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 yWindow="4812" windowWidth="19968" windowHeight="4860" tabRatio="830" firstSheet="8" activeTab="18"/>
  </bookViews>
  <sheets>
    <sheet name="Definitions" sheetId="10" r:id="rId1"/>
    <sheet name="Notes" sheetId="9" r:id="rId2"/>
    <sheet name="Stat_fcn" sheetId="18" r:id="rId3"/>
    <sheet name="RegDirRpt" sheetId="22" r:id="rId4"/>
    <sheet name="Stat" sheetId="17" r:id="rId5"/>
    <sheet name="RegressDir" sheetId="19" r:id="rId6"/>
    <sheet name="Regress" sheetId="20" r:id="rId7"/>
    <sheet name="Reg_Hlmt_TrfDir" sheetId="21" r:id="rId8"/>
    <sheet name="BadBeh" sheetId="23" r:id="rId9"/>
    <sheet name="RepSumm" sheetId="24" r:id="rId10"/>
    <sheet name="ReportDir" sheetId="16" r:id="rId11"/>
    <sheet name="Report" sheetId="12" r:id="rId12"/>
    <sheet name="Geoplot" sheetId="37" r:id="rId13"/>
    <sheet name="Hist_calc" sheetId="2" r:id="rId14"/>
    <sheet name="ChartData_OLD_METHOD" sheetId="26" r:id="rId15"/>
    <sheet name="Charts" sheetId="11" r:id="rId16"/>
    <sheet name="SummDir" sheetId="15" r:id="rId17"/>
    <sheet name="Summary" sheetId="3" r:id="rId18"/>
    <sheet name="Rev" sheetId="1" r:id="rId19"/>
    <sheet name="Instructions" sheetId="27" r:id="rId20"/>
    <sheet name="Roadmap" sheetId="35" r:id="rId21"/>
    <sheet name="Count" sheetId="5" r:id="rId22"/>
    <sheet name="Multiples" sheetId="38" r:id="rId23"/>
    <sheet name="MultParam" sheetId="39" r:id="rId24"/>
    <sheet name="Dates" sheetId="40" r:id="rId25"/>
    <sheet name="ErrCount" sheetId="4" r:id="rId26"/>
    <sheet name="ErrList" sheetId="32" r:id="rId27"/>
    <sheet name="ErrListIni" sheetId="33" r:id="rId28"/>
    <sheet name="Corrections" sheetId="34" r:id="rId29"/>
    <sheet name="Data" sheetId="6" r:id="rId30"/>
    <sheet name="Data_removed" sheetId="29" r:id="rId31"/>
    <sheet name="Data_split" sheetId="28" r:id="rId32"/>
    <sheet name="Recorders" sheetId="25" r:id="rId33"/>
    <sheet name="Sidewalk_ignore" sheetId="41" r:id="rId34"/>
    <sheet name="LocIDs" sheetId="7" r:id="rId35"/>
    <sheet name="TCID" sheetId="13" r:id="rId36"/>
    <sheet name="TC_explained" sheetId="36" r:id="rId37"/>
    <sheet name="TC_Check" sheetId="30" r:id="rId38"/>
    <sheet name="TrafficCount" sheetId="14" r:id="rId39"/>
    <sheet name="Accidents_2009-2013" sheetId="31" r:id="rId40"/>
  </sheets>
  <externalReferences>
    <externalReference r:id="rId41"/>
    <externalReference r:id="rId42"/>
    <externalReference r:id="rId43"/>
    <externalReference r:id="rId44"/>
    <externalReference r:id="rId45"/>
  </externalReferences>
  <definedNames>
    <definedName name="Accident">LocIDs!$CE$2:$CE$68</definedName>
    <definedName name="all_err_trigger">ErrCount!$L$138</definedName>
    <definedName name="AM_reps">Count!$D$29:$BF$29</definedName>
    <definedName name="common_locations">LocIDs!$BV$70</definedName>
    <definedName name="ConcFrom">TCID!$B$169:$B$332</definedName>
    <definedName name="ConcTo">TCID!$B$333:$B$488</definedName>
    <definedName name="cordon_in_AM">Summary!$F$65</definedName>
    <definedName name="cordon_out_PM">Summary!$G$66</definedName>
    <definedName name="CordonIn">LocIDs!$E$2:$H$68</definedName>
    <definedName name="Corr_ID">Data!$AQ$2:$AQ$3809</definedName>
    <definedName name="Corrected" localSheetId="12">#REF!</definedName>
    <definedName name="Corrected">#REF!</definedName>
    <definedName name="CorrHdr">Data!$AJ$1:$AN$1</definedName>
    <definedName name="CorrMin">MultParam!$B$4</definedName>
    <definedName name="CorrNotes">Data!$AJ$2:$AN$3809</definedName>
    <definedName name="Data_">Data!$A$2:$N$3681</definedName>
    <definedName name="Data_err">Data!$Z$2:$AC$3809</definedName>
    <definedName name="Data_hdr">Data!$A$1:$N$1</definedName>
    <definedName name="DataID">Data!$W$2:$W$3809</definedName>
    <definedName name="dir_correction">Definitions!$C$11:$D$14</definedName>
    <definedName name="DivBy">Multiples!$C$2:$E$139</definedName>
    <definedName name="DivByCount">Count!$D$31:$BF$32</definedName>
    <definedName name="err_count">ErrCount!$A$2:$M$136</definedName>
    <definedName name="err_data" localSheetId="30">Data_removed!#REF!</definedName>
    <definedName name="err_data" localSheetId="31">Data_split!#REF!</definedName>
    <definedName name="err_data">Data!$Z$2:$AC$2113</definedName>
    <definedName name="err_hdr" localSheetId="30">Data_removed!$W$1:$Z$1</definedName>
    <definedName name="err_hdr" localSheetId="31">Data_split!$W$1:$Z$1</definedName>
    <definedName name="err_hdr">Data!$Z$1:$AC$1</definedName>
    <definedName name="err_ID">ErrCount!$P$2:$P$136</definedName>
    <definedName name="err_total">Count!$D$46:$BF$47</definedName>
    <definedName name="err_type">Count!$B$36:$B$43</definedName>
    <definedName name="ErrID">Data!$AP$2:$AP$3809</definedName>
    <definedName name="errors">Count!$D$36:$BF$43</definedName>
    <definedName name="fract_female">Summary!$S$6:$S$61</definedName>
    <definedName name="fract_helmet">Summary!$T$6:$T$61</definedName>
    <definedName name="fract_sidewalk">Summary!$V$6:$V$61</definedName>
    <definedName name="fract_wrongway">Summary!$U$6:$U$61</definedName>
    <definedName name="GPS_">LocIDs!$CC$2:$CD$68</definedName>
    <definedName name="GWHS_err_trigger">ErrCount!$M$138</definedName>
    <definedName name="Lane">LocIDs!$K$2:$N$68</definedName>
    <definedName name="LaneHdr">LocIDs!$K$1:$N$1</definedName>
    <definedName name="lat_">LocIDs!$CC$2:$CC$68</definedName>
    <definedName name="lat_m">Definitions!$A$26</definedName>
    <definedName name="linest_def">Stat_fcn!$D$15:$I$19</definedName>
    <definedName name="linest_def2">Stat_fcn!$D$22:$I$26</definedName>
    <definedName name="Loc">LocIDs!$A$2:$C$68</definedName>
    <definedName name="Loc_Dist">LocIDs!$R$2:$R$68</definedName>
    <definedName name="Loc_EW">LocIDs!$B$2:$B$68</definedName>
    <definedName name="loc_hdr">LocIDs!$A$1:$C$1</definedName>
    <definedName name="loc_ID">LocIDs!$A$2:$A$68</definedName>
    <definedName name="Loc_name_short">LocIDs!$AM$2:$AM$68</definedName>
    <definedName name="Loc_NS">LocIDs!$C$2:$C$68</definedName>
    <definedName name="LocID_Index">LocIDs!$CA:$CA</definedName>
    <definedName name="long_">LocIDs!$CD$2:$CD$68</definedName>
    <definedName name="long_m">Definitions!$A$27</definedName>
    <definedName name="NoData" localSheetId="16">SummDir!$B$130:$D$130</definedName>
    <definedName name="NoData">Summary!$B$78:$D$78</definedName>
    <definedName name="PM_reps">Count!$D$30:$BF$30</definedName>
    <definedName name="_xlnm.Print_Area" localSheetId="25">ErrCount!$A$1:$J$23</definedName>
    <definedName name="_xlnm.Print_Area" localSheetId="34">LocIDs!$A$1:$C$68</definedName>
    <definedName name="_xlnm.Print_Area" localSheetId="17">Summary!$B$1:$AC$61</definedName>
    <definedName name="_xlnm.Print_Area" localSheetId="16">SummDir!$B$1:$AC$113</definedName>
    <definedName name="rank_sw">ReportDir!$V$2:$V$110</definedName>
    <definedName name="rank_wr_sw">ReportDir!$X$2:$X$110</definedName>
    <definedName name="rank_wrong">ReportDir!$U$2:$U$110</definedName>
    <definedName name="Reg_Dist">RegressDir!$I$158:$P$173</definedName>
    <definedName name="Reg_hdr">RegressDir!$I$118:$P$118</definedName>
    <definedName name="Reg_Lane">RegressDir!$I$139:$P$154</definedName>
    <definedName name="Reg_TC">RegressDir!$I$120:$P$135</definedName>
    <definedName name="Reg_Tot">RegressDir!$I$177:$P$192</definedName>
    <definedName name="Reverse_dir">Definitions!$G$10:$H$14</definedName>
    <definedName name="rlat_">Definitions!$A$25</definedName>
    <definedName name="Rpt_dir">ReportDir!$A$2:$X$110</definedName>
    <definedName name="rpt_dir_hdr">ReportDir!$A$1:$X$1</definedName>
    <definedName name="Sidewalk_ignore">Sidewalk_ignore!$A$2:$A$24</definedName>
    <definedName name="stat_row">RegressDir!$C$120:$C$135</definedName>
    <definedName name="sum_locID">Count!$D$4:$BF$4</definedName>
    <definedName name="sumdata">Count!$D$5:$BF$26</definedName>
    <definedName name="sumdata_row_name">Count!$A$5:$A$26</definedName>
    <definedName name="summary_data">Summary!$E$6:$BM$61</definedName>
    <definedName name="summary_hdr">Summary!$E$5:$BM$5</definedName>
    <definedName name="summary_loc">Summary!$B$6:$B$61</definedName>
    <definedName name="SummDir_hdr">SummDir!$E$5:$BN$5</definedName>
    <definedName name="SummDir_loc">SummDir!$B$6:$B$113</definedName>
    <definedName name="SummDirEW_data">SummDir!$E$60:$BN$113</definedName>
    <definedName name="SummDirNS_data">SummDir!$E$6:$BN$59</definedName>
    <definedName name="SumProdMax">MultParam!$B$3</definedName>
    <definedName name="TC_concat">TCID!$E$169:$E$488</definedName>
    <definedName name="TC_Dir">TCID!$F$2:$F$165</definedName>
    <definedName name="TC_from">TCID!$C$2:$C$165</definedName>
    <definedName name="TC_loc_dir">LocIDs!$Y$2:$Z$68</definedName>
    <definedName name="TC_on">TCID!$B$2:$B$165</definedName>
    <definedName name="TC_to">TCID!$D$2:$D$165</definedName>
    <definedName name="trfc_data" localSheetId="28">#REF!</definedName>
    <definedName name="trfc_data" localSheetId="27">#REF!</definedName>
    <definedName name="trfc_data" localSheetId="12">#REF!</definedName>
    <definedName name="trfc_data">#REF!</definedName>
    <definedName name="TrfCnt">TrafficCount!$AD$2:$AD$157</definedName>
    <definedName name="TrfCnt_by_loc">LocIDs!$X$2:$X$68</definedName>
  </definedNames>
  <calcPr calcId="145621"/>
</workbook>
</file>

<file path=xl/calcChain.xml><?xml version="1.0" encoding="utf-8"?>
<calcChain xmlns="http://schemas.openxmlformats.org/spreadsheetml/2006/main">
  <c r="E3" i="19" l="1"/>
  <c r="C3" i="19"/>
  <c r="B3" i="19"/>
  <c r="BK1" i="15" l="1"/>
  <c r="BJ1" i="15"/>
  <c r="BI1" i="15"/>
  <c r="BH1" i="15"/>
  <c r="BF1" i="15"/>
  <c r="BE1" i="15"/>
  <c r="BD1" i="15"/>
  <c r="BC1" i="15"/>
  <c r="B21" i="19"/>
  <c r="S21" i="19" s="1"/>
  <c r="B72" i="19"/>
  <c r="S72" i="19" s="1"/>
  <c r="B62" i="19"/>
  <c r="S62" i="19" s="1"/>
  <c r="B73" i="19"/>
  <c r="S73" i="19" s="1"/>
  <c r="B55" i="19"/>
  <c r="S55" i="19" s="1"/>
  <c r="B59" i="19"/>
  <c r="S59" i="19" s="1"/>
  <c r="B60" i="19"/>
  <c r="S60" i="19" s="1"/>
  <c r="B97" i="19"/>
  <c r="S97" i="19" s="1"/>
  <c r="B98" i="19"/>
  <c r="S98" i="19" s="1"/>
  <c r="B74" i="19"/>
  <c r="S74" i="19" s="1"/>
  <c r="B27" i="19"/>
  <c r="S27" i="19" s="1"/>
  <c r="B34" i="19"/>
  <c r="S34" i="19" s="1"/>
  <c r="S3" i="19"/>
  <c r="B67" i="19"/>
  <c r="S67" i="19" s="1"/>
  <c r="B2" i="19"/>
  <c r="S2" i="19" s="1"/>
  <c r="B37" i="19"/>
  <c r="S37" i="19" s="1"/>
  <c r="B71" i="19"/>
  <c r="S71" i="19" s="1"/>
  <c r="B8" i="19"/>
  <c r="S8" i="19" s="1"/>
  <c r="B78" i="19"/>
  <c r="S78" i="19" s="1"/>
  <c r="B61" i="19"/>
  <c r="S61" i="19" s="1"/>
  <c r="B77" i="19"/>
  <c r="S77" i="19" s="1"/>
  <c r="B76" i="19"/>
  <c r="S76" i="19" s="1"/>
  <c r="B64" i="19"/>
  <c r="S64" i="19" s="1"/>
  <c r="B68" i="19"/>
  <c r="S68" i="19" s="1"/>
  <c r="B81" i="19"/>
  <c r="S81" i="19" s="1"/>
  <c r="B96" i="19"/>
  <c r="S96" i="19" s="1"/>
  <c r="B40" i="19"/>
  <c r="S40" i="19" s="1"/>
  <c r="B39" i="19"/>
  <c r="S39" i="19" s="1"/>
  <c r="B35" i="19"/>
  <c r="S35" i="19" s="1"/>
  <c r="B38" i="19"/>
  <c r="S38" i="19" s="1"/>
  <c r="B7" i="19"/>
  <c r="S7" i="19" s="1"/>
  <c r="B95" i="19"/>
  <c r="S95" i="19" s="1"/>
  <c r="B42" i="19"/>
  <c r="S42" i="19" s="1"/>
  <c r="B94" i="19"/>
  <c r="S94" i="19" s="1"/>
  <c r="B93" i="19"/>
  <c r="S93" i="19" s="1"/>
  <c r="B33" i="19"/>
  <c r="S33" i="19" s="1"/>
  <c r="B54" i="19"/>
  <c r="S54" i="19" s="1"/>
  <c r="B53" i="19"/>
  <c r="S53" i="19" s="1"/>
  <c r="B52" i="19"/>
  <c r="S52" i="19" s="1"/>
  <c r="B51" i="19"/>
  <c r="S51" i="19" s="1"/>
  <c r="B66" i="19"/>
  <c r="S66" i="19" s="1"/>
  <c r="B65" i="19"/>
  <c r="S65" i="19" s="1"/>
  <c r="B48" i="19"/>
  <c r="S48" i="19" s="1"/>
  <c r="B12" i="19"/>
  <c r="S12" i="19" s="1"/>
  <c r="B11" i="19"/>
  <c r="S11" i="19" s="1"/>
  <c r="B92" i="19"/>
  <c r="S92" i="19" s="1"/>
  <c r="B91" i="19"/>
  <c r="S91" i="19" s="1"/>
  <c r="B10" i="19"/>
  <c r="S10" i="19" s="1"/>
  <c r="B9" i="19"/>
  <c r="S9" i="19" s="1"/>
  <c r="B19" i="19"/>
  <c r="S19" i="19" s="1"/>
  <c r="B36" i="19"/>
  <c r="S36" i="19" s="1"/>
  <c r="B29" i="19"/>
  <c r="S29" i="19" s="1"/>
  <c r="B28" i="19"/>
  <c r="S28" i="19" s="1"/>
  <c r="B26" i="19"/>
  <c r="K125" i="16"/>
  <c r="J125" i="16"/>
  <c r="I125" i="16"/>
  <c r="H125" i="16"/>
  <c r="G125" i="16"/>
  <c r="F125" i="16"/>
  <c r="E125" i="16"/>
  <c r="D125" i="16"/>
  <c r="C125" i="16"/>
  <c r="B125" i="16"/>
  <c r="BK113" i="15"/>
  <c r="BJ113" i="15"/>
  <c r="BI113" i="15"/>
  <c r="BH113" i="15"/>
  <c r="BK112" i="15"/>
  <c r="BJ112" i="15"/>
  <c r="BI112" i="15"/>
  <c r="BH112" i="15"/>
  <c r="BK111" i="15"/>
  <c r="BJ111" i="15"/>
  <c r="BI111" i="15"/>
  <c r="BH111" i="15"/>
  <c r="BK110" i="15"/>
  <c r="BJ110" i="15"/>
  <c r="BI110" i="15"/>
  <c r="BH110" i="15"/>
  <c r="BK109" i="15"/>
  <c r="BJ109" i="15"/>
  <c r="BI109" i="15"/>
  <c r="BH109" i="15"/>
  <c r="BK108" i="15"/>
  <c r="BJ108" i="15"/>
  <c r="BI108" i="15"/>
  <c r="BH108" i="15"/>
  <c r="BK107" i="15"/>
  <c r="BJ107" i="15"/>
  <c r="BI107" i="15"/>
  <c r="BH107" i="15"/>
  <c r="BK106" i="15"/>
  <c r="BJ106" i="15"/>
  <c r="BI106" i="15"/>
  <c r="BH106" i="15"/>
  <c r="BK105" i="15"/>
  <c r="BJ105" i="15"/>
  <c r="BI105" i="15"/>
  <c r="BH105" i="15"/>
  <c r="BK104" i="15"/>
  <c r="BJ104" i="15"/>
  <c r="BI104" i="15"/>
  <c r="BH104" i="15"/>
  <c r="BK103" i="15"/>
  <c r="BJ103" i="15"/>
  <c r="BI103" i="15"/>
  <c r="BH103" i="15"/>
  <c r="BK102" i="15"/>
  <c r="BJ102" i="15"/>
  <c r="BI102" i="15"/>
  <c r="BH102" i="15"/>
  <c r="BK101" i="15"/>
  <c r="BJ101" i="15"/>
  <c r="BI101" i="15"/>
  <c r="BH101" i="15"/>
  <c r="BK100" i="15"/>
  <c r="BJ100" i="15"/>
  <c r="BI100" i="15"/>
  <c r="BH100" i="15"/>
  <c r="BK99" i="15"/>
  <c r="BJ99" i="15"/>
  <c r="BI99" i="15"/>
  <c r="BH99" i="15"/>
  <c r="BK98" i="15"/>
  <c r="BJ98" i="15"/>
  <c r="BI98" i="15"/>
  <c r="BH98" i="15"/>
  <c r="BK97" i="15"/>
  <c r="BJ97" i="15"/>
  <c r="BI97" i="15"/>
  <c r="BH97" i="15"/>
  <c r="BK96" i="15"/>
  <c r="BJ96" i="15"/>
  <c r="BI96" i="15"/>
  <c r="BH96" i="15"/>
  <c r="BK95" i="15"/>
  <c r="BJ95" i="15"/>
  <c r="BI95" i="15"/>
  <c r="BH95" i="15"/>
  <c r="BK94" i="15"/>
  <c r="BJ94" i="15"/>
  <c r="BI94" i="15"/>
  <c r="BH94" i="15"/>
  <c r="BK93" i="15"/>
  <c r="BJ93" i="15"/>
  <c r="BI93" i="15"/>
  <c r="BH93" i="15"/>
  <c r="BK92" i="15"/>
  <c r="BJ92" i="15"/>
  <c r="BI92" i="15"/>
  <c r="BH92" i="15"/>
  <c r="BK91" i="15"/>
  <c r="BJ91" i="15"/>
  <c r="BI91" i="15"/>
  <c r="BH91" i="15"/>
  <c r="BK90" i="15"/>
  <c r="BJ90" i="15"/>
  <c r="BI90" i="15"/>
  <c r="BH90" i="15"/>
  <c r="BK89" i="15"/>
  <c r="BJ89" i="15"/>
  <c r="BI89" i="15"/>
  <c r="BH89" i="15"/>
  <c r="BK88" i="15"/>
  <c r="BJ88" i="15"/>
  <c r="BI88" i="15"/>
  <c r="BH88" i="15"/>
  <c r="BK87" i="15"/>
  <c r="BJ87" i="15"/>
  <c r="BI87" i="15"/>
  <c r="BH87" i="15"/>
  <c r="BK86" i="15"/>
  <c r="BJ86" i="15"/>
  <c r="BI86" i="15"/>
  <c r="BH86" i="15"/>
  <c r="BK85" i="15"/>
  <c r="BJ85" i="15"/>
  <c r="BI85" i="15"/>
  <c r="BH85" i="15"/>
  <c r="BK84" i="15"/>
  <c r="BJ84" i="15"/>
  <c r="BI84" i="15"/>
  <c r="BH84" i="15"/>
  <c r="BK83" i="15"/>
  <c r="BJ83" i="15"/>
  <c r="BI83" i="15"/>
  <c r="BH83" i="15"/>
  <c r="BK82" i="15"/>
  <c r="BJ82" i="15"/>
  <c r="BI82" i="15"/>
  <c r="BH82" i="15"/>
  <c r="BK81" i="15"/>
  <c r="BJ81" i="15"/>
  <c r="BI81" i="15"/>
  <c r="BH81" i="15"/>
  <c r="BK80" i="15"/>
  <c r="BJ80" i="15"/>
  <c r="BI80" i="15"/>
  <c r="BH80" i="15"/>
  <c r="BK79" i="15"/>
  <c r="BJ79" i="15"/>
  <c r="BI79" i="15"/>
  <c r="BH79" i="15"/>
  <c r="BK78" i="15"/>
  <c r="BJ78" i="15"/>
  <c r="BI78" i="15"/>
  <c r="BH78" i="15"/>
  <c r="BK77" i="15"/>
  <c r="BJ77" i="15"/>
  <c r="BI77" i="15"/>
  <c r="BH77" i="15"/>
  <c r="BK76" i="15"/>
  <c r="BJ76" i="15"/>
  <c r="BI76" i="15"/>
  <c r="BH76" i="15"/>
  <c r="BK75" i="15"/>
  <c r="BJ75" i="15"/>
  <c r="BI75" i="15"/>
  <c r="BH75" i="15"/>
  <c r="BK74" i="15"/>
  <c r="BJ74" i="15"/>
  <c r="BI74" i="15"/>
  <c r="BH74" i="15"/>
  <c r="BK73" i="15"/>
  <c r="BJ73" i="15"/>
  <c r="BI73" i="15"/>
  <c r="BH73" i="15"/>
  <c r="BK72" i="15"/>
  <c r="BJ72" i="15"/>
  <c r="BI72" i="15"/>
  <c r="BH72" i="15"/>
  <c r="BK71" i="15"/>
  <c r="BJ71" i="15"/>
  <c r="BI71" i="15"/>
  <c r="BH71" i="15"/>
  <c r="BK70" i="15"/>
  <c r="BJ70" i="15"/>
  <c r="BI70" i="15"/>
  <c r="BH70" i="15"/>
  <c r="BK69" i="15"/>
  <c r="BJ69" i="15"/>
  <c r="BI69" i="15"/>
  <c r="BH69" i="15"/>
  <c r="BK68" i="15"/>
  <c r="BJ68" i="15"/>
  <c r="BI68" i="15"/>
  <c r="BH68" i="15"/>
  <c r="BK67" i="15"/>
  <c r="BJ67" i="15"/>
  <c r="BI67" i="15"/>
  <c r="BH67" i="15"/>
  <c r="BK66" i="15"/>
  <c r="BJ66" i="15"/>
  <c r="BI66" i="15"/>
  <c r="BH66" i="15"/>
  <c r="BK65" i="15"/>
  <c r="BJ65" i="15"/>
  <c r="BI65" i="15"/>
  <c r="BH65" i="15"/>
  <c r="BK64" i="15"/>
  <c r="BJ64" i="15"/>
  <c r="BI64" i="15"/>
  <c r="BH64" i="15"/>
  <c r="BK63" i="15"/>
  <c r="BJ63" i="15"/>
  <c r="BI63" i="15"/>
  <c r="BH63" i="15"/>
  <c r="BK62" i="15"/>
  <c r="BJ62" i="15"/>
  <c r="BI62" i="15"/>
  <c r="BH62" i="15"/>
  <c r="BK61" i="15"/>
  <c r="BJ61" i="15"/>
  <c r="BI61" i="15"/>
  <c r="BH61" i="15"/>
  <c r="BK60" i="15"/>
  <c r="BJ60" i="15"/>
  <c r="BI60" i="15"/>
  <c r="BH60" i="15"/>
  <c r="BK59" i="15"/>
  <c r="BJ59" i="15"/>
  <c r="BI59" i="15"/>
  <c r="BH59" i="15"/>
  <c r="BK58" i="15"/>
  <c r="BJ58" i="15"/>
  <c r="BI58" i="15"/>
  <c r="BH58" i="15"/>
  <c r="BK57" i="15"/>
  <c r="BJ57" i="15"/>
  <c r="BI57" i="15"/>
  <c r="BH57" i="15"/>
  <c r="BK56" i="15"/>
  <c r="BJ56" i="15"/>
  <c r="BI56" i="15"/>
  <c r="BH56" i="15"/>
  <c r="BK55" i="15"/>
  <c r="BJ55" i="15"/>
  <c r="BI55" i="15"/>
  <c r="BH55" i="15"/>
  <c r="BK54" i="15"/>
  <c r="BJ54" i="15"/>
  <c r="BI54" i="15"/>
  <c r="BH54" i="15"/>
  <c r="BK53" i="15"/>
  <c r="BJ53" i="15"/>
  <c r="BI53" i="15"/>
  <c r="BH53" i="15"/>
  <c r="BK52" i="15"/>
  <c r="BJ52" i="15"/>
  <c r="BI52" i="15"/>
  <c r="BH52" i="15"/>
  <c r="BK51" i="15"/>
  <c r="BJ51" i="15"/>
  <c r="BI51" i="15"/>
  <c r="BH51" i="15"/>
  <c r="BK50" i="15"/>
  <c r="BJ50" i="15"/>
  <c r="BI50" i="15"/>
  <c r="BH50" i="15"/>
  <c r="BK49" i="15"/>
  <c r="BJ49" i="15"/>
  <c r="BI49" i="15"/>
  <c r="BH49" i="15"/>
  <c r="BK48" i="15"/>
  <c r="BJ48" i="15"/>
  <c r="BI48" i="15"/>
  <c r="BH48" i="15"/>
  <c r="BK47" i="15"/>
  <c r="BJ47" i="15"/>
  <c r="BI47" i="15"/>
  <c r="BH47" i="15"/>
  <c r="BK46" i="15"/>
  <c r="BJ46" i="15"/>
  <c r="BI46" i="15"/>
  <c r="BH46" i="15"/>
  <c r="BK45" i="15"/>
  <c r="BJ45" i="15"/>
  <c r="BI45" i="15"/>
  <c r="BH45" i="15"/>
  <c r="BK44" i="15"/>
  <c r="BJ44" i="15"/>
  <c r="BI44" i="15"/>
  <c r="BH44" i="15"/>
  <c r="BK43" i="15"/>
  <c r="BJ43" i="15"/>
  <c r="BI43" i="15"/>
  <c r="BH43" i="15"/>
  <c r="BK42" i="15"/>
  <c r="BJ42" i="15"/>
  <c r="BI42" i="15"/>
  <c r="BH42" i="15"/>
  <c r="BK41" i="15"/>
  <c r="BJ41" i="15"/>
  <c r="BI41" i="15"/>
  <c r="BH41" i="15"/>
  <c r="BK40" i="15"/>
  <c r="BJ40" i="15"/>
  <c r="BI40" i="15"/>
  <c r="BH40" i="15"/>
  <c r="BK39" i="15"/>
  <c r="BJ39" i="15"/>
  <c r="BI39" i="15"/>
  <c r="BH39" i="15"/>
  <c r="BK38" i="15"/>
  <c r="BJ38" i="15"/>
  <c r="BI38" i="15"/>
  <c r="BH38" i="15"/>
  <c r="BK37" i="15"/>
  <c r="BJ37" i="15"/>
  <c r="BI37" i="15"/>
  <c r="BH37" i="15"/>
  <c r="BK36" i="15"/>
  <c r="BJ36" i="15"/>
  <c r="BI36" i="15"/>
  <c r="BH36" i="15"/>
  <c r="BK35" i="15"/>
  <c r="BJ35" i="15"/>
  <c r="BI35" i="15"/>
  <c r="BH35" i="15"/>
  <c r="BK34" i="15"/>
  <c r="BJ34" i="15"/>
  <c r="BI34" i="15"/>
  <c r="BH34" i="15"/>
  <c r="BK33" i="15"/>
  <c r="BJ33" i="15"/>
  <c r="BI33" i="15"/>
  <c r="BH33" i="15"/>
  <c r="BK32" i="15"/>
  <c r="BJ32" i="15"/>
  <c r="BI32" i="15"/>
  <c r="BH32" i="15"/>
  <c r="BK31" i="15"/>
  <c r="BJ31" i="15"/>
  <c r="BI31" i="15"/>
  <c r="BH31" i="15"/>
  <c r="BK30" i="15"/>
  <c r="BJ30" i="15"/>
  <c r="BI30" i="15"/>
  <c r="BH30" i="15"/>
  <c r="BK29" i="15"/>
  <c r="BJ29" i="15"/>
  <c r="BI29" i="15"/>
  <c r="BH29" i="15"/>
  <c r="BK28" i="15"/>
  <c r="BJ28" i="15"/>
  <c r="BI28" i="15"/>
  <c r="BH28" i="15"/>
  <c r="BK27" i="15"/>
  <c r="BJ27" i="15"/>
  <c r="BI27" i="15"/>
  <c r="BH27" i="15"/>
  <c r="BK26" i="15"/>
  <c r="BJ26" i="15"/>
  <c r="BI26" i="15"/>
  <c r="BH26" i="15"/>
  <c r="BK25" i="15"/>
  <c r="BJ25" i="15"/>
  <c r="BI25" i="15"/>
  <c r="BH25" i="15"/>
  <c r="BK24" i="15"/>
  <c r="BJ24" i="15"/>
  <c r="BI24" i="15"/>
  <c r="BH24" i="15"/>
  <c r="BK23" i="15"/>
  <c r="BJ23" i="15"/>
  <c r="BI23" i="15"/>
  <c r="BH23" i="15"/>
  <c r="BK22" i="15"/>
  <c r="BJ22" i="15"/>
  <c r="BI22" i="15"/>
  <c r="BH22" i="15"/>
  <c r="BK21" i="15"/>
  <c r="BJ21" i="15"/>
  <c r="BI21" i="15"/>
  <c r="BH21" i="15"/>
  <c r="BK20" i="15"/>
  <c r="BJ20" i="15"/>
  <c r="BI20" i="15"/>
  <c r="BH20" i="15"/>
  <c r="BK19" i="15"/>
  <c r="BJ19" i="15"/>
  <c r="BI19" i="15"/>
  <c r="BH19" i="15"/>
  <c r="BK18" i="15"/>
  <c r="BJ18" i="15"/>
  <c r="BI18" i="15"/>
  <c r="BH18" i="15"/>
  <c r="BK17" i="15"/>
  <c r="BJ17" i="15"/>
  <c r="BI17" i="15"/>
  <c r="BH17" i="15"/>
  <c r="BK16" i="15"/>
  <c r="BJ16" i="15"/>
  <c r="BI16" i="15"/>
  <c r="BH16" i="15"/>
  <c r="BK15" i="15"/>
  <c r="BJ15" i="15"/>
  <c r="BI15" i="15"/>
  <c r="BH15" i="15"/>
  <c r="BK14" i="15"/>
  <c r="BJ14" i="15"/>
  <c r="BI14" i="15"/>
  <c r="BH14" i="15"/>
  <c r="BK13" i="15"/>
  <c r="BJ13" i="15"/>
  <c r="BI13" i="15"/>
  <c r="BH13" i="15"/>
  <c r="BK12" i="15"/>
  <c r="BJ12" i="15"/>
  <c r="BI12" i="15"/>
  <c r="BH12" i="15"/>
  <c r="BK11" i="15"/>
  <c r="BJ11" i="15"/>
  <c r="BI11" i="15"/>
  <c r="BH11" i="15"/>
  <c r="BK10" i="15"/>
  <c r="BJ10" i="15"/>
  <c r="BI10" i="15"/>
  <c r="BH10" i="15"/>
  <c r="BK9" i="15"/>
  <c r="BJ9" i="15"/>
  <c r="BI9" i="15"/>
  <c r="BH9" i="15"/>
  <c r="BK8" i="15"/>
  <c r="BJ8" i="15"/>
  <c r="BI8" i="15"/>
  <c r="BH8" i="15"/>
  <c r="BK7" i="15"/>
  <c r="BJ7" i="15"/>
  <c r="BI7" i="15"/>
  <c r="BH7" i="15"/>
  <c r="BK6" i="15"/>
  <c r="BJ6" i="15"/>
  <c r="BI6" i="15"/>
  <c r="BH6" i="15"/>
  <c r="BF113" i="15"/>
  <c r="BE113" i="15"/>
  <c r="BD113" i="15"/>
  <c r="BC113" i="15"/>
  <c r="BF112" i="15"/>
  <c r="BE112" i="15"/>
  <c r="BD112" i="15"/>
  <c r="BC112" i="15"/>
  <c r="BF111" i="15"/>
  <c r="BE111" i="15"/>
  <c r="BD111" i="15"/>
  <c r="BC111" i="15"/>
  <c r="BF110" i="15"/>
  <c r="BE110" i="15"/>
  <c r="BD110" i="15"/>
  <c r="BC110" i="15"/>
  <c r="BF109" i="15"/>
  <c r="BE109" i="15"/>
  <c r="BD109" i="15"/>
  <c r="BC109" i="15"/>
  <c r="BF108" i="15"/>
  <c r="BE108" i="15"/>
  <c r="BD108" i="15"/>
  <c r="BC108" i="15"/>
  <c r="BF107" i="15"/>
  <c r="BE107" i="15"/>
  <c r="BD107" i="15"/>
  <c r="BC107" i="15"/>
  <c r="BF106" i="15"/>
  <c r="BE106" i="15"/>
  <c r="BD106" i="15"/>
  <c r="BC106" i="15"/>
  <c r="BF105" i="15"/>
  <c r="BE105" i="15"/>
  <c r="BD105" i="15"/>
  <c r="BC105" i="15"/>
  <c r="BF104" i="15"/>
  <c r="BE104" i="15"/>
  <c r="BD104" i="15"/>
  <c r="BC104" i="15"/>
  <c r="BF103" i="15"/>
  <c r="BE103" i="15"/>
  <c r="BD103" i="15"/>
  <c r="BC103" i="15"/>
  <c r="BF102" i="15"/>
  <c r="BE102" i="15"/>
  <c r="BD102" i="15"/>
  <c r="BC102" i="15"/>
  <c r="BF101" i="15"/>
  <c r="BE101" i="15"/>
  <c r="BD101" i="15"/>
  <c r="BC101" i="15"/>
  <c r="BF100" i="15"/>
  <c r="BE100" i="15"/>
  <c r="BD100" i="15"/>
  <c r="BC100" i="15"/>
  <c r="BF99" i="15"/>
  <c r="BE99" i="15"/>
  <c r="BD99" i="15"/>
  <c r="BC99" i="15"/>
  <c r="BF98" i="15"/>
  <c r="BE98" i="15"/>
  <c r="BD98" i="15"/>
  <c r="BC98" i="15"/>
  <c r="BF97" i="15"/>
  <c r="BE97" i="15"/>
  <c r="BD97" i="15"/>
  <c r="BC97" i="15"/>
  <c r="BF96" i="15"/>
  <c r="BE96" i="15"/>
  <c r="BD96" i="15"/>
  <c r="BC96" i="15"/>
  <c r="BF95" i="15"/>
  <c r="BE95" i="15"/>
  <c r="BD95" i="15"/>
  <c r="BC95" i="15"/>
  <c r="BF94" i="15"/>
  <c r="BE94" i="15"/>
  <c r="BD94" i="15"/>
  <c r="BC94" i="15"/>
  <c r="BF93" i="15"/>
  <c r="BE93" i="15"/>
  <c r="BD93" i="15"/>
  <c r="BC93" i="15"/>
  <c r="BF92" i="15"/>
  <c r="BE92" i="15"/>
  <c r="BD92" i="15"/>
  <c r="BC92" i="15"/>
  <c r="BF91" i="15"/>
  <c r="BE91" i="15"/>
  <c r="BD91" i="15"/>
  <c r="BC91" i="15"/>
  <c r="BF90" i="15"/>
  <c r="BE90" i="15"/>
  <c r="BD90" i="15"/>
  <c r="BC90" i="15"/>
  <c r="BF89" i="15"/>
  <c r="BE89" i="15"/>
  <c r="BD89" i="15"/>
  <c r="BC89" i="15"/>
  <c r="BF88" i="15"/>
  <c r="BE88" i="15"/>
  <c r="BD88" i="15"/>
  <c r="BC88" i="15"/>
  <c r="BF87" i="15"/>
  <c r="BE87" i="15"/>
  <c r="BD87" i="15"/>
  <c r="BC87" i="15"/>
  <c r="BF86" i="15"/>
  <c r="BE86" i="15"/>
  <c r="BD86" i="15"/>
  <c r="BC86" i="15"/>
  <c r="BF85" i="15"/>
  <c r="BE85" i="15"/>
  <c r="BD85" i="15"/>
  <c r="BC85" i="15"/>
  <c r="BF84" i="15"/>
  <c r="BE84" i="15"/>
  <c r="BD84" i="15"/>
  <c r="BC84" i="15"/>
  <c r="BF83" i="15"/>
  <c r="BE83" i="15"/>
  <c r="BD83" i="15"/>
  <c r="BC83" i="15"/>
  <c r="BF82" i="15"/>
  <c r="BE82" i="15"/>
  <c r="BD82" i="15"/>
  <c r="BC82" i="15"/>
  <c r="BF81" i="15"/>
  <c r="BE81" i="15"/>
  <c r="BD81" i="15"/>
  <c r="BC81" i="15"/>
  <c r="BF80" i="15"/>
  <c r="BE80" i="15"/>
  <c r="BD80" i="15"/>
  <c r="BC80" i="15"/>
  <c r="BF79" i="15"/>
  <c r="BE79" i="15"/>
  <c r="BD79" i="15"/>
  <c r="BC79" i="15"/>
  <c r="BF78" i="15"/>
  <c r="BE78" i="15"/>
  <c r="BD78" i="15"/>
  <c r="BC78" i="15"/>
  <c r="BF77" i="15"/>
  <c r="BE77" i="15"/>
  <c r="BD77" i="15"/>
  <c r="BC77" i="15"/>
  <c r="BF76" i="15"/>
  <c r="BE76" i="15"/>
  <c r="BD76" i="15"/>
  <c r="BC76" i="15"/>
  <c r="BF75" i="15"/>
  <c r="BE75" i="15"/>
  <c r="BD75" i="15"/>
  <c r="BC75" i="15"/>
  <c r="BF74" i="15"/>
  <c r="BE74" i="15"/>
  <c r="BD74" i="15"/>
  <c r="BC74" i="15"/>
  <c r="BF73" i="15"/>
  <c r="BE73" i="15"/>
  <c r="BD73" i="15"/>
  <c r="BC73" i="15"/>
  <c r="BF72" i="15"/>
  <c r="BE72" i="15"/>
  <c r="BD72" i="15"/>
  <c r="BC72" i="15"/>
  <c r="BF71" i="15"/>
  <c r="BE71" i="15"/>
  <c r="BD71" i="15"/>
  <c r="BC71" i="15"/>
  <c r="BF70" i="15"/>
  <c r="BE70" i="15"/>
  <c r="BD70" i="15"/>
  <c r="BC70" i="15"/>
  <c r="BF69" i="15"/>
  <c r="BE69" i="15"/>
  <c r="BD69" i="15"/>
  <c r="BC69" i="15"/>
  <c r="BF68" i="15"/>
  <c r="BE68" i="15"/>
  <c r="BD68" i="15"/>
  <c r="BC68" i="15"/>
  <c r="BF67" i="15"/>
  <c r="BE67" i="15"/>
  <c r="BD67" i="15"/>
  <c r="BC67" i="15"/>
  <c r="BF66" i="15"/>
  <c r="BE66" i="15"/>
  <c r="BD66" i="15"/>
  <c r="BC66" i="15"/>
  <c r="BF65" i="15"/>
  <c r="BE65" i="15"/>
  <c r="BD65" i="15"/>
  <c r="BC65" i="15"/>
  <c r="BF64" i="15"/>
  <c r="BE64" i="15"/>
  <c r="BD64" i="15"/>
  <c r="BC64" i="15"/>
  <c r="BF63" i="15"/>
  <c r="BE63" i="15"/>
  <c r="BD63" i="15"/>
  <c r="BC63" i="15"/>
  <c r="BF62" i="15"/>
  <c r="BE62" i="15"/>
  <c r="BD62" i="15"/>
  <c r="BC62" i="15"/>
  <c r="BF61" i="15"/>
  <c r="BE61" i="15"/>
  <c r="BD61" i="15"/>
  <c r="BC61" i="15"/>
  <c r="BF60" i="15"/>
  <c r="BE60" i="15"/>
  <c r="BD60" i="15"/>
  <c r="BC60" i="15"/>
  <c r="BF59" i="15"/>
  <c r="BE59" i="15"/>
  <c r="BD59" i="15"/>
  <c r="BC59" i="15"/>
  <c r="BF58" i="15"/>
  <c r="BE58" i="15"/>
  <c r="BD58" i="15"/>
  <c r="BC58" i="15"/>
  <c r="BF57" i="15"/>
  <c r="BE57" i="15"/>
  <c r="BD57" i="15"/>
  <c r="BC57" i="15"/>
  <c r="BF56" i="15"/>
  <c r="BE56" i="15"/>
  <c r="BD56" i="15"/>
  <c r="BC56" i="15"/>
  <c r="BF55" i="15"/>
  <c r="BE55" i="15"/>
  <c r="BD55" i="15"/>
  <c r="BC55" i="15"/>
  <c r="BF54" i="15"/>
  <c r="BE54" i="15"/>
  <c r="BD54" i="15"/>
  <c r="BC54" i="15"/>
  <c r="BF53" i="15"/>
  <c r="BE53" i="15"/>
  <c r="BD53" i="15"/>
  <c r="BC53" i="15"/>
  <c r="BF52" i="15"/>
  <c r="BE52" i="15"/>
  <c r="BD52" i="15"/>
  <c r="BC52" i="15"/>
  <c r="BF51" i="15"/>
  <c r="BE51" i="15"/>
  <c r="BD51" i="15"/>
  <c r="BC51" i="15"/>
  <c r="BF50" i="15"/>
  <c r="BE50" i="15"/>
  <c r="BD50" i="15"/>
  <c r="BC50" i="15"/>
  <c r="BF49" i="15"/>
  <c r="BE49" i="15"/>
  <c r="BD49" i="15"/>
  <c r="BC49" i="15"/>
  <c r="BF48" i="15"/>
  <c r="BE48" i="15"/>
  <c r="BD48" i="15"/>
  <c r="BC48" i="15"/>
  <c r="BF47" i="15"/>
  <c r="BE47" i="15"/>
  <c r="BD47" i="15"/>
  <c r="BC47" i="15"/>
  <c r="BF46" i="15"/>
  <c r="BE46" i="15"/>
  <c r="BD46" i="15"/>
  <c r="BC46" i="15"/>
  <c r="BF45" i="15"/>
  <c r="BE45" i="15"/>
  <c r="BD45" i="15"/>
  <c r="BC45" i="15"/>
  <c r="BF44" i="15"/>
  <c r="BE44" i="15"/>
  <c r="BD44" i="15"/>
  <c r="BC44" i="15"/>
  <c r="BF43" i="15"/>
  <c r="BE43" i="15"/>
  <c r="BD43" i="15"/>
  <c r="BC43" i="15"/>
  <c r="BF42" i="15"/>
  <c r="BE42" i="15"/>
  <c r="BD42" i="15"/>
  <c r="BC42" i="15"/>
  <c r="BF41" i="15"/>
  <c r="BE41" i="15"/>
  <c r="BD41" i="15"/>
  <c r="BC41" i="15"/>
  <c r="BF40" i="15"/>
  <c r="BE40" i="15"/>
  <c r="BD40" i="15"/>
  <c r="BC40" i="15"/>
  <c r="BF39" i="15"/>
  <c r="BE39" i="15"/>
  <c r="BD39" i="15"/>
  <c r="BC39" i="15"/>
  <c r="BF38" i="15"/>
  <c r="BE38" i="15"/>
  <c r="BD38" i="15"/>
  <c r="BC38" i="15"/>
  <c r="BF37" i="15"/>
  <c r="BE37" i="15"/>
  <c r="BD37" i="15"/>
  <c r="BC37" i="15"/>
  <c r="BF36" i="15"/>
  <c r="BE36" i="15"/>
  <c r="BD36" i="15"/>
  <c r="BC36" i="15"/>
  <c r="BF35" i="15"/>
  <c r="BE35" i="15"/>
  <c r="BD35" i="15"/>
  <c r="BC35" i="15"/>
  <c r="BF34" i="15"/>
  <c r="BE34" i="15"/>
  <c r="BD34" i="15"/>
  <c r="BC34" i="15"/>
  <c r="BF33" i="15"/>
  <c r="BE33" i="15"/>
  <c r="BD33" i="15"/>
  <c r="BC33" i="15"/>
  <c r="BF32" i="15"/>
  <c r="BE32" i="15"/>
  <c r="BD32" i="15"/>
  <c r="BC32" i="15"/>
  <c r="BF31" i="15"/>
  <c r="BE31" i="15"/>
  <c r="BD31" i="15"/>
  <c r="BC31" i="15"/>
  <c r="BF30" i="15"/>
  <c r="BE30" i="15"/>
  <c r="BD30" i="15"/>
  <c r="BC30" i="15"/>
  <c r="BF29" i="15"/>
  <c r="BE29" i="15"/>
  <c r="BD29" i="15"/>
  <c r="BC29" i="15"/>
  <c r="BF28" i="15"/>
  <c r="BE28" i="15"/>
  <c r="BD28" i="15"/>
  <c r="BC28" i="15"/>
  <c r="BF27" i="15"/>
  <c r="BE27" i="15"/>
  <c r="BD27" i="15"/>
  <c r="BC27" i="15"/>
  <c r="BF26" i="15"/>
  <c r="BE26" i="15"/>
  <c r="BD26" i="15"/>
  <c r="BC26" i="15"/>
  <c r="BF25" i="15"/>
  <c r="BE25" i="15"/>
  <c r="BD25" i="15"/>
  <c r="BC25" i="15"/>
  <c r="BF24" i="15"/>
  <c r="BE24" i="15"/>
  <c r="BD24" i="15"/>
  <c r="BC24" i="15"/>
  <c r="BF23" i="15"/>
  <c r="BE23" i="15"/>
  <c r="BD23" i="15"/>
  <c r="BC23" i="15"/>
  <c r="BF22" i="15"/>
  <c r="BE22" i="15"/>
  <c r="BD22" i="15"/>
  <c r="BC22" i="15"/>
  <c r="BF21" i="15"/>
  <c r="BE21" i="15"/>
  <c r="BD21" i="15"/>
  <c r="BC21" i="15"/>
  <c r="BF20" i="15"/>
  <c r="BE20" i="15"/>
  <c r="BD20" i="15"/>
  <c r="BC20" i="15"/>
  <c r="BF19" i="15"/>
  <c r="BE19" i="15"/>
  <c r="BD19" i="15"/>
  <c r="BC19" i="15"/>
  <c r="BF18" i="15"/>
  <c r="BE18" i="15"/>
  <c r="BD18" i="15"/>
  <c r="BC18" i="15"/>
  <c r="BF17" i="15"/>
  <c r="BE17" i="15"/>
  <c r="BD17" i="15"/>
  <c r="BC17" i="15"/>
  <c r="BF16" i="15"/>
  <c r="BE16" i="15"/>
  <c r="BD16" i="15"/>
  <c r="BC16" i="15"/>
  <c r="BF15" i="15"/>
  <c r="BE15" i="15"/>
  <c r="BD15" i="15"/>
  <c r="BC15" i="15"/>
  <c r="BF14" i="15"/>
  <c r="BE14" i="15"/>
  <c r="BD14" i="15"/>
  <c r="BC14" i="15"/>
  <c r="BF13" i="15"/>
  <c r="BE13" i="15"/>
  <c r="BD13" i="15"/>
  <c r="BC13" i="15"/>
  <c r="BF12" i="15"/>
  <c r="BE12" i="15"/>
  <c r="BD12" i="15"/>
  <c r="BC12" i="15"/>
  <c r="BF11" i="15"/>
  <c r="BE11" i="15"/>
  <c r="BD11" i="15"/>
  <c r="BC11" i="15"/>
  <c r="BF10" i="15"/>
  <c r="BE10" i="15"/>
  <c r="BD10" i="15"/>
  <c r="BC10" i="15"/>
  <c r="BF9" i="15"/>
  <c r="BE9" i="15"/>
  <c r="BD9" i="15"/>
  <c r="BC9" i="15"/>
  <c r="BF8" i="15"/>
  <c r="BE8" i="15"/>
  <c r="BD8" i="15"/>
  <c r="BC8" i="15"/>
  <c r="BF7" i="15"/>
  <c r="BE7" i="15"/>
  <c r="BD7" i="15"/>
  <c r="BC7" i="15"/>
  <c r="BF6" i="15"/>
  <c r="BE6" i="15"/>
  <c r="BD6" i="15"/>
  <c r="BC6" i="15"/>
  <c r="B30" i="19" l="1"/>
  <c r="S30" i="19" s="1"/>
  <c r="R28" i="19"/>
  <c r="Q28" i="19"/>
  <c r="F23" i="41"/>
  <c r="E23" i="41"/>
  <c r="D23" i="41"/>
  <c r="A23" i="41"/>
  <c r="F22" i="41"/>
  <c r="E22" i="41"/>
  <c r="D22" i="41"/>
  <c r="A22" i="41"/>
  <c r="F21" i="41"/>
  <c r="E21" i="41"/>
  <c r="D21" i="41"/>
  <c r="A21" i="41"/>
  <c r="F20" i="41"/>
  <c r="E20" i="41"/>
  <c r="D20" i="41"/>
  <c r="A20" i="41"/>
  <c r="F19" i="41"/>
  <c r="E19" i="41"/>
  <c r="D19" i="41"/>
  <c r="A19" i="41"/>
  <c r="F18" i="41"/>
  <c r="E18" i="41"/>
  <c r="D18" i="41"/>
  <c r="A18" i="41"/>
  <c r="H2" i="37" l="1"/>
  <c r="I54" i="37" l="1"/>
  <c r="H54" i="37"/>
  <c r="I53" i="37"/>
  <c r="H53" i="37"/>
  <c r="I52" i="37"/>
  <c r="H52" i="37"/>
  <c r="I51" i="37"/>
  <c r="H51" i="37"/>
  <c r="I50" i="37"/>
  <c r="H50" i="37"/>
  <c r="I49" i="37"/>
  <c r="H49" i="37"/>
  <c r="I48" i="37"/>
  <c r="H48" i="37"/>
  <c r="I47" i="37"/>
  <c r="H47" i="37"/>
  <c r="I46" i="37"/>
  <c r="H46" i="37"/>
  <c r="I45" i="37"/>
  <c r="H45" i="37"/>
  <c r="I44" i="37"/>
  <c r="H44" i="37"/>
  <c r="I43" i="37"/>
  <c r="H43" i="37"/>
  <c r="I42" i="37"/>
  <c r="H42" i="37"/>
  <c r="I41" i="37"/>
  <c r="H41" i="37"/>
  <c r="I40" i="37"/>
  <c r="H40" i="37"/>
  <c r="I39" i="37"/>
  <c r="H39" i="37"/>
  <c r="I38" i="37"/>
  <c r="H38" i="37"/>
  <c r="I37" i="37"/>
  <c r="H37" i="37"/>
  <c r="I36" i="37"/>
  <c r="H36" i="37"/>
  <c r="I35" i="37"/>
  <c r="H35" i="37"/>
  <c r="I34" i="37"/>
  <c r="H34" i="37"/>
  <c r="I33" i="37"/>
  <c r="H33" i="37"/>
  <c r="I32" i="37"/>
  <c r="H32" i="37"/>
  <c r="I31" i="37"/>
  <c r="H31" i="37"/>
  <c r="I30" i="37"/>
  <c r="H30" i="37"/>
  <c r="I29" i="37"/>
  <c r="H29" i="37"/>
  <c r="I28" i="37"/>
  <c r="H28" i="37"/>
  <c r="I27" i="37"/>
  <c r="H27" i="37"/>
  <c r="I26" i="37"/>
  <c r="H26" i="37"/>
  <c r="I25" i="37"/>
  <c r="H25" i="37"/>
  <c r="I24" i="37"/>
  <c r="H24" i="37"/>
  <c r="I23" i="37"/>
  <c r="H23" i="37"/>
  <c r="I22" i="37"/>
  <c r="H22" i="37"/>
  <c r="I21" i="37"/>
  <c r="H21" i="37"/>
  <c r="I20" i="37"/>
  <c r="H20" i="37"/>
  <c r="I19" i="37"/>
  <c r="H19" i="37"/>
  <c r="I18" i="37"/>
  <c r="H18" i="37"/>
  <c r="I17" i="37"/>
  <c r="H17" i="37"/>
  <c r="I16" i="37"/>
  <c r="H16" i="37"/>
  <c r="I15" i="37"/>
  <c r="H15" i="37"/>
  <c r="I14" i="37"/>
  <c r="H14" i="37"/>
  <c r="I13" i="37"/>
  <c r="H13" i="37"/>
  <c r="I12" i="37"/>
  <c r="H12" i="37"/>
  <c r="I11" i="37"/>
  <c r="H11" i="37"/>
  <c r="I10" i="37"/>
  <c r="H10" i="37"/>
  <c r="I9" i="37"/>
  <c r="H9" i="37"/>
  <c r="I8" i="37"/>
  <c r="H8" i="37"/>
  <c r="I7" i="37"/>
  <c r="H7" i="37"/>
  <c r="I6" i="37"/>
  <c r="H6" i="37"/>
  <c r="I5" i="37"/>
  <c r="H5" i="37"/>
  <c r="I4" i="37"/>
  <c r="H4" i="37"/>
  <c r="I3" i="37"/>
  <c r="H3" i="37"/>
  <c r="I2" i="37"/>
  <c r="AD2957" i="6" l="1"/>
  <c r="AD2911" i="6"/>
  <c r="AD2910" i="6"/>
  <c r="AD2907" i="6"/>
  <c r="AD2906" i="6"/>
  <c r="AD2903" i="6"/>
  <c r="AD2902" i="6"/>
  <c r="AD2899" i="6"/>
  <c r="AD2898" i="6"/>
  <c r="AD2895" i="6"/>
  <c r="AD2894" i="6"/>
  <c r="AD2891" i="6"/>
  <c r="AD2890" i="6"/>
  <c r="AD2887" i="6"/>
  <c r="AD2886" i="6"/>
  <c r="AD2883" i="6"/>
  <c r="AD2882" i="6"/>
  <c r="AD2879" i="6"/>
  <c r="AD2878" i="6"/>
  <c r="AD2875" i="6"/>
  <c r="AD2874" i="6"/>
  <c r="AD2871" i="6"/>
  <c r="AD2870" i="6"/>
  <c r="AD2867" i="6"/>
  <c r="AD2866" i="6"/>
  <c r="AD2863" i="6"/>
  <c r="AD2862" i="6"/>
  <c r="AD2859" i="6"/>
  <c r="AD2858" i="6"/>
  <c r="AD2855" i="6"/>
  <c r="AD2854" i="6"/>
  <c r="AD2851" i="6"/>
  <c r="AD2850" i="6"/>
  <c r="AD2785" i="6"/>
  <c r="AD2784" i="6"/>
  <c r="AD2783" i="6"/>
  <c r="AD2782" i="6"/>
  <c r="AD2781" i="6"/>
  <c r="AD2780" i="6"/>
  <c r="AD2779" i="6"/>
  <c r="AD2778" i="6"/>
  <c r="AD2777" i="6"/>
  <c r="AD2776" i="6"/>
  <c r="AD2775" i="6"/>
  <c r="AD2774" i="6"/>
  <c r="AD2773" i="6"/>
  <c r="AD2772" i="6"/>
  <c r="AD2771" i="6"/>
  <c r="AD2770" i="6"/>
  <c r="AD2769" i="6"/>
  <c r="AD2768" i="6"/>
  <c r="AD2767" i="6"/>
  <c r="AD2766" i="6"/>
  <c r="AD2765" i="6"/>
  <c r="AD2764" i="6"/>
  <c r="AD2763" i="6"/>
  <c r="AD2762" i="6"/>
  <c r="AD2761" i="6"/>
  <c r="AD2760" i="6"/>
  <c r="AD2759" i="6"/>
  <c r="AD2758" i="6"/>
  <c r="AD2757" i="6"/>
  <c r="AD2756" i="6"/>
  <c r="AD2755" i="6"/>
  <c r="AD2754" i="6"/>
  <c r="AD2753" i="6"/>
  <c r="AD2752" i="6"/>
  <c r="AD2751" i="6"/>
  <c r="AD2750" i="6"/>
  <c r="AD2749" i="6"/>
  <c r="AD2748" i="6"/>
  <c r="AD2747" i="6"/>
  <c r="AD2746" i="6"/>
  <c r="AD2745" i="6"/>
  <c r="AD2744" i="6"/>
  <c r="AD2743" i="6"/>
  <c r="AD2742" i="6"/>
  <c r="AD2741" i="6"/>
  <c r="AD2740" i="6"/>
  <c r="AD2739" i="6"/>
  <c r="AD2738" i="6"/>
  <c r="AD2737" i="6"/>
  <c r="AD2736" i="6"/>
  <c r="AD2735" i="6"/>
  <c r="AD2734" i="6"/>
  <c r="AD2733" i="6"/>
  <c r="AD2732" i="6"/>
  <c r="AD2731" i="6"/>
  <c r="AD2730" i="6"/>
  <c r="AD2729" i="6"/>
  <c r="AD2728" i="6"/>
  <c r="AD2727" i="6"/>
  <c r="AD2726" i="6"/>
  <c r="AD2725" i="6"/>
  <c r="AD2724" i="6"/>
  <c r="AD2723" i="6"/>
  <c r="AD2722" i="6"/>
  <c r="AD2601" i="6"/>
  <c r="AD2473" i="6"/>
  <c r="AD2355" i="6"/>
  <c r="AD2291" i="6"/>
  <c r="AD2227" i="6"/>
  <c r="AD2163" i="6"/>
  <c r="AD2099" i="6"/>
  <c r="AD2035" i="6"/>
  <c r="AD1996" i="6"/>
  <c r="AD1985" i="6"/>
  <c r="AD1984" i="6"/>
  <c r="AD1981" i="6"/>
  <c r="AD1980" i="6"/>
  <c r="AD1977" i="6"/>
  <c r="AD1976" i="6"/>
  <c r="AD1973" i="6"/>
  <c r="AD1972" i="6"/>
  <c r="AD1969" i="6"/>
  <c r="AD1968" i="6"/>
  <c r="AD1967" i="6"/>
  <c r="AD1965" i="6"/>
  <c r="AD1964" i="6"/>
  <c r="AD1961" i="6"/>
  <c r="AD1960" i="6"/>
  <c r="AD1957" i="6"/>
  <c r="AD1956" i="6"/>
  <c r="AD1953" i="6"/>
  <c r="AD1952" i="6"/>
  <c r="AD1949" i="6"/>
  <c r="AD1948" i="6"/>
  <c r="AD1945" i="6"/>
  <c r="AD1944" i="6"/>
  <c r="AD1941" i="6"/>
  <c r="AD1940" i="6"/>
  <c r="AD1937" i="6"/>
  <c r="AD1936" i="6"/>
  <c r="AD1933" i="6"/>
  <c r="AD1932" i="6"/>
  <c r="AD1929" i="6"/>
  <c r="AD1928" i="6"/>
  <c r="AD1925" i="6"/>
  <c r="AD1924" i="6"/>
  <c r="AD1900" i="6"/>
  <c r="AD1868" i="6"/>
  <c r="AD1836" i="6"/>
  <c r="AD1804" i="6"/>
  <c r="AD1772" i="6"/>
  <c r="AD1740" i="6"/>
  <c r="AD1708" i="6"/>
  <c r="AD1676" i="6"/>
  <c r="AD1644" i="6"/>
  <c r="AD1612" i="6"/>
  <c r="AD1580" i="6"/>
  <c r="AD1567" i="6"/>
  <c r="AD1566" i="6"/>
  <c r="AD1563" i="6"/>
  <c r="AD1562" i="6"/>
  <c r="AD1559" i="6"/>
  <c r="AD1558" i="6"/>
  <c r="AD1555" i="6"/>
  <c r="AD1554" i="6"/>
  <c r="AD1551" i="6"/>
  <c r="AD1550" i="6"/>
  <c r="AD1548" i="6"/>
  <c r="AD1547" i="6"/>
  <c r="AD1546" i="6"/>
  <c r="AD1543" i="6"/>
  <c r="AD1542" i="6"/>
  <c r="AD1539" i="6"/>
  <c r="AD1538" i="6"/>
  <c r="AD1535" i="6"/>
  <c r="AD1534" i="6"/>
  <c r="AD1531" i="6"/>
  <c r="AD1530" i="6"/>
  <c r="AD1527" i="6"/>
  <c r="AD1526" i="6"/>
  <c r="AD1523" i="6"/>
  <c r="AD1522" i="6"/>
  <c r="AD1519" i="6"/>
  <c r="AD1518" i="6"/>
  <c r="AD1515" i="6"/>
  <c r="AD1514" i="6"/>
  <c r="AD1511" i="6"/>
  <c r="AD1510" i="6"/>
  <c r="AD1507" i="6"/>
  <c r="AD1506" i="6"/>
  <c r="AD1505" i="6"/>
  <c r="AD1504" i="6"/>
  <c r="AD1501" i="6"/>
  <c r="AD1500" i="6"/>
  <c r="AD1497" i="6"/>
  <c r="AD1496" i="6"/>
  <c r="AD1493" i="6"/>
  <c r="AD1492" i="6"/>
  <c r="AD1489" i="6"/>
  <c r="AD1488" i="6"/>
  <c r="AD1487" i="6"/>
  <c r="AD1485" i="6"/>
  <c r="AD1484" i="6"/>
  <c r="AD1481" i="6"/>
  <c r="AD1480" i="6"/>
  <c r="AD1477" i="6"/>
  <c r="AD1476" i="6"/>
  <c r="AD1473" i="6"/>
  <c r="AD1472" i="6"/>
  <c r="AD1469" i="6"/>
  <c r="AD1468" i="6"/>
  <c r="AD1465" i="6"/>
  <c r="AD1464" i="6"/>
  <c r="AD1461" i="6"/>
  <c r="AD1460" i="6"/>
  <c r="AD1457" i="6"/>
  <c r="AD1456" i="6"/>
  <c r="AD1453" i="6"/>
  <c r="AD1452" i="6"/>
  <c r="AD1449" i="6"/>
  <c r="AD1448" i="6"/>
  <c r="AD1445" i="6"/>
  <c r="AD1444" i="6"/>
  <c r="AD1441" i="6"/>
  <c r="AD1440" i="6"/>
  <c r="AD1437" i="6"/>
  <c r="AD1436" i="6"/>
  <c r="AD1433" i="6"/>
  <c r="AD1432" i="6"/>
  <c r="AD1429" i="6"/>
  <c r="AD1428" i="6"/>
  <c r="AD1425" i="6"/>
  <c r="AD1424" i="6"/>
  <c r="AD1423" i="6"/>
  <c r="AD1421" i="6"/>
  <c r="AD1420" i="6"/>
  <c r="AD1417" i="6"/>
  <c r="AD1416" i="6"/>
  <c r="AD1413" i="6"/>
  <c r="AD1412" i="6"/>
  <c r="AD1409" i="6"/>
  <c r="AD1408" i="6"/>
  <c r="AD1405" i="6"/>
  <c r="AD1404" i="6"/>
  <c r="AD1401" i="6"/>
  <c r="AD1400" i="6"/>
  <c r="AD1397" i="6"/>
  <c r="AD1396" i="6"/>
  <c r="AD1393" i="6"/>
  <c r="AD1392" i="6"/>
  <c r="AD1389" i="6"/>
  <c r="AD1388" i="6"/>
  <c r="AD1385" i="6"/>
  <c r="AD1384" i="6"/>
  <c r="AD1381" i="6"/>
  <c r="AD1380" i="6"/>
  <c r="AD1375" i="6"/>
  <c r="AD1374" i="6"/>
  <c r="AD1372" i="6"/>
  <c r="AD1371" i="6"/>
  <c r="AD1370" i="6"/>
  <c r="AD1367" i="6"/>
  <c r="AD1366" i="6"/>
  <c r="AD1363" i="6"/>
  <c r="AD1362" i="6"/>
  <c r="AD1360" i="6"/>
  <c r="AD1359" i="6"/>
  <c r="AD1358" i="6"/>
  <c r="AD1355" i="6"/>
  <c r="AD1354" i="6"/>
  <c r="AD1351" i="6"/>
  <c r="AD1350" i="6"/>
  <c r="AD1347" i="6"/>
  <c r="AD1346" i="6"/>
  <c r="AD1343" i="6"/>
  <c r="AD1342" i="6"/>
  <c r="AD1339" i="6"/>
  <c r="AD1338" i="6"/>
  <c r="AD1335" i="6"/>
  <c r="AD1334" i="6"/>
  <c r="AD1331" i="6"/>
  <c r="AD1330" i="6"/>
  <c r="AD1327" i="6"/>
  <c r="AD1326" i="6"/>
  <c r="AD1323" i="6"/>
  <c r="AD1322" i="6"/>
  <c r="AD1319" i="6"/>
  <c r="AD1318" i="6"/>
  <c r="AD1315" i="6"/>
  <c r="AD1314" i="6"/>
  <c r="AD1307" i="6"/>
  <c r="AD1284" i="6"/>
  <c r="AD1264" i="6"/>
  <c r="AD1243" i="6"/>
  <c r="AD1220" i="6"/>
  <c r="AD1208" i="6"/>
  <c r="AD1197" i="6"/>
  <c r="AD1186" i="6"/>
  <c r="AD1176" i="6"/>
  <c r="AD1165" i="6"/>
  <c r="AD1154" i="6"/>
  <c r="AD1144" i="6"/>
  <c r="AD1133" i="6"/>
  <c r="AD1122" i="6"/>
  <c r="AD1112" i="6"/>
  <c r="AD1101" i="6"/>
  <c r="AD1090" i="6"/>
  <c r="AD1080" i="6"/>
  <c r="AD1069" i="6"/>
  <c r="AD1058" i="6"/>
  <c r="AD1048" i="6"/>
  <c r="AD1037" i="6"/>
  <c r="AD1026" i="6"/>
  <c r="AD1016" i="6"/>
  <c r="AD1005" i="6"/>
  <c r="AD994" i="6"/>
  <c r="AD984" i="6"/>
  <c r="AD975" i="6"/>
  <c r="AD967" i="6"/>
  <c r="AD959" i="6"/>
  <c r="AD951" i="6"/>
  <c r="AD943" i="6"/>
  <c r="AD935" i="6"/>
  <c r="AD927" i="6"/>
  <c r="AD919" i="6"/>
  <c r="AD911" i="6"/>
  <c r="AD903" i="6"/>
  <c r="AD895" i="6"/>
  <c r="AD887" i="6"/>
  <c r="AD879" i="6"/>
  <c r="AD871" i="6"/>
  <c r="AD863" i="6"/>
  <c r="AD862" i="6"/>
  <c r="AD858" i="6"/>
  <c r="AD855" i="6"/>
  <c r="AD854" i="6"/>
  <c r="AD850" i="6"/>
  <c r="AD847" i="6"/>
  <c r="AD846" i="6"/>
  <c r="AD842" i="6"/>
  <c r="AD839" i="6"/>
  <c r="AD838" i="6"/>
  <c r="AD834" i="6"/>
  <c r="AD831" i="6"/>
  <c r="AD830" i="6"/>
  <c r="AD826" i="6"/>
  <c r="AD823" i="6"/>
  <c r="AD822" i="6"/>
  <c r="AD818" i="6"/>
  <c r="AD815" i="6"/>
  <c r="AD814" i="6"/>
  <c r="AD810" i="6"/>
  <c r="AD807" i="6"/>
  <c r="AD806" i="6"/>
  <c r="AD802" i="6"/>
  <c r="AD799" i="6"/>
  <c r="AD791" i="6"/>
  <c r="AD783" i="6"/>
  <c r="AD775" i="6"/>
  <c r="AD767" i="6"/>
  <c r="AD759" i="6"/>
  <c r="AD751" i="6"/>
  <c r="AD743" i="6"/>
  <c r="AD735" i="6"/>
  <c r="AD727" i="6"/>
  <c r="AD719" i="6"/>
  <c r="AD711" i="6"/>
  <c r="AD703" i="6"/>
  <c r="AD695" i="6"/>
  <c r="AD687" i="6"/>
  <c r="AD679" i="6"/>
  <c r="AD671" i="6"/>
  <c r="AD663" i="6"/>
  <c r="AD655" i="6"/>
  <c r="AD647" i="6"/>
  <c r="AD639" i="6"/>
  <c r="AD631" i="6"/>
  <c r="AD623" i="6"/>
  <c r="AD615" i="6"/>
  <c r="AD609" i="6"/>
  <c r="AD608" i="6"/>
  <c r="AD607" i="6"/>
  <c r="AD606" i="6"/>
  <c r="AD605" i="6"/>
  <c r="AD604" i="6"/>
  <c r="AD603" i="6"/>
  <c r="AD602" i="6"/>
  <c r="AD601" i="6"/>
  <c r="AD600" i="6"/>
  <c r="AD599" i="6"/>
  <c r="AD598" i="6"/>
  <c r="AD597" i="6"/>
  <c r="AD596" i="6"/>
  <c r="AD595" i="6"/>
  <c r="AD594" i="6"/>
  <c r="AD593" i="6"/>
  <c r="AD592" i="6"/>
  <c r="AD591" i="6"/>
  <c r="AD590" i="6"/>
  <c r="AD589" i="6"/>
  <c r="AD588" i="6"/>
  <c r="AD587" i="6"/>
  <c r="AD586" i="6"/>
  <c r="AD585" i="6"/>
  <c r="AD584" i="6"/>
  <c r="AD583" i="6"/>
  <c r="AD582" i="6"/>
  <c r="AD581" i="6"/>
  <c r="AD580" i="6"/>
  <c r="AD579" i="6"/>
  <c r="AD578" i="6"/>
  <c r="AD577" i="6"/>
  <c r="AD576" i="6"/>
  <c r="AD575" i="6"/>
  <c r="AD574" i="6"/>
  <c r="AD573" i="6"/>
  <c r="AD572" i="6"/>
  <c r="AD571" i="6"/>
  <c r="AD570" i="6"/>
  <c r="AD569" i="6"/>
  <c r="AD568" i="6"/>
  <c r="AD567" i="6"/>
  <c r="AD566" i="6"/>
  <c r="AD565" i="6"/>
  <c r="AD564" i="6"/>
  <c r="AD563" i="6"/>
  <c r="AD562" i="6"/>
  <c r="AD561" i="6"/>
  <c r="AD560" i="6"/>
  <c r="AD559" i="6"/>
  <c r="AD558" i="6"/>
  <c r="AD557" i="6"/>
  <c r="AD556" i="6"/>
  <c r="AD555" i="6"/>
  <c r="AD554" i="6"/>
  <c r="AD553" i="6"/>
  <c r="AD552" i="6"/>
  <c r="AD551" i="6"/>
  <c r="AD550" i="6"/>
  <c r="AD549" i="6"/>
  <c r="AD548" i="6"/>
  <c r="AD547" i="6"/>
  <c r="AD546" i="6"/>
  <c r="AD543" i="6"/>
  <c r="AD535" i="6"/>
  <c r="AD527" i="6"/>
  <c r="AD519" i="6"/>
  <c r="AD511" i="6"/>
  <c r="AD503" i="6"/>
  <c r="AD495" i="6"/>
  <c r="AD487" i="6"/>
  <c r="AD479" i="6"/>
  <c r="AD471" i="6"/>
  <c r="AD463" i="6"/>
  <c r="AD455" i="6"/>
  <c r="AD447" i="6"/>
  <c r="AD439" i="6"/>
  <c r="AD431" i="6"/>
  <c r="AD423" i="6"/>
  <c r="AD415" i="6"/>
  <c r="AD407" i="6"/>
  <c r="AD399" i="6"/>
  <c r="AD391" i="6"/>
  <c r="AD383" i="6"/>
  <c r="AD375" i="6"/>
  <c r="AD367" i="6"/>
  <c r="AD359" i="6"/>
  <c r="AD351" i="6"/>
  <c r="AD343" i="6"/>
  <c r="AD335" i="6"/>
  <c r="AD327" i="6"/>
  <c r="AD319" i="6"/>
  <c r="AD311" i="6"/>
  <c r="AD303" i="6"/>
  <c r="AD295" i="6"/>
  <c r="AD287" i="6"/>
  <c r="AD279" i="6"/>
  <c r="AD271" i="6"/>
  <c r="AD263" i="6"/>
  <c r="AD255" i="6"/>
  <c r="AD247" i="6"/>
  <c r="AD239" i="6"/>
  <c r="AD231" i="6"/>
  <c r="AD223" i="6"/>
  <c r="AD215" i="6"/>
  <c r="AD207" i="6"/>
  <c r="AD199" i="6"/>
  <c r="AD191" i="6"/>
  <c r="AD183" i="6"/>
  <c r="AD175" i="6"/>
  <c r="AD167" i="6"/>
  <c r="AD159" i="6"/>
  <c r="AD151" i="6"/>
  <c r="AD143" i="6"/>
  <c r="AD135" i="6"/>
  <c r="AD127" i="6"/>
  <c r="AD119" i="6"/>
  <c r="AD111" i="6"/>
  <c r="AD103" i="6"/>
  <c r="AD95" i="6"/>
  <c r="AD87" i="6"/>
  <c r="AD79" i="6"/>
  <c r="AD71" i="6"/>
  <c r="AD63" i="6"/>
  <c r="AD55" i="6"/>
  <c r="AD47" i="6"/>
  <c r="AD39" i="6"/>
  <c r="AD31" i="6"/>
  <c r="AD23" i="6"/>
  <c r="AD15" i="6"/>
  <c r="AD7" i="6"/>
  <c r="F24" i="41"/>
  <c r="E24" i="41"/>
  <c r="D24" i="41"/>
  <c r="A24" i="41"/>
  <c r="F17" i="41"/>
  <c r="E17" i="41"/>
  <c r="D17" i="41"/>
  <c r="A17" i="41"/>
  <c r="F16" i="41"/>
  <c r="E16" i="41"/>
  <c r="D16" i="41"/>
  <c r="A16" i="41"/>
  <c r="F15" i="41"/>
  <c r="E15" i="41"/>
  <c r="D15" i="41"/>
  <c r="A15" i="41"/>
  <c r="F14" i="41"/>
  <c r="E14" i="41"/>
  <c r="D14" i="41"/>
  <c r="A14" i="41"/>
  <c r="F13" i="41"/>
  <c r="E13" i="41"/>
  <c r="D13" i="41"/>
  <c r="A13" i="41"/>
  <c r="F12" i="41"/>
  <c r="E12" i="41"/>
  <c r="D12" i="41"/>
  <c r="A12" i="41"/>
  <c r="F11" i="41"/>
  <c r="E11" i="41"/>
  <c r="D11" i="41"/>
  <c r="A11" i="41"/>
  <c r="F10" i="41"/>
  <c r="E10" i="41"/>
  <c r="D10" i="41"/>
  <c r="A10" i="41"/>
  <c r="F9" i="41"/>
  <c r="E9" i="41"/>
  <c r="D9" i="41"/>
  <c r="A9" i="41"/>
  <c r="F8" i="41"/>
  <c r="E8" i="41"/>
  <c r="D8" i="41"/>
  <c r="A8" i="41"/>
  <c r="F7" i="41"/>
  <c r="E7" i="41"/>
  <c r="D7" i="41"/>
  <c r="A7" i="41"/>
  <c r="F6" i="41"/>
  <c r="E6" i="41"/>
  <c r="D6" i="41"/>
  <c r="A6" i="41"/>
  <c r="F5" i="41"/>
  <c r="E5" i="41"/>
  <c r="D5" i="41"/>
  <c r="A5" i="41"/>
  <c r="F4" i="41"/>
  <c r="E4" i="41"/>
  <c r="D4" i="41"/>
  <c r="A4" i="41"/>
  <c r="F3" i="41"/>
  <c r="E3" i="41"/>
  <c r="D3" i="41"/>
  <c r="A3" i="41"/>
  <c r="F2" i="41"/>
  <c r="E2" i="41"/>
  <c r="D2" i="41"/>
  <c r="A2" i="41"/>
  <c r="AD3809" i="6" l="1"/>
  <c r="AD3805" i="6"/>
  <c r="AD3801" i="6"/>
  <c r="X3801" i="6" s="1"/>
  <c r="AD3797" i="6"/>
  <c r="Y3797" i="6" s="1"/>
  <c r="AD3793" i="6"/>
  <c r="AD3789" i="6"/>
  <c r="AD3785" i="6"/>
  <c r="X3785" i="6" s="1"/>
  <c r="AD3781" i="6"/>
  <c r="Y3781" i="6" s="1"/>
  <c r="AD3777" i="6"/>
  <c r="AD3773" i="6"/>
  <c r="AD3769" i="6"/>
  <c r="X3769" i="6" s="1"/>
  <c r="AD3765" i="6"/>
  <c r="Y3765" i="6" s="1"/>
  <c r="AD3761" i="6"/>
  <c r="AD3757" i="6"/>
  <c r="AD3753" i="6"/>
  <c r="X3753" i="6" s="1"/>
  <c r="AD3749" i="6"/>
  <c r="Y3749" i="6" s="1"/>
  <c r="AD3745" i="6"/>
  <c r="AD3741" i="6"/>
  <c r="AD3737" i="6"/>
  <c r="X3737" i="6" s="1"/>
  <c r="AD3733" i="6"/>
  <c r="Y3733" i="6" s="1"/>
  <c r="AD3729" i="6"/>
  <c r="AD3725" i="6"/>
  <c r="AD3721" i="6"/>
  <c r="X3721" i="6" s="1"/>
  <c r="AD3717" i="6"/>
  <c r="Y3717" i="6" s="1"/>
  <c r="AD3713" i="6"/>
  <c r="AD3709" i="6"/>
  <c r="AD3705" i="6"/>
  <c r="X3705" i="6" s="1"/>
  <c r="AD3701" i="6"/>
  <c r="Y3701" i="6" s="1"/>
  <c r="AD3697" i="6"/>
  <c r="AD3693" i="6"/>
  <c r="AD3689" i="6"/>
  <c r="X3689" i="6" s="1"/>
  <c r="AD3685" i="6"/>
  <c r="Y3685" i="6" s="1"/>
  <c r="AD3681" i="6"/>
  <c r="AD3677" i="6"/>
  <c r="AD3673" i="6"/>
  <c r="AD3669" i="6"/>
  <c r="AD3665" i="6"/>
  <c r="AD3661" i="6"/>
  <c r="AD3657" i="6"/>
  <c r="Y3657" i="6" s="1"/>
  <c r="AD3653" i="6"/>
  <c r="AC3653" i="6" s="1"/>
  <c r="AD3649" i="6"/>
  <c r="AD3645" i="6"/>
  <c r="AD3641" i="6"/>
  <c r="AD3637" i="6"/>
  <c r="AD3633" i="6"/>
  <c r="AD3629" i="6"/>
  <c r="AD3625" i="6"/>
  <c r="AB3625" i="6" s="1"/>
  <c r="AD3621" i="6"/>
  <c r="AC3621" i="6" s="1"/>
  <c r="AD3617" i="6"/>
  <c r="AD3613" i="6"/>
  <c r="AD3609" i="6"/>
  <c r="AD3605" i="6"/>
  <c r="AC3605" i="6" s="1"/>
  <c r="AD3601" i="6"/>
  <c r="AD3597" i="6"/>
  <c r="AD3593" i="6"/>
  <c r="X3593" i="6" s="1"/>
  <c r="AD3589" i="6"/>
  <c r="AD3585" i="6"/>
  <c r="AD3581" i="6"/>
  <c r="AD3577" i="6"/>
  <c r="AD3573" i="6"/>
  <c r="AD3569" i="6"/>
  <c r="AD3565" i="6"/>
  <c r="AD3561" i="6"/>
  <c r="AB3561" i="6" s="1"/>
  <c r="AD3557" i="6"/>
  <c r="AC3557" i="6" s="1"/>
  <c r="AD3553" i="6"/>
  <c r="AD3549" i="6"/>
  <c r="AD3545" i="6"/>
  <c r="AD3541" i="6"/>
  <c r="AD3537" i="6"/>
  <c r="AD3533" i="6"/>
  <c r="AD3529" i="6"/>
  <c r="X3529" i="6" s="1"/>
  <c r="AD3525" i="6"/>
  <c r="AC3525" i="6" s="1"/>
  <c r="AD3521" i="6"/>
  <c r="AD3517" i="6"/>
  <c r="AD3513" i="6"/>
  <c r="AD3509" i="6"/>
  <c r="AC3509" i="6" s="1"/>
  <c r="AD3505" i="6"/>
  <c r="AD3501" i="6"/>
  <c r="AD3497" i="6"/>
  <c r="AB3497" i="6" s="1"/>
  <c r="AD3493" i="6"/>
  <c r="AD3489" i="6"/>
  <c r="AD3485" i="6"/>
  <c r="AD3481" i="6"/>
  <c r="AD3477" i="6"/>
  <c r="AC3477" i="6" s="1"/>
  <c r="AD3473" i="6"/>
  <c r="AD3808" i="6"/>
  <c r="AD3804" i="6"/>
  <c r="AD3800" i="6"/>
  <c r="AD3796" i="6"/>
  <c r="AD3792" i="6"/>
  <c r="AD3788" i="6"/>
  <c r="AD3784" i="6"/>
  <c r="AB3784" i="6" s="1"/>
  <c r="AD3780" i="6"/>
  <c r="AD3776" i="6"/>
  <c r="AD3772" i="6"/>
  <c r="AC3772" i="6" s="1"/>
  <c r="AD3768" i="6"/>
  <c r="AD3764" i="6"/>
  <c r="AD3760" i="6"/>
  <c r="AD3756" i="6"/>
  <c r="AC3756" i="6" s="1"/>
  <c r="AD3752" i="6"/>
  <c r="Y3752" i="6" s="1"/>
  <c r="AD3748" i="6"/>
  <c r="AD3744" i="6"/>
  <c r="AD3740" i="6"/>
  <c r="AD3736" i="6"/>
  <c r="AD3732" i="6"/>
  <c r="AD3728" i="6"/>
  <c r="AD3724" i="6"/>
  <c r="AC3724" i="6" s="1"/>
  <c r="AD3720" i="6"/>
  <c r="AB3720" i="6" s="1"/>
  <c r="AD3716" i="6"/>
  <c r="AD3712" i="6"/>
  <c r="AD3708" i="6"/>
  <c r="AD3704" i="6"/>
  <c r="AD3700" i="6"/>
  <c r="AD3696" i="6"/>
  <c r="AD3692" i="6"/>
  <c r="AC3692" i="6" s="1"/>
  <c r="AD3688" i="6"/>
  <c r="Y3688" i="6" s="1"/>
  <c r="AD3684" i="6"/>
  <c r="AD3680" i="6"/>
  <c r="AD3676" i="6"/>
  <c r="AD3672" i="6"/>
  <c r="AD3668" i="6"/>
  <c r="AD3664" i="6"/>
  <c r="AD3660" i="6"/>
  <c r="AC3660" i="6" s="1"/>
  <c r="AD3656" i="6"/>
  <c r="AB3656" i="6" s="1"/>
  <c r="AD3652" i="6"/>
  <c r="AD3648" i="6"/>
  <c r="AD3644" i="6"/>
  <c r="AD3640" i="6"/>
  <c r="AD3636" i="6"/>
  <c r="AD3632" i="6"/>
  <c r="AD3628" i="6"/>
  <c r="AC3628" i="6" s="1"/>
  <c r="AD3624" i="6"/>
  <c r="Y3624" i="6" s="1"/>
  <c r="AD3620" i="6"/>
  <c r="AD3616" i="6"/>
  <c r="AD3612" i="6"/>
  <c r="AD3608" i="6"/>
  <c r="AD3604" i="6"/>
  <c r="AD3600" i="6"/>
  <c r="AD3596" i="6"/>
  <c r="AC3596" i="6" s="1"/>
  <c r="AD3592" i="6"/>
  <c r="AB3592" i="6" s="1"/>
  <c r="AD3588" i="6"/>
  <c r="AD3584" i="6"/>
  <c r="AD3580" i="6"/>
  <c r="AD3576" i="6"/>
  <c r="AD3572" i="6"/>
  <c r="AD3568" i="6"/>
  <c r="AD3564" i="6"/>
  <c r="AC3564" i="6" s="1"/>
  <c r="AD3560" i="6"/>
  <c r="Y3560" i="6" s="1"/>
  <c r="AD3556" i="6"/>
  <c r="AD3552" i="6"/>
  <c r="AD3548" i="6"/>
  <c r="AD3544" i="6"/>
  <c r="AD3540" i="6"/>
  <c r="AD3536" i="6"/>
  <c r="AD3532" i="6"/>
  <c r="AC3532" i="6" s="1"/>
  <c r="AD3528" i="6"/>
  <c r="AB3528" i="6" s="1"/>
  <c r="AD3524" i="6"/>
  <c r="AD3520" i="6"/>
  <c r="AD3516" i="6"/>
  <c r="AD3512" i="6"/>
  <c r="AD3508" i="6"/>
  <c r="AD3504" i="6"/>
  <c r="AD3500" i="6"/>
  <c r="AC3500" i="6" s="1"/>
  <c r="AD3496" i="6"/>
  <c r="Y3496" i="6" s="1"/>
  <c r="AD3492" i="6"/>
  <c r="AD3488" i="6"/>
  <c r="AD3484" i="6"/>
  <c r="AD3480" i="6"/>
  <c r="AD3476" i="6"/>
  <c r="AD3472" i="6"/>
  <c r="AD3807" i="6"/>
  <c r="X3807" i="6" s="1"/>
  <c r="AD3799" i="6"/>
  <c r="X3799" i="6" s="1"/>
  <c r="AD3791" i="6"/>
  <c r="AD3783" i="6"/>
  <c r="AD3775" i="6"/>
  <c r="X3775" i="6" s="1"/>
  <c r="AD3767" i="6"/>
  <c r="X3767" i="6" s="1"/>
  <c r="AD3759" i="6"/>
  <c r="AD3751" i="6"/>
  <c r="AD3743" i="6"/>
  <c r="X3743" i="6" s="1"/>
  <c r="AD3735" i="6"/>
  <c r="X3735" i="6" s="1"/>
  <c r="AD3727" i="6"/>
  <c r="AD3719" i="6"/>
  <c r="AD3711" i="6"/>
  <c r="X3711" i="6" s="1"/>
  <c r="AD3703" i="6"/>
  <c r="X3703" i="6" s="1"/>
  <c r="AD3695" i="6"/>
  <c r="AD3687" i="6"/>
  <c r="AD3679" i="6"/>
  <c r="X3679" i="6" s="1"/>
  <c r="AD3671" i="6"/>
  <c r="X3671" i="6" s="1"/>
  <c r="AD3663" i="6"/>
  <c r="AD3655" i="6"/>
  <c r="AD3647" i="6"/>
  <c r="X3647" i="6" s="1"/>
  <c r="AD3639" i="6"/>
  <c r="X3639" i="6" s="1"/>
  <c r="AD3631" i="6"/>
  <c r="AD3623" i="6"/>
  <c r="AD3615" i="6"/>
  <c r="X3615" i="6" s="1"/>
  <c r="AD3607" i="6"/>
  <c r="X3607" i="6" s="1"/>
  <c r="AD3599" i="6"/>
  <c r="AD3591" i="6"/>
  <c r="AD3583" i="6"/>
  <c r="Y3583" i="6" s="1"/>
  <c r="AD3575" i="6"/>
  <c r="Y3575" i="6" s="1"/>
  <c r="AD3567" i="6"/>
  <c r="AD3559" i="6"/>
  <c r="AD3551" i="6"/>
  <c r="Y3551" i="6" s="1"/>
  <c r="AD3543" i="6"/>
  <c r="Y3543" i="6" s="1"/>
  <c r="AD3535" i="6"/>
  <c r="AD3527" i="6"/>
  <c r="AD3519" i="6"/>
  <c r="Y3519" i="6" s="1"/>
  <c r="AD3511" i="6"/>
  <c r="Y3511" i="6" s="1"/>
  <c r="AD3503" i="6"/>
  <c r="AD3495" i="6"/>
  <c r="AD3487" i="6"/>
  <c r="Y3487" i="6" s="1"/>
  <c r="AD3479" i="6"/>
  <c r="Y3479" i="6" s="1"/>
  <c r="AD3471" i="6"/>
  <c r="AD3467" i="6"/>
  <c r="AD3463" i="6"/>
  <c r="X3463" i="6" s="1"/>
  <c r="AD3459" i="6"/>
  <c r="Y3459" i="6" s="1"/>
  <c r="AD3455" i="6"/>
  <c r="AD3451" i="6"/>
  <c r="AD3447" i="6"/>
  <c r="X3447" i="6" s="1"/>
  <c r="AD3443" i="6"/>
  <c r="Y3443" i="6" s="1"/>
  <c r="AD3439" i="6"/>
  <c r="AD3435" i="6"/>
  <c r="AD3431" i="6"/>
  <c r="X3431" i="6" s="1"/>
  <c r="AD3427" i="6"/>
  <c r="Y3427" i="6" s="1"/>
  <c r="AD3423" i="6"/>
  <c r="AD3419" i="6"/>
  <c r="AD3415" i="6"/>
  <c r="X3415" i="6" s="1"/>
  <c r="AD3411" i="6"/>
  <c r="Y3411" i="6" s="1"/>
  <c r="AD3407" i="6"/>
  <c r="AD3403" i="6"/>
  <c r="AD3399" i="6"/>
  <c r="X3399" i="6" s="1"/>
  <c r="AD3395" i="6"/>
  <c r="Y3395" i="6" s="1"/>
  <c r="AD3391" i="6"/>
  <c r="AD3387" i="6"/>
  <c r="AD3383" i="6"/>
  <c r="X3383" i="6" s="1"/>
  <c r="AD3379" i="6"/>
  <c r="Y3379" i="6" s="1"/>
  <c r="AD3375" i="6"/>
  <c r="AD3371" i="6"/>
  <c r="AD3367" i="6"/>
  <c r="X3367" i="6" s="1"/>
  <c r="AD3363" i="6"/>
  <c r="Y3363" i="6" s="1"/>
  <c r="AD3359" i="6"/>
  <c r="AD3355" i="6"/>
  <c r="AD3351" i="6"/>
  <c r="X3351" i="6" s="1"/>
  <c r="AD3347" i="6"/>
  <c r="Y3347" i="6" s="1"/>
  <c r="AD3343" i="6"/>
  <c r="AD3339" i="6"/>
  <c r="AD3335" i="6"/>
  <c r="X3335" i="6" s="1"/>
  <c r="AD3331" i="6"/>
  <c r="Y3331" i="6" s="1"/>
  <c r="AD3327" i="6"/>
  <c r="AD3323" i="6"/>
  <c r="AD3319" i="6"/>
  <c r="X3319" i="6" s="1"/>
  <c r="AD3315" i="6"/>
  <c r="Y3315" i="6" s="1"/>
  <c r="AD3311" i="6"/>
  <c r="AD3307" i="6"/>
  <c r="AD3303" i="6"/>
  <c r="X3303" i="6" s="1"/>
  <c r="AD3299" i="6"/>
  <c r="Y3299" i="6" s="1"/>
  <c r="AD3806" i="6"/>
  <c r="AD3798" i="6"/>
  <c r="AD3790" i="6"/>
  <c r="X3790" i="6" s="1"/>
  <c r="AD3782" i="6"/>
  <c r="X3782" i="6" s="1"/>
  <c r="AD3774" i="6"/>
  <c r="AD3766" i="6"/>
  <c r="AD3758" i="6"/>
  <c r="X3758" i="6" s="1"/>
  <c r="AD3750" i="6"/>
  <c r="X3750" i="6" s="1"/>
  <c r="AD3742" i="6"/>
  <c r="AD3734" i="6"/>
  <c r="AD3726" i="6"/>
  <c r="X3726" i="6" s="1"/>
  <c r="AD3718" i="6"/>
  <c r="X3718" i="6" s="1"/>
  <c r="AD3710" i="6"/>
  <c r="AD3702" i="6"/>
  <c r="AD3694" i="6"/>
  <c r="X3694" i="6" s="1"/>
  <c r="AD3686" i="6"/>
  <c r="X3686" i="6" s="1"/>
  <c r="AD3678" i="6"/>
  <c r="AD3670" i="6"/>
  <c r="AD3662" i="6"/>
  <c r="X3662" i="6" s="1"/>
  <c r="AD3654" i="6"/>
  <c r="X3654" i="6" s="1"/>
  <c r="AD3646" i="6"/>
  <c r="AD3638" i="6"/>
  <c r="AD3630" i="6"/>
  <c r="X3630" i="6" s="1"/>
  <c r="AD3622" i="6"/>
  <c r="X3622" i="6" s="1"/>
  <c r="AD3614" i="6"/>
  <c r="AD3606" i="6"/>
  <c r="AD3598" i="6"/>
  <c r="X3598" i="6" s="1"/>
  <c r="AD3590" i="6"/>
  <c r="X3590" i="6" s="1"/>
  <c r="AD3582" i="6"/>
  <c r="AD3574" i="6"/>
  <c r="AD3566" i="6"/>
  <c r="X3566" i="6" s="1"/>
  <c r="AD3558" i="6"/>
  <c r="X3558" i="6" s="1"/>
  <c r="AD3550" i="6"/>
  <c r="AD3542" i="6"/>
  <c r="AD3534" i="6"/>
  <c r="X3534" i="6" s="1"/>
  <c r="AD3526" i="6"/>
  <c r="X3526" i="6" s="1"/>
  <c r="AD3518" i="6"/>
  <c r="AD3510" i="6"/>
  <c r="AD3502" i="6"/>
  <c r="X3502" i="6" s="1"/>
  <c r="AD3494" i="6"/>
  <c r="X3494" i="6" s="1"/>
  <c r="AD3486" i="6"/>
  <c r="AD3478" i="6"/>
  <c r="AD3470" i="6"/>
  <c r="X3470" i="6" s="1"/>
  <c r="AD3466" i="6"/>
  <c r="Y3466" i="6" s="1"/>
  <c r="AD3462" i="6"/>
  <c r="AD3458" i="6"/>
  <c r="AD3454" i="6"/>
  <c r="X3454" i="6" s="1"/>
  <c r="AD3450" i="6"/>
  <c r="Y3450" i="6" s="1"/>
  <c r="AD3446" i="6"/>
  <c r="AD3442" i="6"/>
  <c r="AD3438" i="6"/>
  <c r="X3438" i="6" s="1"/>
  <c r="AD3434" i="6"/>
  <c r="Y3434" i="6" s="1"/>
  <c r="AD3430" i="6"/>
  <c r="AD3426" i="6"/>
  <c r="AD3422" i="6"/>
  <c r="X3422" i="6" s="1"/>
  <c r="AD3418" i="6"/>
  <c r="Y3418" i="6" s="1"/>
  <c r="AD3414" i="6"/>
  <c r="AD3410" i="6"/>
  <c r="AD3406" i="6"/>
  <c r="X3406" i="6" s="1"/>
  <c r="AD3402" i="6"/>
  <c r="Y3402" i="6" s="1"/>
  <c r="AD3398" i="6"/>
  <c r="AD3394" i="6"/>
  <c r="AD3390" i="6"/>
  <c r="X3390" i="6" s="1"/>
  <c r="AD3386" i="6"/>
  <c r="Y3386" i="6" s="1"/>
  <c r="AD3382" i="6"/>
  <c r="AD3378" i="6"/>
  <c r="AD3374" i="6"/>
  <c r="X3374" i="6" s="1"/>
  <c r="AD3370" i="6"/>
  <c r="Y3370" i="6" s="1"/>
  <c r="AD3366" i="6"/>
  <c r="AD3362" i="6"/>
  <c r="AD3358" i="6"/>
  <c r="X3358" i="6" s="1"/>
  <c r="AD3354" i="6"/>
  <c r="Y3354" i="6" s="1"/>
  <c r="AD3350" i="6"/>
  <c r="AD3346" i="6"/>
  <c r="AD3342" i="6"/>
  <c r="X3342" i="6" s="1"/>
  <c r="AD3338" i="6"/>
  <c r="Y3338" i="6" s="1"/>
  <c r="AD3334" i="6"/>
  <c r="AD3330" i="6"/>
  <c r="AD3326" i="6"/>
  <c r="X3326" i="6" s="1"/>
  <c r="AD3322" i="6"/>
  <c r="Y3322" i="6" s="1"/>
  <c r="AD3318" i="6"/>
  <c r="AD3314" i="6"/>
  <c r="AD3310" i="6"/>
  <c r="X3310" i="6" s="1"/>
  <c r="AD3306" i="6"/>
  <c r="Y3306" i="6" s="1"/>
  <c r="AD3302" i="6"/>
  <c r="AD3803" i="6"/>
  <c r="AD3787" i="6"/>
  <c r="Y3787" i="6" s="1"/>
  <c r="AD3771" i="6"/>
  <c r="Y3771" i="6" s="1"/>
  <c r="AD3755" i="6"/>
  <c r="AD3739" i="6"/>
  <c r="AD3723" i="6"/>
  <c r="Y3723" i="6" s="1"/>
  <c r="AD3707" i="6"/>
  <c r="Y3707" i="6" s="1"/>
  <c r="AD3691" i="6"/>
  <c r="AD3675" i="6"/>
  <c r="AD3659" i="6"/>
  <c r="Y3659" i="6" s="1"/>
  <c r="AD3643" i="6"/>
  <c r="Y3643" i="6" s="1"/>
  <c r="AD3627" i="6"/>
  <c r="AD3611" i="6"/>
  <c r="AD3595" i="6"/>
  <c r="X3595" i="6" s="1"/>
  <c r="AD3579" i="6"/>
  <c r="X3579" i="6" s="1"/>
  <c r="AD3563" i="6"/>
  <c r="AD3547" i="6"/>
  <c r="AD3531" i="6"/>
  <c r="X3531" i="6" s="1"/>
  <c r="AD3515" i="6"/>
  <c r="X3515" i="6" s="1"/>
  <c r="AD3499" i="6"/>
  <c r="AD3483" i="6"/>
  <c r="AD3469" i="6"/>
  <c r="AD3461" i="6"/>
  <c r="AC3461" i="6" s="1"/>
  <c r="AD3453" i="6"/>
  <c r="AD3445" i="6"/>
  <c r="AD3437" i="6"/>
  <c r="AC3437" i="6" s="1"/>
  <c r="AD3429" i="6"/>
  <c r="AD3421" i="6"/>
  <c r="AD3413" i="6"/>
  <c r="AD3405" i="6"/>
  <c r="AC3405" i="6" s="1"/>
  <c r="AD3397" i="6"/>
  <c r="AC3397" i="6" s="1"/>
  <c r="AD3389" i="6"/>
  <c r="AD3381" i="6"/>
  <c r="AD3373" i="6"/>
  <c r="AD3365" i="6"/>
  <c r="AD3357" i="6"/>
  <c r="AD3349" i="6"/>
  <c r="AD3341" i="6"/>
  <c r="AC3341" i="6" s="1"/>
  <c r="AD3333" i="6"/>
  <c r="AC3333" i="6" s="1"/>
  <c r="AD3325" i="6"/>
  <c r="AD3317" i="6"/>
  <c r="AD3309" i="6"/>
  <c r="AD3301" i="6"/>
  <c r="AD3296" i="6"/>
  <c r="AD3292" i="6"/>
  <c r="AD3288" i="6"/>
  <c r="AD3284" i="6"/>
  <c r="AC3284" i="6" s="1"/>
  <c r="AD3280" i="6"/>
  <c r="AD3276" i="6"/>
  <c r="AD3272" i="6"/>
  <c r="AB3272" i="6" s="1"/>
  <c r="AD3268" i="6"/>
  <c r="AD3264" i="6"/>
  <c r="AD3260" i="6"/>
  <c r="AD3256" i="6"/>
  <c r="AD3252" i="6"/>
  <c r="AC3252" i="6" s="1"/>
  <c r="AD3248" i="6"/>
  <c r="AD3244" i="6"/>
  <c r="AD3240" i="6"/>
  <c r="Y3240" i="6" s="1"/>
  <c r="AD3236" i="6"/>
  <c r="AD3232" i="6"/>
  <c r="AD3228" i="6"/>
  <c r="AD3224" i="6"/>
  <c r="AD3220" i="6"/>
  <c r="AC3220" i="6" s="1"/>
  <c r="AD3216" i="6"/>
  <c r="AD3212" i="6"/>
  <c r="AD3208" i="6"/>
  <c r="AB3208" i="6" s="1"/>
  <c r="AD3204" i="6"/>
  <c r="AD3200" i="6"/>
  <c r="AD3196" i="6"/>
  <c r="AD3192" i="6"/>
  <c r="AD3188" i="6"/>
  <c r="AC3188" i="6" s="1"/>
  <c r="AD3184" i="6"/>
  <c r="AD3180" i="6"/>
  <c r="AD3176" i="6"/>
  <c r="X3176" i="6" s="1"/>
  <c r="AD3172" i="6"/>
  <c r="AD3168" i="6"/>
  <c r="AD3164" i="6"/>
  <c r="AD3160" i="6"/>
  <c r="AD3156" i="6"/>
  <c r="AC3156" i="6" s="1"/>
  <c r="AD3152" i="6"/>
  <c r="AD3148" i="6"/>
  <c r="AD3144" i="6"/>
  <c r="AB3144" i="6" s="1"/>
  <c r="AD3140" i="6"/>
  <c r="AD3136" i="6"/>
  <c r="AD3132" i="6"/>
  <c r="AD3128" i="6"/>
  <c r="AD3124" i="6"/>
  <c r="AC3124" i="6" s="1"/>
  <c r="AD3120" i="6"/>
  <c r="AD3116" i="6"/>
  <c r="AD3112" i="6"/>
  <c r="X3112" i="6" s="1"/>
  <c r="AD3108" i="6"/>
  <c r="AD3104" i="6"/>
  <c r="AD3100" i="6"/>
  <c r="AD3096" i="6"/>
  <c r="AD3092" i="6"/>
  <c r="AC3092" i="6" s="1"/>
  <c r="AD3088" i="6"/>
  <c r="AD3084" i="6"/>
  <c r="AD3080" i="6"/>
  <c r="AB3080" i="6" s="1"/>
  <c r="AD3076" i="6"/>
  <c r="AD3072" i="6"/>
  <c r="AD3068" i="6"/>
  <c r="AD3064" i="6"/>
  <c r="AD3060" i="6"/>
  <c r="AD3056" i="6"/>
  <c r="AD3052" i="6"/>
  <c r="AD3048" i="6"/>
  <c r="X3048" i="6" s="1"/>
  <c r="AD3044" i="6"/>
  <c r="AC3044" i="6" s="1"/>
  <c r="AD3040" i="6"/>
  <c r="AD3036" i="6"/>
  <c r="AD3032" i="6"/>
  <c r="AD3028" i="6"/>
  <c r="AD3024" i="6"/>
  <c r="AD3020" i="6"/>
  <c r="AD3016" i="6"/>
  <c r="AB3016" i="6" s="1"/>
  <c r="AD3012" i="6"/>
  <c r="AC3012" i="6" s="1"/>
  <c r="AD3008" i="6"/>
  <c r="AD3004" i="6"/>
  <c r="AD3000" i="6"/>
  <c r="AD2996" i="6"/>
  <c r="AD2992" i="6"/>
  <c r="AD2988" i="6"/>
  <c r="AD2984" i="6"/>
  <c r="AB2984" i="6" s="1"/>
  <c r="AD2980" i="6"/>
  <c r="AC2980" i="6" s="1"/>
  <c r="AD2976" i="6"/>
  <c r="AD2972" i="6"/>
  <c r="AD2968" i="6"/>
  <c r="AC2968" i="6" s="1"/>
  <c r="AD2964" i="6"/>
  <c r="AD2960" i="6"/>
  <c r="AD2956" i="6"/>
  <c r="AD2952" i="6"/>
  <c r="AB2952" i="6" s="1"/>
  <c r="AD2948" i="6"/>
  <c r="AB2948" i="6" s="1"/>
  <c r="AD2944" i="6"/>
  <c r="AD2940" i="6"/>
  <c r="AD2936" i="6"/>
  <c r="AD2932" i="6"/>
  <c r="AD2928" i="6"/>
  <c r="AD2924" i="6"/>
  <c r="AD2920" i="6"/>
  <c r="AB2920" i="6" s="1"/>
  <c r="AD2916" i="6"/>
  <c r="AD2912" i="6"/>
  <c r="AD2908" i="6"/>
  <c r="AD2904" i="6"/>
  <c r="AC2904" i="6" s="1"/>
  <c r="AD2900" i="6"/>
  <c r="AD2896" i="6"/>
  <c r="AD2892" i="6"/>
  <c r="AD2888" i="6"/>
  <c r="AB2888" i="6" s="1"/>
  <c r="AD2884" i="6"/>
  <c r="AD2880" i="6"/>
  <c r="AD2876" i="6"/>
  <c r="AD2872" i="6"/>
  <c r="AD2868" i="6"/>
  <c r="AD2864" i="6"/>
  <c r="AD2860" i="6"/>
  <c r="AD2856" i="6"/>
  <c r="AB2856" i="6" s="1"/>
  <c r="AD2852" i="6"/>
  <c r="AD2848" i="6"/>
  <c r="AD2844" i="6"/>
  <c r="AD2840" i="6"/>
  <c r="AD2836" i="6"/>
  <c r="AD2832" i="6"/>
  <c r="AD2828" i="6"/>
  <c r="AD2824" i="6"/>
  <c r="AB2824" i="6" s="1"/>
  <c r="AD2820" i="6"/>
  <c r="AB2820" i="6" s="1"/>
  <c r="AD2816" i="6"/>
  <c r="AD2812" i="6"/>
  <c r="AD2808" i="6"/>
  <c r="AD2804" i="6"/>
  <c r="AD2800" i="6"/>
  <c r="AD2796" i="6"/>
  <c r="AD2792" i="6"/>
  <c r="AB2792" i="6" s="1"/>
  <c r="AD3802" i="6"/>
  <c r="Y3802" i="6" s="1"/>
  <c r="AD3786" i="6"/>
  <c r="AD3770" i="6"/>
  <c r="AD3754" i="6"/>
  <c r="Y3754" i="6" s="1"/>
  <c r="AD3738" i="6"/>
  <c r="Y3738" i="6" s="1"/>
  <c r="AD3722" i="6"/>
  <c r="AD3706" i="6"/>
  <c r="AD3690" i="6"/>
  <c r="Y3690" i="6" s="1"/>
  <c r="AD3674" i="6"/>
  <c r="Y3674" i="6" s="1"/>
  <c r="AD3658" i="6"/>
  <c r="AD3642" i="6"/>
  <c r="AD3626" i="6"/>
  <c r="Y3626" i="6" s="1"/>
  <c r="AD3610" i="6"/>
  <c r="Y3610" i="6" s="1"/>
  <c r="AD3594" i="6"/>
  <c r="AD3578" i="6"/>
  <c r="AD3562" i="6"/>
  <c r="Y3562" i="6" s="1"/>
  <c r="AD3546" i="6"/>
  <c r="Y3546" i="6" s="1"/>
  <c r="AD3530" i="6"/>
  <c r="AD3514" i="6"/>
  <c r="AD3498" i="6"/>
  <c r="Y3498" i="6" s="1"/>
  <c r="AD3482" i="6"/>
  <c r="Y3482" i="6" s="1"/>
  <c r="AD3468" i="6"/>
  <c r="AD3460" i="6"/>
  <c r="AD3452" i="6"/>
  <c r="AB3452" i="6" s="1"/>
  <c r="AD3444" i="6"/>
  <c r="AD3436" i="6"/>
  <c r="AD3428" i="6"/>
  <c r="AD3420" i="6"/>
  <c r="AD3412" i="6"/>
  <c r="AD3404" i="6"/>
  <c r="AD3396" i="6"/>
  <c r="AD3388" i="6"/>
  <c r="AB3388" i="6" s="1"/>
  <c r="AD3380" i="6"/>
  <c r="AB3380" i="6" s="1"/>
  <c r="AD3372" i="6"/>
  <c r="AD3364" i="6"/>
  <c r="AD3356" i="6"/>
  <c r="AD3348" i="6"/>
  <c r="AD3340" i="6"/>
  <c r="AD3332" i="6"/>
  <c r="AD3324" i="6"/>
  <c r="AB3324" i="6" s="1"/>
  <c r="AD3316" i="6"/>
  <c r="AB3316" i="6" s="1"/>
  <c r="AD3308" i="6"/>
  <c r="AD3300" i="6"/>
  <c r="AD3295" i="6"/>
  <c r="X3295" i="6" s="1"/>
  <c r="AD3291" i="6"/>
  <c r="Y3291" i="6" s="1"/>
  <c r="AD3287" i="6"/>
  <c r="AD3283" i="6"/>
  <c r="AD3279" i="6"/>
  <c r="X3279" i="6" s="1"/>
  <c r="AD3275" i="6"/>
  <c r="Y3275" i="6" s="1"/>
  <c r="AD3271" i="6"/>
  <c r="AD3267" i="6"/>
  <c r="AD3263" i="6"/>
  <c r="X3263" i="6" s="1"/>
  <c r="AD3259" i="6"/>
  <c r="Y3259" i="6" s="1"/>
  <c r="AD3255" i="6"/>
  <c r="AD3251" i="6"/>
  <c r="AD3247" i="6"/>
  <c r="X3247" i="6" s="1"/>
  <c r="AD3243" i="6"/>
  <c r="Y3243" i="6" s="1"/>
  <c r="AD3239" i="6"/>
  <c r="AD3235" i="6"/>
  <c r="AD3231" i="6"/>
  <c r="X3231" i="6" s="1"/>
  <c r="AD3227" i="6"/>
  <c r="Y3227" i="6" s="1"/>
  <c r="AD3223" i="6"/>
  <c r="AD3219" i="6"/>
  <c r="AD3215" i="6"/>
  <c r="X3215" i="6" s="1"/>
  <c r="AD3211" i="6"/>
  <c r="Y3211" i="6" s="1"/>
  <c r="AD3207" i="6"/>
  <c r="AD3203" i="6"/>
  <c r="AD3199" i="6"/>
  <c r="X3199" i="6" s="1"/>
  <c r="AD3195" i="6"/>
  <c r="Y3195" i="6" s="1"/>
  <c r="AD3191" i="6"/>
  <c r="AD3187" i="6"/>
  <c r="AD3183" i="6"/>
  <c r="X3183" i="6" s="1"/>
  <c r="AD3179" i="6"/>
  <c r="Y3179" i="6" s="1"/>
  <c r="AD3175" i="6"/>
  <c r="AD3171" i="6"/>
  <c r="AD3167" i="6"/>
  <c r="X3167" i="6" s="1"/>
  <c r="AD3163" i="6"/>
  <c r="Y3163" i="6" s="1"/>
  <c r="AD3159" i="6"/>
  <c r="AD3155" i="6"/>
  <c r="AD3151" i="6"/>
  <c r="X3151" i="6" s="1"/>
  <c r="AD3147" i="6"/>
  <c r="Y3147" i="6" s="1"/>
  <c r="AD3143" i="6"/>
  <c r="AD3139" i="6"/>
  <c r="AD3135" i="6"/>
  <c r="X3135" i="6" s="1"/>
  <c r="AD3131" i="6"/>
  <c r="Y3131" i="6" s="1"/>
  <c r="AD3127" i="6"/>
  <c r="AD3123" i="6"/>
  <c r="AD3119" i="6"/>
  <c r="X3119" i="6" s="1"/>
  <c r="AD3115" i="6"/>
  <c r="Y3115" i="6" s="1"/>
  <c r="AD3111" i="6"/>
  <c r="AD3107" i="6"/>
  <c r="AD3103" i="6"/>
  <c r="X3103" i="6" s="1"/>
  <c r="AD3099" i="6"/>
  <c r="Y3099" i="6" s="1"/>
  <c r="AD3095" i="6"/>
  <c r="AD3091" i="6"/>
  <c r="AD3087" i="6"/>
  <c r="X3087" i="6" s="1"/>
  <c r="AD3083" i="6"/>
  <c r="Y3083" i="6" s="1"/>
  <c r="AD3079" i="6"/>
  <c r="AD3075" i="6"/>
  <c r="AD3071" i="6"/>
  <c r="X3071" i="6" s="1"/>
  <c r="AD3067" i="6"/>
  <c r="Y3067" i="6" s="1"/>
  <c r="AD3063" i="6"/>
  <c r="AD3059" i="6"/>
  <c r="AD3055" i="6"/>
  <c r="X3055" i="6" s="1"/>
  <c r="AD3051" i="6"/>
  <c r="Y3051" i="6" s="1"/>
  <c r="AD3047" i="6"/>
  <c r="AD3043" i="6"/>
  <c r="AD3039" i="6"/>
  <c r="X3039" i="6" s="1"/>
  <c r="AD3035" i="6"/>
  <c r="Y3035" i="6" s="1"/>
  <c r="AD3031" i="6"/>
  <c r="AD3027" i="6"/>
  <c r="AD3023" i="6"/>
  <c r="X3023" i="6" s="1"/>
  <c r="AD3019" i="6"/>
  <c r="Y3019" i="6" s="1"/>
  <c r="AD3015" i="6"/>
  <c r="AD3011" i="6"/>
  <c r="AD3007" i="6"/>
  <c r="X3007" i="6" s="1"/>
  <c r="AD3003" i="6"/>
  <c r="Y3003" i="6" s="1"/>
  <c r="AD2999" i="6"/>
  <c r="AD2995" i="6"/>
  <c r="AD2991" i="6"/>
  <c r="X2991" i="6" s="1"/>
  <c r="AD2987" i="6"/>
  <c r="Y2987" i="6" s="1"/>
  <c r="AD2983" i="6"/>
  <c r="AD2979" i="6"/>
  <c r="AD2975" i="6"/>
  <c r="X2975" i="6" s="1"/>
  <c r="AD2971" i="6"/>
  <c r="Y2971" i="6" s="1"/>
  <c r="AD2967" i="6"/>
  <c r="AD2963" i="6"/>
  <c r="AD2959" i="6"/>
  <c r="X2959" i="6" s="1"/>
  <c r="AD2955" i="6"/>
  <c r="Y2955" i="6" s="1"/>
  <c r="AD2951" i="6"/>
  <c r="AD2947" i="6"/>
  <c r="AD2943" i="6"/>
  <c r="X2943" i="6" s="1"/>
  <c r="AD2939" i="6"/>
  <c r="Y2939" i="6" s="1"/>
  <c r="AD2935" i="6"/>
  <c r="AD2931" i="6"/>
  <c r="AD2927" i="6"/>
  <c r="AD2923" i="6"/>
  <c r="Y2923" i="6" s="1"/>
  <c r="AD2919" i="6"/>
  <c r="AD2915" i="6"/>
  <c r="AD2847" i="6"/>
  <c r="AD2843" i="6"/>
  <c r="AD2839" i="6"/>
  <c r="AD2835" i="6"/>
  <c r="AD2831" i="6"/>
  <c r="AD2827" i="6"/>
  <c r="Y2827" i="6" s="1"/>
  <c r="AD2823" i="6"/>
  <c r="AD2819" i="6"/>
  <c r="AD2815" i="6"/>
  <c r="AD2811" i="6"/>
  <c r="AD2807" i="6"/>
  <c r="AD2803" i="6"/>
  <c r="AD2799" i="6"/>
  <c r="AD2795" i="6"/>
  <c r="Y2795" i="6" s="1"/>
  <c r="AD2791" i="6"/>
  <c r="AD3795" i="6"/>
  <c r="AD3763" i="6"/>
  <c r="Y3763" i="6" s="1"/>
  <c r="AD3731" i="6"/>
  <c r="Y3731" i="6" s="1"/>
  <c r="AD3699" i="6"/>
  <c r="AD3667" i="6"/>
  <c r="AD3635" i="6"/>
  <c r="Y3635" i="6" s="1"/>
  <c r="AD3603" i="6"/>
  <c r="Y3603" i="6" s="1"/>
  <c r="AD3571" i="6"/>
  <c r="AD3539" i="6"/>
  <c r="AD3507" i="6"/>
  <c r="X3507" i="6" s="1"/>
  <c r="AD3475" i="6"/>
  <c r="X3475" i="6" s="1"/>
  <c r="AD3457" i="6"/>
  <c r="AD3441" i="6"/>
  <c r="AD3425" i="6"/>
  <c r="Y3425" i="6" s="1"/>
  <c r="AD3409" i="6"/>
  <c r="Y3409" i="6" s="1"/>
  <c r="AD3393" i="6"/>
  <c r="AD3377" i="6"/>
  <c r="AD3361" i="6"/>
  <c r="Y3361" i="6" s="1"/>
  <c r="AD3345" i="6"/>
  <c r="Y3345" i="6" s="1"/>
  <c r="AD3329" i="6"/>
  <c r="AD3313" i="6"/>
  <c r="AD3298" i="6"/>
  <c r="Y3298" i="6" s="1"/>
  <c r="AD3290" i="6"/>
  <c r="Y3290" i="6" s="1"/>
  <c r="AD3282" i="6"/>
  <c r="AD3274" i="6"/>
  <c r="AD3266" i="6"/>
  <c r="Y3266" i="6" s="1"/>
  <c r="AD3258" i="6"/>
  <c r="Y3258" i="6" s="1"/>
  <c r="AD3250" i="6"/>
  <c r="AD3242" i="6"/>
  <c r="AD3234" i="6"/>
  <c r="Y3234" i="6" s="1"/>
  <c r="AD3226" i="6"/>
  <c r="Y3226" i="6" s="1"/>
  <c r="AD3218" i="6"/>
  <c r="AD3210" i="6"/>
  <c r="AD3202" i="6"/>
  <c r="X3202" i="6" s="1"/>
  <c r="AD3194" i="6"/>
  <c r="X3194" i="6" s="1"/>
  <c r="AD3186" i="6"/>
  <c r="AD3178" i="6"/>
  <c r="AD3170" i="6"/>
  <c r="X3170" i="6" s="1"/>
  <c r="AD3162" i="6"/>
  <c r="X3162" i="6" s="1"/>
  <c r="AD3154" i="6"/>
  <c r="AD3146" i="6"/>
  <c r="AD3138" i="6"/>
  <c r="X3138" i="6" s="1"/>
  <c r="AD3130" i="6"/>
  <c r="X3130" i="6" s="1"/>
  <c r="AD3122" i="6"/>
  <c r="AD3114" i="6"/>
  <c r="AD3106" i="6"/>
  <c r="X3106" i="6" s="1"/>
  <c r="AD3098" i="6"/>
  <c r="X3098" i="6" s="1"/>
  <c r="AD3090" i="6"/>
  <c r="AD3082" i="6"/>
  <c r="AD3074" i="6"/>
  <c r="X3074" i="6" s="1"/>
  <c r="AD3066" i="6"/>
  <c r="X3066" i="6" s="1"/>
  <c r="AD3058" i="6"/>
  <c r="AD3050" i="6"/>
  <c r="AD3042" i="6"/>
  <c r="X3042" i="6" s="1"/>
  <c r="AD3034" i="6"/>
  <c r="X3034" i="6" s="1"/>
  <c r="AD3026" i="6"/>
  <c r="AD3018" i="6"/>
  <c r="AD3010" i="6"/>
  <c r="X3010" i="6" s="1"/>
  <c r="AD3002" i="6"/>
  <c r="X3002" i="6" s="1"/>
  <c r="AD2994" i="6"/>
  <c r="AD2986" i="6"/>
  <c r="AD2978" i="6"/>
  <c r="X2978" i="6" s="1"/>
  <c r="AD2970" i="6"/>
  <c r="X2970" i="6" s="1"/>
  <c r="AD2962" i="6"/>
  <c r="AD2954" i="6"/>
  <c r="AD2946" i="6"/>
  <c r="X2946" i="6" s="1"/>
  <c r="AD2938" i="6"/>
  <c r="X2938" i="6" s="1"/>
  <c r="AD2930" i="6"/>
  <c r="AD2922" i="6"/>
  <c r="AD2914" i="6"/>
  <c r="AD2909" i="6"/>
  <c r="AD2893" i="6"/>
  <c r="AD2877" i="6"/>
  <c r="AD2861" i="6"/>
  <c r="AD2842" i="6"/>
  <c r="AB2842" i="6" s="1"/>
  <c r="AD2834" i="6"/>
  <c r="AD2826" i="6"/>
  <c r="AD2818" i="6"/>
  <c r="AB2818" i="6" s="1"/>
  <c r="AD2810" i="6"/>
  <c r="AB2810" i="6" s="1"/>
  <c r="AD2802" i="6"/>
  <c r="AD2794" i="6"/>
  <c r="AD2788" i="6"/>
  <c r="AD2720" i="6"/>
  <c r="AC2720" i="6" s="1"/>
  <c r="AD2716" i="6"/>
  <c r="AD2712" i="6"/>
  <c r="AD2708" i="6"/>
  <c r="AD2704" i="6"/>
  <c r="AB2704" i="6" s="1"/>
  <c r="AD2700" i="6"/>
  <c r="AD2696" i="6"/>
  <c r="AD2692" i="6"/>
  <c r="AD2688" i="6"/>
  <c r="AD2684" i="6"/>
  <c r="AD2680" i="6"/>
  <c r="AD2676" i="6"/>
  <c r="AC2676" i="6" s="1"/>
  <c r="AD2672" i="6"/>
  <c r="AB2672" i="6" s="1"/>
  <c r="AD2668" i="6"/>
  <c r="AD2664" i="6"/>
  <c r="AD2660" i="6"/>
  <c r="AD2656" i="6"/>
  <c r="AC2656" i="6" s="1"/>
  <c r="AD2652" i="6"/>
  <c r="AD2648" i="6"/>
  <c r="AD2644" i="6"/>
  <c r="AD2640" i="6"/>
  <c r="AB2640" i="6" s="1"/>
  <c r="AD2636" i="6"/>
  <c r="AD2632" i="6"/>
  <c r="AD2628" i="6"/>
  <c r="AD2624" i="6"/>
  <c r="AD2620" i="6"/>
  <c r="AD2616" i="6"/>
  <c r="AD2612" i="6"/>
  <c r="AC2612" i="6" s="1"/>
  <c r="AD2608" i="6"/>
  <c r="AB2608" i="6" s="1"/>
  <c r="AD2604" i="6"/>
  <c r="AD2600" i="6"/>
  <c r="AD2596" i="6"/>
  <c r="AD2592" i="6"/>
  <c r="AC2592" i="6" s="1"/>
  <c r="AD2588" i="6"/>
  <c r="AD2584" i="6"/>
  <c r="AD2580" i="6"/>
  <c r="AD2576" i="6"/>
  <c r="AB2576" i="6" s="1"/>
  <c r="AD2572" i="6"/>
  <c r="AD2568" i="6"/>
  <c r="AD2564" i="6"/>
  <c r="AD2560" i="6"/>
  <c r="AD2556" i="6"/>
  <c r="AD2552" i="6"/>
  <c r="AD2548" i="6"/>
  <c r="AC2548" i="6" s="1"/>
  <c r="AD2544" i="6"/>
  <c r="AB2544" i="6" s="1"/>
  <c r="AD2540" i="6"/>
  <c r="AD2536" i="6"/>
  <c r="AD2532" i="6"/>
  <c r="AD2528" i="6"/>
  <c r="AC2528" i="6" s="1"/>
  <c r="AD2524" i="6"/>
  <c r="AD2520" i="6"/>
  <c r="AD2516" i="6"/>
  <c r="AD2512" i="6"/>
  <c r="AB2512" i="6" s="1"/>
  <c r="AD2508" i="6"/>
  <c r="AD2504" i="6"/>
  <c r="AD2500" i="6"/>
  <c r="AB2500" i="6" s="1"/>
  <c r="AD2496" i="6"/>
  <c r="AD2492" i="6"/>
  <c r="AD2488" i="6"/>
  <c r="AD2484" i="6"/>
  <c r="AD2480" i="6"/>
  <c r="AB2480" i="6" s="1"/>
  <c r="AD2476" i="6"/>
  <c r="AD2472" i="6"/>
  <c r="AD2468" i="6"/>
  <c r="AD2464" i="6"/>
  <c r="AC2464" i="6" s="1"/>
  <c r="AD2460" i="6"/>
  <c r="AD2456" i="6"/>
  <c r="AD2452" i="6"/>
  <c r="AD2448" i="6"/>
  <c r="AB2448" i="6" s="1"/>
  <c r="AD2444" i="6"/>
  <c r="AD2440" i="6"/>
  <c r="AD2436" i="6"/>
  <c r="AB2436" i="6" s="1"/>
  <c r="AD2432" i="6"/>
  <c r="AD2428" i="6"/>
  <c r="AD2424" i="6"/>
  <c r="AD2420" i="6"/>
  <c r="AC2420" i="6" s="1"/>
  <c r="AD2416" i="6"/>
  <c r="AB2416" i="6" s="1"/>
  <c r="AD2412" i="6"/>
  <c r="AD2408" i="6"/>
  <c r="AD2404" i="6"/>
  <c r="AD2400" i="6"/>
  <c r="AD2396" i="6"/>
  <c r="AD2392" i="6"/>
  <c r="AD2388" i="6"/>
  <c r="AD2384" i="6"/>
  <c r="AB2384" i="6" s="1"/>
  <c r="AD2380" i="6"/>
  <c r="AD2376" i="6"/>
  <c r="AD2372" i="6"/>
  <c r="AD2368" i="6"/>
  <c r="AD2364" i="6"/>
  <c r="AD3794" i="6"/>
  <c r="AD3762" i="6"/>
  <c r="Y3762" i="6" s="1"/>
  <c r="AD3730" i="6"/>
  <c r="Y3730" i="6" s="1"/>
  <c r="AD3698" i="6"/>
  <c r="AD3666" i="6"/>
  <c r="AD3634" i="6"/>
  <c r="Y3634" i="6" s="1"/>
  <c r="AD3602" i="6"/>
  <c r="Y3602" i="6" s="1"/>
  <c r="AD3570" i="6"/>
  <c r="AD3538" i="6"/>
  <c r="AD3506" i="6"/>
  <c r="Y3506" i="6" s="1"/>
  <c r="AD3474" i="6"/>
  <c r="Y3474" i="6" s="1"/>
  <c r="AD3456" i="6"/>
  <c r="AD3440" i="6"/>
  <c r="AD3424" i="6"/>
  <c r="AD3408" i="6"/>
  <c r="AD3392" i="6"/>
  <c r="AD3376" i="6"/>
  <c r="AD3360" i="6"/>
  <c r="AD3344" i="6"/>
  <c r="AD3328" i="6"/>
  <c r="AD3312" i="6"/>
  <c r="AD3297" i="6"/>
  <c r="Y3297" i="6" s="1"/>
  <c r="AD3289" i="6"/>
  <c r="AD3281" i="6"/>
  <c r="AD3273" i="6"/>
  <c r="AD3265" i="6"/>
  <c r="AC3265" i="6" s="1"/>
  <c r="AD3257" i="6"/>
  <c r="AC3257" i="6" s="1"/>
  <c r="AD3249" i="6"/>
  <c r="AD3241" i="6"/>
  <c r="AD3233" i="6"/>
  <c r="AC3233" i="6" s="1"/>
  <c r="AD3225" i="6"/>
  <c r="AC3225" i="6" s="1"/>
  <c r="AD3217" i="6"/>
  <c r="AD3209" i="6"/>
  <c r="AD3201" i="6"/>
  <c r="AD3193" i="6"/>
  <c r="Y3193" i="6" s="1"/>
  <c r="AD3185" i="6"/>
  <c r="AD3177" i="6"/>
  <c r="AD3169" i="6"/>
  <c r="Y3169" i="6" s="1"/>
  <c r="AD3161" i="6"/>
  <c r="AD3153" i="6"/>
  <c r="AD3145" i="6"/>
  <c r="AD3137" i="6"/>
  <c r="AD3129" i="6"/>
  <c r="AD3121" i="6"/>
  <c r="AD3113" i="6"/>
  <c r="AD3105" i="6"/>
  <c r="AC3105" i="6" s="1"/>
  <c r="AD3097" i="6"/>
  <c r="AC3097" i="6" s="1"/>
  <c r="AD3089" i="6"/>
  <c r="AD3081" i="6"/>
  <c r="AD3073" i="6"/>
  <c r="AC3073" i="6" s="1"/>
  <c r="AD3065" i="6"/>
  <c r="AD3057" i="6"/>
  <c r="AD3049" i="6"/>
  <c r="AD3041" i="6"/>
  <c r="AD3033" i="6"/>
  <c r="AC3033" i="6" s="1"/>
  <c r="AD3025" i="6"/>
  <c r="AD3017" i="6"/>
  <c r="AD3009" i="6"/>
  <c r="AC3009" i="6" s="1"/>
  <c r="AD3001" i="6"/>
  <c r="AC3001" i="6" s="1"/>
  <c r="AD2993" i="6"/>
  <c r="AD2985" i="6"/>
  <c r="AD2977" i="6"/>
  <c r="AC2977" i="6" s="1"/>
  <c r="AD2969" i="6"/>
  <c r="AC2969" i="6" s="1"/>
  <c r="AD2961" i="6"/>
  <c r="AD2953" i="6"/>
  <c r="AD2945" i="6"/>
  <c r="AD2937" i="6"/>
  <c r="AD2929" i="6"/>
  <c r="AD2921" i="6"/>
  <c r="AD2913" i="6"/>
  <c r="Y2913" i="6" s="1"/>
  <c r="AD2897" i="6"/>
  <c r="AC2897" i="6" s="1"/>
  <c r="AD2881" i="6"/>
  <c r="AD2865" i="6"/>
  <c r="AD2849" i="6"/>
  <c r="Y2849" i="6" s="1"/>
  <c r="AD2841" i="6"/>
  <c r="Y2841" i="6" s="1"/>
  <c r="AD2833" i="6"/>
  <c r="AD2825" i="6"/>
  <c r="AD2817" i="6"/>
  <c r="Y2817" i="6" s="1"/>
  <c r="AD2809" i="6"/>
  <c r="Y2809" i="6" s="1"/>
  <c r="AD2801" i="6"/>
  <c r="AD2793" i="6"/>
  <c r="AD2787" i="6"/>
  <c r="AB2787" i="6" s="1"/>
  <c r="AD2719" i="6"/>
  <c r="AD2715" i="6"/>
  <c r="AD2711" i="6"/>
  <c r="AD2707" i="6"/>
  <c r="AD2703" i="6"/>
  <c r="AD2699" i="6"/>
  <c r="AD2695" i="6"/>
  <c r="AD2691" i="6"/>
  <c r="Y2691" i="6" s="1"/>
  <c r="AD2687" i="6"/>
  <c r="AD2683" i="6"/>
  <c r="AD2679" i="6"/>
  <c r="AD2675" i="6"/>
  <c r="AD2671" i="6"/>
  <c r="AD2667" i="6"/>
  <c r="AD2663" i="6"/>
  <c r="AD2659" i="6"/>
  <c r="AB2659" i="6" s="1"/>
  <c r="AD2655" i="6"/>
  <c r="AD2651" i="6"/>
  <c r="AD2647" i="6"/>
  <c r="AD2643" i="6"/>
  <c r="AD2639" i="6"/>
  <c r="AD2635" i="6"/>
  <c r="AD2631" i="6"/>
  <c r="AD2627" i="6"/>
  <c r="Y2627" i="6" s="1"/>
  <c r="AD2623" i="6"/>
  <c r="AD2619" i="6"/>
  <c r="AD2615" i="6"/>
  <c r="AD2611" i="6"/>
  <c r="AD2607" i="6"/>
  <c r="AD2603" i="6"/>
  <c r="AD2599" i="6"/>
  <c r="AD2595" i="6"/>
  <c r="AC2595" i="6" s="1"/>
  <c r="AD2591" i="6"/>
  <c r="AD2587" i="6"/>
  <c r="AD2583" i="6"/>
  <c r="AD2579" i="6"/>
  <c r="AD2575" i="6"/>
  <c r="AD2571" i="6"/>
  <c r="AD2567" i="6"/>
  <c r="AD2563" i="6"/>
  <c r="Y2563" i="6" s="1"/>
  <c r="AD2559" i="6"/>
  <c r="AD2555" i="6"/>
  <c r="AD2551" i="6"/>
  <c r="AD2547" i="6"/>
  <c r="AD2543" i="6"/>
  <c r="AD2539" i="6"/>
  <c r="AD2535" i="6"/>
  <c r="AD2531" i="6"/>
  <c r="AC2531" i="6" s="1"/>
  <c r="AD2527" i="6"/>
  <c r="AD2523" i="6"/>
  <c r="AD2519" i="6"/>
  <c r="AD2515" i="6"/>
  <c r="AD2511" i="6"/>
  <c r="AD2507" i="6"/>
  <c r="AD2503" i="6"/>
  <c r="AD2499" i="6"/>
  <c r="Y2499" i="6" s="1"/>
  <c r="AD2495" i="6"/>
  <c r="AD2491" i="6"/>
  <c r="AD2487" i="6"/>
  <c r="AD2483" i="6"/>
  <c r="AD2479" i="6"/>
  <c r="AD2475" i="6"/>
  <c r="AD2471" i="6"/>
  <c r="AD2467" i="6"/>
  <c r="AC2467" i="6" s="1"/>
  <c r="AD2463" i="6"/>
  <c r="AD2459" i="6"/>
  <c r="AD2455" i="6"/>
  <c r="AD2451" i="6"/>
  <c r="AD2447" i="6"/>
  <c r="AD2443" i="6"/>
  <c r="AD2439" i="6"/>
  <c r="AD2435" i="6"/>
  <c r="Y2435" i="6" s="1"/>
  <c r="AD2431" i="6"/>
  <c r="AD2427" i="6"/>
  <c r="AD2423" i="6"/>
  <c r="AD2419" i="6"/>
  <c r="AD2415" i="6"/>
  <c r="AD2411" i="6"/>
  <c r="AD2407" i="6"/>
  <c r="AD2403" i="6"/>
  <c r="AC2403" i="6" s="1"/>
  <c r="AD2399" i="6"/>
  <c r="AD2395" i="6"/>
  <c r="AD2391" i="6"/>
  <c r="AD2387" i="6"/>
  <c r="AD2383" i="6"/>
  <c r="AD2379" i="6"/>
  <c r="AD2375" i="6"/>
  <c r="AD2371" i="6"/>
  <c r="Y2371" i="6" s="1"/>
  <c r="AD3779" i="6"/>
  <c r="Y3779" i="6" s="1"/>
  <c r="AD3715" i="6"/>
  <c r="AD3651" i="6"/>
  <c r="AD3587" i="6"/>
  <c r="X3587" i="6" s="1"/>
  <c r="AD3523" i="6"/>
  <c r="X3523" i="6" s="1"/>
  <c r="AD3465" i="6"/>
  <c r="AD3433" i="6"/>
  <c r="AD3401" i="6"/>
  <c r="AD3369" i="6"/>
  <c r="AD3337" i="6"/>
  <c r="AD3305" i="6"/>
  <c r="AD3286" i="6"/>
  <c r="X3286" i="6" s="1"/>
  <c r="AD3270" i="6"/>
  <c r="X3270" i="6" s="1"/>
  <c r="AD3254" i="6"/>
  <c r="AD3238" i="6"/>
  <c r="AD3222" i="6"/>
  <c r="X3222" i="6" s="1"/>
  <c r="AD3206" i="6"/>
  <c r="X3206" i="6" s="1"/>
  <c r="AD3190" i="6"/>
  <c r="AD3174" i="6"/>
  <c r="AD3158" i="6"/>
  <c r="Y3158" i="6" s="1"/>
  <c r="AD3142" i="6"/>
  <c r="Y3142" i="6" s="1"/>
  <c r="AD3126" i="6"/>
  <c r="AD3110" i="6"/>
  <c r="AD3094" i="6"/>
  <c r="Y3094" i="6" s="1"/>
  <c r="AD3078" i="6"/>
  <c r="Y3078" i="6" s="1"/>
  <c r="AD3062" i="6"/>
  <c r="AD3046" i="6"/>
  <c r="AD3030" i="6"/>
  <c r="Y3030" i="6" s="1"/>
  <c r="AD3014" i="6"/>
  <c r="Y3014" i="6" s="1"/>
  <c r="AD2998" i="6"/>
  <c r="AD2982" i="6"/>
  <c r="AD2966" i="6"/>
  <c r="Y2966" i="6" s="1"/>
  <c r="AD2950" i="6"/>
  <c r="Y2950" i="6" s="1"/>
  <c r="AD2934" i="6"/>
  <c r="AD2918" i="6"/>
  <c r="AD2889" i="6"/>
  <c r="AC2889" i="6" s="1"/>
  <c r="AD2857" i="6"/>
  <c r="AD2838" i="6"/>
  <c r="AD2822" i="6"/>
  <c r="AD2806" i="6"/>
  <c r="AC2806" i="6" s="1"/>
  <c r="AD2790" i="6"/>
  <c r="AC2790" i="6" s="1"/>
  <c r="AD2718" i="6"/>
  <c r="AD2710" i="6"/>
  <c r="AD2702" i="6"/>
  <c r="AD2694" i="6"/>
  <c r="AD2686" i="6"/>
  <c r="AD2678" i="6"/>
  <c r="AD2670" i="6"/>
  <c r="AC2670" i="6" s="1"/>
  <c r="AD2662" i="6"/>
  <c r="AC2662" i="6" s="1"/>
  <c r="AD2654" i="6"/>
  <c r="AD2646" i="6"/>
  <c r="AD2638" i="6"/>
  <c r="AD2630" i="6"/>
  <c r="AD2622" i="6"/>
  <c r="AD2614" i="6"/>
  <c r="AD2606" i="6"/>
  <c r="AC2606" i="6" s="1"/>
  <c r="AD2598" i="6"/>
  <c r="AC2598" i="6" s="1"/>
  <c r="AD2590" i="6"/>
  <c r="AD2582" i="6"/>
  <c r="AD2574" i="6"/>
  <c r="AD2566" i="6"/>
  <c r="AD2558" i="6"/>
  <c r="AD2550" i="6"/>
  <c r="AD2542" i="6"/>
  <c r="AC2542" i="6" s="1"/>
  <c r="AD2534" i="6"/>
  <c r="AC2534" i="6" s="1"/>
  <c r="AD2526" i="6"/>
  <c r="AD2518" i="6"/>
  <c r="AD2510" i="6"/>
  <c r="AD2502" i="6"/>
  <c r="AD2494" i="6"/>
  <c r="AD2486" i="6"/>
  <c r="AD2478" i="6"/>
  <c r="AC2478" i="6" s="1"/>
  <c r="AD2470" i="6"/>
  <c r="AC2470" i="6" s="1"/>
  <c r="AD2462" i="6"/>
  <c r="AD2454" i="6"/>
  <c r="AD2446" i="6"/>
  <c r="AD2438" i="6"/>
  <c r="AD2430" i="6"/>
  <c r="AD2422" i="6"/>
  <c r="AD2414" i="6"/>
  <c r="AC2414" i="6" s="1"/>
  <c r="AD2406" i="6"/>
  <c r="AC2406" i="6" s="1"/>
  <c r="AD2398" i="6"/>
  <c r="AD2390" i="6"/>
  <c r="AD2382" i="6"/>
  <c r="AD2374" i="6"/>
  <c r="AD2367" i="6"/>
  <c r="AD2362" i="6"/>
  <c r="AD2358" i="6"/>
  <c r="AC2358" i="6" s="1"/>
  <c r="AD2354" i="6"/>
  <c r="AB2354" i="6" s="1"/>
  <c r="AD2350" i="6"/>
  <c r="AD2346" i="6"/>
  <c r="AD2342" i="6"/>
  <c r="AD2338" i="6"/>
  <c r="AD2334" i="6"/>
  <c r="AD2330" i="6"/>
  <c r="AD2326" i="6"/>
  <c r="AC2326" i="6" s="1"/>
  <c r="AD2322" i="6"/>
  <c r="Y2322" i="6" s="1"/>
  <c r="AD2318" i="6"/>
  <c r="AD2314" i="6"/>
  <c r="AD2310" i="6"/>
  <c r="AD2306" i="6"/>
  <c r="AD2302" i="6"/>
  <c r="AD2298" i="6"/>
  <c r="AD2294" i="6"/>
  <c r="AC2294" i="6" s="1"/>
  <c r="AD2290" i="6"/>
  <c r="AB2290" i="6" s="1"/>
  <c r="AD2286" i="6"/>
  <c r="AD2282" i="6"/>
  <c r="AD2278" i="6"/>
  <c r="AD2274" i="6"/>
  <c r="AD2270" i="6"/>
  <c r="AD2266" i="6"/>
  <c r="AD2262" i="6"/>
  <c r="AC2262" i="6" s="1"/>
  <c r="AD2258" i="6"/>
  <c r="Y2258" i="6" s="1"/>
  <c r="AD2254" i="6"/>
  <c r="AD2250" i="6"/>
  <c r="AD2246" i="6"/>
  <c r="AD2242" i="6"/>
  <c r="AD2238" i="6"/>
  <c r="AD2234" i="6"/>
  <c r="AD2230" i="6"/>
  <c r="AC2230" i="6" s="1"/>
  <c r="AD2226" i="6"/>
  <c r="AB2226" i="6" s="1"/>
  <c r="AD2222" i="6"/>
  <c r="AD2218" i="6"/>
  <c r="AD2214" i="6"/>
  <c r="AD2210" i="6"/>
  <c r="AD2206" i="6"/>
  <c r="AD2202" i="6"/>
  <c r="AD2198" i="6"/>
  <c r="AC2198" i="6" s="1"/>
  <c r="AD2194" i="6"/>
  <c r="Y2194" i="6" s="1"/>
  <c r="AD2190" i="6"/>
  <c r="AD2186" i="6"/>
  <c r="AD2182" i="6"/>
  <c r="AD2178" i="6"/>
  <c r="AD2174" i="6"/>
  <c r="AD2170" i="6"/>
  <c r="AD2166" i="6"/>
  <c r="AC2166" i="6" s="1"/>
  <c r="AD2162" i="6"/>
  <c r="AB2162" i="6" s="1"/>
  <c r="AD2158" i="6"/>
  <c r="AD2154" i="6"/>
  <c r="AD2150" i="6"/>
  <c r="AD2146" i="6"/>
  <c r="AD2142" i="6"/>
  <c r="AD2138" i="6"/>
  <c r="AD2134" i="6"/>
  <c r="AC2134" i="6" s="1"/>
  <c r="AD2130" i="6"/>
  <c r="Y2130" i="6" s="1"/>
  <c r="AD2126" i="6"/>
  <c r="AD2122" i="6"/>
  <c r="AD2118" i="6"/>
  <c r="AD2114" i="6"/>
  <c r="AD2110" i="6"/>
  <c r="AD2106" i="6"/>
  <c r="AD2102" i="6"/>
  <c r="AC2102" i="6" s="1"/>
  <c r="AD2098" i="6"/>
  <c r="AB2098" i="6" s="1"/>
  <c r="AD2094" i="6"/>
  <c r="AD2090" i="6"/>
  <c r="AD2086" i="6"/>
  <c r="AD2082" i="6"/>
  <c r="AD2078" i="6"/>
  <c r="AD2074" i="6"/>
  <c r="AD2070" i="6"/>
  <c r="AC2070" i="6" s="1"/>
  <c r="AD2066" i="6"/>
  <c r="Y2066" i="6" s="1"/>
  <c r="AD2062" i="6"/>
  <c r="AD2058" i="6"/>
  <c r="AD2054" i="6"/>
  <c r="AD2050" i="6"/>
  <c r="AD2046" i="6"/>
  <c r="AD2042" i="6"/>
  <c r="AD2038" i="6"/>
  <c r="AC2038" i="6" s="1"/>
  <c r="AD2034" i="6"/>
  <c r="AB2034" i="6" s="1"/>
  <c r="AD2030" i="6"/>
  <c r="AD2026" i="6"/>
  <c r="AD2022" i="6"/>
  <c r="AD2018" i="6"/>
  <c r="AD2014" i="6"/>
  <c r="AD2010" i="6"/>
  <c r="AD2006" i="6"/>
  <c r="AC2006" i="6" s="1"/>
  <c r="AD2002" i="6"/>
  <c r="Y2002" i="6" s="1"/>
  <c r="AD1998" i="6"/>
  <c r="AD1994" i="6"/>
  <c r="AD1990" i="6"/>
  <c r="AD1986" i="6"/>
  <c r="AD1982" i="6"/>
  <c r="AD1978" i="6"/>
  <c r="AD1974" i="6"/>
  <c r="AC1974" i="6" s="1"/>
  <c r="AD1970" i="6"/>
  <c r="AB1970" i="6" s="1"/>
  <c r="AD1966" i="6"/>
  <c r="AD1962" i="6"/>
  <c r="AD1958" i="6"/>
  <c r="AD1954" i="6"/>
  <c r="AD1950" i="6"/>
  <c r="AD1946" i="6"/>
  <c r="AD1942" i="6"/>
  <c r="AC1942" i="6" s="1"/>
  <c r="AD1938" i="6"/>
  <c r="Y1938" i="6" s="1"/>
  <c r="AD1934" i="6"/>
  <c r="AD1930" i="6"/>
  <c r="AD1926" i="6"/>
  <c r="AD1922" i="6"/>
  <c r="AD1918" i="6"/>
  <c r="AD1914" i="6"/>
  <c r="AD1910" i="6"/>
  <c r="AC1910" i="6" s="1"/>
  <c r="AD1906" i="6"/>
  <c r="AB1906" i="6" s="1"/>
  <c r="AD1902" i="6"/>
  <c r="AD1898" i="6"/>
  <c r="AD1894" i="6"/>
  <c r="AD1890" i="6"/>
  <c r="AD1886" i="6"/>
  <c r="AD1882" i="6"/>
  <c r="AD1878" i="6"/>
  <c r="AC1878" i="6" s="1"/>
  <c r="AD1874" i="6"/>
  <c r="Y1874" i="6" s="1"/>
  <c r="AD1870" i="6"/>
  <c r="AD1866" i="6"/>
  <c r="AD1862" i="6"/>
  <c r="AD1858" i="6"/>
  <c r="AD1854" i="6"/>
  <c r="AD1850" i="6"/>
  <c r="AD1846" i="6"/>
  <c r="AC1846" i="6" s="1"/>
  <c r="AD1842" i="6"/>
  <c r="AB1842" i="6" s="1"/>
  <c r="AD1838" i="6"/>
  <c r="AD1834" i="6"/>
  <c r="AD1830" i="6"/>
  <c r="AD1826" i="6"/>
  <c r="AD1822" i="6"/>
  <c r="AD1818" i="6"/>
  <c r="AD1814" i="6"/>
  <c r="AC1814" i="6" s="1"/>
  <c r="AD1810" i="6"/>
  <c r="Y1810" i="6" s="1"/>
  <c r="AD1806" i="6"/>
  <c r="AD1802" i="6"/>
  <c r="AD1798" i="6"/>
  <c r="AD1794" i="6"/>
  <c r="AD1790" i="6"/>
  <c r="AD1786" i="6"/>
  <c r="AD1782" i="6"/>
  <c r="AC1782" i="6" s="1"/>
  <c r="AD1778" i="6"/>
  <c r="AB1778" i="6" s="1"/>
  <c r="AD1774" i="6"/>
  <c r="AD1770" i="6"/>
  <c r="AD1766" i="6"/>
  <c r="AD1762" i="6"/>
  <c r="AD1758" i="6"/>
  <c r="AD1754" i="6"/>
  <c r="AD1750" i="6"/>
  <c r="AC1750" i="6" s="1"/>
  <c r="AD1746" i="6"/>
  <c r="Y1746" i="6" s="1"/>
  <c r="AD1742" i="6"/>
  <c r="AD1738" i="6"/>
  <c r="AD1734" i="6"/>
  <c r="AD1730" i="6"/>
  <c r="AD1726" i="6"/>
  <c r="AD1722" i="6"/>
  <c r="AD1718" i="6"/>
  <c r="AC1718" i="6" s="1"/>
  <c r="AD1714" i="6"/>
  <c r="AB1714" i="6" s="1"/>
  <c r="AD1710" i="6"/>
  <c r="AD1706" i="6"/>
  <c r="AD1702" i="6"/>
  <c r="AD1698" i="6"/>
  <c r="AD1694" i="6"/>
  <c r="AD1690" i="6"/>
  <c r="AD1686" i="6"/>
  <c r="AC1686" i="6" s="1"/>
  <c r="AD1682" i="6"/>
  <c r="Y1682" i="6" s="1"/>
  <c r="AD1678" i="6"/>
  <c r="AD1674" i="6"/>
  <c r="AD1670" i="6"/>
  <c r="AD1666" i="6"/>
  <c r="AD1662" i="6"/>
  <c r="AD1658" i="6"/>
  <c r="AD1654" i="6"/>
  <c r="AC1654" i="6" s="1"/>
  <c r="AD1650" i="6"/>
  <c r="AB1650" i="6" s="1"/>
  <c r="AD1646" i="6"/>
  <c r="AD1642" i="6"/>
  <c r="AD1638" i="6"/>
  <c r="AD1634" i="6"/>
  <c r="AD1630" i="6"/>
  <c r="AD1626" i="6"/>
  <c r="AD1622" i="6"/>
  <c r="AC1622" i="6" s="1"/>
  <c r="AD1618" i="6"/>
  <c r="Y1618" i="6" s="1"/>
  <c r="AD1614" i="6"/>
  <c r="AD1610" i="6"/>
  <c r="AD1606" i="6"/>
  <c r="AD1602" i="6"/>
  <c r="AD1598" i="6"/>
  <c r="AD1594" i="6"/>
  <c r="AD1590" i="6"/>
  <c r="AC1590" i="6" s="1"/>
  <c r="AD1586" i="6"/>
  <c r="AB1586" i="6" s="1"/>
  <c r="AD1582" i="6"/>
  <c r="AD1578" i="6"/>
  <c r="AD1574" i="6"/>
  <c r="AD1570" i="6"/>
  <c r="AD1502" i="6"/>
  <c r="AD1498" i="6"/>
  <c r="AD1494" i="6"/>
  <c r="AC1494" i="6" s="1"/>
  <c r="AD1490" i="6"/>
  <c r="Y1490" i="6" s="1"/>
  <c r="AD1486" i="6"/>
  <c r="AD1482" i="6"/>
  <c r="AD1478" i="6"/>
  <c r="AD1474" i="6"/>
  <c r="AD1470" i="6"/>
  <c r="AD1466" i="6"/>
  <c r="AD1462" i="6"/>
  <c r="AC1462" i="6" s="1"/>
  <c r="AD1458" i="6"/>
  <c r="AB1458" i="6" s="1"/>
  <c r="AD1454" i="6"/>
  <c r="AD1450" i="6"/>
  <c r="AD1446" i="6"/>
  <c r="AD1442" i="6"/>
  <c r="AD1438" i="6"/>
  <c r="AD1434" i="6"/>
  <c r="AD1430" i="6"/>
  <c r="AC1430" i="6" s="1"/>
  <c r="AD1426" i="6"/>
  <c r="Y1426" i="6" s="1"/>
  <c r="AD1422" i="6"/>
  <c r="AD1418" i="6"/>
  <c r="AD1414" i="6"/>
  <c r="AD1410" i="6"/>
  <c r="AD1406" i="6"/>
  <c r="AD1402" i="6"/>
  <c r="AD1398" i="6"/>
  <c r="AC1398" i="6" s="1"/>
  <c r="AD1394" i="6"/>
  <c r="AB1394" i="6" s="1"/>
  <c r="AD1390" i="6"/>
  <c r="AD1386" i="6"/>
  <c r="AD1382" i="6"/>
  <c r="AD1378" i="6"/>
  <c r="AD1310" i="6"/>
  <c r="AD1306" i="6"/>
  <c r="AD1302" i="6"/>
  <c r="AC1302" i="6" s="1"/>
  <c r="AD1298" i="6"/>
  <c r="Y1298" i="6" s="1"/>
  <c r="AD1294" i="6"/>
  <c r="AD1290" i="6"/>
  <c r="AD1286" i="6"/>
  <c r="AD1282" i="6"/>
  <c r="AD1278" i="6"/>
  <c r="AD1274" i="6"/>
  <c r="AD1270" i="6"/>
  <c r="AC1270" i="6" s="1"/>
  <c r="AD1266" i="6"/>
  <c r="AB1266" i="6" s="1"/>
  <c r="AD1262" i="6"/>
  <c r="AD1258" i="6"/>
  <c r="AD1254" i="6"/>
  <c r="AD1250" i="6"/>
  <c r="AD1246" i="6"/>
  <c r="AD1242" i="6"/>
  <c r="AD1238" i="6"/>
  <c r="AC1238" i="6" s="1"/>
  <c r="AD1234" i="6"/>
  <c r="Y1234" i="6" s="1"/>
  <c r="AD1230" i="6"/>
  <c r="AD1226" i="6"/>
  <c r="AD1222" i="6"/>
  <c r="AD1218" i="6"/>
  <c r="AD3778" i="6"/>
  <c r="AD3714" i="6"/>
  <c r="AD3650" i="6"/>
  <c r="Y3650" i="6" s="1"/>
  <c r="AD3586" i="6"/>
  <c r="Y3586" i="6" s="1"/>
  <c r="AD3522" i="6"/>
  <c r="AD3464" i="6"/>
  <c r="AD3432" i="6"/>
  <c r="AD3400" i="6"/>
  <c r="AD3368" i="6"/>
  <c r="AD3336" i="6"/>
  <c r="AD3304" i="6"/>
  <c r="AD3285" i="6"/>
  <c r="AB3285" i="6" s="1"/>
  <c r="AD3269" i="6"/>
  <c r="AD3253" i="6"/>
  <c r="AD3237" i="6"/>
  <c r="AB3237" i="6" s="1"/>
  <c r="AD3221" i="6"/>
  <c r="AD3205" i="6"/>
  <c r="AD3189" i="6"/>
  <c r="AD3173" i="6"/>
  <c r="AD3157" i="6"/>
  <c r="AB3157" i="6" s="1"/>
  <c r="AD3141" i="6"/>
  <c r="AD3125" i="6"/>
  <c r="AD3109" i="6"/>
  <c r="AB3109" i="6" s="1"/>
  <c r="AD3093" i="6"/>
  <c r="AD3077" i="6"/>
  <c r="AD3061" i="6"/>
  <c r="AD3045" i="6"/>
  <c r="AD3029" i="6"/>
  <c r="AB3029" i="6" s="1"/>
  <c r="AD3013" i="6"/>
  <c r="AD2997" i="6"/>
  <c r="AD2981" i="6"/>
  <c r="AB2981" i="6" s="1"/>
  <c r="AD2965" i="6"/>
  <c r="AD2949" i="6"/>
  <c r="AD2933" i="6"/>
  <c r="AD2917" i="6"/>
  <c r="AD2901" i="6"/>
  <c r="AB2901" i="6" s="1"/>
  <c r="AD2869" i="6"/>
  <c r="AD2837" i="6"/>
  <c r="AD2821" i="6"/>
  <c r="AB2821" i="6" s="1"/>
  <c r="AD2805" i="6"/>
  <c r="AD2789" i="6"/>
  <c r="AD2717" i="6"/>
  <c r="AD2709" i="6"/>
  <c r="AD2701" i="6"/>
  <c r="AB2701" i="6" s="1"/>
  <c r="AD2693" i="6"/>
  <c r="AD2685" i="6"/>
  <c r="AD2677" i="6"/>
  <c r="AB2677" i="6" s="1"/>
  <c r="AD2669" i="6"/>
  <c r="AD2661" i="6"/>
  <c r="AD2653" i="6"/>
  <c r="AD2645" i="6"/>
  <c r="AD2637" i="6"/>
  <c r="AB2637" i="6" s="1"/>
  <c r="AD2629" i="6"/>
  <c r="AD2621" i="6"/>
  <c r="AD2613" i="6"/>
  <c r="AC2613" i="6" s="1"/>
  <c r="AD2605" i="6"/>
  <c r="AD2597" i="6"/>
  <c r="AD2589" i="6"/>
  <c r="AD2581" i="6"/>
  <c r="AD2573" i="6"/>
  <c r="AC2573" i="6" s="1"/>
  <c r="AD2565" i="6"/>
  <c r="AD2557" i="6"/>
  <c r="AD2549" i="6"/>
  <c r="AC2549" i="6" s="1"/>
  <c r="AD2541" i="6"/>
  <c r="AD2533" i="6"/>
  <c r="AD2525" i="6"/>
  <c r="AD2517" i="6"/>
  <c r="AD2509" i="6"/>
  <c r="AC2509" i="6" s="1"/>
  <c r="AD2501" i="6"/>
  <c r="AD2493" i="6"/>
  <c r="AD2485" i="6"/>
  <c r="AC2485" i="6" s="1"/>
  <c r="AD2477" i="6"/>
  <c r="AD2469" i="6"/>
  <c r="AD2461" i="6"/>
  <c r="AD2453" i="6"/>
  <c r="AC2453" i="6" s="1"/>
  <c r="AD2445" i="6"/>
  <c r="AC2445" i="6" s="1"/>
  <c r="AD2437" i="6"/>
  <c r="AD2429" i="6"/>
  <c r="AD2421" i="6"/>
  <c r="AD2413" i="6"/>
  <c r="AD2405" i="6"/>
  <c r="AD2397" i="6"/>
  <c r="AD2389" i="6"/>
  <c r="AC2389" i="6" s="1"/>
  <c r="AD2381" i="6"/>
  <c r="AC2381" i="6" s="1"/>
  <c r="AD2373" i="6"/>
  <c r="AD2366" i="6"/>
  <c r="AD2361" i="6"/>
  <c r="AD2357" i="6"/>
  <c r="AD2353" i="6"/>
  <c r="AD2349" i="6"/>
  <c r="AD2345" i="6"/>
  <c r="Y2345" i="6" s="1"/>
  <c r="AD2341" i="6"/>
  <c r="AC2341" i="6" s="1"/>
  <c r="AD2337" i="6"/>
  <c r="AD2333" i="6"/>
  <c r="AD2329" i="6"/>
  <c r="AD2325" i="6"/>
  <c r="AD2321" i="6"/>
  <c r="AD2317" i="6"/>
  <c r="AD2313" i="6"/>
  <c r="AB2313" i="6" s="1"/>
  <c r="AD2309" i="6"/>
  <c r="AC2309" i="6" s="1"/>
  <c r="AD2305" i="6"/>
  <c r="AD2301" i="6"/>
  <c r="AD2297" i="6"/>
  <c r="AD2293" i="6"/>
  <c r="AD2289" i="6"/>
  <c r="AD2285" i="6"/>
  <c r="AD2281" i="6"/>
  <c r="Y2281" i="6" s="1"/>
  <c r="AD2277" i="6"/>
  <c r="AB2277" i="6" s="1"/>
  <c r="AD2273" i="6"/>
  <c r="AD2269" i="6"/>
  <c r="AD2265" i="6"/>
  <c r="AD2261" i="6"/>
  <c r="AD2257" i="6"/>
  <c r="AD2253" i="6"/>
  <c r="AD2249" i="6"/>
  <c r="AB2249" i="6" s="1"/>
  <c r="AD2245" i="6"/>
  <c r="AC2245" i="6" s="1"/>
  <c r="AD2241" i="6"/>
  <c r="AD2237" i="6"/>
  <c r="AD2233" i="6"/>
  <c r="AD2229" i="6"/>
  <c r="AD2225" i="6"/>
  <c r="AD2221" i="6"/>
  <c r="AD2217" i="6"/>
  <c r="Y2217" i="6" s="1"/>
  <c r="AD2213" i="6"/>
  <c r="AC2213" i="6" s="1"/>
  <c r="AD2209" i="6"/>
  <c r="AD2205" i="6"/>
  <c r="AD2201" i="6"/>
  <c r="AD2197" i="6"/>
  <c r="AD2193" i="6"/>
  <c r="AD2189" i="6"/>
  <c r="AD2185" i="6"/>
  <c r="AB2185" i="6" s="1"/>
  <c r="AD2181" i="6"/>
  <c r="AC2181" i="6" s="1"/>
  <c r="AD2177" i="6"/>
  <c r="AD2173" i="6"/>
  <c r="AD2169" i="6"/>
  <c r="AD2165" i="6"/>
  <c r="AD2161" i="6"/>
  <c r="AD2157" i="6"/>
  <c r="AD2153" i="6"/>
  <c r="Y2153" i="6" s="1"/>
  <c r="AD2149" i="6"/>
  <c r="AC2149" i="6" s="1"/>
  <c r="AD2145" i="6"/>
  <c r="AD2141" i="6"/>
  <c r="AD2137" i="6"/>
  <c r="AD2133" i="6"/>
  <c r="AD2129" i="6"/>
  <c r="AD2125" i="6"/>
  <c r="AD2121" i="6"/>
  <c r="AB2121" i="6" s="1"/>
  <c r="AD2117" i="6"/>
  <c r="AC2117" i="6" s="1"/>
  <c r="AD2113" i="6"/>
  <c r="AD2109" i="6"/>
  <c r="AD2105" i="6"/>
  <c r="AD2101" i="6"/>
  <c r="AD2097" i="6"/>
  <c r="AD2093" i="6"/>
  <c r="AD2089" i="6"/>
  <c r="Y2089" i="6" s="1"/>
  <c r="AD2085" i="6"/>
  <c r="AC2085" i="6" s="1"/>
  <c r="AD2081" i="6"/>
  <c r="AD2077" i="6"/>
  <c r="AD2073" i="6"/>
  <c r="AD2069" i="6"/>
  <c r="AD2065" i="6"/>
  <c r="AD2061" i="6"/>
  <c r="AD2057" i="6"/>
  <c r="AB2057" i="6" s="1"/>
  <c r="AD2053" i="6"/>
  <c r="AC2053" i="6" s="1"/>
  <c r="AD2049" i="6"/>
  <c r="AD2045" i="6"/>
  <c r="AD2041" i="6"/>
  <c r="AD2037" i="6"/>
  <c r="AD2033" i="6"/>
  <c r="AD2029" i="6"/>
  <c r="AD2025" i="6"/>
  <c r="Y2025" i="6" s="1"/>
  <c r="AD2021" i="6"/>
  <c r="AC2021" i="6" s="1"/>
  <c r="AD2017" i="6"/>
  <c r="AD2013" i="6"/>
  <c r="AD2009" i="6"/>
  <c r="AD2005" i="6"/>
  <c r="AD2001" i="6"/>
  <c r="AD1997" i="6"/>
  <c r="AD1993" i="6"/>
  <c r="AB1993" i="6" s="1"/>
  <c r="AD1989" i="6"/>
  <c r="AC1989" i="6" s="1"/>
  <c r="AD1921" i="6"/>
  <c r="AD1917" i="6"/>
  <c r="AD1913" i="6"/>
  <c r="AD1909" i="6"/>
  <c r="AD1905" i="6"/>
  <c r="AD1901" i="6"/>
  <c r="AD1897" i="6"/>
  <c r="Y1897" i="6" s="1"/>
  <c r="AD1893" i="6"/>
  <c r="AC1893" i="6" s="1"/>
  <c r="AD1889" i="6"/>
  <c r="AD1885" i="6"/>
  <c r="AD1881" i="6"/>
  <c r="AD1877" i="6"/>
  <c r="AD1873" i="6"/>
  <c r="AD1869" i="6"/>
  <c r="AD1865" i="6"/>
  <c r="AB1865" i="6" s="1"/>
  <c r="AD1861" i="6"/>
  <c r="AC1861" i="6" s="1"/>
  <c r="AD1857" i="6"/>
  <c r="AD1853" i="6"/>
  <c r="AD1849" i="6"/>
  <c r="AD1845" i="6"/>
  <c r="AD1841" i="6"/>
  <c r="AD1837" i="6"/>
  <c r="AD1833" i="6"/>
  <c r="Y1833" i="6" s="1"/>
  <c r="AD1829" i="6"/>
  <c r="AC1829" i="6" s="1"/>
  <c r="AD1825" i="6"/>
  <c r="AD1821" i="6"/>
  <c r="AD1817" i="6"/>
  <c r="AD1813" i="6"/>
  <c r="AD1809" i="6"/>
  <c r="AD1805" i="6"/>
  <c r="AD1801" i="6"/>
  <c r="AB1801" i="6" s="1"/>
  <c r="AD1797" i="6"/>
  <c r="AC1797" i="6" s="1"/>
  <c r="AD1793" i="6"/>
  <c r="AD1789" i="6"/>
  <c r="AD1785" i="6"/>
  <c r="AD1781" i="6"/>
  <c r="AD1777" i="6"/>
  <c r="AD1773" i="6"/>
  <c r="AD1769" i="6"/>
  <c r="Y1769" i="6" s="1"/>
  <c r="AD1765" i="6"/>
  <c r="AC1765" i="6" s="1"/>
  <c r="AD1761" i="6"/>
  <c r="AD1757" i="6"/>
  <c r="AD1753" i="6"/>
  <c r="AD1749" i="6"/>
  <c r="AD1745" i="6"/>
  <c r="AD1741" i="6"/>
  <c r="AD1737" i="6"/>
  <c r="AB1737" i="6" s="1"/>
  <c r="AD1733" i="6"/>
  <c r="AC1733" i="6" s="1"/>
  <c r="AD1729" i="6"/>
  <c r="AD1725" i="6"/>
  <c r="AD1721" i="6"/>
  <c r="AD1717" i="6"/>
  <c r="AD1713" i="6"/>
  <c r="AD1709" i="6"/>
  <c r="AD1705" i="6"/>
  <c r="Y1705" i="6" s="1"/>
  <c r="AD1701" i="6"/>
  <c r="AC1701" i="6" s="1"/>
  <c r="AD1697" i="6"/>
  <c r="AD1693" i="6"/>
  <c r="AD1689" i="6"/>
  <c r="AD1685" i="6"/>
  <c r="AD1681" i="6"/>
  <c r="AD1677" i="6"/>
  <c r="AD1673" i="6"/>
  <c r="AB1673" i="6" s="1"/>
  <c r="AD1669" i="6"/>
  <c r="AC1669" i="6" s="1"/>
  <c r="AD1665" i="6"/>
  <c r="AD1661" i="6"/>
  <c r="AD1657" i="6"/>
  <c r="AD1653" i="6"/>
  <c r="AD1649" i="6"/>
  <c r="AD1645" i="6"/>
  <c r="AD1641" i="6"/>
  <c r="Y1641" i="6" s="1"/>
  <c r="AD1637" i="6"/>
  <c r="AC1637" i="6" s="1"/>
  <c r="AD1633" i="6"/>
  <c r="AD1629" i="6"/>
  <c r="AD1625" i="6"/>
  <c r="AD1621" i="6"/>
  <c r="AD1617" i="6"/>
  <c r="AD1613" i="6"/>
  <c r="AD1609" i="6"/>
  <c r="AB1609" i="6" s="1"/>
  <c r="AD1605" i="6"/>
  <c r="AC1605" i="6" s="1"/>
  <c r="AD1601" i="6"/>
  <c r="AD1597" i="6"/>
  <c r="AD1593" i="6"/>
  <c r="AD1589" i="6"/>
  <c r="AD1585" i="6"/>
  <c r="AD1581" i="6"/>
  <c r="AD1577" i="6"/>
  <c r="Y1577" i="6" s="1"/>
  <c r="AD1573" i="6"/>
  <c r="AC1573" i="6" s="1"/>
  <c r="AD1569" i="6"/>
  <c r="AD1565" i="6"/>
  <c r="AD1561" i="6"/>
  <c r="AD1557" i="6"/>
  <c r="AD1553" i="6"/>
  <c r="AD1549" i="6"/>
  <c r="AD1545" i="6"/>
  <c r="AB1545" i="6" s="1"/>
  <c r="AD1541" i="6"/>
  <c r="AC1541" i="6" s="1"/>
  <c r="AD1537" i="6"/>
  <c r="AD1533" i="6"/>
  <c r="AD1529" i="6"/>
  <c r="AD1525" i="6"/>
  <c r="AD1521" i="6"/>
  <c r="AD1517" i="6"/>
  <c r="AD1513" i="6"/>
  <c r="Y1513" i="6" s="1"/>
  <c r="AD1509" i="6"/>
  <c r="AC1509" i="6" s="1"/>
  <c r="AD1377" i="6"/>
  <c r="AD1373" i="6"/>
  <c r="AD1369" i="6"/>
  <c r="AD1365" i="6"/>
  <c r="AD1361" i="6"/>
  <c r="AD1357" i="6"/>
  <c r="AD1353" i="6"/>
  <c r="AB1353" i="6" s="1"/>
  <c r="AD1349" i="6"/>
  <c r="AB1349" i="6" s="1"/>
  <c r="AD1345" i="6"/>
  <c r="AD1341" i="6"/>
  <c r="AD1337" i="6"/>
  <c r="AD1333" i="6"/>
  <c r="AD1329" i="6"/>
  <c r="AD1325" i="6"/>
  <c r="AD1321" i="6"/>
  <c r="AB1321" i="6" s="1"/>
  <c r="AD1317" i="6"/>
  <c r="AC1317" i="6" s="1"/>
  <c r="AD1313" i="6"/>
  <c r="AD1309" i="6"/>
  <c r="AD1305" i="6"/>
  <c r="AD1301" i="6"/>
  <c r="AD1297" i="6"/>
  <c r="AD1293" i="6"/>
  <c r="AD1289" i="6"/>
  <c r="AB1289" i="6" s="1"/>
  <c r="AD1285" i="6"/>
  <c r="AB1285" i="6" s="1"/>
  <c r="AD1281" i="6"/>
  <c r="AD1277" i="6"/>
  <c r="AD1273" i="6"/>
  <c r="AD1269" i="6"/>
  <c r="AD1265" i="6"/>
  <c r="AD1261" i="6"/>
  <c r="AD1257" i="6"/>
  <c r="AB1257" i="6" s="1"/>
  <c r="AD1253" i="6"/>
  <c r="AD1249" i="6"/>
  <c r="AD1245" i="6"/>
  <c r="AD1241" i="6"/>
  <c r="AD1237" i="6"/>
  <c r="AD1233" i="6"/>
  <c r="AD1229" i="6"/>
  <c r="AD1225" i="6"/>
  <c r="AB1225" i="6" s="1"/>
  <c r="AD1221" i="6"/>
  <c r="AB1221" i="6" s="1"/>
  <c r="AD1217" i="6"/>
  <c r="AD3747" i="6"/>
  <c r="AD3619" i="6"/>
  <c r="Y3619" i="6" s="1"/>
  <c r="AD3491" i="6"/>
  <c r="X3491" i="6" s="1"/>
  <c r="AD3417" i="6"/>
  <c r="AD3353" i="6"/>
  <c r="AD3294" i="6"/>
  <c r="X3294" i="6" s="1"/>
  <c r="AD3262" i="6"/>
  <c r="X3262" i="6" s="1"/>
  <c r="AD3230" i="6"/>
  <c r="AD3198" i="6"/>
  <c r="AD3166" i="6"/>
  <c r="Y3166" i="6" s="1"/>
  <c r="AD3134" i="6"/>
  <c r="Y3134" i="6" s="1"/>
  <c r="AD3102" i="6"/>
  <c r="AD3070" i="6"/>
  <c r="AD3038" i="6"/>
  <c r="Y3038" i="6" s="1"/>
  <c r="AD3006" i="6"/>
  <c r="Y3006" i="6" s="1"/>
  <c r="AD2974" i="6"/>
  <c r="AD2942" i="6"/>
  <c r="AD2905" i="6"/>
  <c r="AD2846" i="6"/>
  <c r="AD2814" i="6"/>
  <c r="AD2786" i="6"/>
  <c r="AD2706" i="6"/>
  <c r="AD2690" i="6"/>
  <c r="AD2674" i="6"/>
  <c r="AD2658" i="6"/>
  <c r="AD2642" i="6"/>
  <c r="AD2626" i="6"/>
  <c r="AD2610" i="6"/>
  <c r="AD2594" i="6"/>
  <c r="AD2578" i="6"/>
  <c r="AD2562" i="6"/>
  <c r="AD2546" i="6"/>
  <c r="AD2530" i="6"/>
  <c r="AD2514" i="6"/>
  <c r="AD2498" i="6"/>
  <c r="AD2482" i="6"/>
  <c r="AD2466" i="6"/>
  <c r="AD2450" i="6"/>
  <c r="AD2434" i="6"/>
  <c r="AD2418" i="6"/>
  <c r="AD2402" i="6"/>
  <c r="AD2386" i="6"/>
  <c r="AD2370" i="6"/>
  <c r="AD2360" i="6"/>
  <c r="AD2352" i="6"/>
  <c r="AD2344" i="6"/>
  <c r="AD2336" i="6"/>
  <c r="AC2336" i="6" s="1"/>
  <c r="AD2328" i="6"/>
  <c r="AD2320" i="6"/>
  <c r="AD2312" i="6"/>
  <c r="AD2304" i="6"/>
  <c r="AD2296" i="6"/>
  <c r="AD2288" i="6"/>
  <c r="AD2280" i="6"/>
  <c r="AD2272" i="6"/>
  <c r="AC2272" i="6" s="1"/>
  <c r="AD2264" i="6"/>
  <c r="AD2256" i="6"/>
  <c r="AD2248" i="6"/>
  <c r="AD2240" i="6"/>
  <c r="AD2232" i="6"/>
  <c r="AD2224" i="6"/>
  <c r="AD2216" i="6"/>
  <c r="AD2208" i="6"/>
  <c r="AC2208" i="6" s="1"/>
  <c r="AD2200" i="6"/>
  <c r="AD2192" i="6"/>
  <c r="AD2184" i="6"/>
  <c r="AD2176" i="6"/>
  <c r="AD2168" i="6"/>
  <c r="AD2160" i="6"/>
  <c r="AD2152" i="6"/>
  <c r="AD2144" i="6"/>
  <c r="AC2144" i="6" s="1"/>
  <c r="AD2136" i="6"/>
  <c r="AD2128" i="6"/>
  <c r="AD2120" i="6"/>
  <c r="AD2112" i="6"/>
  <c r="AD2104" i="6"/>
  <c r="AD2096" i="6"/>
  <c r="AD2088" i="6"/>
  <c r="AD2080" i="6"/>
  <c r="AC2080" i="6" s="1"/>
  <c r="AD2072" i="6"/>
  <c r="AD2064" i="6"/>
  <c r="AD2056" i="6"/>
  <c r="AD2048" i="6"/>
  <c r="AD2040" i="6"/>
  <c r="AD2032" i="6"/>
  <c r="AD2024" i="6"/>
  <c r="AD2016" i="6"/>
  <c r="AC2016" i="6" s="1"/>
  <c r="AD2008" i="6"/>
  <c r="AD2000" i="6"/>
  <c r="AD1992" i="6"/>
  <c r="AD1975" i="6"/>
  <c r="AD1959" i="6"/>
  <c r="AD1943" i="6"/>
  <c r="AD1927" i="6"/>
  <c r="AD1920" i="6"/>
  <c r="AB1920" i="6" s="1"/>
  <c r="AD1912" i="6"/>
  <c r="AD1904" i="6"/>
  <c r="AD1896" i="6"/>
  <c r="AD1888" i="6"/>
  <c r="AB1888" i="6" s="1"/>
  <c r="AD1880" i="6"/>
  <c r="AD1872" i="6"/>
  <c r="AD1864" i="6"/>
  <c r="AD1856" i="6"/>
  <c r="AD1848" i="6"/>
  <c r="AD1840" i="6"/>
  <c r="AD1832" i="6"/>
  <c r="AD1824" i="6"/>
  <c r="AB1824" i="6" s="1"/>
  <c r="AD1816" i="6"/>
  <c r="AD1808" i="6"/>
  <c r="AD1800" i="6"/>
  <c r="AB1800" i="6" s="1"/>
  <c r="AD1792" i="6"/>
  <c r="AB1792" i="6" s="1"/>
  <c r="AD1784" i="6"/>
  <c r="AD1776" i="6"/>
  <c r="AD1768" i="6"/>
  <c r="AD1760" i="6"/>
  <c r="AB1760" i="6" s="1"/>
  <c r="AD1752" i="6"/>
  <c r="AD1744" i="6"/>
  <c r="AD1736" i="6"/>
  <c r="AD1728" i="6"/>
  <c r="AD1720" i="6"/>
  <c r="AD1712" i="6"/>
  <c r="AD1704" i="6"/>
  <c r="AD1696" i="6"/>
  <c r="AB1696" i="6" s="1"/>
  <c r="AD1688" i="6"/>
  <c r="AD1680" i="6"/>
  <c r="AD1672" i="6"/>
  <c r="AB1672" i="6" s="1"/>
  <c r="AD1664" i="6"/>
  <c r="AB1664" i="6" s="1"/>
  <c r="AD1656" i="6"/>
  <c r="AD1648" i="6"/>
  <c r="AD1640" i="6"/>
  <c r="AD1632" i="6"/>
  <c r="AB1632" i="6" s="1"/>
  <c r="AD1624" i="6"/>
  <c r="AD1616" i="6"/>
  <c r="AD1608" i="6"/>
  <c r="AD1600" i="6"/>
  <c r="AD1592" i="6"/>
  <c r="AD1584" i="6"/>
  <c r="AD1576" i="6"/>
  <c r="AD1568" i="6"/>
  <c r="AB1568" i="6" s="1"/>
  <c r="AD1552" i="6"/>
  <c r="AD1536" i="6"/>
  <c r="AD1520" i="6"/>
  <c r="AB1520" i="6" s="1"/>
  <c r="AD1495" i="6"/>
  <c r="AD1479" i="6"/>
  <c r="AD1463" i="6"/>
  <c r="AD1447" i="6"/>
  <c r="AD1431" i="6"/>
  <c r="AD1415" i="6"/>
  <c r="AD1399" i="6"/>
  <c r="AD3746" i="6"/>
  <c r="Y3746" i="6" s="1"/>
  <c r="AD3618" i="6"/>
  <c r="Y3618" i="6" s="1"/>
  <c r="AD3490" i="6"/>
  <c r="AD3416" i="6"/>
  <c r="AD3352" i="6"/>
  <c r="Y3352" i="6" s="1"/>
  <c r="AD3293" i="6"/>
  <c r="AB3293" i="6" s="1"/>
  <c r="AD3261" i="6"/>
  <c r="AD3229" i="6"/>
  <c r="AD3197" i="6"/>
  <c r="AD3165" i="6"/>
  <c r="AD3133" i="6"/>
  <c r="AD3101" i="6"/>
  <c r="AD3069" i="6"/>
  <c r="AB3069" i="6" s="1"/>
  <c r="AD3037" i="6"/>
  <c r="AB3037" i="6" s="1"/>
  <c r="AD3005" i="6"/>
  <c r="AD2973" i="6"/>
  <c r="AD2941" i="6"/>
  <c r="AD2853" i="6"/>
  <c r="AD2845" i="6"/>
  <c r="AD2813" i="6"/>
  <c r="AD2721" i="6"/>
  <c r="AD2705" i="6"/>
  <c r="AC2705" i="6" s="1"/>
  <c r="AD2689" i="6"/>
  <c r="AD2673" i="6"/>
  <c r="AD2657" i="6"/>
  <c r="AD2641" i="6"/>
  <c r="Y2641" i="6" s="1"/>
  <c r="AD2625" i="6"/>
  <c r="AD2609" i="6"/>
  <c r="AD2593" i="6"/>
  <c r="AD2577" i="6"/>
  <c r="AB2577" i="6" s="1"/>
  <c r="AD2561" i="6"/>
  <c r="AD2545" i="6"/>
  <c r="AD2529" i="6"/>
  <c r="AD2513" i="6"/>
  <c r="AB2513" i="6" s="1"/>
  <c r="AD2497" i="6"/>
  <c r="AD2481" i="6"/>
  <c r="AD2465" i="6"/>
  <c r="AD2449" i="6"/>
  <c r="Y2449" i="6" s="1"/>
  <c r="AD2433" i="6"/>
  <c r="AD2417" i="6"/>
  <c r="AD2401" i="6"/>
  <c r="AD2385" i="6"/>
  <c r="AB2385" i="6" s="1"/>
  <c r="AD2369" i="6"/>
  <c r="AD2359" i="6"/>
  <c r="AD2351" i="6"/>
  <c r="AD2343" i="6"/>
  <c r="AD2335" i="6"/>
  <c r="AD2327" i="6"/>
  <c r="AD2319" i="6"/>
  <c r="AD2311" i="6"/>
  <c r="AD2303" i="6"/>
  <c r="AD2295" i="6"/>
  <c r="AD2287" i="6"/>
  <c r="AD2279" i="6"/>
  <c r="AD2271" i="6"/>
  <c r="AD2263" i="6"/>
  <c r="AD2255" i="6"/>
  <c r="AD2247" i="6"/>
  <c r="AD2239" i="6"/>
  <c r="AD2231" i="6"/>
  <c r="AD2223" i="6"/>
  <c r="AD2215" i="6"/>
  <c r="AD2207" i="6"/>
  <c r="AD2199" i="6"/>
  <c r="AD2191" i="6"/>
  <c r="AD2183" i="6"/>
  <c r="AD2175" i="6"/>
  <c r="AD2167" i="6"/>
  <c r="AD2159" i="6"/>
  <c r="AD2151" i="6"/>
  <c r="AD2143" i="6"/>
  <c r="AD2135" i="6"/>
  <c r="AD2127" i="6"/>
  <c r="AD2119" i="6"/>
  <c r="AD2111" i="6"/>
  <c r="AD2103" i="6"/>
  <c r="AD2095" i="6"/>
  <c r="AD2087" i="6"/>
  <c r="AD2079" i="6"/>
  <c r="AD2071" i="6"/>
  <c r="AD2063" i="6"/>
  <c r="AD2055" i="6"/>
  <c r="AD2047" i="6"/>
  <c r="AD2039" i="6"/>
  <c r="AD2031" i="6"/>
  <c r="AD2023" i="6"/>
  <c r="AD2015" i="6"/>
  <c r="AD2007" i="6"/>
  <c r="AD1999" i="6"/>
  <c r="AD1991" i="6"/>
  <c r="AD1979" i="6"/>
  <c r="AD1963" i="6"/>
  <c r="AD1947" i="6"/>
  <c r="Y1947" i="6" s="1"/>
  <c r="AD1931" i="6"/>
  <c r="AC1931" i="6" s="1"/>
  <c r="AD1919" i="6"/>
  <c r="AD1911" i="6"/>
  <c r="AD1903" i="6"/>
  <c r="AD1895" i="6"/>
  <c r="AD1887" i="6"/>
  <c r="AD1879" i="6"/>
  <c r="AD1871" i="6"/>
  <c r="AD1863" i="6"/>
  <c r="AD1855" i="6"/>
  <c r="AD1847" i="6"/>
  <c r="AD1839" i="6"/>
  <c r="AD1831" i="6"/>
  <c r="AD1823" i="6"/>
  <c r="AD1815" i="6"/>
  <c r="AD1807" i="6"/>
  <c r="AD1799" i="6"/>
  <c r="AD1791" i="6"/>
  <c r="AD1783" i="6"/>
  <c r="AD1775" i="6"/>
  <c r="AD1767" i="6"/>
  <c r="AD1759" i="6"/>
  <c r="AD1751" i="6"/>
  <c r="AD1743" i="6"/>
  <c r="AD1735" i="6"/>
  <c r="AD1727" i="6"/>
  <c r="AD1719" i="6"/>
  <c r="AD1711" i="6"/>
  <c r="AD1703" i="6"/>
  <c r="AD1695" i="6"/>
  <c r="AD1687" i="6"/>
  <c r="AD1679" i="6"/>
  <c r="AD1671" i="6"/>
  <c r="AD1663" i="6"/>
  <c r="AD1655" i="6"/>
  <c r="AD1647" i="6"/>
  <c r="AD1639" i="6"/>
  <c r="AD1631" i="6"/>
  <c r="AD1623" i="6"/>
  <c r="AD1615" i="6"/>
  <c r="AD1607" i="6"/>
  <c r="AD1599" i="6"/>
  <c r="AD1591" i="6"/>
  <c r="AD1583" i="6"/>
  <c r="AD1575" i="6"/>
  <c r="AD1556" i="6"/>
  <c r="AD1540" i="6"/>
  <c r="AD1524" i="6"/>
  <c r="AD1508" i="6"/>
  <c r="AB1508" i="6" s="1"/>
  <c r="AD1499" i="6"/>
  <c r="AD1483" i="6"/>
  <c r="AD1467" i="6"/>
  <c r="AC1467" i="6" s="1"/>
  <c r="AD1451" i="6"/>
  <c r="AD1435" i="6"/>
  <c r="AD1419" i="6"/>
  <c r="AD1403" i="6"/>
  <c r="Y1403" i="6" s="1"/>
  <c r="AD1387" i="6"/>
  <c r="Y1387" i="6" s="1"/>
  <c r="AD1364" i="6"/>
  <c r="AD1348" i="6"/>
  <c r="AD1332" i="6"/>
  <c r="AD1316" i="6"/>
  <c r="AD1311" i="6"/>
  <c r="AD1303" i="6"/>
  <c r="AD1295" i="6"/>
  <c r="AD1287" i="6"/>
  <c r="AD1279" i="6"/>
  <c r="AD1271" i="6"/>
  <c r="AD1263" i="6"/>
  <c r="AD1255" i="6"/>
  <c r="AD1247" i="6"/>
  <c r="AD1239" i="6"/>
  <c r="AD1231" i="6"/>
  <c r="AD1223" i="6"/>
  <c r="AD1215" i="6"/>
  <c r="AD1211" i="6"/>
  <c r="AD1207" i="6"/>
  <c r="AD1203" i="6"/>
  <c r="AC1203" i="6" s="1"/>
  <c r="AD1199" i="6"/>
  <c r="AD1195" i="6"/>
  <c r="AD1191" i="6"/>
  <c r="AD1187" i="6"/>
  <c r="AC1187" i="6" s="1"/>
  <c r="AD1183" i="6"/>
  <c r="AD1179" i="6"/>
  <c r="AD1175" i="6"/>
  <c r="AD1171" i="6"/>
  <c r="Y1171" i="6" s="1"/>
  <c r="AD1167" i="6"/>
  <c r="AD1163" i="6"/>
  <c r="AD1159" i="6"/>
  <c r="AD1155" i="6"/>
  <c r="AC1155" i="6" s="1"/>
  <c r="AD1151" i="6"/>
  <c r="AD1147" i="6"/>
  <c r="AD1143" i="6"/>
  <c r="AD1139" i="6"/>
  <c r="AB1139" i="6" s="1"/>
  <c r="AD1135" i="6"/>
  <c r="AD1131" i="6"/>
  <c r="AD1127" i="6"/>
  <c r="AD1123" i="6"/>
  <c r="AC1123" i="6" s="1"/>
  <c r="AD1119" i="6"/>
  <c r="AD1115" i="6"/>
  <c r="AD1111" i="6"/>
  <c r="AD1107" i="6"/>
  <c r="Y1107" i="6" s="1"/>
  <c r="AD1103" i="6"/>
  <c r="AD1099" i="6"/>
  <c r="AD1095" i="6"/>
  <c r="AD1091" i="6"/>
  <c r="AC1091" i="6" s="1"/>
  <c r="AD1087" i="6"/>
  <c r="AD1083" i="6"/>
  <c r="AD1079" i="6"/>
  <c r="AD1075" i="6"/>
  <c r="AC1075" i="6" s="1"/>
  <c r="AD1071" i="6"/>
  <c r="AD1067" i="6"/>
  <c r="AD1063" i="6"/>
  <c r="AD1059" i="6"/>
  <c r="AC1059" i="6" s="1"/>
  <c r="AD1055" i="6"/>
  <c r="AD1051" i="6"/>
  <c r="AD1047" i="6"/>
  <c r="AD1043" i="6"/>
  <c r="Y1043" i="6" s="1"/>
  <c r="AD1039" i="6"/>
  <c r="AD1035" i="6"/>
  <c r="AD1031" i="6"/>
  <c r="AC1031" i="6" s="1"/>
  <c r="AD1027" i="6"/>
  <c r="AD1023" i="6"/>
  <c r="AD1019" i="6"/>
  <c r="AD1015" i="6"/>
  <c r="AD1011" i="6"/>
  <c r="AC1011" i="6" s="1"/>
  <c r="AD1007" i="6"/>
  <c r="AD1003" i="6"/>
  <c r="AD999" i="6"/>
  <c r="AC999" i="6" s="1"/>
  <c r="AD995" i="6"/>
  <c r="AD991" i="6"/>
  <c r="AD987" i="6"/>
  <c r="AD983" i="6"/>
  <c r="AD3683" i="6"/>
  <c r="Y3683" i="6" s="1"/>
  <c r="AD3555" i="6"/>
  <c r="AD3449" i="6"/>
  <c r="AD3385" i="6"/>
  <c r="AB3385" i="6" s="1"/>
  <c r="AD3321" i="6"/>
  <c r="Y3321" i="6" s="1"/>
  <c r="AD3278" i="6"/>
  <c r="AD3246" i="6"/>
  <c r="AD3214" i="6"/>
  <c r="X3214" i="6" s="1"/>
  <c r="AD3182" i="6"/>
  <c r="Y3182" i="6" s="1"/>
  <c r="AD3150" i="6"/>
  <c r="AD3118" i="6"/>
  <c r="AD3086" i="6"/>
  <c r="Y3086" i="6" s="1"/>
  <c r="AD3054" i="6"/>
  <c r="Y3054" i="6" s="1"/>
  <c r="AD3022" i="6"/>
  <c r="AD2990" i="6"/>
  <c r="AD2958" i="6"/>
  <c r="Y2958" i="6" s="1"/>
  <c r="AD2926" i="6"/>
  <c r="AD2873" i="6"/>
  <c r="AD2830" i="6"/>
  <c r="AD2798" i="6"/>
  <c r="AD2714" i="6"/>
  <c r="AD2698" i="6"/>
  <c r="AD2682" i="6"/>
  <c r="AD2666" i="6"/>
  <c r="X2666" i="6" s="1"/>
  <c r="AD2650" i="6"/>
  <c r="AD2634" i="6"/>
  <c r="AD2618" i="6"/>
  <c r="AD2602" i="6"/>
  <c r="AB2602" i="6" s="1"/>
  <c r="AD2586" i="6"/>
  <c r="AD2570" i="6"/>
  <c r="AD2554" i="6"/>
  <c r="AD2538" i="6"/>
  <c r="Y2538" i="6" s="1"/>
  <c r="AD2522" i="6"/>
  <c r="AD2506" i="6"/>
  <c r="AD2490" i="6"/>
  <c r="AD2474" i="6"/>
  <c r="AB2474" i="6" s="1"/>
  <c r="AD2458" i="6"/>
  <c r="AD2442" i="6"/>
  <c r="AD2426" i="6"/>
  <c r="AD2410" i="6"/>
  <c r="Y2410" i="6" s="1"/>
  <c r="AD2394" i="6"/>
  <c r="AD2378" i="6"/>
  <c r="AD2365" i="6"/>
  <c r="AD2356" i="6"/>
  <c r="AC2356" i="6" s="1"/>
  <c r="AD2348" i="6"/>
  <c r="AC2348" i="6" s="1"/>
  <c r="AD2340" i="6"/>
  <c r="AD2332" i="6"/>
  <c r="AD2324" i="6"/>
  <c r="AD2316" i="6"/>
  <c r="AD2308" i="6"/>
  <c r="AD2300" i="6"/>
  <c r="AD2292" i="6"/>
  <c r="AC2292" i="6" s="1"/>
  <c r="AD2284" i="6"/>
  <c r="AC2284" i="6" s="1"/>
  <c r="AD2276" i="6"/>
  <c r="AD2268" i="6"/>
  <c r="AD2260" i="6"/>
  <c r="AD2252" i="6"/>
  <c r="AD2244" i="6"/>
  <c r="AD2236" i="6"/>
  <c r="AD2228" i="6"/>
  <c r="AC2228" i="6" s="1"/>
  <c r="AD2220" i="6"/>
  <c r="AC2220" i="6" s="1"/>
  <c r="AD2212" i="6"/>
  <c r="AD2204" i="6"/>
  <c r="AD2196" i="6"/>
  <c r="AD2188" i="6"/>
  <c r="AD2180" i="6"/>
  <c r="AD2172" i="6"/>
  <c r="AD2164" i="6"/>
  <c r="AD2156" i="6"/>
  <c r="AC2156" i="6" s="1"/>
  <c r="AD2148" i="6"/>
  <c r="AD2140" i="6"/>
  <c r="AD2132" i="6"/>
  <c r="AD2124" i="6"/>
  <c r="AD2116" i="6"/>
  <c r="AD2108" i="6"/>
  <c r="AD2100" i="6"/>
  <c r="AD2092" i="6"/>
  <c r="AC2092" i="6" s="1"/>
  <c r="AD2084" i="6"/>
  <c r="AD2076" i="6"/>
  <c r="AD2068" i="6"/>
  <c r="AD2060" i="6"/>
  <c r="AD2052" i="6"/>
  <c r="AD2044" i="6"/>
  <c r="AD2036" i="6"/>
  <c r="AC2036" i="6" s="1"/>
  <c r="AD2028" i="6"/>
  <c r="AC2028" i="6" s="1"/>
  <c r="AD3682" i="6"/>
  <c r="AD3320" i="6"/>
  <c r="AD3181" i="6"/>
  <c r="AD3053" i="6"/>
  <c r="AD2925" i="6"/>
  <c r="AD2713" i="6"/>
  <c r="AD2649" i="6"/>
  <c r="AD2585" i="6"/>
  <c r="AD2521" i="6"/>
  <c r="AD2457" i="6"/>
  <c r="AD2393" i="6"/>
  <c r="AD2347" i="6"/>
  <c r="AD2315" i="6"/>
  <c r="AD2283" i="6"/>
  <c r="AD2251" i="6"/>
  <c r="AD2219" i="6"/>
  <c r="AC2219" i="6" s="1"/>
  <c r="AD2187" i="6"/>
  <c r="AD2155" i="6"/>
  <c r="AD2123" i="6"/>
  <c r="AC2123" i="6" s="1"/>
  <c r="AD2091" i="6"/>
  <c r="AD2059" i="6"/>
  <c r="AD2027" i="6"/>
  <c r="AD2011" i="6"/>
  <c r="AC2011" i="6" s="1"/>
  <c r="AD1995" i="6"/>
  <c r="AC1995" i="6" s="1"/>
  <c r="AD1971" i="6"/>
  <c r="AD1939" i="6"/>
  <c r="AD1915" i="6"/>
  <c r="AC1915" i="6" s="1"/>
  <c r="AD1899" i="6"/>
  <c r="AD1883" i="6"/>
  <c r="AD1867" i="6"/>
  <c r="AD1851" i="6"/>
  <c r="Y1851" i="6" s="1"/>
  <c r="AD1835" i="6"/>
  <c r="AC1835" i="6" s="1"/>
  <c r="AD1819" i="6"/>
  <c r="AD1803" i="6"/>
  <c r="AD1787" i="6"/>
  <c r="AC1787" i="6" s="1"/>
  <c r="AD1771" i="6"/>
  <c r="AD1755" i="6"/>
  <c r="AD1739" i="6"/>
  <c r="AD1723" i="6"/>
  <c r="Y1723" i="6" s="1"/>
  <c r="AD1707" i="6"/>
  <c r="AC1707" i="6" s="1"/>
  <c r="AD1691" i="6"/>
  <c r="AD1675" i="6"/>
  <c r="AD1659" i="6"/>
  <c r="AC1659" i="6" s="1"/>
  <c r="AD1643" i="6"/>
  <c r="AD1627" i="6"/>
  <c r="AD1611" i="6"/>
  <c r="AD1595" i="6"/>
  <c r="Y1595" i="6" s="1"/>
  <c r="AD1579" i="6"/>
  <c r="AC1579" i="6" s="1"/>
  <c r="AD1560" i="6"/>
  <c r="AD1528" i="6"/>
  <c r="AD1491" i="6"/>
  <c r="AC1491" i="6" s="1"/>
  <c r="AD1459" i="6"/>
  <c r="Y1459" i="6" s="1"/>
  <c r="AD1427" i="6"/>
  <c r="AD1395" i="6"/>
  <c r="AD1383" i="6"/>
  <c r="AD1376" i="6"/>
  <c r="AB1376" i="6" s="1"/>
  <c r="AD1336" i="6"/>
  <c r="AD1324" i="6"/>
  <c r="AD1312" i="6"/>
  <c r="AD1300" i="6"/>
  <c r="AD1291" i="6"/>
  <c r="AD1280" i="6"/>
  <c r="AD1268" i="6"/>
  <c r="AD1259" i="6"/>
  <c r="Y1259" i="6" s="1"/>
  <c r="AD1248" i="6"/>
  <c r="AD1236" i="6"/>
  <c r="AD1227" i="6"/>
  <c r="Y1227" i="6" s="1"/>
  <c r="AD1216" i="6"/>
  <c r="AD1210" i="6"/>
  <c r="AD1205" i="6"/>
  <c r="AD1200" i="6"/>
  <c r="AB1200" i="6" s="1"/>
  <c r="AD1194" i="6"/>
  <c r="AD1189" i="6"/>
  <c r="AD1184" i="6"/>
  <c r="AD1178" i="6"/>
  <c r="AC1178" i="6" s="1"/>
  <c r="AD1173" i="6"/>
  <c r="AD1168" i="6"/>
  <c r="AD1162" i="6"/>
  <c r="AD1157" i="6"/>
  <c r="AB1157" i="6" s="1"/>
  <c r="AD1152" i="6"/>
  <c r="AC1152" i="6" s="1"/>
  <c r="AD1146" i="6"/>
  <c r="AD1141" i="6"/>
  <c r="AD1136" i="6"/>
  <c r="AD1130" i="6"/>
  <c r="AC1130" i="6" s="1"/>
  <c r="AD1125" i="6"/>
  <c r="AD1120" i="6"/>
  <c r="AD1114" i="6"/>
  <c r="AD1109" i="6"/>
  <c r="AD1104" i="6"/>
  <c r="AD1098" i="6"/>
  <c r="AD1093" i="6"/>
  <c r="AD1088" i="6"/>
  <c r="AB1088" i="6" s="1"/>
  <c r="AD1082" i="6"/>
  <c r="AD1077" i="6"/>
  <c r="AD1072" i="6"/>
  <c r="AB1072" i="6" s="1"/>
  <c r="AD1066" i="6"/>
  <c r="AC1066" i="6" s="1"/>
  <c r="AD1061" i="6"/>
  <c r="AD1056" i="6"/>
  <c r="AD1050" i="6"/>
  <c r="AC1050" i="6" s="1"/>
  <c r="AD1045" i="6"/>
  <c r="AD1040" i="6"/>
  <c r="AD1034" i="6"/>
  <c r="AD1029" i="6"/>
  <c r="AD1024" i="6"/>
  <c r="AB1024" i="6" s="1"/>
  <c r="AD1018" i="6"/>
  <c r="AD1013" i="6"/>
  <c r="AD1008" i="6"/>
  <c r="AD1002" i="6"/>
  <c r="AD997" i="6"/>
  <c r="AD992" i="6"/>
  <c r="AD986" i="6"/>
  <c r="AD981" i="6"/>
  <c r="AC981" i="6" s="1"/>
  <c r="AD977" i="6"/>
  <c r="AD973" i="6"/>
  <c r="AD969" i="6"/>
  <c r="AB969" i="6" s="1"/>
  <c r="AD965" i="6"/>
  <c r="AD961" i="6"/>
  <c r="AD957" i="6"/>
  <c r="AD953" i="6"/>
  <c r="AD949" i="6"/>
  <c r="AD945" i="6"/>
  <c r="AD941" i="6"/>
  <c r="AD937" i="6"/>
  <c r="AB937" i="6" s="1"/>
  <c r="AD933" i="6"/>
  <c r="AD929" i="6"/>
  <c r="AD925" i="6"/>
  <c r="AD921" i="6"/>
  <c r="AD917" i="6"/>
  <c r="AC917" i="6" s="1"/>
  <c r="AD913" i="6"/>
  <c r="AD909" i="6"/>
  <c r="AD905" i="6"/>
  <c r="AB905" i="6" s="1"/>
  <c r="AD901" i="6"/>
  <c r="AD897" i="6"/>
  <c r="AD893" i="6"/>
  <c r="AD889" i="6"/>
  <c r="AD885" i="6"/>
  <c r="AD881" i="6"/>
  <c r="AD877" i="6"/>
  <c r="AD873" i="6"/>
  <c r="AB873" i="6" s="1"/>
  <c r="AD869" i="6"/>
  <c r="AD865" i="6"/>
  <c r="AD861" i="6"/>
  <c r="AD857" i="6"/>
  <c r="AD853" i="6"/>
  <c r="AC853" i="6" s="1"/>
  <c r="AD849" i="6"/>
  <c r="AD845" i="6"/>
  <c r="AD841" i="6"/>
  <c r="AB841" i="6" s="1"/>
  <c r="AD837" i="6"/>
  <c r="AD833" i="6"/>
  <c r="AD829" i="6"/>
  <c r="AD825" i="6"/>
  <c r="AD821" i="6"/>
  <c r="AD817" i="6"/>
  <c r="AD813" i="6"/>
  <c r="AD809" i="6"/>
  <c r="AB809" i="6" s="1"/>
  <c r="AD805" i="6"/>
  <c r="AD801" i="6"/>
  <c r="AD797" i="6"/>
  <c r="AD793" i="6"/>
  <c r="AD789" i="6"/>
  <c r="AC789" i="6" s="1"/>
  <c r="AD785" i="6"/>
  <c r="AD781" i="6"/>
  <c r="AD777" i="6"/>
  <c r="AB777" i="6" s="1"/>
  <c r="AD773" i="6"/>
  <c r="AD769" i="6"/>
  <c r="AD765" i="6"/>
  <c r="AD761" i="6"/>
  <c r="AC761" i="6" s="1"/>
  <c r="AD757" i="6"/>
  <c r="AD753" i="6"/>
  <c r="AD749" i="6"/>
  <c r="AD745" i="6"/>
  <c r="AB745" i="6" s="1"/>
  <c r="AD741" i="6"/>
  <c r="AD737" i="6"/>
  <c r="AD733" i="6"/>
  <c r="AD729" i="6"/>
  <c r="AD725" i="6"/>
  <c r="AC725" i="6" s="1"/>
  <c r="AD721" i="6"/>
  <c r="AD717" i="6"/>
  <c r="AD713" i="6"/>
  <c r="AB713" i="6" s="1"/>
  <c r="AD709" i="6"/>
  <c r="AD705" i="6"/>
  <c r="AD701" i="6"/>
  <c r="AD697" i="6"/>
  <c r="AD693" i="6"/>
  <c r="AD689" i="6"/>
  <c r="AD685" i="6"/>
  <c r="AD681" i="6"/>
  <c r="AB681" i="6" s="1"/>
  <c r="AD677" i="6"/>
  <c r="AD673" i="6"/>
  <c r="AD669" i="6"/>
  <c r="AD665" i="6"/>
  <c r="AD661" i="6"/>
  <c r="AC661" i="6" s="1"/>
  <c r="AD657" i="6"/>
  <c r="AD653" i="6"/>
  <c r="AD649" i="6"/>
  <c r="AB649" i="6" s="1"/>
  <c r="AD645" i="6"/>
  <c r="AD641" i="6"/>
  <c r="AD637" i="6"/>
  <c r="AD633" i="6"/>
  <c r="AC633" i="6" s="1"/>
  <c r="AD629" i="6"/>
  <c r="AD625" i="6"/>
  <c r="AD621" i="6"/>
  <c r="AD617" i="6"/>
  <c r="AB617" i="6" s="1"/>
  <c r="AD613" i="6"/>
  <c r="AD545" i="6"/>
  <c r="AD541" i="6"/>
  <c r="AD537" i="6"/>
  <c r="AD533" i="6"/>
  <c r="AC533" i="6" s="1"/>
  <c r="AD529" i="6"/>
  <c r="AD525" i="6"/>
  <c r="AD521" i="6"/>
  <c r="AB521" i="6" s="1"/>
  <c r="AD517" i="6"/>
  <c r="AD513" i="6"/>
  <c r="AD509" i="6"/>
  <c r="AD505" i="6"/>
  <c r="AD501" i="6"/>
  <c r="AD497" i="6"/>
  <c r="AD493" i="6"/>
  <c r="AD489" i="6"/>
  <c r="AB489" i="6" s="1"/>
  <c r="AD485" i="6"/>
  <c r="AD481" i="6"/>
  <c r="AD477" i="6"/>
  <c r="AD473" i="6"/>
  <c r="AD469" i="6"/>
  <c r="AC469" i="6" s="1"/>
  <c r="AD465" i="6"/>
  <c r="AD461" i="6"/>
  <c r="AD457" i="6"/>
  <c r="AB457" i="6" s="1"/>
  <c r="AD453" i="6"/>
  <c r="AD449" i="6"/>
  <c r="AD445" i="6"/>
  <c r="AD441" i="6"/>
  <c r="AD437" i="6"/>
  <c r="AD433" i="6"/>
  <c r="AD429" i="6"/>
  <c r="AD425" i="6"/>
  <c r="AB425" i="6" s="1"/>
  <c r="AD421" i="6"/>
  <c r="AD417" i="6"/>
  <c r="AD413" i="6"/>
  <c r="AD409" i="6"/>
  <c r="AD405" i="6"/>
  <c r="AC405" i="6" s="1"/>
  <c r="AD401" i="6"/>
  <c r="AD397" i="6"/>
  <c r="AD393" i="6"/>
  <c r="AB393" i="6" s="1"/>
  <c r="AD389" i="6"/>
  <c r="AD385" i="6"/>
  <c r="AD381" i="6"/>
  <c r="AD377" i="6"/>
  <c r="AD373" i="6"/>
  <c r="AD369" i="6"/>
  <c r="AD365" i="6"/>
  <c r="AD361" i="6"/>
  <c r="AB361" i="6" s="1"/>
  <c r="AD357" i="6"/>
  <c r="AD353" i="6"/>
  <c r="AD349" i="6"/>
  <c r="AD345" i="6"/>
  <c r="AD341" i="6"/>
  <c r="AC341" i="6" s="1"/>
  <c r="AD337" i="6"/>
  <c r="AD333" i="6"/>
  <c r="AD329" i="6"/>
  <c r="AB329" i="6" s="1"/>
  <c r="AD325" i="6"/>
  <c r="AD321" i="6"/>
  <c r="AD317" i="6"/>
  <c r="AD313" i="6"/>
  <c r="AC313" i="6" s="1"/>
  <c r="AD309" i="6"/>
  <c r="AD305" i="6"/>
  <c r="AD301" i="6"/>
  <c r="AD297" i="6"/>
  <c r="AB297" i="6" s="1"/>
  <c r="AD293" i="6"/>
  <c r="AD289" i="6"/>
  <c r="AD285" i="6"/>
  <c r="AD281" i="6"/>
  <c r="AD277" i="6"/>
  <c r="AC277" i="6" s="1"/>
  <c r="AD273" i="6"/>
  <c r="AD269" i="6"/>
  <c r="AD265" i="6"/>
  <c r="AB265" i="6" s="1"/>
  <c r="AD261" i="6"/>
  <c r="AD257" i="6"/>
  <c r="AD253" i="6"/>
  <c r="AD249" i="6"/>
  <c r="AD245" i="6"/>
  <c r="AD241" i="6"/>
  <c r="AD237" i="6"/>
  <c r="AD233" i="6"/>
  <c r="AB233" i="6" s="1"/>
  <c r="AD229" i="6"/>
  <c r="AD225" i="6"/>
  <c r="AD221" i="6"/>
  <c r="AD217" i="6"/>
  <c r="AD213" i="6"/>
  <c r="AC213" i="6" s="1"/>
  <c r="AD209" i="6"/>
  <c r="AD205" i="6"/>
  <c r="AD201" i="6"/>
  <c r="AB201" i="6" s="1"/>
  <c r="AD197" i="6"/>
  <c r="AD193" i="6"/>
  <c r="AD189" i="6"/>
  <c r="AD185" i="6"/>
  <c r="AC185" i="6" s="1"/>
  <c r="AD181" i="6"/>
  <c r="AD177" i="6"/>
  <c r="AD173" i="6"/>
  <c r="AD169" i="6"/>
  <c r="AB169" i="6" s="1"/>
  <c r="AD165" i="6"/>
  <c r="AD161" i="6"/>
  <c r="AD157" i="6"/>
  <c r="AD153" i="6"/>
  <c r="AD149" i="6"/>
  <c r="AC149" i="6" s="1"/>
  <c r="AD145" i="6"/>
  <c r="AD141" i="6"/>
  <c r="AD137" i="6"/>
  <c r="AB137" i="6" s="1"/>
  <c r="AD133" i="6"/>
  <c r="AD129" i="6"/>
  <c r="AD125" i="6"/>
  <c r="AD121" i="6"/>
  <c r="AD117" i="6"/>
  <c r="AD113" i="6"/>
  <c r="AD109" i="6"/>
  <c r="AD105" i="6"/>
  <c r="AB105" i="6" s="1"/>
  <c r="AD101" i="6"/>
  <c r="AD97" i="6"/>
  <c r="AD93" i="6"/>
  <c r="AD89" i="6"/>
  <c r="AD85" i="6"/>
  <c r="AC85" i="6" s="1"/>
  <c r="AD81" i="6"/>
  <c r="AD77" i="6"/>
  <c r="AD73" i="6"/>
  <c r="AB73" i="6" s="1"/>
  <c r="AD69" i="6"/>
  <c r="AD65" i="6"/>
  <c r="AD61" i="6"/>
  <c r="AD57" i="6"/>
  <c r="AD53" i="6"/>
  <c r="AC53" i="6" s="1"/>
  <c r="AD49" i="6"/>
  <c r="AD45" i="6"/>
  <c r="AD41" i="6"/>
  <c r="AC41" i="6" s="1"/>
  <c r="AD37" i="6"/>
  <c r="AD33" i="6"/>
  <c r="AD29" i="6"/>
  <c r="AD25" i="6"/>
  <c r="AD21" i="6"/>
  <c r="AC21" i="6" s="1"/>
  <c r="AD17" i="6"/>
  <c r="AD13" i="6"/>
  <c r="AD9" i="6"/>
  <c r="AD5" i="6"/>
  <c r="AD3448" i="6"/>
  <c r="AD3117" i="6"/>
  <c r="AD2829" i="6"/>
  <c r="AB2829" i="6" s="1"/>
  <c r="AD2617" i="6"/>
  <c r="AD3554" i="6"/>
  <c r="AD3277" i="6"/>
  <c r="AD3149" i="6"/>
  <c r="AD3021" i="6"/>
  <c r="AD2697" i="6"/>
  <c r="AD2633" i="6"/>
  <c r="AD2569" i="6"/>
  <c r="AD2505" i="6"/>
  <c r="AD2441" i="6"/>
  <c r="AD2377" i="6"/>
  <c r="AD2339" i="6"/>
  <c r="AC2339" i="6" s="1"/>
  <c r="AD2307" i="6"/>
  <c r="AC2307" i="6" s="1"/>
  <c r="AD2275" i="6"/>
  <c r="AD2243" i="6"/>
  <c r="AD2211" i="6"/>
  <c r="AC2211" i="6" s="1"/>
  <c r="AD2179" i="6"/>
  <c r="Y2179" i="6" s="1"/>
  <c r="AD2147" i="6"/>
  <c r="AD2115" i="6"/>
  <c r="AD2083" i="6"/>
  <c r="AC2083" i="6" s="1"/>
  <c r="AD2051" i="6"/>
  <c r="Y2051" i="6" s="1"/>
  <c r="AD2020" i="6"/>
  <c r="AD2004" i="6"/>
  <c r="AD1988" i="6"/>
  <c r="AB1988" i="6" s="1"/>
  <c r="AD1983" i="6"/>
  <c r="AD1951" i="6"/>
  <c r="AD1908" i="6"/>
  <c r="AD1892" i="6"/>
  <c r="AD1876" i="6"/>
  <c r="AD1860" i="6"/>
  <c r="AD1844" i="6"/>
  <c r="AD1828" i="6"/>
  <c r="AD1812" i="6"/>
  <c r="AD1796" i="6"/>
  <c r="AD1780" i="6"/>
  <c r="AD1764" i="6"/>
  <c r="AD1748" i="6"/>
  <c r="AD1732" i="6"/>
  <c r="AD1716" i="6"/>
  <c r="AD1700" i="6"/>
  <c r="AD1684" i="6"/>
  <c r="AD1668" i="6"/>
  <c r="AD1652" i="6"/>
  <c r="AD1636" i="6"/>
  <c r="AD1620" i="6"/>
  <c r="AD1604" i="6"/>
  <c r="AD1588" i="6"/>
  <c r="AD1572" i="6"/>
  <c r="AD1564" i="6"/>
  <c r="AD1532" i="6"/>
  <c r="AD1503" i="6"/>
  <c r="AD1471" i="6"/>
  <c r="AD1439" i="6"/>
  <c r="AD1407" i="6"/>
  <c r="AD1352" i="6"/>
  <c r="AD1340" i="6"/>
  <c r="AD1328" i="6"/>
  <c r="AB1328" i="6" s="1"/>
  <c r="AD1308" i="6"/>
  <c r="AD1299" i="6"/>
  <c r="AD1288" i="6"/>
  <c r="AD1276" i="6"/>
  <c r="AD1267" i="6"/>
  <c r="AD1256" i="6"/>
  <c r="AD1244" i="6"/>
  <c r="AD1235" i="6"/>
  <c r="AC1235" i="6" s="1"/>
  <c r="AD1224" i="6"/>
  <c r="AD1214" i="6"/>
  <c r="AD1209" i="6"/>
  <c r="AB1209" i="6" s="1"/>
  <c r="AD1204" i="6"/>
  <c r="AD1198" i="6"/>
  <c r="AD1193" i="6"/>
  <c r="AD1188" i="6"/>
  <c r="AB1188" i="6" s="1"/>
  <c r="AD1182" i="6"/>
  <c r="AC1182" i="6" s="1"/>
  <c r="AD1177" i="6"/>
  <c r="AD1172" i="6"/>
  <c r="AD1166" i="6"/>
  <c r="AD1161" i="6"/>
  <c r="AD1156" i="6"/>
  <c r="AD1150" i="6"/>
  <c r="AD1145" i="6"/>
  <c r="AB1145" i="6" s="1"/>
  <c r="AD1140" i="6"/>
  <c r="AB1140" i="6" s="1"/>
  <c r="AD1134" i="6"/>
  <c r="AD1129" i="6"/>
  <c r="AD1124" i="6"/>
  <c r="AD1118" i="6"/>
  <c r="AD1113" i="6"/>
  <c r="AD1108" i="6"/>
  <c r="AD1102" i="6"/>
  <c r="AD1097" i="6"/>
  <c r="AB1097" i="6" s="1"/>
  <c r="AD1092" i="6"/>
  <c r="AD1086" i="6"/>
  <c r="AD1081" i="6"/>
  <c r="AB1081" i="6" s="1"/>
  <c r="AD1076" i="6"/>
  <c r="AD1070" i="6"/>
  <c r="AD1065" i="6"/>
  <c r="AD1060" i="6"/>
  <c r="AD1054" i="6"/>
  <c r="AD1049" i="6"/>
  <c r="AD1044" i="6"/>
  <c r="AD1038" i="6"/>
  <c r="AD1033" i="6"/>
  <c r="AC1033" i="6" s="1"/>
  <c r="AD1028" i="6"/>
  <c r="AD1022" i="6"/>
  <c r="AD1017" i="6"/>
  <c r="AB1017" i="6" s="1"/>
  <c r="AD1012" i="6"/>
  <c r="AD1006" i="6"/>
  <c r="AD1001" i="6"/>
  <c r="AD996" i="6"/>
  <c r="AD990" i="6"/>
  <c r="AD985" i="6"/>
  <c r="AD980" i="6"/>
  <c r="AD976" i="6"/>
  <c r="AB976" i="6" s="1"/>
  <c r="AD972" i="6"/>
  <c r="AD968" i="6"/>
  <c r="AD964" i="6"/>
  <c r="AD960" i="6"/>
  <c r="AC960" i="6" s="1"/>
  <c r="AD956" i="6"/>
  <c r="AD952" i="6"/>
  <c r="AD948" i="6"/>
  <c r="AD944" i="6"/>
  <c r="AB944" i="6" s="1"/>
  <c r="AD940" i="6"/>
  <c r="AD936" i="6"/>
  <c r="AD932" i="6"/>
  <c r="AD928" i="6"/>
  <c r="AC928" i="6" s="1"/>
  <c r="AD924" i="6"/>
  <c r="AD920" i="6"/>
  <c r="AD916" i="6"/>
  <c r="AD912" i="6"/>
  <c r="AB912" i="6" s="1"/>
  <c r="AD908" i="6"/>
  <c r="AD904" i="6"/>
  <c r="AD900" i="6"/>
  <c r="AD896" i="6"/>
  <c r="AD892" i="6"/>
  <c r="AD888" i="6"/>
  <c r="AD884" i="6"/>
  <c r="AD880" i="6"/>
  <c r="AB880" i="6" s="1"/>
  <c r="AD876" i="6"/>
  <c r="AD872" i="6"/>
  <c r="AD868" i="6"/>
  <c r="AD864" i="6"/>
  <c r="AC864" i="6" s="1"/>
  <c r="AD860" i="6"/>
  <c r="AD856" i="6"/>
  <c r="AD852" i="6"/>
  <c r="AD848" i="6"/>
  <c r="AB848" i="6" s="1"/>
  <c r="AD844" i="6"/>
  <c r="AD840" i="6"/>
  <c r="AD836" i="6"/>
  <c r="AD832" i="6"/>
  <c r="AD828" i="6"/>
  <c r="AD824" i="6"/>
  <c r="AD820" i="6"/>
  <c r="AD816" i="6"/>
  <c r="AB816" i="6" s="1"/>
  <c r="AD812" i="6"/>
  <c r="AD808" i="6"/>
  <c r="AD804" i="6"/>
  <c r="AD800" i="6"/>
  <c r="AC800" i="6" s="1"/>
  <c r="AD796" i="6"/>
  <c r="AD792" i="6"/>
  <c r="AD788" i="6"/>
  <c r="AD784" i="6"/>
  <c r="AB784" i="6" s="1"/>
  <c r="AD780" i="6"/>
  <c r="AD776" i="6"/>
  <c r="AD772" i="6"/>
  <c r="AD768" i="6"/>
  <c r="AD764" i="6"/>
  <c r="AD760" i="6"/>
  <c r="AD756" i="6"/>
  <c r="AD752" i="6"/>
  <c r="AB752" i="6" s="1"/>
  <c r="AD748" i="6"/>
  <c r="AD744" i="6"/>
  <c r="AD740" i="6"/>
  <c r="AD736" i="6"/>
  <c r="AC736" i="6" s="1"/>
  <c r="AD732" i="6"/>
  <c r="AD728" i="6"/>
  <c r="AD724" i="6"/>
  <c r="AD720" i="6"/>
  <c r="AB720" i="6" s="1"/>
  <c r="AD716" i="6"/>
  <c r="AD712" i="6"/>
  <c r="AD708" i="6"/>
  <c r="AD704" i="6"/>
  <c r="AD700" i="6"/>
  <c r="AD696" i="6"/>
  <c r="AD692" i="6"/>
  <c r="AD688" i="6"/>
  <c r="AB688" i="6" s="1"/>
  <c r="AD684" i="6"/>
  <c r="AD680" i="6"/>
  <c r="AD676" i="6"/>
  <c r="AD672" i="6"/>
  <c r="AC672" i="6" s="1"/>
  <c r="AD668" i="6"/>
  <c r="AD664" i="6"/>
  <c r="AD660" i="6"/>
  <c r="AD656" i="6"/>
  <c r="AB656" i="6" s="1"/>
  <c r="AD652" i="6"/>
  <c r="AD648" i="6"/>
  <c r="AD644" i="6"/>
  <c r="AD640" i="6"/>
  <c r="AD636" i="6"/>
  <c r="AD632" i="6"/>
  <c r="AD628" i="6"/>
  <c r="AD624" i="6"/>
  <c r="AB624" i="6" s="1"/>
  <c r="AD620" i="6"/>
  <c r="AD616" i="6"/>
  <c r="AD612" i="6"/>
  <c r="AD544" i="6"/>
  <c r="AC544" i="6" s="1"/>
  <c r="AD540" i="6"/>
  <c r="AD536" i="6"/>
  <c r="AD532" i="6"/>
  <c r="AD528" i="6"/>
  <c r="AB528" i="6" s="1"/>
  <c r="AD524" i="6"/>
  <c r="AD520" i="6"/>
  <c r="AD516" i="6"/>
  <c r="AD512" i="6"/>
  <c r="AD508" i="6"/>
  <c r="AD504" i="6"/>
  <c r="AD500" i="6"/>
  <c r="AD496" i="6"/>
  <c r="AB496" i="6" s="1"/>
  <c r="AD492" i="6"/>
  <c r="AD488" i="6"/>
  <c r="AD484" i="6"/>
  <c r="AD480" i="6"/>
  <c r="AC480" i="6" s="1"/>
  <c r="AD476" i="6"/>
  <c r="AD472" i="6"/>
  <c r="AD468" i="6"/>
  <c r="AD464" i="6"/>
  <c r="AB464" i="6" s="1"/>
  <c r="AD460" i="6"/>
  <c r="AD456" i="6"/>
  <c r="AD452" i="6"/>
  <c r="AD448" i="6"/>
  <c r="AD444" i="6"/>
  <c r="AD440" i="6"/>
  <c r="AD436" i="6"/>
  <c r="AD432" i="6"/>
  <c r="AB432" i="6" s="1"/>
  <c r="AD428" i="6"/>
  <c r="AD424" i="6"/>
  <c r="AD420" i="6"/>
  <c r="AD416" i="6"/>
  <c r="AC416" i="6" s="1"/>
  <c r="AD412" i="6"/>
  <c r="AD408" i="6"/>
  <c r="AD404" i="6"/>
  <c r="AD400" i="6"/>
  <c r="AB400" i="6" s="1"/>
  <c r="AD396" i="6"/>
  <c r="AD392" i="6"/>
  <c r="AD388" i="6"/>
  <c r="AD384" i="6"/>
  <c r="AD380" i="6"/>
  <c r="AD376" i="6"/>
  <c r="AD372" i="6"/>
  <c r="AD368" i="6"/>
  <c r="AB368" i="6" s="1"/>
  <c r="AD364" i="6"/>
  <c r="AD360" i="6"/>
  <c r="AD356" i="6"/>
  <c r="AD352" i="6"/>
  <c r="AD348" i="6"/>
  <c r="AD344" i="6"/>
  <c r="AD340" i="6"/>
  <c r="AD336" i="6"/>
  <c r="AB336" i="6" s="1"/>
  <c r="AD332" i="6"/>
  <c r="AD328" i="6"/>
  <c r="AD324" i="6"/>
  <c r="AD320" i="6"/>
  <c r="AD316" i="6"/>
  <c r="AD312" i="6"/>
  <c r="AD308" i="6"/>
  <c r="AD304" i="6"/>
  <c r="AC304" i="6" s="1"/>
  <c r="AD300" i="6"/>
  <c r="AB300" i="6" s="1"/>
  <c r="AD296" i="6"/>
  <c r="AD292" i="6"/>
  <c r="AD288" i="6"/>
  <c r="AD284" i="6"/>
  <c r="AD280" i="6"/>
  <c r="AD276" i="6"/>
  <c r="AD272" i="6"/>
  <c r="AC272" i="6" s="1"/>
  <c r="AD268" i="6"/>
  <c r="AD264" i="6"/>
  <c r="AD260" i="6"/>
  <c r="AD256" i="6"/>
  <c r="AD252" i="6"/>
  <c r="AD248" i="6"/>
  <c r="AD244" i="6"/>
  <c r="AD240" i="6"/>
  <c r="AB240" i="6" s="1"/>
  <c r="AD236" i="6"/>
  <c r="AD232" i="6"/>
  <c r="AD228" i="6"/>
  <c r="AD224" i="6"/>
  <c r="AB224" i="6" s="1"/>
  <c r="AD220" i="6"/>
  <c r="AD216" i="6"/>
  <c r="AD212" i="6"/>
  <c r="AD208" i="6"/>
  <c r="AC208" i="6" s="1"/>
  <c r="AD204" i="6"/>
  <c r="AD200" i="6"/>
  <c r="AD196" i="6"/>
  <c r="AD192" i="6"/>
  <c r="AD188" i="6"/>
  <c r="AD184" i="6"/>
  <c r="AD180" i="6"/>
  <c r="AD176" i="6"/>
  <c r="AC176" i="6" s="1"/>
  <c r="AD172" i="6"/>
  <c r="AD168" i="6"/>
  <c r="AD164" i="6"/>
  <c r="AD160" i="6"/>
  <c r="AB160" i="6" s="1"/>
  <c r="AD156" i="6"/>
  <c r="AD152" i="6"/>
  <c r="AD148" i="6"/>
  <c r="AD144" i="6"/>
  <c r="AB144" i="6" s="1"/>
  <c r="AD140" i="6"/>
  <c r="AD136" i="6"/>
  <c r="AD132" i="6"/>
  <c r="AD128" i="6"/>
  <c r="AD124" i="6"/>
  <c r="AD120" i="6"/>
  <c r="AD116" i="6"/>
  <c r="AD112" i="6"/>
  <c r="AC112" i="6" s="1"/>
  <c r="AD108" i="6"/>
  <c r="AD104" i="6"/>
  <c r="AD100" i="6"/>
  <c r="AD96" i="6"/>
  <c r="AC96" i="6" s="1"/>
  <c r="AD92" i="6"/>
  <c r="AD88" i="6"/>
  <c r="AD84" i="6"/>
  <c r="AD80" i="6"/>
  <c r="AB80" i="6" s="1"/>
  <c r="AD76" i="6"/>
  <c r="AD72" i="6"/>
  <c r="AD68" i="6"/>
  <c r="AD64" i="6"/>
  <c r="AD60" i="6"/>
  <c r="AD56" i="6"/>
  <c r="AD52" i="6"/>
  <c r="AD48" i="6"/>
  <c r="AB48" i="6" s="1"/>
  <c r="AD44" i="6"/>
  <c r="AD40" i="6"/>
  <c r="AD36" i="6"/>
  <c r="AD32" i="6"/>
  <c r="AD28" i="6"/>
  <c r="AD24" i="6"/>
  <c r="AD20" i="6"/>
  <c r="AD16" i="6"/>
  <c r="AD12" i="6"/>
  <c r="AD8" i="6"/>
  <c r="AD4" i="6"/>
  <c r="AD3245" i="6"/>
  <c r="AD2989" i="6"/>
  <c r="AD2681" i="6"/>
  <c r="AD10" i="6"/>
  <c r="AD26" i="6"/>
  <c r="AD42" i="6"/>
  <c r="X42" i="6" s="1"/>
  <c r="AD58" i="6"/>
  <c r="AD74" i="6"/>
  <c r="AD82" i="6"/>
  <c r="AD98" i="6"/>
  <c r="AD114" i="6"/>
  <c r="AD130" i="6"/>
  <c r="AD154" i="6"/>
  <c r="AD170" i="6"/>
  <c r="AD186" i="6"/>
  <c r="AD194" i="6"/>
  <c r="AD210" i="6"/>
  <c r="AD234" i="6"/>
  <c r="AD250" i="6"/>
  <c r="AD266" i="6"/>
  <c r="AD274" i="6"/>
  <c r="AD298" i="6"/>
  <c r="AD306" i="6"/>
  <c r="AD322" i="6"/>
  <c r="AD346" i="6"/>
  <c r="AD354" i="6"/>
  <c r="AD370" i="6"/>
  <c r="AD386" i="6"/>
  <c r="AD402" i="6"/>
  <c r="AD418" i="6"/>
  <c r="AD434" i="6"/>
  <c r="AD450" i="6"/>
  <c r="AD466" i="6"/>
  <c r="AD482" i="6"/>
  <c r="AD498" i="6"/>
  <c r="AD522" i="6"/>
  <c r="AD538" i="6"/>
  <c r="AD610" i="6"/>
  <c r="AD626" i="6"/>
  <c r="AD642" i="6"/>
  <c r="AD658" i="6"/>
  <c r="AD674" i="6"/>
  <c r="AD690" i="6"/>
  <c r="AD706" i="6"/>
  <c r="AD722" i="6"/>
  <c r="AD738" i="6"/>
  <c r="AD754" i="6"/>
  <c r="AD770" i="6"/>
  <c r="AD786" i="6"/>
  <c r="AD866" i="6"/>
  <c r="AD882" i="6"/>
  <c r="AD898" i="6"/>
  <c r="AD914" i="6"/>
  <c r="AD930" i="6"/>
  <c r="AD946" i="6"/>
  <c r="AD962" i="6"/>
  <c r="AD978" i="6"/>
  <c r="AD998" i="6"/>
  <c r="AD1020" i="6"/>
  <c r="AD1041" i="6"/>
  <c r="AD1062" i="6"/>
  <c r="AD1084" i="6"/>
  <c r="AD1105" i="6"/>
  <c r="AD1126" i="6"/>
  <c r="AD1148" i="6"/>
  <c r="AD1169" i="6"/>
  <c r="AD1190" i="6"/>
  <c r="AD1212" i="6"/>
  <c r="AD1251" i="6"/>
  <c r="AC1251" i="6" s="1"/>
  <c r="AD1292" i="6"/>
  <c r="AD1356" i="6"/>
  <c r="AD1544" i="6"/>
  <c r="AD1619" i="6"/>
  <c r="Y1619" i="6" s="1"/>
  <c r="AD1683" i="6"/>
  <c r="AD1747" i="6"/>
  <c r="AD1811" i="6"/>
  <c r="AD1875" i="6"/>
  <c r="Y1875" i="6" s="1"/>
  <c r="AD2003" i="6"/>
  <c r="AD2107" i="6"/>
  <c r="AD2235" i="6"/>
  <c r="AD2363" i="6"/>
  <c r="Y2363" i="6" s="1"/>
  <c r="AD2665" i="6"/>
  <c r="AD2885" i="6"/>
  <c r="AD11" i="6"/>
  <c r="AD27" i="6"/>
  <c r="AC27" i="6" s="1"/>
  <c r="AD43" i="6"/>
  <c r="AB43" i="6" s="1"/>
  <c r="AD59" i="6"/>
  <c r="AD75" i="6"/>
  <c r="AD91" i="6"/>
  <c r="AC91" i="6" s="1"/>
  <c r="AD99" i="6"/>
  <c r="AD107" i="6"/>
  <c r="AD115" i="6"/>
  <c r="AD123" i="6"/>
  <c r="AC123" i="6" s="1"/>
  <c r="AD131" i="6"/>
  <c r="AD139" i="6"/>
  <c r="AD147" i="6"/>
  <c r="AD155" i="6"/>
  <c r="AC155" i="6" s="1"/>
  <c r="AD163" i="6"/>
  <c r="AD171" i="6"/>
  <c r="AD179" i="6"/>
  <c r="AD187" i="6"/>
  <c r="AC187" i="6" s="1"/>
  <c r="AD195" i="6"/>
  <c r="AD203" i="6"/>
  <c r="AD211" i="6"/>
  <c r="AD219" i="6"/>
  <c r="AC219" i="6" s="1"/>
  <c r="AD227" i="6"/>
  <c r="AD235" i="6"/>
  <c r="AD243" i="6"/>
  <c r="AD251" i="6"/>
  <c r="AC251" i="6" s="1"/>
  <c r="AD259" i="6"/>
  <c r="AD267" i="6"/>
  <c r="AD275" i="6"/>
  <c r="AD283" i="6"/>
  <c r="AC283" i="6" s="1"/>
  <c r="AD291" i="6"/>
  <c r="AD299" i="6"/>
  <c r="AD307" i="6"/>
  <c r="AD315" i="6"/>
  <c r="AC315" i="6" s="1"/>
  <c r="AD323" i="6"/>
  <c r="AD331" i="6"/>
  <c r="AD339" i="6"/>
  <c r="AD347" i="6"/>
  <c r="AC347" i="6" s="1"/>
  <c r="AD355" i="6"/>
  <c r="AD363" i="6"/>
  <c r="AD371" i="6"/>
  <c r="AD379" i="6"/>
  <c r="AC379" i="6" s="1"/>
  <c r="AD387" i="6"/>
  <c r="AD395" i="6"/>
  <c r="AD403" i="6"/>
  <c r="AD411" i="6"/>
  <c r="AC411" i="6" s="1"/>
  <c r="AD419" i="6"/>
  <c r="AD427" i="6"/>
  <c r="AD435" i="6"/>
  <c r="AD443" i="6"/>
  <c r="AC443" i="6" s="1"/>
  <c r="AD451" i="6"/>
  <c r="AD459" i="6"/>
  <c r="AD467" i="6"/>
  <c r="AD475" i="6"/>
  <c r="AC475" i="6" s="1"/>
  <c r="AD483" i="6"/>
  <c r="AD491" i="6"/>
  <c r="AD499" i="6"/>
  <c r="AD507" i="6"/>
  <c r="AC507" i="6" s="1"/>
  <c r="AD515" i="6"/>
  <c r="AD523" i="6"/>
  <c r="AD531" i="6"/>
  <c r="AD539" i="6"/>
  <c r="AC539" i="6" s="1"/>
  <c r="AD611" i="6"/>
  <c r="AD619" i="6"/>
  <c r="AD627" i="6"/>
  <c r="AD635" i="6"/>
  <c r="AC635" i="6" s="1"/>
  <c r="AD643" i="6"/>
  <c r="AD651" i="6"/>
  <c r="AD659" i="6"/>
  <c r="AD667" i="6"/>
  <c r="AC667" i="6" s="1"/>
  <c r="AD675" i="6"/>
  <c r="AD683" i="6"/>
  <c r="AD691" i="6"/>
  <c r="AD699" i="6"/>
  <c r="AC699" i="6" s="1"/>
  <c r="AD707" i="6"/>
  <c r="AD715" i="6"/>
  <c r="AD723" i="6"/>
  <c r="AD731" i="6"/>
  <c r="AC731" i="6" s="1"/>
  <c r="AD739" i="6"/>
  <c r="AD747" i="6"/>
  <c r="AD755" i="6"/>
  <c r="AD763" i="6"/>
  <c r="AC763" i="6" s="1"/>
  <c r="AD771" i="6"/>
  <c r="AD779" i="6"/>
  <c r="AD787" i="6"/>
  <c r="AD795" i="6"/>
  <c r="AC795" i="6" s="1"/>
  <c r="AD803" i="6"/>
  <c r="AD811" i="6"/>
  <c r="AD819" i="6"/>
  <c r="AD827" i="6"/>
  <c r="AC827" i="6" s="1"/>
  <c r="AD835" i="6"/>
  <c r="AD843" i="6"/>
  <c r="AD851" i="6"/>
  <c r="AD859" i="6"/>
  <c r="AC859" i="6" s="1"/>
  <c r="AD867" i="6"/>
  <c r="AD875" i="6"/>
  <c r="AD883" i="6"/>
  <c r="AD891" i="6"/>
  <c r="AC891" i="6" s="1"/>
  <c r="AD899" i="6"/>
  <c r="AD907" i="6"/>
  <c r="AD915" i="6"/>
  <c r="AD923" i="6"/>
  <c r="AC923" i="6" s="1"/>
  <c r="AD931" i="6"/>
  <c r="AD939" i="6"/>
  <c r="AD947" i="6"/>
  <c r="AD955" i="6"/>
  <c r="AC955" i="6" s="1"/>
  <c r="AD963" i="6"/>
  <c r="AD971" i="6"/>
  <c r="AD979" i="6"/>
  <c r="AD989" i="6"/>
  <c r="AD1000" i="6"/>
  <c r="X1000" i="6" s="1"/>
  <c r="AD1010" i="6"/>
  <c r="AD1021" i="6"/>
  <c r="AD1032" i="6"/>
  <c r="AB1032" i="6" s="1"/>
  <c r="AD1042" i="6"/>
  <c r="AD1053" i="6"/>
  <c r="AD1064" i="6"/>
  <c r="AD1074" i="6"/>
  <c r="AC1074" i="6" s="1"/>
  <c r="AD1085" i="6"/>
  <c r="AD1096" i="6"/>
  <c r="AD1106" i="6"/>
  <c r="AD1117" i="6"/>
  <c r="AD1128" i="6"/>
  <c r="AD1138" i="6"/>
  <c r="AD1149" i="6"/>
  <c r="AD1160" i="6"/>
  <c r="AD1170" i="6"/>
  <c r="AD1181" i="6"/>
  <c r="AD1192" i="6"/>
  <c r="AD1202" i="6"/>
  <c r="AD1213" i="6"/>
  <c r="AD1232" i="6"/>
  <c r="AD1252" i="6"/>
  <c r="AD1275" i="6"/>
  <c r="AC1275" i="6" s="1"/>
  <c r="AD1296" i="6"/>
  <c r="AD1344" i="6"/>
  <c r="AD1391" i="6"/>
  <c r="AD1455" i="6"/>
  <c r="AD1516" i="6"/>
  <c r="AD1596" i="6"/>
  <c r="AD1628" i="6"/>
  <c r="AD1660" i="6"/>
  <c r="AC1660" i="6" s="1"/>
  <c r="AD1692" i="6"/>
  <c r="AD1724" i="6"/>
  <c r="AD1756" i="6"/>
  <c r="AD1788" i="6"/>
  <c r="AD1820" i="6"/>
  <c r="AD1852" i="6"/>
  <c r="AD1884" i="6"/>
  <c r="AD1916" i="6"/>
  <c r="AC1916" i="6" s="1"/>
  <c r="AD1935" i="6"/>
  <c r="AD2012" i="6"/>
  <c r="AD2067" i="6"/>
  <c r="AD2131" i="6"/>
  <c r="AC2131" i="6" s="1"/>
  <c r="AD2195" i="6"/>
  <c r="AD2259" i="6"/>
  <c r="AD2323" i="6"/>
  <c r="AD2409" i="6"/>
  <c r="AD2537" i="6"/>
  <c r="AD2797" i="6"/>
  <c r="AD3213" i="6"/>
  <c r="AD2" i="6"/>
  <c r="AD18" i="6"/>
  <c r="AD34" i="6"/>
  <c r="AD50" i="6"/>
  <c r="AD66" i="6"/>
  <c r="AD90" i="6"/>
  <c r="AD106" i="6"/>
  <c r="AD122" i="6"/>
  <c r="AD138" i="6"/>
  <c r="AC138" i="6" s="1"/>
  <c r="AD146" i="6"/>
  <c r="AD162" i="6"/>
  <c r="AD178" i="6"/>
  <c r="AD202" i="6"/>
  <c r="AC202" i="6" s="1"/>
  <c r="AD218" i="6"/>
  <c r="AD226" i="6"/>
  <c r="AD242" i="6"/>
  <c r="AD258" i="6"/>
  <c r="AD282" i="6"/>
  <c r="AD290" i="6"/>
  <c r="AD314" i="6"/>
  <c r="AD330" i="6"/>
  <c r="AC330" i="6" s="1"/>
  <c r="AD338" i="6"/>
  <c r="AD362" i="6"/>
  <c r="AD378" i="6"/>
  <c r="AD394" i="6"/>
  <c r="AC394" i="6" s="1"/>
  <c r="AD410" i="6"/>
  <c r="AD426" i="6"/>
  <c r="AD442" i="6"/>
  <c r="AD458" i="6"/>
  <c r="AC458" i="6" s="1"/>
  <c r="AD474" i="6"/>
  <c r="AD490" i="6"/>
  <c r="AD506" i="6"/>
  <c r="AD514" i="6"/>
  <c r="AD530" i="6"/>
  <c r="AD618" i="6"/>
  <c r="AD634" i="6"/>
  <c r="AD650" i="6"/>
  <c r="AC650" i="6" s="1"/>
  <c r="AD666" i="6"/>
  <c r="AD682" i="6"/>
  <c r="AD698" i="6"/>
  <c r="AD714" i="6"/>
  <c r="AC714" i="6" s="1"/>
  <c r="AD730" i="6"/>
  <c r="AD746" i="6"/>
  <c r="AD762" i="6"/>
  <c r="AD778" i="6"/>
  <c r="AC778" i="6" s="1"/>
  <c r="AD794" i="6"/>
  <c r="AD874" i="6"/>
  <c r="AD890" i="6"/>
  <c r="AD906" i="6"/>
  <c r="AC906" i="6" s="1"/>
  <c r="AD922" i="6"/>
  <c r="AD938" i="6"/>
  <c r="AD954" i="6"/>
  <c r="AD970" i="6"/>
  <c r="AC970" i="6" s="1"/>
  <c r="AD988" i="6"/>
  <c r="AD1009" i="6"/>
  <c r="AD1030" i="6"/>
  <c r="AD1052" i="6"/>
  <c r="AD1073" i="6"/>
  <c r="AD1094" i="6"/>
  <c r="AD1116" i="6"/>
  <c r="AD1137" i="6"/>
  <c r="AB1137" i="6" s="1"/>
  <c r="AD1158" i="6"/>
  <c r="AD1180" i="6"/>
  <c r="AD1201" i="6"/>
  <c r="AD1228" i="6"/>
  <c r="AD1272" i="6"/>
  <c r="AD1320" i="6"/>
  <c r="AD1368" i="6"/>
  <c r="AD1411" i="6"/>
  <c r="Y1411" i="6" s="1"/>
  <c r="AD1475" i="6"/>
  <c r="AD1587" i="6"/>
  <c r="AD1651" i="6"/>
  <c r="AD1715" i="6"/>
  <c r="Y1715" i="6" s="1"/>
  <c r="AD1779" i="6"/>
  <c r="AD1843" i="6"/>
  <c r="AD1907" i="6"/>
  <c r="AD1955" i="6"/>
  <c r="Y1955" i="6" s="1"/>
  <c r="AD2043" i="6"/>
  <c r="X2043" i="6" s="1"/>
  <c r="AD2171" i="6"/>
  <c r="AD2299" i="6"/>
  <c r="AD2489" i="6"/>
  <c r="AD3085" i="6"/>
  <c r="AD3" i="6"/>
  <c r="AD19" i="6"/>
  <c r="AD35" i="6"/>
  <c r="AC35" i="6" s="1"/>
  <c r="AD51" i="6"/>
  <c r="AD67" i="6"/>
  <c r="AD83" i="6"/>
  <c r="AD6" i="6"/>
  <c r="AD14" i="6"/>
  <c r="AD22" i="6"/>
  <c r="AD30" i="6"/>
  <c r="AD38" i="6"/>
  <c r="AD46" i="6"/>
  <c r="AD54" i="6"/>
  <c r="AD62" i="6"/>
  <c r="AD70" i="6"/>
  <c r="AD78" i="6"/>
  <c r="AD86" i="6"/>
  <c r="AD94" i="6"/>
  <c r="AD102" i="6"/>
  <c r="AD110" i="6"/>
  <c r="AD118" i="6"/>
  <c r="AD126" i="6"/>
  <c r="AD134" i="6"/>
  <c r="AD142" i="6"/>
  <c r="AD150" i="6"/>
  <c r="AD158" i="6"/>
  <c r="AD166" i="6"/>
  <c r="AD174" i="6"/>
  <c r="AD182" i="6"/>
  <c r="AD190" i="6"/>
  <c r="AD198" i="6"/>
  <c r="AD206" i="6"/>
  <c r="AD214" i="6"/>
  <c r="AD222" i="6"/>
  <c r="AD230" i="6"/>
  <c r="AD238" i="6"/>
  <c r="AD246" i="6"/>
  <c r="AD254" i="6"/>
  <c r="AD262" i="6"/>
  <c r="AD270" i="6"/>
  <c r="AD278" i="6"/>
  <c r="AD286" i="6"/>
  <c r="AD294" i="6"/>
  <c r="AD302" i="6"/>
  <c r="AD310" i="6"/>
  <c r="AD318" i="6"/>
  <c r="AD326" i="6"/>
  <c r="AD334" i="6"/>
  <c r="AD342" i="6"/>
  <c r="AD350" i="6"/>
  <c r="AD358" i="6"/>
  <c r="AD366" i="6"/>
  <c r="AD374" i="6"/>
  <c r="AD382" i="6"/>
  <c r="AD390" i="6"/>
  <c r="AD398" i="6"/>
  <c r="AD406" i="6"/>
  <c r="AD414" i="6"/>
  <c r="AD422" i="6"/>
  <c r="AD430" i="6"/>
  <c r="AD438" i="6"/>
  <c r="AD446" i="6"/>
  <c r="AD454" i="6"/>
  <c r="AD462" i="6"/>
  <c r="AD470" i="6"/>
  <c r="AD478" i="6"/>
  <c r="AD486" i="6"/>
  <c r="AD494" i="6"/>
  <c r="AD502" i="6"/>
  <c r="AD510" i="6"/>
  <c r="AD518" i="6"/>
  <c r="AD526" i="6"/>
  <c r="AD534" i="6"/>
  <c r="AD542" i="6"/>
  <c r="AD614" i="6"/>
  <c r="AD622" i="6"/>
  <c r="AD630" i="6"/>
  <c r="AD638" i="6"/>
  <c r="AD646" i="6"/>
  <c r="AD654" i="6"/>
  <c r="AD662" i="6"/>
  <c r="AD670" i="6"/>
  <c r="AD678" i="6"/>
  <c r="AD686" i="6"/>
  <c r="AD694" i="6"/>
  <c r="AD702" i="6"/>
  <c r="AD710" i="6"/>
  <c r="AD718" i="6"/>
  <c r="AD726" i="6"/>
  <c r="AD734" i="6"/>
  <c r="AD742" i="6"/>
  <c r="AD750" i="6"/>
  <c r="AD758" i="6"/>
  <c r="AD766" i="6"/>
  <c r="AD774" i="6"/>
  <c r="AD782" i="6"/>
  <c r="AD790" i="6"/>
  <c r="AD798" i="6"/>
  <c r="AD870" i="6"/>
  <c r="AD878" i="6"/>
  <c r="AD886" i="6"/>
  <c r="AD894" i="6"/>
  <c r="AD902" i="6"/>
  <c r="AD910" i="6"/>
  <c r="AD918" i="6"/>
  <c r="AD926" i="6"/>
  <c r="AD934" i="6"/>
  <c r="AD942" i="6"/>
  <c r="AD950" i="6"/>
  <c r="AD958" i="6"/>
  <c r="AD966" i="6"/>
  <c r="AD974" i="6"/>
  <c r="AD982" i="6"/>
  <c r="AD993" i="6"/>
  <c r="AD1004" i="6"/>
  <c r="AB1004" i="6" s="1"/>
  <c r="AD1014" i="6"/>
  <c r="AD1025" i="6"/>
  <c r="AD1036" i="6"/>
  <c r="AD1046" i="6"/>
  <c r="AD1057" i="6"/>
  <c r="AD1068" i="6"/>
  <c r="AD1078" i="6"/>
  <c r="AD1089" i="6"/>
  <c r="AD1100" i="6"/>
  <c r="AD1110" i="6"/>
  <c r="AD1121" i="6"/>
  <c r="AD1132" i="6"/>
  <c r="AD1142" i="6"/>
  <c r="AD1153" i="6"/>
  <c r="AD1164" i="6"/>
  <c r="AD1174" i="6"/>
  <c r="AD1185" i="6"/>
  <c r="AD1196" i="6"/>
  <c r="AD1206" i="6"/>
  <c r="AD1219" i="6"/>
  <c r="AC1219" i="6" s="1"/>
  <c r="AD1240" i="6"/>
  <c r="AD1260" i="6"/>
  <c r="AD1283" i="6"/>
  <c r="AD1304" i="6"/>
  <c r="AC1304" i="6" s="1"/>
  <c r="AD1379" i="6"/>
  <c r="AD1443" i="6"/>
  <c r="AD1512" i="6"/>
  <c r="AD1571" i="6"/>
  <c r="AC1571" i="6" s="1"/>
  <c r="AD1603" i="6"/>
  <c r="AD1635" i="6"/>
  <c r="AD1667" i="6"/>
  <c r="AD1699" i="6"/>
  <c r="AC1699" i="6" s="1"/>
  <c r="AD1731" i="6"/>
  <c r="AD1763" i="6"/>
  <c r="AD1795" i="6"/>
  <c r="AD1827" i="6"/>
  <c r="AC1827" i="6" s="1"/>
  <c r="AD1859" i="6"/>
  <c r="AD1891" i="6"/>
  <c r="AD1923" i="6"/>
  <c r="AD1987" i="6"/>
  <c r="Y1987" i="6" s="1"/>
  <c r="AD2019" i="6"/>
  <c r="AD2075" i="6"/>
  <c r="AD2139" i="6"/>
  <c r="AD2203" i="6"/>
  <c r="AC2203" i="6" s="1"/>
  <c r="AD2267" i="6"/>
  <c r="AD2331" i="6"/>
  <c r="AD2425" i="6"/>
  <c r="AD2553" i="6"/>
  <c r="AD3384" i="6"/>
  <c r="Y13" i="6"/>
  <c r="X13" i="6"/>
  <c r="Y10" i="6"/>
  <c r="X10" i="6"/>
  <c r="Y22" i="6"/>
  <c r="X22" i="6"/>
  <c r="Y30" i="6"/>
  <c r="X30" i="6"/>
  <c r="Y34" i="6"/>
  <c r="X34" i="6"/>
  <c r="Y50" i="6"/>
  <c r="X50" i="6"/>
  <c r="Y54" i="6"/>
  <c r="X54" i="6"/>
  <c r="Y58" i="6"/>
  <c r="X58" i="6"/>
  <c r="Y62" i="6"/>
  <c r="X62" i="6"/>
  <c r="Y74" i="6"/>
  <c r="X74" i="6"/>
  <c r="Y86" i="6"/>
  <c r="X86" i="6"/>
  <c r="Y94" i="6"/>
  <c r="X94" i="6"/>
  <c r="Y106" i="6"/>
  <c r="X106" i="6"/>
  <c r="Y114" i="6"/>
  <c r="X114" i="6"/>
  <c r="Y118" i="6"/>
  <c r="X118" i="6"/>
  <c r="Y122" i="6"/>
  <c r="X122" i="6"/>
  <c r="Y126" i="6"/>
  <c r="X126" i="6"/>
  <c r="Y130" i="6"/>
  <c r="X130" i="6"/>
  <c r="Y138" i="6"/>
  <c r="X138" i="6"/>
  <c r="Y150" i="6"/>
  <c r="X150" i="6"/>
  <c r="Y158" i="6"/>
  <c r="X158" i="6"/>
  <c r="Y162" i="6"/>
  <c r="X162" i="6"/>
  <c r="Y178" i="6"/>
  <c r="X178" i="6"/>
  <c r="Y182" i="6"/>
  <c r="X182" i="6"/>
  <c r="Y186" i="6"/>
  <c r="X186" i="6"/>
  <c r="Y190" i="6"/>
  <c r="X190" i="6"/>
  <c r="Y194" i="6"/>
  <c r="X194" i="6"/>
  <c r="Y202" i="6"/>
  <c r="X202" i="6"/>
  <c r="Y214" i="6"/>
  <c r="X214" i="6"/>
  <c r="Y222" i="6"/>
  <c r="X222" i="6"/>
  <c r="Y226" i="6"/>
  <c r="X226" i="6"/>
  <c r="Y242" i="6"/>
  <c r="X242" i="6"/>
  <c r="Y246" i="6"/>
  <c r="X246" i="6"/>
  <c r="Y250" i="6"/>
  <c r="X250" i="6"/>
  <c r="Y254" i="6"/>
  <c r="X254" i="6"/>
  <c r="Y266" i="6"/>
  <c r="X266" i="6"/>
  <c r="Y278" i="6"/>
  <c r="X278" i="6"/>
  <c r="Y286" i="6"/>
  <c r="X286" i="6"/>
  <c r="Y290" i="6"/>
  <c r="X290" i="6"/>
  <c r="Y306" i="6"/>
  <c r="X306" i="6"/>
  <c r="Y310" i="6"/>
  <c r="X310" i="6"/>
  <c r="Y314" i="6"/>
  <c r="X314" i="6"/>
  <c r="Y318" i="6"/>
  <c r="X318" i="6"/>
  <c r="Y322" i="6"/>
  <c r="X322" i="6"/>
  <c r="Y342" i="6"/>
  <c r="X342" i="6"/>
  <c r="Y350" i="6"/>
  <c r="X350" i="6"/>
  <c r="Y362" i="6"/>
  <c r="X362" i="6"/>
  <c r="Y370" i="6"/>
  <c r="X370" i="6"/>
  <c r="Y374" i="6"/>
  <c r="X374" i="6"/>
  <c r="Y378" i="6"/>
  <c r="X378" i="6"/>
  <c r="Y382" i="6"/>
  <c r="X382" i="6"/>
  <c r="Y386" i="6"/>
  <c r="X386" i="6"/>
  <c r="Y394" i="6"/>
  <c r="X394" i="6"/>
  <c r="Y406" i="6"/>
  <c r="X406" i="6"/>
  <c r="Y414" i="6"/>
  <c r="X414" i="6"/>
  <c r="Y426" i="6"/>
  <c r="X426" i="6"/>
  <c r="Y434" i="6"/>
  <c r="X434" i="6"/>
  <c r="Y438" i="6"/>
  <c r="X438" i="6"/>
  <c r="Y442" i="6"/>
  <c r="X442" i="6"/>
  <c r="Y446" i="6"/>
  <c r="X446" i="6"/>
  <c r="Y450" i="6"/>
  <c r="X450" i="6"/>
  <c r="Y470" i="6"/>
  <c r="X470" i="6"/>
  <c r="Y478" i="6"/>
  <c r="X478" i="6"/>
  <c r="Y490" i="6"/>
  <c r="X490" i="6"/>
  <c r="Y498" i="6"/>
  <c r="X498" i="6"/>
  <c r="Y502" i="6"/>
  <c r="X502" i="6"/>
  <c r="Y506" i="6"/>
  <c r="X506" i="6"/>
  <c r="Y510" i="6"/>
  <c r="X510" i="6"/>
  <c r="Y522" i="6"/>
  <c r="X522" i="6"/>
  <c r="Y534" i="6"/>
  <c r="X534" i="6"/>
  <c r="Y542" i="6"/>
  <c r="X542" i="6"/>
  <c r="Y546" i="6"/>
  <c r="X546" i="6"/>
  <c r="Y550" i="6"/>
  <c r="X550" i="6"/>
  <c r="Y554" i="6"/>
  <c r="X554" i="6"/>
  <c r="Y558" i="6"/>
  <c r="X558" i="6"/>
  <c r="Y562" i="6"/>
  <c r="X562" i="6"/>
  <c r="Y566" i="6"/>
  <c r="X566" i="6"/>
  <c r="Y570" i="6"/>
  <c r="X570" i="6"/>
  <c r="Y574" i="6"/>
  <c r="X574" i="6"/>
  <c r="Y578" i="6"/>
  <c r="X578" i="6"/>
  <c r="Y582" i="6"/>
  <c r="X582" i="6"/>
  <c r="Y586" i="6"/>
  <c r="X586" i="6"/>
  <c r="Y590" i="6"/>
  <c r="X590" i="6"/>
  <c r="Y594" i="6"/>
  <c r="X594" i="6"/>
  <c r="Y598" i="6"/>
  <c r="X598" i="6"/>
  <c r="Y602" i="6"/>
  <c r="X602" i="6"/>
  <c r="Y606" i="6"/>
  <c r="X606" i="6"/>
  <c r="Y618" i="6"/>
  <c r="X618" i="6"/>
  <c r="Y626" i="6"/>
  <c r="X626" i="6"/>
  <c r="Y630" i="6"/>
  <c r="X630" i="6"/>
  <c r="Y634" i="6"/>
  <c r="X634" i="6"/>
  <c r="Y638" i="6"/>
  <c r="X638" i="6"/>
  <c r="Y642" i="6"/>
  <c r="X642" i="6"/>
  <c r="Y650" i="6"/>
  <c r="X650" i="6"/>
  <c r="Y662" i="6"/>
  <c r="X662" i="6"/>
  <c r="Y670" i="6"/>
  <c r="X670" i="6"/>
  <c r="Y682" i="6"/>
  <c r="X682" i="6"/>
  <c r="Y690" i="6"/>
  <c r="X690" i="6"/>
  <c r="Y694" i="6"/>
  <c r="X694" i="6"/>
  <c r="Y698" i="6"/>
  <c r="X698" i="6"/>
  <c r="Y702" i="6"/>
  <c r="X702" i="6"/>
  <c r="Y706" i="6"/>
  <c r="X706" i="6"/>
  <c r="Y726" i="6"/>
  <c r="X726" i="6"/>
  <c r="Y734" i="6"/>
  <c r="X734" i="6"/>
  <c r="Y746" i="6"/>
  <c r="X746" i="6"/>
  <c r="Y754" i="6"/>
  <c r="X754" i="6"/>
  <c r="Y758" i="6"/>
  <c r="X758" i="6"/>
  <c r="Y762" i="6"/>
  <c r="X762" i="6"/>
  <c r="Y766" i="6"/>
  <c r="X766" i="6"/>
  <c r="Y770" i="6"/>
  <c r="X770" i="6"/>
  <c r="Y778" i="6"/>
  <c r="X778" i="6"/>
  <c r="Y790" i="6"/>
  <c r="X790" i="6"/>
  <c r="Y798" i="6"/>
  <c r="X798" i="6"/>
  <c r="Y802" i="6"/>
  <c r="X802" i="6"/>
  <c r="Y806" i="6"/>
  <c r="X806" i="6"/>
  <c r="Y810" i="6"/>
  <c r="X810" i="6"/>
  <c r="Y814" i="6"/>
  <c r="X814" i="6"/>
  <c r="Y818" i="6"/>
  <c r="X818" i="6"/>
  <c r="Y822" i="6"/>
  <c r="X822" i="6"/>
  <c r="Y826" i="6"/>
  <c r="X826" i="6"/>
  <c r="Y830" i="6"/>
  <c r="X830" i="6"/>
  <c r="Y834" i="6"/>
  <c r="X834" i="6"/>
  <c r="Y838" i="6"/>
  <c r="X838" i="6"/>
  <c r="Y842" i="6"/>
  <c r="X842" i="6"/>
  <c r="Y846" i="6"/>
  <c r="X846" i="6"/>
  <c r="Y850" i="6"/>
  <c r="X850" i="6"/>
  <c r="Y854" i="6"/>
  <c r="X854" i="6"/>
  <c r="Y858" i="6"/>
  <c r="X858" i="6"/>
  <c r="Y862" i="6"/>
  <c r="X862" i="6"/>
  <c r="Y874" i="6"/>
  <c r="X874" i="6"/>
  <c r="Y882" i="6"/>
  <c r="X882" i="6"/>
  <c r="Y886" i="6"/>
  <c r="X886" i="6"/>
  <c r="Y890" i="6"/>
  <c r="X890" i="6"/>
  <c r="Y894" i="6"/>
  <c r="X894" i="6"/>
  <c r="Y898" i="6"/>
  <c r="X898" i="6"/>
  <c r="Y918" i="6"/>
  <c r="X918" i="6"/>
  <c r="Y926" i="6"/>
  <c r="X926" i="6"/>
  <c r="Y938" i="6"/>
  <c r="X938" i="6"/>
  <c r="Y946" i="6"/>
  <c r="X946" i="6"/>
  <c r="Y950" i="6"/>
  <c r="X950" i="6"/>
  <c r="Y954" i="6"/>
  <c r="X954" i="6"/>
  <c r="Y958" i="6"/>
  <c r="X958" i="6"/>
  <c r="Y962" i="6"/>
  <c r="X962" i="6"/>
  <c r="Y970" i="6"/>
  <c r="X970" i="6"/>
  <c r="Y982" i="6"/>
  <c r="X982" i="6"/>
  <c r="Y994" i="6"/>
  <c r="X994" i="6"/>
  <c r="Y1006" i="6"/>
  <c r="X1006" i="6"/>
  <c r="Y1010" i="6"/>
  <c r="X1010" i="6"/>
  <c r="Y1018" i="6"/>
  <c r="X1018" i="6"/>
  <c r="Y1022" i="6"/>
  <c r="X1022" i="6"/>
  <c r="Y1026" i="6"/>
  <c r="X1026" i="6"/>
  <c r="Y1030" i="6"/>
  <c r="X1030" i="6"/>
  <c r="Y1034" i="6"/>
  <c r="X1034" i="6"/>
  <c r="Y1050" i="6"/>
  <c r="X1050" i="6"/>
  <c r="Y1058" i="6"/>
  <c r="X1058" i="6"/>
  <c r="X1066" i="6"/>
  <c r="Y1070" i="6"/>
  <c r="X1070" i="6"/>
  <c r="Y1074" i="6"/>
  <c r="X1074" i="6"/>
  <c r="Y1078" i="6"/>
  <c r="X1078" i="6"/>
  <c r="Y1082" i="6"/>
  <c r="X1082" i="6"/>
  <c r="Y1086" i="6"/>
  <c r="X1086" i="6"/>
  <c r="Y1090" i="6"/>
  <c r="X1090" i="6"/>
  <c r="Y1094" i="6"/>
  <c r="X1094" i="6"/>
  <c r="Y1098" i="6"/>
  <c r="X1098" i="6"/>
  <c r="Y1106" i="6"/>
  <c r="X1106" i="6"/>
  <c r="Y1110" i="6"/>
  <c r="X1110" i="6"/>
  <c r="Y1122" i="6"/>
  <c r="X1122" i="6"/>
  <c r="Y1126" i="6"/>
  <c r="X1126" i="6"/>
  <c r="Y1134" i="6"/>
  <c r="X1134" i="6"/>
  <c r="Y1138" i="6"/>
  <c r="X1138" i="6"/>
  <c r="Y1146" i="6"/>
  <c r="X1146" i="6"/>
  <c r="Y1150" i="6"/>
  <c r="X1150" i="6"/>
  <c r="Y1154" i="6"/>
  <c r="X1154" i="6"/>
  <c r="Y1162" i="6"/>
  <c r="X1162" i="6"/>
  <c r="Y1178" i="6"/>
  <c r="X1178" i="6"/>
  <c r="Y1186" i="6"/>
  <c r="X1186" i="6"/>
  <c r="Y1190" i="6"/>
  <c r="X1190" i="6"/>
  <c r="Y1198" i="6"/>
  <c r="X1198" i="6"/>
  <c r="Y1206" i="6"/>
  <c r="X1206" i="6"/>
  <c r="Y1210" i="6"/>
  <c r="X1210" i="6"/>
  <c r="Y1214" i="6"/>
  <c r="X1214" i="6"/>
  <c r="Y1226" i="6"/>
  <c r="X1226" i="6"/>
  <c r="Y1230" i="6"/>
  <c r="X1230" i="6"/>
  <c r="Y1242" i="6"/>
  <c r="X1242" i="6"/>
  <c r="Y1246" i="6"/>
  <c r="X1246" i="6"/>
  <c r="Y1258" i="6"/>
  <c r="X1258" i="6"/>
  <c r="Y1262" i="6"/>
  <c r="X1262" i="6"/>
  <c r="X1266" i="6"/>
  <c r="Y1274" i="6"/>
  <c r="X1274" i="6"/>
  <c r="Y1278" i="6"/>
  <c r="X1278" i="6"/>
  <c r="Y1290" i="6"/>
  <c r="X1290" i="6"/>
  <c r="Y1294" i="6"/>
  <c r="X1294" i="6"/>
  <c r="Y1306" i="6"/>
  <c r="X1306" i="6"/>
  <c r="Y1310" i="6"/>
  <c r="X1310" i="6"/>
  <c r="Y1314" i="6"/>
  <c r="X1314" i="6"/>
  <c r="Y1318" i="6"/>
  <c r="X1318" i="6"/>
  <c r="Y1322" i="6"/>
  <c r="X1322" i="6"/>
  <c r="Y1326" i="6"/>
  <c r="X1326" i="6"/>
  <c r="Y1330" i="6"/>
  <c r="X1330" i="6"/>
  <c r="Y1334" i="6"/>
  <c r="X1334" i="6"/>
  <c r="Y1338" i="6"/>
  <c r="X1338" i="6"/>
  <c r="Y1342" i="6"/>
  <c r="X1342" i="6"/>
  <c r="Y1346" i="6"/>
  <c r="X1346" i="6"/>
  <c r="Y1350" i="6"/>
  <c r="X1350" i="6"/>
  <c r="Y1354" i="6"/>
  <c r="X1354" i="6"/>
  <c r="Y1358" i="6"/>
  <c r="X1358" i="6"/>
  <c r="Y1362" i="6"/>
  <c r="X1362" i="6"/>
  <c r="Y1366" i="6"/>
  <c r="X1366" i="6"/>
  <c r="Y1370" i="6"/>
  <c r="X1370" i="6"/>
  <c r="Y1374" i="6"/>
  <c r="X1374" i="6"/>
  <c r="Y1386" i="6"/>
  <c r="X1386" i="6"/>
  <c r="Y1390" i="6"/>
  <c r="X1390" i="6"/>
  <c r="X1394" i="6"/>
  <c r="Y1402" i="6"/>
  <c r="X1402" i="6"/>
  <c r="Y1406" i="6"/>
  <c r="X1406" i="6"/>
  <c r="Y1418" i="6"/>
  <c r="X1418" i="6"/>
  <c r="Y1422" i="6"/>
  <c r="X1422" i="6"/>
  <c r="Y1434" i="6"/>
  <c r="X1434" i="6"/>
  <c r="Y1438" i="6"/>
  <c r="X1438" i="6"/>
  <c r="Y1450" i="6"/>
  <c r="X1450" i="6"/>
  <c r="Y1454" i="6"/>
  <c r="X1454" i="6"/>
  <c r="X1458" i="6"/>
  <c r="Y1466" i="6"/>
  <c r="X1466" i="6"/>
  <c r="Y1470" i="6"/>
  <c r="X1470" i="6"/>
  <c r="Y1482" i="6"/>
  <c r="X1482" i="6"/>
  <c r="Y1486" i="6"/>
  <c r="X1486" i="6"/>
  <c r="Y1498" i="6"/>
  <c r="X1498" i="6"/>
  <c r="Y1502" i="6"/>
  <c r="X1502" i="6"/>
  <c r="Y1506" i="6"/>
  <c r="X1506" i="6"/>
  <c r="Y1510" i="6"/>
  <c r="X1510" i="6"/>
  <c r="Y1514" i="6"/>
  <c r="X1514" i="6"/>
  <c r="Y1518" i="6"/>
  <c r="X1518" i="6"/>
  <c r="Y1522" i="6"/>
  <c r="X1522" i="6"/>
  <c r="Y1526" i="6"/>
  <c r="X1526" i="6"/>
  <c r="Y1530" i="6"/>
  <c r="X1530" i="6"/>
  <c r="Y1534" i="6"/>
  <c r="X1534" i="6"/>
  <c r="Y1538" i="6"/>
  <c r="X1538" i="6"/>
  <c r="Y1542" i="6"/>
  <c r="X1542" i="6"/>
  <c r="Y1546" i="6"/>
  <c r="X1546" i="6"/>
  <c r="Y1550" i="6"/>
  <c r="X1550" i="6"/>
  <c r="Y1554" i="6"/>
  <c r="X1554" i="6"/>
  <c r="Y1558" i="6"/>
  <c r="X1558" i="6"/>
  <c r="Y1562" i="6"/>
  <c r="X1562" i="6"/>
  <c r="Y1566" i="6"/>
  <c r="X1566" i="6"/>
  <c r="Y1578" i="6"/>
  <c r="X1578" i="6"/>
  <c r="Y1582" i="6"/>
  <c r="X1582" i="6"/>
  <c r="X1586" i="6"/>
  <c r="Y1594" i="6"/>
  <c r="X1594" i="6"/>
  <c r="Y1598" i="6"/>
  <c r="X1598" i="6"/>
  <c r="Y1610" i="6"/>
  <c r="X1610" i="6"/>
  <c r="Y1614" i="6"/>
  <c r="X1614" i="6"/>
  <c r="Y1626" i="6"/>
  <c r="X1626" i="6"/>
  <c r="Y1630" i="6"/>
  <c r="X1630" i="6"/>
  <c r="Y1642" i="6"/>
  <c r="X1642" i="6"/>
  <c r="Y1646" i="6"/>
  <c r="X1646" i="6"/>
  <c r="X1650" i="6"/>
  <c r="Y1658" i="6"/>
  <c r="X1658" i="6"/>
  <c r="Y1662" i="6"/>
  <c r="X1662" i="6"/>
  <c r="Y1674" i="6"/>
  <c r="X1674" i="6"/>
  <c r="Y1678" i="6"/>
  <c r="X1678" i="6"/>
  <c r="Y1690" i="6"/>
  <c r="X1690" i="6"/>
  <c r="Y1694" i="6"/>
  <c r="X1694" i="6"/>
  <c r="Y1706" i="6"/>
  <c r="X1706" i="6"/>
  <c r="Y1710" i="6"/>
  <c r="X1710" i="6"/>
  <c r="X1714" i="6"/>
  <c r="Y1722" i="6"/>
  <c r="X1722" i="6"/>
  <c r="Y1726" i="6"/>
  <c r="X1726" i="6"/>
  <c r="Y1738" i="6"/>
  <c r="X1738" i="6"/>
  <c r="Y1742" i="6"/>
  <c r="X1742" i="6"/>
  <c r="Y1754" i="6"/>
  <c r="X1754" i="6"/>
  <c r="Y1758" i="6"/>
  <c r="X1758" i="6"/>
  <c r="Y1770" i="6"/>
  <c r="X1770" i="6"/>
  <c r="Y1774" i="6"/>
  <c r="X1774" i="6"/>
  <c r="X1778" i="6"/>
  <c r="Y1786" i="6"/>
  <c r="X1786" i="6"/>
  <c r="Y1790" i="6"/>
  <c r="X1790" i="6"/>
  <c r="Y1802" i="6"/>
  <c r="X1802" i="6"/>
  <c r="Y1806" i="6"/>
  <c r="X1806" i="6"/>
  <c r="Y1818" i="6"/>
  <c r="X1818" i="6"/>
  <c r="Y1822" i="6"/>
  <c r="X1822" i="6"/>
  <c r="Y1834" i="6"/>
  <c r="X1834" i="6"/>
  <c r="Y1838" i="6"/>
  <c r="X1838" i="6"/>
  <c r="X1842" i="6"/>
  <c r="Y1850" i="6"/>
  <c r="X1850" i="6"/>
  <c r="Y1854" i="6"/>
  <c r="X1854" i="6"/>
  <c r="Y1866" i="6"/>
  <c r="X1866" i="6"/>
  <c r="Y1870" i="6"/>
  <c r="X1870" i="6"/>
  <c r="Y1882" i="6"/>
  <c r="X1882" i="6"/>
  <c r="Y1886" i="6"/>
  <c r="X1886" i="6"/>
  <c r="Y1898" i="6"/>
  <c r="X1898" i="6"/>
  <c r="Y1902" i="6"/>
  <c r="X1902" i="6"/>
  <c r="X1906" i="6"/>
  <c r="Y1914" i="6"/>
  <c r="X1914" i="6"/>
  <c r="Y1918" i="6"/>
  <c r="X1918" i="6"/>
  <c r="Y1930" i="6"/>
  <c r="X1930" i="6"/>
  <c r="Y1934" i="6"/>
  <c r="X1934" i="6"/>
  <c r="Y1946" i="6"/>
  <c r="X1946" i="6"/>
  <c r="Y1950" i="6"/>
  <c r="X1950" i="6"/>
  <c r="Y1962" i="6"/>
  <c r="X1962" i="6"/>
  <c r="Y1966" i="6"/>
  <c r="X1966" i="6"/>
  <c r="X1970" i="6"/>
  <c r="Y1978" i="6"/>
  <c r="X1978" i="6"/>
  <c r="Y1982" i="6"/>
  <c r="X1982" i="6"/>
  <c r="Y1994" i="6"/>
  <c r="X1994" i="6"/>
  <c r="Y1998" i="6"/>
  <c r="X1998" i="6"/>
  <c r="Y2010" i="6"/>
  <c r="X2010" i="6"/>
  <c r="Y2014" i="6"/>
  <c r="X2014" i="6"/>
  <c r="Y2026" i="6"/>
  <c r="X2026" i="6"/>
  <c r="Y2030" i="6"/>
  <c r="X2030" i="6"/>
  <c r="X2034" i="6"/>
  <c r="Y2042" i="6"/>
  <c r="X2042" i="6"/>
  <c r="Y2046" i="6"/>
  <c r="X2046" i="6"/>
  <c r="Y2058" i="6"/>
  <c r="X2058" i="6"/>
  <c r="Y2062" i="6"/>
  <c r="X2062" i="6"/>
  <c r="Y2074" i="6"/>
  <c r="X2074" i="6"/>
  <c r="Y2078" i="6"/>
  <c r="X2078" i="6"/>
  <c r="Y2090" i="6"/>
  <c r="X2090" i="6"/>
  <c r="Y2094" i="6"/>
  <c r="X2094" i="6"/>
  <c r="X2098" i="6"/>
  <c r="Y2106" i="6"/>
  <c r="X2106" i="6"/>
  <c r="Y2110" i="6"/>
  <c r="X2110" i="6"/>
  <c r="Y2122" i="6"/>
  <c r="X2122" i="6"/>
  <c r="Y2126" i="6"/>
  <c r="X2126" i="6"/>
  <c r="Y2138" i="6"/>
  <c r="X2138" i="6"/>
  <c r="Y2142" i="6"/>
  <c r="X2142" i="6"/>
  <c r="Y2154" i="6"/>
  <c r="X2154" i="6"/>
  <c r="Y2158" i="6"/>
  <c r="X2158" i="6"/>
  <c r="X2162" i="6"/>
  <c r="Y2170" i="6"/>
  <c r="X2170" i="6"/>
  <c r="Y2174" i="6"/>
  <c r="X2174" i="6"/>
  <c r="Y2186" i="6"/>
  <c r="X2186" i="6"/>
  <c r="Y2190" i="6"/>
  <c r="X2190" i="6"/>
  <c r="Y2202" i="6"/>
  <c r="X2202" i="6"/>
  <c r="Y2206" i="6"/>
  <c r="X2206" i="6"/>
  <c r="Y2218" i="6"/>
  <c r="X2218" i="6"/>
  <c r="Y2222" i="6"/>
  <c r="X2222" i="6"/>
  <c r="X2226" i="6"/>
  <c r="Y2234" i="6"/>
  <c r="X2234" i="6"/>
  <c r="Y2238" i="6"/>
  <c r="X2238" i="6"/>
  <c r="Y2250" i="6"/>
  <c r="X2250" i="6"/>
  <c r="Y2254" i="6"/>
  <c r="X2254" i="6"/>
  <c r="Y2266" i="6"/>
  <c r="X2266" i="6"/>
  <c r="Y2270" i="6"/>
  <c r="X2270" i="6"/>
  <c r="Y2282" i="6"/>
  <c r="X2282" i="6"/>
  <c r="Y2286" i="6"/>
  <c r="X2286" i="6"/>
  <c r="X2290" i="6"/>
  <c r="Y2298" i="6"/>
  <c r="X2298" i="6"/>
  <c r="Y2302" i="6"/>
  <c r="X2302" i="6"/>
  <c r="Y2314" i="6"/>
  <c r="X2314" i="6"/>
  <c r="Y2318" i="6"/>
  <c r="X2318" i="6"/>
  <c r="Y2330" i="6"/>
  <c r="X2330" i="6"/>
  <c r="Y2334" i="6"/>
  <c r="X2334" i="6"/>
  <c r="Y2346" i="6"/>
  <c r="X2346" i="6"/>
  <c r="Y2350" i="6"/>
  <c r="X2350" i="6"/>
  <c r="X2354" i="6"/>
  <c r="Y2362" i="6"/>
  <c r="X2362" i="6"/>
  <c r="Y2366" i="6"/>
  <c r="X2366" i="6"/>
  <c r="Y2378" i="6"/>
  <c r="X2378" i="6"/>
  <c r="Y2390" i="6"/>
  <c r="X2390" i="6"/>
  <c r="Y2398" i="6"/>
  <c r="X2398" i="6"/>
  <c r="Y2402" i="6"/>
  <c r="X2402" i="6"/>
  <c r="Y2418" i="6"/>
  <c r="X2418" i="6"/>
  <c r="Y2422" i="6"/>
  <c r="X2422" i="6"/>
  <c r="Y2426" i="6"/>
  <c r="X2426" i="6"/>
  <c r="Y2430" i="6"/>
  <c r="X2430" i="6"/>
  <c r="Y2442" i="6"/>
  <c r="X2442" i="6"/>
  <c r="Y2454" i="6"/>
  <c r="X2454" i="6"/>
  <c r="Y2462" i="6"/>
  <c r="X2462" i="6"/>
  <c r="Y2466" i="6"/>
  <c r="X2466" i="6"/>
  <c r="Y2474" i="6"/>
  <c r="X2474" i="6"/>
  <c r="Y2482" i="6"/>
  <c r="X2482" i="6"/>
  <c r="Y2486" i="6"/>
  <c r="X2486" i="6"/>
  <c r="Y2490" i="6"/>
  <c r="X2490" i="6"/>
  <c r="Y2494" i="6"/>
  <c r="X2494" i="6"/>
  <c r="Y2506" i="6"/>
  <c r="X2506" i="6"/>
  <c r="Y2518" i="6"/>
  <c r="X2518" i="6"/>
  <c r="Y2526" i="6"/>
  <c r="X2526" i="6"/>
  <c r="Y2530" i="6"/>
  <c r="X2530" i="6"/>
  <c r="Y2546" i="6"/>
  <c r="X2546" i="6"/>
  <c r="Y2550" i="6"/>
  <c r="X2550" i="6"/>
  <c r="Y2554" i="6"/>
  <c r="X2554" i="6"/>
  <c r="Y2558" i="6"/>
  <c r="X2558" i="6"/>
  <c r="Y2570" i="6"/>
  <c r="X2570" i="6"/>
  <c r="Y2582" i="6"/>
  <c r="X2582" i="6"/>
  <c r="Y2590" i="6"/>
  <c r="X2590" i="6"/>
  <c r="Y2594" i="6"/>
  <c r="X2594" i="6"/>
  <c r="Y2602" i="6"/>
  <c r="X2602" i="6"/>
  <c r="X2610" i="6"/>
  <c r="Y2610" i="6"/>
  <c r="X2614" i="6"/>
  <c r="Y2614" i="6"/>
  <c r="X2618" i="6"/>
  <c r="Y2618" i="6"/>
  <c r="X2622" i="6"/>
  <c r="Y2622" i="6"/>
  <c r="X2634" i="6"/>
  <c r="Y2634" i="6"/>
  <c r="X2646" i="6"/>
  <c r="Y2646" i="6"/>
  <c r="X2654" i="6"/>
  <c r="Y2654" i="6"/>
  <c r="X2658" i="6"/>
  <c r="Y2658" i="6"/>
  <c r="X2674" i="6"/>
  <c r="Y2674" i="6"/>
  <c r="X2678" i="6"/>
  <c r="Y2678" i="6"/>
  <c r="X2682" i="6"/>
  <c r="Y2682" i="6"/>
  <c r="X2686" i="6"/>
  <c r="Y2686" i="6"/>
  <c r="X2698" i="6"/>
  <c r="Y2698" i="6"/>
  <c r="X2710" i="6"/>
  <c r="Y2710" i="6"/>
  <c r="X2718" i="6"/>
  <c r="Y2718" i="6"/>
  <c r="X2722" i="6"/>
  <c r="Y2722" i="6"/>
  <c r="X2726" i="6"/>
  <c r="Y2726" i="6"/>
  <c r="X2730" i="6"/>
  <c r="Y2730" i="6"/>
  <c r="X2734" i="6"/>
  <c r="Y2734" i="6"/>
  <c r="X2738" i="6"/>
  <c r="Y2738" i="6"/>
  <c r="X2742" i="6"/>
  <c r="Y2742" i="6"/>
  <c r="X2746" i="6"/>
  <c r="Y2746" i="6"/>
  <c r="X2750" i="6"/>
  <c r="Y2750" i="6"/>
  <c r="X2754" i="6"/>
  <c r="Y2754" i="6"/>
  <c r="X2758" i="6"/>
  <c r="Y2758" i="6"/>
  <c r="X2762" i="6"/>
  <c r="Y2762" i="6"/>
  <c r="X2766" i="6"/>
  <c r="Y2766" i="6"/>
  <c r="X2770" i="6"/>
  <c r="Y2770" i="6"/>
  <c r="X2774" i="6"/>
  <c r="Y2774" i="6"/>
  <c r="X2778" i="6"/>
  <c r="Y2778" i="6"/>
  <c r="X2782" i="6"/>
  <c r="Y2782" i="6"/>
  <c r="X2786" i="6"/>
  <c r="Y2786" i="6"/>
  <c r="X2794" i="6"/>
  <c r="Y2794" i="6"/>
  <c r="X2802" i="6"/>
  <c r="Y2802" i="6"/>
  <c r="Y2810" i="6"/>
  <c r="X2814" i="6"/>
  <c r="Y2814" i="6"/>
  <c r="X2818" i="6"/>
  <c r="Y2818" i="6"/>
  <c r="X2822" i="6"/>
  <c r="Y2822" i="6"/>
  <c r="X2826" i="6"/>
  <c r="Y2826" i="6"/>
  <c r="X2830" i="6"/>
  <c r="Y2830" i="6"/>
  <c r="X2834" i="6"/>
  <c r="Y2834" i="6"/>
  <c r="X2838" i="6"/>
  <c r="Y2838" i="6"/>
  <c r="Y2842" i="6"/>
  <c r="X2850" i="6"/>
  <c r="Y2850" i="6"/>
  <c r="X2854" i="6"/>
  <c r="Y2854" i="6"/>
  <c r="X2858" i="6"/>
  <c r="Y2858" i="6"/>
  <c r="X2862" i="6"/>
  <c r="Y2862" i="6"/>
  <c r="X2866" i="6"/>
  <c r="Y2866" i="6"/>
  <c r="X2870" i="6"/>
  <c r="Y2870" i="6"/>
  <c r="X2874" i="6"/>
  <c r="Y2874" i="6"/>
  <c r="X2878" i="6"/>
  <c r="Y2878" i="6"/>
  <c r="X2882" i="6"/>
  <c r="Y2882" i="6"/>
  <c r="X2886" i="6"/>
  <c r="Y2886" i="6"/>
  <c r="X2890" i="6"/>
  <c r="Y2890" i="6"/>
  <c r="Y2894" i="6"/>
  <c r="X2894" i="6"/>
  <c r="Y2898" i="6"/>
  <c r="X2898" i="6"/>
  <c r="Y2902" i="6"/>
  <c r="X2902" i="6"/>
  <c r="X2906" i="6"/>
  <c r="Y2906" i="6"/>
  <c r="X2910" i="6"/>
  <c r="Y2910" i="6"/>
  <c r="X2918" i="6"/>
  <c r="Y2918" i="6"/>
  <c r="X2922" i="6"/>
  <c r="Y2922" i="6"/>
  <c r="X2930" i="6"/>
  <c r="Y2930" i="6"/>
  <c r="X2934" i="6"/>
  <c r="Y2934" i="6"/>
  <c r="Y3" i="6"/>
  <c r="X3" i="6"/>
  <c r="Y7" i="6"/>
  <c r="X7" i="6"/>
  <c r="Y11" i="6"/>
  <c r="X11" i="6"/>
  <c r="Y15" i="6"/>
  <c r="X15" i="6"/>
  <c r="Y19" i="6"/>
  <c r="X19" i="6"/>
  <c r="Y23" i="6"/>
  <c r="X23" i="6"/>
  <c r="Y31" i="6"/>
  <c r="X31" i="6"/>
  <c r="Y39" i="6"/>
  <c r="X39" i="6"/>
  <c r="Y47" i="6"/>
  <c r="X47" i="6"/>
  <c r="Y55" i="6"/>
  <c r="X55" i="6"/>
  <c r="Y59" i="6"/>
  <c r="X59" i="6"/>
  <c r="Y63" i="6"/>
  <c r="X63" i="6"/>
  <c r="Y67" i="6"/>
  <c r="X67" i="6"/>
  <c r="Y71" i="6"/>
  <c r="X71" i="6"/>
  <c r="Y75" i="6"/>
  <c r="X75" i="6"/>
  <c r="Y79" i="6"/>
  <c r="X79" i="6"/>
  <c r="Y83" i="6"/>
  <c r="X83" i="6"/>
  <c r="Y87" i="6"/>
  <c r="X87" i="6"/>
  <c r="Y95" i="6"/>
  <c r="X95" i="6"/>
  <c r="Y103" i="6"/>
  <c r="X103" i="6"/>
  <c r="Y107" i="6"/>
  <c r="X107" i="6"/>
  <c r="Y111" i="6"/>
  <c r="X111" i="6"/>
  <c r="Y115" i="6"/>
  <c r="X115" i="6"/>
  <c r="Y119" i="6"/>
  <c r="X119" i="6"/>
  <c r="Y127" i="6"/>
  <c r="X127" i="6"/>
  <c r="Y135" i="6"/>
  <c r="X135" i="6"/>
  <c r="Y139" i="6"/>
  <c r="X139" i="6"/>
  <c r="Y143" i="6"/>
  <c r="X143" i="6"/>
  <c r="Y147" i="6"/>
  <c r="X147" i="6"/>
  <c r="Y151" i="6"/>
  <c r="X151" i="6"/>
  <c r="Y159" i="6"/>
  <c r="X159" i="6"/>
  <c r="Y167" i="6"/>
  <c r="X167" i="6"/>
  <c r="Y171" i="6"/>
  <c r="X171" i="6"/>
  <c r="Y175" i="6"/>
  <c r="X175" i="6"/>
  <c r="Y179" i="6"/>
  <c r="X179" i="6"/>
  <c r="Y183" i="6"/>
  <c r="X183" i="6"/>
  <c r="Y191" i="6"/>
  <c r="X191" i="6"/>
  <c r="Y199" i="6"/>
  <c r="X199" i="6"/>
  <c r="Y203" i="6"/>
  <c r="X203" i="6"/>
  <c r="Y207" i="6"/>
  <c r="X207" i="6"/>
  <c r="Y211" i="6"/>
  <c r="X211" i="6"/>
  <c r="Y215" i="6"/>
  <c r="X215" i="6"/>
  <c r="Y223" i="6"/>
  <c r="X223" i="6"/>
  <c r="Y231" i="6"/>
  <c r="X231" i="6"/>
  <c r="Y235" i="6"/>
  <c r="X235" i="6"/>
  <c r="Y239" i="6"/>
  <c r="X239" i="6"/>
  <c r="Y243" i="6"/>
  <c r="X243" i="6"/>
  <c r="Y247" i="6"/>
  <c r="X247" i="6"/>
  <c r="Y255" i="6"/>
  <c r="X255" i="6"/>
  <c r="Y263" i="6"/>
  <c r="X263" i="6"/>
  <c r="Y267" i="6"/>
  <c r="X267" i="6"/>
  <c r="Y271" i="6"/>
  <c r="X271" i="6"/>
  <c r="Y275" i="6"/>
  <c r="X275" i="6"/>
  <c r="Y279" i="6"/>
  <c r="X279" i="6"/>
  <c r="Y287" i="6"/>
  <c r="X287" i="6"/>
  <c r="Y295" i="6"/>
  <c r="X295" i="6"/>
  <c r="Y299" i="6"/>
  <c r="X299" i="6"/>
  <c r="Y303" i="6"/>
  <c r="X303" i="6"/>
  <c r="Y307" i="6"/>
  <c r="X307" i="6"/>
  <c r="Y311" i="6"/>
  <c r="X311" i="6"/>
  <c r="Y319" i="6"/>
  <c r="X319" i="6"/>
  <c r="Y327" i="6"/>
  <c r="X327" i="6"/>
  <c r="Y331" i="6"/>
  <c r="X331" i="6"/>
  <c r="Y335" i="6"/>
  <c r="X335" i="6"/>
  <c r="Y339" i="6"/>
  <c r="X339" i="6"/>
  <c r="Y343" i="6"/>
  <c r="X343" i="6"/>
  <c r="Y351" i="6"/>
  <c r="X351" i="6"/>
  <c r="Y359" i="6"/>
  <c r="X359" i="6"/>
  <c r="Y363" i="6"/>
  <c r="X363" i="6"/>
  <c r="Y367" i="6"/>
  <c r="X367" i="6"/>
  <c r="Y371" i="6"/>
  <c r="X371" i="6"/>
  <c r="Y375" i="6"/>
  <c r="X375" i="6"/>
  <c r="Y383" i="6"/>
  <c r="X383" i="6"/>
  <c r="Y391" i="6"/>
  <c r="X391" i="6"/>
  <c r="Y395" i="6"/>
  <c r="X395" i="6"/>
  <c r="Y399" i="6"/>
  <c r="X399" i="6"/>
  <c r="Y403" i="6"/>
  <c r="X403" i="6"/>
  <c r="Y407" i="6"/>
  <c r="X407" i="6"/>
  <c r="Y415" i="6"/>
  <c r="X415" i="6"/>
  <c r="Y423" i="6"/>
  <c r="X423" i="6"/>
  <c r="Y427" i="6"/>
  <c r="X427" i="6"/>
  <c r="Y431" i="6"/>
  <c r="X431" i="6"/>
  <c r="Y435" i="6"/>
  <c r="X435" i="6"/>
  <c r="Y439" i="6"/>
  <c r="X439" i="6"/>
  <c r="Y447" i="6"/>
  <c r="X447" i="6"/>
  <c r="Y455" i="6"/>
  <c r="X455" i="6"/>
  <c r="Y459" i="6"/>
  <c r="X459" i="6"/>
  <c r="Y463" i="6"/>
  <c r="X463" i="6"/>
  <c r="Y467" i="6"/>
  <c r="X467" i="6"/>
  <c r="Y471" i="6"/>
  <c r="X471" i="6"/>
  <c r="Y479" i="6"/>
  <c r="X479" i="6"/>
  <c r="Y487" i="6"/>
  <c r="X487" i="6"/>
  <c r="Y491" i="6"/>
  <c r="X491" i="6"/>
  <c r="Y495" i="6"/>
  <c r="X495" i="6"/>
  <c r="Y499" i="6"/>
  <c r="X499" i="6"/>
  <c r="Y503" i="6"/>
  <c r="X503" i="6"/>
  <c r="Y511" i="6"/>
  <c r="X511" i="6"/>
  <c r="Y519" i="6"/>
  <c r="X519" i="6"/>
  <c r="Y523" i="6"/>
  <c r="X523" i="6"/>
  <c r="Y527" i="6"/>
  <c r="X527" i="6"/>
  <c r="Y531" i="6"/>
  <c r="X531" i="6"/>
  <c r="Y535" i="6"/>
  <c r="X535" i="6"/>
  <c r="Y543" i="6"/>
  <c r="X543" i="6"/>
  <c r="Y547" i="6"/>
  <c r="X547" i="6"/>
  <c r="Y551" i="6"/>
  <c r="X551" i="6"/>
  <c r="Y555" i="6"/>
  <c r="X555" i="6"/>
  <c r="Y559" i="6"/>
  <c r="X559" i="6"/>
  <c r="Y563" i="6"/>
  <c r="X563" i="6"/>
  <c r="Y567" i="6"/>
  <c r="X567" i="6"/>
  <c r="Y571" i="6"/>
  <c r="X571" i="6"/>
  <c r="Y575" i="6"/>
  <c r="X575" i="6"/>
  <c r="Y579" i="6"/>
  <c r="X579" i="6"/>
  <c r="Y583" i="6"/>
  <c r="X583" i="6"/>
  <c r="Y587" i="6"/>
  <c r="X587" i="6"/>
  <c r="Y591" i="6"/>
  <c r="X591" i="6"/>
  <c r="Y595" i="6"/>
  <c r="X595" i="6"/>
  <c r="Y599" i="6"/>
  <c r="X599" i="6"/>
  <c r="Y603" i="6"/>
  <c r="X603" i="6"/>
  <c r="Y607" i="6"/>
  <c r="X607" i="6"/>
  <c r="Y615" i="6"/>
  <c r="X615" i="6"/>
  <c r="Y619" i="6"/>
  <c r="X619" i="6"/>
  <c r="Y623" i="6"/>
  <c r="X623" i="6"/>
  <c r="Y627" i="6"/>
  <c r="X627" i="6"/>
  <c r="Y631" i="6"/>
  <c r="X631" i="6"/>
  <c r="Y639" i="6"/>
  <c r="X639" i="6"/>
  <c r="Y647" i="6"/>
  <c r="X647" i="6"/>
  <c r="Y651" i="6"/>
  <c r="X651" i="6"/>
  <c r="Y655" i="6"/>
  <c r="X655" i="6"/>
  <c r="Y659" i="6"/>
  <c r="X659" i="6"/>
  <c r="Y663" i="6"/>
  <c r="X663" i="6"/>
  <c r="Y671" i="6"/>
  <c r="X671" i="6"/>
  <c r="Y679" i="6"/>
  <c r="X679" i="6"/>
  <c r="Y683" i="6"/>
  <c r="X683" i="6"/>
  <c r="Y687" i="6"/>
  <c r="X687" i="6"/>
  <c r="Y691" i="6"/>
  <c r="X691" i="6"/>
  <c r="Y695" i="6"/>
  <c r="X695" i="6"/>
  <c r="Y703" i="6"/>
  <c r="X703" i="6"/>
  <c r="Y711" i="6"/>
  <c r="X711" i="6"/>
  <c r="Y715" i="6"/>
  <c r="X715" i="6"/>
  <c r="Y719" i="6"/>
  <c r="X719" i="6"/>
  <c r="Y723" i="6"/>
  <c r="X723" i="6"/>
  <c r="Y727" i="6"/>
  <c r="X727" i="6"/>
  <c r="Y735" i="6"/>
  <c r="X735" i="6"/>
  <c r="Y743" i="6"/>
  <c r="X743" i="6"/>
  <c r="Y747" i="6"/>
  <c r="X747" i="6"/>
  <c r="Y751" i="6"/>
  <c r="X751" i="6"/>
  <c r="Y755" i="6"/>
  <c r="X755" i="6"/>
  <c r="Y759" i="6"/>
  <c r="X759" i="6"/>
  <c r="Y767" i="6"/>
  <c r="X767" i="6"/>
  <c r="Y775" i="6"/>
  <c r="X775" i="6"/>
  <c r="Y779" i="6"/>
  <c r="X779" i="6"/>
  <c r="Y783" i="6"/>
  <c r="X783" i="6"/>
  <c r="Y787" i="6"/>
  <c r="X787" i="6"/>
  <c r="Y791" i="6"/>
  <c r="X791" i="6"/>
  <c r="Y799" i="6"/>
  <c r="X799" i="6"/>
  <c r="Y807" i="6"/>
  <c r="X807" i="6"/>
  <c r="Y811" i="6"/>
  <c r="X811" i="6"/>
  <c r="Y815" i="6"/>
  <c r="X815" i="6"/>
  <c r="Y819" i="6"/>
  <c r="X819" i="6"/>
  <c r="Y823" i="6"/>
  <c r="X823" i="6"/>
  <c r="Y831" i="6"/>
  <c r="X831" i="6"/>
  <c r="Y839" i="6"/>
  <c r="X839" i="6"/>
  <c r="Y843" i="6"/>
  <c r="X843" i="6"/>
  <c r="Y847" i="6"/>
  <c r="X847" i="6"/>
  <c r="Y851" i="6"/>
  <c r="X851" i="6"/>
  <c r="Y855" i="6"/>
  <c r="X855" i="6"/>
  <c r="Y863" i="6"/>
  <c r="X863" i="6"/>
  <c r="Y871" i="6"/>
  <c r="X871" i="6"/>
  <c r="Y875" i="6"/>
  <c r="X875" i="6"/>
  <c r="Y879" i="6"/>
  <c r="X879" i="6"/>
  <c r="Y883" i="6"/>
  <c r="X883" i="6"/>
  <c r="Y887" i="6"/>
  <c r="X887" i="6"/>
  <c r="Y895" i="6"/>
  <c r="X895" i="6"/>
  <c r="Y903" i="6"/>
  <c r="X903" i="6"/>
  <c r="Y907" i="6"/>
  <c r="X907" i="6"/>
  <c r="Y911" i="6"/>
  <c r="X911" i="6"/>
  <c r="Y915" i="6"/>
  <c r="X915" i="6"/>
  <c r="Y919" i="6"/>
  <c r="X919" i="6"/>
  <c r="Y927" i="6"/>
  <c r="X927" i="6"/>
  <c r="Y935" i="6"/>
  <c r="X935" i="6"/>
  <c r="Y939" i="6"/>
  <c r="X939" i="6"/>
  <c r="Y943" i="6"/>
  <c r="X943" i="6"/>
  <c r="Y947" i="6"/>
  <c r="X947" i="6"/>
  <c r="Y951" i="6"/>
  <c r="X951" i="6"/>
  <c r="Y959" i="6"/>
  <c r="X959" i="6"/>
  <c r="Y967" i="6"/>
  <c r="X967" i="6"/>
  <c r="Y971" i="6"/>
  <c r="X971" i="6"/>
  <c r="Y975" i="6"/>
  <c r="X975" i="6"/>
  <c r="Y979" i="6"/>
  <c r="X979" i="6"/>
  <c r="Y987" i="6"/>
  <c r="X987" i="6"/>
  <c r="Y991" i="6"/>
  <c r="X991" i="6"/>
  <c r="Y1003" i="6"/>
  <c r="X1003" i="6"/>
  <c r="Y1007" i="6"/>
  <c r="X1007" i="6"/>
  <c r="X1011" i="6"/>
  <c r="Y1019" i="6"/>
  <c r="X1019" i="6"/>
  <c r="Y1023" i="6"/>
  <c r="X1023" i="6"/>
  <c r="Y1035" i="6"/>
  <c r="X1035" i="6"/>
  <c r="Y1039" i="6"/>
  <c r="X1039" i="6"/>
  <c r="Y1051" i="6"/>
  <c r="X1051" i="6"/>
  <c r="Y1055" i="6"/>
  <c r="X1055" i="6"/>
  <c r="Y1067" i="6"/>
  <c r="X1067" i="6"/>
  <c r="Y1071" i="6"/>
  <c r="X1071" i="6"/>
  <c r="X1075" i="6"/>
  <c r="Y1083" i="6"/>
  <c r="X1083" i="6"/>
  <c r="Y1087" i="6"/>
  <c r="X1087" i="6"/>
  <c r="Y1099" i="6"/>
  <c r="X1099" i="6"/>
  <c r="Y1103" i="6"/>
  <c r="X1103" i="6"/>
  <c r="Y1115" i="6"/>
  <c r="X1115" i="6"/>
  <c r="Y1119" i="6"/>
  <c r="X1119" i="6"/>
  <c r="Y1131" i="6"/>
  <c r="X1131" i="6"/>
  <c r="Y1135" i="6"/>
  <c r="X1135" i="6"/>
  <c r="X1139" i="6"/>
  <c r="Y1147" i="6"/>
  <c r="X1147" i="6"/>
  <c r="Y1151" i="6"/>
  <c r="X1151" i="6"/>
  <c r="Y1163" i="6"/>
  <c r="X1163" i="6"/>
  <c r="Y1167" i="6"/>
  <c r="X1167" i="6"/>
  <c r="Y1179" i="6"/>
  <c r="X1179" i="6"/>
  <c r="Y1183" i="6"/>
  <c r="X1183" i="6"/>
  <c r="Y1195" i="6"/>
  <c r="X1195" i="6"/>
  <c r="Y1199" i="6"/>
  <c r="X1199" i="6"/>
  <c r="X1203" i="6"/>
  <c r="Y1211" i="6"/>
  <c r="X1211" i="6"/>
  <c r="Y1215" i="6"/>
  <c r="X1215" i="6"/>
  <c r="Y1239" i="6"/>
  <c r="X1239" i="6"/>
  <c r="Y1243" i="6"/>
  <c r="X1243" i="6"/>
  <c r="Y1247" i="6"/>
  <c r="X1247" i="6"/>
  <c r="Y1267" i="6"/>
  <c r="X1267" i="6"/>
  <c r="Y1271" i="6"/>
  <c r="X1271" i="6"/>
  <c r="Y1279" i="6"/>
  <c r="X1279" i="6"/>
  <c r="Y1283" i="6"/>
  <c r="X1283" i="6"/>
  <c r="Y1291" i="6"/>
  <c r="X1291" i="6"/>
  <c r="Y1299" i="6"/>
  <c r="X1299" i="6"/>
  <c r="Y1303" i="6"/>
  <c r="X1303" i="6"/>
  <c r="Y1307" i="6"/>
  <c r="X1307" i="6"/>
  <c r="Y1311" i="6"/>
  <c r="X1311" i="6"/>
  <c r="Y1315" i="6"/>
  <c r="X1315" i="6"/>
  <c r="Y1319" i="6"/>
  <c r="X1319" i="6"/>
  <c r="Y1323" i="6"/>
  <c r="X1323" i="6"/>
  <c r="Y1327" i="6"/>
  <c r="X1327" i="6"/>
  <c r="Y1331" i="6"/>
  <c r="X1331" i="6"/>
  <c r="Y1335" i="6"/>
  <c r="X1335" i="6"/>
  <c r="Y1339" i="6"/>
  <c r="X1339" i="6"/>
  <c r="Y1343" i="6"/>
  <c r="X1343" i="6"/>
  <c r="Y1347" i="6"/>
  <c r="X1347" i="6"/>
  <c r="Y1351" i="6"/>
  <c r="X1351" i="6"/>
  <c r="Y1355" i="6"/>
  <c r="X1355" i="6"/>
  <c r="Y1359" i="6"/>
  <c r="X1359" i="6"/>
  <c r="Y1363" i="6"/>
  <c r="X1363" i="6"/>
  <c r="Y1367" i="6"/>
  <c r="X1367" i="6"/>
  <c r="Y1371" i="6"/>
  <c r="X1371" i="6"/>
  <c r="Y1375" i="6"/>
  <c r="X1375" i="6"/>
  <c r="Y1391" i="6"/>
  <c r="X1391" i="6"/>
  <c r="Y1395" i="6"/>
  <c r="X1395" i="6"/>
  <c r="Y1399" i="6"/>
  <c r="X1399" i="6"/>
  <c r="Y1407" i="6"/>
  <c r="X1407" i="6"/>
  <c r="Y1415" i="6"/>
  <c r="X1415" i="6"/>
  <c r="Y1419" i="6"/>
  <c r="X1419" i="6"/>
  <c r="Y1423" i="6"/>
  <c r="X1423" i="6"/>
  <c r="Y1427" i="6"/>
  <c r="X1427" i="6"/>
  <c r="Y1435" i="6"/>
  <c r="X1435" i="6"/>
  <c r="Y1443" i="6"/>
  <c r="X1443" i="6"/>
  <c r="X1459" i="6"/>
  <c r="Y1463" i="6"/>
  <c r="X1463" i="6"/>
  <c r="Y1467" i="6"/>
  <c r="X1467" i="6"/>
  <c r="Y1479" i="6"/>
  <c r="X1479" i="6"/>
  <c r="Y1483" i="6"/>
  <c r="X1483" i="6"/>
  <c r="Y1487" i="6"/>
  <c r="X1487" i="6"/>
  <c r="Y1499" i="6"/>
  <c r="X1499" i="6"/>
  <c r="Y1503" i="6"/>
  <c r="X1503" i="6"/>
  <c r="Y1507" i="6"/>
  <c r="X1507" i="6"/>
  <c r="Y1511" i="6"/>
  <c r="X1511" i="6"/>
  <c r="Y1515" i="6"/>
  <c r="X1515" i="6"/>
  <c r="Y1519" i="6"/>
  <c r="X1519" i="6"/>
  <c r="Y1523" i="6"/>
  <c r="X1523" i="6"/>
  <c r="Y1527" i="6"/>
  <c r="X1527" i="6"/>
  <c r="Y1531" i="6"/>
  <c r="X1531" i="6"/>
  <c r="Y1535" i="6"/>
  <c r="X1535" i="6"/>
  <c r="Y1539" i="6"/>
  <c r="X1539" i="6"/>
  <c r="Y1543" i="6"/>
  <c r="X1543" i="6"/>
  <c r="Y1547" i="6"/>
  <c r="X1547" i="6"/>
  <c r="Y1551" i="6"/>
  <c r="X1551" i="6"/>
  <c r="Y1555" i="6"/>
  <c r="X1555" i="6"/>
  <c r="Y1559" i="6"/>
  <c r="X1559" i="6"/>
  <c r="Y1563" i="6"/>
  <c r="X1563" i="6"/>
  <c r="Y1567" i="6"/>
  <c r="X1567" i="6"/>
  <c r="Y1571" i="6"/>
  <c r="X1571" i="6"/>
  <c r="Y1587" i="6"/>
  <c r="X1587" i="6"/>
  <c r="Y1591" i="6"/>
  <c r="X1591" i="6"/>
  <c r="Y1599" i="6"/>
  <c r="X1599" i="6"/>
  <c r="Y1611" i="6"/>
  <c r="X1611" i="6"/>
  <c r="Y1623" i="6"/>
  <c r="X1623" i="6"/>
  <c r="Y1627" i="6"/>
  <c r="X1627" i="6"/>
  <c r="Y1631" i="6"/>
  <c r="X1631" i="6"/>
  <c r="Y1635" i="6"/>
  <c r="X1635" i="6"/>
  <c r="Y1651" i="6"/>
  <c r="X1651" i="6"/>
  <c r="Y1655" i="6"/>
  <c r="X1655" i="6"/>
  <c r="Y1659" i="6"/>
  <c r="X1659" i="6"/>
  <c r="Y1663" i="6"/>
  <c r="X1663" i="6"/>
  <c r="Y1667" i="6"/>
  <c r="X1667" i="6"/>
  <c r="Y1675" i="6"/>
  <c r="X1675" i="6"/>
  <c r="X1683" i="6"/>
  <c r="Y1687" i="6"/>
  <c r="X1687" i="6"/>
  <c r="Y1691" i="6"/>
  <c r="X1691" i="6"/>
  <c r="Y1695" i="6"/>
  <c r="X1695" i="6"/>
  <c r="Y1699" i="6"/>
  <c r="X1699" i="6"/>
  <c r="Y1719" i="6"/>
  <c r="X1719" i="6"/>
  <c r="Y1727" i="6"/>
  <c r="X1727" i="6"/>
  <c r="Y1739" i="6"/>
  <c r="X1739" i="6"/>
  <c r="Y1747" i="6"/>
  <c r="X1747" i="6"/>
  <c r="Y1751" i="6"/>
  <c r="X1751" i="6"/>
  <c r="Y1755" i="6"/>
  <c r="X1755" i="6"/>
  <c r="Y1759" i="6"/>
  <c r="X1759" i="6"/>
  <c r="Y1763" i="6"/>
  <c r="X1763" i="6"/>
  <c r="Y1783" i="6"/>
  <c r="X1783" i="6"/>
  <c r="Y1787" i="6"/>
  <c r="X1787" i="6"/>
  <c r="Y1791" i="6"/>
  <c r="X1791" i="6"/>
  <c r="Y1795" i="6"/>
  <c r="X1795" i="6"/>
  <c r="Y1803" i="6"/>
  <c r="X1803" i="6"/>
  <c r="Y1811" i="6"/>
  <c r="X1811" i="6"/>
  <c r="Y1815" i="6"/>
  <c r="X1815" i="6"/>
  <c r="Y1819" i="6"/>
  <c r="X1819" i="6"/>
  <c r="Y1823" i="6"/>
  <c r="X1823" i="6"/>
  <c r="Y1827" i="6"/>
  <c r="X1827" i="6"/>
  <c r="Y1843" i="6"/>
  <c r="X1843" i="6"/>
  <c r="Y1847" i="6"/>
  <c r="X1847" i="6"/>
  <c r="Y1855" i="6"/>
  <c r="X1855" i="6"/>
  <c r="Y1867" i="6"/>
  <c r="X1867" i="6"/>
  <c r="Y1879" i="6"/>
  <c r="X1879" i="6"/>
  <c r="Y1883" i="6"/>
  <c r="X1883" i="6"/>
  <c r="Y1887" i="6"/>
  <c r="X1887" i="6"/>
  <c r="Y1891" i="6"/>
  <c r="X1891" i="6"/>
  <c r="Y1907" i="6"/>
  <c r="X1907" i="6"/>
  <c r="Y1911" i="6"/>
  <c r="X1911" i="6"/>
  <c r="Y1915" i="6"/>
  <c r="X1915" i="6"/>
  <c r="Y1919" i="6"/>
  <c r="X1919" i="6"/>
  <c r="Y1923" i="6"/>
  <c r="X1923" i="6"/>
  <c r="Y1939" i="6"/>
  <c r="X1939" i="6"/>
  <c r="Y1943" i="6"/>
  <c r="X1943" i="6"/>
  <c r="Y1951" i="6"/>
  <c r="X1951" i="6"/>
  <c r="Y1959" i="6"/>
  <c r="X1959" i="6"/>
  <c r="Y1963" i="6"/>
  <c r="X1963" i="6"/>
  <c r="Y1967" i="6"/>
  <c r="X1967" i="6"/>
  <c r="Y1971" i="6"/>
  <c r="X1971" i="6"/>
  <c r="Y1979" i="6"/>
  <c r="X1979" i="6"/>
  <c r="X2003" i="6"/>
  <c r="Y2007" i="6"/>
  <c r="X2007" i="6"/>
  <c r="Y2011" i="6"/>
  <c r="X2011" i="6"/>
  <c r="Y2015" i="6"/>
  <c r="X2015" i="6"/>
  <c r="Y2027" i="6"/>
  <c r="X2027" i="6"/>
  <c r="Y2035" i="6"/>
  <c r="X2035" i="6"/>
  <c r="Y2039" i="6"/>
  <c r="X2039" i="6"/>
  <c r="Y2047" i="6"/>
  <c r="X2047" i="6"/>
  <c r="X2051" i="6"/>
  <c r="Y2059" i="6"/>
  <c r="X2059" i="6"/>
  <c r="Y2067" i="6"/>
  <c r="X2067" i="6"/>
  <c r="Y2071" i="6"/>
  <c r="X2071" i="6"/>
  <c r="Y2075" i="6"/>
  <c r="X2075" i="6"/>
  <c r="Y2079" i="6"/>
  <c r="X2079" i="6"/>
  <c r="Y2083" i="6"/>
  <c r="X2083" i="6"/>
  <c r="Y2099" i="6"/>
  <c r="X2099" i="6"/>
  <c r="Y2103" i="6"/>
  <c r="X2103" i="6"/>
  <c r="Y2107" i="6"/>
  <c r="X2107" i="6"/>
  <c r="Y2111" i="6"/>
  <c r="X2111" i="6"/>
  <c r="Y2115" i="6"/>
  <c r="X2115" i="6"/>
  <c r="Y2131" i="6"/>
  <c r="X2131" i="6"/>
  <c r="Y2135" i="6"/>
  <c r="X2135" i="6"/>
  <c r="Y2139" i="6"/>
  <c r="X2139" i="6"/>
  <c r="Y2143" i="6"/>
  <c r="X2143" i="6"/>
  <c r="Y2147" i="6"/>
  <c r="X2147" i="6"/>
  <c r="Y2155" i="6"/>
  <c r="X2155" i="6"/>
  <c r="Y2163" i="6"/>
  <c r="X2163" i="6"/>
  <c r="Y2167" i="6"/>
  <c r="X2167" i="6"/>
  <c r="Y2171" i="6"/>
  <c r="X2171" i="6"/>
  <c r="Y2175" i="6"/>
  <c r="X2175" i="6"/>
  <c r="X2179" i="6"/>
  <c r="Y2187" i="6"/>
  <c r="X2187" i="6"/>
  <c r="Y2199" i="6"/>
  <c r="X2199" i="6"/>
  <c r="Y2203" i="6"/>
  <c r="X2203" i="6"/>
  <c r="Y2207" i="6"/>
  <c r="X2207" i="6"/>
  <c r="Y2211" i="6"/>
  <c r="X2211" i="6"/>
  <c r="Y2227" i="6"/>
  <c r="X2227" i="6"/>
  <c r="Y2231" i="6"/>
  <c r="X2231" i="6"/>
  <c r="Y2235" i="6"/>
  <c r="X2235" i="6"/>
  <c r="Y2239" i="6"/>
  <c r="X2239" i="6"/>
  <c r="Y2243" i="6"/>
  <c r="X2243" i="6"/>
  <c r="Y2259" i="6"/>
  <c r="X2259" i="6"/>
  <c r="Y2263" i="6"/>
  <c r="X2263" i="6"/>
  <c r="Y2271" i="6"/>
  <c r="X2271" i="6"/>
  <c r="Y2275" i="6"/>
  <c r="X2275" i="6"/>
  <c r="Y2283" i="6"/>
  <c r="X2283" i="6"/>
  <c r="Y2291" i="6"/>
  <c r="X2291" i="6"/>
  <c r="Y2295" i="6"/>
  <c r="X2295" i="6"/>
  <c r="Y2299" i="6"/>
  <c r="X2299" i="6"/>
  <c r="Y2303" i="6"/>
  <c r="X2303" i="6"/>
  <c r="X2307" i="6"/>
  <c r="Y2315" i="6"/>
  <c r="X2315" i="6"/>
  <c r="Y2323" i="6"/>
  <c r="X2323" i="6"/>
  <c r="Y2327" i="6"/>
  <c r="X2327" i="6"/>
  <c r="Y2331" i="6"/>
  <c r="X2331" i="6"/>
  <c r="Y2335" i="6"/>
  <c r="X2335" i="6"/>
  <c r="Y2339" i="6"/>
  <c r="X2339" i="6"/>
  <c r="Y2355" i="6"/>
  <c r="X2355" i="6"/>
  <c r="Y2359" i="6"/>
  <c r="X2359" i="6"/>
  <c r="Y2367" i="6"/>
  <c r="X2367" i="6"/>
  <c r="Y2375" i="6"/>
  <c r="X2375" i="6"/>
  <c r="Y2379" i="6"/>
  <c r="X2379" i="6"/>
  <c r="Y2391" i="6"/>
  <c r="X2391" i="6"/>
  <c r="Y2395" i="6"/>
  <c r="X2395" i="6"/>
  <c r="Y2403" i="6"/>
  <c r="X2403" i="6"/>
  <c r="Y2407" i="6"/>
  <c r="X2407" i="6"/>
  <c r="Y2411" i="6"/>
  <c r="X2411" i="6"/>
  <c r="Y2423" i="6"/>
  <c r="X2423" i="6"/>
  <c r="Y2427" i="6"/>
  <c r="X2427" i="6"/>
  <c r="Y2439" i="6"/>
  <c r="X2439" i="6"/>
  <c r="Y2443" i="6"/>
  <c r="X2443" i="6"/>
  <c r="Y2455" i="6"/>
  <c r="X2455" i="6"/>
  <c r="Y2459" i="6"/>
  <c r="X2459" i="6"/>
  <c r="Y2467" i="6"/>
  <c r="X2467" i="6"/>
  <c r="Y2471" i="6"/>
  <c r="X2471" i="6"/>
  <c r="Y2475" i="6"/>
  <c r="X2475" i="6"/>
  <c r="Y2487" i="6"/>
  <c r="X2487" i="6"/>
  <c r="Y2491" i="6"/>
  <c r="X2491" i="6"/>
  <c r="Y2503" i="6"/>
  <c r="X2503" i="6"/>
  <c r="Y2507" i="6"/>
  <c r="X2507" i="6"/>
  <c r="Y2519" i="6"/>
  <c r="X2519" i="6"/>
  <c r="Y2523" i="6"/>
  <c r="X2523" i="6"/>
  <c r="Y2531" i="6"/>
  <c r="X2531" i="6"/>
  <c r="Y2535" i="6"/>
  <c r="X2535" i="6"/>
  <c r="Y2539" i="6"/>
  <c r="X2539" i="6"/>
  <c r="Y2551" i="6"/>
  <c r="X2551" i="6"/>
  <c r="Y2555" i="6"/>
  <c r="X2555" i="6"/>
  <c r="Y2567" i="6"/>
  <c r="X2567" i="6"/>
  <c r="Y2571" i="6"/>
  <c r="X2571" i="6"/>
  <c r="Y2583" i="6"/>
  <c r="X2583" i="6"/>
  <c r="Y2587" i="6"/>
  <c r="X2587" i="6"/>
  <c r="Y2595" i="6"/>
  <c r="X2595" i="6"/>
  <c r="Y2599" i="6"/>
  <c r="X2599" i="6"/>
  <c r="Y2603" i="6"/>
  <c r="X2603" i="6"/>
  <c r="Y2615" i="6"/>
  <c r="X2615" i="6"/>
  <c r="Y2619" i="6"/>
  <c r="X2619" i="6"/>
  <c r="Y2631" i="6"/>
  <c r="X2631" i="6"/>
  <c r="Y2635" i="6"/>
  <c r="X2635" i="6"/>
  <c r="Y2647" i="6"/>
  <c r="X2647" i="6"/>
  <c r="Y2651" i="6"/>
  <c r="X2651" i="6"/>
  <c r="Y2659" i="6"/>
  <c r="X2659" i="6"/>
  <c r="Y2663" i="6"/>
  <c r="X2663" i="6"/>
  <c r="Y2667" i="6"/>
  <c r="X2667" i="6"/>
  <c r="Y2679" i="6"/>
  <c r="X2679" i="6"/>
  <c r="Y2683" i="6"/>
  <c r="X2683" i="6"/>
  <c r="Y2695" i="6"/>
  <c r="X2695" i="6"/>
  <c r="Y2699" i="6"/>
  <c r="X2699" i="6"/>
  <c r="Y2711" i="6"/>
  <c r="X2711" i="6"/>
  <c r="Y2715" i="6"/>
  <c r="X2715" i="6"/>
  <c r="Y2723" i="6"/>
  <c r="X2723" i="6"/>
  <c r="Y2727" i="6"/>
  <c r="X2727" i="6"/>
  <c r="Y2731" i="6"/>
  <c r="X2731" i="6"/>
  <c r="Y2735" i="6"/>
  <c r="X2735" i="6"/>
  <c r="Y2739" i="6"/>
  <c r="X2739" i="6"/>
  <c r="Y2743" i="6"/>
  <c r="X2743" i="6"/>
  <c r="Y2747" i="6"/>
  <c r="X2747" i="6"/>
  <c r="Y2751" i="6"/>
  <c r="X2751" i="6"/>
  <c r="Y2755" i="6"/>
  <c r="X2755" i="6"/>
  <c r="Y2759" i="6"/>
  <c r="X2759" i="6"/>
  <c r="Y2763" i="6"/>
  <c r="X2763" i="6"/>
  <c r="Y2767" i="6"/>
  <c r="X2767" i="6"/>
  <c r="Y2771" i="6"/>
  <c r="X2771" i="6"/>
  <c r="Y2775" i="6"/>
  <c r="X2775" i="6"/>
  <c r="Y2779" i="6"/>
  <c r="X2779" i="6"/>
  <c r="Y2783" i="6"/>
  <c r="X2783" i="6"/>
  <c r="Y2787" i="6"/>
  <c r="X2787" i="6"/>
  <c r="Y2791" i="6"/>
  <c r="X2791" i="6"/>
  <c r="X2795" i="6"/>
  <c r="Y2803" i="6"/>
  <c r="X2803" i="6"/>
  <c r="Y2807" i="6"/>
  <c r="X2807" i="6"/>
  <c r="Y2819" i="6"/>
  <c r="X2819" i="6"/>
  <c r="Y2823" i="6"/>
  <c r="X2823" i="6"/>
  <c r="Y2835" i="6"/>
  <c r="X2835" i="6"/>
  <c r="Y2839" i="6"/>
  <c r="X2839" i="6"/>
  <c r="Y2851" i="6"/>
  <c r="X2851" i="6"/>
  <c r="Y2855" i="6"/>
  <c r="X2855" i="6"/>
  <c r="Y2859" i="6"/>
  <c r="X2859" i="6"/>
  <c r="Y2863" i="6"/>
  <c r="X2863" i="6"/>
  <c r="Y2867" i="6"/>
  <c r="X2867" i="6"/>
  <c r="Y2871" i="6"/>
  <c r="X2871" i="6"/>
  <c r="Y2875" i="6"/>
  <c r="X2875" i="6"/>
  <c r="Y2879" i="6"/>
  <c r="X2879" i="6"/>
  <c r="Y2883" i="6"/>
  <c r="X2883" i="6"/>
  <c r="Y2887" i="6"/>
  <c r="X2887" i="6"/>
  <c r="Y2891" i="6"/>
  <c r="X2891" i="6"/>
  <c r="Y2895" i="6"/>
  <c r="X2895" i="6"/>
  <c r="Y2899" i="6"/>
  <c r="X2899" i="6"/>
  <c r="Y2903" i="6"/>
  <c r="X2903" i="6"/>
  <c r="Y2907" i="6"/>
  <c r="X2907" i="6"/>
  <c r="Y2911" i="6"/>
  <c r="X2911" i="6"/>
  <c r="Y2915" i="6"/>
  <c r="X2915" i="6"/>
  <c r="Y2919" i="6"/>
  <c r="X2919" i="6"/>
  <c r="X2923" i="6"/>
  <c r="Y2931" i="6"/>
  <c r="X2931" i="6"/>
  <c r="Y2935" i="6"/>
  <c r="X2935" i="6"/>
  <c r="Y4" i="6"/>
  <c r="X4" i="6"/>
  <c r="Y24" i="6"/>
  <c r="X24" i="6"/>
  <c r="Y36" i="6"/>
  <c r="X36" i="6"/>
  <c r="Y40" i="6"/>
  <c r="X40" i="6"/>
  <c r="Y52" i="6"/>
  <c r="X52" i="6"/>
  <c r="Y56" i="6"/>
  <c r="X56" i="6"/>
  <c r="Y68" i="6"/>
  <c r="X68" i="6"/>
  <c r="Y72" i="6"/>
  <c r="X72" i="6"/>
  <c r="Y80" i="6"/>
  <c r="X80" i="6"/>
  <c r="Y84" i="6"/>
  <c r="X84" i="6"/>
  <c r="Y88" i="6"/>
  <c r="X88" i="6"/>
  <c r="Y100" i="6"/>
  <c r="X100" i="6"/>
  <c r="Y104" i="6"/>
  <c r="X104" i="6"/>
  <c r="Y116" i="6"/>
  <c r="X116" i="6"/>
  <c r="Y120" i="6"/>
  <c r="X120" i="6"/>
  <c r="Y132" i="6"/>
  <c r="X132" i="6"/>
  <c r="Y136" i="6"/>
  <c r="X136" i="6"/>
  <c r="Y144" i="6"/>
  <c r="X144" i="6"/>
  <c r="Y148" i="6"/>
  <c r="X148" i="6"/>
  <c r="Y152" i="6"/>
  <c r="X152" i="6"/>
  <c r="Y164" i="6"/>
  <c r="X164" i="6"/>
  <c r="Y168" i="6"/>
  <c r="X168" i="6"/>
  <c r="Y180" i="6"/>
  <c r="X180" i="6"/>
  <c r="Y184" i="6"/>
  <c r="X184" i="6"/>
  <c r="Y196" i="6"/>
  <c r="X196" i="6"/>
  <c r="Y200" i="6"/>
  <c r="X200" i="6"/>
  <c r="Y208" i="6"/>
  <c r="X208" i="6"/>
  <c r="Y212" i="6"/>
  <c r="X212" i="6"/>
  <c r="Y216" i="6"/>
  <c r="X216" i="6"/>
  <c r="Y228" i="6"/>
  <c r="X228" i="6"/>
  <c r="Y232" i="6"/>
  <c r="X232" i="6"/>
  <c r="Y244" i="6"/>
  <c r="X244" i="6"/>
  <c r="Y248" i="6"/>
  <c r="X248" i="6"/>
  <c r="Y260" i="6"/>
  <c r="X260" i="6"/>
  <c r="Y264" i="6"/>
  <c r="X264" i="6"/>
  <c r="Y272" i="6"/>
  <c r="X272" i="6"/>
  <c r="Y276" i="6"/>
  <c r="X276" i="6"/>
  <c r="Y280" i="6"/>
  <c r="X280" i="6"/>
  <c r="Y292" i="6"/>
  <c r="X292" i="6"/>
  <c r="Y296" i="6"/>
  <c r="X296" i="6"/>
  <c r="Y308" i="6"/>
  <c r="X308" i="6"/>
  <c r="Y312" i="6"/>
  <c r="X312" i="6"/>
  <c r="Y324" i="6"/>
  <c r="X324" i="6"/>
  <c r="Y328" i="6"/>
  <c r="X328" i="6"/>
  <c r="Y336" i="6"/>
  <c r="X336" i="6"/>
  <c r="Y340" i="6"/>
  <c r="X340" i="6"/>
  <c r="Y344" i="6"/>
  <c r="X344" i="6"/>
  <c r="Y356" i="6"/>
  <c r="X356" i="6"/>
  <c r="Y360" i="6"/>
  <c r="X360" i="6"/>
  <c r="Y372" i="6"/>
  <c r="X372" i="6"/>
  <c r="Y376" i="6"/>
  <c r="X376" i="6"/>
  <c r="Y388" i="6"/>
  <c r="X388" i="6"/>
  <c r="Y392" i="6"/>
  <c r="X392" i="6"/>
  <c r="Y400" i="6"/>
  <c r="X400" i="6"/>
  <c r="Y404" i="6"/>
  <c r="X404" i="6"/>
  <c r="Y408" i="6"/>
  <c r="X408" i="6"/>
  <c r="Y420" i="6"/>
  <c r="X420" i="6"/>
  <c r="Y424" i="6"/>
  <c r="X424" i="6"/>
  <c r="Y436" i="6"/>
  <c r="X436" i="6"/>
  <c r="Y440" i="6"/>
  <c r="X440" i="6"/>
  <c r="Y452" i="6"/>
  <c r="X452" i="6"/>
  <c r="Y456" i="6"/>
  <c r="X456" i="6"/>
  <c r="Y464" i="6"/>
  <c r="X464" i="6"/>
  <c r="Y468" i="6"/>
  <c r="X468" i="6"/>
  <c r="Y472" i="6"/>
  <c r="X472" i="6"/>
  <c r="Y484" i="6"/>
  <c r="X484" i="6"/>
  <c r="Y488" i="6"/>
  <c r="X488" i="6"/>
  <c r="Y500" i="6"/>
  <c r="X500" i="6"/>
  <c r="Y504" i="6"/>
  <c r="X504" i="6"/>
  <c r="Y516" i="6"/>
  <c r="X516" i="6"/>
  <c r="Y520" i="6"/>
  <c r="X520" i="6"/>
  <c r="Y528" i="6"/>
  <c r="X528" i="6"/>
  <c r="Y532" i="6"/>
  <c r="X532" i="6"/>
  <c r="Y536" i="6"/>
  <c r="X536" i="6"/>
  <c r="Y548" i="6"/>
  <c r="X548" i="6"/>
  <c r="Y552" i="6"/>
  <c r="X552" i="6"/>
  <c r="Y556" i="6"/>
  <c r="X556" i="6"/>
  <c r="Y560" i="6"/>
  <c r="X560" i="6"/>
  <c r="Y564" i="6"/>
  <c r="X564" i="6"/>
  <c r="Y568" i="6"/>
  <c r="X568" i="6"/>
  <c r="Y572" i="6"/>
  <c r="X572" i="6"/>
  <c r="Y576" i="6"/>
  <c r="X576" i="6"/>
  <c r="Y580" i="6"/>
  <c r="X580" i="6"/>
  <c r="Y584" i="6"/>
  <c r="X584" i="6"/>
  <c r="Y588" i="6"/>
  <c r="X588" i="6"/>
  <c r="Y592" i="6"/>
  <c r="X592" i="6"/>
  <c r="Y596" i="6"/>
  <c r="X596" i="6"/>
  <c r="Y600" i="6"/>
  <c r="X600" i="6"/>
  <c r="Y604" i="6"/>
  <c r="X604" i="6"/>
  <c r="Y608" i="6"/>
  <c r="X608" i="6"/>
  <c r="Y612" i="6"/>
  <c r="X612" i="6"/>
  <c r="Y616" i="6"/>
  <c r="X616" i="6"/>
  <c r="Y628" i="6"/>
  <c r="X628" i="6"/>
  <c r="Y632" i="6"/>
  <c r="X632" i="6"/>
  <c r="Y644" i="6"/>
  <c r="X644" i="6"/>
  <c r="Y648" i="6"/>
  <c r="X648" i="6"/>
  <c r="Y656" i="6"/>
  <c r="X656" i="6"/>
  <c r="Y660" i="6"/>
  <c r="X660" i="6"/>
  <c r="Y664" i="6"/>
  <c r="X664" i="6"/>
  <c r="Y676" i="6"/>
  <c r="X676" i="6"/>
  <c r="Y680" i="6"/>
  <c r="X680" i="6"/>
  <c r="Y692" i="6"/>
  <c r="X692" i="6"/>
  <c r="Y696" i="6"/>
  <c r="X696" i="6"/>
  <c r="Y708" i="6"/>
  <c r="X708" i="6"/>
  <c r="Y712" i="6"/>
  <c r="X712" i="6"/>
  <c r="Y720" i="6"/>
  <c r="X720" i="6"/>
  <c r="Y724" i="6"/>
  <c r="X724" i="6"/>
  <c r="Y728" i="6"/>
  <c r="X728" i="6"/>
  <c r="Y740" i="6"/>
  <c r="X740" i="6"/>
  <c r="Y744" i="6"/>
  <c r="X744" i="6"/>
  <c r="Y756" i="6"/>
  <c r="X756" i="6"/>
  <c r="Y760" i="6"/>
  <c r="X760" i="6"/>
  <c r="Y772" i="6"/>
  <c r="X772" i="6"/>
  <c r="Y776" i="6"/>
  <c r="X776" i="6"/>
  <c r="Y784" i="6"/>
  <c r="X784" i="6"/>
  <c r="Y788" i="6"/>
  <c r="X788" i="6"/>
  <c r="Y792" i="6"/>
  <c r="X792" i="6"/>
  <c r="Y804" i="6"/>
  <c r="X804" i="6"/>
  <c r="Y808" i="6"/>
  <c r="X808" i="6"/>
  <c r="Y820" i="6"/>
  <c r="X820" i="6"/>
  <c r="Y824" i="6"/>
  <c r="X824" i="6"/>
  <c r="Y836" i="6"/>
  <c r="X836" i="6"/>
  <c r="Y840" i="6"/>
  <c r="X840" i="6"/>
  <c r="Y848" i="6"/>
  <c r="X848" i="6"/>
  <c r="Y852" i="6"/>
  <c r="X852" i="6"/>
  <c r="Y856" i="6"/>
  <c r="X856" i="6"/>
  <c r="Y868" i="6"/>
  <c r="X868" i="6"/>
  <c r="Y872" i="6"/>
  <c r="X872" i="6"/>
  <c r="Y884" i="6"/>
  <c r="X884" i="6"/>
  <c r="Y888" i="6"/>
  <c r="X888" i="6"/>
  <c r="Y900" i="6"/>
  <c r="X900" i="6"/>
  <c r="Y904" i="6"/>
  <c r="X904" i="6"/>
  <c r="Y912" i="6"/>
  <c r="X912" i="6"/>
  <c r="Y916" i="6"/>
  <c r="X916" i="6"/>
  <c r="Y920" i="6"/>
  <c r="X920" i="6"/>
  <c r="Y932" i="6"/>
  <c r="X932" i="6"/>
  <c r="Y936" i="6"/>
  <c r="X936" i="6"/>
  <c r="Y948" i="6"/>
  <c r="X948" i="6"/>
  <c r="Y952" i="6"/>
  <c r="X952" i="6"/>
  <c r="Y964" i="6"/>
  <c r="X964" i="6"/>
  <c r="Y968" i="6"/>
  <c r="X968" i="6"/>
  <c r="Y976" i="6"/>
  <c r="X976" i="6"/>
  <c r="Y980" i="6"/>
  <c r="X980" i="6"/>
  <c r="Y984" i="6"/>
  <c r="X984" i="6"/>
  <c r="Y992" i="6"/>
  <c r="X992" i="6"/>
  <c r="Y1016" i="6"/>
  <c r="X1016" i="6"/>
  <c r="Y1020" i="6"/>
  <c r="X1020" i="6"/>
  <c r="Y1028" i="6"/>
  <c r="X1028" i="6"/>
  <c r="Y1036" i="6"/>
  <c r="X1036" i="6"/>
  <c r="Y1040" i="6"/>
  <c r="X1040" i="6"/>
  <c r="Y1044" i="6"/>
  <c r="X1044" i="6"/>
  <c r="Y1048" i="6"/>
  <c r="X1048" i="6"/>
  <c r="Y1056" i="6"/>
  <c r="X1056" i="6"/>
  <c r="Y1064" i="6"/>
  <c r="X1064" i="6"/>
  <c r="Y1068" i="6"/>
  <c r="X1068" i="6"/>
  <c r="Y1080" i="6"/>
  <c r="X1080" i="6"/>
  <c r="Y1092" i="6"/>
  <c r="X1092" i="6"/>
  <c r="Y1096" i="6"/>
  <c r="X1096" i="6"/>
  <c r="Y1104" i="6"/>
  <c r="X1104" i="6"/>
  <c r="Y1108" i="6"/>
  <c r="X1108" i="6"/>
  <c r="Y1112" i="6"/>
  <c r="X1112" i="6"/>
  <c r="Y1116" i="6"/>
  <c r="X1116" i="6"/>
  <c r="Y1120" i="6"/>
  <c r="X1120" i="6"/>
  <c r="Y1144" i="6"/>
  <c r="X1144" i="6"/>
  <c r="Y1156" i="6"/>
  <c r="X1156" i="6"/>
  <c r="Y1164" i="6"/>
  <c r="X1164" i="6"/>
  <c r="Y1168" i="6"/>
  <c r="X1168" i="6"/>
  <c r="Y1172" i="6"/>
  <c r="X1172" i="6"/>
  <c r="Y1176" i="6"/>
  <c r="X1176" i="6"/>
  <c r="Y1180" i="6"/>
  <c r="X1180" i="6"/>
  <c r="Y1184" i="6"/>
  <c r="X1184" i="6"/>
  <c r="Y1192" i="6"/>
  <c r="X1192" i="6"/>
  <c r="Y1196" i="6"/>
  <c r="X1196" i="6"/>
  <c r="Y1200" i="6"/>
  <c r="X1200" i="6"/>
  <c r="Y1208" i="6"/>
  <c r="X1208" i="6"/>
  <c r="Y1212" i="6"/>
  <c r="X1212" i="6"/>
  <c r="Y1220" i="6"/>
  <c r="X1220" i="6"/>
  <c r="Y1224" i="6"/>
  <c r="X1224" i="6"/>
  <c r="Y1232" i="6"/>
  <c r="X1232" i="6"/>
  <c r="Y1236" i="6"/>
  <c r="X1236" i="6"/>
  <c r="Y1248" i="6"/>
  <c r="X1248" i="6"/>
  <c r="Y1252" i="6"/>
  <c r="X1252" i="6"/>
  <c r="Y1256" i="6"/>
  <c r="X1256" i="6"/>
  <c r="Y1260" i="6"/>
  <c r="X1260" i="6"/>
  <c r="Y1264" i="6"/>
  <c r="X1264" i="6"/>
  <c r="Y1280" i="6"/>
  <c r="X1280" i="6"/>
  <c r="Y1284" i="6"/>
  <c r="X1284" i="6"/>
  <c r="Y1308" i="6"/>
  <c r="X1308" i="6"/>
  <c r="Y1320" i="6"/>
  <c r="X1320" i="6"/>
  <c r="Y1324" i="6"/>
  <c r="X1324" i="6"/>
  <c r="X1328" i="6"/>
  <c r="Y1336" i="6"/>
  <c r="X1336" i="6"/>
  <c r="Y1344" i="6"/>
  <c r="X1344" i="6"/>
  <c r="Y1348" i="6"/>
  <c r="X1348" i="6"/>
  <c r="Y1352" i="6"/>
  <c r="X1352" i="6"/>
  <c r="Y1356" i="6"/>
  <c r="X1356" i="6"/>
  <c r="Y1360" i="6"/>
  <c r="X1360" i="6"/>
  <c r="Y1364" i="6"/>
  <c r="X1364" i="6"/>
  <c r="Y1368" i="6"/>
  <c r="X1368" i="6"/>
  <c r="Y1372" i="6"/>
  <c r="X1372" i="6"/>
  <c r="X1376" i="6"/>
  <c r="Y1380" i="6"/>
  <c r="X1380" i="6"/>
  <c r="Y1384" i="6"/>
  <c r="X1384" i="6"/>
  <c r="Y1388" i="6"/>
  <c r="X1388" i="6"/>
  <c r="Y1392" i="6"/>
  <c r="X1392" i="6"/>
  <c r="Y1396" i="6"/>
  <c r="X1396" i="6"/>
  <c r="Y1400" i="6"/>
  <c r="X1400" i="6"/>
  <c r="Y1404" i="6"/>
  <c r="X1404" i="6"/>
  <c r="Y1408" i="6"/>
  <c r="X1408" i="6"/>
  <c r="Y1412" i="6"/>
  <c r="X1412" i="6"/>
  <c r="Y1416" i="6"/>
  <c r="X1416" i="6"/>
  <c r="Y1420" i="6"/>
  <c r="X1420" i="6"/>
  <c r="Y1424" i="6"/>
  <c r="X1424" i="6"/>
  <c r="Y1428" i="6"/>
  <c r="X1428" i="6"/>
  <c r="Y1432" i="6"/>
  <c r="X1432" i="6"/>
  <c r="Y1436" i="6"/>
  <c r="X1436" i="6"/>
  <c r="Y1440" i="6"/>
  <c r="X1440" i="6"/>
  <c r="Y1444" i="6"/>
  <c r="X1444" i="6"/>
  <c r="Y1448" i="6"/>
  <c r="X1448" i="6"/>
  <c r="Y1452" i="6"/>
  <c r="X1452" i="6"/>
  <c r="Y1456" i="6"/>
  <c r="X1456" i="6"/>
  <c r="Y1460" i="6"/>
  <c r="X1460" i="6"/>
  <c r="Y1464" i="6"/>
  <c r="X1464" i="6"/>
  <c r="Y1468" i="6"/>
  <c r="X1468" i="6"/>
  <c r="Y1472" i="6"/>
  <c r="X1472" i="6"/>
  <c r="Y1476" i="6"/>
  <c r="X1476" i="6"/>
  <c r="Y1480" i="6"/>
  <c r="X1480" i="6"/>
  <c r="Y1484" i="6"/>
  <c r="X1484" i="6"/>
  <c r="Y1488" i="6"/>
  <c r="X1488" i="6"/>
  <c r="Y1492" i="6"/>
  <c r="X1492" i="6"/>
  <c r="Y1496" i="6"/>
  <c r="X1496" i="6"/>
  <c r="Y1500" i="6"/>
  <c r="X1500" i="6"/>
  <c r="Y1504" i="6"/>
  <c r="X1504" i="6"/>
  <c r="Y1512" i="6"/>
  <c r="X1512" i="6"/>
  <c r="Y1520" i="6"/>
  <c r="X1520" i="6"/>
  <c r="Y1528" i="6"/>
  <c r="X1528" i="6"/>
  <c r="Y1532" i="6"/>
  <c r="X1532" i="6"/>
  <c r="Y1536" i="6"/>
  <c r="X1536" i="6"/>
  <c r="Y1540" i="6"/>
  <c r="X1540" i="6"/>
  <c r="Y1544" i="6"/>
  <c r="X1544" i="6"/>
  <c r="Y1548" i="6"/>
  <c r="X1548" i="6"/>
  <c r="Y1552" i="6"/>
  <c r="X1552" i="6"/>
  <c r="Y1556" i="6"/>
  <c r="X1556" i="6"/>
  <c r="Y1560" i="6"/>
  <c r="X1560" i="6"/>
  <c r="X1568" i="6"/>
  <c r="Y1580" i="6"/>
  <c r="X1580" i="6"/>
  <c r="Y1584" i="6"/>
  <c r="X1584" i="6"/>
  <c r="Y1588" i="6"/>
  <c r="X1588" i="6"/>
  <c r="Y1592" i="6"/>
  <c r="X1592" i="6"/>
  <c r="Y1596" i="6"/>
  <c r="X1596" i="6"/>
  <c r="Y1604" i="6"/>
  <c r="X1604" i="6"/>
  <c r="Y1612" i="6"/>
  <c r="X1612" i="6"/>
  <c r="Y1616" i="6"/>
  <c r="X1616" i="6"/>
  <c r="Y1624" i="6"/>
  <c r="X1624" i="6"/>
  <c r="Y1628" i="6"/>
  <c r="X1628" i="6"/>
  <c r="Y1644" i="6"/>
  <c r="X1644" i="6"/>
  <c r="Y1648" i="6"/>
  <c r="X1648" i="6"/>
  <c r="Y1652" i="6"/>
  <c r="X1652" i="6"/>
  <c r="Y1656" i="6"/>
  <c r="X1656" i="6"/>
  <c r="X1664" i="6"/>
  <c r="Y1668" i="6"/>
  <c r="X1668" i="6"/>
  <c r="Y1672" i="6"/>
  <c r="X1672" i="6"/>
  <c r="Y1676" i="6"/>
  <c r="X1676" i="6"/>
  <c r="Y1680" i="6"/>
  <c r="X1680" i="6"/>
  <c r="Y1688" i="6"/>
  <c r="X1688" i="6"/>
  <c r="X1696" i="6"/>
  <c r="Y1708" i="6"/>
  <c r="X1708" i="6"/>
  <c r="Y1712" i="6"/>
  <c r="X1712" i="6"/>
  <c r="Y1716" i="6"/>
  <c r="X1716" i="6"/>
  <c r="Y1720" i="6"/>
  <c r="X1720" i="6"/>
  <c r="Y1724" i="6"/>
  <c r="X1724" i="6"/>
  <c r="Y1732" i="6"/>
  <c r="X1732" i="6"/>
  <c r="Y1740" i="6"/>
  <c r="X1740" i="6"/>
  <c r="Y1744" i="6"/>
  <c r="X1744" i="6"/>
  <c r="Y1752" i="6"/>
  <c r="X1752" i="6"/>
  <c r="Y1756" i="6"/>
  <c r="X1756" i="6"/>
  <c r="Y1772" i="6"/>
  <c r="X1772" i="6"/>
  <c r="Y1776" i="6"/>
  <c r="X1776" i="6"/>
  <c r="Y1780" i="6"/>
  <c r="X1780" i="6"/>
  <c r="Y1784" i="6"/>
  <c r="X1784" i="6"/>
  <c r="X1792" i="6"/>
  <c r="Y1796" i="6"/>
  <c r="X1796" i="6"/>
  <c r="Y1800" i="6"/>
  <c r="X1800" i="6"/>
  <c r="Y1804" i="6"/>
  <c r="X1804" i="6"/>
  <c r="Y1808" i="6"/>
  <c r="X1808" i="6"/>
  <c r="Y1816" i="6"/>
  <c r="X1816" i="6"/>
  <c r="X1824" i="6"/>
  <c r="Y1836" i="6"/>
  <c r="X1836" i="6"/>
  <c r="Y1840" i="6"/>
  <c r="X1840" i="6"/>
  <c r="Y1844" i="6"/>
  <c r="X1844" i="6"/>
  <c r="Y1848" i="6"/>
  <c r="X1848" i="6"/>
  <c r="Y1852" i="6"/>
  <c r="X1852" i="6"/>
  <c r="Y1860" i="6"/>
  <c r="X1860" i="6"/>
  <c r="Y1868" i="6"/>
  <c r="X1868" i="6"/>
  <c r="Y1872" i="6"/>
  <c r="X1872" i="6"/>
  <c r="Y1880" i="6"/>
  <c r="X1880" i="6"/>
  <c r="Y1884" i="6"/>
  <c r="X1884" i="6"/>
  <c r="Y1900" i="6"/>
  <c r="X1900" i="6"/>
  <c r="Y1904" i="6"/>
  <c r="X1904" i="6"/>
  <c r="Y1908" i="6"/>
  <c r="X1908" i="6"/>
  <c r="Y1912" i="6"/>
  <c r="X1912" i="6"/>
  <c r="X1920" i="6"/>
  <c r="Y1924" i="6"/>
  <c r="X1924" i="6"/>
  <c r="Y1928" i="6"/>
  <c r="X1928" i="6"/>
  <c r="Y1932" i="6"/>
  <c r="X1932" i="6"/>
  <c r="Y1936" i="6"/>
  <c r="X1936" i="6"/>
  <c r="Y1940" i="6"/>
  <c r="X1940" i="6"/>
  <c r="Y1944" i="6"/>
  <c r="X1944" i="6"/>
  <c r="Y1948" i="6"/>
  <c r="X1948" i="6"/>
  <c r="Y1952" i="6"/>
  <c r="X1952" i="6"/>
  <c r="Y1956" i="6"/>
  <c r="X1956" i="6"/>
  <c r="Y1960" i="6"/>
  <c r="X1960" i="6"/>
  <c r="Y1964" i="6"/>
  <c r="X1964" i="6"/>
  <c r="Y1968" i="6"/>
  <c r="X1968" i="6"/>
  <c r="Y1972" i="6"/>
  <c r="X1972" i="6"/>
  <c r="Y1976" i="6"/>
  <c r="X1976" i="6"/>
  <c r="Y1980" i="6"/>
  <c r="X1980" i="6"/>
  <c r="Y1984" i="6"/>
  <c r="X1984" i="6"/>
  <c r="Y1996" i="6"/>
  <c r="X1996" i="6"/>
  <c r="Y2000" i="6"/>
  <c r="X2000" i="6"/>
  <c r="Y2004" i="6"/>
  <c r="X2004" i="6"/>
  <c r="Y2008" i="6"/>
  <c r="X2008" i="6"/>
  <c r="Y2012" i="6"/>
  <c r="X2012" i="6"/>
  <c r="Y2020" i="6"/>
  <c r="X2020" i="6"/>
  <c r="Y2032" i="6"/>
  <c r="X2032" i="6"/>
  <c r="Y2040" i="6"/>
  <c r="X2040" i="6"/>
  <c r="Y2044" i="6"/>
  <c r="X2044" i="6"/>
  <c r="Y2052" i="6"/>
  <c r="X2052" i="6"/>
  <c r="Y2064" i="6"/>
  <c r="X2064" i="6"/>
  <c r="Y2072" i="6"/>
  <c r="X2072" i="6"/>
  <c r="Y2076" i="6"/>
  <c r="X2076" i="6"/>
  <c r="Y2084" i="6"/>
  <c r="X2084" i="6"/>
  <c r="Y2096" i="6"/>
  <c r="X2096" i="6"/>
  <c r="Y2104" i="6"/>
  <c r="X2104" i="6"/>
  <c r="Y2108" i="6"/>
  <c r="X2108" i="6"/>
  <c r="Y2116" i="6"/>
  <c r="X2116" i="6"/>
  <c r="Y2128" i="6"/>
  <c r="X2128" i="6"/>
  <c r="Y2136" i="6"/>
  <c r="X2136" i="6"/>
  <c r="Y2140" i="6"/>
  <c r="X2140" i="6"/>
  <c r="Y2148" i="6"/>
  <c r="X2148" i="6"/>
  <c r="Y2160" i="6"/>
  <c r="X2160" i="6"/>
  <c r="Y2168" i="6"/>
  <c r="X2168" i="6"/>
  <c r="Y2172" i="6"/>
  <c r="X2172" i="6"/>
  <c r="Y2180" i="6"/>
  <c r="X2180" i="6"/>
  <c r="Y2192" i="6"/>
  <c r="X2192" i="6"/>
  <c r="Y2200" i="6"/>
  <c r="X2200" i="6"/>
  <c r="Y2204" i="6"/>
  <c r="X2204" i="6"/>
  <c r="Y2212" i="6"/>
  <c r="X2212" i="6"/>
  <c r="Y2224" i="6"/>
  <c r="X2224" i="6"/>
  <c r="Y2232" i="6"/>
  <c r="X2232" i="6"/>
  <c r="Y2236" i="6"/>
  <c r="X2236" i="6"/>
  <c r="Y2244" i="6"/>
  <c r="X2244" i="6"/>
  <c r="Y2256" i="6"/>
  <c r="X2256" i="6"/>
  <c r="Y2264" i="6"/>
  <c r="X2264" i="6"/>
  <c r="Y2268" i="6"/>
  <c r="X2268" i="6"/>
  <c r="Y2276" i="6"/>
  <c r="X2276" i="6"/>
  <c r="Y2288" i="6"/>
  <c r="X2288" i="6"/>
  <c r="Y2296" i="6"/>
  <c r="X2296" i="6"/>
  <c r="Y2300" i="6"/>
  <c r="X2300" i="6"/>
  <c r="Y2308" i="6"/>
  <c r="X2308" i="6"/>
  <c r="Y2320" i="6"/>
  <c r="X2320" i="6"/>
  <c r="Y2328" i="6"/>
  <c r="X2328" i="6"/>
  <c r="Y2332" i="6"/>
  <c r="X2332" i="6"/>
  <c r="Y2340" i="6"/>
  <c r="X2340" i="6"/>
  <c r="Y2352" i="6"/>
  <c r="X2352" i="6"/>
  <c r="Y2360" i="6"/>
  <c r="X2360" i="6"/>
  <c r="Y2364" i="6"/>
  <c r="X2364" i="6"/>
  <c r="Y2376" i="6"/>
  <c r="X2376" i="6"/>
  <c r="Y2380" i="6"/>
  <c r="X2380" i="6"/>
  <c r="X2384" i="6"/>
  <c r="Y2392" i="6"/>
  <c r="X2392" i="6"/>
  <c r="Y2396" i="6"/>
  <c r="X2396" i="6"/>
  <c r="Y2408" i="6"/>
  <c r="X2408" i="6"/>
  <c r="Y2412" i="6"/>
  <c r="X2412" i="6"/>
  <c r="Y2424" i="6"/>
  <c r="X2424" i="6"/>
  <c r="Y2428" i="6"/>
  <c r="X2428" i="6"/>
  <c r="Y2440" i="6"/>
  <c r="X2440" i="6"/>
  <c r="Y2444" i="6"/>
  <c r="X2444" i="6"/>
  <c r="X2448" i="6"/>
  <c r="Y2456" i="6"/>
  <c r="X2456" i="6"/>
  <c r="Y2460" i="6"/>
  <c r="X2460" i="6"/>
  <c r="Y2472" i="6"/>
  <c r="X2472" i="6"/>
  <c r="Y2476" i="6"/>
  <c r="X2476" i="6"/>
  <c r="Y2488" i="6"/>
  <c r="X2488" i="6"/>
  <c r="Y2492" i="6"/>
  <c r="X2492" i="6"/>
  <c r="Y2504" i="6"/>
  <c r="X2504" i="6"/>
  <c r="Y2508" i="6"/>
  <c r="X2508" i="6"/>
  <c r="X2512" i="6"/>
  <c r="Y2520" i="6"/>
  <c r="X2520" i="6"/>
  <c r="Y2524" i="6"/>
  <c r="X2524" i="6"/>
  <c r="Y2536" i="6"/>
  <c r="X2536" i="6"/>
  <c r="Y2540" i="6"/>
  <c r="X2540" i="6"/>
  <c r="Y2552" i="6"/>
  <c r="X2552" i="6"/>
  <c r="Y2556" i="6"/>
  <c r="X2556" i="6"/>
  <c r="Y2568" i="6"/>
  <c r="X2568" i="6"/>
  <c r="Y2572" i="6"/>
  <c r="X2572" i="6"/>
  <c r="X2576" i="6"/>
  <c r="Y2584" i="6"/>
  <c r="X2584" i="6"/>
  <c r="Y2588" i="6"/>
  <c r="X2588" i="6"/>
  <c r="Y2600" i="6"/>
  <c r="X2600" i="6"/>
  <c r="Y2604" i="6"/>
  <c r="X2604" i="6"/>
  <c r="X2616" i="6"/>
  <c r="Y2616" i="6"/>
  <c r="X2620" i="6"/>
  <c r="Y2620" i="6"/>
  <c r="X2632" i="6"/>
  <c r="Y2632" i="6"/>
  <c r="X2636" i="6"/>
  <c r="Y2636" i="6"/>
  <c r="Y2640" i="6"/>
  <c r="X2648" i="6"/>
  <c r="Y2648" i="6"/>
  <c r="X2652" i="6"/>
  <c r="Y2652" i="6"/>
  <c r="X2664" i="6"/>
  <c r="Y2664" i="6"/>
  <c r="X2668" i="6"/>
  <c r="Y2668" i="6"/>
  <c r="X2680" i="6"/>
  <c r="Y2680" i="6"/>
  <c r="X2684" i="6"/>
  <c r="Y2684" i="6"/>
  <c r="X2696" i="6"/>
  <c r="Y2696" i="6"/>
  <c r="X2700" i="6"/>
  <c r="Y2700" i="6"/>
  <c r="Y2704" i="6"/>
  <c r="X2712" i="6"/>
  <c r="Y2712" i="6"/>
  <c r="X2716" i="6"/>
  <c r="Y2716" i="6"/>
  <c r="X2724" i="6"/>
  <c r="Y2724" i="6"/>
  <c r="X2728" i="6"/>
  <c r="Y2728" i="6"/>
  <c r="X2732" i="6"/>
  <c r="Y2732" i="6"/>
  <c r="X2736" i="6"/>
  <c r="Y2736" i="6"/>
  <c r="X2740" i="6"/>
  <c r="Y2740" i="6"/>
  <c r="X2744" i="6"/>
  <c r="Y2744" i="6"/>
  <c r="X2748" i="6"/>
  <c r="Y2748" i="6"/>
  <c r="X2752" i="6"/>
  <c r="Y2752" i="6"/>
  <c r="X2756" i="6"/>
  <c r="Y2756" i="6"/>
  <c r="X2760" i="6"/>
  <c r="Y2760" i="6"/>
  <c r="X2764" i="6"/>
  <c r="Y2764" i="6"/>
  <c r="X2768" i="6"/>
  <c r="Y2768" i="6"/>
  <c r="X2772" i="6"/>
  <c r="Y2772" i="6"/>
  <c r="X2776" i="6"/>
  <c r="Y2776" i="6"/>
  <c r="X2780" i="6"/>
  <c r="Y2780" i="6"/>
  <c r="X2784" i="6"/>
  <c r="Y2784" i="6"/>
  <c r="X2796" i="6"/>
  <c r="Y2796" i="6"/>
  <c r="X2800" i="6"/>
  <c r="Y2800" i="6"/>
  <c r="X2812" i="6"/>
  <c r="Y2812" i="6"/>
  <c r="X2816" i="6"/>
  <c r="Y2816" i="6"/>
  <c r="X2824" i="6"/>
  <c r="Y2824" i="6"/>
  <c r="X2828" i="6"/>
  <c r="Y2828" i="6"/>
  <c r="X2832" i="6"/>
  <c r="Y2832" i="6"/>
  <c r="X2844" i="6"/>
  <c r="Y2844" i="6"/>
  <c r="X2848" i="6"/>
  <c r="Y2848" i="6"/>
  <c r="X2860" i="6"/>
  <c r="Y2860" i="6"/>
  <c r="X2864" i="6"/>
  <c r="Y2864" i="6"/>
  <c r="X2876" i="6"/>
  <c r="Y2876" i="6"/>
  <c r="X2880" i="6"/>
  <c r="Y2880" i="6"/>
  <c r="X2888" i="6"/>
  <c r="Y2888" i="6"/>
  <c r="Y2892" i="6"/>
  <c r="X2892" i="6"/>
  <c r="Y2896" i="6"/>
  <c r="X2896" i="6"/>
  <c r="X2908" i="6"/>
  <c r="Y2908" i="6"/>
  <c r="X2912" i="6"/>
  <c r="Y2912" i="6"/>
  <c r="X2924" i="6"/>
  <c r="Y2924" i="6"/>
  <c r="X2928" i="6"/>
  <c r="Y2928" i="6"/>
  <c r="Y8" i="6"/>
  <c r="X8" i="6"/>
  <c r="Y20" i="6"/>
  <c r="X20" i="6"/>
  <c r="Y17" i="6"/>
  <c r="X17" i="6"/>
  <c r="Y29" i="6"/>
  <c r="X29" i="6"/>
  <c r="Y33" i="6"/>
  <c r="X33" i="6"/>
  <c r="Y45" i="6"/>
  <c r="X45" i="6"/>
  <c r="Y49" i="6"/>
  <c r="X49" i="6"/>
  <c r="Y61" i="6"/>
  <c r="X61" i="6"/>
  <c r="Y65" i="6"/>
  <c r="X65" i="6"/>
  <c r="Y73" i="6"/>
  <c r="X73" i="6"/>
  <c r="Y77" i="6"/>
  <c r="X77" i="6"/>
  <c r="Y81" i="6"/>
  <c r="X81" i="6"/>
  <c r="Y93" i="6"/>
  <c r="X93" i="6"/>
  <c r="Y97" i="6"/>
  <c r="X97" i="6"/>
  <c r="Y109" i="6"/>
  <c r="X109" i="6"/>
  <c r="Y113" i="6"/>
  <c r="X113" i="6"/>
  <c r="Y125" i="6"/>
  <c r="X125" i="6"/>
  <c r="Y129" i="6"/>
  <c r="X129" i="6"/>
  <c r="Y137" i="6"/>
  <c r="X137" i="6"/>
  <c r="Y141" i="6"/>
  <c r="X141" i="6"/>
  <c r="Y145" i="6"/>
  <c r="X145" i="6"/>
  <c r="Y157" i="6"/>
  <c r="X157" i="6"/>
  <c r="Y161" i="6"/>
  <c r="X161" i="6"/>
  <c r="Y173" i="6"/>
  <c r="X173" i="6"/>
  <c r="Y177" i="6"/>
  <c r="X177" i="6"/>
  <c r="Y189" i="6"/>
  <c r="X189" i="6"/>
  <c r="Y193" i="6"/>
  <c r="X193" i="6"/>
  <c r="Y201" i="6"/>
  <c r="X201" i="6"/>
  <c r="Y205" i="6"/>
  <c r="X205" i="6"/>
  <c r="Y209" i="6"/>
  <c r="X209" i="6"/>
  <c r="Y221" i="6"/>
  <c r="X221" i="6"/>
  <c r="Y225" i="6"/>
  <c r="X225" i="6"/>
  <c r="Y237" i="6"/>
  <c r="X237" i="6"/>
  <c r="Y241" i="6"/>
  <c r="X241" i="6"/>
  <c r="Y253" i="6"/>
  <c r="X253" i="6"/>
  <c r="Y257" i="6"/>
  <c r="X257" i="6"/>
  <c r="Y265" i="6"/>
  <c r="X265" i="6"/>
  <c r="Y269" i="6"/>
  <c r="X269" i="6"/>
  <c r="Y273" i="6"/>
  <c r="X273" i="6"/>
  <c r="Y285" i="6"/>
  <c r="X285" i="6"/>
  <c r="Y289" i="6"/>
  <c r="X289" i="6"/>
  <c r="Y301" i="6"/>
  <c r="X301" i="6"/>
  <c r="Y305" i="6"/>
  <c r="X305" i="6"/>
  <c r="Y317" i="6"/>
  <c r="X317" i="6"/>
  <c r="Y321" i="6"/>
  <c r="X321" i="6"/>
  <c r="Y329" i="6"/>
  <c r="X329" i="6"/>
  <c r="Y333" i="6"/>
  <c r="X333" i="6"/>
  <c r="Y337" i="6"/>
  <c r="X337" i="6"/>
  <c r="Y349" i="6"/>
  <c r="X349" i="6"/>
  <c r="Y353" i="6"/>
  <c r="X353" i="6"/>
  <c r="Y365" i="6"/>
  <c r="X365" i="6"/>
  <c r="Y369" i="6"/>
  <c r="X369" i="6"/>
  <c r="Y381" i="6"/>
  <c r="X381" i="6"/>
  <c r="Y385" i="6"/>
  <c r="X385" i="6"/>
  <c r="Y393" i="6"/>
  <c r="X393" i="6"/>
  <c r="Y397" i="6"/>
  <c r="X397" i="6"/>
  <c r="Y401" i="6"/>
  <c r="X401" i="6"/>
  <c r="Y413" i="6"/>
  <c r="X413" i="6"/>
  <c r="Y417" i="6"/>
  <c r="X417" i="6"/>
  <c r="Y429" i="6"/>
  <c r="X429" i="6"/>
  <c r="Y433" i="6"/>
  <c r="X433" i="6"/>
  <c r="Y445" i="6"/>
  <c r="X445" i="6"/>
  <c r="Y449" i="6"/>
  <c r="X449" i="6"/>
  <c r="Y457" i="6"/>
  <c r="X457" i="6"/>
  <c r="Y461" i="6"/>
  <c r="X461" i="6"/>
  <c r="Y465" i="6"/>
  <c r="X465" i="6"/>
  <c r="Y477" i="6"/>
  <c r="X477" i="6"/>
  <c r="Y481" i="6"/>
  <c r="X481" i="6"/>
  <c r="Y493" i="6"/>
  <c r="X493" i="6"/>
  <c r="Y497" i="6"/>
  <c r="X497" i="6"/>
  <c r="Y509" i="6"/>
  <c r="X509" i="6"/>
  <c r="Y513" i="6"/>
  <c r="X513" i="6"/>
  <c r="Y521" i="6"/>
  <c r="X521" i="6"/>
  <c r="Y525" i="6"/>
  <c r="X525" i="6"/>
  <c r="Y529" i="6"/>
  <c r="X529" i="6"/>
  <c r="Y541" i="6"/>
  <c r="X541" i="6"/>
  <c r="Y545" i="6"/>
  <c r="X545" i="6"/>
  <c r="Y549" i="6"/>
  <c r="X549" i="6"/>
  <c r="Y553" i="6"/>
  <c r="X553" i="6"/>
  <c r="Y557" i="6"/>
  <c r="X557" i="6"/>
  <c r="Y561" i="6"/>
  <c r="X561" i="6"/>
  <c r="Y565" i="6"/>
  <c r="X565" i="6"/>
  <c r="Y569" i="6"/>
  <c r="X569" i="6"/>
  <c r="Y573" i="6"/>
  <c r="X573" i="6"/>
  <c r="Y577" i="6"/>
  <c r="X577" i="6"/>
  <c r="Y581" i="6"/>
  <c r="X581" i="6"/>
  <c r="Y585" i="6"/>
  <c r="X585" i="6"/>
  <c r="Y589" i="6"/>
  <c r="X589" i="6"/>
  <c r="Y593" i="6"/>
  <c r="X593" i="6"/>
  <c r="Y597" i="6"/>
  <c r="X597" i="6"/>
  <c r="Y601" i="6"/>
  <c r="X601" i="6"/>
  <c r="Y605" i="6"/>
  <c r="X605" i="6"/>
  <c r="Y609" i="6"/>
  <c r="X609" i="6"/>
  <c r="Y621" i="6"/>
  <c r="X621" i="6"/>
  <c r="Y625" i="6"/>
  <c r="X625" i="6"/>
  <c r="Y637" i="6"/>
  <c r="X637" i="6"/>
  <c r="Y641" i="6"/>
  <c r="X641" i="6"/>
  <c r="Y649" i="6"/>
  <c r="X649" i="6"/>
  <c r="Y653" i="6"/>
  <c r="X653" i="6"/>
  <c r="Y657" i="6"/>
  <c r="X657" i="6"/>
  <c r="Y669" i="6"/>
  <c r="X669" i="6"/>
  <c r="Y673" i="6"/>
  <c r="X673" i="6"/>
  <c r="Y685" i="6"/>
  <c r="X685" i="6"/>
  <c r="Y689" i="6"/>
  <c r="X689" i="6"/>
  <c r="Y701" i="6"/>
  <c r="X701" i="6"/>
  <c r="Y705" i="6"/>
  <c r="X705" i="6"/>
  <c r="Y713" i="6"/>
  <c r="X713" i="6"/>
  <c r="Y717" i="6"/>
  <c r="X717" i="6"/>
  <c r="Y721" i="6"/>
  <c r="X721" i="6"/>
  <c r="Y733" i="6"/>
  <c r="X733" i="6"/>
  <c r="Y737" i="6"/>
  <c r="X737" i="6"/>
  <c r="Y749" i="6"/>
  <c r="X749" i="6"/>
  <c r="Y753" i="6"/>
  <c r="X753" i="6"/>
  <c r="Y765" i="6"/>
  <c r="X765" i="6"/>
  <c r="Y769" i="6"/>
  <c r="X769" i="6"/>
  <c r="Y777" i="6"/>
  <c r="X777" i="6"/>
  <c r="Y781" i="6"/>
  <c r="X781" i="6"/>
  <c r="Y785" i="6"/>
  <c r="X785" i="6"/>
  <c r="Y797" i="6"/>
  <c r="X797" i="6"/>
  <c r="Y801" i="6"/>
  <c r="X801" i="6"/>
  <c r="Y813" i="6"/>
  <c r="X813" i="6"/>
  <c r="Y817" i="6"/>
  <c r="X817" i="6"/>
  <c r="Y829" i="6"/>
  <c r="X829" i="6"/>
  <c r="Y833" i="6"/>
  <c r="X833" i="6"/>
  <c r="Y841" i="6"/>
  <c r="X841" i="6"/>
  <c r="Y845" i="6"/>
  <c r="X845" i="6"/>
  <c r="Y849" i="6"/>
  <c r="X849" i="6"/>
  <c r="Y861" i="6"/>
  <c r="X861" i="6"/>
  <c r="Y865" i="6"/>
  <c r="X865" i="6"/>
  <c r="Y877" i="6"/>
  <c r="X877" i="6"/>
  <c r="Y881" i="6"/>
  <c r="X881" i="6"/>
  <c r="Y893" i="6"/>
  <c r="X893" i="6"/>
  <c r="Y897" i="6"/>
  <c r="X897" i="6"/>
  <c r="Y905" i="6"/>
  <c r="X905" i="6"/>
  <c r="Y909" i="6"/>
  <c r="X909" i="6"/>
  <c r="Y913" i="6"/>
  <c r="X913" i="6"/>
  <c r="Y925" i="6"/>
  <c r="X925" i="6"/>
  <c r="Y929" i="6"/>
  <c r="X929" i="6"/>
  <c r="Y941" i="6"/>
  <c r="X941" i="6"/>
  <c r="Y945" i="6"/>
  <c r="X945" i="6"/>
  <c r="Y957" i="6"/>
  <c r="X957" i="6"/>
  <c r="Y961" i="6"/>
  <c r="X961" i="6"/>
  <c r="Y969" i="6"/>
  <c r="X969" i="6"/>
  <c r="Y973" i="6"/>
  <c r="X973" i="6"/>
  <c r="Y977" i="6"/>
  <c r="X977" i="6"/>
  <c r="Y985" i="6"/>
  <c r="X985" i="6"/>
  <c r="Y993" i="6"/>
  <c r="X993" i="6"/>
  <c r="Y997" i="6"/>
  <c r="X997" i="6"/>
  <c r="Y1001" i="6"/>
  <c r="X1001" i="6"/>
  <c r="Y1005" i="6"/>
  <c r="X1005" i="6"/>
  <c r="Y1009" i="6"/>
  <c r="X1009" i="6"/>
  <c r="Y1013" i="6"/>
  <c r="X1013" i="6"/>
  <c r="Y1017" i="6"/>
  <c r="X1017" i="6"/>
  <c r="Y1021" i="6"/>
  <c r="X1021" i="6"/>
  <c r="Y1025" i="6"/>
  <c r="X1025" i="6"/>
  <c r="Y1037" i="6"/>
  <c r="X1037" i="6"/>
  <c r="Y1041" i="6"/>
  <c r="X1041" i="6"/>
  <c r="Y1049" i="6"/>
  <c r="X1049" i="6"/>
  <c r="Y1053" i="6"/>
  <c r="X1053" i="6"/>
  <c r="Y1061" i="6"/>
  <c r="X1061" i="6"/>
  <c r="Y1065" i="6"/>
  <c r="X1065" i="6"/>
  <c r="Y1069" i="6"/>
  <c r="X1069" i="6"/>
  <c r="Y1077" i="6"/>
  <c r="X1077" i="6"/>
  <c r="X1097" i="6"/>
  <c r="Y1101" i="6"/>
  <c r="X1101" i="6"/>
  <c r="Y1105" i="6"/>
  <c r="X1105" i="6"/>
  <c r="Y1113" i="6"/>
  <c r="X1113" i="6"/>
  <c r="Y1121" i="6"/>
  <c r="X1121" i="6"/>
  <c r="Y1125" i="6"/>
  <c r="X1125" i="6"/>
  <c r="Y1129" i="6"/>
  <c r="X1129" i="6"/>
  <c r="Y1133" i="6"/>
  <c r="X1133" i="6"/>
  <c r="Y1137" i="6"/>
  <c r="X1137" i="6"/>
  <c r="Y1141" i="6"/>
  <c r="X1141" i="6"/>
  <c r="Y1145" i="6"/>
  <c r="X1145" i="6"/>
  <c r="Y1149" i="6"/>
  <c r="X1149" i="6"/>
  <c r="Y1153" i="6"/>
  <c r="X1153" i="6"/>
  <c r="Y1165" i="6"/>
  <c r="X1165" i="6"/>
  <c r="Y1177" i="6"/>
  <c r="X1177" i="6"/>
  <c r="Y1181" i="6"/>
  <c r="X1181" i="6"/>
  <c r="Y1189" i="6"/>
  <c r="X1189" i="6"/>
  <c r="Y1193" i="6"/>
  <c r="X1193" i="6"/>
  <c r="Y1197" i="6"/>
  <c r="X1197" i="6"/>
  <c r="Y1201" i="6"/>
  <c r="X1201" i="6"/>
  <c r="Y1205" i="6"/>
  <c r="X1205" i="6"/>
  <c r="Y1209" i="6"/>
  <c r="X1209" i="6"/>
  <c r="Y1217" i="6"/>
  <c r="X1217" i="6"/>
  <c r="Y1225" i="6"/>
  <c r="X1225" i="6"/>
  <c r="Y1229" i="6"/>
  <c r="X1229" i="6"/>
  <c r="Y1233" i="6"/>
  <c r="X1233" i="6"/>
  <c r="Y1245" i="6"/>
  <c r="X1245" i="6"/>
  <c r="Y1249" i="6"/>
  <c r="X1249" i="6"/>
  <c r="Y1261" i="6"/>
  <c r="X1261" i="6"/>
  <c r="Y1265" i="6"/>
  <c r="X1265" i="6"/>
  <c r="Y1277" i="6"/>
  <c r="X1277" i="6"/>
  <c r="Y1281" i="6"/>
  <c r="X1281" i="6"/>
  <c r="Y1289" i="6"/>
  <c r="X1289" i="6"/>
  <c r="Y1293" i="6"/>
  <c r="X1293" i="6"/>
  <c r="Y1297" i="6"/>
  <c r="X1297" i="6"/>
  <c r="Y1309" i="6"/>
  <c r="X1309" i="6"/>
  <c r="Y1313" i="6"/>
  <c r="X1313" i="6"/>
  <c r="Y1325" i="6"/>
  <c r="X1325" i="6"/>
  <c r="Y1329" i="6"/>
  <c r="X1329" i="6"/>
  <c r="Y1341" i="6"/>
  <c r="X1341" i="6"/>
  <c r="Y1345" i="6"/>
  <c r="X1345" i="6"/>
  <c r="Y1353" i="6"/>
  <c r="X1353" i="6"/>
  <c r="Y1357" i="6"/>
  <c r="X1357" i="6"/>
  <c r="Y1361" i="6"/>
  <c r="X1361" i="6"/>
  <c r="Y1373" i="6"/>
  <c r="X1373" i="6"/>
  <c r="Y1377" i="6"/>
  <c r="X1377" i="6"/>
  <c r="Y1381" i="6"/>
  <c r="X1381" i="6"/>
  <c r="Y1385" i="6"/>
  <c r="X1385" i="6"/>
  <c r="Y1389" i="6"/>
  <c r="X1389" i="6"/>
  <c r="Y1393" i="6"/>
  <c r="X1393" i="6"/>
  <c r="Y1397" i="6"/>
  <c r="X1397" i="6"/>
  <c r="Y1401" i="6"/>
  <c r="X1401" i="6"/>
  <c r="Y1405" i="6"/>
  <c r="X1405" i="6"/>
  <c r="Y1409" i="6"/>
  <c r="X1409" i="6"/>
  <c r="Y1413" i="6"/>
  <c r="X1413" i="6"/>
  <c r="Y1417" i="6"/>
  <c r="X1417" i="6"/>
  <c r="Y1421" i="6"/>
  <c r="X1421" i="6"/>
  <c r="Y1425" i="6"/>
  <c r="X1425" i="6"/>
  <c r="Y1429" i="6"/>
  <c r="X1429" i="6"/>
  <c r="Y1433" i="6"/>
  <c r="X1433" i="6"/>
  <c r="Y1437" i="6"/>
  <c r="X1437" i="6"/>
  <c r="Y1441" i="6"/>
  <c r="X1441" i="6"/>
  <c r="Y1445" i="6"/>
  <c r="X1445" i="6"/>
  <c r="Y1449" i="6"/>
  <c r="X1449" i="6"/>
  <c r="Y1453" i="6"/>
  <c r="X1453" i="6"/>
  <c r="Y1457" i="6"/>
  <c r="X1457" i="6"/>
  <c r="Y1461" i="6"/>
  <c r="X1461" i="6"/>
  <c r="Y1465" i="6"/>
  <c r="X1465" i="6"/>
  <c r="Y1469" i="6"/>
  <c r="X1469" i="6"/>
  <c r="Y1473" i="6"/>
  <c r="X1473" i="6"/>
  <c r="Y1477" i="6"/>
  <c r="X1477" i="6"/>
  <c r="Y1481" i="6"/>
  <c r="X1481" i="6"/>
  <c r="Y1485" i="6"/>
  <c r="X1485" i="6"/>
  <c r="Y1489" i="6"/>
  <c r="X1489" i="6"/>
  <c r="Y1493" i="6"/>
  <c r="X1493" i="6"/>
  <c r="Y1497" i="6"/>
  <c r="X1497" i="6"/>
  <c r="Y1501" i="6"/>
  <c r="X1501" i="6"/>
  <c r="Y1505" i="6"/>
  <c r="X1505" i="6"/>
  <c r="Y1517" i="6"/>
  <c r="X1517" i="6"/>
  <c r="Y1521" i="6"/>
  <c r="X1521" i="6"/>
  <c r="Y1533" i="6"/>
  <c r="X1533" i="6"/>
  <c r="Y1537" i="6"/>
  <c r="X1537" i="6"/>
  <c r="Y1545" i="6"/>
  <c r="X1545" i="6"/>
  <c r="Y1549" i="6"/>
  <c r="X1549" i="6"/>
  <c r="Y1553" i="6"/>
  <c r="X1553" i="6"/>
  <c r="Y1565" i="6"/>
  <c r="X1565" i="6"/>
  <c r="Y1569" i="6"/>
  <c r="X1569" i="6"/>
  <c r="Y1581" i="6"/>
  <c r="X1581" i="6"/>
  <c r="Y1585" i="6"/>
  <c r="X1585" i="6"/>
  <c r="Y1597" i="6"/>
  <c r="X1597" i="6"/>
  <c r="Y1601" i="6"/>
  <c r="X1601" i="6"/>
  <c r="Y1609" i="6"/>
  <c r="X1609" i="6"/>
  <c r="Y1613" i="6"/>
  <c r="X1613" i="6"/>
  <c r="Y1617" i="6"/>
  <c r="X1617" i="6"/>
  <c r="Y1629" i="6"/>
  <c r="X1629" i="6"/>
  <c r="Y1633" i="6"/>
  <c r="X1633" i="6"/>
  <c r="Y1645" i="6"/>
  <c r="X1645" i="6"/>
  <c r="Y1649" i="6"/>
  <c r="X1649" i="6"/>
  <c r="Y1661" i="6"/>
  <c r="X1661" i="6"/>
  <c r="Y1665" i="6"/>
  <c r="X1665" i="6"/>
  <c r="Y1673" i="6"/>
  <c r="X1673" i="6"/>
  <c r="Y1677" i="6"/>
  <c r="X1677" i="6"/>
  <c r="Y1681" i="6"/>
  <c r="X1681" i="6"/>
  <c r="Y1693" i="6"/>
  <c r="X1693" i="6"/>
  <c r="Y1697" i="6"/>
  <c r="X1697" i="6"/>
  <c r="Y1709" i="6"/>
  <c r="X1709" i="6"/>
  <c r="Y1713" i="6"/>
  <c r="X1713" i="6"/>
  <c r="Y1725" i="6"/>
  <c r="X1725" i="6"/>
  <c r="Y1729" i="6"/>
  <c r="X1729" i="6"/>
  <c r="Y1737" i="6"/>
  <c r="X1737" i="6"/>
  <c r="Y1741" i="6"/>
  <c r="X1741" i="6"/>
  <c r="Y1745" i="6"/>
  <c r="X1745" i="6"/>
  <c r="Y1757" i="6"/>
  <c r="X1757" i="6"/>
  <c r="Y1761" i="6"/>
  <c r="X1761" i="6"/>
  <c r="Y1773" i="6"/>
  <c r="X1773" i="6"/>
  <c r="Y1777" i="6"/>
  <c r="X1777" i="6"/>
  <c r="Y1789" i="6"/>
  <c r="X1789" i="6"/>
  <c r="Y1793" i="6"/>
  <c r="X1793" i="6"/>
  <c r="Y1801" i="6"/>
  <c r="X1801" i="6"/>
  <c r="Y1805" i="6"/>
  <c r="X1805" i="6"/>
  <c r="Y1809" i="6"/>
  <c r="X1809" i="6"/>
  <c r="Y1821" i="6"/>
  <c r="X1821" i="6"/>
  <c r="Y1825" i="6"/>
  <c r="X1825" i="6"/>
  <c r="Y1837" i="6"/>
  <c r="X1837" i="6"/>
  <c r="Y1841" i="6"/>
  <c r="X1841" i="6"/>
  <c r="Y1853" i="6"/>
  <c r="X1853" i="6"/>
  <c r="Y1857" i="6"/>
  <c r="X1857" i="6"/>
  <c r="Y1865" i="6"/>
  <c r="X1865" i="6"/>
  <c r="Y1869" i="6"/>
  <c r="X1869" i="6"/>
  <c r="Y1873" i="6"/>
  <c r="X1873" i="6"/>
  <c r="Y1885" i="6"/>
  <c r="X1885" i="6"/>
  <c r="Y1889" i="6"/>
  <c r="X1889" i="6"/>
  <c r="Y1901" i="6"/>
  <c r="X1901" i="6"/>
  <c r="Y1905" i="6"/>
  <c r="X1905" i="6"/>
  <c r="Y1917" i="6"/>
  <c r="X1917" i="6"/>
  <c r="Y1921" i="6"/>
  <c r="X1921" i="6"/>
  <c r="Y1925" i="6"/>
  <c r="X1925" i="6"/>
  <c r="Y1929" i="6"/>
  <c r="X1929" i="6"/>
  <c r="Y1933" i="6"/>
  <c r="X1933" i="6"/>
  <c r="Y1937" i="6"/>
  <c r="X1937" i="6"/>
  <c r="Y1941" i="6"/>
  <c r="X1941" i="6"/>
  <c r="Y1945" i="6"/>
  <c r="X1945" i="6"/>
  <c r="Y1949" i="6"/>
  <c r="X1949" i="6"/>
  <c r="Y1953" i="6"/>
  <c r="X1953" i="6"/>
  <c r="Y1957" i="6"/>
  <c r="X1957" i="6"/>
  <c r="Y1961" i="6"/>
  <c r="X1961" i="6"/>
  <c r="Y1965" i="6"/>
  <c r="X1965" i="6"/>
  <c r="Y1969" i="6"/>
  <c r="X1969" i="6"/>
  <c r="Y1973" i="6"/>
  <c r="X1973" i="6"/>
  <c r="Y1977" i="6"/>
  <c r="X1977" i="6"/>
  <c r="Y1981" i="6"/>
  <c r="X1981" i="6"/>
  <c r="Y1985" i="6"/>
  <c r="X1985" i="6"/>
  <c r="Y1993" i="6"/>
  <c r="X1993" i="6"/>
  <c r="Y1997" i="6"/>
  <c r="X1997" i="6"/>
  <c r="Y2001" i="6"/>
  <c r="X2001" i="6"/>
  <c r="Y2013" i="6"/>
  <c r="X2013" i="6"/>
  <c r="Y2017" i="6"/>
  <c r="X2017" i="6"/>
  <c r="Y2029" i="6"/>
  <c r="X2029" i="6"/>
  <c r="Y2033" i="6"/>
  <c r="X2033" i="6"/>
  <c r="Y2045" i="6"/>
  <c r="X2045" i="6"/>
  <c r="Y2049" i="6"/>
  <c r="X2049" i="6"/>
  <c r="Y2057" i="6"/>
  <c r="X2057" i="6"/>
  <c r="Y2061" i="6"/>
  <c r="X2061" i="6"/>
  <c r="Y2065" i="6"/>
  <c r="X2065" i="6"/>
  <c r="Y2077" i="6"/>
  <c r="X2077" i="6"/>
  <c r="Y2081" i="6"/>
  <c r="X2081" i="6"/>
  <c r="Y2093" i="6"/>
  <c r="X2093" i="6"/>
  <c r="Y2097" i="6"/>
  <c r="X2097" i="6"/>
  <c r="Y2109" i="6"/>
  <c r="X2109" i="6"/>
  <c r="Y2113" i="6"/>
  <c r="X2113" i="6"/>
  <c r="Y2121" i="6"/>
  <c r="X2121" i="6"/>
  <c r="Y2125" i="6"/>
  <c r="X2125" i="6"/>
  <c r="Y2129" i="6"/>
  <c r="X2129" i="6"/>
  <c r="Y2141" i="6"/>
  <c r="X2141" i="6"/>
  <c r="Y2145" i="6"/>
  <c r="X2145" i="6"/>
  <c r="Y2157" i="6"/>
  <c r="X2157" i="6"/>
  <c r="Y2161" i="6"/>
  <c r="X2161" i="6"/>
  <c r="Y2173" i="6"/>
  <c r="X2173" i="6"/>
  <c r="Y2177" i="6"/>
  <c r="X2177" i="6"/>
  <c r="Y2185" i="6"/>
  <c r="X2185" i="6"/>
  <c r="Y2189" i="6"/>
  <c r="X2189" i="6"/>
  <c r="Y2193" i="6"/>
  <c r="X2193" i="6"/>
  <c r="Y2205" i="6"/>
  <c r="X2205" i="6"/>
  <c r="Y2209" i="6"/>
  <c r="X2209" i="6"/>
  <c r="Y2221" i="6"/>
  <c r="X2221" i="6"/>
  <c r="Y2225" i="6"/>
  <c r="X2225" i="6"/>
  <c r="Y2237" i="6"/>
  <c r="X2237" i="6"/>
  <c r="Y2241" i="6"/>
  <c r="X2241" i="6"/>
  <c r="Y2249" i="6"/>
  <c r="X2249" i="6"/>
  <c r="Y2253" i="6"/>
  <c r="X2253" i="6"/>
  <c r="Y2257" i="6"/>
  <c r="X2257" i="6"/>
  <c r="Y2269" i="6"/>
  <c r="X2269" i="6"/>
  <c r="Y2273" i="6"/>
  <c r="X2273" i="6"/>
  <c r="Y2285" i="6"/>
  <c r="X2285" i="6"/>
  <c r="Y2289" i="6"/>
  <c r="X2289" i="6"/>
  <c r="Y2301" i="6"/>
  <c r="X2301" i="6"/>
  <c r="Y2305" i="6"/>
  <c r="X2305" i="6"/>
  <c r="Y2313" i="6"/>
  <c r="X2313" i="6"/>
  <c r="Y2317" i="6"/>
  <c r="X2317" i="6"/>
  <c r="Y2321" i="6"/>
  <c r="X2321" i="6"/>
  <c r="Y2333" i="6"/>
  <c r="X2333" i="6"/>
  <c r="Y2337" i="6"/>
  <c r="X2337" i="6"/>
  <c r="Y2349" i="6"/>
  <c r="X2349" i="6"/>
  <c r="Y2353" i="6"/>
  <c r="X2353" i="6"/>
  <c r="Y2365" i="6"/>
  <c r="X2365" i="6"/>
  <c r="Y2369" i="6"/>
  <c r="X2369" i="6"/>
  <c r="Y2373" i="6"/>
  <c r="X2373" i="6"/>
  <c r="Y2377" i="6"/>
  <c r="X2377" i="6"/>
  <c r="X2385" i="6"/>
  <c r="Y2397" i="6"/>
  <c r="X2397" i="6"/>
  <c r="Y2405" i="6"/>
  <c r="X2405" i="6"/>
  <c r="Y2417" i="6"/>
  <c r="X2417" i="6"/>
  <c r="Y2425" i="6"/>
  <c r="X2425" i="6"/>
  <c r="Y2429" i="6"/>
  <c r="X2429" i="6"/>
  <c r="Y2433" i="6"/>
  <c r="X2433" i="6"/>
  <c r="Y2437" i="6"/>
  <c r="X2437" i="6"/>
  <c r="Y2441" i="6"/>
  <c r="X2441" i="6"/>
  <c r="Y2457" i="6"/>
  <c r="X2457" i="6"/>
  <c r="Y2461" i="6"/>
  <c r="X2461" i="6"/>
  <c r="Y2469" i="6"/>
  <c r="X2469" i="6"/>
  <c r="Y2473" i="6"/>
  <c r="X2473" i="6"/>
  <c r="Y2481" i="6"/>
  <c r="X2481" i="6"/>
  <c r="Y2493" i="6"/>
  <c r="X2493" i="6"/>
  <c r="Y2497" i="6"/>
  <c r="X2497" i="6"/>
  <c r="Y2501" i="6"/>
  <c r="X2501" i="6"/>
  <c r="X2513" i="6"/>
  <c r="Y2521" i="6"/>
  <c r="X2521" i="6"/>
  <c r="Y2525" i="6"/>
  <c r="X2525" i="6"/>
  <c r="Y2533" i="6"/>
  <c r="X2533" i="6"/>
  <c r="Y2545" i="6"/>
  <c r="X2545" i="6"/>
  <c r="Y2557" i="6"/>
  <c r="X2557" i="6"/>
  <c r="Y2561" i="6"/>
  <c r="X2561" i="6"/>
  <c r="Y2565" i="6"/>
  <c r="X2565" i="6"/>
  <c r="X2577" i="6"/>
  <c r="Y2589" i="6"/>
  <c r="X2589" i="6"/>
  <c r="Y2597" i="6"/>
  <c r="X2597" i="6"/>
  <c r="Y2601" i="6"/>
  <c r="X2601" i="6"/>
  <c r="Y2609" i="6"/>
  <c r="X2609" i="6"/>
  <c r="Y2621" i="6"/>
  <c r="X2621" i="6"/>
  <c r="Y2625" i="6"/>
  <c r="X2625" i="6"/>
  <c r="Y2629" i="6"/>
  <c r="X2629" i="6"/>
  <c r="Y2633" i="6"/>
  <c r="X2633" i="6"/>
  <c r="Y2653" i="6"/>
  <c r="X2653" i="6"/>
  <c r="Y2661" i="6"/>
  <c r="X2661" i="6"/>
  <c r="Y2673" i="6"/>
  <c r="X2673" i="6"/>
  <c r="Y2681" i="6"/>
  <c r="X2681" i="6"/>
  <c r="Y2685" i="6"/>
  <c r="X2685" i="6"/>
  <c r="Y2689" i="6"/>
  <c r="X2689" i="6"/>
  <c r="Y2693" i="6"/>
  <c r="X2693" i="6"/>
  <c r="Y2697" i="6"/>
  <c r="X2697" i="6"/>
  <c r="X2705" i="6"/>
  <c r="Y2713" i="6"/>
  <c r="X2713" i="6"/>
  <c r="Y2717" i="6"/>
  <c r="X2717" i="6"/>
  <c r="Y2725" i="6"/>
  <c r="X2725" i="6"/>
  <c r="Y2729" i="6"/>
  <c r="X2729" i="6"/>
  <c r="Y2733" i="6"/>
  <c r="X2733" i="6"/>
  <c r="Y2737" i="6"/>
  <c r="X2737" i="6"/>
  <c r="Y2741" i="6"/>
  <c r="X2741" i="6"/>
  <c r="Y2745" i="6"/>
  <c r="X2745" i="6"/>
  <c r="Y2749" i="6"/>
  <c r="X2749" i="6"/>
  <c r="Y2753" i="6"/>
  <c r="X2753" i="6"/>
  <c r="Y2757" i="6"/>
  <c r="X2757" i="6"/>
  <c r="Y2761" i="6"/>
  <c r="X2761" i="6"/>
  <c r="Y2765" i="6"/>
  <c r="X2765" i="6"/>
  <c r="Y2769" i="6"/>
  <c r="X2769" i="6"/>
  <c r="Y2773" i="6"/>
  <c r="X2773" i="6"/>
  <c r="Y2777" i="6"/>
  <c r="X2777" i="6"/>
  <c r="Y2781" i="6"/>
  <c r="X2781" i="6"/>
  <c r="Y2785" i="6"/>
  <c r="X2785" i="6"/>
  <c r="Y2789" i="6"/>
  <c r="X2789" i="6"/>
  <c r="Y2793" i="6"/>
  <c r="X2793" i="6"/>
  <c r="Y2797" i="6"/>
  <c r="X2797" i="6"/>
  <c r="Y2801" i="6"/>
  <c r="X2801" i="6"/>
  <c r="Y2813" i="6"/>
  <c r="X2813" i="6"/>
  <c r="Y2825" i="6"/>
  <c r="X2825" i="6"/>
  <c r="Y2833" i="6"/>
  <c r="X2833" i="6"/>
  <c r="Y2837" i="6"/>
  <c r="X2837" i="6"/>
  <c r="Y2845" i="6"/>
  <c r="X2845" i="6"/>
  <c r="Y2865" i="6"/>
  <c r="X2865" i="6"/>
  <c r="Y2869" i="6"/>
  <c r="X2869" i="6"/>
  <c r="Y2873" i="6"/>
  <c r="X2873" i="6"/>
  <c r="Y2877" i="6"/>
  <c r="X2877" i="6"/>
  <c r="Y2881" i="6"/>
  <c r="X2881" i="6"/>
  <c r="Y2885" i="6"/>
  <c r="X2885" i="6"/>
  <c r="Y2889" i="6"/>
  <c r="X2889" i="6"/>
  <c r="Y2893" i="6"/>
  <c r="X2893" i="6"/>
  <c r="X2897" i="6"/>
  <c r="Y2921" i="6"/>
  <c r="X2921" i="6"/>
  <c r="Y2925" i="6"/>
  <c r="X2925" i="6"/>
  <c r="Y2929" i="6"/>
  <c r="X2929" i="6"/>
  <c r="Y2933" i="6"/>
  <c r="X2933" i="6"/>
  <c r="X2940" i="6"/>
  <c r="Y2940" i="6"/>
  <c r="X2944" i="6"/>
  <c r="Y2944" i="6"/>
  <c r="X2952" i="6"/>
  <c r="Y2952" i="6"/>
  <c r="X2956" i="6"/>
  <c r="Y2956" i="6"/>
  <c r="X2960" i="6"/>
  <c r="Y2960" i="6"/>
  <c r="X2972" i="6"/>
  <c r="Y2972" i="6"/>
  <c r="X2976" i="6"/>
  <c r="Y2976" i="6"/>
  <c r="X2988" i="6"/>
  <c r="Y2988" i="6"/>
  <c r="X2992" i="6"/>
  <c r="Y2992" i="6"/>
  <c r="X3004" i="6"/>
  <c r="Y3004" i="6"/>
  <c r="X3008" i="6"/>
  <c r="Y3008" i="6"/>
  <c r="X3016" i="6"/>
  <c r="Y3016" i="6"/>
  <c r="X3020" i="6"/>
  <c r="Y3020" i="6"/>
  <c r="X3024" i="6"/>
  <c r="Y3024" i="6"/>
  <c r="X3036" i="6"/>
  <c r="Y3036" i="6"/>
  <c r="X3040" i="6"/>
  <c r="Y3040" i="6"/>
  <c r="X3052" i="6"/>
  <c r="Y3052" i="6"/>
  <c r="X3056" i="6"/>
  <c r="Y3056" i="6"/>
  <c r="X3068" i="6"/>
  <c r="Y3068" i="6"/>
  <c r="X3072" i="6"/>
  <c r="Y3072" i="6"/>
  <c r="X3080" i="6"/>
  <c r="Y3080" i="6"/>
  <c r="X3084" i="6"/>
  <c r="Y3084" i="6"/>
  <c r="X3088" i="6"/>
  <c r="Y3088" i="6"/>
  <c r="X3100" i="6"/>
  <c r="Y3100" i="6"/>
  <c r="X3104" i="6"/>
  <c r="Y3104" i="6"/>
  <c r="X3116" i="6"/>
  <c r="Y3116" i="6"/>
  <c r="X3120" i="6"/>
  <c r="Y3120" i="6"/>
  <c r="X3132" i="6"/>
  <c r="Y3132" i="6"/>
  <c r="X3136" i="6"/>
  <c r="Y3136" i="6"/>
  <c r="X3144" i="6"/>
  <c r="Y3144" i="6"/>
  <c r="X3148" i="6"/>
  <c r="Y3148" i="6"/>
  <c r="X3152" i="6"/>
  <c r="Y3152" i="6"/>
  <c r="X3164" i="6"/>
  <c r="Y3164" i="6"/>
  <c r="X3168" i="6"/>
  <c r="Y3168" i="6"/>
  <c r="X3180" i="6"/>
  <c r="Y3180" i="6"/>
  <c r="X3184" i="6"/>
  <c r="Y3184" i="6"/>
  <c r="X3196" i="6"/>
  <c r="Y3196" i="6"/>
  <c r="X3200" i="6"/>
  <c r="Y3200" i="6"/>
  <c r="Y3208" i="6"/>
  <c r="X3208" i="6"/>
  <c r="Y3212" i="6"/>
  <c r="X3212" i="6"/>
  <c r="Y3216" i="6"/>
  <c r="X3216" i="6"/>
  <c r="Y3228" i="6"/>
  <c r="X3228" i="6"/>
  <c r="Y3232" i="6"/>
  <c r="X3232" i="6"/>
  <c r="Y3244" i="6"/>
  <c r="X3244" i="6"/>
  <c r="Y3248" i="6"/>
  <c r="X3248" i="6"/>
  <c r="Y3260" i="6"/>
  <c r="X3260" i="6"/>
  <c r="Y3264" i="6"/>
  <c r="X3264" i="6"/>
  <c r="Y3272" i="6"/>
  <c r="X3272" i="6"/>
  <c r="Y3276" i="6"/>
  <c r="X3276" i="6"/>
  <c r="Y3280" i="6"/>
  <c r="X3280" i="6"/>
  <c r="Y3292" i="6"/>
  <c r="X3292" i="6"/>
  <c r="Y3296" i="6"/>
  <c r="X3296" i="6"/>
  <c r="Y3300" i="6"/>
  <c r="X3300" i="6"/>
  <c r="Y3308" i="6"/>
  <c r="X3308" i="6"/>
  <c r="Y3312" i="6"/>
  <c r="X3312" i="6"/>
  <c r="Y3320" i="6"/>
  <c r="X3320" i="6"/>
  <c r="Y3328" i="6"/>
  <c r="X3328" i="6"/>
  <c r="Y3332" i="6"/>
  <c r="X3332" i="6"/>
  <c r="Y3336" i="6"/>
  <c r="X3336" i="6"/>
  <c r="Y3340" i="6"/>
  <c r="X3340" i="6"/>
  <c r="Y3364" i="6"/>
  <c r="X3364" i="6"/>
  <c r="Y3368" i="6"/>
  <c r="X3368" i="6"/>
  <c r="Y3372" i="6"/>
  <c r="X3372" i="6"/>
  <c r="X3376" i="6"/>
  <c r="Y3376" i="6"/>
  <c r="X3392" i="6"/>
  <c r="Y3392" i="6"/>
  <c r="X3396" i="6"/>
  <c r="Y3396" i="6"/>
  <c r="X3404" i="6"/>
  <c r="Y3404" i="6"/>
  <c r="X3416" i="6"/>
  <c r="Y3416" i="6"/>
  <c r="X3428" i="6"/>
  <c r="Y3428" i="6"/>
  <c r="X3436" i="6"/>
  <c r="Y3436" i="6"/>
  <c r="X3440" i="6"/>
  <c r="Y3440" i="6"/>
  <c r="X3448" i="6"/>
  <c r="Y3448" i="6"/>
  <c r="X3456" i="6"/>
  <c r="Y3456" i="6"/>
  <c r="X3460" i="6"/>
  <c r="Y3460" i="6"/>
  <c r="X3464" i="6"/>
  <c r="Y3464" i="6"/>
  <c r="X3468" i="6"/>
  <c r="Y3468" i="6"/>
  <c r="X3472" i="6"/>
  <c r="Y3472" i="6"/>
  <c r="Y3476" i="6"/>
  <c r="X3476" i="6"/>
  <c r="Y3488" i="6"/>
  <c r="X3488" i="6"/>
  <c r="Y3492" i="6"/>
  <c r="X3492" i="6"/>
  <c r="Y3504" i="6"/>
  <c r="X3504" i="6"/>
  <c r="Y3508" i="6"/>
  <c r="X3508" i="6"/>
  <c r="Y3520" i="6"/>
  <c r="X3520" i="6"/>
  <c r="Y3524" i="6"/>
  <c r="X3524" i="6"/>
  <c r="X3528" i="6"/>
  <c r="Y3536" i="6"/>
  <c r="X3536" i="6"/>
  <c r="Y3540" i="6"/>
  <c r="X3540" i="6"/>
  <c r="Y3552" i="6"/>
  <c r="X3552" i="6"/>
  <c r="Y3556" i="6"/>
  <c r="X3556" i="6"/>
  <c r="Y3568" i="6"/>
  <c r="X3568" i="6"/>
  <c r="Y3572" i="6"/>
  <c r="X3572" i="6"/>
  <c r="Y3584" i="6"/>
  <c r="X3584" i="6"/>
  <c r="Y3588" i="6"/>
  <c r="X3588" i="6"/>
  <c r="X3592" i="6"/>
  <c r="Y3600" i="6"/>
  <c r="X3600" i="6"/>
  <c r="Y3604" i="6"/>
  <c r="X3604" i="6"/>
  <c r="Y3616" i="6"/>
  <c r="X3616" i="6"/>
  <c r="Y3620" i="6"/>
  <c r="X3620" i="6"/>
  <c r="Y3632" i="6"/>
  <c r="X3632" i="6"/>
  <c r="Y3636" i="6"/>
  <c r="X3636" i="6"/>
  <c r="Y3648" i="6"/>
  <c r="X3648" i="6"/>
  <c r="Y3652" i="6"/>
  <c r="X3652" i="6"/>
  <c r="X3656" i="6"/>
  <c r="Y3664" i="6"/>
  <c r="X3664" i="6"/>
  <c r="Y3668" i="6"/>
  <c r="X3668" i="6"/>
  <c r="Y3680" i="6"/>
  <c r="X3680" i="6"/>
  <c r="Y3684" i="6"/>
  <c r="X3684" i="6"/>
  <c r="Y3696" i="6"/>
  <c r="X3696" i="6"/>
  <c r="Y3700" i="6"/>
  <c r="X3700" i="6"/>
  <c r="Y3712" i="6"/>
  <c r="X3712" i="6"/>
  <c r="Y3716" i="6"/>
  <c r="X3716" i="6"/>
  <c r="X3720" i="6"/>
  <c r="Y3728" i="6"/>
  <c r="X3728" i="6"/>
  <c r="Y3732" i="6"/>
  <c r="X3732" i="6"/>
  <c r="Y3744" i="6"/>
  <c r="X3744" i="6"/>
  <c r="Y3748" i="6"/>
  <c r="X3748" i="6"/>
  <c r="Y3760" i="6"/>
  <c r="X3760" i="6"/>
  <c r="Y3764" i="6"/>
  <c r="X3764" i="6"/>
  <c r="Y3776" i="6"/>
  <c r="X3776" i="6"/>
  <c r="Y3780" i="6"/>
  <c r="X3780" i="6"/>
  <c r="X3784" i="6"/>
  <c r="Y3792" i="6"/>
  <c r="X3792" i="6"/>
  <c r="Y3796" i="6"/>
  <c r="X3796" i="6"/>
  <c r="Y3808" i="6"/>
  <c r="X3808" i="6"/>
  <c r="Y2949" i="6"/>
  <c r="X2949" i="6"/>
  <c r="Y2953" i="6"/>
  <c r="X2953" i="6"/>
  <c r="Y2957" i="6"/>
  <c r="X2957" i="6"/>
  <c r="Y2961" i="6"/>
  <c r="X2961" i="6"/>
  <c r="X2969" i="6"/>
  <c r="Y2973" i="6"/>
  <c r="X2973" i="6"/>
  <c r="Y2977" i="6"/>
  <c r="X2977" i="6"/>
  <c r="Y2985" i="6"/>
  <c r="X2985" i="6"/>
  <c r="Y2993" i="6"/>
  <c r="X2993" i="6"/>
  <c r="Y2997" i="6"/>
  <c r="X2997" i="6"/>
  <c r="X3001" i="6"/>
  <c r="Y3005" i="6"/>
  <c r="X3005" i="6"/>
  <c r="Y3009" i="6"/>
  <c r="X3009" i="6"/>
  <c r="Y3013" i="6"/>
  <c r="X3013" i="6"/>
  <c r="Y3017" i="6"/>
  <c r="X3017" i="6"/>
  <c r="Y3025" i="6"/>
  <c r="X3025" i="6"/>
  <c r="X3033" i="6"/>
  <c r="Y3049" i="6"/>
  <c r="X3049" i="6"/>
  <c r="Y3057" i="6"/>
  <c r="X3057" i="6"/>
  <c r="Y3061" i="6"/>
  <c r="X3061" i="6"/>
  <c r="Y3073" i="6"/>
  <c r="X3073" i="6"/>
  <c r="Y3077" i="6"/>
  <c r="X3077" i="6"/>
  <c r="Y3081" i="6"/>
  <c r="X3081" i="6"/>
  <c r="Y3089" i="6"/>
  <c r="X3089" i="6"/>
  <c r="X3097" i="6"/>
  <c r="Y3101" i="6"/>
  <c r="X3101" i="6"/>
  <c r="Y3105" i="6"/>
  <c r="X3105" i="6"/>
  <c r="Y3113" i="6"/>
  <c r="X3113" i="6"/>
  <c r="Y3117" i="6"/>
  <c r="X3117" i="6"/>
  <c r="Y3121" i="6"/>
  <c r="X3121" i="6"/>
  <c r="Y3125" i="6"/>
  <c r="X3125" i="6"/>
  <c r="Y3133" i="6"/>
  <c r="X3133" i="6"/>
  <c r="Y3141" i="6"/>
  <c r="X3141" i="6"/>
  <c r="Y3145" i="6"/>
  <c r="X3145" i="6"/>
  <c r="Y3153" i="6"/>
  <c r="X3153" i="6"/>
  <c r="Y3177" i="6"/>
  <c r="X3177" i="6"/>
  <c r="Y3185" i="6"/>
  <c r="X3185" i="6"/>
  <c r="Y3189" i="6"/>
  <c r="X3189" i="6"/>
  <c r="X3205" i="6"/>
  <c r="Y3205" i="6"/>
  <c r="X3209" i="6"/>
  <c r="Y3209" i="6"/>
  <c r="X3213" i="6"/>
  <c r="Y3213" i="6"/>
  <c r="X3217" i="6"/>
  <c r="Y3217" i="6"/>
  <c r="Y3225" i="6"/>
  <c r="X3229" i="6"/>
  <c r="Y3229" i="6"/>
  <c r="X3233" i="6"/>
  <c r="Y3233" i="6"/>
  <c r="X3241" i="6"/>
  <c r="Y3241" i="6"/>
  <c r="X3249" i="6"/>
  <c r="Y3249" i="6"/>
  <c r="X3253" i="6"/>
  <c r="Y3253" i="6"/>
  <c r="Y3257" i="6"/>
  <c r="Y3261" i="6"/>
  <c r="X3261" i="6"/>
  <c r="Y3265" i="6"/>
  <c r="X3265" i="6"/>
  <c r="Y3269" i="6"/>
  <c r="X3269" i="6"/>
  <c r="Y3273" i="6"/>
  <c r="X3273" i="6"/>
  <c r="Y3277" i="6"/>
  <c r="X3277" i="6"/>
  <c r="Y3281" i="6"/>
  <c r="X3281" i="6"/>
  <c r="Y3305" i="6"/>
  <c r="X3305" i="6"/>
  <c r="Y3313" i="6"/>
  <c r="X3313" i="6"/>
  <c r="Y3317" i="6"/>
  <c r="X3317" i="6"/>
  <c r="Y3325" i="6"/>
  <c r="X3325" i="6"/>
  <c r="Y3329" i="6"/>
  <c r="X3329" i="6"/>
  <c r="Y3337" i="6"/>
  <c r="X3337" i="6"/>
  <c r="Y3349" i="6"/>
  <c r="X3349" i="6"/>
  <c r="Y3353" i="6"/>
  <c r="X3353" i="6"/>
  <c r="Y3357" i="6"/>
  <c r="X3357" i="6"/>
  <c r="Y3377" i="6"/>
  <c r="X3377" i="6"/>
  <c r="Y3381" i="6"/>
  <c r="X3381" i="6"/>
  <c r="Y3385" i="6"/>
  <c r="X3385" i="6"/>
  <c r="Y3389" i="6"/>
  <c r="X3389" i="6"/>
  <c r="Y3393" i="6"/>
  <c r="X3393" i="6"/>
  <c r="Y3413" i="6"/>
  <c r="X3413" i="6"/>
  <c r="Y3417" i="6"/>
  <c r="X3417" i="6"/>
  <c r="Y3421" i="6"/>
  <c r="X3421" i="6"/>
  <c r="Y3433" i="6"/>
  <c r="X3433" i="6"/>
  <c r="Y3441" i="6"/>
  <c r="X3441" i="6"/>
  <c r="Y3445" i="6"/>
  <c r="X3445" i="6"/>
  <c r="Y3449" i="6"/>
  <c r="X3449" i="6"/>
  <c r="Y3453" i="6"/>
  <c r="X3453" i="6"/>
  <c r="Y3457" i="6"/>
  <c r="X3457" i="6"/>
  <c r="Y3465" i="6"/>
  <c r="X3465" i="6"/>
  <c r="Y3473" i="6"/>
  <c r="X3473" i="6"/>
  <c r="X3485" i="6"/>
  <c r="Y3485" i="6"/>
  <c r="X3489" i="6"/>
  <c r="Y3489" i="6"/>
  <c r="X3497" i="6"/>
  <c r="Y3497" i="6"/>
  <c r="X3501" i="6"/>
  <c r="Y3501" i="6"/>
  <c r="X3505" i="6"/>
  <c r="Y3505" i="6"/>
  <c r="X3517" i="6"/>
  <c r="Y3517" i="6"/>
  <c r="X3521" i="6"/>
  <c r="Y3521" i="6"/>
  <c r="X3533" i="6"/>
  <c r="Y3533" i="6"/>
  <c r="X3537" i="6"/>
  <c r="Y3537" i="6"/>
  <c r="X3549" i="6"/>
  <c r="Y3549" i="6"/>
  <c r="X3553" i="6"/>
  <c r="Y3553" i="6"/>
  <c r="X3561" i="6"/>
  <c r="Y3561" i="6"/>
  <c r="X3565" i="6"/>
  <c r="Y3565" i="6"/>
  <c r="X3569" i="6"/>
  <c r="Y3569" i="6"/>
  <c r="X3581" i="6"/>
  <c r="Y3581" i="6"/>
  <c r="X3585" i="6"/>
  <c r="Y3585" i="6"/>
  <c r="Y3597" i="6"/>
  <c r="X3597" i="6"/>
  <c r="Y3601" i="6"/>
  <c r="X3601" i="6"/>
  <c r="Y3613" i="6"/>
  <c r="X3613" i="6"/>
  <c r="Y3617" i="6"/>
  <c r="X3617" i="6"/>
  <c r="Y3625" i="6"/>
  <c r="X3625" i="6"/>
  <c r="Y3629" i="6"/>
  <c r="X3629" i="6"/>
  <c r="Y3633" i="6"/>
  <c r="X3633" i="6"/>
  <c r="Y3645" i="6"/>
  <c r="X3645" i="6"/>
  <c r="Y3649" i="6"/>
  <c r="X3649" i="6"/>
  <c r="Y3661" i="6"/>
  <c r="X3661" i="6"/>
  <c r="Y3665" i="6"/>
  <c r="X3665" i="6"/>
  <c r="Y3677" i="6"/>
  <c r="X3677" i="6"/>
  <c r="Y3681" i="6"/>
  <c r="X3681" i="6"/>
  <c r="Y3689" i="6"/>
  <c r="Y3693" i="6"/>
  <c r="X3693" i="6"/>
  <c r="Y3697" i="6"/>
  <c r="X3697" i="6"/>
  <c r="Y3709" i="6"/>
  <c r="X3709" i="6"/>
  <c r="Y3713" i="6"/>
  <c r="X3713" i="6"/>
  <c r="Y3721" i="6"/>
  <c r="Y3725" i="6"/>
  <c r="X3725" i="6"/>
  <c r="Y3729" i="6"/>
  <c r="X3729" i="6"/>
  <c r="Y3741" i="6"/>
  <c r="X3741" i="6"/>
  <c r="Y3745" i="6"/>
  <c r="X3745" i="6"/>
  <c r="Y3753" i="6"/>
  <c r="Y3757" i="6"/>
  <c r="X3757" i="6"/>
  <c r="Y3761" i="6"/>
  <c r="X3761" i="6"/>
  <c r="Y3773" i="6"/>
  <c r="X3773" i="6"/>
  <c r="Y3777" i="6"/>
  <c r="X3777" i="6"/>
  <c r="Y3785" i="6"/>
  <c r="Y3789" i="6"/>
  <c r="X3789" i="6"/>
  <c r="Y3793" i="6"/>
  <c r="X3793" i="6"/>
  <c r="Y3805" i="6"/>
  <c r="X3805" i="6"/>
  <c r="Y3809" i="6"/>
  <c r="X3809" i="6"/>
  <c r="X2942" i="6"/>
  <c r="Y2942" i="6"/>
  <c r="X2954" i="6"/>
  <c r="Y2954" i="6"/>
  <c r="X2962" i="6"/>
  <c r="Y2962" i="6"/>
  <c r="X2974" i="6"/>
  <c r="Y2974" i="6"/>
  <c r="X2982" i="6"/>
  <c r="Y2982" i="6"/>
  <c r="X2986" i="6"/>
  <c r="Y2986" i="6"/>
  <c r="X2990" i="6"/>
  <c r="Y2990" i="6"/>
  <c r="X2994" i="6"/>
  <c r="Y2994" i="6"/>
  <c r="X2998" i="6"/>
  <c r="Y2998" i="6"/>
  <c r="Y3002" i="6"/>
  <c r="X3018" i="6"/>
  <c r="Y3018" i="6"/>
  <c r="X3022" i="6"/>
  <c r="Y3022" i="6"/>
  <c r="X3026" i="6"/>
  <c r="Y3026" i="6"/>
  <c r="X3038" i="6"/>
  <c r="X3046" i="6"/>
  <c r="Y3046" i="6"/>
  <c r="X3050" i="6"/>
  <c r="Y3050" i="6"/>
  <c r="X3058" i="6"/>
  <c r="Y3058" i="6"/>
  <c r="X3062" i="6"/>
  <c r="Y3062" i="6"/>
  <c r="X3070" i="6"/>
  <c r="Y3070" i="6"/>
  <c r="X3082" i="6"/>
  <c r="Y3082" i="6"/>
  <c r="X3090" i="6"/>
  <c r="Y3090" i="6"/>
  <c r="X3102" i="6"/>
  <c r="Y3102" i="6"/>
  <c r="X3110" i="6"/>
  <c r="Y3110" i="6"/>
  <c r="X3114" i="6"/>
  <c r="Y3114" i="6"/>
  <c r="X3118" i="6"/>
  <c r="Y3118" i="6"/>
  <c r="X3122" i="6"/>
  <c r="Y3122" i="6"/>
  <c r="X3126" i="6"/>
  <c r="Y3126" i="6"/>
  <c r="Y3130" i="6"/>
  <c r="X3146" i="6"/>
  <c r="Y3146" i="6"/>
  <c r="X3150" i="6"/>
  <c r="Y3150" i="6"/>
  <c r="X3154" i="6"/>
  <c r="Y3154" i="6"/>
  <c r="X3166" i="6"/>
  <c r="X3174" i="6"/>
  <c r="Y3174" i="6"/>
  <c r="X3178" i="6"/>
  <c r="Y3178" i="6"/>
  <c r="X3186" i="6"/>
  <c r="Y3186" i="6"/>
  <c r="X3190" i="6"/>
  <c r="Y3190" i="6"/>
  <c r="X3198" i="6"/>
  <c r="Y3198" i="6"/>
  <c r="Y3210" i="6"/>
  <c r="X3210" i="6"/>
  <c r="Y3218" i="6"/>
  <c r="X3218" i="6"/>
  <c r="Y3230" i="6"/>
  <c r="X3230" i="6"/>
  <c r="Y3238" i="6"/>
  <c r="X3238" i="6"/>
  <c r="Y3242" i="6"/>
  <c r="X3242" i="6"/>
  <c r="Y3246" i="6"/>
  <c r="X3246" i="6"/>
  <c r="Y3250" i="6"/>
  <c r="X3250" i="6"/>
  <c r="Y3254" i="6"/>
  <c r="X3254" i="6"/>
  <c r="X3258" i="6"/>
  <c r="Y3274" i="6"/>
  <c r="X3274" i="6"/>
  <c r="Y3278" i="6"/>
  <c r="X3278" i="6"/>
  <c r="Y3282" i="6"/>
  <c r="X3282" i="6"/>
  <c r="Y3294" i="6"/>
  <c r="Y3302" i="6"/>
  <c r="X3302" i="6"/>
  <c r="X3306" i="6"/>
  <c r="Y3314" i="6"/>
  <c r="X3314" i="6"/>
  <c r="Y3318" i="6"/>
  <c r="X3318" i="6"/>
  <c r="Y3326" i="6"/>
  <c r="Y3330" i="6"/>
  <c r="X3330" i="6"/>
  <c r="Y3334" i="6"/>
  <c r="X3334" i="6"/>
  <c r="X3338" i="6"/>
  <c r="Y3346" i="6"/>
  <c r="X3346" i="6"/>
  <c r="Y3350" i="6"/>
  <c r="X3350" i="6"/>
  <c r="Y3358" i="6"/>
  <c r="Y3362" i="6"/>
  <c r="X3362" i="6"/>
  <c r="Y3366" i="6"/>
  <c r="X3366" i="6"/>
  <c r="X3370" i="6"/>
  <c r="Y3378" i="6"/>
  <c r="X3378" i="6"/>
  <c r="Y3382" i="6"/>
  <c r="X3382" i="6"/>
  <c r="Y3390" i="6"/>
  <c r="Y3394" i="6"/>
  <c r="X3394" i="6"/>
  <c r="Y3398" i="6"/>
  <c r="X3398" i="6"/>
  <c r="X3402" i="6"/>
  <c r="Y3410" i="6"/>
  <c r="X3410" i="6"/>
  <c r="Y3414" i="6"/>
  <c r="X3414" i="6"/>
  <c r="Y3422" i="6"/>
  <c r="Y3426" i="6"/>
  <c r="X3426" i="6"/>
  <c r="Y3430" i="6"/>
  <c r="X3430" i="6"/>
  <c r="X3434" i="6"/>
  <c r="Y3442" i="6"/>
  <c r="X3442" i="6"/>
  <c r="Y3446" i="6"/>
  <c r="X3446" i="6"/>
  <c r="Y3454" i="6"/>
  <c r="Y3458" i="6"/>
  <c r="X3458" i="6"/>
  <c r="Y3462" i="6"/>
  <c r="X3462" i="6"/>
  <c r="X3466" i="6"/>
  <c r="Y3478" i="6"/>
  <c r="X3478" i="6"/>
  <c r="Y3486" i="6"/>
  <c r="X3486" i="6"/>
  <c r="Y3490" i="6"/>
  <c r="X3490" i="6"/>
  <c r="X3498" i="6"/>
  <c r="Y3502" i="6"/>
  <c r="Y3510" i="6"/>
  <c r="X3510" i="6"/>
  <c r="Y3514" i="6"/>
  <c r="X3514" i="6"/>
  <c r="Y3518" i="6"/>
  <c r="X3518" i="6"/>
  <c r="Y3522" i="6"/>
  <c r="X3522" i="6"/>
  <c r="Y3530" i="6"/>
  <c r="X3530" i="6"/>
  <c r="Y3538" i="6"/>
  <c r="X3538" i="6"/>
  <c r="Y3542" i="6"/>
  <c r="X3542" i="6"/>
  <c r="Y3550" i="6"/>
  <c r="X3550" i="6"/>
  <c r="Y3554" i="6"/>
  <c r="X3554" i="6"/>
  <c r="X3562" i="6"/>
  <c r="Y3570" i="6"/>
  <c r="X3570" i="6"/>
  <c r="Y3574" i="6"/>
  <c r="X3574" i="6"/>
  <c r="Y3578" i="6"/>
  <c r="X3578" i="6"/>
  <c r="Y3582" i="6"/>
  <c r="X3582" i="6"/>
  <c r="Y3594" i="6"/>
  <c r="X3594" i="6"/>
  <c r="Y3606" i="6"/>
  <c r="X3606" i="6"/>
  <c r="Y3614" i="6"/>
  <c r="X3614" i="6"/>
  <c r="X3626" i="6"/>
  <c r="Y3630" i="6"/>
  <c r="Y3638" i="6"/>
  <c r="X3638" i="6"/>
  <c r="Y3642" i="6"/>
  <c r="X3642" i="6"/>
  <c r="Y3646" i="6"/>
  <c r="X3646" i="6"/>
  <c r="X3650" i="6"/>
  <c r="Y3658" i="6"/>
  <c r="X3658" i="6"/>
  <c r="Y3662" i="6"/>
  <c r="Y3666" i="6"/>
  <c r="X3666" i="6"/>
  <c r="Y3670" i="6"/>
  <c r="X3670" i="6"/>
  <c r="Y3678" i="6"/>
  <c r="X3678" i="6"/>
  <c r="Y3682" i="6"/>
  <c r="X3682" i="6"/>
  <c r="X3690" i="6"/>
  <c r="Y3694" i="6"/>
  <c r="Y3698" i="6"/>
  <c r="X3698" i="6"/>
  <c r="Y3702" i="6"/>
  <c r="X3702" i="6"/>
  <c r="Y3706" i="6"/>
  <c r="X3706" i="6"/>
  <c r="Y3710" i="6"/>
  <c r="X3710" i="6"/>
  <c r="Y3714" i="6"/>
  <c r="X3714" i="6"/>
  <c r="Y3722" i="6"/>
  <c r="X3722" i="6"/>
  <c r="Y3734" i="6"/>
  <c r="X3734" i="6"/>
  <c r="Y3742" i="6"/>
  <c r="X3742" i="6"/>
  <c r="X3754" i="6"/>
  <c r="Y3758" i="6"/>
  <c r="Y3766" i="6"/>
  <c r="X3766" i="6"/>
  <c r="Y3770" i="6"/>
  <c r="X3770" i="6"/>
  <c r="Y3774" i="6"/>
  <c r="X3774" i="6"/>
  <c r="Y3778" i="6"/>
  <c r="X3778" i="6"/>
  <c r="Y3786" i="6"/>
  <c r="X3786" i="6"/>
  <c r="Y3794" i="6"/>
  <c r="X3794" i="6"/>
  <c r="Y3798" i="6"/>
  <c r="X3798" i="6"/>
  <c r="Y3806" i="6"/>
  <c r="X3806" i="6"/>
  <c r="Y2947" i="6"/>
  <c r="X2947" i="6"/>
  <c r="Y2951" i="6"/>
  <c r="X2951" i="6"/>
  <c r="Y2959" i="6"/>
  <c r="Y2963" i="6"/>
  <c r="X2963" i="6"/>
  <c r="Y2967" i="6"/>
  <c r="X2967" i="6"/>
  <c r="Y2979" i="6"/>
  <c r="X2979" i="6"/>
  <c r="Y2983" i="6"/>
  <c r="X2983" i="6"/>
  <c r="Y2991" i="6"/>
  <c r="Y2995" i="6"/>
  <c r="X2995" i="6"/>
  <c r="Y2999" i="6"/>
  <c r="X2999" i="6"/>
  <c r="Y3011" i="6"/>
  <c r="X3011" i="6"/>
  <c r="Y3015" i="6"/>
  <c r="X3015" i="6"/>
  <c r="Y3023" i="6"/>
  <c r="Y3027" i="6"/>
  <c r="X3027" i="6"/>
  <c r="Y3031" i="6"/>
  <c r="X3031" i="6"/>
  <c r="Y3043" i="6"/>
  <c r="X3043" i="6"/>
  <c r="Y3047" i="6"/>
  <c r="X3047" i="6"/>
  <c r="Y3055" i="6"/>
  <c r="Y3059" i="6"/>
  <c r="X3059" i="6"/>
  <c r="Y3063" i="6"/>
  <c r="X3063" i="6"/>
  <c r="Y3075" i="6"/>
  <c r="X3075" i="6"/>
  <c r="Y3079" i="6"/>
  <c r="X3079" i="6"/>
  <c r="Y3087" i="6"/>
  <c r="Y3091" i="6"/>
  <c r="X3091" i="6"/>
  <c r="Y3095" i="6"/>
  <c r="X3095" i="6"/>
  <c r="Y3107" i="6"/>
  <c r="X3107" i="6"/>
  <c r="Y3111" i="6"/>
  <c r="X3111" i="6"/>
  <c r="Y3119" i="6"/>
  <c r="Y3123" i="6"/>
  <c r="X3123" i="6"/>
  <c r="Y3127" i="6"/>
  <c r="X3127" i="6"/>
  <c r="Y3139" i="6"/>
  <c r="X3139" i="6"/>
  <c r="Y3143" i="6"/>
  <c r="X3143" i="6"/>
  <c r="Y3151" i="6"/>
  <c r="Y3155" i="6"/>
  <c r="X3155" i="6"/>
  <c r="Y3159" i="6"/>
  <c r="X3159" i="6"/>
  <c r="Y3171" i="6"/>
  <c r="X3171" i="6"/>
  <c r="Y3175" i="6"/>
  <c r="X3175" i="6"/>
  <c r="Y3183" i="6"/>
  <c r="Y3187" i="6"/>
  <c r="X3187" i="6"/>
  <c r="Y3191" i="6"/>
  <c r="X3191" i="6"/>
  <c r="Y3203" i="6"/>
  <c r="X3203" i="6"/>
  <c r="Y3207" i="6"/>
  <c r="X3207" i="6"/>
  <c r="Y3215" i="6"/>
  <c r="Y3219" i="6"/>
  <c r="X3219" i="6"/>
  <c r="Y3223" i="6"/>
  <c r="X3223" i="6"/>
  <c r="Y3235" i="6"/>
  <c r="X3235" i="6"/>
  <c r="Y3239" i="6"/>
  <c r="X3239" i="6"/>
  <c r="Y3247" i="6"/>
  <c r="Y3251" i="6"/>
  <c r="X3251" i="6"/>
  <c r="Y3255" i="6"/>
  <c r="X3255" i="6"/>
  <c r="Y3267" i="6"/>
  <c r="X3267" i="6"/>
  <c r="Y3271" i="6"/>
  <c r="X3271" i="6"/>
  <c r="Y3279" i="6"/>
  <c r="Y3283" i="6"/>
  <c r="X3283" i="6"/>
  <c r="Y3287" i="6"/>
  <c r="X3287" i="6"/>
  <c r="Y3303" i="6"/>
  <c r="Y3307" i="6"/>
  <c r="X3307" i="6"/>
  <c r="Y3311" i="6"/>
  <c r="X3311" i="6"/>
  <c r="Y3323" i="6"/>
  <c r="X3323" i="6"/>
  <c r="Y3327" i="6"/>
  <c r="X3327" i="6"/>
  <c r="Y3335" i="6"/>
  <c r="Y3339" i="6"/>
  <c r="X3339" i="6"/>
  <c r="Y3343" i="6"/>
  <c r="X3343" i="6"/>
  <c r="Y3355" i="6"/>
  <c r="X3355" i="6"/>
  <c r="Y3359" i="6"/>
  <c r="X3359" i="6"/>
  <c r="Y3367" i="6"/>
  <c r="Y3371" i="6"/>
  <c r="X3371" i="6"/>
  <c r="Y3375" i="6"/>
  <c r="X3375" i="6"/>
  <c r="Y3387" i="6"/>
  <c r="X3387" i="6"/>
  <c r="Y3391" i="6"/>
  <c r="X3391" i="6"/>
  <c r="Y3399" i="6"/>
  <c r="Y3403" i="6"/>
  <c r="X3403" i="6"/>
  <c r="Y3407" i="6"/>
  <c r="X3407" i="6"/>
  <c r="Y3419" i="6"/>
  <c r="X3419" i="6"/>
  <c r="Y3423" i="6"/>
  <c r="X3423" i="6"/>
  <c r="Y3431" i="6"/>
  <c r="Y3435" i="6"/>
  <c r="X3435" i="6"/>
  <c r="Y3439" i="6"/>
  <c r="X3439" i="6"/>
  <c r="Y3451" i="6"/>
  <c r="X3451" i="6"/>
  <c r="Y3455" i="6"/>
  <c r="X3455" i="6"/>
  <c r="Y3463" i="6"/>
  <c r="Y3467" i="6"/>
  <c r="X3467" i="6"/>
  <c r="Y3471" i="6"/>
  <c r="X3471" i="6"/>
  <c r="X3483" i="6"/>
  <c r="Y3483" i="6"/>
  <c r="X3495" i="6"/>
  <c r="Y3495" i="6"/>
  <c r="X3499" i="6"/>
  <c r="Y3499" i="6"/>
  <c r="X3503" i="6"/>
  <c r="Y3503" i="6"/>
  <c r="X3519" i="6"/>
  <c r="X3527" i="6"/>
  <c r="Y3527" i="6"/>
  <c r="Y3531" i="6"/>
  <c r="X3535" i="6"/>
  <c r="Y3535" i="6"/>
  <c r="X3539" i="6"/>
  <c r="Y3539" i="6"/>
  <c r="X3547" i="6"/>
  <c r="Y3547" i="6"/>
  <c r="X3551" i="6"/>
  <c r="X3555" i="6"/>
  <c r="Y3555" i="6"/>
  <c r="X3559" i="6"/>
  <c r="Y3559" i="6"/>
  <c r="X3563" i="6"/>
  <c r="Y3563" i="6"/>
  <c r="X3567" i="6"/>
  <c r="Y3567" i="6"/>
  <c r="X3571" i="6"/>
  <c r="Y3571" i="6"/>
  <c r="Y3579" i="6"/>
  <c r="X3591" i="6"/>
  <c r="Y3591" i="6"/>
  <c r="Y3599" i="6"/>
  <c r="X3599" i="6"/>
  <c r="X3603" i="6"/>
  <c r="Y3611" i="6"/>
  <c r="X3611" i="6"/>
  <c r="Y3615" i="6"/>
  <c r="Y3623" i="6"/>
  <c r="X3623" i="6"/>
  <c r="Y3627" i="6"/>
  <c r="X3627" i="6"/>
  <c r="Y3631" i="6"/>
  <c r="X3631" i="6"/>
  <c r="X3635" i="6"/>
  <c r="Y3647" i="6"/>
  <c r="Y3651" i="6"/>
  <c r="X3651" i="6"/>
  <c r="Y3655" i="6"/>
  <c r="X3655" i="6"/>
  <c r="X3659" i="6"/>
  <c r="Y3663" i="6"/>
  <c r="X3663" i="6"/>
  <c r="Y3667" i="6"/>
  <c r="X3667" i="6"/>
  <c r="Y3675" i="6"/>
  <c r="X3675" i="6"/>
  <c r="Y3679" i="6"/>
  <c r="Y3687" i="6"/>
  <c r="X3687" i="6"/>
  <c r="Y3691" i="6"/>
  <c r="X3691" i="6"/>
  <c r="Y3695" i="6"/>
  <c r="X3695" i="6"/>
  <c r="Y3699" i="6"/>
  <c r="X3699" i="6"/>
  <c r="Y3711" i="6"/>
  <c r="Y3715" i="6"/>
  <c r="X3715" i="6"/>
  <c r="Y3719" i="6"/>
  <c r="X3719" i="6"/>
  <c r="Y3727" i="6"/>
  <c r="X3727" i="6"/>
  <c r="X3731" i="6"/>
  <c r="Y3739" i="6"/>
  <c r="X3739" i="6"/>
  <c r="Y3743" i="6"/>
  <c r="Y3747" i="6"/>
  <c r="X3747" i="6"/>
  <c r="Y3751" i="6"/>
  <c r="X3751" i="6"/>
  <c r="Y3755" i="6"/>
  <c r="X3755" i="6"/>
  <c r="Y3759" i="6"/>
  <c r="X3759" i="6"/>
  <c r="Y3775" i="6"/>
  <c r="Y3783" i="6"/>
  <c r="X3783" i="6"/>
  <c r="X3787" i="6"/>
  <c r="Y3791" i="6"/>
  <c r="X3791" i="6"/>
  <c r="Y3795" i="6"/>
  <c r="X3795" i="6"/>
  <c r="Y3803" i="6"/>
  <c r="X3803" i="6"/>
  <c r="Y3807" i="6"/>
  <c r="AC4" i="6"/>
  <c r="AB4" i="6"/>
  <c r="AC16" i="6"/>
  <c r="AC40" i="6"/>
  <c r="AB40" i="6"/>
  <c r="AC52" i="6"/>
  <c r="AB52" i="6"/>
  <c r="AC104" i="6"/>
  <c r="AB104" i="6"/>
  <c r="AC116" i="6"/>
  <c r="AB116" i="6"/>
  <c r="AB128" i="6"/>
  <c r="AC152" i="6"/>
  <c r="AB152" i="6"/>
  <c r="AC164" i="6"/>
  <c r="AB164" i="6"/>
  <c r="AC200" i="6"/>
  <c r="AB200" i="6"/>
  <c r="AC212" i="6"/>
  <c r="AB212" i="6"/>
  <c r="AC228" i="6"/>
  <c r="AB228" i="6"/>
  <c r="AB256" i="6"/>
  <c r="AC280" i="6"/>
  <c r="AB280" i="6"/>
  <c r="AC292" i="6"/>
  <c r="AB292" i="6"/>
  <c r="AB9" i="6"/>
  <c r="AC17" i="6"/>
  <c r="AB17" i="6"/>
  <c r="AC93" i="6"/>
  <c r="AB93" i="6"/>
  <c r="AC6" i="6"/>
  <c r="AC10" i="6"/>
  <c r="AB10" i="6"/>
  <c r="AC22" i="6"/>
  <c r="AB22" i="6"/>
  <c r="AB26" i="6"/>
  <c r="AC30" i="6"/>
  <c r="AB30" i="6"/>
  <c r="AC34" i="6"/>
  <c r="AB34" i="6"/>
  <c r="AC38" i="6"/>
  <c r="AC50" i="6"/>
  <c r="AB50" i="6"/>
  <c r="AC54" i="6"/>
  <c r="AB54" i="6"/>
  <c r="AC58" i="6"/>
  <c r="AB58" i="6"/>
  <c r="AC62" i="6"/>
  <c r="AB62" i="6"/>
  <c r="AB66" i="6"/>
  <c r="AC70" i="6"/>
  <c r="AC74" i="6"/>
  <c r="AB74" i="6"/>
  <c r="AB82" i="6"/>
  <c r="AC86" i="6"/>
  <c r="AB86" i="6"/>
  <c r="AC94" i="6"/>
  <c r="AB94" i="6"/>
  <c r="AC102" i="6"/>
  <c r="AC106" i="6"/>
  <c r="AB106" i="6"/>
  <c r="AC114" i="6"/>
  <c r="AB114" i="6"/>
  <c r="AC118" i="6"/>
  <c r="AB118" i="6"/>
  <c r="AC122" i="6"/>
  <c r="AB122" i="6"/>
  <c r="AC126" i="6"/>
  <c r="AB126" i="6"/>
  <c r="AC130" i="6"/>
  <c r="AB130" i="6"/>
  <c r="AC150" i="6"/>
  <c r="AB150" i="6"/>
  <c r="AB154" i="6"/>
  <c r="AC158" i="6"/>
  <c r="AB158" i="6"/>
  <c r="AC162" i="6"/>
  <c r="AB162" i="6"/>
  <c r="AC166" i="6"/>
  <c r="AC178" i="6"/>
  <c r="AB178" i="6"/>
  <c r="AC182" i="6"/>
  <c r="AB182" i="6"/>
  <c r="AC186" i="6"/>
  <c r="AB186" i="6"/>
  <c r="AC190" i="6"/>
  <c r="AB190" i="6"/>
  <c r="AC194" i="6"/>
  <c r="AB194" i="6"/>
  <c r="AB210" i="6"/>
  <c r="AC214" i="6"/>
  <c r="AB214" i="6"/>
  <c r="AC222" i="6"/>
  <c r="AB222" i="6"/>
  <c r="AC226" i="6"/>
  <c r="AB226" i="6"/>
  <c r="AC230" i="6"/>
  <c r="AC242" i="6"/>
  <c r="AB242" i="6"/>
  <c r="AC246" i="6"/>
  <c r="AB246" i="6"/>
  <c r="AC250" i="6"/>
  <c r="AB250" i="6"/>
  <c r="AC254" i="6"/>
  <c r="AB254" i="6"/>
  <c r="AB258" i="6"/>
  <c r="AC262" i="6"/>
  <c r="AC266" i="6"/>
  <c r="AB266" i="6"/>
  <c r="AB274" i="6"/>
  <c r="AC278" i="6"/>
  <c r="AB278" i="6"/>
  <c r="AC286" i="6"/>
  <c r="AB286" i="6"/>
  <c r="AC290" i="6"/>
  <c r="AB290" i="6"/>
  <c r="AC294" i="6"/>
  <c r="AC306" i="6"/>
  <c r="AB306" i="6"/>
  <c r="AC310" i="6"/>
  <c r="AB310" i="6"/>
  <c r="AC314" i="6"/>
  <c r="AB314" i="6"/>
  <c r="AC318" i="6"/>
  <c r="AB318" i="6"/>
  <c r="AC322" i="6"/>
  <c r="AB322" i="6"/>
  <c r="AC342" i="6"/>
  <c r="AB342" i="6"/>
  <c r="AB346" i="6"/>
  <c r="AC350" i="6"/>
  <c r="AB350" i="6"/>
  <c r="AC358" i="6"/>
  <c r="AC362" i="6"/>
  <c r="AB362" i="6"/>
  <c r="AC370" i="6"/>
  <c r="AB370" i="6"/>
  <c r="AC374" i="6"/>
  <c r="AB374" i="6"/>
  <c r="AC378" i="6"/>
  <c r="AB378" i="6"/>
  <c r="AC382" i="6"/>
  <c r="AB382" i="6"/>
  <c r="AC386" i="6"/>
  <c r="AB386" i="6"/>
  <c r="AB402" i="6"/>
  <c r="AC406" i="6"/>
  <c r="AB406" i="6"/>
  <c r="AC414" i="6"/>
  <c r="AB414" i="6"/>
  <c r="AC422" i="6"/>
  <c r="AC426" i="6"/>
  <c r="AB426" i="6"/>
  <c r="AC434" i="6"/>
  <c r="AB434" i="6"/>
  <c r="AC438" i="6"/>
  <c r="AB438" i="6"/>
  <c r="AC442" i="6"/>
  <c r="AB442" i="6"/>
  <c r="AC446" i="6"/>
  <c r="AB446" i="6"/>
  <c r="AC450" i="6"/>
  <c r="AB450" i="6"/>
  <c r="AB466" i="6"/>
  <c r="AC470" i="6"/>
  <c r="AB470" i="6"/>
  <c r="AC478" i="6"/>
  <c r="AB478" i="6"/>
  <c r="AC486" i="6"/>
  <c r="AC490" i="6"/>
  <c r="AB490" i="6"/>
  <c r="AC498" i="6"/>
  <c r="AB498" i="6"/>
  <c r="AC502" i="6"/>
  <c r="AB502" i="6"/>
  <c r="AC506" i="6"/>
  <c r="AB506" i="6"/>
  <c r="AC510" i="6"/>
  <c r="AB510" i="6"/>
  <c r="AB514" i="6"/>
  <c r="AC518" i="6"/>
  <c r="AC522" i="6"/>
  <c r="AB522" i="6"/>
  <c r="AB530" i="6"/>
  <c r="AC534" i="6"/>
  <c r="AB534" i="6"/>
  <c r="AB538" i="6"/>
  <c r="AC542" i="6"/>
  <c r="AB542" i="6"/>
  <c r="AC546" i="6"/>
  <c r="AB546" i="6"/>
  <c r="AC550" i="6"/>
  <c r="AB550" i="6"/>
  <c r="AC554" i="6"/>
  <c r="AB554" i="6"/>
  <c r="AC558" i="6"/>
  <c r="AB558" i="6"/>
  <c r="AC562" i="6"/>
  <c r="AB562" i="6"/>
  <c r="AC566" i="6"/>
  <c r="AB566" i="6"/>
  <c r="AC570" i="6"/>
  <c r="AB570" i="6"/>
  <c r="AC574" i="6"/>
  <c r="AB574" i="6"/>
  <c r="AC578" i="6"/>
  <c r="AB578" i="6"/>
  <c r="AC582" i="6"/>
  <c r="AB582" i="6"/>
  <c r="AC586" i="6"/>
  <c r="AB586" i="6"/>
  <c r="AC590" i="6"/>
  <c r="AB590" i="6"/>
  <c r="AC594" i="6"/>
  <c r="AB594" i="6"/>
  <c r="AC598" i="6"/>
  <c r="AB598" i="6"/>
  <c r="AC602" i="6"/>
  <c r="AB602" i="6"/>
  <c r="AC606" i="6"/>
  <c r="AB606" i="6"/>
  <c r="AC614" i="6"/>
  <c r="AC618" i="6"/>
  <c r="AB618" i="6"/>
  <c r="AC626" i="6"/>
  <c r="AB626" i="6"/>
  <c r="AC630" i="6"/>
  <c r="AB630" i="6"/>
  <c r="AC634" i="6"/>
  <c r="AB634" i="6"/>
  <c r="AC638" i="6"/>
  <c r="AB638" i="6"/>
  <c r="AC642" i="6"/>
  <c r="AB642" i="6"/>
  <c r="AB658" i="6"/>
  <c r="AC662" i="6"/>
  <c r="AB662" i="6"/>
  <c r="AC670" i="6"/>
  <c r="AB670" i="6"/>
  <c r="AC678" i="6"/>
  <c r="AC682" i="6"/>
  <c r="AB682" i="6"/>
  <c r="AC690" i="6"/>
  <c r="AB690" i="6"/>
  <c r="AC694" i="6"/>
  <c r="AB694" i="6"/>
  <c r="AC698" i="6"/>
  <c r="AB698" i="6"/>
  <c r="AC702" i="6"/>
  <c r="AB702" i="6"/>
  <c r="AC706" i="6"/>
  <c r="AB706" i="6"/>
  <c r="AB722" i="6"/>
  <c r="AC726" i="6"/>
  <c r="AB726" i="6"/>
  <c r="AC734" i="6"/>
  <c r="AB734" i="6"/>
  <c r="AC742" i="6"/>
  <c r="AC746" i="6"/>
  <c r="AB746" i="6"/>
  <c r="AC754" i="6"/>
  <c r="AB754" i="6"/>
  <c r="AC758" i="6"/>
  <c r="AB758" i="6"/>
  <c r="AC762" i="6"/>
  <c r="AB762" i="6"/>
  <c r="AC766" i="6"/>
  <c r="AB766" i="6"/>
  <c r="AC770" i="6"/>
  <c r="AB770" i="6"/>
  <c r="AB786" i="6"/>
  <c r="AC790" i="6"/>
  <c r="AB790" i="6"/>
  <c r="AC798" i="6"/>
  <c r="AB798" i="6"/>
  <c r="AC802" i="6"/>
  <c r="AB802" i="6"/>
  <c r="AC806" i="6"/>
  <c r="AB806" i="6"/>
  <c r="AC810" i="6"/>
  <c r="AB810" i="6"/>
  <c r="AC814" i="6"/>
  <c r="AB814" i="6"/>
  <c r="AC818" i="6"/>
  <c r="AB818" i="6"/>
  <c r="AC822" i="6"/>
  <c r="AB822" i="6"/>
  <c r="AC826" i="6"/>
  <c r="AB826" i="6"/>
  <c r="AC830" i="6"/>
  <c r="AB830" i="6"/>
  <c r="AC834" i="6"/>
  <c r="AB834" i="6"/>
  <c r="AC838" i="6"/>
  <c r="AB838" i="6"/>
  <c r="AC842" i="6"/>
  <c r="AB842" i="6"/>
  <c r="AC846" i="6"/>
  <c r="AB846" i="6"/>
  <c r="AC850" i="6"/>
  <c r="AB850" i="6"/>
  <c r="AC854" i="6"/>
  <c r="AB854" i="6"/>
  <c r="AC858" i="6"/>
  <c r="AB858" i="6"/>
  <c r="AC862" i="6"/>
  <c r="AB862" i="6"/>
  <c r="AC870" i="6"/>
  <c r="AC874" i="6"/>
  <c r="AB874" i="6"/>
  <c r="AC882" i="6"/>
  <c r="AB882" i="6"/>
  <c r="AC886" i="6"/>
  <c r="AB886" i="6"/>
  <c r="AC890" i="6"/>
  <c r="AB890" i="6"/>
  <c r="AC894" i="6"/>
  <c r="AB894" i="6"/>
  <c r="AC898" i="6"/>
  <c r="AB898" i="6"/>
  <c r="AB914" i="6"/>
  <c r="AC918" i="6"/>
  <c r="AB918" i="6"/>
  <c r="AC926" i="6"/>
  <c r="AB926" i="6"/>
  <c r="AC934" i="6"/>
  <c r="AC938" i="6"/>
  <c r="AB938" i="6"/>
  <c r="AC946" i="6"/>
  <c r="AB946" i="6"/>
  <c r="AC950" i="6"/>
  <c r="AB950" i="6"/>
  <c r="AC954" i="6"/>
  <c r="AB954" i="6"/>
  <c r="AC958" i="6"/>
  <c r="AB958" i="6"/>
  <c r="AC962" i="6"/>
  <c r="AB962" i="6"/>
  <c r="AB978" i="6"/>
  <c r="AC982" i="6"/>
  <c r="AB982" i="6"/>
  <c r="AB986" i="6"/>
  <c r="AC990" i="6"/>
  <c r="AC994" i="6"/>
  <c r="AB994" i="6"/>
  <c r="AB1002" i="6"/>
  <c r="AC1006" i="6"/>
  <c r="AB1006" i="6"/>
  <c r="AC1010" i="6"/>
  <c r="AB1010" i="6"/>
  <c r="AC1018" i="6"/>
  <c r="AB1018" i="6"/>
  <c r="AC1022" i="6"/>
  <c r="AB1022" i="6"/>
  <c r="AC1026" i="6"/>
  <c r="AB1026" i="6"/>
  <c r="AC1030" i="6"/>
  <c r="AB1030" i="6"/>
  <c r="AC1034" i="6"/>
  <c r="AB1034" i="6"/>
  <c r="AC1038" i="6"/>
  <c r="AB1050" i="6"/>
  <c r="AC1054" i="6"/>
  <c r="AC1058" i="6"/>
  <c r="AB1058" i="6"/>
  <c r="AC1062" i="6"/>
  <c r="AB1066" i="6"/>
  <c r="AC1070" i="6"/>
  <c r="AB1070" i="6"/>
  <c r="AB1074" i="6"/>
  <c r="AC1078" i="6"/>
  <c r="AB1078" i="6"/>
  <c r="AC1082" i="6"/>
  <c r="AB1082" i="6"/>
  <c r="AC1086" i="6"/>
  <c r="AB1086" i="6"/>
  <c r="AC1090" i="6"/>
  <c r="AB1090" i="6"/>
  <c r="AC1094" i="6"/>
  <c r="AB1094" i="6"/>
  <c r="AC1098" i="6"/>
  <c r="AB1098" i="6"/>
  <c r="AC1102" i="6"/>
  <c r="AC1106" i="6"/>
  <c r="AB1106" i="6"/>
  <c r="AC1110" i="6"/>
  <c r="AB1110" i="6"/>
  <c r="AC1122" i="6"/>
  <c r="AB1122" i="6"/>
  <c r="AC1126" i="6"/>
  <c r="AB1126" i="6"/>
  <c r="AC1134" i="6"/>
  <c r="AB1134" i="6"/>
  <c r="AC1138" i="6"/>
  <c r="AB1138" i="6"/>
  <c r="AC1142" i="6"/>
  <c r="AC1146" i="6"/>
  <c r="AB1146" i="6"/>
  <c r="AC1150" i="6"/>
  <c r="AB1150" i="6"/>
  <c r="AC1154" i="6"/>
  <c r="AB1154" i="6"/>
  <c r="AC1162" i="6"/>
  <c r="AB1162" i="6"/>
  <c r="AC1174" i="6"/>
  <c r="AC24" i="6"/>
  <c r="AB24" i="6"/>
  <c r="AC36" i="6"/>
  <c r="AB36" i="6"/>
  <c r="AC48" i="6"/>
  <c r="AC72" i="6"/>
  <c r="AB72" i="6"/>
  <c r="AC84" i="6"/>
  <c r="AB84" i="6"/>
  <c r="AC120" i="6"/>
  <c r="AB120" i="6"/>
  <c r="AC132" i="6"/>
  <c r="AB132" i="6"/>
  <c r="AC144" i="6"/>
  <c r="AC168" i="6"/>
  <c r="AB168" i="6"/>
  <c r="AC180" i="6"/>
  <c r="AB180" i="6"/>
  <c r="AC216" i="6"/>
  <c r="AB216" i="6"/>
  <c r="AC248" i="6"/>
  <c r="AB248" i="6"/>
  <c r="AC260" i="6"/>
  <c r="AB260" i="6"/>
  <c r="AB272" i="6"/>
  <c r="AC296" i="6"/>
  <c r="AB296" i="6"/>
  <c r="AC308" i="6"/>
  <c r="AB308" i="6"/>
  <c r="AC13" i="6"/>
  <c r="AB13" i="6"/>
  <c r="AB25" i="6"/>
  <c r="AC29" i="6"/>
  <c r="AB29" i="6"/>
  <c r="AC33" i="6"/>
  <c r="AB33" i="6"/>
  <c r="AC37" i="6"/>
  <c r="AC45" i="6"/>
  <c r="AB45" i="6"/>
  <c r="AC49" i="6"/>
  <c r="AB49" i="6"/>
  <c r="AB57" i="6"/>
  <c r="AC97" i="6"/>
  <c r="AB97" i="6"/>
  <c r="AC3" i="6"/>
  <c r="AB3" i="6"/>
  <c r="AC7" i="6"/>
  <c r="AB7" i="6"/>
  <c r="AC11" i="6"/>
  <c r="AB11" i="6"/>
  <c r="AC15" i="6"/>
  <c r="AB15" i="6"/>
  <c r="AC19" i="6"/>
  <c r="AB19" i="6"/>
  <c r="AC23" i="6"/>
  <c r="AB23" i="6"/>
  <c r="AC31" i="6"/>
  <c r="AB31" i="6"/>
  <c r="AC39" i="6"/>
  <c r="AB39" i="6"/>
  <c r="AC47" i="6"/>
  <c r="AB47" i="6"/>
  <c r="AC55" i="6"/>
  <c r="AB55" i="6"/>
  <c r="AC59" i="6"/>
  <c r="AB59" i="6"/>
  <c r="AC63" i="6"/>
  <c r="AB63" i="6"/>
  <c r="AC67" i="6"/>
  <c r="AB67" i="6"/>
  <c r="AC71" i="6"/>
  <c r="AB71" i="6"/>
  <c r="AC75" i="6"/>
  <c r="AB75" i="6"/>
  <c r="AC79" i="6"/>
  <c r="AB79" i="6"/>
  <c r="AC83" i="6"/>
  <c r="AB83" i="6"/>
  <c r="AC87" i="6"/>
  <c r="AB87" i="6"/>
  <c r="AC95" i="6"/>
  <c r="AB95" i="6"/>
  <c r="AC103" i="6"/>
  <c r="AB103" i="6"/>
  <c r="AC107" i="6"/>
  <c r="AB107" i="6"/>
  <c r="AC111" i="6"/>
  <c r="AB111" i="6"/>
  <c r="AC115" i="6"/>
  <c r="AB115" i="6"/>
  <c r="AC119" i="6"/>
  <c r="AB119" i="6"/>
  <c r="AB123" i="6"/>
  <c r="AC127" i="6"/>
  <c r="AB127" i="6"/>
  <c r="AC135" i="6"/>
  <c r="AB135" i="6"/>
  <c r="AC139" i="6"/>
  <c r="AB139" i="6"/>
  <c r="AC143" i="6"/>
  <c r="AB143" i="6"/>
  <c r="AC147" i="6"/>
  <c r="AB147" i="6"/>
  <c r="AC151" i="6"/>
  <c r="AB151" i="6"/>
  <c r="AC159" i="6"/>
  <c r="AB159" i="6"/>
  <c r="AC167" i="6"/>
  <c r="AB167" i="6"/>
  <c r="AC171" i="6"/>
  <c r="AB171" i="6"/>
  <c r="AC175" i="6"/>
  <c r="AB175" i="6"/>
  <c r="AC179" i="6"/>
  <c r="AB179" i="6"/>
  <c r="AC183" i="6"/>
  <c r="AB183" i="6"/>
  <c r="AB187" i="6"/>
  <c r="AC191" i="6"/>
  <c r="AB191" i="6"/>
  <c r="AC199" i="6"/>
  <c r="AB199" i="6"/>
  <c r="AC203" i="6"/>
  <c r="AB203" i="6"/>
  <c r="AC207" i="6"/>
  <c r="AB207" i="6"/>
  <c r="AC211" i="6"/>
  <c r="AB211" i="6"/>
  <c r="AC215" i="6"/>
  <c r="AB215" i="6"/>
  <c r="AC223" i="6"/>
  <c r="AB223" i="6"/>
  <c r="AC231" i="6"/>
  <c r="AB231" i="6"/>
  <c r="AC235" i="6"/>
  <c r="AB235" i="6"/>
  <c r="AC239" i="6"/>
  <c r="AB239" i="6"/>
  <c r="AC243" i="6"/>
  <c r="AB243" i="6"/>
  <c r="AC247" i="6"/>
  <c r="AB247" i="6"/>
  <c r="AB251" i="6"/>
  <c r="AC255" i="6"/>
  <c r="AB255" i="6"/>
  <c r="AC263" i="6"/>
  <c r="AB263" i="6"/>
  <c r="AC267" i="6"/>
  <c r="AB267" i="6"/>
  <c r="AC271" i="6"/>
  <c r="AB271" i="6"/>
  <c r="AC275" i="6"/>
  <c r="AB275" i="6"/>
  <c r="AC279" i="6"/>
  <c r="AB279" i="6"/>
  <c r="AC287" i="6"/>
  <c r="AB287" i="6"/>
  <c r="AC295" i="6"/>
  <c r="AB295" i="6"/>
  <c r="AC299" i="6"/>
  <c r="AB299" i="6"/>
  <c r="AC303" i="6"/>
  <c r="AB303" i="6"/>
  <c r="AC307" i="6"/>
  <c r="AB307" i="6"/>
  <c r="AC311" i="6"/>
  <c r="AB311" i="6"/>
  <c r="AB315" i="6"/>
  <c r="AC319" i="6"/>
  <c r="AB319" i="6"/>
  <c r="AC327" i="6"/>
  <c r="AB327" i="6"/>
  <c r="AC331" i="6"/>
  <c r="AB331" i="6"/>
  <c r="AC335" i="6"/>
  <c r="AB335" i="6"/>
  <c r="AC339" i="6"/>
  <c r="AB339" i="6"/>
  <c r="AC343" i="6"/>
  <c r="AB343" i="6"/>
  <c r="AC351" i="6"/>
  <c r="AB351" i="6"/>
  <c r="AC359" i="6"/>
  <c r="AB359" i="6"/>
  <c r="AC363" i="6"/>
  <c r="AB363" i="6"/>
  <c r="AC367" i="6"/>
  <c r="AB367" i="6"/>
  <c r="AC371" i="6"/>
  <c r="AB371" i="6"/>
  <c r="AC375" i="6"/>
  <c r="AB375" i="6"/>
  <c r="AB379" i="6"/>
  <c r="AC383" i="6"/>
  <c r="AB383" i="6"/>
  <c r="AC391" i="6"/>
  <c r="AB391" i="6"/>
  <c r="AC395" i="6"/>
  <c r="AB395" i="6"/>
  <c r="AC399" i="6"/>
  <c r="AB399" i="6"/>
  <c r="AC403" i="6"/>
  <c r="AB403" i="6"/>
  <c r="AC407" i="6"/>
  <c r="AB407" i="6"/>
  <c r="AC415" i="6"/>
  <c r="AB415" i="6"/>
  <c r="AC423" i="6"/>
  <c r="AB423" i="6"/>
  <c r="AC427" i="6"/>
  <c r="AB427" i="6"/>
  <c r="AC431" i="6"/>
  <c r="AB431" i="6"/>
  <c r="AC435" i="6"/>
  <c r="AB435" i="6"/>
  <c r="AC439" i="6"/>
  <c r="AB439" i="6"/>
  <c r="AB443" i="6"/>
  <c r="AC447" i="6"/>
  <c r="AB447" i="6"/>
  <c r="AC455" i="6"/>
  <c r="AB455" i="6"/>
  <c r="AC459" i="6"/>
  <c r="AB459" i="6"/>
  <c r="AC463" i="6"/>
  <c r="AB463" i="6"/>
  <c r="AC467" i="6"/>
  <c r="AB467" i="6"/>
  <c r="AC471" i="6"/>
  <c r="AB471" i="6"/>
  <c r="AC479" i="6"/>
  <c r="AB479" i="6"/>
  <c r="AC487" i="6"/>
  <c r="AB487" i="6"/>
  <c r="AC491" i="6"/>
  <c r="AB491" i="6"/>
  <c r="AC495" i="6"/>
  <c r="AB495" i="6"/>
  <c r="AC499" i="6"/>
  <c r="AB499" i="6"/>
  <c r="AC503" i="6"/>
  <c r="AB503" i="6"/>
  <c r="AB507" i="6"/>
  <c r="AC511" i="6"/>
  <c r="AB511" i="6"/>
  <c r="AC519" i="6"/>
  <c r="AB519" i="6"/>
  <c r="AC523" i="6"/>
  <c r="AB523" i="6"/>
  <c r="AC527" i="6"/>
  <c r="AB527" i="6"/>
  <c r="AC531" i="6"/>
  <c r="AB531" i="6"/>
  <c r="AC535" i="6"/>
  <c r="AB535" i="6"/>
  <c r="AC543" i="6"/>
  <c r="AB543" i="6"/>
  <c r="AC547" i="6"/>
  <c r="AB547" i="6"/>
  <c r="AC551" i="6"/>
  <c r="AB551" i="6"/>
  <c r="AC555" i="6"/>
  <c r="AB555" i="6"/>
  <c r="AC559" i="6"/>
  <c r="AB559" i="6"/>
  <c r="AC563" i="6"/>
  <c r="AB563" i="6"/>
  <c r="AC567" i="6"/>
  <c r="AB567" i="6"/>
  <c r="AC571" i="6"/>
  <c r="AB571" i="6"/>
  <c r="AC575" i="6"/>
  <c r="AB575" i="6"/>
  <c r="AC579" i="6"/>
  <c r="AB579" i="6"/>
  <c r="AC583" i="6"/>
  <c r="AB583" i="6"/>
  <c r="AC587" i="6"/>
  <c r="AB587" i="6"/>
  <c r="AC591" i="6"/>
  <c r="AB591" i="6"/>
  <c r="AC595" i="6"/>
  <c r="AB595" i="6"/>
  <c r="AC599" i="6"/>
  <c r="AB599" i="6"/>
  <c r="AC603" i="6"/>
  <c r="AB603" i="6"/>
  <c r="AC607" i="6"/>
  <c r="AB607" i="6"/>
  <c r="AC615" i="6"/>
  <c r="AB615" i="6"/>
  <c r="AC619" i="6"/>
  <c r="AB619" i="6"/>
  <c r="AC623" i="6"/>
  <c r="AB623" i="6"/>
  <c r="AC627" i="6"/>
  <c r="AB627" i="6"/>
  <c r="AC631" i="6"/>
  <c r="AB631" i="6"/>
  <c r="AB635" i="6"/>
  <c r="AC639" i="6"/>
  <c r="AB639" i="6"/>
  <c r="AC647" i="6"/>
  <c r="AB647" i="6"/>
  <c r="AC651" i="6"/>
  <c r="AB651" i="6"/>
  <c r="AC655" i="6"/>
  <c r="AB655" i="6"/>
  <c r="AC659" i="6"/>
  <c r="AB659" i="6"/>
  <c r="AC663" i="6"/>
  <c r="AB663" i="6"/>
  <c r="AC671" i="6"/>
  <c r="AB671" i="6"/>
  <c r="AC679" i="6"/>
  <c r="AB679" i="6"/>
  <c r="AC683" i="6"/>
  <c r="AB683" i="6"/>
  <c r="AC687" i="6"/>
  <c r="AB687" i="6"/>
  <c r="AC691" i="6"/>
  <c r="AB691" i="6"/>
  <c r="AC695" i="6"/>
  <c r="AB695" i="6"/>
  <c r="AB699" i="6"/>
  <c r="AC703" i="6"/>
  <c r="AB703" i="6"/>
  <c r="AC711" i="6"/>
  <c r="AB711" i="6"/>
  <c r="AC715" i="6"/>
  <c r="AB715" i="6"/>
  <c r="AC719" i="6"/>
  <c r="AB719" i="6"/>
  <c r="AC723" i="6"/>
  <c r="AB723" i="6"/>
  <c r="AC727" i="6"/>
  <c r="AB727" i="6"/>
  <c r="AC735" i="6"/>
  <c r="AB735" i="6"/>
  <c r="AC743" i="6"/>
  <c r="AB743" i="6"/>
  <c r="AC747" i="6"/>
  <c r="AB747" i="6"/>
  <c r="AC751" i="6"/>
  <c r="AB751" i="6"/>
  <c r="AC755" i="6"/>
  <c r="AB755" i="6"/>
  <c r="AC759" i="6"/>
  <c r="AB759" i="6"/>
  <c r="AB763" i="6"/>
  <c r="AC767" i="6"/>
  <c r="AB767" i="6"/>
  <c r="AC775" i="6"/>
  <c r="AB775" i="6"/>
  <c r="AC779" i="6"/>
  <c r="AB779" i="6"/>
  <c r="AC783" i="6"/>
  <c r="AB783" i="6"/>
  <c r="AC787" i="6"/>
  <c r="AB787" i="6"/>
  <c r="AC791" i="6"/>
  <c r="AB791" i="6"/>
  <c r="AC799" i="6"/>
  <c r="AB799" i="6"/>
  <c r="AC807" i="6"/>
  <c r="AB807" i="6"/>
  <c r="AC811" i="6"/>
  <c r="AB811" i="6"/>
  <c r="AC815" i="6"/>
  <c r="AB815" i="6"/>
  <c r="AC819" i="6"/>
  <c r="AB819" i="6"/>
  <c r="AC823" i="6"/>
  <c r="AB823" i="6"/>
  <c r="AB827" i="6"/>
  <c r="AC831" i="6"/>
  <c r="AB831" i="6"/>
  <c r="AC839" i="6"/>
  <c r="AB839" i="6"/>
  <c r="AC843" i="6"/>
  <c r="AB843" i="6"/>
  <c r="AC847" i="6"/>
  <c r="AB847" i="6"/>
  <c r="AC851" i="6"/>
  <c r="AB851" i="6"/>
  <c r="AC855" i="6"/>
  <c r="AB855" i="6"/>
  <c r="AC863" i="6"/>
  <c r="AB863" i="6"/>
  <c r="AC871" i="6"/>
  <c r="AB871" i="6"/>
  <c r="AC875" i="6"/>
  <c r="AB875" i="6"/>
  <c r="AC879" i="6"/>
  <c r="AB879" i="6"/>
  <c r="AC883" i="6"/>
  <c r="AB883" i="6"/>
  <c r="AC887" i="6"/>
  <c r="AB887" i="6"/>
  <c r="AB891" i="6"/>
  <c r="AC895" i="6"/>
  <c r="AB895" i="6"/>
  <c r="AC903" i="6"/>
  <c r="AB903" i="6"/>
  <c r="AC907" i="6"/>
  <c r="AB907" i="6"/>
  <c r="AC911" i="6"/>
  <c r="AB911" i="6"/>
  <c r="AC915" i="6"/>
  <c r="AB915" i="6"/>
  <c r="AC919" i="6"/>
  <c r="AB919" i="6"/>
  <c r="AC927" i="6"/>
  <c r="AB927" i="6"/>
  <c r="AC935" i="6"/>
  <c r="AB935" i="6"/>
  <c r="AC939" i="6"/>
  <c r="AB939" i="6"/>
  <c r="AC943" i="6"/>
  <c r="AB943" i="6"/>
  <c r="AC947" i="6"/>
  <c r="AB947" i="6"/>
  <c r="AC951" i="6"/>
  <c r="AB951" i="6"/>
  <c r="AB955" i="6"/>
  <c r="AC959" i="6"/>
  <c r="AB959" i="6"/>
  <c r="AC967" i="6"/>
  <c r="AB967" i="6"/>
  <c r="AC971" i="6"/>
  <c r="AB971" i="6"/>
  <c r="AC975" i="6"/>
  <c r="AB975" i="6"/>
  <c r="AC979" i="6"/>
  <c r="AB979" i="6"/>
  <c r="AC983" i="6"/>
  <c r="AC987" i="6"/>
  <c r="AB987" i="6"/>
  <c r="AC991" i="6"/>
  <c r="AB991" i="6"/>
  <c r="AC1003" i="6"/>
  <c r="AB1003" i="6"/>
  <c r="AC1007" i="6"/>
  <c r="AB1007" i="6"/>
  <c r="AC1015" i="6"/>
  <c r="AC1019" i="6"/>
  <c r="AB1019" i="6"/>
  <c r="AC1023" i="6"/>
  <c r="AB1023" i="6"/>
  <c r="AC1035" i="6"/>
  <c r="AB1035" i="6"/>
  <c r="AC8" i="6"/>
  <c r="AB8" i="6"/>
  <c r="AC20" i="6"/>
  <c r="AB20" i="6"/>
  <c r="AC56" i="6"/>
  <c r="AB56" i="6"/>
  <c r="AC68" i="6"/>
  <c r="AB68" i="6"/>
  <c r="AC80" i="6"/>
  <c r="AC88" i="6"/>
  <c r="AB88" i="6"/>
  <c r="AC100" i="6"/>
  <c r="AB100" i="6"/>
  <c r="AB112" i="6"/>
  <c r="AC136" i="6"/>
  <c r="AB136" i="6"/>
  <c r="AC148" i="6"/>
  <c r="AB148" i="6"/>
  <c r="AC184" i="6"/>
  <c r="AB184" i="6"/>
  <c r="AC196" i="6"/>
  <c r="AB196" i="6"/>
  <c r="AB208" i="6"/>
  <c r="AC232" i="6"/>
  <c r="AB232" i="6"/>
  <c r="AC244" i="6"/>
  <c r="AB244" i="6"/>
  <c r="AC264" i="6"/>
  <c r="AB264" i="6"/>
  <c r="AC276" i="6"/>
  <c r="AB276" i="6"/>
  <c r="AC288" i="6"/>
  <c r="AC312" i="6"/>
  <c r="AB312" i="6"/>
  <c r="AC320" i="6"/>
  <c r="AC324" i="6"/>
  <c r="AB324" i="6"/>
  <c r="AC328" i="6"/>
  <c r="AB328" i="6"/>
  <c r="AC340" i="6"/>
  <c r="AB340" i="6"/>
  <c r="AC344" i="6"/>
  <c r="AB344" i="6"/>
  <c r="AC356" i="6"/>
  <c r="AB356" i="6"/>
  <c r="AC360" i="6"/>
  <c r="AB360" i="6"/>
  <c r="AC368" i="6"/>
  <c r="AC372" i="6"/>
  <c r="AB372" i="6"/>
  <c r="AC376" i="6"/>
  <c r="AB376" i="6"/>
  <c r="AC388" i="6"/>
  <c r="AB388" i="6"/>
  <c r="AC392" i="6"/>
  <c r="AB392" i="6"/>
  <c r="AC400" i="6"/>
  <c r="AC404" i="6"/>
  <c r="AB404" i="6"/>
  <c r="AC408" i="6"/>
  <c r="AB408" i="6"/>
  <c r="AC420" i="6"/>
  <c r="AB420" i="6"/>
  <c r="AC424" i="6"/>
  <c r="AB424" i="6"/>
  <c r="AC432" i="6"/>
  <c r="AC436" i="6"/>
  <c r="AB436" i="6"/>
  <c r="AC440" i="6"/>
  <c r="AB440" i="6"/>
  <c r="AC452" i="6"/>
  <c r="AB452" i="6"/>
  <c r="AC456" i="6"/>
  <c r="AB456" i="6"/>
  <c r="AC464" i="6"/>
  <c r="AC468" i="6"/>
  <c r="AB468" i="6"/>
  <c r="AC472" i="6"/>
  <c r="AB472" i="6"/>
  <c r="AC484" i="6"/>
  <c r="AB484" i="6"/>
  <c r="AC488" i="6"/>
  <c r="AB488" i="6"/>
  <c r="AC496" i="6"/>
  <c r="AC500" i="6"/>
  <c r="AB500" i="6"/>
  <c r="AC504" i="6"/>
  <c r="AB504" i="6"/>
  <c r="AC516" i="6"/>
  <c r="AB516" i="6"/>
  <c r="AC520" i="6"/>
  <c r="AB520" i="6"/>
  <c r="AC528" i="6"/>
  <c r="AC532" i="6"/>
  <c r="AB532" i="6"/>
  <c r="AC536" i="6"/>
  <c r="AB536" i="6"/>
  <c r="AC548" i="6"/>
  <c r="AB548" i="6"/>
  <c r="AC552" i="6"/>
  <c r="AB552" i="6"/>
  <c r="AC556" i="6"/>
  <c r="AB556" i="6"/>
  <c r="AC560" i="6"/>
  <c r="AB560" i="6"/>
  <c r="AC564" i="6"/>
  <c r="AB564" i="6"/>
  <c r="AC568" i="6"/>
  <c r="AB568" i="6"/>
  <c r="AC572" i="6"/>
  <c r="AB572" i="6"/>
  <c r="AC576" i="6"/>
  <c r="AB576" i="6"/>
  <c r="AC580" i="6"/>
  <c r="AB580" i="6"/>
  <c r="AC584" i="6"/>
  <c r="AB584" i="6"/>
  <c r="AC588" i="6"/>
  <c r="AB588" i="6"/>
  <c r="AC592" i="6"/>
  <c r="AB592" i="6"/>
  <c r="AC596" i="6"/>
  <c r="AB596" i="6"/>
  <c r="AC600" i="6"/>
  <c r="AB600" i="6"/>
  <c r="AC604" i="6"/>
  <c r="AB604" i="6"/>
  <c r="AC608" i="6"/>
  <c r="AB608" i="6"/>
  <c r="AC612" i="6"/>
  <c r="AB612" i="6"/>
  <c r="AC616" i="6"/>
  <c r="AB616" i="6"/>
  <c r="AC624" i="6"/>
  <c r="AC628" i="6"/>
  <c r="AB628" i="6"/>
  <c r="AC632" i="6"/>
  <c r="AB632" i="6"/>
  <c r="AC644" i="6"/>
  <c r="AB644" i="6"/>
  <c r="AC648" i="6"/>
  <c r="AB648" i="6"/>
  <c r="AC656" i="6"/>
  <c r="AC660" i="6"/>
  <c r="AB660" i="6"/>
  <c r="AC664" i="6"/>
  <c r="AB664" i="6"/>
  <c r="AC676" i="6"/>
  <c r="AB676" i="6"/>
  <c r="AC680" i="6"/>
  <c r="AB680" i="6"/>
  <c r="AC688" i="6"/>
  <c r="AC692" i="6"/>
  <c r="AB692" i="6"/>
  <c r="AC696" i="6"/>
  <c r="AB696" i="6"/>
  <c r="AC708" i="6"/>
  <c r="AB708" i="6"/>
  <c r="AC712" i="6"/>
  <c r="AB712" i="6"/>
  <c r="AC720" i="6"/>
  <c r="AC724" i="6"/>
  <c r="AB724" i="6"/>
  <c r="AC728" i="6"/>
  <c r="AB728" i="6"/>
  <c r="AC740" i="6"/>
  <c r="AB740" i="6"/>
  <c r="AC744" i="6"/>
  <c r="AB744" i="6"/>
  <c r="AC752" i="6"/>
  <c r="AC756" i="6"/>
  <c r="AB756" i="6"/>
  <c r="AC760" i="6"/>
  <c r="AB760" i="6"/>
  <c r="AC772" i="6"/>
  <c r="AB772" i="6"/>
  <c r="AC776" i="6"/>
  <c r="AB776" i="6"/>
  <c r="AC784" i="6"/>
  <c r="AC788" i="6"/>
  <c r="AB788" i="6"/>
  <c r="AC792" i="6"/>
  <c r="AB792" i="6"/>
  <c r="AC804" i="6"/>
  <c r="AB804" i="6"/>
  <c r="AC808" i="6"/>
  <c r="AB808" i="6"/>
  <c r="AC816" i="6"/>
  <c r="AC820" i="6"/>
  <c r="AB820" i="6"/>
  <c r="AC824" i="6"/>
  <c r="AB824" i="6"/>
  <c r="AC836" i="6"/>
  <c r="AB836" i="6"/>
  <c r="AC840" i="6"/>
  <c r="AB840" i="6"/>
  <c r="AC848" i="6"/>
  <c r="AC852" i="6"/>
  <c r="AB852" i="6"/>
  <c r="AC856" i="6"/>
  <c r="AB856" i="6"/>
  <c r="AC868" i="6"/>
  <c r="AB868" i="6"/>
  <c r="AC872" i="6"/>
  <c r="AB872" i="6"/>
  <c r="AC880" i="6"/>
  <c r="AC884" i="6"/>
  <c r="AB884" i="6"/>
  <c r="AC888" i="6"/>
  <c r="AB888" i="6"/>
  <c r="AC900" i="6"/>
  <c r="AB900" i="6"/>
  <c r="AC904" i="6"/>
  <c r="AB904" i="6"/>
  <c r="AC912" i="6"/>
  <c r="AC916" i="6"/>
  <c r="AB916" i="6"/>
  <c r="AC920" i="6"/>
  <c r="AB920" i="6"/>
  <c r="AC932" i="6"/>
  <c r="AB932" i="6"/>
  <c r="AC936" i="6"/>
  <c r="AB936" i="6"/>
  <c r="AC944" i="6"/>
  <c r="AC948" i="6"/>
  <c r="AB948" i="6"/>
  <c r="AC952" i="6"/>
  <c r="AB952" i="6"/>
  <c r="AC964" i="6"/>
  <c r="AB964" i="6"/>
  <c r="AC968" i="6"/>
  <c r="AB968" i="6"/>
  <c r="AC976" i="6"/>
  <c r="AC980" i="6"/>
  <c r="AB980" i="6"/>
  <c r="AC984" i="6"/>
  <c r="AB984" i="6"/>
  <c r="AC992" i="6"/>
  <c r="AB992" i="6"/>
  <c r="AB996" i="6"/>
  <c r="AC1008" i="6"/>
  <c r="AB1012" i="6"/>
  <c r="AC1016" i="6"/>
  <c r="AB1016" i="6"/>
  <c r="AC1020" i="6"/>
  <c r="AB1020" i="6"/>
  <c r="AC1028" i="6"/>
  <c r="AB1028" i="6"/>
  <c r="AC1032" i="6"/>
  <c r="AC1036" i="6"/>
  <c r="AB1036" i="6"/>
  <c r="AC1040" i="6"/>
  <c r="AB1040" i="6"/>
  <c r="AC1044" i="6"/>
  <c r="AB1044" i="6"/>
  <c r="AC1048" i="6"/>
  <c r="AB1048" i="6"/>
  <c r="AC1056" i="6"/>
  <c r="AB1056" i="6"/>
  <c r="AB1060" i="6"/>
  <c r="AC1064" i="6"/>
  <c r="AB1064" i="6"/>
  <c r="AC1068" i="6"/>
  <c r="AB1068" i="6"/>
  <c r="AC1080" i="6"/>
  <c r="AB1080" i="6"/>
  <c r="AC1092" i="6"/>
  <c r="AB1092" i="6"/>
  <c r="AC1096" i="6"/>
  <c r="AB1096" i="6"/>
  <c r="AC1104" i="6"/>
  <c r="AB1104" i="6"/>
  <c r="AC1108" i="6"/>
  <c r="AB1108" i="6"/>
  <c r="AC1112" i="6"/>
  <c r="AB1112" i="6"/>
  <c r="AC1116" i="6"/>
  <c r="AB1116" i="6"/>
  <c r="AC1120" i="6"/>
  <c r="AB1120" i="6"/>
  <c r="AB1132" i="6"/>
  <c r="AC1144" i="6"/>
  <c r="AB1144" i="6"/>
  <c r="AC1156" i="6"/>
  <c r="AB1156" i="6"/>
  <c r="AC1164" i="6"/>
  <c r="AB1164" i="6"/>
  <c r="AC1168" i="6"/>
  <c r="AB1168" i="6"/>
  <c r="AC1172" i="6"/>
  <c r="AB1172" i="6"/>
  <c r="AC1176" i="6"/>
  <c r="AB1176" i="6"/>
  <c r="AC1180" i="6"/>
  <c r="AB1180" i="6"/>
  <c r="AC1184" i="6"/>
  <c r="AB1184" i="6"/>
  <c r="AC1192" i="6"/>
  <c r="AB1192" i="6"/>
  <c r="AC1196" i="6"/>
  <c r="AB1196" i="6"/>
  <c r="AC1200" i="6"/>
  <c r="AB1204" i="6"/>
  <c r="AC1208" i="6"/>
  <c r="AB1208" i="6"/>
  <c r="AC1212" i="6"/>
  <c r="AB1212" i="6"/>
  <c r="AC1220" i="6"/>
  <c r="AB1220" i="6"/>
  <c r="AC1224" i="6"/>
  <c r="AB1224" i="6"/>
  <c r="AC1232" i="6"/>
  <c r="AB1232" i="6"/>
  <c r="AC1236" i="6"/>
  <c r="AB1236" i="6"/>
  <c r="AB1244" i="6"/>
  <c r="AC1248" i="6"/>
  <c r="AB1248" i="6"/>
  <c r="AC1252" i="6"/>
  <c r="AB1252" i="6"/>
  <c r="AC1256" i="6"/>
  <c r="AB1256" i="6"/>
  <c r="AC1260" i="6"/>
  <c r="AB1260" i="6"/>
  <c r="AC1264" i="6"/>
  <c r="AB1264" i="6"/>
  <c r="AB1268" i="6"/>
  <c r="AC1280" i="6"/>
  <c r="AB1280" i="6"/>
  <c r="AC1284" i="6"/>
  <c r="AB1284" i="6"/>
  <c r="AC1308" i="6"/>
  <c r="AB1308" i="6"/>
  <c r="AC1320" i="6"/>
  <c r="AB1320" i="6"/>
  <c r="AC1324" i="6"/>
  <c r="AB1324" i="6"/>
  <c r="AB1332" i="6"/>
  <c r="AC1336" i="6"/>
  <c r="AB1336" i="6"/>
  <c r="AB1340" i="6"/>
  <c r="AC1344" i="6"/>
  <c r="AB1344" i="6"/>
  <c r="AC1348" i="6"/>
  <c r="AB1348" i="6"/>
  <c r="AC1352" i="6"/>
  <c r="AB1352" i="6"/>
  <c r="AC1356" i="6"/>
  <c r="AB1356" i="6"/>
  <c r="AC1360" i="6"/>
  <c r="AB1360" i="6"/>
  <c r="AC1364" i="6"/>
  <c r="AB1364" i="6"/>
  <c r="AC1368" i="6"/>
  <c r="AB1368" i="6"/>
  <c r="AC1372" i="6"/>
  <c r="AB1372" i="6"/>
  <c r="AC1376" i="6"/>
  <c r="AC1380" i="6"/>
  <c r="AB1380" i="6"/>
  <c r="AC1384" i="6"/>
  <c r="AB1384" i="6"/>
  <c r="AC1388" i="6"/>
  <c r="AB1388" i="6"/>
  <c r="AC1392" i="6"/>
  <c r="AB1392" i="6"/>
  <c r="AC1396" i="6"/>
  <c r="AB1396" i="6"/>
  <c r="AC1400" i="6"/>
  <c r="AB1400" i="6"/>
  <c r="AC1404" i="6"/>
  <c r="AB1404" i="6"/>
  <c r="AC1408" i="6"/>
  <c r="AB1408" i="6"/>
  <c r="AC1412" i="6"/>
  <c r="AB1412" i="6"/>
  <c r="AC1416" i="6"/>
  <c r="AB1416" i="6"/>
  <c r="AC1420" i="6"/>
  <c r="AB1420" i="6"/>
  <c r="AC1424" i="6"/>
  <c r="AB1424" i="6"/>
  <c r="AC1428" i="6"/>
  <c r="AB1428" i="6"/>
  <c r="AC1432" i="6"/>
  <c r="AB1432" i="6"/>
  <c r="AC1436" i="6"/>
  <c r="AB1436" i="6"/>
  <c r="AC1440" i="6"/>
  <c r="AB1440" i="6"/>
  <c r="AC1444" i="6"/>
  <c r="AB1444" i="6"/>
  <c r="AC1448" i="6"/>
  <c r="AB1448" i="6"/>
  <c r="AC1452" i="6"/>
  <c r="AB1452" i="6"/>
  <c r="AC1456" i="6"/>
  <c r="AB1456" i="6"/>
  <c r="AC1460" i="6"/>
  <c r="AB1460" i="6"/>
  <c r="AC1464" i="6"/>
  <c r="AB1464" i="6"/>
  <c r="AC1468" i="6"/>
  <c r="AB1468" i="6"/>
  <c r="AC1472" i="6"/>
  <c r="AB1472" i="6"/>
  <c r="AC1476" i="6"/>
  <c r="AB1476" i="6"/>
  <c r="AC1480" i="6"/>
  <c r="AB1480" i="6"/>
  <c r="AC1484" i="6"/>
  <c r="AB1484" i="6"/>
  <c r="AC1488" i="6"/>
  <c r="AB1488" i="6"/>
  <c r="AC1492" i="6"/>
  <c r="AB1492" i="6"/>
  <c r="AC1496" i="6"/>
  <c r="AB1496" i="6"/>
  <c r="AC1500" i="6"/>
  <c r="AB1500" i="6"/>
  <c r="AC1504" i="6"/>
  <c r="AB1504" i="6"/>
  <c r="AC1512" i="6"/>
  <c r="AB1512" i="6"/>
  <c r="AC1520" i="6"/>
  <c r="AC1524" i="6"/>
  <c r="AC1528" i="6"/>
  <c r="AB1528" i="6"/>
  <c r="AC1532" i="6"/>
  <c r="AB1532" i="6"/>
  <c r="AC1536" i="6"/>
  <c r="AB1536" i="6"/>
  <c r="AC1540" i="6"/>
  <c r="AB1540" i="6"/>
  <c r="AC1544" i="6"/>
  <c r="AB1544" i="6"/>
  <c r="AC1548" i="6"/>
  <c r="AB1548" i="6"/>
  <c r="AC1552" i="6"/>
  <c r="AB1552" i="6"/>
  <c r="AC1556" i="6"/>
  <c r="AB1556" i="6"/>
  <c r="AC1560" i="6"/>
  <c r="AB1560" i="6"/>
  <c r="AC1564" i="6"/>
  <c r="AC1572" i="6"/>
  <c r="AB1572" i="6"/>
  <c r="AC1580" i="6"/>
  <c r="AB1580" i="6"/>
  <c r="AC1584" i="6"/>
  <c r="AB1584" i="6"/>
  <c r="AC1588" i="6"/>
  <c r="AB1588" i="6"/>
  <c r="AC1592" i="6"/>
  <c r="AB1592" i="6"/>
  <c r="AC1596" i="6"/>
  <c r="AB1596" i="6"/>
  <c r="AC1600" i="6"/>
  <c r="AC1604" i="6"/>
  <c r="AB1604" i="6"/>
  <c r="AC1608" i="6"/>
  <c r="AC1612" i="6"/>
  <c r="AB1612" i="6"/>
  <c r="AC1616" i="6"/>
  <c r="AB1616" i="6"/>
  <c r="AC1620" i="6"/>
  <c r="AC1624" i="6"/>
  <c r="AB1624" i="6"/>
  <c r="AC1628" i="6"/>
  <c r="AB1628" i="6"/>
  <c r="AC1636" i="6"/>
  <c r="AB1636" i="6"/>
  <c r="AC1644" i="6"/>
  <c r="AB1644" i="6"/>
  <c r="AC1648" i="6"/>
  <c r="AB1648" i="6"/>
  <c r="AC1652" i="6"/>
  <c r="AB1652" i="6"/>
  <c r="AC1656" i="6"/>
  <c r="AB1656" i="6"/>
  <c r="AB1660" i="6"/>
  <c r="AC1664" i="6"/>
  <c r="AC1668" i="6"/>
  <c r="AB1668" i="6"/>
  <c r="AC1672" i="6"/>
  <c r="AC1676" i="6"/>
  <c r="AB1676" i="6"/>
  <c r="AC1680" i="6"/>
  <c r="AB1680" i="6"/>
  <c r="AC1684" i="6"/>
  <c r="AC1688" i="6"/>
  <c r="AB1688" i="6"/>
  <c r="AC1700" i="6"/>
  <c r="AB1700" i="6"/>
  <c r="AC1708" i="6"/>
  <c r="AB1708" i="6"/>
  <c r="AC1712" i="6"/>
  <c r="AB1712" i="6"/>
  <c r="AC1716" i="6"/>
  <c r="AB1716" i="6"/>
  <c r="AC1720" i="6"/>
  <c r="AB1720" i="6"/>
  <c r="AC1724" i="6"/>
  <c r="AB1724" i="6"/>
  <c r="AC1728" i="6"/>
  <c r="AC1732" i="6"/>
  <c r="AB1732" i="6"/>
  <c r="AC1736" i="6"/>
  <c r="AC1740" i="6"/>
  <c r="AB1740" i="6"/>
  <c r="AC1744" i="6"/>
  <c r="AB1744" i="6"/>
  <c r="AC1748" i="6"/>
  <c r="AC1752" i="6"/>
  <c r="AB1752" i="6"/>
  <c r="AC1756" i="6"/>
  <c r="AB1756" i="6"/>
  <c r="AC61" i="6"/>
  <c r="AB61" i="6"/>
  <c r="AC65" i="6"/>
  <c r="AB65" i="6"/>
  <c r="AB69" i="6"/>
  <c r="AC77" i="6"/>
  <c r="AB77" i="6"/>
  <c r="AC81" i="6"/>
  <c r="AB81" i="6"/>
  <c r="AC89" i="6"/>
  <c r="AC105" i="6"/>
  <c r="AC109" i="6"/>
  <c r="AB109" i="6"/>
  <c r="AC113" i="6"/>
  <c r="AB113" i="6"/>
  <c r="AC117" i="6"/>
  <c r="AC125" i="6"/>
  <c r="AB125" i="6"/>
  <c r="AC129" i="6"/>
  <c r="AB129" i="6"/>
  <c r="AB133" i="6"/>
  <c r="AC141" i="6"/>
  <c r="AB141" i="6"/>
  <c r="AC145" i="6"/>
  <c r="AB145" i="6"/>
  <c r="AC153" i="6"/>
  <c r="AC157" i="6"/>
  <c r="AB157" i="6"/>
  <c r="AC161" i="6"/>
  <c r="AB161" i="6"/>
  <c r="AC169" i="6"/>
  <c r="AC173" i="6"/>
  <c r="AB173" i="6"/>
  <c r="AC177" i="6"/>
  <c r="AB177" i="6"/>
  <c r="AC181" i="6"/>
  <c r="AC189" i="6"/>
  <c r="AB189" i="6"/>
  <c r="AC193" i="6"/>
  <c r="AB193" i="6"/>
  <c r="AB197" i="6"/>
  <c r="AC205" i="6"/>
  <c r="AB205" i="6"/>
  <c r="AC209" i="6"/>
  <c r="AB209" i="6"/>
  <c r="AC217" i="6"/>
  <c r="AC221" i="6"/>
  <c r="AB221" i="6"/>
  <c r="AC225" i="6"/>
  <c r="AB225" i="6"/>
  <c r="AC233" i="6"/>
  <c r="AC237" i="6"/>
  <c r="AB237" i="6"/>
  <c r="AC241" i="6"/>
  <c r="AB241" i="6"/>
  <c r="AC245" i="6"/>
  <c r="AC253" i="6"/>
  <c r="AB253" i="6"/>
  <c r="AC257" i="6"/>
  <c r="AB257" i="6"/>
  <c r="AB261" i="6"/>
  <c r="AC269" i="6"/>
  <c r="AB269" i="6"/>
  <c r="AC273" i="6"/>
  <c r="AB273" i="6"/>
  <c r="AC281" i="6"/>
  <c r="AC285" i="6"/>
  <c r="AB285" i="6"/>
  <c r="AC289" i="6"/>
  <c r="AB289" i="6"/>
  <c r="AC297" i="6"/>
  <c r="AC301" i="6"/>
  <c r="AB301" i="6"/>
  <c r="AC305" i="6"/>
  <c r="AB305" i="6"/>
  <c r="AC309" i="6"/>
  <c r="AC317" i="6"/>
  <c r="AB317" i="6"/>
  <c r="AC321" i="6"/>
  <c r="AB321" i="6"/>
  <c r="AB325" i="6"/>
  <c r="AC333" i="6"/>
  <c r="AB333" i="6"/>
  <c r="AC337" i="6"/>
  <c r="AB337" i="6"/>
  <c r="AC345" i="6"/>
  <c r="AC349" i="6"/>
  <c r="AB349" i="6"/>
  <c r="AC353" i="6"/>
  <c r="AB353" i="6"/>
  <c r="AC361" i="6"/>
  <c r="AC365" i="6"/>
  <c r="AB365" i="6"/>
  <c r="AC369" i="6"/>
  <c r="AB369" i="6"/>
  <c r="AC373" i="6"/>
  <c r="AC381" i="6"/>
  <c r="AB381" i="6"/>
  <c r="AC385" i="6"/>
  <c r="AB385" i="6"/>
  <c r="AB389" i="6"/>
  <c r="AC397" i="6"/>
  <c r="AB397" i="6"/>
  <c r="AC401" i="6"/>
  <c r="AB401" i="6"/>
  <c r="AC409" i="6"/>
  <c r="AC413" i="6"/>
  <c r="AB413" i="6"/>
  <c r="AC417" i="6"/>
  <c r="AB417" i="6"/>
  <c r="AC425" i="6"/>
  <c r="AC429" i="6"/>
  <c r="AB429" i="6"/>
  <c r="AC433" i="6"/>
  <c r="AB433" i="6"/>
  <c r="AC437" i="6"/>
  <c r="AC445" i="6"/>
  <c r="AB445" i="6"/>
  <c r="AC449" i="6"/>
  <c r="AB449" i="6"/>
  <c r="AB453" i="6"/>
  <c r="AC461" i="6"/>
  <c r="AB461" i="6"/>
  <c r="AC465" i="6"/>
  <c r="AB465" i="6"/>
  <c r="AC473" i="6"/>
  <c r="AC477" i="6"/>
  <c r="AB477" i="6"/>
  <c r="AC481" i="6"/>
  <c r="AB481" i="6"/>
  <c r="AC489" i="6"/>
  <c r="AC493" i="6"/>
  <c r="AB493" i="6"/>
  <c r="AC497" i="6"/>
  <c r="AB497" i="6"/>
  <c r="AC501" i="6"/>
  <c r="AC509" i="6"/>
  <c r="AB509" i="6"/>
  <c r="AC513" i="6"/>
  <c r="AB513" i="6"/>
  <c r="AB517" i="6"/>
  <c r="AC525" i="6"/>
  <c r="AB525" i="6"/>
  <c r="AC529" i="6"/>
  <c r="AB529" i="6"/>
  <c r="AC537" i="6"/>
  <c r="AC541" i="6"/>
  <c r="AB541" i="6"/>
  <c r="AC545" i="6"/>
  <c r="AB545" i="6"/>
  <c r="AC549" i="6"/>
  <c r="AB549" i="6"/>
  <c r="AC553" i="6"/>
  <c r="AB553" i="6"/>
  <c r="AC557" i="6"/>
  <c r="AB557" i="6"/>
  <c r="AC561" i="6"/>
  <c r="AB561" i="6"/>
  <c r="AC565" i="6"/>
  <c r="AB565" i="6"/>
  <c r="AC569" i="6"/>
  <c r="AB569" i="6"/>
  <c r="AC573" i="6"/>
  <c r="AB573" i="6"/>
  <c r="AC577" i="6"/>
  <c r="AB577" i="6"/>
  <c r="AC581" i="6"/>
  <c r="AB581" i="6"/>
  <c r="AC585" i="6"/>
  <c r="AB585" i="6"/>
  <c r="AC589" i="6"/>
  <c r="AB589" i="6"/>
  <c r="AC593" i="6"/>
  <c r="AB593" i="6"/>
  <c r="AC597" i="6"/>
  <c r="AB597" i="6"/>
  <c r="AC601" i="6"/>
  <c r="AB601" i="6"/>
  <c r="AC605" i="6"/>
  <c r="AB605" i="6"/>
  <c r="AC609" i="6"/>
  <c r="AB609" i="6"/>
  <c r="AC617" i="6"/>
  <c r="AC621" i="6"/>
  <c r="AB621" i="6"/>
  <c r="AC625" i="6"/>
  <c r="AB625" i="6"/>
  <c r="AC629" i="6"/>
  <c r="AC637" i="6"/>
  <c r="AB637" i="6"/>
  <c r="AC641" i="6"/>
  <c r="AB641" i="6"/>
  <c r="AB645" i="6"/>
  <c r="AC653" i="6"/>
  <c r="AB653" i="6"/>
  <c r="AC657" i="6"/>
  <c r="AB657" i="6"/>
  <c r="AC665" i="6"/>
  <c r="AC669" i="6"/>
  <c r="AB669" i="6"/>
  <c r="AC673" i="6"/>
  <c r="AB673" i="6"/>
  <c r="AC681" i="6"/>
  <c r="AC685" i="6"/>
  <c r="AB685" i="6"/>
  <c r="AC689" i="6"/>
  <c r="AB689" i="6"/>
  <c r="AC693" i="6"/>
  <c r="AC701" i="6"/>
  <c r="AB701" i="6"/>
  <c r="AC705" i="6"/>
  <c r="AB705" i="6"/>
  <c r="AB709" i="6"/>
  <c r="AC717" i="6"/>
  <c r="AB717" i="6"/>
  <c r="AC721" i="6"/>
  <c r="AB721" i="6"/>
  <c r="AC729" i="6"/>
  <c r="AC733" i="6"/>
  <c r="AB733" i="6"/>
  <c r="AC737" i="6"/>
  <c r="AB737" i="6"/>
  <c r="AC745" i="6"/>
  <c r="AC749" i="6"/>
  <c r="AB749" i="6"/>
  <c r="AC753" i="6"/>
  <c r="AB753" i="6"/>
  <c r="AC757" i="6"/>
  <c r="AC765" i="6"/>
  <c r="AB765" i="6"/>
  <c r="AC769" i="6"/>
  <c r="AB769" i="6"/>
  <c r="AB773" i="6"/>
  <c r="AC781" i="6"/>
  <c r="AB781" i="6"/>
  <c r="AC785" i="6"/>
  <c r="AB785" i="6"/>
  <c r="AC793" i="6"/>
  <c r="AC797" i="6"/>
  <c r="AB797" i="6"/>
  <c r="AC801" i="6"/>
  <c r="AB801" i="6"/>
  <c r="AC809" i="6"/>
  <c r="AC813" i="6"/>
  <c r="AB813" i="6"/>
  <c r="AC817" i="6"/>
  <c r="AB817" i="6"/>
  <c r="AC821" i="6"/>
  <c r="AC829" i="6"/>
  <c r="AB829" i="6"/>
  <c r="AC833" i="6"/>
  <c r="AB833" i="6"/>
  <c r="AB837" i="6"/>
  <c r="AC845" i="6"/>
  <c r="AB845" i="6"/>
  <c r="AC849" i="6"/>
  <c r="AB849" i="6"/>
  <c r="AC857" i="6"/>
  <c r="AC861" i="6"/>
  <c r="AB861" i="6"/>
  <c r="AC865" i="6"/>
  <c r="AB865" i="6"/>
  <c r="AC873" i="6"/>
  <c r="AC877" i="6"/>
  <c r="AB877" i="6"/>
  <c r="AC881" i="6"/>
  <c r="AB881" i="6"/>
  <c r="AC885" i="6"/>
  <c r="AC893" i="6"/>
  <c r="AB893" i="6"/>
  <c r="AC897" i="6"/>
  <c r="AB897" i="6"/>
  <c r="AB901" i="6"/>
  <c r="AC909" i="6"/>
  <c r="AB909" i="6"/>
  <c r="AC913" i="6"/>
  <c r="AB913" i="6"/>
  <c r="AC921" i="6"/>
  <c r="AC925" i="6"/>
  <c r="AB925" i="6"/>
  <c r="AC929" i="6"/>
  <c r="AB929" i="6"/>
  <c r="AC937" i="6"/>
  <c r="AC941" i="6"/>
  <c r="AB941" i="6"/>
  <c r="AC945" i="6"/>
  <c r="AB945" i="6"/>
  <c r="AC949" i="6"/>
  <c r="AC957" i="6"/>
  <c r="AB957" i="6"/>
  <c r="AC961" i="6"/>
  <c r="AB961" i="6"/>
  <c r="AB965" i="6"/>
  <c r="AC973" i="6"/>
  <c r="AB973" i="6"/>
  <c r="AC977" i="6"/>
  <c r="AB977" i="6"/>
  <c r="AC985" i="6"/>
  <c r="AB985" i="6"/>
  <c r="AB989" i="6"/>
  <c r="AC993" i="6"/>
  <c r="AB993" i="6"/>
  <c r="AC997" i="6"/>
  <c r="AB997" i="6"/>
  <c r="AC1001" i="6"/>
  <c r="AB1001" i="6"/>
  <c r="AC1005" i="6"/>
  <c r="AB1005" i="6"/>
  <c r="AC1009" i="6"/>
  <c r="AB1009" i="6"/>
  <c r="AC1013" i="6"/>
  <c r="AB1013" i="6"/>
  <c r="AC1017" i="6"/>
  <c r="AC1021" i="6"/>
  <c r="AB1021" i="6"/>
  <c r="AC1025" i="6"/>
  <c r="AB1025" i="6"/>
  <c r="AC1037" i="6"/>
  <c r="AB1037" i="6"/>
  <c r="AC1041" i="6"/>
  <c r="AB1041" i="6"/>
  <c r="AC1045" i="6"/>
  <c r="AC1049" i="6"/>
  <c r="AB1049" i="6"/>
  <c r="AC1053" i="6"/>
  <c r="AB1053" i="6"/>
  <c r="AC1061" i="6"/>
  <c r="AB1061" i="6"/>
  <c r="AC1065" i="6"/>
  <c r="AB1065" i="6"/>
  <c r="AC1069" i="6"/>
  <c r="AB1069" i="6"/>
  <c r="AC1077" i="6"/>
  <c r="AB1077" i="6"/>
  <c r="AC1081" i="6"/>
  <c r="AC1089" i="6"/>
  <c r="AC1093" i="6"/>
  <c r="AC1101" i="6"/>
  <c r="AB1101" i="6"/>
  <c r="AC1105" i="6"/>
  <c r="AB1105" i="6"/>
  <c r="AB1109" i="6"/>
  <c r="AC1113" i="6"/>
  <c r="AB1113" i="6"/>
  <c r="AC1117" i="6"/>
  <c r="AB1117" i="6"/>
  <c r="AC1121" i="6"/>
  <c r="AB1121" i="6"/>
  <c r="AC1125" i="6"/>
  <c r="AB1125" i="6"/>
  <c r="AC1129" i="6"/>
  <c r="AB1129" i="6"/>
  <c r="AC1133" i="6"/>
  <c r="AB1133" i="6"/>
  <c r="AC1141" i="6"/>
  <c r="AB1141" i="6"/>
  <c r="AC1145" i="6"/>
  <c r="AC1149" i="6"/>
  <c r="AB1149" i="6"/>
  <c r="AC1153" i="6"/>
  <c r="AB1153" i="6"/>
  <c r="AC1165" i="6"/>
  <c r="AB1165" i="6"/>
  <c r="AB1173" i="6"/>
  <c r="AC1177" i="6"/>
  <c r="AB1177" i="6"/>
  <c r="AC1181" i="6"/>
  <c r="AB1181" i="6"/>
  <c r="AC1189" i="6"/>
  <c r="AB1189" i="6"/>
  <c r="AC1193" i="6"/>
  <c r="AB1193" i="6"/>
  <c r="AC1197" i="6"/>
  <c r="AB1197" i="6"/>
  <c r="AC1201" i="6"/>
  <c r="AB1201" i="6"/>
  <c r="AC1205" i="6"/>
  <c r="AB1205" i="6"/>
  <c r="AC1209" i="6"/>
  <c r="AC1217" i="6"/>
  <c r="AB1217" i="6"/>
  <c r="AC1225" i="6"/>
  <c r="AC1229" i="6"/>
  <c r="AB1229" i="6"/>
  <c r="AC1233" i="6"/>
  <c r="AB1233" i="6"/>
  <c r="AC1237" i="6"/>
  <c r="AC1245" i="6"/>
  <c r="AB1245" i="6"/>
  <c r="AC1249" i="6"/>
  <c r="AB1249" i="6"/>
  <c r="AB1253" i="6"/>
  <c r="AC1261" i="6"/>
  <c r="AB1261" i="6"/>
  <c r="AC1265" i="6"/>
  <c r="AB1265" i="6"/>
  <c r="AC1273" i="6"/>
  <c r="AC1277" i="6"/>
  <c r="AB1277" i="6"/>
  <c r="AC1281" i="6"/>
  <c r="AB1281" i="6"/>
  <c r="AC1289" i="6"/>
  <c r="AC1293" i="6"/>
  <c r="AB1293" i="6"/>
  <c r="AC1297" i="6"/>
  <c r="AB1297" i="6"/>
  <c r="AC1301" i="6"/>
  <c r="AC1309" i="6"/>
  <c r="AB1309" i="6"/>
  <c r="AC1313" i="6"/>
  <c r="AB1313" i="6"/>
  <c r="AB1317" i="6"/>
  <c r="AC1325" i="6"/>
  <c r="AB1325" i="6"/>
  <c r="AC1329" i="6"/>
  <c r="AB1329" i="6"/>
  <c r="AC1337" i="6"/>
  <c r="AC1341" i="6"/>
  <c r="AB1341" i="6"/>
  <c r="AC1345" i="6"/>
  <c r="AB1345" i="6"/>
  <c r="AC1353" i="6"/>
  <c r="AC1357" i="6"/>
  <c r="AB1357" i="6"/>
  <c r="AC1361" i="6"/>
  <c r="AB1361" i="6"/>
  <c r="AC1365" i="6"/>
  <c r="AC1764" i="6"/>
  <c r="AB1764" i="6"/>
  <c r="AC1772" i="6"/>
  <c r="AB1772" i="6"/>
  <c r="AC1776" i="6"/>
  <c r="AB1776" i="6"/>
  <c r="AC1780" i="6"/>
  <c r="AB1780" i="6"/>
  <c r="AC1784" i="6"/>
  <c r="AB1784" i="6"/>
  <c r="AB1788" i="6"/>
  <c r="AC1792" i="6"/>
  <c r="AC1796" i="6"/>
  <c r="AB1796" i="6"/>
  <c r="AC1800" i="6"/>
  <c r="AC1804" i="6"/>
  <c r="AB1804" i="6"/>
  <c r="AC1808" i="6"/>
  <c r="AB1808" i="6"/>
  <c r="AC1812" i="6"/>
  <c r="AC1816" i="6"/>
  <c r="AB1816" i="6"/>
  <c r="AC1820" i="6"/>
  <c r="AC1828" i="6"/>
  <c r="AB1828" i="6"/>
  <c r="AC1836" i="6"/>
  <c r="AB1836" i="6"/>
  <c r="AC1840" i="6"/>
  <c r="AB1840" i="6"/>
  <c r="AC1844" i="6"/>
  <c r="AB1844" i="6"/>
  <c r="AC1848" i="6"/>
  <c r="AB1848" i="6"/>
  <c r="AC1852" i="6"/>
  <c r="AB1852" i="6"/>
  <c r="AC1856" i="6"/>
  <c r="AC1860" i="6"/>
  <c r="AB1860" i="6"/>
  <c r="AC1864" i="6"/>
  <c r="AC1868" i="6"/>
  <c r="AB1868" i="6"/>
  <c r="AC1872" i="6"/>
  <c r="AB1872" i="6"/>
  <c r="AC1876" i="6"/>
  <c r="AC1880" i="6"/>
  <c r="AB1880" i="6"/>
  <c r="AC1884" i="6"/>
  <c r="AB1884" i="6"/>
  <c r="AC1892" i="6"/>
  <c r="AB1892" i="6"/>
  <c r="AC1900" i="6"/>
  <c r="AB1900" i="6"/>
  <c r="AC1904" i="6"/>
  <c r="AB1904" i="6"/>
  <c r="AC1908" i="6"/>
  <c r="AB1908" i="6"/>
  <c r="AC1912" i="6"/>
  <c r="AB1912" i="6"/>
  <c r="AB1916" i="6"/>
  <c r="AC1920" i="6"/>
  <c r="AC1924" i="6"/>
  <c r="AB1924" i="6"/>
  <c r="AC1928" i="6"/>
  <c r="AB1928" i="6"/>
  <c r="AC1932" i="6"/>
  <c r="AB1932" i="6"/>
  <c r="AC1936" i="6"/>
  <c r="AB1936" i="6"/>
  <c r="AC1940" i="6"/>
  <c r="AB1940" i="6"/>
  <c r="AC1944" i="6"/>
  <c r="AB1944" i="6"/>
  <c r="AC1948" i="6"/>
  <c r="AB1948" i="6"/>
  <c r="AC1952" i="6"/>
  <c r="AB1952" i="6"/>
  <c r="AC1956" i="6"/>
  <c r="AB1956" i="6"/>
  <c r="AC1960" i="6"/>
  <c r="AB1960" i="6"/>
  <c r="AC1964" i="6"/>
  <c r="AB1964" i="6"/>
  <c r="AC1968" i="6"/>
  <c r="AB1968" i="6"/>
  <c r="AC1972" i="6"/>
  <c r="AB1972" i="6"/>
  <c r="AC1976" i="6"/>
  <c r="AB1976" i="6"/>
  <c r="AC1980" i="6"/>
  <c r="AB1980" i="6"/>
  <c r="AC1984" i="6"/>
  <c r="AB1984" i="6"/>
  <c r="AC1992" i="6"/>
  <c r="AC1996" i="6"/>
  <c r="AB1996" i="6"/>
  <c r="AC2000" i="6"/>
  <c r="AB2000" i="6"/>
  <c r="AC2004" i="6"/>
  <c r="AB2004" i="6"/>
  <c r="AC2008" i="6"/>
  <c r="AB2008" i="6"/>
  <c r="AC2012" i="6"/>
  <c r="AB2012" i="6"/>
  <c r="AC2020" i="6"/>
  <c r="AB2020" i="6"/>
  <c r="AC2032" i="6"/>
  <c r="AB2032" i="6"/>
  <c r="AB2036" i="6"/>
  <c r="AC2040" i="6"/>
  <c r="AB2040" i="6"/>
  <c r="AC2044" i="6"/>
  <c r="AB2044" i="6"/>
  <c r="AC2048" i="6"/>
  <c r="AC2052" i="6"/>
  <c r="AB2052" i="6"/>
  <c r="AC2056" i="6"/>
  <c r="AC2060" i="6"/>
  <c r="AC2064" i="6"/>
  <c r="AB2064" i="6"/>
  <c r="AC2068" i="6"/>
  <c r="AC2072" i="6"/>
  <c r="AB2072" i="6"/>
  <c r="AC2076" i="6"/>
  <c r="AB2076" i="6"/>
  <c r="AC2084" i="6"/>
  <c r="AB2084" i="6"/>
  <c r="AC2096" i="6"/>
  <c r="AB2096" i="6"/>
  <c r="AB2100" i="6"/>
  <c r="AC2104" i="6"/>
  <c r="AB2104" i="6"/>
  <c r="AC2108" i="6"/>
  <c r="AB2108" i="6"/>
  <c r="AC2112" i="6"/>
  <c r="AC2116" i="6"/>
  <c r="AB2116" i="6"/>
  <c r="AC2120" i="6"/>
  <c r="AC2124" i="6"/>
  <c r="AC2128" i="6"/>
  <c r="AB2128" i="6"/>
  <c r="AC2132" i="6"/>
  <c r="AC2136" i="6"/>
  <c r="AB2136" i="6"/>
  <c r="AC2140" i="6"/>
  <c r="AB2140" i="6"/>
  <c r="AC2148" i="6"/>
  <c r="AB2148" i="6"/>
  <c r="AC2160" i="6"/>
  <c r="AB2160" i="6"/>
  <c r="AB2164" i="6"/>
  <c r="AC2168" i="6"/>
  <c r="AB2168" i="6"/>
  <c r="AC2172" i="6"/>
  <c r="AB2172" i="6"/>
  <c r="AC2176" i="6"/>
  <c r="AC2180" i="6"/>
  <c r="AB2180" i="6"/>
  <c r="AC2184" i="6"/>
  <c r="AC2188" i="6"/>
  <c r="AC2192" i="6"/>
  <c r="AB2192" i="6"/>
  <c r="AC2196" i="6"/>
  <c r="AC2200" i="6"/>
  <c r="AB2200" i="6"/>
  <c r="AC2204" i="6"/>
  <c r="AB2204" i="6"/>
  <c r="AC2212" i="6"/>
  <c r="AB2212" i="6"/>
  <c r="AC2224" i="6"/>
  <c r="AB2224" i="6"/>
  <c r="AB2228" i="6"/>
  <c r="AC2232" i="6"/>
  <c r="AB2232" i="6"/>
  <c r="AC2236" i="6"/>
  <c r="AB2236" i="6"/>
  <c r="AC2240" i="6"/>
  <c r="AC2244" i="6"/>
  <c r="AB2244" i="6"/>
  <c r="AC2248" i="6"/>
  <c r="AC2252" i="6"/>
  <c r="AC2256" i="6"/>
  <c r="AB2256" i="6"/>
  <c r="AC2260" i="6"/>
  <c r="AC2264" i="6"/>
  <c r="AB2264" i="6"/>
  <c r="AC2268" i="6"/>
  <c r="AB2268" i="6"/>
  <c r="AC2276" i="6"/>
  <c r="AB2276" i="6"/>
  <c r="AC2288" i="6"/>
  <c r="AB2288" i="6"/>
  <c r="AB2292" i="6"/>
  <c r="AC2296" i="6"/>
  <c r="AB2296" i="6"/>
  <c r="AC2300" i="6"/>
  <c r="AB2300" i="6"/>
  <c r="AC2304" i="6"/>
  <c r="AC2308" i="6"/>
  <c r="AB2308" i="6"/>
  <c r="AC2312" i="6"/>
  <c r="AC2316" i="6"/>
  <c r="AC2320" i="6"/>
  <c r="AB2320" i="6"/>
  <c r="AC2324" i="6"/>
  <c r="AC2328" i="6"/>
  <c r="AB2328" i="6"/>
  <c r="AC2332" i="6"/>
  <c r="AB2332" i="6"/>
  <c r="AC2340" i="6"/>
  <c r="AB2340" i="6"/>
  <c r="AC2352" i="6"/>
  <c r="AB2352" i="6"/>
  <c r="AB2356" i="6"/>
  <c r="AC2360" i="6"/>
  <c r="AB2360" i="6"/>
  <c r="AC2364" i="6"/>
  <c r="AB2364" i="6"/>
  <c r="AC2368" i="6"/>
  <c r="AC2376" i="6"/>
  <c r="AB2376" i="6"/>
  <c r="AC2380" i="6"/>
  <c r="AB2380" i="6"/>
  <c r="AC2388" i="6"/>
  <c r="AC2392" i="6"/>
  <c r="AB2392" i="6"/>
  <c r="AC2396" i="6"/>
  <c r="AB2396" i="6"/>
  <c r="AC2404" i="6"/>
  <c r="AB2404" i="6"/>
  <c r="AC2408" i="6"/>
  <c r="AB2408" i="6"/>
  <c r="AC2412" i="6"/>
  <c r="AB2412" i="6"/>
  <c r="AB2420" i="6"/>
  <c r="AC2424" i="6"/>
  <c r="AB2424" i="6"/>
  <c r="AC2428" i="6"/>
  <c r="AB2428" i="6"/>
  <c r="AC2432" i="6"/>
  <c r="AC2440" i="6"/>
  <c r="AB2440" i="6"/>
  <c r="AC2444" i="6"/>
  <c r="AB2444" i="6"/>
  <c r="AC2452" i="6"/>
  <c r="AC2456" i="6"/>
  <c r="AB2456" i="6"/>
  <c r="AC2460" i="6"/>
  <c r="AB2460" i="6"/>
  <c r="AC2468" i="6"/>
  <c r="AB2468" i="6"/>
  <c r="AC2472" i="6"/>
  <c r="AB2472" i="6"/>
  <c r="AC2476" i="6"/>
  <c r="AB2476" i="6"/>
  <c r="AB2484" i="6"/>
  <c r="AC2488" i="6"/>
  <c r="AB2488" i="6"/>
  <c r="AC2492" i="6"/>
  <c r="AB2492" i="6"/>
  <c r="AC2496" i="6"/>
  <c r="AC2504" i="6"/>
  <c r="AB2504" i="6"/>
  <c r="AC2508" i="6"/>
  <c r="AB2508" i="6"/>
  <c r="AC2516" i="6"/>
  <c r="AC2520" i="6"/>
  <c r="AB2520" i="6"/>
  <c r="AC2524" i="6"/>
  <c r="AB2524" i="6"/>
  <c r="AC2532" i="6"/>
  <c r="AB2532" i="6"/>
  <c r="AC2536" i="6"/>
  <c r="AB2536" i="6"/>
  <c r="AC2540" i="6"/>
  <c r="AB2540" i="6"/>
  <c r="AB2548" i="6"/>
  <c r="AC2552" i="6"/>
  <c r="AB2552" i="6"/>
  <c r="AC2556" i="6"/>
  <c r="AB2556" i="6"/>
  <c r="AC2560" i="6"/>
  <c r="AC2568" i="6"/>
  <c r="AB2568" i="6"/>
  <c r="AC2572" i="6"/>
  <c r="AB2572" i="6"/>
  <c r="AC2580" i="6"/>
  <c r="AC2584" i="6"/>
  <c r="AB2584" i="6"/>
  <c r="AC2588" i="6"/>
  <c r="AB2588" i="6"/>
  <c r="AC2596" i="6"/>
  <c r="AB2596" i="6"/>
  <c r="AC2600" i="6"/>
  <c r="AB2600" i="6"/>
  <c r="AC2604" i="6"/>
  <c r="AB2604" i="6"/>
  <c r="AB2612" i="6"/>
  <c r="AC2616" i="6"/>
  <c r="AB2616" i="6"/>
  <c r="AC2620" i="6"/>
  <c r="AB2620" i="6"/>
  <c r="AC2624" i="6"/>
  <c r="AC2632" i="6"/>
  <c r="AB2632" i="6"/>
  <c r="AC2636" i="6"/>
  <c r="AB2636" i="6"/>
  <c r="AC2644" i="6"/>
  <c r="AC2648" i="6"/>
  <c r="AB2648" i="6"/>
  <c r="AC2652" i="6"/>
  <c r="AB2652" i="6"/>
  <c r="AC2660" i="6"/>
  <c r="AB2660" i="6"/>
  <c r="AC2664" i="6"/>
  <c r="AB2664" i="6"/>
  <c r="AC2668" i="6"/>
  <c r="AB2668" i="6"/>
  <c r="AB2676" i="6"/>
  <c r="AC2680" i="6"/>
  <c r="AB2680" i="6"/>
  <c r="AC2684" i="6"/>
  <c r="AB2684" i="6"/>
  <c r="AC2688" i="6"/>
  <c r="AC2696" i="6"/>
  <c r="AB2696" i="6"/>
  <c r="AC2700" i="6"/>
  <c r="AB2700" i="6"/>
  <c r="AC2708" i="6"/>
  <c r="AC2712" i="6"/>
  <c r="AB2712" i="6"/>
  <c r="AC2716" i="6"/>
  <c r="AB2716" i="6"/>
  <c r="AC2724" i="6"/>
  <c r="AB2724" i="6"/>
  <c r="AC2728" i="6"/>
  <c r="AB2728" i="6"/>
  <c r="AC2732" i="6"/>
  <c r="AB2732" i="6"/>
  <c r="AC2736" i="6"/>
  <c r="AB2736" i="6"/>
  <c r="AC2740" i="6"/>
  <c r="AB2740" i="6"/>
  <c r="AC2744" i="6"/>
  <c r="AB2744" i="6"/>
  <c r="AC2748" i="6"/>
  <c r="AB2748" i="6"/>
  <c r="AC2752" i="6"/>
  <c r="AB2752" i="6"/>
  <c r="AC2756" i="6"/>
  <c r="AB2756" i="6"/>
  <c r="AC2760" i="6"/>
  <c r="AB2760" i="6"/>
  <c r="AC2764" i="6"/>
  <c r="AB2764" i="6"/>
  <c r="AC2768" i="6"/>
  <c r="AB2768" i="6"/>
  <c r="AC2772" i="6"/>
  <c r="AB2772" i="6"/>
  <c r="AC2776" i="6"/>
  <c r="AB2776" i="6"/>
  <c r="AC2780" i="6"/>
  <c r="AB2780" i="6"/>
  <c r="AC2784" i="6"/>
  <c r="AB2784" i="6"/>
  <c r="AC2788" i="6"/>
  <c r="AB2788" i="6"/>
  <c r="AC2796" i="6"/>
  <c r="AB2796" i="6"/>
  <c r="AC2800" i="6"/>
  <c r="AB2800" i="6"/>
  <c r="AC2808" i="6"/>
  <c r="AC2812" i="6"/>
  <c r="AB2812" i="6"/>
  <c r="AC2816" i="6"/>
  <c r="AB2816" i="6"/>
  <c r="AC2824" i="6"/>
  <c r="AC2828" i="6"/>
  <c r="AB2828" i="6"/>
  <c r="AC2832" i="6"/>
  <c r="AB2832" i="6"/>
  <c r="AC2836" i="6"/>
  <c r="AC2844" i="6"/>
  <c r="AB2844" i="6"/>
  <c r="AC2848" i="6"/>
  <c r="AB2848" i="6"/>
  <c r="AB2852" i="6"/>
  <c r="AC2860" i="6"/>
  <c r="AB2860" i="6"/>
  <c r="AC2864" i="6"/>
  <c r="AB2864" i="6"/>
  <c r="AC2872" i="6"/>
  <c r="AC2876" i="6"/>
  <c r="AB2876" i="6"/>
  <c r="AC2880" i="6"/>
  <c r="AB2880" i="6"/>
  <c r="AC2888" i="6"/>
  <c r="AC2892" i="6"/>
  <c r="AB2892" i="6"/>
  <c r="AC2896" i="6"/>
  <c r="AB2896" i="6"/>
  <c r="AC2900" i="6"/>
  <c r="AC2908" i="6"/>
  <c r="AB2908" i="6"/>
  <c r="AC2912" i="6"/>
  <c r="AB2912" i="6"/>
  <c r="AB2916" i="6"/>
  <c r="AC2924" i="6"/>
  <c r="AB2924" i="6"/>
  <c r="AC2928" i="6"/>
  <c r="AB2928" i="6"/>
  <c r="AC2936" i="6"/>
  <c r="AC2940" i="6"/>
  <c r="AB2940" i="6"/>
  <c r="AC2944" i="6"/>
  <c r="AB2944" i="6"/>
  <c r="AC2952" i="6"/>
  <c r="AC2956" i="6"/>
  <c r="AB2956" i="6"/>
  <c r="AC2960" i="6"/>
  <c r="AB2960" i="6"/>
  <c r="AC2964" i="6"/>
  <c r="AC2972" i="6"/>
  <c r="AB2972" i="6"/>
  <c r="AC2976" i="6"/>
  <c r="AB2976" i="6"/>
  <c r="AB2980" i="6"/>
  <c r="AC2988" i="6"/>
  <c r="AB2988" i="6"/>
  <c r="AC2992" i="6"/>
  <c r="AB2992" i="6"/>
  <c r="AC3000" i="6"/>
  <c r="AC3004" i="6"/>
  <c r="AB3004" i="6"/>
  <c r="AC3008" i="6"/>
  <c r="AB3008" i="6"/>
  <c r="AC3016" i="6"/>
  <c r="AC3020" i="6"/>
  <c r="AB3020" i="6"/>
  <c r="AC3024" i="6"/>
  <c r="AB3024" i="6"/>
  <c r="AC3032" i="6"/>
  <c r="AC3036" i="6"/>
  <c r="AB3036" i="6"/>
  <c r="AC3040" i="6"/>
  <c r="AB3040" i="6"/>
  <c r="AC3048" i="6"/>
  <c r="AC3052" i="6"/>
  <c r="AB3052" i="6"/>
  <c r="AC3056" i="6"/>
  <c r="AB3056" i="6"/>
  <c r="AC3064" i="6"/>
  <c r="AC3068" i="6"/>
  <c r="AB3068" i="6"/>
  <c r="AC3072" i="6"/>
  <c r="AB3072" i="6"/>
  <c r="AC3080" i="6"/>
  <c r="AC3084" i="6"/>
  <c r="AB3084" i="6"/>
  <c r="AC3088" i="6"/>
  <c r="AB3088" i="6"/>
  <c r="AC3096" i="6"/>
  <c r="AC3100" i="6"/>
  <c r="AB3100" i="6"/>
  <c r="AC3104" i="6"/>
  <c r="AB3104" i="6"/>
  <c r="AC3112" i="6"/>
  <c r="AC3116" i="6"/>
  <c r="AB3116" i="6"/>
  <c r="AC3120" i="6"/>
  <c r="AB3120" i="6"/>
  <c r="AC3128" i="6"/>
  <c r="AC3132" i="6"/>
  <c r="AB3132" i="6"/>
  <c r="AC3136" i="6"/>
  <c r="AB3136" i="6"/>
  <c r="AC3144" i="6"/>
  <c r="AC3148" i="6"/>
  <c r="AB3148" i="6"/>
  <c r="AC3152" i="6"/>
  <c r="AB3152" i="6"/>
  <c r="AC3160" i="6"/>
  <c r="AC3164" i="6"/>
  <c r="AB3164" i="6"/>
  <c r="AC3168" i="6"/>
  <c r="AB3168" i="6"/>
  <c r="AC3176" i="6"/>
  <c r="AC3180" i="6"/>
  <c r="AB3180" i="6"/>
  <c r="AC3184" i="6"/>
  <c r="AB3184" i="6"/>
  <c r="AC3192" i="6"/>
  <c r="AC3196" i="6"/>
  <c r="AB3196" i="6"/>
  <c r="AC3200" i="6"/>
  <c r="AB3200" i="6"/>
  <c r="AC3208" i="6"/>
  <c r="AC3212" i="6"/>
  <c r="AB3212" i="6"/>
  <c r="AC3216" i="6"/>
  <c r="AB3216" i="6"/>
  <c r="AC3224" i="6"/>
  <c r="AC3228" i="6"/>
  <c r="AB3228" i="6"/>
  <c r="AC3232" i="6"/>
  <c r="AB3232" i="6"/>
  <c r="AC3240" i="6"/>
  <c r="AC3244" i="6"/>
  <c r="AB3244" i="6"/>
  <c r="AC3248" i="6"/>
  <c r="AB3248" i="6"/>
  <c r="AC3256" i="6"/>
  <c r="AC3260" i="6"/>
  <c r="AB3260" i="6"/>
  <c r="AC3264" i="6"/>
  <c r="AB3264" i="6"/>
  <c r="AC3272" i="6"/>
  <c r="AC3276" i="6"/>
  <c r="AB3276" i="6"/>
  <c r="AC3280" i="6"/>
  <c r="AB3280" i="6"/>
  <c r="AC3288" i="6"/>
  <c r="AC3292" i="6"/>
  <c r="AB3292" i="6"/>
  <c r="AC3296" i="6"/>
  <c r="AB3296" i="6"/>
  <c r="AB3300" i="6"/>
  <c r="AC3300" i="6"/>
  <c r="AB3304" i="6"/>
  <c r="AB3308" i="6"/>
  <c r="AC3308" i="6"/>
  <c r="AB3312" i="6"/>
  <c r="AC3312" i="6"/>
  <c r="AB3320" i="6"/>
  <c r="AC3320" i="6"/>
  <c r="AC3324" i="6"/>
  <c r="AB3328" i="6"/>
  <c r="AC3328" i="6"/>
  <c r="AB3332" i="6"/>
  <c r="AC3332" i="6"/>
  <c r="AB3336" i="6"/>
  <c r="AC3336" i="6"/>
  <c r="AB3340" i="6"/>
  <c r="AC3340" i="6"/>
  <c r="AB3344" i="6"/>
  <c r="AB3352" i="6"/>
  <c r="AC3356" i="6"/>
  <c r="AB3360" i="6"/>
  <c r="AB3364" i="6"/>
  <c r="AC3364" i="6"/>
  <c r="AB3368" i="6"/>
  <c r="AC3368" i="6"/>
  <c r="AB3372" i="6"/>
  <c r="AC3372" i="6"/>
  <c r="AB3376" i="6"/>
  <c r="AC3376" i="6"/>
  <c r="AC3388" i="6"/>
  <c r="AB3392" i="6"/>
  <c r="AC3392" i="6"/>
  <c r="AB3396" i="6"/>
  <c r="AC3396" i="6"/>
  <c r="AB3400" i="6"/>
  <c r="AB3404" i="6"/>
  <c r="AC3404" i="6"/>
  <c r="AB3408" i="6"/>
  <c r="AB3416" i="6"/>
  <c r="AC3416" i="6"/>
  <c r="AC3420" i="6"/>
  <c r="AB3424" i="6"/>
  <c r="AB3428" i="6"/>
  <c r="AC3428" i="6"/>
  <c r="AB3432" i="6"/>
  <c r="AB3436" i="6"/>
  <c r="AC3436" i="6"/>
  <c r="AB3440" i="6"/>
  <c r="AC3440" i="6"/>
  <c r="AB3448" i="6"/>
  <c r="AC3448" i="6"/>
  <c r="AC3452" i="6"/>
  <c r="AB3456" i="6"/>
  <c r="AC3456" i="6"/>
  <c r="AB3460" i="6"/>
  <c r="AC3460" i="6"/>
  <c r="AB3464" i="6"/>
  <c r="AC3464" i="6"/>
  <c r="AB3468" i="6"/>
  <c r="AC3468" i="6"/>
  <c r="AC3472" i="6"/>
  <c r="AB3472" i="6"/>
  <c r="AC3476" i="6"/>
  <c r="AB3476" i="6"/>
  <c r="AC3480" i="6"/>
  <c r="AB3484" i="6"/>
  <c r="AC3488" i="6"/>
  <c r="AB3488" i="6"/>
  <c r="AC3492" i="6"/>
  <c r="AB3492" i="6"/>
  <c r="AC3496" i="6"/>
  <c r="AB3500" i="6"/>
  <c r="AC3504" i="6"/>
  <c r="AB3504" i="6"/>
  <c r="AC3508" i="6"/>
  <c r="AB3508" i="6"/>
  <c r="AC3512" i="6"/>
  <c r="AB3516" i="6"/>
  <c r="AC3520" i="6"/>
  <c r="AB3520" i="6"/>
  <c r="AC3524" i="6"/>
  <c r="AB3524" i="6"/>
  <c r="AC3528" i="6"/>
  <c r="AB3532" i="6"/>
  <c r="AC3536" i="6"/>
  <c r="AB3536" i="6"/>
  <c r="AC3540" i="6"/>
  <c r="AB3540" i="6"/>
  <c r="AC3544" i="6"/>
  <c r="AB3548" i="6"/>
  <c r="AC3552" i="6"/>
  <c r="AB3552" i="6"/>
  <c r="AC3556" i="6"/>
  <c r="AB3556" i="6"/>
  <c r="AC3560" i="6"/>
  <c r="AB3564" i="6"/>
  <c r="AC3568" i="6"/>
  <c r="AB3568" i="6"/>
  <c r="AC3572" i="6"/>
  <c r="AB3572" i="6"/>
  <c r="AC3576" i="6"/>
  <c r="AB3580" i="6"/>
  <c r="AC3584" i="6"/>
  <c r="AB3584" i="6"/>
  <c r="AC3588" i="6"/>
  <c r="AB3588" i="6"/>
  <c r="AC3592" i="6"/>
  <c r="AB3596" i="6"/>
  <c r="AC3600" i="6"/>
  <c r="AB3600" i="6"/>
  <c r="AC3604" i="6"/>
  <c r="AB3604" i="6"/>
  <c r="AC3608" i="6"/>
  <c r="AB3612" i="6"/>
  <c r="AC3616" i="6"/>
  <c r="AB3616" i="6"/>
  <c r="AC3620" i="6"/>
  <c r="AB3620" i="6"/>
  <c r="AC3624" i="6"/>
  <c r="AB3628" i="6"/>
  <c r="AC3632" i="6"/>
  <c r="AB3632" i="6"/>
  <c r="AC3636" i="6"/>
  <c r="AB3636" i="6"/>
  <c r="AC3640" i="6"/>
  <c r="AB3644" i="6"/>
  <c r="AC3648" i="6"/>
  <c r="AB3648" i="6"/>
  <c r="AC3652" i="6"/>
  <c r="AB3652" i="6"/>
  <c r="AC3656" i="6"/>
  <c r="AB3660" i="6"/>
  <c r="AC3664" i="6"/>
  <c r="AB3664" i="6"/>
  <c r="AC3668" i="6"/>
  <c r="AB3668" i="6"/>
  <c r="AC3672" i="6"/>
  <c r="AB3676" i="6"/>
  <c r="AC3680" i="6"/>
  <c r="AB3680" i="6"/>
  <c r="AC3684" i="6"/>
  <c r="AB3684" i="6"/>
  <c r="AC3688" i="6"/>
  <c r="AB3692" i="6"/>
  <c r="AC3696" i="6"/>
  <c r="AB3696" i="6"/>
  <c r="AC3700" i="6"/>
  <c r="AB3700" i="6"/>
  <c r="AC3704" i="6"/>
  <c r="AB3708" i="6"/>
  <c r="AC3712" i="6"/>
  <c r="AB3712" i="6"/>
  <c r="AC3716" i="6"/>
  <c r="AB3716" i="6"/>
  <c r="AC3720" i="6"/>
  <c r="AB3724" i="6"/>
  <c r="AC3728" i="6"/>
  <c r="AB3728" i="6"/>
  <c r="AC3732" i="6"/>
  <c r="AB3732" i="6"/>
  <c r="AC3736" i="6"/>
  <c r="AB3740" i="6"/>
  <c r="AC3744" i="6"/>
  <c r="AB3744" i="6"/>
  <c r="AC3748" i="6"/>
  <c r="AB3748" i="6"/>
  <c r="AC3752" i="6"/>
  <c r="AB3756" i="6"/>
  <c r="AC3760" i="6"/>
  <c r="AB3760" i="6"/>
  <c r="AC3764" i="6"/>
  <c r="AB3764" i="6"/>
  <c r="AC3768" i="6"/>
  <c r="AB3772" i="6"/>
  <c r="AC3776" i="6"/>
  <c r="AB3776" i="6"/>
  <c r="AC3780" i="6"/>
  <c r="AB3780" i="6"/>
  <c r="AC3784" i="6"/>
  <c r="AB3788" i="6"/>
  <c r="AC3792" i="6"/>
  <c r="AB3792" i="6"/>
  <c r="AC3796" i="6"/>
  <c r="AB3796" i="6"/>
  <c r="AC3800" i="6"/>
  <c r="AB3804" i="6"/>
  <c r="AC3808" i="6"/>
  <c r="AB3808" i="6"/>
  <c r="AC1373" i="6"/>
  <c r="AB1373" i="6"/>
  <c r="AC1377" i="6"/>
  <c r="AB1377" i="6"/>
  <c r="AC1381" i="6"/>
  <c r="AB1381" i="6"/>
  <c r="AC1385" i="6"/>
  <c r="AB1385" i="6"/>
  <c r="AC1389" i="6"/>
  <c r="AB1389" i="6"/>
  <c r="AC1393" i="6"/>
  <c r="AB1393" i="6"/>
  <c r="AC1397" i="6"/>
  <c r="AB1397" i="6"/>
  <c r="AC1401" i="6"/>
  <c r="AB1401" i="6"/>
  <c r="AC1405" i="6"/>
  <c r="AB1405" i="6"/>
  <c r="AC1409" i="6"/>
  <c r="AB1409" i="6"/>
  <c r="AC1413" i="6"/>
  <c r="AB1413" i="6"/>
  <c r="AC1417" i="6"/>
  <c r="AB1417" i="6"/>
  <c r="AC1421" i="6"/>
  <c r="AB1421" i="6"/>
  <c r="AC1425" i="6"/>
  <c r="AB1425" i="6"/>
  <c r="AC1429" i="6"/>
  <c r="AB1429" i="6"/>
  <c r="AC1433" i="6"/>
  <c r="AB1433" i="6"/>
  <c r="AC1437" i="6"/>
  <c r="AB1437" i="6"/>
  <c r="AC1441" i="6"/>
  <c r="AB1441" i="6"/>
  <c r="AC1445" i="6"/>
  <c r="AB1445" i="6"/>
  <c r="AC1449" i="6"/>
  <c r="AB1449" i="6"/>
  <c r="AC1453" i="6"/>
  <c r="AB1453" i="6"/>
  <c r="AC1457" i="6"/>
  <c r="AB1457" i="6"/>
  <c r="AC1461" i="6"/>
  <c r="AB1461" i="6"/>
  <c r="AC1465" i="6"/>
  <c r="AB1465" i="6"/>
  <c r="AC1469" i="6"/>
  <c r="AB1469" i="6"/>
  <c r="AC1473" i="6"/>
  <c r="AB1473" i="6"/>
  <c r="AC1477" i="6"/>
  <c r="AB1477" i="6"/>
  <c r="AC1481" i="6"/>
  <c r="AB1481" i="6"/>
  <c r="AC1485" i="6"/>
  <c r="AB1485" i="6"/>
  <c r="AC1489" i="6"/>
  <c r="AB1489" i="6"/>
  <c r="AC1493" i="6"/>
  <c r="AB1493" i="6"/>
  <c r="AC1497" i="6"/>
  <c r="AB1497" i="6"/>
  <c r="AC1501" i="6"/>
  <c r="AB1501" i="6"/>
  <c r="AC1505" i="6"/>
  <c r="AB1505" i="6"/>
  <c r="AC1513" i="6"/>
  <c r="AC1517" i="6"/>
  <c r="AB1517" i="6"/>
  <c r="AC1521" i="6"/>
  <c r="AB1521" i="6"/>
  <c r="AC1529" i="6"/>
  <c r="AC1533" i="6"/>
  <c r="AB1533" i="6"/>
  <c r="AC1537" i="6"/>
  <c r="AB1537" i="6"/>
  <c r="AC1545" i="6"/>
  <c r="AC1549" i="6"/>
  <c r="AB1549" i="6"/>
  <c r="AC1553" i="6"/>
  <c r="AB1553" i="6"/>
  <c r="AC1561" i="6"/>
  <c r="AC1565" i="6"/>
  <c r="AB1565" i="6"/>
  <c r="AC1569" i="6"/>
  <c r="AB1569" i="6"/>
  <c r="AC1577" i="6"/>
  <c r="AC1581" i="6"/>
  <c r="AB1581" i="6"/>
  <c r="AC1585" i="6"/>
  <c r="AB1585" i="6"/>
  <c r="AC1593" i="6"/>
  <c r="AC1597" i="6"/>
  <c r="AB1597" i="6"/>
  <c r="AC1601" i="6"/>
  <c r="AB1601" i="6"/>
  <c r="AC1609" i="6"/>
  <c r="AC1613" i="6"/>
  <c r="AB1613" i="6"/>
  <c r="AC1617" i="6"/>
  <c r="AB1617" i="6"/>
  <c r="AC1625" i="6"/>
  <c r="AC1629" i="6"/>
  <c r="AB1629" i="6"/>
  <c r="AC1633" i="6"/>
  <c r="AB1633" i="6"/>
  <c r="AC1641" i="6"/>
  <c r="AC1645" i="6"/>
  <c r="AB1645" i="6"/>
  <c r="AC1649" i="6"/>
  <c r="AB1649" i="6"/>
  <c r="AC1657" i="6"/>
  <c r="AC1661" i="6"/>
  <c r="AB1661" i="6"/>
  <c r="AC1665" i="6"/>
  <c r="AB1665" i="6"/>
  <c r="AC1673" i="6"/>
  <c r="AC1677" i="6"/>
  <c r="AB1677" i="6"/>
  <c r="AC1681" i="6"/>
  <c r="AB1681" i="6"/>
  <c r="AC1689" i="6"/>
  <c r="AC1693" i="6"/>
  <c r="AB1693" i="6"/>
  <c r="AC1697" i="6"/>
  <c r="AB1697" i="6"/>
  <c r="AC1705" i="6"/>
  <c r="AC1709" i="6"/>
  <c r="AB1709" i="6"/>
  <c r="AC1713" i="6"/>
  <c r="AB1713" i="6"/>
  <c r="AC1721" i="6"/>
  <c r="AC1725" i="6"/>
  <c r="AB1725" i="6"/>
  <c r="AC1729" i="6"/>
  <c r="AB1729" i="6"/>
  <c r="AC1737" i="6"/>
  <c r="AC1741" i="6"/>
  <c r="AB1741" i="6"/>
  <c r="AC1745" i="6"/>
  <c r="AB1745" i="6"/>
  <c r="AC1753" i="6"/>
  <c r="AC1757" i="6"/>
  <c r="AB1757" i="6"/>
  <c r="AC1761" i="6"/>
  <c r="AB1761" i="6"/>
  <c r="AC1769" i="6"/>
  <c r="AC1773" i="6"/>
  <c r="AB1773" i="6"/>
  <c r="AC1777" i="6"/>
  <c r="AB1777" i="6"/>
  <c r="AC1785" i="6"/>
  <c r="AC1789" i="6"/>
  <c r="AB1789" i="6"/>
  <c r="AC1793" i="6"/>
  <c r="AB1793" i="6"/>
  <c r="AC1801" i="6"/>
  <c r="AC1805" i="6"/>
  <c r="AB1805" i="6"/>
  <c r="AC1809" i="6"/>
  <c r="AB1809" i="6"/>
  <c r="AC1817" i="6"/>
  <c r="AC1821" i="6"/>
  <c r="AB1821" i="6"/>
  <c r="AC1825" i="6"/>
  <c r="AB1825" i="6"/>
  <c r="AC1833" i="6"/>
  <c r="AC1837" i="6"/>
  <c r="AB1837" i="6"/>
  <c r="AC1841" i="6"/>
  <c r="AB1841" i="6"/>
  <c r="AC1849" i="6"/>
  <c r="AC1853" i="6"/>
  <c r="AB1853" i="6"/>
  <c r="AC1857" i="6"/>
  <c r="AB1857" i="6"/>
  <c r="AC1865" i="6"/>
  <c r="AC1869" i="6"/>
  <c r="AB1869" i="6"/>
  <c r="AC1873" i="6"/>
  <c r="AB1873" i="6"/>
  <c r="AC1881" i="6"/>
  <c r="AC1885" i="6"/>
  <c r="AB1885" i="6"/>
  <c r="AC1889" i="6"/>
  <c r="AB1889" i="6"/>
  <c r="AC1897" i="6"/>
  <c r="AC1901" i="6"/>
  <c r="AB1901" i="6"/>
  <c r="AC1905" i="6"/>
  <c r="AB1905" i="6"/>
  <c r="AC1913" i="6"/>
  <c r="AC1917" i="6"/>
  <c r="AB1917" i="6"/>
  <c r="AC1921" i="6"/>
  <c r="AB1921" i="6"/>
  <c r="AC1925" i="6"/>
  <c r="AB1925" i="6"/>
  <c r="AC1929" i="6"/>
  <c r="AB1929" i="6"/>
  <c r="AC1933" i="6"/>
  <c r="AB1933" i="6"/>
  <c r="AC1937" i="6"/>
  <c r="AB1937" i="6"/>
  <c r="AC1941" i="6"/>
  <c r="AB1941" i="6"/>
  <c r="AC1945" i="6"/>
  <c r="AB1945" i="6"/>
  <c r="AC1949" i="6"/>
  <c r="AB1949" i="6"/>
  <c r="AC1953" i="6"/>
  <c r="AB1953" i="6"/>
  <c r="AC1957" i="6"/>
  <c r="AB1957" i="6"/>
  <c r="AC1961" i="6"/>
  <c r="AB1961" i="6"/>
  <c r="AC1965" i="6"/>
  <c r="AB1965" i="6"/>
  <c r="AC1969" i="6"/>
  <c r="AB1969" i="6"/>
  <c r="AC1973" i="6"/>
  <c r="AB1973" i="6"/>
  <c r="AC1977" i="6"/>
  <c r="AB1977" i="6"/>
  <c r="AC1981" i="6"/>
  <c r="AB1981" i="6"/>
  <c r="AC1985" i="6"/>
  <c r="AB1985" i="6"/>
  <c r="AC1993" i="6"/>
  <c r="AC1997" i="6"/>
  <c r="AB1997" i="6"/>
  <c r="AC2001" i="6"/>
  <c r="AB2001" i="6"/>
  <c r="AC2009" i="6"/>
  <c r="AC2013" i="6"/>
  <c r="AB2013" i="6"/>
  <c r="AC2017" i="6"/>
  <c r="AB2017" i="6"/>
  <c r="AC2025" i="6"/>
  <c r="AC2029" i="6"/>
  <c r="AB2029" i="6"/>
  <c r="AC2033" i="6"/>
  <c r="AB2033" i="6"/>
  <c r="AC2041" i="6"/>
  <c r="AC2045" i="6"/>
  <c r="AB2045" i="6"/>
  <c r="AC2049" i="6"/>
  <c r="AB2049" i="6"/>
  <c r="AC2057" i="6"/>
  <c r="AC2061" i="6"/>
  <c r="AB2061" i="6"/>
  <c r="AC2065" i="6"/>
  <c r="AB2065" i="6"/>
  <c r="AC2073" i="6"/>
  <c r="AC2077" i="6"/>
  <c r="AB2077" i="6"/>
  <c r="AC2081" i="6"/>
  <c r="AB2081" i="6"/>
  <c r="AC2089" i="6"/>
  <c r="AC2093" i="6"/>
  <c r="AB2093" i="6"/>
  <c r="AC2097" i="6"/>
  <c r="AB2097" i="6"/>
  <c r="AC2105" i="6"/>
  <c r="AC2109" i="6"/>
  <c r="AB2109" i="6"/>
  <c r="AC2113" i="6"/>
  <c r="AB2113" i="6"/>
  <c r="AC2121" i="6"/>
  <c r="AC2125" i="6"/>
  <c r="AB2125" i="6"/>
  <c r="AC2129" i="6"/>
  <c r="AB2129" i="6"/>
  <c r="AC2137" i="6"/>
  <c r="AC2141" i="6"/>
  <c r="AB2141" i="6"/>
  <c r="AC2145" i="6"/>
  <c r="AB2145" i="6"/>
  <c r="AC2153" i="6"/>
  <c r="AC2157" i="6"/>
  <c r="AB2157" i="6"/>
  <c r="AC2161" i="6"/>
  <c r="AB2161" i="6"/>
  <c r="AC2169" i="6"/>
  <c r="AC2173" i="6"/>
  <c r="AB2173" i="6"/>
  <c r="AC2177" i="6"/>
  <c r="AB2177" i="6"/>
  <c r="AC2185" i="6"/>
  <c r="AC2189" i="6"/>
  <c r="AB2189" i="6"/>
  <c r="AC2193" i="6"/>
  <c r="AB2193" i="6"/>
  <c r="AC2201" i="6"/>
  <c r="AC2205" i="6"/>
  <c r="AB2205" i="6"/>
  <c r="AC2209" i="6"/>
  <c r="AB2209" i="6"/>
  <c r="AC2217" i="6"/>
  <c r="AC2221" i="6"/>
  <c r="AB2221" i="6"/>
  <c r="AC2225" i="6"/>
  <c r="AB2225" i="6"/>
  <c r="AC2233" i="6"/>
  <c r="AC2237" i="6"/>
  <c r="AB2237" i="6"/>
  <c r="AC2241" i="6"/>
  <c r="AB2241" i="6"/>
  <c r="AC2249" i="6"/>
  <c r="AC2253" i="6"/>
  <c r="AB2253" i="6"/>
  <c r="AC2257" i="6"/>
  <c r="AB2257" i="6"/>
  <c r="AB2265" i="6"/>
  <c r="AB2269" i="6"/>
  <c r="AC2269" i="6"/>
  <c r="AB2273" i="6"/>
  <c r="AC2273" i="6"/>
  <c r="AC2281" i="6"/>
  <c r="AC2285" i="6"/>
  <c r="AB2285" i="6"/>
  <c r="AC2289" i="6"/>
  <c r="AB2289" i="6"/>
  <c r="AC2297" i="6"/>
  <c r="AC2301" i="6"/>
  <c r="AB2301" i="6"/>
  <c r="AC2305" i="6"/>
  <c r="AB2305" i="6"/>
  <c r="AC2313" i="6"/>
  <c r="AC2317" i="6"/>
  <c r="AB2317" i="6"/>
  <c r="AC2321" i="6"/>
  <c r="AB2321" i="6"/>
  <c r="AC2329" i="6"/>
  <c r="AC2333" i="6"/>
  <c r="AB2333" i="6"/>
  <c r="AC2337" i="6"/>
  <c r="AB2337" i="6"/>
  <c r="AC2345" i="6"/>
  <c r="AC2349" i="6"/>
  <c r="AB2349" i="6"/>
  <c r="AC2353" i="6"/>
  <c r="AB2353" i="6"/>
  <c r="AC2361" i="6"/>
  <c r="AC2365" i="6"/>
  <c r="AB2365" i="6"/>
  <c r="AC2369" i="6"/>
  <c r="AB2369" i="6"/>
  <c r="AC2373" i="6"/>
  <c r="AB2373" i="6"/>
  <c r="AC2377" i="6"/>
  <c r="AB2377" i="6"/>
  <c r="AC2385" i="6"/>
  <c r="AB2389" i="6"/>
  <c r="AC2393" i="6"/>
  <c r="AC2397" i="6"/>
  <c r="AB2397" i="6"/>
  <c r="AC2401" i="6"/>
  <c r="AC2405" i="6"/>
  <c r="AB2405" i="6"/>
  <c r="AC2409" i="6"/>
  <c r="AC2417" i="6"/>
  <c r="AB2417" i="6"/>
  <c r="AB2421" i="6"/>
  <c r="AC2425" i="6"/>
  <c r="AB2425" i="6"/>
  <c r="AC2429" i="6"/>
  <c r="AB2429" i="6"/>
  <c r="AC2433" i="6"/>
  <c r="AB2433" i="6"/>
  <c r="AC2437" i="6"/>
  <c r="AB2437" i="6"/>
  <c r="AC2441" i="6"/>
  <c r="AB2441" i="6"/>
  <c r="AC2449" i="6"/>
  <c r="AB2453" i="6"/>
  <c r="AC2457" i="6"/>
  <c r="AB2457" i="6"/>
  <c r="AC2461" i="6"/>
  <c r="AB2461" i="6"/>
  <c r="AC2465" i="6"/>
  <c r="AC2469" i="6"/>
  <c r="AB2469" i="6"/>
  <c r="AC2473" i="6"/>
  <c r="AB2473" i="6"/>
  <c r="AC2481" i="6"/>
  <c r="AB2481" i="6"/>
  <c r="AB2485" i="6"/>
  <c r="AC2489" i="6"/>
  <c r="AC2493" i="6"/>
  <c r="AB2493" i="6"/>
  <c r="AC2497" i="6"/>
  <c r="AB2497" i="6"/>
  <c r="AC2501" i="6"/>
  <c r="AB2501" i="6"/>
  <c r="AC2505" i="6"/>
  <c r="AC2513" i="6"/>
  <c r="AB2517" i="6"/>
  <c r="AC2521" i="6"/>
  <c r="AB2521" i="6"/>
  <c r="AC2525" i="6"/>
  <c r="AB2525" i="6"/>
  <c r="AC2529" i="6"/>
  <c r="AC2533" i="6"/>
  <c r="AB2533" i="6"/>
  <c r="AC2537" i="6"/>
  <c r="AC2545" i="6"/>
  <c r="AB2545" i="6"/>
  <c r="AB2549" i="6"/>
  <c r="AC2553" i="6"/>
  <c r="AC2557" i="6"/>
  <c r="AB2557" i="6"/>
  <c r="AC2561" i="6"/>
  <c r="AB2561" i="6"/>
  <c r="AC2565" i="6"/>
  <c r="AB2565" i="6"/>
  <c r="AC2569" i="6"/>
  <c r="AC2577" i="6"/>
  <c r="AB2581" i="6"/>
  <c r="AC2585" i="6"/>
  <c r="AC2589" i="6"/>
  <c r="AB2589" i="6"/>
  <c r="AC2593" i="6"/>
  <c r="AC2597" i="6"/>
  <c r="AB2597" i="6"/>
  <c r="AC2601" i="6"/>
  <c r="AB2601" i="6"/>
  <c r="AC2609" i="6"/>
  <c r="AB2609" i="6"/>
  <c r="AB2613" i="6"/>
  <c r="AC2617" i="6"/>
  <c r="AB2621" i="6"/>
  <c r="AC2621" i="6"/>
  <c r="AB2625" i="6"/>
  <c r="AC2625" i="6"/>
  <c r="AB2629" i="6"/>
  <c r="AC2629" i="6"/>
  <c r="AB2633" i="6"/>
  <c r="AC2633" i="6"/>
  <c r="AB2641" i="6"/>
  <c r="AC2645" i="6"/>
  <c r="AB2649" i="6"/>
  <c r="AB2653" i="6"/>
  <c r="AC2653" i="6"/>
  <c r="AB2657" i="6"/>
  <c r="AB2661" i="6"/>
  <c r="AC2661" i="6"/>
  <c r="AB2673" i="6"/>
  <c r="AC2673" i="6"/>
  <c r="AC2677" i="6"/>
  <c r="AB2681" i="6"/>
  <c r="AC2681" i="6"/>
  <c r="AB2685" i="6"/>
  <c r="AC2685" i="6"/>
  <c r="AB2689" i="6"/>
  <c r="AC2689" i="6"/>
  <c r="AB2693" i="6"/>
  <c r="AC2693" i="6"/>
  <c r="AB2697" i="6"/>
  <c r="AC2697" i="6"/>
  <c r="AB2705" i="6"/>
  <c r="AC2709" i="6"/>
  <c r="AB2713" i="6"/>
  <c r="AC2713" i="6"/>
  <c r="AB2717" i="6"/>
  <c r="AC2717" i="6"/>
  <c r="AB2721" i="6"/>
  <c r="AB2725" i="6"/>
  <c r="AC2725" i="6"/>
  <c r="AB2729" i="6"/>
  <c r="AC2729" i="6"/>
  <c r="AB2733" i="6"/>
  <c r="AC2733" i="6"/>
  <c r="AB2737" i="6"/>
  <c r="AC2737" i="6"/>
  <c r="AB2741" i="6"/>
  <c r="AC2741" i="6"/>
  <c r="AB2745" i="6"/>
  <c r="AC2745" i="6"/>
  <c r="AB2749" i="6"/>
  <c r="AC2749" i="6"/>
  <c r="AB2753" i="6"/>
  <c r="AC2753" i="6"/>
  <c r="AB2757" i="6"/>
  <c r="AC2757" i="6"/>
  <c r="AB2761" i="6"/>
  <c r="AC2761" i="6"/>
  <c r="AB2765" i="6"/>
  <c r="AC2765" i="6"/>
  <c r="AB2769" i="6"/>
  <c r="AC2769" i="6"/>
  <c r="AB2773" i="6"/>
  <c r="AC2773" i="6"/>
  <c r="AB2777" i="6"/>
  <c r="AC2777" i="6"/>
  <c r="AB2781" i="6"/>
  <c r="AC2781" i="6"/>
  <c r="AB2785" i="6"/>
  <c r="AC2785" i="6"/>
  <c r="AB2789" i="6"/>
  <c r="AC2789" i="6"/>
  <c r="AB2793" i="6"/>
  <c r="AC2793" i="6"/>
  <c r="AB2797" i="6"/>
  <c r="AC2797" i="6"/>
  <c r="AB2801" i="6"/>
  <c r="AC2801" i="6"/>
  <c r="AB2809" i="6"/>
  <c r="AB2813" i="6"/>
  <c r="AC2813" i="6"/>
  <c r="AB2817" i="6"/>
  <c r="AC2821" i="6"/>
  <c r="AB2825" i="6"/>
  <c r="AC2825" i="6"/>
  <c r="AC2829" i="6"/>
  <c r="AB2833" i="6"/>
  <c r="AC2833" i="6"/>
  <c r="AB2837" i="6"/>
  <c r="AC2837" i="6"/>
  <c r="AB2841" i="6"/>
  <c r="AB2845" i="6"/>
  <c r="AC2845" i="6"/>
  <c r="AB2849" i="6"/>
  <c r="AB2857" i="6"/>
  <c r="AC2861" i="6"/>
  <c r="AB2865" i="6"/>
  <c r="AC2865" i="6"/>
  <c r="AB2869" i="6"/>
  <c r="AC2869" i="6"/>
  <c r="AB2873" i="6"/>
  <c r="AC2873" i="6"/>
  <c r="AB2877" i="6"/>
  <c r="AC2877" i="6"/>
  <c r="AB2881" i="6"/>
  <c r="AC2881" i="6"/>
  <c r="AB2885" i="6"/>
  <c r="AC2885" i="6"/>
  <c r="AB2889" i="6"/>
  <c r="AB2893" i="6"/>
  <c r="AC2893" i="6"/>
  <c r="AB2897" i="6"/>
  <c r="AB2905" i="6"/>
  <c r="AB2913" i="6"/>
  <c r="AC2917" i="6"/>
  <c r="AB2921" i="6"/>
  <c r="AC2921" i="6"/>
  <c r="AB2925" i="6"/>
  <c r="AC2925" i="6"/>
  <c r="AB2929" i="6"/>
  <c r="AC2929" i="6"/>
  <c r="AB2933" i="6"/>
  <c r="AC2933" i="6"/>
  <c r="AB2937" i="6"/>
  <c r="AC2941" i="6"/>
  <c r="AB2945" i="6"/>
  <c r="AB2949" i="6"/>
  <c r="AC2949" i="6"/>
  <c r="AB2953" i="6"/>
  <c r="AC2953" i="6"/>
  <c r="AB2957" i="6"/>
  <c r="AC2957" i="6"/>
  <c r="AB2961" i="6"/>
  <c r="AC2961" i="6"/>
  <c r="AB2969" i="6"/>
  <c r="AB2973" i="6"/>
  <c r="AC2973" i="6"/>
  <c r="AB2977" i="6"/>
  <c r="AC2981" i="6"/>
  <c r="AB2985" i="6"/>
  <c r="AC2985" i="6"/>
  <c r="AB2993" i="6"/>
  <c r="AC2993" i="6"/>
  <c r="AB2997" i="6"/>
  <c r="AC2997" i="6"/>
  <c r="AB3001" i="6"/>
  <c r="AB3005" i="6"/>
  <c r="AC3005" i="6"/>
  <c r="AB3009" i="6"/>
  <c r="AB3013" i="6"/>
  <c r="AC3013" i="6"/>
  <c r="AB3017" i="6"/>
  <c r="AC3017" i="6"/>
  <c r="AB3025" i="6"/>
  <c r="AC3025" i="6"/>
  <c r="AB3033" i="6"/>
  <c r="AB3041" i="6"/>
  <c r="AC3045" i="6"/>
  <c r="AB3049" i="6"/>
  <c r="AC3049" i="6"/>
  <c r="AB3057" i="6"/>
  <c r="AC3057" i="6"/>
  <c r="AB3061" i="6"/>
  <c r="AC3061" i="6"/>
  <c r="AB3065" i="6"/>
  <c r="AC3069" i="6"/>
  <c r="AB3073" i="6"/>
  <c r="AB3077" i="6"/>
  <c r="AC3077" i="6"/>
  <c r="AB3081" i="6"/>
  <c r="AC3081" i="6"/>
  <c r="AB3089" i="6"/>
  <c r="AC3089" i="6"/>
  <c r="AB3097" i="6"/>
  <c r="AB3101" i="6"/>
  <c r="AC3101" i="6"/>
  <c r="AB3105" i="6"/>
  <c r="AC3109" i="6"/>
  <c r="AB3113" i="6"/>
  <c r="AC3113" i="6"/>
  <c r="AB3117" i="6"/>
  <c r="AC3117" i="6"/>
  <c r="AB3121" i="6"/>
  <c r="AC3121" i="6"/>
  <c r="AB3125" i="6"/>
  <c r="AC3125" i="6"/>
  <c r="AB3129" i="6"/>
  <c r="AB3133" i="6"/>
  <c r="AC3133" i="6"/>
  <c r="AB3137" i="6"/>
  <c r="AB3141" i="6"/>
  <c r="AC3141" i="6"/>
  <c r="AB3145" i="6"/>
  <c r="AC3145" i="6"/>
  <c r="AC3149" i="6"/>
  <c r="AB3153" i="6"/>
  <c r="AC3153" i="6"/>
  <c r="AB3161" i="6"/>
  <c r="AB3169" i="6"/>
  <c r="AC3173" i="6"/>
  <c r="AB3177" i="6"/>
  <c r="AC3177" i="6"/>
  <c r="AC3181" i="6"/>
  <c r="AB3185" i="6"/>
  <c r="AC3185" i="6"/>
  <c r="AB3189" i="6"/>
  <c r="AC3189" i="6"/>
  <c r="AB3193" i="6"/>
  <c r="AC3197" i="6"/>
  <c r="AB3201" i="6"/>
  <c r="AB3205" i="6"/>
  <c r="AC3205" i="6"/>
  <c r="AB3209" i="6"/>
  <c r="AC3209" i="6"/>
  <c r="AB3213" i="6"/>
  <c r="AC3213" i="6"/>
  <c r="AB3217" i="6"/>
  <c r="AC3217" i="6"/>
  <c r="AB3225" i="6"/>
  <c r="AB3229" i="6"/>
  <c r="AC3229" i="6"/>
  <c r="AB3233" i="6"/>
  <c r="AC3237" i="6"/>
  <c r="AB3241" i="6"/>
  <c r="AC3241" i="6"/>
  <c r="AC3245" i="6"/>
  <c r="AB3249" i="6"/>
  <c r="AC3249" i="6"/>
  <c r="AB3253" i="6"/>
  <c r="AC3253" i="6"/>
  <c r="AB3257" i="6"/>
  <c r="AB3261" i="6"/>
  <c r="AC3261" i="6"/>
  <c r="AB3265" i="6"/>
  <c r="AB3269" i="6"/>
  <c r="AC3269" i="6"/>
  <c r="AB3273" i="6"/>
  <c r="AC3273" i="6"/>
  <c r="AB3277" i="6"/>
  <c r="AC3277" i="6"/>
  <c r="AB3281" i="6"/>
  <c r="AC3281" i="6"/>
  <c r="AB3289" i="6"/>
  <c r="AB3297" i="6"/>
  <c r="AC3305" i="6"/>
  <c r="AB3305" i="6"/>
  <c r="AB3309" i="6"/>
  <c r="AC3313" i="6"/>
  <c r="AB3313" i="6"/>
  <c r="AC3317" i="6"/>
  <c r="AB3317" i="6"/>
  <c r="AC3321" i="6"/>
  <c r="AC3325" i="6"/>
  <c r="AB3325" i="6"/>
  <c r="AC3329" i="6"/>
  <c r="AB3329" i="6"/>
  <c r="AC3337" i="6"/>
  <c r="AB3337" i="6"/>
  <c r="AB3341" i="6"/>
  <c r="AC3345" i="6"/>
  <c r="AC3349" i="6"/>
  <c r="AB3349" i="6"/>
  <c r="AC3353" i="6"/>
  <c r="AB3353" i="6"/>
  <c r="AC3357" i="6"/>
  <c r="AB3357" i="6"/>
  <c r="AC3361" i="6"/>
  <c r="AC3369" i="6"/>
  <c r="AB3373" i="6"/>
  <c r="AC3377" i="6"/>
  <c r="AB3377" i="6"/>
  <c r="AC3381" i="6"/>
  <c r="AB3381" i="6"/>
  <c r="AC3385" i="6"/>
  <c r="AC3389" i="6"/>
  <c r="AB3389" i="6"/>
  <c r="AC3393" i="6"/>
  <c r="AB3393" i="6"/>
  <c r="AC3401" i="6"/>
  <c r="AB3405" i="6"/>
  <c r="AC3409" i="6"/>
  <c r="AC3413" i="6"/>
  <c r="AB3413" i="6"/>
  <c r="AC3417" i="6"/>
  <c r="AB3417" i="6"/>
  <c r="AC3421" i="6"/>
  <c r="AB3421" i="6"/>
  <c r="AC3425" i="6"/>
  <c r="AC3433" i="6"/>
  <c r="AB3433" i="6"/>
  <c r="AB3437" i="6"/>
  <c r="AC3441" i="6"/>
  <c r="AB3441" i="6"/>
  <c r="AC3445" i="6"/>
  <c r="AB3445" i="6"/>
  <c r="AC3449" i="6"/>
  <c r="AB3449" i="6"/>
  <c r="AC3453" i="6"/>
  <c r="AB3453" i="6"/>
  <c r="AC3457" i="6"/>
  <c r="AB3457" i="6"/>
  <c r="AC3465" i="6"/>
  <c r="AB3465" i="6"/>
  <c r="AB3469" i="6"/>
  <c r="AC3473" i="6"/>
  <c r="AB3473" i="6"/>
  <c r="AC3481" i="6"/>
  <c r="AC3485" i="6"/>
  <c r="AB3485" i="6"/>
  <c r="AC3489" i="6"/>
  <c r="AB3489" i="6"/>
  <c r="AC3497" i="6"/>
  <c r="AC3501" i="6"/>
  <c r="AB3501" i="6"/>
  <c r="AC3505" i="6"/>
  <c r="AB3505" i="6"/>
  <c r="AC3513" i="6"/>
  <c r="AC3517" i="6"/>
  <c r="AB3517" i="6"/>
  <c r="AC3521" i="6"/>
  <c r="AB3521" i="6"/>
  <c r="AC3529" i="6"/>
  <c r="AC3533" i="6"/>
  <c r="AB3533" i="6"/>
  <c r="AC3537" i="6"/>
  <c r="AB3537" i="6"/>
  <c r="AC3545" i="6"/>
  <c r="AC3549" i="6"/>
  <c r="AB3549" i="6"/>
  <c r="AC3553" i="6"/>
  <c r="AB3553" i="6"/>
  <c r="AC3561" i="6"/>
  <c r="AC3565" i="6"/>
  <c r="AB3565" i="6"/>
  <c r="AC3569" i="6"/>
  <c r="AB3569" i="6"/>
  <c r="AC3577" i="6"/>
  <c r="AC3581" i="6"/>
  <c r="AB3581" i="6"/>
  <c r="AC3585" i="6"/>
  <c r="AB3585" i="6"/>
  <c r="AC3593" i="6"/>
  <c r="AC3597" i="6"/>
  <c r="AB3597" i="6"/>
  <c r="AC3601" i="6"/>
  <c r="AB3601" i="6"/>
  <c r="AC3609" i="6"/>
  <c r="AC3613" i="6"/>
  <c r="AB3613" i="6"/>
  <c r="AC3617" i="6"/>
  <c r="AB3617" i="6"/>
  <c r="AC3625" i="6"/>
  <c r="AC3629" i="6"/>
  <c r="AB3629" i="6"/>
  <c r="AC3633" i="6"/>
  <c r="AB3633" i="6"/>
  <c r="AC3641" i="6"/>
  <c r="AC3645" i="6"/>
  <c r="AB3645" i="6"/>
  <c r="AC3649" i="6"/>
  <c r="AB3649" i="6"/>
  <c r="AC3657" i="6"/>
  <c r="AC3661" i="6"/>
  <c r="AB3661" i="6"/>
  <c r="AC3665" i="6"/>
  <c r="AB3665" i="6"/>
  <c r="AC3673" i="6"/>
  <c r="AC3677" i="6"/>
  <c r="AB3677" i="6"/>
  <c r="AC3681" i="6"/>
  <c r="AB3681" i="6"/>
  <c r="AC3689" i="6"/>
  <c r="AC3693" i="6"/>
  <c r="AB3693" i="6"/>
  <c r="AC3697" i="6"/>
  <c r="AB3697" i="6"/>
  <c r="AC3705" i="6"/>
  <c r="AC3709" i="6"/>
  <c r="AB3709" i="6"/>
  <c r="AC3713" i="6"/>
  <c r="AB3713" i="6"/>
  <c r="AC3721" i="6"/>
  <c r="AC3725" i="6"/>
  <c r="AB3725" i="6"/>
  <c r="AC3729" i="6"/>
  <c r="AB3729" i="6"/>
  <c r="AC3737" i="6"/>
  <c r="AC3741" i="6"/>
  <c r="AB3741" i="6"/>
  <c r="AC3745" i="6"/>
  <c r="AB3745" i="6"/>
  <c r="AC3753" i="6"/>
  <c r="AC3757" i="6"/>
  <c r="AB3757" i="6"/>
  <c r="AC3761" i="6"/>
  <c r="AB3761" i="6"/>
  <c r="AC3769" i="6"/>
  <c r="AC3773" i="6"/>
  <c r="AB3773" i="6"/>
  <c r="AC3777" i="6"/>
  <c r="AB3777" i="6"/>
  <c r="AC3785" i="6"/>
  <c r="AC3789" i="6"/>
  <c r="AB3789" i="6"/>
  <c r="AC3793" i="6"/>
  <c r="AB3793" i="6"/>
  <c r="AC3801" i="6"/>
  <c r="AC3805" i="6"/>
  <c r="AB3805" i="6"/>
  <c r="AC3809" i="6"/>
  <c r="AB3809" i="6"/>
  <c r="AC1186" i="6"/>
  <c r="AB1186" i="6"/>
  <c r="AC1190" i="6"/>
  <c r="AB1190" i="6"/>
  <c r="AC1194" i="6"/>
  <c r="AC1198" i="6"/>
  <c r="AB1198" i="6"/>
  <c r="AC1202" i="6"/>
  <c r="AC1206" i="6"/>
  <c r="AB1206" i="6"/>
  <c r="AC1210" i="6"/>
  <c r="AB1210" i="6"/>
  <c r="AC1214" i="6"/>
  <c r="AB1214" i="6"/>
  <c r="AC1218" i="6"/>
  <c r="AB1222" i="6"/>
  <c r="AC1226" i="6"/>
  <c r="AB1226" i="6"/>
  <c r="AC1230" i="6"/>
  <c r="AB1230" i="6"/>
  <c r="AC1234" i="6"/>
  <c r="AB1238" i="6"/>
  <c r="AC1242" i="6"/>
  <c r="AB1242" i="6"/>
  <c r="AC1246" i="6"/>
  <c r="AB1246" i="6"/>
  <c r="AC1250" i="6"/>
  <c r="AB1254" i="6"/>
  <c r="AC1258" i="6"/>
  <c r="AB1258" i="6"/>
  <c r="AC1262" i="6"/>
  <c r="AB1262" i="6"/>
  <c r="AC1266" i="6"/>
  <c r="AB1270" i="6"/>
  <c r="AC1274" i="6"/>
  <c r="AB1274" i="6"/>
  <c r="AC1278" i="6"/>
  <c r="AB1278" i="6"/>
  <c r="AC1282" i="6"/>
  <c r="AB1286" i="6"/>
  <c r="AC1290" i="6"/>
  <c r="AB1290" i="6"/>
  <c r="AC1294" i="6"/>
  <c r="AB1294" i="6"/>
  <c r="AC1298" i="6"/>
  <c r="AB1302" i="6"/>
  <c r="AC1306" i="6"/>
  <c r="AB1306" i="6"/>
  <c r="AC1310" i="6"/>
  <c r="AB1310" i="6"/>
  <c r="AC1314" i="6"/>
  <c r="AB1314" i="6"/>
  <c r="AC1318" i="6"/>
  <c r="AB1318" i="6"/>
  <c r="AC1322" i="6"/>
  <c r="AB1322" i="6"/>
  <c r="AC1326" i="6"/>
  <c r="AB1326" i="6"/>
  <c r="AC1330" i="6"/>
  <c r="AB1330" i="6"/>
  <c r="AC1334" i="6"/>
  <c r="AB1334" i="6"/>
  <c r="AC1338" i="6"/>
  <c r="AB1338" i="6"/>
  <c r="AC1342" i="6"/>
  <c r="AB1342" i="6"/>
  <c r="AC1346" i="6"/>
  <c r="AB1346" i="6"/>
  <c r="AC1350" i="6"/>
  <c r="AB1350" i="6"/>
  <c r="AC1354" i="6"/>
  <c r="AB1354" i="6"/>
  <c r="AC1358" i="6"/>
  <c r="AB1358" i="6"/>
  <c r="AC1362" i="6"/>
  <c r="AB1362" i="6"/>
  <c r="AC1366" i="6"/>
  <c r="AB1366" i="6"/>
  <c r="AC1370" i="6"/>
  <c r="AB1370" i="6"/>
  <c r="AC1374" i="6"/>
  <c r="AB1374" i="6"/>
  <c r="AC1378" i="6"/>
  <c r="AB1382" i="6"/>
  <c r="AC1386" i="6"/>
  <c r="AB1386" i="6"/>
  <c r="AC1390" i="6"/>
  <c r="AB1390" i="6"/>
  <c r="AC1394" i="6"/>
  <c r="AB1398" i="6"/>
  <c r="AC1402" i="6"/>
  <c r="AB1402" i="6"/>
  <c r="AC1406" i="6"/>
  <c r="AB1406" i="6"/>
  <c r="AC1410" i="6"/>
  <c r="AB1414" i="6"/>
  <c r="AC1418" i="6"/>
  <c r="AB1418" i="6"/>
  <c r="AC1422" i="6"/>
  <c r="AB1422" i="6"/>
  <c r="AC1426" i="6"/>
  <c r="AB1430" i="6"/>
  <c r="AC1434" i="6"/>
  <c r="AB1434" i="6"/>
  <c r="AC1438" i="6"/>
  <c r="AB1438" i="6"/>
  <c r="AC1442" i="6"/>
  <c r="AB1446" i="6"/>
  <c r="AC1450" i="6"/>
  <c r="AB1450" i="6"/>
  <c r="AC1454" i="6"/>
  <c r="AB1454" i="6"/>
  <c r="AC1458" i="6"/>
  <c r="AB1462" i="6"/>
  <c r="AC1466" i="6"/>
  <c r="AB1466" i="6"/>
  <c r="AC1470" i="6"/>
  <c r="AB1470" i="6"/>
  <c r="AC1474" i="6"/>
  <c r="AB1478" i="6"/>
  <c r="AC1482" i="6"/>
  <c r="AB1482" i="6"/>
  <c r="AC1486" i="6"/>
  <c r="AB1486" i="6"/>
  <c r="AC1490" i="6"/>
  <c r="AB1494" i="6"/>
  <c r="AC1498" i="6"/>
  <c r="AB1498" i="6"/>
  <c r="AC1502" i="6"/>
  <c r="AB1502" i="6"/>
  <c r="AC1506" i="6"/>
  <c r="AB1506" i="6"/>
  <c r="AC1510" i="6"/>
  <c r="AB1510" i="6"/>
  <c r="AC1514" i="6"/>
  <c r="AB1514" i="6"/>
  <c r="AC1518" i="6"/>
  <c r="AB1518" i="6"/>
  <c r="AC1522" i="6"/>
  <c r="AB1522" i="6"/>
  <c r="AC1526" i="6"/>
  <c r="AB1526" i="6"/>
  <c r="AC1530" i="6"/>
  <c r="AB1530" i="6"/>
  <c r="AC1534" i="6"/>
  <c r="AB1534" i="6"/>
  <c r="AC1538" i="6"/>
  <c r="AB1538" i="6"/>
  <c r="AC1542" i="6"/>
  <c r="AB1542" i="6"/>
  <c r="AC1546" i="6"/>
  <c r="AB1546" i="6"/>
  <c r="AC1550" i="6"/>
  <c r="AB1550" i="6"/>
  <c r="AC1554" i="6"/>
  <c r="AB1554" i="6"/>
  <c r="AC1558" i="6"/>
  <c r="AB1558" i="6"/>
  <c r="AC1562" i="6"/>
  <c r="AB1562" i="6"/>
  <c r="AC1566" i="6"/>
  <c r="AB1566" i="6"/>
  <c r="AC1570" i="6"/>
  <c r="AB1574" i="6"/>
  <c r="AC1578" i="6"/>
  <c r="AB1578" i="6"/>
  <c r="AC1582" i="6"/>
  <c r="AB1582" i="6"/>
  <c r="AC1586" i="6"/>
  <c r="AB1590" i="6"/>
  <c r="AC1594" i="6"/>
  <c r="AB1594" i="6"/>
  <c r="AC1598" i="6"/>
  <c r="AB1598" i="6"/>
  <c r="AC1602" i="6"/>
  <c r="AB1606" i="6"/>
  <c r="AC1610" i="6"/>
  <c r="AB1610" i="6"/>
  <c r="AC1614" i="6"/>
  <c r="AB1614" i="6"/>
  <c r="AC1618" i="6"/>
  <c r="AB1622" i="6"/>
  <c r="AC1626" i="6"/>
  <c r="AB1626" i="6"/>
  <c r="AC1630" i="6"/>
  <c r="AB1630" i="6"/>
  <c r="AC1634" i="6"/>
  <c r="AB1638" i="6"/>
  <c r="AC1642" i="6"/>
  <c r="AB1642" i="6"/>
  <c r="AC1646" i="6"/>
  <c r="AB1646" i="6"/>
  <c r="AC1650" i="6"/>
  <c r="AB1654" i="6"/>
  <c r="AC1658" i="6"/>
  <c r="AB1658" i="6"/>
  <c r="AC1662" i="6"/>
  <c r="AB1662" i="6"/>
  <c r="AC1666" i="6"/>
  <c r="AB1670" i="6"/>
  <c r="AC1674" i="6"/>
  <c r="AB1674" i="6"/>
  <c r="AC1678" i="6"/>
  <c r="AB1678" i="6"/>
  <c r="AC1682" i="6"/>
  <c r="AB1686" i="6"/>
  <c r="AC1690" i="6"/>
  <c r="AB1690" i="6"/>
  <c r="AC1694" i="6"/>
  <c r="AB1694" i="6"/>
  <c r="AC1698" i="6"/>
  <c r="AB1702" i="6"/>
  <c r="AC1706" i="6"/>
  <c r="AB1706" i="6"/>
  <c r="AC1710" i="6"/>
  <c r="AB1710" i="6"/>
  <c r="AC1714" i="6"/>
  <c r="AB1718" i="6"/>
  <c r="AC1722" i="6"/>
  <c r="AB1722" i="6"/>
  <c r="AC1726" i="6"/>
  <c r="AB1726" i="6"/>
  <c r="AC1730" i="6"/>
  <c r="AB1734" i="6"/>
  <c r="AC1738" i="6"/>
  <c r="AB1738" i="6"/>
  <c r="AC1742" i="6"/>
  <c r="AB1742" i="6"/>
  <c r="AC1746" i="6"/>
  <c r="AB1750" i="6"/>
  <c r="AC1754" i="6"/>
  <c r="AB1754" i="6"/>
  <c r="AC1758" i="6"/>
  <c r="AB1758" i="6"/>
  <c r="AC1762" i="6"/>
  <c r="AB1766" i="6"/>
  <c r="AC1770" i="6"/>
  <c r="AB1770" i="6"/>
  <c r="AC1774" i="6"/>
  <c r="AB1774" i="6"/>
  <c r="AC1778" i="6"/>
  <c r="AB1782" i="6"/>
  <c r="AC1786" i="6"/>
  <c r="AB1786" i="6"/>
  <c r="AC1790" i="6"/>
  <c r="AB1790" i="6"/>
  <c r="AC1794" i="6"/>
  <c r="AB1798" i="6"/>
  <c r="AC1802" i="6"/>
  <c r="AB1802" i="6"/>
  <c r="AC1806" i="6"/>
  <c r="AB1806" i="6"/>
  <c r="AC1810" i="6"/>
  <c r="AB1814" i="6"/>
  <c r="AC1818" i="6"/>
  <c r="AB1818" i="6"/>
  <c r="AC1822" i="6"/>
  <c r="AB1822" i="6"/>
  <c r="AC1826" i="6"/>
  <c r="AB1830" i="6"/>
  <c r="AC1834" i="6"/>
  <c r="AB1834" i="6"/>
  <c r="AC1838" i="6"/>
  <c r="AB1838" i="6"/>
  <c r="AC1842" i="6"/>
  <c r="AB1846" i="6"/>
  <c r="AC1850" i="6"/>
  <c r="AB1850" i="6"/>
  <c r="AC1854" i="6"/>
  <c r="AB1854" i="6"/>
  <c r="AC1858" i="6"/>
  <c r="AB1862" i="6"/>
  <c r="AC1866" i="6"/>
  <c r="AB1866" i="6"/>
  <c r="AC1870" i="6"/>
  <c r="AB1870" i="6"/>
  <c r="AC1874" i="6"/>
  <c r="AB1878" i="6"/>
  <c r="AC1882" i="6"/>
  <c r="AB1882" i="6"/>
  <c r="AC1886" i="6"/>
  <c r="AB1886" i="6"/>
  <c r="AC1890" i="6"/>
  <c r="AB1894" i="6"/>
  <c r="AC1898" i="6"/>
  <c r="AB1898" i="6"/>
  <c r="AC1902" i="6"/>
  <c r="AB1902" i="6"/>
  <c r="AC1906" i="6"/>
  <c r="AB1910" i="6"/>
  <c r="AC1914" i="6"/>
  <c r="AB1914" i="6"/>
  <c r="AC1918" i="6"/>
  <c r="AB1918" i="6"/>
  <c r="AC1922" i="6"/>
  <c r="AB1926" i="6"/>
  <c r="AC1930" i="6"/>
  <c r="AB1930" i="6"/>
  <c r="AC1934" i="6"/>
  <c r="AB1934" i="6"/>
  <c r="AC1938" i="6"/>
  <c r="AB1942" i="6"/>
  <c r="AC1946" i="6"/>
  <c r="AB1946" i="6"/>
  <c r="AC1950" i="6"/>
  <c r="AB1950" i="6"/>
  <c r="AC1954" i="6"/>
  <c r="AB1958" i="6"/>
  <c r="AC1962" i="6"/>
  <c r="AB1962" i="6"/>
  <c r="AC1966" i="6"/>
  <c r="AB1966" i="6"/>
  <c r="AC1970" i="6"/>
  <c r="AB1974" i="6"/>
  <c r="AC1978" i="6"/>
  <c r="AB1978" i="6"/>
  <c r="AC1982" i="6"/>
  <c r="AB1982" i="6"/>
  <c r="AC1986" i="6"/>
  <c r="AB1990" i="6"/>
  <c r="AC1994" i="6"/>
  <c r="AB1994" i="6"/>
  <c r="AC1998" i="6"/>
  <c r="AB1998" i="6"/>
  <c r="AC2002" i="6"/>
  <c r="AB2006" i="6"/>
  <c r="AC2010" i="6"/>
  <c r="AB2010" i="6"/>
  <c r="AC2014" i="6"/>
  <c r="AB2014" i="6"/>
  <c r="AC2018" i="6"/>
  <c r="AB2022" i="6"/>
  <c r="AC2026" i="6"/>
  <c r="AB2026" i="6"/>
  <c r="AC2030" i="6"/>
  <c r="AB2030" i="6"/>
  <c r="AC2034" i="6"/>
  <c r="AB2038" i="6"/>
  <c r="AC2042" i="6"/>
  <c r="AB2042" i="6"/>
  <c r="AC2046" i="6"/>
  <c r="AB2046" i="6"/>
  <c r="AC2050" i="6"/>
  <c r="AB2054" i="6"/>
  <c r="AC2058" i="6"/>
  <c r="AB2058" i="6"/>
  <c r="AC2062" i="6"/>
  <c r="AB2062" i="6"/>
  <c r="AC2066" i="6"/>
  <c r="AB2070" i="6"/>
  <c r="AC2074" i="6"/>
  <c r="AB2074" i="6"/>
  <c r="AC2078" i="6"/>
  <c r="AB2078" i="6"/>
  <c r="AC2082" i="6"/>
  <c r="AB2086" i="6"/>
  <c r="AC2090" i="6"/>
  <c r="AB2090" i="6"/>
  <c r="AC2094" i="6"/>
  <c r="AB2094" i="6"/>
  <c r="AC2098" i="6"/>
  <c r="AB2102" i="6"/>
  <c r="AC2106" i="6"/>
  <c r="AB2106" i="6"/>
  <c r="AC2110" i="6"/>
  <c r="AB2110" i="6"/>
  <c r="AC2114" i="6"/>
  <c r="AB2118" i="6"/>
  <c r="AC2122" i="6"/>
  <c r="AB2122" i="6"/>
  <c r="AC2126" i="6"/>
  <c r="AB2126" i="6"/>
  <c r="AC2130" i="6"/>
  <c r="AB2134" i="6"/>
  <c r="AC2138" i="6"/>
  <c r="AB2138" i="6"/>
  <c r="AC2142" i="6"/>
  <c r="AB2142" i="6"/>
  <c r="AC2146" i="6"/>
  <c r="AB2150" i="6"/>
  <c r="AC2154" i="6"/>
  <c r="AB2154" i="6"/>
  <c r="AC2158" i="6"/>
  <c r="AB2158" i="6"/>
  <c r="AC2162" i="6"/>
  <c r="AB2166" i="6"/>
  <c r="AC2170" i="6"/>
  <c r="AB2170" i="6"/>
  <c r="AC2174" i="6"/>
  <c r="AB2174" i="6"/>
  <c r="AC2178" i="6"/>
  <c r="AB2182" i="6"/>
  <c r="AC2186" i="6"/>
  <c r="AB2186" i="6"/>
  <c r="AC2190" i="6"/>
  <c r="AB2190" i="6"/>
  <c r="AC2194" i="6"/>
  <c r="AB2198" i="6"/>
  <c r="AC2202" i="6"/>
  <c r="AB2202" i="6"/>
  <c r="AC2206" i="6"/>
  <c r="AB2206" i="6"/>
  <c r="AC2210" i="6"/>
  <c r="AB2214" i="6"/>
  <c r="AC2218" i="6"/>
  <c r="AB2218" i="6"/>
  <c r="AC2222" i="6"/>
  <c r="AB2222" i="6"/>
  <c r="AC2226" i="6"/>
  <c r="AB2230" i="6"/>
  <c r="AC2234" i="6"/>
  <c r="AB2234" i="6"/>
  <c r="AC2238" i="6"/>
  <c r="AB2238" i="6"/>
  <c r="AC2242" i="6"/>
  <c r="AB2246" i="6"/>
  <c r="AC2250" i="6"/>
  <c r="AB2250" i="6"/>
  <c r="AC2254" i="6"/>
  <c r="AB2254" i="6"/>
  <c r="AC2258" i="6"/>
  <c r="AB2262" i="6"/>
  <c r="AC2266" i="6"/>
  <c r="AB2266" i="6"/>
  <c r="AC2270" i="6"/>
  <c r="AB2270" i="6"/>
  <c r="AC2274" i="6"/>
  <c r="AB2278" i="6"/>
  <c r="AC2282" i="6"/>
  <c r="AB2282" i="6"/>
  <c r="AC2286" i="6"/>
  <c r="AB2286" i="6"/>
  <c r="AC2290" i="6"/>
  <c r="AB2294" i="6"/>
  <c r="AC2298" i="6"/>
  <c r="AB2298" i="6"/>
  <c r="AC2302" i="6"/>
  <c r="AB2302" i="6"/>
  <c r="AC2306" i="6"/>
  <c r="AB2310" i="6"/>
  <c r="AC2314" i="6"/>
  <c r="AB2314" i="6"/>
  <c r="AC2318" i="6"/>
  <c r="AB2318" i="6"/>
  <c r="AC2322" i="6"/>
  <c r="AB2326" i="6"/>
  <c r="AC2330" i="6"/>
  <c r="AB2330" i="6"/>
  <c r="AC2334" i="6"/>
  <c r="AB2334" i="6"/>
  <c r="AC2338" i="6"/>
  <c r="AB2342" i="6"/>
  <c r="AC2346" i="6"/>
  <c r="AB2346" i="6"/>
  <c r="AC2350" i="6"/>
  <c r="AB2350" i="6"/>
  <c r="AC2354" i="6"/>
  <c r="AB2358" i="6"/>
  <c r="AC2362" i="6"/>
  <c r="AB2362" i="6"/>
  <c r="AC2366" i="6"/>
  <c r="AB2366" i="6"/>
  <c r="AC2370" i="6"/>
  <c r="AC2378" i="6"/>
  <c r="AB2378" i="6"/>
  <c r="AB2382" i="6"/>
  <c r="AC2386" i="6"/>
  <c r="AC2390" i="6"/>
  <c r="AB2390" i="6"/>
  <c r="AC2394" i="6"/>
  <c r="AC2398" i="6"/>
  <c r="AB2398" i="6"/>
  <c r="AC2402" i="6"/>
  <c r="AB2402" i="6"/>
  <c r="AC2410" i="6"/>
  <c r="AB2414" i="6"/>
  <c r="AC2418" i="6"/>
  <c r="AB2418" i="6"/>
  <c r="AC2422" i="6"/>
  <c r="AB2422" i="6"/>
  <c r="AC2426" i="6"/>
  <c r="AB2426" i="6"/>
  <c r="AC2430" i="6"/>
  <c r="AB2430" i="6"/>
  <c r="AC2434" i="6"/>
  <c r="AC2442" i="6"/>
  <c r="AB2442" i="6"/>
  <c r="AB2446" i="6"/>
  <c r="AC2450" i="6"/>
  <c r="AC2454" i="6"/>
  <c r="AB2454" i="6"/>
  <c r="AC2458" i="6"/>
  <c r="AC2462" i="6"/>
  <c r="AB2462" i="6"/>
  <c r="AC2466" i="6"/>
  <c r="AB2466" i="6"/>
  <c r="AC2474" i="6"/>
  <c r="AB2478" i="6"/>
  <c r="AC2482" i="6"/>
  <c r="AB2482" i="6"/>
  <c r="AC2486" i="6"/>
  <c r="AB2486" i="6"/>
  <c r="AC2490" i="6"/>
  <c r="AB2490" i="6"/>
  <c r="AC2494" i="6"/>
  <c r="AB2494" i="6"/>
  <c r="AC2498" i="6"/>
  <c r="AC2506" i="6"/>
  <c r="AB2506" i="6"/>
  <c r="AB2510" i="6"/>
  <c r="AC2514" i="6"/>
  <c r="AC2518" i="6"/>
  <c r="AB2518" i="6"/>
  <c r="AC2522" i="6"/>
  <c r="AC2526" i="6"/>
  <c r="AB2526" i="6"/>
  <c r="AC2530" i="6"/>
  <c r="AB2530" i="6"/>
  <c r="AC2538" i="6"/>
  <c r="AB2542" i="6"/>
  <c r="AC2546" i="6"/>
  <c r="AB2546" i="6"/>
  <c r="AC2550" i="6"/>
  <c r="AB2550" i="6"/>
  <c r="AC2554" i="6"/>
  <c r="AB2554" i="6"/>
  <c r="AC2558" i="6"/>
  <c r="AB2558" i="6"/>
  <c r="AC2562" i="6"/>
  <c r="AC2570" i="6"/>
  <c r="AB2570" i="6"/>
  <c r="AB2574" i="6"/>
  <c r="AC2578" i="6"/>
  <c r="AC2582" i="6"/>
  <c r="AB2582" i="6"/>
  <c r="AC2586" i="6"/>
  <c r="AC2590" i="6"/>
  <c r="AB2590" i="6"/>
  <c r="AC2594" i="6"/>
  <c r="AB2594" i="6"/>
  <c r="AC2602" i="6"/>
  <c r="AB2606" i="6"/>
  <c r="AC2610" i="6"/>
  <c r="AB2610" i="6"/>
  <c r="AC2614" i="6"/>
  <c r="AB2614" i="6"/>
  <c r="AC2618" i="6"/>
  <c r="AB2618" i="6"/>
  <c r="AC2622" i="6"/>
  <c r="AB2622" i="6"/>
  <c r="AC2626" i="6"/>
  <c r="AC2634" i="6"/>
  <c r="AB2634" i="6"/>
  <c r="AB2638" i="6"/>
  <c r="AC2642" i="6"/>
  <c r="AC2646" i="6"/>
  <c r="AB2646" i="6"/>
  <c r="AC2650" i="6"/>
  <c r="AC2654" i="6"/>
  <c r="AB2654" i="6"/>
  <c r="AC2658" i="6"/>
  <c r="AB2658" i="6"/>
  <c r="AC2666" i="6"/>
  <c r="AB2670" i="6"/>
  <c r="AC2674" i="6"/>
  <c r="AB2674" i="6"/>
  <c r="AC2678" i="6"/>
  <c r="AB2678" i="6"/>
  <c r="AC2682" i="6"/>
  <c r="AB2682" i="6"/>
  <c r="AC2686" i="6"/>
  <c r="AB2686" i="6"/>
  <c r="AC2690" i="6"/>
  <c r="AC2698" i="6"/>
  <c r="AB2698" i="6"/>
  <c r="AB2702" i="6"/>
  <c r="AC2706" i="6"/>
  <c r="AC2710" i="6"/>
  <c r="AB2710" i="6"/>
  <c r="AC2714" i="6"/>
  <c r="AC2718" i="6"/>
  <c r="AB2718" i="6"/>
  <c r="AC2722" i="6"/>
  <c r="AB2722" i="6"/>
  <c r="AC2726" i="6"/>
  <c r="AB2726" i="6"/>
  <c r="AC2730" i="6"/>
  <c r="AB2730" i="6"/>
  <c r="AC2734" i="6"/>
  <c r="AB2734" i="6"/>
  <c r="AC2738" i="6"/>
  <c r="AB2738" i="6"/>
  <c r="AC2742" i="6"/>
  <c r="AB2742" i="6"/>
  <c r="AC2746" i="6"/>
  <c r="AB2746" i="6"/>
  <c r="AC2750" i="6"/>
  <c r="AB2750" i="6"/>
  <c r="AC2754" i="6"/>
  <c r="AB2754" i="6"/>
  <c r="AC2758" i="6"/>
  <c r="AB2758" i="6"/>
  <c r="AC2762" i="6"/>
  <c r="AB2762" i="6"/>
  <c r="AC2766" i="6"/>
  <c r="AB2766" i="6"/>
  <c r="AC2770" i="6"/>
  <c r="AB2770" i="6"/>
  <c r="AC2774" i="6"/>
  <c r="AB2774" i="6"/>
  <c r="AC2778" i="6"/>
  <c r="AB2778" i="6"/>
  <c r="AC2782" i="6"/>
  <c r="AB2782" i="6"/>
  <c r="AC2786" i="6"/>
  <c r="AB2786" i="6"/>
  <c r="AC2794" i="6"/>
  <c r="AB2794" i="6"/>
  <c r="AB2798" i="6"/>
  <c r="AC2802" i="6"/>
  <c r="AB2802" i="6"/>
  <c r="AB2806" i="6"/>
  <c r="AC2810" i="6"/>
  <c r="AC2814" i="6"/>
  <c r="AB2814" i="6"/>
  <c r="AC2818" i="6"/>
  <c r="AC2822" i="6"/>
  <c r="AB2822" i="6"/>
  <c r="AC2826" i="6"/>
  <c r="AB2826" i="6"/>
  <c r="AC2830" i="6"/>
  <c r="AB2830" i="6"/>
  <c r="AC2834" i="6"/>
  <c r="AB2834" i="6"/>
  <c r="AC2838" i="6"/>
  <c r="AB2838" i="6"/>
  <c r="AC2842" i="6"/>
  <c r="AC2850" i="6"/>
  <c r="AB2850" i="6"/>
  <c r="AC2854" i="6"/>
  <c r="AB2854" i="6"/>
  <c r="AC2858" i="6"/>
  <c r="AB2858" i="6"/>
  <c r="AC2862" i="6"/>
  <c r="AB2862" i="6"/>
  <c r="AC2866" i="6"/>
  <c r="AB2866" i="6"/>
  <c r="AC2870" i="6"/>
  <c r="AB2870" i="6"/>
  <c r="AC2874" i="6"/>
  <c r="AB2874" i="6"/>
  <c r="AC2878" i="6"/>
  <c r="AB2878" i="6"/>
  <c r="AC2882" i="6"/>
  <c r="AB2882" i="6"/>
  <c r="AC2886" i="6"/>
  <c r="AB2886" i="6"/>
  <c r="AC2890" i="6"/>
  <c r="AB2890" i="6"/>
  <c r="AC2894" i="6"/>
  <c r="AB2894" i="6"/>
  <c r="AC2898" i="6"/>
  <c r="AB2898" i="6"/>
  <c r="AC2902" i="6"/>
  <c r="AB2902" i="6"/>
  <c r="AC2906" i="6"/>
  <c r="AB2906" i="6"/>
  <c r="AC2910" i="6"/>
  <c r="AB2910" i="6"/>
  <c r="AC2914" i="6"/>
  <c r="AC2918" i="6"/>
  <c r="AB2918" i="6"/>
  <c r="AC2922" i="6"/>
  <c r="AB2922" i="6"/>
  <c r="AC2930" i="6"/>
  <c r="AB2930" i="6"/>
  <c r="AC2934" i="6"/>
  <c r="AB2934" i="6"/>
  <c r="AC2938" i="6"/>
  <c r="AC2942" i="6"/>
  <c r="AB2942" i="6"/>
  <c r="AC2946" i="6"/>
  <c r="AC2954" i="6"/>
  <c r="AB2954" i="6"/>
  <c r="AB2958" i="6"/>
  <c r="AB2962" i="6"/>
  <c r="AC2962" i="6"/>
  <c r="AB2966" i="6"/>
  <c r="AC2970" i="6"/>
  <c r="AC2974" i="6"/>
  <c r="AB2974" i="6"/>
  <c r="AC2978" i="6"/>
  <c r="AC2982" i="6"/>
  <c r="AB2982" i="6"/>
  <c r="AC2986" i="6"/>
  <c r="AB2986" i="6"/>
  <c r="AC2990" i="6"/>
  <c r="AB2990" i="6"/>
  <c r="AC2994" i="6"/>
  <c r="AB2994" i="6"/>
  <c r="AC2998" i="6"/>
  <c r="AB2998" i="6"/>
  <c r="AC3002" i="6"/>
  <c r="AC3010" i="6"/>
  <c r="AC3018" i="6"/>
  <c r="AB3018" i="6"/>
  <c r="AC3022" i="6"/>
  <c r="AB3022" i="6"/>
  <c r="AC3026" i="6"/>
  <c r="AB3026" i="6"/>
  <c r="AB3030" i="6"/>
  <c r="AC3034" i="6"/>
  <c r="AB3038" i="6"/>
  <c r="AC3042" i="6"/>
  <c r="AC3046" i="6"/>
  <c r="AB3046" i="6"/>
  <c r="AC3050" i="6"/>
  <c r="AB3050" i="6"/>
  <c r="AC3058" i="6"/>
  <c r="AB3058" i="6"/>
  <c r="AC3062" i="6"/>
  <c r="AB3062" i="6"/>
  <c r="AC3066" i="6"/>
  <c r="AC3070" i="6"/>
  <c r="AB3070" i="6"/>
  <c r="AC3074" i="6"/>
  <c r="AC3082" i="6"/>
  <c r="AB3082" i="6"/>
  <c r="AB3086" i="6"/>
  <c r="AC3090" i="6"/>
  <c r="AB3090" i="6"/>
  <c r="AB3094" i="6"/>
  <c r="AC3098" i="6"/>
  <c r="AC3102" i="6"/>
  <c r="AB3102" i="6"/>
  <c r="AC3106" i="6"/>
  <c r="AC3110" i="6"/>
  <c r="AB3110" i="6"/>
  <c r="AC3114" i="6"/>
  <c r="AB3114" i="6"/>
  <c r="AC3118" i="6"/>
  <c r="AB3118" i="6"/>
  <c r="AC3122" i="6"/>
  <c r="AB3122" i="6"/>
  <c r="AC3126" i="6"/>
  <c r="AB3126" i="6"/>
  <c r="AC3130" i="6"/>
  <c r="AC3138" i="6"/>
  <c r="AC3146" i="6"/>
  <c r="AB3146" i="6"/>
  <c r="AC3150" i="6"/>
  <c r="AB3150" i="6"/>
  <c r="AC3154" i="6"/>
  <c r="AB3154" i="6"/>
  <c r="AB3158" i="6"/>
  <c r="AC3162" i="6"/>
  <c r="AB3166" i="6"/>
  <c r="AC3170" i="6"/>
  <c r="AC3174" i="6"/>
  <c r="AB3174" i="6"/>
  <c r="AC3178" i="6"/>
  <c r="AB3178" i="6"/>
  <c r="AC3186" i="6"/>
  <c r="AB3186" i="6"/>
  <c r="AC3190" i="6"/>
  <c r="AB3190" i="6"/>
  <c r="AC3194" i="6"/>
  <c r="AC3198" i="6"/>
  <c r="AB3198" i="6"/>
  <c r="AC3202" i="6"/>
  <c r="AC3210" i="6"/>
  <c r="AB3210" i="6"/>
  <c r="AB3214" i="6"/>
  <c r="AC3218" i="6"/>
  <c r="AB3218" i="6"/>
  <c r="AB3222" i="6"/>
  <c r="AC3226" i="6"/>
  <c r="AC3230" i="6"/>
  <c r="AB3230" i="6"/>
  <c r="AC3234" i="6"/>
  <c r="AC3238" i="6"/>
  <c r="AB3238" i="6"/>
  <c r="AC3242" i="6"/>
  <c r="AB3242" i="6"/>
  <c r="AC3246" i="6"/>
  <c r="AB3246" i="6"/>
  <c r="AC3250" i="6"/>
  <c r="AB3250" i="6"/>
  <c r="AC3254" i="6"/>
  <c r="AB3254" i="6"/>
  <c r="AC3258" i="6"/>
  <c r="AC3266" i="6"/>
  <c r="AC3274" i="6"/>
  <c r="AB3274" i="6"/>
  <c r="AC3278" i="6"/>
  <c r="AB3278" i="6"/>
  <c r="AC3282" i="6"/>
  <c r="AB3282" i="6"/>
  <c r="AB3286" i="6"/>
  <c r="AC3290" i="6"/>
  <c r="AB3294" i="6"/>
  <c r="AC3298" i="6"/>
  <c r="AB3302" i="6"/>
  <c r="AC3302" i="6"/>
  <c r="AB3306" i="6"/>
  <c r="AC3310" i="6"/>
  <c r="AB3314" i="6"/>
  <c r="AC3314" i="6"/>
  <c r="AB3318" i="6"/>
  <c r="AC3318" i="6"/>
  <c r="AB3322" i="6"/>
  <c r="AC3326" i="6"/>
  <c r="AB3330" i="6"/>
  <c r="AC3330" i="6"/>
  <c r="AB3334" i="6"/>
  <c r="AC3334" i="6"/>
  <c r="AB3338" i="6"/>
  <c r="AC3342" i="6"/>
  <c r="AB3346" i="6"/>
  <c r="AC3346" i="6"/>
  <c r="AB3350" i="6"/>
  <c r="AC3350" i="6"/>
  <c r="AB3354" i="6"/>
  <c r="AC3358" i="6"/>
  <c r="AB3362" i="6"/>
  <c r="AC3362" i="6"/>
  <c r="AB3366" i="6"/>
  <c r="AC3366" i="6"/>
  <c r="AB3370" i="6"/>
  <c r="AC3374" i="6"/>
  <c r="AB3378" i="6"/>
  <c r="AC3378" i="6"/>
  <c r="AB3382" i="6"/>
  <c r="AC3382" i="6"/>
  <c r="AB3386" i="6"/>
  <c r="AC3390" i="6"/>
  <c r="AB3394" i="6"/>
  <c r="AC3394" i="6"/>
  <c r="AB3398" i="6"/>
  <c r="AC3398" i="6"/>
  <c r="AB3402" i="6"/>
  <c r="AC3406" i="6"/>
  <c r="AB3410" i="6"/>
  <c r="AC3410" i="6"/>
  <c r="AB3414" i="6"/>
  <c r="AC3414" i="6"/>
  <c r="AB3418" i="6"/>
  <c r="AC3422" i="6"/>
  <c r="AB3426" i="6"/>
  <c r="AC3426" i="6"/>
  <c r="AB3430" i="6"/>
  <c r="AC3430" i="6"/>
  <c r="AB3434" i="6"/>
  <c r="AC3438" i="6"/>
  <c r="AB3442" i="6"/>
  <c r="AC3442" i="6"/>
  <c r="AB3446" i="6"/>
  <c r="AC3446" i="6"/>
  <c r="AB3450" i="6"/>
  <c r="AC3454" i="6"/>
  <c r="AB3458" i="6"/>
  <c r="AC3458" i="6"/>
  <c r="AB3462" i="6"/>
  <c r="AC3462" i="6"/>
  <c r="AB3466" i="6"/>
  <c r="AC3470" i="6"/>
  <c r="AC3474" i="6"/>
  <c r="AC3478" i="6"/>
  <c r="AB3478" i="6"/>
  <c r="AC3482" i="6"/>
  <c r="AC3486" i="6"/>
  <c r="AB3486" i="6"/>
  <c r="AC3490" i="6"/>
  <c r="AB3490" i="6"/>
  <c r="AC3498" i="6"/>
  <c r="AB3502" i="6"/>
  <c r="AC3506" i="6"/>
  <c r="AC3510" i="6"/>
  <c r="AB3510" i="6"/>
  <c r="AC3514" i="6"/>
  <c r="AB3514" i="6"/>
  <c r="AC3518" i="6"/>
  <c r="AB3518" i="6"/>
  <c r="AC3522" i="6"/>
  <c r="AB3522" i="6"/>
  <c r="AC3530" i="6"/>
  <c r="AB3530" i="6"/>
  <c r="AB3534" i="6"/>
  <c r="AC3538" i="6"/>
  <c r="AB3538" i="6"/>
  <c r="AC3542" i="6"/>
  <c r="AB3542" i="6"/>
  <c r="AC3546" i="6"/>
  <c r="AC3550" i="6"/>
  <c r="AB3550" i="6"/>
  <c r="AC3554" i="6"/>
  <c r="AB3554" i="6"/>
  <c r="AC3562" i="6"/>
  <c r="AB3566" i="6"/>
  <c r="AC3570" i="6"/>
  <c r="AB3570" i="6"/>
  <c r="AC3574" i="6"/>
  <c r="AB3574" i="6"/>
  <c r="AC3578" i="6"/>
  <c r="AB3578" i="6"/>
  <c r="AC3582" i="6"/>
  <c r="AB3582" i="6"/>
  <c r="AC3586" i="6"/>
  <c r="AC3594" i="6"/>
  <c r="AB3594" i="6"/>
  <c r="AB3598" i="6"/>
  <c r="AC3602" i="6"/>
  <c r="AC3606" i="6"/>
  <c r="AB3606" i="6"/>
  <c r="AC3610" i="6"/>
  <c r="AC3614" i="6"/>
  <c r="AB3614" i="6"/>
  <c r="AC3618" i="6"/>
  <c r="AC3626" i="6"/>
  <c r="AB3630" i="6"/>
  <c r="AC3634" i="6"/>
  <c r="AC3638" i="6"/>
  <c r="AB3638" i="6"/>
  <c r="AC3642" i="6"/>
  <c r="AB3642" i="6"/>
  <c r="AC3646" i="6"/>
  <c r="AB3646" i="6"/>
  <c r="AC3650" i="6"/>
  <c r="AC3658" i="6"/>
  <c r="AB3658" i="6"/>
  <c r="AB3662" i="6"/>
  <c r="AC3666" i="6"/>
  <c r="AB3666" i="6"/>
  <c r="AC3670" i="6"/>
  <c r="AB3670" i="6"/>
  <c r="AC3674" i="6"/>
  <c r="AC3678" i="6"/>
  <c r="AB3678" i="6"/>
  <c r="AC3682" i="6"/>
  <c r="AB3682" i="6"/>
  <c r="AC3690" i="6"/>
  <c r="AB3694" i="6"/>
  <c r="AC3698" i="6"/>
  <c r="AB3698" i="6"/>
  <c r="AC3702" i="6"/>
  <c r="AB3702" i="6"/>
  <c r="AC3706" i="6"/>
  <c r="AB3706" i="6"/>
  <c r="AC3710" i="6"/>
  <c r="AB3710" i="6"/>
  <c r="AC3714" i="6"/>
  <c r="AB3714" i="6"/>
  <c r="AC3722" i="6"/>
  <c r="AB3722" i="6"/>
  <c r="AB3726" i="6"/>
  <c r="AC3730" i="6"/>
  <c r="AC3734" i="6"/>
  <c r="AB3734" i="6"/>
  <c r="AC3738" i="6"/>
  <c r="AC3742" i="6"/>
  <c r="AB3742" i="6"/>
  <c r="AC3746" i="6"/>
  <c r="AC3754" i="6"/>
  <c r="AB3758" i="6"/>
  <c r="AC3762" i="6"/>
  <c r="AC3766" i="6"/>
  <c r="AB3766" i="6"/>
  <c r="AC3770" i="6"/>
  <c r="AB3770" i="6"/>
  <c r="AC3774" i="6"/>
  <c r="AB3774" i="6"/>
  <c r="AC3778" i="6"/>
  <c r="AB3778" i="6"/>
  <c r="AC3786" i="6"/>
  <c r="AB3786" i="6"/>
  <c r="AB3790" i="6"/>
  <c r="AC3794" i="6"/>
  <c r="AB3794" i="6"/>
  <c r="AC3798" i="6"/>
  <c r="AB3798" i="6"/>
  <c r="AC3802" i="6"/>
  <c r="AC3806" i="6"/>
  <c r="AB3806" i="6"/>
  <c r="AC1039" i="6"/>
  <c r="AB1039" i="6"/>
  <c r="AC1047" i="6"/>
  <c r="AC1051" i="6"/>
  <c r="AB1051" i="6"/>
  <c r="AC1055" i="6"/>
  <c r="AB1055" i="6"/>
  <c r="AC1063" i="6"/>
  <c r="AC1067" i="6"/>
  <c r="AB1067" i="6"/>
  <c r="AC1071" i="6"/>
  <c r="AB1071" i="6"/>
  <c r="AC1079" i="6"/>
  <c r="AC1083" i="6"/>
  <c r="AB1083" i="6"/>
  <c r="AC1087" i="6"/>
  <c r="AB1087" i="6"/>
  <c r="AC1095" i="6"/>
  <c r="AC1099" i="6"/>
  <c r="AB1099" i="6"/>
  <c r="AC1103" i="6"/>
  <c r="AB1103" i="6"/>
  <c r="AC1111" i="6"/>
  <c r="AC1115" i="6"/>
  <c r="AB1115" i="6"/>
  <c r="AC1119" i="6"/>
  <c r="AB1119" i="6"/>
  <c r="AC1127" i="6"/>
  <c r="AC1131" i="6"/>
  <c r="AB1131" i="6"/>
  <c r="AC1135" i="6"/>
  <c r="AB1135" i="6"/>
  <c r="AC1143" i="6"/>
  <c r="AC1147" i="6"/>
  <c r="AB1147" i="6"/>
  <c r="AC1151" i="6"/>
  <c r="AB1151" i="6"/>
  <c r="AC1159" i="6"/>
  <c r="AC1163" i="6"/>
  <c r="AB1163" i="6"/>
  <c r="AC1167" i="6"/>
  <c r="AB1167" i="6"/>
  <c r="AC1175" i="6"/>
  <c r="AC1179" i="6"/>
  <c r="AB1179" i="6"/>
  <c r="AC1183" i="6"/>
  <c r="AB1183" i="6"/>
  <c r="AC1191" i="6"/>
  <c r="AC1195" i="6"/>
  <c r="AB1195" i="6"/>
  <c r="AC1199" i="6"/>
  <c r="AB1199" i="6"/>
  <c r="AC1207" i="6"/>
  <c r="AC1211" i="6"/>
  <c r="AB1211" i="6"/>
  <c r="AC1215" i="6"/>
  <c r="AB1215" i="6"/>
  <c r="AB1219" i="6"/>
  <c r="AC1223" i="6"/>
  <c r="AB1227" i="6"/>
  <c r="AC1231" i="6"/>
  <c r="AC1239" i="6"/>
  <c r="AB1239" i="6"/>
  <c r="AC1243" i="6"/>
  <c r="AB1243" i="6"/>
  <c r="AC1247" i="6"/>
  <c r="AB1247" i="6"/>
  <c r="AB1251" i="6"/>
  <c r="AC1255" i="6"/>
  <c r="AC1263" i="6"/>
  <c r="AC1267" i="6"/>
  <c r="AB1267" i="6"/>
  <c r="AC1271" i="6"/>
  <c r="AB1271" i="6"/>
  <c r="AB1275" i="6"/>
  <c r="AC1279" i="6"/>
  <c r="AB1279" i="6"/>
  <c r="AC1283" i="6"/>
  <c r="AB1283" i="6"/>
  <c r="AC1287" i="6"/>
  <c r="AC1291" i="6"/>
  <c r="AB1291" i="6"/>
  <c r="AC1295" i="6"/>
  <c r="AC1299" i="6"/>
  <c r="AB1299" i="6"/>
  <c r="AC1303" i="6"/>
  <c r="AB1303" i="6"/>
  <c r="AC1307" i="6"/>
  <c r="AB1307" i="6"/>
  <c r="AC1311" i="6"/>
  <c r="AB1311" i="6"/>
  <c r="AC1315" i="6"/>
  <c r="AB1315" i="6"/>
  <c r="AC1319" i="6"/>
  <c r="AB1319" i="6"/>
  <c r="AC1323" i="6"/>
  <c r="AB1323" i="6"/>
  <c r="AC1327" i="6"/>
  <c r="AB1327" i="6"/>
  <c r="AC1331" i="6"/>
  <c r="AB1331" i="6"/>
  <c r="AC1335" i="6"/>
  <c r="AB1335" i="6"/>
  <c r="AC1339" i="6"/>
  <c r="AB1339" i="6"/>
  <c r="AC1343" i="6"/>
  <c r="AB1343" i="6"/>
  <c r="AC1347" i="6"/>
  <c r="AB1347" i="6"/>
  <c r="AC1351" i="6"/>
  <c r="AB1351" i="6"/>
  <c r="AC1355" i="6"/>
  <c r="AB1355" i="6"/>
  <c r="AC1359" i="6"/>
  <c r="AB1359" i="6"/>
  <c r="AC1363" i="6"/>
  <c r="AB1363" i="6"/>
  <c r="AC1367" i="6"/>
  <c r="AB1367" i="6"/>
  <c r="AC1371" i="6"/>
  <c r="AB1371" i="6"/>
  <c r="AC1375" i="6"/>
  <c r="AB1375" i="6"/>
  <c r="AC1383" i="6"/>
  <c r="AC1391" i="6"/>
  <c r="AB1391" i="6"/>
  <c r="AC1395" i="6"/>
  <c r="AB1395" i="6"/>
  <c r="AC1399" i="6"/>
  <c r="AB1399" i="6"/>
  <c r="AB1403" i="6"/>
  <c r="AC1407" i="6"/>
  <c r="AB1407" i="6"/>
  <c r="AB1411" i="6"/>
  <c r="AC1415" i="6"/>
  <c r="AB1415" i="6"/>
  <c r="AC1419" i="6"/>
  <c r="AB1419" i="6"/>
  <c r="AC1423" i="6"/>
  <c r="AB1423" i="6"/>
  <c r="AC1427" i="6"/>
  <c r="AB1427" i="6"/>
  <c r="AC1431" i="6"/>
  <c r="AC1435" i="6"/>
  <c r="AB1435" i="6"/>
  <c r="AC1439" i="6"/>
  <c r="AC1443" i="6"/>
  <c r="AB1443" i="6"/>
  <c r="AC1447" i="6"/>
  <c r="AC1455" i="6"/>
  <c r="AC1463" i="6"/>
  <c r="AB1463" i="6"/>
  <c r="AB1467" i="6"/>
  <c r="AC1471" i="6"/>
  <c r="AC1479" i="6"/>
  <c r="AB1479" i="6"/>
  <c r="AC1483" i="6"/>
  <c r="AB1483" i="6"/>
  <c r="AC1487" i="6"/>
  <c r="AB1487" i="6"/>
  <c r="AB1491" i="6"/>
  <c r="AC1495" i="6"/>
  <c r="AC1499" i="6"/>
  <c r="AB1499" i="6"/>
  <c r="AC1503" i="6"/>
  <c r="AB1503" i="6"/>
  <c r="AC1507" i="6"/>
  <c r="AB1507" i="6"/>
  <c r="AC1511" i="6"/>
  <c r="AB1511" i="6"/>
  <c r="AC1515" i="6"/>
  <c r="AB1515" i="6"/>
  <c r="AC1519" i="6"/>
  <c r="AB1519" i="6"/>
  <c r="AC1523" i="6"/>
  <c r="AB1523" i="6"/>
  <c r="AC1527" i="6"/>
  <c r="AB1527" i="6"/>
  <c r="AC1531" i="6"/>
  <c r="AB1531" i="6"/>
  <c r="AC1535" i="6"/>
  <c r="AB1535" i="6"/>
  <c r="AC1539" i="6"/>
  <c r="AB1539" i="6"/>
  <c r="AC1543" i="6"/>
  <c r="AB1543" i="6"/>
  <c r="AC1547" i="6"/>
  <c r="AB1547" i="6"/>
  <c r="AC1551" i="6"/>
  <c r="AB1551" i="6"/>
  <c r="AC1555" i="6"/>
  <c r="AB1555" i="6"/>
  <c r="AC1559" i="6"/>
  <c r="AB1559" i="6"/>
  <c r="AC1563" i="6"/>
  <c r="AB1563" i="6"/>
  <c r="AC1567" i="6"/>
  <c r="AB1567" i="6"/>
  <c r="AB1571" i="6"/>
  <c r="AC1575" i="6"/>
  <c r="AC1583" i="6"/>
  <c r="AC1587" i="6"/>
  <c r="AB1587" i="6"/>
  <c r="AC1591" i="6"/>
  <c r="AB1591" i="6"/>
  <c r="AB1595" i="6"/>
  <c r="AC1599" i="6"/>
  <c r="AB1599" i="6"/>
  <c r="AC1607" i="6"/>
  <c r="AC1611" i="6"/>
  <c r="AB1611" i="6"/>
  <c r="AC1615" i="6"/>
  <c r="AB1619" i="6"/>
  <c r="AC1623" i="6"/>
  <c r="AB1623" i="6"/>
  <c r="AC1627" i="6"/>
  <c r="AB1627" i="6"/>
  <c r="AC1631" i="6"/>
  <c r="AB1631" i="6"/>
  <c r="AC1635" i="6"/>
  <c r="AB1635" i="6"/>
  <c r="AC1639" i="6"/>
  <c r="AC1647" i="6"/>
  <c r="AC1651" i="6"/>
  <c r="AB1651" i="6"/>
  <c r="AC1655" i="6"/>
  <c r="AB1655" i="6"/>
  <c r="AB1659" i="6"/>
  <c r="AC1663" i="6"/>
  <c r="AB1663" i="6"/>
  <c r="AC1667" i="6"/>
  <c r="AB1667" i="6"/>
  <c r="AC1671" i="6"/>
  <c r="AC1675" i="6"/>
  <c r="AB1675" i="6"/>
  <c r="AC1679" i="6"/>
  <c r="AC1687" i="6"/>
  <c r="AB1687" i="6"/>
  <c r="AC1691" i="6"/>
  <c r="AB1691" i="6"/>
  <c r="AC1695" i="6"/>
  <c r="AB1695" i="6"/>
  <c r="AB1699" i="6"/>
  <c r="AC1703" i="6"/>
  <c r="AC1711" i="6"/>
  <c r="AB1715" i="6"/>
  <c r="AC1719" i="6"/>
  <c r="AB1719" i="6"/>
  <c r="AB1723" i="6"/>
  <c r="AC1727" i="6"/>
  <c r="AB1727" i="6"/>
  <c r="AC1735" i="6"/>
  <c r="AC1739" i="6"/>
  <c r="AB1739" i="6"/>
  <c r="AC1743" i="6"/>
  <c r="AC1747" i="6"/>
  <c r="AB1747" i="6"/>
  <c r="AC1751" i="6"/>
  <c r="AB1751" i="6"/>
  <c r="AC1755" i="6"/>
  <c r="AB1755" i="6"/>
  <c r="AC1759" i="6"/>
  <c r="AB1759" i="6"/>
  <c r="AC1763" i="6"/>
  <c r="AB1763" i="6"/>
  <c r="AC1767" i="6"/>
  <c r="AC1775" i="6"/>
  <c r="AC1783" i="6"/>
  <c r="AB1783" i="6"/>
  <c r="AB1787" i="6"/>
  <c r="AC1791" i="6"/>
  <c r="AB1791" i="6"/>
  <c r="AC1795" i="6"/>
  <c r="AB1795" i="6"/>
  <c r="AC1799" i="6"/>
  <c r="AC1803" i="6"/>
  <c r="AB1803" i="6"/>
  <c r="AC1807" i="6"/>
  <c r="AC1811" i="6"/>
  <c r="AB1811" i="6"/>
  <c r="AC1815" i="6"/>
  <c r="AB1815" i="6"/>
  <c r="AC1819" i="6"/>
  <c r="AB1819" i="6"/>
  <c r="AC1823" i="6"/>
  <c r="AB1823" i="6"/>
  <c r="AB1827" i="6"/>
  <c r="AC1831" i="6"/>
  <c r="AC1839" i="6"/>
  <c r="AC1843" i="6"/>
  <c r="AB1843" i="6"/>
  <c r="AC1847" i="6"/>
  <c r="AB1847" i="6"/>
  <c r="AB1851" i="6"/>
  <c r="AC1855" i="6"/>
  <c r="AB1855" i="6"/>
  <c r="AC1863" i="6"/>
  <c r="AC1867" i="6"/>
  <c r="AB1867" i="6"/>
  <c r="AC1871" i="6"/>
  <c r="AB1875" i="6"/>
  <c r="AC1879" i="6"/>
  <c r="AB1879" i="6"/>
  <c r="AC1883" i="6"/>
  <c r="AB1883" i="6"/>
  <c r="AC1887" i="6"/>
  <c r="AB1887" i="6"/>
  <c r="AC1891" i="6"/>
  <c r="AB1891" i="6"/>
  <c r="AC1895" i="6"/>
  <c r="AC1903" i="6"/>
  <c r="AC1907" i="6"/>
  <c r="AB1907" i="6"/>
  <c r="AC1911" i="6"/>
  <c r="AB1911" i="6"/>
  <c r="AB1915" i="6"/>
  <c r="AC1919" i="6"/>
  <c r="AB1919" i="6"/>
  <c r="AC1923" i="6"/>
  <c r="AB1923" i="6"/>
  <c r="AC1927" i="6"/>
  <c r="AC1935" i="6"/>
  <c r="AC1939" i="6"/>
  <c r="AB1939" i="6"/>
  <c r="AC1943" i="6"/>
  <c r="AB1943" i="6"/>
  <c r="AB1947" i="6"/>
  <c r="AC1951" i="6"/>
  <c r="AB1951" i="6"/>
  <c r="AB1955" i="6"/>
  <c r="AC1959" i="6"/>
  <c r="AB1959" i="6"/>
  <c r="AC1963" i="6"/>
  <c r="AB1963" i="6"/>
  <c r="AC1967" i="6"/>
  <c r="AB1967" i="6"/>
  <c r="AC1971" i="6"/>
  <c r="AB1971" i="6"/>
  <c r="AC1975" i="6"/>
  <c r="AC1979" i="6"/>
  <c r="AB1979" i="6"/>
  <c r="AC1983" i="6"/>
  <c r="AB1987" i="6"/>
  <c r="AC1991" i="6"/>
  <c r="AC1999" i="6"/>
  <c r="AC2007" i="6"/>
  <c r="AB2007" i="6"/>
  <c r="AB2011" i="6"/>
  <c r="AC2015" i="6"/>
  <c r="AB2015" i="6"/>
  <c r="AC2023" i="6"/>
  <c r="AC2027" i="6"/>
  <c r="AB2027" i="6"/>
  <c r="AC2031" i="6"/>
  <c r="AC2035" i="6"/>
  <c r="AB2035" i="6"/>
  <c r="AC2039" i="6"/>
  <c r="AB2039" i="6"/>
  <c r="AC2047" i="6"/>
  <c r="AB2047" i="6"/>
  <c r="AC2055" i="6"/>
  <c r="AC2059" i="6"/>
  <c r="AB2059" i="6"/>
  <c r="AC2063" i="6"/>
  <c r="AC2067" i="6"/>
  <c r="AB2067" i="6"/>
  <c r="AC2071" i="6"/>
  <c r="AB2071" i="6"/>
  <c r="AC2075" i="6"/>
  <c r="AB2075" i="6"/>
  <c r="AC2079" i="6"/>
  <c r="AB2079" i="6"/>
  <c r="AB2083" i="6"/>
  <c r="AC2087" i="6"/>
  <c r="AC2095" i="6"/>
  <c r="AC2099" i="6"/>
  <c r="AB2099" i="6"/>
  <c r="AC2103" i="6"/>
  <c r="AB2103" i="6"/>
  <c r="AC2107" i="6"/>
  <c r="AB2107" i="6"/>
  <c r="AC2111" i="6"/>
  <c r="AB2111" i="6"/>
  <c r="AC2115" i="6"/>
  <c r="AB2115" i="6"/>
  <c r="AC2119" i="6"/>
  <c r="AB2123" i="6"/>
  <c r="AC2127" i="6"/>
  <c r="AB2131" i="6"/>
  <c r="AC2135" i="6"/>
  <c r="AB2135" i="6"/>
  <c r="AC2139" i="6"/>
  <c r="AB2139" i="6"/>
  <c r="AC2143" i="6"/>
  <c r="AB2143" i="6"/>
  <c r="AC2147" i="6"/>
  <c r="AB2147" i="6"/>
  <c r="AC2151" i="6"/>
  <c r="AC2155" i="6"/>
  <c r="AB2155" i="6"/>
  <c r="AC2159" i="6"/>
  <c r="AC2163" i="6"/>
  <c r="AB2163" i="6"/>
  <c r="AC2167" i="6"/>
  <c r="AB2167" i="6"/>
  <c r="AC2171" i="6"/>
  <c r="AB2171" i="6"/>
  <c r="AC2175" i="6"/>
  <c r="AB2175" i="6"/>
  <c r="AC2183" i="6"/>
  <c r="AC2187" i="6"/>
  <c r="AB2187" i="6"/>
  <c r="AC2191" i="6"/>
  <c r="AC2199" i="6"/>
  <c r="AB2199" i="6"/>
  <c r="AB2203" i="6"/>
  <c r="AC2207" i="6"/>
  <c r="AB2207" i="6"/>
  <c r="AB2211" i="6"/>
  <c r="AC2215" i="6"/>
  <c r="AC2223" i="6"/>
  <c r="AC2227" i="6"/>
  <c r="AB2227" i="6"/>
  <c r="AC2231" i="6"/>
  <c r="AB2231" i="6"/>
  <c r="AC2235" i="6"/>
  <c r="AB2235" i="6"/>
  <c r="AC2239" i="6"/>
  <c r="AB2239" i="6"/>
  <c r="AC2243" i="6"/>
  <c r="AB2243" i="6"/>
  <c r="AC2247" i="6"/>
  <c r="AB2251" i="6"/>
  <c r="AC2255" i="6"/>
  <c r="AC2259" i="6"/>
  <c r="AB2259" i="6"/>
  <c r="AC2263" i="6"/>
  <c r="AB2263" i="6"/>
  <c r="AB2271" i="6"/>
  <c r="AC2271" i="6"/>
  <c r="AB2275" i="6"/>
  <c r="AC2275" i="6"/>
  <c r="AB2279" i="6"/>
  <c r="AC2283" i="6"/>
  <c r="AB2283" i="6"/>
  <c r="AC2287" i="6"/>
  <c r="AC2291" i="6"/>
  <c r="AB2291" i="6"/>
  <c r="AC2295" i="6"/>
  <c r="AB2295" i="6"/>
  <c r="AC2299" i="6"/>
  <c r="AB2299" i="6"/>
  <c r="AC2303" i="6"/>
  <c r="AB2303" i="6"/>
  <c r="AC2311" i="6"/>
  <c r="AC2315" i="6"/>
  <c r="AB2315" i="6"/>
  <c r="AC2319" i="6"/>
  <c r="AC2323" i="6"/>
  <c r="AB2323" i="6"/>
  <c r="AC2327" i="6"/>
  <c r="AB2327" i="6"/>
  <c r="AC2331" i="6"/>
  <c r="AB2331" i="6"/>
  <c r="AC2335" i="6"/>
  <c r="AB2335" i="6"/>
  <c r="AB2339" i="6"/>
  <c r="AC2343" i="6"/>
  <c r="AC2351" i="6"/>
  <c r="AC2355" i="6"/>
  <c r="AB2355" i="6"/>
  <c r="AC2359" i="6"/>
  <c r="AB2359" i="6"/>
  <c r="AB2363" i="6"/>
  <c r="AC2367" i="6"/>
  <c r="AB2367" i="6"/>
  <c r="AB2371" i="6"/>
  <c r="AC2375" i="6"/>
  <c r="AB2375" i="6"/>
  <c r="AC2379" i="6"/>
  <c r="AB2379" i="6"/>
  <c r="AC2383" i="6"/>
  <c r="AB2387" i="6"/>
  <c r="AC2391" i="6"/>
  <c r="AB2391" i="6"/>
  <c r="AC2395" i="6"/>
  <c r="AB2395" i="6"/>
  <c r="AC2399" i="6"/>
  <c r="AB2403" i="6"/>
  <c r="AC2407" i="6"/>
  <c r="AB2407" i="6"/>
  <c r="AC2411" i="6"/>
  <c r="AB2411" i="6"/>
  <c r="AC2415" i="6"/>
  <c r="AB2419" i="6"/>
  <c r="AC2423" i="6"/>
  <c r="AB2423" i="6"/>
  <c r="AC2427" i="6"/>
  <c r="AB2427" i="6"/>
  <c r="AC2431" i="6"/>
  <c r="AB2435" i="6"/>
  <c r="AC2439" i="6"/>
  <c r="AB2439" i="6"/>
  <c r="AC2443" i="6"/>
  <c r="AB2443" i="6"/>
  <c r="AC2447" i="6"/>
  <c r="AB2451" i="6"/>
  <c r="AC2455" i="6"/>
  <c r="AB2455" i="6"/>
  <c r="AC2459" i="6"/>
  <c r="AB2459" i="6"/>
  <c r="AC2463" i="6"/>
  <c r="AB2467" i="6"/>
  <c r="AC2471" i="6"/>
  <c r="AB2471" i="6"/>
  <c r="AC2475" i="6"/>
  <c r="AB2475" i="6"/>
  <c r="AC2479" i="6"/>
  <c r="AB2483" i="6"/>
  <c r="AC2487" i="6"/>
  <c r="AB2487" i="6"/>
  <c r="AC2491" i="6"/>
  <c r="AB2491" i="6"/>
  <c r="AC2495" i="6"/>
  <c r="AB2499" i="6"/>
  <c r="AC2503" i="6"/>
  <c r="AB2503" i="6"/>
  <c r="AC2507" i="6"/>
  <c r="AB2507" i="6"/>
  <c r="AC2511" i="6"/>
  <c r="AB2515" i="6"/>
  <c r="AC2519" i="6"/>
  <c r="AB2519" i="6"/>
  <c r="AC2523" i="6"/>
  <c r="AB2523" i="6"/>
  <c r="AC2527" i="6"/>
  <c r="AB2531" i="6"/>
  <c r="AC2535" i="6"/>
  <c r="AB2535" i="6"/>
  <c r="AC2539" i="6"/>
  <c r="AB2539" i="6"/>
  <c r="AC2543" i="6"/>
  <c r="AB2547" i="6"/>
  <c r="AC2551" i="6"/>
  <c r="AB2551" i="6"/>
  <c r="AC2555" i="6"/>
  <c r="AB2555" i="6"/>
  <c r="AC2559" i="6"/>
  <c r="AB2563" i="6"/>
  <c r="AC2567" i="6"/>
  <c r="AB2567" i="6"/>
  <c r="AC2571" i="6"/>
  <c r="AB2571" i="6"/>
  <c r="AC2575" i="6"/>
  <c r="AB2579" i="6"/>
  <c r="AC2583" i="6"/>
  <c r="AB2583" i="6"/>
  <c r="AC2587" i="6"/>
  <c r="AB2587" i="6"/>
  <c r="AC2591" i="6"/>
  <c r="AB2595" i="6"/>
  <c r="AC2599" i="6"/>
  <c r="AB2599" i="6"/>
  <c r="AC2603" i="6"/>
  <c r="AB2603" i="6"/>
  <c r="AC2607" i="6"/>
  <c r="AB2611" i="6"/>
  <c r="AC2615" i="6"/>
  <c r="AB2615" i="6"/>
  <c r="AC2619" i="6"/>
  <c r="AB2619" i="6"/>
  <c r="AB2623" i="6"/>
  <c r="AC2627" i="6"/>
  <c r="AB2631" i="6"/>
  <c r="AC2631" i="6"/>
  <c r="AB2635" i="6"/>
  <c r="AC2635" i="6"/>
  <c r="AB2639" i="6"/>
  <c r="AC2643" i="6"/>
  <c r="AB2647" i="6"/>
  <c r="AC2647" i="6"/>
  <c r="AB2651" i="6"/>
  <c r="AC2651" i="6"/>
  <c r="AB2655" i="6"/>
  <c r="AC2659" i="6"/>
  <c r="AB2663" i="6"/>
  <c r="AC2663" i="6"/>
  <c r="AB2667" i="6"/>
  <c r="AC2667" i="6"/>
  <c r="AB2671" i="6"/>
  <c r="AC2675" i="6"/>
  <c r="AB2679" i="6"/>
  <c r="AC2679" i="6"/>
  <c r="AB2683" i="6"/>
  <c r="AC2683" i="6"/>
  <c r="AB2687" i="6"/>
  <c r="AC2691" i="6"/>
  <c r="AB2695" i="6"/>
  <c r="AC2695" i="6"/>
  <c r="AB2699" i="6"/>
  <c r="AC2699" i="6"/>
  <c r="AB2703" i="6"/>
  <c r="AC2707" i="6"/>
  <c r="AB2711" i="6"/>
  <c r="AC2711" i="6"/>
  <c r="AB2715" i="6"/>
  <c r="AC2715" i="6"/>
  <c r="AB2719" i="6"/>
  <c r="AB2723" i="6"/>
  <c r="AC2723" i="6"/>
  <c r="AB2727" i="6"/>
  <c r="AC2727" i="6"/>
  <c r="AB2731" i="6"/>
  <c r="AC2731" i="6"/>
  <c r="AB2735" i="6"/>
  <c r="AC2735" i="6"/>
  <c r="AB2739" i="6"/>
  <c r="AC2739" i="6"/>
  <c r="AB2743" i="6"/>
  <c r="AC2743" i="6"/>
  <c r="AB2747" i="6"/>
  <c r="AC2747" i="6"/>
  <c r="AB2751" i="6"/>
  <c r="AC2751" i="6"/>
  <c r="AB2755" i="6"/>
  <c r="AC2755" i="6"/>
  <c r="AB2759" i="6"/>
  <c r="AC2759" i="6"/>
  <c r="AB2763" i="6"/>
  <c r="AC2763" i="6"/>
  <c r="AB2767" i="6"/>
  <c r="AC2767" i="6"/>
  <c r="AB2771" i="6"/>
  <c r="AC2771" i="6"/>
  <c r="AB2775" i="6"/>
  <c r="AC2775" i="6"/>
  <c r="AB2779" i="6"/>
  <c r="AC2779" i="6"/>
  <c r="AB2783" i="6"/>
  <c r="AC2783" i="6"/>
  <c r="AC2787" i="6"/>
  <c r="AB2791" i="6"/>
  <c r="AC2791" i="6"/>
  <c r="AB2799" i="6"/>
  <c r="AB2803" i="6"/>
  <c r="AC2803" i="6"/>
  <c r="AB2807" i="6"/>
  <c r="AC2807" i="6"/>
  <c r="AB2815" i="6"/>
  <c r="AB2819" i="6"/>
  <c r="AC2819" i="6"/>
  <c r="AB2823" i="6"/>
  <c r="AC2823" i="6"/>
  <c r="AB2831" i="6"/>
  <c r="AB2835" i="6"/>
  <c r="AC2835" i="6"/>
  <c r="AB2839" i="6"/>
  <c r="AC2839" i="6"/>
  <c r="AB2847" i="6"/>
  <c r="AB2851" i="6"/>
  <c r="AC2851" i="6"/>
  <c r="AB2855" i="6"/>
  <c r="AC2855" i="6"/>
  <c r="AB2859" i="6"/>
  <c r="AC2859" i="6"/>
  <c r="AB2863" i="6"/>
  <c r="AC2863" i="6"/>
  <c r="AB2867" i="6"/>
  <c r="AC2867" i="6"/>
  <c r="AB2871" i="6"/>
  <c r="AC2871" i="6"/>
  <c r="AB2875" i="6"/>
  <c r="AC2875" i="6"/>
  <c r="AB2879" i="6"/>
  <c r="AC2879" i="6"/>
  <c r="AB2883" i="6"/>
  <c r="AC2883" i="6"/>
  <c r="AB2887" i="6"/>
  <c r="AC2887" i="6"/>
  <c r="AB2891" i="6"/>
  <c r="AC2891" i="6"/>
  <c r="AB2895" i="6"/>
  <c r="AC2895" i="6"/>
  <c r="AB2899" i="6"/>
  <c r="AC2899" i="6"/>
  <c r="AB2903" i="6"/>
  <c r="AC2903" i="6"/>
  <c r="AB2907" i="6"/>
  <c r="AC2907" i="6"/>
  <c r="AB2911" i="6"/>
  <c r="AC2911" i="6"/>
  <c r="AB2915" i="6"/>
  <c r="AC2915" i="6"/>
  <c r="AB2919" i="6"/>
  <c r="AC2919" i="6"/>
  <c r="AB2927" i="6"/>
  <c r="AB2931" i="6"/>
  <c r="AC2931" i="6"/>
  <c r="AB2935" i="6"/>
  <c r="AC2935" i="6"/>
  <c r="AB2943" i="6"/>
  <c r="AB2947" i="6"/>
  <c r="AC2947" i="6"/>
  <c r="AB2951" i="6"/>
  <c r="AC2951" i="6"/>
  <c r="AB2959" i="6"/>
  <c r="AB2963" i="6"/>
  <c r="AC2963" i="6"/>
  <c r="AB2967" i="6"/>
  <c r="AC2967" i="6"/>
  <c r="AB2975" i="6"/>
  <c r="AB2979" i="6"/>
  <c r="AC2979" i="6"/>
  <c r="AB2983" i="6"/>
  <c r="AC2983" i="6"/>
  <c r="AB2991" i="6"/>
  <c r="AB2995" i="6"/>
  <c r="AC2995" i="6"/>
  <c r="AB2999" i="6"/>
  <c r="AC2999" i="6"/>
  <c r="AB3007" i="6"/>
  <c r="AB3011" i="6"/>
  <c r="AC3011" i="6"/>
  <c r="AB3015" i="6"/>
  <c r="AC3015" i="6"/>
  <c r="AB3023" i="6"/>
  <c r="AB3027" i="6"/>
  <c r="AC3027" i="6"/>
  <c r="AB3031" i="6"/>
  <c r="AC3031" i="6"/>
  <c r="AB3039" i="6"/>
  <c r="AB3043" i="6"/>
  <c r="AC3043" i="6"/>
  <c r="AB3047" i="6"/>
  <c r="AC3047" i="6"/>
  <c r="AB3055" i="6"/>
  <c r="AB3059" i="6"/>
  <c r="AC3059" i="6"/>
  <c r="AB3063" i="6"/>
  <c r="AC3063" i="6"/>
  <c r="AB3071" i="6"/>
  <c r="AB3075" i="6"/>
  <c r="AC3075" i="6"/>
  <c r="AB3079" i="6"/>
  <c r="AC3079" i="6"/>
  <c r="AB3087" i="6"/>
  <c r="AB3091" i="6"/>
  <c r="AC3091" i="6"/>
  <c r="AB3095" i="6"/>
  <c r="AC3095" i="6"/>
  <c r="AB3103" i="6"/>
  <c r="AB3107" i="6"/>
  <c r="AC3107" i="6"/>
  <c r="AB3111" i="6"/>
  <c r="AC3111" i="6"/>
  <c r="AB3119" i="6"/>
  <c r="AB3123" i="6"/>
  <c r="AC3123" i="6"/>
  <c r="AB3127" i="6"/>
  <c r="AC3127" i="6"/>
  <c r="AB3135" i="6"/>
  <c r="AB3139" i="6"/>
  <c r="AC3139" i="6"/>
  <c r="AB3143" i="6"/>
  <c r="AC3143" i="6"/>
  <c r="AB3151" i="6"/>
  <c r="AB3155" i="6"/>
  <c r="AC3155" i="6"/>
  <c r="AB3159" i="6"/>
  <c r="AC3159" i="6"/>
  <c r="AB3167" i="6"/>
  <c r="AB3171" i="6"/>
  <c r="AC3171" i="6"/>
  <c r="AB3175" i="6"/>
  <c r="AC3175" i="6"/>
  <c r="AB3183" i="6"/>
  <c r="AB3187" i="6"/>
  <c r="AC3187" i="6"/>
  <c r="AB3191" i="6"/>
  <c r="AC3191" i="6"/>
  <c r="AB3199" i="6"/>
  <c r="AB3203" i="6"/>
  <c r="AC3203" i="6"/>
  <c r="AB3207" i="6"/>
  <c r="AC3207" i="6"/>
  <c r="AB3215" i="6"/>
  <c r="AB3219" i="6"/>
  <c r="AC3219" i="6"/>
  <c r="AB3223" i="6"/>
  <c r="AC3223" i="6"/>
  <c r="AB3231" i="6"/>
  <c r="AB3235" i="6"/>
  <c r="AC3235" i="6"/>
  <c r="AB3239" i="6"/>
  <c r="AC3239" i="6"/>
  <c r="AB3247" i="6"/>
  <c r="AB3251" i="6"/>
  <c r="AC3251" i="6"/>
  <c r="AB3255" i="6"/>
  <c r="AC3255" i="6"/>
  <c r="AB3263" i="6"/>
  <c r="AB3267" i="6"/>
  <c r="AC3267" i="6"/>
  <c r="AB3271" i="6"/>
  <c r="AC3271" i="6"/>
  <c r="AB3279" i="6"/>
  <c r="AB3283" i="6"/>
  <c r="AC3283" i="6"/>
  <c r="AB3287" i="6"/>
  <c r="AC3287" i="6"/>
  <c r="AB3295" i="6"/>
  <c r="AC3303" i="6"/>
  <c r="AC3307" i="6"/>
  <c r="AB3307" i="6"/>
  <c r="AC3311" i="6"/>
  <c r="AB3311" i="6"/>
  <c r="AC3319" i="6"/>
  <c r="AC3323" i="6"/>
  <c r="AB3323" i="6"/>
  <c r="AC3327" i="6"/>
  <c r="AB3327" i="6"/>
  <c r="AC3335" i="6"/>
  <c r="AC3339" i="6"/>
  <c r="AB3339" i="6"/>
  <c r="AC3343" i="6"/>
  <c r="AB3343" i="6"/>
  <c r="AC3351" i="6"/>
  <c r="AC3355" i="6"/>
  <c r="AB3355" i="6"/>
  <c r="AC3359" i="6"/>
  <c r="AB3359" i="6"/>
  <c r="AC3367" i="6"/>
  <c r="AC3371" i="6"/>
  <c r="AB3371" i="6"/>
  <c r="AC3375" i="6"/>
  <c r="AB3375" i="6"/>
  <c r="AC3383" i="6"/>
  <c r="AC3387" i="6"/>
  <c r="AB3387" i="6"/>
  <c r="AC3391" i="6"/>
  <c r="AB3391" i="6"/>
  <c r="AC3399" i="6"/>
  <c r="AC3403" i="6"/>
  <c r="AB3403" i="6"/>
  <c r="AC3407" i="6"/>
  <c r="AB3407" i="6"/>
  <c r="AC3415" i="6"/>
  <c r="AC3419" i="6"/>
  <c r="AB3419" i="6"/>
  <c r="AC3423" i="6"/>
  <c r="AB3423" i="6"/>
  <c r="AC3431" i="6"/>
  <c r="AC3435" i="6"/>
  <c r="AB3435" i="6"/>
  <c r="AC3439" i="6"/>
  <c r="AB3439" i="6"/>
  <c r="AC3447" i="6"/>
  <c r="AC3451" i="6"/>
  <c r="AB3451" i="6"/>
  <c r="AC3455" i="6"/>
  <c r="AB3455" i="6"/>
  <c r="AC3463" i="6"/>
  <c r="AC3467" i="6"/>
  <c r="AB3467" i="6"/>
  <c r="AC3471" i="6"/>
  <c r="AB3471" i="6"/>
  <c r="AC3479" i="6"/>
  <c r="AC3483" i="6"/>
  <c r="AB3483" i="6"/>
  <c r="AC3487" i="6"/>
  <c r="AC3495" i="6"/>
  <c r="AB3495" i="6"/>
  <c r="AC3499" i="6"/>
  <c r="AB3499" i="6"/>
  <c r="AC3503" i="6"/>
  <c r="AB3503" i="6"/>
  <c r="AB3507" i="6"/>
  <c r="AC3511" i="6"/>
  <c r="AC3519" i="6"/>
  <c r="AC3527" i="6"/>
  <c r="AB3527" i="6"/>
  <c r="AB3531" i="6"/>
  <c r="AC3535" i="6"/>
  <c r="AB3535" i="6"/>
  <c r="AC3539" i="6"/>
  <c r="AB3539" i="6"/>
  <c r="AC3543" i="6"/>
  <c r="AC3547" i="6"/>
  <c r="AB3547" i="6"/>
  <c r="AC3551" i="6"/>
  <c r="AC3555" i="6"/>
  <c r="AB3555" i="6"/>
  <c r="AC3559" i="6"/>
  <c r="AB3559" i="6"/>
  <c r="AC3563" i="6"/>
  <c r="AB3563" i="6"/>
  <c r="AC3567" i="6"/>
  <c r="AB3567" i="6"/>
  <c r="AC3571" i="6"/>
  <c r="AB3571" i="6"/>
  <c r="AC3575" i="6"/>
  <c r="AC3583" i="6"/>
  <c r="AB3587" i="6"/>
  <c r="AC3591" i="6"/>
  <c r="AB3591" i="6"/>
  <c r="AB3595" i="6"/>
  <c r="AC3599" i="6"/>
  <c r="AB3599" i="6"/>
  <c r="AC3607" i="6"/>
  <c r="AC3611" i="6"/>
  <c r="AB3611" i="6"/>
  <c r="AC3615" i="6"/>
  <c r="AB3619" i="6"/>
  <c r="AC3623" i="6"/>
  <c r="AB3623" i="6"/>
  <c r="AC3627" i="6"/>
  <c r="AB3627" i="6"/>
  <c r="AC3631" i="6"/>
  <c r="AB3631" i="6"/>
  <c r="AB3635" i="6"/>
  <c r="AC3639" i="6"/>
  <c r="AC3647" i="6"/>
  <c r="AC3651" i="6"/>
  <c r="AB3651" i="6"/>
  <c r="AC3655" i="6"/>
  <c r="AB3655" i="6"/>
  <c r="AB3659" i="6"/>
  <c r="AC3663" i="6"/>
  <c r="AB3663" i="6"/>
  <c r="AC3667" i="6"/>
  <c r="AB3667" i="6"/>
  <c r="AC3671" i="6"/>
  <c r="AC3675" i="6"/>
  <c r="AB3675" i="6"/>
  <c r="AC3679" i="6"/>
  <c r="AC3687" i="6"/>
  <c r="AB3687" i="6"/>
  <c r="AC3691" i="6"/>
  <c r="AB3691" i="6"/>
  <c r="AC3695" i="6"/>
  <c r="AB3695" i="6"/>
  <c r="AC3699" i="6"/>
  <c r="AB3699" i="6"/>
  <c r="AC3703" i="6"/>
  <c r="AC3711" i="6"/>
  <c r="AC3715" i="6"/>
  <c r="AB3715" i="6"/>
  <c r="AC3719" i="6"/>
  <c r="AB3719" i="6"/>
  <c r="AB3723" i="6"/>
  <c r="AC3727" i="6"/>
  <c r="AB3727" i="6"/>
  <c r="AC3735" i="6"/>
  <c r="AC3739" i="6"/>
  <c r="AB3739" i="6"/>
  <c r="AC3743" i="6"/>
  <c r="AC3747" i="6"/>
  <c r="AB3747" i="6"/>
  <c r="AC3751" i="6"/>
  <c r="AB3751" i="6"/>
  <c r="AC3755" i="6"/>
  <c r="AB3755" i="6"/>
  <c r="AC3759" i="6"/>
  <c r="AB3759" i="6"/>
  <c r="AB3763" i="6"/>
  <c r="AC3767" i="6"/>
  <c r="AC3775" i="6"/>
  <c r="AC3783" i="6"/>
  <c r="AB3783" i="6"/>
  <c r="AB3787" i="6"/>
  <c r="AC3791" i="6"/>
  <c r="AB3791" i="6"/>
  <c r="AC3795" i="6"/>
  <c r="AB3795" i="6"/>
  <c r="AC3799" i="6"/>
  <c r="AC3803" i="6"/>
  <c r="AB3803" i="6"/>
  <c r="AC3807" i="6"/>
  <c r="AF3809" i="6"/>
  <c r="AF3808" i="6"/>
  <c r="AF3807" i="6"/>
  <c r="AF3806" i="6"/>
  <c r="AF3805" i="6"/>
  <c r="AF3804" i="6"/>
  <c r="AF3803" i="6"/>
  <c r="AF3802" i="6"/>
  <c r="AF3801" i="6"/>
  <c r="AF3800" i="6"/>
  <c r="AF3799" i="6"/>
  <c r="AF3798" i="6"/>
  <c r="AF3797" i="6"/>
  <c r="AF3796" i="6"/>
  <c r="AF3795" i="6"/>
  <c r="AF3794" i="6"/>
  <c r="AF3793" i="6"/>
  <c r="AF3792" i="6"/>
  <c r="AF3791" i="6"/>
  <c r="AF3790" i="6"/>
  <c r="AF3789" i="6"/>
  <c r="AF3788" i="6"/>
  <c r="AF3787" i="6"/>
  <c r="AF3786" i="6"/>
  <c r="AF3785" i="6"/>
  <c r="AF3784" i="6"/>
  <c r="AF3783" i="6"/>
  <c r="AF3782" i="6"/>
  <c r="AF3781" i="6"/>
  <c r="AF3780" i="6"/>
  <c r="AF3779" i="6"/>
  <c r="AF3778" i="6"/>
  <c r="AF3777" i="6"/>
  <c r="AF3776" i="6"/>
  <c r="AF3775" i="6"/>
  <c r="AF3774" i="6"/>
  <c r="AF3773" i="6"/>
  <c r="AF3772" i="6"/>
  <c r="AF3771" i="6"/>
  <c r="AF3770" i="6"/>
  <c r="AF3769" i="6"/>
  <c r="AF3768" i="6"/>
  <c r="AF3767" i="6"/>
  <c r="AF3766" i="6"/>
  <c r="AF3765" i="6"/>
  <c r="AF3764" i="6"/>
  <c r="AF3763" i="6"/>
  <c r="AF3762" i="6"/>
  <c r="AF3761" i="6"/>
  <c r="AF3760" i="6"/>
  <c r="AF3759" i="6"/>
  <c r="AF3758" i="6"/>
  <c r="AF3757" i="6"/>
  <c r="AF3756" i="6"/>
  <c r="AF3755" i="6"/>
  <c r="AF3754" i="6"/>
  <c r="AF3753" i="6"/>
  <c r="AF3752" i="6"/>
  <c r="AF3751" i="6"/>
  <c r="AF3750" i="6"/>
  <c r="AF3749" i="6"/>
  <c r="AF3748" i="6"/>
  <c r="AF3747" i="6"/>
  <c r="AF3746" i="6"/>
  <c r="AF3745" i="6"/>
  <c r="AF3744" i="6"/>
  <c r="AF3743" i="6"/>
  <c r="AF3742" i="6"/>
  <c r="AF3741" i="6"/>
  <c r="AF3740" i="6"/>
  <c r="AF3739" i="6"/>
  <c r="AF3738" i="6"/>
  <c r="AF3737" i="6"/>
  <c r="AF3736" i="6"/>
  <c r="AF3735" i="6"/>
  <c r="AF3734" i="6"/>
  <c r="AF3733" i="6"/>
  <c r="AF3732" i="6"/>
  <c r="AF3731" i="6"/>
  <c r="AF3730" i="6"/>
  <c r="AF3729" i="6"/>
  <c r="AF3728" i="6"/>
  <c r="AF3727" i="6"/>
  <c r="AF3726" i="6"/>
  <c r="AF3725" i="6"/>
  <c r="AF3724" i="6"/>
  <c r="AF3723" i="6"/>
  <c r="AF3722" i="6"/>
  <c r="AF3721" i="6"/>
  <c r="AF3720" i="6"/>
  <c r="AF3719" i="6"/>
  <c r="AF3718" i="6"/>
  <c r="AF3717" i="6"/>
  <c r="AF3716" i="6"/>
  <c r="AF3715" i="6"/>
  <c r="AF3714" i="6"/>
  <c r="AF3713" i="6"/>
  <c r="AF3712" i="6"/>
  <c r="AF3711" i="6"/>
  <c r="AF3710" i="6"/>
  <c r="AF3709" i="6"/>
  <c r="AF3708" i="6"/>
  <c r="AF3707" i="6"/>
  <c r="AF3706" i="6"/>
  <c r="AF3705" i="6"/>
  <c r="AF3704" i="6"/>
  <c r="AF3703" i="6"/>
  <c r="AF3702" i="6"/>
  <c r="AF3701" i="6"/>
  <c r="AF3700" i="6"/>
  <c r="AF3699" i="6"/>
  <c r="AF3698" i="6"/>
  <c r="AF3697" i="6"/>
  <c r="AF3696" i="6"/>
  <c r="AF3695" i="6"/>
  <c r="AF3694" i="6"/>
  <c r="AF3693" i="6"/>
  <c r="AF3692" i="6"/>
  <c r="AF3691" i="6"/>
  <c r="AF3690" i="6"/>
  <c r="AF3689" i="6"/>
  <c r="AF3688" i="6"/>
  <c r="AF3687" i="6"/>
  <c r="AF3686" i="6"/>
  <c r="AF3685" i="6"/>
  <c r="AF3684" i="6"/>
  <c r="AF3683" i="6"/>
  <c r="AF3682" i="6"/>
  <c r="AF3681" i="6"/>
  <c r="AF3680" i="6"/>
  <c r="AF3679" i="6"/>
  <c r="AF3678" i="6"/>
  <c r="AF3677" i="6"/>
  <c r="AF3676" i="6"/>
  <c r="AF3675" i="6"/>
  <c r="AF3674" i="6"/>
  <c r="AF3673" i="6"/>
  <c r="AF3672" i="6"/>
  <c r="AF3671" i="6"/>
  <c r="AF3670" i="6"/>
  <c r="AF3669" i="6"/>
  <c r="AF3668" i="6"/>
  <c r="AF3667" i="6"/>
  <c r="AF3666" i="6"/>
  <c r="AF3665" i="6"/>
  <c r="AF3664" i="6"/>
  <c r="AF3663" i="6"/>
  <c r="AF3662" i="6"/>
  <c r="AF3661" i="6"/>
  <c r="AF3660" i="6"/>
  <c r="AF3659" i="6"/>
  <c r="AF3658" i="6"/>
  <c r="AF3657" i="6"/>
  <c r="AF3656" i="6"/>
  <c r="AF3655" i="6"/>
  <c r="AF3654" i="6"/>
  <c r="AF3653" i="6"/>
  <c r="AF3652" i="6"/>
  <c r="AF3651" i="6"/>
  <c r="AF3650" i="6"/>
  <c r="AF3649" i="6"/>
  <c r="AF3648" i="6"/>
  <c r="AF3647" i="6"/>
  <c r="AF3646" i="6"/>
  <c r="AF3645" i="6"/>
  <c r="AF3644" i="6"/>
  <c r="AF3643" i="6"/>
  <c r="AF3642" i="6"/>
  <c r="AF3641" i="6"/>
  <c r="AF3640" i="6"/>
  <c r="AF3639" i="6"/>
  <c r="AF3638" i="6"/>
  <c r="AF3637" i="6"/>
  <c r="AF3636" i="6"/>
  <c r="AF3635" i="6"/>
  <c r="AF3634" i="6"/>
  <c r="AF3633" i="6"/>
  <c r="AF3632" i="6"/>
  <c r="AF3631" i="6"/>
  <c r="AF3630" i="6"/>
  <c r="AF3629" i="6"/>
  <c r="AF3628" i="6"/>
  <c r="AF3627" i="6"/>
  <c r="AF3626" i="6"/>
  <c r="AF3625" i="6"/>
  <c r="AF3624" i="6"/>
  <c r="AF3623" i="6"/>
  <c r="AF3622" i="6"/>
  <c r="AF3621" i="6"/>
  <c r="AF3620" i="6"/>
  <c r="AF3619" i="6"/>
  <c r="AF3618" i="6"/>
  <c r="AF3617" i="6"/>
  <c r="AF3616" i="6"/>
  <c r="AF3615" i="6"/>
  <c r="AF3614" i="6"/>
  <c r="AF3613" i="6"/>
  <c r="AF3612" i="6"/>
  <c r="AF3611" i="6"/>
  <c r="AF3610" i="6"/>
  <c r="AF3609" i="6"/>
  <c r="AF3608" i="6"/>
  <c r="AF3607" i="6"/>
  <c r="AF3606" i="6"/>
  <c r="AF3605" i="6"/>
  <c r="AF3604" i="6"/>
  <c r="AF3603" i="6"/>
  <c r="AF3602" i="6"/>
  <c r="AF3601" i="6"/>
  <c r="AF3600" i="6"/>
  <c r="AF3599" i="6"/>
  <c r="AF3598" i="6"/>
  <c r="AF3597" i="6"/>
  <c r="AF3596" i="6"/>
  <c r="AF3595" i="6"/>
  <c r="AF3594" i="6"/>
  <c r="AF3593" i="6"/>
  <c r="AF3592" i="6"/>
  <c r="AF3591" i="6"/>
  <c r="AF3590" i="6"/>
  <c r="AF3589" i="6"/>
  <c r="AF3588" i="6"/>
  <c r="AF3587" i="6"/>
  <c r="AF3586" i="6"/>
  <c r="AF3585" i="6"/>
  <c r="AF3584" i="6"/>
  <c r="AF3583" i="6"/>
  <c r="AF3582" i="6"/>
  <c r="AF3581" i="6"/>
  <c r="AF3580" i="6"/>
  <c r="AF3579" i="6"/>
  <c r="AF3578" i="6"/>
  <c r="AF3577" i="6"/>
  <c r="AF3576" i="6"/>
  <c r="AF3575" i="6"/>
  <c r="AF3574" i="6"/>
  <c r="AF3573" i="6"/>
  <c r="AF3572" i="6"/>
  <c r="AF3571" i="6"/>
  <c r="AF3570" i="6"/>
  <c r="AF3569" i="6"/>
  <c r="AF3568" i="6"/>
  <c r="AF3567" i="6"/>
  <c r="AF3566" i="6"/>
  <c r="AF3565" i="6"/>
  <c r="AF3564" i="6"/>
  <c r="AF3563" i="6"/>
  <c r="AF3562" i="6"/>
  <c r="AF3561" i="6"/>
  <c r="AF3560" i="6"/>
  <c r="AF3559" i="6"/>
  <c r="AF3558" i="6"/>
  <c r="AF3557" i="6"/>
  <c r="AF3556" i="6"/>
  <c r="AF3555" i="6"/>
  <c r="AF3554" i="6"/>
  <c r="AF3553" i="6"/>
  <c r="AF3552" i="6"/>
  <c r="AF3551" i="6"/>
  <c r="AF3550" i="6"/>
  <c r="AF3549" i="6"/>
  <c r="AF3548" i="6"/>
  <c r="AF3547" i="6"/>
  <c r="AF3546" i="6"/>
  <c r="AF3545" i="6"/>
  <c r="AF3544" i="6"/>
  <c r="AF3543" i="6"/>
  <c r="AF3542" i="6"/>
  <c r="AF3541" i="6"/>
  <c r="AF3540" i="6"/>
  <c r="AF3539" i="6"/>
  <c r="AF3538" i="6"/>
  <c r="AF3537" i="6"/>
  <c r="AF3536" i="6"/>
  <c r="AF3535" i="6"/>
  <c r="AF3534" i="6"/>
  <c r="AF3533" i="6"/>
  <c r="AF3532" i="6"/>
  <c r="AF3531" i="6"/>
  <c r="AF3530" i="6"/>
  <c r="AF3529" i="6"/>
  <c r="AF3528" i="6"/>
  <c r="AF3527" i="6"/>
  <c r="AF3526" i="6"/>
  <c r="AF3525" i="6"/>
  <c r="AF3524" i="6"/>
  <c r="AF3523" i="6"/>
  <c r="AF3522" i="6"/>
  <c r="AF3521" i="6"/>
  <c r="AF3520" i="6"/>
  <c r="AF3519" i="6"/>
  <c r="AF3518" i="6"/>
  <c r="AF3517" i="6"/>
  <c r="AF3516" i="6"/>
  <c r="AF3515" i="6"/>
  <c r="AF3514" i="6"/>
  <c r="AF3513" i="6"/>
  <c r="AF3512" i="6"/>
  <c r="AF3511" i="6"/>
  <c r="AF3510" i="6"/>
  <c r="AF3509" i="6"/>
  <c r="AF3508" i="6"/>
  <c r="AF3507" i="6"/>
  <c r="AF3506" i="6"/>
  <c r="AF3505" i="6"/>
  <c r="AF3504" i="6"/>
  <c r="AF3503" i="6"/>
  <c r="AF3502" i="6"/>
  <c r="AF3501" i="6"/>
  <c r="AF3500" i="6"/>
  <c r="AF3499" i="6"/>
  <c r="AF3498" i="6"/>
  <c r="AF3497" i="6"/>
  <c r="AF3496" i="6"/>
  <c r="AF3495" i="6"/>
  <c r="AF3494" i="6"/>
  <c r="AF3493" i="6"/>
  <c r="AF3492" i="6"/>
  <c r="AF3491" i="6"/>
  <c r="AF3490" i="6"/>
  <c r="AF3489" i="6"/>
  <c r="AF3488" i="6"/>
  <c r="AF3487" i="6"/>
  <c r="AF3486" i="6"/>
  <c r="AF3485" i="6"/>
  <c r="AF3484" i="6"/>
  <c r="AF3483" i="6"/>
  <c r="AF3482" i="6"/>
  <c r="AF3481" i="6"/>
  <c r="AF3480" i="6"/>
  <c r="AF3479" i="6"/>
  <c r="AF3478" i="6"/>
  <c r="AF3477" i="6"/>
  <c r="AF3476" i="6"/>
  <c r="AF3475" i="6"/>
  <c r="AF3474" i="6"/>
  <c r="AF3473" i="6"/>
  <c r="AF3472" i="6"/>
  <c r="AF3471" i="6"/>
  <c r="AF3470" i="6"/>
  <c r="AF3469" i="6"/>
  <c r="AF3468" i="6"/>
  <c r="AF3467" i="6"/>
  <c r="AF3466" i="6"/>
  <c r="AF3465" i="6"/>
  <c r="AF3464" i="6"/>
  <c r="AF3463" i="6"/>
  <c r="AF3462" i="6"/>
  <c r="AF3461" i="6"/>
  <c r="AF3460" i="6"/>
  <c r="AF3459" i="6"/>
  <c r="AF3458" i="6"/>
  <c r="AF3457" i="6"/>
  <c r="AF3456" i="6"/>
  <c r="AF3455" i="6"/>
  <c r="AF3454" i="6"/>
  <c r="AF3453" i="6"/>
  <c r="AF3452" i="6"/>
  <c r="AF3451" i="6"/>
  <c r="AF3450" i="6"/>
  <c r="AF3449" i="6"/>
  <c r="AF3448" i="6"/>
  <c r="AF3447" i="6"/>
  <c r="AF3446" i="6"/>
  <c r="AF3445" i="6"/>
  <c r="AF3444" i="6"/>
  <c r="AF3443" i="6"/>
  <c r="AF3442" i="6"/>
  <c r="AF3441" i="6"/>
  <c r="AF3440" i="6"/>
  <c r="AF3439" i="6"/>
  <c r="AF3438" i="6"/>
  <c r="AF3437" i="6"/>
  <c r="AF3436" i="6"/>
  <c r="AF3435" i="6"/>
  <c r="AF3434" i="6"/>
  <c r="AF3433" i="6"/>
  <c r="AF3432" i="6"/>
  <c r="AF3431" i="6"/>
  <c r="AF3430" i="6"/>
  <c r="AF3429" i="6"/>
  <c r="AF3428" i="6"/>
  <c r="AF3427" i="6"/>
  <c r="AF3426" i="6"/>
  <c r="AF3425" i="6"/>
  <c r="AF3424" i="6"/>
  <c r="AF3423" i="6"/>
  <c r="AF3422" i="6"/>
  <c r="AF3421" i="6"/>
  <c r="AF3420" i="6"/>
  <c r="AF3419" i="6"/>
  <c r="AF3418" i="6"/>
  <c r="AF3417" i="6"/>
  <c r="AF3416" i="6"/>
  <c r="AF3415" i="6"/>
  <c r="AF3414" i="6"/>
  <c r="AF3413" i="6"/>
  <c r="AF3412" i="6"/>
  <c r="AF3411" i="6"/>
  <c r="AF3410" i="6"/>
  <c r="AF3409" i="6"/>
  <c r="AF3408" i="6"/>
  <c r="AF3407" i="6"/>
  <c r="AF3406" i="6"/>
  <c r="AF3405" i="6"/>
  <c r="AF3404" i="6"/>
  <c r="AF3403" i="6"/>
  <c r="AF3402" i="6"/>
  <c r="AF3401" i="6"/>
  <c r="AF3400" i="6"/>
  <c r="AF3399" i="6"/>
  <c r="AF3398" i="6"/>
  <c r="AF3397" i="6"/>
  <c r="AF3396" i="6"/>
  <c r="AF3395" i="6"/>
  <c r="AF3394" i="6"/>
  <c r="AF3393" i="6"/>
  <c r="AF3392" i="6"/>
  <c r="AF3391" i="6"/>
  <c r="AF3390" i="6"/>
  <c r="AF3389" i="6"/>
  <c r="AF3388" i="6"/>
  <c r="AF3387" i="6"/>
  <c r="AF3386" i="6"/>
  <c r="AF3385" i="6"/>
  <c r="AF3384" i="6"/>
  <c r="AF3383" i="6"/>
  <c r="AF3382" i="6"/>
  <c r="AF3381" i="6"/>
  <c r="AF3380" i="6"/>
  <c r="AF3379" i="6"/>
  <c r="AF3378" i="6"/>
  <c r="AF3377" i="6"/>
  <c r="AF3376" i="6"/>
  <c r="AF3375" i="6"/>
  <c r="AF3374" i="6"/>
  <c r="AF3373" i="6"/>
  <c r="AF3372" i="6"/>
  <c r="AF3371" i="6"/>
  <c r="AF3370" i="6"/>
  <c r="AF3369" i="6"/>
  <c r="AF3368" i="6"/>
  <c r="AF3367" i="6"/>
  <c r="AF3366" i="6"/>
  <c r="AF3365" i="6"/>
  <c r="AF3364" i="6"/>
  <c r="AF3363" i="6"/>
  <c r="AF3362" i="6"/>
  <c r="AF3361" i="6"/>
  <c r="AF3360" i="6"/>
  <c r="AF3359" i="6"/>
  <c r="AF3358" i="6"/>
  <c r="AF3357" i="6"/>
  <c r="AF3356" i="6"/>
  <c r="AF3355" i="6"/>
  <c r="AF3354" i="6"/>
  <c r="AF3353" i="6"/>
  <c r="AF3352" i="6"/>
  <c r="AF3351" i="6"/>
  <c r="AF3350" i="6"/>
  <c r="AF3349" i="6"/>
  <c r="AF3348" i="6"/>
  <c r="AF3347" i="6"/>
  <c r="AF3346" i="6"/>
  <c r="AF3345" i="6"/>
  <c r="AF3344" i="6"/>
  <c r="AF3343" i="6"/>
  <c r="AF3342" i="6"/>
  <c r="AF3341" i="6"/>
  <c r="AF3340" i="6"/>
  <c r="AF3339" i="6"/>
  <c r="AF3338" i="6"/>
  <c r="AF3337" i="6"/>
  <c r="AF3336" i="6"/>
  <c r="AF3335" i="6"/>
  <c r="AF3334" i="6"/>
  <c r="AF3333" i="6"/>
  <c r="AF3332" i="6"/>
  <c r="AF3331" i="6"/>
  <c r="AF3330" i="6"/>
  <c r="AF3329" i="6"/>
  <c r="AF3328" i="6"/>
  <c r="AF3327" i="6"/>
  <c r="AF3326" i="6"/>
  <c r="AF3325" i="6"/>
  <c r="AF3324" i="6"/>
  <c r="AF3323" i="6"/>
  <c r="AF3322" i="6"/>
  <c r="AF3321" i="6"/>
  <c r="AF3320" i="6"/>
  <c r="AF3319" i="6"/>
  <c r="AF3318" i="6"/>
  <c r="AF3317" i="6"/>
  <c r="AF3316" i="6"/>
  <c r="AF3315" i="6"/>
  <c r="AF3314" i="6"/>
  <c r="AF3313" i="6"/>
  <c r="AF3312" i="6"/>
  <c r="AF3311" i="6"/>
  <c r="AF3310" i="6"/>
  <c r="AF3309" i="6"/>
  <c r="AF3308" i="6"/>
  <c r="AF3307" i="6"/>
  <c r="AF3306" i="6"/>
  <c r="AF3305" i="6"/>
  <c r="AF3304" i="6"/>
  <c r="AF3303" i="6"/>
  <c r="AF3302" i="6"/>
  <c r="AF3301" i="6"/>
  <c r="AF3300" i="6"/>
  <c r="AF3299" i="6"/>
  <c r="AF3298" i="6"/>
  <c r="AF3297" i="6"/>
  <c r="AF3296" i="6"/>
  <c r="AF3295" i="6"/>
  <c r="AF3294" i="6"/>
  <c r="AF3293" i="6"/>
  <c r="AF3292" i="6"/>
  <c r="AF3291" i="6"/>
  <c r="AF3290" i="6"/>
  <c r="AF3289" i="6"/>
  <c r="AF3288" i="6"/>
  <c r="AF3287" i="6"/>
  <c r="AF3286" i="6"/>
  <c r="AF3285" i="6"/>
  <c r="AF3284" i="6"/>
  <c r="AF3283" i="6"/>
  <c r="AF3282" i="6"/>
  <c r="AF3281" i="6"/>
  <c r="AF3280" i="6"/>
  <c r="AF3279" i="6"/>
  <c r="AF3278" i="6"/>
  <c r="AF3277" i="6"/>
  <c r="AF3276" i="6"/>
  <c r="AF3275" i="6"/>
  <c r="AF3274" i="6"/>
  <c r="AF3273" i="6"/>
  <c r="AF3272" i="6"/>
  <c r="AF3271" i="6"/>
  <c r="AF3270" i="6"/>
  <c r="AF3269" i="6"/>
  <c r="AF3268" i="6"/>
  <c r="AF3267" i="6"/>
  <c r="AF3266" i="6"/>
  <c r="AF3265" i="6"/>
  <c r="AF3264" i="6"/>
  <c r="AF3263" i="6"/>
  <c r="AF3262" i="6"/>
  <c r="AF3261" i="6"/>
  <c r="AF3260" i="6"/>
  <c r="AF3259" i="6"/>
  <c r="AF3258" i="6"/>
  <c r="AF3257" i="6"/>
  <c r="AF3256" i="6"/>
  <c r="AF3255" i="6"/>
  <c r="AF3254" i="6"/>
  <c r="AF3253" i="6"/>
  <c r="AF3252" i="6"/>
  <c r="AF3251" i="6"/>
  <c r="AF3250" i="6"/>
  <c r="AF3249" i="6"/>
  <c r="AF3248" i="6"/>
  <c r="AF3247" i="6"/>
  <c r="AF3246" i="6"/>
  <c r="AF3245" i="6"/>
  <c r="AF3244" i="6"/>
  <c r="AF3243" i="6"/>
  <c r="AF3242" i="6"/>
  <c r="AF3241" i="6"/>
  <c r="AF3240" i="6"/>
  <c r="AF3239" i="6"/>
  <c r="AF3238" i="6"/>
  <c r="AF3237" i="6"/>
  <c r="AF3236" i="6"/>
  <c r="AF3235" i="6"/>
  <c r="AF3234" i="6"/>
  <c r="AF3233" i="6"/>
  <c r="AF3232" i="6"/>
  <c r="AF3231" i="6"/>
  <c r="AF3230" i="6"/>
  <c r="AF3229" i="6"/>
  <c r="AF3228" i="6"/>
  <c r="AF3227" i="6"/>
  <c r="AF3226" i="6"/>
  <c r="AF3225" i="6"/>
  <c r="AF3224" i="6"/>
  <c r="AF3223" i="6"/>
  <c r="AF3222" i="6"/>
  <c r="AF3221" i="6"/>
  <c r="AF3220" i="6"/>
  <c r="AF3219" i="6"/>
  <c r="AF3218" i="6"/>
  <c r="AF3217" i="6"/>
  <c r="AF3216" i="6"/>
  <c r="AF3215" i="6"/>
  <c r="AF3214" i="6"/>
  <c r="AF3213" i="6"/>
  <c r="AF3212" i="6"/>
  <c r="AF3211" i="6"/>
  <c r="AF3210" i="6"/>
  <c r="AF3209" i="6"/>
  <c r="AF3208" i="6"/>
  <c r="AF3207" i="6"/>
  <c r="AF3206" i="6"/>
  <c r="AF3205" i="6"/>
  <c r="AF3204" i="6"/>
  <c r="AF3203" i="6"/>
  <c r="AF3202" i="6"/>
  <c r="AF3201" i="6"/>
  <c r="AF3200" i="6"/>
  <c r="AF3199" i="6"/>
  <c r="AF3198" i="6"/>
  <c r="AF3197" i="6"/>
  <c r="AF3196" i="6"/>
  <c r="AF3195" i="6"/>
  <c r="AF3194" i="6"/>
  <c r="AF3193" i="6"/>
  <c r="AF3192" i="6"/>
  <c r="AF3191" i="6"/>
  <c r="AF3190" i="6"/>
  <c r="AF3189" i="6"/>
  <c r="AF3188" i="6"/>
  <c r="AF3187" i="6"/>
  <c r="AF3186" i="6"/>
  <c r="AF3185" i="6"/>
  <c r="AF3184" i="6"/>
  <c r="AF3183" i="6"/>
  <c r="AF3182" i="6"/>
  <c r="AF3181" i="6"/>
  <c r="AF3180" i="6"/>
  <c r="AF3179" i="6"/>
  <c r="AF3178" i="6"/>
  <c r="AF3177" i="6"/>
  <c r="AF3176" i="6"/>
  <c r="AF3175" i="6"/>
  <c r="AF3174" i="6"/>
  <c r="AF3173" i="6"/>
  <c r="AF3172" i="6"/>
  <c r="AF3171" i="6"/>
  <c r="AF3170" i="6"/>
  <c r="AF3169" i="6"/>
  <c r="AF3168" i="6"/>
  <c r="AF3167" i="6"/>
  <c r="AF3166" i="6"/>
  <c r="AF3165" i="6"/>
  <c r="AF3164" i="6"/>
  <c r="AF3163" i="6"/>
  <c r="AF3162" i="6"/>
  <c r="AF3161" i="6"/>
  <c r="AF3160" i="6"/>
  <c r="AF3159" i="6"/>
  <c r="AF3158" i="6"/>
  <c r="AF3157" i="6"/>
  <c r="AF3156" i="6"/>
  <c r="AF3155" i="6"/>
  <c r="AF3154" i="6"/>
  <c r="AF3153" i="6"/>
  <c r="AF3152" i="6"/>
  <c r="AF3151" i="6"/>
  <c r="AF3150" i="6"/>
  <c r="AF3149" i="6"/>
  <c r="AF3148" i="6"/>
  <c r="AF3147" i="6"/>
  <c r="AF3146" i="6"/>
  <c r="AF3145" i="6"/>
  <c r="AF3144" i="6"/>
  <c r="AF3143" i="6"/>
  <c r="AF3142" i="6"/>
  <c r="AF3141" i="6"/>
  <c r="AF3140" i="6"/>
  <c r="AF3139" i="6"/>
  <c r="AF3138" i="6"/>
  <c r="AF3137" i="6"/>
  <c r="AF3136" i="6"/>
  <c r="AF3135" i="6"/>
  <c r="AF3134" i="6"/>
  <c r="AF3133" i="6"/>
  <c r="AF3132" i="6"/>
  <c r="AF3131" i="6"/>
  <c r="AF3130" i="6"/>
  <c r="AF3129" i="6"/>
  <c r="AF3128" i="6"/>
  <c r="AF3127" i="6"/>
  <c r="AF3126" i="6"/>
  <c r="AF3125" i="6"/>
  <c r="AF3124" i="6"/>
  <c r="AF3123" i="6"/>
  <c r="AF3122" i="6"/>
  <c r="AF3121" i="6"/>
  <c r="AF3120" i="6"/>
  <c r="AF3119" i="6"/>
  <c r="AF3118" i="6"/>
  <c r="AF3117" i="6"/>
  <c r="AF3116" i="6"/>
  <c r="AF3115" i="6"/>
  <c r="AF3114" i="6"/>
  <c r="AF3113" i="6"/>
  <c r="AF3112" i="6"/>
  <c r="AF3111" i="6"/>
  <c r="AF3110" i="6"/>
  <c r="AF3109" i="6"/>
  <c r="AF3108" i="6"/>
  <c r="AF3107" i="6"/>
  <c r="AF3106" i="6"/>
  <c r="AF3105" i="6"/>
  <c r="AF3104" i="6"/>
  <c r="AF3103" i="6"/>
  <c r="AF3102" i="6"/>
  <c r="AF3101" i="6"/>
  <c r="AF3100" i="6"/>
  <c r="AF3099" i="6"/>
  <c r="AF3098" i="6"/>
  <c r="AF3097" i="6"/>
  <c r="AF3096" i="6"/>
  <c r="AF3095" i="6"/>
  <c r="AF3094" i="6"/>
  <c r="AF3093" i="6"/>
  <c r="AF3092" i="6"/>
  <c r="AF3091" i="6"/>
  <c r="AF3090" i="6"/>
  <c r="AF3089" i="6"/>
  <c r="AF3088" i="6"/>
  <c r="AF3087" i="6"/>
  <c r="AF3086" i="6"/>
  <c r="AF3085" i="6"/>
  <c r="AF3084" i="6"/>
  <c r="AF3083" i="6"/>
  <c r="AF3082" i="6"/>
  <c r="AF3081" i="6"/>
  <c r="AF3080" i="6"/>
  <c r="AF3079" i="6"/>
  <c r="AF3078" i="6"/>
  <c r="AF3077" i="6"/>
  <c r="AF3076" i="6"/>
  <c r="AF3075" i="6"/>
  <c r="AF3074" i="6"/>
  <c r="AF3073" i="6"/>
  <c r="AF3072" i="6"/>
  <c r="AF3071" i="6"/>
  <c r="AF3070" i="6"/>
  <c r="AF3069" i="6"/>
  <c r="AF3068" i="6"/>
  <c r="AF3067" i="6"/>
  <c r="AF3066" i="6"/>
  <c r="AF3065" i="6"/>
  <c r="AF3064" i="6"/>
  <c r="AF3063" i="6"/>
  <c r="AF3062" i="6"/>
  <c r="AF3061" i="6"/>
  <c r="AF3060" i="6"/>
  <c r="AF3059" i="6"/>
  <c r="AF3058" i="6"/>
  <c r="AF3057" i="6"/>
  <c r="AF3056" i="6"/>
  <c r="AF3055" i="6"/>
  <c r="AF3054" i="6"/>
  <c r="AF3053" i="6"/>
  <c r="AF3052" i="6"/>
  <c r="AF3051" i="6"/>
  <c r="AF3050" i="6"/>
  <c r="AF3049" i="6"/>
  <c r="AF3048" i="6"/>
  <c r="AF3047" i="6"/>
  <c r="AF3046" i="6"/>
  <c r="AF3045" i="6"/>
  <c r="AF3044" i="6"/>
  <c r="AF3043" i="6"/>
  <c r="AF3042" i="6"/>
  <c r="AF3041" i="6"/>
  <c r="AF3040" i="6"/>
  <c r="AF3039" i="6"/>
  <c r="AF3038" i="6"/>
  <c r="AF3037" i="6"/>
  <c r="AF3036" i="6"/>
  <c r="AF3035" i="6"/>
  <c r="AF3034" i="6"/>
  <c r="AF3033" i="6"/>
  <c r="AF3032" i="6"/>
  <c r="AF3031" i="6"/>
  <c r="AF3030" i="6"/>
  <c r="AF3029" i="6"/>
  <c r="AF3028" i="6"/>
  <c r="AF3027" i="6"/>
  <c r="AF3026" i="6"/>
  <c r="AF3025" i="6"/>
  <c r="AF3024" i="6"/>
  <c r="AF3023" i="6"/>
  <c r="AF3022" i="6"/>
  <c r="AF3021" i="6"/>
  <c r="AF3020" i="6"/>
  <c r="AF3019" i="6"/>
  <c r="AF3018" i="6"/>
  <c r="AF3017" i="6"/>
  <c r="AF3016" i="6"/>
  <c r="AF3015" i="6"/>
  <c r="AF3014" i="6"/>
  <c r="AF3013" i="6"/>
  <c r="AF3012" i="6"/>
  <c r="AF3011" i="6"/>
  <c r="AF3010" i="6"/>
  <c r="AF3009" i="6"/>
  <c r="AF3008" i="6"/>
  <c r="AF3007" i="6"/>
  <c r="AF3006" i="6"/>
  <c r="AF3005" i="6"/>
  <c r="AF3004" i="6"/>
  <c r="AF3003" i="6"/>
  <c r="AF3002" i="6"/>
  <c r="AF3001" i="6"/>
  <c r="AF3000" i="6"/>
  <c r="AF2999" i="6"/>
  <c r="AF2998" i="6"/>
  <c r="AF2997" i="6"/>
  <c r="AF2996" i="6"/>
  <c r="AF2995" i="6"/>
  <c r="AF2994" i="6"/>
  <c r="AF2993" i="6"/>
  <c r="AF2992" i="6"/>
  <c r="AF2991" i="6"/>
  <c r="AF2990" i="6"/>
  <c r="AF2989" i="6"/>
  <c r="AF2988" i="6"/>
  <c r="AF2987" i="6"/>
  <c r="AF2986" i="6"/>
  <c r="AF2985" i="6"/>
  <c r="AF2984" i="6"/>
  <c r="AF2983" i="6"/>
  <c r="AF2982" i="6"/>
  <c r="AF2981" i="6"/>
  <c r="AF2980" i="6"/>
  <c r="AF2979" i="6"/>
  <c r="AF2978" i="6"/>
  <c r="AF2977" i="6"/>
  <c r="AF2976" i="6"/>
  <c r="AF2975" i="6"/>
  <c r="AF2974" i="6"/>
  <c r="AF2973" i="6"/>
  <c r="AF2972" i="6"/>
  <c r="AF2971" i="6"/>
  <c r="AF2970" i="6"/>
  <c r="AF2969" i="6"/>
  <c r="AF2968" i="6"/>
  <c r="AF2967" i="6"/>
  <c r="AF2966" i="6"/>
  <c r="AF2965" i="6"/>
  <c r="AF2964" i="6"/>
  <c r="AF2963" i="6"/>
  <c r="AF2962" i="6"/>
  <c r="AF2961" i="6"/>
  <c r="AF2960" i="6"/>
  <c r="AF2959" i="6"/>
  <c r="AF2958" i="6"/>
  <c r="AF2957" i="6"/>
  <c r="AF2956" i="6"/>
  <c r="AF2955" i="6"/>
  <c r="AF2954" i="6"/>
  <c r="AF2953" i="6"/>
  <c r="AF2952" i="6"/>
  <c r="AF2951" i="6"/>
  <c r="AF2950" i="6"/>
  <c r="AF2949" i="6"/>
  <c r="AF2948" i="6"/>
  <c r="AF2947" i="6"/>
  <c r="AF2946" i="6"/>
  <c r="AF2945" i="6"/>
  <c r="AF2944" i="6"/>
  <c r="AF2943" i="6"/>
  <c r="AF2942" i="6"/>
  <c r="AF2941" i="6"/>
  <c r="AF2940" i="6"/>
  <c r="AF2939" i="6"/>
  <c r="AF2938" i="6"/>
  <c r="AF2937" i="6"/>
  <c r="AF2936" i="6"/>
  <c r="AF2935" i="6"/>
  <c r="AF2934" i="6"/>
  <c r="AF2933" i="6"/>
  <c r="AF2932" i="6"/>
  <c r="AF2931" i="6"/>
  <c r="AF2930" i="6"/>
  <c r="AF2929" i="6"/>
  <c r="AF2928" i="6"/>
  <c r="AF2927" i="6"/>
  <c r="AF2926" i="6"/>
  <c r="AF2925" i="6"/>
  <c r="AF2924" i="6"/>
  <c r="AF2923" i="6"/>
  <c r="AF2922" i="6"/>
  <c r="AF2921" i="6"/>
  <c r="AF2920" i="6"/>
  <c r="AF2919" i="6"/>
  <c r="AF2918" i="6"/>
  <c r="AF2917" i="6"/>
  <c r="AF2916" i="6"/>
  <c r="AF2915" i="6"/>
  <c r="AF2914" i="6"/>
  <c r="AF2913" i="6"/>
  <c r="AF2912" i="6"/>
  <c r="AF2911" i="6"/>
  <c r="AF2910" i="6"/>
  <c r="AF2909" i="6"/>
  <c r="AF2908" i="6"/>
  <c r="AF2907" i="6"/>
  <c r="AF2906" i="6"/>
  <c r="AF2905" i="6"/>
  <c r="AF2904" i="6"/>
  <c r="AF2903" i="6"/>
  <c r="AF2902" i="6"/>
  <c r="AF2901" i="6"/>
  <c r="AF2900" i="6"/>
  <c r="AF2899" i="6"/>
  <c r="AF2898" i="6"/>
  <c r="AF2897" i="6"/>
  <c r="AF2896" i="6"/>
  <c r="AF2895" i="6"/>
  <c r="AF2894" i="6"/>
  <c r="AF2893" i="6"/>
  <c r="AF2892" i="6"/>
  <c r="AF2891" i="6"/>
  <c r="AF2890" i="6"/>
  <c r="AF2889" i="6"/>
  <c r="AF2888" i="6"/>
  <c r="AF2887" i="6"/>
  <c r="AF2886" i="6"/>
  <c r="AF2885" i="6"/>
  <c r="AF2884" i="6"/>
  <c r="AF2883" i="6"/>
  <c r="AF2882" i="6"/>
  <c r="AF2881" i="6"/>
  <c r="AF2880" i="6"/>
  <c r="AF2879" i="6"/>
  <c r="AF2878" i="6"/>
  <c r="AF2877" i="6"/>
  <c r="AF2876" i="6"/>
  <c r="AF2875" i="6"/>
  <c r="AF2874" i="6"/>
  <c r="AF2873" i="6"/>
  <c r="AF2872" i="6"/>
  <c r="AF2871" i="6"/>
  <c r="AF2870" i="6"/>
  <c r="AF2869" i="6"/>
  <c r="AF2868" i="6"/>
  <c r="AF2867" i="6"/>
  <c r="AF2866" i="6"/>
  <c r="AF2865" i="6"/>
  <c r="AF2864" i="6"/>
  <c r="AF2863" i="6"/>
  <c r="AF2862" i="6"/>
  <c r="AF2861" i="6"/>
  <c r="AF2860" i="6"/>
  <c r="AF2859" i="6"/>
  <c r="AF2858" i="6"/>
  <c r="AF2857" i="6"/>
  <c r="AF2856" i="6"/>
  <c r="AF2855" i="6"/>
  <c r="AF2854" i="6"/>
  <c r="AF2853" i="6"/>
  <c r="AF2852" i="6"/>
  <c r="AF2851" i="6"/>
  <c r="AF2850" i="6"/>
  <c r="AF2849" i="6"/>
  <c r="AF2848" i="6"/>
  <c r="AF2847" i="6"/>
  <c r="AF2846" i="6"/>
  <c r="AF2845" i="6"/>
  <c r="AF2844" i="6"/>
  <c r="AF2843" i="6"/>
  <c r="AF2842" i="6"/>
  <c r="AF2841" i="6"/>
  <c r="AF2840" i="6"/>
  <c r="AF2839" i="6"/>
  <c r="AF2838" i="6"/>
  <c r="AF2837" i="6"/>
  <c r="AF2836" i="6"/>
  <c r="AF2835" i="6"/>
  <c r="AF2834" i="6"/>
  <c r="AF2833" i="6"/>
  <c r="AF2832" i="6"/>
  <c r="AF2831" i="6"/>
  <c r="AF2830" i="6"/>
  <c r="AF2829" i="6"/>
  <c r="AF2828" i="6"/>
  <c r="AF2827" i="6"/>
  <c r="AF2826" i="6"/>
  <c r="AF2825" i="6"/>
  <c r="AF2824" i="6"/>
  <c r="AF2823" i="6"/>
  <c r="AF2822" i="6"/>
  <c r="AF2821" i="6"/>
  <c r="AF2820" i="6"/>
  <c r="AF2819" i="6"/>
  <c r="AF2818" i="6"/>
  <c r="AF2817" i="6"/>
  <c r="AF2816" i="6"/>
  <c r="AF2815" i="6"/>
  <c r="AF2814" i="6"/>
  <c r="AF2813" i="6"/>
  <c r="AF2812" i="6"/>
  <c r="AF2811" i="6"/>
  <c r="AF2810" i="6"/>
  <c r="AF2809" i="6"/>
  <c r="AF2808" i="6"/>
  <c r="AF2807" i="6"/>
  <c r="AF2806" i="6"/>
  <c r="AF2805" i="6"/>
  <c r="AF2804" i="6"/>
  <c r="AF2803" i="6"/>
  <c r="AF2802" i="6"/>
  <c r="AF2801" i="6"/>
  <c r="AF2800" i="6"/>
  <c r="AF2799" i="6"/>
  <c r="AF2798" i="6"/>
  <c r="AF2797" i="6"/>
  <c r="AF2796" i="6"/>
  <c r="AF2795" i="6"/>
  <c r="AF2794" i="6"/>
  <c r="AF2793" i="6"/>
  <c r="AF2792" i="6"/>
  <c r="AF2791" i="6"/>
  <c r="AF2790" i="6"/>
  <c r="AF2789" i="6"/>
  <c r="AF2788" i="6"/>
  <c r="AF2787" i="6"/>
  <c r="AF2786" i="6"/>
  <c r="AF2785" i="6"/>
  <c r="AF2784" i="6"/>
  <c r="AF2783" i="6"/>
  <c r="AF2782" i="6"/>
  <c r="AF2781" i="6"/>
  <c r="AF2780" i="6"/>
  <c r="AF2779" i="6"/>
  <c r="AF2778" i="6"/>
  <c r="AF2777" i="6"/>
  <c r="AF2776" i="6"/>
  <c r="AF2775" i="6"/>
  <c r="AF2774" i="6"/>
  <c r="AF2773" i="6"/>
  <c r="AF2772" i="6"/>
  <c r="AF2771" i="6"/>
  <c r="AF2770" i="6"/>
  <c r="AF2769" i="6"/>
  <c r="AF2768" i="6"/>
  <c r="AF2767" i="6"/>
  <c r="AF2766" i="6"/>
  <c r="AF2765" i="6"/>
  <c r="AF2764" i="6"/>
  <c r="AF2763" i="6"/>
  <c r="AF2762" i="6"/>
  <c r="AF2761" i="6"/>
  <c r="AF2760" i="6"/>
  <c r="AF2759" i="6"/>
  <c r="AF2758" i="6"/>
  <c r="AF2757" i="6"/>
  <c r="AF2756" i="6"/>
  <c r="AF2755" i="6"/>
  <c r="AF2754" i="6"/>
  <c r="AF2753" i="6"/>
  <c r="AF2752" i="6"/>
  <c r="AF2751" i="6"/>
  <c r="AF2750" i="6"/>
  <c r="AF2749" i="6"/>
  <c r="AF2748" i="6"/>
  <c r="AF2747" i="6"/>
  <c r="AF2746" i="6"/>
  <c r="AF2745" i="6"/>
  <c r="AF2744" i="6"/>
  <c r="AF2743" i="6"/>
  <c r="AF2742" i="6"/>
  <c r="AF2741" i="6"/>
  <c r="AF2740" i="6"/>
  <c r="AF2739" i="6"/>
  <c r="AF2738" i="6"/>
  <c r="AF2737" i="6"/>
  <c r="AF2736" i="6"/>
  <c r="AF2735" i="6"/>
  <c r="AF2734" i="6"/>
  <c r="AF2733" i="6"/>
  <c r="AF2732" i="6"/>
  <c r="AF2731" i="6"/>
  <c r="AF2730" i="6"/>
  <c r="AF2729" i="6"/>
  <c r="AF2728" i="6"/>
  <c r="AF2727" i="6"/>
  <c r="AF2726" i="6"/>
  <c r="AF2725" i="6"/>
  <c r="AF2724" i="6"/>
  <c r="AF2723" i="6"/>
  <c r="AF2722" i="6"/>
  <c r="AF2721" i="6"/>
  <c r="AF2720" i="6"/>
  <c r="AF2719" i="6"/>
  <c r="AF2718" i="6"/>
  <c r="AF2717" i="6"/>
  <c r="AF2716" i="6"/>
  <c r="AF2715" i="6"/>
  <c r="AF2714" i="6"/>
  <c r="AF2713" i="6"/>
  <c r="AF2712" i="6"/>
  <c r="AF2711" i="6"/>
  <c r="AF2710" i="6"/>
  <c r="AF2709" i="6"/>
  <c r="AF2708" i="6"/>
  <c r="AF2707" i="6"/>
  <c r="AF2706" i="6"/>
  <c r="AF2705" i="6"/>
  <c r="AF2704" i="6"/>
  <c r="AF2703" i="6"/>
  <c r="AF2702" i="6"/>
  <c r="AF2701" i="6"/>
  <c r="AF2700" i="6"/>
  <c r="AF2699" i="6"/>
  <c r="AF2698" i="6"/>
  <c r="AF2697" i="6"/>
  <c r="AF2696" i="6"/>
  <c r="AF2695" i="6"/>
  <c r="AF2694" i="6"/>
  <c r="AF2693" i="6"/>
  <c r="AF2692" i="6"/>
  <c r="AF2691" i="6"/>
  <c r="AF2690" i="6"/>
  <c r="AF2689" i="6"/>
  <c r="AF2688" i="6"/>
  <c r="AF2687" i="6"/>
  <c r="AF2686" i="6"/>
  <c r="AF2685" i="6"/>
  <c r="AF2684" i="6"/>
  <c r="AF2683" i="6"/>
  <c r="AF2682" i="6"/>
  <c r="AF2681" i="6"/>
  <c r="AF2680" i="6"/>
  <c r="AF2679" i="6"/>
  <c r="AF2678" i="6"/>
  <c r="AF2677" i="6"/>
  <c r="AF2676" i="6"/>
  <c r="AF2675" i="6"/>
  <c r="AF2674" i="6"/>
  <c r="AF2673" i="6"/>
  <c r="AF2672" i="6"/>
  <c r="AF2671" i="6"/>
  <c r="AF2670" i="6"/>
  <c r="AF2669" i="6"/>
  <c r="AF2668" i="6"/>
  <c r="AF2667" i="6"/>
  <c r="AF2666" i="6"/>
  <c r="AF2665" i="6"/>
  <c r="AF2664" i="6"/>
  <c r="AF2663" i="6"/>
  <c r="AF2662" i="6"/>
  <c r="AF2661" i="6"/>
  <c r="AF2660" i="6"/>
  <c r="AF2659" i="6"/>
  <c r="AF2658" i="6"/>
  <c r="AF2657" i="6"/>
  <c r="AF2656" i="6"/>
  <c r="AF2655" i="6"/>
  <c r="AF2654" i="6"/>
  <c r="AF2653" i="6"/>
  <c r="AF2652" i="6"/>
  <c r="AF2651" i="6"/>
  <c r="AF2650" i="6"/>
  <c r="AF2649" i="6"/>
  <c r="AF2648" i="6"/>
  <c r="AF2647" i="6"/>
  <c r="AF2646" i="6"/>
  <c r="AF2645" i="6"/>
  <c r="AF2644" i="6"/>
  <c r="AF2643" i="6"/>
  <c r="AF2642" i="6"/>
  <c r="AF2641" i="6"/>
  <c r="AF2640" i="6"/>
  <c r="AF2639" i="6"/>
  <c r="AF2638" i="6"/>
  <c r="AF2637" i="6"/>
  <c r="AF2636" i="6"/>
  <c r="AF2635" i="6"/>
  <c r="AF2634" i="6"/>
  <c r="AF2633" i="6"/>
  <c r="AF2632" i="6"/>
  <c r="AF2631" i="6"/>
  <c r="AF2630" i="6"/>
  <c r="AF2629" i="6"/>
  <c r="AF2628" i="6"/>
  <c r="AF2627" i="6"/>
  <c r="AF2626" i="6"/>
  <c r="AF2625" i="6"/>
  <c r="AF2624" i="6"/>
  <c r="AF2623" i="6"/>
  <c r="AF2622" i="6"/>
  <c r="AF2621" i="6"/>
  <c r="AF2620" i="6"/>
  <c r="AF2619" i="6"/>
  <c r="AF2618" i="6"/>
  <c r="AF2617" i="6"/>
  <c r="AF2616" i="6"/>
  <c r="AF2615" i="6"/>
  <c r="AF2614" i="6"/>
  <c r="AF2613" i="6"/>
  <c r="AF2612" i="6"/>
  <c r="AF2611" i="6"/>
  <c r="AF2610" i="6"/>
  <c r="AF2609" i="6"/>
  <c r="AF2608" i="6"/>
  <c r="AF2607" i="6"/>
  <c r="AF2606" i="6"/>
  <c r="AF2605" i="6"/>
  <c r="AF2604" i="6"/>
  <c r="AF2603" i="6"/>
  <c r="AF2602" i="6"/>
  <c r="AF2601" i="6"/>
  <c r="AF2600" i="6"/>
  <c r="AF2599" i="6"/>
  <c r="AF2598" i="6"/>
  <c r="AF2597" i="6"/>
  <c r="AF2596" i="6"/>
  <c r="AF2595" i="6"/>
  <c r="AF2594" i="6"/>
  <c r="AF2593" i="6"/>
  <c r="AF2592" i="6"/>
  <c r="AF2591" i="6"/>
  <c r="AF2590" i="6"/>
  <c r="AF2589" i="6"/>
  <c r="AF2588" i="6"/>
  <c r="AF2587" i="6"/>
  <c r="AF2586" i="6"/>
  <c r="AF2585" i="6"/>
  <c r="AF2584" i="6"/>
  <c r="AF2583" i="6"/>
  <c r="AF2582" i="6"/>
  <c r="AF2581" i="6"/>
  <c r="AF2580" i="6"/>
  <c r="AF2579" i="6"/>
  <c r="AF2578" i="6"/>
  <c r="AF2577" i="6"/>
  <c r="AF2576" i="6"/>
  <c r="AF2575" i="6"/>
  <c r="AF2574" i="6"/>
  <c r="AF2573" i="6"/>
  <c r="AF2572" i="6"/>
  <c r="AF2571" i="6"/>
  <c r="AF2570" i="6"/>
  <c r="AF2569" i="6"/>
  <c r="AF2568" i="6"/>
  <c r="AF2567" i="6"/>
  <c r="AF2566" i="6"/>
  <c r="AF2565" i="6"/>
  <c r="AF2564" i="6"/>
  <c r="AF2563" i="6"/>
  <c r="AF2562" i="6"/>
  <c r="AF2561" i="6"/>
  <c r="AF2560" i="6"/>
  <c r="AF2559" i="6"/>
  <c r="AF2558" i="6"/>
  <c r="AF2557" i="6"/>
  <c r="AF2556" i="6"/>
  <c r="AF2555" i="6"/>
  <c r="AF2554" i="6"/>
  <c r="AF2553" i="6"/>
  <c r="AF2552" i="6"/>
  <c r="AF2551" i="6"/>
  <c r="AF2550" i="6"/>
  <c r="AF2549" i="6"/>
  <c r="AF2548" i="6"/>
  <c r="AF2547" i="6"/>
  <c r="AF2546" i="6"/>
  <c r="AF2545" i="6"/>
  <c r="AF2544" i="6"/>
  <c r="AF2543" i="6"/>
  <c r="AF2542" i="6"/>
  <c r="AF2541" i="6"/>
  <c r="AF2540" i="6"/>
  <c r="AF2539" i="6"/>
  <c r="AF2538" i="6"/>
  <c r="AF2537" i="6"/>
  <c r="AF2536" i="6"/>
  <c r="AF2535" i="6"/>
  <c r="AF2534" i="6"/>
  <c r="AF2533" i="6"/>
  <c r="AF2532" i="6"/>
  <c r="AF2531" i="6"/>
  <c r="AF2530" i="6"/>
  <c r="AF2529" i="6"/>
  <c r="AF2528" i="6"/>
  <c r="AF2527" i="6"/>
  <c r="AF2526" i="6"/>
  <c r="AF2525" i="6"/>
  <c r="AF2524" i="6"/>
  <c r="AF2523" i="6"/>
  <c r="AF2522" i="6"/>
  <c r="AF2521" i="6"/>
  <c r="AF2520" i="6"/>
  <c r="AF2519" i="6"/>
  <c r="AF2518" i="6"/>
  <c r="AF2517" i="6"/>
  <c r="AF2516" i="6"/>
  <c r="AF2515" i="6"/>
  <c r="AF2514" i="6"/>
  <c r="AF2513" i="6"/>
  <c r="AF2512" i="6"/>
  <c r="AF2511" i="6"/>
  <c r="AF2510" i="6"/>
  <c r="AF2509" i="6"/>
  <c r="AF2508" i="6"/>
  <c r="AF2507" i="6"/>
  <c r="AF2506" i="6"/>
  <c r="AF2505" i="6"/>
  <c r="AF2504" i="6"/>
  <c r="AF2503" i="6"/>
  <c r="AF2502" i="6"/>
  <c r="AF2501" i="6"/>
  <c r="AF2500" i="6"/>
  <c r="AF2499" i="6"/>
  <c r="AF2498" i="6"/>
  <c r="AF2497" i="6"/>
  <c r="AF2496" i="6"/>
  <c r="AF2495" i="6"/>
  <c r="AF2494" i="6"/>
  <c r="AF2493" i="6"/>
  <c r="AF2492" i="6"/>
  <c r="AF2491" i="6"/>
  <c r="AF2490" i="6"/>
  <c r="AF2489" i="6"/>
  <c r="AF2488" i="6"/>
  <c r="AF2487" i="6"/>
  <c r="AF2486" i="6"/>
  <c r="AF2485" i="6"/>
  <c r="AF2484" i="6"/>
  <c r="AF2483" i="6"/>
  <c r="AF2482" i="6"/>
  <c r="AF2481" i="6"/>
  <c r="AF2480" i="6"/>
  <c r="AF2479" i="6"/>
  <c r="AF2478" i="6"/>
  <c r="AF2477" i="6"/>
  <c r="AF2476" i="6"/>
  <c r="AF2475" i="6"/>
  <c r="AF2474" i="6"/>
  <c r="AF2473" i="6"/>
  <c r="AF2472" i="6"/>
  <c r="AF2471" i="6"/>
  <c r="AF2470" i="6"/>
  <c r="AF2469" i="6"/>
  <c r="AF2468" i="6"/>
  <c r="AF2467" i="6"/>
  <c r="AF2466" i="6"/>
  <c r="AF2465" i="6"/>
  <c r="AF2464" i="6"/>
  <c r="AF2463" i="6"/>
  <c r="AF2462" i="6"/>
  <c r="AF2461" i="6"/>
  <c r="AF2460" i="6"/>
  <c r="AF2459" i="6"/>
  <c r="AF2458" i="6"/>
  <c r="AF2457" i="6"/>
  <c r="AF2456" i="6"/>
  <c r="AF2455" i="6"/>
  <c r="AF2454" i="6"/>
  <c r="AF2453" i="6"/>
  <c r="AF2452" i="6"/>
  <c r="AF2451" i="6"/>
  <c r="AF2450" i="6"/>
  <c r="AF2449" i="6"/>
  <c r="AF2448" i="6"/>
  <c r="AF2447" i="6"/>
  <c r="AF2446" i="6"/>
  <c r="AF2445" i="6"/>
  <c r="AF2444" i="6"/>
  <c r="AF2443" i="6"/>
  <c r="AF2442" i="6"/>
  <c r="AF2441" i="6"/>
  <c r="AF2440" i="6"/>
  <c r="AF2439" i="6"/>
  <c r="AF2438" i="6"/>
  <c r="AF2437" i="6"/>
  <c r="AF2436" i="6"/>
  <c r="AF2435" i="6"/>
  <c r="AF2434" i="6"/>
  <c r="AF2433" i="6"/>
  <c r="AF2432" i="6"/>
  <c r="AF2431" i="6"/>
  <c r="AF2430" i="6"/>
  <c r="AF2429" i="6"/>
  <c r="AF2428" i="6"/>
  <c r="AF2427" i="6"/>
  <c r="AF2426" i="6"/>
  <c r="AF2425" i="6"/>
  <c r="AF2424" i="6"/>
  <c r="AF2423" i="6"/>
  <c r="AF2422" i="6"/>
  <c r="AF2421" i="6"/>
  <c r="AF2420" i="6"/>
  <c r="AF2419" i="6"/>
  <c r="AF2418" i="6"/>
  <c r="AF2417" i="6"/>
  <c r="AF2416" i="6"/>
  <c r="AF2415" i="6"/>
  <c r="AF2414" i="6"/>
  <c r="AF2413" i="6"/>
  <c r="AF2412" i="6"/>
  <c r="AF2411" i="6"/>
  <c r="AF2410" i="6"/>
  <c r="AF2409" i="6"/>
  <c r="AF2408" i="6"/>
  <c r="AF2407" i="6"/>
  <c r="AF2406" i="6"/>
  <c r="AF2405" i="6"/>
  <c r="AF2404" i="6"/>
  <c r="AF2403" i="6"/>
  <c r="AF2402" i="6"/>
  <c r="AF2401" i="6"/>
  <c r="AF2400" i="6"/>
  <c r="AF2399" i="6"/>
  <c r="AF2398" i="6"/>
  <c r="AF2397" i="6"/>
  <c r="AF2396" i="6"/>
  <c r="AF2395" i="6"/>
  <c r="AF2394" i="6"/>
  <c r="AF2393" i="6"/>
  <c r="AF2392" i="6"/>
  <c r="AF2391" i="6"/>
  <c r="AF2390" i="6"/>
  <c r="AF2389" i="6"/>
  <c r="AF2388" i="6"/>
  <c r="AF2387" i="6"/>
  <c r="AF2386" i="6"/>
  <c r="AF2385" i="6"/>
  <c r="AF2384" i="6"/>
  <c r="AF2383" i="6"/>
  <c r="AF2382" i="6"/>
  <c r="AF2381" i="6"/>
  <c r="AF2380" i="6"/>
  <c r="AF2379" i="6"/>
  <c r="AF2378" i="6"/>
  <c r="AF2377" i="6"/>
  <c r="AF2376" i="6"/>
  <c r="AF2375" i="6"/>
  <c r="AF2374" i="6"/>
  <c r="AF2373" i="6"/>
  <c r="AF2372" i="6"/>
  <c r="AF2371" i="6"/>
  <c r="AF2370" i="6"/>
  <c r="AF2369" i="6"/>
  <c r="AF2368" i="6"/>
  <c r="AF2367" i="6"/>
  <c r="AF2366" i="6"/>
  <c r="AF2365" i="6"/>
  <c r="AF2364" i="6"/>
  <c r="AF2363" i="6"/>
  <c r="AF2362" i="6"/>
  <c r="AF2361" i="6"/>
  <c r="AF2360" i="6"/>
  <c r="AF2359" i="6"/>
  <c r="AF2358" i="6"/>
  <c r="AF2357" i="6"/>
  <c r="AF2356" i="6"/>
  <c r="AF2355" i="6"/>
  <c r="AF2354" i="6"/>
  <c r="AF2353" i="6"/>
  <c r="AF2352" i="6"/>
  <c r="AF2351" i="6"/>
  <c r="AF2350" i="6"/>
  <c r="AF2349" i="6"/>
  <c r="AF2348" i="6"/>
  <c r="AF2347" i="6"/>
  <c r="AF2346" i="6"/>
  <c r="AF2345" i="6"/>
  <c r="AF2344" i="6"/>
  <c r="AF2343" i="6"/>
  <c r="AF2342" i="6"/>
  <c r="AF2341" i="6"/>
  <c r="AF2340" i="6"/>
  <c r="AF2339" i="6"/>
  <c r="AF2338" i="6"/>
  <c r="AF2337" i="6"/>
  <c r="AF2336" i="6"/>
  <c r="AF2335" i="6"/>
  <c r="AF2334" i="6"/>
  <c r="AF2333" i="6"/>
  <c r="AF2332" i="6"/>
  <c r="AF2331" i="6"/>
  <c r="AF2330" i="6"/>
  <c r="AF2329" i="6"/>
  <c r="AF2328" i="6"/>
  <c r="AF2327" i="6"/>
  <c r="AF2326" i="6"/>
  <c r="AF2325" i="6"/>
  <c r="AF2324" i="6"/>
  <c r="AF2323" i="6"/>
  <c r="AF2322" i="6"/>
  <c r="AF2321" i="6"/>
  <c r="AF2320" i="6"/>
  <c r="AF2319" i="6"/>
  <c r="AF2318" i="6"/>
  <c r="AF2317" i="6"/>
  <c r="AF2316" i="6"/>
  <c r="AF2315" i="6"/>
  <c r="AF2314" i="6"/>
  <c r="AF2313" i="6"/>
  <c r="AF2312" i="6"/>
  <c r="AF2311" i="6"/>
  <c r="AF2310" i="6"/>
  <c r="AF2309" i="6"/>
  <c r="AF2308" i="6"/>
  <c r="AF2307" i="6"/>
  <c r="AF2306" i="6"/>
  <c r="AF2305" i="6"/>
  <c r="AF2304" i="6"/>
  <c r="AF2303" i="6"/>
  <c r="AF2302" i="6"/>
  <c r="AF2301" i="6"/>
  <c r="AF2300" i="6"/>
  <c r="AF2299" i="6"/>
  <c r="AF2298" i="6"/>
  <c r="AF2297" i="6"/>
  <c r="AF2296" i="6"/>
  <c r="AF2295" i="6"/>
  <c r="AF2294" i="6"/>
  <c r="AF2293" i="6"/>
  <c r="AF2292" i="6"/>
  <c r="AF2291" i="6"/>
  <c r="AF2290" i="6"/>
  <c r="AF2289" i="6"/>
  <c r="AF2288" i="6"/>
  <c r="AF2287" i="6"/>
  <c r="AF2286" i="6"/>
  <c r="AF2285" i="6"/>
  <c r="AF2284" i="6"/>
  <c r="AF2283" i="6"/>
  <c r="AF2282" i="6"/>
  <c r="AF2281" i="6"/>
  <c r="AF2280" i="6"/>
  <c r="AF2279" i="6"/>
  <c r="AF2278" i="6"/>
  <c r="AF2277" i="6"/>
  <c r="AF2276" i="6"/>
  <c r="AF2275" i="6"/>
  <c r="AF2274" i="6"/>
  <c r="AF2273" i="6"/>
  <c r="AF2272" i="6"/>
  <c r="AF2271" i="6"/>
  <c r="AF2270" i="6"/>
  <c r="AF2269" i="6"/>
  <c r="AF2268" i="6"/>
  <c r="AF2267" i="6"/>
  <c r="AF2266" i="6"/>
  <c r="AF2265" i="6"/>
  <c r="AF2264" i="6"/>
  <c r="AF2263" i="6"/>
  <c r="AF2262" i="6"/>
  <c r="AF2261" i="6"/>
  <c r="AF2260" i="6"/>
  <c r="AF2259" i="6"/>
  <c r="AF2258" i="6"/>
  <c r="AF2257" i="6"/>
  <c r="AF2256" i="6"/>
  <c r="AF2255" i="6"/>
  <c r="AF2254" i="6"/>
  <c r="AF2253" i="6"/>
  <c r="AF2252" i="6"/>
  <c r="AF2251" i="6"/>
  <c r="AF2250" i="6"/>
  <c r="AF2249" i="6"/>
  <c r="AF2248" i="6"/>
  <c r="AF2247" i="6"/>
  <c r="AF2246" i="6"/>
  <c r="AF2245" i="6"/>
  <c r="AF2244" i="6"/>
  <c r="AF2243" i="6"/>
  <c r="AF2242" i="6"/>
  <c r="AF2241" i="6"/>
  <c r="AF2240" i="6"/>
  <c r="AF2239" i="6"/>
  <c r="AF2238" i="6"/>
  <c r="AF2237" i="6"/>
  <c r="AF2236" i="6"/>
  <c r="AF2235" i="6"/>
  <c r="AF2234" i="6"/>
  <c r="AF2233" i="6"/>
  <c r="AF2232" i="6"/>
  <c r="AF2231" i="6"/>
  <c r="AF2230" i="6"/>
  <c r="AF2229" i="6"/>
  <c r="AF2228" i="6"/>
  <c r="AF2227" i="6"/>
  <c r="AF2226" i="6"/>
  <c r="AF2225" i="6"/>
  <c r="AF2224" i="6"/>
  <c r="AF2223" i="6"/>
  <c r="AF2222" i="6"/>
  <c r="AF2221" i="6"/>
  <c r="AF2220" i="6"/>
  <c r="AF2219" i="6"/>
  <c r="AF2218" i="6"/>
  <c r="AF2217" i="6"/>
  <c r="AF2216" i="6"/>
  <c r="AF2215" i="6"/>
  <c r="AF2214" i="6"/>
  <c r="AF2213" i="6"/>
  <c r="AF2212" i="6"/>
  <c r="AF2211" i="6"/>
  <c r="AF2210" i="6"/>
  <c r="AF2209" i="6"/>
  <c r="AF2208" i="6"/>
  <c r="AF2207" i="6"/>
  <c r="AF2206" i="6"/>
  <c r="AF2205" i="6"/>
  <c r="AF2204" i="6"/>
  <c r="AF2203" i="6"/>
  <c r="AF2202" i="6"/>
  <c r="AF2201" i="6"/>
  <c r="AF2200" i="6"/>
  <c r="AF2199" i="6"/>
  <c r="AF2198" i="6"/>
  <c r="AF2197" i="6"/>
  <c r="AF2196" i="6"/>
  <c r="AF2195" i="6"/>
  <c r="AF2194" i="6"/>
  <c r="AF2193" i="6"/>
  <c r="AF2192" i="6"/>
  <c r="AF2191" i="6"/>
  <c r="AF2190" i="6"/>
  <c r="AF2189" i="6"/>
  <c r="AF2188" i="6"/>
  <c r="AF2187" i="6"/>
  <c r="AF2186" i="6"/>
  <c r="AF2185" i="6"/>
  <c r="AF2184" i="6"/>
  <c r="AF2183" i="6"/>
  <c r="AF2182" i="6"/>
  <c r="AF2181" i="6"/>
  <c r="AF2180" i="6"/>
  <c r="AF2179" i="6"/>
  <c r="AF2178" i="6"/>
  <c r="AF2177" i="6"/>
  <c r="AF2176" i="6"/>
  <c r="AF2175" i="6"/>
  <c r="AF2174" i="6"/>
  <c r="AF2173" i="6"/>
  <c r="AF2172" i="6"/>
  <c r="AF2171" i="6"/>
  <c r="AF2170" i="6"/>
  <c r="AF2169" i="6"/>
  <c r="AF2168" i="6"/>
  <c r="AF2167" i="6"/>
  <c r="AF2166" i="6"/>
  <c r="AF2165" i="6"/>
  <c r="AF2164" i="6"/>
  <c r="AF2163" i="6"/>
  <c r="AF2162" i="6"/>
  <c r="AF2161" i="6"/>
  <c r="AF2160" i="6"/>
  <c r="AF2159" i="6"/>
  <c r="AF2158" i="6"/>
  <c r="AF2157" i="6"/>
  <c r="AF2156" i="6"/>
  <c r="AF2155" i="6"/>
  <c r="AF2154" i="6"/>
  <c r="AF2153" i="6"/>
  <c r="AF2152" i="6"/>
  <c r="AF2151" i="6"/>
  <c r="AF2150" i="6"/>
  <c r="AF2149" i="6"/>
  <c r="AF2148" i="6"/>
  <c r="AF2147" i="6"/>
  <c r="AF2146" i="6"/>
  <c r="AF2145" i="6"/>
  <c r="AF2144" i="6"/>
  <c r="AF2143" i="6"/>
  <c r="AF2142" i="6"/>
  <c r="AF2141" i="6"/>
  <c r="AF2140" i="6"/>
  <c r="AF2139" i="6"/>
  <c r="AF2138" i="6"/>
  <c r="AF2137" i="6"/>
  <c r="AF2136" i="6"/>
  <c r="AF2135" i="6"/>
  <c r="AF2134" i="6"/>
  <c r="AF2133" i="6"/>
  <c r="AF2132" i="6"/>
  <c r="AF2131" i="6"/>
  <c r="AF2130" i="6"/>
  <c r="AF2129" i="6"/>
  <c r="AF2128" i="6"/>
  <c r="AF2127" i="6"/>
  <c r="AF2126" i="6"/>
  <c r="AF2125" i="6"/>
  <c r="AF2124" i="6"/>
  <c r="AF2123" i="6"/>
  <c r="AF2122" i="6"/>
  <c r="AF2121" i="6"/>
  <c r="AF2120" i="6"/>
  <c r="AF2119" i="6"/>
  <c r="AF2118" i="6"/>
  <c r="AF2117" i="6"/>
  <c r="AF2116" i="6"/>
  <c r="AF2115" i="6"/>
  <c r="AF2114" i="6"/>
  <c r="AF2113" i="6"/>
  <c r="AF2112" i="6"/>
  <c r="AF2111" i="6"/>
  <c r="AF2110" i="6"/>
  <c r="AF2109" i="6"/>
  <c r="AF2108" i="6"/>
  <c r="AF2107" i="6"/>
  <c r="AF2106" i="6"/>
  <c r="AF2105" i="6"/>
  <c r="AF2104" i="6"/>
  <c r="AF2103" i="6"/>
  <c r="AF2102" i="6"/>
  <c r="AF2101" i="6"/>
  <c r="AF2100" i="6"/>
  <c r="AF2099" i="6"/>
  <c r="AF2098" i="6"/>
  <c r="AF2097" i="6"/>
  <c r="AF2096" i="6"/>
  <c r="AF2095" i="6"/>
  <c r="AF2094" i="6"/>
  <c r="AF2093" i="6"/>
  <c r="AF2092" i="6"/>
  <c r="AF2091" i="6"/>
  <c r="AF2090" i="6"/>
  <c r="AF2089" i="6"/>
  <c r="AF2088" i="6"/>
  <c r="AF2087" i="6"/>
  <c r="AF2086" i="6"/>
  <c r="AF2085" i="6"/>
  <c r="AF2084" i="6"/>
  <c r="AF2083" i="6"/>
  <c r="AF2082" i="6"/>
  <c r="AF2081" i="6"/>
  <c r="AF2080" i="6"/>
  <c r="AF2079" i="6"/>
  <c r="AF2078" i="6"/>
  <c r="AF2077" i="6"/>
  <c r="AF2076" i="6"/>
  <c r="AF2075" i="6"/>
  <c r="AF2074" i="6"/>
  <c r="AF2073" i="6"/>
  <c r="AF2072" i="6"/>
  <c r="AF2071" i="6"/>
  <c r="AF2070" i="6"/>
  <c r="AF2069" i="6"/>
  <c r="AF2068" i="6"/>
  <c r="AF2067" i="6"/>
  <c r="AF2066" i="6"/>
  <c r="AF2065" i="6"/>
  <c r="AF2064" i="6"/>
  <c r="AF2063" i="6"/>
  <c r="AF2062" i="6"/>
  <c r="AF2061" i="6"/>
  <c r="AF2060" i="6"/>
  <c r="AF2059" i="6"/>
  <c r="AF2058" i="6"/>
  <c r="AF2057" i="6"/>
  <c r="AF2056" i="6"/>
  <c r="AF2055" i="6"/>
  <c r="AF2054" i="6"/>
  <c r="AF2053" i="6"/>
  <c r="AF2052" i="6"/>
  <c r="AF2051" i="6"/>
  <c r="AF2050" i="6"/>
  <c r="AF2049" i="6"/>
  <c r="AF2048" i="6"/>
  <c r="AF2047" i="6"/>
  <c r="AF2046" i="6"/>
  <c r="AF2045" i="6"/>
  <c r="AF2044" i="6"/>
  <c r="AF2043" i="6"/>
  <c r="AF2042" i="6"/>
  <c r="AF2041" i="6"/>
  <c r="AF2040" i="6"/>
  <c r="AF2039" i="6"/>
  <c r="AF2038" i="6"/>
  <c r="AF2037" i="6"/>
  <c r="AF2036" i="6"/>
  <c r="AF2035" i="6"/>
  <c r="AF2034" i="6"/>
  <c r="AF2033" i="6"/>
  <c r="AF2032" i="6"/>
  <c r="AF2031" i="6"/>
  <c r="AF2030" i="6"/>
  <c r="AF2029" i="6"/>
  <c r="AF2028" i="6"/>
  <c r="AF2027" i="6"/>
  <c r="AF2026" i="6"/>
  <c r="AF2025" i="6"/>
  <c r="AF2024" i="6"/>
  <c r="AF2023" i="6"/>
  <c r="AF2022" i="6"/>
  <c r="AF2021" i="6"/>
  <c r="AF2020" i="6"/>
  <c r="AF2019" i="6"/>
  <c r="AF2018" i="6"/>
  <c r="AF2017" i="6"/>
  <c r="AF2016" i="6"/>
  <c r="AF2015" i="6"/>
  <c r="AF2014" i="6"/>
  <c r="AF2013" i="6"/>
  <c r="AF2012" i="6"/>
  <c r="AF2011" i="6"/>
  <c r="AF2010" i="6"/>
  <c r="AF2009" i="6"/>
  <c r="AF2008" i="6"/>
  <c r="AF2007" i="6"/>
  <c r="AF2006" i="6"/>
  <c r="AF2005" i="6"/>
  <c r="AF2004" i="6"/>
  <c r="AF2003" i="6"/>
  <c r="AF2002" i="6"/>
  <c r="AF2001" i="6"/>
  <c r="AF2000" i="6"/>
  <c r="AF1999" i="6"/>
  <c r="AF1998" i="6"/>
  <c r="AF1997" i="6"/>
  <c r="AF1996" i="6"/>
  <c r="AF1995" i="6"/>
  <c r="AF1994" i="6"/>
  <c r="AF1993" i="6"/>
  <c r="AF1992" i="6"/>
  <c r="AF1991" i="6"/>
  <c r="AF1990" i="6"/>
  <c r="AF1989" i="6"/>
  <c r="AF1988" i="6"/>
  <c r="AF1987" i="6"/>
  <c r="AF1986" i="6"/>
  <c r="AF1985" i="6"/>
  <c r="AF1984" i="6"/>
  <c r="AF1983" i="6"/>
  <c r="AF1982" i="6"/>
  <c r="AF1981" i="6"/>
  <c r="AF1980" i="6"/>
  <c r="AF1979" i="6"/>
  <c r="AF1978" i="6"/>
  <c r="AF1977" i="6"/>
  <c r="AF1976" i="6"/>
  <c r="AF1975" i="6"/>
  <c r="AF1974" i="6"/>
  <c r="AF1973" i="6"/>
  <c r="AF1972" i="6"/>
  <c r="AF1971" i="6"/>
  <c r="AF1970" i="6"/>
  <c r="AF1969" i="6"/>
  <c r="AF1968" i="6"/>
  <c r="AF1967" i="6"/>
  <c r="AF1966" i="6"/>
  <c r="AF1965" i="6"/>
  <c r="AF1964" i="6"/>
  <c r="AF1963" i="6"/>
  <c r="AF1962" i="6"/>
  <c r="AF1961" i="6"/>
  <c r="AF1960" i="6"/>
  <c r="AF1959" i="6"/>
  <c r="AF1958" i="6"/>
  <c r="AF1957" i="6"/>
  <c r="AF1956" i="6"/>
  <c r="AF1955" i="6"/>
  <c r="AF1954" i="6"/>
  <c r="AF1953" i="6"/>
  <c r="AF1952" i="6"/>
  <c r="AF1951" i="6"/>
  <c r="AF1950" i="6"/>
  <c r="AF1949" i="6"/>
  <c r="AF1948" i="6"/>
  <c r="AF1947" i="6"/>
  <c r="AF1946" i="6"/>
  <c r="AF1945" i="6"/>
  <c r="AF1944" i="6"/>
  <c r="AF1943" i="6"/>
  <c r="AF1942" i="6"/>
  <c r="AF1941" i="6"/>
  <c r="AF1940" i="6"/>
  <c r="AF1939" i="6"/>
  <c r="AF1938" i="6"/>
  <c r="AF1937" i="6"/>
  <c r="AF1936" i="6"/>
  <c r="AF1935" i="6"/>
  <c r="AF1934" i="6"/>
  <c r="AF1933" i="6"/>
  <c r="AF1932" i="6"/>
  <c r="AF1931" i="6"/>
  <c r="AF1930" i="6"/>
  <c r="AF1929" i="6"/>
  <c r="AF1928" i="6"/>
  <c r="AF1927" i="6"/>
  <c r="AF1926" i="6"/>
  <c r="AF1925" i="6"/>
  <c r="AF1924" i="6"/>
  <c r="AF1923" i="6"/>
  <c r="AF1922" i="6"/>
  <c r="AF1921" i="6"/>
  <c r="AF1920" i="6"/>
  <c r="AF1919" i="6"/>
  <c r="AF1918" i="6"/>
  <c r="AF1917" i="6"/>
  <c r="AF1916" i="6"/>
  <c r="AF1915" i="6"/>
  <c r="AF1914" i="6"/>
  <c r="AF1913" i="6"/>
  <c r="AF1912" i="6"/>
  <c r="AF1911" i="6"/>
  <c r="AF1910" i="6"/>
  <c r="AF1909" i="6"/>
  <c r="AF1908" i="6"/>
  <c r="AF1907" i="6"/>
  <c r="AF1906" i="6"/>
  <c r="AF1905" i="6"/>
  <c r="AF1904" i="6"/>
  <c r="AF1903" i="6"/>
  <c r="AF1902" i="6"/>
  <c r="AF1901" i="6"/>
  <c r="AF1900" i="6"/>
  <c r="AF1899" i="6"/>
  <c r="AF1898" i="6"/>
  <c r="AF1897" i="6"/>
  <c r="AF1896" i="6"/>
  <c r="AF1895" i="6"/>
  <c r="AF1894" i="6"/>
  <c r="AF1893" i="6"/>
  <c r="AF1892" i="6"/>
  <c r="AF1891" i="6"/>
  <c r="AF1890" i="6"/>
  <c r="AF1889" i="6"/>
  <c r="AF1888" i="6"/>
  <c r="AF1887" i="6"/>
  <c r="AF1886" i="6"/>
  <c r="AF1885" i="6"/>
  <c r="AF1884" i="6"/>
  <c r="AF1883" i="6"/>
  <c r="AF1882" i="6"/>
  <c r="AF1881" i="6"/>
  <c r="AF1880" i="6"/>
  <c r="AF1879" i="6"/>
  <c r="AF1878" i="6"/>
  <c r="AF1877" i="6"/>
  <c r="AF1876" i="6"/>
  <c r="AF1875" i="6"/>
  <c r="AF1874" i="6"/>
  <c r="AF1873" i="6"/>
  <c r="AF1872" i="6"/>
  <c r="AF1871" i="6"/>
  <c r="AF1870" i="6"/>
  <c r="AF1869" i="6"/>
  <c r="AF1868" i="6"/>
  <c r="AF1867" i="6"/>
  <c r="AF1866" i="6"/>
  <c r="AF1865" i="6"/>
  <c r="AF1864" i="6"/>
  <c r="AF1863" i="6"/>
  <c r="AF1862" i="6"/>
  <c r="AF1861" i="6"/>
  <c r="AF1860" i="6"/>
  <c r="AF1859" i="6"/>
  <c r="AF1858" i="6"/>
  <c r="AF1857" i="6"/>
  <c r="AF1856" i="6"/>
  <c r="AF1855" i="6"/>
  <c r="AF1854" i="6"/>
  <c r="AF1853" i="6"/>
  <c r="AF1852" i="6"/>
  <c r="AF1851" i="6"/>
  <c r="AF1850" i="6"/>
  <c r="AF1849" i="6"/>
  <c r="AF1848" i="6"/>
  <c r="AF1847" i="6"/>
  <c r="AF1846" i="6"/>
  <c r="AF1845" i="6"/>
  <c r="AF1844" i="6"/>
  <c r="AF1843" i="6"/>
  <c r="AF1842" i="6"/>
  <c r="AF1841" i="6"/>
  <c r="AF1840" i="6"/>
  <c r="AF1839" i="6"/>
  <c r="AF1838" i="6"/>
  <c r="AF1837" i="6"/>
  <c r="AF1836" i="6"/>
  <c r="AF1835" i="6"/>
  <c r="AF1834" i="6"/>
  <c r="AF1833" i="6"/>
  <c r="AF1832" i="6"/>
  <c r="AF1831" i="6"/>
  <c r="AF1830" i="6"/>
  <c r="AF1829" i="6"/>
  <c r="AF1828" i="6"/>
  <c r="AF1827" i="6"/>
  <c r="AF1826" i="6"/>
  <c r="AF1825" i="6"/>
  <c r="AF1824" i="6"/>
  <c r="AF1823" i="6"/>
  <c r="AF1822" i="6"/>
  <c r="AF1821" i="6"/>
  <c r="AF1820" i="6"/>
  <c r="AF1819" i="6"/>
  <c r="AF1818" i="6"/>
  <c r="AF1817" i="6"/>
  <c r="AF1816" i="6"/>
  <c r="AF1815" i="6"/>
  <c r="AF1814" i="6"/>
  <c r="AF1813" i="6"/>
  <c r="AF1812" i="6"/>
  <c r="AF1811" i="6"/>
  <c r="AF1810" i="6"/>
  <c r="AF1809" i="6"/>
  <c r="AF1808" i="6"/>
  <c r="AF1807" i="6"/>
  <c r="AF1806" i="6"/>
  <c r="AF1805" i="6"/>
  <c r="AF1804" i="6"/>
  <c r="AF1803" i="6"/>
  <c r="AF1802" i="6"/>
  <c r="AF1801" i="6"/>
  <c r="AF1800" i="6"/>
  <c r="AF1799" i="6"/>
  <c r="AF1798" i="6"/>
  <c r="AF1797" i="6"/>
  <c r="AF1796" i="6"/>
  <c r="AF1795" i="6"/>
  <c r="AF1794" i="6"/>
  <c r="AF1793" i="6"/>
  <c r="AF1792" i="6"/>
  <c r="AF1791" i="6"/>
  <c r="AF1790" i="6"/>
  <c r="AF1789" i="6"/>
  <c r="AF1788" i="6"/>
  <c r="AF1787" i="6"/>
  <c r="AF1786" i="6"/>
  <c r="AF1785" i="6"/>
  <c r="AF1784" i="6"/>
  <c r="AF1783" i="6"/>
  <c r="AF1782" i="6"/>
  <c r="AF1781" i="6"/>
  <c r="AF1780" i="6"/>
  <c r="AF1779" i="6"/>
  <c r="AF1778" i="6"/>
  <c r="AF1777" i="6"/>
  <c r="AF1776" i="6"/>
  <c r="AF1775" i="6"/>
  <c r="AF1774" i="6"/>
  <c r="AF1773" i="6"/>
  <c r="AF1772" i="6"/>
  <c r="AF1771" i="6"/>
  <c r="AF1770" i="6"/>
  <c r="AF1769" i="6"/>
  <c r="AF1768" i="6"/>
  <c r="AF1767" i="6"/>
  <c r="AF1766" i="6"/>
  <c r="AF1765" i="6"/>
  <c r="AF1764" i="6"/>
  <c r="AF1763" i="6"/>
  <c r="AF1762" i="6"/>
  <c r="AF1761" i="6"/>
  <c r="AF1760" i="6"/>
  <c r="AF1759" i="6"/>
  <c r="AF1758" i="6"/>
  <c r="AF1757" i="6"/>
  <c r="AF1756" i="6"/>
  <c r="AF1755" i="6"/>
  <c r="AF1754" i="6"/>
  <c r="AF1753" i="6"/>
  <c r="AF1752" i="6"/>
  <c r="AF1751" i="6"/>
  <c r="AF1750" i="6"/>
  <c r="AF1749" i="6"/>
  <c r="AF1748" i="6"/>
  <c r="AF1747" i="6"/>
  <c r="AF1746" i="6"/>
  <c r="AF1745" i="6"/>
  <c r="AF1744" i="6"/>
  <c r="AF1743" i="6"/>
  <c r="AF1742" i="6"/>
  <c r="AF1741" i="6"/>
  <c r="AF1740" i="6"/>
  <c r="AF1739" i="6"/>
  <c r="AF1738" i="6"/>
  <c r="AF1737" i="6"/>
  <c r="AF1736" i="6"/>
  <c r="AF1735" i="6"/>
  <c r="AF1734" i="6"/>
  <c r="AF1733" i="6"/>
  <c r="AF1732" i="6"/>
  <c r="AF1731" i="6"/>
  <c r="AF1730" i="6"/>
  <c r="AF1729" i="6"/>
  <c r="AF1728" i="6"/>
  <c r="AF1727" i="6"/>
  <c r="AF1726" i="6"/>
  <c r="AF1725" i="6"/>
  <c r="AF1724" i="6"/>
  <c r="AF1723" i="6"/>
  <c r="AF1722" i="6"/>
  <c r="AF1721" i="6"/>
  <c r="AF1720" i="6"/>
  <c r="AF1719" i="6"/>
  <c r="AF1718" i="6"/>
  <c r="AF1717" i="6"/>
  <c r="AF1716" i="6"/>
  <c r="AF1715" i="6"/>
  <c r="AF1714" i="6"/>
  <c r="AF1713" i="6"/>
  <c r="AF1712" i="6"/>
  <c r="AF1711" i="6"/>
  <c r="AF1710" i="6"/>
  <c r="AF1709" i="6"/>
  <c r="AF1708" i="6"/>
  <c r="AF1707" i="6"/>
  <c r="AF1706" i="6"/>
  <c r="AF1705" i="6"/>
  <c r="AF1704" i="6"/>
  <c r="AF1703" i="6"/>
  <c r="AF1702" i="6"/>
  <c r="AF1701" i="6"/>
  <c r="AF1700" i="6"/>
  <c r="AF1699" i="6"/>
  <c r="AF1698" i="6"/>
  <c r="AF1697" i="6"/>
  <c r="AF1696" i="6"/>
  <c r="AF1695" i="6"/>
  <c r="AF1694" i="6"/>
  <c r="AF1693" i="6"/>
  <c r="AF1692" i="6"/>
  <c r="AF1691" i="6"/>
  <c r="AF1690" i="6"/>
  <c r="AF1689" i="6"/>
  <c r="AF1688" i="6"/>
  <c r="AF1687" i="6"/>
  <c r="AF1686" i="6"/>
  <c r="AF1685" i="6"/>
  <c r="AF1684" i="6"/>
  <c r="AF1683" i="6"/>
  <c r="AF1682" i="6"/>
  <c r="AF1681" i="6"/>
  <c r="AF1680" i="6"/>
  <c r="AF1679" i="6"/>
  <c r="AF1678" i="6"/>
  <c r="AF1677" i="6"/>
  <c r="AF1676" i="6"/>
  <c r="AF1675" i="6"/>
  <c r="AF1674" i="6"/>
  <c r="AF1673" i="6"/>
  <c r="AF1672" i="6"/>
  <c r="AF1671" i="6"/>
  <c r="AF1670" i="6"/>
  <c r="AF1669" i="6"/>
  <c r="AF1668" i="6"/>
  <c r="AF1667" i="6"/>
  <c r="AF1666" i="6"/>
  <c r="AF1665" i="6"/>
  <c r="AF1664" i="6"/>
  <c r="AF1663" i="6"/>
  <c r="AF1662" i="6"/>
  <c r="AF1661" i="6"/>
  <c r="AF1660" i="6"/>
  <c r="AF1659" i="6"/>
  <c r="AF1658" i="6"/>
  <c r="AF1657" i="6"/>
  <c r="AF1656" i="6"/>
  <c r="AF1655" i="6"/>
  <c r="AF1654" i="6"/>
  <c r="AF1653" i="6"/>
  <c r="AF1652" i="6"/>
  <c r="AF1651" i="6"/>
  <c r="AF1650" i="6"/>
  <c r="AF1649" i="6"/>
  <c r="AF1648" i="6"/>
  <c r="AF1647" i="6"/>
  <c r="AF1646" i="6"/>
  <c r="AF1645" i="6"/>
  <c r="AF1644" i="6"/>
  <c r="AF1643" i="6"/>
  <c r="AF1642" i="6"/>
  <c r="AF1641" i="6"/>
  <c r="AF1640" i="6"/>
  <c r="AF1639" i="6"/>
  <c r="AF1638" i="6"/>
  <c r="AF1637" i="6"/>
  <c r="AF1636" i="6"/>
  <c r="AF1635" i="6"/>
  <c r="AF1634" i="6"/>
  <c r="AF1633" i="6"/>
  <c r="AF1632" i="6"/>
  <c r="AF1631" i="6"/>
  <c r="AF1630" i="6"/>
  <c r="AF1629" i="6"/>
  <c r="AF1628" i="6"/>
  <c r="AF1627" i="6"/>
  <c r="AF1626" i="6"/>
  <c r="AF1625" i="6"/>
  <c r="AF1624" i="6"/>
  <c r="AF1623" i="6"/>
  <c r="AF1622" i="6"/>
  <c r="AF1621" i="6"/>
  <c r="AF1620" i="6"/>
  <c r="AF1619" i="6"/>
  <c r="AF1618" i="6"/>
  <c r="AF1617" i="6"/>
  <c r="AF1616" i="6"/>
  <c r="AF1615" i="6"/>
  <c r="AF1614" i="6"/>
  <c r="AF1613" i="6"/>
  <c r="AF1612" i="6"/>
  <c r="AF1611" i="6"/>
  <c r="AF1610" i="6"/>
  <c r="AF1609" i="6"/>
  <c r="AF1608" i="6"/>
  <c r="AF1607" i="6"/>
  <c r="AF1606" i="6"/>
  <c r="AF1605" i="6"/>
  <c r="AF1604" i="6"/>
  <c r="AF1603" i="6"/>
  <c r="AF1602" i="6"/>
  <c r="AF1601" i="6"/>
  <c r="AF1600" i="6"/>
  <c r="AF1599" i="6"/>
  <c r="AF1598" i="6"/>
  <c r="AF1597" i="6"/>
  <c r="AF1596" i="6"/>
  <c r="AF1595" i="6"/>
  <c r="AF1594" i="6"/>
  <c r="AF1593" i="6"/>
  <c r="AF1592" i="6"/>
  <c r="AF1591" i="6"/>
  <c r="AF1590" i="6"/>
  <c r="AF1589" i="6"/>
  <c r="AF1588" i="6"/>
  <c r="AF1587" i="6"/>
  <c r="AF1586" i="6"/>
  <c r="AF1585" i="6"/>
  <c r="AF1584" i="6"/>
  <c r="AF1583" i="6"/>
  <c r="AF1582" i="6"/>
  <c r="AF1581" i="6"/>
  <c r="AF1580" i="6"/>
  <c r="AF1579" i="6"/>
  <c r="AF1578" i="6"/>
  <c r="AF1577" i="6"/>
  <c r="AF1576" i="6"/>
  <c r="AF1575" i="6"/>
  <c r="AF1574" i="6"/>
  <c r="AF1573" i="6"/>
  <c r="AF1572" i="6"/>
  <c r="AF1571" i="6"/>
  <c r="AF1570" i="6"/>
  <c r="AF1569" i="6"/>
  <c r="AF1568" i="6"/>
  <c r="AF1567" i="6"/>
  <c r="AF1566" i="6"/>
  <c r="AF1565" i="6"/>
  <c r="AF1564" i="6"/>
  <c r="AF1563" i="6"/>
  <c r="AF1562" i="6"/>
  <c r="AF1561" i="6"/>
  <c r="AF1560" i="6"/>
  <c r="AF1559" i="6"/>
  <c r="AF1558" i="6"/>
  <c r="AF1557" i="6"/>
  <c r="AF1556" i="6"/>
  <c r="AF1555" i="6"/>
  <c r="AF1554" i="6"/>
  <c r="AF1553" i="6"/>
  <c r="AF1552" i="6"/>
  <c r="AF1551" i="6"/>
  <c r="AF1550" i="6"/>
  <c r="AF1549" i="6"/>
  <c r="AF1548" i="6"/>
  <c r="AF1547" i="6"/>
  <c r="AF1546" i="6"/>
  <c r="AF1545" i="6"/>
  <c r="AF1544" i="6"/>
  <c r="AF1543" i="6"/>
  <c r="AF1542" i="6"/>
  <c r="AF1541" i="6"/>
  <c r="AF1540" i="6"/>
  <c r="AF1539" i="6"/>
  <c r="AF1538" i="6"/>
  <c r="AF1537" i="6"/>
  <c r="AF1536" i="6"/>
  <c r="AF1535" i="6"/>
  <c r="AF1534" i="6"/>
  <c r="AF1533" i="6"/>
  <c r="AF1532" i="6"/>
  <c r="AF1531" i="6"/>
  <c r="AF1530" i="6"/>
  <c r="AF1529" i="6"/>
  <c r="AF1528" i="6"/>
  <c r="AF1527" i="6"/>
  <c r="AF1526" i="6"/>
  <c r="AF1525" i="6"/>
  <c r="AF1524" i="6"/>
  <c r="AF1523" i="6"/>
  <c r="AF1522" i="6"/>
  <c r="AF1521" i="6"/>
  <c r="AF1520" i="6"/>
  <c r="AF1519" i="6"/>
  <c r="AF1518" i="6"/>
  <c r="AF1517" i="6"/>
  <c r="AF1516" i="6"/>
  <c r="AF1515" i="6"/>
  <c r="AF1514" i="6"/>
  <c r="AF1513" i="6"/>
  <c r="AF1512" i="6"/>
  <c r="AF1511" i="6"/>
  <c r="AF1510" i="6"/>
  <c r="AF1509" i="6"/>
  <c r="AF1508" i="6"/>
  <c r="AF1507" i="6"/>
  <c r="AF1506" i="6"/>
  <c r="AF1505" i="6"/>
  <c r="AF1504" i="6"/>
  <c r="AF1503" i="6"/>
  <c r="AF1502" i="6"/>
  <c r="AF1501" i="6"/>
  <c r="AF1500" i="6"/>
  <c r="AF1499" i="6"/>
  <c r="AF1498" i="6"/>
  <c r="AF1497" i="6"/>
  <c r="AF1496" i="6"/>
  <c r="AF1495" i="6"/>
  <c r="AF1494" i="6"/>
  <c r="AF1493" i="6"/>
  <c r="AF1492" i="6"/>
  <c r="AF1491" i="6"/>
  <c r="AF1490" i="6"/>
  <c r="AF1489" i="6"/>
  <c r="AF1488" i="6"/>
  <c r="AF1487" i="6"/>
  <c r="AF1486" i="6"/>
  <c r="AF1485" i="6"/>
  <c r="AF1484" i="6"/>
  <c r="AF1483" i="6"/>
  <c r="AF1482" i="6"/>
  <c r="AF1481" i="6"/>
  <c r="AF1480" i="6"/>
  <c r="AF1479" i="6"/>
  <c r="AF1478" i="6"/>
  <c r="AF1477" i="6"/>
  <c r="AF1476" i="6"/>
  <c r="AF1475" i="6"/>
  <c r="AF1474" i="6"/>
  <c r="AF1473" i="6"/>
  <c r="AF1472" i="6"/>
  <c r="AF1471" i="6"/>
  <c r="AF1470" i="6"/>
  <c r="AF1469" i="6"/>
  <c r="AF1468" i="6"/>
  <c r="AF1467" i="6"/>
  <c r="AF1466" i="6"/>
  <c r="AF1465" i="6"/>
  <c r="AF1464" i="6"/>
  <c r="AF1463" i="6"/>
  <c r="AF1462" i="6"/>
  <c r="AF1461" i="6"/>
  <c r="AF1460" i="6"/>
  <c r="AF1459" i="6"/>
  <c r="AF1458" i="6"/>
  <c r="AF1457" i="6"/>
  <c r="AF1456" i="6"/>
  <c r="AF1455" i="6"/>
  <c r="AF1454" i="6"/>
  <c r="AF1453" i="6"/>
  <c r="AF1452" i="6"/>
  <c r="AF1451" i="6"/>
  <c r="AF1450" i="6"/>
  <c r="AF1449" i="6"/>
  <c r="AF1448" i="6"/>
  <c r="AF1447" i="6"/>
  <c r="AF1446" i="6"/>
  <c r="AF1445" i="6"/>
  <c r="AF1444" i="6"/>
  <c r="AF1443" i="6"/>
  <c r="AF1442" i="6"/>
  <c r="AF1441" i="6"/>
  <c r="AF1440" i="6"/>
  <c r="AF1439" i="6"/>
  <c r="AF1438" i="6"/>
  <c r="AF1437" i="6"/>
  <c r="AF1436" i="6"/>
  <c r="AF1435" i="6"/>
  <c r="AF1434" i="6"/>
  <c r="AF1433" i="6"/>
  <c r="AF1432" i="6"/>
  <c r="AF1431" i="6"/>
  <c r="AF1430" i="6"/>
  <c r="AF1429" i="6"/>
  <c r="AF1428" i="6"/>
  <c r="AF1427" i="6"/>
  <c r="AF1426" i="6"/>
  <c r="AF1425" i="6"/>
  <c r="AF1424" i="6"/>
  <c r="AF1423" i="6"/>
  <c r="AF1422" i="6"/>
  <c r="AF1421" i="6"/>
  <c r="AF1420" i="6"/>
  <c r="AF1419" i="6"/>
  <c r="AF1418" i="6"/>
  <c r="AF1417" i="6"/>
  <c r="AF1416" i="6"/>
  <c r="AF1415" i="6"/>
  <c r="AF1414" i="6"/>
  <c r="AF1413" i="6"/>
  <c r="AF1412" i="6"/>
  <c r="AF1411" i="6"/>
  <c r="AF1410" i="6"/>
  <c r="AF1409" i="6"/>
  <c r="AF1408" i="6"/>
  <c r="AF1407" i="6"/>
  <c r="AF1406" i="6"/>
  <c r="AF1405" i="6"/>
  <c r="AF1404" i="6"/>
  <c r="AF1403" i="6"/>
  <c r="AF1402" i="6"/>
  <c r="AF1401" i="6"/>
  <c r="AF1400" i="6"/>
  <c r="AF1399" i="6"/>
  <c r="AF1398" i="6"/>
  <c r="AF1397" i="6"/>
  <c r="AF1396" i="6"/>
  <c r="AF1395" i="6"/>
  <c r="AF1394" i="6"/>
  <c r="AF1393" i="6"/>
  <c r="AF1392" i="6"/>
  <c r="AF1391" i="6"/>
  <c r="AF1390" i="6"/>
  <c r="AF1389" i="6"/>
  <c r="AF1388" i="6"/>
  <c r="AF1387" i="6"/>
  <c r="AF1386" i="6"/>
  <c r="AF1385" i="6"/>
  <c r="AF1384" i="6"/>
  <c r="AF1383" i="6"/>
  <c r="AF1382" i="6"/>
  <c r="AF1381" i="6"/>
  <c r="AF1380" i="6"/>
  <c r="AF1379" i="6"/>
  <c r="AF1378" i="6"/>
  <c r="AF1377" i="6"/>
  <c r="AF1376" i="6"/>
  <c r="AF1375" i="6"/>
  <c r="AF1374" i="6"/>
  <c r="AF1373" i="6"/>
  <c r="AF1372" i="6"/>
  <c r="AF1371" i="6"/>
  <c r="AF1370" i="6"/>
  <c r="AF1369" i="6"/>
  <c r="AF1368" i="6"/>
  <c r="AF1367" i="6"/>
  <c r="AF1366" i="6"/>
  <c r="AF1365" i="6"/>
  <c r="AF1364" i="6"/>
  <c r="AF1363" i="6"/>
  <c r="AF1362" i="6"/>
  <c r="AF1361" i="6"/>
  <c r="AF1360" i="6"/>
  <c r="AF1359" i="6"/>
  <c r="AF1358" i="6"/>
  <c r="AF1357" i="6"/>
  <c r="AF1356" i="6"/>
  <c r="AF1355" i="6"/>
  <c r="AF1354" i="6"/>
  <c r="AF1353" i="6"/>
  <c r="AF1352" i="6"/>
  <c r="AF1351" i="6"/>
  <c r="AF1350" i="6"/>
  <c r="AF1349" i="6"/>
  <c r="AF1348" i="6"/>
  <c r="AF1347" i="6"/>
  <c r="AF1346" i="6"/>
  <c r="AF1345" i="6"/>
  <c r="AF1344" i="6"/>
  <c r="AF1343" i="6"/>
  <c r="AF1342" i="6"/>
  <c r="AF1341" i="6"/>
  <c r="AF1340" i="6"/>
  <c r="AF1339" i="6"/>
  <c r="AF1338" i="6"/>
  <c r="AF1337" i="6"/>
  <c r="AF1336" i="6"/>
  <c r="AF1335" i="6"/>
  <c r="AF1334" i="6"/>
  <c r="AF1333" i="6"/>
  <c r="AF1332" i="6"/>
  <c r="AF1331" i="6"/>
  <c r="AF1330" i="6"/>
  <c r="AF1329" i="6"/>
  <c r="AF1328" i="6"/>
  <c r="AF1327" i="6"/>
  <c r="AF1326" i="6"/>
  <c r="AF1325" i="6"/>
  <c r="AF1324" i="6"/>
  <c r="AF1323" i="6"/>
  <c r="AF1322" i="6"/>
  <c r="AF1321" i="6"/>
  <c r="AF1320" i="6"/>
  <c r="AF1319" i="6"/>
  <c r="AF1318" i="6"/>
  <c r="AF1317" i="6"/>
  <c r="AF1316" i="6"/>
  <c r="AF1315" i="6"/>
  <c r="AF1314" i="6"/>
  <c r="AF1313" i="6"/>
  <c r="AF1312" i="6"/>
  <c r="AF1311" i="6"/>
  <c r="AF1310" i="6"/>
  <c r="AF1309" i="6"/>
  <c r="AF1308" i="6"/>
  <c r="AF1307" i="6"/>
  <c r="AF1306" i="6"/>
  <c r="AF1305" i="6"/>
  <c r="AF1304" i="6"/>
  <c r="AF1303" i="6"/>
  <c r="AF1302" i="6"/>
  <c r="AF1301" i="6"/>
  <c r="AF1300" i="6"/>
  <c r="AF1299" i="6"/>
  <c r="AF1298" i="6"/>
  <c r="AF1297" i="6"/>
  <c r="AF1296" i="6"/>
  <c r="AF1295" i="6"/>
  <c r="AF1294" i="6"/>
  <c r="AF1293" i="6"/>
  <c r="AF1292" i="6"/>
  <c r="AF1291" i="6"/>
  <c r="AF1290" i="6"/>
  <c r="AF1289" i="6"/>
  <c r="AF1288" i="6"/>
  <c r="AF1287" i="6"/>
  <c r="AF1286" i="6"/>
  <c r="AF1285" i="6"/>
  <c r="AF1284" i="6"/>
  <c r="AF1283" i="6"/>
  <c r="AF1282" i="6"/>
  <c r="AF1281" i="6"/>
  <c r="AF1280" i="6"/>
  <c r="AF1279" i="6"/>
  <c r="AF1278" i="6"/>
  <c r="AF1277" i="6"/>
  <c r="AF1276" i="6"/>
  <c r="AF1275" i="6"/>
  <c r="AF1274" i="6"/>
  <c r="AF1273" i="6"/>
  <c r="AF1272" i="6"/>
  <c r="AF1271" i="6"/>
  <c r="AF1270" i="6"/>
  <c r="AF1269" i="6"/>
  <c r="AF1268" i="6"/>
  <c r="AF1267" i="6"/>
  <c r="AF1266" i="6"/>
  <c r="AF1265" i="6"/>
  <c r="AF1264" i="6"/>
  <c r="AF1263" i="6"/>
  <c r="AF1262" i="6"/>
  <c r="AF1261" i="6"/>
  <c r="AF1260" i="6"/>
  <c r="AF1259" i="6"/>
  <c r="AF1258" i="6"/>
  <c r="AF1257" i="6"/>
  <c r="AF1256" i="6"/>
  <c r="AF1255" i="6"/>
  <c r="AF1254" i="6"/>
  <c r="AF1253" i="6"/>
  <c r="AF1252" i="6"/>
  <c r="AF1251" i="6"/>
  <c r="AF1250" i="6"/>
  <c r="AF1249" i="6"/>
  <c r="AF1248" i="6"/>
  <c r="AF1247" i="6"/>
  <c r="AF1246" i="6"/>
  <c r="AF1245" i="6"/>
  <c r="AF1244" i="6"/>
  <c r="AF1243" i="6"/>
  <c r="AF1242" i="6"/>
  <c r="AF1241" i="6"/>
  <c r="AF1240" i="6"/>
  <c r="AF1239" i="6"/>
  <c r="AF1238" i="6"/>
  <c r="AF1237" i="6"/>
  <c r="AF1236" i="6"/>
  <c r="AF1235" i="6"/>
  <c r="AF1234" i="6"/>
  <c r="AF1233" i="6"/>
  <c r="AF1232" i="6"/>
  <c r="AF1231" i="6"/>
  <c r="AF1230" i="6"/>
  <c r="AF1229" i="6"/>
  <c r="AF1228" i="6"/>
  <c r="AF1227" i="6"/>
  <c r="AF1226" i="6"/>
  <c r="AF1225" i="6"/>
  <c r="AF1224" i="6"/>
  <c r="AF1223" i="6"/>
  <c r="AF1222" i="6"/>
  <c r="AF1221" i="6"/>
  <c r="AF1220" i="6"/>
  <c r="AF1219" i="6"/>
  <c r="AF1218" i="6"/>
  <c r="AF1217" i="6"/>
  <c r="AF1216" i="6"/>
  <c r="AF1215" i="6"/>
  <c r="AF1214" i="6"/>
  <c r="AF1213" i="6"/>
  <c r="AF1212" i="6"/>
  <c r="AF1211" i="6"/>
  <c r="AF1210" i="6"/>
  <c r="AF1209" i="6"/>
  <c r="AF1208" i="6"/>
  <c r="AF1207" i="6"/>
  <c r="AF1206" i="6"/>
  <c r="AF1205" i="6"/>
  <c r="AF1204" i="6"/>
  <c r="AF1203" i="6"/>
  <c r="AF1202" i="6"/>
  <c r="AF1201" i="6"/>
  <c r="AF1200" i="6"/>
  <c r="AF1199" i="6"/>
  <c r="AF1198" i="6"/>
  <c r="AF1197" i="6"/>
  <c r="AF1196" i="6"/>
  <c r="AF1195" i="6"/>
  <c r="AF1194" i="6"/>
  <c r="AF1193" i="6"/>
  <c r="AF1192" i="6"/>
  <c r="AF1191" i="6"/>
  <c r="AF1190" i="6"/>
  <c r="AF1189" i="6"/>
  <c r="AF1188" i="6"/>
  <c r="AF1187" i="6"/>
  <c r="AF1186" i="6"/>
  <c r="AF1185" i="6"/>
  <c r="AF1184" i="6"/>
  <c r="AF1183" i="6"/>
  <c r="AF1182" i="6"/>
  <c r="AF1181" i="6"/>
  <c r="AF1180" i="6"/>
  <c r="AF1179" i="6"/>
  <c r="AF1178" i="6"/>
  <c r="AF1177" i="6"/>
  <c r="AF1176" i="6"/>
  <c r="AF1175" i="6"/>
  <c r="AF1174" i="6"/>
  <c r="AF1173" i="6"/>
  <c r="AF1172" i="6"/>
  <c r="AF1171" i="6"/>
  <c r="AF1170" i="6"/>
  <c r="AF1169" i="6"/>
  <c r="AF1168" i="6"/>
  <c r="AF1167" i="6"/>
  <c r="AF1166" i="6"/>
  <c r="AF1165" i="6"/>
  <c r="AF1164" i="6"/>
  <c r="AF1163" i="6"/>
  <c r="AF1162" i="6"/>
  <c r="AF1161" i="6"/>
  <c r="AF1160" i="6"/>
  <c r="AF1159" i="6"/>
  <c r="AF1158" i="6"/>
  <c r="AF1157" i="6"/>
  <c r="AF1156" i="6"/>
  <c r="AF1155" i="6"/>
  <c r="AF1154" i="6"/>
  <c r="AF1153" i="6"/>
  <c r="AF1152" i="6"/>
  <c r="AF1151" i="6"/>
  <c r="AF1150" i="6"/>
  <c r="AF1149" i="6"/>
  <c r="AF1148" i="6"/>
  <c r="AF1147" i="6"/>
  <c r="AF1146" i="6"/>
  <c r="AF1145" i="6"/>
  <c r="AF1144" i="6"/>
  <c r="AF1143" i="6"/>
  <c r="AF1142" i="6"/>
  <c r="AF1141" i="6"/>
  <c r="AF1140" i="6"/>
  <c r="AF1139" i="6"/>
  <c r="AF1138" i="6"/>
  <c r="AF1137" i="6"/>
  <c r="AF1136" i="6"/>
  <c r="AF1135" i="6"/>
  <c r="AF1134" i="6"/>
  <c r="AF1133" i="6"/>
  <c r="AF1132" i="6"/>
  <c r="AF1131" i="6"/>
  <c r="AF1130" i="6"/>
  <c r="AF1129" i="6"/>
  <c r="AF1128" i="6"/>
  <c r="AF1127" i="6"/>
  <c r="AF1126" i="6"/>
  <c r="AF1125" i="6"/>
  <c r="AF1124" i="6"/>
  <c r="AF1123" i="6"/>
  <c r="AF1122" i="6"/>
  <c r="AF1121" i="6"/>
  <c r="AF1120" i="6"/>
  <c r="AF1119" i="6"/>
  <c r="AF1118" i="6"/>
  <c r="AF1117" i="6"/>
  <c r="AF1116" i="6"/>
  <c r="AF1115" i="6"/>
  <c r="AF1114" i="6"/>
  <c r="AF1113" i="6"/>
  <c r="AF1112" i="6"/>
  <c r="AF1111" i="6"/>
  <c r="AF1110" i="6"/>
  <c r="AF1109" i="6"/>
  <c r="AF1108" i="6"/>
  <c r="AF1107" i="6"/>
  <c r="AF1106" i="6"/>
  <c r="AF1105" i="6"/>
  <c r="AF1104" i="6"/>
  <c r="AF1103" i="6"/>
  <c r="AF1102" i="6"/>
  <c r="AF1101" i="6"/>
  <c r="AF1100" i="6"/>
  <c r="AF1099" i="6"/>
  <c r="AF1098" i="6"/>
  <c r="AF1097" i="6"/>
  <c r="AF1096" i="6"/>
  <c r="AF1095" i="6"/>
  <c r="AF1094" i="6"/>
  <c r="AF1093" i="6"/>
  <c r="AF1092" i="6"/>
  <c r="AF1091" i="6"/>
  <c r="AF1090" i="6"/>
  <c r="AF1089" i="6"/>
  <c r="AF1088" i="6"/>
  <c r="AF1087" i="6"/>
  <c r="AF1086" i="6"/>
  <c r="AF1085" i="6"/>
  <c r="AF1084" i="6"/>
  <c r="AF1083" i="6"/>
  <c r="AF1082" i="6"/>
  <c r="AF1081" i="6"/>
  <c r="AF1080" i="6"/>
  <c r="AF1079" i="6"/>
  <c r="AF1078" i="6"/>
  <c r="AF1077" i="6"/>
  <c r="AF1076" i="6"/>
  <c r="AF1075" i="6"/>
  <c r="AF1074" i="6"/>
  <c r="AF1073" i="6"/>
  <c r="AF1072" i="6"/>
  <c r="AF1071" i="6"/>
  <c r="AF1070" i="6"/>
  <c r="AF1069" i="6"/>
  <c r="AF1068" i="6"/>
  <c r="AF1067" i="6"/>
  <c r="AF1066" i="6"/>
  <c r="AF1065" i="6"/>
  <c r="AF1064" i="6"/>
  <c r="AF1063" i="6"/>
  <c r="AF1062" i="6"/>
  <c r="AF1061" i="6"/>
  <c r="AF1060" i="6"/>
  <c r="AF1059" i="6"/>
  <c r="AF1058" i="6"/>
  <c r="AF1057" i="6"/>
  <c r="AF1056" i="6"/>
  <c r="AF1055" i="6"/>
  <c r="AF1054" i="6"/>
  <c r="AF1053" i="6"/>
  <c r="AF1052" i="6"/>
  <c r="AF1051" i="6"/>
  <c r="AF1050" i="6"/>
  <c r="AF1049" i="6"/>
  <c r="AF1048" i="6"/>
  <c r="AF1047" i="6"/>
  <c r="AF1046" i="6"/>
  <c r="AF1045" i="6"/>
  <c r="AF1044" i="6"/>
  <c r="AF1043" i="6"/>
  <c r="AF1042" i="6"/>
  <c r="AF1041" i="6"/>
  <c r="AF1040" i="6"/>
  <c r="AF1039" i="6"/>
  <c r="AF1038" i="6"/>
  <c r="AF1037" i="6"/>
  <c r="AF1036" i="6"/>
  <c r="AF1035" i="6"/>
  <c r="AF1034" i="6"/>
  <c r="AF1033" i="6"/>
  <c r="AF1032" i="6"/>
  <c r="AF1031" i="6"/>
  <c r="AF1030" i="6"/>
  <c r="AF1029" i="6"/>
  <c r="AF1028" i="6"/>
  <c r="AF1027" i="6"/>
  <c r="AF1026" i="6"/>
  <c r="AF1025" i="6"/>
  <c r="AF1024" i="6"/>
  <c r="AF1023" i="6"/>
  <c r="AF1022" i="6"/>
  <c r="AF1021" i="6"/>
  <c r="AF1020" i="6"/>
  <c r="AF1019" i="6"/>
  <c r="AF1018" i="6"/>
  <c r="AF1017" i="6"/>
  <c r="AF1016" i="6"/>
  <c r="AF1015" i="6"/>
  <c r="AF1014" i="6"/>
  <c r="AF1013" i="6"/>
  <c r="AF1012" i="6"/>
  <c r="AF1011" i="6"/>
  <c r="AF1010" i="6"/>
  <c r="AF1009" i="6"/>
  <c r="AF1008" i="6"/>
  <c r="AF1007" i="6"/>
  <c r="AF1006" i="6"/>
  <c r="AF1005" i="6"/>
  <c r="AF1004" i="6"/>
  <c r="AF1003" i="6"/>
  <c r="AF1002" i="6"/>
  <c r="AF1001" i="6"/>
  <c r="AF1000" i="6"/>
  <c r="AF999" i="6"/>
  <c r="AF998" i="6"/>
  <c r="AF997" i="6"/>
  <c r="AF996" i="6"/>
  <c r="AF995" i="6"/>
  <c r="AF994" i="6"/>
  <c r="AF993" i="6"/>
  <c r="AF992" i="6"/>
  <c r="AF991" i="6"/>
  <c r="AF990" i="6"/>
  <c r="AF989" i="6"/>
  <c r="AF988" i="6"/>
  <c r="AF987" i="6"/>
  <c r="AF986" i="6"/>
  <c r="AF985" i="6"/>
  <c r="AF984" i="6"/>
  <c r="AF983" i="6"/>
  <c r="AF982" i="6"/>
  <c r="AF981" i="6"/>
  <c r="AF980" i="6"/>
  <c r="AF979" i="6"/>
  <c r="AF978" i="6"/>
  <c r="AF977" i="6"/>
  <c r="AF976" i="6"/>
  <c r="AF975" i="6"/>
  <c r="AF974" i="6"/>
  <c r="AF973" i="6"/>
  <c r="AF972" i="6"/>
  <c r="AF971" i="6"/>
  <c r="AF970" i="6"/>
  <c r="AF969" i="6"/>
  <c r="AF968" i="6"/>
  <c r="AF967" i="6"/>
  <c r="AF966" i="6"/>
  <c r="AF965" i="6"/>
  <c r="AF964" i="6"/>
  <c r="AF963" i="6"/>
  <c r="AF962" i="6"/>
  <c r="AF961" i="6"/>
  <c r="AF960" i="6"/>
  <c r="AF959" i="6"/>
  <c r="AF958" i="6"/>
  <c r="AF957" i="6"/>
  <c r="AF956" i="6"/>
  <c r="AF955" i="6"/>
  <c r="AF954" i="6"/>
  <c r="AF953" i="6"/>
  <c r="AF952" i="6"/>
  <c r="AF951" i="6"/>
  <c r="AF950" i="6"/>
  <c r="AF949" i="6"/>
  <c r="AF948" i="6"/>
  <c r="AF947" i="6"/>
  <c r="AF946" i="6"/>
  <c r="AF945" i="6"/>
  <c r="AF944" i="6"/>
  <c r="AF943" i="6"/>
  <c r="AF942" i="6"/>
  <c r="AF941" i="6"/>
  <c r="AF940" i="6"/>
  <c r="AF939" i="6"/>
  <c r="AF938" i="6"/>
  <c r="AF937" i="6"/>
  <c r="AF936" i="6"/>
  <c r="AF935" i="6"/>
  <c r="AF934" i="6"/>
  <c r="AF933" i="6"/>
  <c r="AF932" i="6"/>
  <c r="AF931" i="6"/>
  <c r="AF930" i="6"/>
  <c r="AF929" i="6"/>
  <c r="AF928" i="6"/>
  <c r="AF927" i="6"/>
  <c r="AF926" i="6"/>
  <c r="AF925" i="6"/>
  <c r="AF924" i="6"/>
  <c r="AF923" i="6"/>
  <c r="AF922" i="6"/>
  <c r="AF921" i="6"/>
  <c r="AF920" i="6"/>
  <c r="AF919" i="6"/>
  <c r="AF918" i="6"/>
  <c r="AF917" i="6"/>
  <c r="AF916" i="6"/>
  <c r="AF915" i="6"/>
  <c r="AF914" i="6"/>
  <c r="AF913" i="6"/>
  <c r="AF912" i="6"/>
  <c r="AF911" i="6"/>
  <c r="AF910" i="6"/>
  <c r="AF909" i="6"/>
  <c r="AF908" i="6"/>
  <c r="AF907" i="6"/>
  <c r="AF906" i="6"/>
  <c r="AF905" i="6"/>
  <c r="AF904" i="6"/>
  <c r="AF903" i="6"/>
  <c r="AF902" i="6"/>
  <c r="AF901" i="6"/>
  <c r="AF900" i="6"/>
  <c r="AF899" i="6"/>
  <c r="AF898" i="6"/>
  <c r="AF897" i="6"/>
  <c r="AF896" i="6"/>
  <c r="AF895" i="6"/>
  <c r="AF894" i="6"/>
  <c r="AF893" i="6"/>
  <c r="AF892" i="6"/>
  <c r="AF891" i="6"/>
  <c r="AF890" i="6"/>
  <c r="AF889" i="6"/>
  <c r="AF888" i="6"/>
  <c r="AF887" i="6"/>
  <c r="AF886" i="6"/>
  <c r="AF885" i="6"/>
  <c r="AF884" i="6"/>
  <c r="AF883" i="6"/>
  <c r="AF882" i="6"/>
  <c r="AF881" i="6"/>
  <c r="AF880" i="6"/>
  <c r="AF879" i="6"/>
  <c r="AF878" i="6"/>
  <c r="AF877" i="6"/>
  <c r="AF876" i="6"/>
  <c r="AF875" i="6"/>
  <c r="AF874" i="6"/>
  <c r="AF873" i="6"/>
  <c r="AF872" i="6"/>
  <c r="AF871" i="6"/>
  <c r="AF870" i="6"/>
  <c r="AF869" i="6"/>
  <c r="AF868" i="6"/>
  <c r="AF867" i="6"/>
  <c r="AF866" i="6"/>
  <c r="AF865" i="6"/>
  <c r="AF864" i="6"/>
  <c r="AF863" i="6"/>
  <c r="AF862" i="6"/>
  <c r="AF861" i="6"/>
  <c r="AF860" i="6"/>
  <c r="AF859" i="6"/>
  <c r="AF858" i="6"/>
  <c r="AF857" i="6"/>
  <c r="AF856" i="6"/>
  <c r="AF855" i="6"/>
  <c r="AF854" i="6"/>
  <c r="AF853" i="6"/>
  <c r="AF852" i="6"/>
  <c r="AF851" i="6"/>
  <c r="AF850" i="6"/>
  <c r="AF849" i="6"/>
  <c r="AF848" i="6"/>
  <c r="AF847" i="6"/>
  <c r="AF846" i="6"/>
  <c r="AF845" i="6"/>
  <c r="AF844" i="6"/>
  <c r="AF843" i="6"/>
  <c r="AF842" i="6"/>
  <c r="AF841" i="6"/>
  <c r="AF840" i="6"/>
  <c r="AF839" i="6"/>
  <c r="AF838" i="6"/>
  <c r="AF837" i="6"/>
  <c r="AF836" i="6"/>
  <c r="AF835" i="6"/>
  <c r="AF834" i="6"/>
  <c r="AF833" i="6"/>
  <c r="AF832" i="6"/>
  <c r="AF831" i="6"/>
  <c r="AF830" i="6"/>
  <c r="AF829" i="6"/>
  <c r="AF828" i="6"/>
  <c r="AF827" i="6"/>
  <c r="AF826" i="6"/>
  <c r="AF825" i="6"/>
  <c r="AF824" i="6"/>
  <c r="AF823" i="6"/>
  <c r="AF822" i="6"/>
  <c r="AF821" i="6"/>
  <c r="AF820" i="6"/>
  <c r="AF819" i="6"/>
  <c r="AF818" i="6"/>
  <c r="AF817" i="6"/>
  <c r="AF816" i="6"/>
  <c r="AF815" i="6"/>
  <c r="AF814" i="6"/>
  <c r="AF813" i="6"/>
  <c r="AF812" i="6"/>
  <c r="AF811" i="6"/>
  <c r="AF810" i="6"/>
  <c r="AF809" i="6"/>
  <c r="AF808" i="6"/>
  <c r="AF807" i="6"/>
  <c r="AF806" i="6"/>
  <c r="AF805" i="6"/>
  <c r="AF804" i="6"/>
  <c r="AF803" i="6"/>
  <c r="AF802" i="6"/>
  <c r="AF801" i="6"/>
  <c r="AF800" i="6"/>
  <c r="AF799" i="6"/>
  <c r="AF798" i="6"/>
  <c r="AF797" i="6"/>
  <c r="AF796" i="6"/>
  <c r="AF795" i="6"/>
  <c r="AF794" i="6"/>
  <c r="AF793" i="6"/>
  <c r="AF792" i="6"/>
  <c r="AF791" i="6"/>
  <c r="AF790" i="6"/>
  <c r="AF789" i="6"/>
  <c r="AF788" i="6"/>
  <c r="AF787" i="6"/>
  <c r="AF786" i="6"/>
  <c r="AF785" i="6"/>
  <c r="AF784" i="6"/>
  <c r="AF783" i="6"/>
  <c r="AF782" i="6"/>
  <c r="AF781" i="6"/>
  <c r="AF780" i="6"/>
  <c r="AF779" i="6"/>
  <c r="AF778" i="6"/>
  <c r="AF777" i="6"/>
  <c r="AF776" i="6"/>
  <c r="AF775" i="6"/>
  <c r="AF774" i="6"/>
  <c r="AF773" i="6"/>
  <c r="AF772" i="6"/>
  <c r="AF771" i="6"/>
  <c r="AF770" i="6"/>
  <c r="AF769" i="6"/>
  <c r="AF768" i="6"/>
  <c r="AF767" i="6"/>
  <c r="AF766" i="6"/>
  <c r="AF765" i="6"/>
  <c r="AF764" i="6"/>
  <c r="AF763" i="6"/>
  <c r="AF762" i="6"/>
  <c r="AF761" i="6"/>
  <c r="AF760" i="6"/>
  <c r="AF759" i="6"/>
  <c r="AF758" i="6"/>
  <c r="AF757" i="6"/>
  <c r="AF756" i="6"/>
  <c r="AF755" i="6"/>
  <c r="AF754" i="6"/>
  <c r="AF753" i="6"/>
  <c r="AF752" i="6"/>
  <c r="AF751" i="6"/>
  <c r="AF750" i="6"/>
  <c r="AF749" i="6"/>
  <c r="AF748" i="6"/>
  <c r="AF747" i="6"/>
  <c r="AF746" i="6"/>
  <c r="AF745" i="6"/>
  <c r="AF744" i="6"/>
  <c r="AF743" i="6"/>
  <c r="AF742" i="6"/>
  <c r="AF741" i="6"/>
  <c r="AF740" i="6"/>
  <c r="AF739" i="6"/>
  <c r="AF738" i="6"/>
  <c r="AF737" i="6"/>
  <c r="AF736" i="6"/>
  <c r="AF735" i="6"/>
  <c r="AF734" i="6"/>
  <c r="AF733" i="6"/>
  <c r="AF732" i="6"/>
  <c r="AF731" i="6"/>
  <c r="AF730" i="6"/>
  <c r="AF729" i="6"/>
  <c r="AF728" i="6"/>
  <c r="AF727" i="6"/>
  <c r="AF726" i="6"/>
  <c r="AF725" i="6"/>
  <c r="AF724" i="6"/>
  <c r="AF723" i="6"/>
  <c r="AF722" i="6"/>
  <c r="AF721" i="6"/>
  <c r="AF720" i="6"/>
  <c r="AF719" i="6"/>
  <c r="AF718" i="6"/>
  <c r="AF717" i="6"/>
  <c r="AF716" i="6"/>
  <c r="AF715" i="6"/>
  <c r="AF714" i="6"/>
  <c r="AF713" i="6"/>
  <c r="AF712" i="6"/>
  <c r="AF711" i="6"/>
  <c r="AF710" i="6"/>
  <c r="AF709" i="6"/>
  <c r="AF708" i="6"/>
  <c r="AF707" i="6"/>
  <c r="AF706" i="6"/>
  <c r="AF705" i="6"/>
  <c r="AF704" i="6"/>
  <c r="AF703" i="6"/>
  <c r="AF702" i="6"/>
  <c r="AF701" i="6"/>
  <c r="AF700" i="6"/>
  <c r="AF699" i="6"/>
  <c r="AF698" i="6"/>
  <c r="AF697" i="6"/>
  <c r="AF696" i="6"/>
  <c r="AF695" i="6"/>
  <c r="AF694" i="6"/>
  <c r="AF693" i="6"/>
  <c r="AF692" i="6"/>
  <c r="AF691" i="6"/>
  <c r="AF690" i="6"/>
  <c r="AF689" i="6"/>
  <c r="AF688" i="6"/>
  <c r="AF687" i="6"/>
  <c r="AF686" i="6"/>
  <c r="AF685" i="6"/>
  <c r="AF684" i="6"/>
  <c r="AF683" i="6"/>
  <c r="AF682" i="6"/>
  <c r="AF681" i="6"/>
  <c r="AF680" i="6"/>
  <c r="AF679" i="6"/>
  <c r="AF678" i="6"/>
  <c r="AF677" i="6"/>
  <c r="AF676" i="6"/>
  <c r="AF675" i="6"/>
  <c r="AF674" i="6"/>
  <c r="AF673" i="6"/>
  <c r="AF672" i="6"/>
  <c r="AF671" i="6"/>
  <c r="AF670" i="6"/>
  <c r="AF669" i="6"/>
  <c r="AF668" i="6"/>
  <c r="AF667" i="6"/>
  <c r="AF666" i="6"/>
  <c r="AF665" i="6"/>
  <c r="AF664" i="6"/>
  <c r="AF663" i="6"/>
  <c r="AF662" i="6"/>
  <c r="AF661" i="6"/>
  <c r="AF660" i="6"/>
  <c r="AF659" i="6"/>
  <c r="AF658" i="6"/>
  <c r="AF657" i="6"/>
  <c r="AF656" i="6"/>
  <c r="AF655" i="6"/>
  <c r="AF654" i="6"/>
  <c r="AF653" i="6"/>
  <c r="AF652" i="6"/>
  <c r="AF651" i="6"/>
  <c r="AF650" i="6"/>
  <c r="AF649" i="6"/>
  <c r="AF648" i="6"/>
  <c r="AF647" i="6"/>
  <c r="AF646" i="6"/>
  <c r="AF645" i="6"/>
  <c r="AF644" i="6"/>
  <c r="AF643" i="6"/>
  <c r="AF642" i="6"/>
  <c r="AF641" i="6"/>
  <c r="AF640" i="6"/>
  <c r="AF639" i="6"/>
  <c r="AF638" i="6"/>
  <c r="AF637" i="6"/>
  <c r="AF636" i="6"/>
  <c r="AF635" i="6"/>
  <c r="AF634" i="6"/>
  <c r="AF633" i="6"/>
  <c r="AF632" i="6"/>
  <c r="AF631" i="6"/>
  <c r="AF630" i="6"/>
  <c r="AF629" i="6"/>
  <c r="AF628" i="6"/>
  <c r="AF627" i="6"/>
  <c r="AF626" i="6"/>
  <c r="AF625" i="6"/>
  <c r="AF624" i="6"/>
  <c r="AF623" i="6"/>
  <c r="AF622" i="6"/>
  <c r="AF621" i="6"/>
  <c r="AF620" i="6"/>
  <c r="AF619" i="6"/>
  <c r="AF618" i="6"/>
  <c r="AF617" i="6"/>
  <c r="AF616" i="6"/>
  <c r="AF615" i="6"/>
  <c r="AF614" i="6"/>
  <c r="AF613" i="6"/>
  <c r="AF612" i="6"/>
  <c r="AF611" i="6"/>
  <c r="AF610" i="6"/>
  <c r="AF609" i="6"/>
  <c r="AF608" i="6"/>
  <c r="AF607" i="6"/>
  <c r="AF606" i="6"/>
  <c r="AF605" i="6"/>
  <c r="AF604" i="6"/>
  <c r="AF603" i="6"/>
  <c r="AF602" i="6"/>
  <c r="AF601" i="6"/>
  <c r="AF600" i="6"/>
  <c r="AF599" i="6"/>
  <c r="AF598" i="6"/>
  <c r="AF597" i="6"/>
  <c r="AF596" i="6"/>
  <c r="AF595" i="6"/>
  <c r="AF594" i="6"/>
  <c r="AF593" i="6"/>
  <c r="AF592" i="6"/>
  <c r="AF591" i="6"/>
  <c r="AF590" i="6"/>
  <c r="AF589" i="6"/>
  <c r="AF588" i="6"/>
  <c r="AF587" i="6"/>
  <c r="AF586" i="6"/>
  <c r="AF585" i="6"/>
  <c r="AF584" i="6"/>
  <c r="AF583" i="6"/>
  <c r="AF582" i="6"/>
  <c r="AF581" i="6"/>
  <c r="AF580" i="6"/>
  <c r="AF579" i="6"/>
  <c r="AF578" i="6"/>
  <c r="AF577" i="6"/>
  <c r="AF576" i="6"/>
  <c r="AF575" i="6"/>
  <c r="AF574" i="6"/>
  <c r="AF573" i="6"/>
  <c r="AF572" i="6"/>
  <c r="AF571" i="6"/>
  <c r="AF570" i="6"/>
  <c r="AF569" i="6"/>
  <c r="AF568" i="6"/>
  <c r="AF567" i="6"/>
  <c r="AF566" i="6"/>
  <c r="AF565" i="6"/>
  <c r="AF564" i="6"/>
  <c r="AF563" i="6"/>
  <c r="AF562" i="6"/>
  <c r="AF561" i="6"/>
  <c r="AF560" i="6"/>
  <c r="AF559" i="6"/>
  <c r="AF558" i="6"/>
  <c r="AF557" i="6"/>
  <c r="AF556" i="6"/>
  <c r="AF555" i="6"/>
  <c r="AF554" i="6"/>
  <c r="AF553" i="6"/>
  <c r="AF552" i="6"/>
  <c r="AF551" i="6"/>
  <c r="AF550" i="6"/>
  <c r="AF549" i="6"/>
  <c r="AF548" i="6"/>
  <c r="AF547" i="6"/>
  <c r="AF546" i="6"/>
  <c r="AF545" i="6"/>
  <c r="AF544" i="6"/>
  <c r="AF543" i="6"/>
  <c r="AF542" i="6"/>
  <c r="AF541" i="6"/>
  <c r="AF540" i="6"/>
  <c r="AF539" i="6"/>
  <c r="AF538" i="6"/>
  <c r="AF537" i="6"/>
  <c r="AF536" i="6"/>
  <c r="AF535" i="6"/>
  <c r="AF534" i="6"/>
  <c r="AF533" i="6"/>
  <c r="AF532" i="6"/>
  <c r="AF531" i="6"/>
  <c r="AF530" i="6"/>
  <c r="AF529" i="6"/>
  <c r="AF528" i="6"/>
  <c r="AF527" i="6"/>
  <c r="AF526" i="6"/>
  <c r="AF525" i="6"/>
  <c r="AF524" i="6"/>
  <c r="AF523" i="6"/>
  <c r="AF522" i="6"/>
  <c r="AF521" i="6"/>
  <c r="AF520" i="6"/>
  <c r="AF519" i="6"/>
  <c r="AF518" i="6"/>
  <c r="AF517" i="6"/>
  <c r="AF516" i="6"/>
  <c r="AF515" i="6"/>
  <c r="AF514" i="6"/>
  <c r="AF513" i="6"/>
  <c r="AF512" i="6"/>
  <c r="AF511" i="6"/>
  <c r="AF510" i="6"/>
  <c r="AF509" i="6"/>
  <c r="AF508" i="6"/>
  <c r="AF507" i="6"/>
  <c r="AF506" i="6"/>
  <c r="AF505" i="6"/>
  <c r="AF504" i="6"/>
  <c r="AF503" i="6"/>
  <c r="AF502" i="6"/>
  <c r="AF501" i="6"/>
  <c r="AF500" i="6"/>
  <c r="AF499" i="6"/>
  <c r="AF498" i="6"/>
  <c r="AF497" i="6"/>
  <c r="AF496" i="6"/>
  <c r="AF495" i="6"/>
  <c r="AF494" i="6"/>
  <c r="AF493" i="6"/>
  <c r="AF492" i="6"/>
  <c r="AF491" i="6"/>
  <c r="AF490" i="6"/>
  <c r="AF489" i="6"/>
  <c r="AF488" i="6"/>
  <c r="AF487" i="6"/>
  <c r="AF486" i="6"/>
  <c r="AF485" i="6"/>
  <c r="AF484" i="6"/>
  <c r="AF483" i="6"/>
  <c r="AF482" i="6"/>
  <c r="AF481" i="6"/>
  <c r="AF480" i="6"/>
  <c r="AF479" i="6"/>
  <c r="AF478" i="6"/>
  <c r="AF477" i="6"/>
  <c r="AF476" i="6"/>
  <c r="AF475" i="6"/>
  <c r="AF474" i="6"/>
  <c r="AF473" i="6"/>
  <c r="AF472" i="6"/>
  <c r="AF471" i="6"/>
  <c r="AF470" i="6"/>
  <c r="AF469" i="6"/>
  <c r="AF468" i="6"/>
  <c r="AF467" i="6"/>
  <c r="AF466" i="6"/>
  <c r="AF465" i="6"/>
  <c r="AF464" i="6"/>
  <c r="AF463" i="6"/>
  <c r="AF462" i="6"/>
  <c r="AF461" i="6"/>
  <c r="AF460" i="6"/>
  <c r="AF459" i="6"/>
  <c r="AF458" i="6"/>
  <c r="AF457" i="6"/>
  <c r="AF456" i="6"/>
  <c r="AF455" i="6"/>
  <c r="AF454" i="6"/>
  <c r="AF453" i="6"/>
  <c r="AF452" i="6"/>
  <c r="AF451" i="6"/>
  <c r="AF450" i="6"/>
  <c r="AF449" i="6"/>
  <c r="AF448" i="6"/>
  <c r="AF447" i="6"/>
  <c r="AF446" i="6"/>
  <c r="AF445" i="6"/>
  <c r="AF444" i="6"/>
  <c r="AF443" i="6"/>
  <c r="AF442" i="6"/>
  <c r="AF441" i="6"/>
  <c r="AF440" i="6"/>
  <c r="AF439" i="6"/>
  <c r="AF438" i="6"/>
  <c r="AF437" i="6"/>
  <c r="AF436" i="6"/>
  <c r="AF435" i="6"/>
  <c r="AF434" i="6"/>
  <c r="AF433" i="6"/>
  <c r="AF432" i="6"/>
  <c r="AF431" i="6"/>
  <c r="AF430" i="6"/>
  <c r="AF429" i="6"/>
  <c r="AF428" i="6"/>
  <c r="AF427" i="6"/>
  <c r="AF426" i="6"/>
  <c r="AF425" i="6"/>
  <c r="AF424" i="6"/>
  <c r="AF423" i="6"/>
  <c r="AF422" i="6"/>
  <c r="AF421" i="6"/>
  <c r="AF420" i="6"/>
  <c r="AF419" i="6"/>
  <c r="AF418" i="6"/>
  <c r="AF417" i="6"/>
  <c r="AF416" i="6"/>
  <c r="AF415" i="6"/>
  <c r="AF414" i="6"/>
  <c r="AF413" i="6"/>
  <c r="AF412" i="6"/>
  <c r="AF411" i="6"/>
  <c r="AF410" i="6"/>
  <c r="AF409" i="6"/>
  <c r="AF408" i="6"/>
  <c r="AF407" i="6"/>
  <c r="AF406" i="6"/>
  <c r="AF405" i="6"/>
  <c r="AF404" i="6"/>
  <c r="AF403" i="6"/>
  <c r="AF402" i="6"/>
  <c r="AF401" i="6"/>
  <c r="AF400" i="6"/>
  <c r="AF399" i="6"/>
  <c r="AF398" i="6"/>
  <c r="AF397" i="6"/>
  <c r="AF396" i="6"/>
  <c r="AF395" i="6"/>
  <c r="AF394" i="6"/>
  <c r="AF393" i="6"/>
  <c r="AF392" i="6"/>
  <c r="AF391" i="6"/>
  <c r="AF390" i="6"/>
  <c r="AF389" i="6"/>
  <c r="AF388" i="6"/>
  <c r="AF387" i="6"/>
  <c r="AF386" i="6"/>
  <c r="AF385" i="6"/>
  <c r="AF384" i="6"/>
  <c r="AF383" i="6"/>
  <c r="AF382" i="6"/>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F2" i="6"/>
  <c r="Y2267" i="6" l="1"/>
  <c r="AB2267" i="6"/>
  <c r="AC2267" i="6"/>
  <c r="Y1859" i="6"/>
  <c r="X1859" i="6"/>
  <c r="AC1859" i="6"/>
  <c r="AB1859" i="6"/>
  <c r="Y1603" i="6"/>
  <c r="X1603" i="6"/>
  <c r="AC1603" i="6"/>
  <c r="AB1603" i="6"/>
  <c r="AB1240" i="6"/>
  <c r="AM1240" i="6" s="1"/>
  <c r="Y1240" i="6"/>
  <c r="AC1240" i="6"/>
  <c r="X1240" i="6"/>
  <c r="Y1142" i="6"/>
  <c r="X1142" i="6"/>
  <c r="AB1142" i="6"/>
  <c r="AB1057" i="6"/>
  <c r="Y1057" i="6"/>
  <c r="X1057" i="6"/>
  <c r="AC1057" i="6"/>
  <c r="Y974" i="6"/>
  <c r="X974" i="6"/>
  <c r="AB974" i="6"/>
  <c r="AC974" i="6"/>
  <c r="Y910" i="6"/>
  <c r="X910" i="6"/>
  <c r="AB910" i="6"/>
  <c r="AC910" i="6"/>
  <c r="Y782" i="6"/>
  <c r="X782" i="6"/>
  <c r="AB782" i="6"/>
  <c r="AC782" i="6"/>
  <c r="Y718" i="6"/>
  <c r="X718" i="6"/>
  <c r="AB718" i="6"/>
  <c r="AC718" i="6"/>
  <c r="Y654" i="6"/>
  <c r="X654" i="6"/>
  <c r="AB654" i="6"/>
  <c r="AC654" i="6"/>
  <c r="Y526" i="6"/>
  <c r="X526" i="6"/>
  <c r="AB526" i="6"/>
  <c r="AC526" i="6"/>
  <c r="Y462" i="6"/>
  <c r="X462" i="6"/>
  <c r="AB462" i="6"/>
  <c r="AC462" i="6"/>
  <c r="Y398" i="6"/>
  <c r="X398" i="6"/>
  <c r="AB398" i="6"/>
  <c r="AC398" i="6"/>
  <c r="Y334" i="6"/>
  <c r="X334" i="6"/>
  <c r="AB334" i="6"/>
  <c r="AC334" i="6"/>
  <c r="Y270" i="6"/>
  <c r="X270" i="6"/>
  <c r="AB270" i="6"/>
  <c r="AC270" i="6"/>
  <c r="Y206" i="6"/>
  <c r="X206" i="6"/>
  <c r="AB206" i="6"/>
  <c r="AC206" i="6"/>
  <c r="Y142" i="6"/>
  <c r="X142" i="6"/>
  <c r="AB142" i="6"/>
  <c r="AC142" i="6"/>
  <c r="Y78" i="6"/>
  <c r="X78" i="6"/>
  <c r="AB78" i="6"/>
  <c r="AC78" i="6"/>
  <c r="Y14" i="6"/>
  <c r="X14" i="6"/>
  <c r="AB14" i="6"/>
  <c r="AC14" i="6"/>
  <c r="Y3085" i="6"/>
  <c r="X3085" i="6"/>
  <c r="AC3085" i="6"/>
  <c r="AB3085" i="6"/>
  <c r="AB1779" i="6"/>
  <c r="AC1779" i="6"/>
  <c r="Y1779" i="6"/>
  <c r="AB1272" i="6"/>
  <c r="Y1272" i="6"/>
  <c r="X1272" i="6"/>
  <c r="AB1073" i="6"/>
  <c r="Y1073" i="6"/>
  <c r="AC1073" i="6"/>
  <c r="X1073" i="6"/>
  <c r="Y922" i="6"/>
  <c r="X922" i="6"/>
  <c r="AC922" i="6"/>
  <c r="AB922" i="6"/>
  <c r="Y730" i="6"/>
  <c r="X730" i="6"/>
  <c r="AC730" i="6"/>
  <c r="AB730" i="6"/>
  <c r="Y530" i="6"/>
  <c r="X530" i="6"/>
  <c r="AC530" i="6"/>
  <c r="AM530" i="6" s="1"/>
  <c r="Y410" i="6"/>
  <c r="X410" i="6"/>
  <c r="AC410" i="6"/>
  <c r="AB410" i="6"/>
  <c r="Y282" i="6"/>
  <c r="X282" i="6"/>
  <c r="AC282" i="6"/>
  <c r="AB282" i="6"/>
  <c r="Y146" i="6"/>
  <c r="X146" i="6"/>
  <c r="AC146" i="6"/>
  <c r="Y18" i="6"/>
  <c r="X18" i="6"/>
  <c r="AC18" i="6"/>
  <c r="AC2195" i="6"/>
  <c r="Y2195" i="6"/>
  <c r="AB2195" i="6"/>
  <c r="Y1820" i="6"/>
  <c r="X1820" i="6"/>
  <c r="AB1820" i="6"/>
  <c r="Y1516" i="6"/>
  <c r="X1516" i="6"/>
  <c r="AC1516" i="6"/>
  <c r="AB1516" i="6"/>
  <c r="AL1516" i="6" s="1"/>
  <c r="Y1213" i="6"/>
  <c r="X1213" i="6"/>
  <c r="AC1213" i="6"/>
  <c r="AB1213" i="6"/>
  <c r="AL1213" i="6" s="1"/>
  <c r="AB1128" i="6"/>
  <c r="AM1128" i="6" s="1"/>
  <c r="Y1128" i="6"/>
  <c r="X1128" i="6"/>
  <c r="AC1128" i="6"/>
  <c r="Y1042" i="6"/>
  <c r="X1042" i="6"/>
  <c r="AC1042" i="6"/>
  <c r="AB1042" i="6"/>
  <c r="AM1042" i="6" s="1"/>
  <c r="AC963" i="6"/>
  <c r="Y963" i="6"/>
  <c r="X963" i="6"/>
  <c r="AB963" i="6"/>
  <c r="AL963" i="6" s="1"/>
  <c r="AC899" i="6"/>
  <c r="AL899" i="6" s="1"/>
  <c r="Y899" i="6"/>
  <c r="AB899" i="6"/>
  <c r="X899" i="6"/>
  <c r="AC835" i="6"/>
  <c r="AL835" i="6" s="1"/>
  <c r="Y835" i="6"/>
  <c r="AB835" i="6"/>
  <c r="X835" i="6"/>
  <c r="AC771" i="6"/>
  <c r="Y771" i="6"/>
  <c r="X771" i="6"/>
  <c r="AB771" i="6"/>
  <c r="AM771" i="6" s="1"/>
  <c r="AC707" i="6"/>
  <c r="AM707" i="6" s="1"/>
  <c r="Y707" i="6"/>
  <c r="AB707" i="6"/>
  <c r="X707" i="6"/>
  <c r="AC611" i="6"/>
  <c r="AM611" i="6" s="1"/>
  <c r="Y611" i="6"/>
  <c r="AB611" i="6"/>
  <c r="X611" i="6"/>
  <c r="AC483" i="6"/>
  <c r="AM483" i="6" s="1"/>
  <c r="Y483" i="6"/>
  <c r="AB483" i="6"/>
  <c r="X483" i="6"/>
  <c r="AC451" i="6"/>
  <c r="AM451" i="6" s="1"/>
  <c r="Y451" i="6"/>
  <c r="AB451" i="6"/>
  <c r="X451" i="6"/>
  <c r="AC387" i="6"/>
  <c r="Y387" i="6"/>
  <c r="X387" i="6"/>
  <c r="AB387" i="6"/>
  <c r="AM387" i="6" s="1"/>
  <c r="AC291" i="6"/>
  <c r="AM291" i="6" s="1"/>
  <c r="Y291" i="6"/>
  <c r="AB291" i="6"/>
  <c r="X291" i="6"/>
  <c r="AC259" i="6"/>
  <c r="AM259" i="6" s="1"/>
  <c r="Y259" i="6"/>
  <c r="AB259" i="6"/>
  <c r="X259" i="6"/>
  <c r="AC195" i="6"/>
  <c r="AM195" i="6" s="1"/>
  <c r="Y195" i="6"/>
  <c r="AB195" i="6"/>
  <c r="X195" i="6"/>
  <c r="AC131" i="6"/>
  <c r="Y131" i="6"/>
  <c r="X131" i="6"/>
  <c r="AB131" i="6"/>
  <c r="AM131" i="6" s="1"/>
  <c r="Y2665" i="6"/>
  <c r="X2665" i="6"/>
  <c r="AC2665" i="6"/>
  <c r="Y1683" i="6"/>
  <c r="AB1683" i="6"/>
  <c r="AC1683" i="6"/>
  <c r="Y1169" i="6"/>
  <c r="AB1169" i="6"/>
  <c r="X1169" i="6"/>
  <c r="AC1169" i="6"/>
  <c r="Y998" i="6"/>
  <c r="X998" i="6"/>
  <c r="AB998" i="6"/>
  <c r="AC998" i="6"/>
  <c r="Y866" i="6"/>
  <c r="X866" i="6"/>
  <c r="AC866" i="6"/>
  <c r="AM866" i="6" s="1"/>
  <c r="AB866" i="6"/>
  <c r="Y738" i="6"/>
  <c r="X738" i="6"/>
  <c r="AC738" i="6"/>
  <c r="AM738" i="6" s="1"/>
  <c r="AB738" i="6"/>
  <c r="Y610" i="6"/>
  <c r="X610" i="6"/>
  <c r="AC610" i="6"/>
  <c r="AM610" i="6" s="1"/>
  <c r="AB610" i="6"/>
  <c r="Y418" i="6"/>
  <c r="X418" i="6"/>
  <c r="AC418" i="6"/>
  <c r="AM418" i="6" s="1"/>
  <c r="AB418" i="6"/>
  <c r="AC298" i="6"/>
  <c r="Y298" i="6"/>
  <c r="AB298" i="6"/>
  <c r="X298" i="6"/>
  <c r="AC170" i="6"/>
  <c r="AB170" i="6"/>
  <c r="Y170" i="6"/>
  <c r="Y2989" i="6"/>
  <c r="X2989" i="6"/>
  <c r="AC2989" i="6"/>
  <c r="AB2989" i="6"/>
  <c r="AM2989" i="6" s="1"/>
  <c r="Y28" i="6"/>
  <c r="X28" i="6"/>
  <c r="AC28" i="6"/>
  <c r="Y44" i="6"/>
  <c r="X44" i="6"/>
  <c r="AC44" i="6"/>
  <c r="AB44" i="6"/>
  <c r="Y76" i="6"/>
  <c r="X76" i="6"/>
  <c r="AC76" i="6"/>
  <c r="AB76" i="6"/>
  <c r="Y124" i="6"/>
  <c r="X124" i="6"/>
  <c r="AB124" i="6"/>
  <c r="AC124" i="6"/>
  <c r="Y156" i="6"/>
  <c r="X156" i="6"/>
  <c r="AC156" i="6"/>
  <c r="AB156" i="6"/>
  <c r="AM156" i="6" s="1"/>
  <c r="Y172" i="6"/>
  <c r="X172" i="6"/>
  <c r="AB172" i="6"/>
  <c r="AC172" i="6"/>
  <c r="Y204" i="6"/>
  <c r="X204" i="6"/>
  <c r="AC204" i="6"/>
  <c r="AB204" i="6"/>
  <c r="AM204" i="6" s="1"/>
  <c r="Y236" i="6"/>
  <c r="X236" i="6"/>
  <c r="AB236" i="6"/>
  <c r="AC236" i="6"/>
  <c r="AM236" i="6" s="1"/>
  <c r="Y268" i="6"/>
  <c r="X268" i="6"/>
  <c r="AB268" i="6"/>
  <c r="Y316" i="6"/>
  <c r="X316" i="6"/>
  <c r="AC316" i="6"/>
  <c r="AB316" i="6"/>
  <c r="Y332" i="6"/>
  <c r="X332" i="6"/>
  <c r="AC332" i="6"/>
  <c r="AB332" i="6"/>
  <c r="Y364" i="6"/>
  <c r="X364" i="6"/>
  <c r="AC364" i="6"/>
  <c r="AB364" i="6"/>
  <c r="Y412" i="6"/>
  <c r="X412" i="6"/>
  <c r="AC412" i="6"/>
  <c r="AB412" i="6"/>
  <c r="Y444" i="6"/>
  <c r="X444" i="6"/>
  <c r="AC444" i="6"/>
  <c r="AB444" i="6"/>
  <c r="Y476" i="6"/>
  <c r="X476" i="6"/>
  <c r="AC476" i="6"/>
  <c r="AB476" i="6"/>
  <c r="Y508" i="6"/>
  <c r="X508" i="6"/>
  <c r="AC508" i="6"/>
  <c r="AB508" i="6"/>
  <c r="Y540" i="6"/>
  <c r="X540" i="6"/>
  <c r="AC540" i="6"/>
  <c r="AB540" i="6"/>
  <c r="AB2665" i="6"/>
  <c r="AM2665" i="6" s="1"/>
  <c r="AC1272" i="6"/>
  <c r="AM1272" i="6" s="1"/>
  <c r="AB146" i="6"/>
  <c r="AC268" i="6"/>
  <c r="X2267" i="6"/>
  <c r="X170" i="6"/>
  <c r="AC3384" i="6"/>
  <c r="X3384" i="6"/>
  <c r="Y2019" i="6"/>
  <c r="AB2019" i="6"/>
  <c r="AC2019" i="6"/>
  <c r="Y1731" i="6"/>
  <c r="X1731" i="6"/>
  <c r="AC1731" i="6"/>
  <c r="AB1731" i="6"/>
  <c r="Y1379" i="6"/>
  <c r="X1379" i="6"/>
  <c r="AB1379" i="6"/>
  <c r="AC1379" i="6"/>
  <c r="AB1185" i="6"/>
  <c r="AC1185" i="6"/>
  <c r="Y1185" i="6"/>
  <c r="Y1100" i="6"/>
  <c r="X1100" i="6"/>
  <c r="AC1100" i="6"/>
  <c r="AB1100" i="6"/>
  <c r="AM1100" i="6" s="1"/>
  <c r="Y1014" i="6"/>
  <c r="X1014" i="6"/>
  <c r="AB1014" i="6"/>
  <c r="AC1014" i="6"/>
  <c r="Y942" i="6"/>
  <c r="X942" i="6"/>
  <c r="AB942" i="6"/>
  <c r="AM942" i="6" s="1"/>
  <c r="AC942" i="6"/>
  <c r="Y878" i="6"/>
  <c r="X878" i="6"/>
  <c r="AB878" i="6"/>
  <c r="AM878" i="6" s="1"/>
  <c r="AC878" i="6"/>
  <c r="Y750" i="6"/>
  <c r="X750" i="6"/>
  <c r="AB750" i="6"/>
  <c r="AM750" i="6" s="1"/>
  <c r="AC750" i="6"/>
  <c r="Y686" i="6"/>
  <c r="X686" i="6"/>
  <c r="AB686" i="6"/>
  <c r="AM686" i="6" s="1"/>
  <c r="AC686" i="6"/>
  <c r="Y622" i="6"/>
  <c r="X622" i="6"/>
  <c r="AB622" i="6"/>
  <c r="AM622" i="6" s="1"/>
  <c r="AC622" i="6"/>
  <c r="Y494" i="6"/>
  <c r="X494" i="6"/>
  <c r="AB494" i="6"/>
  <c r="AM494" i="6" s="1"/>
  <c r="AC494" i="6"/>
  <c r="Y430" i="6"/>
  <c r="X430" i="6"/>
  <c r="AB430" i="6"/>
  <c r="AM430" i="6" s="1"/>
  <c r="AC430" i="6"/>
  <c r="Y366" i="6"/>
  <c r="X366" i="6"/>
  <c r="AB366" i="6"/>
  <c r="AM366" i="6" s="1"/>
  <c r="AC366" i="6"/>
  <c r="Y302" i="6"/>
  <c r="X302" i="6"/>
  <c r="AB302" i="6"/>
  <c r="AM302" i="6" s="1"/>
  <c r="AC302" i="6"/>
  <c r="Y238" i="6"/>
  <c r="X238" i="6"/>
  <c r="AB238" i="6"/>
  <c r="AM238" i="6" s="1"/>
  <c r="AC238" i="6"/>
  <c r="Y174" i="6"/>
  <c r="X174" i="6"/>
  <c r="AB174" i="6"/>
  <c r="AM174" i="6" s="1"/>
  <c r="AC174" i="6"/>
  <c r="Y110" i="6"/>
  <c r="X110" i="6"/>
  <c r="AB110" i="6"/>
  <c r="AM110" i="6" s="1"/>
  <c r="AC110" i="6"/>
  <c r="Y46" i="6"/>
  <c r="X46" i="6"/>
  <c r="AB46" i="6"/>
  <c r="AM46" i="6" s="1"/>
  <c r="AC46" i="6"/>
  <c r="AC51" i="6"/>
  <c r="Y51" i="6"/>
  <c r="AB51" i="6"/>
  <c r="AM51" i="6" s="1"/>
  <c r="X51" i="6"/>
  <c r="Y2043" i="6"/>
  <c r="AB2043" i="6"/>
  <c r="AC2043" i="6"/>
  <c r="AM2043" i="6" s="1"/>
  <c r="Y1475" i="6"/>
  <c r="X1475" i="6"/>
  <c r="AB1475" i="6"/>
  <c r="AC1475" i="6"/>
  <c r="Y1158" i="6"/>
  <c r="X1158" i="6"/>
  <c r="AB1158" i="6"/>
  <c r="AC1158" i="6"/>
  <c r="Y988" i="6"/>
  <c r="X988" i="6"/>
  <c r="AC988" i="6"/>
  <c r="AB988" i="6"/>
  <c r="AM988" i="6" s="1"/>
  <c r="Y794" i="6"/>
  <c r="X794" i="6"/>
  <c r="AC794" i="6"/>
  <c r="AB794" i="6"/>
  <c r="Y666" i="6"/>
  <c r="X666" i="6"/>
  <c r="AC666" i="6"/>
  <c r="AB666" i="6"/>
  <c r="Y474" i="6"/>
  <c r="X474" i="6"/>
  <c r="AC474" i="6"/>
  <c r="AB474" i="6"/>
  <c r="Y338" i="6"/>
  <c r="X338" i="6"/>
  <c r="AC338" i="6"/>
  <c r="Y218" i="6"/>
  <c r="X218" i="6"/>
  <c r="AC218" i="6"/>
  <c r="AB218" i="6"/>
  <c r="Y90" i="6"/>
  <c r="X90" i="6"/>
  <c r="AC90" i="6"/>
  <c r="AB90" i="6"/>
  <c r="Y2537" i="6"/>
  <c r="X2537" i="6"/>
  <c r="AB2537" i="6"/>
  <c r="Y1935" i="6"/>
  <c r="X1935" i="6"/>
  <c r="AB1935" i="6"/>
  <c r="AM1935" i="6" s="1"/>
  <c r="Y1692" i="6"/>
  <c r="X1692" i="6"/>
  <c r="AB1692" i="6"/>
  <c r="AL1692" i="6" s="1"/>
  <c r="AB1296" i="6"/>
  <c r="Y1296" i="6"/>
  <c r="Y1170" i="6"/>
  <c r="X1170" i="6"/>
  <c r="AC1170" i="6"/>
  <c r="AM1170" i="6" s="1"/>
  <c r="AB1170" i="6"/>
  <c r="Y1085" i="6"/>
  <c r="X1085" i="6"/>
  <c r="AC1085" i="6"/>
  <c r="AL1085" i="6" s="1"/>
  <c r="AB1085" i="6"/>
  <c r="AB1000" i="6"/>
  <c r="AC1000" i="6"/>
  <c r="AM1000" i="6" s="1"/>
  <c r="Y1000" i="6"/>
  <c r="AC931" i="6"/>
  <c r="Y931" i="6"/>
  <c r="AB931" i="6"/>
  <c r="AL931" i="6" s="1"/>
  <c r="X931" i="6"/>
  <c r="AC867" i="6"/>
  <c r="Y867" i="6"/>
  <c r="AB867" i="6"/>
  <c r="AL867" i="6" s="1"/>
  <c r="X867" i="6"/>
  <c r="AC803" i="6"/>
  <c r="Y803" i="6"/>
  <c r="AB803" i="6"/>
  <c r="AM803" i="6" s="1"/>
  <c r="X803" i="6"/>
  <c r="AC739" i="6"/>
  <c r="Y739" i="6"/>
  <c r="AB739" i="6"/>
  <c r="AM739" i="6" s="1"/>
  <c r="X739" i="6"/>
  <c r="AC675" i="6"/>
  <c r="Y675" i="6"/>
  <c r="AB675" i="6"/>
  <c r="AM675" i="6" s="1"/>
  <c r="X675" i="6"/>
  <c r="AC643" i="6"/>
  <c r="Y643" i="6"/>
  <c r="X643" i="6"/>
  <c r="AB643" i="6"/>
  <c r="AM643" i="6" s="1"/>
  <c r="AC515" i="6"/>
  <c r="Y515" i="6"/>
  <c r="AB515" i="6"/>
  <c r="AM515" i="6" s="1"/>
  <c r="X515" i="6"/>
  <c r="AC419" i="6"/>
  <c r="Y419" i="6"/>
  <c r="AB419" i="6"/>
  <c r="AM419" i="6" s="1"/>
  <c r="X419" i="6"/>
  <c r="AC355" i="6"/>
  <c r="Y355" i="6"/>
  <c r="AB355" i="6"/>
  <c r="AM355" i="6" s="1"/>
  <c r="X355" i="6"/>
  <c r="AC323" i="6"/>
  <c r="Y323" i="6"/>
  <c r="AB323" i="6"/>
  <c r="AM323" i="6" s="1"/>
  <c r="X323" i="6"/>
  <c r="AC227" i="6"/>
  <c r="Y227" i="6"/>
  <c r="AB227" i="6"/>
  <c r="AM227" i="6" s="1"/>
  <c r="X227" i="6"/>
  <c r="AC163" i="6"/>
  <c r="Y163" i="6"/>
  <c r="AB163" i="6"/>
  <c r="AM163" i="6" s="1"/>
  <c r="X163" i="6"/>
  <c r="AC99" i="6"/>
  <c r="Y99" i="6"/>
  <c r="AB99" i="6"/>
  <c r="AM99" i="6" s="1"/>
  <c r="X99" i="6"/>
  <c r="AC43" i="6"/>
  <c r="Y43" i="6"/>
  <c r="X43" i="6"/>
  <c r="Y2003" i="6"/>
  <c r="AB2003" i="6"/>
  <c r="AC2003" i="6"/>
  <c r="Y1292" i="6"/>
  <c r="X1292" i="6"/>
  <c r="AC1292" i="6"/>
  <c r="AB1292" i="6"/>
  <c r="Y1084" i="6"/>
  <c r="X1084" i="6"/>
  <c r="AC1084" i="6"/>
  <c r="AB1084" i="6"/>
  <c r="Y930" i="6"/>
  <c r="X930" i="6"/>
  <c r="AC930" i="6"/>
  <c r="AB930" i="6"/>
  <c r="Y674" i="6"/>
  <c r="X674" i="6"/>
  <c r="AC674" i="6"/>
  <c r="AB674" i="6"/>
  <c r="Y482" i="6"/>
  <c r="X482" i="6"/>
  <c r="AC482" i="6"/>
  <c r="AB482" i="6"/>
  <c r="Y354" i="6"/>
  <c r="X354" i="6"/>
  <c r="AC354" i="6"/>
  <c r="AB354" i="6"/>
  <c r="AC234" i="6"/>
  <c r="AB234" i="6"/>
  <c r="Y234" i="6"/>
  <c r="Y98" i="6"/>
  <c r="X98" i="6"/>
  <c r="AC98" i="6"/>
  <c r="AM98" i="6" s="1"/>
  <c r="AB98" i="6"/>
  <c r="AC42" i="6"/>
  <c r="AB42" i="6"/>
  <c r="Y42" i="6"/>
  <c r="Y12" i="6"/>
  <c r="X12" i="6"/>
  <c r="AC12" i="6"/>
  <c r="AB12" i="6"/>
  <c r="AM12" i="6" s="1"/>
  <c r="Y60" i="6"/>
  <c r="X60" i="6"/>
  <c r="AC60" i="6"/>
  <c r="AB60" i="6"/>
  <c r="AM60" i="6" s="1"/>
  <c r="Y92" i="6"/>
  <c r="X92" i="6"/>
  <c r="AB92" i="6"/>
  <c r="AM92" i="6" s="1"/>
  <c r="AC92" i="6"/>
  <c r="Y108" i="6"/>
  <c r="X108" i="6"/>
  <c r="AC108" i="6"/>
  <c r="AB108" i="6"/>
  <c r="AM108" i="6" s="1"/>
  <c r="Y140" i="6"/>
  <c r="X140" i="6"/>
  <c r="AB140" i="6"/>
  <c r="AM140" i="6" s="1"/>
  <c r="AC140" i="6"/>
  <c r="Y188" i="6"/>
  <c r="X188" i="6"/>
  <c r="AB188" i="6"/>
  <c r="AM188" i="6" s="1"/>
  <c r="AC188" i="6"/>
  <c r="Y220" i="6"/>
  <c r="X220" i="6"/>
  <c r="AB220" i="6"/>
  <c r="AC220" i="6"/>
  <c r="Y252" i="6"/>
  <c r="X252" i="6"/>
  <c r="AC252" i="6"/>
  <c r="AB252" i="6"/>
  <c r="AM252" i="6" s="1"/>
  <c r="Y284" i="6"/>
  <c r="X284" i="6"/>
  <c r="AB284" i="6"/>
  <c r="AM284" i="6" s="1"/>
  <c r="AC284" i="6"/>
  <c r="Y300" i="6"/>
  <c r="X300" i="6"/>
  <c r="AC300" i="6"/>
  <c r="AM300" i="6" s="1"/>
  <c r="Y348" i="6"/>
  <c r="X348" i="6"/>
  <c r="AB348" i="6"/>
  <c r="AC348" i="6"/>
  <c r="Y380" i="6"/>
  <c r="X380" i="6"/>
  <c r="AC380" i="6"/>
  <c r="AB380" i="6"/>
  <c r="AM380" i="6" s="1"/>
  <c r="Y396" i="6"/>
  <c r="X396" i="6"/>
  <c r="AC396" i="6"/>
  <c r="AB396" i="6"/>
  <c r="AM396" i="6" s="1"/>
  <c r="Y428" i="6"/>
  <c r="X428" i="6"/>
  <c r="AC428" i="6"/>
  <c r="AB428" i="6"/>
  <c r="AM428" i="6" s="1"/>
  <c r="Y460" i="6"/>
  <c r="X460" i="6"/>
  <c r="AC460" i="6"/>
  <c r="AB460" i="6"/>
  <c r="AM460" i="6" s="1"/>
  <c r="Y492" i="6"/>
  <c r="X492" i="6"/>
  <c r="AC492" i="6"/>
  <c r="AB492" i="6"/>
  <c r="AM492" i="6" s="1"/>
  <c r="Y524" i="6"/>
  <c r="X524" i="6"/>
  <c r="AC524" i="6"/>
  <c r="AB524" i="6"/>
  <c r="AM524" i="6" s="1"/>
  <c r="AC1296" i="6"/>
  <c r="AB338" i="6"/>
  <c r="AB18" i="6"/>
  <c r="X1185" i="6"/>
  <c r="X1296" i="6"/>
  <c r="X2195" i="6"/>
  <c r="X2019" i="6"/>
  <c r="AB3384" i="6"/>
  <c r="AM3384" i="6" s="1"/>
  <c r="AC1692" i="6"/>
  <c r="AB28" i="6"/>
  <c r="Y3384" i="6"/>
  <c r="X1779" i="6"/>
  <c r="X234" i="6"/>
  <c r="Y636" i="6"/>
  <c r="X636" i="6"/>
  <c r="AC636" i="6"/>
  <c r="Y684" i="6"/>
  <c r="X684" i="6"/>
  <c r="AC684" i="6"/>
  <c r="Y716" i="6"/>
  <c r="X716" i="6"/>
  <c r="AC716" i="6"/>
  <c r="Y748" i="6"/>
  <c r="X748" i="6"/>
  <c r="AC748" i="6"/>
  <c r="Y780" i="6"/>
  <c r="X780" i="6"/>
  <c r="AC780" i="6"/>
  <c r="Y812" i="6"/>
  <c r="X812" i="6"/>
  <c r="AC812" i="6"/>
  <c r="Y844" i="6"/>
  <c r="X844" i="6"/>
  <c r="AC844" i="6"/>
  <c r="Y876" i="6"/>
  <c r="X876" i="6"/>
  <c r="AC876" i="6"/>
  <c r="AM876" i="6" s="1"/>
  <c r="Y908" i="6"/>
  <c r="X908" i="6"/>
  <c r="AC908" i="6"/>
  <c r="AM908" i="6" s="1"/>
  <c r="Y940" i="6"/>
  <c r="X940" i="6"/>
  <c r="AC940" i="6"/>
  <c r="Y972" i="6"/>
  <c r="X972" i="6"/>
  <c r="AC972" i="6"/>
  <c r="Y1012" i="6"/>
  <c r="X1012" i="6"/>
  <c r="AC1012" i="6"/>
  <c r="Y1054" i="6"/>
  <c r="X1054" i="6"/>
  <c r="AB1054" i="6"/>
  <c r="AM1054" i="6" s="1"/>
  <c r="Y1076" i="6"/>
  <c r="X1076" i="6"/>
  <c r="AC1076" i="6"/>
  <c r="Y1118" i="6"/>
  <c r="X1118" i="6"/>
  <c r="AB1118" i="6"/>
  <c r="Y1161" i="6"/>
  <c r="AB1161" i="6"/>
  <c r="AL1161" i="6" s="1"/>
  <c r="X1161" i="6"/>
  <c r="Y1204" i="6"/>
  <c r="X1204" i="6"/>
  <c r="AC1204" i="6"/>
  <c r="Y1276" i="6"/>
  <c r="X1276" i="6"/>
  <c r="AC1276" i="6"/>
  <c r="Y1439" i="6"/>
  <c r="X1439" i="6"/>
  <c r="Y1620" i="6"/>
  <c r="X1620" i="6"/>
  <c r="Y1748" i="6"/>
  <c r="X1748" i="6"/>
  <c r="Y1876" i="6"/>
  <c r="X1876" i="6"/>
  <c r="Y3021" i="6"/>
  <c r="X3021" i="6"/>
  <c r="Y5" i="6"/>
  <c r="AB5" i="6"/>
  <c r="X5" i="6"/>
  <c r="Y37" i="6"/>
  <c r="X37" i="6"/>
  <c r="AB37" i="6"/>
  <c r="Y69" i="6"/>
  <c r="X69" i="6"/>
  <c r="Y101" i="6"/>
  <c r="X101" i="6"/>
  <c r="Y133" i="6"/>
  <c r="X133" i="6"/>
  <c r="Y165" i="6"/>
  <c r="X165" i="6"/>
  <c r="Y197" i="6"/>
  <c r="X197" i="6"/>
  <c r="Y229" i="6"/>
  <c r="X229" i="6"/>
  <c r="Y261" i="6"/>
  <c r="X261" i="6"/>
  <c r="Y293" i="6"/>
  <c r="X293" i="6"/>
  <c r="Y325" i="6"/>
  <c r="X325" i="6"/>
  <c r="Y357" i="6"/>
  <c r="X357" i="6"/>
  <c r="Y389" i="6"/>
  <c r="X389" i="6"/>
  <c r="Y421" i="6"/>
  <c r="X421" i="6"/>
  <c r="Y453" i="6"/>
  <c r="X453" i="6"/>
  <c r="Y485" i="6"/>
  <c r="X485" i="6"/>
  <c r="Y517" i="6"/>
  <c r="X517" i="6"/>
  <c r="Y613" i="6"/>
  <c r="X613" i="6"/>
  <c r="Y645" i="6"/>
  <c r="X645" i="6"/>
  <c r="Y677" i="6"/>
  <c r="X677" i="6"/>
  <c r="Y709" i="6"/>
  <c r="X709" i="6"/>
  <c r="Y741" i="6"/>
  <c r="X741" i="6"/>
  <c r="Y773" i="6"/>
  <c r="X773" i="6"/>
  <c r="Y805" i="6"/>
  <c r="X805" i="6"/>
  <c r="Y837" i="6"/>
  <c r="X837" i="6"/>
  <c r="Y869" i="6"/>
  <c r="X869" i="6"/>
  <c r="Y901" i="6"/>
  <c r="X901" i="6"/>
  <c r="Y933" i="6"/>
  <c r="X933" i="6"/>
  <c r="Y965" i="6"/>
  <c r="X965" i="6"/>
  <c r="Y1002" i="6"/>
  <c r="X1002" i="6"/>
  <c r="AC1002" i="6"/>
  <c r="Y1045" i="6"/>
  <c r="X1045" i="6"/>
  <c r="Y1173" i="6"/>
  <c r="X1173" i="6"/>
  <c r="Y1216" i="6"/>
  <c r="AB1216" i="6"/>
  <c r="X1216" i="6"/>
  <c r="Y1300" i="6"/>
  <c r="X1300" i="6"/>
  <c r="AC1300" i="6"/>
  <c r="Y1643" i="6"/>
  <c r="X1643" i="6"/>
  <c r="Y1771" i="6"/>
  <c r="X1771" i="6"/>
  <c r="Y1899" i="6"/>
  <c r="X1899" i="6"/>
  <c r="Y2091" i="6"/>
  <c r="X2091" i="6"/>
  <c r="Y2347" i="6"/>
  <c r="X2347" i="6"/>
  <c r="Y3053" i="6"/>
  <c r="X3053" i="6"/>
  <c r="Y2060" i="6"/>
  <c r="X2060" i="6"/>
  <c r="Y2124" i="6"/>
  <c r="X2124" i="6"/>
  <c r="Y2188" i="6"/>
  <c r="X2188" i="6"/>
  <c r="Y2252" i="6"/>
  <c r="X2252" i="6"/>
  <c r="Y2316" i="6"/>
  <c r="X2316" i="6"/>
  <c r="Y2394" i="6"/>
  <c r="X2394" i="6"/>
  <c r="Y2522" i="6"/>
  <c r="X2522" i="6"/>
  <c r="X2650" i="6"/>
  <c r="Y2650" i="6"/>
  <c r="X2926" i="6"/>
  <c r="Y2926" i="6"/>
  <c r="Y1255" i="6"/>
  <c r="X1255" i="6"/>
  <c r="Y1316" i="6"/>
  <c r="X1316" i="6"/>
  <c r="AC1316" i="6"/>
  <c r="Y1451" i="6"/>
  <c r="X1451" i="6"/>
  <c r="Y1575" i="6"/>
  <c r="X1575" i="6"/>
  <c r="Y1639" i="6"/>
  <c r="X1639" i="6"/>
  <c r="Y1703" i="6"/>
  <c r="X1703" i="6"/>
  <c r="Y1767" i="6"/>
  <c r="X1767" i="6"/>
  <c r="Y1831" i="6"/>
  <c r="X1831" i="6"/>
  <c r="Y1895" i="6"/>
  <c r="X1895" i="6"/>
  <c r="Y1991" i="6"/>
  <c r="X1991" i="6"/>
  <c r="Y2055" i="6"/>
  <c r="X2055" i="6"/>
  <c r="Y2119" i="6"/>
  <c r="X2119" i="6"/>
  <c r="Y2183" i="6"/>
  <c r="X2183" i="6"/>
  <c r="Y2247" i="6"/>
  <c r="X2247" i="6"/>
  <c r="Y2311" i="6"/>
  <c r="X2311" i="6"/>
  <c r="Y2853" i="6"/>
  <c r="X2853" i="6"/>
  <c r="Y3165" i="6"/>
  <c r="X3165" i="6"/>
  <c r="Y1600" i="6"/>
  <c r="AB1600" i="6"/>
  <c r="X1600" i="6"/>
  <c r="Y1975" i="6"/>
  <c r="X1975" i="6"/>
  <c r="Y2048" i="6"/>
  <c r="AB2048" i="6"/>
  <c r="X2048" i="6"/>
  <c r="Y2112" i="6"/>
  <c r="AB2112" i="6"/>
  <c r="AL2112" i="6" s="1"/>
  <c r="X2112" i="6"/>
  <c r="Y2176" i="6"/>
  <c r="AB2176" i="6"/>
  <c r="AM2176" i="6" s="1"/>
  <c r="X2176" i="6"/>
  <c r="Y2240" i="6"/>
  <c r="AB2240" i="6"/>
  <c r="X2240" i="6"/>
  <c r="Y2304" i="6"/>
  <c r="AB2304" i="6"/>
  <c r="X2304" i="6"/>
  <c r="Y2370" i="6"/>
  <c r="X2370" i="6"/>
  <c r="Y2498" i="6"/>
  <c r="X2498" i="6"/>
  <c r="X2626" i="6"/>
  <c r="Y2626" i="6"/>
  <c r="X2846" i="6"/>
  <c r="Y2846" i="6"/>
  <c r="Y1237" i="6"/>
  <c r="X1237" i="6"/>
  <c r="Y1269" i="6"/>
  <c r="X1269" i="6"/>
  <c r="Y1301" i="6"/>
  <c r="X1301" i="6"/>
  <c r="Y1333" i="6"/>
  <c r="X1333" i="6"/>
  <c r="Y1365" i="6"/>
  <c r="X1365" i="6"/>
  <c r="Y1525" i="6"/>
  <c r="X1525" i="6"/>
  <c r="Y1557" i="6"/>
  <c r="X1557" i="6"/>
  <c r="Y1589" i="6"/>
  <c r="X1589" i="6"/>
  <c r="Y1621" i="6"/>
  <c r="X1621" i="6"/>
  <c r="Y1653" i="6"/>
  <c r="X1653" i="6"/>
  <c r="Y1685" i="6"/>
  <c r="X1685" i="6"/>
  <c r="Y1717" i="6"/>
  <c r="X1717" i="6"/>
  <c r="Y1749" i="6"/>
  <c r="X1749" i="6"/>
  <c r="Y1781" i="6"/>
  <c r="X1781" i="6"/>
  <c r="Y1813" i="6"/>
  <c r="X1813" i="6"/>
  <c r="Y1845" i="6"/>
  <c r="X1845" i="6"/>
  <c r="Y1877" i="6"/>
  <c r="X1877" i="6"/>
  <c r="Y1909" i="6"/>
  <c r="X1909" i="6"/>
  <c r="Y2005" i="6"/>
  <c r="X2005" i="6"/>
  <c r="Y2037" i="6"/>
  <c r="X2037" i="6"/>
  <c r="Y2069" i="6"/>
  <c r="X2069" i="6"/>
  <c r="Y2101" i="6"/>
  <c r="X2101" i="6"/>
  <c r="Y2133" i="6"/>
  <c r="X2133" i="6"/>
  <c r="Y2165" i="6"/>
  <c r="X2165" i="6"/>
  <c r="Y2197" i="6"/>
  <c r="X2197" i="6"/>
  <c r="Y2229" i="6"/>
  <c r="X2229" i="6"/>
  <c r="Y2261" i="6"/>
  <c r="X2261" i="6"/>
  <c r="Y2293" i="6"/>
  <c r="X2293" i="6"/>
  <c r="Y2325" i="6"/>
  <c r="X2325" i="6"/>
  <c r="Y2357" i="6"/>
  <c r="X2357" i="6"/>
  <c r="Y2413" i="6"/>
  <c r="X2413" i="6"/>
  <c r="Y2477" i="6"/>
  <c r="X2477" i="6"/>
  <c r="Y2541" i="6"/>
  <c r="X2541" i="6"/>
  <c r="Y2605" i="6"/>
  <c r="X2605" i="6"/>
  <c r="Y2669" i="6"/>
  <c r="X2669" i="6"/>
  <c r="Y2805" i="6"/>
  <c r="X2805" i="6"/>
  <c r="Y2965" i="6"/>
  <c r="X2965" i="6"/>
  <c r="Y3093" i="6"/>
  <c r="X3093" i="6"/>
  <c r="X3221" i="6"/>
  <c r="Y3221" i="6"/>
  <c r="X3400" i="6"/>
  <c r="Y3400" i="6"/>
  <c r="Y1218" i="6"/>
  <c r="X1218" i="6"/>
  <c r="Y1250" i="6"/>
  <c r="X1250" i="6"/>
  <c r="Y1282" i="6"/>
  <c r="X1282" i="6"/>
  <c r="Y1378" i="6"/>
  <c r="X1378" i="6"/>
  <c r="Y1410" i="6"/>
  <c r="X1410" i="6"/>
  <c r="Y1442" i="6"/>
  <c r="X1442" i="6"/>
  <c r="Y1474" i="6"/>
  <c r="X1474" i="6"/>
  <c r="Y1570" i="6"/>
  <c r="X1570" i="6"/>
  <c r="Y1602" i="6"/>
  <c r="X1602" i="6"/>
  <c r="Y1634" i="6"/>
  <c r="X1634" i="6"/>
  <c r="Y1666" i="6"/>
  <c r="X1666" i="6"/>
  <c r="Y1698" i="6"/>
  <c r="X1698" i="6"/>
  <c r="Y1730" i="6"/>
  <c r="X1730" i="6"/>
  <c r="Y1762" i="6"/>
  <c r="X1762" i="6"/>
  <c r="Y1794" i="6"/>
  <c r="X1794" i="6"/>
  <c r="Y1826" i="6"/>
  <c r="X1826" i="6"/>
  <c r="Y1858" i="6"/>
  <c r="X1858" i="6"/>
  <c r="Y1890" i="6"/>
  <c r="X1890" i="6"/>
  <c r="Y1922" i="6"/>
  <c r="X1922" i="6"/>
  <c r="Y1954" i="6"/>
  <c r="X1954" i="6"/>
  <c r="Y1986" i="6"/>
  <c r="X1986" i="6"/>
  <c r="Y2018" i="6"/>
  <c r="X2018" i="6"/>
  <c r="Y2050" i="6"/>
  <c r="X2050" i="6"/>
  <c r="Y2082" i="6"/>
  <c r="X2082" i="6"/>
  <c r="Y2114" i="6"/>
  <c r="X2114" i="6"/>
  <c r="Y2146" i="6"/>
  <c r="X2146" i="6"/>
  <c r="Y2178" i="6"/>
  <c r="X2178" i="6"/>
  <c r="Y2210" i="6"/>
  <c r="X2210" i="6"/>
  <c r="Y2242" i="6"/>
  <c r="X2242" i="6"/>
  <c r="Y2274" i="6"/>
  <c r="X2274" i="6"/>
  <c r="Y2306" i="6"/>
  <c r="X2306" i="6"/>
  <c r="Y2338" i="6"/>
  <c r="X2338" i="6"/>
  <c r="Y2374" i="6"/>
  <c r="X2374" i="6"/>
  <c r="Y2438" i="6"/>
  <c r="X2438" i="6"/>
  <c r="Y2502" i="6"/>
  <c r="X2502" i="6"/>
  <c r="Y2566" i="6"/>
  <c r="X2566" i="6"/>
  <c r="X2630" i="6"/>
  <c r="Y2630" i="6"/>
  <c r="X2694" i="6"/>
  <c r="Y2694" i="6"/>
  <c r="Y2857" i="6"/>
  <c r="X2857" i="6"/>
  <c r="Y2383" i="6"/>
  <c r="X2383" i="6"/>
  <c r="Y2415" i="6"/>
  <c r="X2415" i="6"/>
  <c r="Y2447" i="6"/>
  <c r="X2447" i="6"/>
  <c r="Y2479" i="6"/>
  <c r="X2479" i="6"/>
  <c r="Y2511" i="6"/>
  <c r="X2511" i="6"/>
  <c r="Y2543" i="6"/>
  <c r="X2543" i="6"/>
  <c r="Y2575" i="6"/>
  <c r="X2575" i="6"/>
  <c r="Y2607" i="6"/>
  <c r="X2607" i="6"/>
  <c r="Y2639" i="6"/>
  <c r="X2639" i="6"/>
  <c r="Y2671" i="6"/>
  <c r="X2671" i="6"/>
  <c r="Y2703" i="6"/>
  <c r="X2703" i="6"/>
  <c r="Y3289" i="6"/>
  <c r="X3289" i="6"/>
  <c r="Y2400" i="6"/>
  <c r="AB2400" i="6"/>
  <c r="X2400" i="6"/>
  <c r="Y2432" i="6"/>
  <c r="AB2432" i="6"/>
  <c r="X2432" i="6"/>
  <c r="Y2496" i="6"/>
  <c r="AB2496" i="6"/>
  <c r="AM2496" i="6" s="1"/>
  <c r="X2496" i="6"/>
  <c r="Y2560" i="6"/>
  <c r="AB2560" i="6"/>
  <c r="AM2560" i="6" s="1"/>
  <c r="X2560" i="6"/>
  <c r="X2624" i="6"/>
  <c r="AB2624" i="6"/>
  <c r="Y2624" i="6"/>
  <c r="Y2909" i="6"/>
  <c r="X2909" i="6"/>
  <c r="Y2811" i="6"/>
  <c r="X2811" i="6"/>
  <c r="Y2843" i="6"/>
  <c r="X2843" i="6"/>
  <c r="Y3348" i="6"/>
  <c r="X3348" i="6"/>
  <c r="X3412" i="6"/>
  <c r="Y3412" i="6"/>
  <c r="X3444" i="6"/>
  <c r="Y3444" i="6"/>
  <c r="X2804" i="6"/>
  <c r="Y2804" i="6"/>
  <c r="X2836" i="6"/>
  <c r="Y2836" i="6"/>
  <c r="X2868" i="6"/>
  <c r="Y2868" i="6"/>
  <c r="X2884" i="6"/>
  <c r="Y2884" i="6"/>
  <c r="X2932" i="6"/>
  <c r="Y2932" i="6"/>
  <c r="X2964" i="6"/>
  <c r="Y2964" i="6"/>
  <c r="X2996" i="6"/>
  <c r="Y2996" i="6"/>
  <c r="X3028" i="6"/>
  <c r="Y3028" i="6"/>
  <c r="X3060" i="6"/>
  <c r="Y3060" i="6"/>
  <c r="X3076" i="6"/>
  <c r="Y3076" i="6"/>
  <c r="X3108" i="6"/>
  <c r="Y3108" i="6"/>
  <c r="X3140" i="6"/>
  <c r="Y3140" i="6"/>
  <c r="X3172" i="6"/>
  <c r="Y3172" i="6"/>
  <c r="Y3204" i="6"/>
  <c r="X3204" i="6"/>
  <c r="Y3236" i="6"/>
  <c r="X3236" i="6"/>
  <c r="Y3268" i="6"/>
  <c r="X3268" i="6"/>
  <c r="Y3301" i="6"/>
  <c r="X3301" i="6"/>
  <c r="Y3365" i="6"/>
  <c r="X3365" i="6"/>
  <c r="Y3429" i="6"/>
  <c r="X3429" i="6"/>
  <c r="Y3800" i="6"/>
  <c r="X3800" i="6"/>
  <c r="X3493" i="6"/>
  <c r="Y3493" i="6"/>
  <c r="X3541" i="6"/>
  <c r="Y3541" i="6"/>
  <c r="X3573" i="6"/>
  <c r="Y3573" i="6"/>
  <c r="X3589" i="6"/>
  <c r="Y3589" i="6"/>
  <c r="Y3637" i="6"/>
  <c r="X3637" i="6"/>
  <c r="Y3669" i="6"/>
  <c r="X3669" i="6"/>
  <c r="AB3731" i="6"/>
  <c r="AM3731" i="6" s="1"/>
  <c r="AB3707" i="6"/>
  <c r="AB3603" i="6"/>
  <c r="AB3523" i="6"/>
  <c r="AM3523" i="6" s="1"/>
  <c r="AB3491" i="6"/>
  <c r="AM3491" i="6" s="1"/>
  <c r="AB3459" i="6"/>
  <c r="AB3427" i="6"/>
  <c r="AB3395" i="6"/>
  <c r="AM3395" i="6" s="1"/>
  <c r="AB3363" i="6"/>
  <c r="AM3363" i="6" s="1"/>
  <c r="AB3315" i="6"/>
  <c r="AC3299" i="6"/>
  <c r="AC3291" i="6"/>
  <c r="AC3259" i="6"/>
  <c r="AM3259" i="6" s="1"/>
  <c r="AC3227" i="6"/>
  <c r="AC3195" i="6"/>
  <c r="AC3163" i="6"/>
  <c r="AC3131" i="6"/>
  <c r="AM3131" i="6" s="1"/>
  <c r="AC3115" i="6"/>
  <c r="AC3083" i="6"/>
  <c r="AC3051" i="6"/>
  <c r="AC3019" i="6"/>
  <c r="AM3019" i="6" s="1"/>
  <c r="AC2987" i="6"/>
  <c r="AC2955" i="6"/>
  <c r="AC2923" i="6"/>
  <c r="AC2827" i="6"/>
  <c r="AM2827" i="6" s="1"/>
  <c r="AB2307" i="6"/>
  <c r="AB2219" i="6"/>
  <c r="AB2091" i="6"/>
  <c r="AM2091" i="6" s="1"/>
  <c r="AB1931" i="6"/>
  <c r="AM1931" i="6" s="1"/>
  <c r="AB1771" i="6"/>
  <c r="AB1643" i="6"/>
  <c r="AB1387" i="6"/>
  <c r="AM1387" i="6" s="1"/>
  <c r="AB1259" i="6"/>
  <c r="AL1259" i="6" s="1"/>
  <c r="AB1235" i="6"/>
  <c r="AB1203" i="6"/>
  <c r="AB1155" i="6"/>
  <c r="AB1123" i="6"/>
  <c r="AB1091" i="6"/>
  <c r="AB1075" i="6"/>
  <c r="AB1043" i="6"/>
  <c r="AB3750" i="6"/>
  <c r="AB3686" i="6"/>
  <c r="AB3622" i="6"/>
  <c r="AB3558" i="6"/>
  <c r="AB3270" i="6"/>
  <c r="AB3262" i="6"/>
  <c r="AB3182" i="6"/>
  <c r="AB3078" i="6"/>
  <c r="AB3014" i="6"/>
  <c r="AB2846" i="6"/>
  <c r="AB2694" i="6"/>
  <c r="AB2598" i="6"/>
  <c r="AB2566" i="6"/>
  <c r="AB2470" i="6"/>
  <c r="AB2438" i="6"/>
  <c r="AB2374" i="6"/>
  <c r="AB1182" i="6"/>
  <c r="AM1182" i="6" s="1"/>
  <c r="AB3781" i="6"/>
  <c r="AB3749" i="6"/>
  <c r="AB3717" i="6"/>
  <c r="AM3717" i="6" s="1"/>
  <c r="AB3685" i="6"/>
  <c r="AM3685" i="6" s="1"/>
  <c r="AB3637" i="6"/>
  <c r="AB3605" i="6"/>
  <c r="AB3573" i="6"/>
  <c r="AM3573" i="6" s="1"/>
  <c r="AB3541" i="6"/>
  <c r="AM3541" i="6" s="1"/>
  <c r="AB3509" i="6"/>
  <c r="AB3493" i="6"/>
  <c r="AB3429" i="6"/>
  <c r="AM3429" i="6" s="1"/>
  <c r="AB3397" i="6"/>
  <c r="AM3397" i="6" s="1"/>
  <c r="AB3365" i="6"/>
  <c r="AC3293" i="6"/>
  <c r="AC3285" i="6"/>
  <c r="AC3221" i="6"/>
  <c r="AC3157" i="6"/>
  <c r="AC3093" i="6"/>
  <c r="AC3053" i="6"/>
  <c r="AC3037" i="6"/>
  <c r="AM3037" i="6" s="1"/>
  <c r="AC3029" i="6"/>
  <c r="AC3021" i="6"/>
  <c r="AC2965" i="6"/>
  <c r="AC2853" i="6"/>
  <c r="AC2805" i="6"/>
  <c r="AC2669" i="6"/>
  <c r="AB2573" i="6"/>
  <c r="AM2573" i="6" s="1"/>
  <c r="AB2541" i="6"/>
  <c r="AM2541" i="6" s="1"/>
  <c r="AB2477" i="6"/>
  <c r="AB2381" i="6"/>
  <c r="AB2357" i="6"/>
  <c r="AB2325" i="6"/>
  <c r="AB2293" i="6"/>
  <c r="AB2261" i="6"/>
  <c r="AB2229" i="6"/>
  <c r="AB2197" i="6"/>
  <c r="AB2149" i="6"/>
  <c r="AB2133" i="6"/>
  <c r="AB2085" i="6"/>
  <c r="AB2069" i="6"/>
  <c r="AB2037" i="6"/>
  <c r="AB2005" i="6"/>
  <c r="AB1909" i="6"/>
  <c r="AB1877" i="6"/>
  <c r="AB1845" i="6"/>
  <c r="AB1797" i="6"/>
  <c r="AB1765" i="6"/>
  <c r="AB1733" i="6"/>
  <c r="AB1717" i="6"/>
  <c r="AB1685" i="6"/>
  <c r="AB1669" i="6"/>
  <c r="AB1637" i="6"/>
  <c r="AB1605" i="6"/>
  <c r="AB1573" i="6"/>
  <c r="AB1525" i="6"/>
  <c r="AC3380" i="6"/>
  <c r="AM3380" i="6" s="1"/>
  <c r="AC3348" i="6"/>
  <c r="AB3284" i="6"/>
  <c r="AB3236" i="6"/>
  <c r="AM3236" i="6" s="1"/>
  <c r="AB3204" i="6"/>
  <c r="AM3204" i="6" s="1"/>
  <c r="AB3188" i="6"/>
  <c r="AB3140" i="6"/>
  <c r="AB3108" i="6"/>
  <c r="AM3108" i="6" s="1"/>
  <c r="AB3076" i="6"/>
  <c r="AM3076" i="6" s="1"/>
  <c r="AB3044" i="6"/>
  <c r="AB3028" i="6"/>
  <c r="AB2932" i="6"/>
  <c r="AM2932" i="6" s="1"/>
  <c r="AB2868" i="6"/>
  <c r="AM2868" i="6" s="1"/>
  <c r="AB2804" i="6"/>
  <c r="AC2704" i="6"/>
  <c r="AC2512" i="6"/>
  <c r="AM2512" i="6" s="1"/>
  <c r="AC2448" i="6"/>
  <c r="AM2448" i="6" s="1"/>
  <c r="AB2284" i="6"/>
  <c r="AB2220" i="6"/>
  <c r="AB2156" i="6"/>
  <c r="AB2092" i="6"/>
  <c r="AB2028" i="6"/>
  <c r="AB1269" i="6"/>
  <c r="AC965" i="6"/>
  <c r="AC901" i="6"/>
  <c r="AB853" i="6"/>
  <c r="AB789" i="6"/>
  <c r="AB725" i="6"/>
  <c r="AB661" i="6"/>
  <c r="AB533" i="6"/>
  <c r="AB469" i="6"/>
  <c r="AB405" i="6"/>
  <c r="AB341" i="6"/>
  <c r="AB277" i="6"/>
  <c r="AB213" i="6"/>
  <c r="AB149" i="6"/>
  <c r="AC133" i="6"/>
  <c r="AB85" i="6"/>
  <c r="AC69" i="6"/>
  <c r="AC1328" i="6"/>
  <c r="AB972" i="6"/>
  <c r="AM972" i="6" s="1"/>
  <c r="AB908" i="6"/>
  <c r="AB844" i="6"/>
  <c r="AB780" i="6"/>
  <c r="AM780" i="6" s="1"/>
  <c r="AB716" i="6"/>
  <c r="AM716" i="6" s="1"/>
  <c r="AB684" i="6"/>
  <c r="AC5" i="6"/>
  <c r="AB1130" i="6"/>
  <c r="X3771" i="6"/>
  <c r="X3275" i="6"/>
  <c r="X3243" i="6"/>
  <c r="X3147" i="6"/>
  <c r="X3115" i="6"/>
  <c r="X3019" i="6"/>
  <c r="X2987" i="6"/>
  <c r="X2955" i="6"/>
  <c r="Y3718" i="6"/>
  <c r="X3602" i="6"/>
  <c r="Y3590" i="6"/>
  <c r="X3290" i="6"/>
  <c r="Y3194" i="6"/>
  <c r="Y3162" i="6"/>
  <c r="Y3066" i="6"/>
  <c r="Y2938" i="6"/>
  <c r="X3257" i="6"/>
  <c r="Y2969" i="6"/>
  <c r="Y2897" i="6"/>
  <c r="Y2705" i="6"/>
  <c r="Y2513" i="6"/>
  <c r="X2704" i="6"/>
  <c r="Y2448" i="6"/>
  <c r="Y2384" i="6"/>
  <c r="Y1792" i="6"/>
  <c r="Y1664" i="6"/>
  <c r="Y1376" i="6"/>
  <c r="Y2307" i="6"/>
  <c r="Y1203" i="6"/>
  <c r="Y1139" i="6"/>
  <c r="Y1075" i="6"/>
  <c r="X2842" i="6"/>
  <c r="Y2354" i="6"/>
  <c r="Y2290" i="6"/>
  <c r="Y2162" i="6"/>
  <c r="Y1970" i="6"/>
  <c r="Y1842" i="6"/>
  <c r="Y1778" i="6"/>
  <c r="Y1586" i="6"/>
  <c r="Y1394" i="6"/>
  <c r="Y1174" i="6"/>
  <c r="X1174" i="6"/>
  <c r="AB1174" i="6"/>
  <c r="Y1132" i="6"/>
  <c r="X1132" i="6"/>
  <c r="AC1132" i="6"/>
  <c r="Y1046" i="6"/>
  <c r="X1046" i="6"/>
  <c r="AB1046" i="6"/>
  <c r="Y966" i="6"/>
  <c r="X966" i="6"/>
  <c r="AB966" i="6"/>
  <c r="Y902" i="6"/>
  <c r="X902" i="6"/>
  <c r="AB902" i="6"/>
  <c r="Y774" i="6"/>
  <c r="X774" i="6"/>
  <c r="AB774" i="6"/>
  <c r="Y678" i="6"/>
  <c r="X678" i="6"/>
  <c r="AB678" i="6"/>
  <c r="Y614" i="6"/>
  <c r="X614" i="6"/>
  <c r="AB614" i="6"/>
  <c r="Y486" i="6"/>
  <c r="X486" i="6"/>
  <c r="AB486" i="6"/>
  <c r="Y422" i="6"/>
  <c r="X422" i="6"/>
  <c r="AB422" i="6"/>
  <c r="Y358" i="6"/>
  <c r="X358" i="6"/>
  <c r="AB358" i="6"/>
  <c r="Y294" i="6"/>
  <c r="X294" i="6"/>
  <c r="AB294" i="6"/>
  <c r="Y230" i="6"/>
  <c r="X230" i="6"/>
  <c r="AB230" i="6"/>
  <c r="Y166" i="6"/>
  <c r="X166" i="6"/>
  <c r="AB166" i="6"/>
  <c r="Y102" i="6"/>
  <c r="X102" i="6"/>
  <c r="AB102" i="6"/>
  <c r="Y38" i="6"/>
  <c r="X38" i="6"/>
  <c r="AB38" i="6"/>
  <c r="Y6" i="6"/>
  <c r="X6" i="6"/>
  <c r="AB6" i="6"/>
  <c r="Y2489" i="6"/>
  <c r="X2489" i="6"/>
  <c r="Y1228" i="6"/>
  <c r="X1228" i="6"/>
  <c r="AC1228" i="6"/>
  <c r="AM1228" i="6" s="1"/>
  <c r="Y1052" i="6"/>
  <c r="X1052" i="6"/>
  <c r="AC1052" i="6"/>
  <c r="Y514" i="6"/>
  <c r="X514" i="6"/>
  <c r="AC514" i="6"/>
  <c r="Y258" i="6"/>
  <c r="X258" i="6"/>
  <c r="AC258" i="6"/>
  <c r="AM258" i="6" s="1"/>
  <c r="Y2" i="6"/>
  <c r="AB2" i="6"/>
  <c r="X2" i="6"/>
  <c r="Y1788" i="6"/>
  <c r="X1788" i="6"/>
  <c r="Y1455" i="6"/>
  <c r="X1455" i="6"/>
  <c r="Y1202" i="6"/>
  <c r="X1202" i="6"/>
  <c r="Y1117" i="6"/>
  <c r="X1117" i="6"/>
  <c r="Y989" i="6"/>
  <c r="X989" i="6"/>
  <c r="Y1148" i="6"/>
  <c r="X1148" i="6"/>
  <c r="AC1148" i="6"/>
  <c r="AM1148" i="6" s="1"/>
  <c r="Y978" i="6"/>
  <c r="X978" i="6"/>
  <c r="AC978" i="6"/>
  <c r="AM978" i="6" s="1"/>
  <c r="Y786" i="6"/>
  <c r="X786" i="6"/>
  <c r="AC786" i="6"/>
  <c r="Y658" i="6"/>
  <c r="X658" i="6"/>
  <c r="AC658" i="6"/>
  <c r="Y466" i="6"/>
  <c r="X466" i="6"/>
  <c r="AC466" i="6"/>
  <c r="AM466" i="6" s="1"/>
  <c r="Y346" i="6"/>
  <c r="X346" i="6"/>
  <c r="AC346" i="6"/>
  <c r="Y210" i="6"/>
  <c r="X210" i="6"/>
  <c r="AC210" i="6"/>
  <c r="Y82" i="6"/>
  <c r="X82" i="6"/>
  <c r="AC82" i="6"/>
  <c r="X3245" i="6"/>
  <c r="Y3245" i="6"/>
  <c r="Y64" i="6"/>
  <c r="AB64" i="6"/>
  <c r="X64" i="6"/>
  <c r="Y128" i="6"/>
  <c r="X128" i="6"/>
  <c r="AC128" i="6"/>
  <c r="Y192" i="6"/>
  <c r="AB192" i="6"/>
  <c r="AM192" i="6" s="1"/>
  <c r="X192" i="6"/>
  <c r="Y256" i="6"/>
  <c r="X256" i="6"/>
  <c r="AC256" i="6"/>
  <c r="AM256" i="6" s="1"/>
  <c r="Y352" i="6"/>
  <c r="X352" i="6"/>
  <c r="AC352" i="6"/>
  <c r="Y384" i="6"/>
  <c r="AB384" i="6"/>
  <c r="X384" i="6"/>
  <c r="Y448" i="6"/>
  <c r="AB448" i="6"/>
  <c r="X448" i="6"/>
  <c r="Y512" i="6"/>
  <c r="AB512" i="6"/>
  <c r="X512" i="6"/>
  <c r="Y640" i="6"/>
  <c r="AB640" i="6"/>
  <c r="X640" i="6"/>
  <c r="Y704" i="6"/>
  <c r="AB704" i="6"/>
  <c r="X704" i="6"/>
  <c r="Y768" i="6"/>
  <c r="AB768" i="6"/>
  <c r="X768" i="6"/>
  <c r="Y832" i="6"/>
  <c r="AB832" i="6"/>
  <c r="X832" i="6"/>
  <c r="Y896" i="6"/>
  <c r="AB896" i="6"/>
  <c r="X896" i="6"/>
  <c r="Y1124" i="6"/>
  <c r="X1124" i="6"/>
  <c r="AC1124" i="6"/>
  <c r="Y1166" i="6"/>
  <c r="X1166" i="6"/>
  <c r="AB1166" i="6"/>
  <c r="AM1166" i="6" s="1"/>
  <c r="Y1288" i="6"/>
  <c r="AB1288" i="6"/>
  <c r="X1288" i="6"/>
  <c r="Y1471" i="6"/>
  <c r="X1471" i="6"/>
  <c r="Y1636" i="6"/>
  <c r="X1636" i="6"/>
  <c r="Y1764" i="6"/>
  <c r="X1764" i="6"/>
  <c r="Y1892" i="6"/>
  <c r="X1892" i="6"/>
  <c r="Y3149" i="6"/>
  <c r="X3149" i="6"/>
  <c r="Y9" i="6"/>
  <c r="X9" i="6"/>
  <c r="AC9" i="6"/>
  <c r="Y25" i="6"/>
  <c r="X25" i="6"/>
  <c r="AC25" i="6"/>
  <c r="Y57" i="6"/>
  <c r="X57" i="6"/>
  <c r="AC57" i="6"/>
  <c r="Y121" i="6"/>
  <c r="AB121" i="6"/>
  <c r="AM121" i="6" s="1"/>
  <c r="X121" i="6"/>
  <c r="Y217" i="6"/>
  <c r="AB217" i="6"/>
  <c r="AM217" i="6" s="1"/>
  <c r="X217" i="6"/>
  <c r="Y249" i="6"/>
  <c r="AB249" i="6"/>
  <c r="X249" i="6"/>
  <c r="Y345" i="6"/>
  <c r="AB345" i="6"/>
  <c r="X345" i="6"/>
  <c r="Y377" i="6"/>
  <c r="AB377" i="6"/>
  <c r="AM377" i="6" s="1"/>
  <c r="X377" i="6"/>
  <c r="Y441" i="6"/>
  <c r="AB441" i="6"/>
  <c r="AM441" i="6" s="1"/>
  <c r="X441" i="6"/>
  <c r="Y505" i="6"/>
  <c r="AB505" i="6"/>
  <c r="X505" i="6"/>
  <c r="Y665" i="6"/>
  <c r="AB665" i="6"/>
  <c r="X665" i="6"/>
  <c r="Y697" i="6"/>
  <c r="AB697" i="6"/>
  <c r="AM697" i="6" s="1"/>
  <c r="X697" i="6"/>
  <c r="Y793" i="6"/>
  <c r="AB793" i="6"/>
  <c r="AM793" i="6" s="1"/>
  <c r="X793" i="6"/>
  <c r="Y825" i="6"/>
  <c r="AB825" i="6"/>
  <c r="X825" i="6"/>
  <c r="Y889" i="6"/>
  <c r="AB889" i="6"/>
  <c r="X889" i="6"/>
  <c r="Y953" i="6"/>
  <c r="AB953" i="6"/>
  <c r="AL953" i="6" s="1"/>
  <c r="X953" i="6"/>
  <c r="Y986" i="6"/>
  <c r="X986" i="6"/>
  <c r="AC986" i="6"/>
  <c r="Y1029" i="6"/>
  <c r="X1029" i="6"/>
  <c r="Y1114" i="6"/>
  <c r="X1114" i="6"/>
  <c r="AC1114" i="6"/>
  <c r="Y1312" i="6"/>
  <c r="AB1312" i="6"/>
  <c r="X1312" i="6"/>
  <c r="Y1383" i="6"/>
  <c r="X1383" i="6"/>
  <c r="Y2251" i="6"/>
  <c r="X2251" i="6"/>
  <c r="Y3181" i="6"/>
  <c r="X3181" i="6"/>
  <c r="Y2068" i="6"/>
  <c r="X2068" i="6"/>
  <c r="Y2100" i="6"/>
  <c r="X2100" i="6"/>
  <c r="Y2164" i="6"/>
  <c r="X2164" i="6"/>
  <c r="Y2260" i="6"/>
  <c r="X2260" i="6"/>
  <c r="Y2324" i="6"/>
  <c r="X2324" i="6"/>
  <c r="X2798" i="6"/>
  <c r="Y2798" i="6"/>
  <c r="Y983" i="6"/>
  <c r="X983" i="6"/>
  <c r="AB983" i="6"/>
  <c r="Y1015" i="6"/>
  <c r="X1015" i="6"/>
  <c r="AB1015" i="6"/>
  <c r="Y1047" i="6"/>
  <c r="X1047" i="6"/>
  <c r="Y1063" i="6"/>
  <c r="X1063" i="6"/>
  <c r="Y1095" i="6"/>
  <c r="X1095" i="6"/>
  <c r="Y1127" i="6"/>
  <c r="X1127" i="6"/>
  <c r="Y1159" i="6"/>
  <c r="X1159" i="6"/>
  <c r="Y1191" i="6"/>
  <c r="X1191" i="6"/>
  <c r="Y1231" i="6"/>
  <c r="X1231" i="6"/>
  <c r="Y1295" i="6"/>
  <c r="X1295" i="6"/>
  <c r="Y1524" i="6"/>
  <c r="X1524" i="6"/>
  <c r="Y1647" i="6"/>
  <c r="X1647" i="6"/>
  <c r="Y1711" i="6"/>
  <c r="X1711" i="6"/>
  <c r="Y1775" i="6"/>
  <c r="X1775" i="6"/>
  <c r="Y1839" i="6"/>
  <c r="X1839" i="6"/>
  <c r="Y1903" i="6"/>
  <c r="X1903" i="6"/>
  <c r="Y1999" i="6"/>
  <c r="X1999" i="6"/>
  <c r="Y2063" i="6"/>
  <c r="X2063" i="6"/>
  <c r="Y2127" i="6"/>
  <c r="X2127" i="6"/>
  <c r="Y2191" i="6"/>
  <c r="X2191" i="6"/>
  <c r="Y2255" i="6"/>
  <c r="X2255" i="6"/>
  <c r="Y2319" i="6"/>
  <c r="X2319" i="6"/>
  <c r="Y2401" i="6"/>
  <c r="X2401" i="6"/>
  <c r="Y2529" i="6"/>
  <c r="X2529" i="6"/>
  <c r="Y2657" i="6"/>
  <c r="X2657" i="6"/>
  <c r="Y2941" i="6"/>
  <c r="X2941" i="6"/>
  <c r="Y3197" i="6"/>
  <c r="X3197" i="6"/>
  <c r="Y1447" i="6"/>
  <c r="X1447" i="6"/>
  <c r="Y1576" i="6"/>
  <c r="AB1576" i="6"/>
  <c r="X1576" i="6"/>
  <c r="Y1736" i="6"/>
  <c r="AB1736" i="6"/>
  <c r="X1736" i="6"/>
  <c r="Y1768" i="6"/>
  <c r="AB1768" i="6"/>
  <c r="X1768" i="6"/>
  <c r="Y1832" i="6"/>
  <c r="AB1832" i="6"/>
  <c r="X1832" i="6"/>
  <c r="Y1896" i="6"/>
  <c r="AB1896" i="6"/>
  <c r="X1896" i="6"/>
  <c r="Y1992" i="6"/>
  <c r="AB1992" i="6"/>
  <c r="X1992" i="6"/>
  <c r="Y2056" i="6"/>
  <c r="AB2056" i="6"/>
  <c r="X2056" i="6"/>
  <c r="Y2120" i="6"/>
  <c r="AB2120" i="6"/>
  <c r="X2120" i="6"/>
  <c r="Y2184" i="6"/>
  <c r="AB2184" i="6"/>
  <c r="X2184" i="6"/>
  <c r="Y2248" i="6"/>
  <c r="AB2248" i="6"/>
  <c r="X2248" i="6"/>
  <c r="Y2312" i="6"/>
  <c r="AB2312" i="6"/>
  <c r="X2312" i="6"/>
  <c r="Y2386" i="6"/>
  <c r="X2386" i="6"/>
  <c r="Y2514" i="6"/>
  <c r="X2514" i="6"/>
  <c r="X2642" i="6"/>
  <c r="Y2642" i="6"/>
  <c r="Y2905" i="6"/>
  <c r="X2905" i="6"/>
  <c r="Y1241" i="6"/>
  <c r="AB1241" i="6"/>
  <c r="AL1241" i="6" s="1"/>
  <c r="X1241" i="6"/>
  <c r="Y1305" i="6"/>
  <c r="AB1305" i="6"/>
  <c r="X1305" i="6"/>
  <c r="Y1337" i="6"/>
  <c r="AB1337" i="6"/>
  <c r="X1337" i="6"/>
  <c r="Y1369" i="6"/>
  <c r="AB1369" i="6"/>
  <c r="AL1369" i="6" s="1"/>
  <c r="X1369" i="6"/>
  <c r="Y1529" i="6"/>
  <c r="X1529" i="6"/>
  <c r="Y1561" i="6"/>
  <c r="X1561" i="6"/>
  <c r="Y1593" i="6"/>
  <c r="X1593" i="6"/>
  <c r="Y1625" i="6"/>
  <c r="X1625" i="6"/>
  <c r="Y1657" i="6"/>
  <c r="X1657" i="6"/>
  <c r="Y1689" i="6"/>
  <c r="X1689" i="6"/>
  <c r="Y1721" i="6"/>
  <c r="X1721" i="6"/>
  <c r="Y1753" i="6"/>
  <c r="X1753" i="6"/>
  <c r="Y1785" i="6"/>
  <c r="X1785" i="6"/>
  <c r="Y1817" i="6"/>
  <c r="X1817" i="6"/>
  <c r="Y1849" i="6"/>
  <c r="X1849" i="6"/>
  <c r="Y1881" i="6"/>
  <c r="X1881" i="6"/>
  <c r="Y1913" i="6"/>
  <c r="X1913" i="6"/>
  <c r="Y2009" i="6"/>
  <c r="X2009" i="6"/>
  <c r="Y2041" i="6"/>
  <c r="X2041" i="6"/>
  <c r="Y2073" i="6"/>
  <c r="X2073" i="6"/>
  <c r="Y2105" i="6"/>
  <c r="X2105" i="6"/>
  <c r="Y2137" i="6"/>
  <c r="X2137" i="6"/>
  <c r="Y2169" i="6"/>
  <c r="X2169" i="6"/>
  <c r="Y2201" i="6"/>
  <c r="X2201" i="6"/>
  <c r="Y2233" i="6"/>
  <c r="X2233" i="6"/>
  <c r="Y2265" i="6"/>
  <c r="X2265" i="6"/>
  <c r="Y2297" i="6"/>
  <c r="X2297" i="6"/>
  <c r="Y2329" i="6"/>
  <c r="X2329" i="6"/>
  <c r="Y2361" i="6"/>
  <c r="X2361" i="6"/>
  <c r="Y2421" i="6"/>
  <c r="X2421" i="6"/>
  <c r="Y2517" i="6"/>
  <c r="X2517" i="6"/>
  <c r="Y2581" i="6"/>
  <c r="X2581" i="6"/>
  <c r="Y2645" i="6"/>
  <c r="X2645" i="6"/>
  <c r="Y2709" i="6"/>
  <c r="X2709" i="6"/>
  <c r="Y2917" i="6"/>
  <c r="X2917" i="6"/>
  <c r="Y3045" i="6"/>
  <c r="X3045" i="6"/>
  <c r="Y3173" i="6"/>
  <c r="X3173" i="6"/>
  <c r="Y3304" i="6"/>
  <c r="X3304" i="6"/>
  <c r="X3432" i="6"/>
  <c r="Y3432" i="6"/>
  <c r="Y1222" i="6"/>
  <c r="X1222" i="6"/>
  <c r="Y1254" i="6"/>
  <c r="X1254" i="6"/>
  <c r="Y1286" i="6"/>
  <c r="X1286" i="6"/>
  <c r="Y1382" i="6"/>
  <c r="X1382" i="6"/>
  <c r="Y1414" i="6"/>
  <c r="X1414" i="6"/>
  <c r="Y1446" i="6"/>
  <c r="X1446" i="6"/>
  <c r="Y1478" i="6"/>
  <c r="X1478" i="6"/>
  <c r="Y1574" i="6"/>
  <c r="X1574" i="6"/>
  <c r="Y1606" i="6"/>
  <c r="X1606" i="6"/>
  <c r="Y1638" i="6"/>
  <c r="X1638" i="6"/>
  <c r="Y1670" i="6"/>
  <c r="X1670" i="6"/>
  <c r="Y1702" i="6"/>
  <c r="X1702" i="6"/>
  <c r="Y1734" i="6"/>
  <c r="X1734" i="6"/>
  <c r="Y1766" i="6"/>
  <c r="X1766" i="6"/>
  <c r="Y1798" i="6"/>
  <c r="X1798" i="6"/>
  <c r="Y1830" i="6"/>
  <c r="X1830" i="6"/>
  <c r="Y1862" i="6"/>
  <c r="X1862" i="6"/>
  <c r="Y1894" i="6"/>
  <c r="X1894" i="6"/>
  <c r="Y1926" i="6"/>
  <c r="X1926" i="6"/>
  <c r="Y1958" i="6"/>
  <c r="X1958" i="6"/>
  <c r="Y1990" i="6"/>
  <c r="X1990" i="6"/>
  <c r="Y2022" i="6"/>
  <c r="X2022" i="6"/>
  <c r="Y2054" i="6"/>
  <c r="X2054" i="6"/>
  <c r="Y2086" i="6"/>
  <c r="X2086" i="6"/>
  <c r="Y2118" i="6"/>
  <c r="X2118" i="6"/>
  <c r="Y2150" i="6"/>
  <c r="X2150" i="6"/>
  <c r="Y2182" i="6"/>
  <c r="X2182" i="6"/>
  <c r="Y2214" i="6"/>
  <c r="X2214" i="6"/>
  <c r="Y2246" i="6"/>
  <c r="X2246" i="6"/>
  <c r="Y2278" i="6"/>
  <c r="X2278" i="6"/>
  <c r="Y2310" i="6"/>
  <c r="X2310" i="6"/>
  <c r="Y2342" i="6"/>
  <c r="X2342" i="6"/>
  <c r="Y2382" i="6"/>
  <c r="X2382" i="6"/>
  <c r="Y2446" i="6"/>
  <c r="X2446" i="6"/>
  <c r="Y2510" i="6"/>
  <c r="X2510" i="6"/>
  <c r="Y2574" i="6"/>
  <c r="X2574" i="6"/>
  <c r="X2638" i="6"/>
  <c r="Y2638" i="6"/>
  <c r="X2702" i="6"/>
  <c r="Y2702" i="6"/>
  <c r="Y2387" i="6"/>
  <c r="X2387" i="6"/>
  <c r="Y2419" i="6"/>
  <c r="X2419" i="6"/>
  <c r="Y2451" i="6"/>
  <c r="X2451" i="6"/>
  <c r="Y2483" i="6"/>
  <c r="X2483" i="6"/>
  <c r="Y2515" i="6"/>
  <c r="X2515" i="6"/>
  <c r="Y2547" i="6"/>
  <c r="X2547" i="6"/>
  <c r="Y2579" i="6"/>
  <c r="X2579" i="6"/>
  <c r="Y2611" i="6"/>
  <c r="X2611" i="6"/>
  <c r="Y2643" i="6"/>
  <c r="X2643" i="6"/>
  <c r="Y2675" i="6"/>
  <c r="X2675" i="6"/>
  <c r="Y2707" i="6"/>
  <c r="X2707" i="6"/>
  <c r="Y2945" i="6"/>
  <c r="X2945" i="6"/>
  <c r="Y3137" i="6"/>
  <c r="X3137" i="6"/>
  <c r="Y3201" i="6"/>
  <c r="X3201" i="6"/>
  <c r="Y3360" i="6"/>
  <c r="X3360" i="6"/>
  <c r="X3424" i="6"/>
  <c r="Y3424" i="6"/>
  <c r="Y2372" i="6"/>
  <c r="X2372" i="6"/>
  <c r="Y2404" i="6"/>
  <c r="X2404" i="6"/>
  <c r="Y2452" i="6"/>
  <c r="X2452" i="6"/>
  <c r="Y2484" i="6"/>
  <c r="X2484" i="6"/>
  <c r="Y2516" i="6"/>
  <c r="X2516" i="6"/>
  <c r="Y2532" i="6"/>
  <c r="X2532" i="6"/>
  <c r="Y2564" i="6"/>
  <c r="X2564" i="6"/>
  <c r="Y2596" i="6"/>
  <c r="X2596" i="6"/>
  <c r="X2628" i="6"/>
  <c r="Y2628" i="6"/>
  <c r="X2660" i="6"/>
  <c r="Y2660" i="6"/>
  <c r="X2692" i="6"/>
  <c r="Y2692" i="6"/>
  <c r="X2788" i="6"/>
  <c r="Y2788" i="6"/>
  <c r="Y2861" i="6"/>
  <c r="X2861" i="6"/>
  <c r="Y2815" i="6"/>
  <c r="X2815" i="6"/>
  <c r="Y2847" i="6"/>
  <c r="X2847" i="6"/>
  <c r="Y3356" i="6"/>
  <c r="X3356" i="6"/>
  <c r="X3420" i="6"/>
  <c r="Y3420" i="6"/>
  <c r="X2840" i="6"/>
  <c r="AB2840" i="6"/>
  <c r="Y2840" i="6"/>
  <c r="X3032" i="6"/>
  <c r="Y3032" i="6"/>
  <c r="X3064" i="6"/>
  <c r="Y3064" i="6"/>
  <c r="X3128" i="6"/>
  <c r="Y3128" i="6"/>
  <c r="Y3309" i="6"/>
  <c r="X3309" i="6"/>
  <c r="Y3373" i="6"/>
  <c r="X3373" i="6"/>
  <c r="Y3469" i="6"/>
  <c r="X3469" i="6"/>
  <c r="Y3484" i="6"/>
  <c r="X3484" i="6"/>
  <c r="Y3516" i="6"/>
  <c r="X3516" i="6"/>
  <c r="Y3548" i="6"/>
  <c r="X3548" i="6"/>
  <c r="Y3580" i="6"/>
  <c r="X3580" i="6"/>
  <c r="Y3612" i="6"/>
  <c r="X3612" i="6"/>
  <c r="Y3644" i="6"/>
  <c r="X3644" i="6"/>
  <c r="Y3676" i="6"/>
  <c r="X3676" i="6"/>
  <c r="Y3708" i="6"/>
  <c r="X3708" i="6"/>
  <c r="Y3740" i="6"/>
  <c r="X3740" i="6"/>
  <c r="Y3788" i="6"/>
  <c r="X3788" i="6"/>
  <c r="Y3804" i="6"/>
  <c r="X3804" i="6"/>
  <c r="Y3609" i="6"/>
  <c r="X3609" i="6"/>
  <c r="Y3641" i="6"/>
  <c r="X3641" i="6"/>
  <c r="AC3787" i="6"/>
  <c r="AC3779" i="6"/>
  <c r="AM3779" i="6" s="1"/>
  <c r="AC3771" i="6"/>
  <c r="AC3763" i="6"/>
  <c r="AC3731" i="6"/>
  <c r="AC3723" i="6"/>
  <c r="AC3707" i="6"/>
  <c r="AC3683" i="6"/>
  <c r="AC3659" i="6"/>
  <c r="AC3643" i="6"/>
  <c r="AC3635" i="6"/>
  <c r="AC3619" i="6"/>
  <c r="AC3603" i="6"/>
  <c r="AM3603" i="6" s="1"/>
  <c r="AC3595" i="6"/>
  <c r="AC3587" i="6"/>
  <c r="AC3579" i="6"/>
  <c r="AC3531" i="6"/>
  <c r="AC3523" i="6"/>
  <c r="AC3515" i="6"/>
  <c r="AC3507" i="6"/>
  <c r="AC3491" i="6"/>
  <c r="AC3475" i="6"/>
  <c r="AC3459" i="6"/>
  <c r="AC3443" i="6"/>
  <c r="AC3427" i="6"/>
  <c r="AM3427" i="6" s="1"/>
  <c r="AC3411" i="6"/>
  <c r="AM3411" i="6" s="1"/>
  <c r="AC3395" i="6"/>
  <c r="AC3379" i="6"/>
  <c r="AC3363" i="6"/>
  <c r="AC3347" i="6"/>
  <c r="AC3331" i="6"/>
  <c r="AC3315" i="6"/>
  <c r="AB3299" i="6"/>
  <c r="AB3291" i="6"/>
  <c r="AM3291" i="6" s="1"/>
  <c r="AB3275" i="6"/>
  <c r="AB3259" i="6"/>
  <c r="AB3243" i="6"/>
  <c r="AM3243" i="6" s="1"/>
  <c r="AB3227" i="6"/>
  <c r="AM3227" i="6" s="1"/>
  <c r="AB3211" i="6"/>
  <c r="AB3195" i="6"/>
  <c r="AB3179" i="6"/>
  <c r="AM3179" i="6" s="1"/>
  <c r="AB3163" i="6"/>
  <c r="AM3163" i="6" s="1"/>
  <c r="AB3147" i="6"/>
  <c r="AB3131" i="6"/>
  <c r="AB3115" i="6"/>
  <c r="AM3115" i="6" s="1"/>
  <c r="AB3099" i="6"/>
  <c r="AM3099" i="6" s="1"/>
  <c r="AB3083" i="6"/>
  <c r="AB3067" i="6"/>
  <c r="AB3051" i="6"/>
  <c r="AM3051" i="6" s="1"/>
  <c r="AB3035" i="6"/>
  <c r="AM3035" i="6" s="1"/>
  <c r="AB3019" i="6"/>
  <c r="AB3003" i="6"/>
  <c r="AB2987" i="6"/>
  <c r="AM2987" i="6" s="1"/>
  <c r="AB2971" i="6"/>
  <c r="AM2971" i="6" s="1"/>
  <c r="AB2955" i="6"/>
  <c r="AB2939" i="6"/>
  <c r="AB2923" i="6"/>
  <c r="AM2923" i="6" s="1"/>
  <c r="AB2843" i="6"/>
  <c r="AM2843" i="6" s="1"/>
  <c r="AB2827" i="6"/>
  <c r="AB2811" i="6"/>
  <c r="AB2795" i="6"/>
  <c r="AM2795" i="6" s="1"/>
  <c r="AB2707" i="6"/>
  <c r="AB2691" i="6"/>
  <c r="AB2675" i="6"/>
  <c r="AB2643" i="6"/>
  <c r="AB2627" i="6"/>
  <c r="AC2611" i="6"/>
  <c r="AC2579" i="6"/>
  <c r="AC2563" i="6"/>
  <c r="AC2547" i="6"/>
  <c r="AC2515" i="6"/>
  <c r="AC2499" i="6"/>
  <c r="AC2483" i="6"/>
  <c r="AC2451" i="6"/>
  <c r="AC2435" i="6"/>
  <c r="AC2419" i="6"/>
  <c r="AC2387" i="6"/>
  <c r="AC2371" i="6"/>
  <c r="AC2363" i="6"/>
  <c r="AC2347" i="6"/>
  <c r="AC2251" i="6"/>
  <c r="AM2251" i="6" s="1"/>
  <c r="AC2179" i="6"/>
  <c r="AC2091" i="6"/>
  <c r="AC2051" i="6"/>
  <c r="AC1987" i="6"/>
  <c r="AC1955" i="6"/>
  <c r="AC1947" i="6"/>
  <c r="AC1899" i="6"/>
  <c r="AC1875" i="6"/>
  <c r="AC1851" i="6"/>
  <c r="AM1851" i="6" s="1"/>
  <c r="AC1771" i="6"/>
  <c r="AC1723" i="6"/>
  <c r="AC1715" i="6"/>
  <c r="AC1643" i="6"/>
  <c r="AM1643" i="6" s="1"/>
  <c r="AC1619" i="6"/>
  <c r="AC1595" i="6"/>
  <c r="AC1459" i="6"/>
  <c r="AC1451" i="6"/>
  <c r="AC1411" i="6"/>
  <c r="AC1403" i="6"/>
  <c r="AC1387" i="6"/>
  <c r="AC1259" i="6"/>
  <c r="AC1227" i="6"/>
  <c r="AC1171" i="6"/>
  <c r="AC1139" i="6"/>
  <c r="AC1107" i="6"/>
  <c r="AC1043" i="6"/>
  <c r="AC3790" i="6"/>
  <c r="AC3782" i="6"/>
  <c r="AC3758" i="6"/>
  <c r="AM3758" i="6" s="1"/>
  <c r="AC3750" i="6"/>
  <c r="AC3726" i="6"/>
  <c r="AC3718" i="6"/>
  <c r="AC3694" i="6"/>
  <c r="AM3694" i="6" s="1"/>
  <c r="AC3686" i="6"/>
  <c r="AC3662" i="6"/>
  <c r="AC3654" i="6"/>
  <c r="AC3630" i="6"/>
  <c r="AM3630" i="6" s="1"/>
  <c r="AC3622" i="6"/>
  <c r="AC3598" i="6"/>
  <c r="AC3590" i="6"/>
  <c r="AC3566" i="6"/>
  <c r="AM3566" i="6" s="1"/>
  <c r="AC3558" i="6"/>
  <c r="AC3534" i="6"/>
  <c r="AC3526" i="6"/>
  <c r="AC3502" i="6"/>
  <c r="AM3502" i="6" s="1"/>
  <c r="AC3494" i="6"/>
  <c r="AB3470" i="6"/>
  <c r="AB3454" i="6"/>
  <c r="AM3454" i="6" s="1"/>
  <c r="AB3438" i="6"/>
  <c r="AM3438" i="6" s="1"/>
  <c r="AB3422" i="6"/>
  <c r="AB3406" i="6"/>
  <c r="AB3390" i="6"/>
  <c r="AM3390" i="6" s="1"/>
  <c r="AB3374" i="6"/>
  <c r="AM3374" i="6" s="1"/>
  <c r="AB3358" i="6"/>
  <c r="AB3342" i="6"/>
  <c r="AB3326" i="6"/>
  <c r="AM3326" i="6" s="1"/>
  <c r="AB3310" i="6"/>
  <c r="AM3310" i="6" s="1"/>
  <c r="AC3294" i="6"/>
  <c r="AC3286" i="6"/>
  <c r="AC3270" i="6"/>
  <c r="AC3262" i="6"/>
  <c r="AM3262" i="6" s="1"/>
  <c r="AC3222" i="6"/>
  <c r="AC3214" i="6"/>
  <c r="AC3206" i="6"/>
  <c r="AC3182" i="6"/>
  <c r="AM3182" i="6" s="1"/>
  <c r="AC3166" i="6"/>
  <c r="AC3158" i="6"/>
  <c r="AC3142" i="6"/>
  <c r="AC3134" i="6"/>
  <c r="AM3134" i="6" s="1"/>
  <c r="AC3094" i="6"/>
  <c r="AC3086" i="6"/>
  <c r="AC3078" i="6"/>
  <c r="AC3054" i="6"/>
  <c r="AM3054" i="6" s="1"/>
  <c r="AC3038" i="6"/>
  <c r="AC3030" i="6"/>
  <c r="AC3014" i="6"/>
  <c r="AC3006" i="6"/>
  <c r="AC2966" i="6"/>
  <c r="AC2958" i="6"/>
  <c r="AC2950" i="6"/>
  <c r="AC2926" i="6"/>
  <c r="AM2926" i="6" s="1"/>
  <c r="AC2846" i="6"/>
  <c r="AC2798" i="6"/>
  <c r="AC2702" i="6"/>
  <c r="AM2702" i="6" s="1"/>
  <c r="AC2694" i="6"/>
  <c r="AC2638" i="6"/>
  <c r="AC2630" i="6"/>
  <c r="AC2574" i="6"/>
  <c r="AM2574" i="6" s="1"/>
  <c r="AC2566" i="6"/>
  <c r="AC2510" i="6"/>
  <c r="AC2502" i="6"/>
  <c r="AC2446" i="6"/>
  <c r="AM2446" i="6" s="1"/>
  <c r="AC2438" i="6"/>
  <c r="AC2382" i="6"/>
  <c r="AC2374" i="6"/>
  <c r="AC2342" i="6"/>
  <c r="AC2310" i="6"/>
  <c r="AC2278" i="6"/>
  <c r="AC2246" i="6"/>
  <c r="AC2214" i="6"/>
  <c r="AC2182" i="6"/>
  <c r="AC2150" i="6"/>
  <c r="AC2118" i="6"/>
  <c r="AC2086" i="6"/>
  <c r="AC2054" i="6"/>
  <c r="AC2022" i="6"/>
  <c r="AC1990" i="6"/>
  <c r="AC1958" i="6"/>
  <c r="AC1926" i="6"/>
  <c r="AC1894" i="6"/>
  <c r="AC1862" i="6"/>
  <c r="AC1830" i="6"/>
  <c r="AC1798" i="6"/>
  <c r="AC1766" i="6"/>
  <c r="AC1734" i="6"/>
  <c r="AC1702" i="6"/>
  <c r="AC1670" i="6"/>
  <c r="AC1638" i="6"/>
  <c r="AC1606" i="6"/>
  <c r="AC1574" i="6"/>
  <c r="AC1478" i="6"/>
  <c r="AC1446" i="6"/>
  <c r="AC1414" i="6"/>
  <c r="AC1382" i="6"/>
  <c r="AC1286" i="6"/>
  <c r="AC1254" i="6"/>
  <c r="AC1222" i="6"/>
  <c r="AC3797" i="6"/>
  <c r="AC3781" i="6"/>
  <c r="AM3781" i="6" s="1"/>
  <c r="AC3765" i="6"/>
  <c r="AC3749" i="6"/>
  <c r="AC3733" i="6"/>
  <c r="AM3733" i="6" s="1"/>
  <c r="AC3717" i="6"/>
  <c r="AC3701" i="6"/>
  <c r="AC3685" i="6"/>
  <c r="AC3669" i="6"/>
  <c r="AC3637" i="6"/>
  <c r="AM3637" i="6" s="1"/>
  <c r="AC3589" i="6"/>
  <c r="AC3573" i="6"/>
  <c r="AC3541" i="6"/>
  <c r="AC3493" i="6"/>
  <c r="AM3493" i="6" s="1"/>
  <c r="AC3469" i="6"/>
  <c r="AC3429" i="6"/>
  <c r="AC3373" i="6"/>
  <c r="AC3365" i="6"/>
  <c r="AM3365" i="6" s="1"/>
  <c r="AC3309" i="6"/>
  <c r="AC3301" i="6"/>
  <c r="AB3245" i="6"/>
  <c r="AM3245" i="6" s="1"/>
  <c r="AB3221" i="6"/>
  <c r="AB3197" i="6"/>
  <c r="AB3181" i="6"/>
  <c r="AB3173" i="6"/>
  <c r="AB3165" i="6"/>
  <c r="AM3165" i="6" s="1"/>
  <c r="AB3149" i="6"/>
  <c r="AB3093" i="6"/>
  <c r="AB3053" i="6"/>
  <c r="AM3053" i="6" s="1"/>
  <c r="AB3045" i="6"/>
  <c r="AB3021" i="6"/>
  <c r="AB2965" i="6"/>
  <c r="AB2941" i="6"/>
  <c r="AM2941" i="6" s="1"/>
  <c r="AB2917" i="6"/>
  <c r="AB2909" i="6"/>
  <c r="AB2861" i="6"/>
  <c r="AB2853" i="6"/>
  <c r="AB2805" i="6"/>
  <c r="AB2709" i="6"/>
  <c r="AB2669" i="6"/>
  <c r="AB2645" i="6"/>
  <c r="AC2605" i="6"/>
  <c r="AC2581" i="6"/>
  <c r="AC2541" i="6"/>
  <c r="AC2517" i="6"/>
  <c r="AC2477" i="6"/>
  <c r="AM2477" i="6" s="1"/>
  <c r="AC2421" i="6"/>
  <c r="AC2413" i="6"/>
  <c r="AC2357" i="6"/>
  <c r="AC2325" i="6"/>
  <c r="AC2293" i="6"/>
  <c r="AC2261" i="6"/>
  <c r="AC2229" i="6"/>
  <c r="AC2197" i="6"/>
  <c r="AC2165" i="6"/>
  <c r="AC2133" i="6"/>
  <c r="AC2101" i="6"/>
  <c r="AC2069" i="6"/>
  <c r="AC2037" i="6"/>
  <c r="AC2005" i="6"/>
  <c r="AC1909" i="6"/>
  <c r="AC1877" i="6"/>
  <c r="AC1845" i="6"/>
  <c r="AC1813" i="6"/>
  <c r="AC1781" i="6"/>
  <c r="AC1749" i="6"/>
  <c r="AC1717" i="6"/>
  <c r="AC1685" i="6"/>
  <c r="AC1653" i="6"/>
  <c r="AC1621" i="6"/>
  <c r="AC1589" i="6"/>
  <c r="AC1557" i="6"/>
  <c r="AC1525" i="6"/>
  <c r="AC3804" i="6"/>
  <c r="AC3788" i="6"/>
  <c r="AC3740" i="6"/>
  <c r="AC3708" i="6"/>
  <c r="AC3676" i="6"/>
  <c r="AC3644" i="6"/>
  <c r="AC3612" i="6"/>
  <c r="AC3580" i="6"/>
  <c r="AC3548" i="6"/>
  <c r="AC3516" i="6"/>
  <c r="AC3484" i="6"/>
  <c r="AB3444" i="6"/>
  <c r="AM3444" i="6" s="1"/>
  <c r="AB3420" i="6"/>
  <c r="AB3412" i="6"/>
  <c r="AB3356" i="6"/>
  <c r="AB3348" i="6"/>
  <c r="AM3348" i="6" s="1"/>
  <c r="AC3268" i="6"/>
  <c r="AC3236" i="6"/>
  <c r="AC3204" i="6"/>
  <c r="AC3172" i="6"/>
  <c r="AM3172" i="6" s="1"/>
  <c r="AC3140" i="6"/>
  <c r="AM3140" i="6" s="1"/>
  <c r="AC3108" i="6"/>
  <c r="AC3076" i="6"/>
  <c r="AC3060" i="6"/>
  <c r="AM3060" i="6" s="1"/>
  <c r="AC3028" i="6"/>
  <c r="AM3028" i="6" s="1"/>
  <c r="AC2996" i="6"/>
  <c r="AC2932" i="6"/>
  <c r="AB2884" i="6"/>
  <c r="AM2884" i="6" s="1"/>
  <c r="AC2868" i="6"/>
  <c r="AC2840" i="6"/>
  <c r="AC2804" i="6"/>
  <c r="AB2692" i="6"/>
  <c r="AM2692" i="6" s="1"/>
  <c r="AB2628" i="6"/>
  <c r="AM2628" i="6" s="1"/>
  <c r="AB2564" i="6"/>
  <c r="AC2484" i="6"/>
  <c r="AC2400" i="6"/>
  <c r="AM2400" i="6" s="1"/>
  <c r="AB2372" i="6"/>
  <c r="AM2372" i="6" s="1"/>
  <c r="AC2164" i="6"/>
  <c r="AC2100" i="6"/>
  <c r="AC1888" i="6"/>
  <c r="AL1888" i="6" s="1"/>
  <c r="AC1824" i="6"/>
  <c r="AL1824" i="6" s="1"/>
  <c r="AC1788" i="6"/>
  <c r="AC1369" i="6"/>
  <c r="AC1333" i="6"/>
  <c r="AC1305" i="6"/>
  <c r="AL1305" i="6" s="1"/>
  <c r="AC1269" i="6"/>
  <c r="AC1241" i="6"/>
  <c r="AC1097" i="6"/>
  <c r="AL1097" i="6" s="1"/>
  <c r="AB1029" i="6"/>
  <c r="AC989" i="6"/>
  <c r="AC953" i="6"/>
  <c r="AB933" i="6"/>
  <c r="AC889" i="6"/>
  <c r="AL889" i="6" s="1"/>
  <c r="AB869" i="6"/>
  <c r="AC825" i="6"/>
  <c r="AB805" i="6"/>
  <c r="AB741" i="6"/>
  <c r="AC697" i="6"/>
  <c r="AB677" i="6"/>
  <c r="AB613" i="6"/>
  <c r="AC505" i="6"/>
  <c r="AM505" i="6" s="1"/>
  <c r="AB485" i="6"/>
  <c r="AC441" i="6"/>
  <c r="AB421" i="6"/>
  <c r="AC377" i="6"/>
  <c r="AB357" i="6"/>
  <c r="AB293" i="6"/>
  <c r="AC249" i="6"/>
  <c r="AM249" i="6" s="1"/>
  <c r="AB229" i="6"/>
  <c r="AB165" i="6"/>
  <c r="AC121" i="6"/>
  <c r="AB101" i="6"/>
  <c r="AC1760" i="6"/>
  <c r="AC1696" i="6"/>
  <c r="AC1632" i="6"/>
  <c r="AC1568" i="6"/>
  <c r="AB1316" i="6"/>
  <c r="AC1288" i="6"/>
  <c r="AB1228" i="6"/>
  <c r="AB1124" i="6"/>
  <c r="AC1088" i="6"/>
  <c r="AB1076" i="6"/>
  <c r="AC896" i="6"/>
  <c r="AC832" i="6"/>
  <c r="AC768" i="6"/>
  <c r="AC704" i="6"/>
  <c r="AC640" i="6"/>
  <c r="AC512" i="6"/>
  <c r="AC448" i="6"/>
  <c r="AC384" i="6"/>
  <c r="AC336" i="6"/>
  <c r="AB923" i="6"/>
  <c r="AB859" i="6"/>
  <c r="AB795" i="6"/>
  <c r="AB731" i="6"/>
  <c r="AB667" i="6"/>
  <c r="AB539" i="6"/>
  <c r="AB475" i="6"/>
  <c r="AB411" i="6"/>
  <c r="AB347" i="6"/>
  <c r="AB283" i="6"/>
  <c r="AB219" i="6"/>
  <c r="AB155" i="6"/>
  <c r="AB91" i="6"/>
  <c r="AB27" i="6"/>
  <c r="AB352" i="6"/>
  <c r="AC192" i="6"/>
  <c r="AC2" i="6"/>
  <c r="AM2" i="6" s="1"/>
  <c r="AC1166" i="6"/>
  <c r="AC1118" i="6"/>
  <c r="AC1046" i="6"/>
  <c r="AB970" i="6"/>
  <c r="AB906" i="6"/>
  <c r="AB778" i="6"/>
  <c r="AB714" i="6"/>
  <c r="AB650" i="6"/>
  <c r="AB458" i="6"/>
  <c r="AB394" i="6"/>
  <c r="AB330" i="6"/>
  <c r="AB202" i="6"/>
  <c r="AB138" i="6"/>
  <c r="AC240" i="6"/>
  <c r="AB176" i="6"/>
  <c r="Y3767" i="6"/>
  <c r="Y3703" i="6"/>
  <c r="X3643" i="6"/>
  <c r="Y3587" i="6"/>
  <c r="X3511" i="6"/>
  <c r="Y3491" i="6"/>
  <c r="X3479" i="6"/>
  <c r="Y3447" i="6"/>
  <c r="Y3415" i="6"/>
  <c r="Y3383" i="6"/>
  <c r="Y3351" i="6"/>
  <c r="Y3319" i="6"/>
  <c r="Y3295" i="6"/>
  <c r="Y3263" i="6"/>
  <c r="Y3231" i="6"/>
  <c r="Y3199" i="6"/>
  <c r="Y3167" i="6"/>
  <c r="Y3135" i="6"/>
  <c r="Y3103" i="6"/>
  <c r="Y3071" i="6"/>
  <c r="Y3039" i="6"/>
  <c r="Y3007" i="6"/>
  <c r="Y2975" i="6"/>
  <c r="Y2943" i="6"/>
  <c r="X3802" i="6"/>
  <c r="Y3782" i="6"/>
  <c r="Y3750" i="6"/>
  <c r="X3738" i="6"/>
  <c r="Y3726" i="6"/>
  <c r="Y3686" i="6"/>
  <c r="Y3622" i="6"/>
  <c r="X3610" i="6"/>
  <c r="Y3598" i="6"/>
  <c r="X3586" i="6"/>
  <c r="X3546" i="6"/>
  <c r="Y3526" i="6"/>
  <c r="Y3494" i="6"/>
  <c r="X3474" i="6"/>
  <c r="X3450" i="6"/>
  <c r="X3418" i="6"/>
  <c r="X3386" i="6"/>
  <c r="X3354" i="6"/>
  <c r="X3322" i="6"/>
  <c r="Y3286" i="6"/>
  <c r="X3266" i="6"/>
  <c r="X3226" i="6"/>
  <c r="Y3214" i="6"/>
  <c r="Y3202" i="6"/>
  <c r="X3182" i="6"/>
  <c r="X3158" i="6"/>
  <c r="Y3138" i="6"/>
  <c r="Y3098" i="6"/>
  <c r="X3086" i="6"/>
  <c r="Y3074" i="6"/>
  <c r="X3054" i="6"/>
  <c r="X3030" i="6"/>
  <c r="Y3010" i="6"/>
  <c r="Y2970" i="6"/>
  <c r="X2958" i="6"/>
  <c r="Y2946" i="6"/>
  <c r="Y3801" i="6"/>
  <c r="Y3769" i="6"/>
  <c r="Y3737" i="6"/>
  <c r="Y3705" i="6"/>
  <c r="X3657" i="6"/>
  <c r="Y3593" i="6"/>
  <c r="Y3529" i="6"/>
  <c r="X3425" i="6"/>
  <c r="X3409" i="6"/>
  <c r="X3361" i="6"/>
  <c r="X3345" i="6"/>
  <c r="X3321" i="6"/>
  <c r="X3297" i="6"/>
  <c r="X3193" i="6"/>
  <c r="X3169" i="6"/>
  <c r="X3752" i="6"/>
  <c r="X3688" i="6"/>
  <c r="X3624" i="6"/>
  <c r="X3560" i="6"/>
  <c r="X3496" i="6"/>
  <c r="X3352" i="6"/>
  <c r="X3240" i="6"/>
  <c r="Y3176" i="6"/>
  <c r="Y3112" i="6"/>
  <c r="Y3048" i="6"/>
  <c r="Y2984" i="6"/>
  <c r="X2913" i="6"/>
  <c r="X2849" i="6"/>
  <c r="X2841" i="6"/>
  <c r="X2817" i="6"/>
  <c r="X2809" i="6"/>
  <c r="X2641" i="6"/>
  <c r="X2449" i="6"/>
  <c r="X2345" i="6"/>
  <c r="X2281" i="6"/>
  <c r="X2217" i="6"/>
  <c r="X2153" i="6"/>
  <c r="X2089" i="6"/>
  <c r="X2025" i="6"/>
  <c r="X1897" i="6"/>
  <c r="X1833" i="6"/>
  <c r="X1769" i="6"/>
  <c r="X1705" i="6"/>
  <c r="X1641" i="6"/>
  <c r="X1577" i="6"/>
  <c r="X1513" i="6"/>
  <c r="X1321" i="6"/>
  <c r="X1257" i="6"/>
  <c r="X1081" i="6"/>
  <c r="X937" i="6"/>
  <c r="X873" i="6"/>
  <c r="X809" i="6"/>
  <c r="X745" i="6"/>
  <c r="X681" i="6"/>
  <c r="X617" i="6"/>
  <c r="X489" i="6"/>
  <c r="X425" i="6"/>
  <c r="X361" i="6"/>
  <c r="X297" i="6"/>
  <c r="X233" i="6"/>
  <c r="X169" i="6"/>
  <c r="X105" i="6"/>
  <c r="X41" i="6"/>
  <c r="Y2920" i="6"/>
  <c r="Y2856" i="6"/>
  <c r="Y2792" i="6"/>
  <c r="Y2672" i="6"/>
  <c r="X2608" i="6"/>
  <c r="X2544" i="6"/>
  <c r="X2480" i="6"/>
  <c r="X2416" i="6"/>
  <c r="X1888" i="6"/>
  <c r="X1760" i="6"/>
  <c r="X1632" i="6"/>
  <c r="X1088" i="6"/>
  <c r="X1072" i="6"/>
  <c r="X1032" i="6"/>
  <c r="X1024" i="6"/>
  <c r="X944" i="6"/>
  <c r="X880" i="6"/>
  <c r="X816" i="6"/>
  <c r="X752" i="6"/>
  <c r="X688" i="6"/>
  <c r="X624" i="6"/>
  <c r="X496" i="6"/>
  <c r="X432" i="6"/>
  <c r="X368" i="6"/>
  <c r="X304" i="6"/>
  <c r="X240" i="6"/>
  <c r="X176" i="6"/>
  <c r="X112" i="6"/>
  <c r="X48" i="6"/>
  <c r="X2827" i="6"/>
  <c r="X2691" i="6"/>
  <c r="X2627" i="6"/>
  <c r="X2563" i="6"/>
  <c r="X2499" i="6"/>
  <c r="X2435" i="6"/>
  <c r="X2371" i="6"/>
  <c r="X2363" i="6"/>
  <c r="X1987" i="6"/>
  <c r="X1955" i="6"/>
  <c r="X1947" i="6"/>
  <c r="X1875" i="6"/>
  <c r="X1851" i="6"/>
  <c r="X1723" i="6"/>
  <c r="X1715" i="6"/>
  <c r="X1619" i="6"/>
  <c r="X1595" i="6"/>
  <c r="X1411" i="6"/>
  <c r="X1403" i="6"/>
  <c r="X1387" i="6"/>
  <c r="X1259" i="6"/>
  <c r="X1227" i="6"/>
  <c r="X1171" i="6"/>
  <c r="X1107" i="6"/>
  <c r="X1043" i="6"/>
  <c r="X955" i="6"/>
  <c r="X923" i="6"/>
  <c r="X891" i="6"/>
  <c r="X859" i="6"/>
  <c r="X827" i="6"/>
  <c r="X795" i="6"/>
  <c r="X763" i="6"/>
  <c r="X731" i="6"/>
  <c r="X699" i="6"/>
  <c r="X667" i="6"/>
  <c r="X635" i="6"/>
  <c r="X539" i="6"/>
  <c r="X507" i="6"/>
  <c r="X475" i="6"/>
  <c r="X443" i="6"/>
  <c r="X411" i="6"/>
  <c r="X379" i="6"/>
  <c r="X347" i="6"/>
  <c r="X315" i="6"/>
  <c r="X283" i="6"/>
  <c r="X251" i="6"/>
  <c r="X219" i="6"/>
  <c r="X187" i="6"/>
  <c r="X155" i="6"/>
  <c r="X123" i="6"/>
  <c r="X91" i="6"/>
  <c r="X35" i="6"/>
  <c r="X27" i="6"/>
  <c r="Y2666" i="6"/>
  <c r="X2538" i="6"/>
  <c r="X2410" i="6"/>
  <c r="X2322" i="6"/>
  <c r="X2258" i="6"/>
  <c r="X2194" i="6"/>
  <c r="X2130" i="6"/>
  <c r="X2066" i="6"/>
  <c r="X2002" i="6"/>
  <c r="X1938" i="6"/>
  <c r="X1874" i="6"/>
  <c r="X1810" i="6"/>
  <c r="X1746" i="6"/>
  <c r="X1682" i="6"/>
  <c r="X1618" i="6"/>
  <c r="X1490" i="6"/>
  <c r="X1426" i="6"/>
  <c r="X1298" i="6"/>
  <c r="X1234" i="6"/>
  <c r="X1130" i="6"/>
  <c r="X906" i="6"/>
  <c r="X714" i="6"/>
  <c r="X458" i="6"/>
  <c r="X330" i="6"/>
  <c r="Y620" i="6"/>
  <c r="X620" i="6"/>
  <c r="AC620" i="6"/>
  <c r="Y652" i="6"/>
  <c r="X652" i="6"/>
  <c r="AC652" i="6"/>
  <c r="Y668" i="6"/>
  <c r="X668" i="6"/>
  <c r="AC668" i="6"/>
  <c r="Y700" i="6"/>
  <c r="X700" i="6"/>
  <c r="AC700" i="6"/>
  <c r="AM700" i="6" s="1"/>
  <c r="Y732" i="6"/>
  <c r="X732" i="6"/>
  <c r="AC732" i="6"/>
  <c r="Y764" i="6"/>
  <c r="X764" i="6"/>
  <c r="AC764" i="6"/>
  <c r="Y796" i="6"/>
  <c r="X796" i="6"/>
  <c r="AC796" i="6"/>
  <c r="Y828" i="6"/>
  <c r="X828" i="6"/>
  <c r="AC828" i="6"/>
  <c r="AM828" i="6" s="1"/>
  <c r="Y860" i="6"/>
  <c r="X860" i="6"/>
  <c r="AC860" i="6"/>
  <c r="Y892" i="6"/>
  <c r="X892" i="6"/>
  <c r="AC892" i="6"/>
  <c r="Y924" i="6"/>
  <c r="X924" i="6"/>
  <c r="AC924" i="6"/>
  <c r="Y956" i="6"/>
  <c r="X956" i="6"/>
  <c r="AC956" i="6"/>
  <c r="AM956" i="6" s="1"/>
  <c r="Y990" i="6"/>
  <c r="X990" i="6"/>
  <c r="AB990" i="6"/>
  <c r="Y1033" i="6"/>
  <c r="AB1033" i="6"/>
  <c r="AL1033" i="6" s="1"/>
  <c r="X1033" i="6"/>
  <c r="Y1140" i="6"/>
  <c r="X1140" i="6"/>
  <c r="AC1140" i="6"/>
  <c r="Y1182" i="6"/>
  <c r="X1182" i="6"/>
  <c r="Y1235" i="6"/>
  <c r="X1235" i="6"/>
  <c r="Y1564" i="6"/>
  <c r="X1564" i="6"/>
  <c r="Y1684" i="6"/>
  <c r="X1684" i="6"/>
  <c r="Y1812" i="6"/>
  <c r="X1812" i="6"/>
  <c r="Y1983" i="6"/>
  <c r="X1983" i="6"/>
  <c r="Y2505" i="6"/>
  <c r="X2505" i="6"/>
  <c r="Y2617" i="6"/>
  <c r="X2617" i="6"/>
  <c r="Y21" i="6"/>
  <c r="X21" i="6"/>
  <c r="AB21" i="6"/>
  <c r="Y53" i="6"/>
  <c r="X53" i="6"/>
  <c r="AB53" i="6"/>
  <c r="Y85" i="6"/>
  <c r="X85" i="6"/>
  <c r="Y117" i="6"/>
  <c r="X117" i="6"/>
  <c r="Y149" i="6"/>
  <c r="X149" i="6"/>
  <c r="Y181" i="6"/>
  <c r="X181" i="6"/>
  <c r="Y213" i="6"/>
  <c r="X213" i="6"/>
  <c r="Y245" i="6"/>
  <c r="X245" i="6"/>
  <c r="Y277" i="6"/>
  <c r="X277" i="6"/>
  <c r="Y309" i="6"/>
  <c r="X309" i="6"/>
  <c r="Y341" i="6"/>
  <c r="X341" i="6"/>
  <c r="Y373" i="6"/>
  <c r="X373" i="6"/>
  <c r="Y405" i="6"/>
  <c r="X405" i="6"/>
  <c r="Y437" i="6"/>
  <c r="X437" i="6"/>
  <c r="Y469" i="6"/>
  <c r="X469" i="6"/>
  <c r="Y501" i="6"/>
  <c r="X501" i="6"/>
  <c r="Y533" i="6"/>
  <c r="X533" i="6"/>
  <c r="Y629" i="6"/>
  <c r="X629" i="6"/>
  <c r="Y661" i="6"/>
  <c r="X661" i="6"/>
  <c r="Y693" i="6"/>
  <c r="X693" i="6"/>
  <c r="Y725" i="6"/>
  <c r="X725" i="6"/>
  <c r="Y757" i="6"/>
  <c r="X757" i="6"/>
  <c r="Y789" i="6"/>
  <c r="X789" i="6"/>
  <c r="Y821" i="6"/>
  <c r="X821" i="6"/>
  <c r="Y853" i="6"/>
  <c r="X853" i="6"/>
  <c r="Y885" i="6"/>
  <c r="X885" i="6"/>
  <c r="Y917" i="6"/>
  <c r="X917" i="6"/>
  <c r="Y949" i="6"/>
  <c r="X949" i="6"/>
  <c r="Y981" i="6"/>
  <c r="X981" i="6"/>
  <c r="Y1109" i="6"/>
  <c r="X1109" i="6"/>
  <c r="Y1152" i="6"/>
  <c r="AB1152" i="6"/>
  <c r="X1152" i="6"/>
  <c r="Y1194" i="6"/>
  <c r="X1194" i="6"/>
  <c r="Y1579" i="6"/>
  <c r="X1579" i="6"/>
  <c r="Y1707" i="6"/>
  <c r="X1707" i="6"/>
  <c r="Y1835" i="6"/>
  <c r="X1835" i="6"/>
  <c r="Y1995" i="6"/>
  <c r="X1995" i="6"/>
  <c r="Y2219" i="6"/>
  <c r="X2219" i="6"/>
  <c r="Y2585" i="6"/>
  <c r="X2585" i="6"/>
  <c r="Y2028" i="6"/>
  <c r="X2028" i="6"/>
  <c r="Y2092" i="6"/>
  <c r="X2092" i="6"/>
  <c r="Y2156" i="6"/>
  <c r="X2156" i="6"/>
  <c r="Y2220" i="6"/>
  <c r="X2220" i="6"/>
  <c r="Y2284" i="6"/>
  <c r="X2284" i="6"/>
  <c r="Y2348" i="6"/>
  <c r="X2348" i="6"/>
  <c r="Y2458" i="6"/>
  <c r="X2458" i="6"/>
  <c r="Y2586" i="6"/>
  <c r="X2586" i="6"/>
  <c r="X2714" i="6"/>
  <c r="Y2714" i="6"/>
  <c r="Y995" i="6"/>
  <c r="X995" i="6"/>
  <c r="AC995" i="6"/>
  <c r="Y1027" i="6"/>
  <c r="X1027" i="6"/>
  <c r="AC1027" i="6"/>
  <c r="AL1027" i="6" s="1"/>
  <c r="Y1059" i="6"/>
  <c r="X1059" i="6"/>
  <c r="Y1091" i="6"/>
  <c r="X1091" i="6"/>
  <c r="Y1123" i="6"/>
  <c r="X1123" i="6"/>
  <c r="Y1155" i="6"/>
  <c r="X1155" i="6"/>
  <c r="Y1187" i="6"/>
  <c r="X1187" i="6"/>
  <c r="Y1223" i="6"/>
  <c r="X1223" i="6"/>
  <c r="Y1287" i="6"/>
  <c r="X1287" i="6"/>
  <c r="Y1508" i="6"/>
  <c r="X1508" i="6"/>
  <c r="Y1607" i="6"/>
  <c r="X1607" i="6"/>
  <c r="Y1671" i="6"/>
  <c r="X1671" i="6"/>
  <c r="Y1735" i="6"/>
  <c r="X1735" i="6"/>
  <c r="Y1799" i="6"/>
  <c r="X1799" i="6"/>
  <c r="Y1863" i="6"/>
  <c r="X1863" i="6"/>
  <c r="Y1931" i="6"/>
  <c r="X1931" i="6"/>
  <c r="Y2023" i="6"/>
  <c r="X2023" i="6"/>
  <c r="Y2087" i="6"/>
  <c r="X2087" i="6"/>
  <c r="Y2151" i="6"/>
  <c r="X2151" i="6"/>
  <c r="Y2215" i="6"/>
  <c r="X2215" i="6"/>
  <c r="Y2279" i="6"/>
  <c r="X2279" i="6"/>
  <c r="Y2343" i="6"/>
  <c r="X2343" i="6"/>
  <c r="Y3037" i="6"/>
  <c r="X3037" i="6"/>
  <c r="Y3293" i="6"/>
  <c r="X3293" i="6"/>
  <c r="Y1431" i="6"/>
  <c r="X1431" i="6"/>
  <c r="Y1495" i="6"/>
  <c r="X1495" i="6"/>
  <c r="Y1728" i="6"/>
  <c r="AB1728" i="6"/>
  <c r="X1728" i="6"/>
  <c r="Y1856" i="6"/>
  <c r="AB1856" i="6"/>
  <c r="AL1856" i="6" s="1"/>
  <c r="X1856" i="6"/>
  <c r="Y2016" i="6"/>
  <c r="AB2016" i="6"/>
  <c r="AL2016" i="6" s="1"/>
  <c r="X2016" i="6"/>
  <c r="Y2080" i="6"/>
  <c r="AB2080" i="6"/>
  <c r="X2080" i="6"/>
  <c r="Y2144" i="6"/>
  <c r="AB2144" i="6"/>
  <c r="X2144" i="6"/>
  <c r="Y2208" i="6"/>
  <c r="AB2208" i="6"/>
  <c r="AM2208" i="6" s="1"/>
  <c r="X2208" i="6"/>
  <c r="Y2272" i="6"/>
  <c r="AB2272" i="6"/>
  <c r="AM2272" i="6" s="1"/>
  <c r="X2272" i="6"/>
  <c r="Y2336" i="6"/>
  <c r="AB2336" i="6"/>
  <c r="X2336" i="6"/>
  <c r="Y2434" i="6"/>
  <c r="X2434" i="6"/>
  <c r="Y2562" i="6"/>
  <c r="X2562" i="6"/>
  <c r="X2690" i="6"/>
  <c r="Y2690" i="6"/>
  <c r="Y1221" i="6"/>
  <c r="X1221" i="6"/>
  <c r="Y1253" i="6"/>
  <c r="X1253" i="6"/>
  <c r="Y1285" i="6"/>
  <c r="X1285" i="6"/>
  <c r="Y1317" i="6"/>
  <c r="X1317" i="6"/>
  <c r="Y1349" i="6"/>
  <c r="X1349" i="6"/>
  <c r="Y1509" i="6"/>
  <c r="X1509" i="6"/>
  <c r="Y1541" i="6"/>
  <c r="X1541" i="6"/>
  <c r="Y1573" i="6"/>
  <c r="X1573" i="6"/>
  <c r="Y1605" i="6"/>
  <c r="X1605" i="6"/>
  <c r="Y1637" i="6"/>
  <c r="X1637" i="6"/>
  <c r="Y1669" i="6"/>
  <c r="X1669" i="6"/>
  <c r="Y1701" i="6"/>
  <c r="X1701" i="6"/>
  <c r="Y1733" i="6"/>
  <c r="X1733" i="6"/>
  <c r="Y1765" i="6"/>
  <c r="X1765" i="6"/>
  <c r="Y1797" i="6"/>
  <c r="X1797" i="6"/>
  <c r="Y1829" i="6"/>
  <c r="X1829" i="6"/>
  <c r="Y1861" i="6"/>
  <c r="X1861" i="6"/>
  <c r="Y1893" i="6"/>
  <c r="X1893" i="6"/>
  <c r="Y1989" i="6"/>
  <c r="X1989" i="6"/>
  <c r="Y2021" i="6"/>
  <c r="X2021" i="6"/>
  <c r="Y2053" i="6"/>
  <c r="X2053" i="6"/>
  <c r="Y2085" i="6"/>
  <c r="X2085" i="6"/>
  <c r="Y2117" i="6"/>
  <c r="X2117" i="6"/>
  <c r="Y2149" i="6"/>
  <c r="X2149" i="6"/>
  <c r="Y2181" i="6"/>
  <c r="X2181" i="6"/>
  <c r="Y2213" i="6"/>
  <c r="X2213" i="6"/>
  <c r="Y2245" i="6"/>
  <c r="X2245" i="6"/>
  <c r="Y2277" i="6"/>
  <c r="X2277" i="6"/>
  <c r="Y2309" i="6"/>
  <c r="X2309" i="6"/>
  <c r="Y2341" i="6"/>
  <c r="X2341" i="6"/>
  <c r="Y2381" i="6"/>
  <c r="X2381" i="6"/>
  <c r="Y2445" i="6"/>
  <c r="X2445" i="6"/>
  <c r="Y2509" i="6"/>
  <c r="X2509" i="6"/>
  <c r="Y2573" i="6"/>
  <c r="X2573" i="6"/>
  <c r="Y2637" i="6"/>
  <c r="X2637" i="6"/>
  <c r="Y2701" i="6"/>
  <c r="X2701" i="6"/>
  <c r="Y2901" i="6"/>
  <c r="X2901" i="6"/>
  <c r="Y3029" i="6"/>
  <c r="X3029" i="6"/>
  <c r="Y3157" i="6"/>
  <c r="X3157" i="6"/>
  <c r="Y3285" i="6"/>
  <c r="X3285" i="6"/>
  <c r="Y2406" i="6"/>
  <c r="X2406" i="6"/>
  <c r="Y2470" i="6"/>
  <c r="X2470" i="6"/>
  <c r="Y2534" i="6"/>
  <c r="X2534" i="6"/>
  <c r="Y2598" i="6"/>
  <c r="X2598" i="6"/>
  <c r="X2662" i="6"/>
  <c r="Y2662" i="6"/>
  <c r="X2790" i="6"/>
  <c r="Y2790" i="6"/>
  <c r="Y3369" i="6"/>
  <c r="X3369" i="6"/>
  <c r="Y2399" i="6"/>
  <c r="X2399" i="6"/>
  <c r="Y2431" i="6"/>
  <c r="X2431" i="6"/>
  <c r="Y2463" i="6"/>
  <c r="X2463" i="6"/>
  <c r="Y2495" i="6"/>
  <c r="X2495" i="6"/>
  <c r="Y2527" i="6"/>
  <c r="X2527" i="6"/>
  <c r="Y2559" i="6"/>
  <c r="X2559" i="6"/>
  <c r="Y2591" i="6"/>
  <c r="X2591" i="6"/>
  <c r="Y2623" i="6"/>
  <c r="X2623" i="6"/>
  <c r="Y2655" i="6"/>
  <c r="X2655" i="6"/>
  <c r="Y2687" i="6"/>
  <c r="X2687" i="6"/>
  <c r="Y2719" i="6"/>
  <c r="X2719" i="6"/>
  <c r="Y2937" i="6"/>
  <c r="X2937" i="6"/>
  <c r="Y3065" i="6"/>
  <c r="X3065" i="6"/>
  <c r="Y3129" i="6"/>
  <c r="X3129" i="6"/>
  <c r="Y3161" i="6"/>
  <c r="X3161" i="6"/>
  <c r="Y3344" i="6"/>
  <c r="X3344" i="6"/>
  <c r="X3408" i="6"/>
  <c r="Y3408" i="6"/>
  <c r="Y2368" i="6"/>
  <c r="AB2368" i="6"/>
  <c r="AM2368" i="6" s="1"/>
  <c r="X2368" i="6"/>
  <c r="Y2464" i="6"/>
  <c r="AB2464" i="6"/>
  <c r="X2464" i="6"/>
  <c r="Y2528" i="6"/>
  <c r="AB2528" i="6"/>
  <c r="X2528" i="6"/>
  <c r="Y2592" i="6"/>
  <c r="AB2592" i="6"/>
  <c r="AM2592" i="6" s="1"/>
  <c r="X2592" i="6"/>
  <c r="X2656" i="6"/>
  <c r="AB2656" i="6"/>
  <c r="AM2656" i="6" s="1"/>
  <c r="Y2656" i="6"/>
  <c r="X2688" i="6"/>
  <c r="AB2688" i="6"/>
  <c r="Y2688" i="6"/>
  <c r="X2720" i="6"/>
  <c r="AB2720" i="6"/>
  <c r="Y2720" i="6"/>
  <c r="Y3316" i="6"/>
  <c r="X3316" i="6"/>
  <c r="X3380" i="6"/>
  <c r="Y3380" i="6"/>
  <c r="X2820" i="6"/>
  <c r="Y2820" i="6"/>
  <c r="X2852" i="6"/>
  <c r="Y2852" i="6"/>
  <c r="Y2900" i="6"/>
  <c r="X2900" i="6"/>
  <c r="X2916" i="6"/>
  <c r="Y2916" i="6"/>
  <c r="X2948" i="6"/>
  <c r="Y2948" i="6"/>
  <c r="X2980" i="6"/>
  <c r="Y2980" i="6"/>
  <c r="X3012" i="6"/>
  <c r="Y3012" i="6"/>
  <c r="X3044" i="6"/>
  <c r="Y3044" i="6"/>
  <c r="X3092" i="6"/>
  <c r="Y3092" i="6"/>
  <c r="X3124" i="6"/>
  <c r="Y3124" i="6"/>
  <c r="X3156" i="6"/>
  <c r="Y3156" i="6"/>
  <c r="X3188" i="6"/>
  <c r="Y3188" i="6"/>
  <c r="Y3220" i="6"/>
  <c r="X3220" i="6"/>
  <c r="Y3252" i="6"/>
  <c r="X3252" i="6"/>
  <c r="Y3284" i="6"/>
  <c r="X3284" i="6"/>
  <c r="Y3333" i="6"/>
  <c r="X3333" i="6"/>
  <c r="Y3397" i="6"/>
  <c r="X3397" i="6"/>
  <c r="Y3461" i="6"/>
  <c r="X3461" i="6"/>
  <c r="Y3480" i="6"/>
  <c r="X3480" i="6"/>
  <c r="Y3512" i="6"/>
  <c r="X3512" i="6"/>
  <c r="Y3544" i="6"/>
  <c r="X3544" i="6"/>
  <c r="Y3576" i="6"/>
  <c r="X3576" i="6"/>
  <c r="Y3608" i="6"/>
  <c r="X3608" i="6"/>
  <c r="Y3640" i="6"/>
  <c r="X3640" i="6"/>
  <c r="Y3672" i="6"/>
  <c r="X3672" i="6"/>
  <c r="Y3704" i="6"/>
  <c r="X3704" i="6"/>
  <c r="Y3736" i="6"/>
  <c r="X3736" i="6"/>
  <c r="Y3768" i="6"/>
  <c r="X3768" i="6"/>
  <c r="X3477" i="6"/>
  <c r="Y3477" i="6"/>
  <c r="X3509" i="6"/>
  <c r="Y3509" i="6"/>
  <c r="X3525" i="6"/>
  <c r="Y3525" i="6"/>
  <c r="X3557" i="6"/>
  <c r="Y3557" i="6"/>
  <c r="Y3605" i="6"/>
  <c r="X3605" i="6"/>
  <c r="Y3621" i="6"/>
  <c r="X3621" i="6"/>
  <c r="Y3653" i="6"/>
  <c r="X3653" i="6"/>
  <c r="AB3779" i="6"/>
  <c r="AB3771" i="6"/>
  <c r="AB3683" i="6"/>
  <c r="AM3683" i="6" s="1"/>
  <c r="AB3643" i="6"/>
  <c r="AB3579" i="6"/>
  <c r="AB3515" i="6"/>
  <c r="AB3475" i="6"/>
  <c r="AM3475" i="6" s="1"/>
  <c r="AB3443" i="6"/>
  <c r="AM3443" i="6" s="1"/>
  <c r="AB3411" i="6"/>
  <c r="AB3379" i="6"/>
  <c r="AB3347" i="6"/>
  <c r="AM3347" i="6" s="1"/>
  <c r="AB3331" i="6"/>
  <c r="AM3331" i="6" s="1"/>
  <c r="AC3275" i="6"/>
  <c r="AC3243" i="6"/>
  <c r="AC3211" i="6"/>
  <c r="AM3211" i="6" s="1"/>
  <c r="AC3179" i="6"/>
  <c r="AC3147" i="6"/>
  <c r="AC3099" i="6"/>
  <c r="AC3067" i="6"/>
  <c r="AM3067" i="6" s="1"/>
  <c r="AC3035" i="6"/>
  <c r="AC3003" i="6"/>
  <c r="AC2971" i="6"/>
  <c r="AC2939" i="6"/>
  <c r="AM2939" i="6" s="1"/>
  <c r="AC2843" i="6"/>
  <c r="AC2811" i="6"/>
  <c r="AC2795" i="6"/>
  <c r="AB2347" i="6"/>
  <c r="AM2347" i="6" s="1"/>
  <c r="AB2179" i="6"/>
  <c r="AB2051" i="6"/>
  <c r="AB1995" i="6"/>
  <c r="AB1899" i="6"/>
  <c r="AM1899" i="6" s="1"/>
  <c r="AB1835" i="6"/>
  <c r="AM1835" i="6" s="1"/>
  <c r="AB1707" i="6"/>
  <c r="AB1579" i="6"/>
  <c r="AB1459" i="6"/>
  <c r="AB1451" i="6"/>
  <c r="AM1451" i="6" s="1"/>
  <c r="AB1187" i="6"/>
  <c r="AB1171" i="6"/>
  <c r="AB1107" i="6"/>
  <c r="AB1059" i="6"/>
  <c r="AB3782" i="6"/>
  <c r="AB3718" i="6"/>
  <c r="AB3654" i="6"/>
  <c r="AB3590" i="6"/>
  <c r="AB3526" i="6"/>
  <c r="AB3494" i="6"/>
  <c r="AB3206" i="6"/>
  <c r="AB3142" i="6"/>
  <c r="AB3134" i="6"/>
  <c r="AB3054" i="6"/>
  <c r="AB3006" i="6"/>
  <c r="AM3006" i="6" s="1"/>
  <c r="AB2950" i="6"/>
  <c r="AB2926" i="6"/>
  <c r="AB2790" i="6"/>
  <c r="AB2662" i="6"/>
  <c r="AB2630" i="6"/>
  <c r="AB2534" i="6"/>
  <c r="AB2502" i="6"/>
  <c r="AB2406" i="6"/>
  <c r="AB3797" i="6"/>
  <c r="AM3797" i="6" s="1"/>
  <c r="AB3765" i="6"/>
  <c r="AB3733" i="6"/>
  <c r="AB3701" i="6"/>
  <c r="AM3701" i="6" s="1"/>
  <c r="AB3669" i="6"/>
  <c r="AM3669" i="6" s="1"/>
  <c r="AB3653" i="6"/>
  <c r="AB3621" i="6"/>
  <c r="AB3589" i="6"/>
  <c r="AM3589" i="6" s="1"/>
  <c r="AB3557" i="6"/>
  <c r="AM3557" i="6" s="1"/>
  <c r="AB3525" i="6"/>
  <c r="AB3477" i="6"/>
  <c r="AB3461" i="6"/>
  <c r="AM3461" i="6" s="1"/>
  <c r="AB3333" i="6"/>
  <c r="AM3333" i="6" s="1"/>
  <c r="AB3301" i="6"/>
  <c r="AC3165" i="6"/>
  <c r="AC2909" i="6"/>
  <c r="AM2909" i="6" s="1"/>
  <c r="AC2901" i="6"/>
  <c r="AC2701" i="6"/>
  <c r="AC2637" i="6"/>
  <c r="AB2605" i="6"/>
  <c r="AM2605" i="6" s="1"/>
  <c r="AB2509" i="6"/>
  <c r="AM2509" i="6" s="1"/>
  <c r="AB2445" i="6"/>
  <c r="AB2413" i="6"/>
  <c r="AB2341" i="6"/>
  <c r="AB2309" i="6"/>
  <c r="AC2277" i="6"/>
  <c r="AB2245" i="6"/>
  <c r="AB2213" i="6"/>
  <c r="AB2181" i="6"/>
  <c r="AB2165" i="6"/>
  <c r="AB2117" i="6"/>
  <c r="AB2101" i="6"/>
  <c r="AB2053" i="6"/>
  <c r="AB2021" i="6"/>
  <c r="AB1989" i="6"/>
  <c r="AB1893" i="6"/>
  <c r="AB1861" i="6"/>
  <c r="AB1829" i="6"/>
  <c r="AB1813" i="6"/>
  <c r="AB1781" i="6"/>
  <c r="AB1749" i="6"/>
  <c r="AB1701" i="6"/>
  <c r="AB1653" i="6"/>
  <c r="AB1621" i="6"/>
  <c r="AB1589" i="6"/>
  <c r="AB1557" i="6"/>
  <c r="AB1541" i="6"/>
  <c r="AB1509" i="6"/>
  <c r="AC3444" i="6"/>
  <c r="AC3412" i="6"/>
  <c r="AC3316" i="6"/>
  <c r="AB3268" i="6"/>
  <c r="AM3268" i="6" s="1"/>
  <c r="AB3252" i="6"/>
  <c r="AM3252" i="6" s="1"/>
  <c r="AB3220" i="6"/>
  <c r="AB3172" i="6"/>
  <c r="AB3156" i="6"/>
  <c r="AM3156" i="6" s="1"/>
  <c r="AB3124" i="6"/>
  <c r="AM3124" i="6" s="1"/>
  <c r="AB3092" i="6"/>
  <c r="AB3060" i="6"/>
  <c r="AB3012" i="6"/>
  <c r="AM3012" i="6" s="1"/>
  <c r="AB2996" i="6"/>
  <c r="AM2996" i="6" s="1"/>
  <c r="AC2916" i="6"/>
  <c r="AC2852" i="6"/>
  <c r="AC2640" i="6"/>
  <c r="AM2640" i="6" s="1"/>
  <c r="AC2576" i="6"/>
  <c r="AM2576" i="6" s="1"/>
  <c r="AC2384" i="6"/>
  <c r="AB2348" i="6"/>
  <c r="AB1333" i="6"/>
  <c r="AC1253" i="6"/>
  <c r="AC1173" i="6"/>
  <c r="AC1161" i="6"/>
  <c r="AC1109" i="6"/>
  <c r="AB981" i="6"/>
  <c r="AB917" i="6"/>
  <c r="AC837" i="6"/>
  <c r="AC773" i="6"/>
  <c r="AC709" i="6"/>
  <c r="AC645" i="6"/>
  <c r="AC517" i="6"/>
  <c r="AC453" i="6"/>
  <c r="AC389" i="6"/>
  <c r="AC325" i="6"/>
  <c r="AC261" i="6"/>
  <c r="AC197" i="6"/>
  <c r="AB940" i="6"/>
  <c r="AM940" i="6" s="1"/>
  <c r="AB876" i="6"/>
  <c r="AB812" i="6"/>
  <c r="AB748" i="6"/>
  <c r="AM748" i="6" s="1"/>
  <c r="AB652" i="6"/>
  <c r="AM652" i="6" s="1"/>
  <c r="AB620" i="6"/>
  <c r="AB1011" i="6"/>
  <c r="X3707" i="6"/>
  <c r="X3575" i="6"/>
  <c r="Y3515" i="6"/>
  <c r="X3459" i="6"/>
  <c r="X3427" i="6"/>
  <c r="X3395" i="6"/>
  <c r="X3363" i="6"/>
  <c r="X3331" i="6"/>
  <c r="X3299" i="6"/>
  <c r="X3211" i="6"/>
  <c r="X3179" i="6"/>
  <c r="X3083" i="6"/>
  <c r="X3051" i="6"/>
  <c r="X3730" i="6"/>
  <c r="Y3558" i="6"/>
  <c r="Y3270" i="6"/>
  <c r="Y3206" i="6"/>
  <c r="X3142" i="6"/>
  <c r="X3078" i="6"/>
  <c r="Y3034" i="6"/>
  <c r="X3014" i="6"/>
  <c r="X2950" i="6"/>
  <c r="X3781" i="6"/>
  <c r="X3749" i="6"/>
  <c r="X3717" i="6"/>
  <c r="X3685" i="6"/>
  <c r="X3225" i="6"/>
  <c r="Y3097" i="6"/>
  <c r="Y3033" i="6"/>
  <c r="Y3001" i="6"/>
  <c r="Y3784" i="6"/>
  <c r="Y3720" i="6"/>
  <c r="Y3656" i="6"/>
  <c r="Y3592" i="6"/>
  <c r="Y3528" i="6"/>
  <c r="Y2577" i="6"/>
  <c r="Y2385" i="6"/>
  <c r="Y1097" i="6"/>
  <c r="X2640" i="6"/>
  <c r="Y2576" i="6"/>
  <c r="Y2512" i="6"/>
  <c r="Y1920" i="6"/>
  <c r="Y1824" i="6"/>
  <c r="Y1696" i="6"/>
  <c r="Y1568" i="6"/>
  <c r="Y1328" i="6"/>
  <c r="Y1011" i="6"/>
  <c r="X2810" i="6"/>
  <c r="Y2226" i="6"/>
  <c r="Y2098" i="6"/>
  <c r="Y2034" i="6"/>
  <c r="Y1906" i="6"/>
  <c r="Y1714" i="6"/>
  <c r="Y1650" i="6"/>
  <c r="Y1458" i="6"/>
  <c r="Y1266" i="6"/>
  <c r="Y1066" i="6"/>
  <c r="Y2553" i="6"/>
  <c r="X2553" i="6"/>
  <c r="Y1304" i="6"/>
  <c r="AB1304" i="6"/>
  <c r="AM1304" i="6" s="1"/>
  <c r="X1304" i="6"/>
  <c r="Y1219" i="6"/>
  <c r="X1219" i="6"/>
  <c r="Y1089" i="6"/>
  <c r="AB1089" i="6"/>
  <c r="X1089" i="6"/>
  <c r="Y1004" i="6"/>
  <c r="X1004" i="6"/>
  <c r="AC1004" i="6"/>
  <c r="AM1004" i="6" s="1"/>
  <c r="Y934" i="6"/>
  <c r="X934" i="6"/>
  <c r="AB934" i="6"/>
  <c r="Y870" i="6"/>
  <c r="X870" i="6"/>
  <c r="AB870" i="6"/>
  <c r="Y742" i="6"/>
  <c r="X742" i="6"/>
  <c r="AB742" i="6"/>
  <c r="Y710" i="6"/>
  <c r="X710" i="6"/>
  <c r="AB710" i="6"/>
  <c r="Y646" i="6"/>
  <c r="X646" i="6"/>
  <c r="AB646" i="6"/>
  <c r="Y518" i="6"/>
  <c r="X518" i="6"/>
  <c r="AB518" i="6"/>
  <c r="Y454" i="6"/>
  <c r="X454" i="6"/>
  <c r="AB454" i="6"/>
  <c r="Y390" i="6"/>
  <c r="X390" i="6"/>
  <c r="AB390" i="6"/>
  <c r="Y326" i="6"/>
  <c r="X326" i="6"/>
  <c r="AB326" i="6"/>
  <c r="Y262" i="6"/>
  <c r="X262" i="6"/>
  <c r="AB262" i="6"/>
  <c r="Y198" i="6"/>
  <c r="X198" i="6"/>
  <c r="AB198" i="6"/>
  <c r="Y134" i="6"/>
  <c r="X134" i="6"/>
  <c r="AB134" i="6"/>
  <c r="Y70" i="6"/>
  <c r="X70" i="6"/>
  <c r="AB70" i="6"/>
  <c r="Y66" i="6"/>
  <c r="X66" i="6"/>
  <c r="AC66" i="6"/>
  <c r="Y2409" i="6"/>
  <c r="X2409" i="6"/>
  <c r="Y1916" i="6"/>
  <c r="X1916" i="6"/>
  <c r="Y1660" i="6"/>
  <c r="X1660" i="6"/>
  <c r="Y1275" i="6"/>
  <c r="X1275" i="6"/>
  <c r="Y1160" i="6"/>
  <c r="AB1160" i="6"/>
  <c r="AM1160" i="6" s="1"/>
  <c r="X1160" i="6"/>
  <c r="Y1251" i="6"/>
  <c r="X1251" i="6"/>
  <c r="Y1062" i="6"/>
  <c r="X1062" i="6"/>
  <c r="AB1062" i="6"/>
  <c r="Y914" i="6"/>
  <c r="X914" i="6"/>
  <c r="AC914" i="6"/>
  <c r="Y722" i="6"/>
  <c r="X722" i="6"/>
  <c r="AC722" i="6"/>
  <c r="AM722" i="6" s="1"/>
  <c r="Y538" i="6"/>
  <c r="X538" i="6"/>
  <c r="AC538" i="6"/>
  <c r="Y402" i="6"/>
  <c r="X402" i="6"/>
  <c r="AC402" i="6"/>
  <c r="Y274" i="6"/>
  <c r="X274" i="6"/>
  <c r="AC274" i="6"/>
  <c r="Y154" i="6"/>
  <c r="X154" i="6"/>
  <c r="AC154" i="6"/>
  <c r="Y26" i="6"/>
  <c r="X26" i="6"/>
  <c r="AC26" i="6"/>
  <c r="Y16" i="6"/>
  <c r="X16" i="6"/>
  <c r="AB16" i="6"/>
  <c r="Y32" i="6"/>
  <c r="AB32" i="6"/>
  <c r="X32" i="6"/>
  <c r="Y96" i="6"/>
  <c r="AB96" i="6"/>
  <c r="AM96" i="6" s="1"/>
  <c r="X96" i="6"/>
  <c r="Y160" i="6"/>
  <c r="X160" i="6"/>
  <c r="AC160" i="6"/>
  <c r="AM160" i="6" s="1"/>
  <c r="Y224" i="6"/>
  <c r="X224" i="6"/>
  <c r="AC224" i="6"/>
  <c r="Y288" i="6"/>
  <c r="AB288" i="6"/>
  <c r="AM288" i="6" s="1"/>
  <c r="X288" i="6"/>
  <c r="Y320" i="6"/>
  <c r="AB320" i="6"/>
  <c r="AM320" i="6" s="1"/>
  <c r="X320" i="6"/>
  <c r="Y416" i="6"/>
  <c r="AB416" i="6"/>
  <c r="X416" i="6"/>
  <c r="Y480" i="6"/>
  <c r="AB480" i="6"/>
  <c r="X480" i="6"/>
  <c r="Y544" i="6"/>
  <c r="AB544" i="6"/>
  <c r="X544" i="6"/>
  <c r="Y672" i="6"/>
  <c r="AB672" i="6"/>
  <c r="X672" i="6"/>
  <c r="Y736" i="6"/>
  <c r="AB736" i="6"/>
  <c r="X736" i="6"/>
  <c r="Y800" i="6"/>
  <c r="AB800" i="6"/>
  <c r="X800" i="6"/>
  <c r="Y864" i="6"/>
  <c r="AB864" i="6"/>
  <c r="X864" i="6"/>
  <c r="Y928" i="6"/>
  <c r="AB928" i="6"/>
  <c r="X928" i="6"/>
  <c r="Y960" i="6"/>
  <c r="AB960" i="6"/>
  <c r="X960" i="6"/>
  <c r="Y996" i="6"/>
  <c r="X996" i="6"/>
  <c r="AC996" i="6"/>
  <c r="Y1038" i="6"/>
  <c r="X1038" i="6"/>
  <c r="AB1038" i="6"/>
  <c r="Y1060" i="6"/>
  <c r="X1060" i="6"/>
  <c r="AC1060" i="6"/>
  <c r="Y1102" i="6"/>
  <c r="X1102" i="6"/>
  <c r="AB1102" i="6"/>
  <c r="AM1102" i="6" s="1"/>
  <c r="Y1188" i="6"/>
  <c r="X1188" i="6"/>
  <c r="AC1188" i="6"/>
  <c r="Y1244" i="6"/>
  <c r="X1244" i="6"/>
  <c r="AC1244" i="6"/>
  <c r="Y1340" i="6"/>
  <c r="X1340" i="6"/>
  <c r="AC1340" i="6"/>
  <c r="AM1340" i="6" s="1"/>
  <c r="Y1572" i="6"/>
  <c r="X1572" i="6"/>
  <c r="Y1700" i="6"/>
  <c r="X1700" i="6"/>
  <c r="Y1828" i="6"/>
  <c r="X1828" i="6"/>
  <c r="Y1988" i="6"/>
  <c r="X1988" i="6"/>
  <c r="Y2569" i="6"/>
  <c r="X2569" i="6"/>
  <c r="Y2829" i="6"/>
  <c r="X2829" i="6"/>
  <c r="Y89" i="6"/>
  <c r="AB89" i="6"/>
  <c r="X89" i="6"/>
  <c r="Y153" i="6"/>
  <c r="AB153" i="6"/>
  <c r="X153" i="6"/>
  <c r="Y185" i="6"/>
  <c r="AB185" i="6"/>
  <c r="AM185" i="6" s="1"/>
  <c r="X185" i="6"/>
  <c r="Y281" i="6"/>
  <c r="AB281" i="6"/>
  <c r="AM281" i="6" s="1"/>
  <c r="X281" i="6"/>
  <c r="Y313" i="6"/>
  <c r="AB313" i="6"/>
  <c r="X313" i="6"/>
  <c r="Y409" i="6"/>
  <c r="AB409" i="6"/>
  <c r="X409" i="6"/>
  <c r="Y473" i="6"/>
  <c r="AB473" i="6"/>
  <c r="AM473" i="6" s="1"/>
  <c r="X473" i="6"/>
  <c r="Y537" i="6"/>
  <c r="AB537" i="6"/>
  <c r="AM537" i="6" s="1"/>
  <c r="X537" i="6"/>
  <c r="Y633" i="6"/>
  <c r="AB633" i="6"/>
  <c r="X633" i="6"/>
  <c r="Y729" i="6"/>
  <c r="AB729" i="6"/>
  <c r="X729" i="6"/>
  <c r="Y761" i="6"/>
  <c r="AB761" i="6"/>
  <c r="AM761" i="6" s="1"/>
  <c r="X761" i="6"/>
  <c r="Y857" i="6"/>
  <c r="AB857" i="6"/>
  <c r="AL857" i="6" s="1"/>
  <c r="X857" i="6"/>
  <c r="Y921" i="6"/>
  <c r="AB921" i="6"/>
  <c r="X921" i="6"/>
  <c r="Y1008" i="6"/>
  <c r="AB1008" i="6"/>
  <c r="X1008" i="6"/>
  <c r="Y1093" i="6"/>
  <c r="X1093" i="6"/>
  <c r="Y1136" i="6"/>
  <c r="AB1136" i="6"/>
  <c r="X1136" i="6"/>
  <c r="Y1157" i="6"/>
  <c r="X1157" i="6"/>
  <c r="Y1268" i="6"/>
  <c r="X1268" i="6"/>
  <c r="AC1268" i="6"/>
  <c r="Y1491" i="6"/>
  <c r="X1491" i="6"/>
  <c r="Y2123" i="6"/>
  <c r="X2123" i="6"/>
  <c r="Y2393" i="6"/>
  <c r="X2393" i="6"/>
  <c r="Y2649" i="6"/>
  <c r="X2649" i="6"/>
  <c r="Y2036" i="6"/>
  <c r="X2036" i="6"/>
  <c r="Y2132" i="6"/>
  <c r="X2132" i="6"/>
  <c r="Y2196" i="6"/>
  <c r="X2196" i="6"/>
  <c r="Y2228" i="6"/>
  <c r="X2228" i="6"/>
  <c r="Y2292" i="6"/>
  <c r="X2292" i="6"/>
  <c r="Y2356" i="6"/>
  <c r="X2356" i="6"/>
  <c r="Y999" i="6"/>
  <c r="X999" i="6"/>
  <c r="AB999" i="6"/>
  <c r="Y1031" i="6"/>
  <c r="X1031" i="6"/>
  <c r="AB1031" i="6"/>
  <c r="Y1079" i="6"/>
  <c r="X1079" i="6"/>
  <c r="Y1111" i="6"/>
  <c r="X1111" i="6"/>
  <c r="Y1143" i="6"/>
  <c r="X1143" i="6"/>
  <c r="Y1175" i="6"/>
  <c r="X1175" i="6"/>
  <c r="Y1207" i="6"/>
  <c r="X1207" i="6"/>
  <c r="Y1263" i="6"/>
  <c r="X1263" i="6"/>
  <c r="Y1332" i="6"/>
  <c r="X1332" i="6"/>
  <c r="AC1332" i="6"/>
  <c r="Y1583" i="6"/>
  <c r="X1583" i="6"/>
  <c r="Y1615" i="6"/>
  <c r="X1615" i="6"/>
  <c r="Y1679" i="6"/>
  <c r="X1679" i="6"/>
  <c r="Y1743" i="6"/>
  <c r="X1743" i="6"/>
  <c r="Y1807" i="6"/>
  <c r="X1807" i="6"/>
  <c r="Y1871" i="6"/>
  <c r="X1871" i="6"/>
  <c r="Y2031" i="6"/>
  <c r="X2031" i="6"/>
  <c r="Y2095" i="6"/>
  <c r="X2095" i="6"/>
  <c r="Y2159" i="6"/>
  <c r="X2159" i="6"/>
  <c r="Y2223" i="6"/>
  <c r="X2223" i="6"/>
  <c r="Y2287" i="6"/>
  <c r="X2287" i="6"/>
  <c r="Y2351" i="6"/>
  <c r="X2351" i="6"/>
  <c r="Y2465" i="6"/>
  <c r="X2465" i="6"/>
  <c r="Y2593" i="6"/>
  <c r="X2593" i="6"/>
  <c r="Y2721" i="6"/>
  <c r="X2721" i="6"/>
  <c r="Y3069" i="6"/>
  <c r="X3069" i="6"/>
  <c r="Y1608" i="6"/>
  <c r="AB1608" i="6"/>
  <c r="AL1608" i="6" s="1"/>
  <c r="X1608" i="6"/>
  <c r="Y1640" i="6"/>
  <c r="AB1640" i="6"/>
  <c r="X1640" i="6"/>
  <c r="Y1704" i="6"/>
  <c r="AB1704" i="6"/>
  <c r="X1704" i="6"/>
  <c r="Y1864" i="6"/>
  <c r="AB1864" i="6"/>
  <c r="AL1864" i="6" s="1"/>
  <c r="X1864" i="6"/>
  <c r="Y1927" i="6"/>
  <c r="X1927" i="6"/>
  <c r="Y2024" i="6"/>
  <c r="AB2024" i="6"/>
  <c r="X2024" i="6"/>
  <c r="Y2088" i="6"/>
  <c r="AB2088" i="6"/>
  <c r="AL2088" i="6" s="1"/>
  <c r="X2088" i="6"/>
  <c r="Y2152" i="6"/>
  <c r="AB2152" i="6"/>
  <c r="X2152" i="6"/>
  <c r="Y2216" i="6"/>
  <c r="AB2216" i="6"/>
  <c r="X2216" i="6"/>
  <c r="Y2280" i="6"/>
  <c r="AB2280" i="6"/>
  <c r="X2280" i="6"/>
  <c r="Y2344" i="6"/>
  <c r="AB2344" i="6"/>
  <c r="AM2344" i="6" s="1"/>
  <c r="X2344" i="6"/>
  <c r="Y2450" i="6"/>
  <c r="X2450" i="6"/>
  <c r="Y2578" i="6"/>
  <c r="X2578" i="6"/>
  <c r="X2706" i="6"/>
  <c r="Y2706" i="6"/>
  <c r="Y1273" i="6"/>
  <c r="AB1273" i="6"/>
  <c r="X1273" i="6"/>
  <c r="Y2389" i="6"/>
  <c r="X2389" i="6"/>
  <c r="Y2453" i="6"/>
  <c r="X2453" i="6"/>
  <c r="Y2485" i="6"/>
  <c r="X2485" i="6"/>
  <c r="Y2549" i="6"/>
  <c r="X2549" i="6"/>
  <c r="Y2613" i="6"/>
  <c r="X2613" i="6"/>
  <c r="Y2677" i="6"/>
  <c r="X2677" i="6"/>
  <c r="Y2821" i="6"/>
  <c r="X2821" i="6"/>
  <c r="Y2981" i="6"/>
  <c r="X2981" i="6"/>
  <c r="Y3109" i="6"/>
  <c r="X3109" i="6"/>
  <c r="X3237" i="6"/>
  <c r="Y3237" i="6"/>
  <c r="Y1238" i="6"/>
  <c r="X1238" i="6"/>
  <c r="Y1270" i="6"/>
  <c r="X1270" i="6"/>
  <c r="Y1302" i="6"/>
  <c r="X1302" i="6"/>
  <c r="Y1398" i="6"/>
  <c r="X1398" i="6"/>
  <c r="Y1430" i="6"/>
  <c r="X1430" i="6"/>
  <c r="Y1462" i="6"/>
  <c r="X1462" i="6"/>
  <c r="Y1494" i="6"/>
  <c r="X1494" i="6"/>
  <c r="Y1590" i="6"/>
  <c r="X1590" i="6"/>
  <c r="Y1622" i="6"/>
  <c r="X1622" i="6"/>
  <c r="Y1654" i="6"/>
  <c r="X1654" i="6"/>
  <c r="Y1686" i="6"/>
  <c r="X1686" i="6"/>
  <c r="Y1718" i="6"/>
  <c r="X1718" i="6"/>
  <c r="Y1750" i="6"/>
  <c r="X1750" i="6"/>
  <c r="Y1782" i="6"/>
  <c r="X1782" i="6"/>
  <c r="Y1814" i="6"/>
  <c r="X1814" i="6"/>
  <c r="Y1846" i="6"/>
  <c r="X1846" i="6"/>
  <c r="Y1878" i="6"/>
  <c r="X1878" i="6"/>
  <c r="Y1910" i="6"/>
  <c r="X1910" i="6"/>
  <c r="Y1942" i="6"/>
  <c r="X1942" i="6"/>
  <c r="Y1974" i="6"/>
  <c r="X1974" i="6"/>
  <c r="Y2006" i="6"/>
  <c r="X2006" i="6"/>
  <c r="Y2038" i="6"/>
  <c r="X2038" i="6"/>
  <c r="Y2070" i="6"/>
  <c r="X2070" i="6"/>
  <c r="Y2102" i="6"/>
  <c r="X2102" i="6"/>
  <c r="Y2134" i="6"/>
  <c r="X2134" i="6"/>
  <c r="Y2166" i="6"/>
  <c r="X2166" i="6"/>
  <c r="Y2198" i="6"/>
  <c r="X2198" i="6"/>
  <c r="Y2230" i="6"/>
  <c r="X2230" i="6"/>
  <c r="Y2262" i="6"/>
  <c r="X2262" i="6"/>
  <c r="Y2294" i="6"/>
  <c r="X2294" i="6"/>
  <c r="Y2326" i="6"/>
  <c r="X2326" i="6"/>
  <c r="Y2358" i="6"/>
  <c r="X2358" i="6"/>
  <c r="Y2414" i="6"/>
  <c r="X2414" i="6"/>
  <c r="Y2478" i="6"/>
  <c r="X2478" i="6"/>
  <c r="Y2542" i="6"/>
  <c r="X2542" i="6"/>
  <c r="Y2606" i="6"/>
  <c r="X2606" i="6"/>
  <c r="X2670" i="6"/>
  <c r="Y2670" i="6"/>
  <c r="X2806" i="6"/>
  <c r="Y2806" i="6"/>
  <c r="Y3401" i="6"/>
  <c r="X3401" i="6"/>
  <c r="Y3041" i="6"/>
  <c r="X3041" i="6"/>
  <c r="Y2388" i="6"/>
  <c r="X2388" i="6"/>
  <c r="Y2420" i="6"/>
  <c r="X2420" i="6"/>
  <c r="Y2436" i="6"/>
  <c r="X2436" i="6"/>
  <c r="Y2468" i="6"/>
  <c r="X2468" i="6"/>
  <c r="Y2500" i="6"/>
  <c r="X2500" i="6"/>
  <c r="Y2548" i="6"/>
  <c r="X2548" i="6"/>
  <c r="Y2580" i="6"/>
  <c r="X2580" i="6"/>
  <c r="X2612" i="6"/>
  <c r="Y2612" i="6"/>
  <c r="X2644" i="6"/>
  <c r="Y2644" i="6"/>
  <c r="X2676" i="6"/>
  <c r="Y2676" i="6"/>
  <c r="X2708" i="6"/>
  <c r="Y2708" i="6"/>
  <c r="X2914" i="6"/>
  <c r="Y2914" i="6"/>
  <c r="Y2799" i="6"/>
  <c r="X2799" i="6"/>
  <c r="Y2831" i="6"/>
  <c r="X2831" i="6"/>
  <c r="Y2927" i="6"/>
  <c r="X2927" i="6"/>
  <c r="Y3324" i="6"/>
  <c r="X3324" i="6"/>
  <c r="X3388" i="6"/>
  <c r="Y3388" i="6"/>
  <c r="X3452" i="6"/>
  <c r="Y3452" i="6"/>
  <c r="X2808" i="6"/>
  <c r="AB2808" i="6"/>
  <c r="AM2808" i="6" s="1"/>
  <c r="Y2808" i="6"/>
  <c r="X2872" i="6"/>
  <c r="AB2872" i="6"/>
  <c r="Y2872" i="6"/>
  <c r="Y2904" i="6"/>
  <c r="AB2904" i="6"/>
  <c r="X2904" i="6"/>
  <c r="X2936" i="6"/>
  <c r="AB2936" i="6"/>
  <c r="Y2936" i="6"/>
  <c r="X2968" i="6"/>
  <c r="AB2968" i="6"/>
  <c r="AM2968" i="6" s="1"/>
  <c r="Y2968" i="6"/>
  <c r="X3000" i="6"/>
  <c r="Y3000" i="6"/>
  <c r="X3096" i="6"/>
  <c r="Y3096" i="6"/>
  <c r="X3160" i="6"/>
  <c r="Y3160" i="6"/>
  <c r="X3192" i="6"/>
  <c r="Y3192" i="6"/>
  <c r="Y3224" i="6"/>
  <c r="X3224" i="6"/>
  <c r="Y3256" i="6"/>
  <c r="X3256" i="6"/>
  <c r="Y3288" i="6"/>
  <c r="X3288" i="6"/>
  <c r="Y3341" i="6"/>
  <c r="X3341" i="6"/>
  <c r="Y3405" i="6"/>
  <c r="X3405" i="6"/>
  <c r="Y3437" i="6"/>
  <c r="X3437" i="6"/>
  <c r="Y3500" i="6"/>
  <c r="X3500" i="6"/>
  <c r="Y3532" i="6"/>
  <c r="X3532" i="6"/>
  <c r="Y3564" i="6"/>
  <c r="X3564" i="6"/>
  <c r="Y3596" i="6"/>
  <c r="X3596" i="6"/>
  <c r="Y3628" i="6"/>
  <c r="X3628" i="6"/>
  <c r="Y3660" i="6"/>
  <c r="X3660" i="6"/>
  <c r="Y3692" i="6"/>
  <c r="X3692" i="6"/>
  <c r="Y3724" i="6"/>
  <c r="X3724" i="6"/>
  <c r="Y3756" i="6"/>
  <c r="X3756" i="6"/>
  <c r="Y3772" i="6"/>
  <c r="X3772" i="6"/>
  <c r="X3481" i="6"/>
  <c r="Y3481" i="6"/>
  <c r="X3513" i="6"/>
  <c r="Y3513" i="6"/>
  <c r="X3545" i="6"/>
  <c r="Y3545" i="6"/>
  <c r="X3577" i="6"/>
  <c r="Y3577" i="6"/>
  <c r="Y3673" i="6"/>
  <c r="X3673" i="6"/>
  <c r="AB3807" i="6"/>
  <c r="AM3807" i="6" s="1"/>
  <c r="AB3799" i="6"/>
  <c r="AB3775" i="6"/>
  <c r="AB3767" i="6"/>
  <c r="AM3767" i="6" s="1"/>
  <c r="AB3743" i="6"/>
  <c r="AM3743" i="6" s="1"/>
  <c r="AB3735" i="6"/>
  <c r="AB3711" i="6"/>
  <c r="AB3703" i="6"/>
  <c r="AM3703" i="6" s="1"/>
  <c r="AB3679" i="6"/>
  <c r="AM3679" i="6" s="1"/>
  <c r="AB3671" i="6"/>
  <c r="AB3647" i="6"/>
  <c r="AB3639" i="6"/>
  <c r="AM3639" i="6" s="1"/>
  <c r="AB3615" i="6"/>
  <c r="AM3615" i="6" s="1"/>
  <c r="AB3607" i="6"/>
  <c r="AB3583" i="6"/>
  <c r="AB3575" i="6"/>
  <c r="AM3575" i="6" s="1"/>
  <c r="AB3551" i="6"/>
  <c r="AM3551" i="6" s="1"/>
  <c r="AB3543" i="6"/>
  <c r="AB3519" i="6"/>
  <c r="AB3511" i="6"/>
  <c r="AM3511" i="6" s="1"/>
  <c r="AB3487" i="6"/>
  <c r="AM3487" i="6" s="1"/>
  <c r="AB3479" i="6"/>
  <c r="AB3463" i="6"/>
  <c r="AB3447" i="6"/>
  <c r="AM3447" i="6" s="1"/>
  <c r="AB3431" i="6"/>
  <c r="AM3431" i="6" s="1"/>
  <c r="AB3415" i="6"/>
  <c r="AB3399" i="6"/>
  <c r="AB3383" i="6"/>
  <c r="AM3383" i="6" s="1"/>
  <c r="AB3367" i="6"/>
  <c r="AM3367" i="6" s="1"/>
  <c r="AB3351" i="6"/>
  <c r="AB3335" i="6"/>
  <c r="AB3319" i="6"/>
  <c r="AM3319" i="6" s="1"/>
  <c r="AB3303" i="6"/>
  <c r="AM3303" i="6" s="1"/>
  <c r="AC3295" i="6"/>
  <c r="AC3279" i="6"/>
  <c r="AC3263" i="6"/>
  <c r="AM3263" i="6" s="1"/>
  <c r="AC3247" i="6"/>
  <c r="AM3247" i="6" s="1"/>
  <c r="AC3231" i="6"/>
  <c r="AC3215" i="6"/>
  <c r="AC3199" i="6"/>
  <c r="AM3199" i="6" s="1"/>
  <c r="AC3183" i="6"/>
  <c r="AM3183" i="6" s="1"/>
  <c r="AC3167" i="6"/>
  <c r="AC3151" i="6"/>
  <c r="AC3135" i="6"/>
  <c r="AM3135" i="6" s="1"/>
  <c r="AC3119" i="6"/>
  <c r="AM3119" i="6" s="1"/>
  <c r="AC3103" i="6"/>
  <c r="AC3087" i="6"/>
  <c r="AC3071" i="6"/>
  <c r="AM3071" i="6" s="1"/>
  <c r="AC3055" i="6"/>
  <c r="AM3055" i="6" s="1"/>
  <c r="AC3039" i="6"/>
  <c r="AC3023" i="6"/>
  <c r="AC3007" i="6"/>
  <c r="AM3007" i="6" s="1"/>
  <c r="AC2991" i="6"/>
  <c r="AM2991" i="6" s="1"/>
  <c r="AC2975" i="6"/>
  <c r="AC2959" i="6"/>
  <c r="AC2943" i="6"/>
  <c r="AM2943" i="6" s="1"/>
  <c r="AC2927" i="6"/>
  <c r="AM2927" i="6" s="1"/>
  <c r="AC2847" i="6"/>
  <c r="AC2831" i="6"/>
  <c r="AC2815" i="6"/>
  <c r="AM2815" i="6" s="1"/>
  <c r="AC2799" i="6"/>
  <c r="AM2799" i="6" s="1"/>
  <c r="AC2719" i="6"/>
  <c r="AC2703" i="6"/>
  <c r="AC2687" i="6"/>
  <c r="AM2687" i="6" s="1"/>
  <c r="AC2671" i="6"/>
  <c r="AM2671" i="6" s="1"/>
  <c r="AC2655" i="6"/>
  <c r="AC2639" i="6"/>
  <c r="AC2623" i="6"/>
  <c r="AM2623" i="6" s="1"/>
  <c r="AB2607" i="6"/>
  <c r="AM2607" i="6" s="1"/>
  <c r="AB2591" i="6"/>
  <c r="AB2575" i="6"/>
  <c r="AB2559" i="6"/>
  <c r="AM2559" i="6" s="1"/>
  <c r="AB2543" i="6"/>
  <c r="AM2543" i="6" s="1"/>
  <c r="AB2527" i="6"/>
  <c r="AB2511" i="6"/>
  <c r="AB2495" i="6"/>
  <c r="AM2495" i="6" s="1"/>
  <c r="AB2479" i="6"/>
  <c r="AM2479" i="6" s="1"/>
  <c r="AB2463" i="6"/>
  <c r="AB2447" i="6"/>
  <c r="AB2431" i="6"/>
  <c r="AM2431" i="6" s="1"/>
  <c r="AB2415" i="6"/>
  <c r="AM2415" i="6" s="1"/>
  <c r="AB2399" i="6"/>
  <c r="AB2383" i="6"/>
  <c r="AB2351" i="6"/>
  <c r="AM2351" i="6" s="1"/>
  <c r="AB2343" i="6"/>
  <c r="AM2343" i="6" s="1"/>
  <c r="AB2319" i="6"/>
  <c r="AB2311" i="6"/>
  <c r="AB2287" i="6"/>
  <c r="AM2287" i="6" s="1"/>
  <c r="AC2279" i="6"/>
  <c r="AB2255" i="6"/>
  <c r="AB2247" i="6"/>
  <c r="AB2223" i="6"/>
  <c r="AM2223" i="6" s="1"/>
  <c r="AB2215" i="6"/>
  <c r="AM2215" i="6" s="1"/>
  <c r="AB2191" i="6"/>
  <c r="AB2183" i="6"/>
  <c r="AB2159" i="6"/>
  <c r="AM2159" i="6" s="1"/>
  <c r="AB2151" i="6"/>
  <c r="AM2151" i="6" s="1"/>
  <c r="AB2127" i="6"/>
  <c r="AB2119" i="6"/>
  <c r="AB2095" i="6"/>
  <c r="AM2095" i="6" s="1"/>
  <c r="AB2087" i="6"/>
  <c r="AM2087" i="6" s="1"/>
  <c r="AB2063" i="6"/>
  <c r="AB2055" i="6"/>
  <c r="AB2031" i="6"/>
  <c r="AM2031" i="6" s="1"/>
  <c r="AB2023" i="6"/>
  <c r="AM2023" i="6" s="1"/>
  <c r="AB1999" i="6"/>
  <c r="AB1991" i="6"/>
  <c r="AB1983" i="6"/>
  <c r="AM1983" i="6" s="1"/>
  <c r="AB1975" i="6"/>
  <c r="AM1975" i="6" s="1"/>
  <c r="AB1927" i="6"/>
  <c r="AB1903" i="6"/>
  <c r="AB1895" i="6"/>
  <c r="AB1871" i="6"/>
  <c r="AM1871" i="6" s="1"/>
  <c r="AB1863" i="6"/>
  <c r="AB1839" i="6"/>
  <c r="AB1831" i="6"/>
  <c r="AB1807" i="6"/>
  <c r="AM1807" i="6" s="1"/>
  <c r="AB1799" i="6"/>
  <c r="AB1775" i="6"/>
  <c r="AB1767" i="6"/>
  <c r="AB1743" i="6"/>
  <c r="AM1743" i="6" s="1"/>
  <c r="AB1735" i="6"/>
  <c r="AB1711" i="6"/>
  <c r="AB1703" i="6"/>
  <c r="AB1679" i="6"/>
  <c r="AM1679" i="6" s="1"/>
  <c r="AB1671" i="6"/>
  <c r="AB1647" i="6"/>
  <c r="AB1639" i="6"/>
  <c r="AB1615" i="6"/>
  <c r="AM1615" i="6" s="1"/>
  <c r="AB1607" i="6"/>
  <c r="AB1583" i="6"/>
  <c r="AB1575" i="6"/>
  <c r="AB1495" i="6"/>
  <c r="AM1495" i="6" s="1"/>
  <c r="AB1471" i="6"/>
  <c r="AB1455" i="6"/>
  <c r="AB1447" i="6"/>
  <c r="AB1439" i="6"/>
  <c r="AM1439" i="6" s="1"/>
  <c r="AB1431" i="6"/>
  <c r="AB1383" i="6"/>
  <c r="AB1295" i="6"/>
  <c r="AL1295" i="6" s="1"/>
  <c r="AB1287" i="6"/>
  <c r="AL1287" i="6" s="1"/>
  <c r="AB1263" i="6"/>
  <c r="AB1255" i="6"/>
  <c r="AB1231" i="6"/>
  <c r="AL1231" i="6" s="1"/>
  <c r="AB1223" i="6"/>
  <c r="AL1223" i="6" s="1"/>
  <c r="AB1207" i="6"/>
  <c r="AB1191" i="6"/>
  <c r="AB1175" i="6"/>
  <c r="AB1159" i="6"/>
  <c r="AL1159" i="6" s="1"/>
  <c r="AB1143" i="6"/>
  <c r="AB1127" i="6"/>
  <c r="AB1111" i="6"/>
  <c r="AB1095" i="6"/>
  <c r="AL1095" i="6" s="1"/>
  <c r="AB1079" i="6"/>
  <c r="AB1063" i="6"/>
  <c r="AB1047" i="6"/>
  <c r="AB3802" i="6"/>
  <c r="AM3802" i="6" s="1"/>
  <c r="AB3762" i="6"/>
  <c r="AB3754" i="6"/>
  <c r="AB3746" i="6"/>
  <c r="AM3746" i="6" s="1"/>
  <c r="AB3738" i="6"/>
  <c r="AM3738" i="6" s="1"/>
  <c r="AB3730" i="6"/>
  <c r="AB3690" i="6"/>
  <c r="AB3674" i="6"/>
  <c r="AB3650" i="6"/>
  <c r="AL3650" i="6" s="1"/>
  <c r="AB3634" i="6"/>
  <c r="AB3626" i="6"/>
  <c r="AB3618" i="6"/>
  <c r="AM3618" i="6" s="1"/>
  <c r="AB3610" i="6"/>
  <c r="AM3610" i="6" s="1"/>
  <c r="AB3602" i="6"/>
  <c r="AB3586" i="6"/>
  <c r="AB3562" i="6"/>
  <c r="AB3546" i="6"/>
  <c r="AM3546" i="6" s="1"/>
  <c r="AB3506" i="6"/>
  <c r="AB3498" i="6"/>
  <c r="AB3482" i="6"/>
  <c r="AB3474" i="6"/>
  <c r="AM3474" i="6" s="1"/>
  <c r="AC3466" i="6"/>
  <c r="AC3450" i="6"/>
  <c r="AC3434" i="6"/>
  <c r="AC3418" i="6"/>
  <c r="AC3402" i="6"/>
  <c r="AC3386" i="6"/>
  <c r="AC3370" i="6"/>
  <c r="AC3354" i="6"/>
  <c r="AC3338" i="6"/>
  <c r="AC3322" i="6"/>
  <c r="AC3306" i="6"/>
  <c r="AB3298" i="6"/>
  <c r="AM3298" i="6" s="1"/>
  <c r="AB3290" i="6"/>
  <c r="AB3266" i="6"/>
  <c r="AB3258" i="6"/>
  <c r="AM3258" i="6" s="1"/>
  <c r="AB3234" i="6"/>
  <c r="AM3234" i="6" s="1"/>
  <c r="AB3226" i="6"/>
  <c r="AB3202" i="6"/>
  <c r="AB3194" i="6"/>
  <c r="AM3194" i="6" s="1"/>
  <c r="AB3170" i="6"/>
  <c r="AM3170" i="6" s="1"/>
  <c r="AB3162" i="6"/>
  <c r="AB3138" i="6"/>
  <c r="AB3130" i="6"/>
  <c r="AM3130" i="6" s="1"/>
  <c r="AB3106" i="6"/>
  <c r="AM3106" i="6" s="1"/>
  <c r="AB3098" i="6"/>
  <c r="AB3074" i="6"/>
  <c r="AB3066" i="6"/>
  <c r="AM3066" i="6" s="1"/>
  <c r="AB3042" i="6"/>
  <c r="AM3042" i="6" s="1"/>
  <c r="AB3034" i="6"/>
  <c r="AB3010" i="6"/>
  <c r="AB3002" i="6"/>
  <c r="AM3002" i="6" s="1"/>
  <c r="AB2978" i="6"/>
  <c r="AM2978" i="6" s="1"/>
  <c r="AB2970" i="6"/>
  <c r="AB2946" i="6"/>
  <c r="AB2938" i="6"/>
  <c r="AB2914" i="6"/>
  <c r="AM2914" i="6" s="1"/>
  <c r="AB2714" i="6"/>
  <c r="AB2706" i="6"/>
  <c r="AB2690" i="6"/>
  <c r="AM2690" i="6" s="1"/>
  <c r="AB2666" i="6"/>
  <c r="AM2666" i="6" s="1"/>
  <c r="AB2650" i="6"/>
  <c r="AB2642" i="6"/>
  <c r="AB2626" i="6"/>
  <c r="AM2626" i="6" s="1"/>
  <c r="AB2586" i="6"/>
  <c r="AM2586" i="6" s="1"/>
  <c r="AB2578" i="6"/>
  <c r="AB2562" i="6"/>
  <c r="AB2538" i="6"/>
  <c r="AB2522" i="6"/>
  <c r="AM2522" i="6" s="1"/>
  <c r="AB2514" i="6"/>
  <c r="AB2498" i="6"/>
  <c r="AB2458" i="6"/>
  <c r="AB2450" i="6"/>
  <c r="AM2450" i="6" s="1"/>
  <c r="AB2434" i="6"/>
  <c r="AB2410" i="6"/>
  <c r="AB2394" i="6"/>
  <c r="AB2386" i="6"/>
  <c r="AM2386" i="6" s="1"/>
  <c r="AB2370" i="6"/>
  <c r="AB2338" i="6"/>
  <c r="AB2322" i="6"/>
  <c r="AM2322" i="6" s="1"/>
  <c r="AB2306" i="6"/>
  <c r="AM2306" i="6" s="1"/>
  <c r="AB2274" i="6"/>
  <c r="AB2258" i="6"/>
  <c r="AB2242" i="6"/>
  <c r="AM2242" i="6" s="1"/>
  <c r="AB2210" i="6"/>
  <c r="AM2210" i="6" s="1"/>
  <c r="AB2194" i="6"/>
  <c r="AB2178" i="6"/>
  <c r="AB2146" i="6"/>
  <c r="AM2146" i="6" s="1"/>
  <c r="AB2130" i="6"/>
  <c r="AM2130" i="6" s="1"/>
  <c r="AB2114" i="6"/>
  <c r="AB2082" i="6"/>
  <c r="AB2066" i="6"/>
  <c r="AL2066" i="6" s="1"/>
  <c r="AB2050" i="6"/>
  <c r="AL2050" i="6" s="1"/>
  <c r="AB2018" i="6"/>
  <c r="AB2002" i="6"/>
  <c r="AB1986" i="6"/>
  <c r="AL1986" i="6" s="1"/>
  <c r="AB1954" i="6"/>
  <c r="AL1954" i="6" s="1"/>
  <c r="AB1938" i="6"/>
  <c r="AB1922" i="6"/>
  <c r="AB1890" i="6"/>
  <c r="AL1890" i="6" s="1"/>
  <c r="AB1874" i="6"/>
  <c r="AL1874" i="6" s="1"/>
  <c r="AB1858" i="6"/>
  <c r="AB1826" i="6"/>
  <c r="AB1810" i="6"/>
  <c r="AL1810" i="6" s="1"/>
  <c r="AB1794" i="6"/>
  <c r="AL1794" i="6" s="1"/>
  <c r="AB1762" i="6"/>
  <c r="AB1746" i="6"/>
  <c r="AB1730" i="6"/>
  <c r="AL1730" i="6" s="1"/>
  <c r="AB1698" i="6"/>
  <c r="AL1698" i="6" s="1"/>
  <c r="AB1682" i="6"/>
  <c r="AB1666" i="6"/>
  <c r="AB1634" i="6"/>
  <c r="AL1634" i="6" s="1"/>
  <c r="AB1618" i="6"/>
  <c r="AL1618" i="6" s="1"/>
  <c r="AB1602" i="6"/>
  <c r="AB1570" i="6"/>
  <c r="AB1490" i="6"/>
  <c r="AL1490" i="6" s="1"/>
  <c r="AB1474" i="6"/>
  <c r="AL1474" i="6" s="1"/>
  <c r="AB1442" i="6"/>
  <c r="AB1426" i="6"/>
  <c r="AB1410" i="6"/>
  <c r="AL1410" i="6" s="1"/>
  <c r="AB1378" i="6"/>
  <c r="AL1378" i="6" s="1"/>
  <c r="AB1298" i="6"/>
  <c r="AB1282" i="6"/>
  <c r="AB1250" i="6"/>
  <c r="AM1250" i="6" s="1"/>
  <c r="AB1234" i="6"/>
  <c r="AM1234" i="6" s="1"/>
  <c r="AB1218" i="6"/>
  <c r="AB1202" i="6"/>
  <c r="AB1194" i="6"/>
  <c r="AB3801" i="6"/>
  <c r="AM3801" i="6" s="1"/>
  <c r="AB3785" i="6"/>
  <c r="AB3769" i="6"/>
  <c r="AB3753" i="6"/>
  <c r="AM3753" i="6" s="1"/>
  <c r="AB3737" i="6"/>
  <c r="AM3737" i="6" s="1"/>
  <c r="AB3721" i="6"/>
  <c r="AB3705" i="6"/>
  <c r="AB3689" i="6"/>
  <c r="AM3689" i="6" s="1"/>
  <c r="AB3673" i="6"/>
  <c r="AM3673" i="6" s="1"/>
  <c r="AB3657" i="6"/>
  <c r="AB3641" i="6"/>
  <c r="AB3609" i="6"/>
  <c r="AM3609" i="6" s="1"/>
  <c r="AB3593" i="6"/>
  <c r="AM3593" i="6" s="1"/>
  <c r="AB3577" i="6"/>
  <c r="AB3545" i="6"/>
  <c r="AB3529" i="6"/>
  <c r="AM3529" i="6" s="1"/>
  <c r="AB3513" i="6"/>
  <c r="AM3513" i="6" s="1"/>
  <c r="AB3481" i="6"/>
  <c r="AB3425" i="6"/>
  <c r="AB3409" i="6"/>
  <c r="AB3401" i="6"/>
  <c r="AM3401" i="6" s="1"/>
  <c r="AB3369" i="6"/>
  <c r="AB3361" i="6"/>
  <c r="AB3345" i="6"/>
  <c r="AB3321" i="6"/>
  <c r="AM3321" i="6" s="1"/>
  <c r="AC3297" i="6"/>
  <c r="AC3289" i="6"/>
  <c r="AC3201" i="6"/>
  <c r="AC3193" i="6"/>
  <c r="AM3193" i="6" s="1"/>
  <c r="AC3169" i="6"/>
  <c r="AC3161" i="6"/>
  <c r="AC3137" i="6"/>
  <c r="AC3129" i="6"/>
  <c r="AM3129" i="6" s="1"/>
  <c r="AC3065" i="6"/>
  <c r="AC3041" i="6"/>
  <c r="AC2945" i="6"/>
  <c r="AC2937" i="6"/>
  <c r="AM2937" i="6" s="1"/>
  <c r="AC2913" i="6"/>
  <c r="AC2905" i="6"/>
  <c r="AC2857" i="6"/>
  <c r="AM2857" i="6" s="1"/>
  <c r="AC2849" i="6"/>
  <c r="AC2841" i="6"/>
  <c r="AC2817" i="6"/>
  <c r="AC2809" i="6"/>
  <c r="AM2809" i="6" s="1"/>
  <c r="AC2721" i="6"/>
  <c r="AC2657" i="6"/>
  <c r="AC2649" i="6"/>
  <c r="AC2641" i="6"/>
  <c r="AB2617" i="6"/>
  <c r="AM2617" i="6" s="1"/>
  <c r="AB2593" i="6"/>
  <c r="AB2585" i="6"/>
  <c r="AB2569" i="6"/>
  <c r="AB2553" i="6"/>
  <c r="AM2553" i="6" s="1"/>
  <c r="AB2529" i="6"/>
  <c r="AB2505" i="6"/>
  <c r="AB2489" i="6"/>
  <c r="AB2465" i="6"/>
  <c r="AM2465" i="6" s="1"/>
  <c r="AB2449" i="6"/>
  <c r="AB2409" i="6"/>
  <c r="AB2401" i="6"/>
  <c r="AM2401" i="6" s="1"/>
  <c r="AB2393" i="6"/>
  <c r="AM2393" i="6" s="1"/>
  <c r="AB2361" i="6"/>
  <c r="AB2345" i="6"/>
  <c r="AB2329" i="6"/>
  <c r="AB2297" i="6"/>
  <c r="AM2297" i="6" s="1"/>
  <c r="AB2281" i="6"/>
  <c r="AC2265" i="6"/>
  <c r="AB2233" i="6"/>
  <c r="AB2217" i="6"/>
  <c r="AM2217" i="6" s="1"/>
  <c r="AB2201" i="6"/>
  <c r="AB2169" i="6"/>
  <c r="AB2153" i="6"/>
  <c r="AB2137" i="6"/>
  <c r="AM2137" i="6" s="1"/>
  <c r="AB2105" i="6"/>
  <c r="AB2089" i="6"/>
  <c r="AB2073" i="6"/>
  <c r="AB2041" i="6"/>
  <c r="AM2041" i="6" s="1"/>
  <c r="AB2025" i="6"/>
  <c r="AB2009" i="6"/>
  <c r="AB1913" i="6"/>
  <c r="AB1897" i="6"/>
  <c r="AM1897" i="6" s="1"/>
  <c r="AB1881" i="6"/>
  <c r="AB1849" i="6"/>
  <c r="AB1833" i="6"/>
  <c r="AB1817" i="6"/>
  <c r="AM1817" i="6" s="1"/>
  <c r="AB1785" i="6"/>
  <c r="AB1769" i="6"/>
  <c r="AB1753" i="6"/>
  <c r="AB1721" i="6"/>
  <c r="AM1721" i="6" s="1"/>
  <c r="AB1705" i="6"/>
  <c r="AB1689" i="6"/>
  <c r="AB1657" i="6"/>
  <c r="AB1641" i="6"/>
  <c r="AM1641" i="6" s="1"/>
  <c r="AB1625" i="6"/>
  <c r="AB1593" i="6"/>
  <c r="AB1577" i="6"/>
  <c r="AB1561" i="6"/>
  <c r="AM1561" i="6" s="1"/>
  <c r="AB1529" i="6"/>
  <c r="AB1513" i="6"/>
  <c r="AB3800" i="6"/>
  <c r="AM3800" i="6" s="1"/>
  <c r="AB3768" i="6"/>
  <c r="AM3768" i="6" s="1"/>
  <c r="AB3752" i="6"/>
  <c r="AB3736" i="6"/>
  <c r="AB3704" i="6"/>
  <c r="AM3704" i="6" s="1"/>
  <c r="AB3688" i="6"/>
  <c r="AM3688" i="6" s="1"/>
  <c r="AB3672" i="6"/>
  <c r="AB3640" i="6"/>
  <c r="AB3624" i="6"/>
  <c r="AM3624" i="6" s="1"/>
  <c r="AB3608" i="6"/>
  <c r="AM3608" i="6" s="1"/>
  <c r="AB3576" i="6"/>
  <c r="AB3560" i="6"/>
  <c r="AB3544" i="6"/>
  <c r="AM3544" i="6" s="1"/>
  <c r="AB3512" i="6"/>
  <c r="AM3512" i="6" s="1"/>
  <c r="AB3496" i="6"/>
  <c r="AB3480" i="6"/>
  <c r="AC3432" i="6"/>
  <c r="AM3432" i="6" s="1"/>
  <c r="AC3424" i="6"/>
  <c r="AC3408" i="6"/>
  <c r="AC3400" i="6"/>
  <c r="AC3360" i="6"/>
  <c r="AC3352" i="6"/>
  <c r="AM3352" i="6" s="1"/>
  <c r="AC3344" i="6"/>
  <c r="AC3304" i="6"/>
  <c r="AB3288" i="6"/>
  <c r="AB3256" i="6"/>
  <c r="AM3256" i="6" s="1"/>
  <c r="AB3240" i="6"/>
  <c r="AB3224" i="6"/>
  <c r="AB3192" i="6"/>
  <c r="AB3176" i="6"/>
  <c r="AM3176" i="6" s="1"/>
  <c r="AB3160" i="6"/>
  <c r="AB3128" i="6"/>
  <c r="AB3112" i="6"/>
  <c r="AB3096" i="6"/>
  <c r="AM3096" i="6" s="1"/>
  <c r="AB3064" i="6"/>
  <c r="AB3048" i="6"/>
  <c r="AB3032" i="6"/>
  <c r="AB3000" i="6"/>
  <c r="AM3000" i="6" s="1"/>
  <c r="AC2984" i="6"/>
  <c r="AB2964" i="6"/>
  <c r="AC2948" i="6"/>
  <c r="AM2948" i="6" s="1"/>
  <c r="AC2920" i="6"/>
  <c r="AM2920" i="6" s="1"/>
  <c r="AB2900" i="6"/>
  <c r="AC2884" i="6"/>
  <c r="AC2856" i="6"/>
  <c r="AB2836" i="6"/>
  <c r="AM2836" i="6" s="1"/>
  <c r="AC2820" i="6"/>
  <c r="AC2792" i="6"/>
  <c r="AB2708" i="6"/>
  <c r="AM2708" i="6" s="1"/>
  <c r="AC2692" i="6"/>
  <c r="AC2672" i="6"/>
  <c r="AB2644" i="6"/>
  <c r="AC2628" i="6"/>
  <c r="AC2608" i="6"/>
  <c r="AM2608" i="6" s="1"/>
  <c r="AB2580" i="6"/>
  <c r="AC2564" i="6"/>
  <c r="AC2544" i="6"/>
  <c r="AM2544" i="6" s="1"/>
  <c r="AB2516" i="6"/>
  <c r="AM2516" i="6" s="1"/>
  <c r="AC2500" i="6"/>
  <c r="AC2480" i="6"/>
  <c r="AB2452" i="6"/>
  <c r="AM2452" i="6" s="1"/>
  <c r="AC2436" i="6"/>
  <c r="AM2436" i="6" s="1"/>
  <c r="AC2416" i="6"/>
  <c r="AB2388" i="6"/>
  <c r="AC2372" i="6"/>
  <c r="AC2344" i="6"/>
  <c r="AB2324" i="6"/>
  <c r="AB2316" i="6"/>
  <c r="AC2280" i="6"/>
  <c r="AB2260" i="6"/>
  <c r="AM2260" i="6" s="1"/>
  <c r="AB2252" i="6"/>
  <c r="AC2216" i="6"/>
  <c r="AB2196" i="6"/>
  <c r="AM2196" i="6" s="1"/>
  <c r="AB2188" i="6"/>
  <c r="AC2152" i="6"/>
  <c r="AB2132" i="6"/>
  <c r="AB2124" i="6"/>
  <c r="AC2088" i="6"/>
  <c r="AB2068" i="6"/>
  <c r="AB2060" i="6"/>
  <c r="AC2024" i="6"/>
  <c r="AC1988" i="6"/>
  <c r="AL1988" i="6" s="1"/>
  <c r="AC1896" i="6"/>
  <c r="AB1876" i="6"/>
  <c r="AC1832" i="6"/>
  <c r="AB1812" i="6"/>
  <c r="AL1812" i="6" s="1"/>
  <c r="AC1768" i="6"/>
  <c r="AB1365" i="6"/>
  <c r="AC1349" i="6"/>
  <c r="AC1321" i="6"/>
  <c r="AL1321" i="6" s="1"/>
  <c r="AB1301" i="6"/>
  <c r="AC1285" i="6"/>
  <c r="AC1257" i="6"/>
  <c r="AL1257" i="6" s="1"/>
  <c r="AB1237" i="6"/>
  <c r="AC1221" i="6"/>
  <c r="AC1157" i="6"/>
  <c r="AC1137" i="6"/>
  <c r="AB1093" i="6"/>
  <c r="AB1045" i="6"/>
  <c r="AC1029" i="6"/>
  <c r="AC969" i="6"/>
  <c r="AL969" i="6" s="1"/>
  <c r="AB949" i="6"/>
  <c r="AC933" i="6"/>
  <c r="AC905" i="6"/>
  <c r="AB885" i="6"/>
  <c r="AC869" i="6"/>
  <c r="AC841" i="6"/>
  <c r="AB821" i="6"/>
  <c r="AC805" i="6"/>
  <c r="AC777" i="6"/>
  <c r="AM777" i="6" s="1"/>
  <c r="AB757" i="6"/>
  <c r="AC741" i="6"/>
  <c r="AC713" i="6"/>
  <c r="AM713" i="6" s="1"/>
  <c r="AB693" i="6"/>
  <c r="AC677" i="6"/>
  <c r="AC649" i="6"/>
  <c r="AB629" i="6"/>
  <c r="AC613" i="6"/>
  <c r="AC521" i="6"/>
  <c r="AB501" i="6"/>
  <c r="AC485" i="6"/>
  <c r="AC457" i="6"/>
  <c r="AM457" i="6" s="1"/>
  <c r="AB437" i="6"/>
  <c r="AC421" i="6"/>
  <c r="AC393" i="6"/>
  <c r="AM393" i="6" s="1"/>
  <c r="AB373" i="6"/>
  <c r="AC357" i="6"/>
  <c r="AC329" i="6"/>
  <c r="AB309" i="6"/>
  <c r="AC293" i="6"/>
  <c r="AC265" i="6"/>
  <c r="AB245" i="6"/>
  <c r="AC229" i="6"/>
  <c r="AC201" i="6"/>
  <c r="AM201" i="6" s="1"/>
  <c r="AB181" i="6"/>
  <c r="AC165" i="6"/>
  <c r="AC137" i="6"/>
  <c r="AM137" i="6" s="1"/>
  <c r="AB117" i="6"/>
  <c r="AC101" i="6"/>
  <c r="AC73" i="6"/>
  <c r="AB1748" i="6"/>
  <c r="AC1704" i="6"/>
  <c r="AL1704" i="6" s="1"/>
  <c r="AB1684" i="6"/>
  <c r="AC1640" i="6"/>
  <c r="AB1620" i="6"/>
  <c r="AC1576" i="6"/>
  <c r="AL1576" i="6" s="1"/>
  <c r="AB1564" i="6"/>
  <c r="AB1524" i="6"/>
  <c r="AC1508" i="6"/>
  <c r="AC1312" i="6"/>
  <c r="AM1312" i="6" s="1"/>
  <c r="AB1300" i="6"/>
  <c r="AB1276" i="6"/>
  <c r="AC1216" i="6"/>
  <c r="AC1160" i="6"/>
  <c r="AB1148" i="6"/>
  <c r="AC1136" i="6"/>
  <c r="AC1072" i="6"/>
  <c r="AB1052" i="6"/>
  <c r="AM1052" i="6" s="1"/>
  <c r="AC1024" i="6"/>
  <c r="AB956" i="6"/>
  <c r="AB924" i="6"/>
  <c r="AM924" i="6" s="1"/>
  <c r="AB892" i="6"/>
  <c r="AM892" i="6" s="1"/>
  <c r="AB860" i="6"/>
  <c r="AB828" i="6"/>
  <c r="AB796" i="6"/>
  <c r="AM796" i="6" s="1"/>
  <c r="AB764" i="6"/>
  <c r="AM764" i="6" s="1"/>
  <c r="AB732" i="6"/>
  <c r="AB700" i="6"/>
  <c r="AB668" i="6"/>
  <c r="AM668" i="6" s="1"/>
  <c r="AB636" i="6"/>
  <c r="AM636" i="6" s="1"/>
  <c r="AC32" i="6"/>
  <c r="AB1027" i="6"/>
  <c r="AB995" i="6"/>
  <c r="AL995" i="6" s="1"/>
  <c r="AB35" i="6"/>
  <c r="AM35" i="6" s="1"/>
  <c r="AB41" i="6"/>
  <c r="AB1178" i="6"/>
  <c r="AB1114" i="6"/>
  <c r="AC966" i="6"/>
  <c r="AM966" i="6" s="1"/>
  <c r="AC902" i="6"/>
  <c r="AC774" i="6"/>
  <c r="AC710" i="6"/>
  <c r="AC646" i="6"/>
  <c r="AM646" i="6" s="1"/>
  <c r="AC454" i="6"/>
  <c r="AC390" i="6"/>
  <c r="AC326" i="6"/>
  <c r="AC198" i="6"/>
  <c r="AM198" i="6" s="1"/>
  <c r="AC134" i="6"/>
  <c r="AB304" i="6"/>
  <c r="AC64" i="6"/>
  <c r="Y3799" i="6"/>
  <c r="X3779" i="6"/>
  <c r="X3763" i="6"/>
  <c r="Y3735" i="6"/>
  <c r="X3723" i="6"/>
  <c r="X3683" i="6"/>
  <c r="Y3671" i="6"/>
  <c r="Y3639" i="6"/>
  <c r="X3619" i="6"/>
  <c r="Y3607" i="6"/>
  <c r="Y3595" i="6"/>
  <c r="X3583" i="6"/>
  <c r="X3543" i="6"/>
  <c r="Y3523" i="6"/>
  <c r="Y3507" i="6"/>
  <c r="X3487" i="6"/>
  <c r="Y3475" i="6"/>
  <c r="X3443" i="6"/>
  <c r="X3411" i="6"/>
  <c r="X3379" i="6"/>
  <c r="X3347" i="6"/>
  <c r="X3315" i="6"/>
  <c r="X3291" i="6"/>
  <c r="X3259" i="6"/>
  <c r="X3227" i="6"/>
  <c r="X3195" i="6"/>
  <c r="X3163" i="6"/>
  <c r="X3131" i="6"/>
  <c r="X3099" i="6"/>
  <c r="X3067" i="6"/>
  <c r="X3035" i="6"/>
  <c r="X3003" i="6"/>
  <c r="X2971" i="6"/>
  <c r="X2939" i="6"/>
  <c r="Y3790" i="6"/>
  <c r="X3762" i="6"/>
  <c r="X3746" i="6"/>
  <c r="X3674" i="6"/>
  <c r="Y3654" i="6"/>
  <c r="X3634" i="6"/>
  <c r="X3618" i="6"/>
  <c r="Y3566" i="6"/>
  <c r="Y3534" i="6"/>
  <c r="X3506" i="6"/>
  <c r="X3482" i="6"/>
  <c r="Y3470" i="6"/>
  <c r="Y3438" i="6"/>
  <c r="Y3406" i="6"/>
  <c r="Y3374" i="6"/>
  <c r="Y3342" i="6"/>
  <c r="Y3310" i="6"/>
  <c r="X3298" i="6"/>
  <c r="Y3262" i="6"/>
  <c r="X3234" i="6"/>
  <c r="Y3222" i="6"/>
  <c r="Y3170" i="6"/>
  <c r="X3134" i="6"/>
  <c r="Y3106" i="6"/>
  <c r="X3094" i="6"/>
  <c r="Y3042" i="6"/>
  <c r="X3006" i="6"/>
  <c r="Y2978" i="6"/>
  <c r="X2966" i="6"/>
  <c r="X3797" i="6"/>
  <c r="X3765" i="6"/>
  <c r="X3733" i="6"/>
  <c r="X3701" i="6"/>
  <c r="X2984" i="6"/>
  <c r="Y1321" i="6"/>
  <c r="Y1257" i="6"/>
  <c r="Y1081" i="6"/>
  <c r="Y937" i="6"/>
  <c r="Y873" i="6"/>
  <c r="Y809" i="6"/>
  <c r="Y745" i="6"/>
  <c r="Y681" i="6"/>
  <c r="Y617" i="6"/>
  <c r="Y489" i="6"/>
  <c r="Y425" i="6"/>
  <c r="Y361" i="6"/>
  <c r="Y297" i="6"/>
  <c r="Y233" i="6"/>
  <c r="Y169" i="6"/>
  <c r="Y105" i="6"/>
  <c r="Y41" i="6"/>
  <c r="X2920" i="6"/>
  <c r="X2856" i="6"/>
  <c r="X2792" i="6"/>
  <c r="X2672" i="6"/>
  <c r="Y2608" i="6"/>
  <c r="Y2544" i="6"/>
  <c r="Y2480" i="6"/>
  <c r="Y2416" i="6"/>
  <c r="Y1888" i="6"/>
  <c r="Y1760" i="6"/>
  <c r="Y1632" i="6"/>
  <c r="Y1088" i="6"/>
  <c r="Y1072" i="6"/>
  <c r="Y1032" i="6"/>
  <c r="Y1024" i="6"/>
  <c r="Y944" i="6"/>
  <c r="Y880" i="6"/>
  <c r="Y816" i="6"/>
  <c r="Y752" i="6"/>
  <c r="Y688" i="6"/>
  <c r="Y624" i="6"/>
  <c r="Y496" i="6"/>
  <c r="Y432" i="6"/>
  <c r="Y368" i="6"/>
  <c r="Y304" i="6"/>
  <c r="Y240" i="6"/>
  <c r="Y176" i="6"/>
  <c r="Y112" i="6"/>
  <c r="Y48" i="6"/>
  <c r="Y955" i="6"/>
  <c r="Y923" i="6"/>
  <c r="Y891" i="6"/>
  <c r="Y859" i="6"/>
  <c r="Y827" i="6"/>
  <c r="Y795" i="6"/>
  <c r="Y763" i="6"/>
  <c r="Y731" i="6"/>
  <c r="Y699" i="6"/>
  <c r="Y667" i="6"/>
  <c r="Y635" i="6"/>
  <c r="Y539" i="6"/>
  <c r="Y507" i="6"/>
  <c r="Y475" i="6"/>
  <c r="Y443" i="6"/>
  <c r="Y411" i="6"/>
  <c r="Y379" i="6"/>
  <c r="Y347" i="6"/>
  <c r="Y315" i="6"/>
  <c r="Y283" i="6"/>
  <c r="Y251" i="6"/>
  <c r="Y219" i="6"/>
  <c r="Y187" i="6"/>
  <c r="Y155" i="6"/>
  <c r="Y123" i="6"/>
  <c r="Y91" i="6"/>
  <c r="Y35" i="6"/>
  <c r="Y27" i="6"/>
  <c r="Y1130" i="6"/>
  <c r="Y906" i="6"/>
  <c r="Y714" i="6"/>
  <c r="Y458" i="6"/>
  <c r="Y330" i="6"/>
  <c r="AL3807" i="6"/>
  <c r="AM3799" i="6"/>
  <c r="AL3799" i="6"/>
  <c r="AM3791" i="6"/>
  <c r="AL3791" i="6"/>
  <c r="AM3783" i="6"/>
  <c r="AL3783" i="6"/>
  <c r="AM3775" i="6"/>
  <c r="AL3775" i="6"/>
  <c r="AM3759" i="6"/>
  <c r="AL3759" i="6"/>
  <c r="AM3751" i="6"/>
  <c r="AL3751" i="6"/>
  <c r="AL3743" i="6"/>
  <c r="AM3735" i="6"/>
  <c r="AL3735" i="6"/>
  <c r="AM3727" i="6"/>
  <c r="AL3727" i="6"/>
  <c r="AM3719" i="6"/>
  <c r="AL3719" i="6"/>
  <c r="AM3711" i="6"/>
  <c r="AL3711" i="6"/>
  <c r="AM3695" i="6"/>
  <c r="AL3695" i="6"/>
  <c r="AM3687" i="6"/>
  <c r="AL3687" i="6"/>
  <c r="AL3679" i="6"/>
  <c r="AM3671" i="6"/>
  <c r="AL3671" i="6"/>
  <c r="AL3663" i="6"/>
  <c r="AM3663" i="6"/>
  <c r="AL3655" i="6"/>
  <c r="AM3655" i="6"/>
  <c r="AL3647" i="6"/>
  <c r="AM3647" i="6"/>
  <c r="AM3631" i="6"/>
  <c r="AL3631" i="6"/>
  <c r="AM3623" i="6"/>
  <c r="AL3623" i="6"/>
  <c r="AL3615" i="6"/>
  <c r="AM3607" i="6"/>
  <c r="AL3607" i="6"/>
  <c r="AM3599" i="6"/>
  <c r="AL3599" i="6"/>
  <c r="AM3591" i="6"/>
  <c r="AL3591" i="6"/>
  <c r="AM3583" i="6"/>
  <c r="AL3583" i="6"/>
  <c r="AM3567" i="6"/>
  <c r="AL3567" i="6"/>
  <c r="AM3559" i="6"/>
  <c r="AL3559" i="6"/>
  <c r="AL3551" i="6"/>
  <c r="AM3543" i="6"/>
  <c r="AL3543" i="6"/>
  <c r="AM3535" i="6"/>
  <c r="AL3535" i="6"/>
  <c r="AM3527" i="6"/>
  <c r="AL3527" i="6"/>
  <c r="AM3519" i="6"/>
  <c r="AL3519" i="6"/>
  <c r="AM3503" i="6"/>
  <c r="AL3503" i="6"/>
  <c r="AM3495" i="6"/>
  <c r="AL3495" i="6"/>
  <c r="AL3487" i="6"/>
  <c r="AM3479" i="6"/>
  <c r="AL3479" i="6"/>
  <c r="AM3471" i="6"/>
  <c r="AL3471" i="6"/>
  <c r="AM3463" i="6"/>
  <c r="AL3463" i="6"/>
  <c r="AM3455" i="6"/>
  <c r="AL3455" i="6"/>
  <c r="AM3439" i="6"/>
  <c r="AL3439" i="6"/>
  <c r="AM3423" i="6"/>
  <c r="AL3423" i="6"/>
  <c r="AM3415" i="6"/>
  <c r="AL3415" i="6"/>
  <c r="AM3407" i="6"/>
  <c r="AL3407" i="6"/>
  <c r="AM3399" i="6"/>
  <c r="AL3399" i="6"/>
  <c r="AM3391" i="6"/>
  <c r="AL3391" i="6"/>
  <c r="AM3375" i="6"/>
  <c r="AL3375" i="6"/>
  <c r="AM3359" i="6"/>
  <c r="AL3359" i="6"/>
  <c r="AM3351" i="6"/>
  <c r="AL3351" i="6"/>
  <c r="AM3343" i="6"/>
  <c r="AL3343" i="6"/>
  <c r="AM3335" i="6"/>
  <c r="AL3335" i="6"/>
  <c r="AM3327" i="6"/>
  <c r="AL3327" i="6"/>
  <c r="AM3311" i="6"/>
  <c r="AL3311" i="6"/>
  <c r="AM2615" i="6"/>
  <c r="AL2615" i="6"/>
  <c r="AM2599" i="6"/>
  <c r="AL2599" i="6"/>
  <c r="AM2591" i="6"/>
  <c r="AL2591" i="6"/>
  <c r="AM2583" i="6"/>
  <c r="AL2583" i="6"/>
  <c r="AM2575" i="6"/>
  <c r="AL2575" i="6"/>
  <c r="AM2567" i="6"/>
  <c r="AL2567" i="6"/>
  <c r="AM2551" i="6"/>
  <c r="AL2551" i="6"/>
  <c r="AM2535" i="6"/>
  <c r="AL2535" i="6"/>
  <c r="AM2527" i="6"/>
  <c r="AL2527" i="6"/>
  <c r="AM2519" i="6"/>
  <c r="AL2519" i="6"/>
  <c r="AM2511" i="6"/>
  <c r="AL2511" i="6"/>
  <c r="AM2503" i="6"/>
  <c r="AL2503" i="6"/>
  <c r="AM2487" i="6"/>
  <c r="AL2487" i="6"/>
  <c r="AM2471" i="6"/>
  <c r="AL2471" i="6"/>
  <c r="AM2463" i="6"/>
  <c r="AL2463" i="6"/>
  <c r="AM2455" i="6"/>
  <c r="AL2455" i="6"/>
  <c r="AM2447" i="6"/>
  <c r="AL2447" i="6"/>
  <c r="AM2439" i="6"/>
  <c r="AL2439" i="6"/>
  <c r="AM2423" i="6"/>
  <c r="AL2423" i="6"/>
  <c r="AM2407" i="6"/>
  <c r="AL2407" i="6"/>
  <c r="AM2399" i="6"/>
  <c r="AL2399" i="6"/>
  <c r="AM2391" i="6"/>
  <c r="AL2391" i="6"/>
  <c r="AM2383" i="6"/>
  <c r="AL2383" i="6"/>
  <c r="AM2375" i="6"/>
  <c r="AL2375" i="6"/>
  <c r="AM2367" i="6"/>
  <c r="AL2367" i="6"/>
  <c r="AM2359" i="6"/>
  <c r="AL2359" i="6"/>
  <c r="AL2343" i="6"/>
  <c r="AM2335" i="6"/>
  <c r="AL2335" i="6"/>
  <c r="AM2327" i="6"/>
  <c r="AL2327" i="6"/>
  <c r="AM2319" i="6"/>
  <c r="AL2319" i="6"/>
  <c r="AM2311" i="6"/>
  <c r="AL2311" i="6"/>
  <c r="AM2303" i="6"/>
  <c r="AL2303" i="6"/>
  <c r="AM2295" i="6"/>
  <c r="AL2295" i="6"/>
  <c r="AM2263" i="6"/>
  <c r="AL2263" i="6"/>
  <c r="AM2255" i="6"/>
  <c r="AL2255" i="6"/>
  <c r="AM2247" i="6"/>
  <c r="AL2247" i="6"/>
  <c r="AM2239" i="6"/>
  <c r="AL2239" i="6"/>
  <c r="AM2231" i="6"/>
  <c r="AL2231" i="6"/>
  <c r="AL2215" i="6"/>
  <c r="AM2207" i="6"/>
  <c r="AL2207" i="6"/>
  <c r="AM2199" i="6"/>
  <c r="AL2199" i="6"/>
  <c r="AM2191" i="6"/>
  <c r="AL2191" i="6"/>
  <c r="AM2183" i="6"/>
  <c r="AL2183" i="6"/>
  <c r="AM2175" i="6"/>
  <c r="AL2175" i="6"/>
  <c r="AM2167" i="6"/>
  <c r="AL2167" i="6"/>
  <c r="AL2151" i="6"/>
  <c r="AM2143" i="6"/>
  <c r="AL2143" i="6"/>
  <c r="AM2135" i="6"/>
  <c r="AL2135" i="6"/>
  <c r="AM2127" i="6"/>
  <c r="AL2127" i="6"/>
  <c r="AM2119" i="6"/>
  <c r="AL2119" i="6"/>
  <c r="AM2111" i="6"/>
  <c r="AL2111" i="6"/>
  <c r="AM2103" i="6"/>
  <c r="AL2103" i="6"/>
  <c r="AL2087" i="6"/>
  <c r="AM2079" i="6"/>
  <c r="AL2079" i="6"/>
  <c r="AM2071" i="6"/>
  <c r="AL2071" i="6"/>
  <c r="AM2063" i="6"/>
  <c r="AL2063" i="6"/>
  <c r="AM2055" i="6"/>
  <c r="AL2055" i="6"/>
  <c r="AM2047" i="6"/>
  <c r="AL2047" i="6"/>
  <c r="AM2039" i="6"/>
  <c r="AL2039" i="6"/>
  <c r="AL2023" i="6"/>
  <c r="AM2015" i="6"/>
  <c r="AL2015" i="6"/>
  <c r="AM2007" i="6"/>
  <c r="AL2007" i="6"/>
  <c r="AM1999" i="6"/>
  <c r="AL1999" i="6"/>
  <c r="AM1991" i="6"/>
  <c r="AL1991" i="6"/>
  <c r="AL1975" i="6"/>
  <c r="AM1967" i="6"/>
  <c r="AL1967" i="6"/>
  <c r="AM1959" i="6"/>
  <c r="AL1959" i="6"/>
  <c r="AM1951" i="6"/>
  <c r="AL1951" i="6"/>
  <c r="AM1943" i="6"/>
  <c r="AL1943" i="6"/>
  <c r="AM1927" i="6"/>
  <c r="AL1927" i="6"/>
  <c r="AM1919" i="6"/>
  <c r="AL1919" i="6"/>
  <c r="AM1911" i="6"/>
  <c r="AL1911" i="6"/>
  <c r="AM1903" i="6"/>
  <c r="AL1903" i="6"/>
  <c r="AM1895" i="6"/>
  <c r="AL1895" i="6"/>
  <c r="AM1887" i="6"/>
  <c r="AL1887" i="6"/>
  <c r="AM1879" i="6"/>
  <c r="AL1879" i="6"/>
  <c r="AM1863" i="6"/>
  <c r="AL1863" i="6"/>
  <c r="AM1855" i="6"/>
  <c r="AL1855" i="6"/>
  <c r="AM1847" i="6"/>
  <c r="AL1847" i="6"/>
  <c r="AM1839" i="6"/>
  <c r="AL1839" i="6"/>
  <c r="AM1831" i="6"/>
  <c r="AL1831" i="6"/>
  <c r="AM1823" i="6"/>
  <c r="AL1823" i="6"/>
  <c r="AM1815" i="6"/>
  <c r="AL1815" i="6"/>
  <c r="AM1799" i="6"/>
  <c r="AL1799" i="6"/>
  <c r="AM1791" i="6"/>
  <c r="AL1791" i="6"/>
  <c r="AM1783" i="6"/>
  <c r="AL1783" i="6"/>
  <c r="AM1775" i="6"/>
  <c r="AL1775" i="6"/>
  <c r="AM1767" i="6"/>
  <c r="AL1767" i="6"/>
  <c r="AM1759" i="6"/>
  <c r="AL1759" i="6"/>
  <c r="AM1751" i="6"/>
  <c r="AL1751" i="6"/>
  <c r="AM1735" i="6"/>
  <c r="AL1735" i="6"/>
  <c r="AM1727" i="6"/>
  <c r="AL1727" i="6"/>
  <c r="AM1719" i="6"/>
  <c r="AL1719" i="6"/>
  <c r="AM1711" i="6"/>
  <c r="AL1711" i="6"/>
  <c r="AM1703" i="6"/>
  <c r="AL1703" i="6"/>
  <c r="AM1695" i="6"/>
  <c r="AL1695" i="6"/>
  <c r="AM1687" i="6"/>
  <c r="AL1687" i="6"/>
  <c r="AM1671" i="6"/>
  <c r="AL1671" i="6"/>
  <c r="AM1663" i="6"/>
  <c r="AL1663" i="6"/>
  <c r="AM1655" i="6"/>
  <c r="AL1655" i="6"/>
  <c r="AM1647" i="6"/>
  <c r="AL1647" i="6"/>
  <c r="AM1639" i="6"/>
  <c r="AL1639" i="6"/>
  <c r="AM1631" i="6"/>
  <c r="AL1631" i="6"/>
  <c r="AM1623" i="6"/>
  <c r="AL1623" i="6"/>
  <c r="AM1607" i="6"/>
  <c r="AL1607" i="6"/>
  <c r="AM1599" i="6"/>
  <c r="AL1599" i="6"/>
  <c r="AM1591" i="6"/>
  <c r="AL1591" i="6"/>
  <c r="AM1583" i="6"/>
  <c r="AL1583" i="6"/>
  <c r="AM1575" i="6"/>
  <c r="AL1575" i="6"/>
  <c r="AM1567" i="6"/>
  <c r="AL1567" i="6"/>
  <c r="AM1559" i="6"/>
  <c r="AL1559" i="6"/>
  <c r="AM1551" i="6"/>
  <c r="AL1551" i="6"/>
  <c r="AM1543" i="6"/>
  <c r="AL1543" i="6"/>
  <c r="AM1535" i="6"/>
  <c r="AL1535" i="6"/>
  <c r="AM1527" i="6"/>
  <c r="AL1527" i="6"/>
  <c r="AM1519" i="6"/>
  <c r="AL1519" i="6"/>
  <c r="AM1511" i="6"/>
  <c r="AL1511" i="6"/>
  <c r="AM1503" i="6"/>
  <c r="AL1503" i="6"/>
  <c r="AL1495" i="6"/>
  <c r="AM1487" i="6"/>
  <c r="AL1487" i="6"/>
  <c r="AM1479" i="6"/>
  <c r="AL1479" i="6"/>
  <c r="AM1471" i="6"/>
  <c r="AL1471" i="6"/>
  <c r="AM1463" i="6"/>
  <c r="AL1463" i="6"/>
  <c r="AM1455" i="6"/>
  <c r="AL1455" i="6"/>
  <c r="AM1447" i="6"/>
  <c r="AL1447" i="6"/>
  <c r="AM1431" i="6"/>
  <c r="AL1431" i="6"/>
  <c r="AM1423" i="6"/>
  <c r="AL1423" i="6"/>
  <c r="AM1415" i="6"/>
  <c r="AL1415" i="6"/>
  <c r="AM1407" i="6"/>
  <c r="AL1407" i="6"/>
  <c r="AM1399" i="6"/>
  <c r="AL1399" i="6"/>
  <c r="AM1391" i="6"/>
  <c r="AL1391" i="6"/>
  <c r="AL1383" i="6"/>
  <c r="AM1383" i="6"/>
  <c r="AL1375" i="6"/>
  <c r="AM1375" i="6"/>
  <c r="AL1367" i="6"/>
  <c r="AM1367" i="6"/>
  <c r="AL1359" i="6"/>
  <c r="AM1359" i="6"/>
  <c r="AL1351" i="6"/>
  <c r="AM1351" i="6"/>
  <c r="AL1343" i="6"/>
  <c r="AM1343" i="6"/>
  <c r="AL1335" i="6"/>
  <c r="AM1335" i="6"/>
  <c r="AL1327" i="6"/>
  <c r="AM1327" i="6"/>
  <c r="AL1319" i="6"/>
  <c r="AM1319" i="6"/>
  <c r="AL1311" i="6"/>
  <c r="AM1311" i="6"/>
  <c r="AL1303" i="6"/>
  <c r="AM1303" i="6"/>
  <c r="AM1287" i="6"/>
  <c r="AL1279" i="6"/>
  <c r="AM1279" i="6"/>
  <c r="AL1271" i="6"/>
  <c r="AM1271" i="6"/>
  <c r="AL1263" i="6"/>
  <c r="AM1263" i="6"/>
  <c r="AL1255" i="6"/>
  <c r="AM1255" i="6"/>
  <c r="AL1247" i="6"/>
  <c r="AM1247" i="6"/>
  <c r="AL1239" i="6"/>
  <c r="AM1239" i="6"/>
  <c r="AM1223" i="6"/>
  <c r="AL1215" i="6"/>
  <c r="AM1215" i="6"/>
  <c r="AL1207" i="6"/>
  <c r="AM1207" i="6"/>
  <c r="AL1199" i="6"/>
  <c r="AM1199" i="6"/>
  <c r="AL1191" i="6"/>
  <c r="AM1191" i="6"/>
  <c r="AL1183" i="6"/>
  <c r="AM1183" i="6"/>
  <c r="AL1175" i="6"/>
  <c r="AM1175" i="6"/>
  <c r="AL1167" i="6"/>
  <c r="AM1167" i="6"/>
  <c r="AM1159" i="6"/>
  <c r="AL1151" i="6"/>
  <c r="AM1151" i="6"/>
  <c r="AL1143" i="6"/>
  <c r="AM1143" i="6"/>
  <c r="AL1135" i="6"/>
  <c r="AM1135" i="6"/>
  <c r="AL1127" i="6"/>
  <c r="AM1127" i="6"/>
  <c r="AL1119" i="6"/>
  <c r="AM1119" i="6"/>
  <c r="AL1111" i="6"/>
  <c r="AM1111" i="6"/>
  <c r="AL1103" i="6"/>
  <c r="AM1103" i="6"/>
  <c r="AM1095" i="6"/>
  <c r="AL1087" i="6"/>
  <c r="AM1087" i="6"/>
  <c r="AL1079" i="6"/>
  <c r="AM1079" i="6"/>
  <c r="AL1071" i="6"/>
  <c r="AM1071" i="6"/>
  <c r="AL1063" i="6"/>
  <c r="AM1063" i="6"/>
  <c r="AL1055" i="6"/>
  <c r="AM1055" i="6"/>
  <c r="AL1047" i="6"/>
  <c r="AM1047" i="6"/>
  <c r="AL1039" i="6"/>
  <c r="AM1039" i="6"/>
  <c r="AL3802" i="6"/>
  <c r="AM3794" i="6"/>
  <c r="AL3794" i="6"/>
  <c r="AM3786" i="6"/>
  <c r="AL3786" i="6"/>
  <c r="AM3778" i="6"/>
  <c r="AL3778" i="6"/>
  <c r="AM3770" i="6"/>
  <c r="AL3770" i="6"/>
  <c r="AM3762" i="6"/>
  <c r="AL3762" i="6"/>
  <c r="AM3754" i="6"/>
  <c r="AL3754" i="6"/>
  <c r="AL3738" i="6"/>
  <c r="AM3730" i="6"/>
  <c r="AL3730" i="6"/>
  <c r="AM3722" i="6"/>
  <c r="AL3722" i="6"/>
  <c r="AM3714" i="6"/>
  <c r="AL3714" i="6"/>
  <c r="AM3706" i="6"/>
  <c r="AL3706" i="6"/>
  <c r="AM3698" i="6"/>
  <c r="AL3698" i="6"/>
  <c r="AM3690" i="6"/>
  <c r="AL3690" i="6"/>
  <c r="AL3682" i="6"/>
  <c r="AM3682" i="6"/>
  <c r="AL3674" i="6"/>
  <c r="AM3674" i="6"/>
  <c r="AL3666" i="6"/>
  <c r="AM3666" i="6"/>
  <c r="AL3658" i="6"/>
  <c r="AM3658" i="6"/>
  <c r="AL3642" i="6"/>
  <c r="AM3642" i="6"/>
  <c r="AM3634" i="6"/>
  <c r="AL3634" i="6"/>
  <c r="AM3626" i="6"/>
  <c r="AL3626" i="6"/>
  <c r="AL3610" i="6"/>
  <c r="AM3602" i="6"/>
  <c r="AL3602" i="6"/>
  <c r="AM3594" i="6"/>
  <c r="AL3594" i="6"/>
  <c r="AM3586" i="6"/>
  <c r="AL3586" i="6"/>
  <c r="AM3578" i="6"/>
  <c r="AL3578" i="6"/>
  <c r="AM3570" i="6"/>
  <c r="AL3570" i="6"/>
  <c r="AM3562" i="6"/>
  <c r="AL3562" i="6"/>
  <c r="AM3554" i="6"/>
  <c r="AL3554" i="6"/>
  <c r="AL3546" i="6"/>
  <c r="AM3538" i="6"/>
  <c r="AL3538" i="6"/>
  <c r="AM3530" i="6"/>
  <c r="AL3530" i="6"/>
  <c r="AM3522" i="6"/>
  <c r="AL3522" i="6"/>
  <c r="AM3514" i="6"/>
  <c r="AL3514" i="6"/>
  <c r="AM3506" i="6"/>
  <c r="AL3506" i="6"/>
  <c r="AM3498" i="6"/>
  <c r="AL3498" i="6"/>
  <c r="AM3490" i="6"/>
  <c r="AL3490" i="6"/>
  <c r="AM3482" i="6"/>
  <c r="AL3482" i="6"/>
  <c r="AL3298" i="6"/>
  <c r="AM3290" i="6"/>
  <c r="AL3290" i="6"/>
  <c r="AM3282" i="6"/>
  <c r="AL3282" i="6"/>
  <c r="AM3274" i="6"/>
  <c r="AL3274" i="6"/>
  <c r="AM3266" i="6"/>
  <c r="AL3266" i="6"/>
  <c r="AM3250" i="6"/>
  <c r="AL3250" i="6"/>
  <c r="AM3242" i="6"/>
  <c r="AL3242" i="6"/>
  <c r="AL3234" i="6"/>
  <c r="AM3226" i="6"/>
  <c r="AL3226" i="6"/>
  <c r="AM3218" i="6"/>
  <c r="AL3218" i="6"/>
  <c r="AM3210" i="6"/>
  <c r="AL3210" i="6"/>
  <c r="AM3202" i="6"/>
  <c r="AL3202" i="6"/>
  <c r="AM3186" i="6"/>
  <c r="AL3186" i="6"/>
  <c r="AM3178" i="6"/>
  <c r="AL3178" i="6"/>
  <c r="AL3170" i="6"/>
  <c r="AM3162" i="6"/>
  <c r="AL3162" i="6"/>
  <c r="AM3154" i="6"/>
  <c r="AL3154" i="6"/>
  <c r="AM3146" i="6"/>
  <c r="AL3146" i="6"/>
  <c r="AM3138" i="6"/>
  <c r="AL3138" i="6"/>
  <c r="AM3122" i="6"/>
  <c r="AL3122" i="6"/>
  <c r="AM3114" i="6"/>
  <c r="AL3114" i="6"/>
  <c r="AL3106" i="6"/>
  <c r="AM3098" i="6"/>
  <c r="AL3098" i="6"/>
  <c r="AM3090" i="6"/>
  <c r="AL3090" i="6"/>
  <c r="AM3082" i="6"/>
  <c r="AL3082" i="6"/>
  <c r="AM3074" i="6"/>
  <c r="AL3074" i="6"/>
  <c r="AM3058" i="6"/>
  <c r="AL3058" i="6"/>
  <c r="AM3050" i="6"/>
  <c r="AL3050" i="6"/>
  <c r="AL3042" i="6"/>
  <c r="AM3034" i="6"/>
  <c r="AL3034" i="6"/>
  <c r="AM3026" i="6"/>
  <c r="AL3026" i="6"/>
  <c r="AM3018" i="6"/>
  <c r="AL3018" i="6"/>
  <c r="AM3010" i="6"/>
  <c r="AL3010" i="6"/>
  <c r="AM2994" i="6"/>
  <c r="AL2994" i="6"/>
  <c r="AM2986" i="6"/>
  <c r="AL2986" i="6"/>
  <c r="AL2978" i="6"/>
  <c r="AM2970" i="6"/>
  <c r="AL2970" i="6"/>
  <c r="AM2954" i="6"/>
  <c r="AL2954" i="6"/>
  <c r="AM2946" i="6"/>
  <c r="AL2946" i="6"/>
  <c r="AM2938" i="6"/>
  <c r="AL2938" i="6"/>
  <c r="AM2930" i="6"/>
  <c r="AL2930" i="6"/>
  <c r="AM2922" i="6"/>
  <c r="AL2922" i="6"/>
  <c r="AM2906" i="6"/>
  <c r="AL2906" i="6"/>
  <c r="AM2898" i="6"/>
  <c r="AL2898" i="6"/>
  <c r="AM2890" i="6"/>
  <c r="AL2890" i="6"/>
  <c r="AM2882" i="6"/>
  <c r="AL2882" i="6"/>
  <c r="AM2874" i="6"/>
  <c r="AL2874" i="6"/>
  <c r="AM2866" i="6"/>
  <c r="AL2866" i="6"/>
  <c r="AM2858" i="6"/>
  <c r="AL2858" i="6"/>
  <c r="AM2850" i="6"/>
  <c r="AL2850" i="6"/>
  <c r="AM2842" i="6"/>
  <c r="AL2842" i="6"/>
  <c r="AM2834" i="6"/>
  <c r="AL2834" i="6"/>
  <c r="AM2826" i="6"/>
  <c r="AL2826" i="6"/>
  <c r="AM2818" i="6"/>
  <c r="AL2818" i="6"/>
  <c r="AM2810" i="6"/>
  <c r="AL2810" i="6"/>
  <c r="AM2802" i="6"/>
  <c r="AL2802" i="6"/>
  <c r="AM2794" i="6"/>
  <c r="AL2794" i="6"/>
  <c r="AM2786" i="6"/>
  <c r="AL2786" i="6"/>
  <c r="AM2778" i="6"/>
  <c r="AL2778" i="6"/>
  <c r="AM2770" i="6"/>
  <c r="AL2770" i="6"/>
  <c r="AM2762" i="6"/>
  <c r="AL2762" i="6"/>
  <c r="AM2754" i="6"/>
  <c r="AL2754" i="6"/>
  <c r="AM2746" i="6"/>
  <c r="AL2746" i="6"/>
  <c r="AM2738" i="6"/>
  <c r="AL2738" i="6"/>
  <c r="AM2730" i="6"/>
  <c r="AL2730" i="6"/>
  <c r="AM2722" i="6"/>
  <c r="AL2722" i="6"/>
  <c r="AM2714" i="6"/>
  <c r="AL2714" i="6"/>
  <c r="AM2706" i="6"/>
  <c r="AL2706" i="6"/>
  <c r="AM2698" i="6"/>
  <c r="AL2698" i="6"/>
  <c r="AM2682" i="6"/>
  <c r="AL2682" i="6"/>
  <c r="AM2674" i="6"/>
  <c r="AL2674" i="6"/>
  <c r="AL2666" i="6"/>
  <c r="AM2658" i="6"/>
  <c r="AL2658" i="6"/>
  <c r="AM2650" i="6"/>
  <c r="AL2650" i="6"/>
  <c r="AM2642" i="6"/>
  <c r="AL2642" i="6"/>
  <c r="AM2634" i="6"/>
  <c r="AL2634" i="6"/>
  <c r="AM2618" i="6"/>
  <c r="AL2618" i="6"/>
  <c r="AM2610" i="6"/>
  <c r="AL2610" i="6"/>
  <c r="AM2602" i="6"/>
  <c r="AL2602" i="6"/>
  <c r="AM2594" i="6"/>
  <c r="AL2594" i="6"/>
  <c r="AL2586" i="6"/>
  <c r="AM2578" i="6"/>
  <c r="AL2578" i="6"/>
  <c r="AM2570" i="6"/>
  <c r="AL2570" i="6"/>
  <c r="AM2562" i="6"/>
  <c r="AL2562" i="6"/>
  <c r="AM2554" i="6"/>
  <c r="AL2554" i="6"/>
  <c r="AM2546" i="6"/>
  <c r="AL2546" i="6"/>
  <c r="AM2538" i="6"/>
  <c r="AL2538" i="6"/>
  <c r="AM2530" i="6"/>
  <c r="AL2530" i="6"/>
  <c r="AL2522" i="6"/>
  <c r="AM2514" i="6"/>
  <c r="AL2514" i="6"/>
  <c r="AM2506" i="6"/>
  <c r="AL2506" i="6"/>
  <c r="AM2498" i="6"/>
  <c r="AL2498" i="6"/>
  <c r="AM2490" i="6"/>
  <c r="AL2490" i="6"/>
  <c r="AM2482" i="6"/>
  <c r="AL2482" i="6"/>
  <c r="AM2474" i="6"/>
  <c r="AL2474" i="6"/>
  <c r="AM2466" i="6"/>
  <c r="AL2466" i="6"/>
  <c r="AM2458" i="6"/>
  <c r="AL2458" i="6"/>
  <c r="AM2442" i="6"/>
  <c r="AL2442" i="6"/>
  <c r="AM2434" i="6"/>
  <c r="AL2434" i="6"/>
  <c r="AM2426" i="6"/>
  <c r="AL2426" i="6"/>
  <c r="AM2418" i="6"/>
  <c r="AL2418" i="6"/>
  <c r="AM2410" i="6"/>
  <c r="AL2410" i="6"/>
  <c r="AM2402" i="6"/>
  <c r="AL2402" i="6"/>
  <c r="AM2394" i="6"/>
  <c r="AL2394" i="6"/>
  <c r="AM2378" i="6"/>
  <c r="AL2378" i="6"/>
  <c r="AM2370" i="6"/>
  <c r="AL2370" i="6"/>
  <c r="AM2362" i="6"/>
  <c r="AL2362" i="6"/>
  <c r="AM2354" i="6"/>
  <c r="AL2354" i="6"/>
  <c r="AM2346" i="6"/>
  <c r="AL2346" i="6"/>
  <c r="AM2338" i="6"/>
  <c r="AL2338" i="6"/>
  <c r="AM2330" i="6"/>
  <c r="AL2330" i="6"/>
  <c r="AM2314" i="6"/>
  <c r="AL2314" i="6"/>
  <c r="AM2298" i="6"/>
  <c r="AL2298" i="6"/>
  <c r="AM2290" i="6"/>
  <c r="AL2290" i="6"/>
  <c r="AM2282" i="6"/>
  <c r="AL2282" i="6"/>
  <c r="AM2274" i="6"/>
  <c r="AL2274" i="6"/>
  <c r="AM2266" i="6"/>
  <c r="AL2266" i="6"/>
  <c r="AM2258" i="6"/>
  <c r="AL2258" i="6"/>
  <c r="AM2250" i="6"/>
  <c r="AL2250" i="6"/>
  <c r="AM2234" i="6"/>
  <c r="AL2234" i="6"/>
  <c r="AM2226" i="6"/>
  <c r="AL2226" i="6"/>
  <c r="AM2218" i="6"/>
  <c r="AL2218" i="6"/>
  <c r="AM2202" i="6"/>
  <c r="AL2202" i="6"/>
  <c r="AM2194" i="6"/>
  <c r="AL2194" i="6"/>
  <c r="AM2186" i="6"/>
  <c r="AL2186" i="6"/>
  <c r="AM2178" i="6"/>
  <c r="AL2178" i="6"/>
  <c r="AM2170" i="6"/>
  <c r="AL2170" i="6"/>
  <c r="AM2162" i="6"/>
  <c r="AL2162" i="6"/>
  <c r="AM2154" i="6"/>
  <c r="AL2154" i="6"/>
  <c r="AM2138" i="6"/>
  <c r="AL2138" i="6"/>
  <c r="AL2122" i="6"/>
  <c r="AM2122" i="6"/>
  <c r="AL2114" i="6"/>
  <c r="AM2114" i="6"/>
  <c r="AL2106" i="6"/>
  <c r="AM2106" i="6"/>
  <c r="AL2098" i="6"/>
  <c r="AM2098" i="6"/>
  <c r="AL2090" i="6"/>
  <c r="AM2090" i="6"/>
  <c r="AL2082" i="6"/>
  <c r="AM2082" i="6"/>
  <c r="AL2074" i="6"/>
  <c r="AM2074" i="6"/>
  <c r="AL2058" i="6"/>
  <c r="AM2058" i="6"/>
  <c r="AL2042" i="6"/>
  <c r="AM2042" i="6"/>
  <c r="AL2034" i="6"/>
  <c r="AM2034" i="6"/>
  <c r="AL2026" i="6"/>
  <c r="AM2026" i="6"/>
  <c r="AL2018" i="6"/>
  <c r="AM2018" i="6"/>
  <c r="AL2010" i="6"/>
  <c r="AM2010" i="6"/>
  <c r="AL2002" i="6"/>
  <c r="AM2002" i="6"/>
  <c r="AL1994" i="6"/>
  <c r="AM1994" i="6"/>
  <c r="AL1978" i="6"/>
  <c r="AM1978" i="6"/>
  <c r="AL1970" i="6"/>
  <c r="AM1970" i="6"/>
  <c r="AL1962" i="6"/>
  <c r="AM1962" i="6"/>
  <c r="AL1946" i="6"/>
  <c r="AM1946" i="6"/>
  <c r="AL1938" i="6"/>
  <c r="AM1938" i="6"/>
  <c r="AL1930" i="6"/>
  <c r="AM1930" i="6"/>
  <c r="AL1922" i="6"/>
  <c r="AM1922" i="6"/>
  <c r="AL1914" i="6"/>
  <c r="AM1914" i="6"/>
  <c r="AL1906" i="6"/>
  <c r="AM1906" i="6"/>
  <c r="AL1898" i="6"/>
  <c r="AM1898" i="6"/>
  <c r="AL1882" i="6"/>
  <c r="AM1882" i="6"/>
  <c r="AL1866" i="6"/>
  <c r="AM1866" i="6"/>
  <c r="AL1858" i="6"/>
  <c r="AM1858" i="6"/>
  <c r="AL1850" i="6"/>
  <c r="AM1850" i="6"/>
  <c r="AL1842" i="6"/>
  <c r="AM1842" i="6"/>
  <c r="AL1834" i="6"/>
  <c r="AM1834" i="6"/>
  <c r="AL1826" i="6"/>
  <c r="AM1826" i="6"/>
  <c r="AL1818" i="6"/>
  <c r="AM1818" i="6"/>
  <c r="AL1802" i="6"/>
  <c r="AM1802" i="6"/>
  <c r="AL1786" i="6"/>
  <c r="AM1786" i="6"/>
  <c r="AL1778" i="6"/>
  <c r="AM1778" i="6"/>
  <c r="AL1770" i="6"/>
  <c r="AM1770" i="6"/>
  <c r="AL1762" i="6"/>
  <c r="AM1762" i="6"/>
  <c r="AL1754" i="6"/>
  <c r="AM1754" i="6"/>
  <c r="AL1746" i="6"/>
  <c r="AM1746" i="6"/>
  <c r="AL1738" i="6"/>
  <c r="AM1738" i="6"/>
  <c r="AL1722" i="6"/>
  <c r="AM1722" i="6"/>
  <c r="AL1714" i="6"/>
  <c r="AM1714" i="6"/>
  <c r="AL1706" i="6"/>
  <c r="AM1706" i="6"/>
  <c r="AL1690" i="6"/>
  <c r="AM1690" i="6"/>
  <c r="AL1682" i="6"/>
  <c r="AM1682" i="6"/>
  <c r="AL1674" i="6"/>
  <c r="AM1674" i="6"/>
  <c r="AL1666" i="6"/>
  <c r="AM1666" i="6"/>
  <c r="AL1658" i="6"/>
  <c r="AM1658" i="6"/>
  <c r="AL1650" i="6"/>
  <c r="AM1650" i="6"/>
  <c r="AL1642" i="6"/>
  <c r="AM1642" i="6"/>
  <c r="AL1626" i="6"/>
  <c r="AM1626" i="6"/>
  <c r="AL1610" i="6"/>
  <c r="AM1610" i="6"/>
  <c r="AL1602" i="6"/>
  <c r="AM1602" i="6"/>
  <c r="AL1594" i="6"/>
  <c r="AM1594" i="6"/>
  <c r="AL1586" i="6"/>
  <c r="AM1586" i="6"/>
  <c r="AL1578" i="6"/>
  <c r="AM1578" i="6"/>
  <c r="AL1570" i="6"/>
  <c r="AM1570" i="6"/>
  <c r="AL1562" i="6"/>
  <c r="AM1562" i="6"/>
  <c r="AL1554" i="6"/>
  <c r="AM1554" i="6"/>
  <c r="AL1546" i="6"/>
  <c r="AM1546" i="6"/>
  <c r="AL1538" i="6"/>
  <c r="AM1538" i="6"/>
  <c r="AL1530" i="6"/>
  <c r="AM1530" i="6"/>
  <c r="AL1522" i="6"/>
  <c r="AM1522" i="6"/>
  <c r="AL1514" i="6"/>
  <c r="AM1514" i="6"/>
  <c r="AL1506" i="6"/>
  <c r="AM1506" i="6"/>
  <c r="AL1498" i="6"/>
  <c r="AM1498" i="6"/>
  <c r="AL1482" i="6"/>
  <c r="AM1482" i="6"/>
  <c r="AL1466" i="6"/>
  <c r="AM1466" i="6"/>
  <c r="AL1458" i="6"/>
  <c r="AM1458" i="6"/>
  <c r="AL1450" i="6"/>
  <c r="AM1450" i="6"/>
  <c r="AL1442" i="6"/>
  <c r="AM1442" i="6"/>
  <c r="AL1434" i="6"/>
  <c r="AM1434" i="6"/>
  <c r="AL1426" i="6"/>
  <c r="AM1426" i="6"/>
  <c r="AL1418" i="6"/>
  <c r="AM1418" i="6"/>
  <c r="AL1402" i="6"/>
  <c r="AM1402" i="6"/>
  <c r="AL1394" i="6"/>
  <c r="AM1394" i="6"/>
  <c r="AL1386" i="6"/>
  <c r="AM1386" i="6"/>
  <c r="AL1370" i="6"/>
  <c r="AM1370" i="6"/>
  <c r="AL1362" i="6"/>
  <c r="AM1362" i="6"/>
  <c r="AL1354" i="6"/>
  <c r="AM1354" i="6"/>
  <c r="AM1346" i="6"/>
  <c r="AL1346" i="6"/>
  <c r="AM1338" i="6"/>
  <c r="AL1338" i="6"/>
  <c r="AM1330" i="6"/>
  <c r="AL1330" i="6"/>
  <c r="AM1322" i="6"/>
  <c r="AL1322" i="6"/>
  <c r="AM1314" i="6"/>
  <c r="AL1314" i="6"/>
  <c r="AM1306" i="6"/>
  <c r="AL1306" i="6"/>
  <c r="AM1298" i="6"/>
  <c r="AL1298" i="6"/>
  <c r="AM1290" i="6"/>
  <c r="AL1290" i="6"/>
  <c r="AM1282" i="6"/>
  <c r="AL1282" i="6"/>
  <c r="AM1274" i="6"/>
  <c r="AL1274" i="6"/>
  <c r="AM1266" i="6"/>
  <c r="AL1266" i="6"/>
  <c r="AM1258" i="6"/>
  <c r="AL1258" i="6"/>
  <c r="AM1242" i="6"/>
  <c r="AL1242" i="6"/>
  <c r="AM1226" i="6"/>
  <c r="AL1226" i="6"/>
  <c r="AM1218" i="6"/>
  <c r="AL1218" i="6"/>
  <c r="AM1210" i="6"/>
  <c r="AL1210" i="6"/>
  <c r="AM1202" i="6"/>
  <c r="AL1202" i="6"/>
  <c r="AM1194" i="6"/>
  <c r="AL1194" i="6"/>
  <c r="AM1186" i="6"/>
  <c r="AL1186" i="6"/>
  <c r="AM3809" i="6"/>
  <c r="AL3809" i="6"/>
  <c r="AM3793" i="6"/>
  <c r="AL3793" i="6"/>
  <c r="AM3785" i="6"/>
  <c r="AL3785" i="6"/>
  <c r="AM3777" i="6"/>
  <c r="AL3777" i="6"/>
  <c r="AM3769" i="6"/>
  <c r="AL3769" i="6"/>
  <c r="AM3761" i="6"/>
  <c r="AL3761" i="6"/>
  <c r="AM3745" i="6"/>
  <c r="AL3745" i="6"/>
  <c r="AM3729" i="6"/>
  <c r="AL3729" i="6"/>
  <c r="AM3721" i="6"/>
  <c r="AL3721" i="6"/>
  <c r="AM3713" i="6"/>
  <c r="AL3713" i="6"/>
  <c r="AM3705" i="6"/>
  <c r="AL3705" i="6"/>
  <c r="AM3697" i="6"/>
  <c r="AL3697" i="6"/>
  <c r="AM3681" i="6"/>
  <c r="AL3681" i="6"/>
  <c r="AM3665" i="6"/>
  <c r="AL3665" i="6"/>
  <c r="AL3657" i="6"/>
  <c r="AM3657" i="6"/>
  <c r="AL3649" i="6"/>
  <c r="AM3649" i="6"/>
  <c r="AL3641" i="6"/>
  <c r="AM3641" i="6"/>
  <c r="AM3633" i="6"/>
  <c r="AL3633" i="6"/>
  <c r="AM3625" i="6"/>
  <c r="AL3625" i="6"/>
  <c r="AM3617" i="6"/>
  <c r="AL3617" i="6"/>
  <c r="AM3601" i="6"/>
  <c r="AL3601" i="6"/>
  <c r="AM3585" i="6"/>
  <c r="AL3585" i="6"/>
  <c r="AM3577" i="6"/>
  <c r="AL3577" i="6"/>
  <c r="AM3569" i="6"/>
  <c r="AL3569" i="6"/>
  <c r="AM3561" i="6"/>
  <c r="AL3561" i="6"/>
  <c r="AM3553" i="6"/>
  <c r="AL3553" i="6"/>
  <c r="AM3545" i="6"/>
  <c r="AL3545" i="6"/>
  <c r="AM3537" i="6"/>
  <c r="AL3537" i="6"/>
  <c r="AM3521" i="6"/>
  <c r="AL3521" i="6"/>
  <c r="AM3505" i="6"/>
  <c r="AL3505" i="6"/>
  <c r="AM3497" i="6"/>
  <c r="AL3497" i="6"/>
  <c r="AM3489" i="6"/>
  <c r="AL3489" i="6"/>
  <c r="AM3481" i="6"/>
  <c r="AL3481" i="6"/>
  <c r="AM3473" i="6"/>
  <c r="AL3473" i="6"/>
  <c r="AM3465" i="6"/>
  <c r="AL3465" i="6"/>
  <c r="AM3457" i="6"/>
  <c r="AL3457" i="6"/>
  <c r="AM3449" i="6"/>
  <c r="AL3449" i="6"/>
  <c r="AM3441" i="6"/>
  <c r="AL3441" i="6"/>
  <c r="AM3433" i="6"/>
  <c r="AL3433" i="6"/>
  <c r="AM3425" i="6"/>
  <c r="AL3425" i="6"/>
  <c r="AM3417" i="6"/>
  <c r="AL3417" i="6"/>
  <c r="AM3409" i="6"/>
  <c r="AL3409" i="6"/>
  <c r="AM3393" i="6"/>
  <c r="AL3393" i="6"/>
  <c r="AM3385" i="6"/>
  <c r="AL3385" i="6"/>
  <c r="AM3377" i="6"/>
  <c r="AL3377" i="6"/>
  <c r="AM3369" i="6"/>
  <c r="AL3369" i="6"/>
  <c r="AM3361" i="6"/>
  <c r="AL3361" i="6"/>
  <c r="AM3353" i="6"/>
  <c r="AL3353" i="6"/>
  <c r="AM3345" i="6"/>
  <c r="AL3345" i="6"/>
  <c r="AM3337" i="6"/>
  <c r="AL3337" i="6"/>
  <c r="AM3329" i="6"/>
  <c r="AL3329" i="6"/>
  <c r="AM3313" i="6"/>
  <c r="AL3313" i="6"/>
  <c r="AM3305" i="6"/>
  <c r="AL3305" i="6"/>
  <c r="AL2617" i="6"/>
  <c r="AM2609" i="6"/>
  <c r="AL2609" i="6"/>
  <c r="AM2601" i="6"/>
  <c r="AL2601" i="6"/>
  <c r="AM2593" i="6"/>
  <c r="AL2593" i="6"/>
  <c r="AM2585" i="6"/>
  <c r="AL2585" i="6"/>
  <c r="AM2577" i="6"/>
  <c r="AL2577" i="6"/>
  <c r="AM2569" i="6"/>
  <c r="AL2569" i="6"/>
  <c r="AM2561" i="6"/>
  <c r="AL2561" i="6"/>
  <c r="AL2553" i="6"/>
  <c r="AM2545" i="6"/>
  <c r="AL2545" i="6"/>
  <c r="AM2537" i="6"/>
  <c r="AL2537" i="6"/>
  <c r="AM2529" i="6"/>
  <c r="AL2529" i="6"/>
  <c r="AM2521" i="6"/>
  <c r="AL2521" i="6"/>
  <c r="AM2513" i="6"/>
  <c r="AL2513" i="6"/>
  <c r="AM2505" i="6"/>
  <c r="AL2505" i="6"/>
  <c r="AM2497" i="6"/>
  <c r="AL2497" i="6"/>
  <c r="AM2489" i="6"/>
  <c r="AL2489" i="6"/>
  <c r="AM2481" i="6"/>
  <c r="AL2481" i="6"/>
  <c r="AM2473" i="6"/>
  <c r="AL2473" i="6"/>
  <c r="AM2457" i="6"/>
  <c r="AL2457" i="6"/>
  <c r="AM2449" i="6"/>
  <c r="AL2449" i="6"/>
  <c r="AM2441" i="6"/>
  <c r="AL2441" i="6"/>
  <c r="AM2433" i="6"/>
  <c r="AL2433" i="6"/>
  <c r="AM2425" i="6"/>
  <c r="AL2425" i="6"/>
  <c r="AM2417" i="6"/>
  <c r="AL2417" i="6"/>
  <c r="AM2409" i="6"/>
  <c r="AL2409" i="6"/>
  <c r="AL2393" i="6"/>
  <c r="AM2385" i="6"/>
  <c r="AL2385" i="6"/>
  <c r="AM2377" i="6"/>
  <c r="AL2377" i="6"/>
  <c r="AM2369" i="6"/>
  <c r="AL2369" i="6"/>
  <c r="AM2361" i="6"/>
  <c r="AL2361" i="6"/>
  <c r="AM2353" i="6"/>
  <c r="AL2353" i="6"/>
  <c r="AM2345" i="6"/>
  <c r="AL2345" i="6"/>
  <c r="AM2337" i="6"/>
  <c r="AL2337" i="6"/>
  <c r="AM2329" i="6"/>
  <c r="AL2329" i="6"/>
  <c r="AM2321" i="6"/>
  <c r="AL2321" i="6"/>
  <c r="AM2313" i="6"/>
  <c r="AL2313" i="6"/>
  <c r="AM2305" i="6"/>
  <c r="AL2305" i="6"/>
  <c r="AL2297" i="6"/>
  <c r="AM2289" i="6"/>
  <c r="AL2289" i="6"/>
  <c r="AM2281" i="6"/>
  <c r="AL2281" i="6"/>
  <c r="AM2257" i="6"/>
  <c r="AL2257" i="6"/>
  <c r="AM2249" i="6"/>
  <c r="AL2249" i="6"/>
  <c r="AM2241" i="6"/>
  <c r="AL2241" i="6"/>
  <c r="AM2233" i="6"/>
  <c r="AL2233" i="6"/>
  <c r="AM2225" i="6"/>
  <c r="AL2225" i="6"/>
  <c r="AL2217" i="6"/>
  <c r="AM2209" i="6"/>
  <c r="AL2209" i="6"/>
  <c r="AM2201" i="6"/>
  <c r="AL2201" i="6"/>
  <c r="AM2193" i="6"/>
  <c r="AL2193" i="6"/>
  <c r="AM2185" i="6"/>
  <c r="AL2185" i="6"/>
  <c r="AM2177" i="6"/>
  <c r="AL2177" i="6"/>
  <c r="AM2169" i="6"/>
  <c r="AL2169" i="6"/>
  <c r="AM2161" i="6"/>
  <c r="AL2161" i="6"/>
  <c r="AM2153" i="6"/>
  <c r="AL2153" i="6"/>
  <c r="AM2145" i="6"/>
  <c r="AL2145" i="6"/>
  <c r="AL2137" i="6"/>
  <c r="AM2129" i="6"/>
  <c r="AL2129" i="6"/>
  <c r="AM2121" i="6"/>
  <c r="AL2121" i="6"/>
  <c r="AM2113" i="6"/>
  <c r="AL2113" i="6"/>
  <c r="AM2105" i="6"/>
  <c r="AL2105" i="6"/>
  <c r="AM2097" i="6"/>
  <c r="AL2097" i="6"/>
  <c r="AM2089" i="6"/>
  <c r="AL2089" i="6"/>
  <c r="AM2081" i="6"/>
  <c r="AL2081" i="6"/>
  <c r="AM2073" i="6"/>
  <c r="AL2073" i="6"/>
  <c r="AM2065" i="6"/>
  <c r="AL2065" i="6"/>
  <c r="AM2057" i="6"/>
  <c r="AL2057" i="6"/>
  <c r="AM2049" i="6"/>
  <c r="AL2049" i="6"/>
  <c r="AL2041" i="6"/>
  <c r="AM2033" i="6"/>
  <c r="AL2033" i="6"/>
  <c r="AM2025" i="6"/>
  <c r="AL2025" i="6"/>
  <c r="AM2017" i="6"/>
  <c r="AL2017" i="6"/>
  <c r="AM2009" i="6"/>
  <c r="AL2009" i="6"/>
  <c r="AM2001" i="6"/>
  <c r="AL2001" i="6"/>
  <c r="AM1993" i="6"/>
  <c r="AL1993" i="6"/>
  <c r="AM1985" i="6"/>
  <c r="AL1985" i="6"/>
  <c r="AM1977" i="6"/>
  <c r="AL1977" i="6"/>
  <c r="AM1969" i="6"/>
  <c r="AL1969" i="6"/>
  <c r="AM1961" i="6"/>
  <c r="AL1961" i="6"/>
  <c r="AM1953" i="6"/>
  <c r="AL1953" i="6"/>
  <c r="AM1945" i="6"/>
  <c r="AL1945" i="6"/>
  <c r="AM1937" i="6"/>
  <c r="AL1937" i="6"/>
  <c r="AM1929" i="6"/>
  <c r="AL1929" i="6"/>
  <c r="AM1921" i="6"/>
  <c r="AL1921" i="6"/>
  <c r="AM1913" i="6"/>
  <c r="AL1913" i="6"/>
  <c r="AM1905" i="6"/>
  <c r="AL1905" i="6"/>
  <c r="AL1897" i="6"/>
  <c r="AM1889" i="6"/>
  <c r="AL1889" i="6"/>
  <c r="AM1881" i="6"/>
  <c r="AL1881" i="6"/>
  <c r="AM1873" i="6"/>
  <c r="AL1873" i="6"/>
  <c r="AM1865" i="6"/>
  <c r="AL1865" i="6"/>
  <c r="AM1857" i="6"/>
  <c r="AL1857" i="6"/>
  <c r="AM1849" i="6"/>
  <c r="AL1849" i="6"/>
  <c r="AM1841" i="6"/>
  <c r="AL1841" i="6"/>
  <c r="AM1833" i="6"/>
  <c r="AL1833" i="6"/>
  <c r="AM1825" i="6"/>
  <c r="AL1825" i="6"/>
  <c r="AL1817" i="6"/>
  <c r="AM1809" i="6"/>
  <c r="AL1809" i="6"/>
  <c r="AM1801" i="6"/>
  <c r="AL1801" i="6"/>
  <c r="AM1793" i="6"/>
  <c r="AL1793" i="6"/>
  <c r="AM1785" i="6"/>
  <c r="AL1785" i="6"/>
  <c r="AM1777" i="6"/>
  <c r="AL1777" i="6"/>
  <c r="AM1769" i="6"/>
  <c r="AL1769" i="6"/>
  <c r="AM1761" i="6"/>
  <c r="AL1761" i="6"/>
  <c r="AM1753" i="6"/>
  <c r="AL1753" i="6"/>
  <c r="AM1745" i="6"/>
  <c r="AL1745" i="6"/>
  <c r="AM1737" i="6"/>
  <c r="AL1737" i="6"/>
  <c r="AM1729" i="6"/>
  <c r="AL1729" i="6"/>
  <c r="AL1721" i="6"/>
  <c r="AM1713" i="6"/>
  <c r="AL1713" i="6"/>
  <c r="AM1705" i="6"/>
  <c r="AL1705" i="6"/>
  <c r="AM1697" i="6"/>
  <c r="AL1697" i="6"/>
  <c r="AM1689" i="6"/>
  <c r="AL1689" i="6"/>
  <c r="AM1681" i="6"/>
  <c r="AL1681" i="6"/>
  <c r="AM1673" i="6"/>
  <c r="AL1673" i="6"/>
  <c r="AM1665" i="6"/>
  <c r="AL1665" i="6"/>
  <c r="AM1657" i="6"/>
  <c r="AL1657" i="6"/>
  <c r="AM1649" i="6"/>
  <c r="AL1649" i="6"/>
  <c r="AL1641" i="6"/>
  <c r="AM1633" i="6"/>
  <c r="AL1633" i="6"/>
  <c r="AM1625" i="6"/>
  <c r="AL1625" i="6"/>
  <c r="AM1617" i="6"/>
  <c r="AL1617" i="6"/>
  <c r="AM1609" i="6"/>
  <c r="AL1609" i="6"/>
  <c r="AM1601" i="6"/>
  <c r="AL1601" i="6"/>
  <c r="AM1593" i="6"/>
  <c r="AL1593" i="6"/>
  <c r="AM1585" i="6"/>
  <c r="AL1585" i="6"/>
  <c r="AM1577" i="6"/>
  <c r="AL1577" i="6"/>
  <c r="AM1569" i="6"/>
  <c r="AL1569" i="6"/>
  <c r="AL1561" i="6"/>
  <c r="AM1553" i="6"/>
  <c r="AL1553" i="6"/>
  <c r="AM1545" i="6"/>
  <c r="AL1545" i="6"/>
  <c r="AM1537" i="6"/>
  <c r="AL1537" i="6"/>
  <c r="AM1529" i="6"/>
  <c r="AL1529" i="6"/>
  <c r="AM1521" i="6"/>
  <c r="AL1521" i="6"/>
  <c r="AM1513" i="6"/>
  <c r="AL1513" i="6"/>
  <c r="AM1505" i="6"/>
  <c r="AL1505" i="6"/>
  <c r="AM1497" i="6"/>
  <c r="AL1497" i="6"/>
  <c r="AM1489" i="6"/>
  <c r="AL1489" i="6"/>
  <c r="AM1481" i="6"/>
  <c r="AL1481" i="6"/>
  <c r="AM1473" i="6"/>
  <c r="AL1473" i="6"/>
  <c r="AM1465" i="6"/>
  <c r="AL1465" i="6"/>
  <c r="AM1457" i="6"/>
  <c r="AL1457" i="6"/>
  <c r="AM1449" i="6"/>
  <c r="AL1449" i="6"/>
  <c r="AM1441" i="6"/>
  <c r="AL1441" i="6"/>
  <c r="AM1433" i="6"/>
  <c r="AL1433" i="6"/>
  <c r="AM1425" i="6"/>
  <c r="AL1425" i="6"/>
  <c r="AM1417" i="6"/>
  <c r="AL1417" i="6"/>
  <c r="AM1409" i="6"/>
  <c r="AL1409" i="6"/>
  <c r="AM1401" i="6"/>
  <c r="AL1401" i="6"/>
  <c r="AM1393" i="6"/>
  <c r="AL1393" i="6"/>
  <c r="AL1385" i="6"/>
  <c r="AM1385" i="6"/>
  <c r="AL1377" i="6"/>
  <c r="AM1377" i="6"/>
  <c r="AM3808" i="6"/>
  <c r="AL3808" i="6"/>
  <c r="AM3792" i="6"/>
  <c r="AL3792" i="6"/>
  <c r="AM3784" i="6"/>
  <c r="AL3784" i="6"/>
  <c r="AM3776" i="6"/>
  <c r="AL3776" i="6"/>
  <c r="AM3760" i="6"/>
  <c r="AL3760" i="6"/>
  <c r="AM3752" i="6"/>
  <c r="AL3752" i="6"/>
  <c r="AM3744" i="6"/>
  <c r="AL3744" i="6"/>
  <c r="AM3736" i="6"/>
  <c r="AL3736" i="6"/>
  <c r="AM3728" i="6"/>
  <c r="AL3728" i="6"/>
  <c r="AM3720" i="6"/>
  <c r="AL3720" i="6"/>
  <c r="AM3712" i="6"/>
  <c r="AL3712" i="6"/>
  <c r="AM3696" i="6"/>
  <c r="AL3696" i="6"/>
  <c r="AL3680" i="6"/>
  <c r="AM3680" i="6"/>
  <c r="AL3672" i="6"/>
  <c r="AM3672" i="6"/>
  <c r="AL3664" i="6"/>
  <c r="AM3664" i="6"/>
  <c r="AL3656" i="6"/>
  <c r="AM3656" i="6"/>
  <c r="AL3648" i="6"/>
  <c r="AM3648" i="6"/>
  <c r="AL3640" i="6"/>
  <c r="AM3640" i="6"/>
  <c r="AM3632" i="6"/>
  <c r="AL3632" i="6"/>
  <c r="AM3616" i="6"/>
  <c r="AL3616" i="6"/>
  <c r="AM3600" i="6"/>
  <c r="AL3600" i="6"/>
  <c r="AM3592" i="6"/>
  <c r="AL3592" i="6"/>
  <c r="AM3584" i="6"/>
  <c r="AL3584" i="6"/>
  <c r="AM3576" i="6"/>
  <c r="AL3576" i="6"/>
  <c r="AM3568" i="6"/>
  <c r="AL3568" i="6"/>
  <c r="AM3560" i="6"/>
  <c r="AL3560" i="6"/>
  <c r="AM3552" i="6"/>
  <c r="AL3552" i="6"/>
  <c r="AM3536" i="6"/>
  <c r="AL3536" i="6"/>
  <c r="AM3528" i="6"/>
  <c r="AL3528" i="6"/>
  <c r="AM3520" i="6"/>
  <c r="AL3520" i="6"/>
  <c r="AM3504" i="6"/>
  <c r="AL3504" i="6"/>
  <c r="AM3496" i="6"/>
  <c r="AL3496" i="6"/>
  <c r="AM3488" i="6"/>
  <c r="AL3488" i="6"/>
  <c r="AM3480" i="6"/>
  <c r="AL3480" i="6"/>
  <c r="AM3472" i="6"/>
  <c r="AL3472" i="6"/>
  <c r="AM3296" i="6"/>
  <c r="AL3296" i="6"/>
  <c r="AM3288" i="6"/>
  <c r="AL3288" i="6"/>
  <c r="AM3280" i="6"/>
  <c r="AL3280" i="6"/>
  <c r="AM3272" i="6"/>
  <c r="AL3272" i="6"/>
  <c r="AM3264" i="6"/>
  <c r="AL3264" i="6"/>
  <c r="AL3256" i="6"/>
  <c r="AM3248" i="6"/>
  <c r="AL3248" i="6"/>
  <c r="AM3240" i="6"/>
  <c r="AL3240" i="6"/>
  <c r="AM3232" i="6"/>
  <c r="AL3232" i="6"/>
  <c r="AM3224" i="6"/>
  <c r="AL3224" i="6"/>
  <c r="AM3216" i="6"/>
  <c r="AL3216" i="6"/>
  <c r="AM3208" i="6"/>
  <c r="AL3208" i="6"/>
  <c r="AM3200" i="6"/>
  <c r="AL3200" i="6"/>
  <c r="AM3192" i="6"/>
  <c r="AL3192" i="6"/>
  <c r="AM3184" i="6"/>
  <c r="AL3184" i="6"/>
  <c r="AL3176" i="6"/>
  <c r="AM3168" i="6"/>
  <c r="AL3168" i="6"/>
  <c r="AM3160" i="6"/>
  <c r="AL3160" i="6"/>
  <c r="AM3152" i="6"/>
  <c r="AL3152" i="6"/>
  <c r="AM3144" i="6"/>
  <c r="AL3144" i="6"/>
  <c r="AM3136" i="6"/>
  <c r="AL3136" i="6"/>
  <c r="AM3128" i="6"/>
  <c r="AL3128" i="6"/>
  <c r="AM3120" i="6"/>
  <c r="AL3120" i="6"/>
  <c r="AM3112" i="6"/>
  <c r="AL3112" i="6"/>
  <c r="AM3104" i="6"/>
  <c r="AL3104" i="6"/>
  <c r="AL3096" i="6"/>
  <c r="AM3088" i="6"/>
  <c r="AL3088" i="6"/>
  <c r="AM3080" i="6"/>
  <c r="AL3080" i="6"/>
  <c r="AM3072" i="6"/>
  <c r="AL3072" i="6"/>
  <c r="AM3064" i="6"/>
  <c r="AL3064" i="6"/>
  <c r="AM3056" i="6"/>
  <c r="AL3056" i="6"/>
  <c r="AM3048" i="6"/>
  <c r="AL3048" i="6"/>
  <c r="AM3040" i="6"/>
  <c r="AL3040" i="6"/>
  <c r="AM3032" i="6"/>
  <c r="AL3032" i="6"/>
  <c r="AM3024" i="6"/>
  <c r="AL3024" i="6"/>
  <c r="AM3016" i="6"/>
  <c r="AL3016" i="6"/>
  <c r="AM3008" i="6"/>
  <c r="AL3008" i="6"/>
  <c r="AL3000" i="6"/>
  <c r="AM2992" i="6"/>
  <c r="AL2992" i="6"/>
  <c r="AM2984" i="6"/>
  <c r="AL2984" i="6"/>
  <c r="AM2976" i="6"/>
  <c r="AL2976" i="6"/>
  <c r="AL2968" i="6"/>
  <c r="AM2960" i="6"/>
  <c r="AL2960" i="6"/>
  <c r="AM2952" i="6"/>
  <c r="AL2952" i="6"/>
  <c r="AM2944" i="6"/>
  <c r="AL2944" i="6"/>
  <c r="AM2936" i="6"/>
  <c r="AL2936" i="6"/>
  <c r="AM2928" i="6"/>
  <c r="AL2928" i="6"/>
  <c r="AL2920" i="6"/>
  <c r="AM2912" i="6"/>
  <c r="AL2912" i="6"/>
  <c r="AM2904" i="6"/>
  <c r="AL2904" i="6"/>
  <c r="AM2896" i="6"/>
  <c r="AL2896" i="6"/>
  <c r="AM2888" i="6"/>
  <c r="AL2888" i="6"/>
  <c r="AM2880" i="6"/>
  <c r="AL2880" i="6"/>
  <c r="AM2872" i="6"/>
  <c r="AL2872" i="6"/>
  <c r="AM2864" i="6"/>
  <c r="AL2864" i="6"/>
  <c r="AM2856" i="6"/>
  <c r="AL2856" i="6"/>
  <c r="AM2848" i="6"/>
  <c r="AL2848" i="6"/>
  <c r="AM2840" i="6"/>
  <c r="AL2840" i="6"/>
  <c r="AM2832" i="6"/>
  <c r="AL2832" i="6"/>
  <c r="AM2824" i="6"/>
  <c r="AL2824" i="6"/>
  <c r="AM2816" i="6"/>
  <c r="AL2816" i="6"/>
  <c r="AL2808" i="6"/>
  <c r="AM2800" i="6"/>
  <c r="AL2800" i="6"/>
  <c r="AM2792" i="6"/>
  <c r="AL2792" i="6"/>
  <c r="AM2784" i="6"/>
  <c r="AL2784" i="6"/>
  <c r="AM2776" i="6"/>
  <c r="AL2776" i="6"/>
  <c r="AM2768" i="6"/>
  <c r="AL2768" i="6"/>
  <c r="AM2760" i="6"/>
  <c r="AL2760" i="6"/>
  <c r="AM2752" i="6"/>
  <c r="AL2752" i="6"/>
  <c r="AM2744" i="6"/>
  <c r="AL2744" i="6"/>
  <c r="AM2736" i="6"/>
  <c r="AL2736" i="6"/>
  <c r="AM2728" i="6"/>
  <c r="AL2728" i="6"/>
  <c r="AM2720" i="6"/>
  <c r="AL2720" i="6"/>
  <c r="AM2712" i="6"/>
  <c r="AL2712" i="6"/>
  <c r="AM2704" i="6"/>
  <c r="AL2704" i="6"/>
  <c r="AM2696" i="6"/>
  <c r="AL2696" i="6"/>
  <c r="AM2688" i="6"/>
  <c r="AL2688" i="6"/>
  <c r="AM2680" i="6"/>
  <c r="AL2680" i="6"/>
  <c r="AM2672" i="6"/>
  <c r="AL2672" i="6"/>
  <c r="AM2664" i="6"/>
  <c r="AL2664" i="6"/>
  <c r="AM2648" i="6"/>
  <c r="AL2648" i="6"/>
  <c r="AM2632" i="6"/>
  <c r="AL2632" i="6"/>
  <c r="AM2624" i="6"/>
  <c r="AL2624" i="6"/>
  <c r="AM2616" i="6"/>
  <c r="AL2616" i="6"/>
  <c r="AM2600" i="6"/>
  <c r="AL2600" i="6"/>
  <c r="AM2584" i="6"/>
  <c r="AL2584" i="6"/>
  <c r="AM2568" i="6"/>
  <c r="AL2568" i="6"/>
  <c r="AM2552" i="6"/>
  <c r="AL2552" i="6"/>
  <c r="AM2536" i="6"/>
  <c r="AL2536" i="6"/>
  <c r="AM2528" i="6"/>
  <c r="AL2528" i="6"/>
  <c r="AM2520" i="6"/>
  <c r="AL2520" i="6"/>
  <c r="AM2504" i="6"/>
  <c r="AL2504" i="6"/>
  <c r="AM2488" i="6"/>
  <c r="AL2488" i="6"/>
  <c r="AM2480" i="6"/>
  <c r="AL2480" i="6"/>
  <c r="AM2472" i="6"/>
  <c r="AL2472" i="6"/>
  <c r="AM2464" i="6"/>
  <c r="AL2464" i="6"/>
  <c r="AM2456" i="6"/>
  <c r="AL2456" i="6"/>
  <c r="AM2440" i="6"/>
  <c r="AL2440" i="6"/>
  <c r="AM2432" i="6"/>
  <c r="AL2432" i="6"/>
  <c r="AM2424" i="6"/>
  <c r="AL2424" i="6"/>
  <c r="AM2416" i="6"/>
  <c r="AL2416" i="6"/>
  <c r="AM2408" i="6"/>
  <c r="AL2408" i="6"/>
  <c r="AM2392" i="6"/>
  <c r="AL2392" i="6"/>
  <c r="AM2384" i="6"/>
  <c r="AL2384" i="6"/>
  <c r="AM2376" i="6"/>
  <c r="AL2376" i="6"/>
  <c r="AM2360" i="6"/>
  <c r="AL2360" i="6"/>
  <c r="AM2352" i="6"/>
  <c r="AL2352" i="6"/>
  <c r="AL2344" i="6"/>
  <c r="AM2336" i="6"/>
  <c r="AL2336" i="6"/>
  <c r="AM2328" i="6"/>
  <c r="AL2328" i="6"/>
  <c r="AM2320" i="6"/>
  <c r="AL2320" i="6"/>
  <c r="AM2312" i="6"/>
  <c r="AL2312" i="6"/>
  <c r="AM2304" i="6"/>
  <c r="AL2304" i="6"/>
  <c r="AM2296" i="6"/>
  <c r="AL2296" i="6"/>
  <c r="AM2288" i="6"/>
  <c r="AL2288" i="6"/>
  <c r="AM2280" i="6"/>
  <c r="AL2280" i="6"/>
  <c r="AM2264" i="6"/>
  <c r="AL2264" i="6"/>
  <c r="AM2256" i="6"/>
  <c r="AL2256" i="6"/>
  <c r="AM2248" i="6"/>
  <c r="AL2248" i="6"/>
  <c r="AM2240" i="6"/>
  <c r="AL2240" i="6"/>
  <c r="AM2232" i="6"/>
  <c r="AL2232" i="6"/>
  <c r="AM2224" i="6"/>
  <c r="AL2224" i="6"/>
  <c r="AM2216" i="6"/>
  <c r="AL2216" i="6"/>
  <c r="AM2200" i="6"/>
  <c r="AL2200" i="6"/>
  <c r="AM2192" i="6"/>
  <c r="AL2192" i="6"/>
  <c r="AM2184" i="6"/>
  <c r="AL2184" i="6"/>
  <c r="AM2168" i="6"/>
  <c r="AL2168" i="6"/>
  <c r="AM2160" i="6"/>
  <c r="AL2160" i="6"/>
  <c r="AM2152" i="6"/>
  <c r="AL2152" i="6"/>
  <c r="AM2144" i="6"/>
  <c r="AL2144" i="6"/>
  <c r="AM2136" i="6"/>
  <c r="AL2136" i="6"/>
  <c r="AM2128" i="6"/>
  <c r="AL2128" i="6"/>
  <c r="AL2120" i="6"/>
  <c r="AM2120" i="6"/>
  <c r="AL2104" i="6"/>
  <c r="AM2104" i="6"/>
  <c r="AL2096" i="6"/>
  <c r="AM2096" i="6"/>
  <c r="AM2088" i="6"/>
  <c r="AL2080" i="6"/>
  <c r="AM2080" i="6"/>
  <c r="AL2072" i="6"/>
  <c r="AM2072" i="6"/>
  <c r="AL2064" i="6"/>
  <c r="AM2064" i="6"/>
  <c r="AL2056" i="6"/>
  <c r="AM2056" i="6"/>
  <c r="AL2048" i="6"/>
  <c r="AM2048" i="6"/>
  <c r="AL2040" i="6"/>
  <c r="AM2040" i="6"/>
  <c r="AL2032" i="6"/>
  <c r="AM2032" i="6"/>
  <c r="AL2024" i="6"/>
  <c r="AM2024" i="6"/>
  <c r="AL2008" i="6"/>
  <c r="AM2008" i="6"/>
  <c r="AM2000" i="6"/>
  <c r="AL2000" i="6"/>
  <c r="AL1992" i="6"/>
  <c r="AM1992" i="6"/>
  <c r="AL1984" i="6"/>
  <c r="AM1984" i="6"/>
  <c r="AL1976" i="6"/>
  <c r="AM1976" i="6"/>
  <c r="AL1968" i="6"/>
  <c r="AM1968" i="6"/>
  <c r="AL1960" i="6"/>
  <c r="AM1960" i="6"/>
  <c r="AL1952" i="6"/>
  <c r="AM1952" i="6"/>
  <c r="AL1944" i="6"/>
  <c r="AM1944" i="6"/>
  <c r="AL1936" i="6"/>
  <c r="AM1936" i="6"/>
  <c r="AL1928" i="6"/>
  <c r="AM1928" i="6"/>
  <c r="AL1920" i="6"/>
  <c r="AM1920" i="6"/>
  <c r="AL1912" i="6"/>
  <c r="AM1912" i="6"/>
  <c r="AL1904" i="6"/>
  <c r="AM1904" i="6"/>
  <c r="AL1896" i="6"/>
  <c r="AM1896" i="6"/>
  <c r="AL1880" i="6"/>
  <c r="AM1880" i="6"/>
  <c r="AL1872" i="6"/>
  <c r="AM1872" i="6"/>
  <c r="AM1864" i="6"/>
  <c r="AL1848" i="6"/>
  <c r="AM1848" i="6"/>
  <c r="AL1840" i="6"/>
  <c r="AM1840" i="6"/>
  <c r="AL1832" i="6"/>
  <c r="AM1832" i="6"/>
  <c r="AL1816" i="6"/>
  <c r="AM1816" i="6"/>
  <c r="AL1808" i="6"/>
  <c r="AM1808" i="6"/>
  <c r="AL1800" i="6"/>
  <c r="AM1800" i="6"/>
  <c r="AL1792" i="6"/>
  <c r="AM1792" i="6"/>
  <c r="AL1784" i="6"/>
  <c r="AM1784" i="6"/>
  <c r="AL1776" i="6"/>
  <c r="AM1776" i="6"/>
  <c r="AL1768" i="6"/>
  <c r="AM1768" i="6"/>
  <c r="AL1361" i="6"/>
  <c r="AM1361" i="6"/>
  <c r="AL1353" i="6"/>
  <c r="AM1353" i="6"/>
  <c r="AL1345" i="6"/>
  <c r="AM1345" i="6"/>
  <c r="AL1337" i="6"/>
  <c r="AM1337" i="6"/>
  <c r="AL1329" i="6"/>
  <c r="AM1329" i="6"/>
  <c r="AL1313" i="6"/>
  <c r="AM1313" i="6"/>
  <c r="AL1297" i="6"/>
  <c r="AM1297" i="6"/>
  <c r="AL1289" i="6"/>
  <c r="AM1289" i="6"/>
  <c r="AL1281" i="6"/>
  <c r="AM1281" i="6"/>
  <c r="AL1273" i="6"/>
  <c r="AM1273" i="6"/>
  <c r="AL1265" i="6"/>
  <c r="AM1265" i="6"/>
  <c r="AL1249" i="6"/>
  <c r="AM1249" i="6"/>
  <c r="AL1233" i="6"/>
  <c r="AM1233" i="6"/>
  <c r="AL1225" i="6"/>
  <c r="AM1225" i="6"/>
  <c r="AL1217" i="6"/>
  <c r="AM1217" i="6"/>
  <c r="AL1209" i="6"/>
  <c r="AM1209" i="6"/>
  <c r="AL1201" i="6"/>
  <c r="AM1201" i="6"/>
  <c r="AL1193" i="6"/>
  <c r="AM1193" i="6"/>
  <c r="AL1185" i="6"/>
  <c r="AM1185" i="6"/>
  <c r="AL1177" i="6"/>
  <c r="AM1177" i="6"/>
  <c r="AL1169" i="6"/>
  <c r="AM1169" i="6"/>
  <c r="AL1153" i="6"/>
  <c r="AM1153" i="6"/>
  <c r="AL1145" i="6"/>
  <c r="AM1145" i="6"/>
  <c r="AL1137" i="6"/>
  <c r="AM1137" i="6"/>
  <c r="AL1129" i="6"/>
  <c r="AM1129" i="6"/>
  <c r="AL1121" i="6"/>
  <c r="AM1121" i="6"/>
  <c r="AL1113" i="6"/>
  <c r="AM1113" i="6"/>
  <c r="AL1105" i="6"/>
  <c r="AM1105" i="6"/>
  <c r="AL1089" i="6"/>
  <c r="AM1089" i="6"/>
  <c r="AL1081" i="6"/>
  <c r="AM1081" i="6"/>
  <c r="AL1073" i="6"/>
  <c r="AM1073" i="6"/>
  <c r="AL1065" i="6"/>
  <c r="AM1065" i="6"/>
  <c r="AL1057" i="6"/>
  <c r="AM1057" i="6"/>
  <c r="AL1049" i="6"/>
  <c r="AM1049" i="6"/>
  <c r="AL1041" i="6"/>
  <c r="AM1041" i="6"/>
  <c r="AL1025" i="6"/>
  <c r="AM1025" i="6"/>
  <c r="AL1017" i="6"/>
  <c r="AM1017" i="6"/>
  <c r="AL1009" i="6"/>
  <c r="AM1009" i="6"/>
  <c r="AL1001" i="6"/>
  <c r="AM1001" i="6"/>
  <c r="AL993" i="6"/>
  <c r="AM993" i="6"/>
  <c r="AL985" i="6"/>
  <c r="AM985" i="6"/>
  <c r="AL977" i="6"/>
  <c r="AM977" i="6"/>
  <c r="AL961" i="6"/>
  <c r="AM961" i="6"/>
  <c r="AL945" i="6"/>
  <c r="AM945" i="6"/>
  <c r="AL937" i="6"/>
  <c r="AM937" i="6"/>
  <c r="AL929" i="6"/>
  <c r="AM929" i="6"/>
  <c r="AL921" i="6"/>
  <c r="AM921" i="6"/>
  <c r="AL913" i="6"/>
  <c r="AM913" i="6"/>
  <c r="AL905" i="6"/>
  <c r="AM905" i="6"/>
  <c r="AL897" i="6"/>
  <c r="AM897" i="6"/>
  <c r="AL881" i="6"/>
  <c r="AM881" i="6"/>
  <c r="AL873" i="6"/>
  <c r="AM873" i="6"/>
  <c r="AL865" i="6"/>
  <c r="AM865" i="6"/>
  <c r="AL849" i="6"/>
  <c r="AM849" i="6"/>
  <c r="AL841" i="6"/>
  <c r="AM841" i="6"/>
  <c r="AL833" i="6"/>
  <c r="AM833" i="6"/>
  <c r="AM825" i="6"/>
  <c r="AL825" i="6"/>
  <c r="AM817" i="6"/>
  <c r="AL817" i="6"/>
  <c r="AM809" i="6"/>
  <c r="AL809" i="6"/>
  <c r="AM801" i="6"/>
  <c r="AL801" i="6"/>
  <c r="AM785" i="6"/>
  <c r="AL785" i="6"/>
  <c r="AM769" i="6"/>
  <c r="AL769" i="6"/>
  <c r="AM753" i="6"/>
  <c r="AL753" i="6"/>
  <c r="AM745" i="6"/>
  <c r="AL745" i="6"/>
  <c r="AM737" i="6"/>
  <c r="AL737" i="6"/>
  <c r="AM729" i="6"/>
  <c r="AL729" i="6"/>
  <c r="AM721" i="6"/>
  <c r="AL721" i="6"/>
  <c r="AM705" i="6"/>
  <c r="AL705" i="6"/>
  <c r="AM689" i="6"/>
  <c r="AL689" i="6"/>
  <c r="AM681" i="6"/>
  <c r="AL681" i="6"/>
  <c r="AM673" i="6"/>
  <c r="AL673" i="6"/>
  <c r="AM665" i="6"/>
  <c r="AL665" i="6"/>
  <c r="AM657" i="6"/>
  <c r="AL657" i="6"/>
  <c r="AM649" i="6"/>
  <c r="AL649" i="6"/>
  <c r="AM641" i="6"/>
  <c r="AL641" i="6"/>
  <c r="AM633" i="6"/>
  <c r="AL633" i="6"/>
  <c r="AM625" i="6"/>
  <c r="AL625" i="6"/>
  <c r="AM617" i="6"/>
  <c r="AL617" i="6"/>
  <c r="AM609" i="6"/>
  <c r="AL609" i="6"/>
  <c r="AM601" i="6"/>
  <c r="AL601" i="6"/>
  <c r="AM593" i="6"/>
  <c r="AL593" i="6"/>
  <c r="AM585" i="6"/>
  <c r="AL585" i="6"/>
  <c r="AM577" i="6"/>
  <c r="AL577" i="6"/>
  <c r="AM569" i="6"/>
  <c r="AL569" i="6"/>
  <c r="AM561" i="6"/>
  <c r="AL561" i="6"/>
  <c r="AM553" i="6"/>
  <c r="AL553" i="6"/>
  <c r="AM545" i="6"/>
  <c r="AL545" i="6"/>
  <c r="AM529" i="6"/>
  <c r="AL529" i="6"/>
  <c r="AM521" i="6"/>
  <c r="AL521" i="6"/>
  <c r="AM513" i="6"/>
  <c r="AL513" i="6"/>
  <c r="AM497" i="6"/>
  <c r="AL497" i="6"/>
  <c r="AM489" i="6"/>
  <c r="AL489" i="6"/>
  <c r="AM481" i="6"/>
  <c r="AL481" i="6"/>
  <c r="AM465" i="6"/>
  <c r="AL465" i="6"/>
  <c r="AM449" i="6"/>
  <c r="AL449" i="6"/>
  <c r="AM433" i="6"/>
  <c r="AL433" i="6"/>
  <c r="AM425" i="6"/>
  <c r="AL425" i="6"/>
  <c r="AM417" i="6"/>
  <c r="AL417" i="6"/>
  <c r="AM409" i="6"/>
  <c r="AL409" i="6"/>
  <c r="AM401" i="6"/>
  <c r="AL401" i="6"/>
  <c r="AM385" i="6"/>
  <c r="AL385" i="6"/>
  <c r="AM369" i="6"/>
  <c r="AL369" i="6"/>
  <c r="AM361" i="6"/>
  <c r="AL361" i="6"/>
  <c r="AM353" i="6"/>
  <c r="AL353" i="6"/>
  <c r="AM345" i="6"/>
  <c r="AL345" i="6"/>
  <c r="AM337" i="6"/>
  <c r="AL337" i="6"/>
  <c r="AM329" i="6"/>
  <c r="AL329" i="6"/>
  <c r="AM321" i="6"/>
  <c r="AL321" i="6"/>
  <c r="AM313" i="6"/>
  <c r="AL313" i="6"/>
  <c r="AM305" i="6"/>
  <c r="AL305" i="6"/>
  <c r="AM297" i="6"/>
  <c r="AL297" i="6"/>
  <c r="AM289" i="6"/>
  <c r="AL289" i="6"/>
  <c r="AM273" i="6"/>
  <c r="AL273" i="6"/>
  <c r="AM265" i="6"/>
  <c r="AL265" i="6"/>
  <c r="AM257" i="6"/>
  <c r="AL257" i="6"/>
  <c r="AM241" i="6"/>
  <c r="AL241" i="6"/>
  <c r="AM233" i="6"/>
  <c r="AL233" i="6"/>
  <c r="AM225" i="6"/>
  <c r="AL225" i="6"/>
  <c r="AM209" i="6"/>
  <c r="AL209" i="6"/>
  <c r="AM193" i="6"/>
  <c r="AL193" i="6"/>
  <c r="AM177" i="6"/>
  <c r="AL177" i="6"/>
  <c r="AM169" i="6"/>
  <c r="AL169" i="6"/>
  <c r="AM161" i="6"/>
  <c r="AL161" i="6"/>
  <c r="AM153" i="6"/>
  <c r="AL153" i="6"/>
  <c r="AM145" i="6"/>
  <c r="AL145" i="6"/>
  <c r="AM129" i="6"/>
  <c r="AL129" i="6"/>
  <c r="AM113" i="6"/>
  <c r="AL113" i="6"/>
  <c r="AM105" i="6"/>
  <c r="AL105" i="6"/>
  <c r="AM89" i="6"/>
  <c r="AL89" i="6"/>
  <c r="AM81" i="6"/>
  <c r="AL81" i="6"/>
  <c r="AM73" i="6"/>
  <c r="AL73" i="6"/>
  <c r="AM65" i="6"/>
  <c r="AL65" i="6"/>
  <c r="AL1760" i="6"/>
  <c r="AM1760" i="6"/>
  <c r="AL1752" i="6"/>
  <c r="AM1752" i="6"/>
  <c r="AL1744" i="6"/>
  <c r="AM1744" i="6"/>
  <c r="AL1736" i="6"/>
  <c r="AM1736" i="6"/>
  <c r="AL1728" i="6"/>
  <c r="AM1728" i="6"/>
  <c r="AL1720" i="6"/>
  <c r="AM1720" i="6"/>
  <c r="AL1712" i="6"/>
  <c r="AM1712" i="6"/>
  <c r="AL1696" i="6"/>
  <c r="AM1696" i="6"/>
  <c r="AL1688" i="6"/>
  <c r="AM1688" i="6"/>
  <c r="AL1680" i="6"/>
  <c r="AM1680" i="6"/>
  <c r="AL1672" i="6"/>
  <c r="AM1672" i="6"/>
  <c r="AL1664" i="6"/>
  <c r="AM1664" i="6"/>
  <c r="AL1656" i="6"/>
  <c r="AM1656" i="6"/>
  <c r="AL1648" i="6"/>
  <c r="AM1648" i="6"/>
  <c r="AL1640" i="6"/>
  <c r="AM1640" i="6"/>
  <c r="AL1632" i="6"/>
  <c r="AM1632" i="6"/>
  <c r="AL1624" i="6"/>
  <c r="AM1624" i="6"/>
  <c r="AL1616" i="6"/>
  <c r="AM1616" i="6"/>
  <c r="AL1600" i="6"/>
  <c r="AM1600" i="6"/>
  <c r="AL1592" i="6"/>
  <c r="AM1592" i="6"/>
  <c r="AL1584" i="6"/>
  <c r="AM1584" i="6"/>
  <c r="AL1568" i="6"/>
  <c r="AM1568" i="6"/>
  <c r="AL1560" i="6"/>
  <c r="AM1560" i="6"/>
  <c r="AL1552" i="6"/>
  <c r="AM1552" i="6"/>
  <c r="AL1544" i="6"/>
  <c r="AM1544" i="6"/>
  <c r="AL1536" i="6"/>
  <c r="AM1536" i="6"/>
  <c r="AL1528" i="6"/>
  <c r="AM1528" i="6"/>
  <c r="AL1520" i="6"/>
  <c r="AM1520" i="6"/>
  <c r="AL1512" i="6"/>
  <c r="AM1512" i="6"/>
  <c r="AL1504" i="6"/>
  <c r="AM1504" i="6"/>
  <c r="AL1496" i="6"/>
  <c r="AM1496" i="6"/>
  <c r="AL1488" i="6"/>
  <c r="AM1488" i="6"/>
  <c r="AL1480" i="6"/>
  <c r="AM1480" i="6"/>
  <c r="AL1472" i="6"/>
  <c r="AM1472" i="6"/>
  <c r="AL1464" i="6"/>
  <c r="AM1464" i="6"/>
  <c r="AL1456" i="6"/>
  <c r="AM1456" i="6"/>
  <c r="AL1448" i="6"/>
  <c r="AM1448" i="6"/>
  <c r="AL1440" i="6"/>
  <c r="AM1440" i="6"/>
  <c r="AL1432" i="6"/>
  <c r="AM1432" i="6"/>
  <c r="AL1424" i="6"/>
  <c r="AM1424" i="6"/>
  <c r="AL1416" i="6"/>
  <c r="AM1416" i="6"/>
  <c r="AL1408" i="6"/>
  <c r="AM1408" i="6"/>
  <c r="AL1400" i="6"/>
  <c r="AM1400" i="6"/>
  <c r="AL1392" i="6"/>
  <c r="AM1392" i="6"/>
  <c r="AL1384" i="6"/>
  <c r="AM1384" i="6"/>
  <c r="AL1376" i="6"/>
  <c r="AM1376" i="6"/>
  <c r="AL1368" i="6"/>
  <c r="AM1368" i="6"/>
  <c r="AL1360" i="6"/>
  <c r="AM1360" i="6"/>
  <c r="AL1352" i="6"/>
  <c r="AM1352" i="6"/>
  <c r="AM1344" i="6"/>
  <c r="AL1344" i="6"/>
  <c r="AM1336" i="6"/>
  <c r="AL1336" i="6"/>
  <c r="AM1328" i="6"/>
  <c r="AL1328" i="6"/>
  <c r="AM1320" i="6"/>
  <c r="AL1320" i="6"/>
  <c r="AL1312" i="6"/>
  <c r="AM1296" i="6"/>
  <c r="AL1296" i="6"/>
  <c r="AM1288" i="6"/>
  <c r="AL1288" i="6"/>
  <c r="AM1280" i="6"/>
  <c r="AL1280" i="6"/>
  <c r="AM1264" i="6"/>
  <c r="AL1264" i="6"/>
  <c r="AM1256" i="6"/>
  <c r="AL1256" i="6"/>
  <c r="AM1248" i="6"/>
  <c r="AL1248" i="6"/>
  <c r="AM1232" i="6"/>
  <c r="AL1232" i="6"/>
  <c r="AM1224" i="6"/>
  <c r="AL1224" i="6"/>
  <c r="AM1216" i="6"/>
  <c r="AL1216" i="6"/>
  <c r="AM1208" i="6"/>
  <c r="AL1208" i="6"/>
  <c r="AM1200" i="6"/>
  <c r="AL1200" i="6"/>
  <c r="AM1192" i="6"/>
  <c r="AL1192" i="6"/>
  <c r="AM1184" i="6"/>
  <c r="AL1184" i="6"/>
  <c r="AM1176" i="6"/>
  <c r="AL1176" i="6"/>
  <c r="AM1168" i="6"/>
  <c r="AL1168" i="6"/>
  <c r="AM1152" i="6"/>
  <c r="AL1152" i="6"/>
  <c r="AM1144" i="6"/>
  <c r="AL1144" i="6"/>
  <c r="AM1136" i="6"/>
  <c r="AL1136" i="6"/>
  <c r="AM1120" i="6"/>
  <c r="AL1120" i="6"/>
  <c r="AM1112" i="6"/>
  <c r="AL1112" i="6"/>
  <c r="AM1104" i="6"/>
  <c r="AL1104" i="6"/>
  <c r="AM1096" i="6"/>
  <c r="AL1096" i="6"/>
  <c r="AM1088" i="6"/>
  <c r="AL1088" i="6"/>
  <c r="AM1080" i="6"/>
  <c r="AL1080" i="6"/>
  <c r="AM1072" i="6"/>
  <c r="AL1072" i="6"/>
  <c r="AM1064" i="6"/>
  <c r="AL1064" i="6"/>
  <c r="AM1056" i="6"/>
  <c r="AL1056" i="6"/>
  <c r="AM1048" i="6"/>
  <c r="AL1048" i="6"/>
  <c r="AM1040" i="6"/>
  <c r="AL1040" i="6"/>
  <c r="AM1032" i="6"/>
  <c r="AL1032" i="6"/>
  <c r="AM1024" i="6"/>
  <c r="AL1024" i="6"/>
  <c r="AM1016" i="6"/>
  <c r="AL1016" i="6"/>
  <c r="AM1008" i="6"/>
  <c r="AL1008" i="6"/>
  <c r="AM992" i="6"/>
  <c r="AL992" i="6"/>
  <c r="AM984" i="6"/>
  <c r="AL984" i="6"/>
  <c r="AM976" i="6"/>
  <c r="AL976" i="6"/>
  <c r="AM968" i="6"/>
  <c r="AL968" i="6"/>
  <c r="AM960" i="6"/>
  <c r="AL960" i="6"/>
  <c r="AM952" i="6"/>
  <c r="AL952" i="6"/>
  <c r="AM944" i="6"/>
  <c r="AL944" i="6"/>
  <c r="AM936" i="6"/>
  <c r="AL936" i="6"/>
  <c r="AM928" i="6"/>
  <c r="AL928" i="6"/>
  <c r="AM920" i="6"/>
  <c r="AL920" i="6"/>
  <c r="AM912" i="6"/>
  <c r="AL912" i="6"/>
  <c r="AM904" i="6"/>
  <c r="AL904" i="6"/>
  <c r="AM896" i="6"/>
  <c r="AL896" i="6"/>
  <c r="AM888" i="6"/>
  <c r="AL888" i="6"/>
  <c r="AM880" i="6"/>
  <c r="AL880" i="6"/>
  <c r="AM872" i="6"/>
  <c r="AL872" i="6"/>
  <c r="AM864" i="6"/>
  <c r="AL864" i="6"/>
  <c r="AM856" i="6"/>
  <c r="AL856" i="6"/>
  <c r="AM848" i="6"/>
  <c r="AL848" i="6"/>
  <c r="AM840" i="6"/>
  <c r="AL840" i="6"/>
  <c r="AM832" i="6"/>
  <c r="AL832" i="6"/>
  <c r="AM824" i="6"/>
  <c r="AL824" i="6"/>
  <c r="AM816" i="6"/>
  <c r="AL816" i="6"/>
  <c r="AM808" i="6"/>
  <c r="AL808" i="6"/>
  <c r="AM800" i="6"/>
  <c r="AL800" i="6"/>
  <c r="AM792" i="6"/>
  <c r="AL792" i="6"/>
  <c r="AM784" i="6"/>
  <c r="AL784" i="6"/>
  <c r="AM776" i="6"/>
  <c r="AL776" i="6"/>
  <c r="AM768" i="6"/>
  <c r="AL768" i="6"/>
  <c r="AM760" i="6"/>
  <c r="AL760" i="6"/>
  <c r="AM752" i="6"/>
  <c r="AL752" i="6"/>
  <c r="AM744" i="6"/>
  <c r="AL744" i="6"/>
  <c r="AM736" i="6"/>
  <c r="AL736" i="6"/>
  <c r="AM728" i="6"/>
  <c r="AL728" i="6"/>
  <c r="AM720" i="6"/>
  <c r="AL720" i="6"/>
  <c r="AM712" i="6"/>
  <c r="AL712" i="6"/>
  <c r="AM704" i="6"/>
  <c r="AL704" i="6"/>
  <c r="AM696" i="6"/>
  <c r="AL696" i="6"/>
  <c r="AM688" i="6"/>
  <c r="AL688" i="6"/>
  <c r="AM680" i="6"/>
  <c r="AL680" i="6"/>
  <c r="AM672" i="6"/>
  <c r="AL672" i="6"/>
  <c r="AM664" i="6"/>
  <c r="AL664" i="6"/>
  <c r="AM656" i="6"/>
  <c r="AL656" i="6"/>
  <c r="AM648" i="6"/>
  <c r="AL648" i="6"/>
  <c r="AM640" i="6"/>
  <c r="AL640" i="6"/>
  <c r="AM632" i="6"/>
  <c r="AL632" i="6"/>
  <c r="AM624" i="6"/>
  <c r="AL624" i="6"/>
  <c r="AM616" i="6"/>
  <c r="AL616" i="6"/>
  <c r="AM608" i="6"/>
  <c r="AL608" i="6"/>
  <c r="AM600" i="6"/>
  <c r="AL600" i="6"/>
  <c r="AM592" i="6"/>
  <c r="AL592" i="6"/>
  <c r="AM584" i="6"/>
  <c r="AL584" i="6"/>
  <c r="AM576" i="6"/>
  <c r="AL576" i="6"/>
  <c r="AM568" i="6"/>
  <c r="AL568" i="6"/>
  <c r="AM560" i="6"/>
  <c r="AL560" i="6"/>
  <c r="AM552" i="6"/>
  <c r="AL552" i="6"/>
  <c r="AM544" i="6"/>
  <c r="AL544" i="6"/>
  <c r="AM536" i="6"/>
  <c r="AL536" i="6"/>
  <c r="AM528" i="6"/>
  <c r="AL528" i="6"/>
  <c r="AM520" i="6"/>
  <c r="AL520" i="6"/>
  <c r="AM512" i="6"/>
  <c r="AL512" i="6"/>
  <c r="AM504" i="6"/>
  <c r="AL504" i="6"/>
  <c r="AM496" i="6"/>
  <c r="AL496" i="6"/>
  <c r="AM488" i="6"/>
  <c r="AL488" i="6"/>
  <c r="AM480" i="6"/>
  <c r="AL480" i="6"/>
  <c r="AM472" i="6"/>
  <c r="AL472" i="6"/>
  <c r="AM464" i="6"/>
  <c r="AL464" i="6"/>
  <c r="AM456" i="6"/>
  <c r="AL456" i="6"/>
  <c r="AM448" i="6"/>
  <c r="AL448" i="6"/>
  <c r="AM440" i="6"/>
  <c r="AL440" i="6"/>
  <c r="AM432" i="6"/>
  <c r="AL432" i="6"/>
  <c r="AM424" i="6"/>
  <c r="AL424" i="6"/>
  <c r="AM416" i="6"/>
  <c r="AL416" i="6"/>
  <c r="AM408" i="6"/>
  <c r="AL408" i="6"/>
  <c r="AM400" i="6"/>
  <c r="AL400" i="6"/>
  <c r="AM392" i="6"/>
  <c r="AL392" i="6"/>
  <c r="AM384" i="6"/>
  <c r="AL384" i="6"/>
  <c r="AM376" i="6"/>
  <c r="AL376" i="6"/>
  <c r="AM368" i="6"/>
  <c r="AL368" i="6"/>
  <c r="AM360" i="6"/>
  <c r="AL360" i="6"/>
  <c r="AM344" i="6"/>
  <c r="AL344" i="6"/>
  <c r="AM336" i="6"/>
  <c r="AL336" i="6"/>
  <c r="AM328" i="6"/>
  <c r="AL328" i="6"/>
  <c r="AM312" i="6"/>
  <c r="AL312" i="6"/>
  <c r="AM264" i="6"/>
  <c r="AL264" i="6"/>
  <c r="AM244" i="6"/>
  <c r="AL244" i="6"/>
  <c r="AM220" i="6"/>
  <c r="AL220" i="6"/>
  <c r="AM196" i="6"/>
  <c r="AL196" i="6"/>
  <c r="AM172" i="6"/>
  <c r="AL172" i="6"/>
  <c r="AM148" i="6"/>
  <c r="AL148" i="6"/>
  <c r="AM124" i="6"/>
  <c r="AL124" i="6"/>
  <c r="AM100" i="6"/>
  <c r="AL100" i="6"/>
  <c r="AM80" i="6"/>
  <c r="AL80" i="6"/>
  <c r="AM56" i="6"/>
  <c r="AL56" i="6"/>
  <c r="AM32" i="6"/>
  <c r="AL32" i="6"/>
  <c r="AM8" i="6"/>
  <c r="AL8" i="6"/>
  <c r="AL1031" i="6"/>
  <c r="AM1031" i="6"/>
  <c r="AL1023" i="6"/>
  <c r="AM1023" i="6"/>
  <c r="AL1015" i="6"/>
  <c r="AM1015" i="6"/>
  <c r="AL1007" i="6"/>
  <c r="AM1007" i="6"/>
  <c r="AL999" i="6"/>
  <c r="AM999" i="6"/>
  <c r="AL991" i="6"/>
  <c r="AM991" i="6"/>
  <c r="AL983" i="6"/>
  <c r="AM983" i="6"/>
  <c r="AL975" i="6"/>
  <c r="AM975" i="6"/>
  <c r="AL967" i="6"/>
  <c r="AM967" i="6"/>
  <c r="AL959" i="6"/>
  <c r="AM959" i="6"/>
  <c r="AL951" i="6"/>
  <c r="AM951" i="6"/>
  <c r="AL943" i="6"/>
  <c r="AM943" i="6"/>
  <c r="AL935" i="6"/>
  <c r="AM935" i="6"/>
  <c r="AL927" i="6"/>
  <c r="AM927" i="6"/>
  <c r="AL919" i="6"/>
  <c r="AM919" i="6"/>
  <c r="AL911" i="6"/>
  <c r="AM911" i="6"/>
  <c r="AL903" i="6"/>
  <c r="AM903" i="6"/>
  <c r="AL895" i="6"/>
  <c r="AM895" i="6"/>
  <c r="AL887" i="6"/>
  <c r="AM887" i="6"/>
  <c r="AL879" i="6"/>
  <c r="AM879" i="6"/>
  <c r="AL871" i="6"/>
  <c r="AM871" i="6"/>
  <c r="AL863" i="6"/>
  <c r="AM863" i="6"/>
  <c r="AL855" i="6"/>
  <c r="AM855" i="6"/>
  <c r="AL847" i="6"/>
  <c r="AM847" i="6"/>
  <c r="AL839" i="6"/>
  <c r="AM839" i="6"/>
  <c r="AL831" i="6"/>
  <c r="AM831" i="6"/>
  <c r="AM823" i="6"/>
  <c r="AL823" i="6"/>
  <c r="AM815" i="6"/>
  <c r="AL815" i="6"/>
  <c r="AM807" i="6"/>
  <c r="AL807" i="6"/>
  <c r="AM799" i="6"/>
  <c r="AL799" i="6"/>
  <c r="AM791" i="6"/>
  <c r="AL791" i="6"/>
  <c r="AM783" i="6"/>
  <c r="AL783" i="6"/>
  <c r="AM775" i="6"/>
  <c r="AL775" i="6"/>
  <c r="AM767" i="6"/>
  <c r="AL767" i="6"/>
  <c r="AM759" i="6"/>
  <c r="AL759" i="6"/>
  <c r="AM751" i="6"/>
  <c r="AL751" i="6"/>
  <c r="AM743" i="6"/>
  <c r="AL743" i="6"/>
  <c r="AM735" i="6"/>
  <c r="AL735" i="6"/>
  <c r="AM727" i="6"/>
  <c r="AL727" i="6"/>
  <c r="AM719" i="6"/>
  <c r="AL719" i="6"/>
  <c r="AM711" i="6"/>
  <c r="AL711" i="6"/>
  <c r="AM703" i="6"/>
  <c r="AL703" i="6"/>
  <c r="AM695" i="6"/>
  <c r="AL695" i="6"/>
  <c r="AM687" i="6"/>
  <c r="AL687" i="6"/>
  <c r="AM679" i="6"/>
  <c r="AL679" i="6"/>
  <c r="AM671" i="6"/>
  <c r="AL671" i="6"/>
  <c r="AM663" i="6"/>
  <c r="AL663" i="6"/>
  <c r="AM655" i="6"/>
  <c r="AL655" i="6"/>
  <c r="AM647" i="6"/>
  <c r="AL647" i="6"/>
  <c r="AM639" i="6"/>
  <c r="AL639" i="6"/>
  <c r="AM631" i="6"/>
  <c r="AL631" i="6"/>
  <c r="AM623" i="6"/>
  <c r="AL623" i="6"/>
  <c r="AM615" i="6"/>
  <c r="AL615" i="6"/>
  <c r="AM607" i="6"/>
  <c r="AL607" i="6"/>
  <c r="AM599" i="6"/>
  <c r="AL599" i="6"/>
  <c r="AM591" i="6"/>
  <c r="AL591" i="6"/>
  <c r="AM583" i="6"/>
  <c r="AL583" i="6"/>
  <c r="AM575" i="6"/>
  <c r="AL575" i="6"/>
  <c r="AM567" i="6"/>
  <c r="AL567" i="6"/>
  <c r="AM559" i="6"/>
  <c r="AL559" i="6"/>
  <c r="AM551" i="6"/>
  <c r="AL551" i="6"/>
  <c r="AM543" i="6"/>
  <c r="AL543" i="6"/>
  <c r="AM535" i="6"/>
  <c r="AL535" i="6"/>
  <c r="AM527" i="6"/>
  <c r="AL527" i="6"/>
  <c r="AM519" i="6"/>
  <c r="AL519" i="6"/>
  <c r="AM511" i="6"/>
  <c r="AL511" i="6"/>
  <c r="AM503" i="6"/>
  <c r="AL503" i="6"/>
  <c r="AM495" i="6"/>
  <c r="AL495" i="6"/>
  <c r="AM487" i="6"/>
  <c r="AL487" i="6"/>
  <c r="AM479" i="6"/>
  <c r="AL479" i="6"/>
  <c r="AM471" i="6"/>
  <c r="AL471" i="6"/>
  <c r="AM463" i="6"/>
  <c r="AL463" i="6"/>
  <c r="AM455" i="6"/>
  <c r="AL455" i="6"/>
  <c r="AM447" i="6"/>
  <c r="AL447" i="6"/>
  <c r="AM439" i="6"/>
  <c r="AL439" i="6"/>
  <c r="AM431" i="6"/>
  <c r="AL431" i="6"/>
  <c r="AM423" i="6"/>
  <c r="AL423" i="6"/>
  <c r="AM415" i="6"/>
  <c r="AL415" i="6"/>
  <c r="AM407" i="6"/>
  <c r="AL407" i="6"/>
  <c r="AM399" i="6"/>
  <c r="AL399" i="6"/>
  <c r="AM391" i="6"/>
  <c r="AL391" i="6"/>
  <c r="AM383" i="6"/>
  <c r="AL383" i="6"/>
  <c r="AM375" i="6"/>
  <c r="AL375" i="6"/>
  <c r="AM367" i="6"/>
  <c r="AL367" i="6"/>
  <c r="AM359" i="6"/>
  <c r="AL359" i="6"/>
  <c r="AM351" i="6"/>
  <c r="AL351" i="6"/>
  <c r="AM343" i="6"/>
  <c r="AL343" i="6"/>
  <c r="AM335" i="6"/>
  <c r="AL335" i="6"/>
  <c r="AM327" i="6"/>
  <c r="AL327" i="6"/>
  <c r="AM319" i="6"/>
  <c r="AL319" i="6"/>
  <c r="AM311" i="6"/>
  <c r="AL311" i="6"/>
  <c r="AM303" i="6"/>
  <c r="AL303" i="6"/>
  <c r="AM295" i="6"/>
  <c r="AL295" i="6"/>
  <c r="AM287" i="6"/>
  <c r="AL287" i="6"/>
  <c r="AM279" i="6"/>
  <c r="AL279" i="6"/>
  <c r="AM271" i="6"/>
  <c r="AL271" i="6"/>
  <c r="AM263" i="6"/>
  <c r="AL263" i="6"/>
  <c r="AM255" i="6"/>
  <c r="AL255" i="6"/>
  <c r="AM247" i="6"/>
  <c r="AL247" i="6"/>
  <c r="AM239" i="6"/>
  <c r="AL239" i="6"/>
  <c r="AM231" i="6"/>
  <c r="AL231" i="6"/>
  <c r="AM223" i="6"/>
  <c r="AL223" i="6"/>
  <c r="AM215" i="6"/>
  <c r="AL215" i="6"/>
  <c r="AM207" i="6"/>
  <c r="AL207" i="6"/>
  <c r="AM199" i="6"/>
  <c r="AL199" i="6"/>
  <c r="AM191" i="6"/>
  <c r="AL191" i="6"/>
  <c r="AM183" i="6"/>
  <c r="AL183" i="6"/>
  <c r="AM175" i="6"/>
  <c r="AL175" i="6"/>
  <c r="AM167" i="6"/>
  <c r="AL167" i="6"/>
  <c r="AM159" i="6"/>
  <c r="AL159" i="6"/>
  <c r="AM151" i="6"/>
  <c r="AL151" i="6"/>
  <c r="AM143" i="6"/>
  <c r="AL143" i="6"/>
  <c r="AM135" i="6"/>
  <c r="AL135" i="6"/>
  <c r="AM127" i="6"/>
  <c r="AL127" i="6"/>
  <c r="AM119" i="6"/>
  <c r="AL119" i="6"/>
  <c r="AM111" i="6"/>
  <c r="AL111" i="6"/>
  <c r="AM103" i="6"/>
  <c r="AL103" i="6"/>
  <c r="AM95" i="6"/>
  <c r="AL95" i="6"/>
  <c r="AM87" i="6"/>
  <c r="AL87" i="6"/>
  <c r="AM79" i="6"/>
  <c r="AL79" i="6"/>
  <c r="AM71" i="6"/>
  <c r="AL71" i="6"/>
  <c r="AM63" i="6"/>
  <c r="AL63" i="6"/>
  <c r="AM55" i="6"/>
  <c r="AL55" i="6"/>
  <c r="AM47" i="6"/>
  <c r="AL47" i="6"/>
  <c r="AM39" i="6"/>
  <c r="AL39" i="6"/>
  <c r="AM31" i="6"/>
  <c r="AL31" i="6"/>
  <c r="AM23" i="6"/>
  <c r="AL23" i="6"/>
  <c r="AM15" i="6"/>
  <c r="AL15" i="6"/>
  <c r="AM7" i="6"/>
  <c r="AL7" i="6"/>
  <c r="AM97" i="6"/>
  <c r="AL97" i="6"/>
  <c r="AM53" i="6"/>
  <c r="AL53" i="6"/>
  <c r="AM45" i="6"/>
  <c r="AL45" i="6"/>
  <c r="AM37" i="6"/>
  <c r="AL37" i="6"/>
  <c r="AM29" i="6"/>
  <c r="AL29" i="6"/>
  <c r="AM21" i="6"/>
  <c r="AL21" i="6"/>
  <c r="AM5" i="6"/>
  <c r="AL5" i="6"/>
  <c r="AM308" i="6"/>
  <c r="AL308" i="6"/>
  <c r="AM260" i="6"/>
  <c r="AL260" i="6"/>
  <c r="AM216" i="6"/>
  <c r="AL216" i="6"/>
  <c r="AM168" i="6"/>
  <c r="AL168" i="6"/>
  <c r="AM144" i="6"/>
  <c r="AL144" i="6"/>
  <c r="AM120" i="6"/>
  <c r="AL120" i="6"/>
  <c r="AM72" i="6"/>
  <c r="AL72" i="6"/>
  <c r="AM48" i="6"/>
  <c r="AL48" i="6"/>
  <c r="AM24" i="6"/>
  <c r="AL24" i="6"/>
  <c r="AM1174" i="6"/>
  <c r="AL1174" i="6"/>
  <c r="AM1158" i="6"/>
  <c r="AL1158" i="6"/>
  <c r="AM1150" i="6"/>
  <c r="AL1150" i="6"/>
  <c r="AM1142" i="6"/>
  <c r="AL1142" i="6"/>
  <c r="AM1134" i="6"/>
  <c r="AL1134" i="6"/>
  <c r="AM1126" i="6"/>
  <c r="AL1126" i="6"/>
  <c r="AM1118" i="6"/>
  <c r="AL1118" i="6"/>
  <c r="AM1110" i="6"/>
  <c r="AL1110" i="6"/>
  <c r="AM1094" i="6"/>
  <c r="AL1094" i="6"/>
  <c r="AM1086" i="6"/>
  <c r="AL1086" i="6"/>
  <c r="AM1078" i="6"/>
  <c r="AL1078" i="6"/>
  <c r="AM1070" i="6"/>
  <c r="AL1070" i="6"/>
  <c r="AM1062" i="6"/>
  <c r="AL1062" i="6"/>
  <c r="AM1046" i="6"/>
  <c r="AL1046" i="6"/>
  <c r="AM1038" i="6"/>
  <c r="AL1038" i="6"/>
  <c r="AM1030" i="6"/>
  <c r="AL1030" i="6"/>
  <c r="AM1022" i="6"/>
  <c r="AL1022" i="6"/>
  <c r="AM1014" i="6"/>
  <c r="AL1014" i="6"/>
  <c r="AM1006" i="6"/>
  <c r="AL1006" i="6"/>
  <c r="AM998" i="6"/>
  <c r="AL998" i="6"/>
  <c r="AM990" i="6"/>
  <c r="AL990" i="6"/>
  <c r="AM982" i="6"/>
  <c r="AL982" i="6"/>
  <c r="AM974" i="6"/>
  <c r="AL974" i="6"/>
  <c r="AL966" i="6"/>
  <c r="AM958" i="6"/>
  <c r="AL958" i="6"/>
  <c r="AM950" i="6"/>
  <c r="AL950" i="6"/>
  <c r="AM934" i="6"/>
  <c r="AL934" i="6"/>
  <c r="AM926" i="6"/>
  <c r="AL926" i="6"/>
  <c r="AM918" i="6"/>
  <c r="AL918" i="6"/>
  <c r="AM910" i="6"/>
  <c r="AL910" i="6"/>
  <c r="AM902" i="6"/>
  <c r="AL902" i="6"/>
  <c r="AM894" i="6"/>
  <c r="AL894" i="6"/>
  <c r="AM886" i="6"/>
  <c r="AL886" i="6"/>
  <c r="AM870" i="6"/>
  <c r="AL870" i="6"/>
  <c r="AM862" i="6"/>
  <c r="AL862" i="6"/>
  <c r="AM854" i="6"/>
  <c r="AL854" i="6"/>
  <c r="AM846" i="6"/>
  <c r="AL846" i="6"/>
  <c r="AM838" i="6"/>
  <c r="AL838" i="6"/>
  <c r="AM830" i="6"/>
  <c r="AL830" i="6"/>
  <c r="AM822" i="6"/>
  <c r="AL822" i="6"/>
  <c r="AM814" i="6"/>
  <c r="AL814" i="6"/>
  <c r="AM806" i="6"/>
  <c r="AL806" i="6"/>
  <c r="AM798" i="6"/>
  <c r="AL798" i="6"/>
  <c r="AM790" i="6"/>
  <c r="AL790" i="6"/>
  <c r="AM782" i="6"/>
  <c r="AL782" i="6"/>
  <c r="AM774" i="6"/>
  <c r="AL774" i="6"/>
  <c r="AM766" i="6"/>
  <c r="AL766" i="6"/>
  <c r="AM758" i="6"/>
  <c r="AL758" i="6"/>
  <c r="AM742" i="6"/>
  <c r="AL742" i="6"/>
  <c r="AM734" i="6"/>
  <c r="AL734" i="6"/>
  <c r="AM726" i="6"/>
  <c r="AL726" i="6"/>
  <c r="AM718" i="6"/>
  <c r="AL718" i="6"/>
  <c r="AM710" i="6"/>
  <c r="AL710" i="6"/>
  <c r="AM702" i="6"/>
  <c r="AL702" i="6"/>
  <c r="AM694" i="6"/>
  <c r="AL694" i="6"/>
  <c r="AM678" i="6"/>
  <c r="AL678" i="6"/>
  <c r="AM670" i="6"/>
  <c r="AL670" i="6"/>
  <c r="AM662" i="6"/>
  <c r="AL662" i="6"/>
  <c r="AM654" i="6"/>
  <c r="AL654" i="6"/>
  <c r="AL646" i="6"/>
  <c r="AM638" i="6"/>
  <c r="AL638" i="6"/>
  <c r="AM630" i="6"/>
  <c r="AL630" i="6"/>
  <c r="AM614" i="6"/>
  <c r="AL614" i="6"/>
  <c r="AM606" i="6"/>
  <c r="AL606" i="6"/>
  <c r="AM598" i="6"/>
  <c r="AL598" i="6"/>
  <c r="AM590" i="6"/>
  <c r="AL590" i="6"/>
  <c r="AM582" i="6"/>
  <c r="AL582" i="6"/>
  <c r="AM574" i="6"/>
  <c r="AL574" i="6"/>
  <c r="AM566" i="6"/>
  <c r="AL566" i="6"/>
  <c r="AM558" i="6"/>
  <c r="AL558" i="6"/>
  <c r="AM550" i="6"/>
  <c r="AL550" i="6"/>
  <c r="AM542" i="6"/>
  <c r="AL542" i="6"/>
  <c r="AM534" i="6"/>
  <c r="AL534" i="6"/>
  <c r="AM526" i="6"/>
  <c r="AL526" i="6"/>
  <c r="AM518" i="6"/>
  <c r="AL518" i="6"/>
  <c r="AM510" i="6"/>
  <c r="AL510" i="6"/>
  <c r="AM502" i="6"/>
  <c r="AL502" i="6"/>
  <c r="AM486" i="6"/>
  <c r="AL486" i="6"/>
  <c r="AM478" i="6"/>
  <c r="AL478" i="6"/>
  <c r="AM470" i="6"/>
  <c r="AL470" i="6"/>
  <c r="AM462" i="6"/>
  <c r="AL462" i="6"/>
  <c r="AM454" i="6"/>
  <c r="AL454" i="6"/>
  <c r="AM446" i="6"/>
  <c r="AL446" i="6"/>
  <c r="AM438" i="6"/>
  <c r="AL438" i="6"/>
  <c r="AM422" i="6"/>
  <c r="AL422" i="6"/>
  <c r="AM414" i="6"/>
  <c r="AL414" i="6"/>
  <c r="AM406" i="6"/>
  <c r="AL406" i="6"/>
  <c r="AM398" i="6"/>
  <c r="AL398" i="6"/>
  <c r="AM390" i="6"/>
  <c r="AL390" i="6"/>
  <c r="AM382" i="6"/>
  <c r="AL382" i="6"/>
  <c r="AM374" i="6"/>
  <c r="AL374" i="6"/>
  <c r="AM358" i="6"/>
  <c r="AL358" i="6"/>
  <c r="AM350" i="6"/>
  <c r="AL350" i="6"/>
  <c r="AM342" i="6"/>
  <c r="AL342" i="6"/>
  <c r="AM334" i="6"/>
  <c r="AL334" i="6"/>
  <c r="AM326" i="6"/>
  <c r="AL326" i="6"/>
  <c r="AM318" i="6"/>
  <c r="AL318" i="6"/>
  <c r="AM310" i="6"/>
  <c r="AL310" i="6"/>
  <c r="AM294" i="6"/>
  <c r="AL294" i="6"/>
  <c r="AM286" i="6"/>
  <c r="AL286" i="6"/>
  <c r="AM278" i="6"/>
  <c r="AL278" i="6"/>
  <c r="AM270" i="6"/>
  <c r="AL270" i="6"/>
  <c r="AM262" i="6"/>
  <c r="AL262" i="6"/>
  <c r="AM254" i="6"/>
  <c r="AL254" i="6"/>
  <c r="AM246" i="6"/>
  <c r="AL246" i="6"/>
  <c r="AM230" i="6"/>
  <c r="AL230" i="6"/>
  <c r="AM222" i="6"/>
  <c r="AL222" i="6"/>
  <c r="AM214" i="6"/>
  <c r="AL214" i="6"/>
  <c r="AM206" i="6"/>
  <c r="AL206" i="6"/>
  <c r="AL198" i="6"/>
  <c r="AM190" i="6"/>
  <c r="AL190" i="6"/>
  <c r="AM182" i="6"/>
  <c r="AL182" i="6"/>
  <c r="AM166" i="6"/>
  <c r="AL166" i="6"/>
  <c r="AM158" i="6"/>
  <c r="AL158" i="6"/>
  <c r="AM150" i="6"/>
  <c r="AL150" i="6"/>
  <c r="AM142" i="6"/>
  <c r="AL142" i="6"/>
  <c r="AM134" i="6"/>
  <c r="AL134" i="6"/>
  <c r="AM126" i="6"/>
  <c r="AL126" i="6"/>
  <c r="AM118" i="6"/>
  <c r="AL118" i="6"/>
  <c r="AM102" i="6"/>
  <c r="AL102" i="6"/>
  <c r="AM94" i="6"/>
  <c r="AL94" i="6"/>
  <c r="AM86" i="6"/>
  <c r="AL86" i="6"/>
  <c r="AM78" i="6"/>
  <c r="AL78" i="6"/>
  <c r="AM70" i="6"/>
  <c r="AL70" i="6"/>
  <c r="AM62" i="6"/>
  <c r="AL62" i="6"/>
  <c r="AM54" i="6"/>
  <c r="AL54" i="6"/>
  <c r="AM38" i="6"/>
  <c r="AL38" i="6"/>
  <c r="AM30" i="6"/>
  <c r="AL30" i="6"/>
  <c r="AM22" i="6"/>
  <c r="AL22" i="6"/>
  <c r="AM14" i="6"/>
  <c r="AL14" i="6"/>
  <c r="AM6" i="6"/>
  <c r="AL6" i="6"/>
  <c r="AM17" i="6"/>
  <c r="AL17" i="6"/>
  <c r="AM348" i="6"/>
  <c r="AL348" i="6"/>
  <c r="AM292" i="6"/>
  <c r="AL292" i="6"/>
  <c r="AM268" i="6"/>
  <c r="AL268" i="6"/>
  <c r="AM240" i="6"/>
  <c r="AL240" i="6"/>
  <c r="AM212" i="6"/>
  <c r="AL212" i="6"/>
  <c r="AM164" i="6"/>
  <c r="AL164" i="6"/>
  <c r="AM116" i="6"/>
  <c r="AL116" i="6"/>
  <c r="AM64" i="6"/>
  <c r="AL64" i="6"/>
  <c r="AM40" i="6"/>
  <c r="AL40" i="6"/>
  <c r="AM16" i="6"/>
  <c r="AL16" i="6"/>
  <c r="AM3295" i="6"/>
  <c r="AL3295" i="6"/>
  <c r="AM3287" i="6"/>
  <c r="AL3287" i="6"/>
  <c r="AM3279" i="6"/>
  <c r="AL3279" i="6"/>
  <c r="AM3271" i="6"/>
  <c r="AL3271" i="6"/>
  <c r="AM3255" i="6"/>
  <c r="AL3255" i="6"/>
  <c r="AM3239" i="6"/>
  <c r="AL3239" i="6"/>
  <c r="AM3231" i="6"/>
  <c r="AL3231" i="6"/>
  <c r="AM3223" i="6"/>
  <c r="AL3223" i="6"/>
  <c r="AM3215" i="6"/>
  <c r="AL3215" i="6"/>
  <c r="AM3207" i="6"/>
  <c r="AL3207" i="6"/>
  <c r="AM3191" i="6"/>
  <c r="AL3191" i="6"/>
  <c r="AM3175" i="6"/>
  <c r="AL3175" i="6"/>
  <c r="AM3167" i="6"/>
  <c r="AL3167" i="6"/>
  <c r="AM3159" i="6"/>
  <c r="AL3159" i="6"/>
  <c r="AM3151" i="6"/>
  <c r="AL3151" i="6"/>
  <c r="AM3143" i="6"/>
  <c r="AL3143" i="6"/>
  <c r="AM3127" i="6"/>
  <c r="AL3127" i="6"/>
  <c r="AM3111" i="6"/>
  <c r="AL3111" i="6"/>
  <c r="AM3103" i="6"/>
  <c r="AL3103" i="6"/>
  <c r="AM3095" i="6"/>
  <c r="AL3095" i="6"/>
  <c r="AM3087" i="6"/>
  <c r="AL3087" i="6"/>
  <c r="AM3079" i="6"/>
  <c r="AL3079" i="6"/>
  <c r="AM3063" i="6"/>
  <c r="AL3063" i="6"/>
  <c r="AM3047" i="6"/>
  <c r="AL3047" i="6"/>
  <c r="AM3039" i="6"/>
  <c r="AL3039" i="6"/>
  <c r="AM3031" i="6"/>
  <c r="AL3031" i="6"/>
  <c r="AM3023" i="6"/>
  <c r="AL3023" i="6"/>
  <c r="AM3015" i="6"/>
  <c r="AL3015" i="6"/>
  <c r="AM2999" i="6"/>
  <c r="AL2999" i="6"/>
  <c r="AM2983" i="6"/>
  <c r="AL2983" i="6"/>
  <c r="AM2975" i="6"/>
  <c r="AL2975" i="6"/>
  <c r="AM2967" i="6"/>
  <c r="AL2967" i="6"/>
  <c r="AM2959" i="6"/>
  <c r="AL2959" i="6"/>
  <c r="AM2951" i="6"/>
  <c r="AL2951" i="6"/>
  <c r="AM2935" i="6"/>
  <c r="AL2935" i="6"/>
  <c r="AM2919" i="6"/>
  <c r="AL2919" i="6"/>
  <c r="AM2911" i="6"/>
  <c r="AL2911" i="6"/>
  <c r="AM2903" i="6"/>
  <c r="AL2903" i="6"/>
  <c r="AM2895" i="6"/>
  <c r="AL2895" i="6"/>
  <c r="AM2887" i="6"/>
  <c r="AL2887" i="6"/>
  <c r="AM2879" i="6"/>
  <c r="AL2879" i="6"/>
  <c r="AM2871" i="6"/>
  <c r="AL2871" i="6"/>
  <c r="AM2863" i="6"/>
  <c r="AL2863" i="6"/>
  <c r="AM2855" i="6"/>
  <c r="AL2855" i="6"/>
  <c r="AM2847" i="6"/>
  <c r="AL2847" i="6"/>
  <c r="AM2839" i="6"/>
  <c r="AL2839" i="6"/>
  <c r="AM2831" i="6"/>
  <c r="AL2831" i="6"/>
  <c r="AM2823" i="6"/>
  <c r="AL2823" i="6"/>
  <c r="AM2807" i="6"/>
  <c r="AL2807" i="6"/>
  <c r="AM2791" i="6"/>
  <c r="AL2791" i="6"/>
  <c r="AM2783" i="6"/>
  <c r="AL2783" i="6"/>
  <c r="AM2775" i="6"/>
  <c r="AL2775" i="6"/>
  <c r="AM2767" i="6"/>
  <c r="AL2767" i="6"/>
  <c r="AM2759" i="6"/>
  <c r="AL2759" i="6"/>
  <c r="AM2751" i="6"/>
  <c r="AL2751" i="6"/>
  <c r="AM2743" i="6"/>
  <c r="AL2743" i="6"/>
  <c r="AM2735" i="6"/>
  <c r="AL2735" i="6"/>
  <c r="AM2727" i="6"/>
  <c r="AL2727" i="6"/>
  <c r="AM2719" i="6"/>
  <c r="AL2719" i="6"/>
  <c r="AM2711" i="6"/>
  <c r="AL2711" i="6"/>
  <c r="AM2703" i="6"/>
  <c r="AL2703" i="6"/>
  <c r="AM2695" i="6"/>
  <c r="AL2695" i="6"/>
  <c r="AM2679" i="6"/>
  <c r="AL2679" i="6"/>
  <c r="AM2663" i="6"/>
  <c r="AL2663" i="6"/>
  <c r="AM2655" i="6"/>
  <c r="AL2655" i="6"/>
  <c r="AM2647" i="6"/>
  <c r="AL2647" i="6"/>
  <c r="AM2639" i="6"/>
  <c r="AL2639" i="6"/>
  <c r="AM2631" i="6"/>
  <c r="AL2631" i="6"/>
  <c r="AM2279" i="6"/>
  <c r="AL2279" i="6"/>
  <c r="AM2271" i="6"/>
  <c r="AL2271" i="6"/>
  <c r="AM3466" i="6"/>
  <c r="AL3466" i="6"/>
  <c r="AM3458" i="6"/>
  <c r="AL3458" i="6"/>
  <c r="AM3450" i="6"/>
  <c r="AL3450" i="6"/>
  <c r="AM3442" i="6"/>
  <c r="AL3442" i="6"/>
  <c r="AM3434" i="6"/>
  <c r="AL3434" i="6"/>
  <c r="AM3426" i="6"/>
  <c r="AL3426" i="6"/>
  <c r="AM3418" i="6"/>
  <c r="AL3418" i="6"/>
  <c r="AM3410" i="6"/>
  <c r="AL3410" i="6"/>
  <c r="AM3402" i="6"/>
  <c r="AL3402" i="6"/>
  <c r="AM3394" i="6"/>
  <c r="AL3394" i="6"/>
  <c r="AM3386" i="6"/>
  <c r="AL3386" i="6"/>
  <c r="AM3378" i="6"/>
  <c r="AL3378" i="6"/>
  <c r="AM3370" i="6"/>
  <c r="AL3370" i="6"/>
  <c r="AM3362" i="6"/>
  <c r="AL3362" i="6"/>
  <c r="AM3354" i="6"/>
  <c r="AL3354" i="6"/>
  <c r="AM3346" i="6"/>
  <c r="AL3346" i="6"/>
  <c r="AM3338" i="6"/>
  <c r="AL3338" i="6"/>
  <c r="AM3330" i="6"/>
  <c r="AL3330" i="6"/>
  <c r="AM3322" i="6"/>
  <c r="AL3322" i="6"/>
  <c r="AM3314" i="6"/>
  <c r="AL3314" i="6"/>
  <c r="AM3306" i="6"/>
  <c r="AL3306" i="6"/>
  <c r="AM2962" i="6"/>
  <c r="AL2962" i="6"/>
  <c r="AM3297" i="6"/>
  <c r="AL3297" i="6"/>
  <c r="AM3289" i="6"/>
  <c r="AL3289" i="6"/>
  <c r="AM3281" i="6"/>
  <c r="AL3281" i="6"/>
  <c r="AM3273" i="6"/>
  <c r="AL3273" i="6"/>
  <c r="AM3265" i="6"/>
  <c r="AL3265" i="6"/>
  <c r="AM3257" i="6"/>
  <c r="AL3257" i="6"/>
  <c r="AM3249" i="6"/>
  <c r="AL3249" i="6"/>
  <c r="AM3241" i="6"/>
  <c r="AL3241" i="6"/>
  <c r="AM3233" i="6"/>
  <c r="AL3233" i="6"/>
  <c r="AM3225" i="6"/>
  <c r="AL3225" i="6"/>
  <c r="AM3217" i="6"/>
  <c r="AL3217" i="6"/>
  <c r="AM3209" i="6"/>
  <c r="AL3209" i="6"/>
  <c r="AM3201" i="6"/>
  <c r="AL3201" i="6"/>
  <c r="AM3185" i="6"/>
  <c r="AL3185" i="6"/>
  <c r="AM3177" i="6"/>
  <c r="AL3177" i="6"/>
  <c r="AM3169" i="6"/>
  <c r="AL3169" i="6"/>
  <c r="AM3161" i="6"/>
  <c r="AL3161" i="6"/>
  <c r="AM3153" i="6"/>
  <c r="AL3153" i="6"/>
  <c r="AM3145" i="6"/>
  <c r="AL3145" i="6"/>
  <c r="AM3137" i="6"/>
  <c r="AL3137" i="6"/>
  <c r="AM3121" i="6"/>
  <c r="AL3121" i="6"/>
  <c r="AM3113" i="6"/>
  <c r="AL3113" i="6"/>
  <c r="AM3105" i="6"/>
  <c r="AL3105" i="6"/>
  <c r="AM3097" i="6"/>
  <c r="AL3097" i="6"/>
  <c r="AM3089" i="6"/>
  <c r="AL3089" i="6"/>
  <c r="AM3081" i="6"/>
  <c r="AL3081" i="6"/>
  <c r="AM3073" i="6"/>
  <c r="AL3073" i="6"/>
  <c r="AM3065" i="6"/>
  <c r="AL3065" i="6"/>
  <c r="AM3057" i="6"/>
  <c r="AL3057" i="6"/>
  <c r="AM3049" i="6"/>
  <c r="AL3049" i="6"/>
  <c r="AM3041" i="6"/>
  <c r="AL3041" i="6"/>
  <c r="AM3033" i="6"/>
  <c r="AL3033" i="6"/>
  <c r="AM3025" i="6"/>
  <c r="AL3025" i="6"/>
  <c r="AM3017" i="6"/>
  <c r="AL3017" i="6"/>
  <c r="AM3009" i="6"/>
  <c r="AL3009" i="6"/>
  <c r="AM3001" i="6"/>
  <c r="AL3001" i="6"/>
  <c r="AM2993" i="6"/>
  <c r="AL2993" i="6"/>
  <c r="AM2985" i="6"/>
  <c r="AL2985" i="6"/>
  <c r="AM2977" i="6"/>
  <c r="AL2977" i="6"/>
  <c r="AM2969" i="6"/>
  <c r="AL2969" i="6"/>
  <c r="AM2961" i="6"/>
  <c r="AL2961" i="6"/>
  <c r="AM2953" i="6"/>
  <c r="AL2953" i="6"/>
  <c r="AM2945" i="6"/>
  <c r="AL2945" i="6"/>
  <c r="AM2929" i="6"/>
  <c r="AL2929" i="6"/>
  <c r="AM2921" i="6"/>
  <c r="AL2921" i="6"/>
  <c r="AM2913" i="6"/>
  <c r="AL2913" i="6"/>
  <c r="AM2905" i="6"/>
  <c r="AL2905" i="6"/>
  <c r="AM2897" i="6"/>
  <c r="AL2897" i="6"/>
  <c r="AM2889" i="6"/>
  <c r="AL2889" i="6"/>
  <c r="AM2881" i="6"/>
  <c r="AL2881" i="6"/>
  <c r="AM2873" i="6"/>
  <c r="AL2873" i="6"/>
  <c r="AM2865" i="6"/>
  <c r="AL2865" i="6"/>
  <c r="AM2849" i="6"/>
  <c r="AL2849" i="6"/>
  <c r="AM2841" i="6"/>
  <c r="AL2841" i="6"/>
  <c r="AM2833" i="6"/>
  <c r="AL2833" i="6"/>
  <c r="AM2825" i="6"/>
  <c r="AL2825" i="6"/>
  <c r="AM2817" i="6"/>
  <c r="AL2817" i="6"/>
  <c r="AM2801" i="6"/>
  <c r="AL2801" i="6"/>
  <c r="AM2793" i="6"/>
  <c r="AL2793" i="6"/>
  <c r="AM2785" i="6"/>
  <c r="AL2785" i="6"/>
  <c r="AM2777" i="6"/>
  <c r="AL2777" i="6"/>
  <c r="AM2769" i="6"/>
  <c r="AL2769" i="6"/>
  <c r="AM2761" i="6"/>
  <c r="AL2761" i="6"/>
  <c r="AM2753" i="6"/>
  <c r="AL2753" i="6"/>
  <c r="AM2745" i="6"/>
  <c r="AL2745" i="6"/>
  <c r="AM2737" i="6"/>
  <c r="AL2737" i="6"/>
  <c r="AM2729" i="6"/>
  <c r="AL2729" i="6"/>
  <c r="AM2721" i="6"/>
  <c r="AL2721" i="6"/>
  <c r="AM2713" i="6"/>
  <c r="AL2713" i="6"/>
  <c r="AM2705" i="6"/>
  <c r="AL2705" i="6"/>
  <c r="AM2697" i="6"/>
  <c r="AL2697" i="6"/>
  <c r="AM2689" i="6"/>
  <c r="AL2689" i="6"/>
  <c r="AM2681" i="6"/>
  <c r="AL2681" i="6"/>
  <c r="AM2673" i="6"/>
  <c r="AL2673" i="6"/>
  <c r="AM2657" i="6"/>
  <c r="AL2657" i="6"/>
  <c r="AM2649" i="6"/>
  <c r="AL2649" i="6"/>
  <c r="AM2641" i="6"/>
  <c r="AL2641" i="6"/>
  <c r="AM2633" i="6"/>
  <c r="AL2633" i="6"/>
  <c r="AM2625" i="6"/>
  <c r="AL2625" i="6"/>
  <c r="AM2273" i="6"/>
  <c r="AL2273" i="6"/>
  <c r="AM2265" i="6"/>
  <c r="AL2265" i="6"/>
  <c r="AM3464" i="6"/>
  <c r="AL3464" i="6"/>
  <c r="AM3456" i="6"/>
  <c r="AL3456" i="6"/>
  <c r="AM3448" i="6"/>
  <c r="AL3448" i="6"/>
  <c r="AM3440" i="6"/>
  <c r="AL3440" i="6"/>
  <c r="AM3424" i="6"/>
  <c r="AL3424" i="6"/>
  <c r="AM3416" i="6"/>
  <c r="AL3416" i="6"/>
  <c r="AM3408" i="6"/>
  <c r="AL3408" i="6"/>
  <c r="AM3400" i="6"/>
  <c r="AL3400" i="6"/>
  <c r="AM3392" i="6"/>
  <c r="AL3392" i="6"/>
  <c r="AM3376" i="6"/>
  <c r="AL3376" i="6"/>
  <c r="AM3368" i="6"/>
  <c r="AL3368" i="6"/>
  <c r="AM3360" i="6"/>
  <c r="AL3360" i="6"/>
  <c r="AM3344" i="6"/>
  <c r="AL3344" i="6"/>
  <c r="AM3336" i="6"/>
  <c r="AL3336" i="6"/>
  <c r="AM3328" i="6"/>
  <c r="AL3328" i="6"/>
  <c r="AM3320" i="6"/>
  <c r="AL3320" i="6"/>
  <c r="AM3312" i="6"/>
  <c r="AL3312" i="6"/>
  <c r="AM3304" i="6"/>
  <c r="AL3304" i="6"/>
  <c r="AM3803" i="6"/>
  <c r="AL3803" i="6"/>
  <c r="AM3795" i="6"/>
  <c r="AL3795" i="6"/>
  <c r="AM3787" i="6"/>
  <c r="AL3787" i="6"/>
  <c r="AM3771" i="6"/>
  <c r="AL3771" i="6"/>
  <c r="AM3763" i="6"/>
  <c r="AL3763" i="6"/>
  <c r="AM3755" i="6"/>
  <c r="AL3755" i="6"/>
  <c r="AM3747" i="6"/>
  <c r="AL3747" i="6"/>
  <c r="AM3739" i="6"/>
  <c r="AL3739" i="6"/>
  <c r="AM3723" i="6"/>
  <c r="AL3723" i="6"/>
  <c r="AM3715" i="6"/>
  <c r="AL3715" i="6"/>
  <c r="AM3707" i="6"/>
  <c r="AL3707" i="6"/>
  <c r="AM3699" i="6"/>
  <c r="AL3699" i="6"/>
  <c r="AM3691" i="6"/>
  <c r="AL3691" i="6"/>
  <c r="AM3675" i="6"/>
  <c r="AL3675" i="6"/>
  <c r="AM3667" i="6"/>
  <c r="AL3667" i="6"/>
  <c r="AL3659" i="6"/>
  <c r="AM3659" i="6"/>
  <c r="AL3651" i="6"/>
  <c r="AM3651" i="6"/>
  <c r="AL3643" i="6"/>
  <c r="AM3643" i="6"/>
  <c r="AM3635" i="6"/>
  <c r="AL3635" i="6"/>
  <c r="AM3627" i="6"/>
  <c r="AL3627" i="6"/>
  <c r="AM3619" i="6"/>
  <c r="AL3619" i="6"/>
  <c r="AM3611" i="6"/>
  <c r="AL3611" i="6"/>
  <c r="AM3595" i="6"/>
  <c r="AL3595" i="6"/>
  <c r="AM3587" i="6"/>
  <c r="AL3587" i="6"/>
  <c r="AM3579" i="6"/>
  <c r="AL3579" i="6"/>
  <c r="AM3571" i="6"/>
  <c r="AL3571" i="6"/>
  <c r="AM3563" i="6"/>
  <c r="AL3563" i="6"/>
  <c r="AM3555" i="6"/>
  <c r="AL3555" i="6"/>
  <c r="AM3547" i="6"/>
  <c r="AL3547" i="6"/>
  <c r="AM3539" i="6"/>
  <c r="AL3539" i="6"/>
  <c r="AM3531" i="6"/>
  <c r="AL3531" i="6"/>
  <c r="AM3515" i="6"/>
  <c r="AL3515" i="6"/>
  <c r="AM3507" i="6"/>
  <c r="AL3507" i="6"/>
  <c r="AM3499" i="6"/>
  <c r="AL3499" i="6"/>
  <c r="AM3483" i="6"/>
  <c r="AL3483" i="6"/>
  <c r="AM3467" i="6"/>
  <c r="AL3467" i="6"/>
  <c r="AM3459" i="6"/>
  <c r="AL3459" i="6"/>
  <c r="AM3451" i="6"/>
  <c r="AL3451" i="6"/>
  <c r="AM3435" i="6"/>
  <c r="AL3435" i="6"/>
  <c r="AM3419" i="6"/>
  <c r="AL3419" i="6"/>
  <c r="AM3403" i="6"/>
  <c r="AL3403" i="6"/>
  <c r="AM3387" i="6"/>
  <c r="AL3387" i="6"/>
  <c r="AM3379" i="6"/>
  <c r="AL3379" i="6"/>
  <c r="AM3371" i="6"/>
  <c r="AL3371" i="6"/>
  <c r="AM3355" i="6"/>
  <c r="AL3355" i="6"/>
  <c r="AM3339" i="6"/>
  <c r="AL3339" i="6"/>
  <c r="AM3323" i="6"/>
  <c r="AL3323" i="6"/>
  <c r="AM3315" i="6"/>
  <c r="AL3315" i="6"/>
  <c r="AM3307" i="6"/>
  <c r="AL3307" i="6"/>
  <c r="AM2619" i="6"/>
  <c r="AL2619" i="6"/>
  <c r="AM2611" i="6"/>
  <c r="AL2611" i="6"/>
  <c r="AM2603" i="6"/>
  <c r="AL2603" i="6"/>
  <c r="AM2595" i="6"/>
  <c r="AL2595" i="6"/>
  <c r="AM2587" i="6"/>
  <c r="AL2587" i="6"/>
  <c r="AM2579" i="6"/>
  <c r="AL2579" i="6"/>
  <c r="AM2571" i="6"/>
  <c r="AL2571" i="6"/>
  <c r="AM2563" i="6"/>
  <c r="AL2563" i="6"/>
  <c r="AM2555" i="6"/>
  <c r="AL2555" i="6"/>
  <c r="AM2547" i="6"/>
  <c r="AL2547" i="6"/>
  <c r="AM2539" i="6"/>
  <c r="AL2539" i="6"/>
  <c r="AM2531" i="6"/>
  <c r="AL2531" i="6"/>
  <c r="AM2523" i="6"/>
  <c r="AL2523" i="6"/>
  <c r="AM2515" i="6"/>
  <c r="AL2515" i="6"/>
  <c r="AM2507" i="6"/>
  <c r="AL2507" i="6"/>
  <c r="AM2499" i="6"/>
  <c r="AL2499" i="6"/>
  <c r="AM2491" i="6"/>
  <c r="AL2491" i="6"/>
  <c r="AM2483" i="6"/>
  <c r="AL2483" i="6"/>
  <c r="AM2475" i="6"/>
  <c r="AL2475" i="6"/>
  <c r="AM2467" i="6"/>
  <c r="AL2467" i="6"/>
  <c r="AM2459" i="6"/>
  <c r="AL2459" i="6"/>
  <c r="AM2451" i="6"/>
  <c r="AL2451" i="6"/>
  <c r="AM2443" i="6"/>
  <c r="AL2443" i="6"/>
  <c r="AM2435" i="6"/>
  <c r="AL2435" i="6"/>
  <c r="AM2427" i="6"/>
  <c r="AL2427" i="6"/>
  <c r="AM2419" i="6"/>
  <c r="AL2419" i="6"/>
  <c r="AM2411" i="6"/>
  <c r="AL2411" i="6"/>
  <c r="AM2403" i="6"/>
  <c r="AL2403" i="6"/>
  <c r="AM2395" i="6"/>
  <c r="AL2395" i="6"/>
  <c r="AM2387" i="6"/>
  <c r="AL2387" i="6"/>
  <c r="AM2379" i="6"/>
  <c r="AL2379" i="6"/>
  <c r="AM2371" i="6"/>
  <c r="AL2371" i="6"/>
  <c r="AM2363" i="6"/>
  <c r="AL2363" i="6"/>
  <c r="AM2355" i="6"/>
  <c r="AL2355" i="6"/>
  <c r="AM2339" i="6"/>
  <c r="AL2339" i="6"/>
  <c r="AM2331" i="6"/>
  <c r="AL2331" i="6"/>
  <c r="AM2323" i="6"/>
  <c r="AL2323" i="6"/>
  <c r="AM2315" i="6"/>
  <c r="AL2315" i="6"/>
  <c r="AM2307" i="6"/>
  <c r="AL2307" i="6"/>
  <c r="AM2299" i="6"/>
  <c r="AL2299" i="6"/>
  <c r="AM2291" i="6"/>
  <c r="AL2291" i="6"/>
  <c r="AM2283" i="6"/>
  <c r="AL2283" i="6"/>
  <c r="AM2259" i="6"/>
  <c r="AL2259" i="6"/>
  <c r="AM2243" i="6"/>
  <c r="AL2243" i="6"/>
  <c r="AM2235" i="6"/>
  <c r="AL2235" i="6"/>
  <c r="AM2227" i="6"/>
  <c r="AL2227" i="6"/>
  <c r="AM2219" i="6"/>
  <c r="AL2219" i="6"/>
  <c r="AM2211" i="6"/>
  <c r="AL2211" i="6"/>
  <c r="AM2203" i="6"/>
  <c r="AL2203" i="6"/>
  <c r="AM2195" i="6"/>
  <c r="AL2195" i="6"/>
  <c r="AM2187" i="6"/>
  <c r="AL2187" i="6"/>
  <c r="AM2179" i="6"/>
  <c r="AL2179" i="6"/>
  <c r="AM2171" i="6"/>
  <c r="AL2171" i="6"/>
  <c r="AM2163" i="6"/>
  <c r="AL2163" i="6"/>
  <c r="AM2155" i="6"/>
  <c r="AL2155" i="6"/>
  <c r="AM2147" i="6"/>
  <c r="AL2147" i="6"/>
  <c r="AM2139" i="6"/>
  <c r="AL2139" i="6"/>
  <c r="AM2131" i="6"/>
  <c r="AL2131" i="6"/>
  <c r="AM2123" i="6"/>
  <c r="AL2123" i="6"/>
  <c r="AM2115" i="6"/>
  <c r="AL2115" i="6"/>
  <c r="AM2107" i="6"/>
  <c r="AL2107" i="6"/>
  <c r="AM2099" i="6"/>
  <c r="AL2099" i="6"/>
  <c r="AM2083" i="6"/>
  <c r="AL2083" i="6"/>
  <c r="AM2075" i="6"/>
  <c r="AL2075" i="6"/>
  <c r="AM2067" i="6"/>
  <c r="AL2067" i="6"/>
  <c r="AM2059" i="6"/>
  <c r="AL2059" i="6"/>
  <c r="AM2051" i="6"/>
  <c r="AL2051" i="6"/>
  <c r="AM2035" i="6"/>
  <c r="AL2035" i="6"/>
  <c r="AM2027" i="6"/>
  <c r="AL2027" i="6"/>
  <c r="AM2019" i="6"/>
  <c r="AL2019" i="6"/>
  <c r="AM2011" i="6"/>
  <c r="AL2011" i="6"/>
  <c r="AM2003" i="6"/>
  <c r="AL2003" i="6"/>
  <c r="AM1995" i="6"/>
  <c r="AL1995" i="6"/>
  <c r="AM1987" i="6"/>
  <c r="AL1987" i="6"/>
  <c r="AM1979" i="6"/>
  <c r="AL1979" i="6"/>
  <c r="AM1971" i="6"/>
  <c r="AL1971" i="6"/>
  <c r="AM1963" i="6"/>
  <c r="AL1963" i="6"/>
  <c r="AM1955" i="6"/>
  <c r="AL1955" i="6"/>
  <c r="AM1947" i="6"/>
  <c r="AL1947" i="6"/>
  <c r="AM1939" i="6"/>
  <c r="AL1939" i="6"/>
  <c r="AM1923" i="6"/>
  <c r="AL1923" i="6"/>
  <c r="AM1915" i="6"/>
  <c r="AL1915" i="6"/>
  <c r="AM1907" i="6"/>
  <c r="AL1907" i="6"/>
  <c r="AM1891" i="6"/>
  <c r="AL1891" i="6"/>
  <c r="AM1883" i="6"/>
  <c r="AL1883" i="6"/>
  <c r="AM1875" i="6"/>
  <c r="AL1875" i="6"/>
  <c r="AM1867" i="6"/>
  <c r="AL1867" i="6"/>
  <c r="AM1859" i="6"/>
  <c r="AL1859" i="6"/>
  <c r="AM1843" i="6"/>
  <c r="AL1843" i="6"/>
  <c r="AM1827" i="6"/>
  <c r="AL1827" i="6"/>
  <c r="AM1819" i="6"/>
  <c r="AL1819" i="6"/>
  <c r="AM1811" i="6"/>
  <c r="AL1811" i="6"/>
  <c r="AM1803" i="6"/>
  <c r="AL1803" i="6"/>
  <c r="AM1795" i="6"/>
  <c r="AL1795" i="6"/>
  <c r="AM1787" i="6"/>
  <c r="AL1787" i="6"/>
  <c r="AM1779" i="6"/>
  <c r="AL1779" i="6"/>
  <c r="AM1771" i="6"/>
  <c r="AL1771" i="6"/>
  <c r="AM1763" i="6"/>
  <c r="AL1763" i="6"/>
  <c r="AM1755" i="6"/>
  <c r="AL1755" i="6"/>
  <c r="AM1747" i="6"/>
  <c r="AL1747" i="6"/>
  <c r="AM1739" i="6"/>
  <c r="AL1739" i="6"/>
  <c r="AM1731" i="6"/>
  <c r="AL1731" i="6"/>
  <c r="AM1723" i="6"/>
  <c r="AL1723" i="6"/>
  <c r="AM1715" i="6"/>
  <c r="AL1715" i="6"/>
  <c r="AM1707" i="6"/>
  <c r="AL1707" i="6"/>
  <c r="AM1699" i="6"/>
  <c r="AL1699" i="6"/>
  <c r="AM1691" i="6"/>
  <c r="AL1691" i="6"/>
  <c r="AM1683" i="6"/>
  <c r="AL1683" i="6"/>
  <c r="AM1675" i="6"/>
  <c r="AL1675" i="6"/>
  <c r="AM1667" i="6"/>
  <c r="AL1667" i="6"/>
  <c r="AM1659" i="6"/>
  <c r="AL1659" i="6"/>
  <c r="AM1651" i="6"/>
  <c r="AL1651" i="6"/>
  <c r="AM1635" i="6"/>
  <c r="AL1635" i="6"/>
  <c r="AM1627" i="6"/>
  <c r="AL1627" i="6"/>
  <c r="AM1619" i="6"/>
  <c r="AL1619" i="6"/>
  <c r="AM1611" i="6"/>
  <c r="AL1611" i="6"/>
  <c r="AM1603" i="6"/>
  <c r="AL1603" i="6"/>
  <c r="AM1595" i="6"/>
  <c r="AL1595" i="6"/>
  <c r="AM1587" i="6"/>
  <c r="AL1587" i="6"/>
  <c r="AM1579" i="6"/>
  <c r="AL1579" i="6"/>
  <c r="AM1571" i="6"/>
  <c r="AL1571" i="6"/>
  <c r="AM1563" i="6"/>
  <c r="AL1563" i="6"/>
  <c r="AM1555" i="6"/>
  <c r="AL1555" i="6"/>
  <c r="AM1547" i="6"/>
  <c r="AL1547" i="6"/>
  <c r="AM1539" i="6"/>
  <c r="AL1539" i="6"/>
  <c r="AM1531" i="6"/>
  <c r="AL1531" i="6"/>
  <c r="AM1523" i="6"/>
  <c r="AL1523" i="6"/>
  <c r="AM1515" i="6"/>
  <c r="AL1515" i="6"/>
  <c r="AM1507" i="6"/>
  <c r="AL1507" i="6"/>
  <c r="AM1499" i="6"/>
  <c r="AL1499" i="6"/>
  <c r="AM1491" i="6"/>
  <c r="AL1491" i="6"/>
  <c r="AM1483" i="6"/>
  <c r="AL1483" i="6"/>
  <c r="AM1475" i="6"/>
  <c r="AL1475" i="6"/>
  <c r="AM1467" i="6"/>
  <c r="AL1467" i="6"/>
  <c r="AM1459" i="6"/>
  <c r="AL1459" i="6"/>
  <c r="AM1443" i="6"/>
  <c r="AL1443" i="6"/>
  <c r="AM1435" i="6"/>
  <c r="AL1435" i="6"/>
  <c r="AM1427" i="6"/>
  <c r="AL1427" i="6"/>
  <c r="AM1419" i="6"/>
  <c r="AL1419" i="6"/>
  <c r="AM1411" i="6"/>
  <c r="AL1411" i="6"/>
  <c r="AM1403" i="6"/>
  <c r="AL1403" i="6"/>
  <c r="AM1395" i="6"/>
  <c r="AL1395" i="6"/>
  <c r="AL1379" i="6"/>
  <c r="AM1379" i="6"/>
  <c r="AL1371" i="6"/>
  <c r="AM1371" i="6"/>
  <c r="AL1363" i="6"/>
  <c r="AM1363" i="6"/>
  <c r="AL1355" i="6"/>
  <c r="AM1355" i="6"/>
  <c r="AL1347" i="6"/>
  <c r="AM1347" i="6"/>
  <c r="AL1339" i="6"/>
  <c r="AM1339" i="6"/>
  <c r="AL1331" i="6"/>
  <c r="AM1331" i="6"/>
  <c r="AL1323" i="6"/>
  <c r="AM1323" i="6"/>
  <c r="AL1315" i="6"/>
  <c r="AM1315" i="6"/>
  <c r="AL1307" i="6"/>
  <c r="AM1307" i="6"/>
  <c r="AL1299" i="6"/>
  <c r="AM1299" i="6"/>
  <c r="AL1291" i="6"/>
  <c r="AM1291" i="6"/>
  <c r="AL1283" i="6"/>
  <c r="AM1283" i="6"/>
  <c r="AL1275" i="6"/>
  <c r="AM1275" i="6"/>
  <c r="AL1267" i="6"/>
  <c r="AM1267" i="6"/>
  <c r="AL1251" i="6"/>
  <c r="AM1251" i="6"/>
  <c r="AL1243" i="6"/>
  <c r="AM1243" i="6"/>
  <c r="AL1235" i="6"/>
  <c r="AM1235" i="6"/>
  <c r="AL1227" i="6"/>
  <c r="AM1227" i="6"/>
  <c r="AL1219" i="6"/>
  <c r="AM1219" i="6"/>
  <c r="AL1211" i="6"/>
  <c r="AM1211" i="6"/>
  <c r="AL1203" i="6"/>
  <c r="AM1203" i="6"/>
  <c r="AL1195" i="6"/>
  <c r="AM1195" i="6"/>
  <c r="AL1187" i="6"/>
  <c r="AM1187" i="6"/>
  <c r="AL1179" i="6"/>
  <c r="AM1179" i="6"/>
  <c r="AL1171" i="6"/>
  <c r="AM1171" i="6"/>
  <c r="AL1163" i="6"/>
  <c r="AM1163" i="6"/>
  <c r="AL1155" i="6"/>
  <c r="AM1155" i="6"/>
  <c r="AL1147" i="6"/>
  <c r="AM1147" i="6"/>
  <c r="AL1139" i="6"/>
  <c r="AM1139" i="6"/>
  <c r="AL1131" i="6"/>
  <c r="AM1131" i="6"/>
  <c r="AL1123" i="6"/>
  <c r="AM1123" i="6"/>
  <c r="AL1115" i="6"/>
  <c r="AM1115" i="6"/>
  <c r="AL1107" i="6"/>
  <c r="AM1107" i="6"/>
  <c r="AL1099" i="6"/>
  <c r="AM1099" i="6"/>
  <c r="AL1091" i="6"/>
  <c r="AM1091" i="6"/>
  <c r="AL1083" i="6"/>
  <c r="AM1083" i="6"/>
  <c r="AL1075" i="6"/>
  <c r="AM1075" i="6"/>
  <c r="AL1067" i="6"/>
  <c r="AM1067" i="6"/>
  <c r="AL1059" i="6"/>
  <c r="AM1059" i="6"/>
  <c r="AL1051" i="6"/>
  <c r="AM1051" i="6"/>
  <c r="AL1043" i="6"/>
  <c r="AM1043" i="6"/>
  <c r="AM3806" i="6"/>
  <c r="AL3806" i="6"/>
  <c r="AM3798" i="6"/>
  <c r="AL3798" i="6"/>
  <c r="AM3790" i="6"/>
  <c r="AL3790" i="6"/>
  <c r="AM3782" i="6"/>
  <c r="AL3782" i="6"/>
  <c r="AM3774" i="6"/>
  <c r="AL3774" i="6"/>
  <c r="AM3766" i="6"/>
  <c r="AL3766" i="6"/>
  <c r="AM3750" i="6"/>
  <c r="AL3750" i="6"/>
  <c r="AM3742" i="6"/>
  <c r="AL3742" i="6"/>
  <c r="AM3734" i="6"/>
  <c r="AL3734" i="6"/>
  <c r="AM3726" i="6"/>
  <c r="AL3726" i="6"/>
  <c r="AM3718" i="6"/>
  <c r="AL3718" i="6"/>
  <c r="AM3710" i="6"/>
  <c r="AL3710" i="6"/>
  <c r="AM3702" i="6"/>
  <c r="AL3702" i="6"/>
  <c r="AM3686" i="6"/>
  <c r="AL3686" i="6"/>
  <c r="AL3678" i="6"/>
  <c r="AM3678" i="6"/>
  <c r="AL3670" i="6"/>
  <c r="AM3670" i="6"/>
  <c r="AL3662" i="6"/>
  <c r="AM3662" i="6"/>
  <c r="AL3654" i="6"/>
  <c r="AM3654" i="6"/>
  <c r="AL3646" i="6"/>
  <c r="AM3646" i="6"/>
  <c r="AM3638" i="6"/>
  <c r="AL3638" i="6"/>
  <c r="AM3622" i="6"/>
  <c r="AL3622" i="6"/>
  <c r="AM3614" i="6"/>
  <c r="AL3614" i="6"/>
  <c r="AM3606" i="6"/>
  <c r="AL3606" i="6"/>
  <c r="AM3598" i="6"/>
  <c r="AL3598" i="6"/>
  <c r="AM3590" i="6"/>
  <c r="AL3590" i="6"/>
  <c r="AM3582" i="6"/>
  <c r="AL3582" i="6"/>
  <c r="AM3574" i="6"/>
  <c r="AL3574" i="6"/>
  <c r="AM3558" i="6"/>
  <c r="AL3558" i="6"/>
  <c r="AM3550" i="6"/>
  <c r="AL3550" i="6"/>
  <c r="AM3542" i="6"/>
  <c r="AL3542" i="6"/>
  <c r="AM3534" i="6"/>
  <c r="AL3534" i="6"/>
  <c r="AM3526" i="6"/>
  <c r="AL3526" i="6"/>
  <c r="AM3518" i="6"/>
  <c r="AL3518" i="6"/>
  <c r="AM3510" i="6"/>
  <c r="AL3510" i="6"/>
  <c r="AM3494" i="6"/>
  <c r="AL3494" i="6"/>
  <c r="AM3486" i="6"/>
  <c r="AL3486" i="6"/>
  <c r="AM3478" i="6"/>
  <c r="AL3478" i="6"/>
  <c r="AM3294" i="6"/>
  <c r="AL3294" i="6"/>
  <c r="AM3286" i="6"/>
  <c r="AL3286" i="6"/>
  <c r="AM3278" i="6"/>
  <c r="AL3278" i="6"/>
  <c r="AM3270" i="6"/>
  <c r="AL3270" i="6"/>
  <c r="AM3254" i="6"/>
  <c r="AL3254" i="6"/>
  <c r="AM3246" i="6"/>
  <c r="AL3246" i="6"/>
  <c r="AM3238" i="6"/>
  <c r="AL3238" i="6"/>
  <c r="AM3230" i="6"/>
  <c r="AL3230" i="6"/>
  <c r="AM3222" i="6"/>
  <c r="AL3222" i="6"/>
  <c r="AM3214" i="6"/>
  <c r="AL3214" i="6"/>
  <c r="AM3206" i="6"/>
  <c r="AL3206" i="6"/>
  <c r="AM3198" i="6"/>
  <c r="AL3198" i="6"/>
  <c r="AM3190" i="6"/>
  <c r="AL3190" i="6"/>
  <c r="AM3174" i="6"/>
  <c r="AL3174" i="6"/>
  <c r="AM3166" i="6"/>
  <c r="AL3166" i="6"/>
  <c r="AM3158" i="6"/>
  <c r="AL3158" i="6"/>
  <c r="AM3150" i="6"/>
  <c r="AL3150" i="6"/>
  <c r="AM3142" i="6"/>
  <c r="AL3142" i="6"/>
  <c r="AM3126" i="6"/>
  <c r="AL3126" i="6"/>
  <c r="AM3118" i="6"/>
  <c r="AL3118" i="6"/>
  <c r="AM3110" i="6"/>
  <c r="AL3110" i="6"/>
  <c r="AM3102" i="6"/>
  <c r="AL3102" i="6"/>
  <c r="AM3094" i="6"/>
  <c r="AL3094" i="6"/>
  <c r="AM3086" i="6"/>
  <c r="AL3086" i="6"/>
  <c r="AM3078" i="6"/>
  <c r="AL3078" i="6"/>
  <c r="AM3070" i="6"/>
  <c r="AL3070" i="6"/>
  <c r="AM3062" i="6"/>
  <c r="AL3062" i="6"/>
  <c r="AM3046" i="6"/>
  <c r="AL3046" i="6"/>
  <c r="AM3038" i="6"/>
  <c r="AL3038" i="6"/>
  <c r="AM3030" i="6"/>
  <c r="AL3030" i="6"/>
  <c r="AM3022" i="6"/>
  <c r="AL3022" i="6"/>
  <c r="AM3014" i="6"/>
  <c r="AL3014" i="6"/>
  <c r="AM2998" i="6"/>
  <c r="AL2998" i="6"/>
  <c r="AM2990" i="6"/>
  <c r="AL2990" i="6"/>
  <c r="AM2982" i="6"/>
  <c r="AL2982" i="6"/>
  <c r="AM2974" i="6"/>
  <c r="AL2974" i="6"/>
  <c r="AM2966" i="6"/>
  <c r="AL2966" i="6"/>
  <c r="AM2958" i="6"/>
  <c r="AL2958" i="6"/>
  <c r="AM2950" i="6"/>
  <c r="AL2950" i="6"/>
  <c r="AM2942" i="6"/>
  <c r="AL2942" i="6"/>
  <c r="AM2934" i="6"/>
  <c r="AL2934" i="6"/>
  <c r="AM2918" i="6"/>
  <c r="AL2918" i="6"/>
  <c r="AM2910" i="6"/>
  <c r="AL2910" i="6"/>
  <c r="AM2902" i="6"/>
  <c r="AL2902" i="6"/>
  <c r="AM2894" i="6"/>
  <c r="AL2894" i="6"/>
  <c r="AM2886" i="6"/>
  <c r="AL2886" i="6"/>
  <c r="AM2878" i="6"/>
  <c r="AL2878" i="6"/>
  <c r="AM2870" i="6"/>
  <c r="AL2870" i="6"/>
  <c r="AM2862" i="6"/>
  <c r="AL2862" i="6"/>
  <c r="AM2854" i="6"/>
  <c r="AL2854" i="6"/>
  <c r="AM2846" i="6"/>
  <c r="AL2846" i="6"/>
  <c r="AM2838" i="6"/>
  <c r="AL2838" i="6"/>
  <c r="AM2830" i="6"/>
  <c r="AL2830" i="6"/>
  <c r="AM2822" i="6"/>
  <c r="AL2822" i="6"/>
  <c r="AM2814" i="6"/>
  <c r="AL2814" i="6"/>
  <c r="AM2806" i="6"/>
  <c r="AL2806" i="6"/>
  <c r="AM2798" i="6"/>
  <c r="AL2798" i="6"/>
  <c r="AM2790" i="6"/>
  <c r="AL2790" i="6"/>
  <c r="AM2782" i="6"/>
  <c r="AL2782" i="6"/>
  <c r="AM2774" i="6"/>
  <c r="AL2774" i="6"/>
  <c r="AM2766" i="6"/>
  <c r="AL2766" i="6"/>
  <c r="AM2758" i="6"/>
  <c r="AL2758" i="6"/>
  <c r="AM2750" i="6"/>
  <c r="AL2750" i="6"/>
  <c r="AM2742" i="6"/>
  <c r="AL2742" i="6"/>
  <c r="AM2734" i="6"/>
  <c r="AL2734" i="6"/>
  <c r="AM2726" i="6"/>
  <c r="AL2726" i="6"/>
  <c r="AM2718" i="6"/>
  <c r="AL2718" i="6"/>
  <c r="AM2710" i="6"/>
  <c r="AL2710" i="6"/>
  <c r="AM2694" i="6"/>
  <c r="AL2694" i="6"/>
  <c r="AM2686" i="6"/>
  <c r="AL2686" i="6"/>
  <c r="AM2678" i="6"/>
  <c r="AL2678" i="6"/>
  <c r="AM2670" i="6"/>
  <c r="AL2670" i="6"/>
  <c r="AM2662" i="6"/>
  <c r="AL2662" i="6"/>
  <c r="AM2654" i="6"/>
  <c r="AL2654" i="6"/>
  <c r="AM2646" i="6"/>
  <c r="AL2646" i="6"/>
  <c r="AM2638" i="6"/>
  <c r="AL2638" i="6"/>
  <c r="AM2630" i="6"/>
  <c r="AL2630" i="6"/>
  <c r="AM2622" i="6"/>
  <c r="AL2622" i="6"/>
  <c r="AM2614" i="6"/>
  <c r="AL2614" i="6"/>
  <c r="AM2606" i="6"/>
  <c r="AL2606" i="6"/>
  <c r="AM2598" i="6"/>
  <c r="AL2598" i="6"/>
  <c r="AM2590" i="6"/>
  <c r="AL2590" i="6"/>
  <c r="AM2582" i="6"/>
  <c r="AL2582" i="6"/>
  <c r="AM2566" i="6"/>
  <c r="AL2566" i="6"/>
  <c r="AM2558" i="6"/>
  <c r="AL2558" i="6"/>
  <c r="AM2550" i="6"/>
  <c r="AL2550" i="6"/>
  <c r="AM2542" i="6"/>
  <c r="AL2542" i="6"/>
  <c r="AM2534" i="6"/>
  <c r="AL2534" i="6"/>
  <c r="AM2526" i="6"/>
  <c r="AL2526" i="6"/>
  <c r="AM2518" i="6"/>
  <c r="AL2518" i="6"/>
  <c r="AM2510" i="6"/>
  <c r="AL2510" i="6"/>
  <c r="AM2502" i="6"/>
  <c r="AL2502" i="6"/>
  <c r="AM2494" i="6"/>
  <c r="AL2494" i="6"/>
  <c r="AM2486" i="6"/>
  <c r="AL2486" i="6"/>
  <c r="AM2478" i="6"/>
  <c r="AL2478" i="6"/>
  <c r="AM2470" i="6"/>
  <c r="AL2470" i="6"/>
  <c r="AM2462" i="6"/>
  <c r="AL2462" i="6"/>
  <c r="AM2454" i="6"/>
  <c r="AL2454" i="6"/>
  <c r="AM2438" i="6"/>
  <c r="AL2438" i="6"/>
  <c r="AM2430" i="6"/>
  <c r="AL2430" i="6"/>
  <c r="AM2422" i="6"/>
  <c r="AL2422" i="6"/>
  <c r="AM2414" i="6"/>
  <c r="AL2414" i="6"/>
  <c r="AM2406" i="6"/>
  <c r="AL2406" i="6"/>
  <c r="AM2398" i="6"/>
  <c r="AL2398" i="6"/>
  <c r="AM2390" i="6"/>
  <c r="AL2390" i="6"/>
  <c r="AM2382" i="6"/>
  <c r="AL2382" i="6"/>
  <c r="AM2374" i="6"/>
  <c r="AL2374" i="6"/>
  <c r="AM2366" i="6"/>
  <c r="AL2366" i="6"/>
  <c r="AM2358" i="6"/>
  <c r="AL2358" i="6"/>
  <c r="AM2350" i="6"/>
  <c r="AL2350" i="6"/>
  <c r="AM2342" i="6"/>
  <c r="AL2342" i="6"/>
  <c r="AM2334" i="6"/>
  <c r="AL2334" i="6"/>
  <c r="AM2326" i="6"/>
  <c r="AL2326" i="6"/>
  <c r="AM2318" i="6"/>
  <c r="AL2318" i="6"/>
  <c r="AM2310" i="6"/>
  <c r="AL2310" i="6"/>
  <c r="AM2302" i="6"/>
  <c r="AL2302" i="6"/>
  <c r="AM2294" i="6"/>
  <c r="AL2294" i="6"/>
  <c r="AM2286" i="6"/>
  <c r="AL2286" i="6"/>
  <c r="AM2278" i="6"/>
  <c r="AL2278" i="6"/>
  <c r="AM2270" i="6"/>
  <c r="AL2270" i="6"/>
  <c r="AM2262" i="6"/>
  <c r="AL2262" i="6"/>
  <c r="AM2254" i="6"/>
  <c r="AL2254" i="6"/>
  <c r="AM2246" i="6"/>
  <c r="AL2246" i="6"/>
  <c r="AM2238" i="6"/>
  <c r="AL2238" i="6"/>
  <c r="AM2230" i="6"/>
  <c r="AL2230" i="6"/>
  <c r="AM2222" i="6"/>
  <c r="AL2222" i="6"/>
  <c r="AM2214" i="6"/>
  <c r="AL2214" i="6"/>
  <c r="AM2206" i="6"/>
  <c r="AL2206" i="6"/>
  <c r="AM2198" i="6"/>
  <c r="AL2198" i="6"/>
  <c r="AM2190" i="6"/>
  <c r="AL2190" i="6"/>
  <c r="AM2182" i="6"/>
  <c r="AL2182" i="6"/>
  <c r="AM2174" i="6"/>
  <c r="AL2174" i="6"/>
  <c r="AM2166" i="6"/>
  <c r="AL2166" i="6"/>
  <c r="AM2158" i="6"/>
  <c r="AL2158" i="6"/>
  <c r="AM2150" i="6"/>
  <c r="AL2150" i="6"/>
  <c r="AM2142" i="6"/>
  <c r="AL2142" i="6"/>
  <c r="AM2134" i="6"/>
  <c r="AL2134" i="6"/>
  <c r="AM2126" i="6"/>
  <c r="AL2126" i="6"/>
  <c r="AL2118" i="6"/>
  <c r="AM2118" i="6"/>
  <c r="AL2110" i="6"/>
  <c r="AM2110" i="6"/>
  <c r="AL2102" i="6"/>
  <c r="AM2102" i="6"/>
  <c r="AL2094" i="6"/>
  <c r="AM2094" i="6"/>
  <c r="AL2086" i="6"/>
  <c r="AM2086" i="6"/>
  <c r="AL2078" i="6"/>
  <c r="AM2078" i="6"/>
  <c r="AL2070" i="6"/>
  <c r="AM2070" i="6"/>
  <c r="AL2062" i="6"/>
  <c r="AM2062" i="6"/>
  <c r="AL2054" i="6"/>
  <c r="AM2054" i="6"/>
  <c r="AL2046" i="6"/>
  <c r="AM2046" i="6"/>
  <c r="AL2038" i="6"/>
  <c r="AM2038" i="6"/>
  <c r="AL2030" i="6"/>
  <c r="AM2030" i="6"/>
  <c r="AL2022" i="6"/>
  <c r="AM2022" i="6"/>
  <c r="AL2014" i="6"/>
  <c r="AM2014" i="6"/>
  <c r="AL2006" i="6"/>
  <c r="AM2006" i="6"/>
  <c r="AL1998" i="6"/>
  <c r="AM1998" i="6"/>
  <c r="AL1990" i="6"/>
  <c r="AM1990" i="6"/>
  <c r="AL1982" i="6"/>
  <c r="AM1982" i="6"/>
  <c r="AL1974" i="6"/>
  <c r="AM1974" i="6"/>
  <c r="AL1966" i="6"/>
  <c r="AM1966" i="6"/>
  <c r="AL1958" i="6"/>
  <c r="AM1958" i="6"/>
  <c r="AL1950" i="6"/>
  <c r="AM1950" i="6"/>
  <c r="AL1942" i="6"/>
  <c r="AM1942" i="6"/>
  <c r="AL1934" i="6"/>
  <c r="AM1934" i="6"/>
  <c r="AL1926" i="6"/>
  <c r="AM1926" i="6"/>
  <c r="AL1918" i="6"/>
  <c r="AM1918" i="6"/>
  <c r="AL1910" i="6"/>
  <c r="AM1910" i="6"/>
  <c r="AL1902" i="6"/>
  <c r="AM1902" i="6"/>
  <c r="AL1894" i="6"/>
  <c r="AM1894" i="6"/>
  <c r="AL1886" i="6"/>
  <c r="AM1886" i="6"/>
  <c r="AL1878" i="6"/>
  <c r="AM1878" i="6"/>
  <c r="AL1870" i="6"/>
  <c r="AM1870" i="6"/>
  <c r="AL1862" i="6"/>
  <c r="AM1862" i="6"/>
  <c r="AL1854" i="6"/>
  <c r="AM1854" i="6"/>
  <c r="AL1846" i="6"/>
  <c r="AM1846" i="6"/>
  <c r="AL1838" i="6"/>
  <c r="AM1838" i="6"/>
  <c r="AL1830" i="6"/>
  <c r="AM1830" i="6"/>
  <c r="AL1822" i="6"/>
  <c r="AM1822" i="6"/>
  <c r="AL1814" i="6"/>
  <c r="AM1814" i="6"/>
  <c r="AL1806" i="6"/>
  <c r="AM1806" i="6"/>
  <c r="AL1798" i="6"/>
  <c r="AM1798" i="6"/>
  <c r="AL1790" i="6"/>
  <c r="AM1790" i="6"/>
  <c r="AL1782" i="6"/>
  <c r="AM1782" i="6"/>
  <c r="AL1774" i="6"/>
  <c r="AM1774" i="6"/>
  <c r="AL1766" i="6"/>
  <c r="AM1766" i="6"/>
  <c r="AL1758" i="6"/>
  <c r="AM1758" i="6"/>
  <c r="AL1750" i="6"/>
  <c r="AM1750" i="6"/>
  <c r="AL1742" i="6"/>
  <c r="AM1742" i="6"/>
  <c r="AL1734" i="6"/>
  <c r="AM1734" i="6"/>
  <c r="AL1726" i="6"/>
  <c r="AM1726" i="6"/>
  <c r="AL1718" i="6"/>
  <c r="AM1718" i="6"/>
  <c r="AL1710" i="6"/>
  <c r="AM1710" i="6"/>
  <c r="AL1702" i="6"/>
  <c r="AM1702" i="6"/>
  <c r="AL1694" i="6"/>
  <c r="AM1694" i="6"/>
  <c r="AL1686" i="6"/>
  <c r="AM1686" i="6"/>
  <c r="AL1678" i="6"/>
  <c r="AM1678" i="6"/>
  <c r="AL1670" i="6"/>
  <c r="AM1670" i="6"/>
  <c r="AL1662" i="6"/>
  <c r="AM1662" i="6"/>
  <c r="AL1654" i="6"/>
  <c r="AM1654" i="6"/>
  <c r="AL1646" i="6"/>
  <c r="AM1646" i="6"/>
  <c r="AL1638" i="6"/>
  <c r="AM1638" i="6"/>
  <c r="AL1630" i="6"/>
  <c r="AM1630" i="6"/>
  <c r="AL1622" i="6"/>
  <c r="AM1622" i="6"/>
  <c r="AL1614" i="6"/>
  <c r="AM1614" i="6"/>
  <c r="AL1606" i="6"/>
  <c r="AM1606" i="6"/>
  <c r="AL1598" i="6"/>
  <c r="AM1598" i="6"/>
  <c r="AL1590" i="6"/>
  <c r="AM1590" i="6"/>
  <c r="AL1582" i="6"/>
  <c r="AM1582" i="6"/>
  <c r="AL1574" i="6"/>
  <c r="AM1574" i="6"/>
  <c r="AL1566" i="6"/>
  <c r="AM1566" i="6"/>
  <c r="AL1558" i="6"/>
  <c r="AM1558" i="6"/>
  <c r="AL1550" i="6"/>
  <c r="AM1550" i="6"/>
  <c r="AL1542" i="6"/>
  <c r="AM1542" i="6"/>
  <c r="AL1534" i="6"/>
  <c r="AM1534" i="6"/>
  <c r="AL1526" i="6"/>
  <c r="AM1526" i="6"/>
  <c r="AL1518" i="6"/>
  <c r="AM1518" i="6"/>
  <c r="AL1510" i="6"/>
  <c r="AM1510" i="6"/>
  <c r="AL1502" i="6"/>
  <c r="AM1502" i="6"/>
  <c r="AL1494" i="6"/>
  <c r="AM1494" i="6"/>
  <c r="AL1486" i="6"/>
  <c r="AM1486" i="6"/>
  <c r="AL1478" i="6"/>
  <c r="AM1478" i="6"/>
  <c r="AL1470" i="6"/>
  <c r="AM1470" i="6"/>
  <c r="AL1462" i="6"/>
  <c r="AM1462" i="6"/>
  <c r="AL1454" i="6"/>
  <c r="AM1454" i="6"/>
  <c r="AL1446" i="6"/>
  <c r="AM1446" i="6"/>
  <c r="AL1438" i="6"/>
  <c r="AM1438" i="6"/>
  <c r="AL1430" i="6"/>
  <c r="AM1430" i="6"/>
  <c r="AL1422" i="6"/>
  <c r="AM1422" i="6"/>
  <c r="AL1414" i="6"/>
  <c r="AM1414" i="6"/>
  <c r="AL1406" i="6"/>
  <c r="AM1406" i="6"/>
  <c r="AL1398" i="6"/>
  <c r="AM1398" i="6"/>
  <c r="AL1390" i="6"/>
  <c r="AM1390" i="6"/>
  <c r="AL1382" i="6"/>
  <c r="AM1382" i="6"/>
  <c r="AL1374" i="6"/>
  <c r="AM1374" i="6"/>
  <c r="AL1366" i="6"/>
  <c r="AM1366" i="6"/>
  <c r="AL1358" i="6"/>
  <c r="AM1358" i="6"/>
  <c r="AL1350" i="6"/>
  <c r="AM1350" i="6"/>
  <c r="AM1342" i="6"/>
  <c r="AL1342" i="6"/>
  <c r="AM1334" i="6"/>
  <c r="AL1334" i="6"/>
  <c r="AM1326" i="6"/>
  <c r="AL1326" i="6"/>
  <c r="AM1318" i="6"/>
  <c r="AL1318" i="6"/>
  <c r="AM1310" i="6"/>
  <c r="AL1310" i="6"/>
  <c r="AM1302" i="6"/>
  <c r="AL1302" i="6"/>
  <c r="AM1294" i="6"/>
  <c r="AL1294" i="6"/>
  <c r="AM1286" i="6"/>
  <c r="AL1286" i="6"/>
  <c r="AM1278" i="6"/>
  <c r="AL1278" i="6"/>
  <c r="AM1270" i="6"/>
  <c r="AL1270" i="6"/>
  <c r="AM1262" i="6"/>
  <c r="AL1262" i="6"/>
  <c r="AM1254" i="6"/>
  <c r="AL1254" i="6"/>
  <c r="AM1246" i="6"/>
  <c r="AL1246" i="6"/>
  <c r="AM1238" i="6"/>
  <c r="AL1238" i="6"/>
  <c r="AM1230" i="6"/>
  <c r="AL1230" i="6"/>
  <c r="AM1222" i="6"/>
  <c r="AL1222" i="6"/>
  <c r="AM1214" i="6"/>
  <c r="AL1214" i="6"/>
  <c r="AM1206" i="6"/>
  <c r="AL1206" i="6"/>
  <c r="AM1198" i="6"/>
  <c r="AL1198" i="6"/>
  <c r="AM1190" i="6"/>
  <c r="AL1190" i="6"/>
  <c r="AM3805" i="6"/>
  <c r="AL3805" i="6"/>
  <c r="AM3789" i="6"/>
  <c r="AL3789" i="6"/>
  <c r="AM3773" i="6"/>
  <c r="AL3773" i="6"/>
  <c r="AM3765" i="6"/>
  <c r="AL3765" i="6"/>
  <c r="AM3757" i="6"/>
  <c r="AL3757" i="6"/>
  <c r="AM3749" i="6"/>
  <c r="AL3749" i="6"/>
  <c r="AM3741" i="6"/>
  <c r="AL3741" i="6"/>
  <c r="AM3725" i="6"/>
  <c r="AL3725" i="6"/>
  <c r="AM3709" i="6"/>
  <c r="AL3709" i="6"/>
  <c r="AM3693" i="6"/>
  <c r="AL3693" i="6"/>
  <c r="AM3677" i="6"/>
  <c r="AL3677" i="6"/>
  <c r="AL3661" i="6"/>
  <c r="AM3661" i="6"/>
  <c r="AL3653" i="6"/>
  <c r="AM3653" i="6"/>
  <c r="AL3645" i="6"/>
  <c r="AM3645" i="6"/>
  <c r="AM3629" i="6"/>
  <c r="AL3629" i="6"/>
  <c r="AM3621" i="6"/>
  <c r="AL3621" i="6"/>
  <c r="AM3613" i="6"/>
  <c r="AL3613" i="6"/>
  <c r="AM3605" i="6"/>
  <c r="AL3605" i="6"/>
  <c r="AM3597" i="6"/>
  <c r="AL3597" i="6"/>
  <c r="AM3581" i="6"/>
  <c r="AL3581" i="6"/>
  <c r="AM3565" i="6"/>
  <c r="AL3565" i="6"/>
  <c r="AM3549" i="6"/>
  <c r="AL3549" i="6"/>
  <c r="AM3533" i="6"/>
  <c r="AL3533" i="6"/>
  <c r="AM3525" i="6"/>
  <c r="AL3525" i="6"/>
  <c r="AM3517" i="6"/>
  <c r="AL3517" i="6"/>
  <c r="AM3509" i="6"/>
  <c r="AL3509" i="6"/>
  <c r="AM3501" i="6"/>
  <c r="AL3501" i="6"/>
  <c r="AM3485" i="6"/>
  <c r="AL3485" i="6"/>
  <c r="AM3477" i="6"/>
  <c r="AL3477" i="6"/>
  <c r="AM3469" i="6"/>
  <c r="AL3469" i="6"/>
  <c r="AM3453" i="6"/>
  <c r="AL3453" i="6"/>
  <c r="AM3445" i="6"/>
  <c r="AL3445" i="6"/>
  <c r="AM3437" i="6"/>
  <c r="AL3437" i="6"/>
  <c r="AM3421" i="6"/>
  <c r="AL3421" i="6"/>
  <c r="AM3413" i="6"/>
  <c r="AL3413" i="6"/>
  <c r="AM3405" i="6"/>
  <c r="AL3405" i="6"/>
  <c r="AM3389" i="6"/>
  <c r="AL3389" i="6"/>
  <c r="AM3381" i="6"/>
  <c r="AL3381" i="6"/>
  <c r="AM3373" i="6"/>
  <c r="AL3373" i="6"/>
  <c r="AM3357" i="6"/>
  <c r="AL3357" i="6"/>
  <c r="AM3349" i="6"/>
  <c r="AL3349" i="6"/>
  <c r="AM3341" i="6"/>
  <c r="AL3341" i="6"/>
  <c r="AM3325" i="6"/>
  <c r="AL3325" i="6"/>
  <c r="AM3317" i="6"/>
  <c r="AL3317" i="6"/>
  <c r="AM3309" i="6"/>
  <c r="AL3309" i="6"/>
  <c r="AM3301" i="6"/>
  <c r="AL3301" i="6"/>
  <c r="AM2613" i="6"/>
  <c r="AL2613" i="6"/>
  <c r="AM2597" i="6"/>
  <c r="AL2597" i="6"/>
  <c r="AM2589" i="6"/>
  <c r="AL2589" i="6"/>
  <c r="AM2581" i="6"/>
  <c r="AL2581" i="6"/>
  <c r="AM2565" i="6"/>
  <c r="AL2565" i="6"/>
  <c r="AM2557" i="6"/>
  <c r="AL2557" i="6"/>
  <c r="AM2549" i="6"/>
  <c r="AL2549" i="6"/>
  <c r="AM2533" i="6"/>
  <c r="AL2533" i="6"/>
  <c r="AM2525" i="6"/>
  <c r="AL2525" i="6"/>
  <c r="AM2517" i="6"/>
  <c r="AL2517" i="6"/>
  <c r="AM2501" i="6"/>
  <c r="AL2501" i="6"/>
  <c r="AM2493" i="6"/>
  <c r="AL2493" i="6"/>
  <c r="AM2485" i="6"/>
  <c r="AL2485" i="6"/>
  <c r="AM2469" i="6"/>
  <c r="AL2469" i="6"/>
  <c r="AM2461" i="6"/>
  <c r="AL2461" i="6"/>
  <c r="AM2453" i="6"/>
  <c r="AL2453" i="6"/>
  <c r="AM2445" i="6"/>
  <c r="AL2445" i="6"/>
  <c r="AM2437" i="6"/>
  <c r="AL2437" i="6"/>
  <c r="AM2429" i="6"/>
  <c r="AL2429" i="6"/>
  <c r="AM2421" i="6"/>
  <c r="AL2421" i="6"/>
  <c r="AM2413" i="6"/>
  <c r="AL2413" i="6"/>
  <c r="AM2405" i="6"/>
  <c r="AL2405" i="6"/>
  <c r="AM2397" i="6"/>
  <c r="AL2397" i="6"/>
  <c r="AM2389" i="6"/>
  <c r="AL2389" i="6"/>
  <c r="AM2381" i="6"/>
  <c r="AL2381" i="6"/>
  <c r="AM2373" i="6"/>
  <c r="AL2373" i="6"/>
  <c r="AM2365" i="6"/>
  <c r="AL2365" i="6"/>
  <c r="AM2357" i="6"/>
  <c r="AL2357" i="6"/>
  <c r="AM2349" i="6"/>
  <c r="AL2349" i="6"/>
  <c r="AM2341" i="6"/>
  <c r="AL2341" i="6"/>
  <c r="AM2333" i="6"/>
  <c r="AL2333" i="6"/>
  <c r="AM2325" i="6"/>
  <c r="AL2325" i="6"/>
  <c r="AM2317" i="6"/>
  <c r="AL2317" i="6"/>
  <c r="AM2309" i="6"/>
  <c r="AL2309" i="6"/>
  <c r="AM2301" i="6"/>
  <c r="AL2301" i="6"/>
  <c r="AM2293" i="6"/>
  <c r="AL2293" i="6"/>
  <c r="AM2285" i="6"/>
  <c r="AL2285" i="6"/>
  <c r="AM2261" i="6"/>
  <c r="AL2261" i="6"/>
  <c r="AM2253" i="6"/>
  <c r="AL2253" i="6"/>
  <c r="AM2245" i="6"/>
  <c r="AL2245" i="6"/>
  <c r="AM2237" i="6"/>
  <c r="AL2237" i="6"/>
  <c r="AM2229" i="6"/>
  <c r="AL2229" i="6"/>
  <c r="AM2221" i="6"/>
  <c r="AL2221" i="6"/>
  <c r="AM2213" i="6"/>
  <c r="AL2213" i="6"/>
  <c r="AM2205" i="6"/>
  <c r="AL2205" i="6"/>
  <c r="AM2197" i="6"/>
  <c r="AL2197" i="6"/>
  <c r="AM2189" i="6"/>
  <c r="AL2189" i="6"/>
  <c r="AM2181" i="6"/>
  <c r="AL2181" i="6"/>
  <c r="AM2173" i="6"/>
  <c r="AL2173" i="6"/>
  <c r="AM2165" i="6"/>
  <c r="AL2165" i="6"/>
  <c r="AM2157" i="6"/>
  <c r="AL2157" i="6"/>
  <c r="AM2149" i="6"/>
  <c r="AL2149" i="6"/>
  <c r="AM2141" i="6"/>
  <c r="AL2141" i="6"/>
  <c r="AM2133" i="6"/>
  <c r="AL2133" i="6"/>
  <c r="AM2125" i="6"/>
  <c r="AL2125" i="6"/>
  <c r="AM2117" i="6"/>
  <c r="AL2117" i="6"/>
  <c r="AM2109" i="6"/>
  <c r="AL2109" i="6"/>
  <c r="AM2101" i="6"/>
  <c r="AL2101" i="6"/>
  <c r="AM2093" i="6"/>
  <c r="AL2093" i="6"/>
  <c r="AM2085" i="6"/>
  <c r="AL2085" i="6"/>
  <c r="AM2077" i="6"/>
  <c r="AL2077" i="6"/>
  <c r="AM2069" i="6"/>
  <c r="AL2069" i="6"/>
  <c r="AM2061" i="6"/>
  <c r="AL2061" i="6"/>
  <c r="AM2053" i="6"/>
  <c r="AL2053" i="6"/>
  <c r="AM2045" i="6"/>
  <c r="AL2045" i="6"/>
  <c r="AM2037" i="6"/>
  <c r="AL2037" i="6"/>
  <c r="AM2029" i="6"/>
  <c r="AL2029" i="6"/>
  <c r="AM2021" i="6"/>
  <c r="AL2021" i="6"/>
  <c r="AM2013" i="6"/>
  <c r="AL2013" i="6"/>
  <c r="AM2005" i="6"/>
  <c r="AL2005" i="6"/>
  <c r="AM1997" i="6"/>
  <c r="AL1997" i="6"/>
  <c r="AM1989" i="6"/>
  <c r="AL1989" i="6"/>
  <c r="AM1981" i="6"/>
  <c r="AL1981" i="6"/>
  <c r="AM1973" i="6"/>
  <c r="AL1973" i="6"/>
  <c r="AM1965" i="6"/>
  <c r="AL1965" i="6"/>
  <c r="AM1957" i="6"/>
  <c r="AL1957" i="6"/>
  <c r="AM1949" i="6"/>
  <c r="AL1949" i="6"/>
  <c r="AM1941" i="6"/>
  <c r="AL1941" i="6"/>
  <c r="AM1933" i="6"/>
  <c r="AL1933" i="6"/>
  <c r="AM1925" i="6"/>
  <c r="AL1925" i="6"/>
  <c r="AM1917" i="6"/>
  <c r="AL1917" i="6"/>
  <c r="AM1909" i="6"/>
  <c r="AL1909" i="6"/>
  <c r="AM1901" i="6"/>
  <c r="AL1901" i="6"/>
  <c r="AM1893" i="6"/>
  <c r="AL1893" i="6"/>
  <c r="AM1885" i="6"/>
  <c r="AL1885" i="6"/>
  <c r="AM1877" i="6"/>
  <c r="AL1877" i="6"/>
  <c r="AM1869" i="6"/>
  <c r="AL1869" i="6"/>
  <c r="AM1861" i="6"/>
  <c r="AL1861" i="6"/>
  <c r="AM1853" i="6"/>
  <c r="AL1853" i="6"/>
  <c r="AM1845" i="6"/>
  <c r="AL1845" i="6"/>
  <c r="AM1837" i="6"/>
  <c r="AL1837" i="6"/>
  <c r="AM1829" i="6"/>
  <c r="AL1829" i="6"/>
  <c r="AM1821" i="6"/>
  <c r="AL1821" i="6"/>
  <c r="AM1813" i="6"/>
  <c r="AL1813" i="6"/>
  <c r="AM1805" i="6"/>
  <c r="AL1805" i="6"/>
  <c r="AM1797" i="6"/>
  <c r="AL1797" i="6"/>
  <c r="AM1789" i="6"/>
  <c r="AL1789" i="6"/>
  <c r="AM1781" i="6"/>
  <c r="AL1781" i="6"/>
  <c r="AM1773" i="6"/>
  <c r="AL1773" i="6"/>
  <c r="AM1765" i="6"/>
  <c r="AL1765" i="6"/>
  <c r="AM1757" i="6"/>
  <c r="AL1757" i="6"/>
  <c r="AM1749" i="6"/>
  <c r="AL1749" i="6"/>
  <c r="AM1741" i="6"/>
  <c r="AL1741" i="6"/>
  <c r="AM1733" i="6"/>
  <c r="AL1733" i="6"/>
  <c r="AM1725" i="6"/>
  <c r="AL1725" i="6"/>
  <c r="AM1717" i="6"/>
  <c r="AL1717" i="6"/>
  <c r="AM1709" i="6"/>
  <c r="AL1709" i="6"/>
  <c r="AM1701" i="6"/>
  <c r="AL1701" i="6"/>
  <c r="AM1693" i="6"/>
  <c r="AL1693" i="6"/>
  <c r="AM1685" i="6"/>
  <c r="AL1685" i="6"/>
  <c r="AM1677" i="6"/>
  <c r="AL1677" i="6"/>
  <c r="AM1669" i="6"/>
  <c r="AL1669" i="6"/>
  <c r="AM1661" i="6"/>
  <c r="AL1661" i="6"/>
  <c r="AM1653" i="6"/>
  <c r="AL1653" i="6"/>
  <c r="AM1645" i="6"/>
  <c r="AL1645" i="6"/>
  <c r="AM1637" i="6"/>
  <c r="AL1637" i="6"/>
  <c r="AM1629" i="6"/>
  <c r="AL1629" i="6"/>
  <c r="AM1621" i="6"/>
  <c r="AL1621" i="6"/>
  <c r="AM1613" i="6"/>
  <c r="AL1613" i="6"/>
  <c r="AM1605" i="6"/>
  <c r="AL1605" i="6"/>
  <c r="AM1597" i="6"/>
  <c r="AL1597" i="6"/>
  <c r="AM1589" i="6"/>
  <c r="AL1589" i="6"/>
  <c r="AM1581" i="6"/>
  <c r="AL1581" i="6"/>
  <c r="AM1573" i="6"/>
  <c r="AL1573" i="6"/>
  <c r="AM1565" i="6"/>
  <c r="AL1565" i="6"/>
  <c r="AM1557" i="6"/>
  <c r="AL1557" i="6"/>
  <c r="AM1549" i="6"/>
  <c r="AL1549" i="6"/>
  <c r="AM1541" i="6"/>
  <c r="AL1541" i="6"/>
  <c r="AM1533" i="6"/>
  <c r="AL1533" i="6"/>
  <c r="AM1525" i="6"/>
  <c r="AL1525" i="6"/>
  <c r="AM1517" i="6"/>
  <c r="AL1517" i="6"/>
  <c r="AM1509" i="6"/>
  <c r="AL1509" i="6"/>
  <c r="AM1501" i="6"/>
  <c r="AL1501" i="6"/>
  <c r="AM1493" i="6"/>
  <c r="AL1493" i="6"/>
  <c r="AM1485" i="6"/>
  <c r="AL1485" i="6"/>
  <c r="AM1477" i="6"/>
  <c r="AL1477" i="6"/>
  <c r="AM1469" i="6"/>
  <c r="AL1469" i="6"/>
  <c r="AM1461" i="6"/>
  <c r="AL1461" i="6"/>
  <c r="AM1453" i="6"/>
  <c r="AL1453" i="6"/>
  <c r="AM1445" i="6"/>
  <c r="AL1445" i="6"/>
  <c r="AM1437" i="6"/>
  <c r="AL1437" i="6"/>
  <c r="AM1429" i="6"/>
  <c r="AL1429" i="6"/>
  <c r="AM1421" i="6"/>
  <c r="AL1421" i="6"/>
  <c r="AM1413" i="6"/>
  <c r="AL1413" i="6"/>
  <c r="AM1405" i="6"/>
  <c r="AL1405" i="6"/>
  <c r="AM1397" i="6"/>
  <c r="AL1397" i="6"/>
  <c r="AM1389" i="6"/>
  <c r="AL1389" i="6"/>
  <c r="AL1381" i="6"/>
  <c r="AM1381" i="6"/>
  <c r="AL1373" i="6"/>
  <c r="AM1373" i="6"/>
  <c r="AM3804" i="6"/>
  <c r="AL3804" i="6"/>
  <c r="AM3796" i="6"/>
  <c r="AL3796" i="6"/>
  <c r="AM3788" i="6"/>
  <c r="AL3788" i="6"/>
  <c r="AM3780" i="6"/>
  <c r="AL3780" i="6"/>
  <c r="AM3772" i="6"/>
  <c r="AL3772" i="6"/>
  <c r="AM3764" i="6"/>
  <c r="AL3764" i="6"/>
  <c r="AM3756" i="6"/>
  <c r="AL3756" i="6"/>
  <c r="AM3748" i="6"/>
  <c r="AL3748" i="6"/>
  <c r="AM3740" i="6"/>
  <c r="AL3740" i="6"/>
  <c r="AM3732" i="6"/>
  <c r="AL3732" i="6"/>
  <c r="AM3724" i="6"/>
  <c r="AL3724" i="6"/>
  <c r="AM3716" i="6"/>
  <c r="AL3716" i="6"/>
  <c r="AM3708" i="6"/>
  <c r="AL3708" i="6"/>
  <c r="AM3700" i="6"/>
  <c r="AL3700" i="6"/>
  <c r="AM3692" i="6"/>
  <c r="AL3692" i="6"/>
  <c r="AM3684" i="6"/>
  <c r="AL3684" i="6"/>
  <c r="AL3676" i="6"/>
  <c r="AM3676" i="6"/>
  <c r="AL3668" i="6"/>
  <c r="AM3668" i="6"/>
  <c r="AL3660" i="6"/>
  <c r="AM3660" i="6"/>
  <c r="AL3652" i="6"/>
  <c r="AM3652" i="6"/>
  <c r="AL3644" i="6"/>
  <c r="AM3644" i="6"/>
  <c r="AM3636" i="6"/>
  <c r="AL3636" i="6"/>
  <c r="AM3628" i="6"/>
  <c r="AL3628" i="6"/>
  <c r="AM3620" i="6"/>
  <c r="AL3620" i="6"/>
  <c r="AM3612" i="6"/>
  <c r="AL3612" i="6"/>
  <c r="AM3604" i="6"/>
  <c r="AL3604" i="6"/>
  <c r="AM3596" i="6"/>
  <c r="AL3596" i="6"/>
  <c r="AM3588" i="6"/>
  <c r="AL3588" i="6"/>
  <c r="AM3580" i="6"/>
  <c r="AL3580" i="6"/>
  <c r="AM3572" i="6"/>
  <c r="AL3572" i="6"/>
  <c r="AM3564" i="6"/>
  <c r="AL3564" i="6"/>
  <c r="AM3556" i="6"/>
  <c r="AL3556" i="6"/>
  <c r="AM3548" i="6"/>
  <c r="AL3548" i="6"/>
  <c r="AM3540" i="6"/>
  <c r="AL3540" i="6"/>
  <c r="AM3532" i="6"/>
  <c r="AL3532" i="6"/>
  <c r="AM3524" i="6"/>
  <c r="AL3524" i="6"/>
  <c r="AM3516" i="6"/>
  <c r="AL3516" i="6"/>
  <c r="AM3508" i="6"/>
  <c r="AL3508" i="6"/>
  <c r="AM3500" i="6"/>
  <c r="AL3500" i="6"/>
  <c r="AM3492" i="6"/>
  <c r="AL3492" i="6"/>
  <c r="AM3484" i="6"/>
  <c r="AL3484" i="6"/>
  <c r="AM3476" i="6"/>
  <c r="AL3476" i="6"/>
  <c r="AM3292" i="6"/>
  <c r="AL3292" i="6"/>
  <c r="AM3284" i="6"/>
  <c r="AL3284" i="6"/>
  <c r="AM3276" i="6"/>
  <c r="AL3276" i="6"/>
  <c r="AM3260" i="6"/>
  <c r="AL3260" i="6"/>
  <c r="AM3244" i="6"/>
  <c r="AL3244" i="6"/>
  <c r="AM3228" i="6"/>
  <c r="AL3228" i="6"/>
  <c r="AM3220" i="6"/>
  <c r="AL3220" i="6"/>
  <c r="AM3212" i="6"/>
  <c r="AL3212" i="6"/>
  <c r="AM3196" i="6"/>
  <c r="AL3196" i="6"/>
  <c r="AM3188" i="6"/>
  <c r="AL3188" i="6"/>
  <c r="AM3180" i="6"/>
  <c r="AL3180" i="6"/>
  <c r="AM3164" i="6"/>
  <c r="AL3164" i="6"/>
  <c r="AM3148" i="6"/>
  <c r="AL3148" i="6"/>
  <c r="AM3132" i="6"/>
  <c r="AL3132" i="6"/>
  <c r="AM3116" i="6"/>
  <c r="AL3116" i="6"/>
  <c r="AM3100" i="6"/>
  <c r="AL3100" i="6"/>
  <c r="AM3092" i="6"/>
  <c r="AL3092" i="6"/>
  <c r="AM3084" i="6"/>
  <c r="AL3084" i="6"/>
  <c r="AM3068" i="6"/>
  <c r="AL3068" i="6"/>
  <c r="AM3052" i="6"/>
  <c r="AL3052" i="6"/>
  <c r="AM3044" i="6"/>
  <c r="AL3044" i="6"/>
  <c r="AM3036" i="6"/>
  <c r="AL3036" i="6"/>
  <c r="AM3020" i="6"/>
  <c r="AL3020" i="6"/>
  <c r="AM3004" i="6"/>
  <c r="AL3004" i="6"/>
  <c r="AM2988" i="6"/>
  <c r="AL2988" i="6"/>
  <c r="AM2980" i="6"/>
  <c r="AL2980" i="6"/>
  <c r="AM2972" i="6"/>
  <c r="AL2972" i="6"/>
  <c r="AM2964" i="6"/>
  <c r="AL2964" i="6"/>
  <c r="AM2956" i="6"/>
  <c r="AL2956" i="6"/>
  <c r="AM2940" i="6"/>
  <c r="AL2940" i="6"/>
  <c r="AM2924" i="6"/>
  <c r="AL2924" i="6"/>
  <c r="AM2916" i="6"/>
  <c r="AL2916" i="6"/>
  <c r="AM2908" i="6"/>
  <c r="AL2908" i="6"/>
  <c r="AM2900" i="6"/>
  <c r="AL2900" i="6"/>
  <c r="AM2892" i="6"/>
  <c r="AL2892" i="6"/>
  <c r="AM2876" i="6"/>
  <c r="AL2876" i="6"/>
  <c r="AM2860" i="6"/>
  <c r="AL2860" i="6"/>
  <c r="AM2852" i="6"/>
  <c r="AL2852" i="6"/>
  <c r="AM2844" i="6"/>
  <c r="AL2844" i="6"/>
  <c r="AM2828" i="6"/>
  <c r="AL2828" i="6"/>
  <c r="AM2820" i="6"/>
  <c r="AL2820" i="6"/>
  <c r="AM2812" i="6"/>
  <c r="AL2812" i="6"/>
  <c r="AM2804" i="6"/>
  <c r="AL2804" i="6"/>
  <c r="AM2796" i="6"/>
  <c r="AL2796" i="6"/>
  <c r="AM2788" i="6"/>
  <c r="AL2788" i="6"/>
  <c r="AM2780" i="6"/>
  <c r="AL2780" i="6"/>
  <c r="AM2772" i="6"/>
  <c r="AL2772" i="6"/>
  <c r="AM2764" i="6"/>
  <c r="AL2764" i="6"/>
  <c r="AM2756" i="6"/>
  <c r="AL2756" i="6"/>
  <c r="AM2748" i="6"/>
  <c r="AL2748" i="6"/>
  <c r="AM2740" i="6"/>
  <c r="AL2740" i="6"/>
  <c r="AM2732" i="6"/>
  <c r="AL2732" i="6"/>
  <c r="AM2724" i="6"/>
  <c r="AL2724" i="6"/>
  <c r="AM2716" i="6"/>
  <c r="AL2716" i="6"/>
  <c r="AM2700" i="6"/>
  <c r="AL2700" i="6"/>
  <c r="AM2684" i="6"/>
  <c r="AL2684" i="6"/>
  <c r="AM2676" i="6"/>
  <c r="AL2676" i="6"/>
  <c r="AM2668" i="6"/>
  <c r="AL2668" i="6"/>
  <c r="AM2660" i="6"/>
  <c r="AL2660" i="6"/>
  <c r="AM2652" i="6"/>
  <c r="AL2652" i="6"/>
  <c r="AM2644" i="6"/>
  <c r="AL2644" i="6"/>
  <c r="AM2636" i="6"/>
  <c r="AL2636" i="6"/>
  <c r="AM2620" i="6"/>
  <c r="AL2620" i="6"/>
  <c r="AM2612" i="6"/>
  <c r="AL2612" i="6"/>
  <c r="AM2604" i="6"/>
  <c r="AL2604" i="6"/>
  <c r="AM2596" i="6"/>
  <c r="AL2596" i="6"/>
  <c r="AM2588" i="6"/>
  <c r="AL2588" i="6"/>
  <c r="AM2580" i="6"/>
  <c r="AL2580" i="6"/>
  <c r="AM2572" i="6"/>
  <c r="AL2572" i="6"/>
  <c r="AM2564" i="6"/>
  <c r="AL2564" i="6"/>
  <c r="AM2556" i="6"/>
  <c r="AL2556" i="6"/>
  <c r="AM2548" i="6"/>
  <c r="AL2548" i="6"/>
  <c r="AM2540" i="6"/>
  <c r="AL2540" i="6"/>
  <c r="AM2532" i="6"/>
  <c r="AL2532" i="6"/>
  <c r="AM2524" i="6"/>
  <c r="AL2524" i="6"/>
  <c r="AM2508" i="6"/>
  <c r="AL2508" i="6"/>
  <c r="AM2500" i="6"/>
  <c r="AL2500" i="6"/>
  <c r="AM2492" i="6"/>
  <c r="AL2492" i="6"/>
  <c r="AM2484" i="6"/>
  <c r="AL2484" i="6"/>
  <c r="AM2476" i="6"/>
  <c r="AL2476" i="6"/>
  <c r="AM2468" i="6"/>
  <c r="AL2468" i="6"/>
  <c r="AM2460" i="6"/>
  <c r="AL2460" i="6"/>
  <c r="AM2444" i="6"/>
  <c r="AL2444" i="6"/>
  <c r="AM2428" i="6"/>
  <c r="AL2428" i="6"/>
  <c r="AM2420" i="6"/>
  <c r="AL2420" i="6"/>
  <c r="AM2412" i="6"/>
  <c r="AL2412" i="6"/>
  <c r="AM2404" i="6"/>
  <c r="AL2404" i="6"/>
  <c r="AM2396" i="6"/>
  <c r="AL2396" i="6"/>
  <c r="AM2388" i="6"/>
  <c r="AL2388" i="6"/>
  <c r="AM2380" i="6"/>
  <c r="AL2380" i="6"/>
  <c r="AM2364" i="6"/>
  <c r="AL2364" i="6"/>
  <c r="AM2356" i="6"/>
  <c r="AL2356" i="6"/>
  <c r="AM2348" i="6"/>
  <c r="AL2348" i="6"/>
  <c r="AM2340" i="6"/>
  <c r="AL2340" i="6"/>
  <c r="AM2332" i="6"/>
  <c r="AL2332" i="6"/>
  <c r="AM2324" i="6"/>
  <c r="AL2324" i="6"/>
  <c r="AM2316" i="6"/>
  <c r="AL2316" i="6"/>
  <c r="AM2308" i="6"/>
  <c r="AL2308" i="6"/>
  <c r="AM2300" i="6"/>
  <c r="AL2300" i="6"/>
  <c r="AM2292" i="6"/>
  <c r="AL2292" i="6"/>
  <c r="AM2284" i="6"/>
  <c r="AL2284" i="6"/>
  <c r="AM2276" i="6"/>
  <c r="AL2276" i="6"/>
  <c r="AM2268" i="6"/>
  <c r="AL2268" i="6"/>
  <c r="AM2252" i="6"/>
  <c r="AL2252" i="6"/>
  <c r="AM2244" i="6"/>
  <c r="AL2244" i="6"/>
  <c r="AM2236" i="6"/>
  <c r="AL2236" i="6"/>
  <c r="AM2228" i="6"/>
  <c r="AL2228" i="6"/>
  <c r="AM2220" i="6"/>
  <c r="AL2220" i="6"/>
  <c r="AM2212" i="6"/>
  <c r="AL2212" i="6"/>
  <c r="AM2204" i="6"/>
  <c r="AL2204" i="6"/>
  <c r="AM2188" i="6"/>
  <c r="AL2188" i="6"/>
  <c r="AM2180" i="6"/>
  <c r="AL2180" i="6"/>
  <c r="AM2172" i="6"/>
  <c r="AL2172" i="6"/>
  <c r="AM2164" i="6"/>
  <c r="AL2164" i="6"/>
  <c r="AM2156" i="6"/>
  <c r="AL2156" i="6"/>
  <c r="AM2148" i="6"/>
  <c r="AL2148" i="6"/>
  <c r="AM2140" i="6"/>
  <c r="AL2140" i="6"/>
  <c r="AM2132" i="6"/>
  <c r="AL2132" i="6"/>
  <c r="AL2124" i="6"/>
  <c r="AM2124" i="6"/>
  <c r="AL2116" i="6"/>
  <c r="AM2116" i="6"/>
  <c r="AL2108" i="6"/>
  <c r="AM2108" i="6"/>
  <c r="AL2100" i="6"/>
  <c r="AM2100" i="6"/>
  <c r="AL2092" i="6"/>
  <c r="AM2092" i="6"/>
  <c r="AL2084" i="6"/>
  <c r="AM2084" i="6"/>
  <c r="AL2076" i="6"/>
  <c r="AM2076" i="6"/>
  <c r="AL2068" i="6"/>
  <c r="AM2068" i="6"/>
  <c r="AL2060" i="6"/>
  <c r="AM2060" i="6"/>
  <c r="AL2052" i="6"/>
  <c r="AM2052" i="6"/>
  <c r="AL2044" i="6"/>
  <c r="AM2044" i="6"/>
  <c r="AL2036" i="6"/>
  <c r="AM2036" i="6"/>
  <c r="AL2028" i="6"/>
  <c r="AM2028" i="6"/>
  <c r="AL2020" i="6"/>
  <c r="AM2020" i="6"/>
  <c r="AL2012" i="6"/>
  <c r="AM2012" i="6"/>
  <c r="AL2004" i="6"/>
  <c r="AM2004" i="6"/>
  <c r="AL1996" i="6"/>
  <c r="AM1996" i="6"/>
  <c r="AL1980" i="6"/>
  <c r="AM1980" i="6"/>
  <c r="AL1972" i="6"/>
  <c r="AM1972" i="6"/>
  <c r="AL1964" i="6"/>
  <c r="AM1964" i="6"/>
  <c r="AL1956" i="6"/>
  <c r="AM1956" i="6"/>
  <c r="AL1948" i="6"/>
  <c r="AM1948" i="6"/>
  <c r="AL1940" i="6"/>
  <c r="AM1940" i="6"/>
  <c r="AL1932" i="6"/>
  <c r="AM1932" i="6"/>
  <c r="AL1924" i="6"/>
  <c r="AM1924" i="6"/>
  <c r="AL1916" i="6"/>
  <c r="AM1916" i="6"/>
  <c r="AL1908" i="6"/>
  <c r="AM1908" i="6"/>
  <c r="AL1900" i="6"/>
  <c r="AM1900" i="6"/>
  <c r="AL1892" i="6"/>
  <c r="AM1892" i="6"/>
  <c r="AL1884" i="6"/>
  <c r="AM1884" i="6"/>
  <c r="AL1876" i="6"/>
  <c r="AM1876" i="6"/>
  <c r="AL1868" i="6"/>
  <c r="AM1868" i="6"/>
  <c r="AL1860" i="6"/>
  <c r="AM1860" i="6"/>
  <c r="AL1852" i="6"/>
  <c r="AM1852" i="6"/>
  <c r="AL1844" i="6"/>
  <c r="AM1844" i="6"/>
  <c r="AL1836" i="6"/>
  <c r="AM1836" i="6"/>
  <c r="AL1828" i="6"/>
  <c r="AM1828" i="6"/>
  <c r="AL1820" i="6"/>
  <c r="AM1820" i="6"/>
  <c r="AL1804" i="6"/>
  <c r="AM1804" i="6"/>
  <c r="AL1796" i="6"/>
  <c r="AM1796" i="6"/>
  <c r="AL1788" i="6"/>
  <c r="AM1788" i="6"/>
  <c r="AL1780" i="6"/>
  <c r="AM1780" i="6"/>
  <c r="AL1772" i="6"/>
  <c r="AM1772" i="6"/>
  <c r="AL1764" i="6"/>
  <c r="AM1764" i="6"/>
  <c r="AL1365" i="6"/>
  <c r="AM1365" i="6"/>
  <c r="AL1357" i="6"/>
  <c r="AM1357" i="6"/>
  <c r="AL1349" i="6"/>
  <c r="AM1349" i="6"/>
  <c r="AL1341" i="6"/>
  <c r="AM1341" i="6"/>
  <c r="AL1333" i="6"/>
  <c r="AM1333" i="6"/>
  <c r="AL1325" i="6"/>
  <c r="AM1325" i="6"/>
  <c r="AL1317" i="6"/>
  <c r="AM1317" i="6"/>
  <c r="AL1309" i="6"/>
  <c r="AM1309" i="6"/>
  <c r="AL1301" i="6"/>
  <c r="AM1301" i="6"/>
  <c r="AL1293" i="6"/>
  <c r="AM1293" i="6"/>
  <c r="AL1285" i="6"/>
  <c r="AM1285" i="6"/>
  <c r="AL1277" i="6"/>
  <c r="AM1277" i="6"/>
  <c r="AL1269" i="6"/>
  <c r="AM1269" i="6"/>
  <c r="AL1261" i="6"/>
  <c r="AM1261" i="6"/>
  <c r="AL1253" i="6"/>
  <c r="AM1253" i="6"/>
  <c r="AL1245" i="6"/>
  <c r="AM1245" i="6"/>
  <c r="AL1237" i="6"/>
  <c r="AM1237" i="6"/>
  <c r="AL1229" i="6"/>
  <c r="AM1229" i="6"/>
  <c r="AL1221" i="6"/>
  <c r="AM1221" i="6"/>
  <c r="AL1205" i="6"/>
  <c r="AM1205" i="6"/>
  <c r="AL1197" i="6"/>
  <c r="AM1197" i="6"/>
  <c r="AL1189" i="6"/>
  <c r="AM1189" i="6"/>
  <c r="AL1181" i="6"/>
  <c r="AM1181" i="6"/>
  <c r="AL1173" i="6"/>
  <c r="AM1173" i="6"/>
  <c r="AL1165" i="6"/>
  <c r="AM1165" i="6"/>
  <c r="AL1157" i="6"/>
  <c r="AM1157" i="6"/>
  <c r="AL1149" i="6"/>
  <c r="AM1149" i="6"/>
  <c r="AL1141" i="6"/>
  <c r="AM1141" i="6"/>
  <c r="AL1133" i="6"/>
  <c r="AM1133" i="6"/>
  <c r="AL1125" i="6"/>
  <c r="AM1125" i="6"/>
  <c r="AL1117" i="6"/>
  <c r="AM1117" i="6"/>
  <c r="AL1109" i="6"/>
  <c r="AM1109" i="6"/>
  <c r="AL1101" i="6"/>
  <c r="AM1101" i="6"/>
  <c r="AL1093" i="6"/>
  <c r="AM1093" i="6"/>
  <c r="AL1077" i="6"/>
  <c r="AM1077" i="6"/>
  <c r="AL1069" i="6"/>
  <c r="AM1069" i="6"/>
  <c r="AL1061" i="6"/>
  <c r="AM1061" i="6"/>
  <c r="AL1053" i="6"/>
  <c r="AM1053" i="6"/>
  <c r="AL1045" i="6"/>
  <c r="AM1045" i="6"/>
  <c r="AL1037" i="6"/>
  <c r="AM1037" i="6"/>
  <c r="AL1029" i="6"/>
  <c r="AM1029" i="6"/>
  <c r="AL1021" i="6"/>
  <c r="AM1021" i="6"/>
  <c r="AL1013" i="6"/>
  <c r="AM1013" i="6"/>
  <c r="AL1005" i="6"/>
  <c r="AM1005" i="6"/>
  <c r="AL997" i="6"/>
  <c r="AM997" i="6"/>
  <c r="AL989" i="6"/>
  <c r="AM989" i="6"/>
  <c r="AL981" i="6"/>
  <c r="AM981" i="6"/>
  <c r="AL973" i="6"/>
  <c r="AM973" i="6"/>
  <c r="AL965" i="6"/>
  <c r="AM965" i="6"/>
  <c r="AL957" i="6"/>
  <c r="AM957" i="6"/>
  <c r="AL949" i="6"/>
  <c r="AM949" i="6"/>
  <c r="AL941" i="6"/>
  <c r="AM941" i="6"/>
  <c r="AL933" i="6"/>
  <c r="AM933" i="6"/>
  <c r="AL925" i="6"/>
  <c r="AM925" i="6"/>
  <c r="AL917" i="6"/>
  <c r="AM917" i="6"/>
  <c r="AL909" i="6"/>
  <c r="AM909" i="6"/>
  <c r="AL901" i="6"/>
  <c r="AM901" i="6"/>
  <c r="AL893" i="6"/>
  <c r="AM893" i="6"/>
  <c r="AL885" i="6"/>
  <c r="AM885" i="6"/>
  <c r="AL877" i="6"/>
  <c r="AM877" i="6"/>
  <c r="AL869" i="6"/>
  <c r="AM869" i="6"/>
  <c r="AL861" i="6"/>
  <c r="AM861" i="6"/>
  <c r="AL853" i="6"/>
  <c r="AM853" i="6"/>
  <c r="AL845" i="6"/>
  <c r="AM845" i="6"/>
  <c r="AL837" i="6"/>
  <c r="AM837" i="6"/>
  <c r="AL829" i="6"/>
  <c r="AM829" i="6"/>
  <c r="AM821" i="6"/>
  <c r="AL821" i="6"/>
  <c r="AM813" i="6"/>
  <c r="AL813" i="6"/>
  <c r="AM805" i="6"/>
  <c r="AL805" i="6"/>
  <c r="AM797" i="6"/>
  <c r="AL797" i="6"/>
  <c r="AM789" i="6"/>
  <c r="AL789" i="6"/>
  <c r="AM781" i="6"/>
  <c r="AL781" i="6"/>
  <c r="AM773" i="6"/>
  <c r="AL773" i="6"/>
  <c r="AM765" i="6"/>
  <c r="AL765" i="6"/>
  <c r="AM757" i="6"/>
  <c r="AL757" i="6"/>
  <c r="AM749" i="6"/>
  <c r="AL749" i="6"/>
  <c r="AM741" i="6"/>
  <c r="AL741" i="6"/>
  <c r="AM733" i="6"/>
  <c r="AL733" i="6"/>
  <c r="AM725" i="6"/>
  <c r="AL725" i="6"/>
  <c r="AM717" i="6"/>
  <c r="AL717" i="6"/>
  <c r="AM709" i="6"/>
  <c r="AL709" i="6"/>
  <c r="AM701" i="6"/>
  <c r="AL701" i="6"/>
  <c r="AM693" i="6"/>
  <c r="AL693" i="6"/>
  <c r="AM685" i="6"/>
  <c r="AL685" i="6"/>
  <c r="AM677" i="6"/>
  <c r="AL677" i="6"/>
  <c r="AM669" i="6"/>
  <c r="AL669" i="6"/>
  <c r="AM661" i="6"/>
  <c r="AL661" i="6"/>
  <c r="AM653" i="6"/>
  <c r="AL653" i="6"/>
  <c r="AM645" i="6"/>
  <c r="AL645" i="6"/>
  <c r="AM637" i="6"/>
  <c r="AL637" i="6"/>
  <c r="AM629" i="6"/>
  <c r="AL629" i="6"/>
  <c r="AM621" i="6"/>
  <c r="AL621" i="6"/>
  <c r="AM613" i="6"/>
  <c r="AL613" i="6"/>
  <c r="AM605" i="6"/>
  <c r="AL605" i="6"/>
  <c r="AM597" i="6"/>
  <c r="AL597" i="6"/>
  <c r="AM589" i="6"/>
  <c r="AL589" i="6"/>
  <c r="AM581" i="6"/>
  <c r="AL581" i="6"/>
  <c r="AM573" i="6"/>
  <c r="AL573" i="6"/>
  <c r="AM565" i="6"/>
  <c r="AL565" i="6"/>
  <c r="AM557" i="6"/>
  <c r="AL557" i="6"/>
  <c r="AM549" i="6"/>
  <c r="AL549" i="6"/>
  <c r="AM541" i="6"/>
  <c r="AL541" i="6"/>
  <c r="AM533" i="6"/>
  <c r="AL533" i="6"/>
  <c r="AM525" i="6"/>
  <c r="AL525" i="6"/>
  <c r="AM517" i="6"/>
  <c r="AL517" i="6"/>
  <c r="AM509" i="6"/>
  <c r="AL509" i="6"/>
  <c r="AM501" i="6"/>
  <c r="AL501" i="6"/>
  <c r="AM493" i="6"/>
  <c r="AL493" i="6"/>
  <c r="AM485" i="6"/>
  <c r="AL485" i="6"/>
  <c r="AM477" i="6"/>
  <c r="AL477" i="6"/>
  <c r="AM469" i="6"/>
  <c r="AL469" i="6"/>
  <c r="AM461" i="6"/>
  <c r="AL461" i="6"/>
  <c r="AM453" i="6"/>
  <c r="AL453" i="6"/>
  <c r="AM445" i="6"/>
  <c r="AL445" i="6"/>
  <c r="AM437" i="6"/>
  <c r="AL437" i="6"/>
  <c r="AM429" i="6"/>
  <c r="AL429" i="6"/>
  <c r="AM421" i="6"/>
  <c r="AL421" i="6"/>
  <c r="AM413" i="6"/>
  <c r="AL413" i="6"/>
  <c r="AM405" i="6"/>
  <c r="AL405" i="6"/>
  <c r="AM397" i="6"/>
  <c r="AL397" i="6"/>
  <c r="AM389" i="6"/>
  <c r="AL389" i="6"/>
  <c r="AM381" i="6"/>
  <c r="AL381" i="6"/>
  <c r="AM373" i="6"/>
  <c r="AL373" i="6"/>
  <c r="AM365" i="6"/>
  <c r="AL365" i="6"/>
  <c r="AM357" i="6"/>
  <c r="AL357" i="6"/>
  <c r="AM349" i="6"/>
  <c r="AL349" i="6"/>
  <c r="AM341" i="6"/>
  <c r="AL341" i="6"/>
  <c r="AM333" i="6"/>
  <c r="AL333" i="6"/>
  <c r="AM325" i="6"/>
  <c r="AL325" i="6"/>
  <c r="AM317" i="6"/>
  <c r="AL317" i="6"/>
  <c r="AM309" i="6"/>
  <c r="AL309" i="6"/>
  <c r="AM301" i="6"/>
  <c r="AL301" i="6"/>
  <c r="AM293" i="6"/>
  <c r="AL293" i="6"/>
  <c r="AM285" i="6"/>
  <c r="AL285" i="6"/>
  <c r="AM277" i="6"/>
  <c r="AL277" i="6"/>
  <c r="AM269" i="6"/>
  <c r="AL269" i="6"/>
  <c r="AM261" i="6"/>
  <c r="AL261" i="6"/>
  <c r="AM253" i="6"/>
  <c r="AL253" i="6"/>
  <c r="AM245" i="6"/>
  <c r="AL245" i="6"/>
  <c r="AM237" i="6"/>
  <c r="AL237" i="6"/>
  <c r="AM229" i="6"/>
  <c r="AL229" i="6"/>
  <c r="AM221" i="6"/>
  <c r="AL221" i="6"/>
  <c r="AM213" i="6"/>
  <c r="AL213" i="6"/>
  <c r="AM205" i="6"/>
  <c r="AL205" i="6"/>
  <c r="AM197" i="6"/>
  <c r="AL197" i="6"/>
  <c r="AM189" i="6"/>
  <c r="AL189" i="6"/>
  <c r="AM181" i="6"/>
  <c r="AL181" i="6"/>
  <c r="AM173" i="6"/>
  <c r="AL173" i="6"/>
  <c r="AM165" i="6"/>
  <c r="AL165" i="6"/>
  <c r="AM157" i="6"/>
  <c r="AL157" i="6"/>
  <c r="AM149" i="6"/>
  <c r="AL149" i="6"/>
  <c r="AM141" i="6"/>
  <c r="AL141" i="6"/>
  <c r="AM133" i="6"/>
  <c r="AL133" i="6"/>
  <c r="AM125" i="6"/>
  <c r="AL125" i="6"/>
  <c r="AM117" i="6"/>
  <c r="AL117" i="6"/>
  <c r="AM109" i="6"/>
  <c r="AL109" i="6"/>
  <c r="AM101" i="6"/>
  <c r="AL101" i="6"/>
  <c r="AM85" i="6"/>
  <c r="AL85" i="6"/>
  <c r="AM77" i="6"/>
  <c r="AL77" i="6"/>
  <c r="AM69" i="6"/>
  <c r="AL69" i="6"/>
  <c r="AM61" i="6"/>
  <c r="AL61" i="6"/>
  <c r="AL1756" i="6"/>
  <c r="AM1756" i="6"/>
  <c r="AL1748" i="6"/>
  <c r="AM1748" i="6"/>
  <c r="AL1740" i="6"/>
  <c r="AM1740" i="6"/>
  <c r="AL1732" i="6"/>
  <c r="AM1732" i="6"/>
  <c r="AL1724" i="6"/>
  <c r="AM1724" i="6"/>
  <c r="AL1716" i="6"/>
  <c r="AM1716" i="6"/>
  <c r="AL1708" i="6"/>
  <c r="AM1708" i="6"/>
  <c r="AL1700" i="6"/>
  <c r="AM1700" i="6"/>
  <c r="AL1684" i="6"/>
  <c r="AM1684" i="6"/>
  <c r="AL1676" i="6"/>
  <c r="AM1676" i="6"/>
  <c r="AL1668" i="6"/>
  <c r="AM1668" i="6"/>
  <c r="AL1660" i="6"/>
  <c r="AM1660" i="6"/>
  <c r="AL1652" i="6"/>
  <c r="AM1652" i="6"/>
  <c r="AL1644" i="6"/>
  <c r="AM1644" i="6"/>
  <c r="AL1636" i="6"/>
  <c r="AM1636" i="6"/>
  <c r="AL1628" i="6"/>
  <c r="AM1628" i="6"/>
  <c r="AL1620" i="6"/>
  <c r="AM1620" i="6"/>
  <c r="AL1612" i="6"/>
  <c r="AM1612" i="6"/>
  <c r="AL1604" i="6"/>
  <c r="AM1604" i="6"/>
  <c r="AL1596" i="6"/>
  <c r="AM1596" i="6"/>
  <c r="AL1588" i="6"/>
  <c r="AM1588" i="6"/>
  <c r="AL1580" i="6"/>
  <c r="AM1580" i="6"/>
  <c r="AL1572" i="6"/>
  <c r="AM1572" i="6"/>
  <c r="AL1564" i="6"/>
  <c r="AM1564" i="6"/>
  <c r="AL1556" i="6"/>
  <c r="AM1556" i="6"/>
  <c r="AL1548" i="6"/>
  <c r="AM1548" i="6"/>
  <c r="AL1540" i="6"/>
  <c r="AM1540" i="6"/>
  <c r="AL1532" i="6"/>
  <c r="AM1532" i="6"/>
  <c r="AL1524" i="6"/>
  <c r="AM1524" i="6"/>
  <c r="AL1508" i="6"/>
  <c r="AM1508" i="6"/>
  <c r="AL1500" i="6"/>
  <c r="AM1500" i="6"/>
  <c r="AL1492" i="6"/>
  <c r="AM1492" i="6"/>
  <c r="AL1484" i="6"/>
  <c r="AM1484" i="6"/>
  <c r="AL1476" i="6"/>
  <c r="AM1476" i="6"/>
  <c r="AL1468" i="6"/>
  <c r="AM1468" i="6"/>
  <c r="AL1460" i="6"/>
  <c r="AM1460" i="6"/>
  <c r="AL1452" i="6"/>
  <c r="AM1452" i="6"/>
  <c r="AL1444" i="6"/>
  <c r="AM1444" i="6"/>
  <c r="AL1436" i="6"/>
  <c r="AM1436" i="6"/>
  <c r="AL1428" i="6"/>
  <c r="AM1428" i="6"/>
  <c r="AL1420" i="6"/>
  <c r="AM1420" i="6"/>
  <c r="AL1412" i="6"/>
  <c r="AM1412" i="6"/>
  <c r="AL1404" i="6"/>
  <c r="AM1404" i="6"/>
  <c r="AL1396" i="6"/>
  <c r="AM1396" i="6"/>
  <c r="AL1388" i="6"/>
  <c r="AM1388" i="6"/>
  <c r="AL1380" i="6"/>
  <c r="AM1380" i="6"/>
  <c r="AL1372" i="6"/>
  <c r="AM1372" i="6"/>
  <c r="AL1364" i="6"/>
  <c r="AM1364" i="6"/>
  <c r="AL1356" i="6"/>
  <c r="AM1356" i="6"/>
  <c r="AM1348" i="6"/>
  <c r="AL1348" i="6"/>
  <c r="AM1332" i="6"/>
  <c r="AL1332" i="6"/>
  <c r="AM1324" i="6"/>
  <c r="AL1324" i="6"/>
  <c r="AM1316" i="6"/>
  <c r="AL1316" i="6"/>
  <c r="AM1308" i="6"/>
  <c r="AL1308" i="6"/>
  <c r="AM1300" i="6"/>
  <c r="AL1300" i="6"/>
  <c r="AM1292" i="6"/>
  <c r="AL1292" i="6"/>
  <c r="AM1284" i="6"/>
  <c r="AL1284" i="6"/>
  <c r="AM1276" i="6"/>
  <c r="AL1276" i="6"/>
  <c r="AM1268" i="6"/>
  <c r="AL1268" i="6"/>
  <c r="AM1260" i="6"/>
  <c r="AL1260" i="6"/>
  <c r="AM1252" i="6"/>
  <c r="AL1252" i="6"/>
  <c r="AM1244" i="6"/>
  <c r="AL1244" i="6"/>
  <c r="AM1236" i="6"/>
  <c r="AL1236" i="6"/>
  <c r="AM1220" i="6"/>
  <c r="AL1220" i="6"/>
  <c r="AM1212" i="6"/>
  <c r="AL1212" i="6"/>
  <c r="AM1204" i="6"/>
  <c r="AL1204" i="6"/>
  <c r="AM1196" i="6"/>
  <c r="AL1196" i="6"/>
  <c r="AM1188" i="6"/>
  <c r="AL1188" i="6"/>
  <c r="AM1180" i="6"/>
  <c r="AL1180" i="6"/>
  <c r="AM1172" i="6"/>
  <c r="AL1172" i="6"/>
  <c r="AM1164" i="6"/>
  <c r="AL1164" i="6"/>
  <c r="AM1156" i="6"/>
  <c r="AL1156" i="6"/>
  <c r="AM1140" i="6"/>
  <c r="AL1140" i="6"/>
  <c r="AM1132" i="6"/>
  <c r="AL1132" i="6"/>
  <c r="AM1124" i="6"/>
  <c r="AL1124" i="6"/>
  <c r="AM1116" i="6"/>
  <c r="AL1116" i="6"/>
  <c r="AM1108" i="6"/>
  <c r="AL1108" i="6"/>
  <c r="AM1092" i="6"/>
  <c r="AL1092" i="6"/>
  <c r="AM1084" i="6"/>
  <c r="AL1084" i="6"/>
  <c r="AM1076" i="6"/>
  <c r="AL1076" i="6"/>
  <c r="AM1068" i="6"/>
  <c r="AL1068" i="6"/>
  <c r="AM1060" i="6"/>
  <c r="AL1060" i="6"/>
  <c r="AM1044" i="6"/>
  <c r="AL1044" i="6"/>
  <c r="AM1036" i="6"/>
  <c r="AL1036" i="6"/>
  <c r="AM1028" i="6"/>
  <c r="AL1028" i="6"/>
  <c r="AM1020" i="6"/>
  <c r="AL1020" i="6"/>
  <c r="AM1012" i="6"/>
  <c r="AL1012" i="6"/>
  <c r="AM996" i="6"/>
  <c r="AL996" i="6"/>
  <c r="AM980" i="6"/>
  <c r="AL980" i="6"/>
  <c r="AM964" i="6"/>
  <c r="AL964" i="6"/>
  <c r="AM948" i="6"/>
  <c r="AL948" i="6"/>
  <c r="AM932" i="6"/>
  <c r="AL932" i="6"/>
  <c r="AM916" i="6"/>
  <c r="AL916" i="6"/>
  <c r="AM900" i="6"/>
  <c r="AL900" i="6"/>
  <c r="AM884" i="6"/>
  <c r="AL884" i="6"/>
  <c r="AM868" i="6"/>
  <c r="AL868" i="6"/>
  <c r="AM860" i="6"/>
  <c r="AL860" i="6"/>
  <c r="AM852" i="6"/>
  <c r="AL852" i="6"/>
  <c r="AM844" i="6"/>
  <c r="AL844" i="6"/>
  <c r="AM836" i="6"/>
  <c r="AL836" i="6"/>
  <c r="AM820" i="6"/>
  <c r="AL820" i="6"/>
  <c r="AM812" i="6"/>
  <c r="AL812" i="6"/>
  <c r="AM804" i="6"/>
  <c r="AL804" i="6"/>
  <c r="AM788" i="6"/>
  <c r="AL788" i="6"/>
  <c r="AM772" i="6"/>
  <c r="AL772" i="6"/>
  <c r="AM756" i="6"/>
  <c r="AL756" i="6"/>
  <c r="AM740" i="6"/>
  <c r="AL740" i="6"/>
  <c r="AM732" i="6"/>
  <c r="AL732" i="6"/>
  <c r="AM724" i="6"/>
  <c r="AL724" i="6"/>
  <c r="AM708" i="6"/>
  <c r="AL708" i="6"/>
  <c r="AM692" i="6"/>
  <c r="AL692" i="6"/>
  <c r="AM684" i="6"/>
  <c r="AL684" i="6"/>
  <c r="AM676" i="6"/>
  <c r="AL676" i="6"/>
  <c r="AM660" i="6"/>
  <c r="AL660" i="6"/>
  <c r="AM644" i="6"/>
  <c r="AL644" i="6"/>
  <c r="AM628" i="6"/>
  <c r="AL628" i="6"/>
  <c r="AM620" i="6"/>
  <c r="AL620" i="6"/>
  <c r="AM612" i="6"/>
  <c r="AL612" i="6"/>
  <c r="AM604" i="6"/>
  <c r="AL604" i="6"/>
  <c r="AM596" i="6"/>
  <c r="AL596" i="6"/>
  <c r="AM588" i="6"/>
  <c r="AL588" i="6"/>
  <c r="AM580" i="6"/>
  <c r="AL580" i="6"/>
  <c r="AM572" i="6"/>
  <c r="AL572" i="6"/>
  <c r="AM564" i="6"/>
  <c r="AL564" i="6"/>
  <c r="AM556" i="6"/>
  <c r="AL556" i="6"/>
  <c r="AM548" i="6"/>
  <c r="AL548" i="6"/>
  <c r="AM540" i="6"/>
  <c r="AL540" i="6"/>
  <c r="AM532" i="6"/>
  <c r="AL532" i="6"/>
  <c r="AM516" i="6"/>
  <c r="AL516" i="6"/>
  <c r="AM508" i="6"/>
  <c r="AL508" i="6"/>
  <c r="AM500" i="6"/>
  <c r="AL500" i="6"/>
  <c r="AM484" i="6"/>
  <c r="AL484" i="6"/>
  <c r="AM476" i="6"/>
  <c r="AL476" i="6"/>
  <c r="AM468" i="6"/>
  <c r="AL468" i="6"/>
  <c r="AM452" i="6"/>
  <c r="AL452" i="6"/>
  <c r="AM444" i="6"/>
  <c r="AL444" i="6"/>
  <c r="AM436" i="6"/>
  <c r="AL436" i="6"/>
  <c r="AM420" i="6"/>
  <c r="AL420" i="6"/>
  <c r="AM412" i="6"/>
  <c r="AL412" i="6"/>
  <c r="AM404" i="6"/>
  <c r="AL404" i="6"/>
  <c r="AM388" i="6"/>
  <c r="AL388" i="6"/>
  <c r="AM372" i="6"/>
  <c r="AL372" i="6"/>
  <c r="AM364" i="6"/>
  <c r="AL364" i="6"/>
  <c r="AM356" i="6"/>
  <c r="AL356" i="6"/>
  <c r="AM340" i="6"/>
  <c r="AL340" i="6"/>
  <c r="AM332" i="6"/>
  <c r="AL332" i="6"/>
  <c r="AM324" i="6"/>
  <c r="AL324" i="6"/>
  <c r="AM316" i="6"/>
  <c r="AL316" i="6"/>
  <c r="AM276" i="6"/>
  <c r="AL276" i="6"/>
  <c r="AM232" i="6"/>
  <c r="AL232" i="6"/>
  <c r="AM208" i="6"/>
  <c r="AL208" i="6"/>
  <c r="AM184" i="6"/>
  <c r="AL184" i="6"/>
  <c r="AM136" i="6"/>
  <c r="AL136" i="6"/>
  <c r="AM112" i="6"/>
  <c r="AL112" i="6"/>
  <c r="AM88" i="6"/>
  <c r="AL88" i="6"/>
  <c r="AM68" i="6"/>
  <c r="AL68" i="6"/>
  <c r="AM44" i="6"/>
  <c r="AL44" i="6"/>
  <c r="AM20" i="6"/>
  <c r="AL20" i="6"/>
  <c r="AL1035" i="6"/>
  <c r="AM1035" i="6"/>
  <c r="AL1019" i="6"/>
  <c r="AM1019" i="6"/>
  <c r="AL1011" i="6"/>
  <c r="AM1011" i="6"/>
  <c r="AL1003" i="6"/>
  <c r="AM1003" i="6"/>
  <c r="AL987" i="6"/>
  <c r="AM987" i="6"/>
  <c r="AL979" i="6"/>
  <c r="AM979" i="6"/>
  <c r="AL971" i="6"/>
  <c r="AM971" i="6"/>
  <c r="AL955" i="6"/>
  <c r="AM955" i="6"/>
  <c r="AL947" i="6"/>
  <c r="AM947" i="6"/>
  <c r="AL939" i="6"/>
  <c r="AM939" i="6"/>
  <c r="AL923" i="6"/>
  <c r="AM923" i="6"/>
  <c r="AL915" i="6"/>
  <c r="AM915" i="6"/>
  <c r="AL907" i="6"/>
  <c r="AM907" i="6"/>
  <c r="AL891" i="6"/>
  <c r="AM891" i="6"/>
  <c r="AL883" i="6"/>
  <c r="AM883" i="6"/>
  <c r="AL875" i="6"/>
  <c r="AM875" i="6"/>
  <c r="AL859" i="6"/>
  <c r="AM859" i="6"/>
  <c r="AL851" i="6"/>
  <c r="AM851" i="6"/>
  <c r="AL843" i="6"/>
  <c r="AM843" i="6"/>
  <c r="AM827" i="6"/>
  <c r="AL827" i="6"/>
  <c r="AM819" i="6"/>
  <c r="AL819" i="6"/>
  <c r="AM811" i="6"/>
  <c r="AL811" i="6"/>
  <c r="AM795" i="6"/>
  <c r="AL795" i="6"/>
  <c r="AM787" i="6"/>
  <c r="AL787" i="6"/>
  <c r="AM779" i="6"/>
  <c r="AL779" i="6"/>
  <c r="AM763" i="6"/>
  <c r="AL763" i="6"/>
  <c r="AM755" i="6"/>
  <c r="AL755" i="6"/>
  <c r="AM747" i="6"/>
  <c r="AL747" i="6"/>
  <c r="AM731" i="6"/>
  <c r="AL731" i="6"/>
  <c r="AM723" i="6"/>
  <c r="AL723" i="6"/>
  <c r="AM715" i="6"/>
  <c r="AL715" i="6"/>
  <c r="AM699" i="6"/>
  <c r="AL699" i="6"/>
  <c r="AM691" i="6"/>
  <c r="AL691" i="6"/>
  <c r="AM683" i="6"/>
  <c r="AL683" i="6"/>
  <c r="AM667" i="6"/>
  <c r="AL667" i="6"/>
  <c r="AM659" i="6"/>
  <c r="AL659" i="6"/>
  <c r="AM651" i="6"/>
  <c r="AL651" i="6"/>
  <c r="AM635" i="6"/>
  <c r="AL635" i="6"/>
  <c r="AM627" i="6"/>
  <c r="AL627" i="6"/>
  <c r="AM619" i="6"/>
  <c r="AL619" i="6"/>
  <c r="AM603" i="6"/>
  <c r="AL603" i="6"/>
  <c r="AM595" i="6"/>
  <c r="AL595" i="6"/>
  <c r="AM587" i="6"/>
  <c r="AL587" i="6"/>
  <c r="AM579" i="6"/>
  <c r="AL579" i="6"/>
  <c r="AM571" i="6"/>
  <c r="AL571" i="6"/>
  <c r="AM563" i="6"/>
  <c r="AL563" i="6"/>
  <c r="AM555" i="6"/>
  <c r="AL555" i="6"/>
  <c r="AM547" i="6"/>
  <c r="AL547" i="6"/>
  <c r="AM539" i="6"/>
  <c r="AL539" i="6"/>
  <c r="AM531" i="6"/>
  <c r="AL531" i="6"/>
  <c r="AM523" i="6"/>
  <c r="AL523" i="6"/>
  <c r="AM507" i="6"/>
  <c r="AL507" i="6"/>
  <c r="AM499" i="6"/>
  <c r="AL499" i="6"/>
  <c r="AM491" i="6"/>
  <c r="AL491" i="6"/>
  <c r="AM475" i="6"/>
  <c r="AL475" i="6"/>
  <c r="AM467" i="6"/>
  <c r="AL467" i="6"/>
  <c r="AM459" i="6"/>
  <c r="AL459" i="6"/>
  <c r="AM443" i="6"/>
  <c r="AL443" i="6"/>
  <c r="AM435" i="6"/>
  <c r="AL435" i="6"/>
  <c r="AM427" i="6"/>
  <c r="AL427" i="6"/>
  <c r="AM411" i="6"/>
  <c r="AL411" i="6"/>
  <c r="AM403" i="6"/>
  <c r="AL403" i="6"/>
  <c r="AM395" i="6"/>
  <c r="AL395" i="6"/>
  <c r="AM379" i="6"/>
  <c r="AL379" i="6"/>
  <c r="AM371" i="6"/>
  <c r="AL371" i="6"/>
  <c r="AM363" i="6"/>
  <c r="AL363" i="6"/>
  <c r="AM347" i="6"/>
  <c r="AL347" i="6"/>
  <c r="AM339" i="6"/>
  <c r="AL339" i="6"/>
  <c r="AM331" i="6"/>
  <c r="AL331" i="6"/>
  <c r="AM315" i="6"/>
  <c r="AL315" i="6"/>
  <c r="AM307" i="6"/>
  <c r="AL307" i="6"/>
  <c r="AM299" i="6"/>
  <c r="AL299" i="6"/>
  <c r="AM283" i="6"/>
  <c r="AL283" i="6"/>
  <c r="AM275" i="6"/>
  <c r="AL275" i="6"/>
  <c r="AM267" i="6"/>
  <c r="AL267" i="6"/>
  <c r="AM251" i="6"/>
  <c r="AL251" i="6"/>
  <c r="AM243" i="6"/>
  <c r="AL243" i="6"/>
  <c r="AM235" i="6"/>
  <c r="AL235" i="6"/>
  <c r="AM219" i="6"/>
  <c r="AL219" i="6"/>
  <c r="AM211" i="6"/>
  <c r="AL211" i="6"/>
  <c r="AM203" i="6"/>
  <c r="AL203" i="6"/>
  <c r="AM187" i="6"/>
  <c r="AL187" i="6"/>
  <c r="AM179" i="6"/>
  <c r="AL179" i="6"/>
  <c r="AM171" i="6"/>
  <c r="AL171" i="6"/>
  <c r="AM155" i="6"/>
  <c r="AL155" i="6"/>
  <c r="AM147" i="6"/>
  <c r="AL147" i="6"/>
  <c r="AM139" i="6"/>
  <c r="AL139" i="6"/>
  <c r="AM123" i="6"/>
  <c r="AL123" i="6"/>
  <c r="AM115" i="6"/>
  <c r="AL115" i="6"/>
  <c r="AM107" i="6"/>
  <c r="AL107" i="6"/>
  <c r="AM91" i="6"/>
  <c r="AL91" i="6"/>
  <c r="AM83" i="6"/>
  <c r="AL83" i="6"/>
  <c r="AM75" i="6"/>
  <c r="AL75" i="6"/>
  <c r="AM67" i="6"/>
  <c r="AL67" i="6"/>
  <c r="AM59" i="6"/>
  <c r="AL59" i="6"/>
  <c r="AM43" i="6"/>
  <c r="AL43" i="6"/>
  <c r="AM27" i="6"/>
  <c r="AL27" i="6"/>
  <c r="AM19" i="6"/>
  <c r="AL19" i="6"/>
  <c r="AM11" i="6"/>
  <c r="AL11" i="6"/>
  <c r="AM3" i="6"/>
  <c r="AL3" i="6"/>
  <c r="AM57" i="6"/>
  <c r="AL57" i="6"/>
  <c r="AM49" i="6"/>
  <c r="AL49" i="6"/>
  <c r="AM41" i="6"/>
  <c r="AL41" i="6"/>
  <c r="AM33" i="6"/>
  <c r="AL33" i="6"/>
  <c r="AM25" i="6"/>
  <c r="AL25" i="6"/>
  <c r="AM13" i="6"/>
  <c r="AL13" i="6"/>
  <c r="AM352" i="6"/>
  <c r="AL352" i="6"/>
  <c r="AM296" i="6"/>
  <c r="AL296" i="6"/>
  <c r="AM272" i="6"/>
  <c r="AL272" i="6"/>
  <c r="AM248" i="6"/>
  <c r="AL248" i="6"/>
  <c r="AM224" i="6"/>
  <c r="AL224" i="6"/>
  <c r="AM180" i="6"/>
  <c r="AL180" i="6"/>
  <c r="AM132" i="6"/>
  <c r="AL132" i="6"/>
  <c r="AM84" i="6"/>
  <c r="AL84" i="6"/>
  <c r="AM36" i="6"/>
  <c r="AL36" i="6"/>
  <c r="AM1178" i="6"/>
  <c r="AL1178" i="6"/>
  <c r="AM1162" i="6"/>
  <c r="AL1162" i="6"/>
  <c r="AM1154" i="6"/>
  <c r="AL1154" i="6"/>
  <c r="AM1146" i="6"/>
  <c r="AL1146" i="6"/>
  <c r="AM1138" i="6"/>
  <c r="AL1138" i="6"/>
  <c r="AM1130" i="6"/>
  <c r="AL1130" i="6"/>
  <c r="AM1122" i="6"/>
  <c r="AL1122" i="6"/>
  <c r="AM1114" i="6"/>
  <c r="AL1114" i="6"/>
  <c r="AM1106" i="6"/>
  <c r="AL1106" i="6"/>
  <c r="AM1098" i="6"/>
  <c r="AL1098" i="6"/>
  <c r="AM1090" i="6"/>
  <c r="AL1090" i="6"/>
  <c r="AM1082" i="6"/>
  <c r="AL1082" i="6"/>
  <c r="AM1074" i="6"/>
  <c r="AL1074" i="6"/>
  <c r="AM1066" i="6"/>
  <c r="AL1066" i="6"/>
  <c r="AM1058" i="6"/>
  <c r="AL1058" i="6"/>
  <c r="AM1050" i="6"/>
  <c r="AL1050" i="6"/>
  <c r="AM1034" i="6"/>
  <c r="AL1034" i="6"/>
  <c r="AM1026" i="6"/>
  <c r="AL1026" i="6"/>
  <c r="AM1018" i="6"/>
  <c r="AL1018" i="6"/>
  <c r="AM1010" i="6"/>
  <c r="AL1010" i="6"/>
  <c r="AM1002" i="6"/>
  <c r="AL1002" i="6"/>
  <c r="AM994" i="6"/>
  <c r="AL994" i="6"/>
  <c r="AM986" i="6"/>
  <c r="AL986" i="6"/>
  <c r="AM970" i="6"/>
  <c r="AL970" i="6"/>
  <c r="AM962" i="6"/>
  <c r="AL962" i="6"/>
  <c r="AM954" i="6"/>
  <c r="AL954" i="6"/>
  <c r="AM946" i="6"/>
  <c r="AL946" i="6"/>
  <c r="AM938" i="6"/>
  <c r="AL938" i="6"/>
  <c r="AM930" i="6"/>
  <c r="AL930" i="6"/>
  <c r="AM922" i="6"/>
  <c r="AL922" i="6"/>
  <c r="AM914" i="6"/>
  <c r="AL914" i="6"/>
  <c r="AM906" i="6"/>
  <c r="AL906" i="6"/>
  <c r="AM898" i="6"/>
  <c r="AL898" i="6"/>
  <c r="AM890" i="6"/>
  <c r="AL890" i="6"/>
  <c r="AM882" i="6"/>
  <c r="AL882" i="6"/>
  <c r="AM874" i="6"/>
  <c r="AL874" i="6"/>
  <c r="AM858" i="6"/>
  <c r="AL858" i="6"/>
  <c r="AM850" i="6"/>
  <c r="AL850" i="6"/>
  <c r="AM842" i="6"/>
  <c r="AL842" i="6"/>
  <c r="AM834" i="6"/>
  <c r="AL834" i="6"/>
  <c r="AM826" i="6"/>
  <c r="AL826" i="6"/>
  <c r="AM818" i="6"/>
  <c r="AL818" i="6"/>
  <c r="AM810" i="6"/>
  <c r="AL810" i="6"/>
  <c r="AM802" i="6"/>
  <c r="AL802" i="6"/>
  <c r="AM794" i="6"/>
  <c r="AL794" i="6"/>
  <c r="AM786" i="6"/>
  <c r="AL786" i="6"/>
  <c r="AM778" i="6"/>
  <c r="AL778" i="6"/>
  <c r="AM770" i="6"/>
  <c r="AL770" i="6"/>
  <c r="AM762" i="6"/>
  <c r="AL762" i="6"/>
  <c r="AM754" i="6"/>
  <c r="AL754" i="6"/>
  <c r="AM746" i="6"/>
  <c r="AL746" i="6"/>
  <c r="AM730" i="6"/>
  <c r="AL730" i="6"/>
  <c r="AM714" i="6"/>
  <c r="AL714" i="6"/>
  <c r="AM706" i="6"/>
  <c r="AL706" i="6"/>
  <c r="AM698" i="6"/>
  <c r="AL698" i="6"/>
  <c r="AM690" i="6"/>
  <c r="AL690" i="6"/>
  <c r="AM682" i="6"/>
  <c r="AL682" i="6"/>
  <c r="AM674" i="6"/>
  <c r="AL674" i="6"/>
  <c r="AM666" i="6"/>
  <c r="AL666" i="6"/>
  <c r="AM658" i="6"/>
  <c r="AL658" i="6"/>
  <c r="AM650" i="6"/>
  <c r="AL650" i="6"/>
  <c r="AM642" i="6"/>
  <c r="AL642" i="6"/>
  <c r="AM634" i="6"/>
  <c r="AL634" i="6"/>
  <c r="AM626" i="6"/>
  <c r="AL626" i="6"/>
  <c r="AM618" i="6"/>
  <c r="AL618" i="6"/>
  <c r="AM602" i="6"/>
  <c r="AL602" i="6"/>
  <c r="AM594" i="6"/>
  <c r="AL594" i="6"/>
  <c r="AM586" i="6"/>
  <c r="AL586" i="6"/>
  <c r="AM578" i="6"/>
  <c r="AL578" i="6"/>
  <c r="AM570" i="6"/>
  <c r="AL570" i="6"/>
  <c r="AM562" i="6"/>
  <c r="AL562" i="6"/>
  <c r="AM554" i="6"/>
  <c r="AL554" i="6"/>
  <c r="AM546" i="6"/>
  <c r="AL546" i="6"/>
  <c r="AM538" i="6"/>
  <c r="AL538" i="6"/>
  <c r="AM522" i="6"/>
  <c r="AL522" i="6"/>
  <c r="AM514" i="6"/>
  <c r="AL514" i="6"/>
  <c r="AM506" i="6"/>
  <c r="AL506" i="6"/>
  <c r="AM498" i="6"/>
  <c r="AL498" i="6"/>
  <c r="AM490" i="6"/>
  <c r="AL490" i="6"/>
  <c r="AM482" i="6"/>
  <c r="AL482" i="6"/>
  <c r="AM474" i="6"/>
  <c r="AL474" i="6"/>
  <c r="AM458" i="6"/>
  <c r="AL458" i="6"/>
  <c r="AM450" i="6"/>
  <c r="AL450" i="6"/>
  <c r="AM442" i="6"/>
  <c r="AL442" i="6"/>
  <c r="AM434" i="6"/>
  <c r="AL434" i="6"/>
  <c r="AM426" i="6"/>
  <c r="AL426" i="6"/>
  <c r="AM410" i="6"/>
  <c r="AL410" i="6"/>
  <c r="AM402" i="6"/>
  <c r="AL402" i="6"/>
  <c r="AM394" i="6"/>
  <c r="AL394" i="6"/>
  <c r="AM386" i="6"/>
  <c r="AL386" i="6"/>
  <c r="AM378" i="6"/>
  <c r="AL378" i="6"/>
  <c r="AM370" i="6"/>
  <c r="AL370" i="6"/>
  <c r="AM362" i="6"/>
  <c r="AL362" i="6"/>
  <c r="AM354" i="6"/>
  <c r="AL354" i="6"/>
  <c r="AM346" i="6"/>
  <c r="AL346" i="6"/>
  <c r="AM338" i="6"/>
  <c r="AL338" i="6"/>
  <c r="AM330" i="6"/>
  <c r="AL330" i="6"/>
  <c r="AM322" i="6"/>
  <c r="AL322" i="6"/>
  <c r="AM314" i="6"/>
  <c r="AL314" i="6"/>
  <c r="AM306" i="6"/>
  <c r="AL306" i="6"/>
  <c r="AM298" i="6"/>
  <c r="AL298" i="6"/>
  <c r="AM290" i="6"/>
  <c r="AL290" i="6"/>
  <c r="AM282" i="6"/>
  <c r="AL282" i="6"/>
  <c r="AM274" i="6"/>
  <c r="AL274" i="6"/>
  <c r="AM266" i="6"/>
  <c r="AL266" i="6"/>
  <c r="AM250" i="6"/>
  <c r="AL250" i="6"/>
  <c r="AM242" i="6"/>
  <c r="AL242" i="6"/>
  <c r="AM234" i="6"/>
  <c r="AL234" i="6"/>
  <c r="AM226" i="6"/>
  <c r="AL226" i="6"/>
  <c r="AM218" i="6"/>
  <c r="AL218" i="6"/>
  <c r="AM210" i="6"/>
  <c r="AL210" i="6"/>
  <c r="AM202" i="6"/>
  <c r="AL202" i="6"/>
  <c r="AM194" i="6"/>
  <c r="AL194" i="6"/>
  <c r="AM186" i="6"/>
  <c r="AL186" i="6"/>
  <c r="AM178" i="6"/>
  <c r="AL178" i="6"/>
  <c r="AM170" i="6"/>
  <c r="AL170" i="6"/>
  <c r="AM162" i="6"/>
  <c r="AL162" i="6"/>
  <c r="AM154" i="6"/>
  <c r="AL154" i="6"/>
  <c r="AM146" i="6"/>
  <c r="AL146" i="6"/>
  <c r="AM138" i="6"/>
  <c r="AL138" i="6"/>
  <c r="AM130" i="6"/>
  <c r="AL130" i="6"/>
  <c r="AM122" i="6"/>
  <c r="AL122" i="6"/>
  <c r="AM114" i="6"/>
  <c r="AL114" i="6"/>
  <c r="AM106" i="6"/>
  <c r="AL106" i="6"/>
  <c r="AM90" i="6"/>
  <c r="AL90" i="6"/>
  <c r="AM82" i="6"/>
  <c r="AL82" i="6"/>
  <c r="AM74" i="6"/>
  <c r="AL74" i="6"/>
  <c r="AM66" i="6"/>
  <c r="AL66" i="6"/>
  <c r="AM58" i="6"/>
  <c r="AL58" i="6"/>
  <c r="AM50" i="6"/>
  <c r="AL50" i="6"/>
  <c r="AM42" i="6"/>
  <c r="AL42" i="6"/>
  <c r="AM34" i="6"/>
  <c r="AL34" i="6"/>
  <c r="AM26" i="6"/>
  <c r="AL26" i="6"/>
  <c r="AM18" i="6"/>
  <c r="AL18" i="6"/>
  <c r="AM10" i="6"/>
  <c r="AL10" i="6"/>
  <c r="AM93" i="6"/>
  <c r="AL93" i="6"/>
  <c r="AM9" i="6"/>
  <c r="AL9" i="6"/>
  <c r="AM304" i="6"/>
  <c r="AL304" i="6"/>
  <c r="AM280" i="6"/>
  <c r="AL280" i="6"/>
  <c r="AM228" i="6"/>
  <c r="AL228" i="6"/>
  <c r="AM200" i="6"/>
  <c r="AL200" i="6"/>
  <c r="AM176" i="6"/>
  <c r="AL176" i="6"/>
  <c r="AM152" i="6"/>
  <c r="AL152" i="6"/>
  <c r="AM128" i="6"/>
  <c r="AL128" i="6"/>
  <c r="AM104" i="6"/>
  <c r="AL104" i="6"/>
  <c r="AM76" i="6"/>
  <c r="AL76" i="6"/>
  <c r="AM52" i="6"/>
  <c r="AL52" i="6"/>
  <c r="AM28" i="6"/>
  <c r="AL28" i="6"/>
  <c r="AM4" i="6"/>
  <c r="AL4" i="6"/>
  <c r="AM3299" i="6"/>
  <c r="AL3299" i="6"/>
  <c r="AM3283" i="6"/>
  <c r="AL3283" i="6"/>
  <c r="AM3275" i="6"/>
  <c r="AL3275" i="6"/>
  <c r="AM3267" i="6"/>
  <c r="AL3267" i="6"/>
  <c r="AM3251" i="6"/>
  <c r="AL3251" i="6"/>
  <c r="AM3235" i="6"/>
  <c r="AL3235" i="6"/>
  <c r="AM3219" i="6"/>
  <c r="AL3219" i="6"/>
  <c r="AM3203" i="6"/>
  <c r="AL3203" i="6"/>
  <c r="AM3195" i="6"/>
  <c r="AL3195" i="6"/>
  <c r="AM3187" i="6"/>
  <c r="AL3187" i="6"/>
  <c r="AM3171" i="6"/>
  <c r="AL3171" i="6"/>
  <c r="AM3155" i="6"/>
  <c r="AL3155" i="6"/>
  <c r="AM3147" i="6"/>
  <c r="AL3147" i="6"/>
  <c r="AM3139" i="6"/>
  <c r="AL3139" i="6"/>
  <c r="AM3123" i="6"/>
  <c r="AL3123" i="6"/>
  <c r="AM3107" i="6"/>
  <c r="AL3107" i="6"/>
  <c r="AM3091" i="6"/>
  <c r="AL3091" i="6"/>
  <c r="AM3083" i="6"/>
  <c r="AL3083" i="6"/>
  <c r="AM3075" i="6"/>
  <c r="AL3075" i="6"/>
  <c r="AM3059" i="6"/>
  <c r="AL3059" i="6"/>
  <c r="AM3043" i="6"/>
  <c r="AL3043" i="6"/>
  <c r="AM3027" i="6"/>
  <c r="AL3027" i="6"/>
  <c r="AM3011" i="6"/>
  <c r="AL3011" i="6"/>
  <c r="AM3003" i="6"/>
  <c r="AL3003" i="6"/>
  <c r="AM2995" i="6"/>
  <c r="AL2995" i="6"/>
  <c r="AM2979" i="6"/>
  <c r="AL2979" i="6"/>
  <c r="AM2963" i="6"/>
  <c r="AL2963" i="6"/>
  <c r="AM2955" i="6"/>
  <c r="AL2955" i="6"/>
  <c r="AM2947" i="6"/>
  <c r="AL2947" i="6"/>
  <c r="AM2931" i="6"/>
  <c r="AL2931" i="6"/>
  <c r="AM2915" i="6"/>
  <c r="AL2915" i="6"/>
  <c r="AM2907" i="6"/>
  <c r="AL2907" i="6"/>
  <c r="AM2899" i="6"/>
  <c r="AL2899" i="6"/>
  <c r="AM2891" i="6"/>
  <c r="AL2891" i="6"/>
  <c r="AM2883" i="6"/>
  <c r="AL2883" i="6"/>
  <c r="AM2875" i="6"/>
  <c r="AL2875" i="6"/>
  <c r="AM2867" i="6"/>
  <c r="AL2867" i="6"/>
  <c r="AM2859" i="6"/>
  <c r="AL2859" i="6"/>
  <c r="AM2851" i="6"/>
  <c r="AL2851" i="6"/>
  <c r="AM2835" i="6"/>
  <c r="AL2835" i="6"/>
  <c r="AM2819" i="6"/>
  <c r="AL2819" i="6"/>
  <c r="AM2811" i="6"/>
  <c r="AL2811" i="6"/>
  <c r="AM2803" i="6"/>
  <c r="AL2803" i="6"/>
  <c r="AM2787" i="6"/>
  <c r="AL2787" i="6"/>
  <c r="AM2779" i="6"/>
  <c r="AL2779" i="6"/>
  <c r="AM2771" i="6"/>
  <c r="AL2771" i="6"/>
  <c r="AM2763" i="6"/>
  <c r="AL2763" i="6"/>
  <c r="AM2755" i="6"/>
  <c r="AL2755" i="6"/>
  <c r="AM2747" i="6"/>
  <c r="AL2747" i="6"/>
  <c r="AM2739" i="6"/>
  <c r="AL2739" i="6"/>
  <c r="AM2731" i="6"/>
  <c r="AL2731" i="6"/>
  <c r="AM2723" i="6"/>
  <c r="AL2723" i="6"/>
  <c r="AM2715" i="6"/>
  <c r="AL2715" i="6"/>
  <c r="AM2707" i="6"/>
  <c r="AL2707" i="6"/>
  <c r="AM2699" i="6"/>
  <c r="AL2699" i="6"/>
  <c r="AM2691" i="6"/>
  <c r="AL2691" i="6"/>
  <c r="AM2683" i="6"/>
  <c r="AL2683" i="6"/>
  <c r="AM2675" i="6"/>
  <c r="AL2675" i="6"/>
  <c r="AM2667" i="6"/>
  <c r="AL2667" i="6"/>
  <c r="AM2659" i="6"/>
  <c r="AL2659" i="6"/>
  <c r="AM2651" i="6"/>
  <c r="AL2651" i="6"/>
  <c r="AM2643" i="6"/>
  <c r="AL2643" i="6"/>
  <c r="AM2635" i="6"/>
  <c r="AL2635" i="6"/>
  <c r="AM2627" i="6"/>
  <c r="AL2627" i="6"/>
  <c r="AM2275" i="6"/>
  <c r="AL2275" i="6"/>
  <c r="AM2267" i="6"/>
  <c r="AL2267" i="6"/>
  <c r="AM3470" i="6"/>
  <c r="AL3470" i="6"/>
  <c r="AM3462" i="6"/>
  <c r="AL3462" i="6"/>
  <c r="AM3446" i="6"/>
  <c r="AL3446" i="6"/>
  <c r="AM3430" i="6"/>
  <c r="AL3430" i="6"/>
  <c r="AM3422" i="6"/>
  <c r="AL3422" i="6"/>
  <c r="AM3414" i="6"/>
  <c r="AL3414" i="6"/>
  <c r="AM3406" i="6"/>
  <c r="AL3406" i="6"/>
  <c r="AM3398" i="6"/>
  <c r="AL3398" i="6"/>
  <c r="AM3382" i="6"/>
  <c r="AL3382" i="6"/>
  <c r="AM3366" i="6"/>
  <c r="AL3366" i="6"/>
  <c r="AM3358" i="6"/>
  <c r="AL3358" i="6"/>
  <c r="AM3350" i="6"/>
  <c r="AL3350" i="6"/>
  <c r="AM3342" i="6"/>
  <c r="AL3342" i="6"/>
  <c r="AM3334" i="6"/>
  <c r="AL3334" i="6"/>
  <c r="AM3318" i="6"/>
  <c r="AL3318" i="6"/>
  <c r="AM3302" i="6"/>
  <c r="AL3302" i="6"/>
  <c r="AM3293" i="6"/>
  <c r="AL3293" i="6"/>
  <c r="AM3285" i="6"/>
  <c r="AL3285" i="6"/>
  <c r="AM3277" i="6"/>
  <c r="AL3277" i="6"/>
  <c r="AM3269" i="6"/>
  <c r="AL3269" i="6"/>
  <c r="AM3261" i="6"/>
  <c r="AL3261" i="6"/>
  <c r="AM3253" i="6"/>
  <c r="AL3253" i="6"/>
  <c r="AM3237" i="6"/>
  <c r="AL3237" i="6"/>
  <c r="AM3229" i="6"/>
  <c r="AL3229" i="6"/>
  <c r="AM3221" i="6"/>
  <c r="AL3221" i="6"/>
  <c r="AM3213" i="6"/>
  <c r="AL3213" i="6"/>
  <c r="AM3205" i="6"/>
  <c r="AL3205" i="6"/>
  <c r="AM3197" i="6"/>
  <c r="AL3197" i="6"/>
  <c r="AM3189" i="6"/>
  <c r="AL3189" i="6"/>
  <c r="AM3181" i="6"/>
  <c r="AL3181" i="6"/>
  <c r="AM3173" i="6"/>
  <c r="AL3173" i="6"/>
  <c r="AM3157" i="6"/>
  <c r="AL3157" i="6"/>
  <c r="AM3149" i="6"/>
  <c r="AL3149" i="6"/>
  <c r="AM3141" i="6"/>
  <c r="AL3141" i="6"/>
  <c r="AM3133" i="6"/>
  <c r="AL3133" i="6"/>
  <c r="AM3125" i="6"/>
  <c r="AL3125" i="6"/>
  <c r="AM3117" i="6"/>
  <c r="AL3117" i="6"/>
  <c r="AM3109" i="6"/>
  <c r="AL3109" i="6"/>
  <c r="AM3101" i="6"/>
  <c r="AL3101" i="6"/>
  <c r="AM3093" i="6"/>
  <c r="AL3093" i="6"/>
  <c r="AM3085" i="6"/>
  <c r="AL3085" i="6"/>
  <c r="AM3077" i="6"/>
  <c r="AL3077" i="6"/>
  <c r="AM3069" i="6"/>
  <c r="AL3069" i="6"/>
  <c r="AM3061" i="6"/>
  <c r="AL3061" i="6"/>
  <c r="AM3045" i="6"/>
  <c r="AL3045" i="6"/>
  <c r="AM3029" i="6"/>
  <c r="AL3029" i="6"/>
  <c r="AM3021" i="6"/>
  <c r="AL3021" i="6"/>
  <c r="AM3013" i="6"/>
  <c r="AL3013" i="6"/>
  <c r="AM3005" i="6"/>
  <c r="AL3005" i="6"/>
  <c r="AM2997" i="6"/>
  <c r="AL2997" i="6"/>
  <c r="AM2981" i="6"/>
  <c r="AL2981" i="6"/>
  <c r="AM2973" i="6"/>
  <c r="AL2973" i="6"/>
  <c r="AM2965" i="6"/>
  <c r="AL2965" i="6"/>
  <c r="AM2957" i="6"/>
  <c r="AL2957" i="6"/>
  <c r="AM2949" i="6"/>
  <c r="AL2949" i="6"/>
  <c r="AM2933" i="6"/>
  <c r="AL2933" i="6"/>
  <c r="AM2925" i="6"/>
  <c r="AL2925" i="6"/>
  <c r="AM2917" i="6"/>
  <c r="AL2917" i="6"/>
  <c r="AM2901" i="6"/>
  <c r="AL2901" i="6"/>
  <c r="AM2893" i="6"/>
  <c r="AL2893" i="6"/>
  <c r="AM2885" i="6"/>
  <c r="AL2885" i="6"/>
  <c r="AM2877" i="6"/>
  <c r="AL2877" i="6"/>
  <c r="AM2869" i="6"/>
  <c r="AL2869" i="6"/>
  <c r="AM2861" i="6"/>
  <c r="AL2861" i="6"/>
  <c r="AM2853" i="6"/>
  <c r="AL2853" i="6"/>
  <c r="AM2845" i="6"/>
  <c r="AL2845" i="6"/>
  <c r="AM2837" i="6"/>
  <c r="AL2837" i="6"/>
  <c r="AM2829" i="6"/>
  <c r="AL2829" i="6"/>
  <c r="AM2821" i="6"/>
  <c r="AL2821" i="6"/>
  <c r="AM2813" i="6"/>
  <c r="AL2813" i="6"/>
  <c r="AM2805" i="6"/>
  <c r="AL2805" i="6"/>
  <c r="AM2797" i="6"/>
  <c r="AL2797" i="6"/>
  <c r="AM2789" i="6"/>
  <c r="AL2789" i="6"/>
  <c r="AM2781" i="6"/>
  <c r="AL2781" i="6"/>
  <c r="AM2773" i="6"/>
  <c r="AL2773" i="6"/>
  <c r="AM2765" i="6"/>
  <c r="AL2765" i="6"/>
  <c r="AM2757" i="6"/>
  <c r="AL2757" i="6"/>
  <c r="AM2749" i="6"/>
  <c r="AL2749" i="6"/>
  <c r="AM2741" i="6"/>
  <c r="AL2741" i="6"/>
  <c r="AM2733" i="6"/>
  <c r="AL2733" i="6"/>
  <c r="AM2725" i="6"/>
  <c r="AL2725" i="6"/>
  <c r="AM2717" i="6"/>
  <c r="AL2717" i="6"/>
  <c r="AM2709" i="6"/>
  <c r="AL2709" i="6"/>
  <c r="AM2701" i="6"/>
  <c r="AL2701" i="6"/>
  <c r="AM2693" i="6"/>
  <c r="AL2693" i="6"/>
  <c r="AM2685" i="6"/>
  <c r="AL2685" i="6"/>
  <c r="AM2677" i="6"/>
  <c r="AL2677" i="6"/>
  <c r="AM2669" i="6"/>
  <c r="AL2669" i="6"/>
  <c r="AM2661" i="6"/>
  <c r="AL2661" i="6"/>
  <c r="AM2653" i="6"/>
  <c r="AL2653" i="6"/>
  <c r="AM2645" i="6"/>
  <c r="AL2645" i="6"/>
  <c r="AM2637" i="6"/>
  <c r="AL2637" i="6"/>
  <c r="AM2629" i="6"/>
  <c r="AL2629" i="6"/>
  <c r="AM2621" i="6"/>
  <c r="AL2621" i="6"/>
  <c r="AM2277" i="6"/>
  <c r="AL2277" i="6"/>
  <c r="AM2269" i="6"/>
  <c r="AL2269" i="6"/>
  <c r="AM3468" i="6"/>
  <c r="AL3468" i="6"/>
  <c r="AM3460" i="6"/>
  <c r="AL3460" i="6"/>
  <c r="AM3452" i="6"/>
  <c r="AL3452" i="6"/>
  <c r="AM3436" i="6"/>
  <c r="AL3436" i="6"/>
  <c r="AM3428" i="6"/>
  <c r="AL3428" i="6"/>
  <c r="AM3420" i="6"/>
  <c r="AL3420" i="6"/>
  <c r="AM3412" i="6"/>
  <c r="AL3412" i="6"/>
  <c r="AM3404" i="6"/>
  <c r="AL3404" i="6"/>
  <c r="AM3396" i="6"/>
  <c r="AL3396" i="6"/>
  <c r="AM3388" i="6"/>
  <c r="AL3388" i="6"/>
  <c r="AM3372" i="6"/>
  <c r="AL3372" i="6"/>
  <c r="AM3364" i="6"/>
  <c r="AL3364" i="6"/>
  <c r="AM3356" i="6"/>
  <c r="AL3356" i="6"/>
  <c r="AM3340" i="6"/>
  <c r="AL3340" i="6"/>
  <c r="AM3332" i="6"/>
  <c r="AL3332" i="6"/>
  <c r="AM3324" i="6"/>
  <c r="AL3324" i="6"/>
  <c r="AM3316" i="6"/>
  <c r="AL3316" i="6"/>
  <c r="AM3308" i="6"/>
  <c r="AL3308" i="6"/>
  <c r="AM3300" i="6"/>
  <c r="AL3300" i="6"/>
  <c r="AE2" i="6"/>
  <c r="AL3348" i="6" l="1"/>
  <c r="AL3380" i="6"/>
  <c r="AL3444" i="6"/>
  <c r="AL2909" i="6"/>
  <c r="AL2941" i="6"/>
  <c r="AL2989" i="6"/>
  <c r="AL3037" i="6"/>
  <c r="AL3053" i="6"/>
  <c r="AL3165" i="6"/>
  <c r="AL3245" i="6"/>
  <c r="AL3310" i="6"/>
  <c r="AL3326" i="6"/>
  <c r="AL3374" i="6"/>
  <c r="AL3390" i="6"/>
  <c r="AL3438" i="6"/>
  <c r="AL3454" i="6"/>
  <c r="AL2795" i="6"/>
  <c r="AL2827" i="6"/>
  <c r="AL2843" i="6"/>
  <c r="AL2923" i="6"/>
  <c r="AL2939" i="6"/>
  <c r="AL2971" i="6"/>
  <c r="AL2987" i="6"/>
  <c r="AL3019" i="6"/>
  <c r="AL3035" i="6"/>
  <c r="AL3051" i="6"/>
  <c r="AL3067" i="6"/>
  <c r="AL3099" i="6"/>
  <c r="AL3115" i="6"/>
  <c r="AL3131" i="6"/>
  <c r="AL3163" i="6"/>
  <c r="AL3179" i="6"/>
  <c r="AL3211" i="6"/>
  <c r="AL3227" i="6"/>
  <c r="AL3243" i="6"/>
  <c r="AL3259" i="6"/>
  <c r="AL3291" i="6"/>
  <c r="AL256" i="6"/>
  <c r="AL98" i="6"/>
  <c r="AL258" i="6"/>
  <c r="AL418" i="6"/>
  <c r="AL466" i="6"/>
  <c r="AL530" i="6"/>
  <c r="AL610" i="6"/>
  <c r="AL722" i="6"/>
  <c r="AL738" i="6"/>
  <c r="AL866" i="6"/>
  <c r="AL978" i="6"/>
  <c r="AL1042" i="6"/>
  <c r="AL1170" i="6"/>
  <c r="AL12" i="6"/>
  <c r="AL60" i="6"/>
  <c r="AL108" i="6"/>
  <c r="AL156" i="6"/>
  <c r="AL204" i="6"/>
  <c r="AL35" i="6"/>
  <c r="AL51" i="6"/>
  <c r="AL99" i="6"/>
  <c r="AL131" i="6"/>
  <c r="AL163" i="6"/>
  <c r="AL195" i="6"/>
  <c r="AL227" i="6"/>
  <c r="AL259" i="6"/>
  <c r="AL291" i="6"/>
  <c r="AL323" i="6"/>
  <c r="AL355" i="6"/>
  <c r="AL387" i="6"/>
  <c r="AL419" i="6"/>
  <c r="AL451" i="6"/>
  <c r="AL483" i="6"/>
  <c r="AL515" i="6"/>
  <c r="AL611" i="6"/>
  <c r="AL643" i="6"/>
  <c r="AL675" i="6"/>
  <c r="AL707" i="6"/>
  <c r="AL739" i="6"/>
  <c r="AL771" i="6"/>
  <c r="AL803" i="6"/>
  <c r="AM835" i="6"/>
  <c r="AM867" i="6"/>
  <c r="AM899" i="6"/>
  <c r="AM931" i="6"/>
  <c r="AM963" i="6"/>
  <c r="AM995" i="6"/>
  <c r="AM1027" i="6"/>
  <c r="AL160" i="6"/>
  <c r="AL252" i="6"/>
  <c r="AL300" i="6"/>
  <c r="AL380" i="6"/>
  <c r="AL396" i="6"/>
  <c r="AL428" i="6"/>
  <c r="AL460" i="6"/>
  <c r="AL492" i="6"/>
  <c r="AL524" i="6"/>
  <c r="AL636" i="6"/>
  <c r="AL652" i="6"/>
  <c r="AL668" i="6"/>
  <c r="AL700" i="6"/>
  <c r="AL716" i="6"/>
  <c r="AL748" i="6"/>
  <c r="AL764" i="6"/>
  <c r="AL780" i="6"/>
  <c r="AL796" i="6"/>
  <c r="AL828" i="6"/>
  <c r="AL876" i="6"/>
  <c r="AL892" i="6"/>
  <c r="AL908" i="6"/>
  <c r="AL924" i="6"/>
  <c r="AL940" i="6"/>
  <c r="AL956" i="6"/>
  <c r="AL972" i="6"/>
  <c r="AL988" i="6"/>
  <c r="AL1004" i="6"/>
  <c r="AL1052" i="6"/>
  <c r="AL1100" i="6"/>
  <c r="AL1148" i="6"/>
  <c r="AL1228" i="6"/>
  <c r="AL1340" i="6"/>
  <c r="AM1516" i="6"/>
  <c r="AM1692" i="6"/>
  <c r="AM1085" i="6"/>
  <c r="AM1213" i="6"/>
  <c r="AM1812" i="6"/>
  <c r="AM1988" i="6"/>
  <c r="AL2196" i="6"/>
  <c r="AL2260" i="6"/>
  <c r="AL2372" i="6"/>
  <c r="AL2436" i="6"/>
  <c r="AL2452" i="6"/>
  <c r="AL2516" i="6"/>
  <c r="AL2628" i="6"/>
  <c r="AL2692" i="6"/>
  <c r="AL2708" i="6"/>
  <c r="AL2836" i="6"/>
  <c r="AL2868" i="6"/>
  <c r="AL2884" i="6"/>
  <c r="AL2932" i="6"/>
  <c r="AL2948" i="6"/>
  <c r="AL2996" i="6"/>
  <c r="AL3012" i="6"/>
  <c r="AL3028" i="6"/>
  <c r="AL3060" i="6"/>
  <c r="AL3076" i="6"/>
  <c r="AL3108" i="6"/>
  <c r="AL3124" i="6"/>
  <c r="AL3140" i="6"/>
  <c r="AL3156" i="6"/>
  <c r="AL3172" i="6"/>
  <c r="AL3204" i="6"/>
  <c r="AL3236" i="6"/>
  <c r="AL3252" i="6"/>
  <c r="AL3268" i="6"/>
  <c r="AL2477" i="6"/>
  <c r="AL2509" i="6"/>
  <c r="AL2541" i="6"/>
  <c r="AL2573" i="6"/>
  <c r="AL2605" i="6"/>
  <c r="AL3333" i="6"/>
  <c r="AL3365" i="6"/>
  <c r="AL3397" i="6"/>
  <c r="AL3429" i="6"/>
  <c r="AL3461" i="6"/>
  <c r="AL3493" i="6"/>
  <c r="AL3541" i="6"/>
  <c r="AL3557" i="6"/>
  <c r="AL3573" i="6"/>
  <c r="AL3589" i="6"/>
  <c r="AL3637" i="6"/>
  <c r="AL3669" i="6"/>
  <c r="AL3685" i="6"/>
  <c r="AL3701" i="6"/>
  <c r="AL3717" i="6"/>
  <c r="AL3733" i="6"/>
  <c r="AL3781" i="6"/>
  <c r="AL3797" i="6"/>
  <c r="AL1182" i="6"/>
  <c r="AL2446" i="6"/>
  <c r="AL2574" i="6"/>
  <c r="AL2702" i="6"/>
  <c r="AL2926" i="6"/>
  <c r="AL3006" i="6"/>
  <c r="AL3054" i="6"/>
  <c r="AL3134" i="6"/>
  <c r="AL3182" i="6"/>
  <c r="AL3262" i="6"/>
  <c r="AL3502" i="6"/>
  <c r="AL3566" i="6"/>
  <c r="AL3630" i="6"/>
  <c r="AL3694" i="6"/>
  <c r="AL3758" i="6"/>
  <c r="AM1259" i="6"/>
  <c r="AL1387" i="6"/>
  <c r="AL1451" i="6"/>
  <c r="AL1643" i="6"/>
  <c r="AL1835" i="6"/>
  <c r="AL1851" i="6"/>
  <c r="AL1899" i="6"/>
  <c r="AL1931" i="6"/>
  <c r="AL2043" i="6"/>
  <c r="AL2091" i="6"/>
  <c r="AL2251" i="6"/>
  <c r="AL2347" i="6"/>
  <c r="AL3331" i="6"/>
  <c r="AL3347" i="6"/>
  <c r="AL3363" i="6"/>
  <c r="AL3395" i="6"/>
  <c r="AL3411" i="6"/>
  <c r="AL3427" i="6"/>
  <c r="AL3443" i="6"/>
  <c r="AL3475" i="6"/>
  <c r="AL3491" i="6"/>
  <c r="AL3523" i="6"/>
  <c r="AL3603" i="6"/>
  <c r="AL3683" i="6"/>
  <c r="AL3731" i="6"/>
  <c r="AL3779" i="6"/>
  <c r="AL3352" i="6"/>
  <c r="AL3384" i="6"/>
  <c r="AL3432" i="6"/>
  <c r="AL2665" i="6"/>
  <c r="AL2809" i="6"/>
  <c r="AL2857" i="6"/>
  <c r="AL2937" i="6"/>
  <c r="AL3129" i="6"/>
  <c r="AL3193" i="6"/>
  <c r="AL2623" i="6"/>
  <c r="AL2671" i="6"/>
  <c r="AL2687" i="6"/>
  <c r="AL2799" i="6"/>
  <c r="AL2815" i="6"/>
  <c r="AL2927" i="6"/>
  <c r="AL2943" i="6"/>
  <c r="AL2991" i="6"/>
  <c r="AL3007" i="6"/>
  <c r="AL3055" i="6"/>
  <c r="AL3071" i="6"/>
  <c r="AL3119" i="6"/>
  <c r="AL3135" i="6"/>
  <c r="AL3183" i="6"/>
  <c r="AL3199" i="6"/>
  <c r="AL3247" i="6"/>
  <c r="AL3263" i="6"/>
  <c r="AL92" i="6"/>
  <c r="AL140" i="6"/>
  <c r="AL188" i="6"/>
  <c r="AL46" i="6"/>
  <c r="AL110" i="6"/>
  <c r="AL174" i="6"/>
  <c r="AL238" i="6"/>
  <c r="AL302" i="6"/>
  <c r="AL366" i="6"/>
  <c r="AL430" i="6"/>
  <c r="AL494" i="6"/>
  <c r="AL622" i="6"/>
  <c r="AL686" i="6"/>
  <c r="AL750" i="6"/>
  <c r="AL878" i="6"/>
  <c r="AL942" i="6"/>
  <c r="AL1054" i="6"/>
  <c r="AL1102" i="6"/>
  <c r="AL1166" i="6"/>
  <c r="AL2" i="6"/>
  <c r="AL96" i="6"/>
  <c r="AL192" i="6"/>
  <c r="AL236" i="6"/>
  <c r="AL284" i="6"/>
  <c r="AL288" i="6"/>
  <c r="AL320" i="6"/>
  <c r="AL1000" i="6"/>
  <c r="AL1128" i="6"/>
  <c r="AL1160" i="6"/>
  <c r="AL1240" i="6"/>
  <c r="AL1272" i="6"/>
  <c r="AL1304" i="6"/>
  <c r="AM1576" i="6"/>
  <c r="AM1608" i="6"/>
  <c r="AM1704" i="6"/>
  <c r="AL121" i="6"/>
  <c r="AL137" i="6"/>
  <c r="AL185" i="6"/>
  <c r="AL201" i="6"/>
  <c r="AL217" i="6"/>
  <c r="AL249" i="6"/>
  <c r="AL281" i="6"/>
  <c r="AL377" i="6"/>
  <c r="AL393" i="6"/>
  <c r="AL441" i="6"/>
  <c r="AL457" i="6"/>
  <c r="AL473" i="6"/>
  <c r="AL505" i="6"/>
  <c r="AL537" i="6"/>
  <c r="AL697" i="6"/>
  <c r="AL713" i="6"/>
  <c r="AL761" i="6"/>
  <c r="AL777" i="6"/>
  <c r="AL793" i="6"/>
  <c r="AM857" i="6"/>
  <c r="AM889" i="6"/>
  <c r="AM953" i="6"/>
  <c r="AM969" i="6"/>
  <c r="AM1033" i="6"/>
  <c r="AM1097" i="6"/>
  <c r="AM1161" i="6"/>
  <c r="AM1241" i="6"/>
  <c r="AM1257" i="6"/>
  <c r="AM1305" i="6"/>
  <c r="AM1321" i="6"/>
  <c r="AM1369" i="6"/>
  <c r="AM1824" i="6"/>
  <c r="AM1856" i="6"/>
  <c r="AM1888" i="6"/>
  <c r="AM2016" i="6"/>
  <c r="AM2112" i="6"/>
  <c r="AL2176" i="6"/>
  <c r="AL2208" i="6"/>
  <c r="AL2272" i="6"/>
  <c r="AL2368" i="6"/>
  <c r="AL2400" i="6"/>
  <c r="AL2448" i="6"/>
  <c r="AL2496" i="6"/>
  <c r="AL2512" i="6"/>
  <c r="AL2544" i="6"/>
  <c r="AL2560" i="6"/>
  <c r="AL2576" i="6"/>
  <c r="AL2592" i="6"/>
  <c r="AL2608" i="6"/>
  <c r="AL2640" i="6"/>
  <c r="AL2656" i="6"/>
  <c r="AL3512" i="6"/>
  <c r="AL3544" i="6"/>
  <c r="AL3608" i="6"/>
  <c r="AL3624" i="6"/>
  <c r="AL3688" i="6"/>
  <c r="AL3704" i="6"/>
  <c r="AL3768" i="6"/>
  <c r="AL3800" i="6"/>
  <c r="AL2401" i="6"/>
  <c r="AL2465" i="6"/>
  <c r="AL3321" i="6"/>
  <c r="AL3401" i="6"/>
  <c r="AL3513" i="6"/>
  <c r="AL3529" i="6"/>
  <c r="AL3593" i="6"/>
  <c r="AL3609" i="6"/>
  <c r="AL3673" i="6"/>
  <c r="AL3689" i="6"/>
  <c r="AL3737" i="6"/>
  <c r="AL3753" i="6"/>
  <c r="AL3801" i="6"/>
  <c r="AL1234" i="6"/>
  <c r="AL1250" i="6"/>
  <c r="AM1378" i="6"/>
  <c r="AM1410" i="6"/>
  <c r="AM1474" i="6"/>
  <c r="AM1490" i="6"/>
  <c r="AM1618" i="6"/>
  <c r="AM1634" i="6"/>
  <c r="AM1698" i="6"/>
  <c r="AM1730" i="6"/>
  <c r="AM1794" i="6"/>
  <c r="AM1810" i="6"/>
  <c r="AM1874" i="6"/>
  <c r="AM1890" i="6"/>
  <c r="AM1954" i="6"/>
  <c r="AM1986" i="6"/>
  <c r="AM2050" i="6"/>
  <c r="AM2066" i="6"/>
  <c r="AL2130" i="6"/>
  <c r="AL2146" i="6"/>
  <c r="AL2210" i="6"/>
  <c r="AL2242" i="6"/>
  <c r="AL2306" i="6"/>
  <c r="AL2322" i="6"/>
  <c r="AL2386" i="6"/>
  <c r="AL2450" i="6"/>
  <c r="AL2626" i="6"/>
  <c r="AL2690" i="6"/>
  <c r="AL2914" i="6"/>
  <c r="AL3002" i="6"/>
  <c r="AL3066" i="6"/>
  <c r="AL3130" i="6"/>
  <c r="AL3194" i="6"/>
  <c r="AL3258" i="6"/>
  <c r="AL3474" i="6"/>
  <c r="AL3618" i="6"/>
  <c r="AM3650" i="6"/>
  <c r="AL3746" i="6"/>
  <c r="AM1231" i="6"/>
  <c r="AM1295" i="6"/>
  <c r="AL1439" i="6"/>
  <c r="AL1615" i="6"/>
  <c r="AL1679" i="6"/>
  <c r="AL1743" i="6"/>
  <c r="AL1807" i="6"/>
  <c r="AL1871" i="6"/>
  <c r="AL1935" i="6"/>
  <c r="AL1983" i="6"/>
  <c r="AL2031" i="6"/>
  <c r="AL2095" i="6"/>
  <c r="AL2159" i="6"/>
  <c r="AL2223" i="6"/>
  <c r="AL2287" i="6"/>
  <c r="AL2351" i="6"/>
  <c r="AL2415" i="6"/>
  <c r="AL2431" i="6"/>
  <c r="AL2479" i="6"/>
  <c r="AL2495" i="6"/>
  <c r="AL2543" i="6"/>
  <c r="AL2559" i="6"/>
  <c r="AL2607" i="6"/>
  <c r="AL3303" i="6"/>
  <c r="AL3319" i="6"/>
  <c r="AL3367" i="6"/>
  <c r="AL3383" i="6"/>
  <c r="AL3431" i="6"/>
  <c r="AL3447" i="6"/>
  <c r="AL3511" i="6"/>
  <c r="AL3575" i="6"/>
  <c r="AL3639" i="6"/>
  <c r="AL3703" i="6"/>
  <c r="AL3767" i="6"/>
  <c r="Y139" i="38"/>
  <c r="X139" i="38"/>
  <c r="W139" i="38"/>
  <c r="V139" i="38"/>
  <c r="Y138" i="38"/>
  <c r="X138" i="38"/>
  <c r="W138" i="38"/>
  <c r="V138" i="38" s="1"/>
  <c r="Y137" i="38"/>
  <c r="X137" i="38"/>
  <c r="W137" i="38"/>
  <c r="V137" i="38" s="1"/>
  <c r="Y136" i="38"/>
  <c r="X136" i="38"/>
  <c r="W136" i="38"/>
  <c r="V136" i="38" s="1"/>
  <c r="Y135" i="38"/>
  <c r="X135" i="38"/>
  <c r="W135" i="38"/>
  <c r="V135" i="38" s="1"/>
  <c r="Y134" i="38"/>
  <c r="X134" i="38"/>
  <c r="W134" i="38"/>
  <c r="V134" i="38" s="1"/>
  <c r="Y133" i="38"/>
  <c r="X133" i="38"/>
  <c r="W133" i="38"/>
  <c r="V133" i="38" s="1"/>
  <c r="Y132" i="38"/>
  <c r="X132" i="38"/>
  <c r="W132" i="38"/>
  <c r="V132" i="38" s="1"/>
  <c r="Y131" i="38"/>
  <c r="X131" i="38"/>
  <c r="W131" i="38"/>
  <c r="V131" i="38" s="1"/>
  <c r="Y130" i="38"/>
  <c r="X130" i="38"/>
  <c r="W130" i="38"/>
  <c r="V130" i="38" s="1"/>
  <c r="Y129" i="38"/>
  <c r="X129" i="38"/>
  <c r="W129" i="38"/>
  <c r="V129" i="38" s="1"/>
  <c r="Y128" i="38"/>
  <c r="X128" i="38"/>
  <c r="W128" i="38"/>
  <c r="V128" i="38" s="1"/>
  <c r="Y127" i="38"/>
  <c r="X127" i="38"/>
  <c r="W127" i="38"/>
  <c r="V127" i="38" s="1"/>
  <c r="Y126" i="38"/>
  <c r="X126" i="38"/>
  <c r="W126" i="38"/>
  <c r="V126" i="38" s="1"/>
  <c r="Y125" i="38"/>
  <c r="X125" i="38"/>
  <c r="W125" i="38"/>
  <c r="V125" i="38" s="1"/>
  <c r="Y124" i="38"/>
  <c r="X124" i="38"/>
  <c r="W124" i="38"/>
  <c r="V124" i="38" s="1"/>
  <c r="Y123" i="38"/>
  <c r="X123" i="38"/>
  <c r="W123" i="38"/>
  <c r="V123" i="38" s="1"/>
  <c r="Y122" i="38"/>
  <c r="X122" i="38"/>
  <c r="W122" i="38"/>
  <c r="V122" i="38" s="1"/>
  <c r="Y121" i="38"/>
  <c r="X121" i="38"/>
  <c r="W121" i="38"/>
  <c r="V121" i="38" s="1"/>
  <c r="Y120" i="38"/>
  <c r="X120" i="38"/>
  <c r="W120" i="38"/>
  <c r="V120" i="38" s="1"/>
  <c r="Y119" i="38"/>
  <c r="X119" i="38"/>
  <c r="W119" i="38"/>
  <c r="V119" i="38" s="1"/>
  <c r="Y118" i="38"/>
  <c r="X118" i="38"/>
  <c r="W118" i="38"/>
  <c r="V118" i="38" s="1"/>
  <c r="Y117" i="38"/>
  <c r="X117" i="38"/>
  <c r="W117" i="38"/>
  <c r="V117" i="38"/>
  <c r="Y116" i="38"/>
  <c r="X116" i="38"/>
  <c r="W116" i="38"/>
  <c r="V116" i="38" s="1"/>
  <c r="Y115" i="38"/>
  <c r="X115" i="38"/>
  <c r="W115" i="38"/>
  <c r="V115" i="38"/>
  <c r="Y114" i="38"/>
  <c r="X114" i="38"/>
  <c r="W114" i="38"/>
  <c r="V114" i="38" s="1"/>
  <c r="Y113" i="38"/>
  <c r="X113" i="38"/>
  <c r="W113" i="38"/>
  <c r="V113" i="38" s="1"/>
  <c r="Y112" i="38"/>
  <c r="X112" i="38"/>
  <c r="W112" i="38"/>
  <c r="V112" i="38"/>
  <c r="Y111" i="38"/>
  <c r="X111" i="38"/>
  <c r="W111" i="38"/>
  <c r="V111" i="38"/>
  <c r="Y110" i="38"/>
  <c r="X110" i="38"/>
  <c r="W110" i="38"/>
  <c r="V110" i="38" s="1"/>
  <c r="Y109" i="38"/>
  <c r="X109" i="38"/>
  <c r="W109" i="38"/>
  <c r="V109" i="38" s="1"/>
  <c r="Y108" i="38"/>
  <c r="X108" i="38"/>
  <c r="W108" i="38"/>
  <c r="V108" i="38"/>
  <c r="Y107" i="38"/>
  <c r="X107" i="38"/>
  <c r="W107" i="38"/>
  <c r="V107" i="38"/>
  <c r="Y106" i="38"/>
  <c r="X106" i="38"/>
  <c r="W106" i="38"/>
  <c r="V106" i="38" s="1"/>
  <c r="Y105" i="38"/>
  <c r="X105" i="38"/>
  <c r="W105" i="38"/>
  <c r="V105" i="38" s="1"/>
  <c r="Y104" i="38"/>
  <c r="X104" i="38"/>
  <c r="W104" i="38"/>
  <c r="V104" i="38" s="1"/>
  <c r="Y103" i="38"/>
  <c r="X103" i="38"/>
  <c r="W103" i="38"/>
  <c r="V103" i="38" s="1"/>
  <c r="Y102" i="38"/>
  <c r="X102" i="38"/>
  <c r="W102" i="38"/>
  <c r="V102" i="38" s="1"/>
  <c r="Y101" i="38"/>
  <c r="X101" i="38"/>
  <c r="W101" i="38"/>
  <c r="V101" i="38" s="1"/>
  <c r="Y100" i="38"/>
  <c r="X100" i="38"/>
  <c r="W100" i="38"/>
  <c r="V100" i="38" s="1"/>
  <c r="Y99" i="38"/>
  <c r="X99" i="38"/>
  <c r="W99" i="38"/>
  <c r="V99" i="38" s="1"/>
  <c r="Y98" i="38"/>
  <c r="X98" i="38"/>
  <c r="W98" i="38"/>
  <c r="V98" i="38" s="1"/>
  <c r="Y97" i="38"/>
  <c r="X97" i="38"/>
  <c r="W97" i="38"/>
  <c r="V97" i="38" s="1"/>
  <c r="Y96" i="38"/>
  <c r="X96" i="38"/>
  <c r="W96" i="38"/>
  <c r="V96" i="38" s="1"/>
  <c r="Y95" i="38"/>
  <c r="X95" i="38"/>
  <c r="W95" i="38"/>
  <c r="V95" i="38" s="1"/>
  <c r="Y94" i="38"/>
  <c r="X94" i="38"/>
  <c r="W94" i="38"/>
  <c r="V94" i="38" s="1"/>
  <c r="Y93" i="38"/>
  <c r="X93" i="38"/>
  <c r="W93" i="38"/>
  <c r="V93" i="38" s="1"/>
  <c r="Y92" i="38"/>
  <c r="X92" i="38"/>
  <c r="W92" i="38"/>
  <c r="V92" i="38" s="1"/>
  <c r="Y91" i="38"/>
  <c r="X91" i="38"/>
  <c r="W91" i="38"/>
  <c r="V91" i="38" s="1"/>
  <c r="Y90" i="38"/>
  <c r="X90" i="38"/>
  <c r="W90" i="38"/>
  <c r="V90" i="38" s="1"/>
  <c r="Y89" i="38"/>
  <c r="X89" i="38"/>
  <c r="W89" i="38"/>
  <c r="V89" i="38" s="1"/>
  <c r="Y88" i="38"/>
  <c r="X88" i="38"/>
  <c r="W88" i="38"/>
  <c r="V88" i="38" s="1"/>
  <c r="Y87" i="38"/>
  <c r="X87" i="38"/>
  <c r="W87" i="38"/>
  <c r="V87" i="38" s="1"/>
  <c r="Y86" i="38"/>
  <c r="X86" i="38"/>
  <c r="W86" i="38"/>
  <c r="V86" i="38" s="1"/>
  <c r="Y85" i="38"/>
  <c r="X85" i="38"/>
  <c r="W85" i="38"/>
  <c r="V85" i="38" s="1"/>
  <c r="Y84" i="38"/>
  <c r="X84" i="38"/>
  <c r="W84" i="38"/>
  <c r="V84" i="38" s="1"/>
  <c r="Y83" i="38"/>
  <c r="X83" i="38"/>
  <c r="W83" i="38"/>
  <c r="V83" i="38" s="1"/>
  <c r="Y82" i="38"/>
  <c r="X82" i="38"/>
  <c r="W82" i="38"/>
  <c r="V82" i="38" s="1"/>
  <c r="Y81" i="38"/>
  <c r="X81" i="38"/>
  <c r="W81" i="38"/>
  <c r="V81" i="38" s="1"/>
  <c r="Y80" i="38"/>
  <c r="X80" i="38"/>
  <c r="W80" i="38"/>
  <c r="V80" i="38" s="1"/>
  <c r="Y79" i="38"/>
  <c r="X79" i="38"/>
  <c r="W79" i="38"/>
  <c r="V79" i="38" s="1"/>
  <c r="Y78" i="38"/>
  <c r="X78" i="38"/>
  <c r="W78" i="38"/>
  <c r="V78" i="38" s="1"/>
  <c r="Y77" i="38"/>
  <c r="X77" i="38"/>
  <c r="W77" i="38"/>
  <c r="V77" i="38" s="1"/>
  <c r="Y76" i="38"/>
  <c r="X76" i="38"/>
  <c r="W76" i="38"/>
  <c r="V76" i="38" s="1"/>
  <c r="Y75" i="38"/>
  <c r="X75" i="38"/>
  <c r="W75" i="38"/>
  <c r="V75" i="38" s="1"/>
  <c r="Y74" i="38"/>
  <c r="X74" i="38"/>
  <c r="W74" i="38"/>
  <c r="V74" i="38" s="1"/>
  <c r="Y73" i="38"/>
  <c r="X73" i="38"/>
  <c r="W73" i="38"/>
  <c r="V73" i="38" s="1"/>
  <c r="Y72" i="38"/>
  <c r="X72" i="38"/>
  <c r="W72" i="38"/>
  <c r="V72" i="38" s="1"/>
  <c r="Y71" i="38"/>
  <c r="X71" i="38"/>
  <c r="W71" i="38"/>
  <c r="V71" i="38" s="1"/>
  <c r="Y70" i="38"/>
  <c r="X70" i="38"/>
  <c r="W70" i="38"/>
  <c r="V70" i="38" s="1"/>
  <c r="Y69" i="38"/>
  <c r="X69" i="38"/>
  <c r="W69" i="38"/>
  <c r="V69" i="38" s="1"/>
  <c r="Y68" i="38"/>
  <c r="X68" i="38"/>
  <c r="W68" i="38"/>
  <c r="V68" i="38" s="1"/>
  <c r="Y67" i="38"/>
  <c r="X67" i="38"/>
  <c r="W67" i="38"/>
  <c r="V67" i="38" s="1"/>
  <c r="Y66" i="38"/>
  <c r="X66" i="38"/>
  <c r="W66" i="38"/>
  <c r="V66" i="38" s="1"/>
  <c r="Y65" i="38"/>
  <c r="X65" i="38"/>
  <c r="W65" i="38"/>
  <c r="V65" i="38" s="1"/>
  <c r="Y64" i="38"/>
  <c r="X64" i="38"/>
  <c r="W64" i="38"/>
  <c r="V64" i="38" s="1"/>
  <c r="Y63" i="38"/>
  <c r="X63" i="38"/>
  <c r="W63" i="38"/>
  <c r="V63" i="38" s="1"/>
  <c r="Y62" i="38"/>
  <c r="X62" i="38"/>
  <c r="W62" i="38"/>
  <c r="V62" i="38" s="1"/>
  <c r="Y61" i="38"/>
  <c r="X61" i="38"/>
  <c r="W61" i="38"/>
  <c r="V61" i="38" s="1"/>
  <c r="Y60" i="38"/>
  <c r="X60" i="38"/>
  <c r="W60" i="38"/>
  <c r="V60" i="38" s="1"/>
  <c r="Y59" i="38"/>
  <c r="X59" i="38"/>
  <c r="W59" i="38"/>
  <c r="V59" i="38" s="1"/>
  <c r="Y58" i="38"/>
  <c r="X58" i="38"/>
  <c r="W58" i="38"/>
  <c r="V58" i="38" s="1"/>
  <c r="Y57" i="38"/>
  <c r="X57" i="38"/>
  <c r="W57" i="38"/>
  <c r="V57" i="38" s="1"/>
  <c r="Y56" i="38"/>
  <c r="X56" i="38"/>
  <c r="W56" i="38"/>
  <c r="V56" i="38" s="1"/>
  <c r="Y55" i="38"/>
  <c r="X55" i="38"/>
  <c r="W55" i="38"/>
  <c r="V55" i="38" s="1"/>
  <c r="Y54" i="38"/>
  <c r="X54" i="38"/>
  <c r="W54" i="38"/>
  <c r="V54" i="38" s="1"/>
  <c r="Y53" i="38"/>
  <c r="X53" i="38"/>
  <c r="W53" i="38"/>
  <c r="V53" i="38" s="1"/>
  <c r="Y52" i="38"/>
  <c r="X52" i="38"/>
  <c r="W52" i="38"/>
  <c r="V52" i="38" s="1"/>
  <c r="Y51" i="38"/>
  <c r="X51" i="38"/>
  <c r="W51" i="38"/>
  <c r="V51" i="38" s="1"/>
  <c r="Y50" i="38"/>
  <c r="X50" i="38"/>
  <c r="W50" i="38"/>
  <c r="V50" i="38" s="1"/>
  <c r="Y49" i="38"/>
  <c r="X49" i="38"/>
  <c r="W49" i="38"/>
  <c r="V49" i="38" s="1"/>
  <c r="Y48" i="38"/>
  <c r="X48" i="38"/>
  <c r="W48" i="38"/>
  <c r="V48" i="38" s="1"/>
  <c r="Y47" i="38"/>
  <c r="X47" i="38"/>
  <c r="W47" i="38"/>
  <c r="V47" i="38" s="1"/>
  <c r="Y46" i="38"/>
  <c r="X46" i="38"/>
  <c r="W46" i="38"/>
  <c r="V46" i="38" s="1"/>
  <c r="Y45" i="38"/>
  <c r="X45" i="38"/>
  <c r="W45" i="38"/>
  <c r="V45" i="38" s="1"/>
  <c r="Y44" i="38"/>
  <c r="X44" i="38"/>
  <c r="W44" i="38"/>
  <c r="V44" i="38" s="1"/>
  <c r="Y43" i="38"/>
  <c r="X43" i="38"/>
  <c r="W43" i="38"/>
  <c r="V43" i="38" s="1"/>
  <c r="Y42" i="38"/>
  <c r="X42" i="38"/>
  <c r="W42" i="38"/>
  <c r="V42" i="38" s="1"/>
  <c r="Y41" i="38"/>
  <c r="X41" i="38"/>
  <c r="W41" i="38"/>
  <c r="V41" i="38" s="1"/>
  <c r="Y40" i="38"/>
  <c r="X40" i="38"/>
  <c r="W40" i="38"/>
  <c r="V40" i="38" s="1"/>
  <c r="Y39" i="38"/>
  <c r="X39" i="38"/>
  <c r="W39" i="38"/>
  <c r="V39" i="38" s="1"/>
  <c r="Y38" i="38"/>
  <c r="X38" i="38"/>
  <c r="W38" i="38"/>
  <c r="V38" i="38" s="1"/>
  <c r="Y37" i="38"/>
  <c r="X37" i="38"/>
  <c r="W37" i="38"/>
  <c r="V37" i="38" s="1"/>
  <c r="Y36" i="38"/>
  <c r="X36" i="38"/>
  <c r="W36" i="38"/>
  <c r="V36" i="38" s="1"/>
  <c r="Y35" i="38"/>
  <c r="X35" i="38"/>
  <c r="W35" i="38"/>
  <c r="V35" i="38"/>
  <c r="Y34" i="38"/>
  <c r="X34" i="38"/>
  <c r="W34" i="38"/>
  <c r="V34" i="38"/>
  <c r="Y33" i="38"/>
  <c r="X33" i="38"/>
  <c r="W33" i="38"/>
  <c r="V33" i="38"/>
  <c r="Y32" i="38"/>
  <c r="X32" i="38"/>
  <c r="W32" i="38"/>
  <c r="V32" i="38" s="1"/>
  <c r="Y31" i="38"/>
  <c r="X31" i="38"/>
  <c r="W31" i="38"/>
  <c r="V31" i="38"/>
  <c r="Y30" i="38"/>
  <c r="X30" i="38"/>
  <c r="W30" i="38"/>
  <c r="V30" i="38"/>
  <c r="Y29" i="38"/>
  <c r="X29" i="38"/>
  <c r="W29" i="38"/>
  <c r="V29" i="38"/>
  <c r="Y28" i="38"/>
  <c r="X28" i="38"/>
  <c r="W28" i="38"/>
  <c r="V28" i="38" s="1"/>
  <c r="Y27" i="38"/>
  <c r="X27" i="38"/>
  <c r="W27" i="38"/>
  <c r="V27" i="38" s="1"/>
  <c r="Y26" i="38"/>
  <c r="X26" i="38"/>
  <c r="W26" i="38"/>
  <c r="V26" i="38" s="1"/>
  <c r="Y25" i="38"/>
  <c r="X25" i="38"/>
  <c r="W25" i="38"/>
  <c r="V25" i="38" s="1"/>
  <c r="Y24" i="38"/>
  <c r="X24" i="38"/>
  <c r="W24" i="38"/>
  <c r="V24" i="38" s="1"/>
  <c r="Y23" i="38"/>
  <c r="X23" i="38"/>
  <c r="W23" i="38"/>
  <c r="V23" i="38" s="1"/>
  <c r="Y22" i="38"/>
  <c r="X22" i="38"/>
  <c r="W22" i="38"/>
  <c r="V22" i="38" s="1"/>
  <c r="Y21" i="38"/>
  <c r="X21" i="38"/>
  <c r="W21" i="38"/>
  <c r="V21" i="38" s="1"/>
  <c r="Y20" i="38"/>
  <c r="X20" i="38"/>
  <c r="W20" i="38"/>
  <c r="V20" i="38" s="1"/>
  <c r="Y19" i="38"/>
  <c r="X19" i="38"/>
  <c r="W19" i="38"/>
  <c r="V19" i="38" s="1"/>
  <c r="Y18" i="38"/>
  <c r="X18" i="38"/>
  <c r="W18" i="38"/>
  <c r="V18" i="38" s="1"/>
  <c r="Y17" i="38"/>
  <c r="X17" i="38"/>
  <c r="W17" i="38"/>
  <c r="V17" i="38" s="1"/>
  <c r="Y16" i="38"/>
  <c r="X16" i="38"/>
  <c r="W16" i="38"/>
  <c r="V16" i="38" s="1"/>
  <c r="Y15" i="38"/>
  <c r="X15" i="38"/>
  <c r="W15" i="38"/>
  <c r="V15" i="38" s="1"/>
  <c r="Y14" i="38"/>
  <c r="X14" i="38"/>
  <c r="W14" i="38"/>
  <c r="V14" i="38" s="1"/>
  <c r="Y13" i="38"/>
  <c r="X13" i="38"/>
  <c r="W13" i="38"/>
  <c r="V13" i="38" s="1"/>
  <c r="Y12" i="38"/>
  <c r="X12" i="38"/>
  <c r="W12" i="38"/>
  <c r="V12" i="38" s="1"/>
  <c r="Y11" i="38"/>
  <c r="X11" i="38"/>
  <c r="W11" i="38"/>
  <c r="V11" i="38" s="1"/>
  <c r="Y10" i="38"/>
  <c r="X10" i="38"/>
  <c r="W10" i="38"/>
  <c r="V10" i="38" s="1"/>
  <c r="Y9" i="38"/>
  <c r="X9" i="38"/>
  <c r="W9" i="38"/>
  <c r="V9" i="38" s="1"/>
  <c r="Y8" i="38"/>
  <c r="X8" i="38"/>
  <c r="W8" i="38"/>
  <c r="V8" i="38" s="1"/>
  <c r="Y7" i="38"/>
  <c r="X7" i="38"/>
  <c r="W7" i="38"/>
  <c r="V7" i="38" s="1"/>
  <c r="Y6" i="38"/>
  <c r="X6" i="38"/>
  <c r="W6" i="38"/>
  <c r="V6" i="38" s="1"/>
  <c r="Y5" i="38"/>
  <c r="X5" i="38"/>
  <c r="W5" i="38"/>
  <c r="V5" i="38" s="1"/>
  <c r="Y4" i="38"/>
  <c r="X4" i="38"/>
  <c r="W4" i="38"/>
  <c r="V4" i="38" s="1"/>
  <c r="Y3" i="38"/>
  <c r="X3" i="38"/>
  <c r="W3" i="38"/>
  <c r="V3" i="38" s="1"/>
  <c r="Y2" i="38"/>
  <c r="X2" i="38"/>
  <c r="W2" i="38"/>
  <c r="V2" i="38" s="1"/>
  <c r="C139" i="38"/>
  <c r="C138" i="38"/>
  <c r="C137" i="38"/>
  <c r="C136" i="38"/>
  <c r="C135" i="38"/>
  <c r="C134" i="38"/>
  <c r="C133" i="38"/>
  <c r="C132" i="38"/>
  <c r="C131" i="38"/>
  <c r="C130" i="38"/>
  <c r="C129" i="38"/>
  <c r="C128" i="38"/>
  <c r="C127" i="38"/>
  <c r="C126" i="38"/>
  <c r="C125" i="38"/>
  <c r="C124" i="38"/>
  <c r="C123" i="38"/>
  <c r="C122" i="38"/>
  <c r="C121" i="38"/>
  <c r="C120" i="38"/>
  <c r="C119" i="38"/>
  <c r="C118" i="38"/>
  <c r="C117" i="38"/>
  <c r="C116" i="38"/>
  <c r="C115" i="38"/>
  <c r="C114" i="38"/>
  <c r="C113" i="38"/>
  <c r="C112" i="38"/>
  <c r="C111" i="38"/>
  <c r="C110" i="38"/>
  <c r="C109" i="38"/>
  <c r="C108" i="38"/>
  <c r="C107" i="38"/>
  <c r="C106" i="38"/>
  <c r="C105" i="38"/>
  <c r="C104" i="38"/>
  <c r="C103" i="38"/>
  <c r="C102" i="38"/>
  <c r="C101" i="38"/>
  <c r="C100" i="38"/>
  <c r="C99" i="38"/>
  <c r="C98" i="38"/>
  <c r="C97" i="38"/>
  <c r="C96" i="38"/>
  <c r="C95" i="38"/>
  <c r="C94" i="38"/>
  <c r="C93" i="38"/>
  <c r="C92" i="38"/>
  <c r="C91" i="38"/>
  <c r="C90" i="38"/>
  <c r="C89" i="38"/>
  <c r="C88" i="38"/>
  <c r="C87" i="38"/>
  <c r="C86" i="38"/>
  <c r="C85" i="38"/>
  <c r="C84" i="38"/>
  <c r="C83" i="38"/>
  <c r="C82" i="38"/>
  <c r="C81" i="38"/>
  <c r="C80" i="38"/>
  <c r="C79" i="38"/>
  <c r="C78" i="38"/>
  <c r="C77" i="38"/>
  <c r="C76" i="38"/>
  <c r="C75" i="38"/>
  <c r="C74" i="38"/>
  <c r="C73" i="38"/>
  <c r="C72" i="38"/>
  <c r="C71" i="38"/>
  <c r="C70" i="38"/>
  <c r="C69" i="38"/>
  <c r="C68" i="38"/>
  <c r="C67" i="38"/>
  <c r="C66" i="38"/>
  <c r="C65" i="38"/>
  <c r="C64" i="38"/>
  <c r="C63" i="38"/>
  <c r="C62" i="38"/>
  <c r="C61" i="38"/>
  <c r="C60" i="38"/>
  <c r="C59" i="38"/>
  <c r="C58" i="38"/>
  <c r="C57" i="38"/>
  <c r="C56" i="38"/>
  <c r="C55" i="38"/>
  <c r="C54" i="38"/>
  <c r="C53" i="38"/>
  <c r="C52" i="38"/>
  <c r="C51" i="38"/>
  <c r="C50" i="38"/>
  <c r="C49" i="38"/>
  <c r="C48" i="38"/>
  <c r="C47" i="38"/>
  <c r="C46" i="38"/>
  <c r="C45" i="38"/>
  <c r="C44" i="38"/>
  <c r="C43" i="38"/>
  <c r="C42" i="38"/>
  <c r="C41" i="38"/>
  <c r="C40" i="38"/>
  <c r="C39" i="38"/>
  <c r="C38" i="38"/>
  <c r="C37" i="38"/>
  <c r="C36" i="38"/>
  <c r="C35" i="38"/>
  <c r="C34" i="38"/>
  <c r="C33" i="38"/>
  <c r="C32" i="38"/>
  <c r="C31" i="38"/>
  <c r="C30" i="38"/>
  <c r="C29" i="38"/>
  <c r="C28" i="38"/>
  <c r="C27" i="38"/>
  <c r="C26" i="38"/>
  <c r="C25" i="38"/>
  <c r="C24" i="38"/>
  <c r="C23" i="38"/>
  <c r="C22" i="38"/>
  <c r="C21" i="38"/>
  <c r="C20" i="38"/>
  <c r="C19" i="38"/>
  <c r="C18" i="38"/>
  <c r="C17" i="38"/>
  <c r="C16" i="38"/>
  <c r="C15" i="38"/>
  <c r="C14" i="38"/>
  <c r="C13" i="38"/>
  <c r="C12" i="38"/>
  <c r="C11" i="38"/>
  <c r="C10" i="38"/>
  <c r="C9" i="38"/>
  <c r="C8" i="38"/>
  <c r="C7" i="38"/>
  <c r="C6" i="38"/>
  <c r="C5" i="38"/>
  <c r="C4" i="38"/>
  <c r="C3" i="38"/>
  <c r="C2" i="38"/>
  <c r="BI2" i="5" l="1"/>
  <c r="B2" i="24" s="1"/>
  <c r="H14" i="35" l="1"/>
  <c r="H9" i="35"/>
  <c r="H11" i="35"/>
  <c r="H10" i="35"/>
  <c r="G10" i="35"/>
  <c r="G11" i="35"/>
  <c r="G9" i="35"/>
  <c r="BO1" i="7" l="1"/>
  <c r="BN1" i="7"/>
  <c r="BM1" i="7"/>
  <c r="BM56" i="7" s="1"/>
  <c r="BL1" i="7"/>
  <c r="BK1" i="7"/>
  <c r="BN68" i="7"/>
  <c r="BM68" i="7"/>
  <c r="BL68" i="7"/>
  <c r="BK68" i="7"/>
  <c r="BI68" i="7"/>
  <c r="BH68" i="7"/>
  <c r="BG68" i="7"/>
  <c r="BF68" i="7"/>
  <c r="BN67" i="7"/>
  <c r="BM67" i="7"/>
  <c r="BL67" i="7"/>
  <c r="BK67" i="7"/>
  <c r="BI67" i="7"/>
  <c r="BH67" i="7"/>
  <c r="BG67" i="7"/>
  <c r="BF67" i="7"/>
  <c r="BM66" i="7"/>
  <c r="BL66" i="7"/>
  <c r="BK66" i="7"/>
  <c r="BH66" i="7"/>
  <c r="BG66" i="7"/>
  <c r="BF66" i="7"/>
  <c r="BM65" i="7"/>
  <c r="BL65" i="7"/>
  <c r="BK65" i="7"/>
  <c r="BH65" i="7"/>
  <c r="BG65" i="7"/>
  <c r="BF65" i="7"/>
  <c r="BM64" i="7"/>
  <c r="BL64" i="7"/>
  <c r="BK64" i="7"/>
  <c r="BH64" i="7"/>
  <c r="BG64" i="7"/>
  <c r="BF64" i="7"/>
  <c r="BM63" i="7"/>
  <c r="BL63" i="7"/>
  <c r="BK63" i="7"/>
  <c r="BH63" i="7"/>
  <c r="BG63" i="7"/>
  <c r="BF63" i="7"/>
  <c r="BM62" i="7"/>
  <c r="BL62" i="7"/>
  <c r="BK62" i="7"/>
  <c r="BH62" i="7"/>
  <c r="BG62" i="7"/>
  <c r="BF62" i="7"/>
  <c r="BM61" i="7"/>
  <c r="BL61" i="7"/>
  <c r="BK61" i="7"/>
  <c r="BH61" i="7"/>
  <c r="BG61" i="7"/>
  <c r="BF61" i="7"/>
  <c r="BM60" i="7"/>
  <c r="BL60" i="7"/>
  <c r="BK60" i="7"/>
  <c r="BH60" i="7"/>
  <c r="BG60" i="7"/>
  <c r="BF60" i="7"/>
  <c r="BN59" i="7"/>
  <c r="BM59" i="7"/>
  <c r="BL59" i="7"/>
  <c r="BK59" i="7"/>
  <c r="BI59" i="7"/>
  <c r="BH59" i="7"/>
  <c r="BG59" i="7"/>
  <c r="BF59" i="7"/>
  <c r="BM58" i="7"/>
  <c r="BL58" i="7"/>
  <c r="BK58" i="7"/>
  <c r="BH58" i="7"/>
  <c r="BG58" i="7"/>
  <c r="BF58" i="7"/>
  <c r="BM57" i="7"/>
  <c r="BL57" i="7"/>
  <c r="BK57" i="7"/>
  <c r="BH57" i="7"/>
  <c r="BG57" i="7"/>
  <c r="BF57" i="7"/>
  <c r="BL56" i="7"/>
  <c r="BK56" i="7"/>
  <c r="BH56" i="7"/>
  <c r="BG56" i="7"/>
  <c r="BF56" i="7"/>
  <c r="BN55" i="7"/>
  <c r="BL55" i="7"/>
  <c r="BK55" i="7"/>
  <c r="BI55" i="7"/>
  <c r="BH55" i="7"/>
  <c r="BG55" i="7"/>
  <c r="BF55" i="7"/>
  <c r="BN54" i="7"/>
  <c r="BM54" i="7"/>
  <c r="BL54" i="7"/>
  <c r="BK54" i="7"/>
  <c r="BI54" i="7"/>
  <c r="BH54" i="7"/>
  <c r="BG54" i="7"/>
  <c r="BF54" i="7"/>
  <c r="BK53" i="7"/>
  <c r="BH53" i="7"/>
  <c r="BF53" i="7"/>
  <c r="BN52" i="7"/>
  <c r="BI52" i="7"/>
  <c r="BH52" i="7"/>
  <c r="BF52" i="7"/>
  <c r="BN51" i="7"/>
  <c r="BL51" i="7"/>
  <c r="BI51" i="7"/>
  <c r="BH51" i="7"/>
  <c r="BG51" i="7"/>
  <c r="BF51" i="7"/>
  <c r="BN50" i="7"/>
  <c r="BL50" i="7"/>
  <c r="BI50" i="7"/>
  <c r="BH50" i="7"/>
  <c r="BG50" i="7"/>
  <c r="BF50" i="7"/>
  <c r="BN49" i="7"/>
  <c r="BL49" i="7"/>
  <c r="BK49" i="7"/>
  <c r="BI49" i="7"/>
  <c r="BH49" i="7"/>
  <c r="BG49" i="7"/>
  <c r="BF49" i="7"/>
  <c r="BL48" i="7"/>
  <c r="BH48" i="7"/>
  <c r="BG48" i="7"/>
  <c r="BF48" i="7"/>
  <c r="BH47" i="7"/>
  <c r="BF47" i="7"/>
  <c r="BH46" i="7"/>
  <c r="BF46" i="7"/>
  <c r="BH45" i="7"/>
  <c r="BF45" i="7"/>
  <c r="BH44" i="7"/>
  <c r="BF44" i="7"/>
  <c r="BL43" i="7"/>
  <c r="BK43" i="7"/>
  <c r="BH43" i="7"/>
  <c r="BG43" i="7"/>
  <c r="BF43" i="7"/>
  <c r="BH42" i="7"/>
  <c r="BF42" i="7"/>
  <c r="BN41" i="7"/>
  <c r="BL41" i="7"/>
  <c r="BI41" i="7"/>
  <c r="BH41" i="7"/>
  <c r="BG41" i="7"/>
  <c r="BF41" i="7"/>
  <c r="BL40" i="7"/>
  <c r="BH40" i="7"/>
  <c r="BG40" i="7"/>
  <c r="BF40" i="7"/>
  <c r="BH39" i="7"/>
  <c r="BF39" i="7"/>
  <c r="BN38" i="7"/>
  <c r="BL38" i="7"/>
  <c r="BI38" i="7"/>
  <c r="BH38" i="7"/>
  <c r="BG38" i="7"/>
  <c r="BF38" i="7"/>
  <c r="BN37" i="7"/>
  <c r="BI37" i="7"/>
  <c r="BH37" i="7"/>
  <c r="BF37" i="7"/>
  <c r="BL36" i="7"/>
  <c r="BH36" i="7"/>
  <c r="BG36" i="7"/>
  <c r="BF36" i="7"/>
  <c r="BN35" i="7"/>
  <c r="BI35" i="7"/>
  <c r="BH35" i="7"/>
  <c r="BF35" i="7"/>
  <c r="BK34" i="7"/>
  <c r="BH34" i="7"/>
  <c r="BF34" i="7"/>
  <c r="BL33" i="7"/>
  <c r="BH33" i="7"/>
  <c r="BG33" i="7"/>
  <c r="BF33" i="7"/>
  <c r="BH32" i="7"/>
  <c r="BF32" i="7"/>
  <c r="BN31" i="7"/>
  <c r="BL31" i="7"/>
  <c r="BI31" i="7"/>
  <c r="BH31" i="7"/>
  <c r="BG31" i="7"/>
  <c r="BF31" i="7"/>
  <c r="BL30" i="7"/>
  <c r="BK30" i="7"/>
  <c r="BH30" i="7"/>
  <c r="BG30" i="7"/>
  <c r="BF30" i="7"/>
  <c r="BL29" i="7"/>
  <c r="BH29" i="7"/>
  <c r="BG29" i="7"/>
  <c r="BF29" i="7"/>
  <c r="BN28" i="7"/>
  <c r="BL28" i="7"/>
  <c r="BI28" i="7"/>
  <c r="BH28" i="7"/>
  <c r="BG28" i="7"/>
  <c r="BF28" i="7"/>
  <c r="BL27" i="7"/>
  <c r="BH27" i="7"/>
  <c r="BG27" i="7"/>
  <c r="BF27" i="7"/>
  <c r="BN26" i="7"/>
  <c r="BI26" i="7"/>
  <c r="BH26" i="7"/>
  <c r="BF26" i="7"/>
  <c r="BL25" i="7"/>
  <c r="BH25" i="7"/>
  <c r="BG25" i="7"/>
  <c r="BF25" i="7"/>
  <c r="BH24" i="7"/>
  <c r="BF24" i="7"/>
  <c r="BH23" i="7"/>
  <c r="BF23" i="7"/>
  <c r="BH22" i="7"/>
  <c r="BF22" i="7"/>
  <c r="BH21" i="7"/>
  <c r="BF21" i="7"/>
  <c r="BH20" i="7"/>
  <c r="BF20" i="7"/>
  <c r="BH19" i="7"/>
  <c r="BF19" i="7"/>
  <c r="BH18" i="7"/>
  <c r="BF18" i="7"/>
  <c r="BL17" i="7"/>
  <c r="BH17" i="7"/>
  <c r="BG17" i="7"/>
  <c r="BF17" i="7"/>
  <c r="BH16" i="7"/>
  <c r="BF16" i="7"/>
  <c r="BL15" i="7"/>
  <c r="BK15" i="7"/>
  <c r="BH15" i="7"/>
  <c r="BG15" i="7"/>
  <c r="BF15" i="7"/>
  <c r="BH14" i="7"/>
  <c r="BF14" i="7"/>
  <c r="BH13" i="7"/>
  <c r="BF13" i="7"/>
  <c r="BH12" i="7"/>
  <c r="BF12" i="7"/>
  <c r="BL11" i="7"/>
  <c r="BH11" i="7"/>
  <c r="BG11" i="7"/>
  <c r="BF11" i="7"/>
  <c r="BN10" i="7"/>
  <c r="BI10" i="7"/>
  <c r="BH10" i="7"/>
  <c r="BF10" i="7"/>
  <c r="BL9" i="7"/>
  <c r="BK9" i="7"/>
  <c r="BH9" i="7"/>
  <c r="BG9" i="7"/>
  <c r="BF9" i="7"/>
  <c r="BN8" i="7"/>
  <c r="BL8" i="7"/>
  <c r="BI8" i="7"/>
  <c r="BH8" i="7"/>
  <c r="BG8" i="7"/>
  <c r="BF8" i="7"/>
  <c r="BH7" i="7"/>
  <c r="BF7" i="7"/>
  <c r="BN6" i="7"/>
  <c r="BL6" i="7"/>
  <c r="BI6" i="7"/>
  <c r="BH6" i="7"/>
  <c r="BG6" i="7"/>
  <c r="BF6" i="7"/>
  <c r="BH5" i="7"/>
  <c r="BF5" i="7"/>
  <c r="BH4" i="7"/>
  <c r="BF4" i="7"/>
  <c r="BL3" i="7"/>
  <c r="BH3" i="7"/>
  <c r="BG3" i="7"/>
  <c r="BF3" i="7"/>
  <c r="BL2" i="7"/>
  <c r="BH2" i="7"/>
  <c r="BG2" i="7"/>
  <c r="BF2" i="7"/>
  <c r="BK51" i="7" l="1"/>
  <c r="BK47" i="7"/>
  <c r="BK45" i="7"/>
  <c r="BK41" i="7"/>
  <c r="BK39" i="7"/>
  <c r="BK37" i="7"/>
  <c r="BK35" i="7"/>
  <c r="BK33" i="7"/>
  <c r="BK31" i="7"/>
  <c r="BK29" i="7"/>
  <c r="BK27" i="7"/>
  <c r="BK25" i="7"/>
  <c r="BK23" i="7"/>
  <c r="BK21" i="7"/>
  <c r="BK19" i="7"/>
  <c r="BK17" i="7"/>
  <c r="BK13" i="7"/>
  <c r="BK11" i="7"/>
  <c r="BK7" i="7"/>
  <c r="BK5" i="7"/>
  <c r="BK3" i="7"/>
  <c r="BK50" i="7"/>
  <c r="BK46" i="7"/>
  <c r="BK44" i="7"/>
  <c r="BK38" i="7"/>
  <c r="BK26" i="7"/>
  <c r="BK22" i="7"/>
  <c r="BK18" i="7"/>
  <c r="BK14" i="7"/>
  <c r="BK10" i="7"/>
  <c r="BK6" i="7"/>
  <c r="BK2" i="7"/>
  <c r="BK52" i="7"/>
  <c r="BK48" i="7"/>
  <c r="BK42" i="7"/>
  <c r="BK40" i="7"/>
  <c r="BK36" i="7"/>
  <c r="BK32" i="7"/>
  <c r="BK28" i="7"/>
  <c r="BK24" i="7"/>
  <c r="BK20" i="7"/>
  <c r="BK16" i="7"/>
  <c r="BK12" i="7"/>
  <c r="BK8" i="7"/>
  <c r="BK4" i="7"/>
  <c r="BM5" i="7"/>
  <c r="BM9" i="7"/>
  <c r="BM13" i="7"/>
  <c r="BM17" i="7"/>
  <c r="BM21" i="7"/>
  <c r="BM25" i="7"/>
  <c r="BM29" i="7"/>
  <c r="BM33" i="7"/>
  <c r="BM37" i="7"/>
  <c r="BM43" i="7"/>
  <c r="BM45" i="7"/>
  <c r="BM49" i="7"/>
  <c r="BM3" i="7"/>
  <c r="BM7" i="7"/>
  <c r="BM11" i="7"/>
  <c r="BM15" i="7"/>
  <c r="BM19" i="7"/>
  <c r="BM23" i="7"/>
  <c r="BM27" i="7"/>
  <c r="BM31" i="7"/>
  <c r="BM35" i="7"/>
  <c r="BM39" i="7"/>
  <c r="BM41" i="7"/>
  <c r="BM47" i="7"/>
  <c r="BM51" i="7"/>
  <c r="BM53" i="7"/>
  <c r="BM55" i="7"/>
  <c r="BM2" i="7"/>
  <c r="BM4" i="7"/>
  <c r="BM6" i="7"/>
  <c r="BM8" i="7"/>
  <c r="BM10" i="7"/>
  <c r="BM12" i="7"/>
  <c r="BM14" i="7"/>
  <c r="BM16" i="7"/>
  <c r="BM18" i="7"/>
  <c r="BM20" i="7"/>
  <c r="BM22" i="7"/>
  <c r="BM24" i="7"/>
  <c r="BM26" i="7"/>
  <c r="BM28" i="7"/>
  <c r="BM30" i="7"/>
  <c r="BM32" i="7"/>
  <c r="BM34" i="7"/>
  <c r="BM36" i="7"/>
  <c r="BM38" i="7"/>
  <c r="BM40" i="7"/>
  <c r="BM42" i="7"/>
  <c r="BM44" i="7"/>
  <c r="BM46" i="7"/>
  <c r="BM48" i="7"/>
  <c r="BM50" i="7"/>
  <c r="BM52" i="7"/>
  <c r="R9" i="34"/>
  <c r="S9" i="34"/>
  <c r="D332" i="13" l="1"/>
  <c r="D496" i="13" s="1"/>
  <c r="C332" i="13"/>
  <c r="D331" i="13"/>
  <c r="D495" i="13" s="1"/>
  <c r="C331" i="13"/>
  <c r="D330" i="13"/>
  <c r="D494" i="13" s="1"/>
  <c r="C330" i="13"/>
  <c r="D329" i="13"/>
  <c r="D493" i="13" s="1"/>
  <c r="C329" i="13"/>
  <c r="D328" i="13"/>
  <c r="C328" i="13"/>
  <c r="D327" i="13"/>
  <c r="D491" i="13" s="1"/>
  <c r="C327" i="13"/>
  <c r="D326" i="13"/>
  <c r="C326" i="13"/>
  <c r="D325" i="13"/>
  <c r="D489" i="13" s="1"/>
  <c r="C325" i="13"/>
  <c r="D324" i="13"/>
  <c r="D488" i="13" s="1"/>
  <c r="C324" i="13"/>
  <c r="B489" i="13" l="1"/>
  <c r="E489" i="13" s="1"/>
  <c r="C489" i="13"/>
  <c r="B491" i="13"/>
  <c r="E491" i="13" s="1"/>
  <c r="C491" i="13"/>
  <c r="B493" i="13"/>
  <c r="E493" i="13" s="1"/>
  <c r="C493" i="13"/>
  <c r="B331" i="13"/>
  <c r="E331" i="13" s="1"/>
  <c r="B495" i="13"/>
  <c r="E495" i="13" s="1"/>
  <c r="C495" i="13"/>
  <c r="B324" i="13"/>
  <c r="B488" i="13"/>
  <c r="C488" i="13"/>
  <c r="B490" i="13"/>
  <c r="E490" i="13" s="1"/>
  <c r="C490" i="13"/>
  <c r="B492" i="13"/>
  <c r="E492" i="13" s="1"/>
  <c r="C492" i="13"/>
  <c r="B330" i="13"/>
  <c r="E330" i="13" s="1"/>
  <c r="B494" i="13"/>
  <c r="E494" i="13" s="1"/>
  <c r="C494" i="13"/>
  <c r="B332" i="13"/>
  <c r="E332" i="13" s="1"/>
  <c r="B326" i="13"/>
  <c r="E326" i="13" s="1"/>
  <c r="D490" i="13"/>
  <c r="B328" i="13"/>
  <c r="E328" i="13" s="1"/>
  <c r="D492" i="13"/>
  <c r="B496" i="13"/>
  <c r="E496" i="13" s="1"/>
  <c r="C496" i="13"/>
  <c r="B325" i="13"/>
  <c r="E325" i="13" s="1"/>
  <c r="B327" i="13"/>
  <c r="E327" i="13" s="1"/>
  <c r="B329" i="13"/>
  <c r="E329" i="13" s="1"/>
  <c r="F12" i="10" l="1"/>
  <c r="F11" i="10"/>
  <c r="AJ1" i="6" l="1"/>
  <c r="AC1" i="6"/>
  <c r="AB1" i="6"/>
  <c r="AA1" i="6"/>
  <c r="Z1" i="6"/>
  <c r="W3809" i="6"/>
  <c r="W3808" i="6"/>
  <c r="W3807" i="6"/>
  <c r="W3806" i="6"/>
  <c r="W3805" i="6"/>
  <c r="W3804" i="6"/>
  <c r="W3803" i="6"/>
  <c r="W3802" i="6"/>
  <c r="W3801" i="6"/>
  <c r="W3800" i="6"/>
  <c r="W3799" i="6"/>
  <c r="W3798" i="6"/>
  <c r="W3797" i="6"/>
  <c r="W3796" i="6"/>
  <c r="W3795" i="6"/>
  <c r="W3794" i="6"/>
  <c r="W3793" i="6"/>
  <c r="W3792" i="6"/>
  <c r="W3791" i="6"/>
  <c r="W3790" i="6"/>
  <c r="W3789" i="6"/>
  <c r="W3788" i="6"/>
  <c r="W3787" i="6"/>
  <c r="W3786" i="6"/>
  <c r="W3785" i="6"/>
  <c r="W3784" i="6"/>
  <c r="W3783" i="6"/>
  <c r="W3782" i="6"/>
  <c r="W3781" i="6"/>
  <c r="W3780" i="6"/>
  <c r="W3779" i="6"/>
  <c r="W3778" i="6"/>
  <c r="W3777" i="6"/>
  <c r="W3776" i="6"/>
  <c r="W3775" i="6"/>
  <c r="W3774" i="6"/>
  <c r="W3773" i="6"/>
  <c r="W3772" i="6"/>
  <c r="W3771" i="6"/>
  <c r="W3770" i="6"/>
  <c r="W3769" i="6"/>
  <c r="W3768" i="6"/>
  <c r="W3767" i="6"/>
  <c r="W3766" i="6"/>
  <c r="W3765" i="6"/>
  <c r="W3764" i="6"/>
  <c r="W3763" i="6"/>
  <c r="W3762" i="6"/>
  <c r="W3761" i="6"/>
  <c r="W3760" i="6"/>
  <c r="W3759" i="6"/>
  <c r="W3758" i="6"/>
  <c r="W3757" i="6"/>
  <c r="W3756" i="6"/>
  <c r="W3755" i="6"/>
  <c r="W3754" i="6"/>
  <c r="W3753" i="6"/>
  <c r="W3752" i="6"/>
  <c r="W3751" i="6"/>
  <c r="W3750" i="6"/>
  <c r="W3749" i="6"/>
  <c r="W3748" i="6"/>
  <c r="W3747" i="6"/>
  <c r="W3746" i="6"/>
  <c r="W3745" i="6"/>
  <c r="W3744" i="6"/>
  <c r="W3743" i="6"/>
  <c r="W3742" i="6"/>
  <c r="W3741" i="6"/>
  <c r="W3740" i="6"/>
  <c r="W3739" i="6"/>
  <c r="W3738" i="6"/>
  <c r="W3737" i="6"/>
  <c r="W3736" i="6"/>
  <c r="W3735" i="6"/>
  <c r="W3734" i="6"/>
  <c r="W3733" i="6"/>
  <c r="W3732" i="6"/>
  <c r="W3731" i="6"/>
  <c r="W3730" i="6"/>
  <c r="W3729" i="6"/>
  <c r="W3728" i="6"/>
  <c r="W3727" i="6"/>
  <c r="W3726" i="6"/>
  <c r="W3725" i="6"/>
  <c r="W3724" i="6"/>
  <c r="W3723" i="6"/>
  <c r="W3722" i="6"/>
  <c r="W3721" i="6"/>
  <c r="W3720" i="6"/>
  <c r="W3719" i="6"/>
  <c r="W3718" i="6"/>
  <c r="W3717" i="6"/>
  <c r="W3716" i="6"/>
  <c r="W3715" i="6"/>
  <c r="W3714" i="6"/>
  <c r="W3713" i="6"/>
  <c r="W3712" i="6"/>
  <c r="W3711" i="6"/>
  <c r="W3710" i="6"/>
  <c r="W3709" i="6"/>
  <c r="W3708" i="6"/>
  <c r="W3707" i="6"/>
  <c r="W3706" i="6"/>
  <c r="W3705" i="6"/>
  <c r="W3704" i="6"/>
  <c r="W3703" i="6"/>
  <c r="W3702" i="6"/>
  <c r="W3701" i="6"/>
  <c r="W3700" i="6"/>
  <c r="W3699" i="6"/>
  <c r="W3698" i="6"/>
  <c r="W3697" i="6"/>
  <c r="W3696" i="6"/>
  <c r="W3695" i="6"/>
  <c r="W3694" i="6"/>
  <c r="W3693" i="6"/>
  <c r="W3692" i="6"/>
  <c r="W3691" i="6"/>
  <c r="W3690" i="6"/>
  <c r="W3689" i="6"/>
  <c r="W3688" i="6"/>
  <c r="W3687" i="6"/>
  <c r="W3686" i="6"/>
  <c r="W3685" i="6"/>
  <c r="W3684" i="6"/>
  <c r="W3683" i="6"/>
  <c r="O2" i="6"/>
  <c r="V2" i="6" s="1"/>
  <c r="W2" i="6" s="1"/>
  <c r="T2" i="6"/>
  <c r="H2" i="38" l="1"/>
  <c r="O3" i="6"/>
  <c r="V3" i="6" s="1"/>
  <c r="W3" i="6" s="1"/>
  <c r="C2" i="4"/>
  <c r="AR3809" i="6"/>
  <c r="AQ3809" i="6"/>
  <c r="AG3809" i="6"/>
  <c r="AH3809" i="6" s="1"/>
  <c r="AE3809" i="6"/>
  <c r="AA3809" i="6"/>
  <c r="Z3809" i="6"/>
  <c r="T3809" i="6"/>
  <c r="U3809" i="6" s="1"/>
  <c r="R3809" i="6"/>
  <c r="S3809" i="6" s="1"/>
  <c r="AR3808" i="6"/>
  <c r="AQ3808" i="6"/>
  <c r="AG3808" i="6"/>
  <c r="AH3808" i="6" s="1"/>
  <c r="AE3808" i="6"/>
  <c r="AA3808" i="6"/>
  <c r="Z3808" i="6"/>
  <c r="U3808" i="6"/>
  <c r="T3808" i="6"/>
  <c r="R3808" i="6"/>
  <c r="S3808" i="6" s="1"/>
  <c r="AR3807" i="6"/>
  <c r="AQ3807" i="6"/>
  <c r="AG3807" i="6"/>
  <c r="AH3807" i="6" s="1"/>
  <c r="AE3807" i="6"/>
  <c r="AA3807" i="6"/>
  <c r="Z3807" i="6"/>
  <c r="T3807" i="6"/>
  <c r="R3807" i="6"/>
  <c r="S3807" i="6" s="1"/>
  <c r="AR3806" i="6"/>
  <c r="AQ3806" i="6"/>
  <c r="AG3806" i="6"/>
  <c r="AH3806" i="6" s="1"/>
  <c r="AE3806" i="6"/>
  <c r="AA3806" i="6"/>
  <c r="Z3806" i="6"/>
  <c r="T3806" i="6"/>
  <c r="R3806" i="6"/>
  <c r="S3806" i="6" s="1"/>
  <c r="AR3805" i="6"/>
  <c r="AQ3805" i="6"/>
  <c r="AG3805" i="6"/>
  <c r="AH3805" i="6" s="1"/>
  <c r="AE3805" i="6"/>
  <c r="AA3805" i="6"/>
  <c r="Z3805" i="6"/>
  <c r="T3805" i="6"/>
  <c r="U3805" i="6" s="1"/>
  <c r="R3805" i="6"/>
  <c r="S3805" i="6" s="1"/>
  <c r="AR3804" i="6"/>
  <c r="AQ3804" i="6"/>
  <c r="AG3804" i="6"/>
  <c r="AH3804" i="6" s="1"/>
  <c r="AE3804" i="6"/>
  <c r="AA3804" i="6"/>
  <c r="Z3804" i="6"/>
  <c r="U3804" i="6"/>
  <c r="T3804" i="6"/>
  <c r="R3804" i="6"/>
  <c r="S3804" i="6" s="1"/>
  <c r="AR3803" i="6"/>
  <c r="AQ3803" i="6"/>
  <c r="AG3803" i="6"/>
  <c r="AH3803" i="6" s="1"/>
  <c r="AE3803" i="6"/>
  <c r="AA3803" i="6"/>
  <c r="Z3803" i="6"/>
  <c r="T3803" i="6"/>
  <c r="R3803" i="6"/>
  <c r="S3803" i="6" s="1"/>
  <c r="AR3802" i="6"/>
  <c r="AQ3802" i="6"/>
  <c r="AG3802" i="6"/>
  <c r="AH3802" i="6" s="1"/>
  <c r="AE3802" i="6"/>
  <c r="AA3802" i="6"/>
  <c r="Z3802" i="6"/>
  <c r="T3802" i="6"/>
  <c r="R3802" i="6"/>
  <c r="S3802" i="6" s="1"/>
  <c r="AR3801" i="6"/>
  <c r="AQ3801" i="6"/>
  <c r="AG3801" i="6"/>
  <c r="AH3801" i="6" s="1"/>
  <c r="AE3801" i="6"/>
  <c r="AA3801" i="6"/>
  <c r="Z3801" i="6"/>
  <c r="T3801" i="6"/>
  <c r="U3801" i="6" s="1"/>
  <c r="R3801" i="6"/>
  <c r="S3801" i="6" s="1"/>
  <c r="AR3800" i="6"/>
  <c r="AQ3800" i="6"/>
  <c r="AG3800" i="6"/>
  <c r="AH3800" i="6" s="1"/>
  <c r="AE3800" i="6"/>
  <c r="AA3800" i="6"/>
  <c r="Z3800" i="6"/>
  <c r="U3800" i="6"/>
  <c r="T3800" i="6"/>
  <c r="R3800" i="6"/>
  <c r="S3800" i="6" s="1"/>
  <c r="AR3799" i="6"/>
  <c r="AQ3799" i="6"/>
  <c r="AG3799" i="6"/>
  <c r="AH3799" i="6" s="1"/>
  <c r="AE3799" i="6"/>
  <c r="AA3799" i="6"/>
  <c r="Z3799" i="6"/>
  <c r="T3799" i="6"/>
  <c r="R3799" i="6"/>
  <c r="S3799" i="6" s="1"/>
  <c r="AR3798" i="6"/>
  <c r="AQ3798" i="6"/>
  <c r="AG3798" i="6"/>
  <c r="AH3798" i="6" s="1"/>
  <c r="AE3798" i="6"/>
  <c r="AA3798" i="6"/>
  <c r="Z3798" i="6"/>
  <c r="T3798" i="6"/>
  <c r="R3798" i="6"/>
  <c r="S3798" i="6" s="1"/>
  <c r="AR3797" i="6"/>
  <c r="AQ3797" i="6"/>
  <c r="AG3797" i="6"/>
  <c r="AH3797" i="6" s="1"/>
  <c r="AE3797" i="6"/>
  <c r="AA3797" i="6"/>
  <c r="Z3797" i="6"/>
  <c r="T3797" i="6"/>
  <c r="U3797" i="6" s="1"/>
  <c r="R3797" i="6"/>
  <c r="S3797" i="6" s="1"/>
  <c r="AR3796" i="6"/>
  <c r="AQ3796" i="6"/>
  <c r="AG3796" i="6"/>
  <c r="AH3796" i="6" s="1"/>
  <c r="AE3796" i="6"/>
  <c r="AA3796" i="6"/>
  <c r="Z3796" i="6"/>
  <c r="U3796" i="6"/>
  <c r="T3796" i="6"/>
  <c r="R3796" i="6"/>
  <c r="S3796" i="6" s="1"/>
  <c r="AR3795" i="6"/>
  <c r="AQ3795" i="6"/>
  <c r="AG3795" i="6"/>
  <c r="AH3795" i="6" s="1"/>
  <c r="AE3795" i="6"/>
  <c r="AA3795" i="6"/>
  <c r="Z3795" i="6"/>
  <c r="U3795" i="6"/>
  <c r="T3795" i="6"/>
  <c r="R3795" i="6"/>
  <c r="S3795" i="6" s="1"/>
  <c r="AR3794" i="6"/>
  <c r="AQ3794" i="6"/>
  <c r="AG3794" i="6"/>
  <c r="AH3794" i="6" s="1"/>
  <c r="AE3794" i="6"/>
  <c r="AA3794" i="6"/>
  <c r="Z3794" i="6"/>
  <c r="T3794" i="6"/>
  <c r="R3794" i="6"/>
  <c r="S3794" i="6" s="1"/>
  <c r="AR3793" i="6"/>
  <c r="AQ3793" i="6"/>
  <c r="AG3793" i="6"/>
  <c r="AH3793" i="6" s="1"/>
  <c r="AE3793" i="6"/>
  <c r="AA3793" i="6"/>
  <c r="Z3793" i="6"/>
  <c r="T3793" i="6"/>
  <c r="U3793" i="6" s="1"/>
  <c r="R3793" i="6"/>
  <c r="S3793" i="6" s="1"/>
  <c r="AR3792" i="6"/>
  <c r="AQ3792" i="6"/>
  <c r="AG3792" i="6"/>
  <c r="AH3792" i="6" s="1"/>
  <c r="AE3792" i="6"/>
  <c r="AA3792" i="6"/>
  <c r="Z3792" i="6"/>
  <c r="U3792" i="6"/>
  <c r="T3792" i="6"/>
  <c r="R3792" i="6"/>
  <c r="S3792" i="6" s="1"/>
  <c r="AR3791" i="6"/>
  <c r="AQ3791" i="6"/>
  <c r="AG3791" i="6"/>
  <c r="AH3791" i="6" s="1"/>
  <c r="AE3791" i="6"/>
  <c r="AA3791" i="6"/>
  <c r="Z3791" i="6"/>
  <c r="U3791" i="6"/>
  <c r="T3791" i="6"/>
  <c r="R3791" i="6"/>
  <c r="S3791" i="6" s="1"/>
  <c r="AR3790" i="6"/>
  <c r="AQ3790" i="6"/>
  <c r="AG3790" i="6"/>
  <c r="AH3790" i="6" s="1"/>
  <c r="AE3790" i="6"/>
  <c r="AA3790" i="6"/>
  <c r="Z3790" i="6"/>
  <c r="T3790" i="6"/>
  <c r="R3790" i="6"/>
  <c r="S3790" i="6" s="1"/>
  <c r="AR3789" i="6"/>
  <c r="AQ3789" i="6"/>
  <c r="AG3789" i="6"/>
  <c r="AH3789" i="6" s="1"/>
  <c r="AE3789" i="6"/>
  <c r="AA3789" i="6"/>
  <c r="Z3789" i="6"/>
  <c r="T3789" i="6"/>
  <c r="U3789" i="6" s="1"/>
  <c r="R3789" i="6"/>
  <c r="S3789" i="6" s="1"/>
  <c r="AR3788" i="6"/>
  <c r="AQ3788" i="6"/>
  <c r="AG3788" i="6"/>
  <c r="AH3788" i="6" s="1"/>
  <c r="AE3788" i="6"/>
  <c r="AA3788" i="6"/>
  <c r="Z3788" i="6"/>
  <c r="U3788" i="6"/>
  <c r="T3788" i="6"/>
  <c r="R3788" i="6"/>
  <c r="S3788" i="6" s="1"/>
  <c r="AR3787" i="6"/>
  <c r="AQ3787" i="6"/>
  <c r="AG3787" i="6"/>
  <c r="AH3787" i="6" s="1"/>
  <c r="AE3787" i="6"/>
  <c r="AA3787" i="6"/>
  <c r="Z3787" i="6"/>
  <c r="T3787" i="6"/>
  <c r="R3787" i="6"/>
  <c r="S3787" i="6" s="1"/>
  <c r="AR3786" i="6"/>
  <c r="AQ3786" i="6"/>
  <c r="AG3786" i="6"/>
  <c r="AH3786" i="6" s="1"/>
  <c r="AE3786" i="6"/>
  <c r="AA3786" i="6"/>
  <c r="Z3786" i="6"/>
  <c r="T3786" i="6"/>
  <c r="R3786" i="6"/>
  <c r="S3786" i="6" s="1"/>
  <c r="AR3785" i="6"/>
  <c r="AQ3785" i="6"/>
  <c r="AG3785" i="6"/>
  <c r="AH3785" i="6" s="1"/>
  <c r="AE3785" i="6"/>
  <c r="AA3785" i="6"/>
  <c r="Z3785" i="6"/>
  <c r="T3785" i="6"/>
  <c r="U3785" i="6" s="1"/>
  <c r="R3785" i="6"/>
  <c r="S3785" i="6" s="1"/>
  <c r="AR3784" i="6"/>
  <c r="AQ3784" i="6"/>
  <c r="AG3784" i="6"/>
  <c r="AH3784" i="6" s="1"/>
  <c r="AE3784" i="6"/>
  <c r="AA3784" i="6"/>
  <c r="Z3784" i="6"/>
  <c r="U3784" i="6"/>
  <c r="T3784" i="6"/>
  <c r="R3784" i="6"/>
  <c r="S3784" i="6" s="1"/>
  <c r="AR3783" i="6"/>
  <c r="AQ3783" i="6"/>
  <c r="AG3783" i="6"/>
  <c r="AH3783" i="6" s="1"/>
  <c r="AE3783" i="6"/>
  <c r="AA3783" i="6"/>
  <c r="Z3783" i="6"/>
  <c r="T3783" i="6"/>
  <c r="R3783" i="6"/>
  <c r="S3783" i="6" s="1"/>
  <c r="AR3782" i="6"/>
  <c r="AQ3782" i="6"/>
  <c r="AG3782" i="6"/>
  <c r="AH3782" i="6" s="1"/>
  <c r="AE3782" i="6"/>
  <c r="AA3782" i="6"/>
  <c r="Z3782" i="6"/>
  <c r="T3782" i="6"/>
  <c r="R3782" i="6"/>
  <c r="S3782" i="6" s="1"/>
  <c r="AR3781" i="6"/>
  <c r="AQ3781" i="6"/>
  <c r="AG3781" i="6"/>
  <c r="AH3781" i="6" s="1"/>
  <c r="AE3781" i="6"/>
  <c r="AA3781" i="6"/>
  <c r="Z3781" i="6"/>
  <c r="T3781" i="6"/>
  <c r="U3781" i="6" s="1"/>
  <c r="R3781" i="6"/>
  <c r="S3781" i="6" s="1"/>
  <c r="AR3780" i="6"/>
  <c r="AQ3780" i="6"/>
  <c r="AG3780" i="6"/>
  <c r="AH3780" i="6" s="1"/>
  <c r="AE3780" i="6"/>
  <c r="AA3780" i="6"/>
  <c r="Z3780" i="6"/>
  <c r="U3780" i="6"/>
  <c r="T3780" i="6"/>
  <c r="R3780" i="6"/>
  <c r="S3780" i="6" s="1"/>
  <c r="AR3779" i="6"/>
  <c r="AQ3779" i="6"/>
  <c r="AG3779" i="6"/>
  <c r="AH3779" i="6" s="1"/>
  <c r="AE3779" i="6"/>
  <c r="AA3779" i="6"/>
  <c r="Z3779" i="6"/>
  <c r="T3779" i="6"/>
  <c r="R3779" i="6"/>
  <c r="S3779" i="6" s="1"/>
  <c r="AR3778" i="6"/>
  <c r="AQ3778" i="6"/>
  <c r="AG3778" i="6"/>
  <c r="AH3778" i="6" s="1"/>
  <c r="AE3778" i="6"/>
  <c r="AA3778" i="6"/>
  <c r="Z3778" i="6"/>
  <c r="T3778" i="6"/>
  <c r="S3778" i="6"/>
  <c r="R3778" i="6"/>
  <c r="AR3777" i="6"/>
  <c r="AQ3777" i="6"/>
  <c r="AG3777" i="6"/>
  <c r="AH3777" i="6" s="1"/>
  <c r="AE3777" i="6"/>
  <c r="AA3777" i="6"/>
  <c r="Z3777" i="6"/>
  <c r="T3777" i="6"/>
  <c r="U3777" i="6" s="1"/>
  <c r="R3777" i="6"/>
  <c r="S3777" i="6" s="1"/>
  <c r="AR3776" i="6"/>
  <c r="AQ3776" i="6"/>
  <c r="AG3776" i="6"/>
  <c r="AH3776" i="6" s="1"/>
  <c r="AE3776" i="6"/>
  <c r="AA3776" i="6"/>
  <c r="Z3776" i="6"/>
  <c r="T3776" i="6"/>
  <c r="U3776" i="6" s="1"/>
  <c r="R3776" i="6"/>
  <c r="S3776" i="6" s="1"/>
  <c r="AR3775" i="6"/>
  <c r="AQ3775" i="6"/>
  <c r="AG3775" i="6"/>
  <c r="AH3775" i="6" s="1"/>
  <c r="AE3775" i="6"/>
  <c r="AA3775" i="6"/>
  <c r="Z3775" i="6"/>
  <c r="T3775" i="6"/>
  <c r="R3775" i="6"/>
  <c r="S3775" i="6" s="1"/>
  <c r="AR3774" i="6"/>
  <c r="AQ3774" i="6"/>
  <c r="AG3774" i="6"/>
  <c r="AH3774" i="6" s="1"/>
  <c r="AE3774" i="6"/>
  <c r="AA3774" i="6"/>
  <c r="Z3774" i="6"/>
  <c r="T3774" i="6"/>
  <c r="R3774" i="6"/>
  <c r="S3774" i="6" s="1"/>
  <c r="AR3773" i="6"/>
  <c r="AQ3773" i="6"/>
  <c r="AG3773" i="6"/>
  <c r="AH3773" i="6" s="1"/>
  <c r="AE3773" i="6"/>
  <c r="AA3773" i="6"/>
  <c r="Z3773" i="6"/>
  <c r="T3773" i="6"/>
  <c r="U3773" i="6" s="1"/>
  <c r="R3773" i="6"/>
  <c r="S3773" i="6" s="1"/>
  <c r="AR3772" i="6"/>
  <c r="AQ3772" i="6"/>
  <c r="AG3772" i="6"/>
  <c r="AH3772" i="6" s="1"/>
  <c r="AE3772" i="6"/>
  <c r="AA3772" i="6"/>
  <c r="Z3772" i="6"/>
  <c r="T3772" i="6"/>
  <c r="U3772" i="6" s="1"/>
  <c r="R3772" i="6"/>
  <c r="S3772" i="6" s="1"/>
  <c r="AR3771" i="6"/>
  <c r="AQ3771" i="6"/>
  <c r="AG3771" i="6"/>
  <c r="AH3771" i="6" s="1"/>
  <c r="AE3771" i="6"/>
  <c r="AA3771" i="6"/>
  <c r="Z3771" i="6"/>
  <c r="T3771" i="6"/>
  <c r="R3771" i="6"/>
  <c r="S3771" i="6" s="1"/>
  <c r="AR3770" i="6"/>
  <c r="AQ3770" i="6"/>
  <c r="AG3770" i="6"/>
  <c r="AH3770" i="6" s="1"/>
  <c r="AE3770" i="6"/>
  <c r="AA3770" i="6"/>
  <c r="Z3770" i="6"/>
  <c r="T3770" i="6"/>
  <c r="R3770" i="6"/>
  <c r="S3770" i="6" s="1"/>
  <c r="AR3769" i="6"/>
  <c r="AQ3769" i="6"/>
  <c r="AG3769" i="6"/>
  <c r="AH3769" i="6" s="1"/>
  <c r="AE3769" i="6"/>
  <c r="AA3769" i="6"/>
  <c r="Z3769" i="6"/>
  <c r="T3769" i="6"/>
  <c r="U3769" i="6" s="1"/>
  <c r="R3769" i="6"/>
  <c r="S3769" i="6" s="1"/>
  <c r="AR3768" i="6"/>
  <c r="AQ3768" i="6"/>
  <c r="AG3768" i="6"/>
  <c r="AH3768" i="6" s="1"/>
  <c r="AE3768" i="6"/>
  <c r="AA3768" i="6"/>
  <c r="Z3768" i="6"/>
  <c r="U3768" i="6"/>
  <c r="T3768" i="6"/>
  <c r="R3768" i="6"/>
  <c r="S3768" i="6" s="1"/>
  <c r="AR3767" i="6"/>
  <c r="AQ3767" i="6"/>
  <c r="AG3767" i="6"/>
  <c r="AH3767" i="6" s="1"/>
  <c r="AE3767" i="6"/>
  <c r="AA3767" i="6"/>
  <c r="Z3767" i="6"/>
  <c r="T3767" i="6"/>
  <c r="R3767" i="6"/>
  <c r="S3767" i="6" s="1"/>
  <c r="AR3766" i="6"/>
  <c r="AQ3766" i="6"/>
  <c r="AG3766" i="6"/>
  <c r="AH3766" i="6" s="1"/>
  <c r="AE3766" i="6"/>
  <c r="AA3766" i="6"/>
  <c r="Z3766" i="6"/>
  <c r="T3766" i="6"/>
  <c r="U3766" i="6" s="1"/>
  <c r="R3766" i="6"/>
  <c r="S3766" i="6" s="1"/>
  <c r="AR3765" i="6"/>
  <c r="AQ3765" i="6"/>
  <c r="AG3765" i="6"/>
  <c r="AH3765" i="6" s="1"/>
  <c r="AE3765" i="6"/>
  <c r="AA3765" i="6"/>
  <c r="Z3765" i="6"/>
  <c r="U3765" i="6"/>
  <c r="T3765" i="6"/>
  <c r="R3765" i="6"/>
  <c r="S3765" i="6" s="1"/>
  <c r="AR3764" i="6"/>
  <c r="AQ3764" i="6"/>
  <c r="AG3764" i="6"/>
  <c r="AH3764" i="6" s="1"/>
  <c r="AE3764" i="6"/>
  <c r="AA3764" i="6"/>
  <c r="Z3764" i="6"/>
  <c r="T3764" i="6"/>
  <c r="R3764" i="6"/>
  <c r="S3764" i="6" s="1"/>
  <c r="AR3763" i="6"/>
  <c r="AQ3763" i="6"/>
  <c r="AG3763" i="6"/>
  <c r="AH3763" i="6" s="1"/>
  <c r="AE3763" i="6"/>
  <c r="AA3763" i="6"/>
  <c r="Z3763" i="6"/>
  <c r="T3763" i="6"/>
  <c r="R3763" i="6"/>
  <c r="S3763" i="6" s="1"/>
  <c r="AR3762" i="6"/>
  <c r="AQ3762" i="6"/>
  <c r="AG3762" i="6"/>
  <c r="AH3762" i="6" s="1"/>
  <c r="AE3762" i="6"/>
  <c r="AA3762" i="6"/>
  <c r="Z3762" i="6"/>
  <c r="T3762" i="6"/>
  <c r="U3762" i="6" s="1"/>
  <c r="R3762" i="6"/>
  <c r="S3762" i="6" s="1"/>
  <c r="AR3761" i="6"/>
  <c r="AQ3761" i="6"/>
  <c r="AG3761" i="6"/>
  <c r="AH3761" i="6" s="1"/>
  <c r="AE3761" i="6"/>
  <c r="AA3761" i="6"/>
  <c r="Z3761" i="6"/>
  <c r="U3761" i="6"/>
  <c r="T3761" i="6"/>
  <c r="R3761" i="6"/>
  <c r="S3761" i="6" s="1"/>
  <c r="AR3760" i="6"/>
  <c r="AQ3760" i="6"/>
  <c r="AG3760" i="6"/>
  <c r="AH3760" i="6" s="1"/>
  <c r="AE3760" i="6"/>
  <c r="AA3760" i="6"/>
  <c r="Z3760" i="6"/>
  <c r="T3760" i="6"/>
  <c r="U3760" i="6" s="1"/>
  <c r="R3760" i="6"/>
  <c r="S3760" i="6" s="1"/>
  <c r="AR3759" i="6"/>
  <c r="AQ3759" i="6"/>
  <c r="AG3759" i="6"/>
  <c r="AH3759" i="6" s="1"/>
  <c r="AE3759" i="6"/>
  <c r="AA3759" i="6"/>
  <c r="Z3759" i="6"/>
  <c r="T3759" i="6"/>
  <c r="R3759" i="6"/>
  <c r="S3759" i="6" s="1"/>
  <c r="AR3758" i="6"/>
  <c r="AQ3758" i="6"/>
  <c r="AG3758" i="6"/>
  <c r="AH3758" i="6" s="1"/>
  <c r="AE3758" i="6"/>
  <c r="AA3758" i="6"/>
  <c r="Z3758" i="6"/>
  <c r="T3758" i="6"/>
  <c r="U3758" i="6" s="1"/>
  <c r="R3758" i="6"/>
  <c r="S3758" i="6" s="1"/>
  <c r="AR3757" i="6"/>
  <c r="AQ3757" i="6"/>
  <c r="AG3757" i="6"/>
  <c r="AH3757" i="6" s="1"/>
  <c r="AE3757" i="6"/>
  <c r="AA3757" i="6"/>
  <c r="Z3757" i="6"/>
  <c r="T3757" i="6"/>
  <c r="U3757" i="6" s="1"/>
  <c r="R3757" i="6"/>
  <c r="S3757" i="6" s="1"/>
  <c r="AR3756" i="6"/>
  <c r="AQ3756" i="6"/>
  <c r="AG3756" i="6"/>
  <c r="AH3756" i="6" s="1"/>
  <c r="AE3756" i="6"/>
  <c r="AA3756" i="6"/>
  <c r="Z3756" i="6"/>
  <c r="T3756" i="6"/>
  <c r="U3756" i="6" s="1"/>
  <c r="R3756" i="6"/>
  <c r="S3756" i="6" s="1"/>
  <c r="AR3755" i="6"/>
  <c r="AQ3755" i="6"/>
  <c r="AG3755" i="6"/>
  <c r="AH3755" i="6" s="1"/>
  <c r="AE3755" i="6"/>
  <c r="AA3755" i="6"/>
  <c r="Z3755" i="6"/>
  <c r="T3755" i="6"/>
  <c r="R3755" i="6"/>
  <c r="S3755" i="6" s="1"/>
  <c r="AR3754" i="6"/>
  <c r="AQ3754" i="6"/>
  <c r="AG3754" i="6"/>
  <c r="AH3754" i="6" s="1"/>
  <c r="AE3754" i="6"/>
  <c r="AA3754" i="6"/>
  <c r="Z3754" i="6"/>
  <c r="T3754" i="6"/>
  <c r="U3754" i="6" s="1"/>
  <c r="S3754" i="6"/>
  <c r="R3754" i="6"/>
  <c r="AR3753" i="6"/>
  <c r="AQ3753" i="6"/>
  <c r="AG3753" i="6"/>
  <c r="AH3753" i="6" s="1"/>
  <c r="AE3753" i="6"/>
  <c r="AA3753" i="6"/>
  <c r="Z3753" i="6"/>
  <c r="U3753" i="6"/>
  <c r="T3753" i="6"/>
  <c r="R3753" i="6"/>
  <c r="S3753" i="6" s="1"/>
  <c r="AR3752" i="6"/>
  <c r="AQ3752" i="6"/>
  <c r="AG3752" i="6"/>
  <c r="AH3752" i="6" s="1"/>
  <c r="AE3752" i="6"/>
  <c r="AA3752" i="6"/>
  <c r="Z3752" i="6"/>
  <c r="T3752" i="6"/>
  <c r="U3752" i="6" s="1"/>
  <c r="R3752" i="6"/>
  <c r="S3752" i="6" s="1"/>
  <c r="AR3751" i="6"/>
  <c r="AQ3751" i="6"/>
  <c r="AG3751" i="6"/>
  <c r="AH3751" i="6" s="1"/>
  <c r="AE3751" i="6"/>
  <c r="AA3751" i="6"/>
  <c r="Z3751" i="6"/>
  <c r="T3751" i="6"/>
  <c r="R3751" i="6"/>
  <c r="S3751" i="6" s="1"/>
  <c r="AR3750" i="6"/>
  <c r="AQ3750" i="6"/>
  <c r="AG3750" i="6"/>
  <c r="AH3750" i="6" s="1"/>
  <c r="AE3750" i="6"/>
  <c r="AA3750" i="6"/>
  <c r="Z3750" i="6"/>
  <c r="T3750" i="6"/>
  <c r="U3750" i="6" s="1"/>
  <c r="R3750" i="6"/>
  <c r="S3750" i="6" s="1"/>
  <c r="AR3749" i="6"/>
  <c r="AQ3749" i="6"/>
  <c r="AG3749" i="6"/>
  <c r="AH3749" i="6" s="1"/>
  <c r="AE3749" i="6"/>
  <c r="AA3749" i="6"/>
  <c r="Z3749" i="6"/>
  <c r="T3749" i="6"/>
  <c r="U3749" i="6" s="1"/>
  <c r="R3749" i="6"/>
  <c r="S3749" i="6" s="1"/>
  <c r="AR3748" i="6"/>
  <c r="AQ3748" i="6"/>
  <c r="AG3748" i="6"/>
  <c r="AH3748" i="6" s="1"/>
  <c r="AE3748" i="6"/>
  <c r="AA3748" i="6"/>
  <c r="Z3748" i="6"/>
  <c r="T3748" i="6"/>
  <c r="U3748" i="6" s="1"/>
  <c r="R3748" i="6"/>
  <c r="S3748" i="6" s="1"/>
  <c r="AR3747" i="6"/>
  <c r="AQ3747" i="6"/>
  <c r="AG3747" i="6"/>
  <c r="AH3747" i="6" s="1"/>
  <c r="AE3747" i="6"/>
  <c r="AA3747" i="6"/>
  <c r="Z3747" i="6"/>
  <c r="T3747" i="6"/>
  <c r="U3747" i="6" s="1"/>
  <c r="R3747" i="6"/>
  <c r="S3747" i="6" s="1"/>
  <c r="AR3746" i="6"/>
  <c r="AQ3746" i="6"/>
  <c r="AG3746" i="6"/>
  <c r="AH3746" i="6" s="1"/>
  <c r="AE3746" i="6"/>
  <c r="AA3746" i="6"/>
  <c r="Z3746" i="6"/>
  <c r="T3746" i="6"/>
  <c r="U3746" i="6" s="1"/>
  <c r="R3746" i="6"/>
  <c r="S3746" i="6" s="1"/>
  <c r="AR3745" i="6"/>
  <c r="AQ3745" i="6"/>
  <c r="AG3745" i="6"/>
  <c r="AH3745" i="6" s="1"/>
  <c r="AE3745" i="6"/>
  <c r="AA3745" i="6"/>
  <c r="Z3745" i="6"/>
  <c r="U3745" i="6"/>
  <c r="T3745" i="6"/>
  <c r="R3745" i="6"/>
  <c r="S3745" i="6" s="1"/>
  <c r="AR3744" i="6"/>
  <c r="AQ3744" i="6"/>
  <c r="AG3744" i="6"/>
  <c r="AH3744" i="6" s="1"/>
  <c r="AE3744" i="6"/>
  <c r="AA3744" i="6"/>
  <c r="Z3744" i="6"/>
  <c r="T3744" i="6"/>
  <c r="U3744" i="6" s="1"/>
  <c r="R3744" i="6"/>
  <c r="S3744" i="6" s="1"/>
  <c r="AR3743" i="6"/>
  <c r="AQ3743" i="6"/>
  <c r="AG3743" i="6"/>
  <c r="AH3743" i="6" s="1"/>
  <c r="AE3743" i="6"/>
  <c r="AA3743" i="6"/>
  <c r="Z3743" i="6"/>
  <c r="T3743" i="6"/>
  <c r="U3743" i="6" s="1"/>
  <c r="R3743" i="6"/>
  <c r="S3743" i="6" s="1"/>
  <c r="AR3742" i="6"/>
  <c r="AQ3742" i="6"/>
  <c r="AG3742" i="6"/>
  <c r="AH3742" i="6" s="1"/>
  <c r="AE3742" i="6"/>
  <c r="AA3742" i="6"/>
  <c r="Z3742" i="6"/>
  <c r="T3742" i="6"/>
  <c r="U3742" i="6" s="1"/>
  <c r="R3742" i="6"/>
  <c r="S3742" i="6" s="1"/>
  <c r="AR3741" i="6"/>
  <c r="AQ3741" i="6"/>
  <c r="AG3741" i="6"/>
  <c r="AH3741" i="6" s="1"/>
  <c r="AE3741" i="6"/>
  <c r="AA3741" i="6"/>
  <c r="Z3741" i="6"/>
  <c r="T3741" i="6"/>
  <c r="U3741" i="6" s="1"/>
  <c r="R3741" i="6"/>
  <c r="S3741" i="6" s="1"/>
  <c r="AR3740" i="6"/>
  <c r="AQ3740" i="6"/>
  <c r="AG3740" i="6"/>
  <c r="AH3740" i="6" s="1"/>
  <c r="AE3740" i="6"/>
  <c r="AA3740" i="6"/>
  <c r="Z3740" i="6"/>
  <c r="U3740" i="6"/>
  <c r="T3740" i="6"/>
  <c r="R3740" i="6"/>
  <c r="S3740" i="6" s="1"/>
  <c r="AR3739" i="6"/>
  <c r="AQ3739" i="6"/>
  <c r="AG3739" i="6"/>
  <c r="AH3739" i="6" s="1"/>
  <c r="AE3739" i="6"/>
  <c r="AA3739" i="6"/>
  <c r="Z3739" i="6"/>
  <c r="T3739" i="6"/>
  <c r="U3739" i="6" s="1"/>
  <c r="R3739" i="6"/>
  <c r="S3739" i="6" s="1"/>
  <c r="AR3738" i="6"/>
  <c r="AQ3738" i="6"/>
  <c r="AG3738" i="6"/>
  <c r="AH3738" i="6" s="1"/>
  <c r="AE3738" i="6"/>
  <c r="AA3738" i="6"/>
  <c r="Z3738" i="6"/>
  <c r="T3738" i="6"/>
  <c r="U3738" i="6" s="1"/>
  <c r="R3738" i="6"/>
  <c r="S3738" i="6" s="1"/>
  <c r="AR3737" i="6"/>
  <c r="AQ3737" i="6"/>
  <c r="AG3737" i="6"/>
  <c r="AH3737" i="6" s="1"/>
  <c r="AE3737" i="6"/>
  <c r="AA3737" i="6"/>
  <c r="Z3737" i="6"/>
  <c r="T3737" i="6"/>
  <c r="U3737" i="6" s="1"/>
  <c r="R3737" i="6"/>
  <c r="S3737" i="6" s="1"/>
  <c r="AR3736" i="6"/>
  <c r="AQ3736" i="6"/>
  <c r="AG3736" i="6"/>
  <c r="AH3736" i="6" s="1"/>
  <c r="AE3736" i="6"/>
  <c r="AA3736" i="6"/>
  <c r="Z3736" i="6"/>
  <c r="T3736" i="6"/>
  <c r="U3736" i="6" s="1"/>
  <c r="R3736" i="6"/>
  <c r="S3736" i="6" s="1"/>
  <c r="AR3735" i="6"/>
  <c r="AQ3735" i="6"/>
  <c r="AG3735" i="6"/>
  <c r="AH3735" i="6" s="1"/>
  <c r="AE3735" i="6"/>
  <c r="AA3735" i="6"/>
  <c r="Z3735" i="6"/>
  <c r="U3735" i="6"/>
  <c r="T3735" i="6"/>
  <c r="R3735" i="6"/>
  <c r="S3735" i="6" s="1"/>
  <c r="AR3734" i="6"/>
  <c r="AQ3734" i="6"/>
  <c r="AG3734" i="6"/>
  <c r="AH3734" i="6" s="1"/>
  <c r="AE3734" i="6"/>
  <c r="AA3734" i="6"/>
  <c r="Z3734" i="6"/>
  <c r="T3734" i="6"/>
  <c r="U3734" i="6" s="1"/>
  <c r="R3734" i="6"/>
  <c r="S3734" i="6" s="1"/>
  <c r="AR3733" i="6"/>
  <c r="AQ3733" i="6"/>
  <c r="AG3733" i="6"/>
  <c r="AH3733" i="6" s="1"/>
  <c r="AE3733" i="6"/>
  <c r="AA3733" i="6"/>
  <c r="Z3733" i="6"/>
  <c r="T3733" i="6"/>
  <c r="U3733" i="6" s="1"/>
  <c r="R3733" i="6"/>
  <c r="S3733" i="6" s="1"/>
  <c r="AR3732" i="6"/>
  <c r="AQ3732" i="6"/>
  <c r="AG3732" i="6"/>
  <c r="AH3732" i="6" s="1"/>
  <c r="AE3732" i="6"/>
  <c r="AA3732" i="6"/>
  <c r="Z3732" i="6"/>
  <c r="T3732" i="6"/>
  <c r="R3732" i="6"/>
  <c r="S3732" i="6" s="1"/>
  <c r="AR3731" i="6"/>
  <c r="AQ3731" i="6"/>
  <c r="AG3731" i="6"/>
  <c r="AH3731" i="6" s="1"/>
  <c r="AE3731" i="6"/>
  <c r="AA3731" i="6"/>
  <c r="Z3731" i="6"/>
  <c r="T3731" i="6"/>
  <c r="R3731" i="6"/>
  <c r="S3731" i="6" s="1"/>
  <c r="AR3730" i="6"/>
  <c r="AQ3730" i="6"/>
  <c r="AG3730" i="6"/>
  <c r="AH3730" i="6" s="1"/>
  <c r="AE3730" i="6"/>
  <c r="AA3730" i="6"/>
  <c r="Z3730" i="6"/>
  <c r="T3730" i="6"/>
  <c r="U3730" i="6" s="1"/>
  <c r="R3730" i="6"/>
  <c r="S3730" i="6" s="1"/>
  <c r="AR3729" i="6"/>
  <c r="AQ3729" i="6"/>
  <c r="AG3729" i="6"/>
  <c r="AH3729" i="6" s="1"/>
  <c r="AE3729" i="6"/>
  <c r="AA3729" i="6"/>
  <c r="Z3729" i="6"/>
  <c r="U3729" i="6"/>
  <c r="T3729" i="6"/>
  <c r="R3729" i="6"/>
  <c r="S3729" i="6" s="1"/>
  <c r="AR3728" i="6"/>
  <c r="AQ3728" i="6"/>
  <c r="AG3728" i="6"/>
  <c r="AH3728" i="6" s="1"/>
  <c r="AE3728" i="6"/>
  <c r="AA3728" i="6"/>
  <c r="Z3728" i="6"/>
  <c r="T3728" i="6"/>
  <c r="R3728" i="6"/>
  <c r="S3728" i="6" s="1"/>
  <c r="AR3727" i="6"/>
  <c r="AQ3727" i="6"/>
  <c r="AG3727" i="6"/>
  <c r="AH3727" i="6" s="1"/>
  <c r="AE3727" i="6"/>
  <c r="AA3727" i="6"/>
  <c r="Z3727" i="6"/>
  <c r="U3727" i="6"/>
  <c r="T3727" i="6"/>
  <c r="R3727" i="6"/>
  <c r="S3727" i="6" s="1"/>
  <c r="AR3726" i="6"/>
  <c r="AQ3726" i="6"/>
  <c r="AG3726" i="6"/>
  <c r="AH3726" i="6" s="1"/>
  <c r="AE3726" i="6"/>
  <c r="AA3726" i="6"/>
  <c r="Z3726" i="6"/>
  <c r="T3726" i="6"/>
  <c r="U3726" i="6" s="1"/>
  <c r="R3726" i="6"/>
  <c r="S3726" i="6" s="1"/>
  <c r="AR3725" i="6"/>
  <c r="AQ3725" i="6"/>
  <c r="AG3725" i="6"/>
  <c r="AH3725" i="6" s="1"/>
  <c r="AE3725" i="6"/>
  <c r="AA3725" i="6"/>
  <c r="Z3725" i="6"/>
  <c r="T3725" i="6"/>
  <c r="U3725" i="6" s="1"/>
  <c r="R3725" i="6"/>
  <c r="S3725" i="6" s="1"/>
  <c r="AR3724" i="6"/>
  <c r="AQ3724" i="6"/>
  <c r="AG3724" i="6"/>
  <c r="AH3724" i="6" s="1"/>
  <c r="AE3724" i="6"/>
  <c r="AA3724" i="6"/>
  <c r="Z3724" i="6"/>
  <c r="T3724" i="6"/>
  <c r="R3724" i="6"/>
  <c r="S3724" i="6" s="1"/>
  <c r="AR3723" i="6"/>
  <c r="AQ3723" i="6"/>
  <c r="AG3723" i="6"/>
  <c r="AH3723" i="6" s="1"/>
  <c r="AE3723" i="6"/>
  <c r="AA3723" i="6"/>
  <c r="Z3723" i="6"/>
  <c r="T3723" i="6"/>
  <c r="R3723" i="6"/>
  <c r="S3723" i="6" s="1"/>
  <c r="AR3722" i="6"/>
  <c r="AQ3722" i="6"/>
  <c r="AG3722" i="6"/>
  <c r="AH3722" i="6" s="1"/>
  <c r="AE3722" i="6"/>
  <c r="AA3722" i="6"/>
  <c r="Z3722" i="6"/>
  <c r="T3722" i="6"/>
  <c r="U3722" i="6" s="1"/>
  <c r="R3722" i="6"/>
  <c r="S3722" i="6" s="1"/>
  <c r="AR3721" i="6"/>
  <c r="AQ3721" i="6"/>
  <c r="AG3721" i="6"/>
  <c r="AH3721" i="6" s="1"/>
  <c r="AE3721" i="6"/>
  <c r="AA3721" i="6"/>
  <c r="Z3721" i="6"/>
  <c r="T3721" i="6"/>
  <c r="U3721" i="6" s="1"/>
  <c r="R3721" i="6"/>
  <c r="S3721" i="6" s="1"/>
  <c r="AR3720" i="6"/>
  <c r="AQ3720" i="6"/>
  <c r="AG3720" i="6"/>
  <c r="AH3720" i="6" s="1"/>
  <c r="AE3720" i="6"/>
  <c r="AA3720" i="6"/>
  <c r="Z3720" i="6"/>
  <c r="U3720" i="6"/>
  <c r="T3720" i="6"/>
  <c r="R3720" i="6"/>
  <c r="S3720" i="6" s="1"/>
  <c r="AR3719" i="6"/>
  <c r="AQ3719" i="6"/>
  <c r="AG3719" i="6"/>
  <c r="AH3719" i="6" s="1"/>
  <c r="AE3719" i="6"/>
  <c r="AA3719" i="6"/>
  <c r="Z3719" i="6"/>
  <c r="T3719" i="6"/>
  <c r="U3719" i="6" s="1"/>
  <c r="R3719" i="6"/>
  <c r="S3719" i="6" s="1"/>
  <c r="AR3718" i="6"/>
  <c r="AQ3718" i="6"/>
  <c r="AG3718" i="6"/>
  <c r="AH3718" i="6" s="1"/>
  <c r="AE3718" i="6"/>
  <c r="AA3718" i="6"/>
  <c r="Z3718" i="6"/>
  <c r="T3718" i="6"/>
  <c r="U3718" i="6" s="1"/>
  <c r="R3718" i="6"/>
  <c r="S3718" i="6" s="1"/>
  <c r="AR3717" i="6"/>
  <c r="AQ3717" i="6"/>
  <c r="AG3717" i="6"/>
  <c r="AH3717" i="6" s="1"/>
  <c r="AE3717" i="6"/>
  <c r="AA3717" i="6"/>
  <c r="Z3717" i="6"/>
  <c r="T3717" i="6"/>
  <c r="U3717" i="6" s="1"/>
  <c r="R3717" i="6"/>
  <c r="S3717" i="6" s="1"/>
  <c r="AR3716" i="6"/>
  <c r="AQ3716" i="6"/>
  <c r="AG3716" i="6"/>
  <c r="AH3716" i="6" s="1"/>
  <c r="AE3716" i="6"/>
  <c r="AA3716" i="6"/>
  <c r="Z3716" i="6"/>
  <c r="T3716" i="6"/>
  <c r="R3716" i="6"/>
  <c r="S3716" i="6" s="1"/>
  <c r="AR3715" i="6"/>
  <c r="AQ3715" i="6"/>
  <c r="AG3715" i="6"/>
  <c r="AH3715" i="6" s="1"/>
  <c r="AE3715" i="6"/>
  <c r="AA3715" i="6"/>
  <c r="Z3715" i="6"/>
  <c r="T3715" i="6"/>
  <c r="R3715" i="6"/>
  <c r="S3715" i="6" s="1"/>
  <c r="AR3714" i="6"/>
  <c r="AQ3714" i="6"/>
  <c r="AG3714" i="6"/>
  <c r="AH3714" i="6" s="1"/>
  <c r="AE3714" i="6"/>
  <c r="AA3714" i="6"/>
  <c r="Z3714" i="6"/>
  <c r="T3714" i="6"/>
  <c r="U3714" i="6" s="1"/>
  <c r="R3714" i="6"/>
  <c r="S3714" i="6" s="1"/>
  <c r="AR3713" i="6"/>
  <c r="AQ3713" i="6"/>
  <c r="AG3713" i="6"/>
  <c r="AH3713" i="6" s="1"/>
  <c r="AE3713" i="6"/>
  <c r="AA3713" i="6"/>
  <c r="Z3713" i="6"/>
  <c r="T3713" i="6"/>
  <c r="U3713" i="6" s="1"/>
  <c r="R3713" i="6"/>
  <c r="S3713" i="6" s="1"/>
  <c r="AR3712" i="6"/>
  <c r="AQ3712" i="6"/>
  <c r="AG3712" i="6"/>
  <c r="AH3712" i="6" s="1"/>
  <c r="AE3712" i="6"/>
  <c r="AA3712" i="6"/>
  <c r="Z3712" i="6"/>
  <c r="T3712" i="6"/>
  <c r="R3712" i="6"/>
  <c r="S3712" i="6" s="1"/>
  <c r="AR3711" i="6"/>
  <c r="AQ3711" i="6"/>
  <c r="AG3711" i="6"/>
  <c r="AH3711" i="6" s="1"/>
  <c r="AE3711" i="6"/>
  <c r="AA3711" i="6"/>
  <c r="Z3711" i="6"/>
  <c r="T3711" i="6"/>
  <c r="U3711" i="6" s="1"/>
  <c r="R3711" i="6"/>
  <c r="S3711" i="6" s="1"/>
  <c r="AR3710" i="6"/>
  <c r="AQ3710" i="6"/>
  <c r="AG3710" i="6"/>
  <c r="AH3710" i="6" s="1"/>
  <c r="AE3710" i="6"/>
  <c r="AA3710" i="6"/>
  <c r="Z3710" i="6"/>
  <c r="T3710" i="6"/>
  <c r="U3710" i="6" s="1"/>
  <c r="R3710" i="6"/>
  <c r="S3710" i="6" s="1"/>
  <c r="AR3709" i="6"/>
  <c r="AQ3709" i="6"/>
  <c r="AG3709" i="6"/>
  <c r="AH3709" i="6" s="1"/>
  <c r="AE3709" i="6"/>
  <c r="AA3709" i="6"/>
  <c r="Z3709" i="6"/>
  <c r="T3709" i="6"/>
  <c r="U3709" i="6" s="1"/>
  <c r="R3709" i="6"/>
  <c r="S3709" i="6" s="1"/>
  <c r="AR3708" i="6"/>
  <c r="AQ3708" i="6"/>
  <c r="AG3708" i="6"/>
  <c r="AH3708" i="6" s="1"/>
  <c r="AE3708" i="6"/>
  <c r="AA3708" i="6"/>
  <c r="Z3708" i="6"/>
  <c r="T3708" i="6"/>
  <c r="R3708" i="6"/>
  <c r="S3708" i="6" s="1"/>
  <c r="AR3707" i="6"/>
  <c r="AQ3707" i="6"/>
  <c r="AG3707" i="6"/>
  <c r="AH3707" i="6" s="1"/>
  <c r="AE3707" i="6"/>
  <c r="AA3707" i="6"/>
  <c r="Z3707" i="6"/>
  <c r="T3707" i="6"/>
  <c r="R3707" i="6"/>
  <c r="S3707" i="6" s="1"/>
  <c r="AR3706" i="6"/>
  <c r="AQ3706" i="6"/>
  <c r="AG3706" i="6"/>
  <c r="AH3706" i="6" s="1"/>
  <c r="AE3706" i="6"/>
  <c r="AA3706" i="6"/>
  <c r="Z3706" i="6"/>
  <c r="T3706" i="6"/>
  <c r="U3706" i="6" s="1"/>
  <c r="R3706" i="6"/>
  <c r="S3706" i="6" s="1"/>
  <c r="AR3705" i="6"/>
  <c r="AQ3705" i="6"/>
  <c r="AG3705" i="6"/>
  <c r="AH3705" i="6" s="1"/>
  <c r="AE3705" i="6"/>
  <c r="AA3705" i="6"/>
  <c r="Z3705" i="6"/>
  <c r="U3705" i="6"/>
  <c r="T3705" i="6"/>
  <c r="R3705" i="6"/>
  <c r="S3705" i="6" s="1"/>
  <c r="AR3704" i="6"/>
  <c r="AQ3704" i="6"/>
  <c r="AG3704" i="6"/>
  <c r="AH3704" i="6" s="1"/>
  <c r="AE3704" i="6"/>
  <c r="AA3704" i="6"/>
  <c r="Z3704" i="6"/>
  <c r="T3704" i="6"/>
  <c r="U3704" i="6" s="1"/>
  <c r="R3704" i="6"/>
  <c r="S3704" i="6" s="1"/>
  <c r="AR3703" i="6"/>
  <c r="AQ3703" i="6"/>
  <c r="AG3703" i="6"/>
  <c r="AH3703" i="6" s="1"/>
  <c r="AE3703" i="6"/>
  <c r="AA3703" i="6"/>
  <c r="Z3703" i="6"/>
  <c r="T3703" i="6"/>
  <c r="R3703" i="6"/>
  <c r="S3703" i="6" s="1"/>
  <c r="AR3702" i="6"/>
  <c r="AQ3702" i="6"/>
  <c r="AG3702" i="6"/>
  <c r="AH3702" i="6" s="1"/>
  <c r="AE3702" i="6"/>
  <c r="AA3702" i="6"/>
  <c r="Z3702" i="6"/>
  <c r="T3702" i="6"/>
  <c r="R3702" i="6"/>
  <c r="S3702" i="6" s="1"/>
  <c r="AR3701" i="6"/>
  <c r="AQ3701" i="6"/>
  <c r="AG3701" i="6"/>
  <c r="AH3701" i="6" s="1"/>
  <c r="AE3701" i="6"/>
  <c r="AA3701" i="6"/>
  <c r="Z3701" i="6"/>
  <c r="T3701" i="6"/>
  <c r="U3701" i="6" s="1"/>
  <c r="R3701" i="6"/>
  <c r="S3701" i="6" s="1"/>
  <c r="AR3700" i="6"/>
  <c r="AQ3700" i="6"/>
  <c r="AG3700" i="6"/>
  <c r="AH3700" i="6" s="1"/>
  <c r="AE3700" i="6"/>
  <c r="AA3700" i="6"/>
  <c r="Z3700" i="6"/>
  <c r="T3700" i="6"/>
  <c r="U3700" i="6" s="1"/>
  <c r="R3700" i="6"/>
  <c r="S3700" i="6" s="1"/>
  <c r="AR3699" i="6"/>
  <c r="AQ3699" i="6"/>
  <c r="AG3699" i="6"/>
  <c r="AH3699" i="6" s="1"/>
  <c r="AE3699" i="6"/>
  <c r="AA3699" i="6"/>
  <c r="Z3699" i="6"/>
  <c r="T3699" i="6"/>
  <c r="R3699" i="6"/>
  <c r="S3699" i="6" s="1"/>
  <c r="AR3698" i="6"/>
  <c r="AQ3698" i="6"/>
  <c r="AG3698" i="6"/>
  <c r="AH3698" i="6" s="1"/>
  <c r="AE3698" i="6"/>
  <c r="AA3698" i="6"/>
  <c r="Z3698" i="6"/>
  <c r="T3698" i="6"/>
  <c r="R3698" i="6"/>
  <c r="S3698" i="6" s="1"/>
  <c r="AR3697" i="6"/>
  <c r="AQ3697" i="6"/>
  <c r="AG3697" i="6"/>
  <c r="AH3697" i="6" s="1"/>
  <c r="AE3697" i="6"/>
  <c r="AA3697" i="6"/>
  <c r="Z3697" i="6"/>
  <c r="T3697" i="6"/>
  <c r="U3697" i="6" s="1"/>
  <c r="R3697" i="6"/>
  <c r="S3697" i="6" s="1"/>
  <c r="AR3696" i="6"/>
  <c r="AQ3696" i="6"/>
  <c r="AG3696" i="6"/>
  <c r="AH3696" i="6" s="1"/>
  <c r="AE3696" i="6"/>
  <c r="AA3696" i="6"/>
  <c r="Z3696" i="6"/>
  <c r="U3696" i="6"/>
  <c r="T3696" i="6"/>
  <c r="R3696" i="6"/>
  <c r="S3696" i="6" s="1"/>
  <c r="AR3695" i="6"/>
  <c r="AQ3695" i="6"/>
  <c r="AG3695" i="6"/>
  <c r="AH3695" i="6" s="1"/>
  <c r="AE3695" i="6"/>
  <c r="AA3695" i="6"/>
  <c r="Z3695" i="6"/>
  <c r="T3695" i="6"/>
  <c r="R3695" i="6"/>
  <c r="S3695" i="6" s="1"/>
  <c r="AR3694" i="6"/>
  <c r="AQ3694" i="6"/>
  <c r="AG3694" i="6"/>
  <c r="AH3694" i="6" s="1"/>
  <c r="AE3694" i="6"/>
  <c r="AA3694" i="6"/>
  <c r="Z3694" i="6"/>
  <c r="T3694" i="6"/>
  <c r="R3694" i="6"/>
  <c r="S3694" i="6" s="1"/>
  <c r="AR3693" i="6"/>
  <c r="AQ3693" i="6"/>
  <c r="AG3693" i="6"/>
  <c r="AH3693" i="6" s="1"/>
  <c r="AE3693" i="6"/>
  <c r="AA3693" i="6"/>
  <c r="Z3693" i="6"/>
  <c r="T3693" i="6"/>
  <c r="U3693" i="6" s="1"/>
  <c r="R3693" i="6"/>
  <c r="S3693" i="6" s="1"/>
  <c r="AR3692" i="6"/>
  <c r="AQ3692" i="6"/>
  <c r="AG3692" i="6"/>
  <c r="AH3692" i="6" s="1"/>
  <c r="AE3692" i="6"/>
  <c r="AA3692" i="6"/>
  <c r="Z3692" i="6"/>
  <c r="T3692" i="6"/>
  <c r="U3692" i="6" s="1"/>
  <c r="R3692" i="6"/>
  <c r="S3692" i="6" s="1"/>
  <c r="AR3691" i="6"/>
  <c r="AQ3691" i="6"/>
  <c r="AG3691" i="6"/>
  <c r="AH3691" i="6" s="1"/>
  <c r="AE3691" i="6"/>
  <c r="AA3691" i="6"/>
  <c r="Z3691" i="6"/>
  <c r="T3691" i="6"/>
  <c r="R3691" i="6"/>
  <c r="S3691" i="6" s="1"/>
  <c r="AR3690" i="6"/>
  <c r="AQ3690" i="6"/>
  <c r="AG3690" i="6"/>
  <c r="AH3690" i="6" s="1"/>
  <c r="AE3690" i="6"/>
  <c r="AA3690" i="6"/>
  <c r="Z3690" i="6"/>
  <c r="T3690" i="6"/>
  <c r="R3690" i="6"/>
  <c r="S3690" i="6" s="1"/>
  <c r="AR3689" i="6"/>
  <c r="AQ3689" i="6"/>
  <c r="AG3689" i="6"/>
  <c r="AH3689" i="6" s="1"/>
  <c r="AE3689" i="6"/>
  <c r="AA3689" i="6"/>
  <c r="Z3689" i="6"/>
  <c r="T3689" i="6"/>
  <c r="U3689" i="6" s="1"/>
  <c r="R3689" i="6"/>
  <c r="S3689" i="6" s="1"/>
  <c r="AR3688" i="6"/>
  <c r="AQ3688" i="6"/>
  <c r="AG3688" i="6"/>
  <c r="AH3688" i="6" s="1"/>
  <c r="AE3688" i="6"/>
  <c r="AA3688" i="6"/>
  <c r="Z3688" i="6"/>
  <c r="T3688" i="6"/>
  <c r="U3688" i="6" s="1"/>
  <c r="R3688" i="6"/>
  <c r="S3688" i="6" s="1"/>
  <c r="AR3687" i="6"/>
  <c r="AQ3687" i="6"/>
  <c r="AG3687" i="6"/>
  <c r="AH3687" i="6" s="1"/>
  <c r="AE3687" i="6"/>
  <c r="AA3687" i="6"/>
  <c r="Z3687" i="6"/>
  <c r="T3687" i="6"/>
  <c r="R3687" i="6"/>
  <c r="S3687" i="6" s="1"/>
  <c r="AR3686" i="6"/>
  <c r="AQ3686" i="6"/>
  <c r="AG3686" i="6"/>
  <c r="AH3686" i="6" s="1"/>
  <c r="AE3686" i="6"/>
  <c r="AA3686" i="6"/>
  <c r="Z3686" i="6"/>
  <c r="T3686" i="6"/>
  <c r="R3686" i="6"/>
  <c r="S3686" i="6" s="1"/>
  <c r="AR3685" i="6"/>
  <c r="AQ3685" i="6"/>
  <c r="AG3685" i="6"/>
  <c r="AH3685" i="6" s="1"/>
  <c r="AE3685" i="6"/>
  <c r="AA3685" i="6"/>
  <c r="Z3685" i="6"/>
  <c r="T3685" i="6"/>
  <c r="U3685" i="6" s="1"/>
  <c r="R3685" i="6"/>
  <c r="S3685" i="6" s="1"/>
  <c r="AR3684" i="6"/>
  <c r="AQ3684" i="6"/>
  <c r="AG3684" i="6"/>
  <c r="AH3684" i="6" s="1"/>
  <c r="AE3684" i="6"/>
  <c r="AA3684" i="6"/>
  <c r="Z3684" i="6"/>
  <c r="U3684" i="6"/>
  <c r="T3684" i="6"/>
  <c r="R3684" i="6"/>
  <c r="S3684" i="6" s="1"/>
  <c r="AR3683" i="6"/>
  <c r="AQ3683" i="6"/>
  <c r="AG3683" i="6"/>
  <c r="AH3683" i="6" s="1"/>
  <c r="AE3683" i="6"/>
  <c r="AA3683" i="6"/>
  <c r="Z3683" i="6"/>
  <c r="T3683" i="6"/>
  <c r="R3683" i="6"/>
  <c r="S3683" i="6" s="1"/>
  <c r="AR3682" i="6"/>
  <c r="AQ3682" i="6"/>
  <c r="AG3682" i="6"/>
  <c r="AH3682" i="6" s="1"/>
  <c r="AE3682" i="6"/>
  <c r="AA3682" i="6"/>
  <c r="Z3682" i="6"/>
  <c r="T3682" i="6"/>
  <c r="R3682" i="6"/>
  <c r="S3682" i="6" s="1"/>
  <c r="AR3681" i="6"/>
  <c r="AQ3681" i="6"/>
  <c r="AG3681" i="6"/>
  <c r="AH3681" i="6" s="1"/>
  <c r="AE3681" i="6"/>
  <c r="AA3681" i="6"/>
  <c r="Z3681" i="6"/>
  <c r="T3681" i="6"/>
  <c r="U3681" i="6" s="1"/>
  <c r="R3681" i="6"/>
  <c r="S3681" i="6" s="1"/>
  <c r="AR3680" i="6"/>
  <c r="AQ3680" i="6"/>
  <c r="AG3680" i="6"/>
  <c r="AH3680" i="6" s="1"/>
  <c r="AE3680" i="6"/>
  <c r="AA3680" i="6"/>
  <c r="Z3680" i="6"/>
  <c r="T3680" i="6"/>
  <c r="U3680" i="6" s="1"/>
  <c r="R3680" i="6"/>
  <c r="S3680" i="6" s="1"/>
  <c r="AR3679" i="6"/>
  <c r="AQ3679" i="6"/>
  <c r="AG3679" i="6"/>
  <c r="AH3679" i="6" s="1"/>
  <c r="AE3679" i="6"/>
  <c r="AA3679" i="6"/>
  <c r="Z3679" i="6"/>
  <c r="T3679" i="6"/>
  <c r="U3679" i="6" s="1"/>
  <c r="R3679" i="6"/>
  <c r="S3679" i="6" s="1"/>
  <c r="AR3678" i="6"/>
  <c r="AQ3678" i="6"/>
  <c r="AG3678" i="6"/>
  <c r="AH3678" i="6" s="1"/>
  <c r="AE3678" i="6"/>
  <c r="AA3678" i="6"/>
  <c r="Z3678" i="6"/>
  <c r="T3678" i="6"/>
  <c r="U3678" i="6" s="1"/>
  <c r="R3678" i="6"/>
  <c r="S3678" i="6" s="1"/>
  <c r="AR3677" i="6"/>
  <c r="AQ3677" i="6"/>
  <c r="AG3677" i="6"/>
  <c r="AH3677" i="6" s="1"/>
  <c r="AE3677" i="6"/>
  <c r="AA3677" i="6"/>
  <c r="Z3677" i="6"/>
  <c r="T3677" i="6"/>
  <c r="U3677" i="6" s="1"/>
  <c r="R3677" i="6"/>
  <c r="S3677" i="6" s="1"/>
  <c r="AR3676" i="6"/>
  <c r="AQ3676" i="6"/>
  <c r="AG3676" i="6"/>
  <c r="AH3676" i="6" s="1"/>
  <c r="AE3676" i="6"/>
  <c r="AA3676" i="6"/>
  <c r="Z3676" i="6"/>
  <c r="T3676" i="6"/>
  <c r="U3676" i="6" s="1"/>
  <c r="R3676" i="6"/>
  <c r="S3676" i="6" s="1"/>
  <c r="AR3675" i="6"/>
  <c r="AQ3675" i="6"/>
  <c r="AG3675" i="6"/>
  <c r="AH3675" i="6" s="1"/>
  <c r="AE3675" i="6"/>
  <c r="AA3675" i="6"/>
  <c r="Z3675" i="6"/>
  <c r="T3675" i="6"/>
  <c r="R3675" i="6"/>
  <c r="S3675" i="6" s="1"/>
  <c r="AR3674" i="6"/>
  <c r="AQ3674" i="6"/>
  <c r="AG3674" i="6"/>
  <c r="AH3674" i="6" s="1"/>
  <c r="AE3674" i="6"/>
  <c r="AA3674" i="6"/>
  <c r="Z3674" i="6"/>
  <c r="T3674" i="6"/>
  <c r="R3674" i="6"/>
  <c r="S3674" i="6" s="1"/>
  <c r="AR3673" i="6"/>
  <c r="AQ3673" i="6"/>
  <c r="AG3673" i="6"/>
  <c r="AH3673" i="6" s="1"/>
  <c r="AE3673" i="6"/>
  <c r="AA3673" i="6"/>
  <c r="Z3673" i="6"/>
  <c r="T3673" i="6"/>
  <c r="U3673" i="6" s="1"/>
  <c r="R3673" i="6"/>
  <c r="S3673" i="6" s="1"/>
  <c r="AR3672" i="6"/>
  <c r="AQ3672" i="6"/>
  <c r="AG3672" i="6"/>
  <c r="AH3672" i="6" s="1"/>
  <c r="AE3672" i="6"/>
  <c r="AA3672" i="6"/>
  <c r="Z3672" i="6"/>
  <c r="T3672" i="6"/>
  <c r="U3672" i="6" s="1"/>
  <c r="R3672" i="6"/>
  <c r="S3672" i="6" s="1"/>
  <c r="AR3671" i="6"/>
  <c r="AQ3671" i="6"/>
  <c r="AG3671" i="6"/>
  <c r="AH3671" i="6" s="1"/>
  <c r="AE3671" i="6"/>
  <c r="AA3671" i="6"/>
  <c r="Z3671" i="6"/>
  <c r="T3671" i="6"/>
  <c r="R3671" i="6"/>
  <c r="S3671" i="6" s="1"/>
  <c r="AR3670" i="6"/>
  <c r="AQ3670" i="6"/>
  <c r="AG3670" i="6"/>
  <c r="AH3670" i="6" s="1"/>
  <c r="AE3670" i="6"/>
  <c r="AA3670" i="6"/>
  <c r="Z3670" i="6"/>
  <c r="T3670" i="6"/>
  <c r="R3670" i="6"/>
  <c r="S3670" i="6" s="1"/>
  <c r="AR3669" i="6"/>
  <c r="AQ3669" i="6"/>
  <c r="AG3669" i="6"/>
  <c r="AH3669" i="6" s="1"/>
  <c r="AE3669" i="6"/>
  <c r="AA3669" i="6"/>
  <c r="Z3669" i="6"/>
  <c r="T3669" i="6"/>
  <c r="U3669" i="6" s="1"/>
  <c r="R3669" i="6"/>
  <c r="S3669" i="6" s="1"/>
  <c r="AR3668" i="6"/>
  <c r="AQ3668" i="6"/>
  <c r="AG3668" i="6"/>
  <c r="AH3668" i="6" s="1"/>
  <c r="AE3668" i="6"/>
  <c r="AA3668" i="6"/>
  <c r="Z3668" i="6"/>
  <c r="T3668" i="6"/>
  <c r="U3668" i="6" s="1"/>
  <c r="R3668" i="6"/>
  <c r="S3668" i="6" s="1"/>
  <c r="AR3667" i="6"/>
  <c r="AQ3667" i="6"/>
  <c r="AG3667" i="6"/>
  <c r="AH3667" i="6" s="1"/>
  <c r="AE3667" i="6"/>
  <c r="AA3667" i="6"/>
  <c r="Z3667" i="6"/>
  <c r="T3667" i="6"/>
  <c r="U3667" i="6" s="1"/>
  <c r="R3667" i="6"/>
  <c r="S3667" i="6" s="1"/>
  <c r="AR3666" i="6"/>
  <c r="AQ3666" i="6"/>
  <c r="AG3666" i="6"/>
  <c r="AH3666" i="6" s="1"/>
  <c r="AE3666" i="6"/>
  <c r="AA3666" i="6"/>
  <c r="Z3666" i="6"/>
  <c r="T3666" i="6"/>
  <c r="U3666" i="6" s="1"/>
  <c r="R3666" i="6"/>
  <c r="S3666" i="6" s="1"/>
  <c r="AR3665" i="6"/>
  <c r="AQ3665" i="6"/>
  <c r="AG3665" i="6"/>
  <c r="AH3665" i="6" s="1"/>
  <c r="AE3665" i="6"/>
  <c r="AA3665" i="6"/>
  <c r="Z3665" i="6"/>
  <c r="T3665" i="6"/>
  <c r="U3665" i="6" s="1"/>
  <c r="R3665" i="6"/>
  <c r="S3665" i="6" s="1"/>
  <c r="AR3664" i="6"/>
  <c r="AQ3664" i="6"/>
  <c r="AG3664" i="6"/>
  <c r="AH3664" i="6" s="1"/>
  <c r="AE3664" i="6"/>
  <c r="AA3664" i="6"/>
  <c r="Z3664" i="6"/>
  <c r="T3664" i="6"/>
  <c r="R3664" i="6"/>
  <c r="S3664" i="6" s="1"/>
  <c r="AR3663" i="6"/>
  <c r="AQ3663" i="6"/>
  <c r="AG3663" i="6"/>
  <c r="AH3663" i="6" s="1"/>
  <c r="AE3663" i="6"/>
  <c r="AA3663" i="6"/>
  <c r="Z3663" i="6"/>
  <c r="T3663" i="6"/>
  <c r="U3663" i="6" s="1"/>
  <c r="R3663" i="6"/>
  <c r="S3663" i="6" s="1"/>
  <c r="AR3662" i="6"/>
  <c r="AQ3662" i="6"/>
  <c r="AG3662" i="6"/>
  <c r="AH3662" i="6" s="1"/>
  <c r="AE3662" i="6"/>
  <c r="AA3662" i="6"/>
  <c r="Z3662" i="6"/>
  <c r="T3662" i="6"/>
  <c r="U3662" i="6" s="1"/>
  <c r="R3662" i="6"/>
  <c r="S3662" i="6" s="1"/>
  <c r="AR3661" i="6"/>
  <c r="AQ3661" i="6"/>
  <c r="AG3661" i="6"/>
  <c r="AH3661" i="6" s="1"/>
  <c r="AE3661" i="6"/>
  <c r="AA3661" i="6"/>
  <c r="Z3661" i="6"/>
  <c r="T3661" i="6"/>
  <c r="R3661" i="6"/>
  <c r="S3661" i="6" s="1"/>
  <c r="AR3660" i="6"/>
  <c r="AQ3660" i="6"/>
  <c r="AG3660" i="6"/>
  <c r="AH3660" i="6" s="1"/>
  <c r="AE3660" i="6"/>
  <c r="AA3660" i="6"/>
  <c r="Z3660" i="6"/>
  <c r="T3660" i="6"/>
  <c r="R3660" i="6"/>
  <c r="S3660" i="6" s="1"/>
  <c r="AR3659" i="6"/>
  <c r="AQ3659" i="6"/>
  <c r="AG3659" i="6"/>
  <c r="AH3659" i="6" s="1"/>
  <c r="AE3659" i="6"/>
  <c r="AA3659" i="6"/>
  <c r="Z3659" i="6"/>
  <c r="T3659" i="6"/>
  <c r="U3659" i="6" s="1"/>
  <c r="R3659" i="6"/>
  <c r="S3659" i="6" s="1"/>
  <c r="AR3658" i="6"/>
  <c r="AQ3658" i="6"/>
  <c r="AG3658" i="6"/>
  <c r="AH3658" i="6" s="1"/>
  <c r="AE3658" i="6"/>
  <c r="AA3658" i="6"/>
  <c r="Z3658" i="6"/>
  <c r="T3658" i="6"/>
  <c r="U3658" i="6" s="1"/>
  <c r="R3658" i="6"/>
  <c r="S3658" i="6" s="1"/>
  <c r="AR3657" i="6"/>
  <c r="AQ3657" i="6"/>
  <c r="AG3657" i="6"/>
  <c r="AH3657" i="6" s="1"/>
  <c r="AE3657" i="6"/>
  <c r="AA3657" i="6"/>
  <c r="Z3657" i="6"/>
  <c r="T3657" i="6"/>
  <c r="R3657" i="6"/>
  <c r="S3657" i="6" s="1"/>
  <c r="AR3656" i="6"/>
  <c r="AQ3656" i="6"/>
  <c r="AG3656" i="6"/>
  <c r="AH3656" i="6" s="1"/>
  <c r="AE3656" i="6"/>
  <c r="AA3656" i="6"/>
  <c r="Z3656" i="6"/>
  <c r="T3656" i="6"/>
  <c r="U3656" i="6" s="1"/>
  <c r="R3656" i="6"/>
  <c r="S3656" i="6" s="1"/>
  <c r="AR3655" i="6"/>
  <c r="AQ3655" i="6"/>
  <c r="AG3655" i="6"/>
  <c r="AH3655" i="6" s="1"/>
  <c r="AE3655" i="6"/>
  <c r="AA3655" i="6"/>
  <c r="Z3655" i="6"/>
  <c r="T3655" i="6"/>
  <c r="R3655" i="6"/>
  <c r="S3655" i="6" s="1"/>
  <c r="AR3654" i="6"/>
  <c r="AQ3654" i="6"/>
  <c r="AG3654" i="6"/>
  <c r="AH3654" i="6" s="1"/>
  <c r="AE3654" i="6"/>
  <c r="AA3654" i="6"/>
  <c r="Z3654" i="6"/>
  <c r="T3654" i="6"/>
  <c r="U3654" i="6" s="1"/>
  <c r="R3654" i="6"/>
  <c r="S3654" i="6" s="1"/>
  <c r="AR3653" i="6"/>
  <c r="AQ3653" i="6"/>
  <c r="AG3653" i="6"/>
  <c r="AH3653" i="6" s="1"/>
  <c r="AE3653" i="6"/>
  <c r="AA3653" i="6"/>
  <c r="Z3653" i="6"/>
  <c r="T3653" i="6"/>
  <c r="U3653" i="6" s="1"/>
  <c r="R3653" i="6"/>
  <c r="S3653" i="6" s="1"/>
  <c r="AR3652" i="6"/>
  <c r="AQ3652" i="6"/>
  <c r="AG3652" i="6"/>
  <c r="AH3652" i="6" s="1"/>
  <c r="AE3652" i="6"/>
  <c r="AA3652" i="6"/>
  <c r="Z3652" i="6"/>
  <c r="T3652" i="6"/>
  <c r="U3652" i="6" s="1"/>
  <c r="R3652" i="6"/>
  <c r="S3652" i="6" s="1"/>
  <c r="AR3651" i="6"/>
  <c r="AQ3651" i="6"/>
  <c r="AG3651" i="6"/>
  <c r="AH3651" i="6" s="1"/>
  <c r="AE3651" i="6"/>
  <c r="AA3651" i="6"/>
  <c r="Z3651" i="6"/>
  <c r="T3651" i="6"/>
  <c r="R3651" i="6"/>
  <c r="S3651" i="6" s="1"/>
  <c r="AR3650" i="6"/>
  <c r="AQ3650" i="6"/>
  <c r="AG3650" i="6"/>
  <c r="AH3650" i="6" s="1"/>
  <c r="AE3650" i="6"/>
  <c r="AA3650" i="6"/>
  <c r="Z3650" i="6"/>
  <c r="T3650" i="6"/>
  <c r="U3650" i="6" s="1"/>
  <c r="R3650" i="6"/>
  <c r="S3650" i="6" s="1"/>
  <c r="AR3649" i="6"/>
  <c r="AQ3649" i="6"/>
  <c r="AG3649" i="6"/>
  <c r="AH3649" i="6" s="1"/>
  <c r="AE3649" i="6"/>
  <c r="AA3649" i="6"/>
  <c r="Z3649" i="6"/>
  <c r="T3649" i="6"/>
  <c r="U3649" i="6" s="1"/>
  <c r="R3649" i="6"/>
  <c r="S3649" i="6" s="1"/>
  <c r="AR3648" i="6"/>
  <c r="AQ3648" i="6"/>
  <c r="AG3648" i="6"/>
  <c r="AH3648" i="6" s="1"/>
  <c r="AE3648" i="6"/>
  <c r="AA3648" i="6"/>
  <c r="Z3648" i="6"/>
  <c r="T3648" i="6"/>
  <c r="U3648" i="6" s="1"/>
  <c r="R3648" i="6"/>
  <c r="S3648" i="6" s="1"/>
  <c r="AR3647" i="6"/>
  <c r="AQ3647" i="6"/>
  <c r="AG3647" i="6"/>
  <c r="AH3647" i="6" s="1"/>
  <c r="AE3647" i="6"/>
  <c r="AA3647" i="6"/>
  <c r="Z3647" i="6"/>
  <c r="T3647" i="6"/>
  <c r="R3647" i="6"/>
  <c r="S3647" i="6" s="1"/>
  <c r="AR3646" i="6"/>
  <c r="AQ3646" i="6"/>
  <c r="AG3646" i="6"/>
  <c r="AH3646" i="6" s="1"/>
  <c r="AE3646" i="6"/>
  <c r="AA3646" i="6"/>
  <c r="Z3646" i="6"/>
  <c r="T3646" i="6"/>
  <c r="U3646" i="6" s="1"/>
  <c r="R3646" i="6"/>
  <c r="S3646" i="6" s="1"/>
  <c r="AR3645" i="6"/>
  <c r="AQ3645" i="6"/>
  <c r="AG3645" i="6"/>
  <c r="AH3645" i="6" s="1"/>
  <c r="AE3645" i="6"/>
  <c r="AA3645" i="6"/>
  <c r="Z3645" i="6"/>
  <c r="T3645" i="6"/>
  <c r="U3645" i="6" s="1"/>
  <c r="R3645" i="6"/>
  <c r="S3645" i="6" s="1"/>
  <c r="AR3644" i="6"/>
  <c r="AQ3644" i="6"/>
  <c r="AG3644" i="6"/>
  <c r="AH3644" i="6" s="1"/>
  <c r="AE3644" i="6"/>
  <c r="AA3644" i="6"/>
  <c r="Z3644" i="6"/>
  <c r="T3644" i="6"/>
  <c r="R3644" i="6"/>
  <c r="S3644" i="6" s="1"/>
  <c r="AR3643" i="6"/>
  <c r="AQ3643" i="6"/>
  <c r="AG3643" i="6"/>
  <c r="AH3643" i="6" s="1"/>
  <c r="AE3643" i="6"/>
  <c r="AA3643" i="6"/>
  <c r="Z3643" i="6"/>
  <c r="T3643" i="6"/>
  <c r="R3643" i="6"/>
  <c r="S3643" i="6" s="1"/>
  <c r="AR3642" i="6"/>
  <c r="AQ3642" i="6"/>
  <c r="AG3642" i="6"/>
  <c r="AH3642" i="6" s="1"/>
  <c r="AE3642" i="6"/>
  <c r="AA3642" i="6"/>
  <c r="Z3642" i="6"/>
  <c r="T3642" i="6"/>
  <c r="U3642" i="6" s="1"/>
  <c r="R3642" i="6"/>
  <c r="S3642" i="6" s="1"/>
  <c r="AR3641" i="6"/>
  <c r="AQ3641" i="6"/>
  <c r="AG3641" i="6"/>
  <c r="AH3641" i="6" s="1"/>
  <c r="AE3641" i="6"/>
  <c r="AA3641" i="6"/>
  <c r="Z3641" i="6"/>
  <c r="T3641" i="6"/>
  <c r="U3641" i="6" s="1"/>
  <c r="R3641" i="6"/>
  <c r="S3641" i="6" s="1"/>
  <c r="AR3640" i="6"/>
  <c r="AQ3640" i="6"/>
  <c r="AG3640" i="6"/>
  <c r="AH3640" i="6" s="1"/>
  <c r="AE3640" i="6"/>
  <c r="AA3640" i="6"/>
  <c r="Z3640" i="6"/>
  <c r="T3640" i="6"/>
  <c r="R3640" i="6"/>
  <c r="S3640" i="6" s="1"/>
  <c r="AR3639" i="6"/>
  <c r="AQ3639" i="6"/>
  <c r="AG3639" i="6"/>
  <c r="AH3639" i="6" s="1"/>
  <c r="AE3639" i="6"/>
  <c r="AA3639" i="6"/>
  <c r="Z3639" i="6"/>
  <c r="T3639" i="6"/>
  <c r="R3639" i="6"/>
  <c r="S3639" i="6" s="1"/>
  <c r="AR3638" i="6"/>
  <c r="AQ3638" i="6"/>
  <c r="AG3638" i="6"/>
  <c r="AH3638" i="6" s="1"/>
  <c r="AE3638" i="6"/>
  <c r="AA3638" i="6"/>
  <c r="Z3638" i="6"/>
  <c r="T3638" i="6"/>
  <c r="U3638" i="6" s="1"/>
  <c r="R3638" i="6"/>
  <c r="S3638" i="6" s="1"/>
  <c r="AR3637" i="6"/>
  <c r="AQ3637" i="6"/>
  <c r="AG3637" i="6"/>
  <c r="AH3637" i="6" s="1"/>
  <c r="AE3637" i="6"/>
  <c r="AA3637" i="6"/>
  <c r="Z3637" i="6"/>
  <c r="T3637" i="6"/>
  <c r="U3637" i="6" s="1"/>
  <c r="R3637" i="6"/>
  <c r="S3637" i="6" s="1"/>
  <c r="AR3636" i="6"/>
  <c r="AQ3636" i="6"/>
  <c r="AG3636" i="6"/>
  <c r="AH3636" i="6" s="1"/>
  <c r="AE3636" i="6"/>
  <c r="AA3636" i="6"/>
  <c r="Z3636" i="6"/>
  <c r="T3636" i="6"/>
  <c r="U3636" i="6" s="1"/>
  <c r="R3636" i="6"/>
  <c r="S3636" i="6" s="1"/>
  <c r="AR3635" i="6"/>
  <c r="AQ3635" i="6"/>
  <c r="AG3635" i="6"/>
  <c r="AH3635" i="6" s="1"/>
  <c r="AE3635" i="6"/>
  <c r="AA3635" i="6"/>
  <c r="Z3635" i="6"/>
  <c r="T3635" i="6"/>
  <c r="U3635" i="6" s="1"/>
  <c r="R3635" i="6"/>
  <c r="S3635" i="6" s="1"/>
  <c r="AR3634" i="6"/>
  <c r="AQ3634" i="6"/>
  <c r="AG3634" i="6"/>
  <c r="AH3634" i="6" s="1"/>
  <c r="AE3634" i="6"/>
  <c r="AA3634" i="6"/>
  <c r="Z3634" i="6"/>
  <c r="T3634" i="6"/>
  <c r="U3634" i="6" s="1"/>
  <c r="R3634" i="6"/>
  <c r="S3634" i="6" s="1"/>
  <c r="AR3633" i="6"/>
  <c r="AQ3633" i="6"/>
  <c r="AG3633" i="6"/>
  <c r="AH3633" i="6" s="1"/>
  <c r="AE3633" i="6"/>
  <c r="AA3633" i="6"/>
  <c r="Z3633" i="6"/>
  <c r="T3633" i="6"/>
  <c r="U3633" i="6" s="1"/>
  <c r="R3633" i="6"/>
  <c r="S3633" i="6" s="1"/>
  <c r="AR3632" i="6"/>
  <c r="AQ3632" i="6"/>
  <c r="AG3632" i="6"/>
  <c r="AH3632" i="6" s="1"/>
  <c r="AE3632" i="6"/>
  <c r="AA3632" i="6"/>
  <c r="Z3632" i="6"/>
  <c r="T3632" i="6"/>
  <c r="U3632" i="6" s="1"/>
  <c r="R3632" i="6"/>
  <c r="S3632" i="6" s="1"/>
  <c r="AR3631" i="6"/>
  <c r="AQ3631" i="6"/>
  <c r="AG3631" i="6"/>
  <c r="AH3631" i="6" s="1"/>
  <c r="AE3631" i="6"/>
  <c r="AA3631" i="6"/>
  <c r="Z3631" i="6"/>
  <c r="T3631" i="6"/>
  <c r="U3631" i="6" s="1"/>
  <c r="R3631" i="6"/>
  <c r="S3631" i="6" s="1"/>
  <c r="AR3630" i="6"/>
  <c r="AQ3630" i="6"/>
  <c r="AG3630" i="6"/>
  <c r="AH3630" i="6" s="1"/>
  <c r="AE3630" i="6"/>
  <c r="AA3630" i="6"/>
  <c r="Z3630" i="6"/>
  <c r="T3630" i="6"/>
  <c r="U3630" i="6" s="1"/>
  <c r="R3630" i="6"/>
  <c r="S3630" i="6" s="1"/>
  <c r="AR3629" i="6"/>
  <c r="AQ3629" i="6"/>
  <c r="AG3629" i="6"/>
  <c r="AH3629" i="6" s="1"/>
  <c r="AE3629" i="6"/>
  <c r="AA3629" i="6"/>
  <c r="Z3629" i="6"/>
  <c r="T3629" i="6"/>
  <c r="U3629" i="6" s="1"/>
  <c r="R3629" i="6"/>
  <c r="S3629" i="6" s="1"/>
  <c r="AR3628" i="6"/>
  <c r="AQ3628" i="6"/>
  <c r="AG3628" i="6"/>
  <c r="AH3628" i="6" s="1"/>
  <c r="AE3628" i="6"/>
  <c r="AA3628" i="6"/>
  <c r="Z3628" i="6"/>
  <c r="T3628" i="6"/>
  <c r="U3628" i="6" s="1"/>
  <c r="R3628" i="6"/>
  <c r="S3628" i="6" s="1"/>
  <c r="AR3627" i="6"/>
  <c r="AQ3627" i="6"/>
  <c r="AG3627" i="6"/>
  <c r="AH3627" i="6" s="1"/>
  <c r="AE3627" i="6"/>
  <c r="AA3627" i="6"/>
  <c r="Z3627" i="6"/>
  <c r="T3627" i="6"/>
  <c r="U3627" i="6" s="1"/>
  <c r="R3627" i="6"/>
  <c r="S3627" i="6" s="1"/>
  <c r="AR3626" i="6"/>
  <c r="AQ3626" i="6"/>
  <c r="AG3626" i="6"/>
  <c r="AH3626" i="6" s="1"/>
  <c r="AE3626" i="6"/>
  <c r="AA3626" i="6"/>
  <c r="Z3626" i="6"/>
  <c r="T3626" i="6"/>
  <c r="U3626" i="6" s="1"/>
  <c r="R3626" i="6"/>
  <c r="S3626" i="6" s="1"/>
  <c r="AR3625" i="6"/>
  <c r="AQ3625" i="6"/>
  <c r="AG3625" i="6"/>
  <c r="AH3625" i="6" s="1"/>
  <c r="AE3625" i="6"/>
  <c r="AA3625" i="6"/>
  <c r="Z3625" i="6"/>
  <c r="T3625" i="6"/>
  <c r="U3625" i="6" s="1"/>
  <c r="R3625" i="6"/>
  <c r="S3625" i="6" s="1"/>
  <c r="AR3624" i="6"/>
  <c r="AQ3624" i="6"/>
  <c r="AG3624" i="6"/>
  <c r="AH3624" i="6" s="1"/>
  <c r="AE3624" i="6"/>
  <c r="AA3624" i="6"/>
  <c r="Z3624" i="6"/>
  <c r="T3624" i="6"/>
  <c r="U3624" i="6" s="1"/>
  <c r="R3624" i="6"/>
  <c r="S3624" i="6" s="1"/>
  <c r="AR3623" i="6"/>
  <c r="AQ3623" i="6"/>
  <c r="AG3623" i="6"/>
  <c r="AH3623" i="6" s="1"/>
  <c r="AE3623" i="6"/>
  <c r="AA3623" i="6"/>
  <c r="Z3623" i="6"/>
  <c r="T3623" i="6"/>
  <c r="U3623" i="6" s="1"/>
  <c r="R3623" i="6"/>
  <c r="S3623" i="6" s="1"/>
  <c r="AR3622" i="6"/>
  <c r="AQ3622" i="6"/>
  <c r="AG3622" i="6"/>
  <c r="AH3622" i="6" s="1"/>
  <c r="AE3622" i="6"/>
  <c r="AA3622" i="6"/>
  <c r="Z3622" i="6"/>
  <c r="T3622" i="6"/>
  <c r="U3622" i="6" s="1"/>
  <c r="R3622" i="6"/>
  <c r="S3622" i="6" s="1"/>
  <c r="AR3621" i="6"/>
  <c r="AQ3621" i="6"/>
  <c r="AG3621" i="6"/>
  <c r="AH3621" i="6" s="1"/>
  <c r="AE3621" i="6"/>
  <c r="AA3621" i="6"/>
  <c r="Z3621" i="6"/>
  <c r="T3621" i="6"/>
  <c r="U3621" i="6" s="1"/>
  <c r="R3621" i="6"/>
  <c r="S3621" i="6" s="1"/>
  <c r="AR3620" i="6"/>
  <c r="AQ3620" i="6"/>
  <c r="AG3620" i="6"/>
  <c r="AH3620" i="6" s="1"/>
  <c r="AE3620" i="6"/>
  <c r="AA3620" i="6"/>
  <c r="Z3620" i="6"/>
  <c r="T3620" i="6"/>
  <c r="U3620" i="6" s="1"/>
  <c r="R3620" i="6"/>
  <c r="S3620" i="6" s="1"/>
  <c r="AR3619" i="6"/>
  <c r="AQ3619" i="6"/>
  <c r="AG3619" i="6"/>
  <c r="AH3619" i="6" s="1"/>
  <c r="AE3619" i="6"/>
  <c r="AA3619" i="6"/>
  <c r="Z3619" i="6"/>
  <c r="T3619" i="6"/>
  <c r="U3619" i="6" s="1"/>
  <c r="R3619" i="6"/>
  <c r="S3619" i="6" s="1"/>
  <c r="AR3618" i="6"/>
  <c r="AQ3618" i="6"/>
  <c r="AG3618" i="6"/>
  <c r="AH3618" i="6" s="1"/>
  <c r="AE3618" i="6"/>
  <c r="AA3618" i="6"/>
  <c r="Z3618" i="6"/>
  <c r="T3618" i="6"/>
  <c r="U3618" i="6" s="1"/>
  <c r="R3618" i="6"/>
  <c r="S3618" i="6" s="1"/>
  <c r="AR3617" i="6"/>
  <c r="AQ3617" i="6"/>
  <c r="AG3617" i="6"/>
  <c r="AH3617" i="6" s="1"/>
  <c r="AE3617" i="6"/>
  <c r="AA3617" i="6"/>
  <c r="Z3617" i="6"/>
  <c r="T3617" i="6"/>
  <c r="U3617" i="6" s="1"/>
  <c r="R3617" i="6"/>
  <c r="S3617" i="6" s="1"/>
  <c r="AR3616" i="6"/>
  <c r="AQ3616" i="6"/>
  <c r="AG3616" i="6"/>
  <c r="AH3616" i="6" s="1"/>
  <c r="AE3616" i="6"/>
  <c r="AA3616" i="6"/>
  <c r="Z3616" i="6"/>
  <c r="T3616" i="6"/>
  <c r="U3616" i="6" s="1"/>
  <c r="R3616" i="6"/>
  <c r="S3616" i="6" s="1"/>
  <c r="AR3615" i="6"/>
  <c r="AQ3615" i="6"/>
  <c r="AG3615" i="6"/>
  <c r="AH3615" i="6" s="1"/>
  <c r="AE3615" i="6"/>
  <c r="AA3615" i="6"/>
  <c r="Z3615" i="6"/>
  <c r="T3615" i="6"/>
  <c r="U3615" i="6" s="1"/>
  <c r="R3615" i="6"/>
  <c r="S3615" i="6" s="1"/>
  <c r="AR3614" i="6"/>
  <c r="AQ3614" i="6"/>
  <c r="AG3614" i="6"/>
  <c r="AH3614" i="6" s="1"/>
  <c r="AE3614" i="6"/>
  <c r="AA3614" i="6"/>
  <c r="Z3614" i="6"/>
  <c r="T3614" i="6"/>
  <c r="U3614" i="6" s="1"/>
  <c r="R3614" i="6"/>
  <c r="S3614" i="6" s="1"/>
  <c r="AR3613" i="6"/>
  <c r="AQ3613" i="6"/>
  <c r="AG3613" i="6"/>
  <c r="AH3613" i="6" s="1"/>
  <c r="AE3613" i="6"/>
  <c r="AA3613" i="6"/>
  <c r="Z3613" i="6"/>
  <c r="T3613" i="6"/>
  <c r="U3613" i="6" s="1"/>
  <c r="R3613" i="6"/>
  <c r="S3613" i="6" s="1"/>
  <c r="AR3612" i="6"/>
  <c r="AQ3612" i="6"/>
  <c r="AG3612" i="6"/>
  <c r="AH3612" i="6" s="1"/>
  <c r="AE3612" i="6"/>
  <c r="AA3612" i="6"/>
  <c r="Z3612" i="6"/>
  <c r="T3612" i="6"/>
  <c r="U3612" i="6" s="1"/>
  <c r="R3612" i="6"/>
  <c r="S3612" i="6" s="1"/>
  <c r="AR3611" i="6"/>
  <c r="AQ3611" i="6"/>
  <c r="AG3611" i="6"/>
  <c r="AH3611" i="6" s="1"/>
  <c r="AE3611" i="6"/>
  <c r="AA3611" i="6"/>
  <c r="Z3611" i="6"/>
  <c r="T3611" i="6"/>
  <c r="U3611" i="6" s="1"/>
  <c r="R3611" i="6"/>
  <c r="S3611" i="6" s="1"/>
  <c r="AR3610" i="6"/>
  <c r="AQ3610" i="6"/>
  <c r="AG3610" i="6"/>
  <c r="AH3610" i="6" s="1"/>
  <c r="AE3610" i="6"/>
  <c r="AA3610" i="6"/>
  <c r="Z3610" i="6"/>
  <c r="T3610" i="6"/>
  <c r="U3610" i="6" s="1"/>
  <c r="R3610" i="6"/>
  <c r="S3610" i="6" s="1"/>
  <c r="AR3609" i="6"/>
  <c r="AQ3609" i="6"/>
  <c r="AG3609" i="6"/>
  <c r="AH3609" i="6" s="1"/>
  <c r="AE3609" i="6"/>
  <c r="AA3609" i="6"/>
  <c r="Z3609" i="6"/>
  <c r="T3609" i="6"/>
  <c r="U3609" i="6" s="1"/>
  <c r="R3609" i="6"/>
  <c r="S3609" i="6" s="1"/>
  <c r="AR3608" i="6"/>
  <c r="AQ3608" i="6"/>
  <c r="AG3608" i="6"/>
  <c r="AH3608" i="6" s="1"/>
  <c r="AE3608" i="6"/>
  <c r="AA3608" i="6"/>
  <c r="Z3608" i="6"/>
  <c r="T3608" i="6"/>
  <c r="U3608" i="6" s="1"/>
  <c r="R3608" i="6"/>
  <c r="S3608" i="6" s="1"/>
  <c r="AR3607" i="6"/>
  <c r="AQ3607" i="6"/>
  <c r="AG3607" i="6"/>
  <c r="AH3607" i="6" s="1"/>
  <c r="AE3607" i="6"/>
  <c r="AA3607" i="6"/>
  <c r="Z3607" i="6"/>
  <c r="T3607" i="6"/>
  <c r="U3607" i="6" s="1"/>
  <c r="R3607" i="6"/>
  <c r="S3607" i="6" s="1"/>
  <c r="AR3606" i="6"/>
  <c r="AQ3606" i="6"/>
  <c r="AG3606" i="6"/>
  <c r="AH3606" i="6" s="1"/>
  <c r="AE3606" i="6"/>
  <c r="AA3606" i="6"/>
  <c r="Z3606" i="6"/>
  <c r="T3606" i="6"/>
  <c r="U3606" i="6" s="1"/>
  <c r="R3606" i="6"/>
  <c r="S3606" i="6" s="1"/>
  <c r="AR3605" i="6"/>
  <c r="AQ3605" i="6"/>
  <c r="AG3605" i="6"/>
  <c r="AH3605" i="6" s="1"/>
  <c r="AE3605" i="6"/>
  <c r="AA3605" i="6"/>
  <c r="Z3605" i="6"/>
  <c r="T3605" i="6"/>
  <c r="U3605" i="6" s="1"/>
  <c r="R3605" i="6"/>
  <c r="S3605" i="6" s="1"/>
  <c r="AR3604" i="6"/>
  <c r="AQ3604" i="6"/>
  <c r="AG3604" i="6"/>
  <c r="AH3604" i="6" s="1"/>
  <c r="AE3604" i="6"/>
  <c r="AA3604" i="6"/>
  <c r="Z3604" i="6"/>
  <c r="T3604" i="6"/>
  <c r="U3604" i="6" s="1"/>
  <c r="R3604" i="6"/>
  <c r="S3604" i="6" s="1"/>
  <c r="AR3603" i="6"/>
  <c r="AQ3603" i="6"/>
  <c r="AG3603" i="6"/>
  <c r="AH3603" i="6" s="1"/>
  <c r="AE3603" i="6"/>
  <c r="AA3603" i="6"/>
  <c r="Z3603" i="6"/>
  <c r="T3603" i="6"/>
  <c r="U3603" i="6" s="1"/>
  <c r="R3603" i="6"/>
  <c r="S3603" i="6" s="1"/>
  <c r="AR3602" i="6"/>
  <c r="AQ3602" i="6"/>
  <c r="AG3602" i="6"/>
  <c r="AH3602" i="6" s="1"/>
  <c r="AE3602" i="6"/>
  <c r="AA3602" i="6"/>
  <c r="Z3602" i="6"/>
  <c r="T3602" i="6"/>
  <c r="U3602" i="6" s="1"/>
  <c r="R3602" i="6"/>
  <c r="S3602" i="6" s="1"/>
  <c r="AR3601" i="6"/>
  <c r="AQ3601" i="6"/>
  <c r="AG3601" i="6"/>
  <c r="AH3601" i="6" s="1"/>
  <c r="AE3601" i="6"/>
  <c r="AA3601" i="6"/>
  <c r="Z3601" i="6"/>
  <c r="T3601" i="6"/>
  <c r="U3601" i="6" s="1"/>
  <c r="R3601" i="6"/>
  <c r="S3601" i="6" s="1"/>
  <c r="AR3600" i="6"/>
  <c r="AQ3600" i="6"/>
  <c r="AG3600" i="6"/>
  <c r="AH3600" i="6" s="1"/>
  <c r="AE3600" i="6"/>
  <c r="AA3600" i="6"/>
  <c r="Z3600" i="6"/>
  <c r="T3600" i="6"/>
  <c r="U3600" i="6" s="1"/>
  <c r="R3600" i="6"/>
  <c r="S3600" i="6" s="1"/>
  <c r="AR3599" i="6"/>
  <c r="AQ3599" i="6"/>
  <c r="AG3599" i="6"/>
  <c r="AH3599" i="6" s="1"/>
  <c r="AE3599" i="6"/>
  <c r="AA3599" i="6"/>
  <c r="Z3599" i="6"/>
  <c r="T3599" i="6"/>
  <c r="U3599" i="6" s="1"/>
  <c r="R3599" i="6"/>
  <c r="S3599" i="6" s="1"/>
  <c r="AR3598" i="6"/>
  <c r="AQ3598" i="6"/>
  <c r="AG3598" i="6"/>
  <c r="AH3598" i="6" s="1"/>
  <c r="AE3598" i="6"/>
  <c r="AA3598" i="6"/>
  <c r="Z3598" i="6"/>
  <c r="T3598" i="6"/>
  <c r="U3598" i="6" s="1"/>
  <c r="R3598" i="6"/>
  <c r="S3598" i="6" s="1"/>
  <c r="AR3597" i="6"/>
  <c r="AQ3597" i="6"/>
  <c r="AG3597" i="6"/>
  <c r="AH3597" i="6" s="1"/>
  <c r="AE3597" i="6"/>
  <c r="AA3597" i="6"/>
  <c r="Z3597" i="6"/>
  <c r="T3597" i="6"/>
  <c r="U3597" i="6" s="1"/>
  <c r="R3597" i="6"/>
  <c r="S3597" i="6" s="1"/>
  <c r="AR3596" i="6"/>
  <c r="AQ3596" i="6"/>
  <c r="AG3596" i="6"/>
  <c r="AH3596" i="6" s="1"/>
  <c r="AE3596" i="6"/>
  <c r="AA3596" i="6"/>
  <c r="Z3596" i="6"/>
  <c r="T3596" i="6"/>
  <c r="U3596" i="6" s="1"/>
  <c r="R3596" i="6"/>
  <c r="S3596" i="6" s="1"/>
  <c r="AR3595" i="6"/>
  <c r="AQ3595" i="6"/>
  <c r="AG3595" i="6"/>
  <c r="AH3595" i="6" s="1"/>
  <c r="AE3595" i="6"/>
  <c r="AA3595" i="6"/>
  <c r="Z3595" i="6"/>
  <c r="T3595" i="6"/>
  <c r="U3595" i="6" s="1"/>
  <c r="R3595" i="6"/>
  <c r="S3595" i="6" s="1"/>
  <c r="AR3594" i="6"/>
  <c r="AQ3594" i="6"/>
  <c r="AG3594" i="6"/>
  <c r="AH3594" i="6" s="1"/>
  <c r="AE3594" i="6"/>
  <c r="AA3594" i="6"/>
  <c r="Z3594" i="6"/>
  <c r="T3594" i="6"/>
  <c r="U3594" i="6" s="1"/>
  <c r="R3594" i="6"/>
  <c r="S3594" i="6" s="1"/>
  <c r="AR3593" i="6"/>
  <c r="AQ3593" i="6"/>
  <c r="AG3593" i="6"/>
  <c r="AH3593" i="6" s="1"/>
  <c r="AE3593" i="6"/>
  <c r="AA3593" i="6"/>
  <c r="Z3593" i="6"/>
  <c r="T3593" i="6"/>
  <c r="U3593" i="6" s="1"/>
  <c r="R3593" i="6"/>
  <c r="S3593" i="6" s="1"/>
  <c r="AR3592" i="6"/>
  <c r="AQ3592" i="6"/>
  <c r="AG3592" i="6"/>
  <c r="AH3592" i="6" s="1"/>
  <c r="AE3592" i="6"/>
  <c r="AA3592" i="6"/>
  <c r="Z3592" i="6"/>
  <c r="T3592" i="6"/>
  <c r="U3592" i="6" s="1"/>
  <c r="R3592" i="6"/>
  <c r="S3592" i="6" s="1"/>
  <c r="AR3591" i="6"/>
  <c r="AQ3591" i="6"/>
  <c r="AG3591" i="6"/>
  <c r="AH3591" i="6" s="1"/>
  <c r="AE3591" i="6"/>
  <c r="AA3591" i="6"/>
  <c r="Z3591" i="6"/>
  <c r="T3591" i="6"/>
  <c r="U3591" i="6" s="1"/>
  <c r="R3591" i="6"/>
  <c r="S3591" i="6" s="1"/>
  <c r="AR3590" i="6"/>
  <c r="AQ3590" i="6"/>
  <c r="AG3590" i="6"/>
  <c r="AH3590" i="6" s="1"/>
  <c r="AE3590" i="6"/>
  <c r="AA3590" i="6"/>
  <c r="Z3590" i="6"/>
  <c r="T3590" i="6"/>
  <c r="U3590" i="6" s="1"/>
  <c r="R3590" i="6"/>
  <c r="S3590" i="6" s="1"/>
  <c r="AR3589" i="6"/>
  <c r="AQ3589" i="6"/>
  <c r="AG3589" i="6"/>
  <c r="AH3589" i="6" s="1"/>
  <c r="AE3589" i="6"/>
  <c r="AA3589" i="6"/>
  <c r="Z3589" i="6"/>
  <c r="T3589" i="6"/>
  <c r="U3589" i="6" s="1"/>
  <c r="R3589" i="6"/>
  <c r="S3589" i="6" s="1"/>
  <c r="AR3588" i="6"/>
  <c r="AQ3588" i="6"/>
  <c r="AG3588" i="6"/>
  <c r="AH3588" i="6" s="1"/>
  <c r="AE3588" i="6"/>
  <c r="AA3588" i="6"/>
  <c r="Z3588" i="6"/>
  <c r="T3588" i="6"/>
  <c r="U3588" i="6" s="1"/>
  <c r="R3588" i="6"/>
  <c r="S3588" i="6" s="1"/>
  <c r="AR3587" i="6"/>
  <c r="AQ3587" i="6"/>
  <c r="AG3587" i="6"/>
  <c r="AH3587" i="6" s="1"/>
  <c r="AE3587" i="6"/>
  <c r="AA3587" i="6"/>
  <c r="Z3587" i="6"/>
  <c r="T3587" i="6"/>
  <c r="U3587" i="6" s="1"/>
  <c r="R3587" i="6"/>
  <c r="S3587" i="6" s="1"/>
  <c r="AR3586" i="6"/>
  <c r="AQ3586" i="6"/>
  <c r="AG3586" i="6"/>
  <c r="AH3586" i="6" s="1"/>
  <c r="AE3586" i="6"/>
  <c r="AA3586" i="6"/>
  <c r="Z3586" i="6"/>
  <c r="T3586" i="6"/>
  <c r="U3586" i="6" s="1"/>
  <c r="R3586" i="6"/>
  <c r="S3586" i="6" s="1"/>
  <c r="AR3585" i="6"/>
  <c r="AQ3585" i="6"/>
  <c r="AG3585" i="6"/>
  <c r="AH3585" i="6" s="1"/>
  <c r="AE3585" i="6"/>
  <c r="AA3585" i="6"/>
  <c r="Z3585" i="6"/>
  <c r="T3585" i="6"/>
  <c r="U3585" i="6" s="1"/>
  <c r="R3585" i="6"/>
  <c r="S3585" i="6" s="1"/>
  <c r="AR3584" i="6"/>
  <c r="AQ3584" i="6"/>
  <c r="AG3584" i="6"/>
  <c r="AH3584" i="6" s="1"/>
  <c r="AE3584" i="6"/>
  <c r="AA3584" i="6"/>
  <c r="Z3584" i="6"/>
  <c r="T3584" i="6"/>
  <c r="U3584" i="6" s="1"/>
  <c r="R3584" i="6"/>
  <c r="S3584" i="6" s="1"/>
  <c r="AR3583" i="6"/>
  <c r="AQ3583" i="6"/>
  <c r="AG3583" i="6"/>
  <c r="AH3583" i="6" s="1"/>
  <c r="AE3583" i="6"/>
  <c r="AA3583" i="6"/>
  <c r="Z3583" i="6"/>
  <c r="T3583" i="6"/>
  <c r="U3583" i="6" s="1"/>
  <c r="R3583" i="6"/>
  <c r="S3583" i="6" s="1"/>
  <c r="AR3582" i="6"/>
  <c r="AQ3582" i="6"/>
  <c r="AG3582" i="6"/>
  <c r="AH3582" i="6" s="1"/>
  <c r="AE3582" i="6"/>
  <c r="AA3582" i="6"/>
  <c r="Z3582" i="6"/>
  <c r="T3582" i="6"/>
  <c r="U3582" i="6" s="1"/>
  <c r="R3582" i="6"/>
  <c r="S3582" i="6" s="1"/>
  <c r="AR3581" i="6"/>
  <c r="AQ3581" i="6"/>
  <c r="AG3581" i="6"/>
  <c r="AH3581" i="6" s="1"/>
  <c r="AE3581" i="6"/>
  <c r="AA3581" i="6"/>
  <c r="Z3581" i="6"/>
  <c r="T3581" i="6"/>
  <c r="U3581" i="6" s="1"/>
  <c r="R3581" i="6"/>
  <c r="S3581" i="6" s="1"/>
  <c r="AR3580" i="6"/>
  <c r="AQ3580" i="6"/>
  <c r="AG3580" i="6"/>
  <c r="AH3580" i="6" s="1"/>
  <c r="AE3580" i="6"/>
  <c r="AA3580" i="6"/>
  <c r="Z3580" i="6"/>
  <c r="T3580" i="6"/>
  <c r="U3580" i="6" s="1"/>
  <c r="R3580" i="6"/>
  <c r="S3580" i="6" s="1"/>
  <c r="AR3579" i="6"/>
  <c r="AQ3579" i="6"/>
  <c r="AG3579" i="6"/>
  <c r="AH3579" i="6" s="1"/>
  <c r="AE3579" i="6"/>
  <c r="AA3579" i="6"/>
  <c r="Z3579" i="6"/>
  <c r="T3579" i="6"/>
  <c r="U3579" i="6" s="1"/>
  <c r="R3579" i="6"/>
  <c r="S3579" i="6" s="1"/>
  <c r="AR3578" i="6"/>
  <c r="AQ3578" i="6"/>
  <c r="AG3578" i="6"/>
  <c r="AH3578" i="6" s="1"/>
  <c r="AE3578" i="6"/>
  <c r="AA3578" i="6"/>
  <c r="Z3578" i="6"/>
  <c r="T3578" i="6"/>
  <c r="U3578" i="6" s="1"/>
  <c r="R3578" i="6"/>
  <c r="S3578" i="6" s="1"/>
  <c r="AR3577" i="6"/>
  <c r="AQ3577" i="6"/>
  <c r="AG3577" i="6"/>
  <c r="AH3577" i="6" s="1"/>
  <c r="AE3577" i="6"/>
  <c r="AA3577" i="6"/>
  <c r="Z3577" i="6"/>
  <c r="T3577" i="6"/>
  <c r="U3577" i="6" s="1"/>
  <c r="R3577" i="6"/>
  <c r="S3577" i="6" s="1"/>
  <c r="AR3576" i="6"/>
  <c r="AQ3576" i="6"/>
  <c r="AG3576" i="6"/>
  <c r="AH3576" i="6" s="1"/>
  <c r="AE3576" i="6"/>
  <c r="AA3576" i="6"/>
  <c r="Z3576" i="6"/>
  <c r="T3576" i="6"/>
  <c r="U3576" i="6" s="1"/>
  <c r="R3576" i="6"/>
  <c r="S3576" i="6" s="1"/>
  <c r="AR3575" i="6"/>
  <c r="AQ3575" i="6"/>
  <c r="AG3575" i="6"/>
  <c r="AH3575" i="6" s="1"/>
  <c r="AE3575" i="6"/>
  <c r="AA3575" i="6"/>
  <c r="Z3575" i="6"/>
  <c r="T3575" i="6"/>
  <c r="U3575" i="6" s="1"/>
  <c r="R3575" i="6"/>
  <c r="S3575" i="6" s="1"/>
  <c r="AR3574" i="6"/>
  <c r="AQ3574" i="6"/>
  <c r="AG3574" i="6"/>
  <c r="AH3574" i="6" s="1"/>
  <c r="AE3574" i="6"/>
  <c r="AA3574" i="6"/>
  <c r="Z3574" i="6"/>
  <c r="T3574" i="6"/>
  <c r="U3574" i="6" s="1"/>
  <c r="R3574" i="6"/>
  <c r="S3574" i="6" s="1"/>
  <c r="AR3573" i="6"/>
  <c r="AQ3573" i="6"/>
  <c r="AG3573" i="6"/>
  <c r="AH3573" i="6" s="1"/>
  <c r="AE3573" i="6"/>
  <c r="AA3573" i="6"/>
  <c r="Z3573" i="6"/>
  <c r="T3573" i="6"/>
  <c r="U3573" i="6" s="1"/>
  <c r="R3573" i="6"/>
  <c r="S3573" i="6" s="1"/>
  <c r="AR3572" i="6"/>
  <c r="AQ3572" i="6"/>
  <c r="AG3572" i="6"/>
  <c r="AH3572" i="6" s="1"/>
  <c r="AE3572" i="6"/>
  <c r="AA3572" i="6"/>
  <c r="Z3572" i="6"/>
  <c r="T3572" i="6"/>
  <c r="U3572" i="6" s="1"/>
  <c r="S3572" i="6"/>
  <c r="R3572" i="6"/>
  <c r="AR3571" i="6"/>
  <c r="AQ3571" i="6"/>
  <c r="AG3571" i="6"/>
  <c r="AH3571" i="6" s="1"/>
  <c r="AE3571" i="6"/>
  <c r="AA3571" i="6"/>
  <c r="Z3571" i="6"/>
  <c r="T3571" i="6"/>
  <c r="U3571" i="6" s="1"/>
  <c r="R3571" i="6"/>
  <c r="S3571" i="6" s="1"/>
  <c r="AR3570" i="6"/>
  <c r="AQ3570" i="6"/>
  <c r="AG3570" i="6"/>
  <c r="AH3570" i="6" s="1"/>
  <c r="AE3570" i="6"/>
  <c r="AA3570" i="6"/>
  <c r="Z3570" i="6"/>
  <c r="T3570" i="6"/>
  <c r="U3570" i="6" s="1"/>
  <c r="R3570" i="6"/>
  <c r="S3570" i="6" s="1"/>
  <c r="AR3569" i="6"/>
  <c r="AQ3569" i="6"/>
  <c r="AG3569" i="6"/>
  <c r="AH3569" i="6" s="1"/>
  <c r="AE3569" i="6"/>
  <c r="AA3569" i="6"/>
  <c r="Z3569" i="6"/>
  <c r="T3569" i="6"/>
  <c r="U3569" i="6" s="1"/>
  <c r="R3569" i="6"/>
  <c r="S3569" i="6" s="1"/>
  <c r="AR3568" i="6"/>
  <c r="AQ3568" i="6"/>
  <c r="AG3568" i="6"/>
  <c r="AH3568" i="6" s="1"/>
  <c r="AE3568" i="6"/>
  <c r="AA3568" i="6"/>
  <c r="Z3568" i="6"/>
  <c r="T3568" i="6"/>
  <c r="U3568" i="6" s="1"/>
  <c r="R3568" i="6"/>
  <c r="S3568" i="6" s="1"/>
  <c r="AR3567" i="6"/>
  <c r="AQ3567" i="6"/>
  <c r="AG3567" i="6"/>
  <c r="AH3567" i="6" s="1"/>
  <c r="AE3567" i="6"/>
  <c r="AA3567" i="6"/>
  <c r="Z3567" i="6"/>
  <c r="T3567" i="6"/>
  <c r="U3567" i="6" s="1"/>
  <c r="R3567" i="6"/>
  <c r="S3567" i="6" s="1"/>
  <c r="AR3566" i="6"/>
  <c r="AQ3566" i="6"/>
  <c r="AG3566" i="6"/>
  <c r="AH3566" i="6" s="1"/>
  <c r="AE3566" i="6"/>
  <c r="AA3566" i="6"/>
  <c r="Z3566" i="6"/>
  <c r="T3566" i="6"/>
  <c r="U3566" i="6" s="1"/>
  <c r="R3566" i="6"/>
  <c r="S3566" i="6" s="1"/>
  <c r="AR3565" i="6"/>
  <c r="AQ3565" i="6"/>
  <c r="AG3565" i="6"/>
  <c r="AH3565" i="6" s="1"/>
  <c r="AE3565" i="6"/>
  <c r="AA3565" i="6"/>
  <c r="Z3565" i="6"/>
  <c r="T3565" i="6"/>
  <c r="U3565" i="6" s="1"/>
  <c r="R3565" i="6"/>
  <c r="S3565" i="6" s="1"/>
  <c r="AR3564" i="6"/>
  <c r="AQ3564" i="6"/>
  <c r="AG3564" i="6"/>
  <c r="AH3564" i="6" s="1"/>
  <c r="AE3564" i="6"/>
  <c r="AA3564" i="6"/>
  <c r="Z3564" i="6"/>
  <c r="T3564" i="6"/>
  <c r="U3564" i="6" s="1"/>
  <c r="R3564" i="6"/>
  <c r="S3564" i="6" s="1"/>
  <c r="AR3563" i="6"/>
  <c r="AQ3563" i="6"/>
  <c r="AG3563" i="6"/>
  <c r="AH3563" i="6" s="1"/>
  <c r="AE3563" i="6"/>
  <c r="AA3563" i="6"/>
  <c r="Z3563" i="6"/>
  <c r="T3563" i="6"/>
  <c r="U3563" i="6" s="1"/>
  <c r="R3563" i="6"/>
  <c r="S3563" i="6" s="1"/>
  <c r="AR3562" i="6"/>
  <c r="AQ3562" i="6"/>
  <c r="AG3562" i="6"/>
  <c r="AH3562" i="6" s="1"/>
  <c r="AE3562" i="6"/>
  <c r="AA3562" i="6"/>
  <c r="Z3562" i="6"/>
  <c r="T3562" i="6"/>
  <c r="U3562" i="6" s="1"/>
  <c r="R3562" i="6"/>
  <c r="S3562" i="6" s="1"/>
  <c r="AR3561" i="6"/>
  <c r="AQ3561" i="6"/>
  <c r="AG3561" i="6"/>
  <c r="AH3561" i="6" s="1"/>
  <c r="AE3561" i="6"/>
  <c r="AA3561" i="6"/>
  <c r="Z3561" i="6"/>
  <c r="T3561" i="6"/>
  <c r="U3561" i="6" s="1"/>
  <c r="R3561" i="6"/>
  <c r="S3561" i="6" s="1"/>
  <c r="AR3560" i="6"/>
  <c r="AQ3560" i="6"/>
  <c r="AG3560" i="6"/>
  <c r="AH3560" i="6" s="1"/>
  <c r="AE3560" i="6"/>
  <c r="AA3560" i="6"/>
  <c r="Z3560" i="6"/>
  <c r="T3560" i="6"/>
  <c r="U3560" i="6" s="1"/>
  <c r="R3560" i="6"/>
  <c r="S3560" i="6" s="1"/>
  <c r="AR3559" i="6"/>
  <c r="AQ3559" i="6"/>
  <c r="AG3559" i="6"/>
  <c r="AH3559" i="6" s="1"/>
  <c r="AE3559" i="6"/>
  <c r="AA3559" i="6"/>
  <c r="Z3559" i="6"/>
  <c r="T3559" i="6"/>
  <c r="U3559" i="6" s="1"/>
  <c r="R3559" i="6"/>
  <c r="S3559" i="6" s="1"/>
  <c r="AR3558" i="6"/>
  <c r="AQ3558" i="6"/>
  <c r="AG3558" i="6"/>
  <c r="AH3558" i="6" s="1"/>
  <c r="AE3558" i="6"/>
  <c r="AA3558" i="6"/>
  <c r="Z3558" i="6"/>
  <c r="T3558" i="6"/>
  <c r="U3558" i="6" s="1"/>
  <c r="R3558" i="6"/>
  <c r="S3558" i="6" s="1"/>
  <c r="AR3557" i="6"/>
  <c r="AQ3557" i="6"/>
  <c r="AG3557" i="6"/>
  <c r="AH3557" i="6" s="1"/>
  <c r="AE3557" i="6"/>
  <c r="AA3557" i="6"/>
  <c r="Z3557" i="6"/>
  <c r="T3557" i="6"/>
  <c r="U3557" i="6" s="1"/>
  <c r="R3557" i="6"/>
  <c r="S3557" i="6" s="1"/>
  <c r="AR3556" i="6"/>
  <c r="AQ3556" i="6"/>
  <c r="AG3556" i="6"/>
  <c r="AH3556" i="6" s="1"/>
  <c r="AE3556" i="6"/>
  <c r="AA3556" i="6"/>
  <c r="Z3556" i="6"/>
  <c r="T3556" i="6"/>
  <c r="U3556" i="6" s="1"/>
  <c r="R3556" i="6"/>
  <c r="S3556" i="6" s="1"/>
  <c r="AR3555" i="6"/>
  <c r="AQ3555" i="6"/>
  <c r="AG3555" i="6"/>
  <c r="AH3555" i="6" s="1"/>
  <c r="AE3555" i="6"/>
  <c r="AA3555" i="6"/>
  <c r="Z3555" i="6"/>
  <c r="T3555" i="6"/>
  <c r="U3555" i="6" s="1"/>
  <c r="R3555" i="6"/>
  <c r="S3555" i="6" s="1"/>
  <c r="AR3554" i="6"/>
  <c r="AQ3554" i="6"/>
  <c r="AG3554" i="6"/>
  <c r="AH3554" i="6" s="1"/>
  <c r="AE3554" i="6"/>
  <c r="AA3554" i="6"/>
  <c r="Z3554" i="6"/>
  <c r="T3554" i="6"/>
  <c r="U3554" i="6" s="1"/>
  <c r="R3554" i="6"/>
  <c r="S3554" i="6" s="1"/>
  <c r="AR3553" i="6"/>
  <c r="AQ3553" i="6"/>
  <c r="AG3553" i="6"/>
  <c r="AH3553" i="6" s="1"/>
  <c r="AE3553" i="6"/>
  <c r="AA3553" i="6"/>
  <c r="Z3553" i="6"/>
  <c r="T3553" i="6"/>
  <c r="U3553" i="6" s="1"/>
  <c r="R3553" i="6"/>
  <c r="S3553" i="6" s="1"/>
  <c r="AR3552" i="6"/>
  <c r="AQ3552" i="6"/>
  <c r="AG3552" i="6"/>
  <c r="AH3552" i="6" s="1"/>
  <c r="AE3552" i="6"/>
  <c r="AA3552" i="6"/>
  <c r="Z3552" i="6"/>
  <c r="T3552" i="6"/>
  <c r="U3552" i="6" s="1"/>
  <c r="R3552" i="6"/>
  <c r="S3552" i="6" s="1"/>
  <c r="AR3551" i="6"/>
  <c r="AQ3551" i="6"/>
  <c r="AG3551" i="6"/>
  <c r="AH3551" i="6" s="1"/>
  <c r="AE3551" i="6"/>
  <c r="AA3551" i="6"/>
  <c r="Z3551" i="6"/>
  <c r="T3551" i="6"/>
  <c r="U3551" i="6" s="1"/>
  <c r="R3551" i="6"/>
  <c r="S3551" i="6" s="1"/>
  <c r="AR3550" i="6"/>
  <c r="AQ3550" i="6"/>
  <c r="AG3550" i="6"/>
  <c r="AH3550" i="6" s="1"/>
  <c r="AE3550" i="6"/>
  <c r="AA3550" i="6"/>
  <c r="Z3550" i="6"/>
  <c r="T3550" i="6"/>
  <c r="U3550" i="6" s="1"/>
  <c r="R3550" i="6"/>
  <c r="S3550" i="6" s="1"/>
  <c r="AR3549" i="6"/>
  <c r="AQ3549" i="6"/>
  <c r="AG3549" i="6"/>
  <c r="AH3549" i="6" s="1"/>
  <c r="AE3549" i="6"/>
  <c r="AA3549" i="6"/>
  <c r="Z3549" i="6"/>
  <c r="T3549" i="6"/>
  <c r="U3549" i="6" s="1"/>
  <c r="R3549" i="6"/>
  <c r="S3549" i="6" s="1"/>
  <c r="AR3548" i="6"/>
  <c r="AQ3548" i="6"/>
  <c r="AG3548" i="6"/>
  <c r="AH3548" i="6" s="1"/>
  <c r="AE3548" i="6"/>
  <c r="AA3548" i="6"/>
  <c r="Z3548" i="6"/>
  <c r="T3548" i="6"/>
  <c r="U3548" i="6" s="1"/>
  <c r="R3548" i="6"/>
  <c r="S3548" i="6" s="1"/>
  <c r="AR3547" i="6"/>
  <c r="AQ3547" i="6"/>
  <c r="AG3547" i="6"/>
  <c r="AH3547" i="6" s="1"/>
  <c r="AE3547" i="6"/>
  <c r="AA3547" i="6"/>
  <c r="Z3547" i="6"/>
  <c r="T3547" i="6"/>
  <c r="U3547" i="6" s="1"/>
  <c r="R3547" i="6"/>
  <c r="S3547" i="6" s="1"/>
  <c r="AR3546" i="6"/>
  <c r="AQ3546" i="6"/>
  <c r="AG3546" i="6"/>
  <c r="AH3546" i="6" s="1"/>
  <c r="AE3546" i="6"/>
  <c r="AA3546" i="6"/>
  <c r="Z3546" i="6"/>
  <c r="T3546" i="6"/>
  <c r="U3546" i="6" s="1"/>
  <c r="R3546" i="6"/>
  <c r="S3546" i="6" s="1"/>
  <c r="AR3545" i="6"/>
  <c r="AQ3545" i="6"/>
  <c r="AG3545" i="6"/>
  <c r="AH3545" i="6" s="1"/>
  <c r="AE3545" i="6"/>
  <c r="AA3545" i="6"/>
  <c r="Z3545" i="6"/>
  <c r="T3545" i="6"/>
  <c r="U3545" i="6" s="1"/>
  <c r="R3545" i="6"/>
  <c r="S3545" i="6" s="1"/>
  <c r="AR3544" i="6"/>
  <c r="AQ3544" i="6"/>
  <c r="AG3544" i="6"/>
  <c r="AH3544" i="6" s="1"/>
  <c r="AE3544" i="6"/>
  <c r="AA3544" i="6"/>
  <c r="Z3544" i="6"/>
  <c r="T3544" i="6"/>
  <c r="U3544" i="6" s="1"/>
  <c r="R3544" i="6"/>
  <c r="S3544" i="6" s="1"/>
  <c r="AR3543" i="6"/>
  <c r="AQ3543" i="6"/>
  <c r="AG3543" i="6"/>
  <c r="AH3543" i="6" s="1"/>
  <c r="AE3543" i="6"/>
  <c r="AA3543" i="6"/>
  <c r="Z3543" i="6"/>
  <c r="T3543" i="6"/>
  <c r="U3543" i="6" s="1"/>
  <c r="R3543" i="6"/>
  <c r="S3543" i="6" s="1"/>
  <c r="AR3542" i="6"/>
  <c r="AQ3542" i="6"/>
  <c r="AG3542" i="6"/>
  <c r="AH3542" i="6" s="1"/>
  <c r="AE3542" i="6"/>
  <c r="AA3542" i="6"/>
  <c r="Z3542" i="6"/>
  <c r="T3542" i="6"/>
  <c r="U3542" i="6" s="1"/>
  <c r="R3542" i="6"/>
  <c r="S3542" i="6" s="1"/>
  <c r="AR3541" i="6"/>
  <c r="AQ3541" i="6"/>
  <c r="AG3541" i="6"/>
  <c r="AH3541" i="6" s="1"/>
  <c r="AE3541" i="6"/>
  <c r="AA3541" i="6"/>
  <c r="Z3541" i="6"/>
  <c r="T3541" i="6"/>
  <c r="U3541" i="6" s="1"/>
  <c r="R3541" i="6"/>
  <c r="S3541" i="6" s="1"/>
  <c r="AR3540" i="6"/>
  <c r="AQ3540" i="6"/>
  <c r="AG3540" i="6"/>
  <c r="AH3540" i="6" s="1"/>
  <c r="AE3540" i="6"/>
  <c r="AA3540" i="6"/>
  <c r="Z3540" i="6"/>
  <c r="T3540" i="6"/>
  <c r="U3540" i="6" s="1"/>
  <c r="R3540" i="6"/>
  <c r="S3540" i="6" s="1"/>
  <c r="AR3539" i="6"/>
  <c r="AQ3539" i="6"/>
  <c r="AG3539" i="6"/>
  <c r="AH3539" i="6" s="1"/>
  <c r="AE3539" i="6"/>
  <c r="AA3539" i="6"/>
  <c r="Z3539" i="6"/>
  <c r="T3539" i="6"/>
  <c r="U3539" i="6" s="1"/>
  <c r="R3539" i="6"/>
  <c r="S3539" i="6" s="1"/>
  <c r="AR3538" i="6"/>
  <c r="AQ3538" i="6"/>
  <c r="AG3538" i="6"/>
  <c r="AH3538" i="6" s="1"/>
  <c r="AE3538" i="6"/>
  <c r="AA3538" i="6"/>
  <c r="Z3538" i="6"/>
  <c r="T3538" i="6"/>
  <c r="U3538" i="6" s="1"/>
  <c r="R3538" i="6"/>
  <c r="S3538" i="6" s="1"/>
  <c r="AR3537" i="6"/>
  <c r="AQ3537" i="6"/>
  <c r="AG3537" i="6"/>
  <c r="AH3537" i="6" s="1"/>
  <c r="AE3537" i="6"/>
  <c r="AA3537" i="6"/>
  <c r="Z3537" i="6"/>
  <c r="T3537" i="6"/>
  <c r="U3537" i="6" s="1"/>
  <c r="R3537" i="6"/>
  <c r="S3537" i="6" s="1"/>
  <c r="AR3536" i="6"/>
  <c r="AQ3536" i="6"/>
  <c r="AG3536" i="6"/>
  <c r="AH3536" i="6" s="1"/>
  <c r="AE3536" i="6"/>
  <c r="AA3536" i="6"/>
  <c r="Z3536" i="6"/>
  <c r="T3536" i="6"/>
  <c r="U3536" i="6" s="1"/>
  <c r="R3536" i="6"/>
  <c r="S3536" i="6" s="1"/>
  <c r="AR3535" i="6"/>
  <c r="AQ3535" i="6"/>
  <c r="AG3535" i="6"/>
  <c r="AH3535" i="6" s="1"/>
  <c r="AE3535" i="6"/>
  <c r="AA3535" i="6"/>
  <c r="Z3535" i="6"/>
  <c r="T3535" i="6"/>
  <c r="U3535" i="6" s="1"/>
  <c r="R3535" i="6"/>
  <c r="S3535" i="6" s="1"/>
  <c r="AR3534" i="6"/>
  <c r="AQ3534" i="6"/>
  <c r="AG3534" i="6"/>
  <c r="AH3534" i="6" s="1"/>
  <c r="AE3534" i="6"/>
  <c r="AA3534" i="6"/>
  <c r="Z3534" i="6"/>
  <c r="T3534" i="6"/>
  <c r="U3534" i="6" s="1"/>
  <c r="R3534" i="6"/>
  <c r="S3534" i="6" s="1"/>
  <c r="AR3533" i="6"/>
  <c r="AQ3533" i="6"/>
  <c r="AG3533" i="6"/>
  <c r="AH3533" i="6" s="1"/>
  <c r="AE3533" i="6"/>
  <c r="AA3533" i="6"/>
  <c r="Z3533" i="6"/>
  <c r="T3533" i="6"/>
  <c r="U3533" i="6" s="1"/>
  <c r="R3533" i="6"/>
  <c r="S3533" i="6" s="1"/>
  <c r="AR3532" i="6"/>
  <c r="AQ3532" i="6"/>
  <c r="AG3532" i="6"/>
  <c r="AH3532" i="6" s="1"/>
  <c r="AE3532" i="6"/>
  <c r="AA3532" i="6"/>
  <c r="Z3532" i="6"/>
  <c r="T3532" i="6"/>
  <c r="U3532" i="6" s="1"/>
  <c r="R3532" i="6"/>
  <c r="S3532" i="6" s="1"/>
  <c r="AR3531" i="6"/>
  <c r="AQ3531" i="6"/>
  <c r="AG3531" i="6"/>
  <c r="AH3531" i="6" s="1"/>
  <c r="AE3531" i="6"/>
  <c r="AA3531" i="6"/>
  <c r="Z3531" i="6"/>
  <c r="T3531" i="6"/>
  <c r="U3531" i="6" s="1"/>
  <c r="R3531" i="6"/>
  <c r="S3531" i="6" s="1"/>
  <c r="AR3530" i="6"/>
  <c r="AQ3530" i="6"/>
  <c r="AG3530" i="6"/>
  <c r="AH3530" i="6" s="1"/>
  <c r="AE3530" i="6"/>
  <c r="AA3530" i="6"/>
  <c r="Z3530" i="6"/>
  <c r="T3530" i="6"/>
  <c r="U3530" i="6" s="1"/>
  <c r="R3530" i="6"/>
  <c r="S3530" i="6" s="1"/>
  <c r="AR3529" i="6"/>
  <c r="AQ3529" i="6"/>
  <c r="AG3529" i="6"/>
  <c r="AH3529" i="6" s="1"/>
  <c r="AE3529" i="6"/>
  <c r="AA3529" i="6"/>
  <c r="Z3529" i="6"/>
  <c r="T3529" i="6"/>
  <c r="U3529" i="6" s="1"/>
  <c r="R3529" i="6"/>
  <c r="S3529" i="6" s="1"/>
  <c r="AR3528" i="6"/>
  <c r="AQ3528" i="6"/>
  <c r="AG3528" i="6"/>
  <c r="AH3528" i="6" s="1"/>
  <c r="AE3528" i="6"/>
  <c r="AA3528" i="6"/>
  <c r="Z3528" i="6"/>
  <c r="T3528" i="6"/>
  <c r="U3528" i="6" s="1"/>
  <c r="R3528" i="6"/>
  <c r="S3528" i="6" s="1"/>
  <c r="AR3527" i="6"/>
  <c r="AQ3527" i="6"/>
  <c r="AG3527" i="6"/>
  <c r="AH3527" i="6" s="1"/>
  <c r="AE3527" i="6"/>
  <c r="AA3527" i="6"/>
  <c r="Z3527" i="6"/>
  <c r="T3527" i="6"/>
  <c r="U3527" i="6" s="1"/>
  <c r="R3527" i="6"/>
  <c r="S3527" i="6" s="1"/>
  <c r="AR3526" i="6"/>
  <c r="AQ3526" i="6"/>
  <c r="AG3526" i="6"/>
  <c r="AH3526" i="6" s="1"/>
  <c r="AE3526" i="6"/>
  <c r="AA3526" i="6"/>
  <c r="Z3526" i="6"/>
  <c r="T3526" i="6"/>
  <c r="U3526" i="6" s="1"/>
  <c r="R3526" i="6"/>
  <c r="S3526" i="6" s="1"/>
  <c r="AR3525" i="6"/>
  <c r="AQ3525" i="6"/>
  <c r="AG3525" i="6"/>
  <c r="AH3525" i="6" s="1"/>
  <c r="AE3525" i="6"/>
  <c r="AA3525" i="6"/>
  <c r="Z3525" i="6"/>
  <c r="T3525" i="6"/>
  <c r="U3525" i="6" s="1"/>
  <c r="R3525" i="6"/>
  <c r="S3525" i="6" s="1"/>
  <c r="AR3524" i="6"/>
  <c r="AQ3524" i="6"/>
  <c r="AG3524" i="6"/>
  <c r="AH3524" i="6" s="1"/>
  <c r="AE3524" i="6"/>
  <c r="AA3524" i="6"/>
  <c r="Z3524" i="6"/>
  <c r="T3524" i="6"/>
  <c r="U3524" i="6" s="1"/>
  <c r="R3524" i="6"/>
  <c r="S3524" i="6" s="1"/>
  <c r="AR3523" i="6"/>
  <c r="AQ3523" i="6"/>
  <c r="AG3523" i="6"/>
  <c r="AH3523" i="6" s="1"/>
  <c r="AE3523" i="6"/>
  <c r="AA3523" i="6"/>
  <c r="Z3523" i="6"/>
  <c r="T3523" i="6"/>
  <c r="U3523" i="6" s="1"/>
  <c r="R3523" i="6"/>
  <c r="S3523" i="6" s="1"/>
  <c r="AR3522" i="6"/>
  <c r="AQ3522" i="6"/>
  <c r="AG3522" i="6"/>
  <c r="AH3522" i="6" s="1"/>
  <c r="AE3522" i="6"/>
  <c r="AA3522" i="6"/>
  <c r="Z3522" i="6"/>
  <c r="T3522" i="6"/>
  <c r="U3522" i="6" s="1"/>
  <c r="R3522" i="6"/>
  <c r="S3522" i="6" s="1"/>
  <c r="AR3521" i="6"/>
  <c r="AQ3521" i="6"/>
  <c r="AG3521" i="6"/>
  <c r="AH3521" i="6" s="1"/>
  <c r="AE3521" i="6"/>
  <c r="AA3521" i="6"/>
  <c r="Z3521" i="6"/>
  <c r="T3521" i="6"/>
  <c r="U3521" i="6" s="1"/>
  <c r="R3521" i="6"/>
  <c r="S3521" i="6" s="1"/>
  <c r="AR3520" i="6"/>
  <c r="AQ3520" i="6"/>
  <c r="AG3520" i="6"/>
  <c r="AH3520" i="6" s="1"/>
  <c r="AE3520" i="6"/>
  <c r="AA3520" i="6"/>
  <c r="Z3520" i="6"/>
  <c r="U3520" i="6"/>
  <c r="T3520" i="6"/>
  <c r="R3520" i="6"/>
  <c r="S3520" i="6" s="1"/>
  <c r="AR3519" i="6"/>
  <c r="AQ3519" i="6"/>
  <c r="AG3519" i="6"/>
  <c r="AH3519" i="6" s="1"/>
  <c r="AE3519" i="6"/>
  <c r="AA3519" i="6"/>
  <c r="Z3519" i="6"/>
  <c r="T3519" i="6"/>
  <c r="U3519" i="6" s="1"/>
  <c r="R3519" i="6"/>
  <c r="S3519" i="6" s="1"/>
  <c r="AR3518" i="6"/>
  <c r="AQ3518" i="6"/>
  <c r="AG3518" i="6"/>
  <c r="AH3518" i="6" s="1"/>
  <c r="AE3518" i="6"/>
  <c r="AA3518" i="6"/>
  <c r="Z3518" i="6"/>
  <c r="T3518" i="6"/>
  <c r="U3518" i="6" s="1"/>
  <c r="R3518" i="6"/>
  <c r="S3518" i="6" s="1"/>
  <c r="AR3517" i="6"/>
  <c r="AQ3517" i="6"/>
  <c r="AG3517" i="6"/>
  <c r="AH3517" i="6" s="1"/>
  <c r="AE3517" i="6"/>
  <c r="AA3517" i="6"/>
  <c r="Z3517" i="6"/>
  <c r="T3517" i="6"/>
  <c r="U3517" i="6" s="1"/>
  <c r="R3517" i="6"/>
  <c r="S3517" i="6" s="1"/>
  <c r="AR3516" i="6"/>
  <c r="AQ3516" i="6"/>
  <c r="AG3516" i="6"/>
  <c r="AH3516" i="6" s="1"/>
  <c r="AE3516" i="6"/>
  <c r="AA3516" i="6"/>
  <c r="Z3516" i="6"/>
  <c r="T3516" i="6"/>
  <c r="U3516" i="6" s="1"/>
  <c r="R3516" i="6"/>
  <c r="S3516" i="6" s="1"/>
  <c r="AR3515" i="6"/>
  <c r="AQ3515" i="6"/>
  <c r="AG3515" i="6"/>
  <c r="AH3515" i="6" s="1"/>
  <c r="AE3515" i="6"/>
  <c r="AA3515" i="6"/>
  <c r="Z3515" i="6"/>
  <c r="T3515" i="6"/>
  <c r="U3515" i="6" s="1"/>
  <c r="R3515" i="6"/>
  <c r="S3515" i="6" s="1"/>
  <c r="AR3514" i="6"/>
  <c r="AQ3514" i="6"/>
  <c r="AG3514" i="6"/>
  <c r="AH3514" i="6" s="1"/>
  <c r="AE3514" i="6"/>
  <c r="AA3514" i="6"/>
  <c r="Z3514" i="6"/>
  <c r="T3514" i="6"/>
  <c r="U3514" i="6" s="1"/>
  <c r="R3514" i="6"/>
  <c r="S3514" i="6" s="1"/>
  <c r="AR3513" i="6"/>
  <c r="AQ3513" i="6"/>
  <c r="AG3513" i="6"/>
  <c r="AH3513" i="6" s="1"/>
  <c r="AE3513" i="6"/>
  <c r="AA3513" i="6"/>
  <c r="Z3513" i="6"/>
  <c r="T3513" i="6"/>
  <c r="U3513" i="6" s="1"/>
  <c r="R3513" i="6"/>
  <c r="S3513" i="6" s="1"/>
  <c r="AR3512" i="6"/>
  <c r="AQ3512" i="6"/>
  <c r="AG3512" i="6"/>
  <c r="AH3512" i="6" s="1"/>
  <c r="AE3512" i="6"/>
  <c r="AA3512" i="6"/>
  <c r="Z3512" i="6"/>
  <c r="U3512" i="6"/>
  <c r="T3512" i="6"/>
  <c r="R3512" i="6"/>
  <c r="S3512" i="6" s="1"/>
  <c r="AR3511" i="6"/>
  <c r="AQ3511" i="6"/>
  <c r="AG3511" i="6"/>
  <c r="AH3511" i="6" s="1"/>
  <c r="AE3511" i="6"/>
  <c r="AA3511" i="6"/>
  <c r="Z3511" i="6"/>
  <c r="T3511" i="6"/>
  <c r="U3511" i="6" s="1"/>
  <c r="R3511" i="6"/>
  <c r="S3511" i="6" s="1"/>
  <c r="AR3510" i="6"/>
  <c r="AQ3510" i="6"/>
  <c r="AG3510" i="6"/>
  <c r="AH3510" i="6" s="1"/>
  <c r="AE3510" i="6"/>
  <c r="AA3510" i="6"/>
  <c r="Z3510" i="6"/>
  <c r="T3510" i="6"/>
  <c r="U3510" i="6" s="1"/>
  <c r="R3510" i="6"/>
  <c r="S3510" i="6" s="1"/>
  <c r="AR3509" i="6"/>
  <c r="AQ3509" i="6"/>
  <c r="AG3509" i="6"/>
  <c r="AH3509" i="6" s="1"/>
  <c r="AE3509" i="6"/>
  <c r="AA3509" i="6"/>
  <c r="Z3509" i="6"/>
  <c r="T3509" i="6"/>
  <c r="U3509" i="6" s="1"/>
  <c r="R3509" i="6"/>
  <c r="S3509" i="6" s="1"/>
  <c r="AR3508" i="6"/>
  <c r="AQ3508" i="6"/>
  <c r="AG3508" i="6"/>
  <c r="AH3508" i="6" s="1"/>
  <c r="AE3508" i="6"/>
  <c r="AA3508" i="6"/>
  <c r="Z3508" i="6"/>
  <c r="T3508" i="6"/>
  <c r="U3508" i="6" s="1"/>
  <c r="R3508" i="6"/>
  <c r="S3508" i="6" s="1"/>
  <c r="AR3507" i="6"/>
  <c r="AQ3507" i="6"/>
  <c r="AG3507" i="6"/>
  <c r="AH3507" i="6" s="1"/>
  <c r="AE3507" i="6"/>
  <c r="AA3507" i="6"/>
  <c r="Z3507" i="6"/>
  <c r="T3507" i="6"/>
  <c r="U3507" i="6" s="1"/>
  <c r="R3507" i="6"/>
  <c r="S3507" i="6" s="1"/>
  <c r="AR3506" i="6"/>
  <c r="AQ3506" i="6"/>
  <c r="AG3506" i="6"/>
  <c r="AH3506" i="6" s="1"/>
  <c r="AE3506" i="6"/>
  <c r="AA3506" i="6"/>
  <c r="Z3506" i="6"/>
  <c r="T3506" i="6"/>
  <c r="U3506" i="6" s="1"/>
  <c r="R3506" i="6"/>
  <c r="S3506" i="6" s="1"/>
  <c r="AR3505" i="6"/>
  <c r="AQ3505" i="6"/>
  <c r="AG3505" i="6"/>
  <c r="AH3505" i="6" s="1"/>
  <c r="AE3505" i="6"/>
  <c r="AA3505" i="6"/>
  <c r="Z3505" i="6"/>
  <c r="T3505" i="6"/>
  <c r="U3505" i="6" s="1"/>
  <c r="R3505" i="6"/>
  <c r="S3505" i="6" s="1"/>
  <c r="AR3504" i="6"/>
  <c r="AQ3504" i="6"/>
  <c r="AG3504" i="6"/>
  <c r="AH3504" i="6" s="1"/>
  <c r="AE3504" i="6"/>
  <c r="AA3504" i="6"/>
  <c r="Z3504" i="6"/>
  <c r="T3504" i="6"/>
  <c r="U3504" i="6" s="1"/>
  <c r="R3504" i="6"/>
  <c r="S3504" i="6" s="1"/>
  <c r="AR3503" i="6"/>
  <c r="AQ3503" i="6"/>
  <c r="AG3503" i="6"/>
  <c r="AH3503" i="6" s="1"/>
  <c r="AE3503" i="6"/>
  <c r="AA3503" i="6"/>
  <c r="Z3503" i="6"/>
  <c r="T3503" i="6"/>
  <c r="U3503" i="6" s="1"/>
  <c r="R3503" i="6"/>
  <c r="S3503" i="6" s="1"/>
  <c r="AR3502" i="6"/>
  <c r="AQ3502" i="6"/>
  <c r="AG3502" i="6"/>
  <c r="AH3502" i="6" s="1"/>
  <c r="AE3502" i="6"/>
  <c r="AA3502" i="6"/>
  <c r="Z3502" i="6"/>
  <c r="T3502" i="6"/>
  <c r="U3502" i="6" s="1"/>
  <c r="R3502" i="6"/>
  <c r="S3502" i="6" s="1"/>
  <c r="AR3501" i="6"/>
  <c r="AQ3501" i="6"/>
  <c r="AG3501" i="6"/>
  <c r="AH3501" i="6" s="1"/>
  <c r="AE3501" i="6"/>
  <c r="AA3501" i="6"/>
  <c r="Z3501" i="6"/>
  <c r="T3501" i="6"/>
  <c r="U3501" i="6" s="1"/>
  <c r="R3501" i="6"/>
  <c r="S3501" i="6" s="1"/>
  <c r="AR3500" i="6"/>
  <c r="AQ3500" i="6"/>
  <c r="AG3500" i="6"/>
  <c r="AH3500" i="6" s="1"/>
  <c r="AE3500" i="6"/>
  <c r="AA3500" i="6"/>
  <c r="Z3500" i="6"/>
  <c r="T3500" i="6"/>
  <c r="U3500" i="6" s="1"/>
  <c r="R3500" i="6"/>
  <c r="S3500" i="6" s="1"/>
  <c r="AR3499" i="6"/>
  <c r="AQ3499" i="6"/>
  <c r="AG3499" i="6"/>
  <c r="AH3499" i="6" s="1"/>
  <c r="AE3499" i="6"/>
  <c r="AA3499" i="6"/>
  <c r="Z3499" i="6"/>
  <c r="T3499" i="6"/>
  <c r="U3499" i="6" s="1"/>
  <c r="R3499" i="6"/>
  <c r="S3499" i="6" s="1"/>
  <c r="AR3498" i="6"/>
  <c r="AQ3498" i="6"/>
  <c r="AG3498" i="6"/>
  <c r="AH3498" i="6" s="1"/>
  <c r="AE3498" i="6"/>
  <c r="AA3498" i="6"/>
  <c r="Z3498" i="6"/>
  <c r="T3498" i="6"/>
  <c r="U3498" i="6" s="1"/>
  <c r="R3498" i="6"/>
  <c r="S3498" i="6" s="1"/>
  <c r="AR3497" i="6"/>
  <c r="AQ3497" i="6"/>
  <c r="AG3497" i="6"/>
  <c r="AH3497" i="6" s="1"/>
  <c r="AE3497" i="6"/>
  <c r="AA3497" i="6"/>
  <c r="Z3497" i="6"/>
  <c r="T3497" i="6"/>
  <c r="U3497" i="6" s="1"/>
  <c r="R3497" i="6"/>
  <c r="S3497" i="6" s="1"/>
  <c r="AR3496" i="6"/>
  <c r="AQ3496" i="6"/>
  <c r="AG3496" i="6"/>
  <c r="AH3496" i="6" s="1"/>
  <c r="AE3496" i="6"/>
  <c r="AA3496" i="6"/>
  <c r="Z3496" i="6"/>
  <c r="T3496" i="6"/>
  <c r="U3496" i="6" s="1"/>
  <c r="R3496" i="6"/>
  <c r="S3496" i="6" s="1"/>
  <c r="AR3495" i="6"/>
  <c r="AQ3495" i="6"/>
  <c r="AG3495" i="6"/>
  <c r="AH3495" i="6" s="1"/>
  <c r="AE3495" i="6"/>
  <c r="AA3495" i="6"/>
  <c r="Z3495" i="6"/>
  <c r="T3495" i="6"/>
  <c r="U3495" i="6" s="1"/>
  <c r="R3495" i="6"/>
  <c r="S3495" i="6" s="1"/>
  <c r="AR3494" i="6"/>
  <c r="AQ3494" i="6"/>
  <c r="AG3494" i="6"/>
  <c r="AH3494" i="6" s="1"/>
  <c r="AE3494" i="6"/>
  <c r="AA3494" i="6"/>
  <c r="Z3494" i="6"/>
  <c r="T3494" i="6"/>
  <c r="U3494" i="6" s="1"/>
  <c r="R3494" i="6"/>
  <c r="S3494" i="6" s="1"/>
  <c r="AR3493" i="6"/>
  <c r="AQ3493" i="6"/>
  <c r="AG3493" i="6"/>
  <c r="AH3493" i="6" s="1"/>
  <c r="AE3493" i="6"/>
  <c r="AA3493" i="6"/>
  <c r="Z3493" i="6"/>
  <c r="T3493" i="6"/>
  <c r="U3493" i="6" s="1"/>
  <c r="R3493" i="6"/>
  <c r="S3493" i="6" s="1"/>
  <c r="AR3492" i="6"/>
  <c r="AQ3492" i="6"/>
  <c r="AG3492" i="6"/>
  <c r="AH3492" i="6" s="1"/>
  <c r="AE3492" i="6"/>
  <c r="AA3492" i="6"/>
  <c r="Z3492" i="6"/>
  <c r="T3492" i="6"/>
  <c r="U3492" i="6" s="1"/>
  <c r="R3492" i="6"/>
  <c r="S3492" i="6" s="1"/>
  <c r="AR3491" i="6"/>
  <c r="AQ3491" i="6"/>
  <c r="AG3491" i="6"/>
  <c r="AH3491" i="6" s="1"/>
  <c r="AE3491" i="6"/>
  <c r="AA3491" i="6"/>
  <c r="Z3491" i="6"/>
  <c r="T3491" i="6"/>
  <c r="U3491" i="6" s="1"/>
  <c r="R3491" i="6"/>
  <c r="S3491" i="6" s="1"/>
  <c r="AR3490" i="6"/>
  <c r="AQ3490" i="6"/>
  <c r="AG3490" i="6"/>
  <c r="AH3490" i="6" s="1"/>
  <c r="AE3490" i="6"/>
  <c r="AA3490" i="6"/>
  <c r="Z3490" i="6"/>
  <c r="T3490" i="6"/>
  <c r="U3490" i="6" s="1"/>
  <c r="R3490" i="6"/>
  <c r="S3490" i="6" s="1"/>
  <c r="AR3489" i="6"/>
  <c r="AQ3489" i="6"/>
  <c r="AG3489" i="6"/>
  <c r="AH3489" i="6" s="1"/>
  <c r="AE3489" i="6"/>
  <c r="AA3489" i="6"/>
  <c r="Z3489" i="6"/>
  <c r="T3489" i="6"/>
  <c r="U3489" i="6" s="1"/>
  <c r="R3489" i="6"/>
  <c r="S3489" i="6" s="1"/>
  <c r="AR3488" i="6"/>
  <c r="AQ3488" i="6"/>
  <c r="AG3488" i="6"/>
  <c r="AH3488" i="6" s="1"/>
  <c r="AE3488" i="6"/>
  <c r="AA3488" i="6"/>
  <c r="Z3488" i="6"/>
  <c r="T3488" i="6"/>
  <c r="U3488" i="6" s="1"/>
  <c r="R3488" i="6"/>
  <c r="S3488" i="6" s="1"/>
  <c r="AR3487" i="6"/>
  <c r="AQ3487" i="6"/>
  <c r="AG3487" i="6"/>
  <c r="AH3487" i="6" s="1"/>
  <c r="AE3487" i="6"/>
  <c r="AA3487" i="6"/>
  <c r="Z3487" i="6"/>
  <c r="T3487" i="6"/>
  <c r="U3487" i="6" s="1"/>
  <c r="R3487" i="6"/>
  <c r="S3487" i="6" s="1"/>
  <c r="AR3486" i="6"/>
  <c r="AQ3486" i="6"/>
  <c r="AG3486" i="6"/>
  <c r="AH3486" i="6" s="1"/>
  <c r="AE3486" i="6"/>
  <c r="AA3486" i="6"/>
  <c r="Z3486" i="6"/>
  <c r="T3486" i="6"/>
  <c r="U3486" i="6" s="1"/>
  <c r="R3486" i="6"/>
  <c r="S3486" i="6" s="1"/>
  <c r="AR3485" i="6"/>
  <c r="AQ3485" i="6"/>
  <c r="AG3485" i="6"/>
  <c r="AH3485" i="6" s="1"/>
  <c r="AE3485" i="6"/>
  <c r="AA3485" i="6"/>
  <c r="Z3485" i="6"/>
  <c r="T3485" i="6"/>
  <c r="U3485" i="6" s="1"/>
  <c r="R3485" i="6"/>
  <c r="S3485" i="6" s="1"/>
  <c r="AR3484" i="6"/>
  <c r="AQ3484" i="6"/>
  <c r="AG3484" i="6"/>
  <c r="AH3484" i="6" s="1"/>
  <c r="AE3484" i="6"/>
  <c r="AA3484" i="6"/>
  <c r="Z3484" i="6"/>
  <c r="T3484" i="6"/>
  <c r="U3484" i="6" s="1"/>
  <c r="R3484" i="6"/>
  <c r="S3484" i="6" s="1"/>
  <c r="AR3483" i="6"/>
  <c r="AQ3483" i="6"/>
  <c r="AG3483" i="6"/>
  <c r="AH3483" i="6" s="1"/>
  <c r="AE3483" i="6"/>
  <c r="AA3483" i="6"/>
  <c r="Z3483" i="6"/>
  <c r="T3483" i="6"/>
  <c r="U3483" i="6" s="1"/>
  <c r="R3483" i="6"/>
  <c r="S3483" i="6" s="1"/>
  <c r="AR3482" i="6"/>
  <c r="AQ3482" i="6"/>
  <c r="AG3482" i="6"/>
  <c r="AH3482" i="6" s="1"/>
  <c r="AE3482" i="6"/>
  <c r="AA3482" i="6"/>
  <c r="Z3482" i="6"/>
  <c r="T3482" i="6"/>
  <c r="U3482" i="6" s="1"/>
  <c r="R3482" i="6"/>
  <c r="S3482" i="6" s="1"/>
  <c r="AR3481" i="6"/>
  <c r="AQ3481" i="6"/>
  <c r="AG3481" i="6"/>
  <c r="AH3481" i="6" s="1"/>
  <c r="AE3481" i="6"/>
  <c r="AA3481" i="6"/>
  <c r="Z3481" i="6"/>
  <c r="T3481" i="6"/>
  <c r="U3481" i="6" s="1"/>
  <c r="R3481" i="6"/>
  <c r="S3481" i="6" s="1"/>
  <c r="AR3480" i="6"/>
  <c r="AQ3480" i="6"/>
  <c r="AG3480" i="6"/>
  <c r="AH3480" i="6" s="1"/>
  <c r="AE3480" i="6"/>
  <c r="AA3480" i="6"/>
  <c r="Z3480" i="6"/>
  <c r="T3480" i="6"/>
  <c r="U3480" i="6" s="1"/>
  <c r="R3480" i="6"/>
  <c r="S3480" i="6" s="1"/>
  <c r="AR3479" i="6"/>
  <c r="AQ3479" i="6"/>
  <c r="AG3479" i="6"/>
  <c r="AH3479" i="6" s="1"/>
  <c r="AE3479" i="6"/>
  <c r="AA3479" i="6"/>
  <c r="Z3479" i="6"/>
  <c r="T3479" i="6"/>
  <c r="U3479" i="6" s="1"/>
  <c r="R3479" i="6"/>
  <c r="S3479" i="6" s="1"/>
  <c r="AR3478" i="6"/>
  <c r="AQ3478" i="6"/>
  <c r="AG3478" i="6"/>
  <c r="AH3478" i="6" s="1"/>
  <c r="AE3478" i="6"/>
  <c r="AA3478" i="6"/>
  <c r="Z3478" i="6"/>
  <c r="T3478" i="6"/>
  <c r="U3478" i="6" s="1"/>
  <c r="R3478" i="6"/>
  <c r="S3478" i="6" s="1"/>
  <c r="AR3477" i="6"/>
  <c r="AQ3477" i="6"/>
  <c r="AG3477" i="6"/>
  <c r="AH3477" i="6" s="1"/>
  <c r="AE3477" i="6"/>
  <c r="AA3477" i="6"/>
  <c r="Z3477" i="6"/>
  <c r="T3477" i="6"/>
  <c r="U3477" i="6" s="1"/>
  <c r="R3477" i="6"/>
  <c r="S3477" i="6" s="1"/>
  <c r="AR3476" i="6"/>
  <c r="AQ3476" i="6"/>
  <c r="AG3476" i="6"/>
  <c r="AH3476" i="6" s="1"/>
  <c r="AE3476" i="6"/>
  <c r="AA3476" i="6"/>
  <c r="Z3476" i="6"/>
  <c r="T3476" i="6"/>
  <c r="U3476" i="6" s="1"/>
  <c r="R3476" i="6"/>
  <c r="S3476" i="6" s="1"/>
  <c r="AR3475" i="6"/>
  <c r="AQ3475" i="6"/>
  <c r="AG3475" i="6"/>
  <c r="AH3475" i="6" s="1"/>
  <c r="AE3475" i="6"/>
  <c r="AA3475" i="6"/>
  <c r="Z3475" i="6"/>
  <c r="T3475" i="6"/>
  <c r="U3475" i="6" s="1"/>
  <c r="R3475" i="6"/>
  <c r="S3475" i="6" s="1"/>
  <c r="AR3474" i="6"/>
  <c r="AQ3474" i="6"/>
  <c r="AG3474" i="6"/>
  <c r="AH3474" i="6" s="1"/>
  <c r="AE3474" i="6"/>
  <c r="AA3474" i="6"/>
  <c r="Z3474" i="6"/>
  <c r="T3474" i="6"/>
  <c r="U3474" i="6" s="1"/>
  <c r="R3474" i="6"/>
  <c r="S3474" i="6" s="1"/>
  <c r="AR3473" i="6"/>
  <c r="AQ3473" i="6"/>
  <c r="AG3473" i="6"/>
  <c r="AH3473" i="6" s="1"/>
  <c r="AE3473" i="6"/>
  <c r="AA3473" i="6"/>
  <c r="Z3473" i="6"/>
  <c r="T3473" i="6"/>
  <c r="U3473" i="6" s="1"/>
  <c r="R3473" i="6"/>
  <c r="S3473" i="6" s="1"/>
  <c r="AR3472" i="6"/>
  <c r="AQ3472" i="6"/>
  <c r="AG3472" i="6"/>
  <c r="AH3472" i="6" s="1"/>
  <c r="AE3472" i="6"/>
  <c r="AA3472" i="6"/>
  <c r="Z3472" i="6"/>
  <c r="T3472" i="6"/>
  <c r="U3472" i="6" s="1"/>
  <c r="R3472" i="6"/>
  <c r="S3472" i="6" s="1"/>
  <c r="AR3471" i="6"/>
  <c r="AQ3471" i="6"/>
  <c r="AG3471" i="6"/>
  <c r="AH3471" i="6" s="1"/>
  <c r="AE3471" i="6"/>
  <c r="AA3471" i="6"/>
  <c r="Z3471" i="6"/>
  <c r="T3471" i="6"/>
  <c r="U3471" i="6" s="1"/>
  <c r="R3471" i="6"/>
  <c r="S3471" i="6" s="1"/>
  <c r="AR3470" i="6"/>
  <c r="AQ3470" i="6"/>
  <c r="AG3470" i="6"/>
  <c r="AH3470" i="6" s="1"/>
  <c r="AE3470" i="6"/>
  <c r="AA3470" i="6"/>
  <c r="Z3470" i="6"/>
  <c r="T3470" i="6"/>
  <c r="U3470" i="6" s="1"/>
  <c r="R3470" i="6"/>
  <c r="S3470" i="6" s="1"/>
  <c r="AR3469" i="6"/>
  <c r="AQ3469" i="6"/>
  <c r="AG3469" i="6"/>
  <c r="AH3469" i="6" s="1"/>
  <c r="AE3469" i="6"/>
  <c r="AA3469" i="6"/>
  <c r="Z3469" i="6"/>
  <c r="T3469" i="6"/>
  <c r="U3469" i="6" s="1"/>
  <c r="R3469" i="6"/>
  <c r="S3469" i="6" s="1"/>
  <c r="AR3468" i="6"/>
  <c r="AQ3468" i="6"/>
  <c r="AG3468" i="6"/>
  <c r="AH3468" i="6" s="1"/>
  <c r="AE3468" i="6"/>
  <c r="AA3468" i="6"/>
  <c r="Z3468" i="6"/>
  <c r="T3468" i="6"/>
  <c r="U3468" i="6" s="1"/>
  <c r="R3468" i="6"/>
  <c r="S3468" i="6" s="1"/>
  <c r="AR3467" i="6"/>
  <c r="AQ3467" i="6"/>
  <c r="AG3467" i="6"/>
  <c r="AH3467" i="6" s="1"/>
  <c r="AE3467" i="6"/>
  <c r="AA3467" i="6"/>
  <c r="Z3467" i="6"/>
  <c r="T3467" i="6"/>
  <c r="U3467" i="6" s="1"/>
  <c r="R3467" i="6"/>
  <c r="S3467" i="6" s="1"/>
  <c r="AR3466" i="6"/>
  <c r="AQ3466" i="6"/>
  <c r="AG3466" i="6"/>
  <c r="AH3466" i="6" s="1"/>
  <c r="AE3466" i="6"/>
  <c r="AA3466" i="6"/>
  <c r="Z3466" i="6"/>
  <c r="T3466" i="6"/>
  <c r="U3466" i="6" s="1"/>
  <c r="R3466" i="6"/>
  <c r="S3466" i="6" s="1"/>
  <c r="AR3465" i="6"/>
  <c r="AQ3465" i="6"/>
  <c r="AG3465" i="6"/>
  <c r="AH3465" i="6" s="1"/>
  <c r="AE3465" i="6"/>
  <c r="AA3465" i="6"/>
  <c r="Z3465" i="6"/>
  <c r="T3465" i="6"/>
  <c r="U3465" i="6" s="1"/>
  <c r="R3465" i="6"/>
  <c r="S3465" i="6" s="1"/>
  <c r="AR3464" i="6"/>
  <c r="AQ3464" i="6"/>
  <c r="AG3464" i="6"/>
  <c r="AH3464" i="6" s="1"/>
  <c r="AE3464" i="6"/>
  <c r="AA3464" i="6"/>
  <c r="Z3464" i="6"/>
  <c r="T3464" i="6"/>
  <c r="U3464" i="6" s="1"/>
  <c r="R3464" i="6"/>
  <c r="S3464" i="6" s="1"/>
  <c r="AR3463" i="6"/>
  <c r="AQ3463" i="6"/>
  <c r="AG3463" i="6"/>
  <c r="AH3463" i="6" s="1"/>
  <c r="AE3463" i="6"/>
  <c r="AA3463" i="6"/>
  <c r="Z3463" i="6"/>
  <c r="T3463" i="6"/>
  <c r="U3463" i="6" s="1"/>
  <c r="R3463" i="6"/>
  <c r="S3463" i="6" s="1"/>
  <c r="AR3462" i="6"/>
  <c r="AQ3462" i="6"/>
  <c r="AG3462" i="6"/>
  <c r="AH3462" i="6" s="1"/>
  <c r="AE3462" i="6"/>
  <c r="AA3462" i="6"/>
  <c r="Z3462" i="6"/>
  <c r="T3462" i="6"/>
  <c r="U3462" i="6" s="1"/>
  <c r="R3462" i="6"/>
  <c r="S3462" i="6" s="1"/>
  <c r="AR3461" i="6"/>
  <c r="AQ3461" i="6"/>
  <c r="AG3461" i="6"/>
  <c r="AH3461" i="6" s="1"/>
  <c r="AE3461" i="6"/>
  <c r="AA3461" i="6"/>
  <c r="Z3461" i="6"/>
  <c r="T3461" i="6"/>
  <c r="U3461" i="6" s="1"/>
  <c r="R3461" i="6"/>
  <c r="S3461" i="6" s="1"/>
  <c r="AR3460" i="6"/>
  <c r="AQ3460" i="6"/>
  <c r="AG3460" i="6"/>
  <c r="AH3460" i="6" s="1"/>
  <c r="AE3460" i="6"/>
  <c r="AA3460" i="6"/>
  <c r="Z3460" i="6"/>
  <c r="T3460" i="6"/>
  <c r="U3460" i="6" s="1"/>
  <c r="R3460" i="6"/>
  <c r="S3460" i="6" s="1"/>
  <c r="AR3459" i="6"/>
  <c r="AQ3459" i="6"/>
  <c r="AG3459" i="6"/>
  <c r="AH3459" i="6" s="1"/>
  <c r="AE3459" i="6"/>
  <c r="AA3459" i="6"/>
  <c r="Z3459" i="6"/>
  <c r="T3459" i="6"/>
  <c r="U3459" i="6" s="1"/>
  <c r="R3459" i="6"/>
  <c r="S3459" i="6" s="1"/>
  <c r="AR3458" i="6"/>
  <c r="AQ3458" i="6"/>
  <c r="AG3458" i="6"/>
  <c r="AH3458" i="6" s="1"/>
  <c r="AE3458" i="6"/>
  <c r="AA3458" i="6"/>
  <c r="Z3458" i="6"/>
  <c r="T3458" i="6"/>
  <c r="U3458" i="6" s="1"/>
  <c r="R3458" i="6"/>
  <c r="S3458" i="6" s="1"/>
  <c r="AR3457" i="6"/>
  <c r="AQ3457" i="6"/>
  <c r="AG3457" i="6"/>
  <c r="AH3457" i="6" s="1"/>
  <c r="AE3457" i="6"/>
  <c r="AA3457" i="6"/>
  <c r="Z3457" i="6"/>
  <c r="T3457" i="6"/>
  <c r="U3457" i="6" s="1"/>
  <c r="R3457" i="6"/>
  <c r="S3457" i="6" s="1"/>
  <c r="AR3456" i="6"/>
  <c r="AQ3456" i="6"/>
  <c r="AG3456" i="6"/>
  <c r="AH3456" i="6" s="1"/>
  <c r="AE3456" i="6"/>
  <c r="AA3456" i="6"/>
  <c r="Z3456" i="6"/>
  <c r="T3456" i="6"/>
  <c r="U3456" i="6" s="1"/>
  <c r="R3456" i="6"/>
  <c r="S3456" i="6" s="1"/>
  <c r="AR3455" i="6"/>
  <c r="AQ3455" i="6"/>
  <c r="AG3455" i="6"/>
  <c r="AH3455" i="6" s="1"/>
  <c r="AE3455" i="6"/>
  <c r="AA3455" i="6"/>
  <c r="Z3455" i="6"/>
  <c r="T3455" i="6"/>
  <c r="U3455" i="6" s="1"/>
  <c r="R3455" i="6"/>
  <c r="S3455" i="6" s="1"/>
  <c r="AR3454" i="6"/>
  <c r="AQ3454" i="6"/>
  <c r="AG3454" i="6"/>
  <c r="AH3454" i="6" s="1"/>
  <c r="AE3454" i="6"/>
  <c r="AA3454" i="6"/>
  <c r="Z3454" i="6"/>
  <c r="T3454" i="6"/>
  <c r="R3454" i="6"/>
  <c r="S3454" i="6" s="1"/>
  <c r="AR3453" i="6"/>
  <c r="AQ3453" i="6"/>
  <c r="AG3453" i="6"/>
  <c r="AH3453" i="6" s="1"/>
  <c r="AE3453" i="6"/>
  <c r="AA3453" i="6"/>
  <c r="Z3453" i="6"/>
  <c r="T3453" i="6"/>
  <c r="R3453" i="6"/>
  <c r="S3453" i="6" s="1"/>
  <c r="AR3452" i="6"/>
  <c r="AQ3452" i="6"/>
  <c r="AG3452" i="6"/>
  <c r="AH3452" i="6" s="1"/>
  <c r="AE3452" i="6"/>
  <c r="AA3452" i="6"/>
  <c r="Z3452" i="6"/>
  <c r="T3452" i="6"/>
  <c r="U3452" i="6" s="1"/>
  <c r="R3452" i="6"/>
  <c r="S3452" i="6" s="1"/>
  <c r="AR3451" i="6"/>
  <c r="AQ3451" i="6"/>
  <c r="AG3451" i="6"/>
  <c r="AH3451" i="6" s="1"/>
  <c r="AE3451" i="6"/>
  <c r="AA3451" i="6"/>
  <c r="Z3451" i="6"/>
  <c r="T3451" i="6"/>
  <c r="U3451" i="6" s="1"/>
  <c r="R3451" i="6"/>
  <c r="S3451" i="6" s="1"/>
  <c r="AR3450" i="6"/>
  <c r="AQ3450" i="6"/>
  <c r="AG3450" i="6"/>
  <c r="AH3450" i="6" s="1"/>
  <c r="AE3450" i="6"/>
  <c r="AA3450" i="6"/>
  <c r="Z3450" i="6"/>
  <c r="T3450" i="6"/>
  <c r="R3450" i="6"/>
  <c r="S3450" i="6" s="1"/>
  <c r="AR3449" i="6"/>
  <c r="AQ3449" i="6"/>
  <c r="AG3449" i="6"/>
  <c r="AH3449" i="6" s="1"/>
  <c r="AE3449" i="6"/>
  <c r="AA3449" i="6"/>
  <c r="Z3449" i="6"/>
  <c r="T3449" i="6"/>
  <c r="R3449" i="6"/>
  <c r="S3449" i="6" s="1"/>
  <c r="AR3448" i="6"/>
  <c r="AQ3448" i="6"/>
  <c r="AG3448" i="6"/>
  <c r="AH3448" i="6" s="1"/>
  <c r="AE3448" i="6"/>
  <c r="AA3448" i="6"/>
  <c r="Z3448" i="6"/>
  <c r="T3448" i="6"/>
  <c r="U3448" i="6" s="1"/>
  <c r="R3448" i="6"/>
  <c r="S3448" i="6" s="1"/>
  <c r="AR3447" i="6"/>
  <c r="AQ3447" i="6"/>
  <c r="AG3447" i="6"/>
  <c r="AH3447" i="6" s="1"/>
  <c r="AE3447" i="6"/>
  <c r="AA3447" i="6"/>
  <c r="Z3447" i="6"/>
  <c r="T3447" i="6"/>
  <c r="U3447" i="6" s="1"/>
  <c r="R3447" i="6"/>
  <c r="S3447" i="6" s="1"/>
  <c r="AR3446" i="6"/>
  <c r="AQ3446" i="6"/>
  <c r="AG3446" i="6"/>
  <c r="AH3446" i="6" s="1"/>
  <c r="AE3446" i="6"/>
  <c r="AA3446" i="6"/>
  <c r="Z3446" i="6"/>
  <c r="T3446" i="6"/>
  <c r="R3446" i="6"/>
  <c r="S3446" i="6" s="1"/>
  <c r="AR3445" i="6"/>
  <c r="AQ3445" i="6"/>
  <c r="AG3445" i="6"/>
  <c r="AH3445" i="6" s="1"/>
  <c r="AE3445" i="6"/>
  <c r="AA3445" i="6"/>
  <c r="Z3445" i="6"/>
  <c r="T3445" i="6"/>
  <c r="R3445" i="6"/>
  <c r="S3445" i="6" s="1"/>
  <c r="AR3444" i="6"/>
  <c r="AQ3444" i="6"/>
  <c r="AG3444" i="6"/>
  <c r="AH3444" i="6" s="1"/>
  <c r="AE3444" i="6"/>
  <c r="AA3444" i="6"/>
  <c r="Z3444" i="6"/>
  <c r="T3444" i="6"/>
  <c r="U3444" i="6" s="1"/>
  <c r="R3444" i="6"/>
  <c r="S3444" i="6" s="1"/>
  <c r="AR3443" i="6"/>
  <c r="AQ3443" i="6"/>
  <c r="AG3443" i="6"/>
  <c r="AH3443" i="6" s="1"/>
  <c r="AE3443" i="6"/>
  <c r="AA3443" i="6"/>
  <c r="Z3443" i="6"/>
  <c r="T3443" i="6"/>
  <c r="U3443" i="6" s="1"/>
  <c r="R3443" i="6"/>
  <c r="S3443" i="6" s="1"/>
  <c r="AR3442" i="6"/>
  <c r="AQ3442" i="6"/>
  <c r="AG3442" i="6"/>
  <c r="AH3442" i="6" s="1"/>
  <c r="AE3442" i="6"/>
  <c r="AA3442" i="6"/>
  <c r="Z3442" i="6"/>
  <c r="T3442" i="6"/>
  <c r="R3442" i="6"/>
  <c r="S3442" i="6" s="1"/>
  <c r="AR3441" i="6"/>
  <c r="AQ3441" i="6"/>
  <c r="AG3441" i="6"/>
  <c r="AH3441" i="6" s="1"/>
  <c r="AE3441" i="6"/>
  <c r="AA3441" i="6"/>
  <c r="Z3441" i="6"/>
  <c r="T3441" i="6"/>
  <c r="R3441" i="6"/>
  <c r="S3441" i="6" s="1"/>
  <c r="AR3440" i="6"/>
  <c r="AQ3440" i="6"/>
  <c r="AG3440" i="6"/>
  <c r="AH3440" i="6" s="1"/>
  <c r="AE3440" i="6"/>
  <c r="AA3440" i="6"/>
  <c r="Z3440" i="6"/>
  <c r="T3440" i="6"/>
  <c r="U3440" i="6" s="1"/>
  <c r="R3440" i="6"/>
  <c r="S3440" i="6" s="1"/>
  <c r="AR3439" i="6"/>
  <c r="AQ3439" i="6"/>
  <c r="AG3439" i="6"/>
  <c r="AH3439" i="6" s="1"/>
  <c r="AE3439" i="6"/>
  <c r="AA3439" i="6"/>
  <c r="Z3439" i="6"/>
  <c r="T3439" i="6"/>
  <c r="U3439" i="6" s="1"/>
  <c r="R3439" i="6"/>
  <c r="S3439" i="6" s="1"/>
  <c r="AR3438" i="6"/>
  <c r="AQ3438" i="6"/>
  <c r="AG3438" i="6"/>
  <c r="AH3438" i="6" s="1"/>
  <c r="AE3438" i="6"/>
  <c r="AA3438" i="6"/>
  <c r="Z3438" i="6"/>
  <c r="T3438" i="6"/>
  <c r="R3438" i="6"/>
  <c r="S3438" i="6" s="1"/>
  <c r="AR3437" i="6"/>
  <c r="AQ3437" i="6"/>
  <c r="AG3437" i="6"/>
  <c r="AH3437" i="6" s="1"/>
  <c r="AE3437" i="6"/>
  <c r="AA3437" i="6"/>
  <c r="Z3437" i="6"/>
  <c r="T3437" i="6"/>
  <c r="R3437" i="6"/>
  <c r="S3437" i="6" s="1"/>
  <c r="AR3436" i="6"/>
  <c r="AQ3436" i="6"/>
  <c r="AG3436" i="6"/>
  <c r="AH3436" i="6" s="1"/>
  <c r="AE3436" i="6"/>
  <c r="AA3436" i="6"/>
  <c r="Z3436" i="6"/>
  <c r="T3436" i="6"/>
  <c r="U3436" i="6" s="1"/>
  <c r="R3436" i="6"/>
  <c r="S3436" i="6" s="1"/>
  <c r="AR3435" i="6"/>
  <c r="AQ3435" i="6"/>
  <c r="AG3435" i="6"/>
  <c r="AH3435" i="6" s="1"/>
  <c r="AE3435" i="6"/>
  <c r="AA3435" i="6"/>
  <c r="Z3435" i="6"/>
  <c r="T3435" i="6"/>
  <c r="U3435" i="6" s="1"/>
  <c r="R3435" i="6"/>
  <c r="S3435" i="6" s="1"/>
  <c r="AR3434" i="6"/>
  <c r="AQ3434" i="6"/>
  <c r="AG3434" i="6"/>
  <c r="AH3434" i="6" s="1"/>
  <c r="AE3434" i="6"/>
  <c r="AA3434" i="6"/>
  <c r="Z3434" i="6"/>
  <c r="T3434" i="6"/>
  <c r="R3434" i="6"/>
  <c r="S3434" i="6" s="1"/>
  <c r="AR3433" i="6"/>
  <c r="AQ3433" i="6"/>
  <c r="AG3433" i="6"/>
  <c r="AH3433" i="6" s="1"/>
  <c r="AE3433" i="6"/>
  <c r="AA3433" i="6"/>
  <c r="Z3433" i="6"/>
  <c r="T3433" i="6"/>
  <c r="R3433" i="6"/>
  <c r="S3433" i="6" s="1"/>
  <c r="AR3432" i="6"/>
  <c r="AQ3432" i="6"/>
  <c r="AG3432" i="6"/>
  <c r="AH3432" i="6" s="1"/>
  <c r="AE3432" i="6"/>
  <c r="AA3432" i="6"/>
  <c r="Z3432" i="6"/>
  <c r="T3432" i="6"/>
  <c r="U3432" i="6" s="1"/>
  <c r="R3432" i="6"/>
  <c r="S3432" i="6" s="1"/>
  <c r="AR3431" i="6"/>
  <c r="AQ3431" i="6"/>
  <c r="AG3431" i="6"/>
  <c r="AH3431" i="6" s="1"/>
  <c r="AE3431" i="6"/>
  <c r="AA3431" i="6"/>
  <c r="Z3431" i="6"/>
  <c r="T3431" i="6"/>
  <c r="U3431" i="6" s="1"/>
  <c r="R3431" i="6"/>
  <c r="S3431" i="6" s="1"/>
  <c r="AR3430" i="6"/>
  <c r="AQ3430" i="6"/>
  <c r="AG3430" i="6"/>
  <c r="AH3430" i="6" s="1"/>
  <c r="AE3430" i="6"/>
  <c r="AA3430" i="6"/>
  <c r="Z3430" i="6"/>
  <c r="T3430" i="6"/>
  <c r="R3430" i="6"/>
  <c r="S3430" i="6" s="1"/>
  <c r="AR3429" i="6"/>
  <c r="AQ3429" i="6"/>
  <c r="AG3429" i="6"/>
  <c r="AH3429" i="6" s="1"/>
  <c r="AE3429" i="6"/>
  <c r="AA3429" i="6"/>
  <c r="Z3429" i="6"/>
  <c r="T3429" i="6"/>
  <c r="R3429" i="6"/>
  <c r="S3429" i="6" s="1"/>
  <c r="AR3428" i="6"/>
  <c r="AQ3428" i="6"/>
  <c r="AG3428" i="6"/>
  <c r="AH3428" i="6" s="1"/>
  <c r="AE3428" i="6"/>
  <c r="AA3428" i="6"/>
  <c r="Z3428" i="6"/>
  <c r="T3428" i="6"/>
  <c r="U3428" i="6" s="1"/>
  <c r="R3428" i="6"/>
  <c r="S3428" i="6" s="1"/>
  <c r="AR3427" i="6"/>
  <c r="AQ3427" i="6"/>
  <c r="AG3427" i="6"/>
  <c r="AH3427" i="6" s="1"/>
  <c r="AE3427" i="6"/>
  <c r="AA3427" i="6"/>
  <c r="Z3427" i="6"/>
  <c r="T3427" i="6"/>
  <c r="U3427" i="6" s="1"/>
  <c r="R3427" i="6"/>
  <c r="S3427" i="6" s="1"/>
  <c r="AR3426" i="6"/>
  <c r="AQ3426" i="6"/>
  <c r="AG3426" i="6"/>
  <c r="AH3426" i="6" s="1"/>
  <c r="AE3426" i="6"/>
  <c r="AA3426" i="6"/>
  <c r="Z3426" i="6"/>
  <c r="T3426" i="6"/>
  <c r="R3426" i="6"/>
  <c r="S3426" i="6" s="1"/>
  <c r="AR3425" i="6"/>
  <c r="AQ3425" i="6"/>
  <c r="AG3425" i="6"/>
  <c r="AH3425" i="6" s="1"/>
  <c r="AE3425" i="6"/>
  <c r="AA3425" i="6"/>
  <c r="Z3425" i="6"/>
  <c r="T3425" i="6"/>
  <c r="R3425" i="6"/>
  <c r="S3425" i="6" s="1"/>
  <c r="AR3424" i="6"/>
  <c r="AQ3424" i="6"/>
  <c r="AG3424" i="6"/>
  <c r="AH3424" i="6" s="1"/>
  <c r="AE3424" i="6"/>
  <c r="AA3424" i="6"/>
  <c r="Z3424" i="6"/>
  <c r="T3424" i="6"/>
  <c r="U3424" i="6" s="1"/>
  <c r="R3424" i="6"/>
  <c r="S3424" i="6" s="1"/>
  <c r="AR3423" i="6"/>
  <c r="AQ3423" i="6"/>
  <c r="AG3423" i="6"/>
  <c r="AH3423" i="6" s="1"/>
  <c r="AE3423" i="6"/>
  <c r="AA3423" i="6"/>
  <c r="Z3423" i="6"/>
  <c r="T3423" i="6"/>
  <c r="U3423" i="6" s="1"/>
  <c r="R3423" i="6"/>
  <c r="S3423" i="6" s="1"/>
  <c r="AR3422" i="6"/>
  <c r="AQ3422" i="6"/>
  <c r="AG3422" i="6"/>
  <c r="AH3422" i="6" s="1"/>
  <c r="AE3422" i="6"/>
  <c r="AA3422" i="6"/>
  <c r="Z3422" i="6"/>
  <c r="T3422" i="6"/>
  <c r="R3422" i="6"/>
  <c r="S3422" i="6" s="1"/>
  <c r="AR3421" i="6"/>
  <c r="AQ3421" i="6"/>
  <c r="AG3421" i="6"/>
  <c r="AH3421" i="6" s="1"/>
  <c r="AE3421" i="6"/>
  <c r="AA3421" i="6"/>
  <c r="Z3421" i="6"/>
  <c r="T3421" i="6"/>
  <c r="R3421" i="6"/>
  <c r="S3421" i="6" s="1"/>
  <c r="AR3420" i="6"/>
  <c r="AQ3420" i="6"/>
  <c r="AG3420" i="6"/>
  <c r="AH3420" i="6" s="1"/>
  <c r="AE3420" i="6"/>
  <c r="AA3420" i="6"/>
  <c r="Z3420" i="6"/>
  <c r="T3420" i="6"/>
  <c r="U3420" i="6" s="1"/>
  <c r="R3420" i="6"/>
  <c r="S3420" i="6" s="1"/>
  <c r="AR3419" i="6"/>
  <c r="AQ3419" i="6"/>
  <c r="AG3419" i="6"/>
  <c r="AH3419" i="6" s="1"/>
  <c r="AE3419" i="6"/>
  <c r="AA3419" i="6"/>
  <c r="Z3419" i="6"/>
  <c r="T3419" i="6"/>
  <c r="U3419" i="6" s="1"/>
  <c r="R3419" i="6"/>
  <c r="S3419" i="6" s="1"/>
  <c r="AR3418" i="6"/>
  <c r="AQ3418" i="6"/>
  <c r="AG3418" i="6"/>
  <c r="AH3418" i="6" s="1"/>
  <c r="AE3418" i="6"/>
  <c r="AA3418" i="6"/>
  <c r="Z3418" i="6"/>
  <c r="T3418" i="6"/>
  <c r="R3418" i="6"/>
  <c r="S3418" i="6" s="1"/>
  <c r="AR3417" i="6"/>
  <c r="AQ3417" i="6"/>
  <c r="AG3417" i="6"/>
  <c r="AH3417" i="6" s="1"/>
  <c r="AE3417" i="6"/>
  <c r="AA3417" i="6"/>
  <c r="Z3417" i="6"/>
  <c r="T3417" i="6"/>
  <c r="R3417" i="6"/>
  <c r="S3417" i="6" s="1"/>
  <c r="AR3416" i="6"/>
  <c r="AQ3416" i="6"/>
  <c r="AG3416" i="6"/>
  <c r="AH3416" i="6" s="1"/>
  <c r="AE3416" i="6"/>
  <c r="AA3416" i="6"/>
  <c r="Z3416" i="6"/>
  <c r="T3416" i="6"/>
  <c r="U3416" i="6" s="1"/>
  <c r="R3416" i="6"/>
  <c r="S3416" i="6" s="1"/>
  <c r="AR3415" i="6"/>
  <c r="AQ3415" i="6"/>
  <c r="AG3415" i="6"/>
  <c r="AH3415" i="6" s="1"/>
  <c r="AE3415" i="6"/>
  <c r="AA3415" i="6"/>
  <c r="Z3415" i="6"/>
  <c r="T3415" i="6"/>
  <c r="U3415" i="6" s="1"/>
  <c r="R3415" i="6"/>
  <c r="S3415" i="6" s="1"/>
  <c r="AR3414" i="6"/>
  <c r="AQ3414" i="6"/>
  <c r="AG3414" i="6"/>
  <c r="AH3414" i="6" s="1"/>
  <c r="AE3414" i="6"/>
  <c r="AA3414" i="6"/>
  <c r="Z3414" i="6"/>
  <c r="T3414" i="6"/>
  <c r="R3414" i="6"/>
  <c r="S3414" i="6" s="1"/>
  <c r="AR3413" i="6"/>
  <c r="AQ3413" i="6"/>
  <c r="AG3413" i="6"/>
  <c r="AH3413" i="6" s="1"/>
  <c r="AE3413" i="6"/>
  <c r="AA3413" i="6"/>
  <c r="Z3413" i="6"/>
  <c r="T3413" i="6"/>
  <c r="R3413" i="6"/>
  <c r="S3413" i="6" s="1"/>
  <c r="AR3412" i="6"/>
  <c r="AQ3412" i="6"/>
  <c r="AG3412" i="6"/>
  <c r="AH3412" i="6" s="1"/>
  <c r="AE3412" i="6"/>
  <c r="AA3412" i="6"/>
  <c r="Z3412" i="6"/>
  <c r="T3412" i="6"/>
  <c r="U3412" i="6" s="1"/>
  <c r="R3412" i="6"/>
  <c r="S3412" i="6" s="1"/>
  <c r="AR3411" i="6"/>
  <c r="AQ3411" i="6"/>
  <c r="AG3411" i="6"/>
  <c r="AH3411" i="6" s="1"/>
  <c r="AE3411" i="6"/>
  <c r="AA3411" i="6"/>
  <c r="Z3411" i="6"/>
  <c r="T3411" i="6"/>
  <c r="U3411" i="6" s="1"/>
  <c r="R3411" i="6"/>
  <c r="S3411" i="6" s="1"/>
  <c r="AR3410" i="6"/>
  <c r="AQ3410" i="6"/>
  <c r="AG3410" i="6"/>
  <c r="AH3410" i="6" s="1"/>
  <c r="AE3410" i="6"/>
  <c r="AA3410" i="6"/>
  <c r="Z3410" i="6"/>
  <c r="T3410" i="6"/>
  <c r="R3410" i="6"/>
  <c r="S3410" i="6" s="1"/>
  <c r="AR3409" i="6"/>
  <c r="AQ3409" i="6"/>
  <c r="AG3409" i="6"/>
  <c r="AH3409" i="6" s="1"/>
  <c r="AE3409" i="6"/>
  <c r="AA3409" i="6"/>
  <c r="Z3409" i="6"/>
  <c r="T3409" i="6"/>
  <c r="R3409" i="6"/>
  <c r="S3409" i="6" s="1"/>
  <c r="AR3408" i="6"/>
  <c r="AQ3408" i="6"/>
  <c r="AG3408" i="6"/>
  <c r="AH3408" i="6" s="1"/>
  <c r="AE3408" i="6"/>
  <c r="AA3408" i="6"/>
  <c r="Z3408" i="6"/>
  <c r="T3408" i="6"/>
  <c r="U3408" i="6" s="1"/>
  <c r="R3408" i="6"/>
  <c r="S3408" i="6" s="1"/>
  <c r="AR3407" i="6"/>
  <c r="AQ3407" i="6"/>
  <c r="AG3407" i="6"/>
  <c r="AH3407" i="6" s="1"/>
  <c r="AE3407" i="6"/>
  <c r="AA3407" i="6"/>
  <c r="Z3407" i="6"/>
  <c r="T3407" i="6"/>
  <c r="U3407" i="6" s="1"/>
  <c r="R3407" i="6"/>
  <c r="S3407" i="6" s="1"/>
  <c r="AR3406" i="6"/>
  <c r="AQ3406" i="6"/>
  <c r="AG3406" i="6"/>
  <c r="AH3406" i="6" s="1"/>
  <c r="AE3406" i="6"/>
  <c r="AA3406" i="6"/>
  <c r="Z3406" i="6"/>
  <c r="T3406" i="6"/>
  <c r="R3406" i="6"/>
  <c r="S3406" i="6" s="1"/>
  <c r="AR3405" i="6"/>
  <c r="AQ3405" i="6"/>
  <c r="AG3405" i="6"/>
  <c r="AH3405" i="6" s="1"/>
  <c r="AE3405" i="6"/>
  <c r="AA3405" i="6"/>
  <c r="Z3405" i="6"/>
  <c r="T3405" i="6"/>
  <c r="R3405" i="6"/>
  <c r="S3405" i="6" s="1"/>
  <c r="AR3404" i="6"/>
  <c r="AQ3404" i="6"/>
  <c r="AG3404" i="6"/>
  <c r="AH3404" i="6" s="1"/>
  <c r="AE3404" i="6"/>
  <c r="AA3404" i="6"/>
  <c r="Z3404" i="6"/>
  <c r="T3404" i="6"/>
  <c r="U3404" i="6" s="1"/>
  <c r="R3404" i="6"/>
  <c r="S3404" i="6" s="1"/>
  <c r="AR3403" i="6"/>
  <c r="AQ3403" i="6"/>
  <c r="AG3403" i="6"/>
  <c r="AH3403" i="6" s="1"/>
  <c r="AE3403" i="6"/>
  <c r="AA3403" i="6"/>
  <c r="Z3403" i="6"/>
  <c r="T3403" i="6"/>
  <c r="U3403" i="6" s="1"/>
  <c r="R3403" i="6"/>
  <c r="S3403" i="6" s="1"/>
  <c r="AR3402" i="6"/>
  <c r="AQ3402" i="6"/>
  <c r="AG3402" i="6"/>
  <c r="AH3402" i="6" s="1"/>
  <c r="AE3402" i="6"/>
  <c r="AA3402" i="6"/>
  <c r="Z3402" i="6"/>
  <c r="T3402" i="6"/>
  <c r="R3402" i="6"/>
  <c r="S3402" i="6" s="1"/>
  <c r="AR3401" i="6"/>
  <c r="AQ3401" i="6"/>
  <c r="AG3401" i="6"/>
  <c r="AH3401" i="6" s="1"/>
  <c r="AE3401" i="6"/>
  <c r="AA3401" i="6"/>
  <c r="Z3401" i="6"/>
  <c r="T3401" i="6"/>
  <c r="R3401" i="6"/>
  <c r="S3401" i="6" s="1"/>
  <c r="AR3400" i="6"/>
  <c r="AQ3400" i="6"/>
  <c r="AG3400" i="6"/>
  <c r="AH3400" i="6" s="1"/>
  <c r="AE3400" i="6"/>
  <c r="AA3400" i="6"/>
  <c r="Z3400" i="6"/>
  <c r="T3400" i="6"/>
  <c r="U3400" i="6" s="1"/>
  <c r="R3400" i="6"/>
  <c r="S3400" i="6" s="1"/>
  <c r="AR3399" i="6"/>
  <c r="AQ3399" i="6"/>
  <c r="AG3399" i="6"/>
  <c r="AH3399" i="6" s="1"/>
  <c r="AE3399" i="6"/>
  <c r="AA3399" i="6"/>
  <c r="Z3399" i="6"/>
  <c r="T3399" i="6"/>
  <c r="U3399" i="6" s="1"/>
  <c r="R3399" i="6"/>
  <c r="S3399" i="6" s="1"/>
  <c r="AR3398" i="6"/>
  <c r="AQ3398" i="6"/>
  <c r="AG3398" i="6"/>
  <c r="AH3398" i="6" s="1"/>
  <c r="AE3398" i="6"/>
  <c r="AA3398" i="6"/>
  <c r="Z3398" i="6"/>
  <c r="T3398" i="6"/>
  <c r="R3398" i="6"/>
  <c r="S3398" i="6" s="1"/>
  <c r="AR3397" i="6"/>
  <c r="AQ3397" i="6"/>
  <c r="AG3397" i="6"/>
  <c r="AH3397" i="6" s="1"/>
  <c r="AE3397" i="6"/>
  <c r="AA3397" i="6"/>
  <c r="Z3397" i="6"/>
  <c r="T3397" i="6"/>
  <c r="R3397" i="6"/>
  <c r="S3397" i="6" s="1"/>
  <c r="AR3396" i="6"/>
  <c r="AQ3396" i="6"/>
  <c r="AG3396" i="6"/>
  <c r="AH3396" i="6" s="1"/>
  <c r="AE3396" i="6"/>
  <c r="AA3396" i="6"/>
  <c r="Z3396" i="6"/>
  <c r="T3396" i="6"/>
  <c r="U3396" i="6" s="1"/>
  <c r="R3396" i="6"/>
  <c r="S3396" i="6" s="1"/>
  <c r="AR3395" i="6"/>
  <c r="AQ3395" i="6"/>
  <c r="AG3395" i="6"/>
  <c r="AH3395" i="6" s="1"/>
  <c r="AE3395" i="6"/>
  <c r="AA3395" i="6"/>
  <c r="Z3395" i="6"/>
  <c r="T3395" i="6"/>
  <c r="U3395" i="6" s="1"/>
  <c r="R3395" i="6"/>
  <c r="S3395" i="6" s="1"/>
  <c r="AR3394" i="6"/>
  <c r="AQ3394" i="6"/>
  <c r="AG3394" i="6"/>
  <c r="AH3394" i="6" s="1"/>
  <c r="AE3394" i="6"/>
  <c r="AA3394" i="6"/>
  <c r="Z3394" i="6"/>
  <c r="T3394" i="6"/>
  <c r="R3394" i="6"/>
  <c r="S3394" i="6" s="1"/>
  <c r="AR3393" i="6"/>
  <c r="AQ3393" i="6"/>
  <c r="AG3393" i="6"/>
  <c r="AH3393" i="6" s="1"/>
  <c r="AE3393" i="6"/>
  <c r="AA3393" i="6"/>
  <c r="Z3393" i="6"/>
  <c r="T3393" i="6"/>
  <c r="R3393" i="6"/>
  <c r="S3393" i="6" s="1"/>
  <c r="AR3392" i="6"/>
  <c r="AQ3392" i="6"/>
  <c r="AG3392" i="6"/>
  <c r="AH3392" i="6" s="1"/>
  <c r="AE3392" i="6"/>
  <c r="AA3392" i="6"/>
  <c r="Z3392" i="6"/>
  <c r="T3392" i="6"/>
  <c r="U3392" i="6" s="1"/>
  <c r="R3392" i="6"/>
  <c r="S3392" i="6" s="1"/>
  <c r="AR3391" i="6"/>
  <c r="AQ3391" i="6"/>
  <c r="AG3391" i="6"/>
  <c r="AH3391" i="6" s="1"/>
  <c r="AE3391" i="6"/>
  <c r="AA3391" i="6"/>
  <c r="Z3391" i="6"/>
  <c r="T3391" i="6"/>
  <c r="U3391" i="6" s="1"/>
  <c r="R3391" i="6"/>
  <c r="S3391" i="6" s="1"/>
  <c r="AR3390" i="6"/>
  <c r="AQ3390" i="6"/>
  <c r="AG3390" i="6"/>
  <c r="AH3390" i="6" s="1"/>
  <c r="AE3390" i="6"/>
  <c r="AA3390" i="6"/>
  <c r="Z3390" i="6"/>
  <c r="T3390" i="6"/>
  <c r="R3390" i="6"/>
  <c r="S3390" i="6" s="1"/>
  <c r="AR3389" i="6"/>
  <c r="AQ3389" i="6"/>
  <c r="AG3389" i="6"/>
  <c r="AH3389" i="6" s="1"/>
  <c r="AE3389" i="6"/>
  <c r="AA3389" i="6"/>
  <c r="Z3389" i="6"/>
  <c r="T3389" i="6"/>
  <c r="R3389" i="6"/>
  <c r="S3389" i="6" s="1"/>
  <c r="AR3388" i="6"/>
  <c r="AQ3388" i="6"/>
  <c r="AG3388" i="6"/>
  <c r="AH3388" i="6" s="1"/>
  <c r="AE3388" i="6"/>
  <c r="AA3388" i="6"/>
  <c r="Z3388" i="6"/>
  <c r="T3388" i="6"/>
  <c r="U3388" i="6" s="1"/>
  <c r="R3388" i="6"/>
  <c r="S3388" i="6" s="1"/>
  <c r="AR3387" i="6"/>
  <c r="AQ3387" i="6"/>
  <c r="AG3387" i="6"/>
  <c r="AH3387" i="6" s="1"/>
  <c r="AE3387" i="6"/>
  <c r="AA3387" i="6"/>
  <c r="Z3387" i="6"/>
  <c r="T3387" i="6"/>
  <c r="U3387" i="6" s="1"/>
  <c r="R3387" i="6"/>
  <c r="S3387" i="6" s="1"/>
  <c r="AR3386" i="6"/>
  <c r="AQ3386" i="6"/>
  <c r="AG3386" i="6"/>
  <c r="AH3386" i="6" s="1"/>
  <c r="AE3386" i="6"/>
  <c r="AA3386" i="6"/>
  <c r="Z3386" i="6"/>
  <c r="T3386" i="6"/>
  <c r="R3386" i="6"/>
  <c r="S3386" i="6" s="1"/>
  <c r="AR3385" i="6"/>
  <c r="AQ3385" i="6"/>
  <c r="AG3385" i="6"/>
  <c r="AH3385" i="6" s="1"/>
  <c r="AE3385" i="6"/>
  <c r="AA3385" i="6"/>
  <c r="Z3385" i="6"/>
  <c r="T3385" i="6"/>
  <c r="R3385" i="6"/>
  <c r="S3385" i="6" s="1"/>
  <c r="AR3384" i="6"/>
  <c r="AQ3384" i="6"/>
  <c r="AG3384" i="6"/>
  <c r="AH3384" i="6" s="1"/>
  <c r="AE3384" i="6"/>
  <c r="AA3384" i="6"/>
  <c r="Z3384" i="6"/>
  <c r="T3384" i="6"/>
  <c r="U3384" i="6" s="1"/>
  <c r="R3384" i="6"/>
  <c r="S3384" i="6" s="1"/>
  <c r="AR3383" i="6"/>
  <c r="AQ3383" i="6"/>
  <c r="AG3383" i="6"/>
  <c r="AH3383" i="6" s="1"/>
  <c r="AE3383" i="6"/>
  <c r="AA3383" i="6"/>
  <c r="Z3383" i="6"/>
  <c r="T3383" i="6"/>
  <c r="R3383" i="6"/>
  <c r="S3383" i="6" s="1"/>
  <c r="AR3382" i="6"/>
  <c r="AQ3382" i="6"/>
  <c r="AG3382" i="6"/>
  <c r="AH3382" i="6" s="1"/>
  <c r="AE3382" i="6"/>
  <c r="AA3382" i="6"/>
  <c r="Z3382" i="6"/>
  <c r="T3382" i="6"/>
  <c r="U3382" i="6" s="1"/>
  <c r="R3382" i="6"/>
  <c r="S3382" i="6" s="1"/>
  <c r="AR3381" i="6"/>
  <c r="AQ3381" i="6"/>
  <c r="AG3381" i="6"/>
  <c r="AH3381" i="6" s="1"/>
  <c r="AE3381" i="6"/>
  <c r="AA3381" i="6"/>
  <c r="Z3381" i="6"/>
  <c r="T3381" i="6"/>
  <c r="U3381" i="6" s="1"/>
  <c r="R3381" i="6"/>
  <c r="S3381" i="6" s="1"/>
  <c r="AR3380" i="6"/>
  <c r="AQ3380" i="6"/>
  <c r="AG3380" i="6"/>
  <c r="AH3380" i="6" s="1"/>
  <c r="AE3380" i="6"/>
  <c r="AA3380" i="6"/>
  <c r="Z3380" i="6"/>
  <c r="T3380" i="6"/>
  <c r="U3380" i="6" s="1"/>
  <c r="R3380" i="6"/>
  <c r="S3380" i="6" s="1"/>
  <c r="AR3379" i="6"/>
  <c r="AQ3379" i="6"/>
  <c r="AG3379" i="6"/>
  <c r="AH3379" i="6" s="1"/>
  <c r="AE3379" i="6"/>
  <c r="AA3379" i="6"/>
  <c r="Z3379" i="6"/>
  <c r="T3379" i="6"/>
  <c r="U3379" i="6" s="1"/>
  <c r="R3379" i="6"/>
  <c r="S3379" i="6" s="1"/>
  <c r="AR3378" i="6"/>
  <c r="AQ3378" i="6"/>
  <c r="AG3378" i="6"/>
  <c r="AH3378" i="6" s="1"/>
  <c r="AE3378" i="6"/>
  <c r="AA3378" i="6"/>
  <c r="Z3378" i="6"/>
  <c r="T3378" i="6"/>
  <c r="U3378" i="6" s="1"/>
  <c r="R3378" i="6"/>
  <c r="S3378" i="6" s="1"/>
  <c r="AR3377" i="6"/>
  <c r="AQ3377" i="6"/>
  <c r="AG3377" i="6"/>
  <c r="AH3377" i="6" s="1"/>
  <c r="AE3377" i="6"/>
  <c r="AA3377" i="6"/>
  <c r="Z3377" i="6"/>
  <c r="T3377" i="6"/>
  <c r="U3377" i="6" s="1"/>
  <c r="R3377" i="6"/>
  <c r="S3377" i="6" s="1"/>
  <c r="AR3376" i="6"/>
  <c r="AQ3376" i="6"/>
  <c r="AG3376" i="6"/>
  <c r="AH3376" i="6" s="1"/>
  <c r="AE3376" i="6"/>
  <c r="AA3376" i="6"/>
  <c r="Z3376" i="6"/>
  <c r="T3376" i="6"/>
  <c r="U3376" i="6" s="1"/>
  <c r="R3376" i="6"/>
  <c r="S3376" i="6" s="1"/>
  <c r="AR3375" i="6"/>
  <c r="AQ3375" i="6"/>
  <c r="AG3375" i="6"/>
  <c r="AH3375" i="6" s="1"/>
  <c r="AE3375" i="6"/>
  <c r="AA3375" i="6"/>
  <c r="Z3375" i="6"/>
  <c r="T3375" i="6"/>
  <c r="U3375" i="6" s="1"/>
  <c r="R3375" i="6"/>
  <c r="S3375" i="6" s="1"/>
  <c r="AR3374" i="6"/>
  <c r="AQ3374" i="6"/>
  <c r="AG3374" i="6"/>
  <c r="AH3374" i="6" s="1"/>
  <c r="AE3374" i="6"/>
  <c r="AA3374" i="6"/>
  <c r="Z3374" i="6"/>
  <c r="T3374" i="6"/>
  <c r="U3374" i="6" s="1"/>
  <c r="R3374" i="6"/>
  <c r="S3374" i="6" s="1"/>
  <c r="AR3373" i="6"/>
  <c r="AQ3373" i="6"/>
  <c r="AG3373" i="6"/>
  <c r="AH3373" i="6" s="1"/>
  <c r="AE3373" i="6"/>
  <c r="AA3373" i="6"/>
  <c r="Z3373" i="6"/>
  <c r="T3373" i="6"/>
  <c r="U3373" i="6" s="1"/>
  <c r="R3373" i="6"/>
  <c r="S3373" i="6" s="1"/>
  <c r="AR3372" i="6"/>
  <c r="AQ3372" i="6"/>
  <c r="AG3372" i="6"/>
  <c r="AH3372" i="6" s="1"/>
  <c r="AE3372" i="6"/>
  <c r="AA3372" i="6"/>
  <c r="Z3372" i="6"/>
  <c r="T3372" i="6"/>
  <c r="U3372" i="6" s="1"/>
  <c r="R3372" i="6"/>
  <c r="S3372" i="6" s="1"/>
  <c r="AR3371" i="6"/>
  <c r="AQ3371" i="6"/>
  <c r="AG3371" i="6"/>
  <c r="AH3371" i="6" s="1"/>
  <c r="AE3371" i="6"/>
  <c r="AA3371" i="6"/>
  <c r="Z3371" i="6"/>
  <c r="T3371" i="6"/>
  <c r="U3371" i="6" s="1"/>
  <c r="R3371" i="6"/>
  <c r="S3371" i="6" s="1"/>
  <c r="AR3370" i="6"/>
  <c r="AQ3370" i="6"/>
  <c r="AG3370" i="6"/>
  <c r="AH3370" i="6" s="1"/>
  <c r="AE3370" i="6"/>
  <c r="AA3370" i="6"/>
  <c r="Z3370" i="6"/>
  <c r="T3370" i="6"/>
  <c r="U3370" i="6" s="1"/>
  <c r="R3370" i="6"/>
  <c r="S3370" i="6" s="1"/>
  <c r="AR3369" i="6"/>
  <c r="AQ3369" i="6"/>
  <c r="AG3369" i="6"/>
  <c r="AH3369" i="6" s="1"/>
  <c r="AE3369" i="6"/>
  <c r="AA3369" i="6"/>
  <c r="Z3369" i="6"/>
  <c r="T3369" i="6"/>
  <c r="U3369" i="6" s="1"/>
  <c r="R3369" i="6"/>
  <c r="S3369" i="6" s="1"/>
  <c r="AR3368" i="6"/>
  <c r="AQ3368" i="6"/>
  <c r="AG3368" i="6"/>
  <c r="AH3368" i="6" s="1"/>
  <c r="AE3368" i="6"/>
  <c r="AA3368" i="6"/>
  <c r="Z3368" i="6"/>
  <c r="T3368" i="6"/>
  <c r="U3368" i="6" s="1"/>
  <c r="R3368" i="6"/>
  <c r="S3368" i="6" s="1"/>
  <c r="AR3367" i="6"/>
  <c r="AQ3367" i="6"/>
  <c r="AG3367" i="6"/>
  <c r="AH3367" i="6" s="1"/>
  <c r="AE3367" i="6"/>
  <c r="AA3367" i="6"/>
  <c r="Z3367" i="6"/>
  <c r="T3367" i="6"/>
  <c r="U3367" i="6" s="1"/>
  <c r="R3367" i="6"/>
  <c r="S3367" i="6" s="1"/>
  <c r="AR3366" i="6"/>
  <c r="AQ3366" i="6"/>
  <c r="AG3366" i="6"/>
  <c r="AH3366" i="6" s="1"/>
  <c r="AE3366" i="6"/>
  <c r="AA3366" i="6"/>
  <c r="Z3366" i="6"/>
  <c r="T3366" i="6"/>
  <c r="U3366" i="6" s="1"/>
  <c r="R3366" i="6"/>
  <c r="S3366" i="6" s="1"/>
  <c r="AR3365" i="6"/>
  <c r="AQ3365" i="6"/>
  <c r="AG3365" i="6"/>
  <c r="AH3365" i="6" s="1"/>
  <c r="AE3365" i="6"/>
  <c r="AA3365" i="6"/>
  <c r="Z3365" i="6"/>
  <c r="T3365" i="6"/>
  <c r="U3365" i="6" s="1"/>
  <c r="R3365" i="6"/>
  <c r="S3365" i="6" s="1"/>
  <c r="AR3364" i="6"/>
  <c r="AQ3364" i="6"/>
  <c r="AG3364" i="6"/>
  <c r="AH3364" i="6" s="1"/>
  <c r="AE3364" i="6"/>
  <c r="AA3364" i="6"/>
  <c r="Z3364" i="6"/>
  <c r="T3364" i="6"/>
  <c r="U3364" i="6" s="1"/>
  <c r="R3364" i="6"/>
  <c r="S3364" i="6" s="1"/>
  <c r="AR3363" i="6"/>
  <c r="AQ3363" i="6"/>
  <c r="AG3363" i="6"/>
  <c r="AH3363" i="6" s="1"/>
  <c r="AE3363" i="6"/>
  <c r="AA3363" i="6"/>
  <c r="Z3363" i="6"/>
  <c r="T3363" i="6"/>
  <c r="U3363" i="6" s="1"/>
  <c r="R3363" i="6"/>
  <c r="S3363" i="6" s="1"/>
  <c r="AR3362" i="6"/>
  <c r="AQ3362" i="6"/>
  <c r="AG3362" i="6"/>
  <c r="AH3362" i="6" s="1"/>
  <c r="AE3362" i="6"/>
  <c r="AA3362" i="6"/>
  <c r="Z3362" i="6"/>
  <c r="T3362" i="6"/>
  <c r="U3362" i="6" s="1"/>
  <c r="R3362" i="6"/>
  <c r="S3362" i="6" s="1"/>
  <c r="AR3361" i="6"/>
  <c r="AQ3361" i="6"/>
  <c r="AG3361" i="6"/>
  <c r="AH3361" i="6" s="1"/>
  <c r="AE3361" i="6"/>
  <c r="AA3361" i="6"/>
  <c r="Z3361" i="6"/>
  <c r="T3361" i="6"/>
  <c r="U3361" i="6" s="1"/>
  <c r="R3361" i="6"/>
  <c r="S3361" i="6" s="1"/>
  <c r="AR3360" i="6"/>
  <c r="AQ3360" i="6"/>
  <c r="AG3360" i="6"/>
  <c r="AH3360" i="6" s="1"/>
  <c r="AE3360" i="6"/>
  <c r="AA3360" i="6"/>
  <c r="Z3360" i="6"/>
  <c r="T3360" i="6"/>
  <c r="U3360" i="6" s="1"/>
  <c r="R3360" i="6"/>
  <c r="S3360" i="6" s="1"/>
  <c r="AR3359" i="6"/>
  <c r="AQ3359" i="6"/>
  <c r="AG3359" i="6"/>
  <c r="AH3359" i="6" s="1"/>
  <c r="AE3359" i="6"/>
  <c r="AA3359" i="6"/>
  <c r="Z3359" i="6"/>
  <c r="T3359" i="6"/>
  <c r="U3359" i="6" s="1"/>
  <c r="R3359" i="6"/>
  <c r="S3359" i="6" s="1"/>
  <c r="AR3358" i="6"/>
  <c r="AQ3358" i="6"/>
  <c r="AG3358" i="6"/>
  <c r="AH3358" i="6" s="1"/>
  <c r="AE3358" i="6"/>
  <c r="AA3358" i="6"/>
  <c r="Z3358" i="6"/>
  <c r="T3358" i="6"/>
  <c r="U3358" i="6" s="1"/>
  <c r="R3358" i="6"/>
  <c r="S3358" i="6" s="1"/>
  <c r="AR3357" i="6"/>
  <c r="AQ3357" i="6"/>
  <c r="AG3357" i="6"/>
  <c r="AH3357" i="6" s="1"/>
  <c r="AE3357" i="6"/>
  <c r="AA3357" i="6"/>
  <c r="Z3357" i="6"/>
  <c r="T3357" i="6"/>
  <c r="U3357" i="6" s="1"/>
  <c r="R3357" i="6"/>
  <c r="S3357" i="6" s="1"/>
  <c r="AR3356" i="6"/>
  <c r="AQ3356" i="6"/>
  <c r="AG3356" i="6"/>
  <c r="AH3356" i="6" s="1"/>
  <c r="AE3356" i="6"/>
  <c r="AA3356" i="6"/>
  <c r="Z3356" i="6"/>
  <c r="T3356" i="6"/>
  <c r="U3356" i="6" s="1"/>
  <c r="R3356" i="6"/>
  <c r="S3356" i="6" s="1"/>
  <c r="AR3355" i="6"/>
  <c r="AQ3355" i="6"/>
  <c r="AG3355" i="6"/>
  <c r="AH3355" i="6" s="1"/>
  <c r="AE3355" i="6"/>
  <c r="AA3355" i="6"/>
  <c r="Z3355" i="6"/>
  <c r="T3355" i="6"/>
  <c r="U3355" i="6" s="1"/>
  <c r="R3355" i="6"/>
  <c r="S3355" i="6" s="1"/>
  <c r="AR3354" i="6"/>
  <c r="AQ3354" i="6"/>
  <c r="AG3354" i="6"/>
  <c r="AH3354" i="6" s="1"/>
  <c r="AE3354" i="6"/>
  <c r="AA3354" i="6"/>
  <c r="Z3354" i="6"/>
  <c r="T3354" i="6"/>
  <c r="U3354" i="6" s="1"/>
  <c r="R3354" i="6"/>
  <c r="S3354" i="6" s="1"/>
  <c r="AR3353" i="6"/>
  <c r="AQ3353" i="6"/>
  <c r="AG3353" i="6"/>
  <c r="AH3353" i="6" s="1"/>
  <c r="AE3353" i="6"/>
  <c r="AA3353" i="6"/>
  <c r="Z3353" i="6"/>
  <c r="T3353" i="6"/>
  <c r="U3353" i="6" s="1"/>
  <c r="R3353" i="6"/>
  <c r="S3353" i="6" s="1"/>
  <c r="AR3352" i="6"/>
  <c r="AQ3352" i="6"/>
  <c r="AG3352" i="6"/>
  <c r="AH3352" i="6" s="1"/>
  <c r="AE3352" i="6"/>
  <c r="AA3352" i="6"/>
  <c r="Z3352" i="6"/>
  <c r="T3352" i="6"/>
  <c r="U3352" i="6" s="1"/>
  <c r="R3352" i="6"/>
  <c r="S3352" i="6" s="1"/>
  <c r="AR3351" i="6"/>
  <c r="AQ3351" i="6"/>
  <c r="AG3351" i="6"/>
  <c r="AH3351" i="6" s="1"/>
  <c r="AE3351" i="6"/>
  <c r="AA3351" i="6"/>
  <c r="Z3351" i="6"/>
  <c r="T3351" i="6"/>
  <c r="U3351" i="6" s="1"/>
  <c r="R3351" i="6"/>
  <c r="S3351" i="6" s="1"/>
  <c r="AR3350" i="6"/>
  <c r="AQ3350" i="6"/>
  <c r="AG3350" i="6"/>
  <c r="AH3350" i="6" s="1"/>
  <c r="AE3350" i="6"/>
  <c r="AA3350" i="6"/>
  <c r="Z3350" i="6"/>
  <c r="T3350" i="6"/>
  <c r="U3350" i="6" s="1"/>
  <c r="R3350" i="6"/>
  <c r="S3350" i="6" s="1"/>
  <c r="AR3349" i="6"/>
  <c r="AQ3349" i="6"/>
  <c r="AG3349" i="6"/>
  <c r="AH3349" i="6" s="1"/>
  <c r="AE3349" i="6"/>
  <c r="AA3349" i="6"/>
  <c r="Z3349" i="6"/>
  <c r="T3349" i="6"/>
  <c r="U3349" i="6" s="1"/>
  <c r="R3349" i="6"/>
  <c r="S3349" i="6" s="1"/>
  <c r="AR3348" i="6"/>
  <c r="AQ3348" i="6"/>
  <c r="AG3348" i="6"/>
  <c r="AH3348" i="6" s="1"/>
  <c r="AE3348" i="6"/>
  <c r="AA3348" i="6"/>
  <c r="Z3348" i="6"/>
  <c r="T3348" i="6"/>
  <c r="U3348" i="6" s="1"/>
  <c r="R3348" i="6"/>
  <c r="S3348" i="6" s="1"/>
  <c r="AR3347" i="6"/>
  <c r="AQ3347" i="6"/>
  <c r="AG3347" i="6"/>
  <c r="AH3347" i="6" s="1"/>
  <c r="AE3347" i="6"/>
  <c r="AA3347" i="6"/>
  <c r="Z3347" i="6"/>
  <c r="T3347" i="6"/>
  <c r="U3347" i="6" s="1"/>
  <c r="R3347" i="6"/>
  <c r="S3347" i="6" s="1"/>
  <c r="AR3346" i="6"/>
  <c r="AQ3346" i="6"/>
  <c r="AG3346" i="6"/>
  <c r="AH3346" i="6" s="1"/>
  <c r="AE3346" i="6"/>
  <c r="AA3346" i="6"/>
  <c r="Z3346" i="6"/>
  <c r="T3346" i="6"/>
  <c r="U3346" i="6" s="1"/>
  <c r="R3346" i="6"/>
  <c r="S3346" i="6" s="1"/>
  <c r="AR3345" i="6"/>
  <c r="AQ3345" i="6"/>
  <c r="AG3345" i="6"/>
  <c r="AH3345" i="6" s="1"/>
  <c r="AE3345" i="6"/>
  <c r="AA3345" i="6"/>
  <c r="Z3345" i="6"/>
  <c r="T3345" i="6"/>
  <c r="U3345" i="6" s="1"/>
  <c r="R3345" i="6"/>
  <c r="S3345" i="6" s="1"/>
  <c r="AR3344" i="6"/>
  <c r="AQ3344" i="6"/>
  <c r="AG3344" i="6"/>
  <c r="AH3344" i="6" s="1"/>
  <c r="AE3344" i="6"/>
  <c r="AA3344" i="6"/>
  <c r="Z3344" i="6"/>
  <c r="T3344" i="6"/>
  <c r="U3344" i="6" s="1"/>
  <c r="R3344" i="6"/>
  <c r="S3344" i="6" s="1"/>
  <c r="AR3343" i="6"/>
  <c r="AQ3343" i="6"/>
  <c r="AG3343" i="6"/>
  <c r="AH3343" i="6" s="1"/>
  <c r="AE3343" i="6"/>
  <c r="AA3343" i="6"/>
  <c r="Z3343" i="6"/>
  <c r="T3343" i="6"/>
  <c r="U3343" i="6" s="1"/>
  <c r="R3343" i="6"/>
  <c r="S3343" i="6" s="1"/>
  <c r="AR3342" i="6"/>
  <c r="AQ3342" i="6"/>
  <c r="AG3342" i="6"/>
  <c r="AH3342" i="6" s="1"/>
  <c r="AE3342" i="6"/>
  <c r="AA3342" i="6"/>
  <c r="Z3342" i="6"/>
  <c r="T3342" i="6"/>
  <c r="U3342" i="6" s="1"/>
  <c r="R3342" i="6"/>
  <c r="S3342" i="6" s="1"/>
  <c r="AR3341" i="6"/>
  <c r="AQ3341" i="6"/>
  <c r="AG3341" i="6"/>
  <c r="AH3341" i="6" s="1"/>
  <c r="AE3341" i="6"/>
  <c r="AA3341" i="6"/>
  <c r="Z3341" i="6"/>
  <c r="T3341" i="6"/>
  <c r="U3341" i="6" s="1"/>
  <c r="R3341" i="6"/>
  <c r="S3341" i="6" s="1"/>
  <c r="AR3340" i="6"/>
  <c r="AQ3340" i="6"/>
  <c r="AG3340" i="6"/>
  <c r="AH3340" i="6" s="1"/>
  <c r="AE3340" i="6"/>
  <c r="AA3340" i="6"/>
  <c r="Z3340" i="6"/>
  <c r="T3340" i="6"/>
  <c r="U3340" i="6" s="1"/>
  <c r="R3340" i="6"/>
  <c r="S3340" i="6" s="1"/>
  <c r="AR3339" i="6"/>
  <c r="AQ3339" i="6"/>
  <c r="AG3339" i="6"/>
  <c r="AH3339" i="6" s="1"/>
  <c r="AE3339" i="6"/>
  <c r="AA3339" i="6"/>
  <c r="Z3339" i="6"/>
  <c r="T3339" i="6"/>
  <c r="U3339" i="6" s="1"/>
  <c r="R3339" i="6"/>
  <c r="S3339" i="6" s="1"/>
  <c r="AR3338" i="6"/>
  <c r="AQ3338" i="6"/>
  <c r="AG3338" i="6"/>
  <c r="AH3338" i="6" s="1"/>
  <c r="AE3338" i="6"/>
  <c r="AA3338" i="6"/>
  <c r="Z3338" i="6"/>
  <c r="T3338" i="6"/>
  <c r="U3338" i="6" s="1"/>
  <c r="R3338" i="6"/>
  <c r="S3338" i="6" s="1"/>
  <c r="AR3337" i="6"/>
  <c r="AQ3337" i="6"/>
  <c r="AG3337" i="6"/>
  <c r="AH3337" i="6" s="1"/>
  <c r="AE3337" i="6"/>
  <c r="AA3337" i="6"/>
  <c r="Z3337" i="6"/>
  <c r="T3337" i="6"/>
  <c r="U3337" i="6" s="1"/>
  <c r="R3337" i="6"/>
  <c r="S3337" i="6" s="1"/>
  <c r="AR3336" i="6"/>
  <c r="AQ3336" i="6"/>
  <c r="AG3336" i="6"/>
  <c r="AH3336" i="6" s="1"/>
  <c r="AE3336" i="6"/>
  <c r="AA3336" i="6"/>
  <c r="Z3336" i="6"/>
  <c r="T3336" i="6"/>
  <c r="U3336" i="6" s="1"/>
  <c r="R3336" i="6"/>
  <c r="S3336" i="6" s="1"/>
  <c r="AR3335" i="6"/>
  <c r="AQ3335" i="6"/>
  <c r="AG3335" i="6"/>
  <c r="AH3335" i="6" s="1"/>
  <c r="AE3335" i="6"/>
  <c r="AA3335" i="6"/>
  <c r="Z3335" i="6"/>
  <c r="T3335" i="6"/>
  <c r="U3335" i="6" s="1"/>
  <c r="R3335" i="6"/>
  <c r="S3335" i="6" s="1"/>
  <c r="AR3334" i="6"/>
  <c r="AQ3334" i="6"/>
  <c r="AG3334" i="6"/>
  <c r="AH3334" i="6" s="1"/>
  <c r="AE3334" i="6"/>
  <c r="AA3334" i="6"/>
  <c r="Z3334" i="6"/>
  <c r="T3334" i="6"/>
  <c r="U3334" i="6" s="1"/>
  <c r="R3334" i="6"/>
  <c r="S3334" i="6" s="1"/>
  <c r="AR3333" i="6"/>
  <c r="AQ3333" i="6"/>
  <c r="AG3333" i="6"/>
  <c r="AH3333" i="6" s="1"/>
  <c r="AE3333" i="6"/>
  <c r="AA3333" i="6"/>
  <c r="Z3333" i="6"/>
  <c r="T3333" i="6"/>
  <c r="U3333" i="6" s="1"/>
  <c r="R3333" i="6"/>
  <c r="S3333" i="6" s="1"/>
  <c r="AR3332" i="6"/>
  <c r="AQ3332" i="6"/>
  <c r="AG3332" i="6"/>
  <c r="AH3332" i="6" s="1"/>
  <c r="AE3332" i="6"/>
  <c r="AA3332" i="6"/>
  <c r="Z3332" i="6"/>
  <c r="T3332" i="6"/>
  <c r="R3332" i="6"/>
  <c r="S3332" i="6" s="1"/>
  <c r="AR3331" i="6"/>
  <c r="AQ3331" i="6"/>
  <c r="AG3331" i="6"/>
  <c r="AH3331" i="6" s="1"/>
  <c r="AE3331" i="6"/>
  <c r="AA3331" i="6"/>
  <c r="Z3331" i="6"/>
  <c r="T3331" i="6"/>
  <c r="U3331" i="6" s="1"/>
  <c r="R3331" i="6"/>
  <c r="S3331" i="6" s="1"/>
  <c r="AR3330" i="6"/>
  <c r="AQ3330" i="6"/>
  <c r="AG3330" i="6"/>
  <c r="AH3330" i="6" s="1"/>
  <c r="AE3330" i="6"/>
  <c r="AA3330" i="6"/>
  <c r="Z3330" i="6"/>
  <c r="T3330" i="6"/>
  <c r="U3330" i="6" s="1"/>
  <c r="R3330" i="6"/>
  <c r="S3330" i="6" s="1"/>
  <c r="AR3329" i="6"/>
  <c r="AQ3329" i="6"/>
  <c r="AG3329" i="6"/>
  <c r="AH3329" i="6" s="1"/>
  <c r="AE3329" i="6"/>
  <c r="AA3329" i="6"/>
  <c r="Z3329" i="6"/>
  <c r="T3329" i="6"/>
  <c r="U3329" i="6" s="1"/>
  <c r="R3329" i="6"/>
  <c r="S3329" i="6" s="1"/>
  <c r="AR3328" i="6"/>
  <c r="AQ3328" i="6"/>
  <c r="AG3328" i="6"/>
  <c r="AH3328" i="6" s="1"/>
  <c r="AE3328" i="6"/>
  <c r="AA3328" i="6"/>
  <c r="Z3328" i="6"/>
  <c r="T3328" i="6"/>
  <c r="R3328" i="6"/>
  <c r="S3328" i="6" s="1"/>
  <c r="AR3327" i="6"/>
  <c r="AQ3327" i="6"/>
  <c r="AG3327" i="6"/>
  <c r="AH3327" i="6" s="1"/>
  <c r="AE3327" i="6"/>
  <c r="AA3327" i="6"/>
  <c r="Z3327" i="6"/>
  <c r="T3327" i="6"/>
  <c r="U3327" i="6" s="1"/>
  <c r="R3327" i="6"/>
  <c r="S3327" i="6" s="1"/>
  <c r="AR3326" i="6"/>
  <c r="AQ3326" i="6"/>
  <c r="AG3326" i="6"/>
  <c r="AH3326" i="6" s="1"/>
  <c r="AE3326" i="6"/>
  <c r="AA3326" i="6"/>
  <c r="Z3326" i="6"/>
  <c r="T3326" i="6"/>
  <c r="U3326" i="6" s="1"/>
  <c r="R3326" i="6"/>
  <c r="S3326" i="6" s="1"/>
  <c r="AR3325" i="6"/>
  <c r="AQ3325" i="6"/>
  <c r="AG3325" i="6"/>
  <c r="AH3325" i="6" s="1"/>
  <c r="AE3325" i="6"/>
  <c r="AA3325" i="6"/>
  <c r="Z3325" i="6"/>
  <c r="T3325" i="6"/>
  <c r="U3325" i="6" s="1"/>
  <c r="R3325" i="6"/>
  <c r="S3325" i="6" s="1"/>
  <c r="AR3324" i="6"/>
  <c r="AQ3324" i="6"/>
  <c r="AG3324" i="6"/>
  <c r="AH3324" i="6" s="1"/>
  <c r="AE3324" i="6"/>
  <c r="AA3324" i="6"/>
  <c r="Z3324" i="6"/>
  <c r="T3324" i="6"/>
  <c r="R3324" i="6"/>
  <c r="S3324" i="6" s="1"/>
  <c r="AR3323" i="6"/>
  <c r="AQ3323" i="6"/>
  <c r="AG3323" i="6"/>
  <c r="AH3323" i="6" s="1"/>
  <c r="AE3323" i="6"/>
  <c r="AA3323" i="6"/>
  <c r="Z3323" i="6"/>
  <c r="T3323" i="6"/>
  <c r="U3323" i="6" s="1"/>
  <c r="R3323" i="6"/>
  <c r="S3323" i="6" s="1"/>
  <c r="AR3322" i="6"/>
  <c r="AQ3322" i="6"/>
  <c r="AG3322" i="6"/>
  <c r="AH3322" i="6" s="1"/>
  <c r="AE3322" i="6"/>
  <c r="AA3322" i="6"/>
  <c r="Z3322" i="6"/>
  <c r="T3322" i="6"/>
  <c r="U3322" i="6" s="1"/>
  <c r="R3322" i="6"/>
  <c r="S3322" i="6" s="1"/>
  <c r="AR3321" i="6"/>
  <c r="AQ3321" i="6"/>
  <c r="AG3321" i="6"/>
  <c r="AH3321" i="6" s="1"/>
  <c r="AE3321" i="6"/>
  <c r="AA3321" i="6"/>
  <c r="Z3321" i="6"/>
  <c r="T3321" i="6"/>
  <c r="U3321" i="6" s="1"/>
  <c r="R3321" i="6"/>
  <c r="S3321" i="6" s="1"/>
  <c r="AR3320" i="6"/>
  <c r="AQ3320" i="6"/>
  <c r="AG3320" i="6"/>
  <c r="AH3320" i="6" s="1"/>
  <c r="AE3320" i="6"/>
  <c r="AA3320" i="6"/>
  <c r="Z3320" i="6"/>
  <c r="T3320" i="6"/>
  <c r="R3320" i="6"/>
  <c r="S3320" i="6" s="1"/>
  <c r="AR3319" i="6"/>
  <c r="AQ3319" i="6"/>
  <c r="AG3319" i="6"/>
  <c r="AH3319" i="6" s="1"/>
  <c r="AE3319" i="6"/>
  <c r="AA3319" i="6"/>
  <c r="Z3319" i="6"/>
  <c r="T3319" i="6"/>
  <c r="U3319" i="6" s="1"/>
  <c r="R3319" i="6"/>
  <c r="S3319" i="6" s="1"/>
  <c r="AR3318" i="6"/>
  <c r="AQ3318" i="6"/>
  <c r="AG3318" i="6"/>
  <c r="AH3318" i="6" s="1"/>
  <c r="AE3318" i="6"/>
  <c r="AA3318" i="6"/>
  <c r="Z3318" i="6"/>
  <c r="T3318" i="6"/>
  <c r="U3318" i="6" s="1"/>
  <c r="R3318" i="6"/>
  <c r="S3318" i="6" s="1"/>
  <c r="AR3317" i="6"/>
  <c r="AQ3317" i="6"/>
  <c r="AG3317" i="6"/>
  <c r="AH3317" i="6" s="1"/>
  <c r="AE3317" i="6"/>
  <c r="AA3317" i="6"/>
  <c r="Z3317" i="6"/>
  <c r="T3317" i="6"/>
  <c r="U3317" i="6" s="1"/>
  <c r="R3317" i="6"/>
  <c r="S3317" i="6" s="1"/>
  <c r="AR3316" i="6"/>
  <c r="AQ3316" i="6"/>
  <c r="AG3316" i="6"/>
  <c r="AH3316" i="6" s="1"/>
  <c r="AE3316" i="6"/>
  <c r="AA3316" i="6"/>
  <c r="Z3316" i="6"/>
  <c r="T3316" i="6"/>
  <c r="R3316" i="6"/>
  <c r="S3316" i="6" s="1"/>
  <c r="AR3315" i="6"/>
  <c r="AQ3315" i="6"/>
  <c r="AG3315" i="6"/>
  <c r="AH3315" i="6" s="1"/>
  <c r="AE3315" i="6"/>
  <c r="AA3315" i="6"/>
  <c r="Z3315" i="6"/>
  <c r="T3315" i="6"/>
  <c r="U3315" i="6" s="1"/>
  <c r="R3315" i="6"/>
  <c r="S3315" i="6" s="1"/>
  <c r="AR3314" i="6"/>
  <c r="AQ3314" i="6"/>
  <c r="AG3314" i="6"/>
  <c r="AH3314" i="6" s="1"/>
  <c r="AE3314" i="6"/>
  <c r="AA3314" i="6"/>
  <c r="Z3314" i="6"/>
  <c r="T3314" i="6"/>
  <c r="U3314" i="6" s="1"/>
  <c r="R3314" i="6"/>
  <c r="S3314" i="6" s="1"/>
  <c r="AR3313" i="6"/>
  <c r="AQ3313" i="6"/>
  <c r="AG3313" i="6"/>
  <c r="AH3313" i="6" s="1"/>
  <c r="AE3313" i="6"/>
  <c r="AA3313" i="6"/>
  <c r="Z3313" i="6"/>
  <c r="T3313" i="6"/>
  <c r="U3313" i="6" s="1"/>
  <c r="R3313" i="6"/>
  <c r="S3313" i="6" s="1"/>
  <c r="AR3312" i="6"/>
  <c r="AQ3312" i="6"/>
  <c r="AG3312" i="6"/>
  <c r="AH3312" i="6" s="1"/>
  <c r="AE3312" i="6"/>
  <c r="AA3312" i="6"/>
  <c r="Z3312" i="6"/>
  <c r="T3312" i="6"/>
  <c r="R3312" i="6"/>
  <c r="S3312" i="6" s="1"/>
  <c r="AR3311" i="6"/>
  <c r="AQ3311" i="6"/>
  <c r="AG3311" i="6"/>
  <c r="AH3311" i="6" s="1"/>
  <c r="AE3311" i="6"/>
  <c r="AA3311" i="6"/>
  <c r="Z3311" i="6"/>
  <c r="T3311" i="6"/>
  <c r="U3311" i="6" s="1"/>
  <c r="R3311" i="6"/>
  <c r="S3311" i="6" s="1"/>
  <c r="AR3310" i="6"/>
  <c r="AQ3310" i="6"/>
  <c r="AG3310" i="6"/>
  <c r="AH3310" i="6" s="1"/>
  <c r="AE3310" i="6"/>
  <c r="AA3310" i="6"/>
  <c r="Z3310" i="6"/>
  <c r="T3310" i="6"/>
  <c r="U3310" i="6" s="1"/>
  <c r="R3310" i="6"/>
  <c r="S3310" i="6" s="1"/>
  <c r="AR3309" i="6"/>
  <c r="AQ3309" i="6"/>
  <c r="AG3309" i="6"/>
  <c r="AH3309" i="6" s="1"/>
  <c r="AE3309" i="6"/>
  <c r="AA3309" i="6"/>
  <c r="Z3309" i="6"/>
  <c r="T3309" i="6"/>
  <c r="U3309" i="6" s="1"/>
  <c r="R3309" i="6"/>
  <c r="S3309" i="6" s="1"/>
  <c r="AR3308" i="6"/>
  <c r="AQ3308" i="6"/>
  <c r="AG3308" i="6"/>
  <c r="AH3308" i="6" s="1"/>
  <c r="AE3308" i="6"/>
  <c r="AA3308" i="6"/>
  <c r="Z3308" i="6"/>
  <c r="T3308" i="6"/>
  <c r="R3308" i="6"/>
  <c r="S3308" i="6" s="1"/>
  <c r="AR3307" i="6"/>
  <c r="AQ3307" i="6"/>
  <c r="AG3307" i="6"/>
  <c r="AH3307" i="6" s="1"/>
  <c r="AE3307" i="6"/>
  <c r="AA3307" i="6"/>
  <c r="Z3307" i="6"/>
  <c r="T3307" i="6"/>
  <c r="U3307" i="6" s="1"/>
  <c r="R3307" i="6"/>
  <c r="S3307" i="6" s="1"/>
  <c r="AR3306" i="6"/>
  <c r="AQ3306" i="6"/>
  <c r="AG3306" i="6"/>
  <c r="AH3306" i="6" s="1"/>
  <c r="AE3306" i="6"/>
  <c r="AA3306" i="6"/>
  <c r="Z3306" i="6"/>
  <c r="T3306" i="6"/>
  <c r="U3306" i="6" s="1"/>
  <c r="R3306" i="6"/>
  <c r="S3306" i="6" s="1"/>
  <c r="AR3305" i="6"/>
  <c r="AQ3305" i="6"/>
  <c r="AG3305" i="6"/>
  <c r="AH3305" i="6" s="1"/>
  <c r="AE3305" i="6"/>
  <c r="AA3305" i="6"/>
  <c r="Z3305" i="6"/>
  <c r="T3305" i="6"/>
  <c r="U3305" i="6" s="1"/>
  <c r="R3305" i="6"/>
  <c r="S3305" i="6" s="1"/>
  <c r="AR3304" i="6"/>
  <c r="AQ3304" i="6"/>
  <c r="AG3304" i="6"/>
  <c r="AH3304" i="6" s="1"/>
  <c r="AE3304" i="6"/>
  <c r="AA3304" i="6"/>
  <c r="Z3304" i="6"/>
  <c r="T3304" i="6"/>
  <c r="R3304" i="6"/>
  <c r="S3304" i="6" s="1"/>
  <c r="AR3303" i="6"/>
  <c r="AQ3303" i="6"/>
  <c r="AG3303" i="6"/>
  <c r="AH3303" i="6" s="1"/>
  <c r="AE3303" i="6"/>
  <c r="AA3303" i="6"/>
  <c r="Z3303" i="6"/>
  <c r="T3303" i="6"/>
  <c r="U3303" i="6" s="1"/>
  <c r="R3303" i="6"/>
  <c r="S3303" i="6" s="1"/>
  <c r="AR3302" i="6"/>
  <c r="AQ3302" i="6"/>
  <c r="AG3302" i="6"/>
  <c r="AH3302" i="6" s="1"/>
  <c r="AE3302" i="6"/>
  <c r="AA3302" i="6"/>
  <c r="Z3302" i="6"/>
  <c r="T3302" i="6"/>
  <c r="U3302" i="6" s="1"/>
  <c r="R3302" i="6"/>
  <c r="S3302" i="6" s="1"/>
  <c r="AR3301" i="6"/>
  <c r="AQ3301" i="6"/>
  <c r="AG3301" i="6"/>
  <c r="AH3301" i="6" s="1"/>
  <c r="AE3301" i="6"/>
  <c r="AA3301" i="6"/>
  <c r="Z3301" i="6"/>
  <c r="T3301" i="6"/>
  <c r="U3301" i="6" s="1"/>
  <c r="R3301" i="6"/>
  <c r="S3301" i="6" s="1"/>
  <c r="AR3300" i="6"/>
  <c r="AQ3300" i="6"/>
  <c r="AG3300" i="6"/>
  <c r="AH3300" i="6" s="1"/>
  <c r="AE3300" i="6"/>
  <c r="AA3300" i="6"/>
  <c r="Z3300" i="6"/>
  <c r="T3300" i="6"/>
  <c r="R3300" i="6"/>
  <c r="S3300" i="6" s="1"/>
  <c r="AR3299" i="6"/>
  <c r="AQ3299" i="6"/>
  <c r="AG3299" i="6"/>
  <c r="AH3299" i="6" s="1"/>
  <c r="AE3299" i="6"/>
  <c r="AA3299" i="6"/>
  <c r="Z3299" i="6"/>
  <c r="T3299" i="6"/>
  <c r="U3299" i="6" s="1"/>
  <c r="R3299" i="6"/>
  <c r="S3299" i="6" s="1"/>
  <c r="AR3298" i="6"/>
  <c r="AQ3298" i="6"/>
  <c r="AG3298" i="6"/>
  <c r="AH3298" i="6" s="1"/>
  <c r="AE3298" i="6"/>
  <c r="AA3298" i="6"/>
  <c r="Z3298" i="6"/>
  <c r="T3298" i="6"/>
  <c r="U3298" i="6" s="1"/>
  <c r="R3298" i="6"/>
  <c r="S3298" i="6" s="1"/>
  <c r="AR3297" i="6"/>
  <c r="AQ3297" i="6"/>
  <c r="AG3297" i="6"/>
  <c r="AH3297" i="6" s="1"/>
  <c r="AE3297" i="6"/>
  <c r="AA3297" i="6"/>
  <c r="Z3297" i="6"/>
  <c r="T3297" i="6"/>
  <c r="U3297" i="6" s="1"/>
  <c r="R3297" i="6"/>
  <c r="S3297" i="6" s="1"/>
  <c r="AR3296" i="6"/>
  <c r="AQ3296" i="6"/>
  <c r="AG3296" i="6"/>
  <c r="AH3296" i="6" s="1"/>
  <c r="AE3296" i="6"/>
  <c r="AA3296" i="6"/>
  <c r="Z3296" i="6"/>
  <c r="T3296" i="6"/>
  <c r="R3296" i="6"/>
  <c r="S3296" i="6" s="1"/>
  <c r="AR3295" i="6"/>
  <c r="AQ3295" i="6"/>
  <c r="AG3295" i="6"/>
  <c r="AH3295" i="6" s="1"/>
  <c r="AE3295" i="6"/>
  <c r="AA3295" i="6"/>
  <c r="Z3295" i="6"/>
  <c r="T3295" i="6"/>
  <c r="R3295" i="6"/>
  <c r="S3295" i="6" s="1"/>
  <c r="AR3294" i="6"/>
  <c r="AQ3294" i="6"/>
  <c r="AG3294" i="6"/>
  <c r="AH3294" i="6" s="1"/>
  <c r="AE3294" i="6"/>
  <c r="AA3294" i="6"/>
  <c r="Z3294" i="6"/>
  <c r="T3294" i="6"/>
  <c r="U3294" i="6" s="1"/>
  <c r="R3294" i="6"/>
  <c r="S3294" i="6" s="1"/>
  <c r="AR3293" i="6"/>
  <c r="AQ3293" i="6"/>
  <c r="AG3293" i="6"/>
  <c r="AH3293" i="6" s="1"/>
  <c r="AE3293" i="6"/>
  <c r="AA3293" i="6"/>
  <c r="Z3293" i="6"/>
  <c r="T3293" i="6"/>
  <c r="U3293" i="6" s="1"/>
  <c r="R3293" i="6"/>
  <c r="S3293" i="6" s="1"/>
  <c r="AR3292" i="6"/>
  <c r="AQ3292" i="6"/>
  <c r="AG3292" i="6"/>
  <c r="AH3292" i="6" s="1"/>
  <c r="AE3292" i="6"/>
  <c r="AA3292" i="6"/>
  <c r="Z3292" i="6"/>
  <c r="T3292" i="6"/>
  <c r="R3292" i="6"/>
  <c r="S3292" i="6" s="1"/>
  <c r="AR3291" i="6"/>
  <c r="AQ3291" i="6"/>
  <c r="AG3291" i="6"/>
  <c r="AH3291" i="6" s="1"/>
  <c r="AE3291" i="6"/>
  <c r="AA3291" i="6"/>
  <c r="Z3291" i="6"/>
  <c r="T3291" i="6"/>
  <c r="R3291" i="6"/>
  <c r="S3291" i="6" s="1"/>
  <c r="AR3290" i="6"/>
  <c r="AQ3290" i="6"/>
  <c r="AG3290" i="6"/>
  <c r="AH3290" i="6" s="1"/>
  <c r="AE3290" i="6"/>
  <c r="AA3290" i="6"/>
  <c r="Z3290" i="6"/>
  <c r="T3290" i="6"/>
  <c r="U3290" i="6" s="1"/>
  <c r="R3290" i="6"/>
  <c r="S3290" i="6" s="1"/>
  <c r="AR3289" i="6"/>
  <c r="AQ3289" i="6"/>
  <c r="AG3289" i="6"/>
  <c r="AH3289" i="6" s="1"/>
  <c r="AE3289" i="6"/>
  <c r="AA3289" i="6"/>
  <c r="Z3289" i="6"/>
  <c r="T3289" i="6"/>
  <c r="U3289" i="6" s="1"/>
  <c r="R3289" i="6"/>
  <c r="S3289" i="6" s="1"/>
  <c r="AR3288" i="6"/>
  <c r="AQ3288" i="6"/>
  <c r="AG3288" i="6"/>
  <c r="AH3288" i="6" s="1"/>
  <c r="AE3288" i="6"/>
  <c r="AA3288" i="6"/>
  <c r="Z3288" i="6"/>
  <c r="T3288" i="6"/>
  <c r="R3288" i="6"/>
  <c r="S3288" i="6" s="1"/>
  <c r="AR3287" i="6"/>
  <c r="AQ3287" i="6"/>
  <c r="AG3287" i="6"/>
  <c r="AH3287" i="6" s="1"/>
  <c r="AE3287" i="6"/>
  <c r="AA3287" i="6"/>
  <c r="Z3287" i="6"/>
  <c r="T3287" i="6"/>
  <c r="R3287" i="6"/>
  <c r="S3287" i="6" s="1"/>
  <c r="AR3286" i="6"/>
  <c r="AQ3286" i="6"/>
  <c r="AG3286" i="6"/>
  <c r="AH3286" i="6" s="1"/>
  <c r="AE3286" i="6"/>
  <c r="AA3286" i="6"/>
  <c r="Z3286" i="6"/>
  <c r="T3286" i="6"/>
  <c r="U3286" i="6" s="1"/>
  <c r="R3286" i="6"/>
  <c r="S3286" i="6" s="1"/>
  <c r="AR3285" i="6"/>
  <c r="AQ3285" i="6"/>
  <c r="AG3285" i="6"/>
  <c r="AH3285" i="6" s="1"/>
  <c r="AE3285" i="6"/>
  <c r="AA3285" i="6"/>
  <c r="Z3285" i="6"/>
  <c r="T3285" i="6"/>
  <c r="U3285" i="6" s="1"/>
  <c r="R3285" i="6"/>
  <c r="S3285" i="6" s="1"/>
  <c r="AR3284" i="6"/>
  <c r="AQ3284" i="6"/>
  <c r="AG3284" i="6"/>
  <c r="AH3284" i="6" s="1"/>
  <c r="AE3284" i="6"/>
  <c r="AA3284" i="6"/>
  <c r="Z3284" i="6"/>
  <c r="T3284" i="6"/>
  <c r="R3284" i="6"/>
  <c r="S3284" i="6" s="1"/>
  <c r="AR3283" i="6"/>
  <c r="AQ3283" i="6"/>
  <c r="AG3283" i="6"/>
  <c r="AH3283" i="6" s="1"/>
  <c r="AE3283" i="6"/>
  <c r="AA3283" i="6"/>
  <c r="Z3283" i="6"/>
  <c r="T3283" i="6"/>
  <c r="R3283" i="6"/>
  <c r="S3283" i="6" s="1"/>
  <c r="AR3282" i="6"/>
  <c r="AQ3282" i="6"/>
  <c r="AG3282" i="6"/>
  <c r="AH3282" i="6" s="1"/>
  <c r="AE3282" i="6"/>
  <c r="AA3282" i="6"/>
  <c r="Z3282" i="6"/>
  <c r="T3282" i="6"/>
  <c r="U3282" i="6" s="1"/>
  <c r="R3282" i="6"/>
  <c r="S3282" i="6" s="1"/>
  <c r="AR3281" i="6"/>
  <c r="AQ3281" i="6"/>
  <c r="AG3281" i="6"/>
  <c r="AH3281" i="6" s="1"/>
  <c r="AE3281" i="6"/>
  <c r="AA3281" i="6"/>
  <c r="Z3281" i="6"/>
  <c r="T3281" i="6"/>
  <c r="U3281" i="6" s="1"/>
  <c r="R3281" i="6"/>
  <c r="S3281" i="6" s="1"/>
  <c r="AR3280" i="6"/>
  <c r="AQ3280" i="6"/>
  <c r="AG3280" i="6"/>
  <c r="AH3280" i="6" s="1"/>
  <c r="AE3280" i="6"/>
  <c r="AA3280" i="6"/>
  <c r="Z3280" i="6"/>
  <c r="T3280" i="6"/>
  <c r="R3280" i="6"/>
  <c r="S3280" i="6" s="1"/>
  <c r="AR3279" i="6"/>
  <c r="AQ3279" i="6"/>
  <c r="AG3279" i="6"/>
  <c r="AH3279" i="6" s="1"/>
  <c r="AE3279" i="6"/>
  <c r="AA3279" i="6"/>
  <c r="Z3279" i="6"/>
  <c r="T3279" i="6"/>
  <c r="R3279" i="6"/>
  <c r="S3279" i="6" s="1"/>
  <c r="AR3278" i="6"/>
  <c r="AQ3278" i="6"/>
  <c r="AG3278" i="6"/>
  <c r="AH3278" i="6" s="1"/>
  <c r="AE3278" i="6"/>
  <c r="AA3278" i="6"/>
  <c r="Z3278" i="6"/>
  <c r="T3278" i="6"/>
  <c r="U3278" i="6" s="1"/>
  <c r="R3278" i="6"/>
  <c r="S3278" i="6" s="1"/>
  <c r="AR3277" i="6"/>
  <c r="AQ3277" i="6"/>
  <c r="AG3277" i="6"/>
  <c r="AH3277" i="6" s="1"/>
  <c r="AE3277" i="6"/>
  <c r="AA3277" i="6"/>
  <c r="Z3277" i="6"/>
  <c r="T3277" i="6"/>
  <c r="U3277" i="6" s="1"/>
  <c r="R3277" i="6"/>
  <c r="S3277" i="6" s="1"/>
  <c r="AR3276" i="6"/>
  <c r="AQ3276" i="6"/>
  <c r="AG3276" i="6"/>
  <c r="AH3276" i="6" s="1"/>
  <c r="AE3276" i="6"/>
  <c r="AA3276" i="6"/>
  <c r="Z3276" i="6"/>
  <c r="T3276" i="6"/>
  <c r="R3276" i="6"/>
  <c r="S3276" i="6" s="1"/>
  <c r="AR3275" i="6"/>
  <c r="AQ3275" i="6"/>
  <c r="AG3275" i="6"/>
  <c r="AH3275" i="6" s="1"/>
  <c r="AE3275" i="6"/>
  <c r="AA3275" i="6"/>
  <c r="Z3275" i="6"/>
  <c r="T3275" i="6"/>
  <c r="R3275" i="6"/>
  <c r="S3275" i="6" s="1"/>
  <c r="AR3274" i="6"/>
  <c r="AQ3274" i="6"/>
  <c r="AG3274" i="6"/>
  <c r="AH3274" i="6" s="1"/>
  <c r="AE3274" i="6"/>
  <c r="AA3274" i="6"/>
  <c r="Z3274" i="6"/>
  <c r="T3274" i="6"/>
  <c r="U3274" i="6" s="1"/>
  <c r="R3274" i="6"/>
  <c r="S3274" i="6" s="1"/>
  <c r="AR3273" i="6"/>
  <c r="AQ3273" i="6"/>
  <c r="AG3273" i="6"/>
  <c r="AH3273" i="6" s="1"/>
  <c r="AE3273" i="6"/>
  <c r="AA3273" i="6"/>
  <c r="Z3273" i="6"/>
  <c r="T3273" i="6"/>
  <c r="U3273" i="6" s="1"/>
  <c r="R3273" i="6"/>
  <c r="S3273" i="6" s="1"/>
  <c r="AR3272" i="6"/>
  <c r="AQ3272" i="6"/>
  <c r="AG3272" i="6"/>
  <c r="AH3272" i="6" s="1"/>
  <c r="AE3272" i="6"/>
  <c r="AA3272" i="6"/>
  <c r="Z3272" i="6"/>
  <c r="T3272" i="6"/>
  <c r="R3272" i="6"/>
  <c r="S3272" i="6" s="1"/>
  <c r="AR3271" i="6"/>
  <c r="AQ3271" i="6"/>
  <c r="AG3271" i="6"/>
  <c r="AH3271" i="6" s="1"/>
  <c r="AE3271" i="6"/>
  <c r="AA3271" i="6"/>
  <c r="Z3271" i="6"/>
  <c r="T3271" i="6"/>
  <c r="R3271" i="6"/>
  <c r="S3271" i="6" s="1"/>
  <c r="AR3270" i="6"/>
  <c r="AQ3270" i="6"/>
  <c r="AG3270" i="6"/>
  <c r="AH3270" i="6" s="1"/>
  <c r="AE3270" i="6"/>
  <c r="AA3270" i="6"/>
  <c r="Z3270" i="6"/>
  <c r="T3270" i="6"/>
  <c r="U3270" i="6" s="1"/>
  <c r="R3270" i="6"/>
  <c r="S3270" i="6" s="1"/>
  <c r="AR3269" i="6"/>
  <c r="AQ3269" i="6"/>
  <c r="AG3269" i="6"/>
  <c r="AH3269" i="6" s="1"/>
  <c r="AE3269" i="6"/>
  <c r="AA3269" i="6"/>
  <c r="Z3269" i="6"/>
  <c r="T3269" i="6"/>
  <c r="U3269" i="6" s="1"/>
  <c r="R3269" i="6"/>
  <c r="S3269" i="6" s="1"/>
  <c r="AR3268" i="6"/>
  <c r="AQ3268" i="6"/>
  <c r="AG3268" i="6"/>
  <c r="AH3268" i="6" s="1"/>
  <c r="AE3268" i="6"/>
  <c r="AA3268" i="6"/>
  <c r="Z3268" i="6"/>
  <c r="T3268" i="6"/>
  <c r="R3268" i="6"/>
  <c r="S3268" i="6" s="1"/>
  <c r="AR3267" i="6"/>
  <c r="AQ3267" i="6"/>
  <c r="AG3267" i="6"/>
  <c r="AH3267" i="6" s="1"/>
  <c r="AE3267" i="6"/>
  <c r="AA3267" i="6"/>
  <c r="Z3267" i="6"/>
  <c r="T3267" i="6"/>
  <c r="R3267" i="6"/>
  <c r="S3267" i="6" s="1"/>
  <c r="AR3266" i="6"/>
  <c r="AQ3266" i="6"/>
  <c r="AG3266" i="6"/>
  <c r="AH3266" i="6" s="1"/>
  <c r="AE3266" i="6"/>
  <c r="AA3266" i="6"/>
  <c r="Z3266" i="6"/>
  <c r="T3266" i="6"/>
  <c r="U3266" i="6" s="1"/>
  <c r="R3266" i="6"/>
  <c r="S3266" i="6" s="1"/>
  <c r="AR3265" i="6"/>
  <c r="AQ3265" i="6"/>
  <c r="AG3265" i="6"/>
  <c r="AH3265" i="6" s="1"/>
  <c r="AE3265" i="6"/>
  <c r="AA3265" i="6"/>
  <c r="Z3265" i="6"/>
  <c r="T3265" i="6"/>
  <c r="U3265" i="6" s="1"/>
  <c r="R3265" i="6"/>
  <c r="S3265" i="6" s="1"/>
  <c r="AR3264" i="6"/>
  <c r="AQ3264" i="6"/>
  <c r="AG3264" i="6"/>
  <c r="AH3264" i="6" s="1"/>
  <c r="AE3264" i="6"/>
  <c r="AA3264" i="6"/>
  <c r="Z3264" i="6"/>
  <c r="T3264" i="6"/>
  <c r="U3264" i="6" s="1"/>
  <c r="R3264" i="6"/>
  <c r="S3264" i="6" s="1"/>
  <c r="AR3263" i="6"/>
  <c r="AQ3263" i="6"/>
  <c r="AG3263" i="6"/>
  <c r="AH3263" i="6" s="1"/>
  <c r="AE3263" i="6"/>
  <c r="AA3263" i="6"/>
  <c r="Z3263" i="6"/>
  <c r="T3263" i="6"/>
  <c r="R3263" i="6"/>
  <c r="S3263" i="6" s="1"/>
  <c r="AR3262" i="6"/>
  <c r="AQ3262" i="6"/>
  <c r="AG3262" i="6"/>
  <c r="AH3262" i="6" s="1"/>
  <c r="AE3262" i="6"/>
  <c r="AA3262" i="6"/>
  <c r="Z3262" i="6"/>
  <c r="T3262" i="6"/>
  <c r="U3262" i="6" s="1"/>
  <c r="S3262" i="6"/>
  <c r="R3262" i="6"/>
  <c r="AR3261" i="6"/>
  <c r="AQ3261" i="6"/>
  <c r="AG3261" i="6"/>
  <c r="AH3261" i="6" s="1"/>
  <c r="AE3261" i="6"/>
  <c r="AA3261" i="6"/>
  <c r="Z3261" i="6"/>
  <c r="U3261" i="6"/>
  <c r="T3261" i="6"/>
  <c r="R3261" i="6"/>
  <c r="S3261" i="6" s="1"/>
  <c r="AR3260" i="6"/>
  <c r="AQ3260" i="6"/>
  <c r="AG3260" i="6"/>
  <c r="AH3260" i="6" s="1"/>
  <c r="AE3260" i="6"/>
  <c r="AA3260" i="6"/>
  <c r="Z3260" i="6"/>
  <c r="T3260" i="6"/>
  <c r="U3260" i="6" s="1"/>
  <c r="R3260" i="6"/>
  <c r="S3260" i="6" s="1"/>
  <c r="AR3259" i="6"/>
  <c r="AQ3259" i="6"/>
  <c r="AG3259" i="6"/>
  <c r="AH3259" i="6" s="1"/>
  <c r="AE3259" i="6"/>
  <c r="AA3259" i="6"/>
  <c r="Z3259" i="6"/>
  <c r="T3259" i="6"/>
  <c r="R3259" i="6"/>
  <c r="S3259" i="6" s="1"/>
  <c r="AR3258" i="6"/>
  <c r="AQ3258" i="6"/>
  <c r="AG3258" i="6"/>
  <c r="AH3258" i="6" s="1"/>
  <c r="AE3258" i="6"/>
  <c r="AA3258" i="6"/>
  <c r="Z3258" i="6"/>
  <c r="T3258" i="6"/>
  <c r="U3258" i="6" s="1"/>
  <c r="S3258" i="6"/>
  <c r="R3258" i="6"/>
  <c r="AR3257" i="6"/>
  <c r="AQ3257" i="6"/>
  <c r="AG3257" i="6"/>
  <c r="AH3257" i="6" s="1"/>
  <c r="AE3257" i="6"/>
  <c r="AA3257" i="6"/>
  <c r="Z3257" i="6"/>
  <c r="U3257" i="6"/>
  <c r="T3257" i="6"/>
  <c r="R3257" i="6"/>
  <c r="S3257" i="6" s="1"/>
  <c r="AR3256" i="6"/>
  <c r="AQ3256" i="6"/>
  <c r="AG3256" i="6"/>
  <c r="AH3256" i="6" s="1"/>
  <c r="AE3256" i="6"/>
  <c r="AA3256" i="6"/>
  <c r="Z3256" i="6"/>
  <c r="T3256" i="6"/>
  <c r="U3256" i="6" s="1"/>
  <c r="R3256" i="6"/>
  <c r="S3256" i="6" s="1"/>
  <c r="AR3255" i="6"/>
  <c r="AQ3255" i="6"/>
  <c r="AG3255" i="6"/>
  <c r="AH3255" i="6" s="1"/>
  <c r="AE3255" i="6"/>
  <c r="AA3255" i="6"/>
  <c r="Z3255" i="6"/>
  <c r="T3255" i="6"/>
  <c r="R3255" i="6"/>
  <c r="S3255" i="6" s="1"/>
  <c r="AR3254" i="6"/>
  <c r="AQ3254" i="6"/>
  <c r="AG3254" i="6"/>
  <c r="AH3254" i="6" s="1"/>
  <c r="AE3254" i="6"/>
  <c r="AA3254" i="6"/>
  <c r="Z3254" i="6"/>
  <c r="T3254" i="6"/>
  <c r="U3254" i="6" s="1"/>
  <c r="R3254" i="6"/>
  <c r="S3254" i="6" s="1"/>
  <c r="AR3253" i="6"/>
  <c r="AQ3253" i="6"/>
  <c r="AG3253" i="6"/>
  <c r="AH3253" i="6" s="1"/>
  <c r="AE3253" i="6"/>
  <c r="AA3253" i="6"/>
  <c r="Z3253" i="6"/>
  <c r="T3253" i="6"/>
  <c r="U3253" i="6" s="1"/>
  <c r="R3253" i="6"/>
  <c r="S3253" i="6" s="1"/>
  <c r="AR3252" i="6"/>
  <c r="AQ3252" i="6"/>
  <c r="AG3252" i="6"/>
  <c r="AH3252" i="6" s="1"/>
  <c r="AE3252" i="6"/>
  <c r="AA3252" i="6"/>
  <c r="Z3252" i="6"/>
  <c r="T3252" i="6"/>
  <c r="U3252" i="6" s="1"/>
  <c r="R3252" i="6"/>
  <c r="S3252" i="6" s="1"/>
  <c r="AR3251" i="6"/>
  <c r="AQ3251" i="6"/>
  <c r="AG3251" i="6"/>
  <c r="AH3251" i="6" s="1"/>
  <c r="AE3251" i="6"/>
  <c r="AA3251" i="6"/>
  <c r="Z3251" i="6"/>
  <c r="T3251" i="6"/>
  <c r="R3251" i="6"/>
  <c r="S3251" i="6" s="1"/>
  <c r="AR3250" i="6"/>
  <c r="AQ3250" i="6"/>
  <c r="AG3250" i="6"/>
  <c r="AH3250" i="6" s="1"/>
  <c r="AE3250" i="6"/>
  <c r="AA3250" i="6"/>
  <c r="Z3250" i="6"/>
  <c r="T3250" i="6"/>
  <c r="U3250" i="6" s="1"/>
  <c r="R3250" i="6"/>
  <c r="S3250" i="6" s="1"/>
  <c r="AR3249" i="6"/>
  <c r="AQ3249" i="6"/>
  <c r="AG3249" i="6"/>
  <c r="AH3249" i="6" s="1"/>
  <c r="AE3249" i="6"/>
  <c r="AA3249" i="6"/>
  <c r="Z3249" i="6"/>
  <c r="T3249" i="6"/>
  <c r="U3249" i="6" s="1"/>
  <c r="R3249" i="6"/>
  <c r="S3249" i="6" s="1"/>
  <c r="AR3248" i="6"/>
  <c r="AQ3248" i="6"/>
  <c r="AG3248" i="6"/>
  <c r="AH3248" i="6" s="1"/>
  <c r="AE3248" i="6"/>
  <c r="AA3248" i="6"/>
  <c r="Z3248" i="6"/>
  <c r="T3248" i="6"/>
  <c r="U3248" i="6" s="1"/>
  <c r="R3248" i="6"/>
  <c r="S3248" i="6" s="1"/>
  <c r="AR3247" i="6"/>
  <c r="AQ3247" i="6"/>
  <c r="AG3247" i="6"/>
  <c r="AH3247" i="6" s="1"/>
  <c r="AE3247" i="6"/>
  <c r="AA3247" i="6"/>
  <c r="Z3247" i="6"/>
  <c r="T3247" i="6"/>
  <c r="R3247" i="6"/>
  <c r="S3247" i="6" s="1"/>
  <c r="AR3246" i="6"/>
  <c r="AQ3246" i="6"/>
  <c r="AG3246" i="6"/>
  <c r="AH3246" i="6" s="1"/>
  <c r="AE3246" i="6"/>
  <c r="AA3246" i="6"/>
  <c r="Z3246" i="6"/>
  <c r="T3246" i="6"/>
  <c r="U3246" i="6" s="1"/>
  <c r="R3246" i="6"/>
  <c r="S3246" i="6" s="1"/>
  <c r="AR3245" i="6"/>
  <c r="AQ3245" i="6"/>
  <c r="AG3245" i="6"/>
  <c r="AH3245" i="6" s="1"/>
  <c r="AE3245" i="6"/>
  <c r="AA3245" i="6"/>
  <c r="Z3245" i="6"/>
  <c r="T3245" i="6"/>
  <c r="U3245" i="6" s="1"/>
  <c r="R3245" i="6"/>
  <c r="S3245" i="6" s="1"/>
  <c r="AR3244" i="6"/>
  <c r="AQ3244" i="6"/>
  <c r="AG3244" i="6"/>
  <c r="AH3244" i="6" s="1"/>
  <c r="AE3244" i="6"/>
  <c r="AA3244" i="6"/>
  <c r="Z3244" i="6"/>
  <c r="T3244" i="6"/>
  <c r="U3244" i="6" s="1"/>
  <c r="R3244" i="6"/>
  <c r="S3244" i="6" s="1"/>
  <c r="AR3243" i="6"/>
  <c r="AQ3243" i="6"/>
  <c r="AG3243" i="6"/>
  <c r="AH3243" i="6" s="1"/>
  <c r="AE3243" i="6"/>
  <c r="AA3243" i="6"/>
  <c r="Z3243" i="6"/>
  <c r="T3243" i="6"/>
  <c r="R3243" i="6"/>
  <c r="S3243" i="6" s="1"/>
  <c r="AR3242" i="6"/>
  <c r="AQ3242" i="6"/>
  <c r="AG3242" i="6"/>
  <c r="AH3242" i="6" s="1"/>
  <c r="AE3242" i="6"/>
  <c r="AA3242" i="6"/>
  <c r="Z3242" i="6"/>
  <c r="T3242" i="6"/>
  <c r="U3242" i="6" s="1"/>
  <c r="R3242" i="6"/>
  <c r="S3242" i="6" s="1"/>
  <c r="AR3241" i="6"/>
  <c r="AQ3241" i="6"/>
  <c r="AG3241" i="6"/>
  <c r="AH3241" i="6" s="1"/>
  <c r="AE3241" i="6"/>
  <c r="AA3241" i="6"/>
  <c r="Z3241" i="6"/>
  <c r="T3241" i="6"/>
  <c r="U3241" i="6" s="1"/>
  <c r="R3241" i="6"/>
  <c r="S3241" i="6" s="1"/>
  <c r="AR3240" i="6"/>
  <c r="AQ3240" i="6"/>
  <c r="AG3240" i="6"/>
  <c r="AH3240" i="6" s="1"/>
  <c r="AE3240" i="6"/>
  <c r="AA3240" i="6"/>
  <c r="Z3240" i="6"/>
  <c r="T3240" i="6"/>
  <c r="U3240" i="6" s="1"/>
  <c r="R3240" i="6"/>
  <c r="S3240" i="6" s="1"/>
  <c r="AR3239" i="6"/>
  <c r="AQ3239" i="6"/>
  <c r="AG3239" i="6"/>
  <c r="AH3239" i="6" s="1"/>
  <c r="AE3239" i="6"/>
  <c r="AA3239" i="6"/>
  <c r="Z3239" i="6"/>
  <c r="T3239" i="6"/>
  <c r="R3239" i="6"/>
  <c r="S3239" i="6" s="1"/>
  <c r="AR3238" i="6"/>
  <c r="AQ3238" i="6"/>
  <c r="AG3238" i="6"/>
  <c r="AH3238" i="6" s="1"/>
  <c r="AE3238" i="6"/>
  <c r="AA3238" i="6"/>
  <c r="Z3238" i="6"/>
  <c r="T3238" i="6"/>
  <c r="U3238" i="6" s="1"/>
  <c r="R3238" i="6"/>
  <c r="S3238" i="6" s="1"/>
  <c r="AR3237" i="6"/>
  <c r="AQ3237" i="6"/>
  <c r="AG3237" i="6"/>
  <c r="AH3237" i="6" s="1"/>
  <c r="AE3237" i="6"/>
  <c r="AA3237" i="6"/>
  <c r="Z3237" i="6"/>
  <c r="T3237" i="6"/>
  <c r="U3237" i="6" s="1"/>
  <c r="R3237" i="6"/>
  <c r="S3237" i="6" s="1"/>
  <c r="AR3236" i="6"/>
  <c r="AQ3236" i="6"/>
  <c r="AG3236" i="6"/>
  <c r="AH3236" i="6" s="1"/>
  <c r="AE3236" i="6"/>
  <c r="AA3236" i="6"/>
  <c r="Z3236" i="6"/>
  <c r="T3236" i="6"/>
  <c r="U3236" i="6" s="1"/>
  <c r="R3236" i="6"/>
  <c r="S3236" i="6" s="1"/>
  <c r="AR3235" i="6"/>
  <c r="AQ3235" i="6"/>
  <c r="AG3235" i="6"/>
  <c r="AH3235" i="6" s="1"/>
  <c r="AE3235" i="6"/>
  <c r="AA3235" i="6"/>
  <c r="Z3235" i="6"/>
  <c r="T3235" i="6"/>
  <c r="R3235" i="6"/>
  <c r="S3235" i="6" s="1"/>
  <c r="AR3234" i="6"/>
  <c r="AQ3234" i="6"/>
  <c r="AG3234" i="6"/>
  <c r="AH3234" i="6" s="1"/>
  <c r="AE3234" i="6"/>
  <c r="AA3234" i="6"/>
  <c r="Z3234" i="6"/>
  <c r="T3234" i="6"/>
  <c r="U3234" i="6" s="1"/>
  <c r="R3234" i="6"/>
  <c r="S3234" i="6" s="1"/>
  <c r="AR3233" i="6"/>
  <c r="AQ3233" i="6"/>
  <c r="AG3233" i="6"/>
  <c r="AH3233" i="6" s="1"/>
  <c r="AE3233" i="6"/>
  <c r="AA3233" i="6"/>
  <c r="Z3233" i="6"/>
  <c r="T3233" i="6"/>
  <c r="U3233" i="6" s="1"/>
  <c r="R3233" i="6"/>
  <c r="S3233" i="6" s="1"/>
  <c r="AR3232" i="6"/>
  <c r="AQ3232" i="6"/>
  <c r="AG3232" i="6"/>
  <c r="AH3232" i="6" s="1"/>
  <c r="AE3232" i="6"/>
  <c r="AA3232" i="6"/>
  <c r="Z3232" i="6"/>
  <c r="T3232" i="6"/>
  <c r="U3232" i="6" s="1"/>
  <c r="R3232" i="6"/>
  <c r="S3232" i="6" s="1"/>
  <c r="AR3231" i="6"/>
  <c r="AQ3231" i="6"/>
  <c r="AG3231" i="6"/>
  <c r="AH3231" i="6" s="1"/>
  <c r="AE3231" i="6"/>
  <c r="AA3231" i="6"/>
  <c r="Z3231" i="6"/>
  <c r="T3231" i="6"/>
  <c r="R3231" i="6"/>
  <c r="S3231" i="6" s="1"/>
  <c r="AR3230" i="6"/>
  <c r="AQ3230" i="6"/>
  <c r="AG3230" i="6"/>
  <c r="AH3230" i="6" s="1"/>
  <c r="AE3230" i="6"/>
  <c r="AA3230" i="6"/>
  <c r="Z3230" i="6"/>
  <c r="T3230" i="6"/>
  <c r="U3230" i="6" s="1"/>
  <c r="R3230" i="6"/>
  <c r="S3230" i="6" s="1"/>
  <c r="AR3229" i="6"/>
  <c r="AQ3229" i="6"/>
  <c r="AG3229" i="6"/>
  <c r="AH3229" i="6" s="1"/>
  <c r="AE3229" i="6"/>
  <c r="AA3229" i="6"/>
  <c r="Z3229" i="6"/>
  <c r="T3229" i="6"/>
  <c r="U3229" i="6" s="1"/>
  <c r="R3229" i="6"/>
  <c r="S3229" i="6" s="1"/>
  <c r="AR3228" i="6"/>
  <c r="AQ3228" i="6"/>
  <c r="AG3228" i="6"/>
  <c r="AH3228" i="6" s="1"/>
  <c r="AE3228" i="6"/>
  <c r="AA3228" i="6"/>
  <c r="Z3228" i="6"/>
  <c r="T3228" i="6"/>
  <c r="R3228" i="6"/>
  <c r="S3228" i="6" s="1"/>
  <c r="AR3227" i="6"/>
  <c r="AQ3227" i="6"/>
  <c r="AG3227" i="6"/>
  <c r="AH3227" i="6" s="1"/>
  <c r="AE3227" i="6"/>
  <c r="AA3227" i="6"/>
  <c r="Z3227" i="6"/>
  <c r="T3227" i="6"/>
  <c r="R3227" i="6"/>
  <c r="S3227" i="6" s="1"/>
  <c r="AR3226" i="6"/>
  <c r="AQ3226" i="6"/>
  <c r="AG3226" i="6"/>
  <c r="AH3226" i="6" s="1"/>
  <c r="AE3226" i="6"/>
  <c r="AA3226" i="6"/>
  <c r="Z3226" i="6"/>
  <c r="T3226" i="6"/>
  <c r="U3226" i="6" s="1"/>
  <c r="R3226" i="6"/>
  <c r="S3226" i="6" s="1"/>
  <c r="AR3225" i="6"/>
  <c r="AQ3225" i="6"/>
  <c r="AG3225" i="6"/>
  <c r="AH3225" i="6" s="1"/>
  <c r="AE3225" i="6"/>
  <c r="AA3225" i="6"/>
  <c r="Z3225" i="6"/>
  <c r="T3225" i="6"/>
  <c r="U3225" i="6" s="1"/>
  <c r="R3225" i="6"/>
  <c r="S3225" i="6" s="1"/>
  <c r="AR3224" i="6"/>
  <c r="AQ3224" i="6"/>
  <c r="AG3224" i="6"/>
  <c r="AH3224" i="6" s="1"/>
  <c r="AE3224" i="6"/>
  <c r="AA3224" i="6"/>
  <c r="Z3224" i="6"/>
  <c r="T3224" i="6"/>
  <c r="R3224" i="6"/>
  <c r="S3224" i="6" s="1"/>
  <c r="AR3223" i="6"/>
  <c r="AQ3223" i="6"/>
  <c r="AG3223" i="6"/>
  <c r="AH3223" i="6" s="1"/>
  <c r="AE3223" i="6"/>
  <c r="AA3223" i="6"/>
  <c r="Z3223" i="6"/>
  <c r="T3223" i="6"/>
  <c r="R3223" i="6"/>
  <c r="S3223" i="6" s="1"/>
  <c r="AR3222" i="6"/>
  <c r="AQ3222" i="6"/>
  <c r="AG3222" i="6"/>
  <c r="AH3222" i="6" s="1"/>
  <c r="AE3222" i="6"/>
  <c r="AA3222" i="6"/>
  <c r="Z3222" i="6"/>
  <c r="T3222" i="6"/>
  <c r="U3222" i="6" s="1"/>
  <c r="R3222" i="6"/>
  <c r="S3222" i="6" s="1"/>
  <c r="AR3221" i="6"/>
  <c r="AQ3221" i="6"/>
  <c r="AG3221" i="6"/>
  <c r="AH3221" i="6" s="1"/>
  <c r="AE3221" i="6"/>
  <c r="AA3221" i="6"/>
  <c r="Z3221" i="6"/>
  <c r="T3221" i="6"/>
  <c r="U3221" i="6" s="1"/>
  <c r="R3221" i="6"/>
  <c r="S3221" i="6" s="1"/>
  <c r="AR3220" i="6"/>
  <c r="AQ3220" i="6"/>
  <c r="AG3220" i="6"/>
  <c r="AH3220" i="6" s="1"/>
  <c r="AE3220" i="6"/>
  <c r="AA3220" i="6"/>
  <c r="Z3220" i="6"/>
  <c r="T3220" i="6"/>
  <c r="R3220" i="6"/>
  <c r="S3220" i="6" s="1"/>
  <c r="AR3219" i="6"/>
  <c r="AQ3219" i="6"/>
  <c r="AG3219" i="6"/>
  <c r="AH3219" i="6" s="1"/>
  <c r="AE3219" i="6"/>
  <c r="AA3219" i="6"/>
  <c r="Z3219" i="6"/>
  <c r="T3219" i="6"/>
  <c r="R3219" i="6"/>
  <c r="S3219" i="6" s="1"/>
  <c r="AR3218" i="6"/>
  <c r="AQ3218" i="6"/>
  <c r="AG3218" i="6"/>
  <c r="AH3218" i="6" s="1"/>
  <c r="AE3218" i="6"/>
  <c r="AA3218" i="6"/>
  <c r="Z3218" i="6"/>
  <c r="T3218" i="6"/>
  <c r="U3218" i="6" s="1"/>
  <c r="R3218" i="6"/>
  <c r="S3218" i="6" s="1"/>
  <c r="AR3217" i="6"/>
  <c r="AQ3217" i="6"/>
  <c r="AG3217" i="6"/>
  <c r="AH3217" i="6" s="1"/>
  <c r="AE3217" i="6"/>
  <c r="AA3217" i="6"/>
  <c r="Z3217" i="6"/>
  <c r="T3217" i="6"/>
  <c r="U3217" i="6" s="1"/>
  <c r="R3217" i="6"/>
  <c r="S3217" i="6" s="1"/>
  <c r="AR3216" i="6"/>
  <c r="AQ3216" i="6"/>
  <c r="AG3216" i="6"/>
  <c r="AH3216" i="6" s="1"/>
  <c r="AE3216" i="6"/>
  <c r="AA3216" i="6"/>
  <c r="Z3216" i="6"/>
  <c r="T3216" i="6"/>
  <c r="R3216" i="6"/>
  <c r="S3216" i="6" s="1"/>
  <c r="AR3215" i="6"/>
  <c r="AQ3215" i="6"/>
  <c r="AG3215" i="6"/>
  <c r="AH3215" i="6" s="1"/>
  <c r="AE3215" i="6"/>
  <c r="AA3215" i="6"/>
  <c r="Z3215" i="6"/>
  <c r="T3215" i="6"/>
  <c r="U3215" i="6" s="1"/>
  <c r="R3215" i="6"/>
  <c r="S3215" i="6" s="1"/>
  <c r="AR3214" i="6"/>
  <c r="AQ3214" i="6"/>
  <c r="AG3214" i="6"/>
  <c r="AH3214" i="6" s="1"/>
  <c r="AE3214" i="6"/>
  <c r="AA3214" i="6"/>
  <c r="Z3214" i="6"/>
  <c r="T3214" i="6"/>
  <c r="U3214" i="6" s="1"/>
  <c r="R3214" i="6"/>
  <c r="S3214" i="6" s="1"/>
  <c r="AR3213" i="6"/>
  <c r="AQ3213" i="6"/>
  <c r="AG3213" i="6"/>
  <c r="AH3213" i="6" s="1"/>
  <c r="AE3213" i="6"/>
  <c r="AA3213" i="6"/>
  <c r="Z3213" i="6"/>
  <c r="T3213" i="6"/>
  <c r="U3213" i="6" s="1"/>
  <c r="R3213" i="6"/>
  <c r="S3213" i="6" s="1"/>
  <c r="AR3212" i="6"/>
  <c r="AQ3212" i="6"/>
  <c r="AG3212" i="6"/>
  <c r="AH3212" i="6" s="1"/>
  <c r="AE3212" i="6"/>
  <c r="AA3212" i="6"/>
  <c r="Z3212" i="6"/>
  <c r="T3212" i="6"/>
  <c r="R3212" i="6"/>
  <c r="S3212" i="6" s="1"/>
  <c r="AR3211" i="6"/>
  <c r="AQ3211" i="6"/>
  <c r="AG3211" i="6"/>
  <c r="AH3211" i="6" s="1"/>
  <c r="AE3211" i="6"/>
  <c r="AA3211" i="6"/>
  <c r="Z3211" i="6"/>
  <c r="T3211" i="6"/>
  <c r="U3211" i="6" s="1"/>
  <c r="R3211" i="6"/>
  <c r="S3211" i="6" s="1"/>
  <c r="AR3210" i="6"/>
  <c r="AQ3210" i="6"/>
  <c r="AG3210" i="6"/>
  <c r="AH3210" i="6" s="1"/>
  <c r="AE3210" i="6"/>
  <c r="AA3210" i="6"/>
  <c r="Z3210" i="6"/>
  <c r="T3210" i="6"/>
  <c r="U3210" i="6" s="1"/>
  <c r="R3210" i="6"/>
  <c r="S3210" i="6" s="1"/>
  <c r="AR3209" i="6"/>
  <c r="AQ3209" i="6"/>
  <c r="AG3209" i="6"/>
  <c r="AH3209" i="6" s="1"/>
  <c r="AE3209" i="6"/>
  <c r="AA3209" i="6"/>
  <c r="Z3209" i="6"/>
  <c r="T3209" i="6"/>
  <c r="U3209" i="6" s="1"/>
  <c r="R3209" i="6"/>
  <c r="S3209" i="6" s="1"/>
  <c r="AR3208" i="6"/>
  <c r="AQ3208" i="6"/>
  <c r="AG3208" i="6"/>
  <c r="AH3208" i="6" s="1"/>
  <c r="AE3208" i="6"/>
  <c r="AA3208" i="6"/>
  <c r="Z3208" i="6"/>
  <c r="T3208" i="6"/>
  <c r="U3208" i="6" s="1"/>
  <c r="R3208" i="6"/>
  <c r="S3208" i="6" s="1"/>
  <c r="AR3207" i="6"/>
  <c r="AQ3207" i="6"/>
  <c r="AG3207" i="6"/>
  <c r="AH3207" i="6" s="1"/>
  <c r="AE3207" i="6"/>
  <c r="AA3207" i="6"/>
  <c r="Z3207" i="6"/>
  <c r="T3207" i="6"/>
  <c r="R3207" i="6"/>
  <c r="S3207" i="6" s="1"/>
  <c r="AR3206" i="6"/>
  <c r="AQ3206" i="6"/>
  <c r="AG3206" i="6"/>
  <c r="AH3206" i="6" s="1"/>
  <c r="AE3206" i="6"/>
  <c r="AA3206" i="6"/>
  <c r="Z3206" i="6"/>
  <c r="T3206" i="6"/>
  <c r="U3206" i="6" s="1"/>
  <c r="R3206" i="6"/>
  <c r="S3206" i="6" s="1"/>
  <c r="AR3205" i="6"/>
  <c r="AQ3205" i="6"/>
  <c r="AG3205" i="6"/>
  <c r="AH3205" i="6" s="1"/>
  <c r="AE3205" i="6"/>
  <c r="AA3205" i="6"/>
  <c r="Z3205" i="6"/>
  <c r="T3205" i="6"/>
  <c r="U3205" i="6" s="1"/>
  <c r="R3205" i="6"/>
  <c r="S3205" i="6" s="1"/>
  <c r="AR3204" i="6"/>
  <c r="AQ3204" i="6"/>
  <c r="AG3204" i="6"/>
  <c r="AH3204" i="6" s="1"/>
  <c r="AE3204" i="6"/>
  <c r="AA3204" i="6"/>
  <c r="Z3204" i="6"/>
  <c r="T3204" i="6"/>
  <c r="U3204" i="6" s="1"/>
  <c r="R3204" i="6"/>
  <c r="S3204" i="6" s="1"/>
  <c r="AR3203" i="6"/>
  <c r="AQ3203" i="6"/>
  <c r="AG3203" i="6"/>
  <c r="AH3203" i="6" s="1"/>
  <c r="AE3203" i="6"/>
  <c r="AA3203" i="6"/>
  <c r="Z3203" i="6"/>
  <c r="T3203" i="6"/>
  <c r="R3203" i="6"/>
  <c r="S3203" i="6" s="1"/>
  <c r="AR3202" i="6"/>
  <c r="AQ3202" i="6"/>
  <c r="AG3202" i="6"/>
  <c r="AH3202" i="6" s="1"/>
  <c r="AE3202" i="6"/>
  <c r="AA3202" i="6"/>
  <c r="Z3202" i="6"/>
  <c r="T3202" i="6"/>
  <c r="U3202" i="6" s="1"/>
  <c r="R3202" i="6"/>
  <c r="S3202" i="6" s="1"/>
  <c r="AR3201" i="6"/>
  <c r="AQ3201" i="6"/>
  <c r="AG3201" i="6"/>
  <c r="AH3201" i="6" s="1"/>
  <c r="AE3201" i="6"/>
  <c r="AA3201" i="6"/>
  <c r="Z3201" i="6"/>
  <c r="T3201" i="6"/>
  <c r="U3201" i="6" s="1"/>
  <c r="R3201" i="6"/>
  <c r="S3201" i="6" s="1"/>
  <c r="AR3200" i="6"/>
  <c r="AQ3200" i="6"/>
  <c r="AG3200" i="6"/>
  <c r="AH3200" i="6" s="1"/>
  <c r="AE3200" i="6"/>
  <c r="AA3200" i="6"/>
  <c r="Z3200" i="6"/>
  <c r="T3200" i="6"/>
  <c r="R3200" i="6"/>
  <c r="S3200" i="6" s="1"/>
  <c r="AR3199" i="6"/>
  <c r="AQ3199" i="6"/>
  <c r="AG3199" i="6"/>
  <c r="AH3199" i="6" s="1"/>
  <c r="AE3199" i="6"/>
  <c r="AA3199" i="6"/>
  <c r="Z3199" i="6"/>
  <c r="T3199" i="6"/>
  <c r="U3199" i="6" s="1"/>
  <c r="R3199" i="6"/>
  <c r="S3199" i="6" s="1"/>
  <c r="AR3198" i="6"/>
  <c r="AQ3198" i="6"/>
  <c r="AG3198" i="6"/>
  <c r="AH3198" i="6" s="1"/>
  <c r="AE3198" i="6"/>
  <c r="AA3198" i="6"/>
  <c r="Z3198" i="6"/>
  <c r="T3198" i="6"/>
  <c r="U3198" i="6" s="1"/>
  <c r="R3198" i="6"/>
  <c r="S3198" i="6" s="1"/>
  <c r="AR3197" i="6"/>
  <c r="AQ3197" i="6"/>
  <c r="AG3197" i="6"/>
  <c r="AH3197" i="6" s="1"/>
  <c r="AE3197" i="6"/>
  <c r="AA3197" i="6"/>
  <c r="Z3197" i="6"/>
  <c r="T3197" i="6"/>
  <c r="U3197" i="6" s="1"/>
  <c r="R3197" i="6"/>
  <c r="S3197" i="6" s="1"/>
  <c r="AR3196" i="6"/>
  <c r="AQ3196" i="6"/>
  <c r="AG3196" i="6"/>
  <c r="AH3196" i="6" s="1"/>
  <c r="AE3196" i="6"/>
  <c r="AA3196" i="6"/>
  <c r="Z3196" i="6"/>
  <c r="T3196" i="6"/>
  <c r="R3196" i="6"/>
  <c r="S3196" i="6" s="1"/>
  <c r="AR3195" i="6"/>
  <c r="AQ3195" i="6"/>
  <c r="AG3195" i="6"/>
  <c r="AH3195" i="6" s="1"/>
  <c r="AE3195" i="6"/>
  <c r="AA3195" i="6"/>
  <c r="Z3195" i="6"/>
  <c r="T3195" i="6"/>
  <c r="U3195" i="6" s="1"/>
  <c r="R3195" i="6"/>
  <c r="S3195" i="6" s="1"/>
  <c r="AR3194" i="6"/>
  <c r="AQ3194" i="6"/>
  <c r="AG3194" i="6"/>
  <c r="AH3194" i="6" s="1"/>
  <c r="AE3194" i="6"/>
  <c r="AA3194" i="6"/>
  <c r="Z3194" i="6"/>
  <c r="T3194" i="6"/>
  <c r="U3194" i="6" s="1"/>
  <c r="R3194" i="6"/>
  <c r="S3194" i="6" s="1"/>
  <c r="AR3193" i="6"/>
  <c r="AQ3193" i="6"/>
  <c r="AG3193" i="6"/>
  <c r="AH3193" i="6" s="1"/>
  <c r="AE3193" i="6"/>
  <c r="AA3193" i="6"/>
  <c r="Z3193" i="6"/>
  <c r="T3193" i="6"/>
  <c r="U3193" i="6" s="1"/>
  <c r="R3193" i="6"/>
  <c r="S3193" i="6" s="1"/>
  <c r="AR3192" i="6"/>
  <c r="AQ3192" i="6"/>
  <c r="AG3192" i="6"/>
  <c r="AH3192" i="6" s="1"/>
  <c r="AE3192" i="6"/>
  <c r="AA3192" i="6"/>
  <c r="Z3192" i="6"/>
  <c r="T3192" i="6"/>
  <c r="R3192" i="6"/>
  <c r="S3192" i="6" s="1"/>
  <c r="AR3191" i="6"/>
  <c r="AQ3191" i="6"/>
  <c r="AG3191" i="6"/>
  <c r="AH3191" i="6" s="1"/>
  <c r="AE3191" i="6"/>
  <c r="AA3191" i="6"/>
  <c r="Z3191" i="6"/>
  <c r="T3191" i="6"/>
  <c r="R3191" i="6"/>
  <c r="S3191" i="6" s="1"/>
  <c r="AR3190" i="6"/>
  <c r="AQ3190" i="6"/>
  <c r="AG3190" i="6"/>
  <c r="AH3190" i="6" s="1"/>
  <c r="AE3190" i="6"/>
  <c r="AA3190" i="6"/>
  <c r="Z3190" i="6"/>
  <c r="T3190" i="6"/>
  <c r="U3190" i="6" s="1"/>
  <c r="R3190" i="6"/>
  <c r="S3190" i="6" s="1"/>
  <c r="AR3189" i="6"/>
  <c r="AQ3189" i="6"/>
  <c r="AG3189" i="6"/>
  <c r="AH3189" i="6" s="1"/>
  <c r="AE3189" i="6"/>
  <c r="AA3189" i="6"/>
  <c r="Z3189" i="6"/>
  <c r="T3189" i="6"/>
  <c r="U3189" i="6" s="1"/>
  <c r="R3189" i="6"/>
  <c r="S3189" i="6" s="1"/>
  <c r="AR3188" i="6"/>
  <c r="AQ3188" i="6"/>
  <c r="AG3188" i="6"/>
  <c r="AH3188" i="6" s="1"/>
  <c r="AE3188" i="6"/>
  <c r="AA3188" i="6"/>
  <c r="Z3188" i="6"/>
  <c r="T3188" i="6"/>
  <c r="U3188" i="6" s="1"/>
  <c r="R3188" i="6"/>
  <c r="S3188" i="6" s="1"/>
  <c r="AR3187" i="6"/>
  <c r="AQ3187" i="6"/>
  <c r="AG3187" i="6"/>
  <c r="AH3187" i="6" s="1"/>
  <c r="AE3187" i="6"/>
  <c r="AA3187" i="6"/>
  <c r="Z3187" i="6"/>
  <c r="T3187" i="6"/>
  <c r="R3187" i="6"/>
  <c r="S3187" i="6" s="1"/>
  <c r="AR3186" i="6"/>
  <c r="AQ3186" i="6"/>
  <c r="AG3186" i="6"/>
  <c r="AH3186" i="6" s="1"/>
  <c r="AE3186" i="6"/>
  <c r="AA3186" i="6"/>
  <c r="Z3186" i="6"/>
  <c r="T3186" i="6"/>
  <c r="R3186" i="6"/>
  <c r="S3186" i="6" s="1"/>
  <c r="AR3185" i="6"/>
  <c r="AQ3185" i="6"/>
  <c r="AG3185" i="6"/>
  <c r="AH3185" i="6" s="1"/>
  <c r="AE3185" i="6"/>
  <c r="AA3185" i="6"/>
  <c r="Z3185" i="6"/>
  <c r="T3185" i="6"/>
  <c r="U3185" i="6" s="1"/>
  <c r="R3185" i="6"/>
  <c r="S3185" i="6" s="1"/>
  <c r="AR3184" i="6"/>
  <c r="AQ3184" i="6"/>
  <c r="AG3184" i="6"/>
  <c r="AH3184" i="6" s="1"/>
  <c r="AE3184" i="6"/>
  <c r="AA3184" i="6"/>
  <c r="Z3184" i="6"/>
  <c r="T3184" i="6"/>
  <c r="U3184" i="6" s="1"/>
  <c r="R3184" i="6"/>
  <c r="S3184" i="6" s="1"/>
  <c r="AR3183" i="6"/>
  <c r="AQ3183" i="6"/>
  <c r="AG3183" i="6"/>
  <c r="AH3183" i="6" s="1"/>
  <c r="AE3183" i="6"/>
  <c r="AA3183" i="6"/>
  <c r="Z3183" i="6"/>
  <c r="T3183" i="6"/>
  <c r="R3183" i="6"/>
  <c r="S3183" i="6" s="1"/>
  <c r="AR3182" i="6"/>
  <c r="AQ3182" i="6"/>
  <c r="AG3182" i="6"/>
  <c r="AH3182" i="6" s="1"/>
  <c r="AE3182" i="6"/>
  <c r="AA3182" i="6"/>
  <c r="Z3182" i="6"/>
  <c r="T3182" i="6"/>
  <c r="R3182" i="6"/>
  <c r="S3182" i="6" s="1"/>
  <c r="AR3181" i="6"/>
  <c r="AQ3181" i="6"/>
  <c r="AG3181" i="6"/>
  <c r="AH3181" i="6" s="1"/>
  <c r="AE3181" i="6"/>
  <c r="AA3181" i="6"/>
  <c r="Z3181" i="6"/>
  <c r="T3181" i="6"/>
  <c r="U3181" i="6" s="1"/>
  <c r="R3181" i="6"/>
  <c r="S3181" i="6" s="1"/>
  <c r="AR3180" i="6"/>
  <c r="AQ3180" i="6"/>
  <c r="AG3180" i="6"/>
  <c r="AH3180" i="6" s="1"/>
  <c r="AE3180" i="6"/>
  <c r="AA3180" i="6"/>
  <c r="Z3180" i="6"/>
  <c r="T3180" i="6"/>
  <c r="U3180" i="6" s="1"/>
  <c r="R3180" i="6"/>
  <c r="S3180" i="6" s="1"/>
  <c r="AR3179" i="6"/>
  <c r="AQ3179" i="6"/>
  <c r="AG3179" i="6"/>
  <c r="AH3179" i="6" s="1"/>
  <c r="AE3179" i="6"/>
  <c r="AA3179" i="6"/>
  <c r="Z3179" i="6"/>
  <c r="T3179" i="6"/>
  <c r="R3179" i="6"/>
  <c r="S3179" i="6" s="1"/>
  <c r="AR3178" i="6"/>
  <c r="AQ3178" i="6"/>
  <c r="AG3178" i="6"/>
  <c r="AH3178" i="6" s="1"/>
  <c r="AE3178" i="6"/>
  <c r="AA3178" i="6"/>
  <c r="Z3178" i="6"/>
  <c r="T3178" i="6"/>
  <c r="R3178" i="6"/>
  <c r="S3178" i="6" s="1"/>
  <c r="AR3177" i="6"/>
  <c r="AQ3177" i="6"/>
  <c r="AG3177" i="6"/>
  <c r="AH3177" i="6" s="1"/>
  <c r="AE3177" i="6"/>
  <c r="AA3177" i="6"/>
  <c r="Z3177" i="6"/>
  <c r="T3177" i="6"/>
  <c r="U3177" i="6" s="1"/>
  <c r="R3177" i="6"/>
  <c r="S3177" i="6" s="1"/>
  <c r="AR3176" i="6"/>
  <c r="AQ3176" i="6"/>
  <c r="AG3176" i="6"/>
  <c r="AH3176" i="6" s="1"/>
  <c r="AE3176" i="6"/>
  <c r="AA3176" i="6"/>
  <c r="Z3176" i="6"/>
  <c r="T3176" i="6"/>
  <c r="U3176" i="6" s="1"/>
  <c r="R3176" i="6"/>
  <c r="S3176" i="6" s="1"/>
  <c r="AR3175" i="6"/>
  <c r="AQ3175" i="6"/>
  <c r="AG3175" i="6"/>
  <c r="AH3175" i="6" s="1"/>
  <c r="AE3175" i="6"/>
  <c r="AA3175" i="6"/>
  <c r="Z3175" i="6"/>
  <c r="T3175" i="6"/>
  <c r="R3175" i="6"/>
  <c r="S3175" i="6" s="1"/>
  <c r="AR3174" i="6"/>
  <c r="AQ3174" i="6"/>
  <c r="AG3174" i="6"/>
  <c r="AH3174" i="6" s="1"/>
  <c r="AE3174" i="6"/>
  <c r="AA3174" i="6"/>
  <c r="Z3174" i="6"/>
  <c r="T3174" i="6"/>
  <c r="R3174" i="6"/>
  <c r="S3174" i="6" s="1"/>
  <c r="AR3173" i="6"/>
  <c r="AQ3173" i="6"/>
  <c r="AG3173" i="6"/>
  <c r="AH3173" i="6" s="1"/>
  <c r="AE3173" i="6"/>
  <c r="AA3173" i="6"/>
  <c r="Z3173" i="6"/>
  <c r="T3173" i="6"/>
  <c r="U3173" i="6" s="1"/>
  <c r="R3173" i="6"/>
  <c r="S3173" i="6" s="1"/>
  <c r="AR3172" i="6"/>
  <c r="AQ3172" i="6"/>
  <c r="AG3172" i="6"/>
  <c r="AH3172" i="6" s="1"/>
  <c r="AE3172" i="6"/>
  <c r="AA3172" i="6"/>
  <c r="Z3172" i="6"/>
  <c r="T3172" i="6"/>
  <c r="U3172" i="6" s="1"/>
  <c r="R3172" i="6"/>
  <c r="S3172" i="6" s="1"/>
  <c r="AR3171" i="6"/>
  <c r="AQ3171" i="6"/>
  <c r="AG3171" i="6"/>
  <c r="AH3171" i="6" s="1"/>
  <c r="AE3171" i="6"/>
  <c r="AA3171" i="6"/>
  <c r="Z3171" i="6"/>
  <c r="T3171" i="6"/>
  <c r="R3171" i="6"/>
  <c r="S3171" i="6" s="1"/>
  <c r="AR3170" i="6"/>
  <c r="AQ3170" i="6"/>
  <c r="AG3170" i="6"/>
  <c r="AH3170" i="6" s="1"/>
  <c r="AE3170" i="6"/>
  <c r="AA3170" i="6"/>
  <c r="Z3170" i="6"/>
  <c r="T3170" i="6"/>
  <c r="R3170" i="6"/>
  <c r="S3170" i="6" s="1"/>
  <c r="AR3169" i="6"/>
  <c r="AQ3169" i="6"/>
  <c r="AG3169" i="6"/>
  <c r="AH3169" i="6" s="1"/>
  <c r="AE3169" i="6"/>
  <c r="AA3169" i="6"/>
  <c r="Z3169" i="6"/>
  <c r="T3169" i="6"/>
  <c r="U3169" i="6" s="1"/>
  <c r="R3169" i="6"/>
  <c r="S3169" i="6" s="1"/>
  <c r="AR3168" i="6"/>
  <c r="AQ3168" i="6"/>
  <c r="AG3168" i="6"/>
  <c r="AH3168" i="6" s="1"/>
  <c r="AE3168" i="6"/>
  <c r="AA3168" i="6"/>
  <c r="Z3168" i="6"/>
  <c r="T3168" i="6"/>
  <c r="U3168" i="6" s="1"/>
  <c r="R3168" i="6"/>
  <c r="S3168" i="6" s="1"/>
  <c r="AR3167" i="6"/>
  <c r="AQ3167" i="6"/>
  <c r="AG3167" i="6"/>
  <c r="AH3167" i="6" s="1"/>
  <c r="AE3167" i="6"/>
  <c r="AA3167" i="6"/>
  <c r="Z3167" i="6"/>
  <c r="T3167" i="6"/>
  <c r="R3167" i="6"/>
  <c r="S3167" i="6" s="1"/>
  <c r="AR3166" i="6"/>
  <c r="AQ3166" i="6"/>
  <c r="AG3166" i="6"/>
  <c r="AH3166" i="6" s="1"/>
  <c r="AE3166" i="6"/>
  <c r="AA3166" i="6"/>
  <c r="Z3166" i="6"/>
  <c r="T3166" i="6"/>
  <c r="R3166" i="6"/>
  <c r="S3166" i="6" s="1"/>
  <c r="AR3165" i="6"/>
  <c r="AQ3165" i="6"/>
  <c r="AG3165" i="6"/>
  <c r="AH3165" i="6" s="1"/>
  <c r="AE3165" i="6"/>
  <c r="AA3165" i="6"/>
  <c r="Z3165" i="6"/>
  <c r="T3165" i="6"/>
  <c r="U3165" i="6" s="1"/>
  <c r="R3165" i="6"/>
  <c r="S3165" i="6" s="1"/>
  <c r="AR3164" i="6"/>
  <c r="AQ3164" i="6"/>
  <c r="AG3164" i="6"/>
  <c r="AH3164" i="6" s="1"/>
  <c r="AE3164" i="6"/>
  <c r="AA3164" i="6"/>
  <c r="Z3164" i="6"/>
  <c r="T3164" i="6"/>
  <c r="U3164" i="6" s="1"/>
  <c r="R3164" i="6"/>
  <c r="S3164" i="6" s="1"/>
  <c r="AR3163" i="6"/>
  <c r="AQ3163" i="6"/>
  <c r="AG3163" i="6"/>
  <c r="AH3163" i="6" s="1"/>
  <c r="AE3163" i="6"/>
  <c r="AA3163" i="6"/>
  <c r="Z3163" i="6"/>
  <c r="T3163" i="6"/>
  <c r="R3163" i="6"/>
  <c r="S3163" i="6" s="1"/>
  <c r="AR3162" i="6"/>
  <c r="AQ3162" i="6"/>
  <c r="AG3162" i="6"/>
  <c r="AH3162" i="6" s="1"/>
  <c r="AE3162" i="6"/>
  <c r="AA3162" i="6"/>
  <c r="Z3162" i="6"/>
  <c r="T3162" i="6"/>
  <c r="R3162" i="6"/>
  <c r="S3162" i="6" s="1"/>
  <c r="AR3161" i="6"/>
  <c r="AQ3161" i="6"/>
  <c r="AG3161" i="6"/>
  <c r="AH3161" i="6" s="1"/>
  <c r="AE3161" i="6"/>
  <c r="AA3161" i="6"/>
  <c r="Z3161" i="6"/>
  <c r="T3161" i="6"/>
  <c r="U3161" i="6" s="1"/>
  <c r="R3161" i="6"/>
  <c r="S3161" i="6" s="1"/>
  <c r="AR3160" i="6"/>
  <c r="AQ3160" i="6"/>
  <c r="AG3160" i="6"/>
  <c r="AH3160" i="6" s="1"/>
  <c r="AE3160" i="6"/>
  <c r="AA3160" i="6"/>
  <c r="Z3160" i="6"/>
  <c r="T3160" i="6"/>
  <c r="U3160" i="6" s="1"/>
  <c r="R3160" i="6"/>
  <c r="S3160" i="6" s="1"/>
  <c r="AR3159" i="6"/>
  <c r="AQ3159" i="6"/>
  <c r="AG3159" i="6"/>
  <c r="AH3159" i="6" s="1"/>
  <c r="AE3159" i="6"/>
  <c r="AA3159" i="6"/>
  <c r="Z3159" i="6"/>
  <c r="T3159" i="6"/>
  <c r="R3159" i="6"/>
  <c r="S3159" i="6" s="1"/>
  <c r="AR3158" i="6"/>
  <c r="AQ3158" i="6"/>
  <c r="AG3158" i="6"/>
  <c r="AH3158" i="6" s="1"/>
  <c r="AE3158" i="6"/>
  <c r="AA3158" i="6"/>
  <c r="Z3158" i="6"/>
  <c r="T3158" i="6"/>
  <c r="R3158" i="6"/>
  <c r="S3158" i="6" s="1"/>
  <c r="AR3157" i="6"/>
  <c r="AQ3157" i="6"/>
  <c r="AG3157" i="6"/>
  <c r="AH3157" i="6" s="1"/>
  <c r="AE3157" i="6"/>
  <c r="AA3157" i="6"/>
  <c r="Z3157" i="6"/>
  <c r="T3157" i="6"/>
  <c r="U3157" i="6" s="1"/>
  <c r="R3157" i="6"/>
  <c r="S3157" i="6" s="1"/>
  <c r="AR3156" i="6"/>
  <c r="AQ3156" i="6"/>
  <c r="AG3156" i="6"/>
  <c r="AH3156" i="6" s="1"/>
  <c r="AE3156" i="6"/>
  <c r="AA3156" i="6"/>
  <c r="Z3156" i="6"/>
  <c r="T3156" i="6"/>
  <c r="U3156" i="6" s="1"/>
  <c r="R3156" i="6"/>
  <c r="S3156" i="6" s="1"/>
  <c r="AR3155" i="6"/>
  <c r="AQ3155" i="6"/>
  <c r="AG3155" i="6"/>
  <c r="AH3155" i="6" s="1"/>
  <c r="AE3155" i="6"/>
  <c r="AA3155" i="6"/>
  <c r="Z3155" i="6"/>
  <c r="T3155" i="6"/>
  <c r="R3155" i="6"/>
  <c r="S3155" i="6" s="1"/>
  <c r="AR3154" i="6"/>
  <c r="AQ3154" i="6"/>
  <c r="AG3154" i="6"/>
  <c r="AH3154" i="6" s="1"/>
  <c r="AE3154" i="6"/>
  <c r="AA3154" i="6"/>
  <c r="Z3154" i="6"/>
  <c r="T3154" i="6"/>
  <c r="R3154" i="6"/>
  <c r="S3154" i="6" s="1"/>
  <c r="AR3153" i="6"/>
  <c r="AQ3153" i="6"/>
  <c r="AG3153" i="6"/>
  <c r="AH3153" i="6" s="1"/>
  <c r="AE3153" i="6"/>
  <c r="AA3153" i="6"/>
  <c r="Z3153" i="6"/>
  <c r="T3153" i="6"/>
  <c r="U3153" i="6" s="1"/>
  <c r="R3153" i="6"/>
  <c r="S3153" i="6" s="1"/>
  <c r="AR3152" i="6"/>
  <c r="AQ3152" i="6"/>
  <c r="AG3152" i="6"/>
  <c r="AH3152" i="6" s="1"/>
  <c r="AE3152" i="6"/>
  <c r="AA3152" i="6"/>
  <c r="Z3152" i="6"/>
  <c r="T3152" i="6"/>
  <c r="U3152" i="6" s="1"/>
  <c r="R3152" i="6"/>
  <c r="S3152" i="6" s="1"/>
  <c r="AR3151" i="6"/>
  <c r="AQ3151" i="6"/>
  <c r="AG3151" i="6"/>
  <c r="AH3151" i="6" s="1"/>
  <c r="AE3151" i="6"/>
  <c r="AA3151" i="6"/>
  <c r="Z3151" i="6"/>
  <c r="T3151" i="6"/>
  <c r="R3151" i="6"/>
  <c r="S3151" i="6" s="1"/>
  <c r="AR3150" i="6"/>
  <c r="AQ3150" i="6"/>
  <c r="AG3150" i="6"/>
  <c r="AH3150" i="6" s="1"/>
  <c r="AE3150" i="6"/>
  <c r="AA3150" i="6"/>
  <c r="Z3150" i="6"/>
  <c r="T3150" i="6"/>
  <c r="R3150" i="6"/>
  <c r="S3150" i="6" s="1"/>
  <c r="AR3149" i="6"/>
  <c r="AQ3149" i="6"/>
  <c r="AG3149" i="6"/>
  <c r="AH3149" i="6" s="1"/>
  <c r="AE3149" i="6"/>
  <c r="AA3149" i="6"/>
  <c r="Z3149" i="6"/>
  <c r="T3149" i="6"/>
  <c r="U3149" i="6" s="1"/>
  <c r="R3149" i="6"/>
  <c r="S3149" i="6" s="1"/>
  <c r="AR3148" i="6"/>
  <c r="AQ3148" i="6"/>
  <c r="AG3148" i="6"/>
  <c r="AH3148" i="6" s="1"/>
  <c r="AE3148" i="6"/>
  <c r="AA3148" i="6"/>
  <c r="Z3148" i="6"/>
  <c r="T3148" i="6"/>
  <c r="U3148" i="6" s="1"/>
  <c r="R3148" i="6"/>
  <c r="S3148" i="6" s="1"/>
  <c r="AR3147" i="6"/>
  <c r="AQ3147" i="6"/>
  <c r="AG3147" i="6"/>
  <c r="AH3147" i="6" s="1"/>
  <c r="AE3147" i="6"/>
  <c r="AA3147" i="6"/>
  <c r="Z3147" i="6"/>
  <c r="T3147" i="6"/>
  <c r="R3147" i="6"/>
  <c r="S3147" i="6" s="1"/>
  <c r="AR3146" i="6"/>
  <c r="AQ3146" i="6"/>
  <c r="AG3146" i="6"/>
  <c r="AH3146" i="6" s="1"/>
  <c r="AE3146" i="6"/>
  <c r="AA3146" i="6"/>
  <c r="Z3146" i="6"/>
  <c r="T3146" i="6"/>
  <c r="R3146" i="6"/>
  <c r="S3146" i="6" s="1"/>
  <c r="AR3145" i="6"/>
  <c r="AQ3145" i="6"/>
  <c r="AG3145" i="6"/>
  <c r="AH3145" i="6" s="1"/>
  <c r="AE3145" i="6"/>
  <c r="AA3145" i="6"/>
  <c r="Z3145" i="6"/>
  <c r="T3145" i="6"/>
  <c r="U3145" i="6" s="1"/>
  <c r="R3145" i="6"/>
  <c r="S3145" i="6" s="1"/>
  <c r="AR3144" i="6"/>
  <c r="AQ3144" i="6"/>
  <c r="AG3144" i="6"/>
  <c r="AH3144" i="6" s="1"/>
  <c r="AE3144" i="6"/>
  <c r="AA3144" i="6"/>
  <c r="Z3144" i="6"/>
  <c r="T3144" i="6"/>
  <c r="U3144" i="6" s="1"/>
  <c r="R3144" i="6"/>
  <c r="S3144" i="6" s="1"/>
  <c r="AR3143" i="6"/>
  <c r="AQ3143" i="6"/>
  <c r="AG3143" i="6"/>
  <c r="AH3143" i="6" s="1"/>
  <c r="AE3143" i="6"/>
  <c r="AA3143" i="6"/>
  <c r="Z3143" i="6"/>
  <c r="T3143" i="6"/>
  <c r="R3143" i="6"/>
  <c r="S3143" i="6" s="1"/>
  <c r="AR3142" i="6"/>
  <c r="AQ3142" i="6"/>
  <c r="AG3142" i="6"/>
  <c r="AH3142" i="6" s="1"/>
  <c r="AE3142" i="6"/>
  <c r="AA3142" i="6"/>
  <c r="Z3142" i="6"/>
  <c r="T3142" i="6"/>
  <c r="R3142" i="6"/>
  <c r="S3142" i="6" s="1"/>
  <c r="AR3141" i="6"/>
  <c r="AQ3141" i="6"/>
  <c r="AG3141" i="6"/>
  <c r="AH3141" i="6" s="1"/>
  <c r="AE3141" i="6"/>
  <c r="AA3141" i="6"/>
  <c r="Z3141" i="6"/>
  <c r="T3141" i="6"/>
  <c r="U3141" i="6" s="1"/>
  <c r="R3141" i="6"/>
  <c r="S3141" i="6" s="1"/>
  <c r="AR3140" i="6"/>
  <c r="AQ3140" i="6"/>
  <c r="AG3140" i="6"/>
  <c r="AH3140" i="6" s="1"/>
  <c r="AE3140" i="6"/>
  <c r="AA3140" i="6"/>
  <c r="Z3140" i="6"/>
  <c r="T3140" i="6"/>
  <c r="U3140" i="6" s="1"/>
  <c r="R3140" i="6"/>
  <c r="S3140" i="6" s="1"/>
  <c r="AR3139" i="6"/>
  <c r="AQ3139" i="6"/>
  <c r="AG3139" i="6"/>
  <c r="AH3139" i="6" s="1"/>
  <c r="AE3139" i="6"/>
  <c r="AA3139" i="6"/>
  <c r="Z3139" i="6"/>
  <c r="T3139" i="6"/>
  <c r="R3139" i="6"/>
  <c r="S3139" i="6" s="1"/>
  <c r="AR3138" i="6"/>
  <c r="AQ3138" i="6"/>
  <c r="AG3138" i="6"/>
  <c r="AH3138" i="6" s="1"/>
  <c r="AE3138" i="6"/>
  <c r="AA3138" i="6"/>
  <c r="Z3138" i="6"/>
  <c r="T3138" i="6"/>
  <c r="R3138" i="6"/>
  <c r="S3138" i="6" s="1"/>
  <c r="AR3137" i="6"/>
  <c r="AQ3137" i="6"/>
  <c r="AG3137" i="6"/>
  <c r="AH3137" i="6" s="1"/>
  <c r="AE3137" i="6"/>
  <c r="AA3137" i="6"/>
  <c r="Z3137" i="6"/>
  <c r="T3137" i="6"/>
  <c r="U3137" i="6" s="1"/>
  <c r="R3137" i="6"/>
  <c r="S3137" i="6" s="1"/>
  <c r="AR3136" i="6"/>
  <c r="AQ3136" i="6"/>
  <c r="AG3136" i="6"/>
  <c r="AH3136" i="6" s="1"/>
  <c r="AE3136" i="6"/>
  <c r="AA3136" i="6"/>
  <c r="Z3136" i="6"/>
  <c r="T3136" i="6"/>
  <c r="U3136" i="6" s="1"/>
  <c r="R3136" i="6"/>
  <c r="S3136" i="6" s="1"/>
  <c r="AR3135" i="6"/>
  <c r="AQ3135" i="6"/>
  <c r="AG3135" i="6"/>
  <c r="AH3135" i="6" s="1"/>
  <c r="AE3135" i="6"/>
  <c r="AA3135" i="6"/>
  <c r="Z3135" i="6"/>
  <c r="T3135" i="6"/>
  <c r="R3135" i="6"/>
  <c r="S3135" i="6" s="1"/>
  <c r="AR3134" i="6"/>
  <c r="AQ3134" i="6"/>
  <c r="AG3134" i="6"/>
  <c r="AH3134" i="6" s="1"/>
  <c r="AE3134" i="6"/>
  <c r="AA3134" i="6"/>
  <c r="Z3134" i="6"/>
  <c r="T3134" i="6"/>
  <c r="R3134" i="6"/>
  <c r="S3134" i="6" s="1"/>
  <c r="AR3133" i="6"/>
  <c r="AQ3133" i="6"/>
  <c r="AG3133" i="6"/>
  <c r="AH3133" i="6" s="1"/>
  <c r="AE3133" i="6"/>
  <c r="AA3133" i="6"/>
  <c r="Z3133" i="6"/>
  <c r="T3133" i="6"/>
  <c r="U3133" i="6" s="1"/>
  <c r="R3133" i="6"/>
  <c r="S3133" i="6" s="1"/>
  <c r="AR3132" i="6"/>
  <c r="AQ3132" i="6"/>
  <c r="AG3132" i="6"/>
  <c r="AH3132" i="6" s="1"/>
  <c r="AE3132" i="6"/>
  <c r="AA3132" i="6"/>
  <c r="Z3132" i="6"/>
  <c r="T3132" i="6"/>
  <c r="U3132" i="6" s="1"/>
  <c r="R3132" i="6"/>
  <c r="S3132" i="6" s="1"/>
  <c r="AR3131" i="6"/>
  <c r="AQ3131" i="6"/>
  <c r="AG3131" i="6"/>
  <c r="AH3131" i="6" s="1"/>
  <c r="AE3131" i="6"/>
  <c r="AA3131" i="6"/>
  <c r="Z3131" i="6"/>
  <c r="T3131" i="6"/>
  <c r="R3131" i="6"/>
  <c r="S3131" i="6" s="1"/>
  <c r="AR3130" i="6"/>
  <c r="AQ3130" i="6"/>
  <c r="AG3130" i="6"/>
  <c r="AH3130" i="6" s="1"/>
  <c r="AE3130" i="6"/>
  <c r="AA3130" i="6"/>
  <c r="Z3130" i="6"/>
  <c r="T3130" i="6"/>
  <c r="R3130" i="6"/>
  <c r="S3130" i="6" s="1"/>
  <c r="AR3129" i="6"/>
  <c r="AQ3129" i="6"/>
  <c r="AG3129" i="6"/>
  <c r="AH3129" i="6" s="1"/>
  <c r="AE3129" i="6"/>
  <c r="AA3129" i="6"/>
  <c r="Z3129" i="6"/>
  <c r="T3129" i="6"/>
  <c r="U3129" i="6" s="1"/>
  <c r="R3129" i="6"/>
  <c r="S3129" i="6" s="1"/>
  <c r="AR3128" i="6"/>
  <c r="AQ3128" i="6"/>
  <c r="AG3128" i="6"/>
  <c r="AH3128" i="6" s="1"/>
  <c r="AE3128" i="6"/>
  <c r="AA3128" i="6"/>
  <c r="Z3128" i="6"/>
  <c r="T3128" i="6"/>
  <c r="U3128" i="6" s="1"/>
  <c r="R3128" i="6"/>
  <c r="S3128" i="6" s="1"/>
  <c r="AR3127" i="6"/>
  <c r="AQ3127" i="6"/>
  <c r="AG3127" i="6"/>
  <c r="AH3127" i="6" s="1"/>
  <c r="AE3127" i="6"/>
  <c r="AA3127" i="6"/>
  <c r="Z3127" i="6"/>
  <c r="T3127" i="6"/>
  <c r="R3127" i="6"/>
  <c r="S3127" i="6" s="1"/>
  <c r="AR3126" i="6"/>
  <c r="AQ3126" i="6"/>
  <c r="AG3126" i="6"/>
  <c r="AH3126" i="6" s="1"/>
  <c r="AE3126" i="6"/>
  <c r="AA3126" i="6"/>
  <c r="Z3126" i="6"/>
  <c r="T3126" i="6"/>
  <c r="R3126" i="6"/>
  <c r="S3126" i="6" s="1"/>
  <c r="AR3125" i="6"/>
  <c r="AQ3125" i="6"/>
  <c r="AG3125" i="6"/>
  <c r="AH3125" i="6" s="1"/>
  <c r="AE3125" i="6"/>
  <c r="AA3125" i="6"/>
  <c r="Z3125" i="6"/>
  <c r="T3125" i="6"/>
  <c r="U3125" i="6" s="1"/>
  <c r="R3125" i="6"/>
  <c r="S3125" i="6" s="1"/>
  <c r="AR3124" i="6"/>
  <c r="AQ3124" i="6"/>
  <c r="AG3124" i="6"/>
  <c r="AH3124" i="6" s="1"/>
  <c r="AE3124" i="6"/>
  <c r="AA3124" i="6"/>
  <c r="Z3124" i="6"/>
  <c r="T3124" i="6"/>
  <c r="U3124" i="6" s="1"/>
  <c r="R3124" i="6"/>
  <c r="S3124" i="6" s="1"/>
  <c r="AR3123" i="6"/>
  <c r="AQ3123" i="6"/>
  <c r="AG3123" i="6"/>
  <c r="AH3123" i="6" s="1"/>
  <c r="AE3123" i="6"/>
  <c r="AA3123" i="6"/>
  <c r="Z3123" i="6"/>
  <c r="T3123" i="6"/>
  <c r="R3123" i="6"/>
  <c r="S3123" i="6" s="1"/>
  <c r="AR3122" i="6"/>
  <c r="AQ3122" i="6"/>
  <c r="AG3122" i="6"/>
  <c r="AH3122" i="6" s="1"/>
  <c r="AE3122" i="6"/>
  <c r="AA3122" i="6"/>
  <c r="Z3122" i="6"/>
  <c r="T3122" i="6"/>
  <c r="R3122" i="6"/>
  <c r="S3122" i="6" s="1"/>
  <c r="AR3121" i="6"/>
  <c r="AQ3121" i="6"/>
  <c r="AG3121" i="6"/>
  <c r="AH3121" i="6" s="1"/>
  <c r="AE3121" i="6"/>
  <c r="AA3121" i="6"/>
  <c r="Z3121" i="6"/>
  <c r="T3121" i="6"/>
  <c r="U3121" i="6" s="1"/>
  <c r="R3121" i="6"/>
  <c r="S3121" i="6" s="1"/>
  <c r="AR3120" i="6"/>
  <c r="AQ3120" i="6"/>
  <c r="AG3120" i="6"/>
  <c r="AH3120" i="6" s="1"/>
  <c r="AE3120" i="6"/>
  <c r="AA3120" i="6"/>
  <c r="Z3120" i="6"/>
  <c r="T3120" i="6"/>
  <c r="U3120" i="6" s="1"/>
  <c r="R3120" i="6"/>
  <c r="S3120" i="6" s="1"/>
  <c r="AR3119" i="6"/>
  <c r="AQ3119" i="6"/>
  <c r="AG3119" i="6"/>
  <c r="AH3119" i="6" s="1"/>
  <c r="AE3119" i="6"/>
  <c r="AA3119" i="6"/>
  <c r="Z3119" i="6"/>
  <c r="T3119" i="6"/>
  <c r="R3119" i="6"/>
  <c r="S3119" i="6" s="1"/>
  <c r="AR3118" i="6"/>
  <c r="AQ3118" i="6"/>
  <c r="AG3118" i="6"/>
  <c r="AH3118" i="6" s="1"/>
  <c r="AE3118" i="6"/>
  <c r="AA3118" i="6"/>
  <c r="Z3118" i="6"/>
  <c r="T3118" i="6"/>
  <c r="R3118" i="6"/>
  <c r="S3118" i="6" s="1"/>
  <c r="AR3117" i="6"/>
  <c r="AQ3117" i="6"/>
  <c r="AG3117" i="6"/>
  <c r="AH3117" i="6" s="1"/>
  <c r="AE3117" i="6"/>
  <c r="AA3117" i="6"/>
  <c r="Z3117" i="6"/>
  <c r="T3117" i="6"/>
  <c r="U3117" i="6" s="1"/>
  <c r="R3117" i="6"/>
  <c r="S3117" i="6" s="1"/>
  <c r="AR3116" i="6"/>
  <c r="AQ3116" i="6"/>
  <c r="AG3116" i="6"/>
  <c r="AH3116" i="6" s="1"/>
  <c r="AE3116" i="6"/>
  <c r="AA3116" i="6"/>
  <c r="Z3116" i="6"/>
  <c r="T3116" i="6"/>
  <c r="U3116" i="6" s="1"/>
  <c r="R3116" i="6"/>
  <c r="S3116" i="6" s="1"/>
  <c r="AR3115" i="6"/>
  <c r="AQ3115" i="6"/>
  <c r="AG3115" i="6"/>
  <c r="AH3115" i="6" s="1"/>
  <c r="AE3115" i="6"/>
  <c r="AA3115" i="6"/>
  <c r="Z3115" i="6"/>
  <c r="T3115" i="6"/>
  <c r="R3115" i="6"/>
  <c r="S3115" i="6" s="1"/>
  <c r="AR3114" i="6"/>
  <c r="AQ3114" i="6"/>
  <c r="AG3114" i="6"/>
  <c r="AH3114" i="6" s="1"/>
  <c r="AE3114" i="6"/>
  <c r="AA3114" i="6"/>
  <c r="Z3114" i="6"/>
  <c r="T3114" i="6"/>
  <c r="R3114" i="6"/>
  <c r="S3114" i="6" s="1"/>
  <c r="AR3113" i="6"/>
  <c r="AQ3113" i="6"/>
  <c r="AG3113" i="6"/>
  <c r="AH3113" i="6" s="1"/>
  <c r="AE3113" i="6"/>
  <c r="AA3113" i="6"/>
  <c r="Z3113" i="6"/>
  <c r="T3113" i="6"/>
  <c r="U3113" i="6" s="1"/>
  <c r="R3113" i="6"/>
  <c r="S3113" i="6" s="1"/>
  <c r="AR3112" i="6"/>
  <c r="AQ3112" i="6"/>
  <c r="AG3112" i="6"/>
  <c r="AH3112" i="6" s="1"/>
  <c r="AE3112" i="6"/>
  <c r="AA3112" i="6"/>
  <c r="Z3112" i="6"/>
  <c r="T3112" i="6"/>
  <c r="U3112" i="6" s="1"/>
  <c r="R3112" i="6"/>
  <c r="S3112" i="6" s="1"/>
  <c r="AR3111" i="6"/>
  <c r="AQ3111" i="6"/>
  <c r="AG3111" i="6"/>
  <c r="AH3111" i="6" s="1"/>
  <c r="AE3111" i="6"/>
  <c r="AA3111" i="6"/>
  <c r="Z3111" i="6"/>
  <c r="T3111" i="6"/>
  <c r="R3111" i="6"/>
  <c r="S3111" i="6" s="1"/>
  <c r="AR3110" i="6"/>
  <c r="AQ3110" i="6"/>
  <c r="AG3110" i="6"/>
  <c r="AH3110" i="6" s="1"/>
  <c r="AE3110" i="6"/>
  <c r="AA3110" i="6"/>
  <c r="Z3110" i="6"/>
  <c r="T3110" i="6"/>
  <c r="R3110" i="6"/>
  <c r="S3110" i="6" s="1"/>
  <c r="AR3109" i="6"/>
  <c r="AQ3109" i="6"/>
  <c r="AG3109" i="6"/>
  <c r="AH3109" i="6" s="1"/>
  <c r="AE3109" i="6"/>
  <c r="AA3109" i="6"/>
  <c r="Z3109" i="6"/>
  <c r="T3109" i="6"/>
  <c r="U3109" i="6" s="1"/>
  <c r="R3109" i="6"/>
  <c r="S3109" i="6" s="1"/>
  <c r="AR3108" i="6"/>
  <c r="AQ3108" i="6"/>
  <c r="AG3108" i="6"/>
  <c r="AH3108" i="6" s="1"/>
  <c r="AE3108" i="6"/>
  <c r="AA3108" i="6"/>
  <c r="Z3108" i="6"/>
  <c r="T3108" i="6"/>
  <c r="U3108" i="6" s="1"/>
  <c r="R3108" i="6"/>
  <c r="S3108" i="6" s="1"/>
  <c r="AR3107" i="6"/>
  <c r="AQ3107" i="6"/>
  <c r="AG3107" i="6"/>
  <c r="AH3107" i="6" s="1"/>
  <c r="AE3107" i="6"/>
  <c r="AA3107" i="6"/>
  <c r="Z3107" i="6"/>
  <c r="T3107" i="6"/>
  <c r="R3107" i="6"/>
  <c r="S3107" i="6" s="1"/>
  <c r="AR3106" i="6"/>
  <c r="AQ3106" i="6"/>
  <c r="AG3106" i="6"/>
  <c r="AH3106" i="6" s="1"/>
  <c r="AE3106" i="6"/>
  <c r="AA3106" i="6"/>
  <c r="Z3106" i="6"/>
  <c r="T3106" i="6"/>
  <c r="R3106" i="6"/>
  <c r="S3106" i="6" s="1"/>
  <c r="AR3105" i="6"/>
  <c r="AQ3105" i="6"/>
  <c r="AG3105" i="6"/>
  <c r="AH3105" i="6" s="1"/>
  <c r="AE3105" i="6"/>
  <c r="AA3105" i="6"/>
  <c r="Z3105" i="6"/>
  <c r="T3105" i="6"/>
  <c r="U3105" i="6" s="1"/>
  <c r="R3105" i="6"/>
  <c r="S3105" i="6" s="1"/>
  <c r="AR3104" i="6"/>
  <c r="AQ3104" i="6"/>
  <c r="AG3104" i="6"/>
  <c r="AH3104" i="6" s="1"/>
  <c r="AE3104" i="6"/>
  <c r="AA3104" i="6"/>
  <c r="Z3104" i="6"/>
  <c r="T3104" i="6"/>
  <c r="U3104" i="6" s="1"/>
  <c r="R3104" i="6"/>
  <c r="S3104" i="6" s="1"/>
  <c r="AR3103" i="6"/>
  <c r="AQ3103" i="6"/>
  <c r="AG3103" i="6"/>
  <c r="AH3103" i="6" s="1"/>
  <c r="AE3103" i="6"/>
  <c r="AA3103" i="6"/>
  <c r="Z3103" i="6"/>
  <c r="T3103" i="6"/>
  <c r="R3103" i="6"/>
  <c r="S3103" i="6" s="1"/>
  <c r="AR3102" i="6"/>
  <c r="AQ3102" i="6"/>
  <c r="AG3102" i="6"/>
  <c r="AH3102" i="6" s="1"/>
  <c r="AE3102" i="6"/>
  <c r="AA3102" i="6"/>
  <c r="Z3102" i="6"/>
  <c r="T3102" i="6"/>
  <c r="R3102" i="6"/>
  <c r="S3102" i="6" s="1"/>
  <c r="AR3101" i="6"/>
  <c r="AQ3101" i="6"/>
  <c r="AG3101" i="6"/>
  <c r="AH3101" i="6" s="1"/>
  <c r="AE3101" i="6"/>
  <c r="AA3101" i="6"/>
  <c r="Z3101" i="6"/>
  <c r="T3101" i="6"/>
  <c r="U3101" i="6" s="1"/>
  <c r="R3101" i="6"/>
  <c r="S3101" i="6" s="1"/>
  <c r="AR3100" i="6"/>
  <c r="AQ3100" i="6"/>
  <c r="AG3100" i="6"/>
  <c r="AH3100" i="6" s="1"/>
  <c r="AE3100" i="6"/>
  <c r="AA3100" i="6"/>
  <c r="Z3100" i="6"/>
  <c r="T3100" i="6"/>
  <c r="U3100" i="6" s="1"/>
  <c r="R3100" i="6"/>
  <c r="S3100" i="6" s="1"/>
  <c r="AR3099" i="6"/>
  <c r="AQ3099" i="6"/>
  <c r="AG3099" i="6"/>
  <c r="AH3099" i="6" s="1"/>
  <c r="AE3099" i="6"/>
  <c r="AA3099" i="6"/>
  <c r="Z3099" i="6"/>
  <c r="T3099" i="6"/>
  <c r="R3099" i="6"/>
  <c r="S3099" i="6" s="1"/>
  <c r="AR3098" i="6"/>
  <c r="AQ3098" i="6"/>
  <c r="AG3098" i="6"/>
  <c r="AH3098" i="6" s="1"/>
  <c r="AE3098" i="6"/>
  <c r="AA3098" i="6"/>
  <c r="Z3098" i="6"/>
  <c r="T3098" i="6"/>
  <c r="R3098" i="6"/>
  <c r="S3098" i="6" s="1"/>
  <c r="AR3097" i="6"/>
  <c r="AQ3097" i="6"/>
  <c r="AG3097" i="6"/>
  <c r="AH3097" i="6" s="1"/>
  <c r="AE3097" i="6"/>
  <c r="AA3097" i="6"/>
  <c r="Z3097" i="6"/>
  <c r="T3097" i="6"/>
  <c r="U3097" i="6" s="1"/>
  <c r="R3097" i="6"/>
  <c r="S3097" i="6" s="1"/>
  <c r="AR3096" i="6"/>
  <c r="AQ3096" i="6"/>
  <c r="AG3096" i="6"/>
  <c r="AH3096" i="6" s="1"/>
  <c r="AE3096" i="6"/>
  <c r="AA3096" i="6"/>
  <c r="Z3096" i="6"/>
  <c r="T3096" i="6"/>
  <c r="U3096" i="6" s="1"/>
  <c r="R3096" i="6"/>
  <c r="S3096" i="6" s="1"/>
  <c r="AR3095" i="6"/>
  <c r="AQ3095" i="6"/>
  <c r="AG3095" i="6"/>
  <c r="AH3095" i="6" s="1"/>
  <c r="AE3095" i="6"/>
  <c r="AA3095" i="6"/>
  <c r="Z3095" i="6"/>
  <c r="T3095" i="6"/>
  <c r="R3095" i="6"/>
  <c r="S3095" i="6" s="1"/>
  <c r="AR3094" i="6"/>
  <c r="AQ3094" i="6"/>
  <c r="AG3094" i="6"/>
  <c r="AH3094" i="6" s="1"/>
  <c r="AE3094" i="6"/>
  <c r="AA3094" i="6"/>
  <c r="Z3094" i="6"/>
  <c r="T3094" i="6"/>
  <c r="R3094" i="6"/>
  <c r="S3094" i="6" s="1"/>
  <c r="AR3093" i="6"/>
  <c r="AQ3093" i="6"/>
  <c r="AG3093" i="6"/>
  <c r="AH3093" i="6" s="1"/>
  <c r="AE3093" i="6"/>
  <c r="AA3093" i="6"/>
  <c r="Z3093" i="6"/>
  <c r="T3093" i="6"/>
  <c r="U3093" i="6" s="1"/>
  <c r="R3093" i="6"/>
  <c r="S3093" i="6" s="1"/>
  <c r="AR3092" i="6"/>
  <c r="AQ3092" i="6"/>
  <c r="AG3092" i="6"/>
  <c r="AH3092" i="6" s="1"/>
  <c r="AE3092" i="6"/>
  <c r="AA3092" i="6"/>
  <c r="Z3092" i="6"/>
  <c r="T3092" i="6"/>
  <c r="U3092" i="6" s="1"/>
  <c r="R3092" i="6"/>
  <c r="S3092" i="6" s="1"/>
  <c r="AR3091" i="6"/>
  <c r="AQ3091" i="6"/>
  <c r="AG3091" i="6"/>
  <c r="AH3091" i="6" s="1"/>
  <c r="AE3091" i="6"/>
  <c r="AA3091" i="6"/>
  <c r="Z3091" i="6"/>
  <c r="T3091" i="6"/>
  <c r="R3091" i="6"/>
  <c r="S3091" i="6" s="1"/>
  <c r="AR3090" i="6"/>
  <c r="AQ3090" i="6"/>
  <c r="AG3090" i="6"/>
  <c r="AH3090" i="6" s="1"/>
  <c r="AE3090" i="6"/>
  <c r="AA3090" i="6"/>
  <c r="Z3090" i="6"/>
  <c r="T3090" i="6"/>
  <c r="R3090" i="6"/>
  <c r="S3090" i="6" s="1"/>
  <c r="AR3089" i="6"/>
  <c r="AQ3089" i="6"/>
  <c r="AG3089" i="6"/>
  <c r="AH3089" i="6" s="1"/>
  <c r="AE3089" i="6"/>
  <c r="AA3089" i="6"/>
  <c r="Z3089" i="6"/>
  <c r="T3089" i="6"/>
  <c r="U3089" i="6" s="1"/>
  <c r="R3089" i="6"/>
  <c r="S3089" i="6" s="1"/>
  <c r="AR3088" i="6"/>
  <c r="AQ3088" i="6"/>
  <c r="AG3088" i="6"/>
  <c r="AH3088" i="6" s="1"/>
  <c r="AE3088" i="6"/>
  <c r="AA3088" i="6"/>
  <c r="Z3088" i="6"/>
  <c r="T3088" i="6"/>
  <c r="U3088" i="6" s="1"/>
  <c r="R3088" i="6"/>
  <c r="S3088" i="6" s="1"/>
  <c r="AR3087" i="6"/>
  <c r="AQ3087" i="6"/>
  <c r="AG3087" i="6"/>
  <c r="AH3087" i="6" s="1"/>
  <c r="AE3087" i="6"/>
  <c r="AA3087" i="6"/>
  <c r="Z3087" i="6"/>
  <c r="T3087" i="6"/>
  <c r="R3087" i="6"/>
  <c r="S3087" i="6" s="1"/>
  <c r="AR3086" i="6"/>
  <c r="AQ3086" i="6"/>
  <c r="AG3086" i="6"/>
  <c r="AH3086" i="6" s="1"/>
  <c r="AE3086" i="6"/>
  <c r="AA3086" i="6"/>
  <c r="Z3086" i="6"/>
  <c r="T3086" i="6"/>
  <c r="R3086" i="6"/>
  <c r="S3086" i="6" s="1"/>
  <c r="AR3085" i="6"/>
  <c r="AQ3085" i="6"/>
  <c r="AG3085" i="6"/>
  <c r="AH3085" i="6" s="1"/>
  <c r="AE3085" i="6"/>
  <c r="AA3085" i="6"/>
  <c r="Z3085" i="6"/>
  <c r="T3085" i="6"/>
  <c r="U3085" i="6" s="1"/>
  <c r="R3085" i="6"/>
  <c r="S3085" i="6" s="1"/>
  <c r="AR3084" i="6"/>
  <c r="AQ3084" i="6"/>
  <c r="AG3084" i="6"/>
  <c r="AH3084" i="6" s="1"/>
  <c r="AE3084" i="6"/>
  <c r="AA3084" i="6"/>
  <c r="Z3084" i="6"/>
  <c r="T3084" i="6"/>
  <c r="U3084" i="6" s="1"/>
  <c r="R3084" i="6"/>
  <c r="S3084" i="6" s="1"/>
  <c r="AR3083" i="6"/>
  <c r="AQ3083" i="6"/>
  <c r="AG3083" i="6"/>
  <c r="AH3083" i="6" s="1"/>
  <c r="AE3083" i="6"/>
  <c r="AA3083" i="6"/>
  <c r="Z3083" i="6"/>
  <c r="T3083" i="6"/>
  <c r="R3083" i="6"/>
  <c r="S3083" i="6" s="1"/>
  <c r="AR3082" i="6"/>
  <c r="AQ3082" i="6"/>
  <c r="AG3082" i="6"/>
  <c r="AH3082" i="6" s="1"/>
  <c r="AE3082" i="6"/>
  <c r="AA3082" i="6"/>
  <c r="Z3082" i="6"/>
  <c r="T3082" i="6"/>
  <c r="R3082" i="6"/>
  <c r="S3082" i="6" s="1"/>
  <c r="AR3081" i="6"/>
  <c r="AQ3081" i="6"/>
  <c r="AG3081" i="6"/>
  <c r="AH3081" i="6" s="1"/>
  <c r="AE3081" i="6"/>
  <c r="AA3081" i="6"/>
  <c r="Z3081" i="6"/>
  <c r="T3081" i="6"/>
  <c r="U3081" i="6" s="1"/>
  <c r="R3081" i="6"/>
  <c r="S3081" i="6" s="1"/>
  <c r="AR3080" i="6"/>
  <c r="AQ3080" i="6"/>
  <c r="AG3080" i="6"/>
  <c r="AH3080" i="6" s="1"/>
  <c r="AE3080" i="6"/>
  <c r="AA3080" i="6"/>
  <c r="Z3080" i="6"/>
  <c r="T3080" i="6"/>
  <c r="U3080" i="6" s="1"/>
  <c r="R3080" i="6"/>
  <c r="S3080" i="6" s="1"/>
  <c r="AR3079" i="6"/>
  <c r="AQ3079" i="6"/>
  <c r="AG3079" i="6"/>
  <c r="AH3079" i="6" s="1"/>
  <c r="AE3079" i="6"/>
  <c r="AA3079" i="6"/>
  <c r="Z3079" i="6"/>
  <c r="T3079" i="6"/>
  <c r="R3079" i="6"/>
  <c r="S3079" i="6" s="1"/>
  <c r="AR3078" i="6"/>
  <c r="AQ3078" i="6"/>
  <c r="AG3078" i="6"/>
  <c r="AH3078" i="6" s="1"/>
  <c r="AE3078" i="6"/>
  <c r="AA3078" i="6"/>
  <c r="Z3078" i="6"/>
  <c r="T3078" i="6"/>
  <c r="R3078" i="6"/>
  <c r="S3078" i="6" s="1"/>
  <c r="AR3077" i="6"/>
  <c r="AQ3077" i="6"/>
  <c r="AG3077" i="6"/>
  <c r="AH3077" i="6" s="1"/>
  <c r="AE3077" i="6"/>
  <c r="AA3077" i="6"/>
  <c r="Z3077" i="6"/>
  <c r="T3077" i="6"/>
  <c r="U3077" i="6" s="1"/>
  <c r="R3077" i="6"/>
  <c r="S3077" i="6" s="1"/>
  <c r="AR3076" i="6"/>
  <c r="AQ3076" i="6"/>
  <c r="AG3076" i="6"/>
  <c r="AH3076" i="6" s="1"/>
  <c r="AE3076" i="6"/>
  <c r="AA3076" i="6"/>
  <c r="Z3076" i="6"/>
  <c r="T3076" i="6"/>
  <c r="U3076" i="6" s="1"/>
  <c r="R3076" i="6"/>
  <c r="S3076" i="6" s="1"/>
  <c r="AR3075" i="6"/>
  <c r="AQ3075" i="6"/>
  <c r="AG3075" i="6"/>
  <c r="AH3075" i="6" s="1"/>
  <c r="AE3075" i="6"/>
  <c r="AA3075" i="6"/>
  <c r="Z3075" i="6"/>
  <c r="T3075" i="6"/>
  <c r="R3075" i="6"/>
  <c r="S3075" i="6" s="1"/>
  <c r="AR3074" i="6"/>
  <c r="AQ3074" i="6"/>
  <c r="AG3074" i="6"/>
  <c r="AH3074" i="6" s="1"/>
  <c r="AE3074" i="6"/>
  <c r="AA3074" i="6"/>
  <c r="Z3074" i="6"/>
  <c r="T3074" i="6"/>
  <c r="R3074" i="6"/>
  <c r="S3074" i="6" s="1"/>
  <c r="AR3073" i="6"/>
  <c r="AQ3073" i="6"/>
  <c r="AG3073" i="6"/>
  <c r="AH3073" i="6" s="1"/>
  <c r="AE3073" i="6"/>
  <c r="AA3073" i="6"/>
  <c r="Z3073" i="6"/>
  <c r="T3073" i="6"/>
  <c r="U3073" i="6" s="1"/>
  <c r="R3073" i="6"/>
  <c r="S3073" i="6" s="1"/>
  <c r="AR3072" i="6"/>
  <c r="AQ3072" i="6"/>
  <c r="AG3072" i="6"/>
  <c r="AH3072" i="6" s="1"/>
  <c r="AE3072" i="6"/>
  <c r="AA3072" i="6"/>
  <c r="Z3072" i="6"/>
  <c r="T3072" i="6"/>
  <c r="U3072" i="6" s="1"/>
  <c r="R3072" i="6"/>
  <c r="S3072" i="6" s="1"/>
  <c r="AR3071" i="6"/>
  <c r="AQ3071" i="6"/>
  <c r="AG3071" i="6"/>
  <c r="AH3071" i="6" s="1"/>
  <c r="AE3071" i="6"/>
  <c r="AA3071" i="6"/>
  <c r="Z3071" i="6"/>
  <c r="T3071" i="6"/>
  <c r="R3071" i="6"/>
  <c r="S3071" i="6" s="1"/>
  <c r="AR3070" i="6"/>
  <c r="AQ3070" i="6"/>
  <c r="AG3070" i="6"/>
  <c r="AH3070" i="6" s="1"/>
  <c r="AE3070" i="6"/>
  <c r="AA3070" i="6"/>
  <c r="Z3070" i="6"/>
  <c r="T3070" i="6"/>
  <c r="R3070" i="6"/>
  <c r="S3070" i="6" s="1"/>
  <c r="AR3069" i="6"/>
  <c r="AQ3069" i="6"/>
  <c r="AG3069" i="6"/>
  <c r="AH3069" i="6" s="1"/>
  <c r="AE3069" i="6"/>
  <c r="AA3069" i="6"/>
  <c r="Z3069" i="6"/>
  <c r="T3069" i="6"/>
  <c r="U3069" i="6" s="1"/>
  <c r="R3069" i="6"/>
  <c r="S3069" i="6" s="1"/>
  <c r="AR3068" i="6"/>
  <c r="AQ3068" i="6"/>
  <c r="AG3068" i="6"/>
  <c r="AH3068" i="6" s="1"/>
  <c r="AE3068" i="6"/>
  <c r="AA3068" i="6"/>
  <c r="Z3068" i="6"/>
  <c r="T3068" i="6"/>
  <c r="U3068" i="6" s="1"/>
  <c r="R3068" i="6"/>
  <c r="S3068" i="6" s="1"/>
  <c r="AR3067" i="6"/>
  <c r="AQ3067" i="6"/>
  <c r="AG3067" i="6"/>
  <c r="AH3067" i="6" s="1"/>
  <c r="AE3067" i="6"/>
  <c r="AA3067" i="6"/>
  <c r="Z3067" i="6"/>
  <c r="T3067" i="6"/>
  <c r="R3067" i="6"/>
  <c r="S3067" i="6" s="1"/>
  <c r="AR3066" i="6"/>
  <c r="AQ3066" i="6"/>
  <c r="AG3066" i="6"/>
  <c r="AH3066" i="6" s="1"/>
  <c r="AE3066" i="6"/>
  <c r="AA3066" i="6"/>
  <c r="Z3066" i="6"/>
  <c r="T3066" i="6"/>
  <c r="R3066" i="6"/>
  <c r="S3066" i="6" s="1"/>
  <c r="AR3065" i="6"/>
  <c r="AQ3065" i="6"/>
  <c r="AG3065" i="6"/>
  <c r="AH3065" i="6" s="1"/>
  <c r="AE3065" i="6"/>
  <c r="AA3065" i="6"/>
  <c r="Z3065" i="6"/>
  <c r="T3065" i="6"/>
  <c r="U3065" i="6" s="1"/>
  <c r="R3065" i="6"/>
  <c r="S3065" i="6" s="1"/>
  <c r="AR3064" i="6"/>
  <c r="AQ3064" i="6"/>
  <c r="AG3064" i="6"/>
  <c r="AH3064" i="6" s="1"/>
  <c r="AE3064" i="6"/>
  <c r="AA3064" i="6"/>
  <c r="Z3064" i="6"/>
  <c r="T3064" i="6"/>
  <c r="U3064" i="6" s="1"/>
  <c r="R3064" i="6"/>
  <c r="S3064" i="6" s="1"/>
  <c r="AR3063" i="6"/>
  <c r="AQ3063" i="6"/>
  <c r="AG3063" i="6"/>
  <c r="AH3063" i="6" s="1"/>
  <c r="AE3063" i="6"/>
  <c r="AA3063" i="6"/>
  <c r="Z3063" i="6"/>
  <c r="T3063" i="6"/>
  <c r="R3063" i="6"/>
  <c r="S3063" i="6" s="1"/>
  <c r="AR3062" i="6"/>
  <c r="AQ3062" i="6"/>
  <c r="AG3062" i="6"/>
  <c r="AH3062" i="6" s="1"/>
  <c r="AE3062" i="6"/>
  <c r="AA3062" i="6"/>
  <c r="Z3062" i="6"/>
  <c r="T3062" i="6"/>
  <c r="R3062" i="6"/>
  <c r="S3062" i="6" s="1"/>
  <c r="AR3061" i="6"/>
  <c r="AQ3061" i="6"/>
  <c r="AG3061" i="6"/>
  <c r="AH3061" i="6" s="1"/>
  <c r="AE3061" i="6"/>
  <c r="AA3061" i="6"/>
  <c r="Z3061" i="6"/>
  <c r="T3061" i="6"/>
  <c r="U3061" i="6" s="1"/>
  <c r="R3061" i="6"/>
  <c r="S3061" i="6" s="1"/>
  <c r="AR3060" i="6"/>
  <c r="AQ3060" i="6"/>
  <c r="AG3060" i="6"/>
  <c r="AH3060" i="6" s="1"/>
  <c r="AE3060" i="6"/>
  <c r="AA3060" i="6"/>
  <c r="Z3060" i="6"/>
  <c r="T3060" i="6"/>
  <c r="U3060" i="6" s="1"/>
  <c r="R3060" i="6"/>
  <c r="S3060" i="6" s="1"/>
  <c r="AR3059" i="6"/>
  <c r="AQ3059" i="6"/>
  <c r="AG3059" i="6"/>
  <c r="AH3059" i="6" s="1"/>
  <c r="AE3059" i="6"/>
  <c r="AA3059" i="6"/>
  <c r="Z3059" i="6"/>
  <c r="T3059" i="6"/>
  <c r="R3059" i="6"/>
  <c r="S3059" i="6" s="1"/>
  <c r="AR3058" i="6"/>
  <c r="AQ3058" i="6"/>
  <c r="AG3058" i="6"/>
  <c r="AH3058" i="6" s="1"/>
  <c r="AE3058" i="6"/>
  <c r="AA3058" i="6"/>
  <c r="Z3058" i="6"/>
  <c r="T3058" i="6"/>
  <c r="R3058" i="6"/>
  <c r="S3058" i="6" s="1"/>
  <c r="AR3057" i="6"/>
  <c r="AQ3057" i="6"/>
  <c r="AG3057" i="6"/>
  <c r="AH3057" i="6" s="1"/>
  <c r="AE3057" i="6"/>
  <c r="AA3057" i="6"/>
  <c r="Z3057" i="6"/>
  <c r="T3057" i="6"/>
  <c r="U3057" i="6" s="1"/>
  <c r="R3057" i="6"/>
  <c r="S3057" i="6" s="1"/>
  <c r="AR3056" i="6"/>
  <c r="AQ3056" i="6"/>
  <c r="AG3056" i="6"/>
  <c r="AH3056" i="6" s="1"/>
  <c r="AE3056" i="6"/>
  <c r="AA3056" i="6"/>
  <c r="Z3056" i="6"/>
  <c r="T3056" i="6"/>
  <c r="U3056" i="6" s="1"/>
  <c r="R3056" i="6"/>
  <c r="S3056" i="6" s="1"/>
  <c r="AR3055" i="6"/>
  <c r="AQ3055" i="6"/>
  <c r="AG3055" i="6"/>
  <c r="AH3055" i="6" s="1"/>
  <c r="AE3055" i="6"/>
  <c r="AA3055" i="6"/>
  <c r="Z3055" i="6"/>
  <c r="T3055" i="6"/>
  <c r="R3055" i="6"/>
  <c r="S3055" i="6" s="1"/>
  <c r="AR3054" i="6"/>
  <c r="AQ3054" i="6"/>
  <c r="AG3054" i="6"/>
  <c r="AH3054" i="6" s="1"/>
  <c r="AE3054" i="6"/>
  <c r="AA3054" i="6"/>
  <c r="Z3054" i="6"/>
  <c r="T3054" i="6"/>
  <c r="R3054" i="6"/>
  <c r="S3054" i="6" s="1"/>
  <c r="AR3053" i="6"/>
  <c r="AQ3053" i="6"/>
  <c r="AG3053" i="6"/>
  <c r="AH3053" i="6" s="1"/>
  <c r="AE3053" i="6"/>
  <c r="AA3053" i="6"/>
  <c r="Z3053" i="6"/>
  <c r="T3053" i="6"/>
  <c r="U3053" i="6" s="1"/>
  <c r="R3053" i="6"/>
  <c r="S3053" i="6" s="1"/>
  <c r="AR3052" i="6"/>
  <c r="AQ3052" i="6"/>
  <c r="AG3052" i="6"/>
  <c r="AH3052" i="6" s="1"/>
  <c r="AE3052" i="6"/>
  <c r="AA3052" i="6"/>
  <c r="Z3052" i="6"/>
  <c r="T3052" i="6"/>
  <c r="U3052" i="6" s="1"/>
  <c r="R3052" i="6"/>
  <c r="S3052" i="6" s="1"/>
  <c r="AR3051" i="6"/>
  <c r="AQ3051" i="6"/>
  <c r="AG3051" i="6"/>
  <c r="AH3051" i="6" s="1"/>
  <c r="AE3051" i="6"/>
  <c r="AA3051" i="6"/>
  <c r="Z3051" i="6"/>
  <c r="T3051" i="6"/>
  <c r="R3051" i="6"/>
  <c r="S3051" i="6" s="1"/>
  <c r="AR3050" i="6"/>
  <c r="AQ3050" i="6"/>
  <c r="AG3050" i="6"/>
  <c r="AH3050" i="6" s="1"/>
  <c r="AE3050" i="6"/>
  <c r="AA3050" i="6"/>
  <c r="Z3050" i="6"/>
  <c r="T3050" i="6"/>
  <c r="R3050" i="6"/>
  <c r="S3050" i="6" s="1"/>
  <c r="AR3049" i="6"/>
  <c r="AQ3049" i="6"/>
  <c r="AG3049" i="6"/>
  <c r="AH3049" i="6" s="1"/>
  <c r="AE3049" i="6"/>
  <c r="AA3049" i="6"/>
  <c r="Z3049" i="6"/>
  <c r="T3049" i="6"/>
  <c r="U3049" i="6" s="1"/>
  <c r="R3049" i="6"/>
  <c r="S3049" i="6" s="1"/>
  <c r="AR3048" i="6"/>
  <c r="AQ3048" i="6"/>
  <c r="AG3048" i="6"/>
  <c r="AH3048" i="6" s="1"/>
  <c r="AE3048" i="6"/>
  <c r="AA3048" i="6"/>
  <c r="Z3048" i="6"/>
  <c r="T3048" i="6"/>
  <c r="U3048" i="6" s="1"/>
  <c r="R3048" i="6"/>
  <c r="S3048" i="6" s="1"/>
  <c r="AR3047" i="6"/>
  <c r="AQ3047" i="6"/>
  <c r="AG3047" i="6"/>
  <c r="AH3047" i="6" s="1"/>
  <c r="AE3047" i="6"/>
  <c r="AA3047" i="6"/>
  <c r="Z3047" i="6"/>
  <c r="T3047" i="6"/>
  <c r="R3047" i="6"/>
  <c r="S3047" i="6" s="1"/>
  <c r="AR3046" i="6"/>
  <c r="AQ3046" i="6"/>
  <c r="AG3046" i="6"/>
  <c r="AH3046" i="6" s="1"/>
  <c r="AE3046" i="6"/>
  <c r="AA3046" i="6"/>
  <c r="Z3046" i="6"/>
  <c r="T3046" i="6"/>
  <c r="R3046" i="6"/>
  <c r="S3046" i="6" s="1"/>
  <c r="AR3045" i="6"/>
  <c r="AQ3045" i="6"/>
  <c r="AG3045" i="6"/>
  <c r="AH3045" i="6" s="1"/>
  <c r="AE3045" i="6"/>
  <c r="AA3045" i="6"/>
  <c r="Z3045" i="6"/>
  <c r="T3045" i="6"/>
  <c r="U3045" i="6" s="1"/>
  <c r="R3045" i="6"/>
  <c r="S3045" i="6" s="1"/>
  <c r="AR3044" i="6"/>
  <c r="AQ3044" i="6"/>
  <c r="AG3044" i="6"/>
  <c r="AH3044" i="6" s="1"/>
  <c r="AE3044" i="6"/>
  <c r="AA3044" i="6"/>
  <c r="Z3044" i="6"/>
  <c r="T3044" i="6"/>
  <c r="U3044" i="6" s="1"/>
  <c r="R3044" i="6"/>
  <c r="S3044" i="6" s="1"/>
  <c r="AR3043" i="6"/>
  <c r="AQ3043" i="6"/>
  <c r="AG3043" i="6"/>
  <c r="AH3043" i="6" s="1"/>
  <c r="AE3043" i="6"/>
  <c r="AA3043" i="6"/>
  <c r="Z3043" i="6"/>
  <c r="T3043" i="6"/>
  <c r="R3043" i="6"/>
  <c r="S3043" i="6" s="1"/>
  <c r="AR3042" i="6"/>
  <c r="AQ3042" i="6"/>
  <c r="AG3042" i="6"/>
  <c r="AH3042" i="6" s="1"/>
  <c r="AE3042" i="6"/>
  <c r="AA3042" i="6"/>
  <c r="Z3042" i="6"/>
  <c r="T3042" i="6"/>
  <c r="R3042" i="6"/>
  <c r="S3042" i="6" s="1"/>
  <c r="AR3041" i="6"/>
  <c r="AQ3041" i="6"/>
  <c r="AG3041" i="6"/>
  <c r="AH3041" i="6" s="1"/>
  <c r="AE3041" i="6"/>
  <c r="AA3041" i="6"/>
  <c r="Z3041" i="6"/>
  <c r="T3041" i="6"/>
  <c r="U3041" i="6" s="1"/>
  <c r="R3041" i="6"/>
  <c r="S3041" i="6" s="1"/>
  <c r="AR3040" i="6"/>
  <c r="AQ3040" i="6"/>
  <c r="AG3040" i="6"/>
  <c r="AH3040" i="6" s="1"/>
  <c r="AE3040" i="6"/>
  <c r="AA3040" i="6"/>
  <c r="Z3040" i="6"/>
  <c r="T3040" i="6"/>
  <c r="U3040" i="6" s="1"/>
  <c r="R3040" i="6"/>
  <c r="S3040" i="6" s="1"/>
  <c r="AR3039" i="6"/>
  <c r="AQ3039" i="6"/>
  <c r="AG3039" i="6"/>
  <c r="AH3039" i="6" s="1"/>
  <c r="AE3039" i="6"/>
  <c r="AA3039" i="6"/>
  <c r="Z3039" i="6"/>
  <c r="T3039" i="6"/>
  <c r="R3039" i="6"/>
  <c r="S3039" i="6" s="1"/>
  <c r="AR3038" i="6"/>
  <c r="AQ3038" i="6"/>
  <c r="AG3038" i="6"/>
  <c r="AH3038" i="6" s="1"/>
  <c r="AE3038" i="6"/>
  <c r="AA3038" i="6"/>
  <c r="Z3038" i="6"/>
  <c r="T3038" i="6"/>
  <c r="R3038" i="6"/>
  <c r="S3038" i="6" s="1"/>
  <c r="AR3037" i="6"/>
  <c r="AQ3037" i="6"/>
  <c r="AG3037" i="6"/>
  <c r="AH3037" i="6" s="1"/>
  <c r="AE3037" i="6"/>
  <c r="AA3037" i="6"/>
  <c r="Z3037" i="6"/>
  <c r="T3037" i="6"/>
  <c r="U3037" i="6" s="1"/>
  <c r="R3037" i="6"/>
  <c r="S3037" i="6" s="1"/>
  <c r="AR3036" i="6"/>
  <c r="AQ3036" i="6"/>
  <c r="AG3036" i="6"/>
  <c r="AH3036" i="6" s="1"/>
  <c r="AE3036" i="6"/>
  <c r="AA3036" i="6"/>
  <c r="Z3036" i="6"/>
  <c r="T3036" i="6"/>
  <c r="U3036" i="6" s="1"/>
  <c r="R3036" i="6"/>
  <c r="S3036" i="6" s="1"/>
  <c r="AR3035" i="6"/>
  <c r="AQ3035" i="6"/>
  <c r="AG3035" i="6"/>
  <c r="AH3035" i="6" s="1"/>
  <c r="AE3035" i="6"/>
  <c r="AA3035" i="6"/>
  <c r="Z3035" i="6"/>
  <c r="T3035" i="6"/>
  <c r="U3035" i="6" s="1"/>
  <c r="R3035" i="6"/>
  <c r="S3035" i="6" s="1"/>
  <c r="AR3034" i="6"/>
  <c r="AQ3034" i="6"/>
  <c r="AG3034" i="6"/>
  <c r="AH3034" i="6" s="1"/>
  <c r="AE3034" i="6"/>
  <c r="AA3034" i="6"/>
  <c r="Z3034" i="6"/>
  <c r="T3034" i="6"/>
  <c r="R3034" i="6"/>
  <c r="S3034" i="6" s="1"/>
  <c r="AR3033" i="6"/>
  <c r="AQ3033" i="6"/>
  <c r="AG3033" i="6"/>
  <c r="AH3033" i="6" s="1"/>
  <c r="AE3033" i="6"/>
  <c r="AA3033" i="6"/>
  <c r="Z3033" i="6"/>
  <c r="T3033" i="6"/>
  <c r="U3033" i="6" s="1"/>
  <c r="R3033" i="6"/>
  <c r="S3033" i="6" s="1"/>
  <c r="AR3032" i="6"/>
  <c r="AQ3032" i="6"/>
  <c r="AG3032" i="6"/>
  <c r="AH3032" i="6" s="1"/>
  <c r="AE3032" i="6"/>
  <c r="AA3032" i="6"/>
  <c r="Z3032" i="6"/>
  <c r="T3032" i="6"/>
  <c r="U3032" i="6" s="1"/>
  <c r="R3032" i="6"/>
  <c r="S3032" i="6" s="1"/>
  <c r="AR3031" i="6"/>
  <c r="AQ3031" i="6"/>
  <c r="AG3031" i="6"/>
  <c r="AH3031" i="6" s="1"/>
  <c r="AE3031" i="6"/>
  <c r="AA3031" i="6"/>
  <c r="Z3031" i="6"/>
  <c r="T3031" i="6"/>
  <c r="U3031" i="6" s="1"/>
  <c r="R3031" i="6"/>
  <c r="S3031" i="6" s="1"/>
  <c r="AR3030" i="6"/>
  <c r="AQ3030" i="6"/>
  <c r="AG3030" i="6"/>
  <c r="AH3030" i="6" s="1"/>
  <c r="AE3030" i="6"/>
  <c r="AA3030" i="6"/>
  <c r="Z3030" i="6"/>
  <c r="T3030" i="6"/>
  <c r="R3030" i="6"/>
  <c r="S3030" i="6" s="1"/>
  <c r="AR3029" i="6"/>
  <c r="AQ3029" i="6"/>
  <c r="AG3029" i="6"/>
  <c r="AH3029" i="6" s="1"/>
  <c r="AE3029" i="6"/>
  <c r="AA3029" i="6"/>
  <c r="Z3029" i="6"/>
  <c r="T3029" i="6"/>
  <c r="U3029" i="6" s="1"/>
  <c r="R3029" i="6"/>
  <c r="S3029" i="6" s="1"/>
  <c r="AR3028" i="6"/>
  <c r="AQ3028" i="6"/>
  <c r="AG3028" i="6"/>
  <c r="AH3028" i="6" s="1"/>
  <c r="AE3028" i="6"/>
  <c r="AA3028" i="6"/>
  <c r="Z3028" i="6"/>
  <c r="T3028" i="6"/>
  <c r="U3028" i="6" s="1"/>
  <c r="R3028" i="6"/>
  <c r="S3028" i="6" s="1"/>
  <c r="AR3027" i="6"/>
  <c r="AQ3027" i="6"/>
  <c r="AG3027" i="6"/>
  <c r="AH3027" i="6" s="1"/>
  <c r="AE3027" i="6"/>
  <c r="AA3027" i="6"/>
  <c r="Z3027" i="6"/>
  <c r="T3027" i="6"/>
  <c r="U3027" i="6" s="1"/>
  <c r="R3027" i="6"/>
  <c r="S3027" i="6" s="1"/>
  <c r="AR3026" i="6"/>
  <c r="AQ3026" i="6"/>
  <c r="AG3026" i="6"/>
  <c r="AH3026" i="6" s="1"/>
  <c r="AE3026" i="6"/>
  <c r="AA3026" i="6"/>
  <c r="Z3026" i="6"/>
  <c r="T3026" i="6"/>
  <c r="R3026" i="6"/>
  <c r="S3026" i="6" s="1"/>
  <c r="AR3025" i="6"/>
  <c r="AQ3025" i="6"/>
  <c r="AG3025" i="6"/>
  <c r="AH3025" i="6" s="1"/>
  <c r="AE3025" i="6"/>
  <c r="AA3025" i="6"/>
  <c r="Z3025" i="6"/>
  <c r="T3025" i="6"/>
  <c r="U3025" i="6" s="1"/>
  <c r="R3025" i="6"/>
  <c r="S3025" i="6" s="1"/>
  <c r="AR3024" i="6"/>
  <c r="AQ3024" i="6"/>
  <c r="AG3024" i="6"/>
  <c r="AH3024" i="6" s="1"/>
  <c r="AE3024" i="6"/>
  <c r="AA3024" i="6"/>
  <c r="Z3024" i="6"/>
  <c r="T3024" i="6"/>
  <c r="U3024" i="6" s="1"/>
  <c r="R3024" i="6"/>
  <c r="S3024" i="6" s="1"/>
  <c r="AR3023" i="6"/>
  <c r="AQ3023" i="6"/>
  <c r="AG3023" i="6"/>
  <c r="AH3023" i="6" s="1"/>
  <c r="AE3023" i="6"/>
  <c r="AA3023" i="6"/>
  <c r="Z3023" i="6"/>
  <c r="T3023" i="6"/>
  <c r="U3023" i="6" s="1"/>
  <c r="R3023" i="6"/>
  <c r="S3023" i="6" s="1"/>
  <c r="AR3022" i="6"/>
  <c r="AQ3022" i="6"/>
  <c r="AG3022" i="6"/>
  <c r="AH3022" i="6" s="1"/>
  <c r="AE3022" i="6"/>
  <c r="AA3022" i="6"/>
  <c r="Z3022" i="6"/>
  <c r="T3022" i="6"/>
  <c r="R3022" i="6"/>
  <c r="S3022" i="6" s="1"/>
  <c r="AR3021" i="6"/>
  <c r="AQ3021" i="6"/>
  <c r="AG3021" i="6"/>
  <c r="AH3021" i="6" s="1"/>
  <c r="AE3021" i="6"/>
  <c r="AA3021" i="6"/>
  <c r="Z3021" i="6"/>
  <c r="T3021" i="6"/>
  <c r="U3021" i="6" s="1"/>
  <c r="R3021" i="6"/>
  <c r="S3021" i="6" s="1"/>
  <c r="AR3020" i="6"/>
  <c r="AQ3020" i="6"/>
  <c r="AG3020" i="6"/>
  <c r="AH3020" i="6" s="1"/>
  <c r="AE3020" i="6"/>
  <c r="AA3020" i="6"/>
  <c r="Z3020" i="6"/>
  <c r="T3020" i="6"/>
  <c r="U3020" i="6" s="1"/>
  <c r="R3020" i="6"/>
  <c r="S3020" i="6" s="1"/>
  <c r="AR3019" i="6"/>
  <c r="AQ3019" i="6"/>
  <c r="AG3019" i="6"/>
  <c r="AH3019" i="6" s="1"/>
  <c r="AE3019" i="6"/>
  <c r="AA3019" i="6"/>
  <c r="Z3019" i="6"/>
  <c r="T3019" i="6"/>
  <c r="U3019" i="6" s="1"/>
  <c r="R3019" i="6"/>
  <c r="S3019" i="6" s="1"/>
  <c r="AR3018" i="6"/>
  <c r="AQ3018" i="6"/>
  <c r="AG3018" i="6"/>
  <c r="AH3018" i="6" s="1"/>
  <c r="AE3018" i="6"/>
  <c r="AA3018" i="6"/>
  <c r="Z3018" i="6"/>
  <c r="T3018" i="6"/>
  <c r="R3018" i="6"/>
  <c r="S3018" i="6" s="1"/>
  <c r="AR3017" i="6"/>
  <c r="AQ3017" i="6"/>
  <c r="AG3017" i="6"/>
  <c r="AH3017" i="6" s="1"/>
  <c r="AE3017" i="6"/>
  <c r="AA3017" i="6"/>
  <c r="Z3017" i="6"/>
  <c r="T3017" i="6"/>
  <c r="U3017" i="6" s="1"/>
  <c r="R3017" i="6"/>
  <c r="S3017" i="6" s="1"/>
  <c r="AR3016" i="6"/>
  <c r="AQ3016" i="6"/>
  <c r="AG3016" i="6"/>
  <c r="AH3016" i="6" s="1"/>
  <c r="AE3016" i="6"/>
  <c r="AA3016" i="6"/>
  <c r="Z3016" i="6"/>
  <c r="T3016" i="6"/>
  <c r="U3016" i="6" s="1"/>
  <c r="R3016" i="6"/>
  <c r="S3016" i="6" s="1"/>
  <c r="AR3015" i="6"/>
  <c r="AQ3015" i="6"/>
  <c r="AG3015" i="6"/>
  <c r="AH3015" i="6" s="1"/>
  <c r="AE3015" i="6"/>
  <c r="AA3015" i="6"/>
  <c r="Z3015" i="6"/>
  <c r="T3015" i="6"/>
  <c r="U3015" i="6" s="1"/>
  <c r="R3015" i="6"/>
  <c r="S3015" i="6" s="1"/>
  <c r="AR3014" i="6"/>
  <c r="AQ3014" i="6"/>
  <c r="AG3014" i="6"/>
  <c r="AH3014" i="6" s="1"/>
  <c r="AE3014" i="6"/>
  <c r="AA3014" i="6"/>
  <c r="Z3014" i="6"/>
  <c r="T3014" i="6"/>
  <c r="R3014" i="6"/>
  <c r="S3014" i="6" s="1"/>
  <c r="AR3013" i="6"/>
  <c r="AQ3013" i="6"/>
  <c r="AG3013" i="6"/>
  <c r="AH3013" i="6" s="1"/>
  <c r="AE3013" i="6"/>
  <c r="AA3013" i="6"/>
  <c r="Z3013" i="6"/>
  <c r="T3013" i="6"/>
  <c r="U3013" i="6" s="1"/>
  <c r="R3013" i="6"/>
  <c r="S3013" i="6" s="1"/>
  <c r="AR3012" i="6"/>
  <c r="AQ3012" i="6"/>
  <c r="AG3012" i="6"/>
  <c r="AH3012" i="6" s="1"/>
  <c r="AE3012" i="6"/>
  <c r="AA3012" i="6"/>
  <c r="Z3012" i="6"/>
  <c r="T3012" i="6"/>
  <c r="U3012" i="6" s="1"/>
  <c r="R3012" i="6"/>
  <c r="S3012" i="6" s="1"/>
  <c r="AR3011" i="6"/>
  <c r="AQ3011" i="6"/>
  <c r="AG3011" i="6"/>
  <c r="AH3011" i="6" s="1"/>
  <c r="AE3011" i="6"/>
  <c r="AA3011" i="6"/>
  <c r="Z3011" i="6"/>
  <c r="T3011" i="6"/>
  <c r="U3011" i="6" s="1"/>
  <c r="R3011" i="6"/>
  <c r="S3011" i="6" s="1"/>
  <c r="AR3010" i="6"/>
  <c r="AQ3010" i="6"/>
  <c r="AG3010" i="6"/>
  <c r="AH3010" i="6" s="1"/>
  <c r="AE3010" i="6"/>
  <c r="AA3010" i="6"/>
  <c r="Z3010" i="6"/>
  <c r="T3010" i="6"/>
  <c r="R3010" i="6"/>
  <c r="S3010" i="6" s="1"/>
  <c r="AR3009" i="6"/>
  <c r="AQ3009" i="6"/>
  <c r="AG3009" i="6"/>
  <c r="AH3009" i="6" s="1"/>
  <c r="AE3009" i="6"/>
  <c r="AA3009" i="6"/>
  <c r="Z3009" i="6"/>
  <c r="T3009" i="6"/>
  <c r="U3009" i="6" s="1"/>
  <c r="R3009" i="6"/>
  <c r="S3009" i="6" s="1"/>
  <c r="AR3008" i="6"/>
  <c r="AQ3008" i="6"/>
  <c r="AG3008" i="6"/>
  <c r="AH3008" i="6" s="1"/>
  <c r="AE3008" i="6"/>
  <c r="AA3008" i="6"/>
  <c r="Z3008" i="6"/>
  <c r="T3008" i="6"/>
  <c r="U3008" i="6" s="1"/>
  <c r="R3008" i="6"/>
  <c r="S3008" i="6" s="1"/>
  <c r="AR3007" i="6"/>
  <c r="AQ3007" i="6"/>
  <c r="AG3007" i="6"/>
  <c r="AH3007" i="6" s="1"/>
  <c r="AE3007" i="6"/>
  <c r="AA3007" i="6"/>
  <c r="Z3007" i="6"/>
  <c r="T3007" i="6"/>
  <c r="U3007" i="6" s="1"/>
  <c r="R3007" i="6"/>
  <c r="S3007" i="6" s="1"/>
  <c r="AR3006" i="6"/>
  <c r="AQ3006" i="6"/>
  <c r="AG3006" i="6"/>
  <c r="AH3006" i="6" s="1"/>
  <c r="AE3006" i="6"/>
  <c r="AA3006" i="6"/>
  <c r="Z3006" i="6"/>
  <c r="T3006" i="6"/>
  <c r="R3006" i="6"/>
  <c r="S3006" i="6" s="1"/>
  <c r="AR3005" i="6"/>
  <c r="AQ3005" i="6"/>
  <c r="AG3005" i="6"/>
  <c r="AH3005" i="6" s="1"/>
  <c r="AE3005" i="6"/>
  <c r="AA3005" i="6"/>
  <c r="Z3005" i="6"/>
  <c r="T3005" i="6"/>
  <c r="U3005" i="6" s="1"/>
  <c r="R3005" i="6"/>
  <c r="S3005" i="6" s="1"/>
  <c r="AR3004" i="6"/>
  <c r="AQ3004" i="6"/>
  <c r="AG3004" i="6"/>
  <c r="AH3004" i="6" s="1"/>
  <c r="AE3004" i="6"/>
  <c r="AA3004" i="6"/>
  <c r="Z3004" i="6"/>
  <c r="T3004" i="6"/>
  <c r="U3004" i="6" s="1"/>
  <c r="R3004" i="6"/>
  <c r="S3004" i="6" s="1"/>
  <c r="AR3003" i="6"/>
  <c r="AQ3003" i="6"/>
  <c r="AG3003" i="6"/>
  <c r="AH3003" i="6" s="1"/>
  <c r="AE3003" i="6"/>
  <c r="AA3003" i="6"/>
  <c r="Z3003" i="6"/>
  <c r="T3003" i="6"/>
  <c r="U3003" i="6" s="1"/>
  <c r="R3003" i="6"/>
  <c r="S3003" i="6" s="1"/>
  <c r="AR3002" i="6"/>
  <c r="AQ3002" i="6"/>
  <c r="AG3002" i="6"/>
  <c r="AH3002" i="6" s="1"/>
  <c r="AE3002" i="6"/>
  <c r="AA3002" i="6"/>
  <c r="Z3002" i="6"/>
  <c r="T3002" i="6"/>
  <c r="R3002" i="6"/>
  <c r="S3002" i="6" s="1"/>
  <c r="AR3001" i="6"/>
  <c r="AQ3001" i="6"/>
  <c r="AG3001" i="6"/>
  <c r="AH3001" i="6" s="1"/>
  <c r="AE3001" i="6"/>
  <c r="AA3001" i="6"/>
  <c r="Z3001" i="6"/>
  <c r="T3001" i="6"/>
  <c r="U3001" i="6" s="1"/>
  <c r="R3001" i="6"/>
  <c r="S3001" i="6" s="1"/>
  <c r="AR3000" i="6"/>
  <c r="AQ3000" i="6"/>
  <c r="AG3000" i="6"/>
  <c r="AH3000" i="6" s="1"/>
  <c r="AE3000" i="6"/>
  <c r="AA3000" i="6"/>
  <c r="Z3000" i="6"/>
  <c r="T3000" i="6"/>
  <c r="U3000" i="6" s="1"/>
  <c r="R3000" i="6"/>
  <c r="S3000" i="6" s="1"/>
  <c r="AR2999" i="6"/>
  <c r="AQ2999" i="6"/>
  <c r="AG2999" i="6"/>
  <c r="AH2999" i="6" s="1"/>
  <c r="AE2999" i="6"/>
  <c r="AA2999" i="6"/>
  <c r="Z2999" i="6"/>
  <c r="T2999" i="6"/>
  <c r="U2999" i="6" s="1"/>
  <c r="R2999" i="6"/>
  <c r="S2999" i="6" s="1"/>
  <c r="AR2998" i="6"/>
  <c r="AQ2998" i="6"/>
  <c r="AG2998" i="6"/>
  <c r="AH2998" i="6" s="1"/>
  <c r="AE2998" i="6"/>
  <c r="AA2998" i="6"/>
  <c r="Z2998" i="6"/>
  <c r="T2998" i="6"/>
  <c r="R2998" i="6"/>
  <c r="S2998" i="6" s="1"/>
  <c r="AR2997" i="6"/>
  <c r="AQ2997" i="6"/>
  <c r="AG2997" i="6"/>
  <c r="AH2997" i="6" s="1"/>
  <c r="AE2997" i="6"/>
  <c r="AA2997" i="6"/>
  <c r="Z2997" i="6"/>
  <c r="T2997" i="6"/>
  <c r="U2997" i="6" s="1"/>
  <c r="R2997" i="6"/>
  <c r="S2997" i="6" s="1"/>
  <c r="AR2996" i="6"/>
  <c r="AQ2996" i="6"/>
  <c r="AG2996" i="6"/>
  <c r="AH2996" i="6" s="1"/>
  <c r="AE2996" i="6"/>
  <c r="AA2996" i="6"/>
  <c r="Z2996" i="6"/>
  <c r="T2996" i="6"/>
  <c r="U2996" i="6" s="1"/>
  <c r="R2996" i="6"/>
  <c r="S2996" i="6" s="1"/>
  <c r="AR2995" i="6"/>
  <c r="AQ2995" i="6"/>
  <c r="AG2995" i="6"/>
  <c r="AH2995" i="6" s="1"/>
  <c r="AE2995" i="6"/>
  <c r="AA2995" i="6"/>
  <c r="Z2995" i="6"/>
  <c r="T2995" i="6"/>
  <c r="U2995" i="6" s="1"/>
  <c r="R2995" i="6"/>
  <c r="S2995" i="6" s="1"/>
  <c r="AR2994" i="6"/>
  <c r="AQ2994" i="6"/>
  <c r="AG2994" i="6"/>
  <c r="AH2994" i="6" s="1"/>
  <c r="AE2994" i="6"/>
  <c r="AA2994" i="6"/>
  <c r="Z2994" i="6"/>
  <c r="T2994" i="6"/>
  <c r="R2994" i="6"/>
  <c r="S2994" i="6" s="1"/>
  <c r="AR2993" i="6"/>
  <c r="AQ2993" i="6"/>
  <c r="AG2993" i="6"/>
  <c r="AH2993" i="6" s="1"/>
  <c r="AE2993" i="6"/>
  <c r="AA2993" i="6"/>
  <c r="Z2993" i="6"/>
  <c r="T2993" i="6"/>
  <c r="U2993" i="6" s="1"/>
  <c r="R2993" i="6"/>
  <c r="S2993" i="6" s="1"/>
  <c r="AR2992" i="6"/>
  <c r="AQ2992" i="6"/>
  <c r="AG2992" i="6"/>
  <c r="AH2992" i="6" s="1"/>
  <c r="AE2992" i="6"/>
  <c r="AA2992" i="6"/>
  <c r="Z2992" i="6"/>
  <c r="T2992" i="6"/>
  <c r="U2992" i="6" s="1"/>
  <c r="R2992" i="6"/>
  <c r="S2992" i="6" s="1"/>
  <c r="AR2991" i="6"/>
  <c r="AQ2991" i="6"/>
  <c r="AG2991" i="6"/>
  <c r="AH2991" i="6" s="1"/>
  <c r="AE2991" i="6"/>
  <c r="AA2991" i="6"/>
  <c r="Z2991" i="6"/>
  <c r="T2991" i="6"/>
  <c r="U2991" i="6" s="1"/>
  <c r="R2991" i="6"/>
  <c r="S2991" i="6" s="1"/>
  <c r="AR2990" i="6"/>
  <c r="AQ2990" i="6"/>
  <c r="AG2990" i="6"/>
  <c r="AH2990" i="6" s="1"/>
  <c r="AE2990" i="6"/>
  <c r="AA2990" i="6"/>
  <c r="Z2990" i="6"/>
  <c r="T2990" i="6"/>
  <c r="R2990" i="6"/>
  <c r="S2990" i="6" s="1"/>
  <c r="AR2989" i="6"/>
  <c r="AQ2989" i="6"/>
  <c r="AG2989" i="6"/>
  <c r="AH2989" i="6" s="1"/>
  <c r="AE2989" i="6"/>
  <c r="AA2989" i="6"/>
  <c r="Z2989" i="6"/>
  <c r="T2989" i="6"/>
  <c r="U2989" i="6" s="1"/>
  <c r="R2989" i="6"/>
  <c r="S2989" i="6" s="1"/>
  <c r="AR2988" i="6"/>
  <c r="AQ2988" i="6"/>
  <c r="AG2988" i="6"/>
  <c r="AH2988" i="6" s="1"/>
  <c r="AE2988" i="6"/>
  <c r="AA2988" i="6"/>
  <c r="Z2988" i="6"/>
  <c r="T2988" i="6"/>
  <c r="U2988" i="6" s="1"/>
  <c r="R2988" i="6"/>
  <c r="S2988" i="6" s="1"/>
  <c r="AR2987" i="6"/>
  <c r="AQ2987" i="6"/>
  <c r="AG2987" i="6"/>
  <c r="AH2987" i="6" s="1"/>
  <c r="AE2987" i="6"/>
  <c r="AA2987" i="6"/>
  <c r="Z2987" i="6"/>
  <c r="T2987" i="6"/>
  <c r="U2987" i="6" s="1"/>
  <c r="R2987" i="6"/>
  <c r="S2987" i="6" s="1"/>
  <c r="AR2986" i="6"/>
  <c r="AQ2986" i="6"/>
  <c r="AG2986" i="6"/>
  <c r="AH2986" i="6" s="1"/>
  <c r="AE2986" i="6"/>
  <c r="AA2986" i="6"/>
  <c r="Z2986" i="6"/>
  <c r="T2986" i="6"/>
  <c r="S2986" i="6"/>
  <c r="R2986" i="6"/>
  <c r="AR2985" i="6"/>
  <c r="AQ2985" i="6"/>
  <c r="AG2985" i="6"/>
  <c r="AH2985" i="6" s="1"/>
  <c r="AE2985" i="6"/>
  <c r="AA2985" i="6"/>
  <c r="Z2985" i="6"/>
  <c r="T2985" i="6"/>
  <c r="U2985" i="6" s="1"/>
  <c r="R2985" i="6"/>
  <c r="S2985" i="6" s="1"/>
  <c r="AR2984" i="6"/>
  <c r="AQ2984" i="6"/>
  <c r="AG2984" i="6"/>
  <c r="AH2984" i="6" s="1"/>
  <c r="AE2984" i="6"/>
  <c r="AA2984" i="6"/>
  <c r="Z2984" i="6"/>
  <c r="T2984" i="6"/>
  <c r="U2984" i="6" s="1"/>
  <c r="R2984" i="6"/>
  <c r="S2984" i="6" s="1"/>
  <c r="AR2983" i="6"/>
  <c r="AQ2983" i="6"/>
  <c r="AG2983" i="6"/>
  <c r="AH2983" i="6" s="1"/>
  <c r="AE2983" i="6"/>
  <c r="AA2983" i="6"/>
  <c r="Z2983" i="6"/>
  <c r="T2983" i="6"/>
  <c r="U2983" i="6" s="1"/>
  <c r="R2983" i="6"/>
  <c r="S2983" i="6" s="1"/>
  <c r="AR2982" i="6"/>
  <c r="AQ2982" i="6"/>
  <c r="AG2982" i="6"/>
  <c r="AH2982" i="6" s="1"/>
  <c r="AE2982" i="6"/>
  <c r="AA2982" i="6"/>
  <c r="Z2982" i="6"/>
  <c r="T2982" i="6"/>
  <c r="R2982" i="6"/>
  <c r="S2982" i="6" s="1"/>
  <c r="AR2981" i="6"/>
  <c r="AQ2981" i="6"/>
  <c r="AG2981" i="6"/>
  <c r="AH2981" i="6" s="1"/>
  <c r="AE2981" i="6"/>
  <c r="AA2981" i="6"/>
  <c r="Z2981" i="6"/>
  <c r="T2981" i="6"/>
  <c r="U2981" i="6" s="1"/>
  <c r="R2981" i="6"/>
  <c r="S2981" i="6" s="1"/>
  <c r="AR2980" i="6"/>
  <c r="AQ2980" i="6"/>
  <c r="AG2980" i="6"/>
  <c r="AH2980" i="6" s="1"/>
  <c r="AE2980" i="6"/>
  <c r="AA2980" i="6"/>
  <c r="Z2980" i="6"/>
  <c r="T2980" i="6"/>
  <c r="U2980" i="6" s="1"/>
  <c r="R2980" i="6"/>
  <c r="S2980" i="6" s="1"/>
  <c r="AR2979" i="6"/>
  <c r="AQ2979" i="6"/>
  <c r="AG2979" i="6"/>
  <c r="AH2979" i="6" s="1"/>
  <c r="AE2979" i="6"/>
  <c r="AA2979" i="6"/>
  <c r="Z2979" i="6"/>
  <c r="T2979" i="6"/>
  <c r="U2979" i="6" s="1"/>
  <c r="R2979" i="6"/>
  <c r="S2979" i="6" s="1"/>
  <c r="AR2978" i="6"/>
  <c r="AQ2978" i="6"/>
  <c r="AG2978" i="6"/>
  <c r="AH2978" i="6" s="1"/>
  <c r="AE2978" i="6"/>
  <c r="AA2978" i="6"/>
  <c r="Z2978" i="6"/>
  <c r="T2978" i="6"/>
  <c r="R2978" i="6"/>
  <c r="S2978" i="6" s="1"/>
  <c r="AR2977" i="6"/>
  <c r="AQ2977" i="6"/>
  <c r="AG2977" i="6"/>
  <c r="AH2977" i="6" s="1"/>
  <c r="AE2977" i="6"/>
  <c r="AA2977" i="6"/>
  <c r="Z2977" i="6"/>
  <c r="T2977" i="6"/>
  <c r="U2977" i="6" s="1"/>
  <c r="R2977" i="6"/>
  <c r="S2977" i="6" s="1"/>
  <c r="AR2976" i="6"/>
  <c r="AQ2976" i="6"/>
  <c r="AG2976" i="6"/>
  <c r="AH2976" i="6" s="1"/>
  <c r="AE2976" i="6"/>
  <c r="AA2976" i="6"/>
  <c r="Z2976" i="6"/>
  <c r="T2976" i="6"/>
  <c r="U2976" i="6" s="1"/>
  <c r="R2976" i="6"/>
  <c r="S2976" i="6" s="1"/>
  <c r="AR2975" i="6"/>
  <c r="AQ2975" i="6"/>
  <c r="AG2975" i="6"/>
  <c r="AH2975" i="6" s="1"/>
  <c r="AE2975" i="6"/>
  <c r="AA2975" i="6"/>
  <c r="Z2975" i="6"/>
  <c r="T2975" i="6"/>
  <c r="U2975" i="6" s="1"/>
  <c r="R2975" i="6"/>
  <c r="S2975" i="6" s="1"/>
  <c r="AR2974" i="6"/>
  <c r="AQ2974" i="6"/>
  <c r="AG2974" i="6"/>
  <c r="AH2974" i="6" s="1"/>
  <c r="AE2974" i="6"/>
  <c r="AA2974" i="6"/>
  <c r="Z2974" i="6"/>
  <c r="T2974" i="6"/>
  <c r="R2974" i="6"/>
  <c r="S2974" i="6" s="1"/>
  <c r="AR2973" i="6"/>
  <c r="AQ2973" i="6"/>
  <c r="AG2973" i="6"/>
  <c r="AH2973" i="6" s="1"/>
  <c r="AE2973" i="6"/>
  <c r="AA2973" i="6"/>
  <c r="Z2973" i="6"/>
  <c r="T2973" i="6"/>
  <c r="U2973" i="6" s="1"/>
  <c r="R2973" i="6"/>
  <c r="S2973" i="6" s="1"/>
  <c r="AR2972" i="6"/>
  <c r="AQ2972" i="6"/>
  <c r="AG2972" i="6"/>
  <c r="AH2972" i="6" s="1"/>
  <c r="AE2972" i="6"/>
  <c r="AA2972" i="6"/>
  <c r="Z2972" i="6"/>
  <c r="T2972" i="6"/>
  <c r="U2972" i="6" s="1"/>
  <c r="R2972" i="6"/>
  <c r="S2972" i="6" s="1"/>
  <c r="AR2971" i="6"/>
  <c r="AQ2971" i="6"/>
  <c r="AG2971" i="6"/>
  <c r="AH2971" i="6" s="1"/>
  <c r="AE2971" i="6"/>
  <c r="AA2971" i="6"/>
  <c r="Z2971" i="6"/>
  <c r="T2971" i="6"/>
  <c r="U2971" i="6" s="1"/>
  <c r="R2971" i="6"/>
  <c r="S2971" i="6" s="1"/>
  <c r="AR2970" i="6"/>
  <c r="AQ2970" i="6"/>
  <c r="AG2970" i="6"/>
  <c r="AH2970" i="6" s="1"/>
  <c r="AE2970" i="6"/>
  <c r="AA2970" i="6"/>
  <c r="Z2970" i="6"/>
  <c r="T2970" i="6"/>
  <c r="R2970" i="6"/>
  <c r="S2970" i="6" s="1"/>
  <c r="AR2969" i="6"/>
  <c r="AQ2969" i="6"/>
  <c r="AG2969" i="6"/>
  <c r="AH2969" i="6" s="1"/>
  <c r="AE2969" i="6"/>
  <c r="AA2969" i="6"/>
  <c r="Z2969" i="6"/>
  <c r="T2969" i="6"/>
  <c r="U2969" i="6" s="1"/>
  <c r="R2969" i="6"/>
  <c r="S2969" i="6" s="1"/>
  <c r="AR2968" i="6"/>
  <c r="AQ2968" i="6"/>
  <c r="AG2968" i="6"/>
  <c r="AH2968" i="6" s="1"/>
  <c r="AE2968" i="6"/>
  <c r="AA2968" i="6"/>
  <c r="Z2968" i="6"/>
  <c r="T2968" i="6"/>
  <c r="U2968" i="6" s="1"/>
  <c r="R2968" i="6"/>
  <c r="S2968" i="6" s="1"/>
  <c r="AR2967" i="6"/>
  <c r="AQ2967" i="6"/>
  <c r="AG2967" i="6"/>
  <c r="AH2967" i="6" s="1"/>
  <c r="AE2967" i="6"/>
  <c r="AA2967" i="6"/>
  <c r="Z2967" i="6"/>
  <c r="T2967" i="6"/>
  <c r="U2967" i="6" s="1"/>
  <c r="R2967" i="6"/>
  <c r="S2967" i="6" s="1"/>
  <c r="AR2966" i="6"/>
  <c r="AQ2966" i="6"/>
  <c r="AG2966" i="6"/>
  <c r="AH2966" i="6" s="1"/>
  <c r="AE2966" i="6"/>
  <c r="AA2966" i="6"/>
  <c r="Z2966" i="6"/>
  <c r="T2966" i="6"/>
  <c r="R2966" i="6"/>
  <c r="S2966" i="6" s="1"/>
  <c r="AR2965" i="6"/>
  <c r="AQ2965" i="6"/>
  <c r="AG2965" i="6"/>
  <c r="AH2965" i="6" s="1"/>
  <c r="AE2965" i="6"/>
  <c r="AA2965" i="6"/>
  <c r="Z2965" i="6"/>
  <c r="T2965" i="6"/>
  <c r="U2965" i="6" s="1"/>
  <c r="R2965" i="6"/>
  <c r="S2965" i="6" s="1"/>
  <c r="AR2964" i="6"/>
  <c r="AQ2964" i="6"/>
  <c r="AG2964" i="6"/>
  <c r="AH2964" i="6" s="1"/>
  <c r="AE2964" i="6"/>
  <c r="AA2964" i="6"/>
  <c r="Z2964" i="6"/>
  <c r="T2964" i="6"/>
  <c r="U2964" i="6" s="1"/>
  <c r="R2964" i="6"/>
  <c r="S2964" i="6" s="1"/>
  <c r="AR2963" i="6"/>
  <c r="AQ2963" i="6"/>
  <c r="AG2963" i="6"/>
  <c r="AH2963" i="6" s="1"/>
  <c r="AE2963" i="6"/>
  <c r="AA2963" i="6"/>
  <c r="Z2963" i="6"/>
  <c r="T2963" i="6"/>
  <c r="U2963" i="6" s="1"/>
  <c r="R2963" i="6"/>
  <c r="S2963" i="6" s="1"/>
  <c r="AR2962" i="6"/>
  <c r="AQ2962" i="6"/>
  <c r="AG2962" i="6"/>
  <c r="AH2962" i="6" s="1"/>
  <c r="AE2962" i="6"/>
  <c r="AA2962" i="6"/>
  <c r="Z2962" i="6"/>
  <c r="T2962" i="6"/>
  <c r="R2962" i="6"/>
  <c r="S2962" i="6" s="1"/>
  <c r="AR2961" i="6"/>
  <c r="AQ2961" i="6"/>
  <c r="AG2961" i="6"/>
  <c r="AH2961" i="6" s="1"/>
  <c r="AE2961" i="6"/>
  <c r="AA2961" i="6"/>
  <c r="Z2961" i="6"/>
  <c r="T2961" i="6"/>
  <c r="U2961" i="6" s="1"/>
  <c r="R2961" i="6"/>
  <c r="S2961" i="6" s="1"/>
  <c r="AR2960" i="6"/>
  <c r="AQ2960" i="6"/>
  <c r="AG2960" i="6"/>
  <c r="AH2960" i="6" s="1"/>
  <c r="AE2960" i="6"/>
  <c r="AA2960" i="6"/>
  <c r="Z2960" i="6"/>
  <c r="T2960" i="6"/>
  <c r="U2960" i="6" s="1"/>
  <c r="R2960" i="6"/>
  <c r="S2960" i="6" s="1"/>
  <c r="AR2959" i="6"/>
  <c r="AQ2959" i="6"/>
  <c r="AG2959" i="6"/>
  <c r="AH2959" i="6" s="1"/>
  <c r="AE2959" i="6"/>
  <c r="AA2959" i="6"/>
  <c r="Z2959" i="6"/>
  <c r="T2959" i="6"/>
  <c r="U2959" i="6" s="1"/>
  <c r="R2959" i="6"/>
  <c r="S2959" i="6" s="1"/>
  <c r="AR2958" i="6"/>
  <c r="AQ2958" i="6"/>
  <c r="AG2958" i="6"/>
  <c r="AH2958" i="6" s="1"/>
  <c r="AE2958" i="6"/>
  <c r="AA2958" i="6"/>
  <c r="Z2958" i="6"/>
  <c r="T2958" i="6"/>
  <c r="R2958" i="6"/>
  <c r="S2958" i="6" s="1"/>
  <c r="AR2957" i="6"/>
  <c r="AQ2957" i="6"/>
  <c r="AG2957" i="6"/>
  <c r="AH2957" i="6" s="1"/>
  <c r="AE2957" i="6"/>
  <c r="AA2957" i="6"/>
  <c r="Z2957" i="6"/>
  <c r="T2957" i="6"/>
  <c r="U2957" i="6" s="1"/>
  <c r="R2957" i="6"/>
  <c r="S2957" i="6" s="1"/>
  <c r="AR2956" i="6"/>
  <c r="AQ2956" i="6"/>
  <c r="AG2956" i="6"/>
  <c r="AH2956" i="6" s="1"/>
  <c r="AE2956" i="6"/>
  <c r="AA2956" i="6"/>
  <c r="Z2956" i="6"/>
  <c r="T2956" i="6"/>
  <c r="U2956" i="6" s="1"/>
  <c r="R2956" i="6"/>
  <c r="S2956" i="6" s="1"/>
  <c r="AR2955" i="6"/>
  <c r="AQ2955" i="6"/>
  <c r="AG2955" i="6"/>
  <c r="AH2955" i="6" s="1"/>
  <c r="AE2955" i="6"/>
  <c r="AA2955" i="6"/>
  <c r="Z2955" i="6"/>
  <c r="T2955" i="6"/>
  <c r="U2955" i="6" s="1"/>
  <c r="R2955" i="6"/>
  <c r="S2955" i="6" s="1"/>
  <c r="AR2954" i="6"/>
  <c r="AQ2954" i="6"/>
  <c r="AG2954" i="6"/>
  <c r="AH2954" i="6" s="1"/>
  <c r="AE2954" i="6"/>
  <c r="AA2954" i="6"/>
  <c r="Z2954" i="6"/>
  <c r="T2954" i="6"/>
  <c r="R2954" i="6"/>
  <c r="S2954" i="6" s="1"/>
  <c r="AR2953" i="6"/>
  <c r="AQ2953" i="6"/>
  <c r="AG2953" i="6"/>
  <c r="AH2953" i="6" s="1"/>
  <c r="AE2953" i="6"/>
  <c r="AA2953" i="6"/>
  <c r="Z2953" i="6"/>
  <c r="T2953" i="6"/>
  <c r="U2953" i="6" s="1"/>
  <c r="R2953" i="6"/>
  <c r="S2953" i="6" s="1"/>
  <c r="AR2952" i="6"/>
  <c r="AQ2952" i="6"/>
  <c r="AG2952" i="6"/>
  <c r="AH2952" i="6" s="1"/>
  <c r="AE2952" i="6"/>
  <c r="AA2952" i="6"/>
  <c r="Z2952" i="6"/>
  <c r="T2952" i="6"/>
  <c r="U2952" i="6" s="1"/>
  <c r="R2952" i="6"/>
  <c r="S2952" i="6" s="1"/>
  <c r="AR2951" i="6"/>
  <c r="AQ2951" i="6"/>
  <c r="AG2951" i="6"/>
  <c r="AH2951" i="6" s="1"/>
  <c r="AE2951" i="6"/>
  <c r="AA2951" i="6"/>
  <c r="Z2951" i="6"/>
  <c r="T2951" i="6"/>
  <c r="R2951" i="6"/>
  <c r="S2951" i="6" s="1"/>
  <c r="AR2950" i="6"/>
  <c r="AQ2950" i="6"/>
  <c r="AG2950" i="6"/>
  <c r="AH2950" i="6" s="1"/>
  <c r="AE2950" i="6"/>
  <c r="AA2950" i="6"/>
  <c r="Z2950" i="6"/>
  <c r="T2950" i="6"/>
  <c r="R2950" i="6"/>
  <c r="S2950" i="6" s="1"/>
  <c r="AR2949" i="6"/>
  <c r="AQ2949" i="6"/>
  <c r="AG2949" i="6"/>
  <c r="AH2949" i="6" s="1"/>
  <c r="AE2949" i="6"/>
  <c r="AA2949" i="6"/>
  <c r="Z2949" i="6"/>
  <c r="T2949" i="6"/>
  <c r="U2949" i="6" s="1"/>
  <c r="R2949" i="6"/>
  <c r="S2949" i="6" s="1"/>
  <c r="AR2948" i="6"/>
  <c r="AQ2948" i="6"/>
  <c r="AG2948" i="6"/>
  <c r="AH2948" i="6" s="1"/>
  <c r="AE2948" i="6"/>
  <c r="AA2948" i="6"/>
  <c r="Z2948" i="6"/>
  <c r="T2948" i="6"/>
  <c r="U2948" i="6" s="1"/>
  <c r="R2948" i="6"/>
  <c r="S2948" i="6" s="1"/>
  <c r="AR2947" i="6"/>
  <c r="AQ2947" i="6"/>
  <c r="AG2947" i="6"/>
  <c r="AH2947" i="6" s="1"/>
  <c r="AE2947" i="6"/>
  <c r="AA2947" i="6"/>
  <c r="Z2947" i="6"/>
  <c r="T2947" i="6"/>
  <c r="U2947" i="6" s="1"/>
  <c r="R2947" i="6"/>
  <c r="S2947" i="6" s="1"/>
  <c r="AR2946" i="6"/>
  <c r="AQ2946" i="6"/>
  <c r="AG2946" i="6"/>
  <c r="AH2946" i="6" s="1"/>
  <c r="AE2946" i="6"/>
  <c r="AA2946" i="6"/>
  <c r="Z2946" i="6"/>
  <c r="T2946" i="6"/>
  <c r="R2946" i="6"/>
  <c r="S2946" i="6" s="1"/>
  <c r="AR2945" i="6"/>
  <c r="AQ2945" i="6"/>
  <c r="AG2945" i="6"/>
  <c r="AH2945" i="6" s="1"/>
  <c r="AE2945" i="6"/>
  <c r="AA2945" i="6"/>
  <c r="Z2945" i="6"/>
  <c r="T2945" i="6"/>
  <c r="U2945" i="6" s="1"/>
  <c r="R2945" i="6"/>
  <c r="S2945" i="6" s="1"/>
  <c r="AR2944" i="6"/>
  <c r="AQ2944" i="6"/>
  <c r="AG2944" i="6"/>
  <c r="AH2944" i="6" s="1"/>
  <c r="AE2944" i="6"/>
  <c r="AA2944" i="6"/>
  <c r="Z2944" i="6"/>
  <c r="T2944" i="6"/>
  <c r="U2944" i="6" s="1"/>
  <c r="R2944" i="6"/>
  <c r="S2944" i="6" s="1"/>
  <c r="AR2943" i="6"/>
  <c r="AQ2943" i="6"/>
  <c r="AG2943" i="6"/>
  <c r="AH2943" i="6" s="1"/>
  <c r="AE2943" i="6"/>
  <c r="AA2943" i="6"/>
  <c r="Z2943" i="6"/>
  <c r="T2943" i="6"/>
  <c r="U2943" i="6" s="1"/>
  <c r="R2943" i="6"/>
  <c r="S2943" i="6" s="1"/>
  <c r="AR2942" i="6"/>
  <c r="AQ2942" i="6"/>
  <c r="AG2942" i="6"/>
  <c r="AH2942" i="6" s="1"/>
  <c r="AE2942" i="6"/>
  <c r="AA2942" i="6"/>
  <c r="Z2942" i="6"/>
  <c r="T2942" i="6"/>
  <c r="R2942" i="6"/>
  <c r="S2942" i="6" s="1"/>
  <c r="AR2941" i="6"/>
  <c r="AQ2941" i="6"/>
  <c r="AG2941" i="6"/>
  <c r="AH2941" i="6" s="1"/>
  <c r="AE2941" i="6"/>
  <c r="AA2941" i="6"/>
  <c r="Z2941" i="6"/>
  <c r="T2941" i="6"/>
  <c r="U2941" i="6" s="1"/>
  <c r="R2941" i="6"/>
  <c r="S2941" i="6" s="1"/>
  <c r="AR2940" i="6"/>
  <c r="AQ2940" i="6"/>
  <c r="AG2940" i="6"/>
  <c r="AH2940" i="6" s="1"/>
  <c r="AE2940" i="6"/>
  <c r="AA2940" i="6"/>
  <c r="Z2940" i="6"/>
  <c r="T2940" i="6"/>
  <c r="U2940" i="6" s="1"/>
  <c r="R2940" i="6"/>
  <c r="S2940" i="6" s="1"/>
  <c r="AR2939" i="6"/>
  <c r="AQ2939" i="6"/>
  <c r="AG2939" i="6"/>
  <c r="AH2939" i="6" s="1"/>
  <c r="AE2939" i="6"/>
  <c r="AA2939" i="6"/>
  <c r="Z2939" i="6"/>
  <c r="T2939" i="6"/>
  <c r="R2939" i="6"/>
  <c r="S2939" i="6" s="1"/>
  <c r="AR2938" i="6"/>
  <c r="AQ2938" i="6"/>
  <c r="AG2938" i="6"/>
  <c r="AH2938" i="6" s="1"/>
  <c r="AE2938" i="6"/>
  <c r="AA2938" i="6"/>
  <c r="Z2938" i="6"/>
  <c r="T2938" i="6"/>
  <c r="R2938" i="6"/>
  <c r="S2938" i="6" s="1"/>
  <c r="AR2937" i="6"/>
  <c r="AQ2937" i="6"/>
  <c r="AG2937" i="6"/>
  <c r="AH2937" i="6" s="1"/>
  <c r="AE2937" i="6"/>
  <c r="AA2937" i="6"/>
  <c r="Z2937" i="6"/>
  <c r="T2937" i="6"/>
  <c r="U2937" i="6" s="1"/>
  <c r="R2937" i="6"/>
  <c r="S2937" i="6" s="1"/>
  <c r="AR2936" i="6"/>
  <c r="AQ2936" i="6"/>
  <c r="AG2936" i="6"/>
  <c r="AH2936" i="6" s="1"/>
  <c r="AE2936" i="6"/>
  <c r="AA2936" i="6"/>
  <c r="Z2936" i="6"/>
  <c r="T2936" i="6"/>
  <c r="U2936" i="6" s="1"/>
  <c r="R2936" i="6"/>
  <c r="S2936" i="6" s="1"/>
  <c r="AR2935" i="6"/>
  <c r="AQ2935" i="6"/>
  <c r="AG2935" i="6"/>
  <c r="AH2935" i="6" s="1"/>
  <c r="AE2935" i="6"/>
  <c r="AA2935" i="6"/>
  <c r="Z2935" i="6"/>
  <c r="T2935" i="6"/>
  <c r="R2935" i="6"/>
  <c r="S2935" i="6" s="1"/>
  <c r="AR2934" i="6"/>
  <c r="AQ2934" i="6"/>
  <c r="AG2934" i="6"/>
  <c r="AH2934" i="6" s="1"/>
  <c r="AE2934" i="6"/>
  <c r="AA2934" i="6"/>
  <c r="Z2934" i="6"/>
  <c r="T2934" i="6"/>
  <c r="R2934" i="6"/>
  <c r="S2934" i="6" s="1"/>
  <c r="AR2933" i="6"/>
  <c r="AQ2933" i="6"/>
  <c r="AG2933" i="6"/>
  <c r="AH2933" i="6" s="1"/>
  <c r="AE2933" i="6"/>
  <c r="AA2933" i="6"/>
  <c r="Z2933" i="6"/>
  <c r="T2933" i="6"/>
  <c r="U2933" i="6" s="1"/>
  <c r="R2933" i="6"/>
  <c r="S2933" i="6" s="1"/>
  <c r="AR2932" i="6"/>
  <c r="AQ2932" i="6"/>
  <c r="AG2932" i="6"/>
  <c r="AH2932" i="6" s="1"/>
  <c r="AE2932" i="6"/>
  <c r="AA2932" i="6"/>
  <c r="Z2932" i="6"/>
  <c r="T2932" i="6"/>
  <c r="U2932" i="6" s="1"/>
  <c r="R2932" i="6"/>
  <c r="S2932" i="6" s="1"/>
  <c r="AR2931" i="6"/>
  <c r="AQ2931" i="6"/>
  <c r="AG2931" i="6"/>
  <c r="AH2931" i="6" s="1"/>
  <c r="AE2931" i="6"/>
  <c r="AA2931" i="6"/>
  <c r="Z2931" i="6"/>
  <c r="T2931" i="6"/>
  <c r="R2931" i="6"/>
  <c r="S2931" i="6" s="1"/>
  <c r="AR2930" i="6"/>
  <c r="AQ2930" i="6"/>
  <c r="AG2930" i="6"/>
  <c r="AH2930" i="6" s="1"/>
  <c r="AE2930" i="6"/>
  <c r="AA2930" i="6"/>
  <c r="Z2930" i="6"/>
  <c r="T2930" i="6"/>
  <c r="R2930" i="6"/>
  <c r="S2930" i="6" s="1"/>
  <c r="AR2929" i="6"/>
  <c r="AQ2929" i="6"/>
  <c r="AG2929" i="6"/>
  <c r="AH2929" i="6" s="1"/>
  <c r="AE2929" i="6"/>
  <c r="AA2929" i="6"/>
  <c r="Z2929" i="6"/>
  <c r="T2929" i="6"/>
  <c r="U2929" i="6" s="1"/>
  <c r="R2929" i="6"/>
  <c r="S2929" i="6" s="1"/>
  <c r="AR2928" i="6"/>
  <c r="AQ2928" i="6"/>
  <c r="AG2928" i="6"/>
  <c r="AH2928" i="6" s="1"/>
  <c r="AE2928" i="6"/>
  <c r="AA2928" i="6"/>
  <c r="Z2928" i="6"/>
  <c r="T2928" i="6"/>
  <c r="U2928" i="6" s="1"/>
  <c r="R2928" i="6"/>
  <c r="S2928" i="6" s="1"/>
  <c r="AR2927" i="6"/>
  <c r="AQ2927" i="6"/>
  <c r="AG2927" i="6"/>
  <c r="AH2927" i="6" s="1"/>
  <c r="AE2927" i="6"/>
  <c r="AA2927" i="6"/>
  <c r="Z2927" i="6"/>
  <c r="T2927" i="6"/>
  <c r="R2927" i="6"/>
  <c r="S2927" i="6" s="1"/>
  <c r="AR2926" i="6"/>
  <c r="AQ2926" i="6"/>
  <c r="AG2926" i="6"/>
  <c r="AH2926" i="6" s="1"/>
  <c r="AE2926" i="6"/>
  <c r="AA2926" i="6"/>
  <c r="Z2926" i="6"/>
  <c r="T2926" i="6"/>
  <c r="R2926" i="6"/>
  <c r="S2926" i="6" s="1"/>
  <c r="AR2925" i="6"/>
  <c r="AQ2925" i="6"/>
  <c r="AG2925" i="6"/>
  <c r="AH2925" i="6" s="1"/>
  <c r="AE2925" i="6"/>
  <c r="AA2925" i="6"/>
  <c r="Z2925" i="6"/>
  <c r="T2925" i="6"/>
  <c r="U2925" i="6" s="1"/>
  <c r="R2925" i="6"/>
  <c r="S2925" i="6" s="1"/>
  <c r="AR2924" i="6"/>
  <c r="AQ2924" i="6"/>
  <c r="AG2924" i="6"/>
  <c r="AH2924" i="6" s="1"/>
  <c r="AE2924" i="6"/>
  <c r="AA2924" i="6"/>
  <c r="Z2924" i="6"/>
  <c r="T2924" i="6"/>
  <c r="U2924" i="6" s="1"/>
  <c r="R2924" i="6"/>
  <c r="S2924" i="6" s="1"/>
  <c r="AR2923" i="6"/>
  <c r="AQ2923" i="6"/>
  <c r="AG2923" i="6"/>
  <c r="AH2923" i="6" s="1"/>
  <c r="AE2923" i="6"/>
  <c r="AA2923" i="6"/>
  <c r="Z2923" i="6"/>
  <c r="T2923" i="6"/>
  <c r="R2923" i="6"/>
  <c r="S2923" i="6" s="1"/>
  <c r="AR2922" i="6"/>
  <c r="AQ2922" i="6"/>
  <c r="AG2922" i="6"/>
  <c r="AH2922" i="6" s="1"/>
  <c r="AE2922" i="6"/>
  <c r="AA2922" i="6"/>
  <c r="Z2922" i="6"/>
  <c r="T2922" i="6"/>
  <c r="R2922" i="6"/>
  <c r="S2922" i="6" s="1"/>
  <c r="AR2921" i="6"/>
  <c r="AQ2921" i="6"/>
  <c r="AG2921" i="6"/>
  <c r="AH2921" i="6" s="1"/>
  <c r="AE2921" i="6"/>
  <c r="AA2921" i="6"/>
  <c r="Z2921" i="6"/>
  <c r="T2921" i="6"/>
  <c r="U2921" i="6" s="1"/>
  <c r="R2921" i="6"/>
  <c r="S2921" i="6" s="1"/>
  <c r="AR2920" i="6"/>
  <c r="AQ2920" i="6"/>
  <c r="AG2920" i="6"/>
  <c r="AH2920" i="6" s="1"/>
  <c r="AE2920" i="6"/>
  <c r="AA2920" i="6"/>
  <c r="Z2920" i="6"/>
  <c r="U2920" i="6"/>
  <c r="T2920" i="6"/>
  <c r="R2920" i="6"/>
  <c r="S2920" i="6" s="1"/>
  <c r="AR2919" i="6"/>
  <c r="AQ2919" i="6"/>
  <c r="AG2919" i="6"/>
  <c r="AH2919" i="6" s="1"/>
  <c r="AE2919" i="6"/>
  <c r="AA2919" i="6"/>
  <c r="Z2919" i="6"/>
  <c r="T2919" i="6"/>
  <c r="R2919" i="6"/>
  <c r="S2919" i="6" s="1"/>
  <c r="AR2918" i="6"/>
  <c r="AQ2918" i="6"/>
  <c r="AG2918" i="6"/>
  <c r="AH2918" i="6" s="1"/>
  <c r="AE2918" i="6"/>
  <c r="AA2918" i="6"/>
  <c r="Z2918" i="6"/>
  <c r="T2918" i="6"/>
  <c r="R2918" i="6"/>
  <c r="S2918" i="6" s="1"/>
  <c r="AR2917" i="6"/>
  <c r="AQ2917" i="6"/>
  <c r="AG2917" i="6"/>
  <c r="AH2917" i="6" s="1"/>
  <c r="AE2917" i="6"/>
  <c r="AA2917" i="6"/>
  <c r="Z2917" i="6"/>
  <c r="T2917" i="6"/>
  <c r="U2917" i="6" s="1"/>
  <c r="R2917" i="6"/>
  <c r="S2917" i="6" s="1"/>
  <c r="AR2916" i="6"/>
  <c r="AQ2916" i="6"/>
  <c r="AG2916" i="6"/>
  <c r="AH2916" i="6" s="1"/>
  <c r="AE2916" i="6"/>
  <c r="AA2916" i="6"/>
  <c r="Z2916" i="6"/>
  <c r="T2916" i="6"/>
  <c r="U2916" i="6" s="1"/>
  <c r="R2916" i="6"/>
  <c r="S2916" i="6" s="1"/>
  <c r="AR2915" i="6"/>
  <c r="AQ2915" i="6"/>
  <c r="AG2915" i="6"/>
  <c r="AH2915" i="6" s="1"/>
  <c r="AE2915" i="6"/>
  <c r="AA2915" i="6"/>
  <c r="Z2915" i="6"/>
  <c r="T2915" i="6"/>
  <c r="R2915" i="6"/>
  <c r="S2915" i="6" s="1"/>
  <c r="AR2914" i="6"/>
  <c r="AQ2914" i="6"/>
  <c r="AG2914" i="6"/>
  <c r="AH2914" i="6" s="1"/>
  <c r="AE2914" i="6"/>
  <c r="AA2914" i="6"/>
  <c r="Z2914" i="6"/>
  <c r="T2914" i="6"/>
  <c r="R2914" i="6"/>
  <c r="S2914" i="6" s="1"/>
  <c r="AR2913" i="6"/>
  <c r="AQ2913" i="6"/>
  <c r="AG2913" i="6"/>
  <c r="AH2913" i="6" s="1"/>
  <c r="AE2913" i="6"/>
  <c r="AA2913" i="6"/>
  <c r="Z2913" i="6"/>
  <c r="T2913" i="6"/>
  <c r="U2913" i="6" s="1"/>
  <c r="R2913" i="6"/>
  <c r="S2913" i="6" s="1"/>
  <c r="AR2912" i="6"/>
  <c r="AQ2912" i="6"/>
  <c r="AG2912" i="6"/>
  <c r="AH2912" i="6" s="1"/>
  <c r="AE2912" i="6"/>
  <c r="AA2912" i="6"/>
  <c r="Z2912" i="6"/>
  <c r="T2912" i="6"/>
  <c r="U2912" i="6" s="1"/>
  <c r="R2912" i="6"/>
  <c r="S2912" i="6" s="1"/>
  <c r="AR2911" i="6"/>
  <c r="AQ2911" i="6"/>
  <c r="AG2911" i="6"/>
  <c r="AH2911" i="6" s="1"/>
  <c r="AE2911" i="6"/>
  <c r="AA2911" i="6"/>
  <c r="Z2911" i="6"/>
  <c r="T2911" i="6"/>
  <c r="R2911" i="6"/>
  <c r="S2911" i="6" s="1"/>
  <c r="AR2910" i="6"/>
  <c r="AQ2910" i="6"/>
  <c r="AG2910" i="6"/>
  <c r="AH2910" i="6" s="1"/>
  <c r="AE2910" i="6"/>
  <c r="AA2910" i="6"/>
  <c r="Z2910" i="6"/>
  <c r="T2910" i="6"/>
  <c r="R2910" i="6"/>
  <c r="S2910" i="6" s="1"/>
  <c r="AR2909" i="6"/>
  <c r="AQ2909" i="6"/>
  <c r="AG2909" i="6"/>
  <c r="AH2909" i="6" s="1"/>
  <c r="AE2909" i="6"/>
  <c r="AA2909" i="6"/>
  <c r="Z2909" i="6"/>
  <c r="T2909" i="6"/>
  <c r="U2909" i="6" s="1"/>
  <c r="R2909" i="6"/>
  <c r="S2909" i="6" s="1"/>
  <c r="AR2908" i="6"/>
  <c r="AQ2908" i="6"/>
  <c r="AG2908" i="6"/>
  <c r="AH2908" i="6" s="1"/>
  <c r="AE2908" i="6"/>
  <c r="AA2908" i="6"/>
  <c r="Z2908" i="6"/>
  <c r="T2908" i="6"/>
  <c r="U2908" i="6" s="1"/>
  <c r="R2908" i="6"/>
  <c r="S2908" i="6" s="1"/>
  <c r="AR2907" i="6"/>
  <c r="AQ2907" i="6"/>
  <c r="AG2907" i="6"/>
  <c r="AH2907" i="6" s="1"/>
  <c r="AE2907" i="6"/>
  <c r="AA2907" i="6"/>
  <c r="Z2907" i="6"/>
  <c r="T2907" i="6"/>
  <c r="R2907" i="6"/>
  <c r="S2907" i="6" s="1"/>
  <c r="AR2906" i="6"/>
  <c r="AQ2906" i="6"/>
  <c r="AG2906" i="6"/>
  <c r="AH2906" i="6" s="1"/>
  <c r="AE2906" i="6"/>
  <c r="AA2906" i="6"/>
  <c r="Z2906" i="6"/>
  <c r="T2906" i="6"/>
  <c r="R2906" i="6"/>
  <c r="S2906" i="6" s="1"/>
  <c r="AR2905" i="6"/>
  <c r="AQ2905" i="6"/>
  <c r="AG2905" i="6"/>
  <c r="AH2905" i="6" s="1"/>
  <c r="AE2905" i="6"/>
  <c r="AA2905" i="6"/>
  <c r="Z2905" i="6"/>
  <c r="T2905" i="6"/>
  <c r="U2905" i="6" s="1"/>
  <c r="R2905" i="6"/>
  <c r="S2905" i="6" s="1"/>
  <c r="AR2904" i="6"/>
  <c r="AQ2904" i="6"/>
  <c r="AG2904" i="6"/>
  <c r="AH2904" i="6" s="1"/>
  <c r="AE2904" i="6"/>
  <c r="AA2904" i="6"/>
  <c r="Z2904" i="6"/>
  <c r="T2904" i="6"/>
  <c r="U2904" i="6" s="1"/>
  <c r="R2904" i="6"/>
  <c r="S2904" i="6" s="1"/>
  <c r="AR2903" i="6"/>
  <c r="AQ2903" i="6"/>
  <c r="AG2903" i="6"/>
  <c r="AH2903" i="6" s="1"/>
  <c r="AE2903" i="6"/>
  <c r="AA2903" i="6"/>
  <c r="Z2903" i="6"/>
  <c r="T2903" i="6"/>
  <c r="R2903" i="6"/>
  <c r="S2903" i="6" s="1"/>
  <c r="AR2902" i="6"/>
  <c r="AQ2902" i="6"/>
  <c r="AG2902" i="6"/>
  <c r="AH2902" i="6" s="1"/>
  <c r="AE2902" i="6"/>
  <c r="AA2902" i="6"/>
  <c r="Z2902" i="6"/>
  <c r="T2902" i="6"/>
  <c r="R2902" i="6"/>
  <c r="S2902" i="6" s="1"/>
  <c r="AR2901" i="6"/>
  <c r="AQ2901" i="6"/>
  <c r="AG2901" i="6"/>
  <c r="AH2901" i="6" s="1"/>
  <c r="AE2901" i="6"/>
  <c r="AA2901" i="6"/>
  <c r="Z2901" i="6"/>
  <c r="T2901" i="6"/>
  <c r="U2901" i="6" s="1"/>
  <c r="R2901" i="6"/>
  <c r="S2901" i="6" s="1"/>
  <c r="AR2900" i="6"/>
  <c r="AQ2900" i="6"/>
  <c r="AG2900" i="6"/>
  <c r="AH2900" i="6" s="1"/>
  <c r="AE2900" i="6"/>
  <c r="AA2900" i="6"/>
  <c r="Z2900" i="6"/>
  <c r="T2900" i="6"/>
  <c r="U2900" i="6" s="1"/>
  <c r="R2900" i="6"/>
  <c r="S2900" i="6" s="1"/>
  <c r="AR2899" i="6"/>
  <c r="AQ2899" i="6"/>
  <c r="AG2899" i="6"/>
  <c r="AH2899" i="6" s="1"/>
  <c r="AE2899" i="6"/>
  <c r="AA2899" i="6"/>
  <c r="Z2899" i="6"/>
  <c r="T2899" i="6"/>
  <c r="R2899" i="6"/>
  <c r="S2899" i="6" s="1"/>
  <c r="AR2898" i="6"/>
  <c r="AQ2898" i="6"/>
  <c r="AG2898" i="6"/>
  <c r="AH2898" i="6" s="1"/>
  <c r="AE2898" i="6"/>
  <c r="AA2898" i="6"/>
  <c r="Z2898" i="6"/>
  <c r="T2898" i="6"/>
  <c r="R2898" i="6"/>
  <c r="S2898" i="6" s="1"/>
  <c r="AR2897" i="6"/>
  <c r="AQ2897" i="6"/>
  <c r="AG2897" i="6"/>
  <c r="AH2897" i="6" s="1"/>
  <c r="AE2897" i="6"/>
  <c r="AA2897" i="6"/>
  <c r="Z2897" i="6"/>
  <c r="T2897" i="6"/>
  <c r="U2897" i="6" s="1"/>
  <c r="R2897" i="6"/>
  <c r="S2897" i="6" s="1"/>
  <c r="AR2896" i="6"/>
  <c r="AQ2896" i="6"/>
  <c r="AG2896" i="6"/>
  <c r="AH2896" i="6" s="1"/>
  <c r="AE2896" i="6"/>
  <c r="AA2896" i="6"/>
  <c r="Z2896" i="6"/>
  <c r="T2896" i="6"/>
  <c r="U2896" i="6" s="1"/>
  <c r="R2896" i="6"/>
  <c r="S2896" i="6" s="1"/>
  <c r="AR2895" i="6"/>
  <c r="AQ2895" i="6"/>
  <c r="AG2895" i="6"/>
  <c r="AH2895" i="6" s="1"/>
  <c r="AE2895" i="6"/>
  <c r="AA2895" i="6"/>
  <c r="Z2895" i="6"/>
  <c r="T2895" i="6"/>
  <c r="R2895" i="6"/>
  <c r="S2895" i="6" s="1"/>
  <c r="AR2894" i="6"/>
  <c r="AQ2894" i="6"/>
  <c r="AG2894" i="6"/>
  <c r="AH2894" i="6" s="1"/>
  <c r="AE2894" i="6"/>
  <c r="AA2894" i="6"/>
  <c r="Z2894" i="6"/>
  <c r="T2894" i="6"/>
  <c r="R2894" i="6"/>
  <c r="S2894" i="6" s="1"/>
  <c r="AR2893" i="6"/>
  <c r="AQ2893" i="6"/>
  <c r="AG2893" i="6"/>
  <c r="AH2893" i="6" s="1"/>
  <c r="AE2893" i="6"/>
  <c r="AA2893" i="6"/>
  <c r="Z2893" i="6"/>
  <c r="T2893" i="6"/>
  <c r="U2893" i="6" s="1"/>
  <c r="R2893" i="6"/>
  <c r="S2893" i="6" s="1"/>
  <c r="AR2892" i="6"/>
  <c r="AQ2892" i="6"/>
  <c r="AG2892" i="6"/>
  <c r="AH2892" i="6" s="1"/>
  <c r="AE2892" i="6"/>
  <c r="AA2892" i="6"/>
  <c r="Z2892" i="6"/>
  <c r="T2892" i="6"/>
  <c r="U2892" i="6" s="1"/>
  <c r="R2892" i="6"/>
  <c r="S2892" i="6" s="1"/>
  <c r="AR2891" i="6"/>
  <c r="AQ2891" i="6"/>
  <c r="AG2891" i="6"/>
  <c r="AH2891" i="6" s="1"/>
  <c r="AE2891" i="6"/>
  <c r="AA2891" i="6"/>
  <c r="Z2891" i="6"/>
  <c r="T2891" i="6"/>
  <c r="R2891" i="6"/>
  <c r="S2891" i="6" s="1"/>
  <c r="AR2890" i="6"/>
  <c r="AQ2890" i="6"/>
  <c r="AG2890" i="6"/>
  <c r="AH2890" i="6" s="1"/>
  <c r="AE2890" i="6"/>
  <c r="AA2890" i="6"/>
  <c r="Z2890" i="6"/>
  <c r="T2890" i="6"/>
  <c r="U2890" i="6" s="1"/>
  <c r="R2890" i="6"/>
  <c r="S2890" i="6" s="1"/>
  <c r="AR2889" i="6"/>
  <c r="AQ2889" i="6"/>
  <c r="AG2889" i="6"/>
  <c r="AH2889" i="6" s="1"/>
  <c r="AE2889" i="6"/>
  <c r="AA2889" i="6"/>
  <c r="Z2889" i="6"/>
  <c r="T2889" i="6"/>
  <c r="U2889" i="6" s="1"/>
  <c r="R2889" i="6"/>
  <c r="S2889" i="6" s="1"/>
  <c r="AR2888" i="6"/>
  <c r="AQ2888" i="6"/>
  <c r="AG2888" i="6"/>
  <c r="AH2888" i="6" s="1"/>
  <c r="AE2888" i="6"/>
  <c r="AA2888" i="6"/>
  <c r="Z2888" i="6"/>
  <c r="T2888" i="6"/>
  <c r="U2888" i="6" s="1"/>
  <c r="R2888" i="6"/>
  <c r="S2888" i="6" s="1"/>
  <c r="AR2887" i="6"/>
  <c r="AQ2887" i="6"/>
  <c r="AG2887" i="6"/>
  <c r="AH2887" i="6" s="1"/>
  <c r="AE2887" i="6"/>
  <c r="AA2887" i="6"/>
  <c r="Z2887" i="6"/>
  <c r="T2887" i="6"/>
  <c r="R2887" i="6"/>
  <c r="S2887" i="6" s="1"/>
  <c r="AR2886" i="6"/>
  <c r="AQ2886" i="6"/>
  <c r="AG2886" i="6"/>
  <c r="AH2886" i="6" s="1"/>
  <c r="AE2886" i="6"/>
  <c r="AA2886" i="6"/>
  <c r="Z2886" i="6"/>
  <c r="T2886" i="6"/>
  <c r="U2886" i="6" s="1"/>
  <c r="R2886" i="6"/>
  <c r="S2886" i="6" s="1"/>
  <c r="AR2885" i="6"/>
  <c r="AQ2885" i="6"/>
  <c r="AG2885" i="6"/>
  <c r="AH2885" i="6" s="1"/>
  <c r="AE2885" i="6"/>
  <c r="AA2885" i="6"/>
  <c r="Z2885" i="6"/>
  <c r="T2885" i="6"/>
  <c r="U2885" i="6" s="1"/>
  <c r="R2885" i="6"/>
  <c r="S2885" i="6" s="1"/>
  <c r="AR2884" i="6"/>
  <c r="AQ2884" i="6"/>
  <c r="AG2884" i="6"/>
  <c r="AH2884" i="6" s="1"/>
  <c r="AE2884" i="6"/>
  <c r="AA2884" i="6"/>
  <c r="Z2884" i="6"/>
  <c r="T2884" i="6"/>
  <c r="U2884" i="6" s="1"/>
  <c r="R2884" i="6"/>
  <c r="S2884" i="6" s="1"/>
  <c r="AR2883" i="6"/>
  <c r="AQ2883" i="6"/>
  <c r="AG2883" i="6"/>
  <c r="AH2883" i="6" s="1"/>
  <c r="AE2883" i="6"/>
  <c r="AA2883" i="6"/>
  <c r="Z2883" i="6"/>
  <c r="T2883" i="6"/>
  <c r="R2883" i="6"/>
  <c r="S2883" i="6" s="1"/>
  <c r="AR2882" i="6"/>
  <c r="AQ2882" i="6"/>
  <c r="AG2882" i="6"/>
  <c r="AH2882" i="6" s="1"/>
  <c r="AE2882" i="6"/>
  <c r="AA2882" i="6"/>
  <c r="Z2882" i="6"/>
  <c r="T2882" i="6"/>
  <c r="U2882" i="6" s="1"/>
  <c r="R2882" i="6"/>
  <c r="S2882" i="6" s="1"/>
  <c r="AR2881" i="6"/>
  <c r="AQ2881" i="6"/>
  <c r="AG2881" i="6"/>
  <c r="AH2881" i="6" s="1"/>
  <c r="AE2881" i="6"/>
  <c r="AA2881" i="6"/>
  <c r="Z2881" i="6"/>
  <c r="T2881" i="6"/>
  <c r="U2881" i="6" s="1"/>
  <c r="R2881" i="6"/>
  <c r="S2881" i="6" s="1"/>
  <c r="AR2880" i="6"/>
  <c r="AQ2880" i="6"/>
  <c r="AG2880" i="6"/>
  <c r="AH2880" i="6" s="1"/>
  <c r="AE2880" i="6"/>
  <c r="AA2880" i="6"/>
  <c r="Z2880" i="6"/>
  <c r="T2880" i="6"/>
  <c r="U2880" i="6" s="1"/>
  <c r="R2880" i="6"/>
  <c r="S2880" i="6" s="1"/>
  <c r="AR2879" i="6"/>
  <c r="AQ2879" i="6"/>
  <c r="AG2879" i="6"/>
  <c r="AH2879" i="6" s="1"/>
  <c r="AE2879" i="6"/>
  <c r="AA2879" i="6"/>
  <c r="Z2879" i="6"/>
  <c r="T2879" i="6"/>
  <c r="R2879" i="6"/>
  <c r="S2879" i="6" s="1"/>
  <c r="AR2878" i="6"/>
  <c r="AQ2878" i="6"/>
  <c r="AG2878" i="6"/>
  <c r="AH2878" i="6" s="1"/>
  <c r="AE2878" i="6"/>
  <c r="AA2878" i="6"/>
  <c r="Z2878" i="6"/>
  <c r="T2878" i="6"/>
  <c r="U2878" i="6" s="1"/>
  <c r="R2878" i="6"/>
  <c r="S2878" i="6" s="1"/>
  <c r="AR2877" i="6"/>
  <c r="AQ2877" i="6"/>
  <c r="AG2877" i="6"/>
  <c r="AH2877" i="6" s="1"/>
  <c r="AE2877" i="6"/>
  <c r="AA2877" i="6"/>
  <c r="Z2877" i="6"/>
  <c r="T2877" i="6"/>
  <c r="U2877" i="6" s="1"/>
  <c r="R2877" i="6"/>
  <c r="S2877" i="6" s="1"/>
  <c r="AR2876" i="6"/>
  <c r="AQ2876" i="6"/>
  <c r="AG2876" i="6"/>
  <c r="AH2876" i="6" s="1"/>
  <c r="AE2876" i="6"/>
  <c r="AA2876" i="6"/>
  <c r="Z2876" i="6"/>
  <c r="T2876" i="6"/>
  <c r="U2876" i="6" s="1"/>
  <c r="R2876" i="6"/>
  <c r="S2876" i="6" s="1"/>
  <c r="AR2875" i="6"/>
  <c r="AQ2875" i="6"/>
  <c r="AG2875" i="6"/>
  <c r="AH2875" i="6" s="1"/>
  <c r="AE2875" i="6"/>
  <c r="AA2875" i="6"/>
  <c r="Z2875" i="6"/>
  <c r="T2875" i="6"/>
  <c r="R2875" i="6"/>
  <c r="S2875" i="6" s="1"/>
  <c r="AR2874" i="6"/>
  <c r="AQ2874" i="6"/>
  <c r="AG2874" i="6"/>
  <c r="AH2874" i="6" s="1"/>
  <c r="AE2874" i="6"/>
  <c r="AA2874" i="6"/>
  <c r="Z2874" i="6"/>
  <c r="T2874" i="6"/>
  <c r="U2874" i="6" s="1"/>
  <c r="S2874" i="6"/>
  <c r="R2874" i="6"/>
  <c r="AR2873" i="6"/>
  <c r="AQ2873" i="6"/>
  <c r="AG2873" i="6"/>
  <c r="AH2873" i="6" s="1"/>
  <c r="AE2873" i="6"/>
  <c r="AA2873" i="6"/>
  <c r="Z2873" i="6"/>
  <c r="T2873" i="6"/>
  <c r="U2873" i="6" s="1"/>
  <c r="R2873" i="6"/>
  <c r="S2873" i="6" s="1"/>
  <c r="AR2872" i="6"/>
  <c r="AQ2872" i="6"/>
  <c r="AG2872" i="6"/>
  <c r="AH2872" i="6" s="1"/>
  <c r="AE2872" i="6"/>
  <c r="AA2872" i="6"/>
  <c r="Z2872" i="6"/>
  <c r="T2872" i="6"/>
  <c r="U2872" i="6" s="1"/>
  <c r="R2872" i="6"/>
  <c r="S2872" i="6" s="1"/>
  <c r="AR2871" i="6"/>
  <c r="AQ2871" i="6"/>
  <c r="AG2871" i="6"/>
  <c r="AH2871" i="6" s="1"/>
  <c r="AE2871" i="6"/>
  <c r="AA2871" i="6"/>
  <c r="Z2871" i="6"/>
  <c r="T2871" i="6"/>
  <c r="R2871" i="6"/>
  <c r="S2871" i="6" s="1"/>
  <c r="AR2870" i="6"/>
  <c r="AQ2870" i="6"/>
  <c r="AG2870" i="6"/>
  <c r="AH2870" i="6" s="1"/>
  <c r="AE2870" i="6"/>
  <c r="AA2870" i="6"/>
  <c r="Z2870" i="6"/>
  <c r="T2870" i="6"/>
  <c r="U2870" i="6" s="1"/>
  <c r="R2870" i="6"/>
  <c r="S2870" i="6" s="1"/>
  <c r="AR2869" i="6"/>
  <c r="AQ2869" i="6"/>
  <c r="AG2869" i="6"/>
  <c r="AH2869" i="6" s="1"/>
  <c r="AE2869" i="6"/>
  <c r="AA2869" i="6"/>
  <c r="Z2869" i="6"/>
  <c r="T2869" i="6"/>
  <c r="U2869" i="6" s="1"/>
  <c r="R2869" i="6"/>
  <c r="S2869" i="6" s="1"/>
  <c r="AR2868" i="6"/>
  <c r="AQ2868" i="6"/>
  <c r="AG2868" i="6"/>
  <c r="AH2868" i="6" s="1"/>
  <c r="AE2868" i="6"/>
  <c r="AA2868" i="6"/>
  <c r="Z2868" i="6"/>
  <c r="T2868" i="6"/>
  <c r="U2868" i="6" s="1"/>
  <c r="R2868" i="6"/>
  <c r="S2868" i="6" s="1"/>
  <c r="AR2867" i="6"/>
  <c r="AQ2867" i="6"/>
  <c r="AG2867" i="6"/>
  <c r="AH2867" i="6" s="1"/>
  <c r="AE2867" i="6"/>
  <c r="AA2867" i="6"/>
  <c r="Z2867" i="6"/>
  <c r="T2867" i="6"/>
  <c r="R2867" i="6"/>
  <c r="S2867" i="6" s="1"/>
  <c r="AR2866" i="6"/>
  <c r="AQ2866" i="6"/>
  <c r="AG2866" i="6"/>
  <c r="AH2866" i="6" s="1"/>
  <c r="AE2866" i="6"/>
  <c r="AA2866" i="6"/>
  <c r="Z2866" i="6"/>
  <c r="T2866" i="6"/>
  <c r="U2866" i="6" s="1"/>
  <c r="R2866" i="6"/>
  <c r="S2866" i="6" s="1"/>
  <c r="AR2865" i="6"/>
  <c r="AQ2865" i="6"/>
  <c r="AG2865" i="6"/>
  <c r="AH2865" i="6" s="1"/>
  <c r="AE2865" i="6"/>
  <c r="AA2865" i="6"/>
  <c r="Z2865" i="6"/>
  <c r="T2865" i="6"/>
  <c r="U2865" i="6" s="1"/>
  <c r="R2865" i="6"/>
  <c r="S2865" i="6" s="1"/>
  <c r="AR2864" i="6"/>
  <c r="AQ2864" i="6"/>
  <c r="AG2864" i="6"/>
  <c r="AH2864" i="6" s="1"/>
  <c r="AE2864" i="6"/>
  <c r="AA2864" i="6"/>
  <c r="Z2864" i="6"/>
  <c r="T2864" i="6"/>
  <c r="U2864" i="6" s="1"/>
  <c r="R2864" i="6"/>
  <c r="S2864" i="6" s="1"/>
  <c r="AR2863" i="6"/>
  <c r="AQ2863" i="6"/>
  <c r="AG2863" i="6"/>
  <c r="AH2863" i="6" s="1"/>
  <c r="AE2863" i="6"/>
  <c r="AA2863" i="6"/>
  <c r="Z2863" i="6"/>
  <c r="T2863" i="6"/>
  <c r="R2863" i="6"/>
  <c r="S2863" i="6" s="1"/>
  <c r="AR2862" i="6"/>
  <c r="AQ2862" i="6"/>
  <c r="AG2862" i="6"/>
  <c r="AH2862" i="6" s="1"/>
  <c r="AE2862" i="6"/>
  <c r="AA2862" i="6"/>
  <c r="Z2862" i="6"/>
  <c r="T2862" i="6"/>
  <c r="U2862" i="6" s="1"/>
  <c r="R2862" i="6"/>
  <c r="S2862" i="6" s="1"/>
  <c r="AR2861" i="6"/>
  <c r="AQ2861" i="6"/>
  <c r="AG2861" i="6"/>
  <c r="AH2861" i="6" s="1"/>
  <c r="AE2861" i="6"/>
  <c r="AA2861" i="6"/>
  <c r="Z2861" i="6"/>
  <c r="T2861" i="6"/>
  <c r="U2861" i="6" s="1"/>
  <c r="R2861" i="6"/>
  <c r="S2861" i="6" s="1"/>
  <c r="AR2860" i="6"/>
  <c r="AQ2860" i="6"/>
  <c r="AG2860" i="6"/>
  <c r="AH2860" i="6" s="1"/>
  <c r="AE2860" i="6"/>
  <c r="AA2860" i="6"/>
  <c r="Z2860" i="6"/>
  <c r="T2860" i="6"/>
  <c r="U2860" i="6" s="1"/>
  <c r="R2860" i="6"/>
  <c r="S2860" i="6" s="1"/>
  <c r="AR2859" i="6"/>
  <c r="AQ2859" i="6"/>
  <c r="AG2859" i="6"/>
  <c r="AH2859" i="6" s="1"/>
  <c r="AE2859" i="6"/>
  <c r="AA2859" i="6"/>
  <c r="Z2859" i="6"/>
  <c r="T2859" i="6"/>
  <c r="R2859" i="6"/>
  <c r="S2859" i="6" s="1"/>
  <c r="AR2858" i="6"/>
  <c r="AQ2858" i="6"/>
  <c r="AG2858" i="6"/>
  <c r="AH2858" i="6" s="1"/>
  <c r="AE2858" i="6"/>
  <c r="AA2858" i="6"/>
  <c r="Z2858" i="6"/>
  <c r="T2858" i="6"/>
  <c r="U2858" i="6" s="1"/>
  <c r="R2858" i="6"/>
  <c r="S2858" i="6" s="1"/>
  <c r="AR2857" i="6"/>
  <c r="AQ2857" i="6"/>
  <c r="AG2857" i="6"/>
  <c r="AH2857" i="6" s="1"/>
  <c r="AE2857" i="6"/>
  <c r="AA2857" i="6"/>
  <c r="Z2857" i="6"/>
  <c r="T2857" i="6"/>
  <c r="U2857" i="6" s="1"/>
  <c r="R2857" i="6"/>
  <c r="S2857" i="6" s="1"/>
  <c r="AR2856" i="6"/>
  <c r="AQ2856" i="6"/>
  <c r="AG2856" i="6"/>
  <c r="AH2856" i="6" s="1"/>
  <c r="AE2856" i="6"/>
  <c r="AA2856" i="6"/>
  <c r="Z2856" i="6"/>
  <c r="T2856" i="6"/>
  <c r="U2856" i="6" s="1"/>
  <c r="R2856" i="6"/>
  <c r="S2856" i="6" s="1"/>
  <c r="AR2855" i="6"/>
  <c r="AQ2855" i="6"/>
  <c r="AG2855" i="6"/>
  <c r="AH2855" i="6" s="1"/>
  <c r="AE2855" i="6"/>
  <c r="AA2855" i="6"/>
  <c r="Z2855" i="6"/>
  <c r="T2855" i="6"/>
  <c r="R2855" i="6"/>
  <c r="S2855" i="6" s="1"/>
  <c r="AR2854" i="6"/>
  <c r="AQ2854" i="6"/>
  <c r="AG2854" i="6"/>
  <c r="AH2854" i="6" s="1"/>
  <c r="AE2854" i="6"/>
  <c r="AA2854" i="6"/>
  <c r="Z2854" i="6"/>
  <c r="T2854" i="6"/>
  <c r="U2854" i="6" s="1"/>
  <c r="R2854" i="6"/>
  <c r="S2854" i="6" s="1"/>
  <c r="AR2853" i="6"/>
  <c r="AQ2853" i="6"/>
  <c r="AG2853" i="6"/>
  <c r="AH2853" i="6" s="1"/>
  <c r="AE2853" i="6"/>
  <c r="AA2853" i="6"/>
  <c r="Z2853" i="6"/>
  <c r="T2853" i="6"/>
  <c r="U2853" i="6" s="1"/>
  <c r="R2853" i="6"/>
  <c r="S2853" i="6" s="1"/>
  <c r="AR2852" i="6"/>
  <c r="AQ2852" i="6"/>
  <c r="AG2852" i="6"/>
  <c r="AH2852" i="6" s="1"/>
  <c r="AE2852" i="6"/>
  <c r="AA2852" i="6"/>
  <c r="Z2852" i="6"/>
  <c r="T2852" i="6"/>
  <c r="U2852" i="6" s="1"/>
  <c r="R2852" i="6"/>
  <c r="S2852" i="6" s="1"/>
  <c r="AR2851" i="6"/>
  <c r="AQ2851" i="6"/>
  <c r="AG2851" i="6"/>
  <c r="AH2851" i="6" s="1"/>
  <c r="AE2851" i="6"/>
  <c r="AA2851" i="6"/>
  <c r="Z2851" i="6"/>
  <c r="T2851" i="6"/>
  <c r="R2851" i="6"/>
  <c r="S2851" i="6" s="1"/>
  <c r="AR2850" i="6"/>
  <c r="AQ2850" i="6"/>
  <c r="AG2850" i="6"/>
  <c r="AH2850" i="6" s="1"/>
  <c r="AE2850" i="6"/>
  <c r="AA2850" i="6"/>
  <c r="Z2850" i="6"/>
  <c r="T2850" i="6"/>
  <c r="U2850" i="6" s="1"/>
  <c r="R2850" i="6"/>
  <c r="S2850" i="6" s="1"/>
  <c r="AR2849" i="6"/>
  <c r="AQ2849" i="6"/>
  <c r="AG2849" i="6"/>
  <c r="AH2849" i="6" s="1"/>
  <c r="AE2849" i="6"/>
  <c r="AA2849" i="6"/>
  <c r="Z2849" i="6"/>
  <c r="T2849" i="6"/>
  <c r="U2849" i="6" s="1"/>
  <c r="R2849" i="6"/>
  <c r="S2849" i="6" s="1"/>
  <c r="AR2848" i="6"/>
  <c r="AQ2848" i="6"/>
  <c r="AG2848" i="6"/>
  <c r="AH2848" i="6" s="1"/>
  <c r="AE2848" i="6"/>
  <c r="AA2848" i="6"/>
  <c r="Z2848" i="6"/>
  <c r="T2848" i="6"/>
  <c r="U2848" i="6" s="1"/>
  <c r="R2848" i="6"/>
  <c r="S2848" i="6" s="1"/>
  <c r="AR2847" i="6"/>
  <c r="AQ2847" i="6"/>
  <c r="AG2847" i="6"/>
  <c r="AH2847" i="6" s="1"/>
  <c r="AE2847" i="6"/>
  <c r="AA2847" i="6"/>
  <c r="Z2847" i="6"/>
  <c r="T2847" i="6"/>
  <c r="R2847" i="6"/>
  <c r="S2847" i="6" s="1"/>
  <c r="AR2846" i="6"/>
  <c r="AQ2846" i="6"/>
  <c r="AG2846" i="6"/>
  <c r="AH2846" i="6" s="1"/>
  <c r="AE2846" i="6"/>
  <c r="AA2846" i="6"/>
  <c r="Z2846" i="6"/>
  <c r="T2846" i="6"/>
  <c r="U2846" i="6" s="1"/>
  <c r="R2846" i="6"/>
  <c r="S2846" i="6" s="1"/>
  <c r="AR2845" i="6"/>
  <c r="AQ2845" i="6"/>
  <c r="AG2845" i="6"/>
  <c r="AH2845" i="6" s="1"/>
  <c r="AE2845" i="6"/>
  <c r="AA2845" i="6"/>
  <c r="Z2845" i="6"/>
  <c r="T2845" i="6"/>
  <c r="U2845" i="6" s="1"/>
  <c r="R2845" i="6"/>
  <c r="S2845" i="6" s="1"/>
  <c r="AR2844" i="6"/>
  <c r="AQ2844" i="6"/>
  <c r="AG2844" i="6"/>
  <c r="AH2844" i="6" s="1"/>
  <c r="AE2844" i="6"/>
  <c r="AA2844" i="6"/>
  <c r="Z2844" i="6"/>
  <c r="T2844" i="6"/>
  <c r="U2844" i="6" s="1"/>
  <c r="R2844" i="6"/>
  <c r="S2844" i="6" s="1"/>
  <c r="AR2843" i="6"/>
  <c r="AQ2843" i="6"/>
  <c r="AG2843" i="6"/>
  <c r="AH2843" i="6" s="1"/>
  <c r="AE2843" i="6"/>
  <c r="AA2843" i="6"/>
  <c r="Z2843" i="6"/>
  <c r="T2843" i="6"/>
  <c r="R2843" i="6"/>
  <c r="S2843" i="6" s="1"/>
  <c r="AR2842" i="6"/>
  <c r="AQ2842" i="6"/>
  <c r="AG2842" i="6"/>
  <c r="AH2842" i="6" s="1"/>
  <c r="AE2842" i="6"/>
  <c r="AA2842" i="6"/>
  <c r="Z2842" i="6"/>
  <c r="T2842" i="6"/>
  <c r="U2842" i="6" s="1"/>
  <c r="R2842" i="6"/>
  <c r="S2842" i="6" s="1"/>
  <c r="AR2841" i="6"/>
  <c r="AQ2841" i="6"/>
  <c r="AG2841" i="6"/>
  <c r="AH2841" i="6" s="1"/>
  <c r="AE2841" i="6"/>
  <c r="AA2841" i="6"/>
  <c r="Z2841" i="6"/>
  <c r="T2841" i="6"/>
  <c r="U2841" i="6" s="1"/>
  <c r="R2841" i="6"/>
  <c r="S2841" i="6" s="1"/>
  <c r="AR2840" i="6"/>
  <c r="AQ2840" i="6"/>
  <c r="AG2840" i="6"/>
  <c r="AH2840" i="6" s="1"/>
  <c r="AE2840" i="6"/>
  <c r="AA2840" i="6"/>
  <c r="Z2840" i="6"/>
  <c r="T2840" i="6"/>
  <c r="U2840" i="6" s="1"/>
  <c r="R2840" i="6"/>
  <c r="S2840" i="6" s="1"/>
  <c r="AR2839" i="6"/>
  <c r="AQ2839" i="6"/>
  <c r="AG2839" i="6"/>
  <c r="AH2839" i="6" s="1"/>
  <c r="AE2839" i="6"/>
  <c r="AA2839" i="6"/>
  <c r="Z2839" i="6"/>
  <c r="T2839" i="6"/>
  <c r="R2839" i="6"/>
  <c r="S2839" i="6" s="1"/>
  <c r="AR2838" i="6"/>
  <c r="AQ2838" i="6"/>
  <c r="AG2838" i="6"/>
  <c r="AH2838" i="6" s="1"/>
  <c r="AE2838" i="6"/>
  <c r="AA2838" i="6"/>
  <c r="Z2838" i="6"/>
  <c r="T2838" i="6"/>
  <c r="U2838" i="6" s="1"/>
  <c r="R2838" i="6"/>
  <c r="S2838" i="6" s="1"/>
  <c r="AR2837" i="6"/>
  <c r="AQ2837" i="6"/>
  <c r="AG2837" i="6"/>
  <c r="AH2837" i="6" s="1"/>
  <c r="AE2837" i="6"/>
  <c r="AA2837" i="6"/>
  <c r="Z2837" i="6"/>
  <c r="T2837" i="6"/>
  <c r="U2837" i="6" s="1"/>
  <c r="R2837" i="6"/>
  <c r="S2837" i="6" s="1"/>
  <c r="AR2836" i="6"/>
  <c r="AQ2836" i="6"/>
  <c r="AG2836" i="6"/>
  <c r="AH2836" i="6" s="1"/>
  <c r="AE2836" i="6"/>
  <c r="AA2836" i="6"/>
  <c r="Z2836" i="6"/>
  <c r="T2836" i="6"/>
  <c r="U2836" i="6" s="1"/>
  <c r="R2836" i="6"/>
  <c r="S2836" i="6" s="1"/>
  <c r="AR2835" i="6"/>
  <c r="AQ2835" i="6"/>
  <c r="AG2835" i="6"/>
  <c r="AH2835" i="6" s="1"/>
  <c r="AE2835" i="6"/>
  <c r="AA2835" i="6"/>
  <c r="Z2835" i="6"/>
  <c r="T2835" i="6"/>
  <c r="R2835" i="6"/>
  <c r="S2835" i="6" s="1"/>
  <c r="AR2834" i="6"/>
  <c r="AQ2834" i="6"/>
  <c r="AG2834" i="6"/>
  <c r="AH2834" i="6" s="1"/>
  <c r="AE2834" i="6"/>
  <c r="AA2834" i="6"/>
  <c r="Z2834" i="6"/>
  <c r="T2834" i="6"/>
  <c r="U2834" i="6" s="1"/>
  <c r="R2834" i="6"/>
  <c r="S2834" i="6" s="1"/>
  <c r="AR2833" i="6"/>
  <c r="AQ2833" i="6"/>
  <c r="AG2833" i="6"/>
  <c r="AH2833" i="6" s="1"/>
  <c r="AE2833" i="6"/>
  <c r="AA2833" i="6"/>
  <c r="Z2833" i="6"/>
  <c r="T2833" i="6"/>
  <c r="U2833" i="6" s="1"/>
  <c r="R2833" i="6"/>
  <c r="S2833" i="6" s="1"/>
  <c r="AR2832" i="6"/>
  <c r="AQ2832" i="6"/>
  <c r="AG2832" i="6"/>
  <c r="AH2832" i="6" s="1"/>
  <c r="AE2832" i="6"/>
  <c r="AA2832" i="6"/>
  <c r="Z2832" i="6"/>
  <c r="T2832" i="6"/>
  <c r="U2832" i="6" s="1"/>
  <c r="R2832" i="6"/>
  <c r="S2832" i="6" s="1"/>
  <c r="AR2831" i="6"/>
  <c r="AQ2831" i="6"/>
  <c r="AG2831" i="6"/>
  <c r="AH2831" i="6" s="1"/>
  <c r="AE2831" i="6"/>
  <c r="AA2831" i="6"/>
  <c r="Z2831" i="6"/>
  <c r="T2831" i="6"/>
  <c r="R2831" i="6"/>
  <c r="S2831" i="6" s="1"/>
  <c r="AR2830" i="6"/>
  <c r="AQ2830" i="6"/>
  <c r="AG2830" i="6"/>
  <c r="AH2830" i="6" s="1"/>
  <c r="AE2830" i="6"/>
  <c r="AA2830" i="6"/>
  <c r="Z2830" i="6"/>
  <c r="T2830" i="6"/>
  <c r="U2830" i="6" s="1"/>
  <c r="R2830" i="6"/>
  <c r="S2830" i="6" s="1"/>
  <c r="AR2829" i="6"/>
  <c r="AQ2829" i="6"/>
  <c r="AG2829" i="6"/>
  <c r="AH2829" i="6" s="1"/>
  <c r="AE2829" i="6"/>
  <c r="AA2829" i="6"/>
  <c r="Z2829" i="6"/>
  <c r="T2829" i="6"/>
  <c r="U2829" i="6" s="1"/>
  <c r="R2829" i="6"/>
  <c r="S2829" i="6" s="1"/>
  <c r="AR2828" i="6"/>
  <c r="AQ2828" i="6"/>
  <c r="AG2828" i="6"/>
  <c r="AH2828" i="6" s="1"/>
  <c r="AE2828" i="6"/>
  <c r="AA2828" i="6"/>
  <c r="Z2828" i="6"/>
  <c r="T2828" i="6"/>
  <c r="U2828" i="6" s="1"/>
  <c r="R2828" i="6"/>
  <c r="S2828" i="6" s="1"/>
  <c r="AR2827" i="6"/>
  <c r="AQ2827" i="6"/>
  <c r="AG2827" i="6"/>
  <c r="AH2827" i="6" s="1"/>
  <c r="AE2827" i="6"/>
  <c r="AA2827" i="6"/>
  <c r="Z2827" i="6"/>
  <c r="T2827" i="6"/>
  <c r="R2827" i="6"/>
  <c r="S2827" i="6" s="1"/>
  <c r="AR2826" i="6"/>
  <c r="AQ2826" i="6"/>
  <c r="AG2826" i="6"/>
  <c r="AH2826" i="6" s="1"/>
  <c r="AE2826" i="6"/>
  <c r="AA2826" i="6"/>
  <c r="Z2826" i="6"/>
  <c r="T2826" i="6"/>
  <c r="U2826" i="6" s="1"/>
  <c r="R2826" i="6"/>
  <c r="S2826" i="6" s="1"/>
  <c r="AR2825" i="6"/>
  <c r="AQ2825" i="6"/>
  <c r="AG2825" i="6"/>
  <c r="AH2825" i="6" s="1"/>
  <c r="AE2825" i="6"/>
  <c r="AA2825" i="6"/>
  <c r="Z2825" i="6"/>
  <c r="T2825" i="6"/>
  <c r="U2825" i="6" s="1"/>
  <c r="R2825" i="6"/>
  <c r="S2825" i="6" s="1"/>
  <c r="AR2824" i="6"/>
  <c r="AQ2824" i="6"/>
  <c r="AG2824" i="6"/>
  <c r="AH2824" i="6" s="1"/>
  <c r="AE2824" i="6"/>
  <c r="AA2824" i="6"/>
  <c r="Z2824" i="6"/>
  <c r="T2824" i="6"/>
  <c r="U2824" i="6" s="1"/>
  <c r="R2824" i="6"/>
  <c r="S2824" i="6" s="1"/>
  <c r="AR2823" i="6"/>
  <c r="AQ2823" i="6"/>
  <c r="AG2823" i="6"/>
  <c r="AH2823" i="6" s="1"/>
  <c r="AE2823" i="6"/>
  <c r="AA2823" i="6"/>
  <c r="Z2823" i="6"/>
  <c r="T2823" i="6"/>
  <c r="R2823" i="6"/>
  <c r="S2823" i="6" s="1"/>
  <c r="AR2822" i="6"/>
  <c r="AQ2822" i="6"/>
  <c r="AG2822" i="6"/>
  <c r="AH2822" i="6" s="1"/>
  <c r="AE2822" i="6"/>
  <c r="AA2822" i="6"/>
  <c r="Z2822" i="6"/>
  <c r="T2822" i="6"/>
  <c r="U2822" i="6" s="1"/>
  <c r="R2822" i="6"/>
  <c r="S2822" i="6" s="1"/>
  <c r="AR2821" i="6"/>
  <c r="AQ2821" i="6"/>
  <c r="AG2821" i="6"/>
  <c r="AH2821" i="6" s="1"/>
  <c r="AE2821" i="6"/>
  <c r="AA2821" i="6"/>
  <c r="Z2821" i="6"/>
  <c r="T2821" i="6"/>
  <c r="U2821" i="6" s="1"/>
  <c r="R2821" i="6"/>
  <c r="S2821" i="6" s="1"/>
  <c r="AR2820" i="6"/>
  <c r="AQ2820" i="6"/>
  <c r="AG2820" i="6"/>
  <c r="AH2820" i="6" s="1"/>
  <c r="AE2820" i="6"/>
  <c r="AA2820" i="6"/>
  <c r="Z2820" i="6"/>
  <c r="T2820" i="6"/>
  <c r="U2820" i="6" s="1"/>
  <c r="R2820" i="6"/>
  <c r="S2820" i="6" s="1"/>
  <c r="AR2819" i="6"/>
  <c r="AQ2819" i="6"/>
  <c r="AG2819" i="6"/>
  <c r="AH2819" i="6" s="1"/>
  <c r="AE2819" i="6"/>
  <c r="AA2819" i="6"/>
  <c r="Z2819" i="6"/>
  <c r="T2819" i="6"/>
  <c r="R2819" i="6"/>
  <c r="S2819" i="6" s="1"/>
  <c r="AR2818" i="6"/>
  <c r="AQ2818" i="6"/>
  <c r="AG2818" i="6"/>
  <c r="AH2818" i="6" s="1"/>
  <c r="AE2818" i="6"/>
  <c r="AA2818" i="6"/>
  <c r="Z2818" i="6"/>
  <c r="T2818" i="6"/>
  <c r="U2818" i="6" s="1"/>
  <c r="R2818" i="6"/>
  <c r="S2818" i="6" s="1"/>
  <c r="AR2817" i="6"/>
  <c r="AQ2817" i="6"/>
  <c r="AG2817" i="6"/>
  <c r="AH2817" i="6" s="1"/>
  <c r="AE2817" i="6"/>
  <c r="AA2817" i="6"/>
  <c r="Z2817" i="6"/>
  <c r="T2817" i="6"/>
  <c r="U2817" i="6" s="1"/>
  <c r="R2817" i="6"/>
  <c r="S2817" i="6" s="1"/>
  <c r="AR2816" i="6"/>
  <c r="AQ2816" i="6"/>
  <c r="AG2816" i="6"/>
  <c r="AH2816" i="6" s="1"/>
  <c r="AE2816" i="6"/>
  <c r="AA2816" i="6"/>
  <c r="Z2816" i="6"/>
  <c r="T2816" i="6"/>
  <c r="U2816" i="6" s="1"/>
  <c r="R2816" i="6"/>
  <c r="S2816" i="6" s="1"/>
  <c r="AR2815" i="6"/>
  <c r="AQ2815" i="6"/>
  <c r="AG2815" i="6"/>
  <c r="AH2815" i="6" s="1"/>
  <c r="AE2815" i="6"/>
  <c r="AA2815" i="6"/>
  <c r="Z2815" i="6"/>
  <c r="T2815" i="6"/>
  <c r="R2815" i="6"/>
  <c r="S2815" i="6" s="1"/>
  <c r="AR2814" i="6"/>
  <c r="AQ2814" i="6"/>
  <c r="AG2814" i="6"/>
  <c r="AH2814" i="6" s="1"/>
  <c r="AE2814" i="6"/>
  <c r="AA2814" i="6"/>
  <c r="Z2814" i="6"/>
  <c r="T2814" i="6"/>
  <c r="U2814" i="6" s="1"/>
  <c r="R2814" i="6"/>
  <c r="S2814" i="6" s="1"/>
  <c r="AR2813" i="6"/>
  <c r="AQ2813" i="6"/>
  <c r="AG2813" i="6"/>
  <c r="AH2813" i="6" s="1"/>
  <c r="AE2813" i="6"/>
  <c r="AA2813" i="6"/>
  <c r="Z2813" i="6"/>
  <c r="T2813" i="6"/>
  <c r="U2813" i="6" s="1"/>
  <c r="R2813" i="6"/>
  <c r="S2813" i="6" s="1"/>
  <c r="AR2812" i="6"/>
  <c r="AQ2812" i="6"/>
  <c r="AG2812" i="6"/>
  <c r="AH2812" i="6" s="1"/>
  <c r="AE2812" i="6"/>
  <c r="AA2812" i="6"/>
  <c r="Z2812" i="6"/>
  <c r="T2812" i="6"/>
  <c r="U2812" i="6" s="1"/>
  <c r="R2812" i="6"/>
  <c r="S2812" i="6" s="1"/>
  <c r="AR2811" i="6"/>
  <c r="AQ2811" i="6"/>
  <c r="AG2811" i="6"/>
  <c r="AH2811" i="6" s="1"/>
  <c r="AE2811" i="6"/>
  <c r="AA2811" i="6"/>
  <c r="Z2811" i="6"/>
  <c r="T2811" i="6"/>
  <c r="R2811" i="6"/>
  <c r="S2811" i="6" s="1"/>
  <c r="AR2810" i="6"/>
  <c r="AQ2810" i="6"/>
  <c r="AG2810" i="6"/>
  <c r="AH2810" i="6" s="1"/>
  <c r="AE2810" i="6"/>
  <c r="AA2810" i="6"/>
  <c r="Z2810" i="6"/>
  <c r="T2810" i="6"/>
  <c r="U2810" i="6" s="1"/>
  <c r="R2810" i="6"/>
  <c r="S2810" i="6" s="1"/>
  <c r="AR2809" i="6"/>
  <c r="AQ2809" i="6"/>
  <c r="AG2809" i="6"/>
  <c r="AH2809" i="6" s="1"/>
  <c r="AE2809" i="6"/>
  <c r="AA2809" i="6"/>
  <c r="Z2809" i="6"/>
  <c r="T2809" i="6"/>
  <c r="U2809" i="6" s="1"/>
  <c r="R2809" i="6"/>
  <c r="S2809" i="6" s="1"/>
  <c r="AR2808" i="6"/>
  <c r="AQ2808" i="6"/>
  <c r="AG2808" i="6"/>
  <c r="AH2808" i="6" s="1"/>
  <c r="AE2808" i="6"/>
  <c r="AA2808" i="6"/>
  <c r="Z2808" i="6"/>
  <c r="T2808" i="6"/>
  <c r="U2808" i="6" s="1"/>
  <c r="R2808" i="6"/>
  <c r="S2808" i="6" s="1"/>
  <c r="AR2807" i="6"/>
  <c r="AQ2807" i="6"/>
  <c r="AG2807" i="6"/>
  <c r="AH2807" i="6" s="1"/>
  <c r="AE2807" i="6"/>
  <c r="AA2807" i="6"/>
  <c r="Z2807" i="6"/>
  <c r="T2807" i="6"/>
  <c r="R2807" i="6"/>
  <c r="S2807" i="6" s="1"/>
  <c r="AR2806" i="6"/>
  <c r="AQ2806" i="6"/>
  <c r="AG2806" i="6"/>
  <c r="AH2806" i="6" s="1"/>
  <c r="AE2806" i="6"/>
  <c r="AA2806" i="6"/>
  <c r="Z2806" i="6"/>
  <c r="T2806" i="6"/>
  <c r="U2806" i="6" s="1"/>
  <c r="R2806" i="6"/>
  <c r="S2806" i="6" s="1"/>
  <c r="AR2805" i="6"/>
  <c r="AQ2805" i="6"/>
  <c r="AG2805" i="6"/>
  <c r="AH2805" i="6" s="1"/>
  <c r="AE2805" i="6"/>
  <c r="AA2805" i="6"/>
  <c r="Z2805" i="6"/>
  <c r="T2805" i="6"/>
  <c r="U2805" i="6" s="1"/>
  <c r="R2805" i="6"/>
  <c r="S2805" i="6" s="1"/>
  <c r="AR2804" i="6"/>
  <c r="AQ2804" i="6"/>
  <c r="AG2804" i="6"/>
  <c r="AH2804" i="6" s="1"/>
  <c r="AE2804" i="6"/>
  <c r="AA2804" i="6"/>
  <c r="Z2804" i="6"/>
  <c r="T2804" i="6"/>
  <c r="U2804" i="6" s="1"/>
  <c r="R2804" i="6"/>
  <c r="S2804" i="6" s="1"/>
  <c r="AR2803" i="6"/>
  <c r="AQ2803" i="6"/>
  <c r="AG2803" i="6"/>
  <c r="AH2803" i="6" s="1"/>
  <c r="AE2803" i="6"/>
  <c r="AA2803" i="6"/>
  <c r="Z2803" i="6"/>
  <c r="T2803" i="6"/>
  <c r="R2803" i="6"/>
  <c r="S2803" i="6" s="1"/>
  <c r="AR2802" i="6"/>
  <c r="AQ2802" i="6"/>
  <c r="AG2802" i="6"/>
  <c r="AH2802" i="6" s="1"/>
  <c r="AE2802" i="6"/>
  <c r="AA2802" i="6"/>
  <c r="Z2802" i="6"/>
  <c r="T2802" i="6"/>
  <c r="U2802" i="6" s="1"/>
  <c r="R2802" i="6"/>
  <c r="S2802" i="6" s="1"/>
  <c r="AR2801" i="6"/>
  <c r="AQ2801" i="6"/>
  <c r="AG2801" i="6"/>
  <c r="AH2801" i="6" s="1"/>
  <c r="AE2801" i="6"/>
  <c r="AA2801" i="6"/>
  <c r="Z2801" i="6"/>
  <c r="T2801" i="6"/>
  <c r="U2801" i="6" s="1"/>
  <c r="R2801" i="6"/>
  <c r="S2801" i="6" s="1"/>
  <c r="AR2800" i="6"/>
  <c r="AQ2800" i="6"/>
  <c r="AG2800" i="6"/>
  <c r="AH2800" i="6" s="1"/>
  <c r="AE2800" i="6"/>
  <c r="AA2800" i="6"/>
  <c r="Z2800" i="6"/>
  <c r="T2800" i="6"/>
  <c r="U2800" i="6" s="1"/>
  <c r="R2800" i="6"/>
  <c r="S2800" i="6" s="1"/>
  <c r="AR2799" i="6"/>
  <c r="AQ2799" i="6"/>
  <c r="AG2799" i="6"/>
  <c r="AH2799" i="6" s="1"/>
  <c r="AE2799" i="6"/>
  <c r="AA2799" i="6"/>
  <c r="Z2799" i="6"/>
  <c r="T2799" i="6"/>
  <c r="R2799" i="6"/>
  <c r="S2799" i="6" s="1"/>
  <c r="AR2798" i="6"/>
  <c r="AQ2798" i="6"/>
  <c r="AG2798" i="6"/>
  <c r="AH2798" i="6" s="1"/>
  <c r="AE2798" i="6"/>
  <c r="AA2798" i="6"/>
  <c r="Z2798" i="6"/>
  <c r="T2798" i="6"/>
  <c r="U2798" i="6" s="1"/>
  <c r="R2798" i="6"/>
  <c r="S2798" i="6" s="1"/>
  <c r="AR2797" i="6"/>
  <c r="AQ2797" i="6"/>
  <c r="AG2797" i="6"/>
  <c r="AH2797" i="6" s="1"/>
  <c r="AE2797" i="6"/>
  <c r="AA2797" i="6"/>
  <c r="Z2797" i="6"/>
  <c r="T2797" i="6"/>
  <c r="R2797" i="6"/>
  <c r="S2797" i="6" s="1"/>
  <c r="AR2796" i="6"/>
  <c r="AQ2796" i="6"/>
  <c r="AG2796" i="6"/>
  <c r="AH2796" i="6" s="1"/>
  <c r="AE2796" i="6"/>
  <c r="AA2796" i="6"/>
  <c r="Z2796" i="6"/>
  <c r="T2796" i="6"/>
  <c r="U2796" i="6" s="1"/>
  <c r="R2796" i="6"/>
  <c r="S2796" i="6" s="1"/>
  <c r="AR2795" i="6"/>
  <c r="AQ2795" i="6"/>
  <c r="AG2795" i="6"/>
  <c r="AH2795" i="6" s="1"/>
  <c r="AE2795" i="6"/>
  <c r="AA2795" i="6"/>
  <c r="Z2795" i="6"/>
  <c r="T2795" i="6"/>
  <c r="U2795" i="6" s="1"/>
  <c r="R2795" i="6"/>
  <c r="S2795" i="6" s="1"/>
  <c r="AR2794" i="6"/>
  <c r="AQ2794" i="6"/>
  <c r="AG2794" i="6"/>
  <c r="AH2794" i="6" s="1"/>
  <c r="AE2794" i="6"/>
  <c r="AA2794" i="6"/>
  <c r="Z2794" i="6"/>
  <c r="T2794" i="6"/>
  <c r="U2794" i="6" s="1"/>
  <c r="R2794" i="6"/>
  <c r="S2794" i="6" s="1"/>
  <c r="AR2793" i="6"/>
  <c r="AQ2793" i="6"/>
  <c r="AG2793" i="6"/>
  <c r="AH2793" i="6" s="1"/>
  <c r="AE2793" i="6"/>
  <c r="AA2793" i="6"/>
  <c r="Z2793" i="6"/>
  <c r="T2793" i="6"/>
  <c r="R2793" i="6"/>
  <c r="S2793" i="6" s="1"/>
  <c r="AR2792" i="6"/>
  <c r="AQ2792" i="6"/>
  <c r="AG2792" i="6"/>
  <c r="AH2792" i="6" s="1"/>
  <c r="AE2792" i="6"/>
  <c r="AA2792" i="6"/>
  <c r="Z2792" i="6"/>
  <c r="T2792" i="6"/>
  <c r="U2792" i="6" s="1"/>
  <c r="R2792" i="6"/>
  <c r="S2792" i="6" s="1"/>
  <c r="AR2791" i="6"/>
  <c r="AQ2791" i="6"/>
  <c r="AG2791" i="6"/>
  <c r="AH2791" i="6" s="1"/>
  <c r="AE2791" i="6"/>
  <c r="AA2791" i="6"/>
  <c r="Z2791" i="6"/>
  <c r="T2791" i="6"/>
  <c r="U2791" i="6" s="1"/>
  <c r="R2791" i="6"/>
  <c r="S2791" i="6" s="1"/>
  <c r="AR2790" i="6"/>
  <c r="AQ2790" i="6"/>
  <c r="AG2790" i="6"/>
  <c r="AH2790" i="6" s="1"/>
  <c r="AE2790" i="6"/>
  <c r="AA2790" i="6"/>
  <c r="Z2790" i="6"/>
  <c r="T2790" i="6"/>
  <c r="U2790" i="6" s="1"/>
  <c r="R2790" i="6"/>
  <c r="S2790" i="6" s="1"/>
  <c r="AR2789" i="6"/>
  <c r="AQ2789" i="6"/>
  <c r="AG2789" i="6"/>
  <c r="AH2789" i="6" s="1"/>
  <c r="AE2789" i="6"/>
  <c r="AA2789" i="6"/>
  <c r="Z2789" i="6"/>
  <c r="T2789" i="6"/>
  <c r="R2789" i="6"/>
  <c r="S2789" i="6" s="1"/>
  <c r="AR2788" i="6"/>
  <c r="AQ2788" i="6"/>
  <c r="AG2788" i="6"/>
  <c r="AH2788" i="6" s="1"/>
  <c r="AE2788" i="6"/>
  <c r="AA2788" i="6"/>
  <c r="Z2788" i="6"/>
  <c r="T2788" i="6"/>
  <c r="U2788" i="6" s="1"/>
  <c r="R2788" i="6"/>
  <c r="S2788" i="6" s="1"/>
  <c r="AR2787" i="6"/>
  <c r="AQ2787" i="6"/>
  <c r="AG2787" i="6"/>
  <c r="AH2787" i="6" s="1"/>
  <c r="AE2787" i="6"/>
  <c r="AA2787" i="6"/>
  <c r="Z2787" i="6"/>
  <c r="T2787" i="6"/>
  <c r="U2787" i="6" s="1"/>
  <c r="R2787" i="6"/>
  <c r="S2787" i="6" s="1"/>
  <c r="AR2786" i="6"/>
  <c r="AQ2786" i="6"/>
  <c r="AG2786" i="6"/>
  <c r="AH2786" i="6" s="1"/>
  <c r="AE2786" i="6"/>
  <c r="AA2786" i="6"/>
  <c r="Z2786" i="6"/>
  <c r="T2786" i="6"/>
  <c r="U2786" i="6" s="1"/>
  <c r="R2786" i="6"/>
  <c r="S2786" i="6" s="1"/>
  <c r="AR2785" i="6"/>
  <c r="AQ2785" i="6"/>
  <c r="AG2785" i="6"/>
  <c r="AH2785" i="6" s="1"/>
  <c r="AE2785" i="6"/>
  <c r="AA2785" i="6"/>
  <c r="Z2785" i="6"/>
  <c r="T2785" i="6"/>
  <c r="R2785" i="6"/>
  <c r="S2785" i="6" s="1"/>
  <c r="AR2784" i="6"/>
  <c r="AQ2784" i="6"/>
  <c r="AG2784" i="6"/>
  <c r="AH2784" i="6" s="1"/>
  <c r="AE2784" i="6"/>
  <c r="AA2784" i="6"/>
  <c r="Z2784" i="6"/>
  <c r="T2784" i="6"/>
  <c r="U2784" i="6" s="1"/>
  <c r="R2784" i="6"/>
  <c r="S2784" i="6" s="1"/>
  <c r="AR2783" i="6"/>
  <c r="AQ2783" i="6"/>
  <c r="AG2783" i="6"/>
  <c r="AH2783" i="6" s="1"/>
  <c r="AE2783" i="6"/>
  <c r="AA2783" i="6"/>
  <c r="Z2783" i="6"/>
  <c r="T2783" i="6"/>
  <c r="U2783" i="6" s="1"/>
  <c r="R2783" i="6"/>
  <c r="S2783" i="6" s="1"/>
  <c r="AR2782" i="6"/>
  <c r="AQ2782" i="6"/>
  <c r="AG2782" i="6"/>
  <c r="AH2782" i="6" s="1"/>
  <c r="AE2782" i="6"/>
  <c r="AA2782" i="6"/>
  <c r="Z2782" i="6"/>
  <c r="T2782" i="6"/>
  <c r="U2782" i="6" s="1"/>
  <c r="R2782" i="6"/>
  <c r="S2782" i="6" s="1"/>
  <c r="AR2781" i="6"/>
  <c r="AQ2781" i="6"/>
  <c r="AG2781" i="6"/>
  <c r="AH2781" i="6" s="1"/>
  <c r="AE2781" i="6"/>
  <c r="AA2781" i="6"/>
  <c r="Z2781" i="6"/>
  <c r="T2781" i="6"/>
  <c r="R2781" i="6"/>
  <c r="S2781" i="6" s="1"/>
  <c r="AR2780" i="6"/>
  <c r="AQ2780" i="6"/>
  <c r="AG2780" i="6"/>
  <c r="AH2780" i="6" s="1"/>
  <c r="AE2780" i="6"/>
  <c r="AA2780" i="6"/>
  <c r="Z2780" i="6"/>
  <c r="T2780" i="6"/>
  <c r="U2780" i="6" s="1"/>
  <c r="R2780" i="6"/>
  <c r="S2780" i="6" s="1"/>
  <c r="AR2779" i="6"/>
  <c r="AQ2779" i="6"/>
  <c r="AG2779" i="6"/>
  <c r="AH2779" i="6" s="1"/>
  <c r="AE2779" i="6"/>
  <c r="AA2779" i="6"/>
  <c r="Z2779" i="6"/>
  <c r="T2779" i="6"/>
  <c r="U2779" i="6" s="1"/>
  <c r="R2779" i="6"/>
  <c r="S2779" i="6" s="1"/>
  <c r="AR2778" i="6"/>
  <c r="AQ2778" i="6"/>
  <c r="AG2778" i="6"/>
  <c r="AH2778" i="6" s="1"/>
  <c r="AE2778" i="6"/>
  <c r="AA2778" i="6"/>
  <c r="Z2778" i="6"/>
  <c r="T2778" i="6"/>
  <c r="U2778" i="6" s="1"/>
  <c r="R2778" i="6"/>
  <c r="S2778" i="6" s="1"/>
  <c r="AR2777" i="6"/>
  <c r="AQ2777" i="6"/>
  <c r="AG2777" i="6"/>
  <c r="AH2777" i="6" s="1"/>
  <c r="AE2777" i="6"/>
  <c r="AA2777" i="6"/>
  <c r="Z2777" i="6"/>
  <c r="T2777" i="6"/>
  <c r="R2777" i="6"/>
  <c r="S2777" i="6" s="1"/>
  <c r="AR2776" i="6"/>
  <c r="AQ2776" i="6"/>
  <c r="AG2776" i="6"/>
  <c r="AH2776" i="6" s="1"/>
  <c r="AE2776" i="6"/>
  <c r="AA2776" i="6"/>
  <c r="Z2776" i="6"/>
  <c r="T2776" i="6"/>
  <c r="U2776" i="6" s="1"/>
  <c r="R2776" i="6"/>
  <c r="S2776" i="6" s="1"/>
  <c r="AR2775" i="6"/>
  <c r="AQ2775" i="6"/>
  <c r="AG2775" i="6"/>
  <c r="AH2775" i="6" s="1"/>
  <c r="AE2775" i="6"/>
  <c r="AA2775" i="6"/>
  <c r="Z2775" i="6"/>
  <c r="T2775" i="6"/>
  <c r="U2775" i="6" s="1"/>
  <c r="R2775" i="6"/>
  <c r="S2775" i="6" s="1"/>
  <c r="AR2774" i="6"/>
  <c r="AQ2774" i="6"/>
  <c r="AG2774" i="6"/>
  <c r="AH2774" i="6" s="1"/>
  <c r="AE2774" i="6"/>
  <c r="AA2774" i="6"/>
  <c r="Z2774" i="6"/>
  <c r="T2774" i="6"/>
  <c r="U2774" i="6" s="1"/>
  <c r="R2774" i="6"/>
  <c r="S2774" i="6" s="1"/>
  <c r="AR2773" i="6"/>
  <c r="AQ2773" i="6"/>
  <c r="AG2773" i="6"/>
  <c r="AH2773" i="6" s="1"/>
  <c r="AE2773" i="6"/>
  <c r="AA2773" i="6"/>
  <c r="Z2773" i="6"/>
  <c r="T2773" i="6"/>
  <c r="R2773" i="6"/>
  <c r="S2773" i="6" s="1"/>
  <c r="AR2772" i="6"/>
  <c r="AQ2772" i="6"/>
  <c r="AG2772" i="6"/>
  <c r="AH2772" i="6" s="1"/>
  <c r="AE2772" i="6"/>
  <c r="AA2772" i="6"/>
  <c r="Z2772" i="6"/>
  <c r="T2772" i="6"/>
  <c r="U2772" i="6" s="1"/>
  <c r="R2772" i="6"/>
  <c r="S2772" i="6" s="1"/>
  <c r="AR2771" i="6"/>
  <c r="AQ2771" i="6"/>
  <c r="AG2771" i="6"/>
  <c r="AH2771" i="6" s="1"/>
  <c r="AE2771" i="6"/>
  <c r="AA2771" i="6"/>
  <c r="Z2771" i="6"/>
  <c r="T2771" i="6"/>
  <c r="U2771" i="6" s="1"/>
  <c r="R2771" i="6"/>
  <c r="S2771" i="6" s="1"/>
  <c r="AR2770" i="6"/>
  <c r="AQ2770" i="6"/>
  <c r="AG2770" i="6"/>
  <c r="AH2770" i="6" s="1"/>
  <c r="AE2770" i="6"/>
  <c r="AA2770" i="6"/>
  <c r="Z2770" i="6"/>
  <c r="T2770" i="6"/>
  <c r="U2770" i="6" s="1"/>
  <c r="R2770" i="6"/>
  <c r="S2770" i="6" s="1"/>
  <c r="AR2769" i="6"/>
  <c r="AQ2769" i="6"/>
  <c r="AG2769" i="6"/>
  <c r="AH2769" i="6" s="1"/>
  <c r="AE2769" i="6"/>
  <c r="AA2769" i="6"/>
  <c r="Z2769" i="6"/>
  <c r="T2769" i="6"/>
  <c r="R2769" i="6"/>
  <c r="S2769" i="6" s="1"/>
  <c r="AR2768" i="6"/>
  <c r="AQ2768" i="6"/>
  <c r="AG2768" i="6"/>
  <c r="AH2768" i="6" s="1"/>
  <c r="AE2768" i="6"/>
  <c r="AA2768" i="6"/>
  <c r="Z2768" i="6"/>
  <c r="T2768" i="6"/>
  <c r="U2768" i="6" s="1"/>
  <c r="R2768" i="6"/>
  <c r="S2768" i="6" s="1"/>
  <c r="AR2767" i="6"/>
  <c r="AQ2767" i="6"/>
  <c r="AG2767" i="6"/>
  <c r="AH2767" i="6" s="1"/>
  <c r="AE2767" i="6"/>
  <c r="AA2767" i="6"/>
  <c r="Z2767" i="6"/>
  <c r="T2767" i="6"/>
  <c r="U2767" i="6" s="1"/>
  <c r="R2767" i="6"/>
  <c r="S2767" i="6" s="1"/>
  <c r="AR2766" i="6"/>
  <c r="AQ2766" i="6"/>
  <c r="AG2766" i="6"/>
  <c r="AH2766" i="6" s="1"/>
  <c r="AE2766" i="6"/>
  <c r="AA2766" i="6"/>
  <c r="Z2766" i="6"/>
  <c r="T2766" i="6"/>
  <c r="U2766" i="6" s="1"/>
  <c r="R2766" i="6"/>
  <c r="S2766" i="6" s="1"/>
  <c r="AR2765" i="6"/>
  <c r="AQ2765" i="6"/>
  <c r="AG2765" i="6"/>
  <c r="AH2765" i="6" s="1"/>
  <c r="AE2765" i="6"/>
  <c r="AA2765" i="6"/>
  <c r="Z2765" i="6"/>
  <c r="T2765" i="6"/>
  <c r="R2765" i="6"/>
  <c r="S2765" i="6" s="1"/>
  <c r="AR2764" i="6"/>
  <c r="AQ2764" i="6"/>
  <c r="AG2764" i="6"/>
  <c r="AH2764" i="6" s="1"/>
  <c r="AE2764" i="6"/>
  <c r="AA2764" i="6"/>
  <c r="Z2764" i="6"/>
  <c r="T2764" i="6"/>
  <c r="U2764" i="6" s="1"/>
  <c r="R2764" i="6"/>
  <c r="S2764" i="6" s="1"/>
  <c r="AR2763" i="6"/>
  <c r="AQ2763" i="6"/>
  <c r="AG2763" i="6"/>
  <c r="AH2763" i="6" s="1"/>
  <c r="AE2763" i="6"/>
  <c r="AA2763" i="6"/>
  <c r="Z2763" i="6"/>
  <c r="T2763" i="6"/>
  <c r="U2763" i="6" s="1"/>
  <c r="R2763" i="6"/>
  <c r="S2763" i="6" s="1"/>
  <c r="AR2762" i="6"/>
  <c r="AQ2762" i="6"/>
  <c r="AG2762" i="6"/>
  <c r="AH2762" i="6" s="1"/>
  <c r="AE2762" i="6"/>
  <c r="AA2762" i="6"/>
  <c r="Z2762" i="6"/>
  <c r="T2762" i="6"/>
  <c r="U2762" i="6" s="1"/>
  <c r="R2762" i="6"/>
  <c r="S2762" i="6" s="1"/>
  <c r="AR2761" i="6"/>
  <c r="AQ2761" i="6"/>
  <c r="AG2761" i="6"/>
  <c r="AH2761" i="6" s="1"/>
  <c r="AE2761" i="6"/>
  <c r="AA2761" i="6"/>
  <c r="Z2761" i="6"/>
  <c r="T2761" i="6"/>
  <c r="R2761" i="6"/>
  <c r="S2761" i="6" s="1"/>
  <c r="AR2760" i="6"/>
  <c r="AQ2760" i="6"/>
  <c r="AG2760" i="6"/>
  <c r="AH2760" i="6" s="1"/>
  <c r="AE2760" i="6"/>
  <c r="AA2760" i="6"/>
  <c r="Z2760" i="6"/>
  <c r="T2760" i="6"/>
  <c r="U2760" i="6" s="1"/>
  <c r="R2760" i="6"/>
  <c r="S2760" i="6" s="1"/>
  <c r="AR2759" i="6"/>
  <c r="AQ2759" i="6"/>
  <c r="AG2759" i="6"/>
  <c r="AH2759" i="6" s="1"/>
  <c r="AE2759" i="6"/>
  <c r="AA2759" i="6"/>
  <c r="Z2759" i="6"/>
  <c r="T2759" i="6"/>
  <c r="U2759" i="6" s="1"/>
  <c r="R2759" i="6"/>
  <c r="S2759" i="6" s="1"/>
  <c r="AR2758" i="6"/>
  <c r="AQ2758" i="6"/>
  <c r="AG2758" i="6"/>
  <c r="AH2758" i="6" s="1"/>
  <c r="AE2758" i="6"/>
  <c r="AA2758" i="6"/>
  <c r="Z2758" i="6"/>
  <c r="T2758" i="6"/>
  <c r="U2758" i="6" s="1"/>
  <c r="R2758" i="6"/>
  <c r="S2758" i="6" s="1"/>
  <c r="AR2757" i="6"/>
  <c r="AQ2757" i="6"/>
  <c r="AG2757" i="6"/>
  <c r="AH2757" i="6" s="1"/>
  <c r="AE2757" i="6"/>
  <c r="AA2757" i="6"/>
  <c r="Z2757" i="6"/>
  <c r="T2757" i="6"/>
  <c r="R2757" i="6"/>
  <c r="S2757" i="6" s="1"/>
  <c r="AR2756" i="6"/>
  <c r="AQ2756" i="6"/>
  <c r="AG2756" i="6"/>
  <c r="AH2756" i="6" s="1"/>
  <c r="AE2756" i="6"/>
  <c r="AA2756" i="6"/>
  <c r="Z2756" i="6"/>
  <c r="T2756" i="6"/>
  <c r="U2756" i="6" s="1"/>
  <c r="R2756" i="6"/>
  <c r="S2756" i="6" s="1"/>
  <c r="AR2755" i="6"/>
  <c r="AQ2755" i="6"/>
  <c r="AG2755" i="6"/>
  <c r="AH2755" i="6" s="1"/>
  <c r="AE2755" i="6"/>
  <c r="AA2755" i="6"/>
  <c r="Z2755" i="6"/>
  <c r="T2755" i="6"/>
  <c r="U2755" i="6" s="1"/>
  <c r="R2755" i="6"/>
  <c r="S2755" i="6" s="1"/>
  <c r="AR2754" i="6"/>
  <c r="AQ2754" i="6"/>
  <c r="AG2754" i="6"/>
  <c r="AH2754" i="6" s="1"/>
  <c r="AE2754" i="6"/>
  <c r="AA2754" i="6"/>
  <c r="Z2754" i="6"/>
  <c r="T2754" i="6"/>
  <c r="U2754" i="6" s="1"/>
  <c r="R2754" i="6"/>
  <c r="S2754" i="6" s="1"/>
  <c r="AR2753" i="6"/>
  <c r="AQ2753" i="6"/>
  <c r="AG2753" i="6"/>
  <c r="AH2753" i="6" s="1"/>
  <c r="AE2753" i="6"/>
  <c r="AA2753" i="6"/>
  <c r="Z2753" i="6"/>
  <c r="T2753" i="6"/>
  <c r="R2753" i="6"/>
  <c r="S2753" i="6" s="1"/>
  <c r="AR2752" i="6"/>
  <c r="AQ2752" i="6"/>
  <c r="AG2752" i="6"/>
  <c r="AH2752" i="6" s="1"/>
  <c r="AE2752" i="6"/>
  <c r="AA2752" i="6"/>
  <c r="Z2752" i="6"/>
  <c r="T2752" i="6"/>
  <c r="U2752" i="6" s="1"/>
  <c r="R2752" i="6"/>
  <c r="S2752" i="6" s="1"/>
  <c r="AR2751" i="6"/>
  <c r="AQ2751" i="6"/>
  <c r="AG2751" i="6"/>
  <c r="AH2751" i="6" s="1"/>
  <c r="AE2751" i="6"/>
  <c r="AA2751" i="6"/>
  <c r="Z2751" i="6"/>
  <c r="T2751" i="6"/>
  <c r="U2751" i="6" s="1"/>
  <c r="R2751" i="6"/>
  <c r="S2751" i="6" s="1"/>
  <c r="AR2750" i="6"/>
  <c r="AQ2750" i="6"/>
  <c r="AG2750" i="6"/>
  <c r="AH2750" i="6" s="1"/>
  <c r="AE2750" i="6"/>
  <c r="AA2750" i="6"/>
  <c r="Z2750" i="6"/>
  <c r="T2750" i="6"/>
  <c r="U2750" i="6" s="1"/>
  <c r="R2750" i="6"/>
  <c r="S2750" i="6" s="1"/>
  <c r="AR2749" i="6"/>
  <c r="AQ2749" i="6"/>
  <c r="AG2749" i="6"/>
  <c r="AH2749" i="6" s="1"/>
  <c r="AE2749" i="6"/>
  <c r="AA2749" i="6"/>
  <c r="Z2749" i="6"/>
  <c r="T2749" i="6"/>
  <c r="R2749" i="6"/>
  <c r="S2749" i="6" s="1"/>
  <c r="AR2748" i="6"/>
  <c r="AQ2748" i="6"/>
  <c r="AG2748" i="6"/>
  <c r="AH2748" i="6" s="1"/>
  <c r="AE2748" i="6"/>
  <c r="AA2748" i="6"/>
  <c r="Z2748" i="6"/>
  <c r="T2748" i="6"/>
  <c r="U2748" i="6" s="1"/>
  <c r="R2748" i="6"/>
  <c r="S2748" i="6" s="1"/>
  <c r="AR2747" i="6"/>
  <c r="AQ2747" i="6"/>
  <c r="AG2747" i="6"/>
  <c r="AH2747" i="6" s="1"/>
  <c r="AE2747" i="6"/>
  <c r="AA2747" i="6"/>
  <c r="Z2747" i="6"/>
  <c r="T2747" i="6"/>
  <c r="U2747" i="6" s="1"/>
  <c r="R2747" i="6"/>
  <c r="S2747" i="6" s="1"/>
  <c r="AR2746" i="6"/>
  <c r="AQ2746" i="6"/>
  <c r="AG2746" i="6"/>
  <c r="AH2746" i="6" s="1"/>
  <c r="AE2746" i="6"/>
  <c r="AA2746" i="6"/>
  <c r="Z2746" i="6"/>
  <c r="T2746" i="6"/>
  <c r="U2746" i="6" s="1"/>
  <c r="R2746" i="6"/>
  <c r="S2746" i="6" s="1"/>
  <c r="AR2745" i="6"/>
  <c r="AQ2745" i="6"/>
  <c r="AG2745" i="6"/>
  <c r="AH2745" i="6" s="1"/>
  <c r="AE2745" i="6"/>
  <c r="AA2745" i="6"/>
  <c r="Z2745" i="6"/>
  <c r="T2745" i="6"/>
  <c r="R2745" i="6"/>
  <c r="S2745" i="6" s="1"/>
  <c r="AR2744" i="6"/>
  <c r="AQ2744" i="6"/>
  <c r="AG2744" i="6"/>
  <c r="AH2744" i="6" s="1"/>
  <c r="AE2744" i="6"/>
  <c r="AA2744" i="6"/>
  <c r="Z2744" i="6"/>
  <c r="T2744" i="6"/>
  <c r="U2744" i="6" s="1"/>
  <c r="R2744" i="6"/>
  <c r="S2744" i="6" s="1"/>
  <c r="AR2743" i="6"/>
  <c r="AQ2743" i="6"/>
  <c r="AG2743" i="6"/>
  <c r="AH2743" i="6" s="1"/>
  <c r="AE2743" i="6"/>
  <c r="AA2743" i="6"/>
  <c r="Z2743" i="6"/>
  <c r="T2743" i="6"/>
  <c r="U2743" i="6" s="1"/>
  <c r="R2743" i="6"/>
  <c r="S2743" i="6" s="1"/>
  <c r="AR2742" i="6"/>
  <c r="AQ2742" i="6"/>
  <c r="AG2742" i="6"/>
  <c r="AH2742" i="6" s="1"/>
  <c r="AE2742" i="6"/>
  <c r="AA2742" i="6"/>
  <c r="Z2742" i="6"/>
  <c r="T2742" i="6"/>
  <c r="U2742" i="6" s="1"/>
  <c r="R2742" i="6"/>
  <c r="S2742" i="6" s="1"/>
  <c r="AR2741" i="6"/>
  <c r="AQ2741" i="6"/>
  <c r="AG2741" i="6"/>
  <c r="AH2741" i="6" s="1"/>
  <c r="AE2741" i="6"/>
  <c r="AA2741" i="6"/>
  <c r="Z2741" i="6"/>
  <c r="T2741" i="6"/>
  <c r="R2741" i="6"/>
  <c r="S2741" i="6" s="1"/>
  <c r="AR2740" i="6"/>
  <c r="AQ2740" i="6"/>
  <c r="AG2740" i="6"/>
  <c r="AH2740" i="6" s="1"/>
  <c r="AE2740" i="6"/>
  <c r="AA2740" i="6"/>
  <c r="Z2740" i="6"/>
  <c r="T2740" i="6"/>
  <c r="U2740" i="6" s="1"/>
  <c r="R2740" i="6"/>
  <c r="S2740" i="6" s="1"/>
  <c r="AR2739" i="6"/>
  <c r="AQ2739" i="6"/>
  <c r="AG2739" i="6"/>
  <c r="AH2739" i="6" s="1"/>
  <c r="AE2739" i="6"/>
  <c r="AA2739" i="6"/>
  <c r="Z2739" i="6"/>
  <c r="T2739" i="6"/>
  <c r="U2739" i="6" s="1"/>
  <c r="R2739" i="6"/>
  <c r="S2739" i="6" s="1"/>
  <c r="AR2738" i="6"/>
  <c r="AQ2738" i="6"/>
  <c r="AG2738" i="6"/>
  <c r="AH2738" i="6" s="1"/>
  <c r="AE2738" i="6"/>
  <c r="AA2738" i="6"/>
  <c r="Z2738" i="6"/>
  <c r="T2738" i="6"/>
  <c r="U2738" i="6" s="1"/>
  <c r="R2738" i="6"/>
  <c r="S2738" i="6" s="1"/>
  <c r="AR2737" i="6"/>
  <c r="AQ2737" i="6"/>
  <c r="AG2737" i="6"/>
  <c r="AH2737" i="6" s="1"/>
  <c r="AE2737" i="6"/>
  <c r="AA2737" i="6"/>
  <c r="Z2737" i="6"/>
  <c r="T2737" i="6"/>
  <c r="R2737" i="6"/>
  <c r="S2737" i="6" s="1"/>
  <c r="AR2736" i="6"/>
  <c r="AQ2736" i="6"/>
  <c r="AG2736" i="6"/>
  <c r="AH2736" i="6" s="1"/>
  <c r="AE2736" i="6"/>
  <c r="AA2736" i="6"/>
  <c r="Z2736" i="6"/>
  <c r="T2736" i="6"/>
  <c r="U2736" i="6" s="1"/>
  <c r="R2736" i="6"/>
  <c r="S2736" i="6" s="1"/>
  <c r="AR2735" i="6"/>
  <c r="AQ2735" i="6"/>
  <c r="AG2735" i="6"/>
  <c r="AH2735" i="6" s="1"/>
  <c r="AE2735" i="6"/>
  <c r="AA2735" i="6"/>
  <c r="Z2735" i="6"/>
  <c r="T2735" i="6"/>
  <c r="U2735" i="6" s="1"/>
  <c r="R2735" i="6"/>
  <c r="S2735" i="6" s="1"/>
  <c r="AR2734" i="6"/>
  <c r="AQ2734" i="6"/>
  <c r="AG2734" i="6"/>
  <c r="AH2734" i="6" s="1"/>
  <c r="AE2734" i="6"/>
  <c r="AA2734" i="6"/>
  <c r="Z2734" i="6"/>
  <c r="T2734" i="6"/>
  <c r="R2734" i="6"/>
  <c r="S2734" i="6" s="1"/>
  <c r="AR2733" i="6"/>
  <c r="AQ2733" i="6"/>
  <c r="AG2733" i="6"/>
  <c r="AH2733" i="6" s="1"/>
  <c r="AE2733" i="6"/>
  <c r="AA2733" i="6"/>
  <c r="Z2733" i="6"/>
  <c r="T2733" i="6"/>
  <c r="R2733" i="6"/>
  <c r="S2733" i="6" s="1"/>
  <c r="AR2732" i="6"/>
  <c r="AQ2732" i="6"/>
  <c r="AG2732" i="6"/>
  <c r="AH2732" i="6" s="1"/>
  <c r="AE2732" i="6"/>
  <c r="AA2732" i="6"/>
  <c r="Z2732" i="6"/>
  <c r="T2732" i="6"/>
  <c r="U2732" i="6" s="1"/>
  <c r="R2732" i="6"/>
  <c r="S2732" i="6" s="1"/>
  <c r="AR2731" i="6"/>
  <c r="AQ2731" i="6"/>
  <c r="AG2731" i="6"/>
  <c r="AH2731" i="6" s="1"/>
  <c r="AE2731" i="6"/>
  <c r="AA2731" i="6"/>
  <c r="Z2731" i="6"/>
  <c r="T2731" i="6"/>
  <c r="U2731" i="6" s="1"/>
  <c r="R2731" i="6"/>
  <c r="S2731" i="6" s="1"/>
  <c r="AR2730" i="6"/>
  <c r="AQ2730" i="6"/>
  <c r="AG2730" i="6"/>
  <c r="AH2730" i="6" s="1"/>
  <c r="AE2730" i="6"/>
  <c r="AA2730" i="6"/>
  <c r="Z2730" i="6"/>
  <c r="T2730" i="6"/>
  <c r="R2730" i="6"/>
  <c r="S2730" i="6" s="1"/>
  <c r="AR2729" i="6"/>
  <c r="AQ2729" i="6"/>
  <c r="AG2729" i="6"/>
  <c r="AH2729" i="6" s="1"/>
  <c r="AE2729" i="6"/>
  <c r="AA2729" i="6"/>
  <c r="Z2729" i="6"/>
  <c r="T2729" i="6"/>
  <c r="R2729" i="6"/>
  <c r="S2729" i="6" s="1"/>
  <c r="AR2728" i="6"/>
  <c r="AQ2728" i="6"/>
  <c r="AG2728" i="6"/>
  <c r="AH2728" i="6" s="1"/>
  <c r="AE2728" i="6"/>
  <c r="AA2728" i="6"/>
  <c r="Z2728" i="6"/>
  <c r="T2728" i="6"/>
  <c r="U2728" i="6" s="1"/>
  <c r="R2728" i="6"/>
  <c r="S2728" i="6" s="1"/>
  <c r="AR2727" i="6"/>
  <c r="AQ2727" i="6"/>
  <c r="AG2727" i="6"/>
  <c r="AH2727" i="6" s="1"/>
  <c r="AE2727" i="6"/>
  <c r="AA2727" i="6"/>
  <c r="Z2727" i="6"/>
  <c r="T2727" i="6"/>
  <c r="U2727" i="6" s="1"/>
  <c r="R2727" i="6"/>
  <c r="S2727" i="6" s="1"/>
  <c r="AR2726" i="6"/>
  <c r="AQ2726" i="6"/>
  <c r="AG2726" i="6"/>
  <c r="AH2726" i="6" s="1"/>
  <c r="AE2726" i="6"/>
  <c r="AA2726" i="6"/>
  <c r="Z2726" i="6"/>
  <c r="T2726" i="6"/>
  <c r="R2726" i="6"/>
  <c r="S2726" i="6" s="1"/>
  <c r="AR2725" i="6"/>
  <c r="AQ2725" i="6"/>
  <c r="AG2725" i="6"/>
  <c r="AH2725" i="6" s="1"/>
  <c r="AE2725" i="6"/>
  <c r="AA2725" i="6"/>
  <c r="Z2725" i="6"/>
  <c r="T2725" i="6"/>
  <c r="R2725" i="6"/>
  <c r="S2725" i="6" s="1"/>
  <c r="AR2724" i="6"/>
  <c r="AQ2724" i="6"/>
  <c r="AG2724" i="6"/>
  <c r="AH2724" i="6" s="1"/>
  <c r="AE2724" i="6"/>
  <c r="AA2724" i="6"/>
  <c r="Z2724" i="6"/>
  <c r="T2724" i="6"/>
  <c r="U2724" i="6" s="1"/>
  <c r="R2724" i="6"/>
  <c r="S2724" i="6" s="1"/>
  <c r="AR2723" i="6"/>
  <c r="AQ2723" i="6"/>
  <c r="AG2723" i="6"/>
  <c r="AH2723" i="6" s="1"/>
  <c r="AE2723" i="6"/>
  <c r="AA2723" i="6"/>
  <c r="Z2723" i="6"/>
  <c r="T2723" i="6"/>
  <c r="U2723" i="6" s="1"/>
  <c r="R2723" i="6"/>
  <c r="S2723" i="6" s="1"/>
  <c r="AR2722" i="6"/>
  <c r="AQ2722" i="6"/>
  <c r="AG2722" i="6"/>
  <c r="AH2722" i="6" s="1"/>
  <c r="AE2722" i="6"/>
  <c r="AA2722" i="6"/>
  <c r="Z2722" i="6"/>
  <c r="T2722" i="6"/>
  <c r="R2722" i="6"/>
  <c r="S2722" i="6" s="1"/>
  <c r="AR2721" i="6"/>
  <c r="AQ2721" i="6"/>
  <c r="AG2721" i="6"/>
  <c r="AH2721" i="6" s="1"/>
  <c r="AE2721" i="6"/>
  <c r="AA2721" i="6"/>
  <c r="Z2721" i="6"/>
  <c r="T2721" i="6"/>
  <c r="R2721" i="6"/>
  <c r="S2721" i="6" s="1"/>
  <c r="AR2720" i="6"/>
  <c r="AQ2720" i="6"/>
  <c r="AG2720" i="6"/>
  <c r="AH2720" i="6" s="1"/>
  <c r="AE2720" i="6"/>
  <c r="AA2720" i="6"/>
  <c r="Z2720" i="6"/>
  <c r="T2720" i="6"/>
  <c r="U2720" i="6" s="1"/>
  <c r="R2720" i="6"/>
  <c r="S2720" i="6" s="1"/>
  <c r="AR2719" i="6"/>
  <c r="AQ2719" i="6"/>
  <c r="AG2719" i="6"/>
  <c r="AH2719" i="6" s="1"/>
  <c r="AE2719" i="6"/>
  <c r="AA2719" i="6"/>
  <c r="Z2719" i="6"/>
  <c r="T2719" i="6"/>
  <c r="U2719" i="6" s="1"/>
  <c r="R2719" i="6"/>
  <c r="S2719" i="6" s="1"/>
  <c r="AR2718" i="6"/>
  <c r="AQ2718" i="6"/>
  <c r="AG2718" i="6"/>
  <c r="AH2718" i="6" s="1"/>
  <c r="AE2718" i="6"/>
  <c r="AA2718" i="6"/>
  <c r="Z2718" i="6"/>
  <c r="T2718" i="6"/>
  <c r="R2718" i="6"/>
  <c r="S2718" i="6" s="1"/>
  <c r="AR2717" i="6"/>
  <c r="AQ2717" i="6"/>
  <c r="AG2717" i="6"/>
  <c r="AH2717" i="6" s="1"/>
  <c r="AE2717" i="6"/>
  <c r="AA2717" i="6"/>
  <c r="Z2717" i="6"/>
  <c r="T2717" i="6"/>
  <c r="R2717" i="6"/>
  <c r="S2717" i="6" s="1"/>
  <c r="AR2716" i="6"/>
  <c r="AQ2716" i="6"/>
  <c r="AG2716" i="6"/>
  <c r="AH2716" i="6" s="1"/>
  <c r="AE2716" i="6"/>
  <c r="AA2716" i="6"/>
  <c r="Z2716" i="6"/>
  <c r="T2716" i="6"/>
  <c r="U2716" i="6" s="1"/>
  <c r="R2716" i="6"/>
  <c r="S2716" i="6" s="1"/>
  <c r="AR2715" i="6"/>
  <c r="AQ2715" i="6"/>
  <c r="AG2715" i="6"/>
  <c r="AH2715" i="6" s="1"/>
  <c r="AE2715" i="6"/>
  <c r="AA2715" i="6"/>
  <c r="Z2715" i="6"/>
  <c r="T2715" i="6"/>
  <c r="U2715" i="6" s="1"/>
  <c r="R2715" i="6"/>
  <c r="S2715" i="6" s="1"/>
  <c r="AR2714" i="6"/>
  <c r="AQ2714" i="6"/>
  <c r="AG2714" i="6"/>
  <c r="AH2714" i="6" s="1"/>
  <c r="AE2714" i="6"/>
  <c r="AA2714" i="6"/>
  <c r="Z2714" i="6"/>
  <c r="T2714" i="6"/>
  <c r="U2714" i="6" s="1"/>
  <c r="R2714" i="6"/>
  <c r="S2714" i="6" s="1"/>
  <c r="AR2713" i="6"/>
  <c r="AQ2713" i="6"/>
  <c r="AG2713" i="6"/>
  <c r="AH2713" i="6" s="1"/>
  <c r="AE2713" i="6"/>
  <c r="AA2713" i="6"/>
  <c r="Z2713" i="6"/>
  <c r="T2713" i="6"/>
  <c r="R2713" i="6"/>
  <c r="S2713" i="6" s="1"/>
  <c r="AR2712" i="6"/>
  <c r="AQ2712" i="6"/>
  <c r="AG2712" i="6"/>
  <c r="AH2712" i="6" s="1"/>
  <c r="AE2712" i="6"/>
  <c r="AA2712" i="6"/>
  <c r="Z2712" i="6"/>
  <c r="T2712" i="6"/>
  <c r="U2712" i="6" s="1"/>
  <c r="R2712" i="6"/>
  <c r="S2712" i="6" s="1"/>
  <c r="AR2711" i="6"/>
  <c r="AQ2711" i="6"/>
  <c r="AG2711" i="6"/>
  <c r="AH2711" i="6" s="1"/>
  <c r="AE2711" i="6"/>
  <c r="AA2711" i="6"/>
  <c r="Z2711" i="6"/>
  <c r="T2711" i="6"/>
  <c r="U2711" i="6" s="1"/>
  <c r="R2711" i="6"/>
  <c r="S2711" i="6" s="1"/>
  <c r="AR2710" i="6"/>
  <c r="AQ2710" i="6"/>
  <c r="AG2710" i="6"/>
  <c r="AH2710" i="6" s="1"/>
  <c r="AE2710" i="6"/>
  <c r="AA2710" i="6"/>
  <c r="Z2710" i="6"/>
  <c r="T2710" i="6"/>
  <c r="U2710" i="6" s="1"/>
  <c r="R2710" i="6"/>
  <c r="S2710" i="6" s="1"/>
  <c r="AR2709" i="6"/>
  <c r="AQ2709" i="6"/>
  <c r="AG2709" i="6"/>
  <c r="AH2709" i="6" s="1"/>
  <c r="AE2709" i="6"/>
  <c r="AA2709" i="6"/>
  <c r="Z2709" i="6"/>
  <c r="T2709" i="6"/>
  <c r="R2709" i="6"/>
  <c r="S2709" i="6" s="1"/>
  <c r="AR2708" i="6"/>
  <c r="AQ2708" i="6"/>
  <c r="AG2708" i="6"/>
  <c r="AH2708" i="6" s="1"/>
  <c r="AE2708" i="6"/>
  <c r="AA2708" i="6"/>
  <c r="Z2708" i="6"/>
  <c r="T2708" i="6"/>
  <c r="U2708" i="6" s="1"/>
  <c r="R2708" i="6"/>
  <c r="S2708" i="6" s="1"/>
  <c r="AR2707" i="6"/>
  <c r="AQ2707" i="6"/>
  <c r="AG2707" i="6"/>
  <c r="AH2707" i="6" s="1"/>
  <c r="AE2707" i="6"/>
  <c r="AA2707" i="6"/>
  <c r="Z2707" i="6"/>
  <c r="T2707" i="6"/>
  <c r="U2707" i="6" s="1"/>
  <c r="R2707" i="6"/>
  <c r="S2707" i="6" s="1"/>
  <c r="AR2706" i="6"/>
  <c r="AQ2706" i="6"/>
  <c r="AG2706" i="6"/>
  <c r="AH2706" i="6" s="1"/>
  <c r="AE2706" i="6"/>
  <c r="AA2706" i="6"/>
  <c r="Z2706" i="6"/>
  <c r="T2706" i="6"/>
  <c r="U2706" i="6" s="1"/>
  <c r="R2706" i="6"/>
  <c r="S2706" i="6" s="1"/>
  <c r="AR2705" i="6"/>
  <c r="AQ2705" i="6"/>
  <c r="AG2705" i="6"/>
  <c r="AH2705" i="6" s="1"/>
  <c r="AE2705" i="6"/>
  <c r="AA2705" i="6"/>
  <c r="Z2705" i="6"/>
  <c r="T2705" i="6"/>
  <c r="R2705" i="6"/>
  <c r="S2705" i="6" s="1"/>
  <c r="AR2704" i="6"/>
  <c r="AQ2704" i="6"/>
  <c r="AG2704" i="6"/>
  <c r="AH2704" i="6" s="1"/>
  <c r="AE2704" i="6"/>
  <c r="AA2704" i="6"/>
  <c r="Z2704" i="6"/>
  <c r="T2704" i="6"/>
  <c r="U2704" i="6" s="1"/>
  <c r="R2704" i="6"/>
  <c r="S2704" i="6" s="1"/>
  <c r="AR2703" i="6"/>
  <c r="AQ2703" i="6"/>
  <c r="AG2703" i="6"/>
  <c r="AH2703" i="6" s="1"/>
  <c r="AE2703" i="6"/>
  <c r="AA2703" i="6"/>
  <c r="Z2703" i="6"/>
  <c r="T2703" i="6"/>
  <c r="U2703" i="6" s="1"/>
  <c r="R2703" i="6"/>
  <c r="S2703" i="6" s="1"/>
  <c r="AR2702" i="6"/>
  <c r="AQ2702" i="6"/>
  <c r="AG2702" i="6"/>
  <c r="AH2702" i="6" s="1"/>
  <c r="AE2702" i="6"/>
  <c r="AA2702" i="6"/>
  <c r="Z2702" i="6"/>
  <c r="T2702" i="6"/>
  <c r="R2702" i="6"/>
  <c r="S2702" i="6" s="1"/>
  <c r="AR2701" i="6"/>
  <c r="AQ2701" i="6"/>
  <c r="AG2701" i="6"/>
  <c r="AH2701" i="6" s="1"/>
  <c r="AE2701" i="6"/>
  <c r="AA2701" i="6"/>
  <c r="Z2701" i="6"/>
  <c r="T2701" i="6"/>
  <c r="R2701" i="6"/>
  <c r="S2701" i="6" s="1"/>
  <c r="AR2700" i="6"/>
  <c r="AQ2700" i="6"/>
  <c r="AG2700" i="6"/>
  <c r="AH2700" i="6" s="1"/>
  <c r="AE2700" i="6"/>
  <c r="AA2700" i="6"/>
  <c r="Z2700" i="6"/>
  <c r="T2700" i="6"/>
  <c r="U2700" i="6" s="1"/>
  <c r="R2700" i="6"/>
  <c r="S2700" i="6" s="1"/>
  <c r="AR2699" i="6"/>
  <c r="AQ2699" i="6"/>
  <c r="AG2699" i="6"/>
  <c r="AH2699" i="6" s="1"/>
  <c r="AE2699" i="6"/>
  <c r="AA2699" i="6"/>
  <c r="Z2699" i="6"/>
  <c r="T2699" i="6"/>
  <c r="U2699" i="6" s="1"/>
  <c r="R2699" i="6"/>
  <c r="S2699" i="6" s="1"/>
  <c r="AR2698" i="6"/>
  <c r="AQ2698" i="6"/>
  <c r="AG2698" i="6"/>
  <c r="AH2698" i="6" s="1"/>
  <c r="AE2698" i="6"/>
  <c r="AA2698" i="6"/>
  <c r="Z2698" i="6"/>
  <c r="T2698" i="6"/>
  <c r="R2698" i="6"/>
  <c r="S2698" i="6" s="1"/>
  <c r="AR2697" i="6"/>
  <c r="AQ2697" i="6"/>
  <c r="AG2697" i="6"/>
  <c r="AH2697" i="6" s="1"/>
  <c r="AE2697" i="6"/>
  <c r="AA2697" i="6"/>
  <c r="Z2697" i="6"/>
  <c r="T2697" i="6"/>
  <c r="R2697" i="6"/>
  <c r="S2697" i="6" s="1"/>
  <c r="AR2696" i="6"/>
  <c r="AQ2696" i="6"/>
  <c r="AG2696" i="6"/>
  <c r="AH2696" i="6" s="1"/>
  <c r="AE2696" i="6"/>
  <c r="AA2696" i="6"/>
  <c r="Z2696" i="6"/>
  <c r="T2696" i="6"/>
  <c r="U2696" i="6" s="1"/>
  <c r="R2696" i="6"/>
  <c r="S2696" i="6" s="1"/>
  <c r="AR2695" i="6"/>
  <c r="AQ2695" i="6"/>
  <c r="AG2695" i="6"/>
  <c r="AH2695" i="6" s="1"/>
  <c r="AE2695" i="6"/>
  <c r="AA2695" i="6"/>
  <c r="Z2695" i="6"/>
  <c r="T2695" i="6"/>
  <c r="U2695" i="6" s="1"/>
  <c r="R2695" i="6"/>
  <c r="S2695" i="6" s="1"/>
  <c r="AR2694" i="6"/>
  <c r="AQ2694" i="6"/>
  <c r="AG2694" i="6"/>
  <c r="AH2694" i="6" s="1"/>
  <c r="AE2694" i="6"/>
  <c r="AA2694" i="6"/>
  <c r="Z2694" i="6"/>
  <c r="T2694" i="6"/>
  <c r="R2694" i="6"/>
  <c r="S2694" i="6" s="1"/>
  <c r="AR2693" i="6"/>
  <c r="AQ2693" i="6"/>
  <c r="AG2693" i="6"/>
  <c r="AH2693" i="6" s="1"/>
  <c r="AE2693" i="6"/>
  <c r="AA2693" i="6"/>
  <c r="Z2693" i="6"/>
  <c r="T2693" i="6"/>
  <c r="R2693" i="6"/>
  <c r="S2693" i="6" s="1"/>
  <c r="AR2692" i="6"/>
  <c r="AQ2692" i="6"/>
  <c r="AG2692" i="6"/>
  <c r="AH2692" i="6" s="1"/>
  <c r="AE2692" i="6"/>
  <c r="AA2692" i="6"/>
  <c r="Z2692" i="6"/>
  <c r="T2692" i="6"/>
  <c r="U2692" i="6" s="1"/>
  <c r="R2692" i="6"/>
  <c r="S2692" i="6" s="1"/>
  <c r="AR2691" i="6"/>
  <c r="AQ2691" i="6"/>
  <c r="AG2691" i="6"/>
  <c r="AH2691" i="6" s="1"/>
  <c r="AE2691" i="6"/>
  <c r="AA2691" i="6"/>
  <c r="Z2691" i="6"/>
  <c r="T2691" i="6"/>
  <c r="U2691" i="6" s="1"/>
  <c r="R2691" i="6"/>
  <c r="S2691" i="6" s="1"/>
  <c r="AR2690" i="6"/>
  <c r="AQ2690" i="6"/>
  <c r="AG2690" i="6"/>
  <c r="AH2690" i="6" s="1"/>
  <c r="AE2690" i="6"/>
  <c r="AA2690" i="6"/>
  <c r="Z2690" i="6"/>
  <c r="T2690" i="6"/>
  <c r="R2690" i="6"/>
  <c r="S2690" i="6" s="1"/>
  <c r="AR2689" i="6"/>
  <c r="AQ2689" i="6"/>
  <c r="AG2689" i="6"/>
  <c r="AH2689" i="6" s="1"/>
  <c r="AE2689" i="6"/>
  <c r="AA2689" i="6"/>
  <c r="Z2689" i="6"/>
  <c r="T2689" i="6"/>
  <c r="R2689" i="6"/>
  <c r="S2689" i="6" s="1"/>
  <c r="AR2688" i="6"/>
  <c r="AQ2688" i="6"/>
  <c r="AG2688" i="6"/>
  <c r="AH2688" i="6" s="1"/>
  <c r="AE2688" i="6"/>
  <c r="AA2688" i="6"/>
  <c r="Z2688" i="6"/>
  <c r="T2688" i="6"/>
  <c r="U2688" i="6" s="1"/>
  <c r="R2688" i="6"/>
  <c r="S2688" i="6" s="1"/>
  <c r="AR2687" i="6"/>
  <c r="AQ2687" i="6"/>
  <c r="AG2687" i="6"/>
  <c r="AH2687" i="6" s="1"/>
  <c r="AE2687" i="6"/>
  <c r="AA2687" i="6"/>
  <c r="Z2687" i="6"/>
  <c r="U2687" i="6"/>
  <c r="T2687" i="6"/>
  <c r="R2687" i="6"/>
  <c r="S2687" i="6" s="1"/>
  <c r="AR2686" i="6"/>
  <c r="AQ2686" i="6"/>
  <c r="AG2686" i="6"/>
  <c r="AH2686" i="6" s="1"/>
  <c r="AE2686" i="6"/>
  <c r="AA2686" i="6"/>
  <c r="Z2686" i="6"/>
  <c r="T2686" i="6"/>
  <c r="R2686" i="6"/>
  <c r="S2686" i="6" s="1"/>
  <c r="AR2685" i="6"/>
  <c r="AQ2685" i="6"/>
  <c r="AG2685" i="6"/>
  <c r="AH2685" i="6" s="1"/>
  <c r="AE2685" i="6"/>
  <c r="AA2685" i="6"/>
  <c r="Z2685" i="6"/>
  <c r="T2685" i="6"/>
  <c r="R2685" i="6"/>
  <c r="S2685" i="6" s="1"/>
  <c r="AR2684" i="6"/>
  <c r="AQ2684" i="6"/>
  <c r="AG2684" i="6"/>
  <c r="AH2684" i="6" s="1"/>
  <c r="AE2684" i="6"/>
  <c r="AA2684" i="6"/>
  <c r="Z2684" i="6"/>
  <c r="T2684" i="6"/>
  <c r="U2684" i="6" s="1"/>
  <c r="R2684" i="6"/>
  <c r="S2684" i="6" s="1"/>
  <c r="AR2683" i="6"/>
  <c r="AQ2683" i="6"/>
  <c r="AG2683" i="6"/>
  <c r="AH2683" i="6" s="1"/>
  <c r="AE2683" i="6"/>
  <c r="AA2683" i="6"/>
  <c r="Z2683" i="6"/>
  <c r="T2683" i="6"/>
  <c r="U2683" i="6" s="1"/>
  <c r="R2683" i="6"/>
  <c r="S2683" i="6" s="1"/>
  <c r="AR2682" i="6"/>
  <c r="AQ2682" i="6"/>
  <c r="AG2682" i="6"/>
  <c r="AH2682" i="6" s="1"/>
  <c r="AE2682" i="6"/>
  <c r="AA2682" i="6"/>
  <c r="Z2682" i="6"/>
  <c r="T2682" i="6"/>
  <c r="R2682" i="6"/>
  <c r="S2682" i="6" s="1"/>
  <c r="AR2681" i="6"/>
  <c r="AQ2681" i="6"/>
  <c r="AG2681" i="6"/>
  <c r="AH2681" i="6" s="1"/>
  <c r="AE2681" i="6"/>
  <c r="AA2681" i="6"/>
  <c r="Z2681" i="6"/>
  <c r="T2681" i="6"/>
  <c r="R2681" i="6"/>
  <c r="S2681" i="6" s="1"/>
  <c r="AR2680" i="6"/>
  <c r="AQ2680" i="6"/>
  <c r="AG2680" i="6"/>
  <c r="AH2680" i="6" s="1"/>
  <c r="AE2680" i="6"/>
  <c r="AA2680" i="6"/>
  <c r="Z2680" i="6"/>
  <c r="T2680" i="6"/>
  <c r="U2680" i="6" s="1"/>
  <c r="R2680" i="6"/>
  <c r="S2680" i="6" s="1"/>
  <c r="AR2679" i="6"/>
  <c r="AQ2679" i="6"/>
  <c r="AG2679" i="6"/>
  <c r="AH2679" i="6" s="1"/>
  <c r="AE2679" i="6"/>
  <c r="AA2679" i="6"/>
  <c r="Z2679" i="6"/>
  <c r="U2679" i="6"/>
  <c r="T2679" i="6"/>
  <c r="R2679" i="6"/>
  <c r="S2679" i="6" s="1"/>
  <c r="AR2678" i="6"/>
  <c r="AQ2678" i="6"/>
  <c r="AG2678" i="6"/>
  <c r="AH2678" i="6" s="1"/>
  <c r="AE2678" i="6"/>
  <c r="AA2678" i="6"/>
  <c r="Z2678" i="6"/>
  <c r="T2678" i="6"/>
  <c r="R2678" i="6"/>
  <c r="S2678" i="6" s="1"/>
  <c r="AR2677" i="6"/>
  <c r="AQ2677" i="6"/>
  <c r="AG2677" i="6"/>
  <c r="AH2677" i="6" s="1"/>
  <c r="AE2677" i="6"/>
  <c r="AA2677" i="6"/>
  <c r="Z2677" i="6"/>
  <c r="T2677" i="6"/>
  <c r="R2677" i="6"/>
  <c r="S2677" i="6" s="1"/>
  <c r="AR2676" i="6"/>
  <c r="AQ2676" i="6"/>
  <c r="AG2676" i="6"/>
  <c r="AH2676" i="6" s="1"/>
  <c r="AE2676" i="6"/>
  <c r="AA2676" i="6"/>
  <c r="Z2676" i="6"/>
  <c r="T2676" i="6"/>
  <c r="U2676" i="6" s="1"/>
  <c r="R2676" i="6"/>
  <c r="S2676" i="6" s="1"/>
  <c r="AR2675" i="6"/>
  <c r="AQ2675" i="6"/>
  <c r="AG2675" i="6"/>
  <c r="AH2675" i="6" s="1"/>
  <c r="AE2675" i="6"/>
  <c r="AA2675" i="6"/>
  <c r="Z2675" i="6"/>
  <c r="T2675" i="6"/>
  <c r="U2675" i="6" s="1"/>
  <c r="R2675" i="6"/>
  <c r="S2675" i="6" s="1"/>
  <c r="AR2674" i="6"/>
  <c r="AQ2674" i="6"/>
  <c r="AG2674" i="6"/>
  <c r="AH2674" i="6" s="1"/>
  <c r="AE2674" i="6"/>
  <c r="AA2674" i="6"/>
  <c r="Z2674" i="6"/>
  <c r="T2674" i="6"/>
  <c r="R2674" i="6"/>
  <c r="S2674" i="6" s="1"/>
  <c r="AR2673" i="6"/>
  <c r="AQ2673" i="6"/>
  <c r="AG2673" i="6"/>
  <c r="AH2673" i="6" s="1"/>
  <c r="AE2673" i="6"/>
  <c r="AA2673" i="6"/>
  <c r="Z2673" i="6"/>
  <c r="T2673" i="6"/>
  <c r="R2673" i="6"/>
  <c r="S2673" i="6" s="1"/>
  <c r="AR2672" i="6"/>
  <c r="AQ2672" i="6"/>
  <c r="AG2672" i="6"/>
  <c r="AH2672" i="6" s="1"/>
  <c r="AE2672" i="6"/>
  <c r="AA2672" i="6"/>
  <c r="Z2672" i="6"/>
  <c r="T2672" i="6"/>
  <c r="U2672" i="6" s="1"/>
  <c r="R2672" i="6"/>
  <c r="S2672" i="6" s="1"/>
  <c r="AR2671" i="6"/>
  <c r="AQ2671" i="6"/>
  <c r="AG2671" i="6"/>
  <c r="AH2671" i="6" s="1"/>
  <c r="AE2671" i="6"/>
  <c r="AA2671" i="6"/>
  <c r="Z2671" i="6"/>
  <c r="T2671" i="6"/>
  <c r="U2671" i="6" s="1"/>
  <c r="R2671" i="6"/>
  <c r="S2671" i="6" s="1"/>
  <c r="AR2670" i="6"/>
  <c r="AQ2670" i="6"/>
  <c r="AG2670" i="6"/>
  <c r="AH2670" i="6" s="1"/>
  <c r="AE2670" i="6"/>
  <c r="AA2670" i="6"/>
  <c r="Z2670" i="6"/>
  <c r="T2670" i="6"/>
  <c r="R2670" i="6"/>
  <c r="S2670" i="6" s="1"/>
  <c r="AR2669" i="6"/>
  <c r="AQ2669" i="6"/>
  <c r="AG2669" i="6"/>
  <c r="AH2669" i="6" s="1"/>
  <c r="AE2669" i="6"/>
  <c r="AA2669" i="6"/>
  <c r="Z2669" i="6"/>
  <c r="T2669" i="6"/>
  <c r="R2669" i="6"/>
  <c r="S2669" i="6" s="1"/>
  <c r="AR2668" i="6"/>
  <c r="AQ2668" i="6"/>
  <c r="AG2668" i="6"/>
  <c r="AH2668" i="6" s="1"/>
  <c r="AE2668" i="6"/>
  <c r="AA2668" i="6"/>
  <c r="Z2668" i="6"/>
  <c r="T2668" i="6"/>
  <c r="U2668" i="6" s="1"/>
  <c r="R2668" i="6"/>
  <c r="S2668" i="6" s="1"/>
  <c r="AR2667" i="6"/>
  <c r="AQ2667" i="6"/>
  <c r="AG2667" i="6"/>
  <c r="AH2667" i="6" s="1"/>
  <c r="AE2667" i="6"/>
  <c r="AA2667" i="6"/>
  <c r="Z2667" i="6"/>
  <c r="T2667" i="6"/>
  <c r="U2667" i="6" s="1"/>
  <c r="R2667" i="6"/>
  <c r="S2667" i="6" s="1"/>
  <c r="AR2666" i="6"/>
  <c r="AQ2666" i="6"/>
  <c r="AG2666" i="6"/>
  <c r="AH2666" i="6" s="1"/>
  <c r="AE2666" i="6"/>
  <c r="AA2666" i="6"/>
  <c r="Z2666" i="6"/>
  <c r="T2666" i="6"/>
  <c r="R2666" i="6"/>
  <c r="S2666" i="6" s="1"/>
  <c r="AR2665" i="6"/>
  <c r="AQ2665" i="6"/>
  <c r="AG2665" i="6"/>
  <c r="AH2665" i="6" s="1"/>
  <c r="AE2665" i="6"/>
  <c r="AA2665" i="6"/>
  <c r="Z2665" i="6"/>
  <c r="T2665" i="6"/>
  <c r="R2665" i="6"/>
  <c r="S2665" i="6" s="1"/>
  <c r="AR2664" i="6"/>
  <c r="AQ2664" i="6"/>
  <c r="AG2664" i="6"/>
  <c r="AH2664" i="6" s="1"/>
  <c r="AE2664" i="6"/>
  <c r="AA2664" i="6"/>
  <c r="Z2664" i="6"/>
  <c r="T2664" i="6"/>
  <c r="U2664" i="6" s="1"/>
  <c r="R2664" i="6"/>
  <c r="S2664" i="6" s="1"/>
  <c r="AR2663" i="6"/>
  <c r="AQ2663" i="6"/>
  <c r="AG2663" i="6"/>
  <c r="AH2663" i="6" s="1"/>
  <c r="AE2663" i="6"/>
  <c r="AA2663" i="6"/>
  <c r="Z2663" i="6"/>
  <c r="T2663" i="6"/>
  <c r="U2663" i="6" s="1"/>
  <c r="R2663" i="6"/>
  <c r="S2663" i="6" s="1"/>
  <c r="AR2662" i="6"/>
  <c r="AQ2662" i="6"/>
  <c r="AG2662" i="6"/>
  <c r="AH2662" i="6" s="1"/>
  <c r="AE2662" i="6"/>
  <c r="AA2662" i="6"/>
  <c r="Z2662" i="6"/>
  <c r="T2662" i="6"/>
  <c r="R2662" i="6"/>
  <c r="S2662" i="6" s="1"/>
  <c r="AR2661" i="6"/>
  <c r="AQ2661" i="6"/>
  <c r="AG2661" i="6"/>
  <c r="AH2661" i="6" s="1"/>
  <c r="AE2661" i="6"/>
  <c r="AA2661" i="6"/>
  <c r="Z2661" i="6"/>
  <c r="T2661" i="6"/>
  <c r="R2661" i="6"/>
  <c r="S2661" i="6" s="1"/>
  <c r="AR2660" i="6"/>
  <c r="AQ2660" i="6"/>
  <c r="AG2660" i="6"/>
  <c r="AH2660" i="6" s="1"/>
  <c r="AE2660" i="6"/>
  <c r="AA2660" i="6"/>
  <c r="Z2660" i="6"/>
  <c r="T2660" i="6"/>
  <c r="U2660" i="6" s="1"/>
  <c r="R2660" i="6"/>
  <c r="S2660" i="6" s="1"/>
  <c r="AR2659" i="6"/>
  <c r="AQ2659" i="6"/>
  <c r="AG2659" i="6"/>
  <c r="AH2659" i="6" s="1"/>
  <c r="AE2659" i="6"/>
  <c r="AA2659" i="6"/>
  <c r="Z2659" i="6"/>
  <c r="T2659" i="6"/>
  <c r="U2659" i="6" s="1"/>
  <c r="R2659" i="6"/>
  <c r="S2659" i="6" s="1"/>
  <c r="AR2658" i="6"/>
  <c r="AQ2658" i="6"/>
  <c r="AG2658" i="6"/>
  <c r="AH2658" i="6" s="1"/>
  <c r="AE2658" i="6"/>
  <c r="AA2658" i="6"/>
  <c r="Z2658" i="6"/>
  <c r="T2658" i="6"/>
  <c r="R2658" i="6"/>
  <c r="S2658" i="6" s="1"/>
  <c r="AR2657" i="6"/>
  <c r="AQ2657" i="6"/>
  <c r="AG2657" i="6"/>
  <c r="AH2657" i="6" s="1"/>
  <c r="AE2657" i="6"/>
  <c r="AA2657" i="6"/>
  <c r="Z2657" i="6"/>
  <c r="T2657" i="6"/>
  <c r="R2657" i="6"/>
  <c r="S2657" i="6" s="1"/>
  <c r="AR2656" i="6"/>
  <c r="AQ2656" i="6"/>
  <c r="AG2656" i="6"/>
  <c r="AH2656" i="6" s="1"/>
  <c r="AE2656" i="6"/>
  <c r="AA2656" i="6"/>
  <c r="Z2656" i="6"/>
  <c r="T2656" i="6"/>
  <c r="U2656" i="6" s="1"/>
  <c r="R2656" i="6"/>
  <c r="S2656" i="6" s="1"/>
  <c r="AR2655" i="6"/>
  <c r="AQ2655" i="6"/>
  <c r="AG2655" i="6"/>
  <c r="AH2655" i="6" s="1"/>
  <c r="AE2655" i="6"/>
  <c r="AA2655" i="6"/>
  <c r="Z2655" i="6"/>
  <c r="T2655" i="6"/>
  <c r="U2655" i="6" s="1"/>
  <c r="R2655" i="6"/>
  <c r="S2655" i="6" s="1"/>
  <c r="AR2654" i="6"/>
  <c r="AQ2654" i="6"/>
  <c r="AG2654" i="6"/>
  <c r="AH2654" i="6" s="1"/>
  <c r="AE2654" i="6"/>
  <c r="AA2654" i="6"/>
  <c r="Z2654" i="6"/>
  <c r="T2654" i="6"/>
  <c r="R2654" i="6"/>
  <c r="S2654" i="6" s="1"/>
  <c r="AR2653" i="6"/>
  <c r="AQ2653" i="6"/>
  <c r="AG2653" i="6"/>
  <c r="AH2653" i="6" s="1"/>
  <c r="AE2653" i="6"/>
  <c r="AA2653" i="6"/>
  <c r="Z2653" i="6"/>
  <c r="T2653" i="6"/>
  <c r="R2653" i="6"/>
  <c r="S2653" i="6" s="1"/>
  <c r="AR2652" i="6"/>
  <c r="AQ2652" i="6"/>
  <c r="AG2652" i="6"/>
  <c r="AH2652" i="6" s="1"/>
  <c r="AE2652" i="6"/>
  <c r="AA2652" i="6"/>
  <c r="Z2652" i="6"/>
  <c r="T2652" i="6"/>
  <c r="U2652" i="6" s="1"/>
  <c r="R2652" i="6"/>
  <c r="S2652" i="6" s="1"/>
  <c r="AR2651" i="6"/>
  <c r="AQ2651" i="6"/>
  <c r="AG2651" i="6"/>
  <c r="AH2651" i="6" s="1"/>
  <c r="AE2651" i="6"/>
  <c r="AA2651" i="6"/>
  <c r="Z2651" i="6"/>
  <c r="T2651" i="6"/>
  <c r="U2651" i="6" s="1"/>
  <c r="R2651" i="6"/>
  <c r="S2651" i="6" s="1"/>
  <c r="AR2650" i="6"/>
  <c r="AQ2650" i="6"/>
  <c r="AG2650" i="6"/>
  <c r="AH2650" i="6" s="1"/>
  <c r="AE2650" i="6"/>
  <c r="AA2650" i="6"/>
  <c r="Z2650" i="6"/>
  <c r="T2650" i="6"/>
  <c r="R2650" i="6"/>
  <c r="S2650" i="6" s="1"/>
  <c r="AR2649" i="6"/>
  <c r="AQ2649" i="6"/>
  <c r="AG2649" i="6"/>
  <c r="AH2649" i="6" s="1"/>
  <c r="AE2649" i="6"/>
  <c r="AA2649" i="6"/>
  <c r="Z2649" i="6"/>
  <c r="T2649" i="6"/>
  <c r="R2649" i="6"/>
  <c r="S2649" i="6" s="1"/>
  <c r="AR2648" i="6"/>
  <c r="AQ2648" i="6"/>
  <c r="AG2648" i="6"/>
  <c r="AH2648" i="6" s="1"/>
  <c r="AE2648" i="6"/>
  <c r="AA2648" i="6"/>
  <c r="Z2648" i="6"/>
  <c r="T2648" i="6"/>
  <c r="U2648" i="6" s="1"/>
  <c r="R2648" i="6"/>
  <c r="S2648" i="6" s="1"/>
  <c r="AR2647" i="6"/>
  <c r="AQ2647" i="6"/>
  <c r="AG2647" i="6"/>
  <c r="AH2647" i="6" s="1"/>
  <c r="AE2647" i="6"/>
  <c r="AA2647" i="6"/>
  <c r="Z2647" i="6"/>
  <c r="U2647" i="6"/>
  <c r="T2647" i="6"/>
  <c r="R2647" i="6"/>
  <c r="S2647" i="6" s="1"/>
  <c r="AR2646" i="6"/>
  <c r="AQ2646" i="6"/>
  <c r="AG2646" i="6"/>
  <c r="AH2646" i="6" s="1"/>
  <c r="AE2646" i="6"/>
  <c r="AA2646" i="6"/>
  <c r="Z2646" i="6"/>
  <c r="T2646" i="6"/>
  <c r="R2646" i="6"/>
  <c r="S2646" i="6" s="1"/>
  <c r="AR2645" i="6"/>
  <c r="AQ2645" i="6"/>
  <c r="AG2645" i="6"/>
  <c r="AH2645" i="6" s="1"/>
  <c r="AE2645" i="6"/>
  <c r="AA2645" i="6"/>
  <c r="Z2645" i="6"/>
  <c r="T2645" i="6"/>
  <c r="R2645" i="6"/>
  <c r="S2645" i="6" s="1"/>
  <c r="AR2644" i="6"/>
  <c r="AQ2644" i="6"/>
  <c r="AG2644" i="6"/>
  <c r="AH2644" i="6" s="1"/>
  <c r="AE2644" i="6"/>
  <c r="AA2644" i="6"/>
  <c r="Z2644" i="6"/>
  <c r="T2644" i="6"/>
  <c r="U2644" i="6" s="1"/>
  <c r="R2644" i="6"/>
  <c r="S2644" i="6" s="1"/>
  <c r="AR2643" i="6"/>
  <c r="AQ2643" i="6"/>
  <c r="AG2643" i="6"/>
  <c r="AH2643" i="6" s="1"/>
  <c r="AE2643" i="6"/>
  <c r="AA2643" i="6"/>
  <c r="Z2643" i="6"/>
  <c r="T2643" i="6"/>
  <c r="U2643" i="6" s="1"/>
  <c r="R2643" i="6"/>
  <c r="S2643" i="6" s="1"/>
  <c r="AR2642" i="6"/>
  <c r="AQ2642" i="6"/>
  <c r="AG2642" i="6"/>
  <c r="AH2642" i="6" s="1"/>
  <c r="AE2642" i="6"/>
  <c r="AA2642" i="6"/>
  <c r="Z2642" i="6"/>
  <c r="T2642" i="6"/>
  <c r="R2642" i="6"/>
  <c r="S2642" i="6" s="1"/>
  <c r="AR2641" i="6"/>
  <c r="AQ2641" i="6"/>
  <c r="AG2641" i="6"/>
  <c r="AH2641" i="6" s="1"/>
  <c r="AE2641" i="6"/>
  <c r="AA2641" i="6"/>
  <c r="Z2641" i="6"/>
  <c r="T2641" i="6"/>
  <c r="R2641" i="6"/>
  <c r="S2641" i="6" s="1"/>
  <c r="AR2640" i="6"/>
  <c r="AQ2640" i="6"/>
  <c r="AG2640" i="6"/>
  <c r="AH2640" i="6" s="1"/>
  <c r="AE2640" i="6"/>
  <c r="AA2640" i="6"/>
  <c r="Z2640" i="6"/>
  <c r="T2640" i="6"/>
  <c r="U2640" i="6" s="1"/>
  <c r="R2640" i="6"/>
  <c r="S2640" i="6" s="1"/>
  <c r="AR2639" i="6"/>
  <c r="AQ2639" i="6"/>
  <c r="AG2639" i="6"/>
  <c r="AH2639" i="6" s="1"/>
  <c r="AE2639" i="6"/>
  <c r="AA2639" i="6"/>
  <c r="Z2639" i="6"/>
  <c r="T2639" i="6"/>
  <c r="U2639" i="6" s="1"/>
  <c r="R2639" i="6"/>
  <c r="S2639" i="6" s="1"/>
  <c r="AR2638" i="6"/>
  <c r="AQ2638" i="6"/>
  <c r="AG2638" i="6"/>
  <c r="AH2638" i="6" s="1"/>
  <c r="AE2638" i="6"/>
  <c r="AA2638" i="6"/>
  <c r="Z2638" i="6"/>
  <c r="T2638" i="6"/>
  <c r="R2638" i="6"/>
  <c r="S2638" i="6" s="1"/>
  <c r="AR2637" i="6"/>
  <c r="AQ2637" i="6"/>
  <c r="AG2637" i="6"/>
  <c r="AH2637" i="6" s="1"/>
  <c r="AE2637" i="6"/>
  <c r="AA2637" i="6"/>
  <c r="Z2637" i="6"/>
  <c r="T2637" i="6"/>
  <c r="R2637" i="6"/>
  <c r="S2637" i="6" s="1"/>
  <c r="AR2636" i="6"/>
  <c r="AQ2636" i="6"/>
  <c r="AG2636" i="6"/>
  <c r="AH2636" i="6" s="1"/>
  <c r="AE2636" i="6"/>
  <c r="AA2636" i="6"/>
  <c r="Z2636" i="6"/>
  <c r="T2636" i="6"/>
  <c r="U2636" i="6" s="1"/>
  <c r="R2636" i="6"/>
  <c r="S2636" i="6" s="1"/>
  <c r="AR2635" i="6"/>
  <c r="AQ2635" i="6"/>
  <c r="AG2635" i="6"/>
  <c r="AH2635" i="6" s="1"/>
  <c r="AE2635" i="6"/>
  <c r="AA2635" i="6"/>
  <c r="Z2635" i="6"/>
  <c r="T2635" i="6"/>
  <c r="U2635" i="6" s="1"/>
  <c r="R2635" i="6"/>
  <c r="S2635" i="6" s="1"/>
  <c r="AR2634" i="6"/>
  <c r="AQ2634" i="6"/>
  <c r="AG2634" i="6"/>
  <c r="AH2634" i="6" s="1"/>
  <c r="AE2634" i="6"/>
  <c r="AA2634" i="6"/>
  <c r="Z2634" i="6"/>
  <c r="T2634" i="6"/>
  <c r="R2634" i="6"/>
  <c r="S2634" i="6" s="1"/>
  <c r="AR2633" i="6"/>
  <c r="AQ2633" i="6"/>
  <c r="AG2633" i="6"/>
  <c r="AH2633" i="6" s="1"/>
  <c r="AE2633" i="6"/>
  <c r="AA2633" i="6"/>
  <c r="Z2633" i="6"/>
  <c r="T2633" i="6"/>
  <c r="R2633" i="6"/>
  <c r="S2633" i="6" s="1"/>
  <c r="AR2632" i="6"/>
  <c r="AQ2632" i="6"/>
  <c r="AG2632" i="6"/>
  <c r="AH2632" i="6" s="1"/>
  <c r="AE2632" i="6"/>
  <c r="AA2632" i="6"/>
  <c r="Z2632" i="6"/>
  <c r="T2632" i="6"/>
  <c r="U2632" i="6" s="1"/>
  <c r="R2632" i="6"/>
  <c r="S2632" i="6" s="1"/>
  <c r="AR2631" i="6"/>
  <c r="AQ2631" i="6"/>
  <c r="AG2631" i="6"/>
  <c r="AH2631" i="6" s="1"/>
  <c r="AE2631" i="6"/>
  <c r="AA2631" i="6"/>
  <c r="Z2631" i="6"/>
  <c r="T2631" i="6"/>
  <c r="U2631" i="6" s="1"/>
  <c r="R2631" i="6"/>
  <c r="S2631" i="6" s="1"/>
  <c r="AR2630" i="6"/>
  <c r="AQ2630" i="6"/>
  <c r="AG2630" i="6"/>
  <c r="AH2630" i="6" s="1"/>
  <c r="AE2630" i="6"/>
  <c r="AA2630" i="6"/>
  <c r="Z2630" i="6"/>
  <c r="T2630" i="6"/>
  <c r="R2630" i="6"/>
  <c r="S2630" i="6" s="1"/>
  <c r="AR2629" i="6"/>
  <c r="AQ2629" i="6"/>
  <c r="AG2629" i="6"/>
  <c r="AH2629" i="6" s="1"/>
  <c r="AE2629" i="6"/>
  <c r="AA2629" i="6"/>
  <c r="Z2629" i="6"/>
  <c r="T2629" i="6"/>
  <c r="R2629" i="6"/>
  <c r="S2629" i="6" s="1"/>
  <c r="AR2628" i="6"/>
  <c r="AQ2628" i="6"/>
  <c r="AG2628" i="6"/>
  <c r="AH2628" i="6" s="1"/>
  <c r="AE2628" i="6"/>
  <c r="AA2628" i="6"/>
  <c r="Z2628" i="6"/>
  <c r="T2628" i="6"/>
  <c r="U2628" i="6" s="1"/>
  <c r="R2628" i="6"/>
  <c r="S2628" i="6" s="1"/>
  <c r="AR2627" i="6"/>
  <c r="AQ2627" i="6"/>
  <c r="AG2627" i="6"/>
  <c r="AH2627" i="6" s="1"/>
  <c r="AE2627" i="6"/>
  <c r="AA2627" i="6"/>
  <c r="Z2627" i="6"/>
  <c r="T2627" i="6"/>
  <c r="U2627" i="6" s="1"/>
  <c r="R2627" i="6"/>
  <c r="S2627" i="6" s="1"/>
  <c r="AR2626" i="6"/>
  <c r="AQ2626" i="6"/>
  <c r="AG2626" i="6"/>
  <c r="AH2626" i="6" s="1"/>
  <c r="AE2626" i="6"/>
  <c r="AA2626" i="6"/>
  <c r="Z2626" i="6"/>
  <c r="T2626" i="6"/>
  <c r="R2626" i="6"/>
  <c r="S2626" i="6" s="1"/>
  <c r="AR2625" i="6"/>
  <c r="AQ2625" i="6"/>
  <c r="AG2625" i="6"/>
  <c r="AH2625" i="6" s="1"/>
  <c r="AE2625" i="6"/>
  <c r="AA2625" i="6"/>
  <c r="Z2625" i="6"/>
  <c r="T2625" i="6"/>
  <c r="R2625" i="6"/>
  <c r="S2625" i="6" s="1"/>
  <c r="AR2624" i="6"/>
  <c r="AQ2624" i="6"/>
  <c r="AG2624" i="6"/>
  <c r="AH2624" i="6" s="1"/>
  <c r="AE2624" i="6"/>
  <c r="AA2624" i="6"/>
  <c r="Z2624" i="6"/>
  <c r="T2624" i="6"/>
  <c r="U2624" i="6" s="1"/>
  <c r="R2624" i="6"/>
  <c r="S2624" i="6" s="1"/>
  <c r="AR2623" i="6"/>
  <c r="AQ2623" i="6"/>
  <c r="AG2623" i="6"/>
  <c r="AH2623" i="6" s="1"/>
  <c r="AE2623" i="6"/>
  <c r="AA2623" i="6"/>
  <c r="Z2623" i="6"/>
  <c r="U2623" i="6"/>
  <c r="T2623" i="6"/>
  <c r="R2623" i="6"/>
  <c r="S2623" i="6" s="1"/>
  <c r="AR2622" i="6"/>
  <c r="AQ2622" i="6"/>
  <c r="AG2622" i="6"/>
  <c r="AH2622" i="6" s="1"/>
  <c r="AE2622" i="6"/>
  <c r="AA2622" i="6"/>
  <c r="Z2622" i="6"/>
  <c r="T2622" i="6"/>
  <c r="R2622" i="6"/>
  <c r="S2622" i="6" s="1"/>
  <c r="AR2621" i="6"/>
  <c r="AQ2621" i="6"/>
  <c r="AG2621" i="6"/>
  <c r="AH2621" i="6" s="1"/>
  <c r="AE2621" i="6"/>
  <c r="AA2621" i="6"/>
  <c r="Z2621" i="6"/>
  <c r="T2621" i="6"/>
  <c r="R2621" i="6"/>
  <c r="S2621" i="6" s="1"/>
  <c r="AR2620" i="6"/>
  <c r="AQ2620" i="6"/>
  <c r="AG2620" i="6"/>
  <c r="AH2620" i="6" s="1"/>
  <c r="AE2620" i="6"/>
  <c r="AA2620" i="6"/>
  <c r="Z2620" i="6"/>
  <c r="T2620" i="6"/>
  <c r="U2620" i="6" s="1"/>
  <c r="R2620" i="6"/>
  <c r="S2620" i="6" s="1"/>
  <c r="AR2619" i="6"/>
  <c r="AQ2619" i="6"/>
  <c r="AG2619" i="6"/>
  <c r="AH2619" i="6" s="1"/>
  <c r="AE2619" i="6"/>
  <c r="AA2619" i="6"/>
  <c r="Z2619" i="6"/>
  <c r="T2619" i="6"/>
  <c r="U2619" i="6" s="1"/>
  <c r="R2619" i="6"/>
  <c r="S2619" i="6" s="1"/>
  <c r="AR2618" i="6"/>
  <c r="AQ2618" i="6"/>
  <c r="AG2618" i="6"/>
  <c r="AH2618" i="6" s="1"/>
  <c r="AE2618" i="6"/>
  <c r="AA2618" i="6"/>
  <c r="Z2618" i="6"/>
  <c r="T2618" i="6"/>
  <c r="R2618" i="6"/>
  <c r="S2618" i="6" s="1"/>
  <c r="AR2617" i="6"/>
  <c r="AQ2617" i="6"/>
  <c r="AG2617" i="6"/>
  <c r="AH2617" i="6" s="1"/>
  <c r="AE2617" i="6"/>
  <c r="AA2617" i="6"/>
  <c r="Z2617" i="6"/>
  <c r="T2617" i="6"/>
  <c r="R2617" i="6"/>
  <c r="S2617" i="6" s="1"/>
  <c r="AR2616" i="6"/>
  <c r="AQ2616" i="6"/>
  <c r="AG2616" i="6"/>
  <c r="AH2616" i="6" s="1"/>
  <c r="AE2616" i="6"/>
  <c r="AA2616" i="6"/>
  <c r="Z2616" i="6"/>
  <c r="T2616" i="6"/>
  <c r="U2616" i="6" s="1"/>
  <c r="R2616" i="6"/>
  <c r="S2616" i="6" s="1"/>
  <c r="AR2615" i="6"/>
  <c r="AQ2615" i="6"/>
  <c r="AG2615" i="6"/>
  <c r="AH2615" i="6" s="1"/>
  <c r="AE2615" i="6"/>
  <c r="AA2615" i="6"/>
  <c r="Z2615" i="6"/>
  <c r="U2615" i="6"/>
  <c r="T2615" i="6"/>
  <c r="R2615" i="6"/>
  <c r="S2615" i="6" s="1"/>
  <c r="AR2614" i="6"/>
  <c r="AQ2614" i="6"/>
  <c r="AG2614" i="6"/>
  <c r="AH2614" i="6" s="1"/>
  <c r="AE2614" i="6"/>
  <c r="AA2614" i="6"/>
  <c r="Z2614" i="6"/>
  <c r="T2614" i="6"/>
  <c r="R2614" i="6"/>
  <c r="S2614" i="6" s="1"/>
  <c r="AR2613" i="6"/>
  <c r="AQ2613" i="6"/>
  <c r="AG2613" i="6"/>
  <c r="AH2613" i="6" s="1"/>
  <c r="AE2613" i="6"/>
  <c r="AA2613" i="6"/>
  <c r="Z2613" i="6"/>
  <c r="T2613" i="6"/>
  <c r="R2613" i="6"/>
  <c r="S2613" i="6" s="1"/>
  <c r="AR2612" i="6"/>
  <c r="AQ2612" i="6"/>
  <c r="AG2612" i="6"/>
  <c r="AH2612" i="6" s="1"/>
  <c r="AE2612" i="6"/>
  <c r="AA2612" i="6"/>
  <c r="Z2612" i="6"/>
  <c r="T2612" i="6"/>
  <c r="U2612" i="6" s="1"/>
  <c r="R2612" i="6"/>
  <c r="S2612" i="6" s="1"/>
  <c r="AR2611" i="6"/>
  <c r="AQ2611" i="6"/>
  <c r="AG2611" i="6"/>
  <c r="AH2611" i="6" s="1"/>
  <c r="AE2611" i="6"/>
  <c r="AA2611" i="6"/>
  <c r="Z2611" i="6"/>
  <c r="T2611" i="6"/>
  <c r="U2611" i="6" s="1"/>
  <c r="R2611" i="6"/>
  <c r="S2611" i="6" s="1"/>
  <c r="AR2610" i="6"/>
  <c r="AQ2610" i="6"/>
  <c r="AG2610" i="6"/>
  <c r="AH2610" i="6" s="1"/>
  <c r="AE2610" i="6"/>
  <c r="AA2610" i="6"/>
  <c r="Z2610" i="6"/>
  <c r="T2610" i="6"/>
  <c r="R2610" i="6"/>
  <c r="S2610" i="6" s="1"/>
  <c r="AR2609" i="6"/>
  <c r="AQ2609" i="6"/>
  <c r="AG2609" i="6"/>
  <c r="AH2609" i="6" s="1"/>
  <c r="AE2609" i="6"/>
  <c r="AA2609" i="6"/>
  <c r="Z2609" i="6"/>
  <c r="T2609" i="6"/>
  <c r="R2609" i="6"/>
  <c r="S2609" i="6" s="1"/>
  <c r="AR2608" i="6"/>
  <c r="AQ2608" i="6"/>
  <c r="AG2608" i="6"/>
  <c r="AH2608" i="6" s="1"/>
  <c r="AE2608" i="6"/>
  <c r="AA2608" i="6"/>
  <c r="Z2608" i="6"/>
  <c r="T2608" i="6"/>
  <c r="U2608" i="6" s="1"/>
  <c r="R2608" i="6"/>
  <c r="S2608" i="6" s="1"/>
  <c r="AR2607" i="6"/>
  <c r="AQ2607" i="6"/>
  <c r="AG2607" i="6"/>
  <c r="AH2607" i="6" s="1"/>
  <c r="AE2607" i="6"/>
  <c r="AA2607" i="6"/>
  <c r="Z2607" i="6"/>
  <c r="T2607" i="6"/>
  <c r="U2607" i="6" s="1"/>
  <c r="R2607" i="6"/>
  <c r="S2607" i="6" s="1"/>
  <c r="AR2606" i="6"/>
  <c r="AQ2606" i="6"/>
  <c r="AG2606" i="6"/>
  <c r="AH2606" i="6" s="1"/>
  <c r="AE2606" i="6"/>
  <c r="AA2606" i="6"/>
  <c r="Z2606" i="6"/>
  <c r="T2606" i="6"/>
  <c r="U2606" i="6" s="1"/>
  <c r="R2606" i="6"/>
  <c r="S2606" i="6" s="1"/>
  <c r="AR2605" i="6"/>
  <c r="AQ2605" i="6"/>
  <c r="AG2605" i="6"/>
  <c r="AH2605" i="6" s="1"/>
  <c r="AE2605" i="6"/>
  <c r="AA2605" i="6"/>
  <c r="Z2605" i="6"/>
  <c r="T2605" i="6"/>
  <c r="U2605" i="6" s="1"/>
  <c r="R2605" i="6"/>
  <c r="S2605" i="6" s="1"/>
  <c r="AR2604" i="6"/>
  <c r="AQ2604" i="6"/>
  <c r="AG2604" i="6"/>
  <c r="AH2604" i="6" s="1"/>
  <c r="AE2604" i="6"/>
  <c r="AA2604" i="6"/>
  <c r="Z2604" i="6"/>
  <c r="T2604" i="6"/>
  <c r="U2604" i="6" s="1"/>
  <c r="R2604" i="6"/>
  <c r="S2604" i="6" s="1"/>
  <c r="AR2603" i="6"/>
  <c r="AQ2603" i="6"/>
  <c r="AG2603" i="6"/>
  <c r="AH2603" i="6" s="1"/>
  <c r="AE2603" i="6"/>
  <c r="AA2603" i="6"/>
  <c r="Z2603" i="6"/>
  <c r="T2603" i="6"/>
  <c r="U2603" i="6" s="1"/>
  <c r="R2603" i="6"/>
  <c r="S2603" i="6" s="1"/>
  <c r="AR2602" i="6"/>
  <c r="AQ2602" i="6"/>
  <c r="AG2602" i="6"/>
  <c r="AH2602" i="6" s="1"/>
  <c r="AE2602" i="6"/>
  <c r="AA2602" i="6"/>
  <c r="Z2602" i="6"/>
  <c r="U2602" i="6"/>
  <c r="T2602" i="6"/>
  <c r="R2602" i="6"/>
  <c r="S2602" i="6" s="1"/>
  <c r="AR2601" i="6"/>
  <c r="AQ2601" i="6"/>
  <c r="AG2601" i="6"/>
  <c r="AH2601" i="6" s="1"/>
  <c r="AE2601" i="6"/>
  <c r="AA2601" i="6"/>
  <c r="Z2601" i="6"/>
  <c r="T2601" i="6"/>
  <c r="R2601" i="6"/>
  <c r="S2601" i="6" s="1"/>
  <c r="AR2600" i="6"/>
  <c r="AQ2600" i="6"/>
  <c r="AG2600" i="6"/>
  <c r="AH2600" i="6" s="1"/>
  <c r="AE2600" i="6"/>
  <c r="AA2600" i="6"/>
  <c r="Z2600" i="6"/>
  <c r="T2600" i="6"/>
  <c r="U2600" i="6" s="1"/>
  <c r="R2600" i="6"/>
  <c r="S2600" i="6" s="1"/>
  <c r="AR2599" i="6"/>
  <c r="AQ2599" i="6"/>
  <c r="AG2599" i="6"/>
  <c r="AH2599" i="6" s="1"/>
  <c r="AE2599" i="6"/>
  <c r="AA2599" i="6"/>
  <c r="Z2599" i="6"/>
  <c r="T2599" i="6"/>
  <c r="U2599" i="6" s="1"/>
  <c r="R2599" i="6"/>
  <c r="S2599" i="6" s="1"/>
  <c r="AR2598" i="6"/>
  <c r="AQ2598" i="6"/>
  <c r="AG2598" i="6"/>
  <c r="AH2598" i="6" s="1"/>
  <c r="AE2598" i="6"/>
  <c r="AA2598" i="6"/>
  <c r="Z2598" i="6"/>
  <c r="T2598" i="6"/>
  <c r="U2598" i="6" s="1"/>
  <c r="R2598" i="6"/>
  <c r="S2598" i="6" s="1"/>
  <c r="AR2597" i="6"/>
  <c r="AQ2597" i="6"/>
  <c r="AG2597" i="6"/>
  <c r="AH2597" i="6" s="1"/>
  <c r="AE2597" i="6"/>
  <c r="AA2597" i="6"/>
  <c r="Z2597" i="6"/>
  <c r="T2597" i="6"/>
  <c r="R2597" i="6"/>
  <c r="S2597" i="6" s="1"/>
  <c r="AR2596" i="6"/>
  <c r="AQ2596" i="6"/>
  <c r="AG2596" i="6"/>
  <c r="AH2596" i="6" s="1"/>
  <c r="AE2596" i="6"/>
  <c r="AA2596" i="6"/>
  <c r="Z2596" i="6"/>
  <c r="T2596" i="6"/>
  <c r="U2596" i="6" s="1"/>
  <c r="R2596" i="6"/>
  <c r="S2596" i="6" s="1"/>
  <c r="AR2595" i="6"/>
  <c r="AQ2595" i="6"/>
  <c r="AG2595" i="6"/>
  <c r="AH2595" i="6" s="1"/>
  <c r="AE2595" i="6"/>
  <c r="AA2595" i="6"/>
  <c r="Z2595" i="6"/>
  <c r="T2595" i="6"/>
  <c r="U2595" i="6" s="1"/>
  <c r="R2595" i="6"/>
  <c r="S2595" i="6" s="1"/>
  <c r="AR2594" i="6"/>
  <c r="AQ2594" i="6"/>
  <c r="AG2594" i="6"/>
  <c r="AH2594" i="6" s="1"/>
  <c r="AE2594" i="6"/>
  <c r="AA2594" i="6"/>
  <c r="Z2594" i="6"/>
  <c r="T2594" i="6"/>
  <c r="R2594" i="6"/>
  <c r="S2594" i="6" s="1"/>
  <c r="AR2593" i="6"/>
  <c r="AQ2593" i="6"/>
  <c r="AG2593" i="6"/>
  <c r="AH2593" i="6" s="1"/>
  <c r="AE2593" i="6"/>
  <c r="AA2593" i="6"/>
  <c r="Z2593" i="6"/>
  <c r="T2593" i="6"/>
  <c r="R2593" i="6"/>
  <c r="S2593" i="6" s="1"/>
  <c r="AR2592" i="6"/>
  <c r="AQ2592" i="6"/>
  <c r="AG2592" i="6"/>
  <c r="AH2592" i="6" s="1"/>
  <c r="AE2592" i="6"/>
  <c r="AA2592" i="6"/>
  <c r="Z2592" i="6"/>
  <c r="T2592" i="6"/>
  <c r="U2592" i="6" s="1"/>
  <c r="R2592" i="6"/>
  <c r="S2592" i="6" s="1"/>
  <c r="AR2591" i="6"/>
  <c r="AQ2591" i="6"/>
  <c r="AG2591" i="6"/>
  <c r="AH2591" i="6" s="1"/>
  <c r="AE2591" i="6"/>
  <c r="AA2591" i="6"/>
  <c r="Z2591" i="6"/>
  <c r="U2591" i="6"/>
  <c r="T2591" i="6"/>
  <c r="R2591" i="6"/>
  <c r="S2591" i="6" s="1"/>
  <c r="AR2590" i="6"/>
  <c r="AQ2590" i="6"/>
  <c r="AG2590" i="6"/>
  <c r="AH2590" i="6" s="1"/>
  <c r="AE2590" i="6"/>
  <c r="AA2590" i="6"/>
  <c r="Z2590" i="6"/>
  <c r="T2590" i="6"/>
  <c r="R2590" i="6"/>
  <c r="S2590" i="6" s="1"/>
  <c r="AR2589" i="6"/>
  <c r="AQ2589" i="6"/>
  <c r="AG2589" i="6"/>
  <c r="AH2589" i="6" s="1"/>
  <c r="AE2589" i="6"/>
  <c r="AA2589" i="6"/>
  <c r="Z2589" i="6"/>
  <c r="T2589" i="6"/>
  <c r="S2589" i="6"/>
  <c r="R2589" i="6"/>
  <c r="AR2588" i="6"/>
  <c r="AQ2588" i="6"/>
  <c r="AG2588" i="6"/>
  <c r="AH2588" i="6" s="1"/>
  <c r="AE2588" i="6"/>
  <c r="AA2588" i="6"/>
  <c r="Z2588" i="6"/>
  <c r="T2588" i="6"/>
  <c r="U2588" i="6" s="1"/>
  <c r="R2588" i="6"/>
  <c r="S2588" i="6" s="1"/>
  <c r="AR2587" i="6"/>
  <c r="AQ2587" i="6"/>
  <c r="AG2587" i="6"/>
  <c r="AH2587" i="6" s="1"/>
  <c r="AE2587" i="6"/>
  <c r="AA2587" i="6"/>
  <c r="Z2587" i="6"/>
  <c r="T2587" i="6"/>
  <c r="U2587" i="6" s="1"/>
  <c r="R2587" i="6"/>
  <c r="S2587" i="6" s="1"/>
  <c r="AR2586" i="6"/>
  <c r="AQ2586" i="6"/>
  <c r="AG2586" i="6"/>
  <c r="AH2586" i="6" s="1"/>
  <c r="AE2586" i="6"/>
  <c r="AA2586" i="6"/>
  <c r="Z2586" i="6"/>
  <c r="T2586" i="6"/>
  <c r="R2586" i="6"/>
  <c r="S2586" i="6" s="1"/>
  <c r="AR2585" i="6"/>
  <c r="AQ2585" i="6"/>
  <c r="AG2585" i="6"/>
  <c r="AH2585" i="6" s="1"/>
  <c r="AE2585" i="6"/>
  <c r="AA2585" i="6"/>
  <c r="Z2585" i="6"/>
  <c r="T2585" i="6"/>
  <c r="R2585" i="6"/>
  <c r="S2585" i="6" s="1"/>
  <c r="AR2584" i="6"/>
  <c r="AQ2584" i="6"/>
  <c r="AG2584" i="6"/>
  <c r="AH2584" i="6" s="1"/>
  <c r="AE2584" i="6"/>
  <c r="AA2584" i="6"/>
  <c r="Z2584" i="6"/>
  <c r="T2584" i="6"/>
  <c r="U2584" i="6" s="1"/>
  <c r="R2584" i="6"/>
  <c r="S2584" i="6" s="1"/>
  <c r="AR2583" i="6"/>
  <c r="AQ2583" i="6"/>
  <c r="AG2583" i="6"/>
  <c r="AH2583" i="6" s="1"/>
  <c r="AE2583" i="6"/>
  <c r="AA2583" i="6"/>
  <c r="Z2583" i="6"/>
  <c r="T2583" i="6"/>
  <c r="U2583" i="6" s="1"/>
  <c r="R2583" i="6"/>
  <c r="S2583" i="6" s="1"/>
  <c r="AR2582" i="6"/>
  <c r="AQ2582" i="6"/>
  <c r="AG2582" i="6"/>
  <c r="AH2582" i="6" s="1"/>
  <c r="AE2582" i="6"/>
  <c r="AA2582" i="6"/>
  <c r="Z2582" i="6"/>
  <c r="T2582" i="6"/>
  <c r="R2582" i="6"/>
  <c r="S2582" i="6" s="1"/>
  <c r="AR2581" i="6"/>
  <c r="AQ2581" i="6"/>
  <c r="AG2581" i="6"/>
  <c r="AH2581" i="6" s="1"/>
  <c r="AE2581" i="6"/>
  <c r="AA2581" i="6"/>
  <c r="Z2581" i="6"/>
  <c r="T2581" i="6"/>
  <c r="R2581" i="6"/>
  <c r="S2581" i="6" s="1"/>
  <c r="AR2580" i="6"/>
  <c r="AQ2580" i="6"/>
  <c r="AG2580" i="6"/>
  <c r="AH2580" i="6" s="1"/>
  <c r="AE2580" i="6"/>
  <c r="AA2580" i="6"/>
  <c r="Z2580" i="6"/>
  <c r="T2580" i="6"/>
  <c r="U2580" i="6" s="1"/>
  <c r="R2580" i="6"/>
  <c r="S2580" i="6" s="1"/>
  <c r="AR2579" i="6"/>
  <c r="AQ2579" i="6"/>
  <c r="AG2579" i="6"/>
  <c r="AH2579" i="6" s="1"/>
  <c r="AE2579" i="6"/>
  <c r="AA2579" i="6"/>
  <c r="Z2579" i="6"/>
  <c r="T2579" i="6"/>
  <c r="U2579" i="6" s="1"/>
  <c r="R2579" i="6"/>
  <c r="S2579" i="6" s="1"/>
  <c r="AR2578" i="6"/>
  <c r="AQ2578" i="6"/>
  <c r="AG2578" i="6"/>
  <c r="AH2578" i="6" s="1"/>
  <c r="AE2578" i="6"/>
  <c r="AA2578" i="6"/>
  <c r="Z2578" i="6"/>
  <c r="T2578" i="6"/>
  <c r="R2578" i="6"/>
  <c r="S2578" i="6" s="1"/>
  <c r="AR2577" i="6"/>
  <c r="AQ2577" i="6"/>
  <c r="AG2577" i="6"/>
  <c r="AH2577" i="6" s="1"/>
  <c r="AE2577" i="6"/>
  <c r="AA2577" i="6"/>
  <c r="Z2577" i="6"/>
  <c r="T2577" i="6"/>
  <c r="R2577" i="6"/>
  <c r="S2577" i="6" s="1"/>
  <c r="AR2576" i="6"/>
  <c r="AQ2576" i="6"/>
  <c r="AG2576" i="6"/>
  <c r="AH2576" i="6" s="1"/>
  <c r="AE2576" i="6"/>
  <c r="AA2576" i="6"/>
  <c r="Z2576" i="6"/>
  <c r="T2576" i="6"/>
  <c r="U2576" i="6" s="1"/>
  <c r="R2576" i="6"/>
  <c r="S2576" i="6" s="1"/>
  <c r="AR2575" i="6"/>
  <c r="AQ2575" i="6"/>
  <c r="AG2575" i="6"/>
  <c r="AH2575" i="6" s="1"/>
  <c r="AE2575" i="6"/>
  <c r="AA2575" i="6"/>
  <c r="Z2575" i="6"/>
  <c r="T2575" i="6"/>
  <c r="U2575" i="6" s="1"/>
  <c r="R2575" i="6"/>
  <c r="S2575" i="6" s="1"/>
  <c r="AR2574" i="6"/>
  <c r="AQ2574" i="6"/>
  <c r="AG2574" i="6"/>
  <c r="AH2574" i="6" s="1"/>
  <c r="AE2574" i="6"/>
  <c r="AA2574" i="6"/>
  <c r="Z2574" i="6"/>
  <c r="T2574" i="6"/>
  <c r="R2574" i="6"/>
  <c r="S2574" i="6" s="1"/>
  <c r="AR2573" i="6"/>
  <c r="AQ2573" i="6"/>
  <c r="AG2573" i="6"/>
  <c r="AH2573" i="6" s="1"/>
  <c r="AE2573" i="6"/>
  <c r="AA2573" i="6"/>
  <c r="Z2573" i="6"/>
  <c r="T2573" i="6"/>
  <c r="R2573" i="6"/>
  <c r="S2573" i="6" s="1"/>
  <c r="AR2572" i="6"/>
  <c r="AQ2572" i="6"/>
  <c r="AG2572" i="6"/>
  <c r="AH2572" i="6" s="1"/>
  <c r="AE2572" i="6"/>
  <c r="AA2572" i="6"/>
  <c r="Z2572" i="6"/>
  <c r="T2572" i="6"/>
  <c r="U2572" i="6" s="1"/>
  <c r="R2572" i="6"/>
  <c r="S2572" i="6" s="1"/>
  <c r="AR2571" i="6"/>
  <c r="AQ2571" i="6"/>
  <c r="AG2571" i="6"/>
  <c r="AH2571" i="6" s="1"/>
  <c r="AE2571" i="6"/>
  <c r="AA2571" i="6"/>
  <c r="Z2571" i="6"/>
  <c r="T2571" i="6"/>
  <c r="U2571" i="6" s="1"/>
  <c r="R2571" i="6"/>
  <c r="S2571" i="6" s="1"/>
  <c r="AR2570" i="6"/>
  <c r="AQ2570" i="6"/>
  <c r="AG2570" i="6"/>
  <c r="AH2570" i="6" s="1"/>
  <c r="AE2570" i="6"/>
  <c r="AA2570" i="6"/>
  <c r="Z2570" i="6"/>
  <c r="T2570" i="6"/>
  <c r="R2570" i="6"/>
  <c r="S2570" i="6" s="1"/>
  <c r="AR2569" i="6"/>
  <c r="AQ2569" i="6"/>
  <c r="AG2569" i="6"/>
  <c r="AH2569" i="6" s="1"/>
  <c r="AE2569" i="6"/>
  <c r="AA2569" i="6"/>
  <c r="Z2569" i="6"/>
  <c r="T2569" i="6"/>
  <c r="R2569" i="6"/>
  <c r="S2569" i="6" s="1"/>
  <c r="AR2568" i="6"/>
  <c r="AQ2568" i="6"/>
  <c r="AG2568" i="6"/>
  <c r="AH2568" i="6" s="1"/>
  <c r="AE2568" i="6"/>
  <c r="AA2568" i="6"/>
  <c r="Z2568" i="6"/>
  <c r="T2568" i="6"/>
  <c r="U2568" i="6" s="1"/>
  <c r="R2568" i="6"/>
  <c r="S2568" i="6" s="1"/>
  <c r="AR2567" i="6"/>
  <c r="AQ2567" i="6"/>
  <c r="AG2567" i="6"/>
  <c r="AH2567" i="6" s="1"/>
  <c r="AE2567" i="6"/>
  <c r="AA2567" i="6"/>
  <c r="Z2567" i="6"/>
  <c r="T2567" i="6"/>
  <c r="U2567" i="6" s="1"/>
  <c r="R2567" i="6"/>
  <c r="S2567" i="6" s="1"/>
  <c r="AR2566" i="6"/>
  <c r="AQ2566" i="6"/>
  <c r="AG2566" i="6"/>
  <c r="AH2566" i="6" s="1"/>
  <c r="AE2566" i="6"/>
  <c r="AA2566" i="6"/>
  <c r="Z2566" i="6"/>
  <c r="T2566" i="6"/>
  <c r="R2566" i="6"/>
  <c r="S2566" i="6" s="1"/>
  <c r="AR2565" i="6"/>
  <c r="AQ2565" i="6"/>
  <c r="AG2565" i="6"/>
  <c r="AH2565" i="6" s="1"/>
  <c r="AE2565" i="6"/>
  <c r="AA2565" i="6"/>
  <c r="Z2565" i="6"/>
  <c r="T2565" i="6"/>
  <c r="R2565" i="6"/>
  <c r="S2565" i="6" s="1"/>
  <c r="AR2564" i="6"/>
  <c r="AQ2564" i="6"/>
  <c r="AG2564" i="6"/>
  <c r="AH2564" i="6" s="1"/>
  <c r="AE2564" i="6"/>
  <c r="AA2564" i="6"/>
  <c r="Z2564" i="6"/>
  <c r="T2564" i="6"/>
  <c r="U2564" i="6" s="1"/>
  <c r="R2564" i="6"/>
  <c r="S2564" i="6" s="1"/>
  <c r="AR2563" i="6"/>
  <c r="AQ2563" i="6"/>
  <c r="AG2563" i="6"/>
  <c r="AH2563" i="6" s="1"/>
  <c r="AE2563" i="6"/>
  <c r="AA2563" i="6"/>
  <c r="Z2563" i="6"/>
  <c r="T2563" i="6"/>
  <c r="U2563" i="6" s="1"/>
  <c r="R2563" i="6"/>
  <c r="S2563" i="6" s="1"/>
  <c r="AR2562" i="6"/>
  <c r="AQ2562" i="6"/>
  <c r="AG2562" i="6"/>
  <c r="AH2562" i="6" s="1"/>
  <c r="AE2562" i="6"/>
  <c r="AA2562" i="6"/>
  <c r="Z2562" i="6"/>
  <c r="T2562" i="6"/>
  <c r="R2562" i="6"/>
  <c r="S2562" i="6" s="1"/>
  <c r="AR2561" i="6"/>
  <c r="AQ2561" i="6"/>
  <c r="AG2561" i="6"/>
  <c r="AH2561" i="6" s="1"/>
  <c r="AE2561" i="6"/>
  <c r="AA2561" i="6"/>
  <c r="Z2561" i="6"/>
  <c r="T2561" i="6"/>
  <c r="R2561" i="6"/>
  <c r="S2561" i="6" s="1"/>
  <c r="AR2560" i="6"/>
  <c r="AQ2560" i="6"/>
  <c r="AG2560" i="6"/>
  <c r="AH2560" i="6" s="1"/>
  <c r="AE2560" i="6"/>
  <c r="AA2560" i="6"/>
  <c r="Z2560" i="6"/>
  <c r="T2560" i="6"/>
  <c r="U2560" i="6" s="1"/>
  <c r="R2560" i="6"/>
  <c r="S2560" i="6" s="1"/>
  <c r="AR2559" i="6"/>
  <c r="AQ2559" i="6"/>
  <c r="AG2559" i="6"/>
  <c r="AH2559" i="6" s="1"/>
  <c r="AE2559" i="6"/>
  <c r="AA2559" i="6"/>
  <c r="Z2559" i="6"/>
  <c r="T2559" i="6"/>
  <c r="U2559" i="6" s="1"/>
  <c r="R2559" i="6"/>
  <c r="S2559" i="6" s="1"/>
  <c r="AR2558" i="6"/>
  <c r="AQ2558" i="6"/>
  <c r="AG2558" i="6"/>
  <c r="AH2558" i="6" s="1"/>
  <c r="AE2558" i="6"/>
  <c r="AA2558" i="6"/>
  <c r="Z2558" i="6"/>
  <c r="T2558" i="6"/>
  <c r="U2558" i="6" s="1"/>
  <c r="R2558" i="6"/>
  <c r="S2558" i="6" s="1"/>
  <c r="AR2557" i="6"/>
  <c r="AQ2557" i="6"/>
  <c r="AG2557" i="6"/>
  <c r="AH2557" i="6" s="1"/>
  <c r="AE2557" i="6"/>
  <c r="AA2557" i="6"/>
  <c r="Z2557" i="6"/>
  <c r="T2557" i="6"/>
  <c r="R2557" i="6"/>
  <c r="S2557" i="6" s="1"/>
  <c r="AR2556" i="6"/>
  <c r="AQ2556" i="6"/>
  <c r="AG2556" i="6"/>
  <c r="AH2556" i="6" s="1"/>
  <c r="AE2556" i="6"/>
  <c r="AA2556" i="6"/>
  <c r="Z2556" i="6"/>
  <c r="U2556" i="6"/>
  <c r="T2556" i="6"/>
  <c r="R2556" i="6"/>
  <c r="S2556" i="6" s="1"/>
  <c r="AR2555" i="6"/>
  <c r="AQ2555" i="6"/>
  <c r="AG2555" i="6"/>
  <c r="AH2555" i="6" s="1"/>
  <c r="AE2555" i="6"/>
  <c r="AA2555" i="6"/>
  <c r="Z2555" i="6"/>
  <c r="T2555" i="6"/>
  <c r="U2555" i="6" s="1"/>
  <c r="R2555" i="6"/>
  <c r="S2555" i="6" s="1"/>
  <c r="AR2554" i="6"/>
  <c r="AQ2554" i="6"/>
  <c r="AG2554" i="6"/>
  <c r="AH2554" i="6" s="1"/>
  <c r="AE2554" i="6"/>
  <c r="AA2554" i="6"/>
  <c r="Z2554" i="6"/>
  <c r="T2554" i="6"/>
  <c r="U2554" i="6" s="1"/>
  <c r="R2554" i="6"/>
  <c r="S2554" i="6" s="1"/>
  <c r="AR2553" i="6"/>
  <c r="AQ2553" i="6"/>
  <c r="AG2553" i="6"/>
  <c r="AH2553" i="6" s="1"/>
  <c r="AE2553" i="6"/>
  <c r="AA2553" i="6"/>
  <c r="Z2553" i="6"/>
  <c r="T2553" i="6"/>
  <c r="R2553" i="6"/>
  <c r="S2553" i="6" s="1"/>
  <c r="AR2552" i="6"/>
  <c r="AQ2552" i="6"/>
  <c r="AG2552" i="6"/>
  <c r="AH2552" i="6" s="1"/>
  <c r="AE2552" i="6"/>
  <c r="AA2552" i="6"/>
  <c r="Z2552" i="6"/>
  <c r="T2552" i="6"/>
  <c r="U2552" i="6" s="1"/>
  <c r="R2552" i="6"/>
  <c r="S2552" i="6" s="1"/>
  <c r="AR2551" i="6"/>
  <c r="AQ2551" i="6"/>
  <c r="AG2551" i="6"/>
  <c r="AH2551" i="6" s="1"/>
  <c r="AE2551" i="6"/>
  <c r="AA2551" i="6"/>
  <c r="Z2551" i="6"/>
  <c r="T2551" i="6"/>
  <c r="U2551" i="6" s="1"/>
  <c r="R2551" i="6"/>
  <c r="S2551" i="6" s="1"/>
  <c r="AR2550" i="6"/>
  <c r="AQ2550" i="6"/>
  <c r="AG2550" i="6"/>
  <c r="AH2550" i="6" s="1"/>
  <c r="AE2550" i="6"/>
  <c r="AA2550" i="6"/>
  <c r="Z2550" i="6"/>
  <c r="T2550" i="6"/>
  <c r="U2550" i="6" s="1"/>
  <c r="R2550" i="6"/>
  <c r="S2550" i="6" s="1"/>
  <c r="AR2549" i="6"/>
  <c r="AQ2549" i="6"/>
  <c r="AG2549" i="6"/>
  <c r="AH2549" i="6" s="1"/>
  <c r="AE2549" i="6"/>
  <c r="AA2549" i="6"/>
  <c r="Z2549" i="6"/>
  <c r="T2549" i="6"/>
  <c r="R2549" i="6"/>
  <c r="S2549" i="6" s="1"/>
  <c r="AR2548" i="6"/>
  <c r="AQ2548" i="6"/>
  <c r="AG2548" i="6"/>
  <c r="AH2548" i="6" s="1"/>
  <c r="AE2548" i="6"/>
  <c r="AA2548" i="6"/>
  <c r="Z2548" i="6"/>
  <c r="T2548" i="6"/>
  <c r="R2548" i="6"/>
  <c r="S2548" i="6" s="1"/>
  <c r="AR2547" i="6"/>
  <c r="AQ2547" i="6"/>
  <c r="AG2547" i="6"/>
  <c r="AH2547" i="6" s="1"/>
  <c r="AE2547" i="6"/>
  <c r="AA2547" i="6"/>
  <c r="Z2547" i="6"/>
  <c r="T2547" i="6"/>
  <c r="U2547" i="6" s="1"/>
  <c r="R2547" i="6"/>
  <c r="S2547" i="6" s="1"/>
  <c r="AR2546" i="6"/>
  <c r="AQ2546" i="6"/>
  <c r="AG2546" i="6"/>
  <c r="AH2546" i="6" s="1"/>
  <c r="AE2546" i="6"/>
  <c r="AA2546" i="6"/>
  <c r="Z2546" i="6"/>
  <c r="T2546" i="6"/>
  <c r="U2546" i="6" s="1"/>
  <c r="R2546" i="6"/>
  <c r="S2546" i="6" s="1"/>
  <c r="AR2545" i="6"/>
  <c r="AQ2545" i="6"/>
  <c r="AG2545" i="6"/>
  <c r="AH2545" i="6" s="1"/>
  <c r="AE2545" i="6"/>
  <c r="AA2545" i="6"/>
  <c r="Z2545" i="6"/>
  <c r="T2545" i="6"/>
  <c r="R2545" i="6"/>
  <c r="S2545" i="6" s="1"/>
  <c r="AR2544" i="6"/>
  <c r="AQ2544" i="6"/>
  <c r="AG2544" i="6"/>
  <c r="AH2544" i="6" s="1"/>
  <c r="AE2544" i="6"/>
  <c r="AA2544" i="6"/>
  <c r="Z2544" i="6"/>
  <c r="T2544" i="6"/>
  <c r="R2544" i="6"/>
  <c r="S2544" i="6" s="1"/>
  <c r="AR2543" i="6"/>
  <c r="AQ2543" i="6"/>
  <c r="AG2543" i="6"/>
  <c r="AH2543" i="6" s="1"/>
  <c r="AE2543" i="6"/>
  <c r="AA2543" i="6"/>
  <c r="Z2543" i="6"/>
  <c r="T2543" i="6"/>
  <c r="U2543" i="6" s="1"/>
  <c r="R2543" i="6"/>
  <c r="S2543" i="6" s="1"/>
  <c r="AR2542" i="6"/>
  <c r="AQ2542" i="6"/>
  <c r="AG2542" i="6"/>
  <c r="AH2542" i="6" s="1"/>
  <c r="AE2542" i="6"/>
  <c r="AA2542" i="6"/>
  <c r="Z2542" i="6"/>
  <c r="T2542" i="6"/>
  <c r="U2542" i="6" s="1"/>
  <c r="R2542" i="6"/>
  <c r="S2542" i="6" s="1"/>
  <c r="AR2541" i="6"/>
  <c r="AQ2541" i="6"/>
  <c r="AG2541" i="6"/>
  <c r="AH2541" i="6" s="1"/>
  <c r="AE2541" i="6"/>
  <c r="AA2541" i="6"/>
  <c r="Z2541" i="6"/>
  <c r="T2541" i="6"/>
  <c r="R2541" i="6"/>
  <c r="S2541" i="6" s="1"/>
  <c r="AR2540" i="6"/>
  <c r="AQ2540" i="6"/>
  <c r="AG2540" i="6"/>
  <c r="AH2540" i="6" s="1"/>
  <c r="AE2540" i="6"/>
  <c r="AA2540" i="6"/>
  <c r="Z2540" i="6"/>
  <c r="T2540" i="6"/>
  <c r="R2540" i="6"/>
  <c r="S2540" i="6" s="1"/>
  <c r="AR2539" i="6"/>
  <c r="AQ2539" i="6"/>
  <c r="AG2539" i="6"/>
  <c r="AH2539" i="6" s="1"/>
  <c r="AE2539" i="6"/>
  <c r="AA2539" i="6"/>
  <c r="Z2539" i="6"/>
  <c r="T2539" i="6"/>
  <c r="U2539" i="6" s="1"/>
  <c r="R2539" i="6"/>
  <c r="S2539" i="6" s="1"/>
  <c r="AR2538" i="6"/>
  <c r="AQ2538" i="6"/>
  <c r="AG2538" i="6"/>
  <c r="AH2538" i="6" s="1"/>
  <c r="AE2538" i="6"/>
  <c r="AA2538" i="6"/>
  <c r="Z2538" i="6"/>
  <c r="T2538" i="6"/>
  <c r="U2538" i="6" s="1"/>
  <c r="R2538" i="6"/>
  <c r="S2538" i="6" s="1"/>
  <c r="AR2537" i="6"/>
  <c r="AQ2537" i="6"/>
  <c r="AG2537" i="6"/>
  <c r="AH2537" i="6" s="1"/>
  <c r="AE2537" i="6"/>
  <c r="AA2537" i="6"/>
  <c r="Z2537" i="6"/>
  <c r="T2537" i="6"/>
  <c r="R2537" i="6"/>
  <c r="S2537" i="6" s="1"/>
  <c r="AR2536" i="6"/>
  <c r="AQ2536" i="6"/>
  <c r="AG2536" i="6"/>
  <c r="AH2536" i="6" s="1"/>
  <c r="AE2536" i="6"/>
  <c r="AA2536" i="6"/>
  <c r="Z2536" i="6"/>
  <c r="T2536" i="6"/>
  <c r="R2536" i="6"/>
  <c r="S2536" i="6" s="1"/>
  <c r="AR2535" i="6"/>
  <c r="AQ2535" i="6"/>
  <c r="AG2535" i="6"/>
  <c r="AH2535" i="6" s="1"/>
  <c r="AE2535" i="6"/>
  <c r="AA2535" i="6"/>
  <c r="Z2535" i="6"/>
  <c r="T2535" i="6"/>
  <c r="U2535" i="6" s="1"/>
  <c r="R2535" i="6"/>
  <c r="S2535" i="6" s="1"/>
  <c r="AR2534" i="6"/>
  <c r="AQ2534" i="6"/>
  <c r="AG2534" i="6"/>
  <c r="AH2534" i="6" s="1"/>
  <c r="AE2534" i="6"/>
  <c r="AA2534" i="6"/>
  <c r="Z2534" i="6"/>
  <c r="T2534" i="6"/>
  <c r="U2534" i="6" s="1"/>
  <c r="R2534" i="6"/>
  <c r="S2534" i="6" s="1"/>
  <c r="AR2533" i="6"/>
  <c r="AQ2533" i="6"/>
  <c r="AG2533" i="6"/>
  <c r="AH2533" i="6" s="1"/>
  <c r="AE2533" i="6"/>
  <c r="AA2533" i="6"/>
  <c r="Z2533" i="6"/>
  <c r="T2533" i="6"/>
  <c r="R2533" i="6"/>
  <c r="S2533" i="6" s="1"/>
  <c r="AR2532" i="6"/>
  <c r="AQ2532" i="6"/>
  <c r="AG2532" i="6"/>
  <c r="AH2532" i="6" s="1"/>
  <c r="AE2532" i="6"/>
  <c r="AA2532" i="6"/>
  <c r="Z2532" i="6"/>
  <c r="T2532" i="6"/>
  <c r="R2532" i="6"/>
  <c r="S2532" i="6" s="1"/>
  <c r="AR2531" i="6"/>
  <c r="AQ2531" i="6"/>
  <c r="AG2531" i="6"/>
  <c r="AH2531" i="6" s="1"/>
  <c r="AE2531" i="6"/>
  <c r="AA2531" i="6"/>
  <c r="Z2531" i="6"/>
  <c r="T2531" i="6"/>
  <c r="U2531" i="6" s="1"/>
  <c r="R2531" i="6"/>
  <c r="S2531" i="6" s="1"/>
  <c r="AR2530" i="6"/>
  <c r="AQ2530" i="6"/>
  <c r="AG2530" i="6"/>
  <c r="AH2530" i="6" s="1"/>
  <c r="AE2530" i="6"/>
  <c r="AA2530" i="6"/>
  <c r="Z2530" i="6"/>
  <c r="T2530" i="6"/>
  <c r="U2530" i="6" s="1"/>
  <c r="R2530" i="6"/>
  <c r="S2530" i="6" s="1"/>
  <c r="AR2529" i="6"/>
  <c r="AQ2529" i="6"/>
  <c r="AG2529" i="6"/>
  <c r="AH2529" i="6" s="1"/>
  <c r="AE2529" i="6"/>
  <c r="AA2529" i="6"/>
  <c r="Z2529" i="6"/>
  <c r="T2529" i="6"/>
  <c r="R2529" i="6"/>
  <c r="S2529" i="6" s="1"/>
  <c r="AR2528" i="6"/>
  <c r="AQ2528" i="6"/>
  <c r="AG2528" i="6"/>
  <c r="AH2528" i="6" s="1"/>
  <c r="AE2528" i="6"/>
  <c r="AA2528" i="6"/>
  <c r="Z2528" i="6"/>
  <c r="T2528" i="6"/>
  <c r="R2528" i="6"/>
  <c r="S2528" i="6" s="1"/>
  <c r="AR2527" i="6"/>
  <c r="AQ2527" i="6"/>
  <c r="AG2527" i="6"/>
  <c r="AH2527" i="6" s="1"/>
  <c r="AE2527" i="6"/>
  <c r="AA2527" i="6"/>
  <c r="Z2527" i="6"/>
  <c r="T2527" i="6"/>
  <c r="U2527" i="6" s="1"/>
  <c r="R2527" i="6"/>
  <c r="S2527" i="6" s="1"/>
  <c r="AR2526" i="6"/>
  <c r="AQ2526" i="6"/>
  <c r="AG2526" i="6"/>
  <c r="AH2526" i="6" s="1"/>
  <c r="AE2526" i="6"/>
  <c r="AA2526" i="6"/>
  <c r="Z2526" i="6"/>
  <c r="T2526" i="6"/>
  <c r="U2526" i="6" s="1"/>
  <c r="R2526" i="6"/>
  <c r="S2526" i="6" s="1"/>
  <c r="AR2525" i="6"/>
  <c r="AQ2525" i="6"/>
  <c r="AG2525" i="6"/>
  <c r="AH2525" i="6" s="1"/>
  <c r="AE2525" i="6"/>
  <c r="AA2525" i="6"/>
  <c r="Z2525" i="6"/>
  <c r="T2525" i="6"/>
  <c r="U2525" i="6" s="1"/>
  <c r="R2525" i="6"/>
  <c r="S2525" i="6" s="1"/>
  <c r="AR2524" i="6"/>
  <c r="AQ2524" i="6"/>
  <c r="AG2524" i="6"/>
  <c r="AH2524" i="6" s="1"/>
  <c r="AE2524" i="6"/>
  <c r="AA2524" i="6"/>
  <c r="Z2524" i="6"/>
  <c r="T2524" i="6"/>
  <c r="R2524" i="6"/>
  <c r="S2524" i="6" s="1"/>
  <c r="AR2523" i="6"/>
  <c r="AQ2523" i="6"/>
  <c r="AG2523" i="6"/>
  <c r="AH2523" i="6" s="1"/>
  <c r="AE2523" i="6"/>
  <c r="AA2523" i="6"/>
  <c r="Z2523" i="6"/>
  <c r="T2523" i="6"/>
  <c r="U2523" i="6" s="1"/>
  <c r="R2523" i="6"/>
  <c r="S2523" i="6" s="1"/>
  <c r="AR2522" i="6"/>
  <c r="AQ2522" i="6"/>
  <c r="AG2522" i="6"/>
  <c r="AH2522" i="6" s="1"/>
  <c r="AE2522" i="6"/>
  <c r="AA2522" i="6"/>
  <c r="Z2522" i="6"/>
  <c r="T2522" i="6"/>
  <c r="U2522" i="6" s="1"/>
  <c r="R2522" i="6"/>
  <c r="S2522" i="6" s="1"/>
  <c r="AR2521" i="6"/>
  <c r="AQ2521" i="6"/>
  <c r="AG2521" i="6"/>
  <c r="AH2521" i="6" s="1"/>
  <c r="AE2521" i="6"/>
  <c r="AA2521" i="6"/>
  <c r="Z2521" i="6"/>
  <c r="T2521" i="6"/>
  <c r="U2521" i="6" s="1"/>
  <c r="R2521" i="6"/>
  <c r="S2521" i="6" s="1"/>
  <c r="AR2520" i="6"/>
  <c r="AQ2520" i="6"/>
  <c r="AG2520" i="6"/>
  <c r="AH2520" i="6" s="1"/>
  <c r="AE2520" i="6"/>
  <c r="AA2520" i="6"/>
  <c r="Z2520" i="6"/>
  <c r="T2520" i="6"/>
  <c r="R2520" i="6"/>
  <c r="S2520" i="6" s="1"/>
  <c r="AR2519" i="6"/>
  <c r="AQ2519" i="6"/>
  <c r="AG2519" i="6"/>
  <c r="AH2519" i="6" s="1"/>
  <c r="AE2519" i="6"/>
  <c r="AA2519" i="6"/>
  <c r="Z2519" i="6"/>
  <c r="T2519" i="6"/>
  <c r="U2519" i="6" s="1"/>
  <c r="R2519" i="6"/>
  <c r="S2519" i="6" s="1"/>
  <c r="AR2518" i="6"/>
  <c r="AQ2518" i="6"/>
  <c r="AG2518" i="6"/>
  <c r="AH2518" i="6" s="1"/>
  <c r="AE2518" i="6"/>
  <c r="AA2518" i="6"/>
  <c r="Z2518" i="6"/>
  <c r="U2518" i="6"/>
  <c r="T2518" i="6"/>
  <c r="R2518" i="6"/>
  <c r="S2518" i="6" s="1"/>
  <c r="AR2517" i="6"/>
  <c r="AQ2517" i="6"/>
  <c r="AG2517" i="6"/>
  <c r="AH2517" i="6" s="1"/>
  <c r="AE2517" i="6"/>
  <c r="AA2517" i="6"/>
  <c r="Z2517" i="6"/>
  <c r="T2517" i="6"/>
  <c r="U2517" i="6" s="1"/>
  <c r="R2517" i="6"/>
  <c r="S2517" i="6" s="1"/>
  <c r="AR2516" i="6"/>
  <c r="AQ2516" i="6"/>
  <c r="AG2516" i="6"/>
  <c r="AH2516" i="6" s="1"/>
  <c r="AE2516" i="6"/>
  <c r="AA2516" i="6"/>
  <c r="Z2516" i="6"/>
  <c r="T2516" i="6"/>
  <c r="R2516" i="6"/>
  <c r="S2516" i="6" s="1"/>
  <c r="AR2515" i="6"/>
  <c r="AQ2515" i="6"/>
  <c r="AG2515" i="6"/>
  <c r="AH2515" i="6" s="1"/>
  <c r="AE2515" i="6"/>
  <c r="AA2515" i="6"/>
  <c r="Z2515" i="6"/>
  <c r="T2515" i="6"/>
  <c r="U2515" i="6" s="1"/>
  <c r="R2515" i="6"/>
  <c r="S2515" i="6" s="1"/>
  <c r="AR2514" i="6"/>
  <c r="AQ2514" i="6"/>
  <c r="AG2514" i="6"/>
  <c r="AH2514" i="6" s="1"/>
  <c r="AE2514" i="6"/>
  <c r="AA2514" i="6"/>
  <c r="Z2514" i="6"/>
  <c r="T2514" i="6"/>
  <c r="U2514" i="6" s="1"/>
  <c r="R2514" i="6"/>
  <c r="S2514" i="6" s="1"/>
  <c r="AR2513" i="6"/>
  <c r="AQ2513" i="6"/>
  <c r="AG2513" i="6"/>
  <c r="AH2513" i="6" s="1"/>
  <c r="AE2513" i="6"/>
  <c r="AA2513" i="6"/>
  <c r="Z2513" i="6"/>
  <c r="T2513" i="6"/>
  <c r="U2513" i="6" s="1"/>
  <c r="R2513" i="6"/>
  <c r="S2513" i="6" s="1"/>
  <c r="AR2512" i="6"/>
  <c r="AQ2512" i="6"/>
  <c r="AG2512" i="6"/>
  <c r="AH2512" i="6" s="1"/>
  <c r="AE2512" i="6"/>
  <c r="AA2512" i="6"/>
  <c r="Z2512" i="6"/>
  <c r="T2512" i="6"/>
  <c r="R2512" i="6"/>
  <c r="S2512" i="6" s="1"/>
  <c r="AR2511" i="6"/>
  <c r="AQ2511" i="6"/>
  <c r="AG2511" i="6"/>
  <c r="AH2511" i="6" s="1"/>
  <c r="AE2511" i="6"/>
  <c r="AA2511" i="6"/>
  <c r="Z2511" i="6"/>
  <c r="T2511" i="6"/>
  <c r="U2511" i="6" s="1"/>
  <c r="R2511" i="6"/>
  <c r="S2511" i="6" s="1"/>
  <c r="AR2510" i="6"/>
  <c r="AQ2510" i="6"/>
  <c r="AG2510" i="6"/>
  <c r="AH2510" i="6" s="1"/>
  <c r="AE2510" i="6"/>
  <c r="AA2510" i="6"/>
  <c r="Z2510" i="6"/>
  <c r="T2510" i="6"/>
  <c r="U2510" i="6" s="1"/>
  <c r="R2510" i="6"/>
  <c r="S2510" i="6" s="1"/>
  <c r="AR2509" i="6"/>
  <c r="AQ2509" i="6"/>
  <c r="AG2509" i="6"/>
  <c r="AH2509" i="6" s="1"/>
  <c r="AE2509" i="6"/>
  <c r="AA2509" i="6"/>
  <c r="Z2509" i="6"/>
  <c r="T2509" i="6"/>
  <c r="U2509" i="6" s="1"/>
  <c r="R2509" i="6"/>
  <c r="S2509" i="6" s="1"/>
  <c r="AR2508" i="6"/>
  <c r="AQ2508" i="6"/>
  <c r="AG2508" i="6"/>
  <c r="AH2508" i="6" s="1"/>
  <c r="AE2508" i="6"/>
  <c r="AA2508" i="6"/>
  <c r="Z2508" i="6"/>
  <c r="T2508" i="6"/>
  <c r="S2508" i="6"/>
  <c r="R2508" i="6"/>
  <c r="AR2507" i="6"/>
  <c r="AQ2507" i="6"/>
  <c r="AG2507" i="6"/>
  <c r="AH2507" i="6" s="1"/>
  <c r="AE2507" i="6"/>
  <c r="AA2507" i="6"/>
  <c r="Z2507" i="6"/>
  <c r="T2507" i="6"/>
  <c r="U2507" i="6" s="1"/>
  <c r="R2507" i="6"/>
  <c r="S2507" i="6" s="1"/>
  <c r="AR2506" i="6"/>
  <c r="AQ2506" i="6"/>
  <c r="AG2506" i="6"/>
  <c r="AH2506" i="6" s="1"/>
  <c r="AE2506" i="6"/>
  <c r="AA2506" i="6"/>
  <c r="Z2506" i="6"/>
  <c r="T2506" i="6"/>
  <c r="U2506" i="6" s="1"/>
  <c r="R2506" i="6"/>
  <c r="S2506" i="6" s="1"/>
  <c r="AR2505" i="6"/>
  <c r="AQ2505" i="6"/>
  <c r="AG2505" i="6"/>
  <c r="AH2505" i="6" s="1"/>
  <c r="AE2505" i="6"/>
  <c r="AA2505" i="6"/>
  <c r="Z2505" i="6"/>
  <c r="T2505" i="6"/>
  <c r="U2505" i="6" s="1"/>
  <c r="R2505" i="6"/>
  <c r="S2505" i="6" s="1"/>
  <c r="AR2504" i="6"/>
  <c r="AQ2504" i="6"/>
  <c r="AG2504" i="6"/>
  <c r="AH2504" i="6" s="1"/>
  <c r="AE2504" i="6"/>
  <c r="AA2504" i="6"/>
  <c r="Z2504" i="6"/>
  <c r="T2504" i="6"/>
  <c r="R2504" i="6"/>
  <c r="S2504" i="6" s="1"/>
  <c r="AR2503" i="6"/>
  <c r="AQ2503" i="6"/>
  <c r="AG2503" i="6"/>
  <c r="AH2503" i="6" s="1"/>
  <c r="AE2503" i="6"/>
  <c r="AA2503" i="6"/>
  <c r="Z2503" i="6"/>
  <c r="T2503" i="6"/>
  <c r="U2503" i="6" s="1"/>
  <c r="R2503" i="6"/>
  <c r="S2503" i="6" s="1"/>
  <c r="AR2502" i="6"/>
  <c r="AQ2502" i="6"/>
  <c r="AG2502" i="6"/>
  <c r="AH2502" i="6" s="1"/>
  <c r="AE2502" i="6"/>
  <c r="AA2502" i="6"/>
  <c r="Z2502" i="6"/>
  <c r="T2502" i="6"/>
  <c r="U2502" i="6" s="1"/>
  <c r="R2502" i="6"/>
  <c r="S2502" i="6" s="1"/>
  <c r="AR2501" i="6"/>
  <c r="AQ2501" i="6"/>
  <c r="AG2501" i="6"/>
  <c r="AH2501" i="6" s="1"/>
  <c r="AE2501" i="6"/>
  <c r="AA2501" i="6"/>
  <c r="Z2501" i="6"/>
  <c r="T2501" i="6"/>
  <c r="U2501" i="6" s="1"/>
  <c r="R2501" i="6"/>
  <c r="S2501" i="6" s="1"/>
  <c r="AR2500" i="6"/>
  <c r="AQ2500" i="6"/>
  <c r="AG2500" i="6"/>
  <c r="AH2500" i="6" s="1"/>
  <c r="AE2500" i="6"/>
  <c r="AA2500" i="6"/>
  <c r="Z2500" i="6"/>
  <c r="T2500" i="6"/>
  <c r="U2500" i="6" s="1"/>
  <c r="R2500" i="6"/>
  <c r="S2500" i="6" s="1"/>
  <c r="AR2499" i="6"/>
  <c r="AQ2499" i="6"/>
  <c r="AG2499" i="6"/>
  <c r="AH2499" i="6" s="1"/>
  <c r="AE2499" i="6"/>
  <c r="AA2499" i="6"/>
  <c r="Z2499" i="6"/>
  <c r="T2499" i="6"/>
  <c r="U2499" i="6" s="1"/>
  <c r="R2499" i="6"/>
  <c r="S2499" i="6" s="1"/>
  <c r="AR2498" i="6"/>
  <c r="AQ2498" i="6"/>
  <c r="AG2498" i="6"/>
  <c r="AH2498" i="6" s="1"/>
  <c r="AE2498" i="6"/>
  <c r="AA2498" i="6"/>
  <c r="Z2498" i="6"/>
  <c r="T2498" i="6"/>
  <c r="U2498" i="6" s="1"/>
  <c r="R2498" i="6"/>
  <c r="S2498" i="6" s="1"/>
  <c r="AR2497" i="6"/>
  <c r="AQ2497" i="6"/>
  <c r="AG2497" i="6"/>
  <c r="AH2497" i="6" s="1"/>
  <c r="AE2497" i="6"/>
  <c r="AA2497" i="6"/>
  <c r="Z2497" i="6"/>
  <c r="T2497" i="6"/>
  <c r="U2497" i="6" s="1"/>
  <c r="R2497" i="6"/>
  <c r="S2497" i="6" s="1"/>
  <c r="AR2496" i="6"/>
  <c r="AQ2496" i="6"/>
  <c r="AG2496" i="6"/>
  <c r="AH2496" i="6" s="1"/>
  <c r="AE2496" i="6"/>
  <c r="AA2496" i="6"/>
  <c r="Z2496" i="6"/>
  <c r="T2496" i="6"/>
  <c r="U2496" i="6" s="1"/>
  <c r="S2496" i="6"/>
  <c r="R2496" i="6"/>
  <c r="AR2495" i="6"/>
  <c r="AQ2495" i="6"/>
  <c r="AG2495" i="6"/>
  <c r="AH2495" i="6" s="1"/>
  <c r="AE2495" i="6"/>
  <c r="AA2495" i="6"/>
  <c r="Z2495" i="6"/>
  <c r="T2495" i="6"/>
  <c r="U2495" i="6" s="1"/>
  <c r="R2495" i="6"/>
  <c r="S2495" i="6" s="1"/>
  <c r="AR2494" i="6"/>
  <c r="AQ2494" i="6"/>
  <c r="AG2494" i="6"/>
  <c r="AH2494" i="6" s="1"/>
  <c r="AE2494" i="6"/>
  <c r="AA2494" i="6"/>
  <c r="Z2494" i="6"/>
  <c r="T2494" i="6"/>
  <c r="U2494" i="6" s="1"/>
  <c r="R2494" i="6"/>
  <c r="S2494" i="6" s="1"/>
  <c r="AR2493" i="6"/>
  <c r="AQ2493" i="6"/>
  <c r="AG2493" i="6"/>
  <c r="AH2493" i="6" s="1"/>
  <c r="AE2493" i="6"/>
  <c r="AA2493" i="6"/>
  <c r="Z2493" i="6"/>
  <c r="T2493" i="6"/>
  <c r="U2493" i="6" s="1"/>
  <c r="R2493" i="6"/>
  <c r="S2493" i="6" s="1"/>
  <c r="AR2492" i="6"/>
  <c r="AQ2492" i="6"/>
  <c r="AG2492" i="6"/>
  <c r="AH2492" i="6" s="1"/>
  <c r="AE2492" i="6"/>
  <c r="AA2492" i="6"/>
  <c r="Z2492" i="6"/>
  <c r="T2492" i="6"/>
  <c r="U2492" i="6" s="1"/>
  <c r="R2492" i="6"/>
  <c r="S2492" i="6" s="1"/>
  <c r="AR2491" i="6"/>
  <c r="AQ2491" i="6"/>
  <c r="AG2491" i="6"/>
  <c r="AH2491" i="6" s="1"/>
  <c r="AE2491" i="6"/>
  <c r="AA2491" i="6"/>
  <c r="Z2491" i="6"/>
  <c r="T2491" i="6"/>
  <c r="U2491" i="6" s="1"/>
  <c r="R2491" i="6"/>
  <c r="S2491" i="6" s="1"/>
  <c r="AR2490" i="6"/>
  <c r="AQ2490" i="6"/>
  <c r="AG2490" i="6"/>
  <c r="AH2490" i="6" s="1"/>
  <c r="AE2490" i="6"/>
  <c r="AA2490" i="6"/>
  <c r="Z2490" i="6"/>
  <c r="T2490" i="6"/>
  <c r="U2490" i="6" s="1"/>
  <c r="R2490" i="6"/>
  <c r="S2490" i="6" s="1"/>
  <c r="AR2489" i="6"/>
  <c r="AQ2489" i="6"/>
  <c r="AG2489" i="6"/>
  <c r="AH2489" i="6" s="1"/>
  <c r="AE2489" i="6"/>
  <c r="AA2489" i="6"/>
  <c r="Z2489" i="6"/>
  <c r="T2489" i="6"/>
  <c r="U2489" i="6" s="1"/>
  <c r="R2489" i="6"/>
  <c r="S2489" i="6" s="1"/>
  <c r="AR2488" i="6"/>
  <c r="AQ2488" i="6"/>
  <c r="AG2488" i="6"/>
  <c r="AH2488" i="6" s="1"/>
  <c r="AE2488" i="6"/>
  <c r="AA2488" i="6"/>
  <c r="Z2488" i="6"/>
  <c r="T2488" i="6"/>
  <c r="U2488" i="6" s="1"/>
  <c r="R2488" i="6"/>
  <c r="S2488" i="6" s="1"/>
  <c r="AR2487" i="6"/>
  <c r="AQ2487" i="6"/>
  <c r="AG2487" i="6"/>
  <c r="AH2487" i="6" s="1"/>
  <c r="AE2487" i="6"/>
  <c r="AA2487" i="6"/>
  <c r="Z2487" i="6"/>
  <c r="T2487" i="6"/>
  <c r="U2487" i="6" s="1"/>
  <c r="R2487" i="6"/>
  <c r="S2487" i="6" s="1"/>
  <c r="AR2486" i="6"/>
  <c r="AQ2486" i="6"/>
  <c r="AG2486" i="6"/>
  <c r="AH2486" i="6" s="1"/>
  <c r="AE2486" i="6"/>
  <c r="AA2486" i="6"/>
  <c r="Z2486" i="6"/>
  <c r="T2486" i="6"/>
  <c r="U2486" i="6" s="1"/>
  <c r="R2486" i="6"/>
  <c r="S2486" i="6" s="1"/>
  <c r="AR2485" i="6"/>
  <c r="AQ2485" i="6"/>
  <c r="AG2485" i="6"/>
  <c r="AH2485" i="6" s="1"/>
  <c r="AE2485" i="6"/>
  <c r="AA2485" i="6"/>
  <c r="Z2485" i="6"/>
  <c r="T2485" i="6"/>
  <c r="U2485" i="6" s="1"/>
  <c r="R2485" i="6"/>
  <c r="S2485" i="6" s="1"/>
  <c r="AR2484" i="6"/>
  <c r="AQ2484" i="6"/>
  <c r="AG2484" i="6"/>
  <c r="AH2484" i="6" s="1"/>
  <c r="AE2484" i="6"/>
  <c r="AA2484" i="6"/>
  <c r="Z2484" i="6"/>
  <c r="T2484" i="6"/>
  <c r="U2484" i="6" s="1"/>
  <c r="R2484" i="6"/>
  <c r="S2484" i="6" s="1"/>
  <c r="AR2483" i="6"/>
  <c r="AQ2483" i="6"/>
  <c r="AG2483" i="6"/>
  <c r="AH2483" i="6" s="1"/>
  <c r="AE2483" i="6"/>
  <c r="AA2483" i="6"/>
  <c r="Z2483" i="6"/>
  <c r="T2483" i="6"/>
  <c r="U2483" i="6" s="1"/>
  <c r="R2483" i="6"/>
  <c r="S2483" i="6" s="1"/>
  <c r="AR2482" i="6"/>
  <c r="AQ2482" i="6"/>
  <c r="AG2482" i="6"/>
  <c r="AH2482" i="6" s="1"/>
  <c r="AE2482" i="6"/>
  <c r="AA2482" i="6"/>
  <c r="Z2482" i="6"/>
  <c r="T2482" i="6"/>
  <c r="U2482" i="6" s="1"/>
  <c r="R2482" i="6"/>
  <c r="S2482" i="6" s="1"/>
  <c r="AR2481" i="6"/>
  <c r="AQ2481" i="6"/>
  <c r="AG2481" i="6"/>
  <c r="AH2481" i="6" s="1"/>
  <c r="AE2481" i="6"/>
  <c r="AA2481" i="6"/>
  <c r="Z2481" i="6"/>
  <c r="T2481" i="6"/>
  <c r="U2481" i="6" s="1"/>
  <c r="R2481" i="6"/>
  <c r="S2481" i="6" s="1"/>
  <c r="AR2480" i="6"/>
  <c r="AQ2480" i="6"/>
  <c r="AG2480" i="6"/>
  <c r="AH2480" i="6" s="1"/>
  <c r="AE2480" i="6"/>
  <c r="AA2480" i="6"/>
  <c r="Z2480" i="6"/>
  <c r="T2480" i="6"/>
  <c r="U2480" i="6" s="1"/>
  <c r="R2480" i="6"/>
  <c r="S2480" i="6" s="1"/>
  <c r="AR2479" i="6"/>
  <c r="AQ2479" i="6"/>
  <c r="AG2479" i="6"/>
  <c r="AH2479" i="6" s="1"/>
  <c r="AE2479" i="6"/>
  <c r="AA2479" i="6"/>
  <c r="Z2479" i="6"/>
  <c r="T2479" i="6"/>
  <c r="U2479" i="6" s="1"/>
  <c r="R2479" i="6"/>
  <c r="S2479" i="6" s="1"/>
  <c r="AR2478" i="6"/>
  <c r="AQ2478" i="6"/>
  <c r="AG2478" i="6"/>
  <c r="AH2478" i="6" s="1"/>
  <c r="AE2478" i="6"/>
  <c r="AA2478" i="6"/>
  <c r="Z2478" i="6"/>
  <c r="T2478" i="6"/>
  <c r="U2478" i="6" s="1"/>
  <c r="R2478" i="6"/>
  <c r="S2478" i="6" s="1"/>
  <c r="AR2477" i="6"/>
  <c r="AQ2477" i="6"/>
  <c r="AG2477" i="6"/>
  <c r="AH2477" i="6" s="1"/>
  <c r="AE2477" i="6"/>
  <c r="AA2477" i="6"/>
  <c r="Z2477" i="6"/>
  <c r="T2477" i="6"/>
  <c r="U2477" i="6" s="1"/>
  <c r="R2477" i="6"/>
  <c r="S2477" i="6" s="1"/>
  <c r="AR2476" i="6"/>
  <c r="AQ2476" i="6"/>
  <c r="AG2476" i="6"/>
  <c r="AH2476" i="6" s="1"/>
  <c r="AE2476" i="6"/>
  <c r="AA2476" i="6"/>
  <c r="Z2476" i="6"/>
  <c r="T2476" i="6"/>
  <c r="U2476" i="6" s="1"/>
  <c r="R2476" i="6"/>
  <c r="S2476" i="6" s="1"/>
  <c r="AR2475" i="6"/>
  <c r="AQ2475" i="6"/>
  <c r="AG2475" i="6"/>
  <c r="AH2475" i="6" s="1"/>
  <c r="AE2475" i="6"/>
  <c r="AA2475" i="6"/>
  <c r="Z2475" i="6"/>
  <c r="T2475" i="6"/>
  <c r="U2475" i="6" s="1"/>
  <c r="R2475" i="6"/>
  <c r="S2475" i="6" s="1"/>
  <c r="AR2474" i="6"/>
  <c r="AQ2474" i="6"/>
  <c r="AG2474" i="6"/>
  <c r="AH2474" i="6" s="1"/>
  <c r="AE2474" i="6"/>
  <c r="AA2474" i="6"/>
  <c r="Z2474" i="6"/>
  <c r="T2474" i="6"/>
  <c r="U2474" i="6" s="1"/>
  <c r="R2474" i="6"/>
  <c r="S2474" i="6" s="1"/>
  <c r="AR2473" i="6"/>
  <c r="AQ2473" i="6"/>
  <c r="AG2473" i="6"/>
  <c r="AH2473" i="6" s="1"/>
  <c r="AE2473" i="6"/>
  <c r="AA2473" i="6"/>
  <c r="Z2473" i="6"/>
  <c r="T2473" i="6"/>
  <c r="U2473" i="6" s="1"/>
  <c r="R2473" i="6"/>
  <c r="S2473" i="6" s="1"/>
  <c r="AR2472" i="6"/>
  <c r="AQ2472" i="6"/>
  <c r="AG2472" i="6"/>
  <c r="AH2472" i="6" s="1"/>
  <c r="AE2472" i="6"/>
  <c r="AA2472" i="6"/>
  <c r="Z2472" i="6"/>
  <c r="T2472" i="6"/>
  <c r="U2472" i="6" s="1"/>
  <c r="R2472" i="6"/>
  <c r="S2472" i="6" s="1"/>
  <c r="AR2471" i="6"/>
  <c r="AQ2471" i="6"/>
  <c r="AG2471" i="6"/>
  <c r="AH2471" i="6" s="1"/>
  <c r="AE2471" i="6"/>
  <c r="AA2471" i="6"/>
  <c r="Z2471" i="6"/>
  <c r="T2471" i="6"/>
  <c r="U2471" i="6" s="1"/>
  <c r="R2471" i="6"/>
  <c r="S2471" i="6" s="1"/>
  <c r="AR2470" i="6"/>
  <c r="AQ2470" i="6"/>
  <c r="AG2470" i="6"/>
  <c r="AH2470" i="6" s="1"/>
  <c r="AE2470" i="6"/>
  <c r="AA2470" i="6"/>
  <c r="Z2470" i="6"/>
  <c r="T2470" i="6"/>
  <c r="U2470" i="6" s="1"/>
  <c r="R2470" i="6"/>
  <c r="S2470" i="6" s="1"/>
  <c r="AR2469" i="6"/>
  <c r="AQ2469" i="6"/>
  <c r="AG2469" i="6"/>
  <c r="AH2469" i="6" s="1"/>
  <c r="AE2469" i="6"/>
  <c r="AA2469" i="6"/>
  <c r="Z2469" i="6"/>
  <c r="T2469" i="6"/>
  <c r="U2469" i="6" s="1"/>
  <c r="R2469" i="6"/>
  <c r="S2469" i="6" s="1"/>
  <c r="AR2468" i="6"/>
  <c r="AQ2468" i="6"/>
  <c r="AG2468" i="6"/>
  <c r="AH2468" i="6" s="1"/>
  <c r="AE2468" i="6"/>
  <c r="AA2468" i="6"/>
  <c r="Z2468" i="6"/>
  <c r="T2468" i="6"/>
  <c r="U2468" i="6" s="1"/>
  <c r="S2468" i="6"/>
  <c r="R2468" i="6"/>
  <c r="AR2467" i="6"/>
  <c r="AQ2467" i="6"/>
  <c r="AG2467" i="6"/>
  <c r="AH2467" i="6" s="1"/>
  <c r="AE2467" i="6"/>
  <c r="AA2467" i="6"/>
  <c r="Z2467" i="6"/>
  <c r="T2467" i="6"/>
  <c r="U2467" i="6" s="1"/>
  <c r="R2467" i="6"/>
  <c r="S2467" i="6" s="1"/>
  <c r="AR2466" i="6"/>
  <c r="AQ2466" i="6"/>
  <c r="AG2466" i="6"/>
  <c r="AH2466" i="6" s="1"/>
  <c r="AE2466" i="6"/>
  <c r="AA2466" i="6"/>
  <c r="Z2466" i="6"/>
  <c r="T2466" i="6"/>
  <c r="U2466" i="6" s="1"/>
  <c r="R2466" i="6"/>
  <c r="S2466" i="6" s="1"/>
  <c r="AR2465" i="6"/>
  <c r="AQ2465" i="6"/>
  <c r="AG2465" i="6"/>
  <c r="AH2465" i="6" s="1"/>
  <c r="AE2465" i="6"/>
  <c r="AA2465" i="6"/>
  <c r="Z2465" i="6"/>
  <c r="T2465" i="6"/>
  <c r="U2465" i="6" s="1"/>
  <c r="R2465" i="6"/>
  <c r="S2465" i="6" s="1"/>
  <c r="AR2464" i="6"/>
  <c r="AQ2464" i="6"/>
  <c r="AG2464" i="6"/>
  <c r="AH2464" i="6" s="1"/>
  <c r="AE2464" i="6"/>
  <c r="AA2464" i="6"/>
  <c r="Z2464" i="6"/>
  <c r="T2464" i="6"/>
  <c r="U2464" i="6" s="1"/>
  <c r="R2464" i="6"/>
  <c r="S2464" i="6" s="1"/>
  <c r="AR2463" i="6"/>
  <c r="AQ2463" i="6"/>
  <c r="AG2463" i="6"/>
  <c r="AH2463" i="6" s="1"/>
  <c r="AE2463" i="6"/>
  <c r="AA2463" i="6"/>
  <c r="Z2463" i="6"/>
  <c r="T2463" i="6"/>
  <c r="U2463" i="6" s="1"/>
  <c r="R2463" i="6"/>
  <c r="S2463" i="6" s="1"/>
  <c r="AR2462" i="6"/>
  <c r="AQ2462" i="6"/>
  <c r="AG2462" i="6"/>
  <c r="AH2462" i="6" s="1"/>
  <c r="AE2462" i="6"/>
  <c r="AA2462" i="6"/>
  <c r="Z2462" i="6"/>
  <c r="T2462" i="6"/>
  <c r="U2462" i="6" s="1"/>
  <c r="R2462" i="6"/>
  <c r="S2462" i="6" s="1"/>
  <c r="AR2461" i="6"/>
  <c r="AQ2461" i="6"/>
  <c r="AG2461" i="6"/>
  <c r="AH2461" i="6" s="1"/>
  <c r="AE2461" i="6"/>
  <c r="AA2461" i="6"/>
  <c r="Z2461" i="6"/>
  <c r="T2461" i="6"/>
  <c r="U2461" i="6" s="1"/>
  <c r="R2461" i="6"/>
  <c r="S2461" i="6" s="1"/>
  <c r="AR2460" i="6"/>
  <c r="AQ2460" i="6"/>
  <c r="AG2460" i="6"/>
  <c r="AH2460" i="6" s="1"/>
  <c r="AE2460" i="6"/>
  <c r="AA2460" i="6"/>
  <c r="Z2460" i="6"/>
  <c r="T2460" i="6"/>
  <c r="U2460" i="6" s="1"/>
  <c r="R2460" i="6"/>
  <c r="S2460" i="6" s="1"/>
  <c r="AR2459" i="6"/>
  <c r="AQ2459" i="6"/>
  <c r="AG2459" i="6"/>
  <c r="AH2459" i="6" s="1"/>
  <c r="AE2459" i="6"/>
  <c r="AA2459" i="6"/>
  <c r="Z2459" i="6"/>
  <c r="T2459" i="6"/>
  <c r="U2459" i="6" s="1"/>
  <c r="R2459" i="6"/>
  <c r="S2459" i="6" s="1"/>
  <c r="AR2458" i="6"/>
  <c r="AQ2458" i="6"/>
  <c r="AG2458" i="6"/>
  <c r="AH2458" i="6" s="1"/>
  <c r="AE2458" i="6"/>
  <c r="AA2458" i="6"/>
  <c r="Z2458" i="6"/>
  <c r="T2458" i="6"/>
  <c r="U2458" i="6" s="1"/>
  <c r="R2458" i="6"/>
  <c r="S2458" i="6" s="1"/>
  <c r="AR2457" i="6"/>
  <c r="AQ2457" i="6"/>
  <c r="AG2457" i="6"/>
  <c r="AH2457" i="6" s="1"/>
  <c r="AE2457" i="6"/>
  <c r="AA2457" i="6"/>
  <c r="Z2457" i="6"/>
  <c r="T2457" i="6"/>
  <c r="U2457" i="6" s="1"/>
  <c r="R2457" i="6"/>
  <c r="S2457" i="6" s="1"/>
  <c r="AR2456" i="6"/>
  <c r="AQ2456" i="6"/>
  <c r="AG2456" i="6"/>
  <c r="AH2456" i="6" s="1"/>
  <c r="AE2456" i="6"/>
  <c r="AA2456" i="6"/>
  <c r="Z2456" i="6"/>
  <c r="T2456" i="6"/>
  <c r="U2456" i="6" s="1"/>
  <c r="R2456" i="6"/>
  <c r="S2456" i="6" s="1"/>
  <c r="AR2455" i="6"/>
  <c r="AQ2455" i="6"/>
  <c r="AG2455" i="6"/>
  <c r="AH2455" i="6" s="1"/>
  <c r="AE2455" i="6"/>
  <c r="AA2455" i="6"/>
  <c r="Z2455" i="6"/>
  <c r="T2455" i="6"/>
  <c r="U2455" i="6" s="1"/>
  <c r="R2455" i="6"/>
  <c r="S2455" i="6" s="1"/>
  <c r="AR2454" i="6"/>
  <c r="AQ2454" i="6"/>
  <c r="AG2454" i="6"/>
  <c r="AH2454" i="6" s="1"/>
  <c r="AE2454" i="6"/>
  <c r="AA2454" i="6"/>
  <c r="Z2454" i="6"/>
  <c r="T2454" i="6"/>
  <c r="U2454" i="6" s="1"/>
  <c r="R2454" i="6"/>
  <c r="S2454" i="6" s="1"/>
  <c r="AR2453" i="6"/>
  <c r="AQ2453" i="6"/>
  <c r="AG2453" i="6"/>
  <c r="AH2453" i="6" s="1"/>
  <c r="AE2453" i="6"/>
  <c r="AA2453" i="6"/>
  <c r="Z2453" i="6"/>
  <c r="T2453" i="6"/>
  <c r="U2453" i="6" s="1"/>
  <c r="R2453" i="6"/>
  <c r="S2453" i="6" s="1"/>
  <c r="AR2452" i="6"/>
  <c r="AQ2452" i="6"/>
  <c r="AG2452" i="6"/>
  <c r="AH2452" i="6" s="1"/>
  <c r="AE2452" i="6"/>
  <c r="AA2452" i="6"/>
  <c r="Z2452" i="6"/>
  <c r="T2452" i="6"/>
  <c r="U2452" i="6" s="1"/>
  <c r="S2452" i="6"/>
  <c r="R2452" i="6"/>
  <c r="AR2451" i="6"/>
  <c r="AQ2451" i="6"/>
  <c r="AG2451" i="6"/>
  <c r="AH2451" i="6" s="1"/>
  <c r="AE2451" i="6"/>
  <c r="AA2451" i="6"/>
  <c r="Z2451" i="6"/>
  <c r="T2451" i="6"/>
  <c r="U2451" i="6" s="1"/>
  <c r="R2451" i="6"/>
  <c r="S2451" i="6" s="1"/>
  <c r="AR2450" i="6"/>
  <c r="AQ2450" i="6"/>
  <c r="AG2450" i="6"/>
  <c r="AH2450" i="6" s="1"/>
  <c r="AE2450" i="6"/>
  <c r="AA2450" i="6"/>
  <c r="Z2450" i="6"/>
  <c r="T2450" i="6"/>
  <c r="U2450" i="6" s="1"/>
  <c r="R2450" i="6"/>
  <c r="S2450" i="6" s="1"/>
  <c r="AR2449" i="6"/>
  <c r="AQ2449" i="6"/>
  <c r="AG2449" i="6"/>
  <c r="AH2449" i="6" s="1"/>
  <c r="AE2449" i="6"/>
  <c r="AA2449" i="6"/>
  <c r="Z2449" i="6"/>
  <c r="T2449" i="6"/>
  <c r="U2449" i="6" s="1"/>
  <c r="R2449" i="6"/>
  <c r="S2449" i="6" s="1"/>
  <c r="AR2448" i="6"/>
  <c r="AQ2448" i="6"/>
  <c r="AG2448" i="6"/>
  <c r="AH2448" i="6" s="1"/>
  <c r="AE2448" i="6"/>
  <c r="AA2448" i="6"/>
  <c r="Z2448" i="6"/>
  <c r="T2448" i="6"/>
  <c r="U2448" i="6" s="1"/>
  <c r="R2448" i="6"/>
  <c r="S2448" i="6" s="1"/>
  <c r="AR2447" i="6"/>
  <c r="AQ2447" i="6"/>
  <c r="AG2447" i="6"/>
  <c r="AH2447" i="6" s="1"/>
  <c r="AE2447" i="6"/>
  <c r="AA2447" i="6"/>
  <c r="Z2447" i="6"/>
  <c r="T2447" i="6"/>
  <c r="U2447" i="6" s="1"/>
  <c r="R2447" i="6"/>
  <c r="S2447" i="6" s="1"/>
  <c r="AR2446" i="6"/>
  <c r="AQ2446" i="6"/>
  <c r="AG2446" i="6"/>
  <c r="AH2446" i="6" s="1"/>
  <c r="AE2446" i="6"/>
  <c r="AA2446" i="6"/>
  <c r="Z2446" i="6"/>
  <c r="U2446" i="6"/>
  <c r="T2446" i="6"/>
  <c r="R2446" i="6"/>
  <c r="S2446" i="6" s="1"/>
  <c r="AR2445" i="6"/>
  <c r="AQ2445" i="6"/>
  <c r="AG2445" i="6"/>
  <c r="AH2445" i="6" s="1"/>
  <c r="AE2445" i="6"/>
  <c r="AA2445" i="6"/>
  <c r="Z2445" i="6"/>
  <c r="T2445" i="6"/>
  <c r="U2445" i="6" s="1"/>
  <c r="R2445" i="6"/>
  <c r="S2445" i="6" s="1"/>
  <c r="AR2444" i="6"/>
  <c r="AQ2444" i="6"/>
  <c r="AG2444" i="6"/>
  <c r="AH2444" i="6" s="1"/>
  <c r="AE2444" i="6"/>
  <c r="AA2444" i="6"/>
  <c r="Z2444" i="6"/>
  <c r="T2444" i="6"/>
  <c r="U2444" i="6" s="1"/>
  <c r="R2444" i="6"/>
  <c r="S2444" i="6" s="1"/>
  <c r="AR2443" i="6"/>
  <c r="AQ2443" i="6"/>
  <c r="AG2443" i="6"/>
  <c r="AH2443" i="6" s="1"/>
  <c r="AE2443" i="6"/>
  <c r="AA2443" i="6"/>
  <c r="Z2443" i="6"/>
  <c r="T2443" i="6"/>
  <c r="U2443" i="6" s="1"/>
  <c r="R2443" i="6"/>
  <c r="S2443" i="6" s="1"/>
  <c r="AR2442" i="6"/>
  <c r="AQ2442" i="6"/>
  <c r="AG2442" i="6"/>
  <c r="AH2442" i="6" s="1"/>
  <c r="AE2442" i="6"/>
  <c r="AA2442" i="6"/>
  <c r="Z2442" i="6"/>
  <c r="T2442" i="6"/>
  <c r="U2442" i="6" s="1"/>
  <c r="R2442" i="6"/>
  <c r="S2442" i="6" s="1"/>
  <c r="AR2441" i="6"/>
  <c r="AQ2441" i="6"/>
  <c r="AG2441" i="6"/>
  <c r="AH2441" i="6" s="1"/>
  <c r="AE2441" i="6"/>
  <c r="AA2441" i="6"/>
  <c r="Z2441" i="6"/>
  <c r="T2441" i="6"/>
  <c r="U2441" i="6" s="1"/>
  <c r="R2441" i="6"/>
  <c r="S2441" i="6" s="1"/>
  <c r="AR2440" i="6"/>
  <c r="AQ2440" i="6"/>
  <c r="AG2440" i="6"/>
  <c r="AH2440" i="6" s="1"/>
  <c r="AE2440" i="6"/>
  <c r="AA2440" i="6"/>
  <c r="Z2440" i="6"/>
  <c r="T2440" i="6"/>
  <c r="U2440" i="6" s="1"/>
  <c r="R2440" i="6"/>
  <c r="S2440" i="6" s="1"/>
  <c r="AR2439" i="6"/>
  <c r="AQ2439" i="6"/>
  <c r="AG2439" i="6"/>
  <c r="AH2439" i="6" s="1"/>
  <c r="AE2439" i="6"/>
  <c r="AA2439" i="6"/>
  <c r="Z2439" i="6"/>
  <c r="T2439" i="6"/>
  <c r="U2439" i="6" s="1"/>
  <c r="R2439" i="6"/>
  <c r="S2439" i="6" s="1"/>
  <c r="AR2438" i="6"/>
  <c r="AQ2438" i="6"/>
  <c r="AG2438" i="6"/>
  <c r="AH2438" i="6" s="1"/>
  <c r="AE2438" i="6"/>
  <c r="AA2438" i="6"/>
  <c r="Z2438" i="6"/>
  <c r="T2438" i="6"/>
  <c r="U2438" i="6" s="1"/>
  <c r="R2438" i="6"/>
  <c r="S2438" i="6" s="1"/>
  <c r="AR2437" i="6"/>
  <c r="AQ2437" i="6"/>
  <c r="AG2437" i="6"/>
  <c r="AH2437" i="6" s="1"/>
  <c r="AE2437" i="6"/>
  <c r="AA2437" i="6"/>
  <c r="Z2437" i="6"/>
  <c r="T2437" i="6"/>
  <c r="U2437" i="6" s="1"/>
  <c r="R2437" i="6"/>
  <c r="S2437" i="6" s="1"/>
  <c r="AR2436" i="6"/>
  <c r="AQ2436" i="6"/>
  <c r="AG2436" i="6"/>
  <c r="AH2436" i="6" s="1"/>
  <c r="AE2436" i="6"/>
  <c r="AA2436" i="6"/>
  <c r="Z2436" i="6"/>
  <c r="T2436" i="6"/>
  <c r="U2436" i="6" s="1"/>
  <c r="R2436" i="6"/>
  <c r="S2436" i="6" s="1"/>
  <c r="AR2435" i="6"/>
  <c r="AQ2435" i="6"/>
  <c r="AG2435" i="6"/>
  <c r="AH2435" i="6" s="1"/>
  <c r="AE2435" i="6"/>
  <c r="AA2435" i="6"/>
  <c r="Z2435" i="6"/>
  <c r="T2435" i="6"/>
  <c r="U2435" i="6" s="1"/>
  <c r="R2435" i="6"/>
  <c r="S2435" i="6" s="1"/>
  <c r="AR2434" i="6"/>
  <c r="AQ2434" i="6"/>
  <c r="AG2434" i="6"/>
  <c r="AH2434" i="6" s="1"/>
  <c r="AE2434" i="6"/>
  <c r="AA2434" i="6"/>
  <c r="Z2434" i="6"/>
  <c r="T2434" i="6"/>
  <c r="U2434" i="6" s="1"/>
  <c r="R2434" i="6"/>
  <c r="S2434" i="6" s="1"/>
  <c r="AR2433" i="6"/>
  <c r="AQ2433" i="6"/>
  <c r="AG2433" i="6"/>
  <c r="AH2433" i="6" s="1"/>
  <c r="AE2433" i="6"/>
  <c r="AA2433" i="6"/>
  <c r="Z2433" i="6"/>
  <c r="T2433" i="6"/>
  <c r="U2433" i="6" s="1"/>
  <c r="R2433" i="6"/>
  <c r="S2433" i="6" s="1"/>
  <c r="AR2432" i="6"/>
  <c r="AQ2432" i="6"/>
  <c r="AG2432" i="6"/>
  <c r="AH2432" i="6" s="1"/>
  <c r="AE2432" i="6"/>
  <c r="AA2432" i="6"/>
  <c r="Z2432" i="6"/>
  <c r="T2432" i="6"/>
  <c r="U2432" i="6" s="1"/>
  <c r="R2432" i="6"/>
  <c r="S2432" i="6" s="1"/>
  <c r="AR2431" i="6"/>
  <c r="AQ2431" i="6"/>
  <c r="AG2431" i="6"/>
  <c r="AH2431" i="6" s="1"/>
  <c r="AE2431" i="6"/>
  <c r="AA2431" i="6"/>
  <c r="Z2431" i="6"/>
  <c r="T2431" i="6"/>
  <c r="U2431" i="6" s="1"/>
  <c r="R2431" i="6"/>
  <c r="S2431" i="6" s="1"/>
  <c r="AR2430" i="6"/>
  <c r="AQ2430" i="6"/>
  <c r="AG2430" i="6"/>
  <c r="AH2430" i="6" s="1"/>
  <c r="AE2430" i="6"/>
  <c r="AA2430" i="6"/>
  <c r="Z2430" i="6"/>
  <c r="T2430" i="6"/>
  <c r="U2430" i="6" s="1"/>
  <c r="R2430" i="6"/>
  <c r="S2430" i="6" s="1"/>
  <c r="AR2429" i="6"/>
  <c r="AQ2429" i="6"/>
  <c r="AG2429" i="6"/>
  <c r="AH2429" i="6" s="1"/>
  <c r="AE2429" i="6"/>
  <c r="AA2429" i="6"/>
  <c r="Z2429" i="6"/>
  <c r="T2429" i="6"/>
  <c r="U2429" i="6" s="1"/>
  <c r="R2429" i="6"/>
  <c r="S2429" i="6" s="1"/>
  <c r="AR2428" i="6"/>
  <c r="AQ2428" i="6"/>
  <c r="AG2428" i="6"/>
  <c r="AH2428" i="6" s="1"/>
  <c r="AE2428" i="6"/>
  <c r="AA2428" i="6"/>
  <c r="Z2428" i="6"/>
  <c r="T2428" i="6"/>
  <c r="U2428" i="6" s="1"/>
  <c r="R2428" i="6"/>
  <c r="S2428" i="6" s="1"/>
  <c r="AR2427" i="6"/>
  <c r="AQ2427" i="6"/>
  <c r="AG2427" i="6"/>
  <c r="AH2427" i="6" s="1"/>
  <c r="AE2427" i="6"/>
  <c r="AA2427" i="6"/>
  <c r="Z2427" i="6"/>
  <c r="T2427" i="6"/>
  <c r="U2427" i="6" s="1"/>
  <c r="R2427" i="6"/>
  <c r="S2427" i="6" s="1"/>
  <c r="AR2426" i="6"/>
  <c r="AQ2426" i="6"/>
  <c r="AG2426" i="6"/>
  <c r="AH2426" i="6" s="1"/>
  <c r="AE2426" i="6"/>
  <c r="AA2426" i="6"/>
  <c r="Z2426" i="6"/>
  <c r="T2426" i="6"/>
  <c r="U2426" i="6" s="1"/>
  <c r="R2426" i="6"/>
  <c r="S2426" i="6" s="1"/>
  <c r="AR2425" i="6"/>
  <c r="AQ2425" i="6"/>
  <c r="AG2425" i="6"/>
  <c r="AH2425" i="6" s="1"/>
  <c r="AE2425" i="6"/>
  <c r="AA2425" i="6"/>
  <c r="Z2425" i="6"/>
  <c r="T2425" i="6"/>
  <c r="U2425" i="6" s="1"/>
  <c r="R2425" i="6"/>
  <c r="S2425" i="6" s="1"/>
  <c r="AR2424" i="6"/>
  <c r="AQ2424" i="6"/>
  <c r="AG2424" i="6"/>
  <c r="AH2424" i="6" s="1"/>
  <c r="AE2424" i="6"/>
  <c r="AA2424" i="6"/>
  <c r="Z2424" i="6"/>
  <c r="T2424" i="6"/>
  <c r="U2424" i="6" s="1"/>
  <c r="R2424" i="6"/>
  <c r="S2424" i="6" s="1"/>
  <c r="AR2423" i="6"/>
  <c r="AQ2423" i="6"/>
  <c r="AG2423" i="6"/>
  <c r="AH2423" i="6" s="1"/>
  <c r="AE2423" i="6"/>
  <c r="AA2423" i="6"/>
  <c r="Z2423" i="6"/>
  <c r="T2423" i="6"/>
  <c r="U2423" i="6" s="1"/>
  <c r="R2423" i="6"/>
  <c r="S2423" i="6" s="1"/>
  <c r="AR2422" i="6"/>
  <c r="AQ2422" i="6"/>
  <c r="AG2422" i="6"/>
  <c r="AH2422" i="6" s="1"/>
  <c r="AE2422" i="6"/>
  <c r="AA2422" i="6"/>
  <c r="Z2422" i="6"/>
  <c r="T2422" i="6"/>
  <c r="U2422" i="6" s="1"/>
  <c r="R2422" i="6"/>
  <c r="S2422" i="6" s="1"/>
  <c r="AR2421" i="6"/>
  <c r="AQ2421" i="6"/>
  <c r="AG2421" i="6"/>
  <c r="AH2421" i="6" s="1"/>
  <c r="AE2421" i="6"/>
  <c r="AA2421" i="6"/>
  <c r="Z2421" i="6"/>
  <c r="T2421" i="6"/>
  <c r="U2421" i="6" s="1"/>
  <c r="R2421" i="6"/>
  <c r="S2421" i="6" s="1"/>
  <c r="AR2420" i="6"/>
  <c r="AQ2420" i="6"/>
  <c r="AG2420" i="6"/>
  <c r="AH2420" i="6" s="1"/>
  <c r="AE2420" i="6"/>
  <c r="AA2420" i="6"/>
  <c r="Z2420" i="6"/>
  <c r="T2420" i="6"/>
  <c r="U2420" i="6" s="1"/>
  <c r="R2420" i="6"/>
  <c r="S2420" i="6" s="1"/>
  <c r="AR2419" i="6"/>
  <c r="AQ2419" i="6"/>
  <c r="AG2419" i="6"/>
  <c r="AH2419" i="6" s="1"/>
  <c r="AE2419" i="6"/>
  <c r="AA2419" i="6"/>
  <c r="Z2419" i="6"/>
  <c r="T2419" i="6"/>
  <c r="U2419" i="6" s="1"/>
  <c r="R2419" i="6"/>
  <c r="S2419" i="6" s="1"/>
  <c r="AR2418" i="6"/>
  <c r="AQ2418" i="6"/>
  <c r="AG2418" i="6"/>
  <c r="AH2418" i="6" s="1"/>
  <c r="AE2418" i="6"/>
  <c r="AA2418" i="6"/>
  <c r="Z2418" i="6"/>
  <c r="T2418" i="6"/>
  <c r="U2418" i="6" s="1"/>
  <c r="R2418" i="6"/>
  <c r="S2418" i="6" s="1"/>
  <c r="AR2417" i="6"/>
  <c r="AQ2417" i="6"/>
  <c r="AG2417" i="6"/>
  <c r="AH2417" i="6" s="1"/>
  <c r="AE2417" i="6"/>
  <c r="AA2417" i="6"/>
  <c r="Z2417" i="6"/>
  <c r="T2417" i="6"/>
  <c r="U2417" i="6" s="1"/>
  <c r="R2417" i="6"/>
  <c r="S2417" i="6" s="1"/>
  <c r="AR2416" i="6"/>
  <c r="AQ2416" i="6"/>
  <c r="AG2416" i="6"/>
  <c r="AH2416" i="6" s="1"/>
  <c r="AE2416" i="6"/>
  <c r="AA2416" i="6"/>
  <c r="Z2416" i="6"/>
  <c r="T2416" i="6"/>
  <c r="U2416" i="6" s="1"/>
  <c r="S2416" i="6"/>
  <c r="R2416" i="6"/>
  <c r="AR2415" i="6"/>
  <c r="AQ2415" i="6"/>
  <c r="AG2415" i="6"/>
  <c r="AH2415" i="6" s="1"/>
  <c r="AE2415" i="6"/>
  <c r="AA2415" i="6"/>
  <c r="Z2415" i="6"/>
  <c r="T2415" i="6"/>
  <c r="U2415" i="6" s="1"/>
  <c r="R2415" i="6"/>
  <c r="S2415" i="6" s="1"/>
  <c r="AR2414" i="6"/>
  <c r="AQ2414" i="6"/>
  <c r="AG2414" i="6"/>
  <c r="AH2414" i="6" s="1"/>
  <c r="AE2414" i="6"/>
  <c r="AA2414" i="6"/>
  <c r="Z2414" i="6"/>
  <c r="U2414" i="6"/>
  <c r="T2414" i="6"/>
  <c r="R2414" i="6"/>
  <c r="S2414" i="6" s="1"/>
  <c r="AR2413" i="6"/>
  <c r="AQ2413" i="6"/>
  <c r="AG2413" i="6"/>
  <c r="AH2413" i="6" s="1"/>
  <c r="AE2413" i="6"/>
  <c r="AA2413" i="6"/>
  <c r="Z2413" i="6"/>
  <c r="T2413" i="6"/>
  <c r="U2413" i="6" s="1"/>
  <c r="R2413" i="6"/>
  <c r="S2413" i="6" s="1"/>
  <c r="AR2412" i="6"/>
  <c r="AQ2412" i="6"/>
  <c r="AG2412" i="6"/>
  <c r="AH2412" i="6" s="1"/>
  <c r="AE2412" i="6"/>
  <c r="AA2412" i="6"/>
  <c r="Z2412" i="6"/>
  <c r="T2412" i="6"/>
  <c r="U2412" i="6" s="1"/>
  <c r="R2412" i="6"/>
  <c r="S2412" i="6" s="1"/>
  <c r="AR2411" i="6"/>
  <c r="AQ2411" i="6"/>
  <c r="AG2411" i="6"/>
  <c r="AH2411" i="6" s="1"/>
  <c r="AE2411" i="6"/>
  <c r="AA2411" i="6"/>
  <c r="Z2411" i="6"/>
  <c r="T2411" i="6"/>
  <c r="U2411" i="6" s="1"/>
  <c r="R2411" i="6"/>
  <c r="S2411" i="6" s="1"/>
  <c r="AR2410" i="6"/>
  <c r="AQ2410" i="6"/>
  <c r="AG2410" i="6"/>
  <c r="AH2410" i="6" s="1"/>
  <c r="AE2410" i="6"/>
  <c r="AA2410" i="6"/>
  <c r="Z2410" i="6"/>
  <c r="T2410" i="6"/>
  <c r="U2410" i="6" s="1"/>
  <c r="R2410" i="6"/>
  <c r="S2410" i="6" s="1"/>
  <c r="AR2409" i="6"/>
  <c r="AQ2409" i="6"/>
  <c r="AG2409" i="6"/>
  <c r="AH2409" i="6" s="1"/>
  <c r="AE2409" i="6"/>
  <c r="AA2409" i="6"/>
  <c r="Z2409" i="6"/>
  <c r="T2409" i="6"/>
  <c r="U2409" i="6" s="1"/>
  <c r="R2409" i="6"/>
  <c r="S2409" i="6" s="1"/>
  <c r="AR2408" i="6"/>
  <c r="AQ2408" i="6"/>
  <c r="AG2408" i="6"/>
  <c r="AH2408" i="6" s="1"/>
  <c r="AE2408" i="6"/>
  <c r="AA2408" i="6"/>
  <c r="Z2408" i="6"/>
  <c r="T2408" i="6"/>
  <c r="U2408" i="6" s="1"/>
  <c r="R2408" i="6"/>
  <c r="S2408" i="6" s="1"/>
  <c r="AR2407" i="6"/>
  <c r="AQ2407" i="6"/>
  <c r="AG2407" i="6"/>
  <c r="AH2407" i="6" s="1"/>
  <c r="AE2407" i="6"/>
  <c r="AA2407" i="6"/>
  <c r="Z2407" i="6"/>
  <c r="T2407" i="6"/>
  <c r="U2407" i="6" s="1"/>
  <c r="R2407" i="6"/>
  <c r="S2407" i="6" s="1"/>
  <c r="AR2406" i="6"/>
  <c r="AQ2406" i="6"/>
  <c r="AG2406" i="6"/>
  <c r="AH2406" i="6" s="1"/>
  <c r="AE2406" i="6"/>
  <c r="AA2406" i="6"/>
  <c r="Z2406" i="6"/>
  <c r="T2406" i="6"/>
  <c r="U2406" i="6" s="1"/>
  <c r="R2406" i="6"/>
  <c r="S2406" i="6" s="1"/>
  <c r="AR2405" i="6"/>
  <c r="AQ2405" i="6"/>
  <c r="AG2405" i="6"/>
  <c r="AH2405" i="6" s="1"/>
  <c r="AE2405" i="6"/>
  <c r="AA2405" i="6"/>
  <c r="Z2405" i="6"/>
  <c r="T2405" i="6"/>
  <c r="U2405" i="6" s="1"/>
  <c r="R2405" i="6"/>
  <c r="S2405" i="6" s="1"/>
  <c r="AR2404" i="6"/>
  <c r="AQ2404" i="6"/>
  <c r="AG2404" i="6"/>
  <c r="AH2404" i="6" s="1"/>
  <c r="AE2404" i="6"/>
  <c r="AA2404" i="6"/>
  <c r="Z2404" i="6"/>
  <c r="T2404" i="6"/>
  <c r="U2404" i="6" s="1"/>
  <c r="R2404" i="6"/>
  <c r="S2404" i="6" s="1"/>
  <c r="AR2403" i="6"/>
  <c r="AQ2403" i="6"/>
  <c r="AG2403" i="6"/>
  <c r="AH2403" i="6" s="1"/>
  <c r="AE2403" i="6"/>
  <c r="AA2403" i="6"/>
  <c r="Z2403" i="6"/>
  <c r="T2403" i="6"/>
  <c r="U2403" i="6" s="1"/>
  <c r="R2403" i="6"/>
  <c r="S2403" i="6" s="1"/>
  <c r="AR2402" i="6"/>
  <c r="AQ2402" i="6"/>
  <c r="AG2402" i="6"/>
  <c r="AH2402" i="6" s="1"/>
  <c r="AE2402" i="6"/>
  <c r="AA2402" i="6"/>
  <c r="Z2402" i="6"/>
  <c r="T2402" i="6"/>
  <c r="U2402" i="6" s="1"/>
  <c r="R2402" i="6"/>
  <c r="S2402" i="6" s="1"/>
  <c r="AR2401" i="6"/>
  <c r="AQ2401" i="6"/>
  <c r="AG2401" i="6"/>
  <c r="AH2401" i="6" s="1"/>
  <c r="AE2401" i="6"/>
  <c r="AA2401" i="6"/>
  <c r="Z2401" i="6"/>
  <c r="T2401" i="6"/>
  <c r="U2401" i="6" s="1"/>
  <c r="R2401" i="6"/>
  <c r="S2401" i="6" s="1"/>
  <c r="AR2400" i="6"/>
  <c r="AQ2400" i="6"/>
  <c r="AG2400" i="6"/>
  <c r="AH2400" i="6" s="1"/>
  <c r="AE2400" i="6"/>
  <c r="AA2400" i="6"/>
  <c r="Z2400" i="6"/>
  <c r="T2400" i="6"/>
  <c r="U2400" i="6" s="1"/>
  <c r="S2400" i="6"/>
  <c r="R2400" i="6"/>
  <c r="AR2399" i="6"/>
  <c r="AQ2399" i="6"/>
  <c r="AG2399" i="6"/>
  <c r="AH2399" i="6" s="1"/>
  <c r="AE2399" i="6"/>
  <c r="AA2399" i="6"/>
  <c r="Z2399" i="6"/>
  <c r="T2399" i="6"/>
  <c r="U2399" i="6" s="1"/>
  <c r="R2399" i="6"/>
  <c r="S2399" i="6" s="1"/>
  <c r="AR2398" i="6"/>
  <c r="AQ2398" i="6"/>
  <c r="AG2398" i="6"/>
  <c r="AH2398" i="6" s="1"/>
  <c r="AE2398" i="6"/>
  <c r="AA2398" i="6"/>
  <c r="Z2398" i="6"/>
  <c r="T2398" i="6"/>
  <c r="U2398" i="6" s="1"/>
  <c r="R2398" i="6"/>
  <c r="S2398" i="6" s="1"/>
  <c r="AR2397" i="6"/>
  <c r="AQ2397" i="6"/>
  <c r="AG2397" i="6"/>
  <c r="AH2397" i="6" s="1"/>
  <c r="AE2397" i="6"/>
  <c r="AA2397" i="6"/>
  <c r="Z2397" i="6"/>
  <c r="T2397" i="6"/>
  <c r="U2397" i="6" s="1"/>
  <c r="R2397" i="6"/>
  <c r="S2397" i="6" s="1"/>
  <c r="AR2396" i="6"/>
  <c r="AQ2396" i="6"/>
  <c r="AG2396" i="6"/>
  <c r="AH2396" i="6" s="1"/>
  <c r="AE2396" i="6"/>
  <c r="AA2396" i="6"/>
  <c r="Z2396" i="6"/>
  <c r="U2396" i="6"/>
  <c r="T2396" i="6"/>
  <c r="R2396" i="6"/>
  <c r="S2396" i="6" s="1"/>
  <c r="AR2395" i="6"/>
  <c r="AQ2395" i="6"/>
  <c r="AG2395" i="6"/>
  <c r="AH2395" i="6" s="1"/>
  <c r="AE2395" i="6"/>
  <c r="AA2395" i="6"/>
  <c r="Z2395" i="6"/>
  <c r="T2395" i="6"/>
  <c r="U2395" i="6" s="1"/>
  <c r="R2395" i="6"/>
  <c r="S2395" i="6" s="1"/>
  <c r="AR2394" i="6"/>
  <c r="AQ2394" i="6"/>
  <c r="AG2394" i="6"/>
  <c r="AH2394" i="6" s="1"/>
  <c r="AE2394" i="6"/>
  <c r="AA2394" i="6"/>
  <c r="Z2394" i="6"/>
  <c r="T2394" i="6"/>
  <c r="U2394" i="6" s="1"/>
  <c r="R2394" i="6"/>
  <c r="S2394" i="6" s="1"/>
  <c r="AR2393" i="6"/>
  <c r="AQ2393" i="6"/>
  <c r="AG2393" i="6"/>
  <c r="AH2393" i="6" s="1"/>
  <c r="AE2393" i="6"/>
  <c r="AA2393" i="6"/>
  <c r="Z2393" i="6"/>
  <c r="T2393" i="6"/>
  <c r="U2393" i="6" s="1"/>
  <c r="R2393" i="6"/>
  <c r="S2393" i="6" s="1"/>
  <c r="AR2392" i="6"/>
  <c r="AQ2392" i="6"/>
  <c r="AG2392" i="6"/>
  <c r="AH2392" i="6" s="1"/>
  <c r="AE2392" i="6"/>
  <c r="AA2392" i="6"/>
  <c r="Z2392" i="6"/>
  <c r="T2392" i="6"/>
  <c r="U2392" i="6" s="1"/>
  <c r="R2392" i="6"/>
  <c r="S2392" i="6" s="1"/>
  <c r="AR2391" i="6"/>
  <c r="AQ2391" i="6"/>
  <c r="AG2391" i="6"/>
  <c r="AH2391" i="6" s="1"/>
  <c r="AE2391" i="6"/>
  <c r="AA2391" i="6"/>
  <c r="Z2391" i="6"/>
  <c r="T2391" i="6"/>
  <c r="U2391" i="6" s="1"/>
  <c r="R2391" i="6"/>
  <c r="S2391" i="6" s="1"/>
  <c r="AR2390" i="6"/>
  <c r="AQ2390" i="6"/>
  <c r="AG2390" i="6"/>
  <c r="AH2390" i="6" s="1"/>
  <c r="AE2390" i="6"/>
  <c r="AA2390" i="6"/>
  <c r="Z2390" i="6"/>
  <c r="T2390" i="6"/>
  <c r="U2390" i="6" s="1"/>
  <c r="R2390" i="6"/>
  <c r="S2390" i="6" s="1"/>
  <c r="AR2389" i="6"/>
  <c r="AQ2389" i="6"/>
  <c r="AG2389" i="6"/>
  <c r="AH2389" i="6" s="1"/>
  <c r="AE2389" i="6"/>
  <c r="AA2389" i="6"/>
  <c r="Z2389" i="6"/>
  <c r="T2389" i="6"/>
  <c r="U2389" i="6" s="1"/>
  <c r="R2389" i="6"/>
  <c r="S2389" i="6" s="1"/>
  <c r="AR2388" i="6"/>
  <c r="AQ2388" i="6"/>
  <c r="AG2388" i="6"/>
  <c r="AH2388" i="6" s="1"/>
  <c r="AE2388" i="6"/>
  <c r="AA2388" i="6"/>
  <c r="Z2388" i="6"/>
  <c r="T2388" i="6"/>
  <c r="U2388" i="6" s="1"/>
  <c r="R2388" i="6"/>
  <c r="S2388" i="6" s="1"/>
  <c r="AR2387" i="6"/>
  <c r="AQ2387" i="6"/>
  <c r="AG2387" i="6"/>
  <c r="AH2387" i="6" s="1"/>
  <c r="AE2387" i="6"/>
  <c r="AA2387" i="6"/>
  <c r="Z2387" i="6"/>
  <c r="T2387" i="6"/>
  <c r="U2387" i="6" s="1"/>
  <c r="R2387" i="6"/>
  <c r="S2387" i="6" s="1"/>
  <c r="AR2386" i="6"/>
  <c r="AQ2386" i="6"/>
  <c r="AG2386" i="6"/>
  <c r="AH2386" i="6" s="1"/>
  <c r="AE2386" i="6"/>
  <c r="AA2386" i="6"/>
  <c r="Z2386" i="6"/>
  <c r="T2386" i="6"/>
  <c r="U2386" i="6" s="1"/>
  <c r="R2386" i="6"/>
  <c r="S2386" i="6" s="1"/>
  <c r="AR2385" i="6"/>
  <c r="AQ2385" i="6"/>
  <c r="AG2385" i="6"/>
  <c r="AH2385" i="6" s="1"/>
  <c r="AE2385" i="6"/>
  <c r="AA2385" i="6"/>
  <c r="Z2385" i="6"/>
  <c r="T2385" i="6"/>
  <c r="U2385" i="6" s="1"/>
  <c r="R2385" i="6"/>
  <c r="S2385" i="6" s="1"/>
  <c r="AR2384" i="6"/>
  <c r="AQ2384" i="6"/>
  <c r="AG2384" i="6"/>
  <c r="AH2384" i="6" s="1"/>
  <c r="AE2384" i="6"/>
  <c r="AA2384" i="6"/>
  <c r="Z2384" i="6"/>
  <c r="T2384" i="6"/>
  <c r="U2384" i="6" s="1"/>
  <c r="R2384" i="6"/>
  <c r="S2384" i="6" s="1"/>
  <c r="AR2383" i="6"/>
  <c r="AQ2383" i="6"/>
  <c r="AG2383" i="6"/>
  <c r="AH2383" i="6" s="1"/>
  <c r="AE2383" i="6"/>
  <c r="AA2383" i="6"/>
  <c r="Z2383" i="6"/>
  <c r="T2383" i="6"/>
  <c r="U2383" i="6" s="1"/>
  <c r="R2383" i="6"/>
  <c r="S2383" i="6" s="1"/>
  <c r="AR2382" i="6"/>
  <c r="AQ2382" i="6"/>
  <c r="AG2382" i="6"/>
  <c r="AH2382" i="6" s="1"/>
  <c r="AE2382" i="6"/>
  <c r="AA2382" i="6"/>
  <c r="Z2382" i="6"/>
  <c r="T2382" i="6"/>
  <c r="U2382" i="6" s="1"/>
  <c r="R2382" i="6"/>
  <c r="S2382" i="6" s="1"/>
  <c r="AR2381" i="6"/>
  <c r="AQ2381" i="6"/>
  <c r="AG2381" i="6"/>
  <c r="AH2381" i="6" s="1"/>
  <c r="AE2381" i="6"/>
  <c r="AA2381" i="6"/>
  <c r="Z2381" i="6"/>
  <c r="T2381" i="6"/>
  <c r="U2381" i="6" s="1"/>
  <c r="R2381" i="6"/>
  <c r="S2381" i="6" s="1"/>
  <c r="AR2380" i="6"/>
  <c r="AQ2380" i="6"/>
  <c r="AG2380" i="6"/>
  <c r="AH2380" i="6" s="1"/>
  <c r="AE2380" i="6"/>
  <c r="AA2380" i="6"/>
  <c r="Z2380" i="6"/>
  <c r="T2380" i="6"/>
  <c r="U2380" i="6" s="1"/>
  <c r="R2380" i="6"/>
  <c r="S2380" i="6" s="1"/>
  <c r="AR2379" i="6"/>
  <c r="AQ2379" i="6"/>
  <c r="AG2379" i="6"/>
  <c r="AH2379" i="6" s="1"/>
  <c r="AE2379" i="6"/>
  <c r="AA2379" i="6"/>
  <c r="Z2379" i="6"/>
  <c r="T2379" i="6"/>
  <c r="U2379" i="6" s="1"/>
  <c r="R2379" i="6"/>
  <c r="S2379" i="6" s="1"/>
  <c r="AR2378" i="6"/>
  <c r="AQ2378" i="6"/>
  <c r="AG2378" i="6"/>
  <c r="AH2378" i="6" s="1"/>
  <c r="AE2378" i="6"/>
  <c r="AA2378" i="6"/>
  <c r="Z2378" i="6"/>
  <c r="T2378" i="6"/>
  <c r="U2378" i="6" s="1"/>
  <c r="R2378" i="6"/>
  <c r="S2378" i="6" s="1"/>
  <c r="AR2377" i="6"/>
  <c r="AQ2377" i="6"/>
  <c r="AG2377" i="6"/>
  <c r="AH2377" i="6" s="1"/>
  <c r="AE2377" i="6"/>
  <c r="AA2377" i="6"/>
  <c r="Z2377" i="6"/>
  <c r="T2377" i="6"/>
  <c r="U2377" i="6" s="1"/>
  <c r="R2377" i="6"/>
  <c r="S2377" i="6" s="1"/>
  <c r="AR2376" i="6"/>
  <c r="AQ2376" i="6"/>
  <c r="AG2376" i="6"/>
  <c r="AH2376" i="6" s="1"/>
  <c r="AE2376" i="6"/>
  <c r="AA2376" i="6"/>
  <c r="Z2376" i="6"/>
  <c r="T2376" i="6"/>
  <c r="U2376" i="6" s="1"/>
  <c r="R2376" i="6"/>
  <c r="S2376" i="6" s="1"/>
  <c r="AR2375" i="6"/>
  <c r="AQ2375" i="6"/>
  <c r="AG2375" i="6"/>
  <c r="AH2375" i="6" s="1"/>
  <c r="AE2375" i="6"/>
  <c r="AA2375" i="6"/>
  <c r="Z2375" i="6"/>
  <c r="T2375" i="6"/>
  <c r="U2375" i="6" s="1"/>
  <c r="R2375" i="6"/>
  <c r="S2375" i="6" s="1"/>
  <c r="AR2374" i="6"/>
  <c r="AQ2374" i="6"/>
  <c r="AG2374" i="6"/>
  <c r="AH2374" i="6" s="1"/>
  <c r="AE2374" i="6"/>
  <c r="AA2374" i="6"/>
  <c r="Z2374" i="6"/>
  <c r="T2374" i="6"/>
  <c r="U2374" i="6" s="1"/>
  <c r="R2374" i="6"/>
  <c r="S2374" i="6" s="1"/>
  <c r="AR2373" i="6"/>
  <c r="AQ2373" i="6"/>
  <c r="AG2373" i="6"/>
  <c r="AH2373" i="6" s="1"/>
  <c r="AE2373" i="6"/>
  <c r="AA2373" i="6"/>
  <c r="Z2373" i="6"/>
  <c r="T2373" i="6"/>
  <c r="U2373" i="6" s="1"/>
  <c r="R2373" i="6"/>
  <c r="S2373" i="6" s="1"/>
  <c r="AR2372" i="6"/>
  <c r="AQ2372" i="6"/>
  <c r="AG2372" i="6"/>
  <c r="AH2372" i="6" s="1"/>
  <c r="AE2372" i="6"/>
  <c r="AA2372" i="6"/>
  <c r="Z2372" i="6"/>
  <c r="T2372" i="6"/>
  <c r="U2372" i="6" s="1"/>
  <c r="R2372" i="6"/>
  <c r="S2372" i="6" s="1"/>
  <c r="AR2371" i="6"/>
  <c r="AQ2371" i="6"/>
  <c r="AG2371" i="6"/>
  <c r="AH2371" i="6" s="1"/>
  <c r="AE2371" i="6"/>
  <c r="AA2371" i="6"/>
  <c r="Z2371" i="6"/>
  <c r="T2371" i="6"/>
  <c r="U2371" i="6" s="1"/>
  <c r="R2371" i="6"/>
  <c r="S2371" i="6" s="1"/>
  <c r="AR2370" i="6"/>
  <c r="AQ2370" i="6"/>
  <c r="AG2370" i="6"/>
  <c r="AH2370" i="6" s="1"/>
  <c r="AE2370" i="6"/>
  <c r="AA2370" i="6"/>
  <c r="Z2370" i="6"/>
  <c r="T2370" i="6"/>
  <c r="U2370" i="6" s="1"/>
  <c r="R2370" i="6"/>
  <c r="S2370" i="6" s="1"/>
  <c r="AR2369" i="6"/>
  <c r="AQ2369" i="6"/>
  <c r="AG2369" i="6"/>
  <c r="AH2369" i="6" s="1"/>
  <c r="AE2369" i="6"/>
  <c r="AA2369" i="6"/>
  <c r="Z2369" i="6"/>
  <c r="T2369" i="6"/>
  <c r="U2369" i="6" s="1"/>
  <c r="R2369" i="6"/>
  <c r="S2369" i="6" s="1"/>
  <c r="AR2368" i="6"/>
  <c r="AQ2368" i="6"/>
  <c r="AG2368" i="6"/>
  <c r="AH2368" i="6" s="1"/>
  <c r="AE2368" i="6"/>
  <c r="AA2368" i="6"/>
  <c r="Z2368" i="6"/>
  <c r="T2368" i="6"/>
  <c r="U2368" i="6" s="1"/>
  <c r="R2368" i="6"/>
  <c r="S2368" i="6" s="1"/>
  <c r="AR2367" i="6"/>
  <c r="AQ2367" i="6"/>
  <c r="AG2367" i="6"/>
  <c r="AH2367" i="6" s="1"/>
  <c r="AE2367" i="6"/>
  <c r="AA2367" i="6"/>
  <c r="Z2367" i="6"/>
  <c r="T2367" i="6"/>
  <c r="U2367" i="6" s="1"/>
  <c r="R2367" i="6"/>
  <c r="S2367" i="6" s="1"/>
  <c r="AR2366" i="6"/>
  <c r="AQ2366" i="6"/>
  <c r="AG2366" i="6"/>
  <c r="AH2366" i="6" s="1"/>
  <c r="AE2366" i="6"/>
  <c r="AA2366" i="6"/>
  <c r="Z2366" i="6"/>
  <c r="T2366" i="6"/>
  <c r="U2366" i="6" s="1"/>
  <c r="R2366" i="6"/>
  <c r="S2366" i="6" s="1"/>
  <c r="AR2365" i="6"/>
  <c r="AQ2365" i="6"/>
  <c r="AG2365" i="6"/>
  <c r="AH2365" i="6" s="1"/>
  <c r="AE2365" i="6"/>
  <c r="AA2365" i="6"/>
  <c r="Z2365" i="6"/>
  <c r="T2365" i="6"/>
  <c r="U2365" i="6" s="1"/>
  <c r="R2365" i="6"/>
  <c r="S2365" i="6" s="1"/>
  <c r="AR2364" i="6"/>
  <c r="AQ2364" i="6"/>
  <c r="AG2364" i="6"/>
  <c r="AH2364" i="6" s="1"/>
  <c r="AE2364" i="6"/>
  <c r="AA2364" i="6"/>
  <c r="Z2364" i="6"/>
  <c r="T2364" i="6"/>
  <c r="U2364" i="6" s="1"/>
  <c r="R2364" i="6"/>
  <c r="S2364" i="6" s="1"/>
  <c r="AR2363" i="6"/>
  <c r="AQ2363" i="6"/>
  <c r="AG2363" i="6"/>
  <c r="AH2363" i="6" s="1"/>
  <c r="AE2363" i="6"/>
  <c r="AA2363" i="6"/>
  <c r="Z2363" i="6"/>
  <c r="T2363" i="6"/>
  <c r="U2363" i="6" s="1"/>
  <c r="R2363" i="6"/>
  <c r="S2363" i="6" s="1"/>
  <c r="AR2362" i="6"/>
  <c r="AQ2362" i="6"/>
  <c r="AG2362" i="6"/>
  <c r="AH2362" i="6" s="1"/>
  <c r="AE2362" i="6"/>
  <c r="AA2362" i="6"/>
  <c r="Z2362" i="6"/>
  <c r="T2362" i="6"/>
  <c r="U2362" i="6" s="1"/>
  <c r="R2362" i="6"/>
  <c r="S2362" i="6" s="1"/>
  <c r="AR2361" i="6"/>
  <c r="AQ2361" i="6"/>
  <c r="AG2361" i="6"/>
  <c r="AH2361" i="6" s="1"/>
  <c r="AE2361" i="6"/>
  <c r="AA2361" i="6"/>
  <c r="Z2361" i="6"/>
  <c r="T2361" i="6"/>
  <c r="U2361" i="6" s="1"/>
  <c r="R2361" i="6"/>
  <c r="S2361" i="6" s="1"/>
  <c r="AR2360" i="6"/>
  <c r="AQ2360" i="6"/>
  <c r="AG2360" i="6"/>
  <c r="AH2360" i="6" s="1"/>
  <c r="AE2360" i="6"/>
  <c r="AA2360" i="6"/>
  <c r="Z2360" i="6"/>
  <c r="T2360" i="6"/>
  <c r="U2360" i="6" s="1"/>
  <c r="R2360" i="6"/>
  <c r="S2360" i="6" s="1"/>
  <c r="AR2359" i="6"/>
  <c r="AQ2359" i="6"/>
  <c r="AG2359" i="6"/>
  <c r="AH2359" i="6" s="1"/>
  <c r="AE2359" i="6"/>
  <c r="AA2359" i="6"/>
  <c r="Z2359" i="6"/>
  <c r="T2359" i="6"/>
  <c r="U2359" i="6" s="1"/>
  <c r="R2359" i="6"/>
  <c r="S2359" i="6" s="1"/>
  <c r="AR2358" i="6"/>
  <c r="AQ2358" i="6"/>
  <c r="AG2358" i="6"/>
  <c r="AH2358" i="6" s="1"/>
  <c r="AE2358" i="6"/>
  <c r="AA2358" i="6"/>
  <c r="Z2358" i="6"/>
  <c r="T2358" i="6"/>
  <c r="U2358" i="6" s="1"/>
  <c r="R2358" i="6"/>
  <c r="S2358" i="6" s="1"/>
  <c r="AR2357" i="6"/>
  <c r="AQ2357" i="6"/>
  <c r="AG2357" i="6"/>
  <c r="AH2357" i="6" s="1"/>
  <c r="AE2357" i="6"/>
  <c r="AA2357" i="6"/>
  <c r="Z2357" i="6"/>
  <c r="T2357" i="6"/>
  <c r="U2357" i="6" s="1"/>
  <c r="R2357" i="6"/>
  <c r="S2357" i="6" s="1"/>
  <c r="AR2356" i="6"/>
  <c r="AQ2356" i="6"/>
  <c r="AG2356" i="6"/>
  <c r="AH2356" i="6" s="1"/>
  <c r="AE2356" i="6"/>
  <c r="AA2356" i="6"/>
  <c r="Z2356" i="6"/>
  <c r="T2356" i="6"/>
  <c r="U2356" i="6" s="1"/>
  <c r="R2356" i="6"/>
  <c r="S2356" i="6" s="1"/>
  <c r="AR2355" i="6"/>
  <c r="AQ2355" i="6"/>
  <c r="AG2355" i="6"/>
  <c r="AH2355" i="6" s="1"/>
  <c r="AE2355" i="6"/>
  <c r="AA2355" i="6"/>
  <c r="Z2355" i="6"/>
  <c r="T2355" i="6"/>
  <c r="U2355" i="6" s="1"/>
  <c r="R2355" i="6"/>
  <c r="S2355" i="6" s="1"/>
  <c r="AR2354" i="6"/>
  <c r="AQ2354" i="6"/>
  <c r="AG2354" i="6"/>
  <c r="AH2354" i="6" s="1"/>
  <c r="AE2354" i="6"/>
  <c r="AA2354" i="6"/>
  <c r="Z2354" i="6"/>
  <c r="T2354" i="6"/>
  <c r="U2354" i="6" s="1"/>
  <c r="R2354" i="6"/>
  <c r="S2354" i="6" s="1"/>
  <c r="AR2353" i="6"/>
  <c r="AQ2353" i="6"/>
  <c r="AG2353" i="6"/>
  <c r="AH2353" i="6" s="1"/>
  <c r="AE2353" i="6"/>
  <c r="AA2353" i="6"/>
  <c r="Z2353" i="6"/>
  <c r="T2353" i="6"/>
  <c r="U2353" i="6" s="1"/>
  <c r="R2353" i="6"/>
  <c r="S2353" i="6" s="1"/>
  <c r="AR2352" i="6"/>
  <c r="AQ2352" i="6"/>
  <c r="AG2352" i="6"/>
  <c r="AH2352" i="6" s="1"/>
  <c r="AE2352" i="6"/>
  <c r="AA2352" i="6"/>
  <c r="Z2352" i="6"/>
  <c r="T2352" i="6"/>
  <c r="U2352" i="6" s="1"/>
  <c r="R2352" i="6"/>
  <c r="S2352" i="6" s="1"/>
  <c r="AR2351" i="6"/>
  <c r="AQ2351" i="6"/>
  <c r="AG2351" i="6"/>
  <c r="AH2351" i="6" s="1"/>
  <c r="AE2351" i="6"/>
  <c r="AA2351" i="6"/>
  <c r="Z2351" i="6"/>
  <c r="T2351" i="6"/>
  <c r="U2351" i="6" s="1"/>
  <c r="R2351" i="6"/>
  <c r="S2351" i="6" s="1"/>
  <c r="AR2350" i="6"/>
  <c r="AQ2350" i="6"/>
  <c r="AG2350" i="6"/>
  <c r="AH2350" i="6" s="1"/>
  <c r="AE2350" i="6"/>
  <c r="AA2350" i="6"/>
  <c r="Z2350" i="6"/>
  <c r="T2350" i="6"/>
  <c r="U2350" i="6" s="1"/>
  <c r="R2350" i="6"/>
  <c r="S2350" i="6" s="1"/>
  <c r="AR2349" i="6"/>
  <c r="AQ2349" i="6"/>
  <c r="AG2349" i="6"/>
  <c r="AH2349" i="6" s="1"/>
  <c r="AE2349" i="6"/>
  <c r="AA2349" i="6"/>
  <c r="Z2349" i="6"/>
  <c r="T2349" i="6"/>
  <c r="U2349" i="6" s="1"/>
  <c r="R2349" i="6"/>
  <c r="S2349" i="6" s="1"/>
  <c r="AR2348" i="6"/>
  <c r="AQ2348" i="6"/>
  <c r="AG2348" i="6"/>
  <c r="AH2348" i="6" s="1"/>
  <c r="AE2348" i="6"/>
  <c r="AA2348" i="6"/>
  <c r="Z2348" i="6"/>
  <c r="T2348" i="6"/>
  <c r="U2348" i="6" s="1"/>
  <c r="R2348" i="6"/>
  <c r="S2348" i="6" s="1"/>
  <c r="AR2347" i="6"/>
  <c r="AQ2347" i="6"/>
  <c r="AG2347" i="6"/>
  <c r="AH2347" i="6" s="1"/>
  <c r="AE2347" i="6"/>
  <c r="AA2347" i="6"/>
  <c r="Z2347" i="6"/>
  <c r="T2347" i="6"/>
  <c r="U2347" i="6" s="1"/>
  <c r="R2347" i="6"/>
  <c r="S2347" i="6" s="1"/>
  <c r="AR2346" i="6"/>
  <c r="AQ2346" i="6"/>
  <c r="AG2346" i="6"/>
  <c r="AH2346" i="6" s="1"/>
  <c r="AE2346" i="6"/>
  <c r="AA2346" i="6"/>
  <c r="Z2346" i="6"/>
  <c r="T2346" i="6"/>
  <c r="U2346" i="6" s="1"/>
  <c r="R2346" i="6"/>
  <c r="S2346" i="6" s="1"/>
  <c r="AR2345" i="6"/>
  <c r="AQ2345" i="6"/>
  <c r="AG2345" i="6"/>
  <c r="AH2345" i="6" s="1"/>
  <c r="AE2345" i="6"/>
  <c r="AA2345" i="6"/>
  <c r="Z2345" i="6"/>
  <c r="T2345" i="6"/>
  <c r="U2345" i="6" s="1"/>
  <c r="R2345" i="6"/>
  <c r="S2345" i="6" s="1"/>
  <c r="AR2344" i="6"/>
  <c r="AQ2344" i="6"/>
  <c r="AG2344" i="6"/>
  <c r="AH2344" i="6" s="1"/>
  <c r="AE2344" i="6"/>
  <c r="AA2344" i="6"/>
  <c r="Z2344" i="6"/>
  <c r="T2344" i="6"/>
  <c r="U2344" i="6" s="1"/>
  <c r="R2344" i="6"/>
  <c r="S2344" i="6" s="1"/>
  <c r="AR2343" i="6"/>
  <c r="AQ2343" i="6"/>
  <c r="AG2343" i="6"/>
  <c r="AH2343" i="6" s="1"/>
  <c r="AE2343" i="6"/>
  <c r="AA2343" i="6"/>
  <c r="Z2343" i="6"/>
  <c r="T2343" i="6"/>
  <c r="U2343" i="6" s="1"/>
  <c r="R2343" i="6"/>
  <c r="S2343" i="6" s="1"/>
  <c r="AR2342" i="6"/>
  <c r="AQ2342" i="6"/>
  <c r="AG2342" i="6"/>
  <c r="AH2342" i="6" s="1"/>
  <c r="AE2342" i="6"/>
  <c r="AA2342" i="6"/>
  <c r="Z2342" i="6"/>
  <c r="T2342" i="6"/>
  <c r="U2342" i="6" s="1"/>
  <c r="R2342" i="6"/>
  <c r="S2342" i="6" s="1"/>
  <c r="AR2341" i="6"/>
  <c r="AQ2341" i="6"/>
  <c r="AG2341" i="6"/>
  <c r="AH2341" i="6" s="1"/>
  <c r="AE2341" i="6"/>
  <c r="AA2341" i="6"/>
  <c r="Z2341" i="6"/>
  <c r="T2341" i="6"/>
  <c r="U2341" i="6" s="1"/>
  <c r="R2341" i="6"/>
  <c r="S2341" i="6" s="1"/>
  <c r="AR2340" i="6"/>
  <c r="AQ2340" i="6"/>
  <c r="AG2340" i="6"/>
  <c r="AH2340" i="6" s="1"/>
  <c r="AE2340" i="6"/>
  <c r="AA2340" i="6"/>
  <c r="Z2340" i="6"/>
  <c r="T2340" i="6"/>
  <c r="R2340" i="6"/>
  <c r="S2340" i="6" s="1"/>
  <c r="AR2339" i="6"/>
  <c r="AQ2339" i="6"/>
  <c r="AG2339" i="6"/>
  <c r="AH2339" i="6" s="1"/>
  <c r="AE2339" i="6"/>
  <c r="AA2339" i="6"/>
  <c r="Z2339" i="6"/>
  <c r="T2339" i="6"/>
  <c r="U2339" i="6" s="1"/>
  <c r="R2339" i="6"/>
  <c r="S2339" i="6" s="1"/>
  <c r="AR2338" i="6"/>
  <c r="AQ2338" i="6"/>
  <c r="AG2338" i="6"/>
  <c r="AH2338" i="6" s="1"/>
  <c r="AE2338" i="6"/>
  <c r="AA2338" i="6"/>
  <c r="Z2338" i="6"/>
  <c r="T2338" i="6"/>
  <c r="U2338" i="6" s="1"/>
  <c r="R2338" i="6"/>
  <c r="S2338" i="6" s="1"/>
  <c r="AR2337" i="6"/>
  <c r="AQ2337" i="6"/>
  <c r="AG2337" i="6"/>
  <c r="AH2337" i="6" s="1"/>
  <c r="AE2337" i="6"/>
  <c r="AA2337" i="6"/>
  <c r="Z2337" i="6"/>
  <c r="T2337" i="6"/>
  <c r="R2337" i="6"/>
  <c r="S2337" i="6" s="1"/>
  <c r="AR2336" i="6"/>
  <c r="AQ2336" i="6"/>
  <c r="AG2336" i="6"/>
  <c r="AH2336" i="6" s="1"/>
  <c r="AE2336" i="6"/>
  <c r="AA2336" i="6"/>
  <c r="Z2336" i="6"/>
  <c r="T2336" i="6"/>
  <c r="U2336" i="6" s="1"/>
  <c r="R2336" i="6"/>
  <c r="S2336" i="6" s="1"/>
  <c r="AR2335" i="6"/>
  <c r="AQ2335" i="6"/>
  <c r="AG2335" i="6"/>
  <c r="AH2335" i="6" s="1"/>
  <c r="AE2335" i="6"/>
  <c r="AA2335" i="6"/>
  <c r="Z2335" i="6"/>
  <c r="T2335" i="6"/>
  <c r="U2335" i="6" s="1"/>
  <c r="R2335" i="6"/>
  <c r="S2335" i="6" s="1"/>
  <c r="AR2334" i="6"/>
  <c r="AQ2334" i="6"/>
  <c r="AG2334" i="6"/>
  <c r="AH2334" i="6" s="1"/>
  <c r="AE2334" i="6"/>
  <c r="AA2334" i="6"/>
  <c r="Z2334" i="6"/>
  <c r="T2334" i="6"/>
  <c r="U2334" i="6" s="1"/>
  <c r="R2334" i="6"/>
  <c r="S2334" i="6" s="1"/>
  <c r="AR2333" i="6"/>
  <c r="AQ2333" i="6"/>
  <c r="AG2333" i="6"/>
  <c r="AH2333" i="6" s="1"/>
  <c r="AE2333" i="6"/>
  <c r="AA2333" i="6"/>
  <c r="Z2333" i="6"/>
  <c r="T2333" i="6"/>
  <c r="R2333" i="6"/>
  <c r="S2333" i="6" s="1"/>
  <c r="AR2332" i="6"/>
  <c r="AQ2332" i="6"/>
  <c r="AG2332" i="6"/>
  <c r="AH2332" i="6" s="1"/>
  <c r="AE2332" i="6"/>
  <c r="AA2332" i="6"/>
  <c r="Z2332" i="6"/>
  <c r="T2332" i="6"/>
  <c r="U2332" i="6" s="1"/>
  <c r="R2332" i="6"/>
  <c r="S2332" i="6" s="1"/>
  <c r="AR2331" i="6"/>
  <c r="AQ2331" i="6"/>
  <c r="AG2331" i="6"/>
  <c r="AH2331" i="6" s="1"/>
  <c r="AE2331" i="6"/>
  <c r="AA2331" i="6"/>
  <c r="Z2331" i="6"/>
  <c r="T2331" i="6"/>
  <c r="U2331" i="6" s="1"/>
  <c r="R2331" i="6"/>
  <c r="S2331" i="6" s="1"/>
  <c r="AR2330" i="6"/>
  <c r="AQ2330" i="6"/>
  <c r="AG2330" i="6"/>
  <c r="AH2330" i="6" s="1"/>
  <c r="AE2330" i="6"/>
  <c r="AA2330" i="6"/>
  <c r="Z2330" i="6"/>
  <c r="T2330" i="6"/>
  <c r="U2330" i="6" s="1"/>
  <c r="R2330" i="6"/>
  <c r="S2330" i="6" s="1"/>
  <c r="AR2329" i="6"/>
  <c r="AQ2329" i="6"/>
  <c r="AG2329" i="6"/>
  <c r="AH2329" i="6" s="1"/>
  <c r="AE2329" i="6"/>
  <c r="AA2329" i="6"/>
  <c r="Z2329" i="6"/>
  <c r="T2329" i="6"/>
  <c r="U2329" i="6" s="1"/>
  <c r="R2329" i="6"/>
  <c r="S2329" i="6" s="1"/>
  <c r="AR2328" i="6"/>
  <c r="AQ2328" i="6"/>
  <c r="AG2328" i="6"/>
  <c r="AH2328" i="6" s="1"/>
  <c r="AE2328" i="6"/>
  <c r="AA2328" i="6"/>
  <c r="Z2328" i="6"/>
  <c r="T2328" i="6"/>
  <c r="U2328" i="6" s="1"/>
  <c r="R2328" i="6"/>
  <c r="S2328" i="6" s="1"/>
  <c r="AR2327" i="6"/>
  <c r="AQ2327" i="6"/>
  <c r="AG2327" i="6"/>
  <c r="AH2327" i="6" s="1"/>
  <c r="AE2327" i="6"/>
  <c r="AA2327" i="6"/>
  <c r="Z2327" i="6"/>
  <c r="T2327" i="6"/>
  <c r="U2327" i="6" s="1"/>
  <c r="R2327" i="6"/>
  <c r="S2327" i="6" s="1"/>
  <c r="AR2326" i="6"/>
  <c r="AQ2326" i="6"/>
  <c r="AG2326" i="6"/>
  <c r="AH2326" i="6" s="1"/>
  <c r="AE2326" i="6"/>
  <c r="AA2326" i="6"/>
  <c r="Z2326" i="6"/>
  <c r="T2326" i="6"/>
  <c r="U2326" i="6" s="1"/>
  <c r="R2326" i="6"/>
  <c r="S2326" i="6" s="1"/>
  <c r="AR2325" i="6"/>
  <c r="AQ2325" i="6"/>
  <c r="AG2325" i="6"/>
  <c r="AH2325" i="6" s="1"/>
  <c r="AE2325" i="6"/>
  <c r="AA2325" i="6"/>
  <c r="Z2325" i="6"/>
  <c r="T2325" i="6"/>
  <c r="U2325" i="6" s="1"/>
  <c r="R2325" i="6"/>
  <c r="S2325" i="6" s="1"/>
  <c r="AR2324" i="6"/>
  <c r="AQ2324" i="6"/>
  <c r="AG2324" i="6"/>
  <c r="AH2324" i="6" s="1"/>
  <c r="AE2324" i="6"/>
  <c r="AA2324" i="6"/>
  <c r="Z2324" i="6"/>
  <c r="T2324" i="6"/>
  <c r="R2324" i="6"/>
  <c r="S2324" i="6" s="1"/>
  <c r="AR2323" i="6"/>
  <c r="AQ2323" i="6"/>
  <c r="AG2323" i="6"/>
  <c r="AH2323" i="6" s="1"/>
  <c r="AE2323" i="6"/>
  <c r="AA2323" i="6"/>
  <c r="Z2323" i="6"/>
  <c r="T2323" i="6"/>
  <c r="U2323" i="6" s="1"/>
  <c r="R2323" i="6"/>
  <c r="S2323" i="6" s="1"/>
  <c r="AR2322" i="6"/>
  <c r="AQ2322" i="6"/>
  <c r="AG2322" i="6"/>
  <c r="AH2322" i="6" s="1"/>
  <c r="AE2322" i="6"/>
  <c r="AA2322" i="6"/>
  <c r="Z2322" i="6"/>
  <c r="T2322" i="6"/>
  <c r="U2322" i="6" s="1"/>
  <c r="R2322" i="6"/>
  <c r="S2322" i="6" s="1"/>
  <c r="AR2321" i="6"/>
  <c r="AQ2321" i="6"/>
  <c r="AG2321" i="6"/>
  <c r="AH2321" i="6" s="1"/>
  <c r="AE2321" i="6"/>
  <c r="AA2321" i="6"/>
  <c r="Z2321" i="6"/>
  <c r="T2321" i="6"/>
  <c r="R2321" i="6"/>
  <c r="S2321" i="6" s="1"/>
  <c r="AR2320" i="6"/>
  <c r="AQ2320" i="6"/>
  <c r="AG2320" i="6"/>
  <c r="AH2320" i="6" s="1"/>
  <c r="AE2320" i="6"/>
  <c r="AA2320" i="6"/>
  <c r="Z2320" i="6"/>
  <c r="T2320" i="6"/>
  <c r="U2320" i="6" s="1"/>
  <c r="R2320" i="6"/>
  <c r="S2320" i="6" s="1"/>
  <c r="AR2319" i="6"/>
  <c r="AQ2319" i="6"/>
  <c r="AG2319" i="6"/>
  <c r="AH2319" i="6" s="1"/>
  <c r="AE2319" i="6"/>
  <c r="AA2319" i="6"/>
  <c r="Z2319" i="6"/>
  <c r="T2319" i="6"/>
  <c r="U2319" i="6" s="1"/>
  <c r="R2319" i="6"/>
  <c r="S2319" i="6" s="1"/>
  <c r="AR2318" i="6"/>
  <c r="AQ2318" i="6"/>
  <c r="AG2318" i="6"/>
  <c r="AH2318" i="6" s="1"/>
  <c r="AE2318" i="6"/>
  <c r="AA2318" i="6"/>
  <c r="Z2318" i="6"/>
  <c r="T2318" i="6"/>
  <c r="U2318" i="6" s="1"/>
  <c r="R2318" i="6"/>
  <c r="S2318" i="6" s="1"/>
  <c r="AR2317" i="6"/>
  <c r="AQ2317" i="6"/>
  <c r="AG2317" i="6"/>
  <c r="AH2317" i="6" s="1"/>
  <c r="AE2317" i="6"/>
  <c r="AA2317" i="6"/>
  <c r="Z2317" i="6"/>
  <c r="T2317" i="6"/>
  <c r="R2317" i="6"/>
  <c r="S2317" i="6" s="1"/>
  <c r="AR2316" i="6"/>
  <c r="AQ2316" i="6"/>
  <c r="AG2316" i="6"/>
  <c r="AH2316" i="6" s="1"/>
  <c r="AE2316" i="6"/>
  <c r="AA2316" i="6"/>
  <c r="Z2316" i="6"/>
  <c r="T2316" i="6"/>
  <c r="U2316" i="6" s="1"/>
  <c r="R2316" i="6"/>
  <c r="S2316" i="6" s="1"/>
  <c r="AR2315" i="6"/>
  <c r="AQ2315" i="6"/>
  <c r="AG2315" i="6"/>
  <c r="AH2315" i="6" s="1"/>
  <c r="AE2315" i="6"/>
  <c r="AA2315" i="6"/>
  <c r="Z2315" i="6"/>
  <c r="T2315" i="6"/>
  <c r="U2315" i="6" s="1"/>
  <c r="R2315" i="6"/>
  <c r="S2315" i="6" s="1"/>
  <c r="AR2314" i="6"/>
  <c r="AQ2314" i="6"/>
  <c r="AG2314" i="6"/>
  <c r="AH2314" i="6" s="1"/>
  <c r="AE2314" i="6"/>
  <c r="AA2314" i="6"/>
  <c r="Z2314" i="6"/>
  <c r="T2314" i="6"/>
  <c r="U2314" i="6" s="1"/>
  <c r="R2314" i="6"/>
  <c r="S2314" i="6" s="1"/>
  <c r="AR2313" i="6"/>
  <c r="AQ2313" i="6"/>
  <c r="AG2313" i="6"/>
  <c r="AH2313" i="6" s="1"/>
  <c r="AE2313" i="6"/>
  <c r="AA2313" i="6"/>
  <c r="Z2313" i="6"/>
  <c r="T2313" i="6"/>
  <c r="U2313" i="6" s="1"/>
  <c r="R2313" i="6"/>
  <c r="S2313" i="6" s="1"/>
  <c r="AR2312" i="6"/>
  <c r="AQ2312" i="6"/>
  <c r="AG2312" i="6"/>
  <c r="AH2312" i="6" s="1"/>
  <c r="AE2312" i="6"/>
  <c r="AA2312" i="6"/>
  <c r="Z2312" i="6"/>
  <c r="T2312" i="6"/>
  <c r="U2312" i="6" s="1"/>
  <c r="S2312" i="6"/>
  <c r="R2312" i="6"/>
  <c r="AR2311" i="6"/>
  <c r="AQ2311" i="6"/>
  <c r="AG2311" i="6"/>
  <c r="AH2311" i="6" s="1"/>
  <c r="AE2311" i="6"/>
  <c r="AA2311" i="6"/>
  <c r="Z2311" i="6"/>
  <c r="T2311" i="6"/>
  <c r="U2311" i="6" s="1"/>
  <c r="R2311" i="6"/>
  <c r="S2311" i="6" s="1"/>
  <c r="AR2310" i="6"/>
  <c r="AQ2310" i="6"/>
  <c r="AG2310" i="6"/>
  <c r="AH2310" i="6" s="1"/>
  <c r="AE2310" i="6"/>
  <c r="AA2310" i="6"/>
  <c r="Z2310" i="6"/>
  <c r="T2310" i="6"/>
  <c r="U2310" i="6" s="1"/>
  <c r="R2310" i="6"/>
  <c r="S2310" i="6" s="1"/>
  <c r="AR2309" i="6"/>
  <c r="AQ2309" i="6"/>
  <c r="AG2309" i="6"/>
  <c r="AH2309" i="6" s="1"/>
  <c r="AE2309" i="6"/>
  <c r="AA2309" i="6"/>
  <c r="Z2309" i="6"/>
  <c r="T2309" i="6"/>
  <c r="U2309" i="6" s="1"/>
  <c r="R2309" i="6"/>
  <c r="S2309" i="6" s="1"/>
  <c r="AR2308" i="6"/>
  <c r="AQ2308" i="6"/>
  <c r="AG2308" i="6"/>
  <c r="AH2308" i="6" s="1"/>
  <c r="AE2308" i="6"/>
  <c r="AA2308" i="6"/>
  <c r="Z2308" i="6"/>
  <c r="T2308" i="6"/>
  <c r="U2308" i="6" s="1"/>
  <c r="R2308" i="6"/>
  <c r="S2308" i="6" s="1"/>
  <c r="AR2307" i="6"/>
  <c r="AQ2307" i="6"/>
  <c r="AG2307" i="6"/>
  <c r="AH2307" i="6" s="1"/>
  <c r="AE2307" i="6"/>
  <c r="AA2307" i="6"/>
  <c r="Z2307" i="6"/>
  <c r="T2307" i="6"/>
  <c r="U2307" i="6" s="1"/>
  <c r="R2307" i="6"/>
  <c r="S2307" i="6" s="1"/>
  <c r="AR2306" i="6"/>
  <c r="AQ2306" i="6"/>
  <c r="AG2306" i="6"/>
  <c r="AH2306" i="6" s="1"/>
  <c r="AE2306" i="6"/>
  <c r="AA2306" i="6"/>
  <c r="Z2306" i="6"/>
  <c r="T2306" i="6"/>
  <c r="U2306" i="6" s="1"/>
  <c r="R2306" i="6"/>
  <c r="S2306" i="6" s="1"/>
  <c r="AR2305" i="6"/>
  <c r="AQ2305" i="6"/>
  <c r="AG2305" i="6"/>
  <c r="AH2305" i="6" s="1"/>
  <c r="AE2305" i="6"/>
  <c r="AA2305" i="6"/>
  <c r="Z2305" i="6"/>
  <c r="T2305" i="6"/>
  <c r="U2305" i="6" s="1"/>
  <c r="R2305" i="6"/>
  <c r="S2305" i="6" s="1"/>
  <c r="AR2304" i="6"/>
  <c r="AQ2304" i="6"/>
  <c r="AG2304" i="6"/>
  <c r="AH2304" i="6" s="1"/>
  <c r="AE2304" i="6"/>
  <c r="AA2304" i="6"/>
  <c r="Z2304" i="6"/>
  <c r="T2304" i="6"/>
  <c r="U2304" i="6" s="1"/>
  <c r="R2304" i="6"/>
  <c r="S2304" i="6" s="1"/>
  <c r="AR2303" i="6"/>
  <c r="AQ2303" i="6"/>
  <c r="AG2303" i="6"/>
  <c r="AH2303" i="6" s="1"/>
  <c r="AE2303" i="6"/>
  <c r="AA2303" i="6"/>
  <c r="Z2303" i="6"/>
  <c r="T2303" i="6"/>
  <c r="U2303" i="6" s="1"/>
  <c r="R2303" i="6"/>
  <c r="S2303" i="6" s="1"/>
  <c r="AR2302" i="6"/>
  <c r="AQ2302" i="6"/>
  <c r="AG2302" i="6"/>
  <c r="AH2302" i="6" s="1"/>
  <c r="AE2302" i="6"/>
  <c r="AA2302" i="6"/>
  <c r="Z2302" i="6"/>
  <c r="T2302" i="6"/>
  <c r="U2302" i="6" s="1"/>
  <c r="R2302" i="6"/>
  <c r="S2302" i="6" s="1"/>
  <c r="AR2301" i="6"/>
  <c r="AQ2301" i="6"/>
  <c r="AG2301" i="6"/>
  <c r="AH2301" i="6" s="1"/>
  <c r="AE2301" i="6"/>
  <c r="AA2301" i="6"/>
  <c r="Z2301" i="6"/>
  <c r="T2301" i="6"/>
  <c r="U2301" i="6" s="1"/>
  <c r="R2301" i="6"/>
  <c r="S2301" i="6" s="1"/>
  <c r="AR2300" i="6"/>
  <c r="AQ2300" i="6"/>
  <c r="AG2300" i="6"/>
  <c r="AH2300" i="6" s="1"/>
  <c r="AE2300" i="6"/>
  <c r="AA2300" i="6"/>
  <c r="Z2300" i="6"/>
  <c r="T2300" i="6"/>
  <c r="U2300" i="6" s="1"/>
  <c r="R2300" i="6"/>
  <c r="S2300" i="6" s="1"/>
  <c r="AR2299" i="6"/>
  <c r="AQ2299" i="6"/>
  <c r="AG2299" i="6"/>
  <c r="AH2299" i="6" s="1"/>
  <c r="AE2299" i="6"/>
  <c r="AA2299" i="6"/>
  <c r="Z2299" i="6"/>
  <c r="T2299" i="6"/>
  <c r="U2299" i="6" s="1"/>
  <c r="R2299" i="6"/>
  <c r="S2299" i="6" s="1"/>
  <c r="AR2298" i="6"/>
  <c r="AQ2298" i="6"/>
  <c r="AG2298" i="6"/>
  <c r="AH2298" i="6" s="1"/>
  <c r="AE2298" i="6"/>
  <c r="AA2298" i="6"/>
  <c r="Z2298" i="6"/>
  <c r="T2298" i="6"/>
  <c r="U2298" i="6" s="1"/>
  <c r="R2298" i="6"/>
  <c r="S2298" i="6" s="1"/>
  <c r="AR2297" i="6"/>
  <c r="AQ2297" i="6"/>
  <c r="AG2297" i="6"/>
  <c r="AH2297" i="6" s="1"/>
  <c r="AE2297" i="6"/>
  <c r="AA2297" i="6"/>
  <c r="Z2297" i="6"/>
  <c r="T2297" i="6"/>
  <c r="U2297" i="6" s="1"/>
  <c r="R2297" i="6"/>
  <c r="S2297" i="6" s="1"/>
  <c r="AR2296" i="6"/>
  <c r="AQ2296" i="6"/>
  <c r="AG2296" i="6"/>
  <c r="AH2296" i="6" s="1"/>
  <c r="AE2296" i="6"/>
  <c r="AA2296" i="6"/>
  <c r="Z2296" i="6"/>
  <c r="T2296" i="6"/>
  <c r="U2296" i="6" s="1"/>
  <c r="R2296" i="6"/>
  <c r="S2296" i="6" s="1"/>
  <c r="AR2295" i="6"/>
  <c r="AQ2295" i="6"/>
  <c r="AG2295" i="6"/>
  <c r="AH2295" i="6" s="1"/>
  <c r="AE2295" i="6"/>
  <c r="AA2295" i="6"/>
  <c r="Z2295" i="6"/>
  <c r="T2295" i="6"/>
  <c r="R2295" i="6"/>
  <c r="S2295" i="6" s="1"/>
  <c r="AR2294" i="6"/>
  <c r="AQ2294" i="6"/>
  <c r="AG2294" i="6"/>
  <c r="AH2294" i="6" s="1"/>
  <c r="AE2294" i="6"/>
  <c r="AA2294" i="6"/>
  <c r="Z2294" i="6"/>
  <c r="T2294" i="6"/>
  <c r="R2294" i="6"/>
  <c r="S2294" i="6" s="1"/>
  <c r="AR2293" i="6"/>
  <c r="AQ2293" i="6"/>
  <c r="AG2293" i="6"/>
  <c r="AH2293" i="6" s="1"/>
  <c r="AE2293" i="6"/>
  <c r="AA2293" i="6"/>
  <c r="Z2293" i="6"/>
  <c r="T2293" i="6"/>
  <c r="U2293" i="6" s="1"/>
  <c r="R2293" i="6"/>
  <c r="S2293" i="6" s="1"/>
  <c r="AR2292" i="6"/>
  <c r="AQ2292" i="6"/>
  <c r="AG2292" i="6"/>
  <c r="AH2292" i="6" s="1"/>
  <c r="AE2292" i="6"/>
  <c r="AA2292" i="6"/>
  <c r="Z2292" i="6"/>
  <c r="T2292" i="6"/>
  <c r="U2292" i="6" s="1"/>
  <c r="R2292" i="6"/>
  <c r="S2292" i="6" s="1"/>
  <c r="AR2291" i="6"/>
  <c r="AQ2291" i="6"/>
  <c r="AG2291" i="6"/>
  <c r="AH2291" i="6" s="1"/>
  <c r="AE2291" i="6"/>
  <c r="AA2291" i="6"/>
  <c r="Z2291" i="6"/>
  <c r="T2291" i="6"/>
  <c r="R2291" i="6"/>
  <c r="S2291" i="6" s="1"/>
  <c r="AR2290" i="6"/>
  <c r="AQ2290" i="6"/>
  <c r="AG2290" i="6"/>
  <c r="AH2290" i="6" s="1"/>
  <c r="AE2290" i="6"/>
  <c r="AA2290" i="6"/>
  <c r="Z2290" i="6"/>
  <c r="T2290" i="6"/>
  <c r="R2290" i="6"/>
  <c r="S2290" i="6" s="1"/>
  <c r="AR2289" i="6"/>
  <c r="AQ2289" i="6"/>
  <c r="AG2289" i="6"/>
  <c r="AH2289" i="6" s="1"/>
  <c r="AE2289" i="6"/>
  <c r="AA2289" i="6"/>
  <c r="Z2289" i="6"/>
  <c r="T2289" i="6"/>
  <c r="U2289" i="6" s="1"/>
  <c r="R2289" i="6"/>
  <c r="S2289" i="6" s="1"/>
  <c r="AR2288" i="6"/>
  <c r="AQ2288" i="6"/>
  <c r="AG2288" i="6"/>
  <c r="AH2288" i="6" s="1"/>
  <c r="AE2288" i="6"/>
  <c r="AA2288" i="6"/>
  <c r="Z2288" i="6"/>
  <c r="T2288" i="6"/>
  <c r="U2288" i="6" s="1"/>
  <c r="R2288" i="6"/>
  <c r="S2288" i="6" s="1"/>
  <c r="AR2287" i="6"/>
  <c r="AQ2287" i="6"/>
  <c r="AG2287" i="6"/>
  <c r="AH2287" i="6" s="1"/>
  <c r="AE2287" i="6"/>
  <c r="AA2287" i="6"/>
  <c r="Z2287" i="6"/>
  <c r="T2287" i="6"/>
  <c r="R2287" i="6"/>
  <c r="S2287" i="6" s="1"/>
  <c r="AR2286" i="6"/>
  <c r="AQ2286" i="6"/>
  <c r="AG2286" i="6"/>
  <c r="AH2286" i="6" s="1"/>
  <c r="AE2286" i="6"/>
  <c r="AA2286" i="6"/>
  <c r="Z2286" i="6"/>
  <c r="T2286" i="6"/>
  <c r="R2286" i="6"/>
  <c r="S2286" i="6" s="1"/>
  <c r="AR2285" i="6"/>
  <c r="AQ2285" i="6"/>
  <c r="AG2285" i="6"/>
  <c r="AH2285" i="6" s="1"/>
  <c r="AE2285" i="6"/>
  <c r="AA2285" i="6"/>
  <c r="Z2285" i="6"/>
  <c r="T2285" i="6"/>
  <c r="U2285" i="6" s="1"/>
  <c r="R2285" i="6"/>
  <c r="S2285" i="6" s="1"/>
  <c r="AR2284" i="6"/>
  <c r="AQ2284" i="6"/>
  <c r="AG2284" i="6"/>
  <c r="AH2284" i="6" s="1"/>
  <c r="AE2284" i="6"/>
  <c r="AA2284" i="6"/>
  <c r="Z2284" i="6"/>
  <c r="T2284" i="6"/>
  <c r="U2284" i="6" s="1"/>
  <c r="R2284" i="6"/>
  <c r="S2284" i="6" s="1"/>
  <c r="AR2283" i="6"/>
  <c r="AQ2283" i="6"/>
  <c r="AG2283" i="6"/>
  <c r="AH2283" i="6" s="1"/>
  <c r="AE2283" i="6"/>
  <c r="AA2283" i="6"/>
  <c r="Z2283" i="6"/>
  <c r="T2283" i="6"/>
  <c r="R2283" i="6"/>
  <c r="S2283" i="6" s="1"/>
  <c r="AR2282" i="6"/>
  <c r="AQ2282" i="6"/>
  <c r="AG2282" i="6"/>
  <c r="AH2282" i="6" s="1"/>
  <c r="AE2282" i="6"/>
  <c r="AA2282" i="6"/>
  <c r="Z2282" i="6"/>
  <c r="T2282" i="6"/>
  <c r="R2282" i="6"/>
  <c r="S2282" i="6" s="1"/>
  <c r="AR2281" i="6"/>
  <c r="AQ2281" i="6"/>
  <c r="AG2281" i="6"/>
  <c r="AH2281" i="6" s="1"/>
  <c r="AE2281" i="6"/>
  <c r="AA2281" i="6"/>
  <c r="Z2281" i="6"/>
  <c r="T2281" i="6"/>
  <c r="U2281" i="6" s="1"/>
  <c r="R2281" i="6"/>
  <c r="S2281" i="6" s="1"/>
  <c r="AR2280" i="6"/>
  <c r="AQ2280" i="6"/>
  <c r="AG2280" i="6"/>
  <c r="AH2280" i="6" s="1"/>
  <c r="AE2280" i="6"/>
  <c r="AA2280" i="6"/>
  <c r="Z2280" i="6"/>
  <c r="T2280" i="6"/>
  <c r="U2280" i="6" s="1"/>
  <c r="R2280" i="6"/>
  <c r="S2280" i="6" s="1"/>
  <c r="AR2279" i="6"/>
  <c r="AQ2279" i="6"/>
  <c r="AG2279" i="6"/>
  <c r="AH2279" i="6" s="1"/>
  <c r="AE2279" i="6"/>
  <c r="AA2279" i="6"/>
  <c r="Z2279" i="6"/>
  <c r="T2279" i="6"/>
  <c r="R2279" i="6"/>
  <c r="S2279" i="6" s="1"/>
  <c r="AR2278" i="6"/>
  <c r="AQ2278" i="6"/>
  <c r="AG2278" i="6"/>
  <c r="AH2278" i="6" s="1"/>
  <c r="AE2278" i="6"/>
  <c r="AA2278" i="6"/>
  <c r="Z2278" i="6"/>
  <c r="T2278" i="6"/>
  <c r="R2278" i="6"/>
  <c r="S2278" i="6" s="1"/>
  <c r="AR2277" i="6"/>
  <c r="AQ2277" i="6"/>
  <c r="AG2277" i="6"/>
  <c r="AH2277" i="6" s="1"/>
  <c r="AE2277" i="6"/>
  <c r="AA2277" i="6"/>
  <c r="Z2277" i="6"/>
  <c r="T2277" i="6"/>
  <c r="U2277" i="6" s="1"/>
  <c r="R2277" i="6"/>
  <c r="S2277" i="6" s="1"/>
  <c r="AR2276" i="6"/>
  <c r="AQ2276" i="6"/>
  <c r="AG2276" i="6"/>
  <c r="AH2276" i="6" s="1"/>
  <c r="AE2276" i="6"/>
  <c r="AA2276" i="6"/>
  <c r="Z2276" i="6"/>
  <c r="T2276" i="6"/>
  <c r="U2276" i="6" s="1"/>
  <c r="R2276" i="6"/>
  <c r="S2276" i="6" s="1"/>
  <c r="AR2275" i="6"/>
  <c r="AQ2275" i="6"/>
  <c r="AG2275" i="6"/>
  <c r="AH2275" i="6" s="1"/>
  <c r="AE2275" i="6"/>
  <c r="AA2275" i="6"/>
  <c r="Z2275" i="6"/>
  <c r="T2275" i="6"/>
  <c r="R2275" i="6"/>
  <c r="S2275" i="6" s="1"/>
  <c r="AR2274" i="6"/>
  <c r="AQ2274" i="6"/>
  <c r="AG2274" i="6"/>
  <c r="AH2274" i="6" s="1"/>
  <c r="AE2274" i="6"/>
  <c r="AA2274" i="6"/>
  <c r="Z2274" i="6"/>
  <c r="T2274" i="6"/>
  <c r="R2274" i="6"/>
  <c r="S2274" i="6" s="1"/>
  <c r="AR2273" i="6"/>
  <c r="AQ2273" i="6"/>
  <c r="AG2273" i="6"/>
  <c r="AH2273" i="6" s="1"/>
  <c r="AE2273" i="6"/>
  <c r="AA2273" i="6"/>
  <c r="Z2273" i="6"/>
  <c r="T2273" i="6"/>
  <c r="U2273" i="6" s="1"/>
  <c r="R2273" i="6"/>
  <c r="S2273" i="6" s="1"/>
  <c r="AR2272" i="6"/>
  <c r="AQ2272" i="6"/>
  <c r="AG2272" i="6"/>
  <c r="AH2272" i="6" s="1"/>
  <c r="AE2272" i="6"/>
  <c r="AA2272" i="6"/>
  <c r="Z2272" i="6"/>
  <c r="T2272" i="6"/>
  <c r="U2272" i="6" s="1"/>
  <c r="R2272" i="6"/>
  <c r="S2272" i="6" s="1"/>
  <c r="AR2271" i="6"/>
  <c r="AQ2271" i="6"/>
  <c r="AG2271" i="6"/>
  <c r="AH2271" i="6" s="1"/>
  <c r="AE2271" i="6"/>
  <c r="AA2271" i="6"/>
  <c r="Z2271" i="6"/>
  <c r="T2271" i="6"/>
  <c r="R2271" i="6"/>
  <c r="S2271" i="6" s="1"/>
  <c r="AR2270" i="6"/>
  <c r="AQ2270" i="6"/>
  <c r="AG2270" i="6"/>
  <c r="AH2270" i="6" s="1"/>
  <c r="AE2270" i="6"/>
  <c r="AA2270" i="6"/>
  <c r="Z2270" i="6"/>
  <c r="T2270" i="6"/>
  <c r="R2270" i="6"/>
  <c r="S2270" i="6" s="1"/>
  <c r="AR2269" i="6"/>
  <c r="AQ2269" i="6"/>
  <c r="AG2269" i="6"/>
  <c r="AH2269" i="6" s="1"/>
  <c r="AE2269" i="6"/>
  <c r="AA2269" i="6"/>
  <c r="Z2269" i="6"/>
  <c r="T2269" i="6"/>
  <c r="U2269" i="6" s="1"/>
  <c r="R2269" i="6"/>
  <c r="S2269" i="6" s="1"/>
  <c r="AR2268" i="6"/>
  <c r="AQ2268" i="6"/>
  <c r="AG2268" i="6"/>
  <c r="AH2268" i="6" s="1"/>
  <c r="AE2268" i="6"/>
  <c r="AA2268" i="6"/>
  <c r="Z2268" i="6"/>
  <c r="T2268" i="6"/>
  <c r="U2268" i="6" s="1"/>
  <c r="R2268" i="6"/>
  <c r="S2268" i="6" s="1"/>
  <c r="AR2267" i="6"/>
  <c r="AQ2267" i="6"/>
  <c r="AG2267" i="6"/>
  <c r="AH2267" i="6" s="1"/>
  <c r="AE2267" i="6"/>
  <c r="AA2267" i="6"/>
  <c r="Z2267" i="6"/>
  <c r="T2267" i="6"/>
  <c r="R2267" i="6"/>
  <c r="S2267" i="6" s="1"/>
  <c r="AR2266" i="6"/>
  <c r="AQ2266" i="6"/>
  <c r="AG2266" i="6"/>
  <c r="AH2266" i="6" s="1"/>
  <c r="AE2266" i="6"/>
  <c r="AA2266" i="6"/>
  <c r="Z2266" i="6"/>
  <c r="T2266" i="6"/>
  <c r="R2266" i="6"/>
  <c r="S2266" i="6" s="1"/>
  <c r="AR2265" i="6"/>
  <c r="AQ2265" i="6"/>
  <c r="AG2265" i="6"/>
  <c r="AH2265" i="6" s="1"/>
  <c r="AE2265" i="6"/>
  <c r="AA2265" i="6"/>
  <c r="Z2265" i="6"/>
  <c r="T2265" i="6"/>
  <c r="U2265" i="6" s="1"/>
  <c r="R2265" i="6"/>
  <c r="S2265" i="6" s="1"/>
  <c r="AR2264" i="6"/>
  <c r="AQ2264" i="6"/>
  <c r="AG2264" i="6"/>
  <c r="AH2264" i="6" s="1"/>
  <c r="AE2264" i="6"/>
  <c r="AA2264" i="6"/>
  <c r="Z2264" i="6"/>
  <c r="T2264" i="6"/>
  <c r="U2264" i="6" s="1"/>
  <c r="R2264" i="6"/>
  <c r="S2264" i="6" s="1"/>
  <c r="AR2263" i="6"/>
  <c r="AQ2263" i="6"/>
  <c r="AG2263" i="6"/>
  <c r="AH2263" i="6" s="1"/>
  <c r="AE2263" i="6"/>
  <c r="AA2263" i="6"/>
  <c r="Z2263" i="6"/>
  <c r="T2263" i="6"/>
  <c r="R2263" i="6"/>
  <c r="S2263" i="6" s="1"/>
  <c r="AR2262" i="6"/>
  <c r="AQ2262" i="6"/>
  <c r="AG2262" i="6"/>
  <c r="AH2262" i="6" s="1"/>
  <c r="AE2262" i="6"/>
  <c r="AA2262" i="6"/>
  <c r="Z2262" i="6"/>
  <c r="T2262" i="6"/>
  <c r="R2262" i="6"/>
  <c r="S2262" i="6" s="1"/>
  <c r="AR2261" i="6"/>
  <c r="AQ2261" i="6"/>
  <c r="AG2261" i="6"/>
  <c r="AH2261" i="6" s="1"/>
  <c r="AE2261" i="6"/>
  <c r="AA2261" i="6"/>
  <c r="Z2261" i="6"/>
  <c r="T2261" i="6"/>
  <c r="U2261" i="6" s="1"/>
  <c r="R2261" i="6"/>
  <c r="S2261" i="6" s="1"/>
  <c r="AR2260" i="6"/>
  <c r="AQ2260" i="6"/>
  <c r="AG2260" i="6"/>
  <c r="AH2260" i="6" s="1"/>
  <c r="AE2260" i="6"/>
  <c r="AA2260" i="6"/>
  <c r="Z2260" i="6"/>
  <c r="T2260" i="6"/>
  <c r="U2260" i="6" s="1"/>
  <c r="R2260" i="6"/>
  <c r="S2260" i="6" s="1"/>
  <c r="AR2259" i="6"/>
  <c r="AQ2259" i="6"/>
  <c r="AG2259" i="6"/>
  <c r="AH2259" i="6" s="1"/>
  <c r="AE2259" i="6"/>
  <c r="AA2259" i="6"/>
  <c r="Z2259" i="6"/>
  <c r="T2259" i="6"/>
  <c r="R2259" i="6"/>
  <c r="S2259" i="6" s="1"/>
  <c r="AR2258" i="6"/>
  <c r="AQ2258" i="6"/>
  <c r="AG2258" i="6"/>
  <c r="AH2258" i="6" s="1"/>
  <c r="AE2258" i="6"/>
  <c r="AA2258" i="6"/>
  <c r="Z2258" i="6"/>
  <c r="T2258" i="6"/>
  <c r="R2258" i="6"/>
  <c r="S2258" i="6" s="1"/>
  <c r="AR2257" i="6"/>
  <c r="AQ2257" i="6"/>
  <c r="AG2257" i="6"/>
  <c r="AH2257" i="6" s="1"/>
  <c r="AE2257" i="6"/>
  <c r="AA2257" i="6"/>
  <c r="Z2257" i="6"/>
  <c r="T2257" i="6"/>
  <c r="U2257" i="6" s="1"/>
  <c r="R2257" i="6"/>
  <c r="S2257" i="6" s="1"/>
  <c r="AR2256" i="6"/>
  <c r="AQ2256" i="6"/>
  <c r="AG2256" i="6"/>
  <c r="AH2256" i="6" s="1"/>
  <c r="AE2256" i="6"/>
  <c r="AA2256" i="6"/>
  <c r="Z2256" i="6"/>
  <c r="T2256" i="6"/>
  <c r="U2256" i="6" s="1"/>
  <c r="R2256" i="6"/>
  <c r="S2256" i="6" s="1"/>
  <c r="AR2255" i="6"/>
  <c r="AQ2255" i="6"/>
  <c r="AG2255" i="6"/>
  <c r="AH2255" i="6" s="1"/>
  <c r="AE2255" i="6"/>
  <c r="AA2255" i="6"/>
  <c r="Z2255" i="6"/>
  <c r="T2255" i="6"/>
  <c r="R2255" i="6"/>
  <c r="S2255" i="6" s="1"/>
  <c r="AR2254" i="6"/>
  <c r="AQ2254" i="6"/>
  <c r="AG2254" i="6"/>
  <c r="AH2254" i="6" s="1"/>
  <c r="AE2254" i="6"/>
  <c r="AA2254" i="6"/>
  <c r="Z2254" i="6"/>
  <c r="T2254" i="6"/>
  <c r="R2254" i="6"/>
  <c r="S2254" i="6" s="1"/>
  <c r="AR2253" i="6"/>
  <c r="AQ2253" i="6"/>
  <c r="AG2253" i="6"/>
  <c r="AH2253" i="6" s="1"/>
  <c r="AE2253" i="6"/>
  <c r="AA2253" i="6"/>
  <c r="Z2253" i="6"/>
  <c r="T2253" i="6"/>
  <c r="U2253" i="6" s="1"/>
  <c r="R2253" i="6"/>
  <c r="S2253" i="6" s="1"/>
  <c r="AR2252" i="6"/>
  <c r="AQ2252" i="6"/>
  <c r="AG2252" i="6"/>
  <c r="AH2252" i="6" s="1"/>
  <c r="AE2252" i="6"/>
  <c r="AA2252" i="6"/>
  <c r="Z2252" i="6"/>
  <c r="T2252" i="6"/>
  <c r="U2252" i="6" s="1"/>
  <c r="R2252" i="6"/>
  <c r="S2252" i="6" s="1"/>
  <c r="AR2251" i="6"/>
  <c r="AQ2251" i="6"/>
  <c r="AG2251" i="6"/>
  <c r="AH2251" i="6" s="1"/>
  <c r="AE2251" i="6"/>
  <c r="AA2251" i="6"/>
  <c r="Z2251" i="6"/>
  <c r="T2251" i="6"/>
  <c r="R2251" i="6"/>
  <c r="S2251" i="6" s="1"/>
  <c r="AR2250" i="6"/>
  <c r="AQ2250" i="6"/>
  <c r="AG2250" i="6"/>
  <c r="AH2250" i="6" s="1"/>
  <c r="AE2250" i="6"/>
  <c r="AA2250" i="6"/>
  <c r="Z2250" i="6"/>
  <c r="T2250" i="6"/>
  <c r="R2250" i="6"/>
  <c r="S2250" i="6" s="1"/>
  <c r="AR2249" i="6"/>
  <c r="AQ2249" i="6"/>
  <c r="AG2249" i="6"/>
  <c r="AH2249" i="6" s="1"/>
  <c r="AE2249" i="6"/>
  <c r="AA2249" i="6"/>
  <c r="Z2249" i="6"/>
  <c r="T2249" i="6"/>
  <c r="U2249" i="6" s="1"/>
  <c r="R2249" i="6"/>
  <c r="S2249" i="6" s="1"/>
  <c r="AR2248" i="6"/>
  <c r="AQ2248" i="6"/>
  <c r="AG2248" i="6"/>
  <c r="AH2248" i="6" s="1"/>
  <c r="AE2248" i="6"/>
  <c r="AA2248" i="6"/>
  <c r="Z2248" i="6"/>
  <c r="T2248" i="6"/>
  <c r="U2248" i="6" s="1"/>
  <c r="R2248" i="6"/>
  <c r="S2248" i="6" s="1"/>
  <c r="AR2247" i="6"/>
  <c r="AQ2247" i="6"/>
  <c r="AG2247" i="6"/>
  <c r="AH2247" i="6" s="1"/>
  <c r="AE2247" i="6"/>
  <c r="AA2247" i="6"/>
  <c r="Z2247" i="6"/>
  <c r="T2247" i="6"/>
  <c r="R2247" i="6"/>
  <c r="S2247" i="6" s="1"/>
  <c r="AR2246" i="6"/>
  <c r="AQ2246" i="6"/>
  <c r="AG2246" i="6"/>
  <c r="AH2246" i="6" s="1"/>
  <c r="AE2246" i="6"/>
  <c r="AA2246" i="6"/>
  <c r="Z2246" i="6"/>
  <c r="T2246" i="6"/>
  <c r="R2246" i="6"/>
  <c r="S2246" i="6" s="1"/>
  <c r="AR2245" i="6"/>
  <c r="AQ2245" i="6"/>
  <c r="AG2245" i="6"/>
  <c r="AH2245" i="6" s="1"/>
  <c r="AE2245" i="6"/>
  <c r="AA2245" i="6"/>
  <c r="Z2245" i="6"/>
  <c r="T2245" i="6"/>
  <c r="U2245" i="6" s="1"/>
  <c r="R2245" i="6"/>
  <c r="S2245" i="6" s="1"/>
  <c r="AR2244" i="6"/>
  <c r="AQ2244" i="6"/>
  <c r="AG2244" i="6"/>
  <c r="AH2244" i="6" s="1"/>
  <c r="AE2244" i="6"/>
  <c r="AA2244" i="6"/>
  <c r="Z2244" i="6"/>
  <c r="T2244" i="6"/>
  <c r="U2244" i="6" s="1"/>
  <c r="R2244" i="6"/>
  <c r="S2244" i="6" s="1"/>
  <c r="AR2243" i="6"/>
  <c r="AQ2243" i="6"/>
  <c r="AG2243" i="6"/>
  <c r="AH2243" i="6" s="1"/>
  <c r="AE2243" i="6"/>
  <c r="AA2243" i="6"/>
  <c r="Z2243" i="6"/>
  <c r="T2243" i="6"/>
  <c r="R2243" i="6"/>
  <c r="S2243" i="6" s="1"/>
  <c r="AR2242" i="6"/>
  <c r="AQ2242" i="6"/>
  <c r="AG2242" i="6"/>
  <c r="AH2242" i="6" s="1"/>
  <c r="AE2242" i="6"/>
  <c r="AA2242" i="6"/>
  <c r="Z2242" i="6"/>
  <c r="T2242" i="6"/>
  <c r="R2242" i="6"/>
  <c r="S2242" i="6" s="1"/>
  <c r="AR2241" i="6"/>
  <c r="AQ2241" i="6"/>
  <c r="AG2241" i="6"/>
  <c r="AH2241" i="6" s="1"/>
  <c r="AE2241" i="6"/>
  <c r="AA2241" i="6"/>
  <c r="Z2241" i="6"/>
  <c r="T2241" i="6"/>
  <c r="U2241" i="6" s="1"/>
  <c r="R2241" i="6"/>
  <c r="S2241" i="6" s="1"/>
  <c r="AR2240" i="6"/>
  <c r="AQ2240" i="6"/>
  <c r="AG2240" i="6"/>
  <c r="AH2240" i="6" s="1"/>
  <c r="AE2240" i="6"/>
  <c r="AA2240" i="6"/>
  <c r="Z2240" i="6"/>
  <c r="T2240" i="6"/>
  <c r="U2240" i="6" s="1"/>
  <c r="R2240" i="6"/>
  <c r="S2240" i="6" s="1"/>
  <c r="AR2239" i="6"/>
  <c r="AQ2239" i="6"/>
  <c r="AG2239" i="6"/>
  <c r="AH2239" i="6" s="1"/>
  <c r="AE2239" i="6"/>
  <c r="AA2239" i="6"/>
  <c r="Z2239" i="6"/>
  <c r="T2239" i="6"/>
  <c r="R2239" i="6"/>
  <c r="S2239" i="6" s="1"/>
  <c r="AR2238" i="6"/>
  <c r="AQ2238" i="6"/>
  <c r="AG2238" i="6"/>
  <c r="AH2238" i="6" s="1"/>
  <c r="AE2238" i="6"/>
  <c r="AA2238" i="6"/>
  <c r="Z2238" i="6"/>
  <c r="T2238" i="6"/>
  <c r="R2238" i="6"/>
  <c r="S2238" i="6" s="1"/>
  <c r="AR2237" i="6"/>
  <c r="AQ2237" i="6"/>
  <c r="AG2237" i="6"/>
  <c r="AH2237" i="6" s="1"/>
  <c r="AE2237" i="6"/>
  <c r="AA2237" i="6"/>
  <c r="Z2237" i="6"/>
  <c r="T2237" i="6"/>
  <c r="U2237" i="6" s="1"/>
  <c r="R2237" i="6"/>
  <c r="S2237" i="6" s="1"/>
  <c r="AR2236" i="6"/>
  <c r="AQ2236" i="6"/>
  <c r="AG2236" i="6"/>
  <c r="AH2236" i="6" s="1"/>
  <c r="AE2236" i="6"/>
  <c r="AA2236" i="6"/>
  <c r="Z2236" i="6"/>
  <c r="T2236" i="6"/>
  <c r="U2236" i="6" s="1"/>
  <c r="R2236" i="6"/>
  <c r="S2236" i="6" s="1"/>
  <c r="AR2235" i="6"/>
  <c r="AQ2235" i="6"/>
  <c r="AG2235" i="6"/>
  <c r="AH2235" i="6" s="1"/>
  <c r="AE2235" i="6"/>
  <c r="AA2235" i="6"/>
  <c r="Z2235" i="6"/>
  <c r="T2235" i="6"/>
  <c r="R2235" i="6"/>
  <c r="S2235" i="6" s="1"/>
  <c r="AR2234" i="6"/>
  <c r="AQ2234" i="6"/>
  <c r="AG2234" i="6"/>
  <c r="AH2234" i="6" s="1"/>
  <c r="AE2234" i="6"/>
  <c r="AA2234" i="6"/>
  <c r="Z2234" i="6"/>
  <c r="T2234" i="6"/>
  <c r="R2234" i="6"/>
  <c r="S2234" i="6" s="1"/>
  <c r="AR2233" i="6"/>
  <c r="AQ2233" i="6"/>
  <c r="AG2233" i="6"/>
  <c r="AH2233" i="6" s="1"/>
  <c r="AE2233" i="6"/>
  <c r="AA2233" i="6"/>
  <c r="Z2233" i="6"/>
  <c r="T2233" i="6"/>
  <c r="U2233" i="6" s="1"/>
  <c r="R2233" i="6"/>
  <c r="S2233" i="6" s="1"/>
  <c r="AR2232" i="6"/>
  <c r="AQ2232" i="6"/>
  <c r="AG2232" i="6"/>
  <c r="AH2232" i="6" s="1"/>
  <c r="AE2232" i="6"/>
  <c r="AA2232" i="6"/>
  <c r="Z2232" i="6"/>
  <c r="T2232" i="6"/>
  <c r="U2232" i="6" s="1"/>
  <c r="R2232" i="6"/>
  <c r="S2232" i="6" s="1"/>
  <c r="AR2231" i="6"/>
  <c r="AQ2231" i="6"/>
  <c r="AG2231" i="6"/>
  <c r="AH2231" i="6" s="1"/>
  <c r="AE2231" i="6"/>
  <c r="AA2231" i="6"/>
  <c r="Z2231" i="6"/>
  <c r="T2231" i="6"/>
  <c r="R2231" i="6"/>
  <c r="S2231" i="6" s="1"/>
  <c r="AR2230" i="6"/>
  <c r="AQ2230" i="6"/>
  <c r="AG2230" i="6"/>
  <c r="AH2230" i="6" s="1"/>
  <c r="AE2230" i="6"/>
  <c r="AA2230" i="6"/>
  <c r="Z2230" i="6"/>
  <c r="T2230" i="6"/>
  <c r="R2230" i="6"/>
  <c r="S2230" i="6" s="1"/>
  <c r="AR2229" i="6"/>
  <c r="AQ2229" i="6"/>
  <c r="AG2229" i="6"/>
  <c r="AH2229" i="6" s="1"/>
  <c r="AE2229" i="6"/>
  <c r="AA2229" i="6"/>
  <c r="Z2229" i="6"/>
  <c r="T2229" i="6"/>
  <c r="U2229" i="6" s="1"/>
  <c r="R2229" i="6"/>
  <c r="S2229" i="6" s="1"/>
  <c r="AR2228" i="6"/>
  <c r="AQ2228" i="6"/>
  <c r="AG2228" i="6"/>
  <c r="AH2228" i="6" s="1"/>
  <c r="AE2228" i="6"/>
  <c r="AA2228" i="6"/>
  <c r="Z2228" i="6"/>
  <c r="T2228" i="6"/>
  <c r="U2228" i="6" s="1"/>
  <c r="R2228" i="6"/>
  <c r="S2228" i="6" s="1"/>
  <c r="AR2227" i="6"/>
  <c r="AQ2227" i="6"/>
  <c r="AG2227" i="6"/>
  <c r="AH2227" i="6" s="1"/>
  <c r="AE2227" i="6"/>
  <c r="AA2227" i="6"/>
  <c r="Z2227" i="6"/>
  <c r="T2227" i="6"/>
  <c r="R2227" i="6"/>
  <c r="S2227" i="6" s="1"/>
  <c r="AR2226" i="6"/>
  <c r="AQ2226" i="6"/>
  <c r="AG2226" i="6"/>
  <c r="AH2226" i="6" s="1"/>
  <c r="AE2226" i="6"/>
  <c r="AA2226" i="6"/>
  <c r="Z2226" i="6"/>
  <c r="T2226" i="6"/>
  <c r="R2226" i="6"/>
  <c r="S2226" i="6" s="1"/>
  <c r="AR2225" i="6"/>
  <c r="AQ2225" i="6"/>
  <c r="AG2225" i="6"/>
  <c r="AH2225" i="6" s="1"/>
  <c r="AE2225" i="6"/>
  <c r="AA2225" i="6"/>
  <c r="Z2225" i="6"/>
  <c r="T2225" i="6"/>
  <c r="U2225" i="6" s="1"/>
  <c r="R2225" i="6"/>
  <c r="S2225" i="6" s="1"/>
  <c r="AR2224" i="6"/>
  <c r="AQ2224" i="6"/>
  <c r="AG2224" i="6"/>
  <c r="AH2224" i="6" s="1"/>
  <c r="AE2224" i="6"/>
  <c r="AA2224" i="6"/>
  <c r="Z2224" i="6"/>
  <c r="T2224" i="6"/>
  <c r="U2224" i="6" s="1"/>
  <c r="R2224" i="6"/>
  <c r="S2224" i="6" s="1"/>
  <c r="AR2223" i="6"/>
  <c r="AQ2223" i="6"/>
  <c r="AG2223" i="6"/>
  <c r="AH2223" i="6" s="1"/>
  <c r="AE2223" i="6"/>
  <c r="AA2223" i="6"/>
  <c r="Z2223" i="6"/>
  <c r="T2223" i="6"/>
  <c r="R2223" i="6"/>
  <c r="S2223" i="6" s="1"/>
  <c r="AR2222" i="6"/>
  <c r="AQ2222" i="6"/>
  <c r="AG2222" i="6"/>
  <c r="AH2222" i="6" s="1"/>
  <c r="AE2222" i="6"/>
  <c r="AA2222" i="6"/>
  <c r="Z2222" i="6"/>
  <c r="T2222" i="6"/>
  <c r="R2222" i="6"/>
  <c r="S2222" i="6" s="1"/>
  <c r="AR2221" i="6"/>
  <c r="AQ2221" i="6"/>
  <c r="AG2221" i="6"/>
  <c r="AH2221" i="6" s="1"/>
  <c r="AE2221" i="6"/>
  <c r="AA2221" i="6"/>
  <c r="Z2221" i="6"/>
  <c r="T2221" i="6"/>
  <c r="U2221" i="6" s="1"/>
  <c r="R2221" i="6"/>
  <c r="S2221" i="6" s="1"/>
  <c r="AR2220" i="6"/>
  <c r="AQ2220" i="6"/>
  <c r="AG2220" i="6"/>
  <c r="AH2220" i="6" s="1"/>
  <c r="AE2220" i="6"/>
  <c r="AA2220" i="6"/>
  <c r="Z2220" i="6"/>
  <c r="T2220" i="6"/>
  <c r="U2220" i="6" s="1"/>
  <c r="R2220" i="6"/>
  <c r="S2220" i="6" s="1"/>
  <c r="AR2219" i="6"/>
  <c r="AQ2219" i="6"/>
  <c r="AG2219" i="6"/>
  <c r="AH2219" i="6" s="1"/>
  <c r="AE2219" i="6"/>
  <c r="AA2219" i="6"/>
  <c r="Z2219" i="6"/>
  <c r="T2219" i="6"/>
  <c r="R2219" i="6"/>
  <c r="S2219" i="6" s="1"/>
  <c r="AR2218" i="6"/>
  <c r="AQ2218" i="6"/>
  <c r="AG2218" i="6"/>
  <c r="AH2218" i="6" s="1"/>
  <c r="AE2218" i="6"/>
  <c r="AA2218" i="6"/>
  <c r="Z2218" i="6"/>
  <c r="T2218" i="6"/>
  <c r="R2218" i="6"/>
  <c r="S2218" i="6" s="1"/>
  <c r="AR2217" i="6"/>
  <c r="AQ2217" i="6"/>
  <c r="AG2217" i="6"/>
  <c r="AH2217" i="6" s="1"/>
  <c r="AE2217" i="6"/>
  <c r="AA2217" i="6"/>
  <c r="Z2217" i="6"/>
  <c r="T2217" i="6"/>
  <c r="U2217" i="6" s="1"/>
  <c r="R2217" i="6"/>
  <c r="S2217" i="6" s="1"/>
  <c r="AR2216" i="6"/>
  <c r="AQ2216" i="6"/>
  <c r="AG2216" i="6"/>
  <c r="AH2216" i="6" s="1"/>
  <c r="AE2216" i="6"/>
  <c r="AA2216" i="6"/>
  <c r="Z2216" i="6"/>
  <c r="T2216" i="6"/>
  <c r="U2216" i="6" s="1"/>
  <c r="R2216" i="6"/>
  <c r="S2216" i="6" s="1"/>
  <c r="AR2215" i="6"/>
  <c r="AQ2215" i="6"/>
  <c r="AG2215" i="6"/>
  <c r="AH2215" i="6" s="1"/>
  <c r="AE2215" i="6"/>
  <c r="AA2215" i="6"/>
  <c r="Z2215" i="6"/>
  <c r="T2215" i="6"/>
  <c r="R2215" i="6"/>
  <c r="S2215" i="6" s="1"/>
  <c r="AR2214" i="6"/>
  <c r="AQ2214" i="6"/>
  <c r="AG2214" i="6"/>
  <c r="AH2214" i="6" s="1"/>
  <c r="AE2214" i="6"/>
  <c r="AA2214" i="6"/>
  <c r="Z2214" i="6"/>
  <c r="T2214" i="6"/>
  <c r="R2214" i="6"/>
  <c r="S2214" i="6" s="1"/>
  <c r="AR2213" i="6"/>
  <c r="AQ2213" i="6"/>
  <c r="AG2213" i="6"/>
  <c r="AH2213" i="6" s="1"/>
  <c r="AE2213" i="6"/>
  <c r="AA2213" i="6"/>
  <c r="Z2213" i="6"/>
  <c r="T2213" i="6"/>
  <c r="U2213" i="6" s="1"/>
  <c r="R2213" i="6"/>
  <c r="S2213" i="6" s="1"/>
  <c r="AR2212" i="6"/>
  <c r="AQ2212" i="6"/>
  <c r="AG2212" i="6"/>
  <c r="AH2212" i="6" s="1"/>
  <c r="AE2212" i="6"/>
  <c r="AA2212" i="6"/>
  <c r="Z2212" i="6"/>
  <c r="T2212" i="6"/>
  <c r="U2212" i="6" s="1"/>
  <c r="R2212" i="6"/>
  <c r="S2212" i="6" s="1"/>
  <c r="AR2211" i="6"/>
  <c r="AQ2211" i="6"/>
  <c r="AG2211" i="6"/>
  <c r="AH2211" i="6" s="1"/>
  <c r="AE2211" i="6"/>
  <c r="AA2211" i="6"/>
  <c r="Z2211" i="6"/>
  <c r="T2211" i="6"/>
  <c r="R2211" i="6"/>
  <c r="S2211" i="6" s="1"/>
  <c r="AR2210" i="6"/>
  <c r="AQ2210" i="6"/>
  <c r="AG2210" i="6"/>
  <c r="AH2210" i="6" s="1"/>
  <c r="AE2210" i="6"/>
  <c r="AA2210" i="6"/>
  <c r="Z2210" i="6"/>
  <c r="T2210" i="6"/>
  <c r="R2210" i="6"/>
  <c r="S2210" i="6" s="1"/>
  <c r="AR2209" i="6"/>
  <c r="AQ2209" i="6"/>
  <c r="AG2209" i="6"/>
  <c r="AH2209" i="6" s="1"/>
  <c r="AE2209" i="6"/>
  <c r="AA2209" i="6"/>
  <c r="Z2209" i="6"/>
  <c r="T2209" i="6"/>
  <c r="U2209" i="6" s="1"/>
  <c r="R2209" i="6"/>
  <c r="S2209" i="6" s="1"/>
  <c r="AR2208" i="6"/>
  <c r="AQ2208" i="6"/>
  <c r="AG2208" i="6"/>
  <c r="AH2208" i="6" s="1"/>
  <c r="AE2208" i="6"/>
  <c r="AA2208" i="6"/>
  <c r="Z2208" i="6"/>
  <c r="T2208" i="6"/>
  <c r="U2208" i="6" s="1"/>
  <c r="R2208" i="6"/>
  <c r="S2208" i="6" s="1"/>
  <c r="AR2207" i="6"/>
  <c r="AQ2207" i="6"/>
  <c r="AG2207" i="6"/>
  <c r="AH2207" i="6" s="1"/>
  <c r="AE2207" i="6"/>
  <c r="AA2207" i="6"/>
  <c r="Z2207" i="6"/>
  <c r="T2207" i="6"/>
  <c r="R2207" i="6"/>
  <c r="S2207" i="6" s="1"/>
  <c r="AR2206" i="6"/>
  <c r="AQ2206" i="6"/>
  <c r="AG2206" i="6"/>
  <c r="AH2206" i="6" s="1"/>
  <c r="AE2206" i="6"/>
  <c r="AA2206" i="6"/>
  <c r="Z2206" i="6"/>
  <c r="T2206" i="6"/>
  <c r="R2206" i="6"/>
  <c r="S2206" i="6" s="1"/>
  <c r="AR2205" i="6"/>
  <c r="AQ2205" i="6"/>
  <c r="AG2205" i="6"/>
  <c r="AH2205" i="6" s="1"/>
  <c r="AE2205" i="6"/>
  <c r="AA2205" i="6"/>
  <c r="Z2205" i="6"/>
  <c r="T2205" i="6"/>
  <c r="U2205" i="6" s="1"/>
  <c r="R2205" i="6"/>
  <c r="S2205" i="6" s="1"/>
  <c r="AR2204" i="6"/>
  <c r="AQ2204" i="6"/>
  <c r="AG2204" i="6"/>
  <c r="AH2204" i="6" s="1"/>
  <c r="AE2204" i="6"/>
  <c r="AA2204" i="6"/>
  <c r="Z2204" i="6"/>
  <c r="T2204" i="6"/>
  <c r="U2204" i="6" s="1"/>
  <c r="R2204" i="6"/>
  <c r="S2204" i="6" s="1"/>
  <c r="AR2203" i="6"/>
  <c r="AQ2203" i="6"/>
  <c r="AG2203" i="6"/>
  <c r="AH2203" i="6" s="1"/>
  <c r="AE2203" i="6"/>
  <c r="AA2203" i="6"/>
  <c r="Z2203" i="6"/>
  <c r="T2203" i="6"/>
  <c r="R2203" i="6"/>
  <c r="S2203" i="6" s="1"/>
  <c r="AR2202" i="6"/>
  <c r="AQ2202" i="6"/>
  <c r="AG2202" i="6"/>
  <c r="AH2202" i="6" s="1"/>
  <c r="AE2202" i="6"/>
  <c r="AA2202" i="6"/>
  <c r="Z2202" i="6"/>
  <c r="T2202" i="6"/>
  <c r="R2202" i="6"/>
  <c r="S2202" i="6" s="1"/>
  <c r="AR2201" i="6"/>
  <c r="AQ2201" i="6"/>
  <c r="AG2201" i="6"/>
  <c r="AH2201" i="6" s="1"/>
  <c r="AE2201" i="6"/>
  <c r="AA2201" i="6"/>
  <c r="Z2201" i="6"/>
  <c r="T2201" i="6"/>
  <c r="U2201" i="6" s="1"/>
  <c r="R2201" i="6"/>
  <c r="S2201" i="6" s="1"/>
  <c r="AR2200" i="6"/>
  <c r="AQ2200" i="6"/>
  <c r="AG2200" i="6"/>
  <c r="AH2200" i="6" s="1"/>
  <c r="AE2200" i="6"/>
  <c r="AA2200" i="6"/>
  <c r="Z2200" i="6"/>
  <c r="T2200" i="6"/>
  <c r="U2200" i="6" s="1"/>
  <c r="R2200" i="6"/>
  <c r="S2200" i="6" s="1"/>
  <c r="AR2199" i="6"/>
  <c r="AQ2199" i="6"/>
  <c r="AG2199" i="6"/>
  <c r="AH2199" i="6" s="1"/>
  <c r="AE2199" i="6"/>
  <c r="AA2199" i="6"/>
  <c r="Z2199" i="6"/>
  <c r="T2199" i="6"/>
  <c r="R2199" i="6"/>
  <c r="S2199" i="6" s="1"/>
  <c r="AR2198" i="6"/>
  <c r="AQ2198" i="6"/>
  <c r="AG2198" i="6"/>
  <c r="AH2198" i="6" s="1"/>
  <c r="AE2198" i="6"/>
  <c r="AA2198" i="6"/>
  <c r="Z2198" i="6"/>
  <c r="T2198" i="6"/>
  <c r="R2198" i="6"/>
  <c r="S2198" i="6" s="1"/>
  <c r="AR2197" i="6"/>
  <c r="AQ2197" i="6"/>
  <c r="AG2197" i="6"/>
  <c r="AH2197" i="6" s="1"/>
  <c r="AE2197" i="6"/>
  <c r="AA2197" i="6"/>
  <c r="Z2197" i="6"/>
  <c r="T2197" i="6"/>
  <c r="U2197" i="6" s="1"/>
  <c r="R2197" i="6"/>
  <c r="S2197" i="6" s="1"/>
  <c r="AR2196" i="6"/>
  <c r="AQ2196" i="6"/>
  <c r="AG2196" i="6"/>
  <c r="AH2196" i="6" s="1"/>
  <c r="AE2196" i="6"/>
  <c r="AA2196" i="6"/>
  <c r="Z2196" i="6"/>
  <c r="T2196" i="6"/>
  <c r="U2196" i="6" s="1"/>
  <c r="R2196" i="6"/>
  <c r="S2196" i="6" s="1"/>
  <c r="AR2195" i="6"/>
  <c r="AQ2195" i="6"/>
  <c r="AG2195" i="6"/>
  <c r="AH2195" i="6" s="1"/>
  <c r="AE2195" i="6"/>
  <c r="AA2195" i="6"/>
  <c r="Z2195" i="6"/>
  <c r="T2195" i="6"/>
  <c r="R2195" i="6"/>
  <c r="S2195" i="6" s="1"/>
  <c r="AR2194" i="6"/>
  <c r="AQ2194" i="6"/>
  <c r="AG2194" i="6"/>
  <c r="AH2194" i="6" s="1"/>
  <c r="AE2194" i="6"/>
  <c r="AA2194" i="6"/>
  <c r="Z2194" i="6"/>
  <c r="T2194" i="6"/>
  <c r="R2194" i="6"/>
  <c r="S2194" i="6" s="1"/>
  <c r="AR2193" i="6"/>
  <c r="AQ2193" i="6"/>
  <c r="AG2193" i="6"/>
  <c r="AH2193" i="6" s="1"/>
  <c r="AE2193" i="6"/>
  <c r="AA2193" i="6"/>
  <c r="Z2193" i="6"/>
  <c r="T2193" i="6"/>
  <c r="U2193" i="6" s="1"/>
  <c r="R2193" i="6"/>
  <c r="S2193" i="6" s="1"/>
  <c r="AR2192" i="6"/>
  <c r="AQ2192" i="6"/>
  <c r="AG2192" i="6"/>
  <c r="AH2192" i="6" s="1"/>
  <c r="AE2192" i="6"/>
  <c r="AA2192" i="6"/>
  <c r="Z2192" i="6"/>
  <c r="T2192" i="6"/>
  <c r="U2192" i="6" s="1"/>
  <c r="R2192" i="6"/>
  <c r="S2192" i="6" s="1"/>
  <c r="AR2191" i="6"/>
  <c r="AQ2191" i="6"/>
  <c r="AG2191" i="6"/>
  <c r="AH2191" i="6" s="1"/>
  <c r="AE2191" i="6"/>
  <c r="AA2191" i="6"/>
  <c r="Z2191" i="6"/>
  <c r="T2191" i="6"/>
  <c r="R2191" i="6"/>
  <c r="S2191" i="6" s="1"/>
  <c r="AR2190" i="6"/>
  <c r="AQ2190" i="6"/>
  <c r="AG2190" i="6"/>
  <c r="AH2190" i="6" s="1"/>
  <c r="AE2190" i="6"/>
  <c r="AA2190" i="6"/>
  <c r="Z2190" i="6"/>
  <c r="T2190" i="6"/>
  <c r="R2190" i="6"/>
  <c r="S2190" i="6" s="1"/>
  <c r="AR2189" i="6"/>
  <c r="AQ2189" i="6"/>
  <c r="AG2189" i="6"/>
  <c r="AH2189" i="6" s="1"/>
  <c r="AE2189" i="6"/>
  <c r="AA2189" i="6"/>
  <c r="Z2189" i="6"/>
  <c r="T2189" i="6"/>
  <c r="U2189" i="6" s="1"/>
  <c r="R2189" i="6"/>
  <c r="S2189" i="6" s="1"/>
  <c r="AR2188" i="6"/>
  <c r="AQ2188" i="6"/>
  <c r="AG2188" i="6"/>
  <c r="AH2188" i="6" s="1"/>
  <c r="AE2188" i="6"/>
  <c r="AA2188" i="6"/>
  <c r="Z2188" i="6"/>
  <c r="T2188" i="6"/>
  <c r="U2188" i="6" s="1"/>
  <c r="R2188" i="6"/>
  <c r="S2188" i="6" s="1"/>
  <c r="AR2187" i="6"/>
  <c r="AQ2187" i="6"/>
  <c r="AG2187" i="6"/>
  <c r="AH2187" i="6" s="1"/>
  <c r="AE2187" i="6"/>
  <c r="AA2187" i="6"/>
  <c r="Z2187" i="6"/>
  <c r="T2187" i="6"/>
  <c r="R2187" i="6"/>
  <c r="S2187" i="6" s="1"/>
  <c r="AR2186" i="6"/>
  <c r="AQ2186" i="6"/>
  <c r="AG2186" i="6"/>
  <c r="AH2186" i="6" s="1"/>
  <c r="AE2186" i="6"/>
  <c r="AA2186" i="6"/>
  <c r="Z2186" i="6"/>
  <c r="T2186" i="6"/>
  <c r="R2186" i="6"/>
  <c r="S2186" i="6" s="1"/>
  <c r="AR2185" i="6"/>
  <c r="AQ2185" i="6"/>
  <c r="AG2185" i="6"/>
  <c r="AH2185" i="6" s="1"/>
  <c r="AE2185" i="6"/>
  <c r="AA2185" i="6"/>
  <c r="Z2185" i="6"/>
  <c r="T2185" i="6"/>
  <c r="U2185" i="6" s="1"/>
  <c r="R2185" i="6"/>
  <c r="S2185" i="6" s="1"/>
  <c r="AR2184" i="6"/>
  <c r="AQ2184" i="6"/>
  <c r="AG2184" i="6"/>
  <c r="AH2184" i="6" s="1"/>
  <c r="AE2184" i="6"/>
  <c r="AA2184" i="6"/>
  <c r="Z2184" i="6"/>
  <c r="T2184" i="6"/>
  <c r="U2184" i="6" s="1"/>
  <c r="R2184" i="6"/>
  <c r="S2184" i="6" s="1"/>
  <c r="AR2183" i="6"/>
  <c r="AQ2183" i="6"/>
  <c r="AG2183" i="6"/>
  <c r="AH2183" i="6" s="1"/>
  <c r="AE2183" i="6"/>
  <c r="AA2183" i="6"/>
  <c r="Z2183" i="6"/>
  <c r="T2183" i="6"/>
  <c r="R2183" i="6"/>
  <c r="S2183" i="6" s="1"/>
  <c r="AR2182" i="6"/>
  <c r="AQ2182" i="6"/>
  <c r="AG2182" i="6"/>
  <c r="AH2182" i="6" s="1"/>
  <c r="AE2182" i="6"/>
  <c r="AA2182" i="6"/>
  <c r="Z2182" i="6"/>
  <c r="T2182" i="6"/>
  <c r="R2182" i="6"/>
  <c r="S2182" i="6" s="1"/>
  <c r="AR2181" i="6"/>
  <c r="AQ2181" i="6"/>
  <c r="AG2181" i="6"/>
  <c r="AH2181" i="6" s="1"/>
  <c r="AE2181" i="6"/>
  <c r="AA2181" i="6"/>
  <c r="Z2181" i="6"/>
  <c r="T2181" i="6"/>
  <c r="U2181" i="6" s="1"/>
  <c r="R2181" i="6"/>
  <c r="S2181" i="6" s="1"/>
  <c r="AR2180" i="6"/>
  <c r="AQ2180" i="6"/>
  <c r="AG2180" i="6"/>
  <c r="AH2180" i="6" s="1"/>
  <c r="AE2180" i="6"/>
  <c r="AA2180" i="6"/>
  <c r="Z2180" i="6"/>
  <c r="T2180" i="6"/>
  <c r="U2180" i="6" s="1"/>
  <c r="R2180" i="6"/>
  <c r="S2180" i="6" s="1"/>
  <c r="AR2179" i="6"/>
  <c r="AQ2179" i="6"/>
  <c r="AG2179" i="6"/>
  <c r="AH2179" i="6" s="1"/>
  <c r="AE2179" i="6"/>
  <c r="AA2179" i="6"/>
  <c r="Z2179" i="6"/>
  <c r="T2179" i="6"/>
  <c r="R2179" i="6"/>
  <c r="S2179" i="6" s="1"/>
  <c r="AR2178" i="6"/>
  <c r="AQ2178" i="6"/>
  <c r="AG2178" i="6"/>
  <c r="AH2178" i="6" s="1"/>
  <c r="AE2178" i="6"/>
  <c r="AA2178" i="6"/>
  <c r="Z2178" i="6"/>
  <c r="T2178" i="6"/>
  <c r="R2178" i="6"/>
  <c r="S2178" i="6" s="1"/>
  <c r="AR2177" i="6"/>
  <c r="AQ2177" i="6"/>
  <c r="AG2177" i="6"/>
  <c r="AH2177" i="6" s="1"/>
  <c r="AE2177" i="6"/>
  <c r="AA2177" i="6"/>
  <c r="Z2177" i="6"/>
  <c r="T2177" i="6"/>
  <c r="U2177" i="6" s="1"/>
  <c r="R2177" i="6"/>
  <c r="S2177" i="6" s="1"/>
  <c r="AR2176" i="6"/>
  <c r="AQ2176" i="6"/>
  <c r="AG2176" i="6"/>
  <c r="AH2176" i="6" s="1"/>
  <c r="AE2176" i="6"/>
  <c r="AA2176" i="6"/>
  <c r="Z2176" i="6"/>
  <c r="T2176" i="6"/>
  <c r="U2176" i="6" s="1"/>
  <c r="R2176" i="6"/>
  <c r="S2176" i="6" s="1"/>
  <c r="AR2175" i="6"/>
  <c r="AQ2175" i="6"/>
  <c r="AG2175" i="6"/>
  <c r="AH2175" i="6" s="1"/>
  <c r="AE2175" i="6"/>
  <c r="AA2175" i="6"/>
  <c r="Z2175" i="6"/>
  <c r="T2175" i="6"/>
  <c r="R2175" i="6"/>
  <c r="S2175" i="6" s="1"/>
  <c r="AR2174" i="6"/>
  <c r="AQ2174" i="6"/>
  <c r="AG2174" i="6"/>
  <c r="AH2174" i="6" s="1"/>
  <c r="AE2174" i="6"/>
  <c r="AA2174" i="6"/>
  <c r="Z2174" i="6"/>
  <c r="T2174" i="6"/>
  <c r="R2174" i="6"/>
  <c r="S2174" i="6" s="1"/>
  <c r="AR2173" i="6"/>
  <c r="AQ2173" i="6"/>
  <c r="AG2173" i="6"/>
  <c r="AH2173" i="6" s="1"/>
  <c r="AE2173" i="6"/>
  <c r="AA2173" i="6"/>
  <c r="Z2173" i="6"/>
  <c r="T2173" i="6"/>
  <c r="U2173" i="6" s="1"/>
  <c r="R2173" i="6"/>
  <c r="S2173" i="6" s="1"/>
  <c r="AR2172" i="6"/>
  <c r="AQ2172" i="6"/>
  <c r="AG2172" i="6"/>
  <c r="AH2172" i="6" s="1"/>
  <c r="AE2172" i="6"/>
  <c r="AA2172" i="6"/>
  <c r="Z2172" i="6"/>
  <c r="T2172" i="6"/>
  <c r="U2172" i="6" s="1"/>
  <c r="R2172" i="6"/>
  <c r="S2172" i="6" s="1"/>
  <c r="AR2171" i="6"/>
  <c r="AQ2171" i="6"/>
  <c r="AG2171" i="6"/>
  <c r="AH2171" i="6" s="1"/>
  <c r="AE2171" i="6"/>
  <c r="AA2171" i="6"/>
  <c r="Z2171" i="6"/>
  <c r="T2171" i="6"/>
  <c r="R2171" i="6"/>
  <c r="S2171" i="6" s="1"/>
  <c r="AR2170" i="6"/>
  <c r="AQ2170" i="6"/>
  <c r="AG2170" i="6"/>
  <c r="AH2170" i="6" s="1"/>
  <c r="AE2170" i="6"/>
  <c r="AA2170" i="6"/>
  <c r="Z2170" i="6"/>
  <c r="T2170" i="6"/>
  <c r="R2170" i="6"/>
  <c r="S2170" i="6" s="1"/>
  <c r="AR2169" i="6"/>
  <c r="AQ2169" i="6"/>
  <c r="AG2169" i="6"/>
  <c r="AH2169" i="6" s="1"/>
  <c r="AE2169" i="6"/>
  <c r="AA2169" i="6"/>
  <c r="Z2169" i="6"/>
  <c r="T2169" i="6"/>
  <c r="U2169" i="6" s="1"/>
  <c r="R2169" i="6"/>
  <c r="S2169" i="6" s="1"/>
  <c r="AR2168" i="6"/>
  <c r="AQ2168" i="6"/>
  <c r="AG2168" i="6"/>
  <c r="AH2168" i="6" s="1"/>
  <c r="AE2168" i="6"/>
  <c r="AA2168" i="6"/>
  <c r="Z2168" i="6"/>
  <c r="T2168" i="6"/>
  <c r="U2168" i="6" s="1"/>
  <c r="R2168" i="6"/>
  <c r="S2168" i="6" s="1"/>
  <c r="AR2167" i="6"/>
  <c r="AQ2167" i="6"/>
  <c r="AG2167" i="6"/>
  <c r="AH2167" i="6" s="1"/>
  <c r="AE2167" i="6"/>
  <c r="AA2167" i="6"/>
  <c r="Z2167" i="6"/>
  <c r="T2167" i="6"/>
  <c r="R2167" i="6"/>
  <c r="S2167" i="6" s="1"/>
  <c r="AR2166" i="6"/>
  <c r="AQ2166" i="6"/>
  <c r="AG2166" i="6"/>
  <c r="AH2166" i="6" s="1"/>
  <c r="AE2166" i="6"/>
  <c r="AA2166" i="6"/>
  <c r="Z2166" i="6"/>
  <c r="T2166" i="6"/>
  <c r="R2166" i="6"/>
  <c r="S2166" i="6" s="1"/>
  <c r="AR2165" i="6"/>
  <c r="AQ2165" i="6"/>
  <c r="AG2165" i="6"/>
  <c r="AH2165" i="6" s="1"/>
  <c r="AE2165" i="6"/>
  <c r="AA2165" i="6"/>
  <c r="Z2165" i="6"/>
  <c r="T2165" i="6"/>
  <c r="U2165" i="6" s="1"/>
  <c r="R2165" i="6"/>
  <c r="S2165" i="6" s="1"/>
  <c r="AR2164" i="6"/>
  <c r="AQ2164" i="6"/>
  <c r="AG2164" i="6"/>
  <c r="AH2164" i="6" s="1"/>
  <c r="AE2164" i="6"/>
  <c r="AA2164" i="6"/>
  <c r="Z2164" i="6"/>
  <c r="T2164" i="6"/>
  <c r="U2164" i="6" s="1"/>
  <c r="R2164" i="6"/>
  <c r="S2164" i="6" s="1"/>
  <c r="AR2163" i="6"/>
  <c r="AQ2163" i="6"/>
  <c r="AG2163" i="6"/>
  <c r="AH2163" i="6" s="1"/>
  <c r="AE2163" i="6"/>
  <c r="AA2163" i="6"/>
  <c r="Z2163" i="6"/>
  <c r="T2163" i="6"/>
  <c r="R2163" i="6"/>
  <c r="S2163" i="6" s="1"/>
  <c r="AR2162" i="6"/>
  <c r="AQ2162" i="6"/>
  <c r="AG2162" i="6"/>
  <c r="AH2162" i="6" s="1"/>
  <c r="AE2162" i="6"/>
  <c r="AA2162" i="6"/>
  <c r="Z2162" i="6"/>
  <c r="T2162" i="6"/>
  <c r="S2162" i="6"/>
  <c r="R2162" i="6"/>
  <c r="AR2161" i="6"/>
  <c r="AQ2161" i="6"/>
  <c r="AG2161" i="6"/>
  <c r="AH2161" i="6" s="1"/>
  <c r="AE2161" i="6"/>
  <c r="AA2161" i="6"/>
  <c r="Z2161" i="6"/>
  <c r="T2161" i="6"/>
  <c r="U2161" i="6" s="1"/>
  <c r="R2161" i="6"/>
  <c r="S2161" i="6" s="1"/>
  <c r="AR2160" i="6"/>
  <c r="AQ2160" i="6"/>
  <c r="AG2160" i="6"/>
  <c r="AH2160" i="6" s="1"/>
  <c r="AE2160" i="6"/>
  <c r="AA2160" i="6"/>
  <c r="Z2160" i="6"/>
  <c r="T2160" i="6"/>
  <c r="U2160" i="6" s="1"/>
  <c r="R2160" i="6"/>
  <c r="S2160" i="6" s="1"/>
  <c r="AR2159" i="6"/>
  <c r="AQ2159" i="6"/>
  <c r="AG2159" i="6"/>
  <c r="AH2159" i="6" s="1"/>
  <c r="AE2159" i="6"/>
  <c r="AA2159" i="6"/>
  <c r="Z2159" i="6"/>
  <c r="T2159" i="6"/>
  <c r="R2159" i="6"/>
  <c r="S2159" i="6" s="1"/>
  <c r="AR2158" i="6"/>
  <c r="AQ2158" i="6"/>
  <c r="AG2158" i="6"/>
  <c r="AH2158" i="6" s="1"/>
  <c r="AE2158" i="6"/>
  <c r="AA2158" i="6"/>
  <c r="Z2158" i="6"/>
  <c r="T2158" i="6"/>
  <c r="R2158" i="6"/>
  <c r="S2158" i="6" s="1"/>
  <c r="AR2157" i="6"/>
  <c r="AQ2157" i="6"/>
  <c r="AG2157" i="6"/>
  <c r="AH2157" i="6" s="1"/>
  <c r="AE2157" i="6"/>
  <c r="AA2157" i="6"/>
  <c r="Z2157" i="6"/>
  <c r="T2157" i="6"/>
  <c r="U2157" i="6" s="1"/>
  <c r="R2157" i="6"/>
  <c r="S2157" i="6" s="1"/>
  <c r="AR2156" i="6"/>
  <c r="AQ2156" i="6"/>
  <c r="AG2156" i="6"/>
  <c r="AH2156" i="6" s="1"/>
  <c r="AE2156" i="6"/>
  <c r="AA2156" i="6"/>
  <c r="Z2156" i="6"/>
  <c r="T2156" i="6"/>
  <c r="U2156" i="6" s="1"/>
  <c r="R2156" i="6"/>
  <c r="S2156" i="6" s="1"/>
  <c r="AR2155" i="6"/>
  <c r="AQ2155" i="6"/>
  <c r="AG2155" i="6"/>
  <c r="AH2155" i="6" s="1"/>
  <c r="AE2155" i="6"/>
  <c r="AA2155" i="6"/>
  <c r="Z2155" i="6"/>
  <c r="T2155" i="6"/>
  <c r="R2155" i="6"/>
  <c r="S2155" i="6" s="1"/>
  <c r="AR2154" i="6"/>
  <c r="AQ2154" i="6"/>
  <c r="AG2154" i="6"/>
  <c r="AH2154" i="6" s="1"/>
  <c r="AE2154" i="6"/>
  <c r="AA2154" i="6"/>
  <c r="Z2154" i="6"/>
  <c r="T2154" i="6"/>
  <c r="R2154" i="6"/>
  <c r="S2154" i="6" s="1"/>
  <c r="AR2153" i="6"/>
  <c r="AQ2153" i="6"/>
  <c r="AG2153" i="6"/>
  <c r="AH2153" i="6" s="1"/>
  <c r="AE2153" i="6"/>
  <c r="AA2153" i="6"/>
  <c r="Z2153" i="6"/>
  <c r="T2153" i="6"/>
  <c r="U2153" i="6" s="1"/>
  <c r="R2153" i="6"/>
  <c r="S2153" i="6" s="1"/>
  <c r="AR2152" i="6"/>
  <c r="AQ2152" i="6"/>
  <c r="AG2152" i="6"/>
  <c r="AH2152" i="6" s="1"/>
  <c r="AE2152" i="6"/>
  <c r="AA2152" i="6"/>
  <c r="Z2152" i="6"/>
  <c r="T2152" i="6"/>
  <c r="U2152" i="6" s="1"/>
  <c r="R2152" i="6"/>
  <c r="S2152" i="6" s="1"/>
  <c r="AR2151" i="6"/>
  <c r="AQ2151" i="6"/>
  <c r="AG2151" i="6"/>
  <c r="AH2151" i="6" s="1"/>
  <c r="AE2151" i="6"/>
  <c r="AA2151" i="6"/>
  <c r="Z2151" i="6"/>
  <c r="T2151" i="6"/>
  <c r="R2151" i="6"/>
  <c r="S2151" i="6" s="1"/>
  <c r="AR2150" i="6"/>
  <c r="AQ2150" i="6"/>
  <c r="AG2150" i="6"/>
  <c r="AH2150" i="6" s="1"/>
  <c r="AE2150" i="6"/>
  <c r="AA2150" i="6"/>
  <c r="Z2150" i="6"/>
  <c r="T2150" i="6"/>
  <c r="R2150" i="6"/>
  <c r="S2150" i="6" s="1"/>
  <c r="AR2149" i="6"/>
  <c r="AQ2149" i="6"/>
  <c r="AG2149" i="6"/>
  <c r="AH2149" i="6" s="1"/>
  <c r="AE2149" i="6"/>
  <c r="AA2149" i="6"/>
  <c r="Z2149" i="6"/>
  <c r="T2149" i="6"/>
  <c r="U2149" i="6" s="1"/>
  <c r="R2149" i="6"/>
  <c r="S2149" i="6" s="1"/>
  <c r="AR2148" i="6"/>
  <c r="AQ2148" i="6"/>
  <c r="AG2148" i="6"/>
  <c r="AH2148" i="6" s="1"/>
  <c r="AE2148" i="6"/>
  <c r="AA2148" i="6"/>
  <c r="Z2148" i="6"/>
  <c r="T2148" i="6"/>
  <c r="U2148" i="6" s="1"/>
  <c r="R2148" i="6"/>
  <c r="S2148" i="6" s="1"/>
  <c r="AR2147" i="6"/>
  <c r="AQ2147" i="6"/>
  <c r="AG2147" i="6"/>
  <c r="AH2147" i="6" s="1"/>
  <c r="AE2147" i="6"/>
  <c r="AA2147" i="6"/>
  <c r="Z2147" i="6"/>
  <c r="T2147" i="6"/>
  <c r="R2147" i="6"/>
  <c r="S2147" i="6" s="1"/>
  <c r="AR2146" i="6"/>
  <c r="AQ2146" i="6"/>
  <c r="AG2146" i="6"/>
  <c r="AH2146" i="6" s="1"/>
  <c r="AE2146" i="6"/>
  <c r="AA2146" i="6"/>
  <c r="Z2146" i="6"/>
  <c r="T2146" i="6"/>
  <c r="R2146" i="6"/>
  <c r="S2146" i="6" s="1"/>
  <c r="AR2145" i="6"/>
  <c r="AQ2145" i="6"/>
  <c r="AG2145" i="6"/>
  <c r="AH2145" i="6" s="1"/>
  <c r="AE2145" i="6"/>
  <c r="AA2145" i="6"/>
  <c r="Z2145" i="6"/>
  <c r="T2145" i="6"/>
  <c r="U2145" i="6" s="1"/>
  <c r="R2145" i="6"/>
  <c r="S2145" i="6" s="1"/>
  <c r="AR2144" i="6"/>
  <c r="AQ2144" i="6"/>
  <c r="AG2144" i="6"/>
  <c r="AH2144" i="6" s="1"/>
  <c r="AE2144" i="6"/>
  <c r="AA2144" i="6"/>
  <c r="Z2144" i="6"/>
  <c r="T2144" i="6"/>
  <c r="U2144" i="6" s="1"/>
  <c r="R2144" i="6"/>
  <c r="S2144" i="6" s="1"/>
  <c r="AR2143" i="6"/>
  <c r="AQ2143" i="6"/>
  <c r="AG2143" i="6"/>
  <c r="AH2143" i="6" s="1"/>
  <c r="AE2143" i="6"/>
  <c r="AA2143" i="6"/>
  <c r="Z2143" i="6"/>
  <c r="T2143" i="6"/>
  <c r="R2143" i="6"/>
  <c r="S2143" i="6" s="1"/>
  <c r="AR2142" i="6"/>
  <c r="AQ2142" i="6"/>
  <c r="AG2142" i="6"/>
  <c r="AH2142" i="6" s="1"/>
  <c r="AE2142" i="6"/>
  <c r="AA2142" i="6"/>
  <c r="Z2142" i="6"/>
  <c r="T2142" i="6"/>
  <c r="R2142" i="6"/>
  <c r="S2142" i="6" s="1"/>
  <c r="AR2141" i="6"/>
  <c r="AQ2141" i="6"/>
  <c r="AG2141" i="6"/>
  <c r="AH2141" i="6" s="1"/>
  <c r="AE2141" i="6"/>
  <c r="AA2141" i="6"/>
  <c r="Z2141" i="6"/>
  <c r="T2141" i="6"/>
  <c r="U2141" i="6" s="1"/>
  <c r="R2141" i="6"/>
  <c r="S2141" i="6" s="1"/>
  <c r="AR2140" i="6"/>
  <c r="AQ2140" i="6"/>
  <c r="AG2140" i="6"/>
  <c r="AH2140" i="6" s="1"/>
  <c r="AE2140" i="6"/>
  <c r="AA2140" i="6"/>
  <c r="Z2140" i="6"/>
  <c r="U2140" i="6"/>
  <c r="T2140" i="6"/>
  <c r="R2140" i="6"/>
  <c r="S2140" i="6" s="1"/>
  <c r="AR2139" i="6"/>
  <c r="AQ2139" i="6"/>
  <c r="AG2139" i="6"/>
  <c r="AH2139" i="6" s="1"/>
  <c r="AE2139" i="6"/>
  <c r="AA2139" i="6"/>
  <c r="Z2139" i="6"/>
  <c r="T2139" i="6"/>
  <c r="R2139" i="6"/>
  <c r="S2139" i="6" s="1"/>
  <c r="AR2138" i="6"/>
  <c r="AQ2138" i="6"/>
  <c r="AG2138" i="6"/>
  <c r="AH2138" i="6" s="1"/>
  <c r="AE2138" i="6"/>
  <c r="AA2138" i="6"/>
  <c r="Z2138" i="6"/>
  <c r="T2138" i="6"/>
  <c r="R2138" i="6"/>
  <c r="S2138" i="6" s="1"/>
  <c r="AR2137" i="6"/>
  <c r="AQ2137" i="6"/>
  <c r="AG2137" i="6"/>
  <c r="AH2137" i="6" s="1"/>
  <c r="AE2137" i="6"/>
  <c r="AA2137" i="6"/>
  <c r="Z2137" i="6"/>
  <c r="T2137" i="6"/>
  <c r="U2137" i="6" s="1"/>
  <c r="R2137" i="6"/>
  <c r="S2137" i="6" s="1"/>
  <c r="AR2136" i="6"/>
  <c r="AQ2136" i="6"/>
  <c r="AG2136" i="6"/>
  <c r="AH2136" i="6" s="1"/>
  <c r="AE2136" i="6"/>
  <c r="AA2136" i="6"/>
  <c r="Z2136" i="6"/>
  <c r="T2136" i="6"/>
  <c r="U2136" i="6" s="1"/>
  <c r="R2136" i="6"/>
  <c r="S2136" i="6" s="1"/>
  <c r="AR2135" i="6"/>
  <c r="AQ2135" i="6"/>
  <c r="AG2135" i="6"/>
  <c r="AH2135" i="6" s="1"/>
  <c r="AE2135" i="6"/>
  <c r="AA2135" i="6"/>
  <c r="Z2135" i="6"/>
  <c r="T2135" i="6"/>
  <c r="R2135" i="6"/>
  <c r="S2135" i="6" s="1"/>
  <c r="AR2134" i="6"/>
  <c r="AQ2134" i="6"/>
  <c r="AG2134" i="6"/>
  <c r="AH2134" i="6" s="1"/>
  <c r="AE2134" i="6"/>
  <c r="AA2134" i="6"/>
  <c r="Z2134" i="6"/>
  <c r="T2134" i="6"/>
  <c r="R2134" i="6"/>
  <c r="S2134" i="6" s="1"/>
  <c r="AR2133" i="6"/>
  <c r="AQ2133" i="6"/>
  <c r="AG2133" i="6"/>
  <c r="AH2133" i="6" s="1"/>
  <c r="AE2133" i="6"/>
  <c r="AA2133" i="6"/>
  <c r="Z2133" i="6"/>
  <c r="T2133" i="6"/>
  <c r="U2133" i="6" s="1"/>
  <c r="R2133" i="6"/>
  <c r="S2133" i="6" s="1"/>
  <c r="AR2132" i="6"/>
  <c r="AQ2132" i="6"/>
  <c r="AG2132" i="6"/>
  <c r="AH2132" i="6" s="1"/>
  <c r="AE2132" i="6"/>
  <c r="AA2132" i="6"/>
  <c r="Z2132" i="6"/>
  <c r="T2132" i="6"/>
  <c r="U2132" i="6" s="1"/>
  <c r="R2132" i="6"/>
  <c r="S2132" i="6" s="1"/>
  <c r="AR2131" i="6"/>
  <c r="AQ2131" i="6"/>
  <c r="AG2131" i="6"/>
  <c r="AH2131" i="6" s="1"/>
  <c r="AE2131" i="6"/>
  <c r="AA2131" i="6"/>
  <c r="Z2131" i="6"/>
  <c r="T2131" i="6"/>
  <c r="R2131" i="6"/>
  <c r="S2131" i="6" s="1"/>
  <c r="AR2130" i="6"/>
  <c r="AQ2130" i="6"/>
  <c r="AG2130" i="6"/>
  <c r="AH2130" i="6" s="1"/>
  <c r="AE2130" i="6"/>
  <c r="AA2130" i="6"/>
  <c r="Z2130" i="6"/>
  <c r="T2130" i="6"/>
  <c r="R2130" i="6"/>
  <c r="S2130" i="6" s="1"/>
  <c r="AR2129" i="6"/>
  <c r="AQ2129" i="6"/>
  <c r="AG2129" i="6"/>
  <c r="AH2129" i="6" s="1"/>
  <c r="AE2129" i="6"/>
  <c r="AA2129" i="6"/>
  <c r="Z2129" i="6"/>
  <c r="T2129" i="6"/>
  <c r="U2129" i="6" s="1"/>
  <c r="R2129" i="6"/>
  <c r="S2129" i="6" s="1"/>
  <c r="AR2128" i="6"/>
  <c r="AQ2128" i="6"/>
  <c r="AG2128" i="6"/>
  <c r="AH2128" i="6" s="1"/>
  <c r="AE2128" i="6"/>
  <c r="AA2128" i="6"/>
  <c r="Z2128" i="6"/>
  <c r="T2128" i="6"/>
  <c r="U2128" i="6" s="1"/>
  <c r="R2128" i="6"/>
  <c r="S2128" i="6" s="1"/>
  <c r="AR2127" i="6"/>
  <c r="AQ2127" i="6"/>
  <c r="AG2127" i="6"/>
  <c r="AH2127" i="6" s="1"/>
  <c r="AE2127" i="6"/>
  <c r="AA2127" i="6"/>
  <c r="Z2127" i="6"/>
  <c r="T2127" i="6"/>
  <c r="R2127" i="6"/>
  <c r="S2127" i="6" s="1"/>
  <c r="AR2126" i="6"/>
  <c r="AQ2126" i="6"/>
  <c r="AG2126" i="6"/>
  <c r="AH2126" i="6" s="1"/>
  <c r="AE2126" i="6"/>
  <c r="AA2126" i="6"/>
  <c r="Z2126" i="6"/>
  <c r="T2126" i="6"/>
  <c r="R2126" i="6"/>
  <c r="S2126" i="6" s="1"/>
  <c r="AR2125" i="6"/>
  <c r="AQ2125" i="6"/>
  <c r="AG2125" i="6"/>
  <c r="AH2125" i="6" s="1"/>
  <c r="AE2125" i="6"/>
  <c r="AA2125" i="6"/>
  <c r="Z2125" i="6"/>
  <c r="T2125" i="6"/>
  <c r="U2125" i="6" s="1"/>
  <c r="R2125" i="6"/>
  <c r="S2125" i="6" s="1"/>
  <c r="AR2124" i="6"/>
  <c r="AQ2124" i="6"/>
  <c r="AG2124" i="6"/>
  <c r="AH2124" i="6" s="1"/>
  <c r="AE2124" i="6"/>
  <c r="AA2124" i="6"/>
  <c r="Z2124" i="6"/>
  <c r="T2124" i="6"/>
  <c r="U2124" i="6" s="1"/>
  <c r="R2124" i="6"/>
  <c r="S2124" i="6" s="1"/>
  <c r="AR2123" i="6"/>
  <c r="AQ2123" i="6"/>
  <c r="AG2123" i="6"/>
  <c r="AH2123" i="6" s="1"/>
  <c r="AE2123" i="6"/>
  <c r="AA2123" i="6"/>
  <c r="Z2123" i="6"/>
  <c r="T2123" i="6"/>
  <c r="R2123" i="6"/>
  <c r="S2123" i="6" s="1"/>
  <c r="AR2122" i="6"/>
  <c r="AQ2122" i="6"/>
  <c r="AG2122" i="6"/>
  <c r="AH2122" i="6" s="1"/>
  <c r="AE2122" i="6"/>
  <c r="AA2122" i="6"/>
  <c r="Z2122" i="6"/>
  <c r="T2122" i="6"/>
  <c r="R2122" i="6"/>
  <c r="S2122" i="6" s="1"/>
  <c r="AR2121" i="6"/>
  <c r="AQ2121" i="6"/>
  <c r="AG2121" i="6"/>
  <c r="AH2121" i="6" s="1"/>
  <c r="AE2121" i="6"/>
  <c r="AA2121" i="6"/>
  <c r="Z2121" i="6"/>
  <c r="T2121" i="6"/>
  <c r="U2121" i="6" s="1"/>
  <c r="R2121" i="6"/>
  <c r="S2121" i="6" s="1"/>
  <c r="AR2120" i="6"/>
  <c r="AQ2120" i="6"/>
  <c r="AG2120" i="6"/>
  <c r="AH2120" i="6" s="1"/>
  <c r="AE2120" i="6"/>
  <c r="AA2120" i="6"/>
  <c r="Z2120" i="6"/>
  <c r="T2120" i="6"/>
  <c r="U2120" i="6" s="1"/>
  <c r="R2120" i="6"/>
  <c r="S2120" i="6" s="1"/>
  <c r="AR2119" i="6"/>
  <c r="AQ2119" i="6"/>
  <c r="AG2119" i="6"/>
  <c r="AH2119" i="6" s="1"/>
  <c r="AE2119" i="6"/>
  <c r="AA2119" i="6"/>
  <c r="Z2119" i="6"/>
  <c r="T2119" i="6"/>
  <c r="R2119" i="6"/>
  <c r="S2119" i="6" s="1"/>
  <c r="AR2118" i="6"/>
  <c r="AQ2118" i="6"/>
  <c r="AG2118" i="6"/>
  <c r="AH2118" i="6" s="1"/>
  <c r="AE2118" i="6"/>
  <c r="AA2118" i="6"/>
  <c r="Z2118" i="6"/>
  <c r="T2118" i="6"/>
  <c r="R2118" i="6"/>
  <c r="S2118" i="6" s="1"/>
  <c r="AR2117" i="6"/>
  <c r="AQ2117" i="6"/>
  <c r="AG2117" i="6"/>
  <c r="AH2117" i="6" s="1"/>
  <c r="AE2117" i="6"/>
  <c r="AA2117" i="6"/>
  <c r="Z2117" i="6"/>
  <c r="T2117" i="6"/>
  <c r="U2117" i="6" s="1"/>
  <c r="R2117" i="6"/>
  <c r="S2117" i="6" s="1"/>
  <c r="AR2116" i="6"/>
  <c r="AQ2116" i="6"/>
  <c r="AG2116" i="6"/>
  <c r="AH2116" i="6" s="1"/>
  <c r="AE2116" i="6"/>
  <c r="AA2116" i="6"/>
  <c r="Z2116" i="6"/>
  <c r="T2116" i="6"/>
  <c r="U2116" i="6" s="1"/>
  <c r="R2116" i="6"/>
  <c r="S2116" i="6" s="1"/>
  <c r="AR2115" i="6"/>
  <c r="AQ2115" i="6"/>
  <c r="AG2115" i="6"/>
  <c r="AH2115" i="6" s="1"/>
  <c r="AE2115" i="6"/>
  <c r="AA2115" i="6"/>
  <c r="Z2115" i="6"/>
  <c r="T2115" i="6"/>
  <c r="R2115" i="6"/>
  <c r="S2115" i="6" s="1"/>
  <c r="AR2114" i="6"/>
  <c r="AQ2114" i="6"/>
  <c r="AG2114" i="6"/>
  <c r="AH2114" i="6" s="1"/>
  <c r="AE2114" i="6"/>
  <c r="AA2114" i="6"/>
  <c r="Z2114" i="6"/>
  <c r="T2114" i="6"/>
  <c r="R2114" i="6"/>
  <c r="S2114" i="6" s="1"/>
  <c r="AR2113" i="6"/>
  <c r="AQ2113" i="6"/>
  <c r="AG2113" i="6"/>
  <c r="AH2113" i="6" s="1"/>
  <c r="AE2113" i="6"/>
  <c r="AA2113" i="6"/>
  <c r="Z2113" i="6"/>
  <c r="T2113" i="6"/>
  <c r="U2113" i="6" s="1"/>
  <c r="R2113" i="6"/>
  <c r="S2113" i="6" s="1"/>
  <c r="AR2112" i="6"/>
  <c r="AQ2112" i="6"/>
  <c r="AG2112" i="6"/>
  <c r="AH2112" i="6" s="1"/>
  <c r="AE2112" i="6"/>
  <c r="AA2112" i="6"/>
  <c r="Z2112" i="6"/>
  <c r="T2112" i="6"/>
  <c r="U2112" i="6" s="1"/>
  <c r="R2112" i="6"/>
  <c r="S2112" i="6" s="1"/>
  <c r="AR2111" i="6"/>
  <c r="AQ2111" i="6"/>
  <c r="AG2111" i="6"/>
  <c r="AH2111" i="6" s="1"/>
  <c r="AE2111" i="6"/>
  <c r="AA2111" i="6"/>
  <c r="Z2111" i="6"/>
  <c r="T2111" i="6"/>
  <c r="R2111" i="6"/>
  <c r="S2111" i="6" s="1"/>
  <c r="AR2110" i="6"/>
  <c r="AQ2110" i="6"/>
  <c r="AG2110" i="6"/>
  <c r="AH2110" i="6" s="1"/>
  <c r="AE2110" i="6"/>
  <c r="AA2110" i="6"/>
  <c r="Z2110" i="6"/>
  <c r="T2110" i="6"/>
  <c r="R2110" i="6"/>
  <c r="S2110" i="6" s="1"/>
  <c r="AR2109" i="6"/>
  <c r="AQ2109" i="6"/>
  <c r="AG2109" i="6"/>
  <c r="AH2109" i="6" s="1"/>
  <c r="AE2109" i="6"/>
  <c r="AA2109" i="6"/>
  <c r="Z2109" i="6"/>
  <c r="T2109" i="6"/>
  <c r="U2109" i="6" s="1"/>
  <c r="R2109" i="6"/>
  <c r="S2109" i="6" s="1"/>
  <c r="AR2108" i="6"/>
  <c r="AQ2108" i="6"/>
  <c r="AG2108" i="6"/>
  <c r="AH2108" i="6" s="1"/>
  <c r="AE2108" i="6"/>
  <c r="AA2108" i="6"/>
  <c r="Z2108" i="6"/>
  <c r="T2108" i="6"/>
  <c r="U2108" i="6" s="1"/>
  <c r="R2108" i="6"/>
  <c r="S2108" i="6" s="1"/>
  <c r="AR2107" i="6"/>
  <c r="AQ2107" i="6"/>
  <c r="AG2107" i="6"/>
  <c r="AH2107" i="6" s="1"/>
  <c r="AE2107" i="6"/>
  <c r="AA2107" i="6"/>
  <c r="Z2107" i="6"/>
  <c r="T2107" i="6"/>
  <c r="R2107" i="6"/>
  <c r="S2107" i="6" s="1"/>
  <c r="AR2106" i="6"/>
  <c r="AQ2106" i="6"/>
  <c r="AG2106" i="6"/>
  <c r="AH2106" i="6" s="1"/>
  <c r="AE2106" i="6"/>
  <c r="AA2106" i="6"/>
  <c r="Z2106" i="6"/>
  <c r="T2106" i="6"/>
  <c r="R2106" i="6"/>
  <c r="S2106" i="6" s="1"/>
  <c r="AR2105" i="6"/>
  <c r="AQ2105" i="6"/>
  <c r="AG2105" i="6"/>
  <c r="AH2105" i="6" s="1"/>
  <c r="AE2105" i="6"/>
  <c r="AA2105" i="6"/>
  <c r="Z2105" i="6"/>
  <c r="T2105" i="6"/>
  <c r="U2105" i="6" s="1"/>
  <c r="R2105" i="6"/>
  <c r="S2105" i="6" s="1"/>
  <c r="AR2104" i="6"/>
  <c r="AQ2104" i="6"/>
  <c r="AG2104" i="6"/>
  <c r="AH2104" i="6" s="1"/>
  <c r="AE2104" i="6"/>
  <c r="AA2104" i="6"/>
  <c r="Z2104" i="6"/>
  <c r="T2104" i="6"/>
  <c r="U2104" i="6" s="1"/>
  <c r="R2104" i="6"/>
  <c r="S2104" i="6" s="1"/>
  <c r="AR2103" i="6"/>
  <c r="AQ2103" i="6"/>
  <c r="AG2103" i="6"/>
  <c r="AH2103" i="6" s="1"/>
  <c r="AE2103" i="6"/>
  <c r="AA2103" i="6"/>
  <c r="Z2103" i="6"/>
  <c r="T2103" i="6"/>
  <c r="R2103" i="6"/>
  <c r="S2103" i="6" s="1"/>
  <c r="AR2102" i="6"/>
  <c r="AQ2102" i="6"/>
  <c r="AG2102" i="6"/>
  <c r="AH2102" i="6" s="1"/>
  <c r="AE2102" i="6"/>
  <c r="AA2102" i="6"/>
  <c r="Z2102" i="6"/>
  <c r="T2102" i="6"/>
  <c r="R2102" i="6"/>
  <c r="S2102" i="6" s="1"/>
  <c r="AR2101" i="6"/>
  <c r="AQ2101" i="6"/>
  <c r="AG2101" i="6"/>
  <c r="AH2101" i="6" s="1"/>
  <c r="AE2101" i="6"/>
  <c r="AA2101" i="6"/>
  <c r="Z2101" i="6"/>
  <c r="T2101" i="6"/>
  <c r="U2101" i="6" s="1"/>
  <c r="R2101" i="6"/>
  <c r="S2101" i="6" s="1"/>
  <c r="AR2100" i="6"/>
  <c r="AQ2100" i="6"/>
  <c r="AG2100" i="6"/>
  <c r="AH2100" i="6" s="1"/>
  <c r="AE2100" i="6"/>
  <c r="AA2100" i="6"/>
  <c r="Z2100" i="6"/>
  <c r="T2100" i="6"/>
  <c r="U2100" i="6" s="1"/>
  <c r="R2100" i="6"/>
  <c r="S2100" i="6" s="1"/>
  <c r="AR2099" i="6"/>
  <c r="AQ2099" i="6"/>
  <c r="AG2099" i="6"/>
  <c r="AH2099" i="6" s="1"/>
  <c r="AE2099" i="6"/>
  <c r="AA2099" i="6"/>
  <c r="Z2099" i="6"/>
  <c r="T2099" i="6"/>
  <c r="R2099" i="6"/>
  <c r="S2099" i="6" s="1"/>
  <c r="AR2098" i="6"/>
  <c r="AQ2098" i="6"/>
  <c r="AG2098" i="6"/>
  <c r="AH2098" i="6" s="1"/>
  <c r="AE2098" i="6"/>
  <c r="AA2098" i="6"/>
  <c r="Z2098" i="6"/>
  <c r="T2098" i="6"/>
  <c r="R2098" i="6"/>
  <c r="S2098" i="6" s="1"/>
  <c r="AR2097" i="6"/>
  <c r="AQ2097" i="6"/>
  <c r="AG2097" i="6"/>
  <c r="AH2097" i="6" s="1"/>
  <c r="AE2097" i="6"/>
  <c r="AA2097" i="6"/>
  <c r="Z2097" i="6"/>
  <c r="T2097" i="6"/>
  <c r="U2097" i="6" s="1"/>
  <c r="R2097" i="6"/>
  <c r="S2097" i="6" s="1"/>
  <c r="AR2096" i="6"/>
  <c r="AQ2096" i="6"/>
  <c r="AG2096" i="6"/>
  <c r="AH2096" i="6" s="1"/>
  <c r="AE2096" i="6"/>
  <c r="AA2096" i="6"/>
  <c r="Z2096" i="6"/>
  <c r="T2096" i="6"/>
  <c r="U2096" i="6" s="1"/>
  <c r="R2096" i="6"/>
  <c r="S2096" i="6" s="1"/>
  <c r="AR2095" i="6"/>
  <c r="AQ2095" i="6"/>
  <c r="AG2095" i="6"/>
  <c r="AH2095" i="6" s="1"/>
  <c r="AE2095" i="6"/>
  <c r="AA2095" i="6"/>
  <c r="Z2095" i="6"/>
  <c r="T2095" i="6"/>
  <c r="R2095" i="6"/>
  <c r="S2095" i="6" s="1"/>
  <c r="AR2094" i="6"/>
  <c r="AQ2094" i="6"/>
  <c r="AG2094" i="6"/>
  <c r="AH2094" i="6" s="1"/>
  <c r="AE2094" i="6"/>
  <c r="AA2094" i="6"/>
  <c r="Z2094" i="6"/>
  <c r="T2094" i="6"/>
  <c r="R2094" i="6"/>
  <c r="S2094" i="6" s="1"/>
  <c r="AR2093" i="6"/>
  <c r="AQ2093" i="6"/>
  <c r="AG2093" i="6"/>
  <c r="AH2093" i="6" s="1"/>
  <c r="AE2093" i="6"/>
  <c r="AA2093" i="6"/>
  <c r="Z2093" i="6"/>
  <c r="T2093" i="6"/>
  <c r="U2093" i="6" s="1"/>
  <c r="R2093" i="6"/>
  <c r="S2093" i="6" s="1"/>
  <c r="AR2092" i="6"/>
  <c r="AQ2092" i="6"/>
  <c r="AG2092" i="6"/>
  <c r="AH2092" i="6" s="1"/>
  <c r="AE2092" i="6"/>
  <c r="AA2092" i="6"/>
  <c r="Z2092" i="6"/>
  <c r="T2092" i="6"/>
  <c r="U2092" i="6" s="1"/>
  <c r="R2092" i="6"/>
  <c r="S2092" i="6" s="1"/>
  <c r="AR2091" i="6"/>
  <c r="AQ2091" i="6"/>
  <c r="AG2091" i="6"/>
  <c r="AH2091" i="6" s="1"/>
  <c r="AE2091" i="6"/>
  <c r="AA2091" i="6"/>
  <c r="Z2091" i="6"/>
  <c r="T2091" i="6"/>
  <c r="R2091" i="6"/>
  <c r="S2091" i="6" s="1"/>
  <c r="AR2090" i="6"/>
  <c r="AQ2090" i="6"/>
  <c r="AG2090" i="6"/>
  <c r="AH2090" i="6" s="1"/>
  <c r="AE2090" i="6"/>
  <c r="AA2090" i="6"/>
  <c r="Z2090" i="6"/>
  <c r="T2090" i="6"/>
  <c r="R2090" i="6"/>
  <c r="S2090" i="6" s="1"/>
  <c r="AR2089" i="6"/>
  <c r="AQ2089" i="6"/>
  <c r="AG2089" i="6"/>
  <c r="AH2089" i="6" s="1"/>
  <c r="AE2089" i="6"/>
  <c r="AA2089" i="6"/>
  <c r="Z2089" i="6"/>
  <c r="T2089" i="6"/>
  <c r="U2089" i="6" s="1"/>
  <c r="R2089" i="6"/>
  <c r="S2089" i="6" s="1"/>
  <c r="AR2088" i="6"/>
  <c r="AQ2088" i="6"/>
  <c r="AG2088" i="6"/>
  <c r="AH2088" i="6" s="1"/>
  <c r="AE2088" i="6"/>
  <c r="AA2088" i="6"/>
  <c r="Z2088" i="6"/>
  <c r="T2088" i="6"/>
  <c r="U2088" i="6" s="1"/>
  <c r="R2088" i="6"/>
  <c r="S2088" i="6" s="1"/>
  <c r="AR2087" i="6"/>
  <c r="AQ2087" i="6"/>
  <c r="AG2087" i="6"/>
  <c r="AH2087" i="6" s="1"/>
  <c r="AE2087" i="6"/>
  <c r="AA2087" i="6"/>
  <c r="Z2087" i="6"/>
  <c r="T2087" i="6"/>
  <c r="R2087" i="6"/>
  <c r="S2087" i="6" s="1"/>
  <c r="AR2086" i="6"/>
  <c r="AQ2086" i="6"/>
  <c r="AG2086" i="6"/>
  <c r="AH2086" i="6" s="1"/>
  <c r="AE2086" i="6"/>
  <c r="AA2086" i="6"/>
  <c r="Z2086" i="6"/>
  <c r="T2086" i="6"/>
  <c r="S2086" i="6"/>
  <c r="R2086" i="6"/>
  <c r="AR2085" i="6"/>
  <c r="AQ2085" i="6"/>
  <c r="AG2085" i="6"/>
  <c r="AH2085" i="6" s="1"/>
  <c r="AE2085" i="6"/>
  <c r="AA2085" i="6"/>
  <c r="Z2085" i="6"/>
  <c r="T2085" i="6"/>
  <c r="U2085" i="6" s="1"/>
  <c r="R2085" i="6"/>
  <c r="S2085" i="6" s="1"/>
  <c r="AR2084" i="6"/>
  <c r="AQ2084" i="6"/>
  <c r="AG2084" i="6"/>
  <c r="AH2084" i="6" s="1"/>
  <c r="AE2084" i="6"/>
  <c r="AA2084" i="6"/>
  <c r="Z2084" i="6"/>
  <c r="T2084" i="6"/>
  <c r="U2084" i="6" s="1"/>
  <c r="R2084" i="6"/>
  <c r="S2084" i="6" s="1"/>
  <c r="AR2083" i="6"/>
  <c r="AQ2083" i="6"/>
  <c r="AG2083" i="6"/>
  <c r="AH2083" i="6" s="1"/>
  <c r="AE2083" i="6"/>
  <c r="AA2083" i="6"/>
  <c r="Z2083" i="6"/>
  <c r="T2083" i="6"/>
  <c r="R2083" i="6"/>
  <c r="S2083" i="6" s="1"/>
  <c r="AR2082" i="6"/>
  <c r="AQ2082" i="6"/>
  <c r="AG2082" i="6"/>
  <c r="AH2082" i="6" s="1"/>
  <c r="AE2082" i="6"/>
  <c r="AA2082" i="6"/>
  <c r="Z2082" i="6"/>
  <c r="T2082" i="6"/>
  <c r="S2082" i="6"/>
  <c r="R2082" i="6"/>
  <c r="AR2081" i="6"/>
  <c r="AQ2081" i="6"/>
  <c r="AG2081" i="6"/>
  <c r="AH2081" i="6" s="1"/>
  <c r="AE2081" i="6"/>
  <c r="AA2081" i="6"/>
  <c r="Z2081" i="6"/>
  <c r="T2081" i="6"/>
  <c r="U2081" i="6" s="1"/>
  <c r="R2081" i="6"/>
  <c r="S2081" i="6" s="1"/>
  <c r="AR2080" i="6"/>
  <c r="AQ2080" i="6"/>
  <c r="AG2080" i="6"/>
  <c r="AH2080" i="6" s="1"/>
  <c r="AE2080" i="6"/>
  <c r="AA2080" i="6"/>
  <c r="Z2080" i="6"/>
  <c r="T2080" i="6"/>
  <c r="U2080" i="6" s="1"/>
  <c r="R2080" i="6"/>
  <c r="S2080" i="6" s="1"/>
  <c r="AR2079" i="6"/>
  <c r="AQ2079" i="6"/>
  <c r="AG2079" i="6"/>
  <c r="AH2079" i="6" s="1"/>
  <c r="AE2079" i="6"/>
  <c r="AA2079" i="6"/>
  <c r="Z2079" i="6"/>
  <c r="T2079" i="6"/>
  <c r="R2079" i="6"/>
  <c r="S2079" i="6" s="1"/>
  <c r="AR2078" i="6"/>
  <c r="AQ2078" i="6"/>
  <c r="AG2078" i="6"/>
  <c r="AH2078" i="6" s="1"/>
  <c r="AE2078" i="6"/>
  <c r="AA2078" i="6"/>
  <c r="Z2078" i="6"/>
  <c r="T2078" i="6"/>
  <c r="R2078" i="6"/>
  <c r="S2078" i="6" s="1"/>
  <c r="AR2077" i="6"/>
  <c r="AQ2077" i="6"/>
  <c r="AG2077" i="6"/>
  <c r="AH2077" i="6" s="1"/>
  <c r="AE2077" i="6"/>
  <c r="AA2077" i="6"/>
  <c r="Z2077" i="6"/>
  <c r="T2077" i="6"/>
  <c r="U2077" i="6" s="1"/>
  <c r="R2077" i="6"/>
  <c r="S2077" i="6" s="1"/>
  <c r="AR2076" i="6"/>
  <c r="AQ2076" i="6"/>
  <c r="AG2076" i="6"/>
  <c r="AH2076" i="6" s="1"/>
  <c r="AE2076" i="6"/>
  <c r="AA2076" i="6"/>
  <c r="Z2076" i="6"/>
  <c r="T2076" i="6"/>
  <c r="U2076" i="6" s="1"/>
  <c r="R2076" i="6"/>
  <c r="S2076" i="6" s="1"/>
  <c r="AR2075" i="6"/>
  <c r="AQ2075" i="6"/>
  <c r="AG2075" i="6"/>
  <c r="AH2075" i="6" s="1"/>
  <c r="AE2075" i="6"/>
  <c r="AA2075" i="6"/>
  <c r="Z2075" i="6"/>
  <c r="T2075" i="6"/>
  <c r="R2075" i="6"/>
  <c r="S2075" i="6" s="1"/>
  <c r="AR2074" i="6"/>
  <c r="AQ2074" i="6"/>
  <c r="AG2074" i="6"/>
  <c r="AH2074" i="6" s="1"/>
  <c r="AE2074" i="6"/>
  <c r="AA2074" i="6"/>
  <c r="Z2074" i="6"/>
  <c r="T2074" i="6"/>
  <c r="R2074" i="6"/>
  <c r="S2074" i="6" s="1"/>
  <c r="AR2073" i="6"/>
  <c r="AQ2073" i="6"/>
  <c r="AG2073" i="6"/>
  <c r="AH2073" i="6" s="1"/>
  <c r="AE2073" i="6"/>
  <c r="AA2073" i="6"/>
  <c r="Z2073" i="6"/>
  <c r="T2073" i="6"/>
  <c r="U2073" i="6" s="1"/>
  <c r="R2073" i="6"/>
  <c r="S2073" i="6" s="1"/>
  <c r="AR2072" i="6"/>
  <c r="AQ2072" i="6"/>
  <c r="AG2072" i="6"/>
  <c r="AH2072" i="6" s="1"/>
  <c r="AE2072" i="6"/>
  <c r="AA2072" i="6"/>
  <c r="Z2072" i="6"/>
  <c r="T2072" i="6"/>
  <c r="U2072" i="6" s="1"/>
  <c r="R2072" i="6"/>
  <c r="S2072" i="6" s="1"/>
  <c r="AR2071" i="6"/>
  <c r="AQ2071" i="6"/>
  <c r="AG2071" i="6"/>
  <c r="AH2071" i="6" s="1"/>
  <c r="AE2071" i="6"/>
  <c r="AA2071" i="6"/>
  <c r="Z2071" i="6"/>
  <c r="T2071" i="6"/>
  <c r="R2071" i="6"/>
  <c r="S2071" i="6" s="1"/>
  <c r="AR2070" i="6"/>
  <c r="AQ2070" i="6"/>
  <c r="AG2070" i="6"/>
  <c r="AH2070" i="6" s="1"/>
  <c r="AE2070" i="6"/>
  <c r="AA2070" i="6"/>
  <c r="Z2070" i="6"/>
  <c r="T2070" i="6"/>
  <c r="R2070" i="6"/>
  <c r="S2070" i="6" s="1"/>
  <c r="AR2069" i="6"/>
  <c r="AQ2069" i="6"/>
  <c r="AG2069" i="6"/>
  <c r="AH2069" i="6" s="1"/>
  <c r="AE2069" i="6"/>
  <c r="AA2069" i="6"/>
  <c r="Z2069" i="6"/>
  <c r="T2069" i="6"/>
  <c r="U2069" i="6" s="1"/>
  <c r="R2069" i="6"/>
  <c r="S2069" i="6" s="1"/>
  <c r="AR2068" i="6"/>
  <c r="AQ2068" i="6"/>
  <c r="AG2068" i="6"/>
  <c r="AH2068" i="6" s="1"/>
  <c r="AE2068" i="6"/>
  <c r="AA2068" i="6"/>
  <c r="Z2068" i="6"/>
  <c r="T2068" i="6"/>
  <c r="U2068" i="6" s="1"/>
  <c r="R2068" i="6"/>
  <c r="S2068" i="6" s="1"/>
  <c r="AR2067" i="6"/>
  <c r="AQ2067" i="6"/>
  <c r="AG2067" i="6"/>
  <c r="AH2067" i="6" s="1"/>
  <c r="AE2067" i="6"/>
  <c r="AA2067" i="6"/>
  <c r="Z2067" i="6"/>
  <c r="T2067" i="6"/>
  <c r="R2067" i="6"/>
  <c r="S2067" i="6" s="1"/>
  <c r="AR2066" i="6"/>
  <c r="AQ2066" i="6"/>
  <c r="AG2066" i="6"/>
  <c r="AH2066" i="6" s="1"/>
  <c r="AE2066" i="6"/>
  <c r="AA2066" i="6"/>
  <c r="Z2066" i="6"/>
  <c r="T2066" i="6"/>
  <c r="R2066" i="6"/>
  <c r="S2066" i="6" s="1"/>
  <c r="AR2065" i="6"/>
  <c r="AQ2065" i="6"/>
  <c r="AG2065" i="6"/>
  <c r="AH2065" i="6" s="1"/>
  <c r="AE2065" i="6"/>
  <c r="AA2065" i="6"/>
  <c r="Z2065" i="6"/>
  <c r="T2065" i="6"/>
  <c r="U2065" i="6" s="1"/>
  <c r="R2065" i="6"/>
  <c r="S2065" i="6" s="1"/>
  <c r="AR2064" i="6"/>
  <c r="AQ2064" i="6"/>
  <c r="AG2064" i="6"/>
  <c r="AH2064" i="6" s="1"/>
  <c r="AE2064" i="6"/>
  <c r="AA2064" i="6"/>
  <c r="Z2064" i="6"/>
  <c r="T2064" i="6"/>
  <c r="U2064" i="6" s="1"/>
  <c r="R2064" i="6"/>
  <c r="S2064" i="6" s="1"/>
  <c r="AR2063" i="6"/>
  <c r="AQ2063" i="6"/>
  <c r="AG2063" i="6"/>
  <c r="AH2063" i="6" s="1"/>
  <c r="AE2063" i="6"/>
  <c r="AA2063" i="6"/>
  <c r="Z2063" i="6"/>
  <c r="T2063" i="6"/>
  <c r="R2063" i="6"/>
  <c r="S2063" i="6" s="1"/>
  <c r="AR2062" i="6"/>
  <c r="AQ2062" i="6"/>
  <c r="AG2062" i="6"/>
  <c r="AH2062" i="6" s="1"/>
  <c r="AE2062" i="6"/>
  <c r="AA2062" i="6"/>
  <c r="Z2062" i="6"/>
  <c r="T2062" i="6"/>
  <c r="R2062" i="6"/>
  <c r="S2062" i="6" s="1"/>
  <c r="AR2061" i="6"/>
  <c r="AQ2061" i="6"/>
  <c r="AG2061" i="6"/>
  <c r="AH2061" i="6" s="1"/>
  <c r="AE2061" i="6"/>
  <c r="AA2061" i="6"/>
  <c r="Z2061" i="6"/>
  <c r="T2061" i="6"/>
  <c r="U2061" i="6" s="1"/>
  <c r="R2061" i="6"/>
  <c r="S2061" i="6" s="1"/>
  <c r="AR2060" i="6"/>
  <c r="AQ2060" i="6"/>
  <c r="AG2060" i="6"/>
  <c r="AH2060" i="6" s="1"/>
  <c r="AE2060" i="6"/>
  <c r="AA2060" i="6"/>
  <c r="Z2060" i="6"/>
  <c r="T2060" i="6"/>
  <c r="U2060" i="6" s="1"/>
  <c r="R2060" i="6"/>
  <c r="S2060" i="6" s="1"/>
  <c r="AR2059" i="6"/>
  <c r="AQ2059" i="6"/>
  <c r="AG2059" i="6"/>
  <c r="AH2059" i="6" s="1"/>
  <c r="AE2059" i="6"/>
  <c r="AA2059" i="6"/>
  <c r="Z2059" i="6"/>
  <c r="T2059" i="6"/>
  <c r="R2059" i="6"/>
  <c r="S2059" i="6" s="1"/>
  <c r="AR2058" i="6"/>
  <c r="AQ2058" i="6"/>
  <c r="AG2058" i="6"/>
  <c r="AH2058" i="6" s="1"/>
  <c r="AE2058" i="6"/>
  <c r="AA2058" i="6"/>
  <c r="Z2058" i="6"/>
  <c r="T2058" i="6"/>
  <c r="R2058" i="6"/>
  <c r="S2058" i="6" s="1"/>
  <c r="AR2057" i="6"/>
  <c r="AQ2057" i="6"/>
  <c r="AG2057" i="6"/>
  <c r="AH2057" i="6" s="1"/>
  <c r="AE2057" i="6"/>
  <c r="AA2057" i="6"/>
  <c r="Z2057" i="6"/>
  <c r="T2057" i="6"/>
  <c r="U2057" i="6" s="1"/>
  <c r="R2057" i="6"/>
  <c r="S2057" i="6" s="1"/>
  <c r="AR2056" i="6"/>
  <c r="AQ2056" i="6"/>
  <c r="AG2056" i="6"/>
  <c r="AH2056" i="6" s="1"/>
  <c r="AE2056" i="6"/>
  <c r="AA2056" i="6"/>
  <c r="Z2056" i="6"/>
  <c r="T2056" i="6"/>
  <c r="U2056" i="6" s="1"/>
  <c r="R2056" i="6"/>
  <c r="S2056" i="6" s="1"/>
  <c r="AR2055" i="6"/>
  <c r="AQ2055" i="6"/>
  <c r="AG2055" i="6"/>
  <c r="AH2055" i="6" s="1"/>
  <c r="AE2055" i="6"/>
  <c r="AA2055" i="6"/>
  <c r="Z2055" i="6"/>
  <c r="T2055" i="6"/>
  <c r="R2055" i="6"/>
  <c r="S2055" i="6" s="1"/>
  <c r="AR2054" i="6"/>
  <c r="AQ2054" i="6"/>
  <c r="AG2054" i="6"/>
  <c r="AH2054" i="6" s="1"/>
  <c r="AE2054" i="6"/>
  <c r="AA2054" i="6"/>
  <c r="Z2054" i="6"/>
  <c r="T2054" i="6"/>
  <c r="R2054" i="6"/>
  <c r="S2054" i="6" s="1"/>
  <c r="AR2053" i="6"/>
  <c r="AQ2053" i="6"/>
  <c r="AG2053" i="6"/>
  <c r="AH2053" i="6" s="1"/>
  <c r="AE2053" i="6"/>
  <c r="AA2053" i="6"/>
  <c r="Z2053" i="6"/>
  <c r="T2053" i="6"/>
  <c r="U2053" i="6" s="1"/>
  <c r="R2053" i="6"/>
  <c r="S2053" i="6" s="1"/>
  <c r="AR2052" i="6"/>
  <c r="AQ2052" i="6"/>
  <c r="AG2052" i="6"/>
  <c r="AH2052" i="6" s="1"/>
  <c r="AE2052" i="6"/>
  <c r="AA2052" i="6"/>
  <c r="Z2052" i="6"/>
  <c r="T2052" i="6"/>
  <c r="U2052" i="6" s="1"/>
  <c r="R2052" i="6"/>
  <c r="S2052" i="6" s="1"/>
  <c r="AR2051" i="6"/>
  <c r="AQ2051" i="6"/>
  <c r="AG2051" i="6"/>
  <c r="AH2051" i="6" s="1"/>
  <c r="AE2051" i="6"/>
  <c r="AA2051" i="6"/>
  <c r="Z2051" i="6"/>
  <c r="T2051" i="6"/>
  <c r="R2051" i="6"/>
  <c r="S2051" i="6" s="1"/>
  <c r="AR2050" i="6"/>
  <c r="AQ2050" i="6"/>
  <c r="AG2050" i="6"/>
  <c r="AH2050" i="6" s="1"/>
  <c r="AE2050" i="6"/>
  <c r="AA2050" i="6"/>
  <c r="Z2050" i="6"/>
  <c r="T2050" i="6"/>
  <c r="R2050" i="6"/>
  <c r="S2050" i="6" s="1"/>
  <c r="AR2049" i="6"/>
  <c r="AQ2049" i="6"/>
  <c r="AG2049" i="6"/>
  <c r="AH2049" i="6" s="1"/>
  <c r="AE2049" i="6"/>
  <c r="AA2049" i="6"/>
  <c r="Z2049" i="6"/>
  <c r="T2049" i="6"/>
  <c r="U2049" i="6" s="1"/>
  <c r="R2049" i="6"/>
  <c r="S2049" i="6" s="1"/>
  <c r="AR2048" i="6"/>
  <c r="AQ2048" i="6"/>
  <c r="AG2048" i="6"/>
  <c r="AH2048" i="6" s="1"/>
  <c r="AE2048" i="6"/>
  <c r="AA2048" i="6"/>
  <c r="Z2048" i="6"/>
  <c r="T2048" i="6"/>
  <c r="U2048" i="6" s="1"/>
  <c r="R2048" i="6"/>
  <c r="S2048" i="6" s="1"/>
  <c r="AR2047" i="6"/>
  <c r="AQ2047" i="6"/>
  <c r="AG2047" i="6"/>
  <c r="AH2047" i="6" s="1"/>
  <c r="AE2047" i="6"/>
  <c r="AA2047" i="6"/>
  <c r="Z2047" i="6"/>
  <c r="T2047" i="6"/>
  <c r="R2047" i="6"/>
  <c r="S2047" i="6" s="1"/>
  <c r="AR2046" i="6"/>
  <c r="AQ2046" i="6"/>
  <c r="AG2046" i="6"/>
  <c r="AH2046" i="6" s="1"/>
  <c r="AE2046" i="6"/>
  <c r="AA2046" i="6"/>
  <c r="Z2046" i="6"/>
  <c r="T2046" i="6"/>
  <c r="R2046" i="6"/>
  <c r="S2046" i="6" s="1"/>
  <c r="AR2045" i="6"/>
  <c r="AQ2045" i="6"/>
  <c r="AG2045" i="6"/>
  <c r="AH2045" i="6" s="1"/>
  <c r="AE2045" i="6"/>
  <c r="AA2045" i="6"/>
  <c r="Z2045" i="6"/>
  <c r="T2045" i="6"/>
  <c r="U2045" i="6" s="1"/>
  <c r="R2045" i="6"/>
  <c r="S2045" i="6" s="1"/>
  <c r="AR2044" i="6"/>
  <c r="AQ2044" i="6"/>
  <c r="AG2044" i="6"/>
  <c r="AH2044" i="6" s="1"/>
  <c r="AE2044" i="6"/>
  <c r="AA2044" i="6"/>
  <c r="Z2044" i="6"/>
  <c r="T2044" i="6"/>
  <c r="U2044" i="6" s="1"/>
  <c r="R2044" i="6"/>
  <c r="S2044" i="6" s="1"/>
  <c r="AR2043" i="6"/>
  <c r="AQ2043" i="6"/>
  <c r="AG2043" i="6"/>
  <c r="AH2043" i="6" s="1"/>
  <c r="AE2043" i="6"/>
  <c r="AA2043" i="6"/>
  <c r="Z2043" i="6"/>
  <c r="T2043" i="6"/>
  <c r="R2043" i="6"/>
  <c r="S2043" i="6" s="1"/>
  <c r="AR2042" i="6"/>
  <c r="AQ2042" i="6"/>
  <c r="AG2042" i="6"/>
  <c r="AH2042" i="6" s="1"/>
  <c r="AE2042" i="6"/>
  <c r="AA2042" i="6"/>
  <c r="Z2042" i="6"/>
  <c r="T2042" i="6"/>
  <c r="R2042" i="6"/>
  <c r="S2042" i="6" s="1"/>
  <c r="AR2041" i="6"/>
  <c r="AQ2041" i="6"/>
  <c r="AG2041" i="6"/>
  <c r="AH2041" i="6" s="1"/>
  <c r="AE2041" i="6"/>
  <c r="AA2041" i="6"/>
  <c r="Z2041" i="6"/>
  <c r="T2041" i="6"/>
  <c r="U2041" i="6" s="1"/>
  <c r="R2041" i="6"/>
  <c r="S2041" i="6" s="1"/>
  <c r="AR2040" i="6"/>
  <c r="AQ2040" i="6"/>
  <c r="AG2040" i="6"/>
  <c r="AH2040" i="6" s="1"/>
  <c r="AE2040" i="6"/>
  <c r="AA2040" i="6"/>
  <c r="Z2040" i="6"/>
  <c r="T2040" i="6"/>
  <c r="U2040" i="6" s="1"/>
  <c r="R2040" i="6"/>
  <c r="S2040" i="6" s="1"/>
  <c r="AR2039" i="6"/>
  <c r="AQ2039" i="6"/>
  <c r="AG2039" i="6"/>
  <c r="AH2039" i="6" s="1"/>
  <c r="AE2039" i="6"/>
  <c r="AA2039" i="6"/>
  <c r="Z2039" i="6"/>
  <c r="T2039" i="6"/>
  <c r="R2039" i="6"/>
  <c r="S2039" i="6" s="1"/>
  <c r="AR2038" i="6"/>
  <c r="AQ2038" i="6"/>
  <c r="AG2038" i="6"/>
  <c r="AH2038" i="6" s="1"/>
  <c r="AE2038" i="6"/>
  <c r="AA2038" i="6"/>
  <c r="Z2038" i="6"/>
  <c r="T2038" i="6"/>
  <c r="S2038" i="6"/>
  <c r="R2038" i="6"/>
  <c r="AR2037" i="6"/>
  <c r="AQ2037" i="6"/>
  <c r="AG2037" i="6"/>
  <c r="AH2037" i="6" s="1"/>
  <c r="AE2037" i="6"/>
  <c r="AA2037" i="6"/>
  <c r="Z2037" i="6"/>
  <c r="T2037" i="6"/>
  <c r="U2037" i="6" s="1"/>
  <c r="R2037" i="6"/>
  <c r="S2037" i="6" s="1"/>
  <c r="AR2036" i="6"/>
  <c r="AQ2036" i="6"/>
  <c r="AG2036" i="6"/>
  <c r="AH2036" i="6" s="1"/>
  <c r="AE2036" i="6"/>
  <c r="AA2036" i="6"/>
  <c r="Z2036" i="6"/>
  <c r="T2036" i="6"/>
  <c r="U2036" i="6" s="1"/>
  <c r="R2036" i="6"/>
  <c r="S2036" i="6" s="1"/>
  <c r="AR2035" i="6"/>
  <c r="AQ2035" i="6"/>
  <c r="AG2035" i="6"/>
  <c r="AH2035" i="6" s="1"/>
  <c r="AE2035" i="6"/>
  <c r="AA2035" i="6"/>
  <c r="Z2035" i="6"/>
  <c r="T2035" i="6"/>
  <c r="R2035" i="6"/>
  <c r="S2035" i="6" s="1"/>
  <c r="AR2034" i="6"/>
  <c r="AQ2034" i="6"/>
  <c r="AG2034" i="6"/>
  <c r="AH2034" i="6" s="1"/>
  <c r="AE2034" i="6"/>
  <c r="AA2034" i="6"/>
  <c r="Z2034" i="6"/>
  <c r="T2034" i="6"/>
  <c r="R2034" i="6"/>
  <c r="S2034" i="6" s="1"/>
  <c r="AR2033" i="6"/>
  <c r="AQ2033" i="6"/>
  <c r="AG2033" i="6"/>
  <c r="AH2033" i="6" s="1"/>
  <c r="AE2033" i="6"/>
  <c r="AA2033" i="6"/>
  <c r="Z2033" i="6"/>
  <c r="T2033" i="6"/>
  <c r="U2033" i="6" s="1"/>
  <c r="R2033" i="6"/>
  <c r="S2033" i="6" s="1"/>
  <c r="AR2032" i="6"/>
  <c r="AQ2032" i="6"/>
  <c r="AG2032" i="6"/>
  <c r="AH2032" i="6" s="1"/>
  <c r="AE2032" i="6"/>
  <c r="AA2032" i="6"/>
  <c r="Z2032" i="6"/>
  <c r="T2032" i="6"/>
  <c r="U2032" i="6" s="1"/>
  <c r="R2032" i="6"/>
  <c r="S2032" i="6" s="1"/>
  <c r="AR2031" i="6"/>
  <c r="AQ2031" i="6"/>
  <c r="AG2031" i="6"/>
  <c r="AH2031" i="6" s="1"/>
  <c r="AE2031" i="6"/>
  <c r="AA2031" i="6"/>
  <c r="Z2031" i="6"/>
  <c r="T2031" i="6"/>
  <c r="R2031" i="6"/>
  <c r="S2031" i="6" s="1"/>
  <c r="AR2030" i="6"/>
  <c r="AQ2030" i="6"/>
  <c r="AG2030" i="6"/>
  <c r="AH2030" i="6" s="1"/>
  <c r="AE2030" i="6"/>
  <c r="AA2030" i="6"/>
  <c r="Z2030" i="6"/>
  <c r="T2030" i="6"/>
  <c r="R2030" i="6"/>
  <c r="S2030" i="6" s="1"/>
  <c r="AR2029" i="6"/>
  <c r="AQ2029" i="6"/>
  <c r="AG2029" i="6"/>
  <c r="AH2029" i="6" s="1"/>
  <c r="AE2029" i="6"/>
  <c r="AA2029" i="6"/>
  <c r="Z2029" i="6"/>
  <c r="T2029" i="6"/>
  <c r="U2029" i="6" s="1"/>
  <c r="R2029" i="6"/>
  <c r="S2029" i="6" s="1"/>
  <c r="AR2028" i="6"/>
  <c r="AQ2028" i="6"/>
  <c r="AG2028" i="6"/>
  <c r="AH2028" i="6" s="1"/>
  <c r="AE2028" i="6"/>
  <c r="AA2028" i="6"/>
  <c r="Z2028" i="6"/>
  <c r="T2028" i="6"/>
  <c r="U2028" i="6" s="1"/>
  <c r="R2028" i="6"/>
  <c r="S2028" i="6" s="1"/>
  <c r="AR2027" i="6"/>
  <c r="AQ2027" i="6"/>
  <c r="AG2027" i="6"/>
  <c r="AH2027" i="6" s="1"/>
  <c r="AE2027" i="6"/>
  <c r="AA2027" i="6"/>
  <c r="Z2027" i="6"/>
  <c r="T2027" i="6"/>
  <c r="R2027" i="6"/>
  <c r="S2027" i="6" s="1"/>
  <c r="AR2026" i="6"/>
  <c r="AQ2026" i="6"/>
  <c r="AG2026" i="6"/>
  <c r="AH2026" i="6" s="1"/>
  <c r="AE2026" i="6"/>
  <c r="AA2026" i="6"/>
  <c r="Z2026" i="6"/>
  <c r="T2026" i="6"/>
  <c r="R2026" i="6"/>
  <c r="S2026" i="6" s="1"/>
  <c r="AR2025" i="6"/>
  <c r="AQ2025" i="6"/>
  <c r="AG2025" i="6"/>
  <c r="AH2025" i="6" s="1"/>
  <c r="AE2025" i="6"/>
  <c r="AA2025" i="6"/>
  <c r="Z2025" i="6"/>
  <c r="T2025" i="6"/>
  <c r="U2025" i="6" s="1"/>
  <c r="R2025" i="6"/>
  <c r="S2025" i="6" s="1"/>
  <c r="AR2024" i="6"/>
  <c r="AQ2024" i="6"/>
  <c r="AG2024" i="6"/>
  <c r="AH2024" i="6" s="1"/>
  <c r="AE2024" i="6"/>
  <c r="AA2024" i="6"/>
  <c r="Z2024" i="6"/>
  <c r="T2024" i="6"/>
  <c r="U2024" i="6" s="1"/>
  <c r="R2024" i="6"/>
  <c r="S2024" i="6" s="1"/>
  <c r="AR2023" i="6"/>
  <c r="AQ2023" i="6"/>
  <c r="AG2023" i="6"/>
  <c r="AH2023" i="6" s="1"/>
  <c r="AE2023" i="6"/>
  <c r="AA2023" i="6"/>
  <c r="Z2023" i="6"/>
  <c r="T2023" i="6"/>
  <c r="R2023" i="6"/>
  <c r="S2023" i="6" s="1"/>
  <c r="AR2022" i="6"/>
  <c r="AQ2022" i="6"/>
  <c r="AG2022" i="6"/>
  <c r="AH2022" i="6" s="1"/>
  <c r="AE2022" i="6"/>
  <c r="AA2022" i="6"/>
  <c r="Z2022" i="6"/>
  <c r="T2022" i="6"/>
  <c r="R2022" i="6"/>
  <c r="S2022" i="6" s="1"/>
  <c r="AR2021" i="6"/>
  <c r="AQ2021" i="6"/>
  <c r="AG2021" i="6"/>
  <c r="AH2021" i="6" s="1"/>
  <c r="AE2021" i="6"/>
  <c r="AA2021" i="6"/>
  <c r="Z2021" i="6"/>
  <c r="T2021" i="6"/>
  <c r="U2021" i="6" s="1"/>
  <c r="R2021" i="6"/>
  <c r="S2021" i="6" s="1"/>
  <c r="AR2020" i="6"/>
  <c r="AQ2020" i="6"/>
  <c r="AG2020" i="6"/>
  <c r="AH2020" i="6" s="1"/>
  <c r="AE2020" i="6"/>
  <c r="AA2020" i="6"/>
  <c r="Z2020" i="6"/>
  <c r="T2020" i="6"/>
  <c r="U2020" i="6" s="1"/>
  <c r="R2020" i="6"/>
  <c r="S2020" i="6" s="1"/>
  <c r="AR2019" i="6"/>
  <c r="AQ2019" i="6"/>
  <c r="AG2019" i="6"/>
  <c r="AH2019" i="6" s="1"/>
  <c r="AE2019" i="6"/>
  <c r="AA2019" i="6"/>
  <c r="Z2019" i="6"/>
  <c r="T2019" i="6"/>
  <c r="R2019" i="6"/>
  <c r="S2019" i="6" s="1"/>
  <c r="AR2018" i="6"/>
  <c r="AQ2018" i="6"/>
  <c r="AG2018" i="6"/>
  <c r="AH2018" i="6" s="1"/>
  <c r="AE2018" i="6"/>
  <c r="AA2018" i="6"/>
  <c r="Z2018" i="6"/>
  <c r="T2018" i="6"/>
  <c r="R2018" i="6"/>
  <c r="S2018" i="6" s="1"/>
  <c r="AR2017" i="6"/>
  <c r="AQ2017" i="6"/>
  <c r="AG2017" i="6"/>
  <c r="AH2017" i="6" s="1"/>
  <c r="AE2017" i="6"/>
  <c r="AA2017" i="6"/>
  <c r="Z2017" i="6"/>
  <c r="T2017" i="6"/>
  <c r="U2017" i="6" s="1"/>
  <c r="R2017" i="6"/>
  <c r="S2017" i="6" s="1"/>
  <c r="AR2016" i="6"/>
  <c r="AQ2016" i="6"/>
  <c r="AG2016" i="6"/>
  <c r="AH2016" i="6" s="1"/>
  <c r="AE2016" i="6"/>
  <c r="AA2016" i="6"/>
  <c r="Z2016" i="6"/>
  <c r="T2016" i="6"/>
  <c r="U2016" i="6" s="1"/>
  <c r="R2016" i="6"/>
  <c r="S2016" i="6" s="1"/>
  <c r="AR2015" i="6"/>
  <c r="AQ2015" i="6"/>
  <c r="AG2015" i="6"/>
  <c r="AH2015" i="6" s="1"/>
  <c r="AE2015" i="6"/>
  <c r="AA2015" i="6"/>
  <c r="Z2015" i="6"/>
  <c r="T2015" i="6"/>
  <c r="R2015" i="6"/>
  <c r="S2015" i="6" s="1"/>
  <c r="AR2014" i="6"/>
  <c r="AQ2014" i="6"/>
  <c r="AG2014" i="6"/>
  <c r="AH2014" i="6" s="1"/>
  <c r="AE2014" i="6"/>
  <c r="AA2014" i="6"/>
  <c r="Z2014" i="6"/>
  <c r="T2014" i="6"/>
  <c r="R2014" i="6"/>
  <c r="S2014" i="6" s="1"/>
  <c r="AR2013" i="6"/>
  <c r="AQ2013" i="6"/>
  <c r="AG2013" i="6"/>
  <c r="AH2013" i="6" s="1"/>
  <c r="AE2013" i="6"/>
  <c r="AA2013" i="6"/>
  <c r="Z2013" i="6"/>
  <c r="T2013" i="6"/>
  <c r="U2013" i="6" s="1"/>
  <c r="R2013" i="6"/>
  <c r="S2013" i="6" s="1"/>
  <c r="AR2012" i="6"/>
  <c r="AQ2012" i="6"/>
  <c r="AG2012" i="6"/>
  <c r="AH2012" i="6" s="1"/>
  <c r="AE2012" i="6"/>
  <c r="AA2012" i="6"/>
  <c r="Z2012" i="6"/>
  <c r="T2012" i="6"/>
  <c r="U2012" i="6" s="1"/>
  <c r="R2012" i="6"/>
  <c r="S2012" i="6" s="1"/>
  <c r="AR2011" i="6"/>
  <c r="AQ2011" i="6"/>
  <c r="AG2011" i="6"/>
  <c r="AH2011" i="6" s="1"/>
  <c r="AE2011" i="6"/>
  <c r="AA2011" i="6"/>
  <c r="Z2011" i="6"/>
  <c r="T2011" i="6"/>
  <c r="R2011" i="6"/>
  <c r="S2011" i="6" s="1"/>
  <c r="AR2010" i="6"/>
  <c r="AQ2010" i="6"/>
  <c r="AG2010" i="6"/>
  <c r="AH2010" i="6" s="1"/>
  <c r="AE2010" i="6"/>
  <c r="AA2010" i="6"/>
  <c r="Z2010" i="6"/>
  <c r="T2010" i="6"/>
  <c r="R2010" i="6"/>
  <c r="S2010" i="6" s="1"/>
  <c r="AR2009" i="6"/>
  <c r="AQ2009" i="6"/>
  <c r="AG2009" i="6"/>
  <c r="AH2009" i="6" s="1"/>
  <c r="AE2009" i="6"/>
  <c r="AA2009" i="6"/>
  <c r="Z2009" i="6"/>
  <c r="T2009" i="6"/>
  <c r="U2009" i="6" s="1"/>
  <c r="R2009" i="6"/>
  <c r="S2009" i="6" s="1"/>
  <c r="AR2008" i="6"/>
  <c r="AQ2008" i="6"/>
  <c r="AG2008" i="6"/>
  <c r="AH2008" i="6" s="1"/>
  <c r="AE2008" i="6"/>
  <c r="AA2008" i="6"/>
  <c r="Z2008" i="6"/>
  <c r="T2008" i="6"/>
  <c r="U2008" i="6" s="1"/>
  <c r="R2008" i="6"/>
  <c r="S2008" i="6" s="1"/>
  <c r="AR2007" i="6"/>
  <c r="AQ2007" i="6"/>
  <c r="AG2007" i="6"/>
  <c r="AH2007" i="6" s="1"/>
  <c r="AE2007" i="6"/>
  <c r="AA2007" i="6"/>
  <c r="Z2007" i="6"/>
  <c r="T2007" i="6"/>
  <c r="R2007" i="6"/>
  <c r="S2007" i="6" s="1"/>
  <c r="AR2006" i="6"/>
  <c r="AQ2006" i="6"/>
  <c r="AG2006" i="6"/>
  <c r="AH2006" i="6" s="1"/>
  <c r="AE2006" i="6"/>
  <c r="AA2006" i="6"/>
  <c r="Z2006" i="6"/>
  <c r="T2006" i="6"/>
  <c r="R2006" i="6"/>
  <c r="S2006" i="6" s="1"/>
  <c r="AR2005" i="6"/>
  <c r="AQ2005" i="6"/>
  <c r="AG2005" i="6"/>
  <c r="AH2005" i="6" s="1"/>
  <c r="AE2005" i="6"/>
  <c r="AA2005" i="6"/>
  <c r="Z2005" i="6"/>
  <c r="T2005" i="6"/>
  <c r="U2005" i="6" s="1"/>
  <c r="R2005" i="6"/>
  <c r="S2005" i="6" s="1"/>
  <c r="AR2004" i="6"/>
  <c r="AQ2004" i="6"/>
  <c r="AG2004" i="6"/>
  <c r="AH2004" i="6" s="1"/>
  <c r="AE2004" i="6"/>
  <c r="AA2004" i="6"/>
  <c r="Z2004" i="6"/>
  <c r="T2004" i="6"/>
  <c r="U2004" i="6" s="1"/>
  <c r="R2004" i="6"/>
  <c r="S2004" i="6" s="1"/>
  <c r="AR2003" i="6"/>
  <c r="AQ2003" i="6"/>
  <c r="AG2003" i="6"/>
  <c r="AH2003" i="6" s="1"/>
  <c r="AE2003" i="6"/>
  <c r="AA2003" i="6"/>
  <c r="Z2003" i="6"/>
  <c r="T2003" i="6"/>
  <c r="R2003" i="6"/>
  <c r="S2003" i="6" s="1"/>
  <c r="AR2002" i="6"/>
  <c r="AQ2002" i="6"/>
  <c r="AG2002" i="6"/>
  <c r="AH2002" i="6" s="1"/>
  <c r="AE2002" i="6"/>
  <c r="AA2002" i="6"/>
  <c r="Z2002" i="6"/>
  <c r="T2002" i="6"/>
  <c r="R2002" i="6"/>
  <c r="S2002" i="6" s="1"/>
  <c r="AR2001" i="6"/>
  <c r="AQ2001" i="6"/>
  <c r="AG2001" i="6"/>
  <c r="AH2001" i="6" s="1"/>
  <c r="AE2001" i="6"/>
  <c r="AA2001" i="6"/>
  <c r="Z2001" i="6"/>
  <c r="T2001" i="6"/>
  <c r="U2001" i="6" s="1"/>
  <c r="R2001" i="6"/>
  <c r="S2001" i="6" s="1"/>
  <c r="AR2000" i="6"/>
  <c r="AQ2000" i="6"/>
  <c r="AG2000" i="6"/>
  <c r="AH2000" i="6" s="1"/>
  <c r="AE2000" i="6"/>
  <c r="AA2000" i="6"/>
  <c r="Z2000" i="6"/>
  <c r="T2000" i="6"/>
  <c r="U2000" i="6" s="1"/>
  <c r="R2000" i="6"/>
  <c r="S2000" i="6" s="1"/>
  <c r="AR1999" i="6"/>
  <c r="AQ1999" i="6"/>
  <c r="AG1999" i="6"/>
  <c r="AH1999" i="6" s="1"/>
  <c r="AE1999" i="6"/>
  <c r="AA1999" i="6"/>
  <c r="Z1999" i="6"/>
  <c r="T1999" i="6"/>
  <c r="R1999" i="6"/>
  <c r="S1999" i="6" s="1"/>
  <c r="AR1998" i="6"/>
  <c r="AQ1998" i="6"/>
  <c r="AG1998" i="6"/>
  <c r="AH1998" i="6" s="1"/>
  <c r="AE1998" i="6"/>
  <c r="AA1998" i="6"/>
  <c r="Z1998" i="6"/>
  <c r="T1998" i="6"/>
  <c r="R1998" i="6"/>
  <c r="S1998" i="6" s="1"/>
  <c r="AR1997" i="6"/>
  <c r="AQ1997" i="6"/>
  <c r="AG1997" i="6"/>
  <c r="AH1997" i="6" s="1"/>
  <c r="AE1997" i="6"/>
  <c r="AA1997" i="6"/>
  <c r="Z1997" i="6"/>
  <c r="T1997" i="6"/>
  <c r="U1997" i="6" s="1"/>
  <c r="R1997" i="6"/>
  <c r="S1997" i="6" s="1"/>
  <c r="AR1996" i="6"/>
  <c r="AQ1996" i="6"/>
  <c r="AG1996" i="6"/>
  <c r="AH1996" i="6" s="1"/>
  <c r="AE1996" i="6"/>
  <c r="AA1996" i="6"/>
  <c r="Z1996" i="6"/>
  <c r="T1996" i="6"/>
  <c r="U1996" i="6" s="1"/>
  <c r="R1996" i="6"/>
  <c r="S1996" i="6" s="1"/>
  <c r="AR1995" i="6"/>
  <c r="AQ1995" i="6"/>
  <c r="AG1995" i="6"/>
  <c r="AH1995" i="6" s="1"/>
  <c r="AE1995" i="6"/>
  <c r="AA1995" i="6"/>
  <c r="Z1995" i="6"/>
  <c r="T1995" i="6"/>
  <c r="R1995" i="6"/>
  <c r="S1995" i="6" s="1"/>
  <c r="AR1994" i="6"/>
  <c r="AQ1994" i="6"/>
  <c r="AG1994" i="6"/>
  <c r="AH1994" i="6" s="1"/>
  <c r="AE1994" i="6"/>
  <c r="AA1994" i="6"/>
  <c r="Z1994" i="6"/>
  <c r="T1994" i="6"/>
  <c r="R1994" i="6"/>
  <c r="S1994" i="6" s="1"/>
  <c r="AR1993" i="6"/>
  <c r="AQ1993" i="6"/>
  <c r="AG1993" i="6"/>
  <c r="AH1993" i="6" s="1"/>
  <c r="AE1993" i="6"/>
  <c r="AA1993" i="6"/>
  <c r="Z1993" i="6"/>
  <c r="T1993" i="6"/>
  <c r="U1993" i="6" s="1"/>
  <c r="R1993" i="6"/>
  <c r="S1993" i="6" s="1"/>
  <c r="AR1992" i="6"/>
  <c r="AQ1992" i="6"/>
  <c r="AG1992" i="6"/>
  <c r="AH1992" i="6" s="1"/>
  <c r="AE1992" i="6"/>
  <c r="AA1992" i="6"/>
  <c r="Z1992" i="6"/>
  <c r="T1992" i="6"/>
  <c r="U1992" i="6" s="1"/>
  <c r="R1992" i="6"/>
  <c r="S1992" i="6" s="1"/>
  <c r="AR1991" i="6"/>
  <c r="AQ1991" i="6"/>
  <c r="AG1991" i="6"/>
  <c r="AH1991" i="6" s="1"/>
  <c r="AE1991" i="6"/>
  <c r="AA1991" i="6"/>
  <c r="Z1991" i="6"/>
  <c r="T1991" i="6"/>
  <c r="R1991" i="6"/>
  <c r="S1991" i="6" s="1"/>
  <c r="AR1990" i="6"/>
  <c r="AQ1990" i="6"/>
  <c r="AG1990" i="6"/>
  <c r="AH1990" i="6" s="1"/>
  <c r="AE1990" i="6"/>
  <c r="AA1990" i="6"/>
  <c r="Z1990" i="6"/>
  <c r="T1990" i="6"/>
  <c r="R1990" i="6"/>
  <c r="S1990" i="6" s="1"/>
  <c r="AR1989" i="6"/>
  <c r="AQ1989" i="6"/>
  <c r="AG1989" i="6"/>
  <c r="AH1989" i="6" s="1"/>
  <c r="AE1989" i="6"/>
  <c r="AA1989" i="6"/>
  <c r="Z1989" i="6"/>
  <c r="T1989" i="6"/>
  <c r="U1989" i="6" s="1"/>
  <c r="R1989" i="6"/>
  <c r="S1989" i="6" s="1"/>
  <c r="AR1988" i="6"/>
  <c r="AQ1988" i="6"/>
  <c r="AG1988" i="6"/>
  <c r="AH1988" i="6" s="1"/>
  <c r="AE1988" i="6"/>
  <c r="AA1988" i="6"/>
  <c r="Z1988" i="6"/>
  <c r="T1988" i="6"/>
  <c r="U1988" i="6" s="1"/>
  <c r="R1988" i="6"/>
  <c r="S1988" i="6" s="1"/>
  <c r="AR1987" i="6"/>
  <c r="AQ1987" i="6"/>
  <c r="AG1987" i="6"/>
  <c r="AH1987" i="6" s="1"/>
  <c r="AE1987" i="6"/>
  <c r="AA1987" i="6"/>
  <c r="Z1987" i="6"/>
  <c r="T1987" i="6"/>
  <c r="R1987" i="6"/>
  <c r="S1987" i="6" s="1"/>
  <c r="AR1986" i="6"/>
  <c r="AQ1986" i="6"/>
  <c r="AG1986" i="6"/>
  <c r="AH1986" i="6" s="1"/>
  <c r="AE1986" i="6"/>
  <c r="AA1986" i="6"/>
  <c r="Z1986" i="6"/>
  <c r="T1986" i="6"/>
  <c r="R1986" i="6"/>
  <c r="S1986" i="6" s="1"/>
  <c r="AR1985" i="6"/>
  <c r="AQ1985" i="6"/>
  <c r="AG1985" i="6"/>
  <c r="AH1985" i="6" s="1"/>
  <c r="AE1985" i="6"/>
  <c r="AA1985" i="6"/>
  <c r="Z1985" i="6"/>
  <c r="T1985" i="6"/>
  <c r="U1985" i="6" s="1"/>
  <c r="R1985" i="6"/>
  <c r="S1985" i="6" s="1"/>
  <c r="AR1984" i="6"/>
  <c r="AQ1984" i="6"/>
  <c r="AG1984" i="6"/>
  <c r="AH1984" i="6" s="1"/>
  <c r="AE1984" i="6"/>
  <c r="AA1984" i="6"/>
  <c r="Z1984" i="6"/>
  <c r="T1984" i="6"/>
  <c r="U1984" i="6" s="1"/>
  <c r="R1984" i="6"/>
  <c r="S1984" i="6" s="1"/>
  <c r="AR1983" i="6"/>
  <c r="AQ1983" i="6"/>
  <c r="AG1983" i="6"/>
  <c r="AH1983" i="6" s="1"/>
  <c r="AE1983" i="6"/>
  <c r="AA1983" i="6"/>
  <c r="Z1983" i="6"/>
  <c r="T1983" i="6"/>
  <c r="R1983" i="6"/>
  <c r="S1983" i="6" s="1"/>
  <c r="AR1982" i="6"/>
  <c r="AQ1982" i="6"/>
  <c r="AG1982" i="6"/>
  <c r="AH1982" i="6" s="1"/>
  <c r="AE1982" i="6"/>
  <c r="AA1982" i="6"/>
  <c r="Z1982" i="6"/>
  <c r="T1982" i="6"/>
  <c r="R1982" i="6"/>
  <c r="S1982" i="6" s="1"/>
  <c r="AR1981" i="6"/>
  <c r="AQ1981" i="6"/>
  <c r="AG1981" i="6"/>
  <c r="AH1981" i="6" s="1"/>
  <c r="AE1981" i="6"/>
  <c r="AA1981" i="6"/>
  <c r="Z1981" i="6"/>
  <c r="T1981" i="6"/>
  <c r="U1981" i="6" s="1"/>
  <c r="R1981" i="6"/>
  <c r="S1981" i="6" s="1"/>
  <c r="AR1980" i="6"/>
  <c r="AQ1980" i="6"/>
  <c r="AG1980" i="6"/>
  <c r="AH1980" i="6" s="1"/>
  <c r="AE1980" i="6"/>
  <c r="AA1980" i="6"/>
  <c r="Z1980" i="6"/>
  <c r="T1980" i="6"/>
  <c r="U1980" i="6" s="1"/>
  <c r="R1980" i="6"/>
  <c r="S1980" i="6" s="1"/>
  <c r="AR1979" i="6"/>
  <c r="AQ1979" i="6"/>
  <c r="AG1979" i="6"/>
  <c r="AH1979" i="6" s="1"/>
  <c r="AE1979" i="6"/>
  <c r="AA1979" i="6"/>
  <c r="Z1979" i="6"/>
  <c r="T1979" i="6"/>
  <c r="R1979" i="6"/>
  <c r="S1979" i="6" s="1"/>
  <c r="AR1978" i="6"/>
  <c r="AQ1978" i="6"/>
  <c r="AG1978" i="6"/>
  <c r="AH1978" i="6" s="1"/>
  <c r="AE1978" i="6"/>
  <c r="AA1978" i="6"/>
  <c r="Z1978" i="6"/>
  <c r="T1978" i="6"/>
  <c r="R1978" i="6"/>
  <c r="S1978" i="6" s="1"/>
  <c r="AR1977" i="6"/>
  <c r="AQ1977" i="6"/>
  <c r="AG1977" i="6"/>
  <c r="AH1977" i="6" s="1"/>
  <c r="AE1977" i="6"/>
  <c r="AA1977" i="6"/>
  <c r="Z1977" i="6"/>
  <c r="T1977" i="6"/>
  <c r="U1977" i="6" s="1"/>
  <c r="R1977" i="6"/>
  <c r="S1977" i="6" s="1"/>
  <c r="AR1976" i="6"/>
  <c r="AQ1976" i="6"/>
  <c r="AG1976" i="6"/>
  <c r="AH1976" i="6" s="1"/>
  <c r="AE1976" i="6"/>
  <c r="AA1976" i="6"/>
  <c r="Z1976" i="6"/>
  <c r="T1976" i="6"/>
  <c r="U1976" i="6" s="1"/>
  <c r="R1976" i="6"/>
  <c r="S1976" i="6" s="1"/>
  <c r="AR1975" i="6"/>
  <c r="AQ1975" i="6"/>
  <c r="AG1975" i="6"/>
  <c r="AH1975" i="6" s="1"/>
  <c r="AE1975" i="6"/>
  <c r="AA1975" i="6"/>
  <c r="Z1975" i="6"/>
  <c r="T1975" i="6"/>
  <c r="R1975" i="6"/>
  <c r="S1975" i="6" s="1"/>
  <c r="AR1974" i="6"/>
  <c r="AQ1974" i="6"/>
  <c r="AG1974" i="6"/>
  <c r="AH1974" i="6" s="1"/>
  <c r="AE1974" i="6"/>
  <c r="AA1974" i="6"/>
  <c r="Z1974" i="6"/>
  <c r="T1974" i="6"/>
  <c r="S1974" i="6"/>
  <c r="R1974" i="6"/>
  <c r="AR1973" i="6"/>
  <c r="AQ1973" i="6"/>
  <c r="AG1973" i="6"/>
  <c r="AH1973" i="6" s="1"/>
  <c r="AE1973" i="6"/>
  <c r="AA1973" i="6"/>
  <c r="Z1973" i="6"/>
  <c r="T1973" i="6"/>
  <c r="U1973" i="6" s="1"/>
  <c r="R1973" i="6"/>
  <c r="S1973" i="6" s="1"/>
  <c r="AR1972" i="6"/>
  <c r="AQ1972" i="6"/>
  <c r="AG1972" i="6"/>
  <c r="AH1972" i="6" s="1"/>
  <c r="AE1972" i="6"/>
  <c r="AA1972" i="6"/>
  <c r="Z1972" i="6"/>
  <c r="T1972" i="6"/>
  <c r="U1972" i="6" s="1"/>
  <c r="R1972" i="6"/>
  <c r="S1972" i="6" s="1"/>
  <c r="AR1971" i="6"/>
  <c r="AQ1971" i="6"/>
  <c r="AG1971" i="6"/>
  <c r="AH1971" i="6" s="1"/>
  <c r="AE1971" i="6"/>
  <c r="AA1971" i="6"/>
  <c r="Z1971" i="6"/>
  <c r="T1971" i="6"/>
  <c r="R1971" i="6"/>
  <c r="S1971" i="6" s="1"/>
  <c r="AR1970" i="6"/>
  <c r="AQ1970" i="6"/>
  <c r="AG1970" i="6"/>
  <c r="AH1970" i="6" s="1"/>
  <c r="AE1970" i="6"/>
  <c r="AA1970" i="6"/>
  <c r="Z1970" i="6"/>
  <c r="T1970" i="6"/>
  <c r="R1970" i="6"/>
  <c r="S1970" i="6" s="1"/>
  <c r="AR1969" i="6"/>
  <c r="AQ1969" i="6"/>
  <c r="AG1969" i="6"/>
  <c r="AH1969" i="6" s="1"/>
  <c r="AE1969" i="6"/>
  <c r="AA1969" i="6"/>
  <c r="Z1969" i="6"/>
  <c r="T1969" i="6"/>
  <c r="U1969" i="6" s="1"/>
  <c r="R1969" i="6"/>
  <c r="S1969" i="6" s="1"/>
  <c r="AR1968" i="6"/>
  <c r="AQ1968" i="6"/>
  <c r="AG1968" i="6"/>
  <c r="AH1968" i="6" s="1"/>
  <c r="AE1968" i="6"/>
  <c r="AA1968" i="6"/>
  <c r="Z1968" i="6"/>
  <c r="T1968" i="6"/>
  <c r="U1968" i="6" s="1"/>
  <c r="R1968" i="6"/>
  <c r="S1968" i="6" s="1"/>
  <c r="AR1967" i="6"/>
  <c r="AQ1967" i="6"/>
  <c r="AG1967" i="6"/>
  <c r="AH1967" i="6" s="1"/>
  <c r="AE1967" i="6"/>
  <c r="AA1967" i="6"/>
  <c r="Z1967" i="6"/>
  <c r="T1967" i="6"/>
  <c r="R1967" i="6"/>
  <c r="S1967" i="6" s="1"/>
  <c r="AR1966" i="6"/>
  <c r="AQ1966" i="6"/>
  <c r="AG1966" i="6"/>
  <c r="AH1966" i="6" s="1"/>
  <c r="AE1966" i="6"/>
  <c r="AA1966" i="6"/>
  <c r="Z1966" i="6"/>
  <c r="T1966" i="6"/>
  <c r="R1966" i="6"/>
  <c r="S1966" i="6" s="1"/>
  <c r="AR1965" i="6"/>
  <c r="AQ1965" i="6"/>
  <c r="AG1965" i="6"/>
  <c r="AH1965" i="6" s="1"/>
  <c r="AE1965" i="6"/>
  <c r="AA1965" i="6"/>
  <c r="Z1965" i="6"/>
  <c r="T1965" i="6"/>
  <c r="U1965" i="6" s="1"/>
  <c r="R1965" i="6"/>
  <c r="S1965" i="6" s="1"/>
  <c r="AR1964" i="6"/>
  <c r="AQ1964" i="6"/>
  <c r="AG1964" i="6"/>
  <c r="AH1964" i="6" s="1"/>
  <c r="AE1964" i="6"/>
  <c r="AA1964" i="6"/>
  <c r="Z1964" i="6"/>
  <c r="T1964" i="6"/>
  <c r="U1964" i="6" s="1"/>
  <c r="R1964" i="6"/>
  <c r="S1964" i="6" s="1"/>
  <c r="AR1963" i="6"/>
  <c r="AQ1963" i="6"/>
  <c r="AG1963" i="6"/>
  <c r="AH1963" i="6" s="1"/>
  <c r="AE1963" i="6"/>
  <c r="AA1963" i="6"/>
  <c r="Z1963" i="6"/>
  <c r="T1963" i="6"/>
  <c r="R1963" i="6"/>
  <c r="S1963" i="6" s="1"/>
  <c r="AR1962" i="6"/>
  <c r="AQ1962" i="6"/>
  <c r="AG1962" i="6"/>
  <c r="AH1962" i="6" s="1"/>
  <c r="AE1962" i="6"/>
  <c r="AA1962" i="6"/>
  <c r="Z1962" i="6"/>
  <c r="T1962" i="6"/>
  <c r="R1962" i="6"/>
  <c r="S1962" i="6" s="1"/>
  <c r="AR1961" i="6"/>
  <c r="AQ1961" i="6"/>
  <c r="AG1961" i="6"/>
  <c r="AH1961" i="6" s="1"/>
  <c r="AE1961" i="6"/>
  <c r="AA1961" i="6"/>
  <c r="Z1961" i="6"/>
  <c r="T1961" i="6"/>
  <c r="U1961" i="6" s="1"/>
  <c r="R1961" i="6"/>
  <c r="S1961" i="6" s="1"/>
  <c r="AR1960" i="6"/>
  <c r="AQ1960" i="6"/>
  <c r="AG1960" i="6"/>
  <c r="AH1960" i="6" s="1"/>
  <c r="AE1960" i="6"/>
  <c r="AA1960" i="6"/>
  <c r="Z1960" i="6"/>
  <c r="T1960" i="6"/>
  <c r="U1960" i="6" s="1"/>
  <c r="R1960" i="6"/>
  <c r="S1960" i="6" s="1"/>
  <c r="AR1959" i="6"/>
  <c r="AQ1959" i="6"/>
  <c r="AG1959" i="6"/>
  <c r="AH1959" i="6" s="1"/>
  <c r="AE1959" i="6"/>
  <c r="AA1959" i="6"/>
  <c r="Z1959" i="6"/>
  <c r="T1959" i="6"/>
  <c r="R1959" i="6"/>
  <c r="S1959" i="6" s="1"/>
  <c r="AR1958" i="6"/>
  <c r="AQ1958" i="6"/>
  <c r="AG1958" i="6"/>
  <c r="AH1958" i="6" s="1"/>
  <c r="AE1958" i="6"/>
  <c r="AA1958" i="6"/>
  <c r="Z1958" i="6"/>
  <c r="T1958" i="6"/>
  <c r="S1958" i="6"/>
  <c r="R1958" i="6"/>
  <c r="AR1957" i="6"/>
  <c r="AQ1957" i="6"/>
  <c r="AG1957" i="6"/>
  <c r="AH1957" i="6" s="1"/>
  <c r="AE1957" i="6"/>
  <c r="AA1957" i="6"/>
  <c r="Z1957" i="6"/>
  <c r="T1957" i="6"/>
  <c r="U1957" i="6" s="1"/>
  <c r="R1957" i="6"/>
  <c r="S1957" i="6" s="1"/>
  <c r="AR1956" i="6"/>
  <c r="AQ1956" i="6"/>
  <c r="AG1956" i="6"/>
  <c r="AH1956" i="6" s="1"/>
  <c r="AE1956" i="6"/>
  <c r="AA1956" i="6"/>
  <c r="Z1956" i="6"/>
  <c r="T1956" i="6"/>
  <c r="U1956" i="6" s="1"/>
  <c r="R1956" i="6"/>
  <c r="S1956" i="6" s="1"/>
  <c r="AR1955" i="6"/>
  <c r="AQ1955" i="6"/>
  <c r="AG1955" i="6"/>
  <c r="AH1955" i="6" s="1"/>
  <c r="AE1955" i="6"/>
  <c r="AA1955" i="6"/>
  <c r="Z1955" i="6"/>
  <c r="T1955" i="6"/>
  <c r="U1955" i="6" s="1"/>
  <c r="R1955" i="6"/>
  <c r="S1955" i="6" s="1"/>
  <c r="AR1954" i="6"/>
  <c r="AQ1954" i="6"/>
  <c r="AG1954" i="6"/>
  <c r="AH1954" i="6" s="1"/>
  <c r="AE1954" i="6"/>
  <c r="AA1954" i="6"/>
  <c r="Z1954" i="6"/>
  <c r="T1954" i="6"/>
  <c r="R1954" i="6"/>
  <c r="S1954" i="6" s="1"/>
  <c r="AK33" i="29"/>
  <c r="AJ33" i="29"/>
  <c r="AI33" i="29"/>
  <c r="AK32" i="29"/>
  <c r="AJ32" i="29"/>
  <c r="AI32" i="29"/>
  <c r="AK31" i="29"/>
  <c r="AJ31" i="29"/>
  <c r="AI31" i="29"/>
  <c r="AK30" i="29"/>
  <c r="AJ30" i="29"/>
  <c r="AI30" i="29"/>
  <c r="AK29" i="29"/>
  <c r="AJ29" i="29"/>
  <c r="AK28" i="29"/>
  <c r="AJ28" i="29"/>
  <c r="AI28" i="29"/>
  <c r="AK27" i="29"/>
  <c r="AJ27" i="29"/>
  <c r="AI27" i="29"/>
  <c r="AK26" i="29"/>
  <c r="AJ26" i="29"/>
  <c r="AK25" i="29"/>
  <c r="AJ25" i="29"/>
  <c r="AI25" i="29"/>
  <c r="AK24" i="29"/>
  <c r="AJ24" i="29"/>
  <c r="AI24" i="29"/>
  <c r="AK23" i="29"/>
  <c r="AJ23" i="29"/>
  <c r="AI23" i="29"/>
  <c r="AK22" i="29"/>
  <c r="AJ22" i="29"/>
  <c r="AI22" i="29"/>
  <c r="AK21" i="29"/>
  <c r="AJ21" i="29"/>
  <c r="AI21" i="29"/>
  <c r="AK20" i="29"/>
  <c r="AJ20" i="29"/>
  <c r="AI20" i="29"/>
  <c r="AK19" i="29"/>
  <c r="AJ19" i="29"/>
  <c r="AI19" i="29"/>
  <c r="AK18" i="29"/>
  <c r="AJ18" i="29"/>
  <c r="AI18" i="29"/>
  <c r="AK17" i="29"/>
  <c r="AJ17" i="29"/>
  <c r="AK16" i="29"/>
  <c r="AJ16" i="29"/>
  <c r="AI16" i="29"/>
  <c r="AK15" i="29"/>
  <c r="AJ15" i="29"/>
  <c r="AK14" i="29"/>
  <c r="AJ14" i="29"/>
  <c r="AI14" i="29"/>
  <c r="AK13" i="29"/>
  <c r="AJ13" i="29"/>
  <c r="AI13" i="29"/>
  <c r="AK12" i="29"/>
  <c r="AJ12" i="29"/>
  <c r="AI12" i="29"/>
  <c r="AK11" i="29"/>
  <c r="AJ11" i="29"/>
  <c r="AK10" i="29"/>
  <c r="AJ10" i="29"/>
  <c r="AI10" i="29"/>
  <c r="AK9" i="29"/>
  <c r="AJ9" i="29"/>
  <c r="AI9" i="29"/>
  <c r="AK8" i="29"/>
  <c r="AJ8" i="29"/>
  <c r="AI8" i="29"/>
  <c r="AK7" i="29"/>
  <c r="AJ7" i="29"/>
  <c r="AK6" i="29"/>
  <c r="AJ6" i="29"/>
  <c r="AI6" i="29"/>
  <c r="AK5" i="29"/>
  <c r="AJ5" i="29"/>
  <c r="AI5" i="29"/>
  <c r="AK4" i="29"/>
  <c r="AJ4" i="29"/>
  <c r="AI4" i="29"/>
  <c r="AK3" i="29"/>
  <c r="AJ3" i="29"/>
  <c r="AK2" i="29"/>
  <c r="AJ2" i="29"/>
  <c r="AI2" i="29"/>
  <c r="AO3743" i="6" l="1"/>
  <c r="AO3782" i="6"/>
  <c r="AO3682" i="6"/>
  <c r="AO2451" i="6"/>
  <c r="AO2042" i="6"/>
  <c r="AO2439" i="6"/>
  <c r="AO2584" i="6"/>
  <c r="AO2585" i="6"/>
  <c r="AO2058" i="6"/>
  <c r="AO2438" i="6"/>
  <c r="AO2515" i="6"/>
  <c r="AO2583" i="6"/>
  <c r="AO1994" i="6"/>
  <c r="AO2122" i="6"/>
  <c r="AO2188" i="6"/>
  <c r="AO1978" i="6"/>
  <c r="AO2106" i="6"/>
  <c r="AO2300" i="6"/>
  <c r="AO2364" i="6"/>
  <c r="AO2450" i="6"/>
  <c r="AO2514" i="6"/>
  <c r="AO2265" i="6"/>
  <c r="AO2026" i="6"/>
  <c r="AO2090" i="6"/>
  <c r="AO2448" i="6"/>
  <c r="AO2914" i="6"/>
  <c r="AO2954" i="6"/>
  <c r="AO3027" i="6"/>
  <c r="AO3030" i="6"/>
  <c r="AO3135" i="6"/>
  <c r="AO1962" i="6"/>
  <c r="AO2137" i="6"/>
  <c r="AO2264" i="6"/>
  <c r="AO2010" i="6"/>
  <c r="AO2074" i="6"/>
  <c r="AO2189" i="6"/>
  <c r="AO2190" i="6"/>
  <c r="AO2242" i="6"/>
  <c r="AO2335" i="6"/>
  <c r="AO2336" i="6"/>
  <c r="AO2380" i="6"/>
  <c r="AO2535" i="6"/>
  <c r="AO2536" i="6"/>
  <c r="AO1958" i="6"/>
  <c r="AO1974" i="6"/>
  <c r="AO1990" i="6"/>
  <c r="AO2006" i="6"/>
  <c r="AO2022" i="6"/>
  <c r="AO2038" i="6"/>
  <c r="AO2054" i="6"/>
  <c r="AO2070" i="6"/>
  <c r="AO2086" i="6"/>
  <c r="AO2102" i="6"/>
  <c r="AO2118" i="6"/>
  <c r="AO2146" i="6"/>
  <c r="AO2168" i="6"/>
  <c r="AO2169" i="6"/>
  <c r="AO2220" i="6"/>
  <c r="AO2221" i="6"/>
  <c r="AO2222" i="6"/>
  <c r="AO2274" i="6"/>
  <c r="AO2284" i="6"/>
  <c r="AO2314" i="6"/>
  <c r="AO2326" i="6"/>
  <c r="AO2327" i="6"/>
  <c r="AO2348" i="6"/>
  <c r="AO2358" i="6"/>
  <c r="AO2412" i="6"/>
  <c r="AO2470" i="6"/>
  <c r="AO2471" i="6"/>
  <c r="AO2480" i="6"/>
  <c r="AO2482" i="6"/>
  <c r="AO2483" i="6"/>
  <c r="AO2538" i="6"/>
  <c r="AO2539" i="6"/>
  <c r="AO2556" i="6"/>
  <c r="AO2557" i="6"/>
  <c r="AO2563" i="6"/>
  <c r="AO2564" i="6"/>
  <c r="AO2609" i="6"/>
  <c r="AO2617" i="6"/>
  <c r="AO2625" i="6"/>
  <c r="AO2633" i="6"/>
  <c r="AO2641" i="6"/>
  <c r="AO2649" i="6"/>
  <c r="AO2657" i="6"/>
  <c r="AO2665" i="6"/>
  <c r="AO2673" i="6"/>
  <c r="AO2681" i="6"/>
  <c r="AO2689" i="6"/>
  <c r="AO2761" i="6"/>
  <c r="AO3790" i="6"/>
  <c r="AO3801" i="6"/>
  <c r="AO3809" i="6"/>
  <c r="AO3722" i="6"/>
  <c r="AO1966" i="6"/>
  <c r="AO1982" i="6"/>
  <c r="AO1998" i="6"/>
  <c r="AO2014" i="6"/>
  <c r="AO2030" i="6"/>
  <c r="AO2046" i="6"/>
  <c r="AO2062" i="6"/>
  <c r="AO2078" i="6"/>
  <c r="AO2094" i="6"/>
  <c r="AO2110" i="6"/>
  <c r="AO2126" i="6"/>
  <c r="AO2156" i="6"/>
  <c r="AO2157" i="6"/>
  <c r="AO2158" i="6"/>
  <c r="AO2210" i="6"/>
  <c r="AO2232" i="6"/>
  <c r="AO2233" i="6"/>
  <c r="AO2306" i="6"/>
  <c r="AO2315" i="6"/>
  <c r="AO2318" i="6"/>
  <c r="AO2319" i="6"/>
  <c r="AO2323" i="6"/>
  <c r="AO2324" i="6"/>
  <c r="AO2406" i="6"/>
  <c r="AO2407" i="6"/>
  <c r="AO2416" i="6"/>
  <c r="AO2418" i="6"/>
  <c r="AO2419" i="6"/>
  <c r="AO2476" i="6"/>
  <c r="AO2529" i="6"/>
  <c r="AO2531" i="6"/>
  <c r="AO2532" i="6"/>
  <c r="AO2613" i="6"/>
  <c r="AO2621" i="6"/>
  <c r="AO2629" i="6"/>
  <c r="AO2637" i="6"/>
  <c r="AO2645" i="6"/>
  <c r="AO2653" i="6"/>
  <c r="AO2661" i="6"/>
  <c r="AO2669" i="6"/>
  <c r="AO2677" i="6"/>
  <c r="AO2685" i="6"/>
  <c r="AO3455" i="6"/>
  <c r="AO3631" i="6"/>
  <c r="AO3719" i="6"/>
  <c r="AO3733" i="6"/>
  <c r="AO3786" i="6"/>
  <c r="AO3794" i="6"/>
  <c r="AO1954" i="6"/>
  <c r="AO1970" i="6"/>
  <c r="AO1986" i="6"/>
  <c r="AO2002" i="6"/>
  <c r="AO2018" i="6"/>
  <c r="AO2034" i="6"/>
  <c r="AO2050" i="6"/>
  <c r="AO2066" i="6"/>
  <c r="AO2082" i="6"/>
  <c r="AO2098" i="6"/>
  <c r="AO2114" i="6"/>
  <c r="AO2130" i="6"/>
  <c r="AO2178" i="6"/>
  <c r="AO2200" i="6"/>
  <c r="AO2201" i="6"/>
  <c r="AO2252" i="6"/>
  <c r="AO2253" i="6"/>
  <c r="AO2254" i="6"/>
  <c r="AO2290" i="6"/>
  <c r="AO2342" i="6"/>
  <c r="AO2374" i="6"/>
  <c r="AO2375" i="6"/>
  <c r="AO2384" i="6"/>
  <c r="AO2386" i="6"/>
  <c r="AO2387" i="6"/>
  <c r="AO2444" i="6"/>
  <c r="AO2502" i="6"/>
  <c r="AO2503" i="6"/>
  <c r="AO2504" i="6"/>
  <c r="AO2544" i="6"/>
  <c r="AO2569" i="6"/>
  <c r="AO2573" i="6"/>
  <c r="AO2595" i="6"/>
  <c r="AO2596" i="6"/>
  <c r="AO2604" i="6"/>
  <c r="AO2979" i="6"/>
  <c r="AO3201" i="6"/>
  <c r="AO3798" i="6"/>
  <c r="AO3806" i="6"/>
  <c r="AO3692" i="6"/>
  <c r="AO3713" i="6"/>
  <c r="AO2980" i="6"/>
  <c r="AO3149" i="6"/>
  <c r="AO3153" i="6"/>
  <c r="AO3154" i="6"/>
  <c r="AO3158" i="6"/>
  <c r="AO3028" i="6"/>
  <c r="AO3313" i="6"/>
  <c r="AO3400" i="6"/>
  <c r="AO3407" i="6"/>
  <c r="AO3408" i="6"/>
  <c r="AO3451" i="6"/>
  <c r="AO3540" i="6"/>
  <c r="AO3148" i="6"/>
  <c r="AO3209" i="6"/>
  <c r="AO3283" i="6"/>
  <c r="AO3380" i="6"/>
  <c r="AO3427" i="6"/>
  <c r="AO2834" i="6"/>
  <c r="AO2848" i="6"/>
  <c r="AO2898" i="6"/>
  <c r="AO2930" i="6"/>
  <c r="AO2981" i="6"/>
  <c r="AO3043" i="6"/>
  <c r="AO3046" i="6"/>
  <c r="AO3147" i="6"/>
  <c r="AO3329" i="6"/>
  <c r="AO3367" i="6"/>
  <c r="AO3456" i="6"/>
  <c r="AO3533" i="6"/>
  <c r="AO3650" i="6"/>
  <c r="AO3749" i="6"/>
  <c r="AO3755" i="6"/>
  <c r="AO3763" i="6"/>
  <c r="AO3739" i="6"/>
  <c r="AO3750" i="6"/>
  <c r="AO3766" i="6"/>
  <c r="AO3772" i="6"/>
  <c r="AO2728" i="6"/>
  <c r="AO2729" i="6"/>
  <c r="AO2732" i="6"/>
  <c r="AO2754" i="6"/>
  <c r="AO2755" i="6"/>
  <c r="AO2756" i="6"/>
  <c r="AO2777" i="6"/>
  <c r="AO2781" i="6"/>
  <c r="AO2800" i="6"/>
  <c r="AO2801" i="6"/>
  <c r="AO2822" i="6"/>
  <c r="AO2826" i="6"/>
  <c r="AO2840" i="6"/>
  <c r="AO2858" i="6"/>
  <c r="AO2890" i="6"/>
  <c r="AO2894" i="6"/>
  <c r="AO2910" i="6"/>
  <c r="AO2926" i="6"/>
  <c r="AO2942" i="6"/>
  <c r="AO2946" i="6"/>
  <c r="AO3055" i="6"/>
  <c r="AO3056" i="6"/>
  <c r="AO3057" i="6"/>
  <c r="AO3058" i="6"/>
  <c r="AO3099" i="6"/>
  <c r="AO3101" i="6"/>
  <c r="AO2697" i="6"/>
  <c r="AO2726" i="6"/>
  <c r="AO2770" i="6"/>
  <c r="AO2771" i="6"/>
  <c r="AO2772" i="6"/>
  <c r="AO2816" i="6"/>
  <c r="AO2817" i="6"/>
  <c r="AO2832" i="6"/>
  <c r="AO2850" i="6"/>
  <c r="AO2874" i="6"/>
  <c r="AO2881" i="6"/>
  <c r="AO2906" i="6"/>
  <c r="AO2922" i="6"/>
  <c r="AO2938" i="6"/>
  <c r="AO2963" i="6"/>
  <c r="AO2964" i="6"/>
  <c r="AO2965" i="6"/>
  <c r="AO2966" i="6"/>
  <c r="AO2970" i="6"/>
  <c r="AO2991" i="6"/>
  <c r="AO2992" i="6"/>
  <c r="AO2993" i="6"/>
  <c r="AO3018" i="6"/>
  <c r="AO2790" i="6"/>
  <c r="AO2791" i="6"/>
  <c r="AO2792" i="6"/>
  <c r="AO2793" i="6"/>
  <c r="AO2842" i="6"/>
  <c r="AO2856" i="6"/>
  <c r="AO2862" i="6"/>
  <c r="AO2869" i="6"/>
  <c r="AO2902" i="6"/>
  <c r="AO2918" i="6"/>
  <c r="AO2934" i="6"/>
  <c r="AO3007" i="6"/>
  <c r="AO3008" i="6"/>
  <c r="AO3009" i="6"/>
  <c r="AO3038" i="6"/>
  <c r="AO3085" i="6"/>
  <c r="AO3044" i="6"/>
  <c r="AO3045" i="6"/>
  <c r="AO3050" i="6"/>
  <c r="AO3105" i="6"/>
  <c r="AO3119" i="6"/>
  <c r="AO3152" i="6"/>
  <c r="AO3180" i="6"/>
  <c r="AO3181" i="6"/>
  <c r="AO3231" i="6"/>
  <c r="AO3247" i="6"/>
  <c r="AO3259" i="6"/>
  <c r="AO3263" i="6"/>
  <c r="AO3272" i="6"/>
  <c r="AO3274" i="6"/>
  <c r="AO3366" i="6"/>
  <c r="AO3419" i="6"/>
  <c r="AO3423" i="6"/>
  <c r="AO3432" i="6"/>
  <c r="AO3509" i="6"/>
  <c r="AO3611" i="6"/>
  <c r="AO3042" i="6"/>
  <c r="AO3068" i="6"/>
  <c r="AO3069" i="6"/>
  <c r="AO3137" i="6"/>
  <c r="AO3151" i="6"/>
  <c r="AO3185" i="6"/>
  <c r="AO3243" i="6"/>
  <c r="AO3251" i="6"/>
  <c r="AO3292" i="6"/>
  <c r="AO3294" i="6"/>
  <c r="AO3295" i="6"/>
  <c r="AO3299" i="6"/>
  <c r="AO3305" i="6"/>
  <c r="AO3316" i="6"/>
  <c r="AO3321" i="6"/>
  <c r="AO3331" i="6"/>
  <c r="AO3392" i="6"/>
  <c r="AO3395" i="6"/>
  <c r="AO3439" i="6"/>
  <c r="AO3440" i="6"/>
  <c r="AO3493" i="6"/>
  <c r="AO3498" i="6"/>
  <c r="AO3500" i="6"/>
  <c r="AO3501" i="6"/>
  <c r="AO3115" i="6"/>
  <c r="AO3117" i="6"/>
  <c r="AO3122" i="6"/>
  <c r="AO3126" i="6"/>
  <c r="AO3169" i="6"/>
  <c r="AO3184" i="6"/>
  <c r="AO3199" i="6"/>
  <c r="AO3202" i="6"/>
  <c r="AO3203" i="6"/>
  <c r="AO3205" i="6"/>
  <c r="AO3206" i="6"/>
  <c r="AO3221" i="6"/>
  <c r="AO3222" i="6"/>
  <c r="AO3229" i="6"/>
  <c r="AO3239" i="6"/>
  <c r="AO3340" i="6"/>
  <c r="AO3356" i="6"/>
  <c r="AO3376" i="6"/>
  <c r="AO3388" i="6"/>
  <c r="AO3604" i="6"/>
  <c r="AO3626" i="6"/>
  <c r="AO3627" i="6"/>
  <c r="AO3655" i="6"/>
  <c r="AO3664" i="6"/>
  <c r="AO3668" i="6"/>
  <c r="AO3680" i="6"/>
  <c r="AO3639" i="6"/>
  <c r="AO3647" i="6"/>
  <c r="AO3672" i="6"/>
  <c r="AO3688" i="6"/>
  <c r="AO3698" i="6"/>
  <c r="AO3709" i="6"/>
  <c r="AO3610" i="6"/>
  <c r="AO3385" i="6"/>
  <c r="AO3393" i="6"/>
  <c r="AO3415" i="6"/>
  <c r="AO3447" i="6"/>
  <c r="AO3467" i="6"/>
  <c r="AO3492" i="6"/>
  <c r="AO3525" i="6"/>
  <c r="AO3532" i="6"/>
  <c r="AO3557" i="6"/>
  <c r="AO3564" i="6"/>
  <c r="AO3565" i="6"/>
  <c r="AO3572" i="6"/>
  <c r="AO3573" i="6"/>
  <c r="AO3580" i="6"/>
  <c r="AO3581" i="6"/>
  <c r="AO3588" i="6"/>
  <c r="AO3589" i="6"/>
  <c r="AO3595" i="6"/>
  <c r="AO3673" i="6"/>
  <c r="AO3696" i="6"/>
  <c r="AO3705" i="6"/>
  <c r="AO3706" i="6"/>
  <c r="AO2704" i="6"/>
  <c r="AO2705" i="6"/>
  <c r="AO2693" i="6"/>
  <c r="AO2701" i="6"/>
  <c r="AO2738" i="6"/>
  <c r="AO2739" i="6"/>
  <c r="AO2740" i="6"/>
  <c r="AO2706" i="6"/>
  <c r="AO2712" i="6"/>
  <c r="AO2713" i="6"/>
  <c r="AO3807" i="6"/>
  <c r="AO3778" i="6"/>
  <c r="AO3793" i="6"/>
  <c r="AO3803" i="6"/>
  <c r="AO3805" i="6"/>
  <c r="AO3785" i="6"/>
  <c r="AO3787" i="6"/>
  <c r="AO3789" i="6"/>
  <c r="AO3795" i="6"/>
  <c r="AO3799" i="6"/>
  <c r="AO3780" i="6"/>
  <c r="AO3781" i="6"/>
  <c r="AO3791" i="6"/>
  <c r="AO3797" i="6"/>
  <c r="AO3802" i="6"/>
  <c r="AO2139" i="6"/>
  <c r="AO2141" i="6"/>
  <c r="AO2142" i="6"/>
  <c r="AO2184" i="6"/>
  <c r="AO2185" i="6"/>
  <c r="AO2194" i="6"/>
  <c r="AO2204" i="6"/>
  <c r="AO2205" i="6"/>
  <c r="AO2206" i="6"/>
  <c r="AO2248" i="6"/>
  <c r="AO2249" i="6"/>
  <c r="AO2258" i="6"/>
  <c r="AO2268" i="6"/>
  <c r="AO2269" i="6"/>
  <c r="AO2270" i="6"/>
  <c r="AO2296" i="6"/>
  <c r="AO2297" i="6"/>
  <c r="AO2308" i="6"/>
  <c r="AO2312" i="6"/>
  <c r="AO2330" i="6"/>
  <c r="AO2334" i="6"/>
  <c r="AO2340" i="6"/>
  <c r="AO2343" i="6"/>
  <c r="AO2354" i="6"/>
  <c r="AO2355" i="6"/>
  <c r="AO2368" i="6"/>
  <c r="AO2370" i="6"/>
  <c r="AO2371" i="6"/>
  <c r="AO2396" i="6"/>
  <c r="AO2422" i="6"/>
  <c r="AO2423" i="6"/>
  <c r="AO2432" i="6"/>
  <c r="AO2434" i="6"/>
  <c r="AO2435" i="6"/>
  <c r="AO2460" i="6"/>
  <c r="AO2486" i="6"/>
  <c r="AO2487" i="6"/>
  <c r="AO2496" i="6"/>
  <c r="AO2498" i="6"/>
  <c r="AO2499" i="6"/>
  <c r="AO2548" i="6"/>
  <c r="AO2567" i="6"/>
  <c r="AO2568" i="6"/>
  <c r="AO2709" i="6"/>
  <c r="AO2135" i="6"/>
  <c r="AO1955" i="6"/>
  <c r="AO1957" i="6"/>
  <c r="AO1961" i="6"/>
  <c r="AO1965" i="6"/>
  <c r="AO1969" i="6"/>
  <c r="AO2152" i="6"/>
  <c r="AO2153" i="6"/>
  <c r="AO2162" i="6"/>
  <c r="AO2172" i="6"/>
  <c r="AO2173" i="6"/>
  <c r="AO2174" i="6"/>
  <c r="AO2216" i="6"/>
  <c r="AO2217" i="6"/>
  <c r="AO2226" i="6"/>
  <c r="AO2236" i="6"/>
  <c r="AO2237" i="6"/>
  <c r="AO2238" i="6"/>
  <c r="AO2280" i="6"/>
  <c r="AO2281" i="6"/>
  <c r="AO2285" i="6"/>
  <c r="AO2286" i="6"/>
  <c r="AO2301" i="6"/>
  <c r="AO2322" i="6"/>
  <c r="AO2352" i="6"/>
  <c r="AO2359" i="6"/>
  <c r="AO2390" i="6"/>
  <c r="AO2391" i="6"/>
  <c r="AO2400" i="6"/>
  <c r="AO2402" i="6"/>
  <c r="AO2403" i="6"/>
  <c r="AO2428" i="6"/>
  <c r="AO2454" i="6"/>
  <c r="AO2455" i="6"/>
  <c r="AO2464" i="6"/>
  <c r="AO2466" i="6"/>
  <c r="AO2467" i="6"/>
  <c r="AO2492" i="6"/>
  <c r="AO2508" i="6"/>
  <c r="AO2518" i="6"/>
  <c r="AO2519" i="6"/>
  <c r="AO2520" i="6"/>
  <c r="AO2579" i="6"/>
  <c r="AO2580" i="6"/>
  <c r="AO2589" i="6"/>
  <c r="AO2716" i="6"/>
  <c r="AO2717" i="6"/>
  <c r="AO2524" i="6"/>
  <c r="AO2542" i="6"/>
  <c r="AO2543" i="6"/>
  <c r="AO2552" i="6"/>
  <c r="AO2721" i="6"/>
  <c r="AO2765" i="6"/>
  <c r="AO2774" i="6"/>
  <c r="AO2775" i="6"/>
  <c r="AO2776" i="6"/>
  <c r="AO2134" i="6"/>
  <c r="AO2143" i="6"/>
  <c r="AO2144" i="6"/>
  <c r="AO2145" i="6"/>
  <c r="AO2150" i="6"/>
  <c r="AO2160" i="6"/>
  <c r="AO2161" i="6"/>
  <c r="AO2166" i="6"/>
  <c r="AO2176" i="6"/>
  <c r="AO2177" i="6"/>
  <c r="AO2182" i="6"/>
  <c r="AO2192" i="6"/>
  <c r="AO2193" i="6"/>
  <c r="AO2198" i="6"/>
  <c r="AO2208" i="6"/>
  <c r="AO2209" i="6"/>
  <c r="AO2214" i="6"/>
  <c r="AO2224" i="6"/>
  <c r="AO2225" i="6"/>
  <c r="AO2230" i="6"/>
  <c r="AO2240" i="6"/>
  <c r="AO2241" i="6"/>
  <c r="AO2246" i="6"/>
  <c r="AO2256" i="6"/>
  <c r="AO2257" i="6"/>
  <c r="AO2262" i="6"/>
  <c r="AO2272" i="6"/>
  <c r="AO2273" i="6"/>
  <c r="AO2278" i="6"/>
  <c r="AO2288" i="6"/>
  <c r="AO2289" i="6"/>
  <c r="AO2294" i="6"/>
  <c r="AO2298" i="6"/>
  <c r="AO2304" i="6"/>
  <c r="AO2305" i="6"/>
  <c r="AO2309" i="6"/>
  <c r="AO2331" i="6"/>
  <c r="AO2338" i="6"/>
  <c r="AO2339" i="6"/>
  <c r="AO2346" i="6"/>
  <c r="AO2347" i="6"/>
  <c r="AO2356" i="6"/>
  <c r="AO2362" i="6"/>
  <c r="AO2363" i="6"/>
  <c r="AO2372" i="6"/>
  <c r="AO2378" i="6"/>
  <c r="AO2379" i="6"/>
  <c r="AO2388" i="6"/>
  <c r="AO2394" i="6"/>
  <c r="AO2395" i="6"/>
  <c r="AO2404" i="6"/>
  <c r="AO2410" i="6"/>
  <c r="AO2411" i="6"/>
  <c r="AO2420" i="6"/>
  <c r="AO2426" i="6"/>
  <c r="AO2427" i="6"/>
  <c r="AO2436" i="6"/>
  <c r="AO2442" i="6"/>
  <c r="AO2443" i="6"/>
  <c r="AO2452" i="6"/>
  <c r="AO2458" i="6"/>
  <c r="AO2459" i="6"/>
  <c r="AO2468" i="6"/>
  <c r="AO2474" i="6"/>
  <c r="AO2475" i="6"/>
  <c r="AO2484" i="6"/>
  <c r="AO2490" i="6"/>
  <c r="AO2491" i="6"/>
  <c r="AO2500" i="6"/>
  <c r="AO2506" i="6"/>
  <c r="AO2507" i="6"/>
  <c r="AO2512" i="6"/>
  <c r="AO2522" i="6"/>
  <c r="AO2523" i="6"/>
  <c r="AO2528" i="6"/>
  <c r="AO2545" i="6"/>
  <c r="AO2546" i="6"/>
  <c r="AO2547" i="6"/>
  <c r="AO2555" i="6"/>
  <c r="AO2561" i="6"/>
  <c r="AO2571" i="6"/>
  <c r="AO2572" i="6"/>
  <c r="AO2577" i="6"/>
  <c r="AO2587" i="6"/>
  <c r="AO2588" i="6"/>
  <c r="AO2593" i="6"/>
  <c r="AO2601" i="6"/>
  <c r="AO2605" i="6"/>
  <c r="AO2710" i="6"/>
  <c r="AO2730" i="6"/>
  <c r="AO2749" i="6"/>
  <c r="AO2758" i="6"/>
  <c r="AO2759" i="6"/>
  <c r="AO2760" i="6"/>
  <c r="AO2810" i="6"/>
  <c r="AO2820" i="6"/>
  <c r="AO2821" i="6"/>
  <c r="AO2828" i="6"/>
  <c r="AO2836" i="6"/>
  <c r="AO2844" i="6"/>
  <c r="AO2852" i="6"/>
  <c r="AO3094" i="6"/>
  <c r="AO3103" i="6"/>
  <c r="AO3121" i="6"/>
  <c r="AO2865" i="6"/>
  <c r="AO2959" i="6"/>
  <c r="AO2960" i="6"/>
  <c r="AO2961" i="6"/>
  <c r="AO3288" i="6"/>
  <c r="AO3290" i="6"/>
  <c r="AO1973" i="6"/>
  <c r="AO1977" i="6"/>
  <c r="AO1981" i="6"/>
  <c r="AO1985" i="6"/>
  <c r="AO1989" i="6"/>
  <c r="AO1993" i="6"/>
  <c r="AO1997" i="6"/>
  <c r="AO2001" i="6"/>
  <c r="AO2005" i="6"/>
  <c r="AO2009" i="6"/>
  <c r="AO2013" i="6"/>
  <c r="AO2017" i="6"/>
  <c r="AO2021" i="6"/>
  <c r="AO2025" i="6"/>
  <c r="AO2029" i="6"/>
  <c r="AO2033" i="6"/>
  <c r="AO2037" i="6"/>
  <c r="AO2041" i="6"/>
  <c r="AO2045" i="6"/>
  <c r="AO2049" i="6"/>
  <c r="AO2053" i="6"/>
  <c r="AO2057" i="6"/>
  <c r="AO2061" i="6"/>
  <c r="AO2065" i="6"/>
  <c r="AO2069" i="6"/>
  <c r="AO2073" i="6"/>
  <c r="AO2077" i="6"/>
  <c r="AO2081" i="6"/>
  <c r="AO2085" i="6"/>
  <c r="AO2089" i="6"/>
  <c r="AO2093" i="6"/>
  <c r="AO2097" i="6"/>
  <c r="AO2101" i="6"/>
  <c r="AO2105" i="6"/>
  <c r="AO2109" i="6"/>
  <c r="AO2113" i="6"/>
  <c r="AO2117" i="6"/>
  <c r="AO2121" i="6"/>
  <c r="AO2125" i="6"/>
  <c r="AO2129" i="6"/>
  <c r="AO2133" i="6"/>
  <c r="AO2138" i="6"/>
  <c r="AO2148" i="6"/>
  <c r="AO2149" i="6"/>
  <c r="AO2154" i="6"/>
  <c r="AO2164" i="6"/>
  <c r="AO2165" i="6"/>
  <c r="AO2170" i="6"/>
  <c r="AO2180" i="6"/>
  <c r="AO2181" i="6"/>
  <c r="AO2186" i="6"/>
  <c r="AO2196" i="6"/>
  <c r="AO2197" i="6"/>
  <c r="AO2202" i="6"/>
  <c r="AO2212" i="6"/>
  <c r="AO2213" i="6"/>
  <c r="AO2218" i="6"/>
  <c r="AO2228" i="6"/>
  <c r="AO2229" i="6"/>
  <c r="AO2234" i="6"/>
  <c r="AO2244" i="6"/>
  <c r="AO2245" i="6"/>
  <c r="AO2250" i="6"/>
  <c r="AO2260" i="6"/>
  <c r="AO2261" i="6"/>
  <c r="AO2266" i="6"/>
  <c r="AO2276" i="6"/>
  <c r="AO2277" i="6"/>
  <c r="AO2282" i="6"/>
  <c r="AO2292" i="6"/>
  <c r="AO2293" i="6"/>
  <c r="AO2302" i="6"/>
  <c r="AO2310" i="6"/>
  <c r="AO2320" i="6"/>
  <c r="AO2350" i="6"/>
  <c r="AO2351" i="6"/>
  <c r="AO2360" i="6"/>
  <c r="AO2366" i="6"/>
  <c r="AO2367" i="6"/>
  <c r="AO2376" i="6"/>
  <c r="AO2382" i="6"/>
  <c r="AO2383" i="6"/>
  <c r="AO2392" i="6"/>
  <c r="AO2398" i="6"/>
  <c r="AO2399" i="6"/>
  <c r="AO2408" i="6"/>
  <c r="AO2414" i="6"/>
  <c r="AO2415" i="6"/>
  <c r="AO2424" i="6"/>
  <c r="AO2430" i="6"/>
  <c r="AO2431" i="6"/>
  <c r="AO2440" i="6"/>
  <c r="AO2446" i="6"/>
  <c r="AO2447" i="6"/>
  <c r="AO2456" i="6"/>
  <c r="AO2462" i="6"/>
  <c r="AO2463" i="6"/>
  <c r="AO2472" i="6"/>
  <c r="AO2478" i="6"/>
  <c r="AO2479" i="6"/>
  <c r="AO2488" i="6"/>
  <c r="AO2494" i="6"/>
  <c r="AO2495" i="6"/>
  <c r="AO2510" i="6"/>
  <c r="AO2511" i="6"/>
  <c r="AO2516" i="6"/>
  <c r="AO2526" i="6"/>
  <c r="AO2527" i="6"/>
  <c r="AO2540" i="6"/>
  <c r="AO2549" i="6"/>
  <c r="AO2550" i="6"/>
  <c r="AO2551" i="6"/>
  <c r="AO2559" i="6"/>
  <c r="AO2560" i="6"/>
  <c r="AO2565" i="6"/>
  <c r="AO2575" i="6"/>
  <c r="AO2576" i="6"/>
  <c r="AO2581" i="6"/>
  <c r="AO2591" i="6"/>
  <c r="AO2592" i="6"/>
  <c r="AO2597" i="6"/>
  <c r="AO2603" i="6"/>
  <c r="AO2722" i="6"/>
  <c r="AO2724" i="6"/>
  <c r="AO2733" i="6"/>
  <c r="AO2742" i="6"/>
  <c r="AO2743" i="6"/>
  <c r="AO2744" i="6"/>
  <c r="AO2745" i="6"/>
  <c r="AO2786" i="6"/>
  <c r="AO2787" i="6"/>
  <c r="AO2788" i="6"/>
  <c r="AO2797" i="6"/>
  <c r="AO2804" i="6"/>
  <c r="AO2805" i="6"/>
  <c r="AO2806" i="6"/>
  <c r="AO2830" i="6"/>
  <c r="AO2838" i="6"/>
  <c r="AO2846" i="6"/>
  <c r="AO2854" i="6"/>
  <c r="AO2878" i="6"/>
  <c r="AO2982" i="6"/>
  <c r="AO3023" i="6"/>
  <c r="AO3024" i="6"/>
  <c r="AO3025" i="6"/>
  <c r="AO3029" i="6"/>
  <c r="AO3031" i="6"/>
  <c r="AO3039" i="6"/>
  <c r="AO3040" i="6"/>
  <c r="AO3041" i="6"/>
  <c r="AO3186" i="6"/>
  <c r="AO2737" i="6"/>
  <c r="AO2746" i="6"/>
  <c r="AO2747" i="6"/>
  <c r="AO2748" i="6"/>
  <c r="AO2753" i="6"/>
  <c r="AO2762" i="6"/>
  <c r="AO2763" i="6"/>
  <c r="AO2764" i="6"/>
  <c r="AO2769" i="6"/>
  <c r="AO2778" i="6"/>
  <c r="AO2779" i="6"/>
  <c r="AO2780" i="6"/>
  <c r="AO2785" i="6"/>
  <c r="AO2794" i="6"/>
  <c r="AO2795" i="6"/>
  <c r="AO2796" i="6"/>
  <c r="AO2808" i="6"/>
  <c r="AO2809" i="6"/>
  <c r="AO2814" i="6"/>
  <c r="AO2824" i="6"/>
  <c r="AO2825" i="6"/>
  <c r="AO2829" i="6"/>
  <c r="AO2833" i="6"/>
  <c r="AO2837" i="6"/>
  <c r="AO2841" i="6"/>
  <c r="AO2845" i="6"/>
  <c r="AO2849" i="6"/>
  <c r="AO2853" i="6"/>
  <c r="AO2857" i="6"/>
  <c r="AO2866" i="6"/>
  <c r="AO2873" i="6"/>
  <c r="AO2882" i="6"/>
  <c r="AO2886" i="6"/>
  <c r="AO3002" i="6"/>
  <c r="AO3011" i="6"/>
  <c r="AO3012" i="6"/>
  <c r="AO3013" i="6"/>
  <c r="AO3014" i="6"/>
  <c r="AO3034" i="6"/>
  <c r="AO3036" i="6"/>
  <c r="AO3047" i="6"/>
  <c r="AO3048" i="6"/>
  <c r="AO3049" i="6"/>
  <c r="AO3078" i="6"/>
  <c r="AO3087" i="6"/>
  <c r="AO3089" i="6"/>
  <c r="AO3090" i="6"/>
  <c r="AO3110" i="6"/>
  <c r="AO3136" i="6"/>
  <c r="AO3142" i="6"/>
  <c r="AO3168" i="6"/>
  <c r="AO3174" i="6"/>
  <c r="AO3252" i="6"/>
  <c r="AO2599" i="6"/>
  <c r="AO2600" i="6"/>
  <c r="AO2607" i="6"/>
  <c r="AO2608" i="6"/>
  <c r="AO2610" i="6"/>
  <c r="AO2612" i="6"/>
  <c r="AO2614" i="6"/>
  <c r="AO2616" i="6"/>
  <c r="AO2618" i="6"/>
  <c r="AO2620" i="6"/>
  <c r="AO2622" i="6"/>
  <c r="AO2624" i="6"/>
  <c r="AO2626" i="6"/>
  <c r="AO2628" i="6"/>
  <c r="AO2630" i="6"/>
  <c r="AO2632" i="6"/>
  <c r="AO2634" i="6"/>
  <c r="AO2636" i="6"/>
  <c r="AO2638" i="6"/>
  <c r="AO2640" i="6"/>
  <c r="AO2642" i="6"/>
  <c r="AO2644" i="6"/>
  <c r="AO2646" i="6"/>
  <c r="AO2648" i="6"/>
  <c r="AO2650" i="6"/>
  <c r="AO2652" i="6"/>
  <c r="AO2654" i="6"/>
  <c r="AO2656" i="6"/>
  <c r="AO2658" i="6"/>
  <c r="AO2660" i="6"/>
  <c r="AO2662" i="6"/>
  <c r="AO2664" i="6"/>
  <c r="AO2666" i="6"/>
  <c r="AO2668" i="6"/>
  <c r="AO2670" i="6"/>
  <c r="AO2672" i="6"/>
  <c r="AO2674" i="6"/>
  <c r="AO2676" i="6"/>
  <c r="AO2678" i="6"/>
  <c r="AO2680" i="6"/>
  <c r="AO2682" i="6"/>
  <c r="AO2684" i="6"/>
  <c r="AO2686" i="6"/>
  <c r="AO2688" i="6"/>
  <c r="AO2690" i="6"/>
  <c r="AO2692" i="6"/>
  <c r="AO2694" i="6"/>
  <c r="AO2696" i="6"/>
  <c r="AO2698" i="6"/>
  <c r="AO2700" i="6"/>
  <c r="AO2702" i="6"/>
  <c r="AO2708" i="6"/>
  <c r="AO2714" i="6"/>
  <c r="AO2718" i="6"/>
  <c r="AO2720" i="6"/>
  <c r="AO2725" i="6"/>
  <c r="AO2734" i="6"/>
  <c r="AO2736" i="6"/>
  <c r="AO2741" i="6"/>
  <c r="AO2750" i="6"/>
  <c r="AO2751" i="6"/>
  <c r="AO2752" i="6"/>
  <c r="AO2757" i="6"/>
  <c r="AO2766" i="6"/>
  <c r="AO2767" i="6"/>
  <c r="AO2768" i="6"/>
  <c r="AO2773" i="6"/>
  <c r="AO2782" i="6"/>
  <c r="AO2783" i="6"/>
  <c r="AO2784" i="6"/>
  <c r="AO2789" i="6"/>
  <c r="AO2798" i="6"/>
  <c r="AO2802" i="6"/>
  <c r="AO2812" i="6"/>
  <c r="AO2813" i="6"/>
  <c r="AO2818" i="6"/>
  <c r="AO2861" i="6"/>
  <c r="AO2870" i="6"/>
  <c r="AO2877" i="6"/>
  <c r="AO2888" i="6"/>
  <c r="AO2889" i="6"/>
  <c r="AO2945" i="6"/>
  <c r="AO2950" i="6"/>
  <c r="AO2975" i="6"/>
  <c r="AO2976" i="6"/>
  <c r="AO2977" i="6"/>
  <c r="AO2986" i="6"/>
  <c r="AO2995" i="6"/>
  <c r="AO2996" i="6"/>
  <c r="AO2997" i="6"/>
  <c r="AO2998" i="6"/>
  <c r="AO3037" i="6"/>
  <c r="AO3051" i="6"/>
  <c r="AO3052" i="6"/>
  <c r="AO3053" i="6"/>
  <c r="AO3062" i="6"/>
  <c r="AO3072" i="6"/>
  <c r="AO3073" i="6"/>
  <c r="AO3074" i="6"/>
  <c r="AO3106" i="6"/>
  <c r="AO3131" i="6"/>
  <c r="AO3132" i="6"/>
  <c r="AO3133" i="6"/>
  <c r="AO3138" i="6"/>
  <c r="AO3163" i="6"/>
  <c r="AO3164" i="6"/>
  <c r="AO3165" i="6"/>
  <c r="AO3170" i="6"/>
  <c r="AO2860" i="6"/>
  <c r="AO2864" i="6"/>
  <c r="AO2868" i="6"/>
  <c r="AO2872" i="6"/>
  <c r="AO2876" i="6"/>
  <c r="AO2880" i="6"/>
  <c r="AO2884" i="6"/>
  <c r="AO2885" i="6"/>
  <c r="AO2892" i="6"/>
  <c r="AO2893" i="6"/>
  <c r="AO2895" i="6"/>
  <c r="AO2896" i="6"/>
  <c r="AO2897" i="6"/>
  <c r="AO2899" i="6"/>
  <c r="AO2900" i="6"/>
  <c r="AO2901" i="6"/>
  <c r="AO2903" i="6"/>
  <c r="AO2904" i="6"/>
  <c r="AO2905" i="6"/>
  <c r="AO2907" i="6"/>
  <c r="AO2908" i="6"/>
  <c r="AO2909" i="6"/>
  <c r="AO2911" i="6"/>
  <c r="AO2913" i="6"/>
  <c r="AO2915" i="6"/>
  <c r="AO2917" i="6"/>
  <c r="AO2919" i="6"/>
  <c r="AO2921" i="6"/>
  <c r="AO2923" i="6"/>
  <c r="AO2925" i="6"/>
  <c r="AO2927" i="6"/>
  <c r="AO2929" i="6"/>
  <c r="AO2931" i="6"/>
  <c r="AO2933" i="6"/>
  <c r="AO2935" i="6"/>
  <c r="AO2937" i="6"/>
  <c r="AO2939" i="6"/>
  <c r="AO2941" i="6"/>
  <c r="AO2947" i="6"/>
  <c r="AO2955" i="6"/>
  <c r="AO2956" i="6"/>
  <c r="AO2957" i="6"/>
  <c r="AO2962" i="6"/>
  <c r="AO2971" i="6"/>
  <c r="AO2972" i="6"/>
  <c r="AO2973" i="6"/>
  <c r="AO2978" i="6"/>
  <c r="AO2987" i="6"/>
  <c r="AO2988" i="6"/>
  <c r="AO2989" i="6"/>
  <c r="AO2994" i="6"/>
  <c r="AO3003" i="6"/>
  <c r="AO3004" i="6"/>
  <c r="AO3005" i="6"/>
  <c r="AO3010" i="6"/>
  <c r="AO3019" i="6"/>
  <c r="AO3020" i="6"/>
  <c r="AO3021" i="6"/>
  <c r="AO3026" i="6"/>
  <c r="AO3054" i="6"/>
  <c r="AO3064" i="6"/>
  <c r="AO3065" i="6"/>
  <c r="AO3070" i="6"/>
  <c r="AO3080" i="6"/>
  <c r="AO3081" i="6"/>
  <c r="AO3086" i="6"/>
  <c r="AO3095" i="6"/>
  <c r="AO3097" i="6"/>
  <c r="AO3102" i="6"/>
  <c r="AO3111" i="6"/>
  <c r="AO3113" i="6"/>
  <c r="AO3118" i="6"/>
  <c r="AO3127" i="6"/>
  <c r="AO3128" i="6"/>
  <c r="AO3129" i="6"/>
  <c r="AO3134" i="6"/>
  <c r="AO3143" i="6"/>
  <c r="AO3144" i="6"/>
  <c r="AO3145" i="6"/>
  <c r="AO3150" i="6"/>
  <c r="AO3159" i="6"/>
  <c r="AO3160" i="6"/>
  <c r="AO3161" i="6"/>
  <c r="AO3166" i="6"/>
  <c r="AO3176" i="6"/>
  <c r="AO3177" i="6"/>
  <c r="AO3182" i="6"/>
  <c r="AO3190" i="6"/>
  <c r="AO3194" i="6"/>
  <c r="AO3210" i="6"/>
  <c r="AO3237" i="6"/>
  <c r="AO3238" i="6"/>
  <c r="AO3240" i="6"/>
  <c r="AO3242" i="6"/>
  <c r="AO3244" i="6"/>
  <c r="AO3246" i="6"/>
  <c r="AO3250" i="6"/>
  <c r="AO3262" i="6"/>
  <c r="AO3391" i="6"/>
  <c r="AO3399" i="6"/>
  <c r="AO2943" i="6"/>
  <c r="AO2949" i="6"/>
  <c r="AO2953" i="6"/>
  <c r="AO2958" i="6"/>
  <c r="AO2967" i="6"/>
  <c r="AO2968" i="6"/>
  <c r="AO2969" i="6"/>
  <c r="AO2974" i="6"/>
  <c r="AO2983" i="6"/>
  <c r="AO2984" i="6"/>
  <c r="AO2985" i="6"/>
  <c r="AO2990" i="6"/>
  <c r="AO2999" i="6"/>
  <c r="AO3000" i="6"/>
  <c r="AO3001" i="6"/>
  <c r="AO3006" i="6"/>
  <c r="AO3015" i="6"/>
  <c r="AO3016" i="6"/>
  <c r="AO3017" i="6"/>
  <c r="AO3022" i="6"/>
  <c r="AO3032" i="6"/>
  <c r="AO3033" i="6"/>
  <c r="AO3035" i="6"/>
  <c r="AO3059" i="6"/>
  <c r="AO3060" i="6"/>
  <c r="AO3061" i="6"/>
  <c r="AO3066" i="6"/>
  <c r="AO3076" i="6"/>
  <c r="AO3077" i="6"/>
  <c r="AO3082" i="6"/>
  <c r="AO3091" i="6"/>
  <c r="AO3093" i="6"/>
  <c r="AO3098" i="6"/>
  <c r="AO3107" i="6"/>
  <c r="AO3109" i="6"/>
  <c r="AO3114" i="6"/>
  <c r="AO3123" i="6"/>
  <c r="AO3124" i="6"/>
  <c r="AO3125" i="6"/>
  <c r="AO3130" i="6"/>
  <c r="AO3139" i="6"/>
  <c r="AO3140" i="6"/>
  <c r="AO3141" i="6"/>
  <c r="AO3146" i="6"/>
  <c r="AO3155" i="6"/>
  <c r="AO3156" i="6"/>
  <c r="AO3157" i="6"/>
  <c r="AO3162" i="6"/>
  <c r="AO3172" i="6"/>
  <c r="AO3173" i="6"/>
  <c r="AO3178" i="6"/>
  <c r="AO3188" i="6"/>
  <c r="AO3189" i="6"/>
  <c r="AO3193" i="6"/>
  <c r="AO3197" i="6"/>
  <c r="AO3198" i="6"/>
  <c r="AO3213" i="6"/>
  <c r="AO3214" i="6"/>
  <c r="AO3217" i="6"/>
  <c r="AO3218" i="6"/>
  <c r="AO3255" i="6"/>
  <c r="AO3256" i="6"/>
  <c r="AO3267" i="6"/>
  <c r="AO3276" i="6"/>
  <c r="AO3278" i="6"/>
  <c r="AO3279" i="6"/>
  <c r="AO3431" i="6"/>
  <c r="AO3225" i="6"/>
  <c r="AO3226" i="6"/>
  <c r="AO3230" i="6"/>
  <c r="AO3235" i="6"/>
  <c r="AO3254" i="6"/>
  <c r="AO3260" i="6"/>
  <c r="AO3266" i="6"/>
  <c r="AO3271" i="6"/>
  <c r="AO3280" i="6"/>
  <c r="AO3282" i="6"/>
  <c r="AO3287" i="6"/>
  <c r="AO3296" i="6"/>
  <c r="AO3298" i="6"/>
  <c r="AO3303" i="6"/>
  <c r="AO3306" i="6"/>
  <c r="AO3311" i="6"/>
  <c r="AO3314" i="6"/>
  <c r="AO3319" i="6"/>
  <c r="AO3322" i="6"/>
  <c r="AO3327" i="6"/>
  <c r="AO3348" i="6"/>
  <c r="AO3354" i="6"/>
  <c r="AO3370" i="6"/>
  <c r="AO3411" i="6"/>
  <c r="AO3424" i="6"/>
  <c r="AO3443" i="6"/>
  <c r="AO3562" i="6"/>
  <c r="AO3570" i="6"/>
  <c r="AO3578" i="6"/>
  <c r="AO3586" i="6"/>
  <c r="AO3301" i="6"/>
  <c r="AO3302" i="6"/>
  <c r="AO3307" i="6"/>
  <c r="AO3310" i="6"/>
  <c r="AO3315" i="6"/>
  <c r="AO3318" i="6"/>
  <c r="AO3323" i="6"/>
  <c r="AO3326" i="6"/>
  <c r="AO3334" i="6"/>
  <c r="AO3335" i="6"/>
  <c r="AO3339" i="6"/>
  <c r="AO3344" i="6"/>
  <c r="AO3346" i="6"/>
  <c r="AO3347" i="6"/>
  <c r="AO3360" i="6"/>
  <c r="AO3383" i="6"/>
  <c r="AO3215" i="6"/>
  <c r="AO3233" i="6"/>
  <c r="AO3234" i="6"/>
  <c r="AO3248" i="6"/>
  <c r="AO3258" i="6"/>
  <c r="AO3264" i="6"/>
  <c r="AO3268" i="6"/>
  <c r="AO3270" i="6"/>
  <c r="AO3275" i="6"/>
  <c r="AO3284" i="6"/>
  <c r="AO3286" i="6"/>
  <c r="AO3291" i="6"/>
  <c r="AO3304" i="6"/>
  <c r="AO3317" i="6"/>
  <c r="AO3320" i="6"/>
  <c r="AO3325" i="6"/>
  <c r="AO3328" i="6"/>
  <c r="AO3332" i="6"/>
  <c r="AO3338" i="6"/>
  <c r="AO3350" i="6"/>
  <c r="AO3351" i="6"/>
  <c r="AO3355" i="6"/>
  <c r="AO3364" i="6"/>
  <c r="AO3371" i="6"/>
  <c r="AO3403" i="6"/>
  <c r="AO3416" i="6"/>
  <c r="AO3435" i="6"/>
  <c r="AO3448" i="6"/>
  <c r="AO3476" i="6"/>
  <c r="AO3488" i="6"/>
  <c r="AO3489" i="6"/>
  <c r="AO3504" i="6"/>
  <c r="AO3505" i="6"/>
  <c r="AO3362" i="6"/>
  <c r="AO3363" i="6"/>
  <c r="AO3372" i="6"/>
  <c r="AO3378" i="6"/>
  <c r="AO3379" i="6"/>
  <c r="AO3389" i="6"/>
  <c r="AO3396" i="6"/>
  <c r="AO3401" i="6"/>
  <c r="AO3404" i="6"/>
  <c r="AO3409" i="6"/>
  <c r="AO3412" i="6"/>
  <c r="AO3417" i="6"/>
  <c r="AO3420" i="6"/>
  <c r="AO3425" i="6"/>
  <c r="AO3428" i="6"/>
  <c r="AO3433" i="6"/>
  <c r="AO3436" i="6"/>
  <c r="AO3441" i="6"/>
  <c r="AO3444" i="6"/>
  <c r="AO3449" i="6"/>
  <c r="AO3452" i="6"/>
  <c r="AO3464" i="6"/>
  <c r="AO3469" i="6"/>
  <c r="AO3508" i="6"/>
  <c r="AO3517" i="6"/>
  <c r="AO3524" i="6"/>
  <c r="AO3549" i="6"/>
  <c r="AO3556" i="6"/>
  <c r="AO3558" i="6"/>
  <c r="AO3559" i="6"/>
  <c r="AO3566" i="6"/>
  <c r="AO3574" i="6"/>
  <c r="AO3582" i="6"/>
  <c r="AO3590" i="6"/>
  <c r="AO3594" i="6"/>
  <c r="AO3330" i="6"/>
  <c r="AO3336" i="6"/>
  <c r="AO3342" i="6"/>
  <c r="AO3343" i="6"/>
  <c r="AO3352" i="6"/>
  <c r="AO3358" i="6"/>
  <c r="AO3359" i="6"/>
  <c r="AO3368" i="6"/>
  <c r="AO3374" i="6"/>
  <c r="AO3375" i="6"/>
  <c r="AO3382" i="6"/>
  <c r="AO3384" i="6"/>
  <c r="AO3387" i="6"/>
  <c r="AO3459" i="6"/>
  <c r="AO3463" i="6"/>
  <c r="AO3472" i="6"/>
  <c r="AO3473" i="6"/>
  <c r="AO3477" i="6"/>
  <c r="AO3482" i="6"/>
  <c r="AO3484" i="6"/>
  <c r="AO3485" i="6"/>
  <c r="AO3516" i="6"/>
  <c r="AO3541" i="6"/>
  <c r="AO3548" i="6"/>
  <c r="AO3560" i="6"/>
  <c r="AO3568" i="6"/>
  <c r="AO3569" i="6"/>
  <c r="AO3576" i="6"/>
  <c r="AO3577" i="6"/>
  <c r="AO3584" i="6"/>
  <c r="AO3585" i="6"/>
  <c r="AO3592" i="6"/>
  <c r="AO3593" i="6"/>
  <c r="AO3397" i="6"/>
  <c r="AO3405" i="6"/>
  <c r="AO3413" i="6"/>
  <c r="AO3421" i="6"/>
  <c r="AO3429" i="6"/>
  <c r="AO3437" i="6"/>
  <c r="AO3445" i="6"/>
  <c r="AO3453" i="6"/>
  <c r="AO3457" i="6"/>
  <c r="AO3460" i="6"/>
  <c r="AO3468" i="6"/>
  <c r="AO3474" i="6"/>
  <c r="AO3480" i="6"/>
  <c r="AO3481" i="6"/>
  <c r="AO3490" i="6"/>
  <c r="AO3496" i="6"/>
  <c r="AO3497" i="6"/>
  <c r="AO3506" i="6"/>
  <c r="AO3512" i="6"/>
  <c r="AO3513" i="6"/>
  <c r="AO3522" i="6"/>
  <c r="AO3528" i="6"/>
  <c r="AO3529" i="6"/>
  <c r="AO3538" i="6"/>
  <c r="AO3544" i="6"/>
  <c r="AO3545" i="6"/>
  <c r="AO3554" i="6"/>
  <c r="AO3598" i="6"/>
  <c r="AO3599" i="6"/>
  <c r="AO3614" i="6"/>
  <c r="AO3615" i="6"/>
  <c r="AO3620" i="6"/>
  <c r="AO3622" i="6"/>
  <c r="AO3623" i="6"/>
  <c r="AO3638" i="6"/>
  <c r="AO3642" i="6"/>
  <c r="AO3665" i="6"/>
  <c r="AO3677" i="6"/>
  <c r="AO3684" i="6"/>
  <c r="AO3693" i="6"/>
  <c r="AO3714" i="6"/>
  <c r="AO3715" i="6"/>
  <c r="AO3726" i="6"/>
  <c r="AO3729" i="6"/>
  <c r="AO3730" i="6"/>
  <c r="AO3734" i="6"/>
  <c r="AO3745" i="6"/>
  <c r="AO3746" i="6"/>
  <c r="AO3758" i="6"/>
  <c r="AO3768" i="6"/>
  <c r="AO3769" i="6"/>
  <c r="AO3773" i="6"/>
  <c r="AO3774" i="6"/>
  <c r="AO3725" i="6"/>
  <c r="AO3514" i="6"/>
  <c r="AO3520" i="6"/>
  <c r="AO3521" i="6"/>
  <c r="AO3530" i="6"/>
  <c r="AO3536" i="6"/>
  <c r="AO3537" i="6"/>
  <c r="AO3546" i="6"/>
  <c r="AO3552" i="6"/>
  <c r="AO3553" i="6"/>
  <c r="AO3606" i="6"/>
  <c r="AO3607" i="6"/>
  <c r="AO3630" i="6"/>
  <c r="AO3640" i="6"/>
  <c r="AO3653" i="6"/>
  <c r="AO3654" i="6"/>
  <c r="AO3658" i="6"/>
  <c r="AO3659" i="6"/>
  <c r="AO3669" i="6"/>
  <c r="AO3676" i="6"/>
  <c r="AO3686" i="6"/>
  <c r="AO3689" i="6"/>
  <c r="AO3700" i="6"/>
  <c r="AO3701" i="6"/>
  <c r="AO3762" i="6"/>
  <c r="AO3602" i="6"/>
  <c r="AO3603" i="6"/>
  <c r="AO3612" i="6"/>
  <c r="AO3618" i="6"/>
  <c r="AO3619" i="6"/>
  <c r="AO3628" i="6"/>
  <c r="AO3634" i="6"/>
  <c r="AO3635" i="6"/>
  <c r="AO3643" i="6"/>
  <c r="AO3644" i="6"/>
  <c r="AO3646" i="6"/>
  <c r="AO3651" i="6"/>
  <c r="AO3660" i="6"/>
  <c r="AO3666" i="6"/>
  <c r="AO3685" i="6"/>
  <c r="AO3694" i="6"/>
  <c r="AO3702" i="6"/>
  <c r="AO3710" i="6"/>
  <c r="AO3717" i="6"/>
  <c r="AO3718" i="6"/>
  <c r="AO3737" i="6"/>
  <c r="AO3738" i="6"/>
  <c r="AO3747" i="6"/>
  <c r="AO3776" i="6"/>
  <c r="AO3777" i="6"/>
  <c r="AO3648" i="6"/>
  <c r="AO3649" i="6"/>
  <c r="AO3656" i="6"/>
  <c r="AO3662" i="6"/>
  <c r="AO3663" i="6"/>
  <c r="AO3681" i="6"/>
  <c r="AO3690" i="6"/>
  <c r="AO3697" i="6"/>
  <c r="AO3721" i="6"/>
  <c r="AO3731" i="6"/>
  <c r="AO3735" i="6"/>
  <c r="AO3741" i="6"/>
  <c r="AO3742" i="6"/>
  <c r="AO3751" i="6"/>
  <c r="AO3754" i="6"/>
  <c r="AO3759" i="6"/>
  <c r="AO3770" i="6"/>
  <c r="U1958" i="6"/>
  <c r="U1963" i="6"/>
  <c r="U1971" i="6"/>
  <c r="U1979" i="6"/>
  <c r="U1991" i="6"/>
  <c r="U2011" i="6"/>
  <c r="U2023" i="6"/>
  <c r="U2035" i="6"/>
  <c r="AO1959" i="6"/>
  <c r="AO1967" i="6"/>
  <c r="AO1975" i="6"/>
  <c r="AO1983" i="6"/>
  <c r="AO1995" i="6"/>
  <c r="AO2003" i="6"/>
  <c r="AO2011" i="6"/>
  <c r="AO2019" i="6"/>
  <c r="AO2027" i="6"/>
  <c r="AO2035" i="6"/>
  <c r="AO2043" i="6"/>
  <c r="AO2051" i="6"/>
  <c r="AO2063" i="6"/>
  <c r="AO2071" i="6"/>
  <c r="AO2079" i="6"/>
  <c r="AO2087" i="6"/>
  <c r="AO2095" i="6"/>
  <c r="AO2103" i="6"/>
  <c r="AO2111" i="6"/>
  <c r="AO2119" i="6"/>
  <c r="AO2127" i="6"/>
  <c r="AO1960" i="6"/>
  <c r="AO1964" i="6"/>
  <c r="AO1968" i="6"/>
  <c r="AO1972" i="6"/>
  <c r="AO1976" i="6"/>
  <c r="AO1980" i="6"/>
  <c r="AO1984" i="6"/>
  <c r="AO1988" i="6"/>
  <c r="AO1992" i="6"/>
  <c r="AO1996" i="6"/>
  <c r="AO2000" i="6"/>
  <c r="AO2004" i="6"/>
  <c r="AO2008" i="6"/>
  <c r="AO2012" i="6"/>
  <c r="AO2016" i="6"/>
  <c r="AO2020" i="6"/>
  <c r="AO2024" i="6"/>
  <c r="AO2028" i="6"/>
  <c r="AO2032" i="6"/>
  <c r="AO2036" i="6"/>
  <c r="AO2040" i="6"/>
  <c r="AO2044" i="6"/>
  <c r="AO2048" i="6"/>
  <c r="AO2052" i="6"/>
  <c r="AO2056" i="6"/>
  <c r="AO2060" i="6"/>
  <c r="AO2064" i="6"/>
  <c r="AO2068" i="6"/>
  <c r="AO2072" i="6"/>
  <c r="AO2076" i="6"/>
  <c r="AO2080" i="6"/>
  <c r="AO2084" i="6"/>
  <c r="AO2088" i="6"/>
  <c r="AO2092" i="6"/>
  <c r="AO2096" i="6"/>
  <c r="AO2100" i="6"/>
  <c r="AO2104" i="6"/>
  <c r="AO2108" i="6"/>
  <c r="AO2112" i="6"/>
  <c r="AO2116" i="6"/>
  <c r="AO2120" i="6"/>
  <c r="AO2124" i="6"/>
  <c r="AO2128" i="6"/>
  <c r="AO2132" i="6"/>
  <c r="AO2136" i="6"/>
  <c r="AO2140" i="6"/>
  <c r="U1987" i="6"/>
  <c r="U1995" i="6"/>
  <c r="U2003" i="6"/>
  <c r="U2015" i="6"/>
  <c r="U2031" i="6"/>
  <c r="U2039" i="6"/>
  <c r="U2043" i="6"/>
  <c r="U2047" i="6"/>
  <c r="U2051" i="6"/>
  <c r="U2055" i="6"/>
  <c r="U2059" i="6"/>
  <c r="U2063" i="6"/>
  <c r="U2067" i="6"/>
  <c r="U2071" i="6"/>
  <c r="U2075" i="6"/>
  <c r="U2079" i="6"/>
  <c r="U2083" i="6"/>
  <c r="U2087" i="6"/>
  <c r="U2091" i="6"/>
  <c r="U2095" i="6"/>
  <c r="U2099" i="6"/>
  <c r="U2103" i="6"/>
  <c r="U2107" i="6"/>
  <c r="U2111" i="6"/>
  <c r="U2115" i="6"/>
  <c r="U2119" i="6"/>
  <c r="U2123" i="6"/>
  <c r="U2127" i="6"/>
  <c r="U2131" i="6"/>
  <c r="U2135" i="6"/>
  <c r="U2139" i="6"/>
  <c r="U2143" i="6"/>
  <c r="U1954" i="6"/>
  <c r="U1959" i="6"/>
  <c r="U1967" i="6"/>
  <c r="U1975" i="6"/>
  <c r="U1983" i="6"/>
  <c r="U1999" i="6"/>
  <c r="U2007" i="6"/>
  <c r="U2019" i="6"/>
  <c r="U2027" i="6"/>
  <c r="AO1956" i="6"/>
  <c r="AO1963" i="6"/>
  <c r="AO1971" i="6"/>
  <c r="AO1979" i="6"/>
  <c r="AO1987" i="6"/>
  <c r="AO1991" i="6"/>
  <c r="AO1999" i="6"/>
  <c r="AO2007" i="6"/>
  <c r="AO2015" i="6"/>
  <c r="AO2023" i="6"/>
  <c r="AO2031" i="6"/>
  <c r="AO2039" i="6"/>
  <c r="AO2047" i="6"/>
  <c r="AO2055" i="6"/>
  <c r="AO2059" i="6"/>
  <c r="AO2067" i="6"/>
  <c r="AO2075" i="6"/>
  <c r="AO2083" i="6"/>
  <c r="AO2091" i="6"/>
  <c r="AO2099" i="6"/>
  <c r="AO2107" i="6"/>
  <c r="AO2115" i="6"/>
  <c r="AO2123" i="6"/>
  <c r="AO2131" i="6"/>
  <c r="AO2328" i="6"/>
  <c r="AO2344" i="6"/>
  <c r="U1962" i="6"/>
  <c r="U1970" i="6"/>
  <c r="U1978" i="6"/>
  <c r="U1986" i="6"/>
  <c r="U1994" i="6"/>
  <c r="U2002" i="6"/>
  <c r="U2010" i="6"/>
  <c r="U2018" i="6"/>
  <c r="U2026" i="6"/>
  <c r="U2034" i="6"/>
  <c r="U2042" i="6"/>
  <c r="U2046" i="6"/>
  <c r="U2054" i="6"/>
  <c r="U2062" i="6"/>
  <c r="U2070" i="6"/>
  <c r="U2078" i="6"/>
  <c r="U2090" i="6"/>
  <c r="U2094" i="6"/>
  <c r="U2098" i="6"/>
  <c r="U2102" i="6"/>
  <c r="U2106" i="6"/>
  <c r="U2110" i="6"/>
  <c r="U2114" i="6"/>
  <c r="U2118" i="6"/>
  <c r="U2122" i="6"/>
  <c r="U2126" i="6"/>
  <c r="U2130" i="6"/>
  <c r="U2134" i="6"/>
  <c r="U2138" i="6"/>
  <c r="U2142" i="6"/>
  <c r="U2146" i="6"/>
  <c r="U2147" i="6"/>
  <c r="U2150" i="6"/>
  <c r="U2151" i="6"/>
  <c r="U2154" i="6"/>
  <c r="U2155" i="6"/>
  <c r="U2158" i="6"/>
  <c r="U2159" i="6"/>
  <c r="U2162" i="6"/>
  <c r="U2163" i="6"/>
  <c r="U2166" i="6"/>
  <c r="U2167" i="6"/>
  <c r="U2170" i="6"/>
  <c r="U2171" i="6"/>
  <c r="U2174" i="6"/>
  <c r="U2175" i="6"/>
  <c r="U2178" i="6"/>
  <c r="U2179" i="6"/>
  <c r="U2182" i="6"/>
  <c r="U2183" i="6"/>
  <c r="U2186" i="6"/>
  <c r="U2187" i="6"/>
  <c r="U2190" i="6"/>
  <c r="U2191" i="6"/>
  <c r="U2194" i="6"/>
  <c r="U2195" i="6"/>
  <c r="U2198" i="6"/>
  <c r="U2199" i="6"/>
  <c r="U2202" i="6"/>
  <c r="U2203" i="6"/>
  <c r="U2206" i="6"/>
  <c r="U2207" i="6"/>
  <c r="U2210" i="6"/>
  <c r="U2211" i="6"/>
  <c r="U2214" i="6"/>
  <c r="U2215" i="6"/>
  <c r="U2218" i="6"/>
  <c r="U2219" i="6"/>
  <c r="U2222" i="6"/>
  <c r="U2223" i="6"/>
  <c r="U2226" i="6"/>
  <c r="U2227" i="6"/>
  <c r="U2230" i="6"/>
  <c r="U2231" i="6"/>
  <c r="U2234" i="6"/>
  <c r="U2235" i="6"/>
  <c r="U2238" i="6"/>
  <c r="U2239" i="6"/>
  <c r="U2242" i="6"/>
  <c r="U2243" i="6"/>
  <c r="U2246" i="6"/>
  <c r="U2247" i="6"/>
  <c r="U2250" i="6"/>
  <c r="U2251" i="6"/>
  <c r="U2254" i="6"/>
  <c r="U2255" i="6"/>
  <c r="U2258" i="6"/>
  <c r="U2259" i="6"/>
  <c r="U2262" i="6"/>
  <c r="U2263" i="6"/>
  <c r="U2266" i="6"/>
  <c r="U2267" i="6"/>
  <c r="U2270" i="6"/>
  <c r="U2271" i="6"/>
  <c r="U2274" i="6"/>
  <c r="U2275" i="6"/>
  <c r="U2278" i="6"/>
  <c r="U2279" i="6"/>
  <c r="U2282" i="6"/>
  <c r="U2283" i="6"/>
  <c r="U2286" i="6"/>
  <c r="U2287" i="6"/>
  <c r="U2290" i="6"/>
  <c r="U2291" i="6"/>
  <c r="U2294" i="6"/>
  <c r="U2295" i="6"/>
  <c r="U2321" i="6"/>
  <c r="U2337" i="6"/>
  <c r="U1966" i="6"/>
  <c r="U1974" i="6"/>
  <c r="U1982" i="6"/>
  <c r="U1990" i="6"/>
  <c r="U1998" i="6"/>
  <c r="U2006" i="6"/>
  <c r="U2014" i="6"/>
  <c r="U2022" i="6"/>
  <c r="U2030" i="6"/>
  <c r="U2038" i="6"/>
  <c r="U2050" i="6"/>
  <c r="U2058" i="6"/>
  <c r="U2066" i="6"/>
  <c r="U2074" i="6"/>
  <c r="U2082" i="6"/>
  <c r="U2086" i="6"/>
  <c r="AO2147" i="6"/>
  <c r="AO2151" i="6"/>
  <c r="AO2155" i="6"/>
  <c r="AO2159" i="6"/>
  <c r="AO2163" i="6"/>
  <c r="AO2167" i="6"/>
  <c r="AO2171" i="6"/>
  <c r="AO2175" i="6"/>
  <c r="AO2179" i="6"/>
  <c r="AO2183" i="6"/>
  <c r="AO2187" i="6"/>
  <c r="AO2191" i="6"/>
  <c r="AO2195" i="6"/>
  <c r="AO2199" i="6"/>
  <c r="AO2203" i="6"/>
  <c r="AO2207" i="6"/>
  <c r="AO2211" i="6"/>
  <c r="AO2215" i="6"/>
  <c r="AO2219" i="6"/>
  <c r="AO2223" i="6"/>
  <c r="AO2227" i="6"/>
  <c r="AO2231" i="6"/>
  <c r="AO2235" i="6"/>
  <c r="AO2239" i="6"/>
  <c r="AO2243" i="6"/>
  <c r="AO2247" i="6"/>
  <c r="AO2251" i="6"/>
  <c r="AO2255" i="6"/>
  <c r="AO2259" i="6"/>
  <c r="AO2263" i="6"/>
  <c r="AO2267" i="6"/>
  <c r="AO2271" i="6"/>
  <c r="AO2275" i="6"/>
  <c r="AO2279" i="6"/>
  <c r="AO2283" i="6"/>
  <c r="AO2287" i="6"/>
  <c r="AO2291" i="6"/>
  <c r="AO2295" i="6"/>
  <c r="AO2299" i="6"/>
  <c r="AO2303" i="6"/>
  <c r="AO2307" i="6"/>
  <c r="AO2311" i="6"/>
  <c r="AO2316" i="6"/>
  <c r="U2317" i="6"/>
  <c r="U2324" i="6"/>
  <c r="AO2332" i="6"/>
  <c r="U2333" i="6"/>
  <c r="U2340" i="6"/>
  <c r="AO2313" i="6"/>
  <c r="AO2317" i="6"/>
  <c r="AO2321" i="6"/>
  <c r="AO2325" i="6"/>
  <c r="AO2329" i="6"/>
  <c r="AO2333" i="6"/>
  <c r="AO2337" i="6"/>
  <c r="AO2341" i="6"/>
  <c r="AO2345" i="6"/>
  <c r="AO2349" i="6"/>
  <c r="AO2353" i="6"/>
  <c r="AO2357" i="6"/>
  <c r="AO2361" i="6"/>
  <c r="AO2365" i="6"/>
  <c r="AO2369" i="6"/>
  <c r="AO2373" i="6"/>
  <c r="AO2377" i="6"/>
  <c r="AO2381" i="6"/>
  <c r="AO2385" i="6"/>
  <c r="AO2389" i="6"/>
  <c r="AO2393" i="6"/>
  <c r="AO2397" i="6"/>
  <c r="AO2401" i="6"/>
  <c r="AO2405" i="6"/>
  <c r="AO2409" i="6"/>
  <c r="AO2413" i="6"/>
  <c r="AO2417" i="6"/>
  <c r="AO2421" i="6"/>
  <c r="AO2425" i="6"/>
  <c r="AO2429" i="6"/>
  <c r="AO2433" i="6"/>
  <c r="AO2437" i="6"/>
  <c r="AO2441" i="6"/>
  <c r="AO2445" i="6"/>
  <c r="AO2449" i="6"/>
  <c r="AO2453" i="6"/>
  <c r="AO2457" i="6"/>
  <c r="AO2461" i="6"/>
  <c r="AO2465" i="6"/>
  <c r="AO2469" i="6"/>
  <c r="AO2473" i="6"/>
  <c r="AO2477" i="6"/>
  <c r="AO2481" i="6"/>
  <c r="AO2485" i="6"/>
  <c r="AO2489" i="6"/>
  <c r="AO2493" i="6"/>
  <c r="AO2497" i="6"/>
  <c r="AO2501" i="6"/>
  <c r="AO2530" i="6"/>
  <c r="AO2534" i="6"/>
  <c r="U2553" i="6"/>
  <c r="U2504" i="6"/>
  <c r="AO2505" i="6"/>
  <c r="U2508" i="6"/>
  <c r="AO2509" i="6"/>
  <c r="U2512" i="6"/>
  <c r="AO2513" i="6"/>
  <c r="U2516" i="6"/>
  <c r="AO2517" i="6"/>
  <c r="U2520" i="6"/>
  <c r="AO2521" i="6"/>
  <c r="U2524" i="6"/>
  <c r="AO2525" i="6"/>
  <c r="AO2553" i="6"/>
  <c r="U2529" i="6"/>
  <c r="U2533" i="6"/>
  <c r="U2537" i="6"/>
  <c r="U2541" i="6"/>
  <c r="U2545" i="6"/>
  <c r="U2549" i="6"/>
  <c r="AO2554" i="6"/>
  <c r="U2557" i="6"/>
  <c r="AO2533" i="6"/>
  <c r="AO2537" i="6"/>
  <c r="AO2541" i="6"/>
  <c r="U2609" i="6"/>
  <c r="U2613" i="6"/>
  <c r="U2617" i="6"/>
  <c r="U2621" i="6"/>
  <c r="U2625" i="6"/>
  <c r="U2629" i="6"/>
  <c r="U2633" i="6"/>
  <c r="U2637" i="6"/>
  <c r="U2641" i="6"/>
  <c r="U2645" i="6"/>
  <c r="U2649" i="6"/>
  <c r="U2653" i="6"/>
  <c r="U2657" i="6"/>
  <c r="U2661" i="6"/>
  <c r="U2665" i="6"/>
  <c r="U2669" i="6"/>
  <c r="U2673" i="6"/>
  <c r="U2677" i="6"/>
  <c r="U2681" i="6"/>
  <c r="U2685" i="6"/>
  <c r="U2689" i="6"/>
  <c r="U2693" i="6"/>
  <c r="U2697" i="6"/>
  <c r="U2701" i="6"/>
  <c r="U2705" i="6"/>
  <c r="U2709" i="6"/>
  <c r="U2713" i="6"/>
  <c r="U2718" i="6"/>
  <c r="U2722" i="6"/>
  <c r="U2726" i="6"/>
  <c r="U2730" i="6"/>
  <c r="U2734" i="6"/>
  <c r="U2528" i="6"/>
  <c r="U2532" i="6"/>
  <c r="U2536" i="6"/>
  <c r="U2540" i="6"/>
  <c r="U2544" i="6"/>
  <c r="U2548" i="6"/>
  <c r="U2561" i="6"/>
  <c r="U2562" i="6"/>
  <c r="U2565" i="6"/>
  <c r="U2566" i="6"/>
  <c r="U2569" i="6"/>
  <c r="U2570" i="6"/>
  <c r="U2573" i="6"/>
  <c r="U2574" i="6"/>
  <c r="U2577" i="6"/>
  <c r="U2578" i="6"/>
  <c r="U2581" i="6"/>
  <c r="U2582" i="6"/>
  <c r="U2585" i="6"/>
  <c r="U2586" i="6"/>
  <c r="U2589" i="6"/>
  <c r="U2590" i="6"/>
  <c r="U2593" i="6"/>
  <c r="U2594" i="6"/>
  <c r="U2597" i="6"/>
  <c r="U2601" i="6"/>
  <c r="AO2611" i="6"/>
  <c r="AO2615" i="6"/>
  <c r="AO2619" i="6"/>
  <c r="AO2623" i="6"/>
  <c r="AO2627" i="6"/>
  <c r="AO2631" i="6"/>
  <c r="AO2635" i="6"/>
  <c r="AO2639" i="6"/>
  <c r="AO2643" i="6"/>
  <c r="AO2647" i="6"/>
  <c r="AO2651" i="6"/>
  <c r="AO2655" i="6"/>
  <c r="AO2659" i="6"/>
  <c r="AO2663" i="6"/>
  <c r="AO2667" i="6"/>
  <c r="AO2671" i="6"/>
  <c r="AO2675" i="6"/>
  <c r="AO2679" i="6"/>
  <c r="AO2683" i="6"/>
  <c r="AO2687" i="6"/>
  <c r="AO2691" i="6"/>
  <c r="AO2695" i="6"/>
  <c r="AO2699" i="6"/>
  <c r="AO2703" i="6"/>
  <c r="AO2707" i="6"/>
  <c r="AO2711" i="6"/>
  <c r="AO2715" i="6"/>
  <c r="AO2719" i="6"/>
  <c r="AO2723" i="6"/>
  <c r="AO2727" i="6"/>
  <c r="AO2731" i="6"/>
  <c r="AO2735" i="6"/>
  <c r="AO2558" i="6"/>
  <c r="AO2562" i="6"/>
  <c r="AO2566" i="6"/>
  <c r="AO2570" i="6"/>
  <c r="AO2574" i="6"/>
  <c r="AO2578" i="6"/>
  <c r="AO2582" i="6"/>
  <c r="AO2586" i="6"/>
  <c r="AO2590" i="6"/>
  <c r="AO2594" i="6"/>
  <c r="AO2598" i="6"/>
  <c r="AO2602" i="6"/>
  <c r="AO2606" i="6"/>
  <c r="U2610" i="6"/>
  <c r="U2614" i="6"/>
  <c r="U2618" i="6"/>
  <c r="U2622" i="6"/>
  <c r="U2626" i="6"/>
  <c r="U2630" i="6"/>
  <c r="U2634" i="6"/>
  <c r="U2638" i="6"/>
  <c r="U2642" i="6"/>
  <c r="U2646" i="6"/>
  <c r="U2650" i="6"/>
  <c r="U2654" i="6"/>
  <c r="U2658" i="6"/>
  <c r="U2662" i="6"/>
  <c r="U2666" i="6"/>
  <c r="U2670" i="6"/>
  <c r="U2674" i="6"/>
  <c r="U2678" i="6"/>
  <c r="U2682" i="6"/>
  <c r="U2686" i="6"/>
  <c r="U2690" i="6"/>
  <c r="U2694" i="6"/>
  <c r="U2698" i="6"/>
  <c r="U2702" i="6"/>
  <c r="U2717" i="6"/>
  <c r="U2721" i="6"/>
  <c r="U2725" i="6"/>
  <c r="U2729" i="6"/>
  <c r="U2733" i="6"/>
  <c r="U2737" i="6"/>
  <c r="U2741" i="6"/>
  <c r="U2745" i="6"/>
  <c r="U2749" i="6"/>
  <c r="U2753" i="6"/>
  <c r="U2757" i="6"/>
  <c r="U2761" i="6"/>
  <c r="U2765" i="6"/>
  <c r="U2769" i="6"/>
  <c r="U2773" i="6"/>
  <c r="U2777" i="6"/>
  <c r="U2781" i="6"/>
  <c r="U2785" i="6"/>
  <c r="U2789" i="6"/>
  <c r="U2793" i="6"/>
  <c r="U2797" i="6"/>
  <c r="U2799" i="6"/>
  <c r="U2803" i="6"/>
  <c r="U2807" i="6"/>
  <c r="U2811" i="6"/>
  <c r="U2815" i="6"/>
  <c r="U2819" i="6"/>
  <c r="U2823" i="6"/>
  <c r="U2827" i="6"/>
  <c r="U2831" i="6"/>
  <c r="U2835" i="6"/>
  <c r="U2839" i="6"/>
  <c r="U2843" i="6"/>
  <c r="U2847" i="6"/>
  <c r="U2851" i="6"/>
  <c r="U2855" i="6"/>
  <c r="U2859" i="6"/>
  <c r="U2863" i="6"/>
  <c r="U2867" i="6"/>
  <c r="U2871" i="6"/>
  <c r="U2875" i="6"/>
  <c r="U2879" i="6"/>
  <c r="U2883" i="6"/>
  <c r="U2887" i="6"/>
  <c r="U2891" i="6"/>
  <c r="AO2951" i="6"/>
  <c r="AO2799" i="6"/>
  <c r="AO2803" i="6"/>
  <c r="AO2807" i="6"/>
  <c r="AO2811" i="6"/>
  <c r="AO2815" i="6"/>
  <c r="AO2819" i="6"/>
  <c r="AO2823" i="6"/>
  <c r="AO2827" i="6"/>
  <c r="AO2831" i="6"/>
  <c r="AO2835" i="6"/>
  <c r="AO2839" i="6"/>
  <c r="AO2843" i="6"/>
  <c r="AO2847" i="6"/>
  <c r="AO2851" i="6"/>
  <c r="AO2855" i="6"/>
  <c r="AO2859" i="6"/>
  <c r="AO2863" i="6"/>
  <c r="AO2867" i="6"/>
  <c r="AO2871" i="6"/>
  <c r="AO2875" i="6"/>
  <c r="AO2879" i="6"/>
  <c r="AO2883" i="6"/>
  <c r="AO2887" i="6"/>
  <c r="AO2891" i="6"/>
  <c r="AO2912" i="6"/>
  <c r="AO2916" i="6"/>
  <c r="AO2920" i="6"/>
  <c r="AO2924" i="6"/>
  <c r="AO2928" i="6"/>
  <c r="AO2932" i="6"/>
  <c r="AO2936" i="6"/>
  <c r="AO2940" i="6"/>
  <c r="AO2944" i="6"/>
  <c r="AO2948" i="6"/>
  <c r="AO2952" i="6"/>
  <c r="U2895" i="6"/>
  <c r="U2899" i="6"/>
  <c r="U2903" i="6"/>
  <c r="U2907" i="6"/>
  <c r="U2911" i="6"/>
  <c r="U2915" i="6"/>
  <c r="U2919" i="6"/>
  <c r="U2923" i="6"/>
  <c r="U2927" i="6"/>
  <c r="U2931" i="6"/>
  <c r="U2935" i="6"/>
  <c r="U2939" i="6"/>
  <c r="U2894" i="6"/>
  <c r="U2898" i="6"/>
  <c r="U2902" i="6"/>
  <c r="U2906" i="6"/>
  <c r="U2910" i="6"/>
  <c r="U2914" i="6"/>
  <c r="U2918" i="6"/>
  <c r="U2922" i="6"/>
  <c r="U2926" i="6"/>
  <c r="U2930" i="6"/>
  <c r="U2934" i="6"/>
  <c r="U2938" i="6"/>
  <c r="U2942" i="6"/>
  <c r="U2946" i="6"/>
  <c r="U2951" i="6"/>
  <c r="U2950" i="6"/>
  <c r="U2954" i="6"/>
  <c r="U2958" i="6"/>
  <c r="U2962" i="6"/>
  <c r="U2966" i="6"/>
  <c r="U2970" i="6"/>
  <c r="U2974" i="6"/>
  <c r="U2978" i="6"/>
  <c r="U2982" i="6"/>
  <c r="U2986" i="6"/>
  <c r="U2990" i="6"/>
  <c r="U2994" i="6"/>
  <c r="U2998" i="6"/>
  <c r="U3002" i="6"/>
  <c r="U3006" i="6"/>
  <c r="U3010" i="6"/>
  <c r="U3014" i="6"/>
  <c r="U3018" i="6"/>
  <c r="U3022" i="6"/>
  <c r="U3026" i="6"/>
  <c r="AO3084" i="6"/>
  <c r="U3030" i="6"/>
  <c r="U3034" i="6"/>
  <c r="U3038" i="6"/>
  <c r="U3039" i="6"/>
  <c r="U3043" i="6"/>
  <c r="U3047" i="6"/>
  <c r="U3051" i="6"/>
  <c r="U3055" i="6"/>
  <c r="U3059" i="6"/>
  <c r="U3063" i="6"/>
  <c r="U3067" i="6"/>
  <c r="U3071" i="6"/>
  <c r="U3075" i="6"/>
  <c r="U3079" i="6"/>
  <c r="U3083" i="6"/>
  <c r="AO3088" i="6"/>
  <c r="AO3092" i="6"/>
  <c r="AO3096" i="6"/>
  <c r="AO3100" i="6"/>
  <c r="AO3104" i="6"/>
  <c r="AO3108" i="6"/>
  <c r="AO3112" i="6"/>
  <c r="AO3116" i="6"/>
  <c r="AO3120" i="6"/>
  <c r="U3042" i="6"/>
  <c r="U3046" i="6"/>
  <c r="U3050" i="6"/>
  <c r="U3054" i="6"/>
  <c r="U3058" i="6"/>
  <c r="U3062" i="6"/>
  <c r="AO3063" i="6"/>
  <c r="U3066" i="6"/>
  <c r="AO3067" i="6"/>
  <c r="U3070" i="6"/>
  <c r="AO3071" i="6"/>
  <c r="U3074" i="6"/>
  <c r="AO3075" i="6"/>
  <c r="U3078" i="6"/>
  <c r="AO3079" i="6"/>
  <c r="U3082" i="6"/>
  <c r="AO3083" i="6"/>
  <c r="U3087" i="6"/>
  <c r="U3091" i="6"/>
  <c r="U3095" i="6"/>
  <c r="U3099" i="6"/>
  <c r="U3103" i="6"/>
  <c r="U3107" i="6"/>
  <c r="U3111" i="6"/>
  <c r="U3115" i="6"/>
  <c r="U3119" i="6"/>
  <c r="U3219" i="6"/>
  <c r="U3223" i="6"/>
  <c r="U3227" i="6"/>
  <c r="U3247" i="6"/>
  <c r="U3123" i="6"/>
  <c r="U3127" i="6"/>
  <c r="U3131" i="6"/>
  <c r="U3135" i="6"/>
  <c r="U3139" i="6"/>
  <c r="U3143" i="6"/>
  <c r="U3147" i="6"/>
  <c r="U3151" i="6"/>
  <c r="U3155" i="6"/>
  <c r="U3159" i="6"/>
  <c r="U3163" i="6"/>
  <c r="U3191" i="6"/>
  <c r="U3200" i="6"/>
  <c r="U3207" i="6"/>
  <c r="U3216" i="6"/>
  <c r="U3243" i="6"/>
  <c r="U3086" i="6"/>
  <c r="U3090" i="6"/>
  <c r="U3094" i="6"/>
  <c r="U3098" i="6"/>
  <c r="U3102" i="6"/>
  <c r="U3106" i="6"/>
  <c r="U3110" i="6"/>
  <c r="U3114" i="6"/>
  <c r="U3118" i="6"/>
  <c r="U3122" i="6"/>
  <c r="U3126" i="6"/>
  <c r="U3130" i="6"/>
  <c r="U3134" i="6"/>
  <c r="U3138" i="6"/>
  <c r="U3142" i="6"/>
  <c r="U3146" i="6"/>
  <c r="U3150" i="6"/>
  <c r="U3154" i="6"/>
  <c r="U3158" i="6"/>
  <c r="U3162" i="6"/>
  <c r="U3166" i="6"/>
  <c r="U3167" i="6"/>
  <c r="U3170" i="6"/>
  <c r="U3171" i="6"/>
  <c r="U3174" i="6"/>
  <c r="U3175" i="6"/>
  <c r="U3178" i="6"/>
  <c r="U3179" i="6"/>
  <c r="U3182" i="6"/>
  <c r="U3183" i="6"/>
  <c r="U3186" i="6"/>
  <c r="U3187" i="6"/>
  <c r="AO3195" i="6"/>
  <c r="U3196" i="6"/>
  <c r="U3203" i="6"/>
  <c r="AO3211" i="6"/>
  <c r="U3212" i="6"/>
  <c r="AO3219" i="6"/>
  <c r="AO3223" i="6"/>
  <c r="AO3227" i="6"/>
  <c r="U3239" i="6"/>
  <c r="AO3167" i="6"/>
  <c r="AO3171" i="6"/>
  <c r="AO3175" i="6"/>
  <c r="AO3179" i="6"/>
  <c r="AO3183" i="6"/>
  <c r="AO3187" i="6"/>
  <c r="AO3191" i="6"/>
  <c r="U3192" i="6"/>
  <c r="AO3207" i="6"/>
  <c r="U3220" i="6"/>
  <c r="U3224" i="6"/>
  <c r="U3228" i="6"/>
  <c r="AO3192" i="6"/>
  <c r="AO3196" i="6"/>
  <c r="AO3200" i="6"/>
  <c r="AO3204" i="6"/>
  <c r="AO3208" i="6"/>
  <c r="AO3212" i="6"/>
  <c r="AO3216" i="6"/>
  <c r="AO3220" i="6"/>
  <c r="AO3224" i="6"/>
  <c r="AO3228" i="6"/>
  <c r="AO3232" i="6"/>
  <c r="AO3236" i="6"/>
  <c r="AO3300" i="6"/>
  <c r="U3308" i="6"/>
  <c r="AO3309" i="6"/>
  <c r="AO3312" i="6"/>
  <c r="U3324" i="6"/>
  <c r="U3251" i="6"/>
  <c r="U3255" i="6"/>
  <c r="U3259" i="6"/>
  <c r="U3263" i="6"/>
  <c r="U3268" i="6"/>
  <c r="U3272" i="6"/>
  <c r="U3276" i="6"/>
  <c r="U3280" i="6"/>
  <c r="U3284" i="6"/>
  <c r="U3288" i="6"/>
  <c r="U3292" i="6"/>
  <c r="U3296" i="6"/>
  <c r="U3304" i="6"/>
  <c r="AO3308" i="6"/>
  <c r="U3320" i="6"/>
  <c r="AO3324" i="6"/>
  <c r="U3316" i="6"/>
  <c r="U3231" i="6"/>
  <c r="U3235" i="6"/>
  <c r="AO3241" i="6"/>
  <c r="AO3245" i="6"/>
  <c r="AO3249" i="6"/>
  <c r="AO3253" i="6"/>
  <c r="AO3257" i="6"/>
  <c r="AO3261" i="6"/>
  <c r="AO3265" i="6"/>
  <c r="AO3269" i="6"/>
  <c r="AO3273" i="6"/>
  <c r="AO3277" i="6"/>
  <c r="AO3281" i="6"/>
  <c r="AO3285" i="6"/>
  <c r="AO3289" i="6"/>
  <c r="AO3293" i="6"/>
  <c r="AO3297" i="6"/>
  <c r="U3300" i="6"/>
  <c r="U3312" i="6"/>
  <c r="U3385" i="6"/>
  <c r="U3390" i="6"/>
  <c r="U3401" i="6"/>
  <c r="U3406" i="6"/>
  <c r="U3417" i="6"/>
  <c r="U3422" i="6"/>
  <c r="U3433" i="6"/>
  <c r="U3438" i="6"/>
  <c r="U3449" i="6"/>
  <c r="U3454" i="6"/>
  <c r="AO3465" i="6"/>
  <c r="U3328" i="6"/>
  <c r="U3332" i="6"/>
  <c r="AO3381" i="6"/>
  <c r="U3383" i="6"/>
  <c r="U3389" i="6"/>
  <c r="U3394" i="6"/>
  <c r="U3405" i="6"/>
  <c r="U3410" i="6"/>
  <c r="U3421" i="6"/>
  <c r="U3426" i="6"/>
  <c r="U3437" i="6"/>
  <c r="U3442" i="6"/>
  <c r="U3453" i="6"/>
  <c r="U3267" i="6"/>
  <c r="U3271" i="6"/>
  <c r="U3275" i="6"/>
  <c r="U3279" i="6"/>
  <c r="U3283" i="6"/>
  <c r="U3287" i="6"/>
  <c r="U3291" i="6"/>
  <c r="U3295" i="6"/>
  <c r="U3393" i="6"/>
  <c r="U3398" i="6"/>
  <c r="U3409" i="6"/>
  <c r="U3414" i="6"/>
  <c r="U3425" i="6"/>
  <c r="U3430" i="6"/>
  <c r="U3441" i="6"/>
  <c r="U3446" i="6"/>
  <c r="AO3333" i="6"/>
  <c r="AO3337" i="6"/>
  <c r="AO3341" i="6"/>
  <c r="AO3345" i="6"/>
  <c r="AO3349" i="6"/>
  <c r="AO3353" i="6"/>
  <c r="AO3357" i="6"/>
  <c r="AO3361" i="6"/>
  <c r="AO3365" i="6"/>
  <c r="AO3369" i="6"/>
  <c r="AO3373" i="6"/>
  <c r="AO3377" i="6"/>
  <c r="U3386" i="6"/>
  <c r="U3397" i="6"/>
  <c r="U3402" i="6"/>
  <c r="U3413" i="6"/>
  <c r="U3418" i="6"/>
  <c r="U3429" i="6"/>
  <c r="U3434" i="6"/>
  <c r="U3445" i="6"/>
  <c r="U3450" i="6"/>
  <c r="AO3461" i="6"/>
  <c r="AO3386" i="6"/>
  <c r="AO3390" i="6"/>
  <c r="AO3394" i="6"/>
  <c r="AO3398" i="6"/>
  <c r="AO3402" i="6"/>
  <c r="AO3406" i="6"/>
  <c r="AO3410" i="6"/>
  <c r="AO3414" i="6"/>
  <c r="AO3418" i="6"/>
  <c r="AO3422" i="6"/>
  <c r="AO3426" i="6"/>
  <c r="AO3430" i="6"/>
  <c r="AO3434" i="6"/>
  <c r="AO3438" i="6"/>
  <c r="AO3442" i="6"/>
  <c r="AO3446" i="6"/>
  <c r="AO3450" i="6"/>
  <c r="AO3454" i="6"/>
  <c r="AO3563" i="6"/>
  <c r="U3655" i="6"/>
  <c r="AO3458" i="6"/>
  <c r="AO3462" i="6"/>
  <c r="AO3466" i="6"/>
  <c r="AO3470" i="6"/>
  <c r="AO3478" i="6"/>
  <c r="AO3486" i="6"/>
  <c r="AO3494" i="6"/>
  <c r="AO3502" i="6"/>
  <c r="AO3510" i="6"/>
  <c r="AO3518" i="6"/>
  <c r="AO3526" i="6"/>
  <c r="AO3534" i="6"/>
  <c r="AO3542" i="6"/>
  <c r="AO3550" i="6"/>
  <c r="AO3561" i="6"/>
  <c r="AO3471" i="6"/>
  <c r="AO3475" i="6"/>
  <c r="AO3479" i="6"/>
  <c r="AO3483" i="6"/>
  <c r="AO3487" i="6"/>
  <c r="AO3491" i="6"/>
  <c r="AO3495" i="6"/>
  <c r="AO3499" i="6"/>
  <c r="AO3503" i="6"/>
  <c r="AO3507" i="6"/>
  <c r="AO3511" i="6"/>
  <c r="AO3515" i="6"/>
  <c r="AO3519" i="6"/>
  <c r="AO3523" i="6"/>
  <c r="AO3527" i="6"/>
  <c r="AO3531" i="6"/>
  <c r="AO3535" i="6"/>
  <c r="AO3539" i="6"/>
  <c r="AO3543" i="6"/>
  <c r="AO3547" i="6"/>
  <c r="AO3551" i="6"/>
  <c r="AO3555" i="6"/>
  <c r="AO3596" i="6"/>
  <c r="U3660" i="6"/>
  <c r="U3687" i="6"/>
  <c r="AO3567" i="6"/>
  <c r="AO3571" i="6"/>
  <c r="AO3575" i="6"/>
  <c r="AO3579" i="6"/>
  <c r="AO3583" i="6"/>
  <c r="AO3587" i="6"/>
  <c r="AO3591" i="6"/>
  <c r="U3647" i="6"/>
  <c r="U3674" i="6"/>
  <c r="AO3600" i="6"/>
  <c r="AO3608" i="6"/>
  <c r="AO3616" i="6"/>
  <c r="AO3624" i="6"/>
  <c r="AO3632" i="6"/>
  <c r="U3723" i="6"/>
  <c r="AO3597" i="6"/>
  <c r="AO3601" i="6"/>
  <c r="AO3605" i="6"/>
  <c r="AO3609" i="6"/>
  <c r="AO3613" i="6"/>
  <c r="AO3617" i="6"/>
  <c r="AO3621" i="6"/>
  <c r="AO3625" i="6"/>
  <c r="AO3629" i="6"/>
  <c r="AO3633" i="6"/>
  <c r="AO3645" i="6"/>
  <c r="U3664" i="6"/>
  <c r="U3670" i="6"/>
  <c r="U3691" i="6"/>
  <c r="U3732" i="6"/>
  <c r="AO3636" i="6"/>
  <c r="AO3641" i="6"/>
  <c r="U3643" i="6"/>
  <c r="U3644" i="6"/>
  <c r="U3651" i="6"/>
  <c r="AO3652" i="6"/>
  <c r="U3657" i="6"/>
  <c r="U3695" i="6"/>
  <c r="AO3637" i="6"/>
  <c r="U3639" i="6"/>
  <c r="U3640" i="6"/>
  <c r="U3661" i="6"/>
  <c r="U3683" i="6"/>
  <c r="U3699" i="6"/>
  <c r="U3682" i="6"/>
  <c r="U3686" i="6"/>
  <c r="U3690" i="6"/>
  <c r="U3694" i="6"/>
  <c r="U3698" i="6"/>
  <c r="U3703" i="6"/>
  <c r="AO3657" i="6"/>
  <c r="AO3661" i="6"/>
  <c r="AO3678" i="6"/>
  <c r="U3702" i="6"/>
  <c r="U3707" i="6"/>
  <c r="U3716" i="6"/>
  <c r="AO3670" i="6"/>
  <c r="U3671" i="6"/>
  <c r="AO3674" i="6"/>
  <c r="U3675" i="6"/>
  <c r="AO3667" i="6"/>
  <c r="AO3671" i="6"/>
  <c r="AO3675" i="6"/>
  <c r="AO3679" i="6"/>
  <c r="AO3683" i="6"/>
  <c r="AO3687" i="6"/>
  <c r="AO3691" i="6"/>
  <c r="AO3695" i="6"/>
  <c r="AO3699" i="6"/>
  <c r="AO3703" i="6"/>
  <c r="AO3711" i="6"/>
  <c r="U3712" i="6"/>
  <c r="AO3727" i="6"/>
  <c r="U3728" i="6"/>
  <c r="AO3707" i="6"/>
  <c r="U3708" i="6"/>
  <c r="U3715" i="6"/>
  <c r="AO3723" i="6"/>
  <c r="U3724" i="6"/>
  <c r="U3731" i="6"/>
  <c r="U3751" i="6"/>
  <c r="AO3752" i="6"/>
  <c r="U3755" i="6"/>
  <c r="AO3756" i="6"/>
  <c r="U3759" i="6"/>
  <c r="AO3760" i="6"/>
  <c r="U3764" i="6"/>
  <c r="U3790" i="6"/>
  <c r="AO3764" i="6"/>
  <c r="U3786" i="6"/>
  <c r="U3799" i="6"/>
  <c r="U3803" i="6"/>
  <c r="U3807" i="6"/>
  <c r="AO3704" i="6"/>
  <c r="AO3708" i="6"/>
  <c r="AO3712" i="6"/>
  <c r="AO3716" i="6"/>
  <c r="AO3720" i="6"/>
  <c r="AO3724" i="6"/>
  <c r="AO3728" i="6"/>
  <c r="AO3732" i="6"/>
  <c r="AO3736" i="6"/>
  <c r="AO3740" i="6"/>
  <c r="AO3744" i="6"/>
  <c r="AO3748" i="6"/>
  <c r="AO3753" i="6"/>
  <c r="AO3757" i="6"/>
  <c r="AO3761" i="6"/>
  <c r="AO3765" i="6"/>
  <c r="U3794" i="6"/>
  <c r="U3763" i="6"/>
  <c r="U3767" i="6"/>
  <c r="U3770" i="6"/>
  <c r="U3771" i="6"/>
  <c r="U3774" i="6"/>
  <c r="U3775" i="6"/>
  <c r="U3778" i="6"/>
  <c r="U3779" i="6"/>
  <c r="U3782" i="6"/>
  <c r="U3783" i="6"/>
  <c r="AO3784" i="6"/>
  <c r="AO3788" i="6"/>
  <c r="AO3792" i="6"/>
  <c r="AO3796" i="6"/>
  <c r="AO3800" i="6"/>
  <c r="AO3804" i="6"/>
  <c r="AO3808" i="6"/>
  <c r="AO3767" i="6"/>
  <c r="AO3771" i="6"/>
  <c r="AO3775" i="6"/>
  <c r="AO3779" i="6"/>
  <c r="AO3783" i="6"/>
  <c r="U3787" i="6"/>
  <c r="U3798" i="6"/>
  <c r="U3802" i="6"/>
  <c r="U3806" i="6"/>
  <c r="AI17" i="29"/>
  <c r="AI26" i="29"/>
  <c r="AI29" i="29"/>
  <c r="AI3" i="29"/>
  <c r="AI7" i="29"/>
  <c r="AI11" i="29"/>
  <c r="AI15" i="29"/>
  <c r="A6" i="27"/>
  <c r="A5" i="27"/>
  <c r="Q134" i="4"/>
  <c r="D134" i="4"/>
  <c r="C134" i="4"/>
  <c r="Q133" i="4"/>
  <c r="D133" i="4"/>
  <c r="C133" i="4"/>
  <c r="Q68" i="4"/>
  <c r="D68" i="4"/>
  <c r="C68" i="4"/>
  <c r="Q67" i="4"/>
  <c r="D67" i="4"/>
  <c r="C67" i="4"/>
  <c r="A4" i="27"/>
  <c r="CD68" i="7"/>
  <c r="CC68" i="7"/>
  <c r="CE68" i="7"/>
  <c r="CD67" i="7"/>
  <c r="CC67" i="7"/>
  <c r="BR70" i="7" l="1"/>
  <c r="BY68" i="7"/>
  <c r="BU68" i="7"/>
  <c r="BE68" i="7"/>
  <c r="BD68" i="7"/>
  <c r="BC68" i="7"/>
  <c r="AR68" i="7"/>
  <c r="AQ68" i="7"/>
  <c r="AP68" i="7"/>
  <c r="AO68" i="7"/>
  <c r="AM68" i="7"/>
  <c r="CE67" i="7"/>
  <c r="BY67" i="7"/>
  <c r="BU67" i="7"/>
  <c r="BE67" i="7"/>
  <c r="BD67" i="7"/>
  <c r="BC67" i="7"/>
  <c r="AR67" i="7"/>
  <c r="AQ67" i="7"/>
  <c r="AP67" i="7"/>
  <c r="AO67" i="7"/>
  <c r="AN67" i="7"/>
  <c r="J67" i="7"/>
  <c r="J68" i="7"/>
  <c r="I68" i="7"/>
  <c r="I67" i="7"/>
  <c r="J66" i="7"/>
  <c r="I66" i="7"/>
  <c r="J65" i="7"/>
  <c r="I65" i="7"/>
  <c r="J64" i="7"/>
  <c r="I64" i="7"/>
  <c r="J63" i="7"/>
  <c r="I63" i="7"/>
  <c r="J62" i="7"/>
  <c r="I62" i="7"/>
  <c r="J61" i="7"/>
  <c r="I61" i="7"/>
  <c r="J60" i="7"/>
  <c r="I60" i="7"/>
  <c r="J59" i="7"/>
  <c r="I59" i="7"/>
  <c r="J58" i="7"/>
  <c r="I58" i="7"/>
  <c r="J57" i="7"/>
  <c r="I57" i="7"/>
  <c r="J56" i="7"/>
  <c r="I56" i="7"/>
  <c r="J55" i="7"/>
  <c r="I55" i="7"/>
  <c r="J54" i="7"/>
  <c r="I54" i="7"/>
  <c r="J53" i="7"/>
  <c r="I53" i="7"/>
  <c r="D70" i="7"/>
  <c r="AW1" i="6"/>
  <c r="AV1" i="6"/>
  <c r="AU1" i="6"/>
  <c r="AT1" i="6"/>
  <c r="AS1" i="6"/>
  <c r="AM67" i="7" l="1"/>
  <c r="A25" i="10"/>
  <c r="A26" i="10" s="1"/>
  <c r="O2" i="31"/>
  <c r="P659" i="31"/>
  <c r="O659" i="31"/>
  <c r="P658" i="31"/>
  <c r="O658" i="31"/>
  <c r="P657" i="31"/>
  <c r="O657" i="31"/>
  <c r="P656" i="31"/>
  <c r="O656" i="31"/>
  <c r="P655" i="31"/>
  <c r="O655" i="31"/>
  <c r="P654" i="31"/>
  <c r="O654" i="31"/>
  <c r="P653" i="31"/>
  <c r="O653" i="31"/>
  <c r="P652" i="31"/>
  <c r="O652" i="31"/>
  <c r="P651" i="31"/>
  <c r="O651" i="31"/>
  <c r="P650" i="31"/>
  <c r="O650" i="31"/>
  <c r="P649" i="31"/>
  <c r="O649" i="31"/>
  <c r="P648" i="31"/>
  <c r="O648" i="31"/>
  <c r="P647" i="31"/>
  <c r="O647" i="31"/>
  <c r="P646" i="31"/>
  <c r="O646" i="31"/>
  <c r="P645" i="31"/>
  <c r="O645" i="31"/>
  <c r="P644" i="31"/>
  <c r="O644" i="31"/>
  <c r="P643" i="31"/>
  <c r="O643" i="31"/>
  <c r="P642" i="31"/>
  <c r="O642" i="31"/>
  <c r="P641" i="31"/>
  <c r="O641" i="31"/>
  <c r="P640" i="31"/>
  <c r="O640" i="31"/>
  <c r="P639" i="31"/>
  <c r="O639" i="31"/>
  <c r="P638" i="31"/>
  <c r="O638" i="31"/>
  <c r="P637" i="31"/>
  <c r="O637" i="31"/>
  <c r="P636" i="31"/>
  <c r="O636" i="31"/>
  <c r="P635" i="31"/>
  <c r="O635" i="31"/>
  <c r="P634" i="31"/>
  <c r="O634" i="31"/>
  <c r="P633" i="31"/>
  <c r="O633" i="31"/>
  <c r="P632" i="31"/>
  <c r="O632" i="31"/>
  <c r="P631" i="31"/>
  <c r="O631" i="31"/>
  <c r="P630" i="31"/>
  <c r="O630" i="31"/>
  <c r="P629" i="31"/>
  <c r="O629" i="31"/>
  <c r="P628" i="31"/>
  <c r="O628" i="31"/>
  <c r="P627" i="31"/>
  <c r="O627" i="31"/>
  <c r="P626" i="31"/>
  <c r="O626" i="31"/>
  <c r="P625" i="31"/>
  <c r="O625" i="31"/>
  <c r="P624" i="31"/>
  <c r="O624" i="31"/>
  <c r="P623" i="31"/>
  <c r="O623" i="31"/>
  <c r="P622" i="31"/>
  <c r="O622" i="31"/>
  <c r="P621" i="31"/>
  <c r="O621" i="31"/>
  <c r="P620" i="31"/>
  <c r="O620" i="31"/>
  <c r="P619" i="31"/>
  <c r="O619" i="31"/>
  <c r="P618" i="31"/>
  <c r="O618" i="31"/>
  <c r="P617" i="31"/>
  <c r="O617" i="31"/>
  <c r="P616" i="31"/>
  <c r="O616" i="31"/>
  <c r="P615" i="31"/>
  <c r="O615" i="31"/>
  <c r="P614" i="31"/>
  <c r="O614" i="31"/>
  <c r="P613" i="31"/>
  <c r="O613" i="31"/>
  <c r="P612" i="31"/>
  <c r="O612" i="31"/>
  <c r="P611" i="31"/>
  <c r="O611" i="31"/>
  <c r="P610" i="31"/>
  <c r="O610" i="31"/>
  <c r="P609" i="31"/>
  <c r="O609" i="31"/>
  <c r="P608" i="31"/>
  <c r="O608" i="31"/>
  <c r="P607" i="31"/>
  <c r="O607" i="31"/>
  <c r="P606" i="31"/>
  <c r="O606" i="31"/>
  <c r="P605" i="31"/>
  <c r="O605" i="31"/>
  <c r="P604" i="31"/>
  <c r="O604" i="31"/>
  <c r="P603" i="31"/>
  <c r="O603" i="31"/>
  <c r="P602" i="31"/>
  <c r="O602" i="31"/>
  <c r="P601" i="31"/>
  <c r="O601" i="31"/>
  <c r="P600" i="31"/>
  <c r="O600" i="31"/>
  <c r="P599" i="31"/>
  <c r="O599" i="31"/>
  <c r="P598" i="31"/>
  <c r="O598" i="31"/>
  <c r="P597" i="31"/>
  <c r="O597" i="31"/>
  <c r="P596" i="31"/>
  <c r="O596" i="31"/>
  <c r="P595" i="31"/>
  <c r="O595" i="31"/>
  <c r="P594" i="31"/>
  <c r="O594" i="31"/>
  <c r="P593" i="31"/>
  <c r="O593" i="31"/>
  <c r="P592" i="31"/>
  <c r="O592" i="31"/>
  <c r="P591" i="31"/>
  <c r="O591" i="31"/>
  <c r="P590" i="31"/>
  <c r="O590" i="31"/>
  <c r="P589" i="31"/>
  <c r="O589" i="31"/>
  <c r="P588" i="31"/>
  <c r="O588" i="31"/>
  <c r="P587" i="31"/>
  <c r="O587" i="31"/>
  <c r="P586" i="31"/>
  <c r="O586" i="31"/>
  <c r="P585" i="31"/>
  <c r="O585" i="31"/>
  <c r="P584" i="31"/>
  <c r="O584" i="31"/>
  <c r="P583" i="31"/>
  <c r="O583" i="31"/>
  <c r="P582" i="31"/>
  <c r="O582" i="31"/>
  <c r="P581" i="31"/>
  <c r="O581" i="31"/>
  <c r="P580" i="31"/>
  <c r="O580" i="31"/>
  <c r="P579" i="31"/>
  <c r="O579" i="31"/>
  <c r="P578" i="31"/>
  <c r="O578" i="31"/>
  <c r="P577" i="31"/>
  <c r="O577" i="31"/>
  <c r="P576" i="31"/>
  <c r="O576" i="31"/>
  <c r="P575" i="31"/>
  <c r="O575" i="31"/>
  <c r="P574" i="31"/>
  <c r="O574" i="31"/>
  <c r="P573" i="31"/>
  <c r="O573" i="31"/>
  <c r="P572" i="31"/>
  <c r="O572" i="31"/>
  <c r="P571" i="31"/>
  <c r="O571" i="31"/>
  <c r="P570" i="31"/>
  <c r="O570" i="31"/>
  <c r="P569" i="31"/>
  <c r="O569" i="31"/>
  <c r="P568" i="31"/>
  <c r="O568" i="31"/>
  <c r="P567" i="31"/>
  <c r="O567" i="31"/>
  <c r="P566" i="31"/>
  <c r="O566" i="31"/>
  <c r="P565" i="31"/>
  <c r="O565" i="31"/>
  <c r="P564" i="31"/>
  <c r="O564" i="31"/>
  <c r="P563" i="31"/>
  <c r="O563" i="31"/>
  <c r="P562" i="31"/>
  <c r="O562" i="31"/>
  <c r="P561" i="31"/>
  <c r="O561" i="31"/>
  <c r="P560" i="31"/>
  <c r="O560" i="31"/>
  <c r="P559" i="31"/>
  <c r="O559" i="31"/>
  <c r="P558" i="31"/>
  <c r="O558" i="31"/>
  <c r="P557" i="31"/>
  <c r="O557" i="31"/>
  <c r="P556" i="31"/>
  <c r="O556" i="31"/>
  <c r="P555" i="31"/>
  <c r="O555" i="31"/>
  <c r="P554" i="31"/>
  <c r="O554" i="31"/>
  <c r="P553" i="31"/>
  <c r="O553" i="31"/>
  <c r="P552" i="31"/>
  <c r="O552" i="31"/>
  <c r="P551" i="31"/>
  <c r="O551" i="31"/>
  <c r="P550" i="31"/>
  <c r="O550" i="31"/>
  <c r="P549" i="31"/>
  <c r="O549" i="31"/>
  <c r="P548" i="31"/>
  <c r="O548" i="31"/>
  <c r="P547" i="31"/>
  <c r="O547" i="31"/>
  <c r="P546" i="31"/>
  <c r="O546" i="31"/>
  <c r="P545" i="31"/>
  <c r="O545" i="31"/>
  <c r="P544" i="31"/>
  <c r="O544" i="31"/>
  <c r="P543" i="31"/>
  <c r="O543" i="31"/>
  <c r="P542" i="31"/>
  <c r="O542" i="31"/>
  <c r="P541" i="31"/>
  <c r="O541" i="31"/>
  <c r="P540" i="31"/>
  <c r="O540" i="31"/>
  <c r="P539" i="31"/>
  <c r="O539" i="31"/>
  <c r="P538" i="31"/>
  <c r="O538" i="31"/>
  <c r="P537" i="31"/>
  <c r="O537" i="31"/>
  <c r="P536" i="31"/>
  <c r="O536" i="31"/>
  <c r="P535" i="31"/>
  <c r="O535" i="31"/>
  <c r="P534" i="31"/>
  <c r="O534" i="31"/>
  <c r="P533" i="31"/>
  <c r="O533" i="31"/>
  <c r="P532" i="31"/>
  <c r="O532" i="31"/>
  <c r="P531" i="31"/>
  <c r="O531" i="31"/>
  <c r="P530" i="31"/>
  <c r="O530" i="31"/>
  <c r="P529" i="31"/>
  <c r="O529" i="31"/>
  <c r="P528" i="31"/>
  <c r="O528" i="31"/>
  <c r="P527" i="31"/>
  <c r="O527" i="31"/>
  <c r="P526" i="31"/>
  <c r="O526" i="31"/>
  <c r="P525" i="31"/>
  <c r="O525" i="31"/>
  <c r="P524" i="31"/>
  <c r="O524" i="31"/>
  <c r="P523" i="31"/>
  <c r="O523" i="31"/>
  <c r="P522" i="31"/>
  <c r="O522" i="31"/>
  <c r="P521" i="31"/>
  <c r="O521" i="31"/>
  <c r="P520" i="31"/>
  <c r="O520" i="31"/>
  <c r="P519" i="31"/>
  <c r="O519" i="31"/>
  <c r="P518" i="31"/>
  <c r="O518" i="31"/>
  <c r="P517" i="31"/>
  <c r="O517" i="31"/>
  <c r="P516" i="31"/>
  <c r="O516" i="31"/>
  <c r="P515" i="31"/>
  <c r="O515" i="31"/>
  <c r="P514" i="31"/>
  <c r="O514" i="31"/>
  <c r="P513" i="31"/>
  <c r="O513" i="31"/>
  <c r="P512" i="31"/>
  <c r="O512" i="31"/>
  <c r="P511" i="31"/>
  <c r="O511" i="31"/>
  <c r="P510" i="31"/>
  <c r="O510" i="31"/>
  <c r="P509" i="31"/>
  <c r="O509" i="31"/>
  <c r="P508" i="31"/>
  <c r="O508" i="31"/>
  <c r="P507" i="31"/>
  <c r="O507" i="31"/>
  <c r="P506" i="31"/>
  <c r="O506" i="31"/>
  <c r="P505" i="31"/>
  <c r="O505" i="31"/>
  <c r="P504" i="31"/>
  <c r="O504" i="31"/>
  <c r="P503" i="31"/>
  <c r="O503" i="31"/>
  <c r="P502" i="31"/>
  <c r="O502" i="31"/>
  <c r="P501" i="31"/>
  <c r="O501" i="31"/>
  <c r="P500" i="31"/>
  <c r="O500" i="31"/>
  <c r="P499" i="31"/>
  <c r="O499" i="31"/>
  <c r="P498" i="31"/>
  <c r="O498" i="31"/>
  <c r="P497" i="31"/>
  <c r="O497" i="31"/>
  <c r="P496" i="31"/>
  <c r="O496" i="31"/>
  <c r="P495" i="31"/>
  <c r="O495" i="31"/>
  <c r="P494" i="31"/>
  <c r="O494" i="31"/>
  <c r="P493" i="31"/>
  <c r="O493" i="31"/>
  <c r="P492" i="31"/>
  <c r="O492" i="31"/>
  <c r="P491" i="31"/>
  <c r="O491" i="31"/>
  <c r="P490" i="31"/>
  <c r="O490" i="31"/>
  <c r="P489" i="31"/>
  <c r="O489" i="31"/>
  <c r="P488" i="31"/>
  <c r="O488" i="31"/>
  <c r="P487" i="31"/>
  <c r="O487" i="31"/>
  <c r="P486" i="31"/>
  <c r="O486" i="31"/>
  <c r="P485" i="31"/>
  <c r="O485" i="31"/>
  <c r="P484" i="31"/>
  <c r="O484" i="31"/>
  <c r="P483" i="31"/>
  <c r="O483" i="31"/>
  <c r="P482" i="31"/>
  <c r="O482" i="31"/>
  <c r="P481" i="31"/>
  <c r="O481" i="31"/>
  <c r="P480" i="31"/>
  <c r="O480" i="31"/>
  <c r="P479" i="31"/>
  <c r="O479" i="31"/>
  <c r="P478" i="31"/>
  <c r="O478" i="31"/>
  <c r="P477" i="31"/>
  <c r="O477" i="31"/>
  <c r="P476" i="31"/>
  <c r="O476" i="31"/>
  <c r="P475" i="31"/>
  <c r="O475" i="31"/>
  <c r="P474" i="31"/>
  <c r="O474" i="31"/>
  <c r="P473" i="31"/>
  <c r="O473" i="31"/>
  <c r="P472" i="31"/>
  <c r="O472" i="31"/>
  <c r="P471" i="31"/>
  <c r="O471" i="31"/>
  <c r="P470" i="31"/>
  <c r="O470" i="31"/>
  <c r="P469" i="31"/>
  <c r="O469" i="31"/>
  <c r="P468" i="31"/>
  <c r="O468" i="31"/>
  <c r="P467" i="31"/>
  <c r="O467" i="31"/>
  <c r="P466" i="31"/>
  <c r="O466" i="31"/>
  <c r="P465" i="31"/>
  <c r="O465" i="31"/>
  <c r="P464" i="31"/>
  <c r="O464" i="31"/>
  <c r="P463" i="31"/>
  <c r="O463" i="31"/>
  <c r="P462" i="31"/>
  <c r="O462" i="31"/>
  <c r="P461" i="31"/>
  <c r="O461" i="31"/>
  <c r="P460" i="31"/>
  <c r="O460" i="31"/>
  <c r="P459" i="31"/>
  <c r="O459" i="31"/>
  <c r="P458" i="31"/>
  <c r="O458" i="31"/>
  <c r="P457" i="31"/>
  <c r="O457" i="31"/>
  <c r="P456" i="31"/>
  <c r="O456" i="31"/>
  <c r="P455" i="31"/>
  <c r="O455" i="31"/>
  <c r="P454" i="31"/>
  <c r="O454" i="31"/>
  <c r="P453" i="31"/>
  <c r="O453" i="31"/>
  <c r="P452" i="31"/>
  <c r="O452" i="31"/>
  <c r="P451" i="31"/>
  <c r="O451" i="31"/>
  <c r="P450" i="31"/>
  <c r="O450" i="31"/>
  <c r="P449" i="31"/>
  <c r="O449" i="31"/>
  <c r="P448" i="31"/>
  <c r="O448" i="31"/>
  <c r="P447" i="31"/>
  <c r="O447" i="31"/>
  <c r="P446" i="31"/>
  <c r="O446" i="31"/>
  <c r="P445" i="31"/>
  <c r="O445" i="31"/>
  <c r="P444" i="31"/>
  <c r="O444" i="31"/>
  <c r="P443" i="31"/>
  <c r="O443" i="31"/>
  <c r="P442" i="31"/>
  <c r="O442" i="31"/>
  <c r="P441" i="31"/>
  <c r="O441" i="31"/>
  <c r="P440" i="31"/>
  <c r="O440" i="31"/>
  <c r="P439" i="31"/>
  <c r="O439" i="31"/>
  <c r="P438" i="31"/>
  <c r="O438" i="31"/>
  <c r="P437" i="31"/>
  <c r="O437" i="31"/>
  <c r="P436" i="31"/>
  <c r="O436" i="31"/>
  <c r="P435" i="31"/>
  <c r="O435" i="31"/>
  <c r="P434" i="31"/>
  <c r="O434" i="31"/>
  <c r="P433" i="31"/>
  <c r="O433" i="31"/>
  <c r="P432" i="31"/>
  <c r="O432" i="31"/>
  <c r="P431" i="31"/>
  <c r="O431" i="31"/>
  <c r="P430" i="31"/>
  <c r="O430" i="31"/>
  <c r="P429" i="31"/>
  <c r="O429" i="31"/>
  <c r="P428" i="31"/>
  <c r="O428" i="31"/>
  <c r="P427" i="31"/>
  <c r="O427" i="31"/>
  <c r="P426" i="31"/>
  <c r="O426" i="31"/>
  <c r="P425" i="31"/>
  <c r="O425" i="31"/>
  <c r="P424" i="31"/>
  <c r="O424" i="31"/>
  <c r="P423" i="31"/>
  <c r="O423" i="31"/>
  <c r="P422" i="31"/>
  <c r="O422" i="31"/>
  <c r="P421" i="31"/>
  <c r="O421" i="31"/>
  <c r="P420" i="31"/>
  <c r="O420" i="31"/>
  <c r="P419" i="31"/>
  <c r="O419" i="31"/>
  <c r="P418" i="31"/>
  <c r="O418" i="31"/>
  <c r="P417" i="31"/>
  <c r="O417" i="31"/>
  <c r="P416" i="31"/>
  <c r="O416" i="31"/>
  <c r="P415" i="31"/>
  <c r="O415" i="31"/>
  <c r="P414" i="31"/>
  <c r="O414" i="31"/>
  <c r="P413" i="31"/>
  <c r="O413" i="31"/>
  <c r="P412" i="31"/>
  <c r="O412" i="31"/>
  <c r="P411" i="31"/>
  <c r="O411" i="31"/>
  <c r="P410" i="31"/>
  <c r="O410" i="31"/>
  <c r="P409" i="31"/>
  <c r="O409" i="31"/>
  <c r="P408" i="31"/>
  <c r="O408" i="31"/>
  <c r="P407" i="31"/>
  <c r="O407" i="31"/>
  <c r="P406" i="31"/>
  <c r="O406" i="31"/>
  <c r="P405" i="31"/>
  <c r="O405" i="31"/>
  <c r="P404" i="31"/>
  <c r="O404" i="31"/>
  <c r="P403" i="31"/>
  <c r="O403" i="31"/>
  <c r="P402" i="31"/>
  <c r="O402" i="31"/>
  <c r="P401" i="31"/>
  <c r="O401" i="31"/>
  <c r="P400" i="31"/>
  <c r="O400" i="31"/>
  <c r="P399" i="31"/>
  <c r="O399" i="31"/>
  <c r="P398" i="31"/>
  <c r="O398" i="31"/>
  <c r="P397" i="31"/>
  <c r="O397" i="31"/>
  <c r="P396" i="31"/>
  <c r="O396" i="31"/>
  <c r="P395" i="31"/>
  <c r="O395" i="31"/>
  <c r="P394" i="31"/>
  <c r="O394" i="31"/>
  <c r="P393" i="31"/>
  <c r="O393" i="31"/>
  <c r="P392" i="31"/>
  <c r="O392" i="31"/>
  <c r="P391" i="31"/>
  <c r="O391" i="31"/>
  <c r="P390" i="31"/>
  <c r="O390" i="31"/>
  <c r="P389" i="31"/>
  <c r="O389" i="31"/>
  <c r="P388" i="31"/>
  <c r="O388" i="31"/>
  <c r="P387" i="31"/>
  <c r="O387" i="31"/>
  <c r="P386" i="31"/>
  <c r="O386" i="31"/>
  <c r="P385" i="31"/>
  <c r="O385" i="31"/>
  <c r="P384" i="31"/>
  <c r="O384" i="31"/>
  <c r="P383" i="31"/>
  <c r="O383" i="31"/>
  <c r="P382" i="31"/>
  <c r="O382" i="31"/>
  <c r="P381" i="31"/>
  <c r="O381" i="31"/>
  <c r="P380" i="31"/>
  <c r="O380" i="31"/>
  <c r="P379" i="31"/>
  <c r="O379" i="31"/>
  <c r="P378" i="31"/>
  <c r="O378" i="31"/>
  <c r="P377" i="31"/>
  <c r="O377" i="31"/>
  <c r="P376" i="31"/>
  <c r="O376" i="31"/>
  <c r="P375" i="31"/>
  <c r="O375" i="31"/>
  <c r="P374" i="31"/>
  <c r="O374" i="31"/>
  <c r="P373" i="31"/>
  <c r="O373" i="31"/>
  <c r="P372" i="31"/>
  <c r="O372" i="31"/>
  <c r="P371" i="31"/>
  <c r="O371" i="31"/>
  <c r="P370" i="31"/>
  <c r="O370" i="31"/>
  <c r="P369" i="31"/>
  <c r="O369" i="31"/>
  <c r="P368" i="31"/>
  <c r="O368" i="31"/>
  <c r="P367" i="31"/>
  <c r="O367" i="31"/>
  <c r="P366" i="31"/>
  <c r="O366" i="31"/>
  <c r="P365" i="31"/>
  <c r="O365" i="31"/>
  <c r="P364" i="31"/>
  <c r="O364" i="31"/>
  <c r="P363" i="31"/>
  <c r="O363" i="31"/>
  <c r="P362" i="31"/>
  <c r="O362" i="31"/>
  <c r="P361" i="31"/>
  <c r="O361" i="31"/>
  <c r="P360" i="31"/>
  <c r="O360" i="31"/>
  <c r="P359" i="31"/>
  <c r="O359" i="31"/>
  <c r="P358" i="31"/>
  <c r="O358" i="31"/>
  <c r="P357" i="31"/>
  <c r="O357" i="31"/>
  <c r="P356" i="31"/>
  <c r="O356" i="31"/>
  <c r="P355" i="31"/>
  <c r="O355" i="31"/>
  <c r="P354" i="31"/>
  <c r="O354" i="31"/>
  <c r="P353" i="31"/>
  <c r="O353" i="31"/>
  <c r="P352" i="31"/>
  <c r="O352" i="31"/>
  <c r="P351" i="31"/>
  <c r="O351" i="31"/>
  <c r="P350" i="31"/>
  <c r="O350" i="31"/>
  <c r="P349" i="31"/>
  <c r="O349" i="31"/>
  <c r="P348" i="31"/>
  <c r="O348" i="31"/>
  <c r="P347" i="31"/>
  <c r="O347" i="31"/>
  <c r="P346" i="31"/>
  <c r="O346" i="31"/>
  <c r="P345" i="31"/>
  <c r="O345" i="31"/>
  <c r="P344" i="31"/>
  <c r="O344" i="31"/>
  <c r="P343" i="31"/>
  <c r="O343" i="31"/>
  <c r="P342" i="31"/>
  <c r="O342" i="31"/>
  <c r="P341" i="31"/>
  <c r="O341" i="31"/>
  <c r="P340" i="31"/>
  <c r="O340" i="31"/>
  <c r="P339" i="31"/>
  <c r="O339" i="31"/>
  <c r="P338" i="31"/>
  <c r="O338" i="31"/>
  <c r="P337" i="31"/>
  <c r="O337" i="31"/>
  <c r="P336" i="31"/>
  <c r="O336" i="31"/>
  <c r="P335" i="31"/>
  <c r="O335" i="31"/>
  <c r="P334" i="31"/>
  <c r="O334" i="31"/>
  <c r="P333" i="31"/>
  <c r="O333" i="31"/>
  <c r="P332" i="31"/>
  <c r="O332" i="31"/>
  <c r="P331" i="31"/>
  <c r="O331" i="31"/>
  <c r="P330" i="31"/>
  <c r="O330" i="31"/>
  <c r="P329" i="31"/>
  <c r="O329" i="31"/>
  <c r="P328" i="31"/>
  <c r="O328" i="31"/>
  <c r="P327" i="31"/>
  <c r="O327" i="31"/>
  <c r="P326" i="31"/>
  <c r="O326" i="31"/>
  <c r="P325" i="31"/>
  <c r="O325" i="31"/>
  <c r="P324" i="31"/>
  <c r="O324" i="31"/>
  <c r="P323" i="31"/>
  <c r="O323" i="31"/>
  <c r="P322" i="31"/>
  <c r="O322" i="31"/>
  <c r="P321" i="31"/>
  <c r="O321" i="31"/>
  <c r="P320" i="31"/>
  <c r="O320" i="31"/>
  <c r="P319" i="31"/>
  <c r="O319" i="31"/>
  <c r="P318" i="31"/>
  <c r="O318" i="31"/>
  <c r="P317" i="31"/>
  <c r="O317" i="31"/>
  <c r="P316" i="31"/>
  <c r="O316" i="31"/>
  <c r="P315" i="31"/>
  <c r="O315" i="31"/>
  <c r="P314" i="31"/>
  <c r="O314" i="31"/>
  <c r="P313" i="31"/>
  <c r="O313" i="31"/>
  <c r="P312" i="31"/>
  <c r="O312" i="31"/>
  <c r="P311" i="31"/>
  <c r="O311" i="31"/>
  <c r="P310" i="31"/>
  <c r="O310" i="31"/>
  <c r="P309" i="31"/>
  <c r="O309" i="31"/>
  <c r="P308" i="31"/>
  <c r="O308" i="31"/>
  <c r="P307" i="31"/>
  <c r="O307" i="31"/>
  <c r="P306" i="31"/>
  <c r="O306" i="31"/>
  <c r="P305" i="31"/>
  <c r="O305" i="31"/>
  <c r="P304" i="31"/>
  <c r="O304" i="31"/>
  <c r="P303" i="31"/>
  <c r="O303" i="31"/>
  <c r="P302" i="31"/>
  <c r="O302" i="31"/>
  <c r="P301" i="31"/>
  <c r="O301" i="31"/>
  <c r="P300" i="31"/>
  <c r="O300" i="31"/>
  <c r="P299" i="31"/>
  <c r="O299" i="31"/>
  <c r="P298" i="31"/>
  <c r="O298" i="31"/>
  <c r="P297" i="31"/>
  <c r="O297" i="31"/>
  <c r="P296" i="31"/>
  <c r="O296" i="31"/>
  <c r="P295" i="31"/>
  <c r="O295" i="31"/>
  <c r="P294" i="31"/>
  <c r="O294" i="31"/>
  <c r="P293" i="31"/>
  <c r="O293" i="31"/>
  <c r="P292" i="31"/>
  <c r="O292" i="31"/>
  <c r="P291" i="31"/>
  <c r="O291" i="31"/>
  <c r="P290" i="31"/>
  <c r="O290" i="31"/>
  <c r="P289" i="31"/>
  <c r="O289" i="31"/>
  <c r="P288" i="31"/>
  <c r="O288" i="31"/>
  <c r="P287" i="31"/>
  <c r="O287" i="31"/>
  <c r="P286" i="31"/>
  <c r="O286" i="31"/>
  <c r="P285" i="31"/>
  <c r="O285" i="31"/>
  <c r="P284" i="31"/>
  <c r="O284" i="31"/>
  <c r="P283" i="31"/>
  <c r="O283" i="31"/>
  <c r="P282" i="31"/>
  <c r="O282" i="31"/>
  <c r="P281" i="31"/>
  <c r="O281" i="31"/>
  <c r="P280" i="31"/>
  <c r="O280" i="31"/>
  <c r="P279" i="31"/>
  <c r="O279" i="31"/>
  <c r="P278" i="31"/>
  <c r="O278" i="31"/>
  <c r="P277" i="31"/>
  <c r="O277" i="31"/>
  <c r="P276" i="31"/>
  <c r="O276" i="31"/>
  <c r="P275" i="31"/>
  <c r="O275" i="31"/>
  <c r="P274" i="31"/>
  <c r="O274" i="31"/>
  <c r="P273" i="31"/>
  <c r="O273" i="31"/>
  <c r="P272" i="31"/>
  <c r="O272" i="31"/>
  <c r="P271" i="31"/>
  <c r="O271" i="31"/>
  <c r="P270" i="31"/>
  <c r="O270" i="31"/>
  <c r="P269" i="31"/>
  <c r="O269" i="31"/>
  <c r="P268" i="31"/>
  <c r="O268" i="31"/>
  <c r="P267" i="31"/>
  <c r="O267" i="31"/>
  <c r="P266" i="31"/>
  <c r="O266" i="31"/>
  <c r="P265" i="31"/>
  <c r="O265" i="31"/>
  <c r="P264" i="31"/>
  <c r="O264" i="31"/>
  <c r="P263" i="31"/>
  <c r="O263" i="31"/>
  <c r="P262" i="31"/>
  <c r="O262" i="31"/>
  <c r="P261" i="31"/>
  <c r="O261" i="31"/>
  <c r="P260" i="31"/>
  <c r="O260" i="31"/>
  <c r="P259" i="31"/>
  <c r="O259" i="31"/>
  <c r="P258" i="31"/>
  <c r="O258" i="31"/>
  <c r="P257" i="31"/>
  <c r="O257" i="31"/>
  <c r="P256" i="31"/>
  <c r="O256" i="31"/>
  <c r="P255" i="31"/>
  <c r="O255" i="31"/>
  <c r="P254" i="31"/>
  <c r="O254" i="31"/>
  <c r="P253" i="31"/>
  <c r="O253" i="31"/>
  <c r="P252" i="31"/>
  <c r="O252" i="31"/>
  <c r="P251" i="31"/>
  <c r="O251" i="31"/>
  <c r="P250" i="31"/>
  <c r="O250" i="31"/>
  <c r="P249" i="31"/>
  <c r="O249" i="31"/>
  <c r="P248" i="31"/>
  <c r="O248" i="31"/>
  <c r="P247" i="31"/>
  <c r="O247" i="31"/>
  <c r="P246" i="31"/>
  <c r="O246" i="31"/>
  <c r="P245" i="31"/>
  <c r="O245" i="31"/>
  <c r="P244" i="31"/>
  <c r="O244" i="31"/>
  <c r="P243" i="31"/>
  <c r="O243" i="31"/>
  <c r="P242" i="31"/>
  <c r="O242" i="31"/>
  <c r="P241" i="31"/>
  <c r="O241" i="31"/>
  <c r="P240" i="31"/>
  <c r="O240" i="31"/>
  <c r="P239" i="31"/>
  <c r="O239" i="31"/>
  <c r="P238" i="31"/>
  <c r="O238" i="31"/>
  <c r="P237" i="31"/>
  <c r="O237" i="31"/>
  <c r="P236" i="31"/>
  <c r="O236" i="31"/>
  <c r="P235" i="31"/>
  <c r="O235" i="31"/>
  <c r="P234" i="31"/>
  <c r="O234" i="31"/>
  <c r="P233" i="31"/>
  <c r="O233" i="31"/>
  <c r="P232" i="31"/>
  <c r="O232" i="31"/>
  <c r="P231" i="31"/>
  <c r="O231" i="31"/>
  <c r="P230" i="31"/>
  <c r="O230" i="31"/>
  <c r="P229" i="31"/>
  <c r="O229" i="31"/>
  <c r="P228" i="31"/>
  <c r="O228" i="31"/>
  <c r="P227" i="31"/>
  <c r="O227" i="31"/>
  <c r="P226" i="31"/>
  <c r="O226" i="31"/>
  <c r="P225" i="31"/>
  <c r="O225" i="31"/>
  <c r="P224" i="31"/>
  <c r="O224" i="31"/>
  <c r="P223" i="31"/>
  <c r="O223" i="31"/>
  <c r="P222" i="31"/>
  <c r="O222" i="31"/>
  <c r="P221" i="31"/>
  <c r="O221" i="31"/>
  <c r="P220" i="31"/>
  <c r="O220" i="31"/>
  <c r="P219" i="31"/>
  <c r="O219" i="31"/>
  <c r="P218" i="31"/>
  <c r="O218" i="31"/>
  <c r="P217" i="31"/>
  <c r="O217" i="31"/>
  <c r="P216" i="31"/>
  <c r="O216" i="31"/>
  <c r="P215" i="31"/>
  <c r="O215" i="31"/>
  <c r="P214" i="31"/>
  <c r="O214" i="31"/>
  <c r="P213" i="31"/>
  <c r="O213" i="31"/>
  <c r="P212" i="31"/>
  <c r="O212" i="31"/>
  <c r="P211" i="31"/>
  <c r="O211" i="31"/>
  <c r="P210" i="31"/>
  <c r="O210" i="31"/>
  <c r="P209" i="31"/>
  <c r="O209" i="31"/>
  <c r="P208" i="31"/>
  <c r="O208" i="31"/>
  <c r="P207" i="31"/>
  <c r="O207" i="31"/>
  <c r="P206" i="31"/>
  <c r="O206" i="31"/>
  <c r="P205" i="31"/>
  <c r="O205" i="31"/>
  <c r="P204" i="31"/>
  <c r="O204" i="31"/>
  <c r="P203" i="31"/>
  <c r="O203" i="31"/>
  <c r="P202" i="31"/>
  <c r="O202" i="31"/>
  <c r="P201" i="31"/>
  <c r="O201" i="31"/>
  <c r="P200" i="31"/>
  <c r="O200" i="31"/>
  <c r="P199" i="31"/>
  <c r="O199" i="31"/>
  <c r="P198" i="31"/>
  <c r="O198" i="31"/>
  <c r="P197" i="31"/>
  <c r="O197" i="31"/>
  <c r="P196" i="31"/>
  <c r="O196" i="31"/>
  <c r="P195" i="31"/>
  <c r="O195" i="31"/>
  <c r="P194" i="31"/>
  <c r="O194" i="31"/>
  <c r="P193" i="31"/>
  <c r="O193" i="31"/>
  <c r="P192" i="31"/>
  <c r="O192" i="31"/>
  <c r="P191" i="31"/>
  <c r="O191" i="31"/>
  <c r="P190" i="31"/>
  <c r="O190" i="31"/>
  <c r="P189" i="31"/>
  <c r="O189" i="31"/>
  <c r="P188" i="31"/>
  <c r="O188" i="31"/>
  <c r="P187" i="31"/>
  <c r="O187" i="31"/>
  <c r="P186" i="31"/>
  <c r="O186" i="31"/>
  <c r="P185" i="31"/>
  <c r="O185" i="31"/>
  <c r="P184" i="31"/>
  <c r="O184" i="31"/>
  <c r="P183" i="31"/>
  <c r="O183" i="31"/>
  <c r="P182" i="31"/>
  <c r="O182" i="31"/>
  <c r="P181" i="31"/>
  <c r="O181" i="31"/>
  <c r="P180" i="31"/>
  <c r="O180" i="31"/>
  <c r="P179" i="31"/>
  <c r="O179" i="31"/>
  <c r="P178" i="31"/>
  <c r="O178" i="31"/>
  <c r="P177" i="31"/>
  <c r="O177" i="31"/>
  <c r="P176" i="31"/>
  <c r="O176" i="31"/>
  <c r="P175" i="31"/>
  <c r="O175" i="31"/>
  <c r="P174" i="31"/>
  <c r="O174" i="31"/>
  <c r="P173" i="31"/>
  <c r="O173" i="31"/>
  <c r="P172" i="31"/>
  <c r="O172" i="31"/>
  <c r="P171" i="31"/>
  <c r="O171" i="31"/>
  <c r="P170" i="31"/>
  <c r="O170" i="31"/>
  <c r="P169" i="31"/>
  <c r="O169" i="31"/>
  <c r="P168" i="31"/>
  <c r="O168" i="31"/>
  <c r="P167" i="31"/>
  <c r="O167" i="31"/>
  <c r="P166" i="31"/>
  <c r="O166" i="31"/>
  <c r="P165" i="31"/>
  <c r="O165" i="31"/>
  <c r="P164" i="31"/>
  <c r="O164" i="31"/>
  <c r="P163" i="31"/>
  <c r="O163" i="31"/>
  <c r="P162" i="31"/>
  <c r="O162" i="31"/>
  <c r="P161" i="31"/>
  <c r="O161" i="31"/>
  <c r="P160" i="31"/>
  <c r="O160" i="31"/>
  <c r="P159" i="31"/>
  <c r="O159" i="31"/>
  <c r="P158" i="31"/>
  <c r="O158" i="31"/>
  <c r="P157" i="31"/>
  <c r="O157" i="31"/>
  <c r="P156" i="31"/>
  <c r="O156" i="31"/>
  <c r="P155" i="31"/>
  <c r="O155" i="31"/>
  <c r="P154" i="31"/>
  <c r="O154" i="31"/>
  <c r="P153" i="31"/>
  <c r="O153" i="31"/>
  <c r="P152" i="31"/>
  <c r="O152" i="31"/>
  <c r="P151" i="31"/>
  <c r="O151" i="31"/>
  <c r="P150" i="31"/>
  <c r="O150" i="31"/>
  <c r="P149" i="31"/>
  <c r="O149" i="31"/>
  <c r="P148" i="31"/>
  <c r="O148" i="31"/>
  <c r="P147" i="31"/>
  <c r="O147" i="31"/>
  <c r="P146" i="31"/>
  <c r="O146" i="31"/>
  <c r="P145" i="31"/>
  <c r="O145" i="31"/>
  <c r="P144" i="31"/>
  <c r="O144" i="31"/>
  <c r="P143" i="31"/>
  <c r="O143" i="31"/>
  <c r="P142" i="31"/>
  <c r="O142" i="31"/>
  <c r="P141" i="31"/>
  <c r="O141" i="31"/>
  <c r="P140" i="31"/>
  <c r="O140" i="31"/>
  <c r="P139" i="31"/>
  <c r="O139" i="31"/>
  <c r="P138" i="31"/>
  <c r="O138" i="31"/>
  <c r="P137" i="31"/>
  <c r="O137" i="31"/>
  <c r="P136" i="31"/>
  <c r="O136" i="31"/>
  <c r="P135" i="31"/>
  <c r="O135" i="31"/>
  <c r="P134" i="31"/>
  <c r="O134" i="31"/>
  <c r="P133" i="31"/>
  <c r="O133" i="31"/>
  <c r="P132" i="31"/>
  <c r="O132" i="31"/>
  <c r="P131" i="31"/>
  <c r="O131" i="31"/>
  <c r="P130" i="31"/>
  <c r="O130" i="31"/>
  <c r="P129" i="31"/>
  <c r="O129" i="31"/>
  <c r="P128" i="31"/>
  <c r="O128" i="31"/>
  <c r="P127" i="31"/>
  <c r="O127" i="31"/>
  <c r="P126" i="31"/>
  <c r="O126" i="31"/>
  <c r="P125" i="31"/>
  <c r="O125" i="31"/>
  <c r="P124" i="31"/>
  <c r="O124" i="31"/>
  <c r="P123" i="31"/>
  <c r="O123" i="31"/>
  <c r="P122" i="31"/>
  <c r="O122" i="31"/>
  <c r="P121" i="31"/>
  <c r="O121" i="31"/>
  <c r="P120" i="31"/>
  <c r="O120" i="31"/>
  <c r="P119" i="31"/>
  <c r="O119" i="31"/>
  <c r="P118" i="31"/>
  <c r="O118" i="31"/>
  <c r="P117" i="31"/>
  <c r="O117" i="31"/>
  <c r="P116" i="31"/>
  <c r="O116" i="31"/>
  <c r="P115" i="31"/>
  <c r="O115" i="31"/>
  <c r="P114" i="31"/>
  <c r="O114" i="31"/>
  <c r="P113" i="31"/>
  <c r="O113" i="31"/>
  <c r="P112" i="31"/>
  <c r="O112" i="31"/>
  <c r="P111" i="31"/>
  <c r="O111" i="31"/>
  <c r="P110" i="31"/>
  <c r="O110" i="31"/>
  <c r="P109" i="31"/>
  <c r="O109" i="31"/>
  <c r="P108" i="31"/>
  <c r="O108" i="31"/>
  <c r="P107" i="31"/>
  <c r="O107" i="31"/>
  <c r="P106" i="31"/>
  <c r="O106" i="31"/>
  <c r="P105" i="31"/>
  <c r="O105" i="31"/>
  <c r="P104" i="31"/>
  <c r="O104" i="31"/>
  <c r="P103" i="31"/>
  <c r="O103" i="31"/>
  <c r="P102" i="31"/>
  <c r="O102" i="31"/>
  <c r="P101" i="31"/>
  <c r="O101" i="31"/>
  <c r="P100" i="31"/>
  <c r="O100" i="31"/>
  <c r="P99" i="31"/>
  <c r="O99" i="31"/>
  <c r="P98" i="31"/>
  <c r="O98" i="31"/>
  <c r="P97" i="31"/>
  <c r="O97" i="31"/>
  <c r="P96" i="31"/>
  <c r="O96" i="31"/>
  <c r="P95" i="31"/>
  <c r="O95" i="31"/>
  <c r="P94" i="31"/>
  <c r="O94" i="31"/>
  <c r="P93" i="31"/>
  <c r="O93" i="31"/>
  <c r="P92" i="31"/>
  <c r="O92" i="31"/>
  <c r="P91" i="31"/>
  <c r="O91" i="31"/>
  <c r="P90" i="31"/>
  <c r="O90" i="31"/>
  <c r="P89" i="31"/>
  <c r="O89" i="31"/>
  <c r="P88" i="31"/>
  <c r="O88" i="31"/>
  <c r="P87" i="31"/>
  <c r="O87" i="31"/>
  <c r="P86" i="31"/>
  <c r="O86" i="31"/>
  <c r="P85" i="31"/>
  <c r="O85" i="31"/>
  <c r="P84" i="31"/>
  <c r="O84" i="31"/>
  <c r="P83" i="31"/>
  <c r="O83" i="31"/>
  <c r="P82" i="31"/>
  <c r="O82" i="31"/>
  <c r="P81" i="31"/>
  <c r="O81" i="31"/>
  <c r="P80" i="31"/>
  <c r="O80" i="31"/>
  <c r="P79" i="31"/>
  <c r="O79" i="31"/>
  <c r="P78" i="31"/>
  <c r="O78" i="31"/>
  <c r="P77" i="31"/>
  <c r="O77" i="31"/>
  <c r="P76" i="31"/>
  <c r="O76" i="31"/>
  <c r="P75" i="31"/>
  <c r="O75" i="31"/>
  <c r="P74" i="31"/>
  <c r="O74" i="31"/>
  <c r="P73" i="31"/>
  <c r="O73" i="31"/>
  <c r="P72" i="31"/>
  <c r="O72" i="31"/>
  <c r="P71" i="31"/>
  <c r="O71" i="31"/>
  <c r="P70" i="31"/>
  <c r="O70" i="31"/>
  <c r="P69" i="31"/>
  <c r="O69" i="31"/>
  <c r="P68" i="31"/>
  <c r="O68" i="31"/>
  <c r="P67" i="31"/>
  <c r="O67" i="31"/>
  <c r="P66" i="31"/>
  <c r="O66" i="31"/>
  <c r="P65" i="31"/>
  <c r="O65" i="31"/>
  <c r="P64" i="31"/>
  <c r="O64" i="31"/>
  <c r="P63" i="31"/>
  <c r="O63" i="31"/>
  <c r="P62" i="31"/>
  <c r="O62" i="31"/>
  <c r="P61" i="31"/>
  <c r="O61" i="31"/>
  <c r="P60" i="31"/>
  <c r="O60" i="31"/>
  <c r="P59" i="31"/>
  <c r="O59" i="31"/>
  <c r="P58" i="31"/>
  <c r="O58" i="31"/>
  <c r="P57" i="31"/>
  <c r="O57" i="31"/>
  <c r="P56" i="31"/>
  <c r="O56" i="31"/>
  <c r="P55" i="31"/>
  <c r="O55" i="31"/>
  <c r="P54" i="31"/>
  <c r="O54" i="31"/>
  <c r="P53" i="31"/>
  <c r="O53" i="31"/>
  <c r="P52" i="31"/>
  <c r="O52" i="31"/>
  <c r="P51" i="31"/>
  <c r="O51" i="31"/>
  <c r="P50" i="31"/>
  <c r="O50" i="31"/>
  <c r="P49" i="31"/>
  <c r="O49" i="31"/>
  <c r="P48" i="31"/>
  <c r="O48" i="31"/>
  <c r="P47" i="31"/>
  <c r="O47" i="31"/>
  <c r="P46" i="31"/>
  <c r="O46" i="31"/>
  <c r="P45" i="31"/>
  <c r="O45" i="31"/>
  <c r="P44" i="31"/>
  <c r="O44" i="31"/>
  <c r="P43" i="31"/>
  <c r="O43" i="31"/>
  <c r="P42" i="31"/>
  <c r="O42" i="31"/>
  <c r="P41" i="31"/>
  <c r="O41" i="31"/>
  <c r="P40" i="31"/>
  <c r="O40" i="31"/>
  <c r="P39" i="31"/>
  <c r="O39" i="31"/>
  <c r="P38" i="31"/>
  <c r="O38" i="31"/>
  <c r="P37" i="31"/>
  <c r="O37" i="31"/>
  <c r="P36" i="31"/>
  <c r="O36" i="31"/>
  <c r="P35" i="31"/>
  <c r="O35" i="31"/>
  <c r="P34" i="31"/>
  <c r="O34" i="31"/>
  <c r="P33" i="31"/>
  <c r="O33" i="31"/>
  <c r="P32" i="31"/>
  <c r="O32" i="31"/>
  <c r="P31" i="31"/>
  <c r="O31" i="31"/>
  <c r="P30" i="31"/>
  <c r="O30" i="31"/>
  <c r="P29" i="31"/>
  <c r="O29" i="31"/>
  <c r="P28" i="31"/>
  <c r="O28" i="31"/>
  <c r="P27" i="31"/>
  <c r="O27" i="31"/>
  <c r="P26" i="31"/>
  <c r="O26" i="31"/>
  <c r="P25" i="31"/>
  <c r="O25" i="31"/>
  <c r="P24" i="31"/>
  <c r="O24" i="31"/>
  <c r="P23" i="31"/>
  <c r="O23" i="31"/>
  <c r="P22" i="31"/>
  <c r="O22" i="31"/>
  <c r="P21" i="31"/>
  <c r="O21" i="31"/>
  <c r="P20" i="31"/>
  <c r="O20" i="31"/>
  <c r="P19" i="31"/>
  <c r="O19" i="31"/>
  <c r="P18" i="31"/>
  <c r="O18" i="31"/>
  <c r="P17" i="31"/>
  <c r="O17" i="31"/>
  <c r="P16" i="31"/>
  <c r="O16" i="31"/>
  <c r="P15" i="31"/>
  <c r="O15" i="31"/>
  <c r="P14" i="31"/>
  <c r="O14" i="31"/>
  <c r="P13" i="31"/>
  <c r="O13" i="31"/>
  <c r="P12" i="31"/>
  <c r="O12" i="31"/>
  <c r="P11" i="31"/>
  <c r="O11" i="31"/>
  <c r="P10" i="31"/>
  <c r="O10" i="31"/>
  <c r="P9" i="31"/>
  <c r="O9" i="31"/>
  <c r="P8" i="31"/>
  <c r="O8" i="31"/>
  <c r="P7" i="31"/>
  <c r="O7" i="31"/>
  <c r="P6" i="31"/>
  <c r="O6" i="31"/>
  <c r="P5" i="31"/>
  <c r="O5" i="31"/>
  <c r="P4" i="31"/>
  <c r="O4" i="31"/>
  <c r="P3" i="31"/>
  <c r="O3" i="31"/>
  <c r="P2" i="31"/>
  <c r="A31" i="10" l="1"/>
  <c r="A27" i="10"/>
  <c r="Q221" i="31" s="1"/>
  <c r="CE66" i="7"/>
  <c r="CE65" i="7"/>
  <c r="CE64" i="7"/>
  <c r="CE63" i="7"/>
  <c r="CE62" i="7"/>
  <c r="CE61" i="7"/>
  <c r="CE60" i="7"/>
  <c r="CE59" i="7"/>
  <c r="CE58" i="7"/>
  <c r="CE57" i="7"/>
  <c r="CE56" i="7"/>
  <c r="CE55" i="7"/>
  <c r="CE54" i="7"/>
  <c r="CE53" i="7"/>
  <c r="CE52" i="7"/>
  <c r="CE51" i="7"/>
  <c r="CE50" i="7"/>
  <c r="CE49" i="7"/>
  <c r="CE48" i="7"/>
  <c r="CE47" i="7"/>
  <c r="CE46" i="7"/>
  <c r="CE45" i="7"/>
  <c r="CE44" i="7"/>
  <c r="CE43" i="7"/>
  <c r="CE42" i="7"/>
  <c r="CE41" i="7"/>
  <c r="CE40" i="7"/>
  <c r="CE39" i="7"/>
  <c r="CE38" i="7"/>
  <c r="CE37" i="7"/>
  <c r="CE36" i="7"/>
  <c r="CE35" i="7"/>
  <c r="CE34" i="7"/>
  <c r="CE33" i="7"/>
  <c r="CE32" i="7"/>
  <c r="CE31" i="7"/>
  <c r="CE30" i="7"/>
  <c r="CE29" i="7"/>
  <c r="CE28" i="7"/>
  <c r="CE27" i="7"/>
  <c r="CE26" i="7"/>
  <c r="CE25" i="7"/>
  <c r="CE24" i="7"/>
  <c r="CE23" i="7"/>
  <c r="CE22" i="7"/>
  <c r="CE21" i="7"/>
  <c r="CE20" i="7"/>
  <c r="CE19" i="7"/>
  <c r="CE18" i="7"/>
  <c r="CE17" i="7"/>
  <c r="CE16" i="7"/>
  <c r="CE15" i="7"/>
  <c r="CE14" i="7"/>
  <c r="CE13" i="7"/>
  <c r="CE12" i="7"/>
  <c r="CE11" i="7"/>
  <c r="CE10" i="7"/>
  <c r="CE9" i="7"/>
  <c r="CE8" i="7"/>
  <c r="CE7" i="7"/>
  <c r="CE6" i="7"/>
  <c r="CE5" i="7"/>
  <c r="CE4" i="7"/>
  <c r="CE3" i="7"/>
  <c r="CE2" i="7"/>
  <c r="Q630" i="31" l="1"/>
  <c r="Q502" i="31"/>
  <c r="Q362" i="31"/>
  <c r="Q234" i="31"/>
  <c r="Q647" i="31"/>
  <c r="Q576" i="31"/>
  <c r="Q490" i="31"/>
  <c r="Q330" i="31"/>
  <c r="Q74" i="31"/>
  <c r="Q473" i="31"/>
  <c r="Q175" i="31"/>
  <c r="Q640" i="31"/>
  <c r="Q598" i="31"/>
  <c r="Q554" i="31"/>
  <c r="Q512" i="31"/>
  <c r="Q470" i="31"/>
  <c r="Q394" i="31"/>
  <c r="Q266" i="31"/>
  <c r="Q138" i="31"/>
  <c r="Q6" i="31"/>
  <c r="Q377" i="31"/>
  <c r="Q586" i="31"/>
  <c r="Q544" i="31"/>
  <c r="Q458" i="31"/>
  <c r="Q106" i="31"/>
  <c r="Q419" i="31"/>
  <c r="Q618" i="31"/>
  <c r="Q534" i="31"/>
  <c r="Q448" i="31"/>
  <c r="Q202" i="31"/>
  <c r="Q650" i="31"/>
  <c r="Q608" i="31"/>
  <c r="Q566" i="31"/>
  <c r="Q522" i="31"/>
  <c r="Q480" i="31"/>
  <c r="Q426" i="31"/>
  <c r="Q298" i="31"/>
  <c r="Q170" i="31"/>
  <c r="Q42" i="31"/>
  <c r="Q569" i="31"/>
  <c r="Q69" i="31"/>
  <c r="Q648" i="31"/>
  <c r="Q626" i="31"/>
  <c r="Q656" i="31"/>
  <c r="Q634" i="31"/>
  <c r="Q624" i="31"/>
  <c r="Q602" i="31"/>
  <c r="Q582" i="31"/>
  <c r="Q560" i="31"/>
  <c r="Q2" i="31"/>
  <c r="Q654" i="31"/>
  <c r="Q642" i="31"/>
  <c r="Q632" i="31"/>
  <c r="Q622" i="31"/>
  <c r="Q610" i="31"/>
  <c r="Q600" i="31"/>
  <c r="Q590" i="31"/>
  <c r="Q578" i="31"/>
  <c r="Q568" i="31"/>
  <c r="Q558" i="31"/>
  <c r="Q546" i="31"/>
  <c r="Q536" i="31"/>
  <c r="Q526" i="31"/>
  <c r="Q514" i="31"/>
  <c r="Q504" i="31"/>
  <c r="Q494" i="31"/>
  <c r="Q482" i="31"/>
  <c r="Q472" i="31"/>
  <c r="Q462" i="31"/>
  <c r="Q450" i="31"/>
  <c r="Q434" i="31"/>
  <c r="Q402" i="31"/>
  <c r="Q370" i="31"/>
  <c r="Q338" i="31"/>
  <c r="Q306" i="31"/>
  <c r="Q274" i="31"/>
  <c r="Q242" i="31"/>
  <c r="Q210" i="31"/>
  <c r="Q178" i="31"/>
  <c r="Q146" i="31"/>
  <c r="Q114" i="31"/>
  <c r="Q82" i="31"/>
  <c r="Q50" i="31"/>
  <c r="Q16" i="31"/>
  <c r="Q443" i="31"/>
  <c r="Q485" i="31"/>
  <c r="Q593" i="31"/>
  <c r="Q425" i="31"/>
  <c r="Q541" i="31"/>
  <c r="Q251" i="31"/>
  <c r="Q179" i="31"/>
  <c r="Q658" i="31"/>
  <c r="Q638" i="31"/>
  <c r="Q616" i="31"/>
  <c r="Q606" i="31"/>
  <c r="Q594" i="31"/>
  <c r="Q584" i="31"/>
  <c r="Q574" i="31"/>
  <c r="Q562" i="31"/>
  <c r="Q552" i="31"/>
  <c r="Q542" i="31"/>
  <c r="Q530" i="31"/>
  <c r="Q520" i="31"/>
  <c r="Q510" i="31"/>
  <c r="Q498" i="31"/>
  <c r="Q488" i="31"/>
  <c r="Q478" i="31"/>
  <c r="Q466" i="31"/>
  <c r="Q456" i="31"/>
  <c r="Q446" i="31"/>
  <c r="Q418" i="31"/>
  <c r="Q386" i="31"/>
  <c r="Q354" i="31"/>
  <c r="Q322" i="31"/>
  <c r="Q290" i="31"/>
  <c r="Q258" i="31"/>
  <c r="Q226" i="31"/>
  <c r="Q194" i="31"/>
  <c r="Q162" i="31"/>
  <c r="Q130" i="31"/>
  <c r="Q98" i="31"/>
  <c r="Q66" i="31"/>
  <c r="Q34" i="31"/>
  <c r="Q465" i="31"/>
  <c r="Q635" i="31"/>
  <c r="Q437" i="31"/>
  <c r="Q543" i="31"/>
  <c r="Q301" i="31"/>
  <c r="Q361" i="31"/>
  <c r="Q99" i="31"/>
  <c r="B31" i="10"/>
  <c r="Q5" i="31"/>
  <c r="Q31" i="31"/>
  <c r="Q57" i="31"/>
  <c r="Q89" i="31"/>
  <c r="Q117" i="31"/>
  <c r="Q143" i="31"/>
  <c r="Q169" i="31"/>
  <c r="Q199" i="31"/>
  <c r="Q225" i="31"/>
  <c r="Q261" i="31"/>
  <c r="Q17" i="31"/>
  <c r="Q47" i="31"/>
  <c r="Q75" i="31"/>
  <c r="Q101" i="31"/>
  <c r="Q131" i="31"/>
  <c r="Q159" i="31"/>
  <c r="Q185" i="31"/>
  <c r="Q213" i="31"/>
  <c r="Q241" i="31"/>
  <c r="Q9" i="31"/>
  <c r="Q29" i="31"/>
  <c r="Q49" i="31"/>
  <c r="Q67" i="31"/>
  <c r="Q85" i="31"/>
  <c r="Q105" i="31"/>
  <c r="Q123" i="31"/>
  <c r="Q141" i="31"/>
  <c r="Q161" i="31"/>
  <c r="Q181" i="31"/>
  <c r="Q201" i="31"/>
  <c r="Q217" i="31"/>
  <c r="Q237" i="31"/>
  <c r="Q253" i="31"/>
  <c r="Q267" i="31"/>
  <c r="Q281" i="31"/>
  <c r="Q295" i="31"/>
  <c r="Q309" i="31"/>
  <c r="Q323" i="31"/>
  <c r="Q337" i="31"/>
  <c r="Q351" i="31"/>
  <c r="Q365" i="31"/>
  <c r="Q379" i="31"/>
  <c r="Q393" i="31"/>
  <c r="Q407" i="31"/>
  <c r="Q423" i="31"/>
  <c r="Q503" i="31"/>
  <c r="Q517" i="31"/>
  <c r="Q531" i="31"/>
  <c r="Q545" i="31"/>
  <c r="Q557" i="31"/>
  <c r="Q571" i="31"/>
  <c r="Q585" i="31"/>
  <c r="Q597" i="31"/>
  <c r="Q611" i="31"/>
  <c r="Q269" i="31"/>
  <c r="Q287" i="31"/>
  <c r="Q307" i="31"/>
  <c r="Q325" i="31"/>
  <c r="Q343" i="31"/>
  <c r="Q363" i="31"/>
  <c r="Q381" i="31"/>
  <c r="Q399" i="31"/>
  <c r="Q417" i="31"/>
  <c r="Q501" i="31"/>
  <c r="Q519" i="31"/>
  <c r="Q539" i="31"/>
  <c r="Q559" i="31"/>
  <c r="Q579" i="31"/>
  <c r="Q599" i="31"/>
  <c r="Q617" i="31"/>
  <c r="Q433" i="31"/>
  <c r="Q441" i="31"/>
  <c r="Q475" i="31"/>
  <c r="Q483" i="31"/>
  <c r="Q491" i="31"/>
  <c r="Q629" i="31"/>
  <c r="Q637" i="31"/>
  <c r="Q645" i="31"/>
  <c r="Q653" i="31"/>
  <c r="Q447" i="31"/>
  <c r="Q455" i="31"/>
  <c r="Q463" i="31"/>
  <c r="Q659" i="31"/>
  <c r="Q10" i="31"/>
  <c r="Q18" i="31"/>
  <c r="Q11" i="31"/>
  <c r="Q37" i="31"/>
  <c r="Q65" i="31"/>
  <c r="Q93" i="31"/>
  <c r="Q125" i="31"/>
  <c r="Q149" i="31"/>
  <c r="Q177" i="31"/>
  <c r="Q205" i="31"/>
  <c r="Q231" i="31"/>
  <c r="Q257" i="31"/>
  <c r="Q23" i="31"/>
  <c r="Q53" i="31"/>
  <c r="Q83" i="31"/>
  <c r="Q111" i="31"/>
  <c r="Q139" i="31"/>
  <c r="Q165" i="31"/>
  <c r="Q193" i="31"/>
  <c r="Q219" i="31"/>
  <c r="Q249" i="31"/>
  <c r="Q15" i="31"/>
  <c r="Q35" i="31"/>
  <c r="Q55" i="31"/>
  <c r="Q71" i="31"/>
  <c r="Q91" i="31"/>
  <c r="Q109" i="31"/>
  <c r="Q127" i="31"/>
  <c r="Q147" i="31"/>
  <c r="Q167" i="31"/>
  <c r="Q187" i="31"/>
  <c r="Q203" i="31"/>
  <c r="Q223" i="31"/>
  <c r="Q243" i="31"/>
  <c r="Q255" i="31"/>
  <c r="Q271" i="31"/>
  <c r="Q285" i="31"/>
  <c r="Q299" i="31"/>
  <c r="Q313" i="31"/>
  <c r="Q327" i="31"/>
  <c r="Q341" i="31"/>
  <c r="Q355" i="31"/>
  <c r="Q369" i="31"/>
  <c r="Q383" i="31"/>
  <c r="Q397" i="31"/>
  <c r="Q411" i="31"/>
  <c r="Q427" i="31"/>
  <c r="Q507" i="31"/>
  <c r="Q521" i="31"/>
  <c r="Q535" i="31"/>
  <c r="Q547" i="31"/>
  <c r="Q561" i="31"/>
  <c r="Q573" i="31"/>
  <c r="Q587" i="31"/>
  <c r="Q601" i="31"/>
  <c r="Q615" i="31"/>
  <c r="Q273" i="31"/>
  <c r="Q293" i="31"/>
  <c r="Q311" i="31"/>
  <c r="Q329" i="31"/>
  <c r="Q349" i="31"/>
  <c r="Q367" i="31"/>
  <c r="Q385" i="31"/>
  <c r="Q405" i="31"/>
  <c r="Q19" i="31"/>
  <c r="Q45" i="31"/>
  <c r="Q73" i="31"/>
  <c r="Q103" i="31"/>
  <c r="Q129" i="31"/>
  <c r="Q157" i="31"/>
  <c r="Q183" i="31"/>
  <c r="Q211" i="31"/>
  <c r="Q239" i="31"/>
  <c r="Q3" i="31"/>
  <c r="Q33" i="31"/>
  <c r="Q61" i="31"/>
  <c r="Q87" i="31"/>
  <c r="Q115" i="31"/>
  <c r="Q145" i="31"/>
  <c r="Q171" i="31"/>
  <c r="Q197" i="31"/>
  <c r="Q227" i="31"/>
  <c r="Q259" i="31"/>
  <c r="Q21" i="31"/>
  <c r="Q41" i="31"/>
  <c r="Q59" i="31"/>
  <c r="Q77" i="31"/>
  <c r="Q97" i="31"/>
  <c r="Q113" i="31"/>
  <c r="Q133" i="31"/>
  <c r="Q153" i="31"/>
  <c r="Q173" i="31"/>
  <c r="Q189" i="31"/>
  <c r="Q209" i="31"/>
  <c r="Q229" i="31"/>
  <c r="Q247" i="31"/>
  <c r="Q263" i="31"/>
  <c r="Q275" i="31"/>
  <c r="Q289" i="31"/>
  <c r="Q303" i="31"/>
  <c r="Q317" i="31"/>
  <c r="Q331" i="31"/>
  <c r="Q345" i="31"/>
  <c r="Q359" i="31"/>
  <c r="Q373" i="31"/>
  <c r="Q387" i="31"/>
  <c r="Q401" i="31"/>
  <c r="Q415" i="31"/>
  <c r="Q497" i="31"/>
  <c r="Q511" i="31"/>
  <c r="Q525" i="31"/>
  <c r="Q537" i="31"/>
  <c r="Q551" i="31"/>
  <c r="Q565" i="31"/>
  <c r="Q577" i="31"/>
  <c r="Q591" i="31"/>
  <c r="Q605" i="31"/>
  <c r="Q619" i="31"/>
  <c r="Q277" i="31"/>
  <c r="Q297" i="31"/>
  <c r="Q315" i="31"/>
  <c r="Q335" i="31"/>
  <c r="Q353" i="31"/>
  <c r="Q371" i="31"/>
  <c r="Q391" i="31"/>
  <c r="Q409" i="31"/>
  <c r="Q27" i="31"/>
  <c r="Q137" i="31"/>
  <c r="Q245" i="31"/>
  <c r="Q95" i="31"/>
  <c r="Q207" i="31"/>
  <c r="Q43" i="31"/>
  <c r="Q119" i="31"/>
  <c r="Q195" i="31"/>
  <c r="Q265" i="31"/>
  <c r="Q319" i="31"/>
  <c r="Q375" i="31"/>
  <c r="Q499" i="31"/>
  <c r="Q555" i="31"/>
  <c r="Q609" i="31"/>
  <c r="Q321" i="31"/>
  <c r="Q395" i="31"/>
  <c r="Q495" i="31"/>
  <c r="Q523" i="31"/>
  <c r="Q549" i="31"/>
  <c r="Q575" i="31"/>
  <c r="Q603" i="31"/>
  <c r="Q429" i="31"/>
  <c r="Q439" i="31"/>
  <c r="Q477" i="31"/>
  <c r="Q487" i="31"/>
  <c r="Q627" i="31"/>
  <c r="Q639" i="31"/>
  <c r="Q649" i="31"/>
  <c r="Q445" i="31"/>
  <c r="Q457" i="31"/>
  <c r="Q467" i="31"/>
  <c r="Q8" i="31"/>
  <c r="Q20" i="31"/>
  <c r="Q28" i="31"/>
  <c r="Q36" i="31"/>
  <c r="Q44" i="31"/>
  <c r="Q52" i="31"/>
  <c r="Q60" i="31"/>
  <c r="Q68" i="31"/>
  <c r="Q76" i="31"/>
  <c r="Q84" i="31"/>
  <c r="Q92" i="31"/>
  <c r="Q100" i="31"/>
  <c r="Q108" i="31"/>
  <c r="Q116" i="31"/>
  <c r="Q124" i="31"/>
  <c r="Q132" i="31"/>
  <c r="Q140" i="31"/>
  <c r="Q148" i="31"/>
  <c r="Q156" i="31"/>
  <c r="Q164" i="31"/>
  <c r="Q172" i="31"/>
  <c r="Q180" i="31"/>
  <c r="Q188" i="31"/>
  <c r="Q196" i="31"/>
  <c r="Q204" i="31"/>
  <c r="Q212" i="31"/>
  <c r="Q220" i="31"/>
  <c r="Q228" i="31"/>
  <c r="Q236" i="31"/>
  <c r="Q244" i="31"/>
  <c r="Q252" i="31"/>
  <c r="Q260" i="31"/>
  <c r="Q268" i="31"/>
  <c r="Q276" i="31"/>
  <c r="Q284" i="31"/>
  <c r="Q292" i="31"/>
  <c r="Q300" i="31"/>
  <c r="Q308" i="31"/>
  <c r="Q316" i="31"/>
  <c r="Q324" i="31"/>
  <c r="Q332" i="31"/>
  <c r="Q340" i="31"/>
  <c r="Q348" i="31"/>
  <c r="Q356" i="31"/>
  <c r="Q364" i="31"/>
  <c r="Q372" i="31"/>
  <c r="Q380" i="31"/>
  <c r="Q388" i="31"/>
  <c r="Q396" i="31"/>
  <c r="Q404" i="31"/>
  <c r="Q412" i="31"/>
  <c r="Q420" i="31"/>
  <c r="Q428" i="31"/>
  <c r="Q436" i="31"/>
  <c r="Q444" i="31"/>
  <c r="Q452" i="31"/>
  <c r="Q460" i="31"/>
  <c r="Q468" i="31"/>
  <c r="Q476" i="31"/>
  <c r="Q484" i="31"/>
  <c r="Q492" i="31"/>
  <c r="Q500" i="31"/>
  <c r="Q508" i="31"/>
  <c r="Q516" i="31"/>
  <c r="Q524" i="31"/>
  <c r="Q532" i="31"/>
  <c r="Q540" i="31"/>
  <c r="Q548" i="31"/>
  <c r="Q556" i="31"/>
  <c r="Q564" i="31"/>
  <c r="Q572" i="31"/>
  <c r="Q580" i="31"/>
  <c r="Q588" i="31"/>
  <c r="Q596" i="31"/>
  <c r="Q604" i="31"/>
  <c r="Q612" i="31"/>
  <c r="Q620" i="31"/>
  <c r="Q628" i="31"/>
  <c r="Q636" i="31"/>
  <c r="Q644" i="31"/>
  <c r="Q652" i="31"/>
  <c r="Q51" i="31"/>
  <c r="Q163" i="31"/>
  <c r="Q13" i="31"/>
  <c r="Q121" i="31"/>
  <c r="Q235" i="31"/>
  <c r="Q63" i="31"/>
  <c r="Q135" i="31"/>
  <c r="Q215" i="31"/>
  <c r="Q279" i="31"/>
  <c r="Q333" i="31"/>
  <c r="Q389" i="31"/>
  <c r="Q513" i="31"/>
  <c r="Q567" i="31"/>
  <c r="Q623" i="31"/>
  <c r="Q339" i="31"/>
  <c r="Q413" i="31"/>
  <c r="Q505" i="31"/>
  <c r="Q529" i="31"/>
  <c r="Q553" i="31"/>
  <c r="Q583" i="31"/>
  <c r="Q607" i="31"/>
  <c r="Q431" i="31"/>
  <c r="Q469" i="31"/>
  <c r="Q479" i="31"/>
  <c r="Q489" i="31"/>
  <c r="Q631" i="31"/>
  <c r="Q641" i="31"/>
  <c r="Q651" i="31"/>
  <c r="Q449" i="31"/>
  <c r="Q459" i="31"/>
  <c r="Q657" i="31"/>
  <c r="Q12" i="31"/>
  <c r="Q22" i="31"/>
  <c r="Q30" i="31"/>
  <c r="Q38" i="31"/>
  <c r="Q46" i="31"/>
  <c r="Q54" i="31"/>
  <c r="Q62" i="31"/>
  <c r="Q70" i="31"/>
  <c r="Q78" i="31"/>
  <c r="Q86" i="31"/>
  <c r="Q94" i="31"/>
  <c r="Q102" i="31"/>
  <c r="Q110" i="31"/>
  <c r="Q118" i="31"/>
  <c r="Q126" i="31"/>
  <c r="Q134" i="31"/>
  <c r="Q142" i="31"/>
  <c r="Q150" i="31"/>
  <c r="Q158" i="31"/>
  <c r="Q166" i="31"/>
  <c r="Q174" i="31"/>
  <c r="Q182" i="31"/>
  <c r="Q190" i="31"/>
  <c r="Q198" i="31"/>
  <c r="Q206" i="31"/>
  <c r="Q214" i="31"/>
  <c r="Q222" i="31"/>
  <c r="Q230" i="31"/>
  <c r="Q238" i="31"/>
  <c r="Q246" i="31"/>
  <c r="Q254" i="31"/>
  <c r="Q262" i="31"/>
  <c r="Q270" i="31"/>
  <c r="Q278" i="31"/>
  <c r="Q286" i="31"/>
  <c r="Q294" i="31"/>
  <c r="Q302" i="31"/>
  <c r="Q310" i="31"/>
  <c r="Q318" i="31"/>
  <c r="Q326" i="31"/>
  <c r="Q334" i="31"/>
  <c r="Q342" i="31"/>
  <c r="Q350" i="31"/>
  <c r="Q358" i="31"/>
  <c r="Q366" i="31"/>
  <c r="Q374" i="31"/>
  <c r="Q382" i="31"/>
  <c r="Q390" i="31"/>
  <c r="Q398" i="31"/>
  <c r="Q406" i="31"/>
  <c r="Q414" i="31"/>
  <c r="Q422" i="31"/>
  <c r="Q430" i="31"/>
  <c r="Q438" i="31"/>
  <c r="Q79" i="31"/>
  <c r="Q191" i="31"/>
  <c r="Q39" i="31"/>
  <c r="Q151" i="31"/>
  <c r="Q7" i="31"/>
  <c r="Q81" i="31"/>
  <c r="Q155" i="31"/>
  <c r="Q233" i="31"/>
  <c r="Q291" i="31"/>
  <c r="Q347" i="31"/>
  <c r="Q403" i="31"/>
  <c r="Q527" i="31"/>
  <c r="Q581" i="31"/>
  <c r="Q283" i="31"/>
  <c r="Q357" i="31"/>
  <c r="Q421" i="31"/>
  <c r="Q509" i="31"/>
  <c r="Q533" i="31"/>
  <c r="Q563" i="31"/>
  <c r="Q589" i="31"/>
  <c r="Q613" i="31"/>
  <c r="Q435" i="31"/>
  <c r="Q471" i="31"/>
  <c r="Q481" i="31"/>
  <c r="Q493" i="31"/>
  <c r="Q633" i="31"/>
  <c r="Q643" i="31"/>
  <c r="Q655" i="31"/>
  <c r="Q451" i="31"/>
  <c r="Q461" i="31"/>
  <c r="Q4" i="31"/>
  <c r="Q14" i="31"/>
  <c r="Q24" i="31"/>
  <c r="Q32" i="31"/>
  <c r="Q40" i="31"/>
  <c r="Q48" i="31"/>
  <c r="Q56" i="31"/>
  <c r="Q64" i="31"/>
  <c r="Q72" i="31"/>
  <c r="Q80" i="31"/>
  <c r="Q88" i="31"/>
  <c r="Q96" i="31"/>
  <c r="Q104" i="31"/>
  <c r="Q112" i="31"/>
  <c r="Q120" i="31"/>
  <c r="Q128" i="31"/>
  <c r="Q136" i="31"/>
  <c r="Q144" i="31"/>
  <c r="Q152" i="31"/>
  <c r="Q160" i="31"/>
  <c r="Q168" i="31"/>
  <c r="Q176" i="31"/>
  <c r="Q184" i="31"/>
  <c r="Q192" i="31"/>
  <c r="Q200" i="31"/>
  <c r="Q208" i="31"/>
  <c r="Q216" i="31"/>
  <c r="Q224" i="31"/>
  <c r="Q232" i="31"/>
  <c r="Q240" i="31"/>
  <c r="Q248" i="31"/>
  <c r="Q256" i="31"/>
  <c r="Q264" i="31"/>
  <c r="Q272" i="31"/>
  <c r="Q280" i="31"/>
  <c r="Q288" i="31"/>
  <c r="Q296" i="31"/>
  <c r="Q304" i="31"/>
  <c r="Q312" i="31"/>
  <c r="Q320" i="31"/>
  <c r="Q328" i="31"/>
  <c r="Q336" i="31"/>
  <c r="Q344" i="31"/>
  <c r="Q352" i="31"/>
  <c r="Q360" i="31"/>
  <c r="Q368" i="31"/>
  <c r="Q376" i="31"/>
  <c r="Q384" i="31"/>
  <c r="Q392" i="31"/>
  <c r="Q400" i="31"/>
  <c r="Q408" i="31"/>
  <c r="Q416" i="31"/>
  <c r="Q424" i="31"/>
  <c r="Q432" i="31"/>
  <c r="Q440" i="31"/>
  <c r="Q646" i="31"/>
  <c r="Q614" i="31"/>
  <c r="Q592" i="31"/>
  <c r="Q570" i="31"/>
  <c r="Q550" i="31"/>
  <c r="Q538" i="31"/>
  <c r="Q528" i="31"/>
  <c r="Q518" i="31"/>
  <c r="Q506" i="31"/>
  <c r="Q496" i="31"/>
  <c r="Q486" i="31"/>
  <c r="Q474" i="31"/>
  <c r="Q464" i="31"/>
  <c r="Q454" i="31"/>
  <c r="Q442" i="31"/>
  <c r="Q410" i="31"/>
  <c r="Q378" i="31"/>
  <c r="Q346" i="31"/>
  <c r="Q314" i="31"/>
  <c r="Q282" i="31"/>
  <c r="Q250" i="31"/>
  <c r="Q218" i="31"/>
  <c r="Q186" i="31"/>
  <c r="Q154" i="31"/>
  <c r="Q122" i="31"/>
  <c r="Q90" i="31"/>
  <c r="Q58" i="31"/>
  <c r="Q26" i="31"/>
  <c r="Q453" i="31"/>
  <c r="Q625" i="31"/>
  <c r="Q621" i="31"/>
  <c r="Q515" i="31"/>
  <c r="Q595" i="31"/>
  <c r="Q305" i="31"/>
  <c r="Q25" i="31"/>
  <c r="Q107" i="31"/>
  <c r="A32" i="10"/>
  <c r="BU66" i="7"/>
  <c r="BU65" i="7"/>
  <c r="BU64" i="7"/>
  <c r="BU63" i="7"/>
  <c r="BU62" i="7"/>
  <c r="BU61" i="7"/>
  <c r="BU60" i="7"/>
  <c r="BU59" i="7"/>
  <c r="BU58" i="7"/>
  <c r="BU57" i="7"/>
  <c r="BU56" i="7"/>
  <c r="BU55" i="7"/>
  <c r="BU54" i="7"/>
  <c r="BU53" i="7"/>
  <c r="BU52" i="7"/>
  <c r="BU51" i="7"/>
  <c r="BU50" i="7"/>
  <c r="BU49" i="7"/>
  <c r="BU48" i="7"/>
  <c r="BU47" i="7"/>
  <c r="BU46" i="7"/>
  <c r="BU45" i="7"/>
  <c r="BU44" i="7"/>
  <c r="BU43" i="7"/>
  <c r="BU42" i="7"/>
  <c r="BU41" i="7"/>
  <c r="BU40" i="7"/>
  <c r="BU39" i="7"/>
  <c r="BU38" i="7"/>
  <c r="BU37" i="7"/>
  <c r="BU36" i="7"/>
  <c r="BU35" i="7"/>
  <c r="BU34" i="7"/>
  <c r="BU33" i="7"/>
  <c r="BU32" i="7"/>
  <c r="BU31" i="7"/>
  <c r="BU30" i="7"/>
  <c r="BU29" i="7"/>
  <c r="BU28" i="7"/>
  <c r="BU27" i="7"/>
  <c r="BU26" i="7"/>
  <c r="BU25" i="7"/>
  <c r="BU24" i="7"/>
  <c r="BU23" i="7"/>
  <c r="BU22" i="7"/>
  <c r="BU21" i="7"/>
  <c r="BU20" i="7"/>
  <c r="BU19" i="7"/>
  <c r="BU18" i="7"/>
  <c r="BU17" i="7"/>
  <c r="BU16" i="7"/>
  <c r="BU15" i="7"/>
  <c r="BU14" i="7"/>
  <c r="BU13" i="7"/>
  <c r="BU12" i="7"/>
  <c r="BU11" i="7"/>
  <c r="BU10" i="7"/>
  <c r="BU9" i="7"/>
  <c r="BU8" i="7"/>
  <c r="BU7" i="7"/>
  <c r="BU6" i="7"/>
  <c r="BU5" i="7"/>
  <c r="BU4" i="7"/>
  <c r="BU3" i="7"/>
  <c r="CB70" i="7"/>
  <c r="BU2" i="7"/>
  <c r="H9" i="24" l="1"/>
  <c r="G9" i="24"/>
  <c r="F9" i="24"/>
  <c r="E9" i="24"/>
  <c r="E8" i="24"/>
  <c r="F8" i="24"/>
  <c r="G8" i="24"/>
  <c r="H8" i="24"/>
  <c r="Q135" i="4" l="1"/>
  <c r="Q13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Q1953" i="6"/>
  <c r="AQ1952" i="6"/>
  <c r="AQ1951" i="6"/>
  <c r="AQ1950" i="6"/>
  <c r="AQ1949" i="6"/>
  <c r="AQ1948" i="6"/>
  <c r="AQ1947" i="6"/>
  <c r="AQ1946" i="6"/>
  <c r="AQ1945" i="6"/>
  <c r="AQ1944" i="6"/>
  <c r="AQ1943" i="6"/>
  <c r="AQ1942" i="6"/>
  <c r="AQ1941" i="6"/>
  <c r="AQ1940" i="6"/>
  <c r="AQ1939" i="6"/>
  <c r="AQ1938" i="6"/>
  <c r="AQ1937" i="6"/>
  <c r="AQ1936" i="6"/>
  <c r="AQ1935" i="6"/>
  <c r="AQ1934" i="6"/>
  <c r="AQ1933" i="6"/>
  <c r="AQ1932" i="6"/>
  <c r="AQ1931" i="6"/>
  <c r="AQ1930" i="6"/>
  <c r="AQ1929" i="6"/>
  <c r="AQ1928" i="6"/>
  <c r="AQ1927" i="6"/>
  <c r="AQ1926" i="6"/>
  <c r="AQ1925" i="6"/>
  <c r="AQ1924" i="6"/>
  <c r="AQ1923" i="6"/>
  <c r="AQ1922" i="6"/>
  <c r="AQ1921" i="6"/>
  <c r="AQ1920" i="6"/>
  <c r="AQ1919" i="6"/>
  <c r="AQ1918" i="6"/>
  <c r="AQ1917" i="6"/>
  <c r="AQ1916" i="6"/>
  <c r="AQ1915" i="6"/>
  <c r="AQ1914" i="6"/>
  <c r="AQ1913" i="6"/>
  <c r="AQ1912" i="6"/>
  <c r="AQ1911" i="6"/>
  <c r="AQ1910" i="6"/>
  <c r="AQ1909" i="6"/>
  <c r="AQ1908" i="6"/>
  <c r="AQ1907" i="6"/>
  <c r="AQ1906" i="6"/>
  <c r="AQ1905" i="6"/>
  <c r="AQ1904" i="6"/>
  <c r="AQ1903" i="6"/>
  <c r="AQ1902" i="6"/>
  <c r="AQ1901" i="6"/>
  <c r="AQ1900" i="6"/>
  <c r="AQ1899" i="6"/>
  <c r="AQ1898" i="6"/>
  <c r="AQ1897" i="6"/>
  <c r="AQ1896" i="6"/>
  <c r="AQ1895" i="6"/>
  <c r="AQ1894" i="6"/>
  <c r="AQ1893" i="6"/>
  <c r="AQ1892" i="6"/>
  <c r="AQ1891" i="6"/>
  <c r="AQ1890" i="6"/>
  <c r="AQ1889" i="6"/>
  <c r="AQ1888" i="6"/>
  <c r="AQ1887" i="6"/>
  <c r="AQ1886" i="6"/>
  <c r="AQ1885" i="6"/>
  <c r="AQ1884" i="6"/>
  <c r="AQ1883" i="6"/>
  <c r="AQ1882" i="6"/>
  <c r="AQ1881" i="6"/>
  <c r="AQ1880" i="6"/>
  <c r="AQ1879" i="6"/>
  <c r="AQ1878" i="6"/>
  <c r="AQ1877" i="6"/>
  <c r="AQ1876" i="6"/>
  <c r="AQ1875" i="6"/>
  <c r="AQ1874" i="6"/>
  <c r="AQ1873" i="6"/>
  <c r="AQ1872" i="6"/>
  <c r="AQ1871" i="6"/>
  <c r="AQ1870" i="6"/>
  <c r="AQ1869" i="6"/>
  <c r="AQ1868" i="6"/>
  <c r="AQ1867" i="6"/>
  <c r="AQ1866" i="6"/>
  <c r="AQ1865" i="6"/>
  <c r="AQ1864" i="6"/>
  <c r="AQ1863" i="6"/>
  <c r="AQ1862" i="6"/>
  <c r="AQ1861" i="6"/>
  <c r="AQ1860" i="6"/>
  <c r="AQ1859" i="6"/>
  <c r="AQ1858" i="6"/>
  <c r="AQ1857" i="6"/>
  <c r="AQ1856" i="6"/>
  <c r="AQ1855" i="6"/>
  <c r="AQ1854" i="6"/>
  <c r="AQ1853" i="6"/>
  <c r="AQ1852" i="6"/>
  <c r="AQ1851" i="6"/>
  <c r="AQ1850" i="6"/>
  <c r="AQ1849" i="6"/>
  <c r="AQ1848" i="6"/>
  <c r="AQ1847" i="6"/>
  <c r="AQ1846" i="6"/>
  <c r="AQ1845" i="6"/>
  <c r="AQ1844" i="6"/>
  <c r="AQ1843" i="6"/>
  <c r="AQ1842" i="6"/>
  <c r="AQ1841" i="6"/>
  <c r="AQ1840" i="6"/>
  <c r="AQ1839" i="6"/>
  <c r="AQ1838" i="6"/>
  <c r="AQ1837" i="6"/>
  <c r="AQ1836" i="6"/>
  <c r="AQ1835" i="6"/>
  <c r="AQ1834" i="6"/>
  <c r="AQ1833" i="6"/>
  <c r="AQ1832" i="6"/>
  <c r="AQ1831" i="6"/>
  <c r="AQ1830" i="6"/>
  <c r="AQ1829" i="6"/>
  <c r="AQ1828" i="6"/>
  <c r="AQ1827" i="6"/>
  <c r="AQ1826" i="6"/>
  <c r="AQ1825" i="6"/>
  <c r="AQ1824" i="6"/>
  <c r="AQ1823" i="6"/>
  <c r="AQ1822" i="6"/>
  <c r="AQ1821" i="6"/>
  <c r="AQ1820" i="6"/>
  <c r="AQ1819" i="6"/>
  <c r="AQ1818" i="6"/>
  <c r="AQ1817" i="6"/>
  <c r="AQ1816" i="6"/>
  <c r="AQ1815" i="6"/>
  <c r="AQ1814" i="6"/>
  <c r="AQ1813" i="6"/>
  <c r="AQ1812" i="6"/>
  <c r="AQ1811" i="6"/>
  <c r="AQ1810" i="6"/>
  <c r="AQ1809" i="6"/>
  <c r="AQ1808" i="6"/>
  <c r="AQ1807" i="6"/>
  <c r="AQ1806" i="6"/>
  <c r="AQ1805" i="6"/>
  <c r="AQ1804" i="6"/>
  <c r="AQ1803" i="6"/>
  <c r="AQ1802" i="6"/>
  <c r="AQ1801" i="6"/>
  <c r="AQ1800" i="6"/>
  <c r="AQ1799" i="6"/>
  <c r="AQ1798" i="6"/>
  <c r="AQ1797" i="6"/>
  <c r="AQ1796" i="6"/>
  <c r="AQ1795" i="6"/>
  <c r="AQ1794" i="6"/>
  <c r="AQ1793" i="6"/>
  <c r="AQ1792" i="6"/>
  <c r="AQ1791" i="6"/>
  <c r="AQ1790" i="6"/>
  <c r="AQ1789" i="6"/>
  <c r="AQ1788" i="6"/>
  <c r="AQ1787" i="6"/>
  <c r="AQ1786" i="6"/>
  <c r="AQ1785" i="6"/>
  <c r="AQ1784" i="6"/>
  <c r="AQ1783" i="6"/>
  <c r="AQ1782" i="6"/>
  <c r="AQ1781" i="6"/>
  <c r="AQ1780" i="6"/>
  <c r="AQ1779" i="6"/>
  <c r="AQ1778" i="6"/>
  <c r="AQ1777" i="6"/>
  <c r="AQ1776" i="6"/>
  <c r="AQ1775" i="6"/>
  <c r="AQ1774" i="6"/>
  <c r="AQ1773" i="6"/>
  <c r="AQ1772" i="6"/>
  <c r="AQ1771" i="6"/>
  <c r="AQ1770" i="6"/>
  <c r="AQ1769" i="6"/>
  <c r="AQ1768" i="6"/>
  <c r="AQ1767" i="6"/>
  <c r="AQ1766" i="6"/>
  <c r="AQ1765" i="6"/>
  <c r="AQ1764" i="6"/>
  <c r="AQ1763" i="6"/>
  <c r="AQ1762" i="6"/>
  <c r="AQ1761" i="6"/>
  <c r="AQ1760" i="6"/>
  <c r="AQ1759" i="6"/>
  <c r="AQ1758" i="6"/>
  <c r="AQ1757" i="6"/>
  <c r="AQ1756" i="6"/>
  <c r="AQ1755" i="6"/>
  <c r="AQ1754" i="6"/>
  <c r="AQ1753" i="6"/>
  <c r="AQ1752" i="6"/>
  <c r="AQ1751" i="6"/>
  <c r="AQ1750" i="6"/>
  <c r="AQ1749" i="6"/>
  <c r="AQ1748" i="6"/>
  <c r="AQ1747" i="6"/>
  <c r="AQ1746" i="6"/>
  <c r="AQ1745" i="6"/>
  <c r="AQ1744" i="6"/>
  <c r="AQ1743" i="6"/>
  <c r="AQ1742" i="6"/>
  <c r="AQ1741" i="6"/>
  <c r="AQ1740" i="6"/>
  <c r="AQ1739" i="6"/>
  <c r="AQ1738" i="6"/>
  <c r="AQ1737" i="6"/>
  <c r="AQ1736" i="6"/>
  <c r="AQ1735" i="6"/>
  <c r="AQ1734" i="6"/>
  <c r="AQ1733" i="6"/>
  <c r="AQ1732" i="6"/>
  <c r="AQ1731" i="6"/>
  <c r="AQ1730" i="6"/>
  <c r="AQ1729" i="6"/>
  <c r="AQ1728" i="6"/>
  <c r="AQ1727" i="6"/>
  <c r="AQ1726" i="6"/>
  <c r="AQ1725" i="6"/>
  <c r="AQ1724" i="6"/>
  <c r="AQ1723" i="6"/>
  <c r="AQ1722" i="6"/>
  <c r="AQ1721" i="6"/>
  <c r="AQ1720" i="6"/>
  <c r="AQ1719" i="6"/>
  <c r="AQ1718" i="6"/>
  <c r="AQ1717" i="6"/>
  <c r="AQ1716" i="6"/>
  <c r="AQ1715" i="6"/>
  <c r="AQ1714" i="6"/>
  <c r="AQ1713" i="6"/>
  <c r="AQ1712" i="6"/>
  <c r="AQ1711" i="6"/>
  <c r="AQ1710" i="6"/>
  <c r="AQ1709" i="6"/>
  <c r="AQ1708" i="6"/>
  <c r="AQ1707" i="6"/>
  <c r="AQ1706" i="6"/>
  <c r="AQ1705" i="6"/>
  <c r="AQ1704" i="6"/>
  <c r="AQ1703" i="6"/>
  <c r="AQ1702" i="6"/>
  <c r="AQ1701" i="6"/>
  <c r="AQ1700" i="6"/>
  <c r="AQ1699" i="6"/>
  <c r="AQ1698" i="6"/>
  <c r="AQ1697" i="6"/>
  <c r="AQ1696" i="6"/>
  <c r="AQ1695" i="6"/>
  <c r="AQ1694" i="6"/>
  <c r="AQ1693" i="6"/>
  <c r="AQ1692" i="6"/>
  <c r="AQ1691" i="6"/>
  <c r="AQ1690" i="6"/>
  <c r="AQ1689" i="6"/>
  <c r="AQ1688" i="6"/>
  <c r="AQ1687" i="6"/>
  <c r="AQ1686" i="6"/>
  <c r="AQ1685" i="6"/>
  <c r="AQ1684" i="6"/>
  <c r="AQ1683" i="6"/>
  <c r="AQ1682" i="6"/>
  <c r="AQ1681" i="6"/>
  <c r="AQ1680" i="6"/>
  <c r="AQ1679" i="6"/>
  <c r="AQ1678" i="6"/>
  <c r="AQ1677" i="6"/>
  <c r="AQ1676" i="6"/>
  <c r="AQ1675" i="6"/>
  <c r="AQ1674" i="6"/>
  <c r="AQ1673" i="6"/>
  <c r="AQ1672" i="6"/>
  <c r="AQ1671" i="6"/>
  <c r="AQ1670" i="6"/>
  <c r="AQ1669" i="6"/>
  <c r="AQ1668" i="6"/>
  <c r="AQ1667" i="6"/>
  <c r="AQ1666" i="6"/>
  <c r="AQ1665" i="6"/>
  <c r="AQ1664" i="6"/>
  <c r="AQ1663" i="6"/>
  <c r="AQ1662" i="6"/>
  <c r="AQ1661" i="6"/>
  <c r="AQ1660" i="6"/>
  <c r="AQ1659" i="6"/>
  <c r="AQ1658" i="6"/>
  <c r="AQ1657" i="6"/>
  <c r="AQ1656" i="6"/>
  <c r="AQ1655" i="6"/>
  <c r="AQ1654" i="6"/>
  <c r="AQ1653" i="6"/>
  <c r="AQ1652" i="6"/>
  <c r="AQ1651" i="6"/>
  <c r="AQ1650" i="6"/>
  <c r="AQ1649" i="6"/>
  <c r="AQ1648" i="6"/>
  <c r="AQ1647" i="6"/>
  <c r="AQ1646" i="6"/>
  <c r="AQ1645" i="6"/>
  <c r="AQ1644" i="6"/>
  <c r="AQ1643" i="6"/>
  <c r="AQ1642" i="6"/>
  <c r="AQ1641" i="6"/>
  <c r="AQ1640" i="6"/>
  <c r="AQ1639" i="6"/>
  <c r="AQ1638" i="6"/>
  <c r="AQ1637" i="6"/>
  <c r="AQ1636" i="6"/>
  <c r="AQ1635" i="6"/>
  <c r="AQ1634" i="6"/>
  <c r="AQ1633" i="6"/>
  <c r="AQ1632" i="6"/>
  <c r="AQ1631" i="6"/>
  <c r="AQ1630" i="6"/>
  <c r="AQ1629" i="6"/>
  <c r="AQ1628" i="6"/>
  <c r="AQ1627" i="6"/>
  <c r="AQ1626" i="6"/>
  <c r="AQ1625" i="6"/>
  <c r="AQ1624" i="6"/>
  <c r="AQ1623" i="6"/>
  <c r="AQ1622" i="6"/>
  <c r="AQ1621" i="6"/>
  <c r="AQ1620" i="6"/>
  <c r="AQ1619" i="6"/>
  <c r="AQ1618" i="6"/>
  <c r="AQ1617" i="6"/>
  <c r="AQ1616" i="6"/>
  <c r="AQ1615" i="6"/>
  <c r="AQ1614" i="6"/>
  <c r="AQ1613" i="6"/>
  <c r="AQ1612" i="6"/>
  <c r="AQ1611" i="6"/>
  <c r="AQ1610" i="6"/>
  <c r="AQ1609" i="6"/>
  <c r="AQ1608" i="6"/>
  <c r="AQ1607" i="6"/>
  <c r="AQ1606" i="6"/>
  <c r="AQ1605" i="6"/>
  <c r="AQ1604" i="6"/>
  <c r="AQ1603" i="6"/>
  <c r="AQ1602" i="6"/>
  <c r="AQ1601" i="6"/>
  <c r="AQ1600" i="6"/>
  <c r="AQ1599" i="6"/>
  <c r="AQ1598" i="6"/>
  <c r="AQ1597" i="6"/>
  <c r="AQ1596" i="6"/>
  <c r="AQ1595" i="6"/>
  <c r="AQ1594" i="6"/>
  <c r="AQ1593" i="6"/>
  <c r="AQ1592" i="6"/>
  <c r="AQ1591" i="6"/>
  <c r="AQ1590" i="6"/>
  <c r="AQ1589" i="6"/>
  <c r="AQ1588" i="6"/>
  <c r="AQ1587" i="6"/>
  <c r="AQ1586" i="6"/>
  <c r="AQ1585" i="6"/>
  <c r="AQ1584" i="6"/>
  <c r="AQ1583" i="6"/>
  <c r="AQ1582" i="6"/>
  <c r="AQ1581" i="6"/>
  <c r="AQ1580" i="6"/>
  <c r="AQ1579" i="6"/>
  <c r="AQ1578" i="6"/>
  <c r="AQ1577" i="6"/>
  <c r="AQ1576" i="6"/>
  <c r="AQ1575" i="6"/>
  <c r="AQ1574" i="6"/>
  <c r="AQ1573" i="6"/>
  <c r="AQ1572" i="6"/>
  <c r="AQ1571" i="6"/>
  <c r="AQ1570" i="6"/>
  <c r="AQ1569" i="6"/>
  <c r="AQ1568" i="6"/>
  <c r="AQ1567" i="6"/>
  <c r="AQ1566" i="6"/>
  <c r="AQ1565" i="6"/>
  <c r="AQ1564" i="6"/>
  <c r="AQ1563" i="6"/>
  <c r="AQ1562" i="6"/>
  <c r="AQ1561" i="6"/>
  <c r="AQ1560" i="6"/>
  <c r="AQ1559" i="6"/>
  <c r="AQ1558" i="6"/>
  <c r="AQ1557" i="6"/>
  <c r="AQ1556" i="6"/>
  <c r="AQ1555" i="6"/>
  <c r="AQ1554" i="6"/>
  <c r="AQ1553" i="6"/>
  <c r="AQ1552" i="6"/>
  <c r="AQ1551" i="6"/>
  <c r="AQ1550" i="6"/>
  <c r="AQ1549" i="6"/>
  <c r="AQ1548" i="6"/>
  <c r="AQ1547" i="6"/>
  <c r="AQ1546" i="6"/>
  <c r="AQ1545" i="6"/>
  <c r="AQ1544" i="6"/>
  <c r="AQ1543" i="6"/>
  <c r="AQ1542" i="6"/>
  <c r="AQ1541" i="6"/>
  <c r="AQ1540" i="6"/>
  <c r="AQ1539" i="6"/>
  <c r="AQ1538" i="6"/>
  <c r="AQ1537" i="6"/>
  <c r="AQ1536" i="6"/>
  <c r="AQ1535" i="6"/>
  <c r="AQ1534" i="6"/>
  <c r="AQ1533" i="6"/>
  <c r="AQ1532" i="6"/>
  <c r="AQ1531" i="6"/>
  <c r="AQ1530" i="6"/>
  <c r="AQ1529" i="6"/>
  <c r="AQ1528" i="6"/>
  <c r="AQ1527" i="6"/>
  <c r="AQ1526" i="6"/>
  <c r="AQ1525" i="6"/>
  <c r="AQ1524" i="6"/>
  <c r="AQ1523" i="6"/>
  <c r="AQ1522" i="6"/>
  <c r="AQ1521" i="6"/>
  <c r="AQ1520" i="6"/>
  <c r="AQ1519" i="6"/>
  <c r="AQ1518" i="6"/>
  <c r="AQ1517" i="6"/>
  <c r="AQ1516" i="6"/>
  <c r="AQ1515" i="6"/>
  <c r="AQ1514" i="6"/>
  <c r="AQ1513" i="6"/>
  <c r="AQ1512" i="6"/>
  <c r="AQ1511" i="6"/>
  <c r="AQ1510" i="6"/>
  <c r="AQ1509" i="6"/>
  <c r="AQ1508" i="6"/>
  <c r="AQ1507" i="6"/>
  <c r="AQ1506" i="6"/>
  <c r="AQ1505" i="6"/>
  <c r="AQ1504" i="6"/>
  <c r="AQ1503" i="6"/>
  <c r="AQ1502" i="6"/>
  <c r="AQ1501" i="6"/>
  <c r="AQ1500" i="6"/>
  <c r="AQ1499" i="6"/>
  <c r="AQ1498" i="6"/>
  <c r="AQ1497" i="6"/>
  <c r="AQ1496" i="6"/>
  <c r="AQ1495" i="6"/>
  <c r="AQ1494" i="6"/>
  <c r="AQ1493" i="6"/>
  <c r="AQ1492" i="6"/>
  <c r="AQ1491" i="6"/>
  <c r="AQ1490" i="6"/>
  <c r="AQ1489" i="6"/>
  <c r="AQ1488" i="6"/>
  <c r="AQ1487" i="6"/>
  <c r="AQ1486" i="6"/>
  <c r="AQ1485" i="6"/>
  <c r="AQ1484" i="6"/>
  <c r="AQ1483" i="6"/>
  <c r="AQ1482" i="6"/>
  <c r="AQ1481" i="6"/>
  <c r="AQ1480" i="6"/>
  <c r="AQ1479" i="6"/>
  <c r="AQ1478" i="6"/>
  <c r="AQ1477" i="6"/>
  <c r="AQ1476" i="6"/>
  <c r="AQ1475" i="6"/>
  <c r="AQ1474" i="6"/>
  <c r="AQ1473" i="6"/>
  <c r="AQ1472" i="6"/>
  <c r="AQ1471" i="6"/>
  <c r="AQ1470" i="6"/>
  <c r="AQ1469" i="6"/>
  <c r="AQ1468" i="6"/>
  <c r="AQ1467" i="6"/>
  <c r="AQ1466" i="6"/>
  <c r="AQ1465" i="6"/>
  <c r="AQ1464" i="6"/>
  <c r="AQ1463" i="6"/>
  <c r="AQ1462" i="6"/>
  <c r="AQ1461" i="6"/>
  <c r="AQ1460" i="6"/>
  <c r="AQ1459" i="6"/>
  <c r="AQ1458" i="6"/>
  <c r="AQ1457" i="6"/>
  <c r="AQ1456" i="6"/>
  <c r="AQ1455" i="6"/>
  <c r="AQ1454" i="6"/>
  <c r="AQ1453" i="6"/>
  <c r="AQ1452" i="6"/>
  <c r="AQ1451" i="6"/>
  <c r="AQ1450" i="6"/>
  <c r="AQ1449" i="6"/>
  <c r="AQ1448" i="6"/>
  <c r="AQ1447" i="6"/>
  <c r="AQ1446" i="6"/>
  <c r="AQ1445" i="6"/>
  <c r="AQ1444" i="6"/>
  <c r="AQ1443" i="6"/>
  <c r="AQ1442" i="6"/>
  <c r="AQ1441" i="6"/>
  <c r="AQ1440" i="6"/>
  <c r="AQ1439" i="6"/>
  <c r="AQ1438" i="6"/>
  <c r="AQ1437" i="6"/>
  <c r="AQ1436" i="6"/>
  <c r="AQ1435" i="6"/>
  <c r="AQ1434" i="6"/>
  <c r="AQ1433" i="6"/>
  <c r="AQ1432" i="6"/>
  <c r="AQ1431" i="6"/>
  <c r="AQ1430" i="6"/>
  <c r="AQ1429" i="6"/>
  <c r="AQ1428" i="6"/>
  <c r="AQ1427" i="6"/>
  <c r="AQ1426" i="6"/>
  <c r="AQ1425" i="6"/>
  <c r="AQ1424" i="6"/>
  <c r="AQ1423" i="6"/>
  <c r="AQ1422" i="6"/>
  <c r="AQ1421" i="6"/>
  <c r="AQ1420" i="6"/>
  <c r="AQ1419" i="6"/>
  <c r="AQ1418" i="6"/>
  <c r="AQ1417" i="6"/>
  <c r="AQ1416" i="6"/>
  <c r="AQ1415" i="6"/>
  <c r="AQ1414" i="6"/>
  <c r="AQ1413" i="6"/>
  <c r="AQ1412" i="6"/>
  <c r="AQ1411" i="6"/>
  <c r="AQ1410" i="6"/>
  <c r="AQ1409" i="6"/>
  <c r="AQ1408" i="6"/>
  <c r="AQ1407" i="6"/>
  <c r="AQ1406" i="6"/>
  <c r="AQ1405" i="6"/>
  <c r="AQ1404" i="6"/>
  <c r="AQ1403" i="6"/>
  <c r="AQ1402" i="6"/>
  <c r="AQ1401" i="6"/>
  <c r="AQ1400" i="6"/>
  <c r="AQ1399" i="6"/>
  <c r="AQ1398" i="6"/>
  <c r="AQ1397" i="6"/>
  <c r="AQ1396" i="6"/>
  <c r="AQ1395" i="6"/>
  <c r="AQ1394" i="6"/>
  <c r="AQ1393" i="6"/>
  <c r="AQ1392" i="6"/>
  <c r="AQ1391" i="6"/>
  <c r="AQ1390" i="6"/>
  <c r="AQ1389" i="6"/>
  <c r="AQ1388" i="6"/>
  <c r="AQ1387" i="6"/>
  <c r="AQ1386" i="6"/>
  <c r="AQ1385" i="6"/>
  <c r="AQ1384" i="6"/>
  <c r="AQ1383" i="6"/>
  <c r="AQ1382" i="6"/>
  <c r="AQ1381" i="6"/>
  <c r="AQ1380" i="6"/>
  <c r="AQ1379" i="6"/>
  <c r="AQ1378" i="6"/>
  <c r="AQ1377" i="6"/>
  <c r="AQ1376" i="6"/>
  <c r="AQ1375" i="6"/>
  <c r="AQ1374" i="6"/>
  <c r="AQ1373" i="6"/>
  <c r="AQ1372" i="6"/>
  <c r="AQ1371" i="6"/>
  <c r="AQ1370" i="6"/>
  <c r="AQ1369" i="6"/>
  <c r="AQ1368" i="6"/>
  <c r="AQ1367" i="6"/>
  <c r="AQ1366" i="6"/>
  <c r="AQ1365" i="6"/>
  <c r="AQ1364" i="6"/>
  <c r="AQ1363" i="6"/>
  <c r="AQ1362" i="6"/>
  <c r="AQ1361" i="6"/>
  <c r="AQ1360" i="6"/>
  <c r="AQ1359" i="6"/>
  <c r="AQ1358" i="6"/>
  <c r="AQ1357" i="6"/>
  <c r="AQ1356" i="6"/>
  <c r="AQ1355" i="6"/>
  <c r="AQ1354" i="6"/>
  <c r="AQ1353" i="6"/>
  <c r="AQ1352" i="6"/>
  <c r="AQ1351" i="6"/>
  <c r="AQ1350" i="6"/>
  <c r="AQ1349" i="6"/>
  <c r="AQ1348" i="6"/>
  <c r="AQ1347" i="6"/>
  <c r="AQ1346" i="6"/>
  <c r="AQ1345" i="6"/>
  <c r="AQ1344" i="6"/>
  <c r="AQ1343" i="6"/>
  <c r="AQ1342" i="6"/>
  <c r="AQ1341" i="6"/>
  <c r="AQ1340" i="6"/>
  <c r="AQ1339" i="6"/>
  <c r="AQ1338" i="6"/>
  <c r="AQ1337" i="6"/>
  <c r="AQ1336" i="6"/>
  <c r="AQ1335" i="6"/>
  <c r="AQ1334" i="6"/>
  <c r="AQ1333" i="6"/>
  <c r="AQ1332" i="6"/>
  <c r="AQ1331" i="6"/>
  <c r="AQ1330" i="6"/>
  <c r="AQ1329" i="6"/>
  <c r="AQ1328" i="6"/>
  <c r="AQ1327" i="6"/>
  <c r="AQ1326" i="6"/>
  <c r="AQ1325" i="6"/>
  <c r="AQ1324" i="6"/>
  <c r="AQ1323" i="6"/>
  <c r="AQ1322" i="6"/>
  <c r="AQ1321" i="6"/>
  <c r="AQ1320" i="6"/>
  <c r="AQ1319" i="6"/>
  <c r="AQ1318" i="6"/>
  <c r="AQ1317" i="6"/>
  <c r="AQ1316" i="6"/>
  <c r="AQ1315" i="6"/>
  <c r="AQ1314" i="6"/>
  <c r="AQ1313" i="6"/>
  <c r="AQ1312" i="6"/>
  <c r="AQ1311" i="6"/>
  <c r="AQ1310" i="6"/>
  <c r="AQ1309" i="6"/>
  <c r="AQ1308" i="6"/>
  <c r="AQ1307" i="6"/>
  <c r="AQ1306" i="6"/>
  <c r="AQ1305" i="6"/>
  <c r="AQ1304" i="6"/>
  <c r="AQ1303" i="6"/>
  <c r="AQ1302" i="6"/>
  <c r="AQ1301" i="6"/>
  <c r="AQ1300" i="6"/>
  <c r="AQ1299" i="6"/>
  <c r="AQ1298" i="6"/>
  <c r="AQ1297" i="6"/>
  <c r="AQ1296" i="6"/>
  <c r="AQ1295" i="6"/>
  <c r="AQ1294" i="6"/>
  <c r="AQ1293" i="6"/>
  <c r="AQ1292" i="6"/>
  <c r="AQ1291" i="6"/>
  <c r="AQ1290" i="6"/>
  <c r="AQ1289" i="6"/>
  <c r="AQ1288" i="6"/>
  <c r="AQ1287" i="6"/>
  <c r="AQ1286" i="6"/>
  <c r="AQ1285" i="6"/>
  <c r="AQ1284" i="6"/>
  <c r="AQ1283" i="6"/>
  <c r="AQ1282" i="6"/>
  <c r="AQ1281" i="6"/>
  <c r="AQ1280" i="6"/>
  <c r="AQ1279" i="6"/>
  <c r="AQ1278" i="6"/>
  <c r="AQ1277" i="6"/>
  <c r="AQ1276" i="6"/>
  <c r="AQ1275" i="6"/>
  <c r="AQ1274" i="6"/>
  <c r="AQ1273" i="6"/>
  <c r="AQ1272" i="6"/>
  <c r="AQ1271" i="6"/>
  <c r="AQ1270" i="6"/>
  <c r="AQ1269" i="6"/>
  <c r="AQ1268" i="6"/>
  <c r="AQ1267" i="6"/>
  <c r="AQ1266" i="6"/>
  <c r="AQ1265" i="6"/>
  <c r="AQ1264" i="6"/>
  <c r="AQ1263" i="6"/>
  <c r="AQ1262" i="6"/>
  <c r="AQ1261" i="6"/>
  <c r="AQ1260" i="6"/>
  <c r="AQ1259" i="6"/>
  <c r="AQ1258" i="6"/>
  <c r="AQ1257" i="6"/>
  <c r="AQ1256" i="6"/>
  <c r="AQ1255" i="6"/>
  <c r="AQ1254" i="6"/>
  <c r="AQ1253" i="6"/>
  <c r="AQ1252" i="6"/>
  <c r="AQ1251" i="6"/>
  <c r="AQ1250" i="6"/>
  <c r="AQ1249" i="6"/>
  <c r="AQ1248" i="6"/>
  <c r="AQ1247" i="6"/>
  <c r="AQ1246" i="6"/>
  <c r="AQ1245" i="6"/>
  <c r="AQ1244" i="6"/>
  <c r="AQ1243" i="6"/>
  <c r="AQ1242" i="6"/>
  <c r="AQ1241" i="6"/>
  <c r="AQ1240" i="6"/>
  <c r="AQ1239" i="6"/>
  <c r="AQ1238" i="6"/>
  <c r="AQ1237" i="6"/>
  <c r="AQ1236" i="6"/>
  <c r="AQ1235" i="6"/>
  <c r="AQ1234" i="6"/>
  <c r="AQ1233" i="6"/>
  <c r="AQ1232" i="6"/>
  <c r="AQ1231" i="6"/>
  <c r="AQ1230" i="6"/>
  <c r="AQ1229" i="6"/>
  <c r="AQ1228" i="6"/>
  <c r="AQ1227" i="6"/>
  <c r="AQ1226" i="6"/>
  <c r="AQ1225" i="6"/>
  <c r="AQ1224" i="6"/>
  <c r="AQ1223" i="6"/>
  <c r="AQ1222" i="6"/>
  <c r="AQ1221" i="6"/>
  <c r="AQ1220" i="6"/>
  <c r="AQ1219" i="6"/>
  <c r="AQ1218" i="6"/>
  <c r="AQ1217" i="6"/>
  <c r="AQ1216" i="6"/>
  <c r="AQ1215" i="6"/>
  <c r="AQ1214" i="6"/>
  <c r="AQ1213" i="6"/>
  <c r="AQ1212" i="6"/>
  <c r="AQ1211" i="6"/>
  <c r="AQ1210" i="6"/>
  <c r="AQ1209" i="6"/>
  <c r="AQ1208" i="6"/>
  <c r="AQ1207" i="6"/>
  <c r="AQ1206" i="6"/>
  <c r="AQ1205" i="6"/>
  <c r="AQ1204" i="6"/>
  <c r="AQ1203" i="6"/>
  <c r="AQ1202" i="6"/>
  <c r="AQ1201" i="6"/>
  <c r="AQ1200" i="6"/>
  <c r="AQ1199" i="6"/>
  <c r="AQ1198" i="6"/>
  <c r="AQ1197" i="6"/>
  <c r="AQ1196" i="6"/>
  <c r="AQ1195" i="6"/>
  <c r="AQ1194" i="6"/>
  <c r="AQ1193" i="6"/>
  <c r="AQ1192" i="6"/>
  <c r="AQ1191" i="6"/>
  <c r="AQ1190" i="6"/>
  <c r="AQ1189" i="6"/>
  <c r="AQ1188" i="6"/>
  <c r="AQ1187" i="6"/>
  <c r="AQ1186" i="6"/>
  <c r="AQ1185" i="6"/>
  <c r="AQ1184" i="6"/>
  <c r="AQ1183" i="6"/>
  <c r="AQ1182" i="6"/>
  <c r="AQ1181" i="6"/>
  <c r="AQ1180" i="6"/>
  <c r="AQ1179" i="6"/>
  <c r="AQ1178" i="6"/>
  <c r="AQ1177" i="6"/>
  <c r="AQ1176" i="6"/>
  <c r="AQ1175" i="6"/>
  <c r="AQ1174" i="6"/>
  <c r="AQ1173" i="6"/>
  <c r="AQ1172" i="6"/>
  <c r="AQ1171" i="6"/>
  <c r="AQ1170" i="6"/>
  <c r="AQ1169" i="6"/>
  <c r="AQ1168" i="6"/>
  <c r="AQ1167" i="6"/>
  <c r="AQ1166" i="6"/>
  <c r="AQ1165" i="6"/>
  <c r="AQ1164" i="6"/>
  <c r="AQ1163" i="6"/>
  <c r="AQ1162" i="6"/>
  <c r="AQ1161" i="6"/>
  <c r="AQ1160" i="6"/>
  <c r="AQ1159" i="6"/>
  <c r="AQ1158" i="6"/>
  <c r="AQ1157" i="6"/>
  <c r="AQ1156" i="6"/>
  <c r="AQ1155" i="6"/>
  <c r="AQ1154" i="6"/>
  <c r="AQ1153" i="6"/>
  <c r="AQ1152" i="6"/>
  <c r="AQ1151" i="6"/>
  <c r="AQ1150" i="6"/>
  <c r="AQ1149" i="6"/>
  <c r="AQ1148" i="6"/>
  <c r="AQ1147" i="6"/>
  <c r="AQ1146" i="6"/>
  <c r="AQ1145" i="6"/>
  <c r="AQ1144" i="6"/>
  <c r="AQ1143" i="6"/>
  <c r="AQ1142" i="6"/>
  <c r="AQ1141" i="6"/>
  <c r="AQ1140" i="6"/>
  <c r="AQ1139" i="6"/>
  <c r="AQ1138" i="6"/>
  <c r="AQ1137" i="6"/>
  <c r="AQ1136" i="6"/>
  <c r="AQ1135" i="6"/>
  <c r="AQ1134" i="6"/>
  <c r="AQ1133" i="6"/>
  <c r="AQ1132" i="6"/>
  <c r="AQ1131" i="6"/>
  <c r="AQ1130" i="6"/>
  <c r="AQ1129" i="6"/>
  <c r="AQ1128" i="6"/>
  <c r="AQ1127" i="6"/>
  <c r="AQ1126" i="6"/>
  <c r="AQ1125" i="6"/>
  <c r="AQ1124" i="6"/>
  <c r="AQ1123" i="6"/>
  <c r="AQ1122" i="6"/>
  <c r="AQ1121" i="6"/>
  <c r="AQ1120" i="6"/>
  <c r="AQ1119" i="6"/>
  <c r="AQ1118" i="6"/>
  <c r="AQ1117" i="6"/>
  <c r="AQ1116" i="6"/>
  <c r="AQ1115" i="6"/>
  <c r="AQ1114" i="6"/>
  <c r="AQ1113" i="6"/>
  <c r="AQ1112" i="6"/>
  <c r="AQ1111" i="6"/>
  <c r="AQ1110" i="6"/>
  <c r="AQ1109" i="6"/>
  <c r="AQ1108" i="6"/>
  <c r="AQ1107" i="6"/>
  <c r="AQ1106" i="6"/>
  <c r="AQ1105" i="6"/>
  <c r="AQ1104" i="6"/>
  <c r="AQ1103" i="6"/>
  <c r="AQ1102" i="6"/>
  <c r="AQ1101" i="6"/>
  <c r="AQ1100" i="6"/>
  <c r="AQ1099" i="6"/>
  <c r="AQ1098" i="6"/>
  <c r="AQ1097" i="6"/>
  <c r="AQ1096" i="6"/>
  <c r="AQ1095" i="6"/>
  <c r="AQ1094" i="6"/>
  <c r="AQ1093" i="6"/>
  <c r="AQ1092" i="6"/>
  <c r="AQ1091" i="6"/>
  <c r="AQ1090" i="6"/>
  <c r="AQ1089" i="6"/>
  <c r="AQ1088" i="6"/>
  <c r="AQ1087" i="6"/>
  <c r="AQ1086" i="6"/>
  <c r="AQ1085" i="6"/>
  <c r="AQ1084" i="6"/>
  <c r="AQ1083" i="6"/>
  <c r="AQ1082" i="6"/>
  <c r="AQ1081" i="6"/>
  <c r="AQ1080" i="6"/>
  <c r="AQ1079" i="6"/>
  <c r="AQ1078" i="6"/>
  <c r="AQ1077" i="6"/>
  <c r="AQ1076" i="6"/>
  <c r="AQ1075" i="6"/>
  <c r="AQ1074" i="6"/>
  <c r="AQ1073" i="6"/>
  <c r="AQ1072" i="6"/>
  <c r="AQ1071" i="6"/>
  <c r="AQ1070" i="6"/>
  <c r="AQ1069" i="6"/>
  <c r="AQ1068" i="6"/>
  <c r="AQ1067" i="6"/>
  <c r="AQ1066" i="6"/>
  <c r="AQ1065" i="6"/>
  <c r="AQ1064" i="6"/>
  <c r="AQ1063" i="6"/>
  <c r="AQ1062" i="6"/>
  <c r="AQ1061" i="6"/>
  <c r="AQ1060" i="6"/>
  <c r="AQ1059" i="6"/>
  <c r="AQ1058" i="6"/>
  <c r="AQ1057" i="6"/>
  <c r="AQ1056" i="6"/>
  <c r="AQ1055" i="6"/>
  <c r="AQ1054" i="6"/>
  <c r="AQ1053" i="6"/>
  <c r="AQ1052" i="6"/>
  <c r="AQ1051" i="6"/>
  <c r="AQ1050" i="6"/>
  <c r="AQ1049" i="6"/>
  <c r="AQ1048" i="6"/>
  <c r="AQ1047" i="6"/>
  <c r="AQ1046" i="6"/>
  <c r="AQ1045" i="6"/>
  <c r="AQ1044" i="6"/>
  <c r="AQ1043" i="6"/>
  <c r="AQ1042" i="6"/>
  <c r="AQ1041" i="6"/>
  <c r="AQ1040" i="6"/>
  <c r="AQ1039" i="6"/>
  <c r="AQ1038" i="6"/>
  <c r="AQ1037" i="6"/>
  <c r="AQ1036" i="6"/>
  <c r="AQ1035" i="6"/>
  <c r="AQ1034" i="6"/>
  <c r="AQ1033" i="6"/>
  <c r="AQ1032" i="6"/>
  <c r="AQ1031" i="6"/>
  <c r="AQ1030" i="6"/>
  <c r="AQ1029" i="6"/>
  <c r="AQ1028" i="6"/>
  <c r="AQ1027" i="6"/>
  <c r="AQ1026" i="6"/>
  <c r="AQ1025" i="6"/>
  <c r="AQ1024" i="6"/>
  <c r="AQ1023" i="6"/>
  <c r="AQ1022" i="6"/>
  <c r="AQ1021" i="6"/>
  <c r="AQ1020" i="6"/>
  <c r="AQ1019" i="6"/>
  <c r="AQ1018" i="6"/>
  <c r="AQ1017" i="6"/>
  <c r="AQ1016" i="6"/>
  <c r="AQ1015" i="6"/>
  <c r="AQ1014" i="6"/>
  <c r="AQ1013" i="6"/>
  <c r="AQ1012" i="6"/>
  <c r="AQ1011" i="6"/>
  <c r="AQ1010" i="6"/>
  <c r="AQ1009" i="6"/>
  <c r="AQ1008" i="6"/>
  <c r="AQ1007" i="6"/>
  <c r="AQ1006" i="6"/>
  <c r="AQ1005" i="6"/>
  <c r="AQ1004" i="6"/>
  <c r="AQ1003" i="6"/>
  <c r="AQ1002" i="6"/>
  <c r="AQ1001" i="6"/>
  <c r="AQ1000" i="6"/>
  <c r="AQ999" i="6"/>
  <c r="AQ998" i="6"/>
  <c r="AQ997" i="6"/>
  <c r="AQ996" i="6"/>
  <c r="AQ995" i="6"/>
  <c r="AQ994" i="6"/>
  <c r="AQ993" i="6"/>
  <c r="AQ992" i="6"/>
  <c r="AQ991" i="6"/>
  <c r="AQ990" i="6"/>
  <c r="AQ989" i="6"/>
  <c r="AQ988" i="6"/>
  <c r="AQ987" i="6"/>
  <c r="AQ986" i="6"/>
  <c r="AQ985" i="6"/>
  <c r="AQ984" i="6"/>
  <c r="AQ983" i="6"/>
  <c r="AQ982" i="6"/>
  <c r="AQ981" i="6"/>
  <c r="AQ980" i="6"/>
  <c r="AQ979" i="6"/>
  <c r="AQ978" i="6"/>
  <c r="AQ977" i="6"/>
  <c r="AQ976" i="6"/>
  <c r="AQ975" i="6"/>
  <c r="AQ974" i="6"/>
  <c r="AQ973" i="6"/>
  <c r="AQ972" i="6"/>
  <c r="AQ971" i="6"/>
  <c r="AQ970" i="6"/>
  <c r="AQ969" i="6"/>
  <c r="AQ968" i="6"/>
  <c r="AQ967" i="6"/>
  <c r="AQ966" i="6"/>
  <c r="AQ965" i="6"/>
  <c r="AQ964" i="6"/>
  <c r="AQ963" i="6"/>
  <c r="AQ962" i="6"/>
  <c r="AQ961" i="6"/>
  <c r="AQ960" i="6"/>
  <c r="AQ959" i="6"/>
  <c r="AQ958" i="6"/>
  <c r="AQ957" i="6"/>
  <c r="AQ956" i="6"/>
  <c r="AQ955" i="6"/>
  <c r="AQ954" i="6"/>
  <c r="AQ953" i="6"/>
  <c r="AQ952" i="6"/>
  <c r="AQ951" i="6"/>
  <c r="AQ950" i="6"/>
  <c r="AQ949" i="6"/>
  <c r="AQ948" i="6"/>
  <c r="AQ947" i="6"/>
  <c r="AQ946" i="6"/>
  <c r="AQ945" i="6"/>
  <c r="AQ944" i="6"/>
  <c r="AQ943" i="6"/>
  <c r="AQ942" i="6"/>
  <c r="AQ941" i="6"/>
  <c r="AQ940" i="6"/>
  <c r="AQ939" i="6"/>
  <c r="AQ938" i="6"/>
  <c r="AQ937" i="6"/>
  <c r="AQ936" i="6"/>
  <c r="AQ935" i="6"/>
  <c r="AQ934" i="6"/>
  <c r="AQ933" i="6"/>
  <c r="AQ932" i="6"/>
  <c r="AQ931" i="6"/>
  <c r="AQ930" i="6"/>
  <c r="AQ929" i="6"/>
  <c r="AQ928" i="6"/>
  <c r="AQ927" i="6"/>
  <c r="AQ926" i="6"/>
  <c r="AQ925" i="6"/>
  <c r="AQ924" i="6"/>
  <c r="AQ923" i="6"/>
  <c r="AQ922" i="6"/>
  <c r="AQ921" i="6"/>
  <c r="AQ920" i="6"/>
  <c r="AQ919" i="6"/>
  <c r="AQ918" i="6"/>
  <c r="AQ917" i="6"/>
  <c r="AQ916" i="6"/>
  <c r="AQ915" i="6"/>
  <c r="AQ914" i="6"/>
  <c r="AQ913" i="6"/>
  <c r="AQ912" i="6"/>
  <c r="AQ911" i="6"/>
  <c r="AQ910" i="6"/>
  <c r="AQ909" i="6"/>
  <c r="AQ908" i="6"/>
  <c r="AQ907" i="6"/>
  <c r="AQ906" i="6"/>
  <c r="AQ905" i="6"/>
  <c r="AQ904" i="6"/>
  <c r="AQ903" i="6"/>
  <c r="AQ902" i="6"/>
  <c r="AQ901" i="6"/>
  <c r="AQ900" i="6"/>
  <c r="AQ899" i="6"/>
  <c r="AQ898" i="6"/>
  <c r="AQ897" i="6"/>
  <c r="AQ896" i="6"/>
  <c r="AQ895" i="6"/>
  <c r="AQ894" i="6"/>
  <c r="AQ893" i="6"/>
  <c r="AQ892" i="6"/>
  <c r="AQ891" i="6"/>
  <c r="AQ890" i="6"/>
  <c r="AQ889" i="6"/>
  <c r="AQ888" i="6"/>
  <c r="AQ887" i="6"/>
  <c r="AQ886" i="6"/>
  <c r="AQ885" i="6"/>
  <c r="AQ884" i="6"/>
  <c r="AQ883" i="6"/>
  <c r="AQ882" i="6"/>
  <c r="AQ881" i="6"/>
  <c r="AQ880" i="6"/>
  <c r="AQ879" i="6"/>
  <c r="AQ878" i="6"/>
  <c r="AQ877" i="6"/>
  <c r="AQ876" i="6"/>
  <c r="AQ875" i="6"/>
  <c r="AQ874" i="6"/>
  <c r="AQ873" i="6"/>
  <c r="AQ872" i="6"/>
  <c r="AQ871" i="6"/>
  <c r="AQ870" i="6"/>
  <c r="AQ869" i="6"/>
  <c r="AQ868" i="6"/>
  <c r="AQ867" i="6"/>
  <c r="AQ866" i="6"/>
  <c r="AQ865" i="6"/>
  <c r="AQ864" i="6"/>
  <c r="AQ863" i="6"/>
  <c r="AQ862" i="6"/>
  <c r="AQ861" i="6"/>
  <c r="AQ860" i="6"/>
  <c r="AQ859" i="6"/>
  <c r="AQ858" i="6"/>
  <c r="AQ857" i="6"/>
  <c r="AQ856" i="6"/>
  <c r="AQ855" i="6"/>
  <c r="AQ854" i="6"/>
  <c r="AQ853" i="6"/>
  <c r="AQ852" i="6"/>
  <c r="AQ851" i="6"/>
  <c r="AQ850" i="6"/>
  <c r="AQ849" i="6"/>
  <c r="AQ848" i="6"/>
  <c r="AQ847" i="6"/>
  <c r="AQ846" i="6"/>
  <c r="AQ845" i="6"/>
  <c r="AQ844" i="6"/>
  <c r="AQ843" i="6"/>
  <c r="AQ842" i="6"/>
  <c r="AQ841" i="6"/>
  <c r="AQ840" i="6"/>
  <c r="AQ839" i="6"/>
  <c r="AQ838" i="6"/>
  <c r="AQ837" i="6"/>
  <c r="AQ836" i="6"/>
  <c r="AQ835" i="6"/>
  <c r="AQ834" i="6"/>
  <c r="AQ833" i="6"/>
  <c r="AQ832" i="6"/>
  <c r="AQ831" i="6"/>
  <c r="AQ830" i="6"/>
  <c r="AQ829" i="6"/>
  <c r="AQ828" i="6"/>
  <c r="AQ827" i="6"/>
  <c r="AQ826" i="6"/>
  <c r="AQ825" i="6"/>
  <c r="AQ824" i="6"/>
  <c r="AQ823" i="6"/>
  <c r="AQ822" i="6"/>
  <c r="AQ821" i="6"/>
  <c r="AQ820" i="6"/>
  <c r="AQ819" i="6"/>
  <c r="AQ818" i="6"/>
  <c r="AQ817" i="6"/>
  <c r="AQ816" i="6"/>
  <c r="AQ815" i="6"/>
  <c r="AQ814" i="6"/>
  <c r="AQ813" i="6"/>
  <c r="AQ812" i="6"/>
  <c r="AQ811" i="6"/>
  <c r="AQ810" i="6"/>
  <c r="AQ809" i="6"/>
  <c r="AQ808" i="6"/>
  <c r="AQ807" i="6"/>
  <c r="AQ806" i="6"/>
  <c r="AQ805" i="6"/>
  <c r="AQ804" i="6"/>
  <c r="AQ803" i="6"/>
  <c r="AQ802" i="6"/>
  <c r="AQ801" i="6"/>
  <c r="AQ800" i="6"/>
  <c r="AQ799" i="6"/>
  <c r="AQ798" i="6"/>
  <c r="AQ797" i="6"/>
  <c r="AQ796" i="6"/>
  <c r="AQ795" i="6"/>
  <c r="AQ794" i="6"/>
  <c r="AQ793" i="6"/>
  <c r="AQ792" i="6"/>
  <c r="AQ791" i="6"/>
  <c r="AQ790" i="6"/>
  <c r="AQ789" i="6"/>
  <c r="AQ788" i="6"/>
  <c r="AQ787" i="6"/>
  <c r="AQ786" i="6"/>
  <c r="AQ785" i="6"/>
  <c r="AQ784" i="6"/>
  <c r="AQ783" i="6"/>
  <c r="AQ782" i="6"/>
  <c r="AQ781" i="6"/>
  <c r="AQ780" i="6"/>
  <c r="AQ779" i="6"/>
  <c r="AQ778" i="6"/>
  <c r="AQ777" i="6"/>
  <c r="AQ776" i="6"/>
  <c r="AQ775" i="6"/>
  <c r="AQ774" i="6"/>
  <c r="AQ773" i="6"/>
  <c r="AQ772" i="6"/>
  <c r="AQ771" i="6"/>
  <c r="AQ770" i="6"/>
  <c r="AQ769" i="6"/>
  <c r="AQ768" i="6"/>
  <c r="AQ767" i="6"/>
  <c r="AQ766" i="6"/>
  <c r="AQ765" i="6"/>
  <c r="AQ764" i="6"/>
  <c r="AQ763" i="6"/>
  <c r="AQ762" i="6"/>
  <c r="AQ761" i="6"/>
  <c r="AQ760" i="6"/>
  <c r="AQ759" i="6"/>
  <c r="AQ758" i="6"/>
  <c r="AQ757" i="6"/>
  <c r="AQ756" i="6"/>
  <c r="AQ755" i="6"/>
  <c r="AQ754" i="6"/>
  <c r="AQ753" i="6"/>
  <c r="AQ752" i="6"/>
  <c r="AQ751" i="6"/>
  <c r="AQ750" i="6"/>
  <c r="AQ749" i="6"/>
  <c r="AQ748" i="6"/>
  <c r="AQ747" i="6"/>
  <c r="AQ746" i="6"/>
  <c r="AQ745" i="6"/>
  <c r="AQ744" i="6"/>
  <c r="AQ743" i="6"/>
  <c r="AQ742" i="6"/>
  <c r="AQ741" i="6"/>
  <c r="AQ740" i="6"/>
  <c r="AQ739" i="6"/>
  <c r="AQ738" i="6"/>
  <c r="AQ737" i="6"/>
  <c r="AQ736" i="6"/>
  <c r="AQ735" i="6"/>
  <c r="AQ734" i="6"/>
  <c r="AQ733" i="6"/>
  <c r="AQ732" i="6"/>
  <c r="AQ731" i="6"/>
  <c r="AQ730" i="6"/>
  <c r="AQ729" i="6"/>
  <c r="AQ728" i="6"/>
  <c r="AQ727" i="6"/>
  <c r="AQ726" i="6"/>
  <c r="AQ725" i="6"/>
  <c r="AQ724" i="6"/>
  <c r="AQ723" i="6"/>
  <c r="AQ722" i="6"/>
  <c r="AQ721" i="6"/>
  <c r="AQ720" i="6"/>
  <c r="AQ719" i="6"/>
  <c r="AQ718" i="6"/>
  <c r="AQ717" i="6"/>
  <c r="AQ716" i="6"/>
  <c r="AQ715" i="6"/>
  <c r="AQ714" i="6"/>
  <c r="AQ713" i="6"/>
  <c r="AQ712" i="6"/>
  <c r="AQ711" i="6"/>
  <c r="AQ710" i="6"/>
  <c r="AQ709" i="6"/>
  <c r="AQ708" i="6"/>
  <c r="AQ707" i="6"/>
  <c r="AQ706" i="6"/>
  <c r="AQ705" i="6"/>
  <c r="AQ704" i="6"/>
  <c r="AQ703" i="6"/>
  <c r="AQ702" i="6"/>
  <c r="AQ701" i="6"/>
  <c r="AQ700" i="6"/>
  <c r="AQ699" i="6"/>
  <c r="AQ698" i="6"/>
  <c r="AQ697" i="6"/>
  <c r="AQ696" i="6"/>
  <c r="AQ695" i="6"/>
  <c r="AQ694" i="6"/>
  <c r="AQ693" i="6"/>
  <c r="AQ692" i="6"/>
  <c r="AQ691" i="6"/>
  <c r="AQ690" i="6"/>
  <c r="AQ689" i="6"/>
  <c r="AQ688" i="6"/>
  <c r="AQ687" i="6"/>
  <c r="AQ686" i="6"/>
  <c r="AQ685" i="6"/>
  <c r="AQ684" i="6"/>
  <c r="AQ683" i="6"/>
  <c r="AQ682" i="6"/>
  <c r="AQ681" i="6"/>
  <c r="AQ680" i="6"/>
  <c r="AQ679" i="6"/>
  <c r="AQ678" i="6"/>
  <c r="AQ677" i="6"/>
  <c r="AQ676" i="6"/>
  <c r="AQ675" i="6"/>
  <c r="AQ674" i="6"/>
  <c r="AQ673" i="6"/>
  <c r="AQ672" i="6"/>
  <c r="AQ671" i="6"/>
  <c r="AQ670" i="6"/>
  <c r="AQ669" i="6"/>
  <c r="AQ668" i="6"/>
  <c r="AQ667" i="6"/>
  <c r="AQ666" i="6"/>
  <c r="AQ665" i="6"/>
  <c r="AQ664" i="6"/>
  <c r="AQ663" i="6"/>
  <c r="AQ662" i="6"/>
  <c r="AQ661" i="6"/>
  <c r="AQ660" i="6"/>
  <c r="AQ659" i="6"/>
  <c r="AQ658" i="6"/>
  <c r="AQ657" i="6"/>
  <c r="AQ656" i="6"/>
  <c r="AQ655" i="6"/>
  <c r="AQ654" i="6"/>
  <c r="AQ653" i="6"/>
  <c r="AQ652" i="6"/>
  <c r="AQ651" i="6"/>
  <c r="AQ650" i="6"/>
  <c r="AQ649" i="6"/>
  <c r="AQ648" i="6"/>
  <c r="AQ647" i="6"/>
  <c r="AQ646" i="6"/>
  <c r="AQ645" i="6"/>
  <c r="AQ644" i="6"/>
  <c r="AQ643" i="6"/>
  <c r="AQ642" i="6"/>
  <c r="AQ641" i="6"/>
  <c r="AQ640" i="6"/>
  <c r="AQ639" i="6"/>
  <c r="AQ638" i="6"/>
  <c r="AQ637" i="6"/>
  <c r="AQ636" i="6"/>
  <c r="AQ635" i="6"/>
  <c r="AQ634" i="6"/>
  <c r="AQ633" i="6"/>
  <c r="AQ632" i="6"/>
  <c r="AQ631" i="6"/>
  <c r="AQ630" i="6"/>
  <c r="AQ629" i="6"/>
  <c r="AQ628" i="6"/>
  <c r="AQ627" i="6"/>
  <c r="AQ626" i="6"/>
  <c r="AQ625" i="6"/>
  <c r="AQ624" i="6"/>
  <c r="AQ623" i="6"/>
  <c r="AQ622" i="6"/>
  <c r="AQ621" i="6"/>
  <c r="AQ620" i="6"/>
  <c r="AQ619" i="6"/>
  <c r="AQ618" i="6"/>
  <c r="AQ617" i="6"/>
  <c r="AQ616" i="6"/>
  <c r="AQ615" i="6"/>
  <c r="AQ614" i="6"/>
  <c r="AQ613" i="6"/>
  <c r="AQ612" i="6"/>
  <c r="AQ611" i="6"/>
  <c r="AQ610" i="6"/>
  <c r="AQ609" i="6"/>
  <c r="AQ608" i="6"/>
  <c r="AQ607" i="6"/>
  <c r="AQ606" i="6"/>
  <c r="AQ605" i="6"/>
  <c r="AQ604" i="6"/>
  <c r="AQ603" i="6"/>
  <c r="AQ602" i="6"/>
  <c r="AQ601" i="6"/>
  <c r="AQ600" i="6"/>
  <c r="AQ599" i="6"/>
  <c r="AQ598" i="6"/>
  <c r="AQ597" i="6"/>
  <c r="AQ596" i="6"/>
  <c r="AQ595" i="6"/>
  <c r="AQ594" i="6"/>
  <c r="AQ593" i="6"/>
  <c r="AQ592" i="6"/>
  <c r="AQ591" i="6"/>
  <c r="AQ590" i="6"/>
  <c r="AQ589" i="6"/>
  <c r="AQ588" i="6"/>
  <c r="AQ587" i="6"/>
  <c r="AQ586" i="6"/>
  <c r="AQ585" i="6"/>
  <c r="AQ584" i="6"/>
  <c r="AQ583" i="6"/>
  <c r="AQ582" i="6"/>
  <c r="AQ581" i="6"/>
  <c r="AQ580" i="6"/>
  <c r="AQ579" i="6"/>
  <c r="AQ578" i="6"/>
  <c r="AQ577" i="6"/>
  <c r="AQ576" i="6"/>
  <c r="AQ575" i="6"/>
  <c r="AQ574" i="6"/>
  <c r="AQ573" i="6"/>
  <c r="AQ572" i="6"/>
  <c r="AQ571" i="6"/>
  <c r="AQ570" i="6"/>
  <c r="AQ569" i="6"/>
  <c r="AQ568" i="6"/>
  <c r="AQ567" i="6"/>
  <c r="AQ566" i="6"/>
  <c r="AQ565" i="6"/>
  <c r="AQ564" i="6"/>
  <c r="AQ563" i="6"/>
  <c r="AQ562" i="6"/>
  <c r="AQ561" i="6"/>
  <c r="AQ560" i="6"/>
  <c r="AQ559" i="6"/>
  <c r="AQ558" i="6"/>
  <c r="AQ557" i="6"/>
  <c r="AQ556" i="6"/>
  <c r="AQ555" i="6"/>
  <c r="AQ554" i="6"/>
  <c r="AQ553" i="6"/>
  <c r="AQ552" i="6"/>
  <c r="AQ551" i="6"/>
  <c r="AQ550" i="6"/>
  <c r="AQ549" i="6"/>
  <c r="AQ548" i="6"/>
  <c r="AQ547" i="6"/>
  <c r="AQ546" i="6"/>
  <c r="AQ545" i="6"/>
  <c r="AQ544" i="6"/>
  <c r="AQ543" i="6"/>
  <c r="AQ542" i="6"/>
  <c r="AQ541" i="6"/>
  <c r="AQ540" i="6"/>
  <c r="AQ539" i="6"/>
  <c r="AQ538" i="6"/>
  <c r="AQ537" i="6"/>
  <c r="AQ536" i="6"/>
  <c r="AQ535" i="6"/>
  <c r="AQ534" i="6"/>
  <c r="AQ533" i="6"/>
  <c r="AQ532" i="6"/>
  <c r="AQ531" i="6"/>
  <c r="AQ530" i="6"/>
  <c r="AQ529" i="6"/>
  <c r="AQ528" i="6"/>
  <c r="AQ527" i="6"/>
  <c r="AQ526" i="6"/>
  <c r="AQ525" i="6"/>
  <c r="AQ524" i="6"/>
  <c r="AQ523" i="6"/>
  <c r="AQ522" i="6"/>
  <c r="AQ521" i="6"/>
  <c r="AQ520" i="6"/>
  <c r="AQ519" i="6"/>
  <c r="AQ518" i="6"/>
  <c r="AQ517" i="6"/>
  <c r="AQ516" i="6"/>
  <c r="AQ515" i="6"/>
  <c r="AQ514" i="6"/>
  <c r="AQ513" i="6"/>
  <c r="AQ512" i="6"/>
  <c r="AQ511" i="6"/>
  <c r="AQ510" i="6"/>
  <c r="AQ509" i="6"/>
  <c r="AQ508" i="6"/>
  <c r="AQ507" i="6"/>
  <c r="AQ506" i="6"/>
  <c r="AQ505" i="6"/>
  <c r="AQ504" i="6"/>
  <c r="AQ503" i="6"/>
  <c r="AQ502" i="6"/>
  <c r="AQ501" i="6"/>
  <c r="AQ500" i="6"/>
  <c r="AQ499" i="6"/>
  <c r="AQ498" i="6"/>
  <c r="AQ497" i="6"/>
  <c r="AQ496" i="6"/>
  <c r="AQ495" i="6"/>
  <c r="AQ494" i="6"/>
  <c r="AQ493" i="6"/>
  <c r="AQ492" i="6"/>
  <c r="AQ491" i="6"/>
  <c r="AQ490" i="6"/>
  <c r="AQ489" i="6"/>
  <c r="AQ488" i="6"/>
  <c r="AQ487" i="6"/>
  <c r="AQ486" i="6"/>
  <c r="AQ485" i="6"/>
  <c r="AQ484" i="6"/>
  <c r="AQ483" i="6"/>
  <c r="AQ482" i="6"/>
  <c r="AQ481" i="6"/>
  <c r="AQ480" i="6"/>
  <c r="AQ479" i="6"/>
  <c r="AQ478" i="6"/>
  <c r="AQ477" i="6"/>
  <c r="AQ476" i="6"/>
  <c r="AQ475" i="6"/>
  <c r="AQ474" i="6"/>
  <c r="AQ473" i="6"/>
  <c r="AQ472" i="6"/>
  <c r="AQ471" i="6"/>
  <c r="AQ470" i="6"/>
  <c r="AQ469" i="6"/>
  <c r="AQ468" i="6"/>
  <c r="AQ467" i="6"/>
  <c r="AQ466" i="6"/>
  <c r="AQ465" i="6"/>
  <c r="AQ464" i="6"/>
  <c r="AQ463" i="6"/>
  <c r="AQ462" i="6"/>
  <c r="AQ461" i="6"/>
  <c r="AQ460" i="6"/>
  <c r="AQ459" i="6"/>
  <c r="AQ458" i="6"/>
  <c r="AQ457" i="6"/>
  <c r="AQ456" i="6"/>
  <c r="AQ455" i="6"/>
  <c r="AQ454" i="6"/>
  <c r="AQ453" i="6"/>
  <c r="AQ452" i="6"/>
  <c r="AQ451" i="6"/>
  <c r="AQ450" i="6"/>
  <c r="AQ449" i="6"/>
  <c r="AQ448" i="6"/>
  <c r="AQ447" i="6"/>
  <c r="AQ446" i="6"/>
  <c r="AQ445" i="6"/>
  <c r="AQ444" i="6"/>
  <c r="AQ443" i="6"/>
  <c r="AQ442" i="6"/>
  <c r="AQ441" i="6"/>
  <c r="AQ440" i="6"/>
  <c r="AQ439" i="6"/>
  <c r="AQ438" i="6"/>
  <c r="AQ437" i="6"/>
  <c r="AQ436" i="6"/>
  <c r="AQ435" i="6"/>
  <c r="AQ434" i="6"/>
  <c r="AQ433" i="6"/>
  <c r="AQ432" i="6"/>
  <c r="AQ431" i="6"/>
  <c r="AQ430" i="6"/>
  <c r="AQ429" i="6"/>
  <c r="AQ428" i="6"/>
  <c r="AQ427" i="6"/>
  <c r="AQ426" i="6"/>
  <c r="AQ425" i="6"/>
  <c r="AQ424" i="6"/>
  <c r="AQ423" i="6"/>
  <c r="AQ422" i="6"/>
  <c r="AQ421" i="6"/>
  <c r="AQ420" i="6"/>
  <c r="AQ419" i="6"/>
  <c r="AQ418" i="6"/>
  <c r="AQ417" i="6"/>
  <c r="AQ416" i="6"/>
  <c r="AQ415" i="6"/>
  <c r="AQ414" i="6"/>
  <c r="AQ413" i="6"/>
  <c r="AQ412" i="6"/>
  <c r="AQ411" i="6"/>
  <c r="AQ410" i="6"/>
  <c r="AQ409" i="6"/>
  <c r="AQ408" i="6"/>
  <c r="AQ407" i="6"/>
  <c r="AQ406" i="6"/>
  <c r="AQ405" i="6"/>
  <c r="AQ404" i="6"/>
  <c r="AQ403" i="6"/>
  <c r="AQ402" i="6"/>
  <c r="AQ401" i="6"/>
  <c r="AQ400" i="6"/>
  <c r="AQ399" i="6"/>
  <c r="AQ398" i="6"/>
  <c r="AQ397" i="6"/>
  <c r="AQ396" i="6"/>
  <c r="AQ395" i="6"/>
  <c r="AQ394" i="6"/>
  <c r="AQ393" i="6"/>
  <c r="AQ392" i="6"/>
  <c r="AQ391" i="6"/>
  <c r="AQ390" i="6"/>
  <c r="AQ389" i="6"/>
  <c r="AQ388" i="6"/>
  <c r="AQ387" i="6"/>
  <c r="AQ386" i="6"/>
  <c r="AQ385" i="6"/>
  <c r="AQ384" i="6"/>
  <c r="AQ383" i="6"/>
  <c r="AQ382" i="6"/>
  <c r="AQ381" i="6"/>
  <c r="AQ380" i="6"/>
  <c r="AQ379" i="6"/>
  <c r="AQ378" i="6"/>
  <c r="AQ377" i="6"/>
  <c r="AQ376" i="6"/>
  <c r="AQ375" i="6"/>
  <c r="AQ374" i="6"/>
  <c r="AQ373" i="6"/>
  <c r="AQ372" i="6"/>
  <c r="AQ371" i="6"/>
  <c r="AQ370" i="6"/>
  <c r="AQ369" i="6"/>
  <c r="AQ368" i="6"/>
  <c r="AQ367" i="6"/>
  <c r="AQ366" i="6"/>
  <c r="AQ365" i="6"/>
  <c r="AQ364" i="6"/>
  <c r="AQ363" i="6"/>
  <c r="AQ362" i="6"/>
  <c r="AQ361" i="6"/>
  <c r="AQ360" i="6"/>
  <c r="AQ359" i="6"/>
  <c r="AQ358" i="6"/>
  <c r="AQ357" i="6"/>
  <c r="AQ356" i="6"/>
  <c r="AQ355" i="6"/>
  <c r="AQ354" i="6"/>
  <c r="AQ353" i="6"/>
  <c r="AQ352" i="6"/>
  <c r="AQ351" i="6"/>
  <c r="AQ350" i="6"/>
  <c r="AQ349" i="6"/>
  <c r="AQ348" i="6"/>
  <c r="AQ347" i="6"/>
  <c r="AQ346" i="6"/>
  <c r="AQ345" i="6"/>
  <c r="AQ344" i="6"/>
  <c r="AQ343" i="6"/>
  <c r="AQ342" i="6"/>
  <c r="AQ341" i="6"/>
  <c r="AQ340" i="6"/>
  <c r="AQ339" i="6"/>
  <c r="AQ338" i="6"/>
  <c r="AQ337" i="6"/>
  <c r="AQ336" i="6"/>
  <c r="AQ335" i="6"/>
  <c r="AQ334" i="6"/>
  <c r="AQ333" i="6"/>
  <c r="AQ332" i="6"/>
  <c r="AQ331" i="6"/>
  <c r="AQ330" i="6"/>
  <c r="AQ329" i="6"/>
  <c r="AQ328" i="6"/>
  <c r="AQ327" i="6"/>
  <c r="AQ326" i="6"/>
  <c r="AQ325" i="6"/>
  <c r="AQ324" i="6"/>
  <c r="AQ323" i="6"/>
  <c r="AQ322" i="6"/>
  <c r="AQ321" i="6"/>
  <c r="AQ320" i="6"/>
  <c r="AQ319" i="6"/>
  <c r="AQ318" i="6"/>
  <c r="AQ317" i="6"/>
  <c r="AQ316" i="6"/>
  <c r="AQ315" i="6"/>
  <c r="AQ314" i="6"/>
  <c r="AQ313" i="6"/>
  <c r="AQ312" i="6"/>
  <c r="AQ311" i="6"/>
  <c r="AQ310" i="6"/>
  <c r="AQ309" i="6"/>
  <c r="AQ308" i="6"/>
  <c r="AQ307" i="6"/>
  <c r="AQ306" i="6"/>
  <c r="AQ305" i="6"/>
  <c r="AQ304" i="6"/>
  <c r="AQ303" i="6"/>
  <c r="AQ302" i="6"/>
  <c r="AQ301" i="6"/>
  <c r="AQ300" i="6"/>
  <c r="AQ299" i="6"/>
  <c r="AQ298" i="6"/>
  <c r="AQ297" i="6"/>
  <c r="AQ296" i="6"/>
  <c r="AQ295" i="6"/>
  <c r="AQ294" i="6"/>
  <c r="AQ293" i="6"/>
  <c r="AQ292" i="6"/>
  <c r="AQ291" i="6"/>
  <c r="AQ290" i="6"/>
  <c r="AQ289" i="6"/>
  <c r="AQ288" i="6"/>
  <c r="AQ287" i="6"/>
  <c r="AQ286" i="6"/>
  <c r="AQ285" i="6"/>
  <c r="AQ284" i="6"/>
  <c r="AQ283" i="6"/>
  <c r="AQ282" i="6"/>
  <c r="AQ281" i="6"/>
  <c r="AQ280" i="6"/>
  <c r="AQ279" i="6"/>
  <c r="AQ278" i="6"/>
  <c r="AQ277" i="6"/>
  <c r="AQ276" i="6"/>
  <c r="AQ275" i="6"/>
  <c r="AQ274" i="6"/>
  <c r="AQ273" i="6"/>
  <c r="AQ272" i="6"/>
  <c r="AQ271" i="6"/>
  <c r="AQ270" i="6"/>
  <c r="AQ269" i="6"/>
  <c r="AQ268" i="6"/>
  <c r="AQ267" i="6"/>
  <c r="AQ266" i="6"/>
  <c r="AQ265" i="6"/>
  <c r="AQ264" i="6"/>
  <c r="AQ263" i="6"/>
  <c r="AQ262" i="6"/>
  <c r="AQ261" i="6"/>
  <c r="AQ260" i="6"/>
  <c r="AQ259" i="6"/>
  <c r="AQ258" i="6"/>
  <c r="AQ257" i="6"/>
  <c r="AQ256" i="6"/>
  <c r="AQ255" i="6"/>
  <c r="AQ254" i="6"/>
  <c r="AQ253" i="6"/>
  <c r="AQ252" i="6"/>
  <c r="AQ251" i="6"/>
  <c r="AQ250" i="6"/>
  <c r="AQ249" i="6"/>
  <c r="AQ248" i="6"/>
  <c r="AQ247" i="6"/>
  <c r="AQ246" i="6"/>
  <c r="AQ245" i="6"/>
  <c r="AQ244" i="6"/>
  <c r="AQ243" i="6"/>
  <c r="AQ242" i="6"/>
  <c r="AQ241" i="6"/>
  <c r="AQ240" i="6"/>
  <c r="AQ239" i="6"/>
  <c r="AQ238" i="6"/>
  <c r="AQ237" i="6"/>
  <c r="AQ236" i="6"/>
  <c r="AQ235" i="6"/>
  <c r="AQ234" i="6"/>
  <c r="AQ233" i="6"/>
  <c r="AQ232" i="6"/>
  <c r="AQ231" i="6"/>
  <c r="AQ230" i="6"/>
  <c r="AQ229" i="6"/>
  <c r="AQ228" i="6"/>
  <c r="AQ227" i="6"/>
  <c r="AQ226" i="6"/>
  <c r="AQ225" i="6"/>
  <c r="AQ224" i="6"/>
  <c r="AQ223" i="6"/>
  <c r="AQ222" i="6"/>
  <c r="AQ221" i="6"/>
  <c r="AQ220" i="6"/>
  <c r="AQ219" i="6"/>
  <c r="AQ218" i="6"/>
  <c r="AQ217" i="6"/>
  <c r="AQ216" i="6"/>
  <c r="AQ215" i="6"/>
  <c r="AQ214" i="6"/>
  <c r="AQ213" i="6"/>
  <c r="AQ212" i="6"/>
  <c r="AQ211" i="6"/>
  <c r="AQ210" i="6"/>
  <c r="AQ209" i="6"/>
  <c r="AQ208" i="6"/>
  <c r="AQ207" i="6"/>
  <c r="AQ206" i="6"/>
  <c r="AQ205" i="6"/>
  <c r="AQ204" i="6"/>
  <c r="AQ203" i="6"/>
  <c r="AQ202" i="6"/>
  <c r="AQ201" i="6"/>
  <c r="AQ200" i="6"/>
  <c r="AQ199" i="6"/>
  <c r="AQ198" i="6"/>
  <c r="AQ197" i="6"/>
  <c r="AQ196" i="6"/>
  <c r="AQ195" i="6"/>
  <c r="AQ194" i="6"/>
  <c r="AQ193" i="6"/>
  <c r="AQ192" i="6"/>
  <c r="AQ191" i="6"/>
  <c r="AQ190" i="6"/>
  <c r="AQ189" i="6"/>
  <c r="AQ188" i="6"/>
  <c r="AQ187" i="6"/>
  <c r="AQ186" i="6"/>
  <c r="AQ185" i="6"/>
  <c r="AQ184" i="6"/>
  <c r="AQ183" i="6"/>
  <c r="AQ182" i="6"/>
  <c r="AQ181" i="6"/>
  <c r="AQ180" i="6"/>
  <c r="AQ179" i="6"/>
  <c r="AQ178" i="6"/>
  <c r="AQ177" i="6"/>
  <c r="AQ176" i="6"/>
  <c r="AQ175" i="6"/>
  <c r="AQ174" i="6"/>
  <c r="AQ173" i="6"/>
  <c r="AQ172" i="6"/>
  <c r="AQ171" i="6"/>
  <c r="AQ170" i="6"/>
  <c r="AQ169" i="6"/>
  <c r="AQ168" i="6"/>
  <c r="AQ167" i="6"/>
  <c r="AQ166" i="6"/>
  <c r="AQ165" i="6"/>
  <c r="AQ164" i="6"/>
  <c r="AQ163" i="6"/>
  <c r="AQ162" i="6"/>
  <c r="AQ161" i="6"/>
  <c r="AQ160" i="6"/>
  <c r="AQ159" i="6"/>
  <c r="AQ158" i="6"/>
  <c r="AQ157" i="6"/>
  <c r="AQ156" i="6"/>
  <c r="AQ155" i="6"/>
  <c r="AQ154" i="6"/>
  <c r="AQ153" i="6"/>
  <c r="AQ152" i="6"/>
  <c r="AQ151" i="6"/>
  <c r="AQ150" i="6"/>
  <c r="AQ149" i="6"/>
  <c r="AQ148" i="6"/>
  <c r="AQ147" i="6"/>
  <c r="AQ146" i="6"/>
  <c r="AQ145" i="6"/>
  <c r="AQ144" i="6"/>
  <c r="AQ143" i="6"/>
  <c r="AQ142" i="6"/>
  <c r="AQ141" i="6"/>
  <c r="AQ140" i="6"/>
  <c r="AQ139" i="6"/>
  <c r="AQ138" i="6"/>
  <c r="AQ137" i="6"/>
  <c r="AQ136" i="6"/>
  <c r="AQ135" i="6"/>
  <c r="AQ134" i="6"/>
  <c r="AQ133" i="6"/>
  <c r="AQ132" i="6"/>
  <c r="AQ131" i="6"/>
  <c r="AQ130" i="6"/>
  <c r="AQ129" i="6"/>
  <c r="AQ128" i="6"/>
  <c r="AQ127" i="6"/>
  <c r="AQ126" i="6"/>
  <c r="AQ125" i="6"/>
  <c r="AQ124" i="6"/>
  <c r="AQ123" i="6"/>
  <c r="AQ122" i="6"/>
  <c r="AQ121" i="6"/>
  <c r="AQ120" i="6"/>
  <c r="AQ119" i="6"/>
  <c r="AQ118" i="6"/>
  <c r="AQ117" i="6"/>
  <c r="AQ116" i="6"/>
  <c r="AQ115" i="6"/>
  <c r="AQ114" i="6"/>
  <c r="AQ113" i="6"/>
  <c r="AQ112" i="6"/>
  <c r="AQ111" i="6"/>
  <c r="AQ110" i="6"/>
  <c r="AQ109" i="6"/>
  <c r="AQ108" i="6"/>
  <c r="AQ107" i="6"/>
  <c r="AQ106" i="6"/>
  <c r="AQ105" i="6"/>
  <c r="AQ104" i="6"/>
  <c r="AQ103" i="6"/>
  <c r="AQ102" i="6"/>
  <c r="AQ101" i="6"/>
  <c r="AQ100" i="6"/>
  <c r="AQ99" i="6"/>
  <c r="AQ98" i="6"/>
  <c r="AQ97" i="6"/>
  <c r="AQ96" i="6"/>
  <c r="AQ95" i="6"/>
  <c r="AQ94" i="6"/>
  <c r="AQ93" i="6"/>
  <c r="AQ92" i="6"/>
  <c r="AQ91" i="6"/>
  <c r="AQ90" i="6"/>
  <c r="AQ89" i="6"/>
  <c r="AQ88" i="6"/>
  <c r="AQ87" i="6"/>
  <c r="AQ86" i="6"/>
  <c r="AQ85" i="6"/>
  <c r="AQ84" i="6"/>
  <c r="AQ83" i="6"/>
  <c r="AQ82" i="6"/>
  <c r="AQ81" i="6"/>
  <c r="AQ80" i="6"/>
  <c r="AQ79" i="6"/>
  <c r="AQ78" i="6"/>
  <c r="AQ77" i="6"/>
  <c r="AQ76" i="6"/>
  <c r="AQ75" i="6"/>
  <c r="AQ74" i="6"/>
  <c r="AQ73" i="6"/>
  <c r="AQ72" i="6"/>
  <c r="AQ71" i="6"/>
  <c r="AQ70" i="6"/>
  <c r="AQ69" i="6"/>
  <c r="AQ68" i="6"/>
  <c r="AQ67" i="6"/>
  <c r="AQ66" i="6"/>
  <c r="AQ65" i="6"/>
  <c r="AQ64" i="6"/>
  <c r="AQ63" i="6"/>
  <c r="AQ62" i="6"/>
  <c r="AQ61" i="6"/>
  <c r="AQ60" i="6"/>
  <c r="AQ59" i="6"/>
  <c r="AQ58" i="6"/>
  <c r="AQ57" i="6"/>
  <c r="AQ56" i="6"/>
  <c r="AQ55" i="6"/>
  <c r="AQ54" i="6"/>
  <c r="AQ53" i="6"/>
  <c r="AQ52" i="6"/>
  <c r="AQ51" i="6"/>
  <c r="AQ50" i="6"/>
  <c r="AQ49" i="6"/>
  <c r="AQ48" i="6"/>
  <c r="AQ47" i="6"/>
  <c r="AQ46" i="6"/>
  <c r="AQ45" i="6"/>
  <c r="AQ44" i="6"/>
  <c r="AQ43" i="6"/>
  <c r="AQ42" i="6"/>
  <c r="AQ41" i="6"/>
  <c r="AQ40" i="6"/>
  <c r="AQ39" i="6"/>
  <c r="AQ38" i="6"/>
  <c r="AQ37" i="6"/>
  <c r="AQ36" i="6"/>
  <c r="AQ35" i="6"/>
  <c r="AQ34" i="6"/>
  <c r="AQ33" i="6"/>
  <c r="AQ32" i="6"/>
  <c r="AQ31" i="6"/>
  <c r="AQ30" i="6"/>
  <c r="AQ29" i="6"/>
  <c r="AQ28" i="6"/>
  <c r="AQ27" i="6"/>
  <c r="AQ26" i="6"/>
  <c r="AQ25" i="6"/>
  <c r="AQ24" i="6"/>
  <c r="AQ23" i="6"/>
  <c r="AQ22" i="6"/>
  <c r="AQ21" i="6"/>
  <c r="AQ20" i="6"/>
  <c r="AQ19" i="6"/>
  <c r="AQ18" i="6"/>
  <c r="AQ17" i="6"/>
  <c r="AQ16" i="6"/>
  <c r="AQ15" i="6"/>
  <c r="AQ14" i="6"/>
  <c r="AQ13" i="6"/>
  <c r="AQ12" i="6"/>
  <c r="AQ11" i="6"/>
  <c r="AQ10" i="6"/>
  <c r="AQ9" i="6"/>
  <c r="AQ8" i="6"/>
  <c r="AQ7" i="6"/>
  <c r="AQ6" i="6"/>
  <c r="AQ5" i="6"/>
  <c r="AQ4" i="6"/>
  <c r="AQ3" i="6"/>
  <c r="AQ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E11" i="34" l="1"/>
  <c r="L11" i="34"/>
  <c r="H11" i="34"/>
  <c r="B11" i="34"/>
  <c r="Q11" i="34"/>
  <c r="O11" i="34"/>
  <c r="K11" i="34"/>
  <c r="G11" i="34"/>
  <c r="N11" i="34"/>
  <c r="J11" i="34"/>
  <c r="D11" i="34"/>
  <c r="F11" i="34"/>
  <c r="M11" i="34"/>
  <c r="I11" i="34"/>
  <c r="C11" i="34"/>
  <c r="P40" i="34"/>
  <c r="P38" i="34"/>
  <c r="P36" i="34"/>
  <c r="E41" i="34"/>
  <c r="E39" i="34"/>
  <c r="E37" i="34"/>
  <c r="E35" i="34"/>
  <c r="E33" i="34"/>
  <c r="E31" i="34"/>
  <c r="E29" i="34"/>
  <c r="E27" i="34"/>
  <c r="E25" i="34"/>
  <c r="E23" i="34"/>
  <c r="E21" i="34"/>
  <c r="E19" i="34"/>
  <c r="E17" i="34"/>
  <c r="E15" i="34"/>
  <c r="E13" i="34"/>
  <c r="L41" i="34"/>
  <c r="H41" i="34"/>
  <c r="B41" i="34"/>
  <c r="L40" i="34"/>
  <c r="H40" i="34"/>
  <c r="B40" i="34"/>
  <c r="L39" i="34"/>
  <c r="H39" i="34"/>
  <c r="B39" i="34"/>
  <c r="L38" i="34"/>
  <c r="H38" i="34"/>
  <c r="B38" i="34"/>
  <c r="L37" i="34"/>
  <c r="H37" i="34"/>
  <c r="B37" i="34"/>
  <c r="L36" i="34"/>
  <c r="H36" i="34"/>
  <c r="B36" i="34"/>
  <c r="L35" i="34"/>
  <c r="H35" i="34"/>
  <c r="B35" i="34"/>
  <c r="L34" i="34"/>
  <c r="H34" i="34"/>
  <c r="B34" i="34"/>
  <c r="L33" i="34"/>
  <c r="H33" i="34"/>
  <c r="B33" i="34"/>
  <c r="L32" i="34"/>
  <c r="H32" i="34"/>
  <c r="B32" i="34"/>
  <c r="L31" i="34"/>
  <c r="H31" i="34"/>
  <c r="B31" i="34"/>
  <c r="L30" i="34"/>
  <c r="H30" i="34"/>
  <c r="B30" i="34"/>
  <c r="L29" i="34"/>
  <c r="H29" i="34"/>
  <c r="B29" i="34"/>
  <c r="L28" i="34"/>
  <c r="H28" i="34"/>
  <c r="B28" i="34"/>
  <c r="L27" i="34"/>
  <c r="H27" i="34"/>
  <c r="B27" i="34"/>
  <c r="L26" i="34"/>
  <c r="H26" i="34"/>
  <c r="B26" i="34"/>
  <c r="L25" i="34"/>
  <c r="H25" i="34"/>
  <c r="B25" i="34"/>
  <c r="L24" i="34"/>
  <c r="H24" i="34"/>
  <c r="B24" i="34"/>
  <c r="L23" i="34"/>
  <c r="Q40" i="34"/>
  <c r="Q38" i="34"/>
  <c r="Q36" i="34"/>
  <c r="Q34" i="34"/>
  <c r="Q32" i="34"/>
  <c r="Q30" i="34"/>
  <c r="Q28" i="34"/>
  <c r="Q26" i="34"/>
  <c r="Q24" i="34"/>
  <c r="Q22" i="34"/>
  <c r="Q20" i="34"/>
  <c r="Q18" i="34"/>
  <c r="Q16" i="34"/>
  <c r="Q14" i="34"/>
  <c r="Q12" i="34"/>
  <c r="F41" i="34"/>
  <c r="F39" i="34"/>
  <c r="F37" i="34"/>
  <c r="F35" i="34"/>
  <c r="F33" i="34"/>
  <c r="F31" i="34"/>
  <c r="F29" i="34"/>
  <c r="F27" i="34"/>
  <c r="F25" i="34"/>
  <c r="F23" i="34"/>
  <c r="F21" i="34"/>
  <c r="F19" i="34"/>
  <c r="F17" i="34"/>
  <c r="F15" i="34"/>
  <c r="F13" i="34"/>
  <c r="M41" i="34"/>
  <c r="I41" i="34"/>
  <c r="C41" i="34"/>
  <c r="M40" i="34"/>
  <c r="I40" i="34"/>
  <c r="C40" i="34"/>
  <c r="M39" i="34"/>
  <c r="I39" i="34"/>
  <c r="C39" i="34"/>
  <c r="M38" i="34"/>
  <c r="I38" i="34"/>
  <c r="C38" i="34"/>
  <c r="M37" i="34"/>
  <c r="I37" i="34"/>
  <c r="C37" i="34"/>
  <c r="M36" i="34"/>
  <c r="I36" i="34"/>
  <c r="C36" i="34"/>
  <c r="M35" i="34"/>
  <c r="I35" i="34"/>
  <c r="C35" i="34"/>
  <c r="M34" i="34"/>
  <c r="I34" i="34"/>
  <c r="C34" i="34"/>
  <c r="M33" i="34"/>
  <c r="I33" i="34"/>
  <c r="C33" i="34"/>
  <c r="M32" i="34"/>
  <c r="I32" i="34"/>
  <c r="C32" i="34"/>
  <c r="M31" i="34"/>
  <c r="I31" i="34"/>
  <c r="C31" i="34"/>
  <c r="M30" i="34"/>
  <c r="I30" i="34"/>
  <c r="C30" i="34"/>
  <c r="M29" i="34"/>
  <c r="I29" i="34"/>
  <c r="C29" i="34"/>
  <c r="M28" i="34"/>
  <c r="I28" i="34"/>
  <c r="C28" i="34"/>
  <c r="M27" i="34"/>
  <c r="I27" i="34"/>
  <c r="C27" i="34"/>
  <c r="M26" i="34"/>
  <c r="I26" i="34"/>
  <c r="C26" i="34"/>
  <c r="M25" i="34"/>
  <c r="I25" i="34"/>
  <c r="C25" i="34"/>
  <c r="M24" i="34"/>
  <c r="I24" i="34"/>
  <c r="C24" i="34"/>
  <c r="M23" i="34"/>
  <c r="P39" i="34"/>
  <c r="P35" i="34"/>
  <c r="E38" i="34"/>
  <c r="E34" i="34"/>
  <c r="E30" i="34"/>
  <c r="E26" i="34"/>
  <c r="E22" i="34"/>
  <c r="E18" i="34"/>
  <c r="E14" i="34"/>
  <c r="J41" i="34"/>
  <c r="N40" i="34"/>
  <c r="D40" i="34"/>
  <c r="J39" i="34"/>
  <c r="N38" i="34"/>
  <c r="D38" i="34"/>
  <c r="J37" i="34"/>
  <c r="N36" i="34"/>
  <c r="D36" i="34"/>
  <c r="J35" i="34"/>
  <c r="N34" i="34"/>
  <c r="D34" i="34"/>
  <c r="J33" i="34"/>
  <c r="N32" i="34"/>
  <c r="D32" i="34"/>
  <c r="J31" i="34"/>
  <c r="N30" i="34"/>
  <c r="D30" i="34"/>
  <c r="J29" i="34"/>
  <c r="N28" i="34"/>
  <c r="D28" i="34"/>
  <c r="J27" i="34"/>
  <c r="N26" i="34"/>
  <c r="D26" i="34"/>
  <c r="J25" i="34"/>
  <c r="N24" i="34"/>
  <c r="D24" i="34"/>
  <c r="J23" i="34"/>
  <c r="D23" i="34"/>
  <c r="N22" i="34"/>
  <c r="J22" i="34"/>
  <c r="D22" i="34"/>
  <c r="N21" i="34"/>
  <c r="J21" i="34"/>
  <c r="D21" i="34"/>
  <c r="N20" i="34"/>
  <c r="J20" i="34"/>
  <c r="D20" i="34"/>
  <c r="N19" i="34"/>
  <c r="J19" i="34"/>
  <c r="D19" i="34"/>
  <c r="N18" i="34"/>
  <c r="J18" i="34"/>
  <c r="D18" i="34"/>
  <c r="N17" i="34"/>
  <c r="J17" i="34"/>
  <c r="D17" i="34"/>
  <c r="N16" i="34"/>
  <c r="J16" i="34"/>
  <c r="D16" i="34"/>
  <c r="N15" i="34"/>
  <c r="J15" i="34"/>
  <c r="D15" i="34"/>
  <c r="N14" i="34"/>
  <c r="J14" i="34"/>
  <c r="D14" i="34"/>
  <c r="N13" i="34"/>
  <c r="J13" i="34"/>
  <c r="D13" i="34"/>
  <c r="N12" i="34"/>
  <c r="J12" i="34"/>
  <c r="D12" i="34"/>
  <c r="Q41" i="34"/>
  <c r="Q33" i="34"/>
  <c r="Q25" i="34"/>
  <c r="Q17" i="34"/>
  <c r="F40" i="34"/>
  <c r="F32" i="34"/>
  <c r="F24" i="34"/>
  <c r="F16" i="34"/>
  <c r="O41" i="34"/>
  <c r="Q39" i="34"/>
  <c r="Q35" i="34"/>
  <c r="Q31" i="34"/>
  <c r="Q27" i="34"/>
  <c r="Q23" i="34"/>
  <c r="Q19" i="34"/>
  <c r="Q15" i="34"/>
  <c r="F38" i="34"/>
  <c r="F34" i="34"/>
  <c r="F30" i="34"/>
  <c r="F26" i="34"/>
  <c r="F22" i="34"/>
  <c r="F18" i="34"/>
  <c r="F14" i="34"/>
  <c r="K41" i="34"/>
  <c r="O40" i="34"/>
  <c r="G40" i="34"/>
  <c r="K39" i="34"/>
  <c r="O38" i="34"/>
  <c r="G38" i="34"/>
  <c r="K37" i="34"/>
  <c r="O36" i="34"/>
  <c r="G36" i="34"/>
  <c r="K35" i="34"/>
  <c r="O34" i="34"/>
  <c r="G34" i="34"/>
  <c r="K33" i="34"/>
  <c r="O32" i="34"/>
  <c r="G32" i="34"/>
  <c r="K31" i="34"/>
  <c r="O30" i="34"/>
  <c r="G30" i="34"/>
  <c r="K29" i="34"/>
  <c r="O28" i="34"/>
  <c r="G28" i="34"/>
  <c r="K27" i="34"/>
  <c r="O26" i="34"/>
  <c r="G26" i="34"/>
  <c r="K25" i="34"/>
  <c r="O24" i="34"/>
  <c r="G24" i="34"/>
  <c r="K23" i="34"/>
  <c r="G23" i="34"/>
  <c r="O22" i="34"/>
  <c r="K22" i="34"/>
  <c r="G22" i="34"/>
  <c r="O21" i="34"/>
  <c r="K21" i="34"/>
  <c r="G21" i="34"/>
  <c r="O20" i="34"/>
  <c r="K20" i="34"/>
  <c r="G20" i="34"/>
  <c r="O19" i="34"/>
  <c r="K19" i="34"/>
  <c r="G19" i="34"/>
  <c r="O18" i="34"/>
  <c r="K18" i="34"/>
  <c r="G18" i="34"/>
  <c r="O17" i="34"/>
  <c r="K17" i="34"/>
  <c r="G17" i="34"/>
  <c r="O16" i="34"/>
  <c r="K16" i="34"/>
  <c r="G16" i="34"/>
  <c r="O15" i="34"/>
  <c r="K15" i="34"/>
  <c r="G15" i="34"/>
  <c r="O14" i="34"/>
  <c r="K14" i="34"/>
  <c r="G14" i="34"/>
  <c r="O13" i="34"/>
  <c r="K13" i="34"/>
  <c r="G13" i="34"/>
  <c r="O12" i="34"/>
  <c r="K12" i="34"/>
  <c r="G12" i="34"/>
  <c r="Q37" i="34"/>
  <c r="Q29" i="34"/>
  <c r="Q21" i="34"/>
  <c r="Q13" i="34"/>
  <c r="F36" i="34"/>
  <c r="F28" i="34"/>
  <c r="F20" i="34"/>
  <c r="F12" i="34"/>
  <c r="G41" i="34"/>
  <c r="E36" i="34"/>
  <c r="E20" i="34"/>
  <c r="J40" i="34"/>
  <c r="D39" i="34"/>
  <c r="N37" i="34"/>
  <c r="J36" i="34"/>
  <c r="D35" i="34"/>
  <c r="N33" i="34"/>
  <c r="J32" i="34"/>
  <c r="D31" i="34"/>
  <c r="N29" i="34"/>
  <c r="J28" i="34"/>
  <c r="D27" i="34"/>
  <c r="N25" i="34"/>
  <c r="J24" i="34"/>
  <c r="H23" i="34"/>
  <c r="L22" i="34"/>
  <c r="B22" i="34"/>
  <c r="H21" i="34"/>
  <c r="L20" i="34"/>
  <c r="B20" i="34"/>
  <c r="H19" i="34"/>
  <c r="L18" i="34"/>
  <c r="B18" i="34"/>
  <c r="H17" i="34"/>
  <c r="L16" i="34"/>
  <c r="B16" i="34"/>
  <c r="H15" i="34"/>
  <c r="L14" i="34"/>
  <c r="B14" i="34"/>
  <c r="H13" i="34"/>
  <c r="L12" i="34"/>
  <c r="B12" i="34"/>
  <c r="E12" i="34"/>
  <c r="N39" i="34"/>
  <c r="D37" i="34"/>
  <c r="D33" i="34"/>
  <c r="J30" i="34"/>
  <c r="N27" i="34"/>
  <c r="D25" i="34"/>
  <c r="B23" i="34"/>
  <c r="L21" i="34"/>
  <c r="H20" i="34"/>
  <c r="B19" i="34"/>
  <c r="L17" i="34"/>
  <c r="H16" i="34"/>
  <c r="B15" i="34"/>
  <c r="L13" i="34"/>
  <c r="H12" i="34"/>
  <c r="E24" i="34"/>
  <c r="G39" i="34"/>
  <c r="K36" i="34"/>
  <c r="O33" i="34"/>
  <c r="G31" i="34"/>
  <c r="K28" i="34"/>
  <c r="O25" i="34"/>
  <c r="I23" i="34"/>
  <c r="C22" i="34"/>
  <c r="M20" i="34"/>
  <c r="I19" i="34"/>
  <c r="C18" i="34"/>
  <c r="M16" i="34"/>
  <c r="I15" i="34"/>
  <c r="C14" i="34"/>
  <c r="M12" i="34"/>
  <c r="P41" i="34"/>
  <c r="E32" i="34"/>
  <c r="E16" i="34"/>
  <c r="N41" i="34"/>
  <c r="O39" i="34"/>
  <c r="K38" i="34"/>
  <c r="G37" i="34"/>
  <c r="O35" i="34"/>
  <c r="K34" i="34"/>
  <c r="G33" i="34"/>
  <c r="O31" i="34"/>
  <c r="K30" i="34"/>
  <c r="G29" i="34"/>
  <c r="O27" i="34"/>
  <c r="K26" i="34"/>
  <c r="G25" i="34"/>
  <c r="O23" i="34"/>
  <c r="C23" i="34"/>
  <c r="I22" i="34"/>
  <c r="M21" i="34"/>
  <c r="C21" i="34"/>
  <c r="I20" i="34"/>
  <c r="M19" i="34"/>
  <c r="C19" i="34"/>
  <c r="I18" i="34"/>
  <c r="M17" i="34"/>
  <c r="C17" i="34"/>
  <c r="I16" i="34"/>
  <c r="M15" i="34"/>
  <c r="C15" i="34"/>
  <c r="I14" i="34"/>
  <c r="M13" i="34"/>
  <c r="C13" i="34"/>
  <c r="I12" i="34"/>
  <c r="P37" i="34"/>
  <c r="E28" i="34"/>
  <c r="D41" i="34"/>
  <c r="J38" i="34"/>
  <c r="N35" i="34"/>
  <c r="J34" i="34"/>
  <c r="N31" i="34"/>
  <c r="D29" i="34"/>
  <c r="J26" i="34"/>
  <c r="N23" i="34"/>
  <c r="H22" i="34"/>
  <c r="B21" i="34"/>
  <c r="L19" i="34"/>
  <c r="H18" i="34"/>
  <c r="B17" i="34"/>
  <c r="L15" i="34"/>
  <c r="H14" i="34"/>
  <c r="B13" i="34"/>
  <c r="E40" i="34"/>
  <c r="K40" i="34"/>
  <c r="O37" i="34"/>
  <c r="G35" i="34"/>
  <c r="K32" i="34"/>
  <c r="O29" i="34"/>
  <c r="G27" i="34"/>
  <c r="K24" i="34"/>
  <c r="M22" i="34"/>
  <c r="I21" i="34"/>
  <c r="C20" i="34"/>
  <c r="M18" i="34"/>
  <c r="I17" i="34"/>
  <c r="C16" i="34"/>
  <c r="M14" i="34"/>
  <c r="I13" i="34"/>
  <c r="C12" i="34"/>
  <c r="N56" i="16" l="1"/>
  <c r="M56" i="16"/>
  <c r="L56" i="16"/>
  <c r="BE66" i="7" l="1"/>
  <c r="BD66" i="7"/>
  <c r="BC66" i="7"/>
  <c r="BE65" i="7"/>
  <c r="BD65" i="7"/>
  <c r="BC65" i="7"/>
  <c r="BE64" i="7"/>
  <c r="BD64" i="7"/>
  <c r="BC64" i="7"/>
  <c r="BE63" i="7"/>
  <c r="BD63" i="7"/>
  <c r="BC63" i="7"/>
  <c r="BE62" i="7"/>
  <c r="BD62" i="7"/>
  <c r="BC62" i="7"/>
  <c r="BE61" i="7"/>
  <c r="BD61" i="7"/>
  <c r="BC61" i="7"/>
  <c r="BE60" i="7"/>
  <c r="BD60" i="7"/>
  <c r="BC60" i="7"/>
  <c r="BE59" i="7"/>
  <c r="BD59" i="7"/>
  <c r="BC59" i="7"/>
  <c r="BE58" i="7"/>
  <c r="BD58" i="7"/>
  <c r="BC58" i="7"/>
  <c r="BE57" i="7"/>
  <c r="BD57" i="7"/>
  <c r="BC57" i="7"/>
  <c r="BE56" i="7"/>
  <c r="BD56" i="7"/>
  <c r="BC56" i="7"/>
  <c r="BE55" i="7"/>
  <c r="BD55" i="7"/>
  <c r="BC55" i="7"/>
  <c r="BE54" i="7"/>
  <c r="BD54" i="7"/>
  <c r="BC54" i="7"/>
  <c r="BE53" i="7"/>
  <c r="BD53" i="7"/>
  <c r="BC53" i="7"/>
  <c r="BE52" i="7"/>
  <c r="BD52" i="7"/>
  <c r="BC52" i="7"/>
  <c r="BE51" i="7"/>
  <c r="BD51" i="7"/>
  <c r="BC51" i="7"/>
  <c r="BE50" i="7"/>
  <c r="BD50" i="7"/>
  <c r="BC50" i="7"/>
  <c r="BE49" i="7"/>
  <c r="BD49" i="7"/>
  <c r="BC49" i="7"/>
  <c r="BE48" i="7"/>
  <c r="BD48" i="7"/>
  <c r="BC48" i="7"/>
  <c r="BE47" i="7"/>
  <c r="BD47" i="7"/>
  <c r="BC47" i="7"/>
  <c r="BE46" i="7"/>
  <c r="BD46" i="7"/>
  <c r="BC46" i="7"/>
  <c r="BE45" i="7"/>
  <c r="BD45" i="7"/>
  <c r="BC45" i="7"/>
  <c r="BE44" i="7"/>
  <c r="BD44" i="7"/>
  <c r="BC44" i="7"/>
  <c r="BE43" i="7"/>
  <c r="BD43" i="7"/>
  <c r="BC43" i="7"/>
  <c r="BE42" i="7"/>
  <c r="BD42" i="7"/>
  <c r="BC42" i="7"/>
  <c r="BE41" i="7"/>
  <c r="BD41" i="7"/>
  <c r="BC41" i="7"/>
  <c r="BE40" i="7"/>
  <c r="BD40" i="7"/>
  <c r="BC40" i="7"/>
  <c r="BE39" i="7"/>
  <c r="BD39" i="7"/>
  <c r="BC39" i="7"/>
  <c r="BE38" i="7"/>
  <c r="BD38" i="7"/>
  <c r="BC38" i="7"/>
  <c r="BE37" i="7"/>
  <c r="BD37" i="7"/>
  <c r="BC37" i="7"/>
  <c r="BE36" i="7"/>
  <c r="BD36" i="7"/>
  <c r="BC36" i="7"/>
  <c r="BE35" i="7"/>
  <c r="BD35" i="7"/>
  <c r="BC35" i="7"/>
  <c r="BE34" i="7"/>
  <c r="BD34" i="7"/>
  <c r="BC34" i="7"/>
  <c r="BE33" i="7"/>
  <c r="BD33" i="7"/>
  <c r="BC33" i="7"/>
  <c r="BE32" i="7"/>
  <c r="BD32" i="7"/>
  <c r="BC32" i="7"/>
  <c r="BE31" i="7"/>
  <c r="BD31" i="7"/>
  <c r="BC31" i="7"/>
  <c r="BE30" i="7"/>
  <c r="BD30" i="7"/>
  <c r="BC30" i="7"/>
  <c r="BE29" i="7"/>
  <c r="BD29" i="7"/>
  <c r="BC29" i="7"/>
  <c r="BE28" i="7"/>
  <c r="BD28" i="7"/>
  <c r="BC28" i="7"/>
  <c r="BE27" i="7"/>
  <c r="BD27" i="7"/>
  <c r="BC27" i="7"/>
  <c r="BE26" i="7"/>
  <c r="BD26" i="7"/>
  <c r="BC26" i="7"/>
  <c r="BE25" i="7"/>
  <c r="BD25" i="7"/>
  <c r="BC25" i="7"/>
  <c r="BE24" i="7"/>
  <c r="BD24" i="7"/>
  <c r="BC24" i="7"/>
  <c r="BE23" i="7"/>
  <c r="BD23" i="7"/>
  <c r="BC23" i="7"/>
  <c r="BE22" i="7"/>
  <c r="BD22" i="7"/>
  <c r="BC22" i="7"/>
  <c r="BE21" i="7"/>
  <c r="BD21" i="7"/>
  <c r="BC21" i="7"/>
  <c r="BE20" i="7"/>
  <c r="BD20" i="7"/>
  <c r="BC20" i="7"/>
  <c r="BE19" i="7"/>
  <c r="BD19" i="7"/>
  <c r="BC19" i="7"/>
  <c r="BE18" i="7"/>
  <c r="BD18" i="7"/>
  <c r="BC18" i="7"/>
  <c r="BE17" i="7"/>
  <c r="BD17" i="7"/>
  <c r="BC17" i="7"/>
  <c r="BE16" i="7"/>
  <c r="BD16" i="7"/>
  <c r="BC16" i="7"/>
  <c r="BE15" i="7"/>
  <c r="BD15" i="7"/>
  <c r="BC15" i="7"/>
  <c r="BE14" i="7"/>
  <c r="BD14" i="7"/>
  <c r="BC14" i="7"/>
  <c r="BE13" i="7"/>
  <c r="BD13" i="7"/>
  <c r="BC13" i="7"/>
  <c r="BE12" i="7"/>
  <c r="BD12" i="7"/>
  <c r="BC12" i="7"/>
  <c r="BE11" i="7"/>
  <c r="BD11" i="7"/>
  <c r="BC11" i="7"/>
  <c r="BE10" i="7"/>
  <c r="BD10" i="7"/>
  <c r="BC10" i="7"/>
  <c r="BE9" i="7"/>
  <c r="BD9" i="7"/>
  <c r="BC9" i="7"/>
  <c r="BE8" i="7"/>
  <c r="BD8" i="7"/>
  <c r="BC8" i="7"/>
  <c r="BE7" i="7"/>
  <c r="BD7" i="7"/>
  <c r="BC7" i="7"/>
  <c r="BE6" i="7"/>
  <c r="BD6" i="7"/>
  <c r="BC6" i="7"/>
  <c r="BE5" i="7"/>
  <c r="BD5" i="7"/>
  <c r="BC5" i="7"/>
  <c r="BE4" i="7"/>
  <c r="BD4" i="7"/>
  <c r="BC4" i="7"/>
  <c r="BE3" i="7"/>
  <c r="BD3" i="7"/>
  <c r="BC3" i="7"/>
  <c r="BE2" i="7"/>
  <c r="BD2" i="7"/>
  <c r="BC2" i="7"/>
  <c r="BE1" i="7"/>
  <c r="BD1" i="7"/>
  <c r="BC1" i="7"/>
  <c r="BS70" i="7" l="1"/>
  <c r="AW1665" i="6"/>
  <c r="AV1665" i="6"/>
  <c r="AU1665" i="6"/>
  <c r="AT1665" i="6"/>
  <c r="AS1665" i="6"/>
  <c r="AW1664" i="6"/>
  <c r="AV1664" i="6"/>
  <c r="AU1664" i="6"/>
  <c r="AT1664" i="6"/>
  <c r="AS1664" i="6"/>
  <c r="AW1663" i="6"/>
  <c r="AV1663" i="6"/>
  <c r="AU1663" i="6"/>
  <c r="AT1663" i="6"/>
  <c r="AS1663" i="6"/>
  <c r="AW1662" i="6"/>
  <c r="AV1662" i="6"/>
  <c r="AU1662" i="6"/>
  <c r="AT1662" i="6"/>
  <c r="AS1662" i="6"/>
  <c r="AW1661" i="6"/>
  <c r="AV1661" i="6"/>
  <c r="AU1661" i="6"/>
  <c r="AT1661" i="6"/>
  <c r="AS1661" i="6"/>
  <c r="AW1660" i="6"/>
  <c r="AV1660" i="6"/>
  <c r="AU1660" i="6"/>
  <c r="AT1660" i="6"/>
  <c r="AS1660" i="6"/>
  <c r="AW1659" i="6"/>
  <c r="AV1659" i="6"/>
  <c r="AU1659" i="6"/>
  <c r="AT1659" i="6"/>
  <c r="AS1659" i="6"/>
  <c r="AW1658" i="6"/>
  <c r="AV1658" i="6"/>
  <c r="AU1658" i="6"/>
  <c r="AT1658" i="6"/>
  <c r="AS1658" i="6"/>
  <c r="AW1657" i="6"/>
  <c r="AV1657" i="6"/>
  <c r="AU1657" i="6"/>
  <c r="AT1657" i="6"/>
  <c r="AS1657" i="6"/>
  <c r="AW1656" i="6"/>
  <c r="AV1656" i="6"/>
  <c r="AU1656" i="6"/>
  <c r="AT1656" i="6"/>
  <c r="AS1656" i="6"/>
  <c r="AW1655" i="6"/>
  <c r="AV1655" i="6"/>
  <c r="AU1655" i="6"/>
  <c r="AT1655" i="6"/>
  <c r="AS1655" i="6"/>
  <c r="AW1654" i="6"/>
  <c r="AV1654" i="6"/>
  <c r="AU1654" i="6"/>
  <c r="AT1654" i="6"/>
  <c r="AS1654" i="6"/>
  <c r="AW1653" i="6"/>
  <c r="AV1653" i="6"/>
  <c r="AU1653" i="6"/>
  <c r="AT1653" i="6"/>
  <c r="AS1653" i="6"/>
  <c r="AW1652" i="6"/>
  <c r="AV1652" i="6"/>
  <c r="AU1652" i="6"/>
  <c r="AT1652" i="6"/>
  <c r="AS1652" i="6"/>
  <c r="AW1651" i="6"/>
  <c r="AV1651" i="6"/>
  <c r="AU1651" i="6"/>
  <c r="AT1651" i="6"/>
  <c r="AS1651" i="6"/>
  <c r="AW1650" i="6"/>
  <c r="AV1650" i="6"/>
  <c r="AU1650" i="6"/>
  <c r="AT1650" i="6"/>
  <c r="AS1650" i="6"/>
  <c r="AW1633" i="6"/>
  <c r="AV1633" i="6"/>
  <c r="AU1633" i="6"/>
  <c r="AT1633" i="6"/>
  <c r="AS1633" i="6"/>
  <c r="AW1632" i="6"/>
  <c r="AV1632" i="6"/>
  <c r="AU1632" i="6"/>
  <c r="AT1632" i="6"/>
  <c r="AS1632" i="6"/>
  <c r="AW1631" i="6"/>
  <c r="AV1631" i="6"/>
  <c r="AU1631" i="6"/>
  <c r="AT1631" i="6"/>
  <c r="AS1631" i="6"/>
  <c r="AW1630" i="6"/>
  <c r="AV1630" i="6"/>
  <c r="AU1630" i="6"/>
  <c r="AT1630" i="6"/>
  <c r="AS1630" i="6"/>
  <c r="AW1629" i="6"/>
  <c r="AV1629" i="6"/>
  <c r="AU1629" i="6"/>
  <c r="AT1629" i="6"/>
  <c r="AS1629" i="6"/>
  <c r="AW1628" i="6"/>
  <c r="AV1628" i="6"/>
  <c r="AU1628" i="6"/>
  <c r="AT1628" i="6"/>
  <c r="AS1628" i="6"/>
  <c r="AW1627" i="6"/>
  <c r="AV1627" i="6"/>
  <c r="AU1627" i="6"/>
  <c r="AT1627" i="6"/>
  <c r="AS1627" i="6"/>
  <c r="AW1626" i="6"/>
  <c r="AV1626" i="6"/>
  <c r="AU1626" i="6"/>
  <c r="AT1626" i="6"/>
  <c r="AS1626" i="6"/>
  <c r="AW1625" i="6"/>
  <c r="AV1625" i="6"/>
  <c r="AU1625" i="6"/>
  <c r="AT1625" i="6"/>
  <c r="AS1625" i="6"/>
  <c r="AW1624" i="6"/>
  <c r="AV1624" i="6"/>
  <c r="AU1624" i="6"/>
  <c r="AT1624" i="6"/>
  <c r="AS1624" i="6"/>
  <c r="AW1623" i="6"/>
  <c r="AV1623" i="6"/>
  <c r="AU1623" i="6"/>
  <c r="AT1623" i="6"/>
  <c r="AS1623" i="6"/>
  <c r="AW1622" i="6"/>
  <c r="AV1622" i="6"/>
  <c r="AU1622" i="6"/>
  <c r="AT1622" i="6"/>
  <c r="AS1622" i="6"/>
  <c r="AW1621" i="6"/>
  <c r="AV1621" i="6"/>
  <c r="AU1621" i="6"/>
  <c r="AT1621" i="6"/>
  <c r="AS1621" i="6"/>
  <c r="AW1620" i="6"/>
  <c r="AV1620" i="6"/>
  <c r="AU1620" i="6"/>
  <c r="AT1620" i="6"/>
  <c r="AS1620" i="6"/>
  <c r="AW1619" i="6"/>
  <c r="AV1619" i="6"/>
  <c r="AU1619" i="6"/>
  <c r="AT1619" i="6"/>
  <c r="AS1619" i="6"/>
  <c r="AW1618" i="6"/>
  <c r="AV1618" i="6"/>
  <c r="AU1618" i="6"/>
  <c r="AT1618" i="6"/>
  <c r="AS1618" i="6"/>
  <c r="AW1601" i="6"/>
  <c r="AV1601" i="6"/>
  <c r="AU1601" i="6"/>
  <c r="AT1601" i="6"/>
  <c r="AS1601" i="6"/>
  <c r="AW1600" i="6"/>
  <c r="AV1600" i="6"/>
  <c r="AU1600" i="6"/>
  <c r="AT1600" i="6"/>
  <c r="AS1600" i="6"/>
  <c r="AW1599" i="6"/>
  <c r="AV1599" i="6"/>
  <c r="AU1599" i="6"/>
  <c r="AT1599" i="6"/>
  <c r="AS1599" i="6"/>
  <c r="AW1598" i="6"/>
  <c r="AV1598" i="6"/>
  <c r="AU1598" i="6"/>
  <c r="AT1598" i="6"/>
  <c r="AS1598" i="6"/>
  <c r="AW1597" i="6"/>
  <c r="AV1597" i="6"/>
  <c r="AU1597" i="6"/>
  <c r="AT1597" i="6"/>
  <c r="AS1597" i="6"/>
  <c r="AW1596" i="6"/>
  <c r="AV1596" i="6"/>
  <c r="AU1596" i="6"/>
  <c r="AT1596" i="6"/>
  <c r="AS1596" i="6"/>
  <c r="AW1595" i="6"/>
  <c r="AV1595" i="6"/>
  <c r="AU1595" i="6"/>
  <c r="AT1595" i="6"/>
  <c r="AS1595" i="6"/>
  <c r="AW1594" i="6"/>
  <c r="AV1594" i="6"/>
  <c r="AU1594" i="6"/>
  <c r="AT1594" i="6"/>
  <c r="AS1594" i="6"/>
  <c r="AW1593" i="6"/>
  <c r="AV1593" i="6"/>
  <c r="AU1593" i="6"/>
  <c r="AT1593" i="6"/>
  <c r="AS1593" i="6"/>
  <c r="AW1592" i="6"/>
  <c r="AV1592" i="6"/>
  <c r="AU1592" i="6"/>
  <c r="AT1592" i="6"/>
  <c r="AS1592" i="6"/>
  <c r="AW1591" i="6"/>
  <c r="AV1591" i="6"/>
  <c r="AU1591" i="6"/>
  <c r="AT1591" i="6"/>
  <c r="AS1591" i="6"/>
  <c r="AW1590" i="6"/>
  <c r="AV1590" i="6"/>
  <c r="AU1590" i="6"/>
  <c r="AT1590" i="6"/>
  <c r="AS1590" i="6"/>
  <c r="AW1589" i="6"/>
  <c r="AV1589" i="6"/>
  <c r="AU1589" i="6"/>
  <c r="AT1589" i="6"/>
  <c r="AS1589" i="6"/>
  <c r="AW1588" i="6"/>
  <c r="AV1588" i="6"/>
  <c r="AU1588" i="6"/>
  <c r="AT1588" i="6"/>
  <c r="AS1588" i="6"/>
  <c r="AW1587" i="6"/>
  <c r="AV1587" i="6"/>
  <c r="AU1587" i="6"/>
  <c r="AT1587" i="6"/>
  <c r="AS1587" i="6"/>
  <c r="AW1586" i="6"/>
  <c r="AV1586" i="6"/>
  <c r="AU1586" i="6"/>
  <c r="AT1586" i="6"/>
  <c r="AS1586" i="6"/>
  <c r="AW1585" i="6"/>
  <c r="AV1585" i="6"/>
  <c r="AU1585" i="6"/>
  <c r="AT1585" i="6"/>
  <c r="AS1585" i="6"/>
  <c r="AW1584" i="6"/>
  <c r="AV1584" i="6"/>
  <c r="AU1584" i="6"/>
  <c r="AT1584" i="6"/>
  <c r="AS1584" i="6"/>
  <c r="AW1583" i="6"/>
  <c r="AV1583" i="6"/>
  <c r="AU1583" i="6"/>
  <c r="AT1583" i="6"/>
  <c r="AS1583" i="6"/>
  <c r="AW1582" i="6"/>
  <c r="AV1582" i="6"/>
  <c r="AU1582" i="6"/>
  <c r="AT1582" i="6"/>
  <c r="AS1582" i="6"/>
  <c r="AW1581" i="6"/>
  <c r="AV1581" i="6"/>
  <c r="AU1581" i="6"/>
  <c r="AT1581" i="6"/>
  <c r="AS1581" i="6"/>
  <c r="AW1580" i="6"/>
  <c r="AV1580" i="6"/>
  <c r="AU1580" i="6"/>
  <c r="AT1580" i="6"/>
  <c r="AS1580" i="6"/>
  <c r="AW1579" i="6"/>
  <c r="AV1579" i="6"/>
  <c r="AU1579" i="6"/>
  <c r="AT1579" i="6"/>
  <c r="AS1579" i="6"/>
  <c r="AW1578" i="6"/>
  <c r="AV1578" i="6"/>
  <c r="AU1578" i="6"/>
  <c r="AT1578" i="6"/>
  <c r="AS1578" i="6"/>
  <c r="AW1577" i="6"/>
  <c r="AV1577" i="6"/>
  <c r="AU1577" i="6"/>
  <c r="AT1577" i="6"/>
  <c r="AS1577" i="6"/>
  <c r="AW1576" i="6"/>
  <c r="AV1576" i="6"/>
  <c r="AU1576" i="6"/>
  <c r="AT1576" i="6"/>
  <c r="AS1576" i="6"/>
  <c r="AW1575" i="6"/>
  <c r="AV1575" i="6"/>
  <c r="AU1575" i="6"/>
  <c r="AT1575" i="6"/>
  <c r="AS1575" i="6"/>
  <c r="AW1574" i="6"/>
  <c r="AV1574" i="6"/>
  <c r="AU1574" i="6"/>
  <c r="AT1574" i="6"/>
  <c r="AS1574" i="6"/>
  <c r="AW1573" i="6"/>
  <c r="AV1573" i="6"/>
  <c r="AU1573" i="6"/>
  <c r="AT1573" i="6"/>
  <c r="AS1573" i="6"/>
  <c r="AW1572" i="6"/>
  <c r="AV1572" i="6"/>
  <c r="AU1572" i="6"/>
  <c r="AT1572" i="6"/>
  <c r="AS1572" i="6"/>
  <c r="AW1571" i="6"/>
  <c r="AV1571" i="6"/>
  <c r="AU1571" i="6"/>
  <c r="AT1571" i="6"/>
  <c r="AS1571" i="6"/>
  <c r="AW1570" i="6"/>
  <c r="AV1570" i="6"/>
  <c r="AU1570" i="6"/>
  <c r="AT1570" i="6"/>
  <c r="AS1570" i="6"/>
  <c r="AW897" i="6"/>
  <c r="AV897" i="6"/>
  <c r="AU897" i="6"/>
  <c r="AT897" i="6"/>
  <c r="AS897" i="6"/>
  <c r="AW896" i="6"/>
  <c r="AV896" i="6"/>
  <c r="AU896" i="6"/>
  <c r="AT896" i="6"/>
  <c r="AS896" i="6"/>
  <c r="AW895" i="6"/>
  <c r="AV895" i="6"/>
  <c r="AU895" i="6"/>
  <c r="AT895" i="6"/>
  <c r="AS895" i="6"/>
  <c r="AW894" i="6"/>
  <c r="AV894" i="6"/>
  <c r="AU894" i="6"/>
  <c r="AT894" i="6"/>
  <c r="AS894" i="6"/>
  <c r="AW893" i="6"/>
  <c r="AV893" i="6"/>
  <c r="AU893" i="6"/>
  <c r="AT893" i="6"/>
  <c r="AS893" i="6"/>
  <c r="AW892" i="6"/>
  <c r="AV892" i="6"/>
  <c r="AU892" i="6"/>
  <c r="AT892" i="6"/>
  <c r="AS892" i="6"/>
  <c r="AW891" i="6"/>
  <c r="AV891" i="6"/>
  <c r="AU891" i="6"/>
  <c r="AT891" i="6"/>
  <c r="AS891" i="6"/>
  <c r="AW890" i="6"/>
  <c r="AV890" i="6"/>
  <c r="AU890" i="6"/>
  <c r="AT890" i="6"/>
  <c r="AS890" i="6"/>
  <c r="AW889" i="6"/>
  <c r="AV889" i="6"/>
  <c r="AU889" i="6"/>
  <c r="AT889" i="6"/>
  <c r="AS889" i="6"/>
  <c r="AW888" i="6"/>
  <c r="AV888" i="6"/>
  <c r="AU888" i="6"/>
  <c r="AT888" i="6"/>
  <c r="AS888" i="6"/>
  <c r="AW887" i="6"/>
  <c r="AV887" i="6"/>
  <c r="AU887" i="6"/>
  <c r="AT887" i="6"/>
  <c r="AS887" i="6"/>
  <c r="AW886" i="6"/>
  <c r="AV886" i="6"/>
  <c r="AU886" i="6"/>
  <c r="AT886" i="6"/>
  <c r="AS886" i="6"/>
  <c r="AW885" i="6"/>
  <c r="AV885" i="6"/>
  <c r="AU885" i="6"/>
  <c r="AT885" i="6"/>
  <c r="AS885" i="6"/>
  <c r="AW884" i="6"/>
  <c r="AV884" i="6"/>
  <c r="AU884" i="6"/>
  <c r="AT884" i="6"/>
  <c r="AS884" i="6"/>
  <c r="AW883" i="6"/>
  <c r="AV883" i="6"/>
  <c r="AU883" i="6"/>
  <c r="AT883" i="6"/>
  <c r="AS883" i="6"/>
  <c r="AW882" i="6"/>
  <c r="AV882" i="6"/>
  <c r="AU882" i="6"/>
  <c r="AT882" i="6"/>
  <c r="AS882" i="6"/>
  <c r="AW929" i="6"/>
  <c r="AV929" i="6"/>
  <c r="AU929" i="6"/>
  <c r="AT929" i="6"/>
  <c r="AS929" i="6"/>
  <c r="AW928" i="6"/>
  <c r="AV928" i="6"/>
  <c r="AU928" i="6"/>
  <c r="AT928" i="6"/>
  <c r="AS928" i="6"/>
  <c r="AW927" i="6"/>
  <c r="AV927" i="6"/>
  <c r="AU927" i="6"/>
  <c r="AT927" i="6"/>
  <c r="AS927" i="6"/>
  <c r="AW926" i="6"/>
  <c r="AV926" i="6"/>
  <c r="AU926" i="6"/>
  <c r="AT926" i="6"/>
  <c r="AS926" i="6"/>
  <c r="AW925" i="6"/>
  <c r="AV925" i="6"/>
  <c r="AU925" i="6"/>
  <c r="AT925" i="6"/>
  <c r="AS925" i="6"/>
  <c r="AW924" i="6"/>
  <c r="AV924" i="6"/>
  <c r="AU924" i="6"/>
  <c r="AT924" i="6"/>
  <c r="AS924" i="6"/>
  <c r="AW923" i="6"/>
  <c r="AV923" i="6"/>
  <c r="AU923" i="6"/>
  <c r="AT923" i="6"/>
  <c r="AS923" i="6"/>
  <c r="AW922" i="6"/>
  <c r="AV922" i="6"/>
  <c r="AU922" i="6"/>
  <c r="AT922" i="6"/>
  <c r="AS922" i="6"/>
  <c r="AW921" i="6"/>
  <c r="AV921" i="6"/>
  <c r="AU921" i="6"/>
  <c r="AT921" i="6"/>
  <c r="AS921" i="6"/>
  <c r="AW920" i="6"/>
  <c r="AV920" i="6"/>
  <c r="AU920" i="6"/>
  <c r="AT920" i="6"/>
  <c r="AS920" i="6"/>
  <c r="AW919" i="6"/>
  <c r="AV919" i="6"/>
  <c r="AU919" i="6"/>
  <c r="AT919" i="6"/>
  <c r="AS919" i="6"/>
  <c r="AW918" i="6"/>
  <c r="AV918" i="6"/>
  <c r="AU918" i="6"/>
  <c r="AT918" i="6"/>
  <c r="AS918" i="6"/>
  <c r="AW917" i="6"/>
  <c r="AV917" i="6"/>
  <c r="AU917" i="6"/>
  <c r="AT917" i="6"/>
  <c r="AS917" i="6"/>
  <c r="AW916" i="6"/>
  <c r="AV916" i="6"/>
  <c r="AU916" i="6"/>
  <c r="AT916" i="6"/>
  <c r="AS916" i="6"/>
  <c r="AW915" i="6"/>
  <c r="AV915" i="6"/>
  <c r="AU915" i="6"/>
  <c r="AT915" i="6"/>
  <c r="AS915" i="6"/>
  <c r="AW914" i="6"/>
  <c r="AV914" i="6"/>
  <c r="AU914" i="6"/>
  <c r="AT914" i="6"/>
  <c r="AS914" i="6"/>
  <c r="AW833" i="6"/>
  <c r="AV833" i="6"/>
  <c r="AU833" i="6"/>
  <c r="AT833" i="6"/>
  <c r="AS833" i="6"/>
  <c r="AW832" i="6"/>
  <c r="AV832" i="6"/>
  <c r="AU832" i="6"/>
  <c r="AT832" i="6"/>
  <c r="AS832" i="6"/>
  <c r="AW831" i="6"/>
  <c r="AV831" i="6"/>
  <c r="AU831" i="6"/>
  <c r="AT831" i="6"/>
  <c r="AS831" i="6"/>
  <c r="AW830" i="6"/>
  <c r="AV830" i="6"/>
  <c r="AU830" i="6"/>
  <c r="AT830" i="6"/>
  <c r="AS830" i="6"/>
  <c r="AW829" i="6"/>
  <c r="AV829" i="6"/>
  <c r="AU829" i="6"/>
  <c r="AT829" i="6"/>
  <c r="AS829" i="6"/>
  <c r="AW828" i="6"/>
  <c r="AV828" i="6"/>
  <c r="AU828" i="6"/>
  <c r="AT828" i="6"/>
  <c r="AS828" i="6"/>
  <c r="AW827" i="6"/>
  <c r="AV827" i="6"/>
  <c r="AU827" i="6"/>
  <c r="AT827" i="6"/>
  <c r="AS827" i="6"/>
  <c r="AW826" i="6"/>
  <c r="AV826" i="6"/>
  <c r="AU826" i="6"/>
  <c r="AT826" i="6"/>
  <c r="AS826" i="6"/>
  <c r="AW825" i="6"/>
  <c r="AV825" i="6"/>
  <c r="AU825" i="6"/>
  <c r="AT825" i="6"/>
  <c r="AS825" i="6"/>
  <c r="AW824" i="6"/>
  <c r="AV824" i="6"/>
  <c r="AU824" i="6"/>
  <c r="AT824" i="6"/>
  <c r="AS824" i="6"/>
  <c r="AW823" i="6"/>
  <c r="AV823" i="6"/>
  <c r="AU823" i="6"/>
  <c r="AT823" i="6"/>
  <c r="AS823" i="6"/>
  <c r="AW822" i="6"/>
  <c r="AV822" i="6"/>
  <c r="AU822" i="6"/>
  <c r="AT822" i="6"/>
  <c r="AS822" i="6"/>
  <c r="AW821" i="6"/>
  <c r="AV821" i="6"/>
  <c r="AU821" i="6"/>
  <c r="AT821" i="6"/>
  <c r="AS821" i="6"/>
  <c r="AW820" i="6"/>
  <c r="AV820" i="6"/>
  <c r="AU820" i="6"/>
  <c r="AT820" i="6"/>
  <c r="AS820" i="6"/>
  <c r="AW819" i="6"/>
  <c r="AV819" i="6"/>
  <c r="AU819" i="6"/>
  <c r="AT819" i="6"/>
  <c r="AS819" i="6"/>
  <c r="AW818" i="6"/>
  <c r="AV818" i="6"/>
  <c r="AU818" i="6"/>
  <c r="AT818" i="6"/>
  <c r="AS818" i="6"/>
  <c r="AW609" i="6"/>
  <c r="AV609" i="6"/>
  <c r="AU609" i="6"/>
  <c r="AT609" i="6"/>
  <c r="AS609" i="6"/>
  <c r="AW608" i="6"/>
  <c r="AV608" i="6"/>
  <c r="AU608" i="6"/>
  <c r="AT608" i="6"/>
  <c r="AS608" i="6"/>
  <c r="AW607" i="6"/>
  <c r="AV607" i="6"/>
  <c r="AU607" i="6"/>
  <c r="AT607" i="6"/>
  <c r="AS607" i="6"/>
  <c r="AW606" i="6"/>
  <c r="AV606" i="6"/>
  <c r="AU606" i="6"/>
  <c r="AT606" i="6"/>
  <c r="AS606" i="6"/>
  <c r="AW605" i="6"/>
  <c r="AV605" i="6"/>
  <c r="AU605" i="6"/>
  <c r="AT605" i="6"/>
  <c r="AS605" i="6"/>
  <c r="AW604" i="6"/>
  <c r="AV604" i="6"/>
  <c r="AU604" i="6"/>
  <c r="AT604" i="6"/>
  <c r="AS604" i="6"/>
  <c r="AW603" i="6"/>
  <c r="AV603" i="6"/>
  <c r="AU603" i="6"/>
  <c r="AT603" i="6"/>
  <c r="AS603" i="6"/>
  <c r="AW602" i="6"/>
  <c r="AV602" i="6"/>
  <c r="AU602" i="6"/>
  <c r="AT602" i="6"/>
  <c r="AS602" i="6"/>
  <c r="AW601" i="6"/>
  <c r="AV601" i="6"/>
  <c r="AU601" i="6"/>
  <c r="AT601" i="6"/>
  <c r="AS601" i="6"/>
  <c r="AW600" i="6"/>
  <c r="AV600" i="6"/>
  <c r="AU600" i="6"/>
  <c r="AT600" i="6"/>
  <c r="AS600" i="6"/>
  <c r="AW599" i="6"/>
  <c r="AV599" i="6"/>
  <c r="AU599" i="6"/>
  <c r="AT599" i="6"/>
  <c r="AS599" i="6"/>
  <c r="AW598" i="6"/>
  <c r="AV598" i="6"/>
  <c r="AU598" i="6"/>
  <c r="AT598" i="6"/>
  <c r="AS598" i="6"/>
  <c r="AW597" i="6"/>
  <c r="AV597" i="6"/>
  <c r="AU597" i="6"/>
  <c r="AT597" i="6"/>
  <c r="AS597" i="6"/>
  <c r="AW596" i="6"/>
  <c r="AV596" i="6"/>
  <c r="AU596" i="6"/>
  <c r="AT596" i="6"/>
  <c r="AS596" i="6"/>
  <c r="AW595" i="6"/>
  <c r="AV595" i="6"/>
  <c r="AU595" i="6"/>
  <c r="AT595" i="6"/>
  <c r="AS595" i="6"/>
  <c r="AW594" i="6"/>
  <c r="AV594" i="6"/>
  <c r="AU594" i="6"/>
  <c r="AT594" i="6"/>
  <c r="AS594" i="6"/>
  <c r="AW577" i="6"/>
  <c r="AV577" i="6"/>
  <c r="AU577" i="6"/>
  <c r="AT577" i="6"/>
  <c r="AS577" i="6"/>
  <c r="AW576" i="6"/>
  <c r="AV576" i="6"/>
  <c r="AU576" i="6"/>
  <c r="AT576" i="6"/>
  <c r="AS576" i="6"/>
  <c r="AW575" i="6"/>
  <c r="AV575" i="6"/>
  <c r="AU575" i="6"/>
  <c r="AT575" i="6"/>
  <c r="AS575" i="6"/>
  <c r="AW574" i="6"/>
  <c r="AV574" i="6"/>
  <c r="AU574" i="6"/>
  <c r="AT574" i="6"/>
  <c r="AS574" i="6"/>
  <c r="AW573" i="6"/>
  <c r="AV573" i="6"/>
  <c r="AU573" i="6"/>
  <c r="AT573" i="6"/>
  <c r="AS573" i="6"/>
  <c r="AW572" i="6"/>
  <c r="AV572" i="6"/>
  <c r="AU572" i="6"/>
  <c r="AT572" i="6"/>
  <c r="AS572" i="6"/>
  <c r="AW571" i="6"/>
  <c r="AV571" i="6"/>
  <c r="AU571" i="6"/>
  <c r="AT571" i="6"/>
  <c r="AS571" i="6"/>
  <c r="AW570" i="6"/>
  <c r="AV570" i="6"/>
  <c r="AU570" i="6"/>
  <c r="AT570" i="6"/>
  <c r="AS570" i="6"/>
  <c r="AW569" i="6"/>
  <c r="AV569" i="6"/>
  <c r="AU569" i="6"/>
  <c r="AT569" i="6"/>
  <c r="AS569" i="6"/>
  <c r="AW568" i="6"/>
  <c r="AV568" i="6"/>
  <c r="AU568" i="6"/>
  <c r="AT568" i="6"/>
  <c r="AS568" i="6"/>
  <c r="AW567" i="6"/>
  <c r="AV567" i="6"/>
  <c r="AU567" i="6"/>
  <c r="AT567" i="6"/>
  <c r="AS567" i="6"/>
  <c r="AW566" i="6"/>
  <c r="AV566" i="6"/>
  <c r="AU566" i="6"/>
  <c r="AT566" i="6"/>
  <c r="AS566" i="6"/>
  <c r="AW565" i="6"/>
  <c r="AV565" i="6"/>
  <c r="AU565" i="6"/>
  <c r="AT565" i="6"/>
  <c r="AS565" i="6"/>
  <c r="AW564" i="6"/>
  <c r="AV564" i="6"/>
  <c r="AU564" i="6"/>
  <c r="AT564" i="6"/>
  <c r="AS564" i="6"/>
  <c r="AW563" i="6"/>
  <c r="AV563" i="6"/>
  <c r="AU563" i="6"/>
  <c r="AT563" i="6"/>
  <c r="AS563" i="6"/>
  <c r="AW562" i="6"/>
  <c r="AV562" i="6"/>
  <c r="AU562" i="6"/>
  <c r="AT562" i="6"/>
  <c r="AS562" i="6"/>
  <c r="AR65" i="6"/>
  <c r="AR64" i="6"/>
  <c r="AR63" i="6"/>
  <c r="AR62" i="6"/>
  <c r="AR61" i="6"/>
  <c r="AR60" i="6"/>
  <c r="AR59" i="6"/>
  <c r="AR58" i="6"/>
  <c r="AR57" i="6"/>
  <c r="AR56" i="6"/>
  <c r="AR55" i="6"/>
  <c r="AR54" i="6"/>
  <c r="AR53" i="6"/>
  <c r="AR52" i="6"/>
  <c r="AR51" i="6"/>
  <c r="AR50" i="6"/>
  <c r="AR49" i="6"/>
  <c r="AR48" i="6"/>
  <c r="AR47" i="6"/>
  <c r="AR46" i="6"/>
  <c r="AR45" i="6"/>
  <c r="AR44" i="6"/>
  <c r="AR43" i="6"/>
  <c r="AR42" i="6"/>
  <c r="AR41" i="6"/>
  <c r="AR40" i="6"/>
  <c r="AR39" i="6"/>
  <c r="AR38" i="6"/>
  <c r="AR37" i="6"/>
  <c r="AR36" i="6"/>
  <c r="AR35" i="6"/>
  <c r="AR34" i="6"/>
  <c r="AR33" i="6"/>
  <c r="AR32" i="6"/>
  <c r="AR31" i="6"/>
  <c r="AR30" i="6"/>
  <c r="AR29" i="6"/>
  <c r="AR28" i="6"/>
  <c r="AR27" i="6"/>
  <c r="AR26" i="6"/>
  <c r="AR25" i="6"/>
  <c r="AR24" i="6"/>
  <c r="AR23" i="6"/>
  <c r="AR22" i="6"/>
  <c r="AR21" i="6"/>
  <c r="AR20" i="6"/>
  <c r="AR19" i="6"/>
  <c r="AR18" i="6"/>
  <c r="AR17" i="6"/>
  <c r="AR16" i="6"/>
  <c r="AR15" i="6"/>
  <c r="AR14" i="6"/>
  <c r="AR13" i="6"/>
  <c r="AR12" i="6"/>
  <c r="AR11" i="6"/>
  <c r="AR10" i="6"/>
  <c r="AR9" i="6"/>
  <c r="AR8" i="6"/>
  <c r="AR7" i="6"/>
  <c r="AR6" i="6"/>
  <c r="AR5" i="6"/>
  <c r="AR4" i="6"/>
  <c r="AR3" i="6"/>
  <c r="AR2" i="6"/>
  <c r="J173" i="4"/>
  <c r="I173" i="4"/>
  <c r="H173" i="4"/>
  <c r="G173" i="4"/>
  <c r="F173" i="4"/>
  <c r="J172" i="4"/>
  <c r="I172" i="4"/>
  <c r="H172" i="4"/>
  <c r="G172" i="4"/>
  <c r="A17" i="27"/>
  <c r="A16" i="27"/>
  <c r="A15" i="27"/>
  <c r="A14" i="27"/>
  <c r="A13" i="27"/>
  <c r="A12" i="27"/>
  <c r="A11" i="27"/>
  <c r="A10" i="27"/>
  <c r="A9" i="27"/>
  <c r="A8" i="27"/>
  <c r="A7" i="27"/>
  <c r="A2" i="27"/>
  <c r="A3" i="27"/>
  <c r="AG1953" i="6"/>
  <c r="AH1953" i="6" s="1"/>
  <c r="AE1953" i="6"/>
  <c r="AA1953" i="6"/>
  <c r="Z1953" i="6"/>
  <c r="T1953" i="6"/>
  <c r="U1953" i="6" s="1"/>
  <c r="R1953" i="6"/>
  <c r="S1953" i="6" s="1"/>
  <c r="AG1952" i="6"/>
  <c r="AH1952" i="6" s="1"/>
  <c r="AE1952" i="6"/>
  <c r="AA1952" i="6"/>
  <c r="Z1952" i="6"/>
  <c r="T1952" i="6"/>
  <c r="U1952" i="6" s="1"/>
  <c r="R1952" i="6"/>
  <c r="S1952" i="6" s="1"/>
  <c r="AG1951" i="6"/>
  <c r="AH1951" i="6" s="1"/>
  <c r="AE1951" i="6"/>
  <c r="AA1951" i="6"/>
  <c r="Z1951" i="6"/>
  <c r="T1951" i="6"/>
  <c r="U1951" i="6" s="1"/>
  <c r="R1951" i="6"/>
  <c r="S1951" i="6" s="1"/>
  <c r="AG1950" i="6"/>
  <c r="AH1950" i="6" s="1"/>
  <c r="AE1950" i="6"/>
  <c r="AA1950" i="6"/>
  <c r="Z1950" i="6"/>
  <c r="T1950" i="6"/>
  <c r="U1950" i="6" s="1"/>
  <c r="R1950" i="6"/>
  <c r="S1950" i="6" s="1"/>
  <c r="AG1949" i="6"/>
  <c r="AH1949" i="6" s="1"/>
  <c r="AE1949" i="6"/>
  <c r="AA1949" i="6"/>
  <c r="Z1949" i="6"/>
  <c r="T1949" i="6"/>
  <c r="U1949" i="6" s="1"/>
  <c r="R1949" i="6"/>
  <c r="S1949" i="6" s="1"/>
  <c r="AG1948" i="6"/>
  <c r="AH1948" i="6" s="1"/>
  <c r="AE1948" i="6"/>
  <c r="AA1948" i="6"/>
  <c r="Z1948" i="6"/>
  <c r="T1948" i="6"/>
  <c r="U1948" i="6" s="1"/>
  <c r="R1948" i="6"/>
  <c r="S1948" i="6" s="1"/>
  <c r="AG1947" i="6"/>
  <c r="AH1947" i="6" s="1"/>
  <c r="AE1947" i="6"/>
  <c r="AA1947" i="6"/>
  <c r="Z1947" i="6"/>
  <c r="T1947" i="6"/>
  <c r="U1947" i="6" s="1"/>
  <c r="R1947" i="6"/>
  <c r="S1947" i="6" s="1"/>
  <c r="AG1946" i="6"/>
  <c r="AH1946" i="6" s="1"/>
  <c r="AE1946" i="6"/>
  <c r="AA1946" i="6"/>
  <c r="Z1946" i="6"/>
  <c r="T1946" i="6"/>
  <c r="U1946" i="6" s="1"/>
  <c r="R1946" i="6"/>
  <c r="S1946" i="6" s="1"/>
  <c r="AG1945" i="6"/>
  <c r="AH1945" i="6" s="1"/>
  <c r="AE1945" i="6"/>
  <c r="AA1945" i="6"/>
  <c r="Z1945" i="6"/>
  <c r="T1945" i="6"/>
  <c r="U1945" i="6" s="1"/>
  <c r="R1945" i="6"/>
  <c r="S1945" i="6" s="1"/>
  <c r="AG1944" i="6"/>
  <c r="AH1944" i="6" s="1"/>
  <c r="AE1944" i="6"/>
  <c r="AA1944" i="6"/>
  <c r="Z1944" i="6"/>
  <c r="T1944" i="6"/>
  <c r="U1944" i="6" s="1"/>
  <c r="R1944" i="6"/>
  <c r="S1944" i="6" s="1"/>
  <c r="AG1943" i="6"/>
  <c r="AH1943" i="6" s="1"/>
  <c r="AE1943" i="6"/>
  <c r="AA1943" i="6"/>
  <c r="Z1943" i="6"/>
  <c r="T1943" i="6"/>
  <c r="U1943" i="6" s="1"/>
  <c r="R1943" i="6"/>
  <c r="S1943" i="6" s="1"/>
  <c r="AG1942" i="6"/>
  <c r="AH1942" i="6" s="1"/>
  <c r="AE1942" i="6"/>
  <c r="AA1942" i="6"/>
  <c r="Z1942" i="6"/>
  <c r="T1942" i="6"/>
  <c r="U1942" i="6" s="1"/>
  <c r="R1942" i="6"/>
  <c r="S1942" i="6" s="1"/>
  <c r="AG1941" i="6"/>
  <c r="AH1941" i="6" s="1"/>
  <c r="AE1941" i="6"/>
  <c r="AA1941" i="6"/>
  <c r="Z1941" i="6"/>
  <c r="T1941" i="6"/>
  <c r="U1941" i="6" s="1"/>
  <c r="R1941" i="6"/>
  <c r="S1941" i="6" s="1"/>
  <c r="AG1940" i="6"/>
  <c r="AH1940" i="6" s="1"/>
  <c r="AE1940" i="6"/>
  <c r="AA1940" i="6"/>
  <c r="Z1940" i="6"/>
  <c r="T1940" i="6"/>
  <c r="U1940" i="6" s="1"/>
  <c r="R1940" i="6"/>
  <c r="S1940" i="6" s="1"/>
  <c r="AG1939" i="6"/>
  <c r="AH1939" i="6" s="1"/>
  <c r="AE1939" i="6"/>
  <c r="AA1939" i="6"/>
  <c r="Z1939" i="6"/>
  <c r="T1939" i="6"/>
  <c r="U1939" i="6" s="1"/>
  <c r="R1939" i="6"/>
  <c r="S1939" i="6" s="1"/>
  <c r="AG1938" i="6"/>
  <c r="AH1938" i="6" s="1"/>
  <c r="AE1938" i="6"/>
  <c r="AA1938" i="6"/>
  <c r="Z1938" i="6"/>
  <c r="T1938" i="6"/>
  <c r="U1938" i="6" s="1"/>
  <c r="R1938" i="6"/>
  <c r="S1938" i="6" s="1"/>
  <c r="AG1937" i="6"/>
  <c r="AH1937" i="6" s="1"/>
  <c r="AE1937" i="6"/>
  <c r="AA1937" i="6"/>
  <c r="Z1937" i="6"/>
  <c r="T1937" i="6"/>
  <c r="U1937" i="6" s="1"/>
  <c r="R1937" i="6"/>
  <c r="S1937" i="6" s="1"/>
  <c r="AG1936" i="6"/>
  <c r="AH1936" i="6" s="1"/>
  <c r="AE1936" i="6"/>
  <c r="AA1936" i="6"/>
  <c r="Z1936" i="6"/>
  <c r="T1936" i="6"/>
  <c r="U1936" i="6" s="1"/>
  <c r="R1936" i="6"/>
  <c r="S1936" i="6" s="1"/>
  <c r="AG1935" i="6"/>
  <c r="AH1935" i="6" s="1"/>
  <c r="AE1935" i="6"/>
  <c r="AA1935" i="6"/>
  <c r="Z1935" i="6"/>
  <c r="T1935" i="6"/>
  <c r="U1935" i="6" s="1"/>
  <c r="R1935" i="6"/>
  <c r="S1935" i="6" s="1"/>
  <c r="AG1934" i="6"/>
  <c r="AH1934" i="6" s="1"/>
  <c r="AE1934" i="6"/>
  <c r="AA1934" i="6"/>
  <c r="Z1934" i="6"/>
  <c r="T1934" i="6"/>
  <c r="U1934" i="6" s="1"/>
  <c r="R1934" i="6"/>
  <c r="S1934" i="6" s="1"/>
  <c r="AG1933" i="6"/>
  <c r="AH1933" i="6" s="1"/>
  <c r="AE1933" i="6"/>
  <c r="AA1933" i="6"/>
  <c r="Z1933" i="6"/>
  <c r="T1933" i="6"/>
  <c r="U1933" i="6" s="1"/>
  <c r="R1933" i="6"/>
  <c r="S1933" i="6" s="1"/>
  <c r="AG1932" i="6"/>
  <c r="AH1932" i="6" s="1"/>
  <c r="AE1932" i="6"/>
  <c r="AA1932" i="6"/>
  <c r="Z1932" i="6"/>
  <c r="T1932" i="6"/>
  <c r="U1932" i="6" s="1"/>
  <c r="R1932" i="6"/>
  <c r="S1932" i="6" s="1"/>
  <c r="AG1931" i="6"/>
  <c r="AH1931" i="6" s="1"/>
  <c r="AE1931" i="6"/>
  <c r="AA1931" i="6"/>
  <c r="Z1931" i="6"/>
  <c r="T1931" i="6"/>
  <c r="U1931" i="6" s="1"/>
  <c r="R1931" i="6"/>
  <c r="S1931" i="6" s="1"/>
  <c r="AG1930" i="6"/>
  <c r="AH1930" i="6" s="1"/>
  <c r="AE1930" i="6"/>
  <c r="AA1930" i="6"/>
  <c r="Z1930" i="6"/>
  <c r="T1930" i="6"/>
  <c r="U1930" i="6" s="1"/>
  <c r="R1930" i="6"/>
  <c r="S1930" i="6" s="1"/>
  <c r="AG1929" i="6"/>
  <c r="AH1929" i="6" s="1"/>
  <c r="AE1929" i="6"/>
  <c r="AA1929" i="6"/>
  <c r="Z1929" i="6"/>
  <c r="T1929" i="6"/>
  <c r="U1929" i="6" s="1"/>
  <c r="R1929" i="6"/>
  <c r="S1929" i="6" s="1"/>
  <c r="AG1928" i="6"/>
  <c r="AH1928" i="6" s="1"/>
  <c r="AE1928" i="6"/>
  <c r="AA1928" i="6"/>
  <c r="Z1928" i="6"/>
  <c r="T1928" i="6"/>
  <c r="U1928" i="6" s="1"/>
  <c r="R1928" i="6"/>
  <c r="S1928" i="6" s="1"/>
  <c r="AG1927" i="6"/>
  <c r="AH1927" i="6" s="1"/>
  <c r="AE1927" i="6"/>
  <c r="AA1927" i="6"/>
  <c r="Z1927" i="6"/>
  <c r="T1927" i="6"/>
  <c r="U1927" i="6" s="1"/>
  <c r="R1927" i="6"/>
  <c r="S1927" i="6" s="1"/>
  <c r="AG1926" i="6"/>
  <c r="AH1926" i="6" s="1"/>
  <c r="AE1926" i="6"/>
  <c r="AA1926" i="6"/>
  <c r="Z1926" i="6"/>
  <c r="T1926" i="6"/>
  <c r="U1926" i="6" s="1"/>
  <c r="R1926" i="6"/>
  <c r="S1926" i="6" s="1"/>
  <c r="AG1925" i="6"/>
  <c r="AH1925" i="6" s="1"/>
  <c r="AE1925" i="6"/>
  <c r="AA1925" i="6"/>
  <c r="Z1925" i="6"/>
  <c r="T1925" i="6"/>
  <c r="U1925" i="6" s="1"/>
  <c r="R1925" i="6"/>
  <c r="S1925" i="6" s="1"/>
  <c r="AG1924" i="6"/>
  <c r="AH1924" i="6" s="1"/>
  <c r="AE1924" i="6"/>
  <c r="AA1924" i="6"/>
  <c r="Z1924" i="6"/>
  <c r="T1924" i="6"/>
  <c r="U1924" i="6" s="1"/>
  <c r="R1924" i="6"/>
  <c r="S1924" i="6" s="1"/>
  <c r="AG1923" i="6"/>
  <c r="AH1923" i="6" s="1"/>
  <c r="AE1923" i="6"/>
  <c r="AA1923" i="6"/>
  <c r="Z1923" i="6"/>
  <c r="T1923" i="6"/>
  <c r="U1923" i="6" s="1"/>
  <c r="R1923" i="6"/>
  <c r="S1923" i="6" s="1"/>
  <c r="AG1922" i="6"/>
  <c r="AH1922" i="6" s="1"/>
  <c r="AE1922" i="6"/>
  <c r="AA1922" i="6"/>
  <c r="Z1922" i="6"/>
  <c r="T1922" i="6"/>
  <c r="U1922" i="6" s="1"/>
  <c r="R1922" i="6"/>
  <c r="S1922" i="6" s="1"/>
  <c r="AG1921" i="6"/>
  <c r="AH1921" i="6" s="1"/>
  <c r="AE1921" i="6"/>
  <c r="AA1921" i="6"/>
  <c r="Z1921" i="6"/>
  <c r="T1921" i="6"/>
  <c r="U1921" i="6" s="1"/>
  <c r="R1921" i="6"/>
  <c r="S1921" i="6" s="1"/>
  <c r="AG1920" i="6"/>
  <c r="AH1920" i="6" s="1"/>
  <c r="AE1920" i="6"/>
  <c r="AA1920" i="6"/>
  <c r="Z1920" i="6"/>
  <c r="T1920" i="6"/>
  <c r="U1920" i="6" s="1"/>
  <c r="R1920" i="6"/>
  <c r="S1920" i="6" s="1"/>
  <c r="AG1919" i="6"/>
  <c r="AH1919" i="6" s="1"/>
  <c r="AE1919" i="6"/>
  <c r="AA1919" i="6"/>
  <c r="Z1919" i="6"/>
  <c r="T1919" i="6"/>
  <c r="U1919" i="6" s="1"/>
  <c r="R1919" i="6"/>
  <c r="S1919" i="6" s="1"/>
  <c r="AG1918" i="6"/>
  <c r="AH1918" i="6" s="1"/>
  <c r="AE1918" i="6"/>
  <c r="AA1918" i="6"/>
  <c r="Z1918" i="6"/>
  <c r="T1918" i="6"/>
  <c r="U1918" i="6" s="1"/>
  <c r="R1918" i="6"/>
  <c r="S1918" i="6" s="1"/>
  <c r="AG1917" i="6"/>
  <c r="AH1917" i="6" s="1"/>
  <c r="AE1917" i="6"/>
  <c r="AA1917" i="6"/>
  <c r="Z1917" i="6"/>
  <c r="T1917" i="6"/>
  <c r="U1917" i="6" s="1"/>
  <c r="R1917" i="6"/>
  <c r="S1917" i="6" s="1"/>
  <c r="AG1916" i="6"/>
  <c r="AH1916" i="6" s="1"/>
  <c r="AE1916" i="6"/>
  <c r="AA1916" i="6"/>
  <c r="Z1916" i="6"/>
  <c r="T1916" i="6"/>
  <c r="U1916" i="6" s="1"/>
  <c r="R1916" i="6"/>
  <c r="S1916" i="6" s="1"/>
  <c r="AG1915" i="6"/>
  <c r="AH1915" i="6" s="1"/>
  <c r="AE1915" i="6"/>
  <c r="AA1915" i="6"/>
  <c r="Z1915" i="6"/>
  <c r="T1915" i="6"/>
  <c r="U1915" i="6" s="1"/>
  <c r="R1915" i="6"/>
  <c r="S1915" i="6" s="1"/>
  <c r="AG1914" i="6"/>
  <c r="AH1914" i="6" s="1"/>
  <c r="AE1914" i="6"/>
  <c r="AA1914" i="6"/>
  <c r="Z1914" i="6"/>
  <c r="T1914" i="6"/>
  <c r="U1914" i="6" s="1"/>
  <c r="R1914" i="6"/>
  <c r="S1914" i="6" s="1"/>
  <c r="AG1913" i="6"/>
  <c r="AH1913" i="6" s="1"/>
  <c r="AE1913" i="6"/>
  <c r="AA1913" i="6"/>
  <c r="Z1913" i="6"/>
  <c r="T1913" i="6"/>
  <c r="U1913" i="6" s="1"/>
  <c r="R1913" i="6"/>
  <c r="S1913" i="6" s="1"/>
  <c r="AG1912" i="6"/>
  <c r="AH1912" i="6" s="1"/>
  <c r="AE1912" i="6"/>
  <c r="AA1912" i="6"/>
  <c r="Z1912" i="6"/>
  <c r="T1912" i="6"/>
  <c r="U1912" i="6" s="1"/>
  <c r="R1912" i="6"/>
  <c r="S1912" i="6" s="1"/>
  <c r="AG1911" i="6"/>
  <c r="AH1911" i="6" s="1"/>
  <c r="AE1911" i="6"/>
  <c r="AA1911" i="6"/>
  <c r="Z1911" i="6"/>
  <c r="T1911" i="6"/>
  <c r="U1911" i="6" s="1"/>
  <c r="R1911" i="6"/>
  <c r="S1911" i="6" s="1"/>
  <c r="AG1910" i="6"/>
  <c r="AH1910" i="6" s="1"/>
  <c r="AE1910" i="6"/>
  <c r="AA1910" i="6"/>
  <c r="Z1910" i="6"/>
  <c r="T1910" i="6"/>
  <c r="U1910" i="6" s="1"/>
  <c r="R1910" i="6"/>
  <c r="S1910" i="6" s="1"/>
  <c r="AG1909" i="6"/>
  <c r="AH1909" i="6" s="1"/>
  <c r="AE1909" i="6"/>
  <c r="AA1909" i="6"/>
  <c r="Z1909" i="6"/>
  <c r="T1909" i="6"/>
  <c r="U1909" i="6" s="1"/>
  <c r="R1909" i="6"/>
  <c r="S1909" i="6" s="1"/>
  <c r="AG1908" i="6"/>
  <c r="AH1908" i="6" s="1"/>
  <c r="AE1908" i="6"/>
  <c r="AA1908" i="6"/>
  <c r="Z1908" i="6"/>
  <c r="T1908" i="6"/>
  <c r="U1908" i="6" s="1"/>
  <c r="R1908" i="6"/>
  <c r="S1908" i="6" s="1"/>
  <c r="AG1907" i="6"/>
  <c r="AH1907" i="6" s="1"/>
  <c r="AE1907" i="6"/>
  <c r="AA1907" i="6"/>
  <c r="Z1907" i="6"/>
  <c r="T1907" i="6"/>
  <c r="U1907" i="6" s="1"/>
  <c r="R1907" i="6"/>
  <c r="S1907" i="6" s="1"/>
  <c r="AG1906" i="6"/>
  <c r="AH1906" i="6" s="1"/>
  <c r="AE1906" i="6"/>
  <c r="AA1906" i="6"/>
  <c r="Z1906" i="6"/>
  <c r="T1906" i="6"/>
  <c r="U1906" i="6" s="1"/>
  <c r="R1906" i="6"/>
  <c r="S1906" i="6" s="1"/>
  <c r="AG1905" i="6"/>
  <c r="AH1905" i="6" s="1"/>
  <c r="AE1905" i="6"/>
  <c r="AA1905" i="6"/>
  <c r="Z1905" i="6"/>
  <c r="T1905" i="6"/>
  <c r="U1905" i="6" s="1"/>
  <c r="R1905" i="6"/>
  <c r="S1905" i="6" s="1"/>
  <c r="AG1904" i="6"/>
  <c r="AH1904" i="6" s="1"/>
  <c r="AE1904" i="6"/>
  <c r="AA1904" i="6"/>
  <c r="Z1904" i="6"/>
  <c r="T1904" i="6"/>
  <c r="U1904" i="6" s="1"/>
  <c r="R1904" i="6"/>
  <c r="S1904" i="6" s="1"/>
  <c r="AG1903" i="6"/>
  <c r="AH1903" i="6" s="1"/>
  <c r="AE1903" i="6"/>
  <c r="AA1903" i="6"/>
  <c r="Z1903" i="6"/>
  <c r="T1903" i="6"/>
  <c r="U1903" i="6" s="1"/>
  <c r="R1903" i="6"/>
  <c r="S1903" i="6" s="1"/>
  <c r="AG1902" i="6"/>
  <c r="AH1902" i="6" s="1"/>
  <c r="AE1902" i="6"/>
  <c r="AA1902" i="6"/>
  <c r="Z1902" i="6"/>
  <c r="T1902" i="6"/>
  <c r="U1902" i="6" s="1"/>
  <c r="R1902" i="6"/>
  <c r="S1902" i="6" s="1"/>
  <c r="AG1901" i="6"/>
  <c r="AH1901" i="6" s="1"/>
  <c r="AE1901" i="6"/>
  <c r="AA1901" i="6"/>
  <c r="Z1901" i="6"/>
  <c r="T1901" i="6"/>
  <c r="U1901" i="6" s="1"/>
  <c r="R1901" i="6"/>
  <c r="S1901" i="6" s="1"/>
  <c r="AG1900" i="6"/>
  <c r="AH1900" i="6" s="1"/>
  <c r="AE1900" i="6"/>
  <c r="AA1900" i="6"/>
  <c r="Z1900" i="6"/>
  <c r="T1900" i="6"/>
  <c r="U1900" i="6" s="1"/>
  <c r="R1900" i="6"/>
  <c r="S1900" i="6" s="1"/>
  <c r="AG1899" i="6"/>
  <c r="AH1899" i="6" s="1"/>
  <c r="AE1899" i="6"/>
  <c r="AA1899" i="6"/>
  <c r="Z1899" i="6"/>
  <c r="T1899" i="6"/>
  <c r="U1899" i="6" s="1"/>
  <c r="R1899" i="6"/>
  <c r="S1899" i="6" s="1"/>
  <c r="AG1898" i="6"/>
  <c r="AH1898" i="6" s="1"/>
  <c r="AE1898" i="6"/>
  <c r="AA1898" i="6"/>
  <c r="Z1898" i="6"/>
  <c r="T1898" i="6"/>
  <c r="U1898" i="6" s="1"/>
  <c r="R1898" i="6"/>
  <c r="S1898" i="6" s="1"/>
  <c r="AG1897" i="6"/>
  <c r="AH1897" i="6" s="1"/>
  <c r="AE1897" i="6"/>
  <c r="AA1897" i="6"/>
  <c r="Z1897" i="6"/>
  <c r="T1897" i="6"/>
  <c r="U1897" i="6" s="1"/>
  <c r="R1897" i="6"/>
  <c r="S1897" i="6" s="1"/>
  <c r="AG1896" i="6"/>
  <c r="AH1896" i="6" s="1"/>
  <c r="AE1896" i="6"/>
  <c r="AA1896" i="6"/>
  <c r="Z1896" i="6"/>
  <c r="T1896" i="6"/>
  <c r="U1896" i="6" s="1"/>
  <c r="R1896" i="6"/>
  <c r="S1896" i="6" s="1"/>
  <c r="AG1895" i="6"/>
  <c r="AH1895" i="6" s="1"/>
  <c r="AE1895" i="6"/>
  <c r="AA1895" i="6"/>
  <c r="Z1895" i="6"/>
  <c r="T1895" i="6"/>
  <c r="U1895" i="6" s="1"/>
  <c r="R1895" i="6"/>
  <c r="S1895" i="6" s="1"/>
  <c r="AG1894" i="6"/>
  <c r="AH1894" i="6" s="1"/>
  <c r="AE1894" i="6"/>
  <c r="AA1894" i="6"/>
  <c r="Z1894" i="6"/>
  <c r="T1894" i="6"/>
  <c r="U1894" i="6" s="1"/>
  <c r="R1894" i="6"/>
  <c r="S1894" i="6" s="1"/>
  <c r="AG1893" i="6"/>
  <c r="AH1893" i="6" s="1"/>
  <c r="AE1893" i="6"/>
  <c r="AA1893" i="6"/>
  <c r="Z1893" i="6"/>
  <c r="T1893" i="6"/>
  <c r="U1893" i="6" s="1"/>
  <c r="R1893" i="6"/>
  <c r="S1893" i="6" s="1"/>
  <c r="AG1892" i="6"/>
  <c r="AH1892" i="6" s="1"/>
  <c r="AE1892" i="6"/>
  <c r="AA1892" i="6"/>
  <c r="Z1892" i="6"/>
  <c r="T1892" i="6"/>
  <c r="U1892" i="6" s="1"/>
  <c r="R1892" i="6"/>
  <c r="S1892" i="6" s="1"/>
  <c r="AG1891" i="6"/>
  <c r="AH1891" i="6" s="1"/>
  <c r="AE1891" i="6"/>
  <c r="AA1891" i="6"/>
  <c r="Z1891" i="6"/>
  <c r="T1891" i="6"/>
  <c r="U1891" i="6" s="1"/>
  <c r="R1891" i="6"/>
  <c r="S1891" i="6" s="1"/>
  <c r="AG1890" i="6"/>
  <c r="AH1890" i="6" s="1"/>
  <c r="AE1890" i="6"/>
  <c r="AA1890" i="6"/>
  <c r="Z1890" i="6"/>
  <c r="T1890" i="6"/>
  <c r="U1890" i="6" s="1"/>
  <c r="R1890" i="6"/>
  <c r="S1890" i="6" s="1"/>
  <c r="AG1889" i="6"/>
  <c r="AH1889" i="6" s="1"/>
  <c r="AE1889" i="6"/>
  <c r="AA1889" i="6"/>
  <c r="Z1889" i="6"/>
  <c r="T1889" i="6"/>
  <c r="U1889" i="6" s="1"/>
  <c r="R1889" i="6"/>
  <c r="S1889" i="6" s="1"/>
  <c r="AG1888" i="6"/>
  <c r="AH1888" i="6" s="1"/>
  <c r="AE1888" i="6"/>
  <c r="AA1888" i="6"/>
  <c r="Z1888" i="6"/>
  <c r="T1888" i="6"/>
  <c r="U1888" i="6" s="1"/>
  <c r="R1888" i="6"/>
  <c r="S1888" i="6" s="1"/>
  <c r="AG1887" i="6"/>
  <c r="AH1887" i="6" s="1"/>
  <c r="AE1887" i="6"/>
  <c r="AA1887" i="6"/>
  <c r="Z1887" i="6"/>
  <c r="T1887" i="6"/>
  <c r="U1887" i="6" s="1"/>
  <c r="R1887" i="6"/>
  <c r="S1887" i="6" s="1"/>
  <c r="AG1886" i="6"/>
  <c r="AH1886" i="6" s="1"/>
  <c r="AE1886" i="6"/>
  <c r="AA1886" i="6"/>
  <c r="Z1886" i="6"/>
  <c r="T1886" i="6"/>
  <c r="U1886" i="6" s="1"/>
  <c r="R1886" i="6"/>
  <c r="S1886" i="6" s="1"/>
  <c r="AG1885" i="6"/>
  <c r="AH1885" i="6" s="1"/>
  <c r="AE1885" i="6"/>
  <c r="AA1885" i="6"/>
  <c r="Z1885" i="6"/>
  <c r="T1885" i="6"/>
  <c r="U1885" i="6" s="1"/>
  <c r="R1885" i="6"/>
  <c r="S1885" i="6" s="1"/>
  <c r="AG1884" i="6"/>
  <c r="AH1884" i="6" s="1"/>
  <c r="AE1884" i="6"/>
  <c r="AA1884" i="6"/>
  <c r="Z1884" i="6"/>
  <c r="T1884" i="6"/>
  <c r="U1884" i="6" s="1"/>
  <c r="R1884" i="6"/>
  <c r="S1884" i="6" s="1"/>
  <c r="AG1883" i="6"/>
  <c r="AH1883" i="6" s="1"/>
  <c r="AE1883" i="6"/>
  <c r="AA1883" i="6"/>
  <c r="Z1883" i="6"/>
  <c r="T1883" i="6"/>
  <c r="U1883" i="6" s="1"/>
  <c r="R1883" i="6"/>
  <c r="S1883" i="6" s="1"/>
  <c r="AG1882" i="6"/>
  <c r="AH1882" i="6" s="1"/>
  <c r="AE1882" i="6"/>
  <c r="AA1882" i="6"/>
  <c r="Z1882" i="6"/>
  <c r="T1882" i="6"/>
  <c r="U1882" i="6" s="1"/>
  <c r="R1882" i="6"/>
  <c r="S1882" i="6" s="1"/>
  <c r="AG1881" i="6"/>
  <c r="AH1881" i="6" s="1"/>
  <c r="AE1881" i="6"/>
  <c r="AA1881" i="6"/>
  <c r="Z1881" i="6"/>
  <c r="T1881" i="6"/>
  <c r="U1881" i="6" s="1"/>
  <c r="R1881" i="6"/>
  <c r="S1881" i="6" s="1"/>
  <c r="AG1880" i="6"/>
  <c r="AH1880" i="6" s="1"/>
  <c r="AE1880" i="6"/>
  <c r="AA1880" i="6"/>
  <c r="Z1880" i="6"/>
  <c r="T1880" i="6"/>
  <c r="U1880" i="6" s="1"/>
  <c r="R1880" i="6"/>
  <c r="S1880" i="6" s="1"/>
  <c r="AG1879" i="6"/>
  <c r="AH1879" i="6" s="1"/>
  <c r="AE1879" i="6"/>
  <c r="AA1879" i="6"/>
  <c r="Z1879" i="6"/>
  <c r="T1879" i="6"/>
  <c r="U1879" i="6" s="1"/>
  <c r="R1879" i="6"/>
  <c r="S1879" i="6" s="1"/>
  <c r="AG1878" i="6"/>
  <c r="AH1878" i="6" s="1"/>
  <c r="AE1878" i="6"/>
  <c r="AA1878" i="6"/>
  <c r="Z1878" i="6"/>
  <c r="T1878" i="6"/>
  <c r="U1878" i="6" s="1"/>
  <c r="R1878" i="6"/>
  <c r="S1878" i="6" s="1"/>
  <c r="AG1877" i="6"/>
  <c r="AH1877" i="6" s="1"/>
  <c r="AE1877" i="6"/>
  <c r="AA1877" i="6"/>
  <c r="Z1877" i="6"/>
  <c r="T1877" i="6"/>
  <c r="U1877" i="6" s="1"/>
  <c r="R1877" i="6"/>
  <c r="S1877" i="6" s="1"/>
  <c r="AG1876" i="6"/>
  <c r="AH1876" i="6" s="1"/>
  <c r="AE1876" i="6"/>
  <c r="AA1876" i="6"/>
  <c r="Z1876" i="6"/>
  <c r="T1876" i="6"/>
  <c r="U1876" i="6" s="1"/>
  <c r="R1876" i="6"/>
  <c r="S1876" i="6" s="1"/>
  <c r="AG1875" i="6"/>
  <c r="AH1875" i="6" s="1"/>
  <c r="AE1875" i="6"/>
  <c r="AA1875" i="6"/>
  <c r="Z1875" i="6"/>
  <c r="T1875" i="6"/>
  <c r="U1875" i="6" s="1"/>
  <c r="R1875" i="6"/>
  <c r="S1875" i="6" s="1"/>
  <c r="AG1874" i="6"/>
  <c r="AH1874" i="6" s="1"/>
  <c r="AE1874" i="6"/>
  <c r="AA1874" i="6"/>
  <c r="Z1874" i="6"/>
  <c r="T1874" i="6"/>
  <c r="U1874" i="6" s="1"/>
  <c r="R1874" i="6"/>
  <c r="S1874" i="6" s="1"/>
  <c r="AG1873" i="6"/>
  <c r="AH1873" i="6" s="1"/>
  <c r="AE1873" i="6"/>
  <c r="AA1873" i="6"/>
  <c r="Z1873" i="6"/>
  <c r="T1873" i="6"/>
  <c r="U1873" i="6" s="1"/>
  <c r="R1873" i="6"/>
  <c r="S1873" i="6" s="1"/>
  <c r="AG1872" i="6"/>
  <c r="AH1872" i="6" s="1"/>
  <c r="AE1872" i="6"/>
  <c r="AA1872" i="6"/>
  <c r="Z1872" i="6"/>
  <c r="T1872" i="6"/>
  <c r="U1872" i="6" s="1"/>
  <c r="R1872" i="6"/>
  <c r="S1872" i="6" s="1"/>
  <c r="AG1871" i="6"/>
  <c r="AH1871" i="6" s="1"/>
  <c r="AE1871" i="6"/>
  <c r="AA1871" i="6"/>
  <c r="Z1871" i="6"/>
  <c r="T1871" i="6"/>
  <c r="U1871" i="6" s="1"/>
  <c r="R1871" i="6"/>
  <c r="S1871" i="6" s="1"/>
  <c r="AG1870" i="6"/>
  <c r="AH1870" i="6" s="1"/>
  <c r="AE1870" i="6"/>
  <c r="AA1870" i="6"/>
  <c r="Z1870" i="6"/>
  <c r="T1870" i="6"/>
  <c r="U1870" i="6" s="1"/>
  <c r="R1870" i="6"/>
  <c r="S1870" i="6" s="1"/>
  <c r="AG1869" i="6"/>
  <c r="AH1869" i="6" s="1"/>
  <c r="AE1869" i="6"/>
  <c r="AA1869" i="6"/>
  <c r="Z1869" i="6"/>
  <c r="T1869" i="6"/>
  <c r="U1869" i="6" s="1"/>
  <c r="R1869" i="6"/>
  <c r="S1869" i="6" s="1"/>
  <c r="AG1868" i="6"/>
  <c r="AH1868" i="6" s="1"/>
  <c r="AE1868" i="6"/>
  <c r="AA1868" i="6"/>
  <c r="Z1868" i="6"/>
  <c r="T1868" i="6"/>
  <c r="U1868" i="6" s="1"/>
  <c r="R1868" i="6"/>
  <c r="S1868" i="6" s="1"/>
  <c r="AG1867" i="6"/>
  <c r="AH1867" i="6" s="1"/>
  <c r="AE1867" i="6"/>
  <c r="AA1867" i="6"/>
  <c r="Z1867" i="6"/>
  <c r="T1867" i="6"/>
  <c r="U1867" i="6" s="1"/>
  <c r="R1867" i="6"/>
  <c r="S1867" i="6" s="1"/>
  <c r="AG1866" i="6"/>
  <c r="AH1866" i="6" s="1"/>
  <c r="AE1866" i="6"/>
  <c r="AA1866" i="6"/>
  <c r="Z1866" i="6"/>
  <c r="T1866" i="6"/>
  <c r="U1866" i="6" s="1"/>
  <c r="R1866" i="6"/>
  <c r="S1866" i="6" s="1"/>
  <c r="AG1865" i="6"/>
  <c r="AH1865" i="6" s="1"/>
  <c r="AE1865" i="6"/>
  <c r="AA1865" i="6"/>
  <c r="Z1865" i="6"/>
  <c r="T1865" i="6"/>
  <c r="U1865" i="6" s="1"/>
  <c r="R1865" i="6"/>
  <c r="S1865" i="6" s="1"/>
  <c r="AG1864" i="6"/>
  <c r="AH1864" i="6" s="1"/>
  <c r="AE1864" i="6"/>
  <c r="AA1864" i="6"/>
  <c r="Z1864" i="6"/>
  <c r="T1864" i="6"/>
  <c r="U1864" i="6" s="1"/>
  <c r="R1864" i="6"/>
  <c r="S1864" i="6" s="1"/>
  <c r="AG1863" i="6"/>
  <c r="AH1863" i="6" s="1"/>
  <c r="AE1863" i="6"/>
  <c r="AA1863" i="6"/>
  <c r="Z1863" i="6"/>
  <c r="T1863" i="6"/>
  <c r="U1863" i="6" s="1"/>
  <c r="R1863" i="6"/>
  <c r="S1863" i="6" s="1"/>
  <c r="AG1862" i="6"/>
  <c r="AH1862" i="6" s="1"/>
  <c r="AE1862" i="6"/>
  <c r="AA1862" i="6"/>
  <c r="Z1862" i="6"/>
  <c r="T1862" i="6"/>
  <c r="U1862" i="6" s="1"/>
  <c r="R1862" i="6"/>
  <c r="S1862" i="6" s="1"/>
  <c r="AG1861" i="6"/>
  <c r="AH1861" i="6" s="1"/>
  <c r="AE1861" i="6"/>
  <c r="AA1861" i="6"/>
  <c r="Z1861" i="6"/>
  <c r="T1861" i="6"/>
  <c r="U1861" i="6" s="1"/>
  <c r="R1861" i="6"/>
  <c r="S1861" i="6" s="1"/>
  <c r="AG1860" i="6"/>
  <c r="AH1860" i="6" s="1"/>
  <c r="AE1860" i="6"/>
  <c r="AA1860" i="6"/>
  <c r="Z1860" i="6"/>
  <c r="T1860" i="6"/>
  <c r="U1860" i="6" s="1"/>
  <c r="R1860" i="6"/>
  <c r="S1860" i="6" s="1"/>
  <c r="AG1859" i="6"/>
  <c r="AH1859" i="6" s="1"/>
  <c r="AE1859" i="6"/>
  <c r="AA1859" i="6"/>
  <c r="Z1859" i="6"/>
  <c r="T1859" i="6"/>
  <c r="U1859" i="6" s="1"/>
  <c r="R1859" i="6"/>
  <c r="S1859" i="6" s="1"/>
  <c r="AG1858" i="6"/>
  <c r="AH1858" i="6" s="1"/>
  <c r="AE1858" i="6"/>
  <c r="AA1858" i="6"/>
  <c r="Z1858" i="6"/>
  <c r="T1858" i="6"/>
  <c r="R1858" i="6"/>
  <c r="S1858" i="6" s="1"/>
  <c r="AG1857" i="6"/>
  <c r="AH1857" i="6" s="1"/>
  <c r="AE1857" i="6"/>
  <c r="AA1857" i="6"/>
  <c r="Z1857" i="6"/>
  <c r="T1857" i="6"/>
  <c r="U1857" i="6" s="1"/>
  <c r="R1857" i="6"/>
  <c r="S1857" i="6" s="1"/>
  <c r="AG1856" i="6"/>
  <c r="AH1856" i="6" s="1"/>
  <c r="AE1856" i="6"/>
  <c r="AA1856" i="6"/>
  <c r="Z1856" i="6"/>
  <c r="T1856" i="6"/>
  <c r="U1856" i="6" s="1"/>
  <c r="R1856" i="6"/>
  <c r="S1856" i="6" s="1"/>
  <c r="AG1855" i="6"/>
  <c r="AH1855" i="6" s="1"/>
  <c r="AE1855" i="6"/>
  <c r="AA1855" i="6"/>
  <c r="Z1855" i="6"/>
  <c r="T1855" i="6"/>
  <c r="U1855" i="6" s="1"/>
  <c r="R1855" i="6"/>
  <c r="S1855" i="6" s="1"/>
  <c r="AG1854" i="6"/>
  <c r="AH1854" i="6" s="1"/>
  <c r="AE1854" i="6"/>
  <c r="AA1854" i="6"/>
  <c r="Z1854" i="6"/>
  <c r="T1854" i="6"/>
  <c r="U1854" i="6" s="1"/>
  <c r="R1854" i="6"/>
  <c r="S1854" i="6" s="1"/>
  <c r="AG1853" i="6"/>
  <c r="AH1853" i="6" s="1"/>
  <c r="AE1853" i="6"/>
  <c r="AA1853" i="6"/>
  <c r="Z1853" i="6"/>
  <c r="T1853" i="6"/>
  <c r="U1853" i="6" s="1"/>
  <c r="R1853" i="6"/>
  <c r="S1853" i="6" s="1"/>
  <c r="AG1852" i="6"/>
  <c r="AH1852" i="6" s="1"/>
  <c r="AE1852" i="6"/>
  <c r="AA1852" i="6"/>
  <c r="Z1852" i="6"/>
  <c r="T1852" i="6"/>
  <c r="U1852" i="6" s="1"/>
  <c r="R1852" i="6"/>
  <c r="S1852" i="6" s="1"/>
  <c r="AG1851" i="6"/>
  <c r="AH1851" i="6" s="1"/>
  <c r="AE1851" i="6"/>
  <c r="AA1851" i="6"/>
  <c r="Z1851" i="6"/>
  <c r="T1851" i="6"/>
  <c r="U1851" i="6" s="1"/>
  <c r="R1851" i="6"/>
  <c r="S1851" i="6" s="1"/>
  <c r="AG1850" i="6"/>
  <c r="AH1850" i="6" s="1"/>
  <c r="AE1850" i="6"/>
  <c r="AA1850" i="6"/>
  <c r="Z1850" i="6"/>
  <c r="T1850" i="6"/>
  <c r="U1850" i="6" s="1"/>
  <c r="R1850" i="6"/>
  <c r="S1850" i="6" s="1"/>
  <c r="AG1849" i="6"/>
  <c r="AH1849" i="6" s="1"/>
  <c r="AE1849" i="6"/>
  <c r="AA1849" i="6"/>
  <c r="Z1849" i="6"/>
  <c r="T1849" i="6"/>
  <c r="U1849" i="6" s="1"/>
  <c r="R1849" i="6"/>
  <c r="S1849" i="6" s="1"/>
  <c r="AG1848" i="6"/>
  <c r="AH1848" i="6" s="1"/>
  <c r="AE1848" i="6"/>
  <c r="AA1848" i="6"/>
  <c r="Z1848" i="6"/>
  <c r="T1848" i="6"/>
  <c r="U1848" i="6" s="1"/>
  <c r="R1848" i="6"/>
  <c r="S1848" i="6" s="1"/>
  <c r="AG1847" i="6"/>
  <c r="AH1847" i="6" s="1"/>
  <c r="AE1847" i="6"/>
  <c r="AA1847" i="6"/>
  <c r="Z1847" i="6"/>
  <c r="T1847" i="6"/>
  <c r="U1847" i="6" s="1"/>
  <c r="R1847" i="6"/>
  <c r="S1847" i="6" s="1"/>
  <c r="AG1846" i="6"/>
  <c r="AH1846" i="6" s="1"/>
  <c r="AE1846" i="6"/>
  <c r="AA1846" i="6"/>
  <c r="Z1846" i="6"/>
  <c r="T1846" i="6"/>
  <c r="U1846" i="6" s="1"/>
  <c r="R1846" i="6"/>
  <c r="S1846" i="6" s="1"/>
  <c r="AG1845" i="6"/>
  <c r="AH1845" i="6" s="1"/>
  <c r="AE1845" i="6"/>
  <c r="AA1845" i="6"/>
  <c r="Z1845" i="6"/>
  <c r="T1845" i="6"/>
  <c r="U1845" i="6" s="1"/>
  <c r="R1845" i="6"/>
  <c r="S1845" i="6" s="1"/>
  <c r="AG1844" i="6"/>
  <c r="AH1844" i="6" s="1"/>
  <c r="AE1844" i="6"/>
  <c r="AA1844" i="6"/>
  <c r="Z1844" i="6"/>
  <c r="T1844" i="6"/>
  <c r="U1844" i="6" s="1"/>
  <c r="R1844" i="6"/>
  <c r="S1844" i="6" s="1"/>
  <c r="AG1843" i="6"/>
  <c r="AH1843" i="6" s="1"/>
  <c r="AE1843" i="6"/>
  <c r="AA1843" i="6"/>
  <c r="Z1843" i="6"/>
  <c r="T1843" i="6"/>
  <c r="U1843" i="6" s="1"/>
  <c r="R1843" i="6"/>
  <c r="S1843" i="6" s="1"/>
  <c r="AG1842" i="6"/>
  <c r="AH1842" i="6" s="1"/>
  <c r="AE1842" i="6"/>
  <c r="AA1842" i="6"/>
  <c r="Z1842" i="6"/>
  <c r="T1842" i="6"/>
  <c r="U1842" i="6" s="1"/>
  <c r="R1842" i="6"/>
  <c r="S1842" i="6" s="1"/>
  <c r="AG1841" i="6"/>
  <c r="AH1841" i="6" s="1"/>
  <c r="AE1841" i="6"/>
  <c r="AA1841" i="6"/>
  <c r="Z1841" i="6"/>
  <c r="T1841" i="6"/>
  <c r="U1841" i="6" s="1"/>
  <c r="R1841" i="6"/>
  <c r="S1841" i="6" s="1"/>
  <c r="AG1840" i="6"/>
  <c r="AH1840" i="6" s="1"/>
  <c r="AE1840" i="6"/>
  <c r="AA1840" i="6"/>
  <c r="Z1840" i="6"/>
  <c r="T1840" i="6"/>
  <c r="U1840" i="6" s="1"/>
  <c r="R1840" i="6"/>
  <c r="S1840" i="6" s="1"/>
  <c r="AG1839" i="6"/>
  <c r="AH1839" i="6" s="1"/>
  <c r="AE1839" i="6"/>
  <c r="AA1839" i="6"/>
  <c r="Z1839" i="6"/>
  <c r="T1839" i="6"/>
  <c r="U1839" i="6" s="1"/>
  <c r="R1839" i="6"/>
  <c r="S1839" i="6" s="1"/>
  <c r="AG1838" i="6"/>
  <c r="AH1838" i="6" s="1"/>
  <c r="AE1838" i="6"/>
  <c r="AA1838" i="6"/>
  <c r="Z1838" i="6"/>
  <c r="T1838" i="6"/>
  <c r="U1838" i="6" s="1"/>
  <c r="R1838" i="6"/>
  <c r="S1838" i="6" s="1"/>
  <c r="AG1837" i="6"/>
  <c r="AH1837" i="6" s="1"/>
  <c r="AE1837" i="6"/>
  <c r="AA1837" i="6"/>
  <c r="Z1837" i="6"/>
  <c r="T1837" i="6"/>
  <c r="U1837" i="6" s="1"/>
  <c r="R1837" i="6"/>
  <c r="S1837" i="6" s="1"/>
  <c r="AG1836" i="6"/>
  <c r="AH1836" i="6" s="1"/>
  <c r="AE1836" i="6"/>
  <c r="AA1836" i="6"/>
  <c r="Z1836" i="6"/>
  <c r="T1836" i="6"/>
  <c r="U1836" i="6" s="1"/>
  <c r="R1836" i="6"/>
  <c r="S1836" i="6" s="1"/>
  <c r="AG1835" i="6"/>
  <c r="AH1835" i="6" s="1"/>
  <c r="AE1835" i="6"/>
  <c r="AA1835" i="6"/>
  <c r="Z1835" i="6"/>
  <c r="T1835" i="6"/>
  <c r="U1835" i="6" s="1"/>
  <c r="R1835" i="6"/>
  <c r="S1835" i="6" s="1"/>
  <c r="AG1834" i="6"/>
  <c r="AH1834" i="6" s="1"/>
  <c r="AE1834" i="6"/>
  <c r="AA1834" i="6"/>
  <c r="Z1834" i="6"/>
  <c r="T1834" i="6"/>
  <c r="U1834" i="6" s="1"/>
  <c r="R1834" i="6"/>
  <c r="S1834" i="6" s="1"/>
  <c r="AG1833" i="6"/>
  <c r="AH1833" i="6" s="1"/>
  <c r="AE1833" i="6"/>
  <c r="AA1833" i="6"/>
  <c r="Z1833" i="6"/>
  <c r="T1833" i="6"/>
  <c r="U1833" i="6" s="1"/>
  <c r="R1833" i="6"/>
  <c r="S1833" i="6" s="1"/>
  <c r="AG1832" i="6"/>
  <c r="AH1832" i="6" s="1"/>
  <c r="AE1832" i="6"/>
  <c r="AA1832" i="6"/>
  <c r="Z1832" i="6"/>
  <c r="T1832" i="6"/>
  <c r="U1832" i="6" s="1"/>
  <c r="R1832" i="6"/>
  <c r="S1832" i="6" s="1"/>
  <c r="AG1831" i="6"/>
  <c r="AH1831" i="6" s="1"/>
  <c r="AE1831" i="6"/>
  <c r="AA1831" i="6"/>
  <c r="Z1831" i="6"/>
  <c r="T1831" i="6"/>
  <c r="U1831" i="6" s="1"/>
  <c r="R1831" i="6"/>
  <c r="S1831" i="6" s="1"/>
  <c r="AG1830" i="6"/>
  <c r="AH1830" i="6" s="1"/>
  <c r="AE1830" i="6"/>
  <c r="AA1830" i="6"/>
  <c r="Z1830" i="6"/>
  <c r="T1830" i="6"/>
  <c r="U1830" i="6" s="1"/>
  <c r="R1830" i="6"/>
  <c r="S1830" i="6" s="1"/>
  <c r="AG1829" i="6"/>
  <c r="AH1829" i="6" s="1"/>
  <c r="AE1829" i="6"/>
  <c r="AA1829" i="6"/>
  <c r="Z1829" i="6"/>
  <c r="T1829" i="6"/>
  <c r="U1829" i="6" s="1"/>
  <c r="R1829" i="6"/>
  <c r="S1829" i="6" s="1"/>
  <c r="AG1828" i="6"/>
  <c r="AH1828" i="6" s="1"/>
  <c r="AE1828" i="6"/>
  <c r="AA1828" i="6"/>
  <c r="Z1828" i="6"/>
  <c r="T1828" i="6"/>
  <c r="U1828" i="6" s="1"/>
  <c r="R1828" i="6"/>
  <c r="S1828" i="6" s="1"/>
  <c r="AG1827" i="6"/>
  <c r="AH1827" i="6" s="1"/>
  <c r="AE1827" i="6"/>
  <c r="AA1827" i="6"/>
  <c r="Z1827" i="6"/>
  <c r="T1827" i="6"/>
  <c r="U1827" i="6" s="1"/>
  <c r="R1827" i="6"/>
  <c r="S1827" i="6" s="1"/>
  <c r="AG1826" i="6"/>
  <c r="AH1826" i="6" s="1"/>
  <c r="AE1826" i="6"/>
  <c r="AA1826" i="6"/>
  <c r="Z1826" i="6"/>
  <c r="T1826" i="6"/>
  <c r="U1826" i="6" s="1"/>
  <c r="R1826" i="6"/>
  <c r="S1826" i="6" s="1"/>
  <c r="AG1825" i="6"/>
  <c r="AH1825" i="6" s="1"/>
  <c r="AE1825" i="6"/>
  <c r="AA1825" i="6"/>
  <c r="Z1825" i="6"/>
  <c r="T1825" i="6"/>
  <c r="U1825" i="6" s="1"/>
  <c r="R1825" i="6"/>
  <c r="S1825" i="6" s="1"/>
  <c r="AG1824" i="6"/>
  <c r="AH1824" i="6" s="1"/>
  <c r="AE1824" i="6"/>
  <c r="AA1824" i="6"/>
  <c r="Z1824" i="6"/>
  <c r="T1824" i="6"/>
  <c r="U1824" i="6" s="1"/>
  <c r="R1824" i="6"/>
  <c r="S1824" i="6" s="1"/>
  <c r="AG1823" i="6"/>
  <c r="AH1823" i="6" s="1"/>
  <c r="AE1823" i="6"/>
  <c r="AA1823" i="6"/>
  <c r="Z1823" i="6"/>
  <c r="T1823" i="6"/>
  <c r="U1823" i="6" s="1"/>
  <c r="R1823" i="6"/>
  <c r="S1823" i="6" s="1"/>
  <c r="AG1822" i="6"/>
  <c r="AH1822" i="6" s="1"/>
  <c r="AE1822" i="6"/>
  <c r="AA1822" i="6"/>
  <c r="Z1822" i="6"/>
  <c r="T1822" i="6"/>
  <c r="U1822" i="6" s="1"/>
  <c r="R1822" i="6"/>
  <c r="S1822" i="6" s="1"/>
  <c r="AG1821" i="6"/>
  <c r="AH1821" i="6" s="1"/>
  <c r="AE1821" i="6"/>
  <c r="AA1821" i="6"/>
  <c r="Z1821" i="6"/>
  <c r="T1821" i="6"/>
  <c r="U1821" i="6" s="1"/>
  <c r="R1821" i="6"/>
  <c r="S1821" i="6" s="1"/>
  <c r="AG1820" i="6"/>
  <c r="AH1820" i="6" s="1"/>
  <c r="AE1820" i="6"/>
  <c r="AA1820" i="6"/>
  <c r="Z1820" i="6"/>
  <c r="T1820" i="6"/>
  <c r="U1820" i="6" s="1"/>
  <c r="R1820" i="6"/>
  <c r="S1820" i="6" s="1"/>
  <c r="AG1819" i="6"/>
  <c r="AH1819" i="6" s="1"/>
  <c r="AE1819" i="6"/>
  <c r="AA1819" i="6"/>
  <c r="Z1819" i="6"/>
  <c r="T1819" i="6"/>
  <c r="U1819" i="6" s="1"/>
  <c r="R1819" i="6"/>
  <c r="S1819" i="6" s="1"/>
  <c r="AG1818" i="6"/>
  <c r="AH1818" i="6" s="1"/>
  <c r="AE1818" i="6"/>
  <c r="AA1818" i="6"/>
  <c r="Z1818" i="6"/>
  <c r="T1818" i="6"/>
  <c r="U1818" i="6" s="1"/>
  <c r="R1818" i="6"/>
  <c r="S1818" i="6" s="1"/>
  <c r="AG1817" i="6"/>
  <c r="AH1817" i="6" s="1"/>
  <c r="AE1817" i="6"/>
  <c r="AA1817" i="6"/>
  <c r="Z1817" i="6"/>
  <c r="T1817" i="6"/>
  <c r="U1817" i="6" s="1"/>
  <c r="R1817" i="6"/>
  <c r="S1817" i="6" s="1"/>
  <c r="AG1816" i="6"/>
  <c r="AH1816" i="6" s="1"/>
  <c r="AE1816" i="6"/>
  <c r="AA1816" i="6"/>
  <c r="Z1816" i="6"/>
  <c r="T1816" i="6"/>
  <c r="U1816" i="6" s="1"/>
  <c r="R1816" i="6"/>
  <c r="S1816" i="6" s="1"/>
  <c r="AG1815" i="6"/>
  <c r="AH1815" i="6" s="1"/>
  <c r="AE1815" i="6"/>
  <c r="AA1815" i="6"/>
  <c r="Z1815" i="6"/>
  <c r="T1815" i="6"/>
  <c r="U1815" i="6" s="1"/>
  <c r="R1815" i="6"/>
  <c r="S1815" i="6" s="1"/>
  <c r="AG1814" i="6"/>
  <c r="AH1814" i="6" s="1"/>
  <c r="AE1814" i="6"/>
  <c r="AA1814" i="6"/>
  <c r="Z1814" i="6"/>
  <c r="T1814" i="6"/>
  <c r="U1814" i="6" s="1"/>
  <c r="R1814" i="6"/>
  <c r="S1814" i="6" s="1"/>
  <c r="AG1813" i="6"/>
  <c r="AH1813" i="6" s="1"/>
  <c r="AE1813" i="6"/>
  <c r="AA1813" i="6"/>
  <c r="Z1813" i="6"/>
  <c r="T1813" i="6"/>
  <c r="U1813" i="6" s="1"/>
  <c r="R1813" i="6"/>
  <c r="S1813" i="6" s="1"/>
  <c r="AG1812" i="6"/>
  <c r="AH1812" i="6" s="1"/>
  <c r="AE1812" i="6"/>
  <c r="AA1812" i="6"/>
  <c r="Z1812" i="6"/>
  <c r="T1812" i="6"/>
  <c r="U1812" i="6" s="1"/>
  <c r="R1812" i="6"/>
  <c r="S1812" i="6" s="1"/>
  <c r="AG1811" i="6"/>
  <c r="AH1811" i="6" s="1"/>
  <c r="AE1811" i="6"/>
  <c r="AA1811" i="6"/>
  <c r="Z1811" i="6"/>
  <c r="T1811" i="6"/>
  <c r="U1811" i="6" s="1"/>
  <c r="R1811" i="6"/>
  <c r="S1811" i="6" s="1"/>
  <c r="AG1810" i="6"/>
  <c r="AH1810" i="6" s="1"/>
  <c r="AE1810" i="6"/>
  <c r="AA1810" i="6"/>
  <c r="Z1810" i="6"/>
  <c r="T1810" i="6"/>
  <c r="U1810" i="6" s="1"/>
  <c r="R1810" i="6"/>
  <c r="S1810" i="6" s="1"/>
  <c r="AG1809" i="6"/>
  <c r="AH1809" i="6" s="1"/>
  <c r="AE1809" i="6"/>
  <c r="AA1809" i="6"/>
  <c r="Z1809" i="6"/>
  <c r="T1809" i="6"/>
  <c r="U1809" i="6" s="1"/>
  <c r="R1809" i="6"/>
  <c r="S1809" i="6" s="1"/>
  <c r="AG1808" i="6"/>
  <c r="AH1808" i="6" s="1"/>
  <c r="AE1808" i="6"/>
  <c r="AA1808" i="6"/>
  <c r="Z1808" i="6"/>
  <c r="T1808" i="6"/>
  <c r="U1808" i="6" s="1"/>
  <c r="R1808" i="6"/>
  <c r="S1808" i="6" s="1"/>
  <c r="AG1807" i="6"/>
  <c r="AH1807" i="6" s="1"/>
  <c r="AE1807" i="6"/>
  <c r="AA1807" i="6"/>
  <c r="Z1807" i="6"/>
  <c r="T1807" i="6"/>
  <c r="U1807" i="6" s="1"/>
  <c r="R1807" i="6"/>
  <c r="S1807" i="6" s="1"/>
  <c r="AG1806" i="6"/>
  <c r="AH1806" i="6" s="1"/>
  <c r="AE1806" i="6"/>
  <c r="AA1806" i="6"/>
  <c r="Z1806" i="6"/>
  <c r="T1806" i="6"/>
  <c r="U1806" i="6" s="1"/>
  <c r="R1806" i="6"/>
  <c r="S1806" i="6" s="1"/>
  <c r="AG1805" i="6"/>
  <c r="AH1805" i="6" s="1"/>
  <c r="AE1805" i="6"/>
  <c r="AA1805" i="6"/>
  <c r="Z1805" i="6"/>
  <c r="T1805" i="6"/>
  <c r="U1805" i="6" s="1"/>
  <c r="R1805" i="6"/>
  <c r="S1805" i="6" s="1"/>
  <c r="AG1804" i="6"/>
  <c r="AH1804" i="6" s="1"/>
  <c r="AE1804" i="6"/>
  <c r="AA1804" i="6"/>
  <c r="Z1804" i="6"/>
  <c r="T1804" i="6"/>
  <c r="U1804" i="6" s="1"/>
  <c r="R1804" i="6"/>
  <c r="S1804" i="6" s="1"/>
  <c r="AG1803" i="6"/>
  <c r="AH1803" i="6" s="1"/>
  <c r="AE1803" i="6"/>
  <c r="AA1803" i="6"/>
  <c r="Z1803" i="6"/>
  <c r="T1803" i="6"/>
  <c r="U1803" i="6" s="1"/>
  <c r="R1803" i="6"/>
  <c r="S1803" i="6" s="1"/>
  <c r="AG1802" i="6"/>
  <c r="AH1802" i="6" s="1"/>
  <c r="AE1802" i="6"/>
  <c r="AA1802" i="6"/>
  <c r="Z1802" i="6"/>
  <c r="T1802" i="6"/>
  <c r="U1802" i="6" s="1"/>
  <c r="R1802" i="6"/>
  <c r="S1802" i="6" s="1"/>
  <c r="AG1801" i="6"/>
  <c r="AH1801" i="6" s="1"/>
  <c r="AE1801" i="6"/>
  <c r="AA1801" i="6"/>
  <c r="Z1801" i="6"/>
  <c r="T1801" i="6"/>
  <c r="U1801" i="6" s="1"/>
  <c r="R1801" i="6"/>
  <c r="S1801" i="6" s="1"/>
  <c r="AG1800" i="6"/>
  <c r="AH1800" i="6" s="1"/>
  <c r="AE1800" i="6"/>
  <c r="AA1800" i="6"/>
  <c r="Z1800" i="6"/>
  <c r="T1800" i="6"/>
  <c r="U1800" i="6" s="1"/>
  <c r="R1800" i="6"/>
  <c r="S1800" i="6" s="1"/>
  <c r="AG1799" i="6"/>
  <c r="AH1799" i="6" s="1"/>
  <c r="AE1799" i="6"/>
  <c r="AA1799" i="6"/>
  <c r="Z1799" i="6"/>
  <c r="T1799" i="6"/>
  <c r="U1799" i="6" s="1"/>
  <c r="R1799" i="6"/>
  <c r="S1799" i="6" s="1"/>
  <c r="AG1798" i="6"/>
  <c r="AH1798" i="6" s="1"/>
  <c r="AE1798" i="6"/>
  <c r="AA1798" i="6"/>
  <c r="Z1798" i="6"/>
  <c r="T1798" i="6"/>
  <c r="U1798" i="6" s="1"/>
  <c r="R1798" i="6"/>
  <c r="S1798" i="6" s="1"/>
  <c r="AG1797" i="6"/>
  <c r="AH1797" i="6" s="1"/>
  <c r="AE1797" i="6"/>
  <c r="AA1797" i="6"/>
  <c r="Z1797" i="6"/>
  <c r="T1797" i="6"/>
  <c r="U1797" i="6" s="1"/>
  <c r="R1797" i="6"/>
  <c r="S1797" i="6" s="1"/>
  <c r="AG1796" i="6"/>
  <c r="AH1796" i="6" s="1"/>
  <c r="AE1796" i="6"/>
  <c r="AA1796" i="6"/>
  <c r="Z1796" i="6"/>
  <c r="T1796" i="6"/>
  <c r="U1796" i="6" s="1"/>
  <c r="R1796" i="6"/>
  <c r="S1796" i="6" s="1"/>
  <c r="AG1795" i="6"/>
  <c r="AH1795" i="6" s="1"/>
  <c r="AE1795" i="6"/>
  <c r="AA1795" i="6"/>
  <c r="Z1795" i="6"/>
  <c r="T1795" i="6"/>
  <c r="U1795" i="6" s="1"/>
  <c r="R1795" i="6"/>
  <c r="S1795" i="6" s="1"/>
  <c r="AG1794" i="6"/>
  <c r="AH1794" i="6" s="1"/>
  <c r="AE1794" i="6"/>
  <c r="AA1794" i="6"/>
  <c r="Z1794" i="6"/>
  <c r="T1794" i="6"/>
  <c r="U1794" i="6" s="1"/>
  <c r="R1794" i="6"/>
  <c r="S1794" i="6" s="1"/>
  <c r="AG1793" i="6"/>
  <c r="AH1793" i="6" s="1"/>
  <c r="AE1793" i="6"/>
  <c r="AA1793" i="6"/>
  <c r="Z1793" i="6"/>
  <c r="T1793" i="6"/>
  <c r="U1793" i="6" s="1"/>
  <c r="R1793" i="6"/>
  <c r="S1793" i="6" s="1"/>
  <c r="AG1792" i="6"/>
  <c r="AH1792" i="6" s="1"/>
  <c r="AE1792" i="6"/>
  <c r="AA1792" i="6"/>
  <c r="Z1792" i="6"/>
  <c r="T1792" i="6"/>
  <c r="U1792" i="6" s="1"/>
  <c r="R1792" i="6"/>
  <c r="S1792" i="6" s="1"/>
  <c r="AG1791" i="6"/>
  <c r="AH1791" i="6" s="1"/>
  <c r="AE1791" i="6"/>
  <c r="AA1791" i="6"/>
  <c r="Z1791" i="6"/>
  <c r="T1791" i="6"/>
  <c r="U1791" i="6" s="1"/>
  <c r="R1791" i="6"/>
  <c r="S1791" i="6" s="1"/>
  <c r="AG1790" i="6"/>
  <c r="AH1790" i="6" s="1"/>
  <c r="AE1790" i="6"/>
  <c r="AA1790" i="6"/>
  <c r="Z1790" i="6"/>
  <c r="T1790" i="6"/>
  <c r="U1790" i="6" s="1"/>
  <c r="R1790" i="6"/>
  <c r="S1790" i="6" s="1"/>
  <c r="AG1789" i="6"/>
  <c r="AH1789" i="6" s="1"/>
  <c r="AE1789" i="6"/>
  <c r="AA1789" i="6"/>
  <c r="Z1789" i="6"/>
  <c r="T1789" i="6"/>
  <c r="U1789" i="6" s="1"/>
  <c r="R1789" i="6"/>
  <c r="S1789" i="6" s="1"/>
  <c r="AG1788" i="6"/>
  <c r="AH1788" i="6" s="1"/>
  <c r="AE1788" i="6"/>
  <c r="AA1788" i="6"/>
  <c r="Z1788" i="6"/>
  <c r="T1788" i="6"/>
  <c r="U1788" i="6" s="1"/>
  <c r="R1788" i="6"/>
  <c r="S1788" i="6" s="1"/>
  <c r="AG1787" i="6"/>
  <c r="AH1787" i="6" s="1"/>
  <c r="AE1787" i="6"/>
  <c r="AA1787" i="6"/>
  <c r="Z1787" i="6"/>
  <c r="T1787" i="6"/>
  <c r="U1787" i="6" s="1"/>
  <c r="R1787" i="6"/>
  <c r="S1787" i="6" s="1"/>
  <c r="AG1786" i="6"/>
  <c r="AH1786" i="6" s="1"/>
  <c r="AE1786" i="6"/>
  <c r="AA1786" i="6"/>
  <c r="Z1786" i="6"/>
  <c r="T1786" i="6"/>
  <c r="U1786" i="6" s="1"/>
  <c r="R1786" i="6"/>
  <c r="S1786" i="6" s="1"/>
  <c r="AG1785" i="6"/>
  <c r="AH1785" i="6" s="1"/>
  <c r="AE1785" i="6"/>
  <c r="AA1785" i="6"/>
  <c r="Z1785" i="6"/>
  <c r="T1785" i="6"/>
  <c r="U1785" i="6" s="1"/>
  <c r="R1785" i="6"/>
  <c r="S1785" i="6" s="1"/>
  <c r="AG1784" i="6"/>
  <c r="AH1784" i="6" s="1"/>
  <c r="AE1784" i="6"/>
  <c r="AA1784" i="6"/>
  <c r="Z1784" i="6"/>
  <c r="T1784" i="6"/>
  <c r="U1784" i="6" s="1"/>
  <c r="R1784" i="6"/>
  <c r="S1784" i="6" s="1"/>
  <c r="AG1783" i="6"/>
  <c r="AH1783" i="6" s="1"/>
  <c r="AE1783" i="6"/>
  <c r="AA1783" i="6"/>
  <c r="Z1783" i="6"/>
  <c r="T1783" i="6"/>
  <c r="U1783" i="6" s="1"/>
  <c r="R1783" i="6"/>
  <c r="S1783" i="6" s="1"/>
  <c r="AG1782" i="6"/>
  <c r="AH1782" i="6" s="1"/>
  <c r="AE1782" i="6"/>
  <c r="AA1782" i="6"/>
  <c r="Z1782" i="6"/>
  <c r="T1782" i="6"/>
  <c r="U1782" i="6" s="1"/>
  <c r="R1782" i="6"/>
  <c r="S1782" i="6" s="1"/>
  <c r="AG1781" i="6"/>
  <c r="AH1781" i="6" s="1"/>
  <c r="AE1781" i="6"/>
  <c r="AA1781" i="6"/>
  <c r="Z1781" i="6"/>
  <c r="T1781" i="6"/>
  <c r="U1781" i="6" s="1"/>
  <c r="R1781" i="6"/>
  <c r="S1781" i="6" s="1"/>
  <c r="AG1780" i="6"/>
  <c r="AH1780" i="6" s="1"/>
  <c r="AE1780" i="6"/>
  <c r="AA1780" i="6"/>
  <c r="Z1780" i="6"/>
  <c r="T1780" i="6"/>
  <c r="U1780" i="6" s="1"/>
  <c r="R1780" i="6"/>
  <c r="S1780" i="6" s="1"/>
  <c r="AG1779" i="6"/>
  <c r="AH1779" i="6" s="1"/>
  <c r="AE1779" i="6"/>
  <c r="AA1779" i="6"/>
  <c r="Z1779" i="6"/>
  <c r="T1779" i="6"/>
  <c r="U1779" i="6" s="1"/>
  <c r="R1779" i="6"/>
  <c r="S1779" i="6" s="1"/>
  <c r="AG1778" i="6"/>
  <c r="AH1778" i="6" s="1"/>
  <c r="AE1778" i="6"/>
  <c r="AA1778" i="6"/>
  <c r="Z1778" i="6"/>
  <c r="T1778" i="6"/>
  <c r="U1778" i="6" s="1"/>
  <c r="R1778" i="6"/>
  <c r="S1778" i="6" s="1"/>
  <c r="AG1777" i="6"/>
  <c r="AH1777" i="6" s="1"/>
  <c r="AE1777" i="6"/>
  <c r="AA1777" i="6"/>
  <c r="Z1777" i="6"/>
  <c r="T1777" i="6"/>
  <c r="U1777" i="6" s="1"/>
  <c r="R1777" i="6"/>
  <c r="S1777" i="6" s="1"/>
  <c r="AG1776" i="6"/>
  <c r="AH1776" i="6" s="1"/>
  <c r="AE1776" i="6"/>
  <c r="AA1776" i="6"/>
  <c r="Z1776" i="6"/>
  <c r="T1776" i="6"/>
  <c r="U1776" i="6" s="1"/>
  <c r="R1776" i="6"/>
  <c r="S1776" i="6" s="1"/>
  <c r="AG1775" i="6"/>
  <c r="AH1775" i="6" s="1"/>
  <c r="AE1775" i="6"/>
  <c r="AA1775" i="6"/>
  <c r="Z1775" i="6"/>
  <c r="T1775" i="6"/>
  <c r="U1775" i="6" s="1"/>
  <c r="R1775" i="6"/>
  <c r="S1775" i="6" s="1"/>
  <c r="AG1774" i="6"/>
  <c r="AH1774" i="6" s="1"/>
  <c r="AE1774" i="6"/>
  <c r="AA1774" i="6"/>
  <c r="Z1774" i="6"/>
  <c r="T1774" i="6"/>
  <c r="U1774" i="6" s="1"/>
  <c r="R1774" i="6"/>
  <c r="S1774" i="6" s="1"/>
  <c r="AG1773" i="6"/>
  <c r="AH1773" i="6" s="1"/>
  <c r="AE1773" i="6"/>
  <c r="AA1773" i="6"/>
  <c r="Z1773" i="6"/>
  <c r="T1773" i="6"/>
  <c r="U1773" i="6" s="1"/>
  <c r="R1773" i="6"/>
  <c r="S1773" i="6" s="1"/>
  <c r="AG1772" i="6"/>
  <c r="AH1772" i="6" s="1"/>
  <c r="AE1772" i="6"/>
  <c r="AA1772" i="6"/>
  <c r="Z1772" i="6"/>
  <c r="T1772" i="6"/>
  <c r="U1772" i="6" s="1"/>
  <c r="R1772" i="6"/>
  <c r="S1772" i="6" s="1"/>
  <c r="AG1771" i="6"/>
  <c r="AH1771" i="6" s="1"/>
  <c r="AE1771" i="6"/>
  <c r="AA1771" i="6"/>
  <c r="Z1771" i="6"/>
  <c r="T1771" i="6"/>
  <c r="U1771" i="6" s="1"/>
  <c r="R1771" i="6"/>
  <c r="S1771" i="6" s="1"/>
  <c r="AG1770" i="6"/>
  <c r="AH1770" i="6" s="1"/>
  <c r="AE1770" i="6"/>
  <c r="AA1770" i="6"/>
  <c r="Z1770" i="6"/>
  <c r="T1770" i="6"/>
  <c r="U1770" i="6" s="1"/>
  <c r="R1770" i="6"/>
  <c r="S1770" i="6" s="1"/>
  <c r="AG1769" i="6"/>
  <c r="AH1769" i="6" s="1"/>
  <c r="AE1769" i="6"/>
  <c r="AA1769" i="6"/>
  <c r="Z1769" i="6"/>
  <c r="T1769" i="6"/>
  <c r="U1769" i="6" s="1"/>
  <c r="R1769" i="6"/>
  <c r="S1769" i="6" s="1"/>
  <c r="AG1768" i="6"/>
  <c r="AH1768" i="6" s="1"/>
  <c r="AE1768" i="6"/>
  <c r="AA1768" i="6"/>
  <c r="Z1768" i="6"/>
  <c r="T1768" i="6"/>
  <c r="U1768" i="6" s="1"/>
  <c r="R1768" i="6"/>
  <c r="S1768" i="6" s="1"/>
  <c r="AG1767" i="6"/>
  <c r="AH1767" i="6" s="1"/>
  <c r="AE1767" i="6"/>
  <c r="AA1767" i="6"/>
  <c r="Z1767" i="6"/>
  <c r="T1767" i="6"/>
  <c r="U1767" i="6" s="1"/>
  <c r="R1767" i="6"/>
  <c r="S1767" i="6" s="1"/>
  <c r="AG1766" i="6"/>
  <c r="AH1766" i="6" s="1"/>
  <c r="AE1766" i="6"/>
  <c r="AA1766" i="6"/>
  <c r="Z1766" i="6"/>
  <c r="T1766" i="6"/>
  <c r="U1766" i="6" s="1"/>
  <c r="R1766" i="6"/>
  <c r="S1766" i="6" s="1"/>
  <c r="AG1765" i="6"/>
  <c r="AH1765" i="6" s="1"/>
  <c r="AE1765" i="6"/>
  <c r="AA1765" i="6"/>
  <c r="Z1765" i="6"/>
  <c r="T1765" i="6"/>
  <c r="U1765" i="6" s="1"/>
  <c r="R1765" i="6"/>
  <c r="S1765" i="6" s="1"/>
  <c r="AG1764" i="6"/>
  <c r="AH1764" i="6" s="1"/>
  <c r="AE1764" i="6"/>
  <c r="AA1764" i="6"/>
  <c r="Z1764" i="6"/>
  <c r="T1764" i="6"/>
  <c r="U1764" i="6" s="1"/>
  <c r="R1764" i="6"/>
  <c r="S1764" i="6" s="1"/>
  <c r="AG1763" i="6"/>
  <c r="AH1763" i="6" s="1"/>
  <c r="AE1763" i="6"/>
  <c r="AA1763" i="6"/>
  <c r="Z1763" i="6"/>
  <c r="T1763" i="6"/>
  <c r="U1763" i="6" s="1"/>
  <c r="R1763" i="6"/>
  <c r="S1763" i="6" s="1"/>
  <c r="AG1762" i="6"/>
  <c r="AH1762" i="6" s="1"/>
  <c r="AE1762" i="6"/>
  <c r="AA1762" i="6"/>
  <c r="Z1762" i="6"/>
  <c r="T1762" i="6"/>
  <c r="U1762" i="6" s="1"/>
  <c r="R1762" i="6"/>
  <c r="S1762" i="6" s="1"/>
  <c r="AG1761" i="6"/>
  <c r="AH1761" i="6" s="1"/>
  <c r="AE1761" i="6"/>
  <c r="AA1761" i="6"/>
  <c r="Z1761" i="6"/>
  <c r="T1761" i="6"/>
  <c r="U1761" i="6" s="1"/>
  <c r="R1761" i="6"/>
  <c r="S1761" i="6" s="1"/>
  <c r="AG1760" i="6"/>
  <c r="AH1760" i="6" s="1"/>
  <c r="AE1760" i="6"/>
  <c r="AA1760" i="6"/>
  <c r="Z1760" i="6"/>
  <c r="T1760" i="6"/>
  <c r="U1760" i="6" s="1"/>
  <c r="R1760" i="6"/>
  <c r="S1760" i="6" s="1"/>
  <c r="AG1759" i="6"/>
  <c r="AH1759" i="6" s="1"/>
  <c r="AE1759" i="6"/>
  <c r="AA1759" i="6"/>
  <c r="Z1759" i="6"/>
  <c r="T1759" i="6"/>
  <c r="U1759" i="6" s="1"/>
  <c r="R1759" i="6"/>
  <c r="S1759" i="6" s="1"/>
  <c r="AG1758" i="6"/>
  <c r="AH1758" i="6" s="1"/>
  <c r="AE1758" i="6"/>
  <c r="AA1758" i="6"/>
  <c r="Z1758" i="6"/>
  <c r="T1758" i="6"/>
  <c r="U1758" i="6" s="1"/>
  <c r="R1758" i="6"/>
  <c r="S1758" i="6" s="1"/>
  <c r="AG1757" i="6"/>
  <c r="AH1757" i="6" s="1"/>
  <c r="AE1757" i="6"/>
  <c r="AA1757" i="6"/>
  <c r="Z1757" i="6"/>
  <c r="T1757" i="6"/>
  <c r="U1757" i="6" s="1"/>
  <c r="R1757" i="6"/>
  <c r="S1757" i="6" s="1"/>
  <c r="AG1756" i="6"/>
  <c r="AH1756" i="6" s="1"/>
  <c r="AE1756" i="6"/>
  <c r="AA1756" i="6"/>
  <c r="Z1756" i="6"/>
  <c r="T1756" i="6"/>
  <c r="U1756" i="6" s="1"/>
  <c r="R1756" i="6"/>
  <c r="S1756" i="6" s="1"/>
  <c r="AG1755" i="6"/>
  <c r="AH1755" i="6" s="1"/>
  <c r="AE1755" i="6"/>
  <c r="AA1755" i="6"/>
  <c r="Z1755" i="6"/>
  <c r="T1755" i="6"/>
  <c r="U1755" i="6" s="1"/>
  <c r="R1755" i="6"/>
  <c r="S1755" i="6" s="1"/>
  <c r="AG1754" i="6"/>
  <c r="AH1754" i="6" s="1"/>
  <c r="AE1754" i="6"/>
  <c r="AA1754" i="6"/>
  <c r="Z1754" i="6"/>
  <c r="T1754" i="6"/>
  <c r="U1754" i="6" s="1"/>
  <c r="R1754" i="6"/>
  <c r="S1754" i="6" s="1"/>
  <c r="AG1753" i="6"/>
  <c r="AH1753" i="6" s="1"/>
  <c r="AE1753" i="6"/>
  <c r="AA1753" i="6"/>
  <c r="Z1753" i="6"/>
  <c r="T1753" i="6"/>
  <c r="U1753" i="6" s="1"/>
  <c r="R1753" i="6"/>
  <c r="S1753" i="6" s="1"/>
  <c r="AG1752" i="6"/>
  <c r="AH1752" i="6" s="1"/>
  <c r="AE1752" i="6"/>
  <c r="AA1752" i="6"/>
  <c r="Z1752" i="6"/>
  <c r="T1752" i="6"/>
  <c r="U1752" i="6" s="1"/>
  <c r="R1752" i="6"/>
  <c r="S1752" i="6" s="1"/>
  <c r="AG1751" i="6"/>
  <c r="AH1751" i="6" s="1"/>
  <c r="AE1751" i="6"/>
  <c r="AA1751" i="6"/>
  <c r="Z1751" i="6"/>
  <c r="T1751" i="6"/>
  <c r="U1751" i="6" s="1"/>
  <c r="R1751" i="6"/>
  <c r="S1751" i="6" s="1"/>
  <c r="AG1750" i="6"/>
  <c r="AH1750" i="6" s="1"/>
  <c r="AE1750" i="6"/>
  <c r="AA1750" i="6"/>
  <c r="Z1750" i="6"/>
  <c r="T1750" i="6"/>
  <c r="U1750" i="6" s="1"/>
  <c r="R1750" i="6"/>
  <c r="S1750" i="6" s="1"/>
  <c r="AG1749" i="6"/>
  <c r="AH1749" i="6" s="1"/>
  <c r="AE1749" i="6"/>
  <c r="AA1749" i="6"/>
  <c r="Z1749" i="6"/>
  <c r="T1749" i="6"/>
  <c r="U1749" i="6" s="1"/>
  <c r="R1749" i="6"/>
  <c r="S1749" i="6" s="1"/>
  <c r="AG1748" i="6"/>
  <c r="AH1748" i="6" s="1"/>
  <c r="AE1748" i="6"/>
  <c r="AA1748" i="6"/>
  <c r="Z1748" i="6"/>
  <c r="T1748" i="6"/>
  <c r="U1748" i="6" s="1"/>
  <c r="R1748" i="6"/>
  <c r="S1748" i="6" s="1"/>
  <c r="AG1747" i="6"/>
  <c r="AH1747" i="6" s="1"/>
  <c r="AE1747" i="6"/>
  <c r="AA1747" i="6"/>
  <c r="Z1747" i="6"/>
  <c r="T1747" i="6"/>
  <c r="U1747" i="6" s="1"/>
  <c r="R1747" i="6"/>
  <c r="S1747" i="6" s="1"/>
  <c r="AG1746" i="6"/>
  <c r="AH1746" i="6" s="1"/>
  <c r="AE1746" i="6"/>
  <c r="AA1746" i="6"/>
  <c r="Z1746" i="6"/>
  <c r="T1746" i="6"/>
  <c r="U1746" i="6" s="1"/>
  <c r="R1746" i="6"/>
  <c r="S1746" i="6" s="1"/>
  <c r="AG1745" i="6"/>
  <c r="AH1745" i="6" s="1"/>
  <c r="AE1745" i="6"/>
  <c r="AA1745" i="6"/>
  <c r="Z1745" i="6"/>
  <c r="T1745" i="6"/>
  <c r="U1745" i="6" s="1"/>
  <c r="R1745" i="6"/>
  <c r="S1745" i="6" s="1"/>
  <c r="AG1744" i="6"/>
  <c r="AH1744" i="6" s="1"/>
  <c r="AE1744" i="6"/>
  <c r="AA1744" i="6"/>
  <c r="Z1744" i="6"/>
  <c r="T1744" i="6"/>
  <c r="U1744" i="6" s="1"/>
  <c r="R1744" i="6"/>
  <c r="S1744" i="6" s="1"/>
  <c r="AG1743" i="6"/>
  <c r="AH1743" i="6" s="1"/>
  <c r="AE1743" i="6"/>
  <c r="AA1743" i="6"/>
  <c r="Z1743" i="6"/>
  <c r="T1743" i="6"/>
  <c r="U1743" i="6" s="1"/>
  <c r="R1743" i="6"/>
  <c r="S1743" i="6" s="1"/>
  <c r="AG1742" i="6"/>
  <c r="AH1742" i="6" s="1"/>
  <c r="AE1742" i="6"/>
  <c r="AA1742" i="6"/>
  <c r="Z1742" i="6"/>
  <c r="T1742" i="6"/>
  <c r="U1742" i="6" s="1"/>
  <c r="R1742" i="6"/>
  <c r="S1742" i="6" s="1"/>
  <c r="AG1741" i="6"/>
  <c r="AH1741" i="6" s="1"/>
  <c r="AE1741" i="6"/>
  <c r="AA1741" i="6"/>
  <c r="Z1741" i="6"/>
  <c r="T1741" i="6"/>
  <c r="U1741" i="6" s="1"/>
  <c r="R1741" i="6"/>
  <c r="S1741" i="6" s="1"/>
  <c r="AG1740" i="6"/>
  <c r="AH1740" i="6" s="1"/>
  <c r="AE1740" i="6"/>
  <c r="AA1740" i="6"/>
  <c r="Z1740" i="6"/>
  <c r="T1740" i="6"/>
  <c r="U1740" i="6" s="1"/>
  <c r="R1740" i="6"/>
  <c r="S1740" i="6" s="1"/>
  <c r="AG1739" i="6"/>
  <c r="AH1739" i="6" s="1"/>
  <c r="AE1739" i="6"/>
  <c r="AA1739" i="6"/>
  <c r="Z1739" i="6"/>
  <c r="T1739" i="6"/>
  <c r="U1739" i="6" s="1"/>
  <c r="R1739" i="6"/>
  <c r="S1739" i="6" s="1"/>
  <c r="AG1738" i="6"/>
  <c r="AH1738" i="6" s="1"/>
  <c r="AE1738" i="6"/>
  <c r="AA1738" i="6"/>
  <c r="Z1738" i="6"/>
  <c r="T1738" i="6"/>
  <c r="U1738" i="6" s="1"/>
  <c r="R1738" i="6"/>
  <c r="S1738" i="6" s="1"/>
  <c r="AG1737" i="6"/>
  <c r="AH1737" i="6" s="1"/>
  <c r="AE1737" i="6"/>
  <c r="AA1737" i="6"/>
  <c r="Z1737" i="6"/>
  <c r="T1737" i="6"/>
  <c r="U1737" i="6" s="1"/>
  <c r="R1737" i="6"/>
  <c r="S1737" i="6" s="1"/>
  <c r="AG1736" i="6"/>
  <c r="AH1736" i="6" s="1"/>
  <c r="AE1736" i="6"/>
  <c r="AA1736" i="6"/>
  <c r="Z1736" i="6"/>
  <c r="T1736" i="6"/>
  <c r="U1736" i="6" s="1"/>
  <c r="R1736" i="6"/>
  <c r="S1736" i="6" s="1"/>
  <c r="AG1735" i="6"/>
  <c r="AH1735" i="6" s="1"/>
  <c r="AE1735" i="6"/>
  <c r="AA1735" i="6"/>
  <c r="Z1735" i="6"/>
  <c r="T1735" i="6"/>
  <c r="U1735" i="6" s="1"/>
  <c r="R1735" i="6"/>
  <c r="S1735" i="6" s="1"/>
  <c r="AG1734" i="6"/>
  <c r="AH1734" i="6" s="1"/>
  <c r="AE1734" i="6"/>
  <c r="AA1734" i="6"/>
  <c r="Z1734" i="6"/>
  <c r="T1734" i="6"/>
  <c r="U1734" i="6" s="1"/>
  <c r="R1734" i="6"/>
  <c r="S1734" i="6" s="1"/>
  <c r="AG1733" i="6"/>
  <c r="AH1733" i="6" s="1"/>
  <c r="AE1733" i="6"/>
  <c r="AA1733" i="6"/>
  <c r="Z1733" i="6"/>
  <c r="T1733" i="6"/>
  <c r="U1733" i="6" s="1"/>
  <c r="R1733" i="6"/>
  <c r="S1733" i="6" s="1"/>
  <c r="AG1732" i="6"/>
  <c r="AH1732" i="6" s="1"/>
  <c r="AE1732" i="6"/>
  <c r="AA1732" i="6"/>
  <c r="Z1732" i="6"/>
  <c r="T1732" i="6"/>
  <c r="U1732" i="6" s="1"/>
  <c r="R1732" i="6"/>
  <c r="S1732" i="6" s="1"/>
  <c r="AG1731" i="6"/>
  <c r="AH1731" i="6" s="1"/>
  <c r="AE1731" i="6"/>
  <c r="AA1731" i="6"/>
  <c r="Z1731" i="6"/>
  <c r="T1731" i="6"/>
  <c r="U1731" i="6" s="1"/>
  <c r="R1731" i="6"/>
  <c r="S1731" i="6" s="1"/>
  <c r="AG1730" i="6"/>
  <c r="AH1730" i="6" s="1"/>
  <c r="AE1730" i="6"/>
  <c r="AA1730" i="6"/>
  <c r="Z1730" i="6"/>
  <c r="T1730" i="6"/>
  <c r="U1730" i="6" s="1"/>
  <c r="R1730" i="6"/>
  <c r="S1730" i="6" s="1"/>
  <c r="AG1729" i="6"/>
  <c r="AH1729" i="6" s="1"/>
  <c r="AE1729" i="6"/>
  <c r="AA1729" i="6"/>
  <c r="Z1729" i="6"/>
  <c r="T1729" i="6"/>
  <c r="U1729" i="6" s="1"/>
  <c r="R1729" i="6"/>
  <c r="S1729" i="6" s="1"/>
  <c r="AG1728" i="6"/>
  <c r="AH1728" i="6" s="1"/>
  <c r="AE1728" i="6"/>
  <c r="AA1728" i="6"/>
  <c r="Z1728" i="6"/>
  <c r="T1728" i="6"/>
  <c r="U1728" i="6" s="1"/>
  <c r="R1728" i="6"/>
  <c r="S1728" i="6" s="1"/>
  <c r="AG1727" i="6"/>
  <c r="AH1727" i="6" s="1"/>
  <c r="AE1727" i="6"/>
  <c r="AA1727" i="6"/>
  <c r="Z1727" i="6"/>
  <c r="T1727" i="6"/>
  <c r="U1727" i="6" s="1"/>
  <c r="R1727" i="6"/>
  <c r="S1727" i="6" s="1"/>
  <c r="AG1726" i="6"/>
  <c r="AH1726" i="6" s="1"/>
  <c r="AE1726" i="6"/>
  <c r="AA1726" i="6"/>
  <c r="Z1726" i="6"/>
  <c r="T1726" i="6"/>
  <c r="U1726" i="6" s="1"/>
  <c r="R1726" i="6"/>
  <c r="S1726" i="6" s="1"/>
  <c r="AG1725" i="6"/>
  <c r="AH1725" i="6" s="1"/>
  <c r="AE1725" i="6"/>
  <c r="AA1725" i="6"/>
  <c r="Z1725" i="6"/>
  <c r="T1725" i="6"/>
  <c r="U1725" i="6" s="1"/>
  <c r="R1725" i="6"/>
  <c r="S1725" i="6" s="1"/>
  <c r="AG1724" i="6"/>
  <c r="AH1724" i="6" s="1"/>
  <c r="AE1724" i="6"/>
  <c r="AA1724" i="6"/>
  <c r="Z1724" i="6"/>
  <c r="T1724" i="6"/>
  <c r="U1724" i="6" s="1"/>
  <c r="R1724" i="6"/>
  <c r="S1724" i="6" s="1"/>
  <c r="AG1723" i="6"/>
  <c r="AH1723" i="6" s="1"/>
  <c r="AE1723" i="6"/>
  <c r="AA1723" i="6"/>
  <c r="Z1723" i="6"/>
  <c r="T1723" i="6"/>
  <c r="U1723" i="6" s="1"/>
  <c r="R1723" i="6"/>
  <c r="S1723" i="6" s="1"/>
  <c r="AG1722" i="6"/>
  <c r="AH1722" i="6" s="1"/>
  <c r="AE1722" i="6"/>
  <c r="AA1722" i="6"/>
  <c r="Z1722" i="6"/>
  <c r="T1722" i="6"/>
  <c r="U1722" i="6" s="1"/>
  <c r="R1722" i="6"/>
  <c r="S1722" i="6" s="1"/>
  <c r="AG1721" i="6"/>
  <c r="AH1721" i="6" s="1"/>
  <c r="AE1721" i="6"/>
  <c r="AA1721" i="6"/>
  <c r="Z1721" i="6"/>
  <c r="T1721" i="6"/>
  <c r="U1721" i="6" s="1"/>
  <c r="R1721" i="6"/>
  <c r="S1721" i="6" s="1"/>
  <c r="AG1720" i="6"/>
  <c r="AH1720" i="6" s="1"/>
  <c r="AE1720" i="6"/>
  <c r="AA1720" i="6"/>
  <c r="Z1720" i="6"/>
  <c r="T1720" i="6"/>
  <c r="U1720" i="6" s="1"/>
  <c r="R1720" i="6"/>
  <c r="S1720" i="6" s="1"/>
  <c r="AG1719" i="6"/>
  <c r="AH1719" i="6" s="1"/>
  <c r="AE1719" i="6"/>
  <c r="AA1719" i="6"/>
  <c r="Z1719" i="6"/>
  <c r="T1719" i="6"/>
  <c r="U1719" i="6" s="1"/>
  <c r="R1719" i="6"/>
  <c r="S1719" i="6" s="1"/>
  <c r="AG1718" i="6"/>
  <c r="AH1718" i="6" s="1"/>
  <c r="AE1718" i="6"/>
  <c r="AA1718" i="6"/>
  <c r="Z1718" i="6"/>
  <c r="T1718" i="6"/>
  <c r="U1718" i="6" s="1"/>
  <c r="R1718" i="6"/>
  <c r="S1718" i="6" s="1"/>
  <c r="AG1717" i="6"/>
  <c r="AH1717" i="6" s="1"/>
  <c r="AE1717" i="6"/>
  <c r="AA1717" i="6"/>
  <c r="Z1717" i="6"/>
  <c r="T1717" i="6"/>
  <c r="U1717" i="6" s="1"/>
  <c r="R1717" i="6"/>
  <c r="S1717" i="6" s="1"/>
  <c r="AG1716" i="6"/>
  <c r="AH1716" i="6" s="1"/>
  <c r="AE1716" i="6"/>
  <c r="AA1716" i="6"/>
  <c r="Z1716" i="6"/>
  <c r="T1716" i="6"/>
  <c r="U1716" i="6" s="1"/>
  <c r="R1716" i="6"/>
  <c r="S1716" i="6" s="1"/>
  <c r="AG1715" i="6"/>
  <c r="AH1715" i="6" s="1"/>
  <c r="AE1715" i="6"/>
  <c r="AA1715" i="6"/>
  <c r="Z1715" i="6"/>
  <c r="T1715" i="6"/>
  <c r="U1715" i="6" s="1"/>
  <c r="R1715" i="6"/>
  <c r="S1715" i="6" s="1"/>
  <c r="AG1714" i="6"/>
  <c r="AH1714" i="6" s="1"/>
  <c r="AE1714" i="6"/>
  <c r="AA1714" i="6"/>
  <c r="Z1714" i="6"/>
  <c r="T1714" i="6"/>
  <c r="U1714" i="6" s="1"/>
  <c r="R1714" i="6"/>
  <c r="S1714" i="6" s="1"/>
  <c r="AG1713" i="6"/>
  <c r="AH1713" i="6" s="1"/>
  <c r="AE1713" i="6"/>
  <c r="AA1713" i="6"/>
  <c r="Z1713" i="6"/>
  <c r="T1713" i="6"/>
  <c r="U1713" i="6" s="1"/>
  <c r="R1713" i="6"/>
  <c r="S1713" i="6" s="1"/>
  <c r="AG1712" i="6"/>
  <c r="AH1712" i="6" s="1"/>
  <c r="AE1712" i="6"/>
  <c r="AA1712" i="6"/>
  <c r="Z1712" i="6"/>
  <c r="T1712" i="6"/>
  <c r="U1712" i="6" s="1"/>
  <c r="R1712" i="6"/>
  <c r="S1712" i="6" s="1"/>
  <c r="AG1711" i="6"/>
  <c r="AH1711" i="6" s="1"/>
  <c r="AE1711" i="6"/>
  <c r="AA1711" i="6"/>
  <c r="Z1711" i="6"/>
  <c r="T1711" i="6"/>
  <c r="U1711" i="6" s="1"/>
  <c r="R1711" i="6"/>
  <c r="S1711" i="6" s="1"/>
  <c r="AG1710" i="6"/>
  <c r="AH1710" i="6" s="1"/>
  <c r="AE1710" i="6"/>
  <c r="AA1710" i="6"/>
  <c r="Z1710" i="6"/>
  <c r="T1710" i="6"/>
  <c r="U1710" i="6" s="1"/>
  <c r="R1710" i="6"/>
  <c r="S1710" i="6" s="1"/>
  <c r="AG1709" i="6"/>
  <c r="AH1709" i="6" s="1"/>
  <c r="AE1709" i="6"/>
  <c r="AA1709" i="6"/>
  <c r="Z1709" i="6"/>
  <c r="T1709" i="6"/>
  <c r="U1709" i="6" s="1"/>
  <c r="R1709" i="6"/>
  <c r="S1709" i="6" s="1"/>
  <c r="AG1708" i="6"/>
  <c r="AH1708" i="6" s="1"/>
  <c r="AE1708" i="6"/>
  <c r="AA1708" i="6"/>
  <c r="Z1708" i="6"/>
  <c r="T1708" i="6"/>
  <c r="U1708" i="6" s="1"/>
  <c r="R1708" i="6"/>
  <c r="S1708" i="6" s="1"/>
  <c r="AG1707" i="6"/>
  <c r="AH1707" i="6" s="1"/>
  <c r="AE1707" i="6"/>
  <c r="AA1707" i="6"/>
  <c r="Z1707" i="6"/>
  <c r="T1707" i="6"/>
  <c r="U1707" i="6" s="1"/>
  <c r="R1707" i="6"/>
  <c r="S1707" i="6" s="1"/>
  <c r="AG1706" i="6"/>
  <c r="AH1706" i="6" s="1"/>
  <c r="AE1706" i="6"/>
  <c r="AA1706" i="6"/>
  <c r="Z1706" i="6"/>
  <c r="T1706" i="6"/>
  <c r="U1706" i="6" s="1"/>
  <c r="R1706" i="6"/>
  <c r="S1706" i="6" s="1"/>
  <c r="AG1705" i="6"/>
  <c r="AH1705" i="6" s="1"/>
  <c r="AE1705" i="6"/>
  <c r="AA1705" i="6"/>
  <c r="Z1705" i="6"/>
  <c r="T1705" i="6"/>
  <c r="U1705" i="6" s="1"/>
  <c r="R1705" i="6"/>
  <c r="S1705" i="6" s="1"/>
  <c r="AG1704" i="6"/>
  <c r="AH1704" i="6" s="1"/>
  <c r="AE1704" i="6"/>
  <c r="AA1704" i="6"/>
  <c r="Z1704" i="6"/>
  <c r="T1704" i="6"/>
  <c r="U1704" i="6" s="1"/>
  <c r="R1704" i="6"/>
  <c r="S1704" i="6" s="1"/>
  <c r="AG1703" i="6"/>
  <c r="AH1703" i="6" s="1"/>
  <c r="AE1703" i="6"/>
  <c r="AA1703" i="6"/>
  <c r="Z1703" i="6"/>
  <c r="T1703" i="6"/>
  <c r="U1703" i="6" s="1"/>
  <c r="R1703" i="6"/>
  <c r="S1703" i="6" s="1"/>
  <c r="AG1702" i="6"/>
  <c r="AH1702" i="6" s="1"/>
  <c r="AE1702" i="6"/>
  <c r="AA1702" i="6"/>
  <c r="Z1702" i="6"/>
  <c r="T1702" i="6"/>
  <c r="U1702" i="6" s="1"/>
  <c r="R1702" i="6"/>
  <c r="S1702" i="6" s="1"/>
  <c r="AG1701" i="6"/>
  <c r="AH1701" i="6" s="1"/>
  <c r="AE1701" i="6"/>
  <c r="AA1701" i="6"/>
  <c r="Z1701" i="6"/>
  <c r="T1701" i="6"/>
  <c r="U1701" i="6" s="1"/>
  <c r="R1701" i="6"/>
  <c r="S1701" i="6" s="1"/>
  <c r="AG1700" i="6"/>
  <c r="AH1700" i="6" s="1"/>
  <c r="AE1700" i="6"/>
  <c r="AA1700" i="6"/>
  <c r="Z1700" i="6"/>
  <c r="T1700" i="6"/>
  <c r="U1700" i="6" s="1"/>
  <c r="R1700" i="6"/>
  <c r="S1700" i="6" s="1"/>
  <c r="AG1699" i="6"/>
  <c r="AH1699" i="6" s="1"/>
  <c r="AE1699" i="6"/>
  <c r="AA1699" i="6"/>
  <c r="Z1699" i="6"/>
  <c r="T1699" i="6"/>
  <c r="U1699" i="6" s="1"/>
  <c r="R1699" i="6"/>
  <c r="S1699" i="6" s="1"/>
  <c r="AG1698" i="6"/>
  <c r="AH1698" i="6" s="1"/>
  <c r="AE1698" i="6"/>
  <c r="AA1698" i="6"/>
  <c r="Z1698" i="6"/>
  <c r="T1698" i="6"/>
  <c r="U1698" i="6" s="1"/>
  <c r="R1698" i="6"/>
  <c r="S1698" i="6" s="1"/>
  <c r="AG1697" i="6"/>
  <c r="AH1697" i="6" s="1"/>
  <c r="AE1697" i="6"/>
  <c r="AA1697" i="6"/>
  <c r="Z1697" i="6"/>
  <c r="T1697" i="6"/>
  <c r="U1697" i="6" s="1"/>
  <c r="R1697" i="6"/>
  <c r="S1697" i="6" s="1"/>
  <c r="AG1696" i="6"/>
  <c r="AH1696" i="6" s="1"/>
  <c r="AE1696" i="6"/>
  <c r="AA1696" i="6"/>
  <c r="Z1696" i="6"/>
  <c r="T1696" i="6"/>
  <c r="U1696" i="6" s="1"/>
  <c r="R1696" i="6"/>
  <c r="S1696" i="6" s="1"/>
  <c r="AG1695" i="6"/>
  <c r="AH1695" i="6" s="1"/>
  <c r="AE1695" i="6"/>
  <c r="AA1695" i="6"/>
  <c r="Z1695" i="6"/>
  <c r="T1695" i="6"/>
  <c r="U1695" i="6" s="1"/>
  <c r="R1695" i="6"/>
  <c r="S1695" i="6" s="1"/>
  <c r="AG1694" i="6"/>
  <c r="AH1694" i="6" s="1"/>
  <c r="AE1694" i="6"/>
  <c r="AA1694" i="6"/>
  <c r="Z1694" i="6"/>
  <c r="T1694" i="6"/>
  <c r="U1694" i="6" s="1"/>
  <c r="R1694" i="6"/>
  <c r="S1694" i="6" s="1"/>
  <c r="AG1693" i="6"/>
  <c r="AH1693" i="6" s="1"/>
  <c r="AE1693" i="6"/>
  <c r="AA1693" i="6"/>
  <c r="Z1693" i="6"/>
  <c r="T1693" i="6"/>
  <c r="U1693" i="6" s="1"/>
  <c r="R1693" i="6"/>
  <c r="S1693" i="6" s="1"/>
  <c r="AG1692" i="6"/>
  <c r="AH1692" i="6" s="1"/>
  <c r="AE1692" i="6"/>
  <c r="AA1692" i="6"/>
  <c r="Z1692" i="6"/>
  <c r="T1692" i="6"/>
  <c r="U1692" i="6" s="1"/>
  <c r="R1692" i="6"/>
  <c r="S1692" i="6" s="1"/>
  <c r="AG1691" i="6"/>
  <c r="AH1691" i="6" s="1"/>
  <c r="AE1691" i="6"/>
  <c r="AA1691" i="6"/>
  <c r="Z1691" i="6"/>
  <c r="T1691" i="6"/>
  <c r="U1691" i="6" s="1"/>
  <c r="R1691" i="6"/>
  <c r="S1691" i="6" s="1"/>
  <c r="AG1690" i="6"/>
  <c r="AH1690" i="6" s="1"/>
  <c r="AE1690" i="6"/>
  <c r="AA1690" i="6"/>
  <c r="Z1690" i="6"/>
  <c r="T1690" i="6"/>
  <c r="U1690" i="6" s="1"/>
  <c r="R1690" i="6"/>
  <c r="S1690" i="6" s="1"/>
  <c r="AG1689" i="6"/>
  <c r="AH1689" i="6" s="1"/>
  <c r="AE1689" i="6"/>
  <c r="AA1689" i="6"/>
  <c r="Z1689" i="6"/>
  <c r="T1689" i="6"/>
  <c r="U1689" i="6" s="1"/>
  <c r="R1689" i="6"/>
  <c r="S1689" i="6" s="1"/>
  <c r="AG1688" i="6"/>
  <c r="AH1688" i="6" s="1"/>
  <c r="AE1688" i="6"/>
  <c r="AA1688" i="6"/>
  <c r="Z1688" i="6"/>
  <c r="T1688" i="6"/>
  <c r="U1688" i="6" s="1"/>
  <c r="R1688" i="6"/>
  <c r="S1688" i="6" s="1"/>
  <c r="AG1687" i="6"/>
  <c r="AH1687" i="6" s="1"/>
  <c r="AE1687" i="6"/>
  <c r="AA1687" i="6"/>
  <c r="Z1687" i="6"/>
  <c r="T1687" i="6"/>
  <c r="U1687" i="6" s="1"/>
  <c r="R1687" i="6"/>
  <c r="S1687" i="6" s="1"/>
  <c r="AG1686" i="6"/>
  <c r="AH1686" i="6" s="1"/>
  <c r="AE1686" i="6"/>
  <c r="AA1686" i="6"/>
  <c r="Z1686" i="6"/>
  <c r="T1686" i="6"/>
  <c r="U1686" i="6" s="1"/>
  <c r="R1686" i="6"/>
  <c r="S1686" i="6" s="1"/>
  <c r="AG1685" i="6"/>
  <c r="AH1685" i="6" s="1"/>
  <c r="AE1685" i="6"/>
  <c r="AA1685" i="6"/>
  <c r="Z1685" i="6"/>
  <c r="T1685" i="6"/>
  <c r="U1685" i="6" s="1"/>
  <c r="R1685" i="6"/>
  <c r="S1685" i="6" s="1"/>
  <c r="AG1684" i="6"/>
  <c r="AH1684" i="6" s="1"/>
  <c r="AE1684" i="6"/>
  <c r="AA1684" i="6"/>
  <c r="Z1684" i="6"/>
  <c r="T1684" i="6"/>
  <c r="U1684" i="6" s="1"/>
  <c r="R1684" i="6"/>
  <c r="S1684" i="6" s="1"/>
  <c r="AG1683" i="6"/>
  <c r="AH1683" i="6" s="1"/>
  <c r="AE1683" i="6"/>
  <c r="AA1683" i="6"/>
  <c r="Z1683" i="6"/>
  <c r="T1683" i="6"/>
  <c r="U1683" i="6" s="1"/>
  <c r="R1683" i="6"/>
  <c r="S1683" i="6" s="1"/>
  <c r="AG1682" i="6"/>
  <c r="AH1682" i="6" s="1"/>
  <c r="AE1682" i="6"/>
  <c r="AA1682" i="6"/>
  <c r="Z1682" i="6"/>
  <c r="T1682" i="6"/>
  <c r="U1682" i="6" s="1"/>
  <c r="R1682" i="6"/>
  <c r="S1682" i="6" s="1"/>
  <c r="AG1681" i="6"/>
  <c r="AH1681" i="6" s="1"/>
  <c r="AE1681" i="6"/>
  <c r="AA1681" i="6"/>
  <c r="Z1681" i="6"/>
  <c r="T1681" i="6"/>
  <c r="U1681" i="6" s="1"/>
  <c r="R1681" i="6"/>
  <c r="S1681" i="6" s="1"/>
  <c r="AG1680" i="6"/>
  <c r="AH1680" i="6" s="1"/>
  <c r="AE1680" i="6"/>
  <c r="AA1680" i="6"/>
  <c r="Z1680" i="6"/>
  <c r="T1680" i="6"/>
  <c r="U1680" i="6" s="1"/>
  <c r="R1680" i="6"/>
  <c r="S1680" i="6" s="1"/>
  <c r="AG1679" i="6"/>
  <c r="AH1679" i="6" s="1"/>
  <c r="AE1679" i="6"/>
  <c r="AA1679" i="6"/>
  <c r="Z1679" i="6"/>
  <c r="T1679" i="6"/>
  <c r="U1679" i="6" s="1"/>
  <c r="R1679" i="6"/>
  <c r="S1679" i="6" s="1"/>
  <c r="AG1678" i="6"/>
  <c r="AH1678" i="6" s="1"/>
  <c r="AE1678" i="6"/>
  <c r="AA1678" i="6"/>
  <c r="Z1678" i="6"/>
  <c r="T1678" i="6"/>
  <c r="U1678" i="6" s="1"/>
  <c r="R1678" i="6"/>
  <c r="S1678" i="6" s="1"/>
  <c r="AG1677" i="6"/>
  <c r="AH1677" i="6" s="1"/>
  <c r="AE1677" i="6"/>
  <c r="AA1677" i="6"/>
  <c r="Z1677" i="6"/>
  <c r="T1677" i="6"/>
  <c r="U1677" i="6" s="1"/>
  <c r="R1677" i="6"/>
  <c r="S1677" i="6" s="1"/>
  <c r="AG1676" i="6"/>
  <c r="AH1676" i="6" s="1"/>
  <c r="AE1676" i="6"/>
  <c r="AA1676" i="6"/>
  <c r="Z1676" i="6"/>
  <c r="T1676" i="6"/>
  <c r="U1676" i="6" s="1"/>
  <c r="R1676" i="6"/>
  <c r="S1676" i="6" s="1"/>
  <c r="AG1675" i="6"/>
  <c r="AH1675" i="6" s="1"/>
  <c r="AE1675" i="6"/>
  <c r="AA1675" i="6"/>
  <c r="Z1675" i="6"/>
  <c r="T1675" i="6"/>
  <c r="U1675" i="6" s="1"/>
  <c r="R1675" i="6"/>
  <c r="S1675" i="6" s="1"/>
  <c r="AG1674" i="6"/>
  <c r="AH1674" i="6" s="1"/>
  <c r="AE1674" i="6"/>
  <c r="AA1674" i="6"/>
  <c r="Z1674" i="6"/>
  <c r="T1674" i="6"/>
  <c r="U1674" i="6" s="1"/>
  <c r="R1674" i="6"/>
  <c r="S1674" i="6" s="1"/>
  <c r="AG1673" i="6"/>
  <c r="AH1673" i="6" s="1"/>
  <c r="AE1673" i="6"/>
  <c r="AA1673" i="6"/>
  <c r="Z1673" i="6"/>
  <c r="T1673" i="6"/>
  <c r="U1673" i="6" s="1"/>
  <c r="R1673" i="6"/>
  <c r="S1673" i="6" s="1"/>
  <c r="AG1672" i="6"/>
  <c r="AH1672" i="6" s="1"/>
  <c r="AE1672" i="6"/>
  <c r="AA1672" i="6"/>
  <c r="Z1672" i="6"/>
  <c r="T1672" i="6"/>
  <c r="U1672" i="6" s="1"/>
  <c r="R1672" i="6"/>
  <c r="S1672" i="6" s="1"/>
  <c r="AG1671" i="6"/>
  <c r="AH1671" i="6" s="1"/>
  <c r="AE1671" i="6"/>
  <c r="AA1671" i="6"/>
  <c r="Z1671" i="6"/>
  <c r="T1671" i="6"/>
  <c r="U1671" i="6" s="1"/>
  <c r="R1671" i="6"/>
  <c r="S1671" i="6" s="1"/>
  <c r="AG1670" i="6"/>
  <c r="AH1670" i="6" s="1"/>
  <c r="AE1670" i="6"/>
  <c r="AA1670" i="6"/>
  <c r="Z1670" i="6"/>
  <c r="T1670" i="6"/>
  <c r="U1670" i="6" s="1"/>
  <c r="R1670" i="6"/>
  <c r="S1670" i="6" s="1"/>
  <c r="AG1669" i="6"/>
  <c r="AH1669" i="6" s="1"/>
  <c r="AE1669" i="6"/>
  <c r="AA1669" i="6"/>
  <c r="Z1669" i="6"/>
  <c r="T1669" i="6"/>
  <c r="U1669" i="6" s="1"/>
  <c r="R1669" i="6"/>
  <c r="S1669" i="6" s="1"/>
  <c r="AG1668" i="6"/>
  <c r="AH1668" i="6" s="1"/>
  <c r="AE1668" i="6"/>
  <c r="AA1668" i="6"/>
  <c r="Z1668" i="6"/>
  <c r="T1668" i="6"/>
  <c r="U1668" i="6" s="1"/>
  <c r="R1668" i="6"/>
  <c r="S1668" i="6" s="1"/>
  <c r="AG1667" i="6"/>
  <c r="AH1667" i="6" s="1"/>
  <c r="AE1667" i="6"/>
  <c r="AA1667" i="6"/>
  <c r="Z1667" i="6"/>
  <c r="T1667" i="6"/>
  <c r="U1667" i="6" s="1"/>
  <c r="R1667" i="6"/>
  <c r="S1667" i="6" s="1"/>
  <c r="AG1666" i="6"/>
  <c r="AH1666" i="6" s="1"/>
  <c r="AE1666" i="6"/>
  <c r="AA1666" i="6"/>
  <c r="Z1666" i="6"/>
  <c r="T1666" i="6"/>
  <c r="U1666" i="6" s="1"/>
  <c r="R1666" i="6"/>
  <c r="S1666" i="6" s="1"/>
  <c r="AG1665" i="6"/>
  <c r="AH1665" i="6" s="1"/>
  <c r="AE1665" i="6"/>
  <c r="AA1665" i="6"/>
  <c r="Z1665" i="6"/>
  <c r="T1665" i="6"/>
  <c r="U1665" i="6" s="1"/>
  <c r="R1665" i="6"/>
  <c r="S1665" i="6" s="1"/>
  <c r="AG1664" i="6"/>
  <c r="AH1664" i="6" s="1"/>
  <c r="AE1664" i="6"/>
  <c r="AA1664" i="6"/>
  <c r="Z1664" i="6"/>
  <c r="T1664" i="6"/>
  <c r="U1664" i="6" s="1"/>
  <c r="R1664" i="6"/>
  <c r="S1664" i="6" s="1"/>
  <c r="AG1663" i="6"/>
  <c r="AH1663" i="6" s="1"/>
  <c r="AE1663" i="6"/>
  <c r="AA1663" i="6"/>
  <c r="Z1663" i="6"/>
  <c r="T1663" i="6"/>
  <c r="U1663" i="6" s="1"/>
  <c r="R1663" i="6"/>
  <c r="S1663" i="6" s="1"/>
  <c r="AG1662" i="6"/>
  <c r="AH1662" i="6" s="1"/>
  <c r="AE1662" i="6"/>
  <c r="AA1662" i="6"/>
  <c r="Z1662" i="6"/>
  <c r="T1662" i="6"/>
  <c r="U1662" i="6" s="1"/>
  <c r="R1662" i="6"/>
  <c r="S1662" i="6" s="1"/>
  <c r="AG1661" i="6"/>
  <c r="AH1661" i="6" s="1"/>
  <c r="AE1661" i="6"/>
  <c r="AA1661" i="6"/>
  <c r="Z1661" i="6"/>
  <c r="T1661" i="6"/>
  <c r="U1661" i="6" s="1"/>
  <c r="R1661" i="6"/>
  <c r="S1661" i="6" s="1"/>
  <c r="AG1660" i="6"/>
  <c r="AH1660" i="6" s="1"/>
  <c r="AE1660" i="6"/>
  <c r="AA1660" i="6"/>
  <c r="Z1660" i="6"/>
  <c r="T1660" i="6"/>
  <c r="U1660" i="6" s="1"/>
  <c r="R1660" i="6"/>
  <c r="S1660" i="6" s="1"/>
  <c r="AG1659" i="6"/>
  <c r="AH1659" i="6" s="1"/>
  <c r="AE1659" i="6"/>
  <c r="AA1659" i="6"/>
  <c r="Z1659" i="6"/>
  <c r="T1659" i="6"/>
  <c r="U1659" i="6" s="1"/>
  <c r="R1659" i="6"/>
  <c r="S1659" i="6" s="1"/>
  <c r="AG1658" i="6"/>
  <c r="AH1658" i="6" s="1"/>
  <c r="AE1658" i="6"/>
  <c r="AA1658" i="6"/>
  <c r="Z1658" i="6"/>
  <c r="T1658" i="6"/>
  <c r="U1658" i="6" s="1"/>
  <c r="R1658" i="6"/>
  <c r="S1658" i="6" s="1"/>
  <c r="AG1657" i="6"/>
  <c r="AH1657" i="6" s="1"/>
  <c r="AE1657" i="6"/>
  <c r="AA1657" i="6"/>
  <c r="Z1657" i="6"/>
  <c r="T1657" i="6"/>
  <c r="U1657" i="6" s="1"/>
  <c r="R1657" i="6"/>
  <c r="S1657" i="6" s="1"/>
  <c r="AG1656" i="6"/>
  <c r="AH1656" i="6" s="1"/>
  <c r="AE1656" i="6"/>
  <c r="AA1656" i="6"/>
  <c r="Z1656" i="6"/>
  <c r="T1656" i="6"/>
  <c r="U1656" i="6" s="1"/>
  <c r="R1656" i="6"/>
  <c r="S1656" i="6" s="1"/>
  <c r="AG1655" i="6"/>
  <c r="AH1655" i="6" s="1"/>
  <c r="AE1655" i="6"/>
  <c r="AA1655" i="6"/>
  <c r="Z1655" i="6"/>
  <c r="T1655" i="6"/>
  <c r="U1655" i="6" s="1"/>
  <c r="R1655" i="6"/>
  <c r="S1655" i="6" s="1"/>
  <c r="AG1654" i="6"/>
  <c r="AH1654" i="6" s="1"/>
  <c r="AE1654" i="6"/>
  <c r="AA1654" i="6"/>
  <c r="Z1654" i="6"/>
  <c r="T1654" i="6"/>
  <c r="U1654" i="6" s="1"/>
  <c r="R1654" i="6"/>
  <c r="S1654" i="6" s="1"/>
  <c r="AG1653" i="6"/>
  <c r="AH1653" i="6" s="1"/>
  <c r="AE1653" i="6"/>
  <c r="AA1653" i="6"/>
  <c r="Z1653" i="6"/>
  <c r="T1653" i="6"/>
  <c r="U1653" i="6" s="1"/>
  <c r="R1653" i="6"/>
  <c r="S1653" i="6" s="1"/>
  <c r="AG1652" i="6"/>
  <c r="AH1652" i="6" s="1"/>
  <c r="AE1652" i="6"/>
  <c r="AA1652" i="6"/>
  <c r="Z1652" i="6"/>
  <c r="T1652" i="6"/>
  <c r="U1652" i="6" s="1"/>
  <c r="R1652" i="6"/>
  <c r="S1652" i="6" s="1"/>
  <c r="AG1651" i="6"/>
  <c r="AH1651" i="6" s="1"/>
  <c r="AE1651" i="6"/>
  <c r="AA1651" i="6"/>
  <c r="Z1651" i="6"/>
  <c r="T1651" i="6"/>
  <c r="U1651" i="6" s="1"/>
  <c r="R1651" i="6"/>
  <c r="S1651" i="6" s="1"/>
  <c r="AG1650" i="6"/>
  <c r="AH1650" i="6" s="1"/>
  <c r="AE1650" i="6"/>
  <c r="AA1650" i="6"/>
  <c r="Z1650" i="6"/>
  <c r="T1650" i="6"/>
  <c r="U1650" i="6" s="1"/>
  <c r="R1650" i="6"/>
  <c r="S1650" i="6" s="1"/>
  <c r="AG1649" i="6"/>
  <c r="AH1649" i="6" s="1"/>
  <c r="AE1649" i="6"/>
  <c r="AA1649" i="6"/>
  <c r="Z1649" i="6"/>
  <c r="T1649" i="6"/>
  <c r="U1649" i="6" s="1"/>
  <c r="R1649" i="6"/>
  <c r="S1649" i="6" s="1"/>
  <c r="AG1648" i="6"/>
  <c r="AH1648" i="6" s="1"/>
  <c r="AE1648" i="6"/>
  <c r="AA1648" i="6"/>
  <c r="Z1648" i="6"/>
  <c r="T1648" i="6"/>
  <c r="U1648" i="6" s="1"/>
  <c r="R1648" i="6"/>
  <c r="S1648" i="6" s="1"/>
  <c r="AG1647" i="6"/>
  <c r="AH1647" i="6" s="1"/>
  <c r="AE1647" i="6"/>
  <c r="AA1647" i="6"/>
  <c r="Z1647" i="6"/>
  <c r="T1647" i="6"/>
  <c r="U1647" i="6" s="1"/>
  <c r="R1647" i="6"/>
  <c r="S1647" i="6" s="1"/>
  <c r="AG1646" i="6"/>
  <c r="AH1646" i="6" s="1"/>
  <c r="AE1646" i="6"/>
  <c r="AA1646" i="6"/>
  <c r="Z1646" i="6"/>
  <c r="T1646" i="6"/>
  <c r="U1646" i="6" s="1"/>
  <c r="R1646" i="6"/>
  <c r="S1646" i="6" s="1"/>
  <c r="AG1645" i="6"/>
  <c r="AH1645" i="6" s="1"/>
  <c r="AE1645" i="6"/>
  <c r="AA1645" i="6"/>
  <c r="Z1645" i="6"/>
  <c r="T1645" i="6"/>
  <c r="U1645" i="6" s="1"/>
  <c r="R1645" i="6"/>
  <c r="S1645" i="6" s="1"/>
  <c r="AG1644" i="6"/>
  <c r="AH1644" i="6" s="1"/>
  <c r="AE1644" i="6"/>
  <c r="AA1644" i="6"/>
  <c r="Z1644" i="6"/>
  <c r="T1644" i="6"/>
  <c r="U1644" i="6" s="1"/>
  <c r="R1644" i="6"/>
  <c r="S1644" i="6" s="1"/>
  <c r="AG1643" i="6"/>
  <c r="AH1643" i="6" s="1"/>
  <c r="AE1643" i="6"/>
  <c r="AA1643" i="6"/>
  <c r="Z1643" i="6"/>
  <c r="T1643" i="6"/>
  <c r="U1643" i="6" s="1"/>
  <c r="R1643" i="6"/>
  <c r="S1643" i="6" s="1"/>
  <c r="AG1642" i="6"/>
  <c r="AH1642" i="6" s="1"/>
  <c r="AE1642" i="6"/>
  <c r="AA1642" i="6"/>
  <c r="Z1642" i="6"/>
  <c r="T1642" i="6"/>
  <c r="U1642" i="6" s="1"/>
  <c r="R1642" i="6"/>
  <c r="S1642" i="6" s="1"/>
  <c r="AG1641" i="6"/>
  <c r="AH1641" i="6" s="1"/>
  <c r="AE1641" i="6"/>
  <c r="AA1641" i="6"/>
  <c r="Z1641" i="6"/>
  <c r="T1641" i="6"/>
  <c r="U1641" i="6" s="1"/>
  <c r="R1641" i="6"/>
  <c r="S1641" i="6" s="1"/>
  <c r="AG1640" i="6"/>
  <c r="AH1640" i="6" s="1"/>
  <c r="AE1640" i="6"/>
  <c r="AA1640" i="6"/>
  <c r="Z1640" i="6"/>
  <c r="T1640" i="6"/>
  <c r="U1640" i="6" s="1"/>
  <c r="R1640" i="6"/>
  <c r="S1640" i="6" s="1"/>
  <c r="AG1639" i="6"/>
  <c r="AH1639" i="6" s="1"/>
  <c r="AE1639" i="6"/>
  <c r="AA1639" i="6"/>
  <c r="Z1639" i="6"/>
  <c r="T1639" i="6"/>
  <c r="U1639" i="6" s="1"/>
  <c r="R1639" i="6"/>
  <c r="S1639" i="6" s="1"/>
  <c r="AG1638" i="6"/>
  <c r="AH1638" i="6" s="1"/>
  <c r="AE1638" i="6"/>
  <c r="AA1638" i="6"/>
  <c r="Z1638" i="6"/>
  <c r="T1638" i="6"/>
  <c r="U1638" i="6" s="1"/>
  <c r="R1638" i="6"/>
  <c r="S1638" i="6" s="1"/>
  <c r="AG1637" i="6"/>
  <c r="AH1637" i="6" s="1"/>
  <c r="AE1637" i="6"/>
  <c r="AA1637" i="6"/>
  <c r="Z1637" i="6"/>
  <c r="T1637" i="6"/>
  <c r="U1637" i="6" s="1"/>
  <c r="R1637" i="6"/>
  <c r="S1637" i="6" s="1"/>
  <c r="AG1636" i="6"/>
  <c r="AH1636" i="6" s="1"/>
  <c r="AE1636" i="6"/>
  <c r="AA1636" i="6"/>
  <c r="Z1636" i="6"/>
  <c r="T1636" i="6"/>
  <c r="U1636" i="6" s="1"/>
  <c r="R1636" i="6"/>
  <c r="S1636" i="6" s="1"/>
  <c r="AG1635" i="6"/>
  <c r="AH1635" i="6" s="1"/>
  <c r="AE1635" i="6"/>
  <c r="AA1635" i="6"/>
  <c r="Z1635" i="6"/>
  <c r="T1635" i="6"/>
  <c r="U1635" i="6" s="1"/>
  <c r="R1635" i="6"/>
  <c r="S1635" i="6" s="1"/>
  <c r="AG1634" i="6"/>
  <c r="AH1634" i="6" s="1"/>
  <c r="AE1634" i="6"/>
  <c r="AA1634" i="6"/>
  <c r="Z1634" i="6"/>
  <c r="T1634" i="6"/>
  <c r="U1634" i="6" s="1"/>
  <c r="R1634" i="6"/>
  <c r="S1634" i="6" s="1"/>
  <c r="AG1633" i="6"/>
  <c r="AH1633" i="6" s="1"/>
  <c r="AE1633" i="6"/>
  <c r="AA1633" i="6"/>
  <c r="Z1633" i="6"/>
  <c r="T1633" i="6"/>
  <c r="U1633" i="6" s="1"/>
  <c r="R1633" i="6"/>
  <c r="S1633" i="6" s="1"/>
  <c r="AG1632" i="6"/>
  <c r="AH1632" i="6" s="1"/>
  <c r="AE1632" i="6"/>
  <c r="AA1632" i="6"/>
  <c r="Z1632" i="6"/>
  <c r="T1632" i="6"/>
  <c r="U1632" i="6" s="1"/>
  <c r="R1632" i="6"/>
  <c r="S1632" i="6" s="1"/>
  <c r="AG1631" i="6"/>
  <c r="AH1631" i="6" s="1"/>
  <c r="AE1631" i="6"/>
  <c r="AA1631" i="6"/>
  <c r="Z1631" i="6"/>
  <c r="T1631" i="6"/>
  <c r="U1631" i="6" s="1"/>
  <c r="R1631" i="6"/>
  <c r="S1631" i="6" s="1"/>
  <c r="AG1630" i="6"/>
  <c r="AH1630" i="6" s="1"/>
  <c r="AE1630" i="6"/>
  <c r="AA1630" i="6"/>
  <c r="Z1630" i="6"/>
  <c r="T1630" i="6"/>
  <c r="U1630" i="6" s="1"/>
  <c r="R1630" i="6"/>
  <c r="S1630" i="6" s="1"/>
  <c r="AG1629" i="6"/>
  <c r="AH1629" i="6" s="1"/>
  <c r="AE1629" i="6"/>
  <c r="AA1629" i="6"/>
  <c r="Z1629" i="6"/>
  <c r="T1629" i="6"/>
  <c r="U1629" i="6" s="1"/>
  <c r="R1629" i="6"/>
  <c r="S1629" i="6" s="1"/>
  <c r="AG1628" i="6"/>
  <c r="AH1628" i="6" s="1"/>
  <c r="AE1628" i="6"/>
  <c r="AA1628" i="6"/>
  <c r="Z1628" i="6"/>
  <c r="T1628" i="6"/>
  <c r="U1628" i="6" s="1"/>
  <c r="R1628" i="6"/>
  <c r="S1628" i="6" s="1"/>
  <c r="AG1627" i="6"/>
  <c r="AH1627" i="6" s="1"/>
  <c r="AE1627" i="6"/>
  <c r="AA1627" i="6"/>
  <c r="Z1627" i="6"/>
  <c r="T1627" i="6"/>
  <c r="U1627" i="6" s="1"/>
  <c r="R1627" i="6"/>
  <c r="S1627" i="6" s="1"/>
  <c r="AG1626" i="6"/>
  <c r="AH1626" i="6" s="1"/>
  <c r="AE1626" i="6"/>
  <c r="AA1626" i="6"/>
  <c r="Z1626" i="6"/>
  <c r="T1626" i="6"/>
  <c r="U1626" i="6" s="1"/>
  <c r="R1626" i="6"/>
  <c r="S1626" i="6" s="1"/>
  <c r="AG1625" i="6"/>
  <c r="AH1625" i="6" s="1"/>
  <c r="AE1625" i="6"/>
  <c r="AA1625" i="6"/>
  <c r="Z1625" i="6"/>
  <c r="T1625" i="6"/>
  <c r="U1625" i="6" s="1"/>
  <c r="R1625" i="6"/>
  <c r="S1625" i="6" s="1"/>
  <c r="AG1624" i="6"/>
  <c r="AH1624" i="6" s="1"/>
  <c r="AE1624" i="6"/>
  <c r="AA1624" i="6"/>
  <c r="Z1624" i="6"/>
  <c r="T1624" i="6"/>
  <c r="U1624" i="6" s="1"/>
  <c r="R1624" i="6"/>
  <c r="S1624" i="6" s="1"/>
  <c r="AG1623" i="6"/>
  <c r="AH1623" i="6" s="1"/>
  <c r="AE1623" i="6"/>
  <c r="AA1623" i="6"/>
  <c r="Z1623" i="6"/>
  <c r="T1623" i="6"/>
  <c r="U1623" i="6" s="1"/>
  <c r="R1623" i="6"/>
  <c r="S1623" i="6" s="1"/>
  <c r="AG1622" i="6"/>
  <c r="AH1622" i="6" s="1"/>
  <c r="AE1622" i="6"/>
  <c r="AA1622" i="6"/>
  <c r="Z1622" i="6"/>
  <c r="T1622" i="6"/>
  <c r="U1622" i="6" s="1"/>
  <c r="R1622" i="6"/>
  <c r="S1622" i="6" s="1"/>
  <c r="AG1621" i="6"/>
  <c r="AH1621" i="6" s="1"/>
  <c r="AE1621" i="6"/>
  <c r="AA1621" i="6"/>
  <c r="Z1621" i="6"/>
  <c r="T1621" i="6"/>
  <c r="U1621" i="6" s="1"/>
  <c r="R1621" i="6"/>
  <c r="S1621" i="6" s="1"/>
  <c r="AG1620" i="6"/>
  <c r="AH1620" i="6" s="1"/>
  <c r="AE1620" i="6"/>
  <c r="AA1620" i="6"/>
  <c r="Z1620" i="6"/>
  <c r="T1620" i="6"/>
  <c r="U1620" i="6" s="1"/>
  <c r="R1620" i="6"/>
  <c r="S1620" i="6" s="1"/>
  <c r="AG1619" i="6"/>
  <c r="AH1619" i="6" s="1"/>
  <c r="AE1619" i="6"/>
  <c r="AA1619" i="6"/>
  <c r="Z1619" i="6"/>
  <c r="T1619" i="6"/>
  <c r="U1619" i="6" s="1"/>
  <c r="R1619" i="6"/>
  <c r="S1619" i="6" s="1"/>
  <c r="AG1618" i="6"/>
  <c r="AH1618" i="6" s="1"/>
  <c r="AE1618" i="6"/>
  <c r="AA1618" i="6"/>
  <c r="Z1618" i="6"/>
  <c r="T1618" i="6"/>
  <c r="U1618" i="6" s="1"/>
  <c r="R1618" i="6"/>
  <c r="S1618" i="6" s="1"/>
  <c r="AG1617" i="6"/>
  <c r="AH1617" i="6" s="1"/>
  <c r="AE1617" i="6"/>
  <c r="AA1617" i="6"/>
  <c r="Z1617" i="6"/>
  <c r="T1617" i="6"/>
  <c r="U1617" i="6" s="1"/>
  <c r="R1617" i="6"/>
  <c r="S1617" i="6" s="1"/>
  <c r="AG1616" i="6"/>
  <c r="AH1616" i="6" s="1"/>
  <c r="AE1616" i="6"/>
  <c r="AA1616" i="6"/>
  <c r="Z1616" i="6"/>
  <c r="T1616" i="6"/>
  <c r="U1616" i="6" s="1"/>
  <c r="R1616" i="6"/>
  <c r="S1616" i="6" s="1"/>
  <c r="AG1615" i="6"/>
  <c r="AH1615" i="6" s="1"/>
  <c r="AE1615" i="6"/>
  <c r="AA1615" i="6"/>
  <c r="Z1615" i="6"/>
  <c r="T1615" i="6"/>
  <c r="U1615" i="6" s="1"/>
  <c r="R1615" i="6"/>
  <c r="S1615" i="6" s="1"/>
  <c r="AG1614" i="6"/>
  <c r="AH1614" i="6" s="1"/>
  <c r="AE1614" i="6"/>
  <c r="AA1614" i="6"/>
  <c r="Z1614" i="6"/>
  <c r="T1614" i="6"/>
  <c r="U1614" i="6" s="1"/>
  <c r="R1614" i="6"/>
  <c r="S1614" i="6" s="1"/>
  <c r="AG1613" i="6"/>
  <c r="AH1613" i="6" s="1"/>
  <c r="AE1613" i="6"/>
  <c r="AA1613" i="6"/>
  <c r="Z1613" i="6"/>
  <c r="T1613" i="6"/>
  <c r="U1613" i="6" s="1"/>
  <c r="R1613" i="6"/>
  <c r="S1613" i="6" s="1"/>
  <c r="AG1612" i="6"/>
  <c r="AH1612" i="6" s="1"/>
  <c r="AE1612" i="6"/>
  <c r="AA1612" i="6"/>
  <c r="Z1612" i="6"/>
  <c r="T1612" i="6"/>
  <c r="U1612" i="6" s="1"/>
  <c r="R1612" i="6"/>
  <c r="S1612" i="6" s="1"/>
  <c r="AG1611" i="6"/>
  <c r="AH1611" i="6" s="1"/>
  <c r="AE1611" i="6"/>
  <c r="AA1611" i="6"/>
  <c r="Z1611" i="6"/>
  <c r="T1611" i="6"/>
  <c r="U1611" i="6" s="1"/>
  <c r="R1611" i="6"/>
  <c r="S1611" i="6" s="1"/>
  <c r="AG1610" i="6"/>
  <c r="AH1610" i="6" s="1"/>
  <c r="AE1610" i="6"/>
  <c r="AA1610" i="6"/>
  <c r="Z1610" i="6"/>
  <c r="T1610" i="6"/>
  <c r="U1610" i="6" s="1"/>
  <c r="R1610" i="6"/>
  <c r="S1610" i="6" s="1"/>
  <c r="AG1609" i="6"/>
  <c r="AH1609" i="6" s="1"/>
  <c r="AE1609" i="6"/>
  <c r="AA1609" i="6"/>
  <c r="Z1609" i="6"/>
  <c r="T1609" i="6"/>
  <c r="U1609" i="6" s="1"/>
  <c r="R1609" i="6"/>
  <c r="S1609" i="6" s="1"/>
  <c r="AG1608" i="6"/>
  <c r="AH1608" i="6" s="1"/>
  <c r="AE1608" i="6"/>
  <c r="AA1608" i="6"/>
  <c r="Z1608" i="6"/>
  <c r="T1608" i="6"/>
  <c r="U1608" i="6" s="1"/>
  <c r="R1608" i="6"/>
  <c r="S1608" i="6" s="1"/>
  <c r="AG1607" i="6"/>
  <c r="AH1607" i="6" s="1"/>
  <c r="AE1607" i="6"/>
  <c r="AA1607" i="6"/>
  <c r="Z1607" i="6"/>
  <c r="T1607" i="6"/>
  <c r="U1607" i="6" s="1"/>
  <c r="R1607" i="6"/>
  <c r="S1607" i="6" s="1"/>
  <c r="AG1606" i="6"/>
  <c r="AH1606" i="6" s="1"/>
  <c r="AE1606" i="6"/>
  <c r="AA1606" i="6"/>
  <c r="Z1606" i="6"/>
  <c r="T1606" i="6"/>
  <c r="U1606" i="6" s="1"/>
  <c r="R1606" i="6"/>
  <c r="S1606" i="6" s="1"/>
  <c r="AG1605" i="6"/>
  <c r="AH1605" i="6" s="1"/>
  <c r="AE1605" i="6"/>
  <c r="AA1605" i="6"/>
  <c r="Z1605" i="6"/>
  <c r="T1605" i="6"/>
  <c r="U1605" i="6" s="1"/>
  <c r="R1605" i="6"/>
  <c r="S1605" i="6" s="1"/>
  <c r="AG1604" i="6"/>
  <c r="AH1604" i="6" s="1"/>
  <c r="AE1604" i="6"/>
  <c r="AA1604" i="6"/>
  <c r="Z1604" i="6"/>
  <c r="T1604" i="6"/>
  <c r="U1604" i="6" s="1"/>
  <c r="R1604" i="6"/>
  <c r="S1604" i="6" s="1"/>
  <c r="AG1603" i="6"/>
  <c r="AH1603" i="6" s="1"/>
  <c r="AE1603" i="6"/>
  <c r="AA1603" i="6"/>
  <c r="Z1603" i="6"/>
  <c r="T1603" i="6"/>
  <c r="U1603" i="6" s="1"/>
  <c r="R1603" i="6"/>
  <c r="S1603" i="6" s="1"/>
  <c r="AG1602" i="6"/>
  <c r="AH1602" i="6" s="1"/>
  <c r="AE1602" i="6"/>
  <c r="AA1602" i="6"/>
  <c r="Z1602" i="6"/>
  <c r="T1602" i="6"/>
  <c r="U1602" i="6" s="1"/>
  <c r="R1602" i="6"/>
  <c r="S1602" i="6" s="1"/>
  <c r="AG1601" i="6"/>
  <c r="AH1601" i="6" s="1"/>
  <c r="AE1601" i="6"/>
  <c r="AA1601" i="6"/>
  <c r="Z1601" i="6"/>
  <c r="T1601" i="6"/>
  <c r="U1601" i="6" s="1"/>
  <c r="R1601" i="6"/>
  <c r="S1601" i="6" s="1"/>
  <c r="AG1600" i="6"/>
  <c r="AH1600" i="6" s="1"/>
  <c r="AE1600" i="6"/>
  <c r="AA1600" i="6"/>
  <c r="Z1600" i="6"/>
  <c r="T1600" i="6"/>
  <c r="U1600" i="6" s="1"/>
  <c r="R1600" i="6"/>
  <c r="S1600" i="6" s="1"/>
  <c r="AG1599" i="6"/>
  <c r="AH1599" i="6" s="1"/>
  <c r="AE1599" i="6"/>
  <c r="AA1599" i="6"/>
  <c r="Z1599" i="6"/>
  <c r="T1599" i="6"/>
  <c r="U1599" i="6" s="1"/>
  <c r="R1599" i="6"/>
  <c r="S1599" i="6" s="1"/>
  <c r="AG1598" i="6"/>
  <c r="AH1598" i="6" s="1"/>
  <c r="AE1598" i="6"/>
  <c r="AA1598" i="6"/>
  <c r="Z1598" i="6"/>
  <c r="T1598" i="6"/>
  <c r="U1598" i="6" s="1"/>
  <c r="R1598" i="6"/>
  <c r="S1598" i="6" s="1"/>
  <c r="AG1597" i="6"/>
  <c r="AH1597" i="6" s="1"/>
  <c r="AE1597" i="6"/>
  <c r="AA1597" i="6"/>
  <c r="Z1597" i="6"/>
  <c r="T1597" i="6"/>
  <c r="U1597" i="6" s="1"/>
  <c r="R1597" i="6"/>
  <c r="S1597" i="6" s="1"/>
  <c r="AG1596" i="6"/>
  <c r="AH1596" i="6" s="1"/>
  <c r="AE1596" i="6"/>
  <c r="AA1596" i="6"/>
  <c r="Z1596" i="6"/>
  <c r="T1596" i="6"/>
  <c r="U1596" i="6" s="1"/>
  <c r="R1596" i="6"/>
  <c r="S1596" i="6" s="1"/>
  <c r="AG1595" i="6"/>
  <c r="AH1595" i="6" s="1"/>
  <c r="AE1595" i="6"/>
  <c r="AA1595" i="6"/>
  <c r="Z1595" i="6"/>
  <c r="T1595" i="6"/>
  <c r="U1595" i="6" s="1"/>
  <c r="R1595" i="6"/>
  <c r="S1595" i="6" s="1"/>
  <c r="AG1594" i="6"/>
  <c r="AH1594" i="6" s="1"/>
  <c r="AE1594" i="6"/>
  <c r="AA1594" i="6"/>
  <c r="Z1594" i="6"/>
  <c r="T1594" i="6"/>
  <c r="U1594" i="6" s="1"/>
  <c r="R1594" i="6"/>
  <c r="S1594" i="6" s="1"/>
  <c r="AG1593" i="6"/>
  <c r="AH1593" i="6" s="1"/>
  <c r="AE1593" i="6"/>
  <c r="AA1593" i="6"/>
  <c r="Z1593" i="6"/>
  <c r="T1593" i="6"/>
  <c r="U1593" i="6" s="1"/>
  <c r="R1593" i="6"/>
  <c r="S1593" i="6" s="1"/>
  <c r="AG1592" i="6"/>
  <c r="AH1592" i="6" s="1"/>
  <c r="AE1592" i="6"/>
  <c r="AA1592" i="6"/>
  <c r="Z1592" i="6"/>
  <c r="T1592" i="6"/>
  <c r="U1592" i="6" s="1"/>
  <c r="R1592" i="6"/>
  <c r="S1592" i="6" s="1"/>
  <c r="AG1591" i="6"/>
  <c r="AH1591" i="6" s="1"/>
  <c r="AE1591" i="6"/>
  <c r="AA1591" i="6"/>
  <c r="Z1591" i="6"/>
  <c r="T1591" i="6"/>
  <c r="U1591" i="6" s="1"/>
  <c r="R1591" i="6"/>
  <c r="S1591" i="6" s="1"/>
  <c r="AG1590" i="6"/>
  <c r="AH1590" i="6" s="1"/>
  <c r="AE1590" i="6"/>
  <c r="AA1590" i="6"/>
  <c r="Z1590" i="6"/>
  <c r="T1590" i="6"/>
  <c r="U1590" i="6" s="1"/>
  <c r="R1590" i="6"/>
  <c r="S1590" i="6" s="1"/>
  <c r="AG1589" i="6"/>
  <c r="AH1589" i="6" s="1"/>
  <c r="AE1589" i="6"/>
  <c r="AA1589" i="6"/>
  <c r="Z1589" i="6"/>
  <c r="T1589" i="6"/>
  <c r="U1589" i="6" s="1"/>
  <c r="R1589" i="6"/>
  <c r="S1589" i="6" s="1"/>
  <c r="AG1588" i="6"/>
  <c r="AH1588" i="6" s="1"/>
  <c r="AE1588" i="6"/>
  <c r="AA1588" i="6"/>
  <c r="Z1588" i="6"/>
  <c r="T1588" i="6"/>
  <c r="U1588" i="6" s="1"/>
  <c r="R1588" i="6"/>
  <c r="S1588" i="6" s="1"/>
  <c r="AG1587" i="6"/>
  <c r="AH1587" i="6" s="1"/>
  <c r="AE1587" i="6"/>
  <c r="AA1587" i="6"/>
  <c r="Z1587" i="6"/>
  <c r="T1587" i="6"/>
  <c r="U1587" i="6" s="1"/>
  <c r="R1587" i="6"/>
  <c r="S1587" i="6" s="1"/>
  <c r="AG1586" i="6"/>
  <c r="AH1586" i="6" s="1"/>
  <c r="AE1586" i="6"/>
  <c r="AA1586" i="6"/>
  <c r="Z1586" i="6"/>
  <c r="T1586" i="6"/>
  <c r="U1586" i="6" s="1"/>
  <c r="R1586" i="6"/>
  <c r="S1586" i="6" s="1"/>
  <c r="AG1585" i="6"/>
  <c r="AH1585" i="6" s="1"/>
  <c r="AE1585" i="6"/>
  <c r="AA1585" i="6"/>
  <c r="Z1585" i="6"/>
  <c r="T1585" i="6"/>
  <c r="U1585" i="6" s="1"/>
  <c r="R1585" i="6"/>
  <c r="S1585" i="6" s="1"/>
  <c r="AG1584" i="6"/>
  <c r="AH1584" i="6" s="1"/>
  <c r="AE1584" i="6"/>
  <c r="AA1584" i="6"/>
  <c r="Z1584" i="6"/>
  <c r="T1584" i="6"/>
  <c r="U1584" i="6" s="1"/>
  <c r="R1584" i="6"/>
  <c r="S1584" i="6" s="1"/>
  <c r="AG1583" i="6"/>
  <c r="AH1583" i="6" s="1"/>
  <c r="AE1583" i="6"/>
  <c r="AA1583" i="6"/>
  <c r="Z1583" i="6"/>
  <c r="T1583" i="6"/>
  <c r="U1583" i="6" s="1"/>
  <c r="R1583" i="6"/>
  <c r="S1583" i="6" s="1"/>
  <c r="AG1582" i="6"/>
  <c r="AH1582" i="6" s="1"/>
  <c r="AE1582" i="6"/>
  <c r="AA1582" i="6"/>
  <c r="Z1582" i="6"/>
  <c r="T1582" i="6"/>
  <c r="U1582" i="6" s="1"/>
  <c r="R1582" i="6"/>
  <c r="S1582" i="6" s="1"/>
  <c r="AG1581" i="6"/>
  <c r="AH1581" i="6" s="1"/>
  <c r="AE1581" i="6"/>
  <c r="AA1581" i="6"/>
  <c r="Z1581" i="6"/>
  <c r="T1581" i="6"/>
  <c r="U1581" i="6" s="1"/>
  <c r="R1581" i="6"/>
  <c r="S1581" i="6" s="1"/>
  <c r="AG1580" i="6"/>
  <c r="AH1580" i="6" s="1"/>
  <c r="AE1580" i="6"/>
  <c r="AA1580" i="6"/>
  <c r="Z1580" i="6"/>
  <c r="T1580" i="6"/>
  <c r="U1580" i="6" s="1"/>
  <c r="R1580" i="6"/>
  <c r="S1580" i="6" s="1"/>
  <c r="AG1579" i="6"/>
  <c r="AH1579" i="6" s="1"/>
  <c r="AE1579" i="6"/>
  <c r="AA1579" i="6"/>
  <c r="Z1579" i="6"/>
  <c r="T1579" i="6"/>
  <c r="U1579" i="6" s="1"/>
  <c r="R1579" i="6"/>
  <c r="S1579" i="6" s="1"/>
  <c r="AG1578" i="6"/>
  <c r="AH1578" i="6" s="1"/>
  <c r="AE1578" i="6"/>
  <c r="AA1578" i="6"/>
  <c r="Z1578" i="6"/>
  <c r="T1578" i="6"/>
  <c r="U1578" i="6" s="1"/>
  <c r="R1578" i="6"/>
  <c r="S1578" i="6" s="1"/>
  <c r="AG1577" i="6"/>
  <c r="AH1577" i="6" s="1"/>
  <c r="AE1577" i="6"/>
  <c r="AA1577" i="6"/>
  <c r="Z1577" i="6"/>
  <c r="T1577" i="6"/>
  <c r="U1577" i="6" s="1"/>
  <c r="R1577" i="6"/>
  <c r="S1577" i="6" s="1"/>
  <c r="AG1576" i="6"/>
  <c r="AH1576" i="6" s="1"/>
  <c r="AE1576" i="6"/>
  <c r="AA1576" i="6"/>
  <c r="Z1576" i="6"/>
  <c r="T1576" i="6"/>
  <c r="U1576" i="6" s="1"/>
  <c r="R1576" i="6"/>
  <c r="S1576" i="6" s="1"/>
  <c r="AG1575" i="6"/>
  <c r="AH1575" i="6" s="1"/>
  <c r="AE1575" i="6"/>
  <c r="AA1575" i="6"/>
  <c r="Z1575" i="6"/>
  <c r="T1575" i="6"/>
  <c r="U1575" i="6" s="1"/>
  <c r="R1575" i="6"/>
  <c r="S1575" i="6" s="1"/>
  <c r="AG1574" i="6"/>
  <c r="AH1574" i="6" s="1"/>
  <c r="AE1574" i="6"/>
  <c r="AA1574" i="6"/>
  <c r="Z1574" i="6"/>
  <c r="T1574" i="6"/>
  <c r="U1574" i="6" s="1"/>
  <c r="R1574" i="6"/>
  <c r="S1574" i="6" s="1"/>
  <c r="AG1573" i="6"/>
  <c r="AH1573" i="6" s="1"/>
  <c r="AE1573" i="6"/>
  <c r="AA1573" i="6"/>
  <c r="Z1573" i="6"/>
  <c r="T1573" i="6"/>
  <c r="U1573" i="6" s="1"/>
  <c r="R1573" i="6"/>
  <c r="S1573" i="6" s="1"/>
  <c r="AG1572" i="6"/>
  <c r="AH1572" i="6" s="1"/>
  <c r="AE1572" i="6"/>
  <c r="AA1572" i="6"/>
  <c r="Z1572" i="6"/>
  <c r="T1572" i="6"/>
  <c r="U1572" i="6" s="1"/>
  <c r="R1572" i="6"/>
  <c r="S1572" i="6" s="1"/>
  <c r="AG1571" i="6"/>
  <c r="AH1571" i="6" s="1"/>
  <c r="AE1571" i="6"/>
  <c r="AA1571" i="6"/>
  <c r="Z1571" i="6"/>
  <c r="T1571" i="6"/>
  <c r="U1571" i="6" s="1"/>
  <c r="R1571" i="6"/>
  <c r="S1571" i="6" s="1"/>
  <c r="AG1570" i="6"/>
  <c r="AH1570" i="6" s="1"/>
  <c r="AE1570" i="6"/>
  <c r="AA1570" i="6"/>
  <c r="Z1570" i="6"/>
  <c r="T1570" i="6"/>
  <c r="U1570" i="6" s="1"/>
  <c r="R1570" i="6"/>
  <c r="S1570" i="6" s="1"/>
  <c r="AG1569" i="6"/>
  <c r="AH1569" i="6" s="1"/>
  <c r="AE1569" i="6"/>
  <c r="AA1569" i="6"/>
  <c r="Z1569" i="6"/>
  <c r="T1569" i="6"/>
  <c r="U1569" i="6" s="1"/>
  <c r="R1569" i="6"/>
  <c r="S1569" i="6" s="1"/>
  <c r="AG1568" i="6"/>
  <c r="AH1568" i="6" s="1"/>
  <c r="AE1568" i="6"/>
  <c r="AA1568" i="6"/>
  <c r="Z1568" i="6"/>
  <c r="T1568" i="6"/>
  <c r="U1568" i="6" s="1"/>
  <c r="R1568" i="6"/>
  <c r="S1568" i="6" s="1"/>
  <c r="AG1567" i="6"/>
  <c r="AH1567" i="6" s="1"/>
  <c r="AE1567" i="6"/>
  <c r="AA1567" i="6"/>
  <c r="Z1567" i="6"/>
  <c r="T1567" i="6"/>
  <c r="U1567" i="6" s="1"/>
  <c r="R1567" i="6"/>
  <c r="S1567" i="6" s="1"/>
  <c r="AG1566" i="6"/>
  <c r="AH1566" i="6" s="1"/>
  <c r="AE1566" i="6"/>
  <c r="AA1566" i="6"/>
  <c r="Z1566" i="6"/>
  <c r="T1566" i="6"/>
  <c r="U1566" i="6" s="1"/>
  <c r="R1566" i="6"/>
  <c r="S1566" i="6" s="1"/>
  <c r="AG1565" i="6"/>
  <c r="AH1565" i="6" s="1"/>
  <c r="AE1565" i="6"/>
  <c r="AA1565" i="6"/>
  <c r="Z1565" i="6"/>
  <c r="T1565" i="6"/>
  <c r="U1565" i="6" s="1"/>
  <c r="R1565" i="6"/>
  <c r="S1565" i="6" s="1"/>
  <c r="AG1564" i="6"/>
  <c r="AH1564" i="6" s="1"/>
  <c r="AE1564" i="6"/>
  <c r="AA1564" i="6"/>
  <c r="Z1564" i="6"/>
  <c r="T1564" i="6"/>
  <c r="U1564" i="6" s="1"/>
  <c r="R1564" i="6"/>
  <c r="S1564" i="6" s="1"/>
  <c r="AG1563" i="6"/>
  <c r="AH1563" i="6" s="1"/>
  <c r="AE1563" i="6"/>
  <c r="AA1563" i="6"/>
  <c r="Z1563" i="6"/>
  <c r="T1563" i="6"/>
  <c r="U1563" i="6" s="1"/>
  <c r="R1563" i="6"/>
  <c r="S1563" i="6" s="1"/>
  <c r="AG1562" i="6"/>
  <c r="AH1562" i="6" s="1"/>
  <c r="AE1562" i="6"/>
  <c r="AA1562" i="6"/>
  <c r="Z1562" i="6"/>
  <c r="T1562" i="6"/>
  <c r="U1562" i="6" s="1"/>
  <c r="R1562" i="6"/>
  <c r="S1562" i="6" s="1"/>
  <c r="AG1561" i="6"/>
  <c r="AH1561" i="6" s="1"/>
  <c r="AE1561" i="6"/>
  <c r="AA1561" i="6"/>
  <c r="Z1561" i="6"/>
  <c r="T1561" i="6"/>
  <c r="U1561" i="6" s="1"/>
  <c r="R1561" i="6"/>
  <c r="S1561" i="6" s="1"/>
  <c r="AG1560" i="6"/>
  <c r="AH1560" i="6" s="1"/>
  <c r="AE1560" i="6"/>
  <c r="AA1560" i="6"/>
  <c r="Z1560" i="6"/>
  <c r="T1560" i="6"/>
  <c r="U1560" i="6" s="1"/>
  <c r="R1560" i="6"/>
  <c r="S1560" i="6" s="1"/>
  <c r="AG1559" i="6"/>
  <c r="AH1559" i="6" s="1"/>
  <c r="AE1559" i="6"/>
  <c r="AA1559" i="6"/>
  <c r="Z1559" i="6"/>
  <c r="T1559" i="6"/>
  <c r="U1559" i="6" s="1"/>
  <c r="R1559" i="6"/>
  <c r="S1559" i="6" s="1"/>
  <c r="AG1558" i="6"/>
  <c r="AH1558" i="6" s="1"/>
  <c r="AE1558" i="6"/>
  <c r="AA1558" i="6"/>
  <c r="Z1558" i="6"/>
  <c r="T1558" i="6"/>
  <c r="U1558" i="6" s="1"/>
  <c r="R1558" i="6"/>
  <c r="S1558" i="6" s="1"/>
  <c r="AG1557" i="6"/>
  <c r="AH1557" i="6" s="1"/>
  <c r="AE1557" i="6"/>
  <c r="AA1557" i="6"/>
  <c r="Z1557" i="6"/>
  <c r="T1557" i="6"/>
  <c r="U1557" i="6" s="1"/>
  <c r="R1557" i="6"/>
  <c r="S1557" i="6" s="1"/>
  <c r="AG1556" i="6"/>
  <c r="AH1556" i="6" s="1"/>
  <c r="AE1556" i="6"/>
  <c r="AA1556" i="6"/>
  <c r="Z1556" i="6"/>
  <c r="T1556" i="6"/>
  <c r="U1556" i="6" s="1"/>
  <c r="R1556" i="6"/>
  <c r="S1556" i="6" s="1"/>
  <c r="AG1555" i="6"/>
  <c r="AH1555" i="6" s="1"/>
  <c r="AE1555" i="6"/>
  <c r="AA1555" i="6"/>
  <c r="Z1555" i="6"/>
  <c r="T1555" i="6"/>
  <c r="U1555" i="6" s="1"/>
  <c r="R1555" i="6"/>
  <c r="S1555" i="6" s="1"/>
  <c r="AG1554" i="6"/>
  <c r="AH1554" i="6" s="1"/>
  <c r="AE1554" i="6"/>
  <c r="AA1554" i="6"/>
  <c r="Z1554" i="6"/>
  <c r="T1554" i="6"/>
  <c r="U1554" i="6" s="1"/>
  <c r="R1554" i="6"/>
  <c r="S1554" i="6" s="1"/>
  <c r="AG1553" i="6"/>
  <c r="AH1553" i="6" s="1"/>
  <c r="AE1553" i="6"/>
  <c r="AA1553" i="6"/>
  <c r="Z1553" i="6"/>
  <c r="T1553" i="6"/>
  <c r="U1553" i="6" s="1"/>
  <c r="R1553" i="6"/>
  <c r="S1553" i="6" s="1"/>
  <c r="AG1552" i="6"/>
  <c r="AH1552" i="6" s="1"/>
  <c r="AE1552" i="6"/>
  <c r="AA1552" i="6"/>
  <c r="Z1552" i="6"/>
  <c r="T1552" i="6"/>
  <c r="U1552" i="6" s="1"/>
  <c r="R1552" i="6"/>
  <c r="S1552" i="6" s="1"/>
  <c r="AG1551" i="6"/>
  <c r="AH1551" i="6" s="1"/>
  <c r="AE1551" i="6"/>
  <c r="AA1551" i="6"/>
  <c r="Z1551" i="6"/>
  <c r="T1551" i="6"/>
  <c r="U1551" i="6" s="1"/>
  <c r="R1551" i="6"/>
  <c r="S1551" i="6" s="1"/>
  <c r="AG1550" i="6"/>
  <c r="AH1550" i="6" s="1"/>
  <c r="AE1550" i="6"/>
  <c r="AA1550" i="6"/>
  <c r="Z1550" i="6"/>
  <c r="T1550" i="6"/>
  <c r="U1550" i="6" s="1"/>
  <c r="R1550" i="6"/>
  <c r="S1550" i="6" s="1"/>
  <c r="AG1549" i="6"/>
  <c r="AH1549" i="6" s="1"/>
  <c r="AE1549" i="6"/>
  <c r="AA1549" i="6"/>
  <c r="Z1549" i="6"/>
  <c r="T1549" i="6"/>
  <c r="U1549" i="6" s="1"/>
  <c r="R1549" i="6"/>
  <c r="S1549" i="6" s="1"/>
  <c r="AG1548" i="6"/>
  <c r="AH1548" i="6" s="1"/>
  <c r="AE1548" i="6"/>
  <c r="AA1548" i="6"/>
  <c r="Z1548" i="6"/>
  <c r="T1548" i="6"/>
  <c r="U1548" i="6" s="1"/>
  <c r="R1548" i="6"/>
  <c r="S1548" i="6" s="1"/>
  <c r="AG1547" i="6"/>
  <c r="AH1547" i="6" s="1"/>
  <c r="AE1547" i="6"/>
  <c r="AA1547" i="6"/>
  <c r="Z1547" i="6"/>
  <c r="T1547" i="6"/>
  <c r="U1547" i="6" s="1"/>
  <c r="R1547" i="6"/>
  <c r="S1547" i="6" s="1"/>
  <c r="AG1546" i="6"/>
  <c r="AH1546" i="6" s="1"/>
  <c r="AE1546" i="6"/>
  <c r="AA1546" i="6"/>
  <c r="Z1546" i="6"/>
  <c r="T1546" i="6"/>
  <c r="U1546" i="6" s="1"/>
  <c r="R1546" i="6"/>
  <c r="S1546" i="6" s="1"/>
  <c r="AG1545" i="6"/>
  <c r="AH1545" i="6" s="1"/>
  <c r="AE1545" i="6"/>
  <c r="AA1545" i="6"/>
  <c r="Z1545" i="6"/>
  <c r="T1545" i="6"/>
  <c r="U1545" i="6" s="1"/>
  <c r="R1545" i="6"/>
  <c r="S1545" i="6" s="1"/>
  <c r="AG1544" i="6"/>
  <c r="AH1544" i="6" s="1"/>
  <c r="AE1544" i="6"/>
  <c r="AA1544" i="6"/>
  <c r="Z1544" i="6"/>
  <c r="T1544" i="6"/>
  <c r="U1544" i="6" s="1"/>
  <c r="R1544" i="6"/>
  <c r="S1544" i="6" s="1"/>
  <c r="AG1543" i="6"/>
  <c r="AH1543" i="6" s="1"/>
  <c r="AE1543" i="6"/>
  <c r="AA1543" i="6"/>
  <c r="Z1543" i="6"/>
  <c r="T1543" i="6"/>
  <c r="U1543" i="6" s="1"/>
  <c r="R1543" i="6"/>
  <c r="S1543" i="6" s="1"/>
  <c r="AG1542" i="6"/>
  <c r="AH1542" i="6" s="1"/>
  <c r="AE1542" i="6"/>
  <c r="AA1542" i="6"/>
  <c r="Z1542" i="6"/>
  <c r="T1542" i="6"/>
  <c r="U1542" i="6" s="1"/>
  <c r="R1542" i="6"/>
  <c r="S1542" i="6" s="1"/>
  <c r="AG1541" i="6"/>
  <c r="AH1541" i="6" s="1"/>
  <c r="AE1541" i="6"/>
  <c r="AA1541" i="6"/>
  <c r="Z1541" i="6"/>
  <c r="T1541" i="6"/>
  <c r="U1541" i="6" s="1"/>
  <c r="R1541" i="6"/>
  <c r="S1541" i="6" s="1"/>
  <c r="AG1540" i="6"/>
  <c r="AH1540" i="6" s="1"/>
  <c r="AE1540" i="6"/>
  <c r="AA1540" i="6"/>
  <c r="Z1540" i="6"/>
  <c r="T1540" i="6"/>
  <c r="U1540" i="6" s="1"/>
  <c r="R1540" i="6"/>
  <c r="S1540" i="6" s="1"/>
  <c r="AG1539" i="6"/>
  <c r="AH1539" i="6" s="1"/>
  <c r="AE1539" i="6"/>
  <c r="AA1539" i="6"/>
  <c r="Z1539" i="6"/>
  <c r="T1539" i="6"/>
  <c r="U1539" i="6" s="1"/>
  <c r="R1539" i="6"/>
  <c r="S1539" i="6" s="1"/>
  <c r="AG1538" i="6"/>
  <c r="AH1538" i="6" s="1"/>
  <c r="AE1538" i="6"/>
  <c r="AA1538" i="6"/>
  <c r="Z1538" i="6"/>
  <c r="T1538" i="6"/>
  <c r="U1538" i="6" s="1"/>
  <c r="R1538" i="6"/>
  <c r="S1538" i="6" s="1"/>
  <c r="AG1537" i="6"/>
  <c r="AH1537" i="6" s="1"/>
  <c r="AE1537" i="6"/>
  <c r="AA1537" i="6"/>
  <c r="Z1537" i="6"/>
  <c r="T1537" i="6"/>
  <c r="U1537" i="6" s="1"/>
  <c r="R1537" i="6"/>
  <c r="S1537" i="6" s="1"/>
  <c r="AG1536" i="6"/>
  <c r="AH1536" i="6" s="1"/>
  <c r="AE1536" i="6"/>
  <c r="AA1536" i="6"/>
  <c r="Z1536" i="6"/>
  <c r="T1536" i="6"/>
  <c r="U1536" i="6" s="1"/>
  <c r="R1536" i="6"/>
  <c r="S1536" i="6" s="1"/>
  <c r="AG1535" i="6"/>
  <c r="AH1535" i="6" s="1"/>
  <c r="AE1535" i="6"/>
  <c r="AA1535" i="6"/>
  <c r="Z1535" i="6"/>
  <c r="T1535" i="6"/>
  <c r="U1535" i="6" s="1"/>
  <c r="R1535" i="6"/>
  <c r="S1535" i="6" s="1"/>
  <c r="AG1534" i="6"/>
  <c r="AH1534" i="6" s="1"/>
  <c r="AE1534" i="6"/>
  <c r="AA1534" i="6"/>
  <c r="Z1534" i="6"/>
  <c r="T1534" i="6"/>
  <c r="U1534" i="6" s="1"/>
  <c r="R1534" i="6"/>
  <c r="S1534" i="6" s="1"/>
  <c r="AG1533" i="6"/>
  <c r="AH1533" i="6" s="1"/>
  <c r="AE1533" i="6"/>
  <c r="AA1533" i="6"/>
  <c r="Z1533" i="6"/>
  <c r="T1533" i="6"/>
  <c r="U1533" i="6" s="1"/>
  <c r="R1533" i="6"/>
  <c r="S1533" i="6" s="1"/>
  <c r="AG1532" i="6"/>
  <c r="AH1532" i="6" s="1"/>
  <c r="AE1532" i="6"/>
  <c r="AA1532" i="6"/>
  <c r="Z1532" i="6"/>
  <c r="T1532" i="6"/>
  <c r="U1532" i="6" s="1"/>
  <c r="R1532" i="6"/>
  <c r="S1532" i="6" s="1"/>
  <c r="AG1531" i="6"/>
  <c r="AH1531" i="6" s="1"/>
  <c r="AE1531" i="6"/>
  <c r="AA1531" i="6"/>
  <c r="Z1531" i="6"/>
  <c r="T1531" i="6"/>
  <c r="U1531" i="6" s="1"/>
  <c r="R1531" i="6"/>
  <c r="S1531" i="6" s="1"/>
  <c r="AG1530" i="6"/>
  <c r="AH1530" i="6" s="1"/>
  <c r="AE1530" i="6"/>
  <c r="AA1530" i="6"/>
  <c r="Z1530" i="6"/>
  <c r="T1530" i="6"/>
  <c r="U1530" i="6" s="1"/>
  <c r="R1530" i="6"/>
  <c r="S1530" i="6" s="1"/>
  <c r="AG1529" i="6"/>
  <c r="AH1529" i="6" s="1"/>
  <c r="AE1529" i="6"/>
  <c r="AA1529" i="6"/>
  <c r="Z1529" i="6"/>
  <c r="T1529" i="6"/>
  <c r="U1529" i="6" s="1"/>
  <c r="R1529" i="6"/>
  <c r="S1529" i="6" s="1"/>
  <c r="AG1528" i="6"/>
  <c r="AH1528" i="6" s="1"/>
  <c r="AE1528" i="6"/>
  <c r="AA1528" i="6"/>
  <c r="Z1528" i="6"/>
  <c r="T1528" i="6"/>
  <c r="U1528" i="6" s="1"/>
  <c r="R1528" i="6"/>
  <c r="S1528" i="6" s="1"/>
  <c r="AG1527" i="6"/>
  <c r="AH1527" i="6" s="1"/>
  <c r="AE1527" i="6"/>
  <c r="AA1527" i="6"/>
  <c r="Z1527" i="6"/>
  <c r="T1527" i="6"/>
  <c r="U1527" i="6" s="1"/>
  <c r="R1527" i="6"/>
  <c r="S1527" i="6" s="1"/>
  <c r="AG1526" i="6"/>
  <c r="AH1526" i="6" s="1"/>
  <c r="AE1526" i="6"/>
  <c r="AA1526" i="6"/>
  <c r="Z1526" i="6"/>
  <c r="T1526" i="6"/>
  <c r="U1526" i="6" s="1"/>
  <c r="R1526" i="6"/>
  <c r="S1526" i="6" s="1"/>
  <c r="AG1525" i="6"/>
  <c r="AH1525" i="6" s="1"/>
  <c r="AE1525" i="6"/>
  <c r="AA1525" i="6"/>
  <c r="Z1525" i="6"/>
  <c r="T1525" i="6"/>
  <c r="U1525" i="6" s="1"/>
  <c r="R1525" i="6"/>
  <c r="S1525" i="6" s="1"/>
  <c r="AG1524" i="6"/>
  <c r="AH1524" i="6" s="1"/>
  <c r="AE1524" i="6"/>
  <c r="AA1524" i="6"/>
  <c r="Z1524" i="6"/>
  <c r="T1524" i="6"/>
  <c r="U1524" i="6" s="1"/>
  <c r="R1524" i="6"/>
  <c r="S1524" i="6" s="1"/>
  <c r="AG1523" i="6"/>
  <c r="AH1523" i="6" s="1"/>
  <c r="AE1523" i="6"/>
  <c r="AA1523" i="6"/>
  <c r="Z1523" i="6"/>
  <c r="T1523" i="6"/>
  <c r="U1523" i="6" s="1"/>
  <c r="R1523" i="6"/>
  <c r="S1523" i="6" s="1"/>
  <c r="AG1522" i="6"/>
  <c r="AH1522" i="6" s="1"/>
  <c r="AE1522" i="6"/>
  <c r="AA1522" i="6"/>
  <c r="Z1522" i="6"/>
  <c r="T1522" i="6"/>
  <c r="U1522" i="6" s="1"/>
  <c r="R1522" i="6"/>
  <c r="S1522" i="6" s="1"/>
  <c r="AG1521" i="6"/>
  <c r="AH1521" i="6" s="1"/>
  <c r="AE1521" i="6"/>
  <c r="AA1521" i="6"/>
  <c r="Z1521" i="6"/>
  <c r="T1521" i="6"/>
  <c r="U1521" i="6" s="1"/>
  <c r="R1521" i="6"/>
  <c r="S1521" i="6" s="1"/>
  <c r="AG1520" i="6"/>
  <c r="AH1520" i="6" s="1"/>
  <c r="AE1520" i="6"/>
  <c r="AA1520" i="6"/>
  <c r="Z1520" i="6"/>
  <c r="T1520" i="6"/>
  <c r="U1520" i="6" s="1"/>
  <c r="R1520" i="6"/>
  <c r="S1520" i="6" s="1"/>
  <c r="AG1519" i="6"/>
  <c r="AH1519" i="6" s="1"/>
  <c r="AE1519" i="6"/>
  <c r="AA1519" i="6"/>
  <c r="Z1519" i="6"/>
  <c r="T1519" i="6"/>
  <c r="U1519" i="6" s="1"/>
  <c r="R1519" i="6"/>
  <c r="S1519" i="6" s="1"/>
  <c r="AG1518" i="6"/>
  <c r="AH1518" i="6" s="1"/>
  <c r="AE1518" i="6"/>
  <c r="AA1518" i="6"/>
  <c r="Z1518" i="6"/>
  <c r="T1518" i="6"/>
  <c r="U1518" i="6" s="1"/>
  <c r="R1518" i="6"/>
  <c r="S1518" i="6" s="1"/>
  <c r="AG1517" i="6"/>
  <c r="AH1517" i="6" s="1"/>
  <c r="AE1517" i="6"/>
  <c r="AA1517" i="6"/>
  <c r="Z1517" i="6"/>
  <c r="T1517" i="6"/>
  <c r="U1517" i="6" s="1"/>
  <c r="R1517" i="6"/>
  <c r="S1517" i="6" s="1"/>
  <c r="AG1516" i="6"/>
  <c r="AH1516" i="6" s="1"/>
  <c r="AE1516" i="6"/>
  <c r="AA1516" i="6"/>
  <c r="Z1516" i="6"/>
  <c r="T1516" i="6"/>
  <c r="U1516" i="6" s="1"/>
  <c r="R1516" i="6"/>
  <c r="S1516" i="6" s="1"/>
  <c r="AG1515" i="6"/>
  <c r="AH1515" i="6" s="1"/>
  <c r="AE1515" i="6"/>
  <c r="AA1515" i="6"/>
  <c r="Z1515" i="6"/>
  <c r="T1515" i="6"/>
  <c r="U1515" i="6" s="1"/>
  <c r="R1515" i="6"/>
  <c r="S1515" i="6" s="1"/>
  <c r="AG1514" i="6"/>
  <c r="AH1514" i="6" s="1"/>
  <c r="AE1514" i="6"/>
  <c r="AA1514" i="6"/>
  <c r="Z1514" i="6"/>
  <c r="T1514" i="6"/>
  <c r="U1514" i="6" s="1"/>
  <c r="R1514" i="6"/>
  <c r="S1514" i="6" s="1"/>
  <c r="AG1513" i="6"/>
  <c r="AH1513" i="6" s="1"/>
  <c r="AE1513" i="6"/>
  <c r="AA1513" i="6"/>
  <c r="Z1513" i="6"/>
  <c r="T1513" i="6"/>
  <c r="U1513" i="6" s="1"/>
  <c r="R1513" i="6"/>
  <c r="S1513" i="6" s="1"/>
  <c r="AG1512" i="6"/>
  <c r="AH1512" i="6" s="1"/>
  <c r="AE1512" i="6"/>
  <c r="AA1512" i="6"/>
  <c r="Z1512" i="6"/>
  <c r="T1512" i="6"/>
  <c r="U1512" i="6" s="1"/>
  <c r="R1512" i="6"/>
  <c r="S1512" i="6" s="1"/>
  <c r="AG1511" i="6"/>
  <c r="AH1511" i="6" s="1"/>
  <c r="AE1511" i="6"/>
  <c r="AA1511" i="6"/>
  <c r="Z1511" i="6"/>
  <c r="T1511" i="6"/>
  <c r="U1511" i="6" s="1"/>
  <c r="R1511" i="6"/>
  <c r="S1511" i="6" s="1"/>
  <c r="AG1510" i="6"/>
  <c r="AH1510" i="6" s="1"/>
  <c r="AE1510" i="6"/>
  <c r="AA1510" i="6"/>
  <c r="Z1510" i="6"/>
  <c r="T1510" i="6"/>
  <c r="U1510" i="6" s="1"/>
  <c r="R1510" i="6"/>
  <c r="S1510" i="6" s="1"/>
  <c r="AG1509" i="6"/>
  <c r="AH1509" i="6" s="1"/>
  <c r="AE1509" i="6"/>
  <c r="AA1509" i="6"/>
  <c r="Z1509" i="6"/>
  <c r="T1509" i="6"/>
  <c r="U1509" i="6" s="1"/>
  <c r="R1509" i="6"/>
  <c r="S1509" i="6" s="1"/>
  <c r="AG1508" i="6"/>
  <c r="AH1508" i="6" s="1"/>
  <c r="AE1508" i="6"/>
  <c r="AA1508" i="6"/>
  <c r="Z1508" i="6"/>
  <c r="T1508" i="6"/>
  <c r="U1508" i="6" s="1"/>
  <c r="R1508" i="6"/>
  <c r="S1508" i="6" s="1"/>
  <c r="AG1507" i="6"/>
  <c r="AH1507" i="6" s="1"/>
  <c r="AE1507" i="6"/>
  <c r="AA1507" i="6"/>
  <c r="Z1507" i="6"/>
  <c r="T1507" i="6"/>
  <c r="U1507" i="6" s="1"/>
  <c r="R1507" i="6"/>
  <c r="S1507" i="6" s="1"/>
  <c r="AG1506" i="6"/>
  <c r="AH1506" i="6" s="1"/>
  <c r="AE1506" i="6"/>
  <c r="AA1506" i="6"/>
  <c r="Z1506" i="6"/>
  <c r="T1506" i="6"/>
  <c r="U1506" i="6" s="1"/>
  <c r="R1506" i="6"/>
  <c r="S1506" i="6" s="1"/>
  <c r="AG1505" i="6"/>
  <c r="AH1505" i="6" s="1"/>
  <c r="AE1505" i="6"/>
  <c r="AA1505" i="6"/>
  <c r="Z1505" i="6"/>
  <c r="T1505" i="6"/>
  <c r="U1505" i="6" s="1"/>
  <c r="R1505" i="6"/>
  <c r="S1505" i="6" s="1"/>
  <c r="AG1504" i="6"/>
  <c r="AH1504" i="6" s="1"/>
  <c r="AE1504" i="6"/>
  <c r="AA1504" i="6"/>
  <c r="Z1504" i="6"/>
  <c r="T1504" i="6"/>
  <c r="U1504" i="6" s="1"/>
  <c r="R1504" i="6"/>
  <c r="S1504" i="6" s="1"/>
  <c r="AG1503" i="6"/>
  <c r="AH1503" i="6" s="1"/>
  <c r="AE1503" i="6"/>
  <c r="AA1503" i="6"/>
  <c r="Z1503" i="6"/>
  <c r="T1503" i="6"/>
  <c r="U1503" i="6" s="1"/>
  <c r="R1503" i="6"/>
  <c r="S1503" i="6" s="1"/>
  <c r="AG1502" i="6"/>
  <c r="AH1502" i="6" s="1"/>
  <c r="AE1502" i="6"/>
  <c r="AA1502" i="6"/>
  <c r="Z1502" i="6"/>
  <c r="T1502" i="6"/>
  <c r="U1502" i="6" s="1"/>
  <c r="R1502" i="6"/>
  <c r="S1502" i="6" s="1"/>
  <c r="AG1501" i="6"/>
  <c r="AH1501" i="6" s="1"/>
  <c r="AE1501" i="6"/>
  <c r="AA1501" i="6"/>
  <c r="Z1501" i="6"/>
  <c r="T1501" i="6"/>
  <c r="U1501" i="6" s="1"/>
  <c r="R1501" i="6"/>
  <c r="S1501" i="6" s="1"/>
  <c r="AG1500" i="6"/>
  <c r="AH1500" i="6" s="1"/>
  <c r="AE1500" i="6"/>
  <c r="AA1500" i="6"/>
  <c r="Z1500" i="6"/>
  <c r="T1500" i="6"/>
  <c r="U1500" i="6" s="1"/>
  <c r="R1500" i="6"/>
  <c r="S1500" i="6" s="1"/>
  <c r="AG1499" i="6"/>
  <c r="AH1499" i="6" s="1"/>
  <c r="AE1499" i="6"/>
  <c r="AA1499" i="6"/>
  <c r="Z1499" i="6"/>
  <c r="T1499" i="6"/>
  <c r="U1499" i="6" s="1"/>
  <c r="R1499" i="6"/>
  <c r="S1499" i="6" s="1"/>
  <c r="AG1498" i="6"/>
  <c r="AH1498" i="6" s="1"/>
  <c r="AE1498" i="6"/>
  <c r="AA1498" i="6"/>
  <c r="Z1498" i="6"/>
  <c r="T1498" i="6"/>
  <c r="U1498" i="6" s="1"/>
  <c r="R1498" i="6"/>
  <c r="S1498" i="6" s="1"/>
  <c r="AG1497" i="6"/>
  <c r="AH1497" i="6" s="1"/>
  <c r="AE1497" i="6"/>
  <c r="AA1497" i="6"/>
  <c r="Z1497" i="6"/>
  <c r="T1497" i="6"/>
  <c r="U1497" i="6" s="1"/>
  <c r="R1497" i="6"/>
  <c r="S1497" i="6" s="1"/>
  <c r="AG1496" i="6"/>
  <c r="AH1496" i="6" s="1"/>
  <c r="AE1496" i="6"/>
  <c r="AA1496" i="6"/>
  <c r="Z1496" i="6"/>
  <c r="T1496" i="6"/>
  <c r="U1496" i="6" s="1"/>
  <c r="R1496" i="6"/>
  <c r="S1496" i="6" s="1"/>
  <c r="AG1495" i="6"/>
  <c r="AH1495" i="6" s="1"/>
  <c r="AE1495" i="6"/>
  <c r="AA1495" i="6"/>
  <c r="Z1495" i="6"/>
  <c r="T1495" i="6"/>
  <c r="U1495" i="6" s="1"/>
  <c r="R1495" i="6"/>
  <c r="S1495" i="6" s="1"/>
  <c r="AG1494" i="6"/>
  <c r="AH1494" i="6" s="1"/>
  <c r="AE1494" i="6"/>
  <c r="AA1494" i="6"/>
  <c r="Z1494" i="6"/>
  <c r="T1494" i="6"/>
  <c r="U1494" i="6" s="1"/>
  <c r="R1494" i="6"/>
  <c r="S1494" i="6" s="1"/>
  <c r="AG1493" i="6"/>
  <c r="AH1493" i="6" s="1"/>
  <c r="AE1493" i="6"/>
  <c r="AA1493" i="6"/>
  <c r="Z1493" i="6"/>
  <c r="T1493" i="6"/>
  <c r="U1493" i="6" s="1"/>
  <c r="R1493" i="6"/>
  <c r="S1493" i="6" s="1"/>
  <c r="AG1492" i="6"/>
  <c r="AH1492" i="6" s="1"/>
  <c r="AE1492" i="6"/>
  <c r="AA1492" i="6"/>
  <c r="Z1492" i="6"/>
  <c r="T1492" i="6"/>
  <c r="U1492" i="6" s="1"/>
  <c r="R1492" i="6"/>
  <c r="S1492" i="6" s="1"/>
  <c r="AG1491" i="6"/>
  <c r="AH1491" i="6" s="1"/>
  <c r="AE1491" i="6"/>
  <c r="AA1491" i="6"/>
  <c r="Z1491" i="6"/>
  <c r="T1491" i="6"/>
  <c r="U1491" i="6" s="1"/>
  <c r="R1491" i="6"/>
  <c r="S1491" i="6" s="1"/>
  <c r="AG1490" i="6"/>
  <c r="AH1490" i="6" s="1"/>
  <c r="AE1490" i="6"/>
  <c r="AA1490" i="6"/>
  <c r="Z1490" i="6"/>
  <c r="T1490" i="6"/>
  <c r="U1490" i="6" s="1"/>
  <c r="R1490" i="6"/>
  <c r="S1490" i="6" s="1"/>
  <c r="AG1489" i="6"/>
  <c r="AH1489" i="6" s="1"/>
  <c r="AE1489" i="6"/>
  <c r="AA1489" i="6"/>
  <c r="Z1489" i="6"/>
  <c r="T1489" i="6"/>
  <c r="U1489" i="6" s="1"/>
  <c r="R1489" i="6"/>
  <c r="S1489" i="6" s="1"/>
  <c r="AG1488" i="6"/>
  <c r="AH1488" i="6" s="1"/>
  <c r="AE1488" i="6"/>
  <c r="AA1488" i="6"/>
  <c r="Z1488" i="6"/>
  <c r="T1488" i="6"/>
  <c r="U1488" i="6" s="1"/>
  <c r="R1488" i="6"/>
  <c r="S1488" i="6" s="1"/>
  <c r="AG1487" i="6"/>
  <c r="AH1487" i="6" s="1"/>
  <c r="AE1487" i="6"/>
  <c r="AA1487" i="6"/>
  <c r="Z1487" i="6"/>
  <c r="T1487" i="6"/>
  <c r="U1487" i="6" s="1"/>
  <c r="R1487" i="6"/>
  <c r="S1487" i="6" s="1"/>
  <c r="AG1486" i="6"/>
  <c r="AH1486" i="6" s="1"/>
  <c r="AE1486" i="6"/>
  <c r="AA1486" i="6"/>
  <c r="Z1486" i="6"/>
  <c r="T1486" i="6"/>
  <c r="U1486" i="6" s="1"/>
  <c r="R1486" i="6"/>
  <c r="S1486" i="6" s="1"/>
  <c r="AG1485" i="6"/>
  <c r="AH1485" i="6" s="1"/>
  <c r="AE1485" i="6"/>
  <c r="AA1485" i="6"/>
  <c r="Z1485" i="6"/>
  <c r="T1485" i="6"/>
  <c r="U1485" i="6" s="1"/>
  <c r="R1485" i="6"/>
  <c r="S1485" i="6" s="1"/>
  <c r="AG1484" i="6"/>
  <c r="AH1484" i="6" s="1"/>
  <c r="AE1484" i="6"/>
  <c r="AA1484" i="6"/>
  <c r="Z1484" i="6"/>
  <c r="T1484" i="6"/>
  <c r="U1484" i="6" s="1"/>
  <c r="R1484" i="6"/>
  <c r="S1484" i="6" s="1"/>
  <c r="AG1483" i="6"/>
  <c r="AH1483" i="6" s="1"/>
  <c r="AE1483" i="6"/>
  <c r="AA1483" i="6"/>
  <c r="Z1483" i="6"/>
  <c r="T1483" i="6"/>
  <c r="U1483" i="6" s="1"/>
  <c r="R1483" i="6"/>
  <c r="S1483" i="6" s="1"/>
  <c r="AG1482" i="6"/>
  <c r="AH1482" i="6" s="1"/>
  <c r="AE1482" i="6"/>
  <c r="AA1482" i="6"/>
  <c r="Z1482" i="6"/>
  <c r="T1482" i="6"/>
  <c r="U1482" i="6" s="1"/>
  <c r="R1482" i="6"/>
  <c r="S1482" i="6" s="1"/>
  <c r="AG1481" i="6"/>
  <c r="AH1481" i="6" s="1"/>
  <c r="AE1481" i="6"/>
  <c r="AA1481" i="6"/>
  <c r="Z1481" i="6"/>
  <c r="T1481" i="6"/>
  <c r="U1481" i="6" s="1"/>
  <c r="R1481" i="6"/>
  <c r="S1481" i="6" s="1"/>
  <c r="AG1480" i="6"/>
  <c r="AH1480" i="6" s="1"/>
  <c r="AE1480" i="6"/>
  <c r="AA1480" i="6"/>
  <c r="Z1480" i="6"/>
  <c r="T1480" i="6"/>
  <c r="U1480" i="6" s="1"/>
  <c r="R1480" i="6"/>
  <c r="S1480" i="6" s="1"/>
  <c r="AG1479" i="6"/>
  <c r="AH1479" i="6" s="1"/>
  <c r="AE1479" i="6"/>
  <c r="AA1479" i="6"/>
  <c r="Z1479" i="6"/>
  <c r="T1479" i="6"/>
  <c r="U1479" i="6" s="1"/>
  <c r="R1479" i="6"/>
  <c r="S1479" i="6" s="1"/>
  <c r="AG1478" i="6"/>
  <c r="AH1478" i="6" s="1"/>
  <c r="AE1478" i="6"/>
  <c r="AA1478" i="6"/>
  <c r="Z1478" i="6"/>
  <c r="T1478" i="6"/>
  <c r="U1478" i="6" s="1"/>
  <c r="R1478" i="6"/>
  <c r="S1478" i="6" s="1"/>
  <c r="AG1477" i="6"/>
  <c r="AH1477" i="6" s="1"/>
  <c r="AE1477" i="6"/>
  <c r="AA1477" i="6"/>
  <c r="Z1477" i="6"/>
  <c r="T1477" i="6"/>
  <c r="U1477" i="6" s="1"/>
  <c r="R1477" i="6"/>
  <c r="S1477" i="6" s="1"/>
  <c r="AG1476" i="6"/>
  <c r="AH1476" i="6" s="1"/>
  <c r="AE1476" i="6"/>
  <c r="AA1476" i="6"/>
  <c r="Z1476" i="6"/>
  <c r="T1476" i="6"/>
  <c r="U1476" i="6" s="1"/>
  <c r="R1476" i="6"/>
  <c r="S1476" i="6" s="1"/>
  <c r="AG1475" i="6"/>
  <c r="AH1475" i="6" s="1"/>
  <c r="AE1475" i="6"/>
  <c r="AA1475" i="6"/>
  <c r="Z1475" i="6"/>
  <c r="T1475" i="6"/>
  <c r="U1475" i="6" s="1"/>
  <c r="R1475" i="6"/>
  <c r="S1475" i="6" s="1"/>
  <c r="AG1474" i="6"/>
  <c r="AH1474" i="6" s="1"/>
  <c r="AE1474" i="6"/>
  <c r="AA1474" i="6"/>
  <c r="Z1474" i="6"/>
  <c r="T1474" i="6"/>
  <c r="U1474" i="6" s="1"/>
  <c r="R1474" i="6"/>
  <c r="S1474" i="6" s="1"/>
  <c r="AG1473" i="6"/>
  <c r="AH1473" i="6" s="1"/>
  <c r="AE1473" i="6"/>
  <c r="AA1473" i="6"/>
  <c r="Z1473" i="6"/>
  <c r="T1473" i="6"/>
  <c r="U1473" i="6" s="1"/>
  <c r="R1473" i="6"/>
  <c r="S1473" i="6" s="1"/>
  <c r="AG1472" i="6"/>
  <c r="AH1472" i="6" s="1"/>
  <c r="AE1472" i="6"/>
  <c r="AA1472" i="6"/>
  <c r="Z1472" i="6"/>
  <c r="T1472" i="6"/>
  <c r="U1472" i="6" s="1"/>
  <c r="R1472" i="6"/>
  <c r="S1472" i="6" s="1"/>
  <c r="AG1471" i="6"/>
  <c r="AH1471" i="6" s="1"/>
  <c r="AE1471" i="6"/>
  <c r="AA1471" i="6"/>
  <c r="Z1471" i="6"/>
  <c r="T1471" i="6"/>
  <c r="U1471" i="6" s="1"/>
  <c r="R1471" i="6"/>
  <c r="S1471" i="6" s="1"/>
  <c r="AG1470" i="6"/>
  <c r="AH1470" i="6" s="1"/>
  <c r="AE1470" i="6"/>
  <c r="AA1470" i="6"/>
  <c r="Z1470" i="6"/>
  <c r="T1470" i="6"/>
  <c r="U1470" i="6" s="1"/>
  <c r="R1470" i="6"/>
  <c r="S1470" i="6" s="1"/>
  <c r="AG1469" i="6"/>
  <c r="AH1469" i="6" s="1"/>
  <c r="AE1469" i="6"/>
  <c r="AA1469" i="6"/>
  <c r="Z1469" i="6"/>
  <c r="T1469" i="6"/>
  <c r="U1469" i="6" s="1"/>
  <c r="R1469" i="6"/>
  <c r="S1469" i="6" s="1"/>
  <c r="AG1468" i="6"/>
  <c r="AH1468" i="6" s="1"/>
  <c r="AE1468" i="6"/>
  <c r="AA1468" i="6"/>
  <c r="Z1468" i="6"/>
  <c r="T1468" i="6"/>
  <c r="U1468" i="6" s="1"/>
  <c r="R1468" i="6"/>
  <c r="S1468" i="6" s="1"/>
  <c r="AG1467" i="6"/>
  <c r="AH1467" i="6" s="1"/>
  <c r="AE1467" i="6"/>
  <c r="AA1467" i="6"/>
  <c r="Z1467" i="6"/>
  <c r="T1467" i="6"/>
  <c r="U1467" i="6" s="1"/>
  <c r="R1467" i="6"/>
  <c r="S1467" i="6" s="1"/>
  <c r="AG1466" i="6"/>
  <c r="AH1466" i="6" s="1"/>
  <c r="AE1466" i="6"/>
  <c r="AA1466" i="6"/>
  <c r="Z1466" i="6"/>
  <c r="T1466" i="6"/>
  <c r="U1466" i="6" s="1"/>
  <c r="R1466" i="6"/>
  <c r="S1466" i="6" s="1"/>
  <c r="AG1465" i="6"/>
  <c r="AH1465" i="6" s="1"/>
  <c r="AE1465" i="6"/>
  <c r="AA1465" i="6"/>
  <c r="Z1465" i="6"/>
  <c r="T1465" i="6"/>
  <c r="U1465" i="6" s="1"/>
  <c r="R1465" i="6"/>
  <c r="S1465" i="6" s="1"/>
  <c r="AG1464" i="6"/>
  <c r="AH1464" i="6" s="1"/>
  <c r="AE1464" i="6"/>
  <c r="AA1464" i="6"/>
  <c r="Z1464" i="6"/>
  <c r="T1464" i="6"/>
  <c r="U1464" i="6" s="1"/>
  <c r="R1464" i="6"/>
  <c r="S1464" i="6" s="1"/>
  <c r="AG1463" i="6"/>
  <c r="AH1463" i="6" s="1"/>
  <c r="AE1463" i="6"/>
  <c r="AA1463" i="6"/>
  <c r="Z1463" i="6"/>
  <c r="T1463" i="6"/>
  <c r="U1463" i="6" s="1"/>
  <c r="R1463" i="6"/>
  <c r="S1463" i="6" s="1"/>
  <c r="AG1462" i="6"/>
  <c r="AH1462" i="6" s="1"/>
  <c r="AE1462" i="6"/>
  <c r="AA1462" i="6"/>
  <c r="Z1462" i="6"/>
  <c r="T1462" i="6"/>
  <c r="U1462" i="6" s="1"/>
  <c r="R1462" i="6"/>
  <c r="S1462" i="6" s="1"/>
  <c r="AG1461" i="6"/>
  <c r="AH1461" i="6" s="1"/>
  <c r="AE1461" i="6"/>
  <c r="AA1461" i="6"/>
  <c r="Z1461" i="6"/>
  <c r="T1461" i="6"/>
  <c r="U1461" i="6" s="1"/>
  <c r="R1461" i="6"/>
  <c r="S1461" i="6" s="1"/>
  <c r="AG1460" i="6"/>
  <c r="AH1460" i="6" s="1"/>
  <c r="AE1460" i="6"/>
  <c r="AA1460" i="6"/>
  <c r="Z1460" i="6"/>
  <c r="T1460" i="6"/>
  <c r="U1460" i="6" s="1"/>
  <c r="R1460" i="6"/>
  <c r="S1460" i="6" s="1"/>
  <c r="AG1459" i="6"/>
  <c r="AH1459" i="6" s="1"/>
  <c r="AE1459" i="6"/>
  <c r="AA1459" i="6"/>
  <c r="Z1459" i="6"/>
  <c r="T1459" i="6"/>
  <c r="U1459" i="6" s="1"/>
  <c r="R1459" i="6"/>
  <c r="S1459" i="6" s="1"/>
  <c r="AG1458" i="6"/>
  <c r="AH1458" i="6" s="1"/>
  <c r="AE1458" i="6"/>
  <c r="AA1458" i="6"/>
  <c r="Z1458" i="6"/>
  <c r="T1458" i="6"/>
  <c r="U1458" i="6" s="1"/>
  <c r="R1458" i="6"/>
  <c r="S1458" i="6" s="1"/>
  <c r="AG1457" i="6"/>
  <c r="AH1457" i="6" s="1"/>
  <c r="AE1457" i="6"/>
  <c r="AA1457" i="6"/>
  <c r="Z1457" i="6"/>
  <c r="T1457" i="6"/>
  <c r="U1457" i="6" s="1"/>
  <c r="R1457" i="6"/>
  <c r="S1457" i="6" s="1"/>
  <c r="AG1456" i="6"/>
  <c r="AH1456" i="6" s="1"/>
  <c r="AE1456" i="6"/>
  <c r="AA1456" i="6"/>
  <c r="Z1456" i="6"/>
  <c r="T1456" i="6"/>
  <c r="U1456" i="6" s="1"/>
  <c r="R1456" i="6"/>
  <c r="S1456" i="6" s="1"/>
  <c r="AG1455" i="6"/>
  <c r="AH1455" i="6" s="1"/>
  <c r="AE1455" i="6"/>
  <c r="AA1455" i="6"/>
  <c r="Z1455" i="6"/>
  <c r="T1455" i="6"/>
  <c r="U1455" i="6" s="1"/>
  <c r="R1455" i="6"/>
  <c r="S1455" i="6" s="1"/>
  <c r="AG1454" i="6"/>
  <c r="AH1454" i="6" s="1"/>
  <c r="AE1454" i="6"/>
  <c r="AA1454" i="6"/>
  <c r="Z1454" i="6"/>
  <c r="T1454" i="6"/>
  <c r="U1454" i="6" s="1"/>
  <c r="R1454" i="6"/>
  <c r="S1454" i="6" s="1"/>
  <c r="AG1453" i="6"/>
  <c r="AH1453" i="6" s="1"/>
  <c r="AE1453" i="6"/>
  <c r="AA1453" i="6"/>
  <c r="Z1453" i="6"/>
  <c r="T1453" i="6"/>
  <c r="U1453" i="6" s="1"/>
  <c r="R1453" i="6"/>
  <c r="S1453" i="6" s="1"/>
  <c r="AG1452" i="6"/>
  <c r="AH1452" i="6" s="1"/>
  <c r="AE1452" i="6"/>
  <c r="AA1452" i="6"/>
  <c r="Z1452" i="6"/>
  <c r="T1452" i="6"/>
  <c r="U1452" i="6" s="1"/>
  <c r="R1452" i="6"/>
  <c r="S1452" i="6" s="1"/>
  <c r="AG1451" i="6"/>
  <c r="AH1451" i="6" s="1"/>
  <c r="AE1451" i="6"/>
  <c r="AA1451" i="6"/>
  <c r="Z1451" i="6"/>
  <c r="T1451" i="6"/>
  <c r="U1451" i="6" s="1"/>
  <c r="R1451" i="6"/>
  <c r="S1451" i="6" s="1"/>
  <c r="AG1450" i="6"/>
  <c r="AH1450" i="6" s="1"/>
  <c r="AE1450" i="6"/>
  <c r="AA1450" i="6"/>
  <c r="Z1450" i="6"/>
  <c r="T1450" i="6"/>
  <c r="U1450" i="6" s="1"/>
  <c r="R1450" i="6"/>
  <c r="S1450" i="6" s="1"/>
  <c r="AG1449" i="6"/>
  <c r="AH1449" i="6" s="1"/>
  <c r="AE1449" i="6"/>
  <c r="AA1449" i="6"/>
  <c r="Z1449" i="6"/>
  <c r="T1449" i="6"/>
  <c r="U1449" i="6" s="1"/>
  <c r="R1449" i="6"/>
  <c r="S1449" i="6" s="1"/>
  <c r="AG1448" i="6"/>
  <c r="AH1448" i="6" s="1"/>
  <c r="AE1448" i="6"/>
  <c r="AA1448" i="6"/>
  <c r="Z1448" i="6"/>
  <c r="T1448" i="6"/>
  <c r="U1448" i="6" s="1"/>
  <c r="R1448" i="6"/>
  <c r="S1448" i="6" s="1"/>
  <c r="AG1447" i="6"/>
  <c r="AH1447" i="6" s="1"/>
  <c r="AE1447" i="6"/>
  <c r="AA1447" i="6"/>
  <c r="Z1447" i="6"/>
  <c r="T1447" i="6"/>
  <c r="U1447" i="6" s="1"/>
  <c r="R1447" i="6"/>
  <c r="S1447" i="6" s="1"/>
  <c r="AG1446" i="6"/>
  <c r="AH1446" i="6" s="1"/>
  <c r="AE1446" i="6"/>
  <c r="AA1446" i="6"/>
  <c r="Z1446" i="6"/>
  <c r="T1446" i="6"/>
  <c r="U1446" i="6" s="1"/>
  <c r="R1446" i="6"/>
  <c r="S1446" i="6" s="1"/>
  <c r="AG1445" i="6"/>
  <c r="AH1445" i="6" s="1"/>
  <c r="AE1445" i="6"/>
  <c r="AA1445" i="6"/>
  <c r="Z1445" i="6"/>
  <c r="T1445" i="6"/>
  <c r="U1445" i="6" s="1"/>
  <c r="R1445" i="6"/>
  <c r="S1445" i="6" s="1"/>
  <c r="AG1444" i="6"/>
  <c r="AH1444" i="6" s="1"/>
  <c r="AE1444" i="6"/>
  <c r="AA1444" i="6"/>
  <c r="Z1444" i="6"/>
  <c r="T1444" i="6"/>
  <c r="U1444" i="6" s="1"/>
  <c r="R1444" i="6"/>
  <c r="S1444" i="6" s="1"/>
  <c r="AG1443" i="6"/>
  <c r="AH1443" i="6" s="1"/>
  <c r="AE1443" i="6"/>
  <c r="AA1443" i="6"/>
  <c r="Z1443" i="6"/>
  <c r="T1443" i="6"/>
  <c r="U1443" i="6" s="1"/>
  <c r="R1443" i="6"/>
  <c r="S1443" i="6" s="1"/>
  <c r="AG1442" i="6"/>
  <c r="AH1442" i="6" s="1"/>
  <c r="AE1442" i="6"/>
  <c r="AA1442" i="6"/>
  <c r="Z1442" i="6"/>
  <c r="T1442" i="6"/>
  <c r="U1442" i="6" s="1"/>
  <c r="R1442" i="6"/>
  <c r="S1442" i="6" s="1"/>
  <c r="AG1441" i="6"/>
  <c r="AH1441" i="6" s="1"/>
  <c r="AE1441" i="6"/>
  <c r="AA1441" i="6"/>
  <c r="Z1441" i="6"/>
  <c r="T1441" i="6"/>
  <c r="U1441" i="6" s="1"/>
  <c r="R1441" i="6"/>
  <c r="S1441" i="6" s="1"/>
  <c r="AG1440" i="6"/>
  <c r="AH1440" i="6" s="1"/>
  <c r="AE1440" i="6"/>
  <c r="AA1440" i="6"/>
  <c r="Z1440" i="6"/>
  <c r="T1440" i="6"/>
  <c r="U1440" i="6" s="1"/>
  <c r="R1440" i="6"/>
  <c r="S1440" i="6" s="1"/>
  <c r="AG1439" i="6"/>
  <c r="AH1439" i="6" s="1"/>
  <c r="AE1439" i="6"/>
  <c r="AA1439" i="6"/>
  <c r="Z1439" i="6"/>
  <c r="T1439" i="6"/>
  <c r="U1439" i="6" s="1"/>
  <c r="R1439" i="6"/>
  <c r="S1439" i="6" s="1"/>
  <c r="AG1438" i="6"/>
  <c r="AH1438" i="6" s="1"/>
  <c r="AE1438" i="6"/>
  <c r="AA1438" i="6"/>
  <c r="Z1438" i="6"/>
  <c r="T1438" i="6"/>
  <c r="U1438" i="6" s="1"/>
  <c r="R1438" i="6"/>
  <c r="S1438" i="6" s="1"/>
  <c r="AG1437" i="6"/>
  <c r="AH1437" i="6" s="1"/>
  <c r="AE1437" i="6"/>
  <c r="AA1437" i="6"/>
  <c r="Z1437" i="6"/>
  <c r="T1437" i="6"/>
  <c r="U1437" i="6" s="1"/>
  <c r="R1437" i="6"/>
  <c r="S1437" i="6" s="1"/>
  <c r="AG1436" i="6"/>
  <c r="AH1436" i="6" s="1"/>
  <c r="AE1436" i="6"/>
  <c r="AA1436" i="6"/>
  <c r="Z1436" i="6"/>
  <c r="T1436" i="6"/>
  <c r="U1436" i="6" s="1"/>
  <c r="R1436" i="6"/>
  <c r="S1436" i="6" s="1"/>
  <c r="AG1435" i="6"/>
  <c r="AH1435" i="6" s="1"/>
  <c r="AE1435" i="6"/>
  <c r="AA1435" i="6"/>
  <c r="Z1435" i="6"/>
  <c r="T1435" i="6"/>
  <c r="U1435" i="6" s="1"/>
  <c r="R1435" i="6"/>
  <c r="S1435" i="6" s="1"/>
  <c r="AG1434" i="6"/>
  <c r="AH1434" i="6" s="1"/>
  <c r="AE1434" i="6"/>
  <c r="AA1434" i="6"/>
  <c r="Z1434" i="6"/>
  <c r="T1434" i="6"/>
  <c r="U1434" i="6" s="1"/>
  <c r="R1434" i="6"/>
  <c r="S1434" i="6" s="1"/>
  <c r="AG1433" i="6"/>
  <c r="AH1433" i="6" s="1"/>
  <c r="AE1433" i="6"/>
  <c r="AA1433" i="6"/>
  <c r="Z1433" i="6"/>
  <c r="T1433" i="6"/>
  <c r="U1433" i="6" s="1"/>
  <c r="R1433" i="6"/>
  <c r="S1433" i="6" s="1"/>
  <c r="AG1432" i="6"/>
  <c r="AH1432" i="6" s="1"/>
  <c r="AE1432" i="6"/>
  <c r="AA1432" i="6"/>
  <c r="Z1432" i="6"/>
  <c r="T1432" i="6"/>
  <c r="U1432" i="6" s="1"/>
  <c r="R1432" i="6"/>
  <c r="S1432" i="6" s="1"/>
  <c r="AG1431" i="6"/>
  <c r="AH1431" i="6" s="1"/>
  <c r="AE1431" i="6"/>
  <c r="AA1431" i="6"/>
  <c r="Z1431" i="6"/>
  <c r="T1431" i="6"/>
  <c r="U1431" i="6" s="1"/>
  <c r="R1431" i="6"/>
  <c r="S1431" i="6" s="1"/>
  <c r="AG1430" i="6"/>
  <c r="AH1430" i="6" s="1"/>
  <c r="AE1430" i="6"/>
  <c r="AA1430" i="6"/>
  <c r="Z1430" i="6"/>
  <c r="T1430" i="6"/>
  <c r="U1430" i="6" s="1"/>
  <c r="R1430" i="6"/>
  <c r="S1430" i="6" s="1"/>
  <c r="AG1429" i="6"/>
  <c r="AH1429" i="6" s="1"/>
  <c r="AE1429" i="6"/>
  <c r="AA1429" i="6"/>
  <c r="Z1429" i="6"/>
  <c r="T1429" i="6"/>
  <c r="U1429" i="6" s="1"/>
  <c r="R1429" i="6"/>
  <c r="S1429" i="6" s="1"/>
  <c r="AG1428" i="6"/>
  <c r="AH1428" i="6" s="1"/>
  <c r="AE1428" i="6"/>
  <c r="AA1428" i="6"/>
  <c r="Z1428" i="6"/>
  <c r="T1428" i="6"/>
  <c r="U1428" i="6" s="1"/>
  <c r="R1428" i="6"/>
  <c r="S1428" i="6" s="1"/>
  <c r="AG1427" i="6"/>
  <c r="AH1427" i="6" s="1"/>
  <c r="AE1427" i="6"/>
  <c r="AA1427" i="6"/>
  <c r="Z1427" i="6"/>
  <c r="T1427" i="6"/>
  <c r="U1427" i="6" s="1"/>
  <c r="R1427" i="6"/>
  <c r="S1427" i="6" s="1"/>
  <c r="AG1426" i="6"/>
  <c r="AH1426" i="6" s="1"/>
  <c r="AE1426" i="6"/>
  <c r="AA1426" i="6"/>
  <c r="Z1426" i="6"/>
  <c r="T1426" i="6"/>
  <c r="U1426" i="6" s="1"/>
  <c r="R1426" i="6"/>
  <c r="S1426" i="6" s="1"/>
  <c r="AG1425" i="6"/>
  <c r="AH1425" i="6" s="1"/>
  <c r="AE1425" i="6"/>
  <c r="AA1425" i="6"/>
  <c r="Z1425" i="6"/>
  <c r="T1425" i="6"/>
  <c r="U1425" i="6" s="1"/>
  <c r="R1425" i="6"/>
  <c r="S1425" i="6" s="1"/>
  <c r="AG1424" i="6"/>
  <c r="AH1424" i="6" s="1"/>
  <c r="AE1424" i="6"/>
  <c r="AA1424" i="6"/>
  <c r="Z1424" i="6"/>
  <c r="T1424" i="6"/>
  <c r="U1424" i="6" s="1"/>
  <c r="R1424" i="6"/>
  <c r="S1424" i="6" s="1"/>
  <c r="AG1423" i="6"/>
  <c r="AH1423" i="6" s="1"/>
  <c r="AE1423" i="6"/>
  <c r="AA1423" i="6"/>
  <c r="Z1423" i="6"/>
  <c r="T1423" i="6"/>
  <c r="U1423" i="6" s="1"/>
  <c r="R1423" i="6"/>
  <c r="S1423" i="6" s="1"/>
  <c r="AG1422" i="6"/>
  <c r="AH1422" i="6" s="1"/>
  <c r="AE1422" i="6"/>
  <c r="AA1422" i="6"/>
  <c r="Z1422" i="6"/>
  <c r="T1422" i="6"/>
  <c r="U1422" i="6" s="1"/>
  <c r="R1422" i="6"/>
  <c r="S1422" i="6" s="1"/>
  <c r="AG1421" i="6"/>
  <c r="AH1421" i="6" s="1"/>
  <c r="AE1421" i="6"/>
  <c r="AA1421" i="6"/>
  <c r="Z1421" i="6"/>
  <c r="T1421" i="6"/>
  <c r="U1421" i="6" s="1"/>
  <c r="R1421" i="6"/>
  <c r="S1421" i="6" s="1"/>
  <c r="AG1420" i="6"/>
  <c r="AH1420" i="6" s="1"/>
  <c r="AE1420" i="6"/>
  <c r="AA1420" i="6"/>
  <c r="Z1420" i="6"/>
  <c r="T1420" i="6"/>
  <c r="U1420" i="6" s="1"/>
  <c r="R1420" i="6"/>
  <c r="S1420" i="6" s="1"/>
  <c r="AG1419" i="6"/>
  <c r="AH1419" i="6" s="1"/>
  <c r="AE1419" i="6"/>
  <c r="AA1419" i="6"/>
  <c r="Z1419" i="6"/>
  <c r="T1419" i="6"/>
  <c r="U1419" i="6" s="1"/>
  <c r="R1419" i="6"/>
  <c r="S1419" i="6" s="1"/>
  <c r="AG1418" i="6"/>
  <c r="AH1418" i="6" s="1"/>
  <c r="AE1418" i="6"/>
  <c r="AA1418" i="6"/>
  <c r="Z1418" i="6"/>
  <c r="T1418" i="6"/>
  <c r="U1418" i="6" s="1"/>
  <c r="R1418" i="6"/>
  <c r="S1418" i="6" s="1"/>
  <c r="AG1417" i="6"/>
  <c r="AH1417" i="6" s="1"/>
  <c r="AE1417" i="6"/>
  <c r="AA1417" i="6"/>
  <c r="Z1417" i="6"/>
  <c r="T1417" i="6"/>
  <c r="U1417" i="6" s="1"/>
  <c r="R1417" i="6"/>
  <c r="S1417" i="6" s="1"/>
  <c r="AG1416" i="6"/>
  <c r="AH1416" i="6" s="1"/>
  <c r="AE1416" i="6"/>
  <c r="AA1416" i="6"/>
  <c r="Z1416" i="6"/>
  <c r="T1416" i="6"/>
  <c r="U1416" i="6" s="1"/>
  <c r="R1416" i="6"/>
  <c r="S1416" i="6" s="1"/>
  <c r="AG1415" i="6"/>
  <c r="AH1415" i="6" s="1"/>
  <c r="AE1415" i="6"/>
  <c r="AA1415" i="6"/>
  <c r="Z1415" i="6"/>
  <c r="T1415" i="6"/>
  <c r="U1415" i="6" s="1"/>
  <c r="R1415" i="6"/>
  <c r="S1415" i="6" s="1"/>
  <c r="AG1414" i="6"/>
  <c r="AH1414" i="6" s="1"/>
  <c r="AE1414" i="6"/>
  <c r="AA1414" i="6"/>
  <c r="Z1414" i="6"/>
  <c r="T1414" i="6"/>
  <c r="U1414" i="6" s="1"/>
  <c r="R1414" i="6"/>
  <c r="S1414" i="6" s="1"/>
  <c r="AG1413" i="6"/>
  <c r="AH1413" i="6" s="1"/>
  <c r="AE1413" i="6"/>
  <c r="AA1413" i="6"/>
  <c r="Z1413" i="6"/>
  <c r="T1413" i="6"/>
  <c r="U1413" i="6" s="1"/>
  <c r="R1413" i="6"/>
  <c r="S1413" i="6" s="1"/>
  <c r="AG1412" i="6"/>
  <c r="AH1412" i="6" s="1"/>
  <c r="AE1412" i="6"/>
  <c r="AA1412" i="6"/>
  <c r="Z1412" i="6"/>
  <c r="T1412" i="6"/>
  <c r="U1412" i="6" s="1"/>
  <c r="R1412" i="6"/>
  <c r="S1412" i="6" s="1"/>
  <c r="AG1411" i="6"/>
  <c r="AH1411" i="6" s="1"/>
  <c r="AE1411" i="6"/>
  <c r="AA1411" i="6"/>
  <c r="Z1411" i="6"/>
  <c r="T1411" i="6"/>
  <c r="U1411" i="6" s="1"/>
  <c r="R1411" i="6"/>
  <c r="S1411" i="6" s="1"/>
  <c r="AG1410" i="6"/>
  <c r="AH1410" i="6" s="1"/>
  <c r="AE1410" i="6"/>
  <c r="AA1410" i="6"/>
  <c r="Z1410" i="6"/>
  <c r="T1410" i="6"/>
  <c r="U1410" i="6" s="1"/>
  <c r="R1410" i="6"/>
  <c r="S1410" i="6" s="1"/>
  <c r="AG1409" i="6"/>
  <c r="AH1409" i="6" s="1"/>
  <c r="AE1409" i="6"/>
  <c r="AA1409" i="6"/>
  <c r="Z1409" i="6"/>
  <c r="T1409" i="6"/>
  <c r="U1409" i="6" s="1"/>
  <c r="R1409" i="6"/>
  <c r="S1409" i="6" s="1"/>
  <c r="AG1408" i="6"/>
  <c r="AH1408" i="6" s="1"/>
  <c r="AE1408" i="6"/>
  <c r="AA1408" i="6"/>
  <c r="Z1408" i="6"/>
  <c r="T1408" i="6"/>
  <c r="U1408" i="6" s="1"/>
  <c r="R1408" i="6"/>
  <c r="S1408" i="6" s="1"/>
  <c r="AG1407" i="6"/>
  <c r="AH1407" i="6" s="1"/>
  <c r="AE1407" i="6"/>
  <c r="AA1407" i="6"/>
  <c r="Z1407" i="6"/>
  <c r="T1407" i="6"/>
  <c r="U1407" i="6" s="1"/>
  <c r="R1407" i="6"/>
  <c r="S1407" i="6" s="1"/>
  <c r="AG1406" i="6"/>
  <c r="AH1406" i="6" s="1"/>
  <c r="AE1406" i="6"/>
  <c r="AA1406" i="6"/>
  <c r="Z1406" i="6"/>
  <c r="T1406" i="6"/>
  <c r="U1406" i="6" s="1"/>
  <c r="R1406" i="6"/>
  <c r="S1406" i="6" s="1"/>
  <c r="AG1405" i="6"/>
  <c r="AH1405" i="6" s="1"/>
  <c r="AE1405" i="6"/>
  <c r="AA1405" i="6"/>
  <c r="Z1405" i="6"/>
  <c r="T1405" i="6"/>
  <c r="U1405" i="6" s="1"/>
  <c r="R1405" i="6"/>
  <c r="S1405" i="6" s="1"/>
  <c r="AG1404" i="6"/>
  <c r="AH1404" i="6" s="1"/>
  <c r="AE1404" i="6"/>
  <c r="AA1404" i="6"/>
  <c r="Z1404" i="6"/>
  <c r="T1404" i="6"/>
  <c r="U1404" i="6" s="1"/>
  <c r="R1404" i="6"/>
  <c r="S1404" i="6" s="1"/>
  <c r="AG1403" i="6"/>
  <c r="AH1403" i="6" s="1"/>
  <c r="AE1403" i="6"/>
  <c r="AA1403" i="6"/>
  <c r="Z1403" i="6"/>
  <c r="T1403" i="6"/>
  <c r="U1403" i="6" s="1"/>
  <c r="R1403" i="6"/>
  <c r="S1403" i="6" s="1"/>
  <c r="AG1402" i="6"/>
  <c r="AH1402" i="6" s="1"/>
  <c r="AE1402" i="6"/>
  <c r="AA1402" i="6"/>
  <c r="Z1402" i="6"/>
  <c r="T1402" i="6"/>
  <c r="U1402" i="6" s="1"/>
  <c r="R1402" i="6"/>
  <c r="S1402" i="6" s="1"/>
  <c r="AG1401" i="6"/>
  <c r="AH1401" i="6" s="1"/>
  <c r="AE1401" i="6"/>
  <c r="AA1401" i="6"/>
  <c r="Z1401" i="6"/>
  <c r="T1401" i="6"/>
  <c r="U1401" i="6" s="1"/>
  <c r="R1401" i="6"/>
  <c r="S1401" i="6" s="1"/>
  <c r="AG1400" i="6"/>
  <c r="AH1400" i="6" s="1"/>
  <c r="AE1400" i="6"/>
  <c r="AA1400" i="6"/>
  <c r="Z1400" i="6"/>
  <c r="T1400" i="6"/>
  <c r="U1400" i="6" s="1"/>
  <c r="R1400" i="6"/>
  <c r="S1400" i="6" s="1"/>
  <c r="AG1399" i="6"/>
  <c r="AH1399" i="6" s="1"/>
  <c r="AE1399" i="6"/>
  <c r="AA1399" i="6"/>
  <c r="Z1399" i="6"/>
  <c r="T1399" i="6"/>
  <c r="U1399" i="6" s="1"/>
  <c r="R1399" i="6"/>
  <c r="S1399" i="6" s="1"/>
  <c r="AG1398" i="6"/>
  <c r="AH1398" i="6" s="1"/>
  <c r="AE1398" i="6"/>
  <c r="AA1398" i="6"/>
  <c r="Z1398" i="6"/>
  <c r="T1398" i="6"/>
  <c r="U1398" i="6" s="1"/>
  <c r="R1398" i="6"/>
  <c r="S1398" i="6" s="1"/>
  <c r="AG1397" i="6"/>
  <c r="AH1397" i="6" s="1"/>
  <c r="AE1397" i="6"/>
  <c r="AA1397" i="6"/>
  <c r="Z1397" i="6"/>
  <c r="T1397" i="6"/>
  <c r="U1397" i="6" s="1"/>
  <c r="R1397" i="6"/>
  <c r="S1397" i="6" s="1"/>
  <c r="AG1396" i="6"/>
  <c r="AH1396" i="6" s="1"/>
  <c r="AE1396" i="6"/>
  <c r="AA1396" i="6"/>
  <c r="Z1396" i="6"/>
  <c r="T1396" i="6"/>
  <c r="U1396" i="6" s="1"/>
  <c r="R1396" i="6"/>
  <c r="S1396" i="6" s="1"/>
  <c r="AG1395" i="6"/>
  <c r="AH1395" i="6" s="1"/>
  <c r="AE1395" i="6"/>
  <c r="AA1395" i="6"/>
  <c r="Z1395" i="6"/>
  <c r="T1395" i="6"/>
  <c r="U1395" i="6" s="1"/>
  <c r="R1395" i="6"/>
  <c r="S1395" i="6" s="1"/>
  <c r="AG1394" i="6"/>
  <c r="AH1394" i="6" s="1"/>
  <c r="AE1394" i="6"/>
  <c r="AA1394" i="6"/>
  <c r="Z1394" i="6"/>
  <c r="T1394" i="6"/>
  <c r="U1394" i="6" s="1"/>
  <c r="R1394" i="6"/>
  <c r="S1394" i="6" s="1"/>
  <c r="AG1393" i="6"/>
  <c r="AH1393" i="6" s="1"/>
  <c r="AE1393" i="6"/>
  <c r="AA1393" i="6"/>
  <c r="Z1393" i="6"/>
  <c r="T1393" i="6"/>
  <c r="U1393" i="6" s="1"/>
  <c r="R1393" i="6"/>
  <c r="S1393" i="6" s="1"/>
  <c r="AG1392" i="6"/>
  <c r="AH1392" i="6" s="1"/>
  <c r="AE1392" i="6"/>
  <c r="AA1392" i="6"/>
  <c r="Z1392" i="6"/>
  <c r="T1392" i="6"/>
  <c r="U1392" i="6" s="1"/>
  <c r="R1392" i="6"/>
  <c r="S1392" i="6" s="1"/>
  <c r="AG1391" i="6"/>
  <c r="AH1391" i="6" s="1"/>
  <c r="AE1391" i="6"/>
  <c r="AA1391" i="6"/>
  <c r="Z1391" i="6"/>
  <c r="T1391" i="6"/>
  <c r="U1391" i="6" s="1"/>
  <c r="R1391" i="6"/>
  <c r="S1391" i="6" s="1"/>
  <c r="AG1390" i="6"/>
  <c r="AH1390" i="6" s="1"/>
  <c r="AE1390" i="6"/>
  <c r="AA1390" i="6"/>
  <c r="Z1390" i="6"/>
  <c r="T1390" i="6"/>
  <c r="U1390" i="6" s="1"/>
  <c r="R1390" i="6"/>
  <c r="S1390" i="6" s="1"/>
  <c r="AG1389" i="6"/>
  <c r="AH1389" i="6" s="1"/>
  <c r="AE1389" i="6"/>
  <c r="AA1389" i="6"/>
  <c r="Z1389" i="6"/>
  <c r="T1389" i="6"/>
  <c r="U1389" i="6" s="1"/>
  <c r="R1389" i="6"/>
  <c r="S1389" i="6" s="1"/>
  <c r="AG1388" i="6"/>
  <c r="AH1388" i="6" s="1"/>
  <c r="AE1388" i="6"/>
  <c r="AA1388" i="6"/>
  <c r="Z1388" i="6"/>
  <c r="T1388" i="6"/>
  <c r="U1388" i="6" s="1"/>
  <c r="R1388" i="6"/>
  <c r="S1388" i="6" s="1"/>
  <c r="AG1387" i="6"/>
  <c r="AH1387" i="6" s="1"/>
  <c r="AE1387" i="6"/>
  <c r="AA1387" i="6"/>
  <c r="Z1387" i="6"/>
  <c r="T1387" i="6"/>
  <c r="U1387" i="6" s="1"/>
  <c r="R1387" i="6"/>
  <c r="S1387" i="6" s="1"/>
  <c r="AG1386" i="6"/>
  <c r="AH1386" i="6" s="1"/>
  <c r="AE1386" i="6"/>
  <c r="AA1386" i="6"/>
  <c r="Z1386" i="6"/>
  <c r="T1386" i="6"/>
  <c r="U1386" i="6" s="1"/>
  <c r="R1386" i="6"/>
  <c r="S1386" i="6" s="1"/>
  <c r="AG1385" i="6"/>
  <c r="AH1385" i="6" s="1"/>
  <c r="AE1385" i="6"/>
  <c r="AA1385" i="6"/>
  <c r="Z1385" i="6"/>
  <c r="T1385" i="6"/>
  <c r="U1385" i="6" s="1"/>
  <c r="R1385" i="6"/>
  <c r="S1385" i="6" s="1"/>
  <c r="AG1384" i="6"/>
  <c r="AH1384" i="6" s="1"/>
  <c r="AE1384" i="6"/>
  <c r="AA1384" i="6"/>
  <c r="Z1384" i="6"/>
  <c r="T1384" i="6"/>
  <c r="U1384" i="6" s="1"/>
  <c r="R1384" i="6"/>
  <c r="S1384" i="6" s="1"/>
  <c r="AG1383" i="6"/>
  <c r="AH1383" i="6" s="1"/>
  <c r="AE1383" i="6"/>
  <c r="AA1383" i="6"/>
  <c r="Z1383" i="6"/>
  <c r="T1383" i="6"/>
  <c r="U1383" i="6" s="1"/>
  <c r="R1383" i="6"/>
  <c r="S1383" i="6" s="1"/>
  <c r="AG1382" i="6"/>
  <c r="AH1382" i="6" s="1"/>
  <c r="AE1382" i="6"/>
  <c r="AA1382" i="6"/>
  <c r="Z1382" i="6"/>
  <c r="T1382" i="6"/>
  <c r="U1382" i="6" s="1"/>
  <c r="R1382" i="6"/>
  <c r="S1382" i="6" s="1"/>
  <c r="AG1381" i="6"/>
  <c r="AH1381" i="6" s="1"/>
  <c r="AE1381" i="6"/>
  <c r="AA1381" i="6"/>
  <c r="Z1381" i="6"/>
  <c r="T1381" i="6"/>
  <c r="U1381" i="6" s="1"/>
  <c r="R1381" i="6"/>
  <c r="S1381" i="6" s="1"/>
  <c r="AG1380" i="6"/>
  <c r="AH1380" i="6" s="1"/>
  <c r="AE1380" i="6"/>
  <c r="AA1380" i="6"/>
  <c r="Z1380" i="6"/>
  <c r="T1380" i="6"/>
  <c r="U1380" i="6" s="1"/>
  <c r="R1380" i="6"/>
  <c r="S1380" i="6" s="1"/>
  <c r="AG1379" i="6"/>
  <c r="AH1379" i="6" s="1"/>
  <c r="AE1379" i="6"/>
  <c r="AA1379" i="6"/>
  <c r="Z1379" i="6"/>
  <c r="T1379" i="6"/>
  <c r="U1379" i="6" s="1"/>
  <c r="R1379" i="6"/>
  <c r="S1379" i="6" s="1"/>
  <c r="AG1378" i="6"/>
  <c r="AH1378" i="6" s="1"/>
  <c r="AE1378" i="6"/>
  <c r="AA1378" i="6"/>
  <c r="Z1378" i="6"/>
  <c r="T1378" i="6"/>
  <c r="U1378" i="6" s="1"/>
  <c r="R1378" i="6"/>
  <c r="S1378" i="6" s="1"/>
  <c r="AG1377" i="6"/>
  <c r="AH1377" i="6" s="1"/>
  <c r="AE1377" i="6"/>
  <c r="AA1377" i="6"/>
  <c r="Z1377" i="6"/>
  <c r="T1377" i="6"/>
  <c r="U1377" i="6" s="1"/>
  <c r="R1377" i="6"/>
  <c r="S1377" i="6" s="1"/>
  <c r="AG1376" i="6"/>
  <c r="AH1376" i="6" s="1"/>
  <c r="AE1376" i="6"/>
  <c r="AA1376" i="6"/>
  <c r="Z1376" i="6"/>
  <c r="T1376" i="6"/>
  <c r="U1376" i="6" s="1"/>
  <c r="R1376" i="6"/>
  <c r="S1376" i="6" s="1"/>
  <c r="AG1375" i="6"/>
  <c r="AH1375" i="6" s="1"/>
  <c r="AE1375" i="6"/>
  <c r="AA1375" i="6"/>
  <c r="Z1375" i="6"/>
  <c r="T1375" i="6"/>
  <c r="U1375" i="6" s="1"/>
  <c r="R1375" i="6"/>
  <c r="S1375" i="6" s="1"/>
  <c r="AG1374" i="6"/>
  <c r="AH1374" i="6" s="1"/>
  <c r="AE1374" i="6"/>
  <c r="AA1374" i="6"/>
  <c r="Z1374" i="6"/>
  <c r="T1374" i="6"/>
  <c r="U1374" i="6" s="1"/>
  <c r="R1374" i="6"/>
  <c r="S1374" i="6" s="1"/>
  <c r="AG1373" i="6"/>
  <c r="AH1373" i="6" s="1"/>
  <c r="AE1373" i="6"/>
  <c r="AA1373" i="6"/>
  <c r="Z1373" i="6"/>
  <c r="T1373" i="6"/>
  <c r="U1373" i="6" s="1"/>
  <c r="R1373" i="6"/>
  <c r="S1373" i="6" s="1"/>
  <c r="AG1372" i="6"/>
  <c r="AH1372" i="6" s="1"/>
  <c r="AE1372" i="6"/>
  <c r="AA1372" i="6"/>
  <c r="Z1372" i="6"/>
  <c r="T1372" i="6"/>
  <c r="U1372" i="6" s="1"/>
  <c r="R1372" i="6"/>
  <c r="S1372" i="6" s="1"/>
  <c r="AG1371" i="6"/>
  <c r="AH1371" i="6" s="1"/>
  <c r="AE1371" i="6"/>
  <c r="AA1371" i="6"/>
  <c r="Z1371" i="6"/>
  <c r="T1371" i="6"/>
  <c r="U1371" i="6" s="1"/>
  <c r="R1371" i="6"/>
  <c r="S1371" i="6" s="1"/>
  <c r="AG1370" i="6"/>
  <c r="AH1370" i="6" s="1"/>
  <c r="AE1370" i="6"/>
  <c r="AA1370" i="6"/>
  <c r="Z1370" i="6"/>
  <c r="T1370" i="6"/>
  <c r="U1370" i="6" s="1"/>
  <c r="R1370" i="6"/>
  <c r="S1370" i="6" s="1"/>
  <c r="AG1369" i="6"/>
  <c r="AH1369" i="6" s="1"/>
  <c r="AE1369" i="6"/>
  <c r="AA1369" i="6"/>
  <c r="Z1369" i="6"/>
  <c r="T1369" i="6"/>
  <c r="U1369" i="6" s="1"/>
  <c r="R1369" i="6"/>
  <c r="S1369" i="6" s="1"/>
  <c r="AG1368" i="6"/>
  <c r="AH1368" i="6" s="1"/>
  <c r="AE1368" i="6"/>
  <c r="AA1368" i="6"/>
  <c r="Z1368" i="6"/>
  <c r="T1368" i="6"/>
  <c r="U1368" i="6" s="1"/>
  <c r="R1368" i="6"/>
  <c r="S1368" i="6" s="1"/>
  <c r="AG1367" i="6"/>
  <c r="AH1367" i="6" s="1"/>
  <c r="AE1367" i="6"/>
  <c r="AA1367" i="6"/>
  <c r="Z1367" i="6"/>
  <c r="T1367" i="6"/>
  <c r="U1367" i="6" s="1"/>
  <c r="R1367" i="6"/>
  <c r="S1367" i="6" s="1"/>
  <c r="AG1366" i="6"/>
  <c r="AH1366" i="6" s="1"/>
  <c r="AE1366" i="6"/>
  <c r="AA1366" i="6"/>
  <c r="Z1366" i="6"/>
  <c r="T1366" i="6"/>
  <c r="U1366" i="6" s="1"/>
  <c r="R1366" i="6"/>
  <c r="S1366" i="6" s="1"/>
  <c r="AG1365" i="6"/>
  <c r="AH1365" i="6" s="1"/>
  <c r="AE1365" i="6"/>
  <c r="AA1365" i="6"/>
  <c r="Z1365" i="6"/>
  <c r="T1365" i="6"/>
  <c r="U1365" i="6" s="1"/>
  <c r="R1365" i="6"/>
  <c r="S1365" i="6" s="1"/>
  <c r="AG1364" i="6"/>
  <c r="AH1364" i="6" s="1"/>
  <c r="AE1364" i="6"/>
  <c r="AA1364" i="6"/>
  <c r="Z1364" i="6"/>
  <c r="T1364" i="6"/>
  <c r="U1364" i="6" s="1"/>
  <c r="R1364" i="6"/>
  <c r="S1364" i="6" s="1"/>
  <c r="AG1363" i="6"/>
  <c r="AH1363" i="6" s="1"/>
  <c r="AE1363" i="6"/>
  <c r="AA1363" i="6"/>
  <c r="Z1363" i="6"/>
  <c r="T1363" i="6"/>
  <c r="U1363" i="6" s="1"/>
  <c r="R1363" i="6"/>
  <c r="S1363" i="6" s="1"/>
  <c r="AG1362" i="6"/>
  <c r="AH1362" i="6" s="1"/>
  <c r="AE1362" i="6"/>
  <c r="AA1362" i="6"/>
  <c r="Z1362" i="6"/>
  <c r="T1362" i="6"/>
  <c r="U1362" i="6" s="1"/>
  <c r="R1362" i="6"/>
  <c r="S1362" i="6" s="1"/>
  <c r="AG1361" i="6"/>
  <c r="AH1361" i="6" s="1"/>
  <c r="AE1361" i="6"/>
  <c r="AA1361" i="6"/>
  <c r="Z1361" i="6"/>
  <c r="T1361" i="6"/>
  <c r="U1361" i="6" s="1"/>
  <c r="R1361" i="6"/>
  <c r="S1361" i="6" s="1"/>
  <c r="AG1360" i="6"/>
  <c r="AH1360" i="6" s="1"/>
  <c r="AE1360" i="6"/>
  <c r="AA1360" i="6"/>
  <c r="Z1360" i="6"/>
  <c r="T1360" i="6"/>
  <c r="U1360" i="6" s="1"/>
  <c r="R1360" i="6"/>
  <c r="S1360" i="6" s="1"/>
  <c r="AG1359" i="6"/>
  <c r="AH1359" i="6" s="1"/>
  <c r="AE1359" i="6"/>
  <c r="AA1359" i="6"/>
  <c r="Z1359" i="6"/>
  <c r="T1359" i="6"/>
  <c r="U1359" i="6" s="1"/>
  <c r="R1359" i="6"/>
  <c r="S1359" i="6" s="1"/>
  <c r="AG1358" i="6"/>
  <c r="AH1358" i="6" s="1"/>
  <c r="AE1358" i="6"/>
  <c r="AA1358" i="6"/>
  <c r="Z1358" i="6"/>
  <c r="T1358" i="6"/>
  <c r="U1358" i="6" s="1"/>
  <c r="R1358" i="6"/>
  <c r="S1358" i="6" s="1"/>
  <c r="AG1357" i="6"/>
  <c r="AH1357" i="6" s="1"/>
  <c r="AE1357" i="6"/>
  <c r="AA1357" i="6"/>
  <c r="Z1357" i="6"/>
  <c r="T1357" i="6"/>
  <c r="U1357" i="6" s="1"/>
  <c r="R1357" i="6"/>
  <c r="S1357" i="6" s="1"/>
  <c r="AG1356" i="6"/>
  <c r="AH1356" i="6" s="1"/>
  <c r="AE1356" i="6"/>
  <c r="AA1356" i="6"/>
  <c r="Z1356" i="6"/>
  <c r="T1356" i="6"/>
  <c r="U1356" i="6" s="1"/>
  <c r="R1356" i="6"/>
  <c r="S1356" i="6" s="1"/>
  <c r="AG1355" i="6"/>
  <c r="AH1355" i="6" s="1"/>
  <c r="AE1355" i="6"/>
  <c r="AA1355" i="6"/>
  <c r="Z1355" i="6"/>
  <c r="T1355" i="6"/>
  <c r="U1355" i="6" s="1"/>
  <c r="R1355" i="6"/>
  <c r="S1355" i="6" s="1"/>
  <c r="AG1354" i="6"/>
  <c r="AH1354" i="6" s="1"/>
  <c r="AE1354" i="6"/>
  <c r="AA1354" i="6"/>
  <c r="Z1354" i="6"/>
  <c r="T1354" i="6"/>
  <c r="U1354" i="6" s="1"/>
  <c r="R1354" i="6"/>
  <c r="S1354" i="6" s="1"/>
  <c r="AG1353" i="6"/>
  <c r="AH1353" i="6" s="1"/>
  <c r="AE1353" i="6"/>
  <c r="AA1353" i="6"/>
  <c r="Z1353" i="6"/>
  <c r="T1353" i="6"/>
  <c r="U1353" i="6" s="1"/>
  <c r="R1353" i="6"/>
  <c r="S1353" i="6" s="1"/>
  <c r="AG1352" i="6"/>
  <c r="AH1352" i="6" s="1"/>
  <c r="AE1352" i="6"/>
  <c r="AA1352" i="6"/>
  <c r="Z1352" i="6"/>
  <c r="T1352" i="6"/>
  <c r="U1352" i="6" s="1"/>
  <c r="R1352" i="6"/>
  <c r="S1352" i="6" s="1"/>
  <c r="AG1351" i="6"/>
  <c r="AH1351" i="6" s="1"/>
  <c r="AE1351" i="6"/>
  <c r="AA1351" i="6"/>
  <c r="Z1351" i="6"/>
  <c r="T1351" i="6"/>
  <c r="U1351" i="6" s="1"/>
  <c r="R1351" i="6"/>
  <c r="S1351" i="6" s="1"/>
  <c r="AG1350" i="6"/>
  <c r="AH1350" i="6" s="1"/>
  <c r="AE1350" i="6"/>
  <c r="AA1350" i="6"/>
  <c r="Z1350" i="6"/>
  <c r="T1350" i="6"/>
  <c r="U1350" i="6" s="1"/>
  <c r="R1350" i="6"/>
  <c r="S1350" i="6" s="1"/>
  <c r="AG1349" i="6"/>
  <c r="AH1349" i="6" s="1"/>
  <c r="AE1349" i="6"/>
  <c r="AA1349" i="6"/>
  <c r="Z1349" i="6"/>
  <c r="T1349" i="6"/>
  <c r="U1349" i="6" s="1"/>
  <c r="R1349" i="6"/>
  <c r="S1349" i="6" s="1"/>
  <c r="AG1348" i="6"/>
  <c r="AH1348" i="6" s="1"/>
  <c r="AE1348" i="6"/>
  <c r="AA1348" i="6"/>
  <c r="Z1348" i="6"/>
  <c r="T1348" i="6"/>
  <c r="U1348" i="6" s="1"/>
  <c r="R1348" i="6"/>
  <c r="S1348" i="6" s="1"/>
  <c r="AG1347" i="6"/>
  <c r="AH1347" i="6" s="1"/>
  <c r="AE1347" i="6"/>
  <c r="AA1347" i="6"/>
  <c r="Z1347" i="6"/>
  <c r="T1347" i="6"/>
  <c r="U1347" i="6" s="1"/>
  <c r="R1347" i="6"/>
  <c r="S1347" i="6" s="1"/>
  <c r="AG1346" i="6"/>
  <c r="AH1346" i="6" s="1"/>
  <c r="AE1346" i="6"/>
  <c r="AA1346" i="6"/>
  <c r="Z1346" i="6"/>
  <c r="T1346" i="6"/>
  <c r="U1346" i="6" s="1"/>
  <c r="R1346" i="6"/>
  <c r="S1346" i="6" s="1"/>
  <c r="AG1345" i="6"/>
  <c r="AH1345" i="6" s="1"/>
  <c r="AE1345" i="6"/>
  <c r="AA1345" i="6"/>
  <c r="Z1345" i="6"/>
  <c r="T1345" i="6"/>
  <c r="U1345" i="6" s="1"/>
  <c r="R1345" i="6"/>
  <c r="S1345" i="6" s="1"/>
  <c r="AG1344" i="6"/>
  <c r="AH1344" i="6" s="1"/>
  <c r="AE1344" i="6"/>
  <c r="AA1344" i="6"/>
  <c r="Z1344" i="6"/>
  <c r="T1344" i="6"/>
  <c r="U1344" i="6" s="1"/>
  <c r="R1344" i="6"/>
  <c r="S1344" i="6" s="1"/>
  <c r="AG1343" i="6"/>
  <c r="AH1343" i="6" s="1"/>
  <c r="AE1343" i="6"/>
  <c r="AA1343" i="6"/>
  <c r="Z1343" i="6"/>
  <c r="T1343" i="6"/>
  <c r="U1343" i="6" s="1"/>
  <c r="R1343" i="6"/>
  <c r="S1343" i="6" s="1"/>
  <c r="AG1342" i="6"/>
  <c r="AH1342" i="6" s="1"/>
  <c r="AE1342" i="6"/>
  <c r="AA1342" i="6"/>
  <c r="Z1342" i="6"/>
  <c r="T1342" i="6"/>
  <c r="U1342" i="6" s="1"/>
  <c r="R1342" i="6"/>
  <c r="S1342" i="6" s="1"/>
  <c r="AG1341" i="6"/>
  <c r="AH1341" i="6" s="1"/>
  <c r="AE1341" i="6"/>
  <c r="AA1341" i="6"/>
  <c r="Z1341" i="6"/>
  <c r="T1341" i="6"/>
  <c r="U1341" i="6" s="1"/>
  <c r="R1341" i="6"/>
  <c r="S1341" i="6" s="1"/>
  <c r="AG1340" i="6"/>
  <c r="AH1340" i="6" s="1"/>
  <c r="AE1340" i="6"/>
  <c r="AA1340" i="6"/>
  <c r="Z1340" i="6"/>
  <c r="T1340" i="6"/>
  <c r="U1340" i="6" s="1"/>
  <c r="R1340" i="6"/>
  <c r="S1340" i="6" s="1"/>
  <c r="AG1339" i="6"/>
  <c r="AH1339" i="6" s="1"/>
  <c r="AE1339" i="6"/>
  <c r="AA1339" i="6"/>
  <c r="Z1339" i="6"/>
  <c r="T1339" i="6"/>
  <c r="U1339" i="6" s="1"/>
  <c r="R1339" i="6"/>
  <c r="S1339" i="6" s="1"/>
  <c r="AG1338" i="6"/>
  <c r="AH1338" i="6" s="1"/>
  <c r="AE1338" i="6"/>
  <c r="AA1338" i="6"/>
  <c r="Z1338" i="6"/>
  <c r="T1338" i="6"/>
  <c r="U1338" i="6" s="1"/>
  <c r="R1338" i="6"/>
  <c r="S1338" i="6" s="1"/>
  <c r="AG1337" i="6"/>
  <c r="AH1337" i="6" s="1"/>
  <c r="AE1337" i="6"/>
  <c r="AA1337" i="6"/>
  <c r="Z1337" i="6"/>
  <c r="T1337" i="6"/>
  <c r="U1337" i="6" s="1"/>
  <c r="R1337" i="6"/>
  <c r="S1337" i="6" s="1"/>
  <c r="AG1336" i="6"/>
  <c r="AH1336" i="6" s="1"/>
  <c r="AE1336" i="6"/>
  <c r="AA1336" i="6"/>
  <c r="Z1336" i="6"/>
  <c r="T1336" i="6"/>
  <c r="U1336" i="6" s="1"/>
  <c r="R1336" i="6"/>
  <c r="S1336" i="6" s="1"/>
  <c r="AG1335" i="6"/>
  <c r="AH1335" i="6" s="1"/>
  <c r="AE1335" i="6"/>
  <c r="AA1335" i="6"/>
  <c r="Z1335" i="6"/>
  <c r="T1335" i="6"/>
  <c r="U1335" i="6" s="1"/>
  <c r="R1335" i="6"/>
  <c r="S1335" i="6" s="1"/>
  <c r="AG1334" i="6"/>
  <c r="AH1334" i="6" s="1"/>
  <c r="AE1334" i="6"/>
  <c r="AA1334" i="6"/>
  <c r="Z1334" i="6"/>
  <c r="T1334" i="6"/>
  <c r="U1334" i="6" s="1"/>
  <c r="R1334" i="6"/>
  <c r="S1334" i="6" s="1"/>
  <c r="AG1333" i="6"/>
  <c r="AH1333" i="6" s="1"/>
  <c r="AE1333" i="6"/>
  <c r="AA1333" i="6"/>
  <c r="Z1333" i="6"/>
  <c r="T1333" i="6"/>
  <c r="U1333" i="6" s="1"/>
  <c r="R1333" i="6"/>
  <c r="S1333" i="6" s="1"/>
  <c r="AG1332" i="6"/>
  <c r="AH1332" i="6" s="1"/>
  <c r="AE1332" i="6"/>
  <c r="AA1332" i="6"/>
  <c r="Z1332" i="6"/>
  <c r="T1332" i="6"/>
  <c r="U1332" i="6" s="1"/>
  <c r="R1332" i="6"/>
  <c r="S1332" i="6" s="1"/>
  <c r="AG1331" i="6"/>
  <c r="AH1331" i="6" s="1"/>
  <c r="AE1331" i="6"/>
  <c r="AA1331" i="6"/>
  <c r="Z1331" i="6"/>
  <c r="T1331" i="6"/>
  <c r="U1331" i="6" s="1"/>
  <c r="R1331" i="6"/>
  <c r="S1331" i="6" s="1"/>
  <c r="AG1330" i="6"/>
  <c r="AH1330" i="6" s="1"/>
  <c r="AE1330" i="6"/>
  <c r="AA1330" i="6"/>
  <c r="Z1330" i="6"/>
  <c r="T1330" i="6"/>
  <c r="U1330" i="6" s="1"/>
  <c r="R1330" i="6"/>
  <c r="S1330" i="6" s="1"/>
  <c r="AG1329" i="6"/>
  <c r="AH1329" i="6" s="1"/>
  <c r="AE1329" i="6"/>
  <c r="AA1329" i="6"/>
  <c r="Z1329" i="6"/>
  <c r="T1329" i="6"/>
  <c r="U1329" i="6" s="1"/>
  <c r="R1329" i="6"/>
  <c r="S1329" i="6" s="1"/>
  <c r="AG1328" i="6"/>
  <c r="AH1328" i="6" s="1"/>
  <c r="AE1328" i="6"/>
  <c r="AA1328" i="6"/>
  <c r="Z1328" i="6"/>
  <c r="T1328" i="6"/>
  <c r="U1328" i="6" s="1"/>
  <c r="R1328" i="6"/>
  <c r="S1328" i="6" s="1"/>
  <c r="AG1327" i="6"/>
  <c r="AH1327" i="6" s="1"/>
  <c r="AE1327" i="6"/>
  <c r="AA1327" i="6"/>
  <c r="Z1327" i="6"/>
  <c r="T1327" i="6"/>
  <c r="U1327" i="6" s="1"/>
  <c r="R1327" i="6"/>
  <c r="S1327" i="6" s="1"/>
  <c r="AG1326" i="6"/>
  <c r="AH1326" i="6" s="1"/>
  <c r="AE1326" i="6"/>
  <c r="AA1326" i="6"/>
  <c r="Z1326" i="6"/>
  <c r="T1326" i="6"/>
  <c r="U1326" i="6" s="1"/>
  <c r="R1326" i="6"/>
  <c r="S1326" i="6" s="1"/>
  <c r="AG1325" i="6"/>
  <c r="AH1325" i="6" s="1"/>
  <c r="AE1325" i="6"/>
  <c r="AA1325" i="6"/>
  <c r="Z1325" i="6"/>
  <c r="T1325" i="6"/>
  <c r="U1325" i="6" s="1"/>
  <c r="R1325" i="6"/>
  <c r="S1325" i="6" s="1"/>
  <c r="AG1324" i="6"/>
  <c r="AH1324" i="6" s="1"/>
  <c r="AE1324" i="6"/>
  <c r="AA1324" i="6"/>
  <c r="Z1324" i="6"/>
  <c r="T1324" i="6"/>
  <c r="U1324" i="6" s="1"/>
  <c r="R1324" i="6"/>
  <c r="S1324" i="6" s="1"/>
  <c r="AG1323" i="6"/>
  <c r="AH1323" i="6" s="1"/>
  <c r="AE1323" i="6"/>
  <c r="AA1323" i="6"/>
  <c r="Z1323" i="6"/>
  <c r="T1323" i="6"/>
  <c r="U1323" i="6" s="1"/>
  <c r="R1323" i="6"/>
  <c r="S1323" i="6" s="1"/>
  <c r="AG1322" i="6"/>
  <c r="AH1322" i="6" s="1"/>
  <c r="AE1322" i="6"/>
  <c r="AA1322" i="6"/>
  <c r="Z1322" i="6"/>
  <c r="T1322" i="6"/>
  <c r="U1322" i="6" s="1"/>
  <c r="R1322" i="6"/>
  <c r="S1322" i="6" s="1"/>
  <c r="AG1321" i="6"/>
  <c r="AH1321" i="6" s="1"/>
  <c r="AE1321" i="6"/>
  <c r="AA1321" i="6"/>
  <c r="Z1321" i="6"/>
  <c r="T1321" i="6"/>
  <c r="U1321" i="6" s="1"/>
  <c r="R1321" i="6"/>
  <c r="S1321" i="6" s="1"/>
  <c r="AG1320" i="6"/>
  <c r="AH1320" i="6" s="1"/>
  <c r="AE1320" i="6"/>
  <c r="AA1320" i="6"/>
  <c r="Z1320" i="6"/>
  <c r="T1320" i="6"/>
  <c r="U1320" i="6" s="1"/>
  <c r="R1320" i="6"/>
  <c r="S1320" i="6" s="1"/>
  <c r="AG1319" i="6"/>
  <c r="AH1319" i="6" s="1"/>
  <c r="AE1319" i="6"/>
  <c r="AA1319" i="6"/>
  <c r="Z1319" i="6"/>
  <c r="T1319" i="6"/>
  <c r="U1319" i="6" s="1"/>
  <c r="R1319" i="6"/>
  <c r="S1319" i="6" s="1"/>
  <c r="AG1318" i="6"/>
  <c r="AH1318" i="6" s="1"/>
  <c r="AE1318" i="6"/>
  <c r="AA1318" i="6"/>
  <c r="Z1318" i="6"/>
  <c r="T1318" i="6"/>
  <c r="U1318" i="6" s="1"/>
  <c r="R1318" i="6"/>
  <c r="S1318" i="6" s="1"/>
  <c r="AG1317" i="6"/>
  <c r="AH1317" i="6" s="1"/>
  <c r="AE1317" i="6"/>
  <c r="AA1317" i="6"/>
  <c r="Z1317" i="6"/>
  <c r="T1317" i="6"/>
  <c r="U1317" i="6" s="1"/>
  <c r="R1317" i="6"/>
  <c r="S1317" i="6" s="1"/>
  <c r="AG1316" i="6"/>
  <c r="AH1316" i="6" s="1"/>
  <c r="AE1316" i="6"/>
  <c r="AA1316" i="6"/>
  <c r="Z1316" i="6"/>
  <c r="T1316" i="6"/>
  <c r="U1316" i="6" s="1"/>
  <c r="R1316" i="6"/>
  <c r="S1316" i="6" s="1"/>
  <c r="AG1315" i="6"/>
  <c r="AH1315" i="6" s="1"/>
  <c r="AE1315" i="6"/>
  <c r="AA1315" i="6"/>
  <c r="Z1315" i="6"/>
  <c r="T1315" i="6"/>
  <c r="U1315" i="6" s="1"/>
  <c r="R1315" i="6"/>
  <c r="S1315" i="6" s="1"/>
  <c r="AG1314" i="6"/>
  <c r="AH1314" i="6" s="1"/>
  <c r="AE1314" i="6"/>
  <c r="AA1314" i="6"/>
  <c r="Z1314" i="6"/>
  <c r="T1314" i="6"/>
  <c r="U1314" i="6" s="1"/>
  <c r="R1314" i="6"/>
  <c r="S1314" i="6" s="1"/>
  <c r="AG1313" i="6"/>
  <c r="AH1313" i="6" s="1"/>
  <c r="AE1313" i="6"/>
  <c r="AA1313" i="6"/>
  <c r="Z1313" i="6"/>
  <c r="T1313" i="6"/>
  <c r="U1313" i="6" s="1"/>
  <c r="R1313" i="6"/>
  <c r="S1313" i="6" s="1"/>
  <c r="AG1312" i="6"/>
  <c r="AH1312" i="6" s="1"/>
  <c r="AE1312" i="6"/>
  <c r="AA1312" i="6"/>
  <c r="Z1312" i="6"/>
  <c r="T1312" i="6"/>
  <c r="U1312" i="6" s="1"/>
  <c r="R1312" i="6"/>
  <c r="S1312" i="6" s="1"/>
  <c r="AG1311" i="6"/>
  <c r="AH1311" i="6" s="1"/>
  <c r="AE1311" i="6"/>
  <c r="AA1311" i="6"/>
  <c r="Z1311" i="6"/>
  <c r="T1311" i="6"/>
  <c r="U1311" i="6" s="1"/>
  <c r="R1311" i="6"/>
  <c r="S1311" i="6" s="1"/>
  <c r="AG1310" i="6"/>
  <c r="AH1310" i="6" s="1"/>
  <c r="AE1310" i="6"/>
  <c r="AA1310" i="6"/>
  <c r="Z1310" i="6"/>
  <c r="T1310" i="6"/>
  <c r="U1310" i="6" s="1"/>
  <c r="R1310" i="6"/>
  <c r="S1310" i="6" s="1"/>
  <c r="AG1309" i="6"/>
  <c r="AH1309" i="6" s="1"/>
  <c r="AE1309" i="6"/>
  <c r="AA1309" i="6"/>
  <c r="Z1309" i="6"/>
  <c r="T1309" i="6"/>
  <c r="U1309" i="6" s="1"/>
  <c r="R1309" i="6"/>
  <c r="S1309" i="6" s="1"/>
  <c r="AG1308" i="6"/>
  <c r="AH1308" i="6" s="1"/>
  <c r="AE1308" i="6"/>
  <c r="AA1308" i="6"/>
  <c r="Z1308" i="6"/>
  <c r="T1308" i="6"/>
  <c r="U1308" i="6" s="1"/>
  <c r="R1308" i="6"/>
  <c r="S1308" i="6" s="1"/>
  <c r="AG1307" i="6"/>
  <c r="AH1307" i="6" s="1"/>
  <c r="AE1307" i="6"/>
  <c r="AA1307" i="6"/>
  <c r="Z1307" i="6"/>
  <c r="T1307" i="6"/>
  <c r="U1307" i="6" s="1"/>
  <c r="R1307" i="6"/>
  <c r="S1307" i="6" s="1"/>
  <c r="AG1306" i="6"/>
  <c r="AH1306" i="6" s="1"/>
  <c r="AE1306" i="6"/>
  <c r="AA1306" i="6"/>
  <c r="Z1306" i="6"/>
  <c r="T1306" i="6"/>
  <c r="U1306" i="6" s="1"/>
  <c r="R1306" i="6"/>
  <c r="S1306" i="6" s="1"/>
  <c r="AG1305" i="6"/>
  <c r="AH1305" i="6" s="1"/>
  <c r="AE1305" i="6"/>
  <c r="AA1305" i="6"/>
  <c r="Z1305" i="6"/>
  <c r="T1305" i="6"/>
  <c r="U1305" i="6" s="1"/>
  <c r="R1305" i="6"/>
  <c r="S1305" i="6" s="1"/>
  <c r="AG1304" i="6"/>
  <c r="AH1304" i="6" s="1"/>
  <c r="AE1304" i="6"/>
  <c r="AA1304" i="6"/>
  <c r="Z1304" i="6"/>
  <c r="T1304" i="6"/>
  <c r="U1304" i="6" s="1"/>
  <c r="R1304" i="6"/>
  <c r="S1304" i="6" s="1"/>
  <c r="AG1303" i="6"/>
  <c r="AH1303" i="6" s="1"/>
  <c r="AE1303" i="6"/>
  <c r="AA1303" i="6"/>
  <c r="Z1303" i="6"/>
  <c r="T1303" i="6"/>
  <c r="U1303" i="6" s="1"/>
  <c r="R1303" i="6"/>
  <c r="S1303" i="6" s="1"/>
  <c r="AG1302" i="6"/>
  <c r="AH1302" i="6" s="1"/>
  <c r="AE1302" i="6"/>
  <c r="AA1302" i="6"/>
  <c r="Z1302" i="6"/>
  <c r="T1302" i="6"/>
  <c r="U1302" i="6" s="1"/>
  <c r="R1302" i="6"/>
  <c r="S1302" i="6" s="1"/>
  <c r="AG1301" i="6"/>
  <c r="AH1301" i="6" s="1"/>
  <c r="AE1301" i="6"/>
  <c r="AA1301" i="6"/>
  <c r="Z1301" i="6"/>
  <c r="T1301" i="6"/>
  <c r="U1301" i="6" s="1"/>
  <c r="R1301" i="6"/>
  <c r="S1301" i="6" s="1"/>
  <c r="AG1300" i="6"/>
  <c r="AH1300" i="6" s="1"/>
  <c r="AE1300" i="6"/>
  <c r="AA1300" i="6"/>
  <c r="Z1300" i="6"/>
  <c r="T1300" i="6"/>
  <c r="U1300" i="6" s="1"/>
  <c r="R1300" i="6"/>
  <c r="S1300" i="6" s="1"/>
  <c r="AG1299" i="6"/>
  <c r="AH1299" i="6" s="1"/>
  <c r="AE1299" i="6"/>
  <c r="AA1299" i="6"/>
  <c r="Z1299" i="6"/>
  <c r="T1299" i="6"/>
  <c r="U1299" i="6" s="1"/>
  <c r="R1299" i="6"/>
  <c r="S1299" i="6" s="1"/>
  <c r="AG1298" i="6"/>
  <c r="AH1298" i="6" s="1"/>
  <c r="AE1298" i="6"/>
  <c r="AA1298" i="6"/>
  <c r="Z1298" i="6"/>
  <c r="T1298" i="6"/>
  <c r="U1298" i="6" s="1"/>
  <c r="R1298" i="6"/>
  <c r="S1298" i="6" s="1"/>
  <c r="AG1297" i="6"/>
  <c r="AH1297" i="6" s="1"/>
  <c r="AE1297" i="6"/>
  <c r="AA1297" i="6"/>
  <c r="Z1297" i="6"/>
  <c r="T1297" i="6"/>
  <c r="U1297" i="6" s="1"/>
  <c r="R1297" i="6"/>
  <c r="S1297" i="6" s="1"/>
  <c r="AG1296" i="6"/>
  <c r="AH1296" i="6" s="1"/>
  <c r="AE1296" i="6"/>
  <c r="AA1296" i="6"/>
  <c r="Z1296" i="6"/>
  <c r="T1296" i="6"/>
  <c r="U1296" i="6" s="1"/>
  <c r="R1296" i="6"/>
  <c r="S1296" i="6" s="1"/>
  <c r="AG1295" i="6"/>
  <c r="AH1295" i="6" s="1"/>
  <c r="AE1295" i="6"/>
  <c r="AA1295" i="6"/>
  <c r="Z1295" i="6"/>
  <c r="T1295" i="6"/>
  <c r="U1295" i="6" s="1"/>
  <c r="R1295" i="6"/>
  <c r="S1295" i="6" s="1"/>
  <c r="AG1294" i="6"/>
  <c r="AH1294" i="6" s="1"/>
  <c r="AE1294" i="6"/>
  <c r="AA1294" i="6"/>
  <c r="Z1294" i="6"/>
  <c r="T1294" i="6"/>
  <c r="U1294" i="6" s="1"/>
  <c r="R1294" i="6"/>
  <c r="S1294" i="6" s="1"/>
  <c r="AG1293" i="6"/>
  <c r="AH1293" i="6" s="1"/>
  <c r="AE1293" i="6"/>
  <c r="AA1293" i="6"/>
  <c r="Z1293" i="6"/>
  <c r="T1293" i="6"/>
  <c r="U1293" i="6" s="1"/>
  <c r="R1293" i="6"/>
  <c r="S1293" i="6" s="1"/>
  <c r="AG1292" i="6"/>
  <c r="AH1292" i="6" s="1"/>
  <c r="AE1292" i="6"/>
  <c r="AA1292" i="6"/>
  <c r="Z1292" i="6"/>
  <c r="T1292" i="6"/>
  <c r="U1292" i="6" s="1"/>
  <c r="R1292" i="6"/>
  <c r="S1292" i="6" s="1"/>
  <c r="AG1291" i="6"/>
  <c r="AH1291" i="6" s="1"/>
  <c r="AE1291" i="6"/>
  <c r="AA1291" i="6"/>
  <c r="Z1291" i="6"/>
  <c r="T1291" i="6"/>
  <c r="U1291" i="6" s="1"/>
  <c r="R1291" i="6"/>
  <c r="S1291" i="6" s="1"/>
  <c r="AG1290" i="6"/>
  <c r="AH1290" i="6" s="1"/>
  <c r="AE1290" i="6"/>
  <c r="AA1290" i="6"/>
  <c r="Z1290" i="6"/>
  <c r="T1290" i="6"/>
  <c r="U1290" i="6" s="1"/>
  <c r="R1290" i="6"/>
  <c r="S1290" i="6" s="1"/>
  <c r="AG1289" i="6"/>
  <c r="AH1289" i="6" s="1"/>
  <c r="AE1289" i="6"/>
  <c r="AA1289" i="6"/>
  <c r="Z1289" i="6"/>
  <c r="T1289" i="6"/>
  <c r="U1289" i="6" s="1"/>
  <c r="R1289" i="6"/>
  <c r="S1289" i="6" s="1"/>
  <c r="AG1288" i="6"/>
  <c r="AH1288" i="6" s="1"/>
  <c r="AE1288" i="6"/>
  <c r="AA1288" i="6"/>
  <c r="Z1288" i="6"/>
  <c r="T1288" i="6"/>
  <c r="U1288" i="6" s="1"/>
  <c r="R1288" i="6"/>
  <c r="S1288" i="6" s="1"/>
  <c r="AG1287" i="6"/>
  <c r="AH1287" i="6" s="1"/>
  <c r="AE1287" i="6"/>
  <c r="AA1287" i="6"/>
  <c r="Z1287" i="6"/>
  <c r="T1287" i="6"/>
  <c r="U1287" i="6" s="1"/>
  <c r="R1287" i="6"/>
  <c r="S1287" i="6" s="1"/>
  <c r="AG1286" i="6"/>
  <c r="AH1286" i="6" s="1"/>
  <c r="AE1286" i="6"/>
  <c r="AA1286" i="6"/>
  <c r="Z1286" i="6"/>
  <c r="T1286" i="6"/>
  <c r="U1286" i="6" s="1"/>
  <c r="R1286" i="6"/>
  <c r="S1286" i="6" s="1"/>
  <c r="AG1285" i="6"/>
  <c r="AH1285" i="6" s="1"/>
  <c r="AE1285" i="6"/>
  <c r="AA1285" i="6"/>
  <c r="Z1285" i="6"/>
  <c r="T1285" i="6"/>
  <c r="U1285" i="6" s="1"/>
  <c r="R1285" i="6"/>
  <c r="S1285" i="6" s="1"/>
  <c r="AG1284" i="6"/>
  <c r="AH1284" i="6" s="1"/>
  <c r="AE1284" i="6"/>
  <c r="AA1284" i="6"/>
  <c r="Z1284" i="6"/>
  <c r="T1284" i="6"/>
  <c r="U1284" i="6" s="1"/>
  <c r="R1284" i="6"/>
  <c r="S1284" i="6" s="1"/>
  <c r="AG1283" i="6"/>
  <c r="AH1283" i="6" s="1"/>
  <c r="AE1283" i="6"/>
  <c r="AA1283" i="6"/>
  <c r="Z1283" i="6"/>
  <c r="T1283" i="6"/>
  <c r="U1283" i="6" s="1"/>
  <c r="R1283" i="6"/>
  <c r="S1283" i="6" s="1"/>
  <c r="AG1282" i="6"/>
  <c r="AH1282" i="6" s="1"/>
  <c r="AE1282" i="6"/>
  <c r="AA1282" i="6"/>
  <c r="Z1282" i="6"/>
  <c r="T1282" i="6"/>
  <c r="U1282" i="6" s="1"/>
  <c r="R1282" i="6"/>
  <c r="S1282" i="6" s="1"/>
  <c r="AG1281" i="6"/>
  <c r="AH1281" i="6" s="1"/>
  <c r="AE1281" i="6"/>
  <c r="AA1281" i="6"/>
  <c r="Z1281" i="6"/>
  <c r="T1281" i="6"/>
  <c r="U1281" i="6" s="1"/>
  <c r="R1281" i="6"/>
  <c r="S1281" i="6" s="1"/>
  <c r="AG1280" i="6"/>
  <c r="AH1280" i="6" s="1"/>
  <c r="AE1280" i="6"/>
  <c r="AA1280" i="6"/>
  <c r="Z1280" i="6"/>
  <c r="T1280" i="6"/>
  <c r="U1280" i="6" s="1"/>
  <c r="R1280" i="6"/>
  <c r="S1280" i="6" s="1"/>
  <c r="AG1279" i="6"/>
  <c r="AH1279" i="6" s="1"/>
  <c r="AE1279" i="6"/>
  <c r="AA1279" i="6"/>
  <c r="Z1279" i="6"/>
  <c r="T1279" i="6"/>
  <c r="U1279" i="6" s="1"/>
  <c r="R1279" i="6"/>
  <c r="S1279" i="6" s="1"/>
  <c r="AG1278" i="6"/>
  <c r="AH1278" i="6" s="1"/>
  <c r="AE1278" i="6"/>
  <c r="AA1278" i="6"/>
  <c r="Z1278" i="6"/>
  <c r="T1278" i="6"/>
  <c r="U1278" i="6" s="1"/>
  <c r="R1278" i="6"/>
  <c r="S1278" i="6" s="1"/>
  <c r="AG1277" i="6"/>
  <c r="AH1277" i="6" s="1"/>
  <c r="AE1277" i="6"/>
  <c r="AA1277" i="6"/>
  <c r="Z1277" i="6"/>
  <c r="T1277" i="6"/>
  <c r="U1277" i="6" s="1"/>
  <c r="R1277" i="6"/>
  <c r="S1277" i="6" s="1"/>
  <c r="AG1276" i="6"/>
  <c r="AH1276" i="6" s="1"/>
  <c r="AE1276" i="6"/>
  <c r="AA1276" i="6"/>
  <c r="Z1276" i="6"/>
  <c r="T1276" i="6"/>
  <c r="U1276" i="6" s="1"/>
  <c r="R1276" i="6"/>
  <c r="S1276" i="6" s="1"/>
  <c r="AG1275" i="6"/>
  <c r="AH1275" i="6" s="1"/>
  <c r="AE1275" i="6"/>
  <c r="AA1275" i="6"/>
  <c r="Z1275" i="6"/>
  <c r="T1275" i="6"/>
  <c r="U1275" i="6" s="1"/>
  <c r="R1275" i="6"/>
  <c r="S1275" i="6" s="1"/>
  <c r="AG1274" i="6"/>
  <c r="AH1274" i="6" s="1"/>
  <c r="AE1274" i="6"/>
  <c r="AA1274" i="6"/>
  <c r="Z1274" i="6"/>
  <c r="T1274" i="6"/>
  <c r="U1274" i="6" s="1"/>
  <c r="R1274" i="6"/>
  <c r="S1274" i="6" s="1"/>
  <c r="AG1273" i="6"/>
  <c r="AH1273" i="6" s="1"/>
  <c r="AE1273" i="6"/>
  <c r="AA1273" i="6"/>
  <c r="Z1273" i="6"/>
  <c r="T1273" i="6"/>
  <c r="U1273" i="6" s="1"/>
  <c r="R1273" i="6"/>
  <c r="S1273" i="6" s="1"/>
  <c r="AG1272" i="6"/>
  <c r="AH1272" i="6" s="1"/>
  <c r="AE1272" i="6"/>
  <c r="AA1272" i="6"/>
  <c r="Z1272" i="6"/>
  <c r="T1272" i="6"/>
  <c r="U1272" i="6" s="1"/>
  <c r="R1272" i="6"/>
  <c r="S1272" i="6" s="1"/>
  <c r="AG1271" i="6"/>
  <c r="AH1271" i="6" s="1"/>
  <c r="AE1271" i="6"/>
  <c r="AA1271" i="6"/>
  <c r="Z1271" i="6"/>
  <c r="T1271" i="6"/>
  <c r="U1271" i="6" s="1"/>
  <c r="R1271" i="6"/>
  <c r="S1271" i="6" s="1"/>
  <c r="AG1270" i="6"/>
  <c r="AH1270" i="6" s="1"/>
  <c r="AE1270" i="6"/>
  <c r="AA1270" i="6"/>
  <c r="Z1270" i="6"/>
  <c r="T1270" i="6"/>
  <c r="U1270" i="6" s="1"/>
  <c r="R1270" i="6"/>
  <c r="S1270" i="6" s="1"/>
  <c r="AG1269" i="6"/>
  <c r="AH1269" i="6" s="1"/>
  <c r="AE1269" i="6"/>
  <c r="AA1269" i="6"/>
  <c r="Z1269" i="6"/>
  <c r="T1269" i="6"/>
  <c r="U1269" i="6" s="1"/>
  <c r="R1269" i="6"/>
  <c r="S1269" i="6" s="1"/>
  <c r="AG1268" i="6"/>
  <c r="AH1268" i="6" s="1"/>
  <c r="AE1268" i="6"/>
  <c r="AA1268" i="6"/>
  <c r="Z1268" i="6"/>
  <c r="T1268" i="6"/>
  <c r="U1268" i="6" s="1"/>
  <c r="R1268" i="6"/>
  <c r="S1268" i="6" s="1"/>
  <c r="AG1267" i="6"/>
  <c r="AH1267" i="6" s="1"/>
  <c r="AE1267" i="6"/>
  <c r="AA1267" i="6"/>
  <c r="Z1267" i="6"/>
  <c r="T1267" i="6"/>
  <c r="U1267" i="6" s="1"/>
  <c r="R1267" i="6"/>
  <c r="S1267" i="6" s="1"/>
  <c r="AG1266" i="6"/>
  <c r="AH1266" i="6" s="1"/>
  <c r="AE1266" i="6"/>
  <c r="AA1266" i="6"/>
  <c r="Z1266" i="6"/>
  <c r="T1266" i="6"/>
  <c r="U1266" i="6" s="1"/>
  <c r="R1266" i="6"/>
  <c r="S1266" i="6" s="1"/>
  <c r="AG1265" i="6"/>
  <c r="AH1265" i="6" s="1"/>
  <c r="AE1265" i="6"/>
  <c r="AA1265" i="6"/>
  <c r="Z1265" i="6"/>
  <c r="T1265" i="6"/>
  <c r="U1265" i="6" s="1"/>
  <c r="R1265" i="6"/>
  <c r="S1265" i="6" s="1"/>
  <c r="AG1264" i="6"/>
  <c r="AH1264" i="6" s="1"/>
  <c r="AE1264" i="6"/>
  <c r="AA1264" i="6"/>
  <c r="Z1264" i="6"/>
  <c r="T1264" i="6"/>
  <c r="U1264" i="6" s="1"/>
  <c r="R1264" i="6"/>
  <c r="S1264" i="6" s="1"/>
  <c r="AG1263" i="6"/>
  <c r="AH1263" i="6" s="1"/>
  <c r="AE1263" i="6"/>
  <c r="AA1263" i="6"/>
  <c r="Z1263" i="6"/>
  <c r="T1263" i="6"/>
  <c r="U1263" i="6" s="1"/>
  <c r="R1263" i="6"/>
  <c r="S1263" i="6" s="1"/>
  <c r="AG1262" i="6"/>
  <c r="AH1262" i="6" s="1"/>
  <c r="AE1262" i="6"/>
  <c r="AA1262" i="6"/>
  <c r="Z1262" i="6"/>
  <c r="T1262" i="6"/>
  <c r="U1262" i="6" s="1"/>
  <c r="R1262" i="6"/>
  <c r="S1262" i="6" s="1"/>
  <c r="AG1261" i="6"/>
  <c r="AH1261" i="6" s="1"/>
  <c r="AE1261" i="6"/>
  <c r="AA1261" i="6"/>
  <c r="Z1261" i="6"/>
  <c r="T1261" i="6"/>
  <c r="U1261" i="6" s="1"/>
  <c r="R1261" i="6"/>
  <c r="S1261" i="6" s="1"/>
  <c r="AG1260" i="6"/>
  <c r="AH1260" i="6" s="1"/>
  <c r="AE1260" i="6"/>
  <c r="AA1260" i="6"/>
  <c r="Z1260" i="6"/>
  <c r="T1260" i="6"/>
  <c r="U1260" i="6" s="1"/>
  <c r="R1260" i="6"/>
  <c r="S1260" i="6" s="1"/>
  <c r="AG1259" i="6"/>
  <c r="AH1259" i="6" s="1"/>
  <c r="AE1259" i="6"/>
  <c r="AA1259" i="6"/>
  <c r="Z1259" i="6"/>
  <c r="T1259" i="6"/>
  <c r="U1259" i="6" s="1"/>
  <c r="R1259" i="6"/>
  <c r="S1259" i="6" s="1"/>
  <c r="AG1258" i="6"/>
  <c r="AH1258" i="6" s="1"/>
  <c r="AE1258" i="6"/>
  <c r="AA1258" i="6"/>
  <c r="Z1258" i="6"/>
  <c r="T1258" i="6"/>
  <c r="U1258" i="6" s="1"/>
  <c r="R1258" i="6"/>
  <c r="S1258" i="6" s="1"/>
  <c r="AG1257" i="6"/>
  <c r="AH1257" i="6" s="1"/>
  <c r="AE1257" i="6"/>
  <c r="AA1257" i="6"/>
  <c r="Z1257" i="6"/>
  <c r="T1257" i="6"/>
  <c r="U1257" i="6" s="1"/>
  <c r="R1257" i="6"/>
  <c r="S1257" i="6" s="1"/>
  <c r="AG1256" i="6"/>
  <c r="AH1256" i="6" s="1"/>
  <c r="AE1256" i="6"/>
  <c r="AA1256" i="6"/>
  <c r="Z1256" i="6"/>
  <c r="T1256" i="6"/>
  <c r="U1256" i="6" s="1"/>
  <c r="R1256" i="6"/>
  <c r="S1256" i="6" s="1"/>
  <c r="AG1255" i="6"/>
  <c r="AH1255" i="6" s="1"/>
  <c r="AE1255" i="6"/>
  <c r="AA1255" i="6"/>
  <c r="Z1255" i="6"/>
  <c r="T1255" i="6"/>
  <c r="U1255" i="6" s="1"/>
  <c r="R1255" i="6"/>
  <c r="S1255" i="6" s="1"/>
  <c r="AG1254" i="6"/>
  <c r="AH1254" i="6" s="1"/>
  <c r="AE1254" i="6"/>
  <c r="AA1254" i="6"/>
  <c r="Z1254" i="6"/>
  <c r="T1254" i="6"/>
  <c r="U1254" i="6" s="1"/>
  <c r="R1254" i="6"/>
  <c r="S1254" i="6" s="1"/>
  <c r="AG1253" i="6"/>
  <c r="AH1253" i="6" s="1"/>
  <c r="AE1253" i="6"/>
  <c r="AA1253" i="6"/>
  <c r="Z1253" i="6"/>
  <c r="T1253" i="6"/>
  <c r="U1253" i="6" s="1"/>
  <c r="R1253" i="6"/>
  <c r="S1253" i="6" s="1"/>
  <c r="AG1252" i="6"/>
  <c r="AH1252" i="6" s="1"/>
  <c r="AE1252" i="6"/>
  <c r="AA1252" i="6"/>
  <c r="Z1252" i="6"/>
  <c r="T1252" i="6"/>
  <c r="U1252" i="6" s="1"/>
  <c r="R1252" i="6"/>
  <c r="S1252" i="6" s="1"/>
  <c r="AG1251" i="6"/>
  <c r="AH1251" i="6" s="1"/>
  <c r="AE1251" i="6"/>
  <c r="AA1251" i="6"/>
  <c r="Z1251" i="6"/>
  <c r="T1251" i="6"/>
  <c r="U1251" i="6" s="1"/>
  <c r="R1251" i="6"/>
  <c r="S1251" i="6" s="1"/>
  <c r="AG1250" i="6"/>
  <c r="AH1250" i="6" s="1"/>
  <c r="AE1250" i="6"/>
  <c r="AA1250" i="6"/>
  <c r="Z1250" i="6"/>
  <c r="T1250" i="6"/>
  <c r="U1250" i="6" s="1"/>
  <c r="R1250" i="6"/>
  <c r="S1250" i="6" s="1"/>
  <c r="AG1249" i="6"/>
  <c r="AH1249" i="6" s="1"/>
  <c r="AE1249" i="6"/>
  <c r="AA1249" i="6"/>
  <c r="Z1249" i="6"/>
  <c r="T1249" i="6"/>
  <c r="U1249" i="6" s="1"/>
  <c r="R1249" i="6"/>
  <c r="S1249" i="6" s="1"/>
  <c r="AG1248" i="6"/>
  <c r="AH1248" i="6" s="1"/>
  <c r="AE1248" i="6"/>
  <c r="AA1248" i="6"/>
  <c r="Z1248" i="6"/>
  <c r="T1248" i="6"/>
  <c r="U1248" i="6" s="1"/>
  <c r="R1248" i="6"/>
  <c r="S1248" i="6" s="1"/>
  <c r="AG1247" i="6"/>
  <c r="AH1247" i="6" s="1"/>
  <c r="AE1247" i="6"/>
  <c r="AA1247" i="6"/>
  <c r="Z1247" i="6"/>
  <c r="T1247" i="6"/>
  <c r="U1247" i="6" s="1"/>
  <c r="R1247" i="6"/>
  <c r="S1247" i="6" s="1"/>
  <c r="AG1246" i="6"/>
  <c r="AH1246" i="6" s="1"/>
  <c r="AE1246" i="6"/>
  <c r="AA1246" i="6"/>
  <c r="Z1246" i="6"/>
  <c r="T1246" i="6"/>
  <c r="U1246" i="6" s="1"/>
  <c r="R1246" i="6"/>
  <c r="S1246" i="6" s="1"/>
  <c r="AG1245" i="6"/>
  <c r="AH1245" i="6" s="1"/>
  <c r="AE1245" i="6"/>
  <c r="AA1245" i="6"/>
  <c r="Z1245" i="6"/>
  <c r="T1245" i="6"/>
  <c r="U1245" i="6" s="1"/>
  <c r="R1245" i="6"/>
  <c r="S1245" i="6" s="1"/>
  <c r="AG1244" i="6"/>
  <c r="AH1244" i="6" s="1"/>
  <c r="AE1244" i="6"/>
  <c r="AA1244" i="6"/>
  <c r="Z1244" i="6"/>
  <c r="T1244" i="6"/>
  <c r="U1244" i="6" s="1"/>
  <c r="R1244" i="6"/>
  <c r="S1244" i="6" s="1"/>
  <c r="AG1243" i="6"/>
  <c r="AH1243" i="6" s="1"/>
  <c r="AE1243" i="6"/>
  <c r="AA1243" i="6"/>
  <c r="Z1243" i="6"/>
  <c r="T1243" i="6"/>
  <c r="U1243" i="6" s="1"/>
  <c r="R1243" i="6"/>
  <c r="S1243" i="6" s="1"/>
  <c r="AG1242" i="6"/>
  <c r="AH1242" i="6" s="1"/>
  <c r="AE1242" i="6"/>
  <c r="AA1242" i="6"/>
  <c r="Z1242" i="6"/>
  <c r="T1242" i="6"/>
  <c r="U1242" i="6" s="1"/>
  <c r="R1242" i="6"/>
  <c r="S1242" i="6" s="1"/>
  <c r="AG1241" i="6"/>
  <c r="AH1241" i="6" s="1"/>
  <c r="AE1241" i="6"/>
  <c r="AA1241" i="6"/>
  <c r="Z1241" i="6"/>
  <c r="T1241" i="6"/>
  <c r="U1241" i="6" s="1"/>
  <c r="R1241" i="6"/>
  <c r="S1241" i="6" s="1"/>
  <c r="AG1240" i="6"/>
  <c r="AH1240" i="6" s="1"/>
  <c r="AE1240" i="6"/>
  <c r="AA1240" i="6"/>
  <c r="Z1240" i="6"/>
  <c r="T1240" i="6"/>
  <c r="U1240" i="6" s="1"/>
  <c r="R1240" i="6"/>
  <c r="S1240" i="6" s="1"/>
  <c r="AG1239" i="6"/>
  <c r="AH1239" i="6" s="1"/>
  <c r="AE1239" i="6"/>
  <c r="AA1239" i="6"/>
  <c r="Z1239" i="6"/>
  <c r="T1239" i="6"/>
  <c r="U1239" i="6" s="1"/>
  <c r="R1239" i="6"/>
  <c r="S1239" i="6" s="1"/>
  <c r="AG1238" i="6"/>
  <c r="AH1238" i="6" s="1"/>
  <c r="AE1238" i="6"/>
  <c r="AA1238" i="6"/>
  <c r="Z1238" i="6"/>
  <c r="T1238" i="6"/>
  <c r="U1238" i="6" s="1"/>
  <c r="R1238" i="6"/>
  <c r="S1238" i="6" s="1"/>
  <c r="AG1237" i="6"/>
  <c r="AH1237" i="6" s="1"/>
  <c r="AE1237" i="6"/>
  <c r="AA1237" i="6"/>
  <c r="Z1237" i="6"/>
  <c r="T1237" i="6"/>
  <c r="U1237" i="6" s="1"/>
  <c r="R1237" i="6"/>
  <c r="S1237" i="6" s="1"/>
  <c r="AG1236" i="6"/>
  <c r="AH1236" i="6" s="1"/>
  <c r="AE1236" i="6"/>
  <c r="AA1236" i="6"/>
  <c r="Z1236" i="6"/>
  <c r="T1236" i="6"/>
  <c r="U1236" i="6" s="1"/>
  <c r="R1236" i="6"/>
  <c r="S1236" i="6" s="1"/>
  <c r="AG1235" i="6"/>
  <c r="AH1235" i="6" s="1"/>
  <c r="AE1235" i="6"/>
  <c r="AA1235" i="6"/>
  <c r="Z1235" i="6"/>
  <c r="T1235" i="6"/>
  <c r="U1235" i="6" s="1"/>
  <c r="R1235" i="6"/>
  <c r="S1235" i="6" s="1"/>
  <c r="AG1234" i="6"/>
  <c r="AH1234" i="6" s="1"/>
  <c r="AE1234" i="6"/>
  <c r="AA1234" i="6"/>
  <c r="Z1234" i="6"/>
  <c r="T1234" i="6"/>
  <c r="U1234" i="6" s="1"/>
  <c r="R1234" i="6"/>
  <c r="S1234" i="6" s="1"/>
  <c r="AG1233" i="6"/>
  <c r="AH1233" i="6" s="1"/>
  <c r="AE1233" i="6"/>
  <c r="AA1233" i="6"/>
  <c r="Z1233" i="6"/>
  <c r="T1233" i="6"/>
  <c r="U1233" i="6" s="1"/>
  <c r="R1233" i="6"/>
  <c r="S1233" i="6" s="1"/>
  <c r="AG1232" i="6"/>
  <c r="AH1232" i="6" s="1"/>
  <c r="AE1232" i="6"/>
  <c r="AA1232" i="6"/>
  <c r="Z1232" i="6"/>
  <c r="T1232" i="6"/>
  <c r="U1232" i="6" s="1"/>
  <c r="R1232" i="6"/>
  <c r="S1232" i="6" s="1"/>
  <c r="AG1231" i="6"/>
  <c r="AH1231" i="6" s="1"/>
  <c r="AE1231" i="6"/>
  <c r="AA1231" i="6"/>
  <c r="Z1231" i="6"/>
  <c r="T1231" i="6"/>
  <c r="U1231" i="6" s="1"/>
  <c r="R1231" i="6"/>
  <c r="S1231" i="6" s="1"/>
  <c r="AG1230" i="6"/>
  <c r="AH1230" i="6" s="1"/>
  <c r="AE1230" i="6"/>
  <c r="AA1230" i="6"/>
  <c r="Z1230" i="6"/>
  <c r="T1230" i="6"/>
  <c r="U1230" i="6" s="1"/>
  <c r="R1230" i="6"/>
  <c r="S1230" i="6" s="1"/>
  <c r="AG1229" i="6"/>
  <c r="AH1229" i="6" s="1"/>
  <c r="AE1229" i="6"/>
  <c r="AA1229" i="6"/>
  <c r="Z1229" i="6"/>
  <c r="T1229" i="6"/>
  <c r="U1229" i="6" s="1"/>
  <c r="R1229" i="6"/>
  <c r="S1229" i="6" s="1"/>
  <c r="AG1228" i="6"/>
  <c r="AH1228" i="6" s="1"/>
  <c r="AE1228" i="6"/>
  <c r="AA1228" i="6"/>
  <c r="Z1228" i="6"/>
  <c r="T1228" i="6"/>
  <c r="U1228" i="6" s="1"/>
  <c r="R1228" i="6"/>
  <c r="S1228" i="6" s="1"/>
  <c r="AG1227" i="6"/>
  <c r="AH1227" i="6" s="1"/>
  <c r="AE1227" i="6"/>
  <c r="AA1227" i="6"/>
  <c r="Z1227" i="6"/>
  <c r="T1227" i="6"/>
  <c r="U1227" i="6" s="1"/>
  <c r="R1227" i="6"/>
  <c r="S1227" i="6" s="1"/>
  <c r="AG1226" i="6"/>
  <c r="AH1226" i="6" s="1"/>
  <c r="AE1226" i="6"/>
  <c r="AA1226" i="6"/>
  <c r="Z1226" i="6"/>
  <c r="T1226" i="6"/>
  <c r="U1226" i="6" s="1"/>
  <c r="R1226" i="6"/>
  <c r="S1226" i="6" s="1"/>
  <c r="AG1225" i="6"/>
  <c r="AH1225" i="6" s="1"/>
  <c r="AE1225" i="6"/>
  <c r="AA1225" i="6"/>
  <c r="Z1225" i="6"/>
  <c r="T1225" i="6"/>
  <c r="U1225" i="6" s="1"/>
  <c r="R1225" i="6"/>
  <c r="S1225" i="6" s="1"/>
  <c r="AG1224" i="6"/>
  <c r="AH1224" i="6" s="1"/>
  <c r="AE1224" i="6"/>
  <c r="AA1224" i="6"/>
  <c r="Z1224" i="6"/>
  <c r="T1224" i="6"/>
  <c r="U1224" i="6" s="1"/>
  <c r="R1224" i="6"/>
  <c r="S1224" i="6" s="1"/>
  <c r="AG1223" i="6"/>
  <c r="AH1223" i="6" s="1"/>
  <c r="AE1223" i="6"/>
  <c r="AA1223" i="6"/>
  <c r="Z1223" i="6"/>
  <c r="T1223" i="6"/>
  <c r="U1223" i="6" s="1"/>
  <c r="R1223" i="6"/>
  <c r="S1223" i="6" s="1"/>
  <c r="AG1222" i="6"/>
  <c r="AH1222" i="6" s="1"/>
  <c r="AE1222" i="6"/>
  <c r="AA1222" i="6"/>
  <c r="Z1222" i="6"/>
  <c r="T1222" i="6"/>
  <c r="U1222" i="6" s="1"/>
  <c r="R1222" i="6"/>
  <c r="S1222" i="6" s="1"/>
  <c r="AG1221" i="6"/>
  <c r="AH1221" i="6" s="1"/>
  <c r="AE1221" i="6"/>
  <c r="AA1221" i="6"/>
  <c r="Z1221" i="6"/>
  <c r="T1221" i="6"/>
  <c r="U1221" i="6" s="1"/>
  <c r="R1221" i="6"/>
  <c r="S1221" i="6" s="1"/>
  <c r="AG1220" i="6"/>
  <c r="AH1220" i="6" s="1"/>
  <c r="AE1220" i="6"/>
  <c r="AA1220" i="6"/>
  <c r="Z1220" i="6"/>
  <c r="T1220" i="6"/>
  <c r="U1220" i="6" s="1"/>
  <c r="R1220" i="6"/>
  <c r="S1220" i="6" s="1"/>
  <c r="AG1219" i="6"/>
  <c r="AH1219" i="6" s="1"/>
  <c r="AE1219" i="6"/>
  <c r="AA1219" i="6"/>
  <c r="Z1219" i="6"/>
  <c r="T1219" i="6"/>
  <c r="U1219" i="6" s="1"/>
  <c r="R1219" i="6"/>
  <c r="S1219" i="6" s="1"/>
  <c r="AG1218" i="6"/>
  <c r="AH1218" i="6" s="1"/>
  <c r="AE1218" i="6"/>
  <c r="AA1218" i="6"/>
  <c r="Z1218" i="6"/>
  <c r="T1218" i="6"/>
  <c r="U1218" i="6" s="1"/>
  <c r="R1218" i="6"/>
  <c r="S1218" i="6" s="1"/>
  <c r="AG1217" i="6"/>
  <c r="AH1217" i="6" s="1"/>
  <c r="AE1217" i="6"/>
  <c r="AA1217" i="6"/>
  <c r="Z1217" i="6"/>
  <c r="T1217" i="6"/>
  <c r="U1217" i="6" s="1"/>
  <c r="R1217" i="6"/>
  <c r="S1217" i="6" s="1"/>
  <c r="AG1216" i="6"/>
  <c r="AH1216" i="6" s="1"/>
  <c r="AE1216" i="6"/>
  <c r="AA1216" i="6"/>
  <c r="Z1216" i="6"/>
  <c r="T1216" i="6"/>
  <c r="U1216" i="6" s="1"/>
  <c r="R1216" i="6"/>
  <c r="S1216" i="6" s="1"/>
  <c r="AG1215" i="6"/>
  <c r="AH1215" i="6" s="1"/>
  <c r="AE1215" i="6"/>
  <c r="AA1215" i="6"/>
  <c r="Z1215" i="6"/>
  <c r="T1215" i="6"/>
  <c r="U1215" i="6" s="1"/>
  <c r="R1215" i="6"/>
  <c r="S1215" i="6" s="1"/>
  <c r="AG1214" i="6"/>
  <c r="AH1214" i="6" s="1"/>
  <c r="AE1214" i="6"/>
  <c r="AA1214" i="6"/>
  <c r="Z1214" i="6"/>
  <c r="T1214" i="6"/>
  <c r="U1214" i="6" s="1"/>
  <c r="R1214" i="6"/>
  <c r="S1214" i="6" s="1"/>
  <c r="AG1213" i="6"/>
  <c r="AH1213" i="6" s="1"/>
  <c r="AE1213" i="6"/>
  <c r="AA1213" i="6"/>
  <c r="Z1213" i="6"/>
  <c r="T1213" i="6"/>
  <c r="U1213" i="6" s="1"/>
  <c r="R1213" i="6"/>
  <c r="S1213" i="6" s="1"/>
  <c r="AG1212" i="6"/>
  <c r="AH1212" i="6" s="1"/>
  <c r="AE1212" i="6"/>
  <c r="AA1212" i="6"/>
  <c r="Z1212" i="6"/>
  <c r="T1212" i="6"/>
  <c r="U1212" i="6" s="1"/>
  <c r="R1212" i="6"/>
  <c r="S1212" i="6" s="1"/>
  <c r="AG1211" i="6"/>
  <c r="AH1211" i="6" s="1"/>
  <c r="AE1211" i="6"/>
  <c r="AA1211" i="6"/>
  <c r="Z1211" i="6"/>
  <c r="T1211" i="6"/>
  <c r="U1211" i="6" s="1"/>
  <c r="R1211" i="6"/>
  <c r="S1211" i="6" s="1"/>
  <c r="AG1210" i="6"/>
  <c r="AH1210" i="6" s="1"/>
  <c r="AE1210" i="6"/>
  <c r="AA1210" i="6"/>
  <c r="Z1210" i="6"/>
  <c r="T1210" i="6"/>
  <c r="U1210" i="6" s="1"/>
  <c r="R1210" i="6"/>
  <c r="S1210" i="6" s="1"/>
  <c r="AG1209" i="6"/>
  <c r="AH1209" i="6" s="1"/>
  <c r="AE1209" i="6"/>
  <c r="AA1209" i="6"/>
  <c r="Z1209" i="6"/>
  <c r="T1209" i="6"/>
  <c r="U1209" i="6" s="1"/>
  <c r="R1209" i="6"/>
  <c r="S1209" i="6" s="1"/>
  <c r="AG1208" i="6"/>
  <c r="AH1208" i="6" s="1"/>
  <c r="AE1208" i="6"/>
  <c r="AA1208" i="6"/>
  <c r="Z1208" i="6"/>
  <c r="T1208" i="6"/>
  <c r="U1208" i="6" s="1"/>
  <c r="R1208" i="6"/>
  <c r="S1208" i="6" s="1"/>
  <c r="AG1207" i="6"/>
  <c r="AH1207" i="6" s="1"/>
  <c r="AE1207" i="6"/>
  <c r="AA1207" i="6"/>
  <c r="Z1207" i="6"/>
  <c r="T1207" i="6"/>
  <c r="U1207" i="6" s="1"/>
  <c r="R1207" i="6"/>
  <c r="S1207" i="6" s="1"/>
  <c r="AG1206" i="6"/>
  <c r="AH1206" i="6" s="1"/>
  <c r="AE1206" i="6"/>
  <c r="AA1206" i="6"/>
  <c r="Z1206" i="6"/>
  <c r="T1206" i="6"/>
  <c r="U1206" i="6" s="1"/>
  <c r="R1206" i="6"/>
  <c r="S1206" i="6" s="1"/>
  <c r="AG1205" i="6"/>
  <c r="AH1205" i="6" s="1"/>
  <c r="AE1205" i="6"/>
  <c r="AA1205" i="6"/>
  <c r="Z1205" i="6"/>
  <c r="T1205" i="6"/>
  <c r="U1205" i="6" s="1"/>
  <c r="R1205" i="6"/>
  <c r="S1205" i="6" s="1"/>
  <c r="AG1204" i="6"/>
  <c r="AH1204" i="6" s="1"/>
  <c r="AE1204" i="6"/>
  <c r="AA1204" i="6"/>
  <c r="Z1204" i="6"/>
  <c r="T1204" i="6"/>
  <c r="U1204" i="6" s="1"/>
  <c r="R1204" i="6"/>
  <c r="S1204" i="6" s="1"/>
  <c r="AG1203" i="6"/>
  <c r="AH1203" i="6" s="1"/>
  <c r="AE1203" i="6"/>
  <c r="AA1203" i="6"/>
  <c r="Z1203" i="6"/>
  <c r="T1203" i="6"/>
  <c r="U1203" i="6" s="1"/>
  <c r="R1203" i="6"/>
  <c r="S1203" i="6" s="1"/>
  <c r="AG1202" i="6"/>
  <c r="AH1202" i="6" s="1"/>
  <c r="AE1202" i="6"/>
  <c r="AA1202" i="6"/>
  <c r="Z1202" i="6"/>
  <c r="T1202" i="6"/>
  <c r="U1202" i="6" s="1"/>
  <c r="R1202" i="6"/>
  <c r="S1202" i="6" s="1"/>
  <c r="AG1201" i="6"/>
  <c r="AH1201" i="6" s="1"/>
  <c r="AE1201" i="6"/>
  <c r="AA1201" i="6"/>
  <c r="Z1201" i="6"/>
  <c r="T1201" i="6"/>
  <c r="U1201" i="6" s="1"/>
  <c r="R1201" i="6"/>
  <c r="S1201" i="6" s="1"/>
  <c r="AG1200" i="6"/>
  <c r="AH1200" i="6" s="1"/>
  <c r="AE1200" i="6"/>
  <c r="AA1200" i="6"/>
  <c r="Z1200" i="6"/>
  <c r="T1200" i="6"/>
  <c r="U1200" i="6" s="1"/>
  <c r="R1200" i="6"/>
  <c r="S1200" i="6" s="1"/>
  <c r="AG1199" i="6"/>
  <c r="AH1199" i="6" s="1"/>
  <c r="AE1199" i="6"/>
  <c r="AA1199" i="6"/>
  <c r="Z1199" i="6"/>
  <c r="T1199" i="6"/>
  <c r="U1199" i="6" s="1"/>
  <c r="R1199" i="6"/>
  <c r="S1199" i="6" s="1"/>
  <c r="AG1198" i="6"/>
  <c r="AH1198" i="6" s="1"/>
  <c r="AE1198" i="6"/>
  <c r="AA1198" i="6"/>
  <c r="Z1198" i="6"/>
  <c r="T1198" i="6"/>
  <c r="U1198" i="6" s="1"/>
  <c r="R1198" i="6"/>
  <c r="S1198" i="6" s="1"/>
  <c r="AG1197" i="6"/>
  <c r="AH1197" i="6" s="1"/>
  <c r="AE1197" i="6"/>
  <c r="AA1197" i="6"/>
  <c r="Z1197" i="6"/>
  <c r="T1197" i="6"/>
  <c r="U1197" i="6" s="1"/>
  <c r="R1197" i="6"/>
  <c r="S1197" i="6" s="1"/>
  <c r="AG1196" i="6"/>
  <c r="AH1196" i="6" s="1"/>
  <c r="AE1196" i="6"/>
  <c r="AA1196" i="6"/>
  <c r="Z1196" i="6"/>
  <c r="T1196" i="6"/>
  <c r="U1196" i="6" s="1"/>
  <c r="R1196" i="6"/>
  <c r="S1196" i="6" s="1"/>
  <c r="AG1195" i="6"/>
  <c r="AH1195" i="6" s="1"/>
  <c r="AE1195" i="6"/>
  <c r="AA1195" i="6"/>
  <c r="Z1195" i="6"/>
  <c r="T1195" i="6"/>
  <c r="U1195" i="6" s="1"/>
  <c r="R1195" i="6"/>
  <c r="S1195" i="6" s="1"/>
  <c r="AG1194" i="6"/>
  <c r="AH1194" i="6" s="1"/>
  <c r="AE1194" i="6"/>
  <c r="AA1194" i="6"/>
  <c r="Z1194" i="6"/>
  <c r="T1194" i="6"/>
  <c r="U1194" i="6" s="1"/>
  <c r="R1194" i="6"/>
  <c r="S1194" i="6" s="1"/>
  <c r="AG1193" i="6"/>
  <c r="AH1193" i="6" s="1"/>
  <c r="AE1193" i="6"/>
  <c r="AA1193" i="6"/>
  <c r="Z1193" i="6"/>
  <c r="T1193" i="6"/>
  <c r="U1193" i="6" s="1"/>
  <c r="R1193" i="6"/>
  <c r="S1193" i="6" s="1"/>
  <c r="AG1192" i="6"/>
  <c r="AH1192" i="6" s="1"/>
  <c r="AE1192" i="6"/>
  <c r="AA1192" i="6"/>
  <c r="Z1192" i="6"/>
  <c r="T1192" i="6"/>
  <c r="U1192" i="6" s="1"/>
  <c r="R1192" i="6"/>
  <c r="S1192" i="6" s="1"/>
  <c r="AG1191" i="6"/>
  <c r="AH1191" i="6" s="1"/>
  <c r="AE1191" i="6"/>
  <c r="AA1191" i="6"/>
  <c r="Z1191" i="6"/>
  <c r="T1191" i="6"/>
  <c r="U1191" i="6" s="1"/>
  <c r="R1191" i="6"/>
  <c r="S1191" i="6" s="1"/>
  <c r="AG1190" i="6"/>
  <c r="AH1190" i="6" s="1"/>
  <c r="AE1190" i="6"/>
  <c r="AA1190" i="6"/>
  <c r="Z1190" i="6"/>
  <c r="T1190" i="6"/>
  <c r="U1190" i="6" s="1"/>
  <c r="R1190" i="6"/>
  <c r="S1190" i="6" s="1"/>
  <c r="AG1189" i="6"/>
  <c r="AH1189" i="6" s="1"/>
  <c r="AE1189" i="6"/>
  <c r="AA1189" i="6"/>
  <c r="Z1189" i="6"/>
  <c r="T1189" i="6"/>
  <c r="U1189" i="6" s="1"/>
  <c r="R1189" i="6"/>
  <c r="S1189" i="6" s="1"/>
  <c r="AG1188" i="6"/>
  <c r="AH1188" i="6" s="1"/>
  <c r="AE1188" i="6"/>
  <c r="AA1188" i="6"/>
  <c r="Z1188" i="6"/>
  <c r="T1188" i="6"/>
  <c r="U1188" i="6" s="1"/>
  <c r="R1188" i="6"/>
  <c r="S1188" i="6" s="1"/>
  <c r="AG1187" i="6"/>
  <c r="AH1187" i="6" s="1"/>
  <c r="AE1187" i="6"/>
  <c r="AA1187" i="6"/>
  <c r="Z1187" i="6"/>
  <c r="T1187" i="6"/>
  <c r="U1187" i="6" s="1"/>
  <c r="R1187" i="6"/>
  <c r="S1187" i="6" s="1"/>
  <c r="AG1186" i="6"/>
  <c r="AH1186" i="6" s="1"/>
  <c r="AE1186" i="6"/>
  <c r="AA1186" i="6"/>
  <c r="Z1186" i="6"/>
  <c r="T1186" i="6"/>
  <c r="U1186" i="6" s="1"/>
  <c r="R1186" i="6"/>
  <c r="S1186" i="6" s="1"/>
  <c r="AG1185" i="6"/>
  <c r="AH1185" i="6" s="1"/>
  <c r="AE1185" i="6"/>
  <c r="AA1185" i="6"/>
  <c r="Z1185" i="6"/>
  <c r="T1185" i="6"/>
  <c r="U1185" i="6" s="1"/>
  <c r="R1185" i="6"/>
  <c r="S1185" i="6" s="1"/>
  <c r="AG1184" i="6"/>
  <c r="AH1184" i="6" s="1"/>
  <c r="AE1184" i="6"/>
  <c r="AA1184" i="6"/>
  <c r="Z1184" i="6"/>
  <c r="T1184" i="6"/>
  <c r="U1184" i="6" s="1"/>
  <c r="R1184" i="6"/>
  <c r="S1184" i="6" s="1"/>
  <c r="AG1183" i="6"/>
  <c r="AH1183" i="6" s="1"/>
  <c r="AE1183" i="6"/>
  <c r="AA1183" i="6"/>
  <c r="Z1183" i="6"/>
  <c r="T1183" i="6"/>
  <c r="U1183" i="6" s="1"/>
  <c r="R1183" i="6"/>
  <c r="S1183" i="6" s="1"/>
  <c r="AG1182" i="6"/>
  <c r="AH1182" i="6" s="1"/>
  <c r="AE1182" i="6"/>
  <c r="AA1182" i="6"/>
  <c r="Z1182" i="6"/>
  <c r="T1182" i="6"/>
  <c r="U1182" i="6" s="1"/>
  <c r="R1182" i="6"/>
  <c r="S1182" i="6" s="1"/>
  <c r="AG1181" i="6"/>
  <c r="AH1181" i="6" s="1"/>
  <c r="AE1181" i="6"/>
  <c r="AA1181" i="6"/>
  <c r="Z1181" i="6"/>
  <c r="T1181" i="6"/>
  <c r="U1181" i="6" s="1"/>
  <c r="R1181" i="6"/>
  <c r="S1181" i="6" s="1"/>
  <c r="AG1180" i="6"/>
  <c r="AH1180" i="6" s="1"/>
  <c r="AE1180" i="6"/>
  <c r="AA1180" i="6"/>
  <c r="Z1180" i="6"/>
  <c r="T1180" i="6"/>
  <c r="U1180" i="6" s="1"/>
  <c r="R1180" i="6"/>
  <c r="S1180" i="6" s="1"/>
  <c r="AG1179" i="6"/>
  <c r="AH1179" i="6" s="1"/>
  <c r="AE1179" i="6"/>
  <c r="AA1179" i="6"/>
  <c r="Z1179" i="6"/>
  <c r="T1179" i="6"/>
  <c r="U1179" i="6" s="1"/>
  <c r="R1179" i="6"/>
  <c r="S1179" i="6" s="1"/>
  <c r="AG1178" i="6"/>
  <c r="AH1178" i="6" s="1"/>
  <c r="AE1178" i="6"/>
  <c r="AA1178" i="6"/>
  <c r="Z1178" i="6"/>
  <c r="T1178" i="6"/>
  <c r="U1178" i="6" s="1"/>
  <c r="R1178" i="6"/>
  <c r="S1178" i="6" s="1"/>
  <c r="AG1177" i="6"/>
  <c r="AH1177" i="6" s="1"/>
  <c r="AE1177" i="6"/>
  <c r="AA1177" i="6"/>
  <c r="Z1177" i="6"/>
  <c r="T1177" i="6"/>
  <c r="U1177" i="6" s="1"/>
  <c r="R1177" i="6"/>
  <c r="S1177" i="6" s="1"/>
  <c r="AG1176" i="6"/>
  <c r="AH1176" i="6" s="1"/>
  <c r="AE1176" i="6"/>
  <c r="AA1176" i="6"/>
  <c r="Z1176" i="6"/>
  <c r="T1176" i="6"/>
  <c r="U1176" i="6" s="1"/>
  <c r="R1176" i="6"/>
  <c r="S1176" i="6" s="1"/>
  <c r="AG1175" i="6"/>
  <c r="AH1175" i="6" s="1"/>
  <c r="AE1175" i="6"/>
  <c r="AA1175" i="6"/>
  <c r="Z1175" i="6"/>
  <c r="T1175" i="6"/>
  <c r="U1175" i="6" s="1"/>
  <c r="R1175" i="6"/>
  <c r="S1175" i="6" s="1"/>
  <c r="AG1174" i="6"/>
  <c r="AH1174" i="6" s="1"/>
  <c r="AE1174" i="6"/>
  <c r="AA1174" i="6"/>
  <c r="Z1174" i="6"/>
  <c r="T1174" i="6"/>
  <c r="U1174" i="6" s="1"/>
  <c r="R1174" i="6"/>
  <c r="S1174" i="6" s="1"/>
  <c r="AG1173" i="6"/>
  <c r="AH1173" i="6" s="1"/>
  <c r="AE1173" i="6"/>
  <c r="AA1173" i="6"/>
  <c r="Z1173" i="6"/>
  <c r="T1173" i="6"/>
  <c r="U1173" i="6" s="1"/>
  <c r="R1173" i="6"/>
  <c r="S1173" i="6" s="1"/>
  <c r="AG1172" i="6"/>
  <c r="AH1172" i="6" s="1"/>
  <c r="AE1172" i="6"/>
  <c r="AA1172" i="6"/>
  <c r="Z1172" i="6"/>
  <c r="T1172" i="6"/>
  <c r="U1172" i="6" s="1"/>
  <c r="R1172" i="6"/>
  <c r="S1172" i="6" s="1"/>
  <c r="AG1171" i="6"/>
  <c r="AH1171" i="6" s="1"/>
  <c r="AE1171" i="6"/>
  <c r="AA1171" i="6"/>
  <c r="Z1171" i="6"/>
  <c r="T1171" i="6"/>
  <c r="U1171" i="6" s="1"/>
  <c r="R1171" i="6"/>
  <c r="S1171" i="6" s="1"/>
  <c r="AG1170" i="6"/>
  <c r="AH1170" i="6" s="1"/>
  <c r="AE1170" i="6"/>
  <c r="AA1170" i="6"/>
  <c r="Z1170" i="6"/>
  <c r="T1170" i="6"/>
  <c r="U1170" i="6" s="1"/>
  <c r="R1170" i="6"/>
  <c r="S1170" i="6" s="1"/>
  <c r="AG1169" i="6"/>
  <c r="AH1169" i="6" s="1"/>
  <c r="AE1169" i="6"/>
  <c r="AA1169" i="6"/>
  <c r="Z1169" i="6"/>
  <c r="T1169" i="6"/>
  <c r="U1169" i="6" s="1"/>
  <c r="R1169" i="6"/>
  <c r="S1169" i="6" s="1"/>
  <c r="AG1168" i="6"/>
  <c r="AH1168" i="6" s="1"/>
  <c r="AE1168" i="6"/>
  <c r="AA1168" i="6"/>
  <c r="Z1168" i="6"/>
  <c r="T1168" i="6"/>
  <c r="U1168" i="6" s="1"/>
  <c r="R1168" i="6"/>
  <c r="S1168" i="6" s="1"/>
  <c r="AG1167" i="6"/>
  <c r="AH1167" i="6" s="1"/>
  <c r="AE1167" i="6"/>
  <c r="AA1167" i="6"/>
  <c r="Z1167" i="6"/>
  <c r="T1167" i="6"/>
  <c r="U1167" i="6" s="1"/>
  <c r="R1167" i="6"/>
  <c r="S1167" i="6" s="1"/>
  <c r="AG1166" i="6"/>
  <c r="AH1166" i="6" s="1"/>
  <c r="AE1166" i="6"/>
  <c r="AA1166" i="6"/>
  <c r="Z1166" i="6"/>
  <c r="T1166" i="6"/>
  <c r="U1166" i="6" s="1"/>
  <c r="R1166" i="6"/>
  <c r="S1166" i="6" s="1"/>
  <c r="AG1165" i="6"/>
  <c r="AH1165" i="6" s="1"/>
  <c r="AE1165" i="6"/>
  <c r="AA1165" i="6"/>
  <c r="Z1165" i="6"/>
  <c r="T1165" i="6"/>
  <c r="U1165" i="6" s="1"/>
  <c r="R1165" i="6"/>
  <c r="S1165" i="6" s="1"/>
  <c r="AG1164" i="6"/>
  <c r="AH1164" i="6" s="1"/>
  <c r="AE1164" i="6"/>
  <c r="AA1164" i="6"/>
  <c r="Z1164" i="6"/>
  <c r="T1164" i="6"/>
  <c r="U1164" i="6" s="1"/>
  <c r="R1164" i="6"/>
  <c r="S1164" i="6" s="1"/>
  <c r="AG1163" i="6"/>
  <c r="AH1163" i="6" s="1"/>
  <c r="AE1163" i="6"/>
  <c r="AA1163" i="6"/>
  <c r="Z1163" i="6"/>
  <c r="T1163" i="6"/>
  <c r="U1163" i="6" s="1"/>
  <c r="R1163" i="6"/>
  <c r="S1163" i="6" s="1"/>
  <c r="AG1162" i="6"/>
  <c r="AH1162" i="6" s="1"/>
  <c r="AE1162" i="6"/>
  <c r="AA1162" i="6"/>
  <c r="Z1162" i="6"/>
  <c r="T1162" i="6"/>
  <c r="U1162" i="6" s="1"/>
  <c r="R1162" i="6"/>
  <c r="S1162" i="6" s="1"/>
  <c r="AG1161" i="6"/>
  <c r="AH1161" i="6" s="1"/>
  <c r="AE1161" i="6"/>
  <c r="AA1161" i="6"/>
  <c r="Z1161" i="6"/>
  <c r="T1161" i="6"/>
  <c r="U1161" i="6" s="1"/>
  <c r="R1161" i="6"/>
  <c r="S1161" i="6" s="1"/>
  <c r="AG1160" i="6"/>
  <c r="AH1160" i="6" s="1"/>
  <c r="AE1160" i="6"/>
  <c r="AA1160" i="6"/>
  <c r="Z1160" i="6"/>
  <c r="T1160" i="6"/>
  <c r="U1160" i="6" s="1"/>
  <c r="R1160" i="6"/>
  <c r="S1160" i="6" s="1"/>
  <c r="AG1159" i="6"/>
  <c r="AH1159" i="6" s="1"/>
  <c r="AE1159" i="6"/>
  <c r="AA1159" i="6"/>
  <c r="Z1159" i="6"/>
  <c r="T1159" i="6"/>
  <c r="U1159" i="6" s="1"/>
  <c r="R1159" i="6"/>
  <c r="S1159" i="6" s="1"/>
  <c r="AG1158" i="6"/>
  <c r="AH1158" i="6" s="1"/>
  <c r="AE1158" i="6"/>
  <c r="AA1158" i="6"/>
  <c r="Z1158" i="6"/>
  <c r="T1158" i="6"/>
  <c r="U1158" i="6" s="1"/>
  <c r="R1158" i="6"/>
  <c r="S1158" i="6" s="1"/>
  <c r="AG1157" i="6"/>
  <c r="AH1157" i="6" s="1"/>
  <c r="AE1157" i="6"/>
  <c r="AA1157" i="6"/>
  <c r="Z1157" i="6"/>
  <c r="T1157" i="6"/>
  <c r="U1157" i="6" s="1"/>
  <c r="R1157" i="6"/>
  <c r="S1157" i="6" s="1"/>
  <c r="AG1156" i="6"/>
  <c r="AH1156" i="6" s="1"/>
  <c r="AE1156" i="6"/>
  <c r="AA1156" i="6"/>
  <c r="Z1156" i="6"/>
  <c r="T1156" i="6"/>
  <c r="U1156" i="6" s="1"/>
  <c r="R1156" i="6"/>
  <c r="S1156" i="6" s="1"/>
  <c r="AG1155" i="6"/>
  <c r="AH1155" i="6" s="1"/>
  <c r="AE1155" i="6"/>
  <c r="AA1155" i="6"/>
  <c r="Z1155" i="6"/>
  <c r="T1155" i="6"/>
  <c r="U1155" i="6" s="1"/>
  <c r="R1155" i="6"/>
  <c r="S1155" i="6" s="1"/>
  <c r="AG1154" i="6"/>
  <c r="AH1154" i="6" s="1"/>
  <c r="AE1154" i="6"/>
  <c r="AA1154" i="6"/>
  <c r="Z1154" i="6"/>
  <c r="T1154" i="6"/>
  <c r="U1154" i="6" s="1"/>
  <c r="R1154" i="6"/>
  <c r="S1154" i="6" s="1"/>
  <c r="AG1153" i="6"/>
  <c r="AH1153" i="6" s="1"/>
  <c r="AE1153" i="6"/>
  <c r="AA1153" i="6"/>
  <c r="Z1153" i="6"/>
  <c r="T1153" i="6"/>
  <c r="U1153" i="6" s="1"/>
  <c r="R1153" i="6"/>
  <c r="S1153" i="6" s="1"/>
  <c r="AG1152" i="6"/>
  <c r="AH1152" i="6" s="1"/>
  <c r="AE1152" i="6"/>
  <c r="AA1152" i="6"/>
  <c r="Z1152" i="6"/>
  <c r="T1152" i="6"/>
  <c r="U1152" i="6" s="1"/>
  <c r="R1152" i="6"/>
  <c r="S1152" i="6" s="1"/>
  <c r="AG1151" i="6"/>
  <c r="AH1151" i="6" s="1"/>
  <c r="AE1151" i="6"/>
  <c r="AA1151" i="6"/>
  <c r="Z1151" i="6"/>
  <c r="T1151" i="6"/>
  <c r="U1151" i="6" s="1"/>
  <c r="R1151" i="6"/>
  <c r="S1151" i="6" s="1"/>
  <c r="AG1150" i="6"/>
  <c r="AH1150" i="6" s="1"/>
  <c r="AE1150" i="6"/>
  <c r="AA1150" i="6"/>
  <c r="Z1150" i="6"/>
  <c r="T1150" i="6"/>
  <c r="U1150" i="6" s="1"/>
  <c r="R1150" i="6"/>
  <c r="S1150" i="6" s="1"/>
  <c r="AG1149" i="6"/>
  <c r="AH1149" i="6" s="1"/>
  <c r="AE1149" i="6"/>
  <c r="AA1149" i="6"/>
  <c r="Z1149" i="6"/>
  <c r="T1149" i="6"/>
  <c r="U1149" i="6" s="1"/>
  <c r="R1149" i="6"/>
  <c r="S1149" i="6" s="1"/>
  <c r="AG1148" i="6"/>
  <c r="AH1148" i="6" s="1"/>
  <c r="AE1148" i="6"/>
  <c r="AA1148" i="6"/>
  <c r="Z1148" i="6"/>
  <c r="T1148" i="6"/>
  <c r="U1148" i="6" s="1"/>
  <c r="R1148" i="6"/>
  <c r="S1148" i="6" s="1"/>
  <c r="AG1147" i="6"/>
  <c r="AH1147" i="6" s="1"/>
  <c r="AE1147" i="6"/>
  <c r="AA1147" i="6"/>
  <c r="Z1147" i="6"/>
  <c r="T1147" i="6"/>
  <c r="U1147" i="6" s="1"/>
  <c r="R1147" i="6"/>
  <c r="S1147" i="6" s="1"/>
  <c r="AG1146" i="6"/>
  <c r="AH1146" i="6" s="1"/>
  <c r="AE1146" i="6"/>
  <c r="AA1146" i="6"/>
  <c r="Z1146" i="6"/>
  <c r="T1146" i="6"/>
  <c r="U1146" i="6" s="1"/>
  <c r="R1146" i="6"/>
  <c r="S1146" i="6" s="1"/>
  <c r="AG1145" i="6"/>
  <c r="AH1145" i="6" s="1"/>
  <c r="AE1145" i="6"/>
  <c r="AA1145" i="6"/>
  <c r="Z1145" i="6"/>
  <c r="T1145" i="6"/>
  <c r="U1145" i="6" s="1"/>
  <c r="R1145" i="6"/>
  <c r="S1145" i="6" s="1"/>
  <c r="AG1144" i="6"/>
  <c r="AH1144" i="6" s="1"/>
  <c r="AE1144" i="6"/>
  <c r="AA1144" i="6"/>
  <c r="Z1144" i="6"/>
  <c r="T1144" i="6"/>
  <c r="U1144" i="6" s="1"/>
  <c r="R1144" i="6"/>
  <c r="S1144" i="6" s="1"/>
  <c r="AG1143" i="6"/>
  <c r="AH1143" i="6" s="1"/>
  <c r="AE1143" i="6"/>
  <c r="AA1143" i="6"/>
  <c r="Z1143" i="6"/>
  <c r="T1143" i="6"/>
  <c r="U1143" i="6" s="1"/>
  <c r="R1143" i="6"/>
  <c r="S1143" i="6" s="1"/>
  <c r="AG1142" i="6"/>
  <c r="AH1142" i="6" s="1"/>
  <c r="AE1142" i="6"/>
  <c r="AA1142" i="6"/>
  <c r="Z1142" i="6"/>
  <c r="T1142" i="6"/>
  <c r="U1142" i="6" s="1"/>
  <c r="R1142" i="6"/>
  <c r="S1142" i="6" s="1"/>
  <c r="AG1141" i="6"/>
  <c r="AH1141" i="6" s="1"/>
  <c r="AE1141" i="6"/>
  <c r="AA1141" i="6"/>
  <c r="Z1141" i="6"/>
  <c r="T1141" i="6"/>
  <c r="U1141" i="6" s="1"/>
  <c r="R1141" i="6"/>
  <c r="S1141" i="6" s="1"/>
  <c r="AG1140" i="6"/>
  <c r="AH1140" i="6" s="1"/>
  <c r="AE1140" i="6"/>
  <c r="AA1140" i="6"/>
  <c r="Z1140" i="6"/>
  <c r="T1140" i="6"/>
  <c r="U1140" i="6" s="1"/>
  <c r="R1140" i="6"/>
  <c r="S1140" i="6" s="1"/>
  <c r="AG1139" i="6"/>
  <c r="AH1139" i="6" s="1"/>
  <c r="AE1139" i="6"/>
  <c r="AA1139" i="6"/>
  <c r="Z1139" i="6"/>
  <c r="T1139" i="6"/>
  <c r="U1139" i="6" s="1"/>
  <c r="R1139" i="6"/>
  <c r="S1139" i="6" s="1"/>
  <c r="AG1138" i="6"/>
  <c r="AH1138" i="6" s="1"/>
  <c r="AE1138" i="6"/>
  <c r="AA1138" i="6"/>
  <c r="Z1138" i="6"/>
  <c r="T1138" i="6"/>
  <c r="U1138" i="6" s="1"/>
  <c r="R1138" i="6"/>
  <c r="S1138" i="6" s="1"/>
  <c r="AG1137" i="6"/>
  <c r="AH1137" i="6" s="1"/>
  <c r="AE1137" i="6"/>
  <c r="AA1137" i="6"/>
  <c r="Z1137" i="6"/>
  <c r="T1137" i="6"/>
  <c r="U1137" i="6" s="1"/>
  <c r="R1137" i="6"/>
  <c r="S1137" i="6" s="1"/>
  <c r="AG1136" i="6"/>
  <c r="AH1136" i="6" s="1"/>
  <c r="AE1136" i="6"/>
  <c r="AA1136" i="6"/>
  <c r="Z1136" i="6"/>
  <c r="T1136" i="6"/>
  <c r="U1136" i="6" s="1"/>
  <c r="R1136" i="6"/>
  <c r="S1136" i="6" s="1"/>
  <c r="AG1135" i="6"/>
  <c r="AH1135" i="6" s="1"/>
  <c r="AE1135" i="6"/>
  <c r="AA1135" i="6"/>
  <c r="Z1135" i="6"/>
  <c r="T1135" i="6"/>
  <c r="U1135" i="6" s="1"/>
  <c r="R1135" i="6"/>
  <c r="S1135" i="6" s="1"/>
  <c r="AG1134" i="6"/>
  <c r="AH1134" i="6" s="1"/>
  <c r="AE1134" i="6"/>
  <c r="AA1134" i="6"/>
  <c r="Z1134" i="6"/>
  <c r="T1134" i="6"/>
  <c r="U1134" i="6" s="1"/>
  <c r="R1134" i="6"/>
  <c r="S1134" i="6" s="1"/>
  <c r="AG1133" i="6"/>
  <c r="AH1133" i="6" s="1"/>
  <c r="AE1133" i="6"/>
  <c r="AA1133" i="6"/>
  <c r="Z1133" i="6"/>
  <c r="T1133" i="6"/>
  <c r="U1133" i="6" s="1"/>
  <c r="R1133" i="6"/>
  <c r="S1133" i="6" s="1"/>
  <c r="AG1132" i="6"/>
  <c r="AH1132" i="6" s="1"/>
  <c r="AE1132" i="6"/>
  <c r="AA1132" i="6"/>
  <c r="Z1132" i="6"/>
  <c r="T1132" i="6"/>
  <c r="U1132" i="6" s="1"/>
  <c r="R1132" i="6"/>
  <c r="S1132" i="6" s="1"/>
  <c r="AG1131" i="6"/>
  <c r="AH1131" i="6" s="1"/>
  <c r="AE1131" i="6"/>
  <c r="AA1131" i="6"/>
  <c r="Z1131" i="6"/>
  <c r="T1131" i="6"/>
  <c r="U1131" i="6" s="1"/>
  <c r="R1131" i="6"/>
  <c r="S1131" i="6" s="1"/>
  <c r="AG1130" i="6"/>
  <c r="AH1130" i="6" s="1"/>
  <c r="AE1130" i="6"/>
  <c r="AA1130" i="6"/>
  <c r="Z1130" i="6"/>
  <c r="T1130" i="6"/>
  <c r="U1130" i="6" s="1"/>
  <c r="R1130" i="6"/>
  <c r="S1130" i="6" s="1"/>
  <c r="AG1129" i="6"/>
  <c r="AH1129" i="6" s="1"/>
  <c r="AE1129" i="6"/>
  <c r="AA1129" i="6"/>
  <c r="Z1129" i="6"/>
  <c r="T1129" i="6"/>
  <c r="U1129" i="6" s="1"/>
  <c r="R1129" i="6"/>
  <c r="S1129" i="6" s="1"/>
  <c r="AG1128" i="6"/>
  <c r="AH1128" i="6" s="1"/>
  <c r="AE1128" i="6"/>
  <c r="AA1128" i="6"/>
  <c r="Z1128" i="6"/>
  <c r="T1128" i="6"/>
  <c r="U1128" i="6" s="1"/>
  <c r="R1128" i="6"/>
  <c r="S1128" i="6" s="1"/>
  <c r="AG1127" i="6"/>
  <c r="AH1127" i="6" s="1"/>
  <c r="AE1127" i="6"/>
  <c r="AA1127" i="6"/>
  <c r="Z1127" i="6"/>
  <c r="T1127" i="6"/>
  <c r="U1127" i="6" s="1"/>
  <c r="R1127" i="6"/>
  <c r="S1127" i="6" s="1"/>
  <c r="AG1126" i="6"/>
  <c r="AH1126" i="6" s="1"/>
  <c r="AE1126" i="6"/>
  <c r="AA1126" i="6"/>
  <c r="Z1126" i="6"/>
  <c r="T1126" i="6"/>
  <c r="U1126" i="6" s="1"/>
  <c r="R1126" i="6"/>
  <c r="S1126" i="6" s="1"/>
  <c r="AG1125" i="6"/>
  <c r="AH1125" i="6" s="1"/>
  <c r="AE1125" i="6"/>
  <c r="AA1125" i="6"/>
  <c r="Z1125" i="6"/>
  <c r="T1125" i="6"/>
  <c r="U1125" i="6" s="1"/>
  <c r="R1125" i="6"/>
  <c r="S1125" i="6" s="1"/>
  <c r="AG1124" i="6"/>
  <c r="AH1124" i="6" s="1"/>
  <c r="AE1124" i="6"/>
  <c r="AA1124" i="6"/>
  <c r="Z1124" i="6"/>
  <c r="T1124" i="6"/>
  <c r="U1124" i="6" s="1"/>
  <c r="R1124" i="6"/>
  <c r="S1124" i="6" s="1"/>
  <c r="AG1123" i="6"/>
  <c r="AH1123" i="6" s="1"/>
  <c r="AE1123" i="6"/>
  <c r="AA1123" i="6"/>
  <c r="Z1123" i="6"/>
  <c r="T1123" i="6"/>
  <c r="U1123" i="6" s="1"/>
  <c r="R1123" i="6"/>
  <c r="S1123" i="6" s="1"/>
  <c r="AG1122" i="6"/>
  <c r="AH1122" i="6" s="1"/>
  <c r="AE1122" i="6"/>
  <c r="AA1122" i="6"/>
  <c r="Z1122" i="6"/>
  <c r="T1122" i="6"/>
  <c r="U1122" i="6" s="1"/>
  <c r="R1122" i="6"/>
  <c r="S1122" i="6" s="1"/>
  <c r="AG1121" i="6"/>
  <c r="AH1121" i="6" s="1"/>
  <c r="AE1121" i="6"/>
  <c r="AA1121" i="6"/>
  <c r="Z1121" i="6"/>
  <c r="T1121" i="6"/>
  <c r="U1121" i="6" s="1"/>
  <c r="R1121" i="6"/>
  <c r="S1121" i="6" s="1"/>
  <c r="AG1120" i="6"/>
  <c r="AH1120" i="6" s="1"/>
  <c r="AE1120" i="6"/>
  <c r="AA1120" i="6"/>
  <c r="Z1120" i="6"/>
  <c r="T1120" i="6"/>
  <c r="U1120" i="6" s="1"/>
  <c r="R1120" i="6"/>
  <c r="S1120" i="6" s="1"/>
  <c r="AG1119" i="6"/>
  <c r="AH1119" i="6" s="1"/>
  <c r="AE1119" i="6"/>
  <c r="AA1119" i="6"/>
  <c r="Z1119" i="6"/>
  <c r="T1119" i="6"/>
  <c r="U1119" i="6" s="1"/>
  <c r="R1119" i="6"/>
  <c r="S1119" i="6" s="1"/>
  <c r="AG1118" i="6"/>
  <c r="AH1118" i="6" s="1"/>
  <c r="AE1118" i="6"/>
  <c r="AA1118" i="6"/>
  <c r="Z1118" i="6"/>
  <c r="T1118" i="6"/>
  <c r="U1118" i="6" s="1"/>
  <c r="R1118" i="6"/>
  <c r="S1118" i="6" s="1"/>
  <c r="AG1117" i="6"/>
  <c r="AH1117" i="6" s="1"/>
  <c r="AE1117" i="6"/>
  <c r="AA1117" i="6"/>
  <c r="Z1117" i="6"/>
  <c r="T1117" i="6"/>
  <c r="U1117" i="6" s="1"/>
  <c r="R1117" i="6"/>
  <c r="S1117" i="6" s="1"/>
  <c r="AG1116" i="6"/>
  <c r="AH1116" i="6" s="1"/>
  <c r="AE1116" i="6"/>
  <c r="AA1116" i="6"/>
  <c r="Z1116" i="6"/>
  <c r="T1116" i="6"/>
  <c r="U1116" i="6" s="1"/>
  <c r="R1116" i="6"/>
  <c r="S1116" i="6" s="1"/>
  <c r="AG1115" i="6"/>
  <c r="AH1115" i="6" s="1"/>
  <c r="AE1115" i="6"/>
  <c r="AA1115" i="6"/>
  <c r="Z1115" i="6"/>
  <c r="T1115" i="6"/>
  <c r="U1115" i="6" s="1"/>
  <c r="R1115" i="6"/>
  <c r="S1115" i="6" s="1"/>
  <c r="AG1114" i="6"/>
  <c r="AH1114" i="6" s="1"/>
  <c r="AE1114" i="6"/>
  <c r="AA1114" i="6"/>
  <c r="Z1114" i="6"/>
  <c r="T1114" i="6"/>
  <c r="U1114" i="6" s="1"/>
  <c r="R1114" i="6"/>
  <c r="S1114" i="6" s="1"/>
  <c r="AG1113" i="6"/>
  <c r="AH1113" i="6" s="1"/>
  <c r="AE1113" i="6"/>
  <c r="AA1113" i="6"/>
  <c r="Z1113" i="6"/>
  <c r="T1113" i="6"/>
  <c r="U1113" i="6" s="1"/>
  <c r="R1113" i="6"/>
  <c r="S1113" i="6" s="1"/>
  <c r="AG1112" i="6"/>
  <c r="AH1112" i="6" s="1"/>
  <c r="AE1112" i="6"/>
  <c r="AA1112" i="6"/>
  <c r="Z1112" i="6"/>
  <c r="T1112" i="6"/>
  <c r="U1112" i="6" s="1"/>
  <c r="R1112" i="6"/>
  <c r="S1112" i="6" s="1"/>
  <c r="AG1111" i="6"/>
  <c r="AH1111" i="6" s="1"/>
  <c r="AE1111" i="6"/>
  <c r="AA1111" i="6"/>
  <c r="Z1111" i="6"/>
  <c r="T1111" i="6"/>
  <c r="U1111" i="6" s="1"/>
  <c r="R1111" i="6"/>
  <c r="S1111" i="6" s="1"/>
  <c r="AG1110" i="6"/>
  <c r="AH1110" i="6" s="1"/>
  <c r="AE1110" i="6"/>
  <c r="AA1110" i="6"/>
  <c r="Z1110" i="6"/>
  <c r="T1110" i="6"/>
  <c r="U1110" i="6" s="1"/>
  <c r="R1110" i="6"/>
  <c r="S1110" i="6" s="1"/>
  <c r="AG1109" i="6"/>
  <c r="AH1109" i="6" s="1"/>
  <c r="AE1109" i="6"/>
  <c r="AA1109" i="6"/>
  <c r="Z1109" i="6"/>
  <c r="T1109" i="6"/>
  <c r="U1109" i="6" s="1"/>
  <c r="R1109" i="6"/>
  <c r="S1109" i="6" s="1"/>
  <c r="AG1108" i="6"/>
  <c r="AH1108" i="6" s="1"/>
  <c r="AE1108" i="6"/>
  <c r="AA1108" i="6"/>
  <c r="Z1108" i="6"/>
  <c r="T1108" i="6"/>
  <c r="U1108" i="6" s="1"/>
  <c r="R1108" i="6"/>
  <c r="S1108" i="6" s="1"/>
  <c r="AG1107" i="6"/>
  <c r="AH1107" i="6" s="1"/>
  <c r="AE1107" i="6"/>
  <c r="AA1107" i="6"/>
  <c r="Z1107" i="6"/>
  <c r="T1107" i="6"/>
  <c r="U1107" i="6" s="1"/>
  <c r="R1107" i="6"/>
  <c r="S1107" i="6" s="1"/>
  <c r="AG1106" i="6"/>
  <c r="AH1106" i="6" s="1"/>
  <c r="AE1106" i="6"/>
  <c r="AA1106" i="6"/>
  <c r="Z1106" i="6"/>
  <c r="T1106" i="6"/>
  <c r="U1106" i="6" s="1"/>
  <c r="R1106" i="6"/>
  <c r="S1106" i="6" s="1"/>
  <c r="AG1105" i="6"/>
  <c r="AH1105" i="6" s="1"/>
  <c r="AE1105" i="6"/>
  <c r="AA1105" i="6"/>
  <c r="Z1105" i="6"/>
  <c r="T1105" i="6"/>
  <c r="U1105" i="6" s="1"/>
  <c r="R1105" i="6"/>
  <c r="S1105" i="6" s="1"/>
  <c r="AG1104" i="6"/>
  <c r="AH1104" i="6" s="1"/>
  <c r="AE1104" i="6"/>
  <c r="AA1104" i="6"/>
  <c r="Z1104" i="6"/>
  <c r="T1104" i="6"/>
  <c r="U1104" i="6" s="1"/>
  <c r="R1104" i="6"/>
  <c r="S1104" i="6" s="1"/>
  <c r="AG1103" i="6"/>
  <c r="AH1103" i="6" s="1"/>
  <c r="AE1103" i="6"/>
  <c r="AA1103" i="6"/>
  <c r="Z1103" i="6"/>
  <c r="T1103" i="6"/>
  <c r="U1103" i="6" s="1"/>
  <c r="R1103" i="6"/>
  <c r="S1103" i="6" s="1"/>
  <c r="AG1102" i="6"/>
  <c r="AH1102" i="6" s="1"/>
  <c r="AE1102" i="6"/>
  <c r="AA1102" i="6"/>
  <c r="Z1102" i="6"/>
  <c r="T1102" i="6"/>
  <c r="U1102" i="6" s="1"/>
  <c r="R1102" i="6"/>
  <c r="S1102" i="6" s="1"/>
  <c r="AG1101" i="6"/>
  <c r="AH1101" i="6" s="1"/>
  <c r="AE1101" i="6"/>
  <c r="AA1101" i="6"/>
  <c r="Z1101" i="6"/>
  <c r="T1101" i="6"/>
  <c r="U1101" i="6" s="1"/>
  <c r="R1101" i="6"/>
  <c r="S1101" i="6" s="1"/>
  <c r="AG1100" i="6"/>
  <c r="AH1100" i="6" s="1"/>
  <c r="AE1100" i="6"/>
  <c r="AA1100" i="6"/>
  <c r="Z1100" i="6"/>
  <c r="T1100" i="6"/>
  <c r="U1100" i="6" s="1"/>
  <c r="R1100" i="6"/>
  <c r="S1100" i="6" s="1"/>
  <c r="AG1099" i="6"/>
  <c r="AH1099" i="6" s="1"/>
  <c r="AE1099" i="6"/>
  <c r="AA1099" i="6"/>
  <c r="Z1099" i="6"/>
  <c r="T1099" i="6"/>
  <c r="U1099" i="6" s="1"/>
  <c r="R1099" i="6"/>
  <c r="S1099" i="6" s="1"/>
  <c r="AG1098" i="6"/>
  <c r="AH1098" i="6" s="1"/>
  <c r="AE1098" i="6"/>
  <c r="AA1098" i="6"/>
  <c r="Z1098" i="6"/>
  <c r="T1098" i="6"/>
  <c r="U1098" i="6" s="1"/>
  <c r="R1098" i="6"/>
  <c r="S1098" i="6" s="1"/>
  <c r="AG1097" i="6"/>
  <c r="AH1097" i="6" s="1"/>
  <c r="AE1097" i="6"/>
  <c r="AA1097" i="6"/>
  <c r="Z1097" i="6"/>
  <c r="T1097" i="6"/>
  <c r="U1097" i="6" s="1"/>
  <c r="R1097" i="6"/>
  <c r="S1097" i="6" s="1"/>
  <c r="AG1096" i="6"/>
  <c r="AH1096" i="6" s="1"/>
  <c r="AE1096" i="6"/>
  <c r="AA1096" i="6"/>
  <c r="Z1096" i="6"/>
  <c r="T1096" i="6"/>
  <c r="U1096" i="6" s="1"/>
  <c r="R1096" i="6"/>
  <c r="S1096" i="6" s="1"/>
  <c r="AG1095" i="6"/>
  <c r="AH1095" i="6" s="1"/>
  <c r="AE1095" i="6"/>
  <c r="AA1095" i="6"/>
  <c r="Z1095" i="6"/>
  <c r="T1095" i="6"/>
  <c r="U1095" i="6" s="1"/>
  <c r="R1095" i="6"/>
  <c r="S1095" i="6" s="1"/>
  <c r="AG1094" i="6"/>
  <c r="AH1094" i="6" s="1"/>
  <c r="AE1094" i="6"/>
  <c r="AA1094" i="6"/>
  <c r="Z1094" i="6"/>
  <c r="T1094" i="6"/>
  <c r="U1094" i="6" s="1"/>
  <c r="R1094" i="6"/>
  <c r="S1094" i="6" s="1"/>
  <c r="AG1093" i="6"/>
  <c r="AH1093" i="6" s="1"/>
  <c r="AE1093" i="6"/>
  <c r="AA1093" i="6"/>
  <c r="Z1093" i="6"/>
  <c r="T1093" i="6"/>
  <c r="U1093" i="6" s="1"/>
  <c r="R1093" i="6"/>
  <c r="S1093" i="6" s="1"/>
  <c r="AG1092" i="6"/>
  <c r="AH1092" i="6" s="1"/>
  <c r="AE1092" i="6"/>
  <c r="AA1092" i="6"/>
  <c r="Z1092" i="6"/>
  <c r="T1092" i="6"/>
  <c r="U1092" i="6" s="1"/>
  <c r="R1092" i="6"/>
  <c r="S1092" i="6" s="1"/>
  <c r="AG1091" i="6"/>
  <c r="AH1091" i="6" s="1"/>
  <c r="AE1091" i="6"/>
  <c r="AA1091" i="6"/>
  <c r="Z1091" i="6"/>
  <c r="T1091" i="6"/>
  <c r="U1091" i="6" s="1"/>
  <c r="R1091" i="6"/>
  <c r="S1091" i="6" s="1"/>
  <c r="AG1090" i="6"/>
  <c r="AH1090" i="6" s="1"/>
  <c r="AE1090" i="6"/>
  <c r="AA1090" i="6"/>
  <c r="Z1090" i="6"/>
  <c r="T1090" i="6"/>
  <c r="U1090" i="6" s="1"/>
  <c r="R1090" i="6"/>
  <c r="S1090" i="6" s="1"/>
  <c r="AG1089" i="6"/>
  <c r="AH1089" i="6" s="1"/>
  <c r="AE1089" i="6"/>
  <c r="AA1089" i="6"/>
  <c r="Z1089" i="6"/>
  <c r="T1089" i="6"/>
  <c r="U1089" i="6" s="1"/>
  <c r="R1089" i="6"/>
  <c r="S1089" i="6" s="1"/>
  <c r="AG1088" i="6"/>
  <c r="AH1088" i="6" s="1"/>
  <c r="AE1088" i="6"/>
  <c r="AA1088" i="6"/>
  <c r="Z1088" i="6"/>
  <c r="T1088" i="6"/>
  <c r="U1088" i="6" s="1"/>
  <c r="R1088" i="6"/>
  <c r="S1088" i="6" s="1"/>
  <c r="AG1087" i="6"/>
  <c r="AH1087" i="6" s="1"/>
  <c r="AE1087" i="6"/>
  <c r="AA1087" i="6"/>
  <c r="Z1087" i="6"/>
  <c r="T1087" i="6"/>
  <c r="U1087" i="6" s="1"/>
  <c r="R1087" i="6"/>
  <c r="S1087" i="6" s="1"/>
  <c r="AG1086" i="6"/>
  <c r="AH1086" i="6" s="1"/>
  <c r="AE1086" i="6"/>
  <c r="AA1086" i="6"/>
  <c r="Z1086" i="6"/>
  <c r="T1086" i="6"/>
  <c r="U1086" i="6" s="1"/>
  <c r="R1086" i="6"/>
  <c r="S1086" i="6" s="1"/>
  <c r="AG1085" i="6"/>
  <c r="AH1085" i="6" s="1"/>
  <c r="AE1085" i="6"/>
  <c r="AA1085" i="6"/>
  <c r="Z1085" i="6"/>
  <c r="T1085" i="6"/>
  <c r="U1085" i="6" s="1"/>
  <c r="R1085" i="6"/>
  <c r="S1085" i="6" s="1"/>
  <c r="AG1084" i="6"/>
  <c r="AH1084" i="6" s="1"/>
  <c r="AE1084" i="6"/>
  <c r="AA1084" i="6"/>
  <c r="Z1084" i="6"/>
  <c r="T1084" i="6"/>
  <c r="U1084" i="6" s="1"/>
  <c r="R1084" i="6"/>
  <c r="S1084" i="6" s="1"/>
  <c r="AG1083" i="6"/>
  <c r="AH1083" i="6" s="1"/>
  <c r="AE1083" i="6"/>
  <c r="AA1083" i="6"/>
  <c r="Z1083" i="6"/>
  <c r="T1083" i="6"/>
  <c r="U1083" i="6" s="1"/>
  <c r="R1083" i="6"/>
  <c r="S1083" i="6" s="1"/>
  <c r="AG1082" i="6"/>
  <c r="AH1082" i="6" s="1"/>
  <c r="AE1082" i="6"/>
  <c r="AA1082" i="6"/>
  <c r="Z1082" i="6"/>
  <c r="T1082" i="6"/>
  <c r="U1082" i="6" s="1"/>
  <c r="R1082" i="6"/>
  <c r="S1082" i="6" s="1"/>
  <c r="AG1081" i="6"/>
  <c r="AH1081" i="6" s="1"/>
  <c r="AE1081" i="6"/>
  <c r="AA1081" i="6"/>
  <c r="Z1081" i="6"/>
  <c r="T1081" i="6"/>
  <c r="U1081" i="6" s="1"/>
  <c r="R1081" i="6"/>
  <c r="S1081" i="6" s="1"/>
  <c r="AG1080" i="6"/>
  <c r="AH1080" i="6" s="1"/>
  <c r="AE1080" i="6"/>
  <c r="AA1080" i="6"/>
  <c r="Z1080" i="6"/>
  <c r="T1080" i="6"/>
  <c r="U1080" i="6" s="1"/>
  <c r="R1080" i="6"/>
  <c r="S1080" i="6" s="1"/>
  <c r="AG1079" i="6"/>
  <c r="AH1079" i="6" s="1"/>
  <c r="AE1079" i="6"/>
  <c r="AA1079" i="6"/>
  <c r="Z1079" i="6"/>
  <c r="T1079" i="6"/>
  <c r="U1079" i="6" s="1"/>
  <c r="R1079" i="6"/>
  <c r="S1079" i="6" s="1"/>
  <c r="AG1078" i="6"/>
  <c r="AH1078" i="6" s="1"/>
  <c r="AE1078" i="6"/>
  <c r="AA1078" i="6"/>
  <c r="Z1078" i="6"/>
  <c r="T1078" i="6"/>
  <c r="U1078" i="6" s="1"/>
  <c r="R1078" i="6"/>
  <c r="S1078" i="6" s="1"/>
  <c r="AG1077" i="6"/>
  <c r="AH1077" i="6" s="1"/>
  <c r="AE1077" i="6"/>
  <c r="AA1077" i="6"/>
  <c r="Z1077" i="6"/>
  <c r="T1077" i="6"/>
  <c r="U1077" i="6" s="1"/>
  <c r="R1077" i="6"/>
  <c r="S1077" i="6" s="1"/>
  <c r="AG1076" i="6"/>
  <c r="AH1076" i="6" s="1"/>
  <c r="AE1076" i="6"/>
  <c r="AA1076" i="6"/>
  <c r="Z1076" i="6"/>
  <c r="T1076" i="6"/>
  <c r="U1076" i="6" s="1"/>
  <c r="R1076" i="6"/>
  <c r="S1076" i="6" s="1"/>
  <c r="AG1075" i="6"/>
  <c r="AH1075" i="6" s="1"/>
  <c r="AE1075" i="6"/>
  <c r="AA1075" i="6"/>
  <c r="Z1075" i="6"/>
  <c r="T1075" i="6"/>
  <c r="U1075" i="6" s="1"/>
  <c r="R1075" i="6"/>
  <c r="S1075" i="6" s="1"/>
  <c r="AG1074" i="6"/>
  <c r="AH1074" i="6" s="1"/>
  <c r="AE1074" i="6"/>
  <c r="AA1074" i="6"/>
  <c r="Z1074" i="6"/>
  <c r="T1074" i="6"/>
  <c r="U1074" i="6" s="1"/>
  <c r="R1074" i="6"/>
  <c r="S1074" i="6" s="1"/>
  <c r="AG1073" i="6"/>
  <c r="AH1073" i="6" s="1"/>
  <c r="AE1073" i="6"/>
  <c r="AA1073" i="6"/>
  <c r="Z1073" i="6"/>
  <c r="T1073" i="6"/>
  <c r="U1073" i="6" s="1"/>
  <c r="R1073" i="6"/>
  <c r="S1073" i="6" s="1"/>
  <c r="AG1072" i="6"/>
  <c r="AH1072" i="6" s="1"/>
  <c r="AE1072" i="6"/>
  <c r="AA1072" i="6"/>
  <c r="Z1072" i="6"/>
  <c r="T1072" i="6"/>
  <c r="U1072" i="6" s="1"/>
  <c r="R1072" i="6"/>
  <c r="S1072" i="6" s="1"/>
  <c r="AG1071" i="6"/>
  <c r="AH1071" i="6" s="1"/>
  <c r="AE1071" i="6"/>
  <c r="AA1071" i="6"/>
  <c r="Z1071" i="6"/>
  <c r="T1071" i="6"/>
  <c r="U1071" i="6" s="1"/>
  <c r="R1071" i="6"/>
  <c r="S1071" i="6" s="1"/>
  <c r="AG1070" i="6"/>
  <c r="AH1070" i="6" s="1"/>
  <c r="AE1070" i="6"/>
  <c r="AA1070" i="6"/>
  <c r="Z1070" i="6"/>
  <c r="T1070" i="6"/>
  <c r="U1070" i="6" s="1"/>
  <c r="R1070" i="6"/>
  <c r="S1070" i="6" s="1"/>
  <c r="AG1069" i="6"/>
  <c r="AH1069" i="6" s="1"/>
  <c r="AE1069" i="6"/>
  <c r="AA1069" i="6"/>
  <c r="Z1069" i="6"/>
  <c r="T1069" i="6"/>
  <c r="U1069" i="6" s="1"/>
  <c r="R1069" i="6"/>
  <c r="S1069" i="6" s="1"/>
  <c r="AG1068" i="6"/>
  <c r="AH1068" i="6" s="1"/>
  <c r="AE1068" i="6"/>
  <c r="AA1068" i="6"/>
  <c r="Z1068" i="6"/>
  <c r="T1068" i="6"/>
  <c r="U1068" i="6" s="1"/>
  <c r="R1068" i="6"/>
  <c r="S1068" i="6" s="1"/>
  <c r="AG1067" i="6"/>
  <c r="AH1067" i="6" s="1"/>
  <c r="AE1067" i="6"/>
  <c r="AA1067" i="6"/>
  <c r="Z1067" i="6"/>
  <c r="T1067" i="6"/>
  <c r="U1067" i="6" s="1"/>
  <c r="R1067" i="6"/>
  <c r="S1067" i="6" s="1"/>
  <c r="AG1066" i="6"/>
  <c r="AH1066" i="6" s="1"/>
  <c r="AE1066" i="6"/>
  <c r="AA1066" i="6"/>
  <c r="Z1066" i="6"/>
  <c r="T1066" i="6"/>
  <c r="U1066" i="6" s="1"/>
  <c r="R1066" i="6"/>
  <c r="S1066" i="6" s="1"/>
  <c r="AG1065" i="6"/>
  <c r="AH1065" i="6" s="1"/>
  <c r="AE1065" i="6"/>
  <c r="AA1065" i="6"/>
  <c r="Z1065" i="6"/>
  <c r="T1065" i="6"/>
  <c r="U1065" i="6" s="1"/>
  <c r="R1065" i="6"/>
  <c r="S1065" i="6" s="1"/>
  <c r="AG1064" i="6"/>
  <c r="AH1064" i="6" s="1"/>
  <c r="AE1064" i="6"/>
  <c r="AA1064" i="6"/>
  <c r="Z1064" i="6"/>
  <c r="T1064" i="6"/>
  <c r="U1064" i="6" s="1"/>
  <c r="R1064" i="6"/>
  <c r="S1064" i="6" s="1"/>
  <c r="AG1063" i="6"/>
  <c r="AH1063" i="6" s="1"/>
  <c r="AE1063" i="6"/>
  <c r="AA1063" i="6"/>
  <c r="Z1063" i="6"/>
  <c r="T1063" i="6"/>
  <c r="U1063" i="6" s="1"/>
  <c r="R1063" i="6"/>
  <c r="S1063" i="6" s="1"/>
  <c r="AG1062" i="6"/>
  <c r="AH1062" i="6" s="1"/>
  <c r="AE1062" i="6"/>
  <c r="AA1062" i="6"/>
  <c r="Z1062" i="6"/>
  <c r="T1062" i="6"/>
  <c r="U1062" i="6" s="1"/>
  <c r="R1062" i="6"/>
  <c r="S1062" i="6" s="1"/>
  <c r="AG1061" i="6"/>
  <c r="AH1061" i="6" s="1"/>
  <c r="AE1061" i="6"/>
  <c r="AA1061" i="6"/>
  <c r="Z1061" i="6"/>
  <c r="T1061" i="6"/>
  <c r="U1061" i="6" s="1"/>
  <c r="R1061" i="6"/>
  <c r="S1061" i="6" s="1"/>
  <c r="AG1060" i="6"/>
  <c r="AH1060" i="6" s="1"/>
  <c r="AE1060" i="6"/>
  <c r="AA1060" i="6"/>
  <c r="Z1060" i="6"/>
  <c r="T1060" i="6"/>
  <c r="U1060" i="6" s="1"/>
  <c r="R1060" i="6"/>
  <c r="S1060" i="6" s="1"/>
  <c r="AG1059" i="6"/>
  <c r="AH1059" i="6" s="1"/>
  <c r="AE1059" i="6"/>
  <c r="AA1059" i="6"/>
  <c r="Z1059" i="6"/>
  <c r="T1059" i="6"/>
  <c r="U1059" i="6" s="1"/>
  <c r="R1059" i="6"/>
  <c r="S1059" i="6" s="1"/>
  <c r="AG1058" i="6"/>
  <c r="AH1058" i="6" s="1"/>
  <c r="AE1058" i="6"/>
  <c r="AA1058" i="6"/>
  <c r="Z1058" i="6"/>
  <c r="T1058" i="6"/>
  <c r="U1058" i="6" s="1"/>
  <c r="R1058" i="6"/>
  <c r="S1058" i="6" s="1"/>
  <c r="AG1057" i="6"/>
  <c r="AH1057" i="6" s="1"/>
  <c r="AE1057" i="6"/>
  <c r="AA1057" i="6"/>
  <c r="Z1057" i="6"/>
  <c r="T1057" i="6"/>
  <c r="U1057" i="6" s="1"/>
  <c r="R1057" i="6"/>
  <c r="S1057" i="6" s="1"/>
  <c r="AG1056" i="6"/>
  <c r="AH1056" i="6" s="1"/>
  <c r="AE1056" i="6"/>
  <c r="AA1056" i="6"/>
  <c r="Z1056" i="6"/>
  <c r="T1056" i="6"/>
  <c r="U1056" i="6" s="1"/>
  <c r="R1056" i="6"/>
  <c r="S1056" i="6" s="1"/>
  <c r="AG1055" i="6"/>
  <c r="AH1055" i="6" s="1"/>
  <c r="AE1055" i="6"/>
  <c r="AA1055" i="6"/>
  <c r="Z1055" i="6"/>
  <c r="T1055" i="6"/>
  <c r="U1055" i="6" s="1"/>
  <c r="R1055" i="6"/>
  <c r="S1055" i="6" s="1"/>
  <c r="AG1054" i="6"/>
  <c r="AH1054" i="6" s="1"/>
  <c r="AE1054" i="6"/>
  <c r="AA1054" i="6"/>
  <c r="Z1054" i="6"/>
  <c r="T1054" i="6"/>
  <c r="U1054" i="6" s="1"/>
  <c r="R1054" i="6"/>
  <c r="S1054" i="6" s="1"/>
  <c r="AG1053" i="6"/>
  <c r="AH1053" i="6" s="1"/>
  <c r="AE1053" i="6"/>
  <c r="AA1053" i="6"/>
  <c r="Z1053" i="6"/>
  <c r="T1053" i="6"/>
  <c r="U1053" i="6" s="1"/>
  <c r="R1053" i="6"/>
  <c r="S1053" i="6" s="1"/>
  <c r="AG1052" i="6"/>
  <c r="AH1052" i="6" s="1"/>
  <c r="AE1052" i="6"/>
  <c r="AA1052" i="6"/>
  <c r="Z1052" i="6"/>
  <c r="T1052" i="6"/>
  <c r="U1052" i="6" s="1"/>
  <c r="R1052" i="6"/>
  <c r="S1052" i="6" s="1"/>
  <c r="AG1051" i="6"/>
  <c r="AH1051" i="6" s="1"/>
  <c r="AE1051" i="6"/>
  <c r="AA1051" i="6"/>
  <c r="Z1051" i="6"/>
  <c r="T1051" i="6"/>
  <c r="U1051" i="6" s="1"/>
  <c r="R1051" i="6"/>
  <c r="S1051" i="6" s="1"/>
  <c r="AG1050" i="6"/>
  <c r="AH1050" i="6" s="1"/>
  <c r="AE1050" i="6"/>
  <c r="AA1050" i="6"/>
  <c r="Z1050" i="6"/>
  <c r="T1050" i="6"/>
  <c r="U1050" i="6" s="1"/>
  <c r="R1050" i="6"/>
  <c r="S1050" i="6" s="1"/>
  <c r="AG1049" i="6"/>
  <c r="AH1049" i="6" s="1"/>
  <c r="AE1049" i="6"/>
  <c r="AA1049" i="6"/>
  <c r="Z1049" i="6"/>
  <c r="T1049" i="6"/>
  <c r="U1049" i="6" s="1"/>
  <c r="R1049" i="6"/>
  <c r="S1049" i="6" s="1"/>
  <c r="AG1048" i="6"/>
  <c r="AH1048" i="6" s="1"/>
  <c r="AE1048" i="6"/>
  <c r="AA1048" i="6"/>
  <c r="Z1048" i="6"/>
  <c r="T1048" i="6"/>
  <c r="U1048" i="6" s="1"/>
  <c r="R1048" i="6"/>
  <c r="S1048" i="6" s="1"/>
  <c r="AG1047" i="6"/>
  <c r="AH1047" i="6" s="1"/>
  <c r="AE1047" i="6"/>
  <c r="AA1047" i="6"/>
  <c r="Z1047" i="6"/>
  <c r="T1047" i="6"/>
  <c r="U1047" i="6" s="1"/>
  <c r="R1047" i="6"/>
  <c r="S1047" i="6" s="1"/>
  <c r="AG1046" i="6"/>
  <c r="AH1046" i="6" s="1"/>
  <c r="AE1046" i="6"/>
  <c r="AA1046" i="6"/>
  <c r="Z1046" i="6"/>
  <c r="T1046" i="6"/>
  <c r="U1046" i="6" s="1"/>
  <c r="R1046" i="6"/>
  <c r="S1046" i="6" s="1"/>
  <c r="AG1045" i="6"/>
  <c r="AH1045" i="6" s="1"/>
  <c r="AE1045" i="6"/>
  <c r="AA1045" i="6"/>
  <c r="Z1045" i="6"/>
  <c r="T1045" i="6"/>
  <c r="U1045" i="6" s="1"/>
  <c r="R1045" i="6"/>
  <c r="S1045" i="6" s="1"/>
  <c r="AG1044" i="6"/>
  <c r="AH1044" i="6" s="1"/>
  <c r="AE1044" i="6"/>
  <c r="AA1044" i="6"/>
  <c r="Z1044" i="6"/>
  <c r="T1044" i="6"/>
  <c r="U1044" i="6" s="1"/>
  <c r="R1044" i="6"/>
  <c r="S1044" i="6" s="1"/>
  <c r="AG1043" i="6"/>
  <c r="AH1043" i="6" s="1"/>
  <c r="AE1043" i="6"/>
  <c r="AA1043" i="6"/>
  <c r="Z1043" i="6"/>
  <c r="T1043" i="6"/>
  <c r="U1043" i="6" s="1"/>
  <c r="R1043" i="6"/>
  <c r="S1043" i="6" s="1"/>
  <c r="AG1042" i="6"/>
  <c r="AH1042" i="6" s="1"/>
  <c r="AE1042" i="6"/>
  <c r="AA1042" i="6"/>
  <c r="Z1042" i="6"/>
  <c r="T1042" i="6"/>
  <c r="U1042" i="6" s="1"/>
  <c r="R1042" i="6"/>
  <c r="S1042" i="6" s="1"/>
  <c r="AG1041" i="6"/>
  <c r="AH1041" i="6" s="1"/>
  <c r="AE1041" i="6"/>
  <c r="AA1041" i="6"/>
  <c r="Z1041" i="6"/>
  <c r="T1041" i="6"/>
  <c r="U1041" i="6" s="1"/>
  <c r="R1041" i="6"/>
  <c r="S1041" i="6" s="1"/>
  <c r="AG1040" i="6"/>
  <c r="AH1040" i="6" s="1"/>
  <c r="AE1040" i="6"/>
  <c r="AA1040" i="6"/>
  <c r="Z1040" i="6"/>
  <c r="T1040" i="6"/>
  <c r="U1040" i="6" s="1"/>
  <c r="R1040" i="6"/>
  <c r="S1040" i="6" s="1"/>
  <c r="AG1039" i="6"/>
  <c r="AH1039" i="6" s="1"/>
  <c r="AE1039" i="6"/>
  <c r="AA1039" i="6"/>
  <c r="Z1039" i="6"/>
  <c r="T1039" i="6"/>
  <c r="U1039" i="6" s="1"/>
  <c r="R1039" i="6"/>
  <c r="S1039" i="6" s="1"/>
  <c r="AG1038" i="6"/>
  <c r="AH1038" i="6" s="1"/>
  <c r="AE1038" i="6"/>
  <c r="AA1038" i="6"/>
  <c r="Z1038" i="6"/>
  <c r="T1038" i="6"/>
  <c r="U1038" i="6" s="1"/>
  <c r="R1038" i="6"/>
  <c r="S1038" i="6" s="1"/>
  <c r="AG1037" i="6"/>
  <c r="AH1037" i="6" s="1"/>
  <c r="AE1037" i="6"/>
  <c r="AA1037" i="6"/>
  <c r="Z1037" i="6"/>
  <c r="T1037" i="6"/>
  <c r="U1037" i="6" s="1"/>
  <c r="R1037" i="6"/>
  <c r="S1037" i="6" s="1"/>
  <c r="AG1036" i="6"/>
  <c r="AH1036" i="6" s="1"/>
  <c r="AE1036" i="6"/>
  <c r="AA1036" i="6"/>
  <c r="Z1036" i="6"/>
  <c r="T1036" i="6"/>
  <c r="U1036" i="6" s="1"/>
  <c r="R1036" i="6"/>
  <c r="S1036" i="6" s="1"/>
  <c r="AG1035" i="6"/>
  <c r="AH1035" i="6" s="1"/>
  <c r="AE1035" i="6"/>
  <c r="AA1035" i="6"/>
  <c r="Z1035" i="6"/>
  <c r="T1035" i="6"/>
  <c r="U1035" i="6" s="1"/>
  <c r="R1035" i="6"/>
  <c r="S1035" i="6" s="1"/>
  <c r="AG1034" i="6"/>
  <c r="AH1034" i="6" s="1"/>
  <c r="AE1034" i="6"/>
  <c r="AA1034" i="6"/>
  <c r="Z1034" i="6"/>
  <c r="T1034" i="6"/>
  <c r="U1034" i="6" s="1"/>
  <c r="R1034" i="6"/>
  <c r="S1034" i="6" s="1"/>
  <c r="AG1033" i="6"/>
  <c r="AH1033" i="6" s="1"/>
  <c r="AE1033" i="6"/>
  <c r="AA1033" i="6"/>
  <c r="Z1033" i="6"/>
  <c r="T1033" i="6"/>
  <c r="U1033" i="6" s="1"/>
  <c r="R1033" i="6"/>
  <c r="S1033" i="6" s="1"/>
  <c r="AG1032" i="6"/>
  <c r="AH1032" i="6" s="1"/>
  <c r="AE1032" i="6"/>
  <c r="AA1032" i="6"/>
  <c r="Z1032" i="6"/>
  <c r="T1032" i="6"/>
  <c r="U1032" i="6" s="1"/>
  <c r="R1032" i="6"/>
  <c r="S1032" i="6" s="1"/>
  <c r="AG1031" i="6"/>
  <c r="AH1031" i="6" s="1"/>
  <c r="AE1031" i="6"/>
  <c r="AA1031" i="6"/>
  <c r="Z1031" i="6"/>
  <c r="T1031" i="6"/>
  <c r="U1031" i="6" s="1"/>
  <c r="R1031" i="6"/>
  <c r="S1031" i="6" s="1"/>
  <c r="AG1030" i="6"/>
  <c r="AH1030" i="6" s="1"/>
  <c r="AE1030" i="6"/>
  <c r="AA1030" i="6"/>
  <c r="Z1030" i="6"/>
  <c r="T1030" i="6"/>
  <c r="U1030" i="6" s="1"/>
  <c r="R1030" i="6"/>
  <c r="S1030" i="6" s="1"/>
  <c r="AG1029" i="6"/>
  <c r="AH1029" i="6" s="1"/>
  <c r="AE1029" i="6"/>
  <c r="AA1029" i="6"/>
  <c r="Z1029" i="6"/>
  <c r="T1029" i="6"/>
  <c r="U1029" i="6" s="1"/>
  <c r="R1029" i="6"/>
  <c r="S1029" i="6" s="1"/>
  <c r="AG1028" i="6"/>
  <c r="AH1028" i="6" s="1"/>
  <c r="AE1028" i="6"/>
  <c r="AA1028" i="6"/>
  <c r="Z1028" i="6"/>
  <c r="T1028" i="6"/>
  <c r="U1028" i="6" s="1"/>
  <c r="R1028" i="6"/>
  <c r="S1028" i="6" s="1"/>
  <c r="AG1027" i="6"/>
  <c r="AH1027" i="6" s="1"/>
  <c r="AE1027" i="6"/>
  <c r="AA1027" i="6"/>
  <c r="Z1027" i="6"/>
  <c r="T1027" i="6"/>
  <c r="U1027" i="6" s="1"/>
  <c r="R1027" i="6"/>
  <c r="S1027" i="6" s="1"/>
  <c r="AG1026" i="6"/>
  <c r="AH1026" i="6" s="1"/>
  <c r="AE1026" i="6"/>
  <c r="AA1026" i="6"/>
  <c r="Z1026" i="6"/>
  <c r="T1026" i="6"/>
  <c r="U1026" i="6" s="1"/>
  <c r="R1026" i="6"/>
  <c r="S1026" i="6" s="1"/>
  <c r="AG1025" i="6"/>
  <c r="AH1025" i="6" s="1"/>
  <c r="AE1025" i="6"/>
  <c r="AA1025" i="6"/>
  <c r="Z1025" i="6"/>
  <c r="T1025" i="6"/>
  <c r="U1025" i="6" s="1"/>
  <c r="R1025" i="6"/>
  <c r="S1025" i="6" s="1"/>
  <c r="AG1024" i="6"/>
  <c r="AH1024" i="6" s="1"/>
  <c r="AE1024" i="6"/>
  <c r="AA1024" i="6"/>
  <c r="Z1024" i="6"/>
  <c r="T1024" i="6"/>
  <c r="U1024" i="6" s="1"/>
  <c r="R1024" i="6"/>
  <c r="S1024" i="6" s="1"/>
  <c r="AG1023" i="6"/>
  <c r="AH1023" i="6" s="1"/>
  <c r="AE1023" i="6"/>
  <c r="AA1023" i="6"/>
  <c r="Z1023" i="6"/>
  <c r="T1023" i="6"/>
  <c r="U1023" i="6" s="1"/>
  <c r="R1023" i="6"/>
  <c r="S1023" i="6" s="1"/>
  <c r="AG1022" i="6"/>
  <c r="AH1022" i="6" s="1"/>
  <c r="AE1022" i="6"/>
  <c r="AA1022" i="6"/>
  <c r="Z1022" i="6"/>
  <c r="T1022" i="6"/>
  <c r="U1022" i="6" s="1"/>
  <c r="R1022" i="6"/>
  <c r="S1022" i="6" s="1"/>
  <c r="AG1021" i="6"/>
  <c r="AH1021" i="6" s="1"/>
  <c r="AE1021" i="6"/>
  <c r="AA1021" i="6"/>
  <c r="Z1021" i="6"/>
  <c r="T1021" i="6"/>
  <c r="U1021" i="6" s="1"/>
  <c r="R1021" i="6"/>
  <c r="S1021" i="6" s="1"/>
  <c r="AG1020" i="6"/>
  <c r="AH1020" i="6" s="1"/>
  <c r="AE1020" i="6"/>
  <c r="AA1020" i="6"/>
  <c r="Z1020" i="6"/>
  <c r="T1020" i="6"/>
  <c r="U1020" i="6" s="1"/>
  <c r="R1020" i="6"/>
  <c r="S1020" i="6" s="1"/>
  <c r="AG1019" i="6"/>
  <c r="AH1019" i="6" s="1"/>
  <c r="AE1019" i="6"/>
  <c r="AA1019" i="6"/>
  <c r="Z1019" i="6"/>
  <c r="T1019" i="6"/>
  <c r="U1019" i="6" s="1"/>
  <c r="R1019" i="6"/>
  <c r="S1019" i="6" s="1"/>
  <c r="AG1018" i="6"/>
  <c r="AH1018" i="6" s="1"/>
  <c r="AE1018" i="6"/>
  <c r="AA1018" i="6"/>
  <c r="Z1018" i="6"/>
  <c r="T1018" i="6"/>
  <c r="U1018" i="6" s="1"/>
  <c r="R1018" i="6"/>
  <c r="S1018" i="6" s="1"/>
  <c r="AG1017" i="6"/>
  <c r="AH1017" i="6" s="1"/>
  <c r="AE1017" i="6"/>
  <c r="AA1017" i="6"/>
  <c r="Z1017" i="6"/>
  <c r="T1017" i="6"/>
  <c r="U1017" i="6" s="1"/>
  <c r="R1017" i="6"/>
  <c r="S1017" i="6" s="1"/>
  <c r="AG1016" i="6"/>
  <c r="AH1016" i="6" s="1"/>
  <c r="AE1016" i="6"/>
  <c r="AA1016" i="6"/>
  <c r="Z1016" i="6"/>
  <c r="T1016" i="6"/>
  <c r="U1016" i="6" s="1"/>
  <c r="R1016" i="6"/>
  <c r="S1016" i="6" s="1"/>
  <c r="AG1015" i="6"/>
  <c r="AH1015" i="6" s="1"/>
  <c r="AE1015" i="6"/>
  <c r="AA1015" i="6"/>
  <c r="Z1015" i="6"/>
  <c r="T1015" i="6"/>
  <c r="U1015" i="6" s="1"/>
  <c r="R1015" i="6"/>
  <c r="S1015" i="6" s="1"/>
  <c r="AG1014" i="6"/>
  <c r="AH1014" i="6" s="1"/>
  <c r="AE1014" i="6"/>
  <c r="AA1014" i="6"/>
  <c r="Z1014" i="6"/>
  <c r="T1014" i="6"/>
  <c r="U1014" i="6" s="1"/>
  <c r="R1014" i="6"/>
  <c r="S1014" i="6" s="1"/>
  <c r="AG1013" i="6"/>
  <c r="AH1013" i="6" s="1"/>
  <c r="AE1013" i="6"/>
  <c r="AA1013" i="6"/>
  <c r="Z1013" i="6"/>
  <c r="T1013" i="6"/>
  <c r="U1013" i="6" s="1"/>
  <c r="R1013" i="6"/>
  <c r="S1013" i="6" s="1"/>
  <c r="AG1012" i="6"/>
  <c r="AH1012" i="6" s="1"/>
  <c r="AE1012" i="6"/>
  <c r="AA1012" i="6"/>
  <c r="Z1012" i="6"/>
  <c r="T1012" i="6"/>
  <c r="U1012" i="6" s="1"/>
  <c r="R1012" i="6"/>
  <c r="S1012" i="6" s="1"/>
  <c r="AG1011" i="6"/>
  <c r="AH1011" i="6" s="1"/>
  <c r="AE1011" i="6"/>
  <c r="AA1011" i="6"/>
  <c r="Z1011" i="6"/>
  <c r="T1011" i="6"/>
  <c r="U1011" i="6" s="1"/>
  <c r="R1011" i="6"/>
  <c r="S1011" i="6" s="1"/>
  <c r="AG1010" i="6"/>
  <c r="AH1010" i="6" s="1"/>
  <c r="AE1010" i="6"/>
  <c r="AA1010" i="6"/>
  <c r="Z1010" i="6"/>
  <c r="T1010" i="6"/>
  <c r="U1010" i="6" s="1"/>
  <c r="R1010" i="6"/>
  <c r="S1010" i="6" s="1"/>
  <c r="AG1009" i="6"/>
  <c r="AH1009" i="6" s="1"/>
  <c r="AE1009" i="6"/>
  <c r="AA1009" i="6"/>
  <c r="Z1009" i="6"/>
  <c r="T1009" i="6"/>
  <c r="U1009" i="6" s="1"/>
  <c r="R1009" i="6"/>
  <c r="S1009" i="6" s="1"/>
  <c r="AG1008" i="6"/>
  <c r="AH1008" i="6" s="1"/>
  <c r="AE1008" i="6"/>
  <c r="AA1008" i="6"/>
  <c r="Z1008" i="6"/>
  <c r="T1008" i="6"/>
  <c r="U1008" i="6" s="1"/>
  <c r="R1008" i="6"/>
  <c r="S1008" i="6" s="1"/>
  <c r="AG1007" i="6"/>
  <c r="AH1007" i="6" s="1"/>
  <c r="AE1007" i="6"/>
  <c r="AA1007" i="6"/>
  <c r="Z1007" i="6"/>
  <c r="T1007" i="6"/>
  <c r="U1007" i="6" s="1"/>
  <c r="R1007" i="6"/>
  <c r="S1007" i="6" s="1"/>
  <c r="AG1006" i="6"/>
  <c r="AH1006" i="6" s="1"/>
  <c r="AE1006" i="6"/>
  <c r="AA1006" i="6"/>
  <c r="Z1006" i="6"/>
  <c r="T1006" i="6"/>
  <c r="U1006" i="6" s="1"/>
  <c r="R1006" i="6"/>
  <c r="S1006" i="6" s="1"/>
  <c r="AG1005" i="6"/>
  <c r="AH1005" i="6" s="1"/>
  <c r="AE1005" i="6"/>
  <c r="AA1005" i="6"/>
  <c r="Z1005" i="6"/>
  <c r="T1005" i="6"/>
  <c r="U1005" i="6" s="1"/>
  <c r="R1005" i="6"/>
  <c r="S1005" i="6" s="1"/>
  <c r="AG1004" i="6"/>
  <c r="AH1004" i="6" s="1"/>
  <c r="AE1004" i="6"/>
  <c r="AA1004" i="6"/>
  <c r="Z1004" i="6"/>
  <c r="T1004" i="6"/>
  <c r="U1004" i="6" s="1"/>
  <c r="R1004" i="6"/>
  <c r="S1004" i="6" s="1"/>
  <c r="AG1003" i="6"/>
  <c r="AH1003" i="6" s="1"/>
  <c r="AE1003" i="6"/>
  <c r="AA1003" i="6"/>
  <c r="Z1003" i="6"/>
  <c r="T1003" i="6"/>
  <c r="U1003" i="6" s="1"/>
  <c r="R1003" i="6"/>
  <c r="S1003" i="6" s="1"/>
  <c r="AG1002" i="6"/>
  <c r="AH1002" i="6" s="1"/>
  <c r="AE1002" i="6"/>
  <c r="AA1002" i="6"/>
  <c r="Z1002" i="6"/>
  <c r="T1002" i="6"/>
  <c r="U1002" i="6" s="1"/>
  <c r="R1002" i="6"/>
  <c r="S1002" i="6" s="1"/>
  <c r="AG1001" i="6"/>
  <c r="AH1001" i="6" s="1"/>
  <c r="AE1001" i="6"/>
  <c r="AA1001" i="6"/>
  <c r="Z1001" i="6"/>
  <c r="T1001" i="6"/>
  <c r="U1001" i="6" s="1"/>
  <c r="R1001" i="6"/>
  <c r="S1001" i="6" s="1"/>
  <c r="AG1000" i="6"/>
  <c r="AH1000" i="6" s="1"/>
  <c r="AE1000" i="6"/>
  <c r="AA1000" i="6"/>
  <c r="Z1000" i="6"/>
  <c r="T1000" i="6"/>
  <c r="U1000" i="6" s="1"/>
  <c r="R1000" i="6"/>
  <c r="S1000" i="6" s="1"/>
  <c r="AG999" i="6"/>
  <c r="AH999" i="6" s="1"/>
  <c r="AE999" i="6"/>
  <c r="AA999" i="6"/>
  <c r="Z999" i="6"/>
  <c r="T999" i="6"/>
  <c r="U999" i="6" s="1"/>
  <c r="R999" i="6"/>
  <c r="S999" i="6" s="1"/>
  <c r="AG998" i="6"/>
  <c r="AH998" i="6" s="1"/>
  <c r="AE998" i="6"/>
  <c r="AA998" i="6"/>
  <c r="Z998" i="6"/>
  <c r="T998" i="6"/>
  <c r="U998" i="6" s="1"/>
  <c r="R998" i="6"/>
  <c r="S998" i="6" s="1"/>
  <c r="AG997" i="6"/>
  <c r="AH997" i="6" s="1"/>
  <c r="AE997" i="6"/>
  <c r="AA997" i="6"/>
  <c r="Z997" i="6"/>
  <c r="T997" i="6"/>
  <c r="U997" i="6" s="1"/>
  <c r="R997" i="6"/>
  <c r="S997" i="6" s="1"/>
  <c r="AG996" i="6"/>
  <c r="AH996" i="6" s="1"/>
  <c r="AE996" i="6"/>
  <c r="AA996" i="6"/>
  <c r="Z996" i="6"/>
  <c r="T996" i="6"/>
  <c r="U996" i="6" s="1"/>
  <c r="R996" i="6"/>
  <c r="S996" i="6" s="1"/>
  <c r="AG995" i="6"/>
  <c r="AH995" i="6" s="1"/>
  <c r="AE995" i="6"/>
  <c r="AA995" i="6"/>
  <c r="Z995" i="6"/>
  <c r="T995" i="6"/>
  <c r="U995" i="6" s="1"/>
  <c r="R995" i="6"/>
  <c r="S995" i="6" s="1"/>
  <c r="AG994" i="6"/>
  <c r="AH994" i="6" s="1"/>
  <c r="AE994" i="6"/>
  <c r="AA994" i="6"/>
  <c r="Z994" i="6"/>
  <c r="T994" i="6"/>
  <c r="U994" i="6" s="1"/>
  <c r="R994" i="6"/>
  <c r="S994" i="6" s="1"/>
  <c r="AG993" i="6"/>
  <c r="AH993" i="6" s="1"/>
  <c r="AE993" i="6"/>
  <c r="AA993" i="6"/>
  <c r="Z993" i="6"/>
  <c r="T993" i="6"/>
  <c r="U993" i="6" s="1"/>
  <c r="R993" i="6"/>
  <c r="S993" i="6" s="1"/>
  <c r="AG992" i="6"/>
  <c r="AH992" i="6" s="1"/>
  <c r="AE992" i="6"/>
  <c r="AA992" i="6"/>
  <c r="Z992" i="6"/>
  <c r="T992" i="6"/>
  <c r="U992" i="6" s="1"/>
  <c r="R992" i="6"/>
  <c r="S992" i="6" s="1"/>
  <c r="AG991" i="6"/>
  <c r="AH991" i="6" s="1"/>
  <c r="AE991" i="6"/>
  <c r="AA991" i="6"/>
  <c r="Z991" i="6"/>
  <c r="T991" i="6"/>
  <c r="U991" i="6" s="1"/>
  <c r="R991" i="6"/>
  <c r="S991" i="6" s="1"/>
  <c r="AG990" i="6"/>
  <c r="AH990" i="6" s="1"/>
  <c r="AE990" i="6"/>
  <c r="AA990" i="6"/>
  <c r="Z990" i="6"/>
  <c r="T990" i="6"/>
  <c r="U990" i="6" s="1"/>
  <c r="R990" i="6"/>
  <c r="S990" i="6" s="1"/>
  <c r="AG989" i="6"/>
  <c r="AH989" i="6" s="1"/>
  <c r="AE989" i="6"/>
  <c r="AA989" i="6"/>
  <c r="Z989" i="6"/>
  <c r="T989" i="6"/>
  <c r="U989" i="6" s="1"/>
  <c r="R989" i="6"/>
  <c r="S989" i="6" s="1"/>
  <c r="AG988" i="6"/>
  <c r="AH988" i="6" s="1"/>
  <c r="AE988" i="6"/>
  <c r="AA988" i="6"/>
  <c r="Z988" i="6"/>
  <c r="T988" i="6"/>
  <c r="U988" i="6" s="1"/>
  <c r="R988" i="6"/>
  <c r="S988" i="6" s="1"/>
  <c r="AG987" i="6"/>
  <c r="AH987" i="6" s="1"/>
  <c r="AE987" i="6"/>
  <c r="AA987" i="6"/>
  <c r="Z987" i="6"/>
  <c r="T987" i="6"/>
  <c r="U987" i="6" s="1"/>
  <c r="R987" i="6"/>
  <c r="S987" i="6" s="1"/>
  <c r="AG986" i="6"/>
  <c r="AH986" i="6" s="1"/>
  <c r="AE986" i="6"/>
  <c r="AA986" i="6"/>
  <c r="Z986" i="6"/>
  <c r="T986" i="6"/>
  <c r="U986" i="6" s="1"/>
  <c r="R986" i="6"/>
  <c r="S986" i="6" s="1"/>
  <c r="AG985" i="6"/>
  <c r="AH985" i="6" s="1"/>
  <c r="AE985" i="6"/>
  <c r="AA985" i="6"/>
  <c r="Z985" i="6"/>
  <c r="T985" i="6"/>
  <c r="U985" i="6" s="1"/>
  <c r="R985" i="6"/>
  <c r="S985" i="6" s="1"/>
  <c r="AG984" i="6"/>
  <c r="AH984" i="6" s="1"/>
  <c r="AE984" i="6"/>
  <c r="AA984" i="6"/>
  <c r="Z984" i="6"/>
  <c r="T984" i="6"/>
  <c r="U984" i="6" s="1"/>
  <c r="R984" i="6"/>
  <c r="S984" i="6" s="1"/>
  <c r="AG983" i="6"/>
  <c r="AH983" i="6" s="1"/>
  <c r="AE983" i="6"/>
  <c r="AA983" i="6"/>
  <c r="Z983" i="6"/>
  <c r="T983" i="6"/>
  <c r="U983" i="6" s="1"/>
  <c r="R983" i="6"/>
  <c r="S983" i="6" s="1"/>
  <c r="AG982" i="6"/>
  <c r="AH982" i="6" s="1"/>
  <c r="AE982" i="6"/>
  <c r="AA982" i="6"/>
  <c r="Z982" i="6"/>
  <c r="T982" i="6"/>
  <c r="U982" i="6" s="1"/>
  <c r="R982" i="6"/>
  <c r="S982" i="6" s="1"/>
  <c r="AG981" i="6"/>
  <c r="AH981" i="6" s="1"/>
  <c r="AE981" i="6"/>
  <c r="AA981" i="6"/>
  <c r="Z981" i="6"/>
  <c r="T981" i="6"/>
  <c r="U981" i="6" s="1"/>
  <c r="R981" i="6"/>
  <c r="S981" i="6" s="1"/>
  <c r="AG980" i="6"/>
  <c r="AH980" i="6" s="1"/>
  <c r="AE980" i="6"/>
  <c r="AA980" i="6"/>
  <c r="Z980" i="6"/>
  <c r="T980" i="6"/>
  <c r="U980" i="6" s="1"/>
  <c r="R980" i="6"/>
  <c r="S980" i="6" s="1"/>
  <c r="AG979" i="6"/>
  <c r="AH979" i="6" s="1"/>
  <c r="AE979" i="6"/>
  <c r="AA979" i="6"/>
  <c r="Z979" i="6"/>
  <c r="T979" i="6"/>
  <c r="U979" i="6" s="1"/>
  <c r="R979" i="6"/>
  <c r="S979" i="6" s="1"/>
  <c r="AG978" i="6"/>
  <c r="AH978" i="6" s="1"/>
  <c r="AE978" i="6"/>
  <c r="AA978" i="6"/>
  <c r="Z978" i="6"/>
  <c r="T978" i="6"/>
  <c r="U978" i="6" s="1"/>
  <c r="R978" i="6"/>
  <c r="S978" i="6" s="1"/>
  <c r="AG977" i="6"/>
  <c r="AH977" i="6" s="1"/>
  <c r="AE977" i="6"/>
  <c r="AA977" i="6"/>
  <c r="Z977" i="6"/>
  <c r="T977" i="6"/>
  <c r="U977" i="6" s="1"/>
  <c r="R977" i="6"/>
  <c r="S977" i="6" s="1"/>
  <c r="AG976" i="6"/>
  <c r="AH976" i="6" s="1"/>
  <c r="AE976" i="6"/>
  <c r="AA976" i="6"/>
  <c r="Z976" i="6"/>
  <c r="T976" i="6"/>
  <c r="U976" i="6" s="1"/>
  <c r="R976" i="6"/>
  <c r="S976" i="6" s="1"/>
  <c r="AG975" i="6"/>
  <c r="AH975" i="6" s="1"/>
  <c r="AE975" i="6"/>
  <c r="AA975" i="6"/>
  <c r="Z975" i="6"/>
  <c r="T975" i="6"/>
  <c r="U975" i="6" s="1"/>
  <c r="R975" i="6"/>
  <c r="S975" i="6" s="1"/>
  <c r="AG974" i="6"/>
  <c r="AH974" i="6" s="1"/>
  <c r="AE974" i="6"/>
  <c r="AA974" i="6"/>
  <c r="Z974" i="6"/>
  <c r="T974" i="6"/>
  <c r="U974" i="6" s="1"/>
  <c r="R974" i="6"/>
  <c r="S974" i="6" s="1"/>
  <c r="AG973" i="6"/>
  <c r="AH973" i="6" s="1"/>
  <c r="AE973" i="6"/>
  <c r="AA973" i="6"/>
  <c r="Z973" i="6"/>
  <c r="T973" i="6"/>
  <c r="U973" i="6" s="1"/>
  <c r="R973" i="6"/>
  <c r="S973" i="6" s="1"/>
  <c r="AG972" i="6"/>
  <c r="AH972" i="6" s="1"/>
  <c r="AE972" i="6"/>
  <c r="AA972" i="6"/>
  <c r="Z972" i="6"/>
  <c r="T972" i="6"/>
  <c r="U972" i="6" s="1"/>
  <c r="R972" i="6"/>
  <c r="S972" i="6" s="1"/>
  <c r="AG971" i="6"/>
  <c r="AH971" i="6" s="1"/>
  <c r="AE971" i="6"/>
  <c r="AA971" i="6"/>
  <c r="Z971" i="6"/>
  <c r="T971" i="6"/>
  <c r="U971" i="6" s="1"/>
  <c r="R971" i="6"/>
  <c r="S971" i="6" s="1"/>
  <c r="AG970" i="6"/>
  <c r="AH970" i="6" s="1"/>
  <c r="AE970" i="6"/>
  <c r="AA970" i="6"/>
  <c r="Z970" i="6"/>
  <c r="T970" i="6"/>
  <c r="U970" i="6" s="1"/>
  <c r="R970" i="6"/>
  <c r="S970" i="6" s="1"/>
  <c r="AG969" i="6"/>
  <c r="AH969" i="6" s="1"/>
  <c r="AE969" i="6"/>
  <c r="AA969" i="6"/>
  <c r="Z969" i="6"/>
  <c r="T969" i="6"/>
  <c r="U969" i="6" s="1"/>
  <c r="R969" i="6"/>
  <c r="S969" i="6" s="1"/>
  <c r="AG968" i="6"/>
  <c r="AH968" i="6" s="1"/>
  <c r="AE968" i="6"/>
  <c r="AA968" i="6"/>
  <c r="Z968" i="6"/>
  <c r="T968" i="6"/>
  <c r="U968" i="6" s="1"/>
  <c r="R968" i="6"/>
  <c r="S968" i="6" s="1"/>
  <c r="AG967" i="6"/>
  <c r="AH967" i="6" s="1"/>
  <c r="AE967" i="6"/>
  <c r="AA967" i="6"/>
  <c r="Z967" i="6"/>
  <c r="T967" i="6"/>
  <c r="U967" i="6" s="1"/>
  <c r="R967" i="6"/>
  <c r="S967" i="6" s="1"/>
  <c r="AG966" i="6"/>
  <c r="AH966" i="6" s="1"/>
  <c r="AE966" i="6"/>
  <c r="AA966" i="6"/>
  <c r="Z966" i="6"/>
  <c r="T966" i="6"/>
  <c r="U966" i="6" s="1"/>
  <c r="R966" i="6"/>
  <c r="S966" i="6" s="1"/>
  <c r="AG965" i="6"/>
  <c r="AH965" i="6" s="1"/>
  <c r="AE965" i="6"/>
  <c r="AA965" i="6"/>
  <c r="Z965" i="6"/>
  <c r="T965" i="6"/>
  <c r="U965" i="6" s="1"/>
  <c r="R965" i="6"/>
  <c r="S965" i="6" s="1"/>
  <c r="AG964" i="6"/>
  <c r="AH964" i="6" s="1"/>
  <c r="AE964" i="6"/>
  <c r="AA964" i="6"/>
  <c r="Z964" i="6"/>
  <c r="T964" i="6"/>
  <c r="U964" i="6" s="1"/>
  <c r="R964" i="6"/>
  <c r="S964" i="6" s="1"/>
  <c r="AG963" i="6"/>
  <c r="AH963" i="6" s="1"/>
  <c r="AE963" i="6"/>
  <c r="AA963" i="6"/>
  <c r="Z963" i="6"/>
  <c r="T963" i="6"/>
  <c r="U963" i="6" s="1"/>
  <c r="R963" i="6"/>
  <c r="S963" i="6" s="1"/>
  <c r="AG962" i="6"/>
  <c r="AH962" i="6" s="1"/>
  <c r="AE962" i="6"/>
  <c r="AA962" i="6"/>
  <c r="Z962" i="6"/>
  <c r="T962" i="6"/>
  <c r="U962" i="6" s="1"/>
  <c r="R962" i="6"/>
  <c r="S962" i="6" s="1"/>
  <c r="AG961" i="6"/>
  <c r="AH961" i="6" s="1"/>
  <c r="AE961" i="6"/>
  <c r="AA961" i="6"/>
  <c r="Z961" i="6"/>
  <c r="T961" i="6"/>
  <c r="U961" i="6" s="1"/>
  <c r="R961" i="6"/>
  <c r="S961" i="6" s="1"/>
  <c r="AG960" i="6"/>
  <c r="AH960" i="6" s="1"/>
  <c r="AE960" i="6"/>
  <c r="AA960" i="6"/>
  <c r="Z960" i="6"/>
  <c r="T960" i="6"/>
  <c r="U960" i="6" s="1"/>
  <c r="R960" i="6"/>
  <c r="S960" i="6" s="1"/>
  <c r="AG959" i="6"/>
  <c r="AH959" i="6" s="1"/>
  <c r="AE959" i="6"/>
  <c r="AA959" i="6"/>
  <c r="Z959" i="6"/>
  <c r="T959" i="6"/>
  <c r="U959" i="6" s="1"/>
  <c r="R959" i="6"/>
  <c r="S959" i="6" s="1"/>
  <c r="AG958" i="6"/>
  <c r="AH958" i="6" s="1"/>
  <c r="AE958" i="6"/>
  <c r="AA958" i="6"/>
  <c r="Z958" i="6"/>
  <c r="T958" i="6"/>
  <c r="U958" i="6" s="1"/>
  <c r="R958" i="6"/>
  <c r="S958" i="6" s="1"/>
  <c r="AG957" i="6"/>
  <c r="AH957" i="6" s="1"/>
  <c r="AE957" i="6"/>
  <c r="AA957" i="6"/>
  <c r="Z957" i="6"/>
  <c r="T957" i="6"/>
  <c r="U957" i="6" s="1"/>
  <c r="R957" i="6"/>
  <c r="S957" i="6" s="1"/>
  <c r="AG956" i="6"/>
  <c r="AH956" i="6" s="1"/>
  <c r="AE956" i="6"/>
  <c r="AA956" i="6"/>
  <c r="Z956" i="6"/>
  <c r="T956" i="6"/>
  <c r="U956" i="6" s="1"/>
  <c r="R956" i="6"/>
  <c r="S956" i="6" s="1"/>
  <c r="AG955" i="6"/>
  <c r="AH955" i="6" s="1"/>
  <c r="AE955" i="6"/>
  <c r="AA955" i="6"/>
  <c r="Z955" i="6"/>
  <c r="T955" i="6"/>
  <c r="U955" i="6" s="1"/>
  <c r="R955" i="6"/>
  <c r="S955" i="6" s="1"/>
  <c r="AG954" i="6"/>
  <c r="AH954" i="6" s="1"/>
  <c r="AE954" i="6"/>
  <c r="AA954" i="6"/>
  <c r="Z954" i="6"/>
  <c r="T954" i="6"/>
  <c r="U954" i="6" s="1"/>
  <c r="R954" i="6"/>
  <c r="S954" i="6" s="1"/>
  <c r="AG953" i="6"/>
  <c r="AH953" i="6" s="1"/>
  <c r="AE953" i="6"/>
  <c r="AA953" i="6"/>
  <c r="Z953" i="6"/>
  <c r="T953" i="6"/>
  <c r="U953" i="6" s="1"/>
  <c r="R953" i="6"/>
  <c r="S953" i="6" s="1"/>
  <c r="AG952" i="6"/>
  <c r="AH952" i="6" s="1"/>
  <c r="AE952" i="6"/>
  <c r="AA952" i="6"/>
  <c r="Z952" i="6"/>
  <c r="T952" i="6"/>
  <c r="U952" i="6" s="1"/>
  <c r="R952" i="6"/>
  <c r="S952" i="6" s="1"/>
  <c r="AG951" i="6"/>
  <c r="AH951" i="6" s="1"/>
  <c r="AE951" i="6"/>
  <c r="AA951" i="6"/>
  <c r="Z951" i="6"/>
  <c r="T951" i="6"/>
  <c r="U951" i="6" s="1"/>
  <c r="R951" i="6"/>
  <c r="S951" i="6" s="1"/>
  <c r="AG950" i="6"/>
  <c r="AH950" i="6" s="1"/>
  <c r="AE950" i="6"/>
  <c r="AA950" i="6"/>
  <c r="Z950" i="6"/>
  <c r="T950" i="6"/>
  <c r="U950" i="6" s="1"/>
  <c r="R950" i="6"/>
  <c r="S950" i="6" s="1"/>
  <c r="AG949" i="6"/>
  <c r="AH949" i="6" s="1"/>
  <c r="AE949" i="6"/>
  <c r="AA949" i="6"/>
  <c r="Z949" i="6"/>
  <c r="T949" i="6"/>
  <c r="U949" i="6" s="1"/>
  <c r="R949" i="6"/>
  <c r="S949" i="6" s="1"/>
  <c r="AG948" i="6"/>
  <c r="AH948" i="6" s="1"/>
  <c r="AE948" i="6"/>
  <c r="AA948" i="6"/>
  <c r="Z948" i="6"/>
  <c r="T948" i="6"/>
  <c r="U948" i="6" s="1"/>
  <c r="R948" i="6"/>
  <c r="S948" i="6" s="1"/>
  <c r="AG947" i="6"/>
  <c r="AH947" i="6" s="1"/>
  <c r="AE947" i="6"/>
  <c r="AA947" i="6"/>
  <c r="Z947" i="6"/>
  <c r="T947" i="6"/>
  <c r="U947" i="6" s="1"/>
  <c r="R947" i="6"/>
  <c r="S947" i="6" s="1"/>
  <c r="AG946" i="6"/>
  <c r="AH946" i="6" s="1"/>
  <c r="AE946" i="6"/>
  <c r="AA946" i="6"/>
  <c r="Z946" i="6"/>
  <c r="T946" i="6"/>
  <c r="U946" i="6" s="1"/>
  <c r="R946" i="6"/>
  <c r="S946" i="6" s="1"/>
  <c r="AG945" i="6"/>
  <c r="AH945" i="6" s="1"/>
  <c r="AE945" i="6"/>
  <c r="AA945" i="6"/>
  <c r="Z945" i="6"/>
  <c r="T945" i="6"/>
  <c r="U945" i="6" s="1"/>
  <c r="R945" i="6"/>
  <c r="S945" i="6" s="1"/>
  <c r="AG944" i="6"/>
  <c r="AH944" i="6" s="1"/>
  <c r="AE944" i="6"/>
  <c r="AA944" i="6"/>
  <c r="Z944" i="6"/>
  <c r="T944" i="6"/>
  <c r="U944" i="6" s="1"/>
  <c r="R944" i="6"/>
  <c r="S944" i="6" s="1"/>
  <c r="AG943" i="6"/>
  <c r="AH943" i="6" s="1"/>
  <c r="AE943" i="6"/>
  <c r="AA943" i="6"/>
  <c r="Z943" i="6"/>
  <c r="U943" i="6"/>
  <c r="T943" i="6"/>
  <c r="R943" i="6"/>
  <c r="S943" i="6" s="1"/>
  <c r="AG942" i="6"/>
  <c r="AH942" i="6" s="1"/>
  <c r="AE942" i="6"/>
  <c r="AA942" i="6"/>
  <c r="Z942" i="6"/>
  <c r="T942" i="6"/>
  <c r="U942" i="6" s="1"/>
  <c r="R942" i="6"/>
  <c r="S942" i="6" s="1"/>
  <c r="AG941" i="6"/>
  <c r="AH941" i="6" s="1"/>
  <c r="AE941" i="6"/>
  <c r="AA941" i="6"/>
  <c r="Z941" i="6"/>
  <c r="T941" i="6"/>
  <c r="U941" i="6" s="1"/>
  <c r="R941" i="6"/>
  <c r="S941" i="6" s="1"/>
  <c r="AG940" i="6"/>
  <c r="AH940" i="6" s="1"/>
  <c r="AE940" i="6"/>
  <c r="AA940" i="6"/>
  <c r="Z940" i="6"/>
  <c r="T940" i="6"/>
  <c r="U940" i="6" s="1"/>
  <c r="R940" i="6"/>
  <c r="S940" i="6" s="1"/>
  <c r="AG939" i="6"/>
  <c r="AH939" i="6" s="1"/>
  <c r="AE939" i="6"/>
  <c r="AA939" i="6"/>
  <c r="Z939" i="6"/>
  <c r="T939" i="6"/>
  <c r="U939" i="6" s="1"/>
  <c r="R939" i="6"/>
  <c r="S939" i="6" s="1"/>
  <c r="AG938" i="6"/>
  <c r="AH938" i="6" s="1"/>
  <c r="AE938" i="6"/>
  <c r="AA938" i="6"/>
  <c r="Z938" i="6"/>
  <c r="T938" i="6"/>
  <c r="U938" i="6" s="1"/>
  <c r="R938" i="6"/>
  <c r="S938" i="6" s="1"/>
  <c r="AG937" i="6"/>
  <c r="AH937" i="6" s="1"/>
  <c r="AE937" i="6"/>
  <c r="AA937" i="6"/>
  <c r="Z937" i="6"/>
  <c r="T937" i="6"/>
  <c r="U937" i="6" s="1"/>
  <c r="R937" i="6"/>
  <c r="S937" i="6" s="1"/>
  <c r="AG936" i="6"/>
  <c r="AH936" i="6" s="1"/>
  <c r="AE936" i="6"/>
  <c r="AA936" i="6"/>
  <c r="Z936" i="6"/>
  <c r="T936" i="6"/>
  <c r="U936" i="6" s="1"/>
  <c r="R936" i="6"/>
  <c r="S936" i="6" s="1"/>
  <c r="AG935" i="6"/>
  <c r="AH935" i="6" s="1"/>
  <c r="AE935" i="6"/>
  <c r="AA935" i="6"/>
  <c r="Z935" i="6"/>
  <c r="T935" i="6"/>
  <c r="U935" i="6" s="1"/>
  <c r="R935" i="6"/>
  <c r="S935" i="6" s="1"/>
  <c r="AG934" i="6"/>
  <c r="AH934" i="6" s="1"/>
  <c r="AE934" i="6"/>
  <c r="AA934" i="6"/>
  <c r="Z934" i="6"/>
  <c r="T934" i="6"/>
  <c r="U934" i="6" s="1"/>
  <c r="R934" i="6"/>
  <c r="S934" i="6" s="1"/>
  <c r="AG933" i="6"/>
  <c r="AH933" i="6" s="1"/>
  <c r="AE933" i="6"/>
  <c r="AA933" i="6"/>
  <c r="Z933" i="6"/>
  <c r="T933" i="6"/>
  <c r="U933" i="6" s="1"/>
  <c r="R933" i="6"/>
  <c r="S933" i="6" s="1"/>
  <c r="AG932" i="6"/>
  <c r="AH932" i="6" s="1"/>
  <c r="AE932" i="6"/>
  <c r="AA932" i="6"/>
  <c r="Z932" i="6"/>
  <c r="T932" i="6"/>
  <c r="U932" i="6" s="1"/>
  <c r="R932" i="6"/>
  <c r="S932" i="6" s="1"/>
  <c r="AG931" i="6"/>
  <c r="AH931" i="6" s="1"/>
  <c r="AE931" i="6"/>
  <c r="AA931" i="6"/>
  <c r="Z931" i="6"/>
  <c r="T931" i="6"/>
  <c r="U931" i="6" s="1"/>
  <c r="R931" i="6"/>
  <c r="S931" i="6" s="1"/>
  <c r="AG930" i="6"/>
  <c r="AH930" i="6" s="1"/>
  <c r="AE930" i="6"/>
  <c r="AA930" i="6"/>
  <c r="Z930" i="6"/>
  <c r="T930" i="6"/>
  <c r="U930" i="6" s="1"/>
  <c r="R930" i="6"/>
  <c r="S930" i="6" s="1"/>
  <c r="AG929" i="6"/>
  <c r="AH929" i="6" s="1"/>
  <c r="AE929" i="6"/>
  <c r="AA929" i="6"/>
  <c r="Z929" i="6"/>
  <c r="T929" i="6"/>
  <c r="U929" i="6" s="1"/>
  <c r="R929" i="6"/>
  <c r="S929" i="6" s="1"/>
  <c r="AG928" i="6"/>
  <c r="AH928" i="6" s="1"/>
  <c r="AE928" i="6"/>
  <c r="AA928" i="6"/>
  <c r="Z928" i="6"/>
  <c r="T928" i="6"/>
  <c r="U928" i="6" s="1"/>
  <c r="R928" i="6"/>
  <c r="S928" i="6" s="1"/>
  <c r="AG927" i="6"/>
  <c r="AH927" i="6" s="1"/>
  <c r="AE927" i="6"/>
  <c r="AA927" i="6"/>
  <c r="Z927" i="6"/>
  <c r="T927" i="6"/>
  <c r="U927" i="6" s="1"/>
  <c r="R927" i="6"/>
  <c r="S927" i="6" s="1"/>
  <c r="AG926" i="6"/>
  <c r="AH926" i="6" s="1"/>
  <c r="AE926" i="6"/>
  <c r="AA926" i="6"/>
  <c r="Z926" i="6"/>
  <c r="T926" i="6"/>
  <c r="U926" i="6" s="1"/>
  <c r="R926" i="6"/>
  <c r="S926" i="6" s="1"/>
  <c r="AG925" i="6"/>
  <c r="AH925" i="6" s="1"/>
  <c r="AE925" i="6"/>
  <c r="AA925" i="6"/>
  <c r="Z925" i="6"/>
  <c r="T925" i="6"/>
  <c r="U925" i="6" s="1"/>
  <c r="R925" i="6"/>
  <c r="S925" i="6" s="1"/>
  <c r="AG924" i="6"/>
  <c r="AH924" i="6" s="1"/>
  <c r="AE924" i="6"/>
  <c r="AA924" i="6"/>
  <c r="Z924" i="6"/>
  <c r="T924" i="6"/>
  <c r="U924" i="6" s="1"/>
  <c r="R924" i="6"/>
  <c r="S924" i="6" s="1"/>
  <c r="AG923" i="6"/>
  <c r="AH923" i="6" s="1"/>
  <c r="AE923" i="6"/>
  <c r="AA923" i="6"/>
  <c r="Z923" i="6"/>
  <c r="T923" i="6"/>
  <c r="U923" i="6" s="1"/>
  <c r="R923" i="6"/>
  <c r="S923" i="6" s="1"/>
  <c r="AG922" i="6"/>
  <c r="AH922" i="6" s="1"/>
  <c r="AE922" i="6"/>
  <c r="AA922" i="6"/>
  <c r="Z922" i="6"/>
  <c r="T922" i="6"/>
  <c r="U922" i="6" s="1"/>
  <c r="R922" i="6"/>
  <c r="S922" i="6" s="1"/>
  <c r="AG921" i="6"/>
  <c r="AH921" i="6" s="1"/>
  <c r="AE921" i="6"/>
  <c r="AA921" i="6"/>
  <c r="Z921" i="6"/>
  <c r="T921" i="6"/>
  <c r="U921" i="6" s="1"/>
  <c r="R921" i="6"/>
  <c r="S921" i="6" s="1"/>
  <c r="AG920" i="6"/>
  <c r="AH920" i="6" s="1"/>
  <c r="AE920" i="6"/>
  <c r="AA920" i="6"/>
  <c r="Z920" i="6"/>
  <c r="T920" i="6"/>
  <c r="U920" i="6" s="1"/>
  <c r="R920" i="6"/>
  <c r="S920" i="6" s="1"/>
  <c r="AG919" i="6"/>
  <c r="AH919" i="6" s="1"/>
  <c r="AE919" i="6"/>
  <c r="AA919" i="6"/>
  <c r="Z919" i="6"/>
  <c r="T919" i="6"/>
  <c r="U919" i="6" s="1"/>
  <c r="R919" i="6"/>
  <c r="S919" i="6" s="1"/>
  <c r="AG918" i="6"/>
  <c r="AH918" i="6" s="1"/>
  <c r="AE918" i="6"/>
  <c r="AA918" i="6"/>
  <c r="Z918" i="6"/>
  <c r="T918" i="6"/>
  <c r="U918" i="6" s="1"/>
  <c r="R918" i="6"/>
  <c r="S918" i="6" s="1"/>
  <c r="AG917" i="6"/>
  <c r="AH917" i="6" s="1"/>
  <c r="AE917" i="6"/>
  <c r="AA917" i="6"/>
  <c r="Z917" i="6"/>
  <c r="T917" i="6"/>
  <c r="U917" i="6" s="1"/>
  <c r="R917" i="6"/>
  <c r="S917" i="6" s="1"/>
  <c r="AG916" i="6"/>
  <c r="AH916" i="6" s="1"/>
  <c r="AE916" i="6"/>
  <c r="AA916" i="6"/>
  <c r="Z916" i="6"/>
  <c r="T916" i="6"/>
  <c r="U916" i="6" s="1"/>
  <c r="R916" i="6"/>
  <c r="S916" i="6" s="1"/>
  <c r="AG915" i="6"/>
  <c r="AH915" i="6" s="1"/>
  <c r="AE915" i="6"/>
  <c r="AA915" i="6"/>
  <c r="Z915" i="6"/>
  <c r="T915" i="6"/>
  <c r="U915" i="6" s="1"/>
  <c r="R915" i="6"/>
  <c r="S915" i="6" s="1"/>
  <c r="AG914" i="6"/>
  <c r="AH914" i="6" s="1"/>
  <c r="AE914" i="6"/>
  <c r="AA914" i="6"/>
  <c r="Z914" i="6"/>
  <c r="T914" i="6"/>
  <c r="U914" i="6" s="1"/>
  <c r="R914" i="6"/>
  <c r="S914" i="6" s="1"/>
  <c r="AG913" i="6"/>
  <c r="AH913" i="6" s="1"/>
  <c r="AE913" i="6"/>
  <c r="AA913" i="6"/>
  <c r="Z913" i="6"/>
  <c r="T913" i="6"/>
  <c r="U913" i="6" s="1"/>
  <c r="R913" i="6"/>
  <c r="S913" i="6" s="1"/>
  <c r="AG912" i="6"/>
  <c r="AH912" i="6" s="1"/>
  <c r="AE912" i="6"/>
  <c r="AA912" i="6"/>
  <c r="Z912" i="6"/>
  <c r="T912" i="6"/>
  <c r="U912" i="6" s="1"/>
  <c r="R912" i="6"/>
  <c r="S912" i="6" s="1"/>
  <c r="AG911" i="6"/>
  <c r="AH911" i="6" s="1"/>
  <c r="AE911" i="6"/>
  <c r="AA911" i="6"/>
  <c r="Z911" i="6"/>
  <c r="T911" i="6"/>
  <c r="U911" i="6" s="1"/>
  <c r="R911" i="6"/>
  <c r="S911" i="6" s="1"/>
  <c r="AG910" i="6"/>
  <c r="AH910" i="6" s="1"/>
  <c r="AE910" i="6"/>
  <c r="AA910" i="6"/>
  <c r="Z910" i="6"/>
  <c r="T910" i="6"/>
  <c r="U910" i="6" s="1"/>
  <c r="R910" i="6"/>
  <c r="S910" i="6" s="1"/>
  <c r="AG909" i="6"/>
  <c r="AH909" i="6" s="1"/>
  <c r="AE909" i="6"/>
  <c r="AA909" i="6"/>
  <c r="Z909" i="6"/>
  <c r="T909" i="6"/>
  <c r="U909" i="6" s="1"/>
  <c r="R909" i="6"/>
  <c r="S909" i="6" s="1"/>
  <c r="AG908" i="6"/>
  <c r="AH908" i="6" s="1"/>
  <c r="AE908" i="6"/>
  <c r="AA908" i="6"/>
  <c r="Z908" i="6"/>
  <c r="T908" i="6"/>
  <c r="U908" i="6" s="1"/>
  <c r="R908" i="6"/>
  <c r="S908" i="6" s="1"/>
  <c r="AG907" i="6"/>
  <c r="AH907" i="6" s="1"/>
  <c r="AE907" i="6"/>
  <c r="AA907" i="6"/>
  <c r="Z907" i="6"/>
  <c r="T907" i="6"/>
  <c r="U907" i="6" s="1"/>
  <c r="R907" i="6"/>
  <c r="S907" i="6" s="1"/>
  <c r="AG906" i="6"/>
  <c r="AH906" i="6" s="1"/>
  <c r="AE906" i="6"/>
  <c r="AA906" i="6"/>
  <c r="Z906" i="6"/>
  <c r="T906" i="6"/>
  <c r="U906" i="6" s="1"/>
  <c r="R906" i="6"/>
  <c r="S906" i="6" s="1"/>
  <c r="AG905" i="6"/>
  <c r="AH905" i="6" s="1"/>
  <c r="AE905" i="6"/>
  <c r="AA905" i="6"/>
  <c r="Z905" i="6"/>
  <c r="T905" i="6"/>
  <c r="U905" i="6" s="1"/>
  <c r="R905" i="6"/>
  <c r="S905" i="6" s="1"/>
  <c r="AG904" i="6"/>
  <c r="AH904" i="6" s="1"/>
  <c r="AE904" i="6"/>
  <c r="AA904" i="6"/>
  <c r="Z904" i="6"/>
  <c r="T904" i="6"/>
  <c r="U904" i="6" s="1"/>
  <c r="R904" i="6"/>
  <c r="S904" i="6" s="1"/>
  <c r="AG903" i="6"/>
  <c r="AH903" i="6" s="1"/>
  <c r="AE903" i="6"/>
  <c r="AA903" i="6"/>
  <c r="Z903" i="6"/>
  <c r="T903" i="6"/>
  <c r="U903" i="6" s="1"/>
  <c r="R903" i="6"/>
  <c r="S903" i="6" s="1"/>
  <c r="AG902" i="6"/>
  <c r="AH902" i="6" s="1"/>
  <c r="AE902" i="6"/>
  <c r="AA902" i="6"/>
  <c r="Z902" i="6"/>
  <c r="T902" i="6"/>
  <c r="U902" i="6" s="1"/>
  <c r="R902" i="6"/>
  <c r="S902" i="6" s="1"/>
  <c r="AG901" i="6"/>
  <c r="AH901" i="6" s="1"/>
  <c r="AE901" i="6"/>
  <c r="AA901" i="6"/>
  <c r="Z901" i="6"/>
  <c r="T901" i="6"/>
  <c r="U901" i="6" s="1"/>
  <c r="R901" i="6"/>
  <c r="S901" i="6" s="1"/>
  <c r="AG900" i="6"/>
  <c r="AH900" i="6" s="1"/>
  <c r="AE900" i="6"/>
  <c r="AA900" i="6"/>
  <c r="Z900" i="6"/>
  <c r="T900" i="6"/>
  <c r="U900" i="6" s="1"/>
  <c r="R900" i="6"/>
  <c r="S900" i="6" s="1"/>
  <c r="AG899" i="6"/>
  <c r="AH899" i="6" s="1"/>
  <c r="AE899" i="6"/>
  <c r="AA899" i="6"/>
  <c r="Z899" i="6"/>
  <c r="T899" i="6"/>
  <c r="U899" i="6" s="1"/>
  <c r="R899" i="6"/>
  <c r="S899" i="6" s="1"/>
  <c r="AG898" i="6"/>
  <c r="AH898" i="6" s="1"/>
  <c r="AE898" i="6"/>
  <c r="AA898" i="6"/>
  <c r="Z898" i="6"/>
  <c r="T898" i="6"/>
  <c r="U898" i="6" s="1"/>
  <c r="R898" i="6"/>
  <c r="S898" i="6" s="1"/>
  <c r="AG897" i="6"/>
  <c r="AH897" i="6" s="1"/>
  <c r="AE897" i="6"/>
  <c r="AA897" i="6"/>
  <c r="Z897" i="6"/>
  <c r="T897" i="6"/>
  <c r="U897" i="6" s="1"/>
  <c r="R897" i="6"/>
  <c r="S897" i="6" s="1"/>
  <c r="AG896" i="6"/>
  <c r="AH896" i="6" s="1"/>
  <c r="AE896" i="6"/>
  <c r="AA896" i="6"/>
  <c r="Z896" i="6"/>
  <c r="T896" i="6"/>
  <c r="U896" i="6" s="1"/>
  <c r="R896" i="6"/>
  <c r="S896" i="6" s="1"/>
  <c r="AG895" i="6"/>
  <c r="AH895" i="6" s="1"/>
  <c r="AE895" i="6"/>
  <c r="AA895" i="6"/>
  <c r="Z895" i="6"/>
  <c r="T895" i="6"/>
  <c r="U895" i="6" s="1"/>
  <c r="R895" i="6"/>
  <c r="S895" i="6" s="1"/>
  <c r="AG894" i="6"/>
  <c r="AH894" i="6" s="1"/>
  <c r="AE894" i="6"/>
  <c r="AA894" i="6"/>
  <c r="Z894" i="6"/>
  <c r="T894" i="6"/>
  <c r="U894" i="6" s="1"/>
  <c r="R894" i="6"/>
  <c r="S894" i="6" s="1"/>
  <c r="AG893" i="6"/>
  <c r="AH893" i="6" s="1"/>
  <c r="AE893" i="6"/>
  <c r="AA893" i="6"/>
  <c r="Z893" i="6"/>
  <c r="T893" i="6"/>
  <c r="U893" i="6" s="1"/>
  <c r="R893" i="6"/>
  <c r="S893" i="6" s="1"/>
  <c r="AG892" i="6"/>
  <c r="AH892" i="6" s="1"/>
  <c r="AE892" i="6"/>
  <c r="AA892" i="6"/>
  <c r="Z892" i="6"/>
  <c r="T892" i="6"/>
  <c r="U892" i="6" s="1"/>
  <c r="R892" i="6"/>
  <c r="S892" i="6" s="1"/>
  <c r="AG891" i="6"/>
  <c r="AH891" i="6" s="1"/>
  <c r="AE891" i="6"/>
  <c r="AA891" i="6"/>
  <c r="Z891" i="6"/>
  <c r="T891" i="6"/>
  <c r="U891" i="6" s="1"/>
  <c r="R891" i="6"/>
  <c r="S891" i="6" s="1"/>
  <c r="AG890" i="6"/>
  <c r="AH890" i="6" s="1"/>
  <c r="AE890" i="6"/>
  <c r="AA890" i="6"/>
  <c r="Z890" i="6"/>
  <c r="T890" i="6"/>
  <c r="U890" i="6" s="1"/>
  <c r="R890" i="6"/>
  <c r="S890" i="6" s="1"/>
  <c r="AG889" i="6"/>
  <c r="AH889" i="6" s="1"/>
  <c r="AE889" i="6"/>
  <c r="AA889" i="6"/>
  <c r="Z889" i="6"/>
  <c r="T889" i="6"/>
  <c r="U889" i="6" s="1"/>
  <c r="R889" i="6"/>
  <c r="S889" i="6" s="1"/>
  <c r="AG888" i="6"/>
  <c r="AH888" i="6" s="1"/>
  <c r="AE888" i="6"/>
  <c r="AA888" i="6"/>
  <c r="Z888" i="6"/>
  <c r="T888" i="6"/>
  <c r="U888" i="6" s="1"/>
  <c r="R888" i="6"/>
  <c r="S888" i="6" s="1"/>
  <c r="AG887" i="6"/>
  <c r="AH887" i="6" s="1"/>
  <c r="AE887" i="6"/>
  <c r="AA887" i="6"/>
  <c r="Z887" i="6"/>
  <c r="T887" i="6"/>
  <c r="U887" i="6" s="1"/>
  <c r="R887" i="6"/>
  <c r="S887" i="6" s="1"/>
  <c r="AG886" i="6"/>
  <c r="AH886" i="6" s="1"/>
  <c r="AE886" i="6"/>
  <c r="AA886" i="6"/>
  <c r="Z886" i="6"/>
  <c r="T886" i="6"/>
  <c r="U886" i="6" s="1"/>
  <c r="R886" i="6"/>
  <c r="S886" i="6" s="1"/>
  <c r="AG885" i="6"/>
  <c r="AH885" i="6" s="1"/>
  <c r="AE885" i="6"/>
  <c r="AA885" i="6"/>
  <c r="Z885" i="6"/>
  <c r="T885" i="6"/>
  <c r="U885" i="6" s="1"/>
  <c r="R885" i="6"/>
  <c r="S885" i="6" s="1"/>
  <c r="AG884" i="6"/>
  <c r="AH884" i="6" s="1"/>
  <c r="AE884" i="6"/>
  <c r="AA884" i="6"/>
  <c r="Z884" i="6"/>
  <c r="T884" i="6"/>
  <c r="U884" i="6" s="1"/>
  <c r="R884" i="6"/>
  <c r="S884" i="6" s="1"/>
  <c r="AG883" i="6"/>
  <c r="AH883" i="6" s="1"/>
  <c r="AE883" i="6"/>
  <c r="AA883" i="6"/>
  <c r="Z883" i="6"/>
  <c r="T883" i="6"/>
  <c r="U883" i="6" s="1"/>
  <c r="R883" i="6"/>
  <c r="S883" i="6" s="1"/>
  <c r="AG882" i="6"/>
  <c r="AH882" i="6" s="1"/>
  <c r="AE882" i="6"/>
  <c r="AA882" i="6"/>
  <c r="Z882" i="6"/>
  <c r="T882" i="6"/>
  <c r="U882" i="6" s="1"/>
  <c r="R882" i="6"/>
  <c r="S882" i="6" s="1"/>
  <c r="AG881" i="6"/>
  <c r="AH881" i="6" s="1"/>
  <c r="AE881" i="6"/>
  <c r="AA881" i="6"/>
  <c r="Z881" i="6"/>
  <c r="T881" i="6"/>
  <c r="U881" i="6" s="1"/>
  <c r="R881" i="6"/>
  <c r="S881" i="6" s="1"/>
  <c r="AG880" i="6"/>
  <c r="AH880" i="6" s="1"/>
  <c r="AE880" i="6"/>
  <c r="AA880" i="6"/>
  <c r="Z880" i="6"/>
  <c r="T880" i="6"/>
  <c r="U880" i="6" s="1"/>
  <c r="R880" i="6"/>
  <c r="S880" i="6" s="1"/>
  <c r="AG879" i="6"/>
  <c r="AH879" i="6" s="1"/>
  <c r="AE879" i="6"/>
  <c r="AA879" i="6"/>
  <c r="Z879" i="6"/>
  <c r="T879" i="6"/>
  <c r="U879" i="6" s="1"/>
  <c r="R879" i="6"/>
  <c r="S879" i="6" s="1"/>
  <c r="AG878" i="6"/>
  <c r="AH878" i="6" s="1"/>
  <c r="AE878" i="6"/>
  <c r="AA878" i="6"/>
  <c r="Z878" i="6"/>
  <c r="T878" i="6"/>
  <c r="U878" i="6" s="1"/>
  <c r="R878" i="6"/>
  <c r="S878" i="6" s="1"/>
  <c r="AG877" i="6"/>
  <c r="AH877" i="6" s="1"/>
  <c r="AE877" i="6"/>
  <c r="AA877" i="6"/>
  <c r="Z877" i="6"/>
  <c r="T877" i="6"/>
  <c r="U877" i="6" s="1"/>
  <c r="R877" i="6"/>
  <c r="S877" i="6" s="1"/>
  <c r="AG876" i="6"/>
  <c r="AH876" i="6" s="1"/>
  <c r="AE876" i="6"/>
  <c r="AA876" i="6"/>
  <c r="Z876" i="6"/>
  <c r="T876" i="6"/>
  <c r="U876" i="6" s="1"/>
  <c r="R876" i="6"/>
  <c r="S876" i="6" s="1"/>
  <c r="AG875" i="6"/>
  <c r="AH875" i="6" s="1"/>
  <c r="AE875" i="6"/>
  <c r="AA875" i="6"/>
  <c r="Z875" i="6"/>
  <c r="T875" i="6"/>
  <c r="U875" i="6" s="1"/>
  <c r="R875" i="6"/>
  <c r="S875" i="6" s="1"/>
  <c r="AG874" i="6"/>
  <c r="AH874" i="6" s="1"/>
  <c r="AE874" i="6"/>
  <c r="AA874" i="6"/>
  <c r="Z874" i="6"/>
  <c r="T874" i="6"/>
  <c r="U874" i="6" s="1"/>
  <c r="R874" i="6"/>
  <c r="S874" i="6" s="1"/>
  <c r="AG873" i="6"/>
  <c r="AH873" i="6" s="1"/>
  <c r="AE873" i="6"/>
  <c r="AA873" i="6"/>
  <c r="Z873" i="6"/>
  <c r="T873" i="6"/>
  <c r="U873" i="6" s="1"/>
  <c r="R873" i="6"/>
  <c r="S873" i="6" s="1"/>
  <c r="AG872" i="6"/>
  <c r="AH872" i="6" s="1"/>
  <c r="AE872" i="6"/>
  <c r="AA872" i="6"/>
  <c r="Z872" i="6"/>
  <c r="T872" i="6"/>
  <c r="U872" i="6" s="1"/>
  <c r="R872" i="6"/>
  <c r="S872" i="6" s="1"/>
  <c r="AG871" i="6"/>
  <c r="AH871" i="6" s="1"/>
  <c r="AE871" i="6"/>
  <c r="AA871" i="6"/>
  <c r="Z871" i="6"/>
  <c r="T871" i="6"/>
  <c r="U871" i="6" s="1"/>
  <c r="R871" i="6"/>
  <c r="S871" i="6" s="1"/>
  <c r="AG870" i="6"/>
  <c r="AH870" i="6" s="1"/>
  <c r="AE870" i="6"/>
  <c r="AA870" i="6"/>
  <c r="Z870" i="6"/>
  <c r="T870" i="6"/>
  <c r="U870" i="6" s="1"/>
  <c r="R870" i="6"/>
  <c r="S870" i="6" s="1"/>
  <c r="AG869" i="6"/>
  <c r="AH869" i="6" s="1"/>
  <c r="AE869" i="6"/>
  <c r="AA869" i="6"/>
  <c r="Z869" i="6"/>
  <c r="T869" i="6"/>
  <c r="U869" i="6" s="1"/>
  <c r="R869" i="6"/>
  <c r="S869" i="6" s="1"/>
  <c r="AG868" i="6"/>
  <c r="AH868" i="6" s="1"/>
  <c r="AE868" i="6"/>
  <c r="AA868" i="6"/>
  <c r="Z868" i="6"/>
  <c r="T868" i="6"/>
  <c r="U868" i="6" s="1"/>
  <c r="R868" i="6"/>
  <c r="S868" i="6" s="1"/>
  <c r="AG867" i="6"/>
  <c r="AH867" i="6" s="1"/>
  <c r="AE867" i="6"/>
  <c r="AA867" i="6"/>
  <c r="Z867" i="6"/>
  <c r="T867" i="6"/>
  <c r="U867" i="6" s="1"/>
  <c r="R867" i="6"/>
  <c r="S867" i="6" s="1"/>
  <c r="AG866" i="6"/>
  <c r="AH866" i="6" s="1"/>
  <c r="AE866" i="6"/>
  <c r="AA866" i="6"/>
  <c r="Z866" i="6"/>
  <c r="T866" i="6"/>
  <c r="U866" i="6" s="1"/>
  <c r="R866" i="6"/>
  <c r="S866" i="6" s="1"/>
  <c r="AG865" i="6"/>
  <c r="AH865" i="6" s="1"/>
  <c r="AE865" i="6"/>
  <c r="AA865" i="6"/>
  <c r="Z865" i="6"/>
  <c r="T865" i="6"/>
  <c r="U865" i="6" s="1"/>
  <c r="R865" i="6"/>
  <c r="S865" i="6" s="1"/>
  <c r="AG864" i="6"/>
  <c r="AH864" i="6" s="1"/>
  <c r="AE864" i="6"/>
  <c r="AA864" i="6"/>
  <c r="Z864" i="6"/>
  <c r="T864" i="6"/>
  <c r="U864" i="6" s="1"/>
  <c r="R864" i="6"/>
  <c r="S864" i="6" s="1"/>
  <c r="AG863" i="6"/>
  <c r="AH863" i="6" s="1"/>
  <c r="AE863" i="6"/>
  <c r="AA863" i="6"/>
  <c r="Z863" i="6"/>
  <c r="T863" i="6"/>
  <c r="U863" i="6" s="1"/>
  <c r="R863" i="6"/>
  <c r="S863" i="6" s="1"/>
  <c r="AG862" i="6"/>
  <c r="AH862" i="6" s="1"/>
  <c r="AE862" i="6"/>
  <c r="AA862" i="6"/>
  <c r="Z862" i="6"/>
  <c r="T862" i="6"/>
  <c r="U862" i="6" s="1"/>
  <c r="R862" i="6"/>
  <c r="S862" i="6" s="1"/>
  <c r="AG861" i="6"/>
  <c r="AH861" i="6" s="1"/>
  <c r="AE861" i="6"/>
  <c r="AA861" i="6"/>
  <c r="Z861" i="6"/>
  <c r="T861" i="6"/>
  <c r="U861" i="6" s="1"/>
  <c r="R861" i="6"/>
  <c r="S861" i="6" s="1"/>
  <c r="AG860" i="6"/>
  <c r="AH860" i="6" s="1"/>
  <c r="AE860" i="6"/>
  <c r="AA860" i="6"/>
  <c r="Z860" i="6"/>
  <c r="T860" i="6"/>
  <c r="U860" i="6" s="1"/>
  <c r="R860" i="6"/>
  <c r="S860" i="6" s="1"/>
  <c r="AG859" i="6"/>
  <c r="AH859" i="6" s="1"/>
  <c r="AE859" i="6"/>
  <c r="AA859" i="6"/>
  <c r="Z859" i="6"/>
  <c r="T859" i="6"/>
  <c r="U859" i="6" s="1"/>
  <c r="R859" i="6"/>
  <c r="S859" i="6" s="1"/>
  <c r="AG858" i="6"/>
  <c r="AH858" i="6" s="1"/>
  <c r="AE858" i="6"/>
  <c r="AA858" i="6"/>
  <c r="Z858" i="6"/>
  <c r="T858" i="6"/>
  <c r="U858" i="6" s="1"/>
  <c r="R858" i="6"/>
  <c r="S858" i="6" s="1"/>
  <c r="AG857" i="6"/>
  <c r="AH857" i="6" s="1"/>
  <c r="AE857" i="6"/>
  <c r="AA857" i="6"/>
  <c r="Z857" i="6"/>
  <c r="T857" i="6"/>
  <c r="U857" i="6" s="1"/>
  <c r="R857" i="6"/>
  <c r="S857" i="6" s="1"/>
  <c r="AG856" i="6"/>
  <c r="AH856" i="6" s="1"/>
  <c r="AE856" i="6"/>
  <c r="AA856" i="6"/>
  <c r="Z856" i="6"/>
  <c r="T856" i="6"/>
  <c r="U856" i="6" s="1"/>
  <c r="R856" i="6"/>
  <c r="S856" i="6" s="1"/>
  <c r="AG855" i="6"/>
  <c r="AH855" i="6" s="1"/>
  <c r="AE855" i="6"/>
  <c r="AA855" i="6"/>
  <c r="Z855" i="6"/>
  <c r="T855" i="6"/>
  <c r="U855" i="6" s="1"/>
  <c r="R855" i="6"/>
  <c r="S855" i="6" s="1"/>
  <c r="AG854" i="6"/>
  <c r="AH854" i="6" s="1"/>
  <c r="AE854" i="6"/>
  <c r="AA854" i="6"/>
  <c r="Z854" i="6"/>
  <c r="T854" i="6"/>
  <c r="U854" i="6" s="1"/>
  <c r="R854" i="6"/>
  <c r="S854" i="6" s="1"/>
  <c r="AG853" i="6"/>
  <c r="AH853" i="6" s="1"/>
  <c r="AE853" i="6"/>
  <c r="AA853" i="6"/>
  <c r="Z853" i="6"/>
  <c r="T853" i="6"/>
  <c r="U853" i="6" s="1"/>
  <c r="R853" i="6"/>
  <c r="S853" i="6" s="1"/>
  <c r="AG852" i="6"/>
  <c r="AH852" i="6" s="1"/>
  <c r="AE852" i="6"/>
  <c r="AA852" i="6"/>
  <c r="Z852" i="6"/>
  <c r="T852" i="6"/>
  <c r="U852" i="6" s="1"/>
  <c r="R852" i="6"/>
  <c r="S852" i="6" s="1"/>
  <c r="AG851" i="6"/>
  <c r="AH851" i="6" s="1"/>
  <c r="AE851" i="6"/>
  <c r="AA851" i="6"/>
  <c r="Z851" i="6"/>
  <c r="T851" i="6"/>
  <c r="U851" i="6" s="1"/>
  <c r="R851" i="6"/>
  <c r="S851" i="6" s="1"/>
  <c r="AG850" i="6"/>
  <c r="AH850" i="6" s="1"/>
  <c r="AE850" i="6"/>
  <c r="AA850" i="6"/>
  <c r="Z850" i="6"/>
  <c r="T850" i="6"/>
  <c r="U850" i="6" s="1"/>
  <c r="R850" i="6"/>
  <c r="S850" i="6" s="1"/>
  <c r="AG849" i="6"/>
  <c r="AH849" i="6" s="1"/>
  <c r="AE849" i="6"/>
  <c r="AA849" i="6"/>
  <c r="Z849" i="6"/>
  <c r="T849" i="6"/>
  <c r="U849" i="6" s="1"/>
  <c r="R849" i="6"/>
  <c r="S849" i="6" s="1"/>
  <c r="AG848" i="6"/>
  <c r="AH848" i="6" s="1"/>
  <c r="AE848" i="6"/>
  <c r="AA848" i="6"/>
  <c r="Z848" i="6"/>
  <c r="T848" i="6"/>
  <c r="U848" i="6" s="1"/>
  <c r="R848" i="6"/>
  <c r="S848" i="6" s="1"/>
  <c r="AG847" i="6"/>
  <c r="AH847" i="6" s="1"/>
  <c r="AE847" i="6"/>
  <c r="AA847" i="6"/>
  <c r="Z847" i="6"/>
  <c r="T847" i="6"/>
  <c r="U847" i="6" s="1"/>
  <c r="R847" i="6"/>
  <c r="S847" i="6" s="1"/>
  <c r="AG846" i="6"/>
  <c r="AH846" i="6" s="1"/>
  <c r="AE846" i="6"/>
  <c r="AA846" i="6"/>
  <c r="Z846" i="6"/>
  <c r="T846" i="6"/>
  <c r="U846" i="6" s="1"/>
  <c r="R846" i="6"/>
  <c r="S846" i="6" s="1"/>
  <c r="AG845" i="6"/>
  <c r="AH845" i="6" s="1"/>
  <c r="AE845" i="6"/>
  <c r="AA845" i="6"/>
  <c r="Z845" i="6"/>
  <c r="T845" i="6"/>
  <c r="U845" i="6" s="1"/>
  <c r="R845" i="6"/>
  <c r="S845" i="6" s="1"/>
  <c r="AG844" i="6"/>
  <c r="AH844" i="6" s="1"/>
  <c r="AE844" i="6"/>
  <c r="AA844" i="6"/>
  <c r="Z844" i="6"/>
  <c r="T844" i="6"/>
  <c r="U844" i="6" s="1"/>
  <c r="R844" i="6"/>
  <c r="S844" i="6" s="1"/>
  <c r="AG843" i="6"/>
  <c r="AH843" i="6" s="1"/>
  <c r="AE843" i="6"/>
  <c r="AA843" i="6"/>
  <c r="Z843" i="6"/>
  <c r="T843" i="6"/>
  <c r="U843" i="6" s="1"/>
  <c r="R843" i="6"/>
  <c r="S843" i="6" s="1"/>
  <c r="AG842" i="6"/>
  <c r="AH842" i="6" s="1"/>
  <c r="AE842" i="6"/>
  <c r="AA842" i="6"/>
  <c r="Z842" i="6"/>
  <c r="T842" i="6"/>
  <c r="U842" i="6" s="1"/>
  <c r="R842" i="6"/>
  <c r="S842" i="6" s="1"/>
  <c r="AG841" i="6"/>
  <c r="AH841" i="6" s="1"/>
  <c r="AE841" i="6"/>
  <c r="AA841" i="6"/>
  <c r="Z841" i="6"/>
  <c r="T841" i="6"/>
  <c r="U841" i="6" s="1"/>
  <c r="R841" i="6"/>
  <c r="S841" i="6" s="1"/>
  <c r="AG840" i="6"/>
  <c r="AH840" i="6" s="1"/>
  <c r="AE840" i="6"/>
  <c r="AA840" i="6"/>
  <c r="Z840" i="6"/>
  <c r="T840" i="6"/>
  <c r="U840" i="6" s="1"/>
  <c r="R840" i="6"/>
  <c r="S840" i="6" s="1"/>
  <c r="AG839" i="6"/>
  <c r="AH839" i="6" s="1"/>
  <c r="AE839" i="6"/>
  <c r="AA839" i="6"/>
  <c r="Z839" i="6"/>
  <c r="T839" i="6"/>
  <c r="U839" i="6" s="1"/>
  <c r="R839" i="6"/>
  <c r="S839" i="6" s="1"/>
  <c r="AG838" i="6"/>
  <c r="AH838" i="6" s="1"/>
  <c r="AE838" i="6"/>
  <c r="AA838" i="6"/>
  <c r="Z838" i="6"/>
  <c r="T838" i="6"/>
  <c r="U838" i="6" s="1"/>
  <c r="R838" i="6"/>
  <c r="S838" i="6" s="1"/>
  <c r="AG837" i="6"/>
  <c r="AH837" i="6" s="1"/>
  <c r="AE837" i="6"/>
  <c r="AA837" i="6"/>
  <c r="Z837" i="6"/>
  <c r="T837" i="6"/>
  <c r="U837" i="6" s="1"/>
  <c r="R837" i="6"/>
  <c r="S837" i="6" s="1"/>
  <c r="AG836" i="6"/>
  <c r="AH836" i="6" s="1"/>
  <c r="AE836" i="6"/>
  <c r="AA836" i="6"/>
  <c r="Z836" i="6"/>
  <c r="T836" i="6"/>
  <c r="U836" i="6" s="1"/>
  <c r="R836" i="6"/>
  <c r="S836" i="6" s="1"/>
  <c r="AG835" i="6"/>
  <c r="AH835" i="6" s="1"/>
  <c r="AE835" i="6"/>
  <c r="AA835" i="6"/>
  <c r="Z835" i="6"/>
  <c r="T835" i="6"/>
  <c r="U835" i="6" s="1"/>
  <c r="R835" i="6"/>
  <c r="S835" i="6" s="1"/>
  <c r="AG834" i="6"/>
  <c r="AH834" i="6" s="1"/>
  <c r="AE834" i="6"/>
  <c r="AA834" i="6"/>
  <c r="Z834" i="6"/>
  <c r="T834" i="6"/>
  <c r="U834" i="6" s="1"/>
  <c r="R834" i="6"/>
  <c r="S834" i="6" s="1"/>
  <c r="AG833" i="6"/>
  <c r="AH833" i="6" s="1"/>
  <c r="AE833" i="6"/>
  <c r="AA833" i="6"/>
  <c r="Z833" i="6"/>
  <c r="T833" i="6"/>
  <c r="U833" i="6" s="1"/>
  <c r="R833" i="6"/>
  <c r="S833" i="6" s="1"/>
  <c r="AG832" i="6"/>
  <c r="AH832" i="6" s="1"/>
  <c r="AE832" i="6"/>
  <c r="AA832" i="6"/>
  <c r="Z832" i="6"/>
  <c r="T832" i="6"/>
  <c r="U832" i="6" s="1"/>
  <c r="R832" i="6"/>
  <c r="S832" i="6" s="1"/>
  <c r="AG831" i="6"/>
  <c r="AH831" i="6" s="1"/>
  <c r="AE831" i="6"/>
  <c r="AA831" i="6"/>
  <c r="Z831" i="6"/>
  <c r="T831" i="6"/>
  <c r="U831" i="6" s="1"/>
  <c r="R831" i="6"/>
  <c r="S831" i="6" s="1"/>
  <c r="AG830" i="6"/>
  <c r="AH830" i="6" s="1"/>
  <c r="AE830" i="6"/>
  <c r="AA830" i="6"/>
  <c r="Z830" i="6"/>
  <c r="T830" i="6"/>
  <c r="U830" i="6" s="1"/>
  <c r="R830" i="6"/>
  <c r="S830" i="6" s="1"/>
  <c r="AG829" i="6"/>
  <c r="AH829" i="6" s="1"/>
  <c r="AE829" i="6"/>
  <c r="AA829" i="6"/>
  <c r="Z829" i="6"/>
  <c r="T829" i="6"/>
  <c r="U829" i="6" s="1"/>
  <c r="R829" i="6"/>
  <c r="S829" i="6" s="1"/>
  <c r="AG828" i="6"/>
  <c r="AH828" i="6" s="1"/>
  <c r="AE828" i="6"/>
  <c r="AA828" i="6"/>
  <c r="Z828" i="6"/>
  <c r="T828" i="6"/>
  <c r="U828" i="6" s="1"/>
  <c r="R828" i="6"/>
  <c r="S828" i="6" s="1"/>
  <c r="AG827" i="6"/>
  <c r="AH827" i="6" s="1"/>
  <c r="AE827" i="6"/>
  <c r="AA827" i="6"/>
  <c r="Z827" i="6"/>
  <c r="T827" i="6"/>
  <c r="U827" i="6" s="1"/>
  <c r="R827" i="6"/>
  <c r="S827" i="6" s="1"/>
  <c r="AG826" i="6"/>
  <c r="AH826" i="6" s="1"/>
  <c r="AE826" i="6"/>
  <c r="AA826" i="6"/>
  <c r="Z826" i="6"/>
  <c r="T826" i="6"/>
  <c r="U826" i="6" s="1"/>
  <c r="R826" i="6"/>
  <c r="S826" i="6" s="1"/>
  <c r="AG825" i="6"/>
  <c r="AH825" i="6" s="1"/>
  <c r="AE825" i="6"/>
  <c r="AA825" i="6"/>
  <c r="Z825" i="6"/>
  <c r="T825" i="6"/>
  <c r="U825" i="6" s="1"/>
  <c r="R825" i="6"/>
  <c r="S825" i="6" s="1"/>
  <c r="AG824" i="6"/>
  <c r="AH824" i="6" s="1"/>
  <c r="AE824" i="6"/>
  <c r="AA824" i="6"/>
  <c r="Z824" i="6"/>
  <c r="T824" i="6"/>
  <c r="U824" i="6" s="1"/>
  <c r="R824" i="6"/>
  <c r="S824" i="6" s="1"/>
  <c r="AG823" i="6"/>
  <c r="AH823" i="6" s="1"/>
  <c r="AE823" i="6"/>
  <c r="AA823" i="6"/>
  <c r="Z823" i="6"/>
  <c r="T823" i="6"/>
  <c r="U823" i="6" s="1"/>
  <c r="R823" i="6"/>
  <c r="S823" i="6" s="1"/>
  <c r="AG822" i="6"/>
  <c r="AH822" i="6" s="1"/>
  <c r="AE822" i="6"/>
  <c r="AA822" i="6"/>
  <c r="Z822" i="6"/>
  <c r="T822" i="6"/>
  <c r="U822" i="6" s="1"/>
  <c r="R822" i="6"/>
  <c r="S822" i="6" s="1"/>
  <c r="AG821" i="6"/>
  <c r="AH821" i="6" s="1"/>
  <c r="AE821" i="6"/>
  <c r="AA821" i="6"/>
  <c r="Z821" i="6"/>
  <c r="T821" i="6"/>
  <c r="U821" i="6" s="1"/>
  <c r="R821" i="6"/>
  <c r="S821" i="6" s="1"/>
  <c r="AG820" i="6"/>
  <c r="AH820" i="6" s="1"/>
  <c r="AE820" i="6"/>
  <c r="AA820" i="6"/>
  <c r="Z820" i="6"/>
  <c r="T820" i="6"/>
  <c r="U820" i="6" s="1"/>
  <c r="R820" i="6"/>
  <c r="S820" i="6" s="1"/>
  <c r="AG819" i="6"/>
  <c r="AH819" i="6" s="1"/>
  <c r="AE819" i="6"/>
  <c r="AA819" i="6"/>
  <c r="Z819" i="6"/>
  <c r="T819" i="6"/>
  <c r="U819" i="6" s="1"/>
  <c r="R819" i="6"/>
  <c r="S819" i="6" s="1"/>
  <c r="AG818" i="6"/>
  <c r="AH818" i="6" s="1"/>
  <c r="AE818" i="6"/>
  <c r="AA818" i="6"/>
  <c r="Z818" i="6"/>
  <c r="T818" i="6"/>
  <c r="U818" i="6" s="1"/>
  <c r="R818" i="6"/>
  <c r="S818" i="6" s="1"/>
  <c r="AG817" i="6"/>
  <c r="AH817" i="6" s="1"/>
  <c r="AE817" i="6"/>
  <c r="AA817" i="6"/>
  <c r="Z817" i="6"/>
  <c r="T817" i="6"/>
  <c r="U817" i="6" s="1"/>
  <c r="R817" i="6"/>
  <c r="S817" i="6" s="1"/>
  <c r="AG816" i="6"/>
  <c r="AH816" i="6" s="1"/>
  <c r="AE816" i="6"/>
  <c r="AA816" i="6"/>
  <c r="Z816" i="6"/>
  <c r="T816" i="6"/>
  <c r="U816" i="6" s="1"/>
  <c r="R816" i="6"/>
  <c r="S816" i="6" s="1"/>
  <c r="AG815" i="6"/>
  <c r="AH815" i="6" s="1"/>
  <c r="AE815" i="6"/>
  <c r="AA815" i="6"/>
  <c r="Z815" i="6"/>
  <c r="T815" i="6"/>
  <c r="U815" i="6" s="1"/>
  <c r="R815" i="6"/>
  <c r="S815" i="6" s="1"/>
  <c r="AG814" i="6"/>
  <c r="AH814" i="6" s="1"/>
  <c r="AE814" i="6"/>
  <c r="AA814" i="6"/>
  <c r="Z814" i="6"/>
  <c r="T814" i="6"/>
  <c r="U814" i="6" s="1"/>
  <c r="R814" i="6"/>
  <c r="S814" i="6" s="1"/>
  <c r="AG813" i="6"/>
  <c r="AH813" i="6" s="1"/>
  <c r="AE813" i="6"/>
  <c r="AA813" i="6"/>
  <c r="Z813" i="6"/>
  <c r="T813" i="6"/>
  <c r="U813" i="6" s="1"/>
  <c r="R813" i="6"/>
  <c r="S813" i="6" s="1"/>
  <c r="AG812" i="6"/>
  <c r="AH812" i="6" s="1"/>
  <c r="AE812" i="6"/>
  <c r="AA812" i="6"/>
  <c r="Z812" i="6"/>
  <c r="T812" i="6"/>
  <c r="U812" i="6" s="1"/>
  <c r="R812" i="6"/>
  <c r="S812" i="6" s="1"/>
  <c r="AG811" i="6"/>
  <c r="AH811" i="6" s="1"/>
  <c r="AE811" i="6"/>
  <c r="AA811" i="6"/>
  <c r="Z811" i="6"/>
  <c r="T811" i="6"/>
  <c r="U811" i="6" s="1"/>
  <c r="R811" i="6"/>
  <c r="S811" i="6" s="1"/>
  <c r="AG810" i="6"/>
  <c r="AH810" i="6" s="1"/>
  <c r="AE810" i="6"/>
  <c r="AA810" i="6"/>
  <c r="Z810" i="6"/>
  <c r="T810" i="6"/>
  <c r="U810" i="6" s="1"/>
  <c r="R810" i="6"/>
  <c r="S810" i="6" s="1"/>
  <c r="AG809" i="6"/>
  <c r="AH809" i="6" s="1"/>
  <c r="AE809" i="6"/>
  <c r="AA809" i="6"/>
  <c r="Z809" i="6"/>
  <c r="T809" i="6"/>
  <c r="U809" i="6" s="1"/>
  <c r="R809" i="6"/>
  <c r="S809" i="6" s="1"/>
  <c r="AG808" i="6"/>
  <c r="AH808" i="6" s="1"/>
  <c r="AE808" i="6"/>
  <c r="AA808" i="6"/>
  <c r="Z808" i="6"/>
  <c r="T808" i="6"/>
  <c r="U808" i="6" s="1"/>
  <c r="R808" i="6"/>
  <c r="S808" i="6" s="1"/>
  <c r="AG807" i="6"/>
  <c r="AH807" i="6" s="1"/>
  <c r="AE807" i="6"/>
  <c r="AA807" i="6"/>
  <c r="Z807" i="6"/>
  <c r="T807" i="6"/>
  <c r="U807" i="6" s="1"/>
  <c r="R807" i="6"/>
  <c r="S807" i="6" s="1"/>
  <c r="AG806" i="6"/>
  <c r="AH806" i="6" s="1"/>
  <c r="AE806" i="6"/>
  <c r="AA806" i="6"/>
  <c r="Z806" i="6"/>
  <c r="T806" i="6"/>
  <c r="U806" i="6" s="1"/>
  <c r="R806" i="6"/>
  <c r="S806" i="6" s="1"/>
  <c r="AG805" i="6"/>
  <c r="AH805" i="6" s="1"/>
  <c r="AE805" i="6"/>
  <c r="AA805" i="6"/>
  <c r="Z805" i="6"/>
  <c r="T805" i="6"/>
  <c r="U805" i="6" s="1"/>
  <c r="R805" i="6"/>
  <c r="S805" i="6" s="1"/>
  <c r="AG804" i="6"/>
  <c r="AH804" i="6" s="1"/>
  <c r="AE804" i="6"/>
  <c r="AA804" i="6"/>
  <c r="Z804" i="6"/>
  <c r="T804" i="6"/>
  <c r="U804" i="6" s="1"/>
  <c r="R804" i="6"/>
  <c r="S804" i="6" s="1"/>
  <c r="AG803" i="6"/>
  <c r="AH803" i="6" s="1"/>
  <c r="AE803" i="6"/>
  <c r="AA803" i="6"/>
  <c r="Z803" i="6"/>
  <c r="T803" i="6"/>
  <c r="U803" i="6" s="1"/>
  <c r="R803" i="6"/>
  <c r="S803" i="6" s="1"/>
  <c r="AG802" i="6"/>
  <c r="AH802" i="6" s="1"/>
  <c r="AE802" i="6"/>
  <c r="AA802" i="6"/>
  <c r="Z802" i="6"/>
  <c r="T802" i="6"/>
  <c r="U802" i="6" s="1"/>
  <c r="R802" i="6"/>
  <c r="S802" i="6" s="1"/>
  <c r="AG801" i="6"/>
  <c r="AH801" i="6" s="1"/>
  <c r="AE801" i="6"/>
  <c r="AA801" i="6"/>
  <c r="Z801" i="6"/>
  <c r="T801" i="6"/>
  <c r="U801" i="6" s="1"/>
  <c r="R801" i="6"/>
  <c r="S801" i="6" s="1"/>
  <c r="AG800" i="6"/>
  <c r="AH800" i="6" s="1"/>
  <c r="AE800" i="6"/>
  <c r="AA800" i="6"/>
  <c r="Z800" i="6"/>
  <c r="T800" i="6"/>
  <c r="U800" i="6" s="1"/>
  <c r="R800" i="6"/>
  <c r="S800" i="6" s="1"/>
  <c r="AG799" i="6"/>
  <c r="AH799" i="6" s="1"/>
  <c r="AE799" i="6"/>
  <c r="AA799" i="6"/>
  <c r="Z799" i="6"/>
  <c r="T799" i="6"/>
  <c r="U799" i="6" s="1"/>
  <c r="R799" i="6"/>
  <c r="S799" i="6" s="1"/>
  <c r="AG798" i="6"/>
  <c r="AH798" i="6" s="1"/>
  <c r="AE798" i="6"/>
  <c r="AA798" i="6"/>
  <c r="Z798" i="6"/>
  <c r="T798" i="6"/>
  <c r="U798" i="6" s="1"/>
  <c r="R798" i="6"/>
  <c r="S798" i="6" s="1"/>
  <c r="AG797" i="6"/>
  <c r="AH797" i="6" s="1"/>
  <c r="AE797" i="6"/>
  <c r="AA797" i="6"/>
  <c r="Z797" i="6"/>
  <c r="T797" i="6"/>
  <c r="U797" i="6" s="1"/>
  <c r="R797" i="6"/>
  <c r="S797" i="6" s="1"/>
  <c r="AG796" i="6"/>
  <c r="AH796" i="6" s="1"/>
  <c r="AE796" i="6"/>
  <c r="AA796" i="6"/>
  <c r="Z796" i="6"/>
  <c r="T796" i="6"/>
  <c r="U796" i="6" s="1"/>
  <c r="R796" i="6"/>
  <c r="S796" i="6" s="1"/>
  <c r="AG795" i="6"/>
  <c r="AH795" i="6" s="1"/>
  <c r="AE795" i="6"/>
  <c r="AA795" i="6"/>
  <c r="Z795" i="6"/>
  <c r="T795" i="6"/>
  <c r="U795" i="6" s="1"/>
  <c r="R795" i="6"/>
  <c r="S795" i="6" s="1"/>
  <c r="AG794" i="6"/>
  <c r="AH794" i="6" s="1"/>
  <c r="AE794" i="6"/>
  <c r="AA794" i="6"/>
  <c r="Z794" i="6"/>
  <c r="T794" i="6"/>
  <c r="U794" i="6" s="1"/>
  <c r="R794" i="6"/>
  <c r="S794" i="6" s="1"/>
  <c r="AG793" i="6"/>
  <c r="AH793" i="6" s="1"/>
  <c r="AE793" i="6"/>
  <c r="AA793" i="6"/>
  <c r="Z793" i="6"/>
  <c r="T793" i="6"/>
  <c r="U793" i="6" s="1"/>
  <c r="R793" i="6"/>
  <c r="S793" i="6" s="1"/>
  <c r="AG792" i="6"/>
  <c r="AH792" i="6" s="1"/>
  <c r="AE792" i="6"/>
  <c r="AA792" i="6"/>
  <c r="Z792" i="6"/>
  <c r="T792" i="6"/>
  <c r="U792" i="6" s="1"/>
  <c r="R792" i="6"/>
  <c r="S792" i="6" s="1"/>
  <c r="AG791" i="6"/>
  <c r="AH791" i="6" s="1"/>
  <c r="AE791" i="6"/>
  <c r="AA791" i="6"/>
  <c r="Z791" i="6"/>
  <c r="T791" i="6"/>
  <c r="U791" i="6" s="1"/>
  <c r="R791" i="6"/>
  <c r="S791" i="6" s="1"/>
  <c r="AG790" i="6"/>
  <c r="AH790" i="6" s="1"/>
  <c r="AE790" i="6"/>
  <c r="AA790" i="6"/>
  <c r="Z790" i="6"/>
  <c r="T790" i="6"/>
  <c r="U790" i="6" s="1"/>
  <c r="R790" i="6"/>
  <c r="S790" i="6" s="1"/>
  <c r="AG789" i="6"/>
  <c r="AH789" i="6" s="1"/>
  <c r="AE789" i="6"/>
  <c r="AA789" i="6"/>
  <c r="Z789" i="6"/>
  <c r="T789" i="6"/>
  <c r="U789" i="6" s="1"/>
  <c r="R789" i="6"/>
  <c r="S789" i="6" s="1"/>
  <c r="AG788" i="6"/>
  <c r="AH788" i="6" s="1"/>
  <c r="AE788" i="6"/>
  <c r="AA788" i="6"/>
  <c r="Z788" i="6"/>
  <c r="T788" i="6"/>
  <c r="U788" i="6" s="1"/>
  <c r="R788" i="6"/>
  <c r="S788" i="6" s="1"/>
  <c r="AG787" i="6"/>
  <c r="AH787" i="6" s="1"/>
  <c r="AE787" i="6"/>
  <c r="AA787" i="6"/>
  <c r="Z787" i="6"/>
  <c r="T787" i="6"/>
  <c r="U787" i="6" s="1"/>
  <c r="R787" i="6"/>
  <c r="S787" i="6" s="1"/>
  <c r="AG786" i="6"/>
  <c r="AH786" i="6" s="1"/>
  <c r="AE786" i="6"/>
  <c r="AA786" i="6"/>
  <c r="Z786" i="6"/>
  <c r="T786" i="6"/>
  <c r="U786" i="6" s="1"/>
  <c r="R786" i="6"/>
  <c r="S786" i="6" s="1"/>
  <c r="AG785" i="6"/>
  <c r="AH785" i="6" s="1"/>
  <c r="AE785" i="6"/>
  <c r="AA785" i="6"/>
  <c r="Z785" i="6"/>
  <c r="T785" i="6"/>
  <c r="U785" i="6" s="1"/>
  <c r="R785" i="6"/>
  <c r="S785" i="6" s="1"/>
  <c r="AG784" i="6"/>
  <c r="AH784" i="6" s="1"/>
  <c r="AE784" i="6"/>
  <c r="AA784" i="6"/>
  <c r="Z784" i="6"/>
  <c r="T784" i="6"/>
  <c r="U784" i="6" s="1"/>
  <c r="R784" i="6"/>
  <c r="S784" i="6" s="1"/>
  <c r="AG783" i="6"/>
  <c r="AH783" i="6" s="1"/>
  <c r="AE783" i="6"/>
  <c r="AA783" i="6"/>
  <c r="Z783" i="6"/>
  <c r="T783" i="6"/>
  <c r="U783" i="6" s="1"/>
  <c r="R783" i="6"/>
  <c r="S783" i="6" s="1"/>
  <c r="AG782" i="6"/>
  <c r="AH782" i="6" s="1"/>
  <c r="AE782" i="6"/>
  <c r="AA782" i="6"/>
  <c r="Z782" i="6"/>
  <c r="T782" i="6"/>
  <c r="U782" i="6" s="1"/>
  <c r="R782" i="6"/>
  <c r="S782" i="6" s="1"/>
  <c r="AG781" i="6"/>
  <c r="AH781" i="6" s="1"/>
  <c r="AE781" i="6"/>
  <c r="AA781" i="6"/>
  <c r="Z781" i="6"/>
  <c r="T781" i="6"/>
  <c r="U781" i="6" s="1"/>
  <c r="R781" i="6"/>
  <c r="S781" i="6" s="1"/>
  <c r="AG780" i="6"/>
  <c r="AH780" i="6" s="1"/>
  <c r="AE780" i="6"/>
  <c r="AA780" i="6"/>
  <c r="Z780" i="6"/>
  <c r="T780" i="6"/>
  <c r="U780" i="6" s="1"/>
  <c r="R780" i="6"/>
  <c r="S780" i="6" s="1"/>
  <c r="AG779" i="6"/>
  <c r="AH779" i="6" s="1"/>
  <c r="AE779" i="6"/>
  <c r="AA779" i="6"/>
  <c r="Z779" i="6"/>
  <c r="T779" i="6"/>
  <c r="U779" i="6" s="1"/>
  <c r="R779" i="6"/>
  <c r="S779" i="6" s="1"/>
  <c r="AG778" i="6"/>
  <c r="AH778" i="6" s="1"/>
  <c r="AE778" i="6"/>
  <c r="AA778" i="6"/>
  <c r="Z778" i="6"/>
  <c r="T778" i="6"/>
  <c r="U778" i="6" s="1"/>
  <c r="R778" i="6"/>
  <c r="S778" i="6" s="1"/>
  <c r="AG777" i="6"/>
  <c r="AH777" i="6" s="1"/>
  <c r="AE777" i="6"/>
  <c r="AA777" i="6"/>
  <c r="Z777" i="6"/>
  <c r="T777" i="6"/>
  <c r="U777" i="6" s="1"/>
  <c r="R777" i="6"/>
  <c r="S777" i="6" s="1"/>
  <c r="AG776" i="6"/>
  <c r="AH776" i="6" s="1"/>
  <c r="AE776" i="6"/>
  <c r="AA776" i="6"/>
  <c r="Z776" i="6"/>
  <c r="T776" i="6"/>
  <c r="U776" i="6" s="1"/>
  <c r="R776" i="6"/>
  <c r="S776" i="6" s="1"/>
  <c r="AG775" i="6"/>
  <c r="AH775" i="6" s="1"/>
  <c r="AE775" i="6"/>
  <c r="AA775" i="6"/>
  <c r="Z775" i="6"/>
  <c r="T775" i="6"/>
  <c r="U775" i="6" s="1"/>
  <c r="R775" i="6"/>
  <c r="S775" i="6" s="1"/>
  <c r="AG774" i="6"/>
  <c r="AH774" i="6" s="1"/>
  <c r="AE774" i="6"/>
  <c r="AA774" i="6"/>
  <c r="Z774" i="6"/>
  <c r="T774" i="6"/>
  <c r="U774" i="6" s="1"/>
  <c r="R774" i="6"/>
  <c r="S774" i="6" s="1"/>
  <c r="AG773" i="6"/>
  <c r="AH773" i="6" s="1"/>
  <c r="AE773" i="6"/>
  <c r="AA773" i="6"/>
  <c r="Z773" i="6"/>
  <c r="T773" i="6"/>
  <c r="U773" i="6" s="1"/>
  <c r="R773" i="6"/>
  <c r="S773" i="6" s="1"/>
  <c r="AG772" i="6"/>
  <c r="AH772" i="6" s="1"/>
  <c r="AE772" i="6"/>
  <c r="AA772" i="6"/>
  <c r="Z772" i="6"/>
  <c r="T772" i="6"/>
  <c r="U772" i="6" s="1"/>
  <c r="R772" i="6"/>
  <c r="S772" i="6" s="1"/>
  <c r="AG771" i="6"/>
  <c r="AH771" i="6" s="1"/>
  <c r="AE771" i="6"/>
  <c r="AA771" i="6"/>
  <c r="Z771" i="6"/>
  <c r="T771" i="6"/>
  <c r="U771" i="6" s="1"/>
  <c r="R771" i="6"/>
  <c r="S771" i="6" s="1"/>
  <c r="AG770" i="6"/>
  <c r="AH770" i="6" s="1"/>
  <c r="AE770" i="6"/>
  <c r="AA770" i="6"/>
  <c r="Z770" i="6"/>
  <c r="T770" i="6"/>
  <c r="U770" i="6" s="1"/>
  <c r="R770" i="6"/>
  <c r="S770" i="6" s="1"/>
  <c r="AG769" i="6"/>
  <c r="AH769" i="6" s="1"/>
  <c r="AE769" i="6"/>
  <c r="AA769" i="6"/>
  <c r="Z769" i="6"/>
  <c r="T769" i="6"/>
  <c r="U769" i="6" s="1"/>
  <c r="R769" i="6"/>
  <c r="S769" i="6" s="1"/>
  <c r="AG768" i="6"/>
  <c r="AH768" i="6" s="1"/>
  <c r="AE768" i="6"/>
  <c r="AA768" i="6"/>
  <c r="Z768" i="6"/>
  <c r="T768" i="6"/>
  <c r="U768" i="6" s="1"/>
  <c r="R768" i="6"/>
  <c r="S768" i="6" s="1"/>
  <c r="AG767" i="6"/>
  <c r="AH767" i="6" s="1"/>
  <c r="AE767" i="6"/>
  <c r="AA767" i="6"/>
  <c r="Z767" i="6"/>
  <c r="T767" i="6"/>
  <c r="U767" i="6" s="1"/>
  <c r="R767" i="6"/>
  <c r="S767" i="6" s="1"/>
  <c r="AG766" i="6"/>
  <c r="AH766" i="6" s="1"/>
  <c r="AE766" i="6"/>
  <c r="AA766" i="6"/>
  <c r="Z766" i="6"/>
  <c r="T766" i="6"/>
  <c r="U766" i="6" s="1"/>
  <c r="R766" i="6"/>
  <c r="S766" i="6" s="1"/>
  <c r="AG765" i="6"/>
  <c r="AH765" i="6" s="1"/>
  <c r="AE765" i="6"/>
  <c r="AA765" i="6"/>
  <c r="Z765" i="6"/>
  <c r="T765" i="6"/>
  <c r="U765" i="6" s="1"/>
  <c r="R765" i="6"/>
  <c r="S765" i="6" s="1"/>
  <c r="AG764" i="6"/>
  <c r="AH764" i="6" s="1"/>
  <c r="AE764" i="6"/>
  <c r="AA764" i="6"/>
  <c r="Z764" i="6"/>
  <c r="T764" i="6"/>
  <c r="U764" i="6" s="1"/>
  <c r="R764" i="6"/>
  <c r="S764" i="6" s="1"/>
  <c r="AG763" i="6"/>
  <c r="AH763" i="6" s="1"/>
  <c r="AE763" i="6"/>
  <c r="AA763" i="6"/>
  <c r="Z763" i="6"/>
  <c r="T763" i="6"/>
  <c r="U763" i="6" s="1"/>
  <c r="R763" i="6"/>
  <c r="S763" i="6" s="1"/>
  <c r="AG762" i="6"/>
  <c r="AH762" i="6" s="1"/>
  <c r="AE762" i="6"/>
  <c r="AA762" i="6"/>
  <c r="Z762" i="6"/>
  <c r="T762" i="6"/>
  <c r="U762" i="6" s="1"/>
  <c r="R762" i="6"/>
  <c r="S762" i="6" s="1"/>
  <c r="AG761" i="6"/>
  <c r="AH761" i="6" s="1"/>
  <c r="AE761" i="6"/>
  <c r="AA761" i="6"/>
  <c r="Z761" i="6"/>
  <c r="T761" i="6"/>
  <c r="U761" i="6" s="1"/>
  <c r="R761" i="6"/>
  <c r="S761" i="6" s="1"/>
  <c r="AG760" i="6"/>
  <c r="AH760" i="6" s="1"/>
  <c r="AE760" i="6"/>
  <c r="AA760" i="6"/>
  <c r="Z760" i="6"/>
  <c r="T760" i="6"/>
  <c r="U760" i="6" s="1"/>
  <c r="R760" i="6"/>
  <c r="S760" i="6" s="1"/>
  <c r="AG759" i="6"/>
  <c r="AH759" i="6" s="1"/>
  <c r="AE759" i="6"/>
  <c r="AA759" i="6"/>
  <c r="Z759" i="6"/>
  <c r="T759" i="6"/>
  <c r="U759" i="6" s="1"/>
  <c r="R759" i="6"/>
  <c r="S759" i="6" s="1"/>
  <c r="AG758" i="6"/>
  <c r="AH758" i="6" s="1"/>
  <c r="AE758" i="6"/>
  <c r="AA758" i="6"/>
  <c r="Z758" i="6"/>
  <c r="T758" i="6"/>
  <c r="U758" i="6" s="1"/>
  <c r="R758" i="6"/>
  <c r="S758" i="6" s="1"/>
  <c r="AG757" i="6"/>
  <c r="AH757" i="6" s="1"/>
  <c r="AE757" i="6"/>
  <c r="AA757" i="6"/>
  <c r="Z757" i="6"/>
  <c r="T757" i="6"/>
  <c r="U757" i="6" s="1"/>
  <c r="R757" i="6"/>
  <c r="S757" i="6" s="1"/>
  <c r="AG756" i="6"/>
  <c r="AH756" i="6" s="1"/>
  <c r="AE756" i="6"/>
  <c r="AA756" i="6"/>
  <c r="Z756" i="6"/>
  <c r="T756" i="6"/>
  <c r="U756" i="6" s="1"/>
  <c r="R756" i="6"/>
  <c r="S756" i="6" s="1"/>
  <c r="AG755" i="6"/>
  <c r="AH755" i="6" s="1"/>
  <c r="AE755" i="6"/>
  <c r="AA755" i="6"/>
  <c r="Z755" i="6"/>
  <c r="T755" i="6"/>
  <c r="U755" i="6" s="1"/>
  <c r="R755" i="6"/>
  <c r="S755" i="6" s="1"/>
  <c r="AG754" i="6"/>
  <c r="AH754" i="6" s="1"/>
  <c r="AE754" i="6"/>
  <c r="AA754" i="6"/>
  <c r="Z754" i="6"/>
  <c r="T754" i="6"/>
  <c r="U754" i="6" s="1"/>
  <c r="R754" i="6"/>
  <c r="S754" i="6" s="1"/>
  <c r="AG753" i="6"/>
  <c r="AH753" i="6" s="1"/>
  <c r="AE753" i="6"/>
  <c r="AA753" i="6"/>
  <c r="Z753" i="6"/>
  <c r="T753" i="6"/>
  <c r="U753" i="6" s="1"/>
  <c r="R753" i="6"/>
  <c r="S753" i="6" s="1"/>
  <c r="AG752" i="6"/>
  <c r="AH752" i="6" s="1"/>
  <c r="AE752" i="6"/>
  <c r="AA752" i="6"/>
  <c r="Z752" i="6"/>
  <c r="T752" i="6"/>
  <c r="U752" i="6" s="1"/>
  <c r="R752" i="6"/>
  <c r="S752" i="6" s="1"/>
  <c r="AG751" i="6"/>
  <c r="AH751" i="6" s="1"/>
  <c r="AE751" i="6"/>
  <c r="AA751" i="6"/>
  <c r="Z751" i="6"/>
  <c r="T751" i="6"/>
  <c r="U751" i="6" s="1"/>
  <c r="R751" i="6"/>
  <c r="S751" i="6" s="1"/>
  <c r="AG750" i="6"/>
  <c r="AH750" i="6" s="1"/>
  <c r="AE750" i="6"/>
  <c r="AA750" i="6"/>
  <c r="Z750" i="6"/>
  <c r="T750" i="6"/>
  <c r="U750" i="6" s="1"/>
  <c r="R750" i="6"/>
  <c r="S750" i="6" s="1"/>
  <c r="AG749" i="6"/>
  <c r="AH749" i="6" s="1"/>
  <c r="AE749" i="6"/>
  <c r="AA749" i="6"/>
  <c r="Z749" i="6"/>
  <c r="T749" i="6"/>
  <c r="U749" i="6" s="1"/>
  <c r="R749" i="6"/>
  <c r="S749" i="6" s="1"/>
  <c r="AG748" i="6"/>
  <c r="AH748" i="6" s="1"/>
  <c r="AE748" i="6"/>
  <c r="AA748" i="6"/>
  <c r="Z748" i="6"/>
  <c r="T748" i="6"/>
  <c r="U748" i="6" s="1"/>
  <c r="R748" i="6"/>
  <c r="S748" i="6" s="1"/>
  <c r="AG747" i="6"/>
  <c r="AH747" i="6" s="1"/>
  <c r="AE747" i="6"/>
  <c r="AA747" i="6"/>
  <c r="Z747" i="6"/>
  <c r="T747" i="6"/>
  <c r="U747" i="6" s="1"/>
  <c r="R747" i="6"/>
  <c r="S747" i="6" s="1"/>
  <c r="AG746" i="6"/>
  <c r="AH746" i="6" s="1"/>
  <c r="AE746" i="6"/>
  <c r="AA746" i="6"/>
  <c r="Z746" i="6"/>
  <c r="T746" i="6"/>
  <c r="U746" i="6" s="1"/>
  <c r="R746" i="6"/>
  <c r="S746" i="6" s="1"/>
  <c r="AG745" i="6"/>
  <c r="AH745" i="6" s="1"/>
  <c r="AE745" i="6"/>
  <c r="AA745" i="6"/>
  <c r="Z745" i="6"/>
  <c r="T745" i="6"/>
  <c r="U745" i="6" s="1"/>
  <c r="R745" i="6"/>
  <c r="S745" i="6" s="1"/>
  <c r="AG744" i="6"/>
  <c r="AH744" i="6" s="1"/>
  <c r="AE744" i="6"/>
  <c r="AA744" i="6"/>
  <c r="Z744" i="6"/>
  <c r="T744" i="6"/>
  <c r="U744" i="6" s="1"/>
  <c r="R744" i="6"/>
  <c r="S744" i="6" s="1"/>
  <c r="AG743" i="6"/>
  <c r="AH743" i="6" s="1"/>
  <c r="AE743" i="6"/>
  <c r="AA743" i="6"/>
  <c r="Z743" i="6"/>
  <c r="T743" i="6"/>
  <c r="U743" i="6" s="1"/>
  <c r="R743" i="6"/>
  <c r="S743" i="6" s="1"/>
  <c r="AG742" i="6"/>
  <c r="AH742" i="6" s="1"/>
  <c r="AE742" i="6"/>
  <c r="AA742" i="6"/>
  <c r="Z742" i="6"/>
  <c r="T742" i="6"/>
  <c r="U742" i="6" s="1"/>
  <c r="R742" i="6"/>
  <c r="S742" i="6" s="1"/>
  <c r="AG741" i="6"/>
  <c r="AH741" i="6" s="1"/>
  <c r="AE741" i="6"/>
  <c r="AA741" i="6"/>
  <c r="Z741" i="6"/>
  <c r="T741" i="6"/>
  <c r="U741" i="6" s="1"/>
  <c r="R741" i="6"/>
  <c r="S741" i="6" s="1"/>
  <c r="AG740" i="6"/>
  <c r="AH740" i="6" s="1"/>
  <c r="AE740" i="6"/>
  <c r="AA740" i="6"/>
  <c r="Z740" i="6"/>
  <c r="T740" i="6"/>
  <c r="U740" i="6" s="1"/>
  <c r="R740" i="6"/>
  <c r="S740" i="6" s="1"/>
  <c r="AG739" i="6"/>
  <c r="AH739" i="6" s="1"/>
  <c r="AE739" i="6"/>
  <c r="AA739" i="6"/>
  <c r="Z739" i="6"/>
  <c r="T739" i="6"/>
  <c r="U739" i="6" s="1"/>
  <c r="R739" i="6"/>
  <c r="S739" i="6" s="1"/>
  <c r="AG738" i="6"/>
  <c r="AH738" i="6" s="1"/>
  <c r="AE738" i="6"/>
  <c r="AA738" i="6"/>
  <c r="Z738" i="6"/>
  <c r="T738" i="6"/>
  <c r="U738" i="6" s="1"/>
  <c r="R738" i="6"/>
  <c r="S738" i="6" s="1"/>
  <c r="AG737" i="6"/>
  <c r="AH737" i="6" s="1"/>
  <c r="AE737" i="6"/>
  <c r="AA737" i="6"/>
  <c r="Z737" i="6"/>
  <c r="T737" i="6"/>
  <c r="U737" i="6" s="1"/>
  <c r="R737" i="6"/>
  <c r="S737" i="6" s="1"/>
  <c r="AG736" i="6"/>
  <c r="AH736" i="6" s="1"/>
  <c r="AE736" i="6"/>
  <c r="AA736" i="6"/>
  <c r="Z736" i="6"/>
  <c r="T736" i="6"/>
  <c r="U736" i="6" s="1"/>
  <c r="R736" i="6"/>
  <c r="S736" i="6" s="1"/>
  <c r="AG735" i="6"/>
  <c r="AH735" i="6" s="1"/>
  <c r="AE735" i="6"/>
  <c r="AA735" i="6"/>
  <c r="Z735" i="6"/>
  <c r="T735" i="6"/>
  <c r="U735" i="6" s="1"/>
  <c r="R735" i="6"/>
  <c r="S735" i="6" s="1"/>
  <c r="AG734" i="6"/>
  <c r="AH734" i="6" s="1"/>
  <c r="AE734" i="6"/>
  <c r="AA734" i="6"/>
  <c r="Z734" i="6"/>
  <c r="T734" i="6"/>
  <c r="U734" i="6" s="1"/>
  <c r="R734" i="6"/>
  <c r="S734" i="6" s="1"/>
  <c r="AG733" i="6"/>
  <c r="AH733" i="6" s="1"/>
  <c r="AE733" i="6"/>
  <c r="AA733" i="6"/>
  <c r="Z733" i="6"/>
  <c r="T733" i="6"/>
  <c r="U733" i="6" s="1"/>
  <c r="R733" i="6"/>
  <c r="S733" i="6" s="1"/>
  <c r="AG732" i="6"/>
  <c r="AH732" i="6" s="1"/>
  <c r="AE732" i="6"/>
  <c r="AA732" i="6"/>
  <c r="Z732" i="6"/>
  <c r="T732" i="6"/>
  <c r="U732" i="6" s="1"/>
  <c r="R732" i="6"/>
  <c r="S732" i="6" s="1"/>
  <c r="AG731" i="6"/>
  <c r="AH731" i="6" s="1"/>
  <c r="AE731" i="6"/>
  <c r="AA731" i="6"/>
  <c r="Z731" i="6"/>
  <c r="T731" i="6"/>
  <c r="U731" i="6" s="1"/>
  <c r="R731" i="6"/>
  <c r="S731" i="6" s="1"/>
  <c r="AG730" i="6"/>
  <c r="AH730" i="6" s="1"/>
  <c r="AE730" i="6"/>
  <c r="AA730" i="6"/>
  <c r="Z730" i="6"/>
  <c r="T730" i="6"/>
  <c r="U730" i="6" s="1"/>
  <c r="R730" i="6"/>
  <c r="S730" i="6" s="1"/>
  <c r="AG729" i="6"/>
  <c r="AH729" i="6" s="1"/>
  <c r="AE729" i="6"/>
  <c r="AA729" i="6"/>
  <c r="Z729" i="6"/>
  <c r="T729" i="6"/>
  <c r="U729" i="6" s="1"/>
  <c r="R729" i="6"/>
  <c r="S729" i="6" s="1"/>
  <c r="AG728" i="6"/>
  <c r="AH728" i="6" s="1"/>
  <c r="AE728" i="6"/>
  <c r="AA728" i="6"/>
  <c r="Z728" i="6"/>
  <c r="T728" i="6"/>
  <c r="U728" i="6" s="1"/>
  <c r="R728" i="6"/>
  <c r="S728" i="6" s="1"/>
  <c r="AG727" i="6"/>
  <c r="AH727" i="6" s="1"/>
  <c r="AE727" i="6"/>
  <c r="AA727" i="6"/>
  <c r="Z727" i="6"/>
  <c r="T727" i="6"/>
  <c r="U727" i="6" s="1"/>
  <c r="R727" i="6"/>
  <c r="S727" i="6" s="1"/>
  <c r="AG726" i="6"/>
  <c r="AH726" i="6" s="1"/>
  <c r="AE726" i="6"/>
  <c r="AA726" i="6"/>
  <c r="Z726" i="6"/>
  <c r="T726" i="6"/>
  <c r="U726" i="6" s="1"/>
  <c r="R726" i="6"/>
  <c r="S726" i="6" s="1"/>
  <c r="AG725" i="6"/>
  <c r="AH725" i="6" s="1"/>
  <c r="AE725" i="6"/>
  <c r="AA725" i="6"/>
  <c r="Z725" i="6"/>
  <c r="T725" i="6"/>
  <c r="U725" i="6" s="1"/>
  <c r="R725" i="6"/>
  <c r="S725" i="6" s="1"/>
  <c r="AG724" i="6"/>
  <c r="AH724" i="6" s="1"/>
  <c r="AE724" i="6"/>
  <c r="AA724" i="6"/>
  <c r="Z724" i="6"/>
  <c r="T724" i="6"/>
  <c r="U724" i="6" s="1"/>
  <c r="R724" i="6"/>
  <c r="S724" i="6" s="1"/>
  <c r="AG723" i="6"/>
  <c r="AH723" i="6" s="1"/>
  <c r="AE723" i="6"/>
  <c r="AA723" i="6"/>
  <c r="Z723" i="6"/>
  <c r="T723" i="6"/>
  <c r="U723" i="6" s="1"/>
  <c r="R723" i="6"/>
  <c r="S723" i="6" s="1"/>
  <c r="AG722" i="6"/>
  <c r="AH722" i="6" s="1"/>
  <c r="AE722" i="6"/>
  <c r="AA722" i="6"/>
  <c r="Z722" i="6"/>
  <c r="T722" i="6"/>
  <c r="U722" i="6" s="1"/>
  <c r="R722" i="6"/>
  <c r="S722" i="6" s="1"/>
  <c r="AG721" i="6"/>
  <c r="AH721" i="6" s="1"/>
  <c r="AE721" i="6"/>
  <c r="AA721" i="6"/>
  <c r="Z721" i="6"/>
  <c r="T721" i="6"/>
  <c r="U721" i="6" s="1"/>
  <c r="R721" i="6"/>
  <c r="S721" i="6" s="1"/>
  <c r="AG720" i="6"/>
  <c r="AH720" i="6" s="1"/>
  <c r="AE720" i="6"/>
  <c r="AA720" i="6"/>
  <c r="Z720" i="6"/>
  <c r="T720" i="6"/>
  <c r="U720" i="6" s="1"/>
  <c r="R720" i="6"/>
  <c r="S720" i="6" s="1"/>
  <c r="AG719" i="6"/>
  <c r="AH719" i="6" s="1"/>
  <c r="AE719" i="6"/>
  <c r="AA719" i="6"/>
  <c r="Z719" i="6"/>
  <c r="T719" i="6"/>
  <c r="U719" i="6" s="1"/>
  <c r="R719" i="6"/>
  <c r="S719" i="6" s="1"/>
  <c r="AG718" i="6"/>
  <c r="AH718" i="6" s="1"/>
  <c r="AE718" i="6"/>
  <c r="AA718" i="6"/>
  <c r="Z718" i="6"/>
  <c r="T718" i="6"/>
  <c r="U718" i="6" s="1"/>
  <c r="R718" i="6"/>
  <c r="S718" i="6" s="1"/>
  <c r="AG717" i="6"/>
  <c r="AH717" i="6" s="1"/>
  <c r="AE717" i="6"/>
  <c r="AA717" i="6"/>
  <c r="Z717" i="6"/>
  <c r="T717" i="6"/>
  <c r="U717" i="6" s="1"/>
  <c r="R717" i="6"/>
  <c r="S717" i="6" s="1"/>
  <c r="AG716" i="6"/>
  <c r="AH716" i="6" s="1"/>
  <c r="AE716" i="6"/>
  <c r="AA716" i="6"/>
  <c r="Z716" i="6"/>
  <c r="T716" i="6"/>
  <c r="U716" i="6" s="1"/>
  <c r="R716" i="6"/>
  <c r="S716" i="6" s="1"/>
  <c r="AG715" i="6"/>
  <c r="AH715" i="6" s="1"/>
  <c r="AE715" i="6"/>
  <c r="AA715" i="6"/>
  <c r="Z715" i="6"/>
  <c r="T715" i="6"/>
  <c r="U715" i="6" s="1"/>
  <c r="R715" i="6"/>
  <c r="S715" i="6" s="1"/>
  <c r="AG714" i="6"/>
  <c r="AH714" i="6" s="1"/>
  <c r="AE714" i="6"/>
  <c r="AA714" i="6"/>
  <c r="Z714" i="6"/>
  <c r="T714" i="6"/>
  <c r="U714" i="6" s="1"/>
  <c r="R714" i="6"/>
  <c r="S714" i="6" s="1"/>
  <c r="AG713" i="6"/>
  <c r="AH713" i="6" s="1"/>
  <c r="AE713" i="6"/>
  <c r="AA713" i="6"/>
  <c r="Z713" i="6"/>
  <c r="T713" i="6"/>
  <c r="U713" i="6" s="1"/>
  <c r="R713" i="6"/>
  <c r="S713" i="6" s="1"/>
  <c r="AG712" i="6"/>
  <c r="AH712" i="6" s="1"/>
  <c r="AE712" i="6"/>
  <c r="AA712" i="6"/>
  <c r="Z712" i="6"/>
  <c r="T712" i="6"/>
  <c r="U712" i="6" s="1"/>
  <c r="R712" i="6"/>
  <c r="S712" i="6" s="1"/>
  <c r="AG711" i="6"/>
  <c r="AH711" i="6" s="1"/>
  <c r="AE711" i="6"/>
  <c r="AA711" i="6"/>
  <c r="Z711" i="6"/>
  <c r="T711" i="6"/>
  <c r="U711" i="6" s="1"/>
  <c r="R711" i="6"/>
  <c r="S711" i="6" s="1"/>
  <c r="AG710" i="6"/>
  <c r="AH710" i="6" s="1"/>
  <c r="AE710" i="6"/>
  <c r="AA710" i="6"/>
  <c r="Z710" i="6"/>
  <c r="T710" i="6"/>
  <c r="U710" i="6" s="1"/>
  <c r="R710" i="6"/>
  <c r="S710" i="6" s="1"/>
  <c r="AG709" i="6"/>
  <c r="AH709" i="6" s="1"/>
  <c r="AE709" i="6"/>
  <c r="AA709" i="6"/>
  <c r="Z709" i="6"/>
  <c r="T709" i="6"/>
  <c r="U709" i="6" s="1"/>
  <c r="R709" i="6"/>
  <c r="S709" i="6" s="1"/>
  <c r="AG708" i="6"/>
  <c r="AH708" i="6" s="1"/>
  <c r="AE708" i="6"/>
  <c r="AA708" i="6"/>
  <c r="Z708" i="6"/>
  <c r="T708" i="6"/>
  <c r="U708" i="6" s="1"/>
  <c r="R708" i="6"/>
  <c r="S708" i="6" s="1"/>
  <c r="AG707" i="6"/>
  <c r="AH707" i="6" s="1"/>
  <c r="AE707" i="6"/>
  <c r="AA707" i="6"/>
  <c r="Z707" i="6"/>
  <c r="T707" i="6"/>
  <c r="U707" i="6" s="1"/>
  <c r="R707" i="6"/>
  <c r="S707" i="6" s="1"/>
  <c r="AG706" i="6"/>
  <c r="AH706" i="6" s="1"/>
  <c r="AE706" i="6"/>
  <c r="AA706" i="6"/>
  <c r="Z706" i="6"/>
  <c r="T706" i="6"/>
  <c r="U706" i="6" s="1"/>
  <c r="R706" i="6"/>
  <c r="S706" i="6" s="1"/>
  <c r="AG705" i="6"/>
  <c r="AH705" i="6" s="1"/>
  <c r="AE705" i="6"/>
  <c r="AA705" i="6"/>
  <c r="Z705" i="6"/>
  <c r="T705" i="6"/>
  <c r="U705" i="6" s="1"/>
  <c r="R705" i="6"/>
  <c r="S705" i="6" s="1"/>
  <c r="AG704" i="6"/>
  <c r="AH704" i="6" s="1"/>
  <c r="AE704" i="6"/>
  <c r="AA704" i="6"/>
  <c r="Z704" i="6"/>
  <c r="T704" i="6"/>
  <c r="U704" i="6" s="1"/>
  <c r="R704" i="6"/>
  <c r="S704" i="6" s="1"/>
  <c r="AG703" i="6"/>
  <c r="AH703" i="6" s="1"/>
  <c r="AE703" i="6"/>
  <c r="AA703" i="6"/>
  <c r="Z703" i="6"/>
  <c r="T703" i="6"/>
  <c r="U703" i="6" s="1"/>
  <c r="R703" i="6"/>
  <c r="S703" i="6" s="1"/>
  <c r="AG702" i="6"/>
  <c r="AH702" i="6" s="1"/>
  <c r="AE702" i="6"/>
  <c r="AA702" i="6"/>
  <c r="Z702" i="6"/>
  <c r="T702" i="6"/>
  <c r="U702" i="6" s="1"/>
  <c r="R702" i="6"/>
  <c r="S702" i="6" s="1"/>
  <c r="AG701" i="6"/>
  <c r="AH701" i="6" s="1"/>
  <c r="AE701" i="6"/>
  <c r="AA701" i="6"/>
  <c r="Z701" i="6"/>
  <c r="T701" i="6"/>
  <c r="U701" i="6" s="1"/>
  <c r="R701" i="6"/>
  <c r="S701" i="6" s="1"/>
  <c r="AG700" i="6"/>
  <c r="AH700" i="6" s="1"/>
  <c r="AE700" i="6"/>
  <c r="AA700" i="6"/>
  <c r="Z700" i="6"/>
  <c r="T700" i="6"/>
  <c r="U700" i="6" s="1"/>
  <c r="R700" i="6"/>
  <c r="S700" i="6" s="1"/>
  <c r="AG699" i="6"/>
  <c r="AH699" i="6" s="1"/>
  <c r="AE699" i="6"/>
  <c r="AA699" i="6"/>
  <c r="Z699" i="6"/>
  <c r="T699" i="6"/>
  <c r="U699" i="6" s="1"/>
  <c r="R699" i="6"/>
  <c r="S699" i="6" s="1"/>
  <c r="AG698" i="6"/>
  <c r="AH698" i="6" s="1"/>
  <c r="AE698" i="6"/>
  <c r="AA698" i="6"/>
  <c r="Z698" i="6"/>
  <c r="T698" i="6"/>
  <c r="U698" i="6" s="1"/>
  <c r="R698" i="6"/>
  <c r="S698" i="6" s="1"/>
  <c r="AG697" i="6"/>
  <c r="AH697" i="6" s="1"/>
  <c r="AE697" i="6"/>
  <c r="AA697" i="6"/>
  <c r="Z697" i="6"/>
  <c r="T697" i="6"/>
  <c r="U697" i="6" s="1"/>
  <c r="R697" i="6"/>
  <c r="S697" i="6" s="1"/>
  <c r="AG696" i="6"/>
  <c r="AH696" i="6" s="1"/>
  <c r="AE696" i="6"/>
  <c r="AA696" i="6"/>
  <c r="Z696" i="6"/>
  <c r="T696" i="6"/>
  <c r="U696" i="6" s="1"/>
  <c r="R696" i="6"/>
  <c r="S696" i="6" s="1"/>
  <c r="AG695" i="6"/>
  <c r="AH695" i="6" s="1"/>
  <c r="AE695" i="6"/>
  <c r="AA695" i="6"/>
  <c r="Z695" i="6"/>
  <c r="T695" i="6"/>
  <c r="U695" i="6" s="1"/>
  <c r="R695" i="6"/>
  <c r="S695" i="6" s="1"/>
  <c r="AG694" i="6"/>
  <c r="AH694" i="6" s="1"/>
  <c r="AE694" i="6"/>
  <c r="AA694" i="6"/>
  <c r="Z694" i="6"/>
  <c r="T694" i="6"/>
  <c r="U694" i="6" s="1"/>
  <c r="R694" i="6"/>
  <c r="S694" i="6" s="1"/>
  <c r="AG693" i="6"/>
  <c r="AH693" i="6" s="1"/>
  <c r="AE693" i="6"/>
  <c r="AA693" i="6"/>
  <c r="Z693" i="6"/>
  <c r="T693" i="6"/>
  <c r="U693" i="6" s="1"/>
  <c r="R693" i="6"/>
  <c r="S693" i="6" s="1"/>
  <c r="AG692" i="6"/>
  <c r="AH692" i="6" s="1"/>
  <c r="AE692" i="6"/>
  <c r="AA692" i="6"/>
  <c r="Z692" i="6"/>
  <c r="T692" i="6"/>
  <c r="U692" i="6" s="1"/>
  <c r="R692" i="6"/>
  <c r="S692" i="6" s="1"/>
  <c r="AG691" i="6"/>
  <c r="AH691" i="6" s="1"/>
  <c r="AE691" i="6"/>
  <c r="AA691" i="6"/>
  <c r="Z691" i="6"/>
  <c r="T691" i="6"/>
  <c r="U691" i="6" s="1"/>
  <c r="R691" i="6"/>
  <c r="S691" i="6" s="1"/>
  <c r="AG690" i="6"/>
  <c r="AH690" i="6" s="1"/>
  <c r="AE690" i="6"/>
  <c r="AA690" i="6"/>
  <c r="Z690" i="6"/>
  <c r="T690" i="6"/>
  <c r="U690" i="6" s="1"/>
  <c r="R690" i="6"/>
  <c r="S690" i="6" s="1"/>
  <c r="AG689" i="6"/>
  <c r="AH689" i="6" s="1"/>
  <c r="AE689" i="6"/>
  <c r="AA689" i="6"/>
  <c r="Z689" i="6"/>
  <c r="T689" i="6"/>
  <c r="U689" i="6" s="1"/>
  <c r="R689" i="6"/>
  <c r="S689" i="6" s="1"/>
  <c r="AG688" i="6"/>
  <c r="AH688" i="6" s="1"/>
  <c r="AE688" i="6"/>
  <c r="AA688" i="6"/>
  <c r="Z688" i="6"/>
  <c r="T688" i="6"/>
  <c r="U688" i="6" s="1"/>
  <c r="R688" i="6"/>
  <c r="S688" i="6" s="1"/>
  <c r="AG687" i="6"/>
  <c r="AH687" i="6" s="1"/>
  <c r="AE687" i="6"/>
  <c r="AA687" i="6"/>
  <c r="Z687" i="6"/>
  <c r="T687" i="6"/>
  <c r="U687" i="6" s="1"/>
  <c r="R687" i="6"/>
  <c r="S687" i="6" s="1"/>
  <c r="AG686" i="6"/>
  <c r="AH686" i="6" s="1"/>
  <c r="AE686" i="6"/>
  <c r="AA686" i="6"/>
  <c r="Z686" i="6"/>
  <c r="T686" i="6"/>
  <c r="U686" i="6" s="1"/>
  <c r="R686" i="6"/>
  <c r="S686" i="6" s="1"/>
  <c r="AG685" i="6"/>
  <c r="AH685" i="6" s="1"/>
  <c r="AE685" i="6"/>
  <c r="AA685" i="6"/>
  <c r="Z685" i="6"/>
  <c r="T685" i="6"/>
  <c r="U685" i="6" s="1"/>
  <c r="R685" i="6"/>
  <c r="S685" i="6" s="1"/>
  <c r="AG684" i="6"/>
  <c r="AH684" i="6" s="1"/>
  <c r="AE684" i="6"/>
  <c r="AA684" i="6"/>
  <c r="Z684" i="6"/>
  <c r="T684" i="6"/>
  <c r="U684" i="6" s="1"/>
  <c r="R684" i="6"/>
  <c r="S684" i="6" s="1"/>
  <c r="AG683" i="6"/>
  <c r="AH683" i="6" s="1"/>
  <c r="AE683" i="6"/>
  <c r="AA683" i="6"/>
  <c r="Z683" i="6"/>
  <c r="T683" i="6"/>
  <c r="U683" i="6" s="1"/>
  <c r="R683" i="6"/>
  <c r="S683" i="6" s="1"/>
  <c r="AG682" i="6"/>
  <c r="AH682" i="6" s="1"/>
  <c r="AE682" i="6"/>
  <c r="AA682" i="6"/>
  <c r="Z682" i="6"/>
  <c r="T682" i="6"/>
  <c r="U682" i="6" s="1"/>
  <c r="R682" i="6"/>
  <c r="S682" i="6" s="1"/>
  <c r="AG681" i="6"/>
  <c r="AH681" i="6" s="1"/>
  <c r="AE681" i="6"/>
  <c r="AA681" i="6"/>
  <c r="Z681" i="6"/>
  <c r="T681" i="6"/>
  <c r="U681" i="6" s="1"/>
  <c r="R681" i="6"/>
  <c r="S681" i="6" s="1"/>
  <c r="AG680" i="6"/>
  <c r="AH680" i="6" s="1"/>
  <c r="AE680" i="6"/>
  <c r="AA680" i="6"/>
  <c r="Z680" i="6"/>
  <c r="T680" i="6"/>
  <c r="U680" i="6" s="1"/>
  <c r="R680" i="6"/>
  <c r="S680" i="6" s="1"/>
  <c r="AG679" i="6"/>
  <c r="AH679" i="6" s="1"/>
  <c r="AE679" i="6"/>
  <c r="AA679" i="6"/>
  <c r="Z679" i="6"/>
  <c r="T679" i="6"/>
  <c r="U679" i="6" s="1"/>
  <c r="R679" i="6"/>
  <c r="S679" i="6" s="1"/>
  <c r="AG678" i="6"/>
  <c r="AH678" i="6" s="1"/>
  <c r="AE678" i="6"/>
  <c r="AA678" i="6"/>
  <c r="Z678" i="6"/>
  <c r="T678" i="6"/>
  <c r="U678" i="6" s="1"/>
  <c r="R678" i="6"/>
  <c r="S678" i="6" s="1"/>
  <c r="AG677" i="6"/>
  <c r="AH677" i="6" s="1"/>
  <c r="AE677" i="6"/>
  <c r="AA677" i="6"/>
  <c r="Z677" i="6"/>
  <c r="T677" i="6"/>
  <c r="U677" i="6" s="1"/>
  <c r="R677" i="6"/>
  <c r="S677" i="6" s="1"/>
  <c r="AG676" i="6"/>
  <c r="AH676" i="6" s="1"/>
  <c r="AE676" i="6"/>
  <c r="AA676" i="6"/>
  <c r="Z676" i="6"/>
  <c r="T676" i="6"/>
  <c r="U676" i="6" s="1"/>
  <c r="R676" i="6"/>
  <c r="S676" i="6" s="1"/>
  <c r="AG675" i="6"/>
  <c r="AH675" i="6" s="1"/>
  <c r="AE675" i="6"/>
  <c r="AA675" i="6"/>
  <c r="Z675" i="6"/>
  <c r="T675" i="6"/>
  <c r="U675" i="6" s="1"/>
  <c r="R675" i="6"/>
  <c r="S675" i="6" s="1"/>
  <c r="AG674" i="6"/>
  <c r="AH674" i="6" s="1"/>
  <c r="AE674" i="6"/>
  <c r="AA674" i="6"/>
  <c r="Z674" i="6"/>
  <c r="T674" i="6"/>
  <c r="U674" i="6" s="1"/>
  <c r="R674" i="6"/>
  <c r="S674" i="6" s="1"/>
  <c r="AG673" i="6"/>
  <c r="AH673" i="6" s="1"/>
  <c r="AE673" i="6"/>
  <c r="AA673" i="6"/>
  <c r="Z673" i="6"/>
  <c r="T673" i="6"/>
  <c r="U673" i="6" s="1"/>
  <c r="R673" i="6"/>
  <c r="S673" i="6" s="1"/>
  <c r="AG672" i="6"/>
  <c r="AH672" i="6" s="1"/>
  <c r="AE672" i="6"/>
  <c r="AA672" i="6"/>
  <c r="Z672" i="6"/>
  <c r="T672" i="6"/>
  <c r="U672" i="6" s="1"/>
  <c r="R672" i="6"/>
  <c r="S672" i="6" s="1"/>
  <c r="AG671" i="6"/>
  <c r="AH671" i="6" s="1"/>
  <c r="AE671" i="6"/>
  <c r="AA671" i="6"/>
  <c r="Z671" i="6"/>
  <c r="T671" i="6"/>
  <c r="U671" i="6" s="1"/>
  <c r="R671" i="6"/>
  <c r="S671" i="6" s="1"/>
  <c r="AG670" i="6"/>
  <c r="AH670" i="6" s="1"/>
  <c r="AE670" i="6"/>
  <c r="AA670" i="6"/>
  <c r="Z670" i="6"/>
  <c r="T670" i="6"/>
  <c r="U670" i="6" s="1"/>
  <c r="R670" i="6"/>
  <c r="S670" i="6" s="1"/>
  <c r="AG669" i="6"/>
  <c r="AH669" i="6" s="1"/>
  <c r="AE669" i="6"/>
  <c r="AA669" i="6"/>
  <c r="Z669" i="6"/>
  <c r="T669" i="6"/>
  <c r="U669" i="6" s="1"/>
  <c r="R669" i="6"/>
  <c r="S669" i="6" s="1"/>
  <c r="AG668" i="6"/>
  <c r="AH668" i="6" s="1"/>
  <c r="AE668" i="6"/>
  <c r="AA668" i="6"/>
  <c r="Z668" i="6"/>
  <c r="T668" i="6"/>
  <c r="U668" i="6" s="1"/>
  <c r="R668" i="6"/>
  <c r="S668" i="6" s="1"/>
  <c r="AG667" i="6"/>
  <c r="AH667" i="6" s="1"/>
  <c r="AE667" i="6"/>
  <c r="AA667" i="6"/>
  <c r="Z667" i="6"/>
  <c r="T667" i="6"/>
  <c r="U667" i="6" s="1"/>
  <c r="R667" i="6"/>
  <c r="S667" i="6" s="1"/>
  <c r="AG666" i="6"/>
  <c r="AH666" i="6" s="1"/>
  <c r="AE666" i="6"/>
  <c r="AA666" i="6"/>
  <c r="Z666" i="6"/>
  <c r="T666" i="6"/>
  <c r="U666" i="6" s="1"/>
  <c r="R666" i="6"/>
  <c r="S666" i="6" s="1"/>
  <c r="AG665" i="6"/>
  <c r="AH665" i="6" s="1"/>
  <c r="AE665" i="6"/>
  <c r="AA665" i="6"/>
  <c r="Z665" i="6"/>
  <c r="T665" i="6"/>
  <c r="U665" i="6" s="1"/>
  <c r="R665" i="6"/>
  <c r="S665" i="6" s="1"/>
  <c r="AG664" i="6"/>
  <c r="AH664" i="6" s="1"/>
  <c r="AE664" i="6"/>
  <c r="AA664" i="6"/>
  <c r="Z664" i="6"/>
  <c r="T664" i="6"/>
  <c r="U664" i="6" s="1"/>
  <c r="R664" i="6"/>
  <c r="S664" i="6" s="1"/>
  <c r="AG663" i="6"/>
  <c r="AH663" i="6" s="1"/>
  <c r="AE663" i="6"/>
  <c r="AA663" i="6"/>
  <c r="Z663" i="6"/>
  <c r="T663" i="6"/>
  <c r="U663" i="6" s="1"/>
  <c r="R663" i="6"/>
  <c r="S663" i="6" s="1"/>
  <c r="AG662" i="6"/>
  <c r="AH662" i="6" s="1"/>
  <c r="AE662" i="6"/>
  <c r="AA662" i="6"/>
  <c r="Z662" i="6"/>
  <c r="T662" i="6"/>
  <c r="U662" i="6" s="1"/>
  <c r="R662" i="6"/>
  <c r="S662" i="6" s="1"/>
  <c r="AG661" i="6"/>
  <c r="AH661" i="6" s="1"/>
  <c r="AE661" i="6"/>
  <c r="AA661" i="6"/>
  <c r="Z661" i="6"/>
  <c r="T661" i="6"/>
  <c r="U661" i="6" s="1"/>
  <c r="R661" i="6"/>
  <c r="S661" i="6" s="1"/>
  <c r="AG660" i="6"/>
  <c r="AH660" i="6" s="1"/>
  <c r="AE660" i="6"/>
  <c r="AA660" i="6"/>
  <c r="Z660" i="6"/>
  <c r="T660" i="6"/>
  <c r="U660" i="6" s="1"/>
  <c r="R660" i="6"/>
  <c r="S660" i="6" s="1"/>
  <c r="AG659" i="6"/>
  <c r="AH659" i="6" s="1"/>
  <c r="AE659" i="6"/>
  <c r="AA659" i="6"/>
  <c r="Z659" i="6"/>
  <c r="T659" i="6"/>
  <c r="U659" i="6" s="1"/>
  <c r="R659" i="6"/>
  <c r="S659" i="6" s="1"/>
  <c r="AG658" i="6"/>
  <c r="AH658" i="6" s="1"/>
  <c r="AE658" i="6"/>
  <c r="AA658" i="6"/>
  <c r="Z658" i="6"/>
  <c r="T658" i="6"/>
  <c r="U658" i="6" s="1"/>
  <c r="R658" i="6"/>
  <c r="S658" i="6" s="1"/>
  <c r="AG657" i="6"/>
  <c r="AH657" i="6" s="1"/>
  <c r="AE657" i="6"/>
  <c r="AA657" i="6"/>
  <c r="Z657" i="6"/>
  <c r="T657" i="6"/>
  <c r="U657" i="6" s="1"/>
  <c r="R657" i="6"/>
  <c r="S657" i="6" s="1"/>
  <c r="AG656" i="6"/>
  <c r="AH656" i="6" s="1"/>
  <c r="AE656" i="6"/>
  <c r="AA656" i="6"/>
  <c r="Z656" i="6"/>
  <c r="T656" i="6"/>
  <c r="U656" i="6" s="1"/>
  <c r="R656" i="6"/>
  <c r="S656" i="6" s="1"/>
  <c r="AG655" i="6"/>
  <c r="AH655" i="6" s="1"/>
  <c r="AE655" i="6"/>
  <c r="AA655" i="6"/>
  <c r="Z655" i="6"/>
  <c r="T655" i="6"/>
  <c r="U655" i="6" s="1"/>
  <c r="R655" i="6"/>
  <c r="S655" i="6" s="1"/>
  <c r="AG654" i="6"/>
  <c r="AH654" i="6" s="1"/>
  <c r="AE654" i="6"/>
  <c r="AA654" i="6"/>
  <c r="Z654" i="6"/>
  <c r="T654" i="6"/>
  <c r="U654" i="6" s="1"/>
  <c r="R654" i="6"/>
  <c r="S654" i="6" s="1"/>
  <c r="AG653" i="6"/>
  <c r="AH653" i="6" s="1"/>
  <c r="AE653" i="6"/>
  <c r="AA653" i="6"/>
  <c r="Z653" i="6"/>
  <c r="T653" i="6"/>
  <c r="U653" i="6" s="1"/>
  <c r="R653" i="6"/>
  <c r="S653" i="6" s="1"/>
  <c r="AG652" i="6"/>
  <c r="AH652" i="6" s="1"/>
  <c r="AE652" i="6"/>
  <c r="AA652" i="6"/>
  <c r="Z652" i="6"/>
  <c r="T652" i="6"/>
  <c r="U652" i="6" s="1"/>
  <c r="R652" i="6"/>
  <c r="S652" i="6" s="1"/>
  <c r="AG651" i="6"/>
  <c r="AH651" i="6" s="1"/>
  <c r="AE651" i="6"/>
  <c r="AA651" i="6"/>
  <c r="Z651" i="6"/>
  <c r="T651" i="6"/>
  <c r="U651" i="6" s="1"/>
  <c r="R651" i="6"/>
  <c r="S651" i="6" s="1"/>
  <c r="AG650" i="6"/>
  <c r="AH650" i="6" s="1"/>
  <c r="AE650" i="6"/>
  <c r="AA650" i="6"/>
  <c r="Z650" i="6"/>
  <c r="T650" i="6"/>
  <c r="U650" i="6" s="1"/>
  <c r="R650" i="6"/>
  <c r="S650" i="6" s="1"/>
  <c r="AG649" i="6"/>
  <c r="AH649" i="6" s="1"/>
  <c r="AE649" i="6"/>
  <c r="AA649" i="6"/>
  <c r="Z649" i="6"/>
  <c r="T649" i="6"/>
  <c r="U649" i="6" s="1"/>
  <c r="R649" i="6"/>
  <c r="S649" i="6" s="1"/>
  <c r="AG648" i="6"/>
  <c r="AH648" i="6" s="1"/>
  <c r="AE648" i="6"/>
  <c r="AA648" i="6"/>
  <c r="Z648" i="6"/>
  <c r="T648" i="6"/>
  <c r="U648" i="6" s="1"/>
  <c r="R648" i="6"/>
  <c r="S648" i="6" s="1"/>
  <c r="AG647" i="6"/>
  <c r="AH647" i="6" s="1"/>
  <c r="AE647" i="6"/>
  <c r="AA647" i="6"/>
  <c r="Z647" i="6"/>
  <c r="T647" i="6"/>
  <c r="U647" i="6" s="1"/>
  <c r="R647" i="6"/>
  <c r="S647" i="6" s="1"/>
  <c r="AG646" i="6"/>
  <c r="AH646" i="6" s="1"/>
  <c r="AE646" i="6"/>
  <c r="AA646" i="6"/>
  <c r="Z646" i="6"/>
  <c r="T646" i="6"/>
  <c r="U646" i="6" s="1"/>
  <c r="R646" i="6"/>
  <c r="S646" i="6" s="1"/>
  <c r="AG645" i="6"/>
  <c r="AH645" i="6" s="1"/>
  <c r="AE645" i="6"/>
  <c r="AA645" i="6"/>
  <c r="Z645" i="6"/>
  <c r="T645" i="6"/>
  <c r="U645" i="6" s="1"/>
  <c r="R645" i="6"/>
  <c r="S645" i="6" s="1"/>
  <c r="AG644" i="6"/>
  <c r="AH644" i="6" s="1"/>
  <c r="AE644" i="6"/>
  <c r="AA644" i="6"/>
  <c r="Z644" i="6"/>
  <c r="T644" i="6"/>
  <c r="U644" i="6" s="1"/>
  <c r="R644" i="6"/>
  <c r="S644" i="6" s="1"/>
  <c r="AG643" i="6"/>
  <c r="AH643" i="6" s="1"/>
  <c r="AE643" i="6"/>
  <c r="AA643" i="6"/>
  <c r="Z643" i="6"/>
  <c r="T643" i="6"/>
  <c r="U643" i="6" s="1"/>
  <c r="R643" i="6"/>
  <c r="S643" i="6" s="1"/>
  <c r="AG642" i="6"/>
  <c r="AH642" i="6" s="1"/>
  <c r="AE642" i="6"/>
  <c r="AA642" i="6"/>
  <c r="Z642" i="6"/>
  <c r="T642" i="6"/>
  <c r="U642" i="6" s="1"/>
  <c r="R642" i="6"/>
  <c r="S642" i="6" s="1"/>
  <c r="AG641" i="6"/>
  <c r="AH641" i="6" s="1"/>
  <c r="AE641" i="6"/>
  <c r="AA641" i="6"/>
  <c r="Z641" i="6"/>
  <c r="T641" i="6"/>
  <c r="U641" i="6" s="1"/>
  <c r="R641" i="6"/>
  <c r="S641" i="6" s="1"/>
  <c r="AG640" i="6"/>
  <c r="AH640" i="6" s="1"/>
  <c r="AE640" i="6"/>
  <c r="AA640" i="6"/>
  <c r="Z640" i="6"/>
  <c r="T640" i="6"/>
  <c r="U640" i="6" s="1"/>
  <c r="R640" i="6"/>
  <c r="S640" i="6" s="1"/>
  <c r="AG639" i="6"/>
  <c r="AH639" i="6" s="1"/>
  <c r="AE639" i="6"/>
  <c r="AA639" i="6"/>
  <c r="Z639" i="6"/>
  <c r="T639" i="6"/>
  <c r="U639" i="6" s="1"/>
  <c r="R639" i="6"/>
  <c r="S639" i="6" s="1"/>
  <c r="AG638" i="6"/>
  <c r="AH638" i="6" s="1"/>
  <c r="AE638" i="6"/>
  <c r="AA638" i="6"/>
  <c r="Z638" i="6"/>
  <c r="T638" i="6"/>
  <c r="U638" i="6" s="1"/>
  <c r="R638" i="6"/>
  <c r="S638" i="6" s="1"/>
  <c r="AG637" i="6"/>
  <c r="AH637" i="6" s="1"/>
  <c r="AE637" i="6"/>
  <c r="AA637" i="6"/>
  <c r="Z637" i="6"/>
  <c r="T637" i="6"/>
  <c r="U637" i="6" s="1"/>
  <c r="R637" i="6"/>
  <c r="S637" i="6" s="1"/>
  <c r="AG636" i="6"/>
  <c r="AH636" i="6" s="1"/>
  <c r="AE636" i="6"/>
  <c r="AA636" i="6"/>
  <c r="Z636" i="6"/>
  <c r="T636" i="6"/>
  <c r="U636" i="6" s="1"/>
  <c r="R636" i="6"/>
  <c r="S636" i="6" s="1"/>
  <c r="AG635" i="6"/>
  <c r="AH635" i="6" s="1"/>
  <c r="AE635" i="6"/>
  <c r="AA635" i="6"/>
  <c r="Z635" i="6"/>
  <c r="T635" i="6"/>
  <c r="U635" i="6" s="1"/>
  <c r="R635" i="6"/>
  <c r="S635" i="6" s="1"/>
  <c r="AG634" i="6"/>
  <c r="AH634" i="6" s="1"/>
  <c r="AE634" i="6"/>
  <c r="AA634" i="6"/>
  <c r="Z634" i="6"/>
  <c r="T634" i="6"/>
  <c r="U634" i="6" s="1"/>
  <c r="R634" i="6"/>
  <c r="S634" i="6" s="1"/>
  <c r="AG633" i="6"/>
  <c r="AH633" i="6" s="1"/>
  <c r="AE633" i="6"/>
  <c r="AA633" i="6"/>
  <c r="Z633" i="6"/>
  <c r="T633" i="6"/>
  <c r="U633" i="6" s="1"/>
  <c r="R633" i="6"/>
  <c r="S633" i="6" s="1"/>
  <c r="AG632" i="6"/>
  <c r="AH632" i="6" s="1"/>
  <c r="AE632" i="6"/>
  <c r="AA632" i="6"/>
  <c r="Z632" i="6"/>
  <c r="T632" i="6"/>
  <c r="U632" i="6" s="1"/>
  <c r="R632" i="6"/>
  <c r="S632" i="6" s="1"/>
  <c r="AG631" i="6"/>
  <c r="AH631" i="6" s="1"/>
  <c r="AE631" i="6"/>
  <c r="AA631" i="6"/>
  <c r="Z631" i="6"/>
  <c r="T631" i="6"/>
  <c r="U631" i="6" s="1"/>
  <c r="R631" i="6"/>
  <c r="S631" i="6" s="1"/>
  <c r="AG630" i="6"/>
  <c r="AH630" i="6" s="1"/>
  <c r="AE630" i="6"/>
  <c r="AA630" i="6"/>
  <c r="Z630" i="6"/>
  <c r="T630" i="6"/>
  <c r="U630" i="6" s="1"/>
  <c r="R630" i="6"/>
  <c r="S630" i="6" s="1"/>
  <c r="AG629" i="6"/>
  <c r="AH629" i="6" s="1"/>
  <c r="AE629" i="6"/>
  <c r="AA629" i="6"/>
  <c r="Z629" i="6"/>
  <c r="T629" i="6"/>
  <c r="U629" i="6" s="1"/>
  <c r="R629" i="6"/>
  <c r="S629" i="6" s="1"/>
  <c r="AG628" i="6"/>
  <c r="AH628" i="6" s="1"/>
  <c r="AE628" i="6"/>
  <c r="AA628" i="6"/>
  <c r="Z628" i="6"/>
  <c r="T628" i="6"/>
  <c r="U628" i="6" s="1"/>
  <c r="R628" i="6"/>
  <c r="S628" i="6" s="1"/>
  <c r="AG627" i="6"/>
  <c r="AH627" i="6" s="1"/>
  <c r="AE627" i="6"/>
  <c r="AA627" i="6"/>
  <c r="Z627" i="6"/>
  <c r="T627" i="6"/>
  <c r="U627" i="6" s="1"/>
  <c r="R627" i="6"/>
  <c r="S627" i="6" s="1"/>
  <c r="AG626" i="6"/>
  <c r="AH626" i="6" s="1"/>
  <c r="AE626" i="6"/>
  <c r="AA626" i="6"/>
  <c r="Z626" i="6"/>
  <c r="T626" i="6"/>
  <c r="U626" i="6" s="1"/>
  <c r="R626" i="6"/>
  <c r="S626" i="6" s="1"/>
  <c r="AG625" i="6"/>
  <c r="AH625" i="6" s="1"/>
  <c r="AE625" i="6"/>
  <c r="AA625" i="6"/>
  <c r="Z625" i="6"/>
  <c r="T625" i="6"/>
  <c r="U625" i="6" s="1"/>
  <c r="R625" i="6"/>
  <c r="S625" i="6" s="1"/>
  <c r="AG624" i="6"/>
  <c r="AH624" i="6" s="1"/>
  <c r="AE624" i="6"/>
  <c r="AA624" i="6"/>
  <c r="Z624" i="6"/>
  <c r="T624" i="6"/>
  <c r="U624" i="6" s="1"/>
  <c r="R624" i="6"/>
  <c r="S624" i="6" s="1"/>
  <c r="AG623" i="6"/>
  <c r="AH623" i="6" s="1"/>
  <c r="AE623" i="6"/>
  <c r="AA623" i="6"/>
  <c r="Z623" i="6"/>
  <c r="T623" i="6"/>
  <c r="U623" i="6" s="1"/>
  <c r="R623" i="6"/>
  <c r="S623" i="6" s="1"/>
  <c r="AG622" i="6"/>
  <c r="AH622" i="6" s="1"/>
  <c r="AE622" i="6"/>
  <c r="AA622" i="6"/>
  <c r="Z622" i="6"/>
  <c r="T622" i="6"/>
  <c r="U622" i="6" s="1"/>
  <c r="R622" i="6"/>
  <c r="S622" i="6" s="1"/>
  <c r="AG621" i="6"/>
  <c r="AH621" i="6" s="1"/>
  <c r="AE621" i="6"/>
  <c r="AA621" i="6"/>
  <c r="Z621" i="6"/>
  <c r="T621" i="6"/>
  <c r="U621" i="6" s="1"/>
  <c r="R621" i="6"/>
  <c r="S621" i="6" s="1"/>
  <c r="AG620" i="6"/>
  <c r="AH620" i="6" s="1"/>
  <c r="AE620" i="6"/>
  <c r="AA620" i="6"/>
  <c r="Z620" i="6"/>
  <c r="T620" i="6"/>
  <c r="U620" i="6" s="1"/>
  <c r="R620" i="6"/>
  <c r="S620" i="6" s="1"/>
  <c r="AG619" i="6"/>
  <c r="AH619" i="6" s="1"/>
  <c r="AE619" i="6"/>
  <c r="AA619" i="6"/>
  <c r="Z619" i="6"/>
  <c r="T619" i="6"/>
  <c r="U619" i="6" s="1"/>
  <c r="R619" i="6"/>
  <c r="S619" i="6" s="1"/>
  <c r="AG618" i="6"/>
  <c r="AH618" i="6" s="1"/>
  <c r="AE618" i="6"/>
  <c r="AA618" i="6"/>
  <c r="Z618" i="6"/>
  <c r="T618" i="6"/>
  <c r="U618" i="6" s="1"/>
  <c r="R618" i="6"/>
  <c r="S618" i="6" s="1"/>
  <c r="AG617" i="6"/>
  <c r="AH617" i="6" s="1"/>
  <c r="AE617" i="6"/>
  <c r="AA617" i="6"/>
  <c r="Z617" i="6"/>
  <c r="T617" i="6"/>
  <c r="U617" i="6" s="1"/>
  <c r="R617" i="6"/>
  <c r="S617" i="6" s="1"/>
  <c r="AG616" i="6"/>
  <c r="AH616" i="6" s="1"/>
  <c r="AE616" i="6"/>
  <c r="AA616" i="6"/>
  <c r="Z616" i="6"/>
  <c r="T616" i="6"/>
  <c r="U616" i="6" s="1"/>
  <c r="R616" i="6"/>
  <c r="S616" i="6" s="1"/>
  <c r="AG615" i="6"/>
  <c r="AH615" i="6" s="1"/>
  <c r="AE615" i="6"/>
  <c r="AA615" i="6"/>
  <c r="Z615" i="6"/>
  <c r="T615" i="6"/>
  <c r="U615" i="6" s="1"/>
  <c r="R615" i="6"/>
  <c r="S615" i="6" s="1"/>
  <c r="AG614" i="6"/>
  <c r="AH614" i="6" s="1"/>
  <c r="AE614" i="6"/>
  <c r="AA614" i="6"/>
  <c r="Z614" i="6"/>
  <c r="T614" i="6"/>
  <c r="U614" i="6" s="1"/>
  <c r="R614" i="6"/>
  <c r="S614" i="6" s="1"/>
  <c r="AG613" i="6"/>
  <c r="AH613" i="6" s="1"/>
  <c r="AE613" i="6"/>
  <c r="AA613" i="6"/>
  <c r="Z613" i="6"/>
  <c r="T613" i="6"/>
  <c r="U613" i="6" s="1"/>
  <c r="R613" i="6"/>
  <c r="S613" i="6" s="1"/>
  <c r="AG612" i="6"/>
  <c r="AH612" i="6" s="1"/>
  <c r="AE612" i="6"/>
  <c r="AA612" i="6"/>
  <c r="Z612" i="6"/>
  <c r="T612" i="6"/>
  <c r="U612" i="6" s="1"/>
  <c r="R612" i="6"/>
  <c r="S612" i="6" s="1"/>
  <c r="AG611" i="6"/>
  <c r="AH611" i="6" s="1"/>
  <c r="AE611" i="6"/>
  <c r="AA611" i="6"/>
  <c r="Z611" i="6"/>
  <c r="T611" i="6"/>
  <c r="U611" i="6" s="1"/>
  <c r="R611" i="6"/>
  <c r="S611" i="6" s="1"/>
  <c r="AG610" i="6"/>
  <c r="AH610" i="6" s="1"/>
  <c r="AE610" i="6"/>
  <c r="AA610" i="6"/>
  <c r="Z610" i="6"/>
  <c r="T610" i="6"/>
  <c r="U610" i="6" s="1"/>
  <c r="R610" i="6"/>
  <c r="S610" i="6" s="1"/>
  <c r="AG609" i="6"/>
  <c r="AH609" i="6" s="1"/>
  <c r="AE609" i="6"/>
  <c r="AA609" i="6"/>
  <c r="Z609" i="6"/>
  <c r="T609" i="6"/>
  <c r="U609" i="6" s="1"/>
  <c r="R609" i="6"/>
  <c r="S609" i="6" s="1"/>
  <c r="AG608" i="6"/>
  <c r="AH608" i="6" s="1"/>
  <c r="AE608" i="6"/>
  <c r="AA608" i="6"/>
  <c r="Z608" i="6"/>
  <c r="T608" i="6"/>
  <c r="U608" i="6" s="1"/>
  <c r="R608" i="6"/>
  <c r="S608" i="6" s="1"/>
  <c r="AG607" i="6"/>
  <c r="AH607" i="6" s="1"/>
  <c r="AE607" i="6"/>
  <c r="AA607" i="6"/>
  <c r="Z607" i="6"/>
  <c r="T607" i="6"/>
  <c r="U607" i="6" s="1"/>
  <c r="R607" i="6"/>
  <c r="S607" i="6" s="1"/>
  <c r="AG606" i="6"/>
  <c r="AH606" i="6" s="1"/>
  <c r="AE606" i="6"/>
  <c r="AA606" i="6"/>
  <c r="Z606" i="6"/>
  <c r="T606" i="6"/>
  <c r="U606" i="6" s="1"/>
  <c r="R606" i="6"/>
  <c r="S606" i="6" s="1"/>
  <c r="AG605" i="6"/>
  <c r="AH605" i="6" s="1"/>
  <c r="AE605" i="6"/>
  <c r="AA605" i="6"/>
  <c r="Z605" i="6"/>
  <c r="T605" i="6"/>
  <c r="U605" i="6" s="1"/>
  <c r="R605" i="6"/>
  <c r="S605" i="6" s="1"/>
  <c r="AG604" i="6"/>
  <c r="AH604" i="6" s="1"/>
  <c r="AE604" i="6"/>
  <c r="AA604" i="6"/>
  <c r="Z604" i="6"/>
  <c r="T604" i="6"/>
  <c r="U604" i="6" s="1"/>
  <c r="R604" i="6"/>
  <c r="S604" i="6" s="1"/>
  <c r="AG603" i="6"/>
  <c r="AH603" i="6" s="1"/>
  <c r="AE603" i="6"/>
  <c r="AA603" i="6"/>
  <c r="Z603" i="6"/>
  <c r="T603" i="6"/>
  <c r="U603" i="6" s="1"/>
  <c r="R603" i="6"/>
  <c r="S603" i="6" s="1"/>
  <c r="AG602" i="6"/>
  <c r="AH602" i="6" s="1"/>
  <c r="AE602" i="6"/>
  <c r="AA602" i="6"/>
  <c r="Z602" i="6"/>
  <c r="T602" i="6"/>
  <c r="U602" i="6" s="1"/>
  <c r="R602" i="6"/>
  <c r="S602" i="6" s="1"/>
  <c r="AG601" i="6"/>
  <c r="AH601" i="6" s="1"/>
  <c r="AE601" i="6"/>
  <c r="AA601" i="6"/>
  <c r="Z601" i="6"/>
  <c r="T601" i="6"/>
  <c r="U601" i="6" s="1"/>
  <c r="R601" i="6"/>
  <c r="S601" i="6" s="1"/>
  <c r="AG600" i="6"/>
  <c r="AH600" i="6" s="1"/>
  <c r="AE600" i="6"/>
  <c r="AA600" i="6"/>
  <c r="Z600" i="6"/>
  <c r="T600" i="6"/>
  <c r="U600" i="6" s="1"/>
  <c r="R600" i="6"/>
  <c r="S600" i="6" s="1"/>
  <c r="AG599" i="6"/>
  <c r="AH599" i="6" s="1"/>
  <c r="AE599" i="6"/>
  <c r="AA599" i="6"/>
  <c r="Z599" i="6"/>
  <c r="T599" i="6"/>
  <c r="U599" i="6" s="1"/>
  <c r="R599" i="6"/>
  <c r="S599" i="6" s="1"/>
  <c r="AG598" i="6"/>
  <c r="AH598" i="6" s="1"/>
  <c r="AE598" i="6"/>
  <c r="AA598" i="6"/>
  <c r="Z598" i="6"/>
  <c r="T598" i="6"/>
  <c r="U598" i="6" s="1"/>
  <c r="R598" i="6"/>
  <c r="S598" i="6" s="1"/>
  <c r="AG597" i="6"/>
  <c r="AH597" i="6" s="1"/>
  <c r="AE597" i="6"/>
  <c r="AA597" i="6"/>
  <c r="Z597" i="6"/>
  <c r="T597" i="6"/>
  <c r="U597" i="6" s="1"/>
  <c r="R597" i="6"/>
  <c r="S597" i="6" s="1"/>
  <c r="AG596" i="6"/>
  <c r="AH596" i="6" s="1"/>
  <c r="AE596" i="6"/>
  <c r="AA596" i="6"/>
  <c r="Z596" i="6"/>
  <c r="T596" i="6"/>
  <c r="U596" i="6" s="1"/>
  <c r="R596" i="6"/>
  <c r="S596" i="6" s="1"/>
  <c r="AG595" i="6"/>
  <c r="AH595" i="6" s="1"/>
  <c r="AE595" i="6"/>
  <c r="AA595" i="6"/>
  <c r="Z595" i="6"/>
  <c r="T595" i="6"/>
  <c r="U595" i="6" s="1"/>
  <c r="R595" i="6"/>
  <c r="S595" i="6" s="1"/>
  <c r="AG594" i="6"/>
  <c r="AH594" i="6" s="1"/>
  <c r="AE594" i="6"/>
  <c r="AA594" i="6"/>
  <c r="Z594" i="6"/>
  <c r="T594" i="6"/>
  <c r="U594" i="6" s="1"/>
  <c r="R594" i="6"/>
  <c r="S594" i="6" s="1"/>
  <c r="AG593" i="6"/>
  <c r="AH593" i="6" s="1"/>
  <c r="AE593" i="6"/>
  <c r="AA593" i="6"/>
  <c r="Z593" i="6"/>
  <c r="T593" i="6"/>
  <c r="U593" i="6" s="1"/>
  <c r="R593" i="6"/>
  <c r="S593" i="6" s="1"/>
  <c r="AG592" i="6"/>
  <c r="AH592" i="6" s="1"/>
  <c r="AE592" i="6"/>
  <c r="AA592" i="6"/>
  <c r="Z592" i="6"/>
  <c r="T592" i="6"/>
  <c r="U592" i="6" s="1"/>
  <c r="R592" i="6"/>
  <c r="S592" i="6" s="1"/>
  <c r="AG591" i="6"/>
  <c r="AH591" i="6" s="1"/>
  <c r="AE591" i="6"/>
  <c r="AA591" i="6"/>
  <c r="Z591" i="6"/>
  <c r="T591" i="6"/>
  <c r="U591" i="6" s="1"/>
  <c r="R591" i="6"/>
  <c r="S591" i="6" s="1"/>
  <c r="AG590" i="6"/>
  <c r="AH590" i="6" s="1"/>
  <c r="AE590" i="6"/>
  <c r="AA590" i="6"/>
  <c r="Z590" i="6"/>
  <c r="T590" i="6"/>
  <c r="U590" i="6" s="1"/>
  <c r="R590" i="6"/>
  <c r="S590" i="6" s="1"/>
  <c r="AG589" i="6"/>
  <c r="AH589" i="6" s="1"/>
  <c r="AE589" i="6"/>
  <c r="AA589" i="6"/>
  <c r="Z589" i="6"/>
  <c r="T589" i="6"/>
  <c r="U589" i="6" s="1"/>
  <c r="R589" i="6"/>
  <c r="S589" i="6" s="1"/>
  <c r="AG588" i="6"/>
  <c r="AH588" i="6" s="1"/>
  <c r="AE588" i="6"/>
  <c r="AA588" i="6"/>
  <c r="Z588" i="6"/>
  <c r="T588" i="6"/>
  <c r="U588" i="6" s="1"/>
  <c r="R588" i="6"/>
  <c r="S588" i="6" s="1"/>
  <c r="AG587" i="6"/>
  <c r="AH587" i="6" s="1"/>
  <c r="AE587" i="6"/>
  <c r="AA587" i="6"/>
  <c r="Z587" i="6"/>
  <c r="T587" i="6"/>
  <c r="U587" i="6" s="1"/>
  <c r="R587" i="6"/>
  <c r="S587" i="6" s="1"/>
  <c r="AG586" i="6"/>
  <c r="AH586" i="6" s="1"/>
  <c r="AE586" i="6"/>
  <c r="AA586" i="6"/>
  <c r="Z586" i="6"/>
  <c r="T586" i="6"/>
  <c r="U586" i="6" s="1"/>
  <c r="R586" i="6"/>
  <c r="S586" i="6" s="1"/>
  <c r="AG585" i="6"/>
  <c r="AH585" i="6" s="1"/>
  <c r="AE585" i="6"/>
  <c r="AA585" i="6"/>
  <c r="Z585" i="6"/>
  <c r="T585" i="6"/>
  <c r="U585" i="6" s="1"/>
  <c r="R585" i="6"/>
  <c r="S585" i="6" s="1"/>
  <c r="AG584" i="6"/>
  <c r="AH584" i="6" s="1"/>
  <c r="AE584" i="6"/>
  <c r="AA584" i="6"/>
  <c r="Z584" i="6"/>
  <c r="T584" i="6"/>
  <c r="U584" i="6" s="1"/>
  <c r="R584" i="6"/>
  <c r="S584" i="6" s="1"/>
  <c r="AG583" i="6"/>
  <c r="AH583" i="6" s="1"/>
  <c r="AE583" i="6"/>
  <c r="AA583" i="6"/>
  <c r="Z583" i="6"/>
  <c r="T583" i="6"/>
  <c r="U583" i="6" s="1"/>
  <c r="R583" i="6"/>
  <c r="S583" i="6" s="1"/>
  <c r="AG582" i="6"/>
  <c r="AH582" i="6" s="1"/>
  <c r="AE582" i="6"/>
  <c r="AA582" i="6"/>
  <c r="Z582" i="6"/>
  <c r="T582" i="6"/>
  <c r="U582" i="6" s="1"/>
  <c r="R582" i="6"/>
  <c r="S582" i="6" s="1"/>
  <c r="AG581" i="6"/>
  <c r="AH581" i="6" s="1"/>
  <c r="AE581" i="6"/>
  <c r="AA581" i="6"/>
  <c r="Z581" i="6"/>
  <c r="T581" i="6"/>
  <c r="U581" i="6" s="1"/>
  <c r="R581" i="6"/>
  <c r="S581" i="6" s="1"/>
  <c r="AG580" i="6"/>
  <c r="AH580" i="6" s="1"/>
  <c r="AE580" i="6"/>
  <c r="AA580" i="6"/>
  <c r="Z580" i="6"/>
  <c r="T580" i="6"/>
  <c r="U580" i="6" s="1"/>
  <c r="R580" i="6"/>
  <c r="S580" i="6" s="1"/>
  <c r="AG579" i="6"/>
  <c r="AH579" i="6" s="1"/>
  <c r="AE579" i="6"/>
  <c r="AA579" i="6"/>
  <c r="Z579" i="6"/>
  <c r="T579" i="6"/>
  <c r="U579" i="6" s="1"/>
  <c r="R579" i="6"/>
  <c r="S579" i="6" s="1"/>
  <c r="AG578" i="6"/>
  <c r="AH578" i="6" s="1"/>
  <c r="AE578" i="6"/>
  <c r="AA578" i="6"/>
  <c r="Z578" i="6"/>
  <c r="T578" i="6"/>
  <c r="U578" i="6" s="1"/>
  <c r="R578" i="6"/>
  <c r="S578" i="6" s="1"/>
  <c r="AG577" i="6"/>
  <c r="AH577" i="6" s="1"/>
  <c r="AE577" i="6"/>
  <c r="AA577" i="6"/>
  <c r="Z577" i="6"/>
  <c r="T577" i="6"/>
  <c r="U577" i="6" s="1"/>
  <c r="R577" i="6"/>
  <c r="S577" i="6" s="1"/>
  <c r="AG576" i="6"/>
  <c r="AH576" i="6" s="1"/>
  <c r="AE576" i="6"/>
  <c r="AA576" i="6"/>
  <c r="Z576" i="6"/>
  <c r="T576" i="6"/>
  <c r="U576" i="6" s="1"/>
  <c r="R576" i="6"/>
  <c r="S576" i="6" s="1"/>
  <c r="AG575" i="6"/>
  <c r="AH575" i="6" s="1"/>
  <c r="AE575" i="6"/>
  <c r="AA575" i="6"/>
  <c r="Z575" i="6"/>
  <c r="T575" i="6"/>
  <c r="U575" i="6" s="1"/>
  <c r="R575" i="6"/>
  <c r="S575" i="6" s="1"/>
  <c r="AG574" i="6"/>
  <c r="AH574" i="6" s="1"/>
  <c r="AE574" i="6"/>
  <c r="AA574" i="6"/>
  <c r="Z574" i="6"/>
  <c r="T574" i="6"/>
  <c r="U574" i="6" s="1"/>
  <c r="R574" i="6"/>
  <c r="S574" i="6" s="1"/>
  <c r="AG573" i="6"/>
  <c r="AH573" i="6" s="1"/>
  <c r="AE573" i="6"/>
  <c r="AA573" i="6"/>
  <c r="Z573" i="6"/>
  <c r="T573" i="6"/>
  <c r="U573" i="6" s="1"/>
  <c r="R573" i="6"/>
  <c r="S573" i="6" s="1"/>
  <c r="AG572" i="6"/>
  <c r="AH572" i="6" s="1"/>
  <c r="AE572" i="6"/>
  <c r="AA572" i="6"/>
  <c r="Z572" i="6"/>
  <c r="T572" i="6"/>
  <c r="U572" i="6" s="1"/>
  <c r="R572" i="6"/>
  <c r="S572" i="6" s="1"/>
  <c r="AG571" i="6"/>
  <c r="AH571" i="6" s="1"/>
  <c r="AE571" i="6"/>
  <c r="AA571" i="6"/>
  <c r="Z571" i="6"/>
  <c r="T571" i="6"/>
  <c r="U571" i="6" s="1"/>
  <c r="R571" i="6"/>
  <c r="S571" i="6" s="1"/>
  <c r="AG570" i="6"/>
  <c r="AH570" i="6" s="1"/>
  <c r="AE570" i="6"/>
  <c r="AA570" i="6"/>
  <c r="Z570" i="6"/>
  <c r="T570" i="6"/>
  <c r="U570" i="6" s="1"/>
  <c r="R570" i="6"/>
  <c r="S570" i="6" s="1"/>
  <c r="AG569" i="6"/>
  <c r="AH569" i="6" s="1"/>
  <c r="AE569" i="6"/>
  <c r="AA569" i="6"/>
  <c r="Z569" i="6"/>
  <c r="T569" i="6"/>
  <c r="U569" i="6" s="1"/>
  <c r="R569" i="6"/>
  <c r="S569" i="6" s="1"/>
  <c r="AG568" i="6"/>
  <c r="AH568" i="6" s="1"/>
  <c r="AE568" i="6"/>
  <c r="AA568" i="6"/>
  <c r="Z568" i="6"/>
  <c r="T568" i="6"/>
  <c r="U568" i="6" s="1"/>
  <c r="R568" i="6"/>
  <c r="S568" i="6" s="1"/>
  <c r="AG567" i="6"/>
  <c r="AH567" i="6" s="1"/>
  <c r="AE567" i="6"/>
  <c r="AA567" i="6"/>
  <c r="Z567" i="6"/>
  <c r="T567" i="6"/>
  <c r="U567" i="6" s="1"/>
  <c r="R567" i="6"/>
  <c r="S567" i="6" s="1"/>
  <c r="AG566" i="6"/>
  <c r="AH566" i="6" s="1"/>
  <c r="AE566" i="6"/>
  <c r="AA566" i="6"/>
  <c r="Z566" i="6"/>
  <c r="T566" i="6"/>
  <c r="U566" i="6" s="1"/>
  <c r="R566" i="6"/>
  <c r="S566" i="6" s="1"/>
  <c r="AG565" i="6"/>
  <c r="AH565" i="6" s="1"/>
  <c r="AE565" i="6"/>
  <c r="AA565" i="6"/>
  <c r="Z565" i="6"/>
  <c r="T565" i="6"/>
  <c r="U565" i="6" s="1"/>
  <c r="R565" i="6"/>
  <c r="S565" i="6" s="1"/>
  <c r="AG564" i="6"/>
  <c r="AH564" i="6" s="1"/>
  <c r="AE564" i="6"/>
  <c r="AA564" i="6"/>
  <c r="Z564" i="6"/>
  <c r="T564" i="6"/>
  <c r="U564" i="6" s="1"/>
  <c r="R564" i="6"/>
  <c r="S564" i="6" s="1"/>
  <c r="AG563" i="6"/>
  <c r="AH563" i="6" s="1"/>
  <c r="AE563" i="6"/>
  <c r="AA563" i="6"/>
  <c r="Z563" i="6"/>
  <c r="T563" i="6"/>
  <c r="U563" i="6" s="1"/>
  <c r="R563" i="6"/>
  <c r="S563" i="6" s="1"/>
  <c r="AG562" i="6"/>
  <c r="AH562" i="6" s="1"/>
  <c r="AE562" i="6"/>
  <c r="AA562" i="6"/>
  <c r="Z562" i="6"/>
  <c r="T562" i="6"/>
  <c r="U562" i="6" s="1"/>
  <c r="R562" i="6"/>
  <c r="S562" i="6" s="1"/>
  <c r="AG561" i="6"/>
  <c r="AH561" i="6" s="1"/>
  <c r="AE561" i="6"/>
  <c r="AA561" i="6"/>
  <c r="Z561" i="6"/>
  <c r="T561" i="6"/>
  <c r="U561" i="6" s="1"/>
  <c r="R561" i="6"/>
  <c r="S561" i="6" s="1"/>
  <c r="AG560" i="6"/>
  <c r="AH560" i="6" s="1"/>
  <c r="AE560" i="6"/>
  <c r="AA560" i="6"/>
  <c r="Z560" i="6"/>
  <c r="T560" i="6"/>
  <c r="U560" i="6" s="1"/>
  <c r="R560" i="6"/>
  <c r="S560" i="6" s="1"/>
  <c r="AG559" i="6"/>
  <c r="AH559" i="6" s="1"/>
  <c r="AE559" i="6"/>
  <c r="AA559" i="6"/>
  <c r="Z559" i="6"/>
  <c r="T559" i="6"/>
  <c r="U559" i="6" s="1"/>
  <c r="R559" i="6"/>
  <c r="S559" i="6" s="1"/>
  <c r="AG558" i="6"/>
  <c r="AH558" i="6" s="1"/>
  <c r="AE558" i="6"/>
  <c r="AA558" i="6"/>
  <c r="Z558" i="6"/>
  <c r="T558" i="6"/>
  <c r="U558" i="6" s="1"/>
  <c r="R558" i="6"/>
  <c r="S558" i="6" s="1"/>
  <c r="AG557" i="6"/>
  <c r="AH557" i="6" s="1"/>
  <c r="AE557" i="6"/>
  <c r="AA557" i="6"/>
  <c r="Z557" i="6"/>
  <c r="T557" i="6"/>
  <c r="U557" i="6" s="1"/>
  <c r="R557" i="6"/>
  <c r="S557" i="6" s="1"/>
  <c r="AG556" i="6"/>
  <c r="AH556" i="6" s="1"/>
  <c r="AE556" i="6"/>
  <c r="AA556" i="6"/>
  <c r="Z556" i="6"/>
  <c r="T556" i="6"/>
  <c r="U556" i="6" s="1"/>
  <c r="R556" i="6"/>
  <c r="S556" i="6" s="1"/>
  <c r="AG555" i="6"/>
  <c r="AH555" i="6" s="1"/>
  <c r="AE555" i="6"/>
  <c r="AA555" i="6"/>
  <c r="Z555" i="6"/>
  <c r="T555" i="6"/>
  <c r="U555" i="6" s="1"/>
  <c r="R555" i="6"/>
  <c r="S555" i="6" s="1"/>
  <c r="AG554" i="6"/>
  <c r="AH554" i="6" s="1"/>
  <c r="AE554" i="6"/>
  <c r="AA554" i="6"/>
  <c r="Z554" i="6"/>
  <c r="T554" i="6"/>
  <c r="U554" i="6" s="1"/>
  <c r="R554" i="6"/>
  <c r="S554" i="6" s="1"/>
  <c r="AG553" i="6"/>
  <c r="AH553" i="6" s="1"/>
  <c r="AE553" i="6"/>
  <c r="AA553" i="6"/>
  <c r="Z553" i="6"/>
  <c r="T553" i="6"/>
  <c r="U553" i="6" s="1"/>
  <c r="R553" i="6"/>
  <c r="S553" i="6" s="1"/>
  <c r="AG552" i="6"/>
  <c r="AH552" i="6" s="1"/>
  <c r="AE552" i="6"/>
  <c r="AA552" i="6"/>
  <c r="Z552" i="6"/>
  <c r="T552" i="6"/>
  <c r="U552" i="6" s="1"/>
  <c r="R552" i="6"/>
  <c r="S552" i="6" s="1"/>
  <c r="AG551" i="6"/>
  <c r="AH551" i="6" s="1"/>
  <c r="AE551" i="6"/>
  <c r="AA551" i="6"/>
  <c r="Z551" i="6"/>
  <c r="T551" i="6"/>
  <c r="U551" i="6" s="1"/>
  <c r="R551" i="6"/>
  <c r="S551" i="6" s="1"/>
  <c r="AG550" i="6"/>
  <c r="AH550" i="6" s="1"/>
  <c r="AE550" i="6"/>
  <c r="AA550" i="6"/>
  <c r="Z550" i="6"/>
  <c r="T550" i="6"/>
  <c r="U550" i="6" s="1"/>
  <c r="R550" i="6"/>
  <c r="S550" i="6" s="1"/>
  <c r="AG549" i="6"/>
  <c r="AH549" i="6" s="1"/>
  <c r="AE549" i="6"/>
  <c r="AA549" i="6"/>
  <c r="Z549" i="6"/>
  <c r="T549" i="6"/>
  <c r="U549" i="6" s="1"/>
  <c r="R549" i="6"/>
  <c r="S549" i="6" s="1"/>
  <c r="AG548" i="6"/>
  <c r="AH548" i="6" s="1"/>
  <c r="AE548" i="6"/>
  <c r="AA548" i="6"/>
  <c r="Z548" i="6"/>
  <c r="T548" i="6"/>
  <c r="U548" i="6" s="1"/>
  <c r="R548" i="6"/>
  <c r="S548" i="6" s="1"/>
  <c r="AG547" i="6"/>
  <c r="AH547" i="6" s="1"/>
  <c r="AE547" i="6"/>
  <c r="AA547" i="6"/>
  <c r="Z547" i="6"/>
  <c r="T547" i="6"/>
  <c r="U547" i="6" s="1"/>
  <c r="R547" i="6"/>
  <c r="S547" i="6" s="1"/>
  <c r="AG546" i="6"/>
  <c r="AH546" i="6" s="1"/>
  <c r="AE546" i="6"/>
  <c r="AA546" i="6"/>
  <c r="Z546" i="6"/>
  <c r="T546" i="6"/>
  <c r="U546" i="6" s="1"/>
  <c r="R546" i="6"/>
  <c r="S546" i="6" s="1"/>
  <c r="AG545" i="6"/>
  <c r="AH545" i="6" s="1"/>
  <c r="AE545" i="6"/>
  <c r="AA545" i="6"/>
  <c r="Z545" i="6"/>
  <c r="T545" i="6"/>
  <c r="U545" i="6" s="1"/>
  <c r="R545" i="6"/>
  <c r="S545" i="6" s="1"/>
  <c r="AG544" i="6"/>
  <c r="AH544" i="6" s="1"/>
  <c r="AE544" i="6"/>
  <c r="AA544" i="6"/>
  <c r="Z544" i="6"/>
  <c r="T544" i="6"/>
  <c r="U544" i="6" s="1"/>
  <c r="R544" i="6"/>
  <c r="S544" i="6" s="1"/>
  <c r="AG543" i="6"/>
  <c r="AH543" i="6" s="1"/>
  <c r="AE543" i="6"/>
  <c r="AA543" i="6"/>
  <c r="Z543" i="6"/>
  <c r="T543" i="6"/>
  <c r="U543" i="6" s="1"/>
  <c r="R543" i="6"/>
  <c r="S543" i="6" s="1"/>
  <c r="AG542" i="6"/>
  <c r="AH542" i="6" s="1"/>
  <c r="AE542" i="6"/>
  <c r="AA542" i="6"/>
  <c r="Z542" i="6"/>
  <c r="T542" i="6"/>
  <c r="U542" i="6" s="1"/>
  <c r="R542" i="6"/>
  <c r="S542" i="6" s="1"/>
  <c r="AG541" i="6"/>
  <c r="AH541" i="6" s="1"/>
  <c r="AE541" i="6"/>
  <c r="AA541" i="6"/>
  <c r="Z541" i="6"/>
  <c r="T541" i="6"/>
  <c r="U541" i="6" s="1"/>
  <c r="R541" i="6"/>
  <c r="S541" i="6" s="1"/>
  <c r="AG540" i="6"/>
  <c r="AH540" i="6" s="1"/>
  <c r="AE540" i="6"/>
  <c r="AA540" i="6"/>
  <c r="Z540" i="6"/>
  <c r="T540" i="6"/>
  <c r="U540" i="6" s="1"/>
  <c r="R540" i="6"/>
  <c r="S540" i="6" s="1"/>
  <c r="AG539" i="6"/>
  <c r="AH539" i="6" s="1"/>
  <c r="AE539" i="6"/>
  <c r="AA539" i="6"/>
  <c r="Z539" i="6"/>
  <c r="T539" i="6"/>
  <c r="U539" i="6" s="1"/>
  <c r="R539" i="6"/>
  <c r="S539" i="6" s="1"/>
  <c r="AG538" i="6"/>
  <c r="AH538" i="6" s="1"/>
  <c r="AE538" i="6"/>
  <c r="AA538" i="6"/>
  <c r="Z538" i="6"/>
  <c r="T538" i="6"/>
  <c r="U538" i="6" s="1"/>
  <c r="R538" i="6"/>
  <c r="S538" i="6" s="1"/>
  <c r="AG537" i="6"/>
  <c r="AH537" i="6" s="1"/>
  <c r="AE537" i="6"/>
  <c r="AA537" i="6"/>
  <c r="Z537" i="6"/>
  <c r="T537" i="6"/>
  <c r="U537" i="6" s="1"/>
  <c r="R537" i="6"/>
  <c r="S537" i="6" s="1"/>
  <c r="AG536" i="6"/>
  <c r="AH536" i="6" s="1"/>
  <c r="AE536" i="6"/>
  <c r="AA536" i="6"/>
  <c r="Z536" i="6"/>
  <c r="T536" i="6"/>
  <c r="U536" i="6" s="1"/>
  <c r="R536" i="6"/>
  <c r="S536" i="6" s="1"/>
  <c r="AG535" i="6"/>
  <c r="AH535" i="6" s="1"/>
  <c r="AE535" i="6"/>
  <c r="AA535" i="6"/>
  <c r="Z535" i="6"/>
  <c r="T535" i="6"/>
  <c r="U535" i="6" s="1"/>
  <c r="R535" i="6"/>
  <c r="S535" i="6" s="1"/>
  <c r="AG534" i="6"/>
  <c r="AH534" i="6" s="1"/>
  <c r="AE534" i="6"/>
  <c r="AA534" i="6"/>
  <c r="Z534" i="6"/>
  <c r="T534" i="6"/>
  <c r="U534" i="6" s="1"/>
  <c r="R534" i="6"/>
  <c r="S534" i="6" s="1"/>
  <c r="AG533" i="6"/>
  <c r="AH533" i="6" s="1"/>
  <c r="AE533" i="6"/>
  <c r="AA533" i="6"/>
  <c r="Z533" i="6"/>
  <c r="T533" i="6"/>
  <c r="U533" i="6" s="1"/>
  <c r="R533" i="6"/>
  <c r="S533" i="6" s="1"/>
  <c r="AG532" i="6"/>
  <c r="AH532" i="6" s="1"/>
  <c r="AE532" i="6"/>
  <c r="AA532" i="6"/>
  <c r="Z532" i="6"/>
  <c r="T532" i="6"/>
  <c r="U532" i="6" s="1"/>
  <c r="R532" i="6"/>
  <c r="S532" i="6" s="1"/>
  <c r="AG531" i="6"/>
  <c r="AH531" i="6" s="1"/>
  <c r="AE531" i="6"/>
  <c r="AA531" i="6"/>
  <c r="Z531" i="6"/>
  <c r="T531" i="6"/>
  <c r="U531" i="6" s="1"/>
  <c r="R531" i="6"/>
  <c r="S531" i="6" s="1"/>
  <c r="AG530" i="6"/>
  <c r="AH530" i="6" s="1"/>
  <c r="AE530" i="6"/>
  <c r="AA530" i="6"/>
  <c r="Z530" i="6"/>
  <c r="T530" i="6"/>
  <c r="U530" i="6" s="1"/>
  <c r="R530" i="6"/>
  <c r="S530" i="6" s="1"/>
  <c r="AG529" i="6"/>
  <c r="AH529" i="6" s="1"/>
  <c r="AE529" i="6"/>
  <c r="AA529" i="6"/>
  <c r="Z529" i="6"/>
  <c r="T529" i="6"/>
  <c r="U529" i="6" s="1"/>
  <c r="R529" i="6"/>
  <c r="S529" i="6" s="1"/>
  <c r="AG528" i="6"/>
  <c r="AH528" i="6" s="1"/>
  <c r="AE528" i="6"/>
  <c r="AA528" i="6"/>
  <c r="Z528" i="6"/>
  <c r="T528" i="6"/>
  <c r="U528" i="6" s="1"/>
  <c r="R528" i="6"/>
  <c r="S528" i="6" s="1"/>
  <c r="AG527" i="6"/>
  <c r="AH527" i="6" s="1"/>
  <c r="AE527" i="6"/>
  <c r="AA527" i="6"/>
  <c r="Z527" i="6"/>
  <c r="T527" i="6"/>
  <c r="U527" i="6" s="1"/>
  <c r="R527" i="6"/>
  <c r="S527" i="6" s="1"/>
  <c r="AG526" i="6"/>
  <c r="AH526" i="6" s="1"/>
  <c r="AE526" i="6"/>
  <c r="AA526" i="6"/>
  <c r="Z526" i="6"/>
  <c r="T526" i="6"/>
  <c r="U526" i="6" s="1"/>
  <c r="R526" i="6"/>
  <c r="S526" i="6" s="1"/>
  <c r="AG525" i="6"/>
  <c r="AH525" i="6" s="1"/>
  <c r="AE525" i="6"/>
  <c r="AA525" i="6"/>
  <c r="Z525" i="6"/>
  <c r="T525" i="6"/>
  <c r="U525" i="6" s="1"/>
  <c r="R525" i="6"/>
  <c r="S525" i="6" s="1"/>
  <c r="AG524" i="6"/>
  <c r="AH524" i="6" s="1"/>
  <c r="AE524" i="6"/>
  <c r="AA524" i="6"/>
  <c r="Z524" i="6"/>
  <c r="T524" i="6"/>
  <c r="U524" i="6" s="1"/>
  <c r="R524" i="6"/>
  <c r="S524" i="6" s="1"/>
  <c r="AG523" i="6"/>
  <c r="AH523" i="6" s="1"/>
  <c r="AE523" i="6"/>
  <c r="AA523" i="6"/>
  <c r="Z523" i="6"/>
  <c r="T523" i="6"/>
  <c r="U523" i="6" s="1"/>
  <c r="R523" i="6"/>
  <c r="S523" i="6" s="1"/>
  <c r="AG522" i="6"/>
  <c r="AH522" i="6" s="1"/>
  <c r="AE522" i="6"/>
  <c r="AA522" i="6"/>
  <c r="Z522" i="6"/>
  <c r="T522" i="6"/>
  <c r="U522" i="6" s="1"/>
  <c r="R522" i="6"/>
  <c r="S522" i="6" s="1"/>
  <c r="AG521" i="6"/>
  <c r="AH521" i="6" s="1"/>
  <c r="AE521" i="6"/>
  <c r="AA521" i="6"/>
  <c r="Z521" i="6"/>
  <c r="T521" i="6"/>
  <c r="U521" i="6" s="1"/>
  <c r="R521" i="6"/>
  <c r="S521" i="6" s="1"/>
  <c r="AG520" i="6"/>
  <c r="AH520" i="6" s="1"/>
  <c r="AE520" i="6"/>
  <c r="AA520" i="6"/>
  <c r="Z520" i="6"/>
  <c r="T520" i="6"/>
  <c r="U520" i="6" s="1"/>
  <c r="R520" i="6"/>
  <c r="S520" i="6" s="1"/>
  <c r="AG519" i="6"/>
  <c r="AH519" i="6" s="1"/>
  <c r="AE519" i="6"/>
  <c r="AA519" i="6"/>
  <c r="Z519" i="6"/>
  <c r="T519" i="6"/>
  <c r="U519" i="6" s="1"/>
  <c r="R519" i="6"/>
  <c r="S519" i="6" s="1"/>
  <c r="AG518" i="6"/>
  <c r="AH518" i="6" s="1"/>
  <c r="AE518" i="6"/>
  <c r="AA518" i="6"/>
  <c r="Z518" i="6"/>
  <c r="T518" i="6"/>
  <c r="U518" i="6" s="1"/>
  <c r="R518" i="6"/>
  <c r="S518" i="6" s="1"/>
  <c r="AG517" i="6"/>
  <c r="AH517" i="6" s="1"/>
  <c r="AE517" i="6"/>
  <c r="AA517" i="6"/>
  <c r="Z517" i="6"/>
  <c r="T517" i="6"/>
  <c r="U517" i="6" s="1"/>
  <c r="R517" i="6"/>
  <c r="S517" i="6" s="1"/>
  <c r="AG516" i="6"/>
  <c r="AH516" i="6" s="1"/>
  <c r="AE516" i="6"/>
  <c r="AA516" i="6"/>
  <c r="Z516" i="6"/>
  <c r="T516" i="6"/>
  <c r="U516" i="6" s="1"/>
  <c r="R516" i="6"/>
  <c r="S516" i="6" s="1"/>
  <c r="AG515" i="6"/>
  <c r="AH515" i="6" s="1"/>
  <c r="AE515" i="6"/>
  <c r="AA515" i="6"/>
  <c r="Z515" i="6"/>
  <c r="T515" i="6"/>
  <c r="U515" i="6" s="1"/>
  <c r="R515" i="6"/>
  <c r="S515" i="6" s="1"/>
  <c r="AG514" i="6"/>
  <c r="AH514" i="6" s="1"/>
  <c r="AE514" i="6"/>
  <c r="AA514" i="6"/>
  <c r="Z514" i="6"/>
  <c r="T514" i="6"/>
  <c r="U514" i="6" s="1"/>
  <c r="R514" i="6"/>
  <c r="S514" i="6" s="1"/>
  <c r="AG513" i="6"/>
  <c r="AH513" i="6" s="1"/>
  <c r="AE513" i="6"/>
  <c r="AA513" i="6"/>
  <c r="Z513" i="6"/>
  <c r="T513" i="6"/>
  <c r="U513" i="6" s="1"/>
  <c r="R513" i="6"/>
  <c r="S513" i="6" s="1"/>
  <c r="AG512" i="6"/>
  <c r="AH512" i="6" s="1"/>
  <c r="AE512" i="6"/>
  <c r="AA512" i="6"/>
  <c r="Z512" i="6"/>
  <c r="T512" i="6"/>
  <c r="U512" i="6" s="1"/>
  <c r="R512" i="6"/>
  <c r="S512" i="6" s="1"/>
  <c r="AG511" i="6"/>
  <c r="AH511" i="6" s="1"/>
  <c r="AE511" i="6"/>
  <c r="AA511" i="6"/>
  <c r="Z511" i="6"/>
  <c r="T511" i="6"/>
  <c r="U511" i="6" s="1"/>
  <c r="R511" i="6"/>
  <c r="S511" i="6" s="1"/>
  <c r="AG510" i="6"/>
  <c r="AH510" i="6" s="1"/>
  <c r="AE510" i="6"/>
  <c r="AA510" i="6"/>
  <c r="Z510" i="6"/>
  <c r="T510" i="6"/>
  <c r="U510" i="6" s="1"/>
  <c r="R510" i="6"/>
  <c r="S510" i="6" s="1"/>
  <c r="AG509" i="6"/>
  <c r="AH509" i="6" s="1"/>
  <c r="AE509" i="6"/>
  <c r="AA509" i="6"/>
  <c r="Z509" i="6"/>
  <c r="T509" i="6"/>
  <c r="U509" i="6" s="1"/>
  <c r="R509" i="6"/>
  <c r="S509" i="6" s="1"/>
  <c r="AG508" i="6"/>
  <c r="AH508" i="6" s="1"/>
  <c r="AE508" i="6"/>
  <c r="AA508" i="6"/>
  <c r="Z508" i="6"/>
  <c r="T508" i="6"/>
  <c r="U508" i="6" s="1"/>
  <c r="R508" i="6"/>
  <c r="S508" i="6" s="1"/>
  <c r="AG507" i="6"/>
  <c r="AH507" i="6" s="1"/>
  <c r="AE507" i="6"/>
  <c r="AA507" i="6"/>
  <c r="Z507" i="6"/>
  <c r="T507" i="6"/>
  <c r="U507" i="6" s="1"/>
  <c r="R507" i="6"/>
  <c r="S507" i="6" s="1"/>
  <c r="AG506" i="6"/>
  <c r="AH506" i="6" s="1"/>
  <c r="AE506" i="6"/>
  <c r="AA506" i="6"/>
  <c r="Z506" i="6"/>
  <c r="T506" i="6"/>
  <c r="U506" i="6" s="1"/>
  <c r="R506" i="6"/>
  <c r="S506" i="6" s="1"/>
  <c r="AG505" i="6"/>
  <c r="AH505" i="6" s="1"/>
  <c r="AE505" i="6"/>
  <c r="AA505" i="6"/>
  <c r="Z505" i="6"/>
  <c r="T505" i="6"/>
  <c r="U505" i="6" s="1"/>
  <c r="R505" i="6"/>
  <c r="S505" i="6" s="1"/>
  <c r="AG504" i="6"/>
  <c r="AH504" i="6" s="1"/>
  <c r="AE504" i="6"/>
  <c r="AA504" i="6"/>
  <c r="Z504" i="6"/>
  <c r="T504" i="6"/>
  <c r="U504" i="6" s="1"/>
  <c r="R504" i="6"/>
  <c r="S504" i="6" s="1"/>
  <c r="AG503" i="6"/>
  <c r="AH503" i="6" s="1"/>
  <c r="AE503" i="6"/>
  <c r="AA503" i="6"/>
  <c r="Z503" i="6"/>
  <c r="T503" i="6"/>
  <c r="U503" i="6" s="1"/>
  <c r="R503" i="6"/>
  <c r="S503" i="6" s="1"/>
  <c r="AG502" i="6"/>
  <c r="AH502" i="6" s="1"/>
  <c r="AE502" i="6"/>
  <c r="AA502" i="6"/>
  <c r="Z502" i="6"/>
  <c r="T502" i="6"/>
  <c r="U502" i="6" s="1"/>
  <c r="R502" i="6"/>
  <c r="S502" i="6" s="1"/>
  <c r="AG501" i="6"/>
  <c r="AH501" i="6" s="1"/>
  <c r="AE501" i="6"/>
  <c r="AA501" i="6"/>
  <c r="Z501" i="6"/>
  <c r="T501" i="6"/>
  <c r="U501" i="6" s="1"/>
  <c r="R501" i="6"/>
  <c r="S501" i="6" s="1"/>
  <c r="AG500" i="6"/>
  <c r="AH500" i="6" s="1"/>
  <c r="AE500" i="6"/>
  <c r="AA500" i="6"/>
  <c r="Z500" i="6"/>
  <c r="T500" i="6"/>
  <c r="U500" i="6" s="1"/>
  <c r="R500" i="6"/>
  <c r="S500" i="6" s="1"/>
  <c r="AG499" i="6"/>
  <c r="AH499" i="6" s="1"/>
  <c r="AE499" i="6"/>
  <c r="AA499" i="6"/>
  <c r="Z499" i="6"/>
  <c r="T499" i="6"/>
  <c r="U499" i="6" s="1"/>
  <c r="R499" i="6"/>
  <c r="S499" i="6" s="1"/>
  <c r="AG498" i="6"/>
  <c r="AH498" i="6" s="1"/>
  <c r="AE498" i="6"/>
  <c r="AA498" i="6"/>
  <c r="Z498" i="6"/>
  <c r="T498" i="6"/>
  <c r="U498" i="6" s="1"/>
  <c r="R498" i="6"/>
  <c r="S498" i="6" s="1"/>
  <c r="AG497" i="6"/>
  <c r="AH497" i="6" s="1"/>
  <c r="AE497" i="6"/>
  <c r="AA497" i="6"/>
  <c r="Z497" i="6"/>
  <c r="T497" i="6"/>
  <c r="U497" i="6" s="1"/>
  <c r="R497" i="6"/>
  <c r="S497" i="6" s="1"/>
  <c r="AG496" i="6"/>
  <c r="AH496" i="6" s="1"/>
  <c r="AE496" i="6"/>
  <c r="AA496" i="6"/>
  <c r="Z496" i="6"/>
  <c r="T496" i="6"/>
  <c r="U496" i="6" s="1"/>
  <c r="R496" i="6"/>
  <c r="S496" i="6" s="1"/>
  <c r="AG495" i="6"/>
  <c r="AH495" i="6" s="1"/>
  <c r="AE495" i="6"/>
  <c r="AA495" i="6"/>
  <c r="Z495" i="6"/>
  <c r="T495" i="6"/>
  <c r="U495" i="6" s="1"/>
  <c r="R495" i="6"/>
  <c r="S495" i="6" s="1"/>
  <c r="AG494" i="6"/>
  <c r="AH494" i="6" s="1"/>
  <c r="AE494" i="6"/>
  <c r="AA494" i="6"/>
  <c r="Z494" i="6"/>
  <c r="T494" i="6"/>
  <c r="U494" i="6" s="1"/>
  <c r="R494" i="6"/>
  <c r="S494" i="6" s="1"/>
  <c r="AG493" i="6"/>
  <c r="AH493" i="6" s="1"/>
  <c r="AE493" i="6"/>
  <c r="AA493" i="6"/>
  <c r="Z493" i="6"/>
  <c r="T493" i="6"/>
  <c r="U493" i="6" s="1"/>
  <c r="R493" i="6"/>
  <c r="S493" i="6" s="1"/>
  <c r="AG492" i="6"/>
  <c r="AH492" i="6" s="1"/>
  <c r="AE492" i="6"/>
  <c r="AA492" i="6"/>
  <c r="Z492" i="6"/>
  <c r="T492" i="6"/>
  <c r="U492" i="6" s="1"/>
  <c r="R492" i="6"/>
  <c r="S492" i="6" s="1"/>
  <c r="AG491" i="6"/>
  <c r="AH491" i="6" s="1"/>
  <c r="AE491" i="6"/>
  <c r="AA491" i="6"/>
  <c r="Z491" i="6"/>
  <c r="T491" i="6"/>
  <c r="U491" i="6" s="1"/>
  <c r="R491" i="6"/>
  <c r="S491" i="6" s="1"/>
  <c r="AG490" i="6"/>
  <c r="AH490" i="6" s="1"/>
  <c r="AE490" i="6"/>
  <c r="AA490" i="6"/>
  <c r="Z490" i="6"/>
  <c r="T490" i="6"/>
  <c r="U490" i="6" s="1"/>
  <c r="R490" i="6"/>
  <c r="S490" i="6" s="1"/>
  <c r="AG489" i="6"/>
  <c r="AH489" i="6" s="1"/>
  <c r="AE489" i="6"/>
  <c r="AA489" i="6"/>
  <c r="Z489" i="6"/>
  <c r="T489" i="6"/>
  <c r="U489" i="6" s="1"/>
  <c r="R489" i="6"/>
  <c r="S489" i="6" s="1"/>
  <c r="AG488" i="6"/>
  <c r="AH488" i="6" s="1"/>
  <c r="AE488" i="6"/>
  <c r="AA488" i="6"/>
  <c r="Z488" i="6"/>
  <c r="T488" i="6"/>
  <c r="U488" i="6" s="1"/>
  <c r="R488" i="6"/>
  <c r="S488" i="6" s="1"/>
  <c r="AG487" i="6"/>
  <c r="AH487" i="6" s="1"/>
  <c r="AE487" i="6"/>
  <c r="AA487" i="6"/>
  <c r="Z487" i="6"/>
  <c r="T487" i="6"/>
  <c r="U487" i="6" s="1"/>
  <c r="R487" i="6"/>
  <c r="S487" i="6" s="1"/>
  <c r="AG486" i="6"/>
  <c r="AH486" i="6" s="1"/>
  <c r="AE486" i="6"/>
  <c r="AA486" i="6"/>
  <c r="Z486" i="6"/>
  <c r="T486" i="6"/>
  <c r="U486" i="6" s="1"/>
  <c r="R486" i="6"/>
  <c r="S486" i="6" s="1"/>
  <c r="AG485" i="6"/>
  <c r="AH485" i="6" s="1"/>
  <c r="AE485" i="6"/>
  <c r="AA485" i="6"/>
  <c r="Z485" i="6"/>
  <c r="T485" i="6"/>
  <c r="U485" i="6" s="1"/>
  <c r="R485" i="6"/>
  <c r="S485" i="6" s="1"/>
  <c r="AG484" i="6"/>
  <c r="AH484" i="6" s="1"/>
  <c r="AE484" i="6"/>
  <c r="AA484" i="6"/>
  <c r="Z484" i="6"/>
  <c r="T484" i="6"/>
  <c r="U484" i="6" s="1"/>
  <c r="R484" i="6"/>
  <c r="S484" i="6" s="1"/>
  <c r="AG483" i="6"/>
  <c r="AH483" i="6" s="1"/>
  <c r="AE483" i="6"/>
  <c r="AA483" i="6"/>
  <c r="Z483" i="6"/>
  <c r="T483" i="6"/>
  <c r="U483" i="6" s="1"/>
  <c r="R483" i="6"/>
  <c r="S483" i="6" s="1"/>
  <c r="AG482" i="6"/>
  <c r="AH482" i="6" s="1"/>
  <c r="AE482" i="6"/>
  <c r="AA482" i="6"/>
  <c r="Z482" i="6"/>
  <c r="T482" i="6"/>
  <c r="U482" i="6" s="1"/>
  <c r="R482" i="6"/>
  <c r="S482" i="6" s="1"/>
  <c r="AG481" i="6"/>
  <c r="AH481" i="6" s="1"/>
  <c r="AE481" i="6"/>
  <c r="AA481" i="6"/>
  <c r="Z481" i="6"/>
  <c r="T481" i="6"/>
  <c r="U481" i="6" s="1"/>
  <c r="R481" i="6"/>
  <c r="S481" i="6" s="1"/>
  <c r="AG480" i="6"/>
  <c r="AH480" i="6" s="1"/>
  <c r="AE480" i="6"/>
  <c r="AA480" i="6"/>
  <c r="Z480" i="6"/>
  <c r="T480" i="6"/>
  <c r="U480" i="6" s="1"/>
  <c r="R480" i="6"/>
  <c r="S480" i="6" s="1"/>
  <c r="AG479" i="6"/>
  <c r="AH479" i="6" s="1"/>
  <c r="AE479" i="6"/>
  <c r="AA479" i="6"/>
  <c r="Z479" i="6"/>
  <c r="T479" i="6"/>
  <c r="U479" i="6" s="1"/>
  <c r="R479" i="6"/>
  <c r="S479" i="6" s="1"/>
  <c r="AG478" i="6"/>
  <c r="AH478" i="6" s="1"/>
  <c r="AE478" i="6"/>
  <c r="AA478" i="6"/>
  <c r="Z478" i="6"/>
  <c r="T478" i="6"/>
  <c r="U478" i="6" s="1"/>
  <c r="R478" i="6"/>
  <c r="S478" i="6" s="1"/>
  <c r="AG477" i="6"/>
  <c r="AH477" i="6" s="1"/>
  <c r="AE477" i="6"/>
  <c r="AA477" i="6"/>
  <c r="Z477" i="6"/>
  <c r="T477" i="6"/>
  <c r="U477" i="6" s="1"/>
  <c r="R477" i="6"/>
  <c r="S477" i="6" s="1"/>
  <c r="AG476" i="6"/>
  <c r="AH476" i="6" s="1"/>
  <c r="AE476" i="6"/>
  <c r="AA476" i="6"/>
  <c r="Z476" i="6"/>
  <c r="T476" i="6"/>
  <c r="U476" i="6" s="1"/>
  <c r="R476" i="6"/>
  <c r="S476" i="6" s="1"/>
  <c r="AG475" i="6"/>
  <c r="AH475" i="6" s="1"/>
  <c r="AE475" i="6"/>
  <c r="AA475" i="6"/>
  <c r="Z475" i="6"/>
  <c r="T475" i="6"/>
  <c r="U475" i="6" s="1"/>
  <c r="R475" i="6"/>
  <c r="S475" i="6" s="1"/>
  <c r="AG474" i="6"/>
  <c r="AH474" i="6" s="1"/>
  <c r="AE474" i="6"/>
  <c r="AA474" i="6"/>
  <c r="Z474" i="6"/>
  <c r="T474" i="6"/>
  <c r="U474" i="6" s="1"/>
  <c r="R474" i="6"/>
  <c r="S474" i="6" s="1"/>
  <c r="AG473" i="6"/>
  <c r="AH473" i="6" s="1"/>
  <c r="AE473" i="6"/>
  <c r="AA473" i="6"/>
  <c r="Z473" i="6"/>
  <c r="T473" i="6"/>
  <c r="U473" i="6" s="1"/>
  <c r="R473" i="6"/>
  <c r="S473" i="6" s="1"/>
  <c r="AG472" i="6"/>
  <c r="AH472" i="6" s="1"/>
  <c r="AE472" i="6"/>
  <c r="AA472" i="6"/>
  <c r="Z472" i="6"/>
  <c r="T472" i="6"/>
  <c r="U472" i="6" s="1"/>
  <c r="R472" i="6"/>
  <c r="S472" i="6" s="1"/>
  <c r="AG471" i="6"/>
  <c r="AH471" i="6" s="1"/>
  <c r="AE471" i="6"/>
  <c r="AA471" i="6"/>
  <c r="Z471" i="6"/>
  <c r="T471" i="6"/>
  <c r="U471" i="6" s="1"/>
  <c r="R471" i="6"/>
  <c r="S471" i="6" s="1"/>
  <c r="AG470" i="6"/>
  <c r="AH470" i="6" s="1"/>
  <c r="AE470" i="6"/>
  <c r="AA470" i="6"/>
  <c r="Z470" i="6"/>
  <c r="T470" i="6"/>
  <c r="U470" i="6" s="1"/>
  <c r="R470" i="6"/>
  <c r="S470" i="6" s="1"/>
  <c r="AG469" i="6"/>
  <c r="AH469" i="6" s="1"/>
  <c r="AE469" i="6"/>
  <c r="AA469" i="6"/>
  <c r="Z469" i="6"/>
  <c r="T469" i="6"/>
  <c r="U469" i="6" s="1"/>
  <c r="R469" i="6"/>
  <c r="S469" i="6" s="1"/>
  <c r="AG468" i="6"/>
  <c r="AH468" i="6" s="1"/>
  <c r="AE468" i="6"/>
  <c r="AA468" i="6"/>
  <c r="Z468" i="6"/>
  <c r="T468" i="6"/>
  <c r="U468" i="6" s="1"/>
  <c r="R468" i="6"/>
  <c r="S468" i="6" s="1"/>
  <c r="AG467" i="6"/>
  <c r="AH467" i="6" s="1"/>
  <c r="AE467" i="6"/>
  <c r="AA467" i="6"/>
  <c r="Z467" i="6"/>
  <c r="T467" i="6"/>
  <c r="U467" i="6" s="1"/>
  <c r="R467" i="6"/>
  <c r="S467" i="6" s="1"/>
  <c r="AG466" i="6"/>
  <c r="AH466" i="6" s="1"/>
  <c r="AE466" i="6"/>
  <c r="AA466" i="6"/>
  <c r="Z466" i="6"/>
  <c r="T466" i="6"/>
  <c r="U466" i="6" s="1"/>
  <c r="R466" i="6"/>
  <c r="S466" i="6" s="1"/>
  <c r="AG465" i="6"/>
  <c r="AH465" i="6" s="1"/>
  <c r="AE465" i="6"/>
  <c r="AA465" i="6"/>
  <c r="Z465" i="6"/>
  <c r="T465" i="6"/>
  <c r="U465" i="6" s="1"/>
  <c r="R465" i="6"/>
  <c r="S465" i="6" s="1"/>
  <c r="AG464" i="6"/>
  <c r="AH464" i="6" s="1"/>
  <c r="AE464" i="6"/>
  <c r="AA464" i="6"/>
  <c r="Z464" i="6"/>
  <c r="T464" i="6"/>
  <c r="U464" i="6" s="1"/>
  <c r="R464" i="6"/>
  <c r="S464" i="6" s="1"/>
  <c r="AG463" i="6"/>
  <c r="AH463" i="6" s="1"/>
  <c r="AE463" i="6"/>
  <c r="AA463" i="6"/>
  <c r="Z463" i="6"/>
  <c r="T463" i="6"/>
  <c r="U463" i="6" s="1"/>
  <c r="R463" i="6"/>
  <c r="S463" i="6" s="1"/>
  <c r="AG462" i="6"/>
  <c r="AH462" i="6" s="1"/>
  <c r="AE462" i="6"/>
  <c r="AA462" i="6"/>
  <c r="Z462" i="6"/>
  <c r="T462" i="6"/>
  <c r="U462" i="6" s="1"/>
  <c r="R462" i="6"/>
  <c r="S462" i="6" s="1"/>
  <c r="AG461" i="6"/>
  <c r="AH461" i="6" s="1"/>
  <c r="AE461" i="6"/>
  <c r="AA461" i="6"/>
  <c r="Z461" i="6"/>
  <c r="T461" i="6"/>
  <c r="U461" i="6" s="1"/>
  <c r="R461" i="6"/>
  <c r="S461" i="6" s="1"/>
  <c r="AG460" i="6"/>
  <c r="AH460" i="6" s="1"/>
  <c r="AE460" i="6"/>
  <c r="AA460" i="6"/>
  <c r="Z460" i="6"/>
  <c r="T460" i="6"/>
  <c r="U460" i="6" s="1"/>
  <c r="R460" i="6"/>
  <c r="S460" i="6" s="1"/>
  <c r="AG459" i="6"/>
  <c r="AH459" i="6" s="1"/>
  <c r="AE459" i="6"/>
  <c r="AA459" i="6"/>
  <c r="Z459" i="6"/>
  <c r="T459" i="6"/>
  <c r="U459" i="6" s="1"/>
  <c r="R459" i="6"/>
  <c r="S459" i="6" s="1"/>
  <c r="AG458" i="6"/>
  <c r="AH458" i="6" s="1"/>
  <c r="AE458" i="6"/>
  <c r="AA458" i="6"/>
  <c r="Z458" i="6"/>
  <c r="T458" i="6"/>
  <c r="U458" i="6" s="1"/>
  <c r="R458" i="6"/>
  <c r="S458" i="6" s="1"/>
  <c r="AG457" i="6"/>
  <c r="AH457" i="6" s="1"/>
  <c r="AE457" i="6"/>
  <c r="AA457" i="6"/>
  <c r="Z457" i="6"/>
  <c r="T457" i="6"/>
  <c r="U457" i="6" s="1"/>
  <c r="R457" i="6"/>
  <c r="S457" i="6" s="1"/>
  <c r="AG456" i="6"/>
  <c r="AH456" i="6" s="1"/>
  <c r="AE456" i="6"/>
  <c r="AA456" i="6"/>
  <c r="Z456" i="6"/>
  <c r="T456" i="6"/>
  <c r="U456" i="6" s="1"/>
  <c r="R456" i="6"/>
  <c r="S456" i="6" s="1"/>
  <c r="AG455" i="6"/>
  <c r="AH455" i="6" s="1"/>
  <c r="AE455" i="6"/>
  <c r="AA455" i="6"/>
  <c r="Z455" i="6"/>
  <c r="T455" i="6"/>
  <c r="U455" i="6" s="1"/>
  <c r="R455" i="6"/>
  <c r="S455" i="6" s="1"/>
  <c r="AG454" i="6"/>
  <c r="AH454" i="6" s="1"/>
  <c r="AE454" i="6"/>
  <c r="AA454" i="6"/>
  <c r="Z454" i="6"/>
  <c r="T454" i="6"/>
  <c r="U454" i="6" s="1"/>
  <c r="R454" i="6"/>
  <c r="S454" i="6" s="1"/>
  <c r="AG453" i="6"/>
  <c r="AH453" i="6" s="1"/>
  <c r="AE453" i="6"/>
  <c r="AA453" i="6"/>
  <c r="Z453" i="6"/>
  <c r="T453" i="6"/>
  <c r="U453" i="6" s="1"/>
  <c r="R453" i="6"/>
  <c r="S453" i="6" s="1"/>
  <c r="AG452" i="6"/>
  <c r="AH452" i="6" s="1"/>
  <c r="AE452" i="6"/>
  <c r="AA452" i="6"/>
  <c r="Z452" i="6"/>
  <c r="T452" i="6"/>
  <c r="U452" i="6" s="1"/>
  <c r="R452" i="6"/>
  <c r="S452" i="6" s="1"/>
  <c r="AG451" i="6"/>
  <c r="AH451" i="6" s="1"/>
  <c r="AE451" i="6"/>
  <c r="AA451" i="6"/>
  <c r="Z451" i="6"/>
  <c r="T451" i="6"/>
  <c r="U451" i="6" s="1"/>
  <c r="R451" i="6"/>
  <c r="S451" i="6" s="1"/>
  <c r="AG450" i="6"/>
  <c r="AH450" i="6" s="1"/>
  <c r="AE450" i="6"/>
  <c r="AA450" i="6"/>
  <c r="Z450" i="6"/>
  <c r="T450" i="6"/>
  <c r="U450" i="6" s="1"/>
  <c r="R450" i="6"/>
  <c r="S450" i="6" s="1"/>
  <c r="AG449" i="6"/>
  <c r="AH449" i="6" s="1"/>
  <c r="AE449" i="6"/>
  <c r="AA449" i="6"/>
  <c r="Z449" i="6"/>
  <c r="T449" i="6"/>
  <c r="U449" i="6" s="1"/>
  <c r="R449" i="6"/>
  <c r="S449" i="6" s="1"/>
  <c r="AG448" i="6"/>
  <c r="AH448" i="6" s="1"/>
  <c r="AE448" i="6"/>
  <c r="AA448" i="6"/>
  <c r="Z448" i="6"/>
  <c r="T448" i="6"/>
  <c r="U448" i="6" s="1"/>
  <c r="R448" i="6"/>
  <c r="S448" i="6" s="1"/>
  <c r="AG447" i="6"/>
  <c r="AH447" i="6" s="1"/>
  <c r="AE447" i="6"/>
  <c r="AA447" i="6"/>
  <c r="Z447" i="6"/>
  <c r="T447" i="6"/>
  <c r="U447" i="6" s="1"/>
  <c r="R447" i="6"/>
  <c r="S447" i="6" s="1"/>
  <c r="AG446" i="6"/>
  <c r="AH446" i="6" s="1"/>
  <c r="AE446" i="6"/>
  <c r="AA446" i="6"/>
  <c r="Z446" i="6"/>
  <c r="T446" i="6"/>
  <c r="U446" i="6" s="1"/>
  <c r="R446" i="6"/>
  <c r="S446" i="6" s="1"/>
  <c r="AG445" i="6"/>
  <c r="AH445" i="6" s="1"/>
  <c r="AE445" i="6"/>
  <c r="AA445" i="6"/>
  <c r="Z445" i="6"/>
  <c r="T445" i="6"/>
  <c r="U445" i="6" s="1"/>
  <c r="R445" i="6"/>
  <c r="S445" i="6" s="1"/>
  <c r="AG444" i="6"/>
  <c r="AH444" i="6" s="1"/>
  <c r="AE444" i="6"/>
  <c r="AA444" i="6"/>
  <c r="Z444" i="6"/>
  <c r="T444" i="6"/>
  <c r="U444" i="6" s="1"/>
  <c r="R444" i="6"/>
  <c r="S444" i="6" s="1"/>
  <c r="AG443" i="6"/>
  <c r="AH443" i="6" s="1"/>
  <c r="AE443" i="6"/>
  <c r="AA443" i="6"/>
  <c r="Z443" i="6"/>
  <c r="T443" i="6"/>
  <c r="U443" i="6" s="1"/>
  <c r="R443" i="6"/>
  <c r="S443" i="6" s="1"/>
  <c r="AG442" i="6"/>
  <c r="AH442" i="6" s="1"/>
  <c r="AE442" i="6"/>
  <c r="AA442" i="6"/>
  <c r="Z442" i="6"/>
  <c r="T442" i="6"/>
  <c r="U442" i="6" s="1"/>
  <c r="R442" i="6"/>
  <c r="S442" i="6" s="1"/>
  <c r="AG441" i="6"/>
  <c r="AH441" i="6" s="1"/>
  <c r="AE441" i="6"/>
  <c r="AA441" i="6"/>
  <c r="Z441" i="6"/>
  <c r="T441" i="6"/>
  <c r="U441" i="6" s="1"/>
  <c r="R441" i="6"/>
  <c r="S441" i="6" s="1"/>
  <c r="AG440" i="6"/>
  <c r="AH440" i="6" s="1"/>
  <c r="AE440" i="6"/>
  <c r="AA440" i="6"/>
  <c r="Z440" i="6"/>
  <c r="T440" i="6"/>
  <c r="U440" i="6" s="1"/>
  <c r="R440" i="6"/>
  <c r="S440" i="6" s="1"/>
  <c r="AG439" i="6"/>
  <c r="AH439" i="6" s="1"/>
  <c r="AE439" i="6"/>
  <c r="AA439" i="6"/>
  <c r="Z439" i="6"/>
  <c r="T439" i="6"/>
  <c r="U439" i="6" s="1"/>
  <c r="R439" i="6"/>
  <c r="S439" i="6" s="1"/>
  <c r="AG438" i="6"/>
  <c r="AH438" i="6" s="1"/>
  <c r="AE438" i="6"/>
  <c r="AA438" i="6"/>
  <c r="Z438" i="6"/>
  <c r="T438" i="6"/>
  <c r="U438" i="6" s="1"/>
  <c r="R438" i="6"/>
  <c r="S438" i="6" s="1"/>
  <c r="AG437" i="6"/>
  <c r="AH437" i="6" s="1"/>
  <c r="AE437" i="6"/>
  <c r="AA437" i="6"/>
  <c r="Z437" i="6"/>
  <c r="T437" i="6"/>
  <c r="U437" i="6" s="1"/>
  <c r="R437" i="6"/>
  <c r="S437" i="6" s="1"/>
  <c r="AG436" i="6"/>
  <c r="AH436" i="6" s="1"/>
  <c r="AE436" i="6"/>
  <c r="AA436" i="6"/>
  <c r="Z436" i="6"/>
  <c r="T436" i="6"/>
  <c r="U436" i="6" s="1"/>
  <c r="R436" i="6"/>
  <c r="S436" i="6" s="1"/>
  <c r="AG435" i="6"/>
  <c r="AH435" i="6" s="1"/>
  <c r="AE435" i="6"/>
  <c r="AA435" i="6"/>
  <c r="Z435" i="6"/>
  <c r="T435" i="6"/>
  <c r="U435" i="6" s="1"/>
  <c r="R435" i="6"/>
  <c r="S435" i="6" s="1"/>
  <c r="AG434" i="6"/>
  <c r="AH434" i="6" s="1"/>
  <c r="AE434" i="6"/>
  <c r="AA434" i="6"/>
  <c r="Z434" i="6"/>
  <c r="T434" i="6"/>
  <c r="U434" i="6" s="1"/>
  <c r="R434" i="6"/>
  <c r="S434" i="6" s="1"/>
  <c r="AG433" i="6"/>
  <c r="AH433" i="6" s="1"/>
  <c r="AE433" i="6"/>
  <c r="AA433" i="6"/>
  <c r="Z433" i="6"/>
  <c r="T433" i="6"/>
  <c r="U433" i="6" s="1"/>
  <c r="R433" i="6"/>
  <c r="S433" i="6" s="1"/>
  <c r="AG432" i="6"/>
  <c r="AH432" i="6" s="1"/>
  <c r="AE432" i="6"/>
  <c r="AA432" i="6"/>
  <c r="Z432" i="6"/>
  <c r="T432" i="6"/>
  <c r="U432" i="6" s="1"/>
  <c r="R432" i="6"/>
  <c r="S432" i="6" s="1"/>
  <c r="AG431" i="6"/>
  <c r="AH431" i="6" s="1"/>
  <c r="AE431" i="6"/>
  <c r="AA431" i="6"/>
  <c r="Z431" i="6"/>
  <c r="T431" i="6"/>
  <c r="U431" i="6" s="1"/>
  <c r="R431" i="6"/>
  <c r="S431" i="6" s="1"/>
  <c r="AG430" i="6"/>
  <c r="AH430" i="6" s="1"/>
  <c r="AE430" i="6"/>
  <c r="AA430" i="6"/>
  <c r="Z430" i="6"/>
  <c r="T430" i="6"/>
  <c r="U430" i="6" s="1"/>
  <c r="R430" i="6"/>
  <c r="S430" i="6" s="1"/>
  <c r="AG429" i="6"/>
  <c r="AH429" i="6" s="1"/>
  <c r="AE429" i="6"/>
  <c r="AA429" i="6"/>
  <c r="Z429" i="6"/>
  <c r="T429" i="6"/>
  <c r="U429" i="6" s="1"/>
  <c r="R429" i="6"/>
  <c r="S429" i="6" s="1"/>
  <c r="AG428" i="6"/>
  <c r="AH428" i="6" s="1"/>
  <c r="AE428" i="6"/>
  <c r="AA428" i="6"/>
  <c r="Z428" i="6"/>
  <c r="T428" i="6"/>
  <c r="U428" i="6" s="1"/>
  <c r="R428" i="6"/>
  <c r="S428" i="6" s="1"/>
  <c r="AG427" i="6"/>
  <c r="AH427" i="6" s="1"/>
  <c r="AE427" i="6"/>
  <c r="AA427" i="6"/>
  <c r="Z427" i="6"/>
  <c r="T427" i="6"/>
  <c r="U427" i="6" s="1"/>
  <c r="R427" i="6"/>
  <c r="S427" i="6" s="1"/>
  <c r="AG426" i="6"/>
  <c r="AH426" i="6" s="1"/>
  <c r="AE426" i="6"/>
  <c r="AA426" i="6"/>
  <c r="Z426" i="6"/>
  <c r="T426" i="6"/>
  <c r="U426" i="6" s="1"/>
  <c r="R426" i="6"/>
  <c r="S426" i="6" s="1"/>
  <c r="AG425" i="6"/>
  <c r="AH425" i="6" s="1"/>
  <c r="AE425" i="6"/>
  <c r="AA425" i="6"/>
  <c r="Z425" i="6"/>
  <c r="T425" i="6"/>
  <c r="U425" i="6" s="1"/>
  <c r="R425" i="6"/>
  <c r="S425" i="6" s="1"/>
  <c r="AG424" i="6"/>
  <c r="AH424" i="6" s="1"/>
  <c r="AE424" i="6"/>
  <c r="AA424" i="6"/>
  <c r="Z424" i="6"/>
  <c r="T424" i="6"/>
  <c r="U424" i="6" s="1"/>
  <c r="R424" i="6"/>
  <c r="S424" i="6" s="1"/>
  <c r="AG423" i="6"/>
  <c r="AH423" i="6" s="1"/>
  <c r="AE423" i="6"/>
  <c r="AA423" i="6"/>
  <c r="Z423" i="6"/>
  <c r="T423" i="6"/>
  <c r="U423" i="6" s="1"/>
  <c r="R423" i="6"/>
  <c r="S423" i="6" s="1"/>
  <c r="AG422" i="6"/>
  <c r="AH422" i="6" s="1"/>
  <c r="AE422" i="6"/>
  <c r="AA422" i="6"/>
  <c r="Z422" i="6"/>
  <c r="T422" i="6"/>
  <c r="U422" i="6" s="1"/>
  <c r="R422" i="6"/>
  <c r="S422" i="6" s="1"/>
  <c r="AG421" i="6"/>
  <c r="AH421" i="6" s="1"/>
  <c r="AE421" i="6"/>
  <c r="AA421" i="6"/>
  <c r="Z421" i="6"/>
  <c r="T421" i="6"/>
  <c r="U421" i="6" s="1"/>
  <c r="R421" i="6"/>
  <c r="S421" i="6" s="1"/>
  <c r="AG420" i="6"/>
  <c r="AH420" i="6" s="1"/>
  <c r="AE420" i="6"/>
  <c r="AA420" i="6"/>
  <c r="Z420" i="6"/>
  <c r="T420" i="6"/>
  <c r="U420" i="6" s="1"/>
  <c r="R420" i="6"/>
  <c r="S420" i="6" s="1"/>
  <c r="AG419" i="6"/>
  <c r="AH419" i="6" s="1"/>
  <c r="AE419" i="6"/>
  <c r="AA419" i="6"/>
  <c r="Z419" i="6"/>
  <c r="T419" i="6"/>
  <c r="U419" i="6" s="1"/>
  <c r="R419" i="6"/>
  <c r="S419" i="6" s="1"/>
  <c r="AG418" i="6"/>
  <c r="AH418" i="6" s="1"/>
  <c r="AE418" i="6"/>
  <c r="AA418" i="6"/>
  <c r="Z418" i="6"/>
  <c r="T418" i="6"/>
  <c r="U418" i="6" s="1"/>
  <c r="R418" i="6"/>
  <c r="S418" i="6" s="1"/>
  <c r="AG417" i="6"/>
  <c r="AH417" i="6" s="1"/>
  <c r="AE417" i="6"/>
  <c r="AA417" i="6"/>
  <c r="Z417" i="6"/>
  <c r="T417" i="6"/>
  <c r="U417" i="6" s="1"/>
  <c r="R417" i="6"/>
  <c r="S417" i="6" s="1"/>
  <c r="AG416" i="6"/>
  <c r="AH416" i="6" s="1"/>
  <c r="AE416" i="6"/>
  <c r="AA416" i="6"/>
  <c r="Z416" i="6"/>
  <c r="T416" i="6"/>
  <c r="U416" i="6" s="1"/>
  <c r="R416" i="6"/>
  <c r="S416" i="6" s="1"/>
  <c r="AG415" i="6"/>
  <c r="AH415" i="6" s="1"/>
  <c r="AE415" i="6"/>
  <c r="AA415" i="6"/>
  <c r="Z415" i="6"/>
  <c r="T415" i="6"/>
  <c r="U415" i="6" s="1"/>
  <c r="R415" i="6"/>
  <c r="S415" i="6" s="1"/>
  <c r="AG414" i="6"/>
  <c r="AH414" i="6" s="1"/>
  <c r="AE414" i="6"/>
  <c r="AA414" i="6"/>
  <c r="Z414" i="6"/>
  <c r="T414" i="6"/>
  <c r="U414" i="6" s="1"/>
  <c r="R414" i="6"/>
  <c r="S414" i="6" s="1"/>
  <c r="AG413" i="6"/>
  <c r="AH413" i="6" s="1"/>
  <c r="AE413" i="6"/>
  <c r="AA413" i="6"/>
  <c r="Z413" i="6"/>
  <c r="T413" i="6"/>
  <c r="U413" i="6" s="1"/>
  <c r="R413" i="6"/>
  <c r="S413" i="6" s="1"/>
  <c r="AG412" i="6"/>
  <c r="AH412" i="6" s="1"/>
  <c r="AE412" i="6"/>
  <c r="AA412" i="6"/>
  <c r="Z412" i="6"/>
  <c r="T412" i="6"/>
  <c r="U412" i="6" s="1"/>
  <c r="R412" i="6"/>
  <c r="S412" i="6" s="1"/>
  <c r="AG411" i="6"/>
  <c r="AH411" i="6" s="1"/>
  <c r="AE411" i="6"/>
  <c r="AA411" i="6"/>
  <c r="Z411" i="6"/>
  <c r="T411" i="6"/>
  <c r="U411" i="6" s="1"/>
  <c r="R411" i="6"/>
  <c r="S411" i="6" s="1"/>
  <c r="AG410" i="6"/>
  <c r="AH410" i="6" s="1"/>
  <c r="AE410" i="6"/>
  <c r="AA410" i="6"/>
  <c r="Z410" i="6"/>
  <c r="T410" i="6"/>
  <c r="U410" i="6" s="1"/>
  <c r="R410" i="6"/>
  <c r="S410" i="6" s="1"/>
  <c r="AG409" i="6"/>
  <c r="AH409" i="6" s="1"/>
  <c r="AE409" i="6"/>
  <c r="AA409" i="6"/>
  <c r="Z409" i="6"/>
  <c r="T409" i="6"/>
  <c r="U409" i="6" s="1"/>
  <c r="R409" i="6"/>
  <c r="S409" i="6" s="1"/>
  <c r="AG408" i="6"/>
  <c r="AH408" i="6" s="1"/>
  <c r="AE408" i="6"/>
  <c r="AA408" i="6"/>
  <c r="Z408" i="6"/>
  <c r="T408" i="6"/>
  <c r="U408" i="6" s="1"/>
  <c r="R408" i="6"/>
  <c r="S408" i="6" s="1"/>
  <c r="AG407" i="6"/>
  <c r="AH407" i="6" s="1"/>
  <c r="AE407" i="6"/>
  <c r="AA407" i="6"/>
  <c r="Z407" i="6"/>
  <c r="T407" i="6"/>
  <c r="U407" i="6" s="1"/>
  <c r="R407" i="6"/>
  <c r="S407" i="6" s="1"/>
  <c r="AG406" i="6"/>
  <c r="AH406" i="6" s="1"/>
  <c r="AE406" i="6"/>
  <c r="AA406" i="6"/>
  <c r="Z406" i="6"/>
  <c r="T406" i="6"/>
  <c r="U406" i="6" s="1"/>
  <c r="R406" i="6"/>
  <c r="S406" i="6" s="1"/>
  <c r="AG405" i="6"/>
  <c r="AH405" i="6" s="1"/>
  <c r="AE405" i="6"/>
  <c r="AA405" i="6"/>
  <c r="Z405" i="6"/>
  <c r="T405" i="6"/>
  <c r="U405" i="6" s="1"/>
  <c r="R405" i="6"/>
  <c r="S405" i="6" s="1"/>
  <c r="AG404" i="6"/>
  <c r="AH404" i="6" s="1"/>
  <c r="AE404" i="6"/>
  <c r="AA404" i="6"/>
  <c r="Z404" i="6"/>
  <c r="T404" i="6"/>
  <c r="U404" i="6" s="1"/>
  <c r="R404" i="6"/>
  <c r="S404" i="6" s="1"/>
  <c r="AG403" i="6"/>
  <c r="AH403" i="6" s="1"/>
  <c r="AE403" i="6"/>
  <c r="AA403" i="6"/>
  <c r="Z403" i="6"/>
  <c r="T403" i="6"/>
  <c r="U403" i="6" s="1"/>
  <c r="R403" i="6"/>
  <c r="S403" i="6" s="1"/>
  <c r="AG402" i="6"/>
  <c r="AH402" i="6" s="1"/>
  <c r="AE402" i="6"/>
  <c r="AA402" i="6"/>
  <c r="Z402" i="6"/>
  <c r="T402" i="6"/>
  <c r="U402" i="6" s="1"/>
  <c r="R402" i="6"/>
  <c r="S402" i="6" s="1"/>
  <c r="AG401" i="6"/>
  <c r="AH401" i="6" s="1"/>
  <c r="AE401" i="6"/>
  <c r="AA401" i="6"/>
  <c r="Z401" i="6"/>
  <c r="T401" i="6"/>
  <c r="U401" i="6" s="1"/>
  <c r="R401" i="6"/>
  <c r="S401" i="6" s="1"/>
  <c r="AG400" i="6"/>
  <c r="AH400" i="6" s="1"/>
  <c r="AE400" i="6"/>
  <c r="AA400" i="6"/>
  <c r="Z400" i="6"/>
  <c r="T400" i="6"/>
  <c r="U400" i="6" s="1"/>
  <c r="R400" i="6"/>
  <c r="S400" i="6" s="1"/>
  <c r="AG399" i="6"/>
  <c r="AH399" i="6" s="1"/>
  <c r="AE399" i="6"/>
  <c r="AA399" i="6"/>
  <c r="Z399" i="6"/>
  <c r="T399" i="6"/>
  <c r="U399" i="6" s="1"/>
  <c r="R399" i="6"/>
  <c r="S399" i="6" s="1"/>
  <c r="AG398" i="6"/>
  <c r="AH398" i="6" s="1"/>
  <c r="AE398" i="6"/>
  <c r="AA398" i="6"/>
  <c r="Z398" i="6"/>
  <c r="T398" i="6"/>
  <c r="U398" i="6" s="1"/>
  <c r="R398" i="6"/>
  <c r="S398" i="6" s="1"/>
  <c r="AG397" i="6"/>
  <c r="AH397" i="6" s="1"/>
  <c r="AE397" i="6"/>
  <c r="AA397" i="6"/>
  <c r="Z397" i="6"/>
  <c r="T397" i="6"/>
  <c r="U397" i="6" s="1"/>
  <c r="R397" i="6"/>
  <c r="S397" i="6" s="1"/>
  <c r="AG396" i="6"/>
  <c r="AH396" i="6" s="1"/>
  <c r="AE396" i="6"/>
  <c r="AA396" i="6"/>
  <c r="Z396" i="6"/>
  <c r="T396" i="6"/>
  <c r="U396" i="6" s="1"/>
  <c r="R396" i="6"/>
  <c r="S396" i="6" s="1"/>
  <c r="AG395" i="6"/>
  <c r="AH395" i="6" s="1"/>
  <c r="AE395" i="6"/>
  <c r="AA395" i="6"/>
  <c r="Z395" i="6"/>
  <c r="T395" i="6"/>
  <c r="U395" i="6" s="1"/>
  <c r="R395" i="6"/>
  <c r="S395" i="6" s="1"/>
  <c r="AG394" i="6"/>
  <c r="AH394" i="6" s="1"/>
  <c r="AE394" i="6"/>
  <c r="AA394" i="6"/>
  <c r="Z394" i="6"/>
  <c r="T394" i="6"/>
  <c r="U394" i="6" s="1"/>
  <c r="R394" i="6"/>
  <c r="S394" i="6" s="1"/>
  <c r="AG393" i="6"/>
  <c r="AH393" i="6" s="1"/>
  <c r="AE393" i="6"/>
  <c r="AA393" i="6"/>
  <c r="Z393" i="6"/>
  <c r="T393" i="6"/>
  <c r="U393" i="6" s="1"/>
  <c r="R393" i="6"/>
  <c r="S393" i="6" s="1"/>
  <c r="AG392" i="6"/>
  <c r="AH392" i="6" s="1"/>
  <c r="AE392" i="6"/>
  <c r="AA392" i="6"/>
  <c r="Z392" i="6"/>
  <c r="T392" i="6"/>
  <c r="U392" i="6" s="1"/>
  <c r="R392" i="6"/>
  <c r="S392" i="6" s="1"/>
  <c r="AG391" i="6"/>
  <c r="AH391" i="6" s="1"/>
  <c r="AE391" i="6"/>
  <c r="AA391" i="6"/>
  <c r="Z391" i="6"/>
  <c r="T391" i="6"/>
  <c r="U391" i="6" s="1"/>
  <c r="R391" i="6"/>
  <c r="S391" i="6" s="1"/>
  <c r="AG390" i="6"/>
  <c r="AH390" i="6" s="1"/>
  <c r="AE390" i="6"/>
  <c r="AA390" i="6"/>
  <c r="Z390" i="6"/>
  <c r="T390" i="6"/>
  <c r="U390" i="6" s="1"/>
  <c r="R390" i="6"/>
  <c r="S390" i="6" s="1"/>
  <c r="AG389" i="6"/>
  <c r="AH389" i="6" s="1"/>
  <c r="AE389" i="6"/>
  <c r="AA389" i="6"/>
  <c r="Z389" i="6"/>
  <c r="T389" i="6"/>
  <c r="U389" i="6" s="1"/>
  <c r="R389" i="6"/>
  <c r="S389" i="6" s="1"/>
  <c r="AG388" i="6"/>
  <c r="AH388" i="6" s="1"/>
  <c r="AE388" i="6"/>
  <c r="AA388" i="6"/>
  <c r="Z388" i="6"/>
  <c r="T388" i="6"/>
  <c r="U388" i="6" s="1"/>
  <c r="R388" i="6"/>
  <c r="S388" i="6" s="1"/>
  <c r="AG387" i="6"/>
  <c r="AH387" i="6" s="1"/>
  <c r="AE387" i="6"/>
  <c r="AA387" i="6"/>
  <c r="Z387" i="6"/>
  <c r="T387" i="6"/>
  <c r="U387" i="6" s="1"/>
  <c r="R387" i="6"/>
  <c r="S387" i="6" s="1"/>
  <c r="AG386" i="6"/>
  <c r="AH386" i="6" s="1"/>
  <c r="AE386" i="6"/>
  <c r="AA386" i="6"/>
  <c r="Z386" i="6"/>
  <c r="T386" i="6"/>
  <c r="U386" i="6" s="1"/>
  <c r="R386" i="6"/>
  <c r="S386" i="6" s="1"/>
  <c r="AG385" i="6"/>
  <c r="AH385" i="6" s="1"/>
  <c r="AE385" i="6"/>
  <c r="AA385" i="6"/>
  <c r="Z385" i="6"/>
  <c r="T385" i="6"/>
  <c r="U385" i="6" s="1"/>
  <c r="R385" i="6"/>
  <c r="S385" i="6" s="1"/>
  <c r="AG384" i="6"/>
  <c r="AH384" i="6" s="1"/>
  <c r="AE384" i="6"/>
  <c r="AA384" i="6"/>
  <c r="Z384" i="6"/>
  <c r="T384" i="6"/>
  <c r="U384" i="6" s="1"/>
  <c r="R384" i="6"/>
  <c r="S384" i="6" s="1"/>
  <c r="AG383" i="6"/>
  <c r="AH383" i="6" s="1"/>
  <c r="AE383" i="6"/>
  <c r="AA383" i="6"/>
  <c r="Z383" i="6"/>
  <c r="T383" i="6"/>
  <c r="U383" i="6" s="1"/>
  <c r="R383" i="6"/>
  <c r="S383" i="6" s="1"/>
  <c r="AG382" i="6"/>
  <c r="AH382" i="6" s="1"/>
  <c r="AE382" i="6"/>
  <c r="AA382" i="6"/>
  <c r="Z382" i="6"/>
  <c r="T382" i="6"/>
  <c r="U382" i="6" s="1"/>
  <c r="R382" i="6"/>
  <c r="S382" i="6" s="1"/>
  <c r="AG381" i="6"/>
  <c r="AH381" i="6" s="1"/>
  <c r="AE381" i="6"/>
  <c r="AA381" i="6"/>
  <c r="Z381" i="6"/>
  <c r="T381" i="6"/>
  <c r="U381" i="6" s="1"/>
  <c r="S381" i="6"/>
  <c r="R381" i="6"/>
  <c r="AG380" i="6"/>
  <c r="AH380" i="6" s="1"/>
  <c r="AE380" i="6"/>
  <c r="AA380" i="6"/>
  <c r="Z380" i="6"/>
  <c r="U380" i="6"/>
  <c r="T380" i="6"/>
  <c r="R380" i="6"/>
  <c r="S380" i="6" s="1"/>
  <c r="AG379" i="6"/>
  <c r="AH379" i="6" s="1"/>
  <c r="AE379" i="6"/>
  <c r="AA379" i="6"/>
  <c r="Z379" i="6"/>
  <c r="T379" i="6"/>
  <c r="U379" i="6" s="1"/>
  <c r="R379" i="6"/>
  <c r="S379" i="6" s="1"/>
  <c r="AG378" i="6"/>
  <c r="AH378" i="6" s="1"/>
  <c r="AE378" i="6"/>
  <c r="AA378" i="6"/>
  <c r="Z378" i="6"/>
  <c r="T378" i="6"/>
  <c r="U378" i="6" s="1"/>
  <c r="R378" i="6"/>
  <c r="S378" i="6" s="1"/>
  <c r="AG377" i="6"/>
  <c r="AH377" i="6" s="1"/>
  <c r="AE377" i="6"/>
  <c r="AA377" i="6"/>
  <c r="Z377" i="6"/>
  <c r="T377" i="6"/>
  <c r="U377" i="6" s="1"/>
  <c r="R377" i="6"/>
  <c r="S377" i="6" s="1"/>
  <c r="AG376" i="6"/>
  <c r="AH376" i="6" s="1"/>
  <c r="AE376" i="6"/>
  <c r="AA376" i="6"/>
  <c r="Z376" i="6"/>
  <c r="T376" i="6"/>
  <c r="U376" i="6" s="1"/>
  <c r="R376" i="6"/>
  <c r="S376" i="6" s="1"/>
  <c r="AG375" i="6"/>
  <c r="AH375" i="6" s="1"/>
  <c r="AE375" i="6"/>
  <c r="AA375" i="6"/>
  <c r="Z375" i="6"/>
  <c r="T375" i="6"/>
  <c r="U375" i="6" s="1"/>
  <c r="R375" i="6"/>
  <c r="S375" i="6" s="1"/>
  <c r="AG374" i="6"/>
  <c r="AH374" i="6" s="1"/>
  <c r="AE374" i="6"/>
  <c r="AA374" i="6"/>
  <c r="Z374" i="6"/>
  <c r="T374" i="6"/>
  <c r="U374" i="6" s="1"/>
  <c r="R374" i="6"/>
  <c r="S374" i="6" s="1"/>
  <c r="AG373" i="6"/>
  <c r="AH373" i="6" s="1"/>
  <c r="AE373" i="6"/>
  <c r="AA373" i="6"/>
  <c r="Z373" i="6"/>
  <c r="T373" i="6"/>
  <c r="U373" i="6" s="1"/>
  <c r="R373" i="6"/>
  <c r="S373" i="6" s="1"/>
  <c r="AG372" i="6"/>
  <c r="AH372" i="6" s="1"/>
  <c r="AE372" i="6"/>
  <c r="AA372" i="6"/>
  <c r="Z372" i="6"/>
  <c r="T372" i="6"/>
  <c r="U372" i="6" s="1"/>
  <c r="R372" i="6"/>
  <c r="S372" i="6" s="1"/>
  <c r="AG371" i="6"/>
  <c r="AH371" i="6" s="1"/>
  <c r="AE371" i="6"/>
  <c r="AA371" i="6"/>
  <c r="Z371" i="6"/>
  <c r="T371" i="6"/>
  <c r="U371" i="6" s="1"/>
  <c r="R371" i="6"/>
  <c r="S371" i="6" s="1"/>
  <c r="AG370" i="6"/>
  <c r="AH370" i="6" s="1"/>
  <c r="AE370" i="6"/>
  <c r="AA370" i="6"/>
  <c r="Z370" i="6"/>
  <c r="T370" i="6"/>
  <c r="U370" i="6" s="1"/>
  <c r="R370" i="6"/>
  <c r="S370" i="6" s="1"/>
  <c r="AG369" i="6"/>
  <c r="AH369" i="6" s="1"/>
  <c r="AE369" i="6"/>
  <c r="AA369" i="6"/>
  <c r="Z369" i="6"/>
  <c r="T369" i="6"/>
  <c r="U369" i="6" s="1"/>
  <c r="R369" i="6"/>
  <c r="S369" i="6" s="1"/>
  <c r="AG368" i="6"/>
  <c r="AH368" i="6" s="1"/>
  <c r="AE368" i="6"/>
  <c r="AA368" i="6"/>
  <c r="Z368" i="6"/>
  <c r="T368" i="6"/>
  <c r="U368" i="6" s="1"/>
  <c r="R368" i="6"/>
  <c r="S368" i="6" s="1"/>
  <c r="AG367" i="6"/>
  <c r="AH367" i="6" s="1"/>
  <c r="AE367" i="6"/>
  <c r="AA367" i="6"/>
  <c r="Z367" i="6"/>
  <c r="T367" i="6"/>
  <c r="U367" i="6" s="1"/>
  <c r="R367" i="6"/>
  <c r="S367" i="6" s="1"/>
  <c r="AG366" i="6"/>
  <c r="AH366" i="6" s="1"/>
  <c r="AE366" i="6"/>
  <c r="AA366" i="6"/>
  <c r="Z366" i="6"/>
  <c r="T366" i="6"/>
  <c r="U366" i="6" s="1"/>
  <c r="R366" i="6"/>
  <c r="S366" i="6" s="1"/>
  <c r="AG365" i="6"/>
  <c r="AH365" i="6" s="1"/>
  <c r="AE365" i="6"/>
  <c r="AA365" i="6"/>
  <c r="Z365" i="6"/>
  <c r="T365" i="6"/>
  <c r="U365" i="6" s="1"/>
  <c r="R365" i="6"/>
  <c r="S365" i="6" s="1"/>
  <c r="AG364" i="6"/>
  <c r="AH364" i="6" s="1"/>
  <c r="AE364" i="6"/>
  <c r="AA364" i="6"/>
  <c r="Z364" i="6"/>
  <c r="T364" i="6"/>
  <c r="U364" i="6" s="1"/>
  <c r="R364" i="6"/>
  <c r="S364" i="6" s="1"/>
  <c r="AG363" i="6"/>
  <c r="AH363" i="6" s="1"/>
  <c r="AE363" i="6"/>
  <c r="AA363" i="6"/>
  <c r="Z363" i="6"/>
  <c r="T363" i="6"/>
  <c r="U363" i="6" s="1"/>
  <c r="R363" i="6"/>
  <c r="S363" i="6" s="1"/>
  <c r="AG362" i="6"/>
  <c r="AH362" i="6" s="1"/>
  <c r="AE362" i="6"/>
  <c r="AA362" i="6"/>
  <c r="Z362" i="6"/>
  <c r="T362" i="6"/>
  <c r="U362" i="6" s="1"/>
  <c r="R362" i="6"/>
  <c r="S362" i="6" s="1"/>
  <c r="AG361" i="6"/>
  <c r="AH361" i="6" s="1"/>
  <c r="AE361" i="6"/>
  <c r="AA361" i="6"/>
  <c r="Z361" i="6"/>
  <c r="T361" i="6"/>
  <c r="U361" i="6" s="1"/>
  <c r="R361" i="6"/>
  <c r="S361" i="6" s="1"/>
  <c r="AG360" i="6"/>
  <c r="AH360" i="6" s="1"/>
  <c r="AE360" i="6"/>
  <c r="AA360" i="6"/>
  <c r="Z360" i="6"/>
  <c r="T360" i="6"/>
  <c r="U360" i="6" s="1"/>
  <c r="R360" i="6"/>
  <c r="S360" i="6" s="1"/>
  <c r="AG359" i="6"/>
  <c r="AH359" i="6" s="1"/>
  <c r="AE359" i="6"/>
  <c r="AA359" i="6"/>
  <c r="Z359" i="6"/>
  <c r="T359" i="6"/>
  <c r="U359" i="6" s="1"/>
  <c r="R359" i="6"/>
  <c r="S359" i="6" s="1"/>
  <c r="AG358" i="6"/>
  <c r="AH358" i="6" s="1"/>
  <c r="AE358" i="6"/>
  <c r="AA358" i="6"/>
  <c r="Z358" i="6"/>
  <c r="T358" i="6"/>
  <c r="U358" i="6" s="1"/>
  <c r="R358" i="6"/>
  <c r="S358" i="6" s="1"/>
  <c r="AG357" i="6"/>
  <c r="AH357" i="6" s="1"/>
  <c r="AE357" i="6"/>
  <c r="AA357" i="6"/>
  <c r="Z357" i="6"/>
  <c r="T357" i="6"/>
  <c r="U357" i="6" s="1"/>
  <c r="R357" i="6"/>
  <c r="S357" i="6" s="1"/>
  <c r="AG356" i="6"/>
  <c r="AH356" i="6" s="1"/>
  <c r="AE356" i="6"/>
  <c r="AA356" i="6"/>
  <c r="Z356" i="6"/>
  <c r="T356" i="6"/>
  <c r="U356" i="6" s="1"/>
  <c r="R356" i="6"/>
  <c r="S356" i="6" s="1"/>
  <c r="AG355" i="6"/>
  <c r="AH355" i="6" s="1"/>
  <c r="AE355" i="6"/>
  <c r="AA355" i="6"/>
  <c r="Z355" i="6"/>
  <c r="T355" i="6"/>
  <c r="U355" i="6" s="1"/>
  <c r="R355" i="6"/>
  <c r="S355" i="6" s="1"/>
  <c r="AG354" i="6"/>
  <c r="AH354" i="6" s="1"/>
  <c r="AE354" i="6"/>
  <c r="AA354" i="6"/>
  <c r="Z354" i="6"/>
  <c r="T354" i="6"/>
  <c r="U354" i="6" s="1"/>
  <c r="R354" i="6"/>
  <c r="S354" i="6" s="1"/>
  <c r="AG353" i="6"/>
  <c r="AH353" i="6" s="1"/>
  <c r="AE353" i="6"/>
  <c r="AA353" i="6"/>
  <c r="Z353" i="6"/>
  <c r="T353" i="6"/>
  <c r="U353" i="6" s="1"/>
  <c r="R353" i="6"/>
  <c r="S353" i="6" s="1"/>
  <c r="AG352" i="6"/>
  <c r="AH352" i="6" s="1"/>
  <c r="AE352" i="6"/>
  <c r="AA352" i="6"/>
  <c r="Z352" i="6"/>
  <c r="T352" i="6"/>
  <c r="U352" i="6" s="1"/>
  <c r="R352" i="6"/>
  <c r="S352" i="6" s="1"/>
  <c r="AG351" i="6"/>
  <c r="AH351" i="6" s="1"/>
  <c r="AE351" i="6"/>
  <c r="AA351" i="6"/>
  <c r="Z351" i="6"/>
  <c r="T351" i="6"/>
  <c r="U351" i="6" s="1"/>
  <c r="R351" i="6"/>
  <c r="S351" i="6" s="1"/>
  <c r="AG350" i="6"/>
  <c r="AH350" i="6" s="1"/>
  <c r="AE350" i="6"/>
  <c r="AA350" i="6"/>
  <c r="Z350" i="6"/>
  <c r="T350" i="6"/>
  <c r="U350" i="6" s="1"/>
  <c r="R350" i="6"/>
  <c r="S350" i="6" s="1"/>
  <c r="AG349" i="6"/>
  <c r="AH349" i="6" s="1"/>
  <c r="AE349" i="6"/>
  <c r="AA349" i="6"/>
  <c r="Z349" i="6"/>
  <c r="T349" i="6"/>
  <c r="U349" i="6" s="1"/>
  <c r="R349" i="6"/>
  <c r="S349" i="6" s="1"/>
  <c r="AG348" i="6"/>
  <c r="AH348" i="6" s="1"/>
  <c r="AE348" i="6"/>
  <c r="AA348" i="6"/>
  <c r="Z348" i="6"/>
  <c r="T348" i="6"/>
  <c r="U348" i="6" s="1"/>
  <c r="R348" i="6"/>
  <c r="S348" i="6" s="1"/>
  <c r="AG347" i="6"/>
  <c r="AH347" i="6" s="1"/>
  <c r="AE347" i="6"/>
  <c r="AA347" i="6"/>
  <c r="Z347" i="6"/>
  <c r="T347" i="6"/>
  <c r="U347" i="6" s="1"/>
  <c r="R347" i="6"/>
  <c r="S347" i="6" s="1"/>
  <c r="AG346" i="6"/>
  <c r="AH346" i="6" s="1"/>
  <c r="AE346" i="6"/>
  <c r="AA346" i="6"/>
  <c r="Z346" i="6"/>
  <c r="T346" i="6"/>
  <c r="U346" i="6" s="1"/>
  <c r="R346" i="6"/>
  <c r="S346" i="6" s="1"/>
  <c r="AG345" i="6"/>
  <c r="AH345" i="6" s="1"/>
  <c r="AE345" i="6"/>
  <c r="AA345" i="6"/>
  <c r="Z345" i="6"/>
  <c r="T345" i="6"/>
  <c r="U345" i="6" s="1"/>
  <c r="R345" i="6"/>
  <c r="S345" i="6" s="1"/>
  <c r="AG344" i="6"/>
  <c r="AH344" i="6" s="1"/>
  <c r="AE344" i="6"/>
  <c r="AA344" i="6"/>
  <c r="Z344" i="6"/>
  <c r="T344" i="6"/>
  <c r="U344" i="6" s="1"/>
  <c r="R344" i="6"/>
  <c r="S344" i="6" s="1"/>
  <c r="AG343" i="6"/>
  <c r="AH343" i="6" s="1"/>
  <c r="AE343" i="6"/>
  <c r="AA343" i="6"/>
  <c r="Z343" i="6"/>
  <c r="T343" i="6"/>
  <c r="U343" i="6" s="1"/>
  <c r="R343" i="6"/>
  <c r="S343" i="6" s="1"/>
  <c r="AG342" i="6"/>
  <c r="AH342" i="6" s="1"/>
  <c r="AE342" i="6"/>
  <c r="AA342" i="6"/>
  <c r="Z342" i="6"/>
  <c r="T342" i="6"/>
  <c r="U342" i="6" s="1"/>
  <c r="R342" i="6"/>
  <c r="S342" i="6" s="1"/>
  <c r="AG341" i="6"/>
  <c r="AH341" i="6" s="1"/>
  <c r="AE341" i="6"/>
  <c r="AA341" i="6"/>
  <c r="Z341" i="6"/>
  <c r="T341" i="6"/>
  <c r="U341" i="6" s="1"/>
  <c r="R341" i="6"/>
  <c r="S341" i="6" s="1"/>
  <c r="AG340" i="6"/>
  <c r="AH340" i="6" s="1"/>
  <c r="AE340" i="6"/>
  <c r="AA340" i="6"/>
  <c r="Z340" i="6"/>
  <c r="T340" i="6"/>
  <c r="U340" i="6" s="1"/>
  <c r="R340" i="6"/>
  <c r="S340" i="6" s="1"/>
  <c r="AG339" i="6"/>
  <c r="AH339" i="6" s="1"/>
  <c r="AE339" i="6"/>
  <c r="AA339" i="6"/>
  <c r="Z339" i="6"/>
  <c r="T339" i="6"/>
  <c r="U339" i="6" s="1"/>
  <c r="R339" i="6"/>
  <c r="S339" i="6" s="1"/>
  <c r="AG338" i="6"/>
  <c r="AH338" i="6" s="1"/>
  <c r="AE338" i="6"/>
  <c r="AA338" i="6"/>
  <c r="Z338" i="6"/>
  <c r="T338" i="6"/>
  <c r="U338" i="6" s="1"/>
  <c r="R338" i="6"/>
  <c r="S338" i="6" s="1"/>
  <c r="AG337" i="6"/>
  <c r="AH337" i="6" s="1"/>
  <c r="AE337" i="6"/>
  <c r="AA337" i="6"/>
  <c r="Z337" i="6"/>
  <c r="T337" i="6"/>
  <c r="U337" i="6" s="1"/>
  <c r="R337" i="6"/>
  <c r="S337" i="6" s="1"/>
  <c r="AG336" i="6"/>
  <c r="AH336" i="6" s="1"/>
  <c r="AE336" i="6"/>
  <c r="AA336" i="6"/>
  <c r="Z336" i="6"/>
  <c r="T336" i="6"/>
  <c r="U336" i="6" s="1"/>
  <c r="R336" i="6"/>
  <c r="S336" i="6" s="1"/>
  <c r="AG335" i="6"/>
  <c r="AH335" i="6" s="1"/>
  <c r="AE335" i="6"/>
  <c r="AA335" i="6"/>
  <c r="Z335" i="6"/>
  <c r="T335" i="6"/>
  <c r="U335" i="6" s="1"/>
  <c r="R335" i="6"/>
  <c r="S335" i="6" s="1"/>
  <c r="AG334" i="6"/>
  <c r="AH334" i="6" s="1"/>
  <c r="AE334" i="6"/>
  <c r="AA334" i="6"/>
  <c r="Z334" i="6"/>
  <c r="T334" i="6"/>
  <c r="U334" i="6" s="1"/>
  <c r="R334" i="6"/>
  <c r="S334" i="6" s="1"/>
  <c r="AG333" i="6"/>
  <c r="AH333" i="6" s="1"/>
  <c r="AE333" i="6"/>
  <c r="AA333" i="6"/>
  <c r="Z333" i="6"/>
  <c r="T333" i="6"/>
  <c r="U333" i="6" s="1"/>
  <c r="R333" i="6"/>
  <c r="S333" i="6" s="1"/>
  <c r="AG332" i="6"/>
  <c r="AH332" i="6" s="1"/>
  <c r="AE332" i="6"/>
  <c r="AA332" i="6"/>
  <c r="Z332" i="6"/>
  <c r="T332" i="6"/>
  <c r="U332" i="6" s="1"/>
  <c r="R332" i="6"/>
  <c r="S332" i="6" s="1"/>
  <c r="AG331" i="6"/>
  <c r="AH331" i="6" s="1"/>
  <c r="AE331" i="6"/>
  <c r="AA331" i="6"/>
  <c r="Z331" i="6"/>
  <c r="T331" i="6"/>
  <c r="U331" i="6" s="1"/>
  <c r="R331" i="6"/>
  <c r="S331" i="6" s="1"/>
  <c r="AG330" i="6"/>
  <c r="AH330" i="6" s="1"/>
  <c r="AE330" i="6"/>
  <c r="AA330" i="6"/>
  <c r="Z330" i="6"/>
  <c r="T330" i="6"/>
  <c r="U330" i="6" s="1"/>
  <c r="R330" i="6"/>
  <c r="S330" i="6" s="1"/>
  <c r="AG329" i="6"/>
  <c r="AH329" i="6" s="1"/>
  <c r="AE329" i="6"/>
  <c r="AA329" i="6"/>
  <c r="Z329" i="6"/>
  <c r="T329" i="6"/>
  <c r="U329" i="6" s="1"/>
  <c r="R329" i="6"/>
  <c r="S329" i="6" s="1"/>
  <c r="AG328" i="6"/>
  <c r="AH328" i="6" s="1"/>
  <c r="AE328" i="6"/>
  <c r="AA328" i="6"/>
  <c r="Z328" i="6"/>
  <c r="U328" i="6"/>
  <c r="T328" i="6"/>
  <c r="R328" i="6"/>
  <c r="S328" i="6" s="1"/>
  <c r="AG327" i="6"/>
  <c r="AH327" i="6" s="1"/>
  <c r="AE327" i="6"/>
  <c r="AA327" i="6"/>
  <c r="Z327" i="6"/>
  <c r="T327" i="6"/>
  <c r="U327" i="6" s="1"/>
  <c r="R327" i="6"/>
  <c r="S327" i="6" s="1"/>
  <c r="AG326" i="6"/>
  <c r="AH326" i="6" s="1"/>
  <c r="AE326" i="6"/>
  <c r="AA326" i="6"/>
  <c r="Z326" i="6"/>
  <c r="T326" i="6"/>
  <c r="U326" i="6" s="1"/>
  <c r="R326" i="6"/>
  <c r="S326" i="6" s="1"/>
  <c r="AG325" i="6"/>
  <c r="AH325" i="6" s="1"/>
  <c r="AE325" i="6"/>
  <c r="AA325" i="6"/>
  <c r="Z325" i="6"/>
  <c r="T325" i="6"/>
  <c r="U325" i="6" s="1"/>
  <c r="R325" i="6"/>
  <c r="S325" i="6" s="1"/>
  <c r="AG324" i="6"/>
  <c r="AH324" i="6" s="1"/>
  <c r="AE324" i="6"/>
  <c r="AA324" i="6"/>
  <c r="Z324" i="6"/>
  <c r="T324" i="6"/>
  <c r="U324" i="6" s="1"/>
  <c r="R324" i="6"/>
  <c r="S324" i="6" s="1"/>
  <c r="AG323" i="6"/>
  <c r="AH323" i="6" s="1"/>
  <c r="AE323" i="6"/>
  <c r="AA323" i="6"/>
  <c r="Z323" i="6"/>
  <c r="T323" i="6"/>
  <c r="U323" i="6" s="1"/>
  <c r="R323" i="6"/>
  <c r="S323" i="6" s="1"/>
  <c r="AG322" i="6"/>
  <c r="AH322" i="6" s="1"/>
  <c r="AE322" i="6"/>
  <c r="AA322" i="6"/>
  <c r="Z322" i="6"/>
  <c r="T322" i="6"/>
  <c r="U322" i="6" s="1"/>
  <c r="R322" i="6"/>
  <c r="S322" i="6" s="1"/>
  <c r="AG321" i="6"/>
  <c r="AH321" i="6" s="1"/>
  <c r="AE321" i="6"/>
  <c r="AA321" i="6"/>
  <c r="Z321" i="6"/>
  <c r="T321" i="6"/>
  <c r="U321" i="6" s="1"/>
  <c r="R321" i="6"/>
  <c r="S321" i="6" s="1"/>
  <c r="AG320" i="6"/>
  <c r="AH320" i="6" s="1"/>
  <c r="AE320" i="6"/>
  <c r="AA320" i="6"/>
  <c r="Z320" i="6"/>
  <c r="T320" i="6"/>
  <c r="U320" i="6" s="1"/>
  <c r="R320" i="6"/>
  <c r="S320" i="6" s="1"/>
  <c r="AG319" i="6"/>
  <c r="AH319" i="6" s="1"/>
  <c r="AE319" i="6"/>
  <c r="AA319" i="6"/>
  <c r="Z319" i="6"/>
  <c r="T319" i="6"/>
  <c r="U319" i="6" s="1"/>
  <c r="R319" i="6"/>
  <c r="S319" i="6" s="1"/>
  <c r="AG318" i="6"/>
  <c r="AH318" i="6" s="1"/>
  <c r="AE318" i="6"/>
  <c r="AA318" i="6"/>
  <c r="Z318" i="6"/>
  <c r="T318" i="6"/>
  <c r="U318" i="6" s="1"/>
  <c r="R318" i="6"/>
  <c r="S318" i="6" s="1"/>
  <c r="AG317" i="6"/>
  <c r="AH317" i="6" s="1"/>
  <c r="AE317" i="6"/>
  <c r="AA317" i="6"/>
  <c r="Z317" i="6"/>
  <c r="T317" i="6"/>
  <c r="U317" i="6" s="1"/>
  <c r="R317" i="6"/>
  <c r="S317" i="6" s="1"/>
  <c r="AG316" i="6"/>
  <c r="AH316" i="6" s="1"/>
  <c r="AE316" i="6"/>
  <c r="AA316" i="6"/>
  <c r="Z316" i="6"/>
  <c r="T316" i="6"/>
  <c r="U316" i="6" s="1"/>
  <c r="R316" i="6"/>
  <c r="S316" i="6" s="1"/>
  <c r="AG315" i="6"/>
  <c r="AH315" i="6" s="1"/>
  <c r="AE315" i="6"/>
  <c r="AA315" i="6"/>
  <c r="Z315" i="6"/>
  <c r="T315" i="6"/>
  <c r="U315" i="6" s="1"/>
  <c r="R315" i="6"/>
  <c r="S315" i="6" s="1"/>
  <c r="AG314" i="6"/>
  <c r="AH314" i="6" s="1"/>
  <c r="AE314" i="6"/>
  <c r="AA314" i="6"/>
  <c r="Z314" i="6"/>
  <c r="T314" i="6"/>
  <c r="U314" i="6" s="1"/>
  <c r="R314" i="6"/>
  <c r="S314" i="6" s="1"/>
  <c r="AG313" i="6"/>
  <c r="AH313" i="6" s="1"/>
  <c r="AE313" i="6"/>
  <c r="AA313" i="6"/>
  <c r="Z313" i="6"/>
  <c r="T313" i="6"/>
  <c r="U313" i="6" s="1"/>
  <c r="R313" i="6"/>
  <c r="S313" i="6" s="1"/>
  <c r="AG312" i="6"/>
  <c r="AH312" i="6" s="1"/>
  <c r="AE312" i="6"/>
  <c r="AA312" i="6"/>
  <c r="Z312" i="6"/>
  <c r="T312" i="6"/>
  <c r="U312" i="6" s="1"/>
  <c r="R312" i="6"/>
  <c r="S312" i="6" s="1"/>
  <c r="AG311" i="6"/>
  <c r="AH311" i="6" s="1"/>
  <c r="AE311" i="6"/>
  <c r="AA311" i="6"/>
  <c r="Z311" i="6"/>
  <c r="T311" i="6"/>
  <c r="U311" i="6" s="1"/>
  <c r="R311" i="6"/>
  <c r="S311" i="6" s="1"/>
  <c r="AG310" i="6"/>
  <c r="AH310" i="6" s="1"/>
  <c r="AE310" i="6"/>
  <c r="AA310" i="6"/>
  <c r="Z310" i="6"/>
  <c r="T310" i="6"/>
  <c r="U310" i="6" s="1"/>
  <c r="R310" i="6"/>
  <c r="S310" i="6" s="1"/>
  <c r="AG309" i="6"/>
  <c r="AH309" i="6" s="1"/>
  <c r="AE309" i="6"/>
  <c r="AA309" i="6"/>
  <c r="Z309" i="6"/>
  <c r="T309" i="6"/>
  <c r="U309" i="6" s="1"/>
  <c r="R309" i="6"/>
  <c r="S309" i="6" s="1"/>
  <c r="AG308" i="6"/>
  <c r="AH308" i="6" s="1"/>
  <c r="AE308" i="6"/>
  <c r="AA308" i="6"/>
  <c r="Z308" i="6"/>
  <c r="T308" i="6"/>
  <c r="U308" i="6" s="1"/>
  <c r="R308" i="6"/>
  <c r="S308" i="6" s="1"/>
  <c r="AG307" i="6"/>
  <c r="AH307" i="6" s="1"/>
  <c r="AE307" i="6"/>
  <c r="AA307" i="6"/>
  <c r="Z307" i="6"/>
  <c r="T307" i="6"/>
  <c r="U307" i="6" s="1"/>
  <c r="R307" i="6"/>
  <c r="S307" i="6" s="1"/>
  <c r="AG306" i="6"/>
  <c r="AH306" i="6" s="1"/>
  <c r="AE306" i="6"/>
  <c r="AA306" i="6"/>
  <c r="Z306" i="6"/>
  <c r="T306" i="6"/>
  <c r="U306" i="6" s="1"/>
  <c r="R306" i="6"/>
  <c r="S306" i="6" s="1"/>
  <c r="AG305" i="6"/>
  <c r="AH305" i="6" s="1"/>
  <c r="AE305" i="6"/>
  <c r="AA305" i="6"/>
  <c r="Z305" i="6"/>
  <c r="T305" i="6"/>
  <c r="U305" i="6" s="1"/>
  <c r="R305" i="6"/>
  <c r="S305" i="6" s="1"/>
  <c r="AG304" i="6"/>
  <c r="AH304" i="6" s="1"/>
  <c r="AE304" i="6"/>
  <c r="AA304" i="6"/>
  <c r="Z304" i="6"/>
  <c r="T304" i="6"/>
  <c r="U304" i="6" s="1"/>
  <c r="R304" i="6"/>
  <c r="S304" i="6" s="1"/>
  <c r="AG303" i="6"/>
  <c r="AH303" i="6" s="1"/>
  <c r="AE303" i="6"/>
  <c r="AA303" i="6"/>
  <c r="Z303" i="6"/>
  <c r="T303" i="6"/>
  <c r="U303" i="6" s="1"/>
  <c r="R303" i="6"/>
  <c r="S303" i="6" s="1"/>
  <c r="AG302" i="6"/>
  <c r="AH302" i="6" s="1"/>
  <c r="AE302" i="6"/>
  <c r="AA302" i="6"/>
  <c r="Z302" i="6"/>
  <c r="T302" i="6"/>
  <c r="U302" i="6" s="1"/>
  <c r="R302" i="6"/>
  <c r="S302" i="6" s="1"/>
  <c r="AG301" i="6"/>
  <c r="AH301" i="6" s="1"/>
  <c r="AE301" i="6"/>
  <c r="AA301" i="6"/>
  <c r="Z301" i="6"/>
  <c r="T301" i="6"/>
  <c r="U301" i="6" s="1"/>
  <c r="R301" i="6"/>
  <c r="S301" i="6" s="1"/>
  <c r="AG300" i="6"/>
  <c r="AH300" i="6" s="1"/>
  <c r="AE300" i="6"/>
  <c r="AA300" i="6"/>
  <c r="Z300" i="6"/>
  <c r="T300" i="6"/>
  <c r="U300" i="6" s="1"/>
  <c r="R300" i="6"/>
  <c r="S300" i="6" s="1"/>
  <c r="AG299" i="6"/>
  <c r="AH299" i="6" s="1"/>
  <c r="AE299" i="6"/>
  <c r="AA299" i="6"/>
  <c r="Z299" i="6"/>
  <c r="T299" i="6"/>
  <c r="U299" i="6" s="1"/>
  <c r="R299" i="6"/>
  <c r="S299" i="6" s="1"/>
  <c r="AG298" i="6"/>
  <c r="AH298" i="6" s="1"/>
  <c r="AE298" i="6"/>
  <c r="AA298" i="6"/>
  <c r="Z298" i="6"/>
  <c r="T298" i="6"/>
  <c r="U298" i="6" s="1"/>
  <c r="R298" i="6"/>
  <c r="S298" i="6" s="1"/>
  <c r="AG297" i="6"/>
  <c r="AH297" i="6" s="1"/>
  <c r="AE297" i="6"/>
  <c r="AA297" i="6"/>
  <c r="Z297" i="6"/>
  <c r="T297" i="6"/>
  <c r="U297" i="6" s="1"/>
  <c r="R297" i="6"/>
  <c r="S297" i="6" s="1"/>
  <c r="AG296" i="6"/>
  <c r="AH296" i="6" s="1"/>
  <c r="AE296" i="6"/>
  <c r="AA296" i="6"/>
  <c r="Z296" i="6"/>
  <c r="T296" i="6"/>
  <c r="U296" i="6" s="1"/>
  <c r="R296" i="6"/>
  <c r="S296" i="6" s="1"/>
  <c r="AG295" i="6"/>
  <c r="AH295" i="6" s="1"/>
  <c r="AE295" i="6"/>
  <c r="AA295" i="6"/>
  <c r="Z295" i="6"/>
  <c r="T295" i="6"/>
  <c r="U295" i="6" s="1"/>
  <c r="R295" i="6"/>
  <c r="S295" i="6" s="1"/>
  <c r="AG294" i="6"/>
  <c r="AH294" i="6" s="1"/>
  <c r="AE294" i="6"/>
  <c r="AA294" i="6"/>
  <c r="Z294" i="6"/>
  <c r="T294" i="6"/>
  <c r="U294" i="6" s="1"/>
  <c r="R294" i="6"/>
  <c r="S294" i="6" s="1"/>
  <c r="AG293" i="6"/>
  <c r="AH293" i="6" s="1"/>
  <c r="AE293" i="6"/>
  <c r="AA293" i="6"/>
  <c r="Z293" i="6"/>
  <c r="T293" i="6"/>
  <c r="U293" i="6" s="1"/>
  <c r="R293" i="6"/>
  <c r="S293" i="6" s="1"/>
  <c r="AG292" i="6"/>
  <c r="AH292" i="6" s="1"/>
  <c r="AE292" i="6"/>
  <c r="AA292" i="6"/>
  <c r="Z292" i="6"/>
  <c r="T292" i="6"/>
  <c r="U292" i="6" s="1"/>
  <c r="R292" i="6"/>
  <c r="S292" i="6" s="1"/>
  <c r="AG291" i="6"/>
  <c r="AH291" i="6" s="1"/>
  <c r="AE291" i="6"/>
  <c r="AA291" i="6"/>
  <c r="Z291" i="6"/>
  <c r="T291" i="6"/>
  <c r="U291" i="6" s="1"/>
  <c r="R291" i="6"/>
  <c r="S291" i="6" s="1"/>
  <c r="AG290" i="6"/>
  <c r="AH290" i="6" s="1"/>
  <c r="AE290" i="6"/>
  <c r="AA290" i="6"/>
  <c r="Z290" i="6"/>
  <c r="T290" i="6"/>
  <c r="U290" i="6" s="1"/>
  <c r="R290" i="6"/>
  <c r="S290" i="6" s="1"/>
  <c r="AG289" i="6"/>
  <c r="AH289" i="6" s="1"/>
  <c r="AE289" i="6"/>
  <c r="AA289" i="6"/>
  <c r="Z289" i="6"/>
  <c r="T289" i="6"/>
  <c r="U289" i="6" s="1"/>
  <c r="R289" i="6"/>
  <c r="S289" i="6" s="1"/>
  <c r="AG288" i="6"/>
  <c r="AH288" i="6" s="1"/>
  <c r="AE288" i="6"/>
  <c r="AA288" i="6"/>
  <c r="Z288" i="6"/>
  <c r="T288" i="6"/>
  <c r="U288" i="6" s="1"/>
  <c r="R288" i="6"/>
  <c r="S288" i="6" s="1"/>
  <c r="AG287" i="6"/>
  <c r="AH287" i="6" s="1"/>
  <c r="AE287" i="6"/>
  <c r="AA287" i="6"/>
  <c r="Z287" i="6"/>
  <c r="T287" i="6"/>
  <c r="U287" i="6" s="1"/>
  <c r="R287" i="6"/>
  <c r="S287" i="6" s="1"/>
  <c r="AG286" i="6"/>
  <c r="AH286" i="6" s="1"/>
  <c r="AE286" i="6"/>
  <c r="AA286" i="6"/>
  <c r="Z286" i="6"/>
  <c r="T286" i="6"/>
  <c r="U286" i="6" s="1"/>
  <c r="R286" i="6"/>
  <c r="S286" i="6" s="1"/>
  <c r="AG285" i="6"/>
  <c r="AH285" i="6" s="1"/>
  <c r="AE285" i="6"/>
  <c r="AA285" i="6"/>
  <c r="Z285" i="6"/>
  <c r="T285" i="6"/>
  <c r="U285" i="6" s="1"/>
  <c r="R285" i="6"/>
  <c r="S285" i="6" s="1"/>
  <c r="AG284" i="6"/>
  <c r="AH284" i="6" s="1"/>
  <c r="AE284" i="6"/>
  <c r="AA284" i="6"/>
  <c r="Z284" i="6"/>
  <c r="T284" i="6"/>
  <c r="U284" i="6" s="1"/>
  <c r="R284" i="6"/>
  <c r="S284" i="6" s="1"/>
  <c r="AG283" i="6"/>
  <c r="AH283" i="6" s="1"/>
  <c r="AE283" i="6"/>
  <c r="AA283" i="6"/>
  <c r="Z283" i="6"/>
  <c r="T283" i="6"/>
  <c r="U283" i="6" s="1"/>
  <c r="R283" i="6"/>
  <c r="S283" i="6" s="1"/>
  <c r="AG282" i="6"/>
  <c r="AH282" i="6" s="1"/>
  <c r="AE282" i="6"/>
  <c r="AA282" i="6"/>
  <c r="Z282" i="6"/>
  <c r="T282" i="6"/>
  <c r="U282" i="6" s="1"/>
  <c r="R282" i="6"/>
  <c r="S282" i="6" s="1"/>
  <c r="AG281" i="6"/>
  <c r="AH281" i="6" s="1"/>
  <c r="AE281" i="6"/>
  <c r="AA281" i="6"/>
  <c r="Z281" i="6"/>
  <c r="T281" i="6"/>
  <c r="U281" i="6" s="1"/>
  <c r="R281" i="6"/>
  <c r="S281" i="6" s="1"/>
  <c r="AG280" i="6"/>
  <c r="AH280" i="6" s="1"/>
  <c r="AE280" i="6"/>
  <c r="AA280" i="6"/>
  <c r="Z280" i="6"/>
  <c r="T280" i="6"/>
  <c r="U280" i="6" s="1"/>
  <c r="R280" i="6"/>
  <c r="S280" i="6" s="1"/>
  <c r="AG279" i="6"/>
  <c r="AH279" i="6" s="1"/>
  <c r="AE279" i="6"/>
  <c r="AA279" i="6"/>
  <c r="Z279" i="6"/>
  <c r="T279" i="6"/>
  <c r="U279" i="6" s="1"/>
  <c r="R279" i="6"/>
  <c r="S279" i="6" s="1"/>
  <c r="AG278" i="6"/>
  <c r="AH278" i="6" s="1"/>
  <c r="AE278" i="6"/>
  <c r="AA278" i="6"/>
  <c r="Z278" i="6"/>
  <c r="T278" i="6"/>
  <c r="U278" i="6" s="1"/>
  <c r="R278" i="6"/>
  <c r="S278" i="6" s="1"/>
  <c r="AG277" i="6"/>
  <c r="AH277" i="6" s="1"/>
  <c r="AE277" i="6"/>
  <c r="AA277" i="6"/>
  <c r="Z277" i="6"/>
  <c r="T277" i="6"/>
  <c r="U277" i="6" s="1"/>
  <c r="R277" i="6"/>
  <c r="S277" i="6" s="1"/>
  <c r="AG276" i="6"/>
  <c r="AH276" i="6" s="1"/>
  <c r="AE276" i="6"/>
  <c r="AA276" i="6"/>
  <c r="Z276" i="6"/>
  <c r="T276" i="6"/>
  <c r="U276" i="6" s="1"/>
  <c r="R276" i="6"/>
  <c r="S276" i="6" s="1"/>
  <c r="AG275" i="6"/>
  <c r="AH275" i="6" s="1"/>
  <c r="AE275" i="6"/>
  <c r="AA275" i="6"/>
  <c r="Z275" i="6"/>
  <c r="T275" i="6"/>
  <c r="U275" i="6" s="1"/>
  <c r="R275" i="6"/>
  <c r="S275" i="6" s="1"/>
  <c r="AG274" i="6"/>
  <c r="AH274" i="6" s="1"/>
  <c r="AE274" i="6"/>
  <c r="AA274" i="6"/>
  <c r="Z274" i="6"/>
  <c r="T274" i="6"/>
  <c r="U274" i="6" s="1"/>
  <c r="R274" i="6"/>
  <c r="S274" i="6" s="1"/>
  <c r="AG273" i="6"/>
  <c r="AH273" i="6" s="1"/>
  <c r="AE273" i="6"/>
  <c r="AA273" i="6"/>
  <c r="Z273" i="6"/>
  <c r="T273" i="6"/>
  <c r="U273" i="6" s="1"/>
  <c r="R273" i="6"/>
  <c r="S273" i="6" s="1"/>
  <c r="AG272" i="6"/>
  <c r="AH272" i="6" s="1"/>
  <c r="AE272" i="6"/>
  <c r="AA272" i="6"/>
  <c r="Z272" i="6"/>
  <c r="T272" i="6"/>
  <c r="U272" i="6" s="1"/>
  <c r="R272" i="6"/>
  <c r="S272" i="6" s="1"/>
  <c r="AG271" i="6"/>
  <c r="AH271" i="6" s="1"/>
  <c r="AE271" i="6"/>
  <c r="AA271" i="6"/>
  <c r="Z271" i="6"/>
  <c r="T271" i="6"/>
  <c r="U271" i="6" s="1"/>
  <c r="R271" i="6"/>
  <c r="S271" i="6" s="1"/>
  <c r="AG270" i="6"/>
  <c r="AH270" i="6" s="1"/>
  <c r="AE270" i="6"/>
  <c r="AA270" i="6"/>
  <c r="Z270" i="6"/>
  <c r="T270" i="6"/>
  <c r="U270" i="6" s="1"/>
  <c r="R270" i="6"/>
  <c r="S270" i="6" s="1"/>
  <c r="AG269" i="6"/>
  <c r="AH269" i="6" s="1"/>
  <c r="AE269" i="6"/>
  <c r="AA269" i="6"/>
  <c r="Z269" i="6"/>
  <c r="T269" i="6"/>
  <c r="U269" i="6" s="1"/>
  <c r="R269" i="6"/>
  <c r="S269" i="6" s="1"/>
  <c r="AG268" i="6"/>
  <c r="AH268" i="6" s="1"/>
  <c r="AE268" i="6"/>
  <c r="AA268" i="6"/>
  <c r="Z268" i="6"/>
  <c r="T268" i="6"/>
  <c r="U268" i="6" s="1"/>
  <c r="R268" i="6"/>
  <c r="S268" i="6" s="1"/>
  <c r="AG267" i="6"/>
  <c r="AH267" i="6" s="1"/>
  <c r="AE267" i="6"/>
  <c r="AA267" i="6"/>
  <c r="Z267" i="6"/>
  <c r="T267" i="6"/>
  <c r="U267" i="6" s="1"/>
  <c r="R267" i="6"/>
  <c r="S267" i="6" s="1"/>
  <c r="AG266" i="6"/>
  <c r="AH266" i="6" s="1"/>
  <c r="AE266" i="6"/>
  <c r="AA266" i="6"/>
  <c r="Z266" i="6"/>
  <c r="T266" i="6"/>
  <c r="U266" i="6" s="1"/>
  <c r="R266" i="6"/>
  <c r="S266" i="6" s="1"/>
  <c r="AG265" i="6"/>
  <c r="AH265" i="6" s="1"/>
  <c r="AE265" i="6"/>
  <c r="AA265" i="6"/>
  <c r="Z265" i="6"/>
  <c r="T265" i="6"/>
  <c r="U265" i="6" s="1"/>
  <c r="R265" i="6"/>
  <c r="S265" i="6" s="1"/>
  <c r="AG264" i="6"/>
  <c r="AH264" i="6" s="1"/>
  <c r="AE264" i="6"/>
  <c r="AA264" i="6"/>
  <c r="Z264" i="6"/>
  <c r="T264" i="6"/>
  <c r="U264" i="6" s="1"/>
  <c r="R264" i="6"/>
  <c r="S264" i="6" s="1"/>
  <c r="AG263" i="6"/>
  <c r="AH263" i="6" s="1"/>
  <c r="AE263" i="6"/>
  <c r="AA263" i="6"/>
  <c r="Z263" i="6"/>
  <c r="T263" i="6"/>
  <c r="U263" i="6" s="1"/>
  <c r="R263" i="6"/>
  <c r="S263" i="6" s="1"/>
  <c r="AG262" i="6"/>
  <c r="AH262" i="6" s="1"/>
  <c r="AE262" i="6"/>
  <c r="AA262" i="6"/>
  <c r="Z262" i="6"/>
  <c r="T262" i="6"/>
  <c r="U262" i="6" s="1"/>
  <c r="R262" i="6"/>
  <c r="S262" i="6" s="1"/>
  <c r="AG261" i="6"/>
  <c r="AH261" i="6" s="1"/>
  <c r="AE261" i="6"/>
  <c r="AA261" i="6"/>
  <c r="Z261" i="6"/>
  <c r="T261" i="6"/>
  <c r="U261" i="6" s="1"/>
  <c r="R261" i="6"/>
  <c r="S261" i="6" s="1"/>
  <c r="AG260" i="6"/>
  <c r="AH260" i="6" s="1"/>
  <c r="AE260" i="6"/>
  <c r="AA260" i="6"/>
  <c r="Z260" i="6"/>
  <c r="T260" i="6"/>
  <c r="U260" i="6" s="1"/>
  <c r="R260" i="6"/>
  <c r="S260" i="6" s="1"/>
  <c r="AG259" i="6"/>
  <c r="AH259" i="6" s="1"/>
  <c r="AE259" i="6"/>
  <c r="AA259" i="6"/>
  <c r="Z259" i="6"/>
  <c r="T259" i="6"/>
  <c r="U259" i="6" s="1"/>
  <c r="R259" i="6"/>
  <c r="S259" i="6" s="1"/>
  <c r="AG258" i="6"/>
  <c r="AH258" i="6" s="1"/>
  <c r="AE258" i="6"/>
  <c r="AA258" i="6"/>
  <c r="Z258" i="6"/>
  <c r="T258" i="6"/>
  <c r="U258" i="6" s="1"/>
  <c r="R258" i="6"/>
  <c r="S258" i="6" s="1"/>
  <c r="AG257" i="6"/>
  <c r="AH257" i="6" s="1"/>
  <c r="AE257" i="6"/>
  <c r="AA257" i="6"/>
  <c r="Z257" i="6"/>
  <c r="T257" i="6"/>
  <c r="U257" i="6" s="1"/>
  <c r="R257" i="6"/>
  <c r="S257" i="6" s="1"/>
  <c r="AG256" i="6"/>
  <c r="AH256" i="6" s="1"/>
  <c r="AE256" i="6"/>
  <c r="AA256" i="6"/>
  <c r="Z256" i="6"/>
  <c r="T256" i="6"/>
  <c r="U256" i="6" s="1"/>
  <c r="R256" i="6"/>
  <c r="S256" i="6" s="1"/>
  <c r="AG255" i="6"/>
  <c r="AH255" i="6" s="1"/>
  <c r="AE255" i="6"/>
  <c r="AA255" i="6"/>
  <c r="Z255" i="6"/>
  <c r="T255" i="6"/>
  <c r="U255" i="6" s="1"/>
  <c r="R255" i="6"/>
  <c r="S255" i="6" s="1"/>
  <c r="AG254" i="6"/>
  <c r="AH254" i="6" s="1"/>
  <c r="AE254" i="6"/>
  <c r="AA254" i="6"/>
  <c r="Z254" i="6"/>
  <c r="T254" i="6"/>
  <c r="U254" i="6" s="1"/>
  <c r="R254" i="6"/>
  <c r="S254" i="6" s="1"/>
  <c r="AG253" i="6"/>
  <c r="AH253" i="6" s="1"/>
  <c r="AE253" i="6"/>
  <c r="AA253" i="6"/>
  <c r="Z253" i="6"/>
  <c r="T253" i="6"/>
  <c r="U253" i="6" s="1"/>
  <c r="R253" i="6"/>
  <c r="S253" i="6" s="1"/>
  <c r="AG252" i="6"/>
  <c r="AH252" i="6" s="1"/>
  <c r="AE252" i="6"/>
  <c r="AA252" i="6"/>
  <c r="Z252" i="6"/>
  <c r="T252" i="6"/>
  <c r="U252" i="6" s="1"/>
  <c r="R252" i="6"/>
  <c r="S252" i="6" s="1"/>
  <c r="AG251" i="6"/>
  <c r="AH251" i="6" s="1"/>
  <c r="AE251" i="6"/>
  <c r="AA251" i="6"/>
  <c r="Z251" i="6"/>
  <c r="T251" i="6"/>
  <c r="U251" i="6" s="1"/>
  <c r="R251" i="6"/>
  <c r="S251" i="6" s="1"/>
  <c r="AG250" i="6"/>
  <c r="AH250" i="6" s="1"/>
  <c r="AE250" i="6"/>
  <c r="AA250" i="6"/>
  <c r="Z250" i="6"/>
  <c r="T250" i="6"/>
  <c r="U250" i="6" s="1"/>
  <c r="R250" i="6"/>
  <c r="S250" i="6" s="1"/>
  <c r="AG249" i="6"/>
  <c r="AH249" i="6" s="1"/>
  <c r="AE249" i="6"/>
  <c r="AA249" i="6"/>
  <c r="Z249" i="6"/>
  <c r="T249" i="6"/>
  <c r="U249" i="6" s="1"/>
  <c r="R249" i="6"/>
  <c r="S249" i="6" s="1"/>
  <c r="AG248" i="6"/>
  <c r="AH248" i="6" s="1"/>
  <c r="AE248" i="6"/>
  <c r="AA248" i="6"/>
  <c r="Z248" i="6"/>
  <c r="T248" i="6"/>
  <c r="U248" i="6" s="1"/>
  <c r="R248" i="6"/>
  <c r="S248" i="6" s="1"/>
  <c r="AG247" i="6"/>
  <c r="AH247" i="6" s="1"/>
  <c r="AE247" i="6"/>
  <c r="AA247" i="6"/>
  <c r="Z247" i="6"/>
  <c r="T247" i="6"/>
  <c r="U247" i="6" s="1"/>
  <c r="R247" i="6"/>
  <c r="S247" i="6" s="1"/>
  <c r="AG246" i="6"/>
  <c r="AH246" i="6" s="1"/>
  <c r="AE246" i="6"/>
  <c r="AA246" i="6"/>
  <c r="Z246" i="6"/>
  <c r="T246" i="6"/>
  <c r="U246" i="6" s="1"/>
  <c r="R246" i="6"/>
  <c r="S246" i="6" s="1"/>
  <c r="AG245" i="6"/>
  <c r="AH245" i="6" s="1"/>
  <c r="AE245" i="6"/>
  <c r="AA245" i="6"/>
  <c r="Z245" i="6"/>
  <c r="T245" i="6"/>
  <c r="U245" i="6" s="1"/>
  <c r="R245" i="6"/>
  <c r="S245" i="6" s="1"/>
  <c r="AG244" i="6"/>
  <c r="AH244" i="6" s="1"/>
  <c r="AE244" i="6"/>
  <c r="AA244" i="6"/>
  <c r="Z244" i="6"/>
  <c r="T244" i="6"/>
  <c r="U244" i="6" s="1"/>
  <c r="R244" i="6"/>
  <c r="S244" i="6" s="1"/>
  <c r="AG243" i="6"/>
  <c r="AH243" i="6" s="1"/>
  <c r="AE243" i="6"/>
  <c r="AA243" i="6"/>
  <c r="Z243" i="6"/>
  <c r="T243" i="6"/>
  <c r="U243" i="6" s="1"/>
  <c r="R243" i="6"/>
  <c r="S243" i="6" s="1"/>
  <c r="AG242" i="6"/>
  <c r="AH242" i="6" s="1"/>
  <c r="AE242" i="6"/>
  <c r="AA242" i="6"/>
  <c r="Z242" i="6"/>
  <c r="T242" i="6"/>
  <c r="U242" i="6" s="1"/>
  <c r="R242" i="6"/>
  <c r="S242" i="6" s="1"/>
  <c r="AG241" i="6"/>
  <c r="AH241" i="6" s="1"/>
  <c r="AE241" i="6"/>
  <c r="AA241" i="6"/>
  <c r="Z241" i="6"/>
  <c r="T241" i="6"/>
  <c r="U241" i="6" s="1"/>
  <c r="R241" i="6"/>
  <c r="S241" i="6" s="1"/>
  <c r="AG240" i="6"/>
  <c r="AH240" i="6" s="1"/>
  <c r="AE240" i="6"/>
  <c r="AA240" i="6"/>
  <c r="Z240" i="6"/>
  <c r="T240" i="6"/>
  <c r="U240" i="6" s="1"/>
  <c r="R240" i="6"/>
  <c r="S240" i="6" s="1"/>
  <c r="AG239" i="6"/>
  <c r="AH239" i="6" s="1"/>
  <c r="AE239" i="6"/>
  <c r="AA239" i="6"/>
  <c r="Z239" i="6"/>
  <c r="T239" i="6"/>
  <c r="U239" i="6" s="1"/>
  <c r="R239" i="6"/>
  <c r="S239" i="6" s="1"/>
  <c r="AG238" i="6"/>
  <c r="AH238" i="6" s="1"/>
  <c r="AE238" i="6"/>
  <c r="AA238" i="6"/>
  <c r="Z238" i="6"/>
  <c r="T238" i="6"/>
  <c r="U238" i="6" s="1"/>
  <c r="R238" i="6"/>
  <c r="S238" i="6" s="1"/>
  <c r="AG237" i="6"/>
  <c r="AH237" i="6" s="1"/>
  <c r="AE237" i="6"/>
  <c r="AA237" i="6"/>
  <c r="Z237" i="6"/>
  <c r="T237" i="6"/>
  <c r="U237" i="6" s="1"/>
  <c r="R237" i="6"/>
  <c r="S237" i="6" s="1"/>
  <c r="AG236" i="6"/>
  <c r="AH236" i="6" s="1"/>
  <c r="AE236" i="6"/>
  <c r="AA236" i="6"/>
  <c r="Z236" i="6"/>
  <c r="T236" i="6"/>
  <c r="U236" i="6" s="1"/>
  <c r="R236" i="6"/>
  <c r="S236" i="6" s="1"/>
  <c r="AG235" i="6"/>
  <c r="AH235" i="6" s="1"/>
  <c r="AE235" i="6"/>
  <c r="AA235" i="6"/>
  <c r="Z235" i="6"/>
  <c r="T235" i="6"/>
  <c r="U235" i="6" s="1"/>
  <c r="R235" i="6"/>
  <c r="S235" i="6" s="1"/>
  <c r="AG234" i="6"/>
  <c r="AH234" i="6" s="1"/>
  <c r="AE234" i="6"/>
  <c r="AA234" i="6"/>
  <c r="Z234" i="6"/>
  <c r="T234" i="6"/>
  <c r="U234" i="6" s="1"/>
  <c r="R234" i="6"/>
  <c r="S234" i="6" s="1"/>
  <c r="AG233" i="6"/>
  <c r="AH233" i="6" s="1"/>
  <c r="AE233" i="6"/>
  <c r="AA233" i="6"/>
  <c r="Z233" i="6"/>
  <c r="T233" i="6"/>
  <c r="U233" i="6" s="1"/>
  <c r="R233" i="6"/>
  <c r="S233" i="6" s="1"/>
  <c r="AG232" i="6"/>
  <c r="AH232" i="6" s="1"/>
  <c r="AE232" i="6"/>
  <c r="AA232" i="6"/>
  <c r="Z232" i="6"/>
  <c r="T232" i="6"/>
  <c r="U232" i="6" s="1"/>
  <c r="R232" i="6"/>
  <c r="S232" i="6" s="1"/>
  <c r="AG231" i="6"/>
  <c r="AH231" i="6" s="1"/>
  <c r="AE231" i="6"/>
  <c r="AA231" i="6"/>
  <c r="Z231" i="6"/>
  <c r="T231" i="6"/>
  <c r="U231" i="6" s="1"/>
  <c r="R231" i="6"/>
  <c r="S231" i="6" s="1"/>
  <c r="AG230" i="6"/>
  <c r="AH230" i="6" s="1"/>
  <c r="AE230" i="6"/>
  <c r="AA230" i="6"/>
  <c r="Z230" i="6"/>
  <c r="T230" i="6"/>
  <c r="U230" i="6" s="1"/>
  <c r="R230" i="6"/>
  <c r="S230" i="6" s="1"/>
  <c r="AG229" i="6"/>
  <c r="AH229" i="6" s="1"/>
  <c r="AE229" i="6"/>
  <c r="AA229" i="6"/>
  <c r="Z229" i="6"/>
  <c r="T229" i="6"/>
  <c r="U229" i="6" s="1"/>
  <c r="R229" i="6"/>
  <c r="S229" i="6" s="1"/>
  <c r="AG228" i="6"/>
  <c r="AH228" i="6" s="1"/>
  <c r="AE228" i="6"/>
  <c r="AA228" i="6"/>
  <c r="Z228" i="6"/>
  <c r="T228" i="6"/>
  <c r="U228" i="6" s="1"/>
  <c r="R228" i="6"/>
  <c r="S228" i="6" s="1"/>
  <c r="AG227" i="6"/>
  <c r="AH227" i="6" s="1"/>
  <c r="AE227" i="6"/>
  <c r="AA227" i="6"/>
  <c r="Z227" i="6"/>
  <c r="T227" i="6"/>
  <c r="U227" i="6" s="1"/>
  <c r="R227" i="6"/>
  <c r="S227" i="6" s="1"/>
  <c r="AG226" i="6"/>
  <c r="AH226" i="6" s="1"/>
  <c r="AE226" i="6"/>
  <c r="AA226" i="6"/>
  <c r="Z226" i="6"/>
  <c r="T226" i="6"/>
  <c r="U226" i="6" s="1"/>
  <c r="R226" i="6"/>
  <c r="S226" i="6" s="1"/>
  <c r="AG225" i="6"/>
  <c r="AH225" i="6" s="1"/>
  <c r="AE225" i="6"/>
  <c r="AA225" i="6"/>
  <c r="Z225" i="6"/>
  <c r="T225" i="6"/>
  <c r="U225" i="6" s="1"/>
  <c r="R225" i="6"/>
  <c r="S225" i="6" s="1"/>
  <c r="AG224" i="6"/>
  <c r="AH224" i="6" s="1"/>
  <c r="AE224" i="6"/>
  <c r="AA224" i="6"/>
  <c r="Z224" i="6"/>
  <c r="T224" i="6"/>
  <c r="U224" i="6" s="1"/>
  <c r="R224" i="6"/>
  <c r="S224" i="6" s="1"/>
  <c r="AG223" i="6"/>
  <c r="AH223" i="6" s="1"/>
  <c r="AE223" i="6"/>
  <c r="AA223" i="6"/>
  <c r="Z223" i="6"/>
  <c r="T223" i="6"/>
  <c r="U223" i="6" s="1"/>
  <c r="R223" i="6"/>
  <c r="S223" i="6" s="1"/>
  <c r="AG222" i="6"/>
  <c r="AH222" i="6" s="1"/>
  <c r="AE222" i="6"/>
  <c r="AA222" i="6"/>
  <c r="Z222" i="6"/>
  <c r="T222" i="6"/>
  <c r="U222" i="6" s="1"/>
  <c r="R222" i="6"/>
  <c r="S222" i="6" s="1"/>
  <c r="AG221" i="6"/>
  <c r="AH221" i="6" s="1"/>
  <c r="AE221" i="6"/>
  <c r="AA221" i="6"/>
  <c r="Z221" i="6"/>
  <c r="T221" i="6"/>
  <c r="R221" i="6"/>
  <c r="S221" i="6" s="1"/>
  <c r="AG220" i="6"/>
  <c r="AH220" i="6" s="1"/>
  <c r="AE220" i="6"/>
  <c r="AA220" i="6"/>
  <c r="Z220" i="6"/>
  <c r="T220" i="6"/>
  <c r="U220" i="6" s="1"/>
  <c r="R220" i="6"/>
  <c r="S220" i="6" s="1"/>
  <c r="AG219" i="6"/>
  <c r="AH219" i="6" s="1"/>
  <c r="AE219" i="6"/>
  <c r="AA219" i="6"/>
  <c r="Z219" i="6"/>
  <c r="T219" i="6"/>
  <c r="R219" i="6"/>
  <c r="S219" i="6" s="1"/>
  <c r="AG218" i="6"/>
  <c r="AH218" i="6" s="1"/>
  <c r="AE218" i="6"/>
  <c r="AA218" i="6"/>
  <c r="Z218" i="6"/>
  <c r="T218" i="6"/>
  <c r="U218" i="6" s="1"/>
  <c r="R218" i="6"/>
  <c r="S218" i="6" s="1"/>
  <c r="AG217" i="6"/>
  <c r="AH217" i="6" s="1"/>
  <c r="AE217" i="6"/>
  <c r="AA217" i="6"/>
  <c r="Z217" i="6"/>
  <c r="T217" i="6"/>
  <c r="R217" i="6"/>
  <c r="S217" i="6" s="1"/>
  <c r="AG216" i="6"/>
  <c r="AH216" i="6" s="1"/>
  <c r="AE216" i="6"/>
  <c r="AA216" i="6"/>
  <c r="Z216" i="6"/>
  <c r="T216" i="6"/>
  <c r="U216" i="6" s="1"/>
  <c r="R216" i="6"/>
  <c r="S216" i="6" s="1"/>
  <c r="AG215" i="6"/>
  <c r="AH215" i="6" s="1"/>
  <c r="AE215" i="6"/>
  <c r="AA215" i="6"/>
  <c r="Z215" i="6"/>
  <c r="T215" i="6"/>
  <c r="R215" i="6"/>
  <c r="S215" i="6" s="1"/>
  <c r="AG214" i="6"/>
  <c r="AH214" i="6" s="1"/>
  <c r="AE214" i="6"/>
  <c r="AA214" i="6"/>
  <c r="Z214" i="6"/>
  <c r="T214" i="6"/>
  <c r="U214" i="6" s="1"/>
  <c r="R214" i="6"/>
  <c r="S214" i="6" s="1"/>
  <c r="AG213" i="6"/>
  <c r="AH213" i="6" s="1"/>
  <c r="AE213" i="6"/>
  <c r="AA213" i="6"/>
  <c r="Z213" i="6"/>
  <c r="T213" i="6"/>
  <c r="R213" i="6"/>
  <c r="S213" i="6" s="1"/>
  <c r="AG212" i="6"/>
  <c r="AH212" i="6" s="1"/>
  <c r="AE212" i="6"/>
  <c r="AA212" i="6"/>
  <c r="Z212" i="6"/>
  <c r="T212" i="6"/>
  <c r="U212" i="6" s="1"/>
  <c r="R212" i="6"/>
  <c r="S212" i="6" s="1"/>
  <c r="AG211" i="6"/>
  <c r="AH211" i="6" s="1"/>
  <c r="AE211" i="6"/>
  <c r="AA211" i="6"/>
  <c r="Z211" i="6"/>
  <c r="T211" i="6"/>
  <c r="R211" i="6"/>
  <c r="S211" i="6" s="1"/>
  <c r="AG210" i="6"/>
  <c r="AH210" i="6" s="1"/>
  <c r="AE210" i="6"/>
  <c r="AA210" i="6"/>
  <c r="Z210" i="6"/>
  <c r="T210" i="6"/>
  <c r="U210" i="6" s="1"/>
  <c r="R210" i="6"/>
  <c r="S210" i="6" s="1"/>
  <c r="AG209" i="6"/>
  <c r="AH209" i="6" s="1"/>
  <c r="AE209" i="6"/>
  <c r="AA209" i="6"/>
  <c r="Z209" i="6"/>
  <c r="T209" i="6"/>
  <c r="R209" i="6"/>
  <c r="S209" i="6" s="1"/>
  <c r="AG208" i="6"/>
  <c r="AH208" i="6" s="1"/>
  <c r="AE208" i="6"/>
  <c r="AA208" i="6"/>
  <c r="Z208" i="6"/>
  <c r="T208" i="6"/>
  <c r="U208" i="6" s="1"/>
  <c r="R208" i="6"/>
  <c r="S208" i="6" s="1"/>
  <c r="AG207" i="6"/>
  <c r="AH207" i="6" s="1"/>
  <c r="AE207" i="6"/>
  <c r="AA207" i="6"/>
  <c r="Z207" i="6"/>
  <c r="T207" i="6"/>
  <c r="R207" i="6"/>
  <c r="S207" i="6" s="1"/>
  <c r="AG206" i="6"/>
  <c r="AH206" i="6" s="1"/>
  <c r="AE206" i="6"/>
  <c r="AA206" i="6"/>
  <c r="Z206" i="6"/>
  <c r="T206" i="6"/>
  <c r="U206" i="6" s="1"/>
  <c r="R206" i="6"/>
  <c r="S206" i="6" s="1"/>
  <c r="AG205" i="6"/>
  <c r="AH205" i="6" s="1"/>
  <c r="AE205" i="6"/>
  <c r="AA205" i="6"/>
  <c r="Z205" i="6"/>
  <c r="T205" i="6"/>
  <c r="R205" i="6"/>
  <c r="S205" i="6" s="1"/>
  <c r="AG204" i="6"/>
  <c r="AH204" i="6" s="1"/>
  <c r="AE204" i="6"/>
  <c r="AA204" i="6"/>
  <c r="Z204" i="6"/>
  <c r="T204" i="6"/>
  <c r="U204" i="6" s="1"/>
  <c r="R204" i="6"/>
  <c r="S204" i="6" s="1"/>
  <c r="AG203" i="6"/>
  <c r="AH203" i="6" s="1"/>
  <c r="AE203" i="6"/>
  <c r="AA203" i="6"/>
  <c r="Z203" i="6"/>
  <c r="T203" i="6"/>
  <c r="R203" i="6"/>
  <c r="S203" i="6" s="1"/>
  <c r="AG202" i="6"/>
  <c r="AH202" i="6" s="1"/>
  <c r="AE202" i="6"/>
  <c r="AA202" i="6"/>
  <c r="Z202" i="6"/>
  <c r="T202" i="6"/>
  <c r="U202" i="6" s="1"/>
  <c r="R202" i="6"/>
  <c r="S202" i="6" s="1"/>
  <c r="AG201" i="6"/>
  <c r="AH201" i="6" s="1"/>
  <c r="AE201" i="6"/>
  <c r="AA201" i="6"/>
  <c r="Z201" i="6"/>
  <c r="T201" i="6"/>
  <c r="R201" i="6"/>
  <c r="S201" i="6" s="1"/>
  <c r="AG200" i="6"/>
  <c r="AH200" i="6" s="1"/>
  <c r="AE200" i="6"/>
  <c r="AA200" i="6"/>
  <c r="Z200" i="6"/>
  <c r="T200" i="6"/>
  <c r="U200" i="6" s="1"/>
  <c r="R200" i="6"/>
  <c r="S200" i="6" s="1"/>
  <c r="AG199" i="6"/>
  <c r="AH199" i="6" s="1"/>
  <c r="AE199" i="6"/>
  <c r="AA199" i="6"/>
  <c r="Z199" i="6"/>
  <c r="T199" i="6"/>
  <c r="R199" i="6"/>
  <c r="S199" i="6" s="1"/>
  <c r="AG198" i="6"/>
  <c r="AH198" i="6" s="1"/>
  <c r="AE198" i="6"/>
  <c r="AA198" i="6"/>
  <c r="Z198" i="6"/>
  <c r="T198" i="6"/>
  <c r="U198" i="6" s="1"/>
  <c r="R198" i="6"/>
  <c r="S198" i="6" s="1"/>
  <c r="AG197" i="6"/>
  <c r="AH197" i="6" s="1"/>
  <c r="AE197" i="6"/>
  <c r="AA197" i="6"/>
  <c r="Z197" i="6"/>
  <c r="T197" i="6"/>
  <c r="R197" i="6"/>
  <c r="S197" i="6" s="1"/>
  <c r="AG196" i="6"/>
  <c r="AH196" i="6" s="1"/>
  <c r="AE196" i="6"/>
  <c r="AA196" i="6"/>
  <c r="Z196" i="6"/>
  <c r="T196" i="6"/>
  <c r="U196" i="6" s="1"/>
  <c r="R196" i="6"/>
  <c r="S196" i="6" s="1"/>
  <c r="AG195" i="6"/>
  <c r="AH195" i="6" s="1"/>
  <c r="AE195" i="6"/>
  <c r="AA195" i="6"/>
  <c r="Z195" i="6"/>
  <c r="T195" i="6"/>
  <c r="R195" i="6"/>
  <c r="S195" i="6" s="1"/>
  <c r="AG194" i="6"/>
  <c r="AH194" i="6" s="1"/>
  <c r="AE194" i="6"/>
  <c r="AA194" i="6"/>
  <c r="Z194" i="6"/>
  <c r="T194" i="6"/>
  <c r="U194" i="6" s="1"/>
  <c r="R194" i="6"/>
  <c r="S194" i="6" s="1"/>
  <c r="AG193" i="6"/>
  <c r="AH193" i="6" s="1"/>
  <c r="AE193" i="6"/>
  <c r="AA193" i="6"/>
  <c r="Z193" i="6"/>
  <c r="T193" i="6"/>
  <c r="R193" i="6"/>
  <c r="S193" i="6" s="1"/>
  <c r="AG192" i="6"/>
  <c r="AH192" i="6" s="1"/>
  <c r="AE192" i="6"/>
  <c r="AA192" i="6"/>
  <c r="Z192" i="6"/>
  <c r="T192" i="6"/>
  <c r="U192" i="6" s="1"/>
  <c r="R192" i="6"/>
  <c r="S192" i="6" s="1"/>
  <c r="AG191" i="6"/>
  <c r="AH191" i="6" s="1"/>
  <c r="AE191" i="6"/>
  <c r="AA191" i="6"/>
  <c r="Z191" i="6"/>
  <c r="T191" i="6"/>
  <c r="R191" i="6"/>
  <c r="S191" i="6" s="1"/>
  <c r="AG190" i="6"/>
  <c r="AH190" i="6" s="1"/>
  <c r="AE190" i="6"/>
  <c r="AA190" i="6"/>
  <c r="Z190" i="6"/>
  <c r="T190" i="6"/>
  <c r="U190" i="6" s="1"/>
  <c r="R190" i="6"/>
  <c r="S190" i="6" s="1"/>
  <c r="AG189" i="6"/>
  <c r="AH189" i="6" s="1"/>
  <c r="AE189" i="6"/>
  <c r="AA189" i="6"/>
  <c r="Z189" i="6"/>
  <c r="T189" i="6"/>
  <c r="R189" i="6"/>
  <c r="S189" i="6" s="1"/>
  <c r="AG188" i="6"/>
  <c r="AH188" i="6" s="1"/>
  <c r="AE188" i="6"/>
  <c r="AA188" i="6"/>
  <c r="Z188" i="6"/>
  <c r="T188" i="6"/>
  <c r="U188" i="6" s="1"/>
  <c r="R188" i="6"/>
  <c r="S188" i="6" s="1"/>
  <c r="AG187" i="6"/>
  <c r="AH187" i="6" s="1"/>
  <c r="AE187" i="6"/>
  <c r="AA187" i="6"/>
  <c r="Z187" i="6"/>
  <c r="T187" i="6"/>
  <c r="R187" i="6"/>
  <c r="S187" i="6" s="1"/>
  <c r="AG186" i="6"/>
  <c r="AH186" i="6" s="1"/>
  <c r="AE186" i="6"/>
  <c r="AA186" i="6"/>
  <c r="Z186" i="6"/>
  <c r="T186" i="6"/>
  <c r="U186" i="6" s="1"/>
  <c r="R186" i="6"/>
  <c r="S186" i="6" s="1"/>
  <c r="AG185" i="6"/>
  <c r="AH185" i="6" s="1"/>
  <c r="AE185" i="6"/>
  <c r="AA185" i="6"/>
  <c r="Z185" i="6"/>
  <c r="T185" i="6"/>
  <c r="R185" i="6"/>
  <c r="S185" i="6" s="1"/>
  <c r="AG184" i="6"/>
  <c r="AH184" i="6" s="1"/>
  <c r="AE184" i="6"/>
  <c r="AA184" i="6"/>
  <c r="Z184" i="6"/>
  <c r="T184" i="6"/>
  <c r="U184" i="6" s="1"/>
  <c r="R184" i="6"/>
  <c r="S184" i="6" s="1"/>
  <c r="AG183" i="6"/>
  <c r="AH183" i="6" s="1"/>
  <c r="AE183" i="6"/>
  <c r="AA183" i="6"/>
  <c r="Z183" i="6"/>
  <c r="T183" i="6"/>
  <c r="R183" i="6"/>
  <c r="S183" i="6" s="1"/>
  <c r="AG182" i="6"/>
  <c r="AH182" i="6" s="1"/>
  <c r="AE182" i="6"/>
  <c r="AA182" i="6"/>
  <c r="Z182" i="6"/>
  <c r="T182" i="6"/>
  <c r="U182" i="6" s="1"/>
  <c r="R182" i="6"/>
  <c r="S182" i="6" s="1"/>
  <c r="AG181" i="6"/>
  <c r="AH181" i="6" s="1"/>
  <c r="AE181" i="6"/>
  <c r="AA181" i="6"/>
  <c r="Z181" i="6"/>
  <c r="T181" i="6"/>
  <c r="R181" i="6"/>
  <c r="S181" i="6" s="1"/>
  <c r="AG180" i="6"/>
  <c r="AH180" i="6" s="1"/>
  <c r="AE180" i="6"/>
  <c r="AA180" i="6"/>
  <c r="Z180" i="6"/>
  <c r="T180" i="6"/>
  <c r="U180" i="6" s="1"/>
  <c r="R180" i="6"/>
  <c r="S180" i="6" s="1"/>
  <c r="AG179" i="6"/>
  <c r="AH179" i="6" s="1"/>
  <c r="AE179" i="6"/>
  <c r="AA179" i="6"/>
  <c r="Z179" i="6"/>
  <c r="T179" i="6"/>
  <c r="R179" i="6"/>
  <c r="S179" i="6" s="1"/>
  <c r="AG178" i="6"/>
  <c r="AH178" i="6" s="1"/>
  <c r="AE178" i="6"/>
  <c r="AA178" i="6"/>
  <c r="Z178" i="6"/>
  <c r="T178" i="6"/>
  <c r="U178" i="6" s="1"/>
  <c r="R178" i="6"/>
  <c r="S178" i="6" s="1"/>
  <c r="AG177" i="6"/>
  <c r="AH177" i="6" s="1"/>
  <c r="AE177" i="6"/>
  <c r="AA177" i="6"/>
  <c r="Z177" i="6"/>
  <c r="T177" i="6"/>
  <c r="R177" i="6"/>
  <c r="S177" i="6" s="1"/>
  <c r="AG176" i="6"/>
  <c r="AH176" i="6" s="1"/>
  <c r="AE176" i="6"/>
  <c r="AA176" i="6"/>
  <c r="Z176" i="6"/>
  <c r="T176" i="6"/>
  <c r="U176" i="6" s="1"/>
  <c r="R176" i="6"/>
  <c r="S176" i="6" s="1"/>
  <c r="AG175" i="6"/>
  <c r="AH175" i="6" s="1"/>
  <c r="AE175" i="6"/>
  <c r="AA175" i="6"/>
  <c r="Z175" i="6"/>
  <c r="T175" i="6"/>
  <c r="R175" i="6"/>
  <c r="S175" i="6" s="1"/>
  <c r="AG174" i="6"/>
  <c r="AH174" i="6" s="1"/>
  <c r="AE174" i="6"/>
  <c r="AA174" i="6"/>
  <c r="Z174" i="6"/>
  <c r="T174" i="6"/>
  <c r="U174" i="6" s="1"/>
  <c r="R174" i="6"/>
  <c r="S174" i="6" s="1"/>
  <c r="AG173" i="6"/>
  <c r="AH173" i="6" s="1"/>
  <c r="AE173" i="6"/>
  <c r="AA173" i="6"/>
  <c r="Z173" i="6"/>
  <c r="T173" i="6"/>
  <c r="R173" i="6"/>
  <c r="S173" i="6" s="1"/>
  <c r="AG172" i="6"/>
  <c r="AH172" i="6" s="1"/>
  <c r="AE172" i="6"/>
  <c r="AA172" i="6"/>
  <c r="Z172" i="6"/>
  <c r="T172" i="6"/>
  <c r="U172" i="6" s="1"/>
  <c r="R172" i="6"/>
  <c r="S172" i="6" s="1"/>
  <c r="AG171" i="6"/>
  <c r="AH171" i="6" s="1"/>
  <c r="AE171" i="6"/>
  <c r="AA171" i="6"/>
  <c r="Z171" i="6"/>
  <c r="T171" i="6"/>
  <c r="R171" i="6"/>
  <c r="S171" i="6" s="1"/>
  <c r="AG170" i="6"/>
  <c r="AH170" i="6" s="1"/>
  <c r="AE170" i="6"/>
  <c r="AA170" i="6"/>
  <c r="Z170" i="6"/>
  <c r="T170" i="6"/>
  <c r="U170" i="6" s="1"/>
  <c r="R170" i="6"/>
  <c r="S170" i="6" s="1"/>
  <c r="AG169" i="6"/>
  <c r="AH169" i="6" s="1"/>
  <c r="AE169" i="6"/>
  <c r="AA169" i="6"/>
  <c r="Z169" i="6"/>
  <c r="T169" i="6"/>
  <c r="R169" i="6"/>
  <c r="S169" i="6" s="1"/>
  <c r="AG168" i="6"/>
  <c r="AH168" i="6" s="1"/>
  <c r="AE168" i="6"/>
  <c r="AA168" i="6"/>
  <c r="Z168" i="6"/>
  <c r="T168" i="6"/>
  <c r="U168" i="6" s="1"/>
  <c r="R168" i="6"/>
  <c r="S168" i="6" s="1"/>
  <c r="AG167" i="6"/>
  <c r="AH167" i="6" s="1"/>
  <c r="AE167" i="6"/>
  <c r="AA167" i="6"/>
  <c r="Z167" i="6"/>
  <c r="T167" i="6"/>
  <c r="R167" i="6"/>
  <c r="S167" i="6" s="1"/>
  <c r="AG166" i="6"/>
  <c r="AH166" i="6" s="1"/>
  <c r="AE166" i="6"/>
  <c r="AA166" i="6"/>
  <c r="Z166" i="6"/>
  <c r="T166" i="6"/>
  <c r="U166" i="6" s="1"/>
  <c r="R166" i="6"/>
  <c r="S166" i="6" s="1"/>
  <c r="AG165" i="6"/>
  <c r="AH165" i="6" s="1"/>
  <c r="AE165" i="6"/>
  <c r="AA165" i="6"/>
  <c r="Z165" i="6"/>
  <c r="T165" i="6"/>
  <c r="R165" i="6"/>
  <c r="S165" i="6" s="1"/>
  <c r="AG164" i="6"/>
  <c r="AH164" i="6" s="1"/>
  <c r="AE164" i="6"/>
  <c r="AA164" i="6"/>
  <c r="Z164" i="6"/>
  <c r="T164" i="6"/>
  <c r="U164" i="6" s="1"/>
  <c r="R164" i="6"/>
  <c r="S164" i="6" s="1"/>
  <c r="AG163" i="6"/>
  <c r="AH163" i="6" s="1"/>
  <c r="AE163" i="6"/>
  <c r="AA163" i="6"/>
  <c r="Z163" i="6"/>
  <c r="T163" i="6"/>
  <c r="U163" i="6" s="1"/>
  <c r="R163" i="6"/>
  <c r="S163" i="6" s="1"/>
  <c r="AG162" i="6"/>
  <c r="AH162" i="6" s="1"/>
  <c r="AE162" i="6"/>
  <c r="AA162" i="6"/>
  <c r="Z162" i="6"/>
  <c r="T162" i="6"/>
  <c r="U162" i="6" s="1"/>
  <c r="R162" i="6"/>
  <c r="S162" i="6" s="1"/>
  <c r="AG161" i="6"/>
  <c r="AH161" i="6" s="1"/>
  <c r="AE161" i="6"/>
  <c r="AA161" i="6"/>
  <c r="Z161" i="6"/>
  <c r="T161" i="6"/>
  <c r="R161" i="6"/>
  <c r="S161" i="6" s="1"/>
  <c r="AG160" i="6"/>
  <c r="AH160" i="6" s="1"/>
  <c r="AE160" i="6"/>
  <c r="AA160" i="6"/>
  <c r="Z160" i="6"/>
  <c r="T160" i="6"/>
  <c r="U160" i="6" s="1"/>
  <c r="R160" i="6"/>
  <c r="S160" i="6" s="1"/>
  <c r="AG159" i="6"/>
  <c r="AH159" i="6" s="1"/>
  <c r="AE159" i="6"/>
  <c r="AA159" i="6"/>
  <c r="Z159" i="6"/>
  <c r="T159" i="6"/>
  <c r="U159" i="6" s="1"/>
  <c r="R159" i="6"/>
  <c r="S159" i="6" s="1"/>
  <c r="AG158" i="6"/>
  <c r="AH158" i="6" s="1"/>
  <c r="AE158" i="6"/>
  <c r="AA158" i="6"/>
  <c r="Z158" i="6"/>
  <c r="T158" i="6"/>
  <c r="U158" i="6" s="1"/>
  <c r="R158" i="6"/>
  <c r="S158" i="6" s="1"/>
  <c r="AG157" i="6"/>
  <c r="AH157" i="6" s="1"/>
  <c r="AE157" i="6"/>
  <c r="AA157" i="6"/>
  <c r="Z157" i="6"/>
  <c r="T157" i="6"/>
  <c r="R157" i="6"/>
  <c r="S157" i="6" s="1"/>
  <c r="AG156" i="6"/>
  <c r="AH156" i="6" s="1"/>
  <c r="AE156" i="6"/>
  <c r="AA156" i="6"/>
  <c r="Z156" i="6"/>
  <c r="T156" i="6"/>
  <c r="U156" i="6" s="1"/>
  <c r="R156" i="6"/>
  <c r="S156" i="6" s="1"/>
  <c r="AG155" i="6"/>
  <c r="AH155" i="6" s="1"/>
  <c r="AE155" i="6"/>
  <c r="AA155" i="6"/>
  <c r="Z155" i="6"/>
  <c r="T155" i="6"/>
  <c r="U155" i="6" s="1"/>
  <c r="R155" i="6"/>
  <c r="S155" i="6" s="1"/>
  <c r="AG154" i="6"/>
  <c r="AH154" i="6" s="1"/>
  <c r="AE154" i="6"/>
  <c r="AA154" i="6"/>
  <c r="Z154" i="6"/>
  <c r="T154" i="6"/>
  <c r="U154" i="6" s="1"/>
  <c r="R154" i="6"/>
  <c r="S154" i="6" s="1"/>
  <c r="AG153" i="6"/>
  <c r="AH153" i="6" s="1"/>
  <c r="AE153" i="6"/>
  <c r="AA153" i="6"/>
  <c r="Z153" i="6"/>
  <c r="T153" i="6"/>
  <c r="R153" i="6"/>
  <c r="S153" i="6" s="1"/>
  <c r="AG152" i="6"/>
  <c r="AH152" i="6" s="1"/>
  <c r="AE152" i="6"/>
  <c r="AA152" i="6"/>
  <c r="Z152" i="6"/>
  <c r="U152" i="6"/>
  <c r="T152" i="6"/>
  <c r="R152" i="6"/>
  <c r="S152" i="6" s="1"/>
  <c r="AG151" i="6"/>
  <c r="AH151" i="6" s="1"/>
  <c r="AE151" i="6"/>
  <c r="AA151" i="6"/>
  <c r="Z151" i="6"/>
  <c r="T151" i="6"/>
  <c r="U151" i="6" s="1"/>
  <c r="R151" i="6"/>
  <c r="S151" i="6" s="1"/>
  <c r="AG150" i="6"/>
  <c r="AH150" i="6" s="1"/>
  <c r="AE150" i="6"/>
  <c r="AA150" i="6"/>
  <c r="Z150" i="6"/>
  <c r="T150" i="6"/>
  <c r="U150" i="6" s="1"/>
  <c r="R150" i="6"/>
  <c r="S150" i="6" s="1"/>
  <c r="AG149" i="6"/>
  <c r="AH149" i="6" s="1"/>
  <c r="AE149" i="6"/>
  <c r="AA149" i="6"/>
  <c r="Z149" i="6"/>
  <c r="T149" i="6"/>
  <c r="R149" i="6"/>
  <c r="S149" i="6" s="1"/>
  <c r="AG148" i="6"/>
  <c r="AH148" i="6" s="1"/>
  <c r="AE148" i="6"/>
  <c r="AA148" i="6"/>
  <c r="Z148" i="6"/>
  <c r="T148" i="6"/>
  <c r="U148" i="6" s="1"/>
  <c r="R148" i="6"/>
  <c r="S148" i="6" s="1"/>
  <c r="AG147" i="6"/>
  <c r="AH147" i="6" s="1"/>
  <c r="AE147" i="6"/>
  <c r="AA147" i="6"/>
  <c r="Z147" i="6"/>
  <c r="T147" i="6"/>
  <c r="U147" i="6" s="1"/>
  <c r="R147" i="6"/>
  <c r="S147" i="6" s="1"/>
  <c r="AG146" i="6"/>
  <c r="AH146" i="6" s="1"/>
  <c r="AE146" i="6"/>
  <c r="AA146" i="6"/>
  <c r="Z146" i="6"/>
  <c r="T146" i="6"/>
  <c r="U146" i="6" s="1"/>
  <c r="R146" i="6"/>
  <c r="S146" i="6" s="1"/>
  <c r="AG145" i="6"/>
  <c r="AH145" i="6" s="1"/>
  <c r="AE145" i="6"/>
  <c r="AA145" i="6"/>
  <c r="Z145" i="6"/>
  <c r="T145" i="6"/>
  <c r="R145" i="6"/>
  <c r="S145" i="6" s="1"/>
  <c r="AG144" i="6"/>
  <c r="AH144" i="6" s="1"/>
  <c r="AE144" i="6"/>
  <c r="AA144" i="6"/>
  <c r="Z144" i="6"/>
  <c r="T144" i="6"/>
  <c r="U144" i="6" s="1"/>
  <c r="R144" i="6"/>
  <c r="S144" i="6" s="1"/>
  <c r="AG143" i="6"/>
  <c r="AH143" i="6" s="1"/>
  <c r="AE143" i="6"/>
  <c r="AA143" i="6"/>
  <c r="Z143" i="6"/>
  <c r="T143" i="6"/>
  <c r="R143" i="6"/>
  <c r="S143" i="6" s="1"/>
  <c r="AG142" i="6"/>
  <c r="AH142" i="6" s="1"/>
  <c r="AE142" i="6"/>
  <c r="AA142" i="6"/>
  <c r="Z142" i="6"/>
  <c r="T142" i="6"/>
  <c r="U142" i="6" s="1"/>
  <c r="R142" i="6"/>
  <c r="S142" i="6" s="1"/>
  <c r="AG141" i="6"/>
  <c r="AH141" i="6" s="1"/>
  <c r="AE141" i="6"/>
  <c r="AA141" i="6"/>
  <c r="Z141" i="6"/>
  <c r="T141" i="6"/>
  <c r="R141" i="6"/>
  <c r="S141" i="6" s="1"/>
  <c r="AG140" i="6"/>
  <c r="AH140" i="6" s="1"/>
  <c r="AE140" i="6"/>
  <c r="AA140" i="6"/>
  <c r="Z140" i="6"/>
  <c r="T140" i="6"/>
  <c r="U140" i="6" s="1"/>
  <c r="R140" i="6"/>
  <c r="S140" i="6" s="1"/>
  <c r="AG139" i="6"/>
  <c r="AH139" i="6" s="1"/>
  <c r="AE139" i="6"/>
  <c r="AA139" i="6"/>
  <c r="Z139" i="6"/>
  <c r="T139" i="6"/>
  <c r="R139" i="6"/>
  <c r="S139" i="6" s="1"/>
  <c r="AG138" i="6"/>
  <c r="AH138" i="6" s="1"/>
  <c r="AE138" i="6"/>
  <c r="AA138" i="6"/>
  <c r="Z138" i="6"/>
  <c r="T138" i="6"/>
  <c r="U138" i="6" s="1"/>
  <c r="R138" i="6"/>
  <c r="S138" i="6" s="1"/>
  <c r="AG137" i="6"/>
  <c r="AH137" i="6" s="1"/>
  <c r="AE137" i="6"/>
  <c r="AA137" i="6"/>
  <c r="Z137" i="6"/>
  <c r="T137" i="6"/>
  <c r="R137" i="6"/>
  <c r="S137" i="6" s="1"/>
  <c r="AG136" i="6"/>
  <c r="AH136" i="6" s="1"/>
  <c r="AE136" i="6"/>
  <c r="AA136" i="6"/>
  <c r="Z136" i="6"/>
  <c r="T136" i="6"/>
  <c r="U136" i="6" s="1"/>
  <c r="R136" i="6"/>
  <c r="S136" i="6" s="1"/>
  <c r="AG135" i="6"/>
  <c r="AH135" i="6" s="1"/>
  <c r="AE135" i="6"/>
  <c r="AA135" i="6"/>
  <c r="Z135" i="6"/>
  <c r="T135" i="6"/>
  <c r="U135" i="6" s="1"/>
  <c r="R135" i="6"/>
  <c r="S135" i="6" s="1"/>
  <c r="AG134" i="6"/>
  <c r="AH134" i="6" s="1"/>
  <c r="AE134" i="6"/>
  <c r="AA134" i="6"/>
  <c r="Z134" i="6"/>
  <c r="T134" i="6"/>
  <c r="U134" i="6" s="1"/>
  <c r="R134" i="6"/>
  <c r="S134" i="6" s="1"/>
  <c r="AG133" i="6"/>
  <c r="AH133" i="6" s="1"/>
  <c r="AE133" i="6"/>
  <c r="AA133" i="6"/>
  <c r="Z133" i="6"/>
  <c r="T133" i="6"/>
  <c r="R133" i="6"/>
  <c r="S133" i="6" s="1"/>
  <c r="AG132" i="6"/>
  <c r="AH132" i="6" s="1"/>
  <c r="AE132" i="6"/>
  <c r="AA132" i="6"/>
  <c r="Z132" i="6"/>
  <c r="T132" i="6"/>
  <c r="U132" i="6" s="1"/>
  <c r="R132" i="6"/>
  <c r="S132" i="6" s="1"/>
  <c r="AG131" i="6"/>
  <c r="AH131" i="6" s="1"/>
  <c r="AE131" i="6"/>
  <c r="AA131" i="6"/>
  <c r="Z131" i="6"/>
  <c r="T131" i="6"/>
  <c r="U131" i="6" s="1"/>
  <c r="R131" i="6"/>
  <c r="S131" i="6" s="1"/>
  <c r="AG130" i="6"/>
  <c r="AH130" i="6" s="1"/>
  <c r="AE130" i="6"/>
  <c r="AA130" i="6"/>
  <c r="Z130" i="6"/>
  <c r="T130" i="6"/>
  <c r="U130" i="6" s="1"/>
  <c r="R130" i="6"/>
  <c r="S130" i="6" s="1"/>
  <c r="AG129" i="6"/>
  <c r="AH129" i="6" s="1"/>
  <c r="AE129" i="6"/>
  <c r="AA129" i="6"/>
  <c r="Z129" i="6"/>
  <c r="T129" i="6"/>
  <c r="R129" i="6"/>
  <c r="S129" i="6" s="1"/>
  <c r="AG128" i="6"/>
  <c r="AH128" i="6" s="1"/>
  <c r="AE128" i="6"/>
  <c r="AA128" i="6"/>
  <c r="Z128" i="6"/>
  <c r="T128" i="6"/>
  <c r="U128" i="6" s="1"/>
  <c r="R128" i="6"/>
  <c r="S128" i="6" s="1"/>
  <c r="AG127" i="6"/>
  <c r="AH127" i="6" s="1"/>
  <c r="AE127" i="6"/>
  <c r="AA127" i="6"/>
  <c r="Z127" i="6"/>
  <c r="T127" i="6"/>
  <c r="R127" i="6"/>
  <c r="S127" i="6" s="1"/>
  <c r="AG126" i="6"/>
  <c r="AH126" i="6" s="1"/>
  <c r="AE126" i="6"/>
  <c r="AA126" i="6"/>
  <c r="Z126" i="6"/>
  <c r="T126" i="6"/>
  <c r="U126" i="6" s="1"/>
  <c r="R126" i="6"/>
  <c r="S126" i="6" s="1"/>
  <c r="AG125" i="6"/>
  <c r="AH125" i="6" s="1"/>
  <c r="AE125" i="6"/>
  <c r="AA125" i="6"/>
  <c r="Z125" i="6"/>
  <c r="T125" i="6"/>
  <c r="R125" i="6"/>
  <c r="S125" i="6" s="1"/>
  <c r="AG124" i="6"/>
  <c r="AH124" i="6" s="1"/>
  <c r="AE124" i="6"/>
  <c r="AA124" i="6"/>
  <c r="Z124" i="6"/>
  <c r="T124" i="6"/>
  <c r="U124" i="6" s="1"/>
  <c r="R124" i="6"/>
  <c r="S124" i="6" s="1"/>
  <c r="AG123" i="6"/>
  <c r="AH123" i="6" s="1"/>
  <c r="AE123" i="6"/>
  <c r="AA123" i="6"/>
  <c r="Z123" i="6"/>
  <c r="T123" i="6"/>
  <c r="U123" i="6" s="1"/>
  <c r="R123" i="6"/>
  <c r="S123" i="6" s="1"/>
  <c r="AG122" i="6"/>
  <c r="AH122" i="6" s="1"/>
  <c r="AE122" i="6"/>
  <c r="AA122" i="6"/>
  <c r="Z122" i="6"/>
  <c r="T122" i="6"/>
  <c r="U122" i="6" s="1"/>
  <c r="R122" i="6"/>
  <c r="S122" i="6" s="1"/>
  <c r="AG121" i="6"/>
  <c r="AH121" i="6" s="1"/>
  <c r="AE121" i="6"/>
  <c r="AA121" i="6"/>
  <c r="Z121" i="6"/>
  <c r="T121" i="6"/>
  <c r="R121" i="6"/>
  <c r="S121" i="6" s="1"/>
  <c r="AG120" i="6"/>
  <c r="AH120" i="6" s="1"/>
  <c r="AE120" i="6"/>
  <c r="AA120" i="6"/>
  <c r="Z120" i="6"/>
  <c r="T120" i="6"/>
  <c r="U120" i="6" s="1"/>
  <c r="R120" i="6"/>
  <c r="S120" i="6" s="1"/>
  <c r="AG119" i="6"/>
  <c r="AH119" i="6" s="1"/>
  <c r="AE119" i="6"/>
  <c r="AA119" i="6"/>
  <c r="Z119" i="6"/>
  <c r="T119" i="6"/>
  <c r="U119" i="6" s="1"/>
  <c r="R119" i="6"/>
  <c r="S119" i="6" s="1"/>
  <c r="AG118" i="6"/>
  <c r="AH118" i="6" s="1"/>
  <c r="AE118" i="6"/>
  <c r="AA118" i="6"/>
  <c r="Z118" i="6"/>
  <c r="T118" i="6"/>
  <c r="U118" i="6" s="1"/>
  <c r="R118" i="6"/>
  <c r="S118" i="6" s="1"/>
  <c r="AG117" i="6"/>
  <c r="AH117" i="6" s="1"/>
  <c r="AE117" i="6"/>
  <c r="AA117" i="6"/>
  <c r="Z117" i="6"/>
  <c r="T117" i="6"/>
  <c r="R117" i="6"/>
  <c r="S117" i="6" s="1"/>
  <c r="AG116" i="6"/>
  <c r="AH116" i="6" s="1"/>
  <c r="AE116" i="6"/>
  <c r="AA116" i="6"/>
  <c r="Z116" i="6"/>
  <c r="T116" i="6"/>
  <c r="U116" i="6" s="1"/>
  <c r="R116" i="6"/>
  <c r="S116" i="6" s="1"/>
  <c r="AG115" i="6"/>
  <c r="AH115" i="6" s="1"/>
  <c r="AE115" i="6"/>
  <c r="AA115" i="6"/>
  <c r="Z115" i="6"/>
  <c r="T115" i="6"/>
  <c r="U115" i="6" s="1"/>
  <c r="R115" i="6"/>
  <c r="S115" i="6" s="1"/>
  <c r="AG114" i="6"/>
  <c r="AH114" i="6" s="1"/>
  <c r="AE114" i="6"/>
  <c r="AA114" i="6"/>
  <c r="Z114" i="6"/>
  <c r="T114" i="6"/>
  <c r="U114" i="6" s="1"/>
  <c r="R114" i="6"/>
  <c r="S114" i="6" s="1"/>
  <c r="AG113" i="6"/>
  <c r="AH113" i="6" s="1"/>
  <c r="AE113" i="6"/>
  <c r="AA113" i="6"/>
  <c r="Z113" i="6"/>
  <c r="T113" i="6"/>
  <c r="R113" i="6"/>
  <c r="S113" i="6" s="1"/>
  <c r="AG112" i="6"/>
  <c r="AH112" i="6" s="1"/>
  <c r="AE112" i="6"/>
  <c r="AA112" i="6"/>
  <c r="Z112" i="6"/>
  <c r="T112" i="6"/>
  <c r="U112" i="6" s="1"/>
  <c r="R112" i="6"/>
  <c r="S112" i="6" s="1"/>
  <c r="AG111" i="6"/>
  <c r="AH111" i="6" s="1"/>
  <c r="AE111" i="6"/>
  <c r="AA111" i="6"/>
  <c r="Z111" i="6"/>
  <c r="T111" i="6"/>
  <c r="U111" i="6" s="1"/>
  <c r="R111" i="6"/>
  <c r="S111" i="6" s="1"/>
  <c r="AG110" i="6"/>
  <c r="AH110" i="6" s="1"/>
  <c r="AE110" i="6"/>
  <c r="AA110" i="6"/>
  <c r="Z110" i="6"/>
  <c r="T110" i="6"/>
  <c r="U110" i="6" s="1"/>
  <c r="R110" i="6"/>
  <c r="S110" i="6" s="1"/>
  <c r="AG109" i="6"/>
  <c r="AH109" i="6" s="1"/>
  <c r="AE109" i="6"/>
  <c r="AA109" i="6"/>
  <c r="Z109" i="6"/>
  <c r="T109" i="6"/>
  <c r="R109" i="6"/>
  <c r="S109" i="6" s="1"/>
  <c r="AG108" i="6"/>
  <c r="AH108" i="6" s="1"/>
  <c r="AE108" i="6"/>
  <c r="AA108" i="6"/>
  <c r="Z108" i="6"/>
  <c r="T108" i="6"/>
  <c r="U108" i="6" s="1"/>
  <c r="R108" i="6"/>
  <c r="S108" i="6" s="1"/>
  <c r="AG107" i="6"/>
  <c r="AH107" i="6" s="1"/>
  <c r="AE107" i="6"/>
  <c r="AA107" i="6"/>
  <c r="Z107" i="6"/>
  <c r="T107" i="6"/>
  <c r="U107" i="6" s="1"/>
  <c r="R107" i="6"/>
  <c r="S107" i="6" s="1"/>
  <c r="AG106" i="6"/>
  <c r="AH106" i="6" s="1"/>
  <c r="AE106" i="6"/>
  <c r="AA106" i="6"/>
  <c r="Z106" i="6"/>
  <c r="T106" i="6"/>
  <c r="U106" i="6" s="1"/>
  <c r="R106" i="6"/>
  <c r="S106" i="6" s="1"/>
  <c r="AG105" i="6"/>
  <c r="AH105" i="6" s="1"/>
  <c r="AE105" i="6"/>
  <c r="AA105" i="6"/>
  <c r="Z105" i="6"/>
  <c r="T105" i="6"/>
  <c r="R105" i="6"/>
  <c r="S105" i="6" s="1"/>
  <c r="AG104" i="6"/>
  <c r="AH104" i="6" s="1"/>
  <c r="AE104" i="6"/>
  <c r="AA104" i="6"/>
  <c r="Z104" i="6"/>
  <c r="T104" i="6"/>
  <c r="U104" i="6" s="1"/>
  <c r="R104" i="6"/>
  <c r="S104" i="6" s="1"/>
  <c r="AG103" i="6"/>
  <c r="AH103" i="6" s="1"/>
  <c r="AE103" i="6"/>
  <c r="AA103" i="6"/>
  <c r="Z103" i="6"/>
  <c r="T103" i="6"/>
  <c r="U103" i="6" s="1"/>
  <c r="R103" i="6"/>
  <c r="S103" i="6" s="1"/>
  <c r="AG102" i="6"/>
  <c r="AH102" i="6" s="1"/>
  <c r="AE102" i="6"/>
  <c r="AA102" i="6"/>
  <c r="Z102" i="6"/>
  <c r="T102" i="6"/>
  <c r="U102" i="6" s="1"/>
  <c r="R102" i="6"/>
  <c r="S102" i="6" s="1"/>
  <c r="AG101" i="6"/>
  <c r="AH101" i="6" s="1"/>
  <c r="AE101" i="6"/>
  <c r="AA101" i="6"/>
  <c r="Z101" i="6"/>
  <c r="T101" i="6"/>
  <c r="R101" i="6"/>
  <c r="S101" i="6" s="1"/>
  <c r="AG100" i="6"/>
  <c r="AH100" i="6" s="1"/>
  <c r="AE100" i="6"/>
  <c r="AA100" i="6"/>
  <c r="Z100" i="6"/>
  <c r="T100" i="6"/>
  <c r="U100" i="6" s="1"/>
  <c r="R100" i="6"/>
  <c r="S100" i="6" s="1"/>
  <c r="AG99" i="6"/>
  <c r="AH99" i="6" s="1"/>
  <c r="AE99" i="6"/>
  <c r="AA99" i="6"/>
  <c r="Z99" i="6"/>
  <c r="T99" i="6"/>
  <c r="U99" i="6" s="1"/>
  <c r="R99" i="6"/>
  <c r="S99" i="6" s="1"/>
  <c r="AG98" i="6"/>
  <c r="AH98" i="6" s="1"/>
  <c r="AE98" i="6"/>
  <c r="AA98" i="6"/>
  <c r="Z98" i="6"/>
  <c r="T98" i="6"/>
  <c r="U98" i="6" s="1"/>
  <c r="R98" i="6"/>
  <c r="S98" i="6" s="1"/>
  <c r="AG97" i="6"/>
  <c r="AH97" i="6" s="1"/>
  <c r="AE97" i="6"/>
  <c r="AA97" i="6"/>
  <c r="Z97" i="6"/>
  <c r="T97" i="6"/>
  <c r="R97" i="6"/>
  <c r="S97" i="6" s="1"/>
  <c r="AG96" i="6"/>
  <c r="AH96" i="6" s="1"/>
  <c r="AE96" i="6"/>
  <c r="AA96" i="6"/>
  <c r="Z96" i="6"/>
  <c r="T96" i="6"/>
  <c r="U96" i="6" s="1"/>
  <c r="R96" i="6"/>
  <c r="S96" i="6" s="1"/>
  <c r="AG95" i="6"/>
  <c r="AH95" i="6" s="1"/>
  <c r="AE95" i="6"/>
  <c r="AA95" i="6"/>
  <c r="Z95" i="6"/>
  <c r="T95" i="6"/>
  <c r="U95" i="6" s="1"/>
  <c r="R95" i="6"/>
  <c r="S95" i="6" s="1"/>
  <c r="AG94" i="6"/>
  <c r="AH94" i="6" s="1"/>
  <c r="AE94" i="6"/>
  <c r="AA94" i="6"/>
  <c r="Z94" i="6"/>
  <c r="T94" i="6"/>
  <c r="U94" i="6" s="1"/>
  <c r="R94" i="6"/>
  <c r="S94" i="6" s="1"/>
  <c r="AG93" i="6"/>
  <c r="AH93" i="6" s="1"/>
  <c r="AE93" i="6"/>
  <c r="AA93" i="6"/>
  <c r="Z93" i="6"/>
  <c r="T93" i="6"/>
  <c r="R93" i="6"/>
  <c r="S93" i="6" s="1"/>
  <c r="AG92" i="6"/>
  <c r="AH92" i="6" s="1"/>
  <c r="AE92" i="6"/>
  <c r="AA92" i="6"/>
  <c r="Z92" i="6"/>
  <c r="T92" i="6"/>
  <c r="U92" i="6" s="1"/>
  <c r="R92" i="6"/>
  <c r="S92" i="6" s="1"/>
  <c r="AG91" i="6"/>
  <c r="AH91" i="6" s="1"/>
  <c r="AE91" i="6"/>
  <c r="AA91" i="6"/>
  <c r="Z91" i="6"/>
  <c r="T91" i="6"/>
  <c r="U91" i="6" s="1"/>
  <c r="R91" i="6"/>
  <c r="S91" i="6" s="1"/>
  <c r="AG90" i="6"/>
  <c r="AH90" i="6" s="1"/>
  <c r="AE90" i="6"/>
  <c r="AA90" i="6"/>
  <c r="Z90" i="6"/>
  <c r="T90" i="6"/>
  <c r="U90" i="6" s="1"/>
  <c r="R90" i="6"/>
  <c r="S90" i="6" s="1"/>
  <c r="AG89" i="6"/>
  <c r="AH89" i="6" s="1"/>
  <c r="AE89" i="6"/>
  <c r="AA89" i="6"/>
  <c r="Z89" i="6"/>
  <c r="T89" i="6"/>
  <c r="R89" i="6"/>
  <c r="S89" i="6" s="1"/>
  <c r="AG88" i="6"/>
  <c r="AH88" i="6" s="1"/>
  <c r="AE88" i="6"/>
  <c r="AA88" i="6"/>
  <c r="Z88" i="6"/>
  <c r="T88" i="6"/>
  <c r="U88" i="6" s="1"/>
  <c r="R88" i="6"/>
  <c r="S88" i="6" s="1"/>
  <c r="AG87" i="6"/>
  <c r="AH87" i="6" s="1"/>
  <c r="AE87" i="6"/>
  <c r="AA87" i="6"/>
  <c r="Z87" i="6"/>
  <c r="T87" i="6"/>
  <c r="U87" i="6" s="1"/>
  <c r="R87" i="6"/>
  <c r="S87" i="6" s="1"/>
  <c r="AG86" i="6"/>
  <c r="AH86" i="6" s="1"/>
  <c r="AE86" i="6"/>
  <c r="AA86" i="6"/>
  <c r="Z86" i="6"/>
  <c r="T86" i="6"/>
  <c r="U86" i="6" s="1"/>
  <c r="R86" i="6"/>
  <c r="S86" i="6" s="1"/>
  <c r="AG85" i="6"/>
  <c r="AH85" i="6" s="1"/>
  <c r="AE85" i="6"/>
  <c r="AA85" i="6"/>
  <c r="Z85" i="6"/>
  <c r="T85" i="6"/>
  <c r="R85" i="6"/>
  <c r="S85" i="6" s="1"/>
  <c r="AG84" i="6"/>
  <c r="AH84" i="6" s="1"/>
  <c r="AE84" i="6"/>
  <c r="AA84" i="6"/>
  <c r="Z84" i="6"/>
  <c r="T84" i="6"/>
  <c r="U84" i="6" s="1"/>
  <c r="R84" i="6"/>
  <c r="S84" i="6" s="1"/>
  <c r="AG83" i="6"/>
  <c r="AH83" i="6" s="1"/>
  <c r="AE83" i="6"/>
  <c r="AA83" i="6"/>
  <c r="Z83" i="6"/>
  <c r="T83" i="6"/>
  <c r="U83" i="6" s="1"/>
  <c r="R83" i="6"/>
  <c r="S83" i="6" s="1"/>
  <c r="AG82" i="6"/>
  <c r="AH82" i="6" s="1"/>
  <c r="AE82" i="6"/>
  <c r="AA82" i="6"/>
  <c r="Z82" i="6"/>
  <c r="T82" i="6"/>
  <c r="U82" i="6" s="1"/>
  <c r="R82" i="6"/>
  <c r="S82" i="6" s="1"/>
  <c r="AG81" i="6"/>
  <c r="AH81" i="6" s="1"/>
  <c r="AE81" i="6"/>
  <c r="AA81" i="6"/>
  <c r="Z81" i="6"/>
  <c r="T81" i="6"/>
  <c r="R81" i="6"/>
  <c r="S81" i="6" s="1"/>
  <c r="AG80" i="6"/>
  <c r="AH80" i="6" s="1"/>
  <c r="AE80" i="6"/>
  <c r="AA80" i="6"/>
  <c r="Z80" i="6"/>
  <c r="T80" i="6"/>
  <c r="U80" i="6" s="1"/>
  <c r="R80" i="6"/>
  <c r="S80" i="6" s="1"/>
  <c r="AG79" i="6"/>
  <c r="AH79" i="6" s="1"/>
  <c r="AE79" i="6"/>
  <c r="AA79" i="6"/>
  <c r="Z79" i="6"/>
  <c r="T79" i="6"/>
  <c r="R79" i="6"/>
  <c r="S79" i="6" s="1"/>
  <c r="AG78" i="6"/>
  <c r="AH78" i="6" s="1"/>
  <c r="AE78" i="6"/>
  <c r="AA78" i="6"/>
  <c r="Z78" i="6"/>
  <c r="T78" i="6"/>
  <c r="U78" i="6" s="1"/>
  <c r="R78" i="6"/>
  <c r="S78" i="6" s="1"/>
  <c r="AG77" i="6"/>
  <c r="AH77" i="6" s="1"/>
  <c r="AE77" i="6"/>
  <c r="AA77" i="6"/>
  <c r="Z77" i="6"/>
  <c r="T77" i="6"/>
  <c r="R77" i="6"/>
  <c r="S77" i="6" s="1"/>
  <c r="AG76" i="6"/>
  <c r="AH76" i="6" s="1"/>
  <c r="AE76" i="6"/>
  <c r="AA76" i="6"/>
  <c r="Z76" i="6"/>
  <c r="T76" i="6"/>
  <c r="U76" i="6" s="1"/>
  <c r="R76" i="6"/>
  <c r="S76" i="6" s="1"/>
  <c r="AG75" i="6"/>
  <c r="AH75" i="6" s="1"/>
  <c r="AE75" i="6"/>
  <c r="AA75" i="6"/>
  <c r="Z75" i="6"/>
  <c r="T75" i="6"/>
  <c r="U75" i="6" s="1"/>
  <c r="R75" i="6"/>
  <c r="S75" i="6" s="1"/>
  <c r="AG74" i="6"/>
  <c r="AH74" i="6" s="1"/>
  <c r="AE74" i="6"/>
  <c r="AA74" i="6"/>
  <c r="Z74" i="6"/>
  <c r="T74" i="6"/>
  <c r="U74" i="6" s="1"/>
  <c r="R74" i="6"/>
  <c r="S74" i="6" s="1"/>
  <c r="AG73" i="6"/>
  <c r="AH73" i="6" s="1"/>
  <c r="AE73" i="6"/>
  <c r="AA73" i="6"/>
  <c r="Z73" i="6"/>
  <c r="T73" i="6"/>
  <c r="R73" i="6"/>
  <c r="S73" i="6" s="1"/>
  <c r="AG72" i="6"/>
  <c r="AH72" i="6" s="1"/>
  <c r="AE72" i="6"/>
  <c r="AA72" i="6"/>
  <c r="Z72" i="6"/>
  <c r="T72" i="6"/>
  <c r="U72" i="6" s="1"/>
  <c r="R72" i="6"/>
  <c r="S72" i="6" s="1"/>
  <c r="AG71" i="6"/>
  <c r="AH71" i="6" s="1"/>
  <c r="AE71" i="6"/>
  <c r="AA71" i="6"/>
  <c r="Z71" i="6"/>
  <c r="T71" i="6"/>
  <c r="R71" i="6"/>
  <c r="S71" i="6" s="1"/>
  <c r="AG70" i="6"/>
  <c r="AH70" i="6" s="1"/>
  <c r="AE70" i="6"/>
  <c r="AA70" i="6"/>
  <c r="Z70" i="6"/>
  <c r="T70" i="6"/>
  <c r="U70" i="6" s="1"/>
  <c r="R70" i="6"/>
  <c r="S70" i="6" s="1"/>
  <c r="AG69" i="6"/>
  <c r="AH69" i="6" s="1"/>
  <c r="AE69" i="6"/>
  <c r="AA69" i="6"/>
  <c r="Z69" i="6"/>
  <c r="T69" i="6"/>
  <c r="R69" i="6"/>
  <c r="S69" i="6" s="1"/>
  <c r="AG68" i="6"/>
  <c r="AH68" i="6" s="1"/>
  <c r="AE68" i="6"/>
  <c r="AA68" i="6"/>
  <c r="Z68" i="6"/>
  <c r="T68" i="6"/>
  <c r="U68" i="6" s="1"/>
  <c r="R68" i="6"/>
  <c r="S68" i="6" s="1"/>
  <c r="AG67" i="6"/>
  <c r="AH67" i="6" s="1"/>
  <c r="AE67" i="6"/>
  <c r="AA67" i="6"/>
  <c r="Z67" i="6"/>
  <c r="T67" i="6"/>
  <c r="R67" i="6"/>
  <c r="S67" i="6" s="1"/>
  <c r="AG66" i="6"/>
  <c r="AH66" i="6" s="1"/>
  <c r="AE66" i="6"/>
  <c r="AA66" i="6"/>
  <c r="Z66" i="6"/>
  <c r="T66" i="6"/>
  <c r="U66" i="6" s="1"/>
  <c r="R66" i="6"/>
  <c r="S66" i="6" s="1"/>
  <c r="AG65" i="6"/>
  <c r="AH65" i="6" s="1"/>
  <c r="AE65" i="6"/>
  <c r="AA65" i="6"/>
  <c r="Z65" i="6"/>
  <c r="T65" i="6"/>
  <c r="R65" i="6"/>
  <c r="S65" i="6" s="1"/>
  <c r="AG64" i="6"/>
  <c r="AH64" i="6" s="1"/>
  <c r="AE64" i="6"/>
  <c r="AA64" i="6"/>
  <c r="Z64" i="6"/>
  <c r="T64" i="6"/>
  <c r="U64" i="6" s="1"/>
  <c r="R64" i="6"/>
  <c r="S64" i="6" s="1"/>
  <c r="AG63" i="6"/>
  <c r="AH63" i="6" s="1"/>
  <c r="AE63" i="6"/>
  <c r="AA63" i="6"/>
  <c r="Z63" i="6"/>
  <c r="T63" i="6"/>
  <c r="U63" i="6" s="1"/>
  <c r="R63" i="6"/>
  <c r="S63" i="6" s="1"/>
  <c r="AG62" i="6"/>
  <c r="AH62" i="6" s="1"/>
  <c r="AE62" i="6"/>
  <c r="AA62" i="6"/>
  <c r="Z62" i="6"/>
  <c r="T62" i="6"/>
  <c r="U62" i="6" s="1"/>
  <c r="R62" i="6"/>
  <c r="S62" i="6" s="1"/>
  <c r="AG61" i="6"/>
  <c r="AH61" i="6" s="1"/>
  <c r="AE61" i="6"/>
  <c r="AA61" i="6"/>
  <c r="Z61" i="6"/>
  <c r="T61" i="6"/>
  <c r="R61" i="6"/>
  <c r="S61" i="6" s="1"/>
  <c r="AG60" i="6"/>
  <c r="AH60" i="6" s="1"/>
  <c r="AE60" i="6"/>
  <c r="AA60" i="6"/>
  <c r="Z60" i="6"/>
  <c r="T60" i="6"/>
  <c r="U60" i="6" s="1"/>
  <c r="R60" i="6"/>
  <c r="S60" i="6" s="1"/>
  <c r="AG59" i="6"/>
  <c r="AH59" i="6" s="1"/>
  <c r="AE59" i="6"/>
  <c r="AA59" i="6"/>
  <c r="Z59" i="6"/>
  <c r="T59" i="6"/>
  <c r="U59" i="6" s="1"/>
  <c r="R59" i="6"/>
  <c r="S59" i="6" s="1"/>
  <c r="AG58" i="6"/>
  <c r="AH58" i="6" s="1"/>
  <c r="AE58" i="6"/>
  <c r="AA58" i="6"/>
  <c r="Z58" i="6"/>
  <c r="T58" i="6"/>
  <c r="U58" i="6" s="1"/>
  <c r="R58" i="6"/>
  <c r="S58" i="6" s="1"/>
  <c r="AG57" i="6"/>
  <c r="AH57" i="6" s="1"/>
  <c r="AE57" i="6"/>
  <c r="AA57" i="6"/>
  <c r="Z57" i="6"/>
  <c r="T57" i="6"/>
  <c r="R57" i="6"/>
  <c r="S57" i="6" s="1"/>
  <c r="AG56" i="6"/>
  <c r="AH56" i="6" s="1"/>
  <c r="AE56" i="6"/>
  <c r="AA56" i="6"/>
  <c r="Z56" i="6"/>
  <c r="T56" i="6"/>
  <c r="U56" i="6" s="1"/>
  <c r="R56" i="6"/>
  <c r="S56" i="6" s="1"/>
  <c r="AG55" i="6"/>
  <c r="AH55" i="6" s="1"/>
  <c r="AE55" i="6"/>
  <c r="AA55" i="6"/>
  <c r="Z55" i="6"/>
  <c r="T55" i="6"/>
  <c r="U55" i="6" s="1"/>
  <c r="R55" i="6"/>
  <c r="S55" i="6" s="1"/>
  <c r="AG54" i="6"/>
  <c r="AH54" i="6" s="1"/>
  <c r="AE54" i="6"/>
  <c r="AA54" i="6"/>
  <c r="Z54" i="6"/>
  <c r="T54" i="6"/>
  <c r="U54" i="6" s="1"/>
  <c r="R54" i="6"/>
  <c r="S54" i="6" s="1"/>
  <c r="AG53" i="6"/>
  <c r="AH53" i="6" s="1"/>
  <c r="AE53" i="6"/>
  <c r="AA53" i="6"/>
  <c r="Z53" i="6"/>
  <c r="T53" i="6"/>
  <c r="R53" i="6"/>
  <c r="S53" i="6" s="1"/>
  <c r="AG52" i="6"/>
  <c r="AH52" i="6" s="1"/>
  <c r="AE52" i="6"/>
  <c r="AA52" i="6"/>
  <c r="Z52" i="6"/>
  <c r="T52" i="6"/>
  <c r="U52" i="6" s="1"/>
  <c r="R52" i="6"/>
  <c r="S52" i="6" s="1"/>
  <c r="AG51" i="6"/>
  <c r="AH51" i="6" s="1"/>
  <c r="AE51" i="6"/>
  <c r="AA51" i="6"/>
  <c r="Z51" i="6"/>
  <c r="T51" i="6"/>
  <c r="U51" i="6" s="1"/>
  <c r="R51" i="6"/>
  <c r="S51" i="6" s="1"/>
  <c r="AG50" i="6"/>
  <c r="AH50" i="6" s="1"/>
  <c r="AE50" i="6"/>
  <c r="AA50" i="6"/>
  <c r="Z50" i="6"/>
  <c r="T50" i="6"/>
  <c r="U50" i="6" s="1"/>
  <c r="R50" i="6"/>
  <c r="S50" i="6" s="1"/>
  <c r="AG49" i="6"/>
  <c r="AH49" i="6" s="1"/>
  <c r="AE49" i="6"/>
  <c r="AA49" i="6"/>
  <c r="Z49" i="6"/>
  <c r="T49" i="6"/>
  <c r="R49" i="6"/>
  <c r="S49" i="6" s="1"/>
  <c r="AG48" i="6"/>
  <c r="AH48" i="6" s="1"/>
  <c r="AE48" i="6"/>
  <c r="AA48" i="6"/>
  <c r="Z48" i="6"/>
  <c r="T48" i="6"/>
  <c r="U48" i="6" s="1"/>
  <c r="R48" i="6"/>
  <c r="S48" i="6" s="1"/>
  <c r="AG47" i="6"/>
  <c r="AH47" i="6" s="1"/>
  <c r="AE47" i="6"/>
  <c r="AA47" i="6"/>
  <c r="Z47" i="6"/>
  <c r="T47" i="6"/>
  <c r="U47" i="6" s="1"/>
  <c r="R47" i="6"/>
  <c r="S47" i="6" s="1"/>
  <c r="AG46" i="6"/>
  <c r="AH46" i="6" s="1"/>
  <c r="AE46" i="6"/>
  <c r="AA46" i="6"/>
  <c r="Z46" i="6"/>
  <c r="T46" i="6"/>
  <c r="U46" i="6" s="1"/>
  <c r="R46" i="6"/>
  <c r="S46" i="6" s="1"/>
  <c r="AG45" i="6"/>
  <c r="AH45" i="6" s="1"/>
  <c r="AE45" i="6"/>
  <c r="AA45" i="6"/>
  <c r="Z45" i="6"/>
  <c r="T45" i="6"/>
  <c r="R45" i="6"/>
  <c r="S45" i="6" s="1"/>
  <c r="AG44" i="6"/>
  <c r="AH44" i="6" s="1"/>
  <c r="AE44" i="6"/>
  <c r="AA44" i="6"/>
  <c r="Z44" i="6"/>
  <c r="T44" i="6"/>
  <c r="U44" i="6" s="1"/>
  <c r="R44" i="6"/>
  <c r="S44" i="6" s="1"/>
  <c r="AG43" i="6"/>
  <c r="AH43" i="6" s="1"/>
  <c r="AE43" i="6"/>
  <c r="AA43" i="6"/>
  <c r="Z43" i="6"/>
  <c r="T43" i="6"/>
  <c r="U43" i="6" s="1"/>
  <c r="R43" i="6"/>
  <c r="S43" i="6" s="1"/>
  <c r="AG42" i="6"/>
  <c r="AH42" i="6" s="1"/>
  <c r="AE42" i="6"/>
  <c r="AA42" i="6"/>
  <c r="Z42" i="6"/>
  <c r="T42" i="6"/>
  <c r="U42" i="6" s="1"/>
  <c r="R42" i="6"/>
  <c r="S42" i="6" s="1"/>
  <c r="AG41" i="6"/>
  <c r="AH41" i="6" s="1"/>
  <c r="AE41" i="6"/>
  <c r="AA41" i="6"/>
  <c r="Z41" i="6"/>
  <c r="T41" i="6"/>
  <c r="R41" i="6"/>
  <c r="S41" i="6" s="1"/>
  <c r="AG40" i="6"/>
  <c r="AH40" i="6" s="1"/>
  <c r="AE40" i="6"/>
  <c r="AA40" i="6"/>
  <c r="Z40" i="6"/>
  <c r="T40" i="6"/>
  <c r="U40" i="6" s="1"/>
  <c r="R40" i="6"/>
  <c r="S40" i="6" s="1"/>
  <c r="AG39" i="6"/>
  <c r="AH39" i="6" s="1"/>
  <c r="AE39" i="6"/>
  <c r="AA39" i="6"/>
  <c r="Z39" i="6"/>
  <c r="T39" i="6"/>
  <c r="U39" i="6" s="1"/>
  <c r="R39" i="6"/>
  <c r="S39" i="6" s="1"/>
  <c r="AG38" i="6"/>
  <c r="AH38" i="6" s="1"/>
  <c r="AE38" i="6"/>
  <c r="AA38" i="6"/>
  <c r="Z38" i="6"/>
  <c r="T38" i="6"/>
  <c r="U38" i="6" s="1"/>
  <c r="R38" i="6"/>
  <c r="S38" i="6" s="1"/>
  <c r="AG37" i="6"/>
  <c r="AH37" i="6" s="1"/>
  <c r="AE37" i="6"/>
  <c r="AA37" i="6"/>
  <c r="Z37" i="6"/>
  <c r="T37" i="6"/>
  <c r="R37" i="6"/>
  <c r="S37" i="6" s="1"/>
  <c r="AG36" i="6"/>
  <c r="AH36" i="6" s="1"/>
  <c r="AE36" i="6"/>
  <c r="AA36" i="6"/>
  <c r="Z36" i="6"/>
  <c r="T36" i="6"/>
  <c r="U36" i="6" s="1"/>
  <c r="R36" i="6"/>
  <c r="S36" i="6" s="1"/>
  <c r="AG35" i="6"/>
  <c r="AH35" i="6" s="1"/>
  <c r="AE35" i="6"/>
  <c r="AA35" i="6"/>
  <c r="Z35" i="6"/>
  <c r="T35" i="6"/>
  <c r="U35" i="6" s="1"/>
  <c r="R35" i="6"/>
  <c r="S35" i="6" s="1"/>
  <c r="AG34" i="6"/>
  <c r="AH34" i="6" s="1"/>
  <c r="AE34" i="6"/>
  <c r="AA34" i="6"/>
  <c r="Z34" i="6"/>
  <c r="T34" i="6"/>
  <c r="U34" i="6" s="1"/>
  <c r="R34" i="6"/>
  <c r="S34" i="6" s="1"/>
  <c r="AG33" i="6"/>
  <c r="AH33" i="6" s="1"/>
  <c r="AE33" i="6"/>
  <c r="AA33" i="6"/>
  <c r="Z33" i="6"/>
  <c r="T33" i="6"/>
  <c r="R33" i="6"/>
  <c r="S33" i="6" s="1"/>
  <c r="AG32" i="6"/>
  <c r="AH32" i="6" s="1"/>
  <c r="AE32" i="6"/>
  <c r="AA32" i="6"/>
  <c r="Z32" i="6"/>
  <c r="T32" i="6"/>
  <c r="U32" i="6" s="1"/>
  <c r="R32" i="6"/>
  <c r="S32" i="6" s="1"/>
  <c r="AG31" i="6"/>
  <c r="AH31" i="6" s="1"/>
  <c r="AE31" i="6"/>
  <c r="AA31" i="6"/>
  <c r="Z31" i="6"/>
  <c r="T31" i="6"/>
  <c r="U31" i="6" s="1"/>
  <c r="R31" i="6"/>
  <c r="S31" i="6" s="1"/>
  <c r="AG30" i="6"/>
  <c r="AH30" i="6" s="1"/>
  <c r="AE30" i="6"/>
  <c r="AA30" i="6"/>
  <c r="Z30" i="6"/>
  <c r="T30" i="6"/>
  <c r="U30" i="6" s="1"/>
  <c r="R30" i="6"/>
  <c r="S30" i="6" s="1"/>
  <c r="AG29" i="6"/>
  <c r="AH29" i="6" s="1"/>
  <c r="AE29" i="6"/>
  <c r="AA29" i="6"/>
  <c r="Z29" i="6"/>
  <c r="T29" i="6"/>
  <c r="R29" i="6"/>
  <c r="S29" i="6" s="1"/>
  <c r="AG28" i="6"/>
  <c r="AH28" i="6" s="1"/>
  <c r="AE28" i="6"/>
  <c r="AA28" i="6"/>
  <c r="Z28" i="6"/>
  <c r="T28" i="6"/>
  <c r="U28" i="6" s="1"/>
  <c r="R28" i="6"/>
  <c r="S28" i="6" s="1"/>
  <c r="AG27" i="6"/>
  <c r="AH27" i="6" s="1"/>
  <c r="AE27" i="6"/>
  <c r="AA27" i="6"/>
  <c r="Z27" i="6"/>
  <c r="T27" i="6"/>
  <c r="U27" i="6" s="1"/>
  <c r="R27" i="6"/>
  <c r="S27" i="6" s="1"/>
  <c r="AG26" i="6"/>
  <c r="AH26" i="6" s="1"/>
  <c r="AE26" i="6"/>
  <c r="AA26" i="6"/>
  <c r="Z26" i="6"/>
  <c r="T26" i="6"/>
  <c r="U26" i="6" s="1"/>
  <c r="R26" i="6"/>
  <c r="S26" i="6" s="1"/>
  <c r="AG25" i="6"/>
  <c r="AH25" i="6" s="1"/>
  <c r="AE25" i="6"/>
  <c r="AA25" i="6"/>
  <c r="Z25" i="6"/>
  <c r="T25" i="6"/>
  <c r="R25" i="6"/>
  <c r="S25" i="6" s="1"/>
  <c r="AG24" i="6"/>
  <c r="AH24" i="6" s="1"/>
  <c r="AE24" i="6"/>
  <c r="AA24" i="6"/>
  <c r="Z24" i="6"/>
  <c r="T24" i="6"/>
  <c r="U24" i="6" s="1"/>
  <c r="R24" i="6"/>
  <c r="S24" i="6" s="1"/>
  <c r="AG23" i="6"/>
  <c r="AH23" i="6" s="1"/>
  <c r="AE23" i="6"/>
  <c r="AA23" i="6"/>
  <c r="Z23" i="6"/>
  <c r="T23" i="6"/>
  <c r="U23" i="6" s="1"/>
  <c r="R23" i="6"/>
  <c r="S23" i="6" s="1"/>
  <c r="AG22" i="6"/>
  <c r="AH22" i="6" s="1"/>
  <c r="AE22" i="6"/>
  <c r="AA22" i="6"/>
  <c r="Z22" i="6"/>
  <c r="T22" i="6"/>
  <c r="U22" i="6" s="1"/>
  <c r="R22" i="6"/>
  <c r="S22" i="6" s="1"/>
  <c r="AG21" i="6"/>
  <c r="AH21" i="6" s="1"/>
  <c r="AE21" i="6"/>
  <c r="AA21" i="6"/>
  <c r="Z21" i="6"/>
  <c r="T21" i="6"/>
  <c r="R21" i="6"/>
  <c r="S21" i="6" s="1"/>
  <c r="AG20" i="6"/>
  <c r="AH20" i="6" s="1"/>
  <c r="AE20" i="6"/>
  <c r="AA20" i="6"/>
  <c r="Z20" i="6"/>
  <c r="T20" i="6"/>
  <c r="U20" i="6" s="1"/>
  <c r="R20" i="6"/>
  <c r="S20" i="6" s="1"/>
  <c r="AG19" i="6"/>
  <c r="AH19" i="6" s="1"/>
  <c r="AE19" i="6"/>
  <c r="AA19" i="6"/>
  <c r="Z19" i="6"/>
  <c r="T19" i="6"/>
  <c r="U19" i="6" s="1"/>
  <c r="R19" i="6"/>
  <c r="S19" i="6" s="1"/>
  <c r="AG18" i="6"/>
  <c r="AH18" i="6" s="1"/>
  <c r="AE18" i="6"/>
  <c r="AA18" i="6"/>
  <c r="Z18" i="6"/>
  <c r="T18" i="6"/>
  <c r="U18" i="6" s="1"/>
  <c r="R18" i="6"/>
  <c r="S18" i="6" s="1"/>
  <c r="AG17" i="6"/>
  <c r="AH17" i="6" s="1"/>
  <c r="AE17" i="6"/>
  <c r="AA17" i="6"/>
  <c r="Z17" i="6"/>
  <c r="T17" i="6"/>
  <c r="R17" i="6"/>
  <c r="S17" i="6" s="1"/>
  <c r="AG16" i="6"/>
  <c r="AH16" i="6" s="1"/>
  <c r="AE16" i="6"/>
  <c r="AA16" i="6"/>
  <c r="Z16" i="6"/>
  <c r="T16" i="6"/>
  <c r="U16" i="6" s="1"/>
  <c r="R16" i="6"/>
  <c r="S16" i="6" s="1"/>
  <c r="AG15" i="6"/>
  <c r="AH15" i="6" s="1"/>
  <c r="AE15" i="6"/>
  <c r="AA15" i="6"/>
  <c r="Z15" i="6"/>
  <c r="T15" i="6"/>
  <c r="U15" i="6" s="1"/>
  <c r="R15" i="6"/>
  <c r="S15" i="6" s="1"/>
  <c r="AG14" i="6"/>
  <c r="AH14" i="6" s="1"/>
  <c r="AE14" i="6"/>
  <c r="AA14" i="6"/>
  <c r="Z14" i="6"/>
  <c r="T14" i="6"/>
  <c r="U14" i="6" s="1"/>
  <c r="R14" i="6"/>
  <c r="S14" i="6" s="1"/>
  <c r="AG13" i="6"/>
  <c r="AH13" i="6" s="1"/>
  <c r="AE13" i="6"/>
  <c r="AA13" i="6"/>
  <c r="Z13" i="6"/>
  <c r="T13" i="6"/>
  <c r="R13" i="6"/>
  <c r="S13" i="6" s="1"/>
  <c r="AG12" i="6"/>
  <c r="AH12" i="6" s="1"/>
  <c r="AE12" i="6"/>
  <c r="AA12" i="6"/>
  <c r="Z12" i="6"/>
  <c r="T12" i="6"/>
  <c r="U12" i="6" s="1"/>
  <c r="R12" i="6"/>
  <c r="S12" i="6" s="1"/>
  <c r="AG11" i="6"/>
  <c r="AH11" i="6" s="1"/>
  <c r="AE11" i="6"/>
  <c r="AA11" i="6"/>
  <c r="Z11" i="6"/>
  <c r="T11" i="6"/>
  <c r="U11" i="6" s="1"/>
  <c r="R11" i="6"/>
  <c r="S11" i="6" s="1"/>
  <c r="AG10" i="6"/>
  <c r="AH10" i="6" s="1"/>
  <c r="AE10" i="6"/>
  <c r="AA10" i="6"/>
  <c r="Z10" i="6"/>
  <c r="T10" i="6"/>
  <c r="U10" i="6" s="1"/>
  <c r="R10" i="6"/>
  <c r="S10" i="6" s="1"/>
  <c r="AG9" i="6"/>
  <c r="AH9" i="6" s="1"/>
  <c r="AE9" i="6"/>
  <c r="AA9" i="6"/>
  <c r="Z9" i="6"/>
  <c r="T9" i="6"/>
  <c r="R9" i="6"/>
  <c r="S9" i="6" s="1"/>
  <c r="AG8" i="6"/>
  <c r="AH8" i="6" s="1"/>
  <c r="AE8" i="6"/>
  <c r="AA8" i="6"/>
  <c r="Z8" i="6"/>
  <c r="T8" i="6"/>
  <c r="U8" i="6" s="1"/>
  <c r="R8" i="6"/>
  <c r="S8" i="6" s="1"/>
  <c r="AG7" i="6"/>
  <c r="AH7" i="6" s="1"/>
  <c r="AE7" i="6"/>
  <c r="AA7" i="6"/>
  <c r="Z7" i="6"/>
  <c r="T7" i="6"/>
  <c r="R7" i="6"/>
  <c r="S7" i="6" s="1"/>
  <c r="AG6" i="6"/>
  <c r="AH6" i="6" s="1"/>
  <c r="AE6" i="6"/>
  <c r="AA6" i="6"/>
  <c r="Z6" i="6"/>
  <c r="T6" i="6"/>
  <c r="U6" i="6" s="1"/>
  <c r="R6" i="6"/>
  <c r="S6" i="6" s="1"/>
  <c r="AG5" i="6"/>
  <c r="AH5" i="6" s="1"/>
  <c r="AE5" i="6"/>
  <c r="AA5" i="6"/>
  <c r="Z5" i="6"/>
  <c r="T5" i="6"/>
  <c r="R5" i="6"/>
  <c r="S5" i="6" s="1"/>
  <c r="AG4" i="6"/>
  <c r="AH4" i="6" s="1"/>
  <c r="AE4" i="6"/>
  <c r="AA4" i="6"/>
  <c r="Z4" i="6"/>
  <c r="T4" i="6"/>
  <c r="U4" i="6" s="1"/>
  <c r="R4" i="6"/>
  <c r="S4" i="6" s="1"/>
  <c r="AG3" i="6"/>
  <c r="AH3" i="6" s="1"/>
  <c r="AE3" i="6"/>
  <c r="AA3" i="6"/>
  <c r="Z3" i="6"/>
  <c r="T3" i="6"/>
  <c r="R3" i="6"/>
  <c r="S3" i="6" s="1"/>
  <c r="AS82" i="6"/>
  <c r="AT82" i="6"/>
  <c r="AU82" i="6"/>
  <c r="AV82" i="6"/>
  <c r="AW82" i="6"/>
  <c r="AS83" i="6"/>
  <c r="AT83" i="6"/>
  <c r="AU83" i="6"/>
  <c r="AV83" i="6"/>
  <c r="AW83" i="6"/>
  <c r="AS84" i="6"/>
  <c r="AT84" i="6"/>
  <c r="AU84" i="6"/>
  <c r="AV84" i="6"/>
  <c r="AW84" i="6"/>
  <c r="AS85" i="6"/>
  <c r="AT85" i="6"/>
  <c r="AU85" i="6"/>
  <c r="AV85" i="6"/>
  <c r="AW85" i="6"/>
  <c r="AS86" i="6"/>
  <c r="AT86" i="6"/>
  <c r="AU86" i="6"/>
  <c r="AV86" i="6"/>
  <c r="AW86" i="6"/>
  <c r="AS87" i="6"/>
  <c r="AT87" i="6"/>
  <c r="AU87" i="6"/>
  <c r="AV87" i="6"/>
  <c r="AW87" i="6"/>
  <c r="AS88" i="6"/>
  <c r="AT88" i="6"/>
  <c r="AU88" i="6"/>
  <c r="AV88" i="6"/>
  <c r="AW88" i="6"/>
  <c r="AS89" i="6"/>
  <c r="AT89" i="6"/>
  <c r="AU89" i="6"/>
  <c r="AV89" i="6"/>
  <c r="AW89" i="6"/>
  <c r="AS90" i="6"/>
  <c r="AT90" i="6"/>
  <c r="AU90" i="6"/>
  <c r="AV90" i="6"/>
  <c r="AW90" i="6"/>
  <c r="AS91" i="6"/>
  <c r="AT91" i="6"/>
  <c r="AU91" i="6"/>
  <c r="AV91" i="6"/>
  <c r="AW91" i="6"/>
  <c r="AS92" i="6"/>
  <c r="AT92" i="6"/>
  <c r="AU92" i="6"/>
  <c r="AV92" i="6"/>
  <c r="AW92" i="6"/>
  <c r="AS93" i="6"/>
  <c r="AT93" i="6"/>
  <c r="AU93" i="6"/>
  <c r="AV93" i="6"/>
  <c r="AW93" i="6"/>
  <c r="AS94" i="6"/>
  <c r="AT94" i="6"/>
  <c r="AU94" i="6"/>
  <c r="AV94" i="6"/>
  <c r="AW94" i="6"/>
  <c r="AS95" i="6"/>
  <c r="AT95" i="6"/>
  <c r="AU95" i="6"/>
  <c r="AV95" i="6"/>
  <c r="AW95" i="6"/>
  <c r="AS96" i="6"/>
  <c r="AT96" i="6"/>
  <c r="AU96" i="6"/>
  <c r="AV96" i="6"/>
  <c r="AW96" i="6"/>
  <c r="AS97" i="6"/>
  <c r="AT97" i="6"/>
  <c r="AU97" i="6"/>
  <c r="AV97" i="6"/>
  <c r="AW97" i="6"/>
  <c r="H139" i="38" l="1"/>
  <c r="H131" i="38"/>
  <c r="G123" i="38"/>
  <c r="H116" i="38"/>
  <c r="H110" i="38"/>
  <c r="H103" i="38"/>
  <c r="H96" i="38"/>
  <c r="G89" i="38"/>
  <c r="H79" i="38"/>
  <c r="H72" i="38"/>
  <c r="H64" i="38"/>
  <c r="G55" i="38"/>
  <c r="H45" i="38"/>
  <c r="H37" i="38"/>
  <c r="H30" i="38"/>
  <c r="H23" i="38"/>
  <c r="H15" i="38"/>
  <c r="H7" i="38"/>
  <c r="H138" i="38"/>
  <c r="H130" i="38"/>
  <c r="G122" i="38"/>
  <c r="G114" i="38"/>
  <c r="G107" i="38"/>
  <c r="G99" i="38"/>
  <c r="G92" i="38"/>
  <c r="H84" i="38"/>
  <c r="H78" i="38"/>
  <c r="G68" i="38"/>
  <c r="H61" i="38"/>
  <c r="H53" i="38"/>
  <c r="H44" i="38"/>
  <c r="H36" i="38"/>
  <c r="G27" i="38"/>
  <c r="G19" i="38"/>
  <c r="G11" i="38"/>
  <c r="G3" i="38"/>
  <c r="H133" i="38"/>
  <c r="H124" i="38"/>
  <c r="H115" i="38"/>
  <c r="H105" i="38"/>
  <c r="G95" i="38"/>
  <c r="H86" i="38"/>
  <c r="H80" i="38"/>
  <c r="G71" i="38"/>
  <c r="G63" i="38"/>
  <c r="H56" i="38"/>
  <c r="H50" i="38"/>
  <c r="H43" i="38"/>
  <c r="G34" i="38"/>
  <c r="H25" i="38"/>
  <c r="H17" i="38"/>
  <c r="H9" i="38"/>
  <c r="G137" i="38"/>
  <c r="H129" i="38"/>
  <c r="G120" i="38"/>
  <c r="H111" i="38"/>
  <c r="H104" i="38"/>
  <c r="H97" i="38"/>
  <c r="G86" i="38"/>
  <c r="G77" i="38"/>
  <c r="G70" i="38"/>
  <c r="H62" i="38"/>
  <c r="H55" i="38"/>
  <c r="G47" i="38"/>
  <c r="G39" i="38"/>
  <c r="G31" i="38"/>
  <c r="H24" i="38"/>
  <c r="H16" i="38"/>
  <c r="H8" i="38"/>
  <c r="G136" i="38"/>
  <c r="G129" i="38"/>
  <c r="H122" i="38"/>
  <c r="H114" i="38"/>
  <c r="G109" i="38"/>
  <c r="G100" i="38"/>
  <c r="G94" i="38"/>
  <c r="H88" i="38"/>
  <c r="G76" i="38"/>
  <c r="G69" i="38"/>
  <c r="G62" i="38"/>
  <c r="H51" i="38"/>
  <c r="G42" i="38"/>
  <c r="G35" i="38"/>
  <c r="G28" i="38"/>
  <c r="G20" i="38"/>
  <c r="G12" i="38"/>
  <c r="G4" i="38"/>
  <c r="G135" i="38"/>
  <c r="G128" i="38"/>
  <c r="H121" i="38"/>
  <c r="H113" i="38"/>
  <c r="H106" i="38"/>
  <c r="G96" i="38"/>
  <c r="H91" i="38"/>
  <c r="G82" i="38"/>
  <c r="G75" i="38"/>
  <c r="H67" i="38"/>
  <c r="G58" i="38"/>
  <c r="G51" i="38"/>
  <c r="G41" i="38"/>
  <c r="H34" i="38"/>
  <c r="H26" i="38"/>
  <c r="H18" i="38"/>
  <c r="H10" i="38"/>
  <c r="G138" i="38"/>
  <c r="G130" i="38"/>
  <c r="G121" i="38"/>
  <c r="G113" i="38"/>
  <c r="G102" i="38"/>
  <c r="G91" i="38"/>
  <c r="G84" i="38"/>
  <c r="G78" i="38"/>
  <c r="H70" i="38"/>
  <c r="G61" i="38"/>
  <c r="G54" i="38"/>
  <c r="G48" i="38"/>
  <c r="G40" i="38"/>
  <c r="H31" i="38"/>
  <c r="G22" i="38"/>
  <c r="G14" i="38"/>
  <c r="G6" i="38"/>
  <c r="H136" i="38"/>
  <c r="H126" i="38"/>
  <c r="H119" i="38"/>
  <c r="H109" i="38"/>
  <c r="G101" i="38"/>
  <c r="H94" i="38"/>
  <c r="H85" i="38"/>
  <c r="H76" i="38"/>
  <c r="H69" i="38"/>
  <c r="G60" i="38"/>
  <c r="G52" i="38"/>
  <c r="H46" i="38"/>
  <c r="H38" i="38"/>
  <c r="G29" i="38"/>
  <c r="G21" i="38"/>
  <c r="G13" i="38"/>
  <c r="G5" i="38"/>
  <c r="H135" i="38"/>
  <c r="H128" i="38"/>
  <c r="G119" i="38"/>
  <c r="H112" i="38"/>
  <c r="H107" i="38"/>
  <c r="H99" i="38"/>
  <c r="H93" i="38"/>
  <c r="G85" i="38"/>
  <c r="H75" i="38"/>
  <c r="H68" i="38"/>
  <c r="G59" i="38"/>
  <c r="G49" i="38"/>
  <c r="H41" i="38"/>
  <c r="G33" i="38"/>
  <c r="H27" i="38"/>
  <c r="H19" i="38"/>
  <c r="H11" i="38"/>
  <c r="H3" i="38"/>
  <c r="H134" i="38"/>
  <c r="H127" i="38"/>
  <c r="G118" i="38"/>
  <c r="G112" i="38"/>
  <c r="G103" i="38"/>
  <c r="H95" i="38"/>
  <c r="G88" i="38"/>
  <c r="H81" i="38"/>
  <c r="G72" i="38"/>
  <c r="G64" i="38"/>
  <c r="H57" i="38"/>
  <c r="H48" i="38"/>
  <c r="H40" i="38"/>
  <c r="G32" i="38"/>
  <c r="G23" i="38"/>
  <c r="G15" i="38"/>
  <c r="G7" i="38"/>
  <c r="H137" i="38"/>
  <c r="G127" i="38"/>
  <c r="H120" i="38"/>
  <c r="H108" i="38"/>
  <c r="H101" i="38"/>
  <c r="H90" i="38"/>
  <c r="H83" i="38"/>
  <c r="H77" i="38"/>
  <c r="G67" i="38"/>
  <c r="H60" i="38"/>
  <c r="G53" i="38"/>
  <c r="H47" i="38"/>
  <c r="H39" i="38"/>
  <c r="H29" i="38"/>
  <c r="H21" i="38"/>
  <c r="H13" i="38"/>
  <c r="H5" i="38"/>
  <c r="G133" i="38"/>
  <c r="G124" i="38"/>
  <c r="G117" i="38"/>
  <c r="G108" i="38"/>
  <c r="H100" i="38"/>
  <c r="G90" i="38"/>
  <c r="G83" i="38"/>
  <c r="G74" i="38"/>
  <c r="G66" i="38"/>
  <c r="H59" i="38"/>
  <c r="G50" i="38"/>
  <c r="G43" i="38"/>
  <c r="H35" i="38"/>
  <c r="H28" i="38"/>
  <c r="H20" i="38"/>
  <c r="H12" i="38"/>
  <c r="H4" i="38"/>
  <c r="G132" i="38"/>
  <c r="G126" i="38"/>
  <c r="H118" i="38"/>
  <c r="G111" i="38"/>
  <c r="G104" i="38"/>
  <c r="G97" i="38"/>
  <c r="H92" i="38"/>
  <c r="H82" i="38"/>
  <c r="G73" i="38"/>
  <c r="G65" i="38"/>
  <c r="H58" i="38"/>
  <c r="G46" i="38"/>
  <c r="G38" i="38"/>
  <c r="H32" i="38"/>
  <c r="G24" i="38"/>
  <c r="G16" i="38"/>
  <c r="G8" i="38"/>
  <c r="G139" i="38"/>
  <c r="G131" i="38"/>
  <c r="H125" i="38"/>
  <c r="G116" i="38"/>
  <c r="G110" i="38"/>
  <c r="H102" i="38"/>
  <c r="G93" i="38"/>
  <c r="H87" i="38"/>
  <c r="G79" i="38"/>
  <c r="H71" i="38"/>
  <c r="H63" i="38"/>
  <c r="H54" i="38"/>
  <c r="G45" i="38"/>
  <c r="G37" i="38"/>
  <c r="G30" i="38"/>
  <c r="H22" i="38"/>
  <c r="H14" i="38"/>
  <c r="H6" i="38"/>
  <c r="G134" i="38"/>
  <c r="G125" i="38"/>
  <c r="H117" i="38"/>
  <c r="G106" i="38"/>
  <c r="H98" i="38"/>
  <c r="G87" i="38"/>
  <c r="G81" i="38"/>
  <c r="H74" i="38"/>
  <c r="H66" i="38"/>
  <c r="G57" i="38"/>
  <c r="H52" i="38"/>
  <c r="G44" i="38"/>
  <c r="G36" i="38"/>
  <c r="G26" i="38"/>
  <c r="G18" i="38"/>
  <c r="G10" i="38"/>
  <c r="G2" i="38"/>
  <c r="H132" i="38"/>
  <c r="H123" i="38"/>
  <c r="G115" i="38"/>
  <c r="G105" i="38"/>
  <c r="G98" i="38"/>
  <c r="H89" i="38"/>
  <c r="G80" i="38"/>
  <c r="H73" i="38"/>
  <c r="H65" i="38"/>
  <c r="G56" i="38"/>
  <c r="H49" i="38"/>
  <c r="H42" i="38"/>
  <c r="H33" i="38"/>
  <c r="G25" i="38"/>
  <c r="G17" i="38"/>
  <c r="G9" i="38"/>
  <c r="U1858" i="6"/>
  <c r="AO93" i="6"/>
  <c r="AO88" i="6"/>
  <c r="AO97" i="6"/>
  <c r="AO90" i="6"/>
  <c r="AO91" i="6"/>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AO96" i="6"/>
  <c r="AO89" i="6"/>
  <c r="AO95" i="6"/>
  <c r="AO94" i="6"/>
  <c r="AO84" i="6"/>
  <c r="AO83" i="6"/>
  <c r="AO87" i="6"/>
  <c r="AO85" i="6"/>
  <c r="AO82" i="6"/>
  <c r="AO92" i="6"/>
  <c r="AO86" i="6"/>
  <c r="R18" i="38" l="1"/>
  <c r="K18" i="38"/>
  <c r="O18" i="38"/>
  <c r="S18" i="38"/>
  <c r="I18" i="38"/>
  <c r="L18" i="38"/>
  <c r="M18" i="38"/>
  <c r="Q18" i="38"/>
  <c r="U18" i="38"/>
  <c r="P18" i="38"/>
  <c r="T18" i="38"/>
  <c r="F18" i="38"/>
  <c r="J18" i="38"/>
  <c r="P98" i="38"/>
  <c r="Q98" i="38"/>
  <c r="O98" i="38"/>
  <c r="F98" i="38"/>
  <c r="M98" i="38"/>
  <c r="J98" i="38"/>
  <c r="R98" i="38"/>
  <c r="I98" i="38"/>
  <c r="S98" i="38"/>
  <c r="K98" i="38"/>
  <c r="U98" i="38"/>
  <c r="T98" i="38"/>
  <c r="L98" i="38"/>
  <c r="R26" i="38"/>
  <c r="T26" i="38"/>
  <c r="P26" i="38"/>
  <c r="L26" i="38"/>
  <c r="S26" i="38"/>
  <c r="K26" i="38"/>
  <c r="O26" i="38"/>
  <c r="M26" i="38"/>
  <c r="Q26" i="38"/>
  <c r="U26" i="38"/>
  <c r="I26" i="38"/>
  <c r="F26" i="38"/>
  <c r="J26" i="38"/>
  <c r="U57" i="38"/>
  <c r="S57" i="38"/>
  <c r="T57" i="38"/>
  <c r="I57" i="38"/>
  <c r="O57" i="38"/>
  <c r="M57" i="38"/>
  <c r="R57" i="38"/>
  <c r="Q57" i="38"/>
  <c r="K57" i="38"/>
  <c r="J57" i="38"/>
  <c r="P57" i="38"/>
  <c r="F57" i="38"/>
  <c r="L57" i="38"/>
  <c r="U87" i="38"/>
  <c r="O87" i="38"/>
  <c r="R87" i="38"/>
  <c r="P87" i="38"/>
  <c r="I87" i="38"/>
  <c r="J87" i="38"/>
  <c r="K87" i="38"/>
  <c r="L87" i="38"/>
  <c r="F87" i="38"/>
  <c r="T87" i="38"/>
  <c r="S87" i="38"/>
  <c r="M87" i="38"/>
  <c r="Q87" i="38"/>
  <c r="S125" i="38"/>
  <c r="L125" i="38"/>
  <c r="M125" i="38"/>
  <c r="F125" i="38"/>
  <c r="R125" i="38"/>
  <c r="I125" i="38"/>
  <c r="T125" i="38"/>
  <c r="U125" i="38"/>
  <c r="P125" i="38"/>
  <c r="O125" i="38"/>
  <c r="Q125" i="38"/>
  <c r="K125" i="38"/>
  <c r="J125" i="38"/>
  <c r="K116" i="38"/>
  <c r="L116" i="38"/>
  <c r="S116" i="38"/>
  <c r="F116" i="38"/>
  <c r="R116" i="38"/>
  <c r="Q116" i="38"/>
  <c r="O116" i="38"/>
  <c r="M116" i="38"/>
  <c r="J116" i="38"/>
  <c r="I116" i="38"/>
  <c r="P116" i="38"/>
  <c r="U116" i="38"/>
  <c r="T116" i="38"/>
  <c r="R8" i="38"/>
  <c r="P8" i="38"/>
  <c r="K8" i="38"/>
  <c r="I8" i="38"/>
  <c r="T8" i="38"/>
  <c r="O8" i="38"/>
  <c r="M8" i="38"/>
  <c r="S8" i="38"/>
  <c r="Q8" i="38"/>
  <c r="L8" i="38"/>
  <c r="U8" i="38"/>
  <c r="F8" i="38"/>
  <c r="J8" i="38"/>
  <c r="P38" i="38"/>
  <c r="T38" i="38"/>
  <c r="F38" i="38"/>
  <c r="K38" i="38"/>
  <c r="O38" i="38"/>
  <c r="J38" i="38"/>
  <c r="Q38" i="38"/>
  <c r="R38" i="38"/>
  <c r="M38" i="38"/>
  <c r="I38" i="38"/>
  <c r="U38" i="38"/>
  <c r="L38" i="38"/>
  <c r="S38" i="38"/>
  <c r="O73" i="38"/>
  <c r="K73" i="38"/>
  <c r="I73" i="38"/>
  <c r="P73" i="38"/>
  <c r="T73" i="38"/>
  <c r="U73" i="38"/>
  <c r="F73" i="38"/>
  <c r="M73" i="38"/>
  <c r="L73" i="38"/>
  <c r="S73" i="38"/>
  <c r="R73" i="38"/>
  <c r="Q73" i="38"/>
  <c r="J73" i="38"/>
  <c r="R104" i="38"/>
  <c r="S104" i="38"/>
  <c r="L104" i="38"/>
  <c r="K104" i="38"/>
  <c r="F104" i="38"/>
  <c r="M104" i="38"/>
  <c r="J104" i="38"/>
  <c r="I104" i="38"/>
  <c r="U104" i="38"/>
  <c r="T104" i="38"/>
  <c r="P104" i="38"/>
  <c r="Q104" i="38"/>
  <c r="O104" i="38"/>
  <c r="R132" i="38"/>
  <c r="Q132" i="38"/>
  <c r="K132" i="38"/>
  <c r="J132" i="38"/>
  <c r="M132" i="38"/>
  <c r="F132" i="38"/>
  <c r="L132" i="38"/>
  <c r="I132" i="38"/>
  <c r="T132" i="38"/>
  <c r="S132" i="38"/>
  <c r="U132" i="38"/>
  <c r="P132" i="38"/>
  <c r="O132" i="38"/>
  <c r="L90" i="38"/>
  <c r="Q90" i="38"/>
  <c r="U90" i="38"/>
  <c r="K90" i="38"/>
  <c r="F90" i="38"/>
  <c r="S90" i="38"/>
  <c r="T90" i="38"/>
  <c r="M90" i="38"/>
  <c r="R90" i="38"/>
  <c r="O90" i="38"/>
  <c r="P90" i="38"/>
  <c r="J90" i="38"/>
  <c r="I90" i="38"/>
  <c r="R124" i="38"/>
  <c r="Q124" i="38"/>
  <c r="K124" i="38"/>
  <c r="J124" i="38"/>
  <c r="M124" i="38"/>
  <c r="F124" i="38"/>
  <c r="L124" i="38"/>
  <c r="I124" i="38"/>
  <c r="T124" i="38"/>
  <c r="S124" i="38"/>
  <c r="U124" i="38"/>
  <c r="P124" i="38"/>
  <c r="O124" i="38"/>
  <c r="U53" i="38"/>
  <c r="I53" i="38"/>
  <c r="T53" i="38"/>
  <c r="M53" i="38"/>
  <c r="O53" i="38"/>
  <c r="S53" i="38"/>
  <c r="J53" i="38"/>
  <c r="F53" i="38"/>
  <c r="K53" i="38"/>
  <c r="L53" i="38"/>
  <c r="P53" i="38"/>
  <c r="R53" i="38"/>
  <c r="Q53" i="38"/>
  <c r="R15" i="38"/>
  <c r="O15" i="38"/>
  <c r="S15" i="38"/>
  <c r="I15" i="38"/>
  <c r="K15" i="38"/>
  <c r="M15" i="38"/>
  <c r="T15" i="38"/>
  <c r="Q15" i="38"/>
  <c r="L15" i="38"/>
  <c r="U15" i="38"/>
  <c r="P15" i="38"/>
  <c r="F15" i="38"/>
  <c r="J15" i="38"/>
  <c r="S112" i="38"/>
  <c r="K112" i="38"/>
  <c r="L112" i="38"/>
  <c r="F112" i="38"/>
  <c r="R112" i="38"/>
  <c r="U112" i="38"/>
  <c r="T112" i="38"/>
  <c r="Q112" i="38"/>
  <c r="O112" i="38"/>
  <c r="M112" i="38"/>
  <c r="J112" i="38"/>
  <c r="P112" i="38"/>
  <c r="I112" i="38"/>
  <c r="T33" i="38"/>
  <c r="K33" i="38"/>
  <c r="F33" i="38"/>
  <c r="P33" i="38"/>
  <c r="J33" i="38"/>
  <c r="O33" i="38"/>
  <c r="U33" i="38"/>
  <c r="L33" i="38"/>
  <c r="Q33" i="38"/>
  <c r="R33" i="38"/>
  <c r="M33" i="38"/>
  <c r="I33" i="38"/>
  <c r="S33" i="38"/>
  <c r="R21" i="38"/>
  <c r="I21" i="38"/>
  <c r="M21" i="38"/>
  <c r="P21" i="38"/>
  <c r="L21" i="38"/>
  <c r="K21" i="38"/>
  <c r="T21" i="38"/>
  <c r="Q21" i="38"/>
  <c r="O21" i="38"/>
  <c r="U21" i="38"/>
  <c r="S21" i="38"/>
  <c r="J21" i="38"/>
  <c r="F21" i="38"/>
  <c r="P52" i="38"/>
  <c r="F52" i="38"/>
  <c r="M52" i="38"/>
  <c r="T52" i="38"/>
  <c r="U52" i="38"/>
  <c r="R52" i="38"/>
  <c r="O52" i="38"/>
  <c r="J52" i="38"/>
  <c r="I52" i="38"/>
  <c r="K52" i="38"/>
  <c r="Q52" i="38"/>
  <c r="L52" i="38"/>
  <c r="S52" i="38"/>
  <c r="R14" i="38"/>
  <c r="K14" i="38"/>
  <c r="O14" i="38"/>
  <c r="T14" i="38"/>
  <c r="I14" i="38"/>
  <c r="S14" i="38"/>
  <c r="M14" i="38"/>
  <c r="L14" i="38"/>
  <c r="Q14" i="38"/>
  <c r="P14" i="38"/>
  <c r="U14" i="38"/>
  <c r="J14" i="38"/>
  <c r="P48" i="38"/>
  <c r="K48" i="38"/>
  <c r="Q48" i="38"/>
  <c r="L48" i="38"/>
  <c r="S48" i="38"/>
  <c r="J48" i="38"/>
  <c r="I48" i="38"/>
  <c r="F48" i="38"/>
  <c r="M48" i="38"/>
  <c r="T48" i="38"/>
  <c r="U48" i="38"/>
  <c r="R48" i="38"/>
  <c r="O48" i="38"/>
  <c r="F78" i="38"/>
  <c r="S78" i="38"/>
  <c r="Q78" i="38"/>
  <c r="T78" i="38"/>
  <c r="M78" i="38"/>
  <c r="R78" i="38"/>
  <c r="O78" i="38"/>
  <c r="U78" i="38"/>
  <c r="J78" i="38"/>
  <c r="I78" i="38"/>
  <c r="K78" i="38"/>
  <c r="L78" i="38"/>
  <c r="P78" i="38"/>
  <c r="S113" i="38"/>
  <c r="R113" i="38"/>
  <c r="L113" i="38"/>
  <c r="F113" i="38"/>
  <c r="P113" i="38"/>
  <c r="K113" i="38"/>
  <c r="Q113" i="38"/>
  <c r="O113" i="38"/>
  <c r="M113" i="38"/>
  <c r="J113" i="38"/>
  <c r="I113" i="38"/>
  <c r="U113" i="38"/>
  <c r="T113" i="38"/>
  <c r="P41" i="38"/>
  <c r="O41" i="38"/>
  <c r="J41" i="38"/>
  <c r="T41" i="38"/>
  <c r="F41" i="38"/>
  <c r="K41" i="38"/>
  <c r="Q41" i="38"/>
  <c r="R41" i="38"/>
  <c r="M41" i="38"/>
  <c r="I41" i="38"/>
  <c r="U41" i="38"/>
  <c r="L41" i="38"/>
  <c r="S41" i="38"/>
  <c r="S75" i="38"/>
  <c r="U75" i="38"/>
  <c r="O75" i="38"/>
  <c r="R75" i="38"/>
  <c r="P75" i="38"/>
  <c r="I75" i="38"/>
  <c r="K75" i="38"/>
  <c r="T75" i="38"/>
  <c r="J75" i="38"/>
  <c r="M75" i="38"/>
  <c r="F75" i="38"/>
  <c r="L75" i="38"/>
  <c r="Q75" i="38"/>
  <c r="U135" i="38"/>
  <c r="P135" i="38"/>
  <c r="O135" i="38"/>
  <c r="S135" i="38"/>
  <c r="Q135" i="38"/>
  <c r="K135" i="38"/>
  <c r="J135" i="38"/>
  <c r="M135" i="38"/>
  <c r="F135" i="38"/>
  <c r="L135" i="38"/>
  <c r="I135" i="38"/>
  <c r="T135" i="38"/>
  <c r="R135" i="38"/>
  <c r="P28" i="38"/>
  <c r="L28" i="38"/>
  <c r="I28" i="38"/>
  <c r="R28" i="38"/>
  <c r="M28" i="38"/>
  <c r="U28" i="38"/>
  <c r="T28" i="38"/>
  <c r="Q28" i="38"/>
  <c r="K28" i="38"/>
  <c r="O28" i="38"/>
  <c r="F28" i="38"/>
  <c r="J28" i="38"/>
  <c r="S28" i="38"/>
  <c r="T62" i="38"/>
  <c r="O62" i="38"/>
  <c r="P62" i="38"/>
  <c r="K62" i="38"/>
  <c r="S62" i="38"/>
  <c r="U62" i="38"/>
  <c r="I62" i="38"/>
  <c r="M62" i="38"/>
  <c r="F62" i="38"/>
  <c r="L62" i="38"/>
  <c r="R62" i="38"/>
  <c r="Q62" i="38"/>
  <c r="J62" i="38"/>
  <c r="P94" i="38"/>
  <c r="L94" i="38"/>
  <c r="T94" i="38"/>
  <c r="M94" i="38"/>
  <c r="R94" i="38"/>
  <c r="O94" i="38"/>
  <c r="U94" i="38"/>
  <c r="J94" i="38"/>
  <c r="I94" i="38"/>
  <c r="K94" i="38"/>
  <c r="F94" i="38"/>
  <c r="S94" i="38"/>
  <c r="Q94" i="38"/>
  <c r="Q47" i="38"/>
  <c r="K47" i="38"/>
  <c r="S47" i="38"/>
  <c r="R47" i="38"/>
  <c r="M47" i="38"/>
  <c r="L47" i="38"/>
  <c r="T47" i="38"/>
  <c r="O47" i="38"/>
  <c r="J47" i="38"/>
  <c r="U47" i="38"/>
  <c r="F47" i="38"/>
  <c r="I47" i="38"/>
  <c r="P47" i="38"/>
  <c r="O77" i="38"/>
  <c r="T77" i="38"/>
  <c r="K77" i="38"/>
  <c r="P77" i="38"/>
  <c r="U77" i="38"/>
  <c r="I77" i="38"/>
  <c r="J77" i="38"/>
  <c r="S77" i="38"/>
  <c r="F77" i="38"/>
  <c r="L77" i="38"/>
  <c r="R77" i="38"/>
  <c r="Q77" i="38"/>
  <c r="M77" i="38"/>
  <c r="S71" i="38"/>
  <c r="F71" i="38"/>
  <c r="T71" i="38"/>
  <c r="L71" i="38"/>
  <c r="U71" i="38"/>
  <c r="O71" i="38"/>
  <c r="R71" i="38"/>
  <c r="I71" i="38"/>
  <c r="J71" i="38"/>
  <c r="M71" i="38"/>
  <c r="P71" i="38"/>
  <c r="K71" i="38"/>
  <c r="Q71" i="38"/>
  <c r="R3" i="38"/>
  <c r="O3" i="38"/>
  <c r="S3" i="38"/>
  <c r="K3" i="38"/>
  <c r="L3" i="38"/>
  <c r="I3" i="38"/>
  <c r="P3" i="38"/>
  <c r="M3" i="38"/>
  <c r="T3" i="38"/>
  <c r="J3" i="38"/>
  <c r="Q3" i="38"/>
  <c r="U3" i="38"/>
  <c r="S68" i="38"/>
  <c r="L68" i="38"/>
  <c r="M68" i="38"/>
  <c r="F68" i="38"/>
  <c r="T68" i="38"/>
  <c r="U68" i="38"/>
  <c r="O68" i="38"/>
  <c r="R68" i="38"/>
  <c r="P68" i="38"/>
  <c r="I68" i="38"/>
  <c r="J68" i="38"/>
  <c r="K68" i="38"/>
  <c r="Q68" i="38"/>
  <c r="F99" i="38"/>
  <c r="L99" i="38"/>
  <c r="Q99" i="38"/>
  <c r="O99" i="38"/>
  <c r="P99" i="38"/>
  <c r="M99" i="38"/>
  <c r="J99" i="38"/>
  <c r="S99" i="38"/>
  <c r="I99" i="38"/>
  <c r="R99" i="38"/>
  <c r="U99" i="38"/>
  <c r="T99" i="38"/>
  <c r="K99" i="38"/>
  <c r="L55" i="38"/>
  <c r="K55" i="38"/>
  <c r="U55" i="38"/>
  <c r="Q55" i="38"/>
  <c r="R55" i="38"/>
  <c r="O55" i="38"/>
  <c r="P55" i="38"/>
  <c r="J55" i="38"/>
  <c r="I55" i="38"/>
  <c r="F55" i="38"/>
  <c r="S55" i="38"/>
  <c r="T55" i="38"/>
  <c r="M55" i="38"/>
  <c r="P89" i="38"/>
  <c r="T89" i="38"/>
  <c r="K89" i="38"/>
  <c r="U89" i="38"/>
  <c r="I89" i="38"/>
  <c r="O89" i="38"/>
  <c r="R89" i="38"/>
  <c r="Q89" i="38"/>
  <c r="M89" i="38"/>
  <c r="J89" i="38"/>
  <c r="S89" i="38"/>
  <c r="F89" i="38"/>
  <c r="L89" i="38"/>
  <c r="R25" i="38"/>
  <c r="O25" i="38"/>
  <c r="S25" i="38"/>
  <c r="K25" i="38"/>
  <c r="M25" i="38"/>
  <c r="Q25" i="38"/>
  <c r="L25" i="38"/>
  <c r="U25" i="38"/>
  <c r="P25" i="38"/>
  <c r="I25" i="38"/>
  <c r="T25" i="38"/>
  <c r="J25" i="38"/>
  <c r="F25" i="38"/>
  <c r="O81" i="38"/>
  <c r="I81" i="38"/>
  <c r="U81" i="38"/>
  <c r="P81" i="38"/>
  <c r="T81" i="38"/>
  <c r="K81" i="38"/>
  <c r="R81" i="38"/>
  <c r="J81" i="38"/>
  <c r="L81" i="38"/>
  <c r="M81" i="38"/>
  <c r="Q81" i="38"/>
  <c r="S81" i="38"/>
  <c r="P110" i="38"/>
  <c r="Q110" i="38"/>
  <c r="O110" i="38"/>
  <c r="F110" i="38"/>
  <c r="M110" i="38"/>
  <c r="J110" i="38"/>
  <c r="R110" i="38"/>
  <c r="I110" i="38"/>
  <c r="S110" i="38"/>
  <c r="K110" i="38"/>
  <c r="U110" i="38"/>
  <c r="T110" i="38"/>
  <c r="L110" i="38"/>
  <c r="P105" i="38"/>
  <c r="F105" i="38"/>
  <c r="L105" i="38"/>
  <c r="S105" i="38"/>
  <c r="K105" i="38"/>
  <c r="R105" i="38"/>
  <c r="Q105" i="38"/>
  <c r="O105" i="38"/>
  <c r="M105" i="38"/>
  <c r="J105" i="38"/>
  <c r="I105" i="38"/>
  <c r="U105" i="38"/>
  <c r="T105" i="38"/>
  <c r="T2" i="38"/>
  <c r="M2" i="38"/>
  <c r="U2" i="38"/>
  <c r="K2" i="38"/>
  <c r="R2" i="38"/>
  <c r="J2" i="38"/>
  <c r="P2" i="38"/>
  <c r="L2" i="38"/>
  <c r="O2" i="38"/>
  <c r="I2" i="38"/>
  <c r="Q2" i="38"/>
  <c r="S2" i="38"/>
  <c r="F2" i="38"/>
  <c r="P36" i="38"/>
  <c r="T36" i="38"/>
  <c r="K36" i="38"/>
  <c r="J36" i="38"/>
  <c r="O36" i="38"/>
  <c r="I36" i="38"/>
  <c r="U36" i="38"/>
  <c r="L36" i="38"/>
  <c r="Q36" i="38"/>
  <c r="R36" i="38"/>
  <c r="M36" i="38"/>
  <c r="S36" i="38"/>
  <c r="S134" i="38"/>
  <c r="L134" i="38"/>
  <c r="U134" i="38"/>
  <c r="P134" i="38"/>
  <c r="O134" i="38"/>
  <c r="Q134" i="38"/>
  <c r="K134" i="38"/>
  <c r="J134" i="38"/>
  <c r="M134" i="38"/>
  <c r="F134" i="38"/>
  <c r="R134" i="38"/>
  <c r="I134" i="38"/>
  <c r="T134" i="38"/>
  <c r="T30" i="38"/>
  <c r="P30" i="38"/>
  <c r="F30" i="38"/>
  <c r="K30" i="38"/>
  <c r="O30" i="38"/>
  <c r="J30" i="38"/>
  <c r="Q30" i="38"/>
  <c r="R30" i="38"/>
  <c r="M30" i="38"/>
  <c r="I30" i="38"/>
  <c r="U30" i="38"/>
  <c r="L30" i="38"/>
  <c r="S30" i="38"/>
  <c r="P93" i="38"/>
  <c r="T93" i="38"/>
  <c r="U93" i="38"/>
  <c r="O93" i="38"/>
  <c r="I93" i="38"/>
  <c r="K93" i="38"/>
  <c r="L93" i="38"/>
  <c r="S93" i="38"/>
  <c r="R93" i="38"/>
  <c r="Q93" i="38"/>
  <c r="J93" i="38"/>
  <c r="F93" i="38"/>
  <c r="M93" i="38"/>
  <c r="R16" i="38"/>
  <c r="S16" i="38"/>
  <c r="I16" i="38"/>
  <c r="L16" i="38"/>
  <c r="M16" i="38"/>
  <c r="P16" i="38"/>
  <c r="Q16" i="38"/>
  <c r="T16" i="38"/>
  <c r="U16" i="38"/>
  <c r="K16" i="38"/>
  <c r="O16" i="38"/>
  <c r="F16" i="38"/>
  <c r="J16" i="38"/>
  <c r="U46" i="38"/>
  <c r="K46" i="38"/>
  <c r="O46" i="38"/>
  <c r="T46" i="38"/>
  <c r="M46" i="38"/>
  <c r="P46" i="38"/>
  <c r="S46" i="38"/>
  <c r="I46" i="38"/>
  <c r="R46" i="38"/>
  <c r="Q46" i="38"/>
  <c r="J46" i="38"/>
  <c r="F46" i="38"/>
  <c r="L46" i="38"/>
  <c r="F111" i="38"/>
  <c r="L111" i="38"/>
  <c r="U111" i="38"/>
  <c r="T111" i="38"/>
  <c r="K111" i="38"/>
  <c r="Q111" i="38"/>
  <c r="O111" i="38"/>
  <c r="P111" i="38"/>
  <c r="M111" i="38"/>
  <c r="J111" i="38"/>
  <c r="S111" i="38"/>
  <c r="I111" i="38"/>
  <c r="R111" i="38"/>
  <c r="T66" i="38"/>
  <c r="K66" i="38"/>
  <c r="O66" i="38"/>
  <c r="P66" i="38"/>
  <c r="I66" i="38"/>
  <c r="M66" i="38"/>
  <c r="S66" i="38"/>
  <c r="U66" i="38"/>
  <c r="L66" i="38"/>
  <c r="R66" i="38"/>
  <c r="Q66" i="38"/>
  <c r="J66" i="38"/>
  <c r="F66" i="38"/>
  <c r="L133" i="38"/>
  <c r="S133" i="38"/>
  <c r="U133" i="38"/>
  <c r="P133" i="38"/>
  <c r="O133" i="38"/>
  <c r="Q133" i="38"/>
  <c r="K133" i="38"/>
  <c r="J133" i="38"/>
  <c r="M133" i="38"/>
  <c r="F133" i="38"/>
  <c r="R133" i="38"/>
  <c r="I133" i="38"/>
  <c r="T133" i="38"/>
  <c r="S127" i="38"/>
  <c r="R127" i="38"/>
  <c r="U127" i="38"/>
  <c r="P127" i="38"/>
  <c r="O127" i="38"/>
  <c r="Q127" i="38"/>
  <c r="K127" i="38"/>
  <c r="J127" i="38"/>
  <c r="M127" i="38"/>
  <c r="F127" i="38"/>
  <c r="L127" i="38"/>
  <c r="I127" i="38"/>
  <c r="T127" i="38"/>
  <c r="R23" i="38"/>
  <c r="K23" i="38"/>
  <c r="O23" i="38"/>
  <c r="I23" i="38"/>
  <c r="S23" i="38"/>
  <c r="M23" i="38"/>
  <c r="T23" i="38"/>
  <c r="Q23" i="38"/>
  <c r="L23" i="38"/>
  <c r="U23" i="38"/>
  <c r="P23" i="38"/>
  <c r="J23" i="38"/>
  <c r="F23" i="38"/>
  <c r="S88" i="38"/>
  <c r="O88" i="38"/>
  <c r="M88" i="38"/>
  <c r="U88" i="38"/>
  <c r="P88" i="38"/>
  <c r="K88" i="38"/>
  <c r="T88" i="38"/>
  <c r="I88" i="38"/>
  <c r="J88" i="38"/>
  <c r="F88" i="38"/>
  <c r="L88" i="38"/>
  <c r="R88" i="38"/>
  <c r="Q88" i="38"/>
  <c r="F118" i="38"/>
  <c r="K118" i="38"/>
  <c r="M118" i="38"/>
  <c r="L118" i="38"/>
  <c r="S118" i="38"/>
  <c r="I118" i="38"/>
  <c r="R118" i="38"/>
  <c r="U118" i="38"/>
  <c r="T118" i="38"/>
  <c r="J118" i="38"/>
  <c r="Q118" i="38"/>
  <c r="P118" i="38"/>
  <c r="O118" i="38"/>
  <c r="T29" i="38"/>
  <c r="F29" i="38"/>
  <c r="P29" i="38"/>
  <c r="K29" i="38"/>
  <c r="J29" i="38"/>
  <c r="O29" i="38"/>
  <c r="U29" i="38"/>
  <c r="L29" i="38"/>
  <c r="Q29" i="38"/>
  <c r="R29" i="38"/>
  <c r="M29" i="38"/>
  <c r="I29" i="38"/>
  <c r="S29" i="38"/>
  <c r="M60" i="38"/>
  <c r="L60" i="38"/>
  <c r="S60" i="38"/>
  <c r="R60" i="38"/>
  <c r="P60" i="38"/>
  <c r="I60" i="38"/>
  <c r="J60" i="38"/>
  <c r="K60" i="38"/>
  <c r="Q60" i="38"/>
  <c r="F60" i="38"/>
  <c r="T60" i="38"/>
  <c r="U60" i="38"/>
  <c r="O60" i="38"/>
  <c r="R22" i="38"/>
  <c r="O22" i="38"/>
  <c r="S22" i="38"/>
  <c r="P22" i="38"/>
  <c r="I22" i="38"/>
  <c r="K22" i="38"/>
  <c r="T22" i="38"/>
  <c r="M22" i="38"/>
  <c r="Q22" i="38"/>
  <c r="U22" i="38"/>
  <c r="L22" i="38"/>
  <c r="F22" i="38"/>
  <c r="J22" i="38"/>
  <c r="M54" i="38"/>
  <c r="K54" i="38"/>
  <c r="U54" i="38"/>
  <c r="O54" i="38"/>
  <c r="T54" i="38"/>
  <c r="P54" i="38"/>
  <c r="S54" i="38"/>
  <c r="I54" i="38"/>
  <c r="R54" i="38"/>
  <c r="Q54" i="38"/>
  <c r="J54" i="38"/>
  <c r="F54" i="38"/>
  <c r="L54" i="38"/>
  <c r="U84" i="38"/>
  <c r="T84" i="38"/>
  <c r="O84" i="38"/>
  <c r="I84" i="38"/>
  <c r="P84" i="38"/>
  <c r="S84" i="38"/>
  <c r="M84" i="38"/>
  <c r="K84" i="38"/>
  <c r="R84" i="38"/>
  <c r="Q84" i="38"/>
  <c r="J84" i="38"/>
  <c r="F84" i="38"/>
  <c r="L84" i="38"/>
  <c r="L121" i="38"/>
  <c r="Q121" i="38"/>
  <c r="K121" i="38"/>
  <c r="J121" i="38"/>
  <c r="M121" i="38"/>
  <c r="F121" i="38"/>
  <c r="R121" i="38"/>
  <c r="I121" i="38"/>
  <c r="T121" i="38"/>
  <c r="S121" i="38"/>
  <c r="U121" i="38"/>
  <c r="P121" i="38"/>
  <c r="O121" i="38"/>
  <c r="U51" i="38"/>
  <c r="O51" i="38"/>
  <c r="P51" i="38"/>
  <c r="I51" i="38"/>
  <c r="Q51" i="38"/>
  <c r="K51" i="38"/>
  <c r="J51" i="38"/>
  <c r="L51" i="38"/>
  <c r="F51" i="38"/>
  <c r="T51" i="38"/>
  <c r="S51" i="38"/>
  <c r="R51" i="38"/>
  <c r="M51" i="38"/>
  <c r="P82" i="38"/>
  <c r="Q82" i="38"/>
  <c r="J82" i="38"/>
  <c r="I82" i="38"/>
  <c r="U82" i="38"/>
  <c r="F82" i="38"/>
  <c r="S82" i="38"/>
  <c r="K82" i="38"/>
  <c r="T82" i="38"/>
  <c r="M82" i="38"/>
  <c r="R82" i="38"/>
  <c r="O82" i="38"/>
  <c r="L82" i="38"/>
  <c r="R4" i="38"/>
  <c r="L4" i="38"/>
  <c r="I4" i="38"/>
  <c r="K4" i="38"/>
  <c r="P4" i="38"/>
  <c r="M4" i="38"/>
  <c r="Q4" i="38"/>
  <c r="U4" i="38"/>
  <c r="F4" i="38"/>
  <c r="O4" i="38"/>
  <c r="T4" i="38"/>
  <c r="J4" i="38"/>
  <c r="S4" i="38"/>
  <c r="O35" i="38"/>
  <c r="T35" i="38"/>
  <c r="P35" i="38"/>
  <c r="K35" i="38"/>
  <c r="F35" i="38"/>
  <c r="J35" i="38"/>
  <c r="M35" i="38"/>
  <c r="I35" i="38"/>
  <c r="U35" i="38"/>
  <c r="L35" i="38"/>
  <c r="Q35" i="38"/>
  <c r="R35" i="38"/>
  <c r="S35" i="38"/>
  <c r="U69" i="38"/>
  <c r="P69" i="38"/>
  <c r="I69" i="38"/>
  <c r="T69" i="38"/>
  <c r="J69" i="38"/>
  <c r="Q69" i="38"/>
  <c r="F69" i="38"/>
  <c r="L69" i="38"/>
  <c r="K69" i="38"/>
  <c r="S69" i="38"/>
  <c r="O69" i="38"/>
  <c r="R69" i="38"/>
  <c r="M69" i="38"/>
  <c r="L100" i="38"/>
  <c r="S100" i="38"/>
  <c r="K100" i="38"/>
  <c r="R100" i="38"/>
  <c r="F100" i="38"/>
  <c r="Q100" i="38"/>
  <c r="O100" i="38"/>
  <c r="M100" i="38"/>
  <c r="J100" i="38"/>
  <c r="I100" i="38"/>
  <c r="P100" i="38"/>
  <c r="U100" i="38"/>
  <c r="T100" i="38"/>
  <c r="L129" i="38"/>
  <c r="S129" i="38"/>
  <c r="I129" i="38"/>
  <c r="T129" i="38"/>
  <c r="U129" i="38"/>
  <c r="P129" i="38"/>
  <c r="O129" i="38"/>
  <c r="Q129" i="38"/>
  <c r="K129" i="38"/>
  <c r="J129" i="38"/>
  <c r="M129" i="38"/>
  <c r="F129" i="38"/>
  <c r="R129" i="38"/>
  <c r="K86" i="38"/>
  <c r="Q86" i="38"/>
  <c r="U86" i="38"/>
  <c r="L86" i="38"/>
  <c r="O86" i="38"/>
  <c r="P86" i="38"/>
  <c r="R86" i="38"/>
  <c r="I86" i="38"/>
  <c r="J86" i="38"/>
  <c r="S86" i="38"/>
  <c r="T86" i="38"/>
  <c r="M86" i="38"/>
  <c r="U120" i="38"/>
  <c r="P120" i="38"/>
  <c r="O120" i="38"/>
  <c r="R120" i="38"/>
  <c r="Q120" i="38"/>
  <c r="K120" i="38"/>
  <c r="J120" i="38"/>
  <c r="M120" i="38"/>
  <c r="L120" i="38"/>
  <c r="I120" i="38"/>
  <c r="S120" i="38"/>
  <c r="F120" i="38"/>
  <c r="T120" i="38"/>
  <c r="R11" i="38"/>
  <c r="K11" i="38"/>
  <c r="O11" i="38"/>
  <c r="S11" i="38"/>
  <c r="L11" i="38"/>
  <c r="I11" i="38"/>
  <c r="P11" i="38"/>
  <c r="M11" i="38"/>
  <c r="J11" i="38"/>
  <c r="T11" i="38"/>
  <c r="Q11" i="38"/>
  <c r="U11" i="38"/>
  <c r="F11" i="38"/>
  <c r="F107" i="38"/>
  <c r="L107" i="38"/>
  <c r="I107" i="38"/>
  <c r="R107" i="38"/>
  <c r="U107" i="38"/>
  <c r="T107" i="38"/>
  <c r="K107" i="38"/>
  <c r="Q107" i="38"/>
  <c r="O107" i="38"/>
  <c r="P107" i="38"/>
  <c r="M107" i="38"/>
  <c r="J107" i="38"/>
  <c r="S107" i="38"/>
  <c r="R123" i="38"/>
  <c r="S123" i="38"/>
  <c r="U123" i="38"/>
  <c r="P123" i="38"/>
  <c r="O123" i="38"/>
  <c r="Q123" i="38"/>
  <c r="K123" i="38"/>
  <c r="J123" i="38"/>
  <c r="M123" i="38"/>
  <c r="F123" i="38"/>
  <c r="L123" i="38"/>
  <c r="I123" i="38"/>
  <c r="T123" i="38"/>
  <c r="M56" i="38"/>
  <c r="R56" i="38"/>
  <c r="P56" i="38"/>
  <c r="I56" i="38"/>
  <c r="J56" i="38"/>
  <c r="K56" i="38"/>
  <c r="Q56" i="38"/>
  <c r="T56" i="38"/>
  <c r="O56" i="38"/>
  <c r="F56" i="38"/>
  <c r="S56" i="38"/>
  <c r="U56" i="38"/>
  <c r="L56" i="38"/>
  <c r="S79" i="38"/>
  <c r="M79" i="38"/>
  <c r="L79" i="38"/>
  <c r="J79" i="38"/>
  <c r="K79" i="38"/>
  <c r="Q79" i="38"/>
  <c r="F79" i="38"/>
  <c r="T79" i="38"/>
  <c r="U79" i="38"/>
  <c r="O79" i="38"/>
  <c r="R79" i="38"/>
  <c r="P79" i="38"/>
  <c r="I79" i="38"/>
  <c r="R9" i="38"/>
  <c r="T9" i="38"/>
  <c r="I9" i="38"/>
  <c r="M9" i="38"/>
  <c r="K9" i="38"/>
  <c r="J9" i="38"/>
  <c r="O9" i="38"/>
  <c r="L9" i="38"/>
  <c r="Q9" i="38"/>
  <c r="S9" i="38"/>
  <c r="P9" i="38"/>
  <c r="U9" i="38"/>
  <c r="F9" i="38"/>
  <c r="R17" i="38"/>
  <c r="I17" i="38"/>
  <c r="M17" i="38"/>
  <c r="S17" i="38"/>
  <c r="L17" i="38"/>
  <c r="Q17" i="38"/>
  <c r="K17" i="38"/>
  <c r="P17" i="38"/>
  <c r="U17" i="38"/>
  <c r="O17" i="38"/>
  <c r="T17" i="38"/>
  <c r="J17" i="38"/>
  <c r="K80" i="38"/>
  <c r="S80" i="38"/>
  <c r="M80" i="38"/>
  <c r="I80" i="38"/>
  <c r="P80" i="38"/>
  <c r="T80" i="38"/>
  <c r="U80" i="38"/>
  <c r="O80" i="38"/>
  <c r="L80" i="38"/>
  <c r="R80" i="38"/>
  <c r="Q80" i="38"/>
  <c r="J80" i="38"/>
  <c r="F80" i="38"/>
  <c r="F115" i="38"/>
  <c r="L115" i="38"/>
  <c r="Q115" i="38"/>
  <c r="O115" i="38"/>
  <c r="P115" i="38"/>
  <c r="M115" i="38"/>
  <c r="J115" i="38"/>
  <c r="S115" i="38"/>
  <c r="I115" i="38"/>
  <c r="R115" i="38"/>
  <c r="U115" i="38"/>
  <c r="T115" i="38"/>
  <c r="K115" i="38"/>
  <c r="R10" i="38"/>
  <c r="S10" i="38"/>
  <c r="K10" i="38"/>
  <c r="I10" i="38"/>
  <c r="O10" i="38"/>
  <c r="M10" i="38"/>
  <c r="Q10" i="38"/>
  <c r="L10" i="38"/>
  <c r="U10" i="38"/>
  <c r="P10" i="38"/>
  <c r="F10" i="38"/>
  <c r="T10" i="38"/>
  <c r="J10" i="38"/>
  <c r="P44" i="38"/>
  <c r="T44" i="38"/>
  <c r="F44" i="38"/>
  <c r="K44" i="38"/>
  <c r="J44" i="38"/>
  <c r="O44" i="38"/>
  <c r="I44" i="38"/>
  <c r="U44" i="38"/>
  <c r="L44" i="38"/>
  <c r="Q44" i="38"/>
  <c r="R44" i="38"/>
  <c r="M44" i="38"/>
  <c r="S44" i="38"/>
  <c r="P106" i="38"/>
  <c r="Q106" i="38"/>
  <c r="O106" i="38"/>
  <c r="F106" i="38"/>
  <c r="M106" i="38"/>
  <c r="J106" i="38"/>
  <c r="R106" i="38"/>
  <c r="I106" i="38"/>
  <c r="S106" i="38"/>
  <c r="K106" i="38"/>
  <c r="U106" i="38"/>
  <c r="T106" i="38"/>
  <c r="L106" i="38"/>
  <c r="P37" i="38"/>
  <c r="O37" i="38"/>
  <c r="J37" i="38"/>
  <c r="T37" i="38"/>
  <c r="F37" i="38"/>
  <c r="K37" i="38"/>
  <c r="U37" i="38"/>
  <c r="L37" i="38"/>
  <c r="Q37" i="38"/>
  <c r="R37" i="38"/>
  <c r="M37" i="38"/>
  <c r="I37" i="38"/>
  <c r="S37" i="38"/>
  <c r="M131" i="38"/>
  <c r="F131" i="38"/>
  <c r="L131" i="38"/>
  <c r="I131" i="38"/>
  <c r="T131" i="38"/>
  <c r="S131" i="38"/>
  <c r="U131" i="38"/>
  <c r="P131" i="38"/>
  <c r="O131" i="38"/>
  <c r="R131" i="38"/>
  <c r="Q131" i="38"/>
  <c r="K131" i="38"/>
  <c r="J131" i="38"/>
  <c r="R24" i="38"/>
  <c r="K24" i="38"/>
  <c r="O24" i="38"/>
  <c r="S24" i="38"/>
  <c r="T24" i="38"/>
  <c r="I24" i="38"/>
  <c r="L24" i="38"/>
  <c r="M24" i="38"/>
  <c r="P24" i="38"/>
  <c r="Q24" i="38"/>
  <c r="U24" i="38"/>
  <c r="F24" i="38"/>
  <c r="J24" i="38"/>
  <c r="P43" i="38"/>
  <c r="J43" i="38"/>
  <c r="T43" i="38"/>
  <c r="F43" i="38"/>
  <c r="O43" i="38"/>
  <c r="K43" i="38"/>
  <c r="Q43" i="38"/>
  <c r="R43" i="38"/>
  <c r="M43" i="38"/>
  <c r="I43" i="38"/>
  <c r="U43" i="38"/>
  <c r="L43" i="38"/>
  <c r="S43" i="38"/>
  <c r="Q74" i="38"/>
  <c r="L74" i="38"/>
  <c r="K74" i="38"/>
  <c r="U74" i="38"/>
  <c r="R74" i="38"/>
  <c r="O74" i="38"/>
  <c r="P74" i="38"/>
  <c r="J74" i="38"/>
  <c r="I74" i="38"/>
  <c r="F74" i="38"/>
  <c r="S74" i="38"/>
  <c r="T74" i="38"/>
  <c r="M74" i="38"/>
  <c r="R108" i="38"/>
  <c r="L108" i="38"/>
  <c r="S108" i="38"/>
  <c r="K108" i="38"/>
  <c r="F108" i="38"/>
  <c r="I108" i="38"/>
  <c r="U108" i="38"/>
  <c r="T108" i="38"/>
  <c r="Q108" i="38"/>
  <c r="O108" i="38"/>
  <c r="P108" i="38"/>
  <c r="M108" i="38"/>
  <c r="J108" i="38"/>
  <c r="L67" i="38"/>
  <c r="T67" i="38"/>
  <c r="M67" i="38"/>
  <c r="R67" i="38"/>
  <c r="O67" i="38"/>
  <c r="P67" i="38"/>
  <c r="J67" i="38"/>
  <c r="F67" i="38"/>
  <c r="Q67" i="38"/>
  <c r="I67" i="38"/>
  <c r="S67" i="38"/>
  <c r="K67" i="38"/>
  <c r="U67" i="38"/>
  <c r="T32" i="38"/>
  <c r="F32" i="38"/>
  <c r="K32" i="38"/>
  <c r="P32" i="38"/>
  <c r="O32" i="38"/>
  <c r="J32" i="38"/>
  <c r="I32" i="38"/>
  <c r="U32" i="38"/>
  <c r="L32" i="38"/>
  <c r="Q32" i="38"/>
  <c r="R32" i="38"/>
  <c r="M32" i="38"/>
  <c r="S32" i="38"/>
  <c r="M64" i="38"/>
  <c r="J64" i="38"/>
  <c r="K64" i="38"/>
  <c r="Q64" i="38"/>
  <c r="F64" i="38"/>
  <c r="T64" i="38"/>
  <c r="U64" i="38"/>
  <c r="S64" i="38"/>
  <c r="P64" i="38"/>
  <c r="O64" i="38"/>
  <c r="R64" i="38"/>
  <c r="I64" i="38"/>
  <c r="L64" i="38"/>
  <c r="O49" i="38"/>
  <c r="S49" i="38"/>
  <c r="L49" i="38"/>
  <c r="I49" i="38"/>
  <c r="Q49" i="38"/>
  <c r="J49" i="38"/>
  <c r="K49" i="38"/>
  <c r="F49" i="38"/>
  <c r="M49" i="38"/>
  <c r="U49" i="38"/>
  <c r="T49" i="38"/>
  <c r="R49" i="38"/>
  <c r="P49" i="38"/>
  <c r="U85" i="38"/>
  <c r="O85" i="38"/>
  <c r="P85" i="38"/>
  <c r="I85" i="38"/>
  <c r="K85" i="38"/>
  <c r="T85" i="38"/>
  <c r="R85" i="38"/>
  <c r="J85" i="38"/>
  <c r="M85" i="38"/>
  <c r="L85" i="38"/>
  <c r="S85" i="38"/>
  <c r="Q85" i="38"/>
  <c r="R5" i="38"/>
  <c r="P5" i="38"/>
  <c r="I5" i="38"/>
  <c r="T5" i="38"/>
  <c r="M5" i="38"/>
  <c r="J5" i="38"/>
  <c r="K5" i="38"/>
  <c r="Q5" i="38"/>
  <c r="O5" i="38"/>
  <c r="L5" i="38"/>
  <c r="U5" i="38"/>
  <c r="S5" i="38"/>
  <c r="F5" i="38"/>
  <c r="P101" i="38"/>
  <c r="R101" i="38"/>
  <c r="K101" i="38"/>
  <c r="S101" i="38"/>
  <c r="F101" i="38"/>
  <c r="L101" i="38"/>
  <c r="Q101" i="38"/>
  <c r="O101" i="38"/>
  <c r="M101" i="38"/>
  <c r="J101" i="38"/>
  <c r="I101" i="38"/>
  <c r="U101" i="38"/>
  <c r="T101" i="38"/>
  <c r="U61" i="38"/>
  <c r="I61" i="38"/>
  <c r="M61" i="38"/>
  <c r="O61" i="38"/>
  <c r="T61" i="38"/>
  <c r="S61" i="38"/>
  <c r="K61" i="38"/>
  <c r="L61" i="38"/>
  <c r="P61" i="38"/>
  <c r="R61" i="38"/>
  <c r="Q61" i="38"/>
  <c r="J61" i="38"/>
  <c r="F61" i="38"/>
  <c r="R91" i="38"/>
  <c r="P91" i="38"/>
  <c r="I91" i="38"/>
  <c r="J91" i="38"/>
  <c r="K91" i="38"/>
  <c r="M91" i="38"/>
  <c r="F91" i="38"/>
  <c r="T91" i="38"/>
  <c r="L91" i="38"/>
  <c r="U91" i="38"/>
  <c r="O91" i="38"/>
  <c r="Q91" i="38"/>
  <c r="S91" i="38"/>
  <c r="S130" i="38"/>
  <c r="L130" i="38"/>
  <c r="I130" i="38"/>
  <c r="T130" i="38"/>
  <c r="U130" i="38"/>
  <c r="P130" i="38"/>
  <c r="O130" i="38"/>
  <c r="Q130" i="38"/>
  <c r="K130" i="38"/>
  <c r="J130" i="38"/>
  <c r="M130" i="38"/>
  <c r="F130" i="38"/>
  <c r="R130" i="38"/>
  <c r="O58" i="38"/>
  <c r="P58" i="38"/>
  <c r="S58" i="38"/>
  <c r="I58" i="38"/>
  <c r="T58" i="38"/>
  <c r="M58" i="38"/>
  <c r="U58" i="38"/>
  <c r="K58" i="38"/>
  <c r="J58" i="38"/>
  <c r="F58" i="38"/>
  <c r="L58" i="38"/>
  <c r="R58" i="38"/>
  <c r="Q58" i="38"/>
  <c r="R12" i="38"/>
  <c r="O12" i="38"/>
  <c r="P12" i="38"/>
  <c r="I12" i="38"/>
  <c r="S12" i="38"/>
  <c r="T12" i="38"/>
  <c r="M12" i="38"/>
  <c r="Q12" i="38"/>
  <c r="K12" i="38"/>
  <c r="U12" i="38"/>
  <c r="F12" i="38"/>
  <c r="J12" i="38"/>
  <c r="L12" i="38"/>
  <c r="P42" i="38"/>
  <c r="T42" i="38"/>
  <c r="F42" i="38"/>
  <c r="K42" i="38"/>
  <c r="O42" i="38"/>
  <c r="J42" i="38"/>
  <c r="I42" i="38"/>
  <c r="U42" i="38"/>
  <c r="L42" i="38"/>
  <c r="Q42" i="38"/>
  <c r="R42" i="38"/>
  <c r="M42" i="38"/>
  <c r="S42" i="38"/>
  <c r="P76" i="38"/>
  <c r="T76" i="38"/>
  <c r="U76" i="38"/>
  <c r="I76" i="38"/>
  <c r="K76" i="38"/>
  <c r="O76" i="38"/>
  <c r="S76" i="38"/>
  <c r="M76" i="38"/>
  <c r="F76" i="38"/>
  <c r="L76" i="38"/>
  <c r="R76" i="38"/>
  <c r="Q76" i="38"/>
  <c r="J76" i="38"/>
  <c r="R109" i="38"/>
  <c r="L109" i="38"/>
  <c r="F109" i="38"/>
  <c r="K109" i="38"/>
  <c r="S109" i="38"/>
  <c r="P109" i="38"/>
  <c r="Q109" i="38"/>
  <c r="O109" i="38"/>
  <c r="M109" i="38"/>
  <c r="J109" i="38"/>
  <c r="I109" i="38"/>
  <c r="U109" i="38"/>
  <c r="T109" i="38"/>
  <c r="Q136" i="38"/>
  <c r="K136" i="38"/>
  <c r="J136" i="38"/>
  <c r="M136" i="38"/>
  <c r="F136" i="38"/>
  <c r="L136" i="38"/>
  <c r="I136" i="38"/>
  <c r="T136" i="38"/>
  <c r="S136" i="38"/>
  <c r="U136" i="38"/>
  <c r="P136" i="38"/>
  <c r="O136" i="38"/>
  <c r="R136" i="38"/>
  <c r="T31" i="38"/>
  <c r="F31" i="38"/>
  <c r="K31" i="38"/>
  <c r="P31" i="38"/>
  <c r="J31" i="38"/>
  <c r="O31" i="38"/>
  <c r="M31" i="38"/>
  <c r="I31" i="38"/>
  <c r="U31" i="38"/>
  <c r="L31" i="38"/>
  <c r="Q31" i="38"/>
  <c r="R31" i="38"/>
  <c r="S31" i="38"/>
  <c r="R19" i="38"/>
  <c r="S19" i="38"/>
  <c r="K19" i="38"/>
  <c r="L19" i="38"/>
  <c r="I19" i="38"/>
  <c r="O19" i="38"/>
  <c r="P19" i="38"/>
  <c r="M19" i="38"/>
  <c r="T19" i="38"/>
  <c r="Q19" i="38"/>
  <c r="U19" i="38"/>
  <c r="J19" i="38"/>
  <c r="F19" i="38"/>
  <c r="P114" i="38"/>
  <c r="Q114" i="38"/>
  <c r="O114" i="38"/>
  <c r="F114" i="38"/>
  <c r="M114" i="38"/>
  <c r="J114" i="38"/>
  <c r="R114" i="38"/>
  <c r="I114" i="38"/>
  <c r="S114" i="38"/>
  <c r="K114" i="38"/>
  <c r="U114" i="38"/>
  <c r="T114" i="38"/>
  <c r="L114" i="38"/>
  <c r="S72" i="38"/>
  <c r="O45" i="38"/>
  <c r="J45" i="38"/>
  <c r="T45" i="38"/>
  <c r="P45" i="38"/>
  <c r="F45" i="38"/>
  <c r="K45" i="38"/>
  <c r="Q45" i="38"/>
  <c r="R45" i="38"/>
  <c r="M45" i="38"/>
  <c r="I45" i="38"/>
  <c r="U45" i="38"/>
  <c r="L45" i="38"/>
  <c r="S45" i="38"/>
  <c r="Q139" i="38"/>
  <c r="P139" i="38"/>
  <c r="F139" i="38"/>
  <c r="M139" i="38"/>
  <c r="L139" i="38"/>
  <c r="R139" i="38"/>
  <c r="I139" i="38"/>
  <c r="S139" i="38"/>
  <c r="J139" i="38"/>
  <c r="U139" i="38"/>
  <c r="T139" i="38"/>
  <c r="K139" i="38"/>
  <c r="O139" i="38"/>
  <c r="U65" i="38"/>
  <c r="I65" i="38"/>
  <c r="S65" i="38"/>
  <c r="T65" i="38"/>
  <c r="M65" i="38"/>
  <c r="O65" i="38"/>
  <c r="P65" i="38"/>
  <c r="F65" i="38"/>
  <c r="L65" i="38"/>
  <c r="R65" i="38"/>
  <c r="Q65" i="38"/>
  <c r="K65" i="38"/>
  <c r="J65" i="38"/>
  <c r="R97" i="38"/>
  <c r="I97" i="38"/>
  <c r="K97" i="38"/>
  <c r="P97" i="38"/>
  <c r="M97" i="38"/>
  <c r="F97" i="38"/>
  <c r="T97" i="38"/>
  <c r="L97" i="38"/>
  <c r="U97" i="38"/>
  <c r="O97" i="38"/>
  <c r="S97" i="38"/>
  <c r="Q97" i="38"/>
  <c r="J97" i="38"/>
  <c r="L126" i="38"/>
  <c r="S126" i="38"/>
  <c r="M126" i="38"/>
  <c r="F126" i="38"/>
  <c r="R126" i="38"/>
  <c r="I126" i="38"/>
  <c r="T126" i="38"/>
  <c r="U126" i="38"/>
  <c r="P126" i="38"/>
  <c r="O126" i="38"/>
  <c r="Q126" i="38"/>
  <c r="K126" i="38"/>
  <c r="J126" i="38"/>
  <c r="T50" i="38"/>
  <c r="P50" i="38"/>
  <c r="M50" i="38"/>
  <c r="I50" i="38"/>
  <c r="O50" i="38"/>
  <c r="S50" i="38"/>
  <c r="K50" i="38"/>
  <c r="U50" i="38"/>
  <c r="L50" i="38"/>
  <c r="R50" i="38"/>
  <c r="Q50" i="38"/>
  <c r="J50" i="38"/>
  <c r="F50" i="38"/>
  <c r="M83" i="38"/>
  <c r="S83" i="38"/>
  <c r="L83" i="38"/>
  <c r="P83" i="38"/>
  <c r="I83" i="38"/>
  <c r="R83" i="38"/>
  <c r="K83" i="38"/>
  <c r="Q83" i="38"/>
  <c r="J83" i="38"/>
  <c r="T83" i="38"/>
  <c r="U83" i="38"/>
  <c r="O83" i="38"/>
  <c r="R117" i="38"/>
  <c r="K117" i="38"/>
  <c r="L117" i="38"/>
  <c r="F117" i="38"/>
  <c r="Q117" i="38"/>
  <c r="O117" i="38"/>
  <c r="M117" i="38"/>
  <c r="J117" i="38"/>
  <c r="I117" i="38"/>
  <c r="S117" i="38"/>
  <c r="U117" i="38"/>
  <c r="T117" i="38"/>
  <c r="P117" i="38"/>
  <c r="R7" i="38"/>
  <c r="S7" i="38"/>
  <c r="O7" i="38"/>
  <c r="I7" i="38"/>
  <c r="K7" i="38"/>
  <c r="M7" i="38"/>
  <c r="L7" i="38"/>
  <c r="J7" i="38"/>
  <c r="T7" i="38"/>
  <c r="Q7" i="38"/>
  <c r="U7" i="38"/>
  <c r="P7" i="38"/>
  <c r="F7" i="38"/>
  <c r="I72" i="38"/>
  <c r="M72" i="38"/>
  <c r="U72" i="38"/>
  <c r="O72" i="38"/>
  <c r="T72" i="38"/>
  <c r="K72" i="38"/>
  <c r="R72" i="38"/>
  <c r="P72" i="38"/>
  <c r="J72" i="38"/>
  <c r="L72" i="38"/>
  <c r="Q72" i="38"/>
  <c r="L103" i="38"/>
  <c r="M103" i="38"/>
  <c r="J103" i="38"/>
  <c r="I103" i="38"/>
  <c r="R103" i="38"/>
  <c r="Q103" i="38"/>
  <c r="O103" i="38"/>
  <c r="U103" i="38"/>
  <c r="S103" i="38"/>
  <c r="T103" i="38"/>
  <c r="K103" i="38"/>
  <c r="P103" i="38"/>
  <c r="L59" i="38"/>
  <c r="F59" i="38"/>
  <c r="S59" i="38"/>
  <c r="T59" i="38"/>
  <c r="M59" i="38"/>
  <c r="O59" i="38"/>
  <c r="I59" i="38"/>
  <c r="R59" i="38"/>
  <c r="P59" i="38"/>
  <c r="J59" i="38"/>
  <c r="Q59" i="38"/>
  <c r="K59" i="38"/>
  <c r="U59" i="38"/>
  <c r="S119" i="38"/>
  <c r="R119" i="38"/>
  <c r="I119" i="38"/>
  <c r="T119" i="38"/>
  <c r="U119" i="38"/>
  <c r="P119" i="38"/>
  <c r="O119" i="38"/>
  <c r="Q119" i="38"/>
  <c r="K119" i="38"/>
  <c r="J119" i="38"/>
  <c r="M119" i="38"/>
  <c r="F119" i="38"/>
  <c r="L119" i="38"/>
  <c r="R13" i="38"/>
  <c r="I13" i="38"/>
  <c r="M13" i="38"/>
  <c r="O13" i="38"/>
  <c r="P13" i="38"/>
  <c r="J13" i="38"/>
  <c r="S13" i="38"/>
  <c r="T13" i="38"/>
  <c r="Q13" i="38"/>
  <c r="U13" i="38"/>
  <c r="K13" i="38"/>
  <c r="L13" i="38"/>
  <c r="F13" i="38"/>
  <c r="R6" i="38"/>
  <c r="O6" i="38"/>
  <c r="S6" i="38"/>
  <c r="I6" i="38"/>
  <c r="K6" i="38"/>
  <c r="M6" i="38"/>
  <c r="Q6" i="38"/>
  <c r="L6" i="38"/>
  <c r="U6" i="38"/>
  <c r="P6" i="38"/>
  <c r="F6" i="38"/>
  <c r="T6" i="38"/>
  <c r="J6" i="38"/>
  <c r="P40" i="38"/>
  <c r="T40" i="38"/>
  <c r="F40" i="38"/>
  <c r="K40" i="38"/>
  <c r="J40" i="38"/>
  <c r="O40" i="38"/>
  <c r="I40" i="38"/>
  <c r="U40" i="38"/>
  <c r="L40" i="38"/>
  <c r="Q40" i="38"/>
  <c r="R40" i="38"/>
  <c r="M40" i="38"/>
  <c r="S40" i="38"/>
  <c r="P102" i="38"/>
  <c r="Q102" i="38"/>
  <c r="O102" i="38"/>
  <c r="F102" i="38"/>
  <c r="M102" i="38"/>
  <c r="J102" i="38"/>
  <c r="R102" i="38"/>
  <c r="I102" i="38"/>
  <c r="S102" i="38"/>
  <c r="K102" i="38"/>
  <c r="U102" i="38"/>
  <c r="T102" i="38"/>
  <c r="L102" i="38"/>
  <c r="S138" i="38"/>
  <c r="L138" i="38"/>
  <c r="Q138" i="38"/>
  <c r="K138" i="38"/>
  <c r="J138" i="38"/>
  <c r="R138" i="38"/>
  <c r="M138" i="38"/>
  <c r="F138" i="38"/>
  <c r="I138" i="38"/>
  <c r="T138" i="38"/>
  <c r="U138" i="38"/>
  <c r="P138" i="38"/>
  <c r="O138" i="38"/>
  <c r="S96" i="38"/>
  <c r="M96" i="38"/>
  <c r="O96" i="38"/>
  <c r="T96" i="38"/>
  <c r="U96" i="38"/>
  <c r="I96" i="38"/>
  <c r="K96" i="38"/>
  <c r="P96" i="38"/>
  <c r="L96" i="38"/>
  <c r="R96" i="38"/>
  <c r="Q96" i="38"/>
  <c r="J96" i="38"/>
  <c r="F96" i="38"/>
  <c r="R128" i="38"/>
  <c r="Q128" i="38"/>
  <c r="K128" i="38"/>
  <c r="J128" i="38"/>
  <c r="M128" i="38"/>
  <c r="F128" i="38"/>
  <c r="L128" i="38"/>
  <c r="I128" i="38"/>
  <c r="T128" i="38"/>
  <c r="S128" i="38"/>
  <c r="U128" i="38"/>
  <c r="P128" i="38"/>
  <c r="O128" i="38"/>
  <c r="R20" i="38"/>
  <c r="L20" i="38"/>
  <c r="I20" i="38"/>
  <c r="K20" i="38"/>
  <c r="P20" i="38"/>
  <c r="M20" i="38"/>
  <c r="O20" i="38"/>
  <c r="T20" i="38"/>
  <c r="Q20" i="38"/>
  <c r="S20" i="38"/>
  <c r="U20" i="38"/>
  <c r="F20" i="38"/>
  <c r="J20" i="38"/>
  <c r="P39" i="38"/>
  <c r="J39" i="38"/>
  <c r="T39" i="38"/>
  <c r="F39" i="38"/>
  <c r="O39" i="38"/>
  <c r="K39" i="38"/>
  <c r="M39" i="38"/>
  <c r="I39" i="38"/>
  <c r="U39" i="38"/>
  <c r="L39" i="38"/>
  <c r="Q39" i="38"/>
  <c r="R39" i="38"/>
  <c r="S39" i="38"/>
  <c r="Q70" i="38"/>
  <c r="K70" i="38"/>
  <c r="U70" i="38"/>
  <c r="L70" i="38"/>
  <c r="J70" i="38"/>
  <c r="I70" i="38"/>
  <c r="F70" i="38"/>
  <c r="S70" i="38"/>
  <c r="T70" i="38"/>
  <c r="M70" i="38"/>
  <c r="R70" i="38"/>
  <c r="O70" i="38"/>
  <c r="P70" i="38"/>
  <c r="L137" i="38"/>
  <c r="S137" i="38"/>
  <c r="Q137" i="38"/>
  <c r="K137" i="38"/>
  <c r="J137" i="38"/>
  <c r="M137" i="38"/>
  <c r="F137" i="38"/>
  <c r="R137" i="38"/>
  <c r="I137" i="38"/>
  <c r="T137" i="38"/>
  <c r="U137" i="38"/>
  <c r="P137" i="38"/>
  <c r="O137" i="38"/>
  <c r="K34" i="38"/>
  <c r="T34" i="38"/>
  <c r="P34" i="38"/>
  <c r="O34" i="38"/>
  <c r="J34" i="38"/>
  <c r="Q34" i="38"/>
  <c r="R34" i="38"/>
  <c r="M34" i="38"/>
  <c r="I34" i="38"/>
  <c r="U34" i="38"/>
  <c r="L34" i="38"/>
  <c r="S34" i="38"/>
  <c r="U63" i="38"/>
  <c r="Q63" i="38"/>
  <c r="L63" i="38"/>
  <c r="K63" i="38"/>
  <c r="F63" i="38"/>
  <c r="S63" i="38"/>
  <c r="T63" i="38"/>
  <c r="M63" i="38"/>
  <c r="R63" i="38"/>
  <c r="O63" i="38"/>
  <c r="P63" i="38"/>
  <c r="J63" i="38"/>
  <c r="I63" i="38"/>
  <c r="M95" i="38"/>
  <c r="L95" i="38"/>
  <c r="S95" i="38"/>
  <c r="U95" i="38"/>
  <c r="O95" i="38"/>
  <c r="R95" i="38"/>
  <c r="P95" i="38"/>
  <c r="I95" i="38"/>
  <c r="J95" i="38"/>
  <c r="K95" i="38"/>
  <c r="Q95" i="38"/>
  <c r="F95" i="38"/>
  <c r="T95" i="38"/>
  <c r="R27" i="38"/>
  <c r="Q27" i="38"/>
  <c r="M27" i="38"/>
  <c r="P27" i="38"/>
  <c r="U27" i="38"/>
  <c r="L27" i="38"/>
  <c r="I27" i="38"/>
  <c r="T27" i="38"/>
  <c r="K27" i="38"/>
  <c r="O27" i="38"/>
  <c r="S27" i="38"/>
  <c r="J27" i="38"/>
  <c r="F27" i="38"/>
  <c r="T92" i="38"/>
  <c r="U92" i="38"/>
  <c r="O92" i="38"/>
  <c r="I92" i="38"/>
  <c r="P92" i="38"/>
  <c r="K92" i="38"/>
  <c r="S92" i="38"/>
  <c r="M92" i="38"/>
  <c r="F92" i="38"/>
  <c r="L92" i="38"/>
  <c r="R92" i="38"/>
  <c r="Q92" i="38"/>
  <c r="J92" i="38"/>
  <c r="S122" i="38"/>
  <c r="L122" i="38"/>
  <c r="Q122" i="38"/>
  <c r="K122" i="38"/>
  <c r="J122" i="38"/>
  <c r="M122" i="38"/>
  <c r="F122" i="38"/>
  <c r="R122" i="38"/>
  <c r="I122" i="38"/>
  <c r="T122" i="38"/>
  <c r="U122" i="38"/>
  <c r="P122" i="38"/>
  <c r="O122" i="38"/>
  <c r="D135" i="4"/>
  <c r="C135" i="4"/>
  <c r="D132" i="4"/>
  <c r="C132" i="4"/>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BY65" i="7"/>
  <c r="AR65" i="7"/>
  <c r="AQ65" i="7"/>
  <c r="AP65" i="7"/>
  <c r="AM65" i="7"/>
  <c r="BY64" i="7"/>
  <c r="AR64" i="7"/>
  <c r="AQ64" i="7"/>
  <c r="AP64" i="7"/>
  <c r="AO64" i="7"/>
  <c r="BY63" i="7"/>
  <c r="AR63" i="7"/>
  <c r="AQ63" i="7"/>
  <c r="AP63" i="7"/>
  <c r="BY62" i="7"/>
  <c r="AR62" i="7"/>
  <c r="AQ62" i="7"/>
  <c r="AP62" i="7"/>
  <c r="AO62" i="7"/>
  <c r="AM62" i="7" s="1"/>
  <c r="BY61" i="7"/>
  <c r="AR61" i="7"/>
  <c r="AQ61" i="7"/>
  <c r="AP61" i="7"/>
  <c r="AO61" i="7"/>
  <c r="BY60" i="7"/>
  <c r="AR60" i="7"/>
  <c r="AQ60" i="7"/>
  <c r="AP60" i="7"/>
  <c r="AM60" i="7"/>
  <c r="BY59" i="7"/>
  <c r="AR59" i="7"/>
  <c r="AQ59" i="7"/>
  <c r="AP59" i="7"/>
  <c r="AO59" i="7"/>
  <c r="BY58" i="7"/>
  <c r="AR58" i="7"/>
  <c r="AQ58" i="7"/>
  <c r="AP58" i="7"/>
  <c r="AO58" i="7"/>
  <c r="AN58" i="7"/>
  <c r="BY57" i="7"/>
  <c r="AR57" i="7"/>
  <c r="AQ57" i="7"/>
  <c r="AP57" i="7"/>
  <c r="AO57" i="7"/>
  <c r="AN57" i="7"/>
  <c r="BY56" i="7"/>
  <c r="AR56" i="7"/>
  <c r="AQ56" i="7"/>
  <c r="AP56" i="7"/>
  <c r="AM56" i="7"/>
  <c r="P56" i="7"/>
  <c r="F14" i="38" l="1"/>
  <c r="N116" i="38"/>
  <c r="N135" i="38"/>
  <c r="F3" i="38"/>
  <c r="N112" i="38"/>
  <c r="F17" i="38"/>
  <c r="N123" i="38"/>
  <c r="N11" i="38"/>
  <c r="N87" i="38"/>
  <c r="N26" i="38"/>
  <c r="N117" i="38"/>
  <c r="F83" i="38"/>
  <c r="N98" i="38"/>
  <c r="N65" i="38"/>
  <c r="N139" i="38"/>
  <c r="F85" i="38"/>
  <c r="N33" i="38"/>
  <c r="N95" i="38"/>
  <c r="N34" i="38"/>
  <c r="N39" i="38"/>
  <c r="N88" i="38"/>
  <c r="N16" i="38"/>
  <c r="F36" i="38"/>
  <c r="N109" i="38"/>
  <c r="N61" i="38"/>
  <c r="N101" i="38"/>
  <c r="N108" i="38"/>
  <c r="N106" i="38"/>
  <c r="N56" i="38"/>
  <c r="F86" i="38"/>
  <c r="N35" i="38"/>
  <c r="F103" i="38"/>
  <c r="F72" i="38"/>
  <c r="F81" i="38"/>
  <c r="N137" i="38"/>
  <c r="N70" i="38"/>
  <c r="N96" i="38"/>
  <c r="N102" i="38"/>
  <c r="N83" i="38"/>
  <c r="N42" i="38"/>
  <c r="N12" i="38"/>
  <c r="N91" i="38"/>
  <c r="N49" i="38"/>
  <c r="N74" i="38"/>
  <c r="N43" i="38"/>
  <c r="N131" i="38"/>
  <c r="N44" i="38"/>
  <c r="N10" i="38"/>
  <c r="N115" i="38"/>
  <c r="N79" i="38"/>
  <c r="N120" i="38"/>
  <c r="N84" i="38"/>
  <c r="N29" i="38"/>
  <c r="N127" i="38"/>
  <c r="N46" i="38"/>
  <c r="N134" i="38"/>
  <c r="N2" i="38"/>
  <c r="N105" i="38"/>
  <c r="N110" i="38"/>
  <c r="N25" i="38"/>
  <c r="N99" i="38"/>
  <c r="N68" i="38"/>
  <c r="N71" i="38"/>
  <c r="N78" i="38"/>
  <c r="N48" i="38"/>
  <c r="N52" i="38"/>
  <c r="N21" i="38"/>
  <c r="N53" i="38"/>
  <c r="N73" i="38"/>
  <c r="N92" i="38"/>
  <c r="N20" i="38"/>
  <c r="N128" i="38"/>
  <c r="N13" i="38"/>
  <c r="N119" i="38"/>
  <c r="N72" i="38"/>
  <c r="N126" i="38"/>
  <c r="N45" i="38"/>
  <c r="N114" i="38"/>
  <c r="N19" i="38"/>
  <c r="N136" i="38"/>
  <c r="N58" i="38"/>
  <c r="N64" i="38"/>
  <c r="N67" i="38"/>
  <c r="N24" i="38"/>
  <c r="N37" i="38"/>
  <c r="N17" i="38"/>
  <c r="N9" i="38"/>
  <c r="N107" i="38"/>
  <c r="N129" i="38"/>
  <c r="N4" i="38"/>
  <c r="N82" i="38"/>
  <c r="N54" i="38"/>
  <c r="N22" i="38"/>
  <c r="N60" i="38"/>
  <c r="N133" i="38"/>
  <c r="N66" i="38"/>
  <c r="N93" i="38"/>
  <c r="N30" i="38"/>
  <c r="N3" i="38"/>
  <c r="N62" i="38"/>
  <c r="N75" i="38"/>
  <c r="N15" i="38"/>
  <c r="N132" i="38"/>
  <c r="N8" i="38"/>
  <c r="N125" i="38"/>
  <c r="N57" i="38"/>
  <c r="N122" i="38"/>
  <c r="N27" i="38"/>
  <c r="N63" i="38"/>
  <c r="N138" i="38"/>
  <c r="N40" i="38"/>
  <c r="N6" i="38"/>
  <c r="N59" i="38"/>
  <c r="N103" i="38"/>
  <c r="N50" i="38"/>
  <c r="N97" i="38"/>
  <c r="N76" i="38"/>
  <c r="N80" i="38"/>
  <c r="N51" i="38"/>
  <c r="N89" i="38"/>
  <c r="N47" i="38"/>
  <c r="N94" i="38"/>
  <c r="N28" i="38"/>
  <c r="N41" i="38"/>
  <c r="N113" i="38"/>
  <c r="N104" i="38"/>
  <c r="N38" i="38"/>
  <c r="F34" i="38"/>
  <c r="N7" i="38"/>
  <c r="N31" i="38"/>
  <c r="N130" i="38"/>
  <c r="N5" i="38"/>
  <c r="N85" i="38"/>
  <c r="N32" i="38"/>
  <c r="N86" i="38"/>
  <c r="N100" i="38"/>
  <c r="N69" i="38"/>
  <c r="N121" i="38"/>
  <c r="N118" i="38"/>
  <c r="N23" i="38"/>
  <c r="N111" i="38"/>
  <c r="N36" i="38"/>
  <c r="N81" i="38"/>
  <c r="N55" i="38"/>
  <c r="N77" i="38"/>
  <c r="N14" i="38"/>
  <c r="N124" i="38"/>
  <c r="N90" i="38"/>
  <c r="N18" i="38"/>
  <c r="AM58" i="7"/>
  <c r="AO1187" i="6"/>
  <c r="AO155" i="6"/>
  <c r="AO159" i="6"/>
  <c r="AO818" i="6"/>
  <c r="AO843" i="6"/>
  <c r="AO653" i="6"/>
  <c r="AO274" i="6"/>
  <c r="AO395" i="6"/>
  <c r="AO516" i="6"/>
  <c r="AO541" i="6"/>
  <c r="AO26" i="6"/>
  <c r="AO29" i="6"/>
  <c r="AO364" i="6"/>
  <c r="AO754" i="6"/>
  <c r="AO872" i="6"/>
  <c r="AO1014" i="6"/>
  <c r="AO1067" i="6"/>
  <c r="AO1110" i="6"/>
  <c r="AO1131" i="6"/>
  <c r="AO1573" i="6"/>
  <c r="AO1701" i="6"/>
  <c r="AO890" i="6"/>
  <c r="AO971" i="6"/>
  <c r="AO1297" i="6"/>
  <c r="AO1909" i="6"/>
  <c r="AO619" i="6"/>
  <c r="AO683" i="6"/>
  <c r="AO136" i="6"/>
  <c r="AO311" i="6"/>
  <c r="AO349" i="6"/>
  <c r="AO357" i="6"/>
  <c r="AO428" i="6"/>
  <c r="AO459" i="6"/>
  <c r="AO587" i="6"/>
  <c r="AO1863" i="6"/>
  <c r="AO43" i="6"/>
  <c r="AO122" i="6"/>
  <c r="AO125" i="6"/>
  <c r="AO237" i="6"/>
  <c r="AO295" i="6"/>
  <c r="AO304" i="6"/>
  <c r="AO388" i="6"/>
  <c r="AO413" i="6"/>
  <c r="AO421" i="6"/>
  <c r="AO492" i="6"/>
  <c r="AO690" i="6"/>
  <c r="AO756" i="6"/>
  <c r="AO763" i="6"/>
  <c r="AO866" i="6"/>
  <c r="AO937" i="6"/>
  <c r="AO1018" i="6"/>
  <c r="AO1021" i="6"/>
  <c r="AO1032" i="6"/>
  <c r="AO1123" i="6"/>
  <c r="AO1193" i="6"/>
  <c r="AO1476" i="6"/>
  <c r="AO1524" i="6"/>
  <c r="AO501" i="6"/>
  <c r="AO931" i="6"/>
  <c r="AO1000" i="6"/>
  <c r="AO47" i="6"/>
  <c r="AO166" i="6"/>
  <c r="AO169" i="6"/>
  <c r="AO224" i="6"/>
  <c r="AO230" i="6"/>
  <c r="AO252" i="6"/>
  <c r="AO300" i="6"/>
  <c r="AO315" i="6"/>
  <c r="AO452" i="6"/>
  <c r="AO477" i="6"/>
  <c r="AO485" i="6"/>
  <c r="AO557" i="6"/>
  <c r="AO605" i="6"/>
  <c r="AO637" i="6"/>
  <c r="AO669" i="6"/>
  <c r="AO724" i="6"/>
  <c r="AO772" i="6"/>
  <c r="AO835" i="6"/>
  <c r="AO879" i="6"/>
  <c r="AO882" i="6"/>
  <c r="AO904" i="6"/>
  <c r="AO1046" i="6"/>
  <c r="AO1206" i="6"/>
  <c r="AO1769" i="6"/>
  <c r="AO1803" i="6"/>
  <c r="AO1849" i="6"/>
  <c r="AO1167" i="6"/>
  <c r="AO1170" i="6"/>
  <c r="AO1213" i="6"/>
  <c r="AO1280" i="6"/>
  <c r="AO1284" i="6"/>
  <c r="AO1288" i="6"/>
  <c r="AO1292" i="6"/>
  <c r="AO1296" i="6"/>
  <c r="AO1300" i="6"/>
  <c r="AO1304" i="6"/>
  <c r="AO1308" i="6"/>
  <c r="AO1312" i="6"/>
  <c r="AO1316" i="6"/>
  <c r="AO1320" i="6"/>
  <c r="AO1508" i="6"/>
  <c r="AO1511" i="6"/>
  <c r="AO1513" i="6"/>
  <c r="AO1550" i="6"/>
  <c r="AO1560" i="6"/>
  <c r="AO1653" i="6"/>
  <c r="AO1657" i="6"/>
  <c r="AO1660" i="6"/>
  <c r="AO1667" i="6"/>
  <c r="AO1670" i="6"/>
  <c r="AO1745" i="6"/>
  <c r="AO1751" i="6"/>
  <c r="AO1756" i="6"/>
  <c r="AO1797" i="6"/>
  <c r="AO1828" i="6"/>
  <c r="AO1856" i="6"/>
  <c r="AO1874" i="6"/>
  <c r="AO1913" i="6"/>
  <c r="AO1930" i="6"/>
  <c r="AO1099" i="6"/>
  <c r="AO1146" i="6"/>
  <c r="AO1160" i="6"/>
  <c r="AO1485" i="6"/>
  <c r="AO1823" i="6"/>
  <c r="AO1840" i="6"/>
  <c r="AO1897" i="6"/>
  <c r="AO1944" i="6"/>
  <c r="AO851" i="6"/>
  <c r="AO899" i="6"/>
  <c r="AO905" i="6"/>
  <c r="AO939" i="6"/>
  <c r="AO975" i="6"/>
  <c r="AO978" i="6"/>
  <c r="AO986" i="6"/>
  <c r="AO1039" i="6"/>
  <c r="AO1042" i="6"/>
  <c r="AO1078" i="6"/>
  <c r="AO1082" i="6"/>
  <c r="AO1096" i="6"/>
  <c r="AO12" i="6"/>
  <c r="AO16" i="6"/>
  <c r="AO40" i="6"/>
  <c r="AO133" i="6"/>
  <c r="AO262" i="6"/>
  <c r="AO269" i="6"/>
  <c r="AO306" i="6"/>
  <c r="AO347" i="6"/>
  <c r="AO373" i="6"/>
  <c r="AO411" i="6"/>
  <c r="AO429" i="6"/>
  <c r="AO437" i="6"/>
  <c r="AO475" i="6"/>
  <c r="AO555" i="6"/>
  <c r="AO581" i="6"/>
  <c r="AO603" i="6"/>
  <c r="AO651" i="6"/>
  <c r="AO827" i="6"/>
  <c r="AO108" i="6"/>
  <c r="AO115" i="6"/>
  <c r="AO284" i="6"/>
  <c r="AO327" i="6"/>
  <c r="AO336" i="6"/>
  <c r="AO444" i="6"/>
  <c r="AO468" i="6"/>
  <c r="AO493" i="6"/>
  <c r="AO596" i="6"/>
  <c r="AO6" i="6"/>
  <c r="AO9" i="6"/>
  <c r="AO34" i="6"/>
  <c r="AO37" i="6"/>
  <c r="AO58" i="6"/>
  <c r="AO61" i="6"/>
  <c r="AO72" i="6"/>
  <c r="AO102" i="6"/>
  <c r="AO105" i="6"/>
  <c r="AO146" i="6"/>
  <c r="AO149" i="6"/>
  <c r="AO186" i="6"/>
  <c r="AO189" i="6"/>
  <c r="AO200" i="6"/>
  <c r="AO212" i="6"/>
  <c r="AO221" i="6"/>
  <c r="AO231" i="6"/>
  <c r="AO236" i="6"/>
  <c r="AO240" i="6"/>
  <c r="AO247" i="6"/>
  <c r="AO251" i="6"/>
  <c r="AO285" i="6"/>
  <c r="AO294" i="6"/>
  <c r="AO301" i="6"/>
  <c r="AO316" i="6"/>
  <c r="AO338" i="6"/>
  <c r="AO356" i="6"/>
  <c r="AO363" i="6"/>
  <c r="AO381" i="6"/>
  <c r="AO389" i="6"/>
  <c r="AO396" i="6"/>
  <c r="AO420" i="6"/>
  <c r="AO427" i="6"/>
  <c r="AO445" i="6"/>
  <c r="AO453" i="6"/>
  <c r="AO460" i="6"/>
  <c r="AO484" i="6"/>
  <c r="AO491" i="6"/>
  <c r="AO508" i="6"/>
  <c r="AO517" i="6"/>
  <c r="AO523" i="6"/>
  <c r="AO532" i="6"/>
  <c r="AO539" i="6"/>
  <c r="AO573" i="6"/>
  <c r="AO588" i="6"/>
  <c r="AO612" i="6"/>
  <c r="AO642" i="6"/>
  <c r="AO658" i="6"/>
  <c r="AO660" i="6"/>
  <c r="AO667" i="6"/>
  <c r="AO717" i="6"/>
  <c r="AO731" i="6"/>
  <c r="AO749" i="6"/>
  <c r="AO786" i="6"/>
  <c r="AO811" i="6"/>
  <c r="AO819" i="6"/>
  <c r="AO850" i="6"/>
  <c r="AO875" i="6"/>
  <c r="AO911" i="6"/>
  <c r="AO914" i="6"/>
  <c r="AO922" i="6"/>
  <c r="AO936" i="6"/>
  <c r="AO963" i="6"/>
  <c r="AO969" i="6"/>
  <c r="AO1003" i="6"/>
  <c r="AO1035" i="6"/>
  <c r="AO1059" i="6"/>
  <c r="AO1065" i="6"/>
  <c r="AO1114" i="6"/>
  <c r="AO1129" i="6"/>
  <c r="AO19" i="6"/>
  <c r="AO75" i="6"/>
  <c r="AO112" i="6"/>
  <c r="AO130" i="6"/>
  <c r="AO152" i="6"/>
  <c r="AO203" i="6"/>
  <c r="AO253" i="6"/>
  <c r="AO332" i="6"/>
  <c r="AO343" i="6"/>
  <c r="AO365" i="6"/>
  <c r="AO380" i="6"/>
  <c r="AO404" i="6"/>
  <c r="AO548" i="6"/>
  <c r="AO572" i="6"/>
  <c r="AO644" i="6"/>
  <c r="AO701" i="6"/>
  <c r="AO738" i="6"/>
  <c r="AO802" i="6"/>
  <c r="AO51" i="6"/>
  <c r="AO66" i="6"/>
  <c r="AO69" i="6"/>
  <c r="AO139" i="6"/>
  <c r="AO172" i="6"/>
  <c r="AO176" i="6"/>
  <c r="AO179" i="6"/>
  <c r="AO194" i="6"/>
  <c r="AO197" i="6"/>
  <c r="AO215" i="6"/>
  <c r="AO219" i="6"/>
  <c r="AO225" i="6"/>
  <c r="AO242" i="6"/>
  <c r="AO263" i="6"/>
  <c r="AO268" i="6"/>
  <c r="AO272" i="6"/>
  <c r="AO279" i="6"/>
  <c r="AO283" i="6"/>
  <c r="AO317" i="6"/>
  <c r="AO326" i="6"/>
  <c r="AO333" i="6"/>
  <c r="AO348" i="6"/>
  <c r="AO372" i="6"/>
  <c r="AO379" i="6"/>
  <c r="AO397" i="6"/>
  <c r="AO405" i="6"/>
  <c r="AO412" i="6"/>
  <c r="AO436" i="6"/>
  <c r="AO443" i="6"/>
  <c r="AO461" i="6"/>
  <c r="AO469" i="6"/>
  <c r="AO476" i="6"/>
  <c r="AO509" i="6"/>
  <c r="AO524" i="6"/>
  <c r="AO549" i="6"/>
  <c r="AO556" i="6"/>
  <c r="AO565" i="6"/>
  <c r="AO580" i="6"/>
  <c r="AO626" i="6"/>
  <c r="AO676" i="6"/>
  <c r="AO706" i="6"/>
  <c r="AO708" i="6"/>
  <c r="AO715" i="6"/>
  <c r="AO765" i="6"/>
  <c r="AO779" i="6"/>
  <c r="AO797" i="6"/>
  <c r="AO803" i="6"/>
  <c r="AO834" i="6"/>
  <c r="AO859" i="6"/>
  <c r="AO867" i="6"/>
  <c r="AO873" i="6"/>
  <c r="AO907" i="6"/>
  <c r="AO943" i="6"/>
  <c r="AO946" i="6"/>
  <c r="AO954" i="6"/>
  <c r="AO956" i="6"/>
  <c r="AO968" i="6"/>
  <c r="AO995" i="6"/>
  <c r="AO1001" i="6"/>
  <c r="AO1050" i="6"/>
  <c r="AO1064" i="6"/>
  <c r="AO1103" i="6"/>
  <c r="AO1106" i="6"/>
  <c r="AO1142" i="6"/>
  <c r="AO1195" i="6"/>
  <c r="AO1210" i="6"/>
  <c r="AO1478" i="6"/>
  <c r="AO1499" i="6"/>
  <c r="AO1526" i="6"/>
  <c r="AO1540" i="6"/>
  <c r="AO1576" i="6"/>
  <c r="AO1583" i="6"/>
  <c r="AO1586" i="6"/>
  <c r="AO1624" i="6"/>
  <c r="AO1631" i="6"/>
  <c r="AO1634" i="6"/>
  <c r="AO1673" i="6"/>
  <c r="AO1676" i="6"/>
  <c r="AO1683" i="6"/>
  <c r="AO1686" i="6"/>
  <c r="AO1704" i="6"/>
  <c r="AO1711" i="6"/>
  <c r="AO1714" i="6"/>
  <c r="AO1734" i="6"/>
  <c r="AO1759" i="6"/>
  <c r="AO1764" i="6"/>
  <c r="AO1768" i="6"/>
  <c r="AO1774" i="6"/>
  <c r="AO1798" i="6"/>
  <c r="AO1807" i="6"/>
  <c r="AO1812" i="6"/>
  <c r="AO1834" i="6"/>
  <c r="AO1850" i="6"/>
  <c r="AO1864" i="6"/>
  <c r="AO1871" i="6"/>
  <c r="AO1881" i="6"/>
  <c r="AO1898" i="6"/>
  <c r="AO1914" i="6"/>
  <c r="AO1920" i="6"/>
  <c r="AO1927" i="6"/>
  <c r="AO1937" i="6"/>
  <c r="AO1953" i="6"/>
  <c r="AO1128" i="6"/>
  <c r="AO1163" i="6"/>
  <c r="AO1174" i="6"/>
  <c r="AO1178" i="6"/>
  <c r="AO1192" i="6"/>
  <c r="AO1247" i="6"/>
  <c r="AO1251" i="6"/>
  <c r="AO1255" i="6"/>
  <c r="AO1259" i="6"/>
  <c r="AO1263" i="6"/>
  <c r="AO1267" i="6"/>
  <c r="AO1271" i="6"/>
  <c r="AO1275" i="6"/>
  <c r="AO1279" i="6"/>
  <c r="AO1283" i="6"/>
  <c r="AO1287" i="6"/>
  <c r="AO1291" i="6"/>
  <c r="AO1295" i="6"/>
  <c r="AO1299" i="6"/>
  <c r="AO1303" i="6"/>
  <c r="AO1307" i="6"/>
  <c r="AO1311" i="6"/>
  <c r="AO1315" i="6"/>
  <c r="AO1319" i="6"/>
  <c r="AO1373" i="6"/>
  <c r="AO1389" i="6"/>
  <c r="AO1405" i="6"/>
  <c r="AO1421" i="6"/>
  <c r="AO1437" i="6"/>
  <c r="AO1453" i="6"/>
  <c r="AO1460" i="6"/>
  <c r="AO1483" i="6"/>
  <c r="AO1494" i="6"/>
  <c r="AO1531" i="6"/>
  <c r="AO1536" i="6"/>
  <c r="AO1538" i="6"/>
  <c r="AO1567" i="6"/>
  <c r="AO1570" i="6"/>
  <c r="AO1609" i="6"/>
  <c r="AO1612" i="6"/>
  <c r="AO1619" i="6"/>
  <c r="AO1622" i="6"/>
  <c r="AO1640" i="6"/>
  <c r="AO1645" i="6"/>
  <c r="AO1647" i="6"/>
  <c r="AO1650" i="6"/>
  <c r="AO1688" i="6"/>
  <c r="AO1695" i="6"/>
  <c r="AO1698" i="6"/>
  <c r="AO1727" i="6"/>
  <c r="AO1732" i="6"/>
  <c r="AO1742" i="6"/>
  <c r="AO1766" i="6"/>
  <c r="AO1791" i="6"/>
  <c r="AO1819" i="6"/>
  <c r="AO1846" i="6"/>
  <c r="AO1873" i="6"/>
  <c r="AO1906" i="6"/>
  <c r="AO1929" i="6"/>
  <c r="AO1939" i="6"/>
  <c r="AO500" i="6"/>
  <c r="AO507" i="6"/>
  <c r="AO525" i="6"/>
  <c r="AO533" i="6"/>
  <c r="AO540" i="6"/>
  <c r="AO564" i="6"/>
  <c r="AO571" i="6"/>
  <c r="AO589" i="6"/>
  <c r="AO597" i="6"/>
  <c r="AO604" i="6"/>
  <c r="AO610" i="6"/>
  <c r="AO621" i="6"/>
  <c r="AO628" i="6"/>
  <c r="AO635" i="6"/>
  <c r="AO674" i="6"/>
  <c r="AO685" i="6"/>
  <c r="AO692" i="6"/>
  <c r="AO699" i="6"/>
  <c r="AO722" i="6"/>
  <c r="AO733" i="6"/>
  <c r="AO740" i="6"/>
  <c r="AO747" i="6"/>
  <c r="AO770" i="6"/>
  <c r="AO781" i="6"/>
  <c r="AO788" i="6"/>
  <c r="AO795" i="6"/>
  <c r="AO810" i="6"/>
  <c r="AO826" i="6"/>
  <c r="AO842" i="6"/>
  <c r="AO858" i="6"/>
  <c r="AO886" i="6"/>
  <c r="AO918" i="6"/>
  <c r="AO950" i="6"/>
  <c r="AO970" i="6"/>
  <c r="AO982" i="6"/>
  <c r="AO1007" i="6"/>
  <c r="AO1010" i="6"/>
  <c r="AO1027" i="6"/>
  <c r="AO1033" i="6"/>
  <c r="AO1071" i="6"/>
  <c r="AO1074" i="6"/>
  <c r="AO1091" i="6"/>
  <c r="AO1097" i="6"/>
  <c r="AO1135" i="6"/>
  <c r="AO1138" i="6"/>
  <c r="AO1155" i="6"/>
  <c r="AO1161" i="6"/>
  <c r="AO1199" i="6"/>
  <c r="AO1202" i="6"/>
  <c r="AO1375" i="6"/>
  <c r="AO1391" i="6"/>
  <c r="AO1407" i="6"/>
  <c r="AO1423" i="6"/>
  <c r="AO1439" i="6"/>
  <c r="AO1471" i="6"/>
  <c r="AO1472" i="6"/>
  <c r="AO1474" i="6"/>
  <c r="AO1501" i="6"/>
  <c r="AO1517" i="6"/>
  <c r="AO1542" i="6"/>
  <c r="AO1558" i="6"/>
  <c r="AO1589" i="6"/>
  <c r="AO1593" i="6"/>
  <c r="AO1596" i="6"/>
  <c r="AO1603" i="6"/>
  <c r="AO1606" i="6"/>
  <c r="AO1637" i="6"/>
  <c r="AO1717" i="6"/>
  <c r="AO1721" i="6"/>
  <c r="AO1724" i="6"/>
  <c r="AO1737" i="6"/>
  <c r="AO1777" i="6"/>
  <c r="AO1783" i="6"/>
  <c r="AO1788" i="6"/>
  <c r="AO1801" i="6"/>
  <c r="AO1845" i="6"/>
  <c r="AO1882" i="6"/>
  <c r="AO1888" i="6"/>
  <c r="AO1895" i="6"/>
  <c r="AO1905" i="6"/>
  <c r="AO1938" i="6"/>
  <c r="AO3" i="6"/>
  <c r="AO23" i="6"/>
  <c r="AO99" i="6"/>
  <c r="AO109" i="6"/>
  <c r="AO150" i="6"/>
  <c r="AO170" i="6"/>
  <c r="AO207" i="6"/>
  <c r="AO209" i="6"/>
  <c r="AO321" i="6"/>
  <c r="AO378" i="6"/>
  <c r="AO394" i="6"/>
  <c r="AO410" i="6"/>
  <c r="AO442" i="6"/>
  <c r="AO474" i="6"/>
  <c r="AO506" i="6"/>
  <c r="AO554" i="6"/>
  <c r="AO570" i="6"/>
  <c r="AO586" i="6"/>
  <c r="AO602" i="6"/>
  <c r="AO714" i="6"/>
  <c r="AO730" i="6"/>
  <c r="AO794" i="6"/>
  <c r="AO27" i="6"/>
  <c r="AO35" i="6"/>
  <c r="AO42" i="6"/>
  <c r="AO45" i="6"/>
  <c r="AO50" i="6"/>
  <c r="AO53" i="6"/>
  <c r="AO56" i="6"/>
  <c r="AO59" i="6"/>
  <c r="AO63" i="6"/>
  <c r="AO70" i="6"/>
  <c r="AO73" i="6"/>
  <c r="AO76" i="6"/>
  <c r="AO80" i="6"/>
  <c r="AO114" i="6"/>
  <c r="AO117" i="6"/>
  <c r="AO120" i="6"/>
  <c r="AO123" i="6"/>
  <c r="AO127" i="6"/>
  <c r="AO134" i="6"/>
  <c r="AO137" i="6"/>
  <c r="AO140" i="6"/>
  <c r="AO144" i="6"/>
  <c r="AO147" i="6"/>
  <c r="AO154" i="6"/>
  <c r="AO157" i="6"/>
  <c r="AO178" i="6"/>
  <c r="AO181" i="6"/>
  <c r="AO184" i="6"/>
  <c r="AO187" i="6"/>
  <c r="AO191" i="6"/>
  <c r="AO198" i="6"/>
  <c r="AO201" i="6"/>
  <c r="AO204" i="6"/>
  <c r="AO208" i="6"/>
  <c r="AO214" i="6"/>
  <c r="AO220" i="6"/>
  <c r="AO226" i="6"/>
  <c r="AO235" i="6"/>
  <c r="AO246" i="6"/>
  <c r="AO256" i="6"/>
  <c r="AO267" i="6"/>
  <c r="AO278" i="6"/>
  <c r="AO288" i="6"/>
  <c r="AO299" i="6"/>
  <c r="AO310" i="6"/>
  <c r="AO320" i="6"/>
  <c r="AO331" i="6"/>
  <c r="AO342" i="6"/>
  <c r="AO355" i="6"/>
  <c r="AO371" i="6"/>
  <c r="AO387" i="6"/>
  <c r="AO403" i="6"/>
  <c r="AO419" i="6"/>
  <c r="AO435" i="6"/>
  <c r="AO451" i="6"/>
  <c r="AO467" i="6"/>
  <c r="AO483" i="6"/>
  <c r="AO499" i="6"/>
  <c r="AO515" i="6"/>
  <c r="AO531" i="6"/>
  <c r="AO547" i="6"/>
  <c r="AO563" i="6"/>
  <c r="AO579" i="6"/>
  <c r="AO595" i="6"/>
  <c r="AO611" i="6"/>
  <c r="AO613" i="6"/>
  <c r="AO620" i="6"/>
  <c r="AO627" i="6"/>
  <c r="AO629" i="6"/>
  <c r="AO636" i="6"/>
  <c r="AO643" i="6"/>
  <c r="AO645" i="6"/>
  <c r="AO652" i="6"/>
  <c r="AO659" i="6"/>
  <c r="AO661" i="6"/>
  <c r="AO668" i="6"/>
  <c r="AO675" i="6"/>
  <c r="AO677" i="6"/>
  <c r="AO684" i="6"/>
  <c r="AO691" i="6"/>
  <c r="AO693" i="6"/>
  <c r="AO700" i="6"/>
  <c r="AO707" i="6"/>
  <c r="AO709" i="6"/>
  <c r="AO716" i="6"/>
  <c r="AO723" i="6"/>
  <c r="AO725" i="6"/>
  <c r="AO732" i="6"/>
  <c r="AO739" i="6"/>
  <c r="AO741" i="6"/>
  <c r="AO748" i="6"/>
  <c r="AO755" i="6"/>
  <c r="AO757" i="6"/>
  <c r="AO764" i="6"/>
  <c r="AO771" i="6"/>
  <c r="AO773" i="6"/>
  <c r="AO780" i="6"/>
  <c r="AO787" i="6"/>
  <c r="AO789" i="6"/>
  <c r="AO796" i="6"/>
  <c r="AO857" i="6"/>
  <c r="AO10" i="6"/>
  <c r="AO13" i="6"/>
  <c r="AO38" i="6"/>
  <c r="AO41" i="6"/>
  <c r="AO44" i="6"/>
  <c r="AO48" i="6"/>
  <c r="AO79" i="6"/>
  <c r="AO106" i="6"/>
  <c r="AO143" i="6"/>
  <c r="AO153" i="6"/>
  <c r="AO156" i="6"/>
  <c r="AO160" i="6"/>
  <c r="AO163" i="6"/>
  <c r="AO173" i="6"/>
  <c r="AO218" i="6"/>
  <c r="AO223" i="6"/>
  <c r="AO257" i="6"/>
  <c r="AO289" i="6"/>
  <c r="AO362" i="6"/>
  <c r="AO426" i="6"/>
  <c r="AO458" i="6"/>
  <c r="AO490" i="6"/>
  <c r="AO522" i="6"/>
  <c r="AO538" i="6"/>
  <c r="AO618" i="6"/>
  <c r="AO634" i="6"/>
  <c r="AO650" i="6"/>
  <c r="AO666" i="6"/>
  <c r="AO682" i="6"/>
  <c r="AO698" i="6"/>
  <c r="AO746" i="6"/>
  <c r="AO762" i="6"/>
  <c r="AO778" i="6"/>
  <c r="AO18" i="6"/>
  <c r="AO21" i="6"/>
  <c r="AO24" i="6"/>
  <c r="AO31" i="6"/>
  <c r="AO5" i="6"/>
  <c r="AO8" i="6"/>
  <c r="AO11" i="6"/>
  <c r="AO15" i="6"/>
  <c r="AO22" i="6"/>
  <c r="AO25" i="6"/>
  <c r="AO28" i="6"/>
  <c r="AO32" i="6"/>
  <c r="AO54" i="6"/>
  <c r="AO57" i="6"/>
  <c r="AO60" i="6"/>
  <c r="AO64" i="6"/>
  <c r="AO67" i="6"/>
  <c r="AO74" i="6"/>
  <c r="AO77" i="6"/>
  <c r="AO98" i="6"/>
  <c r="AO101" i="6"/>
  <c r="AO104" i="6"/>
  <c r="AO107" i="6"/>
  <c r="AO111" i="6"/>
  <c r="AO118" i="6"/>
  <c r="AO121" i="6"/>
  <c r="AO124" i="6"/>
  <c r="AO128" i="6"/>
  <c r="AO131" i="6"/>
  <c r="AO138" i="6"/>
  <c r="AO141" i="6"/>
  <c r="AO162" i="6"/>
  <c r="AO165" i="6"/>
  <c r="AO168" i="6"/>
  <c r="AO171" i="6"/>
  <c r="AO175" i="6"/>
  <c r="AO182" i="6"/>
  <c r="AO185" i="6"/>
  <c r="AO188" i="6"/>
  <c r="AO192" i="6"/>
  <c r="AO195" i="6"/>
  <c r="AO202" i="6"/>
  <c r="AO205" i="6"/>
  <c r="AO210" i="6"/>
  <c r="AO213" i="6"/>
  <c r="AO232" i="6"/>
  <c r="AO241" i="6"/>
  <c r="AO258" i="6"/>
  <c r="AO273" i="6"/>
  <c r="AO290" i="6"/>
  <c r="AO296" i="6"/>
  <c r="AO305" i="6"/>
  <c r="AO322" i="6"/>
  <c r="AO337" i="6"/>
  <c r="AO354" i="6"/>
  <c r="AO360" i="6"/>
  <c r="AO370" i="6"/>
  <c r="AO386" i="6"/>
  <c r="AO402" i="6"/>
  <c r="AO418" i="6"/>
  <c r="AO424" i="6"/>
  <c r="AO434" i="6"/>
  <c r="AO450" i="6"/>
  <c r="AO466" i="6"/>
  <c r="AO482" i="6"/>
  <c r="AO488" i="6"/>
  <c r="AO498" i="6"/>
  <c r="AO514" i="6"/>
  <c r="AO530" i="6"/>
  <c r="AO546" i="6"/>
  <c r="AO552" i="6"/>
  <c r="AO562" i="6"/>
  <c r="AO578" i="6"/>
  <c r="AO594" i="6"/>
  <c r="AO616" i="6"/>
  <c r="AO680" i="6"/>
  <c r="AO728" i="6"/>
  <c r="AO776" i="6"/>
  <c r="AO1126" i="6"/>
  <c r="AO804" i="6"/>
  <c r="AO805" i="6"/>
  <c r="AO812" i="6"/>
  <c r="AO813" i="6"/>
  <c r="AO820" i="6"/>
  <c r="AO821" i="6"/>
  <c r="AO828" i="6"/>
  <c r="AO829" i="6"/>
  <c r="AO836" i="6"/>
  <c r="AO837" i="6"/>
  <c r="AO844" i="6"/>
  <c r="AO845" i="6"/>
  <c r="AO852" i="6"/>
  <c r="AO853" i="6"/>
  <c r="AO860" i="6"/>
  <c r="AO861" i="6"/>
  <c r="AO880" i="6"/>
  <c r="AO881" i="6"/>
  <c r="AO883" i="6"/>
  <c r="AO887" i="6"/>
  <c r="AO894" i="6"/>
  <c r="AO898" i="6"/>
  <c r="AO912" i="6"/>
  <c r="AO913" i="6"/>
  <c r="AO915" i="6"/>
  <c r="AO919" i="6"/>
  <c r="AO926" i="6"/>
  <c r="AO930" i="6"/>
  <c r="AO944" i="6"/>
  <c r="AO945" i="6"/>
  <c r="AO947" i="6"/>
  <c r="AO951" i="6"/>
  <c r="AO958" i="6"/>
  <c r="AO962" i="6"/>
  <c r="AO976" i="6"/>
  <c r="AO977" i="6"/>
  <c r="AO979" i="6"/>
  <c r="AO983" i="6"/>
  <c r="AO990" i="6"/>
  <c r="AO994" i="6"/>
  <c r="AO1008" i="6"/>
  <c r="AO1009" i="6"/>
  <c r="AO1011" i="6"/>
  <c r="AO1015" i="6"/>
  <c r="AO1022" i="6"/>
  <c r="AO1026" i="6"/>
  <c r="AO1040" i="6"/>
  <c r="AO1041" i="6"/>
  <c r="AO1043" i="6"/>
  <c r="AO1047" i="6"/>
  <c r="AO1054" i="6"/>
  <c r="AO1058" i="6"/>
  <c r="AO1072" i="6"/>
  <c r="AO1073" i="6"/>
  <c r="AO1075" i="6"/>
  <c r="AO1079" i="6"/>
  <c r="AO1086" i="6"/>
  <c r="AO1090" i="6"/>
  <c r="AO1104" i="6"/>
  <c r="AO1105" i="6"/>
  <c r="AO1107" i="6"/>
  <c r="AO1111" i="6"/>
  <c r="AO1118" i="6"/>
  <c r="AO1122" i="6"/>
  <c r="AO1136" i="6"/>
  <c r="AO1137" i="6"/>
  <c r="AO1139" i="6"/>
  <c r="AO1143" i="6"/>
  <c r="AO1150" i="6"/>
  <c r="AO1154" i="6"/>
  <c r="AO1168" i="6"/>
  <c r="AO1169" i="6"/>
  <c r="AO1171" i="6"/>
  <c r="AO1175" i="6"/>
  <c r="AO1182" i="6"/>
  <c r="AO1186" i="6"/>
  <c r="AO1200" i="6"/>
  <c r="AO1201" i="6"/>
  <c r="AO1203" i="6"/>
  <c r="AO1207" i="6"/>
  <c r="AO1214" i="6"/>
  <c r="AO1248" i="6"/>
  <c r="AO1252" i="6"/>
  <c r="AO1256" i="6"/>
  <c r="AO1260" i="6"/>
  <c r="AO1264" i="6"/>
  <c r="AO1268" i="6"/>
  <c r="AO1272" i="6"/>
  <c r="AO1276" i="6"/>
  <c r="AO1323" i="6"/>
  <c r="AO1327" i="6"/>
  <c r="AO1331" i="6"/>
  <c r="AO1335" i="6"/>
  <c r="AO1339" i="6"/>
  <c r="AO1343" i="6"/>
  <c r="AO1347" i="6"/>
  <c r="AO1351" i="6"/>
  <c r="AO1355" i="6"/>
  <c r="AO1359" i="6"/>
  <c r="AO1361" i="6"/>
  <c r="AO1363" i="6"/>
  <c r="AO1367" i="6"/>
  <c r="AO1374" i="6"/>
  <c r="AO1380" i="6"/>
  <c r="AO1383" i="6"/>
  <c r="AO1390" i="6"/>
  <c r="AO1396" i="6"/>
  <c r="AO1399" i="6"/>
  <c r="AO1406" i="6"/>
  <c r="AO1412" i="6"/>
  <c r="AO1415" i="6"/>
  <c r="AO1422" i="6"/>
  <c r="AO1428" i="6"/>
  <c r="AO1431" i="6"/>
  <c r="AO1438" i="6"/>
  <c r="AO1444" i="6"/>
  <c r="AO1447" i="6"/>
  <c r="AO1454" i="6"/>
  <c r="AO1456" i="6"/>
  <c r="AO1469" i="6"/>
  <c r="AO1470" i="6"/>
  <c r="AO1492" i="6"/>
  <c r="AO1495" i="6"/>
  <c r="AO1497" i="6"/>
  <c r="AO1510" i="6"/>
  <c r="AO1515" i="6"/>
  <c r="AO1520" i="6"/>
  <c r="AO1522" i="6"/>
  <c r="AO1533" i="6"/>
  <c r="AO1592" i="6"/>
  <c r="AO1599" i="6"/>
  <c r="AO1602" i="6"/>
  <c r="AO1605" i="6"/>
  <c r="AO1656" i="6"/>
  <c r="AO1663" i="6"/>
  <c r="AO1666" i="6"/>
  <c r="AO1669" i="6"/>
  <c r="AO1720" i="6"/>
  <c r="AO1750" i="6"/>
  <c r="AO1753" i="6"/>
  <c r="AO1782" i="6"/>
  <c r="AO1785" i="6"/>
  <c r="AO1808" i="6"/>
  <c r="AO1813" i="6"/>
  <c r="AO1814" i="6"/>
  <c r="AO1835" i="6"/>
  <c r="AO1857" i="6"/>
  <c r="AO1858" i="6"/>
  <c r="AO1889" i="6"/>
  <c r="AO1890" i="6"/>
  <c r="AO1896" i="6"/>
  <c r="AO1903" i="6"/>
  <c r="AO1921" i="6"/>
  <c r="AO1922" i="6"/>
  <c r="AO1928" i="6"/>
  <c r="AO1935" i="6"/>
  <c r="AO1945" i="6"/>
  <c r="AO1946" i="6"/>
  <c r="AO1947" i="6"/>
  <c r="AO229" i="6"/>
  <c r="AO239" i="6"/>
  <c r="AO245" i="6"/>
  <c r="AO250" i="6"/>
  <c r="AO255" i="6"/>
  <c r="AO260" i="6"/>
  <c r="AO266" i="6"/>
  <c r="AO276" i="6"/>
  <c r="AO282" i="6"/>
  <c r="AO293" i="6"/>
  <c r="AO298" i="6"/>
  <c r="AO308" i="6"/>
  <c r="AO314" i="6"/>
  <c r="AO319" i="6"/>
  <c r="AO324" i="6"/>
  <c r="AO330" i="6"/>
  <c r="AO341" i="6"/>
  <c r="AO353" i="6"/>
  <c r="AO361" i="6"/>
  <c r="AO368" i="6"/>
  <c r="AO369" i="6"/>
  <c r="AO385" i="6"/>
  <c r="AO392" i="6"/>
  <c r="AO401" i="6"/>
  <c r="AO408" i="6"/>
  <c r="AO416" i="6"/>
  <c r="AO425" i="6"/>
  <c r="AO433" i="6"/>
  <c r="AO441" i="6"/>
  <c r="AO457" i="6"/>
  <c r="AO472" i="6"/>
  <c r="AO489" i="6"/>
  <c r="AO497" i="6"/>
  <c r="AO504" i="6"/>
  <c r="AO513" i="6"/>
  <c r="AO520" i="6"/>
  <c r="AO529" i="6"/>
  <c r="AO537" i="6"/>
  <c r="AO560" i="6"/>
  <c r="AO568" i="6"/>
  <c r="AO576" i="6"/>
  <c r="AO585" i="6"/>
  <c r="AO592" i="6"/>
  <c r="AO600" i="6"/>
  <c r="AO609" i="6"/>
  <c r="AO760" i="6"/>
  <c r="AO761" i="6"/>
  <c r="AO768" i="6"/>
  <c r="AO769" i="6"/>
  <c r="AO777" i="6"/>
  <c r="AO784" i="6"/>
  <c r="AO785" i="6"/>
  <c r="AO792" i="6"/>
  <c r="AO793" i="6"/>
  <c r="AO800" i="6"/>
  <c r="AO801" i="6"/>
  <c r="AO808" i="6"/>
  <c r="AO809" i="6"/>
  <c r="AO816" i="6"/>
  <c r="AO817" i="6"/>
  <c r="AO824" i="6"/>
  <c r="AO825" i="6"/>
  <c r="AO832" i="6"/>
  <c r="AO833" i="6"/>
  <c r="AO840" i="6"/>
  <c r="AO841" i="6"/>
  <c r="AO848" i="6"/>
  <c r="AO849" i="6"/>
  <c r="AO856" i="6"/>
  <c r="AO864" i="6"/>
  <c r="AO865" i="6"/>
  <c r="AO871" i="6"/>
  <c r="AO878" i="6"/>
  <c r="AO896" i="6"/>
  <c r="AO897" i="6"/>
  <c r="AO903" i="6"/>
  <c r="AO910" i="6"/>
  <c r="AO928" i="6"/>
  <c r="AO929" i="6"/>
  <c r="AO935" i="6"/>
  <c r="AO942" i="6"/>
  <c r="AO960" i="6"/>
  <c r="AO961" i="6"/>
  <c r="AO967" i="6"/>
  <c r="AO974" i="6"/>
  <c r="AO992" i="6"/>
  <c r="AO993" i="6"/>
  <c r="AO999" i="6"/>
  <c r="AO1006" i="6"/>
  <c r="AO1024" i="6"/>
  <c r="AO1025" i="6"/>
  <c r="AO1031" i="6"/>
  <c r="AO1038" i="6"/>
  <c r="AO1056" i="6"/>
  <c r="AO1057" i="6"/>
  <c r="AO1063" i="6"/>
  <c r="AO1070" i="6"/>
  <c r="AO1088" i="6"/>
  <c r="AO1089" i="6"/>
  <c r="AO1095" i="6"/>
  <c r="AO1102" i="6"/>
  <c r="AO1120" i="6"/>
  <c r="AO1121" i="6"/>
  <c r="AO1127" i="6"/>
  <c r="AO1134" i="6"/>
  <c r="AO1152" i="6"/>
  <c r="AO1153" i="6"/>
  <c r="AO1159" i="6"/>
  <c r="AO1166" i="6"/>
  <c r="AO1184" i="6"/>
  <c r="AO1185" i="6"/>
  <c r="AO1191" i="6"/>
  <c r="AO1198" i="6"/>
  <c r="AO1216" i="6"/>
  <c r="AO1217" i="6"/>
  <c r="AO1218" i="6"/>
  <c r="AO1219" i="6"/>
  <c r="AO1220" i="6"/>
  <c r="AO1221" i="6"/>
  <c r="AO1222" i="6"/>
  <c r="AO1223" i="6"/>
  <c r="AO1224" i="6"/>
  <c r="AO1225" i="6"/>
  <c r="AO1226" i="6"/>
  <c r="AO1227" i="6"/>
  <c r="AO1228" i="6"/>
  <c r="AO1229" i="6"/>
  <c r="AO1230" i="6"/>
  <c r="AO1231" i="6"/>
  <c r="AO1232" i="6"/>
  <c r="AO1233" i="6"/>
  <c r="AO1234" i="6"/>
  <c r="AO1235" i="6"/>
  <c r="AO1236" i="6"/>
  <c r="AO1237" i="6"/>
  <c r="AO1238" i="6"/>
  <c r="AO1239" i="6"/>
  <c r="AO1240" i="6"/>
  <c r="AO1241" i="6"/>
  <c r="AO1242" i="6"/>
  <c r="AO1243" i="6"/>
  <c r="AO1244" i="6"/>
  <c r="AO1245" i="6"/>
  <c r="AO1246" i="6"/>
  <c r="AO1250" i="6"/>
  <c r="AO1254" i="6"/>
  <c r="AO1258" i="6"/>
  <c r="AO1262" i="6"/>
  <c r="AO1266" i="6"/>
  <c r="AO1270" i="6"/>
  <c r="AO1274" i="6"/>
  <c r="AO1278" i="6"/>
  <c r="AO1282" i="6"/>
  <c r="AO1286" i="6"/>
  <c r="AO1290" i="6"/>
  <c r="AO1294" i="6"/>
  <c r="AO1298" i="6"/>
  <c r="AO1302" i="6"/>
  <c r="AO1306" i="6"/>
  <c r="AO1310" i="6"/>
  <c r="AO1314" i="6"/>
  <c r="AO1318" i="6"/>
  <c r="AO1322" i="6"/>
  <c r="AO1326" i="6"/>
  <c r="AO1330" i="6"/>
  <c r="AO1334" i="6"/>
  <c r="AO1338" i="6"/>
  <c r="AO1342" i="6"/>
  <c r="AO1346" i="6"/>
  <c r="AO1350" i="6"/>
  <c r="AO1354" i="6"/>
  <c r="AO1358" i="6"/>
  <c r="AO1362" i="6"/>
  <c r="AO1366" i="6"/>
  <c r="AO1372" i="6"/>
  <c r="AO1382" i="6"/>
  <c r="AO1388" i="6"/>
  <c r="AO1398" i="6"/>
  <c r="AO1404" i="6"/>
  <c r="AO1414" i="6"/>
  <c r="AO1420" i="6"/>
  <c r="AO1430" i="6"/>
  <c r="AO1436" i="6"/>
  <c r="AO1446" i="6"/>
  <c r="AO1452" i="6"/>
  <c r="AO1465" i="6"/>
  <c r="AO1466" i="6"/>
  <c r="AO1488" i="6"/>
  <c r="AO1490" i="6"/>
  <c r="AO1527" i="6"/>
  <c r="AO1529" i="6"/>
  <c r="AO1577" i="6"/>
  <c r="AO1580" i="6"/>
  <c r="AO1587" i="6"/>
  <c r="AO1590" i="6"/>
  <c r="AO1641" i="6"/>
  <c r="AO1644" i="6"/>
  <c r="AO1651" i="6"/>
  <c r="AO1654" i="6"/>
  <c r="AO1705" i="6"/>
  <c r="AO1708" i="6"/>
  <c r="AO1715" i="6"/>
  <c r="AO1718" i="6"/>
  <c r="AO1743" i="6"/>
  <c r="AO1748" i="6"/>
  <c r="AO1775" i="6"/>
  <c r="AO1780" i="6"/>
  <c r="AO1796" i="6"/>
  <c r="AO1818" i="6"/>
  <c r="AO1833" i="6"/>
  <c r="AO1855" i="6"/>
  <c r="AO1880" i="6"/>
  <c r="AO1887" i="6"/>
  <c r="AO1912" i="6"/>
  <c r="AO1919" i="6"/>
  <c r="AO228" i="6"/>
  <c r="AO234" i="6"/>
  <c r="AO244" i="6"/>
  <c r="AO261" i="6"/>
  <c r="AO271" i="6"/>
  <c r="AO277" i="6"/>
  <c r="AO287" i="6"/>
  <c r="AO292" i="6"/>
  <c r="AO303" i="6"/>
  <c r="AO309" i="6"/>
  <c r="AO325" i="6"/>
  <c r="AO335" i="6"/>
  <c r="AO340" i="6"/>
  <c r="AO346" i="6"/>
  <c r="AO352" i="6"/>
  <c r="AO376" i="6"/>
  <c r="AO377" i="6"/>
  <c r="AO384" i="6"/>
  <c r="AO393" i="6"/>
  <c r="AO400" i="6"/>
  <c r="AO409" i="6"/>
  <c r="AO417" i="6"/>
  <c r="AO432" i="6"/>
  <c r="AO440" i="6"/>
  <c r="AO448" i="6"/>
  <c r="AO449" i="6"/>
  <c r="AO456" i="6"/>
  <c r="AO464" i="6"/>
  <c r="AO465" i="6"/>
  <c r="AO473" i="6"/>
  <c r="AO480" i="6"/>
  <c r="AO481" i="6"/>
  <c r="AO496" i="6"/>
  <c r="AO505" i="6"/>
  <c r="AO512" i="6"/>
  <c r="AO521" i="6"/>
  <c r="AO528" i="6"/>
  <c r="AO536" i="6"/>
  <c r="AO544" i="6"/>
  <c r="AO545" i="6"/>
  <c r="AO553" i="6"/>
  <c r="AO561" i="6"/>
  <c r="AO569" i="6"/>
  <c r="AO577" i="6"/>
  <c r="AO584" i="6"/>
  <c r="AO593" i="6"/>
  <c r="AO601" i="6"/>
  <c r="AO608" i="6"/>
  <c r="AO617" i="6"/>
  <c r="AO624" i="6"/>
  <c r="AO625" i="6"/>
  <c r="AO632" i="6"/>
  <c r="AO633" i="6"/>
  <c r="AO640" i="6"/>
  <c r="AO641" i="6"/>
  <c r="AO648" i="6"/>
  <c r="AO649" i="6"/>
  <c r="AO656" i="6"/>
  <c r="AO657" i="6"/>
  <c r="AO664" i="6"/>
  <c r="AO665" i="6"/>
  <c r="AO672" i="6"/>
  <c r="AO673" i="6"/>
  <c r="AO681" i="6"/>
  <c r="AO688" i="6"/>
  <c r="AO689" i="6"/>
  <c r="AO696" i="6"/>
  <c r="AO697" i="6"/>
  <c r="AO704" i="6"/>
  <c r="AO705" i="6"/>
  <c r="AO712" i="6"/>
  <c r="AO713" i="6"/>
  <c r="AO720" i="6"/>
  <c r="AO721" i="6"/>
  <c r="AO729" i="6"/>
  <c r="AO736" i="6"/>
  <c r="AO737" i="6"/>
  <c r="AO744" i="6"/>
  <c r="AO745" i="6"/>
  <c r="AO752" i="6"/>
  <c r="AO753" i="6"/>
  <c r="AO4" i="6"/>
  <c r="AO7" i="6"/>
  <c r="AO14" i="6"/>
  <c r="AO17" i="6"/>
  <c r="AO20" i="6"/>
  <c r="AO30" i="6"/>
  <c r="AO33" i="6"/>
  <c r="AO36" i="6"/>
  <c r="AO39" i="6"/>
  <c r="AO46" i="6"/>
  <c r="AO49" i="6"/>
  <c r="AO52" i="6"/>
  <c r="AO55" i="6"/>
  <c r="AO62" i="6"/>
  <c r="AO65" i="6"/>
  <c r="AO68" i="6"/>
  <c r="AO71" i="6"/>
  <c r="AO78" i="6"/>
  <c r="AO81" i="6"/>
  <c r="AO100" i="6"/>
  <c r="AO103" i="6"/>
  <c r="AO110" i="6"/>
  <c r="AO113" i="6"/>
  <c r="AO116" i="6"/>
  <c r="AO119" i="6"/>
  <c r="AO126" i="6"/>
  <c r="AO129" i="6"/>
  <c r="AO132" i="6"/>
  <c r="AO135" i="6"/>
  <c r="AO142" i="6"/>
  <c r="AO145" i="6"/>
  <c r="AO148" i="6"/>
  <c r="AO151" i="6"/>
  <c r="AO158" i="6"/>
  <c r="AO161" i="6"/>
  <c r="AO164" i="6"/>
  <c r="AO167" i="6"/>
  <c r="AO174" i="6"/>
  <c r="AO177" i="6"/>
  <c r="AO180" i="6"/>
  <c r="AO183" i="6"/>
  <c r="AO190" i="6"/>
  <c r="AO193" i="6"/>
  <c r="AO196" i="6"/>
  <c r="AO199" i="6"/>
  <c r="AO206" i="6"/>
  <c r="AO211" i="6"/>
  <c r="AO216" i="6"/>
  <c r="AO217" i="6"/>
  <c r="AO222" i="6"/>
  <c r="AO227" i="6"/>
  <c r="AO233" i="6"/>
  <c r="AO238" i="6"/>
  <c r="AO243" i="6"/>
  <c r="AO248" i="6"/>
  <c r="AO249" i="6"/>
  <c r="AO254" i="6"/>
  <c r="AO259" i="6"/>
  <c r="AO264" i="6"/>
  <c r="AO265" i="6"/>
  <c r="AO270" i="6"/>
  <c r="AO275" i="6"/>
  <c r="AO280" i="6"/>
  <c r="AO281" i="6"/>
  <c r="AO286" i="6"/>
  <c r="AO291" i="6"/>
  <c r="AO297" i="6"/>
  <c r="AO302" i="6"/>
  <c r="AO307" i="6"/>
  <c r="AO312" i="6"/>
  <c r="AO313" i="6"/>
  <c r="AO318" i="6"/>
  <c r="AO323" i="6"/>
  <c r="AO328" i="6"/>
  <c r="AO329" i="6"/>
  <c r="AO334" i="6"/>
  <c r="AO339" i="6"/>
  <c r="AO344" i="6"/>
  <c r="AO345" i="6"/>
  <c r="AO350" i="6"/>
  <c r="AO351" i="6"/>
  <c r="AO358" i="6"/>
  <c r="AO359" i="6"/>
  <c r="AO366" i="6"/>
  <c r="AO367" i="6"/>
  <c r="AO374" i="6"/>
  <c r="AO375" i="6"/>
  <c r="AO382" i="6"/>
  <c r="AO383" i="6"/>
  <c r="AO390" i="6"/>
  <c r="AO391" i="6"/>
  <c r="AO398" i="6"/>
  <c r="AO399" i="6"/>
  <c r="AO406" i="6"/>
  <c r="AO407" i="6"/>
  <c r="AO414" i="6"/>
  <c r="AO415" i="6"/>
  <c r="AO422" i="6"/>
  <c r="AO423" i="6"/>
  <c r="AO430" i="6"/>
  <c r="AO431" i="6"/>
  <c r="AO438" i="6"/>
  <c r="AO439" i="6"/>
  <c r="AO446" i="6"/>
  <c r="AO447" i="6"/>
  <c r="AO454" i="6"/>
  <c r="AO455" i="6"/>
  <c r="AO462" i="6"/>
  <c r="AO463" i="6"/>
  <c r="AO470" i="6"/>
  <c r="AO471" i="6"/>
  <c r="AO478" i="6"/>
  <c r="AO479" i="6"/>
  <c r="AO486" i="6"/>
  <c r="AO487" i="6"/>
  <c r="AO494" i="6"/>
  <c r="AO495" i="6"/>
  <c r="AO502" i="6"/>
  <c r="AO503" i="6"/>
  <c r="AO510" i="6"/>
  <c r="AO511" i="6"/>
  <c r="AO518" i="6"/>
  <c r="AO519" i="6"/>
  <c r="AO526" i="6"/>
  <c r="AO527" i="6"/>
  <c r="AO534" i="6"/>
  <c r="AO535" i="6"/>
  <c r="AO542" i="6"/>
  <c r="AO543" i="6"/>
  <c r="AO550" i="6"/>
  <c r="AO551" i="6"/>
  <c r="AO558" i="6"/>
  <c r="AO559" i="6"/>
  <c r="AO566" i="6"/>
  <c r="AO567" i="6"/>
  <c r="AO574" i="6"/>
  <c r="AO575" i="6"/>
  <c r="AO582" i="6"/>
  <c r="AO583" i="6"/>
  <c r="AO590" i="6"/>
  <c r="AO591" i="6"/>
  <c r="AO598" i="6"/>
  <c r="AO599" i="6"/>
  <c r="AO606" i="6"/>
  <c r="AO607" i="6"/>
  <c r="AO614" i="6"/>
  <c r="AO615" i="6"/>
  <c r="AO622" i="6"/>
  <c r="AO623" i="6"/>
  <c r="AO630" i="6"/>
  <c r="AO631" i="6"/>
  <c r="AO638" i="6"/>
  <c r="AO639" i="6"/>
  <c r="AO646" i="6"/>
  <c r="AO647" i="6"/>
  <c r="AO654" i="6"/>
  <c r="AO655" i="6"/>
  <c r="AO662" i="6"/>
  <c r="AO663" i="6"/>
  <c r="AO670" i="6"/>
  <c r="AO671" i="6"/>
  <c r="AO678" i="6"/>
  <c r="AO679" i="6"/>
  <c r="AO686" i="6"/>
  <c r="AO687" i="6"/>
  <c r="AO694" i="6"/>
  <c r="AO695" i="6"/>
  <c r="AO702" i="6"/>
  <c r="AO703" i="6"/>
  <c r="AO710" i="6"/>
  <c r="AO711" i="6"/>
  <c r="AO718" i="6"/>
  <c r="AO719" i="6"/>
  <c r="AO726" i="6"/>
  <c r="AO727" i="6"/>
  <c r="AO734" i="6"/>
  <c r="AO735" i="6"/>
  <c r="AO742" i="6"/>
  <c r="AO743" i="6"/>
  <c r="AO750" i="6"/>
  <c r="AO751" i="6"/>
  <c r="AO758" i="6"/>
  <c r="AO759" i="6"/>
  <c r="AO766" i="6"/>
  <c r="AO767" i="6"/>
  <c r="AO774" i="6"/>
  <c r="AO775" i="6"/>
  <c r="AO782" i="6"/>
  <c r="AO783" i="6"/>
  <c r="AO790" i="6"/>
  <c r="AO791" i="6"/>
  <c r="AO798" i="6"/>
  <c r="AO799" i="6"/>
  <c r="AO806" i="6"/>
  <c r="AO807" i="6"/>
  <c r="AO814" i="6"/>
  <c r="AO815" i="6"/>
  <c r="AO822" i="6"/>
  <c r="AO823" i="6"/>
  <c r="AO830" i="6"/>
  <c r="AO831" i="6"/>
  <c r="AO838" i="6"/>
  <c r="AO839" i="6"/>
  <c r="AO846" i="6"/>
  <c r="AO847" i="6"/>
  <c r="AO854" i="6"/>
  <c r="AO855" i="6"/>
  <c r="AO862" i="6"/>
  <c r="AO863" i="6"/>
  <c r="AO870" i="6"/>
  <c r="AO874" i="6"/>
  <c r="AO888" i="6"/>
  <c r="AO889" i="6"/>
  <c r="AO891" i="6"/>
  <c r="AO895" i="6"/>
  <c r="AO902" i="6"/>
  <c r="AO906" i="6"/>
  <c r="AO920" i="6"/>
  <c r="AO921" i="6"/>
  <c r="AO923" i="6"/>
  <c r="AO927" i="6"/>
  <c r="AO934" i="6"/>
  <c r="AO938" i="6"/>
  <c r="AO952" i="6"/>
  <c r="AO953" i="6"/>
  <c r="AO955" i="6"/>
  <c r="AO959" i="6"/>
  <c r="AO966" i="6"/>
  <c r="AO984" i="6"/>
  <c r="AO985" i="6"/>
  <c r="AO987" i="6"/>
  <c r="AO991" i="6"/>
  <c r="AO998" i="6"/>
  <c r="AO1002" i="6"/>
  <c r="AO1016" i="6"/>
  <c r="AO1017" i="6"/>
  <c r="AO1019" i="6"/>
  <c r="AO1023" i="6"/>
  <c r="AO1030" i="6"/>
  <c r="AO1034" i="6"/>
  <c r="AO1048" i="6"/>
  <c r="AO1049" i="6"/>
  <c r="AO1051" i="6"/>
  <c r="AO1055" i="6"/>
  <c r="AO1062" i="6"/>
  <c r="AO1066" i="6"/>
  <c r="AO1080" i="6"/>
  <c r="AO1081" i="6"/>
  <c r="AO1083" i="6"/>
  <c r="AO1087" i="6"/>
  <c r="AO1094" i="6"/>
  <c r="AO1098" i="6"/>
  <c r="AO1112" i="6"/>
  <c r="AO1113" i="6"/>
  <c r="AO1115" i="6"/>
  <c r="AO1119" i="6"/>
  <c r="AO1130" i="6"/>
  <c r="AO1144" i="6"/>
  <c r="AO1145" i="6"/>
  <c r="AO1147" i="6"/>
  <c r="AO1151" i="6"/>
  <c r="AO1158" i="6"/>
  <c r="AO1162" i="6"/>
  <c r="AO1176" i="6"/>
  <c r="AO1177" i="6"/>
  <c r="AO1179" i="6"/>
  <c r="AO1183" i="6"/>
  <c r="AO1190" i="6"/>
  <c r="AO1194" i="6"/>
  <c r="AO1208" i="6"/>
  <c r="AO1209" i="6"/>
  <c r="AO1211" i="6"/>
  <c r="AO1215" i="6"/>
  <c r="AO1249" i="6"/>
  <c r="AO1253" i="6"/>
  <c r="AO1257" i="6"/>
  <c r="AO1261" i="6"/>
  <c r="AO1265" i="6"/>
  <c r="AO1269" i="6"/>
  <c r="AO1273" i="6"/>
  <c r="AO1277" i="6"/>
  <c r="AO1281" i="6"/>
  <c r="AO1285" i="6"/>
  <c r="AO1289" i="6"/>
  <c r="AO1293" i="6"/>
  <c r="AO1301" i="6"/>
  <c r="AO1305" i="6"/>
  <c r="AO1309" i="6"/>
  <c r="AO1313" i="6"/>
  <c r="AO1317" i="6"/>
  <c r="AO1321" i="6"/>
  <c r="AO1381" i="6"/>
  <c r="AO1397" i="6"/>
  <c r="AO1413" i="6"/>
  <c r="AO1429" i="6"/>
  <c r="AO1445" i="6"/>
  <c r="AO1479" i="6"/>
  <c r="AO1481" i="6"/>
  <c r="AO1504" i="6"/>
  <c r="AO1506" i="6"/>
  <c r="AO1543" i="6"/>
  <c r="AO1545" i="6"/>
  <c r="AO1548" i="6"/>
  <c r="AO1551" i="6"/>
  <c r="AO1553" i="6"/>
  <c r="AO1556" i="6"/>
  <c r="AO1559" i="6"/>
  <c r="AO1561" i="6"/>
  <c r="AO1564" i="6"/>
  <c r="AO1571" i="6"/>
  <c r="AO1574" i="6"/>
  <c r="AO1608" i="6"/>
  <c r="AO1615" i="6"/>
  <c r="AO1618" i="6"/>
  <c r="AO1621" i="6"/>
  <c r="AO1625" i="6"/>
  <c r="AO1628" i="6"/>
  <c r="AO1635" i="6"/>
  <c r="AO1638" i="6"/>
  <c r="AO1672" i="6"/>
  <c r="AO1679" i="6"/>
  <c r="AO1682" i="6"/>
  <c r="AO1685" i="6"/>
  <c r="AO1689" i="6"/>
  <c r="AO1692" i="6"/>
  <c r="AO1699" i="6"/>
  <c r="AO1702" i="6"/>
  <c r="AO1726" i="6"/>
  <c r="AO1729" i="6"/>
  <c r="AO1735" i="6"/>
  <c r="AO1740" i="6"/>
  <c r="AO1758" i="6"/>
  <c r="AO1761" i="6"/>
  <c r="AO1767" i="6"/>
  <c r="AO1772" i="6"/>
  <c r="AO1790" i="6"/>
  <c r="AO1793" i="6"/>
  <c r="AO1802" i="6"/>
  <c r="AO1817" i="6"/>
  <c r="AO1824" i="6"/>
  <c r="AO1829" i="6"/>
  <c r="AO1830" i="6"/>
  <c r="AO1839" i="6"/>
  <c r="AO1844" i="6"/>
  <c r="AO1851" i="6"/>
  <c r="AO1865" i="6"/>
  <c r="AO1866" i="6"/>
  <c r="AO1872" i="6"/>
  <c r="AO1879" i="6"/>
  <c r="AO1904" i="6"/>
  <c r="AO1911" i="6"/>
  <c r="AO1936" i="6"/>
  <c r="AO1952" i="6"/>
  <c r="AO1325" i="6"/>
  <c r="AO1329" i="6"/>
  <c r="AO1333" i="6"/>
  <c r="AO1337" i="6"/>
  <c r="AO1341" i="6"/>
  <c r="AO1345" i="6"/>
  <c r="AO1349" i="6"/>
  <c r="AO1353" i="6"/>
  <c r="AO1357" i="6"/>
  <c r="AO1365" i="6"/>
  <c r="AO1371" i="6"/>
  <c r="AO1379" i="6"/>
  <c r="AO1387" i="6"/>
  <c r="AO1395" i="6"/>
  <c r="AO1403" i="6"/>
  <c r="AO1411" i="6"/>
  <c r="AO1419" i="6"/>
  <c r="AO1427" i="6"/>
  <c r="AO1435" i="6"/>
  <c r="AO1443" i="6"/>
  <c r="AO1451" i="6"/>
  <c r="AO1459" i="6"/>
  <c r="AO1461" i="6"/>
  <c r="AO1468" i="6"/>
  <c r="AO1475" i="6"/>
  <c r="AO1477" i="6"/>
  <c r="AO1484" i="6"/>
  <c r="AO1486" i="6"/>
  <c r="AO1491" i="6"/>
  <c r="AO1493" i="6"/>
  <c r="AO1500" i="6"/>
  <c r="AO1502" i="6"/>
  <c r="AO1507" i="6"/>
  <c r="AO1509" i="6"/>
  <c r="AO1516" i="6"/>
  <c r="AO1518" i="6"/>
  <c r="AO1523" i="6"/>
  <c r="AO1525" i="6"/>
  <c r="AO1532" i="6"/>
  <c r="AO1534" i="6"/>
  <c r="AO1539" i="6"/>
  <c r="AO1541" i="6"/>
  <c r="AO1546" i="6"/>
  <c r="AO1554" i="6"/>
  <c r="AO1562" i="6"/>
  <c r="AO1565" i="6"/>
  <c r="AO1568" i="6"/>
  <c r="AO1575" i="6"/>
  <c r="AO1578" i="6"/>
  <c r="AO1581" i="6"/>
  <c r="AO1584" i="6"/>
  <c r="AO1591" i="6"/>
  <c r="AO1594" i="6"/>
  <c r="AO1597" i="6"/>
  <c r="AO1600" i="6"/>
  <c r="AO1607" i="6"/>
  <c r="AO1610" i="6"/>
  <c r="AO1613" i="6"/>
  <c r="AO1616" i="6"/>
  <c r="AO1623" i="6"/>
  <c r="AO1626" i="6"/>
  <c r="AO1629" i="6"/>
  <c r="AO1632" i="6"/>
  <c r="AO1639" i="6"/>
  <c r="AO1642" i="6"/>
  <c r="AO1648" i="6"/>
  <c r="AO1655" i="6"/>
  <c r="AO1658" i="6"/>
  <c r="AO1661" i="6"/>
  <c r="AO1664" i="6"/>
  <c r="AO1671" i="6"/>
  <c r="AO1674" i="6"/>
  <c r="AO1677" i="6"/>
  <c r="AO1680" i="6"/>
  <c r="AO1687" i="6"/>
  <c r="AO1690" i="6"/>
  <c r="AO1693" i="6"/>
  <c r="AO1696" i="6"/>
  <c r="AO1703" i="6"/>
  <c r="AO1706" i="6"/>
  <c r="AO1709" i="6"/>
  <c r="AO1712" i="6"/>
  <c r="AO1719" i="6"/>
  <c r="AO1722" i="6"/>
  <c r="AO1725" i="6"/>
  <c r="AO1730" i="6"/>
  <c r="AO1733" i="6"/>
  <c r="AO1738" i="6"/>
  <c r="AO1741" i="6"/>
  <c r="AO1746" i="6"/>
  <c r="AO1749" i="6"/>
  <c r="AO1754" i="6"/>
  <c r="AO1757" i="6"/>
  <c r="AO1762" i="6"/>
  <c r="AO1765" i="6"/>
  <c r="AO1770" i="6"/>
  <c r="AO1773" i="6"/>
  <c r="AO1778" i="6"/>
  <c r="AO1781" i="6"/>
  <c r="AO1786" i="6"/>
  <c r="AO1789" i="6"/>
  <c r="AO1795" i="6"/>
  <c r="AO1800" i="6"/>
  <c r="AO1805" i="6"/>
  <c r="AO1806" i="6"/>
  <c r="AO1811" i="6"/>
  <c r="AO1816" i="6"/>
  <c r="AO1821" i="6"/>
  <c r="AO1822" i="6"/>
  <c r="AO1827" i="6"/>
  <c r="AO1832" i="6"/>
  <c r="AO1837" i="6"/>
  <c r="AO1838" i="6"/>
  <c r="AO1843" i="6"/>
  <c r="AO1848" i="6"/>
  <c r="AO1853" i="6"/>
  <c r="AO1854" i="6"/>
  <c r="AO1861" i="6"/>
  <c r="AO1862" i="6"/>
  <c r="AO1869" i="6"/>
  <c r="AO1870" i="6"/>
  <c r="AO1877" i="6"/>
  <c r="AO1878" i="6"/>
  <c r="AO1885" i="6"/>
  <c r="AO1886" i="6"/>
  <c r="AO1893" i="6"/>
  <c r="AO1894" i="6"/>
  <c r="AO1901" i="6"/>
  <c r="AO1902" i="6"/>
  <c r="AO1910" i="6"/>
  <c r="AO1917" i="6"/>
  <c r="AO1918" i="6"/>
  <c r="AO1925" i="6"/>
  <c r="AO1926" i="6"/>
  <c r="AO1933" i="6"/>
  <c r="AO1934" i="6"/>
  <c r="AO1941" i="6"/>
  <c r="AO1942" i="6"/>
  <c r="AO1943" i="6"/>
  <c r="AO1949" i="6"/>
  <c r="AO1950" i="6"/>
  <c r="AO1951" i="6"/>
  <c r="AO868" i="6"/>
  <c r="AO869" i="6"/>
  <c r="AO876" i="6"/>
  <c r="AO877" i="6"/>
  <c r="AO884" i="6"/>
  <c r="AO885" i="6"/>
  <c r="AO892" i="6"/>
  <c r="AO893" i="6"/>
  <c r="AO900" i="6"/>
  <c r="AO901" i="6"/>
  <c r="AO908" i="6"/>
  <c r="AO909" i="6"/>
  <c r="AO916" i="6"/>
  <c r="AO917" i="6"/>
  <c r="AO924" i="6"/>
  <c r="AO925" i="6"/>
  <c r="AO932" i="6"/>
  <c r="AO933" i="6"/>
  <c r="AO940" i="6"/>
  <c r="AO941" i="6"/>
  <c r="AO948" i="6"/>
  <c r="AO949" i="6"/>
  <c r="AO957" i="6"/>
  <c r="AO964" i="6"/>
  <c r="AO965" i="6"/>
  <c r="AO972" i="6"/>
  <c r="AO973" i="6"/>
  <c r="AO980" i="6"/>
  <c r="AO981" i="6"/>
  <c r="AO988" i="6"/>
  <c r="AO989" i="6"/>
  <c r="AO996" i="6"/>
  <c r="AO997" i="6"/>
  <c r="AO1004" i="6"/>
  <c r="AO1005" i="6"/>
  <c r="AO1012" i="6"/>
  <c r="AO1013" i="6"/>
  <c r="AO1020" i="6"/>
  <c r="AO1028" i="6"/>
  <c r="AO1029" i="6"/>
  <c r="AO1036" i="6"/>
  <c r="AO1037" i="6"/>
  <c r="AO1044" i="6"/>
  <c r="AO1045" i="6"/>
  <c r="AO1052" i="6"/>
  <c r="AO1053" i="6"/>
  <c r="AO1060" i="6"/>
  <c r="AO1061" i="6"/>
  <c r="AO1068" i="6"/>
  <c r="AO1069" i="6"/>
  <c r="AO1076" i="6"/>
  <c r="AO1077" i="6"/>
  <c r="AO1084" i="6"/>
  <c r="AO1085" i="6"/>
  <c r="AO1092" i="6"/>
  <c r="AO1093" i="6"/>
  <c r="AO1100" i="6"/>
  <c r="AO1101" i="6"/>
  <c r="AO1108" i="6"/>
  <c r="AO1109" i="6"/>
  <c r="AO1116" i="6"/>
  <c r="AO1117" i="6"/>
  <c r="AO1124" i="6"/>
  <c r="AO1125" i="6"/>
  <c r="AO1132" i="6"/>
  <c r="AO1133" i="6"/>
  <c r="AO1140" i="6"/>
  <c r="AO1141" i="6"/>
  <c r="AO1148" i="6"/>
  <c r="AO1149" i="6"/>
  <c r="AO1156" i="6"/>
  <c r="AO1157" i="6"/>
  <c r="AO1164" i="6"/>
  <c r="AO1165" i="6"/>
  <c r="AO1172" i="6"/>
  <c r="AO1173" i="6"/>
  <c r="AO1180" i="6"/>
  <c r="AO1181" i="6"/>
  <c r="AO1188" i="6"/>
  <c r="AO1189" i="6"/>
  <c r="AO1196" i="6"/>
  <c r="AO1197" i="6"/>
  <c r="AO1204" i="6"/>
  <c r="AO1205" i="6"/>
  <c r="AO1212" i="6"/>
  <c r="AO1324" i="6"/>
  <c r="AO1328" i="6"/>
  <c r="AO1332" i="6"/>
  <c r="AO1336" i="6"/>
  <c r="AO1340" i="6"/>
  <c r="AO1344" i="6"/>
  <c r="AO1348" i="6"/>
  <c r="AO1352" i="6"/>
  <c r="AO1356" i="6"/>
  <c r="AO1360" i="6"/>
  <c r="AO1364" i="6"/>
  <c r="AO1368" i="6"/>
  <c r="AO1369" i="6"/>
  <c r="AO1370" i="6"/>
  <c r="AO1376" i="6"/>
  <c r="AO1377" i="6"/>
  <c r="AO1378" i="6"/>
  <c r="AO1384" i="6"/>
  <c r="AO1385" i="6"/>
  <c r="AO1386" i="6"/>
  <c r="AO1392" i="6"/>
  <c r="AO1393" i="6"/>
  <c r="AO1394" i="6"/>
  <c r="AO1400" i="6"/>
  <c r="AO1401" i="6"/>
  <c r="AO1402" i="6"/>
  <c r="AO1408" i="6"/>
  <c r="AO1409" i="6"/>
  <c r="AO1410" i="6"/>
  <c r="AO1416" i="6"/>
  <c r="AO1417" i="6"/>
  <c r="AO1418" i="6"/>
  <c r="AO1424" i="6"/>
  <c r="AO1425" i="6"/>
  <c r="AO1426" i="6"/>
  <c r="AO1432" i="6"/>
  <c r="AO1433" i="6"/>
  <c r="AO1434" i="6"/>
  <c r="AO1440" i="6"/>
  <c r="AO1441" i="6"/>
  <c r="AO1442" i="6"/>
  <c r="AO1448" i="6"/>
  <c r="AO1449" i="6"/>
  <c r="AO1450" i="6"/>
  <c r="AO1455" i="6"/>
  <c r="AO1457" i="6"/>
  <c r="AO1458" i="6"/>
  <c r="AO1462" i="6"/>
  <c r="AO1463" i="6"/>
  <c r="AO1464" i="6"/>
  <c r="AO1467" i="6"/>
  <c r="AO1473" i="6"/>
  <c r="AO1480" i="6"/>
  <c r="AO1482" i="6"/>
  <c r="AO1487" i="6"/>
  <c r="AO1489" i="6"/>
  <c r="AO1496" i="6"/>
  <c r="AO1498" i="6"/>
  <c r="AO1503" i="6"/>
  <c r="AO1505" i="6"/>
  <c r="AO1512" i="6"/>
  <c r="AO1514" i="6"/>
  <c r="AO1519" i="6"/>
  <c r="AO1521" i="6"/>
  <c r="AO1528" i="6"/>
  <c r="AO1530" i="6"/>
  <c r="AO1535" i="6"/>
  <c r="AO1537" i="6"/>
  <c r="AO1544" i="6"/>
  <c r="AO1547" i="6"/>
  <c r="AO1549" i="6"/>
  <c r="AO1552" i="6"/>
  <c r="AO1555" i="6"/>
  <c r="AO1557" i="6"/>
  <c r="AO1563" i="6"/>
  <c r="AO1566" i="6"/>
  <c r="AO1569" i="6"/>
  <c r="AO1572" i="6"/>
  <c r="AO1579" i="6"/>
  <c r="AO1582" i="6"/>
  <c r="AO1585" i="6"/>
  <c r="AO1588" i="6"/>
  <c r="AO1595" i="6"/>
  <c r="AO1598" i="6"/>
  <c r="AO1601" i="6"/>
  <c r="AO1604" i="6"/>
  <c r="AO1611" i="6"/>
  <c r="AO1614" i="6"/>
  <c r="AO1617" i="6"/>
  <c r="AO1620" i="6"/>
  <c r="AO1627" i="6"/>
  <c r="AO1630" i="6"/>
  <c r="AO1633" i="6"/>
  <c r="AO1636" i="6"/>
  <c r="AO1643" i="6"/>
  <c r="AO1646" i="6"/>
  <c r="AO1649" i="6"/>
  <c r="AO1652" i="6"/>
  <c r="AO1659" i="6"/>
  <c r="AO1662" i="6"/>
  <c r="AO1665" i="6"/>
  <c r="AO1668" i="6"/>
  <c r="AO1675" i="6"/>
  <c r="AO1678" i="6"/>
  <c r="AO1681" i="6"/>
  <c r="AO1684" i="6"/>
  <c r="AO1691" i="6"/>
  <c r="AO1694" i="6"/>
  <c r="AO1697" i="6"/>
  <c r="AO1700" i="6"/>
  <c r="AO1707" i="6"/>
  <c r="AO1710" i="6"/>
  <c r="AO1713" i="6"/>
  <c r="AO1716" i="6"/>
  <c r="AO1723" i="6"/>
  <c r="AO1728" i="6"/>
  <c r="AO1731" i="6"/>
  <c r="AO1736" i="6"/>
  <c r="AO1739" i="6"/>
  <c r="AO1744" i="6"/>
  <c r="AO1747" i="6"/>
  <c r="AO1752" i="6"/>
  <c r="AO1755" i="6"/>
  <c r="AO1760" i="6"/>
  <c r="AO1763" i="6"/>
  <c r="AO1771" i="6"/>
  <c r="AO1776" i="6"/>
  <c r="AO1779" i="6"/>
  <c r="AO1784" i="6"/>
  <c r="AO1787" i="6"/>
  <c r="AO1792" i="6"/>
  <c r="AO1794" i="6"/>
  <c r="AO1799" i="6"/>
  <c r="AO1804" i="6"/>
  <c r="AO1809" i="6"/>
  <c r="AO1810" i="6"/>
  <c r="AO1815" i="6"/>
  <c r="AO1820" i="6"/>
  <c r="AO1825" i="6"/>
  <c r="AO1826" i="6"/>
  <c r="AO1831" i="6"/>
  <c r="AO1836" i="6"/>
  <c r="AO1841" i="6"/>
  <c r="AO1842" i="6"/>
  <c r="AO1847" i="6"/>
  <c r="AO1852" i="6"/>
  <c r="AO1859" i="6"/>
  <c r="AO1860" i="6"/>
  <c r="AO1867" i="6"/>
  <c r="AO1868" i="6"/>
  <c r="AO1875" i="6"/>
  <c r="AO1876" i="6"/>
  <c r="AO1883" i="6"/>
  <c r="AO1884" i="6"/>
  <c r="AO1891" i="6"/>
  <c r="AO1892" i="6"/>
  <c r="AO1899" i="6"/>
  <c r="AO1900" i="6"/>
  <c r="AO1907" i="6"/>
  <c r="AO1908" i="6"/>
  <c r="AO1915" i="6"/>
  <c r="AO1916" i="6"/>
  <c r="AO1923" i="6"/>
  <c r="AO1924" i="6"/>
  <c r="AO1931" i="6"/>
  <c r="AO1932" i="6"/>
  <c r="AO1940" i="6"/>
  <c r="AO1948" i="6"/>
  <c r="AM57" i="7"/>
  <c r="AM59" i="7"/>
  <c r="AM61" i="7"/>
  <c r="AM63" i="7"/>
  <c r="AM64" i="7"/>
  <c r="N137" i="16"/>
  <c r="N136" i="16"/>
  <c r="N135" i="16"/>
  <c r="N134" i="16"/>
  <c r="N130" i="16"/>
  <c r="N131" i="16"/>
  <c r="N132" i="16"/>
  <c r="N133" i="16"/>
  <c r="B27" i="24" l="1"/>
  <c r="B26" i="24"/>
  <c r="W85" i="3" l="1"/>
  <c r="AD2" i="14" l="1"/>
  <c r="W57" i="16"/>
  <c r="AM54" i="12"/>
  <c r="AL54" i="12"/>
  <c r="AM53" i="12"/>
  <c r="AL53" i="12"/>
  <c r="AM52" i="12"/>
  <c r="AL52" i="12"/>
  <c r="AM51" i="12"/>
  <c r="AL51" i="12"/>
  <c r="AM50" i="12"/>
  <c r="AL50" i="12"/>
  <c r="AM49" i="12"/>
  <c r="AL49" i="12"/>
  <c r="AM48" i="12"/>
  <c r="AL48" i="12"/>
  <c r="AM47" i="12"/>
  <c r="AL47" i="12"/>
  <c r="AM46" i="12"/>
  <c r="AL46" i="12"/>
  <c r="AM45" i="12"/>
  <c r="AL45" i="12"/>
  <c r="AM44" i="12"/>
  <c r="AL44" i="12"/>
  <c r="AM43" i="12"/>
  <c r="AL43" i="12"/>
  <c r="AM42" i="12"/>
  <c r="AL42" i="12"/>
  <c r="AM41" i="12"/>
  <c r="AL41" i="12"/>
  <c r="AM40" i="12"/>
  <c r="AL40" i="12"/>
  <c r="AM39" i="12"/>
  <c r="AL39" i="12"/>
  <c r="AM38" i="12"/>
  <c r="AL38" i="12"/>
  <c r="AM37" i="12"/>
  <c r="AL37" i="12"/>
  <c r="AM36" i="12"/>
  <c r="AL36" i="12"/>
  <c r="AM35" i="12"/>
  <c r="AL35" i="12"/>
  <c r="AM34" i="12"/>
  <c r="AL34" i="12"/>
  <c r="AM33" i="12"/>
  <c r="AL33" i="12"/>
  <c r="AM32" i="12"/>
  <c r="AL32" i="12"/>
  <c r="AM31" i="12"/>
  <c r="AL31" i="12"/>
  <c r="AM30" i="12"/>
  <c r="AL30" i="12"/>
  <c r="AM29" i="12"/>
  <c r="AL29" i="12"/>
  <c r="W109" i="16"/>
  <c r="W108" i="16"/>
  <c r="W107" i="16"/>
  <c r="W106" i="16"/>
  <c r="W105" i="16"/>
  <c r="W104" i="16"/>
  <c r="W103" i="16"/>
  <c r="W102" i="16"/>
  <c r="W101" i="16"/>
  <c r="W100" i="16"/>
  <c r="W99" i="16"/>
  <c r="W98" i="16"/>
  <c r="W97" i="16"/>
  <c r="W96" i="16"/>
  <c r="W95" i="16"/>
  <c r="W94" i="16"/>
  <c r="W93" i="16"/>
  <c r="W92" i="16"/>
  <c r="W91" i="16"/>
  <c r="W90" i="16"/>
  <c r="W89" i="16"/>
  <c r="W88" i="16"/>
  <c r="W87" i="16"/>
  <c r="W86" i="16"/>
  <c r="W85" i="16"/>
  <c r="W84" i="16"/>
  <c r="W83" i="16"/>
  <c r="W54" i="16"/>
  <c r="W53" i="16"/>
  <c r="W52" i="16"/>
  <c r="W51" i="16"/>
  <c r="W50" i="16"/>
  <c r="W49" i="16"/>
  <c r="W48" i="16"/>
  <c r="W47" i="16"/>
  <c r="W46" i="16"/>
  <c r="W45" i="16"/>
  <c r="W44" i="16"/>
  <c r="W43" i="16"/>
  <c r="W42" i="16"/>
  <c r="W41" i="16"/>
  <c r="W40" i="16"/>
  <c r="W39" i="16"/>
  <c r="W38" i="16"/>
  <c r="W37" i="16"/>
  <c r="W36" i="16"/>
  <c r="W35" i="16"/>
  <c r="W34" i="16"/>
  <c r="W33" i="16"/>
  <c r="W32" i="16"/>
  <c r="W31" i="16"/>
  <c r="W30" i="16"/>
  <c r="W29" i="16"/>
  <c r="AQ54" i="20"/>
  <c r="AP54" i="20"/>
  <c r="AQ53" i="20"/>
  <c r="AP53" i="20"/>
  <c r="AQ52" i="20"/>
  <c r="AP52" i="20"/>
  <c r="AQ51" i="20"/>
  <c r="AP51" i="20"/>
  <c r="AQ50" i="20"/>
  <c r="AP50" i="20"/>
  <c r="AQ49" i="20"/>
  <c r="AP49" i="20"/>
  <c r="AQ48" i="20"/>
  <c r="AP48" i="20"/>
  <c r="AQ47" i="20"/>
  <c r="AP47" i="20"/>
  <c r="AQ46" i="20"/>
  <c r="AP46" i="20"/>
  <c r="AQ45" i="20"/>
  <c r="AP45" i="20"/>
  <c r="AQ44" i="20"/>
  <c r="AP44" i="20"/>
  <c r="AQ43" i="20"/>
  <c r="AP43" i="20"/>
  <c r="AQ42" i="20"/>
  <c r="AP42" i="20"/>
  <c r="AQ41" i="20"/>
  <c r="AP41" i="20"/>
  <c r="AQ40" i="20"/>
  <c r="AP40" i="20"/>
  <c r="AQ39" i="20"/>
  <c r="AP39" i="20"/>
  <c r="AQ38" i="20"/>
  <c r="AP38" i="20"/>
  <c r="AQ37" i="20"/>
  <c r="AP37" i="20"/>
  <c r="AQ36" i="20"/>
  <c r="AP36" i="20"/>
  <c r="AQ35" i="20"/>
  <c r="AP35" i="20"/>
  <c r="AQ34" i="20"/>
  <c r="AP34" i="20"/>
  <c r="AQ33" i="20"/>
  <c r="AP33" i="20"/>
  <c r="AQ32" i="20"/>
  <c r="AP32" i="20"/>
  <c r="AQ31" i="20"/>
  <c r="AP31" i="20"/>
  <c r="AQ30" i="20"/>
  <c r="AP30" i="20"/>
  <c r="AQ29" i="20"/>
  <c r="AP29" i="20"/>
  <c r="D112" i="4"/>
  <c r="C112" i="4"/>
  <c r="D111" i="4"/>
  <c r="C111" i="4"/>
  <c r="D110" i="4"/>
  <c r="C110" i="4"/>
  <c r="D109" i="4"/>
  <c r="C109" i="4"/>
  <c r="D108" i="4"/>
  <c r="C108" i="4"/>
  <c r="D107" i="4"/>
  <c r="C107" i="4"/>
  <c r="D106" i="4"/>
  <c r="C106" i="4"/>
  <c r="Z2" i="6"/>
  <c r="AA2" i="6"/>
  <c r="AG2" i="6"/>
  <c r="AH2" i="6" s="1"/>
  <c r="BY66" i="7"/>
  <c r="BY55" i="7"/>
  <c r="BY54" i="7"/>
  <c r="BY53" i="7"/>
  <c r="BY52" i="7"/>
  <c r="BY51" i="7"/>
  <c r="BY50" i="7"/>
  <c r="BY49" i="7"/>
  <c r="BY48" i="7"/>
  <c r="BY47" i="7"/>
  <c r="BY46" i="7"/>
  <c r="BY45" i="7"/>
  <c r="BY44" i="7"/>
  <c r="BY43" i="7"/>
  <c r="BY42" i="7"/>
  <c r="BY41" i="7"/>
  <c r="BY40" i="7"/>
  <c r="BY39" i="7"/>
  <c r="BY38" i="7"/>
  <c r="BY37" i="7"/>
  <c r="BY36" i="7"/>
  <c r="BY35" i="7"/>
  <c r="BY34" i="7"/>
  <c r="BY33" i="7"/>
  <c r="BY32" i="7"/>
  <c r="BY31" i="7"/>
  <c r="BY30" i="7"/>
  <c r="BY29" i="7"/>
  <c r="BY28" i="7"/>
  <c r="BY27" i="7"/>
  <c r="BY26" i="7"/>
  <c r="BY25" i="7"/>
  <c r="BY24" i="7"/>
  <c r="BY23" i="7"/>
  <c r="BY22" i="7"/>
  <c r="BY21" i="7"/>
  <c r="BY20" i="7"/>
  <c r="BY19" i="7"/>
  <c r="BY18" i="7"/>
  <c r="BY17" i="7"/>
  <c r="BY16" i="7"/>
  <c r="BY15" i="7"/>
  <c r="BY14" i="7"/>
  <c r="BY13" i="7"/>
  <c r="BY12" i="7"/>
  <c r="BY11" i="7"/>
  <c r="BY10" i="7"/>
  <c r="BY9" i="7"/>
  <c r="BY8" i="7"/>
  <c r="BY7" i="7"/>
  <c r="BY6" i="7"/>
  <c r="BY5" i="7"/>
  <c r="BY4" i="7"/>
  <c r="BY3" i="7"/>
  <c r="BY2" i="7"/>
  <c r="BT70" i="7"/>
  <c r="AR55" i="7"/>
  <c r="AQ55" i="7"/>
  <c r="AP55" i="7"/>
  <c r="AO55" i="7"/>
  <c r="AN55" i="7"/>
  <c r="E202" i="19"/>
  <c r="E198" i="19"/>
  <c r="E194" i="19"/>
  <c r="C35" i="26"/>
  <c r="D35" i="26" s="1"/>
  <c r="BU70" i="7"/>
  <c r="AR52" i="7"/>
  <c r="C323" i="13"/>
  <c r="D323" i="13"/>
  <c r="D487" i="13" s="1"/>
  <c r="C322" i="13"/>
  <c r="C486" i="13" s="1"/>
  <c r="D322" i="13"/>
  <c r="D486" i="13" s="1"/>
  <c r="C321" i="13"/>
  <c r="D321" i="13"/>
  <c r="D485" i="13" s="1"/>
  <c r="C320" i="13"/>
  <c r="D320" i="13"/>
  <c r="D484" i="13" s="1"/>
  <c r="C319" i="13"/>
  <c r="B319" i="13" s="1"/>
  <c r="C318" i="13"/>
  <c r="D318" i="13"/>
  <c r="D482" i="13" s="1"/>
  <c r="C317" i="13"/>
  <c r="C481" i="13" s="1"/>
  <c r="D317" i="13"/>
  <c r="D481" i="13" s="1"/>
  <c r="C316" i="13"/>
  <c r="D316" i="13"/>
  <c r="D480" i="13" s="1"/>
  <c r="C315" i="13"/>
  <c r="C479" i="13" s="1"/>
  <c r="D315" i="13"/>
  <c r="D479" i="13" s="1"/>
  <c r="C314" i="13"/>
  <c r="C478" i="13" s="1"/>
  <c r="D314" i="13"/>
  <c r="D478" i="13" s="1"/>
  <c r="C313" i="13"/>
  <c r="C477" i="13" s="1"/>
  <c r="D313" i="13"/>
  <c r="D477" i="13" s="1"/>
  <c r="C312" i="13"/>
  <c r="D312" i="13"/>
  <c r="D476" i="13" s="1"/>
  <c r="C311" i="13"/>
  <c r="C475" i="13" s="1"/>
  <c r="D311" i="13"/>
  <c r="D475" i="13" s="1"/>
  <c r="C310" i="13"/>
  <c r="C474" i="13" s="1"/>
  <c r="D310" i="13"/>
  <c r="D474" i="13" s="1"/>
  <c r="C309" i="13"/>
  <c r="D309" i="13"/>
  <c r="D473" i="13" s="1"/>
  <c r="C308" i="13"/>
  <c r="D308" i="13"/>
  <c r="D472" i="13" s="1"/>
  <c r="C307" i="13"/>
  <c r="D307" i="13"/>
  <c r="D471" i="13" s="1"/>
  <c r="C306" i="13"/>
  <c r="D306" i="13"/>
  <c r="D470" i="13" s="1"/>
  <c r="C305" i="13"/>
  <c r="D305" i="13"/>
  <c r="D469" i="13" s="1"/>
  <c r="C304" i="13"/>
  <c r="D304" i="13"/>
  <c r="D468" i="13" s="1"/>
  <c r="C303" i="13"/>
  <c r="B303" i="13" s="1"/>
  <c r="C302" i="13"/>
  <c r="B302" i="13" s="1"/>
  <c r="C301" i="13"/>
  <c r="C465" i="13" s="1"/>
  <c r="C300" i="13"/>
  <c r="B300" i="13" s="1"/>
  <c r="C299" i="13"/>
  <c r="C463" i="13" s="1"/>
  <c r="C298" i="13"/>
  <c r="C462" i="13" s="1"/>
  <c r="D298" i="13"/>
  <c r="D462" i="13" s="1"/>
  <c r="C297" i="13"/>
  <c r="D297" i="13"/>
  <c r="D461" i="13" s="1"/>
  <c r="C296" i="13"/>
  <c r="C460" i="13" s="1"/>
  <c r="D296" i="13"/>
  <c r="C295" i="13"/>
  <c r="C459" i="13" s="1"/>
  <c r="D295" i="13"/>
  <c r="D459" i="13" s="1"/>
  <c r="C294" i="13"/>
  <c r="C458" i="13" s="1"/>
  <c r="D294" i="13"/>
  <c r="D458" i="13" s="1"/>
  <c r="C293" i="13"/>
  <c r="C457" i="13" s="1"/>
  <c r="D293" i="13"/>
  <c r="D457" i="13" s="1"/>
  <c r="C292" i="13"/>
  <c r="B292" i="13" s="1"/>
  <c r="C291" i="13"/>
  <c r="C455" i="13" s="1"/>
  <c r="C290" i="13"/>
  <c r="C289" i="13"/>
  <c r="B453" i="13" s="1"/>
  <c r="C288" i="13"/>
  <c r="D288" i="13"/>
  <c r="D452" i="13" s="1"/>
  <c r="C287" i="13"/>
  <c r="C451" i="13" s="1"/>
  <c r="D287" i="13"/>
  <c r="D451" i="13" s="1"/>
  <c r="C286" i="13"/>
  <c r="C450" i="13" s="1"/>
  <c r="D286" i="13"/>
  <c r="D450" i="13" s="1"/>
  <c r="C285" i="13"/>
  <c r="D285" i="13"/>
  <c r="D449" i="13" s="1"/>
  <c r="C284" i="13"/>
  <c r="C448" i="13" s="1"/>
  <c r="D284" i="13"/>
  <c r="C283" i="13"/>
  <c r="D283" i="13"/>
  <c r="D447" i="13" s="1"/>
  <c r="C282" i="13"/>
  <c r="C446" i="13" s="1"/>
  <c r="D282" i="13"/>
  <c r="D446" i="13" s="1"/>
  <c r="C281" i="13"/>
  <c r="C445" i="13" s="1"/>
  <c r="D281" i="13"/>
  <c r="C280" i="13"/>
  <c r="C444" i="13" s="1"/>
  <c r="D280" i="13"/>
  <c r="C279" i="13"/>
  <c r="C443" i="13" s="1"/>
  <c r="D279" i="13"/>
  <c r="C278" i="13"/>
  <c r="C442" i="13" s="1"/>
  <c r="D278" i="13"/>
  <c r="D442" i="13" s="1"/>
  <c r="C277" i="13"/>
  <c r="C276" i="13"/>
  <c r="B276" i="13" s="1"/>
  <c r="C275" i="13"/>
  <c r="B275" i="13" s="1"/>
  <c r="C274" i="13"/>
  <c r="D274" i="13"/>
  <c r="D438" i="13" s="1"/>
  <c r="C273" i="13"/>
  <c r="C272" i="13"/>
  <c r="C436" i="13" s="1"/>
  <c r="D272" i="13"/>
  <c r="D436" i="13" s="1"/>
  <c r="C271" i="13"/>
  <c r="C435" i="13" s="1"/>
  <c r="D271" i="13"/>
  <c r="C270" i="13"/>
  <c r="C434" i="13" s="1"/>
  <c r="D270" i="13"/>
  <c r="D434" i="13" s="1"/>
  <c r="C269" i="13"/>
  <c r="B433" i="13" s="1"/>
  <c r="C268" i="13"/>
  <c r="D268" i="13"/>
  <c r="D432" i="13" s="1"/>
  <c r="C267" i="13"/>
  <c r="C431" i="13" s="1"/>
  <c r="D267" i="13"/>
  <c r="D431" i="13" s="1"/>
  <c r="C266" i="13"/>
  <c r="C430" i="13" s="1"/>
  <c r="C265" i="13"/>
  <c r="C429" i="13" s="1"/>
  <c r="D265" i="13"/>
  <c r="D429" i="13" s="1"/>
  <c r="C264" i="13"/>
  <c r="B264" i="13" s="1"/>
  <c r="C263" i="13"/>
  <c r="C427" i="13" s="1"/>
  <c r="D263" i="13"/>
  <c r="D427" i="13" s="1"/>
  <c r="C262" i="13"/>
  <c r="D262" i="13"/>
  <c r="D426" i="13" s="1"/>
  <c r="C261" i="13"/>
  <c r="D261" i="13"/>
  <c r="C260" i="13"/>
  <c r="C424" i="13" s="1"/>
  <c r="D260" i="13"/>
  <c r="C259" i="13"/>
  <c r="C423" i="13" s="1"/>
  <c r="D259" i="13"/>
  <c r="D423" i="13" s="1"/>
  <c r="C258" i="13"/>
  <c r="D258" i="13"/>
  <c r="D422" i="13" s="1"/>
  <c r="C257" i="13"/>
  <c r="C421" i="13" s="1"/>
  <c r="D257" i="13"/>
  <c r="C256" i="13"/>
  <c r="C420" i="13" s="1"/>
  <c r="D256" i="13"/>
  <c r="D420" i="13" s="1"/>
  <c r="C255" i="13"/>
  <c r="B255" i="13" s="1"/>
  <c r="C254" i="13"/>
  <c r="B418" i="13" s="1"/>
  <c r="C253" i="13"/>
  <c r="B417" i="13" s="1"/>
  <c r="C252" i="13"/>
  <c r="D252" i="13"/>
  <c r="D416" i="13" s="1"/>
  <c r="C251" i="13"/>
  <c r="C415" i="13" s="1"/>
  <c r="C250" i="13"/>
  <c r="C414" i="13" s="1"/>
  <c r="D250" i="13"/>
  <c r="D414" i="13" s="1"/>
  <c r="C249" i="13"/>
  <c r="B413" i="13" s="1"/>
  <c r="C248" i="13"/>
  <c r="D248" i="13"/>
  <c r="D412" i="13" s="1"/>
  <c r="C247" i="13"/>
  <c r="D247" i="13"/>
  <c r="D411" i="13" s="1"/>
  <c r="C246" i="13"/>
  <c r="C410" i="13" s="1"/>
  <c r="D246" i="13"/>
  <c r="C245" i="13"/>
  <c r="C409" i="13" s="1"/>
  <c r="D245" i="13"/>
  <c r="C244" i="13"/>
  <c r="B244" i="13" s="1"/>
  <c r="C243" i="13"/>
  <c r="D243" i="13"/>
  <c r="D407" i="13" s="1"/>
  <c r="C242" i="13"/>
  <c r="C406" i="13" s="1"/>
  <c r="C241" i="13"/>
  <c r="C405" i="13" s="1"/>
  <c r="D241" i="13"/>
  <c r="C240" i="13"/>
  <c r="D240" i="13"/>
  <c r="C239" i="13"/>
  <c r="B239" i="13" s="1"/>
  <c r="C238" i="13"/>
  <c r="B238" i="13" s="1"/>
  <c r="C237" i="13"/>
  <c r="D237" i="13"/>
  <c r="D401" i="13" s="1"/>
  <c r="C236" i="13"/>
  <c r="C400" i="13" s="1"/>
  <c r="C235" i="13"/>
  <c r="D235" i="13"/>
  <c r="D399" i="13" s="1"/>
  <c r="C234" i="13"/>
  <c r="B398" i="13" s="1"/>
  <c r="C233" i="13"/>
  <c r="D233" i="13"/>
  <c r="D397" i="13" s="1"/>
  <c r="C232" i="13"/>
  <c r="B396" i="13" s="1"/>
  <c r="C231" i="13"/>
  <c r="C230" i="13"/>
  <c r="D230" i="13"/>
  <c r="D394" i="13" s="1"/>
  <c r="C229" i="13"/>
  <c r="D229" i="13"/>
  <c r="D393" i="13" s="1"/>
  <c r="C228" i="13"/>
  <c r="D228" i="13"/>
  <c r="D392" i="13" s="1"/>
  <c r="C227" i="13"/>
  <c r="B227" i="13" s="1"/>
  <c r="C226" i="13"/>
  <c r="C390" i="13" s="1"/>
  <c r="D226" i="13"/>
  <c r="C225" i="13"/>
  <c r="B225" i="13" s="1"/>
  <c r="C224" i="13"/>
  <c r="B224" i="13" s="1"/>
  <c r="C223" i="13"/>
  <c r="C387" i="13" s="1"/>
  <c r="D223" i="13"/>
  <c r="D387" i="13" s="1"/>
  <c r="C222" i="13"/>
  <c r="C386" i="13" s="1"/>
  <c r="D222" i="13"/>
  <c r="C221" i="13"/>
  <c r="C385" i="13" s="1"/>
  <c r="D221" i="13"/>
  <c r="D385" i="13" s="1"/>
  <c r="C220" i="13"/>
  <c r="C384" i="13" s="1"/>
  <c r="C219" i="13"/>
  <c r="D219" i="13"/>
  <c r="D383" i="13" s="1"/>
  <c r="C218" i="13"/>
  <c r="C382" i="13" s="1"/>
  <c r="D218" i="13"/>
  <c r="C217" i="13"/>
  <c r="B217" i="13" s="1"/>
  <c r="C216" i="13"/>
  <c r="C380" i="13" s="1"/>
  <c r="D216" i="13"/>
  <c r="D380" i="13" s="1"/>
  <c r="C215" i="13"/>
  <c r="C379" i="13" s="1"/>
  <c r="D215" i="13"/>
  <c r="D379" i="13" s="1"/>
  <c r="C214" i="13"/>
  <c r="B378" i="13" s="1"/>
  <c r="C213" i="13"/>
  <c r="B213" i="13" s="1"/>
  <c r="C212" i="13"/>
  <c r="B376" i="13" s="1"/>
  <c r="C211" i="13"/>
  <c r="D211" i="13"/>
  <c r="D375" i="13" s="1"/>
  <c r="C210" i="13"/>
  <c r="B210" i="13" s="1"/>
  <c r="C209" i="13"/>
  <c r="C373" i="13" s="1"/>
  <c r="D209" i="13"/>
  <c r="C208" i="13"/>
  <c r="C372" i="13" s="1"/>
  <c r="D208" i="13"/>
  <c r="D372" i="13" s="1"/>
  <c r="C207" i="13"/>
  <c r="C371" i="13" s="1"/>
  <c r="C206" i="13"/>
  <c r="B370" i="13" s="1"/>
  <c r="C205" i="13"/>
  <c r="C204" i="13"/>
  <c r="C368" i="13" s="1"/>
  <c r="D204" i="13"/>
  <c r="D368" i="13" s="1"/>
  <c r="C203" i="13"/>
  <c r="D203" i="13"/>
  <c r="D367" i="13" s="1"/>
  <c r="C202" i="13"/>
  <c r="C366" i="13" s="1"/>
  <c r="D202" i="13"/>
  <c r="C201" i="13"/>
  <c r="C365" i="13" s="1"/>
  <c r="C200" i="13"/>
  <c r="D200" i="13"/>
  <c r="D364" i="13" s="1"/>
  <c r="C199" i="13"/>
  <c r="C363" i="13" s="1"/>
  <c r="C198" i="13"/>
  <c r="D198" i="13"/>
  <c r="D362" i="13" s="1"/>
  <c r="C197" i="13"/>
  <c r="B197" i="13" s="1"/>
  <c r="C196" i="13"/>
  <c r="B360" i="13" s="1"/>
  <c r="C195" i="13"/>
  <c r="D195" i="13"/>
  <c r="D359" i="13" s="1"/>
  <c r="C194" i="13"/>
  <c r="C358" i="13" s="1"/>
  <c r="C193" i="13"/>
  <c r="C357" i="13" s="1"/>
  <c r="C192" i="13"/>
  <c r="C356" i="13" s="1"/>
  <c r="C191" i="13"/>
  <c r="B191" i="13" s="1"/>
  <c r="C190" i="13"/>
  <c r="C354" i="13" s="1"/>
  <c r="D190" i="13"/>
  <c r="D354" i="13" s="1"/>
  <c r="C189" i="13"/>
  <c r="C353" i="13" s="1"/>
  <c r="C188" i="13"/>
  <c r="D188" i="13"/>
  <c r="D352" i="13" s="1"/>
  <c r="C187" i="13"/>
  <c r="C351" i="13" s="1"/>
  <c r="D187" i="13"/>
  <c r="D351" i="13" s="1"/>
  <c r="C186" i="13"/>
  <c r="C350" i="13" s="1"/>
  <c r="D186" i="13"/>
  <c r="D350" i="13" s="1"/>
  <c r="C185" i="13"/>
  <c r="B185" i="13" s="1"/>
  <c r="C184" i="13"/>
  <c r="C348" i="13" s="1"/>
  <c r="D184" i="13"/>
  <c r="D348" i="13" s="1"/>
  <c r="C183" i="13"/>
  <c r="C347" i="13" s="1"/>
  <c r="D183" i="13"/>
  <c r="C182" i="13"/>
  <c r="C346" i="13" s="1"/>
  <c r="D182" i="13"/>
  <c r="C181" i="13"/>
  <c r="D181" i="13"/>
  <c r="D345" i="13" s="1"/>
  <c r="C180" i="13"/>
  <c r="D180" i="13"/>
  <c r="D344" i="13" s="1"/>
  <c r="C179" i="13"/>
  <c r="C343" i="13" s="1"/>
  <c r="D179" i="13"/>
  <c r="D343" i="13" s="1"/>
  <c r="C178" i="13"/>
  <c r="B178" i="13" s="1"/>
  <c r="D178" i="13"/>
  <c r="D342" i="13" s="1"/>
  <c r="C177" i="13"/>
  <c r="C341" i="13" s="1"/>
  <c r="D177" i="13"/>
  <c r="D341" i="13" s="1"/>
  <c r="C176" i="13"/>
  <c r="D176" i="13"/>
  <c r="D340" i="13" s="1"/>
  <c r="C175" i="13"/>
  <c r="C339" i="13" s="1"/>
  <c r="D175" i="13"/>
  <c r="D339" i="13" s="1"/>
  <c r="C174" i="13"/>
  <c r="D174" i="13"/>
  <c r="D338" i="13" s="1"/>
  <c r="C173" i="13"/>
  <c r="B173" i="13" s="1"/>
  <c r="C172" i="13"/>
  <c r="B172" i="13" s="1"/>
  <c r="C171" i="13"/>
  <c r="D171" i="13"/>
  <c r="D335" i="13" s="1"/>
  <c r="C170" i="13"/>
  <c r="D170" i="13"/>
  <c r="D334" i="13" s="1"/>
  <c r="C169" i="13"/>
  <c r="C333" i="13" s="1"/>
  <c r="D169" i="13"/>
  <c r="D333" i="13" s="1"/>
  <c r="AR53" i="7"/>
  <c r="AR4" i="7"/>
  <c r="AR5" i="7"/>
  <c r="AR7" i="7"/>
  <c r="AR10" i="7"/>
  <c r="AR12" i="7"/>
  <c r="AR14" i="7"/>
  <c r="AR16" i="7"/>
  <c r="AR18" i="7"/>
  <c r="AR19" i="7"/>
  <c r="AR20" i="7"/>
  <c r="AR21" i="7"/>
  <c r="AR22" i="7"/>
  <c r="AR23" i="7"/>
  <c r="AR24" i="7"/>
  <c r="AR26" i="7"/>
  <c r="AR32" i="7"/>
  <c r="AR34" i="7"/>
  <c r="AR35" i="7"/>
  <c r="AR37" i="7"/>
  <c r="AR39" i="7"/>
  <c r="AR42" i="7"/>
  <c r="AR44" i="7"/>
  <c r="AR45" i="7"/>
  <c r="AR46" i="7"/>
  <c r="AR47" i="7"/>
  <c r="AR13" i="7"/>
  <c r="D130" i="15"/>
  <c r="C130" i="15"/>
  <c r="AF69" i="3"/>
  <c r="AG69" i="3"/>
  <c r="AR54" i="7"/>
  <c r="AR66" i="7"/>
  <c r="AO53" i="7"/>
  <c r="AM53" i="7" s="1"/>
  <c r="AN54" i="7"/>
  <c r="AQ66" i="7"/>
  <c r="AP66" i="7"/>
  <c r="AO66" i="7"/>
  <c r="AM66" i="7" s="1"/>
  <c r="AQ54" i="7"/>
  <c r="AP54" i="7"/>
  <c r="AO54" i="7"/>
  <c r="AQ53" i="7"/>
  <c r="AP53" i="7"/>
  <c r="AQ52" i="7"/>
  <c r="AP52" i="7"/>
  <c r="AO52" i="7"/>
  <c r="AM52" i="7"/>
  <c r="P52" i="7"/>
  <c r="J52" i="7"/>
  <c r="I52" i="7"/>
  <c r="J140" i="4"/>
  <c r="I140" i="4"/>
  <c r="H140" i="4"/>
  <c r="G140" i="4"/>
  <c r="F140" i="4"/>
  <c r="K140" i="4"/>
  <c r="E140" i="4"/>
  <c r="D140" i="4"/>
  <c r="C140" i="4"/>
  <c r="B140" i="4"/>
  <c r="A140" i="4"/>
  <c r="P2" i="6"/>
  <c r="P3" i="6" s="1"/>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8" i="4"/>
  <c r="C79" i="4"/>
  <c r="C80" i="4"/>
  <c r="C93" i="4"/>
  <c r="C95" i="4"/>
  <c r="C96" i="4"/>
  <c r="C97" i="4"/>
  <c r="C101" i="4"/>
  <c r="C102" i="4"/>
  <c r="O4" i="6"/>
  <c r="V4" i="6" s="1"/>
  <c r="W4"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W65" i="16"/>
  <c r="W64" i="16"/>
  <c r="W62" i="16"/>
  <c r="W11" i="16"/>
  <c r="W18" i="16"/>
  <c r="W5" i="16"/>
  <c r="W72" i="16"/>
  <c r="W73" i="16"/>
  <c r="W71" i="16"/>
  <c r="W14" i="16"/>
  <c r="W10" i="16"/>
  <c r="W7" i="16"/>
  <c r="W60" i="16"/>
  <c r="W27" i="16"/>
  <c r="W13" i="16"/>
  <c r="W4" i="16"/>
  <c r="W28" i="16"/>
  <c r="W66" i="16"/>
  <c r="W15" i="16"/>
  <c r="W61" i="16"/>
  <c r="W20" i="16"/>
  <c r="W2" i="16"/>
  <c r="W17" i="16"/>
  <c r="W16" i="16"/>
  <c r="W3" i="16"/>
  <c r="W81" i="16"/>
  <c r="W21" i="16"/>
  <c r="W22" i="16"/>
  <c r="W12" i="16"/>
  <c r="W75" i="16"/>
  <c r="W74" i="16"/>
  <c r="W69" i="16"/>
  <c r="W68" i="16"/>
  <c r="W19" i="16"/>
  <c r="W59" i="16"/>
  <c r="W9" i="16"/>
  <c r="W79" i="16"/>
  <c r="W77" i="16"/>
  <c r="W24" i="16"/>
  <c r="W23" i="16"/>
  <c r="W26" i="16"/>
  <c r="W58" i="16"/>
  <c r="W63" i="16"/>
  <c r="W76" i="16"/>
  <c r="W82" i="16"/>
  <c r="W80" i="16"/>
  <c r="W67" i="16"/>
  <c r="W78" i="16"/>
  <c r="W6" i="16"/>
  <c r="W8" i="16"/>
  <c r="W70" i="16"/>
  <c r="W25" i="16"/>
  <c r="A19" i="22"/>
  <c r="A18" i="22"/>
  <c r="A17" i="22"/>
  <c r="A16" i="22"/>
  <c r="A15" i="22"/>
  <c r="A14" i="22"/>
  <c r="P202" i="19"/>
  <c r="O202" i="19"/>
  <c r="N202" i="19"/>
  <c r="M202" i="19"/>
  <c r="L202" i="19"/>
  <c r="K202" i="19"/>
  <c r="J202" i="19"/>
  <c r="I202" i="19"/>
  <c r="C167" i="13"/>
  <c r="D167" i="13"/>
  <c r="D172" i="13"/>
  <c r="D336" i="13" s="1"/>
  <c r="D173" i="13"/>
  <c r="D337" i="13" s="1"/>
  <c r="D185" i="13"/>
  <c r="D349" i="13" s="1"/>
  <c r="D189" i="13"/>
  <c r="D353" i="13" s="1"/>
  <c r="D191" i="13"/>
  <c r="D355" i="13" s="1"/>
  <c r="D192" i="13"/>
  <c r="D356" i="13" s="1"/>
  <c r="D193" i="13"/>
  <c r="D357" i="13" s="1"/>
  <c r="D194" i="13"/>
  <c r="D358" i="13" s="1"/>
  <c r="D196" i="13"/>
  <c r="D360" i="13" s="1"/>
  <c r="D197" i="13"/>
  <c r="D361" i="13" s="1"/>
  <c r="D199" i="13"/>
  <c r="D363" i="13" s="1"/>
  <c r="D201" i="13"/>
  <c r="D365" i="13" s="1"/>
  <c r="D205" i="13"/>
  <c r="D369" i="13" s="1"/>
  <c r="D206" i="13"/>
  <c r="D370" i="13" s="1"/>
  <c r="D207" i="13"/>
  <c r="D371" i="13" s="1"/>
  <c r="D210" i="13"/>
  <c r="D374" i="13" s="1"/>
  <c r="D212" i="13"/>
  <c r="D376" i="13" s="1"/>
  <c r="D213" i="13"/>
  <c r="D377" i="13" s="1"/>
  <c r="D214" i="13"/>
  <c r="D378" i="13" s="1"/>
  <c r="D217" i="13"/>
  <c r="D381" i="13" s="1"/>
  <c r="D220" i="13"/>
  <c r="D384" i="13" s="1"/>
  <c r="D224" i="13"/>
  <c r="D388" i="13" s="1"/>
  <c r="D225" i="13"/>
  <c r="D389" i="13" s="1"/>
  <c r="D227" i="13"/>
  <c r="D391" i="13" s="1"/>
  <c r="D231" i="13"/>
  <c r="D395" i="13" s="1"/>
  <c r="D232" i="13"/>
  <c r="D396" i="13" s="1"/>
  <c r="D234" i="13"/>
  <c r="D398" i="13" s="1"/>
  <c r="D236" i="13"/>
  <c r="D400" i="13" s="1"/>
  <c r="D238" i="13"/>
  <c r="D402" i="13" s="1"/>
  <c r="D239" i="13"/>
  <c r="D403" i="13" s="1"/>
  <c r="D242" i="13"/>
  <c r="D406" i="13" s="1"/>
  <c r="D244" i="13"/>
  <c r="D408" i="13" s="1"/>
  <c r="D249" i="13"/>
  <c r="D413" i="13" s="1"/>
  <c r="D251" i="13"/>
  <c r="D415" i="13" s="1"/>
  <c r="D253" i="13"/>
  <c r="D417" i="13" s="1"/>
  <c r="D254" i="13"/>
  <c r="D418" i="13" s="1"/>
  <c r="D255" i="13"/>
  <c r="D419" i="13" s="1"/>
  <c r="D264" i="13"/>
  <c r="D428" i="13" s="1"/>
  <c r="D266" i="13"/>
  <c r="D430" i="13" s="1"/>
  <c r="D269" i="13"/>
  <c r="D433" i="13" s="1"/>
  <c r="D273" i="13"/>
  <c r="D437" i="13" s="1"/>
  <c r="D275" i="13"/>
  <c r="D439" i="13" s="1"/>
  <c r="D276" i="13"/>
  <c r="D440" i="13" s="1"/>
  <c r="D277" i="13"/>
  <c r="D441" i="13" s="1"/>
  <c r="D289" i="13"/>
  <c r="D453" i="13" s="1"/>
  <c r="D290" i="13"/>
  <c r="D454" i="13" s="1"/>
  <c r="D291" i="13"/>
  <c r="D455" i="13" s="1"/>
  <c r="D292" i="13"/>
  <c r="D456" i="13" s="1"/>
  <c r="D299" i="13"/>
  <c r="D463" i="13" s="1"/>
  <c r="D300" i="13"/>
  <c r="D464" i="13" s="1"/>
  <c r="D301" i="13"/>
  <c r="D465" i="13" s="1"/>
  <c r="D302" i="13"/>
  <c r="D466" i="13" s="1"/>
  <c r="D303" i="13"/>
  <c r="D467" i="13" s="1"/>
  <c r="D319" i="13"/>
  <c r="D483" i="13" s="1"/>
  <c r="I2" i="7"/>
  <c r="J2" i="7"/>
  <c r="P2" i="7"/>
  <c r="BA2" i="7"/>
  <c r="AO2" i="7"/>
  <c r="AM2" i="7" s="1"/>
  <c r="AP2" i="7"/>
  <c r="AQ2" i="7"/>
  <c r="AR2" i="7"/>
  <c r="I3" i="7"/>
  <c r="J3" i="7"/>
  <c r="P3" i="7"/>
  <c r="AO3" i="7"/>
  <c r="AM3" i="7" s="1"/>
  <c r="AP3" i="7"/>
  <c r="AQ3" i="7"/>
  <c r="AR3" i="7"/>
  <c r="I4" i="7"/>
  <c r="J4" i="7"/>
  <c r="P4" i="7"/>
  <c r="AO4" i="7"/>
  <c r="AM4" i="7" s="1"/>
  <c r="AP4" i="7"/>
  <c r="AQ4" i="7"/>
  <c r="I5" i="7"/>
  <c r="J5" i="7"/>
  <c r="P5" i="7"/>
  <c r="AM5" i="7"/>
  <c r="AP5" i="7"/>
  <c r="AQ5" i="7"/>
  <c r="I6" i="7"/>
  <c r="J6" i="7"/>
  <c r="P6" i="7"/>
  <c r="AO6" i="7"/>
  <c r="AM6" i="7" s="1"/>
  <c r="AP6" i="7"/>
  <c r="AQ6" i="7"/>
  <c r="AR6" i="7"/>
  <c r="I7" i="7"/>
  <c r="J7" i="7"/>
  <c r="P7" i="7"/>
  <c r="AO7" i="7"/>
  <c r="AM7" i="7" s="1"/>
  <c r="AP7" i="7"/>
  <c r="AQ7" i="7"/>
  <c r="I8" i="7"/>
  <c r="J8" i="7"/>
  <c r="P8" i="7"/>
  <c r="AO8" i="7"/>
  <c r="AM8" i="7" s="1"/>
  <c r="AP8" i="7"/>
  <c r="AQ8" i="7"/>
  <c r="AR8" i="7"/>
  <c r="I9" i="7"/>
  <c r="J9" i="7"/>
  <c r="P9" i="7"/>
  <c r="AO9" i="7"/>
  <c r="AM9" i="7" s="1"/>
  <c r="AP9" i="7"/>
  <c r="AQ9" i="7"/>
  <c r="AR9" i="7"/>
  <c r="I10" i="7"/>
  <c r="J10" i="7"/>
  <c r="P10" i="7"/>
  <c r="AO10" i="7"/>
  <c r="AM10" i="7" s="1"/>
  <c r="AP10" i="7"/>
  <c r="AQ10" i="7"/>
  <c r="I11" i="7"/>
  <c r="J11" i="7"/>
  <c r="P11" i="7"/>
  <c r="AO11" i="7"/>
  <c r="AM11" i="7" s="1"/>
  <c r="AP11" i="7"/>
  <c r="AQ11" i="7"/>
  <c r="AR11" i="7"/>
  <c r="I12" i="7"/>
  <c r="J12" i="7"/>
  <c r="P12" i="7"/>
  <c r="AO12" i="7"/>
  <c r="AM12" i="7" s="1"/>
  <c r="AP12" i="7"/>
  <c r="AQ12" i="7"/>
  <c r="I13" i="7"/>
  <c r="J13" i="7"/>
  <c r="P13" i="7"/>
  <c r="AO13" i="7"/>
  <c r="AM13" i="7" s="1"/>
  <c r="AP13" i="7"/>
  <c r="AQ13" i="7"/>
  <c r="I14" i="7"/>
  <c r="J14" i="7"/>
  <c r="P14" i="7"/>
  <c r="AO14" i="7"/>
  <c r="AM14" i="7" s="1"/>
  <c r="AP14" i="7"/>
  <c r="AQ14" i="7"/>
  <c r="I15" i="7"/>
  <c r="J15" i="7"/>
  <c r="P15" i="7"/>
  <c r="AO15" i="7"/>
  <c r="AM15" i="7" s="1"/>
  <c r="AP15" i="7"/>
  <c r="AQ15" i="7"/>
  <c r="AR15" i="7"/>
  <c r="I16" i="7"/>
  <c r="J16" i="7"/>
  <c r="P16" i="7"/>
  <c r="AO16" i="7"/>
  <c r="AM16" i="7" s="1"/>
  <c r="AP16" i="7"/>
  <c r="AQ16" i="7"/>
  <c r="I17" i="7"/>
  <c r="J17" i="7"/>
  <c r="P17" i="7"/>
  <c r="AO17" i="7"/>
  <c r="AM17" i="7" s="1"/>
  <c r="AP17" i="7"/>
  <c r="AQ17" i="7"/>
  <c r="AR17" i="7"/>
  <c r="I18" i="7"/>
  <c r="J18" i="7"/>
  <c r="P18" i="7"/>
  <c r="AO18" i="7"/>
  <c r="AM18" i="7" s="1"/>
  <c r="AP18" i="7"/>
  <c r="AQ18" i="7"/>
  <c r="I19" i="7"/>
  <c r="J19" i="7"/>
  <c r="P19" i="7"/>
  <c r="AO19" i="7"/>
  <c r="AM19" i="7" s="1"/>
  <c r="AP19" i="7"/>
  <c r="AQ19" i="7"/>
  <c r="I20" i="7"/>
  <c r="J20" i="7"/>
  <c r="P20" i="7"/>
  <c r="AO20" i="7"/>
  <c r="AM20" i="7" s="1"/>
  <c r="AP20" i="7"/>
  <c r="AQ20" i="7"/>
  <c r="I21" i="7"/>
  <c r="J21" i="7"/>
  <c r="P21" i="7"/>
  <c r="AM21" i="7"/>
  <c r="AP21" i="7"/>
  <c r="AQ21" i="7"/>
  <c r="I22" i="7"/>
  <c r="J22" i="7"/>
  <c r="P22" i="7"/>
  <c r="AO22" i="7"/>
  <c r="AM22" i="7" s="1"/>
  <c r="AP22" i="7"/>
  <c r="AQ22" i="7"/>
  <c r="I23" i="7"/>
  <c r="J23" i="7"/>
  <c r="P23" i="7"/>
  <c r="AO23" i="7"/>
  <c r="AM23" i="7" s="1"/>
  <c r="AP23" i="7"/>
  <c r="AQ23" i="7"/>
  <c r="I24" i="7"/>
  <c r="J24" i="7"/>
  <c r="P24" i="7"/>
  <c r="AO24" i="7"/>
  <c r="AM24" i="7" s="1"/>
  <c r="AP24" i="7"/>
  <c r="AQ24" i="7"/>
  <c r="I25" i="7"/>
  <c r="J25" i="7"/>
  <c r="P25" i="7"/>
  <c r="AM25" i="7"/>
  <c r="AP25" i="7"/>
  <c r="AQ25" i="7"/>
  <c r="AR25" i="7"/>
  <c r="I26" i="7"/>
  <c r="J26" i="7"/>
  <c r="P26" i="7"/>
  <c r="AO26" i="7"/>
  <c r="AM26" i="7" s="1"/>
  <c r="AP26" i="7"/>
  <c r="AQ26" i="7"/>
  <c r="I27" i="7"/>
  <c r="J27" i="7"/>
  <c r="P27" i="7"/>
  <c r="AN27" i="7"/>
  <c r="AO27" i="7"/>
  <c r="AP27" i="7"/>
  <c r="AQ27" i="7"/>
  <c r="AR27" i="7"/>
  <c r="I28" i="7"/>
  <c r="J28" i="7"/>
  <c r="P28" i="7"/>
  <c r="AN28" i="7"/>
  <c r="AM28" i="7" s="1"/>
  <c r="AP28" i="7"/>
  <c r="AQ28" i="7"/>
  <c r="AR28" i="7"/>
  <c r="I29" i="7"/>
  <c r="J29" i="7"/>
  <c r="P29" i="7"/>
  <c r="AN29" i="7"/>
  <c r="AM29" i="7" s="1"/>
  <c r="AP29" i="7"/>
  <c r="AQ29" i="7"/>
  <c r="AR29" i="7"/>
  <c r="I30" i="7"/>
  <c r="J30" i="7"/>
  <c r="P30" i="7"/>
  <c r="AN30" i="7"/>
  <c r="AM30" i="7" s="1"/>
  <c r="AP30" i="7"/>
  <c r="AQ30" i="7"/>
  <c r="AR30" i="7"/>
  <c r="I31" i="7"/>
  <c r="J31" i="7"/>
  <c r="P31" i="7"/>
  <c r="AN31" i="7"/>
  <c r="AM31" i="7" s="1"/>
  <c r="AP31" i="7"/>
  <c r="AQ31" i="7"/>
  <c r="AR31" i="7"/>
  <c r="I32" i="7"/>
  <c r="J32" i="7"/>
  <c r="P32" i="7"/>
  <c r="AN32" i="7"/>
  <c r="AM32" i="7" s="1"/>
  <c r="AP32" i="7"/>
  <c r="AQ32" i="7"/>
  <c r="I33" i="7"/>
  <c r="J33" i="7"/>
  <c r="P33" i="7"/>
  <c r="AN33" i="7"/>
  <c r="AM33" i="7" s="1"/>
  <c r="AP33" i="7"/>
  <c r="AQ33" i="7"/>
  <c r="AR33" i="7"/>
  <c r="I34" i="7"/>
  <c r="J34" i="7"/>
  <c r="P34" i="7"/>
  <c r="AN34" i="7"/>
  <c r="AO34" i="7"/>
  <c r="AP34" i="7"/>
  <c r="AQ34" i="7"/>
  <c r="I35" i="7"/>
  <c r="J35" i="7"/>
  <c r="P35" i="7"/>
  <c r="AN35" i="7"/>
  <c r="AO35" i="7"/>
  <c r="AP35" i="7"/>
  <c r="AQ35" i="7"/>
  <c r="I36" i="7"/>
  <c r="J36" i="7"/>
  <c r="P36" i="7"/>
  <c r="AN36" i="7"/>
  <c r="AO36" i="7"/>
  <c r="AP36" i="7"/>
  <c r="AQ36" i="7"/>
  <c r="AR36" i="7"/>
  <c r="I37" i="7"/>
  <c r="J37" i="7"/>
  <c r="P37" i="7"/>
  <c r="AN37" i="7"/>
  <c r="AO37" i="7"/>
  <c r="AP37" i="7"/>
  <c r="AQ37" i="7"/>
  <c r="I38" i="7"/>
  <c r="J38" i="7"/>
  <c r="P38" i="7"/>
  <c r="AO38" i="7"/>
  <c r="AM38" i="7" s="1"/>
  <c r="AP38" i="7"/>
  <c r="AQ38" i="7"/>
  <c r="AR38" i="7"/>
  <c r="I39" i="7"/>
  <c r="J39" i="7"/>
  <c r="P39" i="7"/>
  <c r="AO39" i="7"/>
  <c r="AM39" i="7" s="1"/>
  <c r="AP39" i="7"/>
  <c r="AQ39" i="7"/>
  <c r="I40" i="7"/>
  <c r="J40" i="7"/>
  <c r="P40" i="7"/>
  <c r="AO40" i="7"/>
  <c r="AM40" i="7" s="1"/>
  <c r="AP40" i="7"/>
  <c r="AQ40" i="7"/>
  <c r="AR40" i="7"/>
  <c r="I41" i="7"/>
  <c r="J41" i="7"/>
  <c r="P41" i="7"/>
  <c r="AO41" i="7"/>
  <c r="AM41" i="7" s="1"/>
  <c r="AP41" i="7"/>
  <c r="AQ41" i="7"/>
  <c r="AR41" i="7"/>
  <c r="I42" i="7"/>
  <c r="J42" i="7"/>
  <c r="P42" i="7"/>
  <c r="AO42" i="7"/>
  <c r="AM42" i="7" s="1"/>
  <c r="AP42" i="7"/>
  <c r="AQ42" i="7"/>
  <c r="I43" i="7"/>
  <c r="J43" i="7"/>
  <c r="P43" i="7"/>
  <c r="AO43" i="7"/>
  <c r="AM43" i="7" s="1"/>
  <c r="AP43" i="7"/>
  <c r="AQ43" i="7"/>
  <c r="AR43" i="7"/>
  <c r="I44" i="7"/>
  <c r="J44" i="7"/>
  <c r="P44" i="7"/>
  <c r="AO44" i="7"/>
  <c r="AM44" i="7" s="1"/>
  <c r="AP44" i="7"/>
  <c r="AQ44" i="7"/>
  <c r="I45" i="7"/>
  <c r="J45" i="7"/>
  <c r="P45" i="7"/>
  <c r="AO45" i="7"/>
  <c r="AM45" i="7" s="1"/>
  <c r="AP45" i="7"/>
  <c r="AQ45" i="7"/>
  <c r="I46" i="7"/>
  <c r="J46" i="7"/>
  <c r="P46" i="7"/>
  <c r="AN46" i="7"/>
  <c r="AO46" i="7"/>
  <c r="AP46" i="7"/>
  <c r="AQ46" i="7"/>
  <c r="I47" i="7"/>
  <c r="J47" i="7"/>
  <c r="P47" i="7"/>
  <c r="AO47" i="7"/>
  <c r="AM47" i="7" s="1"/>
  <c r="AP47" i="7"/>
  <c r="AQ47" i="7"/>
  <c r="I48" i="7"/>
  <c r="J48" i="7"/>
  <c r="P48" i="7"/>
  <c r="AN48" i="7"/>
  <c r="AO48" i="7"/>
  <c r="AP48" i="7"/>
  <c r="AQ48" i="7"/>
  <c r="AR48" i="7"/>
  <c r="I49" i="7"/>
  <c r="J49" i="7"/>
  <c r="P49" i="7"/>
  <c r="AO49" i="7"/>
  <c r="AM49" i="7" s="1"/>
  <c r="AP49" i="7"/>
  <c r="AQ49" i="7"/>
  <c r="AR49" i="7"/>
  <c r="I50" i="7"/>
  <c r="J50" i="7"/>
  <c r="P50" i="7"/>
  <c r="AM50" i="7"/>
  <c r="AP50" i="7"/>
  <c r="AQ50" i="7"/>
  <c r="AR50" i="7"/>
  <c r="I51" i="7"/>
  <c r="J51" i="7"/>
  <c r="P51" i="7"/>
  <c r="AO51" i="7"/>
  <c r="AM51" i="7" s="1"/>
  <c r="AP51" i="7"/>
  <c r="AQ51" i="7"/>
  <c r="AR51" i="7"/>
  <c r="R2" i="6"/>
  <c r="S2" i="6" s="1"/>
  <c r="C11" i="10"/>
  <c r="C12" i="10"/>
  <c r="BG6" i="5"/>
  <c r="BG7" i="5"/>
  <c r="BG8" i="5" s="1"/>
  <c r="BG9" i="5" s="1"/>
  <c r="BG10" i="5" s="1"/>
  <c r="BG11" i="5" s="1"/>
  <c r="BG12" i="5" s="1"/>
  <c r="BG16" i="5"/>
  <c r="BG17" i="5"/>
  <c r="BG18" i="5" s="1"/>
  <c r="BG19" i="5" s="1"/>
  <c r="BG20" i="5" s="1"/>
  <c r="BG21" i="5" s="1"/>
  <c r="BG22" i="5" s="1"/>
  <c r="BI36" i="5"/>
  <c r="BI37" i="5"/>
  <c r="BI38" i="5"/>
  <c r="BI39" i="5"/>
  <c r="BI40" i="5"/>
  <c r="BI41" i="5"/>
  <c r="BI42" i="5"/>
  <c r="BI43" i="5"/>
  <c r="BG51" i="5"/>
  <c r="BG52" i="5" s="1"/>
  <c r="BG53" i="5"/>
  <c r="BG54" i="5" s="1"/>
  <c r="BG55" i="5" s="1"/>
  <c r="BG56" i="5" s="1"/>
  <c r="BG57" i="5" s="1"/>
  <c r="BG60" i="5"/>
  <c r="BG61" i="5" s="1"/>
  <c r="BG62" i="5" s="1"/>
  <c r="BG63" i="5" s="1"/>
  <c r="BG64" i="5" s="1"/>
  <c r="BG65" i="5"/>
  <c r="BG66" i="5" s="1"/>
  <c r="C65" i="4"/>
  <c r="D65" i="4"/>
  <c r="C54" i="4"/>
  <c r="D54" i="4"/>
  <c r="C71" i="4"/>
  <c r="D71" i="4"/>
  <c r="C69" i="4"/>
  <c r="D69" i="4"/>
  <c r="C86" i="4"/>
  <c r="D86" i="4"/>
  <c r="C36" i="4"/>
  <c r="D36" i="4"/>
  <c r="C30" i="4"/>
  <c r="D30" i="4"/>
  <c r="C60" i="4"/>
  <c r="D60" i="4"/>
  <c r="C91" i="4"/>
  <c r="D91" i="4"/>
  <c r="C21" i="4"/>
  <c r="D21" i="4"/>
  <c r="C37" i="4"/>
  <c r="D37" i="4"/>
  <c r="C105" i="4"/>
  <c r="D105" i="4"/>
  <c r="C70" i="4"/>
  <c r="D70" i="4"/>
  <c r="C100" i="4"/>
  <c r="D100" i="4"/>
  <c r="C7" i="4"/>
  <c r="D7" i="4"/>
  <c r="C77" i="4"/>
  <c r="D77" i="4"/>
  <c r="C85" i="4"/>
  <c r="D85" i="4"/>
  <c r="C88" i="4"/>
  <c r="D88" i="4"/>
  <c r="C31" i="4"/>
  <c r="D31" i="4"/>
  <c r="C94" i="4"/>
  <c r="D94" i="4"/>
  <c r="C84" i="4"/>
  <c r="D84" i="4"/>
  <c r="C103" i="4"/>
  <c r="D103" i="4"/>
  <c r="C42" i="4"/>
  <c r="D42" i="4"/>
  <c r="C44" i="4"/>
  <c r="D44"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2" i="4"/>
  <c r="D72" i="4"/>
  <c r="C73" i="4"/>
  <c r="D73" i="4"/>
  <c r="C74" i="4"/>
  <c r="D74" i="4"/>
  <c r="C75" i="4"/>
  <c r="D75" i="4"/>
  <c r="C76" i="4"/>
  <c r="D76" i="4"/>
  <c r="C81" i="4"/>
  <c r="D81" i="4"/>
  <c r="C82" i="4"/>
  <c r="D82" i="4"/>
  <c r="C83" i="4"/>
  <c r="D83" i="4"/>
  <c r="C87" i="4"/>
  <c r="D87" i="4"/>
  <c r="C89" i="4"/>
  <c r="D89" i="4"/>
  <c r="C90" i="4"/>
  <c r="D90" i="4"/>
  <c r="C92" i="4"/>
  <c r="D92" i="4"/>
  <c r="C32" i="4"/>
  <c r="D32" i="4"/>
  <c r="C34" i="4"/>
  <c r="D34" i="4"/>
  <c r="C98" i="4"/>
  <c r="D98" i="4"/>
  <c r="C99" i="4"/>
  <c r="D99" i="4"/>
  <c r="C104" i="4"/>
  <c r="D104" i="4"/>
  <c r="C41" i="4"/>
  <c r="D41" i="4"/>
  <c r="C39" i="4"/>
  <c r="D39" i="4"/>
  <c r="D43" i="4"/>
  <c r="D45" i="4"/>
  <c r="D46" i="4"/>
  <c r="D3" i="4"/>
  <c r="D4" i="4"/>
  <c r="D52" i="4"/>
  <c r="D53" i="4"/>
  <c r="D5" i="4"/>
  <c r="D6" i="4"/>
  <c r="D58" i="4"/>
  <c r="D59" i="4"/>
  <c r="D17" i="4"/>
  <c r="D66" i="4"/>
  <c r="D78" i="4"/>
  <c r="D79" i="4"/>
  <c r="D80" i="4"/>
  <c r="D24" i="4"/>
  <c r="D25" i="4"/>
  <c r="D28" i="4"/>
  <c r="D29" i="4"/>
  <c r="D93" i="4"/>
  <c r="D95" i="4"/>
  <c r="D96" i="4"/>
  <c r="D97" i="4"/>
  <c r="D33" i="4"/>
  <c r="D101" i="4"/>
  <c r="D102" i="4"/>
  <c r="R1" i="3"/>
  <c r="R2" i="3"/>
  <c r="R3" i="3"/>
  <c r="R5" i="3"/>
  <c r="S5" i="3"/>
  <c r="T5" i="3"/>
  <c r="U5" i="3"/>
  <c r="V5" i="3"/>
  <c r="V85" i="3" s="1"/>
  <c r="B64" i="3"/>
  <c r="C64" i="3"/>
  <c r="D64" i="3"/>
  <c r="E64" i="3"/>
  <c r="F64" i="3"/>
  <c r="G64" i="3"/>
  <c r="H64" i="3"/>
  <c r="J64" i="3"/>
  <c r="K64" i="3"/>
  <c r="L64" i="3"/>
  <c r="M64" i="3"/>
  <c r="N64" i="3"/>
  <c r="O64" i="3"/>
  <c r="Q64" i="3"/>
  <c r="R64" i="3"/>
  <c r="S64" i="3"/>
  <c r="T64" i="3"/>
  <c r="U64" i="3"/>
  <c r="V64" i="3"/>
  <c r="AD64" i="3"/>
  <c r="AE64" i="3"/>
  <c r="AF64" i="3"/>
  <c r="AG64" i="3"/>
  <c r="AI64" i="3"/>
  <c r="AJ64" i="3"/>
  <c r="AK64" i="3"/>
  <c r="AE69" i="3"/>
  <c r="R1" i="15"/>
  <c r="R2" i="15"/>
  <c r="R3" i="15"/>
  <c r="R5" i="15"/>
  <c r="S5" i="15"/>
  <c r="T5" i="15"/>
  <c r="U5" i="15"/>
  <c r="V5" i="15"/>
  <c r="B116" i="15"/>
  <c r="C116" i="15"/>
  <c r="D116" i="15"/>
  <c r="E116" i="15"/>
  <c r="F116" i="15"/>
  <c r="G116" i="15"/>
  <c r="H116" i="15"/>
  <c r="R116" i="15"/>
  <c r="S116" i="15"/>
  <c r="T116" i="15"/>
  <c r="U116" i="15"/>
  <c r="V116" i="15"/>
  <c r="AD116" i="15"/>
  <c r="AE116" i="15"/>
  <c r="AF116" i="15"/>
  <c r="AG116" i="15"/>
  <c r="AH116" i="15"/>
  <c r="AI116" i="15"/>
  <c r="AJ116" i="15"/>
  <c r="AK116" i="15"/>
  <c r="AL116" i="15"/>
  <c r="AE121" i="15"/>
  <c r="AF121" i="15"/>
  <c r="AG121" i="15"/>
  <c r="E59" i="2"/>
  <c r="F59" i="2"/>
  <c r="G59" i="2"/>
  <c r="H59" i="2"/>
  <c r="I59" i="2"/>
  <c r="R59" i="2"/>
  <c r="U59" i="2"/>
  <c r="V59" i="2"/>
  <c r="D61" i="2"/>
  <c r="D62" i="2" s="1"/>
  <c r="D63" i="2" s="1"/>
  <c r="D64" i="2" s="1"/>
  <c r="D65" i="2" s="1"/>
  <c r="D66" i="2" s="1"/>
  <c r="F75" i="2"/>
  <c r="F76" i="2"/>
  <c r="F77" i="2"/>
  <c r="F78" i="2" s="1"/>
  <c r="F79" i="2" s="1"/>
  <c r="F80" i="2" s="1"/>
  <c r="F81" i="2" s="1"/>
  <c r="F82" i="2" s="1"/>
  <c r="F83" i="2" s="1"/>
  <c r="F84" i="2" s="1"/>
  <c r="F85" i="2" s="1"/>
  <c r="F86" i="2" s="1"/>
  <c r="V75" i="2"/>
  <c r="R76" i="2"/>
  <c r="U76" i="2"/>
  <c r="U77" i="2" s="1"/>
  <c r="U78" i="2" s="1"/>
  <c r="U79" i="2" s="1"/>
  <c r="U80" i="2" s="1"/>
  <c r="U81" i="2" s="1"/>
  <c r="U82" i="2" s="1"/>
  <c r="U83" i="2" s="1"/>
  <c r="U84" i="2" s="1"/>
  <c r="AL2" i="12"/>
  <c r="AM2" i="12"/>
  <c r="AL3" i="12"/>
  <c r="AM3" i="12"/>
  <c r="AL4" i="12"/>
  <c r="AM4" i="12"/>
  <c r="AL5" i="12"/>
  <c r="AM5" i="12"/>
  <c r="AL6" i="12"/>
  <c r="AM6" i="12"/>
  <c r="AL7" i="12"/>
  <c r="AM7" i="12"/>
  <c r="AL8" i="12"/>
  <c r="AM8" i="12"/>
  <c r="AL9" i="12"/>
  <c r="AM9" i="12"/>
  <c r="AL10" i="12"/>
  <c r="AM10" i="12"/>
  <c r="AL11" i="12"/>
  <c r="AM11" i="12"/>
  <c r="AL12" i="12"/>
  <c r="AM12" i="12"/>
  <c r="AL13" i="12"/>
  <c r="AM13" i="12"/>
  <c r="AL14" i="12"/>
  <c r="AM14" i="12"/>
  <c r="AL15" i="12"/>
  <c r="AM15" i="12"/>
  <c r="AL16" i="12"/>
  <c r="AM16" i="12"/>
  <c r="AL17" i="12"/>
  <c r="AM17" i="12"/>
  <c r="AL18" i="12"/>
  <c r="AM18" i="12"/>
  <c r="AL19" i="12"/>
  <c r="AM19" i="12"/>
  <c r="AL20" i="12"/>
  <c r="AM20" i="12"/>
  <c r="AL21" i="12"/>
  <c r="AM21" i="12"/>
  <c r="AL22" i="12"/>
  <c r="AM22" i="12"/>
  <c r="AL23" i="12"/>
  <c r="AM23" i="12"/>
  <c r="AL24" i="12"/>
  <c r="AM24" i="12"/>
  <c r="AL25" i="12"/>
  <c r="AM25" i="12"/>
  <c r="AL26" i="12"/>
  <c r="AM26" i="12"/>
  <c r="AL27" i="12"/>
  <c r="AM27" i="12"/>
  <c r="AL28" i="12"/>
  <c r="AM28" i="12"/>
  <c r="AP2" i="20"/>
  <c r="AQ2" i="20"/>
  <c r="AP3" i="20"/>
  <c r="AQ3" i="20"/>
  <c r="AP4" i="20"/>
  <c r="AQ4" i="20"/>
  <c r="AP5" i="20"/>
  <c r="AQ5" i="20"/>
  <c r="AP6" i="20"/>
  <c r="AQ6" i="20"/>
  <c r="AP7" i="20"/>
  <c r="AQ7" i="20"/>
  <c r="AP8" i="20"/>
  <c r="AQ8" i="20"/>
  <c r="AP9" i="20"/>
  <c r="AQ9" i="20"/>
  <c r="AP10" i="20"/>
  <c r="AQ10" i="20"/>
  <c r="AP11" i="20"/>
  <c r="AQ11" i="20"/>
  <c r="AP12" i="20"/>
  <c r="AQ12" i="20"/>
  <c r="AP13" i="20"/>
  <c r="AQ13" i="20"/>
  <c r="AP14" i="20"/>
  <c r="AQ14" i="20"/>
  <c r="AP15" i="20"/>
  <c r="AQ15" i="20"/>
  <c r="AP16" i="20"/>
  <c r="AQ16" i="20"/>
  <c r="AP17" i="20"/>
  <c r="AQ17" i="20"/>
  <c r="AP18" i="20"/>
  <c r="AQ18" i="20"/>
  <c r="AP19" i="20"/>
  <c r="AQ19" i="20"/>
  <c r="AP20" i="20"/>
  <c r="AQ20" i="20"/>
  <c r="AP21" i="20"/>
  <c r="AQ21" i="20"/>
  <c r="AP22" i="20"/>
  <c r="AQ22" i="20"/>
  <c r="AP23" i="20"/>
  <c r="AQ23" i="20"/>
  <c r="AP24" i="20"/>
  <c r="AQ24" i="20"/>
  <c r="AP25" i="20"/>
  <c r="AQ25" i="20"/>
  <c r="AP26" i="20"/>
  <c r="AQ26" i="20"/>
  <c r="AP27" i="20"/>
  <c r="AQ27" i="20"/>
  <c r="AP28" i="20"/>
  <c r="AQ28" i="20"/>
  <c r="AP55" i="20"/>
  <c r="AQ55" i="20"/>
  <c r="U118" i="19"/>
  <c r="V118" i="19"/>
  <c r="C121" i="19"/>
  <c r="A5" i="22" s="1"/>
  <c r="C124" i="19"/>
  <c r="A8" i="22" s="1"/>
  <c r="C125" i="19"/>
  <c r="A9" i="22" s="1"/>
  <c r="C126" i="19"/>
  <c r="A10" i="22" s="1"/>
  <c r="C127" i="19"/>
  <c r="A11" i="22" s="1"/>
  <c r="C128" i="19"/>
  <c r="A12" i="22" s="1"/>
  <c r="C129" i="19"/>
  <c r="A13" i="22" s="1"/>
  <c r="C143" i="19"/>
  <c r="C144" i="19"/>
  <c r="C145" i="19"/>
  <c r="C146" i="19"/>
  <c r="C147" i="19"/>
  <c r="C148" i="19"/>
  <c r="C162" i="19"/>
  <c r="C163" i="19"/>
  <c r="C164" i="19"/>
  <c r="C165" i="19"/>
  <c r="C166" i="19"/>
  <c r="C167" i="19"/>
  <c r="C181" i="19"/>
  <c r="C182" i="19"/>
  <c r="C183" i="19"/>
  <c r="C184" i="19"/>
  <c r="C185" i="19"/>
  <c r="C186" i="19"/>
  <c r="I194" i="19"/>
  <c r="J194" i="19"/>
  <c r="K194" i="19"/>
  <c r="L194" i="19"/>
  <c r="M194" i="19"/>
  <c r="N194" i="19"/>
  <c r="O194" i="19"/>
  <c r="P194" i="19"/>
  <c r="I198" i="19"/>
  <c r="J198" i="19"/>
  <c r="K198" i="19"/>
  <c r="L198" i="19"/>
  <c r="M198" i="19"/>
  <c r="N198" i="19"/>
  <c r="O198" i="19"/>
  <c r="P198" i="19"/>
  <c r="D15" i="18"/>
  <c r="E15" i="18"/>
  <c r="C178" i="19" s="1"/>
  <c r="C159" i="19"/>
  <c r="C140" i="19"/>
  <c r="F15" i="18"/>
  <c r="G15" i="18"/>
  <c r="H15" i="18"/>
  <c r="I15" i="18"/>
  <c r="D16" i="18"/>
  <c r="C122" i="19"/>
  <c r="A6" i="22" s="1"/>
  <c r="E16" i="18"/>
  <c r="F16" i="18"/>
  <c r="G16" i="18"/>
  <c r="H16" i="18"/>
  <c r="I16" i="18"/>
  <c r="D22" i="18"/>
  <c r="E22" i="18"/>
  <c r="F22" i="18"/>
  <c r="G22" i="18"/>
  <c r="H22" i="18"/>
  <c r="I22" i="18"/>
  <c r="D23" i="18"/>
  <c r="E23" i="18"/>
  <c r="F23" i="18"/>
  <c r="G23" i="18"/>
  <c r="H23" i="18"/>
  <c r="I23" i="18"/>
  <c r="C160" i="19"/>
  <c r="C141" i="19"/>
  <c r="C179" i="19"/>
  <c r="C158" i="19"/>
  <c r="AD4" i="14"/>
  <c r="AD3" i="14"/>
  <c r="AD5" i="14"/>
  <c r="AY23" i="7" s="1"/>
  <c r="AD6" i="14"/>
  <c r="AD7" i="14"/>
  <c r="AD8" i="14"/>
  <c r="AD9" i="14"/>
  <c r="AD10" i="14"/>
  <c r="AD11" i="14"/>
  <c r="AD12" i="14"/>
  <c r="AD13" i="14"/>
  <c r="AD14" i="14"/>
  <c r="AZ2" i="7" s="1"/>
  <c r="AD15" i="14"/>
  <c r="AD16" i="14"/>
  <c r="AD17" i="14"/>
  <c r="AD18" i="14"/>
  <c r="AD19" i="14"/>
  <c r="BA7" i="7" s="1"/>
  <c r="AD20" i="14"/>
  <c r="AD21" i="14"/>
  <c r="AD22" i="14"/>
  <c r="AD23" i="14"/>
  <c r="AZ11" i="7" s="1"/>
  <c r="AD24" i="14"/>
  <c r="AD25" i="14"/>
  <c r="AD26" i="14"/>
  <c r="AD27" i="14"/>
  <c r="AD28" i="14"/>
  <c r="AD29" i="14"/>
  <c r="AD30" i="14"/>
  <c r="AD31" i="14"/>
  <c r="AD32" i="14"/>
  <c r="AD33" i="14"/>
  <c r="AD34" i="14"/>
  <c r="AY17" i="7" s="1"/>
  <c r="AD35" i="14"/>
  <c r="AD36" i="14"/>
  <c r="BA10" i="7"/>
  <c r="AD37" i="14"/>
  <c r="AD38" i="14"/>
  <c r="AD39" i="14"/>
  <c r="AD40" i="14"/>
  <c r="AY52" i="7" s="1"/>
  <c r="AD41" i="14"/>
  <c r="AD42" i="14"/>
  <c r="AD43" i="14"/>
  <c r="AD44" i="14"/>
  <c r="AD45" i="14"/>
  <c r="AD46" i="14"/>
  <c r="AD47" i="14"/>
  <c r="AY33" i="7"/>
  <c r="AD48" i="14"/>
  <c r="AY36" i="7" s="1"/>
  <c r="AD49" i="14"/>
  <c r="AZ54" i="7" s="1"/>
  <c r="AD50" i="14"/>
  <c r="AZ34" i="7" s="1"/>
  <c r="AD51" i="14"/>
  <c r="AZ14" i="7" s="1"/>
  <c r="AD52" i="14"/>
  <c r="BA15" i="7" s="1"/>
  <c r="AD53" i="14"/>
  <c r="AD54" i="14"/>
  <c r="AD55" i="14"/>
  <c r="AD56" i="14"/>
  <c r="AD57" i="14"/>
  <c r="AD58" i="14"/>
  <c r="AD59" i="14"/>
  <c r="AD60" i="14"/>
  <c r="AD61" i="14"/>
  <c r="BA14" i="7" s="1"/>
  <c r="AD62" i="14"/>
  <c r="AD63" i="14"/>
  <c r="AY37" i="7" s="1"/>
  <c r="AD64" i="14"/>
  <c r="BA40" i="7" s="1"/>
  <c r="AC40" i="7" s="1"/>
  <c r="AD65" i="14"/>
  <c r="AD66" i="14"/>
  <c r="AD67" i="14"/>
  <c r="AD68" i="14"/>
  <c r="AD69" i="14"/>
  <c r="AD70" i="14"/>
  <c r="AD71" i="14"/>
  <c r="AD72" i="14"/>
  <c r="AD73" i="14"/>
  <c r="AY29" i="7" s="1"/>
  <c r="AD74" i="14"/>
  <c r="AD75" i="14"/>
  <c r="AD76" i="14"/>
  <c r="AD77" i="14"/>
  <c r="AD78" i="14"/>
  <c r="AD79" i="14"/>
  <c r="AD80" i="14"/>
  <c r="AD81" i="14"/>
  <c r="AD82" i="14"/>
  <c r="AD83" i="14"/>
  <c r="AD84" i="14"/>
  <c r="AD85" i="14"/>
  <c r="AD86" i="14"/>
  <c r="AD87" i="14"/>
  <c r="BA44" i="7" s="1"/>
  <c r="AC44" i="7" s="1"/>
  <c r="AD88" i="14"/>
  <c r="BA42" i="7" s="1"/>
  <c r="AC42" i="7" s="1"/>
  <c r="AD89" i="14"/>
  <c r="AD90" i="14"/>
  <c r="AD91" i="14"/>
  <c r="AD92" i="14"/>
  <c r="AD93" i="14"/>
  <c r="AD94" i="14"/>
  <c r="AD95" i="14"/>
  <c r="AD96" i="14"/>
  <c r="AD97" i="14"/>
  <c r="AD98" i="14"/>
  <c r="AD99" i="14"/>
  <c r="AD100" i="14"/>
  <c r="AD101" i="14"/>
  <c r="AD102" i="14"/>
  <c r="AD103" i="14"/>
  <c r="AD104" i="14"/>
  <c r="AD105" i="14"/>
  <c r="AD106" i="14"/>
  <c r="AY27" i="7" s="1"/>
  <c r="AD107" i="14"/>
  <c r="AD108" i="14"/>
  <c r="AD109" i="14"/>
  <c r="AD110" i="14"/>
  <c r="AD111" i="14"/>
  <c r="AD112" i="14"/>
  <c r="AD113" i="14"/>
  <c r="AD114" i="14"/>
  <c r="AD115" i="14"/>
  <c r="AD116" i="14"/>
  <c r="AD117" i="14"/>
  <c r="AY24" i="7" s="1"/>
  <c r="AD118" i="14"/>
  <c r="AD119" i="14"/>
  <c r="AD120" i="14"/>
  <c r="AY25" i="7" s="1"/>
  <c r="AD121" i="14"/>
  <c r="AD122" i="14"/>
  <c r="AD123" i="14"/>
  <c r="AD124" i="14"/>
  <c r="AD125" i="14"/>
  <c r="AD126" i="14"/>
  <c r="AD127" i="14"/>
  <c r="AD128" i="14"/>
  <c r="AD129" i="14"/>
  <c r="AD130" i="14"/>
  <c r="AD131" i="14"/>
  <c r="AD132" i="14"/>
  <c r="AD133" i="14"/>
  <c r="AD134" i="14"/>
  <c r="AD135" i="14"/>
  <c r="AD136" i="14"/>
  <c r="AD137" i="14"/>
  <c r="AD138" i="14"/>
  <c r="AD139" i="14"/>
  <c r="AD140" i="14"/>
  <c r="AD141" i="14"/>
  <c r="AD142" i="14"/>
  <c r="AD143" i="14"/>
  <c r="AD144" i="14"/>
  <c r="AD145" i="14"/>
  <c r="AD146" i="14"/>
  <c r="AD147" i="14"/>
  <c r="AD148" i="14"/>
  <c r="AD149" i="14"/>
  <c r="AD150" i="14"/>
  <c r="AD151" i="14"/>
  <c r="AD152" i="14"/>
  <c r="AD153" i="14"/>
  <c r="AD154" i="14"/>
  <c r="AD155" i="14"/>
  <c r="AD157" i="14"/>
  <c r="AD156" i="14"/>
  <c r="T85" i="3"/>
  <c r="AY21" i="7"/>
  <c r="AM48" i="7" l="1"/>
  <c r="L116" i="19"/>
  <c r="W67" i="37"/>
  <c r="L67" i="37"/>
  <c r="E67" i="37"/>
  <c r="C67" i="37"/>
  <c r="O67" i="37"/>
  <c r="K67" i="37"/>
  <c r="D67" i="37"/>
  <c r="T67" i="37"/>
  <c r="N67" i="37"/>
  <c r="G67" i="37"/>
  <c r="V67" i="37"/>
  <c r="V63" i="37" s="1"/>
  <c r="S67" i="37"/>
  <c r="M67" i="37"/>
  <c r="F67" i="37"/>
  <c r="U67" i="37"/>
  <c r="U64" i="37" s="1"/>
  <c r="B67" i="37"/>
  <c r="H82" i="3"/>
  <c r="AY12" i="7"/>
  <c r="AZ16" i="7"/>
  <c r="AF16" i="7" s="1"/>
  <c r="AY2" i="7"/>
  <c r="AE2" i="7" s="1"/>
  <c r="AY57" i="7"/>
  <c r="BA3" i="7"/>
  <c r="B362" i="13"/>
  <c r="B487" i="13"/>
  <c r="C487" i="13"/>
  <c r="AM34" i="7"/>
  <c r="AG42" i="7"/>
  <c r="AG44" i="7"/>
  <c r="O5" i="6"/>
  <c r="V5" i="6" s="1"/>
  <c r="W5" i="6" s="1"/>
  <c r="AE82" i="3"/>
  <c r="AD82" i="3"/>
  <c r="J116" i="19"/>
  <c r="C116" i="19"/>
  <c r="K67" i="20"/>
  <c r="K64" i="20" s="1"/>
  <c r="H116" i="19"/>
  <c r="D67" i="20"/>
  <c r="D59" i="20" s="1"/>
  <c r="F116" i="19"/>
  <c r="S82" i="3"/>
  <c r="E133" i="4"/>
  <c r="O133" i="4" s="1"/>
  <c r="E68" i="4"/>
  <c r="O68" i="4" s="1"/>
  <c r="E134" i="4"/>
  <c r="O134" i="4" s="1"/>
  <c r="E67" i="4"/>
  <c r="O67" i="4" s="1"/>
  <c r="R68" i="4"/>
  <c r="R67" i="4"/>
  <c r="R134" i="4"/>
  <c r="R133" i="4"/>
  <c r="R2" i="4"/>
  <c r="R9" i="4"/>
  <c r="R41" i="4"/>
  <c r="R75" i="4"/>
  <c r="R107" i="4"/>
  <c r="R6" i="4"/>
  <c r="R38" i="4"/>
  <c r="R76" i="4"/>
  <c r="R104" i="4"/>
  <c r="R3" i="4"/>
  <c r="R19" i="4"/>
  <c r="R35" i="4"/>
  <c r="R51" i="4"/>
  <c r="R69" i="4"/>
  <c r="R85" i="4"/>
  <c r="R101" i="4"/>
  <c r="R117" i="4"/>
  <c r="R135" i="4"/>
  <c r="R29" i="4"/>
  <c r="R61" i="4"/>
  <c r="R95" i="4"/>
  <c r="R127" i="4"/>
  <c r="R34" i="4"/>
  <c r="R66" i="4"/>
  <c r="R100" i="4"/>
  <c r="R128" i="4"/>
  <c r="R16" i="4"/>
  <c r="R32" i="4"/>
  <c r="R48" i="4"/>
  <c r="R64" i="4"/>
  <c r="R82" i="4"/>
  <c r="R98" i="4"/>
  <c r="R114" i="4"/>
  <c r="R130" i="4"/>
  <c r="R59" i="4"/>
  <c r="R93" i="4"/>
  <c r="R125" i="4"/>
  <c r="R45" i="4"/>
  <c r="R111" i="4"/>
  <c r="R50" i="4"/>
  <c r="R116" i="4"/>
  <c r="R24" i="4"/>
  <c r="R56" i="4"/>
  <c r="R90" i="4"/>
  <c r="R122" i="4"/>
  <c r="R65" i="4"/>
  <c r="R131" i="4"/>
  <c r="R62" i="4"/>
  <c r="R132" i="4"/>
  <c r="R47" i="4"/>
  <c r="R81" i="4"/>
  <c r="R113" i="4"/>
  <c r="R21" i="4"/>
  <c r="R87" i="4"/>
  <c r="R26" i="4"/>
  <c r="R88" i="4"/>
  <c r="R12" i="4"/>
  <c r="R44" i="4"/>
  <c r="R78" i="4"/>
  <c r="R110" i="4"/>
  <c r="R17" i="4"/>
  <c r="R49" i="4"/>
  <c r="R83" i="4"/>
  <c r="R115" i="4"/>
  <c r="R14" i="4"/>
  <c r="R46" i="4"/>
  <c r="R84" i="4"/>
  <c r="R112" i="4"/>
  <c r="R7" i="4"/>
  <c r="R23" i="4"/>
  <c r="R39" i="4"/>
  <c r="R55" i="4"/>
  <c r="R73" i="4"/>
  <c r="R89" i="4"/>
  <c r="R105" i="4"/>
  <c r="R121" i="4"/>
  <c r="R5" i="4"/>
  <c r="R37" i="4"/>
  <c r="R71" i="4"/>
  <c r="R103" i="4"/>
  <c r="R10" i="4"/>
  <c r="R42" i="4"/>
  <c r="R72" i="4"/>
  <c r="R108" i="4"/>
  <c r="R4" i="4"/>
  <c r="R20" i="4"/>
  <c r="R36" i="4"/>
  <c r="R52" i="4"/>
  <c r="R70" i="4"/>
  <c r="R86" i="4"/>
  <c r="R102" i="4"/>
  <c r="R118" i="4"/>
  <c r="R25" i="4"/>
  <c r="R57" i="4"/>
  <c r="R91" i="4"/>
  <c r="R119" i="4"/>
  <c r="R22" i="4"/>
  <c r="R54" i="4"/>
  <c r="R92" i="4"/>
  <c r="R120" i="4"/>
  <c r="R11" i="4"/>
  <c r="R27" i="4"/>
  <c r="R43" i="4"/>
  <c r="R77" i="4"/>
  <c r="R109" i="4"/>
  <c r="R13" i="4"/>
  <c r="R79" i="4"/>
  <c r="R18" i="4"/>
  <c r="R80" i="4"/>
  <c r="R8" i="4"/>
  <c r="R40" i="4"/>
  <c r="R74" i="4"/>
  <c r="R106" i="4"/>
  <c r="R33" i="4"/>
  <c r="R99" i="4"/>
  <c r="R30" i="4"/>
  <c r="R96" i="4"/>
  <c r="R15" i="4"/>
  <c r="R31" i="4"/>
  <c r="R63" i="4"/>
  <c r="R97" i="4"/>
  <c r="R129" i="4"/>
  <c r="R53" i="4"/>
  <c r="R123" i="4"/>
  <c r="R58" i="4"/>
  <c r="R124" i="4"/>
  <c r="R28" i="4"/>
  <c r="R60" i="4"/>
  <c r="R94" i="4"/>
  <c r="R126" i="4"/>
  <c r="BY70" i="7"/>
  <c r="AE25" i="7"/>
  <c r="AA25" i="7"/>
  <c r="AG7" i="7"/>
  <c r="AC7" i="7"/>
  <c r="AF14" i="7"/>
  <c r="AB14" i="7"/>
  <c r="AM27" i="7"/>
  <c r="AE27" i="7"/>
  <c r="AA27" i="7"/>
  <c r="AB54" i="7"/>
  <c r="AF54" i="7"/>
  <c r="AG40" i="7"/>
  <c r="AE21" i="7"/>
  <c r="AA21" i="7"/>
  <c r="AE37" i="7"/>
  <c r="AA37" i="7"/>
  <c r="AE36" i="7"/>
  <c r="AA36" i="7"/>
  <c r="AB2" i="7"/>
  <c r="AF2" i="7"/>
  <c r="AE12" i="7"/>
  <c r="AA12" i="7"/>
  <c r="AE33" i="7"/>
  <c r="AA33" i="7"/>
  <c r="AE23" i="7"/>
  <c r="AA23" i="7"/>
  <c r="AM46" i="7"/>
  <c r="AM37" i="7"/>
  <c r="AM36" i="7"/>
  <c r="AG3" i="7"/>
  <c r="AC3" i="7"/>
  <c r="AE24" i="7"/>
  <c r="AA24" i="7"/>
  <c r="AC14" i="7"/>
  <c r="AG14" i="7"/>
  <c r="AG10" i="7"/>
  <c r="AC10" i="7"/>
  <c r="AG15" i="7"/>
  <c r="AC15" i="7"/>
  <c r="AF34" i="7"/>
  <c r="AB34" i="7"/>
  <c r="AE52" i="7"/>
  <c r="AA52" i="7"/>
  <c r="AE17" i="7"/>
  <c r="AA17" i="7"/>
  <c r="AF11" i="7"/>
  <c r="AB11" i="7"/>
  <c r="AA29" i="7"/>
  <c r="AE29" i="7"/>
  <c r="C453" i="13"/>
  <c r="AC2" i="7"/>
  <c r="AG2" i="7"/>
  <c r="P4" i="6"/>
  <c r="Q3" i="6"/>
  <c r="B456" i="13"/>
  <c r="C337" i="13"/>
  <c r="AM54" i="7"/>
  <c r="B232" i="13"/>
  <c r="B407" i="13"/>
  <c r="B377" i="13"/>
  <c r="AR1952" i="6"/>
  <c r="AR1948" i="6"/>
  <c r="AR1944" i="6"/>
  <c r="AR1940" i="6"/>
  <c r="AR1936" i="6"/>
  <c r="AR1932" i="6"/>
  <c r="AR1928" i="6"/>
  <c r="AR1924" i="6"/>
  <c r="AR1920" i="6"/>
  <c r="AR1916" i="6"/>
  <c r="AR1912" i="6"/>
  <c r="AR1908" i="6"/>
  <c r="AR1904" i="6"/>
  <c r="AR1900" i="6"/>
  <c r="AR1896" i="6"/>
  <c r="AR1892" i="6"/>
  <c r="AR1888" i="6"/>
  <c r="AR1884" i="6"/>
  <c r="AR1880" i="6"/>
  <c r="AR1876" i="6"/>
  <c r="AR1872" i="6"/>
  <c r="AR1868" i="6"/>
  <c r="AR1864" i="6"/>
  <c r="AR1860" i="6"/>
  <c r="AR1856" i="6"/>
  <c r="AR1852" i="6"/>
  <c r="AR1848" i="6"/>
  <c r="AR1844" i="6"/>
  <c r="AR1840" i="6"/>
  <c r="AR1836" i="6"/>
  <c r="AR1832" i="6"/>
  <c r="AR1828" i="6"/>
  <c r="AR1824" i="6"/>
  <c r="AR1820" i="6"/>
  <c r="AR1816" i="6"/>
  <c r="AR1812" i="6"/>
  <c r="AR1808" i="6"/>
  <c r="AR1804" i="6"/>
  <c r="AR1800" i="6"/>
  <c r="AR1796" i="6"/>
  <c r="AR1792" i="6"/>
  <c r="AR1788" i="6"/>
  <c r="AR1784" i="6"/>
  <c r="AR1780" i="6"/>
  <c r="AR1776" i="6"/>
  <c r="AR1772" i="6"/>
  <c r="AR1768" i="6"/>
  <c r="AR1764" i="6"/>
  <c r="AR1760" i="6"/>
  <c r="AR1756" i="6"/>
  <c r="AR1752" i="6"/>
  <c r="AR1748" i="6"/>
  <c r="AR1744" i="6"/>
  <c r="AR1740" i="6"/>
  <c r="AR1736" i="6"/>
  <c r="AR1732" i="6"/>
  <c r="AR1728" i="6"/>
  <c r="AR1724" i="6"/>
  <c r="AR1720" i="6"/>
  <c r="AR1716" i="6"/>
  <c r="AR1712" i="6"/>
  <c r="AR1708" i="6"/>
  <c r="AR1704" i="6"/>
  <c r="AR1700" i="6"/>
  <c r="AR1696" i="6"/>
  <c r="AR1692" i="6"/>
  <c r="AR1688" i="6"/>
  <c r="AR1950" i="6"/>
  <c r="AR1946" i="6"/>
  <c r="AR1942" i="6"/>
  <c r="AR1938" i="6"/>
  <c r="AR1934" i="6"/>
  <c r="AR1930" i="6"/>
  <c r="AR1926" i="6"/>
  <c r="AR1922" i="6"/>
  <c r="AR1918" i="6"/>
  <c r="AR1914" i="6"/>
  <c r="AR1910" i="6"/>
  <c r="AR1906" i="6"/>
  <c r="AR1902" i="6"/>
  <c r="AR1898" i="6"/>
  <c r="AR1894" i="6"/>
  <c r="AR1890" i="6"/>
  <c r="AR1886" i="6"/>
  <c r="AR1882" i="6"/>
  <c r="AR1878" i="6"/>
  <c r="AR1874" i="6"/>
  <c r="AR1870" i="6"/>
  <c r="AR1866" i="6"/>
  <c r="AR1862" i="6"/>
  <c r="AR1858" i="6"/>
  <c r="AR1854" i="6"/>
  <c r="AR1850" i="6"/>
  <c r="AR1846" i="6"/>
  <c r="AR1842" i="6"/>
  <c r="AR1838" i="6"/>
  <c r="AR1834" i="6"/>
  <c r="AR1830" i="6"/>
  <c r="AR1826" i="6"/>
  <c r="AR1822" i="6"/>
  <c r="AR1818" i="6"/>
  <c r="AR1814" i="6"/>
  <c r="AR1810" i="6"/>
  <c r="AR1806" i="6"/>
  <c r="AR1802" i="6"/>
  <c r="AR1798" i="6"/>
  <c r="AR1794" i="6"/>
  <c r="AR1790" i="6"/>
  <c r="AR1786" i="6"/>
  <c r="AR1782" i="6"/>
  <c r="AR1778" i="6"/>
  <c r="AR1774" i="6"/>
  <c r="AR1770" i="6"/>
  <c r="AR1766" i="6"/>
  <c r="AR1762" i="6"/>
  <c r="AR1758" i="6"/>
  <c r="AR1754" i="6"/>
  <c r="AR1750" i="6"/>
  <c r="AR1746" i="6"/>
  <c r="AR1742" i="6"/>
  <c r="AR1738" i="6"/>
  <c r="AR1734" i="6"/>
  <c r="AR1730" i="6"/>
  <c r="AR1726" i="6"/>
  <c r="AR1722" i="6"/>
  <c r="AR1718" i="6"/>
  <c r="AR1714" i="6"/>
  <c r="AR1710" i="6"/>
  <c r="AR1706" i="6"/>
  <c r="AR1702" i="6"/>
  <c r="AR1698" i="6"/>
  <c r="AR1694" i="6"/>
  <c r="AR1690" i="6"/>
  <c r="AR1686" i="6"/>
  <c r="AR1682" i="6"/>
  <c r="AR1678" i="6"/>
  <c r="AR1674" i="6"/>
  <c r="AR1670" i="6"/>
  <c r="AR1666" i="6"/>
  <c r="AR1662" i="6"/>
  <c r="AR1658" i="6"/>
  <c r="AR1654" i="6"/>
  <c r="AR1650" i="6"/>
  <c r="AR1646" i="6"/>
  <c r="AR1642" i="6"/>
  <c r="AR1638" i="6"/>
  <c r="AR1634" i="6"/>
  <c r="AR1947" i="6"/>
  <c r="AR1939" i="6"/>
  <c r="AR1931" i="6"/>
  <c r="AR1923" i="6"/>
  <c r="AR1915" i="6"/>
  <c r="AR1907" i="6"/>
  <c r="AR1899" i="6"/>
  <c r="AR1891" i="6"/>
  <c r="AR1883" i="6"/>
  <c r="AR1875" i="6"/>
  <c r="AR1867" i="6"/>
  <c r="AR1859" i="6"/>
  <c r="AR1851" i="6"/>
  <c r="AR1843" i="6"/>
  <c r="AR1835" i="6"/>
  <c r="AR1827" i="6"/>
  <c r="AR1819" i="6"/>
  <c r="AR1811" i="6"/>
  <c r="AR1803" i="6"/>
  <c r="AR1795" i="6"/>
  <c r="AR1787" i="6"/>
  <c r="AR1779" i="6"/>
  <c r="AR1771" i="6"/>
  <c r="AR1763" i="6"/>
  <c r="AR1755" i="6"/>
  <c r="AR1747" i="6"/>
  <c r="AR1739" i="6"/>
  <c r="AR1731" i="6"/>
  <c r="AR1723" i="6"/>
  <c r="AR1715" i="6"/>
  <c r="AR1707" i="6"/>
  <c r="AR1699" i="6"/>
  <c r="AR1691" i="6"/>
  <c r="AR1684" i="6"/>
  <c r="AR1679" i="6"/>
  <c r="AR1673" i="6"/>
  <c r="AR1668" i="6"/>
  <c r="AR1663" i="6"/>
  <c r="AR1657" i="6"/>
  <c r="AR1652" i="6"/>
  <c r="AR1647" i="6"/>
  <c r="AR1641" i="6"/>
  <c r="AR1636" i="6"/>
  <c r="AR1631" i="6"/>
  <c r="AR1953" i="6"/>
  <c r="AR1945" i="6"/>
  <c r="AR1937" i="6"/>
  <c r="AR1929" i="6"/>
  <c r="AR1921" i="6"/>
  <c r="AR1913" i="6"/>
  <c r="AR1905" i="6"/>
  <c r="AR1897" i="6"/>
  <c r="AR1889" i="6"/>
  <c r="AR1881" i="6"/>
  <c r="AR1873" i="6"/>
  <c r="AR1865" i="6"/>
  <c r="AR1857" i="6"/>
  <c r="AR1849" i="6"/>
  <c r="AR1841" i="6"/>
  <c r="AR1833" i="6"/>
  <c r="AR1825" i="6"/>
  <c r="AR1817" i="6"/>
  <c r="AR1809" i="6"/>
  <c r="AR1801" i="6"/>
  <c r="AR1793" i="6"/>
  <c r="AR1785" i="6"/>
  <c r="AR1777" i="6"/>
  <c r="AR1769" i="6"/>
  <c r="AR1761" i="6"/>
  <c r="AR1753" i="6"/>
  <c r="AR1745" i="6"/>
  <c r="AR1737" i="6"/>
  <c r="AR1729" i="6"/>
  <c r="AR1721" i="6"/>
  <c r="AR1713" i="6"/>
  <c r="AR1705" i="6"/>
  <c r="AR1697" i="6"/>
  <c r="AR1689" i="6"/>
  <c r="AR1683" i="6"/>
  <c r="AR1677" i="6"/>
  <c r="AR1672" i="6"/>
  <c r="AR1667" i="6"/>
  <c r="AR1661" i="6"/>
  <c r="AR1656" i="6"/>
  <c r="AR1651" i="6"/>
  <c r="AR1645" i="6"/>
  <c r="AR1640" i="6"/>
  <c r="AR1635" i="6"/>
  <c r="AR1630" i="6"/>
  <c r="AR1626" i="6"/>
  <c r="AR1622" i="6"/>
  <c r="AR1618" i="6"/>
  <c r="AR1614" i="6"/>
  <c r="AR1610" i="6"/>
  <c r="AR1606" i="6"/>
  <c r="AR1602" i="6"/>
  <c r="AR1598" i="6"/>
  <c r="AR1594" i="6"/>
  <c r="AR1590" i="6"/>
  <c r="AR1586" i="6"/>
  <c r="AR1582" i="6"/>
  <c r="AR1578" i="6"/>
  <c r="AR1574" i="6"/>
  <c r="AR1570" i="6"/>
  <c r="AR1566" i="6"/>
  <c r="AR1562" i="6"/>
  <c r="AR1558" i="6"/>
  <c r="AR1554" i="6"/>
  <c r="AR1550" i="6"/>
  <c r="AR1546" i="6"/>
  <c r="AR1542" i="6"/>
  <c r="AR1538" i="6"/>
  <c r="AR1534" i="6"/>
  <c r="AR1530" i="6"/>
  <c r="AR1526" i="6"/>
  <c r="AR1522" i="6"/>
  <c r="AR1518" i="6"/>
  <c r="AR1514" i="6"/>
  <c r="AR1510" i="6"/>
  <c r="AR1506" i="6"/>
  <c r="AR1502" i="6"/>
  <c r="AR1498" i="6"/>
  <c r="AR1494" i="6"/>
  <c r="AR1490" i="6"/>
  <c r="AR1486" i="6"/>
  <c r="AR1482" i="6"/>
  <c r="AR1478" i="6"/>
  <c r="AR1474" i="6"/>
  <c r="AR1470" i="6"/>
  <c r="AR1466" i="6"/>
  <c r="AR1462" i="6"/>
  <c r="AR1458" i="6"/>
  <c r="AR1454" i="6"/>
  <c r="AR1450" i="6"/>
  <c r="AR1446" i="6"/>
  <c r="AR1442" i="6"/>
  <c r="AR1438" i="6"/>
  <c r="AR1434" i="6"/>
  <c r="AR1430" i="6"/>
  <c r="AR1426" i="6"/>
  <c r="AR1422" i="6"/>
  <c r="AR1418" i="6"/>
  <c r="AR1414" i="6"/>
  <c r="AR1410" i="6"/>
  <c r="AR1406" i="6"/>
  <c r="AR1402" i="6"/>
  <c r="AR1398" i="6"/>
  <c r="AR1394" i="6"/>
  <c r="AR1390" i="6"/>
  <c r="AR1386" i="6"/>
  <c r="AR1382" i="6"/>
  <c r="AR1378" i="6"/>
  <c r="AR1374" i="6"/>
  <c r="AR1370" i="6"/>
  <c r="AR1366" i="6"/>
  <c r="AR1362" i="6"/>
  <c r="AR1358" i="6"/>
  <c r="AR1354" i="6"/>
  <c r="AR1350" i="6"/>
  <c r="AR1346" i="6"/>
  <c r="AR1342" i="6"/>
  <c r="AR1338" i="6"/>
  <c r="AR1334" i="6"/>
  <c r="AR1943" i="6"/>
  <c r="AR1927" i="6"/>
  <c r="AR1911" i="6"/>
  <c r="AR1895" i="6"/>
  <c r="AR1879" i="6"/>
  <c r="AR1863" i="6"/>
  <c r="AR1847" i="6"/>
  <c r="AR1831" i="6"/>
  <c r="AR1815" i="6"/>
  <c r="AR1799" i="6"/>
  <c r="AR1783" i="6"/>
  <c r="AR1767" i="6"/>
  <c r="AR1751" i="6"/>
  <c r="AR1735" i="6"/>
  <c r="AR1719" i="6"/>
  <c r="AR1703" i="6"/>
  <c r="AR1687" i="6"/>
  <c r="AR1676" i="6"/>
  <c r="AR1665" i="6"/>
  <c r="AR1655" i="6"/>
  <c r="AR1644" i="6"/>
  <c r="AR1633" i="6"/>
  <c r="AR1627" i="6"/>
  <c r="AR1621" i="6"/>
  <c r="AR1616" i="6"/>
  <c r="AR1611" i="6"/>
  <c r="AR1605" i="6"/>
  <c r="AR1600" i="6"/>
  <c r="AR1595" i="6"/>
  <c r="AR1589" i="6"/>
  <c r="AR1584" i="6"/>
  <c r="AR1579" i="6"/>
  <c r="AR1573" i="6"/>
  <c r="AR1568" i="6"/>
  <c r="AR1563" i="6"/>
  <c r="AR1557" i="6"/>
  <c r="AR1552" i="6"/>
  <c r="AR1547" i="6"/>
  <c r="AR1541" i="6"/>
  <c r="AR1536" i="6"/>
  <c r="AR1531" i="6"/>
  <c r="AR1525" i="6"/>
  <c r="AR1520" i="6"/>
  <c r="AR1515" i="6"/>
  <c r="AR1509" i="6"/>
  <c r="AR1504" i="6"/>
  <c r="AR1499" i="6"/>
  <c r="AR1493" i="6"/>
  <c r="AR1488" i="6"/>
  <c r="AR1483" i="6"/>
  <c r="AR1477" i="6"/>
  <c r="AR1472" i="6"/>
  <c r="AR1467" i="6"/>
  <c r="AR1461" i="6"/>
  <c r="AR1456" i="6"/>
  <c r="AR1451" i="6"/>
  <c r="AR1445" i="6"/>
  <c r="AR1440" i="6"/>
  <c r="AR1435" i="6"/>
  <c r="AR1429" i="6"/>
  <c r="AR1424" i="6"/>
  <c r="AR1419" i="6"/>
  <c r="AR1413" i="6"/>
  <c r="AR1408" i="6"/>
  <c r="AR1403" i="6"/>
  <c r="AR1397" i="6"/>
  <c r="AR1392" i="6"/>
  <c r="AR1387" i="6"/>
  <c r="AR1381" i="6"/>
  <c r="AR1376" i="6"/>
  <c r="AR1371" i="6"/>
  <c r="AR1365" i="6"/>
  <c r="AR1360" i="6"/>
  <c r="AR1355" i="6"/>
  <c r="AR1349" i="6"/>
  <c r="AR1344" i="6"/>
  <c r="AR1339" i="6"/>
  <c r="AR1333" i="6"/>
  <c r="AR1329" i="6"/>
  <c r="AR1325" i="6"/>
  <c r="AR1321" i="6"/>
  <c r="AR1317" i="6"/>
  <c r="AR1313" i="6"/>
  <c r="AR1309" i="6"/>
  <c r="AR1305" i="6"/>
  <c r="AR1301" i="6"/>
  <c r="AR1297" i="6"/>
  <c r="AR1293" i="6"/>
  <c r="AR1289" i="6"/>
  <c r="AR1285" i="6"/>
  <c r="AR1281" i="6"/>
  <c r="AR1277" i="6"/>
  <c r="AR1273" i="6"/>
  <c r="AR1269" i="6"/>
  <c r="AR1265" i="6"/>
  <c r="AR1261" i="6"/>
  <c r="AR1257" i="6"/>
  <c r="AR1253" i="6"/>
  <c r="AR1249" i="6"/>
  <c r="AR1245" i="6"/>
  <c r="AR1241" i="6"/>
  <c r="AR1237" i="6"/>
  <c r="AR1233" i="6"/>
  <c r="AR1229" i="6"/>
  <c r="AR1225" i="6"/>
  <c r="AR1221" i="6"/>
  <c r="AR1217" i="6"/>
  <c r="AR1213" i="6"/>
  <c r="AR1209" i="6"/>
  <c r="AR1205" i="6"/>
  <c r="AR1201" i="6"/>
  <c r="AR1197" i="6"/>
  <c r="AR1193" i="6"/>
  <c r="AR1189" i="6"/>
  <c r="AR1185" i="6"/>
  <c r="AR1181" i="6"/>
  <c r="AR1177" i="6"/>
  <c r="AR1173" i="6"/>
  <c r="AR1169" i="6"/>
  <c r="AR1165" i="6"/>
  <c r="AR1161" i="6"/>
  <c r="AR1157" i="6"/>
  <c r="AR1153" i="6"/>
  <c r="AR1149" i="6"/>
  <c r="AR1145" i="6"/>
  <c r="AR1141" i="6"/>
  <c r="AR1137" i="6"/>
  <c r="AR1133" i="6"/>
  <c r="AR1129" i="6"/>
  <c r="AR1125" i="6"/>
  <c r="AR1121" i="6"/>
  <c r="AR1117" i="6"/>
  <c r="AR1113" i="6"/>
  <c r="AR1109" i="6"/>
  <c r="AR1105" i="6"/>
  <c r="AR1101" i="6"/>
  <c r="AR1097" i="6"/>
  <c r="AR1093" i="6"/>
  <c r="AR1089" i="6"/>
  <c r="AR1085" i="6"/>
  <c r="AR1081" i="6"/>
  <c r="AR1077" i="6"/>
  <c r="AR1073" i="6"/>
  <c r="AR1069" i="6"/>
  <c r="AR1065" i="6"/>
  <c r="AR1061" i="6"/>
  <c r="AR1057" i="6"/>
  <c r="AR1053" i="6"/>
  <c r="AR1049" i="6"/>
  <c r="AR1045" i="6"/>
  <c r="AR1041" i="6"/>
  <c r="AR1037" i="6"/>
  <c r="AR1033" i="6"/>
  <c r="AR1029" i="6"/>
  <c r="AR1025" i="6"/>
  <c r="AR1021" i="6"/>
  <c r="AR1017" i="6"/>
  <c r="AR1013" i="6"/>
  <c r="AR1009" i="6"/>
  <c r="AR1005" i="6"/>
  <c r="AR1001" i="6"/>
  <c r="AR997" i="6"/>
  <c r="AR993" i="6"/>
  <c r="AR989" i="6"/>
  <c r="AR985" i="6"/>
  <c r="AR981" i="6"/>
  <c r="AR977" i="6"/>
  <c r="AR973" i="6"/>
  <c r="AR969" i="6"/>
  <c r="AR965" i="6"/>
  <c r="AR961" i="6"/>
  <c r="AR957" i="6"/>
  <c r="AR953" i="6"/>
  <c r="AR949" i="6"/>
  <c r="AR945" i="6"/>
  <c r="AR941" i="6"/>
  <c r="AR937" i="6"/>
  <c r="AR933" i="6"/>
  <c r="AR929" i="6"/>
  <c r="AR925" i="6"/>
  <c r="AR921" i="6"/>
  <c r="AR917" i="6"/>
  <c r="AR913" i="6"/>
  <c r="AR909" i="6"/>
  <c r="AR905" i="6"/>
  <c r="AR901" i="6"/>
  <c r="AR897" i="6"/>
  <c r="AR893" i="6"/>
  <c r="AR889" i="6"/>
  <c r="AR885" i="6"/>
  <c r="AR881" i="6"/>
  <c r="AR877" i="6"/>
  <c r="AR873" i="6"/>
  <c r="AR869" i="6"/>
  <c r="AR865" i="6"/>
  <c r="AR861" i="6"/>
  <c r="AR857" i="6"/>
  <c r="AR853" i="6"/>
  <c r="AR849" i="6"/>
  <c r="AR845" i="6"/>
  <c r="AR841" i="6"/>
  <c r="AR837" i="6"/>
  <c r="AR833" i="6"/>
  <c r="AR829" i="6"/>
  <c r="AR825" i="6"/>
  <c r="AR821" i="6"/>
  <c r="AR817" i="6"/>
  <c r="AR813" i="6"/>
  <c r="AR809" i="6"/>
  <c r="AR805" i="6"/>
  <c r="AR801" i="6"/>
  <c r="AR797" i="6"/>
  <c r="AR793" i="6"/>
  <c r="AR789" i="6"/>
  <c r="AR785" i="6"/>
  <c r="AR781" i="6"/>
  <c r="AR777" i="6"/>
  <c r="AR773" i="6"/>
  <c r="AR769" i="6"/>
  <c r="AR765" i="6"/>
  <c r="AR761" i="6"/>
  <c r="AR757" i="6"/>
  <c r="AR753" i="6"/>
  <c r="AR749" i="6"/>
  <c r="AR745" i="6"/>
  <c r="AR741" i="6"/>
  <c r="AR737" i="6"/>
  <c r="AR733" i="6"/>
  <c r="AR729" i="6"/>
  <c r="AR725" i="6"/>
  <c r="AR721" i="6"/>
  <c r="AR717" i="6"/>
  <c r="AR713" i="6"/>
  <c r="AR709" i="6"/>
  <c r="AR705" i="6"/>
  <c r="AR701" i="6"/>
  <c r="AR697" i="6"/>
  <c r="AR693" i="6"/>
  <c r="AR689" i="6"/>
  <c r="AR685" i="6"/>
  <c r="AR681" i="6"/>
  <c r="AR677" i="6"/>
  <c r="AR673" i="6"/>
  <c r="AR669" i="6"/>
  <c r="AR665" i="6"/>
  <c r="AR661" i="6"/>
  <c r="AR657" i="6"/>
  <c r="AR653" i="6"/>
  <c r="AR649" i="6"/>
  <c r="AR645" i="6"/>
  <c r="AR641" i="6"/>
  <c r="AR1951" i="6"/>
  <c r="AR1935" i="6"/>
  <c r="AR1919" i="6"/>
  <c r="AR1903" i="6"/>
  <c r="AR1887" i="6"/>
  <c r="AR1871" i="6"/>
  <c r="AR1855" i="6"/>
  <c r="AR1839" i="6"/>
  <c r="AR1823" i="6"/>
  <c r="AR1807" i="6"/>
  <c r="AR1791" i="6"/>
  <c r="AR1775" i="6"/>
  <c r="AR1759" i="6"/>
  <c r="AR1743" i="6"/>
  <c r="AR1727" i="6"/>
  <c r="AR1711" i="6"/>
  <c r="AR1695" i="6"/>
  <c r="AR1681" i="6"/>
  <c r="AR1671" i="6"/>
  <c r="AR1660" i="6"/>
  <c r="AR1649" i="6"/>
  <c r="AR1639" i="6"/>
  <c r="AR1629" i="6"/>
  <c r="AR1624" i="6"/>
  <c r="AR1619" i="6"/>
  <c r="AR1613" i="6"/>
  <c r="AR1608" i="6"/>
  <c r="AR1603" i="6"/>
  <c r="AR1597" i="6"/>
  <c r="AR1592" i="6"/>
  <c r="AR1587" i="6"/>
  <c r="AR1581" i="6"/>
  <c r="AR1576" i="6"/>
  <c r="AR1571" i="6"/>
  <c r="AR1565" i="6"/>
  <c r="AR1560" i="6"/>
  <c r="AR1555" i="6"/>
  <c r="AR1549" i="6"/>
  <c r="AR1544" i="6"/>
  <c r="AR1539" i="6"/>
  <c r="AR1533" i="6"/>
  <c r="AR1528" i="6"/>
  <c r="AR1523" i="6"/>
  <c r="AR1517" i="6"/>
  <c r="AR1512" i="6"/>
  <c r="AR1507" i="6"/>
  <c r="AR1501" i="6"/>
  <c r="AR1496" i="6"/>
  <c r="AR1491" i="6"/>
  <c r="AR1485" i="6"/>
  <c r="AR1480" i="6"/>
  <c r="AR1475" i="6"/>
  <c r="AR1469" i="6"/>
  <c r="AR1464" i="6"/>
  <c r="AR1459" i="6"/>
  <c r="AR1453" i="6"/>
  <c r="AR1448" i="6"/>
  <c r="AR1443" i="6"/>
  <c r="AR1437" i="6"/>
  <c r="AR1432" i="6"/>
  <c r="AR1427" i="6"/>
  <c r="AR1421" i="6"/>
  <c r="AR1416" i="6"/>
  <c r="AR1411" i="6"/>
  <c r="AR1405" i="6"/>
  <c r="AR1400" i="6"/>
  <c r="AR1395" i="6"/>
  <c r="AR1389" i="6"/>
  <c r="AR1384" i="6"/>
  <c r="AR1379" i="6"/>
  <c r="AR1373" i="6"/>
  <c r="AR1368" i="6"/>
  <c r="AR1363" i="6"/>
  <c r="AR1357" i="6"/>
  <c r="AR1352" i="6"/>
  <c r="AR1347" i="6"/>
  <c r="AR1341" i="6"/>
  <c r="AR1336" i="6"/>
  <c r="AR1331" i="6"/>
  <c r="AR1327" i="6"/>
  <c r="AR1323" i="6"/>
  <c r="AR1319" i="6"/>
  <c r="AR1315" i="6"/>
  <c r="AR1311" i="6"/>
  <c r="AR1307" i="6"/>
  <c r="AR1303" i="6"/>
  <c r="AR1299" i="6"/>
  <c r="AR1295" i="6"/>
  <c r="AR1291" i="6"/>
  <c r="AR1287" i="6"/>
  <c r="AR1283" i="6"/>
  <c r="AR1279" i="6"/>
  <c r="AR1275" i="6"/>
  <c r="AR1271" i="6"/>
  <c r="AR1267" i="6"/>
  <c r="AR1263" i="6"/>
  <c r="AR1259" i="6"/>
  <c r="AR1255" i="6"/>
  <c r="AR1251" i="6"/>
  <c r="AR1247" i="6"/>
  <c r="AR1243" i="6"/>
  <c r="AR1239" i="6"/>
  <c r="AR1235" i="6"/>
  <c r="AR1231" i="6"/>
  <c r="AR1227" i="6"/>
  <c r="AR1223" i="6"/>
  <c r="AR1219" i="6"/>
  <c r="AR1215" i="6"/>
  <c r="AR1211" i="6"/>
  <c r="AR1207" i="6"/>
  <c r="AR1203" i="6"/>
  <c r="AR1199" i="6"/>
  <c r="AR1195" i="6"/>
  <c r="AR1191" i="6"/>
  <c r="AR1187" i="6"/>
  <c r="AR1183" i="6"/>
  <c r="AR1179" i="6"/>
  <c r="AR1175" i="6"/>
  <c r="AR1171" i="6"/>
  <c r="AR1167" i="6"/>
  <c r="AR1163" i="6"/>
  <c r="AR1159" i="6"/>
  <c r="AR1155" i="6"/>
  <c r="AR1151" i="6"/>
  <c r="AR1147" i="6"/>
  <c r="AR1143" i="6"/>
  <c r="AR1139" i="6"/>
  <c r="AR1135" i="6"/>
  <c r="AR1131" i="6"/>
  <c r="AR1127" i="6"/>
  <c r="AR1123" i="6"/>
  <c r="AR1119" i="6"/>
  <c r="AR1115" i="6"/>
  <c r="AR1111" i="6"/>
  <c r="AR1107" i="6"/>
  <c r="AR1103" i="6"/>
  <c r="AR1099" i="6"/>
  <c r="AR1095" i="6"/>
  <c r="AR1091" i="6"/>
  <c r="AR1087" i="6"/>
  <c r="AR1083" i="6"/>
  <c r="AR1079" i="6"/>
  <c r="AR1075" i="6"/>
  <c r="AR1071" i="6"/>
  <c r="AR1067" i="6"/>
  <c r="AR1063" i="6"/>
  <c r="AR1059" i="6"/>
  <c r="AR1055" i="6"/>
  <c r="AR1051" i="6"/>
  <c r="AR1047" i="6"/>
  <c r="AR1043" i="6"/>
  <c r="AR1039" i="6"/>
  <c r="AR1035" i="6"/>
  <c r="AR1031" i="6"/>
  <c r="AR1027" i="6"/>
  <c r="AR1023" i="6"/>
  <c r="AR1019" i="6"/>
  <c r="AR1015" i="6"/>
  <c r="AR1011" i="6"/>
  <c r="AR1007" i="6"/>
  <c r="AR1003" i="6"/>
  <c r="AR999" i="6"/>
  <c r="AR995" i="6"/>
  <c r="AR991" i="6"/>
  <c r="AR987" i="6"/>
  <c r="AR983" i="6"/>
  <c r="AR979" i="6"/>
  <c r="AR975" i="6"/>
  <c r="AR971" i="6"/>
  <c r="AR967" i="6"/>
  <c r="AR963" i="6"/>
  <c r="AR959" i="6"/>
  <c r="AR955" i="6"/>
  <c r="AR951" i="6"/>
  <c r="AR947" i="6"/>
  <c r="AR943" i="6"/>
  <c r="AR939" i="6"/>
  <c r="AR935" i="6"/>
  <c r="AR931" i="6"/>
  <c r="AR927" i="6"/>
  <c r="AR923" i="6"/>
  <c r="AR919" i="6"/>
  <c r="AR915" i="6"/>
  <c r="AR911" i="6"/>
  <c r="AR907" i="6"/>
  <c r="AR903" i="6"/>
  <c r="AR899" i="6"/>
  <c r="AR895" i="6"/>
  <c r="AR891" i="6"/>
  <c r="AR887" i="6"/>
  <c r="AR883" i="6"/>
  <c r="AR879" i="6"/>
  <c r="AR875" i="6"/>
  <c r="AR871" i="6"/>
  <c r="AR867" i="6"/>
  <c r="AR863" i="6"/>
  <c r="AR859" i="6"/>
  <c r="AR855" i="6"/>
  <c r="AR851" i="6"/>
  <c r="AR847" i="6"/>
  <c r="AR843" i="6"/>
  <c r="AR839" i="6"/>
  <c r="AR835" i="6"/>
  <c r="AR831" i="6"/>
  <c r="AR827" i="6"/>
  <c r="AR823" i="6"/>
  <c r="AR819" i="6"/>
  <c r="AR815" i="6"/>
  <c r="AR811" i="6"/>
  <c r="AR807" i="6"/>
  <c r="AR803" i="6"/>
  <c r="AR799" i="6"/>
  <c r="AR795" i="6"/>
  <c r="AR791" i="6"/>
  <c r="AR787" i="6"/>
  <c r="AR783" i="6"/>
  <c r="AR779" i="6"/>
  <c r="AR775" i="6"/>
  <c r="AR771" i="6"/>
  <c r="AR767" i="6"/>
  <c r="AR763" i="6"/>
  <c r="AR759" i="6"/>
  <c r="AR755" i="6"/>
  <c r="AR751" i="6"/>
  <c r="AR747" i="6"/>
  <c r="AR743" i="6"/>
  <c r="AR739" i="6"/>
  <c r="AR735" i="6"/>
  <c r="AR731" i="6"/>
  <c r="AR727" i="6"/>
  <c r="AR723" i="6"/>
  <c r="AR719" i="6"/>
  <c r="AR715" i="6"/>
  <c r="AR711" i="6"/>
  <c r="AR707" i="6"/>
  <c r="AR703" i="6"/>
  <c r="AR699" i="6"/>
  <c r="AR695" i="6"/>
  <c r="AR691" i="6"/>
  <c r="AR687" i="6"/>
  <c r="AR683" i="6"/>
  <c r="AR679" i="6"/>
  <c r="AR675" i="6"/>
  <c r="AR671" i="6"/>
  <c r="AR667" i="6"/>
  <c r="AR663" i="6"/>
  <c r="AR659" i="6"/>
  <c r="AR655" i="6"/>
  <c r="AR651" i="6"/>
  <c r="AR647" i="6"/>
  <c r="AR643" i="6"/>
  <c r="AR639" i="6"/>
  <c r="AR635" i="6"/>
  <c r="AR631" i="6"/>
  <c r="AR627" i="6"/>
  <c r="AR623" i="6"/>
  <c r="AR619" i="6"/>
  <c r="AR615" i="6"/>
  <c r="AR611" i="6"/>
  <c r="AR607" i="6"/>
  <c r="AR603" i="6"/>
  <c r="AR599" i="6"/>
  <c r="AR595" i="6"/>
  <c r="AR591" i="6"/>
  <c r="AR587" i="6"/>
  <c r="AR583" i="6"/>
  <c r="AR579" i="6"/>
  <c r="AR575" i="6"/>
  <c r="AR571" i="6"/>
  <c r="AR567" i="6"/>
  <c r="AR563" i="6"/>
  <c r="AR559" i="6"/>
  <c r="AR555" i="6"/>
  <c r="AR551" i="6"/>
  <c r="AR547" i="6"/>
  <c r="AR543" i="6"/>
  <c r="AR539" i="6"/>
  <c r="AR535" i="6"/>
  <c r="AR531" i="6"/>
  <c r="AR527" i="6"/>
  <c r="AR523" i="6"/>
  <c r="AR519" i="6"/>
  <c r="AR515" i="6"/>
  <c r="AR511" i="6"/>
  <c r="AR507" i="6"/>
  <c r="AR503" i="6"/>
  <c r="AR499" i="6"/>
  <c r="AR495" i="6"/>
  <c r="AR491" i="6"/>
  <c r="AR487" i="6"/>
  <c r="AR483" i="6"/>
  <c r="AR479" i="6"/>
  <c r="AR475" i="6"/>
  <c r="AR471" i="6"/>
  <c r="AR467" i="6"/>
  <c r="AR463" i="6"/>
  <c r="AR459" i="6"/>
  <c r="AR455" i="6"/>
  <c r="AR451" i="6"/>
  <c r="AR447" i="6"/>
  <c r="AR443" i="6"/>
  <c r="AR439" i="6"/>
  <c r="AR435" i="6"/>
  <c r="AR431" i="6"/>
  <c r="AR427" i="6"/>
  <c r="AR423" i="6"/>
  <c r="AR419" i="6"/>
  <c r="AR415" i="6"/>
  <c r="AR411" i="6"/>
  <c r="AR407" i="6"/>
  <c r="AR403" i="6"/>
  <c r="AR399" i="6"/>
  <c r="AR395" i="6"/>
  <c r="AR391" i="6"/>
  <c r="AR387" i="6"/>
  <c r="AR383" i="6"/>
  <c r="AR1941" i="6"/>
  <c r="AR1909" i="6"/>
  <c r="AR1877" i="6"/>
  <c r="AR1845" i="6"/>
  <c r="AR1813" i="6"/>
  <c r="AR1781" i="6"/>
  <c r="AR1749" i="6"/>
  <c r="AR1717" i="6"/>
  <c r="AR1685" i="6"/>
  <c r="AR1664" i="6"/>
  <c r="AR1643" i="6"/>
  <c r="AR1625" i="6"/>
  <c r="AR1615" i="6"/>
  <c r="AR1604" i="6"/>
  <c r="AR1593" i="6"/>
  <c r="AR1583" i="6"/>
  <c r="AR1572" i="6"/>
  <c r="AR1561" i="6"/>
  <c r="AR1551" i="6"/>
  <c r="AR1540" i="6"/>
  <c r="AR1529" i="6"/>
  <c r="AR1519" i="6"/>
  <c r="AR1508" i="6"/>
  <c r="AR1497" i="6"/>
  <c r="AR1487" i="6"/>
  <c r="AR1476" i="6"/>
  <c r="AR1465" i="6"/>
  <c r="AR1455" i="6"/>
  <c r="AR1444" i="6"/>
  <c r="AR1433" i="6"/>
  <c r="AR1423" i="6"/>
  <c r="AR1412" i="6"/>
  <c r="AR1401" i="6"/>
  <c r="AR1391" i="6"/>
  <c r="AR1380" i="6"/>
  <c r="AR1369" i="6"/>
  <c r="AR1359" i="6"/>
  <c r="AR1348" i="6"/>
  <c r="AR1337" i="6"/>
  <c r="AR1328" i="6"/>
  <c r="AR1320" i="6"/>
  <c r="AR1312" i="6"/>
  <c r="AR1304" i="6"/>
  <c r="AR1296" i="6"/>
  <c r="AR1288" i="6"/>
  <c r="AR1280" i="6"/>
  <c r="AR1272" i="6"/>
  <c r="AR1264" i="6"/>
  <c r="AR1256" i="6"/>
  <c r="AR1248" i="6"/>
  <c r="AR1240" i="6"/>
  <c r="AR1232" i="6"/>
  <c r="AR1224" i="6"/>
  <c r="AR1216" i="6"/>
  <c r="AR1208" i="6"/>
  <c r="AR1200" i="6"/>
  <c r="AR1192" i="6"/>
  <c r="AR1184" i="6"/>
  <c r="AR1176" i="6"/>
  <c r="AR1168" i="6"/>
  <c r="AR1160" i="6"/>
  <c r="AR1152" i="6"/>
  <c r="AR1144" i="6"/>
  <c r="AR1136" i="6"/>
  <c r="AR1128" i="6"/>
  <c r="AR1120" i="6"/>
  <c r="AR1112" i="6"/>
  <c r="AR1104" i="6"/>
  <c r="AR1096" i="6"/>
  <c r="AR1088" i="6"/>
  <c r="AR1080" i="6"/>
  <c r="AR1072" i="6"/>
  <c r="AR1064" i="6"/>
  <c r="AR1056" i="6"/>
  <c r="AR1048" i="6"/>
  <c r="AR1040" i="6"/>
  <c r="AR1032" i="6"/>
  <c r="AR1024" i="6"/>
  <c r="AR1016" i="6"/>
  <c r="AR1008" i="6"/>
  <c r="AR1000" i="6"/>
  <c r="AR992" i="6"/>
  <c r="AR984" i="6"/>
  <c r="AR976" i="6"/>
  <c r="AR968" i="6"/>
  <c r="AR960" i="6"/>
  <c r="AR952" i="6"/>
  <c r="AR944" i="6"/>
  <c r="AR936" i="6"/>
  <c r="AR928" i="6"/>
  <c r="AR920" i="6"/>
  <c r="AR912" i="6"/>
  <c r="AR904" i="6"/>
  <c r="AR896" i="6"/>
  <c r="AR888" i="6"/>
  <c r="AR880" i="6"/>
  <c r="AR872" i="6"/>
  <c r="AR864" i="6"/>
  <c r="AR856" i="6"/>
  <c r="AR848" i="6"/>
  <c r="AR840" i="6"/>
  <c r="AR832" i="6"/>
  <c r="AR824" i="6"/>
  <c r="AR816" i="6"/>
  <c r="AR808" i="6"/>
  <c r="AR800" i="6"/>
  <c r="AR792" i="6"/>
  <c r="AR784" i="6"/>
  <c r="AR776" i="6"/>
  <c r="AR768" i="6"/>
  <c r="AR760" i="6"/>
  <c r="AR752" i="6"/>
  <c r="AR744" i="6"/>
  <c r="AR736" i="6"/>
  <c r="AR728" i="6"/>
  <c r="AR720" i="6"/>
  <c r="AR712" i="6"/>
  <c r="AR704" i="6"/>
  <c r="AR696" i="6"/>
  <c r="AR688" i="6"/>
  <c r="AR680" i="6"/>
  <c r="AR672" i="6"/>
  <c r="AR664" i="6"/>
  <c r="AR656" i="6"/>
  <c r="AR648" i="6"/>
  <c r="AR640" i="6"/>
  <c r="AR634" i="6"/>
  <c r="AR629" i="6"/>
  <c r="AR624" i="6"/>
  <c r="AR618" i="6"/>
  <c r="AR613" i="6"/>
  <c r="AR608" i="6"/>
  <c r="AR602" i="6"/>
  <c r="AR597" i="6"/>
  <c r="AR592" i="6"/>
  <c r="AR586" i="6"/>
  <c r="AR581" i="6"/>
  <c r="AR576" i="6"/>
  <c r="AR570" i="6"/>
  <c r="AR565" i="6"/>
  <c r="AR560" i="6"/>
  <c r="AR554" i="6"/>
  <c r="AR549" i="6"/>
  <c r="AR544" i="6"/>
  <c r="AR538" i="6"/>
  <c r="AR533" i="6"/>
  <c r="AR528" i="6"/>
  <c r="AR522" i="6"/>
  <c r="AR517" i="6"/>
  <c r="AR512" i="6"/>
  <c r="AR506" i="6"/>
  <c r="AR501" i="6"/>
  <c r="AR496" i="6"/>
  <c r="AR490" i="6"/>
  <c r="AR485" i="6"/>
  <c r="AR480" i="6"/>
  <c r="AR474" i="6"/>
  <c r="AR469" i="6"/>
  <c r="AR464" i="6"/>
  <c r="AR458" i="6"/>
  <c r="AR453" i="6"/>
  <c r="AR448" i="6"/>
  <c r="AR442" i="6"/>
  <c r="AR437" i="6"/>
  <c r="AR432" i="6"/>
  <c r="AR426" i="6"/>
  <c r="AR421" i="6"/>
  <c r="AR416" i="6"/>
  <c r="AR410" i="6"/>
  <c r="AR405" i="6"/>
  <c r="AR400" i="6"/>
  <c r="AR394" i="6"/>
  <c r="AR389" i="6"/>
  <c r="AR384" i="6"/>
  <c r="AR379" i="6"/>
  <c r="AR375" i="6"/>
  <c r="AR371" i="6"/>
  <c r="AR367" i="6"/>
  <c r="AR363" i="6"/>
  <c r="AR359" i="6"/>
  <c r="AR355" i="6"/>
  <c r="AR351" i="6"/>
  <c r="AR347" i="6"/>
  <c r="AR343" i="6"/>
  <c r="AR339" i="6"/>
  <c r="AR335" i="6"/>
  <c r="AR331" i="6"/>
  <c r="AR327" i="6"/>
  <c r="AR323" i="6"/>
  <c r="AR319" i="6"/>
  <c r="AR315" i="6"/>
  <c r="AR311" i="6"/>
  <c r="AR307" i="6"/>
  <c r="AR303" i="6"/>
  <c r="AR299" i="6"/>
  <c r="AR295" i="6"/>
  <c r="AR291" i="6"/>
  <c r="AR287" i="6"/>
  <c r="AR283" i="6"/>
  <c r="AR279" i="6"/>
  <c r="AR275" i="6"/>
  <c r="AR271" i="6"/>
  <c r="AR267" i="6"/>
  <c r="AR263" i="6"/>
  <c r="AR259" i="6"/>
  <c r="AR255" i="6"/>
  <c r="AR251" i="6"/>
  <c r="AR247" i="6"/>
  <c r="AR243" i="6"/>
  <c r="AR239" i="6"/>
  <c r="AR235" i="6"/>
  <c r="AR231" i="6"/>
  <c r="AR227" i="6"/>
  <c r="AR223" i="6"/>
  <c r="AR219" i="6"/>
  <c r="AR215" i="6"/>
  <c r="AR211" i="6"/>
  <c r="AR207" i="6"/>
  <c r="AR203" i="6"/>
  <c r="AR199" i="6"/>
  <c r="AR195" i="6"/>
  <c r="AR191" i="6"/>
  <c r="AR187" i="6"/>
  <c r="AR183" i="6"/>
  <c r="AR179" i="6"/>
  <c r="AR175" i="6"/>
  <c r="AR171" i="6"/>
  <c r="AR167" i="6"/>
  <c r="AR163" i="6"/>
  <c r="AR159" i="6"/>
  <c r="AR155" i="6"/>
  <c r="AR151" i="6"/>
  <c r="AR147" i="6"/>
  <c r="AR143" i="6"/>
  <c r="AR139" i="6"/>
  <c r="AR135" i="6"/>
  <c r="AR131" i="6"/>
  <c r="AR127" i="6"/>
  <c r="AR123" i="6"/>
  <c r="AR119" i="6"/>
  <c r="AR115" i="6"/>
  <c r="AR111" i="6"/>
  <c r="AR107" i="6"/>
  <c r="AR103" i="6"/>
  <c r="AR99" i="6"/>
  <c r="AR95" i="6"/>
  <c r="AR91" i="6"/>
  <c r="AR87" i="6"/>
  <c r="AR83" i="6"/>
  <c r="AR79" i="6"/>
  <c r="AR75" i="6"/>
  <c r="AR71" i="6"/>
  <c r="AR67" i="6"/>
  <c r="AR1933" i="6"/>
  <c r="AR1901" i="6"/>
  <c r="AR1869" i="6"/>
  <c r="AR1837" i="6"/>
  <c r="AR1805" i="6"/>
  <c r="AR1773" i="6"/>
  <c r="AR1741" i="6"/>
  <c r="AR1709" i="6"/>
  <c r="AR1680" i="6"/>
  <c r="AR1659" i="6"/>
  <c r="AR1637" i="6"/>
  <c r="AR1623" i="6"/>
  <c r="AR1612" i="6"/>
  <c r="AR1601" i="6"/>
  <c r="AR1591" i="6"/>
  <c r="AR1580" i="6"/>
  <c r="AR1569" i="6"/>
  <c r="AR1559" i="6"/>
  <c r="AR1548" i="6"/>
  <c r="AR1537" i="6"/>
  <c r="AR1527" i="6"/>
  <c r="AR1516" i="6"/>
  <c r="AR1505" i="6"/>
  <c r="AR1495" i="6"/>
  <c r="AR1484" i="6"/>
  <c r="AR1473" i="6"/>
  <c r="AR1463" i="6"/>
  <c r="AR1452" i="6"/>
  <c r="AR1441" i="6"/>
  <c r="AR1431" i="6"/>
  <c r="AR1420" i="6"/>
  <c r="AR1409" i="6"/>
  <c r="AR1399" i="6"/>
  <c r="AR1388" i="6"/>
  <c r="AR1377" i="6"/>
  <c r="AR1367" i="6"/>
  <c r="AR1356" i="6"/>
  <c r="AR1345" i="6"/>
  <c r="AR1335" i="6"/>
  <c r="AR1326" i="6"/>
  <c r="AR1318" i="6"/>
  <c r="AR1310" i="6"/>
  <c r="AR1302" i="6"/>
  <c r="AR1294" i="6"/>
  <c r="AR1286" i="6"/>
  <c r="AR1278" i="6"/>
  <c r="AR1270" i="6"/>
  <c r="AR1262" i="6"/>
  <c r="AR1254" i="6"/>
  <c r="AR1246" i="6"/>
  <c r="AR1238" i="6"/>
  <c r="AR1230" i="6"/>
  <c r="AR1222" i="6"/>
  <c r="AR1214" i="6"/>
  <c r="AR1206" i="6"/>
  <c r="AR1198" i="6"/>
  <c r="AR1190" i="6"/>
  <c r="AR1182" i="6"/>
  <c r="AR1174" i="6"/>
  <c r="AR1166" i="6"/>
  <c r="AR1158" i="6"/>
  <c r="AR1150" i="6"/>
  <c r="AR1925" i="6"/>
  <c r="AR1893" i="6"/>
  <c r="AR1861" i="6"/>
  <c r="AR1829" i="6"/>
  <c r="AR1797" i="6"/>
  <c r="AR1765" i="6"/>
  <c r="AR1733" i="6"/>
  <c r="AR1701" i="6"/>
  <c r="AR1675" i="6"/>
  <c r="AR1653" i="6"/>
  <c r="AR1632" i="6"/>
  <c r="AR1620" i="6"/>
  <c r="AR1609" i="6"/>
  <c r="AR1599" i="6"/>
  <c r="AR1588" i="6"/>
  <c r="AR1577" i="6"/>
  <c r="AR1567" i="6"/>
  <c r="AR1556" i="6"/>
  <c r="AR1545" i="6"/>
  <c r="AR1535" i="6"/>
  <c r="AR1524" i="6"/>
  <c r="AR1513" i="6"/>
  <c r="AR1503" i="6"/>
  <c r="AR1492" i="6"/>
  <c r="AR1481" i="6"/>
  <c r="AR1471" i="6"/>
  <c r="AR1460" i="6"/>
  <c r="AR1449" i="6"/>
  <c r="AR1439" i="6"/>
  <c r="AR1428" i="6"/>
  <c r="AR1417" i="6"/>
  <c r="AR1407" i="6"/>
  <c r="AR1396" i="6"/>
  <c r="AR1385" i="6"/>
  <c r="AR1375" i="6"/>
  <c r="AR1364" i="6"/>
  <c r="AR1353" i="6"/>
  <c r="AR1343" i="6"/>
  <c r="AR1332" i="6"/>
  <c r="AR1324" i="6"/>
  <c r="AR1316" i="6"/>
  <c r="AR1308" i="6"/>
  <c r="AR1300" i="6"/>
  <c r="AR1292" i="6"/>
  <c r="AR1284" i="6"/>
  <c r="AR1276" i="6"/>
  <c r="AR1268" i="6"/>
  <c r="AR1260" i="6"/>
  <c r="AR1252" i="6"/>
  <c r="AR1244" i="6"/>
  <c r="AR1236" i="6"/>
  <c r="AR1228" i="6"/>
  <c r="AR1220" i="6"/>
  <c r="AR1212" i="6"/>
  <c r="AR1204" i="6"/>
  <c r="AR1196" i="6"/>
  <c r="AR1188" i="6"/>
  <c r="AR1180" i="6"/>
  <c r="AR1172" i="6"/>
  <c r="AR1164" i="6"/>
  <c r="AR1156" i="6"/>
  <c r="AR1148" i="6"/>
  <c r="AR1140" i="6"/>
  <c r="AR1132" i="6"/>
  <c r="AR1124" i="6"/>
  <c r="AR1116" i="6"/>
  <c r="AR1108" i="6"/>
  <c r="AR1100" i="6"/>
  <c r="AR1092" i="6"/>
  <c r="AR1084" i="6"/>
  <c r="AR1076" i="6"/>
  <c r="AR1068" i="6"/>
  <c r="AR1060" i="6"/>
  <c r="AR1052" i="6"/>
  <c r="AR1044" i="6"/>
  <c r="AR1036" i="6"/>
  <c r="AR1028" i="6"/>
  <c r="AR1020" i="6"/>
  <c r="AR1012" i="6"/>
  <c r="AR1004" i="6"/>
  <c r="AR996" i="6"/>
  <c r="AR988" i="6"/>
  <c r="AR980" i="6"/>
  <c r="AR972" i="6"/>
  <c r="AR964" i="6"/>
  <c r="AR956" i="6"/>
  <c r="AR948" i="6"/>
  <c r="AR940" i="6"/>
  <c r="AR932" i="6"/>
  <c r="AR924" i="6"/>
  <c r="AR916" i="6"/>
  <c r="AR908" i="6"/>
  <c r="AR900" i="6"/>
  <c r="AR892" i="6"/>
  <c r="AR884" i="6"/>
  <c r="AR876" i="6"/>
  <c r="AR868" i="6"/>
  <c r="AR860" i="6"/>
  <c r="AR852" i="6"/>
  <c r="AR844" i="6"/>
  <c r="AR836" i="6"/>
  <c r="AR828" i="6"/>
  <c r="AR820" i="6"/>
  <c r="AR812" i="6"/>
  <c r="AR804" i="6"/>
  <c r="AR796" i="6"/>
  <c r="AR788" i="6"/>
  <c r="AR780" i="6"/>
  <c r="AR772" i="6"/>
  <c r="AR764" i="6"/>
  <c r="AR756" i="6"/>
  <c r="AR748" i="6"/>
  <c r="AR740" i="6"/>
  <c r="AR732" i="6"/>
  <c r="AR724" i="6"/>
  <c r="AR716" i="6"/>
  <c r="AR708" i="6"/>
  <c r="AR700" i="6"/>
  <c r="AR692" i="6"/>
  <c r="AR684" i="6"/>
  <c r="AR676" i="6"/>
  <c r="AR668" i="6"/>
  <c r="AR660" i="6"/>
  <c r="AR652" i="6"/>
  <c r="AR644" i="6"/>
  <c r="AR637" i="6"/>
  <c r="AR632" i="6"/>
  <c r="AR626" i="6"/>
  <c r="AR621" i="6"/>
  <c r="AR616" i="6"/>
  <c r="AR610" i="6"/>
  <c r="AR605" i="6"/>
  <c r="AR600" i="6"/>
  <c r="AR594" i="6"/>
  <c r="AR589" i="6"/>
  <c r="AR584" i="6"/>
  <c r="AR578" i="6"/>
  <c r="AR573" i="6"/>
  <c r="AR568" i="6"/>
  <c r="AR562" i="6"/>
  <c r="AR557" i="6"/>
  <c r="AR552" i="6"/>
  <c r="AR546" i="6"/>
  <c r="AR541" i="6"/>
  <c r="AR536" i="6"/>
  <c r="AR530" i="6"/>
  <c r="AR525" i="6"/>
  <c r="AR520" i="6"/>
  <c r="AR514" i="6"/>
  <c r="AR509" i="6"/>
  <c r="AR504" i="6"/>
  <c r="AR498" i="6"/>
  <c r="AR493" i="6"/>
  <c r="AR488" i="6"/>
  <c r="AR482" i="6"/>
  <c r="AR477" i="6"/>
  <c r="AR472" i="6"/>
  <c r="AR466" i="6"/>
  <c r="AR461" i="6"/>
  <c r="AR456" i="6"/>
  <c r="AR450" i="6"/>
  <c r="AR445" i="6"/>
  <c r="AR440" i="6"/>
  <c r="AR434" i="6"/>
  <c r="AR429" i="6"/>
  <c r="AR424" i="6"/>
  <c r="AR418" i="6"/>
  <c r="AR413" i="6"/>
  <c r="AR408" i="6"/>
  <c r="AR402" i="6"/>
  <c r="AR397" i="6"/>
  <c r="AR392" i="6"/>
  <c r="AR386" i="6"/>
  <c r="AR381" i="6"/>
  <c r="AR377" i="6"/>
  <c r="AR373" i="6"/>
  <c r="AR369" i="6"/>
  <c r="AR365" i="6"/>
  <c r="AR361" i="6"/>
  <c r="AR357" i="6"/>
  <c r="AR353" i="6"/>
  <c r="AR349" i="6"/>
  <c r="AR345" i="6"/>
  <c r="AR341" i="6"/>
  <c r="AR337" i="6"/>
  <c r="AR333" i="6"/>
  <c r="AR329" i="6"/>
  <c r="AR325" i="6"/>
  <c r="AR321" i="6"/>
  <c r="AR317" i="6"/>
  <c r="AR313" i="6"/>
  <c r="AR309" i="6"/>
  <c r="AR305" i="6"/>
  <c r="AR301" i="6"/>
  <c r="AR297" i="6"/>
  <c r="AR293" i="6"/>
  <c r="AR289" i="6"/>
  <c r="AR285" i="6"/>
  <c r="AR281" i="6"/>
  <c r="AR277" i="6"/>
  <c r="AR273" i="6"/>
  <c r="AR269" i="6"/>
  <c r="AR265" i="6"/>
  <c r="AR261" i="6"/>
  <c r="AR257" i="6"/>
  <c r="AR253" i="6"/>
  <c r="AR249" i="6"/>
  <c r="AR245" i="6"/>
  <c r="AR241" i="6"/>
  <c r="AR237" i="6"/>
  <c r="AR233" i="6"/>
  <c r="AR229" i="6"/>
  <c r="AR225" i="6"/>
  <c r="AR221" i="6"/>
  <c r="AR217" i="6"/>
  <c r="AR213" i="6"/>
  <c r="AR209" i="6"/>
  <c r="AR205" i="6"/>
  <c r="AR201" i="6"/>
  <c r="AR197" i="6"/>
  <c r="AR193" i="6"/>
  <c r="AR189" i="6"/>
  <c r="AR185" i="6"/>
  <c r="AR181" i="6"/>
  <c r="AR177" i="6"/>
  <c r="AR173" i="6"/>
  <c r="AR169" i="6"/>
  <c r="AR165" i="6"/>
  <c r="AR161" i="6"/>
  <c r="AR157" i="6"/>
  <c r="AR153" i="6"/>
  <c r="AR149" i="6"/>
  <c r="AR145" i="6"/>
  <c r="AR141" i="6"/>
  <c r="AR137" i="6"/>
  <c r="AR133" i="6"/>
  <c r="AR129" i="6"/>
  <c r="AR125" i="6"/>
  <c r="AR121" i="6"/>
  <c r="AR117" i="6"/>
  <c r="AR113" i="6"/>
  <c r="AR109" i="6"/>
  <c r="AR105" i="6"/>
  <c r="AR101" i="6"/>
  <c r="AR97" i="6"/>
  <c r="AR93" i="6"/>
  <c r="AR89" i="6"/>
  <c r="AR85" i="6"/>
  <c r="AR81" i="6"/>
  <c r="AR77" i="6"/>
  <c r="AR73" i="6"/>
  <c r="AR69" i="6"/>
  <c r="AR1949" i="6"/>
  <c r="AR1917" i="6"/>
  <c r="AR1885" i="6"/>
  <c r="AR1853" i="6"/>
  <c r="AR1821" i="6"/>
  <c r="AR1789" i="6"/>
  <c r="AR1757" i="6"/>
  <c r="AR1725" i="6"/>
  <c r="AR1693" i="6"/>
  <c r="AR1669" i="6"/>
  <c r="AR1648" i="6"/>
  <c r="AR1628" i="6"/>
  <c r="AR1617" i="6"/>
  <c r="AR1607" i="6"/>
  <c r="AR1596" i="6"/>
  <c r="AR1585" i="6"/>
  <c r="AR1575" i="6"/>
  <c r="AR1564" i="6"/>
  <c r="AR1553" i="6"/>
  <c r="AR1543" i="6"/>
  <c r="AR1532" i="6"/>
  <c r="AR1521" i="6"/>
  <c r="AR1511" i="6"/>
  <c r="AR1500" i="6"/>
  <c r="AR1489" i="6"/>
  <c r="AR1479" i="6"/>
  <c r="AR1468" i="6"/>
  <c r="AR1457" i="6"/>
  <c r="AR1447" i="6"/>
  <c r="AR1436" i="6"/>
  <c r="AR1425" i="6"/>
  <c r="AR1415" i="6"/>
  <c r="AR1404" i="6"/>
  <c r="AR1393" i="6"/>
  <c r="AR1383" i="6"/>
  <c r="AR1372" i="6"/>
  <c r="AR1361" i="6"/>
  <c r="AR1351" i="6"/>
  <c r="AR1340" i="6"/>
  <c r="AR1330" i="6"/>
  <c r="AR1322" i="6"/>
  <c r="AR1314" i="6"/>
  <c r="AR1306" i="6"/>
  <c r="AR1298" i="6"/>
  <c r="AR1290" i="6"/>
  <c r="AR1282" i="6"/>
  <c r="AR1274" i="6"/>
  <c r="AR1266" i="6"/>
  <c r="AR1258" i="6"/>
  <c r="AR1250" i="6"/>
  <c r="AR1242" i="6"/>
  <c r="AR1234" i="6"/>
  <c r="AR1226" i="6"/>
  <c r="AR1218" i="6"/>
  <c r="AR1210" i="6"/>
  <c r="AR1202" i="6"/>
  <c r="AR1194" i="6"/>
  <c r="AR1186" i="6"/>
  <c r="AR1178" i="6"/>
  <c r="AR1170" i="6"/>
  <c r="AR1162" i="6"/>
  <c r="AR1154" i="6"/>
  <c r="AR1146" i="6"/>
  <c r="AR1142" i="6"/>
  <c r="AR1126" i="6"/>
  <c r="AR1110" i="6"/>
  <c r="AR1094" i="6"/>
  <c r="AR1078" i="6"/>
  <c r="AR1062" i="6"/>
  <c r="AR1046" i="6"/>
  <c r="AR1030" i="6"/>
  <c r="AR1014" i="6"/>
  <c r="AR998" i="6"/>
  <c r="AR982" i="6"/>
  <c r="AR966" i="6"/>
  <c r="AR950" i="6"/>
  <c r="AR934" i="6"/>
  <c r="AR918" i="6"/>
  <c r="AR902" i="6"/>
  <c r="AR886" i="6"/>
  <c r="AR870" i="6"/>
  <c r="AR854" i="6"/>
  <c r="AR838" i="6"/>
  <c r="AR822" i="6"/>
  <c r="AR806" i="6"/>
  <c r="AR790" i="6"/>
  <c r="AR774" i="6"/>
  <c r="AR758" i="6"/>
  <c r="AR742" i="6"/>
  <c r="AR726" i="6"/>
  <c r="AR710" i="6"/>
  <c r="AR694" i="6"/>
  <c r="AR678" i="6"/>
  <c r="AR662" i="6"/>
  <c r="AR646" i="6"/>
  <c r="AR633" i="6"/>
  <c r="AR622" i="6"/>
  <c r="AR612" i="6"/>
  <c r="AR601" i="6"/>
  <c r="AR590" i="6"/>
  <c r="AR580" i="6"/>
  <c r="AR569" i="6"/>
  <c r="AR558" i="6"/>
  <c r="AR548" i="6"/>
  <c r="AR537" i="6"/>
  <c r="AR526" i="6"/>
  <c r="AR516" i="6"/>
  <c r="AR505" i="6"/>
  <c r="AR494" i="6"/>
  <c r="AR484" i="6"/>
  <c r="AR473" i="6"/>
  <c r="AR462" i="6"/>
  <c r="AR452" i="6"/>
  <c r="AR441" i="6"/>
  <c r="AR430" i="6"/>
  <c r="AR420" i="6"/>
  <c r="AR409" i="6"/>
  <c r="AR398" i="6"/>
  <c r="AR388" i="6"/>
  <c r="AR378" i="6"/>
  <c r="AR370" i="6"/>
  <c r="AR362" i="6"/>
  <c r="AR354" i="6"/>
  <c r="AR346" i="6"/>
  <c r="AR338" i="6"/>
  <c r="AR330" i="6"/>
  <c r="AR322" i="6"/>
  <c r="AR314" i="6"/>
  <c r="AR306" i="6"/>
  <c r="AR298" i="6"/>
  <c r="AR290" i="6"/>
  <c r="AR282" i="6"/>
  <c r="AR274" i="6"/>
  <c r="AR266" i="6"/>
  <c r="AR258" i="6"/>
  <c r="AR250" i="6"/>
  <c r="AR242" i="6"/>
  <c r="AR234" i="6"/>
  <c r="AR226" i="6"/>
  <c r="AR218" i="6"/>
  <c r="AR210" i="6"/>
  <c r="AR202" i="6"/>
  <c r="AR194" i="6"/>
  <c r="AR186" i="6"/>
  <c r="AR178" i="6"/>
  <c r="AR170" i="6"/>
  <c r="AR162" i="6"/>
  <c r="AR154" i="6"/>
  <c r="AR146" i="6"/>
  <c r="AR138" i="6"/>
  <c r="AR130" i="6"/>
  <c r="AR122" i="6"/>
  <c r="AR114" i="6"/>
  <c r="AR106" i="6"/>
  <c r="AR98" i="6"/>
  <c r="AR90" i="6"/>
  <c r="AR82" i="6"/>
  <c r="AR74" i="6"/>
  <c r="AR66" i="6"/>
  <c r="AR1118" i="6"/>
  <c r="AR1086" i="6"/>
  <c r="AR1054" i="6"/>
  <c r="AR1022" i="6"/>
  <c r="AR990" i="6"/>
  <c r="AR958" i="6"/>
  <c r="AR926" i="6"/>
  <c r="AR894" i="6"/>
  <c r="AR862" i="6"/>
  <c r="AR830" i="6"/>
  <c r="AR798" i="6"/>
  <c r="AR766" i="6"/>
  <c r="AR734" i="6"/>
  <c r="AR702" i="6"/>
  <c r="AR670" i="6"/>
  <c r="AR638" i="6"/>
  <c r="AR628" i="6"/>
  <c r="AR606" i="6"/>
  <c r="AR585" i="6"/>
  <c r="AR564" i="6"/>
  <c r="AR542" i="6"/>
  <c r="AR521" i="6"/>
  <c r="AR500" i="6"/>
  <c r="AR478" i="6"/>
  <c r="AR446" i="6"/>
  <c r="AR425" i="6"/>
  <c r="AR404" i="6"/>
  <c r="AR382" i="6"/>
  <c r="AR366" i="6"/>
  <c r="AR350" i="6"/>
  <c r="AR334" i="6"/>
  <c r="AR318" i="6"/>
  <c r="AR302" i="6"/>
  <c r="AR286" i="6"/>
  <c r="AR270" i="6"/>
  <c r="AR254" i="6"/>
  <c r="AR238" i="6"/>
  <c r="AR222" i="6"/>
  <c r="AR206" i="6"/>
  <c r="AR190" i="6"/>
  <c r="AR174" i="6"/>
  <c r="AR158" i="6"/>
  <c r="AR142" i="6"/>
  <c r="AR126" i="6"/>
  <c r="AR110" i="6"/>
  <c r="AR94" i="6"/>
  <c r="AR78" i="6"/>
  <c r="AR1130" i="6"/>
  <c r="AR1114" i="6"/>
  <c r="AR1098" i="6"/>
  <c r="AR1082" i="6"/>
  <c r="AR1066" i="6"/>
  <c r="AR1050" i="6"/>
  <c r="AR1034" i="6"/>
  <c r="AR1018" i="6"/>
  <c r="AR1002" i="6"/>
  <c r="AR986" i="6"/>
  <c r="AR970" i="6"/>
  <c r="AR954" i="6"/>
  <c r="AR938" i="6"/>
  <c r="AR922" i="6"/>
  <c r="AR906" i="6"/>
  <c r="AR890" i="6"/>
  <c r="AR874" i="6"/>
  <c r="AR858" i="6"/>
  <c r="AR842" i="6"/>
  <c r="AR826" i="6"/>
  <c r="AR810" i="6"/>
  <c r="AR794" i="6"/>
  <c r="AR778" i="6"/>
  <c r="AR762" i="6"/>
  <c r="AR746" i="6"/>
  <c r="AR730" i="6"/>
  <c r="AR714" i="6"/>
  <c r="AR698" i="6"/>
  <c r="AR682" i="6"/>
  <c r="AR666" i="6"/>
  <c r="AR650" i="6"/>
  <c r="AR636" i="6"/>
  <c r="AR625" i="6"/>
  <c r="AR614" i="6"/>
  <c r="AR604" i="6"/>
  <c r="AR593" i="6"/>
  <c r="AR582" i="6"/>
  <c r="AR572" i="6"/>
  <c r="AR561" i="6"/>
  <c r="AR550" i="6"/>
  <c r="AR540" i="6"/>
  <c r="AR529" i="6"/>
  <c r="AR518" i="6"/>
  <c r="AR508" i="6"/>
  <c r="AR497" i="6"/>
  <c r="AR486" i="6"/>
  <c r="AR476" i="6"/>
  <c r="AR465" i="6"/>
  <c r="AR454" i="6"/>
  <c r="AR444" i="6"/>
  <c r="AR433" i="6"/>
  <c r="AR422" i="6"/>
  <c r="AR412" i="6"/>
  <c r="AR401" i="6"/>
  <c r="AR390" i="6"/>
  <c r="AR380" i="6"/>
  <c r="AR372" i="6"/>
  <c r="AR364" i="6"/>
  <c r="AR356" i="6"/>
  <c r="AR348" i="6"/>
  <c r="AR340" i="6"/>
  <c r="AR332" i="6"/>
  <c r="AR316" i="6"/>
  <c r="AR308" i="6"/>
  <c r="AR300" i="6"/>
  <c r="AR292" i="6"/>
  <c r="AR284" i="6"/>
  <c r="AR276" i="6"/>
  <c r="AR268" i="6"/>
  <c r="AR252" i="6"/>
  <c r="AR244" i="6"/>
  <c r="AR228" i="6"/>
  <c r="AR212" i="6"/>
  <c r="AR196" i="6"/>
  <c r="AR180" i="6"/>
  <c r="AR164" i="6"/>
  <c r="AR148" i="6"/>
  <c r="AR132" i="6"/>
  <c r="AR116" i="6"/>
  <c r="AR100" i="6"/>
  <c r="AR84" i="6"/>
  <c r="AR68" i="6"/>
  <c r="AR1138" i="6"/>
  <c r="AR1122" i="6"/>
  <c r="AR1106" i="6"/>
  <c r="AR1090" i="6"/>
  <c r="AR1074" i="6"/>
  <c r="AR1058" i="6"/>
  <c r="AR1042" i="6"/>
  <c r="AR1026" i="6"/>
  <c r="AR1010" i="6"/>
  <c r="AR994" i="6"/>
  <c r="AR978" i="6"/>
  <c r="AR962" i="6"/>
  <c r="AR946" i="6"/>
  <c r="AR930" i="6"/>
  <c r="AR914" i="6"/>
  <c r="AR898" i="6"/>
  <c r="AR882" i="6"/>
  <c r="AR866" i="6"/>
  <c r="AR850" i="6"/>
  <c r="AR834" i="6"/>
  <c r="AR818" i="6"/>
  <c r="AR802" i="6"/>
  <c r="AR786" i="6"/>
  <c r="AR770" i="6"/>
  <c r="AR754" i="6"/>
  <c r="AR738" i="6"/>
  <c r="AR722" i="6"/>
  <c r="AR706" i="6"/>
  <c r="AR690" i="6"/>
  <c r="AR674" i="6"/>
  <c r="AR658" i="6"/>
  <c r="AR642" i="6"/>
  <c r="AR630" i="6"/>
  <c r="AR620" i="6"/>
  <c r="AR609" i="6"/>
  <c r="AR598" i="6"/>
  <c r="AR588" i="6"/>
  <c r="AR577" i="6"/>
  <c r="AR566" i="6"/>
  <c r="AR556" i="6"/>
  <c r="AR545" i="6"/>
  <c r="AR534" i="6"/>
  <c r="AR524" i="6"/>
  <c r="AR513" i="6"/>
  <c r="AR502" i="6"/>
  <c r="AR492" i="6"/>
  <c r="AR481" i="6"/>
  <c r="AR470" i="6"/>
  <c r="AR460" i="6"/>
  <c r="AR449" i="6"/>
  <c r="AR438" i="6"/>
  <c r="AR428" i="6"/>
  <c r="AR417" i="6"/>
  <c r="AR406" i="6"/>
  <c r="AR396" i="6"/>
  <c r="AR385" i="6"/>
  <c r="AR376" i="6"/>
  <c r="AR368" i="6"/>
  <c r="AR360" i="6"/>
  <c r="AR352" i="6"/>
  <c r="AR344" i="6"/>
  <c r="AR336" i="6"/>
  <c r="AR328" i="6"/>
  <c r="AR320" i="6"/>
  <c r="AR312" i="6"/>
  <c r="AR304" i="6"/>
  <c r="AR296" i="6"/>
  <c r="AR288" i="6"/>
  <c r="AR280" i="6"/>
  <c r="AR272" i="6"/>
  <c r="AR264" i="6"/>
  <c r="AR256" i="6"/>
  <c r="AR248" i="6"/>
  <c r="AR240" i="6"/>
  <c r="AR232" i="6"/>
  <c r="AR224" i="6"/>
  <c r="AR216" i="6"/>
  <c r="AR208" i="6"/>
  <c r="AR200" i="6"/>
  <c r="AR192" i="6"/>
  <c r="AR184" i="6"/>
  <c r="AR176" i="6"/>
  <c r="AR168" i="6"/>
  <c r="AR160" i="6"/>
  <c r="AR152" i="6"/>
  <c r="AR144" i="6"/>
  <c r="AR136" i="6"/>
  <c r="AR128" i="6"/>
  <c r="AR120" i="6"/>
  <c r="AR112" i="6"/>
  <c r="AR104" i="6"/>
  <c r="AR96" i="6"/>
  <c r="AR88" i="6"/>
  <c r="AR80" i="6"/>
  <c r="AR72" i="6"/>
  <c r="AR1134" i="6"/>
  <c r="AR1102" i="6"/>
  <c r="AR1070" i="6"/>
  <c r="AR1038" i="6"/>
  <c r="AR1006" i="6"/>
  <c r="AR974" i="6"/>
  <c r="AR942" i="6"/>
  <c r="AR910" i="6"/>
  <c r="AR878" i="6"/>
  <c r="AR846" i="6"/>
  <c r="AR814" i="6"/>
  <c r="AR782" i="6"/>
  <c r="AR750" i="6"/>
  <c r="AR718" i="6"/>
  <c r="AR686" i="6"/>
  <c r="AR654" i="6"/>
  <c r="AR617" i="6"/>
  <c r="AR596" i="6"/>
  <c r="AR574" i="6"/>
  <c r="AR553" i="6"/>
  <c r="AR532" i="6"/>
  <c r="AR510" i="6"/>
  <c r="AR489" i="6"/>
  <c r="AR468" i="6"/>
  <c r="AR457" i="6"/>
  <c r="AR436" i="6"/>
  <c r="AR414" i="6"/>
  <c r="AR393" i="6"/>
  <c r="AR374" i="6"/>
  <c r="AR358" i="6"/>
  <c r="AR342" i="6"/>
  <c r="AR326" i="6"/>
  <c r="AR310" i="6"/>
  <c r="AR294" i="6"/>
  <c r="AR278" i="6"/>
  <c r="AR262" i="6"/>
  <c r="AR246" i="6"/>
  <c r="AR230" i="6"/>
  <c r="AR214" i="6"/>
  <c r="AR198" i="6"/>
  <c r="AR182" i="6"/>
  <c r="AR166" i="6"/>
  <c r="AR150" i="6"/>
  <c r="AR134" i="6"/>
  <c r="AR118" i="6"/>
  <c r="AR102" i="6"/>
  <c r="AR86" i="6"/>
  <c r="AR70" i="6"/>
  <c r="AR324" i="6"/>
  <c r="AR260" i="6"/>
  <c r="AR236" i="6"/>
  <c r="AR220" i="6"/>
  <c r="AR204" i="6"/>
  <c r="AR188" i="6"/>
  <c r="AR172" i="6"/>
  <c r="AR156" i="6"/>
  <c r="AR140" i="6"/>
  <c r="AR124" i="6"/>
  <c r="AR108" i="6"/>
  <c r="AR92" i="6"/>
  <c r="AR76" i="6"/>
  <c r="U2" i="6"/>
  <c r="AO2" i="6"/>
  <c r="AO1" i="6" s="1"/>
  <c r="AI2" i="6"/>
  <c r="AI3" i="6" s="1"/>
  <c r="AI4" i="6" s="1"/>
  <c r="AI5" i="6" s="1"/>
  <c r="AI6" i="6" s="1"/>
  <c r="AI7" i="6" s="1"/>
  <c r="AI8" i="6" s="1"/>
  <c r="AI9" i="6" s="1"/>
  <c r="AI10" i="6" s="1"/>
  <c r="AI11" i="6" s="1"/>
  <c r="AI12" i="6" s="1"/>
  <c r="AI13" i="6" s="1"/>
  <c r="AI14" i="6" s="1"/>
  <c r="AI15" i="6" s="1"/>
  <c r="AI16" i="6" s="1"/>
  <c r="AI17" i="6" s="1"/>
  <c r="AI18" i="6" s="1"/>
  <c r="AI19" i="6" s="1"/>
  <c r="AI20" i="6" s="1"/>
  <c r="AI21" i="6" s="1"/>
  <c r="AI22" i="6" s="1"/>
  <c r="AI23" i="6" s="1"/>
  <c r="AI24" i="6" s="1"/>
  <c r="AI25" i="6" s="1"/>
  <c r="AI26" i="6" s="1"/>
  <c r="AI27" i="6" s="1"/>
  <c r="AI28" i="6" s="1"/>
  <c r="AI29" i="6" s="1"/>
  <c r="AI30" i="6" s="1"/>
  <c r="AI31" i="6" s="1"/>
  <c r="AI32" i="6" s="1"/>
  <c r="AI33" i="6" s="1"/>
  <c r="AI34" i="6" s="1"/>
  <c r="AI35" i="6" s="1"/>
  <c r="AI36" i="6" s="1"/>
  <c r="AI37" i="6" s="1"/>
  <c r="AI38" i="6" s="1"/>
  <c r="AI39" i="6" s="1"/>
  <c r="AI40" i="6" s="1"/>
  <c r="AI41" i="6" s="1"/>
  <c r="AI42" i="6" s="1"/>
  <c r="AI43" i="6" s="1"/>
  <c r="AI44" i="6" s="1"/>
  <c r="AI45" i="6" s="1"/>
  <c r="AI46" i="6" s="1"/>
  <c r="AI47" i="6" s="1"/>
  <c r="AI48" i="6" s="1"/>
  <c r="AI49" i="6" s="1"/>
  <c r="AI50" i="6" s="1"/>
  <c r="AI51" i="6" s="1"/>
  <c r="AI52" i="6" s="1"/>
  <c r="AI53" i="6" s="1"/>
  <c r="AI54" i="6" s="1"/>
  <c r="AI55" i="6" s="1"/>
  <c r="AI56" i="6" s="1"/>
  <c r="AI57" i="6" s="1"/>
  <c r="AI58" i="6" s="1"/>
  <c r="AI59" i="6" s="1"/>
  <c r="AI60" i="6" s="1"/>
  <c r="AI61" i="6" s="1"/>
  <c r="AI62" i="6" s="1"/>
  <c r="AI63" i="6" s="1"/>
  <c r="AI64" i="6" s="1"/>
  <c r="AI65" i="6" s="1"/>
  <c r="AI66" i="6" s="1"/>
  <c r="AI67" i="6" s="1"/>
  <c r="AI68" i="6" s="1"/>
  <c r="AI69" i="6" s="1"/>
  <c r="AI70" i="6" s="1"/>
  <c r="AI71" i="6" s="1"/>
  <c r="AI72" i="6" s="1"/>
  <c r="AI73" i="6" s="1"/>
  <c r="AI74" i="6" s="1"/>
  <c r="AI75" i="6" s="1"/>
  <c r="AI76" i="6" s="1"/>
  <c r="AI77" i="6" s="1"/>
  <c r="AI78" i="6" s="1"/>
  <c r="AI79" i="6" s="1"/>
  <c r="AI80" i="6" s="1"/>
  <c r="AI81" i="6" s="1"/>
  <c r="AI82" i="6" s="1"/>
  <c r="AI83" i="6" s="1"/>
  <c r="AI84" i="6" s="1"/>
  <c r="AI85" i="6" s="1"/>
  <c r="AI86" i="6" s="1"/>
  <c r="AI87" i="6" s="1"/>
  <c r="AI88" i="6" s="1"/>
  <c r="AI89" i="6" s="1"/>
  <c r="AI90" i="6" s="1"/>
  <c r="AI91" i="6" s="1"/>
  <c r="AI92" i="6" s="1"/>
  <c r="AI93" i="6" s="1"/>
  <c r="AI94" i="6" s="1"/>
  <c r="AI95" i="6" s="1"/>
  <c r="AI96" i="6" s="1"/>
  <c r="AI97" i="6" s="1"/>
  <c r="AI98" i="6" s="1"/>
  <c r="AI99" i="6" s="1"/>
  <c r="AI100" i="6" s="1"/>
  <c r="AI101" i="6" s="1"/>
  <c r="AI102" i="6" s="1"/>
  <c r="AI103" i="6" s="1"/>
  <c r="AI104" i="6" s="1"/>
  <c r="AI105" i="6" s="1"/>
  <c r="AI106" i="6" s="1"/>
  <c r="AI107" i="6" s="1"/>
  <c r="AI108" i="6" s="1"/>
  <c r="AI109" i="6" s="1"/>
  <c r="AI110" i="6" s="1"/>
  <c r="AI111" i="6" s="1"/>
  <c r="AI112" i="6" s="1"/>
  <c r="AI113" i="6" s="1"/>
  <c r="AI114" i="6" s="1"/>
  <c r="AI115" i="6" s="1"/>
  <c r="AI116" i="6" s="1"/>
  <c r="AI117" i="6" s="1"/>
  <c r="AI118" i="6" s="1"/>
  <c r="AI119" i="6" s="1"/>
  <c r="AI120" i="6" s="1"/>
  <c r="AI121" i="6" s="1"/>
  <c r="AI122" i="6" s="1"/>
  <c r="AI123" i="6" s="1"/>
  <c r="AI124" i="6" s="1"/>
  <c r="AI125" i="6" s="1"/>
  <c r="AI126" i="6" s="1"/>
  <c r="AI127" i="6" s="1"/>
  <c r="AI128" i="6" s="1"/>
  <c r="AI129" i="6" s="1"/>
  <c r="AI130" i="6" s="1"/>
  <c r="AI131" i="6" s="1"/>
  <c r="AI132" i="6" s="1"/>
  <c r="AI133" i="6" s="1"/>
  <c r="AI134" i="6" s="1"/>
  <c r="AI135" i="6" s="1"/>
  <c r="AI136" i="6" s="1"/>
  <c r="AI137" i="6" s="1"/>
  <c r="AI138" i="6" s="1"/>
  <c r="AI139" i="6" s="1"/>
  <c r="AI140" i="6" s="1"/>
  <c r="AI141" i="6" s="1"/>
  <c r="AI142" i="6" s="1"/>
  <c r="AI143" i="6" s="1"/>
  <c r="AI144" i="6" s="1"/>
  <c r="AI145" i="6" s="1"/>
  <c r="AI146" i="6" s="1"/>
  <c r="AI147" i="6" s="1"/>
  <c r="AI148" i="6" s="1"/>
  <c r="AI149" i="6" s="1"/>
  <c r="AI150" i="6" s="1"/>
  <c r="AI151" i="6" s="1"/>
  <c r="AI152" i="6" s="1"/>
  <c r="AI153" i="6" s="1"/>
  <c r="AI154" i="6" s="1"/>
  <c r="AI155" i="6" s="1"/>
  <c r="AI156" i="6" s="1"/>
  <c r="AI157" i="6" s="1"/>
  <c r="AI158" i="6" s="1"/>
  <c r="AI159" i="6" s="1"/>
  <c r="AI160" i="6" s="1"/>
  <c r="AI161" i="6" s="1"/>
  <c r="AI162" i="6" s="1"/>
  <c r="AI163" i="6" s="1"/>
  <c r="AI164" i="6" s="1"/>
  <c r="AI165" i="6" s="1"/>
  <c r="AI166" i="6" s="1"/>
  <c r="AI167" i="6" s="1"/>
  <c r="AI168" i="6" s="1"/>
  <c r="AI169" i="6" s="1"/>
  <c r="AI170" i="6" s="1"/>
  <c r="AI171" i="6" s="1"/>
  <c r="AI172" i="6" s="1"/>
  <c r="AI173" i="6" s="1"/>
  <c r="AI174" i="6" s="1"/>
  <c r="AI175" i="6" s="1"/>
  <c r="AI176" i="6" s="1"/>
  <c r="AI177" i="6" s="1"/>
  <c r="AI178" i="6" s="1"/>
  <c r="AI179" i="6" s="1"/>
  <c r="AI180" i="6" s="1"/>
  <c r="AI181" i="6" s="1"/>
  <c r="AI182" i="6" s="1"/>
  <c r="AI183" i="6" s="1"/>
  <c r="AI184" i="6" s="1"/>
  <c r="AI185" i="6" s="1"/>
  <c r="AI186" i="6" s="1"/>
  <c r="AI187" i="6" s="1"/>
  <c r="AI188" i="6" s="1"/>
  <c r="AI189" i="6" s="1"/>
  <c r="AI190" i="6" s="1"/>
  <c r="AI191" i="6" s="1"/>
  <c r="AI192" i="6" s="1"/>
  <c r="AI193" i="6" s="1"/>
  <c r="AI194" i="6" s="1"/>
  <c r="AI195" i="6" s="1"/>
  <c r="AI196" i="6" s="1"/>
  <c r="AI197" i="6" s="1"/>
  <c r="AI198" i="6" s="1"/>
  <c r="AI199" i="6" s="1"/>
  <c r="AI200" i="6" s="1"/>
  <c r="AI201" i="6" s="1"/>
  <c r="AI202" i="6" s="1"/>
  <c r="AI203" i="6" s="1"/>
  <c r="AI204" i="6" s="1"/>
  <c r="AI205" i="6" s="1"/>
  <c r="AI206" i="6" s="1"/>
  <c r="AI207" i="6" s="1"/>
  <c r="AI208" i="6" s="1"/>
  <c r="AI209" i="6" s="1"/>
  <c r="AI210" i="6" s="1"/>
  <c r="AI211" i="6" s="1"/>
  <c r="AI212" i="6" s="1"/>
  <c r="AI213" i="6" s="1"/>
  <c r="AI214" i="6" s="1"/>
  <c r="AI215" i="6" s="1"/>
  <c r="AI216" i="6" s="1"/>
  <c r="AI217" i="6" s="1"/>
  <c r="AI218" i="6" s="1"/>
  <c r="AI219" i="6" s="1"/>
  <c r="AI220" i="6" s="1"/>
  <c r="AI221" i="6" s="1"/>
  <c r="AI222" i="6" s="1"/>
  <c r="AI223" i="6" s="1"/>
  <c r="AI224" i="6" s="1"/>
  <c r="AI225" i="6" s="1"/>
  <c r="AI226" i="6" s="1"/>
  <c r="AI227" i="6" s="1"/>
  <c r="AI228" i="6" s="1"/>
  <c r="AI229" i="6" s="1"/>
  <c r="AI230" i="6" s="1"/>
  <c r="AI231" i="6" s="1"/>
  <c r="AI232" i="6" s="1"/>
  <c r="AI233" i="6" s="1"/>
  <c r="AI234" i="6" s="1"/>
  <c r="AI235" i="6" s="1"/>
  <c r="AI236" i="6" s="1"/>
  <c r="AI237" i="6" s="1"/>
  <c r="AI238" i="6" s="1"/>
  <c r="AI239" i="6" s="1"/>
  <c r="AI240" i="6" s="1"/>
  <c r="AI241" i="6" s="1"/>
  <c r="AI242" i="6" s="1"/>
  <c r="AI243" i="6" s="1"/>
  <c r="AI244" i="6" s="1"/>
  <c r="AI245" i="6" s="1"/>
  <c r="AI246" i="6" s="1"/>
  <c r="AI247" i="6" s="1"/>
  <c r="AI248" i="6" s="1"/>
  <c r="AI249" i="6" s="1"/>
  <c r="AI250" i="6" s="1"/>
  <c r="AI251" i="6" s="1"/>
  <c r="AI252" i="6" s="1"/>
  <c r="AI253" i="6" s="1"/>
  <c r="AI254" i="6" s="1"/>
  <c r="AI255" i="6" s="1"/>
  <c r="AI256" i="6" s="1"/>
  <c r="AI257" i="6" s="1"/>
  <c r="AI258" i="6" s="1"/>
  <c r="AI259" i="6" s="1"/>
  <c r="AI260" i="6" s="1"/>
  <c r="AI261" i="6" s="1"/>
  <c r="AI262" i="6" s="1"/>
  <c r="AI263" i="6" s="1"/>
  <c r="AI264" i="6" s="1"/>
  <c r="AI265" i="6" s="1"/>
  <c r="AI266" i="6" s="1"/>
  <c r="AI267" i="6" s="1"/>
  <c r="AI268" i="6" s="1"/>
  <c r="AI269" i="6" s="1"/>
  <c r="AI270" i="6" s="1"/>
  <c r="AI271" i="6" s="1"/>
  <c r="AI272" i="6" s="1"/>
  <c r="AI273" i="6" s="1"/>
  <c r="AI274" i="6" s="1"/>
  <c r="AI275" i="6" s="1"/>
  <c r="AI276" i="6" s="1"/>
  <c r="AI277" i="6" s="1"/>
  <c r="AI278" i="6" s="1"/>
  <c r="AI279" i="6" s="1"/>
  <c r="AI280" i="6" s="1"/>
  <c r="AI281" i="6" s="1"/>
  <c r="AI282" i="6" s="1"/>
  <c r="AI283" i="6" s="1"/>
  <c r="AI284" i="6" s="1"/>
  <c r="AI285" i="6" s="1"/>
  <c r="AI286" i="6" s="1"/>
  <c r="AI287" i="6" s="1"/>
  <c r="AI288" i="6" s="1"/>
  <c r="AI289" i="6" s="1"/>
  <c r="AI290" i="6" s="1"/>
  <c r="AI291" i="6" s="1"/>
  <c r="AI292" i="6" s="1"/>
  <c r="AI293" i="6" s="1"/>
  <c r="AI294" i="6" s="1"/>
  <c r="AI295" i="6" s="1"/>
  <c r="AI296" i="6" s="1"/>
  <c r="AI297" i="6" s="1"/>
  <c r="AI298" i="6" s="1"/>
  <c r="AI299" i="6" s="1"/>
  <c r="AI300" i="6" s="1"/>
  <c r="AI301" i="6" s="1"/>
  <c r="AI302" i="6" s="1"/>
  <c r="AI303" i="6" s="1"/>
  <c r="AI304" i="6" s="1"/>
  <c r="AI305" i="6" s="1"/>
  <c r="AI306" i="6" s="1"/>
  <c r="AI307" i="6" s="1"/>
  <c r="AI308" i="6" s="1"/>
  <c r="AI309" i="6" s="1"/>
  <c r="AI310" i="6" s="1"/>
  <c r="AI311" i="6" s="1"/>
  <c r="AI312" i="6" s="1"/>
  <c r="AI313" i="6" s="1"/>
  <c r="AI314" i="6" s="1"/>
  <c r="AI315" i="6" s="1"/>
  <c r="AI316" i="6" s="1"/>
  <c r="AI317" i="6" s="1"/>
  <c r="AI318" i="6" s="1"/>
  <c r="AI319" i="6" s="1"/>
  <c r="AI320" i="6" s="1"/>
  <c r="AI321" i="6" s="1"/>
  <c r="AI322" i="6" s="1"/>
  <c r="AI323" i="6" s="1"/>
  <c r="AI324" i="6" s="1"/>
  <c r="AI325" i="6" s="1"/>
  <c r="AI326" i="6" s="1"/>
  <c r="AI327" i="6" s="1"/>
  <c r="AI328" i="6" s="1"/>
  <c r="AI329" i="6" s="1"/>
  <c r="AI330" i="6" s="1"/>
  <c r="AI331" i="6" s="1"/>
  <c r="AI332" i="6" s="1"/>
  <c r="AI333" i="6" s="1"/>
  <c r="AI334" i="6" s="1"/>
  <c r="AI335" i="6" s="1"/>
  <c r="AI336" i="6" s="1"/>
  <c r="AI337" i="6" s="1"/>
  <c r="AI338" i="6" s="1"/>
  <c r="AI339" i="6" s="1"/>
  <c r="AI340" i="6" s="1"/>
  <c r="AI341" i="6" s="1"/>
  <c r="AI342" i="6" s="1"/>
  <c r="AI343" i="6" s="1"/>
  <c r="AI344" i="6" s="1"/>
  <c r="AI345" i="6" s="1"/>
  <c r="AI346" i="6" s="1"/>
  <c r="AI347" i="6" s="1"/>
  <c r="AI348" i="6" s="1"/>
  <c r="AI349" i="6" s="1"/>
  <c r="AI350" i="6" s="1"/>
  <c r="AI351" i="6" s="1"/>
  <c r="AI352" i="6" s="1"/>
  <c r="AI353" i="6" s="1"/>
  <c r="AI354" i="6" s="1"/>
  <c r="AI355" i="6" s="1"/>
  <c r="AI356" i="6" s="1"/>
  <c r="AI357" i="6" s="1"/>
  <c r="AI358" i="6" s="1"/>
  <c r="AI359" i="6" s="1"/>
  <c r="AI360" i="6" s="1"/>
  <c r="AI361" i="6" s="1"/>
  <c r="AI362" i="6" s="1"/>
  <c r="AI363" i="6" s="1"/>
  <c r="AI364" i="6" s="1"/>
  <c r="AI365" i="6" s="1"/>
  <c r="AI366" i="6" s="1"/>
  <c r="AI367" i="6" s="1"/>
  <c r="AI368" i="6" s="1"/>
  <c r="AI369" i="6" s="1"/>
  <c r="AI370" i="6" s="1"/>
  <c r="AI371" i="6" s="1"/>
  <c r="AI372" i="6" s="1"/>
  <c r="AI373" i="6" s="1"/>
  <c r="AI374" i="6" s="1"/>
  <c r="AI375" i="6" s="1"/>
  <c r="AI376" i="6" s="1"/>
  <c r="AI377" i="6" s="1"/>
  <c r="AI378" i="6" s="1"/>
  <c r="AI379" i="6" s="1"/>
  <c r="AI380" i="6" s="1"/>
  <c r="AI381" i="6" s="1"/>
  <c r="AI382" i="6" s="1"/>
  <c r="AI383" i="6" s="1"/>
  <c r="AI384" i="6" s="1"/>
  <c r="AI385" i="6" s="1"/>
  <c r="AI386" i="6" s="1"/>
  <c r="AI387" i="6" s="1"/>
  <c r="AI388" i="6" s="1"/>
  <c r="AI389" i="6" s="1"/>
  <c r="AI390" i="6" s="1"/>
  <c r="AI391" i="6" s="1"/>
  <c r="AI392" i="6" s="1"/>
  <c r="AI393" i="6" s="1"/>
  <c r="AI394" i="6" s="1"/>
  <c r="AI395" i="6" s="1"/>
  <c r="AI396" i="6" s="1"/>
  <c r="AI397" i="6" s="1"/>
  <c r="AI398" i="6" s="1"/>
  <c r="AI399" i="6" s="1"/>
  <c r="AI400" i="6" s="1"/>
  <c r="AI401" i="6" s="1"/>
  <c r="AI402" i="6" s="1"/>
  <c r="AI403" i="6" s="1"/>
  <c r="AI404" i="6" s="1"/>
  <c r="AI405" i="6" s="1"/>
  <c r="AI406" i="6" s="1"/>
  <c r="AI407" i="6" s="1"/>
  <c r="AI408" i="6" s="1"/>
  <c r="AI409" i="6" s="1"/>
  <c r="AI410" i="6" s="1"/>
  <c r="AI411" i="6" s="1"/>
  <c r="AI412" i="6" s="1"/>
  <c r="AI413" i="6" s="1"/>
  <c r="AI414" i="6" s="1"/>
  <c r="AI415" i="6" s="1"/>
  <c r="AI416" i="6" s="1"/>
  <c r="AI417" i="6" s="1"/>
  <c r="AI418" i="6" s="1"/>
  <c r="AI419" i="6" s="1"/>
  <c r="AI420" i="6" s="1"/>
  <c r="AI421" i="6" s="1"/>
  <c r="AI422" i="6" s="1"/>
  <c r="AI423" i="6" s="1"/>
  <c r="AI424" i="6" s="1"/>
  <c r="AI425" i="6" s="1"/>
  <c r="AI426" i="6" s="1"/>
  <c r="AI427" i="6" s="1"/>
  <c r="AI428" i="6" s="1"/>
  <c r="AI429" i="6" s="1"/>
  <c r="AI430" i="6" s="1"/>
  <c r="AI431" i="6" s="1"/>
  <c r="AI432" i="6" s="1"/>
  <c r="AI433" i="6" s="1"/>
  <c r="AI434" i="6" s="1"/>
  <c r="AI435" i="6" s="1"/>
  <c r="AI436" i="6" s="1"/>
  <c r="AI437" i="6" s="1"/>
  <c r="AI438" i="6" s="1"/>
  <c r="AI439" i="6" s="1"/>
  <c r="AI440" i="6" s="1"/>
  <c r="AI441" i="6" s="1"/>
  <c r="AI442" i="6" s="1"/>
  <c r="AI443" i="6" s="1"/>
  <c r="AI444" i="6" s="1"/>
  <c r="AI445" i="6" s="1"/>
  <c r="AI446" i="6" s="1"/>
  <c r="AI447" i="6" s="1"/>
  <c r="AI448" i="6" s="1"/>
  <c r="AI449" i="6" s="1"/>
  <c r="AI450" i="6" s="1"/>
  <c r="AI451" i="6" s="1"/>
  <c r="AI452" i="6" s="1"/>
  <c r="AI453" i="6" s="1"/>
  <c r="AI454" i="6" s="1"/>
  <c r="AI455" i="6" s="1"/>
  <c r="AI456" i="6" s="1"/>
  <c r="AI457" i="6" s="1"/>
  <c r="AI458" i="6" s="1"/>
  <c r="AI459" i="6" s="1"/>
  <c r="AI460" i="6" s="1"/>
  <c r="AI461" i="6" s="1"/>
  <c r="AI462" i="6" s="1"/>
  <c r="AI463" i="6" s="1"/>
  <c r="AI464" i="6" s="1"/>
  <c r="AI465" i="6" s="1"/>
  <c r="AI466" i="6" s="1"/>
  <c r="AI467" i="6" s="1"/>
  <c r="AI468" i="6" s="1"/>
  <c r="AI469" i="6" s="1"/>
  <c r="AI470" i="6" s="1"/>
  <c r="AI471" i="6" s="1"/>
  <c r="AI472" i="6" s="1"/>
  <c r="AI473" i="6" s="1"/>
  <c r="AI474" i="6" s="1"/>
  <c r="AI475" i="6" s="1"/>
  <c r="AI476" i="6" s="1"/>
  <c r="AI477" i="6" s="1"/>
  <c r="AI478" i="6" s="1"/>
  <c r="AI479" i="6" s="1"/>
  <c r="AI480" i="6" s="1"/>
  <c r="AI481" i="6" s="1"/>
  <c r="AI482" i="6" s="1"/>
  <c r="AI483" i="6" s="1"/>
  <c r="AI484" i="6" s="1"/>
  <c r="AI485" i="6" s="1"/>
  <c r="AI486" i="6" s="1"/>
  <c r="AI487" i="6" s="1"/>
  <c r="AI488" i="6" s="1"/>
  <c r="AI489" i="6" s="1"/>
  <c r="AI490" i="6" s="1"/>
  <c r="AI491" i="6" s="1"/>
  <c r="AI492" i="6" s="1"/>
  <c r="AI493" i="6" s="1"/>
  <c r="AI494" i="6" s="1"/>
  <c r="AI495" i="6" s="1"/>
  <c r="AI496" i="6" s="1"/>
  <c r="AI497" i="6" s="1"/>
  <c r="AI498" i="6" s="1"/>
  <c r="AI499" i="6" s="1"/>
  <c r="AI500" i="6" s="1"/>
  <c r="AI501" i="6" s="1"/>
  <c r="AI502" i="6" s="1"/>
  <c r="AI503" i="6" s="1"/>
  <c r="AI504" i="6" s="1"/>
  <c r="AI505" i="6" s="1"/>
  <c r="AI506" i="6" s="1"/>
  <c r="AI507" i="6" s="1"/>
  <c r="AI508" i="6" s="1"/>
  <c r="AI509" i="6" s="1"/>
  <c r="AI510" i="6" s="1"/>
  <c r="AI511" i="6" s="1"/>
  <c r="AI512" i="6" s="1"/>
  <c r="AI513" i="6" s="1"/>
  <c r="AI514" i="6" s="1"/>
  <c r="AI515" i="6" s="1"/>
  <c r="AI516" i="6" s="1"/>
  <c r="AI517" i="6" s="1"/>
  <c r="AI518" i="6" s="1"/>
  <c r="AI519" i="6" s="1"/>
  <c r="AI520" i="6" s="1"/>
  <c r="AI521" i="6" s="1"/>
  <c r="AI522" i="6" s="1"/>
  <c r="AI523" i="6" s="1"/>
  <c r="AI524" i="6" s="1"/>
  <c r="AI525" i="6" s="1"/>
  <c r="AI526" i="6" s="1"/>
  <c r="AI527" i="6" s="1"/>
  <c r="AI528" i="6" s="1"/>
  <c r="AI529" i="6" s="1"/>
  <c r="AI530" i="6" s="1"/>
  <c r="AI531" i="6" s="1"/>
  <c r="AI532" i="6" s="1"/>
  <c r="AI533" i="6" s="1"/>
  <c r="AI534" i="6" s="1"/>
  <c r="AI535" i="6" s="1"/>
  <c r="AI536" i="6" s="1"/>
  <c r="AI537" i="6" s="1"/>
  <c r="AI538" i="6" s="1"/>
  <c r="AI539" i="6" s="1"/>
  <c r="AI540" i="6" s="1"/>
  <c r="AI541" i="6" s="1"/>
  <c r="AI542" i="6" s="1"/>
  <c r="AI543" i="6" s="1"/>
  <c r="AI544" i="6" s="1"/>
  <c r="AI545" i="6" s="1"/>
  <c r="AI546" i="6" s="1"/>
  <c r="AI547" i="6" s="1"/>
  <c r="AI548" i="6" s="1"/>
  <c r="AI549" i="6" s="1"/>
  <c r="AI550" i="6" s="1"/>
  <c r="AI551" i="6" s="1"/>
  <c r="AI552" i="6" s="1"/>
  <c r="AI553" i="6" s="1"/>
  <c r="AI554" i="6" s="1"/>
  <c r="AI555" i="6" s="1"/>
  <c r="AI556" i="6" s="1"/>
  <c r="AI557" i="6" s="1"/>
  <c r="AI558" i="6" s="1"/>
  <c r="AI559" i="6" s="1"/>
  <c r="AI560" i="6" s="1"/>
  <c r="AI561" i="6" s="1"/>
  <c r="AI562" i="6" s="1"/>
  <c r="AI563" i="6" s="1"/>
  <c r="AI564" i="6" s="1"/>
  <c r="AI565" i="6" s="1"/>
  <c r="AI566" i="6" s="1"/>
  <c r="AI567" i="6" s="1"/>
  <c r="AI568" i="6" s="1"/>
  <c r="AI569" i="6" s="1"/>
  <c r="AI570" i="6" s="1"/>
  <c r="AI571" i="6" s="1"/>
  <c r="AI572" i="6" s="1"/>
  <c r="AI573" i="6" s="1"/>
  <c r="AI574" i="6" s="1"/>
  <c r="AI575" i="6" s="1"/>
  <c r="AI576" i="6" s="1"/>
  <c r="AI577" i="6" s="1"/>
  <c r="AI578" i="6" s="1"/>
  <c r="AI579" i="6" s="1"/>
  <c r="AI580" i="6" s="1"/>
  <c r="AI581" i="6" s="1"/>
  <c r="AI582" i="6" s="1"/>
  <c r="AI583" i="6" s="1"/>
  <c r="AI584" i="6" s="1"/>
  <c r="AI585" i="6" s="1"/>
  <c r="AI586" i="6" s="1"/>
  <c r="AI587" i="6" s="1"/>
  <c r="AI588" i="6" s="1"/>
  <c r="AI589" i="6" s="1"/>
  <c r="AI590" i="6" s="1"/>
  <c r="AI591" i="6" s="1"/>
  <c r="AI592" i="6" s="1"/>
  <c r="AI593" i="6" s="1"/>
  <c r="AI594" i="6" s="1"/>
  <c r="AI595" i="6" s="1"/>
  <c r="AI596" i="6" s="1"/>
  <c r="AI597" i="6" s="1"/>
  <c r="AI598" i="6" s="1"/>
  <c r="AI599" i="6" s="1"/>
  <c r="AI600" i="6" s="1"/>
  <c r="AI601" i="6" s="1"/>
  <c r="AI602" i="6" s="1"/>
  <c r="AI603" i="6" s="1"/>
  <c r="AI604" i="6" s="1"/>
  <c r="AI605" i="6" s="1"/>
  <c r="AI606" i="6" s="1"/>
  <c r="AI607" i="6" s="1"/>
  <c r="AI608" i="6" s="1"/>
  <c r="AI609" i="6" s="1"/>
  <c r="AI610" i="6" s="1"/>
  <c r="AI611" i="6" s="1"/>
  <c r="AI612" i="6" s="1"/>
  <c r="AI613" i="6" s="1"/>
  <c r="AI614" i="6" s="1"/>
  <c r="AI615" i="6" s="1"/>
  <c r="AI616" i="6" s="1"/>
  <c r="AI617" i="6" s="1"/>
  <c r="AI618" i="6" s="1"/>
  <c r="AI619" i="6" s="1"/>
  <c r="AI620" i="6" s="1"/>
  <c r="AI621" i="6" s="1"/>
  <c r="AI622" i="6" s="1"/>
  <c r="AI623" i="6" s="1"/>
  <c r="AI624" i="6" s="1"/>
  <c r="AI625" i="6" s="1"/>
  <c r="AI626" i="6" s="1"/>
  <c r="AI627" i="6" s="1"/>
  <c r="AI628" i="6" s="1"/>
  <c r="AI629" i="6" s="1"/>
  <c r="AI630" i="6" s="1"/>
  <c r="AI631" i="6" s="1"/>
  <c r="AI632" i="6" s="1"/>
  <c r="AI633" i="6" s="1"/>
  <c r="AI634" i="6" s="1"/>
  <c r="AI635" i="6" s="1"/>
  <c r="AI636" i="6" s="1"/>
  <c r="AI637" i="6" s="1"/>
  <c r="AI638" i="6" s="1"/>
  <c r="AI639" i="6" s="1"/>
  <c r="AI640" i="6" s="1"/>
  <c r="AI641" i="6" s="1"/>
  <c r="AI642" i="6" s="1"/>
  <c r="AI643" i="6" s="1"/>
  <c r="AI644" i="6" s="1"/>
  <c r="AI645" i="6" s="1"/>
  <c r="AI646" i="6" s="1"/>
  <c r="AI647" i="6" s="1"/>
  <c r="AI648" i="6" s="1"/>
  <c r="AI649" i="6" s="1"/>
  <c r="AI650" i="6" s="1"/>
  <c r="AI651" i="6" s="1"/>
  <c r="AI652" i="6" s="1"/>
  <c r="AI653" i="6" s="1"/>
  <c r="AI654" i="6" s="1"/>
  <c r="AI655" i="6" s="1"/>
  <c r="AI656" i="6" s="1"/>
  <c r="AI657" i="6" s="1"/>
  <c r="AI658" i="6" s="1"/>
  <c r="AI659" i="6" s="1"/>
  <c r="AI660" i="6" s="1"/>
  <c r="AI661" i="6" s="1"/>
  <c r="AI662" i="6" s="1"/>
  <c r="AI663" i="6" s="1"/>
  <c r="AI664" i="6" s="1"/>
  <c r="AI665" i="6" s="1"/>
  <c r="AI666" i="6" s="1"/>
  <c r="AI667" i="6" s="1"/>
  <c r="AI668" i="6" s="1"/>
  <c r="AI669" i="6" s="1"/>
  <c r="AI670" i="6" s="1"/>
  <c r="AI671" i="6" s="1"/>
  <c r="AI672" i="6" s="1"/>
  <c r="AI673" i="6" s="1"/>
  <c r="AI674" i="6" s="1"/>
  <c r="AI675" i="6" s="1"/>
  <c r="AI676" i="6" s="1"/>
  <c r="AI677" i="6" s="1"/>
  <c r="AI678" i="6" s="1"/>
  <c r="AI679" i="6" s="1"/>
  <c r="AI680" i="6" s="1"/>
  <c r="AI681" i="6" s="1"/>
  <c r="AI682" i="6" s="1"/>
  <c r="AI683" i="6" s="1"/>
  <c r="AI684" i="6" s="1"/>
  <c r="AI685" i="6" s="1"/>
  <c r="AI686" i="6" s="1"/>
  <c r="AI687" i="6" s="1"/>
  <c r="AI688" i="6" s="1"/>
  <c r="AI689" i="6" s="1"/>
  <c r="AI690" i="6" s="1"/>
  <c r="AI691" i="6" s="1"/>
  <c r="AI692" i="6" s="1"/>
  <c r="AI693" i="6" s="1"/>
  <c r="AI694" i="6" s="1"/>
  <c r="AI695" i="6" s="1"/>
  <c r="AI696" i="6" s="1"/>
  <c r="AI697" i="6" s="1"/>
  <c r="AI698" i="6" s="1"/>
  <c r="AI699" i="6" s="1"/>
  <c r="AI700" i="6" s="1"/>
  <c r="AI701" i="6" s="1"/>
  <c r="AI702" i="6" s="1"/>
  <c r="AI703" i="6" s="1"/>
  <c r="AI704" i="6" s="1"/>
  <c r="AI705" i="6" s="1"/>
  <c r="AI706" i="6" s="1"/>
  <c r="AI707" i="6" s="1"/>
  <c r="AI708" i="6" s="1"/>
  <c r="AI709" i="6" s="1"/>
  <c r="AI710" i="6" s="1"/>
  <c r="AI711" i="6" s="1"/>
  <c r="AI712" i="6" s="1"/>
  <c r="AI713" i="6" s="1"/>
  <c r="AI714" i="6" s="1"/>
  <c r="AI715" i="6" s="1"/>
  <c r="AI716" i="6" s="1"/>
  <c r="AI717" i="6" s="1"/>
  <c r="AI718" i="6" s="1"/>
  <c r="AI719" i="6" s="1"/>
  <c r="AI720" i="6" s="1"/>
  <c r="AI721" i="6" s="1"/>
  <c r="AI722" i="6" s="1"/>
  <c r="AI723" i="6" s="1"/>
  <c r="AI724" i="6" s="1"/>
  <c r="AI725" i="6" s="1"/>
  <c r="AI726" i="6" s="1"/>
  <c r="AI727" i="6" s="1"/>
  <c r="AI728" i="6" s="1"/>
  <c r="AI729" i="6" s="1"/>
  <c r="AI730" i="6" s="1"/>
  <c r="AI731" i="6" s="1"/>
  <c r="AI732" i="6" s="1"/>
  <c r="AI733" i="6" s="1"/>
  <c r="AI734" i="6" s="1"/>
  <c r="AI735" i="6" s="1"/>
  <c r="AI736" i="6" s="1"/>
  <c r="AI737" i="6" s="1"/>
  <c r="AI738" i="6" s="1"/>
  <c r="AI739" i="6" s="1"/>
  <c r="AI740" i="6" s="1"/>
  <c r="AI741" i="6" s="1"/>
  <c r="AI742" i="6" s="1"/>
  <c r="AI743" i="6" s="1"/>
  <c r="AI744" i="6" s="1"/>
  <c r="AI745" i="6" s="1"/>
  <c r="AI746" i="6" s="1"/>
  <c r="AI747" i="6" s="1"/>
  <c r="AI748" i="6" s="1"/>
  <c r="AI749" i="6" s="1"/>
  <c r="AI750" i="6" s="1"/>
  <c r="AI751" i="6" s="1"/>
  <c r="AI752" i="6" s="1"/>
  <c r="AI753" i="6" s="1"/>
  <c r="AI754" i="6" s="1"/>
  <c r="AI755" i="6" s="1"/>
  <c r="AI756" i="6" s="1"/>
  <c r="AI757" i="6" s="1"/>
  <c r="AI758" i="6" s="1"/>
  <c r="AI759" i="6" s="1"/>
  <c r="AI760" i="6" s="1"/>
  <c r="AI761" i="6" s="1"/>
  <c r="AI762" i="6" s="1"/>
  <c r="AI763" i="6" s="1"/>
  <c r="AI764" i="6" s="1"/>
  <c r="AI765" i="6" s="1"/>
  <c r="AI766" i="6" s="1"/>
  <c r="AI767" i="6" s="1"/>
  <c r="AI768" i="6" s="1"/>
  <c r="AI769" i="6" s="1"/>
  <c r="AI770" i="6" s="1"/>
  <c r="AI771" i="6" s="1"/>
  <c r="AI772" i="6" s="1"/>
  <c r="AI773" i="6" s="1"/>
  <c r="AI774" i="6" s="1"/>
  <c r="AI775" i="6" s="1"/>
  <c r="AI776" i="6" s="1"/>
  <c r="AI777" i="6" s="1"/>
  <c r="AI778" i="6" s="1"/>
  <c r="AI779" i="6" s="1"/>
  <c r="AI780" i="6" s="1"/>
  <c r="AI781" i="6" s="1"/>
  <c r="AI782" i="6" s="1"/>
  <c r="AI783" i="6" s="1"/>
  <c r="AI784" i="6" s="1"/>
  <c r="AI785" i="6" s="1"/>
  <c r="AI786" i="6" s="1"/>
  <c r="AI787" i="6" s="1"/>
  <c r="AI788" i="6" s="1"/>
  <c r="AI789" i="6" s="1"/>
  <c r="AI790" i="6" s="1"/>
  <c r="AI791" i="6" s="1"/>
  <c r="AI792" i="6" s="1"/>
  <c r="AI793" i="6" s="1"/>
  <c r="AI794" i="6" s="1"/>
  <c r="AI795" i="6" s="1"/>
  <c r="AI796" i="6" s="1"/>
  <c r="AI797" i="6" s="1"/>
  <c r="AI798" i="6" s="1"/>
  <c r="AI799" i="6" s="1"/>
  <c r="AI800" i="6" s="1"/>
  <c r="AI801" i="6" s="1"/>
  <c r="AI802" i="6" s="1"/>
  <c r="AI803" i="6" s="1"/>
  <c r="AI804" i="6" s="1"/>
  <c r="AI805" i="6" s="1"/>
  <c r="AI806" i="6" s="1"/>
  <c r="AI807" i="6" s="1"/>
  <c r="AI808" i="6" s="1"/>
  <c r="AI809" i="6" s="1"/>
  <c r="AI810" i="6" s="1"/>
  <c r="AI811" i="6" s="1"/>
  <c r="AI812" i="6" s="1"/>
  <c r="AI813" i="6" s="1"/>
  <c r="AI814" i="6" s="1"/>
  <c r="AI815" i="6" s="1"/>
  <c r="AI816" i="6" s="1"/>
  <c r="AI817" i="6" s="1"/>
  <c r="AI818" i="6" s="1"/>
  <c r="AI819" i="6" s="1"/>
  <c r="AI820" i="6" s="1"/>
  <c r="AI821" i="6" s="1"/>
  <c r="AI822" i="6" s="1"/>
  <c r="AI823" i="6" s="1"/>
  <c r="AI824" i="6" s="1"/>
  <c r="AI825" i="6" s="1"/>
  <c r="AI826" i="6" s="1"/>
  <c r="AI827" i="6" s="1"/>
  <c r="AI828" i="6" s="1"/>
  <c r="AI829" i="6" s="1"/>
  <c r="AI830" i="6" s="1"/>
  <c r="AI831" i="6" s="1"/>
  <c r="AI832" i="6" s="1"/>
  <c r="AI833" i="6" s="1"/>
  <c r="AI834" i="6" s="1"/>
  <c r="AI835" i="6" s="1"/>
  <c r="AI836" i="6" s="1"/>
  <c r="AI837" i="6" s="1"/>
  <c r="AI838" i="6" s="1"/>
  <c r="AI839" i="6" s="1"/>
  <c r="AI840" i="6" s="1"/>
  <c r="AI841" i="6" s="1"/>
  <c r="AI842" i="6" s="1"/>
  <c r="AI843" i="6" s="1"/>
  <c r="AI844" i="6" s="1"/>
  <c r="AI845" i="6" s="1"/>
  <c r="AI846" i="6" s="1"/>
  <c r="AI847" i="6" s="1"/>
  <c r="AI848" i="6" s="1"/>
  <c r="AI849" i="6" s="1"/>
  <c r="AI850" i="6" s="1"/>
  <c r="AI851" i="6" s="1"/>
  <c r="AI852" i="6" s="1"/>
  <c r="AI853" i="6" s="1"/>
  <c r="AI854" i="6" s="1"/>
  <c r="AI855" i="6" s="1"/>
  <c r="AI856" i="6" s="1"/>
  <c r="AI857" i="6" s="1"/>
  <c r="AI858" i="6" s="1"/>
  <c r="AI859" i="6" s="1"/>
  <c r="AI860" i="6" s="1"/>
  <c r="AI861" i="6" s="1"/>
  <c r="AI862" i="6" s="1"/>
  <c r="AI863" i="6" s="1"/>
  <c r="AI864" i="6" s="1"/>
  <c r="AI865" i="6" s="1"/>
  <c r="AI866" i="6" s="1"/>
  <c r="AI867" i="6" s="1"/>
  <c r="AI868" i="6" s="1"/>
  <c r="AI869" i="6" s="1"/>
  <c r="AI870" i="6" s="1"/>
  <c r="AI871" i="6" s="1"/>
  <c r="AI872" i="6" s="1"/>
  <c r="AI873" i="6" s="1"/>
  <c r="AI874" i="6" s="1"/>
  <c r="AI875" i="6" s="1"/>
  <c r="AI876" i="6" s="1"/>
  <c r="AI877" i="6" s="1"/>
  <c r="AI878" i="6" s="1"/>
  <c r="AI879" i="6" s="1"/>
  <c r="AI880" i="6" s="1"/>
  <c r="AI881" i="6" s="1"/>
  <c r="AI882" i="6" s="1"/>
  <c r="AI883" i="6" s="1"/>
  <c r="AI884" i="6" s="1"/>
  <c r="AI885" i="6" s="1"/>
  <c r="AI886" i="6" s="1"/>
  <c r="AI887" i="6" s="1"/>
  <c r="AI888" i="6" s="1"/>
  <c r="AI889" i="6" s="1"/>
  <c r="AI890" i="6" s="1"/>
  <c r="AI891" i="6" s="1"/>
  <c r="AI892" i="6" s="1"/>
  <c r="AI893" i="6" s="1"/>
  <c r="AI894" i="6" s="1"/>
  <c r="AI895" i="6" s="1"/>
  <c r="AI896" i="6" s="1"/>
  <c r="AI897" i="6" s="1"/>
  <c r="AI898" i="6" s="1"/>
  <c r="AI899" i="6" s="1"/>
  <c r="AI900" i="6" s="1"/>
  <c r="AI901" i="6" s="1"/>
  <c r="AI902" i="6" s="1"/>
  <c r="AI903" i="6" s="1"/>
  <c r="AI904" i="6" s="1"/>
  <c r="AI905" i="6" s="1"/>
  <c r="AI906" i="6" s="1"/>
  <c r="AI907" i="6" s="1"/>
  <c r="AI908" i="6" s="1"/>
  <c r="AI909" i="6" s="1"/>
  <c r="AI910" i="6" s="1"/>
  <c r="AI911" i="6" s="1"/>
  <c r="AI912" i="6" s="1"/>
  <c r="AI913" i="6" s="1"/>
  <c r="AI914" i="6" s="1"/>
  <c r="AI915" i="6" s="1"/>
  <c r="AI916" i="6" s="1"/>
  <c r="AI917" i="6" s="1"/>
  <c r="AI918" i="6" s="1"/>
  <c r="AI919" i="6" s="1"/>
  <c r="AI920" i="6" s="1"/>
  <c r="AI921" i="6" s="1"/>
  <c r="AI922" i="6" s="1"/>
  <c r="AI923" i="6" s="1"/>
  <c r="AI924" i="6" s="1"/>
  <c r="AI925" i="6" s="1"/>
  <c r="AI926" i="6" s="1"/>
  <c r="AI927" i="6" s="1"/>
  <c r="AI928" i="6" s="1"/>
  <c r="AI929" i="6" s="1"/>
  <c r="AI930" i="6" s="1"/>
  <c r="AI931" i="6" s="1"/>
  <c r="AI932" i="6" s="1"/>
  <c r="AI933" i="6" s="1"/>
  <c r="AI934" i="6" s="1"/>
  <c r="AI935" i="6" s="1"/>
  <c r="AI936" i="6" s="1"/>
  <c r="AI937" i="6" s="1"/>
  <c r="AI938" i="6" s="1"/>
  <c r="AI939" i="6" s="1"/>
  <c r="AI940" i="6" s="1"/>
  <c r="AI941" i="6" s="1"/>
  <c r="AI942" i="6" s="1"/>
  <c r="AI943" i="6" s="1"/>
  <c r="AI944" i="6" s="1"/>
  <c r="AI945" i="6" s="1"/>
  <c r="AI946" i="6" s="1"/>
  <c r="AI947" i="6" s="1"/>
  <c r="AI948" i="6" s="1"/>
  <c r="AI949" i="6" s="1"/>
  <c r="AI950" i="6" s="1"/>
  <c r="AI951" i="6" s="1"/>
  <c r="AI952" i="6" s="1"/>
  <c r="AI953" i="6" s="1"/>
  <c r="AI954" i="6" s="1"/>
  <c r="AI955" i="6" s="1"/>
  <c r="AI956" i="6" s="1"/>
  <c r="AI957" i="6" s="1"/>
  <c r="AI958" i="6" s="1"/>
  <c r="AI959" i="6" s="1"/>
  <c r="AI960" i="6" s="1"/>
  <c r="AI961" i="6" s="1"/>
  <c r="AI962" i="6" s="1"/>
  <c r="AI963" i="6" s="1"/>
  <c r="AI964" i="6" s="1"/>
  <c r="AI965" i="6" s="1"/>
  <c r="AI966" i="6" s="1"/>
  <c r="AI967" i="6" s="1"/>
  <c r="AI968" i="6" s="1"/>
  <c r="AI969" i="6" s="1"/>
  <c r="AI970" i="6" s="1"/>
  <c r="AI971" i="6" s="1"/>
  <c r="AI972" i="6" s="1"/>
  <c r="AI973" i="6" s="1"/>
  <c r="AI974" i="6" s="1"/>
  <c r="AI975" i="6" s="1"/>
  <c r="AI976" i="6" s="1"/>
  <c r="AI977" i="6" s="1"/>
  <c r="AI978" i="6" s="1"/>
  <c r="AI979" i="6" s="1"/>
  <c r="AI980" i="6" s="1"/>
  <c r="AI981" i="6" s="1"/>
  <c r="AI982" i="6" s="1"/>
  <c r="AI983" i="6" s="1"/>
  <c r="AI984" i="6" s="1"/>
  <c r="AI985" i="6" s="1"/>
  <c r="AI986" i="6" s="1"/>
  <c r="AI987" i="6" s="1"/>
  <c r="AI988" i="6" s="1"/>
  <c r="AI989" i="6" s="1"/>
  <c r="AI990" i="6" s="1"/>
  <c r="AI991" i="6" s="1"/>
  <c r="AI992" i="6" s="1"/>
  <c r="AI993" i="6" s="1"/>
  <c r="AI994" i="6" s="1"/>
  <c r="AI995" i="6" s="1"/>
  <c r="AI996" i="6" s="1"/>
  <c r="AI997" i="6" s="1"/>
  <c r="AI998" i="6" s="1"/>
  <c r="AI999" i="6" s="1"/>
  <c r="AI1000" i="6" s="1"/>
  <c r="AI1001" i="6" s="1"/>
  <c r="AI1002" i="6" s="1"/>
  <c r="AI1003" i="6" s="1"/>
  <c r="AI1004" i="6" s="1"/>
  <c r="AI1005" i="6" s="1"/>
  <c r="AI1006" i="6" s="1"/>
  <c r="AI1007" i="6" s="1"/>
  <c r="AI1008" i="6" s="1"/>
  <c r="AI1009" i="6" s="1"/>
  <c r="AI1010" i="6" s="1"/>
  <c r="AI1011" i="6" s="1"/>
  <c r="AI1012" i="6" s="1"/>
  <c r="AI1013" i="6" s="1"/>
  <c r="AI1014" i="6" s="1"/>
  <c r="AI1015" i="6" s="1"/>
  <c r="AI1016" i="6" s="1"/>
  <c r="AI1017" i="6" s="1"/>
  <c r="AI1018" i="6" s="1"/>
  <c r="AI1019" i="6" s="1"/>
  <c r="AI1020" i="6" s="1"/>
  <c r="AI1021" i="6" s="1"/>
  <c r="AI1022" i="6" s="1"/>
  <c r="AI1023" i="6" s="1"/>
  <c r="AI1024" i="6" s="1"/>
  <c r="AI1025" i="6" s="1"/>
  <c r="AI1026" i="6" s="1"/>
  <c r="AI1027" i="6" s="1"/>
  <c r="AI1028" i="6" s="1"/>
  <c r="AI1029" i="6" s="1"/>
  <c r="AI1030" i="6" s="1"/>
  <c r="AI1031" i="6" s="1"/>
  <c r="AI1032" i="6" s="1"/>
  <c r="AI1033" i="6" s="1"/>
  <c r="AI1034" i="6" s="1"/>
  <c r="AI1035" i="6" s="1"/>
  <c r="AI1036" i="6" s="1"/>
  <c r="AI1037" i="6" s="1"/>
  <c r="AI1038" i="6" s="1"/>
  <c r="AI1039" i="6" s="1"/>
  <c r="AI1040" i="6" s="1"/>
  <c r="AI1041" i="6" s="1"/>
  <c r="AI1042" i="6" s="1"/>
  <c r="AI1043" i="6" s="1"/>
  <c r="AI1044" i="6" s="1"/>
  <c r="AI1045" i="6" s="1"/>
  <c r="AI1046" i="6" s="1"/>
  <c r="AI1047" i="6" s="1"/>
  <c r="AI1048" i="6" s="1"/>
  <c r="AI1049" i="6" s="1"/>
  <c r="AI1050" i="6" s="1"/>
  <c r="AI1051" i="6" s="1"/>
  <c r="AI1052" i="6" s="1"/>
  <c r="AI1053" i="6" s="1"/>
  <c r="AI1054" i="6" s="1"/>
  <c r="AI1055" i="6" s="1"/>
  <c r="AI1056" i="6" s="1"/>
  <c r="AI1057" i="6" s="1"/>
  <c r="AI1058" i="6" s="1"/>
  <c r="AI1059" i="6" s="1"/>
  <c r="AI1060" i="6" s="1"/>
  <c r="AI1061" i="6" s="1"/>
  <c r="AI1062" i="6" s="1"/>
  <c r="AI1063" i="6" s="1"/>
  <c r="AI1064" i="6" s="1"/>
  <c r="AI1065" i="6" s="1"/>
  <c r="AI1066" i="6" s="1"/>
  <c r="AI1067" i="6" s="1"/>
  <c r="AI1068" i="6" s="1"/>
  <c r="AI1069" i="6" s="1"/>
  <c r="AI1070" i="6" s="1"/>
  <c r="AI1071" i="6" s="1"/>
  <c r="AI1072" i="6" s="1"/>
  <c r="AI1073" i="6" s="1"/>
  <c r="AI1074" i="6" s="1"/>
  <c r="AI1075" i="6" s="1"/>
  <c r="AI1076" i="6" s="1"/>
  <c r="AI1077" i="6" s="1"/>
  <c r="AI1078" i="6" s="1"/>
  <c r="AI1079" i="6" s="1"/>
  <c r="AI1080" i="6" s="1"/>
  <c r="AI1081" i="6" s="1"/>
  <c r="AI1082" i="6" s="1"/>
  <c r="AI1083" i="6" s="1"/>
  <c r="AI1084" i="6" s="1"/>
  <c r="AI1085" i="6" s="1"/>
  <c r="AI1086" i="6" s="1"/>
  <c r="AI1087" i="6" s="1"/>
  <c r="AI1088" i="6" s="1"/>
  <c r="AI1089" i="6" s="1"/>
  <c r="AI1090" i="6" s="1"/>
  <c r="AI1091" i="6" s="1"/>
  <c r="AI1092" i="6" s="1"/>
  <c r="AI1093" i="6" s="1"/>
  <c r="AI1094" i="6" s="1"/>
  <c r="AI1095" i="6" s="1"/>
  <c r="AI1096" i="6" s="1"/>
  <c r="AI1097" i="6" s="1"/>
  <c r="AI1098" i="6" s="1"/>
  <c r="AI1099" i="6" s="1"/>
  <c r="AI1100" i="6" s="1"/>
  <c r="AI1101" i="6" s="1"/>
  <c r="AI1102" i="6" s="1"/>
  <c r="AI1103" i="6" s="1"/>
  <c r="AI1104" i="6" s="1"/>
  <c r="AI1105" i="6" s="1"/>
  <c r="AI1106" i="6" s="1"/>
  <c r="AI1107" i="6" s="1"/>
  <c r="AI1108" i="6" s="1"/>
  <c r="AI1109" i="6" s="1"/>
  <c r="AI1110" i="6" s="1"/>
  <c r="AI1111" i="6" s="1"/>
  <c r="AI1112" i="6" s="1"/>
  <c r="AI1113" i="6" s="1"/>
  <c r="AI1114" i="6" s="1"/>
  <c r="AI1115" i="6" s="1"/>
  <c r="AI1116" i="6" s="1"/>
  <c r="AI1117" i="6" s="1"/>
  <c r="AI1118" i="6" s="1"/>
  <c r="AI1119" i="6" s="1"/>
  <c r="AI1120" i="6" s="1"/>
  <c r="AI1121" i="6" s="1"/>
  <c r="AI1122" i="6" s="1"/>
  <c r="AI1123" i="6" s="1"/>
  <c r="AI1124" i="6" s="1"/>
  <c r="AI1125" i="6" s="1"/>
  <c r="AI1126" i="6" s="1"/>
  <c r="AI1127" i="6" s="1"/>
  <c r="AI1128" i="6" s="1"/>
  <c r="AI1129" i="6" s="1"/>
  <c r="AI1130" i="6" s="1"/>
  <c r="AI1131" i="6" s="1"/>
  <c r="AI1132" i="6" s="1"/>
  <c r="AI1133" i="6" s="1"/>
  <c r="AI1134" i="6" s="1"/>
  <c r="AI1135" i="6" s="1"/>
  <c r="AI1136" i="6" s="1"/>
  <c r="AI1137" i="6" s="1"/>
  <c r="AI1138" i="6" s="1"/>
  <c r="AI1139" i="6" s="1"/>
  <c r="AI1140" i="6" s="1"/>
  <c r="AI1141" i="6" s="1"/>
  <c r="AI1142" i="6" s="1"/>
  <c r="AI1143" i="6" s="1"/>
  <c r="AI1144" i="6" s="1"/>
  <c r="AI1145" i="6" s="1"/>
  <c r="AI1146" i="6" s="1"/>
  <c r="AI1147" i="6" s="1"/>
  <c r="AI1148" i="6" s="1"/>
  <c r="AI1149" i="6" s="1"/>
  <c r="AI1150" i="6" s="1"/>
  <c r="AI1151" i="6" s="1"/>
  <c r="AI1152" i="6" s="1"/>
  <c r="AI1153" i="6" s="1"/>
  <c r="AI1154" i="6" s="1"/>
  <c r="AI1155" i="6" s="1"/>
  <c r="AI1156" i="6" s="1"/>
  <c r="AI1157" i="6" s="1"/>
  <c r="AI1158" i="6" s="1"/>
  <c r="AI1159" i="6" s="1"/>
  <c r="AI1160" i="6" s="1"/>
  <c r="AI1161" i="6" s="1"/>
  <c r="AI1162" i="6" s="1"/>
  <c r="AI1163" i="6" s="1"/>
  <c r="AI1164" i="6" s="1"/>
  <c r="AI1165" i="6" s="1"/>
  <c r="AI1166" i="6" s="1"/>
  <c r="AI1167" i="6" s="1"/>
  <c r="AI1168" i="6" s="1"/>
  <c r="AI1169" i="6" s="1"/>
  <c r="AI1170" i="6" s="1"/>
  <c r="AI1171" i="6" s="1"/>
  <c r="AI1172" i="6" s="1"/>
  <c r="AI1173" i="6" s="1"/>
  <c r="AI1174" i="6" s="1"/>
  <c r="AI1175" i="6" s="1"/>
  <c r="AI1176" i="6" s="1"/>
  <c r="AI1177" i="6" s="1"/>
  <c r="AI1178" i="6" s="1"/>
  <c r="AI1179" i="6" s="1"/>
  <c r="AI1180" i="6" s="1"/>
  <c r="AI1181" i="6" s="1"/>
  <c r="AI1182" i="6" s="1"/>
  <c r="AI1183" i="6" s="1"/>
  <c r="AI1184" i="6" s="1"/>
  <c r="AI1185" i="6" s="1"/>
  <c r="AI1186" i="6" s="1"/>
  <c r="AI1187" i="6" s="1"/>
  <c r="AI1188" i="6" s="1"/>
  <c r="AI1189" i="6" s="1"/>
  <c r="AI1190" i="6" s="1"/>
  <c r="AI1191" i="6" s="1"/>
  <c r="AI1192" i="6" s="1"/>
  <c r="AI1193" i="6" s="1"/>
  <c r="AI1194" i="6" s="1"/>
  <c r="AI1195" i="6" s="1"/>
  <c r="AI1196" i="6" s="1"/>
  <c r="AI1197" i="6" s="1"/>
  <c r="AI1198" i="6" s="1"/>
  <c r="AI1199" i="6" s="1"/>
  <c r="AI1200" i="6" s="1"/>
  <c r="AI1201" i="6" s="1"/>
  <c r="AI1202" i="6" s="1"/>
  <c r="AI1203" i="6" s="1"/>
  <c r="AI1204" i="6" s="1"/>
  <c r="AI1205" i="6" s="1"/>
  <c r="AI1206" i="6" s="1"/>
  <c r="AI1207" i="6" s="1"/>
  <c r="AI1208" i="6" s="1"/>
  <c r="AI1209" i="6" s="1"/>
  <c r="AI1210" i="6" s="1"/>
  <c r="AI1211" i="6" s="1"/>
  <c r="AI1212" i="6" s="1"/>
  <c r="AI1213" i="6" s="1"/>
  <c r="AI1214" i="6" s="1"/>
  <c r="AI1215" i="6" s="1"/>
  <c r="AI1216" i="6" s="1"/>
  <c r="AI1217" i="6" s="1"/>
  <c r="AI1218" i="6" s="1"/>
  <c r="AI1219" i="6" s="1"/>
  <c r="AI1220" i="6" s="1"/>
  <c r="AI1221" i="6" s="1"/>
  <c r="AI1222" i="6" s="1"/>
  <c r="AI1223" i="6" s="1"/>
  <c r="AI1224" i="6" s="1"/>
  <c r="AI1225" i="6" s="1"/>
  <c r="AI1226" i="6" s="1"/>
  <c r="AI1227" i="6" s="1"/>
  <c r="AI1228" i="6" s="1"/>
  <c r="AI1229" i="6" s="1"/>
  <c r="AI1230" i="6" s="1"/>
  <c r="AI1231" i="6" s="1"/>
  <c r="AI1232" i="6" s="1"/>
  <c r="AI1233" i="6" s="1"/>
  <c r="AI1234" i="6" s="1"/>
  <c r="AI1235" i="6" s="1"/>
  <c r="AI1236" i="6" s="1"/>
  <c r="AI1237" i="6" s="1"/>
  <c r="AI1238" i="6" s="1"/>
  <c r="AI1239" i="6" s="1"/>
  <c r="AI1240" i="6" s="1"/>
  <c r="AI1241" i="6" s="1"/>
  <c r="AI1242" i="6" s="1"/>
  <c r="AI1243" i="6" s="1"/>
  <c r="AI1244" i="6" s="1"/>
  <c r="AI1245" i="6" s="1"/>
  <c r="AI1246" i="6" s="1"/>
  <c r="AI1247" i="6" s="1"/>
  <c r="AI1248" i="6" s="1"/>
  <c r="AI1249" i="6" s="1"/>
  <c r="AI1250" i="6" s="1"/>
  <c r="AI1251" i="6" s="1"/>
  <c r="AI1252" i="6" s="1"/>
  <c r="AI1253" i="6" s="1"/>
  <c r="AI1254" i="6" s="1"/>
  <c r="AI1255" i="6" s="1"/>
  <c r="AI1256" i="6" s="1"/>
  <c r="AI1257" i="6" s="1"/>
  <c r="AI1258" i="6" s="1"/>
  <c r="AI1259" i="6" s="1"/>
  <c r="AI1260" i="6" s="1"/>
  <c r="AI1261" i="6" s="1"/>
  <c r="AI1262" i="6" s="1"/>
  <c r="AI1263" i="6" s="1"/>
  <c r="AI1264" i="6" s="1"/>
  <c r="AI1265" i="6" s="1"/>
  <c r="AI1266" i="6" s="1"/>
  <c r="AI1267" i="6" s="1"/>
  <c r="AI1268" i="6" s="1"/>
  <c r="AI1269" i="6" s="1"/>
  <c r="AI1270" i="6" s="1"/>
  <c r="AI1271" i="6" s="1"/>
  <c r="AI1272" i="6" s="1"/>
  <c r="AI1273" i="6" s="1"/>
  <c r="AI1274" i="6" s="1"/>
  <c r="AI1275" i="6" s="1"/>
  <c r="AI1276" i="6" s="1"/>
  <c r="AI1277" i="6" s="1"/>
  <c r="AI1278" i="6" s="1"/>
  <c r="AI1279" i="6" s="1"/>
  <c r="AI1280" i="6" s="1"/>
  <c r="AI1281" i="6" s="1"/>
  <c r="AI1282" i="6" s="1"/>
  <c r="AI1283" i="6" s="1"/>
  <c r="AI1284" i="6" s="1"/>
  <c r="AI1285" i="6" s="1"/>
  <c r="AI1286" i="6" s="1"/>
  <c r="AI1287" i="6" s="1"/>
  <c r="AI1288" i="6" s="1"/>
  <c r="AI1289" i="6" s="1"/>
  <c r="AI1290" i="6" s="1"/>
  <c r="AI1291" i="6" s="1"/>
  <c r="AI1292" i="6" s="1"/>
  <c r="AI1293" i="6" s="1"/>
  <c r="AI1294" i="6" s="1"/>
  <c r="AI1295" i="6" s="1"/>
  <c r="AI1296" i="6" s="1"/>
  <c r="AI1297" i="6" s="1"/>
  <c r="AI1298" i="6" s="1"/>
  <c r="AI1299" i="6" s="1"/>
  <c r="AI1300" i="6" s="1"/>
  <c r="AI1301" i="6" s="1"/>
  <c r="AI1302" i="6" s="1"/>
  <c r="AI1303" i="6" s="1"/>
  <c r="AI1304" i="6" s="1"/>
  <c r="AI1305" i="6" s="1"/>
  <c r="AI1306" i="6" s="1"/>
  <c r="AI1307" i="6" s="1"/>
  <c r="AI1308" i="6" s="1"/>
  <c r="AI1309" i="6" s="1"/>
  <c r="AI1310" i="6" s="1"/>
  <c r="AI1311" i="6" s="1"/>
  <c r="AI1312" i="6" s="1"/>
  <c r="AI1313" i="6" s="1"/>
  <c r="AI1314" i="6" s="1"/>
  <c r="AI1315" i="6" s="1"/>
  <c r="AI1316" i="6" s="1"/>
  <c r="AI1317" i="6" s="1"/>
  <c r="AI1318" i="6" s="1"/>
  <c r="AI1319" i="6" s="1"/>
  <c r="AI1320" i="6" s="1"/>
  <c r="AI1321" i="6" s="1"/>
  <c r="AI1322" i="6" s="1"/>
  <c r="AI1323" i="6" s="1"/>
  <c r="AI1324" i="6" s="1"/>
  <c r="AI1325" i="6" s="1"/>
  <c r="AI1326" i="6" s="1"/>
  <c r="AI1327" i="6" s="1"/>
  <c r="AI1328" i="6" s="1"/>
  <c r="AI1329" i="6" s="1"/>
  <c r="AI1330" i="6" s="1"/>
  <c r="AI1331" i="6" s="1"/>
  <c r="AI1332" i="6" s="1"/>
  <c r="AI1333" i="6" s="1"/>
  <c r="AI1334" i="6" s="1"/>
  <c r="AI1335" i="6" s="1"/>
  <c r="AI1336" i="6" s="1"/>
  <c r="AI1337" i="6" s="1"/>
  <c r="AI1338" i="6" s="1"/>
  <c r="AI1339" i="6" s="1"/>
  <c r="AI1340" i="6" s="1"/>
  <c r="AI1341" i="6" s="1"/>
  <c r="AI1342" i="6" s="1"/>
  <c r="AI1343" i="6" s="1"/>
  <c r="AI1344" i="6" s="1"/>
  <c r="AI1345" i="6" s="1"/>
  <c r="AI1346" i="6" s="1"/>
  <c r="AI1347" i="6" s="1"/>
  <c r="AI1348" i="6" s="1"/>
  <c r="AI1349" i="6" s="1"/>
  <c r="AI1350" i="6" s="1"/>
  <c r="AI1351" i="6" s="1"/>
  <c r="AI1352" i="6" s="1"/>
  <c r="AI1353" i="6" s="1"/>
  <c r="AI1354" i="6" s="1"/>
  <c r="AI1355" i="6" s="1"/>
  <c r="AI1356" i="6" s="1"/>
  <c r="AI1357" i="6" s="1"/>
  <c r="AI1358" i="6" s="1"/>
  <c r="AI1359" i="6" s="1"/>
  <c r="AI1360" i="6" s="1"/>
  <c r="AI1361" i="6" s="1"/>
  <c r="AI1362" i="6" s="1"/>
  <c r="AI1363" i="6" s="1"/>
  <c r="AI1364" i="6" s="1"/>
  <c r="AI1365" i="6" s="1"/>
  <c r="AI1366" i="6" s="1"/>
  <c r="AI1367" i="6" s="1"/>
  <c r="AI1368" i="6" s="1"/>
  <c r="AI1369" i="6" s="1"/>
  <c r="AI1370" i="6" s="1"/>
  <c r="AI1371" i="6" s="1"/>
  <c r="AI1372" i="6" s="1"/>
  <c r="AI1373" i="6" s="1"/>
  <c r="AI1374" i="6" s="1"/>
  <c r="AI1375" i="6" s="1"/>
  <c r="AI1376" i="6" s="1"/>
  <c r="AI1377" i="6" s="1"/>
  <c r="AI1378" i="6" s="1"/>
  <c r="AI1379" i="6" s="1"/>
  <c r="AI1380" i="6" s="1"/>
  <c r="AI1381" i="6" s="1"/>
  <c r="AI1382" i="6" s="1"/>
  <c r="AI1383" i="6" s="1"/>
  <c r="AI1384" i="6" s="1"/>
  <c r="AI1385" i="6" s="1"/>
  <c r="AI1386" i="6" s="1"/>
  <c r="AI1387" i="6" s="1"/>
  <c r="AI1388" i="6" s="1"/>
  <c r="AI1389" i="6" s="1"/>
  <c r="AI1390" i="6" s="1"/>
  <c r="AI1391" i="6" s="1"/>
  <c r="AI1392" i="6" s="1"/>
  <c r="AI1393" i="6" s="1"/>
  <c r="AI1394" i="6" s="1"/>
  <c r="AI1395" i="6" s="1"/>
  <c r="AI1396" i="6" s="1"/>
  <c r="AI1397" i="6" s="1"/>
  <c r="AI1398" i="6" s="1"/>
  <c r="AI1399" i="6" s="1"/>
  <c r="AI1400" i="6" s="1"/>
  <c r="AI1401" i="6" s="1"/>
  <c r="AI1402" i="6" s="1"/>
  <c r="AI1403" i="6" s="1"/>
  <c r="AI1404" i="6" s="1"/>
  <c r="AI1405" i="6" s="1"/>
  <c r="AI1406" i="6" s="1"/>
  <c r="AI1407" i="6" s="1"/>
  <c r="AI1408" i="6" s="1"/>
  <c r="AI1409" i="6" s="1"/>
  <c r="AI1410" i="6" s="1"/>
  <c r="AI1411" i="6" s="1"/>
  <c r="AI1412" i="6" s="1"/>
  <c r="AI1413" i="6" s="1"/>
  <c r="AI1414" i="6" s="1"/>
  <c r="AI1415" i="6" s="1"/>
  <c r="AI1416" i="6" s="1"/>
  <c r="AI1417" i="6" s="1"/>
  <c r="AI1418" i="6" s="1"/>
  <c r="AI1419" i="6" s="1"/>
  <c r="AI1420" i="6" s="1"/>
  <c r="AI1421" i="6" s="1"/>
  <c r="AI1422" i="6" s="1"/>
  <c r="AI1423" i="6" s="1"/>
  <c r="AI1424" i="6" s="1"/>
  <c r="AI1425" i="6" s="1"/>
  <c r="AI1426" i="6" s="1"/>
  <c r="AI1427" i="6" s="1"/>
  <c r="AI1428" i="6" s="1"/>
  <c r="AI1429" i="6" s="1"/>
  <c r="AI1430" i="6" s="1"/>
  <c r="AI1431" i="6" s="1"/>
  <c r="AI1432" i="6" s="1"/>
  <c r="AI1433" i="6" s="1"/>
  <c r="AI1434" i="6" s="1"/>
  <c r="AI1435" i="6" s="1"/>
  <c r="AI1436" i="6" s="1"/>
  <c r="AI1437" i="6" s="1"/>
  <c r="AI1438" i="6" s="1"/>
  <c r="AI1439" i="6" s="1"/>
  <c r="AI1440" i="6" s="1"/>
  <c r="AI1441" i="6" s="1"/>
  <c r="AI1442" i="6" s="1"/>
  <c r="AI1443" i="6" s="1"/>
  <c r="AI1444" i="6" s="1"/>
  <c r="AI1445" i="6" s="1"/>
  <c r="AI1446" i="6" s="1"/>
  <c r="AI1447" i="6" s="1"/>
  <c r="AI1448" i="6" s="1"/>
  <c r="AI1449" i="6" s="1"/>
  <c r="AI1450" i="6" s="1"/>
  <c r="AI1451" i="6" s="1"/>
  <c r="AI1452" i="6" s="1"/>
  <c r="AI1453" i="6" s="1"/>
  <c r="AI1454" i="6" s="1"/>
  <c r="AI1455" i="6" s="1"/>
  <c r="AI1456" i="6" s="1"/>
  <c r="AI1457" i="6" s="1"/>
  <c r="AI1458" i="6" s="1"/>
  <c r="AI1459" i="6" s="1"/>
  <c r="AI1460" i="6" s="1"/>
  <c r="AI1461" i="6" s="1"/>
  <c r="AI1462" i="6" s="1"/>
  <c r="AI1463" i="6" s="1"/>
  <c r="AI1464" i="6" s="1"/>
  <c r="AI1465" i="6" s="1"/>
  <c r="AI1466" i="6" s="1"/>
  <c r="AI1467" i="6" s="1"/>
  <c r="AI1468" i="6" s="1"/>
  <c r="AI1469" i="6" s="1"/>
  <c r="AI1470" i="6" s="1"/>
  <c r="AI1471" i="6" s="1"/>
  <c r="AI1472" i="6" s="1"/>
  <c r="AI1473" i="6" s="1"/>
  <c r="AI1474" i="6" s="1"/>
  <c r="AI1475" i="6" s="1"/>
  <c r="AI1476" i="6" s="1"/>
  <c r="AI1477" i="6" s="1"/>
  <c r="AI1478" i="6" s="1"/>
  <c r="AI1479" i="6" s="1"/>
  <c r="AI1480" i="6" s="1"/>
  <c r="AI1481" i="6" s="1"/>
  <c r="AI1482" i="6" s="1"/>
  <c r="AI1483" i="6" s="1"/>
  <c r="AI1484" i="6" s="1"/>
  <c r="AI1485" i="6" s="1"/>
  <c r="AI1486" i="6" s="1"/>
  <c r="AI1487" i="6" s="1"/>
  <c r="AI1488" i="6" s="1"/>
  <c r="AI1489" i="6" s="1"/>
  <c r="AI1490" i="6" s="1"/>
  <c r="AI1491" i="6" s="1"/>
  <c r="AI1492" i="6" s="1"/>
  <c r="AI1493" i="6" s="1"/>
  <c r="AI1494" i="6" s="1"/>
  <c r="AI1495" i="6" s="1"/>
  <c r="AI1496" i="6" s="1"/>
  <c r="AI1497" i="6" s="1"/>
  <c r="AI1498" i="6" s="1"/>
  <c r="AI1499" i="6" s="1"/>
  <c r="AI1500" i="6" s="1"/>
  <c r="AI1501" i="6" s="1"/>
  <c r="AI1502" i="6" s="1"/>
  <c r="AI1503" i="6" s="1"/>
  <c r="AI1504" i="6" s="1"/>
  <c r="AI1505" i="6" s="1"/>
  <c r="AI1506" i="6" s="1"/>
  <c r="AI1507" i="6" s="1"/>
  <c r="AI1508" i="6" s="1"/>
  <c r="AI1509" i="6" s="1"/>
  <c r="AI1510" i="6" s="1"/>
  <c r="AI1511" i="6" s="1"/>
  <c r="AI1512" i="6" s="1"/>
  <c r="AI1513" i="6" s="1"/>
  <c r="AI1514" i="6" s="1"/>
  <c r="AI1515" i="6" s="1"/>
  <c r="AI1516" i="6" s="1"/>
  <c r="AI1517" i="6" s="1"/>
  <c r="AI1518" i="6" s="1"/>
  <c r="AI1519" i="6" s="1"/>
  <c r="AI1520" i="6" s="1"/>
  <c r="AI1521" i="6" s="1"/>
  <c r="AI1522" i="6" s="1"/>
  <c r="AI1523" i="6" s="1"/>
  <c r="AI1524" i="6" s="1"/>
  <c r="AI1525" i="6" s="1"/>
  <c r="AI1526" i="6" s="1"/>
  <c r="AI1527" i="6" s="1"/>
  <c r="AI1528" i="6" s="1"/>
  <c r="AI1529" i="6" s="1"/>
  <c r="AI1530" i="6" s="1"/>
  <c r="AI1531" i="6" s="1"/>
  <c r="AI1532" i="6" s="1"/>
  <c r="AI1533" i="6" s="1"/>
  <c r="AI1534" i="6" s="1"/>
  <c r="AI1535" i="6" s="1"/>
  <c r="AI1536" i="6" s="1"/>
  <c r="AI1537" i="6" s="1"/>
  <c r="AI1538" i="6" s="1"/>
  <c r="AI1539" i="6" s="1"/>
  <c r="AI1540" i="6" s="1"/>
  <c r="AI1541" i="6" s="1"/>
  <c r="AI1542" i="6" s="1"/>
  <c r="AI1543" i="6" s="1"/>
  <c r="AI1544" i="6" s="1"/>
  <c r="AI1545" i="6" s="1"/>
  <c r="AI1546" i="6" s="1"/>
  <c r="AI1547" i="6" s="1"/>
  <c r="AI1548" i="6" s="1"/>
  <c r="AI1549" i="6" s="1"/>
  <c r="AI1550" i="6" s="1"/>
  <c r="AI1551" i="6" s="1"/>
  <c r="AI1552" i="6" s="1"/>
  <c r="AI1553" i="6" s="1"/>
  <c r="AI1554" i="6" s="1"/>
  <c r="AI1555" i="6" s="1"/>
  <c r="AI1556" i="6" s="1"/>
  <c r="AI1557" i="6" s="1"/>
  <c r="AI1558" i="6" s="1"/>
  <c r="AI1559" i="6" s="1"/>
  <c r="AI1560" i="6" s="1"/>
  <c r="AI1561" i="6" s="1"/>
  <c r="AI1562" i="6" s="1"/>
  <c r="AI1563" i="6" s="1"/>
  <c r="AI1564" i="6" s="1"/>
  <c r="AI1565" i="6" s="1"/>
  <c r="AI1566" i="6" s="1"/>
  <c r="AI1567" i="6" s="1"/>
  <c r="AI1568" i="6" s="1"/>
  <c r="AI1569" i="6" s="1"/>
  <c r="AI1570" i="6" s="1"/>
  <c r="AI1571" i="6" s="1"/>
  <c r="AI1572" i="6" s="1"/>
  <c r="AI1573" i="6" s="1"/>
  <c r="AI1574" i="6" s="1"/>
  <c r="AI1575" i="6" s="1"/>
  <c r="AI1576" i="6" s="1"/>
  <c r="AI1577" i="6" s="1"/>
  <c r="AI1578" i="6" s="1"/>
  <c r="AI1579" i="6" s="1"/>
  <c r="AI1580" i="6" s="1"/>
  <c r="AI1581" i="6" s="1"/>
  <c r="AI1582" i="6" s="1"/>
  <c r="AI1583" i="6" s="1"/>
  <c r="AI1584" i="6" s="1"/>
  <c r="AI1585" i="6" s="1"/>
  <c r="AI1586" i="6" s="1"/>
  <c r="AI1587" i="6" s="1"/>
  <c r="AI1588" i="6" s="1"/>
  <c r="AI1589" i="6" s="1"/>
  <c r="AI1590" i="6" s="1"/>
  <c r="AI1591" i="6" s="1"/>
  <c r="AI1592" i="6" s="1"/>
  <c r="AI1593" i="6" s="1"/>
  <c r="AI1594" i="6" s="1"/>
  <c r="AI1595" i="6" s="1"/>
  <c r="AI1596" i="6" s="1"/>
  <c r="AI1597" i="6" s="1"/>
  <c r="AI1598" i="6" s="1"/>
  <c r="AI1599" i="6" s="1"/>
  <c r="AI1600" i="6" s="1"/>
  <c r="AI1601" i="6" s="1"/>
  <c r="AI1602" i="6" s="1"/>
  <c r="AI1603" i="6" s="1"/>
  <c r="AI1604" i="6" s="1"/>
  <c r="AI1605" i="6" s="1"/>
  <c r="AI1606" i="6" s="1"/>
  <c r="AI1607" i="6" s="1"/>
  <c r="AI1608" i="6" s="1"/>
  <c r="AI1609" i="6" s="1"/>
  <c r="AI1610" i="6" s="1"/>
  <c r="AI1611" i="6" s="1"/>
  <c r="AI1612" i="6" s="1"/>
  <c r="AI1613" i="6" s="1"/>
  <c r="AI1614" i="6" s="1"/>
  <c r="AI1615" i="6" s="1"/>
  <c r="AI1616" i="6" s="1"/>
  <c r="AI1617" i="6" s="1"/>
  <c r="AI1618" i="6" s="1"/>
  <c r="AI1619" i="6" s="1"/>
  <c r="AI1620" i="6" s="1"/>
  <c r="AI1621" i="6" s="1"/>
  <c r="AI1622" i="6" s="1"/>
  <c r="AI1623" i="6" s="1"/>
  <c r="AI1624" i="6" s="1"/>
  <c r="AI1625" i="6" s="1"/>
  <c r="AI1626" i="6" s="1"/>
  <c r="AI1627" i="6" s="1"/>
  <c r="AI1628" i="6" s="1"/>
  <c r="AI1629" i="6" s="1"/>
  <c r="AI1630" i="6" s="1"/>
  <c r="AI1631" i="6" s="1"/>
  <c r="AI1632" i="6" s="1"/>
  <c r="AI1633" i="6" s="1"/>
  <c r="AI1634" i="6" s="1"/>
  <c r="AI1635" i="6" s="1"/>
  <c r="AI1636" i="6" s="1"/>
  <c r="AI1637" i="6" s="1"/>
  <c r="AI1638" i="6" s="1"/>
  <c r="AI1639" i="6" s="1"/>
  <c r="AI1640" i="6" s="1"/>
  <c r="AI1641" i="6" s="1"/>
  <c r="AI1642" i="6" s="1"/>
  <c r="AI1643" i="6" s="1"/>
  <c r="AI1644" i="6" s="1"/>
  <c r="AI1645" i="6" s="1"/>
  <c r="AI1646" i="6" s="1"/>
  <c r="AI1647" i="6" s="1"/>
  <c r="AI1648" i="6" s="1"/>
  <c r="AI1649" i="6" s="1"/>
  <c r="AI1650" i="6" s="1"/>
  <c r="AI1651" i="6" s="1"/>
  <c r="AI1652" i="6" s="1"/>
  <c r="AI1653" i="6" s="1"/>
  <c r="AI1654" i="6" s="1"/>
  <c r="AI1655" i="6" s="1"/>
  <c r="AI1656" i="6" s="1"/>
  <c r="AI1657" i="6" s="1"/>
  <c r="AI1658" i="6" s="1"/>
  <c r="AI1659" i="6" s="1"/>
  <c r="AI1660" i="6" s="1"/>
  <c r="AI1661" i="6" s="1"/>
  <c r="AI1662" i="6" s="1"/>
  <c r="AI1663" i="6" s="1"/>
  <c r="AI1664" i="6" s="1"/>
  <c r="AI1665" i="6" s="1"/>
  <c r="AI1666" i="6" s="1"/>
  <c r="AI1667" i="6" s="1"/>
  <c r="AI1668" i="6" s="1"/>
  <c r="AI1669" i="6" s="1"/>
  <c r="AI1670" i="6" s="1"/>
  <c r="AI1671" i="6" s="1"/>
  <c r="AI1672" i="6" s="1"/>
  <c r="AI1673" i="6" s="1"/>
  <c r="AI1674" i="6" s="1"/>
  <c r="AI1675" i="6" s="1"/>
  <c r="AI1676" i="6" s="1"/>
  <c r="AI1677" i="6" s="1"/>
  <c r="AI1678" i="6" s="1"/>
  <c r="AI1679" i="6" s="1"/>
  <c r="AI1680" i="6" s="1"/>
  <c r="AI1681" i="6" s="1"/>
  <c r="AI1682" i="6" s="1"/>
  <c r="AI1683" i="6" s="1"/>
  <c r="AI1684" i="6" s="1"/>
  <c r="AI1685" i="6" s="1"/>
  <c r="AI1686" i="6" s="1"/>
  <c r="AI1687" i="6" s="1"/>
  <c r="AI1688" i="6" s="1"/>
  <c r="AI1689" i="6" s="1"/>
  <c r="AI1690" i="6" s="1"/>
  <c r="AI1691" i="6" s="1"/>
  <c r="AI1692" i="6" s="1"/>
  <c r="AI1693" i="6" s="1"/>
  <c r="AI1694" i="6" s="1"/>
  <c r="AI1695" i="6" s="1"/>
  <c r="AI1696" i="6" s="1"/>
  <c r="AI1697" i="6" s="1"/>
  <c r="AI1698" i="6" s="1"/>
  <c r="AI1699" i="6" s="1"/>
  <c r="AI1700" i="6" s="1"/>
  <c r="AI1701" i="6" s="1"/>
  <c r="AI1702" i="6" s="1"/>
  <c r="AI1703" i="6" s="1"/>
  <c r="AI1704" i="6" s="1"/>
  <c r="AI1705" i="6" s="1"/>
  <c r="AI1706" i="6" s="1"/>
  <c r="AI1707" i="6" s="1"/>
  <c r="AI1708" i="6" s="1"/>
  <c r="AI1709" i="6" s="1"/>
  <c r="AI1710" i="6" s="1"/>
  <c r="AI1711" i="6" s="1"/>
  <c r="AI1712" i="6" s="1"/>
  <c r="AI1713" i="6" s="1"/>
  <c r="AI1714" i="6" s="1"/>
  <c r="AI1715" i="6" s="1"/>
  <c r="AI1716" i="6" s="1"/>
  <c r="AI1717" i="6" s="1"/>
  <c r="AI1718" i="6" s="1"/>
  <c r="AI1719" i="6" s="1"/>
  <c r="AI1720" i="6" s="1"/>
  <c r="AI1721" i="6" s="1"/>
  <c r="AI1722" i="6" s="1"/>
  <c r="AI1723" i="6" s="1"/>
  <c r="AI1724" i="6" s="1"/>
  <c r="AI1725" i="6" s="1"/>
  <c r="AI1726" i="6" s="1"/>
  <c r="AI1727" i="6" s="1"/>
  <c r="AI1728" i="6" s="1"/>
  <c r="AI1729" i="6" s="1"/>
  <c r="AI1730" i="6" s="1"/>
  <c r="AI1731" i="6" s="1"/>
  <c r="AI1732" i="6" s="1"/>
  <c r="AI1733" i="6" s="1"/>
  <c r="AI1734" i="6" s="1"/>
  <c r="AI1735" i="6" s="1"/>
  <c r="AI1736" i="6" s="1"/>
  <c r="AI1737" i="6" s="1"/>
  <c r="AI1738" i="6" s="1"/>
  <c r="AI1739" i="6" s="1"/>
  <c r="AI1740" i="6" s="1"/>
  <c r="AI1741" i="6" s="1"/>
  <c r="AI1742" i="6" s="1"/>
  <c r="AI1743" i="6" s="1"/>
  <c r="AI1744" i="6" s="1"/>
  <c r="AI1745" i="6" s="1"/>
  <c r="AI1746" i="6" s="1"/>
  <c r="AI1747" i="6" s="1"/>
  <c r="AI1748" i="6" s="1"/>
  <c r="AI1749" i="6" s="1"/>
  <c r="AI1750" i="6" s="1"/>
  <c r="AI1751" i="6" s="1"/>
  <c r="AI1752" i="6" s="1"/>
  <c r="AI1753" i="6" s="1"/>
  <c r="AI1754" i="6" s="1"/>
  <c r="AI1755" i="6" s="1"/>
  <c r="AI1756" i="6" s="1"/>
  <c r="AI1757" i="6" s="1"/>
  <c r="AI1758" i="6" s="1"/>
  <c r="AI1759" i="6" s="1"/>
  <c r="AI1760" i="6" s="1"/>
  <c r="AI1761" i="6" s="1"/>
  <c r="AI1762" i="6" s="1"/>
  <c r="AI1763" i="6" s="1"/>
  <c r="AI1764" i="6" s="1"/>
  <c r="AI1765" i="6" s="1"/>
  <c r="AI1766" i="6" s="1"/>
  <c r="AI1767" i="6" s="1"/>
  <c r="AI1768" i="6" s="1"/>
  <c r="AI1769" i="6" s="1"/>
  <c r="AI1770" i="6" s="1"/>
  <c r="AI1771" i="6" s="1"/>
  <c r="AI1772" i="6" s="1"/>
  <c r="AI1773" i="6" s="1"/>
  <c r="AI1774" i="6" s="1"/>
  <c r="AI1775" i="6" s="1"/>
  <c r="AI1776" i="6" s="1"/>
  <c r="AI1777" i="6" s="1"/>
  <c r="AI1778" i="6" s="1"/>
  <c r="AI1779" i="6" s="1"/>
  <c r="AI1780" i="6" s="1"/>
  <c r="AI1781" i="6" s="1"/>
  <c r="AI1782" i="6" s="1"/>
  <c r="AI1783" i="6" s="1"/>
  <c r="AI1784" i="6" s="1"/>
  <c r="AI1785" i="6" s="1"/>
  <c r="AI1786" i="6" s="1"/>
  <c r="AI1787" i="6" s="1"/>
  <c r="AI1788" i="6" s="1"/>
  <c r="AI1789" i="6" s="1"/>
  <c r="AI1790" i="6" s="1"/>
  <c r="AI1791" i="6" s="1"/>
  <c r="AI1792" i="6" s="1"/>
  <c r="AI1793" i="6" s="1"/>
  <c r="AI1794" i="6" s="1"/>
  <c r="AI1795" i="6" s="1"/>
  <c r="AI1796" i="6" s="1"/>
  <c r="AI1797" i="6" s="1"/>
  <c r="AI1798" i="6" s="1"/>
  <c r="AI1799" i="6" s="1"/>
  <c r="AI1800" i="6" s="1"/>
  <c r="AI1801" i="6" s="1"/>
  <c r="AI1802" i="6" s="1"/>
  <c r="AI1803" i="6" s="1"/>
  <c r="AI1804" i="6" s="1"/>
  <c r="AI1805" i="6" s="1"/>
  <c r="AI1806" i="6" s="1"/>
  <c r="AI1807" i="6" s="1"/>
  <c r="AI1808" i="6" s="1"/>
  <c r="AI1809" i="6" s="1"/>
  <c r="AI1810" i="6" s="1"/>
  <c r="AI1811" i="6" s="1"/>
  <c r="AI1812" i="6" s="1"/>
  <c r="AI1813" i="6" s="1"/>
  <c r="AI1814" i="6" s="1"/>
  <c r="AI1815" i="6" s="1"/>
  <c r="AI1816" i="6" s="1"/>
  <c r="AI1817" i="6" s="1"/>
  <c r="AI1818" i="6" s="1"/>
  <c r="AI1819" i="6" s="1"/>
  <c r="AI1820" i="6" s="1"/>
  <c r="AI1821" i="6" s="1"/>
  <c r="AI1822" i="6" s="1"/>
  <c r="AI1823" i="6" s="1"/>
  <c r="AI1824" i="6" s="1"/>
  <c r="AI1825" i="6" s="1"/>
  <c r="AI1826" i="6" s="1"/>
  <c r="AI1827" i="6" s="1"/>
  <c r="AI1828" i="6" s="1"/>
  <c r="AI1829" i="6" s="1"/>
  <c r="AI1830" i="6" s="1"/>
  <c r="AI1831" i="6" s="1"/>
  <c r="AI1832" i="6" s="1"/>
  <c r="AI1833" i="6" s="1"/>
  <c r="AI1834" i="6" s="1"/>
  <c r="AI1835" i="6" s="1"/>
  <c r="AI1836" i="6" s="1"/>
  <c r="AI1837" i="6" s="1"/>
  <c r="AI1838" i="6" s="1"/>
  <c r="AI1839" i="6" s="1"/>
  <c r="AI1840" i="6" s="1"/>
  <c r="AI1841" i="6" s="1"/>
  <c r="AI1842" i="6" s="1"/>
  <c r="AI1843" i="6" s="1"/>
  <c r="AI1844" i="6" s="1"/>
  <c r="AI1845" i="6" s="1"/>
  <c r="AI1846" i="6" s="1"/>
  <c r="AI1847" i="6" s="1"/>
  <c r="AI1848" i="6" s="1"/>
  <c r="AI1849" i="6" s="1"/>
  <c r="AI1850" i="6" s="1"/>
  <c r="AI1851" i="6" s="1"/>
  <c r="AI1852" i="6" s="1"/>
  <c r="AI1853" i="6" s="1"/>
  <c r="AI1854" i="6" s="1"/>
  <c r="AI1855" i="6" s="1"/>
  <c r="AI1856" i="6" s="1"/>
  <c r="AI1857" i="6" s="1"/>
  <c r="AI1858" i="6" s="1"/>
  <c r="AI1859" i="6" s="1"/>
  <c r="AI1860" i="6" s="1"/>
  <c r="AI1861" i="6" s="1"/>
  <c r="AI1862" i="6" s="1"/>
  <c r="AI1863" i="6" s="1"/>
  <c r="AI1864" i="6" s="1"/>
  <c r="AI1865" i="6" s="1"/>
  <c r="AI1866" i="6" s="1"/>
  <c r="AI1867" i="6" s="1"/>
  <c r="AI1868" i="6" s="1"/>
  <c r="AI1869" i="6" s="1"/>
  <c r="AI1870" i="6" s="1"/>
  <c r="AI1871" i="6" s="1"/>
  <c r="AI1872" i="6" s="1"/>
  <c r="AI1873" i="6" s="1"/>
  <c r="AI1874" i="6" s="1"/>
  <c r="AI1875" i="6" s="1"/>
  <c r="AI1876" i="6" s="1"/>
  <c r="AI1877" i="6" s="1"/>
  <c r="AI1878" i="6" s="1"/>
  <c r="AI1879" i="6" s="1"/>
  <c r="AI1880" i="6" s="1"/>
  <c r="AI1881" i="6" s="1"/>
  <c r="AI1882" i="6" s="1"/>
  <c r="AI1883" i="6" s="1"/>
  <c r="AI1884" i="6" s="1"/>
  <c r="AI1885" i="6" s="1"/>
  <c r="AI1886" i="6" s="1"/>
  <c r="AI1887" i="6" s="1"/>
  <c r="AI1888" i="6" s="1"/>
  <c r="AI1889" i="6" s="1"/>
  <c r="AI1890" i="6" s="1"/>
  <c r="AI1891" i="6" s="1"/>
  <c r="AI1892" i="6" s="1"/>
  <c r="AI1893" i="6" s="1"/>
  <c r="AI1894" i="6" s="1"/>
  <c r="AI1895" i="6" s="1"/>
  <c r="AI1896" i="6" s="1"/>
  <c r="AI1897" i="6" s="1"/>
  <c r="AI1898" i="6" s="1"/>
  <c r="AI1899" i="6" s="1"/>
  <c r="AI1900" i="6" s="1"/>
  <c r="AI1901" i="6" s="1"/>
  <c r="AI1902" i="6" s="1"/>
  <c r="AI1903" i="6" s="1"/>
  <c r="AI1904" i="6" s="1"/>
  <c r="AI1905" i="6" s="1"/>
  <c r="AI1906" i="6" s="1"/>
  <c r="AI1907" i="6" s="1"/>
  <c r="AI1908" i="6" s="1"/>
  <c r="AI1909" i="6" s="1"/>
  <c r="AI1910" i="6" s="1"/>
  <c r="AI1911" i="6" s="1"/>
  <c r="AI1912" i="6" s="1"/>
  <c r="AI1913" i="6" s="1"/>
  <c r="AI1914" i="6" s="1"/>
  <c r="AI1915" i="6" s="1"/>
  <c r="AI1916" i="6" s="1"/>
  <c r="AI1917" i="6" s="1"/>
  <c r="AI1918" i="6" s="1"/>
  <c r="AI1919" i="6" s="1"/>
  <c r="AI1920" i="6" s="1"/>
  <c r="AI1921" i="6" s="1"/>
  <c r="AI1922" i="6" s="1"/>
  <c r="AI1923" i="6" s="1"/>
  <c r="AI1924" i="6" s="1"/>
  <c r="AI1925" i="6" s="1"/>
  <c r="AI1926" i="6" s="1"/>
  <c r="AI1927" i="6" s="1"/>
  <c r="AI1928" i="6" s="1"/>
  <c r="AI1929" i="6" s="1"/>
  <c r="AI1930" i="6" s="1"/>
  <c r="AI1931" i="6" s="1"/>
  <c r="AI1932" i="6" s="1"/>
  <c r="AI1933" i="6" s="1"/>
  <c r="AI1934" i="6" s="1"/>
  <c r="AI1935" i="6" s="1"/>
  <c r="AI1936" i="6" s="1"/>
  <c r="AI1937" i="6" s="1"/>
  <c r="AI1938" i="6" s="1"/>
  <c r="AI1939" i="6" s="1"/>
  <c r="AI1940" i="6" s="1"/>
  <c r="AI1941" i="6" s="1"/>
  <c r="AI1942" i="6" s="1"/>
  <c r="AI1943" i="6" s="1"/>
  <c r="AI1944" i="6" s="1"/>
  <c r="AI1945" i="6" s="1"/>
  <c r="AI1946" i="6" s="1"/>
  <c r="AI1947" i="6" s="1"/>
  <c r="AI1948" i="6" s="1"/>
  <c r="AI1949" i="6" s="1"/>
  <c r="AI1950" i="6" s="1"/>
  <c r="AI1951" i="6" s="1"/>
  <c r="AI1952" i="6" s="1"/>
  <c r="AI1953" i="6" s="1"/>
  <c r="AI1954" i="6" s="1"/>
  <c r="AI1955" i="6" s="1"/>
  <c r="AI1956" i="6" s="1"/>
  <c r="AI1957" i="6" s="1"/>
  <c r="AI1958" i="6" s="1"/>
  <c r="AI1959" i="6" s="1"/>
  <c r="AI1960" i="6" s="1"/>
  <c r="AI1961" i="6" s="1"/>
  <c r="AI1962" i="6" s="1"/>
  <c r="AI1963" i="6" s="1"/>
  <c r="AI1964" i="6" s="1"/>
  <c r="AI1965" i="6" s="1"/>
  <c r="AI1966" i="6" s="1"/>
  <c r="AI1967" i="6" s="1"/>
  <c r="AI1968" i="6" s="1"/>
  <c r="AI1969" i="6" s="1"/>
  <c r="AI1970" i="6" s="1"/>
  <c r="AI1971" i="6" s="1"/>
  <c r="AI1972" i="6" s="1"/>
  <c r="AI1973" i="6" s="1"/>
  <c r="AI1974" i="6" s="1"/>
  <c r="AI1975" i="6" s="1"/>
  <c r="AI1976" i="6" s="1"/>
  <c r="AI1977" i="6" s="1"/>
  <c r="AI1978" i="6" s="1"/>
  <c r="AI1979" i="6" s="1"/>
  <c r="AI1980" i="6" s="1"/>
  <c r="AI1981" i="6" s="1"/>
  <c r="AI1982" i="6" s="1"/>
  <c r="AI1983" i="6" s="1"/>
  <c r="AI1984" i="6" s="1"/>
  <c r="AI1985" i="6" s="1"/>
  <c r="AI1986" i="6" s="1"/>
  <c r="AI1987" i="6" s="1"/>
  <c r="AI1988" i="6" s="1"/>
  <c r="AI1989" i="6" s="1"/>
  <c r="AI1990" i="6" s="1"/>
  <c r="AI1991" i="6" s="1"/>
  <c r="AI1992" i="6" s="1"/>
  <c r="AI1993" i="6" s="1"/>
  <c r="AI1994" i="6" s="1"/>
  <c r="AI1995" i="6" s="1"/>
  <c r="AI1996" i="6" s="1"/>
  <c r="AI1997" i="6" s="1"/>
  <c r="AI1998" i="6" s="1"/>
  <c r="AI1999" i="6" s="1"/>
  <c r="AI2000" i="6" s="1"/>
  <c r="AI2001" i="6" s="1"/>
  <c r="AI2002" i="6" s="1"/>
  <c r="AI2003" i="6" s="1"/>
  <c r="AI2004" i="6" s="1"/>
  <c r="AI2005" i="6" s="1"/>
  <c r="AI2006" i="6" s="1"/>
  <c r="AI2007" i="6" s="1"/>
  <c r="AI2008" i="6" s="1"/>
  <c r="AI2009" i="6" s="1"/>
  <c r="AI2010" i="6" s="1"/>
  <c r="AI2011" i="6" s="1"/>
  <c r="AI2012" i="6" s="1"/>
  <c r="AI2013" i="6" s="1"/>
  <c r="AI2014" i="6" s="1"/>
  <c r="AI2015" i="6" s="1"/>
  <c r="AI2016" i="6" s="1"/>
  <c r="AI2017" i="6" s="1"/>
  <c r="AI2018" i="6" s="1"/>
  <c r="AI2019" i="6" s="1"/>
  <c r="AI2020" i="6" s="1"/>
  <c r="AI2021" i="6" s="1"/>
  <c r="AI2022" i="6" s="1"/>
  <c r="AI2023" i="6" s="1"/>
  <c r="AI2024" i="6" s="1"/>
  <c r="AI2025" i="6" s="1"/>
  <c r="AI2026" i="6" s="1"/>
  <c r="AI2027" i="6" s="1"/>
  <c r="AI2028" i="6" s="1"/>
  <c r="AI2029" i="6" s="1"/>
  <c r="AI2030" i="6" s="1"/>
  <c r="AI2031" i="6" s="1"/>
  <c r="AI2032" i="6" s="1"/>
  <c r="AI2033" i="6" s="1"/>
  <c r="AI2034" i="6" s="1"/>
  <c r="AI2035" i="6" s="1"/>
  <c r="AI2036" i="6" s="1"/>
  <c r="AI2037" i="6" s="1"/>
  <c r="AI2038" i="6" s="1"/>
  <c r="AI2039" i="6" s="1"/>
  <c r="AI2040" i="6" s="1"/>
  <c r="AI2041" i="6" s="1"/>
  <c r="AI2042" i="6" s="1"/>
  <c r="AI2043" i="6" s="1"/>
  <c r="AI2044" i="6" s="1"/>
  <c r="AI2045" i="6" s="1"/>
  <c r="AI2046" i="6" s="1"/>
  <c r="AI2047" i="6" s="1"/>
  <c r="AI2048" i="6" s="1"/>
  <c r="AI2049" i="6" s="1"/>
  <c r="AI2050" i="6" s="1"/>
  <c r="AI2051" i="6" s="1"/>
  <c r="AI2052" i="6" s="1"/>
  <c r="AI2053" i="6" s="1"/>
  <c r="AI2054" i="6" s="1"/>
  <c r="AI2055" i="6" s="1"/>
  <c r="AI2056" i="6" s="1"/>
  <c r="AI2057" i="6" s="1"/>
  <c r="AI2058" i="6" s="1"/>
  <c r="AI2059" i="6" s="1"/>
  <c r="AI2060" i="6" s="1"/>
  <c r="AI2061" i="6" s="1"/>
  <c r="AI2062" i="6" s="1"/>
  <c r="AI2063" i="6" s="1"/>
  <c r="AI2064" i="6" s="1"/>
  <c r="AI2065" i="6" s="1"/>
  <c r="AI2066" i="6" s="1"/>
  <c r="AI2067" i="6" s="1"/>
  <c r="AI2068" i="6" s="1"/>
  <c r="AI2069" i="6" s="1"/>
  <c r="AI2070" i="6" s="1"/>
  <c r="AI2071" i="6" s="1"/>
  <c r="AI2072" i="6" s="1"/>
  <c r="AI2073" i="6" s="1"/>
  <c r="AI2074" i="6" s="1"/>
  <c r="AI2075" i="6" s="1"/>
  <c r="AI2076" i="6" s="1"/>
  <c r="AI2077" i="6" s="1"/>
  <c r="AI2078" i="6" s="1"/>
  <c r="AI2079" i="6" s="1"/>
  <c r="AI2080" i="6" s="1"/>
  <c r="AI2081" i="6" s="1"/>
  <c r="AI2082" i="6" s="1"/>
  <c r="AI2083" i="6" s="1"/>
  <c r="AI2084" i="6" s="1"/>
  <c r="AI2085" i="6" s="1"/>
  <c r="AI2086" i="6" s="1"/>
  <c r="AI2087" i="6" s="1"/>
  <c r="AI2088" i="6" s="1"/>
  <c r="AI2089" i="6" s="1"/>
  <c r="AI2090" i="6" s="1"/>
  <c r="AI2091" i="6" s="1"/>
  <c r="AI2092" i="6" s="1"/>
  <c r="AI2093" i="6" s="1"/>
  <c r="AI2094" i="6" s="1"/>
  <c r="AI2095" i="6" s="1"/>
  <c r="AI2096" i="6" s="1"/>
  <c r="AI2097" i="6" s="1"/>
  <c r="AI2098" i="6" s="1"/>
  <c r="AI2099" i="6" s="1"/>
  <c r="AI2100" i="6" s="1"/>
  <c r="AI2101" i="6" s="1"/>
  <c r="AI2102" i="6" s="1"/>
  <c r="AI2103" i="6" s="1"/>
  <c r="AI2104" i="6" s="1"/>
  <c r="AI2105" i="6" s="1"/>
  <c r="AI2106" i="6" s="1"/>
  <c r="AI2107" i="6" s="1"/>
  <c r="AI2108" i="6" s="1"/>
  <c r="AI2109" i="6" s="1"/>
  <c r="AI2110" i="6" s="1"/>
  <c r="AI2111" i="6" s="1"/>
  <c r="AI2112" i="6" s="1"/>
  <c r="AI2113" i="6" s="1"/>
  <c r="AI2114" i="6" s="1"/>
  <c r="AI2115" i="6" s="1"/>
  <c r="AI2116" i="6" s="1"/>
  <c r="AI2117" i="6" s="1"/>
  <c r="AI2118" i="6" s="1"/>
  <c r="AI2119" i="6" s="1"/>
  <c r="AI2120" i="6" s="1"/>
  <c r="AI2121" i="6" s="1"/>
  <c r="AI2122" i="6" s="1"/>
  <c r="AI2123" i="6" s="1"/>
  <c r="AI2124" i="6" s="1"/>
  <c r="AI2125" i="6" s="1"/>
  <c r="AI2126" i="6" s="1"/>
  <c r="AI2127" i="6" s="1"/>
  <c r="AI2128" i="6" s="1"/>
  <c r="AI2129" i="6" s="1"/>
  <c r="AI2130" i="6" s="1"/>
  <c r="AI2131" i="6" s="1"/>
  <c r="AI2132" i="6" s="1"/>
  <c r="AI2133" i="6" s="1"/>
  <c r="AI2134" i="6" s="1"/>
  <c r="AI2135" i="6" s="1"/>
  <c r="AI2136" i="6" s="1"/>
  <c r="AI2137" i="6" s="1"/>
  <c r="AI2138" i="6" s="1"/>
  <c r="AI2139" i="6" s="1"/>
  <c r="AI2140" i="6" s="1"/>
  <c r="AI2141" i="6" s="1"/>
  <c r="AI2142" i="6" s="1"/>
  <c r="AI2143" i="6" s="1"/>
  <c r="AI2144" i="6" s="1"/>
  <c r="AI2145" i="6" s="1"/>
  <c r="AI2146" i="6" s="1"/>
  <c r="AI2147" i="6" s="1"/>
  <c r="AI2148" i="6" s="1"/>
  <c r="AI2149" i="6" s="1"/>
  <c r="AI2150" i="6" s="1"/>
  <c r="AI2151" i="6" s="1"/>
  <c r="AI2152" i="6" s="1"/>
  <c r="AI2153" i="6" s="1"/>
  <c r="AI2154" i="6" s="1"/>
  <c r="AI2155" i="6" s="1"/>
  <c r="AI2156" i="6" s="1"/>
  <c r="AI2157" i="6" s="1"/>
  <c r="AI2158" i="6" s="1"/>
  <c r="AI2159" i="6" s="1"/>
  <c r="AI2160" i="6" s="1"/>
  <c r="AI2161" i="6" s="1"/>
  <c r="AI2162" i="6" s="1"/>
  <c r="AI2163" i="6" s="1"/>
  <c r="AI2164" i="6" s="1"/>
  <c r="AI2165" i="6" s="1"/>
  <c r="AI2166" i="6" s="1"/>
  <c r="AI2167" i="6" s="1"/>
  <c r="AI2168" i="6" s="1"/>
  <c r="AI2169" i="6" s="1"/>
  <c r="AI2170" i="6" s="1"/>
  <c r="AI2171" i="6" s="1"/>
  <c r="AI2172" i="6" s="1"/>
  <c r="AI2173" i="6" s="1"/>
  <c r="AI2174" i="6" s="1"/>
  <c r="AI2175" i="6" s="1"/>
  <c r="AI2176" i="6" s="1"/>
  <c r="AI2177" i="6" s="1"/>
  <c r="AI2178" i="6" s="1"/>
  <c r="AI2179" i="6" s="1"/>
  <c r="AI2180" i="6" s="1"/>
  <c r="AI2181" i="6" s="1"/>
  <c r="AI2182" i="6" s="1"/>
  <c r="AI2183" i="6" s="1"/>
  <c r="AI2184" i="6" s="1"/>
  <c r="AI2185" i="6" s="1"/>
  <c r="AI2186" i="6" s="1"/>
  <c r="AI2187" i="6" s="1"/>
  <c r="AI2188" i="6" s="1"/>
  <c r="AI2189" i="6" s="1"/>
  <c r="AI2190" i="6" s="1"/>
  <c r="AI2191" i="6" s="1"/>
  <c r="AI2192" i="6" s="1"/>
  <c r="AI2193" i="6" s="1"/>
  <c r="AI2194" i="6" s="1"/>
  <c r="AI2195" i="6" s="1"/>
  <c r="AI2196" i="6" s="1"/>
  <c r="AI2197" i="6" s="1"/>
  <c r="AI2198" i="6" s="1"/>
  <c r="AI2199" i="6" s="1"/>
  <c r="AI2200" i="6" s="1"/>
  <c r="AI2201" i="6" s="1"/>
  <c r="AI2202" i="6" s="1"/>
  <c r="AI2203" i="6" s="1"/>
  <c r="AI2204" i="6" s="1"/>
  <c r="AI2205" i="6" s="1"/>
  <c r="AI2206" i="6" s="1"/>
  <c r="AI2207" i="6" s="1"/>
  <c r="AI2208" i="6" s="1"/>
  <c r="AI2209" i="6" s="1"/>
  <c r="AI2210" i="6" s="1"/>
  <c r="AI2211" i="6" s="1"/>
  <c r="AI2212" i="6" s="1"/>
  <c r="AI2213" i="6" s="1"/>
  <c r="AI2214" i="6" s="1"/>
  <c r="AI2215" i="6" s="1"/>
  <c r="AI2216" i="6" s="1"/>
  <c r="AI2217" i="6" s="1"/>
  <c r="AI2218" i="6" s="1"/>
  <c r="AI2219" i="6" s="1"/>
  <c r="AI2220" i="6" s="1"/>
  <c r="AI2221" i="6" s="1"/>
  <c r="AI2222" i="6" s="1"/>
  <c r="AI2223" i="6" s="1"/>
  <c r="AI2224" i="6" s="1"/>
  <c r="AI2225" i="6" s="1"/>
  <c r="AI2226" i="6" s="1"/>
  <c r="AI2227" i="6" s="1"/>
  <c r="AI2228" i="6" s="1"/>
  <c r="AI2229" i="6" s="1"/>
  <c r="AI2230" i="6" s="1"/>
  <c r="AI2231" i="6" s="1"/>
  <c r="AI2232" i="6" s="1"/>
  <c r="AI2233" i="6" s="1"/>
  <c r="AI2234" i="6" s="1"/>
  <c r="AI2235" i="6" s="1"/>
  <c r="AI2236" i="6" s="1"/>
  <c r="AI2237" i="6" s="1"/>
  <c r="AI2238" i="6" s="1"/>
  <c r="AI2239" i="6" s="1"/>
  <c r="AI2240" i="6" s="1"/>
  <c r="AI2241" i="6" s="1"/>
  <c r="AI2242" i="6" s="1"/>
  <c r="AI2243" i="6" s="1"/>
  <c r="AI2244" i="6" s="1"/>
  <c r="AI2245" i="6" s="1"/>
  <c r="AI2246" i="6" s="1"/>
  <c r="AI2247" i="6" s="1"/>
  <c r="AI2248" i="6" s="1"/>
  <c r="AI2249" i="6" s="1"/>
  <c r="AI2250" i="6" s="1"/>
  <c r="AI2251" i="6" s="1"/>
  <c r="AI2252" i="6" s="1"/>
  <c r="AI2253" i="6" s="1"/>
  <c r="AI2254" i="6" s="1"/>
  <c r="AI2255" i="6" s="1"/>
  <c r="AI2256" i="6" s="1"/>
  <c r="AI2257" i="6" s="1"/>
  <c r="AI2258" i="6" s="1"/>
  <c r="AI2259" i="6" s="1"/>
  <c r="AI2260" i="6" s="1"/>
  <c r="AI2261" i="6" s="1"/>
  <c r="AI2262" i="6" s="1"/>
  <c r="AI2263" i="6" s="1"/>
  <c r="AI2264" i="6" s="1"/>
  <c r="AI2265" i="6" s="1"/>
  <c r="AI2266" i="6" s="1"/>
  <c r="AI2267" i="6" s="1"/>
  <c r="AI2268" i="6" s="1"/>
  <c r="AI2269" i="6" s="1"/>
  <c r="AI2270" i="6" s="1"/>
  <c r="AI2271" i="6" s="1"/>
  <c r="AI2272" i="6" s="1"/>
  <c r="AI2273" i="6" s="1"/>
  <c r="AI2274" i="6" s="1"/>
  <c r="AI2275" i="6" s="1"/>
  <c r="AI2276" i="6" s="1"/>
  <c r="AI2277" i="6" s="1"/>
  <c r="AI2278" i="6" s="1"/>
  <c r="AI2279" i="6" s="1"/>
  <c r="AI2280" i="6" s="1"/>
  <c r="AI2281" i="6" s="1"/>
  <c r="AI2282" i="6" s="1"/>
  <c r="AI2283" i="6" s="1"/>
  <c r="AI2284" i="6" s="1"/>
  <c r="AI2285" i="6" s="1"/>
  <c r="AI2286" i="6" s="1"/>
  <c r="AI2287" i="6" s="1"/>
  <c r="AI2288" i="6" s="1"/>
  <c r="AI2289" i="6" s="1"/>
  <c r="AI2290" i="6" s="1"/>
  <c r="AI2291" i="6" s="1"/>
  <c r="AI2292" i="6" s="1"/>
  <c r="AI2293" i="6" s="1"/>
  <c r="AI2294" i="6" s="1"/>
  <c r="AI2295" i="6" s="1"/>
  <c r="AI2296" i="6" s="1"/>
  <c r="AI2297" i="6" s="1"/>
  <c r="AI2298" i="6" s="1"/>
  <c r="AI2299" i="6" s="1"/>
  <c r="AI2300" i="6" s="1"/>
  <c r="AI2301" i="6" s="1"/>
  <c r="AI2302" i="6" s="1"/>
  <c r="AI2303" i="6" s="1"/>
  <c r="AI2304" i="6" s="1"/>
  <c r="AI2305" i="6" s="1"/>
  <c r="AI2306" i="6" s="1"/>
  <c r="AI2307" i="6" s="1"/>
  <c r="AI2308" i="6" s="1"/>
  <c r="AI2309" i="6" s="1"/>
  <c r="AI2310" i="6" s="1"/>
  <c r="AI2311" i="6" s="1"/>
  <c r="AI2312" i="6" s="1"/>
  <c r="AI2313" i="6" s="1"/>
  <c r="AI2314" i="6" s="1"/>
  <c r="AI2315" i="6" s="1"/>
  <c r="AI2316" i="6" s="1"/>
  <c r="AI2317" i="6" s="1"/>
  <c r="AI2318" i="6" s="1"/>
  <c r="AI2319" i="6" s="1"/>
  <c r="AI2320" i="6" s="1"/>
  <c r="AI2321" i="6" s="1"/>
  <c r="AI2322" i="6" s="1"/>
  <c r="AI2323" i="6" s="1"/>
  <c r="AI2324" i="6" s="1"/>
  <c r="AI2325" i="6" s="1"/>
  <c r="AI2326" i="6" s="1"/>
  <c r="AI2327" i="6" s="1"/>
  <c r="AI2328" i="6" s="1"/>
  <c r="AI2329" i="6" s="1"/>
  <c r="AI2330" i="6" s="1"/>
  <c r="AI2331" i="6" s="1"/>
  <c r="AI2332" i="6" s="1"/>
  <c r="AI2333" i="6" s="1"/>
  <c r="AI2334" i="6" s="1"/>
  <c r="AI2335" i="6" s="1"/>
  <c r="AI2336" i="6" s="1"/>
  <c r="AI2337" i="6" s="1"/>
  <c r="AI2338" i="6" s="1"/>
  <c r="AI2339" i="6" s="1"/>
  <c r="AI2340" i="6" s="1"/>
  <c r="AI2341" i="6" s="1"/>
  <c r="AI2342" i="6" s="1"/>
  <c r="AI2343" i="6" s="1"/>
  <c r="AI2344" i="6" s="1"/>
  <c r="AI2345" i="6" s="1"/>
  <c r="AI2346" i="6" s="1"/>
  <c r="AI2347" i="6" s="1"/>
  <c r="AI2348" i="6" s="1"/>
  <c r="AI2349" i="6" s="1"/>
  <c r="AI2350" i="6" s="1"/>
  <c r="AI2351" i="6" s="1"/>
  <c r="AI2352" i="6" s="1"/>
  <c r="AI2353" i="6" s="1"/>
  <c r="AI2354" i="6" s="1"/>
  <c r="AI2355" i="6" s="1"/>
  <c r="AI2356" i="6" s="1"/>
  <c r="AI2357" i="6" s="1"/>
  <c r="AI2358" i="6" s="1"/>
  <c r="AI2359" i="6" s="1"/>
  <c r="AI2360" i="6" s="1"/>
  <c r="AI2361" i="6" s="1"/>
  <c r="AI2362" i="6" s="1"/>
  <c r="AI2363" i="6" s="1"/>
  <c r="AI2364" i="6" s="1"/>
  <c r="AI2365" i="6" s="1"/>
  <c r="AI2366" i="6" s="1"/>
  <c r="AI2367" i="6" s="1"/>
  <c r="AI2368" i="6" s="1"/>
  <c r="AI2369" i="6" s="1"/>
  <c r="AI2370" i="6" s="1"/>
  <c r="AI2371" i="6" s="1"/>
  <c r="AI2372" i="6" s="1"/>
  <c r="AI2373" i="6" s="1"/>
  <c r="AI2374" i="6" s="1"/>
  <c r="AI2375" i="6" s="1"/>
  <c r="AI2376" i="6" s="1"/>
  <c r="AI2377" i="6" s="1"/>
  <c r="AI2378" i="6" s="1"/>
  <c r="AI2379" i="6" s="1"/>
  <c r="AI2380" i="6" s="1"/>
  <c r="AI2381" i="6" s="1"/>
  <c r="AI2382" i="6" s="1"/>
  <c r="AI2383" i="6" s="1"/>
  <c r="AI2384" i="6" s="1"/>
  <c r="AI2385" i="6" s="1"/>
  <c r="AI2386" i="6" s="1"/>
  <c r="AI2387" i="6" s="1"/>
  <c r="AI2388" i="6" s="1"/>
  <c r="AI2389" i="6" s="1"/>
  <c r="AI2390" i="6" s="1"/>
  <c r="AI2391" i="6" s="1"/>
  <c r="AI2392" i="6" s="1"/>
  <c r="AI2393" i="6" s="1"/>
  <c r="AI2394" i="6" s="1"/>
  <c r="AI2395" i="6" s="1"/>
  <c r="AI2396" i="6" s="1"/>
  <c r="AI2397" i="6" s="1"/>
  <c r="AI2398" i="6" s="1"/>
  <c r="AI2399" i="6" s="1"/>
  <c r="AI2400" i="6" s="1"/>
  <c r="AI2401" i="6" s="1"/>
  <c r="AI2402" i="6" s="1"/>
  <c r="AI2403" i="6" s="1"/>
  <c r="AI2404" i="6" s="1"/>
  <c r="AI2405" i="6" s="1"/>
  <c r="AI2406" i="6" s="1"/>
  <c r="AI2407" i="6" s="1"/>
  <c r="AI2408" i="6" s="1"/>
  <c r="AI2409" i="6" s="1"/>
  <c r="AI2410" i="6" s="1"/>
  <c r="AI2411" i="6" s="1"/>
  <c r="AI2412" i="6" s="1"/>
  <c r="AI2413" i="6" s="1"/>
  <c r="AI2414" i="6" s="1"/>
  <c r="AI2415" i="6" s="1"/>
  <c r="AI2416" i="6" s="1"/>
  <c r="AI2417" i="6" s="1"/>
  <c r="AI2418" i="6" s="1"/>
  <c r="AI2419" i="6" s="1"/>
  <c r="AI2420" i="6" s="1"/>
  <c r="AI2421" i="6" s="1"/>
  <c r="AI2422" i="6" s="1"/>
  <c r="AI2423" i="6" s="1"/>
  <c r="AI2424" i="6" s="1"/>
  <c r="AI2425" i="6" s="1"/>
  <c r="AI2426" i="6" s="1"/>
  <c r="AI2427" i="6" s="1"/>
  <c r="AI2428" i="6" s="1"/>
  <c r="AI2429" i="6" s="1"/>
  <c r="AI2430" i="6" s="1"/>
  <c r="AI2431" i="6" s="1"/>
  <c r="AI2432" i="6" s="1"/>
  <c r="AI2433" i="6" s="1"/>
  <c r="AI2434" i="6" s="1"/>
  <c r="AI2435" i="6" s="1"/>
  <c r="AI2436" i="6" s="1"/>
  <c r="AI2437" i="6" s="1"/>
  <c r="AI2438" i="6" s="1"/>
  <c r="AI2439" i="6" s="1"/>
  <c r="AI2440" i="6" s="1"/>
  <c r="AI2441" i="6" s="1"/>
  <c r="AI2442" i="6" s="1"/>
  <c r="AI2443" i="6" s="1"/>
  <c r="AI2444" i="6" s="1"/>
  <c r="AI2445" i="6" s="1"/>
  <c r="AI2446" i="6" s="1"/>
  <c r="AI2447" i="6" s="1"/>
  <c r="AI2448" i="6" s="1"/>
  <c r="AI2449" i="6" s="1"/>
  <c r="AI2450" i="6" s="1"/>
  <c r="AI2451" i="6" s="1"/>
  <c r="AI2452" i="6" s="1"/>
  <c r="AI2453" i="6" s="1"/>
  <c r="AI2454" i="6" s="1"/>
  <c r="AI2455" i="6" s="1"/>
  <c r="AI2456" i="6" s="1"/>
  <c r="AI2457" i="6" s="1"/>
  <c r="AI2458" i="6" s="1"/>
  <c r="AI2459" i="6" s="1"/>
  <c r="AI2460" i="6" s="1"/>
  <c r="AI2461" i="6" s="1"/>
  <c r="AI2462" i="6" s="1"/>
  <c r="AI2463" i="6" s="1"/>
  <c r="AI2464" i="6" s="1"/>
  <c r="AI2465" i="6" s="1"/>
  <c r="AI2466" i="6" s="1"/>
  <c r="AI2467" i="6" s="1"/>
  <c r="AI2468" i="6" s="1"/>
  <c r="AI2469" i="6" s="1"/>
  <c r="AI2470" i="6" s="1"/>
  <c r="AI2471" i="6" s="1"/>
  <c r="AI2472" i="6" s="1"/>
  <c r="AI2473" i="6" s="1"/>
  <c r="AI2474" i="6" s="1"/>
  <c r="AI2475" i="6" s="1"/>
  <c r="AI2476" i="6" s="1"/>
  <c r="AI2477" i="6" s="1"/>
  <c r="AI2478" i="6" s="1"/>
  <c r="AI2479" i="6" s="1"/>
  <c r="AI2480" i="6" s="1"/>
  <c r="AI2481" i="6" s="1"/>
  <c r="AI2482" i="6" s="1"/>
  <c r="AI2483" i="6" s="1"/>
  <c r="AI2484" i="6" s="1"/>
  <c r="AI2485" i="6" s="1"/>
  <c r="AI2486" i="6" s="1"/>
  <c r="AI2487" i="6" s="1"/>
  <c r="AI2488" i="6" s="1"/>
  <c r="AI2489" i="6" s="1"/>
  <c r="AI2490" i="6" s="1"/>
  <c r="AI2491" i="6" s="1"/>
  <c r="AI2492" i="6" s="1"/>
  <c r="AI2493" i="6" s="1"/>
  <c r="AI2494" i="6" s="1"/>
  <c r="AI2495" i="6" s="1"/>
  <c r="AI2496" i="6" s="1"/>
  <c r="AI2497" i="6" s="1"/>
  <c r="AI2498" i="6" s="1"/>
  <c r="AI2499" i="6" s="1"/>
  <c r="AI2500" i="6" s="1"/>
  <c r="AI2501" i="6" s="1"/>
  <c r="AI2502" i="6" s="1"/>
  <c r="AI2503" i="6" s="1"/>
  <c r="AI2504" i="6" s="1"/>
  <c r="AI2505" i="6" s="1"/>
  <c r="AI2506" i="6" s="1"/>
  <c r="AI2507" i="6" s="1"/>
  <c r="AI2508" i="6" s="1"/>
  <c r="AI2509" i="6" s="1"/>
  <c r="AI2510" i="6" s="1"/>
  <c r="AI2511" i="6" s="1"/>
  <c r="AI2512" i="6" s="1"/>
  <c r="AI2513" i="6" s="1"/>
  <c r="AI2514" i="6" s="1"/>
  <c r="AI2515" i="6" s="1"/>
  <c r="AI2516" i="6" s="1"/>
  <c r="AI2517" i="6" s="1"/>
  <c r="AI2518" i="6" s="1"/>
  <c r="AI2519" i="6" s="1"/>
  <c r="AI2520" i="6" s="1"/>
  <c r="AI2521" i="6" s="1"/>
  <c r="AI2522" i="6" s="1"/>
  <c r="AI2523" i="6" s="1"/>
  <c r="AI2524" i="6" s="1"/>
  <c r="AI2525" i="6" s="1"/>
  <c r="AI2526" i="6" s="1"/>
  <c r="AI2527" i="6" s="1"/>
  <c r="AI2528" i="6" s="1"/>
  <c r="AI2529" i="6" s="1"/>
  <c r="AI2530" i="6" s="1"/>
  <c r="AI2531" i="6" s="1"/>
  <c r="AI2532" i="6" s="1"/>
  <c r="AI2533" i="6" s="1"/>
  <c r="AI2534" i="6" s="1"/>
  <c r="AI2535" i="6" s="1"/>
  <c r="AI2536" i="6" s="1"/>
  <c r="AI2537" i="6" s="1"/>
  <c r="AI2538" i="6" s="1"/>
  <c r="AI2539" i="6" s="1"/>
  <c r="AI2540" i="6" s="1"/>
  <c r="AI2541" i="6" s="1"/>
  <c r="AI2542" i="6" s="1"/>
  <c r="AI2543" i="6" s="1"/>
  <c r="AI2544" i="6" s="1"/>
  <c r="AI2545" i="6" s="1"/>
  <c r="AI2546" i="6" s="1"/>
  <c r="AI2547" i="6" s="1"/>
  <c r="AI2548" i="6" s="1"/>
  <c r="AI2549" i="6" s="1"/>
  <c r="AI2550" i="6" s="1"/>
  <c r="AI2551" i="6" s="1"/>
  <c r="AI2552" i="6" s="1"/>
  <c r="AI2553" i="6" s="1"/>
  <c r="AI2554" i="6" s="1"/>
  <c r="AI2555" i="6" s="1"/>
  <c r="AI2556" i="6" s="1"/>
  <c r="AI2557" i="6" s="1"/>
  <c r="AI2558" i="6" s="1"/>
  <c r="AI2559" i="6" s="1"/>
  <c r="AI2560" i="6" s="1"/>
  <c r="AI2561" i="6" s="1"/>
  <c r="AI2562" i="6" s="1"/>
  <c r="AI2563" i="6" s="1"/>
  <c r="AI2564" i="6" s="1"/>
  <c r="AI2565" i="6" s="1"/>
  <c r="AI2566" i="6" s="1"/>
  <c r="AI2567" i="6" s="1"/>
  <c r="AI2568" i="6" s="1"/>
  <c r="AI2569" i="6" s="1"/>
  <c r="AI2570" i="6" s="1"/>
  <c r="AI2571" i="6" s="1"/>
  <c r="AI2572" i="6" s="1"/>
  <c r="AI2573" i="6" s="1"/>
  <c r="AI2574" i="6" s="1"/>
  <c r="AI2575" i="6" s="1"/>
  <c r="AI2576" i="6" s="1"/>
  <c r="AI2577" i="6" s="1"/>
  <c r="AI2578" i="6" s="1"/>
  <c r="AI2579" i="6" s="1"/>
  <c r="AI2580" i="6" s="1"/>
  <c r="AI2581" i="6" s="1"/>
  <c r="AI2582" i="6" s="1"/>
  <c r="AI2583" i="6" s="1"/>
  <c r="AI2584" i="6" s="1"/>
  <c r="AI2585" i="6" s="1"/>
  <c r="AI2586" i="6" s="1"/>
  <c r="AI2587" i="6" s="1"/>
  <c r="AI2588" i="6" s="1"/>
  <c r="AI2589" i="6" s="1"/>
  <c r="AI2590" i="6" s="1"/>
  <c r="AI2591" i="6" s="1"/>
  <c r="AI2592" i="6" s="1"/>
  <c r="AI2593" i="6" s="1"/>
  <c r="AI2594" i="6" s="1"/>
  <c r="AI2595" i="6" s="1"/>
  <c r="AI2596" i="6" s="1"/>
  <c r="AI2597" i="6" s="1"/>
  <c r="AI2598" i="6" s="1"/>
  <c r="AI2599" i="6" s="1"/>
  <c r="AI2600" i="6" s="1"/>
  <c r="AI2601" i="6" s="1"/>
  <c r="AI2602" i="6" s="1"/>
  <c r="AI2603" i="6" s="1"/>
  <c r="AI2604" i="6" s="1"/>
  <c r="AI2605" i="6" s="1"/>
  <c r="AI2606" i="6" s="1"/>
  <c r="AI2607" i="6" s="1"/>
  <c r="AI2608" i="6" s="1"/>
  <c r="AI2609" i="6" s="1"/>
  <c r="AI2610" i="6" s="1"/>
  <c r="AI2611" i="6" s="1"/>
  <c r="AI2612" i="6" s="1"/>
  <c r="AI2613" i="6" s="1"/>
  <c r="AI2614" i="6" s="1"/>
  <c r="AI2615" i="6" s="1"/>
  <c r="AI2616" i="6" s="1"/>
  <c r="AI2617" i="6" s="1"/>
  <c r="AI2618" i="6" s="1"/>
  <c r="AI2619" i="6" s="1"/>
  <c r="AI2620" i="6" s="1"/>
  <c r="AI2621" i="6" s="1"/>
  <c r="AI2622" i="6" s="1"/>
  <c r="AI2623" i="6" s="1"/>
  <c r="AI2624" i="6" s="1"/>
  <c r="AI2625" i="6" s="1"/>
  <c r="AI2626" i="6" s="1"/>
  <c r="AI2627" i="6" s="1"/>
  <c r="AI2628" i="6" s="1"/>
  <c r="AI2629" i="6" s="1"/>
  <c r="AI2630" i="6" s="1"/>
  <c r="AI2631" i="6" s="1"/>
  <c r="AI2632" i="6" s="1"/>
  <c r="AI2633" i="6" s="1"/>
  <c r="AI2634" i="6" s="1"/>
  <c r="AI2635" i="6" s="1"/>
  <c r="AI2636" i="6" s="1"/>
  <c r="AI2637" i="6" s="1"/>
  <c r="AI2638" i="6" s="1"/>
  <c r="AI2639" i="6" s="1"/>
  <c r="AI2640" i="6" s="1"/>
  <c r="AI2641" i="6" s="1"/>
  <c r="AI2642" i="6" s="1"/>
  <c r="AI2643" i="6" s="1"/>
  <c r="AI2644" i="6" s="1"/>
  <c r="AI2645" i="6" s="1"/>
  <c r="AI2646" i="6" s="1"/>
  <c r="AI2647" i="6" s="1"/>
  <c r="AI2648" i="6" s="1"/>
  <c r="AI2649" i="6" s="1"/>
  <c r="AI2650" i="6" s="1"/>
  <c r="AI2651" i="6" s="1"/>
  <c r="AI2652" i="6" s="1"/>
  <c r="AI2653" i="6" s="1"/>
  <c r="AI2654" i="6" s="1"/>
  <c r="AI2655" i="6" s="1"/>
  <c r="AI2656" i="6" s="1"/>
  <c r="AI2657" i="6" s="1"/>
  <c r="AI2658" i="6" s="1"/>
  <c r="AI2659" i="6" s="1"/>
  <c r="AI2660" i="6" s="1"/>
  <c r="AI2661" i="6" s="1"/>
  <c r="AI2662" i="6" s="1"/>
  <c r="AI2663" i="6" s="1"/>
  <c r="AI2664" i="6" s="1"/>
  <c r="AI2665" i="6" s="1"/>
  <c r="AI2666" i="6" s="1"/>
  <c r="AI2667" i="6" s="1"/>
  <c r="AI2668" i="6" s="1"/>
  <c r="AI2669" i="6" s="1"/>
  <c r="AI2670" i="6" s="1"/>
  <c r="AI2671" i="6" s="1"/>
  <c r="AI2672" i="6" s="1"/>
  <c r="AI2673" i="6" s="1"/>
  <c r="AI2674" i="6" s="1"/>
  <c r="AI2675" i="6" s="1"/>
  <c r="AI2676" i="6" s="1"/>
  <c r="AI2677" i="6" s="1"/>
  <c r="AI2678" i="6" s="1"/>
  <c r="AI2679" i="6" s="1"/>
  <c r="AI2680" i="6" s="1"/>
  <c r="AI2681" i="6" s="1"/>
  <c r="AI2682" i="6" s="1"/>
  <c r="AI2683" i="6" s="1"/>
  <c r="AI2684" i="6" s="1"/>
  <c r="AI2685" i="6" s="1"/>
  <c r="AI2686" i="6" s="1"/>
  <c r="AI2687" i="6" s="1"/>
  <c r="AI2688" i="6" s="1"/>
  <c r="AI2689" i="6" s="1"/>
  <c r="AI2690" i="6" s="1"/>
  <c r="AI2691" i="6" s="1"/>
  <c r="AI2692" i="6" s="1"/>
  <c r="AI2693" i="6" s="1"/>
  <c r="AI2694" i="6" s="1"/>
  <c r="AI2695" i="6" s="1"/>
  <c r="AI2696" i="6" s="1"/>
  <c r="AI2697" i="6" s="1"/>
  <c r="AI2698" i="6" s="1"/>
  <c r="AI2699" i="6" s="1"/>
  <c r="AI2700" i="6" s="1"/>
  <c r="AI2701" i="6" s="1"/>
  <c r="AI2702" i="6" s="1"/>
  <c r="AI2703" i="6" s="1"/>
  <c r="AI2704" i="6" s="1"/>
  <c r="AI2705" i="6" s="1"/>
  <c r="AI2706" i="6" s="1"/>
  <c r="AI2707" i="6" s="1"/>
  <c r="AI2708" i="6" s="1"/>
  <c r="AI2709" i="6" s="1"/>
  <c r="AI2710" i="6" s="1"/>
  <c r="AI2711" i="6" s="1"/>
  <c r="AI2712" i="6" s="1"/>
  <c r="AI2713" i="6" s="1"/>
  <c r="AI2714" i="6" s="1"/>
  <c r="AI2715" i="6" s="1"/>
  <c r="AI2716" i="6" s="1"/>
  <c r="AI2717" i="6" s="1"/>
  <c r="AI2718" i="6" s="1"/>
  <c r="AI2719" i="6" s="1"/>
  <c r="AI2720" i="6" s="1"/>
  <c r="AI2721" i="6" s="1"/>
  <c r="AI2722" i="6" s="1"/>
  <c r="AI2723" i="6" s="1"/>
  <c r="AI2724" i="6" s="1"/>
  <c r="AI2725" i="6" s="1"/>
  <c r="AI2726" i="6" s="1"/>
  <c r="AI2727" i="6" s="1"/>
  <c r="AI2728" i="6" s="1"/>
  <c r="AI2729" i="6" s="1"/>
  <c r="AI2730" i="6" s="1"/>
  <c r="AI2731" i="6" s="1"/>
  <c r="AI2732" i="6" s="1"/>
  <c r="AI2733" i="6" s="1"/>
  <c r="AI2734" i="6" s="1"/>
  <c r="AI2735" i="6" s="1"/>
  <c r="AI2736" i="6" s="1"/>
  <c r="AI2737" i="6" s="1"/>
  <c r="AI2738" i="6" s="1"/>
  <c r="AI2739" i="6" s="1"/>
  <c r="AI2740" i="6" s="1"/>
  <c r="AI2741" i="6" s="1"/>
  <c r="AI2742" i="6" s="1"/>
  <c r="AI2743" i="6" s="1"/>
  <c r="AI2744" i="6" s="1"/>
  <c r="AI2745" i="6" s="1"/>
  <c r="AI2746" i="6" s="1"/>
  <c r="AI2747" i="6" s="1"/>
  <c r="AI2748" i="6" s="1"/>
  <c r="AI2749" i="6" s="1"/>
  <c r="AI2750" i="6" s="1"/>
  <c r="AI2751" i="6" s="1"/>
  <c r="AI2752" i="6" s="1"/>
  <c r="AI2753" i="6" s="1"/>
  <c r="AI2754" i="6" s="1"/>
  <c r="AI2755" i="6" s="1"/>
  <c r="AI2756" i="6" s="1"/>
  <c r="AI2757" i="6" s="1"/>
  <c r="AI2758" i="6" s="1"/>
  <c r="AI2759" i="6" s="1"/>
  <c r="AI2760" i="6" s="1"/>
  <c r="AI2761" i="6" s="1"/>
  <c r="AI2762" i="6" s="1"/>
  <c r="AI2763" i="6" s="1"/>
  <c r="AI2764" i="6" s="1"/>
  <c r="AI2765" i="6" s="1"/>
  <c r="AI2766" i="6" s="1"/>
  <c r="AI2767" i="6" s="1"/>
  <c r="AI2768" i="6" s="1"/>
  <c r="AI2769" i="6" s="1"/>
  <c r="AI2770" i="6" s="1"/>
  <c r="AI2771" i="6" s="1"/>
  <c r="AI2772" i="6" s="1"/>
  <c r="AI2773" i="6" s="1"/>
  <c r="AI2774" i="6" s="1"/>
  <c r="AI2775" i="6" s="1"/>
  <c r="AI2776" i="6" s="1"/>
  <c r="AI2777" i="6" s="1"/>
  <c r="AI2778" i="6" s="1"/>
  <c r="AI2779" i="6" s="1"/>
  <c r="AI2780" i="6" s="1"/>
  <c r="AI2781" i="6" s="1"/>
  <c r="AI2782" i="6" s="1"/>
  <c r="AI2783" i="6" s="1"/>
  <c r="AI2784" i="6" s="1"/>
  <c r="AI2785" i="6" s="1"/>
  <c r="AI2786" i="6" s="1"/>
  <c r="AI2787" i="6" s="1"/>
  <c r="AI2788" i="6" s="1"/>
  <c r="AI2789" i="6" s="1"/>
  <c r="AI2790" i="6" s="1"/>
  <c r="AI2791" i="6" s="1"/>
  <c r="AI2792" i="6" s="1"/>
  <c r="AI2793" i="6" s="1"/>
  <c r="AI2794" i="6" s="1"/>
  <c r="AI2795" i="6" s="1"/>
  <c r="AI2796" i="6" s="1"/>
  <c r="AI2797" i="6" s="1"/>
  <c r="AI2798" i="6" s="1"/>
  <c r="AI2799" i="6" s="1"/>
  <c r="AI2800" i="6" s="1"/>
  <c r="AI2801" i="6" s="1"/>
  <c r="AI2802" i="6" s="1"/>
  <c r="AI2803" i="6" s="1"/>
  <c r="AI2804" i="6" s="1"/>
  <c r="AI2805" i="6" s="1"/>
  <c r="AI2806" i="6" s="1"/>
  <c r="AI2807" i="6" s="1"/>
  <c r="AI2808" i="6" s="1"/>
  <c r="AI2809" i="6" s="1"/>
  <c r="AI2810" i="6" s="1"/>
  <c r="AI2811" i="6" s="1"/>
  <c r="AI2812" i="6" s="1"/>
  <c r="AI2813" i="6" s="1"/>
  <c r="AI2814" i="6" s="1"/>
  <c r="AI2815" i="6" s="1"/>
  <c r="AI2816" i="6" s="1"/>
  <c r="AI2817" i="6" s="1"/>
  <c r="AI2818" i="6" s="1"/>
  <c r="AI2819" i="6" s="1"/>
  <c r="AI2820" i="6" s="1"/>
  <c r="AI2821" i="6" s="1"/>
  <c r="AI2822" i="6" s="1"/>
  <c r="AI2823" i="6" s="1"/>
  <c r="AI2824" i="6" s="1"/>
  <c r="AI2825" i="6" s="1"/>
  <c r="AI2826" i="6" s="1"/>
  <c r="AI2827" i="6" s="1"/>
  <c r="AI2828" i="6" s="1"/>
  <c r="AI2829" i="6" s="1"/>
  <c r="AI2830" i="6" s="1"/>
  <c r="AI2831" i="6" s="1"/>
  <c r="AI2832" i="6" s="1"/>
  <c r="AI2833" i="6" s="1"/>
  <c r="AI2834" i="6" s="1"/>
  <c r="AI2835" i="6" s="1"/>
  <c r="AI2836" i="6" s="1"/>
  <c r="AI2837" i="6" s="1"/>
  <c r="AI2838" i="6" s="1"/>
  <c r="AI2839" i="6" s="1"/>
  <c r="AI2840" i="6" s="1"/>
  <c r="AI2841" i="6" s="1"/>
  <c r="AI2842" i="6" s="1"/>
  <c r="AI2843" i="6" s="1"/>
  <c r="AI2844" i="6" s="1"/>
  <c r="AI2845" i="6" s="1"/>
  <c r="AI2846" i="6" s="1"/>
  <c r="AI2847" i="6" s="1"/>
  <c r="AI2848" i="6" s="1"/>
  <c r="AI2849" i="6" s="1"/>
  <c r="AI2850" i="6" s="1"/>
  <c r="AI2851" i="6" s="1"/>
  <c r="AI2852" i="6" s="1"/>
  <c r="AI2853" i="6" s="1"/>
  <c r="AI2854" i="6" s="1"/>
  <c r="AI2855" i="6" s="1"/>
  <c r="AI2856" i="6" s="1"/>
  <c r="AI2857" i="6" s="1"/>
  <c r="AI2858" i="6" s="1"/>
  <c r="AI2859" i="6" s="1"/>
  <c r="AI2860" i="6" s="1"/>
  <c r="AI2861" i="6" s="1"/>
  <c r="AI2862" i="6" s="1"/>
  <c r="AI2863" i="6" s="1"/>
  <c r="AI2864" i="6" s="1"/>
  <c r="AI2865" i="6" s="1"/>
  <c r="AI2866" i="6" s="1"/>
  <c r="AI2867" i="6" s="1"/>
  <c r="AI2868" i="6" s="1"/>
  <c r="AI2869" i="6" s="1"/>
  <c r="AI2870" i="6" s="1"/>
  <c r="AI2871" i="6" s="1"/>
  <c r="AI2872" i="6" s="1"/>
  <c r="AI2873" i="6" s="1"/>
  <c r="AI2874" i="6" s="1"/>
  <c r="AI2875" i="6" s="1"/>
  <c r="AI2876" i="6" s="1"/>
  <c r="AI2877" i="6" s="1"/>
  <c r="AI2878" i="6" s="1"/>
  <c r="AI2879" i="6" s="1"/>
  <c r="AI2880" i="6" s="1"/>
  <c r="AI2881" i="6" s="1"/>
  <c r="AI2882" i="6" s="1"/>
  <c r="AI2883" i="6" s="1"/>
  <c r="AI2884" i="6" s="1"/>
  <c r="AI2885" i="6" s="1"/>
  <c r="AI2886" i="6" s="1"/>
  <c r="AI2887" i="6" s="1"/>
  <c r="AI2888" i="6" s="1"/>
  <c r="AI2889" i="6" s="1"/>
  <c r="AI2890" i="6" s="1"/>
  <c r="AI2891" i="6" s="1"/>
  <c r="AI2892" i="6" s="1"/>
  <c r="AI2893" i="6" s="1"/>
  <c r="AI2894" i="6" s="1"/>
  <c r="AI2895" i="6" s="1"/>
  <c r="AI2896" i="6" s="1"/>
  <c r="AI2897" i="6" s="1"/>
  <c r="AI2898" i="6" s="1"/>
  <c r="AI2899" i="6" s="1"/>
  <c r="AI2900" i="6" s="1"/>
  <c r="AI2901" i="6" s="1"/>
  <c r="AI2902" i="6" s="1"/>
  <c r="AI2903" i="6" s="1"/>
  <c r="AI2904" i="6" s="1"/>
  <c r="AI2905" i="6" s="1"/>
  <c r="AI2906" i="6" s="1"/>
  <c r="AI2907" i="6" s="1"/>
  <c r="AI2908" i="6" s="1"/>
  <c r="AI2909" i="6" s="1"/>
  <c r="AI2910" i="6" s="1"/>
  <c r="AI2911" i="6" s="1"/>
  <c r="AI2912" i="6" s="1"/>
  <c r="AI2913" i="6" s="1"/>
  <c r="AI2914" i="6" s="1"/>
  <c r="AI2915" i="6" s="1"/>
  <c r="AI2916" i="6" s="1"/>
  <c r="AI2917" i="6" s="1"/>
  <c r="AI2918" i="6" s="1"/>
  <c r="AI2919" i="6" s="1"/>
  <c r="AI2920" i="6" s="1"/>
  <c r="AI2921" i="6" s="1"/>
  <c r="AI2922" i="6" s="1"/>
  <c r="AI2923" i="6" s="1"/>
  <c r="AI2924" i="6" s="1"/>
  <c r="AI2925" i="6" s="1"/>
  <c r="AI2926" i="6" s="1"/>
  <c r="AI2927" i="6" s="1"/>
  <c r="AI2928" i="6" s="1"/>
  <c r="AI2929" i="6" s="1"/>
  <c r="AI2930" i="6" s="1"/>
  <c r="AI2931" i="6" s="1"/>
  <c r="AI2932" i="6" s="1"/>
  <c r="AI2933" i="6" s="1"/>
  <c r="AI2934" i="6" s="1"/>
  <c r="AI2935" i="6" s="1"/>
  <c r="AI2936" i="6" s="1"/>
  <c r="AI2937" i="6" s="1"/>
  <c r="AI2938" i="6" s="1"/>
  <c r="AI2939" i="6" s="1"/>
  <c r="AI2940" i="6" s="1"/>
  <c r="AI2941" i="6" s="1"/>
  <c r="AI2942" i="6" s="1"/>
  <c r="AI2943" i="6" s="1"/>
  <c r="AI2944" i="6" s="1"/>
  <c r="AI2945" i="6" s="1"/>
  <c r="AI2946" i="6" s="1"/>
  <c r="AI2947" i="6" s="1"/>
  <c r="AI2948" i="6" s="1"/>
  <c r="AI2949" i="6" s="1"/>
  <c r="AI2950" i="6" s="1"/>
  <c r="AI2951" i="6" s="1"/>
  <c r="AI2952" i="6" s="1"/>
  <c r="AI2953" i="6" s="1"/>
  <c r="AI2954" i="6" s="1"/>
  <c r="AI2955" i="6" s="1"/>
  <c r="AI2956" i="6" s="1"/>
  <c r="AI2957" i="6" s="1"/>
  <c r="AI2958" i="6" s="1"/>
  <c r="AI2959" i="6" s="1"/>
  <c r="AI2960" i="6" s="1"/>
  <c r="AI2961" i="6" s="1"/>
  <c r="AI2962" i="6" s="1"/>
  <c r="AI2963" i="6" s="1"/>
  <c r="AI2964" i="6" s="1"/>
  <c r="AI2965" i="6" s="1"/>
  <c r="AI2966" i="6" s="1"/>
  <c r="AI2967" i="6" s="1"/>
  <c r="AI2968" i="6" s="1"/>
  <c r="AI2969" i="6" s="1"/>
  <c r="AI2970" i="6" s="1"/>
  <c r="AI2971" i="6" s="1"/>
  <c r="AI2972" i="6" s="1"/>
  <c r="AI2973" i="6" s="1"/>
  <c r="AI2974" i="6" s="1"/>
  <c r="AI2975" i="6" s="1"/>
  <c r="AI2976" i="6" s="1"/>
  <c r="AI2977" i="6" s="1"/>
  <c r="AI2978" i="6" s="1"/>
  <c r="AI2979" i="6" s="1"/>
  <c r="AI2980" i="6" s="1"/>
  <c r="AI2981" i="6" s="1"/>
  <c r="AI2982" i="6" s="1"/>
  <c r="AI2983" i="6" s="1"/>
  <c r="AI2984" i="6" s="1"/>
  <c r="AI2985" i="6" s="1"/>
  <c r="AI2986" i="6" s="1"/>
  <c r="AI2987" i="6" s="1"/>
  <c r="AI2988" i="6" s="1"/>
  <c r="AI2989" i="6" s="1"/>
  <c r="AI2990" i="6" s="1"/>
  <c r="AI2991" i="6" s="1"/>
  <c r="AI2992" i="6" s="1"/>
  <c r="AI2993" i="6" s="1"/>
  <c r="AI2994" i="6" s="1"/>
  <c r="AI2995" i="6" s="1"/>
  <c r="AI2996" i="6" s="1"/>
  <c r="AI2997" i="6" s="1"/>
  <c r="AI2998" i="6" s="1"/>
  <c r="AI2999" i="6" s="1"/>
  <c r="AI3000" i="6" s="1"/>
  <c r="AI3001" i="6" s="1"/>
  <c r="AI3002" i="6" s="1"/>
  <c r="AI3003" i="6" s="1"/>
  <c r="AI3004" i="6" s="1"/>
  <c r="AI3005" i="6" s="1"/>
  <c r="AI3006" i="6" s="1"/>
  <c r="AI3007" i="6" s="1"/>
  <c r="AI3008" i="6" s="1"/>
  <c r="AI3009" i="6" s="1"/>
  <c r="AI3010" i="6" s="1"/>
  <c r="AI3011" i="6" s="1"/>
  <c r="AI3012" i="6" s="1"/>
  <c r="AI3013" i="6" s="1"/>
  <c r="AI3014" i="6" s="1"/>
  <c r="AI3015" i="6" s="1"/>
  <c r="AI3016" i="6" s="1"/>
  <c r="AI3017" i="6" s="1"/>
  <c r="AI3018" i="6" s="1"/>
  <c r="AI3019" i="6" s="1"/>
  <c r="AI3020" i="6" s="1"/>
  <c r="AI3021" i="6" s="1"/>
  <c r="AI3022" i="6" s="1"/>
  <c r="AI3023" i="6" s="1"/>
  <c r="AI3024" i="6" s="1"/>
  <c r="AI3025" i="6" s="1"/>
  <c r="AI3026" i="6" s="1"/>
  <c r="AI3027" i="6" s="1"/>
  <c r="AI3028" i="6" s="1"/>
  <c r="AI3029" i="6" s="1"/>
  <c r="AI3030" i="6" s="1"/>
  <c r="AI3031" i="6" s="1"/>
  <c r="AI3032" i="6" s="1"/>
  <c r="AI3033" i="6" s="1"/>
  <c r="AI3034" i="6" s="1"/>
  <c r="AI3035" i="6" s="1"/>
  <c r="AI3036" i="6" s="1"/>
  <c r="AI3037" i="6" s="1"/>
  <c r="AI3038" i="6" s="1"/>
  <c r="AI3039" i="6" s="1"/>
  <c r="AI3040" i="6" s="1"/>
  <c r="AI3041" i="6" s="1"/>
  <c r="AI3042" i="6" s="1"/>
  <c r="AI3043" i="6" s="1"/>
  <c r="AI3044" i="6" s="1"/>
  <c r="AI3045" i="6" s="1"/>
  <c r="AI3046" i="6" s="1"/>
  <c r="AI3047" i="6" s="1"/>
  <c r="AI3048" i="6" s="1"/>
  <c r="AI3049" i="6" s="1"/>
  <c r="AI3050" i="6" s="1"/>
  <c r="AI3051" i="6" s="1"/>
  <c r="AI3052" i="6" s="1"/>
  <c r="AI3053" i="6" s="1"/>
  <c r="AI3054" i="6" s="1"/>
  <c r="AI3055" i="6" s="1"/>
  <c r="AI3056" i="6" s="1"/>
  <c r="AI3057" i="6" s="1"/>
  <c r="AI3058" i="6" s="1"/>
  <c r="AI3059" i="6" s="1"/>
  <c r="AI3060" i="6" s="1"/>
  <c r="AI3061" i="6" s="1"/>
  <c r="AI3062" i="6" s="1"/>
  <c r="AI3063" i="6" s="1"/>
  <c r="AI3064" i="6" s="1"/>
  <c r="AI3065" i="6" s="1"/>
  <c r="AI3066" i="6" s="1"/>
  <c r="AI3067" i="6" s="1"/>
  <c r="AI3068" i="6" s="1"/>
  <c r="AI3069" i="6" s="1"/>
  <c r="AI3070" i="6" s="1"/>
  <c r="AI3071" i="6" s="1"/>
  <c r="AI3072" i="6" s="1"/>
  <c r="AI3073" i="6" s="1"/>
  <c r="AI3074" i="6" s="1"/>
  <c r="AI3075" i="6" s="1"/>
  <c r="AI3076" i="6" s="1"/>
  <c r="AI3077" i="6" s="1"/>
  <c r="AI3078" i="6" s="1"/>
  <c r="AI3079" i="6" s="1"/>
  <c r="AI3080" i="6" s="1"/>
  <c r="AI3081" i="6" s="1"/>
  <c r="AI3082" i="6" s="1"/>
  <c r="AI3083" i="6" s="1"/>
  <c r="AI3084" i="6" s="1"/>
  <c r="AI3085" i="6" s="1"/>
  <c r="AI3086" i="6" s="1"/>
  <c r="AI3087" i="6" s="1"/>
  <c r="AI3088" i="6" s="1"/>
  <c r="AI3089" i="6" s="1"/>
  <c r="AI3090" i="6" s="1"/>
  <c r="AI3091" i="6" s="1"/>
  <c r="AI3092" i="6" s="1"/>
  <c r="AI3093" i="6" s="1"/>
  <c r="AI3094" i="6" s="1"/>
  <c r="AI3095" i="6" s="1"/>
  <c r="AI3096" i="6" s="1"/>
  <c r="AI3097" i="6" s="1"/>
  <c r="AI3098" i="6" s="1"/>
  <c r="AI3099" i="6" s="1"/>
  <c r="AI3100" i="6" s="1"/>
  <c r="AI3101" i="6" s="1"/>
  <c r="AI3102" i="6" s="1"/>
  <c r="AI3103" i="6" s="1"/>
  <c r="AI3104" i="6" s="1"/>
  <c r="AI3105" i="6" s="1"/>
  <c r="AI3106" i="6" s="1"/>
  <c r="AI3107" i="6" s="1"/>
  <c r="AI3108" i="6" s="1"/>
  <c r="AI3109" i="6" s="1"/>
  <c r="AI3110" i="6" s="1"/>
  <c r="AI3111" i="6" s="1"/>
  <c r="AI3112" i="6" s="1"/>
  <c r="AI3113" i="6" s="1"/>
  <c r="AI3114" i="6" s="1"/>
  <c r="AI3115" i="6" s="1"/>
  <c r="AI3116" i="6" s="1"/>
  <c r="AI3117" i="6" s="1"/>
  <c r="AI3118" i="6" s="1"/>
  <c r="AI3119" i="6" s="1"/>
  <c r="AI3120" i="6" s="1"/>
  <c r="AI3121" i="6" s="1"/>
  <c r="AI3122" i="6" s="1"/>
  <c r="AI3123" i="6" s="1"/>
  <c r="AI3124" i="6" s="1"/>
  <c r="AI3125" i="6" s="1"/>
  <c r="AI3126" i="6" s="1"/>
  <c r="AI3127" i="6" s="1"/>
  <c r="AI3128" i="6" s="1"/>
  <c r="AI3129" i="6" s="1"/>
  <c r="AI3130" i="6" s="1"/>
  <c r="AI3131" i="6" s="1"/>
  <c r="AI3132" i="6" s="1"/>
  <c r="AI3133" i="6" s="1"/>
  <c r="AI3134" i="6" s="1"/>
  <c r="AI3135" i="6" s="1"/>
  <c r="AI3136" i="6" s="1"/>
  <c r="AI3137" i="6" s="1"/>
  <c r="AI3138" i="6" s="1"/>
  <c r="AI3139" i="6" s="1"/>
  <c r="AI3140" i="6" s="1"/>
  <c r="AI3141" i="6" s="1"/>
  <c r="AI3142" i="6" s="1"/>
  <c r="AI3143" i="6" s="1"/>
  <c r="AI3144" i="6" s="1"/>
  <c r="AI3145" i="6" s="1"/>
  <c r="AI3146" i="6" s="1"/>
  <c r="AI3147" i="6" s="1"/>
  <c r="AI3148" i="6" s="1"/>
  <c r="AI3149" i="6" s="1"/>
  <c r="AI3150" i="6" s="1"/>
  <c r="AI3151" i="6" s="1"/>
  <c r="AI3152" i="6" s="1"/>
  <c r="AI3153" i="6" s="1"/>
  <c r="AI3154" i="6" s="1"/>
  <c r="AI3155" i="6" s="1"/>
  <c r="AI3156" i="6" s="1"/>
  <c r="AI3157" i="6" s="1"/>
  <c r="AI3158" i="6" s="1"/>
  <c r="AI3159" i="6" s="1"/>
  <c r="AI3160" i="6" s="1"/>
  <c r="AI3161" i="6" s="1"/>
  <c r="AI3162" i="6" s="1"/>
  <c r="AI3163" i="6" s="1"/>
  <c r="AI3164" i="6" s="1"/>
  <c r="AI3165" i="6" s="1"/>
  <c r="AI3166" i="6" s="1"/>
  <c r="AI3167" i="6" s="1"/>
  <c r="AI3168" i="6" s="1"/>
  <c r="AI3169" i="6" s="1"/>
  <c r="AI3170" i="6" s="1"/>
  <c r="AI3171" i="6" s="1"/>
  <c r="AI3172" i="6" s="1"/>
  <c r="AI3173" i="6" s="1"/>
  <c r="AI3174" i="6" s="1"/>
  <c r="AI3175" i="6" s="1"/>
  <c r="AI3176" i="6" s="1"/>
  <c r="AI3177" i="6" s="1"/>
  <c r="AI3178" i="6" s="1"/>
  <c r="AI3179" i="6" s="1"/>
  <c r="AI3180" i="6" s="1"/>
  <c r="AI3181" i="6" s="1"/>
  <c r="AI3182" i="6" s="1"/>
  <c r="AI3183" i="6" s="1"/>
  <c r="AI3184" i="6" s="1"/>
  <c r="AI3185" i="6" s="1"/>
  <c r="AI3186" i="6" s="1"/>
  <c r="AI3187" i="6" s="1"/>
  <c r="AI3188" i="6" s="1"/>
  <c r="AI3189" i="6" s="1"/>
  <c r="AI3190" i="6" s="1"/>
  <c r="AI3191" i="6" s="1"/>
  <c r="AI3192" i="6" s="1"/>
  <c r="AI3193" i="6" s="1"/>
  <c r="AI3194" i="6" s="1"/>
  <c r="AI3195" i="6" s="1"/>
  <c r="AI3196" i="6" s="1"/>
  <c r="AI3197" i="6" s="1"/>
  <c r="AI3198" i="6" s="1"/>
  <c r="AI3199" i="6" s="1"/>
  <c r="AI3200" i="6" s="1"/>
  <c r="AI3201" i="6" s="1"/>
  <c r="AI3202" i="6" s="1"/>
  <c r="AI3203" i="6" s="1"/>
  <c r="AI3204" i="6" s="1"/>
  <c r="AI3205" i="6" s="1"/>
  <c r="AI3206" i="6" s="1"/>
  <c r="AI3207" i="6" s="1"/>
  <c r="AI3208" i="6" s="1"/>
  <c r="AI3209" i="6" s="1"/>
  <c r="AI3210" i="6" s="1"/>
  <c r="AI3211" i="6" s="1"/>
  <c r="AI3212" i="6" s="1"/>
  <c r="AI3213" i="6" s="1"/>
  <c r="AI3214" i="6" s="1"/>
  <c r="AI3215" i="6" s="1"/>
  <c r="AI3216" i="6" s="1"/>
  <c r="AI3217" i="6" s="1"/>
  <c r="AI3218" i="6" s="1"/>
  <c r="AI3219" i="6" s="1"/>
  <c r="AI3220" i="6" s="1"/>
  <c r="AI3221" i="6" s="1"/>
  <c r="AI3222" i="6" s="1"/>
  <c r="AI3223" i="6" s="1"/>
  <c r="AI3224" i="6" s="1"/>
  <c r="AI3225" i="6" s="1"/>
  <c r="AI3226" i="6" s="1"/>
  <c r="AI3227" i="6" s="1"/>
  <c r="AI3228" i="6" s="1"/>
  <c r="AI3229" i="6" s="1"/>
  <c r="AI3230" i="6" s="1"/>
  <c r="AI3231" i="6" s="1"/>
  <c r="AI3232" i="6" s="1"/>
  <c r="AI3233" i="6" s="1"/>
  <c r="AI3234" i="6" s="1"/>
  <c r="AI3235" i="6" s="1"/>
  <c r="AI3236" i="6" s="1"/>
  <c r="AI3237" i="6" s="1"/>
  <c r="AI3238" i="6" s="1"/>
  <c r="AI3239" i="6" s="1"/>
  <c r="AI3240" i="6" s="1"/>
  <c r="AI3241" i="6" s="1"/>
  <c r="AI3242" i="6" s="1"/>
  <c r="AI3243" i="6" s="1"/>
  <c r="AI3244" i="6" s="1"/>
  <c r="AI3245" i="6" s="1"/>
  <c r="AI3246" i="6" s="1"/>
  <c r="AI3247" i="6" s="1"/>
  <c r="AI3248" i="6" s="1"/>
  <c r="AI3249" i="6" s="1"/>
  <c r="AI3250" i="6" s="1"/>
  <c r="AI3251" i="6" s="1"/>
  <c r="AI3252" i="6" s="1"/>
  <c r="AI3253" i="6" s="1"/>
  <c r="AI3254" i="6" s="1"/>
  <c r="AI3255" i="6" s="1"/>
  <c r="AI3256" i="6" s="1"/>
  <c r="AI3257" i="6" s="1"/>
  <c r="AI3258" i="6" s="1"/>
  <c r="AI3259" i="6" s="1"/>
  <c r="AI3260" i="6" s="1"/>
  <c r="AI3261" i="6" s="1"/>
  <c r="AI3262" i="6" s="1"/>
  <c r="AI3263" i="6" s="1"/>
  <c r="AI3264" i="6" s="1"/>
  <c r="AI3265" i="6" s="1"/>
  <c r="AI3266" i="6" s="1"/>
  <c r="AI3267" i="6" s="1"/>
  <c r="AI3268" i="6" s="1"/>
  <c r="AI3269" i="6" s="1"/>
  <c r="AI3270" i="6" s="1"/>
  <c r="AI3271" i="6" s="1"/>
  <c r="AI3272" i="6" s="1"/>
  <c r="AI3273" i="6" s="1"/>
  <c r="AI3274" i="6" s="1"/>
  <c r="AI3275" i="6" s="1"/>
  <c r="AI3276" i="6" s="1"/>
  <c r="AI3277" i="6" s="1"/>
  <c r="AI3278" i="6" s="1"/>
  <c r="AI3279" i="6" s="1"/>
  <c r="AI3280" i="6" s="1"/>
  <c r="AI3281" i="6" s="1"/>
  <c r="AI3282" i="6" s="1"/>
  <c r="AI3283" i="6" s="1"/>
  <c r="AI3284" i="6" s="1"/>
  <c r="AI3285" i="6" s="1"/>
  <c r="AI3286" i="6" s="1"/>
  <c r="AI3287" i="6" s="1"/>
  <c r="AI3288" i="6" s="1"/>
  <c r="AI3289" i="6" s="1"/>
  <c r="AI3290" i="6" s="1"/>
  <c r="AI3291" i="6" s="1"/>
  <c r="AI3292" i="6" s="1"/>
  <c r="AI3293" i="6" s="1"/>
  <c r="AI3294" i="6" s="1"/>
  <c r="AI3295" i="6" s="1"/>
  <c r="AI3296" i="6" s="1"/>
  <c r="AI3297" i="6" s="1"/>
  <c r="AI3298" i="6" s="1"/>
  <c r="AI3299" i="6" s="1"/>
  <c r="AI3300" i="6" s="1"/>
  <c r="AI3301" i="6" s="1"/>
  <c r="AI3302" i="6" s="1"/>
  <c r="AI3303" i="6" s="1"/>
  <c r="AI3304" i="6" s="1"/>
  <c r="AI3305" i="6" s="1"/>
  <c r="AI3306" i="6" s="1"/>
  <c r="AI3307" i="6" s="1"/>
  <c r="AI3308" i="6" s="1"/>
  <c r="AI3309" i="6" s="1"/>
  <c r="AI3310" i="6" s="1"/>
  <c r="AI3311" i="6" s="1"/>
  <c r="AI3312" i="6" s="1"/>
  <c r="AI3313" i="6" s="1"/>
  <c r="AI3314" i="6" s="1"/>
  <c r="AI3315" i="6" s="1"/>
  <c r="AI3316" i="6" s="1"/>
  <c r="AI3317" i="6" s="1"/>
  <c r="AI3318" i="6" s="1"/>
  <c r="AI3319" i="6" s="1"/>
  <c r="AI3320" i="6" s="1"/>
  <c r="AI3321" i="6" s="1"/>
  <c r="AI3322" i="6" s="1"/>
  <c r="AI3323" i="6" s="1"/>
  <c r="AI3324" i="6" s="1"/>
  <c r="AI3325" i="6" s="1"/>
  <c r="AI3326" i="6" s="1"/>
  <c r="AI3327" i="6" s="1"/>
  <c r="AI3328" i="6" s="1"/>
  <c r="AI3329" i="6" s="1"/>
  <c r="AI3330" i="6" s="1"/>
  <c r="AI3331" i="6" s="1"/>
  <c r="AI3332" i="6" s="1"/>
  <c r="AI3333" i="6" s="1"/>
  <c r="AI3334" i="6" s="1"/>
  <c r="AI3335" i="6" s="1"/>
  <c r="AI3336" i="6" s="1"/>
  <c r="AI3337" i="6" s="1"/>
  <c r="AI3338" i="6" s="1"/>
  <c r="AI3339" i="6" s="1"/>
  <c r="AI3340" i="6" s="1"/>
  <c r="AI3341" i="6" s="1"/>
  <c r="AI3342" i="6" s="1"/>
  <c r="AI3343" i="6" s="1"/>
  <c r="AI3344" i="6" s="1"/>
  <c r="AI3345" i="6" s="1"/>
  <c r="AI3346" i="6" s="1"/>
  <c r="AI3347" i="6" s="1"/>
  <c r="AI3348" i="6" s="1"/>
  <c r="AI3349" i="6" s="1"/>
  <c r="AI3350" i="6" s="1"/>
  <c r="AI3351" i="6" s="1"/>
  <c r="AI3352" i="6" s="1"/>
  <c r="AI3353" i="6" s="1"/>
  <c r="AI3354" i="6" s="1"/>
  <c r="AI3355" i="6" s="1"/>
  <c r="AI3356" i="6" s="1"/>
  <c r="AI3357" i="6" s="1"/>
  <c r="AI3358" i="6" s="1"/>
  <c r="AI3359" i="6" s="1"/>
  <c r="AI3360" i="6" s="1"/>
  <c r="AI3361" i="6" s="1"/>
  <c r="AI3362" i="6" s="1"/>
  <c r="AI3363" i="6" s="1"/>
  <c r="AI3364" i="6" s="1"/>
  <c r="AI3365" i="6" s="1"/>
  <c r="AI3366" i="6" s="1"/>
  <c r="AI3367" i="6" s="1"/>
  <c r="AI3368" i="6" s="1"/>
  <c r="AI3369" i="6" s="1"/>
  <c r="AI3370" i="6" s="1"/>
  <c r="AI3371" i="6" s="1"/>
  <c r="AI3372" i="6" s="1"/>
  <c r="AI3373" i="6" s="1"/>
  <c r="AI3374" i="6" s="1"/>
  <c r="AI3375" i="6" s="1"/>
  <c r="AI3376" i="6" s="1"/>
  <c r="AI3377" i="6" s="1"/>
  <c r="AI3378" i="6" s="1"/>
  <c r="AI3379" i="6" s="1"/>
  <c r="AI3380" i="6" s="1"/>
  <c r="AI3381" i="6" s="1"/>
  <c r="AI3382" i="6" s="1"/>
  <c r="AI3383" i="6" s="1"/>
  <c r="AI3384" i="6" s="1"/>
  <c r="AI3385" i="6" s="1"/>
  <c r="AI3386" i="6" s="1"/>
  <c r="AI3387" i="6" s="1"/>
  <c r="AI3388" i="6" s="1"/>
  <c r="AI3389" i="6" s="1"/>
  <c r="AI3390" i="6" s="1"/>
  <c r="AI3391" i="6" s="1"/>
  <c r="AI3392" i="6" s="1"/>
  <c r="AI3393" i="6" s="1"/>
  <c r="AI3394" i="6" s="1"/>
  <c r="AI3395" i="6" s="1"/>
  <c r="AI3396" i="6" s="1"/>
  <c r="AI3397" i="6" s="1"/>
  <c r="AI3398" i="6" s="1"/>
  <c r="AI3399" i="6" s="1"/>
  <c r="AI3400" i="6" s="1"/>
  <c r="AI3401" i="6" s="1"/>
  <c r="AI3402" i="6" s="1"/>
  <c r="AI3403" i="6" s="1"/>
  <c r="AI3404" i="6" s="1"/>
  <c r="AI3405" i="6" s="1"/>
  <c r="AI3406" i="6" s="1"/>
  <c r="AI3407" i="6" s="1"/>
  <c r="AI3408" i="6" s="1"/>
  <c r="AI3409" i="6" s="1"/>
  <c r="AI3410" i="6" s="1"/>
  <c r="AI3411" i="6" s="1"/>
  <c r="AI3412" i="6" s="1"/>
  <c r="AI3413" i="6" s="1"/>
  <c r="AI3414" i="6" s="1"/>
  <c r="AI3415" i="6" s="1"/>
  <c r="AI3416" i="6" s="1"/>
  <c r="AI3417" i="6" s="1"/>
  <c r="AI3418" i="6" s="1"/>
  <c r="AI3419" i="6" s="1"/>
  <c r="AI3420" i="6" s="1"/>
  <c r="AI3421" i="6" s="1"/>
  <c r="AI3422" i="6" s="1"/>
  <c r="AI3423" i="6" s="1"/>
  <c r="AI3424" i="6" s="1"/>
  <c r="AI3425" i="6" s="1"/>
  <c r="AI3426" i="6" s="1"/>
  <c r="AI3427" i="6" s="1"/>
  <c r="AI3428" i="6" s="1"/>
  <c r="AI3429" i="6" s="1"/>
  <c r="AI3430" i="6" s="1"/>
  <c r="AI3431" i="6" s="1"/>
  <c r="AI3432" i="6" s="1"/>
  <c r="AI3433" i="6" s="1"/>
  <c r="AI3434" i="6" s="1"/>
  <c r="AI3435" i="6" s="1"/>
  <c r="AI3436" i="6" s="1"/>
  <c r="AI3437" i="6" s="1"/>
  <c r="AI3438" i="6" s="1"/>
  <c r="AI3439" i="6" s="1"/>
  <c r="AI3440" i="6" s="1"/>
  <c r="AI3441" i="6" s="1"/>
  <c r="AI3442" i="6" s="1"/>
  <c r="AI3443" i="6" s="1"/>
  <c r="AI3444" i="6" s="1"/>
  <c r="AI3445" i="6" s="1"/>
  <c r="AI3446" i="6" s="1"/>
  <c r="AI3447" i="6" s="1"/>
  <c r="AI3448" i="6" s="1"/>
  <c r="AI3449" i="6" s="1"/>
  <c r="AI3450" i="6" s="1"/>
  <c r="AI3451" i="6" s="1"/>
  <c r="AI3452" i="6" s="1"/>
  <c r="AI3453" i="6" s="1"/>
  <c r="AI3454" i="6" s="1"/>
  <c r="AI3455" i="6" s="1"/>
  <c r="AI3456" i="6" s="1"/>
  <c r="AI3457" i="6" s="1"/>
  <c r="AI3458" i="6" s="1"/>
  <c r="AI3459" i="6" s="1"/>
  <c r="AI3460" i="6" s="1"/>
  <c r="AI3461" i="6" s="1"/>
  <c r="AI3462" i="6" s="1"/>
  <c r="AI3463" i="6" s="1"/>
  <c r="AI3464" i="6" s="1"/>
  <c r="AI3465" i="6" s="1"/>
  <c r="AI3466" i="6" s="1"/>
  <c r="AI3467" i="6" s="1"/>
  <c r="AI3468" i="6" s="1"/>
  <c r="AI3469" i="6" s="1"/>
  <c r="AI3470" i="6" s="1"/>
  <c r="AI3471" i="6" s="1"/>
  <c r="AI3472" i="6" s="1"/>
  <c r="AI3473" i="6" s="1"/>
  <c r="AI3474" i="6" s="1"/>
  <c r="AI3475" i="6" s="1"/>
  <c r="AI3476" i="6" s="1"/>
  <c r="AI3477" i="6" s="1"/>
  <c r="AI3478" i="6" s="1"/>
  <c r="AI3479" i="6" s="1"/>
  <c r="AI3480" i="6" s="1"/>
  <c r="AI3481" i="6" s="1"/>
  <c r="AI3482" i="6" s="1"/>
  <c r="AI3483" i="6" s="1"/>
  <c r="AI3484" i="6" s="1"/>
  <c r="AI3485" i="6" s="1"/>
  <c r="AI3486" i="6" s="1"/>
  <c r="AI3487" i="6" s="1"/>
  <c r="AI3488" i="6" s="1"/>
  <c r="AI3489" i="6" s="1"/>
  <c r="AI3490" i="6" s="1"/>
  <c r="AI3491" i="6" s="1"/>
  <c r="AI3492" i="6" s="1"/>
  <c r="AI3493" i="6" s="1"/>
  <c r="AI3494" i="6" s="1"/>
  <c r="AI3495" i="6" s="1"/>
  <c r="AI3496" i="6" s="1"/>
  <c r="AI3497" i="6" s="1"/>
  <c r="AI3498" i="6" s="1"/>
  <c r="AI3499" i="6" s="1"/>
  <c r="AI3500" i="6" s="1"/>
  <c r="AI3501" i="6" s="1"/>
  <c r="AI3502" i="6" s="1"/>
  <c r="AI3503" i="6" s="1"/>
  <c r="AI3504" i="6" s="1"/>
  <c r="AI3505" i="6" s="1"/>
  <c r="AI3506" i="6" s="1"/>
  <c r="AI3507" i="6" s="1"/>
  <c r="AI3508" i="6" s="1"/>
  <c r="AI3509" i="6" s="1"/>
  <c r="AI3510" i="6" s="1"/>
  <c r="AI3511" i="6" s="1"/>
  <c r="AI3512" i="6" s="1"/>
  <c r="AI3513" i="6" s="1"/>
  <c r="AI3514" i="6" s="1"/>
  <c r="AI3515" i="6" s="1"/>
  <c r="AI3516" i="6" s="1"/>
  <c r="AI3517" i="6" s="1"/>
  <c r="AI3518" i="6" s="1"/>
  <c r="AI3519" i="6" s="1"/>
  <c r="AI3520" i="6" s="1"/>
  <c r="AI3521" i="6" s="1"/>
  <c r="AI3522" i="6" s="1"/>
  <c r="AI3523" i="6" s="1"/>
  <c r="AI3524" i="6" s="1"/>
  <c r="AI3525" i="6" s="1"/>
  <c r="AI3526" i="6" s="1"/>
  <c r="AI3527" i="6" s="1"/>
  <c r="AI3528" i="6" s="1"/>
  <c r="AI3529" i="6" s="1"/>
  <c r="AI3530" i="6" s="1"/>
  <c r="AI3531" i="6" s="1"/>
  <c r="AI3532" i="6" s="1"/>
  <c r="AI3533" i="6" s="1"/>
  <c r="AI3534" i="6" s="1"/>
  <c r="AI3535" i="6" s="1"/>
  <c r="AI3536" i="6" s="1"/>
  <c r="AI3537" i="6" s="1"/>
  <c r="AI3538" i="6" s="1"/>
  <c r="AI3539" i="6" s="1"/>
  <c r="AI3540" i="6" s="1"/>
  <c r="AI3541" i="6" s="1"/>
  <c r="AI3542" i="6" s="1"/>
  <c r="AI3543" i="6" s="1"/>
  <c r="AI3544" i="6" s="1"/>
  <c r="AI3545" i="6" s="1"/>
  <c r="AI3546" i="6" s="1"/>
  <c r="AI3547" i="6" s="1"/>
  <c r="AI3548" i="6" s="1"/>
  <c r="AI3549" i="6" s="1"/>
  <c r="AI3550" i="6" s="1"/>
  <c r="AI3551" i="6" s="1"/>
  <c r="AI3552" i="6" s="1"/>
  <c r="AI3553" i="6" s="1"/>
  <c r="AI3554" i="6" s="1"/>
  <c r="AI3555" i="6" s="1"/>
  <c r="AI3556" i="6" s="1"/>
  <c r="AI3557" i="6" s="1"/>
  <c r="AI3558" i="6" s="1"/>
  <c r="AI3559" i="6" s="1"/>
  <c r="AI3560" i="6" s="1"/>
  <c r="AI3561" i="6" s="1"/>
  <c r="AI3562" i="6" s="1"/>
  <c r="AI3563" i="6" s="1"/>
  <c r="AI3564" i="6" s="1"/>
  <c r="AI3565" i="6" s="1"/>
  <c r="AI3566" i="6" s="1"/>
  <c r="AI3567" i="6" s="1"/>
  <c r="AI3568" i="6" s="1"/>
  <c r="AI3569" i="6" s="1"/>
  <c r="AI3570" i="6" s="1"/>
  <c r="AI3571" i="6" s="1"/>
  <c r="AI3572" i="6" s="1"/>
  <c r="AI3573" i="6" s="1"/>
  <c r="AI3574" i="6" s="1"/>
  <c r="AI3575" i="6" s="1"/>
  <c r="AI3576" i="6" s="1"/>
  <c r="AI3577" i="6" s="1"/>
  <c r="AI3578" i="6" s="1"/>
  <c r="AI3579" i="6" s="1"/>
  <c r="AI3580" i="6" s="1"/>
  <c r="AI3581" i="6" s="1"/>
  <c r="AI3582" i="6" s="1"/>
  <c r="AI3583" i="6" s="1"/>
  <c r="AI3584" i="6" s="1"/>
  <c r="AI3585" i="6" s="1"/>
  <c r="AI3586" i="6" s="1"/>
  <c r="AI3587" i="6" s="1"/>
  <c r="AI3588" i="6" s="1"/>
  <c r="AI3589" i="6" s="1"/>
  <c r="AI3590" i="6" s="1"/>
  <c r="AI3591" i="6" s="1"/>
  <c r="AI3592" i="6" s="1"/>
  <c r="AI3593" i="6" s="1"/>
  <c r="AI3594" i="6" s="1"/>
  <c r="AI3595" i="6" s="1"/>
  <c r="AI3596" i="6" s="1"/>
  <c r="AI3597" i="6" s="1"/>
  <c r="AI3598" i="6" s="1"/>
  <c r="AI3599" i="6" s="1"/>
  <c r="AI3600" i="6" s="1"/>
  <c r="AI3601" i="6" s="1"/>
  <c r="AI3602" i="6" s="1"/>
  <c r="AI3603" i="6" s="1"/>
  <c r="AI3604" i="6" s="1"/>
  <c r="AI3605" i="6" s="1"/>
  <c r="AI3606" i="6" s="1"/>
  <c r="AI3607" i="6" s="1"/>
  <c r="AI3608" i="6" s="1"/>
  <c r="AI3609" i="6" s="1"/>
  <c r="AI3610" i="6" s="1"/>
  <c r="AI3611" i="6" s="1"/>
  <c r="AI3612" i="6" s="1"/>
  <c r="AI3613" i="6" s="1"/>
  <c r="AI3614" i="6" s="1"/>
  <c r="AI3615" i="6" s="1"/>
  <c r="AI3616" i="6" s="1"/>
  <c r="AI3617" i="6" s="1"/>
  <c r="AI3618" i="6" s="1"/>
  <c r="AI3619" i="6" s="1"/>
  <c r="AI3620" i="6" s="1"/>
  <c r="AI3621" i="6" s="1"/>
  <c r="AI3622" i="6" s="1"/>
  <c r="AI3623" i="6" s="1"/>
  <c r="AI3624" i="6" s="1"/>
  <c r="AI3625" i="6" s="1"/>
  <c r="AI3626" i="6" s="1"/>
  <c r="AI3627" i="6" s="1"/>
  <c r="AI3628" i="6" s="1"/>
  <c r="AI3629" i="6" s="1"/>
  <c r="AI3630" i="6" s="1"/>
  <c r="AI3631" i="6" s="1"/>
  <c r="AI3632" i="6" s="1"/>
  <c r="AI3633" i="6" s="1"/>
  <c r="AI3634" i="6" s="1"/>
  <c r="AI3635" i="6" s="1"/>
  <c r="AI3636" i="6" s="1"/>
  <c r="AI3637" i="6" s="1"/>
  <c r="AI3638" i="6" s="1"/>
  <c r="AI3639" i="6" s="1"/>
  <c r="AI3640" i="6" s="1"/>
  <c r="AI3641" i="6" s="1"/>
  <c r="AI3642" i="6" s="1"/>
  <c r="AI3643" i="6" s="1"/>
  <c r="AI3644" i="6" s="1"/>
  <c r="AI3645" i="6" s="1"/>
  <c r="AI3646" i="6" s="1"/>
  <c r="AI3647" i="6" s="1"/>
  <c r="AI3648" i="6" s="1"/>
  <c r="AI3649" i="6" s="1"/>
  <c r="AI3650" i="6" s="1"/>
  <c r="AI3651" i="6" s="1"/>
  <c r="AI3652" i="6" s="1"/>
  <c r="AI3653" i="6" s="1"/>
  <c r="AI3654" i="6" s="1"/>
  <c r="AI3655" i="6" s="1"/>
  <c r="AI3656" i="6" s="1"/>
  <c r="AI3657" i="6" s="1"/>
  <c r="AI3658" i="6" s="1"/>
  <c r="AI3659" i="6" s="1"/>
  <c r="AI3660" i="6" s="1"/>
  <c r="AI3661" i="6" s="1"/>
  <c r="AI3662" i="6" s="1"/>
  <c r="AI3663" i="6" s="1"/>
  <c r="AI3664" i="6" s="1"/>
  <c r="AI3665" i="6" s="1"/>
  <c r="AI3666" i="6" s="1"/>
  <c r="AI3667" i="6" s="1"/>
  <c r="AI3668" i="6" s="1"/>
  <c r="AI3669" i="6" s="1"/>
  <c r="AI3670" i="6" s="1"/>
  <c r="AI3671" i="6" s="1"/>
  <c r="AI3672" i="6" s="1"/>
  <c r="AI3673" i="6" s="1"/>
  <c r="AI3674" i="6" s="1"/>
  <c r="AI3675" i="6" s="1"/>
  <c r="AI3676" i="6" s="1"/>
  <c r="AI3677" i="6" s="1"/>
  <c r="AI3678" i="6" s="1"/>
  <c r="AI3679" i="6" s="1"/>
  <c r="AI3680" i="6" s="1"/>
  <c r="AI3681" i="6" s="1"/>
  <c r="AI3682" i="6" s="1"/>
  <c r="AI3683" i="6" s="1"/>
  <c r="AI3684" i="6" s="1"/>
  <c r="AI3685" i="6" s="1"/>
  <c r="AI3686" i="6" s="1"/>
  <c r="AI3687" i="6" s="1"/>
  <c r="AI3688" i="6" s="1"/>
  <c r="AI3689" i="6" s="1"/>
  <c r="AI3690" i="6" s="1"/>
  <c r="AI3691" i="6" s="1"/>
  <c r="AI3692" i="6" s="1"/>
  <c r="AI3693" i="6" s="1"/>
  <c r="AI3694" i="6" s="1"/>
  <c r="AI3695" i="6" s="1"/>
  <c r="AI3696" i="6" s="1"/>
  <c r="AI3697" i="6" s="1"/>
  <c r="AI3698" i="6" s="1"/>
  <c r="AI3699" i="6" s="1"/>
  <c r="AI3700" i="6" s="1"/>
  <c r="AI3701" i="6" s="1"/>
  <c r="AI3702" i="6" s="1"/>
  <c r="AI3703" i="6" s="1"/>
  <c r="AI3704" i="6" s="1"/>
  <c r="AI3705" i="6" s="1"/>
  <c r="AI3706" i="6" s="1"/>
  <c r="AI3707" i="6" s="1"/>
  <c r="AI3708" i="6" s="1"/>
  <c r="AI3709" i="6" s="1"/>
  <c r="AI3710" i="6" s="1"/>
  <c r="AI3711" i="6" s="1"/>
  <c r="AI3712" i="6" s="1"/>
  <c r="AI3713" i="6" s="1"/>
  <c r="AI3714" i="6" s="1"/>
  <c r="AI3715" i="6" s="1"/>
  <c r="AI3716" i="6" s="1"/>
  <c r="AI3717" i="6" s="1"/>
  <c r="AI3718" i="6" s="1"/>
  <c r="AI3719" i="6" s="1"/>
  <c r="AI3720" i="6" s="1"/>
  <c r="AI3721" i="6" s="1"/>
  <c r="AI3722" i="6" s="1"/>
  <c r="AI3723" i="6" s="1"/>
  <c r="AI3724" i="6" s="1"/>
  <c r="AI3725" i="6" s="1"/>
  <c r="AI3726" i="6" s="1"/>
  <c r="AI3727" i="6" s="1"/>
  <c r="AI3728" i="6" s="1"/>
  <c r="AI3729" i="6" s="1"/>
  <c r="AI3730" i="6" s="1"/>
  <c r="AI3731" i="6" s="1"/>
  <c r="AI3732" i="6" s="1"/>
  <c r="AI3733" i="6" s="1"/>
  <c r="AI3734" i="6" s="1"/>
  <c r="AI3735" i="6" s="1"/>
  <c r="AI3736" i="6" s="1"/>
  <c r="AI3737" i="6" s="1"/>
  <c r="AI3738" i="6" s="1"/>
  <c r="AI3739" i="6" s="1"/>
  <c r="AI3740" i="6" s="1"/>
  <c r="AI3741" i="6" s="1"/>
  <c r="AI3742" i="6" s="1"/>
  <c r="AI3743" i="6" s="1"/>
  <c r="AI3744" i="6" s="1"/>
  <c r="AI3745" i="6" s="1"/>
  <c r="AI3746" i="6" s="1"/>
  <c r="AI3747" i="6" s="1"/>
  <c r="AI3748" i="6" s="1"/>
  <c r="AI3749" i="6" s="1"/>
  <c r="AI3750" i="6" s="1"/>
  <c r="AI3751" i="6" s="1"/>
  <c r="AI3752" i="6" s="1"/>
  <c r="AI3753" i="6" s="1"/>
  <c r="AI3754" i="6" s="1"/>
  <c r="AI3755" i="6" s="1"/>
  <c r="AI3756" i="6" s="1"/>
  <c r="AI3757" i="6" s="1"/>
  <c r="AI3758" i="6" s="1"/>
  <c r="AI3759" i="6" s="1"/>
  <c r="AI3760" i="6" s="1"/>
  <c r="AI3761" i="6" s="1"/>
  <c r="AI3762" i="6" s="1"/>
  <c r="AI3763" i="6" s="1"/>
  <c r="AI3764" i="6" s="1"/>
  <c r="AI3765" i="6" s="1"/>
  <c r="AI3766" i="6" s="1"/>
  <c r="AI3767" i="6" s="1"/>
  <c r="AI3768" i="6" s="1"/>
  <c r="AI3769" i="6" s="1"/>
  <c r="AI3770" i="6" s="1"/>
  <c r="AI3771" i="6" s="1"/>
  <c r="AI3772" i="6" s="1"/>
  <c r="AI3773" i="6" s="1"/>
  <c r="AI3774" i="6" s="1"/>
  <c r="AI3775" i="6" s="1"/>
  <c r="AI3776" i="6" s="1"/>
  <c r="AI3777" i="6" s="1"/>
  <c r="AI3778" i="6" s="1"/>
  <c r="AI3779" i="6" s="1"/>
  <c r="AI3780" i="6" s="1"/>
  <c r="AI3781" i="6" s="1"/>
  <c r="AI3782" i="6" s="1"/>
  <c r="AI3783" i="6" s="1"/>
  <c r="AI3784" i="6" s="1"/>
  <c r="AI3785" i="6" s="1"/>
  <c r="AI3786" i="6" s="1"/>
  <c r="AI3787" i="6" s="1"/>
  <c r="AI3788" i="6" s="1"/>
  <c r="AI3789" i="6" s="1"/>
  <c r="AI3790" i="6" s="1"/>
  <c r="AI3791" i="6" s="1"/>
  <c r="AI3792" i="6" s="1"/>
  <c r="AI3793" i="6" s="1"/>
  <c r="AI3794" i="6" s="1"/>
  <c r="AI3795" i="6" s="1"/>
  <c r="AI3796" i="6" s="1"/>
  <c r="AI3797" i="6" s="1"/>
  <c r="AI3798" i="6" s="1"/>
  <c r="AI3799" i="6" s="1"/>
  <c r="AI3800" i="6" s="1"/>
  <c r="AI3801" i="6" s="1"/>
  <c r="AI3802" i="6" s="1"/>
  <c r="AI3803" i="6" s="1"/>
  <c r="AI3804" i="6" s="1"/>
  <c r="AI3805" i="6" s="1"/>
  <c r="AI3806" i="6" s="1"/>
  <c r="AI3807" i="6" s="1"/>
  <c r="AI3808" i="6" s="1"/>
  <c r="AI3809" i="6" s="1"/>
  <c r="E135" i="4"/>
  <c r="O135" i="4" s="1"/>
  <c r="E128" i="4"/>
  <c r="O128" i="4" s="1"/>
  <c r="E127" i="4"/>
  <c r="O127" i="4" s="1"/>
  <c r="E126" i="4"/>
  <c r="O126" i="4" s="1"/>
  <c r="K122" i="4"/>
  <c r="G122" i="4"/>
  <c r="F122" i="4" s="1"/>
  <c r="K121" i="4"/>
  <c r="G121" i="4"/>
  <c r="H119" i="4"/>
  <c r="H118" i="4"/>
  <c r="H117" i="4"/>
  <c r="H116" i="4"/>
  <c r="E113" i="4"/>
  <c r="O113" i="4" s="1"/>
  <c r="E130" i="4"/>
  <c r="O130" i="4" s="1"/>
  <c r="E129" i="4"/>
  <c r="O129" i="4" s="1"/>
  <c r="E123" i="4"/>
  <c r="O123" i="4" s="1"/>
  <c r="J122" i="4"/>
  <c r="E122" i="4"/>
  <c r="O122" i="4" s="1"/>
  <c r="J121" i="4"/>
  <c r="E121" i="4"/>
  <c r="O121" i="4" s="1"/>
  <c r="K119" i="4"/>
  <c r="G119" i="4"/>
  <c r="F119" i="4" s="1"/>
  <c r="K118" i="4"/>
  <c r="G118" i="4"/>
  <c r="F118" i="4" s="1"/>
  <c r="K117" i="4"/>
  <c r="G117" i="4"/>
  <c r="K116" i="4"/>
  <c r="G116" i="4"/>
  <c r="E114" i="4"/>
  <c r="O114" i="4" s="1"/>
  <c r="E125" i="4"/>
  <c r="O125" i="4" s="1"/>
  <c r="I122" i="4"/>
  <c r="I121" i="4"/>
  <c r="F121" i="4" s="1"/>
  <c r="E118" i="4"/>
  <c r="O118" i="4" s="1"/>
  <c r="I117" i="4"/>
  <c r="F117" i="4" s="1"/>
  <c r="J116" i="4"/>
  <c r="E131" i="4"/>
  <c r="O131" i="4" s="1"/>
  <c r="H122" i="4"/>
  <c r="H121" i="4"/>
  <c r="J119" i="4"/>
  <c r="E117" i="4"/>
  <c r="O117" i="4" s="1"/>
  <c r="I116" i="4"/>
  <c r="F116" i="4"/>
  <c r="E115" i="4"/>
  <c r="O115" i="4" s="1"/>
  <c r="E124" i="4"/>
  <c r="O124" i="4" s="1"/>
  <c r="I119" i="4"/>
  <c r="J118" i="4"/>
  <c r="J117" i="4"/>
  <c r="E116" i="4"/>
  <c r="O116" i="4" s="1"/>
  <c r="E120" i="4"/>
  <c r="O120" i="4" s="1"/>
  <c r="I118" i="4"/>
  <c r="E119" i="4"/>
  <c r="O119" i="4" s="1"/>
  <c r="E132" i="4"/>
  <c r="O132" i="4" s="1"/>
  <c r="B335" i="13"/>
  <c r="E335" i="13" s="1"/>
  <c r="B174" i="13"/>
  <c r="B180" i="13"/>
  <c r="B253" i="13"/>
  <c r="B371" i="13"/>
  <c r="B430" i="13"/>
  <c r="B400" i="13"/>
  <c r="B256" i="13"/>
  <c r="E256" i="13" s="1"/>
  <c r="B236" i="13"/>
  <c r="B402" i="13"/>
  <c r="B214" i="13"/>
  <c r="C398" i="13"/>
  <c r="C467" i="13"/>
  <c r="B314" i="13"/>
  <c r="B355" i="13"/>
  <c r="C402" i="13"/>
  <c r="B465" i="13"/>
  <c r="B212" i="13"/>
  <c r="B266" i="13"/>
  <c r="B182" i="13"/>
  <c r="B280" i="13"/>
  <c r="B284" i="13"/>
  <c r="B301" i="13"/>
  <c r="B466" i="13"/>
  <c r="B289" i="13"/>
  <c r="B207" i="13"/>
  <c r="B435" i="13"/>
  <c r="B440" i="13"/>
  <c r="B421" i="13"/>
  <c r="B306" i="13"/>
  <c r="B240" i="13"/>
  <c r="B293" i="13"/>
  <c r="B383" i="13"/>
  <c r="B248" i="13"/>
  <c r="B283" i="13"/>
  <c r="E283" i="13" s="1"/>
  <c r="C440" i="13"/>
  <c r="B254" i="13"/>
  <c r="C404" i="13"/>
  <c r="C374" i="13"/>
  <c r="B459" i="13"/>
  <c r="B404" i="13"/>
  <c r="B271" i="13"/>
  <c r="B452" i="13"/>
  <c r="B294" i="13"/>
  <c r="E294" i="13" s="1"/>
  <c r="B470" i="13"/>
  <c r="B484" i="13"/>
  <c r="AM55" i="7"/>
  <c r="B414" i="13"/>
  <c r="B287" i="13"/>
  <c r="B384" i="13"/>
  <c r="C377" i="13"/>
  <c r="B181" i="13"/>
  <c r="B382" i="13"/>
  <c r="B220" i="13"/>
  <c r="B386" i="13"/>
  <c r="E386" i="13" s="1"/>
  <c r="B229" i="13"/>
  <c r="B422" i="13"/>
  <c r="B285" i="13"/>
  <c r="E285" i="13" s="1"/>
  <c r="B457" i="13"/>
  <c r="B461" i="13"/>
  <c r="B469" i="13"/>
  <c r="C464" i="13"/>
  <c r="C418" i="13"/>
  <c r="C360" i="13"/>
  <c r="B415" i="13"/>
  <c r="C370" i="13"/>
  <c r="B347" i="13"/>
  <c r="B196" i="13"/>
  <c r="B390" i="13"/>
  <c r="C412" i="13"/>
  <c r="B403" i="13"/>
  <c r="B188" i="13"/>
  <c r="B479" i="13"/>
  <c r="B194" i="13"/>
  <c r="B387" i="13"/>
  <c r="E387" i="13" s="1"/>
  <c r="B186" i="13"/>
  <c r="B486" i="13"/>
  <c r="E486" i="13" s="1"/>
  <c r="B442" i="13"/>
  <c r="B379" i="13"/>
  <c r="B411" i="13"/>
  <c r="B423" i="13"/>
  <c r="C449" i="13"/>
  <c r="B267" i="13"/>
  <c r="B259" i="13"/>
  <c r="B343" i="13"/>
  <c r="B313" i="13"/>
  <c r="E313" i="13" s="1"/>
  <c r="B263" i="13"/>
  <c r="C352" i="13"/>
  <c r="B251" i="13"/>
  <c r="B449" i="13"/>
  <c r="E449" i="13" s="1"/>
  <c r="B464" i="13"/>
  <c r="B348" i="13"/>
  <c r="D390" i="13"/>
  <c r="C484" i="13"/>
  <c r="D347" i="13"/>
  <c r="B364" i="13"/>
  <c r="B243" i="13"/>
  <c r="C470" i="13"/>
  <c r="B373" i="13"/>
  <c r="B316" i="13"/>
  <c r="B427" i="13"/>
  <c r="C396" i="13"/>
  <c r="B198" i="13"/>
  <c r="B420" i="13"/>
  <c r="E420" i="13" s="1"/>
  <c r="B179" i="13"/>
  <c r="B359" i="13"/>
  <c r="C335" i="13"/>
  <c r="C407" i="13"/>
  <c r="B312" i="13"/>
  <c r="E312" i="13" s="1"/>
  <c r="B429" i="13"/>
  <c r="B462" i="13"/>
  <c r="C417" i="13"/>
  <c r="B337" i="13"/>
  <c r="C403" i="13"/>
  <c r="B226" i="13"/>
  <c r="B483" i="13"/>
  <c r="C456" i="13"/>
  <c r="C388" i="13"/>
  <c r="B399" i="13"/>
  <c r="B401" i="13"/>
  <c r="D404" i="13"/>
  <c r="B412" i="13"/>
  <c r="D448" i="13"/>
  <c r="B286" i="13"/>
  <c r="B299" i="13"/>
  <c r="B468" i="13"/>
  <c r="B307" i="13"/>
  <c r="B309" i="13"/>
  <c r="E309" i="13" s="1"/>
  <c r="B482" i="13"/>
  <c r="B323" i="13"/>
  <c r="B333" i="13"/>
  <c r="E333" i="13" s="1"/>
  <c r="B478" i="13"/>
  <c r="B350" i="13"/>
  <c r="C355" i="13"/>
  <c r="B305" i="13"/>
  <c r="B477" i="13"/>
  <c r="E477" i="13" s="1"/>
  <c r="C466" i="13"/>
  <c r="B169" i="13"/>
  <c r="B193" i="13"/>
  <c r="B374" i="13"/>
  <c r="B424" i="13"/>
  <c r="C349" i="13"/>
  <c r="B463" i="13"/>
  <c r="B353" i="13"/>
  <c r="B346" i="13"/>
  <c r="B334" i="13"/>
  <c r="B339" i="13"/>
  <c r="E339" i="13" s="1"/>
  <c r="B341" i="13"/>
  <c r="D346" i="13"/>
  <c r="B184" i="13"/>
  <c r="B351" i="13"/>
  <c r="E351" i="13" s="1"/>
  <c r="B208" i="13"/>
  <c r="C378" i="13"/>
  <c r="D435" i="13"/>
  <c r="B272" i="13"/>
  <c r="B278" i="13"/>
  <c r="B448" i="13"/>
  <c r="C469" i="13"/>
  <c r="B480" i="13"/>
  <c r="C399" i="13"/>
  <c r="B203" i="13"/>
  <c r="B367" i="13"/>
  <c r="B369" i="13"/>
  <c r="C369" i="13"/>
  <c r="B205" i="13"/>
  <c r="B211" i="13"/>
  <c r="C375" i="13"/>
  <c r="B375" i="13"/>
  <c r="C393" i="13"/>
  <c r="B393" i="13"/>
  <c r="B432" i="13"/>
  <c r="B268" i="13"/>
  <c r="B372" i="13"/>
  <c r="B237" i="13"/>
  <c r="B235" i="13"/>
  <c r="C367" i="13"/>
  <c r="B361" i="13"/>
  <c r="C361" i="13"/>
  <c r="D366" i="13"/>
  <c r="B366" i="13"/>
  <c r="B202" i="13"/>
  <c r="C411" i="13"/>
  <c r="B247" i="13"/>
  <c r="C413" i="13"/>
  <c r="B249" i="13"/>
  <c r="B419" i="13"/>
  <c r="C419" i="13"/>
  <c r="C422" i="13"/>
  <c r="B258" i="13"/>
  <c r="B262" i="13"/>
  <c r="B426" i="13"/>
  <c r="D444" i="13"/>
  <c r="B444" i="13"/>
  <c r="C447" i="13"/>
  <c r="B447" i="13"/>
  <c r="E447" i="13" s="1"/>
  <c r="B290" i="13"/>
  <c r="B454" i="13"/>
  <c r="B192" i="13"/>
  <c r="B356" i="13"/>
  <c r="C408" i="13"/>
  <c r="B408" i="13"/>
  <c r="C482" i="13"/>
  <c r="B318" i="13"/>
  <c r="C401" i="13"/>
  <c r="B176" i="13"/>
  <c r="C340" i="13"/>
  <c r="B340" i="13"/>
  <c r="C345" i="13"/>
  <c r="B345" i="13"/>
  <c r="B218" i="13"/>
  <c r="D382" i="13"/>
  <c r="C394" i="13"/>
  <c r="B394" i="13"/>
  <c r="C438" i="13"/>
  <c r="B274" i="13"/>
  <c r="B277" i="13"/>
  <c r="B441" i="13"/>
  <c r="D443" i="13"/>
  <c r="B279" i="13"/>
  <c r="D445" i="13"/>
  <c r="B281" i="13"/>
  <c r="B445" i="13"/>
  <c r="B321" i="13"/>
  <c r="B406" i="13"/>
  <c r="B336" i="13"/>
  <c r="B304" i="13"/>
  <c r="B175" i="13"/>
  <c r="E175" i="13" s="1"/>
  <c r="C485" i="13"/>
  <c r="B439" i="13"/>
  <c r="B357" i="13"/>
  <c r="B223" i="13"/>
  <c r="E223" i="13" s="1"/>
  <c r="B472" i="13"/>
  <c r="B216" i="13"/>
  <c r="B190" i="13"/>
  <c r="B221" i="13"/>
  <c r="B230" i="13"/>
  <c r="B438" i="13"/>
  <c r="B282" i="13"/>
  <c r="B295" i="13"/>
  <c r="B311" i="13"/>
  <c r="E311" i="13" s="1"/>
  <c r="C376" i="13"/>
  <c r="B315" i="13"/>
  <c r="C468" i="13"/>
  <c r="B475" i="13"/>
  <c r="E475" i="13" s="1"/>
  <c r="B485" i="13"/>
  <c r="B385" i="13"/>
  <c r="C480" i="13"/>
  <c r="B352" i="13"/>
  <c r="B187" i="13"/>
  <c r="E187" i="13" s="1"/>
  <c r="B431" i="13"/>
  <c r="B206" i="13"/>
  <c r="B171" i="13"/>
  <c r="E171" i="13" s="1"/>
  <c r="B177" i="13"/>
  <c r="B246" i="13"/>
  <c r="B450" i="13"/>
  <c r="B451" i="13"/>
  <c r="B458" i="13"/>
  <c r="E458" i="13" s="1"/>
  <c r="B320" i="13"/>
  <c r="E2" i="4"/>
  <c r="O2" i="4" s="1"/>
  <c r="Q2" i="6"/>
  <c r="BJ62" i="3"/>
  <c r="C67" i="20"/>
  <c r="I67" i="12"/>
  <c r="F67" i="20"/>
  <c r="F1" i="20" s="1"/>
  <c r="J67" i="20"/>
  <c r="J64" i="20" s="1"/>
  <c r="N67" i="12"/>
  <c r="N63" i="12" s="1"/>
  <c r="M116" i="19"/>
  <c r="H67" i="20"/>
  <c r="H64" i="20" s="1"/>
  <c r="K67" i="12"/>
  <c r="X67" i="20"/>
  <c r="X1" i="20" s="1"/>
  <c r="I67" i="20"/>
  <c r="G67" i="20"/>
  <c r="O116" i="19"/>
  <c r="B116" i="19"/>
  <c r="F67" i="12"/>
  <c r="F64" i="12" s="1"/>
  <c r="K116" i="19"/>
  <c r="N116" i="19"/>
  <c r="Q125" i="16"/>
  <c r="Q116" i="16" s="1"/>
  <c r="Y125" i="16"/>
  <c r="Y113" i="16" s="1"/>
  <c r="P116" i="19"/>
  <c r="M67" i="20"/>
  <c r="M59" i="20" s="1"/>
  <c r="E67" i="20"/>
  <c r="M67" i="12"/>
  <c r="M64" i="12" s="1"/>
  <c r="R125" i="16"/>
  <c r="R116" i="16" s="1"/>
  <c r="B67" i="20"/>
  <c r="L67" i="20"/>
  <c r="L59" i="20" s="1"/>
  <c r="E116" i="19"/>
  <c r="AA116" i="19"/>
  <c r="P67" i="20"/>
  <c r="N67" i="20"/>
  <c r="T67" i="12"/>
  <c r="O67" i="12"/>
  <c r="H67" i="12"/>
  <c r="H64" i="12" s="1"/>
  <c r="I116" i="19"/>
  <c r="D67" i="12"/>
  <c r="E67" i="12"/>
  <c r="O67" i="20"/>
  <c r="G67" i="12"/>
  <c r="L67" i="12"/>
  <c r="U82" i="3"/>
  <c r="U85" i="3"/>
  <c r="P67" i="12"/>
  <c r="Z125" i="16"/>
  <c r="G116" i="19"/>
  <c r="J67" i="12"/>
  <c r="F82" i="3"/>
  <c r="G82" i="3"/>
  <c r="BI82" i="3"/>
  <c r="S85" i="3"/>
  <c r="BG82" i="3"/>
  <c r="AF82" i="3"/>
  <c r="BJ82" i="3"/>
  <c r="T82" i="3"/>
  <c r="Q82" i="3"/>
  <c r="V82" i="3"/>
  <c r="L82" i="3"/>
  <c r="R82" i="3"/>
  <c r="J82" i="3"/>
  <c r="BL82" i="3"/>
  <c r="N82" i="3"/>
  <c r="E82" i="3"/>
  <c r="AG82" i="3"/>
  <c r="BH82" i="3"/>
  <c r="O82" i="3"/>
  <c r="BK82" i="3"/>
  <c r="K82" i="3"/>
  <c r="M82" i="3"/>
  <c r="BM82" i="3"/>
  <c r="D116" i="19"/>
  <c r="S125" i="16"/>
  <c r="T125" i="16"/>
  <c r="B67" i="12"/>
  <c r="C67" i="12"/>
  <c r="L137" i="19"/>
  <c r="L136" i="19" s="1"/>
  <c r="L156" i="19"/>
  <c r="L155" i="19" s="1"/>
  <c r="K63" i="20"/>
  <c r="E78" i="4"/>
  <c r="O78" i="4" s="1"/>
  <c r="E45" i="4"/>
  <c r="O45" i="4" s="1"/>
  <c r="E43" i="4"/>
  <c r="O43" i="4" s="1"/>
  <c r="AY20" i="7"/>
  <c r="BA22" i="7"/>
  <c r="E13" i="4"/>
  <c r="O13" i="4" s="1"/>
  <c r="E51" i="4"/>
  <c r="O51" i="4" s="1"/>
  <c r="E54" i="4"/>
  <c r="O54" i="4" s="1"/>
  <c r="E46" i="4"/>
  <c r="O46" i="4" s="1"/>
  <c r="K55" i="4"/>
  <c r="E18" i="4"/>
  <c r="O18" i="4" s="1"/>
  <c r="H55" i="4"/>
  <c r="E64" i="4"/>
  <c r="O64" i="4" s="1"/>
  <c r="E42" i="4"/>
  <c r="O42" i="4" s="1"/>
  <c r="E9" i="4"/>
  <c r="O9" i="4" s="1"/>
  <c r="H54" i="4"/>
  <c r="E66" i="4"/>
  <c r="O66" i="4" s="1"/>
  <c r="E27" i="4"/>
  <c r="O27" i="4" s="1"/>
  <c r="E52" i="4"/>
  <c r="O52" i="4" s="1"/>
  <c r="E90" i="4"/>
  <c r="O90" i="4" s="1"/>
  <c r="E59" i="4"/>
  <c r="O59" i="4" s="1"/>
  <c r="E79" i="4"/>
  <c r="O79" i="4" s="1"/>
  <c r="E77" i="4"/>
  <c r="O77" i="4" s="1"/>
  <c r="I54" i="4"/>
  <c r="E86" i="4"/>
  <c r="O86" i="4" s="1"/>
  <c r="E72" i="4"/>
  <c r="O72" i="4" s="1"/>
  <c r="E25" i="4"/>
  <c r="O25" i="4" s="1"/>
  <c r="J55" i="4"/>
  <c r="E8" i="4"/>
  <c r="O8" i="4" s="1"/>
  <c r="E101" i="4"/>
  <c r="O101" i="4" s="1"/>
  <c r="E88" i="4"/>
  <c r="O88" i="4" s="1"/>
  <c r="E20" i="4"/>
  <c r="O20" i="4" s="1"/>
  <c r="E76" i="4"/>
  <c r="O76" i="4" s="1"/>
  <c r="E57" i="4"/>
  <c r="O57" i="4" s="1"/>
  <c r="E103" i="4"/>
  <c r="O103" i="4" s="1"/>
  <c r="E50" i="4"/>
  <c r="O50" i="4" s="1"/>
  <c r="E23" i="4"/>
  <c r="O23" i="4" s="1"/>
  <c r="E39" i="4"/>
  <c r="O39" i="4" s="1"/>
  <c r="E108" i="4"/>
  <c r="O108" i="4" s="1"/>
  <c r="E49" i="4"/>
  <c r="O49" i="4" s="1"/>
  <c r="I55" i="4"/>
  <c r="E98" i="4"/>
  <c r="O98" i="4" s="1"/>
  <c r="E12" i="4"/>
  <c r="O12" i="4" s="1"/>
  <c r="E15" i="4"/>
  <c r="O15" i="4" s="1"/>
  <c r="E97" i="4"/>
  <c r="O97" i="4" s="1"/>
  <c r="E58" i="4"/>
  <c r="O58" i="4" s="1"/>
  <c r="G54" i="4"/>
  <c r="E21" i="4"/>
  <c r="O21" i="4" s="1"/>
  <c r="E37" i="4"/>
  <c r="O37" i="4" s="1"/>
  <c r="E111" i="4"/>
  <c r="O111" i="4" s="1"/>
  <c r="E35" i="4"/>
  <c r="O35" i="4" s="1"/>
  <c r="E63" i="4"/>
  <c r="O63" i="4" s="1"/>
  <c r="E83" i="4"/>
  <c r="O83" i="4" s="1"/>
  <c r="E87" i="4"/>
  <c r="O87" i="4" s="1"/>
  <c r="E44" i="4"/>
  <c r="O44" i="4" s="1"/>
  <c r="E62" i="4"/>
  <c r="O62" i="4" s="1"/>
  <c r="E4" i="4"/>
  <c r="O4" i="4" s="1"/>
  <c r="E11" i="4"/>
  <c r="O11" i="4" s="1"/>
  <c r="E94" i="4"/>
  <c r="O94" i="4" s="1"/>
  <c r="E105" i="4"/>
  <c r="O105" i="4" s="1"/>
  <c r="E85" i="4"/>
  <c r="O85" i="4" s="1"/>
  <c r="E26" i="4"/>
  <c r="O26" i="4" s="1"/>
  <c r="E16" i="4"/>
  <c r="O16" i="4" s="1"/>
  <c r="E91" i="4"/>
  <c r="O91" i="4" s="1"/>
  <c r="E84" i="4"/>
  <c r="O84" i="4" s="1"/>
  <c r="E73" i="4"/>
  <c r="O73" i="4" s="1"/>
  <c r="E30" i="4"/>
  <c r="O30" i="4" s="1"/>
  <c r="E22" i="4"/>
  <c r="O22" i="4" s="1"/>
  <c r="E65" i="4"/>
  <c r="O65" i="4" s="1"/>
  <c r="E82" i="4"/>
  <c r="O82" i="4" s="1"/>
  <c r="E5" i="4"/>
  <c r="O5" i="4" s="1"/>
  <c r="E19" i="4"/>
  <c r="O19" i="4" s="1"/>
  <c r="E53" i="4"/>
  <c r="O53" i="4" s="1"/>
  <c r="E48" i="4"/>
  <c r="O48" i="4" s="1"/>
  <c r="E93" i="4"/>
  <c r="O93" i="4" s="1"/>
  <c r="E80" i="4"/>
  <c r="O80" i="4" s="1"/>
  <c r="E28" i="4"/>
  <c r="O28" i="4" s="1"/>
  <c r="E69" i="4"/>
  <c r="O69" i="4" s="1"/>
  <c r="E55" i="4"/>
  <c r="O55" i="4" s="1"/>
  <c r="E32" i="4"/>
  <c r="O32" i="4" s="1"/>
  <c r="E61" i="4"/>
  <c r="O61" i="4" s="1"/>
  <c r="E33" i="4"/>
  <c r="O33" i="4" s="1"/>
  <c r="E107" i="4"/>
  <c r="O107" i="4" s="1"/>
  <c r="E75" i="4"/>
  <c r="O75" i="4" s="1"/>
  <c r="E34" i="4"/>
  <c r="O34" i="4" s="1"/>
  <c r="E7" i="4"/>
  <c r="O7" i="4" s="1"/>
  <c r="E56" i="4"/>
  <c r="O56" i="4" s="1"/>
  <c r="E100" i="4"/>
  <c r="O100" i="4" s="1"/>
  <c r="E10" i="4"/>
  <c r="O10" i="4" s="1"/>
  <c r="E96" i="4"/>
  <c r="O96" i="4" s="1"/>
  <c r="G55" i="4"/>
  <c r="F55" i="4"/>
  <c r="E6" i="4"/>
  <c r="O6" i="4" s="1"/>
  <c r="J54" i="4"/>
  <c r="E36" i="4"/>
  <c r="O36" i="4" s="1"/>
  <c r="E41" i="4"/>
  <c r="O41" i="4" s="1"/>
  <c r="E40" i="4"/>
  <c r="O40" i="4" s="1"/>
  <c r="E29" i="4"/>
  <c r="O29" i="4" s="1"/>
  <c r="E31" i="4"/>
  <c r="O31" i="4" s="1"/>
  <c r="E92" i="4"/>
  <c r="O92" i="4" s="1"/>
  <c r="E106" i="4"/>
  <c r="O106" i="4" s="1"/>
  <c r="F54" i="4"/>
  <c r="E38" i="4"/>
  <c r="O38" i="4" s="1"/>
  <c r="E109" i="4"/>
  <c r="O109" i="4" s="1"/>
  <c r="E112" i="4"/>
  <c r="O112" i="4" s="1"/>
  <c r="E60" i="4"/>
  <c r="O60" i="4" s="1"/>
  <c r="E14" i="4"/>
  <c r="O14" i="4" s="1"/>
  <c r="E104" i="4"/>
  <c r="O104" i="4" s="1"/>
  <c r="E74" i="4"/>
  <c r="O74" i="4" s="1"/>
  <c r="K54" i="4"/>
  <c r="E3" i="4"/>
  <c r="O3" i="4" s="1"/>
  <c r="E70" i="4"/>
  <c r="O70" i="4" s="1"/>
  <c r="E24" i="4"/>
  <c r="O24" i="4" s="1"/>
  <c r="E110" i="4"/>
  <c r="O110" i="4" s="1"/>
  <c r="E71" i="4"/>
  <c r="O71" i="4" s="1"/>
  <c r="E102" i="4"/>
  <c r="O102" i="4" s="1"/>
  <c r="E47" i="4"/>
  <c r="O47" i="4" s="1"/>
  <c r="E17" i="4"/>
  <c r="O17" i="4" s="1"/>
  <c r="E81" i="4"/>
  <c r="O81" i="4" s="1"/>
  <c r="E89" i="4"/>
  <c r="O89" i="4" s="1"/>
  <c r="E95" i="4"/>
  <c r="O95" i="4" s="1"/>
  <c r="E99" i="4"/>
  <c r="O99" i="4" s="1"/>
  <c r="AF65" i="3"/>
  <c r="L63" i="37" s="1"/>
  <c r="AF117" i="15"/>
  <c r="F117" i="15" s="1"/>
  <c r="C142" i="19"/>
  <c r="C123" i="19"/>
  <c r="A7" i="22" s="1"/>
  <c r="C161" i="19"/>
  <c r="B200" i="13"/>
  <c r="C364" i="13"/>
  <c r="C180" i="19"/>
  <c r="C392" i="13"/>
  <c r="B392" i="13"/>
  <c r="B228" i="13"/>
  <c r="C395" i="13"/>
  <c r="B231" i="13"/>
  <c r="B395" i="13"/>
  <c r="B233" i="13"/>
  <c r="B397" i="13"/>
  <c r="C397" i="13"/>
  <c r="B245" i="13"/>
  <c r="D409" i="13"/>
  <c r="B409" i="13"/>
  <c r="C416" i="13"/>
  <c r="B252" i="13"/>
  <c r="E252" i="13" s="1"/>
  <c r="B416" i="13"/>
  <c r="E416" i="13" s="1"/>
  <c r="D425" i="13"/>
  <c r="B425" i="13"/>
  <c r="C433" i="13"/>
  <c r="B269" i="13"/>
  <c r="B291" i="13"/>
  <c r="B455" i="13"/>
  <c r="R77" i="2"/>
  <c r="V76" i="2"/>
  <c r="C362" i="13"/>
  <c r="B204" i="13"/>
  <c r="E204" i="13" s="1"/>
  <c r="B368" i="13"/>
  <c r="E368" i="13" s="1"/>
  <c r="B219" i="13"/>
  <c r="C383" i="13"/>
  <c r="B288" i="13"/>
  <c r="C452" i="13"/>
  <c r="B389" i="13"/>
  <c r="C389" i="13"/>
  <c r="D405" i="13"/>
  <c r="B241" i="13"/>
  <c r="E241" i="13" s="1"/>
  <c r="D424" i="13"/>
  <c r="B260" i="13"/>
  <c r="B460" i="13"/>
  <c r="D460" i="13"/>
  <c r="B296" i="13"/>
  <c r="B310" i="13"/>
  <c r="E310" i="13" s="1"/>
  <c r="B474" i="13"/>
  <c r="E474" i="13" s="1"/>
  <c r="AY54" i="7"/>
  <c r="AY35" i="7"/>
  <c r="C139" i="19"/>
  <c r="C177" i="19"/>
  <c r="C120" i="19"/>
  <c r="A4" i="22" s="1"/>
  <c r="C342" i="13"/>
  <c r="B342" i="13"/>
  <c r="B344" i="13"/>
  <c r="C344" i="13"/>
  <c r="D373" i="13"/>
  <c r="B209" i="13"/>
  <c r="D421" i="13"/>
  <c r="B257" i="13"/>
  <c r="C428" i="13"/>
  <c r="B428" i="13"/>
  <c r="B471" i="13"/>
  <c r="C471" i="13"/>
  <c r="B242" i="13"/>
  <c r="B201" i="13"/>
  <c r="B467" i="13"/>
  <c r="C454" i="13"/>
  <c r="B250" i="13"/>
  <c r="B189" i="13"/>
  <c r="C426" i="13"/>
  <c r="B265" i="13"/>
  <c r="B358" i="13"/>
  <c r="C439" i="13"/>
  <c r="B338" i="13"/>
  <c r="B349" i="13"/>
  <c r="B363" i="13"/>
  <c r="B215" i="13"/>
  <c r="B446" i="13"/>
  <c r="B410" i="13"/>
  <c r="B183" i="13"/>
  <c r="B365" i="13"/>
  <c r="B234" i="13"/>
  <c r="AM35" i="7"/>
  <c r="C483" i="13"/>
  <c r="B388" i="13"/>
  <c r="C336" i="13"/>
  <c r="C338" i="13"/>
  <c r="B354" i="13"/>
  <c r="B195" i="13"/>
  <c r="C359" i="13"/>
  <c r="B199" i="13"/>
  <c r="C391" i="13"/>
  <c r="B391" i="13"/>
  <c r="B405" i="13"/>
  <c r="E405" i="13" s="1"/>
  <c r="C425" i="13"/>
  <c r="B261" i="13"/>
  <c r="C432" i="13"/>
  <c r="B436" i="13"/>
  <c r="B443" i="13"/>
  <c r="B298" i="13"/>
  <c r="C476" i="13"/>
  <c r="B476" i="13"/>
  <c r="E476" i="13" s="1"/>
  <c r="B481" i="13"/>
  <c r="B317" i="13"/>
  <c r="B322" i="13"/>
  <c r="E322" i="13" s="1"/>
  <c r="B170" i="13"/>
  <c r="C334" i="13"/>
  <c r="B380" i="13"/>
  <c r="D410" i="13"/>
  <c r="C437" i="13"/>
  <c r="B437" i="13"/>
  <c r="B273" i="13"/>
  <c r="C441" i="13"/>
  <c r="C473" i="13"/>
  <c r="B473" i="13"/>
  <c r="E473" i="13" s="1"/>
  <c r="C381" i="13"/>
  <c r="B381" i="13"/>
  <c r="D386" i="13"/>
  <c r="B222" i="13"/>
  <c r="E222" i="13" s="1"/>
  <c r="B270" i="13"/>
  <c r="B434" i="13"/>
  <c r="C461" i="13"/>
  <c r="B297" i="13"/>
  <c r="C472" i="13"/>
  <c r="B308" i="13"/>
  <c r="G30" i="19" l="1"/>
  <c r="G21" i="19"/>
  <c r="G98" i="19"/>
  <c r="G97" i="19"/>
  <c r="G60" i="19"/>
  <c r="G59" i="19"/>
  <c r="G55" i="19"/>
  <c r="G73" i="19"/>
  <c r="G62" i="19"/>
  <c r="G72" i="19"/>
  <c r="G74" i="19"/>
  <c r="G27" i="19"/>
  <c r="G34" i="19"/>
  <c r="G3" i="19"/>
  <c r="G67" i="19"/>
  <c r="G2" i="19"/>
  <c r="G37" i="19"/>
  <c r="G71" i="19"/>
  <c r="G8" i="19"/>
  <c r="G78" i="19"/>
  <c r="G61" i="19"/>
  <c r="G77" i="19"/>
  <c r="G76" i="19"/>
  <c r="G64" i="19"/>
  <c r="G68" i="19"/>
  <c r="G81" i="19"/>
  <c r="G96" i="19"/>
  <c r="G40" i="19"/>
  <c r="G39" i="19"/>
  <c r="G35" i="19"/>
  <c r="G38" i="19"/>
  <c r="G7" i="19"/>
  <c r="G95" i="19"/>
  <c r="G42" i="19"/>
  <c r="G94" i="19"/>
  <c r="G93" i="19"/>
  <c r="G33" i="19"/>
  <c r="G54" i="19"/>
  <c r="G53" i="19"/>
  <c r="G52" i="19"/>
  <c r="G51" i="19"/>
  <c r="G66" i="19"/>
  <c r="G65" i="19"/>
  <c r="G48" i="19"/>
  <c r="G11" i="19"/>
  <c r="G92" i="19"/>
  <c r="G9" i="19"/>
  <c r="G19" i="19"/>
  <c r="G36" i="19"/>
  <c r="G29" i="19"/>
  <c r="G28" i="19"/>
  <c r="G12" i="19"/>
  <c r="G91" i="19"/>
  <c r="G10" i="19"/>
  <c r="G26" i="19"/>
  <c r="M21" i="19"/>
  <c r="M97" i="19"/>
  <c r="M59" i="19"/>
  <c r="M73" i="19"/>
  <c r="M72" i="19"/>
  <c r="M27" i="19"/>
  <c r="M3" i="19"/>
  <c r="M2" i="19"/>
  <c r="M71" i="19"/>
  <c r="M78" i="19"/>
  <c r="M77" i="19"/>
  <c r="M64" i="19"/>
  <c r="M81" i="19"/>
  <c r="M65" i="19"/>
  <c r="M48" i="19"/>
  <c r="M12" i="19"/>
  <c r="M11" i="19"/>
  <c r="M92" i="19"/>
  <c r="M91" i="19"/>
  <c r="M10" i="19"/>
  <c r="M9" i="19"/>
  <c r="M19" i="19"/>
  <c r="M36" i="19"/>
  <c r="M29" i="19"/>
  <c r="M28" i="19"/>
  <c r="M26" i="19"/>
  <c r="M39" i="19"/>
  <c r="M94" i="19"/>
  <c r="M53" i="19"/>
  <c r="M98" i="19"/>
  <c r="M55" i="19"/>
  <c r="M74" i="19"/>
  <c r="M67" i="19"/>
  <c r="M8" i="19"/>
  <c r="M76" i="19"/>
  <c r="M96" i="19"/>
  <c r="M40" i="19"/>
  <c r="M35" i="19"/>
  <c r="M7" i="19"/>
  <c r="M42" i="19"/>
  <c r="M93" i="19"/>
  <c r="M54" i="19"/>
  <c r="M52" i="19"/>
  <c r="M66" i="19"/>
  <c r="M30" i="19"/>
  <c r="M60" i="19"/>
  <c r="M62" i="19"/>
  <c r="M34" i="19"/>
  <c r="M37" i="19"/>
  <c r="M61" i="19"/>
  <c r="M68" i="19"/>
  <c r="M38" i="19"/>
  <c r="M95" i="19"/>
  <c r="M33" i="19"/>
  <c r="M51" i="19"/>
  <c r="L175" i="19"/>
  <c r="L30" i="19"/>
  <c r="L21" i="19"/>
  <c r="L98" i="19"/>
  <c r="L97" i="19"/>
  <c r="L60" i="19"/>
  <c r="L59" i="19"/>
  <c r="L55" i="19"/>
  <c r="L73" i="19"/>
  <c r="L62" i="19"/>
  <c r="L72" i="19"/>
  <c r="L74" i="19"/>
  <c r="L27" i="19"/>
  <c r="L34" i="19"/>
  <c r="L3" i="19"/>
  <c r="L67" i="19"/>
  <c r="L2" i="19"/>
  <c r="L37" i="19"/>
  <c r="L71" i="19"/>
  <c r="L8" i="19"/>
  <c r="L78" i="19"/>
  <c r="L61" i="19"/>
  <c r="L77" i="19"/>
  <c r="L76" i="19"/>
  <c r="L64" i="19"/>
  <c r="L68" i="19"/>
  <c r="L81" i="19"/>
  <c r="L96" i="19"/>
  <c r="L40" i="19"/>
  <c r="L39" i="19"/>
  <c r="L35" i="19"/>
  <c r="L38" i="19"/>
  <c r="L7" i="19"/>
  <c r="L95" i="19"/>
  <c r="L42" i="19"/>
  <c r="L94" i="19"/>
  <c r="L93" i="19"/>
  <c r="L33" i="19"/>
  <c r="L54" i="19"/>
  <c r="L53" i="19"/>
  <c r="L52" i="19"/>
  <c r="L51" i="19"/>
  <c r="L66" i="19"/>
  <c r="L65" i="19"/>
  <c r="L48" i="19"/>
  <c r="L12" i="19"/>
  <c r="L11" i="19"/>
  <c r="L92" i="19"/>
  <c r="L91" i="19"/>
  <c r="L10" i="19"/>
  <c r="L9" i="19"/>
  <c r="L19" i="19"/>
  <c r="L36" i="19"/>
  <c r="L29" i="19"/>
  <c r="L28" i="19"/>
  <c r="L26" i="19"/>
  <c r="P30" i="19"/>
  <c r="P21" i="19"/>
  <c r="P98" i="19"/>
  <c r="P97" i="19"/>
  <c r="P60" i="19"/>
  <c r="P59" i="19"/>
  <c r="P55" i="19"/>
  <c r="P73" i="19"/>
  <c r="P62" i="19"/>
  <c r="P72" i="19"/>
  <c r="P74" i="19"/>
  <c r="P27" i="19"/>
  <c r="P34" i="19"/>
  <c r="P3" i="19"/>
  <c r="P67" i="19"/>
  <c r="P2" i="19"/>
  <c r="P37" i="19"/>
  <c r="P71" i="19"/>
  <c r="P8" i="19"/>
  <c r="P78" i="19"/>
  <c r="P61" i="19"/>
  <c r="P77" i="19"/>
  <c r="P76" i="19"/>
  <c r="P64" i="19"/>
  <c r="P68" i="19"/>
  <c r="P81" i="19"/>
  <c r="P96" i="19"/>
  <c r="P40" i="19"/>
  <c r="P39" i="19"/>
  <c r="P35" i="19"/>
  <c r="P38" i="19"/>
  <c r="P7" i="19"/>
  <c r="P95" i="19"/>
  <c r="P42" i="19"/>
  <c r="P94" i="19"/>
  <c r="P93" i="19"/>
  <c r="P33" i="19"/>
  <c r="P54" i="19"/>
  <c r="P53" i="19"/>
  <c r="P52" i="19"/>
  <c r="P51" i="19"/>
  <c r="P66" i="19"/>
  <c r="P65" i="19"/>
  <c r="P48" i="19"/>
  <c r="P12" i="19"/>
  <c r="P11" i="19"/>
  <c r="P92" i="19"/>
  <c r="P91" i="19"/>
  <c r="P10" i="19"/>
  <c r="P9" i="19"/>
  <c r="P19" i="19"/>
  <c r="P36" i="19"/>
  <c r="P29" i="19"/>
  <c r="P28" i="19"/>
  <c r="P26" i="19"/>
  <c r="I30" i="19"/>
  <c r="I98" i="19"/>
  <c r="I60" i="19"/>
  <c r="I55" i="19"/>
  <c r="I62" i="19"/>
  <c r="I74" i="19"/>
  <c r="I34" i="19"/>
  <c r="I67" i="19"/>
  <c r="I37" i="19"/>
  <c r="I8" i="19"/>
  <c r="I61" i="19"/>
  <c r="I76" i="19"/>
  <c r="I68" i="19"/>
  <c r="I96" i="19"/>
  <c r="I66" i="19"/>
  <c r="I65" i="19"/>
  <c r="I48" i="19"/>
  <c r="I12" i="19"/>
  <c r="I11" i="19"/>
  <c r="I92" i="19"/>
  <c r="I91" i="19"/>
  <c r="I10" i="19"/>
  <c r="I9" i="19"/>
  <c r="I19" i="19"/>
  <c r="I36" i="19"/>
  <c r="I29" i="19"/>
  <c r="I28" i="19"/>
  <c r="I26" i="19"/>
  <c r="I21" i="19"/>
  <c r="I72" i="19"/>
  <c r="I71" i="19"/>
  <c r="I81" i="19"/>
  <c r="I40" i="19"/>
  <c r="I35" i="19"/>
  <c r="I93" i="19"/>
  <c r="I52" i="19"/>
  <c r="I97" i="19"/>
  <c r="I73" i="19"/>
  <c r="I27" i="19"/>
  <c r="I2" i="19"/>
  <c r="I78" i="19"/>
  <c r="I64" i="19"/>
  <c r="I39" i="19"/>
  <c r="I38" i="19"/>
  <c r="I95" i="19"/>
  <c r="I94" i="19"/>
  <c r="I33" i="19"/>
  <c r="I53" i="19"/>
  <c r="I51" i="19"/>
  <c r="I59" i="19"/>
  <c r="I3" i="19"/>
  <c r="I77" i="19"/>
  <c r="I7" i="19"/>
  <c r="I42" i="19"/>
  <c r="I54" i="19"/>
  <c r="N21" i="19"/>
  <c r="AA21" i="19" s="1"/>
  <c r="N97" i="19"/>
  <c r="AA97" i="19" s="1"/>
  <c r="N59" i="19"/>
  <c r="AA59" i="19" s="1"/>
  <c r="N73" i="19"/>
  <c r="AA73" i="19" s="1"/>
  <c r="N72" i="19"/>
  <c r="AA72" i="19" s="1"/>
  <c r="N27" i="19"/>
  <c r="AA27" i="19" s="1"/>
  <c r="N3" i="19"/>
  <c r="AA3" i="19" s="1"/>
  <c r="N2" i="19"/>
  <c r="AA2" i="19" s="1"/>
  <c r="N71" i="19"/>
  <c r="AA71" i="19" s="1"/>
  <c r="N78" i="19"/>
  <c r="AA78" i="19" s="1"/>
  <c r="N77" i="19"/>
  <c r="AA77" i="19" s="1"/>
  <c r="N64" i="19"/>
  <c r="AA64" i="19" s="1"/>
  <c r="N81" i="19"/>
  <c r="AA81" i="19" s="1"/>
  <c r="N98" i="19"/>
  <c r="AA98" i="19" s="1"/>
  <c r="N55" i="19"/>
  <c r="AA55" i="19" s="1"/>
  <c r="N74" i="19"/>
  <c r="AA74" i="19" s="1"/>
  <c r="N67" i="19"/>
  <c r="AA67" i="19" s="1"/>
  <c r="N8" i="19"/>
  <c r="AA8" i="19" s="1"/>
  <c r="N76" i="19"/>
  <c r="AA76" i="19" s="1"/>
  <c r="N96" i="19"/>
  <c r="AA96" i="19" s="1"/>
  <c r="N40" i="19"/>
  <c r="AA40" i="19" s="1"/>
  <c r="N35" i="19"/>
  <c r="AA35" i="19" s="1"/>
  <c r="N7" i="19"/>
  <c r="AA7" i="19" s="1"/>
  <c r="N42" i="19"/>
  <c r="AA42" i="19" s="1"/>
  <c r="N93" i="19"/>
  <c r="AA93" i="19" s="1"/>
  <c r="N54" i="19"/>
  <c r="AA54" i="19" s="1"/>
  <c r="N52" i="19"/>
  <c r="AA52" i="19" s="1"/>
  <c r="N66" i="19"/>
  <c r="AA66" i="19" s="1"/>
  <c r="N30" i="19"/>
  <c r="AA30" i="19" s="1"/>
  <c r="N60" i="19"/>
  <c r="AA60" i="19" s="1"/>
  <c r="N34" i="19"/>
  <c r="AA34" i="19" s="1"/>
  <c r="N61" i="19"/>
  <c r="AA61" i="19" s="1"/>
  <c r="N38" i="19"/>
  <c r="AA38" i="19" s="1"/>
  <c r="N94" i="19"/>
  <c r="AA94" i="19" s="1"/>
  <c r="N53" i="19"/>
  <c r="AA53" i="19" s="1"/>
  <c r="N48" i="19"/>
  <c r="AA48" i="19" s="1"/>
  <c r="N11" i="19"/>
  <c r="AA11" i="19" s="1"/>
  <c r="N91" i="19"/>
  <c r="AA91" i="19" s="1"/>
  <c r="N9" i="19"/>
  <c r="AA9" i="19" s="1"/>
  <c r="N36" i="19"/>
  <c r="AA36" i="19" s="1"/>
  <c r="N29" i="19"/>
  <c r="AA29" i="19" s="1"/>
  <c r="N62" i="19"/>
  <c r="AA62" i="19" s="1"/>
  <c r="N37" i="19"/>
  <c r="AA37" i="19" s="1"/>
  <c r="N68" i="19"/>
  <c r="AA68" i="19" s="1"/>
  <c r="N39" i="19"/>
  <c r="AA39" i="19" s="1"/>
  <c r="N95" i="19"/>
  <c r="AA95" i="19" s="1"/>
  <c r="N33" i="19"/>
  <c r="AA33" i="19" s="1"/>
  <c r="N51" i="19"/>
  <c r="AA51" i="19" s="1"/>
  <c r="N65" i="19"/>
  <c r="AA65" i="19" s="1"/>
  <c r="N12" i="19"/>
  <c r="AA12" i="19" s="1"/>
  <c r="N92" i="19"/>
  <c r="AA92" i="19" s="1"/>
  <c r="N10" i="19"/>
  <c r="AA10" i="19" s="1"/>
  <c r="N19" i="19"/>
  <c r="AA19" i="19" s="1"/>
  <c r="N28" i="19"/>
  <c r="AA28" i="19" s="1"/>
  <c r="N26" i="19"/>
  <c r="AA26" i="19" s="1"/>
  <c r="O30" i="19"/>
  <c r="O21" i="19"/>
  <c r="O98" i="19"/>
  <c r="O97" i="19"/>
  <c r="O60" i="19"/>
  <c r="O59" i="19"/>
  <c r="O55" i="19"/>
  <c r="O73" i="19"/>
  <c r="O62" i="19"/>
  <c r="O72" i="19"/>
  <c r="O74" i="19"/>
  <c r="O27" i="19"/>
  <c r="O34" i="19"/>
  <c r="O3" i="19"/>
  <c r="O67" i="19"/>
  <c r="O2" i="19"/>
  <c r="O37" i="19"/>
  <c r="O71" i="19"/>
  <c r="O8" i="19"/>
  <c r="O78" i="19"/>
  <c r="O61" i="19"/>
  <c r="O77" i="19"/>
  <c r="O76" i="19"/>
  <c r="O64" i="19"/>
  <c r="O68" i="19"/>
  <c r="O81" i="19"/>
  <c r="O96" i="19"/>
  <c r="O40" i="19"/>
  <c r="O39" i="19"/>
  <c r="O35" i="19"/>
  <c r="O38" i="19"/>
  <c r="O7" i="19"/>
  <c r="O95" i="19"/>
  <c r="O42" i="19"/>
  <c r="O94" i="19"/>
  <c r="O93" i="19"/>
  <c r="O33" i="19"/>
  <c r="O54" i="19"/>
  <c r="O53" i="19"/>
  <c r="O52" i="19"/>
  <c r="O51" i="19"/>
  <c r="O66" i="19"/>
  <c r="O65" i="19"/>
  <c r="O11" i="19"/>
  <c r="O9" i="19"/>
  <c r="O19" i="19"/>
  <c r="O48" i="19"/>
  <c r="O12" i="19"/>
  <c r="O92" i="19"/>
  <c r="O91" i="19"/>
  <c r="O10" i="19"/>
  <c r="O36" i="19"/>
  <c r="O29" i="19"/>
  <c r="O28" i="19"/>
  <c r="O26" i="19"/>
  <c r="F21" i="19"/>
  <c r="F97" i="19"/>
  <c r="F59" i="19"/>
  <c r="F73" i="19"/>
  <c r="F72" i="19"/>
  <c r="F27" i="19"/>
  <c r="F3" i="19"/>
  <c r="F2" i="19"/>
  <c r="F71" i="19"/>
  <c r="F78" i="19"/>
  <c r="F77" i="19"/>
  <c r="F64" i="19"/>
  <c r="F81" i="19"/>
  <c r="F30" i="19"/>
  <c r="F60" i="19"/>
  <c r="F62" i="19"/>
  <c r="F34" i="19"/>
  <c r="F37" i="19"/>
  <c r="F61" i="19"/>
  <c r="F68" i="19"/>
  <c r="F40" i="19"/>
  <c r="F35" i="19"/>
  <c r="F7" i="19"/>
  <c r="F42" i="19"/>
  <c r="F93" i="19"/>
  <c r="F54" i="19"/>
  <c r="F52" i="19"/>
  <c r="F39" i="19"/>
  <c r="F95" i="19"/>
  <c r="F33" i="19"/>
  <c r="F51" i="19"/>
  <c r="F66" i="19"/>
  <c r="F48" i="19"/>
  <c r="F11" i="19"/>
  <c r="F91" i="19"/>
  <c r="F9" i="19"/>
  <c r="F29" i="19"/>
  <c r="F98" i="19"/>
  <c r="F55" i="19"/>
  <c r="F74" i="19"/>
  <c r="F67" i="19"/>
  <c r="F8" i="19"/>
  <c r="F76" i="19"/>
  <c r="F96" i="19"/>
  <c r="F38" i="19"/>
  <c r="F94" i="19"/>
  <c r="F53" i="19"/>
  <c r="F65" i="19"/>
  <c r="F12" i="19"/>
  <c r="F92" i="19"/>
  <c r="F10" i="19"/>
  <c r="F19" i="19"/>
  <c r="F36" i="19"/>
  <c r="F28" i="19"/>
  <c r="F26" i="19"/>
  <c r="C73" i="19"/>
  <c r="C97" i="19"/>
  <c r="C98" i="19"/>
  <c r="C55" i="19"/>
  <c r="C60" i="19"/>
  <c r="C59" i="19"/>
  <c r="C72" i="19"/>
  <c r="C62" i="19"/>
  <c r="C21" i="19"/>
  <c r="C30" i="19"/>
  <c r="I137" i="19"/>
  <c r="I136" i="19" s="1"/>
  <c r="P118" i="19"/>
  <c r="L118" i="19"/>
  <c r="L117" i="19" s="1"/>
  <c r="N118" i="19"/>
  <c r="N117" i="19" s="1"/>
  <c r="O175" i="19"/>
  <c r="C67" i="19"/>
  <c r="C81" i="19"/>
  <c r="C95" i="19"/>
  <c r="C33" i="19"/>
  <c r="C61" i="19"/>
  <c r="C68" i="19"/>
  <c r="C96" i="19"/>
  <c r="C38" i="19"/>
  <c r="C93" i="19"/>
  <c r="C11" i="19"/>
  <c r="C28" i="19"/>
  <c r="C66" i="19"/>
  <c r="C19" i="19"/>
  <c r="C9" i="19"/>
  <c r="C39" i="19"/>
  <c r="C52" i="19"/>
  <c r="C92" i="19"/>
  <c r="C53" i="19"/>
  <c r="C78" i="19"/>
  <c r="C51" i="19"/>
  <c r="C48" i="19"/>
  <c r="C12" i="19"/>
  <c r="C76" i="19"/>
  <c r="C37" i="19"/>
  <c r="C34" i="19"/>
  <c r="C29" i="19"/>
  <c r="C42" i="19"/>
  <c r="C8" i="19"/>
  <c r="C71" i="19"/>
  <c r="C74" i="19"/>
  <c r="C10" i="19"/>
  <c r="C7" i="19"/>
  <c r="C36" i="19"/>
  <c r="C40" i="19"/>
  <c r="C2" i="19"/>
  <c r="C35" i="19"/>
  <c r="C91" i="19"/>
  <c r="C65" i="19"/>
  <c r="C94" i="19"/>
  <c r="C77" i="19"/>
  <c r="C64" i="19"/>
  <c r="C26" i="19"/>
  <c r="C54" i="19"/>
  <c r="C27" i="19"/>
  <c r="D63" i="37"/>
  <c r="D64" i="37"/>
  <c r="E64" i="37"/>
  <c r="E63" i="37"/>
  <c r="F64" i="37"/>
  <c r="F63" i="37"/>
  <c r="G64" i="37"/>
  <c r="G63" i="37"/>
  <c r="K63" i="37"/>
  <c r="K59" i="37"/>
  <c r="K58" i="37"/>
  <c r="K64" i="37"/>
  <c r="L64" i="37"/>
  <c r="L59" i="37"/>
  <c r="L58" i="37"/>
  <c r="M63" i="37"/>
  <c r="M58" i="37"/>
  <c r="M59" i="37"/>
  <c r="N64" i="37"/>
  <c r="N59" i="37"/>
  <c r="N63" i="37"/>
  <c r="N58" i="37"/>
  <c r="O64" i="37"/>
  <c r="O59" i="37"/>
  <c r="O63" i="37"/>
  <c r="O58" i="37"/>
  <c r="W64" i="37"/>
  <c r="W59" i="37"/>
  <c r="W2" i="37"/>
  <c r="W63" i="37"/>
  <c r="W58" i="37"/>
  <c r="B59" i="37"/>
  <c r="B57" i="37"/>
  <c r="B58" i="37"/>
  <c r="S58" i="37"/>
  <c r="S59" i="37"/>
  <c r="S57" i="37"/>
  <c r="T59" i="37"/>
  <c r="T57" i="37"/>
  <c r="T58" i="37"/>
  <c r="C64" i="37"/>
  <c r="C63" i="37"/>
  <c r="AB16" i="7"/>
  <c r="AA2" i="7"/>
  <c r="AA57" i="7"/>
  <c r="AE57" i="7"/>
  <c r="E488" i="13"/>
  <c r="E487" i="13"/>
  <c r="E324" i="13"/>
  <c r="AP3806" i="6"/>
  <c r="AP3807" i="6"/>
  <c r="AP3803" i="6"/>
  <c r="AP3799" i="6"/>
  <c r="AP3795" i="6"/>
  <c r="AP3791" i="6"/>
  <c r="AP3787" i="6"/>
  <c r="AP3783" i="6"/>
  <c r="AP3779" i="6"/>
  <c r="AP3775" i="6"/>
  <c r="AP3771" i="6"/>
  <c r="AP3767" i="6"/>
  <c r="AP3763" i="6"/>
  <c r="AP3759" i="6"/>
  <c r="AP3755" i="6"/>
  <c r="AP3751" i="6"/>
  <c r="AP3747" i="6"/>
  <c r="AP3743" i="6"/>
  <c r="AP3739" i="6"/>
  <c r="AP3735" i="6"/>
  <c r="AP3731" i="6"/>
  <c r="AP3727" i="6"/>
  <c r="AP3723" i="6"/>
  <c r="AP3719" i="6"/>
  <c r="AP3715" i="6"/>
  <c r="AP3711" i="6"/>
  <c r="AP3707" i="6"/>
  <c r="AP3703" i="6"/>
  <c r="AP3699" i="6"/>
  <c r="AP3695" i="6"/>
  <c r="AP3691" i="6"/>
  <c r="AP3687" i="6"/>
  <c r="AP3683" i="6"/>
  <c r="AP3679" i="6"/>
  <c r="AP3675" i="6"/>
  <c r="AP3671" i="6"/>
  <c r="AP3667" i="6"/>
  <c r="AP3663" i="6"/>
  <c r="AP3659" i="6"/>
  <c r="AP3655" i="6"/>
  <c r="AP3651" i="6"/>
  <c r="AP3647" i="6"/>
  <c r="AP3643" i="6"/>
  <c r="AP3639" i="6"/>
  <c r="AP3635" i="6"/>
  <c r="AP3631" i="6"/>
  <c r="AP3627" i="6"/>
  <c r="AP3623" i="6"/>
  <c r="AP3619" i="6"/>
  <c r="AP3615" i="6"/>
  <c r="AP3611" i="6"/>
  <c r="AP3607" i="6"/>
  <c r="AP3603" i="6"/>
  <c r="AP3599" i="6"/>
  <c r="AP3595" i="6"/>
  <c r="AP3591" i="6"/>
  <c r="AP3587" i="6"/>
  <c r="AP3583" i="6"/>
  <c r="AP3579" i="6"/>
  <c r="AP3575" i="6"/>
  <c r="AP3571" i="6"/>
  <c r="AP3567" i="6"/>
  <c r="AP3563" i="6"/>
  <c r="AP3559" i="6"/>
  <c r="AP3555" i="6"/>
  <c r="AP3551" i="6"/>
  <c r="AP3547" i="6"/>
  <c r="AP3543" i="6"/>
  <c r="AP3539" i="6"/>
  <c r="AP3535" i="6"/>
  <c r="AP3531" i="6"/>
  <c r="AP3527" i="6"/>
  <c r="AP3523" i="6"/>
  <c r="AP3519" i="6"/>
  <c r="AP3515" i="6"/>
  <c r="AP3511" i="6"/>
  <c r="AP3507" i="6"/>
  <c r="AP3503" i="6"/>
  <c r="AP3499" i="6"/>
  <c r="AP3495" i="6"/>
  <c r="AP3491" i="6"/>
  <c r="AP3487" i="6"/>
  <c r="AP3483" i="6"/>
  <c r="AP3479" i="6"/>
  <c r="AP3475" i="6"/>
  <c r="AP3471" i="6"/>
  <c r="AP3467" i="6"/>
  <c r="AP3463" i="6"/>
  <c r="AP3459" i="6"/>
  <c r="AP3455" i="6"/>
  <c r="AP3451" i="6"/>
  <c r="AP3447" i="6"/>
  <c r="AP3805" i="6"/>
  <c r="AP3800" i="6"/>
  <c r="AP3794" i="6"/>
  <c r="AP3789" i="6"/>
  <c r="AP3784" i="6"/>
  <c r="AP3778" i="6"/>
  <c r="AP3773" i="6"/>
  <c r="AP3768" i="6"/>
  <c r="AP3762" i="6"/>
  <c r="AP3757" i="6"/>
  <c r="AP3752" i="6"/>
  <c r="AP3746" i="6"/>
  <c r="AP3741" i="6"/>
  <c r="AP3736" i="6"/>
  <c r="AP3730" i="6"/>
  <c r="AP3725" i="6"/>
  <c r="AP3720" i="6"/>
  <c r="AP3714" i="6"/>
  <c r="AP3709" i="6"/>
  <c r="AP3704" i="6"/>
  <c r="AP3698" i="6"/>
  <c r="AP3693" i="6"/>
  <c r="AP3688" i="6"/>
  <c r="AP3682" i="6"/>
  <c r="AP3677" i="6"/>
  <c r="AP3672" i="6"/>
  <c r="AP3666" i="6"/>
  <c r="AP3661" i="6"/>
  <c r="AP3656" i="6"/>
  <c r="AP3650" i="6"/>
  <c r="AP3645" i="6"/>
  <c r="AP3640" i="6"/>
  <c r="AP3634" i="6"/>
  <c r="AP3629" i="6"/>
  <c r="AP3624" i="6"/>
  <c r="AP3618" i="6"/>
  <c r="AP3613" i="6"/>
  <c r="AP3608" i="6"/>
  <c r="AP3602" i="6"/>
  <c r="AP3597" i="6"/>
  <c r="AP3592" i="6"/>
  <c r="AP3586" i="6"/>
  <c r="AP3581" i="6"/>
  <c r="AP3576" i="6"/>
  <c r="AP3570" i="6"/>
  <c r="AP3808" i="6"/>
  <c r="AP3801" i="6"/>
  <c r="AP3796" i="6"/>
  <c r="AP3790" i="6"/>
  <c r="AP3785" i="6"/>
  <c r="AP3780" i="6"/>
  <c r="AP3774" i="6"/>
  <c r="AP3769" i="6"/>
  <c r="AP3764" i="6"/>
  <c r="AP3758" i="6"/>
  <c r="AP3753" i="6"/>
  <c r="AP3748" i="6"/>
  <c r="AP3742" i="6"/>
  <c r="AP3737" i="6"/>
  <c r="AP3732" i="6"/>
  <c r="AP3726" i="6"/>
  <c r="AP3721" i="6"/>
  <c r="AP3716" i="6"/>
  <c r="AP3710" i="6"/>
  <c r="AP3705" i="6"/>
  <c r="AP3700" i="6"/>
  <c r="AP3694" i="6"/>
  <c r="AP3689" i="6"/>
  <c r="AP3684" i="6"/>
  <c r="AP3678" i="6"/>
  <c r="AP3673" i="6"/>
  <c r="AP3668" i="6"/>
  <c r="AP3662" i="6"/>
  <c r="AP3657" i="6"/>
  <c r="AP3652" i="6"/>
  <c r="AP3646" i="6"/>
  <c r="AP3641" i="6"/>
  <c r="AP3636" i="6"/>
  <c r="AP3630" i="6"/>
  <c r="AP3625" i="6"/>
  <c r="AP3620" i="6"/>
  <c r="AP3614" i="6"/>
  <c r="AP3609" i="6"/>
  <c r="AP3604" i="6"/>
  <c r="AP3598" i="6"/>
  <c r="AP3593" i="6"/>
  <c r="AP3588" i="6"/>
  <c r="AP3582" i="6"/>
  <c r="AP3577" i="6"/>
  <c r="AP3572" i="6"/>
  <c r="AP3566" i="6"/>
  <c r="AP3561" i="6"/>
  <c r="AP3556" i="6"/>
  <c r="AP3550" i="6"/>
  <c r="AP3545" i="6"/>
  <c r="AP3540" i="6"/>
  <c r="AP3534" i="6"/>
  <c r="AP3529" i="6"/>
  <c r="AP3524" i="6"/>
  <c r="AP3518" i="6"/>
  <c r="AP3513" i="6"/>
  <c r="AP3508" i="6"/>
  <c r="AP3502" i="6"/>
  <c r="AP3497" i="6"/>
  <c r="AP3492" i="6"/>
  <c r="AP3486" i="6"/>
  <c r="AP3481" i="6"/>
  <c r="AP3476" i="6"/>
  <c r="AP3470" i="6"/>
  <c r="AP3465" i="6"/>
  <c r="AP3460" i="6"/>
  <c r="AP3454" i="6"/>
  <c r="AP3449" i="6"/>
  <c r="AP3444" i="6"/>
  <c r="AP3440" i="6"/>
  <c r="AP3436" i="6"/>
  <c r="AP3432" i="6"/>
  <c r="AP3428" i="6"/>
  <c r="AP3424" i="6"/>
  <c r="AP3420" i="6"/>
  <c r="AP3416" i="6"/>
  <c r="AP3412" i="6"/>
  <c r="AP3408" i="6"/>
  <c r="AP3404" i="6"/>
  <c r="AP3400" i="6"/>
  <c r="AP3396" i="6"/>
  <c r="AP3392" i="6"/>
  <c r="AP3388" i="6"/>
  <c r="AP3384" i="6"/>
  <c r="AP3380" i="6"/>
  <c r="AP3376" i="6"/>
  <c r="AP3372" i="6"/>
  <c r="AP3368" i="6"/>
  <c r="AP3364" i="6"/>
  <c r="AP3360" i="6"/>
  <c r="AP3356" i="6"/>
  <c r="AP3352" i="6"/>
  <c r="AP3348" i="6"/>
  <c r="AP3344" i="6"/>
  <c r="AP3340" i="6"/>
  <c r="AP3336" i="6"/>
  <c r="AP3332" i="6"/>
  <c r="AP3328" i="6"/>
  <c r="AP3324" i="6"/>
  <c r="AP3320" i="6"/>
  <c r="AP3316" i="6"/>
  <c r="AP3312" i="6"/>
  <c r="AP3308" i="6"/>
  <c r="AP3304" i="6"/>
  <c r="AP3300" i="6"/>
  <c r="AP3296" i="6"/>
  <c r="AP3292" i="6"/>
  <c r="AP3288" i="6"/>
  <c r="AP3284" i="6"/>
  <c r="AP3280" i="6"/>
  <c r="AP3276" i="6"/>
  <c r="AP3272" i="6"/>
  <c r="AP3268" i="6"/>
  <c r="AP3264" i="6"/>
  <c r="AP3260" i="6"/>
  <c r="AP3256" i="6"/>
  <c r="AP3252" i="6"/>
  <c r="AP3248" i="6"/>
  <c r="AP3244" i="6"/>
  <c r="AP3240" i="6"/>
  <c r="AP3236" i="6"/>
  <c r="AP3232" i="6"/>
  <c r="AP3228" i="6"/>
  <c r="AP3224" i="6"/>
  <c r="AP3804" i="6"/>
  <c r="AP3793" i="6"/>
  <c r="AP3782" i="6"/>
  <c r="AP3772" i="6"/>
  <c r="AP3761" i="6"/>
  <c r="AP3750" i="6"/>
  <c r="AP3740" i="6"/>
  <c r="AP3729" i="6"/>
  <c r="AP3718" i="6"/>
  <c r="AP3708" i="6"/>
  <c r="AP3697" i="6"/>
  <c r="AP3686" i="6"/>
  <c r="AP3676" i="6"/>
  <c r="AP3665" i="6"/>
  <c r="AP3654" i="6"/>
  <c r="AP3644" i="6"/>
  <c r="AP3633" i="6"/>
  <c r="AP3622" i="6"/>
  <c r="AP3612" i="6"/>
  <c r="AP3601" i="6"/>
  <c r="AP3590" i="6"/>
  <c r="AP3580" i="6"/>
  <c r="AP3569" i="6"/>
  <c r="AP3562" i="6"/>
  <c r="AP3554" i="6"/>
  <c r="AP3548" i="6"/>
  <c r="AP3541" i="6"/>
  <c r="AP3533" i="6"/>
  <c r="AP3526" i="6"/>
  <c r="AP3520" i="6"/>
  <c r="AP3512" i="6"/>
  <c r="AP3505" i="6"/>
  <c r="AP3498" i="6"/>
  <c r="AP3490" i="6"/>
  <c r="AP3484" i="6"/>
  <c r="AP3477" i="6"/>
  <c r="AP3469" i="6"/>
  <c r="AP3462" i="6"/>
  <c r="AP3456" i="6"/>
  <c r="AP3448" i="6"/>
  <c r="AP3442" i="6"/>
  <c r="AP3437" i="6"/>
  <c r="AP3431" i="6"/>
  <c r="AP3426" i="6"/>
  <c r="AP3421" i="6"/>
  <c r="AP3415" i="6"/>
  <c r="AP3410" i="6"/>
  <c r="AP3405" i="6"/>
  <c r="AP3399" i="6"/>
  <c r="AP3394" i="6"/>
  <c r="AP3389" i="6"/>
  <c r="AP3383" i="6"/>
  <c r="AP3378" i="6"/>
  <c r="AP3373" i="6"/>
  <c r="AP3367" i="6"/>
  <c r="AP3362" i="6"/>
  <c r="AP3357" i="6"/>
  <c r="AP3351" i="6"/>
  <c r="AP3346" i="6"/>
  <c r="AP3341" i="6"/>
  <c r="AP3335" i="6"/>
  <c r="AP3330" i="6"/>
  <c r="AP3325" i="6"/>
  <c r="AP3319" i="6"/>
  <c r="AP3314" i="6"/>
  <c r="AP3309" i="6"/>
  <c r="AP3303" i="6"/>
  <c r="AP3298" i="6"/>
  <c r="AP3293" i="6"/>
  <c r="AP3287" i="6"/>
  <c r="AP3282" i="6"/>
  <c r="AP3277" i="6"/>
  <c r="AP3271" i="6"/>
  <c r="AP3266" i="6"/>
  <c r="AP3261" i="6"/>
  <c r="AP3255" i="6"/>
  <c r="AP3250" i="6"/>
  <c r="AP3245" i="6"/>
  <c r="AP3239" i="6"/>
  <c r="AP3234" i="6"/>
  <c r="AP3229" i="6"/>
  <c r="AP3223" i="6"/>
  <c r="AP3219" i="6"/>
  <c r="AP3215" i="6"/>
  <c r="AP3211" i="6"/>
  <c r="AP3207" i="6"/>
  <c r="AP3203" i="6"/>
  <c r="AP3199" i="6"/>
  <c r="AP3195" i="6"/>
  <c r="AP3191" i="6"/>
  <c r="AP3187" i="6"/>
  <c r="AP3183" i="6"/>
  <c r="AP3179" i="6"/>
  <c r="AP3175" i="6"/>
  <c r="AP3171" i="6"/>
  <c r="AP3167" i="6"/>
  <c r="AP3163" i="6"/>
  <c r="AP3159" i="6"/>
  <c r="AP3155" i="6"/>
  <c r="AP3151" i="6"/>
  <c r="AP3147" i="6"/>
  <c r="AP3143" i="6"/>
  <c r="AP3139" i="6"/>
  <c r="AP3135" i="6"/>
  <c r="AP3131" i="6"/>
  <c r="AP3127" i="6"/>
  <c r="AP3123" i="6"/>
  <c r="AP3119" i="6"/>
  <c r="AP3115" i="6"/>
  <c r="AP3111" i="6"/>
  <c r="AP3107" i="6"/>
  <c r="AP3103" i="6"/>
  <c r="AP3099" i="6"/>
  <c r="AP3095" i="6"/>
  <c r="AP3091" i="6"/>
  <c r="AP3087" i="6"/>
  <c r="AP3083" i="6"/>
  <c r="AP3079" i="6"/>
  <c r="AP3075" i="6"/>
  <c r="AP3071" i="6"/>
  <c r="AP3067" i="6"/>
  <c r="AP3063" i="6"/>
  <c r="AP3059" i="6"/>
  <c r="AP3055" i="6"/>
  <c r="AP3051" i="6"/>
  <c r="AP3047" i="6"/>
  <c r="AP3043" i="6"/>
  <c r="AP3039" i="6"/>
  <c r="AP3035" i="6"/>
  <c r="AP3031" i="6"/>
  <c r="AP3027" i="6"/>
  <c r="AP3023" i="6"/>
  <c r="AP3019" i="6"/>
  <c r="AP3015" i="6"/>
  <c r="AP3011" i="6"/>
  <c r="AP3007" i="6"/>
  <c r="AP3003" i="6"/>
  <c r="AP2999" i="6"/>
  <c r="AP2995" i="6"/>
  <c r="AP2991" i="6"/>
  <c r="AP2987" i="6"/>
  <c r="AP2983" i="6"/>
  <c r="AP2979" i="6"/>
  <c r="AP2975" i="6"/>
  <c r="AP2971" i="6"/>
  <c r="AP2967" i="6"/>
  <c r="AP2963" i="6"/>
  <c r="AP2959" i="6"/>
  <c r="AP2955" i="6"/>
  <c r="AP2951" i="6"/>
  <c r="AP3809" i="6"/>
  <c r="AP3797" i="6"/>
  <c r="AP3786" i="6"/>
  <c r="AP3776" i="6"/>
  <c r="AP3765" i="6"/>
  <c r="AP3754" i="6"/>
  <c r="AP3744" i="6"/>
  <c r="AP3733" i="6"/>
  <c r="AP3722" i="6"/>
  <c r="AP3712" i="6"/>
  <c r="AP3701" i="6"/>
  <c r="AP3690" i="6"/>
  <c r="AP3680" i="6"/>
  <c r="AP3669" i="6"/>
  <c r="AP3658" i="6"/>
  <c r="AP3648" i="6"/>
  <c r="AP3637" i="6"/>
  <c r="AP3626" i="6"/>
  <c r="AP3616" i="6"/>
  <c r="AP3605" i="6"/>
  <c r="AP3594" i="6"/>
  <c r="AP3584" i="6"/>
  <c r="AP3573" i="6"/>
  <c r="AP3564" i="6"/>
  <c r="AP3557" i="6"/>
  <c r="AP3549" i="6"/>
  <c r="AP3542" i="6"/>
  <c r="AP3536" i="6"/>
  <c r="AP3528" i="6"/>
  <c r="AP3521" i="6"/>
  <c r="AP3514" i="6"/>
  <c r="AP3506" i="6"/>
  <c r="AP3500" i="6"/>
  <c r="AP3493" i="6"/>
  <c r="AP3485" i="6"/>
  <c r="AP3478" i="6"/>
  <c r="AP3472" i="6"/>
  <c r="AP3464" i="6"/>
  <c r="AP3457" i="6"/>
  <c r="AP3450" i="6"/>
  <c r="AP3443" i="6"/>
  <c r="AP3438" i="6"/>
  <c r="AP3433" i="6"/>
  <c r="AP3427" i="6"/>
  <c r="AP3422" i="6"/>
  <c r="AP3417" i="6"/>
  <c r="AP3411" i="6"/>
  <c r="AP3406" i="6"/>
  <c r="AP3401" i="6"/>
  <c r="AP3395" i="6"/>
  <c r="AP3390" i="6"/>
  <c r="AP3385" i="6"/>
  <c r="AP3379" i="6"/>
  <c r="AP3374" i="6"/>
  <c r="AP3369" i="6"/>
  <c r="AP3363" i="6"/>
  <c r="AP3358" i="6"/>
  <c r="AP3353" i="6"/>
  <c r="AP3347" i="6"/>
  <c r="AP3342" i="6"/>
  <c r="AP3337" i="6"/>
  <c r="AP3331" i="6"/>
  <c r="AP3326" i="6"/>
  <c r="AP3321" i="6"/>
  <c r="AP3315" i="6"/>
  <c r="AP3310" i="6"/>
  <c r="AP3305" i="6"/>
  <c r="AP3299" i="6"/>
  <c r="AP3294" i="6"/>
  <c r="AP3289" i="6"/>
  <c r="AP3283" i="6"/>
  <c r="AP3278" i="6"/>
  <c r="AP3273" i="6"/>
  <c r="AP3267" i="6"/>
  <c r="AP3262" i="6"/>
  <c r="AP3257" i="6"/>
  <c r="AP3251" i="6"/>
  <c r="AP3246" i="6"/>
  <c r="AP3241" i="6"/>
  <c r="AP3235" i="6"/>
  <c r="AP3230" i="6"/>
  <c r="AP3225" i="6"/>
  <c r="AP3220" i="6"/>
  <c r="AP3216" i="6"/>
  <c r="AP3212" i="6"/>
  <c r="AP3208" i="6"/>
  <c r="AP3204" i="6"/>
  <c r="AP3200" i="6"/>
  <c r="AP3196" i="6"/>
  <c r="AP3192" i="6"/>
  <c r="AP3188" i="6"/>
  <c r="AP3184" i="6"/>
  <c r="AP3180" i="6"/>
  <c r="AP3176" i="6"/>
  <c r="AP3172" i="6"/>
  <c r="AP3168" i="6"/>
  <c r="AP3164" i="6"/>
  <c r="AP3160" i="6"/>
  <c r="AP3156" i="6"/>
  <c r="AP3152" i="6"/>
  <c r="AP3148" i="6"/>
  <c r="AP3144" i="6"/>
  <c r="AP3140" i="6"/>
  <c r="AP3136" i="6"/>
  <c r="AP3132" i="6"/>
  <c r="AP3128" i="6"/>
  <c r="AP3124" i="6"/>
  <c r="AP3120" i="6"/>
  <c r="AP3116" i="6"/>
  <c r="AP3112" i="6"/>
  <c r="AP3108" i="6"/>
  <c r="AP3104" i="6"/>
  <c r="AP3100" i="6"/>
  <c r="AP3096" i="6"/>
  <c r="AP3092" i="6"/>
  <c r="AP3088" i="6"/>
  <c r="AP3084" i="6"/>
  <c r="AP3080" i="6"/>
  <c r="AP3076" i="6"/>
  <c r="AP3072" i="6"/>
  <c r="AP3068" i="6"/>
  <c r="AP3064" i="6"/>
  <c r="AP3060" i="6"/>
  <c r="AP3056" i="6"/>
  <c r="AP3052" i="6"/>
  <c r="AP3048" i="6"/>
  <c r="AP3044" i="6"/>
  <c r="AP3040" i="6"/>
  <c r="AP3036" i="6"/>
  <c r="AP3032" i="6"/>
  <c r="AP3028" i="6"/>
  <c r="AP3024" i="6"/>
  <c r="AP3020" i="6"/>
  <c r="AP3016" i="6"/>
  <c r="AP3012" i="6"/>
  <c r="AP3008" i="6"/>
  <c r="AP3004" i="6"/>
  <c r="AP3000" i="6"/>
  <c r="AP2996" i="6"/>
  <c r="AP2992" i="6"/>
  <c r="AP2988" i="6"/>
  <c r="AP2984" i="6"/>
  <c r="AP2980" i="6"/>
  <c r="AP2976" i="6"/>
  <c r="AP2972" i="6"/>
  <c r="AP2968" i="6"/>
  <c r="AP2964" i="6"/>
  <c r="AP2960" i="6"/>
  <c r="AP2956" i="6"/>
  <c r="AP2952" i="6"/>
  <c r="AP2948" i="6"/>
  <c r="AP2944" i="6"/>
  <c r="AP2940" i="6"/>
  <c r="AP2936" i="6"/>
  <c r="AP2932" i="6"/>
  <c r="AP2928" i="6"/>
  <c r="AP2924" i="6"/>
  <c r="AP2920" i="6"/>
  <c r="AP2916" i="6"/>
  <c r="AP2912" i="6"/>
  <c r="AP2908" i="6"/>
  <c r="AP2904" i="6"/>
  <c r="AP2900" i="6"/>
  <c r="AP2896" i="6"/>
  <c r="AP2892" i="6"/>
  <c r="AP2888" i="6"/>
  <c r="AP2884" i="6"/>
  <c r="AP2880" i="6"/>
  <c r="AP2876" i="6"/>
  <c r="AP2872" i="6"/>
  <c r="AP2868" i="6"/>
  <c r="AP2864" i="6"/>
  <c r="AP2860" i="6"/>
  <c r="AP2856" i="6"/>
  <c r="AP2852" i="6"/>
  <c r="AP2848" i="6"/>
  <c r="AP2844" i="6"/>
  <c r="AP2840" i="6"/>
  <c r="AP2836" i="6"/>
  <c r="AP2832" i="6"/>
  <c r="AP2828" i="6"/>
  <c r="AP2824" i="6"/>
  <c r="AP2820" i="6"/>
  <c r="AP2816" i="6"/>
  <c r="AP2812" i="6"/>
  <c r="AP2808" i="6"/>
  <c r="AP2804" i="6"/>
  <c r="AP2800" i="6"/>
  <c r="AP2796" i="6"/>
  <c r="AP2792" i="6"/>
  <c r="AP2788" i="6"/>
  <c r="AP2784" i="6"/>
  <c r="AP2780" i="6"/>
  <c r="AP2776" i="6"/>
  <c r="AP2772" i="6"/>
  <c r="AP2768" i="6"/>
  <c r="AP2764" i="6"/>
  <c r="AP2760" i="6"/>
  <c r="AP2756" i="6"/>
  <c r="AP2752" i="6"/>
  <c r="AP2748" i="6"/>
  <c r="AP2744" i="6"/>
  <c r="AP2740" i="6"/>
  <c r="AP2736" i="6"/>
  <c r="AP2732" i="6"/>
  <c r="AP2728" i="6"/>
  <c r="AP2724" i="6"/>
  <c r="AP2720" i="6"/>
  <c r="AP2716" i="6"/>
  <c r="AP2712" i="6"/>
  <c r="AP2708" i="6"/>
  <c r="AP2704" i="6"/>
  <c r="AP2700" i="6"/>
  <c r="AP2696" i="6"/>
  <c r="AP2692" i="6"/>
  <c r="AP2688" i="6"/>
  <c r="AP2684" i="6"/>
  <c r="AP2680" i="6"/>
  <c r="AP2676" i="6"/>
  <c r="AP2672" i="6"/>
  <c r="AP2668" i="6"/>
  <c r="AP2664" i="6"/>
  <c r="AP2660" i="6"/>
  <c r="AP2656" i="6"/>
  <c r="AP2652" i="6"/>
  <c r="AP2648" i="6"/>
  <c r="AP2644" i="6"/>
  <c r="AP2640" i="6"/>
  <c r="AP2636" i="6"/>
  <c r="AP2632" i="6"/>
  <c r="AP2628" i="6"/>
  <c r="AP2624" i="6"/>
  <c r="AP2620" i="6"/>
  <c r="AP2616" i="6"/>
  <c r="AP2612" i="6"/>
  <c r="AP2608" i="6"/>
  <c r="AP2604" i="6"/>
  <c r="AP2600" i="6"/>
  <c r="AP2596" i="6"/>
  <c r="AP2592" i="6"/>
  <c r="AP2588" i="6"/>
  <c r="AP2584" i="6"/>
  <c r="AP2580" i="6"/>
  <c r="AP2576" i="6"/>
  <c r="AP2572" i="6"/>
  <c r="AP2568" i="6"/>
  <c r="AP2564" i="6"/>
  <c r="AP2560" i="6"/>
  <c r="AP2556" i="6"/>
  <c r="AP2552" i="6"/>
  <c r="AP2548" i="6"/>
  <c r="AP2544" i="6"/>
  <c r="AP2540" i="6"/>
  <c r="AP2536" i="6"/>
  <c r="AP2532" i="6"/>
  <c r="AP2528" i="6"/>
  <c r="AP2524" i="6"/>
  <c r="AP2520" i="6"/>
  <c r="AP2516" i="6"/>
  <c r="AP2512" i="6"/>
  <c r="AP2508" i="6"/>
  <c r="AP2504" i="6"/>
  <c r="AP2500" i="6"/>
  <c r="AP2496" i="6"/>
  <c r="AP2492" i="6"/>
  <c r="AP2488" i="6"/>
  <c r="AP2484" i="6"/>
  <c r="AP2480" i="6"/>
  <c r="AP2476" i="6"/>
  <c r="AP2472" i="6"/>
  <c r="AP2468" i="6"/>
  <c r="AP2464" i="6"/>
  <c r="AP2460" i="6"/>
  <c r="AP2456" i="6"/>
  <c r="AP3802" i="6"/>
  <c r="AP3781" i="6"/>
  <c r="AP3760" i="6"/>
  <c r="AP3738" i="6"/>
  <c r="AP3717" i="6"/>
  <c r="AP3696" i="6"/>
  <c r="AP3674" i="6"/>
  <c r="AP3653" i="6"/>
  <c r="AP3632" i="6"/>
  <c r="AP3610" i="6"/>
  <c r="AP3589" i="6"/>
  <c r="AP3568" i="6"/>
  <c r="AP3553" i="6"/>
  <c r="AP3538" i="6"/>
  <c r="AP3525" i="6"/>
  <c r="AP3510" i="6"/>
  <c r="AP3496" i="6"/>
  <c r="AP3482" i="6"/>
  <c r="AP3468" i="6"/>
  <c r="AP3453" i="6"/>
  <c r="AP3441" i="6"/>
  <c r="AP3430" i="6"/>
  <c r="AP3419" i="6"/>
  <c r="AP3409" i="6"/>
  <c r="AP3398" i="6"/>
  <c r="AP3387" i="6"/>
  <c r="AP3377" i="6"/>
  <c r="AP3366" i="6"/>
  <c r="AP3355" i="6"/>
  <c r="AP3345" i="6"/>
  <c r="AP3334" i="6"/>
  <c r="AP3323" i="6"/>
  <c r="AP3313" i="6"/>
  <c r="AP3302" i="6"/>
  <c r="AP3291" i="6"/>
  <c r="AP3281" i="6"/>
  <c r="AP3270" i="6"/>
  <c r="AP3259" i="6"/>
  <c r="AP3249" i="6"/>
  <c r="AP3238" i="6"/>
  <c r="AP3227" i="6"/>
  <c r="AP3218" i="6"/>
  <c r="AP3210" i="6"/>
  <c r="AP3202" i="6"/>
  <c r="AP3194" i="6"/>
  <c r="AP3186" i="6"/>
  <c r="AP3178" i="6"/>
  <c r="AP3170" i="6"/>
  <c r="AP3162" i="6"/>
  <c r="AP3154" i="6"/>
  <c r="AP3146" i="6"/>
  <c r="AP3138" i="6"/>
  <c r="AP3130" i="6"/>
  <c r="AP3122" i="6"/>
  <c r="AP3114" i="6"/>
  <c r="AP3106" i="6"/>
  <c r="AP3098" i="6"/>
  <c r="AP3090" i="6"/>
  <c r="AP3082" i="6"/>
  <c r="AP3074" i="6"/>
  <c r="AP3066" i="6"/>
  <c r="AP3058" i="6"/>
  <c r="AP3050" i="6"/>
  <c r="AP3042" i="6"/>
  <c r="AP3034" i="6"/>
  <c r="AP3026" i="6"/>
  <c r="AP3018" i="6"/>
  <c r="AP3010" i="6"/>
  <c r="AP3002" i="6"/>
  <c r="AP2994" i="6"/>
  <c r="AP2986" i="6"/>
  <c r="AP2978" i="6"/>
  <c r="AP2970" i="6"/>
  <c r="AP2962" i="6"/>
  <c r="AP2954" i="6"/>
  <c r="AP2947" i="6"/>
  <c r="AP2942" i="6"/>
  <c r="AP2937" i="6"/>
  <c r="AP2931" i="6"/>
  <c r="AP2926" i="6"/>
  <c r="AP2921" i="6"/>
  <c r="AP2915" i="6"/>
  <c r="AP2910" i="6"/>
  <c r="AP2905" i="6"/>
  <c r="AP2899" i="6"/>
  <c r="AP2894" i="6"/>
  <c r="AP2889" i="6"/>
  <c r="AP2883" i="6"/>
  <c r="AP2878" i="6"/>
  <c r="AP2873" i="6"/>
  <c r="AP2867" i="6"/>
  <c r="AP2862" i="6"/>
  <c r="AP2857" i="6"/>
  <c r="AP2851" i="6"/>
  <c r="AP2846" i="6"/>
  <c r="AP2841" i="6"/>
  <c r="AP2835" i="6"/>
  <c r="AP2830" i="6"/>
  <c r="AP2825" i="6"/>
  <c r="AP2819" i="6"/>
  <c r="AP2814" i="6"/>
  <c r="AP2809" i="6"/>
  <c r="AP2803" i="6"/>
  <c r="AP2798" i="6"/>
  <c r="AP2793" i="6"/>
  <c r="AP2787" i="6"/>
  <c r="AP2782" i="6"/>
  <c r="AP2777" i="6"/>
  <c r="AP2771" i="6"/>
  <c r="AP2766" i="6"/>
  <c r="AP2761" i="6"/>
  <c r="AP2755" i="6"/>
  <c r="AP2750" i="6"/>
  <c r="AP2745" i="6"/>
  <c r="AP2739" i="6"/>
  <c r="AP2734" i="6"/>
  <c r="AP2729" i="6"/>
  <c r="AP2723" i="6"/>
  <c r="AP2718" i="6"/>
  <c r="AP2713" i="6"/>
  <c r="AP2707" i="6"/>
  <c r="AP2702" i="6"/>
  <c r="AP2697" i="6"/>
  <c r="AP2691" i="6"/>
  <c r="AP2686" i="6"/>
  <c r="AP2681" i="6"/>
  <c r="AP2675" i="6"/>
  <c r="AP2670" i="6"/>
  <c r="AP2665" i="6"/>
  <c r="AP2659" i="6"/>
  <c r="AP2654" i="6"/>
  <c r="AP2649" i="6"/>
  <c r="AP2643" i="6"/>
  <c r="AP2638" i="6"/>
  <c r="AP2633" i="6"/>
  <c r="AP2627" i="6"/>
  <c r="AP2622" i="6"/>
  <c r="AP2617" i="6"/>
  <c r="AP2611" i="6"/>
  <c r="AP2606" i="6"/>
  <c r="AP2601" i="6"/>
  <c r="AP2595" i="6"/>
  <c r="AP3788" i="6"/>
  <c r="AP3766" i="6"/>
  <c r="AP3745" i="6"/>
  <c r="AP3724" i="6"/>
  <c r="AP3702" i="6"/>
  <c r="AP3681" i="6"/>
  <c r="AP3660" i="6"/>
  <c r="AP3638" i="6"/>
  <c r="AP3617" i="6"/>
  <c r="AP3596" i="6"/>
  <c r="AP3574" i="6"/>
  <c r="AP3558" i="6"/>
  <c r="AP3544" i="6"/>
  <c r="AP3530" i="6"/>
  <c r="AP3516" i="6"/>
  <c r="AP3501" i="6"/>
  <c r="AP3488" i="6"/>
  <c r="AP3473" i="6"/>
  <c r="AP3458" i="6"/>
  <c r="AP3445" i="6"/>
  <c r="AP3434" i="6"/>
  <c r="AP3423" i="6"/>
  <c r="AP3413" i="6"/>
  <c r="AP3402" i="6"/>
  <c r="AP3391" i="6"/>
  <c r="AP3381" i="6"/>
  <c r="AP3370" i="6"/>
  <c r="AP3359" i="6"/>
  <c r="AP3349" i="6"/>
  <c r="AP3338" i="6"/>
  <c r="AP3327" i="6"/>
  <c r="AP3317" i="6"/>
  <c r="AP3306" i="6"/>
  <c r="AP3295" i="6"/>
  <c r="AP3285" i="6"/>
  <c r="AP3274" i="6"/>
  <c r="AP3263" i="6"/>
  <c r="AP3253" i="6"/>
  <c r="AP3242" i="6"/>
  <c r="AP3231" i="6"/>
  <c r="AP3221" i="6"/>
  <c r="AP3213" i="6"/>
  <c r="AP3205" i="6"/>
  <c r="AP3197" i="6"/>
  <c r="AP3189" i="6"/>
  <c r="AP3181" i="6"/>
  <c r="AP3173" i="6"/>
  <c r="AP3165" i="6"/>
  <c r="AP3157" i="6"/>
  <c r="AP3149" i="6"/>
  <c r="AP3141" i="6"/>
  <c r="AP3133" i="6"/>
  <c r="AP3125" i="6"/>
  <c r="AP3117" i="6"/>
  <c r="AP3109" i="6"/>
  <c r="AP3101" i="6"/>
  <c r="AP3093" i="6"/>
  <c r="AP3085" i="6"/>
  <c r="AP3077" i="6"/>
  <c r="AP3069" i="6"/>
  <c r="AP3061" i="6"/>
  <c r="AP3053" i="6"/>
  <c r="AP3045" i="6"/>
  <c r="AP3037" i="6"/>
  <c r="AP3029" i="6"/>
  <c r="AP3021" i="6"/>
  <c r="AP3013" i="6"/>
  <c r="AP3005" i="6"/>
  <c r="AP2997" i="6"/>
  <c r="AP2989" i="6"/>
  <c r="AP2981" i="6"/>
  <c r="AP2973" i="6"/>
  <c r="AP2965" i="6"/>
  <c r="AP2957" i="6"/>
  <c r="AP2949" i="6"/>
  <c r="AP2943" i="6"/>
  <c r="AP2938" i="6"/>
  <c r="AP2933" i="6"/>
  <c r="AP2927" i="6"/>
  <c r="AP2922" i="6"/>
  <c r="AP2917" i="6"/>
  <c r="AP2911" i="6"/>
  <c r="AP2906" i="6"/>
  <c r="AP2901" i="6"/>
  <c r="AP2895" i="6"/>
  <c r="AP2890" i="6"/>
  <c r="AP2885" i="6"/>
  <c r="AP2879" i="6"/>
  <c r="AP2874" i="6"/>
  <c r="AP2869" i="6"/>
  <c r="AP2863" i="6"/>
  <c r="AP2858" i="6"/>
  <c r="AP2853" i="6"/>
  <c r="AP2847" i="6"/>
  <c r="AP2842" i="6"/>
  <c r="AP2837" i="6"/>
  <c r="AP2831" i="6"/>
  <c r="AP2826" i="6"/>
  <c r="AP2821" i="6"/>
  <c r="AP2815" i="6"/>
  <c r="AP2810" i="6"/>
  <c r="AP2805" i="6"/>
  <c r="AP2799" i="6"/>
  <c r="AP2794" i="6"/>
  <c r="AP2789" i="6"/>
  <c r="AP2783" i="6"/>
  <c r="AP2778" i="6"/>
  <c r="AP2773" i="6"/>
  <c r="AP2767" i="6"/>
  <c r="AP2762" i="6"/>
  <c r="AP2757" i="6"/>
  <c r="AP2751" i="6"/>
  <c r="AP2746" i="6"/>
  <c r="AP2741" i="6"/>
  <c r="AP2735" i="6"/>
  <c r="AP2730" i="6"/>
  <c r="AP2725" i="6"/>
  <c r="AP2719" i="6"/>
  <c r="AP2714" i="6"/>
  <c r="AP2709" i="6"/>
  <c r="AP2703" i="6"/>
  <c r="AP2698" i="6"/>
  <c r="AP2693" i="6"/>
  <c r="AP2687" i="6"/>
  <c r="AP2682" i="6"/>
  <c r="AP2677" i="6"/>
  <c r="AP2671" i="6"/>
  <c r="AP2666" i="6"/>
  <c r="AP2661" i="6"/>
  <c r="AP2655" i="6"/>
  <c r="AP2650" i="6"/>
  <c r="AP2645" i="6"/>
  <c r="AP2639" i="6"/>
  <c r="AP2634" i="6"/>
  <c r="AP2629" i="6"/>
  <c r="AP2623" i="6"/>
  <c r="AP2618" i="6"/>
  <c r="AP2613" i="6"/>
  <c r="AP2607" i="6"/>
  <c r="AP2602" i="6"/>
  <c r="AP2597" i="6"/>
  <c r="AP2591" i="6"/>
  <c r="AP2586" i="6"/>
  <c r="AP2581" i="6"/>
  <c r="AP2575" i="6"/>
  <c r="AP2570" i="6"/>
  <c r="AP2565" i="6"/>
  <c r="AP2559" i="6"/>
  <c r="AP2554" i="6"/>
  <c r="AP2549" i="6"/>
  <c r="AP2543" i="6"/>
  <c r="AP2538" i="6"/>
  <c r="AP2533" i="6"/>
  <c r="AP2527" i="6"/>
  <c r="AP2522" i="6"/>
  <c r="AP2517" i="6"/>
  <c r="AP2511" i="6"/>
  <c r="AP2506" i="6"/>
  <c r="AP2501" i="6"/>
  <c r="AP2495" i="6"/>
  <c r="AP2490" i="6"/>
  <c r="AP2485" i="6"/>
  <c r="AP2479" i="6"/>
  <c r="AP2474" i="6"/>
  <c r="AP2469" i="6"/>
  <c r="AP2463" i="6"/>
  <c r="AP2458" i="6"/>
  <c r="AP2453" i="6"/>
  <c r="AP2449" i="6"/>
  <c r="AP2445" i="6"/>
  <c r="AP2441" i="6"/>
  <c r="AP2437" i="6"/>
  <c r="AP2433" i="6"/>
  <c r="AP2429" i="6"/>
  <c r="AP2425" i="6"/>
  <c r="AP2421" i="6"/>
  <c r="AP2417" i="6"/>
  <c r="AP2413" i="6"/>
  <c r="AP2409" i="6"/>
  <c r="AP2405" i="6"/>
  <c r="AP2401" i="6"/>
  <c r="AP2397" i="6"/>
  <c r="AP2393" i="6"/>
  <c r="AP2389" i="6"/>
  <c r="AP2385" i="6"/>
  <c r="AP2381" i="6"/>
  <c r="AP2377" i="6"/>
  <c r="AP2373" i="6"/>
  <c r="AP2369" i="6"/>
  <c r="AP2365" i="6"/>
  <c r="AP2361" i="6"/>
  <c r="AP2357" i="6"/>
  <c r="AP2353" i="6"/>
  <c r="AP2349" i="6"/>
  <c r="AP2345" i="6"/>
  <c r="AP2341" i="6"/>
  <c r="AP2337" i="6"/>
  <c r="AP2333" i="6"/>
  <c r="AP2329" i="6"/>
  <c r="AP2325" i="6"/>
  <c r="AP2321" i="6"/>
  <c r="AP2317" i="6"/>
  <c r="AP2313" i="6"/>
  <c r="AP2309" i="6"/>
  <c r="AP2305" i="6"/>
  <c r="AP2301" i="6"/>
  <c r="AP2297" i="6"/>
  <c r="AP2293" i="6"/>
  <c r="AP2289" i="6"/>
  <c r="AP2285" i="6"/>
  <c r="AP2281" i="6"/>
  <c r="AP2277" i="6"/>
  <c r="AP2273" i="6"/>
  <c r="AP2269" i="6"/>
  <c r="AP2265" i="6"/>
  <c r="AP2261" i="6"/>
  <c r="AP2257" i="6"/>
  <c r="AP2253" i="6"/>
  <c r="AP2249" i="6"/>
  <c r="AP2245" i="6"/>
  <c r="AP2241" i="6"/>
  <c r="AP2237" i="6"/>
  <c r="AP2233" i="6"/>
  <c r="AP2229" i="6"/>
  <c r="AP2225" i="6"/>
  <c r="AP2221" i="6"/>
  <c r="AP2217" i="6"/>
  <c r="AP2213" i="6"/>
  <c r="AP2209" i="6"/>
  <c r="AP2205" i="6"/>
  <c r="AP2201" i="6"/>
  <c r="AP2197" i="6"/>
  <c r="AP2193" i="6"/>
  <c r="AP2189" i="6"/>
  <c r="AP2185" i="6"/>
  <c r="AP2181" i="6"/>
  <c r="AP2177" i="6"/>
  <c r="AP2173" i="6"/>
  <c r="AP2169" i="6"/>
  <c r="AP2165" i="6"/>
  <c r="AP2161" i="6"/>
  <c r="AP2157" i="6"/>
  <c r="AP2153" i="6"/>
  <c r="AP2149" i="6"/>
  <c r="AP2145" i="6"/>
  <c r="AP2141" i="6"/>
  <c r="AP2137" i="6"/>
  <c r="AP2133" i="6"/>
  <c r="AP2129" i="6"/>
  <c r="AP2125" i="6"/>
  <c r="AP2121" i="6"/>
  <c r="AP2117" i="6"/>
  <c r="AP2113" i="6"/>
  <c r="AP2109" i="6"/>
  <c r="AP2105" i="6"/>
  <c r="AP2101" i="6"/>
  <c r="AP2097" i="6"/>
  <c r="AP2093" i="6"/>
  <c r="AP2089" i="6"/>
  <c r="AP2085" i="6"/>
  <c r="AP2081" i="6"/>
  <c r="AP2077" i="6"/>
  <c r="AP2073" i="6"/>
  <c r="AP2069" i="6"/>
  <c r="AP2065" i="6"/>
  <c r="AP2061" i="6"/>
  <c r="AP2057" i="6"/>
  <c r="AP2053" i="6"/>
  <c r="AP2049" i="6"/>
  <c r="AP2045" i="6"/>
  <c r="AP2041" i="6"/>
  <c r="AP2037" i="6"/>
  <c r="AP2033" i="6"/>
  <c r="AP2029" i="6"/>
  <c r="AP2025" i="6"/>
  <c r="AP2021" i="6"/>
  <c r="AP2017" i="6"/>
  <c r="AP2013" i="6"/>
  <c r="AP2009" i="6"/>
  <c r="AP2005" i="6"/>
  <c r="AP2001" i="6"/>
  <c r="AP1997" i="6"/>
  <c r="AP1993" i="6"/>
  <c r="AP1989" i="6"/>
  <c r="AP1985" i="6"/>
  <c r="AP1981" i="6"/>
  <c r="AP1977" i="6"/>
  <c r="AP1973" i="6"/>
  <c r="AP1969" i="6"/>
  <c r="AP1965" i="6"/>
  <c r="AP1961" i="6"/>
  <c r="AP1957" i="6"/>
  <c r="AP1953" i="6"/>
  <c r="AP1949" i="6"/>
  <c r="AP1945" i="6"/>
  <c r="AP1941" i="6"/>
  <c r="AP1937" i="6"/>
  <c r="AP1933" i="6"/>
  <c r="AP1929" i="6"/>
  <c r="AP1925" i="6"/>
  <c r="AP1921" i="6"/>
  <c r="AP1917" i="6"/>
  <c r="AP1913" i="6"/>
  <c r="AP1909" i="6"/>
  <c r="AP1905" i="6"/>
  <c r="AP1901" i="6"/>
  <c r="AP1897" i="6"/>
  <c r="AP1893" i="6"/>
  <c r="AP1889" i="6"/>
  <c r="AP1885" i="6"/>
  <c r="AP1881" i="6"/>
  <c r="AP1877" i="6"/>
  <c r="AP1873" i="6"/>
  <c r="AP1869" i="6"/>
  <c r="AP1865" i="6"/>
  <c r="AP1861" i="6"/>
  <c r="AP1857" i="6"/>
  <c r="AP1853" i="6"/>
  <c r="AP1849" i="6"/>
  <c r="AP1845" i="6"/>
  <c r="AP1841" i="6"/>
  <c r="AP1837" i="6"/>
  <c r="AP1833" i="6"/>
  <c r="AP1829" i="6"/>
  <c r="AP1825" i="6"/>
  <c r="AP1821" i="6"/>
  <c r="AP1817" i="6"/>
  <c r="AP1813" i="6"/>
  <c r="AP1809" i="6"/>
  <c r="AP1805" i="6"/>
  <c r="AP1801" i="6"/>
  <c r="AP3798" i="6"/>
  <c r="AP3756" i="6"/>
  <c r="AP3713" i="6"/>
  <c r="AP3670" i="6"/>
  <c r="AP3628" i="6"/>
  <c r="AP3585" i="6"/>
  <c r="AP3552" i="6"/>
  <c r="AP3522" i="6"/>
  <c r="AP3494" i="6"/>
  <c r="AP3466" i="6"/>
  <c r="AP3439" i="6"/>
  <c r="AP3418" i="6"/>
  <c r="AP3397" i="6"/>
  <c r="AP3375" i="6"/>
  <c r="AP3354" i="6"/>
  <c r="AP3333" i="6"/>
  <c r="AP3311" i="6"/>
  <c r="AP3290" i="6"/>
  <c r="AP3269" i="6"/>
  <c r="AP3247" i="6"/>
  <c r="AP3226" i="6"/>
  <c r="AP3209" i="6"/>
  <c r="AP3193" i="6"/>
  <c r="AP3177" i="6"/>
  <c r="AP3161" i="6"/>
  <c r="AP3145" i="6"/>
  <c r="AP3129" i="6"/>
  <c r="AP3113" i="6"/>
  <c r="AP3097" i="6"/>
  <c r="AP3081" i="6"/>
  <c r="AP3065" i="6"/>
  <c r="AP3049" i="6"/>
  <c r="AP3033" i="6"/>
  <c r="AP3017" i="6"/>
  <c r="AP3001" i="6"/>
  <c r="AP2985" i="6"/>
  <c r="AP2969" i="6"/>
  <c r="AP2953" i="6"/>
  <c r="AP2941" i="6"/>
  <c r="AP2930" i="6"/>
  <c r="AP2919" i="6"/>
  <c r="AP2909" i="6"/>
  <c r="AP2898" i="6"/>
  <c r="AP2887" i="6"/>
  <c r="AP2877" i="6"/>
  <c r="AP2866" i="6"/>
  <c r="AP2855" i="6"/>
  <c r="AP2845" i="6"/>
  <c r="AP2834" i="6"/>
  <c r="AP2823" i="6"/>
  <c r="AP2813" i="6"/>
  <c r="AP2802" i="6"/>
  <c r="AP2791" i="6"/>
  <c r="AP2781" i="6"/>
  <c r="AP2770" i="6"/>
  <c r="AP2759" i="6"/>
  <c r="AP2749" i="6"/>
  <c r="AP2738" i="6"/>
  <c r="AP2727" i="6"/>
  <c r="AP2717" i="6"/>
  <c r="AP2706" i="6"/>
  <c r="AP2695" i="6"/>
  <c r="AP2685" i="6"/>
  <c r="AP2674" i="6"/>
  <c r="AP2663" i="6"/>
  <c r="AP2653" i="6"/>
  <c r="AP2642" i="6"/>
  <c r="AP2631" i="6"/>
  <c r="AP2621" i="6"/>
  <c r="AP2610" i="6"/>
  <c r="AP2599" i="6"/>
  <c r="AP2590" i="6"/>
  <c r="AP2583" i="6"/>
  <c r="AP2577" i="6"/>
  <c r="AP2569" i="6"/>
  <c r="AP2562" i="6"/>
  <c r="AP2555" i="6"/>
  <c r="AP2547" i="6"/>
  <c r="AP2541" i="6"/>
  <c r="AP2534" i="6"/>
  <c r="AP2526" i="6"/>
  <c r="AP2519" i="6"/>
  <c r="AP2513" i="6"/>
  <c r="AP2505" i="6"/>
  <c r="AP2498" i="6"/>
  <c r="AP2491" i="6"/>
  <c r="AP2483" i="6"/>
  <c r="AP2477" i="6"/>
  <c r="AP2470" i="6"/>
  <c r="AP2462" i="6"/>
  <c r="AP2455" i="6"/>
  <c r="AP2450" i="6"/>
  <c r="AP2444" i="6"/>
  <c r="AP2439" i="6"/>
  <c r="AP2434" i="6"/>
  <c r="AP2428" i="6"/>
  <c r="AP2423" i="6"/>
  <c r="AP2418" i="6"/>
  <c r="AP2412" i="6"/>
  <c r="AP2407" i="6"/>
  <c r="AP2402" i="6"/>
  <c r="AP2396" i="6"/>
  <c r="AP2391" i="6"/>
  <c r="AP2386" i="6"/>
  <c r="AP2380" i="6"/>
  <c r="AP2375" i="6"/>
  <c r="AP2370" i="6"/>
  <c r="AP2364" i="6"/>
  <c r="AP2359" i="6"/>
  <c r="AP2354" i="6"/>
  <c r="AP2348" i="6"/>
  <c r="AP2343" i="6"/>
  <c r="AP2338" i="6"/>
  <c r="AP2332" i="6"/>
  <c r="AP2327" i="6"/>
  <c r="AP2322" i="6"/>
  <c r="AP2316" i="6"/>
  <c r="AP2311" i="6"/>
  <c r="AP2306" i="6"/>
  <c r="AP2300" i="6"/>
  <c r="AP2295" i="6"/>
  <c r="AP2290" i="6"/>
  <c r="AP2284" i="6"/>
  <c r="AP2279" i="6"/>
  <c r="AP2274" i="6"/>
  <c r="AP2268" i="6"/>
  <c r="AP2263" i="6"/>
  <c r="AP2258" i="6"/>
  <c r="AP2252" i="6"/>
  <c r="AP2247" i="6"/>
  <c r="AP2242" i="6"/>
  <c r="AP2236" i="6"/>
  <c r="AP2231" i="6"/>
  <c r="AP2226" i="6"/>
  <c r="AP2220" i="6"/>
  <c r="AP2215" i="6"/>
  <c r="AP2210" i="6"/>
  <c r="AP2204" i="6"/>
  <c r="AP2199" i="6"/>
  <c r="AP2194" i="6"/>
  <c r="AP2188" i="6"/>
  <c r="AP2183" i="6"/>
  <c r="AP2178" i="6"/>
  <c r="AP2172" i="6"/>
  <c r="AP2167" i="6"/>
  <c r="AP2162" i="6"/>
  <c r="AP2156" i="6"/>
  <c r="AP2151" i="6"/>
  <c r="AP2146" i="6"/>
  <c r="AP2140" i="6"/>
  <c r="AP2135" i="6"/>
  <c r="AP2130" i="6"/>
  <c r="AP2124" i="6"/>
  <c r="AP2119" i="6"/>
  <c r="AP2114" i="6"/>
  <c r="AP2108" i="6"/>
  <c r="AP2103" i="6"/>
  <c r="AP2098" i="6"/>
  <c r="AP2092" i="6"/>
  <c r="AP2087" i="6"/>
  <c r="AP2082" i="6"/>
  <c r="AP2076" i="6"/>
  <c r="AP2071" i="6"/>
  <c r="AP2066" i="6"/>
  <c r="AP2060" i="6"/>
  <c r="AP2055" i="6"/>
  <c r="AP2050" i="6"/>
  <c r="AP2044" i="6"/>
  <c r="AP2039" i="6"/>
  <c r="AP2034" i="6"/>
  <c r="AP2028" i="6"/>
  <c r="AP2023" i="6"/>
  <c r="AP2018" i="6"/>
  <c r="AP2012" i="6"/>
  <c r="AP2007" i="6"/>
  <c r="AP2002" i="6"/>
  <c r="AP1996" i="6"/>
  <c r="AP1991" i="6"/>
  <c r="AP1986" i="6"/>
  <c r="AP1980" i="6"/>
  <c r="AP1975" i="6"/>
  <c r="AP1970" i="6"/>
  <c r="AP1964" i="6"/>
  <c r="AP1959" i="6"/>
  <c r="AP1954" i="6"/>
  <c r="AP1948" i="6"/>
  <c r="AP1943" i="6"/>
  <c r="AP1938" i="6"/>
  <c r="AP1932" i="6"/>
  <c r="AP1927" i="6"/>
  <c r="AP1922" i="6"/>
  <c r="AP1916" i="6"/>
  <c r="AP1911" i="6"/>
  <c r="AP1906" i="6"/>
  <c r="AP1900" i="6"/>
  <c r="AP1895" i="6"/>
  <c r="AP1890" i="6"/>
  <c r="AP1884" i="6"/>
  <c r="AP1879" i="6"/>
  <c r="AP1874" i="6"/>
  <c r="AP1868" i="6"/>
  <c r="AP1863" i="6"/>
  <c r="AP1858" i="6"/>
  <c r="AP1852" i="6"/>
  <c r="AP1847" i="6"/>
  <c r="AP1842" i="6"/>
  <c r="AP1836" i="6"/>
  <c r="AP1831" i="6"/>
  <c r="AP1826" i="6"/>
  <c r="AP1820" i="6"/>
  <c r="AP1815" i="6"/>
  <c r="AP1810" i="6"/>
  <c r="AP1804" i="6"/>
  <c r="AP1799" i="6"/>
  <c r="AP1795" i="6"/>
  <c r="AP1791" i="6"/>
  <c r="AP1787" i="6"/>
  <c r="AP1783" i="6"/>
  <c r="AP1779" i="6"/>
  <c r="AP1775" i="6"/>
  <c r="AP1771" i="6"/>
  <c r="AP1767" i="6"/>
  <c r="AP1763" i="6"/>
  <c r="AP1759" i="6"/>
  <c r="AP1755" i="6"/>
  <c r="AP1751" i="6"/>
  <c r="AP1747" i="6"/>
  <c r="AP1743" i="6"/>
  <c r="AP1739" i="6"/>
  <c r="AP1735" i="6"/>
  <c r="AP1731" i="6"/>
  <c r="AP1727" i="6"/>
  <c r="AP1723" i="6"/>
  <c r="AP1719" i="6"/>
  <c r="AP1715" i="6"/>
  <c r="AP1711" i="6"/>
  <c r="AP1707" i="6"/>
  <c r="AP1703" i="6"/>
  <c r="AP1699" i="6"/>
  <c r="AP1695" i="6"/>
  <c r="AP1691" i="6"/>
  <c r="AP1687" i="6"/>
  <c r="AP1683" i="6"/>
  <c r="AP1679" i="6"/>
  <c r="AP1675" i="6"/>
  <c r="AP1671" i="6"/>
  <c r="AP1667" i="6"/>
  <c r="AP1663" i="6"/>
  <c r="AP1659" i="6"/>
  <c r="AP1655" i="6"/>
  <c r="AP1651" i="6"/>
  <c r="AP1647" i="6"/>
  <c r="AP1643" i="6"/>
  <c r="AP1639" i="6"/>
  <c r="AP1635" i="6"/>
  <c r="AP1631" i="6"/>
  <c r="AP1627" i="6"/>
  <c r="AP1623" i="6"/>
  <c r="AP1619" i="6"/>
  <c r="AP1615" i="6"/>
  <c r="AP1611" i="6"/>
  <c r="AP1607" i="6"/>
  <c r="AP1603" i="6"/>
  <c r="AP1599" i="6"/>
  <c r="AP1595" i="6"/>
  <c r="AP1591" i="6"/>
  <c r="AP1587" i="6"/>
  <c r="AP1583" i="6"/>
  <c r="AP1579" i="6"/>
  <c r="AP1575" i="6"/>
  <c r="AP1571" i="6"/>
  <c r="AP1567" i="6"/>
  <c r="AP1563" i="6"/>
  <c r="AP1559" i="6"/>
  <c r="AP1555" i="6"/>
  <c r="AP1551" i="6"/>
  <c r="AP1547" i="6"/>
  <c r="AP1543" i="6"/>
  <c r="AP1539" i="6"/>
  <c r="AP1535" i="6"/>
  <c r="AP1531" i="6"/>
  <c r="AP1527" i="6"/>
  <c r="AP1523" i="6"/>
  <c r="AP1519" i="6"/>
  <c r="AP1515" i="6"/>
  <c r="AP1511" i="6"/>
  <c r="AP1507" i="6"/>
  <c r="AP1503" i="6"/>
  <c r="AP1499" i="6"/>
  <c r="AP1495" i="6"/>
  <c r="AP1491" i="6"/>
  <c r="AP1487" i="6"/>
  <c r="AP1483" i="6"/>
  <c r="AP1479" i="6"/>
  <c r="AP1475" i="6"/>
  <c r="AP1471" i="6"/>
  <c r="AP1467" i="6"/>
  <c r="AP1463" i="6"/>
  <c r="AP1459" i="6"/>
  <c r="AP1455" i="6"/>
  <c r="AP1451" i="6"/>
  <c r="AP1447" i="6"/>
  <c r="AP1443" i="6"/>
  <c r="AP1439" i="6"/>
  <c r="AP1435" i="6"/>
  <c r="AP1431" i="6"/>
  <c r="AP1427" i="6"/>
  <c r="AP1423" i="6"/>
  <c r="AP1419" i="6"/>
  <c r="AP1415" i="6"/>
  <c r="AP1411" i="6"/>
  <c r="AP1407" i="6"/>
  <c r="AP1403" i="6"/>
  <c r="AP1399" i="6"/>
  <c r="AP1395" i="6"/>
  <c r="AP1391" i="6"/>
  <c r="AP1387" i="6"/>
  <c r="AP1383" i="6"/>
  <c r="AP1379" i="6"/>
  <c r="AP1375" i="6"/>
  <c r="AP1371" i="6"/>
  <c r="AP1367" i="6"/>
  <c r="AP1363" i="6"/>
  <c r="AP1359" i="6"/>
  <c r="AP1355" i="6"/>
  <c r="AP1351" i="6"/>
  <c r="AP1347" i="6"/>
  <c r="AP1343" i="6"/>
  <c r="AP1339" i="6"/>
  <c r="AP1335" i="6"/>
  <c r="AP1331" i="6"/>
  <c r="AP1327" i="6"/>
  <c r="AP1323" i="6"/>
  <c r="AP1319" i="6"/>
  <c r="AP1315" i="6"/>
  <c r="AP1311" i="6"/>
  <c r="AP3770" i="6"/>
  <c r="AP3728" i="6"/>
  <c r="AP3685" i="6"/>
  <c r="AP3642" i="6"/>
  <c r="AP3600" i="6"/>
  <c r="AP3560" i="6"/>
  <c r="AP3532" i="6"/>
  <c r="AP3504" i="6"/>
  <c r="AP3474" i="6"/>
  <c r="AP3446" i="6"/>
  <c r="AP3425" i="6"/>
  <c r="AP3403" i="6"/>
  <c r="AP3382" i="6"/>
  <c r="AP3361" i="6"/>
  <c r="AP3339" i="6"/>
  <c r="AP3318" i="6"/>
  <c r="AP3297" i="6"/>
  <c r="AP3275" i="6"/>
  <c r="AP3254" i="6"/>
  <c r="AP3233" i="6"/>
  <c r="AP3214" i="6"/>
  <c r="AP3198" i="6"/>
  <c r="AP3182" i="6"/>
  <c r="AP3166" i="6"/>
  <c r="AP3150" i="6"/>
  <c r="AP3134" i="6"/>
  <c r="AP3118" i="6"/>
  <c r="AP3102" i="6"/>
  <c r="AP3086" i="6"/>
  <c r="AP3070" i="6"/>
  <c r="AP3054" i="6"/>
  <c r="AP3038" i="6"/>
  <c r="AP3022" i="6"/>
  <c r="AP3006" i="6"/>
  <c r="AP2990" i="6"/>
  <c r="AP2974" i="6"/>
  <c r="AP2958" i="6"/>
  <c r="AP2945" i="6"/>
  <c r="AP2934" i="6"/>
  <c r="AP2923" i="6"/>
  <c r="AP2913" i="6"/>
  <c r="AP2902" i="6"/>
  <c r="AP2891" i="6"/>
  <c r="AP2881" i="6"/>
  <c r="AP2870" i="6"/>
  <c r="AP2859" i="6"/>
  <c r="AP2849" i="6"/>
  <c r="AP2838" i="6"/>
  <c r="AP2827" i="6"/>
  <c r="AP2817" i="6"/>
  <c r="AP2806" i="6"/>
  <c r="AP2795" i="6"/>
  <c r="AP2785" i="6"/>
  <c r="AP2774" i="6"/>
  <c r="AP2763" i="6"/>
  <c r="AP2753" i="6"/>
  <c r="AP2742" i="6"/>
  <c r="AP2731" i="6"/>
  <c r="AP2721" i="6"/>
  <c r="AP2710" i="6"/>
  <c r="AP2699" i="6"/>
  <c r="AP2689" i="6"/>
  <c r="AP2678" i="6"/>
  <c r="AP2667" i="6"/>
  <c r="AP2657" i="6"/>
  <c r="AP2646" i="6"/>
  <c r="AP2635" i="6"/>
  <c r="AP2625" i="6"/>
  <c r="AP2614" i="6"/>
  <c r="AP2603" i="6"/>
  <c r="AP2593" i="6"/>
  <c r="AP2585" i="6"/>
  <c r="AP2578" i="6"/>
  <c r="AP2571" i="6"/>
  <c r="AP2563" i="6"/>
  <c r="AP2557" i="6"/>
  <c r="AP2550" i="6"/>
  <c r="AP2542" i="6"/>
  <c r="AP2535" i="6"/>
  <c r="AP2529" i="6"/>
  <c r="AP2521" i="6"/>
  <c r="AP2514" i="6"/>
  <c r="AP2507" i="6"/>
  <c r="AP2499" i="6"/>
  <c r="AP2493" i="6"/>
  <c r="AP2486" i="6"/>
  <c r="AP2478" i="6"/>
  <c r="AP2471" i="6"/>
  <c r="AP2465" i="6"/>
  <c r="AP2457" i="6"/>
  <c r="AP2451" i="6"/>
  <c r="AP2446" i="6"/>
  <c r="AP2440" i="6"/>
  <c r="AP2435" i="6"/>
  <c r="AP2430" i="6"/>
  <c r="AP2424" i="6"/>
  <c r="AP2419" i="6"/>
  <c r="AP2414" i="6"/>
  <c r="AP2408" i="6"/>
  <c r="AP2403" i="6"/>
  <c r="AP2398" i="6"/>
  <c r="AP2392" i="6"/>
  <c r="AP2387" i="6"/>
  <c r="AP2382" i="6"/>
  <c r="AP2376" i="6"/>
  <c r="AP2371" i="6"/>
  <c r="AP2366" i="6"/>
  <c r="AP2360" i="6"/>
  <c r="AP2355" i="6"/>
  <c r="AP2350" i="6"/>
  <c r="AP2344" i="6"/>
  <c r="AP2339" i="6"/>
  <c r="AP2334" i="6"/>
  <c r="AP2328" i="6"/>
  <c r="AP2323" i="6"/>
  <c r="AP2318" i="6"/>
  <c r="AP2312" i="6"/>
  <c r="AP2307" i="6"/>
  <c r="AP2302" i="6"/>
  <c r="AP2296" i="6"/>
  <c r="AP2291" i="6"/>
  <c r="AP2286" i="6"/>
  <c r="AP2280" i="6"/>
  <c r="AP2275" i="6"/>
  <c r="AP2270" i="6"/>
  <c r="AP2264" i="6"/>
  <c r="AP2259" i="6"/>
  <c r="AP2254" i="6"/>
  <c r="AP2248" i="6"/>
  <c r="AP2243" i="6"/>
  <c r="AP2238" i="6"/>
  <c r="AP2232" i="6"/>
  <c r="AP2227" i="6"/>
  <c r="AP2222" i="6"/>
  <c r="AP2216" i="6"/>
  <c r="AP2211" i="6"/>
  <c r="AP2206" i="6"/>
  <c r="AP2200" i="6"/>
  <c r="AP2195" i="6"/>
  <c r="AP2190" i="6"/>
  <c r="AP2184" i="6"/>
  <c r="AP2179" i="6"/>
  <c r="AP2174" i="6"/>
  <c r="AP2168" i="6"/>
  <c r="AP2163" i="6"/>
  <c r="AP2158" i="6"/>
  <c r="AP2152" i="6"/>
  <c r="AP2147" i="6"/>
  <c r="AP2142" i="6"/>
  <c r="AP2136" i="6"/>
  <c r="AP2131" i="6"/>
  <c r="AP2126" i="6"/>
  <c r="AP2120" i="6"/>
  <c r="AP2115" i="6"/>
  <c r="AP2110" i="6"/>
  <c r="AP2104" i="6"/>
  <c r="AP2099" i="6"/>
  <c r="AP2094" i="6"/>
  <c r="AP2088" i="6"/>
  <c r="AP2083" i="6"/>
  <c r="AP2078" i="6"/>
  <c r="AP2072" i="6"/>
  <c r="AP2067" i="6"/>
  <c r="AP2062" i="6"/>
  <c r="AP2056" i="6"/>
  <c r="AP2051" i="6"/>
  <c r="AP2046" i="6"/>
  <c r="AP2040" i="6"/>
  <c r="AP2035" i="6"/>
  <c r="AP2030" i="6"/>
  <c r="AP2024" i="6"/>
  <c r="AP2019" i="6"/>
  <c r="AP2014" i="6"/>
  <c r="AP2008" i="6"/>
  <c r="AP2003" i="6"/>
  <c r="AP1998" i="6"/>
  <c r="AP1992" i="6"/>
  <c r="AP1987" i="6"/>
  <c r="AP1982" i="6"/>
  <c r="AP1976" i="6"/>
  <c r="AP1971" i="6"/>
  <c r="AP1966" i="6"/>
  <c r="AP1960" i="6"/>
  <c r="AP1955" i="6"/>
  <c r="AP1950" i="6"/>
  <c r="AP1944" i="6"/>
  <c r="AP1939" i="6"/>
  <c r="AP1934" i="6"/>
  <c r="AP1928" i="6"/>
  <c r="AP1923" i="6"/>
  <c r="AP1918" i="6"/>
  <c r="AP1912" i="6"/>
  <c r="AP1907" i="6"/>
  <c r="AP1902" i="6"/>
  <c r="AP1896" i="6"/>
  <c r="AP1891" i="6"/>
  <c r="AP1886" i="6"/>
  <c r="AP1880" i="6"/>
  <c r="AP1875" i="6"/>
  <c r="AP1870" i="6"/>
  <c r="AP1864" i="6"/>
  <c r="AP1859" i="6"/>
  <c r="AP1854" i="6"/>
  <c r="AP1848" i="6"/>
  <c r="AP1843" i="6"/>
  <c r="AP1838" i="6"/>
  <c r="AP1832" i="6"/>
  <c r="AP1827" i="6"/>
  <c r="AP1822" i="6"/>
  <c r="AP1816" i="6"/>
  <c r="AP1811" i="6"/>
  <c r="AP1806" i="6"/>
  <c r="AP1800" i="6"/>
  <c r="AP1796" i="6"/>
  <c r="AP1792" i="6"/>
  <c r="AP1788" i="6"/>
  <c r="AP1784" i="6"/>
  <c r="AP1780" i="6"/>
  <c r="AP1776" i="6"/>
  <c r="AP1772" i="6"/>
  <c r="AP1768" i="6"/>
  <c r="AP1764" i="6"/>
  <c r="AP1760" i="6"/>
  <c r="AP1756" i="6"/>
  <c r="AP1752" i="6"/>
  <c r="AP1748" i="6"/>
  <c r="AP1744" i="6"/>
  <c r="AP1740" i="6"/>
  <c r="AP1736" i="6"/>
  <c r="AP1732" i="6"/>
  <c r="AP1728" i="6"/>
  <c r="AP1724" i="6"/>
  <c r="AP1720" i="6"/>
  <c r="AP1716" i="6"/>
  <c r="AP1712" i="6"/>
  <c r="AP1708" i="6"/>
  <c r="AP1704" i="6"/>
  <c r="AP1700" i="6"/>
  <c r="AP1696" i="6"/>
  <c r="AP1692" i="6"/>
  <c r="AP1688" i="6"/>
  <c r="AP1684" i="6"/>
  <c r="AP1680" i="6"/>
  <c r="AP1676" i="6"/>
  <c r="AP1672" i="6"/>
  <c r="AP1668" i="6"/>
  <c r="AP1664" i="6"/>
  <c r="AP1660" i="6"/>
  <c r="AP1656" i="6"/>
  <c r="AP1652" i="6"/>
  <c r="AP1648" i="6"/>
  <c r="AP1644" i="6"/>
  <c r="AP1640" i="6"/>
  <c r="AP1636" i="6"/>
  <c r="AP1632" i="6"/>
  <c r="AP1628" i="6"/>
  <c r="AP1624" i="6"/>
  <c r="AP1620" i="6"/>
  <c r="AP1616" i="6"/>
  <c r="AP1612" i="6"/>
  <c r="AP1608" i="6"/>
  <c r="AP1604" i="6"/>
  <c r="AP1600" i="6"/>
  <c r="AP1596" i="6"/>
  <c r="AP1592" i="6"/>
  <c r="AP1588" i="6"/>
  <c r="AP1584" i="6"/>
  <c r="AP1580" i="6"/>
  <c r="AP1576" i="6"/>
  <c r="AP1572" i="6"/>
  <c r="AP1568" i="6"/>
  <c r="AP1564" i="6"/>
  <c r="AP1560" i="6"/>
  <c r="AP1556" i="6"/>
  <c r="AP1552" i="6"/>
  <c r="AP1548" i="6"/>
  <c r="AP1544" i="6"/>
  <c r="AP1540" i="6"/>
  <c r="AP1536" i="6"/>
  <c r="AP1532" i="6"/>
  <c r="AP1528" i="6"/>
  <c r="AP1524" i="6"/>
  <c r="AP1520" i="6"/>
  <c r="AP1516" i="6"/>
  <c r="AP1512" i="6"/>
  <c r="AP1508" i="6"/>
  <c r="AP1504" i="6"/>
  <c r="AP1500" i="6"/>
  <c r="AP1496" i="6"/>
  <c r="AP1492" i="6"/>
  <c r="AP1488" i="6"/>
  <c r="AP1484" i="6"/>
  <c r="AP1480" i="6"/>
  <c r="AP1476" i="6"/>
  <c r="AP1472" i="6"/>
  <c r="AP1468" i="6"/>
  <c r="AP1464" i="6"/>
  <c r="AP1460" i="6"/>
  <c r="AP1456" i="6"/>
  <c r="AP1452" i="6"/>
  <c r="AP1448" i="6"/>
  <c r="AP1444" i="6"/>
  <c r="AP1440" i="6"/>
  <c r="AP1436" i="6"/>
  <c r="AP1432" i="6"/>
  <c r="AP1428" i="6"/>
  <c r="AP1424" i="6"/>
  <c r="AP1420" i="6"/>
  <c r="AP1416" i="6"/>
  <c r="AP1412" i="6"/>
  <c r="AP1408" i="6"/>
  <c r="AP1404" i="6"/>
  <c r="AP1400" i="6"/>
  <c r="AP1396" i="6"/>
  <c r="AP1392" i="6"/>
  <c r="AP1388" i="6"/>
  <c r="AP1384" i="6"/>
  <c r="AP1380" i="6"/>
  <c r="AP1376" i="6"/>
  <c r="AP1372" i="6"/>
  <c r="AP1368" i="6"/>
  <c r="AP1364" i="6"/>
  <c r="AP1360" i="6"/>
  <c r="AP1356" i="6"/>
  <c r="AP1352" i="6"/>
  <c r="AP1348" i="6"/>
  <c r="AP1344" i="6"/>
  <c r="AP1340" i="6"/>
  <c r="AP1336" i="6"/>
  <c r="AP1332" i="6"/>
  <c r="AP1328" i="6"/>
  <c r="AP1324" i="6"/>
  <c r="AP1320" i="6"/>
  <c r="AP1316" i="6"/>
  <c r="AP1312" i="6"/>
  <c r="AP1308" i="6"/>
  <c r="AP1304" i="6"/>
  <c r="AP1300" i="6"/>
  <c r="AP1296" i="6"/>
  <c r="AP1292" i="6"/>
  <c r="AP1288" i="6"/>
  <c r="AP1284" i="6"/>
  <c r="AP1280" i="6"/>
  <c r="AP1276" i="6"/>
  <c r="AP1272" i="6"/>
  <c r="AP1268" i="6"/>
  <c r="AP1264" i="6"/>
  <c r="AP1260" i="6"/>
  <c r="AP1256" i="6"/>
  <c r="AP1252" i="6"/>
  <c r="AP1248" i="6"/>
  <c r="AP1244" i="6"/>
  <c r="AP1240" i="6"/>
  <c r="AP1236" i="6"/>
  <c r="AP1232" i="6"/>
  <c r="AP1228" i="6"/>
  <c r="AP1224" i="6"/>
  <c r="AP1220" i="6"/>
  <c r="AP1216" i="6"/>
  <c r="AP1212" i="6"/>
  <c r="AP1208" i="6"/>
  <c r="AP1204" i="6"/>
  <c r="AP1200" i="6"/>
  <c r="AP1196" i="6"/>
  <c r="AP1192" i="6"/>
  <c r="AP1188" i="6"/>
  <c r="AP1184" i="6"/>
  <c r="AP1180" i="6"/>
  <c r="AP1176" i="6"/>
  <c r="AP1172" i="6"/>
  <c r="AP1168" i="6"/>
  <c r="AP1164" i="6"/>
  <c r="AP1160" i="6"/>
  <c r="AP1156" i="6"/>
  <c r="AP1152" i="6"/>
  <c r="AP1148" i="6"/>
  <c r="AP1144" i="6"/>
  <c r="AP1140" i="6"/>
  <c r="AP1136" i="6"/>
  <c r="AP1132" i="6"/>
  <c r="AP1128" i="6"/>
  <c r="AP1124" i="6"/>
  <c r="AP1120" i="6"/>
  <c r="AP1116" i="6"/>
  <c r="AP1112" i="6"/>
  <c r="AP1108" i="6"/>
  <c r="AP1104" i="6"/>
  <c r="AP1100" i="6"/>
  <c r="AP1096" i="6"/>
  <c r="AP1092" i="6"/>
  <c r="AP1088" i="6"/>
  <c r="AP1084" i="6"/>
  <c r="AP1080" i="6"/>
  <c r="AP1076" i="6"/>
  <c r="AP1072" i="6"/>
  <c r="AP1068" i="6"/>
  <c r="AP1064" i="6"/>
  <c r="AP1060" i="6"/>
  <c r="AP1056" i="6"/>
  <c r="AP1052" i="6"/>
  <c r="AP1048" i="6"/>
  <c r="AP1044" i="6"/>
  <c r="AP1040" i="6"/>
  <c r="AP1036" i="6"/>
  <c r="AP1032" i="6"/>
  <c r="AP1028" i="6"/>
  <c r="AP1024" i="6"/>
  <c r="AP1020" i="6"/>
  <c r="AP1016" i="6"/>
  <c r="AP1012" i="6"/>
  <c r="AP1008" i="6"/>
  <c r="AP1004" i="6"/>
  <c r="AP1000" i="6"/>
  <c r="AP996" i="6"/>
  <c r="AP992" i="6"/>
  <c r="AP988" i="6"/>
  <c r="AP984" i="6"/>
  <c r="AP980" i="6"/>
  <c r="AP976" i="6"/>
  <c r="AP972" i="6"/>
  <c r="AP968" i="6"/>
  <c r="AP964" i="6"/>
  <c r="AP960" i="6"/>
  <c r="AP956" i="6"/>
  <c r="AP952" i="6"/>
  <c r="AP948" i="6"/>
  <c r="AP944" i="6"/>
  <c r="AP940" i="6"/>
  <c r="AP936" i="6"/>
  <c r="AP932" i="6"/>
  <c r="AP928" i="6"/>
  <c r="AP924" i="6"/>
  <c r="AP920" i="6"/>
  <c r="AP916" i="6"/>
  <c r="AP912" i="6"/>
  <c r="AP908" i="6"/>
  <c r="AP904" i="6"/>
  <c r="AP900" i="6"/>
  <c r="AP896" i="6"/>
  <c r="AP892" i="6"/>
  <c r="AP888" i="6"/>
  <c r="AP884" i="6"/>
  <c r="AP880" i="6"/>
  <c r="AP876" i="6"/>
  <c r="AP872" i="6"/>
  <c r="AP868" i="6"/>
  <c r="AP864" i="6"/>
  <c r="AP860" i="6"/>
  <c r="AP856" i="6"/>
  <c r="AP852" i="6"/>
  <c r="AP848" i="6"/>
  <c r="AP844" i="6"/>
  <c r="AP840" i="6"/>
  <c r="AP836" i="6"/>
  <c r="AP832" i="6"/>
  <c r="AP828" i="6"/>
  <c r="AP824" i="6"/>
  <c r="AP820" i="6"/>
  <c r="AP816" i="6"/>
  <c r="AP812" i="6"/>
  <c r="AP808" i="6"/>
  <c r="AP804" i="6"/>
  <c r="AP800" i="6"/>
  <c r="AP796" i="6"/>
  <c r="AP792" i="6"/>
  <c r="AP788" i="6"/>
  <c r="AP784" i="6"/>
  <c r="AP780" i="6"/>
  <c r="AP776" i="6"/>
  <c r="AP772" i="6"/>
  <c r="AP768" i="6"/>
  <c r="AP764" i="6"/>
  <c r="AP760" i="6"/>
  <c r="AP756" i="6"/>
  <c r="AP752" i="6"/>
  <c r="AP748" i="6"/>
  <c r="AP744" i="6"/>
  <c r="AP740" i="6"/>
  <c r="AP736" i="6"/>
  <c r="AP732" i="6"/>
  <c r="AP728" i="6"/>
  <c r="AP724" i="6"/>
  <c r="AP720" i="6"/>
  <c r="AP716" i="6"/>
  <c r="AP712" i="6"/>
  <c r="AP708" i="6"/>
  <c r="AP704" i="6"/>
  <c r="AP700" i="6"/>
  <c r="AP696" i="6"/>
  <c r="AP692" i="6"/>
  <c r="AP688" i="6"/>
  <c r="AP684" i="6"/>
  <c r="AP680" i="6"/>
  <c r="AP676" i="6"/>
  <c r="AP672" i="6"/>
  <c r="AP668" i="6"/>
  <c r="AP664" i="6"/>
  <c r="AP660" i="6"/>
  <c r="AP656" i="6"/>
  <c r="AP652" i="6"/>
  <c r="AP648" i="6"/>
  <c r="AP644" i="6"/>
  <c r="AP640" i="6"/>
  <c r="AP636" i="6"/>
  <c r="AP632" i="6"/>
  <c r="AP628" i="6"/>
  <c r="AP624" i="6"/>
  <c r="AP620" i="6"/>
  <c r="AP616" i="6"/>
  <c r="AP3749" i="6"/>
  <c r="AP3664" i="6"/>
  <c r="AP3578" i="6"/>
  <c r="AP3517" i="6"/>
  <c r="AP3461" i="6"/>
  <c r="AP3414" i="6"/>
  <c r="AP3371" i="6"/>
  <c r="AP3329" i="6"/>
  <c r="AP3286" i="6"/>
  <c r="AP3243" i="6"/>
  <c r="AP3206" i="6"/>
  <c r="AP3174" i="6"/>
  <c r="AP3142" i="6"/>
  <c r="AP3110" i="6"/>
  <c r="AP3078" i="6"/>
  <c r="AP3046" i="6"/>
  <c r="AP3014" i="6"/>
  <c r="AP2982" i="6"/>
  <c r="AP2950" i="6"/>
  <c r="AP2929" i="6"/>
  <c r="AP2907" i="6"/>
  <c r="AP2886" i="6"/>
  <c r="AP2865" i="6"/>
  <c r="AP2843" i="6"/>
  <c r="AP2822" i="6"/>
  <c r="AP2801" i="6"/>
  <c r="AP2779" i="6"/>
  <c r="AP2758" i="6"/>
  <c r="AP2737" i="6"/>
  <c r="AP2715" i="6"/>
  <c r="AP2694" i="6"/>
  <c r="AP2673" i="6"/>
  <c r="AP2651" i="6"/>
  <c r="AP2630" i="6"/>
  <c r="AP2609" i="6"/>
  <c r="AP2589" i="6"/>
  <c r="AP2574" i="6"/>
  <c r="AP2561" i="6"/>
  <c r="AP2546" i="6"/>
  <c r="AP2531" i="6"/>
  <c r="AP2518" i="6"/>
  <c r="AP2503" i="6"/>
  <c r="AP2489" i="6"/>
  <c r="AP2475" i="6"/>
  <c r="AP2461" i="6"/>
  <c r="AP2448" i="6"/>
  <c r="AP2438" i="6"/>
  <c r="AP2427" i="6"/>
  <c r="AP2416" i="6"/>
  <c r="AP2406" i="6"/>
  <c r="AP2395" i="6"/>
  <c r="AP2384" i="6"/>
  <c r="AP2374" i="6"/>
  <c r="AP2363" i="6"/>
  <c r="AP2352" i="6"/>
  <c r="AP2342" i="6"/>
  <c r="AP2331" i="6"/>
  <c r="AP2320" i="6"/>
  <c r="AP2310" i="6"/>
  <c r="AP2299" i="6"/>
  <c r="AP2288" i="6"/>
  <c r="AP2278" i="6"/>
  <c r="AP2267" i="6"/>
  <c r="AP2256" i="6"/>
  <c r="AP2246" i="6"/>
  <c r="AP2235" i="6"/>
  <c r="AP2224" i="6"/>
  <c r="AP2214" i="6"/>
  <c r="AP2203" i="6"/>
  <c r="AP2192" i="6"/>
  <c r="AP2182" i="6"/>
  <c r="AP2171" i="6"/>
  <c r="AP2160" i="6"/>
  <c r="AP2150" i="6"/>
  <c r="AP2139" i="6"/>
  <c r="AP2128" i="6"/>
  <c r="AP2118" i="6"/>
  <c r="AP2107" i="6"/>
  <c r="AP2096" i="6"/>
  <c r="AP2086" i="6"/>
  <c r="AP2075" i="6"/>
  <c r="AP2064" i="6"/>
  <c r="AP2054" i="6"/>
  <c r="AP2043" i="6"/>
  <c r="AP2032" i="6"/>
  <c r="AP2022" i="6"/>
  <c r="AP2011" i="6"/>
  <c r="AP2000" i="6"/>
  <c r="AP1990" i="6"/>
  <c r="AP1979" i="6"/>
  <c r="AP1968" i="6"/>
  <c r="AP1958" i="6"/>
  <c r="AP1947" i="6"/>
  <c r="AP1936" i="6"/>
  <c r="AP1926" i="6"/>
  <c r="AP1915" i="6"/>
  <c r="AP1904" i="6"/>
  <c r="AP1894" i="6"/>
  <c r="AP1883" i="6"/>
  <c r="AP1872" i="6"/>
  <c r="AP1862" i="6"/>
  <c r="AP1851" i="6"/>
  <c r="AP1840" i="6"/>
  <c r="AP1830" i="6"/>
  <c r="AP1819" i="6"/>
  <c r="AP1808" i="6"/>
  <c r="AP1798" i="6"/>
  <c r="AP1790" i="6"/>
  <c r="AP1782" i="6"/>
  <c r="AP1774" i="6"/>
  <c r="AP1766" i="6"/>
  <c r="AP1758" i="6"/>
  <c r="AP1750" i="6"/>
  <c r="AP1742" i="6"/>
  <c r="AP1734" i="6"/>
  <c r="AP1726" i="6"/>
  <c r="AP1718" i="6"/>
  <c r="AP1710" i="6"/>
  <c r="AP1702" i="6"/>
  <c r="AP1694" i="6"/>
  <c r="AP1686" i="6"/>
  <c r="AP1678" i="6"/>
  <c r="AP1670" i="6"/>
  <c r="AP1662" i="6"/>
  <c r="AP1654" i="6"/>
  <c r="AP1646" i="6"/>
  <c r="AP1638" i="6"/>
  <c r="AP1630" i="6"/>
  <c r="AP1622" i="6"/>
  <c r="AP1614" i="6"/>
  <c r="AP1606" i="6"/>
  <c r="AP1598" i="6"/>
  <c r="AP1590" i="6"/>
  <c r="AP1582" i="6"/>
  <c r="AP1574" i="6"/>
  <c r="AP1566" i="6"/>
  <c r="AP1558" i="6"/>
  <c r="AP1550" i="6"/>
  <c r="AP1542" i="6"/>
  <c r="AP1534" i="6"/>
  <c r="AP1526" i="6"/>
  <c r="AP1518" i="6"/>
  <c r="AP1510" i="6"/>
  <c r="AP1502" i="6"/>
  <c r="AP1494" i="6"/>
  <c r="AP1486" i="6"/>
  <c r="AP1478" i="6"/>
  <c r="AP1470" i="6"/>
  <c r="AP1462" i="6"/>
  <c r="AP1454" i="6"/>
  <c r="AP1446" i="6"/>
  <c r="AP1438" i="6"/>
  <c r="AP1430" i="6"/>
  <c r="AP1422" i="6"/>
  <c r="AP1414" i="6"/>
  <c r="AP1406" i="6"/>
  <c r="AP1398" i="6"/>
  <c r="AP1390" i="6"/>
  <c r="AP1382" i="6"/>
  <c r="AP1374" i="6"/>
  <c r="AP1366" i="6"/>
  <c r="AP1358" i="6"/>
  <c r="AP1350" i="6"/>
  <c r="AP1342" i="6"/>
  <c r="AP1334" i="6"/>
  <c r="AP1326" i="6"/>
  <c r="AP1318" i="6"/>
  <c r="AP1310" i="6"/>
  <c r="AP1305" i="6"/>
  <c r="AP1299" i="6"/>
  <c r="AP1294" i="6"/>
  <c r="AP1289" i="6"/>
  <c r="AP1283" i="6"/>
  <c r="AP1278" i="6"/>
  <c r="AP1273" i="6"/>
  <c r="AP1267" i="6"/>
  <c r="AP1262" i="6"/>
  <c r="AP1257" i="6"/>
  <c r="AP1251" i="6"/>
  <c r="AP1246" i="6"/>
  <c r="AP1241" i="6"/>
  <c r="AP1235" i="6"/>
  <c r="AP1230" i="6"/>
  <c r="AP1225" i="6"/>
  <c r="AP1219" i="6"/>
  <c r="AP1214" i="6"/>
  <c r="AP1209" i="6"/>
  <c r="AP1203" i="6"/>
  <c r="AP1198" i="6"/>
  <c r="AP1193" i="6"/>
  <c r="AP1187" i="6"/>
  <c r="AP1182" i="6"/>
  <c r="AP1177" i="6"/>
  <c r="AP1171" i="6"/>
  <c r="AP1166" i="6"/>
  <c r="AP1161" i="6"/>
  <c r="AP1155" i="6"/>
  <c r="AP1150" i="6"/>
  <c r="AP1145" i="6"/>
  <c r="AP1139" i="6"/>
  <c r="AP1134" i="6"/>
  <c r="AP1129" i="6"/>
  <c r="AP1123" i="6"/>
  <c r="AP1118" i="6"/>
  <c r="AP1113" i="6"/>
  <c r="AP1107" i="6"/>
  <c r="AP1102" i="6"/>
  <c r="AP1097" i="6"/>
  <c r="AP1091" i="6"/>
  <c r="AP1086" i="6"/>
  <c r="AP1081" i="6"/>
  <c r="AP1075" i="6"/>
  <c r="AP1070" i="6"/>
  <c r="AP1065" i="6"/>
  <c r="AP1059" i="6"/>
  <c r="AP1054" i="6"/>
  <c r="AP1049" i="6"/>
  <c r="AP1043" i="6"/>
  <c r="AP1038" i="6"/>
  <c r="AP1033" i="6"/>
  <c r="AP1027" i="6"/>
  <c r="AP1022" i="6"/>
  <c r="AP1017" i="6"/>
  <c r="AP1011" i="6"/>
  <c r="AP1006" i="6"/>
  <c r="AP1001" i="6"/>
  <c r="AP995" i="6"/>
  <c r="AP990" i="6"/>
  <c r="AP985" i="6"/>
  <c r="AP979" i="6"/>
  <c r="AP974" i="6"/>
  <c r="AP969" i="6"/>
  <c r="AP963" i="6"/>
  <c r="AP958" i="6"/>
  <c r="AP953" i="6"/>
  <c r="AP947" i="6"/>
  <c r="AP942" i="6"/>
  <c r="AP937" i="6"/>
  <c r="AP931" i="6"/>
  <c r="AP926" i="6"/>
  <c r="AP921" i="6"/>
  <c r="AP915" i="6"/>
  <c r="AP910" i="6"/>
  <c r="AP905" i="6"/>
  <c r="AP899" i="6"/>
  <c r="AP894" i="6"/>
  <c r="AP889" i="6"/>
  <c r="AP883" i="6"/>
  <c r="AP878" i="6"/>
  <c r="AP873" i="6"/>
  <c r="AP867" i="6"/>
  <c r="AP862" i="6"/>
  <c r="AP857" i="6"/>
  <c r="AP851" i="6"/>
  <c r="AP846" i="6"/>
  <c r="AP841" i="6"/>
  <c r="AP835" i="6"/>
  <c r="AP830" i="6"/>
  <c r="AP825" i="6"/>
  <c r="AP819" i="6"/>
  <c r="AP814" i="6"/>
  <c r="AP809" i="6"/>
  <c r="AP803" i="6"/>
  <c r="AP798" i="6"/>
  <c r="AP793" i="6"/>
  <c r="AP787" i="6"/>
  <c r="AP782" i="6"/>
  <c r="AP777" i="6"/>
  <c r="AP771" i="6"/>
  <c r="AP766" i="6"/>
  <c r="AP761" i="6"/>
  <c r="AP755" i="6"/>
  <c r="AP750" i="6"/>
  <c r="AP745" i="6"/>
  <c r="AP739" i="6"/>
  <c r="AP734" i="6"/>
  <c r="AP729" i="6"/>
  <c r="AP723" i="6"/>
  <c r="AP718" i="6"/>
  <c r="AP713" i="6"/>
  <c r="AP707" i="6"/>
  <c r="AP702" i="6"/>
  <c r="AP697" i="6"/>
  <c r="AP691" i="6"/>
  <c r="AP686" i="6"/>
  <c r="AP681" i="6"/>
  <c r="AP670" i="6"/>
  <c r="AP665" i="6"/>
  <c r="AP659" i="6"/>
  <c r="AP654" i="6"/>
  <c r="AP649" i="6"/>
  <c r="AP643" i="6"/>
  <c r="AP638" i="6"/>
  <c r="AP633" i="6"/>
  <c r="AP627" i="6"/>
  <c r="AP622" i="6"/>
  <c r="AP612" i="6"/>
  <c r="AP608" i="6"/>
  <c r="AP596" i="6"/>
  <c r="AP588" i="6"/>
  <c r="AP580" i="6"/>
  <c r="AP572" i="6"/>
  <c r="AP564" i="6"/>
  <c r="AP556" i="6"/>
  <c r="AP552" i="6"/>
  <c r="AP544" i="6"/>
  <c r="AP536" i="6"/>
  <c r="AP528" i="6"/>
  <c r="AP516" i="6"/>
  <c r="AP508" i="6"/>
  <c r="AP500" i="6"/>
  <c r="AP488" i="6"/>
  <c r="AP480" i="6"/>
  <c r="AP472" i="6"/>
  <c r="AP460" i="6"/>
  <c r="AP452" i="6"/>
  <c r="AP444" i="6"/>
  <c r="AP436" i="6"/>
  <c r="AP424" i="6"/>
  <c r="AP416" i="6"/>
  <c r="AP408" i="6"/>
  <c r="AP396" i="6"/>
  <c r="AP388" i="6"/>
  <c r="AP376" i="6"/>
  <c r="AP368" i="6"/>
  <c r="AP356" i="6"/>
  <c r="AP348" i="6"/>
  <c r="AP336" i="6"/>
  <c r="AP328" i="6"/>
  <c r="AP316" i="6"/>
  <c r="AP308" i="6"/>
  <c r="AP300" i="6"/>
  <c r="AP292" i="6"/>
  <c r="AP280" i="6"/>
  <c r="AP272" i="6"/>
  <c r="AP264" i="6"/>
  <c r="AP256" i="6"/>
  <c r="AP244" i="6"/>
  <c r="AP232" i="6"/>
  <c r="AP220" i="6"/>
  <c r="AP216" i="6"/>
  <c r="AP208" i="6"/>
  <c r="AP200" i="6"/>
  <c r="AP188" i="6"/>
  <c r="AP180" i="6"/>
  <c r="AP168" i="6"/>
  <c r="AP160" i="6"/>
  <c r="AP148" i="6"/>
  <c r="AP140" i="6"/>
  <c r="AP136" i="6"/>
  <c r="AP128" i="6"/>
  <c r="AP120" i="6"/>
  <c r="AP108" i="6"/>
  <c r="AP100" i="6"/>
  <c r="AP92" i="6"/>
  <c r="AP80" i="6"/>
  <c r="AP60" i="6"/>
  <c r="AP48" i="6"/>
  <c r="AP40" i="6"/>
  <c r="AP28" i="6"/>
  <c r="AP24" i="6"/>
  <c r="AP16" i="6"/>
  <c r="AP4" i="6"/>
  <c r="AP3201" i="6"/>
  <c r="AP3073" i="6"/>
  <c r="AP3009" i="6"/>
  <c r="AP2946" i="6"/>
  <c r="AP2903" i="6"/>
  <c r="AP2861" i="6"/>
  <c r="AP2818" i="6"/>
  <c r="AP2775" i="6"/>
  <c r="AP2733" i="6"/>
  <c r="AP2690" i="6"/>
  <c r="AP2647" i="6"/>
  <c r="AP2605" i="6"/>
  <c r="AP2573" i="6"/>
  <c r="AP2545" i="6"/>
  <c r="AP2515" i="6"/>
  <c r="AP2487" i="6"/>
  <c r="AP2459" i="6"/>
  <c r="AP2436" i="6"/>
  <c r="AP2415" i="6"/>
  <c r="AP2394" i="6"/>
  <c r="AP2372" i="6"/>
  <c r="AP2351" i="6"/>
  <c r="AP2330" i="6"/>
  <c r="AP2308" i="6"/>
  <c r="AP2287" i="6"/>
  <c r="AP2266" i="6"/>
  <c r="AP2244" i="6"/>
  <c r="AP2234" i="6"/>
  <c r="AP2212" i="6"/>
  <c r="AP2191" i="6"/>
  <c r="AP2170" i="6"/>
  <c r="AP2148" i="6"/>
  <c r="AP2127" i="6"/>
  <c r="AP2106" i="6"/>
  <c r="AP2084" i="6"/>
  <c r="AP2063" i="6"/>
  <c r="AP2042" i="6"/>
  <c r="AP2020" i="6"/>
  <c r="AP1999" i="6"/>
  <c r="AP1978" i="6"/>
  <c r="AP1956" i="6"/>
  <c r="AP1935" i="6"/>
  <c r="AP1914" i="6"/>
  <c r="AP1892" i="6"/>
  <c r="AP1871" i="6"/>
  <c r="AP1850" i="6"/>
  <c r="AP1828" i="6"/>
  <c r="AP1807" i="6"/>
  <c r="AP1789" i="6"/>
  <c r="AP1773" i="6"/>
  <c r="AP1757" i="6"/>
  <c r="AP1741" i="6"/>
  <c r="AP1725" i="6"/>
  <c r="AP1709" i="6"/>
  <c r="AP1701" i="6"/>
  <c r="AP1685" i="6"/>
  <c r="AP1669" i="6"/>
  <c r="AP1653" i="6"/>
  <c r="AP1637" i="6"/>
  <c r="AP1621" i="6"/>
  <c r="AP1605" i="6"/>
  <c r="AP1589" i="6"/>
  <c r="AP1573" i="6"/>
  <c r="AP1557" i="6"/>
  <c r="AP1541" i="6"/>
  <c r="AP1525" i="6"/>
  <c r="AP1509" i="6"/>
  <c r="AP1493" i="6"/>
  <c r="AP1477" i="6"/>
  <c r="AP1461" i="6"/>
  <c r="AP1445" i="6"/>
  <c r="AP1429" i="6"/>
  <c r="AP1413" i="6"/>
  <c r="AP1397" i="6"/>
  <c r="AP1381" i="6"/>
  <c r="AP1373" i="6"/>
  <c r="AP1357" i="6"/>
  <c r="AP1341" i="6"/>
  <c r="AP1325" i="6"/>
  <c r="AP1303" i="6"/>
  <c r="AP1293" i="6"/>
  <c r="AP1282" i="6"/>
  <c r="AP1271" i="6"/>
  <c r="AP1261" i="6"/>
  <c r="AP1250" i="6"/>
  <c r="AP1239" i="6"/>
  <c r="AP1229" i="6"/>
  <c r="AP1218" i="6"/>
  <c r="AP1207" i="6"/>
  <c r="AP1197" i="6"/>
  <c r="AP1186" i="6"/>
  <c r="AP1175" i="6"/>
  <c r="AP1165" i="6"/>
  <c r="AP1154" i="6"/>
  <c r="AP1143" i="6"/>
  <c r="AP1133" i="6"/>
  <c r="AP1122" i="6"/>
  <c r="AP1106" i="6"/>
  <c r="AP1095" i="6"/>
  <c r="AP1090" i="6"/>
  <c r="AP1079" i="6"/>
  <c r="AP1069" i="6"/>
  <c r="AP1058" i="6"/>
  <c r="AP1047" i="6"/>
  <c r="AP1037" i="6"/>
  <c r="AP1026" i="6"/>
  <c r="AP1015" i="6"/>
  <c r="AP1005" i="6"/>
  <c r="AP994" i="6"/>
  <c r="AP983" i="6"/>
  <c r="AP973" i="6"/>
  <c r="AP962" i="6"/>
  <c r="AP951" i="6"/>
  <c r="AP941" i="6"/>
  <c r="AP930" i="6"/>
  <c r="AP919" i="6"/>
  <c r="AP909" i="6"/>
  <c r="AP898" i="6"/>
  <c r="AP887" i="6"/>
  <c r="AP877" i="6"/>
  <c r="AP866" i="6"/>
  <c r="AP855" i="6"/>
  <c r="AP845" i="6"/>
  <c r="AP834" i="6"/>
  <c r="AP823" i="6"/>
  <c r="AP813" i="6"/>
  <c r="AP802" i="6"/>
  <c r="AP791" i="6"/>
  <c r="AP781" i="6"/>
  <c r="AP770" i="6"/>
  <c r="AP3777" i="6"/>
  <c r="AP3692" i="6"/>
  <c r="AP3606" i="6"/>
  <c r="AP3537" i="6"/>
  <c r="AP3480" i="6"/>
  <c r="AP3429" i="6"/>
  <c r="AP3386" i="6"/>
  <c r="AP3343" i="6"/>
  <c r="AP3301" i="6"/>
  <c r="AP3258" i="6"/>
  <c r="AP3217" i="6"/>
  <c r="AP3185" i="6"/>
  <c r="AP3153" i="6"/>
  <c r="AP3121" i="6"/>
  <c r="AP3089" i="6"/>
  <c r="AP3057" i="6"/>
  <c r="AP3025" i="6"/>
  <c r="AP2993" i="6"/>
  <c r="AP2961" i="6"/>
  <c r="AP2935" i="6"/>
  <c r="AP2914" i="6"/>
  <c r="AP2893" i="6"/>
  <c r="AP2871" i="6"/>
  <c r="AP2850" i="6"/>
  <c r="AP2829" i="6"/>
  <c r="AP2807" i="6"/>
  <c r="AP2786" i="6"/>
  <c r="AP2765" i="6"/>
  <c r="AP2743" i="6"/>
  <c r="AP2722" i="6"/>
  <c r="AP2701" i="6"/>
  <c r="AP2679" i="6"/>
  <c r="AP2658" i="6"/>
  <c r="AP2637" i="6"/>
  <c r="AP2615" i="6"/>
  <c r="AP2594" i="6"/>
  <c r="AP2579" i="6"/>
  <c r="AP2566" i="6"/>
  <c r="AP2551" i="6"/>
  <c r="AP2537" i="6"/>
  <c r="AP2523" i="6"/>
  <c r="AP2509" i="6"/>
  <c r="AP2494" i="6"/>
  <c r="AP2481" i="6"/>
  <c r="AP2466" i="6"/>
  <c r="AP2452" i="6"/>
  <c r="AP2442" i="6"/>
  <c r="AP2431" i="6"/>
  <c r="AP2420" i="6"/>
  <c r="AP2410" i="6"/>
  <c r="AP2399" i="6"/>
  <c r="AP2388" i="6"/>
  <c r="AP2378" i="6"/>
  <c r="AP2367" i="6"/>
  <c r="AP2356" i="6"/>
  <c r="AP2346" i="6"/>
  <c r="AP2335" i="6"/>
  <c r="AP2324" i="6"/>
  <c r="AP2314" i="6"/>
  <c r="AP2303" i="6"/>
  <c r="AP2292" i="6"/>
  <c r="AP2282" i="6"/>
  <c r="AP2271" i="6"/>
  <c r="AP2260" i="6"/>
  <c r="AP2250" i="6"/>
  <c r="AP2239" i="6"/>
  <c r="AP2228" i="6"/>
  <c r="AP2218" i="6"/>
  <c r="AP2207" i="6"/>
  <c r="AP2196" i="6"/>
  <c r="AP2186" i="6"/>
  <c r="AP2175" i="6"/>
  <c r="AP2164" i="6"/>
  <c r="AP2154" i="6"/>
  <c r="AP2143" i="6"/>
  <c r="AP2132" i="6"/>
  <c r="AP2122" i="6"/>
  <c r="AP2111" i="6"/>
  <c r="AP2100" i="6"/>
  <c r="AP2090" i="6"/>
  <c r="AP2079" i="6"/>
  <c r="AP2068" i="6"/>
  <c r="AP2058" i="6"/>
  <c r="AP2047" i="6"/>
  <c r="AP2036" i="6"/>
  <c r="AP2026" i="6"/>
  <c r="AP2015" i="6"/>
  <c r="AP2004" i="6"/>
  <c r="AP1994" i="6"/>
  <c r="AP1983" i="6"/>
  <c r="AP1972" i="6"/>
  <c r="AP1962" i="6"/>
  <c r="AP1951" i="6"/>
  <c r="AP1940" i="6"/>
  <c r="AP1930" i="6"/>
  <c r="AP1919" i="6"/>
  <c r="AP1908" i="6"/>
  <c r="AP1898" i="6"/>
  <c r="AP1887" i="6"/>
  <c r="AP1876" i="6"/>
  <c r="AP1866" i="6"/>
  <c r="AP1855" i="6"/>
  <c r="AP1844" i="6"/>
  <c r="AP1834" i="6"/>
  <c r="AP1823" i="6"/>
  <c r="AP1812" i="6"/>
  <c r="AP1802" i="6"/>
  <c r="AP1793" i="6"/>
  <c r="AP1785" i="6"/>
  <c r="AP1777" i="6"/>
  <c r="AP1769" i="6"/>
  <c r="AP1761" i="6"/>
  <c r="AP1753" i="6"/>
  <c r="AP1745" i="6"/>
  <c r="AP1737" i="6"/>
  <c r="AP1729" i="6"/>
  <c r="AP1721" i="6"/>
  <c r="AP1713" i="6"/>
  <c r="AP1705" i="6"/>
  <c r="AP1697" i="6"/>
  <c r="AP1689" i="6"/>
  <c r="AP1681" i="6"/>
  <c r="AP1673" i="6"/>
  <c r="AP1665" i="6"/>
  <c r="AP1657" i="6"/>
  <c r="AP1649" i="6"/>
  <c r="AP1641" i="6"/>
  <c r="AP1633" i="6"/>
  <c r="AP1625" i="6"/>
  <c r="AP1617" i="6"/>
  <c r="AP1609" i="6"/>
  <c r="AP1601" i="6"/>
  <c r="AP1593" i="6"/>
  <c r="AP1585" i="6"/>
  <c r="AP1577" i="6"/>
  <c r="AP1569" i="6"/>
  <c r="AP1561" i="6"/>
  <c r="AP1553" i="6"/>
  <c r="AP1545" i="6"/>
  <c r="AP1537" i="6"/>
  <c r="AP1529" i="6"/>
  <c r="AP1521" i="6"/>
  <c r="AP1513" i="6"/>
  <c r="AP1505" i="6"/>
  <c r="AP1497" i="6"/>
  <c r="AP1489" i="6"/>
  <c r="AP1481" i="6"/>
  <c r="AP1473" i="6"/>
  <c r="AP1465" i="6"/>
  <c r="AP1457" i="6"/>
  <c r="AP1449" i="6"/>
  <c r="AP1441" i="6"/>
  <c r="AP1433" i="6"/>
  <c r="AP1425" i="6"/>
  <c r="AP1417" i="6"/>
  <c r="AP1409" i="6"/>
  <c r="AP1401" i="6"/>
  <c r="AP1393" i="6"/>
  <c r="AP1385" i="6"/>
  <c r="AP1377" i="6"/>
  <c r="AP1369" i="6"/>
  <c r="AP1361" i="6"/>
  <c r="AP1353" i="6"/>
  <c r="AP1345" i="6"/>
  <c r="AP1337" i="6"/>
  <c r="AP1329" i="6"/>
  <c r="AP1321" i="6"/>
  <c r="AP1313" i="6"/>
  <c r="AP1306" i="6"/>
  <c r="AP1301" i="6"/>
  <c r="AP1295" i="6"/>
  <c r="AP1290" i="6"/>
  <c r="AP1285" i="6"/>
  <c r="AP1279" i="6"/>
  <c r="AP1274" i="6"/>
  <c r="AP1269" i="6"/>
  <c r="AP1263" i="6"/>
  <c r="AP1258" i="6"/>
  <c r="AP1253" i="6"/>
  <c r="AP1247" i="6"/>
  <c r="AP1242" i="6"/>
  <c r="AP1237" i="6"/>
  <c r="AP1231" i="6"/>
  <c r="AP1226" i="6"/>
  <c r="AP1221" i="6"/>
  <c r="AP1215" i="6"/>
  <c r="AP1210" i="6"/>
  <c r="AP1205" i="6"/>
  <c r="AP1199" i="6"/>
  <c r="AP1194" i="6"/>
  <c r="AP1189" i="6"/>
  <c r="AP1183" i="6"/>
  <c r="AP1178" i="6"/>
  <c r="AP1173" i="6"/>
  <c r="AP1167" i="6"/>
  <c r="AP1162" i="6"/>
  <c r="AP1157" i="6"/>
  <c r="AP1151" i="6"/>
  <c r="AP1146" i="6"/>
  <c r="AP1141" i="6"/>
  <c r="AP1135" i="6"/>
  <c r="AP1130" i="6"/>
  <c r="AP1125" i="6"/>
  <c r="AP1119" i="6"/>
  <c r="AP1114" i="6"/>
  <c r="AP1109" i="6"/>
  <c r="AP1103" i="6"/>
  <c r="AP1098" i="6"/>
  <c r="AP1093" i="6"/>
  <c r="AP1087" i="6"/>
  <c r="AP1082" i="6"/>
  <c r="AP1077" i="6"/>
  <c r="AP1071" i="6"/>
  <c r="AP1066" i="6"/>
  <c r="AP1061" i="6"/>
  <c r="AP1055" i="6"/>
  <c r="AP1050" i="6"/>
  <c r="AP1045" i="6"/>
  <c r="AP1039" i="6"/>
  <c r="AP1034" i="6"/>
  <c r="AP1029" i="6"/>
  <c r="AP1023" i="6"/>
  <c r="AP1018" i="6"/>
  <c r="AP1013" i="6"/>
  <c r="AP1007" i="6"/>
  <c r="AP1002" i="6"/>
  <c r="AP997" i="6"/>
  <c r="AP991" i="6"/>
  <c r="AP986" i="6"/>
  <c r="AP981" i="6"/>
  <c r="AP975" i="6"/>
  <c r="AP970" i="6"/>
  <c r="AP965" i="6"/>
  <c r="AP959" i="6"/>
  <c r="AP954" i="6"/>
  <c r="AP949" i="6"/>
  <c r="AP943" i="6"/>
  <c r="AP938" i="6"/>
  <c r="AP933" i="6"/>
  <c r="AP927" i="6"/>
  <c r="AP922" i="6"/>
  <c r="AP917" i="6"/>
  <c r="AP911" i="6"/>
  <c r="AP906" i="6"/>
  <c r="AP901" i="6"/>
  <c r="AP895" i="6"/>
  <c r="AP890" i="6"/>
  <c r="AP885" i="6"/>
  <c r="AP879" i="6"/>
  <c r="AP874" i="6"/>
  <c r="AP869" i="6"/>
  <c r="AP863" i="6"/>
  <c r="AP858" i="6"/>
  <c r="AP853" i="6"/>
  <c r="AP847" i="6"/>
  <c r="AP842" i="6"/>
  <c r="AP837" i="6"/>
  <c r="AP831" i="6"/>
  <c r="AP826" i="6"/>
  <c r="AP821" i="6"/>
  <c r="AP815" i="6"/>
  <c r="AP810" i="6"/>
  <c r="AP805" i="6"/>
  <c r="AP799" i="6"/>
  <c r="AP794" i="6"/>
  <c r="AP789" i="6"/>
  <c r="AP783" i="6"/>
  <c r="AP778" i="6"/>
  <c r="AP773" i="6"/>
  <c r="AP767" i="6"/>
  <c r="AP762" i="6"/>
  <c r="AP757" i="6"/>
  <c r="AP751" i="6"/>
  <c r="AP746" i="6"/>
  <c r="AP741" i="6"/>
  <c r="AP735" i="6"/>
  <c r="AP730" i="6"/>
  <c r="AP725" i="6"/>
  <c r="AP719" i="6"/>
  <c r="AP714" i="6"/>
  <c r="AP709" i="6"/>
  <c r="AP703" i="6"/>
  <c r="AP698" i="6"/>
  <c r="AP693" i="6"/>
  <c r="AP687" i="6"/>
  <c r="AP682" i="6"/>
  <c r="AP677" i="6"/>
  <c r="AP671" i="6"/>
  <c r="AP666" i="6"/>
  <c r="AP661" i="6"/>
  <c r="AP655" i="6"/>
  <c r="AP650" i="6"/>
  <c r="AP645" i="6"/>
  <c r="AP639" i="6"/>
  <c r="AP634" i="6"/>
  <c r="AP629" i="6"/>
  <c r="AP623" i="6"/>
  <c r="AP618" i="6"/>
  <c r="AP613" i="6"/>
  <c r="AP609" i="6"/>
  <c r="AP605" i="6"/>
  <c r="AP601" i="6"/>
  <c r="AP597" i="6"/>
  <c r="AP593" i="6"/>
  <c r="AP589" i="6"/>
  <c r="AP585" i="6"/>
  <c r="AP581" i="6"/>
  <c r="AP577" i="6"/>
  <c r="AP573" i="6"/>
  <c r="AP569" i="6"/>
  <c r="AP565" i="6"/>
  <c r="AP561" i="6"/>
  <c r="AP557" i="6"/>
  <c r="AP553" i="6"/>
  <c r="AP549" i="6"/>
  <c r="AP545" i="6"/>
  <c r="AP541" i="6"/>
  <c r="AP537" i="6"/>
  <c r="AP533" i="6"/>
  <c r="AP529" i="6"/>
  <c r="AP525" i="6"/>
  <c r="AP521" i="6"/>
  <c r="AP517" i="6"/>
  <c r="AP513" i="6"/>
  <c r="AP509" i="6"/>
  <c r="AP505" i="6"/>
  <c r="AP501" i="6"/>
  <c r="AP497" i="6"/>
  <c r="AP493" i="6"/>
  <c r="AP489" i="6"/>
  <c r="AP485" i="6"/>
  <c r="AP481" i="6"/>
  <c r="AP477" i="6"/>
  <c r="AP473" i="6"/>
  <c r="AP469" i="6"/>
  <c r="AP465" i="6"/>
  <c r="AP461" i="6"/>
  <c r="AP457" i="6"/>
  <c r="AP453" i="6"/>
  <c r="AP449" i="6"/>
  <c r="AP445" i="6"/>
  <c r="AP441" i="6"/>
  <c r="AP437" i="6"/>
  <c r="AP433" i="6"/>
  <c r="AP429" i="6"/>
  <c r="AP425" i="6"/>
  <c r="AP421" i="6"/>
  <c r="AP417" i="6"/>
  <c r="AP413" i="6"/>
  <c r="AP409" i="6"/>
  <c r="AP405" i="6"/>
  <c r="AP401" i="6"/>
  <c r="AP397" i="6"/>
  <c r="AP393" i="6"/>
  <c r="AP389" i="6"/>
  <c r="AP385" i="6"/>
  <c r="AP381" i="6"/>
  <c r="AP377" i="6"/>
  <c r="AP373" i="6"/>
  <c r="AP369" i="6"/>
  <c r="AP365" i="6"/>
  <c r="AP361" i="6"/>
  <c r="AP357" i="6"/>
  <c r="AP353" i="6"/>
  <c r="AP349" i="6"/>
  <c r="AP345" i="6"/>
  <c r="AP341" i="6"/>
  <c r="AP337" i="6"/>
  <c r="AP333" i="6"/>
  <c r="AP329" i="6"/>
  <c r="AP325" i="6"/>
  <c r="AP321" i="6"/>
  <c r="AP317" i="6"/>
  <c r="AP313" i="6"/>
  <c r="AP309" i="6"/>
  <c r="AP305" i="6"/>
  <c r="AP301" i="6"/>
  <c r="AP297" i="6"/>
  <c r="AP293" i="6"/>
  <c r="AP289" i="6"/>
  <c r="AP285" i="6"/>
  <c r="AP281" i="6"/>
  <c r="AP277" i="6"/>
  <c r="AP273" i="6"/>
  <c r="AP269" i="6"/>
  <c r="AP265" i="6"/>
  <c r="AP261" i="6"/>
  <c r="AP257" i="6"/>
  <c r="AP253" i="6"/>
  <c r="AP249" i="6"/>
  <c r="AP245" i="6"/>
  <c r="AP241" i="6"/>
  <c r="AP237" i="6"/>
  <c r="AP233" i="6"/>
  <c r="AP229" i="6"/>
  <c r="AP225" i="6"/>
  <c r="AP221" i="6"/>
  <c r="AP217" i="6"/>
  <c r="AP213" i="6"/>
  <c r="AP209" i="6"/>
  <c r="AP205" i="6"/>
  <c r="AP201" i="6"/>
  <c r="AP197" i="6"/>
  <c r="AP193" i="6"/>
  <c r="AP189" i="6"/>
  <c r="AP185" i="6"/>
  <c r="AP181" i="6"/>
  <c r="AP177" i="6"/>
  <c r="AP173" i="6"/>
  <c r="AP169" i="6"/>
  <c r="AP165" i="6"/>
  <c r="AP161" i="6"/>
  <c r="AP157" i="6"/>
  <c r="AP153" i="6"/>
  <c r="AP149" i="6"/>
  <c r="AP145" i="6"/>
  <c r="AP141" i="6"/>
  <c r="AP137" i="6"/>
  <c r="AP133" i="6"/>
  <c r="AP129" i="6"/>
  <c r="AP125" i="6"/>
  <c r="AP121" i="6"/>
  <c r="AP117" i="6"/>
  <c r="AP113" i="6"/>
  <c r="AP109" i="6"/>
  <c r="AP105" i="6"/>
  <c r="AP101" i="6"/>
  <c r="AP97" i="6"/>
  <c r="AP93" i="6"/>
  <c r="AP89" i="6"/>
  <c r="AP85" i="6"/>
  <c r="AP81" i="6"/>
  <c r="AP77" i="6"/>
  <c r="AP73" i="6"/>
  <c r="AP69" i="6"/>
  <c r="AP65" i="6"/>
  <c r="AP61" i="6"/>
  <c r="AP57" i="6"/>
  <c r="AP53" i="6"/>
  <c r="AP49" i="6"/>
  <c r="AP45" i="6"/>
  <c r="AP41" i="6"/>
  <c r="AP37" i="6"/>
  <c r="AP33" i="6"/>
  <c r="AP29" i="6"/>
  <c r="AP25" i="6"/>
  <c r="AP21" i="6"/>
  <c r="AP17" i="6"/>
  <c r="AP13" i="6"/>
  <c r="AP9" i="6"/>
  <c r="AP5" i="6"/>
  <c r="AP675" i="6"/>
  <c r="AP617" i="6"/>
  <c r="AP604" i="6"/>
  <c r="AP600" i="6"/>
  <c r="AP592" i="6"/>
  <c r="AP584" i="6"/>
  <c r="AP576" i="6"/>
  <c r="AP568" i="6"/>
  <c r="AP560" i="6"/>
  <c r="AP548" i="6"/>
  <c r="AP540" i="6"/>
  <c r="AP532" i="6"/>
  <c r="AP524" i="6"/>
  <c r="AP520" i="6"/>
  <c r="AP512" i="6"/>
  <c r="AP504" i="6"/>
  <c r="AP496" i="6"/>
  <c r="AP492" i="6"/>
  <c r="AP484" i="6"/>
  <c r="AP476" i="6"/>
  <c r="AP468" i="6"/>
  <c r="AP464" i="6"/>
  <c r="AP456" i="6"/>
  <c r="AP448" i="6"/>
  <c r="AP440" i="6"/>
  <c r="AP432" i="6"/>
  <c r="AP428" i="6"/>
  <c r="AP420" i="6"/>
  <c r="AP412" i="6"/>
  <c r="AP404" i="6"/>
  <c r="AP400" i="6"/>
  <c r="AP392" i="6"/>
  <c r="AP384" i="6"/>
  <c r="AP380" i="6"/>
  <c r="AP372" i="6"/>
  <c r="AP364" i="6"/>
  <c r="AP360" i="6"/>
  <c r="AP352" i="6"/>
  <c r="AP344" i="6"/>
  <c r="AP340" i="6"/>
  <c r="AP332" i="6"/>
  <c r="AP324" i="6"/>
  <c r="AP320" i="6"/>
  <c r="AP312" i="6"/>
  <c r="AP304" i="6"/>
  <c r="AP296" i="6"/>
  <c r="AP288" i="6"/>
  <c r="AP284" i="6"/>
  <c r="AP276" i="6"/>
  <c r="AP268" i="6"/>
  <c r="AP260" i="6"/>
  <c r="AP252" i="6"/>
  <c r="AP248" i="6"/>
  <c r="AP240" i="6"/>
  <c r="AP236" i="6"/>
  <c r="AP228" i="6"/>
  <c r="AP224" i="6"/>
  <c r="AP212" i="6"/>
  <c r="AP204" i="6"/>
  <c r="AP196" i="6"/>
  <c r="AP192" i="6"/>
  <c r="AP184" i="6"/>
  <c r="AP176" i="6"/>
  <c r="AP172" i="6"/>
  <c r="AP164" i="6"/>
  <c r="AP156" i="6"/>
  <c r="AP152" i="6"/>
  <c r="AP144" i="6"/>
  <c r="AP132" i="6"/>
  <c r="AP124" i="6"/>
  <c r="AP116" i="6"/>
  <c r="AP112" i="6"/>
  <c r="AP104" i="6"/>
  <c r="AP96" i="6"/>
  <c r="AP88" i="6"/>
  <c r="AP84" i="6"/>
  <c r="AP76" i="6"/>
  <c r="AP72" i="6"/>
  <c r="AP68" i="6"/>
  <c r="AP64" i="6"/>
  <c r="AP56" i="6"/>
  <c r="AP52" i="6"/>
  <c r="AP44" i="6"/>
  <c r="AP36" i="6"/>
  <c r="AP32" i="6"/>
  <c r="AP20" i="6"/>
  <c r="AP12" i="6"/>
  <c r="AP8" i="6"/>
  <c r="AP3734" i="6"/>
  <c r="AP3649" i="6"/>
  <c r="AP3565" i="6"/>
  <c r="AP3509" i="6"/>
  <c r="AP3452" i="6"/>
  <c r="AP3407" i="6"/>
  <c r="AP3365" i="6"/>
  <c r="AP3322" i="6"/>
  <c r="AP3279" i="6"/>
  <c r="AP3237" i="6"/>
  <c r="AP3169" i="6"/>
  <c r="AP3137" i="6"/>
  <c r="AP3105" i="6"/>
  <c r="AP3041" i="6"/>
  <c r="AP2977" i="6"/>
  <c r="AP2925" i="6"/>
  <c r="AP2882" i="6"/>
  <c r="AP2839" i="6"/>
  <c r="AP2797" i="6"/>
  <c r="AP2754" i="6"/>
  <c r="AP2711" i="6"/>
  <c r="AP2669" i="6"/>
  <c r="AP2626" i="6"/>
  <c r="AP2587" i="6"/>
  <c r="AP2558" i="6"/>
  <c r="AP2530" i="6"/>
  <c r="AP2502" i="6"/>
  <c r="AP2473" i="6"/>
  <c r="AP2447" i="6"/>
  <c r="AP2426" i="6"/>
  <c r="AP2404" i="6"/>
  <c r="AP2383" i="6"/>
  <c r="AP2362" i="6"/>
  <c r="AP2340" i="6"/>
  <c r="AP2319" i="6"/>
  <c r="AP2298" i="6"/>
  <c r="AP2276" i="6"/>
  <c r="AP2255" i="6"/>
  <c r="AP2223" i="6"/>
  <c r="AP2202" i="6"/>
  <c r="AP2180" i="6"/>
  <c r="AP2159" i="6"/>
  <c r="AP2138" i="6"/>
  <c r="AP2116" i="6"/>
  <c r="AP2095" i="6"/>
  <c r="AP2074" i="6"/>
  <c r="AP2052" i="6"/>
  <c r="AP2031" i="6"/>
  <c r="AP2010" i="6"/>
  <c r="AP1988" i="6"/>
  <c r="AP1967" i="6"/>
  <c r="AP1946" i="6"/>
  <c r="AP1924" i="6"/>
  <c r="AP1903" i="6"/>
  <c r="AP1882" i="6"/>
  <c r="AP1860" i="6"/>
  <c r="AP1839" i="6"/>
  <c r="AP1818" i="6"/>
  <c r="AP1797" i="6"/>
  <c r="AP1781" i="6"/>
  <c r="AP1765" i="6"/>
  <c r="AP1749" i="6"/>
  <c r="AP1733" i="6"/>
  <c r="AP1717" i="6"/>
  <c r="AP1693" i="6"/>
  <c r="AP1677" i="6"/>
  <c r="AP1661" i="6"/>
  <c r="AP1645" i="6"/>
  <c r="AP1629" i="6"/>
  <c r="AP1613" i="6"/>
  <c r="AP1597" i="6"/>
  <c r="AP1581" i="6"/>
  <c r="AP1565" i="6"/>
  <c r="AP1549" i="6"/>
  <c r="AP1533" i="6"/>
  <c r="AP1517" i="6"/>
  <c r="AP1501" i="6"/>
  <c r="AP1485" i="6"/>
  <c r="AP1469" i="6"/>
  <c r="AP1453" i="6"/>
  <c r="AP1437" i="6"/>
  <c r="AP1421" i="6"/>
  <c r="AP1405" i="6"/>
  <c r="AP1389" i="6"/>
  <c r="AP1365" i="6"/>
  <c r="AP1349" i="6"/>
  <c r="AP1333" i="6"/>
  <c r="AP1317" i="6"/>
  <c r="AP1309" i="6"/>
  <c r="AP1298" i="6"/>
  <c r="AP1287" i="6"/>
  <c r="AP1277" i="6"/>
  <c r="AP1266" i="6"/>
  <c r="AP1255" i="6"/>
  <c r="AP1245" i="6"/>
  <c r="AP1234" i="6"/>
  <c r="AP1223" i="6"/>
  <c r="AP1213" i="6"/>
  <c r="AP1202" i="6"/>
  <c r="AP1191" i="6"/>
  <c r="AP1181" i="6"/>
  <c r="AP1170" i="6"/>
  <c r="AP1159" i="6"/>
  <c r="AP1149" i="6"/>
  <c r="AP1138" i="6"/>
  <c r="AP1127" i="6"/>
  <c r="AP1117" i="6"/>
  <c r="AP1111" i="6"/>
  <c r="AP1101" i="6"/>
  <c r="AP1085" i="6"/>
  <c r="AP1074" i="6"/>
  <c r="AP1063" i="6"/>
  <c r="AP1053" i="6"/>
  <c r="AP1042" i="6"/>
  <c r="AP1031" i="6"/>
  <c r="AP1021" i="6"/>
  <c r="AP1010" i="6"/>
  <c r="AP999" i="6"/>
  <c r="AP989" i="6"/>
  <c r="AP978" i="6"/>
  <c r="AP967" i="6"/>
  <c r="AP957" i="6"/>
  <c r="AP946" i="6"/>
  <c r="AP935" i="6"/>
  <c r="AP925" i="6"/>
  <c r="AP914" i="6"/>
  <c r="AP903" i="6"/>
  <c r="AP893" i="6"/>
  <c r="AP882" i="6"/>
  <c r="AP871" i="6"/>
  <c r="AP861" i="6"/>
  <c r="AP850" i="6"/>
  <c r="AP839" i="6"/>
  <c r="AP829" i="6"/>
  <c r="AP818" i="6"/>
  <c r="AP807" i="6"/>
  <c r="AP797" i="6"/>
  <c r="AP786" i="6"/>
  <c r="AP775" i="6"/>
  <c r="AP3546" i="6"/>
  <c r="AP3350" i="6"/>
  <c r="AP3190" i="6"/>
  <c r="AP3062" i="6"/>
  <c r="AP2939" i="6"/>
  <c r="AP2854" i="6"/>
  <c r="AP2769" i="6"/>
  <c r="AP2683" i="6"/>
  <c r="AP2598" i="6"/>
  <c r="AP2539" i="6"/>
  <c r="AP2482" i="6"/>
  <c r="AP2432" i="6"/>
  <c r="AP2390" i="6"/>
  <c r="AP2347" i="6"/>
  <c r="AP2304" i="6"/>
  <c r="AP2262" i="6"/>
  <c r="AP2219" i="6"/>
  <c r="AP2176" i="6"/>
  <c r="AP2134" i="6"/>
  <c r="AP2091" i="6"/>
  <c r="AP2048" i="6"/>
  <c r="AP2006" i="6"/>
  <c r="AP1963" i="6"/>
  <c r="AP1920" i="6"/>
  <c r="AP1878" i="6"/>
  <c r="AP1835" i="6"/>
  <c r="AP1794" i="6"/>
  <c r="AP1762" i="6"/>
  <c r="AP1730" i="6"/>
  <c r="AP1698" i="6"/>
  <c r="AP1666" i="6"/>
  <c r="AP1634" i="6"/>
  <c r="AP1602" i="6"/>
  <c r="AP1570" i="6"/>
  <c r="AP1538" i="6"/>
  <c r="AP1506" i="6"/>
  <c r="AP1474" i="6"/>
  <c r="AP1442" i="6"/>
  <c r="AP1410" i="6"/>
  <c r="AP1378" i="6"/>
  <c r="AP1346" i="6"/>
  <c r="AP1314" i="6"/>
  <c r="AP1291" i="6"/>
  <c r="AP1270" i="6"/>
  <c r="AP1249" i="6"/>
  <c r="AP1227" i="6"/>
  <c r="AP1206" i="6"/>
  <c r="AP1185" i="6"/>
  <c r="AP1163" i="6"/>
  <c r="AP1142" i="6"/>
  <c r="AP1121" i="6"/>
  <c r="AP1099" i="6"/>
  <c r="AP1078" i="6"/>
  <c r="AP1057" i="6"/>
  <c r="AP1035" i="6"/>
  <c r="AP1014" i="6"/>
  <c r="AP993" i="6"/>
  <c r="AP971" i="6"/>
  <c r="AP950" i="6"/>
  <c r="AP929" i="6"/>
  <c r="AP907" i="6"/>
  <c r="AP886" i="6"/>
  <c r="AP865" i="6"/>
  <c r="AP843" i="6"/>
  <c r="AP822" i="6"/>
  <c r="AP801" i="6"/>
  <c r="AP779" i="6"/>
  <c r="AP763" i="6"/>
  <c r="AP753" i="6"/>
  <c r="AP742" i="6"/>
  <c r="AP731" i="6"/>
  <c r="AP721" i="6"/>
  <c r="AP710" i="6"/>
  <c r="AP699" i="6"/>
  <c r="AP689" i="6"/>
  <c r="AP678" i="6"/>
  <c r="AP667" i="6"/>
  <c r="AP657" i="6"/>
  <c r="AP646" i="6"/>
  <c r="AP635" i="6"/>
  <c r="AP625" i="6"/>
  <c r="AP614" i="6"/>
  <c r="AP606" i="6"/>
  <c r="AP598" i="6"/>
  <c r="AP590" i="6"/>
  <c r="AP582" i="6"/>
  <c r="AP574" i="6"/>
  <c r="AP566" i="6"/>
  <c r="AP558" i="6"/>
  <c r="AP550" i="6"/>
  <c r="AP542" i="6"/>
  <c r="AP534" i="6"/>
  <c r="AP526" i="6"/>
  <c r="AP518" i="6"/>
  <c r="AP510" i="6"/>
  <c r="AP502" i="6"/>
  <c r="AP494" i="6"/>
  <c r="AP486" i="6"/>
  <c r="AP478" i="6"/>
  <c r="AP470" i="6"/>
  <c r="AP462" i="6"/>
  <c r="AP454" i="6"/>
  <c r="AP446" i="6"/>
  <c r="AP438" i="6"/>
  <c r="AP430" i="6"/>
  <c r="AP422" i="6"/>
  <c r="AP414" i="6"/>
  <c r="AP406" i="6"/>
  <c r="AP398" i="6"/>
  <c r="AP390" i="6"/>
  <c r="AP382" i="6"/>
  <c r="AP374" i="6"/>
  <c r="AP366" i="6"/>
  <c r="AP358" i="6"/>
  <c r="AP350" i="6"/>
  <c r="AP342" i="6"/>
  <c r="AP334" i="6"/>
  <c r="AP326" i="6"/>
  <c r="AP318" i="6"/>
  <c r="AP310" i="6"/>
  <c r="AP302" i="6"/>
  <c r="AP294" i="6"/>
  <c r="AP286" i="6"/>
  <c r="AP278" i="6"/>
  <c r="AP270" i="6"/>
  <c r="AP262" i="6"/>
  <c r="AP254" i="6"/>
  <c r="AP246" i="6"/>
  <c r="AP238" i="6"/>
  <c r="AP230" i="6"/>
  <c r="AP222" i="6"/>
  <c r="AP214" i="6"/>
  <c r="AP206" i="6"/>
  <c r="AP198" i="6"/>
  <c r="AP190" i="6"/>
  <c r="AP182" i="6"/>
  <c r="AP174" i="6"/>
  <c r="AP166" i="6"/>
  <c r="AP158" i="6"/>
  <c r="AP150" i="6"/>
  <c r="AP142" i="6"/>
  <c r="AP134" i="6"/>
  <c r="AP126" i="6"/>
  <c r="AP118" i="6"/>
  <c r="AP110" i="6"/>
  <c r="AP102" i="6"/>
  <c r="AP94" i="6"/>
  <c r="AP86" i="6"/>
  <c r="AP78" i="6"/>
  <c r="AP70" i="6"/>
  <c r="AP62" i="6"/>
  <c r="AP54" i="6"/>
  <c r="AP46" i="6"/>
  <c r="AP38" i="6"/>
  <c r="AP30" i="6"/>
  <c r="AP22" i="6"/>
  <c r="AP14" i="6"/>
  <c r="AP6" i="6"/>
  <c r="AP3792" i="6"/>
  <c r="AP3489" i="6"/>
  <c r="AP3307" i="6"/>
  <c r="AP3158" i="6"/>
  <c r="AP3030" i="6"/>
  <c r="AP2918" i="6"/>
  <c r="AP2833" i="6"/>
  <c r="AP2747" i="6"/>
  <c r="AP2662" i="6"/>
  <c r="AP2582" i="6"/>
  <c r="AP2525" i="6"/>
  <c r="AP3706" i="6"/>
  <c r="AP3265" i="6"/>
  <c r="AP2998" i="6"/>
  <c r="AP2811" i="6"/>
  <c r="AP2641" i="6"/>
  <c r="AP2510" i="6"/>
  <c r="AP2443" i="6"/>
  <c r="AP2379" i="6"/>
  <c r="AP2326" i="6"/>
  <c r="AP2272" i="6"/>
  <c r="AP2208" i="6"/>
  <c r="AP2155" i="6"/>
  <c r="AP2102" i="6"/>
  <c r="AP2038" i="6"/>
  <c r="AP1984" i="6"/>
  <c r="AP1931" i="6"/>
  <c r="AP1867" i="6"/>
  <c r="AP1814" i="6"/>
  <c r="AP1770" i="6"/>
  <c r="AP1722" i="6"/>
  <c r="AP1682" i="6"/>
  <c r="AP1642" i="6"/>
  <c r="AP1594" i="6"/>
  <c r="AP1554" i="6"/>
  <c r="AP1514" i="6"/>
  <c r="AP1466" i="6"/>
  <c r="AP1426" i="6"/>
  <c r="AP1386" i="6"/>
  <c r="AP1338" i="6"/>
  <c r="AP1302" i="6"/>
  <c r="AP1275" i="6"/>
  <c r="AP1243" i="6"/>
  <c r="AP1217" i="6"/>
  <c r="AP1190" i="6"/>
  <c r="AP1158" i="6"/>
  <c r="AP1131" i="6"/>
  <c r="AP1105" i="6"/>
  <c r="AP1073" i="6"/>
  <c r="AP1046" i="6"/>
  <c r="AP1019" i="6"/>
  <c r="AP987" i="6"/>
  <c r="AP961" i="6"/>
  <c r="AP934" i="6"/>
  <c r="AP902" i="6"/>
  <c r="AP875" i="6"/>
  <c r="AP849" i="6"/>
  <c r="AP817" i="6"/>
  <c r="AP790" i="6"/>
  <c r="AP765" i="6"/>
  <c r="AP749" i="6"/>
  <c r="AP737" i="6"/>
  <c r="AP722" i="6"/>
  <c r="AP706" i="6"/>
  <c r="AP694" i="6"/>
  <c r="AP679" i="6"/>
  <c r="AP663" i="6"/>
  <c r="AP651" i="6"/>
  <c r="AP637" i="6"/>
  <c r="AP621" i="6"/>
  <c r="AP610" i="6"/>
  <c r="AP599" i="6"/>
  <c r="AP587" i="6"/>
  <c r="AP578" i="6"/>
  <c r="AP567" i="6"/>
  <c r="AP555" i="6"/>
  <c r="AP546" i="6"/>
  <c r="AP535" i="6"/>
  <c r="AP523" i="6"/>
  <c r="AP514" i="6"/>
  <c r="AP503" i="6"/>
  <c r="AP491" i="6"/>
  <c r="AP482" i="6"/>
  <c r="AP471" i="6"/>
  <c r="AP459" i="6"/>
  <c r="AP450" i="6"/>
  <c r="AP439" i="6"/>
  <c r="AP427" i="6"/>
  <c r="AP418" i="6"/>
  <c r="AP407" i="6"/>
  <c r="AP395" i="6"/>
  <c r="AP386" i="6"/>
  <c r="AP375" i="6"/>
  <c r="AP363" i="6"/>
  <c r="AP354" i="6"/>
  <c r="AP343" i="6"/>
  <c r="AP331" i="6"/>
  <c r="AP322" i="6"/>
  <c r="AP311" i="6"/>
  <c r="AP299" i="6"/>
  <c r="AP290" i="6"/>
  <c r="AP279" i="6"/>
  <c r="AP267" i="6"/>
  <c r="AP258" i="6"/>
  <c r="AP247" i="6"/>
  <c r="AP235" i="6"/>
  <c r="AP226" i="6"/>
  <c r="AP215" i="6"/>
  <c r="AP203" i="6"/>
  <c r="AP194" i="6"/>
  <c r="AP183" i="6"/>
  <c r="AP171" i="6"/>
  <c r="AP162" i="6"/>
  <c r="AP151" i="6"/>
  <c r="AP139" i="6"/>
  <c r="AP130" i="6"/>
  <c r="AP119" i="6"/>
  <c r="AP107" i="6"/>
  <c r="AP98" i="6"/>
  <c r="AP87" i="6"/>
  <c r="AP75" i="6"/>
  <c r="AP66" i="6"/>
  <c r="AP55" i="6"/>
  <c r="AP43" i="6"/>
  <c r="AP34" i="6"/>
  <c r="AP23" i="6"/>
  <c r="AP11" i="6"/>
  <c r="AP2" i="6"/>
  <c r="AP571" i="6"/>
  <c r="AP443" i="6"/>
  <c r="AP411" i="6"/>
  <c r="AP391" i="6"/>
  <c r="AP370" i="6"/>
  <c r="AP347" i="6"/>
  <c r="AP327" i="6"/>
  <c r="AP306" i="6"/>
  <c r="AP283" i="6"/>
  <c r="AP263" i="6"/>
  <c r="AP242" i="6"/>
  <c r="AP219" i="6"/>
  <c r="AP187" i="6"/>
  <c r="AP167" i="6"/>
  <c r="AP146" i="6"/>
  <c r="AP123" i="6"/>
  <c r="AP103" i="6"/>
  <c r="AP82" i="6"/>
  <c r="AP50" i="6"/>
  <c r="AP39" i="6"/>
  <c r="AP18" i="6"/>
  <c r="AP2112" i="6"/>
  <c r="AP1888" i="6"/>
  <c r="AP1778" i="6"/>
  <c r="AP1690" i="6"/>
  <c r="AP1610" i="6"/>
  <c r="AP1522" i="6"/>
  <c r="AP1434" i="6"/>
  <c r="AP1354" i="6"/>
  <c r="AP1281" i="6"/>
  <c r="AP1222" i="6"/>
  <c r="AP1169" i="6"/>
  <c r="AP1083" i="6"/>
  <c r="AP1025" i="6"/>
  <c r="AP966" i="6"/>
  <c r="AP939" i="6"/>
  <c r="AP881" i="6"/>
  <c r="AP827" i="6"/>
  <c r="AP769" i="6"/>
  <c r="AP738" i="6"/>
  <c r="AP711" i="6"/>
  <c r="AP669" i="6"/>
  <c r="AP641" i="6"/>
  <c r="AP611" i="6"/>
  <c r="AP579" i="6"/>
  <c r="AP559" i="6"/>
  <c r="AP495" i="6"/>
  <c r="AP463" i="6"/>
  <c r="AP442" i="6"/>
  <c r="AP419" i="6"/>
  <c r="AP387" i="6"/>
  <c r="AP367" i="6"/>
  <c r="AP346" i="6"/>
  <c r="AP323" i="6"/>
  <c r="AP291" i="6"/>
  <c r="AP259" i="6"/>
  <c r="AP239" i="6"/>
  <c r="AP218" i="6"/>
  <c r="AP195" i="6"/>
  <c r="AP163" i="6"/>
  <c r="AP143" i="6"/>
  <c r="AP122" i="6"/>
  <c r="AP99" i="6"/>
  <c r="AP79" i="6"/>
  <c r="AP58" i="6"/>
  <c r="AP26" i="6"/>
  <c r="AP3" i="6"/>
  <c r="AP3621" i="6"/>
  <c r="AP3222" i="6"/>
  <c r="AP2966" i="6"/>
  <c r="AP2790" i="6"/>
  <c r="AP2619" i="6"/>
  <c r="AP2497" i="6"/>
  <c r="AP2422" i="6"/>
  <c r="AP2368" i="6"/>
  <c r="AP2315" i="6"/>
  <c r="AP2251" i="6"/>
  <c r="AP2198" i="6"/>
  <c r="AP2144" i="6"/>
  <c r="AP2080" i="6"/>
  <c r="AP2027" i="6"/>
  <c r="AP1974" i="6"/>
  <c r="AP1910" i="6"/>
  <c r="AP1856" i="6"/>
  <c r="AP1803" i="6"/>
  <c r="AP1754" i="6"/>
  <c r="AP1714" i="6"/>
  <c r="AP1674" i="6"/>
  <c r="AP1626" i="6"/>
  <c r="AP1586" i="6"/>
  <c r="AP1546" i="6"/>
  <c r="AP1498" i="6"/>
  <c r="AP1458" i="6"/>
  <c r="AP1418" i="6"/>
  <c r="AP1370" i="6"/>
  <c r="AP1330" i="6"/>
  <c r="AP1297" i="6"/>
  <c r="AP1265" i="6"/>
  <c r="AP1238" i="6"/>
  <c r="AP1211" i="6"/>
  <c r="AP1179" i="6"/>
  <c r="AP1153" i="6"/>
  <c r="AP1126" i="6"/>
  <c r="AP1094" i="6"/>
  <c r="AP1067" i="6"/>
  <c r="AP1041" i="6"/>
  <c r="AP1009" i="6"/>
  <c r="AP982" i="6"/>
  <c r="AP955" i="6"/>
  <c r="AP923" i="6"/>
  <c r="AP897" i="6"/>
  <c r="AP870" i="6"/>
  <c r="AP838" i="6"/>
  <c r="AP811" i="6"/>
  <c r="AP785" i="6"/>
  <c r="AP759" i="6"/>
  <c r="AP747" i="6"/>
  <c r="AP733" i="6"/>
  <c r="AP717" i="6"/>
  <c r="AP705" i="6"/>
  <c r="AP690" i="6"/>
  <c r="AP674" i="6"/>
  <c r="AP662" i="6"/>
  <c r="AP647" i="6"/>
  <c r="AP631" i="6"/>
  <c r="AP619" i="6"/>
  <c r="AP607" i="6"/>
  <c r="AP595" i="6"/>
  <c r="AP586" i="6"/>
  <c r="AP575" i="6"/>
  <c r="AP563" i="6"/>
  <c r="AP554" i="6"/>
  <c r="AP543" i="6"/>
  <c r="AP531" i="6"/>
  <c r="AP522" i="6"/>
  <c r="AP511" i="6"/>
  <c r="AP499" i="6"/>
  <c r="AP490" i="6"/>
  <c r="AP479" i="6"/>
  <c r="AP467" i="6"/>
  <c r="AP458" i="6"/>
  <c r="AP447" i="6"/>
  <c r="AP435" i="6"/>
  <c r="AP426" i="6"/>
  <c r="AP415" i="6"/>
  <c r="AP403" i="6"/>
  <c r="AP394" i="6"/>
  <c r="AP383" i="6"/>
  <c r="AP371" i="6"/>
  <c r="AP362" i="6"/>
  <c r="AP351" i="6"/>
  <c r="AP339" i="6"/>
  <c r="AP330" i="6"/>
  <c r="AP319" i="6"/>
  <c r="AP307" i="6"/>
  <c r="AP298" i="6"/>
  <c r="AP287" i="6"/>
  <c r="AP275" i="6"/>
  <c r="AP266" i="6"/>
  <c r="AP255" i="6"/>
  <c r="AP243" i="6"/>
  <c r="AP234" i="6"/>
  <c r="AP223" i="6"/>
  <c r="AP211" i="6"/>
  <c r="AP202" i="6"/>
  <c r="AP191" i="6"/>
  <c r="AP179" i="6"/>
  <c r="AP170" i="6"/>
  <c r="AP159" i="6"/>
  <c r="AP147" i="6"/>
  <c r="AP138" i="6"/>
  <c r="AP127" i="6"/>
  <c r="AP115" i="6"/>
  <c r="AP106" i="6"/>
  <c r="AP95" i="6"/>
  <c r="AP83" i="6"/>
  <c r="AP74" i="6"/>
  <c r="AP63" i="6"/>
  <c r="AP51" i="6"/>
  <c r="AP42" i="6"/>
  <c r="AP31" i="6"/>
  <c r="AP19" i="6"/>
  <c r="AP10" i="6"/>
  <c r="AP3435" i="6"/>
  <c r="AP3126" i="6"/>
  <c r="AP2897" i="6"/>
  <c r="AP2726" i="6"/>
  <c r="AP2567" i="6"/>
  <c r="AP2467" i="6"/>
  <c r="AP2411" i="6"/>
  <c r="AP2358" i="6"/>
  <c r="AP2294" i="6"/>
  <c r="AP2240" i="6"/>
  <c r="AP2187" i="6"/>
  <c r="AP2123" i="6"/>
  <c r="AP2070" i="6"/>
  <c r="AP2016" i="6"/>
  <c r="AP1952" i="6"/>
  <c r="AP1899" i="6"/>
  <c r="AP1846" i="6"/>
  <c r="AP1786" i="6"/>
  <c r="AP1746" i="6"/>
  <c r="AP1706" i="6"/>
  <c r="AP1658" i="6"/>
  <c r="AP1618" i="6"/>
  <c r="AP1578" i="6"/>
  <c r="AP1530" i="6"/>
  <c r="AP1490" i="6"/>
  <c r="AP1450" i="6"/>
  <c r="AP1402" i="6"/>
  <c r="AP1362" i="6"/>
  <c r="AP1322" i="6"/>
  <c r="AP1286" i="6"/>
  <c r="AP1259" i="6"/>
  <c r="AP1233" i="6"/>
  <c r="AP1201" i="6"/>
  <c r="AP1174" i="6"/>
  <c r="AP1147" i="6"/>
  <c r="AP1115" i="6"/>
  <c r="AP1089" i="6"/>
  <c r="AP1062" i="6"/>
  <c r="AP1030" i="6"/>
  <c r="AP1003" i="6"/>
  <c r="AP977" i="6"/>
  <c r="AP945" i="6"/>
  <c r="AP918" i="6"/>
  <c r="AP891" i="6"/>
  <c r="AP859" i="6"/>
  <c r="AP833" i="6"/>
  <c r="AP806" i="6"/>
  <c r="AP774" i="6"/>
  <c r="AP758" i="6"/>
  <c r="AP743" i="6"/>
  <c r="AP727" i="6"/>
  <c r="AP715" i="6"/>
  <c r="AP701" i="6"/>
  <c r="AP685" i="6"/>
  <c r="AP673" i="6"/>
  <c r="AP658" i="6"/>
  <c r="AP642" i="6"/>
  <c r="AP630" i="6"/>
  <c r="AP615" i="6"/>
  <c r="AP603" i="6"/>
  <c r="AP594" i="6"/>
  <c r="AP583" i="6"/>
  <c r="AP562" i="6"/>
  <c r="AP551" i="6"/>
  <c r="AP539" i="6"/>
  <c r="AP530" i="6"/>
  <c r="AP519" i="6"/>
  <c r="AP507" i="6"/>
  <c r="AP498" i="6"/>
  <c r="AP487" i="6"/>
  <c r="AP475" i="6"/>
  <c r="AP466" i="6"/>
  <c r="AP455" i="6"/>
  <c r="AP434" i="6"/>
  <c r="AP423" i="6"/>
  <c r="AP402" i="6"/>
  <c r="AP379" i="6"/>
  <c r="AP359" i="6"/>
  <c r="AP338" i="6"/>
  <c r="AP315" i="6"/>
  <c r="AP295" i="6"/>
  <c r="AP274" i="6"/>
  <c r="AP251" i="6"/>
  <c r="AP231" i="6"/>
  <c r="AP210" i="6"/>
  <c r="AP199" i="6"/>
  <c r="AP178" i="6"/>
  <c r="AP155" i="6"/>
  <c r="AP135" i="6"/>
  <c r="AP114" i="6"/>
  <c r="AP91" i="6"/>
  <c r="AP71" i="6"/>
  <c r="AP59" i="6"/>
  <c r="AP27" i="6"/>
  <c r="AP7" i="6"/>
  <c r="AP3393" i="6"/>
  <c r="AP3094" i="6"/>
  <c r="AP2875" i="6"/>
  <c r="AP2705" i="6"/>
  <c r="AP2553" i="6"/>
  <c r="AP2454" i="6"/>
  <c r="AP2400" i="6"/>
  <c r="AP2336" i="6"/>
  <c r="AP2283" i="6"/>
  <c r="AP2230" i="6"/>
  <c r="AP2166" i="6"/>
  <c r="AP2059" i="6"/>
  <c r="AP1995" i="6"/>
  <c r="AP1942" i="6"/>
  <c r="AP1824" i="6"/>
  <c r="AP1738" i="6"/>
  <c r="AP1650" i="6"/>
  <c r="AP1562" i="6"/>
  <c r="AP1482" i="6"/>
  <c r="AP1394" i="6"/>
  <c r="AP1307" i="6"/>
  <c r="AP1254" i="6"/>
  <c r="AP1195" i="6"/>
  <c r="AP1137" i="6"/>
  <c r="AP1110" i="6"/>
  <c r="AP1051" i="6"/>
  <c r="AP998" i="6"/>
  <c r="AP913" i="6"/>
  <c r="AP854" i="6"/>
  <c r="AP795" i="6"/>
  <c r="AP754" i="6"/>
  <c r="AP726" i="6"/>
  <c r="AP695" i="6"/>
  <c r="AP683" i="6"/>
  <c r="AP653" i="6"/>
  <c r="AP626" i="6"/>
  <c r="AP602" i="6"/>
  <c r="AP591" i="6"/>
  <c r="AP570" i="6"/>
  <c r="AP547" i="6"/>
  <c r="AP538" i="6"/>
  <c r="AP527" i="6"/>
  <c r="AP515" i="6"/>
  <c r="AP506" i="6"/>
  <c r="AP483" i="6"/>
  <c r="AP474" i="6"/>
  <c r="AP451" i="6"/>
  <c r="AP431" i="6"/>
  <c r="AP410" i="6"/>
  <c r="AP399" i="6"/>
  <c r="AP378" i="6"/>
  <c r="AP355" i="6"/>
  <c r="AP335" i="6"/>
  <c r="AP314" i="6"/>
  <c r="AP303" i="6"/>
  <c r="AP282" i="6"/>
  <c r="AP271" i="6"/>
  <c r="AP250" i="6"/>
  <c r="AP227" i="6"/>
  <c r="AP207" i="6"/>
  <c r="AP186" i="6"/>
  <c r="AP175" i="6"/>
  <c r="AP154" i="6"/>
  <c r="AP131" i="6"/>
  <c r="AP111" i="6"/>
  <c r="AP90" i="6"/>
  <c r="AP67" i="6"/>
  <c r="AP47" i="6"/>
  <c r="AP35" i="6"/>
  <c r="AP15" i="6"/>
  <c r="O6" i="6"/>
  <c r="V6" i="6" s="1"/>
  <c r="W6" i="6" s="1"/>
  <c r="D57" i="20"/>
  <c r="D1" i="20"/>
  <c r="B57" i="20"/>
  <c r="I121" i="16"/>
  <c r="I129" i="16"/>
  <c r="D58" i="20"/>
  <c r="I122" i="16"/>
  <c r="C57" i="20"/>
  <c r="K1" i="20"/>
  <c r="B1" i="20"/>
  <c r="N58" i="12"/>
  <c r="L58" i="20"/>
  <c r="B59" i="20"/>
  <c r="H63" i="12"/>
  <c r="M64" i="20"/>
  <c r="C58" i="20"/>
  <c r="X58" i="20"/>
  <c r="B59" i="12"/>
  <c r="X64" i="20"/>
  <c r="C59" i="20"/>
  <c r="C1" i="20"/>
  <c r="B58" i="20"/>
  <c r="R138" i="4"/>
  <c r="AS67" i="7"/>
  <c r="AS68" i="7"/>
  <c r="AA54" i="7"/>
  <c r="AE54" i="7"/>
  <c r="AG22" i="7"/>
  <c r="AC22" i="7"/>
  <c r="AE35" i="7"/>
  <c r="AA35" i="7"/>
  <c r="AE20" i="7"/>
  <c r="AA20" i="7"/>
  <c r="E181" i="13"/>
  <c r="E346" i="13"/>
  <c r="E345" i="13"/>
  <c r="E182" i="13"/>
  <c r="P5" i="6"/>
  <c r="Q4" i="6"/>
  <c r="E1" i="24"/>
  <c r="I56" i="16"/>
  <c r="M121" i="4"/>
  <c r="M119" i="4"/>
  <c r="L118" i="4"/>
  <c r="L122" i="4"/>
  <c r="M117" i="4"/>
  <c r="L117" i="4"/>
  <c r="L116" i="4"/>
  <c r="M116" i="4"/>
  <c r="L119" i="4"/>
  <c r="L121" i="4"/>
  <c r="M118" i="4"/>
  <c r="M122" i="4"/>
  <c r="M54" i="4"/>
  <c r="L54" i="4"/>
  <c r="E178" i="13"/>
  <c r="E472" i="13"/>
  <c r="E375" i="13"/>
  <c r="E462" i="13"/>
  <c r="E318" i="13"/>
  <c r="E426" i="13"/>
  <c r="E235" i="13"/>
  <c r="E263" i="13"/>
  <c r="E288" i="13"/>
  <c r="E399" i="13"/>
  <c r="E198" i="13"/>
  <c r="E169" i="13"/>
  <c r="E308" i="13"/>
  <c r="E298" i="13"/>
  <c r="E362" i="13"/>
  <c r="E262" i="13"/>
  <c r="E237" i="13"/>
  <c r="E211" i="13"/>
  <c r="E341" i="13"/>
  <c r="E482" i="13"/>
  <c r="E179" i="13"/>
  <c r="E427" i="13"/>
  <c r="E452" i="13"/>
  <c r="E342" i="13"/>
  <c r="E177" i="13"/>
  <c r="E401" i="13"/>
  <c r="E343" i="13"/>
  <c r="E348" i="13"/>
  <c r="AS65" i="7"/>
  <c r="E189" i="13"/>
  <c r="AS57" i="7"/>
  <c r="AS61" i="7"/>
  <c r="AS63" i="7"/>
  <c r="AS60" i="7"/>
  <c r="AS64" i="7"/>
  <c r="E273" i="13"/>
  <c r="E195" i="13"/>
  <c r="E172" i="13"/>
  <c r="AS56" i="7"/>
  <c r="AS62" i="7"/>
  <c r="AS58" i="7"/>
  <c r="AS59" i="7"/>
  <c r="AG118" i="15"/>
  <c r="G118" i="15" s="1"/>
  <c r="AG66" i="3"/>
  <c r="M55" i="4"/>
  <c r="Y121" i="16"/>
  <c r="H122" i="16"/>
  <c r="F122" i="16"/>
  <c r="H121" i="16"/>
  <c r="K116" i="16"/>
  <c r="B116" i="16"/>
  <c r="D129" i="16"/>
  <c r="D116" i="16"/>
  <c r="D56" i="16"/>
  <c r="B112" i="16"/>
  <c r="B129" i="16"/>
  <c r="B113" i="16"/>
  <c r="B114" i="16"/>
  <c r="G56" i="16"/>
  <c r="G129" i="16"/>
  <c r="E129" i="16"/>
  <c r="H116" i="16"/>
  <c r="H129" i="16"/>
  <c r="K122" i="16"/>
  <c r="K129" i="16"/>
  <c r="F116" i="16"/>
  <c r="F129" i="16"/>
  <c r="J121" i="16"/>
  <c r="J129" i="16"/>
  <c r="C129" i="16"/>
  <c r="N137" i="19"/>
  <c r="N136" i="19" s="1"/>
  <c r="P137" i="19"/>
  <c r="O137" i="19"/>
  <c r="O156" i="19"/>
  <c r="O118" i="19"/>
  <c r="J122" i="16"/>
  <c r="N156" i="19"/>
  <c r="N155" i="19" s="1"/>
  <c r="F56" i="16"/>
  <c r="N175" i="19"/>
  <c r="H63" i="20"/>
  <c r="K121" i="16"/>
  <c r="H1" i="20"/>
  <c r="F64" i="20"/>
  <c r="T121" i="16"/>
  <c r="T113" i="16"/>
  <c r="T122" i="16"/>
  <c r="T116" i="16"/>
  <c r="T114" i="16"/>
  <c r="J63" i="12"/>
  <c r="J64" i="12"/>
  <c r="O59" i="20"/>
  <c r="O63" i="20"/>
  <c r="O64" i="20"/>
  <c r="O1" i="20"/>
  <c r="O58" i="20"/>
  <c r="N1" i="20"/>
  <c r="N59" i="20"/>
  <c r="N58" i="20"/>
  <c r="N63" i="20"/>
  <c r="L64" i="20"/>
  <c r="L63" i="20"/>
  <c r="E1" i="20"/>
  <c r="E63" i="20"/>
  <c r="E64" i="20"/>
  <c r="Q122" i="16"/>
  <c r="Q121" i="16"/>
  <c r="C116" i="16"/>
  <c r="C113" i="16"/>
  <c r="C56" i="16"/>
  <c r="C112" i="16"/>
  <c r="C114" i="16"/>
  <c r="I64" i="20"/>
  <c r="I1" i="20"/>
  <c r="I63" i="12"/>
  <c r="I64" i="12"/>
  <c r="L1" i="20"/>
  <c r="I175" i="19"/>
  <c r="I63" i="20"/>
  <c r="Z122" i="16"/>
  <c r="Z113" i="16"/>
  <c r="Z121" i="16"/>
  <c r="Z114" i="16"/>
  <c r="L58" i="12"/>
  <c r="L63" i="12"/>
  <c r="L59" i="12"/>
  <c r="L64" i="12"/>
  <c r="D59" i="12"/>
  <c r="D57" i="12"/>
  <c r="D58" i="12"/>
  <c r="O59" i="12"/>
  <c r="O63" i="12"/>
  <c r="O58" i="12"/>
  <c r="O64" i="12"/>
  <c r="R122" i="16"/>
  <c r="P156" i="19"/>
  <c r="P175" i="19"/>
  <c r="G116" i="16"/>
  <c r="G121" i="16"/>
  <c r="G63" i="20"/>
  <c r="G1" i="20"/>
  <c r="K64" i="12"/>
  <c r="K63" i="12"/>
  <c r="J1" i="20"/>
  <c r="J63" i="20"/>
  <c r="C59" i="12"/>
  <c r="C57" i="12"/>
  <c r="C58" i="12"/>
  <c r="B57" i="12"/>
  <c r="B58" i="12"/>
  <c r="P63" i="12"/>
  <c r="P64" i="12"/>
  <c r="P59" i="12"/>
  <c r="P58" i="12"/>
  <c r="G63" i="12"/>
  <c r="E122" i="16"/>
  <c r="E121" i="16"/>
  <c r="E116" i="16"/>
  <c r="E56" i="16"/>
  <c r="T64" i="12"/>
  <c r="T58" i="12"/>
  <c r="T63" i="12"/>
  <c r="T59" i="12"/>
  <c r="M58" i="12"/>
  <c r="M59" i="12"/>
  <c r="Y122" i="16"/>
  <c r="Y114" i="16"/>
  <c r="S116" i="16"/>
  <c r="S121" i="16"/>
  <c r="E63" i="12"/>
  <c r="E64" i="12"/>
  <c r="P63" i="20"/>
  <c r="P59" i="20"/>
  <c r="P1" i="20"/>
  <c r="P64" i="20"/>
  <c r="P58" i="20"/>
  <c r="M58" i="20"/>
  <c r="M1" i="20"/>
  <c r="X63" i="20"/>
  <c r="X59" i="20"/>
  <c r="N59" i="12"/>
  <c r="I156" i="19"/>
  <c r="I155" i="19" s="1"/>
  <c r="I118" i="19"/>
  <c r="E388" i="13"/>
  <c r="E253" i="13"/>
  <c r="E214" i="13"/>
  <c r="E216" i="13"/>
  <c r="E208" i="13"/>
  <c r="E436" i="13"/>
  <c r="E234" i="13"/>
  <c r="E446" i="13"/>
  <c r="E338" i="13"/>
  <c r="E467" i="13"/>
  <c r="E257" i="13"/>
  <c r="E196" i="13"/>
  <c r="AS33" i="7"/>
  <c r="E186" i="13"/>
  <c r="E460" i="13"/>
  <c r="E210" i="13"/>
  <c r="AS41" i="7"/>
  <c r="E280" i="13"/>
  <c r="AS55" i="7"/>
  <c r="AS66" i="7"/>
  <c r="E240" i="13"/>
  <c r="E454" i="13"/>
  <c r="E464" i="13"/>
  <c r="E264" i="13"/>
  <c r="E370" i="13"/>
  <c r="AS9" i="7"/>
  <c r="E415" i="13"/>
  <c r="E306" i="13"/>
  <c r="AS35" i="7"/>
  <c r="E227" i="13"/>
  <c r="AS15" i="7"/>
  <c r="E445" i="13"/>
  <c r="E269" i="13"/>
  <c r="E233" i="13"/>
  <c r="E228" i="13"/>
  <c r="E421" i="13"/>
  <c r="E205" i="13"/>
  <c r="E258" i="13"/>
  <c r="E185" i="13"/>
  <c r="E236" i="13"/>
  <c r="E357" i="13"/>
  <c r="E439" i="13"/>
  <c r="E394" i="13"/>
  <c r="E433" i="13"/>
  <c r="E435" i="13"/>
  <c r="E365" i="13"/>
  <c r="E201" i="13"/>
  <c r="E300" i="13"/>
  <c r="E239" i="13"/>
  <c r="E220" i="13"/>
  <c r="V77" i="2"/>
  <c r="R78" i="2"/>
  <c r="E295" i="13"/>
  <c r="AS43" i="7"/>
  <c r="AS2" i="7"/>
  <c r="E438" i="13"/>
  <c r="E292" i="13"/>
  <c r="E277" i="13"/>
  <c r="E319" i="13"/>
  <c r="E245" i="13"/>
  <c r="E392" i="13"/>
  <c r="E377" i="13"/>
  <c r="E441" i="13"/>
  <c r="E336" i="13"/>
  <c r="E391" i="13"/>
  <c r="E215" i="13"/>
  <c r="E471" i="13"/>
  <c r="AS38" i="7"/>
  <c r="AS3" i="7"/>
  <c r="E479" i="13"/>
  <c r="E267" i="13"/>
  <c r="E403" i="13"/>
  <c r="E270" i="13"/>
  <c r="E437" i="13"/>
  <c r="E317" i="13"/>
  <c r="E261" i="13"/>
  <c r="E354" i="13"/>
  <c r="E183" i="13"/>
  <c r="E363" i="13"/>
  <c r="E358" i="13"/>
  <c r="E250" i="13"/>
  <c r="E242" i="13"/>
  <c r="E428" i="13"/>
  <c r="E209" i="13"/>
  <c r="E344" i="13"/>
  <c r="AS21" i="7"/>
  <c r="E371" i="13"/>
  <c r="E296" i="13"/>
  <c r="AS39" i="7"/>
  <c r="AS17" i="7"/>
  <c r="E408" i="13"/>
  <c r="E384" i="13"/>
  <c r="AS23" i="7"/>
  <c r="E369" i="13"/>
  <c r="AS19" i="7"/>
  <c r="E456" i="13"/>
  <c r="E219" i="13"/>
  <c r="AS27" i="7"/>
  <c r="E272" i="13"/>
  <c r="E188" i="13"/>
  <c r="AS52" i="7"/>
  <c r="AS6" i="7"/>
  <c r="E307" i="13"/>
  <c r="E469" i="13"/>
  <c r="E190" i="13"/>
  <c r="E315" i="13"/>
  <c r="E305" i="13"/>
  <c r="E455" i="13"/>
  <c r="E278" i="13"/>
  <c r="E425" i="13"/>
  <c r="E231" i="13"/>
  <c r="E251" i="13"/>
  <c r="E314" i="13"/>
  <c r="E197" i="13"/>
  <c r="E194" i="13"/>
  <c r="E378" i="13"/>
  <c r="E229" i="13"/>
  <c r="E281" i="13"/>
  <c r="E173" i="13"/>
  <c r="F65" i="3"/>
  <c r="M63" i="20"/>
  <c r="M63" i="12"/>
  <c r="R121" i="16"/>
  <c r="L55" i="4"/>
  <c r="E434" i="13"/>
  <c r="E381" i="13"/>
  <c r="E380" i="13"/>
  <c r="E478" i="13"/>
  <c r="E260" i="13"/>
  <c r="AS32" i="7"/>
  <c r="E353" i="13"/>
  <c r="E382" i="13"/>
  <c r="E453" i="13"/>
  <c r="E243" i="13"/>
  <c r="E279" i="13"/>
  <c r="E395" i="13"/>
  <c r="E400" i="13"/>
  <c r="E304" i="13"/>
  <c r="E297" i="13"/>
  <c r="E170" i="13"/>
  <c r="E174" i="13"/>
  <c r="E432" i="13"/>
  <c r="E268" i="13"/>
  <c r="E451" i="13"/>
  <c r="E356" i="13"/>
  <c r="AS45" i="7"/>
  <c r="E468" i="13"/>
  <c r="AS37" i="7"/>
  <c r="E271" i="13"/>
  <c r="E207" i="13"/>
  <c r="E423" i="13"/>
  <c r="E404" i="13"/>
  <c r="E191" i="13"/>
  <c r="E450" i="13"/>
  <c r="E192" i="13"/>
  <c r="E402" i="13"/>
  <c r="E411" i="13"/>
  <c r="AS48" i="7"/>
  <c r="E255" i="13"/>
  <c r="E290" i="13"/>
  <c r="AS29" i="7"/>
  <c r="E470" i="13"/>
  <c r="E424" i="13"/>
  <c r="E246" i="13"/>
  <c r="E396" i="13"/>
  <c r="AS50" i="7"/>
  <c r="E287" i="13"/>
  <c r="E282" i="13"/>
  <c r="E373" i="13"/>
  <c r="E457" i="13"/>
  <c r="E247" i="13"/>
  <c r="E393" i="13"/>
  <c r="E419" i="13"/>
  <c r="E448" i="13"/>
  <c r="E417" i="13"/>
  <c r="AS16" i="7"/>
  <c r="E321" i="13"/>
  <c r="E226" i="13"/>
  <c r="E238" i="13"/>
  <c r="AS11" i="7"/>
  <c r="E465" i="13"/>
  <c r="E374" i="13"/>
  <c r="AS31" i="7"/>
  <c r="E431" i="13"/>
  <c r="AS49" i="7"/>
  <c r="E303" i="13"/>
  <c r="E376" i="13"/>
  <c r="E320" i="13"/>
  <c r="AS20" i="7"/>
  <c r="E244" i="13"/>
  <c r="E355" i="13"/>
  <c r="E352" i="13"/>
  <c r="E390" i="13"/>
  <c r="E347" i="13"/>
  <c r="AS47" i="7"/>
  <c r="E485" i="13"/>
  <c r="E249" i="13"/>
  <c r="AS51" i="7"/>
  <c r="E274" i="13"/>
  <c r="AS4" i="7"/>
  <c r="E422" i="13"/>
  <c r="E372" i="13"/>
  <c r="E299" i="13"/>
  <c r="E286" i="13"/>
  <c r="E361" i="13"/>
  <c r="AS18" i="7"/>
  <c r="E359" i="13"/>
  <c r="E184" i="13"/>
  <c r="E206" i="13"/>
  <c r="AS46" i="7"/>
  <c r="AS5" i="7"/>
  <c r="E224" i="13"/>
  <c r="E459" i="13"/>
  <c r="E218" i="13"/>
  <c r="E414" i="13"/>
  <c r="AS7" i="7"/>
  <c r="E337" i="13"/>
  <c r="AS13" i="7"/>
  <c r="AS12" i="7"/>
  <c r="E225" i="13"/>
  <c r="AS26" i="7"/>
  <c r="E203" i="13"/>
  <c r="E461" i="13"/>
  <c r="E379" i="13"/>
  <c r="AS44" i="7"/>
  <c r="E383" i="13"/>
  <c r="AS53" i="7"/>
  <c r="E212" i="13"/>
  <c r="E398" i="13"/>
  <c r="E483" i="13"/>
  <c r="E289" i="13"/>
  <c r="E276" i="13"/>
  <c r="E248" i="13"/>
  <c r="E302" i="13"/>
  <c r="AS34" i="7"/>
  <c r="AS30" i="7"/>
  <c r="E193" i="13"/>
  <c r="E176" i="13"/>
  <c r="AS25" i="7"/>
  <c r="E316" i="13"/>
  <c r="E364" i="13"/>
  <c r="E301" i="13"/>
  <c r="E293" i="13"/>
  <c r="E284" i="13"/>
  <c r="AS42" i="7"/>
  <c r="E221" i="13"/>
  <c r="E418" i="13"/>
  <c r="AS54" i="7"/>
  <c r="E232" i="13"/>
  <c r="E340" i="13"/>
  <c r="E463" i="13"/>
  <c r="E323" i="13"/>
  <c r="E385" i="13"/>
  <c r="E480" i="13"/>
  <c r="AS10" i="7"/>
  <c r="E413" i="13"/>
  <c r="E444" i="13"/>
  <c r="E202" i="13"/>
  <c r="AS40" i="7"/>
  <c r="E254" i="13"/>
  <c r="E213" i="13"/>
  <c r="E481" i="13"/>
  <c r="E443" i="13"/>
  <c r="E199" i="13"/>
  <c r="E410" i="13"/>
  <c r="E349" i="13"/>
  <c r="E265" i="13"/>
  <c r="E389" i="13"/>
  <c r="AS28" i="7"/>
  <c r="E466" i="13"/>
  <c r="AS24" i="7"/>
  <c r="AS8" i="7"/>
  <c r="E440" i="13"/>
  <c r="E266" i="13"/>
  <c r="E484" i="13"/>
  <c r="AS36" i="7"/>
  <c r="E366" i="13"/>
  <c r="E334" i="13"/>
  <c r="E442" i="13"/>
  <c r="AS14" i="7"/>
  <c r="AS22" i="7"/>
  <c r="E412" i="13"/>
  <c r="E430" i="13"/>
  <c r="E259" i="13"/>
  <c r="E230" i="13"/>
  <c r="E291" i="13"/>
  <c r="E275" i="13"/>
  <c r="E409" i="13"/>
  <c r="E397" i="13"/>
  <c r="E429" i="13"/>
  <c r="E180" i="13"/>
  <c r="E217" i="13"/>
  <c r="E350" i="13"/>
  <c r="E200" i="13"/>
  <c r="E360" i="13"/>
  <c r="E406" i="13"/>
  <c r="E367" i="13"/>
  <c r="E407" i="13"/>
  <c r="M137" i="19"/>
  <c r="M136" i="19" s="1"/>
  <c r="M175" i="19"/>
  <c r="M118" i="19"/>
  <c r="M117" i="19" s="1"/>
  <c r="M156" i="19"/>
  <c r="M155" i="19" s="1"/>
  <c r="E21" i="19" l="1"/>
  <c r="E97" i="19"/>
  <c r="E59" i="19"/>
  <c r="E73" i="19"/>
  <c r="E72" i="19"/>
  <c r="E27" i="19"/>
  <c r="E2" i="19"/>
  <c r="E71" i="19"/>
  <c r="E78" i="19"/>
  <c r="E77" i="19"/>
  <c r="E64" i="19"/>
  <c r="E81" i="19"/>
  <c r="E66" i="19"/>
  <c r="E65" i="19"/>
  <c r="E48" i="19"/>
  <c r="E12" i="19"/>
  <c r="E11" i="19"/>
  <c r="E92" i="19"/>
  <c r="E91" i="19"/>
  <c r="E10" i="19"/>
  <c r="E9" i="19"/>
  <c r="E19" i="19"/>
  <c r="E36" i="19"/>
  <c r="E29" i="19"/>
  <c r="E28" i="19"/>
  <c r="E26" i="19"/>
  <c r="E98" i="19"/>
  <c r="E55" i="19"/>
  <c r="E74" i="19"/>
  <c r="E67" i="19"/>
  <c r="E8" i="19"/>
  <c r="E76" i="19"/>
  <c r="E38" i="19"/>
  <c r="E95" i="19"/>
  <c r="E33" i="19"/>
  <c r="E51" i="19"/>
  <c r="E30" i="19"/>
  <c r="E60" i="19"/>
  <c r="E62" i="19"/>
  <c r="E34" i="19"/>
  <c r="E37" i="19"/>
  <c r="E61" i="19"/>
  <c r="E68" i="19"/>
  <c r="E40" i="19"/>
  <c r="E35" i="19"/>
  <c r="E7" i="19"/>
  <c r="E42" i="19"/>
  <c r="E93" i="19"/>
  <c r="E54" i="19"/>
  <c r="E52" i="19"/>
  <c r="E96" i="19"/>
  <c r="E39" i="19"/>
  <c r="E94" i="19"/>
  <c r="E53" i="19"/>
  <c r="D55" i="19"/>
  <c r="D98" i="19"/>
  <c r="D72" i="19"/>
  <c r="D59" i="19"/>
  <c r="D97" i="19"/>
  <c r="D30" i="19"/>
  <c r="D21" i="19"/>
  <c r="D73" i="19"/>
  <c r="D60" i="19"/>
  <c r="D62" i="19"/>
  <c r="K30" i="19"/>
  <c r="K21" i="19"/>
  <c r="K98" i="19"/>
  <c r="K97" i="19"/>
  <c r="K60" i="19"/>
  <c r="K59" i="19"/>
  <c r="K55" i="19"/>
  <c r="K73" i="19"/>
  <c r="K62" i="19"/>
  <c r="K72" i="19"/>
  <c r="K74" i="19"/>
  <c r="K27" i="19"/>
  <c r="K34" i="19"/>
  <c r="K3" i="19"/>
  <c r="K67" i="19"/>
  <c r="K2" i="19"/>
  <c r="K37" i="19"/>
  <c r="K71" i="19"/>
  <c r="K8" i="19"/>
  <c r="K78" i="19"/>
  <c r="K61" i="19"/>
  <c r="K77" i="19"/>
  <c r="K76" i="19"/>
  <c r="K64" i="19"/>
  <c r="K68" i="19"/>
  <c r="K81" i="19"/>
  <c r="K96" i="19"/>
  <c r="K40" i="19"/>
  <c r="K39" i="19"/>
  <c r="K35" i="19"/>
  <c r="K38" i="19"/>
  <c r="K7" i="19"/>
  <c r="K95" i="19"/>
  <c r="K42" i="19"/>
  <c r="K94" i="19"/>
  <c r="K93" i="19"/>
  <c r="K33" i="19"/>
  <c r="K54" i="19"/>
  <c r="K53" i="19"/>
  <c r="K52" i="19"/>
  <c r="K51" i="19"/>
  <c r="K12" i="19"/>
  <c r="K92" i="19"/>
  <c r="K91" i="19"/>
  <c r="K10" i="19"/>
  <c r="K29" i="19"/>
  <c r="K26" i="19"/>
  <c r="K66" i="19"/>
  <c r="K65" i="19"/>
  <c r="K48" i="19"/>
  <c r="K11" i="19"/>
  <c r="K9" i="19"/>
  <c r="K19" i="19"/>
  <c r="K36" i="19"/>
  <c r="K28" i="19"/>
  <c r="J30" i="19"/>
  <c r="J98" i="19"/>
  <c r="J60" i="19"/>
  <c r="J55" i="19"/>
  <c r="J62" i="19"/>
  <c r="J74" i="19"/>
  <c r="J34" i="19"/>
  <c r="J67" i="19"/>
  <c r="J37" i="19"/>
  <c r="J8" i="19"/>
  <c r="J61" i="19"/>
  <c r="J76" i="19"/>
  <c r="J68" i="19"/>
  <c r="J96" i="19"/>
  <c r="J97" i="19"/>
  <c r="J73" i="19"/>
  <c r="J27" i="19"/>
  <c r="J2" i="19"/>
  <c r="J78" i="19"/>
  <c r="J64" i="19"/>
  <c r="J39" i="19"/>
  <c r="J38" i="19"/>
  <c r="J95" i="19"/>
  <c r="J94" i="19"/>
  <c r="J33" i="19"/>
  <c r="J53" i="19"/>
  <c r="J51" i="19"/>
  <c r="J59" i="19"/>
  <c r="J72" i="19"/>
  <c r="J3" i="19"/>
  <c r="J71" i="19"/>
  <c r="J77" i="19"/>
  <c r="J81" i="19"/>
  <c r="J40" i="19"/>
  <c r="J7" i="19"/>
  <c r="J93" i="19"/>
  <c r="J52" i="19"/>
  <c r="J65" i="19"/>
  <c r="J12" i="19"/>
  <c r="J92" i="19"/>
  <c r="J10" i="19"/>
  <c r="J19" i="19"/>
  <c r="J36" i="19"/>
  <c r="J28" i="19"/>
  <c r="J21" i="19"/>
  <c r="J35" i="19"/>
  <c r="J42" i="19"/>
  <c r="J54" i="19"/>
  <c r="J66" i="19"/>
  <c r="J48" i="19"/>
  <c r="J11" i="19"/>
  <c r="J91" i="19"/>
  <c r="J9" i="19"/>
  <c r="J29" i="19"/>
  <c r="J26" i="19"/>
  <c r="H30" i="19"/>
  <c r="H21" i="19"/>
  <c r="H98" i="19"/>
  <c r="H97" i="19"/>
  <c r="H60" i="19"/>
  <c r="H59" i="19"/>
  <c r="H55" i="19"/>
  <c r="H73" i="19"/>
  <c r="H62" i="19"/>
  <c r="H72" i="19"/>
  <c r="H74" i="19"/>
  <c r="H27" i="19"/>
  <c r="H34" i="19"/>
  <c r="H3" i="19"/>
  <c r="H67" i="19"/>
  <c r="H2" i="19"/>
  <c r="H37" i="19"/>
  <c r="H71" i="19"/>
  <c r="H8" i="19"/>
  <c r="H78" i="19"/>
  <c r="H61" i="19"/>
  <c r="H77" i="19"/>
  <c r="H76" i="19"/>
  <c r="H64" i="19"/>
  <c r="H68" i="19"/>
  <c r="H81" i="19"/>
  <c r="H96" i="19"/>
  <c r="H40" i="19"/>
  <c r="H39" i="19"/>
  <c r="H35" i="19"/>
  <c r="H38" i="19"/>
  <c r="H7" i="19"/>
  <c r="H95" i="19"/>
  <c r="H42" i="19"/>
  <c r="H94" i="19"/>
  <c r="H93" i="19"/>
  <c r="H33" i="19"/>
  <c r="H54" i="19"/>
  <c r="H53" i="19"/>
  <c r="H52" i="19"/>
  <c r="H51" i="19"/>
  <c r="H66" i="19"/>
  <c r="H65" i="19"/>
  <c r="H48" i="19"/>
  <c r="H12" i="19"/>
  <c r="H11" i="19"/>
  <c r="H92" i="19"/>
  <c r="H91" i="19"/>
  <c r="H10" i="19"/>
  <c r="H9" i="19"/>
  <c r="H19" i="19"/>
  <c r="H36" i="19"/>
  <c r="H29" i="19"/>
  <c r="H28" i="19"/>
  <c r="H26" i="19"/>
  <c r="J176" i="19"/>
  <c r="D61" i="19"/>
  <c r="D68" i="19"/>
  <c r="D71" i="19"/>
  <c r="D64" i="19"/>
  <c r="D94" i="19"/>
  <c r="D7" i="19"/>
  <c r="D93" i="19"/>
  <c r="D11" i="19"/>
  <c r="D92" i="19"/>
  <c r="D28" i="19"/>
  <c r="D48" i="19"/>
  <c r="D33" i="19"/>
  <c r="D96" i="19"/>
  <c r="D9" i="19"/>
  <c r="D19" i="19"/>
  <c r="D52" i="19"/>
  <c r="D2" i="19"/>
  <c r="D27" i="19"/>
  <c r="D39" i="19"/>
  <c r="D37" i="19"/>
  <c r="D34" i="19"/>
  <c r="D66" i="19"/>
  <c r="D78" i="19"/>
  <c r="D36" i="19"/>
  <c r="D53" i="19"/>
  <c r="D65" i="19"/>
  <c r="D95" i="19"/>
  <c r="D81" i="19"/>
  <c r="D12" i="19"/>
  <c r="D35" i="19"/>
  <c r="D74" i="19"/>
  <c r="D91" i="19"/>
  <c r="D8" i="19"/>
  <c r="D29" i="19"/>
  <c r="D26" i="19"/>
  <c r="D51" i="19"/>
  <c r="D42" i="19"/>
  <c r="D38" i="19"/>
  <c r="D54" i="19"/>
  <c r="D40" i="19"/>
  <c r="D3" i="19"/>
  <c r="D76" i="19"/>
  <c r="D10" i="19"/>
  <c r="D77" i="19"/>
  <c r="D67" i="19"/>
  <c r="K175" i="19"/>
  <c r="J137" i="19"/>
  <c r="J136" i="19" s="1"/>
  <c r="G66" i="3"/>
  <c r="M64" i="37"/>
  <c r="I2" i="24"/>
  <c r="U63" i="37"/>
  <c r="G169" i="13"/>
  <c r="B5" i="32"/>
  <c r="F5" i="32"/>
  <c r="J5" i="32"/>
  <c r="N5" i="32"/>
  <c r="R5" i="32"/>
  <c r="B6" i="32"/>
  <c r="F6" i="32"/>
  <c r="J6" i="32"/>
  <c r="N6" i="32"/>
  <c r="R6" i="32"/>
  <c r="B7" i="32"/>
  <c r="F7" i="32"/>
  <c r="J7" i="32"/>
  <c r="N7" i="32"/>
  <c r="R7" i="32"/>
  <c r="B8" i="32"/>
  <c r="F8" i="32"/>
  <c r="J8" i="32"/>
  <c r="N8" i="32"/>
  <c r="R8" i="32"/>
  <c r="B9" i="32"/>
  <c r="F9" i="32"/>
  <c r="J9" i="32"/>
  <c r="N9" i="32"/>
  <c r="R9" i="32"/>
  <c r="B10" i="32"/>
  <c r="F10" i="32"/>
  <c r="J10" i="32"/>
  <c r="N10" i="32"/>
  <c r="R10" i="32"/>
  <c r="B11" i="32"/>
  <c r="F11" i="32"/>
  <c r="J11" i="32"/>
  <c r="N11" i="32"/>
  <c r="R11" i="32"/>
  <c r="B12" i="32"/>
  <c r="F12" i="32"/>
  <c r="J12" i="32"/>
  <c r="N12" i="32"/>
  <c r="R12" i="32"/>
  <c r="B13" i="32"/>
  <c r="F13" i="32"/>
  <c r="J13" i="32"/>
  <c r="N13" i="32"/>
  <c r="R13" i="32"/>
  <c r="B14" i="32"/>
  <c r="F14" i="32"/>
  <c r="J14" i="32"/>
  <c r="N14" i="32"/>
  <c r="R14" i="32"/>
  <c r="B15" i="32"/>
  <c r="F15" i="32"/>
  <c r="J15" i="32"/>
  <c r="N15" i="32"/>
  <c r="R15" i="32"/>
  <c r="B16" i="32"/>
  <c r="F16" i="32"/>
  <c r="J16" i="32"/>
  <c r="N16" i="32"/>
  <c r="R16" i="32"/>
  <c r="B17" i="32"/>
  <c r="F17" i="32"/>
  <c r="J17" i="32"/>
  <c r="N17" i="32"/>
  <c r="R17" i="32"/>
  <c r="B18" i="32"/>
  <c r="F18" i="32"/>
  <c r="J18" i="32"/>
  <c r="N18" i="32"/>
  <c r="R18" i="32"/>
  <c r="B19" i="32"/>
  <c r="F19" i="32"/>
  <c r="J19" i="32"/>
  <c r="N19" i="32"/>
  <c r="R19" i="32"/>
  <c r="B20" i="32"/>
  <c r="F20" i="32"/>
  <c r="J20" i="32"/>
  <c r="N20" i="32"/>
  <c r="R20" i="32"/>
  <c r="B21" i="32"/>
  <c r="F21" i="32"/>
  <c r="J21" i="32"/>
  <c r="N21" i="32"/>
  <c r="E5" i="32"/>
  <c r="I5" i="32"/>
  <c r="M5" i="32"/>
  <c r="Q5" i="32"/>
  <c r="U5" i="32"/>
  <c r="E6" i="32"/>
  <c r="I6" i="32"/>
  <c r="M6" i="32"/>
  <c r="Q6" i="32"/>
  <c r="U6" i="32"/>
  <c r="E7" i="32"/>
  <c r="I7" i="32"/>
  <c r="M7" i="32"/>
  <c r="Q7" i="32"/>
  <c r="U7" i="32"/>
  <c r="E8" i="32"/>
  <c r="I8" i="32"/>
  <c r="M8" i="32"/>
  <c r="Q8" i="32"/>
  <c r="U8" i="32"/>
  <c r="E9" i="32"/>
  <c r="I9" i="32"/>
  <c r="M9" i="32"/>
  <c r="Q9" i="32"/>
  <c r="U9" i="32"/>
  <c r="E10" i="32"/>
  <c r="I10" i="32"/>
  <c r="M10" i="32"/>
  <c r="Q10" i="32"/>
  <c r="U10" i="32"/>
  <c r="E11" i="32"/>
  <c r="I11" i="32"/>
  <c r="M11" i="32"/>
  <c r="Q11" i="32"/>
  <c r="U11" i="32"/>
  <c r="E12" i="32"/>
  <c r="I12" i="32"/>
  <c r="M12" i="32"/>
  <c r="Q12" i="32"/>
  <c r="U12" i="32"/>
  <c r="E13" i="32"/>
  <c r="I13" i="32"/>
  <c r="M13" i="32"/>
  <c r="Q13" i="32"/>
  <c r="U13" i="32"/>
  <c r="E14" i="32"/>
  <c r="I14" i="32"/>
  <c r="M14" i="32"/>
  <c r="Q14" i="32"/>
  <c r="U14" i="32"/>
  <c r="E15" i="32"/>
  <c r="I15" i="32"/>
  <c r="M15" i="32"/>
  <c r="Q15" i="32"/>
  <c r="U15" i="32"/>
  <c r="E16" i="32"/>
  <c r="I16" i="32"/>
  <c r="M16" i="32"/>
  <c r="Q16" i="32"/>
  <c r="U16" i="32"/>
  <c r="E17" i="32"/>
  <c r="I17" i="32"/>
  <c r="M17" i="32"/>
  <c r="Q17" i="32"/>
  <c r="U17" i="32"/>
  <c r="E18" i="32"/>
  <c r="I18" i="32"/>
  <c r="M18" i="32"/>
  <c r="Q18" i="32"/>
  <c r="U18" i="32"/>
  <c r="E19" i="32"/>
  <c r="I19" i="32"/>
  <c r="M19" i="32"/>
  <c r="Q19" i="32"/>
  <c r="U19" i="32"/>
  <c r="E20" i="32"/>
  <c r="I20" i="32"/>
  <c r="M20" i="32"/>
  <c r="Q20" i="32"/>
  <c r="U20" i="32"/>
  <c r="E21" i="32"/>
  <c r="I21" i="32"/>
  <c r="M21" i="32"/>
  <c r="Q21" i="32"/>
  <c r="U21" i="32"/>
  <c r="C5" i="32"/>
  <c r="K5" i="32"/>
  <c r="S5" i="32"/>
  <c r="G6" i="32"/>
  <c r="O6" i="32"/>
  <c r="C7" i="32"/>
  <c r="K7" i="32"/>
  <c r="S7" i="32"/>
  <c r="G8" i="32"/>
  <c r="O8" i="32"/>
  <c r="C9" i="32"/>
  <c r="K9" i="32"/>
  <c r="S9" i="32"/>
  <c r="G10" i="32"/>
  <c r="O10" i="32"/>
  <c r="C11" i="32"/>
  <c r="K11" i="32"/>
  <c r="S11" i="32"/>
  <c r="G12" i="32"/>
  <c r="O12" i="32"/>
  <c r="C13" i="32"/>
  <c r="K13" i="32"/>
  <c r="S13" i="32"/>
  <c r="G14" i="32"/>
  <c r="O14" i="32"/>
  <c r="C15" i="32"/>
  <c r="K15" i="32"/>
  <c r="S15" i="32"/>
  <c r="G16" i="32"/>
  <c r="O16" i="32"/>
  <c r="C17" i="32"/>
  <c r="K17" i="32"/>
  <c r="S17" i="32"/>
  <c r="G18" i="32"/>
  <c r="O18" i="32"/>
  <c r="C19" i="32"/>
  <c r="K19" i="32"/>
  <c r="S19" i="32"/>
  <c r="G20" i="32"/>
  <c r="O20" i="32"/>
  <c r="C21" i="32"/>
  <c r="K21" i="32"/>
  <c r="R21" i="32"/>
  <c r="C22" i="32"/>
  <c r="G22" i="32"/>
  <c r="K22" i="32"/>
  <c r="O22" i="32"/>
  <c r="S22" i="32"/>
  <c r="C23" i="32"/>
  <c r="D5" i="32"/>
  <c r="L5" i="32"/>
  <c r="T5" i="32"/>
  <c r="H6" i="32"/>
  <c r="D7" i="32"/>
  <c r="L7" i="32"/>
  <c r="T7" i="32"/>
  <c r="H8" i="32"/>
  <c r="D9" i="32"/>
  <c r="L9" i="32"/>
  <c r="T9" i="32"/>
  <c r="H10" i="32"/>
  <c r="D11" i="32"/>
  <c r="L11" i="32"/>
  <c r="T11" i="32"/>
  <c r="H12" i="32"/>
  <c r="D13" i="32"/>
  <c r="L13" i="32"/>
  <c r="T13" i="32"/>
  <c r="H14" i="32"/>
  <c r="D15" i="32"/>
  <c r="L15" i="32"/>
  <c r="T15" i="32"/>
  <c r="H16" i="32"/>
  <c r="D17" i="32"/>
  <c r="L17" i="32"/>
  <c r="T17" i="32"/>
  <c r="H18" i="32"/>
  <c r="D19" i="32"/>
  <c r="L19" i="32"/>
  <c r="T19" i="32"/>
  <c r="H20" i="32"/>
  <c r="D21" i="32"/>
  <c r="L21" i="32"/>
  <c r="S21" i="32"/>
  <c r="D22" i="32"/>
  <c r="H22" i="32"/>
  <c r="L22" i="32"/>
  <c r="T22" i="32"/>
  <c r="D23" i="32"/>
  <c r="H23" i="32"/>
  <c r="L23" i="32"/>
  <c r="T23" i="32"/>
  <c r="D24" i="32"/>
  <c r="H24" i="32"/>
  <c r="L24" i="32"/>
  <c r="T24" i="32"/>
  <c r="D25" i="32"/>
  <c r="H25" i="32"/>
  <c r="L25" i="32"/>
  <c r="T25" i="32"/>
  <c r="D26" i="32"/>
  <c r="H26" i="32"/>
  <c r="L26" i="32"/>
  <c r="T26" i="32"/>
  <c r="D27" i="32"/>
  <c r="H27" i="32"/>
  <c r="L27" i="32"/>
  <c r="P27" i="32"/>
  <c r="T27" i="32"/>
  <c r="D28" i="32"/>
  <c r="H28" i="32"/>
  <c r="L28" i="32"/>
  <c r="P28" i="32"/>
  <c r="T28" i="32"/>
  <c r="D29" i="32"/>
  <c r="H29" i="32"/>
  <c r="L29" i="32"/>
  <c r="P29" i="32"/>
  <c r="T29" i="32"/>
  <c r="D30" i="32"/>
  <c r="H30" i="32"/>
  <c r="G5" i="32"/>
  <c r="C6" i="32"/>
  <c r="S6" i="32"/>
  <c r="O7" i="32"/>
  <c r="K8" i="32"/>
  <c r="G9" i="32"/>
  <c r="C10" i="32"/>
  <c r="S10" i="32"/>
  <c r="O11" i="32"/>
  <c r="K12" i="32"/>
  <c r="G13" i="32"/>
  <c r="C14" i="32"/>
  <c r="S14" i="32"/>
  <c r="O15" i="32"/>
  <c r="K16" i="32"/>
  <c r="G17" i="32"/>
  <c r="C18" i="32"/>
  <c r="S18" i="32"/>
  <c r="O19" i="32"/>
  <c r="K20" i="32"/>
  <c r="G21" i="32"/>
  <c r="T21" i="32"/>
  <c r="I22" i="32"/>
  <c r="Q22" i="32"/>
  <c r="E23" i="32"/>
  <c r="J23" i="32"/>
  <c r="O23" i="32"/>
  <c r="U23" i="32"/>
  <c r="F24" i="32"/>
  <c r="K24" i="32"/>
  <c r="Q24" i="32"/>
  <c r="B25" i="32"/>
  <c r="G25" i="32"/>
  <c r="M25" i="32"/>
  <c r="R25" i="32"/>
  <c r="C26" i="32"/>
  <c r="I26" i="32"/>
  <c r="N26" i="32"/>
  <c r="S26" i="32"/>
  <c r="E27" i="32"/>
  <c r="J27" i="32"/>
  <c r="O27" i="32"/>
  <c r="U27" i="32"/>
  <c r="F28" i="32"/>
  <c r="K28" i="32"/>
  <c r="Q28" i="32"/>
  <c r="B29" i="32"/>
  <c r="G29" i="32"/>
  <c r="M29" i="32"/>
  <c r="R29" i="32"/>
  <c r="C30" i="32"/>
  <c r="I30" i="32"/>
  <c r="M30" i="32"/>
  <c r="Q30" i="32"/>
  <c r="U30" i="32"/>
  <c r="E31" i="32"/>
  <c r="I31" i="32"/>
  <c r="M31" i="32"/>
  <c r="Q31" i="32"/>
  <c r="U31" i="32"/>
  <c r="E32" i="32"/>
  <c r="I32" i="32"/>
  <c r="M32" i="32"/>
  <c r="Q32" i="32"/>
  <c r="U32" i="32"/>
  <c r="R4" i="32"/>
  <c r="R3" i="32"/>
  <c r="R2" i="32"/>
  <c r="L4" i="32"/>
  <c r="H4" i="32"/>
  <c r="D4" i="32"/>
  <c r="N3" i="32"/>
  <c r="J3" i="32"/>
  <c r="F3" i="32"/>
  <c r="B3" i="32"/>
  <c r="L2" i="32"/>
  <c r="H2" i="32"/>
  <c r="D2" i="32"/>
  <c r="L6" i="32"/>
  <c r="H7" i="32"/>
  <c r="D8" i="32"/>
  <c r="T8" i="32"/>
  <c r="L10" i="32"/>
  <c r="H11" i="32"/>
  <c r="D12" i="32"/>
  <c r="T12" i="32"/>
  <c r="L14" i="32"/>
  <c r="H15" i="32"/>
  <c r="D16" i="32"/>
  <c r="T16" i="32"/>
  <c r="L18" i="32"/>
  <c r="H19" i="32"/>
  <c r="D20" i="32"/>
  <c r="T20" i="32"/>
  <c r="F22" i="32"/>
  <c r="N22" i="32"/>
  <c r="B23" i="32"/>
  <c r="I23" i="32"/>
  <c r="N23" i="32"/>
  <c r="S23" i="32"/>
  <c r="E24" i="32"/>
  <c r="J24" i="32"/>
  <c r="O24" i="32"/>
  <c r="U24" i="32"/>
  <c r="F25" i="32"/>
  <c r="K25" i="32"/>
  <c r="Q25" i="32"/>
  <c r="B26" i="32"/>
  <c r="G26" i="32"/>
  <c r="M26" i="32"/>
  <c r="R26" i="32"/>
  <c r="C27" i="32"/>
  <c r="I27" i="32"/>
  <c r="N27" i="32"/>
  <c r="S27" i="32"/>
  <c r="E28" i="32"/>
  <c r="J28" i="32"/>
  <c r="O28" i="32"/>
  <c r="U28" i="32"/>
  <c r="F29" i="32"/>
  <c r="K29" i="32"/>
  <c r="Q29" i="32"/>
  <c r="B30" i="32"/>
  <c r="G30" i="32"/>
  <c r="L30" i="32"/>
  <c r="P30" i="32"/>
  <c r="T30" i="32"/>
  <c r="D31" i="32"/>
  <c r="H31" i="32"/>
  <c r="L31" i="32"/>
  <c r="P31" i="32"/>
  <c r="T31" i="32"/>
  <c r="D32" i="32"/>
  <c r="H32" i="32"/>
  <c r="L32" i="32"/>
  <c r="P32" i="32"/>
  <c r="T32" i="32"/>
  <c r="S4" i="32"/>
  <c r="S3" i="32"/>
  <c r="S2" i="32"/>
  <c r="Q2" i="32"/>
  <c r="M4" i="32"/>
  <c r="I4" i="32"/>
  <c r="E4" i="32"/>
  <c r="O3" i="32"/>
  <c r="K3" i="32"/>
  <c r="G3" i="32"/>
  <c r="C3" i="32"/>
  <c r="M2" i="32"/>
  <c r="I2" i="32"/>
  <c r="E2" i="32"/>
  <c r="H5" i="32"/>
  <c r="T6" i="32"/>
  <c r="L8" i="32"/>
  <c r="D10" i="32"/>
  <c r="H13" i="32"/>
  <c r="T14" i="32"/>
  <c r="L16" i="32"/>
  <c r="D18" i="32"/>
  <c r="H21" i="32"/>
  <c r="J22" i="32"/>
  <c r="F23" i="32"/>
  <c r="Q23" i="32"/>
  <c r="G24" i="32"/>
  <c r="R24" i="32"/>
  <c r="I25" i="32"/>
  <c r="S25" i="32"/>
  <c r="J26" i="32"/>
  <c r="U26" i="32"/>
  <c r="K27" i="32"/>
  <c r="B28" i="32"/>
  <c r="M28" i="32"/>
  <c r="C29" i="32"/>
  <c r="N29" i="32"/>
  <c r="E30" i="32"/>
  <c r="N30" i="32"/>
  <c r="B31" i="32"/>
  <c r="J31" i="32"/>
  <c r="R31" i="32"/>
  <c r="F32" i="32"/>
  <c r="N32" i="32"/>
  <c r="U4" i="32"/>
  <c r="U2" i="32"/>
  <c r="O4" i="32"/>
  <c r="G4" i="32"/>
  <c r="M3" i="32"/>
  <c r="E3" i="32"/>
  <c r="K2" i="32"/>
  <c r="C2" i="32"/>
  <c r="K6" i="32"/>
  <c r="C8" i="32"/>
  <c r="O9" i="32"/>
  <c r="G11" i="32"/>
  <c r="S12" i="32"/>
  <c r="K14" i="32"/>
  <c r="C16" i="32"/>
  <c r="O17" i="32"/>
  <c r="G19" i="32"/>
  <c r="S20" i="32"/>
  <c r="E22" i="32"/>
  <c r="U22" i="32"/>
  <c r="M23" i="32"/>
  <c r="C24" i="32"/>
  <c r="N24" i="32"/>
  <c r="E25" i="32"/>
  <c r="O25" i="32"/>
  <c r="F26" i="32"/>
  <c r="Q26" i="32"/>
  <c r="G27" i="32"/>
  <c r="R27" i="32"/>
  <c r="I28" i="32"/>
  <c r="S28" i="32"/>
  <c r="J29" i="32"/>
  <c r="U29" i="32"/>
  <c r="K30" i="32"/>
  <c r="S30" i="32"/>
  <c r="G31" i="32"/>
  <c r="O31" i="32"/>
  <c r="C32" i="32"/>
  <c r="K32" i="32"/>
  <c r="S32" i="32"/>
  <c r="T3" i="32"/>
  <c r="Q3" i="32"/>
  <c r="J4" i="32"/>
  <c r="B4" i="32"/>
  <c r="H3" i="32"/>
  <c r="N2" i="32"/>
  <c r="F2" i="32"/>
  <c r="O5" i="32"/>
  <c r="S8" i="32"/>
  <c r="C12" i="32"/>
  <c r="G15" i="32"/>
  <c r="K18" i="32"/>
  <c r="O21" i="32"/>
  <c r="G23" i="32"/>
  <c r="I24" i="32"/>
  <c r="J25" i="32"/>
  <c r="K26" i="32"/>
  <c r="M27" i="32"/>
  <c r="N28" i="32"/>
  <c r="O29" i="32"/>
  <c r="O30" i="32"/>
  <c r="K31" i="32"/>
  <c r="G32" i="32"/>
  <c r="T4" i="32"/>
  <c r="N4" i="32"/>
  <c r="L3" i="32"/>
  <c r="J2" i="32"/>
  <c r="T10" i="32"/>
  <c r="D14" i="32"/>
  <c r="H17" i="32"/>
  <c r="L20" i="32"/>
  <c r="R22" i="32"/>
  <c r="B24" i="32"/>
  <c r="C25" i="32"/>
  <c r="E26" i="32"/>
  <c r="F27" i="32"/>
  <c r="G28" i="32"/>
  <c r="I29" i="32"/>
  <c r="J30" i="32"/>
  <c r="F31" i="32"/>
  <c r="B32" i="32"/>
  <c r="R32" i="32"/>
  <c r="Q4" i="32"/>
  <c r="C4" i="32"/>
  <c r="O2" i="32"/>
  <c r="D6" i="32"/>
  <c r="L12" i="32"/>
  <c r="T18" i="32"/>
  <c r="K23" i="32"/>
  <c r="N25" i="32"/>
  <c r="Q27" i="32"/>
  <c r="S29" i="32"/>
  <c r="N31" i="32"/>
  <c r="U3" i="32"/>
  <c r="I3" i="32"/>
  <c r="K10" i="32"/>
  <c r="S16" i="32"/>
  <c r="M22" i="32"/>
  <c r="S24" i="32"/>
  <c r="B27" i="32"/>
  <c r="E29" i="32"/>
  <c r="C31" i="32"/>
  <c r="O32" i="32"/>
  <c r="F4" i="32"/>
  <c r="B2" i="32"/>
  <c r="G7" i="32"/>
  <c r="C20" i="32"/>
  <c r="U25" i="32"/>
  <c r="F30" i="32"/>
  <c r="T2" i="32"/>
  <c r="M24" i="32"/>
  <c r="R28" i="32"/>
  <c r="J32" i="32"/>
  <c r="G2" i="32"/>
  <c r="H9" i="32"/>
  <c r="O26" i="32"/>
  <c r="K4" i="32"/>
  <c r="C28" i="32"/>
  <c r="R23" i="32"/>
  <c r="S31" i="32"/>
  <c r="O13" i="32"/>
  <c r="D3" i="32"/>
  <c r="B22" i="32"/>
  <c r="R30" i="32"/>
  <c r="AU67" i="7"/>
  <c r="AJ67" i="7" s="1"/>
  <c r="AW67" i="7"/>
  <c r="AL67" i="7" s="1"/>
  <c r="AV67" i="7"/>
  <c r="AK67" i="7" s="1"/>
  <c r="O7" i="6"/>
  <c r="V7" i="6" s="1"/>
  <c r="W7" i="6" s="1"/>
  <c r="J175" i="19"/>
  <c r="J174" i="19" s="1"/>
  <c r="J156" i="19"/>
  <c r="J155" i="19" s="1"/>
  <c r="J118" i="19"/>
  <c r="J117" i="19" s="1"/>
  <c r="P176" i="19"/>
  <c r="P174" i="19" s="1"/>
  <c r="K176" i="19"/>
  <c r="E137" i="19"/>
  <c r="E136" i="19" s="1"/>
  <c r="L176" i="19"/>
  <c r="L174" i="19" s="1"/>
  <c r="E176" i="19"/>
  <c r="E156" i="19"/>
  <c r="E155" i="19" s="1"/>
  <c r="K156" i="19"/>
  <c r="K155" i="19" s="1"/>
  <c r="AU68" i="7"/>
  <c r="AJ68" i="7" s="1"/>
  <c r="AT68" i="7"/>
  <c r="AW68" i="7"/>
  <c r="AL68" i="7" s="1"/>
  <c r="AV68" i="7"/>
  <c r="AK68" i="7" s="1"/>
  <c r="AT67" i="7"/>
  <c r="AI67" i="7" s="1"/>
  <c r="K137" i="19"/>
  <c r="K136" i="19" s="1"/>
  <c r="K118" i="19"/>
  <c r="K117" i="19" s="1"/>
  <c r="N176" i="19"/>
  <c r="N174" i="19" s="1"/>
  <c r="I176" i="19"/>
  <c r="I174" i="19" s="1"/>
  <c r="E175" i="19"/>
  <c r="E118" i="19"/>
  <c r="E117" i="19" s="1"/>
  <c r="O176" i="19"/>
  <c r="O174" i="19" s="1"/>
  <c r="M176" i="19"/>
  <c r="M174" i="19" s="1"/>
  <c r="P6" i="6"/>
  <c r="Q5" i="6"/>
  <c r="B56" i="16"/>
  <c r="H1" i="24"/>
  <c r="K56" i="16"/>
  <c r="G1" i="24"/>
  <c r="H56" i="16"/>
  <c r="F1" i="24"/>
  <c r="J56" i="16"/>
  <c r="AT65" i="7"/>
  <c r="AI65" i="7" s="1"/>
  <c r="AW65" i="7"/>
  <c r="AL65" i="7" s="1"/>
  <c r="AU65" i="7"/>
  <c r="AJ65" i="7" s="1"/>
  <c r="AV65" i="7"/>
  <c r="AK65" i="7" s="1"/>
  <c r="N64" i="20"/>
  <c r="N64" i="12"/>
  <c r="AU63" i="7"/>
  <c r="AJ63" i="7" s="1"/>
  <c r="AT63" i="7"/>
  <c r="AI63" i="7" s="1"/>
  <c r="AW63" i="7"/>
  <c r="AL63" i="7" s="1"/>
  <c r="AV63" i="7"/>
  <c r="AU62" i="7"/>
  <c r="AJ62" i="7" s="1"/>
  <c r="AT62" i="7"/>
  <c r="AI62" i="7" s="1"/>
  <c r="AW62" i="7"/>
  <c r="AL62" i="7" s="1"/>
  <c r="AV62" i="7"/>
  <c r="AK62" i="7" s="1"/>
  <c r="AU61" i="7"/>
  <c r="AJ61" i="7" s="1"/>
  <c r="AT61" i="7"/>
  <c r="AI61" i="7" s="1"/>
  <c r="AW61" i="7"/>
  <c r="AL61" i="7" s="1"/>
  <c r="AV61" i="7"/>
  <c r="AU59" i="7"/>
  <c r="AJ59" i="7" s="1"/>
  <c r="AW59" i="7"/>
  <c r="AL59" i="7" s="1"/>
  <c r="AT59" i="7"/>
  <c r="AI59" i="7" s="1"/>
  <c r="AV59" i="7"/>
  <c r="AK59" i="7" s="1"/>
  <c r="AU56" i="7"/>
  <c r="AJ56" i="7" s="1"/>
  <c r="AT56" i="7"/>
  <c r="AI56" i="7" s="1"/>
  <c r="AW56" i="7"/>
  <c r="AL56" i="7" s="1"/>
  <c r="AV56" i="7"/>
  <c r="AK56" i="7" s="1"/>
  <c r="AU64" i="7"/>
  <c r="AJ64" i="7" s="1"/>
  <c r="AT64" i="7"/>
  <c r="AW64" i="7"/>
  <c r="AL64" i="7" s="1"/>
  <c r="AV64" i="7"/>
  <c r="AK64" i="7" s="1"/>
  <c r="AU57" i="7"/>
  <c r="AT57" i="7"/>
  <c r="AW57" i="7"/>
  <c r="AL57" i="7" s="1"/>
  <c r="AV57" i="7"/>
  <c r="AK57" i="7" s="1"/>
  <c r="AU58" i="7"/>
  <c r="AJ58" i="7" s="1"/>
  <c r="AT58" i="7"/>
  <c r="AI58" i="7" s="1"/>
  <c r="AW58" i="7"/>
  <c r="AL58" i="7" s="1"/>
  <c r="AV58" i="7"/>
  <c r="AK58" i="7" s="1"/>
  <c r="AU60" i="7"/>
  <c r="AJ60" i="7" s="1"/>
  <c r="AT60" i="7"/>
  <c r="AI60" i="7" s="1"/>
  <c r="AW60" i="7"/>
  <c r="AL60" i="7" s="1"/>
  <c r="AV60" i="7"/>
  <c r="AK60" i="7" s="1"/>
  <c r="S122" i="16"/>
  <c r="C24" i="23"/>
  <c r="C19" i="23"/>
  <c r="G7" i="23"/>
  <c r="C23" i="23"/>
  <c r="G20" i="23"/>
  <c r="G39" i="23"/>
  <c r="G14" i="23"/>
  <c r="G18" i="23"/>
  <c r="C5" i="23"/>
  <c r="G23" i="23"/>
  <c r="C27" i="23"/>
  <c r="G35" i="23"/>
  <c r="C29" i="23"/>
  <c r="C26" i="23"/>
  <c r="I117" i="19"/>
  <c r="C3" i="23"/>
  <c r="G5" i="23"/>
  <c r="C46" i="23"/>
  <c r="G17" i="23"/>
  <c r="G37" i="23"/>
  <c r="C43" i="23"/>
  <c r="G6" i="23"/>
  <c r="G13" i="23"/>
  <c r="C8" i="23"/>
  <c r="G31" i="23"/>
  <c r="G9" i="23"/>
  <c r="C7" i="23"/>
  <c r="G30" i="23"/>
  <c r="G19" i="23"/>
  <c r="C39" i="23"/>
  <c r="G44" i="23"/>
  <c r="G10" i="23"/>
  <c r="C31" i="23"/>
  <c r="G47" i="23"/>
  <c r="G26" i="23"/>
  <c r="C11" i="23"/>
  <c r="G38" i="23"/>
  <c r="C10" i="23"/>
  <c r="G8" i="23"/>
  <c r="G2" i="23"/>
  <c r="C4" i="23"/>
  <c r="G12" i="23"/>
  <c r="G24" i="23"/>
  <c r="G43" i="23"/>
  <c r="C6" i="23"/>
  <c r="C32" i="23"/>
  <c r="C20" i="23"/>
  <c r="G25" i="23"/>
  <c r="G42" i="23"/>
  <c r="C47" i="23"/>
  <c r="C37" i="23"/>
  <c r="C30" i="23"/>
  <c r="G27" i="23"/>
  <c r="C28" i="23"/>
  <c r="C38" i="23"/>
  <c r="C40" i="23"/>
  <c r="C9" i="23"/>
  <c r="G21" i="23"/>
  <c r="G46" i="23"/>
  <c r="G11" i="23"/>
  <c r="C14" i="23"/>
  <c r="C35" i="23"/>
  <c r="C16" i="23"/>
  <c r="C13" i="23"/>
  <c r="G36" i="23"/>
  <c r="C25" i="23"/>
  <c r="C12" i="23"/>
  <c r="C41" i="23"/>
  <c r="C42" i="23"/>
  <c r="G15" i="23"/>
  <c r="G32" i="23"/>
  <c r="C17" i="23"/>
  <c r="C36" i="23"/>
  <c r="C2" i="23"/>
  <c r="C18" i="23"/>
  <c r="G28" i="23"/>
  <c r="G40" i="23"/>
  <c r="C44" i="23"/>
  <c r="C21" i="23"/>
  <c r="G4" i="23"/>
  <c r="G29" i="23"/>
  <c r="G16" i="23"/>
  <c r="G41" i="23"/>
  <c r="G3" i="23"/>
  <c r="AW30" i="7"/>
  <c r="AL30" i="7" s="1"/>
  <c r="AT30" i="7"/>
  <c r="AI30" i="7" s="1"/>
  <c r="AU30" i="7"/>
  <c r="AV30" i="7"/>
  <c r="AK30" i="7" s="1"/>
  <c r="AU4" i="7"/>
  <c r="AJ4" i="7" s="1"/>
  <c r="AW4" i="7"/>
  <c r="AV4" i="7"/>
  <c r="AK4" i="7" s="1"/>
  <c r="AT4" i="7"/>
  <c r="AI4" i="7" s="1"/>
  <c r="AT11" i="7"/>
  <c r="AI11" i="7" s="1"/>
  <c r="AU11" i="7"/>
  <c r="AV11" i="7"/>
  <c r="AK11" i="7" s="1"/>
  <c r="AW11" i="7"/>
  <c r="AL11" i="7" s="1"/>
  <c r="AV37" i="7"/>
  <c r="AK37" i="7" s="1"/>
  <c r="AU37" i="7"/>
  <c r="AJ37" i="7" s="1"/>
  <c r="AT37" i="7"/>
  <c r="AW37" i="7"/>
  <c r="AL37" i="7" s="1"/>
  <c r="AV28" i="7"/>
  <c r="AK28" i="7" s="1"/>
  <c r="AW28" i="7"/>
  <c r="AL28" i="7" s="1"/>
  <c r="AU28" i="7"/>
  <c r="AJ28" i="7" s="1"/>
  <c r="AT28" i="7"/>
  <c r="AI28" i="7" s="1"/>
  <c r="AU40" i="7"/>
  <c r="AJ40" i="7" s="1"/>
  <c r="AW40" i="7"/>
  <c r="AL40" i="7" s="1"/>
  <c r="AV40" i="7"/>
  <c r="AT40" i="7"/>
  <c r="AI40" i="7" s="1"/>
  <c r="AV34" i="7"/>
  <c r="AK34" i="7" s="1"/>
  <c r="AU34" i="7"/>
  <c r="AW34" i="7"/>
  <c r="AL34" i="7" s="1"/>
  <c r="AT34" i="7"/>
  <c r="AI34" i="7" s="1"/>
  <c r="AT53" i="7"/>
  <c r="AI53" i="7" s="1"/>
  <c r="AW53" i="7"/>
  <c r="AL53" i="7" s="1"/>
  <c r="AV53" i="7"/>
  <c r="AK53" i="7" s="1"/>
  <c r="AU53" i="7"/>
  <c r="AJ53" i="7" s="1"/>
  <c r="AV6" i="7"/>
  <c r="AK6" i="7" s="1"/>
  <c r="AT6" i="7"/>
  <c r="AI6" i="7" s="1"/>
  <c r="AU6" i="7"/>
  <c r="AJ6" i="7" s="1"/>
  <c r="AW6" i="7"/>
  <c r="AL6" i="7" s="1"/>
  <c r="AT17" i="7"/>
  <c r="AV17" i="7"/>
  <c r="AK17" i="7" s="1"/>
  <c r="AU17" i="7"/>
  <c r="AJ17" i="7" s="1"/>
  <c r="AW17" i="7"/>
  <c r="AL17" i="7" s="1"/>
  <c r="AT43" i="7"/>
  <c r="AI43" i="7" s="1"/>
  <c r="AU43" i="7"/>
  <c r="AJ43" i="7" s="1"/>
  <c r="AV43" i="7"/>
  <c r="AK43" i="7" s="1"/>
  <c r="AW43" i="7"/>
  <c r="AL43" i="7" s="1"/>
  <c r="AV33" i="7"/>
  <c r="AK33" i="7" s="1"/>
  <c r="AT33" i="7"/>
  <c r="AU33" i="7"/>
  <c r="AJ33" i="7" s="1"/>
  <c r="AW33" i="7"/>
  <c r="AL33" i="7" s="1"/>
  <c r="AU13" i="7"/>
  <c r="AJ13" i="7" s="1"/>
  <c r="AV13" i="7"/>
  <c r="AK13" i="7" s="1"/>
  <c r="AT13" i="7"/>
  <c r="AI13" i="7" s="1"/>
  <c r="AW13" i="7"/>
  <c r="AL13" i="7" s="1"/>
  <c r="AV46" i="7"/>
  <c r="AK46" i="7" s="1"/>
  <c r="AW46" i="7"/>
  <c r="AL46" i="7" s="1"/>
  <c r="AT46" i="7"/>
  <c r="AI46" i="7" s="1"/>
  <c r="AU46" i="7"/>
  <c r="AW3" i="7"/>
  <c r="AL3" i="7" s="1"/>
  <c r="AV3" i="7"/>
  <c r="AT3" i="7"/>
  <c r="AI3" i="7" s="1"/>
  <c r="AU3" i="7"/>
  <c r="AJ3" i="7" s="1"/>
  <c r="AW15" i="7"/>
  <c r="AL15" i="7" s="1"/>
  <c r="AU15" i="7"/>
  <c r="AJ15" i="7" s="1"/>
  <c r="AV15" i="7"/>
  <c r="AT15" i="7"/>
  <c r="AI15" i="7" s="1"/>
  <c r="AV41" i="7"/>
  <c r="AK41" i="7" s="1"/>
  <c r="AT41" i="7"/>
  <c r="AI41" i="7" s="1"/>
  <c r="AW41" i="7"/>
  <c r="AL41" i="7" s="1"/>
  <c r="AU41" i="7"/>
  <c r="AJ41" i="7" s="1"/>
  <c r="AU22" i="7"/>
  <c r="AJ22" i="7" s="1"/>
  <c r="AT22" i="7"/>
  <c r="AI22" i="7" s="1"/>
  <c r="AV22" i="7"/>
  <c r="AW22" i="7"/>
  <c r="AL22" i="7" s="1"/>
  <c r="AV54" i="7"/>
  <c r="AK54" i="7" s="1"/>
  <c r="AU54" i="7"/>
  <c r="AW54" i="7"/>
  <c r="AL54" i="7" s="1"/>
  <c r="AT54" i="7"/>
  <c r="AT7" i="7"/>
  <c r="AI7" i="7" s="1"/>
  <c r="AW7" i="7"/>
  <c r="AL7" i="7" s="1"/>
  <c r="AV7" i="7"/>
  <c r="AU7" i="7"/>
  <c r="AJ7" i="7" s="1"/>
  <c r="AU16" i="7"/>
  <c r="AT16" i="7"/>
  <c r="AI16" i="7" s="1"/>
  <c r="AV16" i="7"/>
  <c r="AK16" i="7" s="1"/>
  <c r="AW16" i="7"/>
  <c r="AL16" i="7" s="1"/>
  <c r="AU14" i="7"/>
  <c r="AT14" i="7"/>
  <c r="AI14" i="7" s="1"/>
  <c r="AW14" i="7"/>
  <c r="AL14" i="7" s="1"/>
  <c r="AV14" i="7"/>
  <c r="AV10" i="7"/>
  <c r="AW10" i="7"/>
  <c r="AL10" i="7" s="1"/>
  <c r="AT10" i="7"/>
  <c r="AI10" i="7" s="1"/>
  <c r="AU10" i="7"/>
  <c r="AJ10" i="7" s="1"/>
  <c r="AU25" i="7"/>
  <c r="AJ25" i="7" s="1"/>
  <c r="AW25" i="7"/>
  <c r="AL25" i="7" s="1"/>
  <c r="AT25" i="7"/>
  <c r="AV25" i="7"/>
  <c r="AK25" i="7" s="1"/>
  <c r="AW12" i="7"/>
  <c r="AL12" i="7" s="1"/>
  <c r="AT12" i="7"/>
  <c r="AV12" i="7"/>
  <c r="AK12" i="7" s="1"/>
  <c r="AU12" i="7"/>
  <c r="AJ12" i="7" s="1"/>
  <c r="AW5" i="7"/>
  <c r="AL5" i="7" s="1"/>
  <c r="AU5" i="7"/>
  <c r="AJ5" i="7" s="1"/>
  <c r="AT5" i="7"/>
  <c r="AI5" i="7" s="1"/>
  <c r="AV5" i="7"/>
  <c r="AK5" i="7" s="1"/>
  <c r="AU47" i="7"/>
  <c r="AJ47" i="7" s="1"/>
  <c r="AV47" i="7"/>
  <c r="AK47" i="7" s="1"/>
  <c r="AW47" i="7"/>
  <c r="AL47" i="7" s="1"/>
  <c r="AT47" i="7"/>
  <c r="AI47" i="7" s="1"/>
  <c r="AV31" i="7"/>
  <c r="AK31" i="7" s="1"/>
  <c r="AT31" i="7"/>
  <c r="AI31" i="7" s="1"/>
  <c r="AU31" i="7"/>
  <c r="AJ31" i="7" s="1"/>
  <c r="AW31" i="7"/>
  <c r="AL31" i="7" s="1"/>
  <c r="AW36" i="7"/>
  <c r="AL36" i="7" s="1"/>
  <c r="AT36" i="7"/>
  <c r="AV36" i="7"/>
  <c r="AK36" i="7" s="1"/>
  <c r="AU36" i="7"/>
  <c r="AJ36" i="7" s="1"/>
  <c r="AU8" i="7"/>
  <c r="AJ8" i="7" s="1"/>
  <c r="AV8" i="7"/>
  <c r="AK8" i="7" s="1"/>
  <c r="AW8" i="7"/>
  <c r="AL8" i="7" s="1"/>
  <c r="AT8" i="7"/>
  <c r="AT18" i="7"/>
  <c r="AI18" i="7" s="1"/>
  <c r="AW18" i="7"/>
  <c r="AL18" i="7" s="1"/>
  <c r="AV18" i="7"/>
  <c r="AK18" i="7" s="1"/>
  <c r="AU18" i="7"/>
  <c r="AJ18" i="7" s="1"/>
  <c r="AU51" i="7"/>
  <c r="AJ51" i="7" s="1"/>
  <c r="AW51" i="7"/>
  <c r="AL51" i="7" s="1"/>
  <c r="AV51" i="7"/>
  <c r="AK51" i="7" s="1"/>
  <c r="AT51" i="7"/>
  <c r="AW50" i="7"/>
  <c r="AL50" i="7" s="1"/>
  <c r="AT50" i="7"/>
  <c r="AU50" i="7"/>
  <c r="AJ50" i="7" s="1"/>
  <c r="AV50" i="7"/>
  <c r="AK50" i="7" s="1"/>
  <c r="AU48" i="7"/>
  <c r="AJ48" i="7" s="1"/>
  <c r="AV48" i="7"/>
  <c r="AK48" i="7" s="1"/>
  <c r="AW48" i="7"/>
  <c r="AL48" i="7" s="1"/>
  <c r="AT48" i="7"/>
  <c r="AI48" i="7" s="1"/>
  <c r="AT45" i="7"/>
  <c r="AI45" i="7" s="1"/>
  <c r="AV45" i="7"/>
  <c r="AK45" i="7" s="1"/>
  <c r="AU45" i="7"/>
  <c r="AJ45" i="7" s="1"/>
  <c r="AW45" i="7"/>
  <c r="AL45" i="7" s="1"/>
  <c r="AT32" i="7"/>
  <c r="AI32" i="7" s="1"/>
  <c r="AV32" i="7"/>
  <c r="AK32" i="7" s="1"/>
  <c r="AU32" i="7"/>
  <c r="AJ32" i="7" s="1"/>
  <c r="AW32" i="7"/>
  <c r="AL32" i="7" s="1"/>
  <c r="AU52" i="7"/>
  <c r="AJ52" i="7" s="1"/>
  <c r="AW52" i="7"/>
  <c r="AL52" i="7" s="1"/>
  <c r="AT52" i="7"/>
  <c r="AV52" i="7"/>
  <c r="AK52" i="7" s="1"/>
  <c r="AT23" i="7"/>
  <c r="AV23" i="7"/>
  <c r="AK23" i="7" s="1"/>
  <c r="AW23" i="7"/>
  <c r="AL23" i="7" s="1"/>
  <c r="AU23" i="7"/>
  <c r="AJ23" i="7" s="1"/>
  <c r="AV24" i="7"/>
  <c r="AK24" i="7" s="1"/>
  <c r="AT24" i="7"/>
  <c r="AU24" i="7"/>
  <c r="AJ24" i="7" s="1"/>
  <c r="AW24" i="7"/>
  <c r="AL24" i="7" s="1"/>
  <c r="AW42" i="7"/>
  <c r="AL42" i="7" s="1"/>
  <c r="AV42" i="7"/>
  <c r="AU42" i="7"/>
  <c r="AJ42" i="7" s="1"/>
  <c r="AT42" i="7"/>
  <c r="AI42" i="7" s="1"/>
  <c r="AT44" i="7"/>
  <c r="AI44" i="7" s="1"/>
  <c r="AV44" i="7"/>
  <c r="AW44" i="7"/>
  <c r="AL44" i="7" s="1"/>
  <c r="AU44" i="7"/>
  <c r="AJ44" i="7" s="1"/>
  <c r="AT26" i="7"/>
  <c r="AI26" i="7" s="1"/>
  <c r="AV26" i="7"/>
  <c r="AK26" i="7" s="1"/>
  <c r="AW26" i="7"/>
  <c r="AL26" i="7" s="1"/>
  <c r="AU26" i="7"/>
  <c r="AJ26" i="7" s="1"/>
  <c r="AV20" i="7"/>
  <c r="AK20" i="7" s="1"/>
  <c r="AT20" i="7"/>
  <c r="AW20" i="7"/>
  <c r="AL20" i="7" s="1"/>
  <c r="AU20" i="7"/>
  <c r="AJ20" i="7" s="1"/>
  <c r="AU49" i="7"/>
  <c r="AJ49" i="7" s="1"/>
  <c r="AW49" i="7"/>
  <c r="AL49" i="7" s="1"/>
  <c r="AT49" i="7"/>
  <c r="AI49" i="7" s="1"/>
  <c r="AV49" i="7"/>
  <c r="AK49" i="7" s="1"/>
  <c r="AV29" i="7"/>
  <c r="AK29" i="7" s="1"/>
  <c r="AU29" i="7"/>
  <c r="AJ29" i="7" s="1"/>
  <c r="AW29" i="7"/>
  <c r="AL29" i="7" s="1"/>
  <c r="AT29" i="7"/>
  <c r="AW39" i="7"/>
  <c r="AL39" i="7" s="1"/>
  <c r="AT39" i="7"/>
  <c r="AI39" i="7" s="1"/>
  <c r="AV39" i="7"/>
  <c r="AK39" i="7" s="1"/>
  <c r="AU39" i="7"/>
  <c r="AJ39" i="7" s="1"/>
  <c r="AT9" i="7"/>
  <c r="AW9" i="7"/>
  <c r="AL9" i="7" s="1"/>
  <c r="AV9" i="7"/>
  <c r="AK9" i="7" s="1"/>
  <c r="AU9" i="7"/>
  <c r="AJ9" i="7" s="1"/>
  <c r="AU66" i="7"/>
  <c r="AJ66" i="7" s="1"/>
  <c r="AT66" i="7"/>
  <c r="AI66" i="7" s="1"/>
  <c r="AV66" i="7"/>
  <c r="AK66" i="7" s="1"/>
  <c r="AW66" i="7"/>
  <c r="AL66" i="7" s="1"/>
  <c r="F121" i="16"/>
  <c r="F63" i="20"/>
  <c r="F63" i="12"/>
  <c r="AW27" i="7"/>
  <c r="AL27" i="7" s="1"/>
  <c r="AV27" i="7"/>
  <c r="AK27" i="7" s="1"/>
  <c r="AT27" i="7"/>
  <c r="AU27" i="7"/>
  <c r="AJ27" i="7" s="1"/>
  <c r="AV19" i="7"/>
  <c r="AK19" i="7" s="1"/>
  <c r="AT19" i="7"/>
  <c r="AI19" i="7" s="1"/>
  <c r="AW19" i="7"/>
  <c r="AL19" i="7" s="1"/>
  <c r="AU19" i="7"/>
  <c r="AJ19" i="7" s="1"/>
  <c r="AW21" i="7"/>
  <c r="AL21" i="7" s="1"/>
  <c r="AT21" i="7"/>
  <c r="AU21" i="7"/>
  <c r="AJ21" i="7" s="1"/>
  <c r="AV21" i="7"/>
  <c r="AK21" i="7" s="1"/>
  <c r="AV38" i="7"/>
  <c r="AK38" i="7" s="1"/>
  <c r="AT38" i="7"/>
  <c r="AI38" i="7" s="1"/>
  <c r="AW38" i="7"/>
  <c r="AL38" i="7" s="1"/>
  <c r="AU38" i="7"/>
  <c r="AJ38" i="7" s="1"/>
  <c r="AW2" i="7"/>
  <c r="AL2" i="7" s="1"/>
  <c r="AV2" i="7"/>
  <c r="AT2" i="7"/>
  <c r="AU2" i="7"/>
  <c r="R79" i="2"/>
  <c r="V78" i="2"/>
  <c r="AW35" i="7"/>
  <c r="AL35" i="7" s="1"/>
  <c r="AT35" i="7"/>
  <c r="AU35" i="7"/>
  <c r="AJ35" i="7" s="1"/>
  <c r="AV35" i="7"/>
  <c r="AK35" i="7" s="1"/>
  <c r="AW55" i="7"/>
  <c r="AL55" i="7" s="1"/>
  <c r="AU55" i="7"/>
  <c r="AJ55" i="7" s="1"/>
  <c r="AV55" i="7"/>
  <c r="AK55" i="7" s="1"/>
  <c r="AT55" i="7"/>
  <c r="G64" i="20"/>
  <c r="G122" i="16"/>
  <c r="G64" i="12"/>
  <c r="K174" i="19" l="1"/>
  <c r="H16" i="22"/>
  <c r="J2" i="24"/>
  <c r="V64" i="37"/>
  <c r="AH2" i="7"/>
  <c r="Z2" i="7" s="1"/>
  <c r="AD2" i="7"/>
  <c r="Y2" i="7" s="1"/>
  <c r="BB2" i="7"/>
  <c r="X2" i="7" s="1"/>
  <c r="O8" i="6"/>
  <c r="V8" i="6" s="1"/>
  <c r="W8" i="6" s="1"/>
  <c r="J16" i="22"/>
  <c r="F17" i="22"/>
  <c r="C16" i="22"/>
  <c r="I16" i="22"/>
  <c r="I17" i="22"/>
  <c r="C17" i="22"/>
  <c r="F16" i="22"/>
  <c r="G16" i="22"/>
  <c r="E17" i="22"/>
  <c r="E16" i="22"/>
  <c r="B17" i="22"/>
  <c r="H17" i="22"/>
  <c r="B16" i="22"/>
  <c r="E174" i="19"/>
  <c r="AB67" i="7"/>
  <c r="AZ67" i="7"/>
  <c r="AF67" i="7"/>
  <c r="BA68" i="7"/>
  <c r="AG68" i="7"/>
  <c r="AC68" i="7"/>
  <c r="AA67" i="7"/>
  <c r="AY67" i="7"/>
  <c r="AE67" i="7"/>
  <c r="BB68" i="7"/>
  <c r="AD68" i="7"/>
  <c r="AH68" i="7"/>
  <c r="AD67" i="7"/>
  <c r="AH67" i="7"/>
  <c r="BB67" i="7"/>
  <c r="AY68" i="7"/>
  <c r="AA68" i="7" s="1"/>
  <c r="G17" i="22"/>
  <c r="BA67" i="7"/>
  <c r="AG67" i="7"/>
  <c r="AC67" i="7"/>
  <c r="AZ68" i="7"/>
  <c r="AF68" i="7" s="1"/>
  <c r="J17" i="22"/>
  <c r="D17" i="22"/>
  <c r="D16" i="22"/>
  <c r="AY13" i="7"/>
  <c r="AE13" i="7" s="1"/>
  <c r="AY30" i="7"/>
  <c r="AA30" i="7" s="1"/>
  <c r="AH21" i="7"/>
  <c r="AD21" i="7"/>
  <c r="AG55" i="7"/>
  <c r="AC55" i="7"/>
  <c r="AH35" i="7"/>
  <c r="AD35" i="7"/>
  <c r="AB21" i="7"/>
  <c r="AF21" i="7"/>
  <c r="AH27" i="7"/>
  <c r="AD27" i="7"/>
  <c r="AG29" i="7"/>
  <c r="AC29" i="7"/>
  <c r="AG20" i="7"/>
  <c r="AC20" i="7"/>
  <c r="AE26" i="7"/>
  <c r="AA26" i="7"/>
  <c r="AG24" i="7"/>
  <c r="AC24" i="7"/>
  <c r="AF52" i="7"/>
  <c r="AB52" i="7"/>
  <c r="AH50" i="7"/>
  <c r="AD50" i="7"/>
  <c r="AB51" i="7"/>
  <c r="AF51" i="7"/>
  <c r="AF8" i="7"/>
  <c r="AB8" i="7"/>
  <c r="AD36" i="7"/>
  <c r="AH36" i="7"/>
  <c r="AE31" i="7"/>
  <c r="AA31" i="7"/>
  <c r="AD25" i="7"/>
  <c r="AH25" i="7"/>
  <c r="AH10" i="7"/>
  <c r="AD10" i="7"/>
  <c r="AH7" i="7"/>
  <c r="AD7" i="7"/>
  <c r="AD22" i="7"/>
  <c r="AH22" i="7"/>
  <c r="AG13" i="7"/>
  <c r="AC13" i="7"/>
  <c r="AD33" i="7"/>
  <c r="AH33" i="7"/>
  <c r="AD17" i="7"/>
  <c r="AH17" i="7"/>
  <c r="AH6" i="7"/>
  <c r="AD6" i="7"/>
  <c r="AH53" i="7"/>
  <c r="AD53" i="7"/>
  <c r="AH37" i="7"/>
  <c r="AD37" i="7"/>
  <c r="AH11" i="7"/>
  <c r="AD11" i="7"/>
  <c r="AG30" i="7"/>
  <c r="AC30" i="7"/>
  <c r="AF64" i="7"/>
  <c r="AB64" i="7"/>
  <c r="AH63" i="7"/>
  <c r="AD63" i="7"/>
  <c r="AY65" i="7"/>
  <c r="AA65" i="7" s="1"/>
  <c r="AB55" i="7"/>
  <c r="AF55" i="7"/>
  <c r="AC35" i="7"/>
  <c r="AG35" i="7"/>
  <c r="AF27" i="7"/>
  <c r="AB27" i="7"/>
  <c r="AB9" i="7"/>
  <c r="AF9" i="7"/>
  <c r="AF20" i="7"/>
  <c r="AB20" i="7"/>
  <c r="AF26" i="7"/>
  <c r="AB26" i="7"/>
  <c r="AH24" i="7"/>
  <c r="AD24" i="7"/>
  <c r="AF23" i="7"/>
  <c r="AB23" i="7"/>
  <c r="AG52" i="7"/>
  <c r="AC52" i="7"/>
  <c r="AG50" i="7"/>
  <c r="AC50" i="7"/>
  <c r="AF36" i="7"/>
  <c r="AB36" i="7"/>
  <c r="AG31" i="7"/>
  <c r="AC31" i="7"/>
  <c r="AD12" i="7"/>
  <c r="AH12" i="7"/>
  <c r="AF25" i="7"/>
  <c r="AB25" i="7"/>
  <c r="AG54" i="7"/>
  <c r="AC54" i="7"/>
  <c r="AH15" i="7"/>
  <c r="AD15" i="7"/>
  <c r="AD3" i="7"/>
  <c r="AH3" i="7"/>
  <c r="AF33" i="7"/>
  <c r="AB33" i="7"/>
  <c r="AF17" i="7"/>
  <c r="AB17" i="7"/>
  <c r="AE53" i="7"/>
  <c r="AA53" i="7"/>
  <c r="AY53" i="7"/>
  <c r="AG34" i="7"/>
  <c r="AC34" i="7"/>
  <c r="AG11" i="7"/>
  <c r="AC11" i="7"/>
  <c r="AD58" i="7"/>
  <c r="AH58" i="7"/>
  <c r="AG57" i="7"/>
  <c r="AC57" i="7"/>
  <c r="AG64" i="7"/>
  <c r="AC64" i="7"/>
  <c r="AY63" i="7"/>
  <c r="AA63" i="7" s="1"/>
  <c r="AH55" i="7"/>
  <c r="AD55" i="7"/>
  <c r="AF35" i="7"/>
  <c r="AB35" i="7"/>
  <c r="AY66" i="7"/>
  <c r="AE66" i="7" s="1"/>
  <c r="AG9" i="7"/>
  <c r="AC9" i="7"/>
  <c r="AH29" i="7"/>
  <c r="AD29" i="7"/>
  <c r="AD20" i="7"/>
  <c r="AH20" i="7"/>
  <c r="AD26" i="7"/>
  <c r="AH26" i="7"/>
  <c r="AB24" i="7"/>
  <c r="AF24" i="7"/>
  <c r="AH23" i="7"/>
  <c r="AD23" i="7"/>
  <c r="AF50" i="7"/>
  <c r="AB50" i="7"/>
  <c r="AG51" i="7"/>
  <c r="AC51" i="7"/>
  <c r="AH8" i="7"/>
  <c r="AD8" i="7"/>
  <c r="AG36" i="7"/>
  <c r="AC36" i="7"/>
  <c r="AH31" i="7"/>
  <c r="AD31" i="7"/>
  <c r="AF12" i="7"/>
  <c r="AB12" i="7"/>
  <c r="AG25" i="7"/>
  <c r="AC25" i="7"/>
  <c r="AD16" i="7"/>
  <c r="AH16" i="7"/>
  <c r="AH13" i="7"/>
  <c r="AD13" i="7"/>
  <c r="AG17" i="7"/>
  <c r="AC17" i="7"/>
  <c r="AB53" i="7"/>
  <c r="AF53" i="7"/>
  <c r="AB37" i="7"/>
  <c r="AF37" i="7"/>
  <c r="AY60" i="7"/>
  <c r="AA60" i="7" s="1"/>
  <c r="AY58" i="7"/>
  <c r="AE58" i="7" s="1"/>
  <c r="AH57" i="7"/>
  <c r="AD57" i="7"/>
  <c r="AH64" i="7"/>
  <c r="AD64" i="7"/>
  <c r="AY59" i="7"/>
  <c r="AE59" i="7" s="1"/>
  <c r="AY55" i="7"/>
  <c r="AE55" i="7" s="1"/>
  <c r="AG21" i="7"/>
  <c r="AC21" i="7"/>
  <c r="AC27" i="7"/>
  <c r="AG27" i="7"/>
  <c r="AH9" i="7"/>
  <c r="AD9" i="7"/>
  <c r="AB29" i="7"/>
  <c r="AF29" i="7"/>
  <c r="AG26" i="7"/>
  <c r="AC26" i="7"/>
  <c r="AG23" i="7"/>
  <c r="AC23" i="7"/>
  <c r="AH52" i="7"/>
  <c r="AD52" i="7"/>
  <c r="AD51" i="7"/>
  <c r="AH51" i="7"/>
  <c r="AC8" i="7"/>
  <c r="AG8" i="7"/>
  <c r="AF31" i="7"/>
  <c r="AB31" i="7"/>
  <c r="AG12" i="7"/>
  <c r="AC12" i="7"/>
  <c r="AD14" i="7"/>
  <c r="AH14" i="7"/>
  <c r="AG16" i="7"/>
  <c r="AC16" i="7"/>
  <c r="AH54" i="7"/>
  <c r="AD54" i="7"/>
  <c r="AG33" i="7"/>
  <c r="AC33" i="7"/>
  <c r="AG53" i="7"/>
  <c r="AC53" i="7"/>
  <c r="AD34" i="7"/>
  <c r="AH34" i="7"/>
  <c r="AG37" i="7"/>
  <c r="AC37" i="7"/>
  <c r="AD30" i="7"/>
  <c r="AH30" i="7"/>
  <c r="AY64" i="7"/>
  <c r="AE64" i="7" s="1"/>
  <c r="AY56" i="7"/>
  <c r="AE56" i="7" s="1"/>
  <c r="AY61" i="7"/>
  <c r="AE61" i="7" s="1"/>
  <c r="AY62" i="7"/>
  <c r="AE62" i="7" s="1"/>
  <c r="P7" i="6"/>
  <c r="Q6" i="6"/>
  <c r="BA65" i="7"/>
  <c r="AZ65" i="7"/>
  <c r="BB65" i="7"/>
  <c r="AZ60" i="7"/>
  <c r="AZ58" i="7"/>
  <c r="BB59" i="7"/>
  <c r="AD59" i="7" s="1"/>
  <c r="BA63" i="7"/>
  <c r="AG63" i="7" s="1"/>
  <c r="BA60" i="7"/>
  <c r="BA58" i="7"/>
  <c r="AZ57" i="7"/>
  <c r="AB57" i="7" s="1"/>
  <c r="AZ64" i="7"/>
  <c r="AZ56" i="7"/>
  <c r="AZ59" i="7"/>
  <c r="AB59" i="7" s="1"/>
  <c r="AZ61" i="7"/>
  <c r="AF61" i="7" s="1"/>
  <c r="AZ62" i="7"/>
  <c r="BB63" i="7"/>
  <c r="BB60" i="7"/>
  <c r="AD60" i="7" s="1"/>
  <c r="BB58" i="7"/>
  <c r="BA57" i="7"/>
  <c r="BA64" i="7"/>
  <c r="BA56" i="7"/>
  <c r="BA59" i="7"/>
  <c r="AG59" i="7" s="1"/>
  <c r="BA61" i="7"/>
  <c r="AC61" i="7" s="1"/>
  <c r="BA62" i="7"/>
  <c r="BB57" i="7"/>
  <c r="BB64" i="7"/>
  <c r="BB56" i="7"/>
  <c r="BB61" i="7"/>
  <c r="AD61" i="7" s="1"/>
  <c r="BB62" i="7"/>
  <c r="AZ63" i="7"/>
  <c r="P53" i="16"/>
  <c r="P54" i="16"/>
  <c r="P52" i="16"/>
  <c r="BB38" i="7"/>
  <c r="BB66" i="7"/>
  <c r="BB9" i="7"/>
  <c r="AZ29" i="7"/>
  <c r="BA26" i="7"/>
  <c r="AZ23" i="7"/>
  <c r="BA18" i="7"/>
  <c r="AC18" i="7" s="1"/>
  <c r="AZ8" i="7"/>
  <c r="BA47" i="7"/>
  <c r="AG47" i="7" s="1"/>
  <c r="AY16" i="7"/>
  <c r="AA16" i="7" s="1"/>
  <c r="BB7" i="7"/>
  <c r="AZ41" i="7"/>
  <c r="AB41" i="7" s="1"/>
  <c r="AZ3" i="7"/>
  <c r="AF3" i="7" s="1"/>
  <c r="BA43" i="7"/>
  <c r="AG43" i="7" s="1"/>
  <c r="BB17" i="7"/>
  <c r="AZ53" i="7"/>
  <c r="AY34" i="7"/>
  <c r="AA34" i="7" s="1"/>
  <c r="AY40" i="7"/>
  <c r="AE40" i="7" s="1"/>
  <c r="AZ37" i="7"/>
  <c r="BA55" i="7"/>
  <c r="BB35" i="7"/>
  <c r="AY19" i="7"/>
  <c r="AA19" i="7" s="1"/>
  <c r="AY9" i="7"/>
  <c r="AE9" i="7" s="1"/>
  <c r="BA29" i="7"/>
  <c r="AY44" i="7"/>
  <c r="AA44" i="7" s="1"/>
  <c r="BA24" i="7"/>
  <c r="BB23" i="7"/>
  <c r="BA45" i="7"/>
  <c r="AC45" i="7" s="1"/>
  <c r="BB18" i="7"/>
  <c r="AD18" i="7" s="1"/>
  <c r="AZ36" i="7"/>
  <c r="AZ47" i="7"/>
  <c r="AF47" i="7" s="1"/>
  <c r="BB5" i="7"/>
  <c r="AD5" i="7" s="1"/>
  <c r="BB12" i="7"/>
  <c r="AZ25" i="7"/>
  <c r="AY7" i="7"/>
  <c r="AE7" i="7" s="1"/>
  <c r="BA54" i="7"/>
  <c r="BB22" i="7"/>
  <c r="AY3" i="7"/>
  <c r="BA13" i="7"/>
  <c r="AZ6" i="7"/>
  <c r="AF6" i="7" s="1"/>
  <c r="BA53" i="7"/>
  <c r="BB34" i="7"/>
  <c r="BA37" i="7"/>
  <c r="AZ4" i="7"/>
  <c r="AF4" i="7" s="1"/>
  <c r="BB30" i="7"/>
  <c r="AZ55" i="7"/>
  <c r="BA35" i="7"/>
  <c r="R80" i="2"/>
  <c r="V79" i="2"/>
  <c r="BA38" i="7"/>
  <c r="AC38" i="7" s="1"/>
  <c r="BA21" i="7"/>
  <c r="BA19" i="7"/>
  <c r="AG19" i="7" s="1"/>
  <c r="AZ9" i="7"/>
  <c r="P107" i="16"/>
  <c r="BB39" i="7"/>
  <c r="BA49" i="7"/>
  <c r="AC49" i="7" s="1"/>
  <c r="AZ20" i="7"/>
  <c r="AZ26" i="7"/>
  <c r="AZ44" i="7"/>
  <c r="AF44" i="7" s="1"/>
  <c r="AY42" i="7"/>
  <c r="AE42" i="7" s="1"/>
  <c r="BB24" i="7"/>
  <c r="BA23" i="7"/>
  <c r="BB52" i="7"/>
  <c r="AZ32" i="7"/>
  <c r="AF32" i="7" s="1"/>
  <c r="AY45" i="7"/>
  <c r="AE45" i="7" s="1"/>
  <c r="AZ48" i="7"/>
  <c r="AB48" i="7" s="1"/>
  <c r="BB50" i="7"/>
  <c r="AZ51" i="7"/>
  <c r="AY18" i="7"/>
  <c r="AA18" i="7" s="1"/>
  <c r="BB8" i="7"/>
  <c r="BA36" i="7"/>
  <c r="BB31" i="7"/>
  <c r="AY47" i="7"/>
  <c r="AA47" i="7" s="1"/>
  <c r="BA5" i="7"/>
  <c r="AC5" i="7" s="1"/>
  <c r="AZ12" i="7"/>
  <c r="BA25" i="7"/>
  <c r="AZ10" i="7"/>
  <c r="AF10" i="7" s="1"/>
  <c r="BB14" i="7"/>
  <c r="BB16" i="7"/>
  <c r="AZ7" i="7"/>
  <c r="AF7" i="7" s="1"/>
  <c r="AY41" i="7"/>
  <c r="AZ15" i="7"/>
  <c r="AF15" i="7" s="1"/>
  <c r="BA46" i="7"/>
  <c r="AG46" i="7"/>
  <c r="AC46" i="7"/>
  <c r="AZ13" i="7"/>
  <c r="AB13" i="7" s="1"/>
  <c r="BA33" i="7"/>
  <c r="AY43" i="7"/>
  <c r="AA43" i="7" s="1"/>
  <c r="BA17" i="7"/>
  <c r="AY6" i="7"/>
  <c r="AE6" i="7" s="1"/>
  <c r="BB53" i="7"/>
  <c r="AH40" i="7"/>
  <c r="BB40" i="7"/>
  <c r="AD40" i="7"/>
  <c r="AZ28" i="7"/>
  <c r="AF28" i="7" s="1"/>
  <c r="BB37" i="7"/>
  <c r="BB11" i="7"/>
  <c r="AY4" i="7"/>
  <c r="AA4" i="7" s="1"/>
  <c r="BA30" i="7"/>
  <c r="BB19" i="7"/>
  <c r="AH19" i="7" s="1"/>
  <c r="BB27" i="7"/>
  <c r="BA39" i="7"/>
  <c r="AC39" i="7" s="1"/>
  <c r="BB49" i="7"/>
  <c r="BA52" i="7"/>
  <c r="AY32" i="7"/>
  <c r="AA32" i="7" s="1"/>
  <c r="AZ45" i="7"/>
  <c r="AF45" i="7" s="1"/>
  <c r="BB48" i="7"/>
  <c r="AD48" i="7"/>
  <c r="AH48" i="7"/>
  <c r="AZ50" i="7"/>
  <c r="BA51" i="7"/>
  <c r="BB36" i="7"/>
  <c r="AY31" i="7"/>
  <c r="AZ5" i="7"/>
  <c r="AB5" i="7" s="1"/>
  <c r="BB25" i="7"/>
  <c r="BB10" i="7"/>
  <c r="AZ22" i="7"/>
  <c r="AF22" i="7" s="1"/>
  <c r="AY15" i="7"/>
  <c r="AY46" i="7"/>
  <c r="AA46" i="7" s="1"/>
  <c r="AZ33" i="7"/>
  <c r="BB6" i="7"/>
  <c r="BA28" i="7"/>
  <c r="AG28" i="7" s="1"/>
  <c r="BB4" i="7"/>
  <c r="AH4" i="7" s="1"/>
  <c r="AY38" i="7"/>
  <c r="AE38" i="7" s="1"/>
  <c r="BB21" i="7"/>
  <c r="AZ27" i="7"/>
  <c r="BA66" i="7"/>
  <c r="AY39" i="7"/>
  <c r="AA39" i="7" s="1"/>
  <c r="AZ49" i="7"/>
  <c r="AF49" i="7" s="1"/>
  <c r="BA20" i="7"/>
  <c r="AY26" i="7"/>
  <c r="BB42" i="7"/>
  <c r="AD42" i="7"/>
  <c r="AH42" i="7"/>
  <c r="BB32" i="7"/>
  <c r="AH32" i="7" s="1"/>
  <c r="BA48" i="7"/>
  <c r="AC48" i="7" s="1"/>
  <c r="AY50" i="7"/>
  <c r="AE50" i="7" s="1"/>
  <c r="BB51" i="7"/>
  <c r="AY8" i="7"/>
  <c r="AE8" i="7" s="1"/>
  <c r="BA31" i="7"/>
  <c r="BB41" i="7"/>
  <c r="BB46" i="7"/>
  <c r="AD46" i="7"/>
  <c r="AH46" i="7"/>
  <c r="AZ43" i="7"/>
  <c r="AF43" i="7" s="1"/>
  <c r="AZ17" i="7"/>
  <c r="AY28" i="7"/>
  <c r="AA28" i="7" s="1"/>
  <c r="AY11" i="7"/>
  <c r="AA11" i="7" s="1"/>
  <c r="BB55" i="7"/>
  <c r="AZ35" i="7"/>
  <c r="AZ38" i="7"/>
  <c r="AB38" i="7" s="1"/>
  <c r="AZ21" i="7"/>
  <c r="AZ19" i="7"/>
  <c r="AF19" i="7" s="1"/>
  <c r="BA27" i="7"/>
  <c r="AZ66" i="7"/>
  <c r="BA9" i="7"/>
  <c r="AZ39" i="7"/>
  <c r="AB39" i="7" s="1"/>
  <c r="BB29" i="7"/>
  <c r="AY49" i="7"/>
  <c r="AA49" i="7" s="1"/>
  <c r="BB20" i="7"/>
  <c r="BB26" i="7"/>
  <c r="AD44" i="7"/>
  <c r="BB44" i="7"/>
  <c r="AH44" i="7"/>
  <c r="AZ42" i="7"/>
  <c r="AB42" i="7" s="1"/>
  <c r="AZ24" i="7"/>
  <c r="AZ52" i="7"/>
  <c r="BA32" i="7"/>
  <c r="AC32" i="7" s="1"/>
  <c r="BB45" i="7"/>
  <c r="AY48" i="7"/>
  <c r="AE48" i="7" s="1"/>
  <c r="BA50" i="7"/>
  <c r="AY51" i="7"/>
  <c r="AA51" i="7" s="1"/>
  <c r="AZ18" i="7"/>
  <c r="AF18" i="7" s="1"/>
  <c r="BA8" i="7"/>
  <c r="AZ31" i="7"/>
  <c r="BB47" i="7"/>
  <c r="AY5" i="7"/>
  <c r="BA12" i="7"/>
  <c r="AY10" i="7"/>
  <c r="AA10" i="7" s="1"/>
  <c r="AY14" i="7"/>
  <c r="BA16" i="7"/>
  <c r="BB54" i="7"/>
  <c r="AY22" i="7"/>
  <c r="BA41" i="7"/>
  <c r="AC41" i="7" s="1"/>
  <c r="BB15" i="7"/>
  <c r="BB3" i="7"/>
  <c r="AZ46" i="7"/>
  <c r="AB46" i="7" s="1"/>
  <c r="BB13" i="7"/>
  <c r="BB33" i="7"/>
  <c r="BB43" i="7"/>
  <c r="BA6" i="7"/>
  <c r="AG6" i="7" s="1"/>
  <c r="BA34" i="7"/>
  <c r="AZ40" i="7"/>
  <c r="AF40" i="7" s="1"/>
  <c r="BB28" i="7"/>
  <c r="AD28" i="7" s="1"/>
  <c r="BA11" i="7"/>
  <c r="BA4" i="7"/>
  <c r="AC4" i="7" s="1"/>
  <c r="AZ30" i="7"/>
  <c r="AB30" i="7" s="1"/>
  <c r="AE68" i="7" l="1"/>
  <c r="Z68" i="7" s="1"/>
  <c r="O9" i="6"/>
  <c r="V9" i="6" s="1"/>
  <c r="W9" i="6" s="1"/>
  <c r="AB68" i="7"/>
  <c r="Y68" i="7" s="1"/>
  <c r="Y67" i="7"/>
  <c r="AA55" i="7"/>
  <c r="X68" i="7"/>
  <c r="Z67" i="7"/>
  <c r="AG61" i="7"/>
  <c r="AA9" i="7"/>
  <c r="AF57" i="7"/>
  <c r="AA13" i="7"/>
  <c r="Y13" i="7" s="1"/>
  <c r="AF13" i="7"/>
  <c r="Z13" i="7" s="1"/>
  <c r="AA59" i="7"/>
  <c r="AF59" i="7"/>
  <c r="AC63" i="7"/>
  <c r="AA50" i="7"/>
  <c r="Y50" i="7" s="1"/>
  <c r="AE51" i="7"/>
  <c r="AF46" i="7"/>
  <c r="AH59" i="7"/>
  <c r="AC59" i="7"/>
  <c r="AB61" i="7"/>
  <c r="AE30" i="7"/>
  <c r="AH61" i="7"/>
  <c r="AA61" i="7"/>
  <c r="AA64" i="7"/>
  <c r="Y64" i="7" s="1"/>
  <c r="AF30" i="7"/>
  <c r="AH60" i="7"/>
  <c r="AC6" i="7"/>
  <c r="AA8" i="7"/>
  <c r="AH5" i="7"/>
  <c r="X22" i="7"/>
  <c r="Y11" i="7"/>
  <c r="X15" i="7"/>
  <c r="AA62" i="7"/>
  <c r="AE60" i="7"/>
  <c r="AE28" i="7"/>
  <c r="AG5" i="7"/>
  <c r="AD4" i="7"/>
  <c r="AA56" i="7"/>
  <c r="AE10" i="7"/>
  <c r="Z10" i="7" s="1"/>
  <c r="Y33" i="7"/>
  <c r="AE65" i="7"/>
  <c r="Y34" i="7"/>
  <c r="AB4" i="7"/>
  <c r="AE63" i="7"/>
  <c r="X37" i="7"/>
  <c r="AB28" i="7"/>
  <c r="AB3" i="7"/>
  <c r="AG18" i="7"/>
  <c r="Y25" i="7"/>
  <c r="Y36" i="7"/>
  <c r="AB18" i="7"/>
  <c r="Y18" i="7" s="1"/>
  <c r="Z6" i="7"/>
  <c r="Y16" i="7"/>
  <c r="AE11" i="7"/>
  <c r="Z11" i="7" s="1"/>
  <c r="AB22" i="7"/>
  <c r="AE22" i="7"/>
  <c r="Z22" i="7" s="1"/>
  <c r="AA66" i="7"/>
  <c r="Y52" i="7"/>
  <c r="Y20" i="7"/>
  <c r="AE16" i="7"/>
  <c r="Z16" i="7" s="1"/>
  <c r="AE18" i="7"/>
  <c r="Y21" i="7"/>
  <c r="Z55" i="7"/>
  <c r="AA58" i="7"/>
  <c r="Y54" i="7"/>
  <c r="AE4" i="7"/>
  <c r="AF5" i="7"/>
  <c r="X14" i="7"/>
  <c r="X5" i="7"/>
  <c r="X24" i="7"/>
  <c r="X3" i="7"/>
  <c r="X9" i="7"/>
  <c r="AG32" i="7"/>
  <c r="Y29" i="7"/>
  <c r="Z24" i="7"/>
  <c r="Y35" i="7"/>
  <c r="AB6" i="7"/>
  <c r="Z54" i="7"/>
  <c r="Y57" i="7"/>
  <c r="Z52" i="7"/>
  <c r="Z26" i="7"/>
  <c r="Z7" i="7"/>
  <c r="AA5" i="7"/>
  <c r="Y5" i="7" s="1"/>
  <c r="X52" i="7"/>
  <c r="X21" i="7"/>
  <c r="X17" i="7"/>
  <c r="X8" i="7"/>
  <c r="X33" i="7"/>
  <c r="X12" i="7"/>
  <c r="X20" i="7"/>
  <c r="X36" i="7"/>
  <c r="X34" i="7"/>
  <c r="X59" i="7"/>
  <c r="AE5" i="7"/>
  <c r="Z29" i="7"/>
  <c r="AA22" i="7"/>
  <c r="AC19" i="7"/>
  <c r="Y30" i="7"/>
  <c r="Z17" i="7"/>
  <c r="AD32" i="7"/>
  <c r="Z23" i="7"/>
  <c r="Y26" i="7"/>
  <c r="Z21" i="7"/>
  <c r="Y55" i="7"/>
  <c r="X29" i="7"/>
  <c r="X11" i="7"/>
  <c r="X4" i="7"/>
  <c r="AA3" i="7"/>
  <c r="AH18" i="7"/>
  <c r="AB19" i="7"/>
  <c r="Z37" i="7"/>
  <c r="AA15" i="7"/>
  <c r="AB7" i="7"/>
  <c r="AB10" i="7"/>
  <c r="Y10" i="7" s="1"/>
  <c r="Y12" i="7"/>
  <c r="AB32" i="7"/>
  <c r="Y9" i="7"/>
  <c r="Z35" i="7"/>
  <c r="AG4" i="7"/>
  <c r="AC28" i="7"/>
  <c r="Z33" i="7"/>
  <c r="Z25" i="7"/>
  <c r="Z36" i="7"/>
  <c r="Z20" i="7"/>
  <c r="Z27" i="7"/>
  <c r="AH28" i="7"/>
  <c r="AB15" i="7"/>
  <c r="AA14" i="7"/>
  <c r="Y14" i="7" s="1"/>
  <c r="Y31" i="7"/>
  <c r="Y8" i="7"/>
  <c r="Z51" i="7"/>
  <c r="AD19" i="7"/>
  <c r="Y27" i="7"/>
  <c r="X27" i="7"/>
  <c r="X13" i="7"/>
  <c r="X7" i="7"/>
  <c r="X30" i="7"/>
  <c r="X10" i="7"/>
  <c r="X51" i="7"/>
  <c r="X35" i="7"/>
  <c r="X28" i="7"/>
  <c r="X32" i="7"/>
  <c r="X6" i="7"/>
  <c r="X18" i="7"/>
  <c r="X25" i="7"/>
  <c r="X19" i="7"/>
  <c r="X16" i="7"/>
  <c r="X23" i="7"/>
  <c r="Z64" i="7"/>
  <c r="AE3" i="7"/>
  <c r="Z3" i="7" s="1"/>
  <c r="Z50" i="7"/>
  <c r="Y37" i="7"/>
  <c r="AE34" i="7"/>
  <c r="Z34" i="7" s="1"/>
  <c r="AA6" i="7"/>
  <c r="AE15" i="7"/>
  <c r="Z15" i="7" s="1"/>
  <c r="Z12" i="7"/>
  <c r="Y24" i="7"/>
  <c r="Y17" i="7"/>
  <c r="AA7" i="7"/>
  <c r="AE19" i="7"/>
  <c r="Z19" i="7" s="1"/>
  <c r="AE14" i="7"/>
  <c r="Z14" i="7" s="1"/>
  <c r="Z31" i="7"/>
  <c r="Z8" i="7"/>
  <c r="Y51" i="7"/>
  <c r="AE32" i="7"/>
  <c r="Z9" i="7"/>
  <c r="X54" i="7"/>
  <c r="AG58" i="7"/>
  <c r="AC58" i="7"/>
  <c r="AF65" i="7"/>
  <c r="AB65" i="7"/>
  <c r="X65" i="7"/>
  <c r="AF66" i="7"/>
  <c r="AB66" i="7"/>
  <c r="X66" i="7"/>
  <c r="AG66" i="7"/>
  <c r="AC66" i="7"/>
  <c r="AH62" i="7"/>
  <c r="AD62" i="7"/>
  <c r="AG62" i="7"/>
  <c r="AC62" i="7"/>
  <c r="AG60" i="7"/>
  <c r="AC60" i="7"/>
  <c r="AF62" i="7"/>
  <c r="AB62" i="7"/>
  <c r="X62" i="7"/>
  <c r="X64" i="7"/>
  <c r="AF58" i="7"/>
  <c r="AB58" i="7"/>
  <c r="X58" i="7"/>
  <c r="AC65" i="7"/>
  <c r="AG65" i="7"/>
  <c r="AF63" i="7"/>
  <c r="AB63" i="7"/>
  <c r="X63" i="7"/>
  <c r="AH66" i="7"/>
  <c r="AD66" i="7"/>
  <c r="X61" i="7"/>
  <c r="X57" i="7"/>
  <c r="AB60" i="7"/>
  <c r="AF60" i="7"/>
  <c r="X60" i="7"/>
  <c r="AD65" i="7"/>
  <c r="AH65" i="7"/>
  <c r="AD56" i="7"/>
  <c r="AH56" i="7"/>
  <c r="AG56" i="7"/>
  <c r="AC56" i="7"/>
  <c r="AF56" i="7"/>
  <c r="AB56" i="7"/>
  <c r="X56" i="7"/>
  <c r="X55" i="7"/>
  <c r="X50" i="7"/>
  <c r="P8" i="6"/>
  <c r="Q7" i="6"/>
  <c r="AD45" i="7"/>
  <c r="AD41" i="7"/>
  <c r="AD39" i="7"/>
  <c r="Y39" i="7" s="1"/>
  <c r="AD38" i="7"/>
  <c r="AD43" i="7"/>
  <c r="AD47" i="7"/>
  <c r="AH49" i="7"/>
  <c r="AF38" i="7"/>
  <c r="AB43" i="7"/>
  <c r="AG45" i="7"/>
  <c r="AH43" i="7"/>
  <c r="AB49" i="7"/>
  <c r="AG41" i="7"/>
  <c r="AA48" i="7"/>
  <c r="Y48" i="7" s="1"/>
  <c r="AD49" i="7"/>
  <c r="AH41" i="7"/>
  <c r="AC43" i="7"/>
  <c r="AA45" i="7"/>
  <c r="AB47" i="7"/>
  <c r="AE46" i="7"/>
  <c r="AB40" i="7"/>
  <c r="AF39" i="7"/>
  <c r="AB45" i="7"/>
  <c r="AA42" i="7"/>
  <c r="Y42" i="7" s="1"/>
  <c r="AE43" i="7"/>
  <c r="AH38" i="7"/>
  <c r="AH45" i="7"/>
  <c r="AG48" i="7"/>
  <c r="AG39" i="7"/>
  <c r="X41" i="7"/>
  <c r="AB44" i="7"/>
  <c r="Y44" i="7" s="1"/>
  <c r="AG38" i="7"/>
  <c r="AF41" i="7"/>
  <c r="AC47" i="7"/>
  <c r="AF42" i="7"/>
  <c r="Z42" i="7" s="1"/>
  <c r="X38" i="7"/>
  <c r="AE47" i="7"/>
  <c r="AH39" i="7"/>
  <c r="P65" i="16"/>
  <c r="P79" i="16"/>
  <c r="P10" i="16"/>
  <c r="P70" i="16"/>
  <c r="P97" i="16"/>
  <c r="P100" i="16"/>
  <c r="P24" i="16"/>
  <c r="P96" i="16"/>
  <c r="P109" i="16"/>
  <c r="P45" i="16"/>
  <c r="P15" i="16"/>
  <c r="P108" i="16"/>
  <c r="P42" i="16"/>
  <c r="P83" i="16"/>
  <c r="P28" i="16"/>
  <c r="P21" i="16"/>
  <c r="P76" i="16"/>
  <c r="X49" i="7"/>
  <c r="P75" i="16"/>
  <c r="P20" i="16"/>
  <c r="X39" i="7"/>
  <c r="Y46" i="7"/>
  <c r="AA41" i="7"/>
  <c r="AF48" i="7"/>
  <c r="AH47" i="7"/>
  <c r="P11" i="16"/>
  <c r="P66" i="16"/>
  <c r="P9" i="16"/>
  <c r="P64" i="16"/>
  <c r="P44" i="16"/>
  <c r="P99" i="16"/>
  <c r="AE44" i="7"/>
  <c r="Z44" i="7" s="1"/>
  <c r="X40" i="7"/>
  <c r="P4" i="16"/>
  <c r="P59" i="16"/>
  <c r="P26" i="16"/>
  <c r="P81" i="16"/>
  <c r="P12" i="16"/>
  <c r="P67" i="16"/>
  <c r="X48" i="7"/>
  <c r="P31" i="16"/>
  <c r="P86" i="16"/>
  <c r="P95" i="16"/>
  <c r="P40" i="16"/>
  <c r="P16" i="16"/>
  <c r="P71" i="16"/>
  <c r="P14" i="16"/>
  <c r="P69" i="16"/>
  <c r="P74" i="16"/>
  <c r="P19" i="16"/>
  <c r="AA38" i="7"/>
  <c r="X46" i="7"/>
  <c r="P47" i="16"/>
  <c r="P102" i="16"/>
  <c r="X43" i="7"/>
  <c r="AE41" i="7"/>
  <c r="P57" i="16"/>
  <c r="P2" i="16"/>
  <c r="P3" i="16"/>
  <c r="P58" i="16"/>
  <c r="P22" i="16"/>
  <c r="P77" i="16"/>
  <c r="X42" i="7"/>
  <c r="AG49" i="7"/>
  <c r="P35" i="16"/>
  <c r="P90" i="16"/>
  <c r="P106" i="16"/>
  <c r="P51" i="16"/>
  <c r="P6" i="16"/>
  <c r="P61" i="16"/>
  <c r="R81" i="2"/>
  <c r="V80" i="2"/>
  <c r="P33" i="16"/>
  <c r="P88" i="16"/>
  <c r="X44" i="7"/>
  <c r="P89" i="16"/>
  <c r="P34" i="16"/>
  <c r="Z40" i="7"/>
  <c r="P8" i="16"/>
  <c r="P63" i="16"/>
  <c r="AE49" i="7"/>
  <c r="P87" i="16"/>
  <c r="P32" i="16"/>
  <c r="AE39" i="7"/>
  <c r="X47" i="7"/>
  <c r="X45" i="7"/>
  <c r="P68" i="16"/>
  <c r="P13" i="16"/>
  <c r="P92" i="16"/>
  <c r="P37" i="16"/>
  <c r="AA40" i="7"/>
  <c r="Z58" i="7" l="1"/>
  <c r="O10" i="6"/>
  <c r="V10" i="6" s="1"/>
  <c r="W10" i="6" s="1"/>
  <c r="Z61" i="7"/>
  <c r="Z59" i="7"/>
  <c r="Y63" i="7"/>
  <c r="Z30" i="7"/>
  <c r="Y28" i="7"/>
  <c r="Y59" i="7"/>
  <c r="Z46" i="7"/>
  <c r="Y61" i="7"/>
  <c r="Z63" i="7"/>
  <c r="Z28" i="7"/>
  <c r="Y58" i="7"/>
  <c r="Y4" i="7"/>
  <c r="Y6" i="7"/>
  <c r="Y19" i="7"/>
  <c r="Z32" i="7"/>
  <c r="Y7" i="7"/>
  <c r="Y32" i="7"/>
  <c r="Z18" i="7"/>
  <c r="Y22" i="7"/>
  <c r="Z5" i="7"/>
  <c r="Z4" i="7"/>
  <c r="Y3" i="7"/>
  <c r="Y15" i="7"/>
  <c r="Z56" i="7"/>
  <c r="Z60" i="7"/>
  <c r="Y65" i="7"/>
  <c r="Y66" i="7"/>
  <c r="Z65" i="7"/>
  <c r="Y62" i="7"/>
  <c r="Z66" i="7"/>
  <c r="Y60" i="7"/>
  <c r="Z62" i="7"/>
  <c r="Y56" i="7"/>
  <c r="Q8" i="6"/>
  <c r="P9" i="6"/>
  <c r="Y38" i="7"/>
  <c r="Y41" i="7"/>
  <c r="Z45" i="7"/>
  <c r="Y45" i="7"/>
  <c r="Y49" i="7"/>
  <c r="Y43" i="7"/>
  <c r="Z41" i="7"/>
  <c r="Z39" i="7"/>
  <c r="Z43" i="7"/>
  <c r="Y47" i="7"/>
  <c r="Z38" i="7"/>
  <c r="Z47" i="7"/>
  <c r="Y40" i="7"/>
  <c r="Z49" i="7"/>
  <c r="Z48" i="7"/>
  <c r="R82" i="2"/>
  <c r="V81" i="2"/>
  <c r="O11" i="6" l="1"/>
  <c r="V11" i="6" s="1"/>
  <c r="W11" i="6" s="1"/>
  <c r="Q9" i="6"/>
  <c r="P10" i="6"/>
  <c r="R83" i="2"/>
  <c r="V82" i="2"/>
  <c r="O12" i="6" l="1"/>
  <c r="V12" i="6" s="1"/>
  <c r="W12" i="6" s="1"/>
  <c r="Q10" i="6"/>
  <c r="P11" i="6"/>
  <c r="V83" i="2"/>
  <c r="R84" i="2"/>
  <c r="O13" i="6" l="1"/>
  <c r="V13" i="6" s="1"/>
  <c r="W13" i="6" s="1"/>
  <c r="P12" i="6"/>
  <c r="Q11" i="6"/>
  <c r="V84" i="2"/>
  <c r="O14" i="6" l="1"/>
  <c r="V14" i="6" s="1"/>
  <c r="W14" i="6" s="1"/>
  <c r="P13" i="6"/>
  <c r="Q12" i="6"/>
  <c r="O15" i="6" l="1"/>
  <c r="V15" i="6" s="1"/>
  <c r="W15" i="6" s="1"/>
  <c r="Q13" i="6"/>
  <c r="P14" i="6"/>
  <c r="O16" i="6" l="1"/>
  <c r="V16" i="6" s="1"/>
  <c r="W16" i="6" s="1"/>
  <c r="Q14" i="6"/>
  <c r="P15" i="6"/>
  <c r="H6" i="4"/>
  <c r="I6" i="4"/>
  <c r="J6" i="4"/>
  <c r="H95" i="4"/>
  <c r="I95" i="4"/>
  <c r="J10" i="4"/>
  <c r="J95" i="4"/>
  <c r="G6" i="4"/>
  <c r="K95" i="4"/>
  <c r="L95" i="4" s="1"/>
  <c r="G95" i="4"/>
  <c r="F95" i="4" s="1"/>
  <c r="M95" i="4" s="1"/>
  <c r="H10" i="4"/>
  <c r="I10" i="4"/>
  <c r="G10" i="4"/>
  <c r="O17" i="6" l="1"/>
  <c r="V17" i="6" s="1"/>
  <c r="W17" i="6" s="1"/>
  <c r="P16" i="6"/>
  <c r="Q15" i="6"/>
  <c r="J8" i="4"/>
  <c r="I8" i="4"/>
  <c r="H8" i="4"/>
  <c r="F50" i="4"/>
  <c r="M50" i="4" s="1"/>
  <c r="F52" i="4"/>
  <c r="M52" i="4" s="1"/>
  <c r="G41" i="4"/>
  <c r="F10" i="4"/>
  <c r="M10" i="4" s="1"/>
  <c r="G31" i="4"/>
  <c r="G49" i="4"/>
  <c r="F49" i="4" s="1"/>
  <c r="M49" i="4" s="1"/>
  <c r="G8" i="4"/>
  <c r="G98" i="4"/>
  <c r="F98" i="4" s="1"/>
  <c r="M98" i="4" s="1"/>
  <c r="G51" i="4"/>
  <c r="F51" i="4" s="1"/>
  <c r="M51" i="4" s="1"/>
  <c r="G28" i="4"/>
  <c r="F6" i="4"/>
  <c r="M6" i="4" s="1"/>
  <c r="G108" i="4"/>
  <c r="F108" i="4" s="1"/>
  <c r="M108" i="4" s="1"/>
  <c r="O18" i="6" l="1"/>
  <c r="V18" i="6" s="1"/>
  <c r="W18" i="6" s="1"/>
  <c r="Q16" i="6"/>
  <c r="P17" i="6"/>
  <c r="F8" i="4"/>
  <c r="M8" i="4" s="1"/>
  <c r="O19" i="6" l="1"/>
  <c r="V19" i="6" s="1"/>
  <c r="W19" i="6" s="1"/>
  <c r="Q17" i="6"/>
  <c r="P18" i="6"/>
  <c r="G26" i="4"/>
  <c r="G50" i="4"/>
  <c r="G37" i="4"/>
  <c r="I52" i="4"/>
  <c r="H52" i="4"/>
  <c r="G52" i="4"/>
  <c r="J52" i="4"/>
  <c r="O20" i="6" l="1"/>
  <c r="V20" i="6" s="1"/>
  <c r="W20" i="6" s="1"/>
  <c r="P19" i="6"/>
  <c r="Q18" i="6"/>
  <c r="K8" i="4"/>
  <c r="L8" i="4" s="1"/>
  <c r="K6" i="4"/>
  <c r="L6" i="4" s="1"/>
  <c r="K37" i="4"/>
  <c r="L37" i="4" s="1"/>
  <c r="O21" i="6" l="1"/>
  <c r="V21" i="6" s="1"/>
  <c r="W21" i="6" s="1"/>
  <c r="P20" i="6"/>
  <c r="Q19" i="6"/>
  <c r="O22" i="6" l="1"/>
  <c r="V22" i="6" s="1"/>
  <c r="W22" i="6" s="1"/>
  <c r="P21" i="6"/>
  <c r="Q20" i="6"/>
  <c r="O23" i="6" l="1"/>
  <c r="V23" i="6" s="1"/>
  <c r="W23" i="6" s="1"/>
  <c r="Q21" i="6"/>
  <c r="P22" i="6"/>
  <c r="B1" i="25"/>
  <c r="O24" i="6" l="1"/>
  <c r="V24" i="6" s="1"/>
  <c r="W24" i="6" s="1"/>
  <c r="Q22" i="6"/>
  <c r="P23" i="6"/>
  <c r="C1" i="25"/>
  <c r="O25" i="6" l="1"/>
  <c r="V25" i="6" s="1"/>
  <c r="W25" i="6" s="1"/>
  <c r="P24" i="6"/>
  <c r="Q23" i="6"/>
  <c r="O26" i="6" l="1"/>
  <c r="V26" i="6" s="1"/>
  <c r="W26" i="6" s="1"/>
  <c r="Q24" i="6"/>
  <c r="P25" i="6"/>
  <c r="O27" i="6" l="1"/>
  <c r="V27" i="6" s="1"/>
  <c r="W27" i="6" s="1"/>
  <c r="Q25" i="6"/>
  <c r="P26" i="6"/>
  <c r="O28" i="6" l="1"/>
  <c r="V28" i="6" s="1"/>
  <c r="W28" i="6" s="1"/>
  <c r="Q26" i="6"/>
  <c r="P27" i="6"/>
  <c r="O29" i="6" l="1"/>
  <c r="V29" i="6" s="1"/>
  <c r="W29" i="6" s="1"/>
  <c r="P28" i="6"/>
  <c r="Q27" i="6"/>
  <c r="O30" i="6" l="1"/>
  <c r="V30" i="6" s="1"/>
  <c r="W30" i="6" s="1"/>
  <c r="P29" i="6"/>
  <c r="Q28" i="6"/>
  <c r="O31" i="6" l="1"/>
  <c r="V31" i="6" s="1"/>
  <c r="W31" i="6" s="1"/>
  <c r="Q29" i="6"/>
  <c r="P30" i="6"/>
  <c r="O32" i="6" l="1"/>
  <c r="V32" i="6" s="1"/>
  <c r="W32" i="6" s="1"/>
  <c r="Q30" i="6"/>
  <c r="P31" i="6"/>
  <c r="O33" i="6" l="1"/>
  <c r="V33" i="6" s="1"/>
  <c r="W33" i="6" s="1"/>
  <c r="P32" i="6"/>
  <c r="Q31" i="6"/>
  <c r="O34" i="6" l="1"/>
  <c r="V34" i="6" s="1"/>
  <c r="W34" i="6" s="1"/>
  <c r="Q32" i="6"/>
  <c r="P33" i="6"/>
  <c r="O35" i="6" l="1"/>
  <c r="V35" i="6" s="1"/>
  <c r="W35" i="6" s="1"/>
  <c r="Q33" i="6"/>
  <c r="P34" i="6"/>
  <c r="O36" i="6" l="1"/>
  <c r="V36" i="6" s="1"/>
  <c r="W36" i="6" s="1"/>
  <c r="P35" i="6"/>
  <c r="Q34" i="6"/>
  <c r="O37" i="6" l="1"/>
  <c r="V37" i="6" s="1"/>
  <c r="W37" i="6" s="1"/>
  <c r="P36" i="6"/>
  <c r="Q35" i="6"/>
  <c r="O38" i="6" l="1"/>
  <c r="V38" i="6" s="1"/>
  <c r="W38" i="6" s="1"/>
  <c r="P37" i="6"/>
  <c r="Q36" i="6"/>
  <c r="O39" i="6" l="1"/>
  <c r="V39" i="6" s="1"/>
  <c r="W39" i="6" s="1"/>
  <c r="Q37" i="6"/>
  <c r="P38" i="6"/>
  <c r="O40" i="6" l="1"/>
  <c r="V40" i="6" s="1"/>
  <c r="W40" i="6" s="1"/>
  <c r="Q38" i="6"/>
  <c r="P39" i="6"/>
  <c r="O41" i="6" l="1"/>
  <c r="V41" i="6" s="1"/>
  <c r="W41" i="6" s="1"/>
  <c r="Q39" i="6"/>
  <c r="P40" i="6"/>
  <c r="O42" i="6" l="1"/>
  <c r="V42" i="6" s="1"/>
  <c r="W42" i="6" s="1"/>
  <c r="P41" i="6"/>
  <c r="Q40" i="6"/>
  <c r="O43" i="6" l="1"/>
  <c r="V43" i="6" s="1"/>
  <c r="W43" i="6" s="1"/>
  <c r="Q41" i="6"/>
  <c r="P42" i="6"/>
  <c r="O44" i="6" l="1"/>
  <c r="V44" i="6" s="1"/>
  <c r="W44" i="6" s="1"/>
  <c r="Q42" i="6"/>
  <c r="P43" i="6"/>
  <c r="O45" i="6" l="1"/>
  <c r="V45" i="6" s="1"/>
  <c r="W45" i="6" s="1"/>
  <c r="P44" i="6"/>
  <c r="Q43" i="6"/>
  <c r="O46" i="6" l="1"/>
  <c r="V46" i="6" s="1"/>
  <c r="W46" i="6" s="1"/>
  <c r="Q44" i="6"/>
  <c r="P45" i="6"/>
  <c r="O47" i="6" l="1"/>
  <c r="V47" i="6" s="1"/>
  <c r="W47" i="6" s="1"/>
  <c r="P46" i="6"/>
  <c r="Q45" i="6"/>
  <c r="O48" i="6" l="1"/>
  <c r="V48" i="6" s="1"/>
  <c r="W48" i="6" s="1"/>
  <c r="Q46" i="6"/>
  <c r="P47" i="6"/>
  <c r="O49" i="6" l="1"/>
  <c r="V49" i="6" s="1"/>
  <c r="W49" i="6" s="1"/>
  <c r="P48" i="6"/>
  <c r="Q47" i="6"/>
  <c r="I75" i="4"/>
  <c r="H75" i="4"/>
  <c r="I77" i="4"/>
  <c r="J75" i="4"/>
  <c r="G93" i="4"/>
  <c r="J77" i="4"/>
  <c r="H77" i="4"/>
  <c r="O50" i="6" l="1"/>
  <c r="V50" i="6" s="1"/>
  <c r="W50" i="6" s="1"/>
  <c r="Q48" i="6"/>
  <c r="P49" i="6"/>
  <c r="H104" i="4"/>
  <c r="H73" i="4"/>
  <c r="H98" i="4"/>
  <c r="H41" i="4"/>
  <c r="I41" i="4"/>
  <c r="I73" i="4"/>
  <c r="J73" i="4"/>
  <c r="J104" i="4"/>
  <c r="K98" i="4"/>
  <c r="L98" i="4" s="1"/>
  <c r="J98" i="4"/>
  <c r="J41" i="4"/>
  <c r="I104" i="4"/>
  <c r="I98" i="4"/>
  <c r="G77" i="4"/>
  <c r="F77" i="4" s="1"/>
  <c r="M77" i="4" s="1"/>
  <c r="G104" i="4"/>
  <c r="F104" i="4" s="1"/>
  <c r="M104" i="4" s="1"/>
  <c r="J93" i="4"/>
  <c r="I93" i="4"/>
  <c r="G73" i="4"/>
  <c r="F73" i="4" s="1"/>
  <c r="M73" i="4" s="1"/>
  <c r="H93" i="4"/>
  <c r="G75" i="4"/>
  <c r="F75" i="4" s="1"/>
  <c r="M75" i="4" s="1"/>
  <c r="O51" i="6" l="1"/>
  <c r="V51" i="6" s="1"/>
  <c r="W51" i="6" s="1"/>
  <c r="P50" i="6"/>
  <c r="Q49" i="6"/>
  <c r="F41" i="4"/>
  <c r="M41" i="4" s="1"/>
  <c r="K73" i="4"/>
  <c r="L73" i="4" s="1"/>
  <c r="K41" i="4"/>
  <c r="L41" i="4" s="1"/>
  <c r="K75" i="4"/>
  <c r="L75" i="4" s="1"/>
  <c r="K104" i="4"/>
  <c r="L104" i="4" s="1"/>
  <c r="F93" i="4"/>
  <c r="M93" i="4" s="1"/>
  <c r="K93" i="4"/>
  <c r="L93" i="4" s="1"/>
  <c r="K77" i="4"/>
  <c r="L77" i="4" s="1"/>
  <c r="K10" i="4"/>
  <c r="L10" i="4" s="1"/>
  <c r="K31" i="4"/>
  <c r="L31" i="4" s="1"/>
  <c r="K28" i="4"/>
  <c r="L28" i="4" s="1"/>
  <c r="O52" i="6" l="1"/>
  <c r="V52" i="6" s="1"/>
  <c r="W52" i="6" s="1"/>
  <c r="P51" i="6"/>
  <c r="Q50" i="6"/>
  <c r="O53" i="6" l="1"/>
  <c r="V53" i="6" s="1"/>
  <c r="W53" i="6" s="1"/>
  <c r="Q51" i="6"/>
  <c r="P52" i="6"/>
  <c r="H50" i="4"/>
  <c r="I50" i="4"/>
  <c r="J50" i="4"/>
  <c r="O54" i="6" l="1"/>
  <c r="V54" i="6" s="1"/>
  <c r="W54" i="6" s="1"/>
  <c r="P53" i="6"/>
  <c r="Q52" i="6"/>
  <c r="O55" i="6" l="1"/>
  <c r="V55" i="6" s="1"/>
  <c r="W55" i="6" s="1"/>
  <c r="P54" i="6"/>
  <c r="Q53" i="6"/>
  <c r="O56" i="6" l="1"/>
  <c r="V56" i="6" s="1"/>
  <c r="W56" i="6" s="1"/>
  <c r="Q54" i="6"/>
  <c r="P55" i="6"/>
  <c r="O57" i="6" l="1"/>
  <c r="V57" i="6" s="1"/>
  <c r="W57" i="6" s="1"/>
  <c r="P56" i="6"/>
  <c r="Q55" i="6"/>
  <c r="O58" i="6" l="1"/>
  <c r="V58" i="6" s="1"/>
  <c r="W58" i="6" s="1"/>
  <c r="P57" i="6"/>
  <c r="Q56" i="6"/>
  <c r="O59" i="6" l="1"/>
  <c r="V59" i="6" s="1"/>
  <c r="W59" i="6" s="1"/>
  <c r="P58" i="6"/>
  <c r="Q57" i="6"/>
  <c r="O60" i="6" l="1"/>
  <c r="V60" i="6" s="1"/>
  <c r="W60" i="6" s="1"/>
  <c r="Q58" i="6"/>
  <c r="P59" i="6"/>
  <c r="O61" i="6" l="1"/>
  <c r="V61" i="6" s="1"/>
  <c r="W61" i="6" s="1"/>
  <c r="Q59" i="6"/>
  <c r="P60" i="6"/>
  <c r="O62" i="6" l="1"/>
  <c r="V62" i="6" s="1"/>
  <c r="W62" i="6" s="1"/>
  <c r="P61" i="6"/>
  <c r="Q60" i="6"/>
  <c r="O63" i="6" l="1"/>
  <c r="V63" i="6" s="1"/>
  <c r="W63" i="6" s="1"/>
  <c r="P62" i="6"/>
  <c r="Q61" i="6"/>
  <c r="K49" i="4"/>
  <c r="L49" i="4" s="1"/>
  <c r="O64" i="6" l="1"/>
  <c r="V64" i="6" s="1"/>
  <c r="W64" i="6" s="1"/>
  <c r="Q62" i="6"/>
  <c r="P63" i="6"/>
  <c r="O65" i="6" l="1"/>
  <c r="V65" i="6" s="1"/>
  <c r="W65" i="6" s="1"/>
  <c r="P64" i="6"/>
  <c r="Q63" i="6"/>
  <c r="O66" i="6" l="1"/>
  <c r="V66" i="6" s="1"/>
  <c r="W66" i="6" s="1"/>
  <c r="Q64" i="6"/>
  <c r="P65" i="6"/>
  <c r="O67" i="6" l="1"/>
  <c r="V67" i="6" s="1"/>
  <c r="W67" i="6" s="1"/>
  <c r="Q65" i="6"/>
  <c r="P66" i="6"/>
  <c r="O68" i="6" l="1"/>
  <c r="V68" i="6" s="1"/>
  <c r="W68" i="6" s="1"/>
  <c r="Q66" i="6"/>
  <c r="P67" i="6"/>
  <c r="O69" i="6" l="1"/>
  <c r="V69" i="6" s="1"/>
  <c r="W69" i="6" s="1"/>
  <c r="P68" i="6"/>
  <c r="Q67" i="6"/>
  <c r="O70" i="6" l="1"/>
  <c r="V70" i="6" s="1"/>
  <c r="W70" i="6" s="1"/>
  <c r="P69" i="6"/>
  <c r="Q68" i="6"/>
  <c r="O71" i="6" l="1"/>
  <c r="V71" i="6" s="1"/>
  <c r="W71" i="6" s="1"/>
  <c r="P70" i="6"/>
  <c r="Q69" i="6"/>
  <c r="O72" i="6" l="1"/>
  <c r="V72" i="6" s="1"/>
  <c r="W72" i="6" s="1"/>
  <c r="P71" i="6"/>
  <c r="Q70" i="6"/>
  <c r="O73" i="6" l="1"/>
  <c r="V73" i="6" s="1"/>
  <c r="W73" i="6" s="1"/>
  <c r="Q71" i="6"/>
  <c r="P72" i="6"/>
  <c r="O74" i="6" l="1"/>
  <c r="V74" i="6" s="1"/>
  <c r="W74" i="6" s="1"/>
  <c r="P73" i="6"/>
  <c r="Q72" i="6"/>
  <c r="O75" i="6" l="1"/>
  <c r="V75" i="6" s="1"/>
  <c r="W75" i="6" s="1"/>
  <c r="Q73" i="6"/>
  <c r="P74" i="6"/>
  <c r="O76" i="6" l="1"/>
  <c r="V76" i="6" s="1"/>
  <c r="W76" i="6" s="1"/>
  <c r="P75" i="6"/>
  <c r="Q74" i="6"/>
  <c r="O77" i="6" l="1"/>
  <c r="V77" i="6" s="1"/>
  <c r="W77" i="6" s="1"/>
  <c r="P76" i="6"/>
  <c r="Q75" i="6"/>
  <c r="O78" i="6" l="1"/>
  <c r="V78" i="6" s="1"/>
  <c r="W78" i="6" s="1"/>
  <c r="Q76" i="6"/>
  <c r="P77" i="6"/>
  <c r="O79" i="6" l="1"/>
  <c r="V79" i="6" s="1"/>
  <c r="W79" i="6" s="1"/>
  <c r="Q77" i="6"/>
  <c r="P78" i="6"/>
  <c r="O80" i="6" l="1"/>
  <c r="V80" i="6" s="1"/>
  <c r="W80" i="6" s="1"/>
  <c r="Q78" i="6"/>
  <c r="P79" i="6"/>
  <c r="O81" i="6" l="1"/>
  <c r="V81" i="6" s="1"/>
  <c r="W81" i="6" s="1"/>
  <c r="Q79" i="6"/>
  <c r="P80" i="6"/>
  <c r="O82" i="6" l="1"/>
  <c r="V82" i="6" s="1"/>
  <c r="W82" i="6" s="1"/>
  <c r="P81" i="6"/>
  <c r="Q80" i="6"/>
  <c r="O83" i="6" l="1"/>
  <c r="V83" i="6" s="1"/>
  <c r="W83" i="6" s="1"/>
  <c r="Q81" i="6"/>
  <c r="P82" i="6"/>
  <c r="O84" i="6" l="1"/>
  <c r="V84" i="6" s="1"/>
  <c r="W84" i="6" s="1"/>
  <c r="Q82" i="6"/>
  <c r="P83" i="6"/>
  <c r="O85" i="6" l="1"/>
  <c r="V85" i="6" s="1"/>
  <c r="W85" i="6" s="1"/>
  <c r="P84" i="6"/>
  <c r="Q83" i="6"/>
  <c r="O86" i="6" l="1"/>
  <c r="V86" i="6" s="1"/>
  <c r="W86" i="6" s="1"/>
  <c r="Q84" i="6"/>
  <c r="P85" i="6"/>
  <c r="O87" i="6" l="1"/>
  <c r="V87" i="6" s="1"/>
  <c r="W87" i="6" s="1"/>
  <c r="Q85" i="6"/>
  <c r="P86" i="6"/>
  <c r="O88" i="6" l="1"/>
  <c r="V88" i="6" s="1"/>
  <c r="W88" i="6" s="1"/>
  <c r="Q86" i="6"/>
  <c r="P87" i="6"/>
  <c r="O89" i="6" l="1"/>
  <c r="V89" i="6" s="1"/>
  <c r="W89" i="6" s="1"/>
  <c r="P88" i="6"/>
  <c r="Q87" i="6"/>
  <c r="O90" i="6" l="1"/>
  <c r="V90" i="6" s="1"/>
  <c r="W90" i="6" s="1"/>
  <c r="P89" i="6"/>
  <c r="Q88" i="6"/>
  <c r="O91" i="6" l="1"/>
  <c r="V91" i="6" s="1"/>
  <c r="W91" i="6" s="1"/>
  <c r="Q89" i="6"/>
  <c r="P90" i="6"/>
  <c r="O92" i="6" l="1"/>
  <c r="V92" i="6" s="1"/>
  <c r="W92" i="6" s="1"/>
  <c r="Q90" i="6"/>
  <c r="P91" i="6"/>
  <c r="O93" i="6" l="1"/>
  <c r="V93" i="6" s="1"/>
  <c r="W93" i="6" s="1"/>
  <c r="P92" i="6"/>
  <c r="Q91" i="6"/>
  <c r="O94" i="6" l="1"/>
  <c r="V94" i="6" s="1"/>
  <c r="W94" i="6" s="1"/>
  <c r="Q92" i="6"/>
  <c r="P93" i="6"/>
  <c r="O95" i="6" l="1"/>
  <c r="V95" i="6" s="1"/>
  <c r="W95" i="6" s="1"/>
  <c r="Q93" i="6"/>
  <c r="P94" i="6"/>
  <c r="O96" i="6" l="1"/>
  <c r="V96" i="6" s="1"/>
  <c r="W96" i="6" s="1"/>
  <c r="Q94" i="6"/>
  <c r="P95" i="6"/>
  <c r="O97" i="6" l="1"/>
  <c r="V97" i="6" s="1"/>
  <c r="W97" i="6" s="1"/>
  <c r="P96" i="6"/>
  <c r="Q95" i="6"/>
  <c r="O98" i="6" l="1"/>
  <c r="V98" i="6" s="1"/>
  <c r="W98" i="6" s="1"/>
  <c r="Q96" i="6"/>
  <c r="P97" i="6"/>
  <c r="O99" i="6" l="1"/>
  <c r="V99" i="6" s="1"/>
  <c r="W99" i="6" s="1"/>
  <c r="Q97" i="6"/>
  <c r="P98" i="6"/>
  <c r="O100" i="6" l="1"/>
  <c r="V100" i="6" s="1"/>
  <c r="W100" i="6" s="1"/>
  <c r="Q98" i="6"/>
  <c r="P99" i="6"/>
  <c r="O101" i="6" l="1"/>
  <c r="V101" i="6" s="1"/>
  <c r="W101" i="6" s="1"/>
  <c r="P100" i="6"/>
  <c r="Q99" i="6"/>
  <c r="O102" i="6" l="1"/>
  <c r="V102" i="6" s="1"/>
  <c r="W102" i="6" s="1"/>
  <c r="Q100" i="6"/>
  <c r="P101" i="6"/>
  <c r="O103" i="6" l="1"/>
  <c r="V103" i="6" s="1"/>
  <c r="W103" i="6" s="1"/>
  <c r="Q101" i="6"/>
  <c r="P102" i="6"/>
  <c r="O104" i="6" l="1"/>
  <c r="V104" i="6" s="1"/>
  <c r="W104" i="6" s="1"/>
  <c r="P103" i="6"/>
  <c r="Q102" i="6"/>
  <c r="O105" i="6" l="1"/>
  <c r="V105" i="6" s="1"/>
  <c r="W105" i="6" s="1"/>
  <c r="Q103" i="6"/>
  <c r="P104" i="6"/>
  <c r="O106" i="6" l="1"/>
  <c r="V106" i="6" s="1"/>
  <c r="W106" i="6" s="1"/>
  <c r="P105" i="6"/>
  <c r="Q104" i="6"/>
  <c r="O107" i="6" l="1"/>
  <c r="V107" i="6" s="1"/>
  <c r="W107" i="6" s="1"/>
  <c r="Q105" i="6"/>
  <c r="P106" i="6"/>
  <c r="O108" i="6" l="1"/>
  <c r="V108" i="6" s="1"/>
  <c r="W108" i="6" s="1"/>
  <c r="Q106" i="6"/>
  <c r="P107" i="6"/>
  <c r="O109" i="6" l="1"/>
  <c r="V109" i="6" s="1"/>
  <c r="W109" i="6" s="1"/>
  <c r="P108" i="6"/>
  <c r="Q107" i="6"/>
  <c r="O110" i="6" l="1"/>
  <c r="V110" i="6" s="1"/>
  <c r="W110" i="6" s="1"/>
  <c r="Q108" i="6"/>
  <c r="P109" i="6"/>
  <c r="O111" i="6" l="1"/>
  <c r="V111" i="6" s="1"/>
  <c r="W111" i="6" s="1"/>
  <c r="Q109" i="6"/>
  <c r="P110" i="6"/>
  <c r="O112" i="6" l="1"/>
  <c r="V112" i="6" s="1"/>
  <c r="W112" i="6" s="1"/>
  <c r="P111" i="6"/>
  <c r="Q110" i="6"/>
  <c r="O113" i="6" l="1"/>
  <c r="V113" i="6" s="1"/>
  <c r="W113" i="6" s="1"/>
  <c r="P112" i="6"/>
  <c r="Q111" i="6"/>
  <c r="O114" i="6" l="1"/>
  <c r="V114" i="6" s="1"/>
  <c r="W114" i="6" s="1"/>
  <c r="Q112" i="6"/>
  <c r="P113" i="6"/>
  <c r="O115" i="6" l="1"/>
  <c r="V115" i="6" s="1"/>
  <c r="W115" i="6" s="1"/>
  <c r="Q113" i="6"/>
  <c r="P114" i="6"/>
  <c r="O116" i="6" l="1"/>
  <c r="V116" i="6" s="1"/>
  <c r="W116" i="6" s="1"/>
  <c r="Q114" i="6"/>
  <c r="P115" i="6"/>
  <c r="O117" i="6" l="1"/>
  <c r="V117" i="6" s="1"/>
  <c r="W117" i="6" s="1"/>
  <c r="P116" i="6"/>
  <c r="Q115" i="6"/>
  <c r="O118" i="6" l="1"/>
  <c r="V118" i="6" s="1"/>
  <c r="W118" i="6" s="1"/>
  <c r="Q116" i="6"/>
  <c r="P117" i="6"/>
  <c r="O119" i="6" l="1"/>
  <c r="V119" i="6" s="1"/>
  <c r="W119" i="6" s="1"/>
  <c r="Q117" i="6"/>
  <c r="P118" i="6"/>
  <c r="O120" i="6" l="1"/>
  <c r="V120" i="6" s="1"/>
  <c r="W120" i="6" s="1"/>
  <c r="P119" i="6"/>
  <c r="Q118" i="6"/>
  <c r="O121" i="6" l="1"/>
  <c r="V121" i="6" s="1"/>
  <c r="W121" i="6" s="1"/>
  <c r="P120" i="6"/>
  <c r="Q119" i="6"/>
  <c r="O122" i="6" l="1"/>
  <c r="V122" i="6" s="1"/>
  <c r="W122" i="6" s="1"/>
  <c r="Q120" i="6"/>
  <c r="P121" i="6"/>
  <c r="O123" i="6" l="1"/>
  <c r="V123" i="6" s="1"/>
  <c r="W123" i="6" s="1"/>
  <c r="Q121" i="6"/>
  <c r="P122" i="6"/>
  <c r="O124" i="6" l="1"/>
  <c r="V124" i="6" s="1"/>
  <c r="W124" i="6" s="1"/>
  <c r="Q122" i="6"/>
  <c r="P123" i="6"/>
  <c r="O125" i="6" l="1"/>
  <c r="V125" i="6" s="1"/>
  <c r="W125" i="6" s="1"/>
  <c r="P124" i="6"/>
  <c r="Q123" i="6"/>
  <c r="O126" i="6" l="1"/>
  <c r="V126" i="6" s="1"/>
  <c r="W126" i="6" s="1"/>
  <c r="Q124" i="6"/>
  <c r="P125" i="6"/>
  <c r="O127" i="6" l="1"/>
  <c r="V127" i="6" s="1"/>
  <c r="W127" i="6" s="1"/>
  <c r="Q125" i="6"/>
  <c r="P126" i="6"/>
  <c r="O128" i="6" l="1"/>
  <c r="V128" i="6" s="1"/>
  <c r="W128" i="6" s="1"/>
  <c r="Q126" i="6"/>
  <c r="P127" i="6"/>
  <c r="O129" i="6" l="1"/>
  <c r="V129" i="6" s="1"/>
  <c r="W129" i="6" s="1"/>
  <c r="P128" i="6"/>
  <c r="Q127" i="6"/>
  <c r="O130" i="6" l="1"/>
  <c r="V130" i="6" s="1"/>
  <c r="W130" i="6" s="1"/>
  <c r="P129" i="6"/>
  <c r="Q128" i="6"/>
  <c r="O131" i="6" l="1"/>
  <c r="V131" i="6" s="1"/>
  <c r="W131" i="6" s="1"/>
  <c r="Q129" i="6"/>
  <c r="P130" i="6"/>
  <c r="O132" i="6" l="1"/>
  <c r="V132" i="6" s="1"/>
  <c r="W132" i="6" s="1"/>
  <c r="Q130" i="6"/>
  <c r="P131" i="6"/>
  <c r="O133" i="6" l="1"/>
  <c r="V133" i="6" s="1"/>
  <c r="W133" i="6" s="1"/>
  <c r="P132" i="6"/>
  <c r="Q131" i="6"/>
  <c r="O134" i="6" l="1"/>
  <c r="V134" i="6" s="1"/>
  <c r="W134" i="6" s="1"/>
  <c r="Q132" i="6"/>
  <c r="P133" i="6"/>
  <c r="O135" i="6" l="1"/>
  <c r="V135" i="6" s="1"/>
  <c r="W135" i="6" s="1"/>
  <c r="Q133" i="6"/>
  <c r="P134" i="6"/>
  <c r="O136" i="6" l="1"/>
  <c r="V136" i="6" s="1"/>
  <c r="W136" i="6" s="1"/>
  <c r="Q134" i="6"/>
  <c r="P135" i="6"/>
  <c r="O137" i="6" l="1"/>
  <c r="V137" i="6" s="1"/>
  <c r="W137" i="6" s="1"/>
  <c r="P136" i="6"/>
  <c r="Q135" i="6"/>
  <c r="O138" i="6" l="1"/>
  <c r="V138" i="6" s="1"/>
  <c r="W138" i="6" s="1"/>
  <c r="Q136" i="6"/>
  <c r="P137" i="6"/>
  <c r="O139" i="6" l="1"/>
  <c r="V139" i="6" s="1"/>
  <c r="W139" i="6" s="1"/>
  <c r="Q137" i="6"/>
  <c r="P138" i="6"/>
  <c r="O140" i="6" l="1"/>
  <c r="V140" i="6" s="1"/>
  <c r="W140" i="6" s="1"/>
  <c r="P139" i="6"/>
  <c r="Q138" i="6"/>
  <c r="O141" i="6" l="1"/>
  <c r="V141" i="6" s="1"/>
  <c r="W141" i="6" s="1"/>
  <c r="P140" i="6"/>
  <c r="Q139" i="6"/>
  <c r="O142" i="6" l="1"/>
  <c r="V142" i="6" s="1"/>
  <c r="W142" i="6" s="1"/>
  <c r="Q140" i="6"/>
  <c r="P141" i="6"/>
  <c r="O143" i="6" l="1"/>
  <c r="V143" i="6" s="1"/>
  <c r="W143" i="6" s="1"/>
  <c r="Q141" i="6"/>
  <c r="P142" i="6"/>
  <c r="O144" i="6" l="1"/>
  <c r="V144" i="6" s="1"/>
  <c r="W144" i="6" s="1"/>
  <c r="Q142" i="6"/>
  <c r="P143" i="6"/>
  <c r="O145" i="6" l="1"/>
  <c r="V145" i="6" s="1"/>
  <c r="W145" i="6" s="1"/>
  <c r="P144" i="6"/>
  <c r="Q143" i="6"/>
  <c r="O146" i="6" l="1"/>
  <c r="V146" i="6" s="1"/>
  <c r="W146" i="6" s="1"/>
  <c r="Q144" i="6"/>
  <c r="P145" i="6"/>
  <c r="O147" i="6" l="1"/>
  <c r="V147" i="6" s="1"/>
  <c r="W147" i="6" s="1"/>
  <c r="Q145" i="6"/>
  <c r="P146" i="6"/>
  <c r="O148" i="6" l="1"/>
  <c r="V148" i="6" s="1"/>
  <c r="W148" i="6" s="1"/>
  <c r="Q146" i="6"/>
  <c r="P147" i="6"/>
  <c r="O149" i="6" l="1"/>
  <c r="V149" i="6" s="1"/>
  <c r="W149" i="6" s="1"/>
  <c r="P148" i="6"/>
  <c r="Q147" i="6"/>
  <c r="O150" i="6" l="1"/>
  <c r="V150" i="6" s="1"/>
  <c r="W150" i="6" s="1"/>
  <c r="Q148" i="6"/>
  <c r="P149" i="6"/>
  <c r="O151" i="6" l="1"/>
  <c r="V151" i="6" s="1"/>
  <c r="W151" i="6" s="1"/>
  <c r="Q149" i="6"/>
  <c r="P150" i="6"/>
  <c r="O152" i="6" l="1"/>
  <c r="V152" i="6" s="1"/>
  <c r="W152" i="6" s="1"/>
  <c r="Q150" i="6"/>
  <c r="P151" i="6"/>
  <c r="O153" i="6" l="1"/>
  <c r="V153" i="6" s="1"/>
  <c r="W153" i="6" s="1"/>
  <c r="P152" i="6"/>
  <c r="Q151" i="6"/>
  <c r="O154" i="6" l="1"/>
  <c r="V154" i="6" s="1"/>
  <c r="W154" i="6" s="1"/>
  <c r="Q152" i="6"/>
  <c r="P153" i="6"/>
  <c r="O155" i="6" l="1"/>
  <c r="V155" i="6" s="1"/>
  <c r="W155" i="6" s="1"/>
  <c r="Q153" i="6"/>
  <c r="P154" i="6"/>
  <c r="O156" i="6" l="1"/>
  <c r="V156" i="6" s="1"/>
  <c r="W156" i="6" s="1"/>
  <c r="P155" i="6"/>
  <c r="Q154" i="6"/>
  <c r="O157" i="6" l="1"/>
  <c r="V157" i="6" s="1"/>
  <c r="W157" i="6" s="1"/>
  <c r="P156" i="6"/>
  <c r="Q155" i="6"/>
  <c r="O158" i="6" l="1"/>
  <c r="V158" i="6" s="1"/>
  <c r="W158" i="6" s="1"/>
  <c r="Q156" i="6"/>
  <c r="P157" i="6"/>
  <c r="O159" i="6" l="1"/>
  <c r="V159" i="6" s="1"/>
  <c r="W159" i="6" s="1"/>
  <c r="Q157" i="6"/>
  <c r="P158" i="6"/>
  <c r="O160" i="6" l="1"/>
  <c r="V160" i="6" s="1"/>
  <c r="W160" i="6" s="1"/>
  <c r="P159" i="6"/>
  <c r="Q158" i="6"/>
  <c r="O161" i="6" l="1"/>
  <c r="V161" i="6" s="1"/>
  <c r="W161" i="6" s="1"/>
  <c r="P160" i="6"/>
  <c r="Q159" i="6"/>
  <c r="O162" i="6" l="1"/>
  <c r="V162" i="6" s="1"/>
  <c r="W162" i="6" s="1"/>
  <c r="Q160" i="6"/>
  <c r="P161" i="6"/>
  <c r="O163" i="6" l="1"/>
  <c r="V163" i="6" s="1"/>
  <c r="W163" i="6" s="1"/>
  <c r="Q161" i="6"/>
  <c r="P162" i="6"/>
  <c r="O164" i="6" l="1"/>
  <c r="V164" i="6" s="1"/>
  <c r="W164" i="6" s="1"/>
  <c r="Q162" i="6"/>
  <c r="P163" i="6"/>
  <c r="O165" i="6" l="1"/>
  <c r="V165" i="6" s="1"/>
  <c r="W165" i="6" s="1"/>
  <c r="P164" i="6"/>
  <c r="Q163" i="6"/>
  <c r="O166" i="6" l="1"/>
  <c r="V166" i="6" s="1"/>
  <c r="W166" i="6" s="1"/>
  <c r="Q164" i="6"/>
  <c r="P165" i="6"/>
  <c r="O167" i="6" l="1"/>
  <c r="V167" i="6" s="1"/>
  <c r="W167" i="6" s="1"/>
  <c r="Q165" i="6"/>
  <c r="P166" i="6"/>
  <c r="O168" i="6" l="1"/>
  <c r="V168" i="6" s="1"/>
  <c r="W168" i="6" s="1"/>
  <c r="Q166" i="6"/>
  <c r="P167" i="6"/>
  <c r="O169" i="6" l="1"/>
  <c r="V169" i="6" s="1"/>
  <c r="W169" i="6" s="1"/>
  <c r="P168" i="6"/>
  <c r="Q167" i="6"/>
  <c r="O170" i="6" l="1"/>
  <c r="V170" i="6" s="1"/>
  <c r="W170" i="6" s="1"/>
  <c r="P169" i="6"/>
  <c r="Q168" i="6"/>
  <c r="O171" i="6" l="1"/>
  <c r="V171" i="6" s="1"/>
  <c r="W171" i="6" s="1"/>
  <c r="Q169" i="6"/>
  <c r="P170" i="6"/>
  <c r="O172" i="6" l="1"/>
  <c r="V172" i="6" s="1"/>
  <c r="W172" i="6" s="1"/>
  <c r="Q170" i="6"/>
  <c r="P171" i="6"/>
  <c r="O173" i="6" l="1"/>
  <c r="V173" i="6" s="1"/>
  <c r="W173" i="6" s="1"/>
  <c r="P172" i="6"/>
  <c r="Q171" i="6"/>
  <c r="O174" i="6" l="1"/>
  <c r="V174" i="6" s="1"/>
  <c r="W174" i="6" s="1"/>
  <c r="Q172" i="6"/>
  <c r="P173" i="6"/>
  <c r="O175" i="6" l="1"/>
  <c r="V175" i="6" s="1"/>
  <c r="W175" i="6" s="1"/>
  <c r="Q173" i="6"/>
  <c r="P174" i="6"/>
  <c r="O176" i="6" l="1"/>
  <c r="V176" i="6" s="1"/>
  <c r="W176" i="6" s="1"/>
  <c r="Q174" i="6"/>
  <c r="P175" i="6"/>
  <c r="O177" i="6" l="1"/>
  <c r="V177" i="6" s="1"/>
  <c r="W177" i="6" s="1"/>
  <c r="P176" i="6"/>
  <c r="Q175" i="6"/>
  <c r="O178" i="6" l="1"/>
  <c r="V178" i="6" s="1"/>
  <c r="W178" i="6" s="1"/>
  <c r="P177" i="6"/>
  <c r="Q176" i="6"/>
  <c r="O179" i="6" l="1"/>
  <c r="V179" i="6" s="1"/>
  <c r="W179" i="6" s="1"/>
  <c r="Q177" i="6"/>
  <c r="P178" i="6"/>
  <c r="O180" i="6" l="1"/>
  <c r="V180" i="6" s="1"/>
  <c r="W180" i="6" s="1"/>
  <c r="Q178" i="6"/>
  <c r="P179" i="6"/>
  <c r="O181" i="6" l="1"/>
  <c r="V181" i="6" s="1"/>
  <c r="W181" i="6" s="1"/>
  <c r="P180" i="6"/>
  <c r="Q179" i="6"/>
  <c r="O182" i="6" l="1"/>
  <c r="V182" i="6" s="1"/>
  <c r="W182" i="6" s="1"/>
  <c r="Q180" i="6"/>
  <c r="P181" i="6"/>
  <c r="O183" i="6" l="1"/>
  <c r="V183" i="6" s="1"/>
  <c r="W183" i="6" s="1"/>
  <c r="Q181" i="6"/>
  <c r="P182" i="6"/>
  <c r="O184" i="6" l="1"/>
  <c r="V184" i="6" s="1"/>
  <c r="W184" i="6" s="1"/>
  <c r="Q182" i="6"/>
  <c r="P183" i="6"/>
  <c r="O185" i="6" l="1"/>
  <c r="V185" i="6" s="1"/>
  <c r="W185" i="6" s="1"/>
  <c r="P184" i="6"/>
  <c r="Q183" i="6"/>
  <c r="O186" i="6" l="1"/>
  <c r="V186" i="6" s="1"/>
  <c r="W186" i="6" s="1"/>
  <c r="P185" i="6"/>
  <c r="Q184" i="6"/>
  <c r="O187" i="6" l="1"/>
  <c r="V187" i="6" s="1"/>
  <c r="W187" i="6" s="1"/>
  <c r="Q185" i="6"/>
  <c r="P186" i="6"/>
  <c r="O188" i="6" l="1"/>
  <c r="V188" i="6" s="1"/>
  <c r="W188" i="6" s="1"/>
  <c r="Q186" i="6"/>
  <c r="P187" i="6"/>
  <c r="O189" i="6" l="1"/>
  <c r="V189" i="6" s="1"/>
  <c r="W189" i="6" s="1"/>
  <c r="P188" i="6"/>
  <c r="Q187" i="6"/>
  <c r="O190" i="6" l="1"/>
  <c r="V190" i="6" s="1"/>
  <c r="W190" i="6" s="1"/>
  <c r="Q188" i="6"/>
  <c r="P189" i="6"/>
  <c r="O191" i="6" l="1"/>
  <c r="V191" i="6" s="1"/>
  <c r="W191" i="6" s="1"/>
  <c r="Q189" i="6"/>
  <c r="P190" i="6"/>
  <c r="O192" i="6" l="1"/>
  <c r="V192" i="6" s="1"/>
  <c r="W192" i="6" s="1"/>
  <c r="Q190" i="6"/>
  <c r="P191" i="6"/>
  <c r="O193" i="6" l="1"/>
  <c r="V193" i="6" s="1"/>
  <c r="W193" i="6" s="1"/>
  <c r="P192" i="6"/>
  <c r="Q191" i="6"/>
  <c r="O194" i="6" l="1"/>
  <c r="V194" i="6" s="1"/>
  <c r="W194" i="6" s="1"/>
  <c r="P193" i="6"/>
  <c r="Q192" i="6"/>
  <c r="O195" i="6" l="1"/>
  <c r="V195" i="6" s="1"/>
  <c r="W195" i="6" s="1"/>
  <c r="Q193" i="6"/>
  <c r="P194" i="6"/>
  <c r="O196" i="6" l="1"/>
  <c r="V196" i="6" s="1"/>
  <c r="W196" i="6" s="1"/>
  <c r="Q194" i="6"/>
  <c r="P195" i="6"/>
  <c r="O197" i="6" l="1"/>
  <c r="V197" i="6" s="1"/>
  <c r="W197" i="6" s="1"/>
  <c r="P196" i="6"/>
  <c r="Q195" i="6"/>
  <c r="O198" i="6" l="1"/>
  <c r="V198" i="6" s="1"/>
  <c r="W198" i="6" s="1"/>
  <c r="Q196" i="6"/>
  <c r="P197" i="6"/>
  <c r="O199" i="6" l="1"/>
  <c r="V199" i="6" s="1"/>
  <c r="W199" i="6" s="1"/>
  <c r="Q197" i="6"/>
  <c r="P198" i="6"/>
  <c r="O200" i="6" l="1"/>
  <c r="V200" i="6" s="1"/>
  <c r="W200" i="6" s="1"/>
  <c r="Q198" i="6"/>
  <c r="P199" i="6"/>
  <c r="O201" i="6" l="1"/>
  <c r="V201" i="6" s="1"/>
  <c r="W201" i="6" s="1"/>
  <c r="P200" i="6"/>
  <c r="Q199" i="6"/>
  <c r="O202" i="6" l="1"/>
  <c r="V202" i="6" s="1"/>
  <c r="W202" i="6" s="1"/>
  <c r="Q200" i="6"/>
  <c r="P201" i="6"/>
  <c r="O203" i="6" l="1"/>
  <c r="V203" i="6" s="1"/>
  <c r="W203" i="6" s="1"/>
  <c r="Q201" i="6"/>
  <c r="P202" i="6"/>
  <c r="O204" i="6" l="1"/>
  <c r="V204" i="6" s="1"/>
  <c r="W204" i="6" s="1"/>
  <c r="Q202" i="6"/>
  <c r="P203" i="6"/>
  <c r="O205" i="6" l="1"/>
  <c r="V205" i="6" s="1"/>
  <c r="W205" i="6" s="1"/>
  <c r="P204" i="6"/>
  <c r="Q203" i="6"/>
  <c r="O206" i="6" l="1"/>
  <c r="V206" i="6" s="1"/>
  <c r="W206" i="6" s="1"/>
  <c r="Q204" i="6"/>
  <c r="P205" i="6"/>
  <c r="O207" i="6" l="1"/>
  <c r="V207" i="6" s="1"/>
  <c r="W207" i="6" s="1"/>
  <c r="Q205" i="6"/>
  <c r="P206" i="6"/>
  <c r="O208" i="6" l="1"/>
  <c r="V208" i="6" s="1"/>
  <c r="W208" i="6" s="1"/>
  <c r="Q206" i="6"/>
  <c r="P207" i="6"/>
  <c r="O209" i="6" l="1"/>
  <c r="V209" i="6" s="1"/>
  <c r="W209" i="6" s="1"/>
  <c r="P208" i="6"/>
  <c r="Q207" i="6"/>
  <c r="O210" i="6" l="1"/>
  <c r="V210" i="6" s="1"/>
  <c r="W210" i="6" s="1"/>
  <c r="Q208" i="6"/>
  <c r="P209" i="6"/>
  <c r="O211" i="6" l="1"/>
  <c r="V211" i="6" s="1"/>
  <c r="W211" i="6" s="1"/>
  <c r="Q209" i="6"/>
  <c r="P210" i="6"/>
  <c r="O212" i="6" l="1"/>
  <c r="V212" i="6" s="1"/>
  <c r="W212" i="6" s="1"/>
  <c r="Q210" i="6"/>
  <c r="P211" i="6"/>
  <c r="O213" i="6" l="1"/>
  <c r="V213" i="6" s="1"/>
  <c r="W213" i="6" s="1"/>
  <c r="P212" i="6"/>
  <c r="Q211" i="6"/>
  <c r="O214" i="6" l="1"/>
  <c r="V214" i="6" s="1"/>
  <c r="W214" i="6" s="1"/>
  <c r="Q212" i="6"/>
  <c r="P213" i="6"/>
  <c r="O215" i="6" l="1"/>
  <c r="V215" i="6" s="1"/>
  <c r="W215" i="6" s="1"/>
  <c r="Q213" i="6"/>
  <c r="P214" i="6"/>
  <c r="O216" i="6" l="1"/>
  <c r="V216" i="6" s="1"/>
  <c r="W216" i="6" s="1"/>
  <c r="Q214" i="6"/>
  <c r="P215" i="6"/>
  <c r="O217" i="6" l="1"/>
  <c r="V217" i="6" s="1"/>
  <c r="W217" i="6" s="1"/>
  <c r="P216" i="6"/>
  <c r="Q215" i="6"/>
  <c r="O218" i="6" l="1"/>
  <c r="V218" i="6" s="1"/>
  <c r="W218" i="6" s="1"/>
  <c r="Q216" i="6"/>
  <c r="P217" i="6"/>
  <c r="O219" i="6" l="1"/>
  <c r="V219" i="6" s="1"/>
  <c r="W219" i="6" s="1"/>
  <c r="Q217" i="6"/>
  <c r="P218" i="6"/>
  <c r="O220" i="6" l="1"/>
  <c r="V220" i="6" s="1"/>
  <c r="W220" i="6" s="1"/>
  <c r="Q218" i="6"/>
  <c r="P219" i="6"/>
  <c r="O221" i="6" l="1"/>
  <c r="V221" i="6" s="1"/>
  <c r="W221" i="6" s="1"/>
  <c r="P220" i="6"/>
  <c r="Q219" i="6"/>
  <c r="O222" i="6" l="1"/>
  <c r="V222" i="6" s="1"/>
  <c r="W222" i="6" s="1"/>
  <c r="Q220" i="6"/>
  <c r="P221" i="6"/>
  <c r="O223" i="6" l="1"/>
  <c r="V223" i="6" s="1"/>
  <c r="W223" i="6" s="1"/>
  <c r="Q221" i="6"/>
  <c r="P222" i="6"/>
  <c r="O224" i="6" l="1"/>
  <c r="V224" i="6" s="1"/>
  <c r="W224" i="6" s="1"/>
  <c r="Q222" i="6"/>
  <c r="P223" i="6"/>
  <c r="O225" i="6" l="1"/>
  <c r="V225" i="6" s="1"/>
  <c r="W225" i="6" s="1"/>
  <c r="P224" i="6"/>
  <c r="Q223" i="6"/>
  <c r="O226" i="6" l="1"/>
  <c r="V226" i="6" s="1"/>
  <c r="W226" i="6" s="1"/>
  <c r="P225" i="6"/>
  <c r="Q224" i="6"/>
  <c r="O227" i="6" l="1"/>
  <c r="V227" i="6" s="1"/>
  <c r="W227" i="6" s="1"/>
  <c r="Q225" i="6"/>
  <c r="P226" i="6"/>
  <c r="O228" i="6" l="1"/>
  <c r="V228" i="6" s="1"/>
  <c r="W228" i="6" s="1"/>
  <c r="P227" i="6"/>
  <c r="Q226" i="6"/>
  <c r="O229" i="6" l="1"/>
  <c r="V229" i="6" s="1"/>
  <c r="W229" i="6" s="1"/>
  <c r="P228" i="6"/>
  <c r="Q227" i="6"/>
  <c r="O230" i="6" l="1"/>
  <c r="V230" i="6" s="1"/>
  <c r="W230" i="6" s="1"/>
  <c r="P229" i="6"/>
  <c r="Q228" i="6"/>
  <c r="O231" i="6" l="1"/>
  <c r="V231" i="6" s="1"/>
  <c r="W231" i="6" s="1"/>
  <c r="Q229" i="6"/>
  <c r="P230" i="6"/>
  <c r="O232" i="6" l="1"/>
  <c r="V232" i="6" s="1"/>
  <c r="W232" i="6" s="1"/>
  <c r="P231" i="6"/>
  <c r="Q230" i="6"/>
  <c r="O233" i="6" l="1"/>
  <c r="V233" i="6" s="1"/>
  <c r="W233" i="6" s="1"/>
  <c r="P232" i="6"/>
  <c r="Q231" i="6"/>
  <c r="O234" i="6" l="1"/>
  <c r="V234" i="6" s="1"/>
  <c r="W234" i="6" s="1"/>
  <c r="P233" i="6"/>
  <c r="Q232" i="6"/>
  <c r="O235" i="6" l="1"/>
  <c r="V235" i="6" s="1"/>
  <c r="W235" i="6" s="1"/>
  <c r="P234" i="6"/>
  <c r="Q233" i="6"/>
  <c r="O236" i="6" l="1"/>
  <c r="V236" i="6" s="1"/>
  <c r="W236" i="6" s="1"/>
  <c r="P235" i="6"/>
  <c r="Q234" i="6"/>
  <c r="O237" i="6" l="1"/>
  <c r="V237" i="6" s="1"/>
  <c r="W237" i="6" s="1"/>
  <c r="P236" i="6"/>
  <c r="Q235" i="6"/>
  <c r="O238" i="6" l="1"/>
  <c r="V238" i="6" s="1"/>
  <c r="W238" i="6" s="1"/>
  <c r="P237" i="6"/>
  <c r="Q236" i="6"/>
  <c r="O239" i="6" l="1"/>
  <c r="V239" i="6" s="1"/>
  <c r="W239" i="6" s="1"/>
  <c r="P238" i="6"/>
  <c r="Q237" i="6"/>
  <c r="O240" i="6" l="1"/>
  <c r="V240" i="6" s="1"/>
  <c r="W240" i="6" s="1"/>
  <c r="P239" i="6"/>
  <c r="Q238" i="6"/>
  <c r="O241" i="6" l="1"/>
  <c r="V241" i="6" s="1"/>
  <c r="W241" i="6" s="1"/>
  <c r="P240" i="6"/>
  <c r="Q239" i="6"/>
  <c r="O242" i="6" l="1"/>
  <c r="V242" i="6" s="1"/>
  <c r="W242" i="6" s="1"/>
  <c r="P241" i="6"/>
  <c r="Q240" i="6"/>
  <c r="O243" i="6" l="1"/>
  <c r="V243" i="6" s="1"/>
  <c r="W243" i="6" s="1"/>
  <c r="P242" i="6"/>
  <c r="Q241" i="6"/>
  <c r="O244" i="6" l="1"/>
  <c r="V244" i="6" s="1"/>
  <c r="W244" i="6" s="1"/>
  <c r="P243" i="6"/>
  <c r="Q242" i="6"/>
  <c r="O245" i="6" l="1"/>
  <c r="V245" i="6" s="1"/>
  <c r="W245" i="6" s="1"/>
  <c r="P244" i="6"/>
  <c r="Q243" i="6"/>
  <c r="O246" i="6" l="1"/>
  <c r="V246" i="6" s="1"/>
  <c r="W246" i="6" s="1"/>
  <c r="P245" i="6"/>
  <c r="Q244" i="6"/>
  <c r="O247" i="6" l="1"/>
  <c r="V247" i="6" s="1"/>
  <c r="W247" i="6" s="1"/>
  <c r="P246" i="6"/>
  <c r="Q245" i="6"/>
  <c r="O248" i="6" l="1"/>
  <c r="V248" i="6" s="1"/>
  <c r="W248" i="6" s="1"/>
  <c r="P247" i="6"/>
  <c r="Q246" i="6"/>
  <c r="O249" i="6" l="1"/>
  <c r="V249" i="6" s="1"/>
  <c r="W249" i="6" s="1"/>
  <c r="P248" i="6"/>
  <c r="Q247" i="6"/>
  <c r="O250" i="6" l="1"/>
  <c r="V250" i="6" s="1"/>
  <c r="W250" i="6" s="1"/>
  <c r="P249" i="6"/>
  <c r="Q248" i="6"/>
  <c r="O251" i="6" l="1"/>
  <c r="V251" i="6" s="1"/>
  <c r="W251" i="6" s="1"/>
  <c r="P250" i="6"/>
  <c r="Q249" i="6"/>
  <c r="O252" i="6" l="1"/>
  <c r="V252" i="6" s="1"/>
  <c r="W252" i="6" s="1"/>
  <c r="P251" i="6"/>
  <c r="Q250" i="6"/>
  <c r="O253" i="6" l="1"/>
  <c r="V253" i="6" s="1"/>
  <c r="W253" i="6" s="1"/>
  <c r="P252" i="6"/>
  <c r="Q251" i="6"/>
  <c r="O254" i="6" l="1"/>
  <c r="V254" i="6" s="1"/>
  <c r="W254" i="6" s="1"/>
  <c r="P253" i="6"/>
  <c r="Q252" i="6"/>
  <c r="O255" i="6" l="1"/>
  <c r="V255" i="6" s="1"/>
  <c r="W255" i="6" s="1"/>
  <c r="P254" i="6"/>
  <c r="Q253" i="6"/>
  <c r="O256" i="6" l="1"/>
  <c r="V256" i="6" s="1"/>
  <c r="W256" i="6" s="1"/>
  <c r="P255" i="6"/>
  <c r="Q254" i="6"/>
  <c r="O257" i="6" l="1"/>
  <c r="V257" i="6" s="1"/>
  <c r="W257" i="6" s="1"/>
  <c r="P256" i="6"/>
  <c r="Q255" i="6"/>
  <c r="O258" i="6" l="1"/>
  <c r="V258" i="6" s="1"/>
  <c r="W258" i="6" s="1"/>
  <c r="P257" i="6"/>
  <c r="Q256" i="6"/>
  <c r="O259" i="6" l="1"/>
  <c r="V259" i="6" s="1"/>
  <c r="W259" i="6" s="1"/>
  <c r="P258" i="6"/>
  <c r="Q257" i="6"/>
  <c r="O260" i="6" l="1"/>
  <c r="V260" i="6" s="1"/>
  <c r="W260" i="6" s="1"/>
  <c r="P259" i="6"/>
  <c r="Q258" i="6"/>
  <c r="O261" i="6" l="1"/>
  <c r="V261" i="6" s="1"/>
  <c r="W261" i="6" s="1"/>
  <c r="P260" i="6"/>
  <c r="Q259" i="6"/>
  <c r="O262" i="6" l="1"/>
  <c r="V262" i="6" s="1"/>
  <c r="W262" i="6" s="1"/>
  <c r="P261" i="6"/>
  <c r="Q260" i="6"/>
  <c r="O263" i="6" l="1"/>
  <c r="V263" i="6" s="1"/>
  <c r="W263" i="6" s="1"/>
  <c r="P262" i="6"/>
  <c r="Q261" i="6"/>
  <c r="O264" i="6" l="1"/>
  <c r="V264" i="6" s="1"/>
  <c r="W264" i="6" s="1"/>
  <c r="P263" i="6"/>
  <c r="Q262" i="6"/>
  <c r="O265" i="6" l="1"/>
  <c r="V265" i="6" s="1"/>
  <c r="W265" i="6" s="1"/>
  <c r="P264" i="6"/>
  <c r="Q263" i="6"/>
  <c r="O266" i="6" l="1"/>
  <c r="V266" i="6" s="1"/>
  <c r="W266" i="6" s="1"/>
  <c r="Q264" i="6"/>
  <c r="P265" i="6"/>
  <c r="O267" i="6" l="1"/>
  <c r="V267" i="6" s="1"/>
  <c r="W267" i="6" s="1"/>
  <c r="P266" i="6"/>
  <c r="Q265" i="6"/>
  <c r="O268" i="6" l="1"/>
  <c r="V268" i="6" s="1"/>
  <c r="W268" i="6" s="1"/>
  <c r="P267" i="6"/>
  <c r="Q266" i="6"/>
  <c r="O269" i="6" l="1"/>
  <c r="V269" i="6" s="1"/>
  <c r="W269" i="6" s="1"/>
  <c r="P268" i="6"/>
  <c r="Q267" i="6"/>
  <c r="O270" i="6" l="1"/>
  <c r="V270" i="6" s="1"/>
  <c r="W270" i="6" s="1"/>
  <c r="P269" i="6"/>
  <c r="Q268" i="6"/>
  <c r="O271" i="6" l="1"/>
  <c r="V271" i="6" s="1"/>
  <c r="W271" i="6" s="1"/>
  <c r="P270" i="6"/>
  <c r="Q269" i="6"/>
  <c r="O272" i="6" l="1"/>
  <c r="V272" i="6" s="1"/>
  <c r="W272" i="6" s="1"/>
  <c r="P271" i="6"/>
  <c r="Q270" i="6"/>
  <c r="O273" i="6" l="1"/>
  <c r="V273" i="6" s="1"/>
  <c r="W273" i="6" s="1"/>
  <c r="P272" i="6"/>
  <c r="Q271" i="6"/>
  <c r="O274" i="6" l="1"/>
  <c r="V274" i="6" s="1"/>
  <c r="W274" i="6" s="1"/>
  <c r="P273" i="6"/>
  <c r="Q272" i="6"/>
  <c r="O275" i="6" l="1"/>
  <c r="V275" i="6" s="1"/>
  <c r="W275" i="6" s="1"/>
  <c r="P274" i="6"/>
  <c r="Q273" i="6"/>
  <c r="O276" i="6" l="1"/>
  <c r="V276" i="6" s="1"/>
  <c r="W276" i="6" s="1"/>
  <c r="P275" i="6"/>
  <c r="Q274" i="6"/>
  <c r="O277" i="6" l="1"/>
  <c r="V277" i="6" s="1"/>
  <c r="W277" i="6" s="1"/>
  <c r="P276" i="6"/>
  <c r="Q275" i="6"/>
  <c r="O278" i="6" l="1"/>
  <c r="V278" i="6" s="1"/>
  <c r="W278" i="6" s="1"/>
  <c r="P277" i="6"/>
  <c r="Q276" i="6"/>
  <c r="O279" i="6" l="1"/>
  <c r="V279" i="6" s="1"/>
  <c r="W279" i="6" s="1"/>
  <c r="P278" i="6"/>
  <c r="Q277" i="6"/>
  <c r="O280" i="6" l="1"/>
  <c r="V280" i="6" s="1"/>
  <c r="W280" i="6" s="1"/>
  <c r="P279" i="6"/>
  <c r="Q278" i="6"/>
  <c r="O281" i="6" l="1"/>
  <c r="V281" i="6" s="1"/>
  <c r="W281" i="6" s="1"/>
  <c r="P280" i="6"/>
  <c r="Q279" i="6"/>
  <c r="O282" i="6" l="1"/>
  <c r="V282" i="6" s="1"/>
  <c r="W282" i="6" s="1"/>
  <c r="P281" i="6"/>
  <c r="Q280" i="6"/>
  <c r="O283" i="6" l="1"/>
  <c r="V283" i="6" s="1"/>
  <c r="W283" i="6" s="1"/>
  <c r="P282" i="6"/>
  <c r="Q281" i="6"/>
  <c r="O284" i="6" l="1"/>
  <c r="V284" i="6" s="1"/>
  <c r="W284" i="6" s="1"/>
  <c r="P283" i="6"/>
  <c r="Q282" i="6"/>
  <c r="O285" i="6" l="1"/>
  <c r="V285" i="6" s="1"/>
  <c r="W285" i="6" s="1"/>
  <c r="P284" i="6"/>
  <c r="Q283" i="6"/>
  <c r="O286" i="6" l="1"/>
  <c r="V286" i="6" s="1"/>
  <c r="W286" i="6" s="1"/>
  <c r="P285" i="6"/>
  <c r="Q284" i="6"/>
  <c r="O287" i="6" l="1"/>
  <c r="V287" i="6" s="1"/>
  <c r="W287" i="6" s="1"/>
  <c r="P286" i="6"/>
  <c r="Q285" i="6"/>
  <c r="O288" i="6" l="1"/>
  <c r="V288" i="6" s="1"/>
  <c r="W288" i="6" s="1"/>
  <c r="P287" i="6"/>
  <c r="Q286" i="6"/>
  <c r="O289" i="6" l="1"/>
  <c r="V289" i="6" s="1"/>
  <c r="W289" i="6" s="1"/>
  <c r="P288" i="6"/>
  <c r="Q287" i="6"/>
  <c r="O290" i="6" l="1"/>
  <c r="V290" i="6" s="1"/>
  <c r="W290" i="6" s="1"/>
  <c r="P289" i="6"/>
  <c r="Q288" i="6"/>
  <c r="O291" i="6" l="1"/>
  <c r="V291" i="6" s="1"/>
  <c r="W291" i="6" s="1"/>
  <c r="P290" i="6"/>
  <c r="Q289" i="6"/>
  <c r="O292" i="6" l="1"/>
  <c r="V292" i="6" s="1"/>
  <c r="W292" i="6" s="1"/>
  <c r="P291" i="6"/>
  <c r="Q290" i="6"/>
  <c r="O293" i="6" l="1"/>
  <c r="V293" i="6" s="1"/>
  <c r="W293" i="6" s="1"/>
  <c r="P292" i="6"/>
  <c r="Q291" i="6"/>
  <c r="O294" i="6" l="1"/>
  <c r="V294" i="6" s="1"/>
  <c r="W294" i="6" s="1"/>
  <c r="P293" i="6"/>
  <c r="Q292" i="6"/>
  <c r="O295" i="6" l="1"/>
  <c r="V295" i="6" s="1"/>
  <c r="W295" i="6" s="1"/>
  <c r="P294" i="6"/>
  <c r="Q293" i="6"/>
  <c r="O296" i="6" l="1"/>
  <c r="V296" i="6" s="1"/>
  <c r="W296" i="6" s="1"/>
  <c r="P295" i="6"/>
  <c r="Q294" i="6"/>
  <c r="O297" i="6" l="1"/>
  <c r="V297" i="6" s="1"/>
  <c r="W297" i="6" s="1"/>
  <c r="P296" i="6"/>
  <c r="Q295" i="6"/>
  <c r="O298" i="6" l="1"/>
  <c r="V298" i="6" s="1"/>
  <c r="W298" i="6" s="1"/>
  <c r="P297" i="6"/>
  <c r="Q296" i="6"/>
  <c r="O299" i="6" l="1"/>
  <c r="V299" i="6" s="1"/>
  <c r="W299" i="6" s="1"/>
  <c r="P298" i="6"/>
  <c r="Q297" i="6"/>
  <c r="O300" i="6" l="1"/>
  <c r="V300" i="6" s="1"/>
  <c r="W300" i="6" s="1"/>
  <c r="P299" i="6"/>
  <c r="Q298" i="6"/>
  <c r="O301" i="6" l="1"/>
  <c r="V301" i="6" s="1"/>
  <c r="W301" i="6" s="1"/>
  <c r="P300" i="6"/>
  <c r="Q299" i="6"/>
  <c r="O302" i="6" l="1"/>
  <c r="V302" i="6" s="1"/>
  <c r="W302" i="6" s="1"/>
  <c r="P301" i="6"/>
  <c r="Q300" i="6"/>
  <c r="O303" i="6" l="1"/>
  <c r="V303" i="6" s="1"/>
  <c r="W303" i="6" s="1"/>
  <c r="P302" i="6"/>
  <c r="Q301" i="6"/>
  <c r="O304" i="6" l="1"/>
  <c r="V304" i="6" s="1"/>
  <c r="W304" i="6" s="1"/>
  <c r="P303" i="6"/>
  <c r="Q302" i="6"/>
  <c r="O305" i="6" l="1"/>
  <c r="V305" i="6" s="1"/>
  <c r="W305" i="6" s="1"/>
  <c r="P304" i="6"/>
  <c r="Q303" i="6"/>
  <c r="O306" i="6" l="1"/>
  <c r="V306" i="6" s="1"/>
  <c r="W306" i="6" s="1"/>
  <c r="P305" i="6"/>
  <c r="Q304" i="6"/>
  <c r="O307" i="6" l="1"/>
  <c r="V307" i="6" s="1"/>
  <c r="W307" i="6" s="1"/>
  <c r="P306" i="6"/>
  <c r="Q305" i="6"/>
  <c r="O308" i="6" l="1"/>
  <c r="V308" i="6" s="1"/>
  <c r="W308" i="6" s="1"/>
  <c r="P307" i="6"/>
  <c r="Q306" i="6"/>
  <c r="O309" i="6" l="1"/>
  <c r="V309" i="6" s="1"/>
  <c r="W309" i="6" s="1"/>
  <c r="P308" i="6"/>
  <c r="Q307" i="6"/>
  <c r="O310" i="6" l="1"/>
  <c r="V310" i="6" s="1"/>
  <c r="W310" i="6" s="1"/>
  <c r="P309" i="6"/>
  <c r="Q308" i="6"/>
  <c r="O311" i="6" l="1"/>
  <c r="V311" i="6" s="1"/>
  <c r="W311" i="6" s="1"/>
  <c r="P310" i="6"/>
  <c r="Q309" i="6"/>
  <c r="O312" i="6" l="1"/>
  <c r="V312" i="6" s="1"/>
  <c r="W312" i="6" s="1"/>
  <c r="P311" i="6"/>
  <c r="Q310" i="6"/>
  <c r="O313" i="6" l="1"/>
  <c r="V313" i="6" s="1"/>
  <c r="W313" i="6" s="1"/>
  <c r="P312" i="6"/>
  <c r="Q311" i="6"/>
  <c r="O314" i="6" l="1"/>
  <c r="V314" i="6" s="1"/>
  <c r="W314" i="6" s="1"/>
  <c r="P313" i="6"/>
  <c r="Q312" i="6"/>
  <c r="O315" i="6" l="1"/>
  <c r="V315" i="6" s="1"/>
  <c r="W315" i="6" s="1"/>
  <c r="P314" i="6"/>
  <c r="Q313" i="6"/>
  <c r="O316" i="6" l="1"/>
  <c r="V316" i="6" s="1"/>
  <c r="W316" i="6" s="1"/>
  <c r="P315" i="6"/>
  <c r="Q314" i="6"/>
  <c r="O317" i="6" l="1"/>
  <c r="V317" i="6" s="1"/>
  <c r="W317" i="6" s="1"/>
  <c r="P316" i="6"/>
  <c r="Q315" i="6"/>
  <c r="O318" i="6" l="1"/>
  <c r="V318" i="6" s="1"/>
  <c r="W318" i="6" s="1"/>
  <c r="P317" i="6"/>
  <c r="Q316" i="6"/>
  <c r="O319" i="6" l="1"/>
  <c r="V319" i="6" s="1"/>
  <c r="W319" i="6" s="1"/>
  <c r="P318" i="6"/>
  <c r="Q317" i="6"/>
  <c r="O320" i="6" l="1"/>
  <c r="V320" i="6" s="1"/>
  <c r="W320" i="6" s="1"/>
  <c r="P319" i="6"/>
  <c r="Q318" i="6"/>
  <c r="O321" i="6" l="1"/>
  <c r="V321" i="6" s="1"/>
  <c r="W321" i="6" s="1"/>
  <c r="P320" i="6"/>
  <c r="Q319" i="6"/>
  <c r="O322" i="6" l="1"/>
  <c r="V322" i="6" s="1"/>
  <c r="W322" i="6" s="1"/>
  <c r="P321" i="6"/>
  <c r="Q320" i="6"/>
  <c r="O323" i="6" l="1"/>
  <c r="V323" i="6" s="1"/>
  <c r="W323" i="6" s="1"/>
  <c r="P322" i="6"/>
  <c r="Q321" i="6"/>
  <c r="O324" i="6" l="1"/>
  <c r="V324" i="6" s="1"/>
  <c r="W324" i="6" s="1"/>
  <c r="P323" i="6"/>
  <c r="Q322" i="6"/>
  <c r="O325" i="6" l="1"/>
  <c r="V325" i="6" s="1"/>
  <c r="W325" i="6" s="1"/>
  <c r="P324" i="6"/>
  <c r="Q323" i="6"/>
  <c r="O326" i="6" l="1"/>
  <c r="V326" i="6" s="1"/>
  <c r="W326" i="6" s="1"/>
  <c r="P325" i="6"/>
  <c r="Q324" i="6"/>
  <c r="O327" i="6" l="1"/>
  <c r="V327" i="6" s="1"/>
  <c r="W327" i="6" s="1"/>
  <c r="P326" i="6"/>
  <c r="Q325" i="6"/>
  <c r="O328" i="6" l="1"/>
  <c r="V328" i="6" s="1"/>
  <c r="W328" i="6" s="1"/>
  <c r="P327" i="6"/>
  <c r="Q326" i="6"/>
  <c r="O329" i="6" l="1"/>
  <c r="V329" i="6" s="1"/>
  <c r="W329" i="6" s="1"/>
  <c r="P328" i="6"/>
  <c r="Q327" i="6"/>
  <c r="O330" i="6" l="1"/>
  <c r="V330" i="6" s="1"/>
  <c r="W330" i="6" s="1"/>
  <c r="P329" i="6"/>
  <c r="Q328" i="6"/>
  <c r="O331" i="6" l="1"/>
  <c r="V331" i="6" s="1"/>
  <c r="W331" i="6" s="1"/>
  <c r="P330" i="6"/>
  <c r="Q329" i="6"/>
  <c r="O332" i="6" l="1"/>
  <c r="V332" i="6" s="1"/>
  <c r="W332" i="6" s="1"/>
  <c r="P331" i="6"/>
  <c r="Q330" i="6"/>
  <c r="O333" i="6" l="1"/>
  <c r="V333" i="6" s="1"/>
  <c r="W333" i="6" s="1"/>
  <c r="P332" i="6"/>
  <c r="Q331" i="6"/>
  <c r="O334" i="6" l="1"/>
  <c r="V334" i="6" s="1"/>
  <c r="W334" i="6" s="1"/>
  <c r="P333" i="6"/>
  <c r="Q332" i="6"/>
  <c r="O335" i="6" l="1"/>
  <c r="V335" i="6" s="1"/>
  <c r="W335" i="6" s="1"/>
  <c r="P334" i="6"/>
  <c r="Q333" i="6"/>
  <c r="O336" i="6" l="1"/>
  <c r="V336" i="6" s="1"/>
  <c r="W336" i="6" s="1"/>
  <c r="P335" i="6"/>
  <c r="Q334" i="6"/>
  <c r="O337" i="6" l="1"/>
  <c r="V337" i="6" s="1"/>
  <c r="W337" i="6" s="1"/>
  <c r="P336" i="6"/>
  <c r="Q335" i="6"/>
  <c r="O338" i="6" l="1"/>
  <c r="V338" i="6" s="1"/>
  <c r="W338" i="6" s="1"/>
  <c r="P337" i="6"/>
  <c r="Q336" i="6"/>
  <c r="O339" i="6" l="1"/>
  <c r="V339" i="6" s="1"/>
  <c r="W339" i="6" s="1"/>
  <c r="P338" i="6"/>
  <c r="Q337" i="6"/>
  <c r="O340" i="6" l="1"/>
  <c r="V340" i="6" s="1"/>
  <c r="W340" i="6" s="1"/>
  <c r="P339" i="6"/>
  <c r="Q338" i="6"/>
  <c r="O341" i="6" l="1"/>
  <c r="V341" i="6" s="1"/>
  <c r="W341" i="6" s="1"/>
  <c r="P340" i="6"/>
  <c r="Q339" i="6"/>
  <c r="O342" i="6" l="1"/>
  <c r="V342" i="6" s="1"/>
  <c r="W342" i="6" s="1"/>
  <c r="P341" i="6"/>
  <c r="Q340" i="6"/>
  <c r="O343" i="6" l="1"/>
  <c r="V343" i="6" s="1"/>
  <c r="W343" i="6" s="1"/>
  <c r="P342" i="6"/>
  <c r="Q341" i="6"/>
  <c r="O344" i="6" l="1"/>
  <c r="V344" i="6" s="1"/>
  <c r="W344" i="6" s="1"/>
  <c r="P343" i="6"/>
  <c r="Q342" i="6"/>
  <c r="O345" i="6" l="1"/>
  <c r="V345" i="6" s="1"/>
  <c r="W345" i="6" s="1"/>
  <c r="P344" i="6"/>
  <c r="Q343" i="6"/>
  <c r="O346" i="6" l="1"/>
  <c r="V346" i="6" s="1"/>
  <c r="W346" i="6" s="1"/>
  <c r="P345" i="6"/>
  <c r="Q344" i="6"/>
  <c r="O347" i="6" l="1"/>
  <c r="V347" i="6" s="1"/>
  <c r="W347" i="6" s="1"/>
  <c r="P346" i="6"/>
  <c r="Q345" i="6"/>
  <c r="O348" i="6" l="1"/>
  <c r="V348" i="6" s="1"/>
  <c r="W348" i="6" s="1"/>
  <c r="P347" i="6"/>
  <c r="Q346" i="6"/>
  <c r="O349" i="6" l="1"/>
  <c r="V349" i="6" s="1"/>
  <c r="W349" i="6" s="1"/>
  <c r="P348" i="6"/>
  <c r="Q347" i="6"/>
  <c r="O350" i="6" l="1"/>
  <c r="V350" i="6" s="1"/>
  <c r="W350" i="6" s="1"/>
  <c r="P349" i="6"/>
  <c r="Q348" i="6"/>
  <c r="O351" i="6" l="1"/>
  <c r="V351" i="6" s="1"/>
  <c r="W351" i="6" s="1"/>
  <c r="P350" i="6"/>
  <c r="Q349" i="6"/>
  <c r="O352" i="6" l="1"/>
  <c r="V352" i="6" s="1"/>
  <c r="W352" i="6" s="1"/>
  <c r="P351" i="6"/>
  <c r="Q350" i="6"/>
  <c r="O353" i="6" l="1"/>
  <c r="V353" i="6" s="1"/>
  <c r="W353" i="6" s="1"/>
  <c r="P352" i="6"/>
  <c r="Q351" i="6"/>
  <c r="O354" i="6" l="1"/>
  <c r="V354" i="6" s="1"/>
  <c r="W354" i="6" s="1"/>
  <c r="P353" i="6"/>
  <c r="Q352" i="6"/>
  <c r="O355" i="6" l="1"/>
  <c r="V355" i="6" s="1"/>
  <c r="W355" i="6" s="1"/>
  <c r="P354" i="6"/>
  <c r="Q353" i="6"/>
  <c r="O356" i="6" l="1"/>
  <c r="V356" i="6" s="1"/>
  <c r="W356" i="6" s="1"/>
  <c r="P355" i="6"/>
  <c r="Q354" i="6"/>
  <c r="O357" i="6" l="1"/>
  <c r="V357" i="6" s="1"/>
  <c r="W357" i="6" s="1"/>
  <c r="P356" i="6"/>
  <c r="Q355" i="6"/>
  <c r="O358" i="6" l="1"/>
  <c r="V358" i="6" s="1"/>
  <c r="W358" i="6" s="1"/>
  <c r="P357" i="6"/>
  <c r="Q356" i="6"/>
  <c r="O359" i="6" l="1"/>
  <c r="V359" i="6" s="1"/>
  <c r="W359" i="6" s="1"/>
  <c r="P358" i="6"/>
  <c r="Q357" i="6"/>
  <c r="O360" i="6" l="1"/>
  <c r="V360" i="6" s="1"/>
  <c r="W360" i="6" s="1"/>
  <c r="P359" i="6"/>
  <c r="Q358" i="6"/>
  <c r="O361" i="6" l="1"/>
  <c r="V361" i="6" s="1"/>
  <c r="W361" i="6" s="1"/>
  <c r="P360" i="6"/>
  <c r="Q359" i="6"/>
  <c r="O362" i="6" l="1"/>
  <c r="V362" i="6" s="1"/>
  <c r="W362" i="6" s="1"/>
  <c r="P361" i="6"/>
  <c r="Q360" i="6"/>
  <c r="O363" i="6" l="1"/>
  <c r="V363" i="6" s="1"/>
  <c r="W363" i="6" s="1"/>
  <c r="P362" i="6"/>
  <c r="Q361" i="6"/>
  <c r="O364" i="6" l="1"/>
  <c r="V364" i="6" s="1"/>
  <c r="W364" i="6" s="1"/>
  <c r="P363" i="6"/>
  <c r="Q362" i="6"/>
  <c r="O365" i="6" l="1"/>
  <c r="V365" i="6" s="1"/>
  <c r="W365" i="6" s="1"/>
  <c r="P364" i="6"/>
  <c r="Q363" i="6"/>
  <c r="O366" i="6" l="1"/>
  <c r="V366" i="6" s="1"/>
  <c r="W366" i="6" s="1"/>
  <c r="P365" i="6"/>
  <c r="Q364" i="6"/>
  <c r="O367" i="6" l="1"/>
  <c r="V367" i="6" s="1"/>
  <c r="W367" i="6" s="1"/>
  <c r="P366" i="6"/>
  <c r="Q365" i="6"/>
  <c r="O368" i="6" l="1"/>
  <c r="V368" i="6" s="1"/>
  <c r="W368" i="6" s="1"/>
  <c r="P367" i="6"/>
  <c r="Q366" i="6"/>
  <c r="O369" i="6" l="1"/>
  <c r="V369" i="6" s="1"/>
  <c r="W369" i="6" s="1"/>
  <c r="P368" i="6"/>
  <c r="Q367" i="6"/>
  <c r="O370" i="6" l="1"/>
  <c r="V370" i="6" s="1"/>
  <c r="W370" i="6" s="1"/>
  <c r="P369" i="6"/>
  <c r="Q368" i="6"/>
  <c r="O371" i="6" l="1"/>
  <c r="V371" i="6" s="1"/>
  <c r="W371" i="6" s="1"/>
  <c r="P370" i="6"/>
  <c r="Q369" i="6"/>
  <c r="O372" i="6" l="1"/>
  <c r="V372" i="6" s="1"/>
  <c r="W372" i="6" s="1"/>
  <c r="P371" i="6"/>
  <c r="Q370" i="6"/>
  <c r="O373" i="6" l="1"/>
  <c r="V373" i="6" s="1"/>
  <c r="W373" i="6" s="1"/>
  <c r="P372" i="6"/>
  <c r="Q371" i="6"/>
  <c r="O374" i="6" l="1"/>
  <c r="V374" i="6" s="1"/>
  <c r="W374" i="6" s="1"/>
  <c r="P373" i="6"/>
  <c r="Q372" i="6"/>
  <c r="O375" i="6" l="1"/>
  <c r="V375" i="6" s="1"/>
  <c r="W375" i="6" s="1"/>
  <c r="P374" i="6"/>
  <c r="Q373" i="6"/>
  <c r="O376" i="6" l="1"/>
  <c r="V376" i="6" s="1"/>
  <c r="W376" i="6" s="1"/>
  <c r="P375" i="6"/>
  <c r="Q374" i="6"/>
  <c r="O377" i="6" l="1"/>
  <c r="V377" i="6" s="1"/>
  <c r="W377" i="6" s="1"/>
  <c r="P376" i="6"/>
  <c r="Q375" i="6"/>
  <c r="O378" i="6" l="1"/>
  <c r="V378" i="6" s="1"/>
  <c r="W378" i="6" s="1"/>
  <c r="P377" i="6"/>
  <c r="Q376" i="6"/>
  <c r="O379" i="6" l="1"/>
  <c r="V379" i="6" s="1"/>
  <c r="W379" i="6" s="1"/>
  <c r="P378" i="6"/>
  <c r="Q377" i="6"/>
  <c r="O380" i="6" l="1"/>
  <c r="V380" i="6" s="1"/>
  <c r="W380" i="6" s="1"/>
  <c r="P379" i="6"/>
  <c r="Q378" i="6"/>
  <c r="O381" i="6" l="1"/>
  <c r="V381" i="6" s="1"/>
  <c r="W381" i="6" s="1"/>
  <c r="P380" i="6"/>
  <c r="Q379" i="6"/>
  <c r="O382" i="6" l="1"/>
  <c r="V382" i="6" s="1"/>
  <c r="W382" i="6" s="1"/>
  <c r="P381" i="6"/>
  <c r="Q380" i="6"/>
  <c r="O383" i="6" l="1"/>
  <c r="V383" i="6" s="1"/>
  <c r="W383" i="6" s="1"/>
  <c r="P382" i="6"/>
  <c r="Q381" i="6"/>
  <c r="O384" i="6" l="1"/>
  <c r="V384" i="6" s="1"/>
  <c r="W384" i="6" s="1"/>
  <c r="P383" i="6"/>
  <c r="Q382" i="6"/>
  <c r="O385" i="6" l="1"/>
  <c r="V385" i="6" s="1"/>
  <c r="W385" i="6" s="1"/>
  <c r="P384" i="6"/>
  <c r="Q383" i="6"/>
  <c r="O386" i="6" l="1"/>
  <c r="V386" i="6" s="1"/>
  <c r="W386" i="6" s="1"/>
  <c r="P385" i="6"/>
  <c r="Q384" i="6"/>
  <c r="O387" i="6" l="1"/>
  <c r="V387" i="6" s="1"/>
  <c r="W387" i="6" s="1"/>
  <c r="P386" i="6"/>
  <c r="Q385" i="6"/>
  <c r="O388" i="6" l="1"/>
  <c r="V388" i="6" s="1"/>
  <c r="W388" i="6" s="1"/>
  <c r="P387" i="6"/>
  <c r="Q386" i="6"/>
  <c r="O389" i="6" l="1"/>
  <c r="V389" i="6" s="1"/>
  <c r="W389" i="6" s="1"/>
  <c r="P388" i="6"/>
  <c r="Q387" i="6"/>
  <c r="O390" i="6" l="1"/>
  <c r="V390" i="6" s="1"/>
  <c r="W390" i="6" s="1"/>
  <c r="P389" i="6"/>
  <c r="Q388" i="6"/>
  <c r="O391" i="6" l="1"/>
  <c r="V391" i="6" s="1"/>
  <c r="W391" i="6" s="1"/>
  <c r="P390" i="6"/>
  <c r="Q389" i="6"/>
  <c r="O392" i="6" l="1"/>
  <c r="V392" i="6" s="1"/>
  <c r="W392" i="6" s="1"/>
  <c r="P391" i="6"/>
  <c r="Q390" i="6"/>
  <c r="O393" i="6" l="1"/>
  <c r="V393" i="6" s="1"/>
  <c r="W393" i="6" s="1"/>
  <c r="P392" i="6"/>
  <c r="Q391" i="6"/>
  <c r="O394" i="6" l="1"/>
  <c r="V394" i="6" s="1"/>
  <c r="W394" i="6" s="1"/>
  <c r="P393" i="6"/>
  <c r="Q392" i="6"/>
  <c r="O395" i="6" l="1"/>
  <c r="V395" i="6" s="1"/>
  <c r="W395" i="6" s="1"/>
  <c r="P394" i="6"/>
  <c r="Q393" i="6"/>
  <c r="O396" i="6" l="1"/>
  <c r="V396" i="6" s="1"/>
  <c r="W396" i="6" s="1"/>
  <c r="P395" i="6"/>
  <c r="Q394" i="6"/>
  <c r="O397" i="6" l="1"/>
  <c r="V397" i="6" s="1"/>
  <c r="W397" i="6" s="1"/>
  <c r="P396" i="6"/>
  <c r="Q395" i="6"/>
  <c r="O398" i="6" l="1"/>
  <c r="V398" i="6" s="1"/>
  <c r="W398" i="6" s="1"/>
  <c r="P397" i="6"/>
  <c r="Q396" i="6"/>
  <c r="O399" i="6" l="1"/>
  <c r="V399" i="6" s="1"/>
  <c r="W399" i="6" s="1"/>
  <c r="P398" i="6"/>
  <c r="Q397" i="6"/>
  <c r="O400" i="6" l="1"/>
  <c r="V400" i="6" s="1"/>
  <c r="W400" i="6" s="1"/>
  <c r="P399" i="6"/>
  <c r="Q398" i="6"/>
  <c r="O401" i="6" l="1"/>
  <c r="V401" i="6" s="1"/>
  <c r="W401" i="6" s="1"/>
  <c r="P400" i="6"/>
  <c r="Q399" i="6"/>
  <c r="O402" i="6" l="1"/>
  <c r="V402" i="6" s="1"/>
  <c r="W402" i="6" s="1"/>
  <c r="P401" i="6"/>
  <c r="Q400" i="6"/>
  <c r="O403" i="6" l="1"/>
  <c r="V403" i="6" s="1"/>
  <c r="W403" i="6" s="1"/>
  <c r="P402" i="6"/>
  <c r="Q401" i="6"/>
  <c r="O404" i="6" l="1"/>
  <c r="V404" i="6" s="1"/>
  <c r="W404" i="6" s="1"/>
  <c r="P403" i="6"/>
  <c r="Q402" i="6"/>
  <c r="O405" i="6" l="1"/>
  <c r="V405" i="6" s="1"/>
  <c r="W405" i="6" s="1"/>
  <c r="P404" i="6"/>
  <c r="Q403" i="6"/>
  <c r="O406" i="6" l="1"/>
  <c r="V406" i="6" s="1"/>
  <c r="W406" i="6" s="1"/>
  <c r="P405" i="6"/>
  <c r="Q404" i="6"/>
  <c r="O407" i="6" l="1"/>
  <c r="V407" i="6" s="1"/>
  <c r="W407" i="6" s="1"/>
  <c r="P406" i="6"/>
  <c r="Q405" i="6"/>
  <c r="O408" i="6" l="1"/>
  <c r="V408" i="6" s="1"/>
  <c r="W408" i="6" s="1"/>
  <c r="P407" i="6"/>
  <c r="Q406" i="6"/>
  <c r="O409" i="6" l="1"/>
  <c r="V409" i="6" s="1"/>
  <c r="W409" i="6" s="1"/>
  <c r="P408" i="6"/>
  <c r="Q407" i="6"/>
  <c r="O410" i="6" l="1"/>
  <c r="V410" i="6" s="1"/>
  <c r="W410" i="6" s="1"/>
  <c r="P409" i="6"/>
  <c r="Q408" i="6"/>
  <c r="O411" i="6" l="1"/>
  <c r="V411" i="6" s="1"/>
  <c r="W411" i="6" s="1"/>
  <c r="P410" i="6"/>
  <c r="Q409" i="6"/>
  <c r="O412" i="6" l="1"/>
  <c r="V412" i="6" s="1"/>
  <c r="W412" i="6" s="1"/>
  <c r="P411" i="6"/>
  <c r="Q410" i="6"/>
  <c r="O413" i="6" l="1"/>
  <c r="V413" i="6" s="1"/>
  <c r="W413" i="6" s="1"/>
  <c r="P412" i="6"/>
  <c r="Q411" i="6"/>
  <c r="O414" i="6" l="1"/>
  <c r="V414" i="6" s="1"/>
  <c r="W414" i="6" s="1"/>
  <c r="P413" i="6"/>
  <c r="Q412" i="6"/>
  <c r="O415" i="6" l="1"/>
  <c r="V415" i="6" s="1"/>
  <c r="W415" i="6" s="1"/>
  <c r="P414" i="6"/>
  <c r="Q413" i="6"/>
  <c r="O416" i="6" l="1"/>
  <c r="V416" i="6" s="1"/>
  <c r="W416" i="6" s="1"/>
  <c r="P415" i="6"/>
  <c r="Q414" i="6"/>
  <c r="O417" i="6" l="1"/>
  <c r="V417" i="6" s="1"/>
  <c r="W417" i="6" s="1"/>
  <c r="P416" i="6"/>
  <c r="Q415" i="6"/>
  <c r="O418" i="6" l="1"/>
  <c r="V418" i="6" s="1"/>
  <c r="W418" i="6" s="1"/>
  <c r="P417" i="6"/>
  <c r="Q416" i="6"/>
  <c r="O419" i="6" l="1"/>
  <c r="V419" i="6" s="1"/>
  <c r="W419" i="6" s="1"/>
  <c r="P418" i="6"/>
  <c r="Q417" i="6"/>
  <c r="O420" i="6" l="1"/>
  <c r="V420" i="6" s="1"/>
  <c r="W420" i="6" s="1"/>
  <c r="P419" i="6"/>
  <c r="Q418" i="6"/>
  <c r="O421" i="6" l="1"/>
  <c r="V421" i="6" s="1"/>
  <c r="W421" i="6" s="1"/>
  <c r="P420" i="6"/>
  <c r="Q419" i="6"/>
  <c r="O422" i="6" l="1"/>
  <c r="V422" i="6" s="1"/>
  <c r="W422" i="6" s="1"/>
  <c r="P421" i="6"/>
  <c r="Q420" i="6"/>
  <c r="O423" i="6" l="1"/>
  <c r="V423" i="6" s="1"/>
  <c r="W423" i="6" s="1"/>
  <c r="P422" i="6"/>
  <c r="Q421" i="6"/>
  <c r="O424" i="6" l="1"/>
  <c r="V424" i="6" s="1"/>
  <c r="W424" i="6" s="1"/>
  <c r="P423" i="6"/>
  <c r="Q422" i="6"/>
  <c r="O425" i="6" l="1"/>
  <c r="V425" i="6" s="1"/>
  <c r="W425" i="6" s="1"/>
  <c r="P424" i="6"/>
  <c r="Q423" i="6"/>
  <c r="O426" i="6" l="1"/>
  <c r="V426" i="6" s="1"/>
  <c r="W426" i="6" s="1"/>
  <c r="P425" i="6"/>
  <c r="Q424" i="6"/>
  <c r="O427" i="6" l="1"/>
  <c r="V427" i="6" s="1"/>
  <c r="W427" i="6" s="1"/>
  <c r="P426" i="6"/>
  <c r="Q425" i="6"/>
  <c r="O428" i="6" l="1"/>
  <c r="V428" i="6" s="1"/>
  <c r="W428" i="6" s="1"/>
  <c r="P427" i="6"/>
  <c r="Q426" i="6"/>
  <c r="O429" i="6" l="1"/>
  <c r="V429" i="6" s="1"/>
  <c r="W429" i="6" s="1"/>
  <c r="P428" i="6"/>
  <c r="Q427" i="6"/>
  <c r="O430" i="6" l="1"/>
  <c r="V430" i="6" s="1"/>
  <c r="W430" i="6" s="1"/>
  <c r="P429" i="6"/>
  <c r="Q428" i="6"/>
  <c r="O431" i="6" l="1"/>
  <c r="V431" i="6" s="1"/>
  <c r="W431" i="6" s="1"/>
  <c r="P430" i="6"/>
  <c r="Q429" i="6"/>
  <c r="O432" i="6" l="1"/>
  <c r="V432" i="6" s="1"/>
  <c r="W432" i="6" s="1"/>
  <c r="P431" i="6"/>
  <c r="Q430" i="6"/>
  <c r="O433" i="6" l="1"/>
  <c r="V433" i="6" s="1"/>
  <c r="W433" i="6" s="1"/>
  <c r="P432" i="6"/>
  <c r="Q431" i="6"/>
  <c r="O434" i="6" l="1"/>
  <c r="V434" i="6" s="1"/>
  <c r="W434" i="6" s="1"/>
  <c r="P433" i="6"/>
  <c r="Q432" i="6"/>
  <c r="O435" i="6" l="1"/>
  <c r="V435" i="6" s="1"/>
  <c r="W435" i="6" s="1"/>
  <c r="P434" i="6"/>
  <c r="Q433" i="6"/>
  <c r="O436" i="6" l="1"/>
  <c r="V436" i="6" s="1"/>
  <c r="W436" i="6" s="1"/>
  <c r="P435" i="6"/>
  <c r="Q434" i="6"/>
  <c r="O437" i="6" l="1"/>
  <c r="V437" i="6" s="1"/>
  <c r="W437" i="6" s="1"/>
  <c r="P436" i="6"/>
  <c r="Q435" i="6"/>
  <c r="O438" i="6" l="1"/>
  <c r="V438" i="6" s="1"/>
  <c r="W438" i="6" s="1"/>
  <c r="P437" i="6"/>
  <c r="Q436" i="6"/>
  <c r="O439" i="6" l="1"/>
  <c r="V439" i="6" s="1"/>
  <c r="W439" i="6" s="1"/>
  <c r="P438" i="6"/>
  <c r="Q437" i="6"/>
  <c r="O440" i="6" l="1"/>
  <c r="V440" i="6" s="1"/>
  <c r="W440" i="6" s="1"/>
  <c r="P439" i="6"/>
  <c r="Q438" i="6"/>
  <c r="O441" i="6" l="1"/>
  <c r="V441" i="6" s="1"/>
  <c r="W441" i="6" s="1"/>
  <c r="P440" i="6"/>
  <c r="Q439" i="6"/>
  <c r="O442" i="6" l="1"/>
  <c r="V442" i="6" s="1"/>
  <c r="W442" i="6" s="1"/>
  <c r="P441" i="6"/>
  <c r="Q440" i="6"/>
  <c r="O443" i="6" l="1"/>
  <c r="V443" i="6" s="1"/>
  <c r="W443" i="6" s="1"/>
  <c r="P442" i="6"/>
  <c r="Q441" i="6"/>
  <c r="O444" i="6" l="1"/>
  <c r="V444" i="6" s="1"/>
  <c r="W444" i="6" s="1"/>
  <c r="P443" i="6"/>
  <c r="Q442" i="6"/>
  <c r="O445" i="6" l="1"/>
  <c r="V445" i="6" s="1"/>
  <c r="W445" i="6" s="1"/>
  <c r="P444" i="6"/>
  <c r="Q443" i="6"/>
  <c r="O446" i="6" l="1"/>
  <c r="V446" i="6" s="1"/>
  <c r="W446" i="6" s="1"/>
  <c r="P445" i="6"/>
  <c r="Q444" i="6"/>
  <c r="O447" i="6" l="1"/>
  <c r="V447" i="6" s="1"/>
  <c r="W447" i="6" s="1"/>
  <c r="P446" i="6"/>
  <c r="Q445" i="6"/>
  <c r="O448" i="6" l="1"/>
  <c r="V448" i="6" s="1"/>
  <c r="W448" i="6" s="1"/>
  <c r="P447" i="6"/>
  <c r="Q446" i="6"/>
  <c r="O449" i="6" l="1"/>
  <c r="V449" i="6" s="1"/>
  <c r="W449" i="6" s="1"/>
  <c r="P448" i="6"/>
  <c r="Q447" i="6"/>
  <c r="O450" i="6" l="1"/>
  <c r="V450" i="6" s="1"/>
  <c r="W450" i="6" s="1"/>
  <c r="P449" i="6"/>
  <c r="Q448" i="6"/>
  <c r="O451" i="6" l="1"/>
  <c r="V451" i="6" s="1"/>
  <c r="W451" i="6" s="1"/>
  <c r="P450" i="6"/>
  <c r="Q449" i="6"/>
  <c r="O452" i="6" l="1"/>
  <c r="V452" i="6" s="1"/>
  <c r="W452" i="6" s="1"/>
  <c r="P451" i="6"/>
  <c r="Q450" i="6"/>
  <c r="O453" i="6" l="1"/>
  <c r="V453" i="6" s="1"/>
  <c r="W453" i="6" s="1"/>
  <c r="P452" i="6"/>
  <c r="Q451" i="6"/>
  <c r="O454" i="6" l="1"/>
  <c r="V454" i="6" s="1"/>
  <c r="W454" i="6" s="1"/>
  <c r="P453" i="6"/>
  <c r="Q452" i="6"/>
  <c r="O455" i="6" l="1"/>
  <c r="V455" i="6" s="1"/>
  <c r="W455" i="6" s="1"/>
  <c r="P454" i="6"/>
  <c r="Q453" i="6"/>
  <c r="O456" i="6" l="1"/>
  <c r="V456" i="6" s="1"/>
  <c r="W456" i="6" s="1"/>
  <c r="P455" i="6"/>
  <c r="Q454" i="6"/>
  <c r="O457" i="6" l="1"/>
  <c r="V457" i="6" s="1"/>
  <c r="W457" i="6" s="1"/>
  <c r="P456" i="6"/>
  <c r="Q455" i="6"/>
  <c r="O458" i="6" l="1"/>
  <c r="V458" i="6" s="1"/>
  <c r="W458" i="6" s="1"/>
  <c r="P457" i="6"/>
  <c r="Q456" i="6"/>
  <c r="O459" i="6" l="1"/>
  <c r="V459" i="6" s="1"/>
  <c r="W459" i="6" s="1"/>
  <c r="P458" i="6"/>
  <c r="Q457" i="6"/>
  <c r="O460" i="6" l="1"/>
  <c r="V460" i="6" s="1"/>
  <c r="W460" i="6" s="1"/>
  <c r="P459" i="6"/>
  <c r="Q458" i="6"/>
  <c r="O461" i="6" l="1"/>
  <c r="V461" i="6" s="1"/>
  <c r="W461" i="6" s="1"/>
  <c r="P460" i="6"/>
  <c r="Q459" i="6"/>
  <c r="O462" i="6" l="1"/>
  <c r="V462" i="6" s="1"/>
  <c r="W462" i="6" s="1"/>
  <c r="P461" i="6"/>
  <c r="Q460" i="6"/>
  <c r="O463" i="6" l="1"/>
  <c r="V463" i="6" s="1"/>
  <c r="W463" i="6" s="1"/>
  <c r="P462" i="6"/>
  <c r="Q461" i="6"/>
  <c r="O464" i="6" l="1"/>
  <c r="V464" i="6" s="1"/>
  <c r="W464" i="6" s="1"/>
  <c r="P463" i="6"/>
  <c r="Q462" i="6"/>
  <c r="O465" i="6" l="1"/>
  <c r="V465" i="6" s="1"/>
  <c r="W465" i="6" s="1"/>
  <c r="P464" i="6"/>
  <c r="Q463" i="6"/>
  <c r="O466" i="6" l="1"/>
  <c r="V466" i="6" s="1"/>
  <c r="W466" i="6" s="1"/>
  <c r="P465" i="6"/>
  <c r="Q464" i="6"/>
  <c r="O467" i="6" l="1"/>
  <c r="V467" i="6" s="1"/>
  <c r="W467" i="6" s="1"/>
  <c r="P466" i="6"/>
  <c r="Q465" i="6"/>
  <c r="O468" i="6" l="1"/>
  <c r="V468" i="6" s="1"/>
  <c r="W468" i="6" s="1"/>
  <c r="P467" i="6"/>
  <c r="Q466" i="6"/>
  <c r="O469" i="6" l="1"/>
  <c r="V469" i="6" s="1"/>
  <c r="W469" i="6" s="1"/>
  <c r="P468" i="6"/>
  <c r="Q467" i="6"/>
  <c r="O470" i="6" l="1"/>
  <c r="V470" i="6" s="1"/>
  <c r="W470" i="6" s="1"/>
  <c r="P469" i="6"/>
  <c r="Q468" i="6"/>
  <c r="O471" i="6" l="1"/>
  <c r="V471" i="6" s="1"/>
  <c r="W471" i="6" s="1"/>
  <c r="P470" i="6"/>
  <c r="Q469" i="6"/>
  <c r="O472" i="6" l="1"/>
  <c r="V472" i="6" s="1"/>
  <c r="W472" i="6" s="1"/>
  <c r="P471" i="6"/>
  <c r="Q470" i="6"/>
  <c r="O473" i="6" l="1"/>
  <c r="V473" i="6" s="1"/>
  <c r="W473" i="6" s="1"/>
  <c r="P472" i="6"/>
  <c r="Q471" i="6"/>
  <c r="O474" i="6" l="1"/>
  <c r="V474" i="6" s="1"/>
  <c r="W474" i="6" s="1"/>
  <c r="P473" i="6"/>
  <c r="Q472" i="6"/>
  <c r="O475" i="6" l="1"/>
  <c r="V475" i="6" s="1"/>
  <c r="W475" i="6" s="1"/>
  <c r="P474" i="6"/>
  <c r="Q473" i="6"/>
  <c r="O476" i="6" l="1"/>
  <c r="V476" i="6" s="1"/>
  <c r="W476" i="6" s="1"/>
  <c r="P475" i="6"/>
  <c r="Q474" i="6"/>
  <c r="O477" i="6" l="1"/>
  <c r="V477" i="6" s="1"/>
  <c r="W477" i="6" s="1"/>
  <c r="P476" i="6"/>
  <c r="Q475" i="6"/>
  <c r="O478" i="6" l="1"/>
  <c r="V478" i="6" s="1"/>
  <c r="W478" i="6" s="1"/>
  <c r="P477" i="6"/>
  <c r="Q476" i="6"/>
  <c r="O479" i="6" l="1"/>
  <c r="V479" i="6" s="1"/>
  <c r="W479" i="6" s="1"/>
  <c r="P478" i="6"/>
  <c r="Q477" i="6"/>
  <c r="O480" i="6" l="1"/>
  <c r="V480" i="6" s="1"/>
  <c r="W480" i="6" s="1"/>
  <c r="P479" i="6"/>
  <c r="Q478" i="6"/>
  <c r="O481" i="6" l="1"/>
  <c r="V481" i="6" s="1"/>
  <c r="W481" i="6" s="1"/>
  <c r="P480" i="6"/>
  <c r="Q479" i="6"/>
  <c r="O482" i="6" l="1"/>
  <c r="V482" i="6" s="1"/>
  <c r="W482" i="6" s="1"/>
  <c r="P481" i="6"/>
  <c r="Q480" i="6"/>
  <c r="O483" i="6" l="1"/>
  <c r="V483" i="6" s="1"/>
  <c r="W483" i="6" s="1"/>
  <c r="P482" i="6"/>
  <c r="Q481" i="6"/>
  <c r="O484" i="6" l="1"/>
  <c r="V484" i="6" s="1"/>
  <c r="W484" i="6" s="1"/>
  <c r="P483" i="6"/>
  <c r="Q482" i="6"/>
  <c r="O485" i="6" l="1"/>
  <c r="V485" i="6" s="1"/>
  <c r="W485" i="6" s="1"/>
  <c r="P484" i="6"/>
  <c r="Q483" i="6"/>
  <c r="O486" i="6" l="1"/>
  <c r="V486" i="6" s="1"/>
  <c r="W486" i="6" s="1"/>
  <c r="P485" i="6"/>
  <c r="Q484" i="6"/>
  <c r="O487" i="6" l="1"/>
  <c r="V487" i="6" s="1"/>
  <c r="W487" i="6" s="1"/>
  <c r="P486" i="6"/>
  <c r="Q485" i="6"/>
  <c r="O488" i="6" l="1"/>
  <c r="V488" i="6" s="1"/>
  <c r="W488" i="6" s="1"/>
  <c r="P487" i="6"/>
  <c r="Q486" i="6"/>
  <c r="O489" i="6" l="1"/>
  <c r="V489" i="6" s="1"/>
  <c r="W489" i="6" s="1"/>
  <c r="P488" i="6"/>
  <c r="Q487" i="6"/>
  <c r="O490" i="6" l="1"/>
  <c r="V490" i="6" s="1"/>
  <c r="W490" i="6" s="1"/>
  <c r="P489" i="6"/>
  <c r="Q488" i="6"/>
  <c r="O491" i="6" l="1"/>
  <c r="V491" i="6" s="1"/>
  <c r="W491" i="6" s="1"/>
  <c r="P490" i="6"/>
  <c r="Q489" i="6"/>
  <c r="O492" i="6" l="1"/>
  <c r="V492" i="6" s="1"/>
  <c r="W492" i="6" s="1"/>
  <c r="P491" i="6"/>
  <c r="Q490" i="6"/>
  <c r="O493" i="6" l="1"/>
  <c r="V493" i="6" s="1"/>
  <c r="W493" i="6" s="1"/>
  <c r="P492" i="6"/>
  <c r="Q491" i="6"/>
  <c r="O494" i="6" l="1"/>
  <c r="V494" i="6" s="1"/>
  <c r="W494" i="6" s="1"/>
  <c r="P493" i="6"/>
  <c r="Q492" i="6"/>
  <c r="O495" i="6" l="1"/>
  <c r="V495" i="6" s="1"/>
  <c r="W495" i="6" s="1"/>
  <c r="P494" i="6"/>
  <c r="Q493" i="6"/>
  <c r="O496" i="6" l="1"/>
  <c r="V496" i="6" s="1"/>
  <c r="W496" i="6" s="1"/>
  <c r="P495" i="6"/>
  <c r="Q494" i="6"/>
  <c r="O497" i="6" l="1"/>
  <c r="V497" i="6" s="1"/>
  <c r="W497" i="6" s="1"/>
  <c r="P496" i="6"/>
  <c r="Q495" i="6"/>
  <c r="O498" i="6" l="1"/>
  <c r="V498" i="6" s="1"/>
  <c r="W498" i="6" s="1"/>
  <c r="P497" i="6"/>
  <c r="Q496" i="6"/>
  <c r="O499" i="6" l="1"/>
  <c r="V499" i="6" s="1"/>
  <c r="W499" i="6" s="1"/>
  <c r="P498" i="6"/>
  <c r="Q497" i="6"/>
  <c r="O500" i="6" l="1"/>
  <c r="V500" i="6" s="1"/>
  <c r="W500" i="6" s="1"/>
  <c r="P499" i="6"/>
  <c r="Q498" i="6"/>
  <c r="O501" i="6" l="1"/>
  <c r="V501" i="6" s="1"/>
  <c r="W501" i="6" s="1"/>
  <c r="P500" i="6"/>
  <c r="Q499" i="6"/>
  <c r="O502" i="6" l="1"/>
  <c r="V502" i="6" s="1"/>
  <c r="W502" i="6" s="1"/>
  <c r="P501" i="6"/>
  <c r="Q500" i="6"/>
  <c r="O503" i="6" l="1"/>
  <c r="V503" i="6" s="1"/>
  <c r="W503" i="6" s="1"/>
  <c r="P502" i="6"/>
  <c r="Q501" i="6"/>
  <c r="O504" i="6" l="1"/>
  <c r="V504" i="6" s="1"/>
  <c r="W504" i="6" s="1"/>
  <c r="P503" i="6"/>
  <c r="Q502" i="6"/>
  <c r="O505" i="6" l="1"/>
  <c r="V505" i="6" s="1"/>
  <c r="W505" i="6" s="1"/>
  <c r="Q503" i="6"/>
  <c r="P504" i="6"/>
  <c r="O506" i="6" l="1"/>
  <c r="V506" i="6" s="1"/>
  <c r="W506" i="6" s="1"/>
  <c r="P505" i="6"/>
  <c r="Q504" i="6"/>
  <c r="O507" i="6" l="1"/>
  <c r="V507" i="6" s="1"/>
  <c r="W507" i="6" s="1"/>
  <c r="Q505" i="6"/>
  <c r="P506" i="6"/>
  <c r="O508" i="6" l="1"/>
  <c r="V508" i="6" s="1"/>
  <c r="W508" i="6" s="1"/>
  <c r="Q506" i="6"/>
  <c r="P507" i="6"/>
  <c r="O509" i="6" l="1"/>
  <c r="V509" i="6" s="1"/>
  <c r="W509" i="6" s="1"/>
  <c r="Q507" i="6"/>
  <c r="P508" i="6"/>
  <c r="O510" i="6" l="1"/>
  <c r="V510" i="6" s="1"/>
  <c r="W510" i="6" s="1"/>
  <c r="Q508" i="6"/>
  <c r="P509" i="6"/>
  <c r="O511" i="6" l="1"/>
  <c r="V511" i="6" s="1"/>
  <c r="W511" i="6" s="1"/>
  <c r="Q509" i="6"/>
  <c r="P510" i="6"/>
  <c r="O512" i="6" l="1"/>
  <c r="V512" i="6" s="1"/>
  <c r="W512" i="6" s="1"/>
  <c r="P511" i="6"/>
  <c r="Q510" i="6"/>
  <c r="O513" i="6" l="1"/>
  <c r="V513" i="6" s="1"/>
  <c r="W513" i="6" s="1"/>
  <c r="P512" i="6"/>
  <c r="Q511" i="6"/>
  <c r="O514" i="6" l="1"/>
  <c r="V514" i="6" s="1"/>
  <c r="W514" i="6" s="1"/>
  <c r="P513" i="6"/>
  <c r="Q512" i="6"/>
  <c r="O515" i="6" l="1"/>
  <c r="V515" i="6" s="1"/>
  <c r="W515" i="6" s="1"/>
  <c r="Q513" i="6"/>
  <c r="P514" i="6"/>
  <c r="O516" i="6" l="1"/>
  <c r="V516" i="6" s="1"/>
  <c r="W516" i="6" s="1"/>
  <c r="Q514" i="6"/>
  <c r="P515" i="6"/>
  <c r="O517" i="6" l="1"/>
  <c r="V517" i="6" s="1"/>
  <c r="W517" i="6" s="1"/>
  <c r="P516" i="6"/>
  <c r="Q515" i="6"/>
  <c r="O518" i="6" l="1"/>
  <c r="V518" i="6" s="1"/>
  <c r="W518" i="6" s="1"/>
  <c r="Q516" i="6"/>
  <c r="P517" i="6"/>
  <c r="O519" i="6" l="1"/>
  <c r="V519" i="6" s="1"/>
  <c r="W519" i="6" s="1"/>
  <c r="P518" i="6"/>
  <c r="Q517" i="6"/>
  <c r="O520" i="6" l="1"/>
  <c r="V520" i="6" s="1"/>
  <c r="W520" i="6" s="1"/>
  <c r="P519" i="6"/>
  <c r="Q518" i="6"/>
  <c r="O521" i="6" l="1"/>
  <c r="V521" i="6" s="1"/>
  <c r="W521" i="6" s="1"/>
  <c r="Q519" i="6"/>
  <c r="P520" i="6"/>
  <c r="O522" i="6" l="1"/>
  <c r="V522" i="6" s="1"/>
  <c r="W522" i="6" s="1"/>
  <c r="P521" i="6"/>
  <c r="Q520" i="6"/>
  <c r="O523" i="6" l="1"/>
  <c r="V523" i="6" s="1"/>
  <c r="W523" i="6" s="1"/>
  <c r="P522" i="6"/>
  <c r="Q521" i="6"/>
  <c r="O524" i="6" l="1"/>
  <c r="V524" i="6" s="1"/>
  <c r="W524" i="6" s="1"/>
  <c r="P523" i="6"/>
  <c r="Q522" i="6"/>
  <c r="O525" i="6" l="1"/>
  <c r="V525" i="6" s="1"/>
  <c r="W525" i="6" s="1"/>
  <c r="P524" i="6"/>
  <c r="Q523" i="6"/>
  <c r="O526" i="6" l="1"/>
  <c r="V526" i="6" s="1"/>
  <c r="W526" i="6" s="1"/>
  <c r="P525" i="6"/>
  <c r="Q524" i="6"/>
  <c r="O527" i="6" l="1"/>
  <c r="V527" i="6" s="1"/>
  <c r="W527" i="6" s="1"/>
  <c r="Q525" i="6"/>
  <c r="P526" i="6"/>
  <c r="O528" i="6" l="1"/>
  <c r="V528" i="6" s="1"/>
  <c r="W528" i="6" s="1"/>
  <c r="P527" i="6"/>
  <c r="Q526" i="6"/>
  <c r="O529" i="6" l="1"/>
  <c r="V529" i="6" s="1"/>
  <c r="W529" i="6" s="1"/>
  <c r="P528" i="6"/>
  <c r="Q527" i="6"/>
  <c r="O530" i="6" l="1"/>
  <c r="V530" i="6" s="1"/>
  <c r="W530" i="6" s="1"/>
  <c r="Q528" i="6"/>
  <c r="P529" i="6"/>
  <c r="O531" i="6" l="1"/>
  <c r="V531" i="6" s="1"/>
  <c r="W531" i="6" s="1"/>
  <c r="Q529" i="6"/>
  <c r="P530" i="6"/>
  <c r="O532" i="6" l="1"/>
  <c r="V532" i="6" s="1"/>
  <c r="W532" i="6" s="1"/>
  <c r="P531" i="6"/>
  <c r="Q530" i="6"/>
  <c r="O533" i="6" l="1"/>
  <c r="V533" i="6" s="1"/>
  <c r="W533" i="6" s="1"/>
  <c r="P532" i="6"/>
  <c r="Q531" i="6"/>
  <c r="O534" i="6" l="1"/>
  <c r="V534" i="6" s="1"/>
  <c r="W534" i="6" s="1"/>
  <c r="P533" i="6"/>
  <c r="Q532" i="6"/>
  <c r="O535" i="6" l="1"/>
  <c r="V535" i="6" s="1"/>
  <c r="W535" i="6" s="1"/>
  <c r="P534" i="6"/>
  <c r="Q533" i="6"/>
  <c r="O536" i="6" l="1"/>
  <c r="V536" i="6" s="1"/>
  <c r="W536" i="6" s="1"/>
  <c r="Q534" i="6"/>
  <c r="P535" i="6"/>
  <c r="O537" i="6" l="1"/>
  <c r="V537" i="6" s="1"/>
  <c r="W537" i="6" s="1"/>
  <c r="P536" i="6"/>
  <c r="Q535" i="6"/>
  <c r="O538" i="6" l="1"/>
  <c r="V538" i="6" s="1"/>
  <c r="W538" i="6" s="1"/>
  <c r="Q536" i="6"/>
  <c r="P537" i="6"/>
  <c r="O539" i="6" l="1"/>
  <c r="V539" i="6" s="1"/>
  <c r="W539" i="6" s="1"/>
  <c r="P538" i="6"/>
  <c r="Q537" i="6"/>
  <c r="O540" i="6" l="1"/>
  <c r="V540" i="6" s="1"/>
  <c r="W540" i="6" s="1"/>
  <c r="P539" i="6"/>
  <c r="Q538" i="6"/>
  <c r="O541" i="6" l="1"/>
  <c r="V541" i="6" s="1"/>
  <c r="W541" i="6" s="1"/>
  <c r="P540" i="6"/>
  <c r="Q539" i="6"/>
  <c r="O542" i="6" l="1"/>
  <c r="V542" i="6" s="1"/>
  <c r="W542" i="6" s="1"/>
  <c r="Q540" i="6"/>
  <c r="P541" i="6"/>
  <c r="O543" i="6" l="1"/>
  <c r="V543" i="6" s="1"/>
  <c r="W543" i="6" s="1"/>
  <c r="Q541" i="6"/>
  <c r="P542" i="6"/>
  <c r="O544" i="6" l="1"/>
  <c r="V544" i="6" s="1"/>
  <c r="W544" i="6" s="1"/>
  <c r="P543" i="6"/>
  <c r="Q542" i="6"/>
  <c r="O545" i="6" l="1"/>
  <c r="V545" i="6" s="1"/>
  <c r="W545" i="6" s="1"/>
  <c r="P544" i="6"/>
  <c r="Q543" i="6"/>
  <c r="O546" i="6" l="1"/>
  <c r="V546" i="6" s="1"/>
  <c r="W546" i="6" s="1"/>
  <c r="P545" i="6"/>
  <c r="Q544" i="6"/>
  <c r="O547" i="6" l="1"/>
  <c r="V547" i="6" s="1"/>
  <c r="W547" i="6" s="1"/>
  <c r="P546" i="6"/>
  <c r="Q545" i="6"/>
  <c r="O548" i="6" l="1"/>
  <c r="V548" i="6" s="1"/>
  <c r="W548" i="6" s="1"/>
  <c r="P547" i="6"/>
  <c r="Q546" i="6"/>
  <c r="O549" i="6" l="1"/>
  <c r="V549" i="6" s="1"/>
  <c r="W549" i="6" s="1"/>
  <c r="Q547" i="6"/>
  <c r="P548" i="6"/>
  <c r="O550" i="6" l="1"/>
  <c r="V550" i="6" s="1"/>
  <c r="W550" i="6" s="1"/>
  <c r="Q548" i="6"/>
  <c r="P549" i="6"/>
  <c r="O551" i="6" l="1"/>
  <c r="V551" i="6" s="1"/>
  <c r="W551" i="6" s="1"/>
  <c r="P550" i="6"/>
  <c r="Q549" i="6"/>
  <c r="O552" i="6" l="1"/>
  <c r="V552" i="6" s="1"/>
  <c r="W552" i="6" s="1"/>
  <c r="Q550" i="6"/>
  <c r="P551" i="6"/>
  <c r="O553" i="6" l="1"/>
  <c r="V553" i="6" s="1"/>
  <c r="W553" i="6" s="1"/>
  <c r="Q551" i="6"/>
  <c r="P552" i="6"/>
  <c r="O554" i="6" l="1"/>
  <c r="V554" i="6" s="1"/>
  <c r="W554" i="6" s="1"/>
  <c r="Q552" i="6"/>
  <c r="P553" i="6"/>
  <c r="O555" i="6" l="1"/>
  <c r="V555" i="6" s="1"/>
  <c r="W555" i="6" s="1"/>
  <c r="Q553" i="6"/>
  <c r="P554" i="6"/>
  <c r="O556" i="6" l="1"/>
  <c r="V556" i="6" s="1"/>
  <c r="W556" i="6" s="1"/>
  <c r="P555" i="6"/>
  <c r="Q554" i="6"/>
  <c r="O557" i="6" l="1"/>
  <c r="V557" i="6" s="1"/>
  <c r="W557" i="6" s="1"/>
  <c r="P556" i="6"/>
  <c r="Q555" i="6"/>
  <c r="O558" i="6" l="1"/>
  <c r="V558" i="6" s="1"/>
  <c r="W558" i="6" s="1"/>
  <c r="P557" i="6"/>
  <c r="Q556" i="6"/>
  <c r="O559" i="6" l="1"/>
  <c r="V559" i="6" s="1"/>
  <c r="W559" i="6" s="1"/>
  <c r="Q557" i="6"/>
  <c r="P558" i="6"/>
  <c r="O560" i="6" l="1"/>
  <c r="V560" i="6" s="1"/>
  <c r="W560" i="6" s="1"/>
  <c r="Q558" i="6"/>
  <c r="P559" i="6"/>
  <c r="O561" i="6" l="1"/>
  <c r="V561" i="6" s="1"/>
  <c r="W561" i="6" s="1"/>
  <c r="Q559" i="6"/>
  <c r="P560" i="6"/>
  <c r="O562" i="6" l="1"/>
  <c r="V562" i="6" s="1"/>
  <c r="W562" i="6" s="1"/>
  <c r="P561" i="6"/>
  <c r="Q560" i="6"/>
  <c r="O563" i="6" l="1"/>
  <c r="V563" i="6" s="1"/>
  <c r="W563" i="6" s="1"/>
  <c r="P562" i="6"/>
  <c r="Q561" i="6"/>
  <c r="O564" i="6" l="1"/>
  <c r="V564" i="6" s="1"/>
  <c r="W564" i="6" s="1"/>
  <c r="P563" i="6"/>
  <c r="Q562" i="6"/>
  <c r="O565" i="6" l="1"/>
  <c r="V565" i="6" s="1"/>
  <c r="W565" i="6" s="1"/>
  <c r="P564" i="6"/>
  <c r="Q563" i="6"/>
  <c r="O566" i="6" l="1"/>
  <c r="V566" i="6" s="1"/>
  <c r="W566" i="6" s="1"/>
  <c r="P565" i="6"/>
  <c r="Q564" i="6"/>
  <c r="O567" i="6" l="1"/>
  <c r="V567" i="6" s="1"/>
  <c r="W567" i="6" s="1"/>
  <c r="P566" i="6"/>
  <c r="Q565" i="6"/>
  <c r="O568" i="6" l="1"/>
  <c r="V568" i="6" s="1"/>
  <c r="W568" i="6" s="1"/>
  <c r="P567" i="6"/>
  <c r="Q566" i="6"/>
  <c r="O569" i="6" l="1"/>
  <c r="V569" i="6" s="1"/>
  <c r="W569" i="6" s="1"/>
  <c r="P568" i="6"/>
  <c r="Q567" i="6"/>
  <c r="O570" i="6" l="1"/>
  <c r="V570" i="6" s="1"/>
  <c r="W570" i="6" s="1"/>
  <c r="P569" i="6"/>
  <c r="Q568" i="6"/>
  <c r="O571" i="6" l="1"/>
  <c r="V571" i="6" s="1"/>
  <c r="W571" i="6" s="1"/>
  <c r="P570" i="6"/>
  <c r="Q569" i="6"/>
  <c r="O572" i="6" l="1"/>
  <c r="V572" i="6" s="1"/>
  <c r="W572" i="6" s="1"/>
  <c r="P571" i="6"/>
  <c r="Q570" i="6"/>
  <c r="O573" i="6" l="1"/>
  <c r="V573" i="6" s="1"/>
  <c r="W573" i="6" s="1"/>
  <c r="P572" i="6"/>
  <c r="Q571" i="6"/>
  <c r="O574" i="6" l="1"/>
  <c r="V574" i="6" s="1"/>
  <c r="W574" i="6" s="1"/>
  <c r="P573" i="6"/>
  <c r="Q572" i="6"/>
  <c r="O575" i="6" l="1"/>
  <c r="V575" i="6" s="1"/>
  <c r="W575" i="6" s="1"/>
  <c r="P574" i="6"/>
  <c r="Q573" i="6"/>
  <c r="O576" i="6" l="1"/>
  <c r="V576" i="6" s="1"/>
  <c r="W576" i="6" s="1"/>
  <c r="P575" i="6"/>
  <c r="Q574" i="6"/>
  <c r="O577" i="6" l="1"/>
  <c r="V577" i="6" s="1"/>
  <c r="W577" i="6" s="1"/>
  <c r="P576" i="6"/>
  <c r="Q575" i="6"/>
  <c r="O578" i="6" l="1"/>
  <c r="V578" i="6" s="1"/>
  <c r="W578" i="6" s="1"/>
  <c r="P577" i="6"/>
  <c r="Q576" i="6"/>
  <c r="O579" i="6" l="1"/>
  <c r="V579" i="6" s="1"/>
  <c r="W579" i="6" s="1"/>
  <c r="P578" i="6"/>
  <c r="Q577" i="6"/>
  <c r="O580" i="6" l="1"/>
  <c r="V580" i="6" s="1"/>
  <c r="W580" i="6" s="1"/>
  <c r="P579" i="6"/>
  <c r="Q578" i="6"/>
  <c r="O581" i="6" l="1"/>
  <c r="V581" i="6" s="1"/>
  <c r="W581" i="6" s="1"/>
  <c r="P580" i="6"/>
  <c r="Q579" i="6"/>
  <c r="O582" i="6" l="1"/>
  <c r="V582" i="6" s="1"/>
  <c r="W582" i="6" s="1"/>
  <c r="P581" i="6"/>
  <c r="Q580" i="6"/>
  <c r="O583" i="6" l="1"/>
  <c r="V583" i="6" s="1"/>
  <c r="W583" i="6" s="1"/>
  <c r="P582" i="6"/>
  <c r="Q581" i="6"/>
  <c r="O584" i="6" l="1"/>
  <c r="V584" i="6" s="1"/>
  <c r="W584" i="6" s="1"/>
  <c r="P583" i="6"/>
  <c r="Q582" i="6"/>
  <c r="O585" i="6" l="1"/>
  <c r="V585" i="6" s="1"/>
  <c r="W585" i="6" s="1"/>
  <c r="P584" i="6"/>
  <c r="Q583" i="6"/>
  <c r="O586" i="6" l="1"/>
  <c r="V586" i="6" s="1"/>
  <c r="W586" i="6" s="1"/>
  <c r="P585" i="6"/>
  <c r="Q584" i="6"/>
  <c r="O587" i="6" l="1"/>
  <c r="V587" i="6" s="1"/>
  <c r="W587" i="6" s="1"/>
  <c r="P586" i="6"/>
  <c r="Q585" i="6"/>
  <c r="O588" i="6" l="1"/>
  <c r="V588" i="6" s="1"/>
  <c r="W588" i="6" s="1"/>
  <c r="P587" i="6"/>
  <c r="Q586" i="6"/>
  <c r="O589" i="6" l="1"/>
  <c r="V589" i="6" s="1"/>
  <c r="W589" i="6" s="1"/>
  <c r="P588" i="6"/>
  <c r="Q587" i="6"/>
  <c r="O590" i="6" l="1"/>
  <c r="V590" i="6" s="1"/>
  <c r="W590" i="6" s="1"/>
  <c r="P589" i="6"/>
  <c r="Q588" i="6"/>
  <c r="O591" i="6" l="1"/>
  <c r="V591" i="6" s="1"/>
  <c r="W591" i="6" s="1"/>
  <c r="P590" i="6"/>
  <c r="Q589" i="6"/>
  <c r="O592" i="6" l="1"/>
  <c r="V592" i="6" s="1"/>
  <c r="W592" i="6" s="1"/>
  <c r="P591" i="6"/>
  <c r="Q590" i="6"/>
  <c r="O593" i="6" l="1"/>
  <c r="V593" i="6" s="1"/>
  <c r="W593" i="6" s="1"/>
  <c r="P592" i="6"/>
  <c r="Q591" i="6"/>
  <c r="O594" i="6" l="1"/>
  <c r="V594" i="6" s="1"/>
  <c r="W594" i="6" s="1"/>
  <c r="P593" i="6"/>
  <c r="Q592" i="6"/>
  <c r="O595" i="6" l="1"/>
  <c r="V595" i="6" s="1"/>
  <c r="W595" i="6" s="1"/>
  <c r="P594" i="6"/>
  <c r="Q593" i="6"/>
  <c r="O596" i="6" l="1"/>
  <c r="V596" i="6" s="1"/>
  <c r="W596" i="6" s="1"/>
  <c r="P595" i="6"/>
  <c r="Q594" i="6"/>
  <c r="O597" i="6" l="1"/>
  <c r="V597" i="6" s="1"/>
  <c r="W597" i="6" s="1"/>
  <c r="P596" i="6"/>
  <c r="Q595" i="6"/>
  <c r="O598" i="6" l="1"/>
  <c r="V598" i="6" s="1"/>
  <c r="W598" i="6" s="1"/>
  <c r="P597" i="6"/>
  <c r="Q596" i="6"/>
  <c r="O599" i="6" l="1"/>
  <c r="V599" i="6" s="1"/>
  <c r="W599" i="6" s="1"/>
  <c r="P598" i="6"/>
  <c r="Q597" i="6"/>
  <c r="O600" i="6" l="1"/>
  <c r="V600" i="6" s="1"/>
  <c r="W600" i="6" s="1"/>
  <c r="P599" i="6"/>
  <c r="Q598" i="6"/>
  <c r="O601" i="6" l="1"/>
  <c r="V601" i="6" s="1"/>
  <c r="W601" i="6" s="1"/>
  <c r="P600" i="6"/>
  <c r="Q599" i="6"/>
  <c r="O602" i="6" l="1"/>
  <c r="V602" i="6" s="1"/>
  <c r="W602" i="6" s="1"/>
  <c r="P601" i="6"/>
  <c r="Q600" i="6"/>
  <c r="O603" i="6" l="1"/>
  <c r="V603" i="6" s="1"/>
  <c r="W603" i="6" s="1"/>
  <c r="P602" i="6"/>
  <c r="Q601" i="6"/>
  <c r="O604" i="6" l="1"/>
  <c r="V604" i="6" s="1"/>
  <c r="W604" i="6" s="1"/>
  <c r="P603" i="6"/>
  <c r="Q602" i="6"/>
  <c r="O605" i="6" l="1"/>
  <c r="V605" i="6" s="1"/>
  <c r="W605" i="6" s="1"/>
  <c r="P604" i="6"/>
  <c r="Q603" i="6"/>
  <c r="O606" i="6" l="1"/>
  <c r="V606" i="6" s="1"/>
  <c r="W606" i="6" s="1"/>
  <c r="P605" i="6"/>
  <c r="Q604" i="6"/>
  <c r="O607" i="6" l="1"/>
  <c r="V607" i="6" s="1"/>
  <c r="W607" i="6" s="1"/>
  <c r="P606" i="6"/>
  <c r="Q605" i="6"/>
  <c r="O608" i="6" l="1"/>
  <c r="V608" i="6" s="1"/>
  <c r="W608" i="6" s="1"/>
  <c r="P607" i="6"/>
  <c r="Q606" i="6"/>
  <c r="O609" i="6" l="1"/>
  <c r="V609" i="6" s="1"/>
  <c r="W609" i="6" s="1"/>
  <c r="P608" i="6"/>
  <c r="Q607" i="6"/>
  <c r="O610" i="6" l="1"/>
  <c r="V610" i="6" s="1"/>
  <c r="W610" i="6" s="1"/>
  <c r="P609" i="6"/>
  <c r="Q608" i="6"/>
  <c r="O611" i="6" l="1"/>
  <c r="V611" i="6" s="1"/>
  <c r="W611" i="6" s="1"/>
  <c r="P610" i="6"/>
  <c r="Q609" i="6"/>
  <c r="O612" i="6" l="1"/>
  <c r="V612" i="6" s="1"/>
  <c r="W612" i="6" s="1"/>
  <c r="P611" i="6"/>
  <c r="Q610" i="6"/>
  <c r="O613" i="6" l="1"/>
  <c r="V613" i="6" s="1"/>
  <c r="W613" i="6" s="1"/>
  <c r="P612" i="6"/>
  <c r="Q611" i="6"/>
  <c r="O614" i="6" l="1"/>
  <c r="V614" i="6" s="1"/>
  <c r="W614" i="6" s="1"/>
  <c r="P613" i="6"/>
  <c r="Q612" i="6"/>
  <c r="O615" i="6" l="1"/>
  <c r="V615" i="6" s="1"/>
  <c r="W615" i="6" s="1"/>
  <c r="P614" i="6"/>
  <c r="Q613" i="6"/>
  <c r="O616" i="6" l="1"/>
  <c r="V616" i="6" s="1"/>
  <c r="W616" i="6" s="1"/>
  <c r="P615" i="6"/>
  <c r="Q614" i="6"/>
  <c r="O617" i="6" l="1"/>
  <c r="V617" i="6" s="1"/>
  <c r="W617" i="6" s="1"/>
  <c r="P616" i="6"/>
  <c r="Q615" i="6"/>
  <c r="O618" i="6" l="1"/>
  <c r="V618" i="6" s="1"/>
  <c r="W618" i="6" s="1"/>
  <c r="P617" i="6"/>
  <c r="Q616" i="6"/>
  <c r="O619" i="6" l="1"/>
  <c r="V619" i="6" s="1"/>
  <c r="W619" i="6" s="1"/>
  <c r="P618" i="6"/>
  <c r="Q617" i="6"/>
  <c r="O620" i="6" l="1"/>
  <c r="V620" i="6" s="1"/>
  <c r="W620" i="6" s="1"/>
  <c r="P619" i="6"/>
  <c r="Q618" i="6"/>
  <c r="O621" i="6" l="1"/>
  <c r="V621" i="6" s="1"/>
  <c r="W621" i="6" s="1"/>
  <c r="P620" i="6"/>
  <c r="Q619" i="6"/>
  <c r="O622" i="6" l="1"/>
  <c r="V622" i="6" s="1"/>
  <c r="W622" i="6" s="1"/>
  <c r="P621" i="6"/>
  <c r="Q620" i="6"/>
  <c r="O623" i="6" l="1"/>
  <c r="V623" i="6" s="1"/>
  <c r="W623" i="6" s="1"/>
  <c r="P622" i="6"/>
  <c r="Q621" i="6"/>
  <c r="O624" i="6" l="1"/>
  <c r="V624" i="6" s="1"/>
  <c r="W624" i="6" s="1"/>
  <c r="P623" i="6"/>
  <c r="Q622" i="6"/>
  <c r="O625" i="6" l="1"/>
  <c r="V625" i="6" s="1"/>
  <c r="W625" i="6" s="1"/>
  <c r="P624" i="6"/>
  <c r="Q623" i="6"/>
  <c r="O626" i="6" l="1"/>
  <c r="V626" i="6" s="1"/>
  <c r="W626" i="6" s="1"/>
  <c r="P625" i="6"/>
  <c r="Q624" i="6"/>
  <c r="O627" i="6" l="1"/>
  <c r="V627" i="6" s="1"/>
  <c r="W627" i="6" s="1"/>
  <c r="P626" i="6"/>
  <c r="Q625" i="6"/>
  <c r="O628" i="6" l="1"/>
  <c r="V628" i="6" s="1"/>
  <c r="W628" i="6" s="1"/>
  <c r="P627" i="6"/>
  <c r="Q626" i="6"/>
  <c r="O629" i="6" l="1"/>
  <c r="V629" i="6" s="1"/>
  <c r="W629" i="6" s="1"/>
  <c r="P628" i="6"/>
  <c r="Q627" i="6"/>
  <c r="O630" i="6" l="1"/>
  <c r="V630" i="6" s="1"/>
  <c r="W630" i="6" s="1"/>
  <c r="P629" i="6"/>
  <c r="Q628" i="6"/>
  <c r="O631" i="6" l="1"/>
  <c r="V631" i="6" s="1"/>
  <c r="W631" i="6" s="1"/>
  <c r="P630" i="6"/>
  <c r="Q629" i="6"/>
  <c r="O632" i="6" l="1"/>
  <c r="V632" i="6" s="1"/>
  <c r="W632" i="6" s="1"/>
  <c r="P631" i="6"/>
  <c r="Q630" i="6"/>
  <c r="O633" i="6" l="1"/>
  <c r="V633" i="6" s="1"/>
  <c r="W633" i="6" s="1"/>
  <c r="P632" i="6"/>
  <c r="Q631" i="6"/>
  <c r="O634" i="6" l="1"/>
  <c r="V634" i="6" s="1"/>
  <c r="W634" i="6" s="1"/>
  <c r="P633" i="6"/>
  <c r="Q632" i="6"/>
  <c r="O635" i="6" l="1"/>
  <c r="V635" i="6" s="1"/>
  <c r="W635" i="6" s="1"/>
  <c r="P634" i="6"/>
  <c r="Q633" i="6"/>
  <c r="O636" i="6" l="1"/>
  <c r="V636" i="6" s="1"/>
  <c r="W636" i="6" s="1"/>
  <c r="P635" i="6"/>
  <c r="Q634" i="6"/>
  <c r="O637" i="6" l="1"/>
  <c r="V637" i="6" s="1"/>
  <c r="W637" i="6" s="1"/>
  <c r="P636" i="6"/>
  <c r="Q635" i="6"/>
  <c r="O638" i="6" l="1"/>
  <c r="V638" i="6" s="1"/>
  <c r="W638" i="6" s="1"/>
  <c r="P637" i="6"/>
  <c r="Q636" i="6"/>
  <c r="O639" i="6" l="1"/>
  <c r="V639" i="6" s="1"/>
  <c r="W639" i="6" s="1"/>
  <c r="P638" i="6"/>
  <c r="Q637" i="6"/>
  <c r="O640" i="6" l="1"/>
  <c r="V640" i="6" s="1"/>
  <c r="W640" i="6" s="1"/>
  <c r="P639" i="6"/>
  <c r="Q638" i="6"/>
  <c r="O641" i="6" l="1"/>
  <c r="V641" i="6" s="1"/>
  <c r="W641" i="6" s="1"/>
  <c r="P640" i="6"/>
  <c r="Q639" i="6"/>
  <c r="O642" i="6" l="1"/>
  <c r="V642" i="6" s="1"/>
  <c r="W642" i="6" s="1"/>
  <c r="P641" i="6"/>
  <c r="Q640" i="6"/>
  <c r="O643" i="6" l="1"/>
  <c r="V643" i="6" s="1"/>
  <c r="W643" i="6" s="1"/>
  <c r="P642" i="6"/>
  <c r="Q641" i="6"/>
  <c r="O644" i="6" l="1"/>
  <c r="V644" i="6" s="1"/>
  <c r="W644" i="6" s="1"/>
  <c r="P643" i="6"/>
  <c r="Q642" i="6"/>
  <c r="O645" i="6" l="1"/>
  <c r="V645" i="6" s="1"/>
  <c r="W645" i="6" s="1"/>
  <c r="P644" i="6"/>
  <c r="Q643" i="6"/>
  <c r="O646" i="6" l="1"/>
  <c r="V646" i="6" s="1"/>
  <c r="W646" i="6" s="1"/>
  <c r="P645" i="6"/>
  <c r="Q644" i="6"/>
  <c r="O647" i="6" l="1"/>
  <c r="V647" i="6" s="1"/>
  <c r="W647" i="6" s="1"/>
  <c r="P646" i="6"/>
  <c r="Q645" i="6"/>
  <c r="O648" i="6" l="1"/>
  <c r="V648" i="6" s="1"/>
  <c r="W648" i="6" s="1"/>
  <c r="P647" i="6"/>
  <c r="Q646" i="6"/>
  <c r="O649" i="6" l="1"/>
  <c r="V649" i="6" s="1"/>
  <c r="W649" i="6" s="1"/>
  <c r="P648" i="6"/>
  <c r="Q647" i="6"/>
  <c r="O650" i="6" l="1"/>
  <c r="V650" i="6" s="1"/>
  <c r="W650" i="6" s="1"/>
  <c r="Q648" i="6"/>
  <c r="P649" i="6"/>
  <c r="O651" i="6" l="1"/>
  <c r="V651" i="6" s="1"/>
  <c r="W651" i="6" s="1"/>
  <c r="P650" i="6"/>
  <c r="Q649" i="6"/>
  <c r="O652" i="6" l="1"/>
  <c r="V652" i="6" s="1"/>
  <c r="W652" i="6" s="1"/>
  <c r="P651" i="6"/>
  <c r="Q650" i="6"/>
  <c r="O653" i="6" l="1"/>
  <c r="V653" i="6" s="1"/>
  <c r="W653" i="6" s="1"/>
  <c r="P652" i="6"/>
  <c r="Q651" i="6"/>
  <c r="O654" i="6" l="1"/>
  <c r="V654" i="6" s="1"/>
  <c r="W654" i="6" s="1"/>
  <c r="P653" i="6"/>
  <c r="Q652" i="6"/>
  <c r="O655" i="6" l="1"/>
  <c r="V655" i="6" s="1"/>
  <c r="W655" i="6" s="1"/>
  <c r="P654" i="6"/>
  <c r="Q653" i="6"/>
  <c r="O656" i="6" l="1"/>
  <c r="V656" i="6" s="1"/>
  <c r="W656" i="6" s="1"/>
  <c r="P655" i="6"/>
  <c r="Q654" i="6"/>
  <c r="O657" i="6" l="1"/>
  <c r="V657" i="6" s="1"/>
  <c r="W657" i="6" s="1"/>
  <c r="P656" i="6"/>
  <c r="Q655" i="6"/>
  <c r="O658" i="6" l="1"/>
  <c r="V658" i="6" s="1"/>
  <c r="W658" i="6" s="1"/>
  <c r="P657" i="6"/>
  <c r="Q656" i="6"/>
  <c r="O659" i="6" l="1"/>
  <c r="V659" i="6" s="1"/>
  <c r="W659" i="6" s="1"/>
  <c r="P658" i="6"/>
  <c r="Q657" i="6"/>
  <c r="O660" i="6" l="1"/>
  <c r="V660" i="6" s="1"/>
  <c r="W660" i="6" s="1"/>
  <c r="P659" i="6"/>
  <c r="Q658" i="6"/>
  <c r="O661" i="6" l="1"/>
  <c r="V661" i="6" s="1"/>
  <c r="W661" i="6" s="1"/>
  <c r="P660" i="6"/>
  <c r="Q659" i="6"/>
  <c r="O662" i="6" l="1"/>
  <c r="V662" i="6" s="1"/>
  <c r="W662" i="6" s="1"/>
  <c r="P661" i="6"/>
  <c r="Q660" i="6"/>
  <c r="O663" i="6" l="1"/>
  <c r="V663" i="6" s="1"/>
  <c r="W663" i="6" s="1"/>
  <c r="P662" i="6"/>
  <c r="Q661" i="6"/>
  <c r="O664" i="6" l="1"/>
  <c r="V664" i="6" s="1"/>
  <c r="W664" i="6" s="1"/>
  <c r="P663" i="6"/>
  <c r="Q662" i="6"/>
  <c r="O665" i="6" l="1"/>
  <c r="V665" i="6" s="1"/>
  <c r="W665" i="6" s="1"/>
  <c r="P664" i="6"/>
  <c r="Q663" i="6"/>
  <c r="O666" i="6" l="1"/>
  <c r="V666" i="6" s="1"/>
  <c r="W666" i="6" s="1"/>
  <c r="P11" i="34" s="1"/>
  <c r="P665" i="6"/>
  <c r="Q664" i="6"/>
  <c r="O667" i="6" l="1"/>
  <c r="V667" i="6" s="1"/>
  <c r="W667" i="6" s="1"/>
  <c r="P666" i="6"/>
  <c r="Q665" i="6"/>
  <c r="O668" i="6" l="1"/>
  <c r="V668" i="6" s="1"/>
  <c r="W668" i="6" s="1"/>
  <c r="P667" i="6"/>
  <c r="Q666" i="6"/>
  <c r="O669" i="6" l="1"/>
  <c r="V669" i="6" s="1"/>
  <c r="W669" i="6" s="1"/>
  <c r="P668" i="6"/>
  <c r="Q667" i="6"/>
  <c r="O670" i="6" l="1"/>
  <c r="V670" i="6" s="1"/>
  <c r="W670" i="6" s="1"/>
  <c r="P669" i="6"/>
  <c r="Q668" i="6"/>
  <c r="O671" i="6" l="1"/>
  <c r="V671" i="6" s="1"/>
  <c r="W671" i="6" s="1"/>
  <c r="P670" i="6"/>
  <c r="Q669" i="6"/>
  <c r="O672" i="6" l="1"/>
  <c r="V672" i="6" s="1"/>
  <c r="W672" i="6" s="1"/>
  <c r="P12" i="34" s="1"/>
  <c r="P671" i="6"/>
  <c r="Q670" i="6"/>
  <c r="O673" i="6" l="1"/>
  <c r="V673" i="6" s="1"/>
  <c r="W673" i="6" s="1"/>
  <c r="P672" i="6"/>
  <c r="Q671" i="6"/>
  <c r="O674" i="6" l="1"/>
  <c r="V674" i="6" s="1"/>
  <c r="W674" i="6" s="1"/>
  <c r="P673" i="6"/>
  <c r="Q672" i="6"/>
  <c r="O675" i="6" l="1"/>
  <c r="V675" i="6" s="1"/>
  <c r="W675" i="6" s="1"/>
  <c r="P674" i="6"/>
  <c r="Q673" i="6"/>
  <c r="O676" i="6" l="1"/>
  <c r="V676" i="6" s="1"/>
  <c r="W676" i="6" s="1"/>
  <c r="P675" i="6"/>
  <c r="Q674" i="6"/>
  <c r="O677" i="6" l="1"/>
  <c r="V677" i="6" s="1"/>
  <c r="W677" i="6" s="1"/>
  <c r="P676" i="6"/>
  <c r="Q675" i="6"/>
  <c r="O678" i="6" l="1"/>
  <c r="V678" i="6" s="1"/>
  <c r="W678" i="6" s="1"/>
  <c r="P677" i="6"/>
  <c r="Q676" i="6"/>
  <c r="O679" i="6" l="1"/>
  <c r="V679" i="6" s="1"/>
  <c r="W679" i="6" s="1"/>
  <c r="P678" i="6"/>
  <c r="Q677" i="6"/>
  <c r="O680" i="6" l="1"/>
  <c r="V680" i="6" s="1"/>
  <c r="W680" i="6" s="1"/>
  <c r="P679" i="6"/>
  <c r="Q678" i="6"/>
  <c r="O681" i="6" l="1"/>
  <c r="V681" i="6" s="1"/>
  <c r="W681" i="6" s="1"/>
  <c r="P680" i="6"/>
  <c r="Q679" i="6"/>
  <c r="O682" i="6" l="1"/>
  <c r="V682" i="6" s="1"/>
  <c r="W682" i="6" s="1"/>
  <c r="P681" i="6"/>
  <c r="Q680" i="6"/>
  <c r="O683" i="6" l="1"/>
  <c r="V683" i="6" s="1"/>
  <c r="W683" i="6" s="1"/>
  <c r="P682" i="6"/>
  <c r="Q681" i="6"/>
  <c r="O684" i="6" l="1"/>
  <c r="V684" i="6" s="1"/>
  <c r="W684" i="6" s="1"/>
  <c r="P683" i="6"/>
  <c r="Q682" i="6"/>
  <c r="O685" i="6" l="1"/>
  <c r="V685" i="6" s="1"/>
  <c r="W685" i="6" s="1"/>
  <c r="P684" i="6"/>
  <c r="Q683" i="6"/>
  <c r="O686" i="6" l="1"/>
  <c r="V686" i="6" s="1"/>
  <c r="W686" i="6" s="1"/>
  <c r="P685" i="6"/>
  <c r="Q684" i="6"/>
  <c r="O687" i="6" l="1"/>
  <c r="V687" i="6" s="1"/>
  <c r="W687" i="6" s="1"/>
  <c r="P686" i="6"/>
  <c r="Q685" i="6"/>
  <c r="O688" i="6" l="1"/>
  <c r="V688" i="6" s="1"/>
  <c r="W688" i="6" s="1"/>
  <c r="P687" i="6"/>
  <c r="Q686" i="6"/>
  <c r="O689" i="6" l="1"/>
  <c r="V689" i="6" s="1"/>
  <c r="W689" i="6" s="1"/>
  <c r="P688" i="6"/>
  <c r="Q687" i="6"/>
  <c r="O690" i="6" l="1"/>
  <c r="V690" i="6" s="1"/>
  <c r="W690" i="6" s="1"/>
  <c r="P689" i="6"/>
  <c r="Q688" i="6"/>
  <c r="O691" i="6" l="1"/>
  <c r="V691" i="6" s="1"/>
  <c r="W691" i="6" s="1"/>
  <c r="P690" i="6"/>
  <c r="Q689" i="6"/>
  <c r="O692" i="6" l="1"/>
  <c r="V692" i="6" s="1"/>
  <c r="W692" i="6" s="1"/>
  <c r="P691" i="6"/>
  <c r="Q690" i="6"/>
  <c r="O693" i="6" l="1"/>
  <c r="V693" i="6" s="1"/>
  <c r="W693" i="6" s="1"/>
  <c r="P692" i="6"/>
  <c r="Q691" i="6"/>
  <c r="O694" i="6" l="1"/>
  <c r="V694" i="6" s="1"/>
  <c r="W694" i="6" s="1"/>
  <c r="P693" i="6"/>
  <c r="Q692" i="6"/>
  <c r="O695" i="6" l="1"/>
  <c r="V695" i="6" s="1"/>
  <c r="W695" i="6" s="1"/>
  <c r="P694" i="6"/>
  <c r="Q693" i="6"/>
  <c r="O696" i="6" l="1"/>
  <c r="V696" i="6" s="1"/>
  <c r="W696" i="6" s="1"/>
  <c r="P695" i="6"/>
  <c r="Q694" i="6"/>
  <c r="O697" i="6" l="1"/>
  <c r="V697" i="6" s="1"/>
  <c r="W697" i="6" s="1"/>
  <c r="P696" i="6"/>
  <c r="Q695" i="6"/>
  <c r="O698" i="6" l="1"/>
  <c r="V698" i="6" s="1"/>
  <c r="W698" i="6" s="1"/>
  <c r="P697" i="6"/>
  <c r="Q696" i="6"/>
  <c r="O699" i="6" l="1"/>
  <c r="V699" i="6" s="1"/>
  <c r="W699" i="6" s="1"/>
  <c r="P698" i="6"/>
  <c r="Q697" i="6"/>
  <c r="O700" i="6" l="1"/>
  <c r="V700" i="6" s="1"/>
  <c r="W700" i="6" s="1"/>
  <c r="P699" i="6"/>
  <c r="Q698" i="6"/>
  <c r="O701" i="6" l="1"/>
  <c r="V701" i="6" s="1"/>
  <c r="W701" i="6" s="1"/>
  <c r="P700" i="6"/>
  <c r="Q699" i="6"/>
  <c r="O702" i="6" l="1"/>
  <c r="V702" i="6" s="1"/>
  <c r="W702" i="6" s="1"/>
  <c r="P701" i="6"/>
  <c r="Q700" i="6"/>
  <c r="O703" i="6" l="1"/>
  <c r="V703" i="6" s="1"/>
  <c r="W703" i="6" s="1"/>
  <c r="P702" i="6"/>
  <c r="Q701" i="6"/>
  <c r="O704" i="6" l="1"/>
  <c r="V704" i="6" s="1"/>
  <c r="W704" i="6" s="1"/>
  <c r="P703" i="6"/>
  <c r="Q702" i="6"/>
  <c r="O705" i="6" l="1"/>
  <c r="V705" i="6" s="1"/>
  <c r="W705" i="6" s="1"/>
  <c r="P704" i="6"/>
  <c r="Q703" i="6"/>
  <c r="O706" i="6" l="1"/>
  <c r="V706" i="6" s="1"/>
  <c r="W706" i="6" s="1"/>
  <c r="P705" i="6"/>
  <c r="Q704" i="6"/>
  <c r="O707" i="6" l="1"/>
  <c r="V707" i="6" s="1"/>
  <c r="W707" i="6" s="1"/>
  <c r="Q705" i="6"/>
  <c r="P706" i="6"/>
  <c r="O708" i="6" l="1"/>
  <c r="V708" i="6" s="1"/>
  <c r="W708" i="6" s="1"/>
  <c r="P707" i="6"/>
  <c r="Q706" i="6"/>
  <c r="O709" i="6" l="1"/>
  <c r="V709" i="6" s="1"/>
  <c r="W709" i="6" s="1"/>
  <c r="P708" i="6"/>
  <c r="Q707" i="6"/>
  <c r="O710" i="6" l="1"/>
  <c r="V710" i="6" s="1"/>
  <c r="W710" i="6" s="1"/>
  <c r="P709" i="6"/>
  <c r="Q708" i="6"/>
  <c r="O711" i="6" l="1"/>
  <c r="V711" i="6" s="1"/>
  <c r="W711" i="6" s="1"/>
  <c r="P710" i="6"/>
  <c r="Q709" i="6"/>
  <c r="O712" i="6" l="1"/>
  <c r="V712" i="6" s="1"/>
  <c r="W712" i="6" s="1"/>
  <c r="P711" i="6"/>
  <c r="Q710" i="6"/>
  <c r="O713" i="6" l="1"/>
  <c r="V713" i="6" s="1"/>
  <c r="W713" i="6" s="1"/>
  <c r="P712" i="6"/>
  <c r="Q711" i="6"/>
  <c r="O714" i="6" l="1"/>
  <c r="V714" i="6" s="1"/>
  <c r="W714" i="6" s="1"/>
  <c r="P713" i="6"/>
  <c r="Q712" i="6"/>
  <c r="O715" i="6" l="1"/>
  <c r="V715" i="6" s="1"/>
  <c r="W715" i="6" s="1"/>
  <c r="P714" i="6"/>
  <c r="Q713" i="6"/>
  <c r="O716" i="6" l="1"/>
  <c r="V716" i="6" s="1"/>
  <c r="W716" i="6" s="1"/>
  <c r="P715" i="6"/>
  <c r="Q714" i="6"/>
  <c r="O717" i="6" l="1"/>
  <c r="V717" i="6" s="1"/>
  <c r="W717" i="6" s="1"/>
  <c r="P716" i="6"/>
  <c r="Q715" i="6"/>
  <c r="O718" i="6" l="1"/>
  <c r="V718" i="6" s="1"/>
  <c r="W718" i="6" s="1"/>
  <c r="P717" i="6"/>
  <c r="Q716" i="6"/>
  <c r="O719" i="6" l="1"/>
  <c r="V719" i="6" s="1"/>
  <c r="W719" i="6" s="1"/>
  <c r="P718" i="6"/>
  <c r="Q717" i="6"/>
  <c r="O720" i="6" l="1"/>
  <c r="V720" i="6" s="1"/>
  <c r="W720" i="6" s="1"/>
  <c r="P719" i="6"/>
  <c r="Q718" i="6"/>
  <c r="O721" i="6" l="1"/>
  <c r="V721" i="6" s="1"/>
  <c r="W721" i="6" s="1"/>
  <c r="P720" i="6"/>
  <c r="Q719" i="6"/>
  <c r="O722" i="6" l="1"/>
  <c r="V722" i="6" s="1"/>
  <c r="W722" i="6" s="1"/>
  <c r="P721" i="6"/>
  <c r="Q720" i="6"/>
  <c r="O723" i="6" l="1"/>
  <c r="V723" i="6" s="1"/>
  <c r="W723" i="6" s="1"/>
  <c r="P722" i="6"/>
  <c r="Q721" i="6"/>
  <c r="O724" i="6" l="1"/>
  <c r="V724" i="6" s="1"/>
  <c r="W724" i="6" s="1"/>
  <c r="Q722" i="6"/>
  <c r="P723" i="6"/>
  <c r="O725" i="6" l="1"/>
  <c r="V725" i="6" s="1"/>
  <c r="W725" i="6" s="1"/>
  <c r="P724" i="6"/>
  <c r="Q723" i="6"/>
  <c r="O726" i="6" l="1"/>
  <c r="V726" i="6" s="1"/>
  <c r="W726" i="6" s="1"/>
  <c r="Q724" i="6"/>
  <c r="P725" i="6"/>
  <c r="O727" i="6" l="1"/>
  <c r="V727" i="6" s="1"/>
  <c r="W727" i="6" s="1"/>
  <c r="P726" i="6"/>
  <c r="Q725" i="6"/>
  <c r="O728" i="6" l="1"/>
  <c r="V728" i="6" s="1"/>
  <c r="W728" i="6" s="1"/>
  <c r="Q726" i="6"/>
  <c r="P727" i="6"/>
  <c r="O729" i="6" l="1"/>
  <c r="V729" i="6" s="1"/>
  <c r="W729" i="6" s="1"/>
  <c r="P728" i="6"/>
  <c r="Q727" i="6"/>
  <c r="O730" i="6" l="1"/>
  <c r="V730" i="6" s="1"/>
  <c r="W730" i="6" s="1"/>
  <c r="P729" i="6"/>
  <c r="Q728" i="6"/>
  <c r="O731" i="6" l="1"/>
  <c r="V731" i="6" s="1"/>
  <c r="W731" i="6" s="1"/>
  <c r="P730" i="6"/>
  <c r="Q729" i="6"/>
  <c r="O732" i="6" l="1"/>
  <c r="V732" i="6" s="1"/>
  <c r="W732" i="6" s="1"/>
  <c r="P731" i="6"/>
  <c r="Q730" i="6"/>
  <c r="O733" i="6" l="1"/>
  <c r="V733" i="6" s="1"/>
  <c r="W733" i="6" s="1"/>
  <c r="P732" i="6"/>
  <c r="Q731" i="6"/>
  <c r="O734" i="6" l="1"/>
  <c r="V734" i="6" s="1"/>
  <c r="W734" i="6" s="1"/>
  <c r="P733" i="6"/>
  <c r="Q732" i="6"/>
  <c r="O735" i="6" l="1"/>
  <c r="V735" i="6" s="1"/>
  <c r="W735" i="6" s="1"/>
  <c r="P734" i="6"/>
  <c r="Q733" i="6"/>
  <c r="O736" i="6" l="1"/>
  <c r="V736" i="6" s="1"/>
  <c r="W736" i="6" s="1"/>
  <c r="P735" i="6"/>
  <c r="Q734" i="6"/>
  <c r="O737" i="6" l="1"/>
  <c r="V737" i="6" s="1"/>
  <c r="W737" i="6" s="1"/>
  <c r="P736" i="6"/>
  <c r="Q735" i="6"/>
  <c r="O738" i="6" l="1"/>
  <c r="V738" i="6" s="1"/>
  <c r="W738" i="6" s="1"/>
  <c r="P737" i="6"/>
  <c r="Q736" i="6"/>
  <c r="O739" i="6" l="1"/>
  <c r="V739" i="6" s="1"/>
  <c r="W739" i="6" s="1"/>
  <c r="P738" i="6"/>
  <c r="Q737" i="6"/>
  <c r="O740" i="6" l="1"/>
  <c r="V740" i="6" s="1"/>
  <c r="W740" i="6" s="1"/>
  <c r="P739" i="6"/>
  <c r="Q738" i="6"/>
  <c r="O741" i="6" l="1"/>
  <c r="V741" i="6" s="1"/>
  <c r="W741" i="6" s="1"/>
  <c r="P740" i="6"/>
  <c r="Q739" i="6"/>
  <c r="O742" i="6" l="1"/>
  <c r="V742" i="6" s="1"/>
  <c r="W742" i="6" s="1"/>
  <c r="P741" i="6"/>
  <c r="Q740" i="6"/>
  <c r="O743" i="6" l="1"/>
  <c r="V743" i="6" s="1"/>
  <c r="W743" i="6" s="1"/>
  <c r="P742" i="6"/>
  <c r="Q741" i="6"/>
  <c r="O744" i="6" l="1"/>
  <c r="V744" i="6" s="1"/>
  <c r="W744" i="6" s="1"/>
  <c r="P743" i="6"/>
  <c r="Q742" i="6"/>
  <c r="O745" i="6" l="1"/>
  <c r="V745" i="6" s="1"/>
  <c r="W745" i="6" s="1"/>
  <c r="P744" i="6"/>
  <c r="Q743" i="6"/>
  <c r="O746" i="6" l="1"/>
  <c r="V746" i="6" s="1"/>
  <c r="W746" i="6" s="1"/>
  <c r="P745" i="6"/>
  <c r="Q744" i="6"/>
  <c r="O747" i="6" l="1"/>
  <c r="V747" i="6" s="1"/>
  <c r="W747" i="6" s="1"/>
  <c r="P746" i="6"/>
  <c r="Q745" i="6"/>
  <c r="O748" i="6" l="1"/>
  <c r="V748" i="6" s="1"/>
  <c r="W748" i="6" s="1"/>
  <c r="P747" i="6"/>
  <c r="Q746" i="6"/>
  <c r="O749" i="6" l="1"/>
  <c r="V749" i="6" s="1"/>
  <c r="W749" i="6" s="1"/>
  <c r="P748" i="6"/>
  <c r="Q747" i="6"/>
  <c r="O750" i="6" l="1"/>
  <c r="V750" i="6" s="1"/>
  <c r="W750" i="6" s="1"/>
  <c r="P749" i="6"/>
  <c r="Q748" i="6"/>
  <c r="O751" i="6" l="1"/>
  <c r="V751" i="6" s="1"/>
  <c r="W751" i="6" s="1"/>
  <c r="P750" i="6"/>
  <c r="Q749" i="6"/>
  <c r="O752" i="6" l="1"/>
  <c r="V752" i="6" s="1"/>
  <c r="W752" i="6" s="1"/>
  <c r="P751" i="6"/>
  <c r="Q750" i="6"/>
  <c r="O753" i="6" l="1"/>
  <c r="V753" i="6" s="1"/>
  <c r="W753" i="6" s="1"/>
  <c r="P752" i="6"/>
  <c r="Q751" i="6"/>
  <c r="O754" i="6" l="1"/>
  <c r="V754" i="6" s="1"/>
  <c r="W754" i="6" s="1"/>
  <c r="P753" i="6"/>
  <c r="Q752" i="6"/>
  <c r="O755" i="6" l="1"/>
  <c r="V755" i="6" s="1"/>
  <c r="W755" i="6" s="1"/>
  <c r="Q753" i="6"/>
  <c r="P754" i="6"/>
  <c r="O756" i="6" l="1"/>
  <c r="V756" i="6" s="1"/>
  <c r="W756" i="6" s="1"/>
  <c r="P755" i="6"/>
  <c r="Q754" i="6"/>
  <c r="O757" i="6" l="1"/>
  <c r="V757" i="6" s="1"/>
  <c r="W757" i="6" s="1"/>
  <c r="P756" i="6"/>
  <c r="Q755" i="6"/>
  <c r="O758" i="6" l="1"/>
  <c r="V758" i="6" s="1"/>
  <c r="W758" i="6" s="1"/>
  <c r="P757" i="6"/>
  <c r="Q756" i="6"/>
  <c r="O759" i="6" l="1"/>
  <c r="V759" i="6" s="1"/>
  <c r="W759" i="6" s="1"/>
  <c r="P758" i="6"/>
  <c r="Q757" i="6"/>
  <c r="O760" i="6" l="1"/>
  <c r="V760" i="6" s="1"/>
  <c r="W760" i="6" s="1"/>
  <c r="P759" i="6"/>
  <c r="Q758" i="6"/>
  <c r="O761" i="6" l="1"/>
  <c r="V761" i="6" s="1"/>
  <c r="W761" i="6" s="1"/>
  <c r="P760" i="6"/>
  <c r="Q759" i="6"/>
  <c r="O762" i="6" l="1"/>
  <c r="V762" i="6" s="1"/>
  <c r="W762" i="6" s="1"/>
  <c r="P761" i="6"/>
  <c r="Q760" i="6"/>
  <c r="O763" i="6" l="1"/>
  <c r="V763" i="6" s="1"/>
  <c r="W763" i="6" s="1"/>
  <c r="P762" i="6"/>
  <c r="Q761" i="6"/>
  <c r="O764" i="6" l="1"/>
  <c r="V764" i="6" s="1"/>
  <c r="W764" i="6" s="1"/>
  <c r="P763" i="6"/>
  <c r="Q762" i="6"/>
  <c r="O765" i="6" l="1"/>
  <c r="V765" i="6" s="1"/>
  <c r="W765" i="6" s="1"/>
  <c r="P764" i="6"/>
  <c r="Q763" i="6"/>
  <c r="O766" i="6" l="1"/>
  <c r="V766" i="6" s="1"/>
  <c r="W766" i="6" s="1"/>
  <c r="P765" i="6"/>
  <c r="Q764" i="6"/>
  <c r="O767" i="6" l="1"/>
  <c r="V767" i="6" s="1"/>
  <c r="W767" i="6" s="1"/>
  <c r="P766" i="6"/>
  <c r="Q765" i="6"/>
  <c r="O768" i="6" l="1"/>
  <c r="V768" i="6" s="1"/>
  <c r="W768" i="6" s="1"/>
  <c r="P767" i="6"/>
  <c r="Q766" i="6"/>
  <c r="O769" i="6" l="1"/>
  <c r="V769" i="6" s="1"/>
  <c r="W769" i="6" s="1"/>
  <c r="P768" i="6"/>
  <c r="Q767" i="6"/>
  <c r="O770" i="6" l="1"/>
  <c r="V770" i="6" s="1"/>
  <c r="W770" i="6" s="1"/>
  <c r="Q768" i="6"/>
  <c r="P769" i="6"/>
  <c r="O771" i="6" l="1"/>
  <c r="V771" i="6" s="1"/>
  <c r="W771" i="6" s="1"/>
  <c r="P770" i="6"/>
  <c r="Q769" i="6"/>
  <c r="O772" i="6" l="1"/>
  <c r="V772" i="6" s="1"/>
  <c r="W772" i="6" s="1"/>
  <c r="P771" i="6"/>
  <c r="Q770" i="6"/>
  <c r="O773" i="6" l="1"/>
  <c r="V773" i="6" s="1"/>
  <c r="W773" i="6" s="1"/>
  <c r="P772" i="6"/>
  <c r="Q771" i="6"/>
  <c r="O774" i="6" l="1"/>
  <c r="V774" i="6" s="1"/>
  <c r="W774" i="6" s="1"/>
  <c r="P773" i="6"/>
  <c r="Q772" i="6"/>
  <c r="O775" i="6" l="1"/>
  <c r="V775" i="6" s="1"/>
  <c r="W775" i="6" s="1"/>
  <c r="P774" i="6"/>
  <c r="Q773" i="6"/>
  <c r="O776" i="6" l="1"/>
  <c r="V776" i="6" s="1"/>
  <c r="W776" i="6" s="1"/>
  <c r="Q774" i="6"/>
  <c r="P775" i="6"/>
  <c r="O777" i="6" l="1"/>
  <c r="V777" i="6" s="1"/>
  <c r="W777" i="6" s="1"/>
  <c r="Q775" i="6"/>
  <c r="P776" i="6"/>
  <c r="O778" i="6" l="1"/>
  <c r="V778" i="6" s="1"/>
  <c r="W778" i="6" s="1"/>
  <c r="P777" i="6"/>
  <c r="Q776" i="6"/>
  <c r="O779" i="6" l="1"/>
  <c r="V779" i="6" s="1"/>
  <c r="W779" i="6" s="1"/>
  <c r="P778" i="6"/>
  <c r="Q777" i="6"/>
  <c r="O780" i="6" l="1"/>
  <c r="V780" i="6" s="1"/>
  <c r="W780" i="6" s="1"/>
  <c r="P779" i="6"/>
  <c r="Q778" i="6"/>
  <c r="O781" i="6" l="1"/>
  <c r="V781" i="6" s="1"/>
  <c r="W781" i="6" s="1"/>
  <c r="P780" i="6"/>
  <c r="Q779" i="6"/>
  <c r="O782" i="6" l="1"/>
  <c r="V782" i="6" s="1"/>
  <c r="W782" i="6" s="1"/>
  <c r="P781" i="6"/>
  <c r="Q780" i="6"/>
  <c r="O783" i="6" l="1"/>
  <c r="V783" i="6" s="1"/>
  <c r="W783" i="6" s="1"/>
  <c r="P782" i="6"/>
  <c r="Q781" i="6"/>
  <c r="O784" i="6" l="1"/>
  <c r="V784" i="6" s="1"/>
  <c r="W784" i="6" s="1"/>
  <c r="P783" i="6"/>
  <c r="Q782" i="6"/>
  <c r="O785" i="6" l="1"/>
  <c r="V785" i="6" s="1"/>
  <c r="W785" i="6" s="1"/>
  <c r="P784" i="6"/>
  <c r="Q783" i="6"/>
  <c r="O786" i="6" l="1"/>
  <c r="V786" i="6" s="1"/>
  <c r="W786" i="6" s="1"/>
  <c r="P785" i="6"/>
  <c r="Q784" i="6"/>
  <c r="O787" i="6" l="1"/>
  <c r="V787" i="6" s="1"/>
  <c r="W787" i="6" s="1"/>
  <c r="P786" i="6"/>
  <c r="Q785" i="6"/>
  <c r="O788" i="6" l="1"/>
  <c r="V788" i="6" s="1"/>
  <c r="W788" i="6" s="1"/>
  <c r="P787" i="6"/>
  <c r="Q786" i="6"/>
  <c r="O789" i="6" l="1"/>
  <c r="V789" i="6" s="1"/>
  <c r="W789" i="6" s="1"/>
  <c r="P788" i="6"/>
  <c r="Q787" i="6"/>
  <c r="O790" i="6" l="1"/>
  <c r="V790" i="6" s="1"/>
  <c r="W790" i="6" s="1"/>
  <c r="P789" i="6"/>
  <c r="Q788" i="6"/>
  <c r="O791" i="6" l="1"/>
  <c r="V791" i="6" s="1"/>
  <c r="W791" i="6" s="1"/>
  <c r="P790" i="6"/>
  <c r="Q789" i="6"/>
  <c r="O792" i="6" l="1"/>
  <c r="V792" i="6" s="1"/>
  <c r="W792" i="6" s="1"/>
  <c r="P791" i="6"/>
  <c r="Q790" i="6"/>
  <c r="O793" i="6" l="1"/>
  <c r="V793" i="6" s="1"/>
  <c r="W793" i="6" s="1"/>
  <c r="P792" i="6"/>
  <c r="Q791" i="6"/>
  <c r="O794" i="6" l="1"/>
  <c r="V794" i="6" s="1"/>
  <c r="W794" i="6" s="1"/>
  <c r="P793" i="6"/>
  <c r="Q792" i="6"/>
  <c r="O795" i="6" l="1"/>
  <c r="V795" i="6" s="1"/>
  <c r="W795" i="6" s="1"/>
  <c r="P794" i="6"/>
  <c r="Q793" i="6"/>
  <c r="O796" i="6" l="1"/>
  <c r="V796" i="6" s="1"/>
  <c r="W796" i="6" s="1"/>
  <c r="P795" i="6"/>
  <c r="Q794" i="6"/>
  <c r="O797" i="6" l="1"/>
  <c r="V797" i="6" s="1"/>
  <c r="W797" i="6" s="1"/>
  <c r="P796" i="6"/>
  <c r="Q795" i="6"/>
  <c r="O798" i="6" l="1"/>
  <c r="V798" i="6" s="1"/>
  <c r="W798" i="6" s="1"/>
  <c r="P797" i="6"/>
  <c r="Q796" i="6"/>
  <c r="O799" i="6" l="1"/>
  <c r="V799" i="6" s="1"/>
  <c r="W799" i="6" s="1"/>
  <c r="P798" i="6"/>
  <c r="Q797" i="6"/>
  <c r="O800" i="6" l="1"/>
  <c r="V800" i="6" s="1"/>
  <c r="W800" i="6" s="1"/>
  <c r="P799" i="6"/>
  <c r="Q798" i="6"/>
  <c r="O801" i="6" l="1"/>
  <c r="V801" i="6" s="1"/>
  <c r="W801" i="6" s="1"/>
  <c r="P800" i="6"/>
  <c r="Q799" i="6"/>
  <c r="O802" i="6" l="1"/>
  <c r="V802" i="6" s="1"/>
  <c r="W802" i="6" s="1"/>
  <c r="P801" i="6"/>
  <c r="Q800" i="6"/>
  <c r="O803" i="6" l="1"/>
  <c r="V803" i="6" s="1"/>
  <c r="W803" i="6" s="1"/>
  <c r="P802" i="6"/>
  <c r="Q801" i="6"/>
  <c r="O804" i="6" l="1"/>
  <c r="V804" i="6" s="1"/>
  <c r="W804" i="6" s="1"/>
  <c r="P803" i="6"/>
  <c r="Q802" i="6"/>
  <c r="O805" i="6" l="1"/>
  <c r="V805" i="6" s="1"/>
  <c r="W805" i="6" s="1"/>
  <c r="P804" i="6"/>
  <c r="Q803" i="6"/>
  <c r="O806" i="6" l="1"/>
  <c r="V806" i="6" s="1"/>
  <c r="W806" i="6" s="1"/>
  <c r="P805" i="6"/>
  <c r="Q804" i="6"/>
  <c r="O807" i="6" l="1"/>
  <c r="V807" i="6" s="1"/>
  <c r="W807" i="6" s="1"/>
  <c r="P806" i="6"/>
  <c r="Q805" i="6"/>
  <c r="O808" i="6" l="1"/>
  <c r="V808" i="6" s="1"/>
  <c r="W808" i="6" s="1"/>
  <c r="P807" i="6"/>
  <c r="Q806" i="6"/>
  <c r="O809" i="6" l="1"/>
  <c r="V809" i="6" s="1"/>
  <c r="W809" i="6" s="1"/>
  <c r="P808" i="6"/>
  <c r="Q807" i="6"/>
  <c r="O810" i="6" l="1"/>
  <c r="V810" i="6" s="1"/>
  <c r="W810" i="6" s="1"/>
  <c r="P809" i="6"/>
  <c r="Q808" i="6"/>
  <c r="O811" i="6" l="1"/>
  <c r="V811" i="6" s="1"/>
  <c r="W811" i="6" s="1"/>
  <c r="P810" i="6"/>
  <c r="Q809" i="6"/>
  <c r="O812" i="6" l="1"/>
  <c r="V812" i="6" s="1"/>
  <c r="W812" i="6" s="1"/>
  <c r="P811" i="6"/>
  <c r="Q810" i="6"/>
  <c r="O813" i="6" l="1"/>
  <c r="V813" i="6" s="1"/>
  <c r="W813" i="6" s="1"/>
  <c r="P812" i="6"/>
  <c r="Q811" i="6"/>
  <c r="O814" i="6" l="1"/>
  <c r="V814" i="6" s="1"/>
  <c r="W814" i="6" s="1"/>
  <c r="P813" i="6"/>
  <c r="Q812" i="6"/>
  <c r="O815" i="6" l="1"/>
  <c r="V815" i="6" s="1"/>
  <c r="W815" i="6" s="1"/>
  <c r="P814" i="6"/>
  <c r="Q813" i="6"/>
  <c r="O816" i="6" l="1"/>
  <c r="V816" i="6" s="1"/>
  <c r="W816" i="6" s="1"/>
  <c r="P815" i="6"/>
  <c r="Q814" i="6"/>
  <c r="O817" i="6" l="1"/>
  <c r="V817" i="6" s="1"/>
  <c r="W817" i="6" s="1"/>
  <c r="P816" i="6"/>
  <c r="Q815" i="6"/>
  <c r="O818" i="6" l="1"/>
  <c r="V818" i="6" s="1"/>
  <c r="W818" i="6" s="1"/>
  <c r="P817" i="6"/>
  <c r="Q816" i="6"/>
  <c r="O819" i="6" l="1"/>
  <c r="V819" i="6" s="1"/>
  <c r="W819" i="6" s="1"/>
  <c r="P818" i="6"/>
  <c r="Q817" i="6"/>
  <c r="O820" i="6" l="1"/>
  <c r="V820" i="6" s="1"/>
  <c r="W820" i="6" s="1"/>
  <c r="P819" i="6"/>
  <c r="Q818" i="6"/>
  <c r="O821" i="6" l="1"/>
  <c r="V821" i="6" s="1"/>
  <c r="W821" i="6" s="1"/>
  <c r="P820" i="6"/>
  <c r="Q819" i="6"/>
  <c r="O822" i="6" l="1"/>
  <c r="V822" i="6" s="1"/>
  <c r="W822" i="6" s="1"/>
  <c r="P821" i="6"/>
  <c r="Q820" i="6"/>
  <c r="O823" i="6" l="1"/>
  <c r="V823" i="6" s="1"/>
  <c r="W823" i="6" s="1"/>
  <c r="P822" i="6"/>
  <c r="Q821" i="6"/>
  <c r="O824" i="6" l="1"/>
  <c r="V824" i="6" s="1"/>
  <c r="W824" i="6" s="1"/>
  <c r="P823" i="6"/>
  <c r="Q822" i="6"/>
  <c r="O825" i="6" l="1"/>
  <c r="V825" i="6" s="1"/>
  <c r="W825" i="6" s="1"/>
  <c r="P824" i="6"/>
  <c r="Q823" i="6"/>
  <c r="O826" i="6" l="1"/>
  <c r="V826" i="6" s="1"/>
  <c r="W826" i="6" s="1"/>
  <c r="P825" i="6"/>
  <c r="Q824" i="6"/>
  <c r="O827" i="6" l="1"/>
  <c r="V827" i="6" s="1"/>
  <c r="W827" i="6" s="1"/>
  <c r="P826" i="6"/>
  <c r="Q825" i="6"/>
  <c r="O828" i="6" l="1"/>
  <c r="V828" i="6" s="1"/>
  <c r="W828" i="6" s="1"/>
  <c r="P827" i="6"/>
  <c r="Q826" i="6"/>
  <c r="O829" i="6" l="1"/>
  <c r="V829" i="6" s="1"/>
  <c r="W829" i="6" s="1"/>
  <c r="P828" i="6"/>
  <c r="Q827" i="6"/>
  <c r="O830" i="6" l="1"/>
  <c r="V830" i="6" s="1"/>
  <c r="W830" i="6" s="1"/>
  <c r="P829" i="6"/>
  <c r="Q828" i="6"/>
  <c r="O831" i="6" l="1"/>
  <c r="V831" i="6" s="1"/>
  <c r="W831" i="6" s="1"/>
  <c r="P830" i="6"/>
  <c r="Q829" i="6"/>
  <c r="O832" i="6" l="1"/>
  <c r="V832" i="6" s="1"/>
  <c r="W832" i="6" s="1"/>
  <c r="P831" i="6"/>
  <c r="Q830" i="6"/>
  <c r="O833" i="6" l="1"/>
  <c r="V833" i="6" s="1"/>
  <c r="W833" i="6" s="1"/>
  <c r="P832" i="6"/>
  <c r="Q831" i="6"/>
  <c r="O834" i="6" l="1"/>
  <c r="V834" i="6" s="1"/>
  <c r="W834" i="6" s="1"/>
  <c r="P13" i="34" s="1"/>
  <c r="P833" i="6"/>
  <c r="Q832" i="6"/>
  <c r="O835" i="6" l="1"/>
  <c r="V835" i="6" s="1"/>
  <c r="W835" i="6" s="1"/>
  <c r="P834" i="6"/>
  <c r="Q833" i="6"/>
  <c r="O836" i="6" l="1"/>
  <c r="V836" i="6" s="1"/>
  <c r="W836" i="6" s="1"/>
  <c r="P835" i="6"/>
  <c r="Q834" i="6"/>
  <c r="O837" i="6" l="1"/>
  <c r="V837" i="6" s="1"/>
  <c r="W837" i="6" s="1"/>
  <c r="P836" i="6"/>
  <c r="Q835" i="6"/>
  <c r="O838" i="6" l="1"/>
  <c r="V838" i="6" s="1"/>
  <c r="W838" i="6" s="1"/>
  <c r="P14" i="34" s="1"/>
  <c r="P837" i="6"/>
  <c r="Q836" i="6"/>
  <c r="O839" i="6" l="1"/>
  <c r="V839" i="6" s="1"/>
  <c r="W839" i="6" s="1"/>
  <c r="P838" i="6"/>
  <c r="Q837" i="6"/>
  <c r="O840" i="6" l="1"/>
  <c r="V840" i="6" s="1"/>
  <c r="W840" i="6" s="1"/>
  <c r="P839" i="6"/>
  <c r="Q838" i="6"/>
  <c r="O841" i="6" l="1"/>
  <c r="V841" i="6" s="1"/>
  <c r="W841" i="6" s="1"/>
  <c r="P840" i="6"/>
  <c r="Q839" i="6"/>
  <c r="O842" i="6" l="1"/>
  <c r="V842" i="6" s="1"/>
  <c r="W842" i="6" s="1"/>
  <c r="P15" i="34" s="1"/>
  <c r="P841" i="6"/>
  <c r="Q840" i="6"/>
  <c r="O843" i="6" l="1"/>
  <c r="V843" i="6" s="1"/>
  <c r="W843" i="6" s="1"/>
  <c r="P842" i="6"/>
  <c r="Q841" i="6"/>
  <c r="O844" i="6" l="1"/>
  <c r="V844" i="6" s="1"/>
  <c r="W844" i="6" s="1"/>
  <c r="P843" i="6"/>
  <c r="Q842" i="6"/>
  <c r="O845" i="6" l="1"/>
  <c r="V845" i="6" s="1"/>
  <c r="W845" i="6" s="1"/>
  <c r="P844" i="6"/>
  <c r="Q843" i="6"/>
  <c r="O846" i="6" l="1"/>
  <c r="V846" i="6" s="1"/>
  <c r="W846" i="6" s="1"/>
  <c r="P16" i="34" s="1"/>
  <c r="P845" i="6"/>
  <c r="Q844" i="6"/>
  <c r="O847" i="6" l="1"/>
  <c r="V847" i="6" s="1"/>
  <c r="W847" i="6" s="1"/>
  <c r="P846" i="6"/>
  <c r="Q845" i="6"/>
  <c r="O848" i="6" l="1"/>
  <c r="V848" i="6" s="1"/>
  <c r="W848" i="6" s="1"/>
  <c r="P847" i="6"/>
  <c r="Q846" i="6"/>
  <c r="O849" i="6" l="1"/>
  <c r="V849" i="6" s="1"/>
  <c r="W849" i="6" s="1"/>
  <c r="P848" i="6"/>
  <c r="Q847" i="6"/>
  <c r="O850" i="6" l="1"/>
  <c r="V850" i="6" s="1"/>
  <c r="W850" i="6" s="1"/>
  <c r="P17" i="34" s="1"/>
  <c r="P849" i="6"/>
  <c r="Q848" i="6"/>
  <c r="O851" i="6" l="1"/>
  <c r="V851" i="6" s="1"/>
  <c r="W851" i="6" s="1"/>
  <c r="P850" i="6"/>
  <c r="Q849" i="6"/>
  <c r="O852" i="6" l="1"/>
  <c r="V852" i="6" s="1"/>
  <c r="W852" i="6" s="1"/>
  <c r="P851" i="6"/>
  <c r="Q850" i="6"/>
  <c r="O853" i="6" l="1"/>
  <c r="V853" i="6" s="1"/>
  <c r="W853" i="6" s="1"/>
  <c r="P852" i="6"/>
  <c r="Q851" i="6"/>
  <c r="O854" i="6" l="1"/>
  <c r="V854" i="6" s="1"/>
  <c r="W854" i="6" s="1"/>
  <c r="P18" i="34" s="1"/>
  <c r="P853" i="6"/>
  <c r="Q852" i="6"/>
  <c r="O855" i="6" l="1"/>
  <c r="V855" i="6" s="1"/>
  <c r="W855" i="6" s="1"/>
  <c r="P854" i="6"/>
  <c r="Q853" i="6"/>
  <c r="O856" i="6" l="1"/>
  <c r="V856" i="6" s="1"/>
  <c r="W856" i="6" s="1"/>
  <c r="P855" i="6"/>
  <c r="Q854" i="6"/>
  <c r="O857" i="6" l="1"/>
  <c r="V857" i="6" s="1"/>
  <c r="W857" i="6" s="1"/>
  <c r="P856" i="6"/>
  <c r="Q855" i="6"/>
  <c r="O858" i="6" l="1"/>
  <c r="V858" i="6" s="1"/>
  <c r="W858" i="6" s="1"/>
  <c r="P19" i="34" s="1"/>
  <c r="P857" i="6"/>
  <c r="Q856" i="6"/>
  <c r="O859" i="6" l="1"/>
  <c r="V859" i="6" s="1"/>
  <c r="W859" i="6" s="1"/>
  <c r="P858" i="6"/>
  <c r="Q857" i="6"/>
  <c r="O860" i="6" l="1"/>
  <c r="V860" i="6" s="1"/>
  <c r="W860" i="6" s="1"/>
  <c r="P859" i="6"/>
  <c r="Q858" i="6"/>
  <c r="O861" i="6" l="1"/>
  <c r="V861" i="6" s="1"/>
  <c r="W861" i="6" s="1"/>
  <c r="P860" i="6"/>
  <c r="Q859" i="6"/>
  <c r="O862" i="6" l="1"/>
  <c r="V862" i="6" s="1"/>
  <c r="W862" i="6" s="1"/>
  <c r="P20" i="34" s="1"/>
  <c r="P861" i="6"/>
  <c r="Q860" i="6"/>
  <c r="O863" i="6" l="1"/>
  <c r="V863" i="6" s="1"/>
  <c r="W863" i="6" s="1"/>
  <c r="P862" i="6"/>
  <c r="Q861" i="6"/>
  <c r="O864" i="6" l="1"/>
  <c r="V864" i="6" s="1"/>
  <c r="W864" i="6" s="1"/>
  <c r="P863" i="6"/>
  <c r="Q862" i="6"/>
  <c r="O865" i="6" l="1"/>
  <c r="V865" i="6" s="1"/>
  <c r="W865" i="6" s="1"/>
  <c r="P864" i="6"/>
  <c r="Q863" i="6"/>
  <c r="O866" i="6" l="1"/>
  <c r="V866" i="6" s="1"/>
  <c r="W866" i="6" s="1"/>
  <c r="P865" i="6"/>
  <c r="Q864" i="6"/>
  <c r="P2" i="32" l="1"/>
  <c r="O867" i="6"/>
  <c r="V867" i="6" s="1"/>
  <c r="W867" i="6" s="1"/>
  <c r="P866" i="6"/>
  <c r="Q865" i="6"/>
  <c r="O868" i="6" l="1"/>
  <c r="V868" i="6" s="1"/>
  <c r="W868" i="6" s="1"/>
  <c r="P867" i="6"/>
  <c r="Q866" i="6"/>
  <c r="O869" i="6" l="1"/>
  <c r="V869" i="6" s="1"/>
  <c r="W869" i="6" s="1"/>
  <c r="P868" i="6"/>
  <c r="Q867" i="6"/>
  <c r="O870" i="6" l="1"/>
  <c r="V870" i="6" s="1"/>
  <c r="W870" i="6" s="1"/>
  <c r="P869" i="6"/>
  <c r="Q868" i="6"/>
  <c r="P3" i="32" l="1"/>
  <c r="O871" i="6"/>
  <c r="V871" i="6" s="1"/>
  <c r="W871" i="6" s="1"/>
  <c r="P870" i="6"/>
  <c r="Q869" i="6"/>
  <c r="O872" i="6" l="1"/>
  <c r="V872" i="6" s="1"/>
  <c r="W872" i="6" s="1"/>
  <c r="P871" i="6"/>
  <c r="Q870" i="6"/>
  <c r="O873" i="6" l="1"/>
  <c r="V873" i="6" s="1"/>
  <c r="W873" i="6" s="1"/>
  <c r="P872" i="6"/>
  <c r="Q871" i="6"/>
  <c r="O874" i="6" l="1"/>
  <c r="V874" i="6" s="1"/>
  <c r="W874" i="6" s="1"/>
  <c r="Q872" i="6"/>
  <c r="P873" i="6"/>
  <c r="P4" i="32" l="1"/>
  <c r="O875" i="6"/>
  <c r="V875" i="6" s="1"/>
  <c r="W875" i="6" s="1"/>
  <c r="P874" i="6"/>
  <c r="Q873" i="6"/>
  <c r="O876" i="6" l="1"/>
  <c r="V876" i="6" s="1"/>
  <c r="W876" i="6" s="1"/>
  <c r="P875" i="6"/>
  <c r="Q874" i="6"/>
  <c r="O877" i="6" l="1"/>
  <c r="V877" i="6" s="1"/>
  <c r="W877" i="6" s="1"/>
  <c r="P876" i="6"/>
  <c r="Q875" i="6"/>
  <c r="O878" i="6" l="1"/>
  <c r="V878" i="6" s="1"/>
  <c r="W878" i="6" s="1"/>
  <c r="P877" i="6"/>
  <c r="Q876" i="6"/>
  <c r="P5" i="32" l="1"/>
  <c r="O879" i="6"/>
  <c r="V879" i="6" s="1"/>
  <c r="W879" i="6" s="1"/>
  <c r="P878" i="6"/>
  <c r="Q877" i="6"/>
  <c r="O880" i="6" l="1"/>
  <c r="V880" i="6" s="1"/>
  <c r="W880" i="6" s="1"/>
  <c r="P879" i="6"/>
  <c r="Q878" i="6"/>
  <c r="O881" i="6" l="1"/>
  <c r="V881" i="6" s="1"/>
  <c r="W881" i="6" s="1"/>
  <c r="P880" i="6"/>
  <c r="Q879" i="6"/>
  <c r="O882" i="6" l="1"/>
  <c r="V882" i="6" s="1"/>
  <c r="W882" i="6" s="1"/>
  <c r="P881" i="6"/>
  <c r="Q880" i="6"/>
  <c r="P6" i="32" l="1"/>
  <c r="O883" i="6"/>
  <c r="V883" i="6" s="1"/>
  <c r="W883" i="6" s="1"/>
  <c r="P882" i="6"/>
  <c r="Q881" i="6"/>
  <c r="O884" i="6" l="1"/>
  <c r="V884" i="6" s="1"/>
  <c r="W884" i="6" s="1"/>
  <c r="P883" i="6"/>
  <c r="Q882" i="6"/>
  <c r="O885" i="6" l="1"/>
  <c r="V885" i="6" s="1"/>
  <c r="W885" i="6" s="1"/>
  <c r="P884" i="6"/>
  <c r="Q883" i="6"/>
  <c r="O886" i="6" l="1"/>
  <c r="V886" i="6" s="1"/>
  <c r="W886" i="6" s="1"/>
  <c r="P885" i="6"/>
  <c r="Q884" i="6"/>
  <c r="P7" i="32" l="1"/>
  <c r="O887" i="6"/>
  <c r="V887" i="6" s="1"/>
  <c r="W887" i="6" s="1"/>
  <c r="P886" i="6"/>
  <c r="Q885" i="6"/>
  <c r="O888" i="6" l="1"/>
  <c r="V888" i="6" s="1"/>
  <c r="W888" i="6" s="1"/>
  <c r="P887" i="6"/>
  <c r="Q886" i="6"/>
  <c r="O889" i="6" l="1"/>
  <c r="V889" i="6" s="1"/>
  <c r="W889" i="6" s="1"/>
  <c r="P888" i="6"/>
  <c r="Q887" i="6"/>
  <c r="O890" i="6" l="1"/>
  <c r="V890" i="6" s="1"/>
  <c r="W890" i="6" s="1"/>
  <c r="P889" i="6"/>
  <c r="Q888" i="6"/>
  <c r="P8" i="32" l="1"/>
  <c r="O891" i="6"/>
  <c r="V891" i="6" s="1"/>
  <c r="W891" i="6" s="1"/>
  <c r="P890" i="6"/>
  <c r="Q889" i="6"/>
  <c r="O892" i="6" l="1"/>
  <c r="V892" i="6" s="1"/>
  <c r="W892" i="6" s="1"/>
  <c r="P891" i="6"/>
  <c r="Q890" i="6"/>
  <c r="O893" i="6" l="1"/>
  <c r="V893" i="6" s="1"/>
  <c r="W893" i="6" s="1"/>
  <c r="P892" i="6"/>
  <c r="Q891" i="6"/>
  <c r="O894" i="6" l="1"/>
  <c r="V894" i="6" s="1"/>
  <c r="W894" i="6" s="1"/>
  <c r="P893" i="6"/>
  <c r="Q892" i="6"/>
  <c r="P9" i="32" l="1"/>
  <c r="O895" i="6"/>
  <c r="V895" i="6" s="1"/>
  <c r="W895" i="6" s="1"/>
  <c r="P894" i="6"/>
  <c r="Q893" i="6"/>
  <c r="O896" i="6" l="1"/>
  <c r="V896" i="6" s="1"/>
  <c r="W896" i="6" s="1"/>
  <c r="P895" i="6"/>
  <c r="Q894" i="6"/>
  <c r="O897" i="6" l="1"/>
  <c r="V897" i="6" s="1"/>
  <c r="W897" i="6" s="1"/>
  <c r="P896" i="6"/>
  <c r="Q895" i="6"/>
  <c r="O898" i="6" l="1"/>
  <c r="V898" i="6" s="1"/>
  <c r="W898" i="6" s="1"/>
  <c r="P897" i="6"/>
  <c r="Q896" i="6"/>
  <c r="O899" i="6" l="1"/>
  <c r="V899" i="6" s="1"/>
  <c r="W899" i="6" s="1"/>
  <c r="P898" i="6"/>
  <c r="Q897" i="6"/>
  <c r="O900" i="6" l="1"/>
  <c r="V900" i="6" s="1"/>
  <c r="W900" i="6" s="1"/>
  <c r="P899" i="6"/>
  <c r="Q898" i="6"/>
  <c r="O901" i="6" l="1"/>
  <c r="V901" i="6" s="1"/>
  <c r="W901" i="6" s="1"/>
  <c r="P900" i="6"/>
  <c r="Q899" i="6"/>
  <c r="O902" i="6" l="1"/>
  <c r="V902" i="6" s="1"/>
  <c r="W902" i="6" s="1"/>
  <c r="P901" i="6"/>
  <c r="Q900" i="6"/>
  <c r="O903" i="6" l="1"/>
  <c r="V903" i="6" s="1"/>
  <c r="W903" i="6" s="1"/>
  <c r="P902" i="6"/>
  <c r="Q901" i="6"/>
  <c r="O904" i="6" l="1"/>
  <c r="V904" i="6" s="1"/>
  <c r="W904" i="6" s="1"/>
  <c r="P903" i="6"/>
  <c r="Q902" i="6"/>
  <c r="O905" i="6" l="1"/>
  <c r="V905" i="6" s="1"/>
  <c r="W905" i="6" s="1"/>
  <c r="P904" i="6"/>
  <c r="Q903" i="6"/>
  <c r="O906" i="6" l="1"/>
  <c r="V906" i="6" s="1"/>
  <c r="W906" i="6" s="1"/>
  <c r="P905" i="6"/>
  <c r="Q904" i="6"/>
  <c r="O907" i="6" l="1"/>
  <c r="V907" i="6" s="1"/>
  <c r="W907" i="6" s="1"/>
  <c r="P906" i="6"/>
  <c r="Q905" i="6"/>
  <c r="O908" i="6" l="1"/>
  <c r="V908" i="6" s="1"/>
  <c r="W908" i="6" s="1"/>
  <c r="P907" i="6"/>
  <c r="Q906" i="6"/>
  <c r="O909" i="6" l="1"/>
  <c r="V909" i="6" s="1"/>
  <c r="W909" i="6" s="1"/>
  <c r="P908" i="6"/>
  <c r="Q907" i="6"/>
  <c r="O910" i="6" l="1"/>
  <c r="V910" i="6" s="1"/>
  <c r="W910" i="6" s="1"/>
  <c r="P909" i="6"/>
  <c r="Q908" i="6"/>
  <c r="O911" i="6" l="1"/>
  <c r="V911" i="6" s="1"/>
  <c r="W911" i="6" s="1"/>
  <c r="P910" i="6"/>
  <c r="Q909" i="6"/>
  <c r="O912" i="6" l="1"/>
  <c r="V912" i="6" s="1"/>
  <c r="W912" i="6" s="1"/>
  <c r="P911" i="6"/>
  <c r="Q910" i="6"/>
  <c r="O913" i="6" l="1"/>
  <c r="V913" i="6" s="1"/>
  <c r="W913" i="6" s="1"/>
  <c r="P912" i="6"/>
  <c r="Q911" i="6"/>
  <c r="O914" i="6" l="1"/>
  <c r="V914" i="6" s="1"/>
  <c r="W914" i="6" s="1"/>
  <c r="P913" i="6"/>
  <c r="Q912" i="6"/>
  <c r="O915" i="6" l="1"/>
  <c r="V915" i="6" s="1"/>
  <c r="W915" i="6" s="1"/>
  <c r="P914" i="6"/>
  <c r="Q913" i="6"/>
  <c r="O916" i="6" l="1"/>
  <c r="V916" i="6" s="1"/>
  <c r="W916" i="6" s="1"/>
  <c r="P915" i="6"/>
  <c r="Q914" i="6"/>
  <c r="O917" i="6" l="1"/>
  <c r="V917" i="6" s="1"/>
  <c r="W917" i="6" s="1"/>
  <c r="P916" i="6"/>
  <c r="Q915" i="6"/>
  <c r="O918" i="6" l="1"/>
  <c r="V918" i="6" s="1"/>
  <c r="W918" i="6" s="1"/>
  <c r="P917" i="6"/>
  <c r="Q916" i="6"/>
  <c r="O919" i="6" l="1"/>
  <c r="V919" i="6" s="1"/>
  <c r="W919" i="6" s="1"/>
  <c r="P918" i="6"/>
  <c r="Q917" i="6"/>
  <c r="O920" i="6" l="1"/>
  <c r="V920" i="6" s="1"/>
  <c r="W920" i="6" s="1"/>
  <c r="P919" i="6"/>
  <c r="Q918" i="6"/>
  <c r="O921" i="6" l="1"/>
  <c r="V921" i="6" s="1"/>
  <c r="W921" i="6" s="1"/>
  <c r="P920" i="6"/>
  <c r="Q919" i="6"/>
  <c r="O922" i="6" l="1"/>
  <c r="V922" i="6" s="1"/>
  <c r="W922" i="6" s="1"/>
  <c r="P921" i="6"/>
  <c r="Q920" i="6"/>
  <c r="O923" i="6" l="1"/>
  <c r="V923" i="6" s="1"/>
  <c r="W923" i="6" s="1"/>
  <c r="P922" i="6"/>
  <c r="Q921" i="6"/>
  <c r="O924" i="6" l="1"/>
  <c r="V924" i="6" s="1"/>
  <c r="W924" i="6" s="1"/>
  <c r="P923" i="6"/>
  <c r="Q922" i="6"/>
  <c r="O925" i="6" l="1"/>
  <c r="V925" i="6" s="1"/>
  <c r="W925" i="6" s="1"/>
  <c r="P924" i="6"/>
  <c r="Q923" i="6"/>
  <c r="O926" i="6" l="1"/>
  <c r="V926" i="6" s="1"/>
  <c r="W926" i="6" s="1"/>
  <c r="P925" i="6"/>
  <c r="Q924" i="6"/>
  <c r="O927" i="6" l="1"/>
  <c r="V927" i="6" s="1"/>
  <c r="W927" i="6" s="1"/>
  <c r="P926" i="6"/>
  <c r="Q925" i="6"/>
  <c r="O928" i="6" l="1"/>
  <c r="V928" i="6" s="1"/>
  <c r="W928" i="6" s="1"/>
  <c r="P927" i="6"/>
  <c r="Q926" i="6"/>
  <c r="O929" i="6" l="1"/>
  <c r="V929" i="6" s="1"/>
  <c r="W929" i="6" s="1"/>
  <c r="P928" i="6"/>
  <c r="Q927" i="6"/>
  <c r="O930" i="6" l="1"/>
  <c r="V930" i="6" s="1"/>
  <c r="W930" i="6" s="1"/>
  <c r="P929" i="6"/>
  <c r="Q928" i="6"/>
  <c r="O931" i="6" l="1"/>
  <c r="V931" i="6" s="1"/>
  <c r="W931" i="6" s="1"/>
  <c r="P930" i="6"/>
  <c r="Q929" i="6"/>
  <c r="O932" i="6" l="1"/>
  <c r="V932" i="6" s="1"/>
  <c r="W932" i="6" s="1"/>
  <c r="P931" i="6"/>
  <c r="Q930" i="6"/>
  <c r="O933" i="6" l="1"/>
  <c r="V933" i="6" s="1"/>
  <c r="W933" i="6" s="1"/>
  <c r="P932" i="6"/>
  <c r="Q931" i="6"/>
  <c r="O934" i="6" l="1"/>
  <c r="V934" i="6" s="1"/>
  <c r="W934" i="6" s="1"/>
  <c r="P933" i="6"/>
  <c r="Q932" i="6"/>
  <c r="O935" i="6" l="1"/>
  <c r="V935" i="6" s="1"/>
  <c r="W935" i="6" s="1"/>
  <c r="P934" i="6"/>
  <c r="Q933" i="6"/>
  <c r="O936" i="6" l="1"/>
  <c r="V936" i="6" s="1"/>
  <c r="W936" i="6" s="1"/>
  <c r="P935" i="6"/>
  <c r="Q934" i="6"/>
  <c r="O937" i="6" l="1"/>
  <c r="V937" i="6" s="1"/>
  <c r="W937" i="6" s="1"/>
  <c r="P936" i="6"/>
  <c r="Q935" i="6"/>
  <c r="O938" i="6" l="1"/>
  <c r="V938" i="6" s="1"/>
  <c r="W938" i="6" s="1"/>
  <c r="P937" i="6"/>
  <c r="Q936" i="6"/>
  <c r="O939" i="6" l="1"/>
  <c r="V939" i="6" s="1"/>
  <c r="W939" i="6" s="1"/>
  <c r="P938" i="6"/>
  <c r="Q937" i="6"/>
  <c r="O940" i="6" l="1"/>
  <c r="V940" i="6" s="1"/>
  <c r="W940" i="6" s="1"/>
  <c r="P939" i="6"/>
  <c r="Q938" i="6"/>
  <c r="O941" i="6" l="1"/>
  <c r="V941" i="6" s="1"/>
  <c r="W941" i="6" s="1"/>
  <c r="P940" i="6"/>
  <c r="Q939" i="6"/>
  <c r="O942" i="6" l="1"/>
  <c r="V942" i="6" s="1"/>
  <c r="W942" i="6" s="1"/>
  <c r="P941" i="6"/>
  <c r="Q940" i="6"/>
  <c r="O943" i="6" l="1"/>
  <c r="V943" i="6" s="1"/>
  <c r="W943" i="6" s="1"/>
  <c r="P942" i="6"/>
  <c r="Q941" i="6"/>
  <c r="O944" i="6" l="1"/>
  <c r="V944" i="6" s="1"/>
  <c r="W944" i="6" s="1"/>
  <c r="P943" i="6"/>
  <c r="Q942" i="6"/>
  <c r="O945" i="6" l="1"/>
  <c r="V945" i="6" s="1"/>
  <c r="W945" i="6" s="1"/>
  <c r="P944" i="6"/>
  <c r="Q943" i="6"/>
  <c r="O946" i="6" l="1"/>
  <c r="V946" i="6" s="1"/>
  <c r="W946" i="6" s="1"/>
  <c r="P945" i="6"/>
  <c r="Q944" i="6"/>
  <c r="O947" i="6" l="1"/>
  <c r="V947" i="6" s="1"/>
  <c r="W947" i="6" s="1"/>
  <c r="P946" i="6"/>
  <c r="Q945" i="6"/>
  <c r="O948" i="6" l="1"/>
  <c r="V948" i="6" s="1"/>
  <c r="W948" i="6" s="1"/>
  <c r="P947" i="6"/>
  <c r="Q946" i="6"/>
  <c r="O949" i="6" l="1"/>
  <c r="V949" i="6" s="1"/>
  <c r="W949" i="6" s="1"/>
  <c r="P948" i="6"/>
  <c r="Q947" i="6"/>
  <c r="O950" i="6" l="1"/>
  <c r="V950" i="6" s="1"/>
  <c r="W950" i="6" s="1"/>
  <c r="P949" i="6"/>
  <c r="Q948" i="6"/>
  <c r="O951" i="6" l="1"/>
  <c r="V951" i="6" s="1"/>
  <c r="W951" i="6" s="1"/>
  <c r="P950" i="6"/>
  <c r="Q949" i="6"/>
  <c r="O952" i="6" l="1"/>
  <c r="V952" i="6" s="1"/>
  <c r="W952" i="6" s="1"/>
  <c r="P951" i="6"/>
  <c r="Q950" i="6"/>
  <c r="O953" i="6" l="1"/>
  <c r="V953" i="6" s="1"/>
  <c r="W953" i="6" s="1"/>
  <c r="P952" i="6"/>
  <c r="Q951" i="6"/>
  <c r="O954" i="6" l="1"/>
  <c r="V954" i="6" s="1"/>
  <c r="W954" i="6" s="1"/>
  <c r="P953" i="6"/>
  <c r="Q952" i="6"/>
  <c r="O955" i="6" l="1"/>
  <c r="V955" i="6" s="1"/>
  <c r="W955" i="6" s="1"/>
  <c r="P954" i="6"/>
  <c r="Q953" i="6"/>
  <c r="O956" i="6" l="1"/>
  <c r="V956" i="6" s="1"/>
  <c r="W956" i="6" s="1"/>
  <c r="P955" i="6"/>
  <c r="Q954" i="6"/>
  <c r="O957" i="6" l="1"/>
  <c r="V957" i="6" s="1"/>
  <c r="W957" i="6" s="1"/>
  <c r="P956" i="6"/>
  <c r="Q955" i="6"/>
  <c r="O958" i="6" l="1"/>
  <c r="V958" i="6" s="1"/>
  <c r="W958" i="6" s="1"/>
  <c r="P957" i="6"/>
  <c r="Q956" i="6"/>
  <c r="O959" i="6" l="1"/>
  <c r="V959" i="6" s="1"/>
  <c r="W959" i="6" s="1"/>
  <c r="P958" i="6"/>
  <c r="Q957" i="6"/>
  <c r="O960" i="6" l="1"/>
  <c r="V960" i="6" s="1"/>
  <c r="W960" i="6" s="1"/>
  <c r="P959" i="6"/>
  <c r="Q958" i="6"/>
  <c r="O961" i="6" l="1"/>
  <c r="V961" i="6" s="1"/>
  <c r="W961" i="6" s="1"/>
  <c r="P960" i="6"/>
  <c r="Q959" i="6"/>
  <c r="O962" i="6" l="1"/>
  <c r="V962" i="6" s="1"/>
  <c r="W962" i="6" s="1"/>
  <c r="P961" i="6"/>
  <c r="Q960" i="6"/>
  <c r="O963" i="6" l="1"/>
  <c r="V963" i="6" s="1"/>
  <c r="W963" i="6" s="1"/>
  <c r="P962" i="6"/>
  <c r="Q961" i="6"/>
  <c r="O964" i="6" l="1"/>
  <c r="V964" i="6" s="1"/>
  <c r="W964" i="6" s="1"/>
  <c r="P963" i="6"/>
  <c r="Q962" i="6"/>
  <c r="O965" i="6" l="1"/>
  <c r="V965" i="6" s="1"/>
  <c r="W965" i="6" s="1"/>
  <c r="P964" i="6"/>
  <c r="Q963" i="6"/>
  <c r="O966" i="6" l="1"/>
  <c r="V966" i="6" s="1"/>
  <c r="W966" i="6" s="1"/>
  <c r="P965" i="6"/>
  <c r="Q964" i="6"/>
  <c r="O967" i="6" l="1"/>
  <c r="V967" i="6" s="1"/>
  <c r="W967" i="6" s="1"/>
  <c r="P966" i="6"/>
  <c r="Q965" i="6"/>
  <c r="O968" i="6" l="1"/>
  <c r="V968" i="6" s="1"/>
  <c r="W968" i="6" s="1"/>
  <c r="P967" i="6"/>
  <c r="Q966" i="6"/>
  <c r="O969" i="6" l="1"/>
  <c r="V969" i="6" s="1"/>
  <c r="W969" i="6" s="1"/>
  <c r="P968" i="6"/>
  <c r="Q967" i="6"/>
  <c r="O970" i="6" l="1"/>
  <c r="V970" i="6" s="1"/>
  <c r="W970" i="6" s="1"/>
  <c r="P969" i="6"/>
  <c r="Q968" i="6"/>
  <c r="O971" i="6" l="1"/>
  <c r="V971" i="6" s="1"/>
  <c r="W971" i="6" s="1"/>
  <c r="P970" i="6"/>
  <c r="Q969" i="6"/>
  <c r="O972" i="6" l="1"/>
  <c r="V972" i="6" s="1"/>
  <c r="W972" i="6" s="1"/>
  <c r="P971" i="6"/>
  <c r="Q970" i="6"/>
  <c r="O973" i="6" l="1"/>
  <c r="V973" i="6" s="1"/>
  <c r="W973" i="6" s="1"/>
  <c r="P972" i="6"/>
  <c r="Q971" i="6"/>
  <c r="O974" i="6" l="1"/>
  <c r="V974" i="6" s="1"/>
  <c r="W974" i="6" s="1"/>
  <c r="P973" i="6"/>
  <c r="Q972" i="6"/>
  <c r="O975" i="6" l="1"/>
  <c r="V975" i="6" s="1"/>
  <c r="W975" i="6" s="1"/>
  <c r="P974" i="6"/>
  <c r="Q973" i="6"/>
  <c r="O976" i="6" l="1"/>
  <c r="V976" i="6" s="1"/>
  <c r="W976" i="6" s="1"/>
  <c r="P975" i="6"/>
  <c r="Q974" i="6"/>
  <c r="O977" i="6" l="1"/>
  <c r="V977" i="6" s="1"/>
  <c r="W977" i="6" s="1"/>
  <c r="P976" i="6"/>
  <c r="Q975" i="6"/>
  <c r="O978" i="6" l="1"/>
  <c r="V978" i="6" s="1"/>
  <c r="W978" i="6" s="1"/>
  <c r="P977" i="6"/>
  <c r="Q976" i="6"/>
  <c r="O979" i="6" l="1"/>
  <c r="V979" i="6" s="1"/>
  <c r="W979" i="6" s="1"/>
  <c r="P978" i="6"/>
  <c r="Q977" i="6"/>
  <c r="O980" i="6" l="1"/>
  <c r="V980" i="6" s="1"/>
  <c r="W980" i="6" s="1"/>
  <c r="P979" i="6"/>
  <c r="Q978" i="6"/>
  <c r="O981" i="6" l="1"/>
  <c r="V981" i="6" s="1"/>
  <c r="W981" i="6" s="1"/>
  <c r="P980" i="6"/>
  <c r="Q979" i="6"/>
  <c r="O982" i="6" l="1"/>
  <c r="V982" i="6" s="1"/>
  <c r="W982" i="6" s="1"/>
  <c r="P981" i="6"/>
  <c r="Q980" i="6"/>
  <c r="O983" i="6" l="1"/>
  <c r="V983" i="6" s="1"/>
  <c r="W983" i="6" s="1"/>
  <c r="P982" i="6"/>
  <c r="Q981" i="6"/>
  <c r="O984" i="6" l="1"/>
  <c r="V984" i="6" s="1"/>
  <c r="W984" i="6" s="1"/>
  <c r="P983" i="6"/>
  <c r="Q982" i="6"/>
  <c r="O985" i="6" l="1"/>
  <c r="V985" i="6" s="1"/>
  <c r="W985" i="6" s="1"/>
  <c r="P984" i="6"/>
  <c r="Q983" i="6"/>
  <c r="O986" i="6" l="1"/>
  <c r="V986" i="6" s="1"/>
  <c r="W986" i="6" s="1"/>
  <c r="P985" i="6"/>
  <c r="Q984" i="6"/>
  <c r="O987" i="6" l="1"/>
  <c r="V987" i="6" s="1"/>
  <c r="W987" i="6" s="1"/>
  <c r="P986" i="6"/>
  <c r="Q985" i="6"/>
  <c r="O988" i="6" l="1"/>
  <c r="V988" i="6" s="1"/>
  <c r="W988" i="6" s="1"/>
  <c r="P987" i="6"/>
  <c r="Q986" i="6"/>
  <c r="O989" i="6" l="1"/>
  <c r="V989" i="6" s="1"/>
  <c r="W989" i="6" s="1"/>
  <c r="P988" i="6"/>
  <c r="Q987" i="6"/>
  <c r="O990" i="6" l="1"/>
  <c r="V990" i="6" s="1"/>
  <c r="W990" i="6" s="1"/>
  <c r="P989" i="6"/>
  <c r="Q988" i="6"/>
  <c r="O991" i="6" l="1"/>
  <c r="V991" i="6" s="1"/>
  <c r="W991" i="6" s="1"/>
  <c r="P990" i="6"/>
  <c r="Q989" i="6"/>
  <c r="O992" i="6" l="1"/>
  <c r="V992" i="6" s="1"/>
  <c r="W992" i="6" s="1"/>
  <c r="P991" i="6"/>
  <c r="Q990" i="6"/>
  <c r="O993" i="6" l="1"/>
  <c r="V993" i="6" s="1"/>
  <c r="W993" i="6" s="1"/>
  <c r="P992" i="6"/>
  <c r="Q991" i="6"/>
  <c r="O994" i="6" l="1"/>
  <c r="V994" i="6" s="1"/>
  <c r="W994" i="6" s="1"/>
  <c r="P993" i="6"/>
  <c r="Q992" i="6"/>
  <c r="O995" i="6" l="1"/>
  <c r="V995" i="6" s="1"/>
  <c r="W995" i="6" s="1"/>
  <c r="P994" i="6"/>
  <c r="Q993" i="6"/>
  <c r="O996" i="6" l="1"/>
  <c r="V996" i="6" s="1"/>
  <c r="W996" i="6" s="1"/>
  <c r="P995" i="6"/>
  <c r="Q994" i="6"/>
  <c r="O997" i="6" l="1"/>
  <c r="V997" i="6" s="1"/>
  <c r="W997" i="6" s="1"/>
  <c r="P996" i="6"/>
  <c r="Q995" i="6"/>
  <c r="O998" i="6" l="1"/>
  <c r="V998" i="6" s="1"/>
  <c r="W998" i="6" s="1"/>
  <c r="P997" i="6"/>
  <c r="Q996" i="6"/>
  <c r="O999" i="6" l="1"/>
  <c r="V999" i="6" s="1"/>
  <c r="W999" i="6" s="1"/>
  <c r="P998" i="6"/>
  <c r="Q997" i="6"/>
  <c r="O1000" i="6" l="1"/>
  <c r="V1000" i="6" s="1"/>
  <c r="W1000" i="6" s="1"/>
  <c r="P999" i="6"/>
  <c r="Q998" i="6"/>
  <c r="O1001" i="6" l="1"/>
  <c r="V1001" i="6" s="1"/>
  <c r="W1001" i="6" s="1"/>
  <c r="P1000" i="6"/>
  <c r="Q999" i="6"/>
  <c r="O1002" i="6" l="1"/>
  <c r="V1002" i="6" s="1"/>
  <c r="W1002" i="6" s="1"/>
  <c r="P1001" i="6"/>
  <c r="Q1000" i="6"/>
  <c r="O1003" i="6" l="1"/>
  <c r="V1003" i="6" s="1"/>
  <c r="W1003" i="6" s="1"/>
  <c r="P1002" i="6"/>
  <c r="Q1001" i="6"/>
  <c r="O1004" i="6" l="1"/>
  <c r="V1004" i="6" s="1"/>
  <c r="W1004" i="6" s="1"/>
  <c r="P1003" i="6"/>
  <c r="Q1002" i="6"/>
  <c r="O1005" i="6" l="1"/>
  <c r="V1005" i="6" s="1"/>
  <c r="W1005" i="6" s="1"/>
  <c r="P1004" i="6"/>
  <c r="Q1003" i="6"/>
  <c r="O1006" i="6" l="1"/>
  <c r="V1006" i="6" s="1"/>
  <c r="W1006" i="6" s="1"/>
  <c r="P1005" i="6"/>
  <c r="Q1004" i="6"/>
  <c r="O1007" i="6" l="1"/>
  <c r="V1007" i="6" s="1"/>
  <c r="W1007" i="6" s="1"/>
  <c r="P1006" i="6"/>
  <c r="Q1005" i="6"/>
  <c r="O1008" i="6" l="1"/>
  <c r="V1008" i="6" s="1"/>
  <c r="W1008" i="6" s="1"/>
  <c r="P1007" i="6"/>
  <c r="Q1006" i="6"/>
  <c r="O1009" i="6" l="1"/>
  <c r="V1009" i="6" s="1"/>
  <c r="W1009" i="6" s="1"/>
  <c r="P1008" i="6"/>
  <c r="Q1007" i="6"/>
  <c r="O1010" i="6" l="1"/>
  <c r="V1010" i="6" s="1"/>
  <c r="W1010" i="6" s="1"/>
  <c r="P1009" i="6"/>
  <c r="Q1008" i="6"/>
  <c r="O1011" i="6" l="1"/>
  <c r="V1011" i="6" s="1"/>
  <c r="W1011" i="6" s="1"/>
  <c r="P1010" i="6"/>
  <c r="Q1009" i="6"/>
  <c r="O1012" i="6" l="1"/>
  <c r="V1012" i="6" s="1"/>
  <c r="W1012" i="6" s="1"/>
  <c r="P1011" i="6"/>
  <c r="Q1010" i="6"/>
  <c r="O1013" i="6" l="1"/>
  <c r="V1013" i="6" s="1"/>
  <c r="W1013" i="6" s="1"/>
  <c r="P1012" i="6"/>
  <c r="Q1011" i="6"/>
  <c r="O1014" i="6" l="1"/>
  <c r="V1014" i="6" s="1"/>
  <c r="W1014" i="6" s="1"/>
  <c r="P1013" i="6"/>
  <c r="Q1012" i="6"/>
  <c r="O1015" i="6" l="1"/>
  <c r="V1015" i="6" s="1"/>
  <c r="W1015" i="6" s="1"/>
  <c r="P1014" i="6"/>
  <c r="Q1013" i="6"/>
  <c r="O1016" i="6" l="1"/>
  <c r="V1016" i="6" s="1"/>
  <c r="W1016" i="6" s="1"/>
  <c r="P1015" i="6"/>
  <c r="Q1014" i="6"/>
  <c r="O1017" i="6" l="1"/>
  <c r="V1017" i="6" s="1"/>
  <c r="W1017" i="6" s="1"/>
  <c r="P1016" i="6"/>
  <c r="Q1015" i="6"/>
  <c r="O1018" i="6" l="1"/>
  <c r="V1018" i="6" s="1"/>
  <c r="W1018" i="6" s="1"/>
  <c r="P1017" i="6"/>
  <c r="Q1016" i="6"/>
  <c r="O1019" i="6" l="1"/>
  <c r="V1019" i="6" s="1"/>
  <c r="W1019" i="6" s="1"/>
  <c r="P1018" i="6"/>
  <c r="Q1017" i="6"/>
  <c r="O1020" i="6" l="1"/>
  <c r="V1020" i="6" s="1"/>
  <c r="W1020" i="6" s="1"/>
  <c r="P1019" i="6"/>
  <c r="Q1018" i="6"/>
  <c r="O1021" i="6" l="1"/>
  <c r="V1021" i="6" s="1"/>
  <c r="W1021" i="6" s="1"/>
  <c r="P1020" i="6"/>
  <c r="Q1019" i="6"/>
  <c r="O1022" i="6" l="1"/>
  <c r="V1022" i="6" s="1"/>
  <c r="W1022" i="6" s="1"/>
  <c r="P1021" i="6"/>
  <c r="Q1020" i="6"/>
  <c r="O1023" i="6" l="1"/>
  <c r="V1023" i="6" s="1"/>
  <c r="W1023" i="6" s="1"/>
  <c r="P1022" i="6"/>
  <c r="Q1021" i="6"/>
  <c r="O1024" i="6" l="1"/>
  <c r="V1024" i="6" s="1"/>
  <c r="W1024" i="6" s="1"/>
  <c r="P1023" i="6"/>
  <c r="Q1022" i="6"/>
  <c r="O1025" i="6" l="1"/>
  <c r="V1025" i="6" s="1"/>
  <c r="W1025" i="6" s="1"/>
  <c r="P1024" i="6"/>
  <c r="Q1023" i="6"/>
  <c r="O1026" i="6" l="1"/>
  <c r="V1026" i="6" s="1"/>
  <c r="W1026" i="6" s="1"/>
  <c r="P1025" i="6"/>
  <c r="Q1024" i="6"/>
  <c r="O1027" i="6" l="1"/>
  <c r="V1027" i="6" s="1"/>
  <c r="W1027" i="6" s="1"/>
  <c r="P1026" i="6"/>
  <c r="Q1025" i="6"/>
  <c r="O1028" i="6" l="1"/>
  <c r="V1028" i="6" s="1"/>
  <c r="W1028" i="6" s="1"/>
  <c r="P1027" i="6"/>
  <c r="Q1026" i="6"/>
  <c r="O1029" i="6" l="1"/>
  <c r="V1029" i="6" s="1"/>
  <c r="W1029" i="6" s="1"/>
  <c r="P1028" i="6"/>
  <c r="Q1027" i="6"/>
  <c r="O1030" i="6" l="1"/>
  <c r="V1030" i="6" s="1"/>
  <c r="W1030" i="6" s="1"/>
  <c r="P21" i="34" s="1"/>
  <c r="P1029" i="6"/>
  <c r="Q1028" i="6"/>
  <c r="O1031" i="6" l="1"/>
  <c r="V1031" i="6" s="1"/>
  <c r="W1031" i="6" s="1"/>
  <c r="P1030" i="6"/>
  <c r="Q1029" i="6"/>
  <c r="O1032" i="6" l="1"/>
  <c r="V1032" i="6" s="1"/>
  <c r="W1032" i="6" s="1"/>
  <c r="P1031" i="6"/>
  <c r="Q1030" i="6"/>
  <c r="O1033" i="6" l="1"/>
  <c r="V1033" i="6" s="1"/>
  <c r="W1033" i="6" s="1"/>
  <c r="P1032" i="6"/>
  <c r="Q1031" i="6"/>
  <c r="O1034" i="6" l="1"/>
  <c r="V1034" i="6" s="1"/>
  <c r="W1034" i="6" s="1"/>
  <c r="P1033" i="6"/>
  <c r="Q1032" i="6"/>
  <c r="O1035" i="6" l="1"/>
  <c r="V1035" i="6" s="1"/>
  <c r="W1035" i="6" s="1"/>
  <c r="P1034" i="6"/>
  <c r="Q1033" i="6"/>
  <c r="O1036" i="6" l="1"/>
  <c r="V1036" i="6" s="1"/>
  <c r="W1036" i="6" s="1"/>
  <c r="P1035" i="6"/>
  <c r="Q1034" i="6"/>
  <c r="O1037" i="6" l="1"/>
  <c r="V1037" i="6" s="1"/>
  <c r="W1037" i="6" s="1"/>
  <c r="P1036" i="6"/>
  <c r="Q1035" i="6"/>
  <c r="O1038" i="6" l="1"/>
  <c r="V1038" i="6" s="1"/>
  <c r="W1038" i="6" s="1"/>
  <c r="P1037" i="6"/>
  <c r="Q1036" i="6"/>
  <c r="O1039" i="6" l="1"/>
  <c r="V1039" i="6" s="1"/>
  <c r="W1039" i="6" s="1"/>
  <c r="P1038" i="6"/>
  <c r="Q1037" i="6"/>
  <c r="O1040" i="6" l="1"/>
  <c r="V1040" i="6" s="1"/>
  <c r="W1040" i="6" s="1"/>
  <c r="P1039" i="6"/>
  <c r="Q1038" i="6"/>
  <c r="O1041" i="6" l="1"/>
  <c r="V1041" i="6" s="1"/>
  <c r="W1041" i="6" s="1"/>
  <c r="P1040" i="6"/>
  <c r="Q1039" i="6"/>
  <c r="O1042" i="6" l="1"/>
  <c r="V1042" i="6" s="1"/>
  <c r="W1042" i="6" s="1"/>
  <c r="P1041" i="6"/>
  <c r="Q1040" i="6"/>
  <c r="O1043" i="6" l="1"/>
  <c r="V1043" i="6" s="1"/>
  <c r="W1043" i="6" s="1"/>
  <c r="P1042" i="6"/>
  <c r="Q1041" i="6"/>
  <c r="O1044" i="6" l="1"/>
  <c r="V1044" i="6" s="1"/>
  <c r="W1044" i="6" s="1"/>
  <c r="P1043" i="6"/>
  <c r="Q1042" i="6"/>
  <c r="O1045" i="6" l="1"/>
  <c r="V1045" i="6" s="1"/>
  <c r="W1045" i="6" s="1"/>
  <c r="P1044" i="6"/>
  <c r="Q1043" i="6"/>
  <c r="O1046" i="6" l="1"/>
  <c r="V1046" i="6" s="1"/>
  <c r="W1046" i="6" s="1"/>
  <c r="P1045" i="6"/>
  <c r="Q1044" i="6"/>
  <c r="O1047" i="6" l="1"/>
  <c r="V1047" i="6" s="1"/>
  <c r="W1047" i="6" s="1"/>
  <c r="P1046" i="6"/>
  <c r="Q1045" i="6"/>
  <c r="O1048" i="6" l="1"/>
  <c r="V1048" i="6" s="1"/>
  <c r="W1048" i="6" s="1"/>
  <c r="P1047" i="6"/>
  <c r="Q1046" i="6"/>
  <c r="O1049" i="6" l="1"/>
  <c r="V1049" i="6" s="1"/>
  <c r="W1049" i="6" s="1"/>
  <c r="P1048" i="6"/>
  <c r="Q1047" i="6"/>
  <c r="O1050" i="6" l="1"/>
  <c r="V1050" i="6" s="1"/>
  <c r="W1050" i="6" s="1"/>
  <c r="P1049" i="6"/>
  <c r="Q1048" i="6"/>
  <c r="O1051" i="6" l="1"/>
  <c r="V1051" i="6" s="1"/>
  <c r="W1051" i="6" s="1"/>
  <c r="P1050" i="6"/>
  <c r="Q1049" i="6"/>
  <c r="O1052" i="6" l="1"/>
  <c r="V1052" i="6" s="1"/>
  <c r="W1052" i="6" s="1"/>
  <c r="P1051" i="6"/>
  <c r="Q1050" i="6"/>
  <c r="O1053" i="6" l="1"/>
  <c r="V1053" i="6" s="1"/>
  <c r="W1053" i="6" s="1"/>
  <c r="P1052" i="6"/>
  <c r="Q1051" i="6"/>
  <c r="O1054" i="6" l="1"/>
  <c r="V1054" i="6" s="1"/>
  <c r="W1054" i="6" s="1"/>
  <c r="P1053" i="6"/>
  <c r="Q1052" i="6"/>
  <c r="O1055" i="6" l="1"/>
  <c r="V1055" i="6" s="1"/>
  <c r="W1055" i="6" s="1"/>
  <c r="P1054" i="6"/>
  <c r="Q1053" i="6"/>
  <c r="O1056" i="6" l="1"/>
  <c r="V1056" i="6" s="1"/>
  <c r="W1056" i="6" s="1"/>
  <c r="P22" i="34" s="1"/>
  <c r="P1055" i="6"/>
  <c r="Q1054" i="6"/>
  <c r="O1057" i="6" l="1"/>
  <c r="V1057" i="6" s="1"/>
  <c r="W1057" i="6" s="1"/>
  <c r="P1056" i="6"/>
  <c r="Q1055" i="6"/>
  <c r="O1058" i="6" l="1"/>
  <c r="V1058" i="6" s="1"/>
  <c r="W1058" i="6" s="1"/>
  <c r="P1057" i="6"/>
  <c r="Q1056" i="6"/>
  <c r="O1059" i="6" l="1"/>
  <c r="V1059" i="6" s="1"/>
  <c r="W1059" i="6" s="1"/>
  <c r="P1058" i="6"/>
  <c r="Q1057" i="6"/>
  <c r="O1060" i="6" l="1"/>
  <c r="V1060" i="6" s="1"/>
  <c r="W1060" i="6" s="1"/>
  <c r="P1059" i="6"/>
  <c r="Q1058" i="6"/>
  <c r="O1061" i="6" l="1"/>
  <c r="V1061" i="6" s="1"/>
  <c r="W1061" i="6" s="1"/>
  <c r="P1060" i="6"/>
  <c r="Q1059" i="6"/>
  <c r="O1062" i="6" l="1"/>
  <c r="V1062" i="6" s="1"/>
  <c r="W1062" i="6" s="1"/>
  <c r="P1061" i="6"/>
  <c r="Q1060" i="6"/>
  <c r="P10" i="32" l="1"/>
  <c r="O1063" i="6"/>
  <c r="V1063" i="6" s="1"/>
  <c r="W1063" i="6" s="1"/>
  <c r="P1062" i="6"/>
  <c r="Q1061" i="6"/>
  <c r="O1064" i="6" l="1"/>
  <c r="V1064" i="6" s="1"/>
  <c r="W1064" i="6" s="1"/>
  <c r="P1063" i="6"/>
  <c r="Q1062" i="6"/>
  <c r="O1065" i="6" l="1"/>
  <c r="V1065" i="6" s="1"/>
  <c r="W1065" i="6" s="1"/>
  <c r="P1064" i="6"/>
  <c r="Q1063" i="6"/>
  <c r="O1066" i="6" l="1"/>
  <c r="V1066" i="6" s="1"/>
  <c r="W1066" i="6" s="1"/>
  <c r="P1065" i="6"/>
  <c r="Q1064" i="6"/>
  <c r="O1067" i="6" l="1"/>
  <c r="V1067" i="6" s="1"/>
  <c r="W1067" i="6" s="1"/>
  <c r="P1066" i="6"/>
  <c r="Q1065" i="6"/>
  <c r="O1068" i="6" l="1"/>
  <c r="V1068" i="6" s="1"/>
  <c r="W1068" i="6" s="1"/>
  <c r="P1067" i="6"/>
  <c r="Q1066" i="6"/>
  <c r="O1069" i="6" l="1"/>
  <c r="V1069" i="6" s="1"/>
  <c r="W1069" i="6" s="1"/>
  <c r="P1068" i="6"/>
  <c r="Q1067" i="6"/>
  <c r="O1070" i="6" l="1"/>
  <c r="V1070" i="6" s="1"/>
  <c r="W1070" i="6" s="1"/>
  <c r="P1069" i="6"/>
  <c r="Q1068" i="6"/>
  <c r="O1071" i="6" l="1"/>
  <c r="V1071" i="6" s="1"/>
  <c r="W1071" i="6" s="1"/>
  <c r="P1070" i="6"/>
  <c r="Q1069" i="6"/>
  <c r="O1072" i="6" l="1"/>
  <c r="V1072" i="6" s="1"/>
  <c r="W1072" i="6" s="1"/>
  <c r="P1071" i="6"/>
  <c r="Q1070" i="6"/>
  <c r="O1073" i="6" l="1"/>
  <c r="V1073" i="6" s="1"/>
  <c r="W1073" i="6" s="1"/>
  <c r="P1072" i="6"/>
  <c r="Q1071" i="6"/>
  <c r="O1074" i="6" l="1"/>
  <c r="V1074" i="6" s="1"/>
  <c r="W1074" i="6" s="1"/>
  <c r="P1073" i="6"/>
  <c r="Q1072" i="6"/>
  <c r="O1075" i="6" l="1"/>
  <c r="V1075" i="6" s="1"/>
  <c r="W1075" i="6" s="1"/>
  <c r="P1074" i="6"/>
  <c r="Q1073" i="6"/>
  <c r="O1076" i="6" l="1"/>
  <c r="V1076" i="6" s="1"/>
  <c r="W1076" i="6" s="1"/>
  <c r="P1075" i="6"/>
  <c r="Q1074" i="6"/>
  <c r="O1077" i="6" l="1"/>
  <c r="V1077" i="6" s="1"/>
  <c r="W1077" i="6" s="1"/>
  <c r="P1076" i="6"/>
  <c r="Q1075" i="6"/>
  <c r="O1078" i="6" l="1"/>
  <c r="V1078" i="6" s="1"/>
  <c r="W1078" i="6" s="1"/>
  <c r="P1077" i="6"/>
  <c r="Q1076" i="6"/>
  <c r="O1079" i="6" l="1"/>
  <c r="V1079" i="6" s="1"/>
  <c r="W1079" i="6" s="1"/>
  <c r="P1078" i="6"/>
  <c r="Q1077" i="6"/>
  <c r="O1080" i="6" l="1"/>
  <c r="V1080" i="6" s="1"/>
  <c r="W1080" i="6" s="1"/>
  <c r="P1079" i="6"/>
  <c r="Q1078" i="6"/>
  <c r="O1081" i="6" l="1"/>
  <c r="V1081" i="6" s="1"/>
  <c r="W1081" i="6" s="1"/>
  <c r="P1080" i="6"/>
  <c r="Q1079" i="6"/>
  <c r="O1082" i="6" l="1"/>
  <c r="V1082" i="6" s="1"/>
  <c r="W1082" i="6" s="1"/>
  <c r="P1081" i="6"/>
  <c r="Q1080" i="6"/>
  <c r="O1083" i="6" l="1"/>
  <c r="V1083" i="6" s="1"/>
  <c r="W1083" i="6" s="1"/>
  <c r="P1082" i="6"/>
  <c r="Q1081" i="6"/>
  <c r="O1084" i="6" l="1"/>
  <c r="V1084" i="6" s="1"/>
  <c r="W1084" i="6" s="1"/>
  <c r="P1083" i="6"/>
  <c r="Q1082" i="6"/>
  <c r="O1085" i="6" l="1"/>
  <c r="V1085" i="6" s="1"/>
  <c r="W1085" i="6" s="1"/>
  <c r="P1084" i="6"/>
  <c r="Q1083" i="6"/>
  <c r="O1086" i="6" l="1"/>
  <c r="V1086" i="6" s="1"/>
  <c r="W1086" i="6" s="1"/>
  <c r="P1085" i="6"/>
  <c r="Q1084" i="6"/>
  <c r="O1087" i="6" l="1"/>
  <c r="V1087" i="6" s="1"/>
  <c r="W1087" i="6" s="1"/>
  <c r="P1086" i="6"/>
  <c r="Q1085" i="6"/>
  <c r="O1088" i="6" l="1"/>
  <c r="V1088" i="6" s="1"/>
  <c r="W1088" i="6" s="1"/>
  <c r="P1087" i="6"/>
  <c r="Q1086" i="6"/>
  <c r="P11" i="32" l="1"/>
  <c r="O1089" i="6"/>
  <c r="V1089" i="6" s="1"/>
  <c r="W1089" i="6" s="1"/>
  <c r="P1088" i="6"/>
  <c r="Q1087" i="6"/>
  <c r="O1090" i="6" l="1"/>
  <c r="V1090" i="6" s="1"/>
  <c r="W1090" i="6" s="1"/>
  <c r="P1089" i="6"/>
  <c r="Q1088" i="6"/>
  <c r="O1091" i="6" l="1"/>
  <c r="V1091" i="6" s="1"/>
  <c r="W1091" i="6" s="1"/>
  <c r="P1090" i="6"/>
  <c r="Q1089" i="6"/>
  <c r="O1092" i="6" l="1"/>
  <c r="V1092" i="6" s="1"/>
  <c r="W1092" i="6" s="1"/>
  <c r="P1091" i="6"/>
  <c r="Q1090" i="6"/>
  <c r="O1093" i="6" l="1"/>
  <c r="V1093" i="6" s="1"/>
  <c r="W1093" i="6" s="1"/>
  <c r="P1092" i="6"/>
  <c r="Q1091" i="6"/>
  <c r="O1094" i="6" l="1"/>
  <c r="V1094" i="6" s="1"/>
  <c r="W1094" i="6" s="1"/>
  <c r="P1093" i="6"/>
  <c r="Q1092" i="6"/>
  <c r="O1095" i="6" l="1"/>
  <c r="V1095" i="6" s="1"/>
  <c r="W1095" i="6" s="1"/>
  <c r="P1094" i="6"/>
  <c r="Q1093" i="6"/>
  <c r="O1096" i="6" l="1"/>
  <c r="V1096" i="6" s="1"/>
  <c r="W1096" i="6" s="1"/>
  <c r="P1095" i="6"/>
  <c r="Q1094" i="6"/>
  <c r="O1097" i="6" l="1"/>
  <c r="V1097" i="6" s="1"/>
  <c r="W1097" i="6" s="1"/>
  <c r="P1096" i="6"/>
  <c r="Q1095" i="6"/>
  <c r="O1098" i="6" l="1"/>
  <c r="V1098" i="6" s="1"/>
  <c r="W1098" i="6" s="1"/>
  <c r="Q1096" i="6"/>
  <c r="P1097" i="6"/>
  <c r="O1099" i="6" l="1"/>
  <c r="V1099" i="6" s="1"/>
  <c r="W1099" i="6" s="1"/>
  <c r="P1098" i="6"/>
  <c r="Q1097" i="6"/>
  <c r="O1100" i="6" l="1"/>
  <c r="V1100" i="6" s="1"/>
  <c r="W1100" i="6" s="1"/>
  <c r="P1099" i="6"/>
  <c r="Q1098" i="6"/>
  <c r="O1101" i="6" l="1"/>
  <c r="V1101" i="6" s="1"/>
  <c r="W1101" i="6" s="1"/>
  <c r="P1100" i="6"/>
  <c r="Q1099" i="6"/>
  <c r="O1102" i="6" l="1"/>
  <c r="V1102" i="6" s="1"/>
  <c r="W1102" i="6" s="1"/>
  <c r="P1101" i="6"/>
  <c r="Q1100" i="6"/>
  <c r="O1103" i="6" l="1"/>
  <c r="V1103" i="6" s="1"/>
  <c r="W1103" i="6" s="1"/>
  <c r="P1102" i="6"/>
  <c r="Q1101" i="6"/>
  <c r="O1104" i="6" l="1"/>
  <c r="V1104" i="6" s="1"/>
  <c r="W1104" i="6" s="1"/>
  <c r="P1103" i="6"/>
  <c r="Q1102" i="6"/>
  <c r="O1105" i="6" l="1"/>
  <c r="V1105" i="6" s="1"/>
  <c r="W1105" i="6" s="1"/>
  <c r="P1104" i="6"/>
  <c r="Q1103" i="6"/>
  <c r="O1106" i="6" l="1"/>
  <c r="V1106" i="6" s="1"/>
  <c r="W1106" i="6" s="1"/>
  <c r="P1105" i="6"/>
  <c r="Q1104" i="6"/>
  <c r="O1107" i="6" l="1"/>
  <c r="V1107" i="6" s="1"/>
  <c r="W1107" i="6" s="1"/>
  <c r="P1106" i="6"/>
  <c r="Q1105" i="6"/>
  <c r="O1108" i="6" l="1"/>
  <c r="V1108" i="6" s="1"/>
  <c r="W1108" i="6" s="1"/>
  <c r="P1107" i="6"/>
  <c r="Q1106" i="6"/>
  <c r="O1109" i="6" l="1"/>
  <c r="V1109" i="6" s="1"/>
  <c r="W1109" i="6" s="1"/>
  <c r="P1108" i="6"/>
  <c r="Q1107" i="6"/>
  <c r="O1110" i="6" l="1"/>
  <c r="V1110" i="6" s="1"/>
  <c r="W1110" i="6" s="1"/>
  <c r="P1109" i="6"/>
  <c r="Q1108" i="6"/>
  <c r="O1111" i="6" l="1"/>
  <c r="V1111" i="6" s="1"/>
  <c r="W1111" i="6" s="1"/>
  <c r="P1110" i="6"/>
  <c r="Q1109" i="6"/>
  <c r="O1112" i="6" l="1"/>
  <c r="V1112" i="6" s="1"/>
  <c r="W1112" i="6" s="1"/>
  <c r="P1111" i="6"/>
  <c r="Q1110" i="6"/>
  <c r="O1113" i="6" l="1"/>
  <c r="V1113" i="6" s="1"/>
  <c r="W1113" i="6" s="1"/>
  <c r="P1112" i="6"/>
  <c r="Q1111" i="6"/>
  <c r="O1114" i="6" l="1"/>
  <c r="V1114" i="6" s="1"/>
  <c r="W1114" i="6" s="1"/>
  <c r="P1113" i="6"/>
  <c r="Q1112" i="6"/>
  <c r="O1115" i="6" l="1"/>
  <c r="V1115" i="6" s="1"/>
  <c r="W1115" i="6" s="1"/>
  <c r="P1114" i="6"/>
  <c r="Q1113" i="6"/>
  <c r="O1116" i="6" l="1"/>
  <c r="V1116" i="6" s="1"/>
  <c r="W1116" i="6" s="1"/>
  <c r="P1115" i="6"/>
  <c r="Q1114" i="6"/>
  <c r="O1117" i="6" l="1"/>
  <c r="V1117" i="6" s="1"/>
  <c r="W1117" i="6" s="1"/>
  <c r="P1116" i="6"/>
  <c r="Q1115" i="6"/>
  <c r="O1118" i="6" l="1"/>
  <c r="V1118" i="6" s="1"/>
  <c r="W1118" i="6" s="1"/>
  <c r="P1117" i="6"/>
  <c r="Q1116" i="6"/>
  <c r="O1119" i="6" l="1"/>
  <c r="V1119" i="6" s="1"/>
  <c r="W1119" i="6" s="1"/>
  <c r="P1118" i="6"/>
  <c r="Q1117" i="6"/>
  <c r="O1120" i="6" l="1"/>
  <c r="V1120" i="6" s="1"/>
  <c r="W1120" i="6" s="1"/>
  <c r="P1119" i="6"/>
  <c r="Q1118" i="6"/>
  <c r="O1121" i="6" l="1"/>
  <c r="V1121" i="6" s="1"/>
  <c r="W1121" i="6" s="1"/>
  <c r="P1120" i="6"/>
  <c r="Q1119" i="6"/>
  <c r="O1122" i="6" l="1"/>
  <c r="V1122" i="6" s="1"/>
  <c r="W1122" i="6" s="1"/>
  <c r="P1121" i="6"/>
  <c r="Q1120" i="6"/>
  <c r="O1123" i="6" l="1"/>
  <c r="V1123" i="6" s="1"/>
  <c r="W1123" i="6" s="1"/>
  <c r="P1122" i="6"/>
  <c r="Q1121" i="6"/>
  <c r="O1124" i="6" l="1"/>
  <c r="V1124" i="6" s="1"/>
  <c r="W1124" i="6" s="1"/>
  <c r="P1123" i="6"/>
  <c r="Q1122" i="6"/>
  <c r="O1125" i="6" l="1"/>
  <c r="V1125" i="6" s="1"/>
  <c r="W1125" i="6" s="1"/>
  <c r="P1124" i="6"/>
  <c r="Q1123" i="6"/>
  <c r="O1126" i="6" l="1"/>
  <c r="V1126" i="6" s="1"/>
  <c r="W1126" i="6" s="1"/>
  <c r="P1125" i="6"/>
  <c r="Q1124" i="6"/>
  <c r="O1127" i="6" l="1"/>
  <c r="V1127" i="6" s="1"/>
  <c r="W1127" i="6" s="1"/>
  <c r="P1126" i="6"/>
  <c r="Q1125" i="6"/>
  <c r="O1128" i="6" l="1"/>
  <c r="V1128" i="6" s="1"/>
  <c r="W1128" i="6" s="1"/>
  <c r="P1127" i="6"/>
  <c r="Q1126" i="6"/>
  <c r="O1129" i="6" l="1"/>
  <c r="V1129" i="6" s="1"/>
  <c r="W1129" i="6" s="1"/>
  <c r="P1128" i="6"/>
  <c r="Q1127" i="6"/>
  <c r="O1130" i="6" l="1"/>
  <c r="V1130" i="6" s="1"/>
  <c r="W1130" i="6" s="1"/>
  <c r="P1129" i="6"/>
  <c r="Q1128" i="6"/>
  <c r="O1131" i="6" l="1"/>
  <c r="V1131" i="6" s="1"/>
  <c r="W1131" i="6" s="1"/>
  <c r="P1130" i="6"/>
  <c r="Q1129" i="6"/>
  <c r="O1132" i="6" l="1"/>
  <c r="V1132" i="6" s="1"/>
  <c r="W1132" i="6" s="1"/>
  <c r="P1131" i="6"/>
  <c r="Q1130" i="6"/>
  <c r="O1133" i="6" l="1"/>
  <c r="V1133" i="6" s="1"/>
  <c r="W1133" i="6" s="1"/>
  <c r="P1132" i="6"/>
  <c r="Q1131" i="6"/>
  <c r="O1134" i="6" l="1"/>
  <c r="V1134" i="6" s="1"/>
  <c r="W1134" i="6" s="1"/>
  <c r="P1133" i="6"/>
  <c r="Q1132" i="6"/>
  <c r="O1135" i="6" l="1"/>
  <c r="V1135" i="6" s="1"/>
  <c r="W1135" i="6" s="1"/>
  <c r="P1134" i="6"/>
  <c r="Q1133" i="6"/>
  <c r="O1136" i="6" l="1"/>
  <c r="V1136" i="6" s="1"/>
  <c r="W1136" i="6" s="1"/>
  <c r="P1135" i="6"/>
  <c r="Q1134" i="6"/>
  <c r="O1137" i="6" l="1"/>
  <c r="V1137" i="6" s="1"/>
  <c r="W1137" i="6" s="1"/>
  <c r="P1136" i="6"/>
  <c r="Q1135" i="6"/>
  <c r="O1138" i="6" l="1"/>
  <c r="V1138" i="6" s="1"/>
  <c r="W1138" i="6" s="1"/>
  <c r="P1137" i="6"/>
  <c r="Q1136" i="6"/>
  <c r="O1139" i="6" l="1"/>
  <c r="V1139" i="6" s="1"/>
  <c r="W1139" i="6" s="1"/>
  <c r="P1138" i="6"/>
  <c r="Q1137" i="6"/>
  <c r="O1140" i="6" l="1"/>
  <c r="V1140" i="6" s="1"/>
  <c r="W1140" i="6" s="1"/>
  <c r="P1139" i="6"/>
  <c r="Q1138" i="6"/>
  <c r="O1141" i="6" l="1"/>
  <c r="V1141" i="6" s="1"/>
  <c r="W1141" i="6" s="1"/>
  <c r="P1140" i="6"/>
  <c r="Q1139" i="6"/>
  <c r="O1142" i="6" l="1"/>
  <c r="V1142" i="6" s="1"/>
  <c r="W1142" i="6" s="1"/>
  <c r="P1141" i="6"/>
  <c r="Q1140" i="6"/>
  <c r="O1143" i="6" l="1"/>
  <c r="V1143" i="6" s="1"/>
  <c r="W1143" i="6" s="1"/>
  <c r="P1142" i="6"/>
  <c r="Q1141" i="6"/>
  <c r="O1144" i="6" l="1"/>
  <c r="V1144" i="6" s="1"/>
  <c r="W1144" i="6" s="1"/>
  <c r="P1143" i="6"/>
  <c r="Q1142" i="6"/>
  <c r="O1145" i="6" l="1"/>
  <c r="V1145" i="6" s="1"/>
  <c r="W1145" i="6" s="1"/>
  <c r="P1144" i="6"/>
  <c r="Q1143" i="6"/>
  <c r="O1146" i="6" l="1"/>
  <c r="V1146" i="6" s="1"/>
  <c r="W1146" i="6" s="1"/>
  <c r="P1145" i="6"/>
  <c r="Q1144" i="6"/>
  <c r="O1147" i="6" l="1"/>
  <c r="V1147" i="6" s="1"/>
  <c r="W1147" i="6" s="1"/>
  <c r="P1146" i="6"/>
  <c r="Q1145" i="6"/>
  <c r="O1148" i="6" l="1"/>
  <c r="V1148" i="6" s="1"/>
  <c r="W1148" i="6" s="1"/>
  <c r="P1147" i="6"/>
  <c r="Q1146" i="6"/>
  <c r="O1149" i="6" l="1"/>
  <c r="V1149" i="6" s="1"/>
  <c r="W1149" i="6" s="1"/>
  <c r="P1148" i="6"/>
  <c r="Q1147" i="6"/>
  <c r="O1150" i="6" l="1"/>
  <c r="V1150" i="6" s="1"/>
  <c r="W1150" i="6" s="1"/>
  <c r="P1149" i="6"/>
  <c r="Q1148" i="6"/>
  <c r="O1151" i="6" l="1"/>
  <c r="V1151" i="6" s="1"/>
  <c r="W1151" i="6" s="1"/>
  <c r="P1150" i="6"/>
  <c r="Q1149" i="6"/>
  <c r="O1152" i="6" l="1"/>
  <c r="V1152" i="6" s="1"/>
  <c r="W1152" i="6" s="1"/>
  <c r="P1151" i="6"/>
  <c r="Q1150" i="6"/>
  <c r="O1153" i="6" l="1"/>
  <c r="V1153" i="6" s="1"/>
  <c r="W1153" i="6" s="1"/>
  <c r="P1152" i="6"/>
  <c r="Q1151" i="6"/>
  <c r="O1154" i="6" l="1"/>
  <c r="V1154" i="6" s="1"/>
  <c r="W1154" i="6" s="1"/>
  <c r="P1153" i="6"/>
  <c r="Q1152" i="6"/>
  <c r="O1155" i="6" l="1"/>
  <c r="V1155" i="6" s="1"/>
  <c r="W1155" i="6" s="1"/>
  <c r="P1154" i="6"/>
  <c r="Q1153" i="6"/>
  <c r="O1156" i="6" l="1"/>
  <c r="V1156" i="6" s="1"/>
  <c r="W1156" i="6" s="1"/>
  <c r="P1155" i="6"/>
  <c r="Q1154" i="6"/>
  <c r="O1157" i="6" l="1"/>
  <c r="V1157" i="6" s="1"/>
  <c r="W1157" i="6" s="1"/>
  <c r="P1156" i="6"/>
  <c r="Q1155" i="6"/>
  <c r="O1158" i="6" l="1"/>
  <c r="V1158" i="6" s="1"/>
  <c r="W1158" i="6" s="1"/>
  <c r="P1157" i="6"/>
  <c r="Q1156" i="6"/>
  <c r="O1159" i="6" l="1"/>
  <c r="V1159" i="6" s="1"/>
  <c r="W1159" i="6" s="1"/>
  <c r="P1158" i="6"/>
  <c r="Q1157" i="6"/>
  <c r="O1160" i="6" l="1"/>
  <c r="V1160" i="6" s="1"/>
  <c r="W1160" i="6" s="1"/>
  <c r="P1159" i="6"/>
  <c r="Q1158" i="6"/>
  <c r="O1161" i="6" l="1"/>
  <c r="V1161" i="6" s="1"/>
  <c r="W1161" i="6" s="1"/>
  <c r="P1160" i="6"/>
  <c r="Q1159" i="6"/>
  <c r="O1162" i="6" l="1"/>
  <c r="V1162" i="6" s="1"/>
  <c r="W1162" i="6" s="1"/>
  <c r="P1161" i="6"/>
  <c r="Q1160" i="6"/>
  <c r="O1163" i="6" l="1"/>
  <c r="V1163" i="6" s="1"/>
  <c r="W1163" i="6" s="1"/>
  <c r="P1162" i="6"/>
  <c r="Q1161" i="6"/>
  <c r="O1164" i="6" l="1"/>
  <c r="V1164" i="6" s="1"/>
  <c r="W1164" i="6" s="1"/>
  <c r="P1163" i="6"/>
  <c r="Q1162" i="6"/>
  <c r="O1165" i="6" l="1"/>
  <c r="V1165" i="6" s="1"/>
  <c r="W1165" i="6" s="1"/>
  <c r="P1164" i="6"/>
  <c r="Q1163" i="6"/>
  <c r="O1166" i="6" l="1"/>
  <c r="V1166" i="6" s="1"/>
  <c r="W1166" i="6" s="1"/>
  <c r="P1165" i="6"/>
  <c r="Q1164" i="6"/>
  <c r="O1167" i="6" l="1"/>
  <c r="V1167" i="6" s="1"/>
  <c r="W1167" i="6" s="1"/>
  <c r="P1166" i="6"/>
  <c r="Q1165" i="6"/>
  <c r="O1168" i="6" l="1"/>
  <c r="V1168" i="6" s="1"/>
  <c r="W1168" i="6" s="1"/>
  <c r="P1167" i="6"/>
  <c r="Q1166" i="6"/>
  <c r="O1169" i="6" l="1"/>
  <c r="V1169" i="6" s="1"/>
  <c r="W1169" i="6" s="1"/>
  <c r="P1168" i="6"/>
  <c r="Q1167" i="6"/>
  <c r="O1170" i="6" l="1"/>
  <c r="V1170" i="6" s="1"/>
  <c r="W1170" i="6" s="1"/>
  <c r="P1169" i="6"/>
  <c r="Q1168" i="6"/>
  <c r="O1171" i="6" l="1"/>
  <c r="V1171" i="6" s="1"/>
  <c r="W1171" i="6" s="1"/>
  <c r="P1170" i="6"/>
  <c r="Q1169" i="6"/>
  <c r="O1172" i="6" l="1"/>
  <c r="V1172" i="6" s="1"/>
  <c r="W1172" i="6" s="1"/>
  <c r="P1171" i="6"/>
  <c r="Q1170" i="6"/>
  <c r="O1173" i="6" l="1"/>
  <c r="V1173" i="6" s="1"/>
  <c r="W1173" i="6" s="1"/>
  <c r="P1172" i="6"/>
  <c r="Q1171" i="6"/>
  <c r="O1174" i="6" l="1"/>
  <c r="V1174" i="6" s="1"/>
  <c r="W1174" i="6" s="1"/>
  <c r="P1173" i="6"/>
  <c r="Q1172" i="6"/>
  <c r="O1175" i="6" l="1"/>
  <c r="V1175" i="6" s="1"/>
  <c r="W1175" i="6" s="1"/>
  <c r="P1174" i="6"/>
  <c r="Q1173" i="6"/>
  <c r="O1176" i="6" l="1"/>
  <c r="V1176" i="6" s="1"/>
  <c r="W1176" i="6" s="1"/>
  <c r="P1175" i="6"/>
  <c r="Q1174" i="6"/>
  <c r="O1177" i="6" l="1"/>
  <c r="V1177" i="6" s="1"/>
  <c r="W1177" i="6" s="1"/>
  <c r="P1176" i="6"/>
  <c r="Q1175" i="6"/>
  <c r="O1178" i="6" l="1"/>
  <c r="V1178" i="6" s="1"/>
  <c r="W1178" i="6" s="1"/>
  <c r="P1177" i="6"/>
  <c r="Q1176" i="6"/>
  <c r="O1179" i="6" l="1"/>
  <c r="V1179" i="6" s="1"/>
  <c r="W1179" i="6" s="1"/>
  <c r="P1178" i="6"/>
  <c r="Q1177" i="6"/>
  <c r="O1180" i="6" l="1"/>
  <c r="V1180" i="6" s="1"/>
  <c r="W1180" i="6" s="1"/>
  <c r="P1179" i="6"/>
  <c r="Q1178" i="6"/>
  <c r="O1181" i="6" l="1"/>
  <c r="V1181" i="6" s="1"/>
  <c r="W1181" i="6" s="1"/>
  <c r="P1180" i="6"/>
  <c r="Q1179" i="6"/>
  <c r="O1182" i="6" l="1"/>
  <c r="V1182" i="6" s="1"/>
  <c r="W1182" i="6" s="1"/>
  <c r="P1181" i="6"/>
  <c r="Q1180" i="6"/>
  <c r="O1183" i="6" l="1"/>
  <c r="V1183" i="6" s="1"/>
  <c r="W1183" i="6" s="1"/>
  <c r="P1182" i="6"/>
  <c r="Q1181" i="6"/>
  <c r="O1184" i="6" l="1"/>
  <c r="V1184" i="6" s="1"/>
  <c r="W1184" i="6" s="1"/>
  <c r="P1183" i="6"/>
  <c r="Q1182" i="6"/>
  <c r="O1185" i="6" l="1"/>
  <c r="V1185" i="6" s="1"/>
  <c r="W1185" i="6" s="1"/>
  <c r="P1184" i="6"/>
  <c r="Q1183" i="6"/>
  <c r="O1186" i="6" l="1"/>
  <c r="V1186" i="6" s="1"/>
  <c r="W1186" i="6" s="1"/>
  <c r="P1185" i="6"/>
  <c r="Q1184" i="6"/>
  <c r="O1187" i="6" l="1"/>
  <c r="V1187" i="6" s="1"/>
  <c r="W1187" i="6" s="1"/>
  <c r="P1186" i="6"/>
  <c r="Q1185" i="6"/>
  <c r="O1188" i="6" l="1"/>
  <c r="V1188" i="6" s="1"/>
  <c r="W1188" i="6" s="1"/>
  <c r="P1187" i="6"/>
  <c r="Q1186" i="6"/>
  <c r="O1189" i="6" l="1"/>
  <c r="V1189" i="6" s="1"/>
  <c r="W1189" i="6" s="1"/>
  <c r="P1188" i="6"/>
  <c r="Q1187" i="6"/>
  <c r="O1190" i="6" l="1"/>
  <c r="V1190" i="6" s="1"/>
  <c r="W1190" i="6" s="1"/>
  <c r="P1189" i="6"/>
  <c r="Q1188" i="6"/>
  <c r="O1191" i="6" l="1"/>
  <c r="V1191" i="6" s="1"/>
  <c r="W1191" i="6" s="1"/>
  <c r="P1190" i="6"/>
  <c r="Q1189" i="6"/>
  <c r="O1192" i="6" l="1"/>
  <c r="V1192" i="6" s="1"/>
  <c r="W1192" i="6" s="1"/>
  <c r="P1191" i="6"/>
  <c r="Q1190" i="6"/>
  <c r="O1193" i="6" l="1"/>
  <c r="V1193" i="6" s="1"/>
  <c r="W1193" i="6" s="1"/>
  <c r="P1192" i="6"/>
  <c r="Q1191" i="6"/>
  <c r="O1194" i="6" l="1"/>
  <c r="V1194" i="6" s="1"/>
  <c r="W1194" i="6" s="1"/>
  <c r="P1193" i="6"/>
  <c r="Q1192" i="6"/>
  <c r="O1195" i="6" l="1"/>
  <c r="V1195" i="6" s="1"/>
  <c r="W1195" i="6" s="1"/>
  <c r="P1194" i="6"/>
  <c r="Q1193" i="6"/>
  <c r="O1196" i="6" l="1"/>
  <c r="V1196" i="6" s="1"/>
  <c r="W1196" i="6" s="1"/>
  <c r="P1195" i="6"/>
  <c r="Q1194" i="6"/>
  <c r="O1197" i="6" l="1"/>
  <c r="V1197" i="6" s="1"/>
  <c r="W1197" i="6" s="1"/>
  <c r="P1196" i="6"/>
  <c r="Q1195" i="6"/>
  <c r="O1198" i="6" l="1"/>
  <c r="V1198" i="6" s="1"/>
  <c r="W1198" i="6" s="1"/>
  <c r="P1197" i="6"/>
  <c r="Q1196" i="6"/>
  <c r="O1199" i="6" l="1"/>
  <c r="V1199" i="6" s="1"/>
  <c r="W1199" i="6" s="1"/>
  <c r="P1198" i="6"/>
  <c r="Q1197" i="6"/>
  <c r="O1200" i="6" l="1"/>
  <c r="V1200" i="6" s="1"/>
  <c r="W1200" i="6" s="1"/>
  <c r="P1199" i="6"/>
  <c r="Q1198" i="6"/>
  <c r="O1201" i="6" l="1"/>
  <c r="V1201" i="6" s="1"/>
  <c r="W1201" i="6" s="1"/>
  <c r="P1200" i="6"/>
  <c r="Q1199" i="6"/>
  <c r="O1202" i="6" l="1"/>
  <c r="V1202" i="6" s="1"/>
  <c r="W1202" i="6" s="1"/>
  <c r="P1201" i="6"/>
  <c r="Q1200" i="6"/>
  <c r="O1203" i="6" l="1"/>
  <c r="V1203" i="6" s="1"/>
  <c r="W1203" i="6" s="1"/>
  <c r="P1202" i="6"/>
  <c r="Q1201" i="6"/>
  <c r="O1204" i="6" l="1"/>
  <c r="V1204" i="6" s="1"/>
  <c r="W1204" i="6" s="1"/>
  <c r="P1203" i="6"/>
  <c r="Q1202" i="6"/>
  <c r="O1205" i="6" l="1"/>
  <c r="V1205" i="6" s="1"/>
  <c r="W1205" i="6" s="1"/>
  <c r="P1204" i="6"/>
  <c r="Q1203" i="6"/>
  <c r="O1206" i="6" l="1"/>
  <c r="V1206" i="6" s="1"/>
  <c r="W1206" i="6" s="1"/>
  <c r="P1205" i="6"/>
  <c r="Q1204" i="6"/>
  <c r="O1207" i="6" l="1"/>
  <c r="V1207" i="6" s="1"/>
  <c r="W1207" i="6" s="1"/>
  <c r="P1206" i="6"/>
  <c r="Q1205" i="6"/>
  <c r="O1208" i="6" l="1"/>
  <c r="V1208" i="6" s="1"/>
  <c r="W1208" i="6" s="1"/>
  <c r="P1207" i="6"/>
  <c r="Q1206" i="6"/>
  <c r="O1209" i="6" l="1"/>
  <c r="V1209" i="6" s="1"/>
  <c r="W1209" i="6" s="1"/>
  <c r="P1208" i="6"/>
  <c r="Q1207" i="6"/>
  <c r="O1210" i="6" l="1"/>
  <c r="V1210" i="6" s="1"/>
  <c r="W1210" i="6" s="1"/>
  <c r="P1209" i="6"/>
  <c r="Q1208" i="6"/>
  <c r="O1211" i="6" l="1"/>
  <c r="V1211" i="6" s="1"/>
  <c r="W1211" i="6" s="1"/>
  <c r="P1210" i="6"/>
  <c r="Q1209" i="6"/>
  <c r="O1212" i="6" l="1"/>
  <c r="V1212" i="6" s="1"/>
  <c r="W1212" i="6" s="1"/>
  <c r="P1211" i="6"/>
  <c r="Q1210" i="6"/>
  <c r="O1213" i="6" l="1"/>
  <c r="V1213" i="6" s="1"/>
  <c r="W1213" i="6" s="1"/>
  <c r="P1212" i="6"/>
  <c r="Q1211" i="6"/>
  <c r="O1214" i="6" l="1"/>
  <c r="V1214" i="6" s="1"/>
  <c r="W1214" i="6" s="1"/>
  <c r="Q1212" i="6"/>
  <c r="P1213" i="6"/>
  <c r="O1215" i="6" l="1"/>
  <c r="V1215" i="6" s="1"/>
  <c r="W1215" i="6" s="1"/>
  <c r="P1214" i="6"/>
  <c r="Q1213" i="6"/>
  <c r="O1216" i="6" l="1"/>
  <c r="V1216" i="6" s="1"/>
  <c r="W1216" i="6" s="1"/>
  <c r="P1215" i="6"/>
  <c r="Q1214" i="6"/>
  <c r="O1217" i="6" l="1"/>
  <c r="V1217" i="6" s="1"/>
  <c r="W1217" i="6" s="1"/>
  <c r="P1216" i="6"/>
  <c r="Q1215" i="6"/>
  <c r="O1218" i="6" l="1"/>
  <c r="V1218" i="6" s="1"/>
  <c r="W1218" i="6" s="1"/>
  <c r="P1217" i="6"/>
  <c r="Q1216" i="6"/>
  <c r="O1219" i="6" l="1"/>
  <c r="V1219" i="6" s="1"/>
  <c r="W1219" i="6" s="1"/>
  <c r="P1218" i="6"/>
  <c r="Q1217" i="6"/>
  <c r="O1220" i="6" l="1"/>
  <c r="V1220" i="6" s="1"/>
  <c r="W1220" i="6" s="1"/>
  <c r="P1219" i="6"/>
  <c r="Q1218" i="6"/>
  <c r="O1221" i="6" l="1"/>
  <c r="V1221" i="6" s="1"/>
  <c r="W1221" i="6" s="1"/>
  <c r="Q1219" i="6"/>
  <c r="P1220" i="6"/>
  <c r="O1222" i="6" l="1"/>
  <c r="V1222" i="6" s="1"/>
  <c r="W1222" i="6" s="1"/>
  <c r="P1221" i="6"/>
  <c r="Q1220" i="6"/>
  <c r="O1223" i="6" l="1"/>
  <c r="V1223" i="6" s="1"/>
  <c r="W1223" i="6" s="1"/>
  <c r="P1222" i="6"/>
  <c r="Q1221" i="6"/>
  <c r="O1224" i="6" l="1"/>
  <c r="V1224" i="6" s="1"/>
  <c r="W1224" i="6" s="1"/>
  <c r="P1223" i="6"/>
  <c r="Q1222" i="6"/>
  <c r="O1225" i="6" l="1"/>
  <c r="V1225" i="6" s="1"/>
  <c r="W1225" i="6" s="1"/>
  <c r="P1224" i="6"/>
  <c r="Q1223" i="6"/>
  <c r="O1226" i="6" l="1"/>
  <c r="V1226" i="6" s="1"/>
  <c r="W1226" i="6" s="1"/>
  <c r="Q1224" i="6"/>
  <c r="P1225" i="6"/>
  <c r="O1227" i="6" l="1"/>
  <c r="V1227" i="6" s="1"/>
  <c r="W1227" i="6" s="1"/>
  <c r="P1226" i="6"/>
  <c r="Q1225" i="6"/>
  <c r="O1228" i="6" l="1"/>
  <c r="V1228" i="6" s="1"/>
  <c r="W1228" i="6" s="1"/>
  <c r="Q1226" i="6"/>
  <c r="P1227" i="6"/>
  <c r="O1229" i="6" l="1"/>
  <c r="V1229" i="6" s="1"/>
  <c r="W1229" i="6" s="1"/>
  <c r="Q1227" i="6"/>
  <c r="P1228" i="6"/>
  <c r="O1230" i="6" l="1"/>
  <c r="V1230" i="6" s="1"/>
  <c r="W1230" i="6" s="1"/>
  <c r="P1229" i="6"/>
  <c r="Q1228" i="6"/>
  <c r="O1231" i="6" l="1"/>
  <c r="V1231" i="6" s="1"/>
  <c r="W1231" i="6" s="1"/>
  <c r="Q1229" i="6"/>
  <c r="P1230" i="6"/>
  <c r="O1232" i="6" l="1"/>
  <c r="V1232" i="6" s="1"/>
  <c r="W1232" i="6" s="1"/>
  <c r="P1231" i="6"/>
  <c r="Q1230" i="6"/>
  <c r="O1233" i="6" l="1"/>
  <c r="V1233" i="6" s="1"/>
  <c r="W1233" i="6" s="1"/>
  <c r="P1232" i="6"/>
  <c r="Q1231" i="6"/>
  <c r="O1234" i="6" l="1"/>
  <c r="V1234" i="6" s="1"/>
  <c r="W1234" i="6" s="1"/>
  <c r="Q1232" i="6"/>
  <c r="P1233" i="6"/>
  <c r="O1235" i="6" l="1"/>
  <c r="V1235" i="6" s="1"/>
  <c r="W1235" i="6" s="1"/>
  <c r="Q1233" i="6"/>
  <c r="P1234" i="6"/>
  <c r="O1236" i="6" l="1"/>
  <c r="V1236" i="6" s="1"/>
  <c r="W1236" i="6" s="1"/>
  <c r="Q1234" i="6"/>
  <c r="P1235" i="6"/>
  <c r="O1237" i="6" l="1"/>
  <c r="V1237" i="6" s="1"/>
  <c r="W1237" i="6" s="1"/>
  <c r="Q1235" i="6"/>
  <c r="P1236" i="6"/>
  <c r="O1238" i="6" l="1"/>
  <c r="V1238" i="6" s="1"/>
  <c r="W1238" i="6" s="1"/>
  <c r="Q1236" i="6"/>
  <c r="P1237" i="6"/>
  <c r="O1239" i="6" l="1"/>
  <c r="V1239" i="6" s="1"/>
  <c r="W1239" i="6" s="1"/>
  <c r="Q1237" i="6"/>
  <c r="P1238" i="6"/>
  <c r="O1240" i="6" l="1"/>
  <c r="V1240" i="6" s="1"/>
  <c r="W1240" i="6" s="1"/>
  <c r="Q1238" i="6"/>
  <c r="P1239" i="6"/>
  <c r="O1241" i="6" l="1"/>
  <c r="V1241" i="6" s="1"/>
  <c r="W1241" i="6" s="1"/>
  <c r="P1240" i="6"/>
  <c r="Q1239" i="6"/>
  <c r="O1242" i="6" l="1"/>
  <c r="V1242" i="6" s="1"/>
  <c r="W1242" i="6" s="1"/>
  <c r="Q1240" i="6"/>
  <c r="P1241" i="6"/>
  <c r="O1243" i="6" l="1"/>
  <c r="V1243" i="6" s="1"/>
  <c r="W1243" i="6" s="1"/>
  <c r="Q1241" i="6"/>
  <c r="P1242" i="6"/>
  <c r="O1244" i="6" l="1"/>
  <c r="V1244" i="6" s="1"/>
  <c r="W1244" i="6" s="1"/>
  <c r="P1243" i="6"/>
  <c r="Q1242" i="6"/>
  <c r="O1245" i="6" l="1"/>
  <c r="V1245" i="6" s="1"/>
  <c r="W1245" i="6" s="1"/>
  <c r="Q1243" i="6"/>
  <c r="P1244" i="6"/>
  <c r="O1246" i="6" l="1"/>
  <c r="V1246" i="6" s="1"/>
  <c r="W1246" i="6" s="1"/>
  <c r="Q1244" i="6"/>
  <c r="P1245" i="6"/>
  <c r="O1247" i="6" l="1"/>
  <c r="V1247" i="6" s="1"/>
  <c r="W1247" i="6" s="1"/>
  <c r="Q1245" i="6"/>
  <c r="P1246" i="6"/>
  <c r="O1248" i="6" l="1"/>
  <c r="V1248" i="6" s="1"/>
  <c r="W1248" i="6" s="1"/>
  <c r="P1247" i="6"/>
  <c r="Q1246" i="6"/>
  <c r="O1249" i="6" l="1"/>
  <c r="V1249" i="6" s="1"/>
  <c r="W1249" i="6" s="1"/>
  <c r="P1248" i="6"/>
  <c r="Q1247" i="6"/>
  <c r="O1250" i="6" l="1"/>
  <c r="V1250" i="6" s="1"/>
  <c r="W1250" i="6" s="1"/>
  <c r="Q1248" i="6"/>
  <c r="P1249" i="6"/>
  <c r="O1251" i="6" l="1"/>
  <c r="V1251" i="6" s="1"/>
  <c r="W1251" i="6" s="1"/>
  <c r="Q1249" i="6"/>
  <c r="P1250" i="6"/>
  <c r="O1252" i="6" l="1"/>
  <c r="V1252" i="6" s="1"/>
  <c r="W1252" i="6" s="1"/>
  <c r="P1251" i="6"/>
  <c r="Q1250" i="6"/>
  <c r="O1253" i="6" l="1"/>
  <c r="V1253" i="6" s="1"/>
  <c r="W1253" i="6" s="1"/>
  <c r="P1252" i="6"/>
  <c r="Q1251" i="6"/>
  <c r="O1254" i="6" l="1"/>
  <c r="V1254" i="6" s="1"/>
  <c r="W1254" i="6" s="1"/>
  <c r="Q1252" i="6"/>
  <c r="P1253" i="6"/>
  <c r="O1255" i="6" l="1"/>
  <c r="V1255" i="6" s="1"/>
  <c r="W1255" i="6" s="1"/>
  <c r="P1254" i="6"/>
  <c r="Q1253" i="6"/>
  <c r="O1256" i="6" l="1"/>
  <c r="V1256" i="6" s="1"/>
  <c r="W1256" i="6" s="1"/>
  <c r="P1255" i="6"/>
  <c r="Q1254" i="6"/>
  <c r="O1257" i="6" l="1"/>
  <c r="V1257" i="6" s="1"/>
  <c r="W1257" i="6" s="1"/>
  <c r="P1256" i="6"/>
  <c r="Q1255" i="6"/>
  <c r="O1258" i="6" l="1"/>
  <c r="V1258" i="6" s="1"/>
  <c r="W1258" i="6" s="1"/>
  <c r="Q1256" i="6"/>
  <c r="P1257" i="6"/>
  <c r="O1259" i="6" l="1"/>
  <c r="V1259" i="6" s="1"/>
  <c r="W1259" i="6" s="1"/>
  <c r="P1258" i="6"/>
  <c r="Q1257" i="6"/>
  <c r="O1260" i="6" l="1"/>
  <c r="V1260" i="6" s="1"/>
  <c r="W1260" i="6" s="1"/>
  <c r="P1259" i="6"/>
  <c r="Q1258" i="6"/>
  <c r="O1261" i="6" l="1"/>
  <c r="V1261" i="6" s="1"/>
  <c r="W1261" i="6" s="1"/>
  <c r="P1260" i="6"/>
  <c r="Q1259" i="6"/>
  <c r="O1262" i="6" l="1"/>
  <c r="V1262" i="6" s="1"/>
  <c r="W1262" i="6" s="1"/>
  <c r="P1261" i="6"/>
  <c r="Q1260" i="6"/>
  <c r="O1263" i="6" l="1"/>
  <c r="V1263" i="6" s="1"/>
  <c r="W1263" i="6" s="1"/>
  <c r="P1262" i="6"/>
  <c r="Q1261" i="6"/>
  <c r="O1264" i="6" l="1"/>
  <c r="V1264" i="6" s="1"/>
  <c r="W1264" i="6" s="1"/>
  <c r="P1263" i="6"/>
  <c r="Q1262" i="6"/>
  <c r="O1265" i="6" l="1"/>
  <c r="V1265" i="6" s="1"/>
  <c r="W1265" i="6" s="1"/>
  <c r="P1264" i="6"/>
  <c r="Q1263" i="6"/>
  <c r="O1266" i="6" l="1"/>
  <c r="V1266" i="6" s="1"/>
  <c r="W1266" i="6" s="1"/>
  <c r="P1265" i="6"/>
  <c r="Q1264" i="6"/>
  <c r="O1267" i="6" l="1"/>
  <c r="V1267" i="6" s="1"/>
  <c r="W1267" i="6" s="1"/>
  <c r="P1266" i="6"/>
  <c r="Q1265" i="6"/>
  <c r="O1268" i="6" l="1"/>
  <c r="V1268" i="6" s="1"/>
  <c r="W1268" i="6" s="1"/>
  <c r="P1267" i="6"/>
  <c r="Q1266" i="6"/>
  <c r="O1269" i="6" l="1"/>
  <c r="V1269" i="6" s="1"/>
  <c r="W1269" i="6" s="1"/>
  <c r="P1268" i="6"/>
  <c r="Q1267" i="6"/>
  <c r="O1270" i="6" l="1"/>
  <c r="V1270" i="6" s="1"/>
  <c r="W1270" i="6" s="1"/>
  <c r="P1269" i="6"/>
  <c r="Q1268" i="6"/>
  <c r="O1271" i="6" l="1"/>
  <c r="V1271" i="6" s="1"/>
  <c r="W1271" i="6" s="1"/>
  <c r="P1270" i="6"/>
  <c r="Q1269" i="6"/>
  <c r="O1272" i="6" l="1"/>
  <c r="V1272" i="6" s="1"/>
  <c r="W1272" i="6" s="1"/>
  <c r="P1271" i="6"/>
  <c r="Q1270" i="6"/>
  <c r="O1273" i="6" l="1"/>
  <c r="V1273" i="6" s="1"/>
  <c r="W1273" i="6" s="1"/>
  <c r="P1272" i="6"/>
  <c r="Q1271" i="6"/>
  <c r="O1274" i="6" l="1"/>
  <c r="V1274" i="6" s="1"/>
  <c r="W1274" i="6" s="1"/>
  <c r="P1273" i="6"/>
  <c r="Q1272" i="6"/>
  <c r="O1275" i="6" l="1"/>
  <c r="V1275" i="6" s="1"/>
  <c r="W1275" i="6" s="1"/>
  <c r="P1274" i="6"/>
  <c r="Q1273" i="6"/>
  <c r="O1276" i="6" l="1"/>
  <c r="V1276" i="6" s="1"/>
  <c r="W1276" i="6" s="1"/>
  <c r="P1275" i="6"/>
  <c r="Q1274" i="6"/>
  <c r="O1277" i="6" l="1"/>
  <c r="V1277" i="6" s="1"/>
  <c r="W1277" i="6" s="1"/>
  <c r="P1276" i="6"/>
  <c r="Q1275" i="6"/>
  <c r="O1278" i="6" l="1"/>
  <c r="V1278" i="6" s="1"/>
  <c r="W1278" i="6" s="1"/>
  <c r="P1277" i="6"/>
  <c r="Q1276" i="6"/>
  <c r="O1279" i="6" l="1"/>
  <c r="V1279" i="6" s="1"/>
  <c r="W1279" i="6" s="1"/>
  <c r="P1278" i="6"/>
  <c r="Q1277" i="6"/>
  <c r="O1280" i="6" l="1"/>
  <c r="V1280" i="6" s="1"/>
  <c r="W1280" i="6" s="1"/>
  <c r="P1279" i="6"/>
  <c r="Q1278" i="6"/>
  <c r="O1281" i="6" l="1"/>
  <c r="V1281" i="6" s="1"/>
  <c r="W1281" i="6" s="1"/>
  <c r="P1280" i="6"/>
  <c r="Q1279" i="6"/>
  <c r="O1282" i="6" l="1"/>
  <c r="V1282" i="6" s="1"/>
  <c r="W1282" i="6" s="1"/>
  <c r="P1281" i="6"/>
  <c r="Q1280" i="6"/>
  <c r="O1283" i="6" l="1"/>
  <c r="V1283" i="6" s="1"/>
  <c r="W1283" i="6" s="1"/>
  <c r="P1282" i="6"/>
  <c r="Q1281" i="6"/>
  <c r="O1284" i="6" l="1"/>
  <c r="V1284" i="6" s="1"/>
  <c r="W1284" i="6" s="1"/>
  <c r="P1283" i="6"/>
  <c r="Q1282" i="6"/>
  <c r="O1285" i="6" l="1"/>
  <c r="V1285" i="6" s="1"/>
  <c r="W1285" i="6" s="1"/>
  <c r="P1284" i="6"/>
  <c r="Q1283" i="6"/>
  <c r="O1286" i="6" l="1"/>
  <c r="V1286" i="6" s="1"/>
  <c r="W1286" i="6" s="1"/>
  <c r="P1285" i="6"/>
  <c r="Q1284" i="6"/>
  <c r="O1287" i="6" l="1"/>
  <c r="V1287" i="6" s="1"/>
  <c r="W1287" i="6" s="1"/>
  <c r="P1286" i="6"/>
  <c r="Q1285" i="6"/>
  <c r="O1288" i="6" l="1"/>
  <c r="V1288" i="6" s="1"/>
  <c r="W1288" i="6" s="1"/>
  <c r="P1287" i="6"/>
  <c r="Q1286" i="6"/>
  <c r="O1289" i="6" l="1"/>
  <c r="V1289" i="6" s="1"/>
  <c r="W1289" i="6" s="1"/>
  <c r="P1288" i="6"/>
  <c r="Q1287" i="6"/>
  <c r="O1290" i="6" l="1"/>
  <c r="V1290" i="6" s="1"/>
  <c r="W1290" i="6" s="1"/>
  <c r="P1289" i="6"/>
  <c r="Q1288" i="6"/>
  <c r="O1291" i="6" l="1"/>
  <c r="V1291" i="6" s="1"/>
  <c r="W1291" i="6" s="1"/>
  <c r="P1290" i="6"/>
  <c r="Q1289" i="6"/>
  <c r="O1292" i="6" l="1"/>
  <c r="V1292" i="6" s="1"/>
  <c r="W1292" i="6" s="1"/>
  <c r="P1291" i="6"/>
  <c r="Q1290" i="6"/>
  <c r="O1293" i="6" l="1"/>
  <c r="V1293" i="6" s="1"/>
  <c r="W1293" i="6" s="1"/>
  <c r="P1292" i="6"/>
  <c r="Q1291" i="6"/>
  <c r="O1294" i="6" l="1"/>
  <c r="V1294" i="6" s="1"/>
  <c r="W1294" i="6" s="1"/>
  <c r="P1293" i="6"/>
  <c r="Q1292" i="6"/>
  <c r="O1295" i="6" l="1"/>
  <c r="V1295" i="6" s="1"/>
  <c r="W1295" i="6" s="1"/>
  <c r="P1294" i="6"/>
  <c r="Q1293" i="6"/>
  <c r="O1296" i="6" l="1"/>
  <c r="V1296" i="6" s="1"/>
  <c r="W1296" i="6" s="1"/>
  <c r="P1295" i="6"/>
  <c r="Q1294" i="6"/>
  <c r="O1297" i="6" l="1"/>
  <c r="V1297" i="6" s="1"/>
  <c r="W1297" i="6" s="1"/>
  <c r="P1296" i="6"/>
  <c r="Q1295" i="6"/>
  <c r="O1298" i="6" l="1"/>
  <c r="V1298" i="6" s="1"/>
  <c r="W1298" i="6" s="1"/>
  <c r="P1297" i="6"/>
  <c r="Q1296" i="6"/>
  <c r="O1299" i="6" l="1"/>
  <c r="V1299" i="6" s="1"/>
  <c r="W1299" i="6" s="1"/>
  <c r="P1298" i="6"/>
  <c r="Q1297" i="6"/>
  <c r="O1300" i="6" l="1"/>
  <c r="V1300" i="6" s="1"/>
  <c r="W1300" i="6" s="1"/>
  <c r="P1299" i="6"/>
  <c r="Q1298" i="6"/>
  <c r="O1301" i="6" l="1"/>
  <c r="V1301" i="6" s="1"/>
  <c r="W1301" i="6" s="1"/>
  <c r="P1300" i="6"/>
  <c r="Q1299" i="6"/>
  <c r="O1302" i="6" l="1"/>
  <c r="V1302" i="6" s="1"/>
  <c r="W1302" i="6" s="1"/>
  <c r="P1301" i="6"/>
  <c r="Q1300" i="6"/>
  <c r="O1303" i="6" l="1"/>
  <c r="V1303" i="6" s="1"/>
  <c r="W1303" i="6" s="1"/>
  <c r="P1302" i="6"/>
  <c r="Q1301" i="6"/>
  <c r="O1304" i="6" l="1"/>
  <c r="V1304" i="6" s="1"/>
  <c r="W1304" i="6" s="1"/>
  <c r="P1303" i="6"/>
  <c r="Q1302" i="6"/>
  <c r="O1305" i="6" l="1"/>
  <c r="V1305" i="6" s="1"/>
  <c r="W1305" i="6" s="1"/>
  <c r="P1304" i="6"/>
  <c r="Q1303" i="6"/>
  <c r="O1306" i="6" l="1"/>
  <c r="V1306" i="6" s="1"/>
  <c r="W1306" i="6" s="1"/>
  <c r="P1305" i="6"/>
  <c r="Q1304" i="6"/>
  <c r="O1307" i="6" l="1"/>
  <c r="V1307" i="6" s="1"/>
  <c r="W1307" i="6" s="1"/>
  <c r="P1306" i="6"/>
  <c r="Q1305" i="6"/>
  <c r="O1308" i="6" l="1"/>
  <c r="V1308" i="6" s="1"/>
  <c r="W1308" i="6" s="1"/>
  <c r="P1307" i="6"/>
  <c r="Q1306" i="6"/>
  <c r="O1309" i="6" l="1"/>
  <c r="V1309" i="6" s="1"/>
  <c r="W1309" i="6" s="1"/>
  <c r="P1308" i="6"/>
  <c r="Q1307" i="6"/>
  <c r="O1310" i="6" l="1"/>
  <c r="V1310" i="6" s="1"/>
  <c r="W1310" i="6" s="1"/>
  <c r="P1309" i="6"/>
  <c r="Q1308" i="6"/>
  <c r="O1311" i="6" l="1"/>
  <c r="V1311" i="6" s="1"/>
  <c r="W1311" i="6" s="1"/>
  <c r="P1310" i="6"/>
  <c r="Q1309" i="6"/>
  <c r="O1312" i="6" l="1"/>
  <c r="V1312" i="6" s="1"/>
  <c r="W1312" i="6" s="1"/>
  <c r="P1311" i="6"/>
  <c r="Q1310" i="6"/>
  <c r="O1313" i="6" l="1"/>
  <c r="V1313" i="6" s="1"/>
  <c r="W1313" i="6" s="1"/>
  <c r="P1312" i="6"/>
  <c r="Q1311" i="6"/>
  <c r="O1314" i="6" l="1"/>
  <c r="V1314" i="6" s="1"/>
  <c r="W1314" i="6" s="1"/>
  <c r="P1313" i="6"/>
  <c r="Q1312" i="6"/>
  <c r="O1315" i="6" l="1"/>
  <c r="V1315" i="6" s="1"/>
  <c r="W1315" i="6" s="1"/>
  <c r="P1314" i="6"/>
  <c r="Q1313" i="6"/>
  <c r="O1316" i="6" l="1"/>
  <c r="V1316" i="6" s="1"/>
  <c r="W1316" i="6" s="1"/>
  <c r="P1315" i="6"/>
  <c r="Q1314" i="6"/>
  <c r="O1317" i="6" l="1"/>
  <c r="V1317" i="6" s="1"/>
  <c r="W1317" i="6" s="1"/>
  <c r="P1316" i="6"/>
  <c r="Q1315" i="6"/>
  <c r="O1318" i="6" l="1"/>
  <c r="V1318" i="6" s="1"/>
  <c r="W1318" i="6" s="1"/>
  <c r="P1317" i="6"/>
  <c r="Q1316" i="6"/>
  <c r="O1319" i="6" l="1"/>
  <c r="V1319" i="6" s="1"/>
  <c r="W1319" i="6" s="1"/>
  <c r="P1318" i="6"/>
  <c r="Q1317" i="6"/>
  <c r="O1320" i="6" l="1"/>
  <c r="V1320" i="6" s="1"/>
  <c r="W1320" i="6" s="1"/>
  <c r="P1319" i="6"/>
  <c r="Q1318" i="6"/>
  <c r="O1321" i="6" l="1"/>
  <c r="V1321" i="6" s="1"/>
  <c r="W1321" i="6" s="1"/>
  <c r="P1320" i="6"/>
  <c r="Q1319" i="6"/>
  <c r="O1322" i="6" l="1"/>
  <c r="V1322" i="6" s="1"/>
  <c r="W1322" i="6" s="1"/>
  <c r="P1321" i="6"/>
  <c r="Q1320" i="6"/>
  <c r="O1323" i="6" l="1"/>
  <c r="V1323" i="6" s="1"/>
  <c r="W1323" i="6" s="1"/>
  <c r="P1322" i="6"/>
  <c r="Q1321" i="6"/>
  <c r="O1324" i="6" l="1"/>
  <c r="V1324" i="6" s="1"/>
  <c r="W1324" i="6" s="1"/>
  <c r="P1323" i="6"/>
  <c r="Q1322" i="6"/>
  <c r="O1325" i="6" l="1"/>
  <c r="V1325" i="6" s="1"/>
  <c r="W1325" i="6" s="1"/>
  <c r="P1324" i="6"/>
  <c r="Q1323" i="6"/>
  <c r="O1326" i="6" l="1"/>
  <c r="V1326" i="6" s="1"/>
  <c r="W1326" i="6" s="1"/>
  <c r="P1325" i="6"/>
  <c r="Q1324" i="6"/>
  <c r="O1327" i="6" l="1"/>
  <c r="V1327" i="6" s="1"/>
  <c r="W1327" i="6" s="1"/>
  <c r="P1326" i="6"/>
  <c r="Q1325" i="6"/>
  <c r="O1328" i="6" l="1"/>
  <c r="V1328" i="6" s="1"/>
  <c r="W1328" i="6" s="1"/>
  <c r="P1327" i="6"/>
  <c r="Q1326" i="6"/>
  <c r="O1329" i="6" l="1"/>
  <c r="V1329" i="6" s="1"/>
  <c r="W1329" i="6" s="1"/>
  <c r="P1328" i="6"/>
  <c r="Q1327" i="6"/>
  <c r="O1330" i="6" l="1"/>
  <c r="V1330" i="6" s="1"/>
  <c r="W1330" i="6" s="1"/>
  <c r="P1329" i="6"/>
  <c r="Q1328" i="6"/>
  <c r="O1331" i="6" l="1"/>
  <c r="V1331" i="6" s="1"/>
  <c r="W1331" i="6" s="1"/>
  <c r="P1330" i="6"/>
  <c r="Q1329" i="6"/>
  <c r="O1332" i="6" l="1"/>
  <c r="V1332" i="6" s="1"/>
  <c r="W1332" i="6" s="1"/>
  <c r="P1331" i="6"/>
  <c r="Q1330" i="6"/>
  <c r="O1333" i="6" l="1"/>
  <c r="V1333" i="6" s="1"/>
  <c r="W1333" i="6" s="1"/>
  <c r="P1332" i="6"/>
  <c r="Q1331" i="6"/>
  <c r="O1334" i="6" l="1"/>
  <c r="V1334" i="6" s="1"/>
  <c r="W1334" i="6" s="1"/>
  <c r="P1333" i="6"/>
  <c r="Q1332" i="6"/>
  <c r="O1335" i="6" l="1"/>
  <c r="V1335" i="6" s="1"/>
  <c r="W1335" i="6" s="1"/>
  <c r="P1334" i="6"/>
  <c r="Q1333" i="6"/>
  <c r="O1336" i="6" l="1"/>
  <c r="V1336" i="6" s="1"/>
  <c r="W1336" i="6" s="1"/>
  <c r="P1335" i="6"/>
  <c r="Q1334" i="6"/>
  <c r="O1337" i="6" l="1"/>
  <c r="V1337" i="6" s="1"/>
  <c r="W1337" i="6" s="1"/>
  <c r="P1336" i="6"/>
  <c r="Q1335" i="6"/>
  <c r="O1338" i="6" l="1"/>
  <c r="V1338" i="6" s="1"/>
  <c r="W1338" i="6" s="1"/>
  <c r="P1337" i="6"/>
  <c r="Q1336" i="6"/>
  <c r="O1339" i="6" l="1"/>
  <c r="V1339" i="6" s="1"/>
  <c r="W1339" i="6" s="1"/>
  <c r="P1338" i="6"/>
  <c r="Q1337" i="6"/>
  <c r="O1340" i="6" l="1"/>
  <c r="V1340" i="6" s="1"/>
  <c r="W1340" i="6" s="1"/>
  <c r="P1339" i="6"/>
  <c r="Q1338" i="6"/>
  <c r="O1341" i="6" l="1"/>
  <c r="V1341" i="6" s="1"/>
  <c r="W1341" i="6" s="1"/>
  <c r="P1340" i="6"/>
  <c r="Q1339" i="6"/>
  <c r="O1342" i="6" l="1"/>
  <c r="V1342" i="6" s="1"/>
  <c r="W1342" i="6" s="1"/>
  <c r="P1341" i="6"/>
  <c r="Q1340" i="6"/>
  <c r="O1343" i="6" l="1"/>
  <c r="V1343" i="6" s="1"/>
  <c r="W1343" i="6" s="1"/>
  <c r="P1342" i="6"/>
  <c r="Q1341" i="6"/>
  <c r="O1344" i="6" l="1"/>
  <c r="V1344" i="6" s="1"/>
  <c r="W1344" i="6" s="1"/>
  <c r="P1343" i="6"/>
  <c r="Q1342" i="6"/>
  <c r="O1345" i="6" l="1"/>
  <c r="V1345" i="6" s="1"/>
  <c r="W1345" i="6" s="1"/>
  <c r="P1344" i="6"/>
  <c r="Q1343" i="6"/>
  <c r="O1346" i="6" l="1"/>
  <c r="V1346" i="6" s="1"/>
  <c r="W1346" i="6" s="1"/>
  <c r="P1345" i="6"/>
  <c r="Q1344" i="6"/>
  <c r="O1347" i="6" l="1"/>
  <c r="V1347" i="6" s="1"/>
  <c r="W1347" i="6" s="1"/>
  <c r="P1346" i="6"/>
  <c r="Q1345" i="6"/>
  <c r="O1348" i="6" l="1"/>
  <c r="V1348" i="6" s="1"/>
  <c r="W1348" i="6" s="1"/>
  <c r="P1347" i="6"/>
  <c r="Q1346" i="6"/>
  <c r="O1349" i="6" l="1"/>
  <c r="V1349" i="6" s="1"/>
  <c r="W1349" i="6" s="1"/>
  <c r="P1348" i="6"/>
  <c r="Q1347" i="6"/>
  <c r="O1350" i="6" l="1"/>
  <c r="V1350" i="6" s="1"/>
  <c r="W1350" i="6" s="1"/>
  <c r="P1349" i="6"/>
  <c r="Q1348" i="6"/>
  <c r="O1351" i="6" l="1"/>
  <c r="V1351" i="6" s="1"/>
  <c r="W1351" i="6" s="1"/>
  <c r="P1350" i="6"/>
  <c r="Q1349" i="6"/>
  <c r="O1352" i="6" l="1"/>
  <c r="V1352" i="6" s="1"/>
  <c r="W1352" i="6" s="1"/>
  <c r="P1351" i="6"/>
  <c r="Q1350" i="6"/>
  <c r="O1353" i="6" l="1"/>
  <c r="V1353" i="6" s="1"/>
  <c r="W1353" i="6" s="1"/>
  <c r="P1352" i="6"/>
  <c r="Q1351" i="6"/>
  <c r="O1354" i="6" l="1"/>
  <c r="V1354" i="6" s="1"/>
  <c r="W1354" i="6" s="1"/>
  <c r="P1353" i="6"/>
  <c r="Q1352" i="6"/>
  <c r="O1355" i="6" l="1"/>
  <c r="V1355" i="6" s="1"/>
  <c r="W1355" i="6" s="1"/>
  <c r="P1354" i="6"/>
  <c r="Q1353" i="6"/>
  <c r="O1356" i="6" l="1"/>
  <c r="V1356" i="6" s="1"/>
  <c r="W1356" i="6" s="1"/>
  <c r="P1355" i="6"/>
  <c r="Q1354" i="6"/>
  <c r="O1357" i="6" l="1"/>
  <c r="V1357" i="6" s="1"/>
  <c r="W1357" i="6" s="1"/>
  <c r="P1356" i="6"/>
  <c r="Q1355" i="6"/>
  <c r="O1358" i="6" l="1"/>
  <c r="V1358" i="6" s="1"/>
  <c r="W1358" i="6" s="1"/>
  <c r="P1357" i="6"/>
  <c r="Q1356" i="6"/>
  <c r="O1359" i="6" l="1"/>
  <c r="V1359" i="6" s="1"/>
  <c r="W1359" i="6" s="1"/>
  <c r="P1358" i="6"/>
  <c r="Q1357" i="6"/>
  <c r="O1360" i="6" l="1"/>
  <c r="V1360" i="6" s="1"/>
  <c r="W1360" i="6" s="1"/>
  <c r="P1359" i="6"/>
  <c r="Q1358" i="6"/>
  <c r="O1361" i="6" l="1"/>
  <c r="V1361" i="6" s="1"/>
  <c r="W1361" i="6" s="1"/>
  <c r="P1360" i="6"/>
  <c r="Q1359" i="6"/>
  <c r="O1362" i="6" l="1"/>
  <c r="V1362" i="6" s="1"/>
  <c r="W1362" i="6" s="1"/>
  <c r="P1361" i="6"/>
  <c r="Q1360" i="6"/>
  <c r="O1363" i="6" l="1"/>
  <c r="V1363" i="6" s="1"/>
  <c r="W1363" i="6" s="1"/>
  <c r="P1362" i="6"/>
  <c r="Q1361" i="6"/>
  <c r="O1364" i="6" l="1"/>
  <c r="V1364" i="6" s="1"/>
  <c r="W1364" i="6" s="1"/>
  <c r="P1363" i="6"/>
  <c r="Q1362" i="6"/>
  <c r="O1365" i="6" l="1"/>
  <c r="V1365" i="6" s="1"/>
  <c r="W1365" i="6" s="1"/>
  <c r="P1364" i="6"/>
  <c r="Q1363" i="6"/>
  <c r="O1366" i="6" l="1"/>
  <c r="V1366" i="6" s="1"/>
  <c r="W1366" i="6" s="1"/>
  <c r="P1365" i="6"/>
  <c r="Q1364" i="6"/>
  <c r="O1367" i="6" l="1"/>
  <c r="V1367" i="6" s="1"/>
  <c r="W1367" i="6" s="1"/>
  <c r="P1366" i="6"/>
  <c r="Q1365" i="6"/>
  <c r="O1368" i="6" l="1"/>
  <c r="V1368" i="6" s="1"/>
  <c r="W1368" i="6" s="1"/>
  <c r="P1367" i="6"/>
  <c r="Q1366" i="6"/>
  <c r="O1369" i="6" l="1"/>
  <c r="V1369" i="6" s="1"/>
  <c r="W1369" i="6" s="1"/>
  <c r="P1368" i="6"/>
  <c r="Q1367" i="6"/>
  <c r="O1370" i="6" l="1"/>
  <c r="V1370" i="6" s="1"/>
  <c r="W1370" i="6" s="1"/>
  <c r="P1369" i="6"/>
  <c r="Q1368" i="6"/>
  <c r="O1371" i="6" l="1"/>
  <c r="V1371" i="6" s="1"/>
  <c r="W1371" i="6" s="1"/>
  <c r="P1370" i="6"/>
  <c r="Q1369" i="6"/>
  <c r="O1372" i="6" l="1"/>
  <c r="V1372" i="6" s="1"/>
  <c r="W1372" i="6" s="1"/>
  <c r="P1371" i="6"/>
  <c r="Q1370" i="6"/>
  <c r="O1373" i="6" l="1"/>
  <c r="V1373" i="6" s="1"/>
  <c r="W1373" i="6" s="1"/>
  <c r="P1372" i="6"/>
  <c r="Q1371" i="6"/>
  <c r="O1374" i="6" l="1"/>
  <c r="V1374" i="6" s="1"/>
  <c r="W1374" i="6" s="1"/>
  <c r="P1373" i="6"/>
  <c r="Q1372" i="6"/>
  <c r="O1375" i="6" l="1"/>
  <c r="V1375" i="6" s="1"/>
  <c r="W1375" i="6" s="1"/>
  <c r="P1374" i="6"/>
  <c r="Q1373" i="6"/>
  <c r="O1376" i="6" l="1"/>
  <c r="V1376" i="6" s="1"/>
  <c r="W1376" i="6" s="1"/>
  <c r="P1375" i="6"/>
  <c r="Q1374" i="6"/>
  <c r="O1377" i="6" l="1"/>
  <c r="V1377" i="6" s="1"/>
  <c r="W1377" i="6" s="1"/>
  <c r="P1376" i="6"/>
  <c r="Q1375" i="6"/>
  <c r="O1378" i="6" l="1"/>
  <c r="V1378" i="6" s="1"/>
  <c r="W1378" i="6" s="1"/>
  <c r="P1377" i="6"/>
  <c r="Q1376" i="6"/>
  <c r="O1379" i="6" l="1"/>
  <c r="V1379" i="6" s="1"/>
  <c r="W1379" i="6" s="1"/>
  <c r="P1378" i="6"/>
  <c r="Q1377" i="6"/>
  <c r="O1380" i="6" l="1"/>
  <c r="V1380" i="6" s="1"/>
  <c r="W1380" i="6" s="1"/>
  <c r="P1379" i="6"/>
  <c r="Q1378" i="6"/>
  <c r="O1381" i="6" l="1"/>
  <c r="V1381" i="6" s="1"/>
  <c r="W1381" i="6" s="1"/>
  <c r="P1380" i="6"/>
  <c r="Q1379" i="6"/>
  <c r="O1382" i="6" l="1"/>
  <c r="V1382" i="6" s="1"/>
  <c r="W1382" i="6" s="1"/>
  <c r="P1381" i="6"/>
  <c r="Q1380" i="6"/>
  <c r="O1383" i="6" l="1"/>
  <c r="V1383" i="6" s="1"/>
  <c r="W1383" i="6" s="1"/>
  <c r="P1382" i="6"/>
  <c r="Q1381" i="6"/>
  <c r="O1384" i="6" l="1"/>
  <c r="V1384" i="6" s="1"/>
  <c r="W1384" i="6" s="1"/>
  <c r="P1383" i="6"/>
  <c r="Q1382" i="6"/>
  <c r="O1385" i="6" l="1"/>
  <c r="V1385" i="6" s="1"/>
  <c r="W1385" i="6" s="1"/>
  <c r="P1384" i="6"/>
  <c r="Q1383" i="6"/>
  <c r="O1386" i="6" l="1"/>
  <c r="V1386" i="6" s="1"/>
  <c r="W1386" i="6" s="1"/>
  <c r="P1385" i="6"/>
  <c r="Q1384" i="6"/>
  <c r="O1387" i="6" l="1"/>
  <c r="V1387" i="6" s="1"/>
  <c r="W1387" i="6" s="1"/>
  <c r="P1386" i="6"/>
  <c r="Q1385" i="6"/>
  <c r="O1388" i="6" l="1"/>
  <c r="V1388" i="6" s="1"/>
  <c r="W1388" i="6" s="1"/>
  <c r="P1387" i="6"/>
  <c r="Q1386" i="6"/>
  <c r="O1389" i="6" l="1"/>
  <c r="V1389" i="6" s="1"/>
  <c r="W1389" i="6" s="1"/>
  <c r="P1388" i="6"/>
  <c r="Q1387" i="6"/>
  <c r="O1390" i="6" l="1"/>
  <c r="V1390" i="6" s="1"/>
  <c r="W1390" i="6" s="1"/>
  <c r="P1389" i="6"/>
  <c r="Q1388" i="6"/>
  <c r="O1391" i="6" l="1"/>
  <c r="V1391" i="6" s="1"/>
  <c r="W1391" i="6" s="1"/>
  <c r="P1390" i="6"/>
  <c r="Q1389" i="6"/>
  <c r="O1392" i="6" l="1"/>
  <c r="V1392" i="6" s="1"/>
  <c r="W1392" i="6" s="1"/>
  <c r="P1391" i="6"/>
  <c r="Q1390" i="6"/>
  <c r="O1393" i="6" l="1"/>
  <c r="V1393" i="6" s="1"/>
  <c r="W1393" i="6" s="1"/>
  <c r="P1392" i="6"/>
  <c r="Q1391" i="6"/>
  <c r="O1394" i="6" l="1"/>
  <c r="V1394" i="6" s="1"/>
  <c r="W1394" i="6" s="1"/>
  <c r="P1393" i="6"/>
  <c r="Q1392" i="6"/>
  <c r="O1395" i="6" l="1"/>
  <c r="V1395" i="6" s="1"/>
  <c r="W1395" i="6" s="1"/>
  <c r="P1394" i="6"/>
  <c r="Q1393" i="6"/>
  <c r="O1396" i="6" l="1"/>
  <c r="V1396" i="6" s="1"/>
  <c r="W1396" i="6" s="1"/>
  <c r="P1395" i="6"/>
  <c r="Q1394" i="6"/>
  <c r="O1397" i="6" l="1"/>
  <c r="V1397" i="6" s="1"/>
  <c r="W1397" i="6" s="1"/>
  <c r="P1396" i="6"/>
  <c r="Q1395" i="6"/>
  <c r="O1398" i="6" l="1"/>
  <c r="V1398" i="6" s="1"/>
  <c r="W1398" i="6" s="1"/>
  <c r="P1397" i="6"/>
  <c r="Q1396" i="6"/>
  <c r="O1399" i="6" l="1"/>
  <c r="V1399" i="6" s="1"/>
  <c r="W1399" i="6" s="1"/>
  <c r="P1398" i="6"/>
  <c r="Q1397" i="6"/>
  <c r="O1400" i="6" l="1"/>
  <c r="V1400" i="6" s="1"/>
  <c r="W1400" i="6" s="1"/>
  <c r="P1399" i="6"/>
  <c r="Q1398" i="6"/>
  <c r="O1401" i="6" l="1"/>
  <c r="V1401" i="6" s="1"/>
  <c r="W1401" i="6" s="1"/>
  <c r="P1400" i="6"/>
  <c r="Q1399" i="6"/>
  <c r="O1402" i="6" l="1"/>
  <c r="V1402" i="6" s="1"/>
  <c r="W1402" i="6" s="1"/>
  <c r="P1401" i="6"/>
  <c r="Q1400" i="6"/>
  <c r="O1403" i="6" l="1"/>
  <c r="V1403" i="6" s="1"/>
  <c r="W1403" i="6" s="1"/>
  <c r="P1402" i="6"/>
  <c r="Q1401" i="6"/>
  <c r="O1404" i="6" l="1"/>
  <c r="V1404" i="6" s="1"/>
  <c r="W1404" i="6" s="1"/>
  <c r="P1403" i="6"/>
  <c r="Q1402" i="6"/>
  <c r="O1405" i="6" l="1"/>
  <c r="V1405" i="6" s="1"/>
  <c r="W1405" i="6" s="1"/>
  <c r="P1404" i="6"/>
  <c r="Q1403" i="6"/>
  <c r="O1406" i="6" l="1"/>
  <c r="V1406" i="6" s="1"/>
  <c r="W1406" i="6" s="1"/>
  <c r="P1405" i="6"/>
  <c r="Q1404" i="6"/>
  <c r="O1407" i="6" l="1"/>
  <c r="V1407" i="6" s="1"/>
  <c r="W1407" i="6" s="1"/>
  <c r="P1406" i="6"/>
  <c r="Q1405" i="6"/>
  <c r="O1408" i="6" l="1"/>
  <c r="V1408" i="6" s="1"/>
  <c r="W1408" i="6" s="1"/>
  <c r="P1407" i="6"/>
  <c r="Q1406" i="6"/>
  <c r="O1409" i="6" l="1"/>
  <c r="V1409" i="6" s="1"/>
  <c r="W1409" i="6" s="1"/>
  <c r="P1408" i="6"/>
  <c r="Q1407" i="6"/>
  <c r="O1410" i="6" l="1"/>
  <c r="V1410" i="6" s="1"/>
  <c r="W1410" i="6" s="1"/>
  <c r="P1409" i="6"/>
  <c r="Q1408" i="6"/>
  <c r="O1411" i="6" l="1"/>
  <c r="V1411" i="6" s="1"/>
  <c r="W1411" i="6" s="1"/>
  <c r="P1410" i="6"/>
  <c r="Q1409" i="6"/>
  <c r="O1412" i="6" l="1"/>
  <c r="V1412" i="6" s="1"/>
  <c r="W1412" i="6" s="1"/>
  <c r="P1411" i="6"/>
  <c r="Q1410" i="6"/>
  <c r="O1413" i="6" l="1"/>
  <c r="V1413" i="6" s="1"/>
  <c r="W1413" i="6" s="1"/>
  <c r="P1412" i="6"/>
  <c r="Q1411" i="6"/>
  <c r="O1414" i="6" l="1"/>
  <c r="V1414" i="6" s="1"/>
  <c r="W1414" i="6" s="1"/>
  <c r="P1413" i="6"/>
  <c r="Q1412" i="6"/>
  <c r="O1415" i="6" l="1"/>
  <c r="V1415" i="6" s="1"/>
  <c r="W1415" i="6" s="1"/>
  <c r="P1414" i="6"/>
  <c r="Q1413" i="6"/>
  <c r="O1416" i="6" l="1"/>
  <c r="V1416" i="6" s="1"/>
  <c r="W1416" i="6" s="1"/>
  <c r="P1415" i="6"/>
  <c r="Q1414" i="6"/>
  <c r="O1417" i="6" l="1"/>
  <c r="V1417" i="6" s="1"/>
  <c r="W1417" i="6" s="1"/>
  <c r="P1416" i="6"/>
  <c r="Q1415" i="6"/>
  <c r="O1418" i="6" l="1"/>
  <c r="V1418" i="6" s="1"/>
  <c r="W1418" i="6" s="1"/>
  <c r="P1417" i="6"/>
  <c r="Q1416" i="6"/>
  <c r="O1419" i="6" l="1"/>
  <c r="V1419" i="6" s="1"/>
  <c r="W1419" i="6" s="1"/>
  <c r="P1418" i="6"/>
  <c r="Q1417" i="6"/>
  <c r="O1420" i="6" l="1"/>
  <c r="V1420" i="6" s="1"/>
  <c r="W1420" i="6" s="1"/>
  <c r="P1419" i="6"/>
  <c r="Q1418" i="6"/>
  <c r="O1421" i="6" l="1"/>
  <c r="V1421" i="6" s="1"/>
  <c r="W1421" i="6" s="1"/>
  <c r="P1420" i="6"/>
  <c r="Q1419" i="6"/>
  <c r="O1422" i="6" l="1"/>
  <c r="V1422" i="6" s="1"/>
  <c r="W1422" i="6" s="1"/>
  <c r="P1421" i="6"/>
  <c r="Q1420" i="6"/>
  <c r="O1423" i="6" l="1"/>
  <c r="V1423" i="6" s="1"/>
  <c r="W1423" i="6" s="1"/>
  <c r="P1422" i="6"/>
  <c r="Q1421" i="6"/>
  <c r="O1424" i="6" l="1"/>
  <c r="V1424" i="6" s="1"/>
  <c r="W1424" i="6" s="1"/>
  <c r="P1423" i="6"/>
  <c r="Q1422" i="6"/>
  <c r="O1425" i="6" l="1"/>
  <c r="V1425" i="6" s="1"/>
  <c r="W1425" i="6" s="1"/>
  <c r="P1424" i="6"/>
  <c r="Q1423" i="6"/>
  <c r="O1426" i="6" l="1"/>
  <c r="V1426" i="6" s="1"/>
  <c r="W1426" i="6" s="1"/>
  <c r="P1425" i="6"/>
  <c r="Q1424" i="6"/>
  <c r="O1427" i="6" l="1"/>
  <c r="V1427" i="6" s="1"/>
  <c r="W1427" i="6" s="1"/>
  <c r="P1426" i="6"/>
  <c r="Q1425" i="6"/>
  <c r="O1428" i="6" l="1"/>
  <c r="V1428" i="6" s="1"/>
  <c r="W1428" i="6" s="1"/>
  <c r="P1427" i="6"/>
  <c r="Q1426" i="6"/>
  <c r="O1429" i="6" l="1"/>
  <c r="V1429" i="6" s="1"/>
  <c r="W1429" i="6" s="1"/>
  <c r="P1428" i="6"/>
  <c r="Q1427" i="6"/>
  <c r="O1430" i="6" l="1"/>
  <c r="V1430" i="6" s="1"/>
  <c r="W1430" i="6" s="1"/>
  <c r="P1429" i="6"/>
  <c r="Q1428" i="6"/>
  <c r="O1431" i="6" l="1"/>
  <c r="V1431" i="6" s="1"/>
  <c r="W1431" i="6" s="1"/>
  <c r="P1430" i="6"/>
  <c r="Q1429" i="6"/>
  <c r="O1432" i="6" l="1"/>
  <c r="V1432" i="6" s="1"/>
  <c r="W1432" i="6" s="1"/>
  <c r="P1431" i="6"/>
  <c r="Q1430" i="6"/>
  <c r="O1433" i="6" l="1"/>
  <c r="V1433" i="6" s="1"/>
  <c r="W1433" i="6" s="1"/>
  <c r="P1432" i="6"/>
  <c r="Q1431" i="6"/>
  <c r="O1434" i="6" l="1"/>
  <c r="V1434" i="6" s="1"/>
  <c r="W1434" i="6" s="1"/>
  <c r="P1433" i="6"/>
  <c r="Q1432" i="6"/>
  <c r="O1435" i="6" l="1"/>
  <c r="V1435" i="6" s="1"/>
  <c r="W1435" i="6" s="1"/>
  <c r="P1434" i="6"/>
  <c r="Q1433" i="6"/>
  <c r="O1436" i="6" l="1"/>
  <c r="V1436" i="6" s="1"/>
  <c r="W1436" i="6" s="1"/>
  <c r="P1435" i="6"/>
  <c r="Q1434" i="6"/>
  <c r="O1437" i="6" l="1"/>
  <c r="V1437" i="6" s="1"/>
  <c r="W1437" i="6" s="1"/>
  <c r="P1436" i="6"/>
  <c r="Q1435" i="6"/>
  <c r="O1438" i="6" l="1"/>
  <c r="V1438" i="6" s="1"/>
  <c r="W1438" i="6" s="1"/>
  <c r="P1437" i="6"/>
  <c r="Q1436" i="6"/>
  <c r="O1439" i="6" l="1"/>
  <c r="V1439" i="6" s="1"/>
  <c r="W1439" i="6" s="1"/>
  <c r="P1438" i="6"/>
  <c r="Q1437" i="6"/>
  <c r="O1440" i="6" l="1"/>
  <c r="V1440" i="6" s="1"/>
  <c r="W1440" i="6" s="1"/>
  <c r="P1439" i="6"/>
  <c r="Q1438" i="6"/>
  <c r="O1441" i="6" l="1"/>
  <c r="V1441" i="6" s="1"/>
  <c r="W1441" i="6" s="1"/>
  <c r="P1440" i="6"/>
  <c r="Q1439" i="6"/>
  <c r="O1442" i="6" l="1"/>
  <c r="V1442" i="6" s="1"/>
  <c r="W1442" i="6" s="1"/>
  <c r="P1441" i="6"/>
  <c r="Q1440" i="6"/>
  <c r="O1443" i="6" l="1"/>
  <c r="V1443" i="6" s="1"/>
  <c r="W1443" i="6" s="1"/>
  <c r="P1442" i="6"/>
  <c r="Q1441" i="6"/>
  <c r="O1444" i="6" l="1"/>
  <c r="V1444" i="6" s="1"/>
  <c r="W1444" i="6" s="1"/>
  <c r="P1443" i="6"/>
  <c r="Q1442" i="6"/>
  <c r="O1445" i="6" l="1"/>
  <c r="V1445" i="6" s="1"/>
  <c r="W1445" i="6" s="1"/>
  <c r="P1444" i="6"/>
  <c r="Q1443" i="6"/>
  <c r="O1446" i="6" l="1"/>
  <c r="V1446" i="6" s="1"/>
  <c r="W1446" i="6" s="1"/>
  <c r="P1445" i="6"/>
  <c r="Q1444" i="6"/>
  <c r="O1447" i="6" l="1"/>
  <c r="V1447" i="6" s="1"/>
  <c r="W1447" i="6" s="1"/>
  <c r="P1446" i="6"/>
  <c r="Q1445" i="6"/>
  <c r="O1448" i="6" l="1"/>
  <c r="V1448" i="6" s="1"/>
  <c r="W1448" i="6" s="1"/>
  <c r="P1447" i="6"/>
  <c r="Q1446" i="6"/>
  <c r="O1449" i="6" l="1"/>
  <c r="V1449" i="6" s="1"/>
  <c r="W1449" i="6" s="1"/>
  <c r="P1448" i="6"/>
  <c r="Q1447" i="6"/>
  <c r="O1450" i="6" l="1"/>
  <c r="V1450" i="6" s="1"/>
  <c r="W1450" i="6" s="1"/>
  <c r="Q1448" i="6"/>
  <c r="P1449" i="6"/>
  <c r="O1451" i="6" l="1"/>
  <c r="V1451" i="6" s="1"/>
  <c r="W1451" i="6" s="1"/>
  <c r="P1450" i="6"/>
  <c r="Q1449" i="6"/>
  <c r="O1452" i="6" l="1"/>
  <c r="V1452" i="6" s="1"/>
  <c r="W1452" i="6" s="1"/>
  <c r="P1451" i="6"/>
  <c r="Q1450" i="6"/>
  <c r="O1453" i="6" l="1"/>
  <c r="V1453" i="6" s="1"/>
  <c r="W1453" i="6" s="1"/>
  <c r="P1452" i="6"/>
  <c r="Q1451" i="6"/>
  <c r="O1454" i="6" l="1"/>
  <c r="V1454" i="6" s="1"/>
  <c r="W1454" i="6" s="1"/>
  <c r="P1453" i="6"/>
  <c r="Q1452" i="6"/>
  <c r="O1455" i="6" l="1"/>
  <c r="V1455" i="6" s="1"/>
  <c r="W1455" i="6" s="1"/>
  <c r="P1454" i="6"/>
  <c r="Q1453" i="6"/>
  <c r="O1456" i="6" l="1"/>
  <c r="V1456" i="6" s="1"/>
  <c r="W1456" i="6" s="1"/>
  <c r="P1455" i="6"/>
  <c r="Q1454" i="6"/>
  <c r="O1457" i="6" l="1"/>
  <c r="V1457" i="6" s="1"/>
  <c r="W1457" i="6" s="1"/>
  <c r="P1456" i="6"/>
  <c r="Q1455" i="6"/>
  <c r="O1458" i="6" l="1"/>
  <c r="V1458" i="6" s="1"/>
  <c r="W1458" i="6" s="1"/>
  <c r="P1457" i="6"/>
  <c r="Q1456" i="6"/>
  <c r="O1459" i="6" l="1"/>
  <c r="V1459" i="6" s="1"/>
  <c r="W1459" i="6" s="1"/>
  <c r="P1458" i="6"/>
  <c r="Q1457" i="6"/>
  <c r="O1460" i="6" l="1"/>
  <c r="V1460" i="6" s="1"/>
  <c r="W1460" i="6" s="1"/>
  <c r="P1459" i="6"/>
  <c r="Q1458" i="6"/>
  <c r="O1461" i="6" l="1"/>
  <c r="V1461" i="6" s="1"/>
  <c r="W1461" i="6" s="1"/>
  <c r="P1460" i="6"/>
  <c r="Q1459" i="6"/>
  <c r="O1462" i="6" l="1"/>
  <c r="V1462" i="6" s="1"/>
  <c r="W1462" i="6" s="1"/>
  <c r="P1461" i="6"/>
  <c r="Q1460" i="6"/>
  <c r="O1463" i="6" l="1"/>
  <c r="V1463" i="6" s="1"/>
  <c r="W1463" i="6" s="1"/>
  <c r="P1462" i="6"/>
  <c r="Q1461" i="6"/>
  <c r="O1464" i="6" l="1"/>
  <c r="V1464" i="6" s="1"/>
  <c r="W1464" i="6" s="1"/>
  <c r="P1463" i="6"/>
  <c r="Q1462" i="6"/>
  <c r="O1465" i="6" l="1"/>
  <c r="V1465" i="6" s="1"/>
  <c r="W1465" i="6" s="1"/>
  <c r="P1464" i="6"/>
  <c r="Q1463" i="6"/>
  <c r="O1466" i="6" l="1"/>
  <c r="V1466" i="6" s="1"/>
  <c r="W1466" i="6" s="1"/>
  <c r="P1465" i="6"/>
  <c r="Q1464" i="6"/>
  <c r="O1467" i="6" l="1"/>
  <c r="V1467" i="6" s="1"/>
  <c r="W1467" i="6" s="1"/>
  <c r="P1466" i="6"/>
  <c r="Q1465" i="6"/>
  <c r="O1468" i="6" l="1"/>
  <c r="V1468" i="6" s="1"/>
  <c r="W1468" i="6" s="1"/>
  <c r="P1467" i="6"/>
  <c r="Q1466" i="6"/>
  <c r="O1469" i="6" l="1"/>
  <c r="V1469" i="6" s="1"/>
  <c r="W1469" i="6" s="1"/>
  <c r="P1468" i="6"/>
  <c r="Q1467" i="6"/>
  <c r="O1470" i="6" l="1"/>
  <c r="V1470" i="6" s="1"/>
  <c r="W1470" i="6" s="1"/>
  <c r="P1469" i="6"/>
  <c r="Q1468" i="6"/>
  <c r="O1471" i="6" l="1"/>
  <c r="V1471" i="6" s="1"/>
  <c r="W1471" i="6" s="1"/>
  <c r="P1470" i="6"/>
  <c r="Q1469" i="6"/>
  <c r="O1472" i="6" l="1"/>
  <c r="V1472" i="6" s="1"/>
  <c r="W1472" i="6" s="1"/>
  <c r="P1471" i="6"/>
  <c r="Q1470" i="6"/>
  <c r="O1473" i="6" l="1"/>
  <c r="V1473" i="6" s="1"/>
  <c r="W1473" i="6" s="1"/>
  <c r="P1472" i="6"/>
  <c r="Q1471" i="6"/>
  <c r="O1474" i="6" l="1"/>
  <c r="V1474" i="6" s="1"/>
  <c r="W1474" i="6" s="1"/>
  <c r="P1473" i="6"/>
  <c r="Q1472" i="6"/>
  <c r="O1475" i="6" l="1"/>
  <c r="V1475" i="6" s="1"/>
  <c r="W1475" i="6" s="1"/>
  <c r="P1474" i="6"/>
  <c r="Q1473" i="6"/>
  <c r="O1476" i="6" l="1"/>
  <c r="V1476" i="6" s="1"/>
  <c r="W1476" i="6" s="1"/>
  <c r="P1475" i="6"/>
  <c r="Q1474" i="6"/>
  <c r="O1477" i="6" l="1"/>
  <c r="V1477" i="6" s="1"/>
  <c r="W1477" i="6" s="1"/>
  <c r="P1476" i="6"/>
  <c r="Q1475" i="6"/>
  <c r="O1478" i="6" l="1"/>
  <c r="V1478" i="6" s="1"/>
  <c r="W1478" i="6" s="1"/>
  <c r="P1477" i="6"/>
  <c r="Q1476" i="6"/>
  <c r="O1479" i="6" l="1"/>
  <c r="V1479" i="6" s="1"/>
  <c r="W1479" i="6" s="1"/>
  <c r="P1478" i="6"/>
  <c r="Q1477" i="6"/>
  <c r="O1480" i="6" l="1"/>
  <c r="V1480" i="6" s="1"/>
  <c r="W1480" i="6" s="1"/>
  <c r="P1479" i="6"/>
  <c r="Q1478" i="6"/>
  <c r="O1481" i="6" l="1"/>
  <c r="V1481" i="6" s="1"/>
  <c r="W1481" i="6" s="1"/>
  <c r="P1480" i="6"/>
  <c r="Q1479" i="6"/>
  <c r="O1482" i="6" l="1"/>
  <c r="V1482" i="6" s="1"/>
  <c r="W1482" i="6" s="1"/>
  <c r="P1481" i="6"/>
  <c r="Q1480" i="6"/>
  <c r="O1483" i="6" l="1"/>
  <c r="V1483" i="6" s="1"/>
  <c r="W1483" i="6" s="1"/>
  <c r="P1482" i="6"/>
  <c r="Q1481" i="6"/>
  <c r="O1484" i="6" l="1"/>
  <c r="V1484" i="6" s="1"/>
  <c r="W1484" i="6" s="1"/>
  <c r="P1483" i="6"/>
  <c r="Q1482" i="6"/>
  <c r="O1485" i="6" l="1"/>
  <c r="V1485" i="6" s="1"/>
  <c r="W1485" i="6" s="1"/>
  <c r="P1484" i="6"/>
  <c r="Q1483" i="6"/>
  <c r="O1486" i="6" l="1"/>
  <c r="V1486" i="6" s="1"/>
  <c r="W1486" i="6" s="1"/>
  <c r="P1485" i="6"/>
  <c r="Q1484" i="6"/>
  <c r="O1487" i="6" l="1"/>
  <c r="V1487" i="6" s="1"/>
  <c r="W1487" i="6" s="1"/>
  <c r="P1486" i="6"/>
  <c r="Q1485" i="6"/>
  <c r="O1488" i="6" l="1"/>
  <c r="V1488" i="6" s="1"/>
  <c r="W1488" i="6" s="1"/>
  <c r="P1487" i="6"/>
  <c r="Q1486" i="6"/>
  <c r="O1489" i="6" l="1"/>
  <c r="V1489" i="6" s="1"/>
  <c r="W1489" i="6" s="1"/>
  <c r="P1488" i="6"/>
  <c r="Q1487" i="6"/>
  <c r="O1490" i="6" l="1"/>
  <c r="V1490" i="6" s="1"/>
  <c r="W1490" i="6" s="1"/>
  <c r="P1489" i="6"/>
  <c r="Q1488" i="6"/>
  <c r="O1491" i="6" l="1"/>
  <c r="V1491" i="6" s="1"/>
  <c r="W1491" i="6" s="1"/>
  <c r="P1490" i="6"/>
  <c r="Q1489" i="6"/>
  <c r="O1492" i="6" l="1"/>
  <c r="V1492" i="6" s="1"/>
  <c r="W1492" i="6" s="1"/>
  <c r="P1491" i="6"/>
  <c r="Q1490" i="6"/>
  <c r="O1493" i="6" l="1"/>
  <c r="V1493" i="6" s="1"/>
  <c r="W1493" i="6" s="1"/>
  <c r="P1492" i="6"/>
  <c r="Q1491" i="6"/>
  <c r="O1494" i="6" l="1"/>
  <c r="V1494" i="6" s="1"/>
  <c r="W1494" i="6" s="1"/>
  <c r="P1493" i="6"/>
  <c r="Q1492" i="6"/>
  <c r="O1495" i="6" l="1"/>
  <c r="V1495" i="6" s="1"/>
  <c r="W1495" i="6" s="1"/>
  <c r="P1494" i="6"/>
  <c r="Q1493" i="6"/>
  <c r="O1496" i="6" l="1"/>
  <c r="V1496" i="6" s="1"/>
  <c r="W1496" i="6" s="1"/>
  <c r="P1495" i="6"/>
  <c r="Q1494" i="6"/>
  <c r="O1497" i="6" l="1"/>
  <c r="V1497" i="6" s="1"/>
  <c r="W1497" i="6" s="1"/>
  <c r="P1496" i="6"/>
  <c r="Q1495" i="6"/>
  <c r="O1498" i="6" l="1"/>
  <c r="V1498" i="6" s="1"/>
  <c r="W1498" i="6" s="1"/>
  <c r="P1497" i="6"/>
  <c r="Q1496" i="6"/>
  <c r="O1499" i="6" l="1"/>
  <c r="V1499" i="6" s="1"/>
  <c r="W1499" i="6" s="1"/>
  <c r="P1498" i="6"/>
  <c r="Q1497" i="6"/>
  <c r="O1500" i="6" l="1"/>
  <c r="V1500" i="6" s="1"/>
  <c r="W1500" i="6" s="1"/>
  <c r="P1499" i="6"/>
  <c r="Q1498" i="6"/>
  <c r="O1501" i="6" l="1"/>
  <c r="V1501" i="6" s="1"/>
  <c r="W1501" i="6" s="1"/>
  <c r="P1500" i="6"/>
  <c r="Q1499" i="6"/>
  <c r="O1502" i="6" l="1"/>
  <c r="V1502" i="6" s="1"/>
  <c r="W1502" i="6" s="1"/>
  <c r="P1501" i="6"/>
  <c r="Q1500" i="6"/>
  <c r="O1503" i="6" l="1"/>
  <c r="V1503" i="6" s="1"/>
  <c r="W1503" i="6" s="1"/>
  <c r="P1502" i="6"/>
  <c r="Q1501" i="6"/>
  <c r="O1504" i="6" l="1"/>
  <c r="V1504" i="6" s="1"/>
  <c r="W1504" i="6" s="1"/>
  <c r="P1503" i="6"/>
  <c r="Q1502" i="6"/>
  <c r="O1505" i="6" l="1"/>
  <c r="V1505" i="6" s="1"/>
  <c r="W1505" i="6" s="1"/>
  <c r="P1504" i="6"/>
  <c r="Q1503" i="6"/>
  <c r="O1506" i="6" l="1"/>
  <c r="V1506" i="6" s="1"/>
  <c r="W1506" i="6" s="1"/>
  <c r="P1505" i="6"/>
  <c r="Q1504" i="6"/>
  <c r="O1507" i="6" l="1"/>
  <c r="V1507" i="6" s="1"/>
  <c r="W1507" i="6" s="1"/>
  <c r="P1506" i="6"/>
  <c r="Q1505" i="6"/>
  <c r="O1508" i="6" l="1"/>
  <c r="V1508" i="6" s="1"/>
  <c r="W1508" i="6" s="1"/>
  <c r="P1507" i="6"/>
  <c r="Q1506" i="6"/>
  <c r="O1509" i="6" l="1"/>
  <c r="V1509" i="6" s="1"/>
  <c r="W1509" i="6" s="1"/>
  <c r="P1508" i="6"/>
  <c r="Q1507" i="6"/>
  <c r="O1510" i="6" l="1"/>
  <c r="V1510" i="6" s="1"/>
  <c r="W1510" i="6" s="1"/>
  <c r="P1509" i="6"/>
  <c r="Q1508" i="6"/>
  <c r="O1511" i="6" l="1"/>
  <c r="V1511" i="6" s="1"/>
  <c r="W1511" i="6" s="1"/>
  <c r="P1510" i="6"/>
  <c r="Q1509" i="6"/>
  <c r="O1512" i="6" l="1"/>
  <c r="V1512" i="6" s="1"/>
  <c r="W1512" i="6" s="1"/>
  <c r="P1511" i="6"/>
  <c r="Q1510" i="6"/>
  <c r="O1513" i="6" l="1"/>
  <c r="V1513" i="6" s="1"/>
  <c r="W1513" i="6" s="1"/>
  <c r="P1512" i="6"/>
  <c r="Q1511" i="6"/>
  <c r="O1514" i="6" l="1"/>
  <c r="V1514" i="6" s="1"/>
  <c r="W1514" i="6" s="1"/>
  <c r="Q1512" i="6"/>
  <c r="P1513" i="6"/>
  <c r="O1515" i="6" l="1"/>
  <c r="V1515" i="6" s="1"/>
  <c r="W1515" i="6" s="1"/>
  <c r="P1514" i="6"/>
  <c r="Q1513" i="6"/>
  <c r="O1516" i="6" l="1"/>
  <c r="V1516" i="6" s="1"/>
  <c r="W1516" i="6" s="1"/>
  <c r="P1515" i="6"/>
  <c r="Q1514" i="6"/>
  <c r="O1517" i="6" l="1"/>
  <c r="V1517" i="6" s="1"/>
  <c r="W1517" i="6" s="1"/>
  <c r="P1516" i="6"/>
  <c r="Q1515" i="6"/>
  <c r="O1518" i="6" l="1"/>
  <c r="V1518" i="6" s="1"/>
  <c r="W1518" i="6" s="1"/>
  <c r="P1517" i="6"/>
  <c r="Q1516" i="6"/>
  <c r="O1519" i="6" l="1"/>
  <c r="V1519" i="6" s="1"/>
  <c r="W1519" i="6" s="1"/>
  <c r="P1518" i="6"/>
  <c r="Q1517" i="6"/>
  <c r="O1520" i="6" l="1"/>
  <c r="V1520" i="6" s="1"/>
  <c r="W1520" i="6" s="1"/>
  <c r="P1519" i="6"/>
  <c r="Q1518" i="6"/>
  <c r="O1521" i="6" l="1"/>
  <c r="V1521" i="6" s="1"/>
  <c r="W1521" i="6" s="1"/>
  <c r="P1520" i="6"/>
  <c r="Q1519" i="6"/>
  <c r="O1522" i="6" l="1"/>
  <c r="V1522" i="6" s="1"/>
  <c r="W1522" i="6" s="1"/>
  <c r="P1521" i="6"/>
  <c r="Q1520" i="6"/>
  <c r="O1523" i="6" l="1"/>
  <c r="V1523" i="6" s="1"/>
  <c r="W1523" i="6" s="1"/>
  <c r="P1522" i="6"/>
  <c r="Q1521" i="6"/>
  <c r="O1524" i="6" l="1"/>
  <c r="V1524" i="6" s="1"/>
  <c r="W1524" i="6" s="1"/>
  <c r="P1523" i="6"/>
  <c r="Q1522" i="6"/>
  <c r="O1525" i="6" l="1"/>
  <c r="V1525" i="6" s="1"/>
  <c r="W1525" i="6" s="1"/>
  <c r="P1524" i="6"/>
  <c r="Q1523" i="6"/>
  <c r="O1526" i="6" l="1"/>
  <c r="V1526" i="6" s="1"/>
  <c r="W1526" i="6" s="1"/>
  <c r="P1525" i="6"/>
  <c r="Q1524" i="6"/>
  <c r="O1527" i="6" l="1"/>
  <c r="V1527" i="6" s="1"/>
  <c r="W1527" i="6" s="1"/>
  <c r="P1526" i="6"/>
  <c r="Q1525" i="6"/>
  <c r="O1528" i="6" l="1"/>
  <c r="V1528" i="6" s="1"/>
  <c r="W1528" i="6" s="1"/>
  <c r="P1527" i="6"/>
  <c r="Q1526" i="6"/>
  <c r="O1529" i="6" l="1"/>
  <c r="V1529" i="6" s="1"/>
  <c r="W1529" i="6" s="1"/>
  <c r="P1528" i="6"/>
  <c r="Q1527" i="6"/>
  <c r="O1530" i="6" l="1"/>
  <c r="V1530" i="6" s="1"/>
  <c r="W1530" i="6" s="1"/>
  <c r="P1529" i="6"/>
  <c r="Q1528" i="6"/>
  <c r="O1531" i="6" l="1"/>
  <c r="V1531" i="6" s="1"/>
  <c r="W1531" i="6" s="1"/>
  <c r="P1530" i="6"/>
  <c r="Q1529" i="6"/>
  <c r="O1532" i="6" l="1"/>
  <c r="V1532" i="6" s="1"/>
  <c r="W1532" i="6" s="1"/>
  <c r="P1531" i="6"/>
  <c r="Q1530" i="6"/>
  <c r="O1533" i="6" l="1"/>
  <c r="V1533" i="6" s="1"/>
  <c r="W1533" i="6" s="1"/>
  <c r="P1532" i="6"/>
  <c r="Q1531" i="6"/>
  <c r="O1534" i="6" l="1"/>
  <c r="V1534" i="6" s="1"/>
  <c r="W1534" i="6" s="1"/>
  <c r="P1533" i="6"/>
  <c r="Q1532" i="6"/>
  <c r="O1535" i="6" l="1"/>
  <c r="V1535" i="6" s="1"/>
  <c r="W1535" i="6" s="1"/>
  <c r="P1534" i="6"/>
  <c r="Q1533" i="6"/>
  <c r="O1536" i="6" l="1"/>
  <c r="V1536" i="6" s="1"/>
  <c r="W1536" i="6" s="1"/>
  <c r="P1535" i="6"/>
  <c r="Q1534" i="6"/>
  <c r="O1537" i="6" l="1"/>
  <c r="V1537" i="6" s="1"/>
  <c r="W1537" i="6" s="1"/>
  <c r="P1536" i="6"/>
  <c r="Q1535" i="6"/>
  <c r="O1538" i="6" l="1"/>
  <c r="V1538" i="6" s="1"/>
  <c r="W1538" i="6" s="1"/>
  <c r="P1537" i="6"/>
  <c r="Q1536" i="6"/>
  <c r="O1539" i="6" l="1"/>
  <c r="V1539" i="6" s="1"/>
  <c r="W1539" i="6" s="1"/>
  <c r="P1538" i="6"/>
  <c r="Q1537" i="6"/>
  <c r="O1540" i="6" l="1"/>
  <c r="V1540" i="6" s="1"/>
  <c r="W1540" i="6" s="1"/>
  <c r="P1539" i="6"/>
  <c r="Q1538" i="6"/>
  <c r="O1541" i="6" l="1"/>
  <c r="V1541" i="6" s="1"/>
  <c r="W1541" i="6" s="1"/>
  <c r="P1540" i="6"/>
  <c r="Q1539" i="6"/>
  <c r="O1542" i="6" l="1"/>
  <c r="V1542" i="6" s="1"/>
  <c r="W1542" i="6" s="1"/>
  <c r="P1541" i="6"/>
  <c r="Q1540" i="6"/>
  <c r="O1543" i="6" l="1"/>
  <c r="V1543" i="6" s="1"/>
  <c r="W1543" i="6" s="1"/>
  <c r="P1542" i="6"/>
  <c r="Q1541" i="6"/>
  <c r="O1544" i="6" l="1"/>
  <c r="V1544" i="6" s="1"/>
  <c r="W1544" i="6" s="1"/>
  <c r="P1543" i="6"/>
  <c r="Q1542" i="6"/>
  <c r="O1545" i="6" l="1"/>
  <c r="V1545" i="6" s="1"/>
  <c r="W1545" i="6" s="1"/>
  <c r="P1544" i="6"/>
  <c r="Q1543" i="6"/>
  <c r="O1546" i="6" l="1"/>
  <c r="V1546" i="6" s="1"/>
  <c r="W1546" i="6" s="1"/>
  <c r="Q1544" i="6"/>
  <c r="P1545" i="6"/>
  <c r="O1547" i="6" l="1"/>
  <c r="V1547" i="6" s="1"/>
  <c r="W1547" i="6" s="1"/>
  <c r="P1546" i="6"/>
  <c r="Q1545" i="6"/>
  <c r="O1548" i="6" l="1"/>
  <c r="V1548" i="6" s="1"/>
  <c r="W1548" i="6" s="1"/>
  <c r="P1547" i="6"/>
  <c r="Q1546" i="6"/>
  <c r="O1549" i="6" l="1"/>
  <c r="V1549" i="6" s="1"/>
  <c r="W1549" i="6" s="1"/>
  <c r="P1548" i="6"/>
  <c r="Q1547" i="6"/>
  <c r="O1550" i="6" l="1"/>
  <c r="V1550" i="6" s="1"/>
  <c r="W1550" i="6" s="1"/>
  <c r="P1549" i="6"/>
  <c r="Q1548" i="6"/>
  <c r="O1551" i="6" l="1"/>
  <c r="V1551" i="6" s="1"/>
  <c r="W1551" i="6" s="1"/>
  <c r="P1550" i="6"/>
  <c r="Q1549" i="6"/>
  <c r="O1552" i="6" l="1"/>
  <c r="V1552" i="6" s="1"/>
  <c r="W1552" i="6" s="1"/>
  <c r="P1551" i="6"/>
  <c r="Q1550" i="6"/>
  <c r="O1553" i="6" l="1"/>
  <c r="V1553" i="6" s="1"/>
  <c r="W1553" i="6" s="1"/>
  <c r="P1552" i="6"/>
  <c r="Q1551" i="6"/>
  <c r="O1554" i="6" l="1"/>
  <c r="V1554" i="6" s="1"/>
  <c r="W1554" i="6" s="1"/>
  <c r="P1553" i="6"/>
  <c r="Q1552" i="6"/>
  <c r="O1555" i="6" l="1"/>
  <c r="V1555" i="6" s="1"/>
  <c r="W1555" i="6" s="1"/>
  <c r="P1554" i="6"/>
  <c r="Q1553" i="6"/>
  <c r="O1556" i="6" l="1"/>
  <c r="V1556" i="6" s="1"/>
  <c r="W1556" i="6" s="1"/>
  <c r="P1555" i="6"/>
  <c r="Q1554" i="6"/>
  <c r="O1557" i="6" l="1"/>
  <c r="V1557" i="6" s="1"/>
  <c r="W1557" i="6" s="1"/>
  <c r="P1556" i="6"/>
  <c r="Q1555" i="6"/>
  <c r="O1558" i="6" l="1"/>
  <c r="V1558" i="6" s="1"/>
  <c r="W1558" i="6" s="1"/>
  <c r="P1557" i="6"/>
  <c r="Q1556" i="6"/>
  <c r="O1559" i="6" l="1"/>
  <c r="V1559" i="6" s="1"/>
  <c r="W1559" i="6" s="1"/>
  <c r="P1558" i="6"/>
  <c r="Q1557" i="6"/>
  <c r="O1560" i="6" l="1"/>
  <c r="V1560" i="6" s="1"/>
  <c r="W1560" i="6" s="1"/>
  <c r="P1559" i="6"/>
  <c r="Q1558" i="6"/>
  <c r="O1561" i="6" l="1"/>
  <c r="V1561" i="6" s="1"/>
  <c r="W1561" i="6" s="1"/>
  <c r="P1560" i="6"/>
  <c r="Q1559" i="6"/>
  <c r="O1562" i="6" l="1"/>
  <c r="V1562" i="6" s="1"/>
  <c r="W1562" i="6" s="1"/>
  <c r="P1561" i="6"/>
  <c r="Q1560" i="6"/>
  <c r="O1563" i="6" l="1"/>
  <c r="V1563" i="6" s="1"/>
  <c r="W1563" i="6" s="1"/>
  <c r="P1562" i="6"/>
  <c r="Q1561" i="6"/>
  <c r="O1564" i="6" l="1"/>
  <c r="V1564" i="6" s="1"/>
  <c r="W1564" i="6" s="1"/>
  <c r="P1563" i="6"/>
  <c r="Q1562" i="6"/>
  <c r="O1565" i="6" l="1"/>
  <c r="V1565" i="6" s="1"/>
  <c r="W1565" i="6" s="1"/>
  <c r="P1564" i="6"/>
  <c r="Q1563" i="6"/>
  <c r="O1566" i="6" l="1"/>
  <c r="V1566" i="6" s="1"/>
  <c r="W1566" i="6" s="1"/>
  <c r="P1565" i="6"/>
  <c r="Q1564" i="6"/>
  <c r="O1567" i="6" l="1"/>
  <c r="V1567" i="6" s="1"/>
  <c r="W1567" i="6" s="1"/>
  <c r="P1566" i="6"/>
  <c r="Q1565" i="6"/>
  <c r="O1568" i="6" l="1"/>
  <c r="V1568" i="6" s="1"/>
  <c r="W1568" i="6" s="1"/>
  <c r="P1567" i="6"/>
  <c r="Q1566" i="6"/>
  <c r="O1569" i="6" l="1"/>
  <c r="V1569" i="6" s="1"/>
  <c r="W1569" i="6" s="1"/>
  <c r="P1568" i="6"/>
  <c r="Q1567" i="6"/>
  <c r="O1570" i="6" l="1"/>
  <c r="V1570" i="6" s="1"/>
  <c r="W1570" i="6" s="1"/>
  <c r="P1569" i="6"/>
  <c r="Q1568" i="6"/>
  <c r="O1571" i="6" l="1"/>
  <c r="V1571" i="6" s="1"/>
  <c r="W1571" i="6" s="1"/>
  <c r="P1570" i="6"/>
  <c r="Q1569" i="6"/>
  <c r="O1572" i="6" l="1"/>
  <c r="V1572" i="6" s="1"/>
  <c r="W1572" i="6" s="1"/>
  <c r="P1571" i="6"/>
  <c r="Q1570" i="6"/>
  <c r="O1573" i="6" l="1"/>
  <c r="V1573" i="6" s="1"/>
  <c r="W1573" i="6" s="1"/>
  <c r="P1572" i="6"/>
  <c r="Q1571" i="6"/>
  <c r="O1574" i="6" l="1"/>
  <c r="V1574" i="6" s="1"/>
  <c r="W1574" i="6" s="1"/>
  <c r="P1573" i="6"/>
  <c r="Q1572" i="6"/>
  <c r="O1575" i="6" l="1"/>
  <c r="V1575" i="6" s="1"/>
  <c r="W1575" i="6" s="1"/>
  <c r="P1574" i="6"/>
  <c r="Q1573" i="6"/>
  <c r="O1576" i="6" l="1"/>
  <c r="V1576" i="6" s="1"/>
  <c r="W1576" i="6" s="1"/>
  <c r="P1575" i="6"/>
  <c r="Q1574" i="6"/>
  <c r="O1577" i="6" l="1"/>
  <c r="V1577" i="6" s="1"/>
  <c r="W1577" i="6" s="1"/>
  <c r="P1576" i="6"/>
  <c r="Q1575" i="6"/>
  <c r="O1578" i="6" l="1"/>
  <c r="V1578" i="6" s="1"/>
  <c r="W1578" i="6" s="1"/>
  <c r="P1577" i="6"/>
  <c r="Q1576" i="6"/>
  <c r="O1579" i="6" l="1"/>
  <c r="V1579" i="6" s="1"/>
  <c r="W1579" i="6" s="1"/>
  <c r="P1578" i="6"/>
  <c r="Q1577" i="6"/>
  <c r="O1580" i="6" l="1"/>
  <c r="V1580" i="6" s="1"/>
  <c r="W1580" i="6" s="1"/>
  <c r="P1579" i="6"/>
  <c r="Q1578" i="6"/>
  <c r="O1581" i="6" l="1"/>
  <c r="V1581" i="6" s="1"/>
  <c r="W1581" i="6" s="1"/>
  <c r="P1580" i="6"/>
  <c r="Q1579" i="6"/>
  <c r="O1582" i="6" l="1"/>
  <c r="V1582" i="6" s="1"/>
  <c r="W1582" i="6" s="1"/>
  <c r="P1581" i="6"/>
  <c r="Q1580" i="6"/>
  <c r="O1583" i="6" l="1"/>
  <c r="V1583" i="6" s="1"/>
  <c r="W1583" i="6" s="1"/>
  <c r="P1582" i="6"/>
  <c r="Q1581" i="6"/>
  <c r="O1584" i="6" l="1"/>
  <c r="V1584" i="6" s="1"/>
  <c r="W1584" i="6" s="1"/>
  <c r="P1583" i="6"/>
  <c r="Q1582" i="6"/>
  <c r="O1585" i="6" l="1"/>
  <c r="V1585" i="6" s="1"/>
  <c r="W1585" i="6" s="1"/>
  <c r="P1584" i="6"/>
  <c r="Q1583" i="6"/>
  <c r="O1586" i="6" l="1"/>
  <c r="V1586" i="6" s="1"/>
  <c r="W1586" i="6" s="1"/>
  <c r="P1585" i="6"/>
  <c r="Q1584" i="6"/>
  <c r="O1587" i="6" l="1"/>
  <c r="V1587" i="6" s="1"/>
  <c r="W1587" i="6" s="1"/>
  <c r="P1586" i="6"/>
  <c r="Q1585" i="6"/>
  <c r="O1588" i="6" l="1"/>
  <c r="V1588" i="6" s="1"/>
  <c r="W1588" i="6" s="1"/>
  <c r="P1587" i="6"/>
  <c r="Q1586" i="6"/>
  <c r="O1589" i="6" l="1"/>
  <c r="V1589" i="6" s="1"/>
  <c r="W1589" i="6" s="1"/>
  <c r="P1588" i="6"/>
  <c r="Q1587" i="6"/>
  <c r="O1590" i="6" l="1"/>
  <c r="V1590" i="6" s="1"/>
  <c r="W1590" i="6" s="1"/>
  <c r="P1589" i="6"/>
  <c r="Q1588" i="6"/>
  <c r="O1591" i="6" l="1"/>
  <c r="V1591" i="6" s="1"/>
  <c r="W1591" i="6" s="1"/>
  <c r="P1590" i="6"/>
  <c r="Q1589" i="6"/>
  <c r="O1592" i="6" l="1"/>
  <c r="V1592" i="6" s="1"/>
  <c r="W1592" i="6" s="1"/>
  <c r="P1591" i="6"/>
  <c r="Q1590" i="6"/>
  <c r="O1593" i="6" l="1"/>
  <c r="V1593" i="6" s="1"/>
  <c r="W1593" i="6" s="1"/>
  <c r="P1592" i="6"/>
  <c r="Q1591" i="6"/>
  <c r="O1594" i="6" l="1"/>
  <c r="V1594" i="6" s="1"/>
  <c r="W1594" i="6" s="1"/>
  <c r="P1593" i="6"/>
  <c r="Q1592" i="6"/>
  <c r="O1595" i="6" l="1"/>
  <c r="V1595" i="6" s="1"/>
  <c r="W1595" i="6" s="1"/>
  <c r="P1594" i="6"/>
  <c r="Q1593" i="6"/>
  <c r="O1596" i="6" l="1"/>
  <c r="V1596" i="6" s="1"/>
  <c r="W1596" i="6" s="1"/>
  <c r="P1595" i="6"/>
  <c r="Q1594" i="6"/>
  <c r="O1597" i="6" l="1"/>
  <c r="V1597" i="6" s="1"/>
  <c r="W1597" i="6" s="1"/>
  <c r="P1596" i="6"/>
  <c r="Q1595" i="6"/>
  <c r="O1598" i="6" l="1"/>
  <c r="V1598" i="6" s="1"/>
  <c r="W1598" i="6" s="1"/>
  <c r="P1597" i="6"/>
  <c r="Q1596" i="6"/>
  <c r="O1599" i="6" l="1"/>
  <c r="V1599" i="6" s="1"/>
  <c r="W1599" i="6" s="1"/>
  <c r="P1598" i="6"/>
  <c r="Q1597" i="6"/>
  <c r="O1600" i="6" l="1"/>
  <c r="V1600" i="6" s="1"/>
  <c r="W1600" i="6" s="1"/>
  <c r="P1599" i="6"/>
  <c r="Q1598" i="6"/>
  <c r="O1601" i="6" l="1"/>
  <c r="V1601" i="6" s="1"/>
  <c r="W1601" i="6" s="1"/>
  <c r="P1600" i="6"/>
  <c r="Q1599" i="6"/>
  <c r="O1602" i="6" l="1"/>
  <c r="V1602" i="6" s="1"/>
  <c r="W1602" i="6" s="1"/>
  <c r="P1601" i="6"/>
  <c r="Q1600" i="6"/>
  <c r="O1603" i="6" l="1"/>
  <c r="V1603" i="6" s="1"/>
  <c r="W1603" i="6" s="1"/>
  <c r="P1602" i="6"/>
  <c r="Q1601" i="6"/>
  <c r="O1604" i="6" l="1"/>
  <c r="V1604" i="6" s="1"/>
  <c r="W1604" i="6" s="1"/>
  <c r="P1603" i="6"/>
  <c r="Q1602" i="6"/>
  <c r="O1605" i="6" l="1"/>
  <c r="V1605" i="6" s="1"/>
  <c r="W1605" i="6" s="1"/>
  <c r="P1604" i="6"/>
  <c r="Q1603" i="6"/>
  <c r="O1606" i="6" l="1"/>
  <c r="V1606" i="6" s="1"/>
  <c r="W1606" i="6" s="1"/>
  <c r="P1605" i="6"/>
  <c r="Q1604" i="6"/>
  <c r="O1607" i="6" l="1"/>
  <c r="V1607" i="6" s="1"/>
  <c r="W1607" i="6" s="1"/>
  <c r="P1606" i="6"/>
  <c r="Q1605" i="6"/>
  <c r="O1608" i="6" l="1"/>
  <c r="V1608" i="6" s="1"/>
  <c r="W1608" i="6" s="1"/>
  <c r="P1607" i="6"/>
  <c r="Q1606" i="6"/>
  <c r="O1609" i="6" l="1"/>
  <c r="V1609" i="6" s="1"/>
  <c r="W1609" i="6" s="1"/>
  <c r="P1608" i="6"/>
  <c r="Q1607" i="6"/>
  <c r="O1610" i="6" l="1"/>
  <c r="V1610" i="6" s="1"/>
  <c r="W1610" i="6" s="1"/>
  <c r="P1609" i="6"/>
  <c r="Q1608" i="6"/>
  <c r="O1611" i="6" l="1"/>
  <c r="V1611" i="6" s="1"/>
  <c r="W1611" i="6" s="1"/>
  <c r="P1610" i="6"/>
  <c r="Q1609" i="6"/>
  <c r="O1612" i="6" l="1"/>
  <c r="V1612" i="6" s="1"/>
  <c r="W1612" i="6" s="1"/>
  <c r="P1611" i="6"/>
  <c r="Q1610" i="6"/>
  <c r="O1613" i="6" l="1"/>
  <c r="V1613" i="6" s="1"/>
  <c r="W1613" i="6" s="1"/>
  <c r="P1612" i="6"/>
  <c r="Q1611" i="6"/>
  <c r="O1614" i="6" l="1"/>
  <c r="V1614" i="6" s="1"/>
  <c r="W1614" i="6" s="1"/>
  <c r="P1613" i="6"/>
  <c r="Q1612" i="6"/>
  <c r="O1615" i="6" l="1"/>
  <c r="V1615" i="6" s="1"/>
  <c r="W1615" i="6" s="1"/>
  <c r="P1614" i="6"/>
  <c r="Q1613" i="6"/>
  <c r="O1616" i="6" l="1"/>
  <c r="V1616" i="6" s="1"/>
  <c r="W1616" i="6" s="1"/>
  <c r="P1615" i="6"/>
  <c r="Q1614" i="6"/>
  <c r="O1617" i="6" l="1"/>
  <c r="V1617" i="6" s="1"/>
  <c r="W1617" i="6" s="1"/>
  <c r="P1616" i="6"/>
  <c r="Q1615" i="6"/>
  <c r="O1618" i="6" l="1"/>
  <c r="V1618" i="6" s="1"/>
  <c r="W1618" i="6" s="1"/>
  <c r="P1617" i="6"/>
  <c r="Q1616" i="6"/>
  <c r="O1619" i="6" l="1"/>
  <c r="V1619" i="6" s="1"/>
  <c r="W1619" i="6" s="1"/>
  <c r="P1618" i="6"/>
  <c r="Q1617" i="6"/>
  <c r="O1620" i="6" l="1"/>
  <c r="V1620" i="6" s="1"/>
  <c r="W1620" i="6" s="1"/>
  <c r="P1619" i="6"/>
  <c r="Q1618" i="6"/>
  <c r="O1621" i="6" l="1"/>
  <c r="V1621" i="6" s="1"/>
  <c r="W1621" i="6" s="1"/>
  <c r="P1620" i="6"/>
  <c r="Q1619" i="6"/>
  <c r="O1622" i="6" l="1"/>
  <c r="V1622" i="6" s="1"/>
  <c r="W1622" i="6" s="1"/>
  <c r="P1621" i="6"/>
  <c r="Q1620" i="6"/>
  <c r="O1623" i="6" l="1"/>
  <c r="V1623" i="6" s="1"/>
  <c r="W1623" i="6" s="1"/>
  <c r="P1622" i="6"/>
  <c r="Q1621" i="6"/>
  <c r="O1624" i="6" l="1"/>
  <c r="V1624" i="6" s="1"/>
  <c r="W1624" i="6" s="1"/>
  <c r="P1623" i="6"/>
  <c r="Q1622" i="6"/>
  <c r="O1625" i="6" l="1"/>
  <c r="V1625" i="6" s="1"/>
  <c r="W1625" i="6" s="1"/>
  <c r="P1624" i="6"/>
  <c r="Q1623" i="6"/>
  <c r="O1626" i="6" l="1"/>
  <c r="V1626" i="6" s="1"/>
  <c r="W1626" i="6" s="1"/>
  <c r="P1625" i="6"/>
  <c r="Q1624" i="6"/>
  <c r="O1627" i="6" l="1"/>
  <c r="V1627" i="6" s="1"/>
  <c r="W1627" i="6" s="1"/>
  <c r="P1626" i="6"/>
  <c r="Q1625" i="6"/>
  <c r="O1628" i="6" l="1"/>
  <c r="V1628" i="6" s="1"/>
  <c r="W1628" i="6" s="1"/>
  <c r="P1627" i="6"/>
  <c r="Q1626" i="6"/>
  <c r="O1629" i="6" l="1"/>
  <c r="V1629" i="6" s="1"/>
  <c r="W1629" i="6" s="1"/>
  <c r="P1628" i="6"/>
  <c r="Q1627" i="6"/>
  <c r="O1630" i="6" l="1"/>
  <c r="V1630" i="6" s="1"/>
  <c r="W1630" i="6" s="1"/>
  <c r="P1629" i="6"/>
  <c r="Q1628" i="6"/>
  <c r="O1631" i="6" l="1"/>
  <c r="V1631" i="6" s="1"/>
  <c r="W1631" i="6" s="1"/>
  <c r="P1630" i="6"/>
  <c r="Q1629" i="6"/>
  <c r="O1632" i="6" l="1"/>
  <c r="V1632" i="6" s="1"/>
  <c r="W1632" i="6" s="1"/>
  <c r="P1631" i="6"/>
  <c r="Q1630" i="6"/>
  <c r="O1633" i="6" l="1"/>
  <c r="V1633" i="6" s="1"/>
  <c r="W1633" i="6" s="1"/>
  <c r="P1632" i="6"/>
  <c r="Q1631" i="6"/>
  <c r="O1634" i="6" l="1"/>
  <c r="V1634" i="6" s="1"/>
  <c r="W1634" i="6" s="1"/>
  <c r="P1633" i="6"/>
  <c r="Q1632" i="6"/>
  <c r="O1635" i="6" l="1"/>
  <c r="V1635" i="6" s="1"/>
  <c r="W1635" i="6" s="1"/>
  <c r="P1634" i="6"/>
  <c r="Q1633" i="6"/>
  <c r="O1636" i="6" l="1"/>
  <c r="V1636" i="6" s="1"/>
  <c r="W1636" i="6" s="1"/>
  <c r="P1635" i="6"/>
  <c r="Q1634" i="6"/>
  <c r="O1637" i="6" l="1"/>
  <c r="V1637" i="6" s="1"/>
  <c r="W1637" i="6" s="1"/>
  <c r="P1636" i="6"/>
  <c r="Q1635" i="6"/>
  <c r="O1638" i="6" l="1"/>
  <c r="V1638" i="6" s="1"/>
  <c r="W1638" i="6" s="1"/>
  <c r="P1637" i="6"/>
  <c r="Q1636" i="6"/>
  <c r="O1639" i="6" l="1"/>
  <c r="V1639" i="6" s="1"/>
  <c r="W1639" i="6" s="1"/>
  <c r="P1638" i="6"/>
  <c r="Q1637" i="6"/>
  <c r="O1640" i="6" l="1"/>
  <c r="V1640" i="6" s="1"/>
  <c r="W1640" i="6" s="1"/>
  <c r="P1639" i="6"/>
  <c r="Q1638" i="6"/>
  <c r="O1641" i="6" l="1"/>
  <c r="V1641" i="6" s="1"/>
  <c r="W1641" i="6" s="1"/>
  <c r="P1640" i="6"/>
  <c r="Q1639" i="6"/>
  <c r="O1642" i="6" l="1"/>
  <c r="V1642" i="6" s="1"/>
  <c r="W1642" i="6" s="1"/>
  <c r="P1641" i="6"/>
  <c r="Q1640" i="6"/>
  <c r="O1643" i="6" l="1"/>
  <c r="V1643" i="6" s="1"/>
  <c r="W1643" i="6" s="1"/>
  <c r="P1642" i="6"/>
  <c r="Q1641" i="6"/>
  <c r="O1644" i="6" l="1"/>
  <c r="V1644" i="6" s="1"/>
  <c r="W1644" i="6" s="1"/>
  <c r="P1643" i="6"/>
  <c r="Q1642" i="6"/>
  <c r="O1645" i="6" l="1"/>
  <c r="V1645" i="6" s="1"/>
  <c r="W1645" i="6" s="1"/>
  <c r="P1644" i="6"/>
  <c r="Q1643" i="6"/>
  <c r="O1646" i="6" l="1"/>
  <c r="V1646" i="6" s="1"/>
  <c r="W1646" i="6" s="1"/>
  <c r="P1645" i="6"/>
  <c r="Q1644" i="6"/>
  <c r="O1647" i="6" l="1"/>
  <c r="V1647" i="6" s="1"/>
  <c r="W1647" i="6" s="1"/>
  <c r="P1646" i="6"/>
  <c r="Q1645" i="6"/>
  <c r="O1648" i="6" l="1"/>
  <c r="V1648" i="6" s="1"/>
  <c r="W1648" i="6" s="1"/>
  <c r="P1647" i="6"/>
  <c r="Q1646" i="6"/>
  <c r="O1649" i="6" l="1"/>
  <c r="V1649" i="6" s="1"/>
  <c r="W1649" i="6" s="1"/>
  <c r="P1648" i="6"/>
  <c r="Q1647" i="6"/>
  <c r="O1650" i="6" l="1"/>
  <c r="V1650" i="6" s="1"/>
  <c r="W1650" i="6" s="1"/>
  <c r="P1649" i="6"/>
  <c r="Q1648" i="6"/>
  <c r="O1651" i="6" l="1"/>
  <c r="V1651" i="6" s="1"/>
  <c r="W1651" i="6" s="1"/>
  <c r="P1650" i="6"/>
  <c r="Q1649" i="6"/>
  <c r="O1652" i="6" l="1"/>
  <c r="V1652" i="6" s="1"/>
  <c r="W1652" i="6" s="1"/>
  <c r="P1651" i="6"/>
  <c r="Q1650" i="6"/>
  <c r="O1653" i="6" l="1"/>
  <c r="V1653" i="6" s="1"/>
  <c r="W1653" i="6" s="1"/>
  <c r="P1652" i="6"/>
  <c r="Q1651" i="6"/>
  <c r="O1654" i="6" l="1"/>
  <c r="V1654" i="6" s="1"/>
  <c r="W1654" i="6" s="1"/>
  <c r="P1653" i="6"/>
  <c r="Q1652" i="6"/>
  <c r="O1655" i="6" l="1"/>
  <c r="V1655" i="6" s="1"/>
  <c r="W1655" i="6" s="1"/>
  <c r="P1654" i="6"/>
  <c r="Q1653" i="6"/>
  <c r="O1656" i="6" l="1"/>
  <c r="V1656" i="6" s="1"/>
  <c r="W1656" i="6" s="1"/>
  <c r="P1655" i="6"/>
  <c r="Q1654" i="6"/>
  <c r="O1657" i="6" l="1"/>
  <c r="V1657" i="6" s="1"/>
  <c r="W1657" i="6" s="1"/>
  <c r="P1656" i="6"/>
  <c r="Q1655" i="6"/>
  <c r="O1658" i="6" l="1"/>
  <c r="V1658" i="6" s="1"/>
  <c r="W1658" i="6" s="1"/>
  <c r="P1657" i="6"/>
  <c r="Q1656" i="6"/>
  <c r="O1659" i="6" l="1"/>
  <c r="V1659" i="6" s="1"/>
  <c r="W1659" i="6" s="1"/>
  <c r="P1658" i="6"/>
  <c r="Q1657" i="6"/>
  <c r="O1660" i="6" l="1"/>
  <c r="V1660" i="6" s="1"/>
  <c r="W1660" i="6" s="1"/>
  <c r="P1659" i="6"/>
  <c r="Q1658" i="6"/>
  <c r="O1661" i="6" l="1"/>
  <c r="V1661" i="6" s="1"/>
  <c r="W1661" i="6" s="1"/>
  <c r="P1660" i="6"/>
  <c r="Q1659" i="6"/>
  <c r="O1662" i="6" l="1"/>
  <c r="V1662" i="6" s="1"/>
  <c r="W1662" i="6" s="1"/>
  <c r="P1661" i="6"/>
  <c r="Q1660" i="6"/>
  <c r="O1663" i="6" l="1"/>
  <c r="V1663" i="6" s="1"/>
  <c r="W1663" i="6" s="1"/>
  <c r="P1662" i="6"/>
  <c r="Q1661" i="6"/>
  <c r="O1664" i="6" l="1"/>
  <c r="V1664" i="6" s="1"/>
  <c r="W1664" i="6" s="1"/>
  <c r="P1663" i="6"/>
  <c r="Q1662" i="6"/>
  <c r="O1665" i="6" l="1"/>
  <c r="V1665" i="6" s="1"/>
  <c r="W1665" i="6" s="1"/>
  <c r="P1664" i="6"/>
  <c r="Q1663" i="6"/>
  <c r="O1666" i="6" l="1"/>
  <c r="V1666" i="6" s="1"/>
  <c r="W1666" i="6" s="1"/>
  <c r="P1665" i="6"/>
  <c r="Q1664" i="6"/>
  <c r="O1667" i="6" l="1"/>
  <c r="V1667" i="6" s="1"/>
  <c r="W1667" i="6" s="1"/>
  <c r="P1666" i="6"/>
  <c r="Q1665" i="6"/>
  <c r="O1668" i="6" l="1"/>
  <c r="V1668" i="6" s="1"/>
  <c r="W1668" i="6" s="1"/>
  <c r="P1667" i="6"/>
  <c r="Q1666" i="6"/>
  <c r="O1669" i="6" l="1"/>
  <c r="V1669" i="6" s="1"/>
  <c r="W1669" i="6" s="1"/>
  <c r="P1668" i="6"/>
  <c r="Q1667" i="6"/>
  <c r="O1670" i="6" l="1"/>
  <c r="V1670" i="6" s="1"/>
  <c r="W1670" i="6" s="1"/>
  <c r="P1669" i="6"/>
  <c r="Q1668" i="6"/>
  <c r="O1671" i="6" l="1"/>
  <c r="V1671" i="6" s="1"/>
  <c r="W1671" i="6" s="1"/>
  <c r="P1670" i="6"/>
  <c r="Q1669" i="6"/>
  <c r="O1672" i="6" l="1"/>
  <c r="V1672" i="6" s="1"/>
  <c r="W1672" i="6" s="1"/>
  <c r="P1671" i="6"/>
  <c r="Q1670" i="6"/>
  <c r="O1673" i="6" l="1"/>
  <c r="V1673" i="6" s="1"/>
  <c r="W1673" i="6" s="1"/>
  <c r="P1672" i="6"/>
  <c r="Q1671" i="6"/>
  <c r="O1674" i="6" l="1"/>
  <c r="V1674" i="6" s="1"/>
  <c r="W1674" i="6" s="1"/>
  <c r="Q1672" i="6"/>
  <c r="P1673" i="6"/>
  <c r="O1675" i="6" l="1"/>
  <c r="V1675" i="6" s="1"/>
  <c r="W1675" i="6" s="1"/>
  <c r="P1674" i="6"/>
  <c r="Q1673" i="6"/>
  <c r="O1676" i="6" l="1"/>
  <c r="V1676" i="6" s="1"/>
  <c r="W1676" i="6" s="1"/>
  <c r="P1675" i="6"/>
  <c r="Q1674" i="6"/>
  <c r="O1677" i="6" l="1"/>
  <c r="V1677" i="6" s="1"/>
  <c r="W1677" i="6" s="1"/>
  <c r="P1676" i="6"/>
  <c r="Q1675" i="6"/>
  <c r="O1678" i="6" l="1"/>
  <c r="V1678" i="6" s="1"/>
  <c r="W1678" i="6" s="1"/>
  <c r="P1677" i="6"/>
  <c r="Q1676" i="6"/>
  <c r="O1679" i="6" l="1"/>
  <c r="V1679" i="6" s="1"/>
  <c r="W1679" i="6" s="1"/>
  <c r="P1678" i="6"/>
  <c r="Q1677" i="6"/>
  <c r="O1680" i="6" l="1"/>
  <c r="V1680" i="6" s="1"/>
  <c r="W1680" i="6" s="1"/>
  <c r="P1679" i="6"/>
  <c r="Q1678" i="6"/>
  <c r="O1681" i="6" l="1"/>
  <c r="V1681" i="6" s="1"/>
  <c r="W1681" i="6" s="1"/>
  <c r="P1680" i="6"/>
  <c r="Q1679" i="6"/>
  <c r="O1682" i="6" l="1"/>
  <c r="V1682" i="6" s="1"/>
  <c r="W1682" i="6" s="1"/>
  <c r="P1681" i="6"/>
  <c r="Q1680" i="6"/>
  <c r="O1683" i="6" l="1"/>
  <c r="V1683" i="6" s="1"/>
  <c r="W1683" i="6" s="1"/>
  <c r="P1682" i="6"/>
  <c r="Q1681" i="6"/>
  <c r="O1684" i="6" l="1"/>
  <c r="V1684" i="6" s="1"/>
  <c r="W1684" i="6" s="1"/>
  <c r="P1683" i="6"/>
  <c r="Q1682" i="6"/>
  <c r="O1685" i="6" l="1"/>
  <c r="V1685" i="6" s="1"/>
  <c r="W1685" i="6" s="1"/>
  <c r="P1684" i="6"/>
  <c r="Q1683" i="6"/>
  <c r="O1686" i="6" l="1"/>
  <c r="V1686" i="6" s="1"/>
  <c r="W1686" i="6" s="1"/>
  <c r="P1685" i="6"/>
  <c r="Q1684" i="6"/>
  <c r="O1687" i="6" l="1"/>
  <c r="V1687" i="6" s="1"/>
  <c r="W1687" i="6" s="1"/>
  <c r="P1686" i="6"/>
  <c r="Q1685" i="6"/>
  <c r="O1688" i="6" l="1"/>
  <c r="V1688" i="6" s="1"/>
  <c r="W1688" i="6" s="1"/>
  <c r="P1687" i="6"/>
  <c r="Q1686" i="6"/>
  <c r="O1689" i="6" l="1"/>
  <c r="V1689" i="6" s="1"/>
  <c r="W1689" i="6" s="1"/>
  <c r="P1688" i="6"/>
  <c r="Q1687" i="6"/>
  <c r="O1690" i="6" l="1"/>
  <c r="V1690" i="6" s="1"/>
  <c r="W1690" i="6" s="1"/>
  <c r="P1689" i="6"/>
  <c r="Q1688" i="6"/>
  <c r="O1691" i="6" l="1"/>
  <c r="V1691" i="6" s="1"/>
  <c r="W1691" i="6" s="1"/>
  <c r="P1690" i="6"/>
  <c r="Q1689" i="6"/>
  <c r="O1692" i="6" l="1"/>
  <c r="V1692" i="6" s="1"/>
  <c r="W1692" i="6" s="1"/>
  <c r="P1691" i="6"/>
  <c r="Q1690" i="6"/>
  <c r="O1693" i="6" l="1"/>
  <c r="V1693" i="6" s="1"/>
  <c r="W1693" i="6" s="1"/>
  <c r="P1692" i="6"/>
  <c r="Q1691" i="6"/>
  <c r="O1694" i="6" l="1"/>
  <c r="V1694" i="6" s="1"/>
  <c r="W1694" i="6" s="1"/>
  <c r="P1693" i="6"/>
  <c r="Q1692" i="6"/>
  <c r="O1695" i="6" l="1"/>
  <c r="V1695" i="6" s="1"/>
  <c r="W1695" i="6" s="1"/>
  <c r="P1694" i="6"/>
  <c r="Q1693" i="6"/>
  <c r="O1696" i="6" l="1"/>
  <c r="V1696" i="6" s="1"/>
  <c r="W1696" i="6" s="1"/>
  <c r="P1695" i="6"/>
  <c r="Q1694" i="6"/>
  <c r="O1697" i="6" l="1"/>
  <c r="V1697" i="6" s="1"/>
  <c r="W1697" i="6" s="1"/>
  <c r="P1696" i="6"/>
  <c r="Q1695" i="6"/>
  <c r="O1698" i="6" l="1"/>
  <c r="V1698" i="6" s="1"/>
  <c r="W1698" i="6" s="1"/>
  <c r="P1697" i="6"/>
  <c r="Q1696" i="6"/>
  <c r="O1699" i="6" l="1"/>
  <c r="V1699" i="6" s="1"/>
  <c r="W1699" i="6" s="1"/>
  <c r="P1698" i="6"/>
  <c r="Q1697" i="6"/>
  <c r="O1700" i="6" l="1"/>
  <c r="V1700" i="6" s="1"/>
  <c r="W1700" i="6" s="1"/>
  <c r="P1699" i="6"/>
  <c r="Q1698" i="6"/>
  <c r="O1701" i="6" l="1"/>
  <c r="V1701" i="6" s="1"/>
  <c r="W1701" i="6" s="1"/>
  <c r="P1700" i="6"/>
  <c r="Q1699" i="6"/>
  <c r="O1702" i="6" l="1"/>
  <c r="V1702" i="6" s="1"/>
  <c r="W1702" i="6" s="1"/>
  <c r="P1701" i="6"/>
  <c r="Q1700" i="6"/>
  <c r="O1703" i="6" l="1"/>
  <c r="V1703" i="6" s="1"/>
  <c r="W1703" i="6" s="1"/>
  <c r="P1702" i="6"/>
  <c r="Q1701" i="6"/>
  <c r="O1704" i="6" l="1"/>
  <c r="V1704" i="6" s="1"/>
  <c r="W1704" i="6" s="1"/>
  <c r="P1703" i="6"/>
  <c r="Q1702" i="6"/>
  <c r="O1705" i="6" l="1"/>
  <c r="V1705" i="6" s="1"/>
  <c r="W1705" i="6" s="1"/>
  <c r="P1704" i="6"/>
  <c r="Q1703" i="6"/>
  <c r="O1706" i="6" l="1"/>
  <c r="V1706" i="6" s="1"/>
  <c r="W1706" i="6" s="1"/>
  <c r="Q1704" i="6"/>
  <c r="P1705" i="6"/>
  <c r="O1707" i="6" l="1"/>
  <c r="V1707" i="6" s="1"/>
  <c r="W1707" i="6" s="1"/>
  <c r="P1706" i="6"/>
  <c r="Q1705" i="6"/>
  <c r="O1708" i="6" l="1"/>
  <c r="V1708" i="6" s="1"/>
  <c r="W1708" i="6" s="1"/>
  <c r="P1707" i="6"/>
  <c r="Q1706" i="6"/>
  <c r="O1709" i="6" l="1"/>
  <c r="V1709" i="6" s="1"/>
  <c r="W1709" i="6" s="1"/>
  <c r="P1708" i="6"/>
  <c r="Q1707" i="6"/>
  <c r="O1710" i="6" l="1"/>
  <c r="V1710" i="6" s="1"/>
  <c r="W1710" i="6" s="1"/>
  <c r="P1709" i="6"/>
  <c r="Q1708" i="6"/>
  <c r="O1711" i="6" l="1"/>
  <c r="V1711" i="6" s="1"/>
  <c r="W1711" i="6" s="1"/>
  <c r="P1710" i="6"/>
  <c r="Q1709" i="6"/>
  <c r="O1712" i="6" l="1"/>
  <c r="V1712" i="6" s="1"/>
  <c r="W1712" i="6" s="1"/>
  <c r="P1711" i="6"/>
  <c r="Q1710" i="6"/>
  <c r="O1713" i="6" l="1"/>
  <c r="V1713" i="6" s="1"/>
  <c r="W1713" i="6" s="1"/>
  <c r="P1712" i="6"/>
  <c r="Q1711" i="6"/>
  <c r="O1714" i="6" l="1"/>
  <c r="V1714" i="6" s="1"/>
  <c r="W1714" i="6" s="1"/>
  <c r="P1713" i="6"/>
  <c r="Q1712" i="6"/>
  <c r="O1715" i="6" l="1"/>
  <c r="V1715" i="6" s="1"/>
  <c r="W1715" i="6" s="1"/>
  <c r="P1714" i="6"/>
  <c r="Q1713" i="6"/>
  <c r="O1716" i="6" l="1"/>
  <c r="V1716" i="6" s="1"/>
  <c r="W1716" i="6" s="1"/>
  <c r="P1715" i="6"/>
  <c r="Q1714" i="6"/>
  <c r="O1717" i="6" l="1"/>
  <c r="V1717" i="6" s="1"/>
  <c r="W1717" i="6" s="1"/>
  <c r="P1716" i="6"/>
  <c r="Q1715" i="6"/>
  <c r="O1718" i="6" l="1"/>
  <c r="V1718" i="6" s="1"/>
  <c r="W1718" i="6" s="1"/>
  <c r="P1717" i="6"/>
  <c r="Q1716" i="6"/>
  <c r="O1719" i="6" l="1"/>
  <c r="V1719" i="6" s="1"/>
  <c r="W1719" i="6" s="1"/>
  <c r="P1718" i="6"/>
  <c r="Q1717" i="6"/>
  <c r="O1720" i="6" l="1"/>
  <c r="V1720" i="6" s="1"/>
  <c r="W1720" i="6" s="1"/>
  <c r="P1719" i="6"/>
  <c r="Q1718" i="6"/>
  <c r="O1721" i="6" l="1"/>
  <c r="V1721" i="6" s="1"/>
  <c r="W1721" i="6" s="1"/>
  <c r="P1720" i="6"/>
  <c r="Q1719" i="6"/>
  <c r="O1722" i="6" l="1"/>
  <c r="V1722" i="6" s="1"/>
  <c r="W1722" i="6" s="1"/>
  <c r="P1721" i="6"/>
  <c r="Q1720" i="6"/>
  <c r="O1723" i="6" l="1"/>
  <c r="V1723" i="6" s="1"/>
  <c r="W1723" i="6" s="1"/>
  <c r="P1722" i="6"/>
  <c r="Q1721" i="6"/>
  <c r="O1724" i="6" l="1"/>
  <c r="V1724" i="6" s="1"/>
  <c r="W1724" i="6" s="1"/>
  <c r="P1723" i="6"/>
  <c r="Q1722" i="6"/>
  <c r="O1725" i="6" l="1"/>
  <c r="V1725" i="6" s="1"/>
  <c r="W1725" i="6" s="1"/>
  <c r="P1724" i="6"/>
  <c r="Q1723" i="6"/>
  <c r="O1726" i="6" l="1"/>
  <c r="V1726" i="6" s="1"/>
  <c r="W1726" i="6" s="1"/>
  <c r="P1725" i="6"/>
  <c r="Q1724" i="6"/>
  <c r="O1727" i="6" l="1"/>
  <c r="V1727" i="6" s="1"/>
  <c r="W1727" i="6" s="1"/>
  <c r="P1726" i="6"/>
  <c r="Q1725" i="6"/>
  <c r="O1728" i="6" l="1"/>
  <c r="V1728" i="6" s="1"/>
  <c r="W1728" i="6" s="1"/>
  <c r="P1727" i="6"/>
  <c r="Q1726" i="6"/>
  <c r="O1729" i="6" l="1"/>
  <c r="V1729" i="6" s="1"/>
  <c r="W1729" i="6" s="1"/>
  <c r="P1728" i="6"/>
  <c r="Q1727" i="6"/>
  <c r="O1730" i="6" l="1"/>
  <c r="V1730" i="6" s="1"/>
  <c r="W1730" i="6" s="1"/>
  <c r="P1729" i="6"/>
  <c r="Q1728" i="6"/>
  <c r="O1731" i="6" l="1"/>
  <c r="V1731" i="6" s="1"/>
  <c r="W1731" i="6" s="1"/>
  <c r="P1730" i="6"/>
  <c r="Q1729" i="6"/>
  <c r="O1732" i="6" l="1"/>
  <c r="V1732" i="6" s="1"/>
  <c r="W1732" i="6" s="1"/>
  <c r="P1731" i="6"/>
  <c r="Q1730" i="6"/>
  <c r="O1733" i="6" l="1"/>
  <c r="V1733" i="6" s="1"/>
  <c r="W1733" i="6" s="1"/>
  <c r="P1732" i="6"/>
  <c r="Q1731" i="6"/>
  <c r="O1734" i="6" l="1"/>
  <c r="V1734" i="6" s="1"/>
  <c r="W1734" i="6" s="1"/>
  <c r="P1733" i="6"/>
  <c r="Q1732" i="6"/>
  <c r="O1735" i="6" l="1"/>
  <c r="V1735" i="6" s="1"/>
  <c r="W1735" i="6" s="1"/>
  <c r="P1734" i="6"/>
  <c r="Q1733" i="6"/>
  <c r="O1736" i="6" l="1"/>
  <c r="V1736" i="6" s="1"/>
  <c r="W1736" i="6" s="1"/>
  <c r="P1735" i="6"/>
  <c r="Q1734" i="6"/>
  <c r="O1737" i="6" l="1"/>
  <c r="V1737" i="6" s="1"/>
  <c r="W1737" i="6" s="1"/>
  <c r="P1736" i="6"/>
  <c r="Q1735" i="6"/>
  <c r="O1738" i="6" l="1"/>
  <c r="V1738" i="6" s="1"/>
  <c r="W1738" i="6" s="1"/>
  <c r="P1737" i="6"/>
  <c r="Q1736" i="6"/>
  <c r="O1739" i="6" l="1"/>
  <c r="V1739" i="6" s="1"/>
  <c r="W1739" i="6" s="1"/>
  <c r="P1738" i="6"/>
  <c r="Q1737" i="6"/>
  <c r="O1740" i="6" l="1"/>
  <c r="V1740" i="6" s="1"/>
  <c r="W1740" i="6" s="1"/>
  <c r="P1739" i="6"/>
  <c r="Q1738" i="6"/>
  <c r="O1741" i="6" l="1"/>
  <c r="V1741" i="6" s="1"/>
  <c r="W1741" i="6" s="1"/>
  <c r="P1740" i="6"/>
  <c r="Q1739" i="6"/>
  <c r="O1742" i="6" l="1"/>
  <c r="V1742" i="6" s="1"/>
  <c r="W1742" i="6" s="1"/>
  <c r="P1741" i="6"/>
  <c r="Q1740" i="6"/>
  <c r="O1743" i="6" l="1"/>
  <c r="V1743" i="6" s="1"/>
  <c r="W1743" i="6" s="1"/>
  <c r="P1742" i="6"/>
  <c r="Q1741" i="6"/>
  <c r="O1744" i="6" l="1"/>
  <c r="V1744" i="6" s="1"/>
  <c r="W1744" i="6" s="1"/>
  <c r="P1743" i="6"/>
  <c r="Q1742" i="6"/>
  <c r="O1745" i="6" l="1"/>
  <c r="V1745" i="6" s="1"/>
  <c r="W1745" i="6" s="1"/>
  <c r="P1744" i="6"/>
  <c r="Q1743" i="6"/>
  <c r="O1746" i="6" l="1"/>
  <c r="V1746" i="6" s="1"/>
  <c r="W1746" i="6" s="1"/>
  <c r="P1745" i="6"/>
  <c r="Q1744" i="6"/>
  <c r="O1747" i="6" l="1"/>
  <c r="V1747" i="6" s="1"/>
  <c r="W1747" i="6" s="1"/>
  <c r="P1746" i="6"/>
  <c r="Q1745" i="6"/>
  <c r="O1748" i="6" l="1"/>
  <c r="V1748" i="6" s="1"/>
  <c r="W1748" i="6" s="1"/>
  <c r="P1747" i="6"/>
  <c r="Q1746" i="6"/>
  <c r="O1749" i="6" l="1"/>
  <c r="V1749" i="6" s="1"/>
  <c r="W1749" i="6" s="1"/>
  <c r="P1748" i="6"/>
  <c r="Q1747" i="6"/>
  <c r="O1750" i="6" l="1"/>
  <c r="V1750" i="6" s="1"/>
  <c r="W1750" i="6" s="1"/>
  <c r="P1749" i="6"/>
  <c r="Q1748" i="6"/>
  <c r="O1751" i="6" l="1"/>
  <c r="V1751" i="6" s="1"/>
  <c r="W1751" i="6" s="1"/>
  <c r="P1750" i="6"/>
  <c r="Q1749" i="6"/>
  <c r="O1752" i="6" l="1"/>
  <c r="V1752" i="6" s="1"/>
  <c r="W1752" i="6" s="1"/>
  <c r="P1751" i="6"/>
  <c r="Q1750" i="6"/>
  <c r="O1753" i="6" l="1"/>
  <c r="V1753" i="6" s="1"/>
  <c r="W1753" i="6" s="1"/>
  <c r="P1752" i="6"/>
  <c r="Q1751" i="6"/>
  <c r="O1754" i="6" l="1"/>
  <c r="V1754" i="6" s="1"/>
  <c r="W1754" i="6" s="1"/>
  <c r="P1753" i="6"/>
  <c r="Q1752" i="6"/>
  <c r="O1755" i="6" l="1"/>
  <c r="V1755" i="6" s="1"/>
  <c r="W1755" i="6" s="1"/>
  <c r="P1754" i="6"/>
  <c r="Q1753" i="6"/>
  <c r="O1756" i="6" l="1"/>
  <c r="V1756" i="6" s="1"/>
  <c r="W1756" i="6" s="1"/>
  <c r="P1755" i="6"/>
  <c r="Q1754" i="6"/>
  <c r="O1757" i="6" l="1"/>
  <c r="V1757" i="6" s="1"/>
  <c r="W1757" i="6" s="1"/>
  <c r="P1756" i="6"/>
  <c r="Q1755" i="6"/>
  <c r="O1758" i="6" l="1"/>
  <c r="V1758" i="6" s="1"/>
  <c r="W1758" i="6" s="1"/>
  <c r="P1757" i="6"/>
  <c r="Q1756" i="6"/>
  <c r="O1759" i="6" l="1"/>
  <c r="V1759" i="6" s="1"/>
  <c r="W1759" i="6" s="1"/>
  <c r="P1758" i="6"/>
  <c r="Q1757" i="6"/>
  <c r="O1760" i="6" l="1"/>
  <c r="V1760" i="6" s="1"/>
  <c r="W1760" i="6" s="1"/>
  <c r="P1759" i="6"/>
  <c r="Q1758" i="6"/>
  <c r="O1761" i="6" l="1"/>
  <c r="V1761" i="6" s="1"/>
  <c r="W1761" i="6" s="1"/>
  <c r="P1760" i="6"/>
  <c r="Q1759" i="6"/>
  <c r="O1762" i="6" l="1"/>
  <c r="V1762" i="6" s="1"/>
  <c r="W1762" i="6" s="1"/>
  <c r="P1761" i="6"/>
  <c r="Q1760" i="6"/>
  <c r="O1763" i="6" l="1"/>
  <c r="V1763" i="6" s="1"/>
  <c r="W1763" i="6" s="1"/>
  <c r="P1762" i="6"/>
  <c r="Q1761" i="6"/>
  <c r="O1764" i="6" l="1"/>
  <c r="V1764" i="6" s="1"/>
  <c r="W1764" i="6" s="1"/>
  <c r="P1763" i="6"/>
  <c r="Q1762" i="6"/>
  <c r="O1765" i="6" l="1"/>
  <c r="V1765" i="6" s="1"/>
  <c r="W1765" i="6" s="1"/>
  <c r="P1764" i="6"/>
  <c r="Q1763" i="6"/>
  <c r="O1766" i="6" l="1"/>
  <c r="V1766" i="6" s="1"/>
  <c r="W1766" i="6" s="1"/>
  <c r="P1765" i="6"/>
  <c r="Q1764" i="6"/>
  <c r="O1767" i="6" l="1"/>
  <c r="V1767" i="6" s="1"/>
  <c r="W1767" i="6" s="1"/>
  <c r="P1766" i="6"/>
  <c r="Q1765" i="6"/>
  <c r="O1768" i="6" l="1"/>
  <c r="V1768" i="6" s="1"/>
  <c r="W1768" i="6" s="1"/>
  <c r="P1767" i="6"/>
  <c r="Q1766" i="6"/>
  <c r="O1769" i="6" l="1"/>
  <c r="V1769" i="6" s="1"/>
  <c r="W1769" i="6" s="1"/>
  <c r="P1768" i="6"/>
  <c r="Q1767" i="6"/>
  <c r="O1770" i="6" l="1"/>
  <c r="V1770" i="6" s="1"/>
  <c r="W1770" i="6" s="1"/>
  <c r="P1769" i="6"/>
  <c r="Q1768" i="6"/>
  <c r="O1771" i="6" l="1"/>
  <c r="V1771" i="6" s="1"/>
  <c r="W1771" i="6" s="1"/>
  <c r="P1770" i="6"/>
  <c r="Q1769" i="6"/>
  <c r="O1772" i="6" l="1"/>
  <c r="V1772" i="6" s="1"/>
  <c r="W1772" i="6" s="1"/>
  <c r="P1771" i="6"/>
  <c r="Q1770" i="6"/>
  <c r="O1773" i="6" l="1"/>
  <c r="V1773" i="6" s="1"/>
  <c r="W1773" i="6" s="1"/>
  <c r="P1772" i="6"/>
  <c r="Q1771" i="6"/>
  <c r="O1774" i="6" l="1"/>
  <c r="V1774" i="6" s="1"/>
  <c r="W1774" i="6" s="1"/>
  <c r="P1773" i="6"/>
  <c r="Q1772" i="6"/>
  <c r="O1775" i="6" l="1"/>
  <c r="V1775" i="6" s="1"/>
  <c r="W1775" i="6" s="1"/>
  <c r="P1774" i="6"/>
  <c r="Q1773" i="6"/>
  <c r="O1776" i="6" l="1"/>
  <c r="V1776" i="6" s="1"/>
  <c r="W1776" i="6" s="1"/>
  <c r="P1775" i="6"/>
  <c r="Q1774" i="6"/>
  <c r="O1777" i="6" l="1"/>
  <c r="V1777" i="6" s="1"/>
  <c r="W1777" i="6" s="1"/>
  <c r="P1776" i="6"/>
  <c r="Q1775" i="6"/>
  <c r="O1778" i="6" l="1"/>
  <c r="V1778" i="6" s="1"/>
  <c r="W1778" i="6" s="1"/>
  <c r="P1777" i="6"/>
  <c r="Q1776" i="6"/>
  <c r="O1779" i="6" l="1"/>
  <c r="V1779" i="6" s="1"/>
  <c r="W1779" i="6" s="1"/>
  <c r="P1778" i="6"/>
  <c r="Q1777" i="6"/>
  <c r="O1780" i="6" l="1"/>
  <c r="V1780" i="6" s="1"/>
  <c r="W1780" i="6" s="1"/>
  <c r="P1779" i="6"/>
  <c r="Q1778" i="6"/>
  <c r="O1781" i="6" l="1"/>
  <c r="V1781" i="6" s="1"/>
  <c r="W1781" i="6" s="1"/>
  <c r="P1780" i="6"/>
  <c r="Q1779" i="6"/>
  <c r="O1782" i="6" l="1"/>
  <c r="V1782" i="6" s="1"/>
  <c r="W1782" i="6" s="1"/>
  <c r="P1781" i="6"/>
  <c r="Q1780" i="6"/>
  <c r="O1783" i="6" l="1"/>
  <c r="V1783" i="6" s="1"/>
  <c r="W1783" i="6" s="1"/>
  <c r="P1782" i="6"/>
  <c r="Q1781" i="6"/>
  <c r="O1784" i="6" l="1"/>
  <c r="V1784" i="6" s="1"/>
  <c r="W1784" i="6" s="1"/>
  <c r="P1783" i="6"/>
  <c r="Q1782" i="6"/>
  <c r="O1785" i="6" l="1"/>
  <c r="V1785" i="6" s="1"/>
  <c r="W1785" i="6" s="1"/>
  <c r="P1784" i="6"/>
  <c r="Q1783" i="6"/>
  <c r="O1786" i="6" l="1"/>
  <c r="V1786" i="6" s="1"/>
  <c r="W1786" i="6" s="1"/>
  <c r="P1785" i="6"/>
  <c r="Q1784" i="6"/>
  <c r="O1787" i="6" l="1"/>
  <c r="V1787" i="6" s="1"/>
  <c r="W1787" i="6" s="1"/>
  <c r="P1786" i="6"/>
  <c r="Q1785" i="6"/>
  <c r="O1788" i="6" l="1"/>
  <c r="V1788" i="6" s="1"/>
  <c r="W1788" i="6" s="1"/>
  <c r="P1787" i="6"/>
  <c r="Q1786" i="6"/>
  <c r="O1789" i="6" l="1"/>
  <c r="V1789" i="6" s="1"/>
  <c r="W1789" i="6" s="1"/>
  <c r="P1788" i="6"/>
  <c r="Q1787" i="6"/>
  <c r="O1790" i="6" l="1"/>
  <c r="V1790" i="6" s="1"/>
  <c r="W1790" i="6" s="1"/>
  <c r="P1789" i="6"/>
  <c r="Q1788" i="6"/>
  <c r="O1791" i="6" l="1"/>
  <c r="V1791" i="6" s="1"/>
  <c r="W1791" i="6" s="1"/>
  <c r="P1790" i="6"/>
  <c r="Q1789" i="6"/>
  <c r="O1792" i="6" l="1"/>
  <c r="V1792" i="6" s="1"/>
  <c r="W1792" i="6" s="1"/>
  <c r="P1791" i="6"/>
  <c r="Q1790" i="6"/>
  <c r="O1793" i="6" l="1"/>
  <c r="V1793" i="6" s="1"/>
  <c r="W1793" i="6" s="1"/>
  <c r="P1792" i="6"/>
  <c r="Q1791" i="6"/>
  <c r="O1794" i="6" l="1"/>
  <c r="V1794" i="6" s="1"/>
  <c r="W1794" i="6" s="1"/>
  <c r="P1793" i="6"/>
  <c r="Q1792" i="6"/>
  <c r="O1795" i="6" l="1"/>
  <c r="V1795" i="6" s="1"/>
  <c r="W1795" i="6" s="1"/>
  <c r="P1794" i="6"/>
  <c r="Q1793" i="6"/>
  <c r="O1796" i="6" l="1"/>
  <c r="V1796" i="6" s="1"/>
  <c r="W1796" i="6" s="1"/>
  <c r="P1795" i="6"/>
  <c r="Q1794" i="6"/>
  <c r="O1797" i="6" l="1"/>
  <c r="V1797" i="6" s="1"/>
  <c r="W1797" i="6" s="1"/>
  <c r="P1796" i="6"/>
  <c r="Q1795" i="6"/>
  <c r="O1798" i="6" l="1"/>
  <c r="V1798" i="6" s="1"/>
  <c r="W1798" i="6" s="1"/>
  <c r="P1797" i="6"/>
  <c r="Q1796" i="6"/>
  <c r="O1799" i="6" l="1"/>
  <c r="V1799" i="6" s="1"/>
  <c r="W1799" i="6" s="1"/>
  <c r="P1798" i="6"/>
  <c r="Q1797" i="6"/>
  <c r="O1800" i="6" l="1"/>
  <c r="V1800" i="6" s="1"/>
  <c r="W1800" i="6" s="1"/>
  <c r="P1799" i="6"/>
  <c r="Q1798" i="6"/>
  <c r="O1801" i="6" l="1"/>
  <c r="V1801" i="6" s="1"/>
  <c r="W1801" i="6" s="1"/>
  <c r="P1800" i="6"/>
  <c r="Q1799" i="6"/>
  <c r="O1802" i="6" l="1"/>
  <c r="V1802" i="6" s="1"/>
  <c r="W1802" i="6" s="1"/>
  <c r="P1801" i="6"/>
  <c r="Q1800" i="6"/>
  <c r="O1803" i="6" l="1"/>
  <c r="V1803" i="6" s="1"/>
  <c r="W1803" i="6" s="1"/>
  <c r="Q1801" i="6"/>
  <c r="P1802" i="6"/>
  <c r="O1804" i="6" l="1"/>
  <c r="V1804" i="6" s="1"/>
  <c r="W1804" i="6" s="1"/>
  <c r="Q1802" i="6"/>
  <c r="P1803" i="6"/>
  <c r="O1805" i="6" l="1"/>
  <c r="V1805" i="6" s="1"/>
  <c r="W1805" i="6" s="1"/>
  <c r="Q1803" i="6"/>
  <c r="P1804" i="6"/>
  <c r="O1806" i="6" l="1"/>
  <c r="V1806" i="6" s="1"/>
  <c r="W1806" i="6" s="1"/>
  <c r="Q1804" i="6"/>
  <c r="P1805" i="6"/>
  <c r="O1807" i="6" l="1"/>
  <c r="V1807" i="6" s="1"/>
  <c r="W1807" i="6" s="1"/>
  <c r="Q1805" i="6"/>
  <c r="P1806" i="6"/>
  <c r="O1808" i="6" l="1"/>
  <c r="V1808" i="6" s="1"/>
  <c r="W1808" i="6" s="1"/>
  <c r="Q1806" i="6"/>
  <c r="P1807" i="6"/>
  <c r="O1809" i="6" l="1"/>
  <c r="V1809" i="6" s="1"/>
  <c r="W1809" i="6" s="1"/>
  <c r="Q1807" i="6"/>
  <c r="P1808" i="6"/>
  <c r="O1810" i="6" l="1"/>
  <c r="V1810" i="6" s="1"/>
  <c r="W1810" i="6" s="1"/>
  <c r="Q1808" i="6"/>
  <c r="P1809" i="6"/>
  <c r="O1811" i="6" l="1"/>
  <c r="V1811" i="6" s="1"/>
  <c r="W1811" i="6" s="1"/>
  <c r="Q1809" i="6"/>
  <c r="P1810" i="6"/>
  <c r="O1812" i="6" l="1"/>
  <c r="V1812" i="6" s="1"/>
  <c r="W1812" i="6" s="1"/>
  <c r="Q1810" i="6"/>
  <c r="P1811" i="6"/>
  <c r="O1813" i="6" l="1"/>
  <c r="V1813" i="6" s="1"/>
  <c r="W1813" i="6" s="1"/>
  <c r="Q1811" i="6"/>
  <c r="P1812" i="6"/>
  <c r="O1814" i="6" l="1"/>
  <c r="V1814" i="6" s="1"/>
  <c r="W1814" i="6" s="1"/>
  <c r="Q1812" i="6"/>
  <c r="P1813" i="6"/>
  <c r="O1815" i="6" l="1"/>
  <c r="V1815" i="6" s="1"/>
  <c r="W1815" i="6" s="1"/>
  <c r="Q1813" i="6"/>
  <c r="P1814" i="6"/>
  <c r="O1816" i="6" l="1"/>
  <c r="V1816" i="6" s="1"/>
  <c r="W1816" i="6" s="1"/>
  <c r="Q1814" i="6"/>
  <c r="P1815" i="6"/>
  <c r="O1817" i="6" l="1"/>
  <c r="V1817" i="6" s="1"/>
  <c r="W1817" i="6" s="1"/>
  <c r="Q1815" i="6"/>
  <c r="P1816" i="6"/>
  <c r="O1818" i="6" l="1"/>
  <c r="V1818" i="6" s="1"/>
  <c r="W1818" i="6" s="1"/>
  <c r="Q1816" i="6"/>
  <c r="P1817" i="6"/>
  <c r="O1819" i="6" l="1"/>
  <c r="V1819" i="6" s="1"/>
  <c r="W1819" i="6" s="1"/>
  <c r="Q1817" i="6"/>
  <c r="P1818" i="6"/>
  <c r="O1820" i="6" l="1"/>
  <c r="V1820" i="6" s="1"/>
  <c r="W1820" i="6" s="1"/>
  <c r="Q1818" i="6"/>
  <c r="P1819" i="6"/>
  <c r="O1821" i="6" l="1"/>
  <c r="V1821" i="6" s="1"/>
  <c r="W1821" i="6" s="1"/>
  <c r="Q1819" i="6"/>
  <c r="P1820" i="6"/>
  <c r="O1822" i="6" l="1"/>
  <c r="V1822" i="6" s="1"/>
  <c r="W1822" i="6" s="1"/>
  <c r="Q1820" i="6"/>
  <c r="P1821" i="6"/>
  <c r="O1823" i="6" l="1"/>
  <c r="V1823" i="6" s="1"/>
  <c r="W1823" i="6" s="1"/>
  <c r="Q1821" i="6"/>
  <c r="P1822" i="6"/>
  <c r="O1824" i="6" l="1"/>
  <c r="V1824" i="6" s="1"/>
  <c r="W1824" i="6" s="1"/>
  <c r="Q1822" i="6"/>
  <c r="P1823" i="6"/>
  <c r="O1825" i="6" l="1"/>
  <c r="V1825" i="6" s="1"/>
  <c r="W1825" i="6" s="1"/>
  <c r="Q1823" i="6"/>
  <c r="P1824" i="6"/>
  <c r="O1826" i="6" l="1"/>
  <c r="V1826" i="6" s="1"/>
  <c r="W1826" i="6" s="1"/>
  <c r="Q1824" i="6"/>
  <c r="P1825" i="6"/>
  <c r="O1827" i="6" l="1"/>
  <c r="V1827" i="6" s="1"/>
  <c r="W1827" i="6" s="1"/>
  <c r="Q1825" i="6"/>
  <c r="P1826" i="6"/>
  <c r="O1828" i="6" l="1"/>
  <c r="V1828" i="6" s="1"/>
  <c r="W1828" i="6" s="1"/>
  <c r="Q1826" i="6"/>
  <c r="P1827" i="6"/>
  <c r="O1829" i="6" l="1"/>
  <c r="V1829" i="6" s="1"/>
  <c r="W1829" i="6" s="1"/>
  <c r="Q1827" i="6"/>
  <c r="P1828" i="6"/>
  <c r="O1830" i="6" l="1"/>
  <c r="V1830" i="6" s="1"/>
  <c r="W1830" i="6" s="1"/>
  <c r="Q1828" i="6"/>
  <c r="P1829" i="6"/>
  <c r="O1831" i="6" l="1"/>
  <c r="V1831" i="6" s="1"/>
  <c r="W1831" i="6" s="1"/>
  <c r="Q1829" i="6"/>
  <c r="P1830" i="6"/>
  <c r="O1832" i="6" l="1"/>
  <c r="V1832" i="6" s="1"/>
  <c r="W1832" i="6" s="1"/>
  <c r="Q1830" i="6"/>
  <c r="P1831" i="6"/>
  <c r="O1833" i="6" l="1"/>
  <c r="V1833" i="6" s="1"/>
  <c r="W1833" i="6" s="1"/>
  <c r="Q1831" i="6"/>
  <c r="P1832" i="6"/>
  <c r="O1834" i="6" l="1"/>
  <c r="V1834" i="6" s="1"/>
  <c r="W1834" i="6" s="1"/>
  <c r="Q1832" i="6"/>
  <c r="P1833" i="6"/>
  <c r="O1835" i="6" l="1"/>
  <c r="V1835" i="6" s="1"/>
  <c r="W1835" i="6" s="1"/>
  <c r="Q1833" i="6"/>
  <c r="P1834" i="6"/>
  <c r="O1836" i="6" l="1"/>
  <c r="V1836" i="6" s="1"/>
  <c r="W1836" i="6" s="1"/>
  <c r="Q1834" i="6"/>
  <c r="P1835" i="6"/>
  <c r="O1837" i="6" l="1"/>
  <c r="V1837" i="6" s="1"/>
  <c r="W1837" i="6" s="1"/>
  <c r="Q1835" i="6"/>
  <c r="P1836" i="6"/>
  <c r="O1838" i="6" l="1"/>
  <c r="V1838" i="6" s="1"/>
  <c r="W1838" i="6" s="1"/>
  <c r="Q1836" i="6"/>
  <c r="P1837" i="6"/>
  <c r="O1839" i="6" l="1"/>
  <c r="V1839" i="6" s="1"/>
  <c r="W1839" i="6" s="1"/>
  <c r="Q1837" i="6"/>
  <c r="P1838" i="6"/>
  <c r="O1840" i="6" l="1"/>
  <c r="V1840" i="6" s="1"/>
  <c r="W1840" i="6" s="1"/>
  <c r="Q1838" i="6"/>
  <c r="P1839" i="6"/>
  <c r="O1841" i="6" l="1"/>
  <c r="V1841" i="6" s="1"/>
  <c r="W1841" i="6" s="1"/>
  <c r="Q1839" i="6"/>
  <c r="P1840" i="6"/>
  <c r="O1842" i="6" l="1"/>
  <c r="V1842" i="6" s="1"/>
  <c r="W1842" i="6" s="1"/>
  <c r="Q1840" i="6"/>
  <c r="P1841" i="6"/>
  <c r="O1843" i="6" l="1"/>
  <c r="V1843" i="6" s="1"/>
  <c r="W1843" i="6" s="1"/>
  <c r="Q1841" i="6"/>
  <c r="P1842" i="6"/>
  <c r="O1844" i="6" l="1"/>
  <c r="V1844" i="6" s="1"/>
  <c r="W1844" i="6" s="1"/>
  <c r="Q1842" i="6"/>
  <c r="P1843" i="6"/>
  <c r="O1845" i="6" l="1"/>
  <c r="V1845" i="6" s="1"/>
  <c r="W1845" i="6" s="1"/>
  <c r="Q1843" i="6"/>
  <c r="P1844" i="6"/>
  <c r="O1846" i="6" l="1"/>
  <c r="V1846" i="6" s="1"/>
  <c r="W1846" i="6" s="1"/>
  <c r="Q1844" i="6"/>
  <c r="P1845" i="6"/>
  <c r="O1847" i="6" l="1"/>
  <c r="V1847" i="6" s="1"/>
  <c r="W1847" i="6" s="1"/>
  <c r="Q1845" i="6"/>
  <c r="P1846" i="6"/>
  <c r="O1848" i="6" l="1"/>
  <c r="V1848" i="6" s="1"/>
  <c r="W1848" i="6" s="1"/>
  <c r="Q1846" i="6"/>
  <c r="P1847" i="6"/>
  <c r="O1849" i="6" l="1"/>
  <c r="V1849" i="6" s="1"/>
  <c r="W1849" i="6" s="1"/>
  <c r="Q1847" i="6"/>
  <c r="P1848" i="6"/>
  <c r="O1850" i="6" l="1"/>
  <c r="V1850" i="6" s="1"/>
  <c r="W1850" i="6" s="1"/>
  <c r="Q1848" i="6"/>
  <c r="P1849" i="6"/>
  <c r="O1851" i="6" l="1"/>
  <c r="V1851" i="6" s="1"/>
  <c r="W1851" i="6" s="1"/>
  <c r="Q1849" i="6"/>
  <c r="P1850" i="6"/>
  <c r="O1852" i="6" l="1"/>
  <c r="V1852" i="6" s="1"/>
  <c r="W1852" i="6" s="1"/>
  <c r="Q1850" i="6"/>
  <c r="P1851" i="6"/>
  <c r="O1853" i="6" l="1"/>
  <c r="V1853" i="6" s="1"/>
  <c r="W1853" i="6" s="1"/>
  <c r="Q1851" i="6"/>
  <c r="P1852" i="6"/>
  <c r="O1854" i="6" l="1"/>
  <c r="V1854" i="6" s="1"/>
  <c r="W1854" i="6" s="1"/>
  <c r="Q1852" i="6"/>
  <c r="P1853" i="6"/>
  <c r="O1855" i="6" l="1"/>
  <c r="V1855" i="6" s="1"/>
  <c r="W1855" i="6" s="1"/>
  <c r="Q1853" i="6"/>
  <c r="P1854" i="6"/>
  <c r="O1856" i="6" l="1"/>
  <c r="V1856" i="6" s="1"/>
  <c r="W1856" i="6" s="1"/>
  <c r="Q1854" i="6"/>
  <c r="P1855" i="6"/>
  <c r="O1857" i="6" l="1"/>
  <c r="V1857" i="6" s="1"/>
  <c r="W1857" i="6" s="1"/>
  <c r="Q1855" i="6"/>
  <c r="P1856" i="6"/>
  <c r="O1858" i="6" l="1"/>
  <c r="V1858" i="6" s="1"/>
  <c r="W1858" i="6" s="1"/>
  <c r="Q1856" i="6"/>
  <c r="P1857" i="6"/>
  <c r="O1859" i="6" l="1"/>
  <c r="V1859" i="6" s="1"/>
  <c r="W1859" i="6" s="1"/>
  <c r="Q1857" i="6"/>
  <c r="P1858" i="6"/>
  <c r="O1860" i="6" l="1"/>
  <c r="V1860" i="6" s="1"/>
  <c r="W1860" i="6" s="1"/>
  <c r="Q1858" i="6"/>
  <c r="P1859" i="6"/>
  <c r="O1861" i="6" l="1"/>
  <c r="V1861" i="6" s="1"/>
  <c r="W1861" i="6" s="1"/>
  <c r="Q1859" i="6"/>
  <c r="P1860" i="6"/>
  <c r="O1862" i="6" l="1"/>
  <c r="V1862" i="6" s="1"/>
  <c r="W1862" i="6" s="1"/>
  <c r="Q1860" i="6"/>
  <c r="P1861" i="6"/>
  <c r="O1863" i="6" l="1"/>
  <c r="V1863" i="6" s="1"/>
  <c r="W1863" i="6" s="1"/>
  <c r="Q1861" i="6"/>
  <c r="P1862" i="6"/>
  <c r="O1864" i="6" l="1"/>
  <c r="V1864" i="6" s="1"/>
  <c r="W1864" i="6" s="1"/>
  <c r="Q1862" i="6"/>
  <c r="P1863" i="6"/>
  <c r="O1865" i="6" l="1"/>
  <c r="V1865" i="6" s="1"/>
  <c r="W1865" i="6" s="1"/>
  <c r="Q1863" i="6"/>
  <c r="P1864" i="6"/>
  <c r="O1866" i="6" l="1"/>
  <c r="V1866" i="6" s="1"/>
  <c r="W1866" i="6" s="1"/>
  <c r="Q1864" i="6"/>
  <c r="P1865" i="6"/>
  <c r="O1867" i="6" l="1"/>
  <c r="V1867" i="6" s="1"/>
  <c r="W1867" i="6" s="1"/>
  <c r="Q1865" i="6"/>
  <c r="P1866" i="6"/>
  <c r="O1868" i="6" l="1"/>
  <c r="V1868" i="6" s="1"/>
  <c r="W1868" i="6" s="1"/>
  <c r="Q1866" i="6"/>
  <c r="P1867" i="6"/>
  <c r="O1869" i="6" l="1"/>
  <c r="V1869" i="6" s="1"/>
  <c r="W1869" i="6" s="1"/>
  <c r="Q1867" i="6"/>
  <c r="P1868" i="6"/>
  <c r="O1870" i="6" l="1"/>
  <c r="V1870" i="6" s="1"/>
  <c r="W1870" i="6" s="1"/>
  <c r="Q1868" i="6"/>
  <c r="P1869" i="6"/>
  <c r="O1871" i="6" l="1"/>
  <c r="V1871" i="6" s="1"/>
  <c r="W1871" i="6" s="1"/>
  <c r="Q1869" i="6"/>
  <c r="P1870" i="6"/>
  <c r="O1872" i="6" l="1"/>
  <c r="V1872" i="6" s="1"/>
  <c r="W1872" i="6" s="1"/>
  <c r="Q1870" i="6"/>
  <c r="P1871" i="6"/>
  <c r="O1873" i="6" l="1"/>
  <c r="V1873" i="6" s="1"/>
  <c r="W1873" i="6" s="1"/>
  <c r="Q1871" i="6"/>
  <c r="P1872" i="6"/>
  <c r="O1874" i="6" l="1"/>
  <c r="V1874" i="6" s="1"/>
  <c r="W1874" i="6" s="1"/>
  <c r="Q1872" i="6"/>
  <c r="P1873" i="6"/>
  <c r="O1875" i="6" l="1"/>
  <c r="V1875" i="6" s="1"/>
  <c r="W1875" i="6" s="1"/>
  <c r="Q1873" i="6"/>
  <c r="P1874" i="6"/>
  <c r="O1876" i="6" l="1"/>
  <c r="V1876" i="6" s="1"/>
  <c r="W1876" i="6" s="1"/>
  <c r="Q1874" i="6"/>
  <c r="P1875" i="6"/>
  <c r="O1877" i="6" l="1"/>
  <c r="V1877" i="6" s="1"/>
  <c r="W1877" i="6" s="1"/>
  <c r="Q1875" i="6"/>
  <c r="P1876" i="6"/>
  <c r="O1878" i="6" l="1"/>
  <c r="V1878" i="6" s="1"/>
  <c r="W1878" i="6" s="1"/>
  <c r="Q1876" i="6"/>
  <c r="P1877" i="6"/>
  <c r="O1879" i="6" l="1"/>
  <c r="V1879" i="6" s="1"/>
  <c r="W1879" i="6" s="1"/>
  <c r="Q1877" i="6"/>
  <c r="P1878" i="6"/>
  <c r="O1880" i="6" l="1"/>
  <c r="V1880" i="6" s="1"/>
  <c r="W1880" i="6" s="1"/>
  <c r="Q1878" i="6"/>
  <c r="P1879" i="6"/>
  <c r="O1881" i="6" l="1"/>
  <c r="V1881" i="6" s="1"/>
  <c r="W1881" i="6" s="1"/>
  <c r="Q1879" i="6"/>
  <c r="P1880" i="6"/>
  <c r="O1882" i="6" l="1"/>
  <c r="V1882" i="6" s="1"/>
  <c r="W1882" i="6" s="1"/>
  <c r="Q1880" i="6"/>
  <c r="P1881" i="6"/>
  <c r="O1883" i="6" l="1"/>
  <c r="V1883" i="6" s="1"/>
  <c r="W1883" i="6" s="1"/>
  <c r="Q1881" i="6"/>
  <c r="P1882" i="6"/>
  <c r="O1884" i="6" l="1"/>
  <c r="V1884" i="6" s="1"/>
  <c r="W1884" i="6" s="1"/>
  <c r="Q1882" i="6"/>
  <c r="P1883" i="6"/>
  <c r="O1885" i="6" l="1"/>
  <c r="V1885" i="6" s="1"/>
  <c r="W1885" i="6" s="1"/>
  <c r="Q1883" i="6"/>
  <c r="P1884" i="6"/>
  <c r="O1886" i="6" l="1"/>
  <c r="V1886" i="6" s="1"/>
  <c r="W1886" i="6" s="1"/>
  <c r="Q1884" i="6"/>
  <c r="P1885" i="6"/>
  <c r="O1887" i="6" l="1"/>
  <c r="V1887" i="6" s="1"/>
  <c r="W1887" i="6" s="1"/>
  <c r="Q1885" i="6"/>
  <c r="P1886" i="6"/>
  <c r="O1888" i="6" l="1"/>
  <c r="V1888" i="6" s="1"/>
  <c r="W1888" i="6" s="1"/>
  <c r="Q1886" i="6"/>
  <c r="P1887" i="6"/>
  <c r="O1889" i="6" l="1"/>
  <c r="V1889" i="6" s="1"/>
  <c r="W1889" i="6" s="1"/>
  <c r="Q1887" i="6"/>
  <c r="P1888" i="6"/>
  <c r="O1890" i="6" l="1"/>
  <c r="V1890" i="6" s="1"/>
  <c r="W1890" i="6" s="1"/>
  <c r="Q1888" i="6"/>
  <c r="P1889" i="6"/>
  <c r="O1891" i="6" l="1"/>
  <c r="V1891" i="6" s="1"/>
  <c r="W1891" i="6" s="1"/>
  <c r="Q1889" i="6"/>
  <c r="P1890" i="6"/>
  <c r="O1892" i="6" l="1"/>
  <c r="V1892" i="6" s="1"/>
  <c r="W1892" i="6" s="1"/>
  <c r="Q1890" i="6"/>
  <c r="P1891" i="6"/>
  <c r="O1893" i="6" l="1"/>
  <c r="V1893" i="6" s="1"/>
  <c r="W1893" i="6" s="1"/>
  <c r="Q1891" i="6"/>
  <c r="P1892" i="6"/>
  <c r="O1894" i="6" l="1"/>
  <c r="V1894" i="6" s="1"/>
  <c r="W1894" i="6" s="1"/>
  <c r="Q1892" i="6"/>
  <c r="P1893" i="6"/>
  <c r="O1895" i="6" l="1"/>
  <c r="V1895" i="6" s="1"/>
  <c r="W1895" i="6" s="1"/>
  <c r="Q1893" i="6"/>
  <c r="P1894" i="6"/>
  <c r="O1896" i="6" l="1"/>
  <c r="V1896" i="6" s="1"/>
  <c r="W1896" i="6" s="1"/>
  <c r="Q1894" i="6"/>
  <c r="P1895" i="6"/>
  <c r="O1897" i="6" l="1"/>
  <c r="V1897" i="6" s="1"/>
  <c r="W1897" i="6" s="1"/>
  <c r="Q1895" i="6"/>
  <c r="P1896" i="6"/>
  <c r="O1898" i="6" l="1"/>
  <c r="V1898" i="6" s="1"/>
  <c r="W1898" i="6" s="1"/>
  <c r="Q1896" i="6"/>
  <c r="P1897" i="6"/>
  <c r="O1899" i="6" l="1"/>
  <c r="V1899" i="6" s="1"/>
  <c r="W1899" i="6" s="1"/>
  <c r="Q1897" i="6"/>
  <c r="P1898" i="6"/>
  <c r="O1900" i="6" l="1"/>
  <c r="V1900" i="6" s="1"/>
  <c r="W1900" i="6" s="1"/>
  <c r="Q1898" i="6"/>
  <c r="P1899" i="6"/>
  <c r="O1901" i="6" l="1"/>
  <c r="V1901" i="6" s="1"/>
  <c r="W1901" i="6" s="1"/>
  <c r="Q1899" i="6"/>
  <c r="P1900" i="6"/>
  <c r="O1902" i="6" l="1"/>
  <c r="V1902" i="6" s="1"/>
  <c r="W1902" i="6" s="1"/>
  <c r="Q1900" i="6"/>
  <c r="P1901" i="6"/>
  <c r="O1903" i="6" l="1"/>
  <c r="V1903" i="6" s="1"/>
  <c r="W1903" i="6" s="1"/>
  <c r="Q1901" i="6"/>
  <c r="P1902" i="6"/>
  <c r="O1904" i="6" l="1"/>
  <c r="V1904" i="6" s="1"/>
  <c r="W1904" i="6" s="1"/>
  <c r="Q1902" i="6"/>
  <c r="P1903" i="6"/>
  <c r="O1905" i="6" l="1"/>
  <c r="V1905" i="6" s="1"/>
  <c r="W1905" i="6" s="1"/>
  <c r="Q1903" i="6"/>
  <c r="P1904" i="6"/>
  <c r="O1906" i="6" l="1"/>
  <c r="V1906" i="6" s="1"/>
  <c r="W1906" i="6" s="1"/>
  <c r="Q1904" i="6"/>
  <c r="P1905" i="6"/>
  <c r="O1907" i="6" l="1"/>
  <c r="V1907" i="6" s="1"/>
  <c r="W1907" i="6" s="1"/>
  <c r="Q1905" i="6"/>
  <c r="P1906" i="6"/>
  <c r="O1908" i="6" l="1"/>
  <c r="V1908" i="6" s="1"/>
  <c r="W1908" i="6" s="1"/>
  <c r="Q1906" i="6"/>
  <c r="P1907" i="6"/>
  <c r="O1909" i="6" l="1"/>
  <c r="V1909" i="6" s="1"/>
  <c r="W1909" i="6" s="1"/>
  <c r="Q1907" i="6"/>
  <c r="P1908" i="6"/>
  <c r="O1910" i="6" l="1"/>
  <c r="V1910" i="6" s="1"/>
  <c r="W1910" i="6" s="1"/>
  <c r="Q1908" i="6"/>
  <c r="P1909" i="6"/>
  <c r="O1911" i="6" l="1"/>
  <c r="V1911" i="6" s="1"/>
  <c r="W1911" i="6" s="1"/>
  <c r="Q1909" i="6"/>
  <c r="P1910" i="6"/>
  <c r="O1912" i="6" l="1"/>
  <c r="V1912" i="6" s="1"/>
  <c r="W1912" i="6" s="1"/>
  <c r="Q1910" i="6"/>
  <c r="P1911" i="6"/>
  <c r="O1913" i="6" l="1"/>
  <c r="V1913" i="6" s="1"/>
  <c r="W1913" i="6" s="1"/>
  <c r="Q1911" i="6"/>
  <c r="P1912" i="6"/>
  <c r="O1914" i="6" l="1"/>
  <c r="V1914" i="6" s="1"/>
  <c r="W1914" i="6" s="1"/>
  <c r="Q1912" i="6"/>
  <c r="P1913" i="6"/>
  <c r="O1915" i="6" l="1"/>
  <c r="V1915" i="6" s="1"/>
  <c r="W1915" i="6" s="1"/>
  <c r="Q1913" i="6"/>
  <c r="P1914" i="6"/>
  <c r="O1916" i="6" l="1"/>
  <c r="V1916" i="6" s="1"/>
  <c r="W1916" i="6" s="1"/>
  <c r="Q1914" i="6"/>
  <c r="P1915" i="6"/>
  <c r="O1917" i="6" l="1"/>
  <c r="V1917" i="6" s="1"/>
  <c r="W1917" i="6" s="1"/>
  <c r="Q1915" i="6"/>
  <c r="P1916" i="6"/>
  <c r="O1918" i="6" l="1"/>
  <c r="V1918" i="6" s="1"/>
  <c r="W1918" i="6" s="1"/>
  <c r="Q1916" i="6"/>
  <c r="P1917" i="6"/>
  <c r="O1919" i="6" l="1"/>
  <c r="V1919" i="6" s="1"/>
  <c r="W1919" i="6" s="1"/>
  <c r="Q1917" i="6"/>
  <c r="P1918" i="6"/>
  <c r="O1920" i="6" l="1"/>
  <c r="V1920" i="6" s="1"/>
  <c r="W1920" i="6" s="1"/>
  <c r="Q1918" i="6"/>
  <c r="P1919" i="6"/>
  <c r="O1921" i="6" l="1"/>
  <c r="V1921" i="6" s="1"/>
  <c r="W1921" i="6" s="1"/>
  <c r="Q1919" i="6"/>
  <c r="P1920" i="6"/>
  <c r="O1922" i="6" l="1"/>
  <c r="V1922" i="6" s="1"/>
  <c r="W1922" i="6" s="1"/>
  <c r="Q1920" i="6"/>
  <c r="P1921" i="6"/>
  <c r="O1923" i="6" l="1"/>
  <c r="V1923" i="6" s="1"/>
  <c r="W1923" i="6" s="1"/>
  <c r="Q1921" i="6"/>
  <c r="P1922" i="6"/>
  <c r="O1924" i="6" l="1"/>
  <c r="V1924" i="6" s="1"/>
  <c r="W1924" i="6" s="1"/>
  <c r="Q1922" i="6"/>
  <c r="P1923" i="6"/>
  <c r="O1925" i="6" l="1"/>
  <c r="V1925" i="6" s="1"/>
  <c r="W1925" i="6" s="1"/>
  <c r="Q1923" i="6"/>
  <c r="P1924" i="6"/>
  <c r="O1926" i="6" l="1"/>
  <c r="V1926" i="6" s="1"/>
  <c r="W1926" i="6" s="1"/>
  <c r="Q1924" i="6"/>
  <c r="P1925" i="6"/>
  <c r="O1927" i="6" l="1"/>
  <c r="V1927" i="6" s="1"/>
  <c r="W1927" i="6" s="1"/>
  <c r="Q1925" i="6"/>
  <c r="P1926" i="6"/>
  <c r="O1928" i="6" l="1"/>
  <c r="V1928" i="6" s="1"/>
  <c r="W1928" i="6" s="1"/>
  <c r="Q1926" i="6"/>
  <c r="P1927" i="6"/>
  <c r="O1929" i="6" l="1"/>
  <c r="V1929" i="6" s="1"/>
  <c r="W1929" i="6" s="1"/>
  <c r="Q1927" i="6"/>
  <c r="P1928" i="6"/>
  <c r="O1930" i="6" l="1"/>
  <c r="V1930" i="6" s="1"/>
  <c r="W1930" i="6" s="1"/>
  <c r="Q1928" i="6"/>
  <c r="P1929" i="6"/>
  <c r="O1931" i="6" l="1"/>
  <c r="V1931" i="6" s="1"/>
  <c r="W1931" i="6" s="1"/>
  <c r="Q1929" i="6"/>
  <c r="P1930" i="6"/>
  <c r="O1932" i="6" l="1"/>
  <c r="V1932" i="6" s="1"/>
  <c r="W1932" i="6" s="1"/>
  <c r="Q1930" i="6"/>
  <c r="P1931" i="6"/>
  <c r="O1933" i="6" l="1"/>
  <c r="V1933" i="6" s="1"/>
  <c r="W1933" i="6" s="1"/>
  <c r="Q1931" i="6"/>
  <c r="P1932" i="6"/>
  <c r="O1934" i="6" l="1"/>
  <c r="V1934" i="6" s="1"/>
  <c r="W1934" i="6" s="1"/>
  <c r="Q1932" i="6"/>
  <c r="P1933" i="6"/>
  <c r="O1935" i="6" l="1"/>
  <c r="V1935" i="6" s="1"/>
  <c r="W1935" i="6" s="1"/>
  <c r="Q1933" i="6"/>
  <c r="P1934" i="6"/>
  <c r="O1936" i="6" l="1"/>
  <c r="V1936" i="6" s="1"/>
  <c r="W1936" i="6" s="1"/>
  <c r="Q1934" i="6"/>
  <c r="P1935" i="6"/>
  <c r="O1937" i="6" l="1"/>
  <c r="V1937" i="6" s="1"/>
  <c r="W1937" i="6" s="1"/>
  <c r="Q1935" i="6"/>
  <c r="P1936" i="6"/>
  <c r="O1938" i="6" l="1"/>
  <c r="V1938" i="6" s="1"/>
  <c r="W1938" i="6" s="1"/>
  <c r="Q1936" i="6"/>
  <c r="P1937" i="6"/>
  <c r="O1939" i="6" l="1"/>
  <c r="V1939" i="6" s="1"/>
  <c r="W1939" i="6" s="1"/>
  <c r="Q1937" i="6"/>
  <c r="P1938" i="6"/>
  <c r="O1940" i="6" l="1"/>
  <c r="V1940" i="6" s="1"/>
  <c r="W1940" i="6" s="1"/>
  <c r="Q1938" i="6"/>
  <c r="P1939" i="6"/>
  <c r="O1941" i="6" l="1"/>
  <c r="V1941" i="6" s="1"/>
  <c r="W1941" i="6" s="1"/>
  <c r="Q1939" i="6"/>
  <c r="P1940" i="6"/>
  <c r="O1942" i="6" l="1"/>
  <c r="V1942" i="6" s="1"/>
  <c r="W1942" i="6" s="1"/>
  <c r="Q1940" i="6"/>
  <c r="P1941" i="6"/>
  <c r="O1943" i="6" l="1"/>
  <c r="V1943" i="6" s="1"/>
  <c r="W1943" i="6" s="1"/>
  <c r="Q1941" i="6"/>
  <c r="P1942" i="6"/>
  <c r="O1944" i="6" l="1"/>
  <c r="V1944" i="6" s="1"/>
  <c r="W1944" i="6" s="1"/>
  <c r="Q1942" i="6"/>
  <c r="P1943" i="6"/>
  <c r="O1945" i="6" l="1"/>
  <c r="V1945" i="6" s="1"/>
  <c r="W1945" i="6" s="1"/>
  <c r="Q1943" i="6"/>
  <c r="P1944" i="6"/>
  <c r="O1946" i="6" l="1"/>
  <c r="V1946" i="6" s="1"/>
  <c r="W1946" i="6" s="1"/>
  <c r="Q1944" i="6"/>
  <c r="P1945" i="6"/>
  <c r="O1947" i="6" l="1"/>
  <c r="V1947" i="6" s="1"/>
  <c r="W1947" i="6" s="1"/>
  <c r="Q1945" i="6"/>
  <c r="P1946" i="6"/>
  <c r="O1948" i="6" l="1"/>
  <c r="V1948" i="6" s="1"/>
  <c r="W1948" i="6" s="1"/>
  <c r="Q1946" i="6"/>
  <c r="P1947" i="6"/>
  <c r="O1949" i="6" l="1"/>
  <c r="V1949" i="6" s="1"/>
  <c r="W1949" i="6" s="1"/>
  <c r="Q1947" i="6"/>
  <c r="P1948" i="6"/>
  <c r="O1950" i="6" l="1"/>
  <c r="V1950" i="6" s="1"/>
  <c r="W1950" i="6" s="1"/>
  <c r="Q1948" i="6"/>
  <c r="P1949" i="6"/>
  <c r="O1951" i="6" l="1"/>
  <c r="V1951" i="6" s="1"/>
  <c r="W1951" i="6" s="1"/>
  <c r="Q1949" i="6"/>
  <c r="P1950" i="6"/>
  <c r="O1952" i="6" l="1"/>
  <c r="V1952" i="6" s="1"/>
  <c r="W1952" i="6" s="1"/>
  <c r="Q1950" i="6"/>
  <c r="P1951" i="6"/>
  <c r="O1953" i="6" l="1"/>
  <c r="V1953" i="6" s="1"/>
  <c r="W1953" i="6" s="1"/>
  <c r="Q1951" i="6"/>
  <c r="P1952" i="6"/>
  <c r="O1954" i="6" l="1"/>
  <c r="V1954" i="6" s="1"/>
  <c r="W1954" i="6" s="1"/>
  <c r="Q1952" i="6"/>
  <c r="P1953" i="6"/>
  <c r="P1954" i="6" s="1"/>
  <c r="O1955" i="6" l="1"/>
  <c r="V1955" i="6" s="1"/>
  <c r="W1955" i="6" s="1"/>
  <c r="Q1954" i="6"/>
  <c r="P1955" i="6"/>
  <c r="Q1953" i="6"/>
  <c r="O1956" i="6" l="1"/>
  <c r="V1956" i="6" s="1"/>
  <c r="W1956" i="6" s="1"/>
  <c r="P1956" i="6"/>
  <c r="Q1955" i="6"/>
  <c r="O1957" i="6" l="1"/>
  <c r="V1957" i="6" s="1"/>
  <c r="W1957" i="6" s="1"/>
  <c r="P1957" i="6"/>
  <c r="Q1956" i="6"/>
  <c r="O1958" i="6" l="1"/>
  <c r="V1958" i="6" s="1"/>
  <c r="W1958" i="6" s="1"/>
  <c r="P1958" i="6"/>
  <c r="Q1957" i="6"/>
  <c r="O1959" i="6" l="1"/>
  <c r="V1959" i="6" s="1"/>
  <c r="W1959" i="6" s="1"/>
  <c r="Q1958" i="6"/>
  <c r="P1959" i="6"/>
  <c r="O1960" i="6" l="1"/>
  <c r="V1960" i="6" s="1"/>
  <c r="W1960" i="6" s="1"/>
  <c r="P1960" i="6"/>
  <c r="Q1959" i="6"/>
  <c r="I97" i="4"/>
  <c r="O1961" i="6" l="1"/>
  <c r="V1961" i="6" s="1"/>
  <c r="W1961" i="6" s="1"/>
  <c r="P1961" i="6"/>
  <c r="Q1960" i="6"/>
  <c r="H4" i="4"/>
  <c r="F97" i="4"/>
  <c r="M97" i="4" s="1"/>
  <c r="O1962" i="6" l="1"/>
  <c r="V1962" i="6" s="1"/>
  <c r="W1962" i="6" s="1"/>
  <c r="Q1961" i="6"/>
  <c r="P1962" i="6"/>
  <c r="O1963" i="6" l="1"/>
  <c r="V1963" i="6" s="1"/>
  <c r="W1963" i="6" s="1"/>
  <c r="Q1962" i="6"/>
  <c r="P1963" i="6"/>
  <c r="O1964" i="6" l="1"/>
  <c r="V1964" i="6" s="1"/>
  <c r="W1964" i="6" s="1"/>
  <c r="Q1963" i="6"/>
  <c r="P1964" i="6"/>
  <c r="O1965" i="6" l="1"/>
  <c r="V1965" i="6" s="1"/>
  <c r="W1965" i="6" s="1"/>
  <c r="P1965" i="6"/>
  <c r="Q1964" i="6"/>
  <c r="O1966" i="6" l="1"/>
  <c r="V1966" i="6" s="1"/>
  <c r="W1966" i="6" s="1"/>
  <c r="Q1965" i="6"/>
  <c r="P1966" i="6"/>
  <c r="AA4" i="5"/>
  <c r="L49" i="5"/>
  <c r="H49" i="5"/>
  <c r="R49" i="5"/>
  <c r="X4" i="5"/>
  <c r="W4" i="5"/>
  <c r="I4" i="5"/>
  <c r="V4" i="5"/>
  <c r="G49" i="5"/>
  <c r="AB4" i="5"/>
  <c r="G4" i="5"/>
  <c r="M49" i="5"/>
  <c r="X49" i="5"/>
  <c r="K4" i="5"/>
  <c r="AC4" i="5"/>
  <c r="Z49" i="5"/>
  <c r="F4" i="5"/>
  <c r="N4" i="5"/>
  <c r="F49" i="5"/>
  <c r="W49" i="5"/>
  <c r="U49" i="5"/>
  <c r="J49" i="5"/>
  <c r="L4" i="5"/>
  <c r="AC49" i="5"/>
  <c r="AA49" i="5"/>
  <c r="Z4" i="5"/>
  <c r="Y4" i="5"/>
  <c r="R4" i="5"/>
  <c r="V49" i="5"/>
  <c r="U4" i="5"/>
  <c r="H4" i="5"/>
  <c r="AB49" i="5"/>
  <c r="D49" i="5"/>
  <c r="D4" i="5"/>
  <c r="E49" i="5"/>
  <c r="E4" i="5"/>
  <c r="S49" i="5"/>
  <c r="Y49" i="5"/>
  <c r="T4" i="5"/>
  <c r="S4" i="5"/>
  <c r="K49" i="5"/>
  <c r="N49" i="5"/>
  <c r="J4" i="5"/>
  <c r="M4" i="5"/>
  <c r="B4" i="37" l="1"/>
  <c r="B4" i="2"/>
  <c r="B22" i="37"/>
  <c r="B22" i="2"/>
  <c r="B25" i="37"/>
  <c r="B25" i="2"/>
  <c r="B11" i="37"/>
  <c r="B11" i="2"/>
  <c r="B17" i="37"/>
  <c r="B17" i="2"/>
  <c r="B3" i="37"/>
  <c r="B3" i="2"/>
  <c r="B20" i="37"/>
  <c r="B20" i="2"/>
  <c r="B16" i="37"/>
  <c r="B16" i="2"/>
  <c r="B8" i="37"/>
  <c r="B8" i="2"/>
  <c r="B18" i="37"/>
  <c r="B18" i="2"/>
  <c r="B6" i="37"/>
  <c r="B6" i="2"/>
  <c r="B23" i="37"/>
  <c r="B23" i="2"/>
  <c r="B10" i="37"/>
  <c r="B10" i="2"/>
  <c r="B27" i="37"/>
  <c r="B27" i="2"/>
  <c r="B5" i="37"/>
  <c r="B5" i="2"/>
  <c r="B7" i="37"/>
  <c r="B7" i="2"/>
  <c r="E84" i="38"/>
  <c r="E80" i="38"/>
  <c r="E76" i="38"/>
  <c r="E72" i="38"/>
  <c r="E12" i="38"/>
  <c r="E4" i="38"/>
  <c r="E83" i="38"/>
  <c r="E71" i="38"/>
  <c r="E15" i="38"/>
  <c r="E11" i="38"/>
  <c r="E7" i="38"/>
  <c r="E3" i="38"/>
  <c r="E82" i="38"/>
  <c r="E78" i="38"/>
  <c r="E74" i="38"/>
  <c r="E14" i="38"/>
  <c r="E2" i="38"/>
  <c r="E81" i="38"/>
  <c r="E73" i="38"/>
  <c r="E13" i="38"/>
  <c r="E9" i="38"/>
  <c r="E5" i="38"/>
  <c r="B2" i="37"/>
  <c r="B2" i="2"/>
  <c r="B19" i="37"/>
  <c r="B19" i="2"/>
  <c r="B24" i="37"/>
  <c r="B24" i="2"/>
  <c r="B12" i="37"/>
  <c r="B12" i="2"/>
  <c r="B9" i="37"/>
  <c r="B9" i="2"/>
  <c r="B26" i="37"/>
  <c r="B26" i="2"/>
  <c r="B21" i="37"/>
  <c r="B21" i="2"/>
  <c r="O1967" i="6"/>
  <c r="V1967" i="6" s="1"/>
  <c r="W1967" i="6" s="1"/>
  <c r="B8" i="12"/>
  <c r="B12" i="3"/>
  <c r="B66" i="15"/>
  <c r="B12" i="15"/>
  <c r="B3" i="12"/>
  <c r="B7" i="15"/>
  <c r="B7" i="3"/>
  <c r="B61" i="15"/>
  <c r="B16" i="12"/>
  <c r="B20" i="15"/>
  <c r="B20" i="3"/>
  <c r="B74" i="15"/>
  <c r="B5" i="12"/>
  <c r="B9" i="15"/>
  <c r="B9" i="3"/>
  <c r="B63" i="15"/>
  <c r="B20" i="12"/>
  <c r="B78" i="15"/>
  <c r="B24" i="15"/>
  <c r="B24" i="3"/>
  <c r="B6" i="12"/>
  <c r="B10" i="15"/>
  <c r="B10" i="3"/>
  <c r="B64" i="15"/>
  <c r="B23" i="12"/>
  <c r="B27" i="15"/>
  <c r="B81" i="15"/>
  <c r="B27" i="3"/>
  <c r="B10" i="12"/>
  <c r="B14" i="15"/>
  <c r="B68" i="15"/>
  <c r="B14" i="3"/>
  <c r="B27" i="12"/>
  <c r="B31" i="15"/>
  <c r="B85" i="15"/>
  <c r="B31" i="3"/>
  <c r="B26" i="12"/>
  <c r="B30" i="15"/>
  <c r="B84" i="15"/>
  <c r="B30" i="3"/>
  <c r="B21" i="15"/>
  <c r="B17" i="12"/>
  <c r="B75" i="15"/>
  <c r="B21" i="3"/>
  <c r="B22" i="12"/>
  <c r="B26" i="15"/>
  <c r="B26" i="3"/>
  <c r="B80" i="15"/>
  <c r="B11" i="12"/>
  <c r="B15" i="15"/>
  <c r="B15" i="3"/>
  <c r="B69" i="15"/>
  <c r="B2" i="12"/>
  <c r="B6" i="15"/>
  <c r="B6" i="3"/>
  <c r="B19" i="12"/>
  <c r="B77" i="15"/>
  <c r="B23" i="3"/>
  <c r="B23" i="15"/>
  <c r="B24" i="12"/>
  <c r="B28" i="3"/>
  <c r="B28" i="15"/>
  <c r="B82" i="15"/>
  <c r="B12" i="12"/>
  <c r="B16" i="15"/>
  <c r="B70" i="15"/>
  <c r="B16" i="3"/>
  <c r="B67" i="15"/>
  <c r="B13" i="3"/>
  <c r="B9" i="12"/>
  <c r="B13" i="15"/>
  <c r="B7" i="12"/>
  <c r="B11" i="15"/>
  <c r="B65" i="15"/>
  <c r="B11" i="3"/>
  <c r="Q1966" i="6"/>
  <c r="P1967" i="6"/>
  <c r="B25" i="12"/>
  <c r="B83" i="15"/>
  <c r="B29" i="3"/>
  <c r="B29" i="15"/>
  <c r="B18" i="12"/>
  <c r="B22" i="15"/>
  <c r="B76" i="15"/>
  <c r="B22" i="3"/>
  <c r="B4" i="12"/>
  <c r="B62" i="15"/>
  <c r="B8" i="15"/>
  <c r="B8" i="3"/>
  <c r="B21" i="12"/>
  <c r="B25" i="15"/>
  <c r="B25" i="3"/>
  <c r="B79" i="15"/>
  <c r="J61" i="5"/>
  <c r="J29" i="5"/>
  <c r="J6" i="5" s="1"/>
  <c r="J60" i="5"/>
  <c r="J62" i="5"/>
  <c r="J52" i="5"/>
  <c r="J51" i="5"/>
  <c r="J39" i="5"/>
  <c r="H78" i="4" s="1"/>
  <c r="J64" i="5"/>
  <c r="J65" i="5"/>
  <c r="J55" i="5"/>
  <c r="J43" i="5"/>
  <c r="J78" i="4" s="1"/>
  <c r="J56" i="5"/>
  <c r="J37" i="5"/>
  <c r="J50" i="5"/>
  <c r="J66" i="5"/>
  <c r="J59" i="5"/>
  <c r="J42" i="5"/>
  <c r="J11" i="4" s="1"/>
  <c r="J40" i="5"/>
  <c r="I11" i="4" s="1"/>
  <c r="J30" i="5"/>
  <c r="J20" i="5" s="1"/>
  <c r="J41" i="5"/>
  <c r="I78" i="4" s="1"/>
  <c r="J57" i="5"/>
  <c r="J53" i="5"/>
  <c r="J38" i="5"/>
  <c r="H11" i="4" s="1"/>
  <c r="J63" i="5"/>
  <c r="J54" i="5"/>
  <c r="J36" i="5"/>
  <c r="Y59" i="5"/>
  <c r="Y54" i="5"/>
  <c r="Y60" i="5"/>
  <c r="Y43" i="5"/>
  <c r="Y61" i="5"/>
  <c r="Y57" i="5"/>
  <c r="Y36" i="5"/>
  <c r="Y29" i="5"/>
  <c r="Y10" i="5" s="1"/>
  <c r="Y52" i="5"/>
  <c r="Y50" i="5"/>
  <c r="Y39" i="5"/>
  <c r="Y53" i="5"/>
  <c r="Y56" i="5"/>
  <c r="Y64" i="5"/>
  <c r="Y30" i="5"/>
  <c r="Y17" i="5" s="1"/>
  <c r="Y51" i="5"/>
  <c r="Y65" i="5"/>
  <c r="Y37" i="5"/>
  <c r="Y66" i="5"/>
  <c r="Y63" i="5"/>
  <c r="Y38" i="5"/>
  <c r="Y42" i="5"/>
  <c r="Y40" i="5"/>
  <c r="Y41" i="5"/>
  <c r="Y55" i="5"/>
  <c r="Y62" i="5"/>
  <c r="K41" i="5"/>
  <c r="I79" i="4" s="1"/>
  <c r="K55" i="5"/>
  <c r="K40" i="5"/>
  <c r="I12" i="4" s="1"/>
  <c r="K62" i="5"/>
  <c r="K63" i="5"/>
  <c r="K61" i="5"/>
  <c r="K57" i="5"/>
  <c r="K53" i="5"/>
  <c r="K36" i="5"/>
  <c r="K39" i="5"/>
  <c r="H79" i="4" s="1"/>
  <c r="K65" i="5"/>
  <c r="K50" i="5"/>
  <c r="K56" i="5"/>
  <c r="K64" i="5"/>
  <c r="K30" i="5"/>
  <c r="K20" i="5" s="1"/>
  <c r="K52" i="5"/>
  <c r="K51" i="5"/>
  <c r="K60" i="5"/>
  <c r="K38" i="5"/>
  <c r="H12" i="4" s="1"/>
  <c r="K29" i="5"/>
  <c r="K5" i="5" s="1"/>
  <c r="K59" i="5"/>
  <c r="K54" i="5"/>
  <c r="K42" i="5"/>
  <c r="J12" i="4" s="1"/>
  <c r="K43" i="5"/>
  <c r="J79" i="4" s="1"/>
  <c r="K66" i="5"/>
  <c r="K37" i="5"/>
  <c r="G79" i="4" s="1"/>
  <c r="W61" i="5"/>
  <c r="W62" i="5"/>
  <c r="W56" i="5"/>
  <c r="W60" i="5"/>
  <c r="W51" i="5"/>
  <c r="W40" i="5"/>
  <c r="W59" i="5"/>
  <c r="W39" i="5"/>
  <c r="W54" i="5"/>
  <c r="W43" i="5"/>
  <c r="W66" i="5"/>
  <c r="W36" i="5"/>
  <c r="W57" i="5"/>
  <c r="W53" i="5"/>
  <c r="W52" i="5"/>
  <c r="W29" i="5"/>
  <c r="W12" i="5" s="1"/>
  <c r="W50" i="5"/>
  <c r="W38" i="5"/>
  <c r="W30" i="5"/>
  <c r="W20" i="5" s="1"/>
  <c r="W63" i="5"/>
  <c r="W55" i="5"/>
  <c r="W41" i="5"/>
  <c r="W64" i="5"/>
  <c r="W42" i="5"/>
  <c r="W37" i="5"/>
  <c r="W65" i="5"/>
  <c r="S40" i="5"/>
  <c r="S60" i="5"/>
  <c r="S63" i="5"/>
  <c r="S57" i="5"/>
  <c r="S36" i="5"/>
  <c r="S37" i="5"/>
  <c r="S30" i="5"/>
  <c r="S17" i="5" s="1"/>
  <c r="S61" i="5"/>
  <c r="S42" i="5"/>
  <c r="S52" i="5"/>
  <c r="S39" i="5"/>
  <c r="S29" i="5"/>
  <c r="S7" i="5" s="1"/>
  <c r="S59" i="5"/>
  <c r="S55" i="5"/>
  <c r="S56" i="5"/>
  <c r="S62" i="5"/>
  <c r="S64" i="5"/>
  <c r="S43" i="5"/>
  <c r="S51" i="5"/>
  <c r="S66" i="5"/>
  <c r="S65" i="5"/>
  <c r="S50" i="5"/>
  <c r="S54" i="5"/>
  <c r="S38" i="5"/>
  <c r="S41" i="5"/>
  <c r="S53" i="5"/>
  <c r="E30" i="5"/>
  <c r="E21" i="5" s="1"/>
  <c r="E36" i="5"/>
  <c r="E61" i="5"/>
  <c r="E53" i="5"/>
  <c r="E59" i="5"/>
  <c r="E43" i="5"/>
  <c r="J70" i="4" s="1"/>
  <c r="E56" i="5"/>
  <c r="E39" i="5"/>
  <c r="H70" i="4" s="1"/>
  <c r="E55" i="5"/>
  <c r="E40" i="5"/>
  <c r="I3" i="4" s="1"/>
  <c r="E29" i="5"/>
  <c r="E7" i="5" s="1"/>
  <c r="E57" i="5"/>
  <c r="E66" i="5"/>
  <c r="E41" i="5"/>
  <c r="I70" i="4" s="1"/>
  <c r="E65" i="5"/>
  <c r="E38" i="5"/>
  <c r="H3" i="4" s="1"/>
  <c r="E62" i="5"/>
  <c r="E42" i="5"/>
  <c r="J3" i="4" s="1"/>
  <c r="E60" i="5"/>
  <c r="E52" i="5"/>
  <c r="E50" i="5"/>
  <c r="E51" i="5"/>
  <c r="E37" i="5"/>
  <c r="E54" i="5"/>
  <c r="E63" i="5"/>
  <c r="E64" i="5"/>
  <c r="H53" i="5"/>
  <c r="H64" i="5"/>
  <c r="H40" i="5"/>
  <c r="I7" i="4" s="1"/>
  <c r="H43" i="5"/>
  <c r="J74" i="4" s="1"/>
  <c r="H57" i="5"/>
  <c r="H41" i="5"/>
  <c r="I74" i="4" s="1"/>
  <c r="H59" i="5"/>
  <c r="H30" i="5"/>
  <c r="H17" i="5" s="1"/>
  <c r="H63" i="5"/>
  <c r="H62" i="5"/>
  <c r="H29" i="5"/>
  <c r="H12" i="5" s="1"/>
  <c r="H55" i="5"/>
  <c r="H39" i="5"/>
  <c r="H74" i="4" s="1"/>
  <c r="H37" i="5"/>
  <c r="G74" i="4" s="1"/>
  <c r="H36" i="5"/>
  <c r="H66" i="5"/>
  <c r="H65" i="5"/>
  <c r="H54" i="5"/>
  <c r="H52" i="5"/>
  <c r="H51" i="5"/>
  <c r="H38" i="5"/>
  <c r="H7" i="4" s="1"/>
  <c r="H60" i="5"/>
  <c r="H42" i="5"/>
  <c r="J7" i="4" s="1"/>
  <c r="H50" i="5"/>
  <c r="H61" i="5"/>
  <c r="H56" i="5"/>
  <c r="N40" i="5"/>
  <c r="I15" i="4" s="1"/>
  <c r="N53" i="5"/>
  <c r="N56" i="5"/>
  <c r="N37" i="5"/>
  <c r="N30" i="5"/>
  <c r="N20" i="5" s="1"/>
  <c r="N63" i="5"/>
  <c r="N64" i="5"/>
  <c r="N51" i="5"/>
  <c r="N61" i="5"/>
  <c r="N38" i="5"/>
  <c r="H15" i="4" s="1"/>
  <c r="N36" i="5"/>
  <c r="N29" i="5"/>
  <c r="N6" i="5" s="1"/>
  <c r="N42" i="5"/>
  <c r="J15" i="4" s="1"/>
  <c r="N50" i="5"/>
  <c r="N59" i="5"/>
  <c r="N55" i="5"/>
  <c r="N39" i="5"/>
  <c r="N66" i="5"/>
  <c r="N60" i="5"/>
  <c r="N52" i="5"/>
  <c r="N41" i="5"/>
  <c r="I82" i="4" s="1"/>
  <c r="N62" i="5"/>
  <c r="N65" i="5"/>
  <c r="N43" i="5"/>
  <c r="J82" i="4" s="1"/>
  <c r="N54" i="5"/>
  <c r="N57" i="5"/>
  <c r="G42" i="5"/>
  <c r="J5" i="4" s="1"/>
  <c r="G40" i="5"/>
  <c r="I5" i="4" s="1"/>
  <c r="G64" i="5"/>
  <c r="G38" i="5"/>
  <c r="H5" i="4" s="1"/>
  <c r="G37" i="5"/>
  <c r="G72" i="4" s="1"/>
  <c r="G43" i="5"/>
  <c r="J72" i="4" s="1"/>
  <c r="G54" i="5"/>
  <c r="G29" i="5"/>
  <c r="G7" i="5" s="1"/>
  <c r="G53" i="5"/>
  <c r="G66" i="5"/>
  <c r="G63" i="5"/>
  <c r="G56" i="5"/>
  <c r="G60" i="5"/>
  <c r="G50" i="5"/>
  <c r="G61" i="5"/>
  <c r="G52" i="5"/>
  <c r="G55" i="5"/>
  <c r="G57" i="5"/>
  <c r="G39" i="5"/>
  <c r="H72" i="4" s="1"/>
  <c r="G65" i="5"/>
  <c r="G36" i="5"/>
  <c r="G62" i="5"/>
  <c r="G41" i="5"/>
  <c r="I72" i="4" s="1"/>
  <c r="G51" i="5"/>
  <c r="G30" i="5"/>
  <c r="G17" i="5" s="1"/>
  <c r="G59" i="5"/>
  <c r="AA66" i="5"/>
  <c r="AA43" i="5"/>
  <c r="J97" i="4" s="1"/>
  <c r="AA57" i="5"/>
  <c r="AA36" i="5"/>
  <c r="AA50" i="5"/>
  <c r="AA37" i="5"/>
  <c r="AA38" i="5"/>
  <c r="AA52" i="5"/>
  <c r="AA42" i="5"/>
  <c r="AA60" i="5"/>
  <c r="AA40" i="5"/>
  <c r="AA63" i="5"/>
  <c r="AA51" i="5"/>
  <c r="AA55" i="5"/>
  <c r="AA65" i="5"/>
  <c r="AA39" i="5"/>
  <c r="H97" i="4" s="1"/>
  <c r="AA41" i="5"/>
  <c r="AA62" i="5"/>
  <c r="AA29" i="5"/>
  <c r="AA11" i="5" s="1"/>
  <c r="AA56" i="5"/>
  <c r="AA64" i="5"/>
  <c r="AA54" i="5"/>
  <c r="AA53" i="5"/>
  <c r="AA30" i="5"/>
  <c r="AA21" i="5" s="1"/>
  <c r="AA59" i="5"/>
  <c r="AA61" i="5"/>
  <c r="T65" i="5"/>
  <c r="T63" i="5"/>
  <c r="T29" i="5"/>
  <c r="T9" i="5" s="1"/>
  <c r="T53" i="5"/>
  <c r="T30" i="5"/>
  <c r="T16" i="5" s="1"/>
  <c r="T61" i="5"/>
  <c r="T36" i="5"/>
  <c r="T66" i="5"/>
  <c r="T39" i="5"/>
  <c r="T51" i="5"/>
  <c r="T52" i="5"/>
  <c r="T55" i="5"/>
  <c r="T64" i="5"/>
  <c r="T40" i="5"/>
  <c r="T59" i="5"/>
  <c r="T41" i="5"/>
  <c r="T42" i="5"/>
  <c r="T54" i="5"/>
  <c r="T50" i="5"/>
  <c r="T38" i="5"/>
  <c r="T62" i="5"/>
  <c r="T60" i="5"/>
  <c r="T57" i="5"/>
  <c r="T43" i="5"/>
  <c r="T37" i="5"/>
  <c r="T56" i="5"/>
  <c r="Z43" i="5"/>
  <c r="Z30" i="5"/>
  <c r="Z18" i="5" s="1"/>
  <c r="Z29" i="5"/>
  <c r="Z12" i="5" s="1"/>
  <c r="Z65" i="5"/>
  <c r="Z50" i="5"/>
  <c r="Z55" i="5"/>
  <c r="Z63" i="5"/>
  <c r="Z66" i="5"/>
  <c r="Z53" i="5"/>
  <c r="Z57" i="5"/>
  <c r="Z62" i="5"/>
  <c r="Z54" i="5"/>
  <c r="Z51" i="5"/>
  <c r="Z41" i="5"/>
  <c r="Z36" i="5"/>
  <c r="Z39" i="5"/>
  <c r="Z64" i="5"/>
  <c r="Z42" i="5"/>
  <c r="Z40" i="5"/>
  <c r="Z60" i="5"/>
  <c r="Z61" i="5"/>
  <c r="Z56" i="5"/>
  <c r="Z38" i="5"/>
  <c r="Z37" i="5"/>
  <c r="Z59" i="5"/>
  <c r="Z52" i="5"/>
  <c r="F50" i="5"/>
  <c r="F57" i="5"/>
  <c r="F42" i="5"/>
  <c r="J4" i="4" s="1"/>
  <c r="F62" i="5"/>
  <c r="F56" i="5"/>
  <c r="F60" i="5"/>
  <c r="F39" i="5"/>
  <c r="H71" i="4" s="1"/>
  <c r="F41" i="5"/>
  <c r="I71" i="4" s="1"/>
  <c r="F64" i="5"/>
  <c r="F37" i="5"/>
  <c r="F36" i="5"/>
  <c r="F65" i="5"/>
  <c r="F66" i="5"/>
  <c r="F61" i="5"/>
  <c r="F51" i="5"/>
  <c r="F38" i="5"/>
  <c r="F29" i="5"/>
  <c r="F10" i="5" s="1"/>
  <c r="F43" i="5"/>
  <c r="J71" i="4" s="1"/>
  <c r="F52" i="5"/>
  <c r="F30" i="5"/>
  <c r="F20" i="5" s="1"/>
  <c r="F63" i="5"/>
  <c r="F55" i="5"/>
  <c r="F53" i="5"/>
  <c r="F59" i="5"/>
  <c r="F40" i="5"/>
  <c r="I4" i="4" s="1"/>
  <c r="F54" i="5"/>
  <c r="AC37" i="5"/>
  <c r="AC62" i="5"/>
  <c r="AC38" i="5"/>
  <c r="AC66" i="5"/>
  <c r="AC52" i="5"/>
  <c r="AC59" i="5"/>
  <c r="AC29" i="5"/>
  <c r="AC7" i="5" s="1"/>
  <c r="AC30" i="5"/>
  <c r="AC17" i="5" s="1"/>
  <c r="AC65" i="5"/>
  <c r="AC63" i="5"/>
  <c r="AC53" i="5"/>
  <c r="AC50" i="5"/>
  <c r="AC57" i="5"/>
  <c r="AC43" i="5"/>
  <c r="AC60" i="5"/>
  <c r="AC54" i="5"/>
  <c r="AC55" i="5"/>
  <c r="AC36" i="5"/>
  <c r="AC39" i="5"/>
  <c r="AC51" i="5"/>
  <c r="AC56" i="5"/>
  <c r="AC40" i="5"/>
  <c r="AC64" i="5"/>
  <c r="AC42" i="5"/>
  <c r="AC61" i="5"/>
  <c r="AC41" i="5"/>
  <c r="AB41" i="5"/>
  <c r="AB29" i="5"/>
  <c r="AB12" i="5" s="1"/>
  <c r="AB57" i="5"/>
  <c r="AB62" i="5"/>
  <c r="AB54" i="5"/>
  <c r="AB42" i="5"/>
  <c r="J26" i="4" s="1"/>
  <c r="AB38" i="5"/>
  <c r="H26" i="4" s="1"/>
  <c r="AB55" i="5"/>
  <c r="AB59" i="5"/>
  <c r="AB52" i="5"/>
  <c r="AB64" i="5"/>
  <c r="AB40" i="5"/>
  <c r="I26" i="4" s="1"/>
  <c r="AB50" i="5"/>
  <c r="AB36" i="5"/>
  <c r="AB30" i="5"/>
  <c r="AB17" i="5" s="1"/>
  <c r="AB66" i="5"/>
  <c r="AB53" i="5"/>
  <c r="AB56" i="5"/>
  <c r="AB37" i="5"/>
  <c r="AB39" i="5"/>
  <c r="AB61" i="5"/>
  <c r="AB65" i="5"/>
  <c r="AB63" i="5"/>
  <c r="AB51" i="5"/>
  <c r="AB60" i="5"/>
  <c r="AB43" i="5"/>
  <c r="X50" i="5"/>
  <c r="X51" i="5"/>
  <c r="X66" i="5"/>
  <c r="X43" i="5"/>
  <c r="X36" i="5"/>
  <c r="X42" i="5"/>
  <c r="X59" i="5"/>
  <c r="X40" i="5"/>
  <c r="X41" i="5"/>
  <c r="X54" i="5"/>
  <c r="X55" i="5"/>
  <c r="X64" i="5"/>
  <c r="X52" i="5"/>
  <c r="X29" i="5"/>
  <c r="X5" i="5" s="1"/>
  <c r="X53" i="5"/>
  <c r="X38" i="5"/>
  <c r="X37" i="5"/>
  <c r="X63" i="5"/>
  <c r="X62" i="5"/>
  <c r="X30" i="5"/>
  <c r="X16" i="5" s="1"/>
  <c r="X65" i="5"/>
  <c r="X61" i="5"/>
  <c r="X60" i="5"/>
  <c r="X56" i="5"/>
  <c r="X57" i="5"/>
  <c r="X39" i="5"/>
  <c r="M63" i="5"/>
  <c r="M56" i="5"/>
  <c r="M38" i="5"/>
  <c r="H14" i="4" s="1"/>
  <c r="M30" i="5"/>
  <c r="M17" i="5" s="1"/>
  <c r="M39" i="5"/>
  <c r="H81" i="4" s="1"/>
  <c r="M29" i="5"/>
  <c r="M10" i="5" s="1"/>
  <c r="M54" i="5"/>
  <c r="M36" i="5"/>
  <c r="M51" i="5"/>
  <c r="M61" i="5"/>
  <c r="M55" i="5"/>
  <c r="M53" i="5"/>
  <c r="M66" i="5"/>
  <c r="M62" i="5"/>
  <c r="M57" i="5"/>
  <c r="M41" i="5"/>
  <c r="I81" i="4" s="1"/>
  <c r="M52" i="5"/>
  <c r="M43" i="5"/>
  <c r="J81" i="4" s="1"/>
  <c r="M50" i="5"/>
  <c r="M60" i="5"/>
  <c r="M64" i="5"/>
  <c r="M40" i="5"/>
  <c r="I14" i="4" s="1"/>
  <c r="M65" i="5"/>
  <c r="M59" i="5"/>
  <c r="M42" i="5"/>
  <c r="J14" i="4" s="1"/>
  <c r="M37" i="5"/>
  <c r="G81" i="4" s="1"/>
  <c r="D36" i="5"/>
  <c r="D39" i="5"/>
  <c r="D51" i="5"/>
  <c r="D41" i="5"/>
  <c r="I69" i="4" s="1"/>
  <c r="D62" i="5"/>
  <c r="D43" i="5"/>
  <c r="J69" i="4" s="1"/>
  <c r="D52" i="5"/>
  <c r="D37" i="5"/>
  <c r="D57" i="5"/>
  <c r="D64" i="5"/>
  <c r="D42" i="5"/>
  <c r="J2" i="4" s="1"/>
  <c r="D29" i="5"/>
  <c r="D5" i="5" s="1"/>
  <c r="D54" i="5"/>
  <c r="D61" i="5"/>
  <c r="D40" i="5"/>
  <c r="I2" i="4" s="1"/>
  <c r="D56" i="5"/>
  <c r="D65" i="5"/>
  <c r="D59" i="5"/>
  <c r="D66" i="5"/>
  <c r="D53" i="5"/>
  <c r="D63" i="5"/>
  <c r="D50" i="5"/>
  <c r="D55" i="5"/>
  <c r="D60" i="5"/>
  <c r="D38" i="5"/>
  <c r="H2" i="4" s="1"/>
  <c r="D30" i="5"/>
  <c r="D16" i="5" s="1"/>
  <c r="U61" i="5"/>
  <c r="U37" i="5"/>
  <c r="U42" i="5"/>
  <c r="U51" i="5"/>
  <c r="U29" i="5"/>
  <c r="U5" i="5" s="1"/>
  <c r="U54" i="5"/>
  <c r="U63" i="5"/>
  <c r="U36" i="5"/>
  <c r="U57" i="5"/>
  <c r="U41" i="5"/>
  <c r="U38" i="5"/>
  <c r="U50" i="5"/>
  <c r="U52" i="5"/>
  <c r="U40" i="5"/>
  <c r="U60" i="5"/>
  <c r="U43" i="5"/>
  <c r="U59" i="5"/>
  <c r="U64" i="5"/>
  <c r="U53" i="5"/>
  <c r="U56" i="5"/>
  <c r="U55" i="5"/>
  <c r="U62" i="5"/>
  <c r="U39" i="5"/>
  <c r="U30" i="5"/>
  <c r="U18" i="5" s="1"/>
  <c r="U66" i="5"/>
  <c r="U65" i="5"/>
  <c r="R63" i="5"/>
  <c r="R53" i="5"/>
  <c r="R64" i="5"/>
  <c r="R65" i="5"/>
  <c r="R43" i="5"/>
  <c r="R60" i="5"/>
  <c r="R38" i="5"/>
  <c r="R51" i="5"/>
  <c r="R52" i="5"/>
  <c r="R50" i="5"/>
  <c r="R36" i="5"/>
  <c r="R41" i="5"/>
  <c r="R42" i="5"/>
  <c r="R30" i="5"/>
  <c r="R18" i="5" s="1"/>
  <c r="R37" i="5"/>
  <c r="R66" i="5"/>
  <c r="R61" i="5"/>
  <c r="R62" i="5"/>
  <c r="R29" i="5"/>
  <c r="R11" i="5" s="1"/>
  <c r="R55" i="5"/>
  <c r="R40" i="5"/>
  <c r="R56" i="5"/>
  <c r="R57" i="5"/>
  <c r="R59" i="5"/>
  <c r="R39" i="5"/>
  <c r="R54" i="5"/>
  <c r="L36" i="5"/>
  <c r="L55" i="5"/>
  <c r="L56" i="5"/>
  <c r="L38" i="5"/>
  <c r="H13" i="4" s="1"/>
  <c r="L53" i="5"/>
  <c r="L60" i="5"/>
  <c r="L62" i="5"/>
  <c r="L29" i="5"/>
  <c r="L12" i="5" s="1"/>
  <c r="L66" i="5"/>
  <c r="L64" i="5"/>
  <c r="L63" i="5"/>
  <c r="L57" i="5"/>
  <c r="L41" i="5"/>
  <c r="I80" i="4" s="1"/>
  <c r="L54" i="5"/>
  <c r="L51" i="5"/>
  <c r="L59" i="5"/>
  <c r="L42" i="5"/>
  <c r="J13" i="4" s="1"/>
  <c r="L50" i="5"/>
  <c r="L65" i="5"/>
  <c r="L61" i="5"/>
  <c r="L37" i="5"/>
  <c r="G80" i="4" s="1"/>
  <c r="L40" i="5"/>
  <c r="I13" i="4" s="1"/>
  <c r="L43" i="5"/>
  <c r="J80" i="4" s="1"/>
  <c r="L30" i="5"/>
  <c r="L17" i="5" s="1"/>
  <c r="L39" i="5"/>
  <c r="H80" i="4" s="1"/>
  <c r="L52" i="5"/>
  <c r="V39" i="5"/>
  <c r="V53" i="5"/>
  <c r="V64" i="5"/>
  <c r="V42" i="5"/>
  <c r="V51" i="5"/>
  <c r="V55" i="5"/>
  <c r="V36" i="5"/>
  <c r="V43" i="5"/>
  <c r="V50" i="5"/>
  <c r="V37" i="5"/>
  <c r="V61" i="5"/>
  <c r="V62" i="5"/>
  <c r="V40" i="5"/>
  <c r="V41" i="5"/>
  <c r="V54" i="5"/>
  <c r="V38" i="5"/>
  <c r="V56" i="5"/>
  <c r="V29" i="5"/>
  <c r="V11" i="5" s="1"/>
  <c r="V52" i="5"/>
  <c r="V63" i="5"/>
  <c r="V30" i="5"/>
  <c r="V20" i="5" s="1"/>
  <c r="V57" i="5"/>
  <c r="V60" i="5"/>
  <c r="V59" i="5"/>
  <c r="V66" i="5"/>
  <c r="V65" i="5"/>
  <c r="I57" i="5"/>
  <c r="I66" i="5"/>
  <c r="I37" i="5"/>
  <c r="I63" i="5"/>
  <c r="I36" i="5"/>
  <c r="I40" i="5"/>
  <c r="I9" i="4" s="1"/>
  <c r="I53" i="5"/>
  <c r="I59" i="5"/>
  <c r="I29" i="5"/>
  <c r="I10" i="5" s="1"/>
  <c r="I38" i="5"/>
  <c r="H9" i="4" s="1"/>
  <c r="I65" i="5"/>
  <c r="I43" i="5"/>
  <c r="J76" i="4" s="1"/>
  <c r="I64" i="5"/>
  <c r="I56" i="5"/>
  <c r="I54" i="5"/>
  <c r="I60" i="5"/>
  <c r="I55" i="5"/>
  <c r="I51" i="5"/>
  <c r="I52" i="5"/>
  <c r="I41" i="5"/>
  <c r="I76" i="4" s="1"/>
  <c r="I30" i="5"/>
  <c r="I17" i="5" s="1"/>
  <c r="I62" i="5"/>
  <c r="I39" i="5"/>
  <c r="H76" i="4" s="1"/>
  <c r="I50" i="5"/>
  <c r="I42" i="5"/>
  <c r="J9" i="4" s="1"/>
  <c r="I61" i="5"/>
  <c r="C21" i="2" l="1"/>
  <c r="D21" i="2"/>
  <c r="Q21" i="2"/>
  <c r="W16" i="5"/>
  <c r="W5" i="5"/>
  <c r="W22" i="5"/>
  <c r="W19" i="5"/>
  <c r="AB11" i="5"/>
  <c r="AB5" i="5"/>
  <c r="AB19" i="5"/>
  <c r="AB21" i="5"/>
  <c r="C9" i="2"/>
  <c r="D9" i="2"/>
  <c r="Q9" i="2"/>
  <c r="K15" i="5"/>
  <c r="K7" i="5"/>
  <c r="K22" i="5"/>
  <c r="K19" i="5"/>
  <c r="N15" i="5"/>
  <c r="N16" i="5"/>
  <c r="N10" i="5"/>
  <c r="N19" i="5"/>
  <c r="C24" i="2"/>
  <c r="D24" i="2"/>
  <c r="Q24" i="2"/>
  <c r="Z5" i="5"/>
  <c r="Z6" i="5"/>
  <c r="Z21" i="5"/>
  <c r="Z22" i="5"/>
  <c r="U12" i="5"/>
  <c r="U10" i="5"/>
  <c r="U9" i="5"/>
  <c r="U22" i="5"/>
  <c r="C2" i="2"/>
  <c r="D2" i="2"/>
  <c r="Q2" i="2"/>
  <c r="D10" i="5"/>
  <c r="D8" i="5"/>
  <c r="D22" i="5"/>
  <c r="D20" i="5"/>
  <c r="D7" i="2"/>
  <c r="C7" i="2"/>
  <c r="Q7" i="2"/>
  <c r="I11" i="5"/>
  <c r="I5" i="5"/>
  <c r="I19" i="5"/>
  <c r="I21" i="5"/>
  <c r="G10" i="5"/>
  <c r="G15" i="5"/>
  <c r="G11" i="5"/>
  <c r="G21" i="5"/>
  <c r="D27" i="2"/>
  <c r="C27" i="2"/>
  <c r="Q27" i="2"/>
  <c r="AC11" i="5"/>
  <c r="AC5" i="5"/>
  <c r="AC19" i="5"/>
  <c r="AC21" i="5"/>
  <c r="L11" i="5"/>
  <c r="L9" i="5"/>
  <c r="L19" i="5"/>
  <c r="L21" i="5"/>
  <c r="D23" i="2"/>
  <c r="C23" i="2"/>
  <c r="Q23" i="2"/>
  <c r="Y11" i="5"/>
  <c r="Y15" i="5"/>
  <c r="Y19" i="5"/>
  <c r="Y21" i="5"/>
  <c r="H11" i="5"/>
  <c r="H15" i="5"/>
  <c r="H19" i="5"/>
  <c r="H21" i="5"/>
  <c r="C18" i="2"/>
  <c r="D18" i="2"/>
  <c r="Q18" i="2"/>
  <c r="T10" i="5"/>
  <c r="T8" i="5"/>
  <c r="T22" i="5"/>
  <c r="T20" i="5"/>
  <c r="J15" i="5"/>
  <c r="J7" i="5"/>
  <c r="J10" i="5"/>
  <c r="J19" i="5"/>
  <c r="D16" i="2"/>
  <c r="C16" i="2"/>
  <c r="Q16" i="2"/>
  <c r="R8" i="5"/>
  <c r="R6" i="5"/>
  <c r="R21" i="5"/>
  <c r="R22" i="5"/>
  <c r="V8" i="5"/>
  <c r="V5" i="5"/>
  <c r="V16" i="5"/>
  <c r="V19" i="5"/>
  <c r="C3" i="2"/>
  <c r="D3" i="2"/>
  <c r="Q3" i="2"/>
  <c r="E11" i="5"/>
  <c r="E9" i="5"/>
  <c r="E18" i="5"/>
  <c r="AM3" i="37"/>
  <c r="AK3" i="37"/>
  <c r="AJ3" i="37"/>
  <c r="T3" i="37"/>
  <c r="AG3" i="37"/>
  <c r="AH3" i="37"/>
  <c r="S3" i="37"/>
  <c r="AL3" i="37"/>
  <c r="AN3" i="37"/>
  <c r="Q3" i="37"/>
  <c r="AI3" i="37"/>
  <c r="P3" i="37"/>
  <c r="S10" i="5"/>
  <c r="S16" i="5"/>
  <c r="S11" i="5"/>
  <c r="S21" i="5"/>
  <c r="D11" i="2"/>
  <c r="C11" i="2"/>
  <c r="Q11" i="2"/>
  <c r="M7" i="5"/>
  <c r="M5" i="5"/>
  <c r="M19" i="5"/>
  <c r="M21" i="5"/>
  <c r="AA10" i="5"/>
  <c r="AA8" i="5"/>
  <c r="AA18" i="5"/>
  <c r="AA16" i="5"/>
  <c r="C22" i="2"/>
  <c r="D22" i="2"/>
  <c r="Q22" i="2"/>
  <c r="X10" i="5"/>
  <c r="X8" i="5"/>
  <c r="X22" i="5"/>
  <c r="X20" i="5"/>
  <c r="F15" i="5"/>
  <c r="F11" i="5"/>
  <c r="F16" i="5"/>
  <c r="F19" i="5"/>
  <c r="W6" i="5"/>
  <c r="W9" i="5"/>
  <c r="W7" i="5"/>
  <c r="W17" i="5"/>
  <c r="AM21" i="37"/>
  <c r="AK21" i="37"/>
  <c r="AN21" i="37"/>
  <c r="AG21" i="37"/>
  <c r="AL21" i="37"/>
  <c r="S21" i="37"/>
  <c r="T21" i="37"/>
  <c r="AH21" i="37"/>
  <c r="AJ21" i="37"/>
  <c r="AI21" i="37"/>
  <c r="Q21" i="37"/>
  <c r="P21" i="37"/>
  <c r="AB6" i="5"/>
  <c r="AB9" i="5"/>
  <c r="AB18" i="5"/>
  <c r="AB16" i="5"/>
  <c r="K6" i="5"/>
  <c r="K8" i="5"/>
  <c r="K11" i="5"/>
  <c r="K17" i="5"/>
  <c r="AN9" i="37"/>
  <c r="AH9" i="37"/>
  <c r="T9" i="37"/>
  <c r="AG9" i="37"/>
  <c r="Q9" i="37"/>
  <c r="AL9" i="37"/>
  <c r="AI9" i="37"/>
  <c r="S9" i="37"/>
  <c r="AK9" i="37"/>
  <c r="AM9" i="37"/>
  <c r="AJ9" i="37"/>
  <c r="P9" i="37"/>
  <c r="N5" i="5"/>
  <c r="N7" i="5"/>
  <c r="N17" i="5"/>
  <c r="N18" i="5"/>
  <c r="Z9" i="5"/>
  <c r="Z7" i="5"/>
  <c r="Z10" i="5"/>
  <c r="Z20" i="5"/>
  <c r="AM24" i="37"/>
  <c r="AK24" i="37"/>
  <c r="T24" i="37"/>
  <c r="AG24" i="37"/>
  <c r="AL24" i="37"/>
  <c r="AJ24" i="37"/>
  <c r="AH24" i="37"/>
  <c r="S24" i="37"/>
  <c r="AN24" i="37"/>
  <c r="Q24" i="37"/>
  <c r="AI24" i="37"/>
  <c r="P24" i="37"/>
  <c r="U7" i="5"/>
  <c r="U15" i="5"/>
  <c r="U20" i="5"/>
  <c r="U17" i="5"/>
  <c r="D7" i="5"/>
  <c r="D9" i="5"/>
  <c r="D12" i="5"/>
  <c r="D17" i="5"/>
  <c r="AM2" i="37"/>
  <c r="T2" i="37"/>
  <c r="AK2" i="37"/>
  <c r="AN2" i="37"/>
  <c r="AH2" i="37"/>
  <c r="AJ2" i="37"/>
  <c r="AL2" i="37"/>
  <c r="Q2" i="37"/>
  <c r="AI2" i="37"/>
  <c r="S2" i="37"/>
  <c r="AG2" i="37"/>
  <c r="P2" i="37"/>
  <c r="I8" i="5"/>
  <c r="I16" i="5"/>
  <c r="I9" i="5"/>
  <c r="I18" i="5"/>
  <c r="AH7" i="37"/>
  <c r="AK7" i="37"/>
  <c r="AI7" i="37"/>
  <c r="AJ7" i="37"/>
  <c r="AN7" i="37"/>
  <c r="AM7" i="37"/>
  <c r="AG7" i="37"/>
  <c r="AL7" i="37"/>
  <c r="S7" i="37"/>
  <c r="T7" i="37"/>
  <c r="Q7" i="37"/>
  <c r="P7" i="37"/>
  <c r="G16" i="5"/>
  <c r="G8" i="5"/>
  <c r="G18" i="5"/>
  <c r="G20" i="5"/>
  <c r="AC8" i="5"/>
  <c r="AC6" i="5"/>
  <c r="AC9" i="5"/>
  <c r="AC18" i="5"/>
  <c r="AM27" i="37"/>
  <c r="AJ27" i="37"/>
  <c r="T27" i="37"/>
  <c r="AK27" i="37"/>
  <c r="AH27" i="37"/>
  <c r="AN27" i="37"/>
  <c r="AG27" i="37"/>
  <c r="S27" i="37"/>
  <c r="AL27" i="37"/>
  <c r="AI27" i="37"/>
  <c r="Q27" i="37"/>
  <c r="P27" i="37"/>
  <c r="L6" i="5"/>
  <c r="L15" i="5"/>
  <c r="L18" i="5"/>
  <c r="L16" i="5"/>
  <c r="Y8" i="5"/>
  <c r="Y16" i="5"/>
  <c r="Y5" i="5"/>
  <c r="Y18" i="5"/>
  <c r="AM23" i="37"/>
  <c r="AJ23" i="37"/>
  <c r="AG23" i="37"/>
  <c r="T23" i="37"/>
  <c r="AH23" i="37"/>
  <c r="AL23" i="37"/>
  <c r="AK23" i="37"/>
  <c r="AN23" i="37"/>
  <c r="S23" i="37"/>
  <c r="AI23" i="37"/>
  <c r="Q23" i="37"/>
  <c r="P23" i="37"/>
  <c r="H6" i="5"/>
  <c r="H5" i="5"/>
  <c r="H18" i="5"/>
  <c r="H16" i="5"/>
  <c r="T7" i="5"/>
  <c r="T15" i="5"/>
  <c r="T12" i="5"/>
  <c r="T17" i="5"/>
  <c r="AK18" i="37"/>
  <c r="AL18" i="37"/>
  <c r="AH18" i="37"/>
  <c r="T18" i="37"/>
  <c r="AG18" i="37"/>
  <c r="AN18" i="37"/>
  <c r="AJ18" i="37"/>
  <c r="AM18" i="37"/>
  <c r="S18" i="37"/>
  <c r="Q18" i="37"/>
  <c r="AI18" i="37"/>
  <c r="P18" i="37"/>
  <c r="J8" i="5"/>
  <c r="J11" i="5"/>
  <c r="J17" i="5"/>
  <c r="J18" i="5"/>
  <c r="R5" i="5"/>
  <c r="R12" i="5"/>
  <c r="R10" i="5"/>
  <c r="R20" i="5"/>
  <c r="T16" i="37"/>
  <c r="AJ16" i="37"/>
  <c r="AG16" i="37"/>
  <c r="AM16" i="37"/>
  <c r="AL16" i="37"/>
  <c r="AH16" i="37"/>
  <c r="AI16" i="37"/>
  <c r="S16" i="37"/>
  <c r="AN16" i="37"/>
  <c r="Q16" i="37"/>
  <c r="AK16" i="37"/>
  <c r="P16" i="37"/>
  <c r="V12" i="5"/>
  <c r="V6" i="5"/>
  <c r="V17" i="5"/>
  <c r="V18" i="5"/>
  <c r="E8" i="5"/>
  <c r="E6" i="5"/>
  <c r="E15" i="5"/>
  <c r="E22" i="5"/>
  <c r="E5" i="5"/>
  <c r="S15" i="5"/>
  <c r="S8" i="5"/>
  <c r="S18" i="5"/>
  <c r="S20" i="5"/>
  <c r="M8" i="5"/>
  <c r="M11" i="5"/>
  <c r="M9" i="5"/>
  <c r="M18" i="5"/>
  <c r="AK11" i="37"/>
  <c r="AH11" i="37"/>
  <c r="Q11" i="37"/>
  <c r="AG11" i="37"/>
  <c r="AN11" i="37"/>
  <c r="AM11" i="37"/>
  <c r="AJ11" i="37"/>
  <c r="AL11" i="37"/>
  <c r="S11" i="37"/>
  <c r="T11" i="37"/>
  <c r="AI11" i="37"/>
  <c r="P11" i="37"/>
  <c r="AA15" i="5"/>
  <c r="AA12" i="5"/>
  <c r="AA22" i="5"/>
  <c r="AA20" i="5"/>
  <c r="X7" i="5"/>
  <c r="X15" i="5"/>
  <c r="X12" i="5"/>
  <c r="X17" i="5"/>
  <c r="AN22" i="37"/>
  <c r="T22" i="37"/>
  <c r="AG22" i="37"/>
  <c r="AH22" i="37"/>
  <c r="AJ22" i="37"/>
  <c r="AM22" i="37"/>
  <c r="S22" i="37"/>
  <c r="AK22" i="37"/>
  <c r="AL22" i="37"/>
  <c r="Q22" i="37"/>
  <c r="AI22" i="37"/>
  <c r="P22" i="37"/>
  <c r="F8" i="5"/>
  <c r="F5" i="5"/>
  <c r="F17" i="5"/>
  <c r="F18" i="5"/>
  <c r="W10" i="5"/>
  <c r="W8" i="5"/>
  <c r="W11" i="5"/>
  <c r="W21" i="5"/>
  <c r="C26" i="2"/>
  <c r="D26" i="2"/>
  <c r="Q26" i="2"/>
  <c r="AB10" i="5"/>
  <c r="AB8" i="5"/>
  <c r="AB22" i="5"/>
  <c r="AB20" i="5"/>
  <c r="K10" i="5"/>
  <c r="K12" i="5"/>
  <c r="K16" i="5"/>
  <c r="K21" i="5"/>
  <c r="C12" i="2"/>
  <c r="D12" i="2"/>
  <c r="Q12" i="2"/>
  <c r="N8" i="5"/>
  <c r="N11" i="5"/>
  <c r="N21" i="5"/>
  <c r="N22" i="5"/>
  <c r="Z8" i="5"/>
  <c r="Z11" i="5"/>
  <c r="Z15" i="5"/>
  <c r="Z19" i="5"/>
  <c r="D19" i="2"/>
  <c r="C19" i="2"/>
  <c r="Q19" i="2"/>
  <c r="U11" i="5"/>
  <c r="U16" i="5"/>
  <c r="U19" i="5"/>
  <c r="U21" i="5"/>
  <c r="D11" i="5"/>
  <c r="D15" i="5"/>
  <c r="D19" i="5"/>
  <c r="D21" i="5"/>
  <c r="I12" i="5"/>
  <c r="I6" i="5"/>
  <c r="I15" i="5"/>
  <c r="I22" i="5"/>
  <c r="C5" i="2"/>
  <c r="D5" i="2"/>
  <c r="Q5" i="2"/>
  <c r="G5" i="5"/>
  <c r="G12" i="5"/>
  <c r="G22" i="5"/>
  <c r="G19" i="5"/>
  <c r="AC12" i="5"/>
  <c r="AC10" i="5"/>
  <c r="AC16" i="5"/>
  <c r="AC22" i="5"/>
  <c r="C10" i="2"/>
  <c r="D10" i="2"/>
  <c r="Q10" i="2"/>
  <c r="L10" i="5"/>
  <c r="L8" i="5"/>
  <c r="L22" i="5"/>
  <c r="L20" i="5"/>
  <c r="Y12" i="5"/>
  <c r="Y6" i="5"/>
  <c r="Y9" i="5"/>
  <c r="Y22" i="5"/>
  <c r="C6" i="2"/>
  <c r="D6" i="2"/>
  <c r="Q6" i="2"/>
  <c r="H10" i="5"/>
  <c r="H8" i="5"/>
  <c r="H22" i="5"/>
  <c r="H20" i="5"/>
  <c r="T11" i="5"/>
  <c r="T5" i="5"/>
  <c r="T19" i="5"/>
  <c r="T21" i="5"/>
  <c r="C8" i="2"/>
  <c r="D8" i="2"/>
  <c r="Q8" i="2"/>
  <c r="J12" i="5"/>
  <c r="J16" i="5"/>
  <c r="J21" i="5"/>
  <c r="J22" i="5"/>
  <c r="R9" i="5"/>
  <c r="R7" i="5"/>
  <c r="R15" i="5"/>
  <c r="R19" i="5"/>
  <c r="C20" i="2"/>
  <c r="D20" i="2"/>
  <c r="Q20" i="2"/>
  <c r="V7" i="5"/>
  <c r="V10" i="5"/>
  <c r="V21" i="5"/>
  <c r="V22" i="5"/>
  <c r="E12" i="5"/>
  <c r="E10" i="5"/>
  <c r="E20" i="5"/>
  <c r="E17" i="5"/>
  <c r="C17" i="2"/>
  <c r="D17" i="2"/>
  <c r="Q17" i="2"/>
  <c r="S5" i="5"/>
  <c r="S12" i="5"/>
  <c r="S22" i="5"/>
  <c r="S19" i="5"/>
  <c r="M12" i="5"/>
  <c r="M6" i="5"/>
  <c r="M15" i="5"/>
  <c r="M22" i="5"/>
  <c r="C25" i="2"/>
  <c r="D25" i="2"/>
  <c r="Q25" i="2"/>
  <c r="AA9" i="5"/>
  <c r="AA7" i="5"/>
  <c r="AA17" i="5"/>
  <c r="AA19" i="5"/>
  <c r="X11" i="5"/>
  <c r="X9" i="5"/>
  <c r="X19" i="5"/>
  <c r="X21" i="5"/>
  <c r="C4" i="2"/>
  <c r="D4" i="2"/>
  <c r="Q4" i="2"/>
  <c r="F12" i="5"/>
  <c r="F6" i="5"/>
  <c r="F21" i="5"/>
  <c r="F22" i="5"/>
  <c r="W15" i="5"/>
  <c r="W18" i="5"/>
  <c r="AB7" i="5"/>
  <c r="AB15" i="5"/>
  <c r="T26" i="37"/>
  <c r="AG26" i="37"/>
  <c r="AJ26" i="37"/>
  <c r="AH26" i="37"/>
  <c r="AN26" i="37"/>
  <c r="AM26" i="37"/>
  <c r="S26" i="37"/>
  <c r="AK26" i="37"/>
  <c r="AL26" i="37"/>
  <c r="Q26" i="37"/>
  <c r="AI26" i="37"/>
  <c r="P26" i="37"/>
  <c r="K9" i="5"/>
  <c r="K18" i="5"/>
  <c r="N9" i="5"/>
  <c r="N12" i="5"/>
  <c r="AL12" i="37"/>
  <c r="S12" i="37"/>
  <c r="AK12" i="37"/>
  <c r="AH12" i="37"/>
  <c r="AM12" i="37"/>
  <c r="AG12" i="37"/>
  <c r="AN12" i="37"/>
  <c r="AI12" i="37"/>
  <c r="T12" i="37"/>
  <c r="AJ12" i="37"/>
  <c r="Q12" i="37"/>
  <c r="P12" i="37"/>
  <c r="Z16" i="5"/>
  <c r="Z17" i="5"/>
  <c r="U8" i="5"/>
  <c r="U6" i="5"/>
  <c r="AM19" i="37"/>
  <c r="AK19" i="37"/>
  <c r="T19" i="37"/>
  <c r="AH19" i="37"/>
  <c r="S19" i="37"/>
  <c r="AJ19" i="37"/>
  <c r="AN19" i="37"/>
  <c r="AG19" i="37"/>
  <c r="AL19" i="37"/>
  <c r="AI19" i="37"/>
  <c r="Q19" i="37"/>
  <c r="P19" i="37"/>
  <c r="D6" i="5"/>
  <c r="D18" i="5"/>
  <c r="I7" i="5"/>
  <c r="I20" i="5"/>
  <c r="G6" i="5"/>
  <c r="G9" i="5"/>
  <c r="S5" i="37"/>
  <c r="AL5" i="37"/>
  <c r="AK5" i="37"/>
  <c r="T5" i="37"/>
  <c r="AJ5" i="37"/>
  <c r="AG5" i="37"/>
  <c r="Q5" i="37"/>
  <c r="AH5" i="37"/>
  <c r="AM5" i="37"/>
  <c r="AN5" i="37"/>
  <c r="AI5" i="37"/>
  <c r="P5" i="37"/>
  <c r="AC15" i="5"/>
  <c r="AC20" i="5"/>
  <c r="L7" i="5"/>
  <c r="L5" i="5"/>
  <c r="AK10" i="37"/>
  <c r="AL10" i="37"/>
  <c r="AH10" i="37"/>
  <c r="Q10" i="37"/>
  <c r="S10" i="37"/>
  <c r="AI10" i="37"/>
  <c r="AJ10" i="37"/>
  <c r="AM10" i="37"/>
  <c r="AN10" i="37"/>
  <c r="AG10" i="37"/>
  <c r="T10" i="37"/>
  <c r="P10" i="37"/>
  <c r="Y7" i="5"/>
  <c r="Y20" i="5"/>
  <c r="H7" i="5"/>
  <c r="H9" i="5"/>
  <c r="AH6" i="37"/>
  <c r="AK6" i="37"/>
  <c r="S6" i="37"/>
  <c r="Q6" i="37"/>
  <c r="T6" i="37"/>
  <c r="AL6" i="37"/>
  <c r="AI6" i="37"/>
  <c r="AN6" i="37"/>
  <c r="AM6" i="37"/>
  <c r="AG6" i="37"/>
  <c r="AJ6" i="37"/>
  <c r="P6" i="37"/>
  <c r="T6" i="5"/>
  <c r="T18" i="5"/>
  <c r="J9" i="5"/>
  <c r="J5" i="5"/>
  <c r="T8" i="37"/>
  <c r="AH8" i="37"/>
  <c r="AK8" i="37"/>
  <c r="AM8" i="37"/>
  <c r="S8" i="37"/>
  <c r="AJ8" i="37"/>
  <c r="AL8" i="37"/>
  <c r="Q8" i="37"/>
  <c r="AN8" i="37"/>
  <c r="AG8" i="37"/>
  <c r="AI8" i="37"/>
  <c r="P8" i="37"/>
  <c r="R16" i="5"/>
  <c r="R17" i="5"/>
  <c r="V9" i="5"/>
  <c r="V15" i="5"/>
  <c r="AM20" i="37"/>
  <c r="S20" i="37"/>
  <c r="AL20" i="37"/>
  <c r="AH20" i="37"/>
  <c r="AG20" i="37"/>
  <c r="AN20" i="37"/>
  <c r="AK20" i="37"/>
  <c r="T20" i="37"/>
  <c r="AJ20" i="37"/>
  <c r="Q20" i="37"/>
  <c r="AI20" i="37"/>
  <c r="P20" i="37"/>
  <c r="E16" i="5"/>
  <c r="E19" i="5"/>
  <c r="S6" i="5"/>
  <c r="S9" i="5"/>
  <c r="AL17" i="37"/>
  <c r="S17" i="37"/>
  <c r="AH17" i="37"/>
  <c r="AK17" i="37"/>
  <c r="AM17" i="37"/>
  <c r="T17" i="37"/>
  <c r="AG17" i="37"/>
  <c r="AJ17" i="37"/>
  <c r="AN17" i="37"/>
  <c r="AI17" i="37"/>
  <c r="Q17" i="37"/>
  <c r="P17" i="37"/>
  <c r="M16" i="5"/>
  <c r="M20" i="5"/>
  <c r="AA6" i="5"/>
  <c r="AA5" i="5"/>
  <c r="AM25" i="37"/>
  <c r="AK25" i="37"/>
  <c r="S25" i="37"/>
  <c r="AH25" i="37"/>
  <c r="AJ25" i="37"/>
  <c r="AL25" i="37"/>
  <c r="AG25" i="37"/>
  <c r="AN25" i="37"/>
  <c r="T25" i="37"/>
  <c r="AI25" i="37"/>
  <c r="Q25" i="37"/>
  <c r="P25" i="37"/>
  <c r="X6" i="5"/>
  <c r="X18" i="5"/>
  <c r="F9" i="5"/>
  <c r="F7" i="5"/>
  <c r="AN4" i="37"/>
  <c r="AK4" i="37"/>
  <c r="Q4" i="37"/>
  <c r="AM4" i="37"/>
  <c r="T4" i="37"/>
  <c r="AH4" i="37"/>
  <c r="AI4" i="37"/>
  <c r="AJ4" i="37"/>
  <c r="AL4" i="37"/>
  <c r="AG4" i="37"/>
  <c r="S4" i="37"/>
  <c r="P4" i="37"/>
  <c r="BQ9" i="7"/>
  <c r="BQ13" i="7"/>
  <c r="BQ7" i="7"/>
  <c r="BQ2" i="7"/>
  <c r="BQ5" i="7"/>
  <c r="BQ12" i="7"/>
  <c r="BQ15" i="7"/>
  <c r="BQ11" i="7"/>
  <c r="BQ4" i="7"/>
  <c r="BQ14" i="7"/>
  <c r="BQ3" i="7"/>
  <c r="O1968" i="6"/>
  <c r="V1968" i="6" s="1"/>
  <c r="W1968" i="6" s="1"/>
  <c r="C25" i="3"/>
  <c r="C21" i="20" s="1"/>
  <c r="D25" i="3"/>
  <c r="D21" i="20" s="1"/>
  <c r="R25" i="3"/>
  <c r="B21" i="20"/>
  <c r="C8" i="15"/>
  <c r="D8" i="15"/>
  <c r="AX8" i="15"/>
  <c r="AW8" i="15"/>
  <c r="R8" i="15"/>
  <c r="B4" i="16"/>
  <c r="C76" i="15"/>
  <c r="D76" i="15"/>
  <c r="AX76" i="15"/>
  <c r="AW76" i="15"/>
  <c r="R76" i="15"/>
  <c r="B73" i="16"/>
  <c r="C29" i="3"/>
  <c r="C25" i="20" s="1"/>
  <c r="D29" i="3"/>
  <c r="D25" i="20" s="1"/>
  <c r="R29" i="3"/>
  <c r="B25" i="20"/>
  <c r="Q7" i="12"/>
  <c r="R7" i="12"/>
  <c r="D7" i="12"/>
  <c r="C7" i="12"/>
  <c r="AE7" i="12"/>
  <c r="AD7" i="12"/>
  <c r="AJ7" i="12"/>
  <c r="AK7" i="12"/>
  <c r="AG7" i="12"/>
  <c r="AI7" i="12"/>
  <c r="AH7" i="12"/>
  <c r="AF7" i="12"/>
  <c r="D67" i="15"/>
  <c r="C67" i="15"/>
  <c r="AX67" i="15"/>
  <c r="R67" i="15"/>
  <c r="AW67" i="15"/>
  <c r="B64" i="16"/>
  <c r="D12" i="12"/>
  <c r="Q12" i="12"/>
  <c r="R12" i="12"/>
  <c r="C12" i="12"/>
  <c r="AD12" i="12"/>
  <c r="AG12" i="12"/>
  <c r="AI12" i="12"/>
  <c r="AK12" i="12"/>
  <c r="AF12" i="12"/>
  <c r="AH12" i="12"/>
  <c r="AJ12" i="12"/>
  <c r="AE12" i="12"/>
  <c r="D24" i="12"/>
  <c r="Q24" i="12"/>
  <c r="R24" i="12"/>
  <c r="C24" i="12"/>
  <c r="AJ24" i="12"/>
  <c r="AH24" i="12"/>
  <c r="AG24" i="12"/>
  <c r="AF24" i="12"/>
  <c r="AD24" i="12"/>
  <c r="AK24" i="12"/>
  <c r="AI24" i="12"/>
  <c r="AE24" i="12"/>
  <c r="Q19" i="12"/>
  <c r="R19" i="12"/>
  <c r="D19" i="12"/>
  <c r="C19" i="12"/>
  <c r="AH19" i="12"/>
  <c r="AK19" i="12"/>
  <c r="AI19" i="12"/>
  <c r="AG19" i="12"/>
  <c r="AJ19" i="12"/>
  <c r="AF19" i="12"/>
  <c r="AD19" i="12"/>
  <c r="AE19" i="12"/>
  <c r="D69" i="15"/>
  <c r="C69" i="15"/>
  <c r="AX69" i="15"/>
  <c r="R69" i="15"/>
  <c r="AW69" i="15"/>
  <c r="B66" i="16"/>
  <c r="C80" i="15"/>
  <c r="D80" i="15"/>
  <c r="AX80" i="15"/>
  <c r="AW80" i="15"/>
  <c r="R80" i="15"/>
  <c r="B77" i="16"/>
  <c r="C21" i="3"/>
  <c r="C17" i="20" s="1"/>
  <c r="D21" i="3"/>
  <c r="D17" i="20" s="1"/>
  <c r="R21" i="3"/>
  <c r="B17" i="20"/>
  <c r="D30" i="3"/>
  <c r="D26" i="20" s="1"/>
  <c r="C30" i="3"/>
  <c r="C26" i="20" s="1"/>
  <c r="R30" i="3"/>
  <c r="B26" i="20"/>
  <c r="C31" i="3"/>
  <c r="C27" i="20" s="1"/>
  <c r="D31" i="3"/>
  <c r="D27" i="20" s="1"/>
  <c r="R31" i="3"/>
  <c r="B27" i="20"/>
  <c r="D14" i="3"/>
  <c r="D10" i="20" s="1"/>
  <c r="C14" i="3"/>
  <c r="C10" i="20" s="1"/>
  <c r="R14" i="3"/>
  <c r="B10" i="20"/>
  <c r="C27" i="3"/>
  <c r="C23" i="20" s="1"/>
  <c r="D27" i="3"/>
  <c r="D23" i="20" s="1"/>
  <c r="R27" i="3"/>
  <c r="B23" i="20"/>
  <c r="C64" i="15"/>
  <c r="D64" i="15"/>
  <c r="AX64" i="15"/>
  <c r="AW64" i="15"/>
  <c r="R64" i="15"/>
  <c r="B61" i="16"/>
  <c r="D24" i="3"/>
  <c r="D20" i="20" s="1"/>
  <c r="C24" i="3"/>
  <c r="C20" i="20" s="1"/>
  <c r="R24" i="3"/>
  <c r="B20" i="20"/>
  <c r="D63" i="15"/>
  <c r="C63" i="15"/>
  <c r="AX63" i="15"/>
  <c r="R63" i="15"/>
  <c r="AW63" i="15"/>
  <c r="B60" i="16"/>
  <c r="C74" i="15"/>
  <c r="D74" i="15"/>
  <c r="R74" i="15"/>
  <c r="AX74" i="15"/>
  <c r="AW74" i="15"/>
  <c r="B71" i="16"/>
  <c r="D61" i="15"/>
  <c r="C61" i="15"/>
  <c r="AX61" i="15"/>
  <c r="R61" i="15"/>
  <c r="AW61" i="15"/>
  <c r="B58" i="16"/>
  <c r="D12" i="15"/>
  <c r="C12" i="15"/>
  <c r="AX12" i="15"/>
  <c r="AW12" i="15"/>
  <c r="R12" i="15"/>
  <c r="B8" i="16"/>
  <c r="C25" i="15"/>
  <c r="D25" i="15"/>
  <c r="AX25" i="15"/>
  <c r="R25" i="15"/>
  <c r="AW25" i="15"/>
  <c r="B21" i="16"/>
  <c r="C62" i="15"/>
  <c r="D62" i="15"/>
  <c r="R62" i="15"/>
  <c r="AX62" i="15"/>
  <c r="AW62" i="15"/>
  <c r="B59" i="16"/>
  <c r="D22" i="15"/>
  <c r="C22" i="15"/>
  <c r="R22" i="15"/>
  <c r="AX22" i="15"/>
  <c r="AW22" i="15"/>
  <c r="B18" i="16"/>
  <c r="D83" i="15"/>
  <c r="C83" i="15"/>
  <c r="AX83" i="15"/>
  <c r="R83" i="15"/>
  <c r="AW83" i="15"/>
  <c r="B80" i="16"/>
  <c r="C11" i="3"/>
  <c r="C7" i="20" s="1"/>
  <c r="D11" i="3"/>
  <c r="D7" i="20" s="1"/>
  <c r="R11" i="3"/>
  <c r="B7" i="20"/>
  <c r="C13" i="15"/>
  <c r="D13" i="15"/>
  <c r="AX13" i="15"/>
  <c r="AW13" i="15"/>
  <c r="R13" i="15"/>
  <c r="B9" i="16"/>
  <c r="D16" i="3"/>
  <c r="D12" i="20" s="1"/>
  <c r="C16" i="3"/>
  <c r="C12" i="20" s="1"/>
  <c r="R16" i="3"/>
  <c r="B12" i="20"/>
  <c r="C82" i="15"/>
  <c r="D82" i="15"/>
  <c r="R82" i="15"/>
  <c r="AW82" i="15"/>
  <c r="AX82" i="15"/>
  <c r="B79" i="16"/>
  <c r="C23" i="15"/>
  <c r="D23" i="15"/>
  <c r="AX23" i="15"/>
  <c r="R23" i="15"/>
  <c r="AW23" i="15"/>
  <c r="B19" i="16"/>
  <c r="D6" i="3"/>
  <c r="D2" i="20" s="1"/>
  <c r="C6" i="3"/>
  <c r="C2" i="20" s="1"/>
  <c r="R6" i="3"/>
  <c r="K2" i="2"/>
  <c r="O2" i="2"/>
  <c r="N3" i="2"/>
  <c r="M4" i="2"/>
  <c r="L5" i="2"/>
  <c r="K6" i="2"/>
  <c r="O6" i="2"/>
  <c r="N7" i="2"/>
  <c r="M8" i="2"/>
  <c r="L9" i="2"/>
  <c r="K10" i="2"/>
  <c r="O10" i="2"/>
  <c r="N11" i="2"/>
  <c r="M12" i="2"/>
  <c r="L2" i="2"/>
  <c r="K3" i="2"/>
  <c r="O3" i="2"/>
  <c r="N4" i="2"/>
  <c r="M5" i="2"/>
  <c r="L6" i="2"/>
  <c r="K7" i="2"/>
  <c r="O7" i="2"/>
  <c r="N8" i="2"/>
  <c r="M9" i="2"/>
  <c r="L10" i="2"/>
  <c r="K11" i="2"/>
  <c r="O11" i="2"/>
  <c r="N12" i="2"/>
  <c r="M3" i="2"/>
  <c r="K5" i="2"/>
  <c r="N6" i="2"/>
  <c r="L8" i="2"/>
  <c r="O9" i="2"/>
  <c r="M11" i="2"/>
  <c r="K4" i="2"/>
  <c r="O8" i="2"/>
  <c r="N2" i="2"/>
  <c r="L4" i="2"/>
  <c r="O5" i="2"/>
  <c r="M7" i="2"/>
  <c r="K9" i="2"/>
  <c r="N10" i="2"/>
  <c r="L12" i="2"/>
  <c r="L3" i="2"/>
  <c r="O4" i="2"/>
  <c r="M6" i="2"/>
  <c r="K8" i="2"/>
  <c r="N9" i="2"/>
  <c r="L11" i="2"/>
  <c r="O12" i="2"/>
  <c r="M2" i="2"/>
  <c r="N5" i="2"/>
  <c r="L7" i="2"/>
  <c r="M10" i="2"/>
  <c r="K12" i="2"/>
  <c r="B2" i="20"/>
  <c r="C15" i="3"/>
  <c r="C11" i="20" s="1"/>
  <c r="D15" i="3"/>
  <c r="D11" i="20" s="1"/>
  <c r="R15" i="3"/>
  <c r="B11" i="20"/>
  <c r="D26" i="3"/>
  <c r="D22" i="20" s="1"/>
  <c r="C26" i="3"/>
  <c r="C22" i="20" s="1"/>
  <c r="R26" i="3"/>
  <c r="B22" i="20"/>
  <c r="D75" i="15"/>
  <c r="C75" i="15"/>
  <c r="AX75" i="15"/>
  <c r="R75" i="15"/>
  <c r="AW75" i="15"/>
  <c r="B72" i="16"/>
  <c r="C84" i="15"/>
  <c r="D84" i="15"/>
  <c r="AX84" i="15"/>
  <c r="AW84" i="15"/>
  <c r="R84" i="15"/>
  <c r="B81" i="16"/>
  <c r="D85" i="15"/>
  <c r="C85" i="15"/>
  <c r="AX85" i="15"/>
  <c r="R85" i="15"/>
  <c r="AW85" i="15"/>
  <c r="B82" i="16"/>
  <c r="C68" i="15"/>
  <c r="D68" i="15"/>
  <c r="AX68" i="15"/>
  <c r="AW68" i="15"/>
  <c r="R68" i="15"/>
  <c r="B65" i="16"/>
  <c r="D81" i="15"/>
  <c r="C81" i="15"/>
  <c r="AX81" i="15"/>
  <c r="AW81" i="15"/>
  <c r="R81" i="15"/>
  <c r="B78" i="16"/>
  <c r="D10" i="3"/>
  <c r="D6" i="20" s="1"/>
  <c r="C10" i="3"/>
  <c r="C6" i="20" s="1"/>
  <c r="R10" i="3"/>
  <c r="B6" i="20"/>
  <c r="C24" i="15"/>
  <c r="D24" i="15"/>
  <c r="AX24" i="15"/>
  <c r="AW24" i="15"/>
  <c r="R24" i="15"/>
  <c r="B20" i="16"/>
  <c r="C9" i="3"/>
  <c r="C5" i="20" s="1"/>
  <c r="D9" i="3"/>
  <c r="D5" i="20" s="1"/>
  <c r="R9" i="3"/>
  <c r="B5" i="20"/>
  <c r="D20" i="3"/>
  <c r="D16" i="20" s="1"/>
  <c r="C20" i="3"/>
  <c r="C16" i="20" s="1"/>
  <c r="R20" i="3"/>
  <c r="B16" i="20"/>
  <c r="C7" i="3"/>
  <c r="C3" i="20" s="1"/>
  <c r="D7" i="3"/>
  <c r="D3" i="20" s="1"/>
  <c r="R7" i="3"/>
  <c r="B3" i="20"/>
  <c r="C66" i="15"/>
  <c r="D66" i="15"/>
  <c r="R66" i="15"/>
  <c r="AX66" i="15"/>
  <c r="AW66" i="15"/>
  <c r="B63" i="16"/>
  <c r="C21" i="12"/>
  <c r="Q21" i="12"/>
  <c r="R21" i="12"/>
  <c r="D21" i="12"/>
  <c r="AE21" i="12"/>
  <c r="AI21" i="12"/>
  <c r="AK21" i="12"/>
  <c r="AF21" i="12"/>
  <c r="AG21" i="12"/>
  <c r="AH21" i="12"/>
  <c r="AD21" i="12"/>
  <c r="AJ21" i="12"/>
  <c r="D4" i="12"/>
  <c r="Q4" i="12"/>
  <c r="R4" i="12"/>
  <c r="C4" i="12"/>
  <c r="AD4" i="12"/>
  <c r="AI4" i="12"/>
  <c r="AE4" i="12"/>
  <c r="AJ4" i="12"/>
  <c r="AF4" i="12"/>
  <c r="AK4" i="12"/>
  <c r="AH4" i="12"/>
  <c r="AG4" i="12"/>
  <c r="D18" i="12"/>
  <c r="C18" i="12"/>
  <c r="Q18" i="12"/>
  <c r="R18" i="12"/>
  <c r="AI18" i="12"/>
  <c r="AK18" i="12"/>
  <c r="AG18" i="12"/>
  <c r="AD18" i="12"/>
  <c r="AF18" i="12"/>
  <c r="AH18" i="12"/>
  <c r="AE18" i="12"/>
  <c r="AJ18" i="12"/>
  <c r="D25" i="12"/>
  <c r="Q25" i="12"/>
  <c r="R25" i="12"/>
  <c r="C25" i="12"/>
  <c r="AD25" i="12"/>
  <c r="AK25" i="12"/>
  <c r="AJ25" i="12"/>
  <c r="AH25" i="12"/>
  <c r="AF25" i="12"/>
  <c r="AG25" i="12"/>
  <c r="AE25" i="12"/>
  <c r="AI25" i="12"/>
  <c r="D65" i="15"/>
  <c r="C65" i="15"/>
  <c r="AX65" i="15"/>
  <c r="AW65" i="15"/>
  <c r="R65" i="15"/>
  <c r="B62" i="16"/>
  <c r="C9" i="12"/>
  <c r="Q9" i="12"/>
  <c r="R9" i="12"/>
  <c r="D9" i="12"/>
  <c r="AJ9" i="12"/>
  <c r="AE9" i="12"/>
  <c r="AD9" i="12"/>
  <c r="AH9" i="12"/>
  <c r="AF9" i="12"/>
  <c r="AG9" i="12"/>
  <c r="AK9" i="12"/>
  <c r="AI9" i="12"/>
  <c r="C70" i="15"/>
  <c r="D70" i="15"/>
  <c r="R70" i="15"/>
  <c r="AX70" i="15"/>
  <c r="AW70" i="15"/>
  <c r="B67" i="16"/>
  <c r="D28" i="15"/>
  <c r="C28" i="15"/>
  <c r="AX28" i="15"/>
  <c r="AW28" i="15"/>
  <c r="R28" i="15"/>
  <c r="B24" i="16"/>
  <c r="C23" i="3"/>
  <c r="C19" i="20" s="1"/>
  <c r="D23" i="3"/>
  <c r="D19" i="20" s="1"/>
  <c r="R23" i="3"/>
  <c r="B19" i="20"/>
  <c r="D6" i="15"/>
  <c r="C6" i="15"/>
  <c r="R6" i="15"/>
  <c r="AX6" i="15"/>
  <c r="AW6" i="15"/>
  <c r="C15" i="15"/>
  <c r="D15" i="15"/>
  <c r="AX15" i="15"/>
  <c r="R15" i="15"/>
  <c r="AW15" i="15"/>
  <c r="B11" i="16"/>
  <c r="D26" i="15"/>
  <c r="C26" i="15"/>
  <c r="R26" i="15"/>
  <c r="AX26" i="15"/>
  <c r="AW26" i="15"/>
  <c r="B22" i="16"/>
  <c r="D17" i="12"/>
  <c r="Q17" i="12"/>
  <c r="R17" i="12"/>
  <c r="C17" i="12"/>
  <c r="AE17" i="12"/>
  <c r="AI17" i="12"/>
  <c r="AD17" i="12"/>
  <c r="AH17" i="12"/>
  <c r="AG17" i="12"/>
  <c r="AK17" i="12"/>
  <c r="AF17" i="12"/>
  <c r="AJ17" i="12"/>
  <c r="D30" i="15"/>
  <c r="C30" i="15"/>
  <c r="R30" i="15"/>
  <c r="AX30" i="15"/>
  <c r="AW30" i="15"/>
  <c r="B26" i="16"/>
  <c r="C31" i="15"/>
  <c r="D31" i="15"/>
  <c r="AX31" i="15"/>
  <c r="R31" i="15"/>
  <c r="AW31" i="15"/>
  <c r="B27" i="16"/>
  <c r="D14" i="15"/>
  <c r="C14" i="15"/>
  <c r="R14" i="15"/>
  <c r="AX14" i="15"/>
  <c r="AW14" i="15"/>
  <c r="B10" i="16"/>
  <c r="C27" i="15"/>
  <c r="D27" i="15"/>
  <c r="AX27" i="15"/>
  <c r="R27" i="15"/>
  <c r="AW27" i="15"/>
  <c r="B23" i="16"/>
  <c r="D10" i="15"/>
  <c r="C10" i="15"/>
  <c r="R10" i="15"/>
  <c r="AX10" i="15"/>
  <c r="AW10" i="15"/>
  <c r="B6" i="16"/>
  <c r="C78" i="15"/>
  <c r="D78" i="15"/>
  <c r="R78" i="15"/>
  <c r="AX78" i="15"/>
  <c r="AW78" i="15"/>
  <c r="B75" i="16"/>
  <c r="C9" i="15"/>
  <c r="D9" i="15"/>
  <c r="AX9" i="15"/>
  <c r="R9" i="15"/>
  <c r="AW9" i="15"/>
  <c r="B5" i="16"/>
  <c r="D20" i="15"/>
  <c r="C20" i="15"/>
  <c r="AX20" i="15"/>
  <c r="AW20" i="15"/>
  <c r="R20" i="15"/>
  <c r="B16" i="16"/>
  <c r="C7" i="15"/>
  <c r="D7" i="15"/>
  <c r="AX7" i="15"/>
  <c r="R7" i="15"/>
  <c r="AW7" i="15"/>
  <c r="B3" i="16"/>
  <c r="D12" i="3"/>
  <c r="D8" i="20" s="1"/>
  <c r="C12" i="3"/>
  <c r="C8" i="20" s="1"/>
  <c r="R12" i="3"/>
  <c r="B8" i="20"/>
  <c r="D79" i="15"/>
  <c r="C79" i="15"/>
  <c r="AX79" i="15"/>
  <c r="R79" i="15"/>
  <c r="AW79" i="15"/>
  <c r="B76" i="16"/>
  <c r="D8" i="3"/>
  <c r="D4" i="20" s="1"/>
  <c r="C8" i="3"/>
  <c r="C4" i="20" s="1"/>
  <c r="R8" i="3"/>
  <c r="B4" i="20"/>
  <c r="D22" i="3"/>
  <c r="D18" i="20" s="1"/>
  <c r="C22" i="3"/>
  <c r="C18" i="20" s="1"/>
  <c r="R22" i="3"/>
  <c r="B18" i="20"/>
  <c r="C29" i="15"/>
  <c r="D29" i="15"/>
  <c r="AX29" i="15"/>
  <c r="AW29" i="15"/>
  <c r="R29" i="15"/>
  <c r="B25" i="16"/>
  <c r="P1968" i="6"/>
  <c r="Q1967" i="6"/>
  <c r="C11" i="15"/>
  <c r="D11" i="15"/>
  <c r="AX11" i="15"/>
  <c r="R11" i="15"/>
  <c r="AW11" i="15"/>
  <c r="B7" i="16"/>
  <c r="C13" i="3"/>
  <c r="C9" i="20" s="1"/>
  <c r="D13" i="3"/>
  <c r="D9" i="20" s="1"/>
  <c r="R13" i="3"/>
  <c r="B9" i="20"/>
  <c r="D16" i="15"/>
  <c r="C16" i="15"/>
  <c r="AX16" i="15"/>
  <c r="AW16" i="15"/>
  <c r="R16" i="15"/>
  <c r="B12" i="16"/>
  <c r="D28" i="3"/>
  <c r="D24" i="20" s="1"/>
  <c r="C28" i="3"/>
  <c r="C24" i="20" s="1"/>
  <c r="R28" i="3"/>
  <c r="B24" i="20"/>
  <c r="D77" i="15"/>
  <c r="C77" i="15"/>
  <c r="AX77" i="15"/>
  <c r="R77" i="15"/>
  <c r="AW77" i="15"/>
  <c r="B74" i="16"/>
  <c r="D2" i="12"/>
  <c r="C2" i="12"/>
  <c r="Q2" i="12"/>
  <c r="R2" i="12"/>
  <c r="AG2" i="12"/>
  <c r="AD2" i="12"/>
  <c r="AH2" i="12"/>
  <c r="AJ2" i="12"/>
  <c r="AF2" i="12"/>
  <c r="AK2" i="12"/>
  <c r="AI2" i="12"/>
  <c r="AE2" i="12"/>
  <c r="Q11" i="12"/>
  <c r="R11" i="12"/>
  <c r="D11" i="12"/>
  <c r="C11" i="12"/>
  <c r="AG11" i="12"/>
  <c r="AJ11" i="12"/>
  <c r="AK11" i="12"/>
  <c r="AH11" i="12"/>
  <c r="AD11" i="12"/>
  <c r="AF11" i="12"/>
  <c r="AI11" i="12"/>
  <c r="AE11" i="12"/>
  <c r="D22" i="12"/>
  <c r="C22" i="12"/>
  <c r="Q22" i="12"/>
  <c r="R22" i="12"/>
  <c r="AJ22" i="12"/>
  <c r="AE22" i="12"/>
  <c r="AK22" i="12"/>
  <c r="AI22" i="12"/>
  <c r="AD22" i="12"/>
  <c r="AF22" i="12"/>
  <c r="AG22" i="12"/>
  <c r="AH22" i="12"/>
  <c r="C21" i="15"/>
  <c r="D21" i="15"/>
  <c r="AX21" i="15"/>
  <c r="AW21" i="15"/>
  <c r="R21" i="15"/>
  <c r="B17" i="16"/>
  <c r="D26" i="12"/>
  <c r="C26" i="12"/>
  <c r="Q26" i="12"/>
  <c r="R26" i="12"/>
  <c r="AF26" i="12"/>
  <c r="AE26" i="12"/>
  <c r="AK26" i="12"/>
  <c r="AI26" i="12"/>
  <c r="AJ26" i="12"/>
  <c r="AH26" i="12"/>
  <c r="AD26" i="12"/>
  <c r="AG26" i="12"/>
  <c r="Q27" i="12"/>
  <c r="R27" i="12"/>
  <c r="D27" i="12"/>
  <c r="C27" i="12"/>
  <c r="AG27" i="12"/>
  <c r="AF27" i="12"/>
  <c r="AE27" i="12"/>
  <c r="AK27" i="12"/>
  <c r="AJ27" i="12"/>
  <c r="AH27" i="12"/>
  <c r="AD27" i="12"/>
  <c r="AI27" i="12"/>
  <c r="D10" i="12"/>
  <c r="C10" i="12"/>
  <c r="Q10" i="12"/>
  <c r="R10" i="12"/>
  <c r="AD10" i="12"/>
  <c r="AK10" i="12"/>
  <c r="AE10" i="12"/>
  <c r="AF10" i="12"/>
  <c r="AI10" i="12"/>
  <c r="AJ10" i="12"/>
  <c r="AG10" i="12"/>
  <c r="AH10" i="12"/>
  <c r="Q23" i="12"/>
  <c r="R23" i="12"/>
  <c r="D23" i="12"/>
  <c r="C23" i="12"/>
  <c r="AH23" i="12"/>
  <c r="AG23" i="12"/>
  <c r="AE23" i="12"/>
  <c r="AD23" i="12"/>
  <c r="AJ23" i="12"/>
  <c r="AF23" i="12"/>
  <c r="AI23" i="12"/>
  <c r="AK23" i="12"/>
  <c r="D6" i="12"/>
  <c r="C6" i="12"/>
  <c r="Q6" i="12"/>
  <c r="R6" i="12"/>
  <c r="AG6" i="12"/>
  <c r="AF6" i="12"/>
  <c r="AE6" i="12"/>
  <c r="AI6" i="12"/>
  <c r="AH6" i="12"/>
  <c r="AJ6" i="12"/>
  <c r="AK6" i="12"/>
  <c r="AD6" i="12"/>
  <c r="D20" i="12"/>
  <c r="Q20" i="12"/>
  <c r="R20" i="12"/>
  <c r="C20" i="12"/>
  <c r="AJ20" i="12"/>
  <c r="AI20" i="12"/>
  <c r="AE20" i="12"/>
  <c r="AK20" i="12"/>
  <c r="AF20" i="12"/>
  <c r="AH20" i="12"/>
  <c r="AG20" i="12"/>
  <c r="AD20" i="12"/>
  <c r="D5" i="12"/>
  <c r="Q5" i="12"/>
  <c r="R5" i="12"/>
  <c r="C5" i="12"/>
  <c r="AH5" i="12"/>
  <c r="AF5" i="12"/>
  <c r="AI5" i="12"/>
  <c r="AK5" i="12"/>
  <c r="AJ5" i="12"/>
  <c r="AE5" i="12"/>
  <c r="AG5" i="12"/>
  <c r="AD5" i="12"/>
  <c r="D16" i="12"/>
  <c r="Q16" i="12"/>
  <c r="R16" i="12"/>
  <c r="C16" i="12"/>
  <c r="AE16" i="12"/>
  <c r="AH16" i="12"/>
  <c r="AG16" i="12"/>
  <c r="AJ16" i="12"/>
  <c r="AI16" i="12"/>
  <c r="AF16" i="12"/>
  <c r="AD16" i="12"/>
  <c r="AK16" i="12"/>
  <c r="Q3" i="12"/>
  <c r="R3" i="12"/>
  <c r="D3" i="12"/>
  <c r="C3" i="12"/>
  <c r="AF3" i="12"/>
  <c r="AI3" i="12"/>
  <c r="AD3" i="12"/>
  <c r="AE3" i="12"/>
  <c r="AG3" i="12"/>
  <c r="AH3" i="12"/>
  <c r="AK3" i="12"/>
  <c r="AJ3" i="12"/>
  <c r="D8" i="12"/>
  <c r="Q8" i="12"/>
  <c r="R8" i="12"/>
  <c r="C8" i="12"/>
  <c r="AI8" i="12"/>
  <c r="AJ8" i="12"/>
  <c r="AK8" i="12"/>
  <c r="AD8" i="12"/>
  <c r="AG8" i="12"/>
  <c r="AE8" i="12"/>
  <c r="AF8" i="12"/>
  <c r="AH8" i="12"/>
  <c r="F74" i="4"/>
  <c r="M74" i="4" s="1"/>
  <c r="F81" i="4"/>
  <c r="M81" i="4" s="1"/>
  <c r="F80" i="4"/>
  <c r="M80" i="4" s="1"/>
  <c r="F79" i="4"/>
  <c r="M79" i="4" s="1"/>
  <c r="D47" i="5"/>
  <c r="K69" i="4" s="1"/>
  <c r="L69" i="4" s="1"/>
  <c r="G69" i="4"/>
  <c r="I68" i="5"/>
  <c r="F72" i="4"/>
  <c r="M72" i="4" s="1"/>
  <c r="X47" i="5"/>
  <c r="H69" i="4"/>
  <c r="H69" i="5"/>
  <c r="AB47" i="5"/>
  <c r="F26" i="4"/>
  <c r="M26" i="4" s="1"/>
  <c r="F69" i="5"/>
  <c r="G69" i="5"/>
  <c r="M68" i="5"/>
  <c r="H82" i="4"/>
  <c r="BQ24" i="15"/>
  <c r="BQ78" i="15"/>
  <c r="BP24" i="3"/>
  <c r="BR20" i="15"/>
  <c r="BQ20" i="3"/>
  <c r="BR74" i="15"/>
  <c r="BQ23" i="3"/>
  <c r="BR23" i="15"/>
  <c r="BR77" i="15"/>
  <c r="U45" i="5"/>
  <c r="U46" i="5"/>
  <c r="V69" i="5"/>
  <c r="BR68" i="15"/>
  <c r="BQ14" i="3"/>
  <c r="BR14" i="15"/>
  <c r="L69" i="5"/>
  <c r="BQ14" i="15"/>
  <c r="BP14" i="3"/>
  <c r="BQ68" i="15"/>
  <c r="U47" i="5"/>
  <c r="BR65" i="15"/>
  <c r="BQ11" i="3"/>
  <c r="BR11" i="15"/>
  <c r="BQ65" i="15"/>
  <c r="BP11" i="3"/>
  <c r="BQ11" i="15"/>
  <c r="G9" i="4"/>
  <c r="F9" i="4" s="1"/>
  <c r="M9" i="4" s="1"/>
  <c r="I46" i="5"/>
  <c r="K9" i="4" s="1"/>
  <c r="L9" i="4" s="1"/>
  <c r="I45" i="5"/>
  <c r="V45" i="5"/>
  <c r="V46" i="5"/>
  <c r="BP20" i="3"/>
  <c r="BQ20" i="15"/>
  <c r="BQ74" i="15"/>
  <c r="R47" i="5"/>
  <c r="R45" i="5"/>
  <c r="R46" i="5"/>
  <c r="U69" i="5"/>
  <c r="BQ77" i="15"/>
  <c r="BP23" i="3"/>
  <c r="BQ23" i="15"/>
  <c r="BR60" i="15"/>
  <c r="BR6" i="15"/>
  <c r="BQ6" i="3"/>
  <c r="D68" i="5"/>
  <c r="D69" i="5"/>
  <c r="M69" i="5"/>
  <c r="G14" i="4"/>
  <c r="F14" i="4" s="1"/>
  <c r="M14" i="4" s="1"/>
  <c r="M45" i="5"/>
  <c r="M46" i="5"/>
  <c r="K14" i="4" s="1"/>
  <c r="L14" i="4" s="1"/>
  <c r="BR15" i="15"/>
  <c r="BQ15" i="3"/>
  <c r="BR69" i="15"/>
  <c r="BQ26" i="15"/>
  <c r="BQ80" i="15"/>
  <c r="BP26" i="3"/>
  <c r="BQ85" i="15"/>
  <c r="BP31" i="3"/>
  <c r="BQ31" i="15"/>
  <c r="BP8" i="3"/>
  <c r="BQ8" i="15"/>
  <c r="BQ62" i="15"/>
  <c r="F68" i="5"/>
  <c r="Z46" i="5"/>
  <c r="Z45" i="5"/>
  <c r="BQ82" i="15"/>
  <c r="BQ28" i="15"/>
  <c r="BP28" i="3"/>
  <c r="T47" i="5"/>
  <c r="BR76" i="15"/>
  <c r="BR22" i="15"/>
  <c r="BQ22" i="3"/>
  <c r="BQ83" i="15"/>
  <c r="BP29" i="3"/>
  <c r="BQ29" i="15"/>
  <c r="BR9" i="15"/>
  <c r="BR63" i="15"/>
  <c r="BQ9" i="3"/>
  <c r="G5" i="4"/>
  <c r="F5" i="4" s="1"/>
  <c r="M5" i="4" s="1"/>
  <c r="G45" i="5"/>
  <c r="G46" i="5"/>
  <c r="K5" i="4" s="1"/>
  <c r="L5" i="4" s="1"/>
  <c r="G47" i="5"/>
  <c r="K72" i="4" s="1"/>
  <c r="L72" i="4" s="1"/>
  <c r="N68" i="5"/>
  <c r="H47" i="5"/>
  <c r="K74" i="4" s="1"/>
  <c r="L74" i="4" s="1"/>
  <c r="G3" i="4"/>
  <c r="F3" i="4" s="1"/>
  <c r="M3" i="4" s="1"/>
  <c r="E45" i="5"/>
  <c r="E46" i="5"/>
  <c r="K3" i="4" s="1"/>
  <c r="L3" i="4" s="1"/>
  <c r="BQ21" i="3"/>
  <c r="BR75" i="15"/>
  <c r="BR21" i="15"/>
  <c r="BQ25" i="3"/>
  <c r="BR79" i="15"/>
  <c r="BR25" i="15"/>
  <c r="W69" i="5"/>
  <c r="K47" i="5"/>
  <c r="K79" i="4" s="1"/>
  <c r="L79" i="4" s="1"/>
  <c r="Y47" i="5"/>
  <c r="Y68" i="5"/>
  <c r="G11" i="4"/>
  <c r="F11" i="4" s="1"/>
  <c r="M11" i="4" s="1"/>
  <c r="J45" i="5"/>
  <c r="J46" i="5"/>
  <c r="K11" i="4" s="1"/>
  <c r="L11" i="4" s="1"/>
  <c r="J68" i="5"/>
  <c r="BQ66" i="15"/>
  <c r="BQ12" i="15"/>
  <c r="BP12" i="3"/>
  <c r="I69" i="5"/>
  <c r="R68" i="5"/>
  <c r="G2" i="4"/>
  <c r="F2" i="4" s="1"/>
  <c r="M2" i="4" s="1"/>
  <c r="D45" i="5"/>
  <c r="D46" i="5"/>
  <c r="K2" i="4" s="1"/>
  <c r="X45" i="5"/>
  <c r="X46" i="5"/>
  <c r="X68" i="5"/>
  <c r="BQ30" i="3"/>
  <c r="BR30" i="15"/>
  <c r="BR84" i="15"/>
  <c r="AC45" i="5"/>
  <c r="AC46" i="5"/>
  <c r="AC69" i="5"/>
  <c r="BR8" i="15"/>
  <c r="BQ8" i="3"/>
  <c r="BR62" i="15"/>
  <c r="BR82" i="15"/>
  <c r="BR28" i="15"/>
  <c r="BQ28" i="3"/>
  <c r="G97" i="4"/>
  <c r="AA47" i="5"/>
  <c r="K97" i="4" s="1"/>
  <c r="L97" i="4" s="1"/>
  <c r="BQ9" i="15"/>
  <c r="BP9" i="3"/>
  <c r="BQ63" i="15"/>
  <c r="BR16" i="15"/>
  <c r="BQ16" i="3"/>
  <c r="BR70" i="15"/>
  <c r="E68" i="5"/>
  <c r="E69" i="5"/>
  <c r="BQ7" i="3"/>
  <c r="BR61" i="15"/>
  <c r="BR7" i="15"/>
  <c r="S68" i="5"/>
  <c r="S47" i="5"/>
  <c r="K69" i="5"/>
  <c r="G12" i="4"/>
  <c r="F12" i="4" s="1"/>
  <c r="M12" i="4" s="1"/>
  <c r="K46" i="5"/>
  <c r="K12" i="4" s="1"/>
  <c r="L12" i="4" s="1"/>
  <c r="K45" i="5"/>
  <c r="Y69" i="5"/>
  <c r="G78" i="4"/>
  <c r="F78" i="4" s="1"/>
  <c r="M78" i="4" s="1"/>
  <c r="J47" i="5"/>
  <c r="K78" i="4" s="1"/>
  <c r="L78" i="4" s="1"/>
  <c r="U68" i="5"/>
  <c r="G76" i="4"/>
  <c r="F76" i="4" s="1"/>
  <c r="M76" i="4" s="1"/>
  <c r="I47" i="5"/>
  <c r="K76" i="4" s="1"/>
  <c r="L76" i="4" s="1"/>
  <c r="BR24" i="15"/>
  <c r="BR78" i="15"/>
  <c r="BQ24" i="3"/>
  <c r="V68" i="5"/>
  <c r="L47" i="5"/>
  <c r="K80" i="4" s="1"/>
  <c r="L80" i="4" s="1"/>
  <c r="G13" i="4"/>
  <c r="F13" i="4" s="1"/>
  <c r="M13" i="4" s="1"/>
  <c r="L46" i="5"/>
  <c r="K13" i="4" s="1"/>
  <c r="L13" i="4" s="1"/>
  <c r="L45" i="5"/>
  <c r="BQ6" i="15"/>
  <c r="BP6" i="3"/>
  <c r="BQ60" i="15"/>
  <c r="M47" i="5"/>
  <c r="K81" i="4" s="1"/>
  <c r="L81" i="4" s="1"/>
  <c r="BP15" i="3"/>
  <c r="BQ69" i="15"/>
  <c r="BQ15" i="15"/>
  <c r="BQ26" i="3"/>
  <c r="BR26" i="15"/>
  <c r="BR80" i="15"/>
  <c r="AB45" i="5"/>
  <c r="AB46" i="5"/>
  <c r="BQ84" i="15"/>
  <c r="BQ30" i="15"/>
  <c r="BP30" i="3"/>
  <c r="AC47" i="5"/>
  <c r="G4" i="4"/>
  <c r="F4" i="4" s="1"/>
  <c r="M4" i="4" s="1"/>
  <c r="F46" i="5"/>
  <c r="K4" i="4" s="1"/>
  <c r="L4" i="4" s="1"/>
  <c r="F45" i="5"/>
  <c r="Z69" i="5"/>
  <c r="Z68" i="5"/>
  <c r="T68" i="5"/>
  <c r="T69" i="5"/>
  <c r="T46" i="5"/>
  <c r="T45" i="5"/>
  <c r="BQ22" i="15"/>
  <c r="BQ76" i="15"/>
  <c r="BP22" i="3"/>
  <c r="AA69" i="5"/>
  <c r="AA68" i="5"/>
  <c r="BQ16" i="15"/>
  <c r="BQ70" i="15"/>
  <c r="BP16" i="3"/>
  <c r="G82" i="4"/>
  <c r="N47" i="5"/>
  <c r="K82" i="4" s="1"/>
  <c r="L82" i="4" s="1"/>
  <c r="H68" i="5"/>
  <c r="BR64" i="15"/>
  <c r="BQ10" i="3"/>
  <c r="BR10" i="15"/>
  <c r="S69" i="5"/>
  <c r="S46" i="5"/>
  <c r="S45" i="5"/>
  <c r="W47" i="5"/>
  <c r="W68" i="5"/>
  <c r="BP13" i="3"/>
  <c r="BQ13" i="15"/>
  <c r="BQ67" i="15"/>
  <c r="K68" i="5"/>
  <c r="BQ81" i="15"/>
  <c r="BQ27" i="15"/>
  <c r="BP27" i="3"/>
  <c r="J69" i="5"/>
  <c r="V47" i="5"/>
  <c r="L68" i="5"/>
  <c r="R69" i="5"/>
  <c r="X69" i="5"/>
  <c r="AB68" i="5"/>
  <c r="AB69" i="5"/>
  <c r="AC68" i="5"/>
  <c r="BR31" i="15"/>
  <c r="BR85" i="15"/>
  <c r="BQ31" i="3"/>
  <c r="G71" i="4"/>
  <c r="F71" i="4" s="1"/>
  <c r="M71" i="4" s="1"/>
  <c r="F47" i="5"/>
  <c r="K71" i="4" s="1"/>
  <c r="L71" i="4" s="1"/>
  <c r="Z47" i="5"/>
  <c r="BR83" i="15"/>
  <c r="BQ29" i="3"/>
  <c r="BR29" i="15"/>
  <c r="AA45" i="5"/>
  <c r="AA46" i="5"/>
  <c r="G68" i="5"/>
  <c r="G70" i="5" s="1"/>
  <c r="G72" i="5" s="1"/>
  <c r="N69" i="5"/>
  <c r="G15" i="4"/>
  <c r="F15" i="4" s="1"/>
  <c r="M15" i="4" s="1"/>
  <c r="N45" i="5"/>
  <c r="N46" i="5"/>
  <c r="K15" i="4" s="1"/>
  <c r="L15" i="4" s="1"/>
  <c r="G7" i="4"/>
  <c r="F7" i="4" s="1"/>
  <c r="M7" i="4" s="1"/>
  <c r="H45" i="5"/>
  <c r="H46" i="5"/>
  <c r="K7" i="4" s="1"/>
  <c r="L7" i="4" s="1"/>
  <c r="BP10" i="3"/>
  <c r="BQ64" i="15"/>
  <c r="BQ10" i="15"/>
  <c r="G70" i="4"/>
  <c r="F70" i="4" s="1"/>
  <c r="M70" i="4" s="1"/>
  <c r="E47" i="5"/>
  <c r="K70" i="4" s="1"/>
  <c r="L70" i="4" s="1"/>
  <c r="BP7" i="3"/>
  <c r="BQ7" i="15"/>
  <c r="BQ61" i="15"/>
  <c r="BP21" i="3"/>
  <c r="BQ21" i="15"/>
  <c r="BQ75" i="15"/>
  <c r="BQ79" i="15"/>
  <c r="BQ25" i="15"/>
  <c r="BP25" i="3"/>
  <c r="W46" i="5"/>
  <c r="W45" i="5"/>
  <c r="BR13" i="15"/>
  <c r="BR67" i="15"/>
  <c r="BQ13" i="3"/>
  <c r="BR27" i="15"/>
  <c r="BR81" i="15"/>
  <c r="BQ27" i="3"/>
  <c r="Y46" i="5"/>
  <c r="Y45" i="5"/>
  <c r="BR12" i="15"/>
  <c r="BQ12" i="3"/>
  <c r="BR66" i="15"/>
  <c r="U23" i="20" l="1"/>
  <c r="V23" i="20"/>
  <c r="U10" i="20"/>
  <c r="V10" i="20"/>
  <c r="U27" i="20"/>
  <c r="V27" i="20"/>
  <c r="U26" i="20"/>
  <c r="V26" i="20"/>
  <c r="U17" i="20"/>
  <c r="V17" i="20"/>
  <c r="U8" i="20"/>
  <c r="V8" i="20"/>
  <c r="U22" i="20"/>
  <c r="V22" i="20"/>
  <c r="U11" i="20"/>
  <c r="V11" i="20"/>
  <c r="V2" i="20"/>
  <c r="U2" i="20"/>
  <c r="U7" i="20"/>
  <c r="V7" i="20"/>
  <c r="U20" i="20"/>
  <c r="V20" i="20"/>
  <c r="U25" i="20"/>
  <c r="V25" i="20"/>
  <c r="U9" i="20"/>
  <c r="V9" i="20"/>
  <c r="U18" i="20"/>
  <c r="V18" i="20"/>
  <c r="U4" i="20"/>
  <c r="V4" i="20"/>
  <c r="U6" i="20"/>
  <c r="V6" i="20"/>
  <c r="U12" i="20"/>
  <c r="V12" i="20"/>
  <c r="U24" i="20"/>
  <c r="V24" i="20"/>
  <c r="U19" i="20"/>
  <c r="V19" i="20"/>
  <c r="U3" i="20"/>
  <c r="V3" i="20"/>
  <c r="U16" i="20"/>
  <c r="V16" i="20"/>
  <c r="U5" i="20"/>
  <c r="V5" i="20"/>
  <c r="U21" i="20"/>
  <c r="V21" i="20"/>
  <c r="BP14" i="7"/>
  <c r="BV14" i="7"/>
  <c r="BX14" i="7"/>
  <c r="BP11" i="7"/>
  <c r="BV11" i="7"/>
  <c r="BX11" i="7"/>
  <c r="BP15" i="7"/>
  <c r="BV15" i="7"/>
  <c r="BX15" i="7"/>
  <c r="BP9" i="7"/>
  <c r="BV9" i="7"/>
  <c r="BX9" i="7"/>
  <c r="BP12" i="7"/>
  <c r="BV12" i="7"/>
  <c r="BX12" i="7"/>
  <c r="BV2" i="7"/>
  <c r="BX2" i="7"/>
  <c r="BP13" i="7"/>
  <c r="BV13" i="7"/>
  <c r="BX13" i="7"/>
  <c r="L70" i="5"/>
  <c r="L72" i="5" s="1"/>
  <c r="J24" i="5"/>
  <c r="J13" i="5" s="1"/>
  <c r="S25" i="5"/>
  <c r="I70" i="5"/>
  <c r="I72" i="5" s="1"/>
  <c r="T24" i="5"/>
  <c r="T13" i="5" s="1"/>
  <c r="K24" i="5"/>
  <c r="K70" i="5"/>
  <c r="K72" i="5" s="1"/>
  <c r="N24" i="5"/>
  <c r="I24" i="5"/>
  <c r="I13" i="5" s="1"/>
  <c r="O1969" i="6"/>
  <c r="V1969" i="6" s="1"/>
  <c r="W1969" i="6" s="1"/>
  <c r="F70" i="5"/>
  <c r="F72" i="5" s="1"/>
  <c r="AC70" i="5"/>
  <c r="AC72" i="5" s="1"/>
  <c r="H24" i="5"/>
  <c r="H13" i="5" s="1"/>
  <c r="F24" i="5"/>
  <c r="R24" i="5"/>
  <c r="M70" i="5"/>
  <c r="M72" i="5" s="1"/>
  <c r="T25" i="5"/>
  <c r="T23" i="5" s="1"/>
  <c r="D25" i="5"/>
  <c r="G25" i="5"/>
  <c r="W70" i="5"/>
  <c r="W72" i="5" s="1"/>
  <c r="V70" i="5"/>
  <c r="V72" i="5" s="1"/>
  <c r="D24" i="5"/>
  <c r="H70" i="5"/>
  <c r="H72" i="5" s="1"/>
  <c r="AC25" i="5"/>
  <c r="AB24" i="5"/>
  <c r="AB13" i="5" s="1"/>
  <c r="AB25" i="5"/>
  <c r="E24" i="5"/>
  <c r="S24" i="20"/>
  <c r="AL24" i="20"/>
  <c r="AN24" i="20"/>
  <c r="AK24" i="20"/>
  <c r="AM24" i="20"/>
  <c r="AI24" i="20"/>
  <c r="AH24" i="20"/>
  <c r="AJ24" i="20"/>
  <c r="AO24" i="20"/>
  <c r="R24" i="20"/>
  <c r="Q24" i="20"/>
  <c r="AM12" i="16"/>
  <c r="AL12" i="16"/>
  <c r="M12" i="16"/>
  <c r="AP12" i="16"/>
  <c r="AR12" i="16"/>
  <c r="AK12" i="16"/>
  <c r="AN12" i="16"/>
  <c r="AJ12" i="16"/>
  <c r="AS12" i="16"/>
  <c r="AO12" i="16"/>
  <c r="AQ12" i="16"/>
  <c r="L12" i="16"/>
  <c r="C7" i="16"/>
  <c r="AL8" i="20"/>
  <c r="AK8" i="20"/>
  <c r="R8" i="20"/>
  <c r="AO8" i="20"/>
  <c r="AJ8" i="20"/>
  <c r="S8" i="20"/>
  <c r="AN8" i="20"/>
  <c r="AI8" i="20"/>
  <c r="AH8" i="20"/>
  <c r="AM8" i="20"/>
  <c r="Q8" i="20"/>
  <c r="C16" i="16"/>
  <c r="C5" i="16"/>
  <c r="AL6" i="16"/>
  <c r="M6" i="16"/>
  <c r="AO6" i="16"/>
  <c r="AQ6" i="16"/>
  <c r="AJ6" i="16"/>
  <c r="AM6" i="16"/>
  <c r="AP6" i="16"/>
  <c r="AK6" i="16"/>
  <c r="AS6" i="16"/>
  <c r="AR6" i="16"/>
  <c r="AN6" i="16"/>
  <c r="L6" i="16"/>
  <c r="AR23" i="16"/>
  <c r="B33" i="26"/>
  <c r="AK23" i="16"/>
  <c r="AS23" i="16"/>
  <c r="AP23" i="16"/>
  <c r="B9" i="23"/>
  <c r="M23" i="16"/>
  <c r="AJ23" i="16"/>
  <c r="AQ23" i="16"/>
  <c r="B9" i="26"/>
  <c r="AO23" i="16"/>
  <c r="AM23" i="16"/>
  <c r="AN23" i="16"/>
  <c r="AL23" i="16"/>
  <c r="L23" i="16"/>
  <c r="AS22" i="16"/>
  <c r="AR22" i="16"/>
  <c r="AJ22" i="16"/>
  <c r="AN22" i="16"/>
  <c r="AL22" i="16"/>
  <c r="AM22" i="16"/>
  <c r="AO22" i="16"/>
  <c r="B44" i="26"/>
  <c r="AP22" i="16"/>
  <c r="B5" i="26"/>
  <c r="M22" i="16"/>
  <c r="AK22" i="16"/>
  <c r="AQ22" i="16"/>
  <c r="B42" i="23"/>
  <c r="B25" i="26"/>
  <c r="B5" i="23"/>
  <c r="L22" i="16"/>
  <c r="C22" i="16"/>
  <c r="C11" i="16"/>
  <c r="AR19" i="19"/>
  <c r="AQ19" i="19"/>
  <c r="AK19" i="19"/>
  <c r="AL19" i="19"/>
  <c r="AP19" i="19"/>
  <c r="AN19" i="19"/>
  <c r="AO19" i="19"/>
  <c r="AM19" i="19"/>
  <c r="X19" i="19"/>
  <c r="Y19" i="19"/>
  <c r="Q19" i="19"/>
  <c r="R19" i="19"/>
  <c r="C62" i="16"/>
  <c r="C63" i="16"/>
  <c r="R6" i="20"/>
  <c r="AN6" i="20"/>
  <c r="AM6" i="20"/>
  <c r="AI6" i="20"/>
  <c r="AL6" i="20"/>
  <c r="AJ6" i="20"/>
  <c r="AO6" i="20"/>
  <c r="S6" i="20"/>
  <c r="AK6" i="20"/>
  <c r="AH6" i="20"/>
  <c r="Q6" i="20"/>
  <c r="AO73" i="19"/>
  <c r="AK73" i="19"/>
  <c r="AR73" i="19"/>
  <c r="AM73" i="19"/>
  <c r="AQ73" i="19"/>
  <c r="AN73" i="19"/>
  <c r="AP73" i="19"/>
  <c r="AL73" i="19"/>
  <c r="Y73" i="19"/>
  <c r="X73" i="19"/>
  <c r="Q73" i="19"/>
  <c r="R73" i="19"/>
  <c r="AQ65" i="16"/>
  <c r="AP65" i="16"/>
  <c r="AJ65" i="16"/>
  <c r="AL65" i="16"/>
  <c r="AN65" i="16"/>
  <c r="AM65" i="16"/>
  <c r="AK65" i="16"/>
  <c r="AS65" i="16"/>
  <c r="M65" i="16"/>
  <c r="AR65" i="16"/>
  <c r="AO65" i="16"/>
  <c r="L65" i="16"/>
  <c r="AP52" i="19"/>
  <c r="AK52" i="19"/>
  <c r="AR52" i="19"/>
  <c r="AN52" i="19"/>
  <c r="AO52" i="19"/>
  <c r="AM52" i="19"/>
  <c r="AQ52" i="19"/>
  <c r="AL52" i="19"/>
  <c r="Y52" i="19"/>
  <c r="X52" i="19"/>
  <c r="Q52" i="19"/>
  <c r="R52" i="19"/>
  <c r="AR59" i="19"/>
  <c r="AN59" i="19"/>
  <c r="AP59" i="19"/>
  <c r="AL59" i="19"/>
  <c r="AK59" i="19"/>
  <c r="AM59" i="19"/>
  <c r="AQ59" i="19"/>
  <c r="Y59" i="19"/>
  <c r="AO59" i="19"/>
  <c r="X59" i="19"/>
  <c r="R59" i="19"/>
  <c r="Q59" i="19"/>
  <c r="C72" i="16"/>
  <c r="C19" i="16"/>
  <c r="S12" i="20"/>
  <c r="AJ12" i="20"/>
  <c r="AK12" i="20"/>
  <c r="AI12" i="20"/>
  <c r="AO12" i="20"/>
  <c r="AM12" i="20"/>
  <c r="AH12" i="20"/>
  <c r="R12" i="20"/>
  <c r="AL12" i="20"/>
  <c r="AN12" i="20"/>
  <c r="Q12" i="20"/>
  <c r="AQ80" i="16"/>
  <c r="AS80" i="16"/>
  <c r="AK80" i="16"/>
  <c r="AJ80" i="16"/>
  <c r="AR80" i="16"/>
  <c r="AO80" i="16"/>
  <c r="M80" i="16"/>
  <c r="AL80" i="16"/>
  <c r="AP80" i="16"/>
  <c r="AN80" i="16"/>
  <c r="AM80" i="16"/>
  <c r="L80" i="16"/>
  <c r="C80" i="16"/>
  <c r="AL59" i="16"/>
  <c r="AO59" i="16"/>
  <c r="AQ59" i="16"/>
  <c r="AK59" i="16"/>
  <c r="AS59" i="16"/>
  <c r="AP59" i="16"/>
  <c r="M59" i="16"/>
  <c r="AN59" i="16"/>
  <c r="AJ59" i="16"/>
  <c r="AR59" i="16"/>
  <c r="AM59" i="16"/>
  <c r="L59" i="16"/>
  <c r="AS21" i="16"/>
  <c r="AJ21" i="16"/>
  <c r="AR21" i="16"/>
  <c r="AN21" i="16"/>
  <c r="B17" i="23"/>
  <c r="AO21" i="16"/>
  <c r="AQ21" i="16"/>
  <c r="M21" i="16"/>
  <c r="AM21" i="16"/>
  <c r="AP21" i="16"/>
  <c r="B29" i="26"/>
  <c r="AK21" i="16"/>
  <c r="AL21" i="16"/>
  <c r="L21" i="16"/>
  <c r="AM71" i="16"/>
  <c r="AJ71" i="16"/>
  <c r="AS71" i="16"/>
  <c r="AN71" i="16"/>
  <c r="AK71" i="16"/>
  <c r="AP71" i="16"/>
  <c r="AR71" i="16"/>
  <c r="M71" i="16"/>
  <c r="AQ71" i="16"/>
  <c r="AL71" i="16"/>
  <c r="AO71" i="16"/>
  <c r="L71" i="16"/>
  <c r="AQ66" i="19"/>
  <c r="X66" i="19"/>
  <c r="AR66" i="19"/>
  <c r="Y66" i="19"/>
  <c r="AN66" i="19"/>
  <c r="AL66" i="19"/>
  <c r="AO66" i="19"/>
  <c r="AP66" i="19"/>
  <c r="AK66" i="19"/>
  <c r="AM66" i="19"/>
  <c r="Q66" i="19"/>
  <c r="R66" i="19"/>
  <c r="C60" i="16"/>
  <c r="C61" i="16"/>
  <c r="AL26" i="20"/>
  <c r="AN26" i="20"/>
  <c r="S26" i="20"/>
  <c r="AJ26" i="20"/>
  <c r="AO26" i="20"/>
  <c r="AH26" i="20"/>
  <c r="R26" i="20"/>
  <c r="AI26" i="20"/>
  <c r="AK26" i="20"/>
  <c r="AM26" i="20"/>
  <c r="Q26" i="20"/>
  <c r="AK17" i="20"/>
  <c r="AH17" i="20"/>
  <c r="AN17" i="20"/>
  <c r="AO17" i="20"/>
  <c r="AL17" i="20"/>
  <c r="AM17" i="20"/>
  <c r="AI17" i="20"/>
  <c r="AJ17" i="20"/>
  <c r="R17" i="20"/>
  <c r="S17" i="20"/>
  <c r="Q17" i="20"/>
  <c r="AK77" i="16"/>
  <c r="AM77" i="16"/>
  <c r="AQ77" i="16"/>
  <c r="AJ77" i="16"/>
  <c r="AO77" i="16"/>
  <c r="AP77" i="16"/>
  <c r="M77" i="16"/>
  <c r="AL77" i="16"/>
  <c r="AR77" i="16"/>
  <c r="AN77" i="16"/>
  <c r="AS77" i="16"/>
  <c r="L77" i="16"/>
  <c r="AO66" i="16"/>
  <c r="AL66" i="16"/>
  <c r="AS66" i="16"/>
  <c r="AQ66" i="16"/>
  <c r="AJ66" i="16"/>
  <c r="M66" i="16"/>
  <c r="AP66" i="16"/>
  <c r="AN66" i="16"/>
  <c r="AR66" i="16"/>
  <c r="AK66" i="16"/>
  <c r="AM66" i="16"/>
  <c r="L66" i="16"/>
  <c r="C66" i="16"/>
  <c r="AL33" i="19"/>
  <c r="AN33" i="19"/>
  <c r="AQ33" i="19"/>
  <c r="AK33" i="19"/>
  <c r="AR33" i="19"/>
  <c r="AM33" i="19"/>
  <c r="AO33" i="19"/>
  <c r="AP33" i="19"/>
  <c r="X33" i="19"/>
  <c r="Y33" i="19"/>
  <c r="R33" i="19"/>
  <c r="Q33" i="19"/>
  <c r="C4" i="16"/>
  <c r="AA24" i="5"/>
  <c r="Z24" i="5"/>
  <c r="AK93" i="19"/>
  <c r="AP93" i="19"/>
  <c r="AQ93" i="19"/>
  <c r="AM93" i="19"/>
  <c r="AO93" i="19"/>
  <c r="AR93" i="19"/>
  <c r="AN93" i="19"/>
  <c r="AL93" i="19"/>
  <c r="Y93" i="19"/>
  <c r="X93" i="19"/>
  <c r="Q93" i="19"/>
  <c r="R93" i="19"/>
  <c r="C12" i="16"/>
  <c r="C25" i="16"/>
  <c r="S4" i="20"/>
  <c r="AO4" i="20"/>
  <c r="AN4" i="20"/>
  <c r="R4" i="20"/>
  <c r="AI4" i="20"/>
  <c r="AH4" i="20"/>
  <c r="AM4" i="20"/>
  <c r="AL4" i="20"/>
  <c r="AJ4" i="20"/>
  <c r="AK4" i="20"/>
  <c r="Q4" i="20"/>
  <c r="AQ76" i="16"/>
  <c r="AS76" i="16"/>
  <c r="AN76" i="16"/>
  <c r="AR76" i="16"/>
  <c r="AO76" i="16"/>
  <c r="AJ76" i="16"/>
  <c r="AL76" i="16"/>
  <c r="AP76" i="16"/>
  <c r="AK76" i="16"/>
  <c r="AM76" i="16"/>
  <c r="M76" i="16"/>
  <c r="L76" i="16"/>
  <c r="M3" i="16"/>
  <c r="AR3" i="16"/>
  <c r="AJ3" i="16"/>
  <c r="AN3" i="16"/>
  <c r="AK3" i="16"/>
  <c r="AP3" i="16"/>
  <c r="AL3" i="16"/>
  <c r="AQ3" i="16"/>
  <c r="AS3" i="16"/>
  <c r="AO3" i="16"/>
  <c r="AM3" i="16"/>
  <c r="L3" i="16"/>
  <c r="AQ75" i="16"/>
  <c r="AP75" i="16"/>
  <c r="AJ75" i="16"/>
  <c r="M75" i="16"/>
  <c r="AL75" i="16"/>
  <c r="AM75" i="16"/>
  <c r="AK75" i="16"/>
  <c r="AO75" i="16"/>
  <c r="AR75" i="16"/>
  <c r="AN75" i="16"/>
  <c r="AS75" i="16"/>
  <c r="L75" i="16"/>
  <c r="C6" i="16"/>
  <c r="C23" i="16"/>
  <c r="AN26" i="16"/>
  <c r="B10" i="26"/>
  <c r="AP26" i="16"/>
  <c r="AJ26" i="16"/>
  <c r="AO26" i="16"/>
  <c r="AL26" i="16"/>
  <c r="M26" i="16"/>
  <c r="AK26" i="16"/>
  <c r="B44" i="23"/>
  <c r="B22" i="26"/>
  <c r="AQ26" i="16"/>
  <c r="AM26" i="16"/>
  <c r="B46" i="26"/>
  <c r="AS26" i="16"/>
  <c r="B10" i="23"/>
  <c r="AR26" i="16"/>
  <c r="B32" i="23"/>
  <c r="L26" i="16"/>
  <c r="C26" i="16"/>
  <c r="M67" i="16"/>
  <c r="AQ67" i="16"/>
  <c r="AP67" i="16"/>
  <c r="AN67" i="16"/>
  <c r="AM67" i="16"/>
  <c r="AK67" i="16"/>
  <c r="AS67" i="16"/>
  <c r="AR67" i="16"/>
  <c r="AJ67" i="16"/>
  <c r="AO67" i="16"/>
  <c r="AL67" i="16"/>
  <c r="L67" i="16"/>
  <c r="S3" i="20"/>
  <c r="AO3" i="20"/>
  <c r="AM3" i="20"/>
  <c r="AN3" i="20"/>
  <c r="AK3" i="20"/>
  <c r="AL3" i="20"/>
  <c r="R3" i="20"/>
  <c r="AJ3" i="20"/>
  <c r="AH3" i="20"/>
  <c r="AI3" i="20"/>
  <c r="Q3" i="20"/>
  <c r="AL16" i="20"/>
  <c r="R16" i="20"/>
  <c r="AN16" i="20"/>
  <c r="AH16" i="20"/>
  <c r="AI16" i="20"/>
  <c r="AJ16" i="20"/>
  <c r="AM16" i="20"/>
  <c r="AK16" i="20"/>
  <c r="AO16" i="20"/>
  <c r="S16" i="20"/>
  <c r="Q16" i="20"/>
  <c r="S5" i="20"/>
  <c r="AM5" i="20"/>
  <c r="AH5" i="20"/>
  <c r="AJ5" i="20"/>
  <c r="AL5" i="20"/>
  <c r="R5" i="20"/>
  <c r="AO5" i="20"/>
  <c r="AK5" i="20"/>
  <c r="AI5" i="20"/>
  <c r="AN5" i="20"/>
  <c r="Q5" i="20"/>
  <c r="AN20" i="16"/>
  <c r="M20" i="16"/>
  <c r="AS20" i="16"/>
  <c r="AL20" i="16"/>
  <c r="AJ20" i="16"/>
  <c r="AQ20" i="16"/>
  <c r="AR20" i="16"/>
  <c r="AP20" i="16"/>
  <c r="AK20" i="16"/>
  <c r="AM20" i="16"/>
  <c r="AO20" i="16"/>
  <c r="L20" i="16"/>
  <c r="AQ78" i="16"/>
  <c r="AR78" i="16"/>
  <c r="AK78" i="16"/>
  <c r="AJ78" i="16"/>
  <c r="AP78" i="16"/>
  <c r="AL78" i="16"/>
  <c r="AO78" i="16"/>
  <c r="AM78" i="16"/>
  <c r="AN78" i="16"/>
  <c r="M78" i="16"/>
  <c r="AS78" i="16"/>
  <c r="L78" i="16"/>
  <c r="C78" i="16"/>
  <c r="C65" i="16"/>
  <c r="M81" i="16"/>
  <c r="AQ81" i="16"/>
  <c r="AJ81" i="16"/>
  <c r="AK81" i="16"/>
  <c r="AN81" i="16"/>
  <c r="AO81" i="16"/>
  <c r="AP81" i="16"/>
  <c r="AR81" i="16"/>
  <c r="AM81" i="16"/>
  <c r="AL81" i="16"/>
  <c r="AS81" i="16"/>
  <c r="L81" i="16"/>
  <c r="M9" i="16"/>
  <c r="AS9" i="16"/>
  <c r="AP9" i="16"/>
  <c r="AQ9" i="16"/>
  <c r="AN9" i="16"/>
  <c r="AO9" i="16"/>
  <c r="AM9" i="16"/>
  <c r="AR9" i="16"/>
  <c r="AL9" i="16"/>
  <c r="AK9" i="16"/>
  <c r="AJ9" i="16"/>
  <c r="L9" i="16"/>
  <c r="C21" i="16"/>
  <c r="AJ58" i="16"/>
  <c r="AL58" i="16"/>
  <c r="AR58" i="16"/>
  <c r="M58" i="16"/>
  <c r="AQ58" i="16"/>
  <c r="AM58" i="16"/>
  <c r="AO58" i="16"/>
  <c r="AN58" i="16"/>
  <c r="AS58" i="16"/>
  <c r="AP58" i="16"/>
  <c r="AK58" i="16"/>
  <c r="L58" i="16"/>
  <c r="AO54" i="19"/>
  <c r="AP54" i="19"/>
  <c r="AR54" i="19"/>
  <c r="AN54" i="19"/>
  <c r="AL54" i="19"/>
  <c r="AQ54" i="19"/>
  <c r="AK54" i="19"/>
  <c r="AM54" i="19"/>
  <c r="X54" i="19"/>
  <c r="Y54" i="19"/>
  <c r="R54" i="19"/>
  <c r="Q54" i="19"/>
  <c r="AJ23" i="20"/>
  <c r="AO23" i="20"/>
  <c r="AN23" i="20"/>
  <c r="AL23" i="20"/>
  <c r="S23" i="20"/>
  <c r="R23" i="20"/>
  <c r="AM23" i="20"/>
  <c r="AH23" i="20"/>
  <c r="AI23" i="20"/>
  <c r="AK23" i="20"/>
  <c r="Q23" i="20"/>
  <c r="AM10" i="20"/>
  <c r="AJ10" i="20"/>
  <c r="AL10" i="20"/>
  <c r="AI10" i="20"/>
  <c r="AN10" i="20"/>
  <c r="R10" i="20"/>
  <c r="AO10" i="20"/>
  <c r="AK10" i="20"/>
  <c r="S10" i="20"/>
  <c r="AH10" i="20"/>
  <c r="Q10" i="20"/>
  <c r="S27" i="20"/>
  <c r="AN27" i="20"/>
  <c r="R27" i="20"/>
  <c r="AM27" i="20"/>
  <c r="AK27" i="20"/>
  <c r="AI27" i="20"/>
  <c r="AH27" i="20"/>
  <c r="AO27" i="20"/>
  <c r="AL27" i="20"/>
  <c r="AJ27" i="20"/>
  <c r="Q27" i="20"/>
  <c r="C73" i="16"/>
  <c r="S21" i="20"/>
  <c r="AK21" i="20"/>
  <c r="AI21" i="20"/>
  <c r="AL21" i="20"/>
  <c r="AM21" i="20"/>
  <c r="AO21" i="20"/>
  <c r="R21" i="20"/>
  <c r="AJ21" i="20"/>
  <c r="AN21" i="20"/>
  <c r="AH21" i="20"/>
  <c r="Q21" i="20"/>
  <c r="Y24" i="5"/>
  <c r="M25" i="5"/>
  <c r="M23" i="5" s="1"/>
  <c r="AJ17" i="16"/>
  <c r="AQ17" i="16"/>
  <c r="AM17" i="16"/>
  <c r="AK17" i="16"/>
  <c r="M17" i="16"/>
  <c r="AP17" i="16"/>
  <c r="AR17" i="16"/>
  <c r="AN17" i="16"/>
  <c r="AL17" i="16"/>
  <c r="AS17" i="16"/>
  <c r="AO17" i="16"/>
  <c r="L17" i="16"/>
  <c r="AM74" i="16"/>
  <c r="AQ74" i="16"/>
  <c r="AK74" i="16"/>
  <c r="AR74" i="16"/>
  <c r="AJ74" i="16"/>
  <c r="M74" i="16"/>
  <c r="AP74" i="16"/>
  <c r="AO74" i="16"/>
  <c r="AN74" i="16"/>
  <c r="AL74" i="16"/>
  <c r="AS74" i="16"/>
  <c r="L74" i="16"/>
  <c r="C74" i="16"/>
  <c r="AK7" i="16"/>
  <c r="AO7" i="16"/>
  <c r="AL7" i="16"/>
  <c r="AQ7" i="16"/>
  <c r="AM7" i="16"/>
  <c r="AR7" i="16"/>
  <c r="AS7" i="16"/>
  <c r="AP7" i="16"/>
  <c r="AJ7" i="16"/>
  <c r="AN7" i="16"/>
  <c r="M7" i="16"/>
  <c r="L7" i="16"/>
  <c r="P1969" i="6"/>
  <c r="Q1968" i="6"/>
  <c r="S18" i="20"/>
  <c r="AJ18" i="20"/>
  <c r="AO18" i="20"/>
  <c r="AL18" i="20"/>
  <c r="AN18" i="20"/>
  <c r="AH18" i="20"/>
  <c r="R18" i="20"/>
  <c r="AK18" i="20"/>
  <c r="AI18" i="20"/>
  <c r="AM18" i="20"/>
  <c r="Q18" i="20"/>
  <c r="C76" i="16"/>
  <c r="C3" i="16"/>
  <c r="AM5" i="16"/>
  <c r="B23" i="26"/>
  <c r="B11" i="26"/>
  <c r="B11" i="23"/>
  <c r="M5" i="16"/>
  <c r="AL5" i="16"/>
  <c r="AQ5" i="16"/>
  <c r="AN5" i="16"/>
  <c r="AO5" i="16"/>
  <c r="AK5" i="16"/>
  <c r="AS5" i="16"/>
  <c r="AP5" i="16"/>
  <c r="AR5" i="16"/>
  <c r="AJ5" i="16"/>
  <c r="L5" i="16"/>
  <c r="AM10" i="16"/>
  <c r="AP10" i="16"/>
  <c r="AN10" i="16"/>
  <c r="M10" i="16"/>
  <c r="AL10" i="16"/>
  <c r="AS10" i="16"/>
  <c r="AK10" i="16"/>
  <c r="AJ10" i="16"/>
  <c r="AQ10" i="16"/>
  <c r="AR10" i="16"/>
  <c r="AO10" i="16"/>
  <c r="L10" i="16"/>
  <c r="AK27" i="16"/>
  <c r="M27" i="16"/>
  <c r="AO27" i="16"/>
  <c r="AR27" i="16"/>
  <c r="AJ27" i="16"/>
  <c r="AL27" i="16"/>
  <c r="AN27" i="16"/>
  <c r="AQ27" i="16"/>
  <c r="AP27" i="16"/>
  <c r="AS27" i="16"/>
  <c r="AM27" i="16"/>
  <c r="L27" i="16"/>
  <c r="S19" i="20"/>
  <c r="AM19" i="20"/>
  <c r="AJ19" i="20"/>
  <c r="AK19" i="20"/>
  <c r="AL19" i="20"/>
  <c r="R19" i="20"/>
  <c r="AI19" i="20"/>
  <c r="AH19" i="20"/>
  <c r="AO19" i="20"/>
  <c r="AN19" i="20"/>
  <c r="Q19" i="20"/>
  <c r="AJ24" i="16"/>
  <c r="AN24" i="16"/>
  <c r="AR24" i="16"/>
  <c r="AK24" i="16"/>
  <c r="AM24" i="16"/>
  <c r="B26" i="26"/>
  <c r="AL24" i="16"/>
  <c r="AP24" i="16"/>
  <c r="AQ24" i="16"/>
  <c r="AS24" i="16"/>
  <c r="AO24" i="16"/>
  <c r="M24" i="16"/>
  <c r="L24" i="16"/>
  <c r="AR72" i="19"/>
  <c r="AQ72" i="19"/>
  <c r="AO72" i="19"/>
  <c r="AM72" i="19"/>
  <c r="AK72" i="19"/>
  <c r="AL72" i="19"/>
  <c r="AP72" i="19"/>
  <c r="AN72" i="19"/>
  <c r="Y72" i="19"/>
  <c r="X72" i="19"/>
  <c r="Q72" i="19"/>
  <c r="R72" i="19"/>
  <c r="AQ9" i="19"/>
  <c r="AN9" i="19"/>
  <c r="AP9" i="19"/>
  <c r="AL9" i="19"/>
  <c r="AO9" i="19"/>
  <c r="AK9" i="19"/>
  <c r="AR9" i="19"/>
  <c r="AM9" i="19"/>
  <c r="X9" i="19"/>
  <c r="Y9" i="19"/>
  <c r="Q9" i="19"/>
  <c r="R9" i="19"/>
  <c r="R21" i="19"/>
  <c r="AQ21" i="19"/>
  <c r="AN21" i="19"/>
  <c r="AP21" i="19"/>
  <c r="AL21" i="19"/>
  <c r="AR21" i="19"/>
  <c r="AK21" i="19"/>
  <c r="AO21" i="19"/>
  <c r="AM21" i="19"/>
  <c r="X21" i="19"/>
  <c r="Y21" i="19"/>
  <c r="Q21" i="19"/>
  <c r="AK82" i="16"/>
  <c r="AN82" i="16"/>
  <c r="AQ82" i="16"/>
  <c r="M82" i="16"/>
  <c r="AM82" i="16"/>
  <c r="AS82" i="16"/>
  <c r="AO82" i="16"/>
  <c r="AP82" i="16"/>
  <c r="AL82" i="16"/>
  <c r="AJ82" i="16"/>
  <c r="AR82" i="16"/>
  <c r="L82" i="16"/>
  <c r="C81" i="16"/>
  <c r="AM22" i="20"/>
  <c r="S22" i="20"/>
  <c r="AH22" i="20"/>
  <c r="AO22" i="20"/>
  <c r="AI22" i="20"/>
  <c r="AJ22" i="20"/>
  <c r="R22" i="20"/>
  <c r="AN22" i="20"/>
  <c r="AK22" i="20"/>
  <c r="AL22" i="20"/>
  <c r="Q22" i="20"/>
  <c r="R11" i="20"/>
  <c r="AN11" i="20"/>
  <c r="AK11" i="20"/>
  <c r="AL11" i="20"/>
  <c r="AM11" i="20"/>
  <c r="AH11" i="20"/>
  <c r="S11" i="20"/>
  <c r="AJ11" i="20"/>
  <c r="AI11" i="20"/>
  <c r="AO11" i="20"/>
  <c r="Q11" i="20"/>
  <c r="AH2" i="20"/>
  <c r="AO2" i="20"/>
  <c r="Q2" i="20"/>
  <c r="R2" i="20"/>
  <c r="AK2" i="20"/>
  <c r="AI2" i="20"/>
  <c r="AN2" i="20"/>
  <c r="AJ2" i="20"/>
  <c r="AL2" i="20"/>
  <c r="AM2" i="20"/>
  <c r="S2" i="20"/>
  <c r="BP2" i="7"/>
  <c r="CA2" i="7"/>
  <c r="A84" i="7" s="1"/>
  <c r="AJ19" i="16"/>
  <c r="M19" i="16"/>
  <c r="AN19" i="16"/>
  <c r="AR19" i="16"/>
  <c r="AQ19" i="16"/>
  <c r="AK19" i="16"/>
  <c r="AP19" i="16"/>
  <c r="AO19" i="16"/>
  <c r="AM19" i="16"/>
  <c r="B19" i="23"/>
  <c r="B34" i="26"/>
  <c r="AS19" i="16"/>
  <c r="AL19" i="16"/>
  <c r="L19" i="16"/>
  <c r="AO79" i="16"/>
  <c r="AQ79" i="16"/>
  <c r="AJ79" i="16"/>
  <c r="AK79" i="16"/>
  <c r="AP79" i="16"/>
  <c r="AR79" i="16"/>
  <c r="AN79" i="16"/>
  <c r="AS79" i="16"/>
  <c r="AM79" i="16"/>
  <c r="M79" i="16"/>
  <c r="AL79" i="16"/>
  <c r="L79" i="16"/>
  <c r="C9" i="16"/>
  <c r="AK18" i="16"/>
  <c r="AP18" i="16"/>
  <c r="AS18" i="16"/>
  <c r="B30" i="26"/>
  <c r="AR18" i="16"/>
  <c r="AO18" i="16"/>
  <c r="AJ18" i="16"/>
  <c r="AN18" i="16"/>
  <c r="B2" i="23"/>
  <c r="AL18" i="16"/>
  <c r="M18" i="16"/>
  <c r="AM18" i="16"/>
  <c r="B2" i="26"/>
  <c r="AQ18" i="16"/>
  <c r="L18" i="16"/>
  <c r="C59" i="16"/>
  <c r="AO92" i="19"/>
  <c r="AK92" i="19"/>
  <c r="AR92" i="19"/>
  <c r="AM92" i="19"/>
  <c r="AQ92" i="19"/>
  <c r="AN92" i="19"/>
  <c r="AP92" i="19"/>
  <c r="AL92" i="19"/>
  <c r="Y92" i="19"/>
  <c r="X92" i="19"/>
  <c r="Q92" i="19"/>
  <c r="R92" i="19"/>
  <c r="C58" i="16"/>
  <c r="C71" i="16"/>
  <c r="S20" i="20"/>
  <c r="R20" i="20"/>
  <c r="AK20" i="20"/>
  <c r="AH20" i="20"/>
  <c r="AL20" i="20"/>
  <c r="AN20" i="20"/>
  <c r="AI20" i="20"/>
  <c r="AO20" i="20"/>
  <c r="AM20" i="20"/>
  <c r="AJ20" i="20"/>
  <c r="Q20" i="20"/>
  <c r="AK61" i="16"/>
  <c r="AS61" i="16"/>
  <c r="AN61" i="16"/>
  <c r="AO61" i="16"/>
  <c r="AP61" i="16"/>
  <c r="AL61" i="16"/>
  <c r="AM61" i="16"/>
  <c r="AQ61" i="16"/>
  <c r="M61" i="16"/>
  <c r="AR61" i="16"/>
  <c r="AJ61" i="16"/>
  <c r="L61" i="16"/>
  <c r="C77" i="16"/>
  <c r="AP64" i="16"/>
  <c r="AL64" i="16"/>
  <c r="AR64" i="16"/>
  <c r="AO64" i="16"/>
  <c r="AQ64" i="16"/>
  <c r="AK64" i="16"/>
  <c r="AJ64" i="16"/>
  <c r="M64" i="16"/>
  <c r="AM64" i="16"/>
  <c r="AS64" i="16"/>
  <c r="AN64" i="16"/>
  <c r="L64" i="16"/>
  <c r="W25" i="5"/>
  <c r="C17" i="16"/>
  <c r="R9" i="20"/>
  <c r="AI9" i="20"/>
  <c r="AJ9" i="20"/>
  <c r="AM9" i="20"/>
  <c r="AK9" i="20"/>
  <c r="AN9" i="20"/>
  <c r="AO9" i="20"/>
  <c r="S9" i="20"/>
  <c r="AH9" i="20"/>
  <c r="AL9" i="20"/>
  <c r="Q9" i="20"/>
  <c r="AJ25" i="16"/>
  <c r="AL25" i="16"/>
  <c r="AO25" i="16"/>
  <c r="AQ25" i="16"/>
  <c r="AP25" i="16"/>
  <c r="M25" i="16"/>
  <c r="AK25" i="16"/>
  <c r="AM25" i="16"/>
  <c r="AN25" i="16"/>
  <c r="AS25" i="16"/>
  <c r="AR25" i="16"/>
  <c r="L25" i="16"/>
  <c r="AO16" i="16"/>
  <c r="AS16" i="16"/>
  <c r="AP16" i="16"/>
  <c r="AJ16" i="16"/>
  <c r="AR16" i="16"/>
  <c r="AN16" i="16"/>
  <c r="M16" i="16"/>
  <c r="AL16" i="16"/>
  <c r="AK16" i="16"/>
  <c r="B21" i="23"/>
  <c r="AM16" i="16"/>
  <c r="AQ16" i="16"/>
  <c r="L16" i="16"/>
  <c r="C75" i="16"/>
  <c r="C10" i="16"/>
  <c r="C27" i="16"/>
  <c r="AQ11" i="16"/>
  <c r="AJ11" i="16"/>
  <c r="AN11" i="16"/>
  <c r="AP11" i="16"/>
  <c r="AS11" i="16"/>
  <c r="AR11" i="16"/>
  <c r="AK11" i="16"/>
  <c r="AM11" i="16"/>
  <c r="M11" i="16"/>
  <c r="AO11" i="16"/>
  <c r="AL11" i="16"/>
  <c r="L11" i="16"/>
  <c r="C24" i="16"/>
  <c r="C67" i="16"/>
  <c r="AO62" i="16"/>
  <c r="AP62" i="16"/>
  <c r="AM62" i="16"/>
  <c r="AS62" i="16"/>
  <c r="AK62" i="16"/>
  <c r="AL62" i="16"/>
  <c r="AJ62" i="16"/>
  <c r="AR62" i="16"/>
  <c r="AQ62" i="16"/>
  <c r="M62" i="16"/>
  <c r="AN62" i="16"/>
  <c r="L62" i="16"/>
  <c r="AO63" i="16"/>
  <c r="AQ63" i="16"/>
  <c r="AP63" i="16"/>
  <c r="AL63" i="16"/>
  <c r="AR63" i="16"/>
  <c r="AM63" i="16"/>
  <c r="M63" i="16"/>
  <c r="AN63" i="16"/>
  <c r="AJ63" i="16"/>
  <c r="AK63" i="16"/>
  <c r="AS63" i="16"/>
  <c r="L63" i="16"/>
  <c r="C20" i="16"/>
  <c r="AR65" i="19"/>
  <c r="AM65" i="19"/>
  <c r="AQ65" i="19"/>
  <c r="AN65" i="19"/>
  <c r="AL65" i="19"/>
  <c r="AO65" i="19"/>
  <c r="AP65" i="19"/>
  <c r="AK65" i="19"/>
  <c r="X65" i="19"/>
  <c r="Y65" i="19"/>
  <c r="R65" i="19"/>
  <c r="Q65" i="19"/>
  <c r="C82" i="16"/>
  <c r="AL72" i="16"/>
  <c r="AR72" i="16"/>
  <c r="AK72" i="16"/>
  <c r="AM72" i="16"/>
  <c r="AO72" i="16"/>
  <c r="AP72" i="16"/>
  <c r="M72" i="16"/>
  <c r="AN72" i="16"/>
  <c r="AJ72" i="16"/>
  <c r="AS72" i="16"/>
  <c r="AQ72" i="16"/>
  <c r="L72" i="16"/>
  <c r="C79" i="16"/>
  <c r="AK7" i="20"/>
  <c r="AJ7" i="20"/>
  <c r="AM7" i="20"/>
  <c r="S7" i="20"/>
  <c r="R7" i="20"/>
  <c r="AH7" i="20"/>
  <c r="AI7" i="20"/>
  <c r="AO7" i="20"/>
  <c r="AL7" i="20"/>
  <c r="AN7" i="20"/>
  <c r="Q7" i="20"/>
  <c r="AR29" i="19"/>
  <c r="AM29" i="19"/>
  <c r="AP29" i="19"/>
  <c r="AN29" i="19"/>
  <c r="AQ29" i="19"/>
  <c r="AL29" i="19"/>
  <c r="AK29" i="19"/>
  <c r="AO29" i="19"/>
  <c r="X29" i="19"/>
  <c r="Y29" i="19"/>
  <c r="Q29" i="19"/>
  <c r="R29" i="19"/>
  <c r="C18" i="16"/>
  <c r="AL8" i="16"/>
  <c r="AN8" i="16"/>
  <c r="B27" i="26"/>
  <c r="AO8" i="16"/>
  <c r="AQ8" i="16"/>
  <c r="AK8" i="16"/>
  <c r="AM8" i="16"/>
  <c r="AS8" i="16"/>
  <c r="AJ8" i="16"/>
  <c r="M8" i="16"/>
  <c r="AP8" i="16"/>
  <c r="AR8" i="16"/>
  <c r="L8" i="16"/>
  <c r="C8" i="16"/>
  <c r="M60" i="16"/>
  <c r="AM60" i="16"/>
  <c r="AR60" i="16"/>
  <c r="AO60" i="16"/>
  <c r="AL60" i="16"/>
  <c r="AP60" i="16"/>
  <c r="AQ60" i="16"/>
  <c r="AN60" i="16"/>
  <c r="AK60" i="16"/>
  <c r="AS60" i="16"/>
  <c r="AJ60" i="16"/>
  <c r="L60" i="16"/>
  <c r="AO62" i="19"/>
  <c r="AK62" i="19"/>
  <c r="AR62" i="19"/>
  <c r="AN62" i="19"/>
  <c r="X62" i="19"/>
  <c r="Y62" i="19"/>
  <c r="AM62" i="19"/>
  <c r="AQ62" i="19"/>
  <c r="AP62" i="19"/>
  <c r="AL62" i="19"/>
  <c r="R62" i="19"/>
  <c r="Q62" i="19"/>
  <c r="AO10" i="19"/>
  <c r="AM10" i="19"/>
  <c r="AR10" i="19"/>
  <c r="AQ10" i="19"/>
  <c r="AK10" i="19"/>
  <c r="AL10" i="19"/>
  <c r="AP10" i="19"/>
  <c r="AN10" i="19"/>
  <c r="X10" i="19"/>
  <c r="Y10" i="19"/>
  <c r="R10" i="19"/>
  <c r="Q10" i="19"/>
  <c r="C64" i="16"/>
  <c r="S25" i="20"/>
  <c r="AL25" i="20"/>
  <c r="AK25" i="20"/>
  <c r="AN25" i="20"/>
  <c r="R25" i="20"/>
  <c r="AI25" i="20"/>
  <c r="AO25" i="20"/>
  <c r="AM25" i="20"/>
  <c r="AJ25" i="20"/>
  <c r="AH25" i="20"/>
  <c r="Q25" i="20"/>
  <c r="AL73" i="16"/>
  <c r="AP73" i="16"/>
  <c r="AR73" i="16"/>
  <c r="AK73" i="16"/>
  <c r="AJ73" i="16"/>
  <c r="M73" i="16"/>
  <c r="AN73" i="16"/>
  <c r="AS73" i="16"/>
  <c r="AO73" i="16"/>
  <c r="AQ73" i="16"/>
  <c r="AM73" i="16"/>
  <c r="L73" i="16"/>
  <c r="B16" i="26"/>
  <c r="AQ4" i="16"/>
  <c r="M4" i="16"/>
  <c r="AL4" i="16"/>
  <c r="AS4" i="16"/>
  <c r="AN4" i="16"/>
  <c r="AR4" i="16"/>
  <c r="B26" i="23"/>
  <c r="AJ4" i="16"/>
  <c r="AP4" i="16"/>
  <c r="B13" i="23"/>
  <c r="B40" i="23"/>
  <c r="AM4" i="16"/>
  <c r="B42" i="26"/>
  <c r="AO4" i="16"/>
  <c r="AK4" i="16"/>
  <c r="L4" i="16"/>
  <c r="M24" i="5"/>
  <c r="S24" i="5"/>
  <c r="X24" i="5"/>
  <c r="X25" i="5"/>
  <c r="X23" i="5" s="1"/>
  <c r="AC24" i="5"/>
  <c r="AC26" i="5" s="1"/>
  <c r="AC28" i="5" s="1"/>
  <c r="Y25" i="5"/>
  <c r="Y23" i="5" s="1"/>
  <c r="H25" i="5"/>
  <c r="G24" i="5"/>
  <c r="AB70" i="5"/>
  <c r="AB72" i="5" s="1"/>
  <c r="L25" i="5"/>
  <c r="I25" i="5"/>
  <c r="I23" i="5" s="1"/>
  <c r="Z25" i="5"/>
  <c r="Z23" i="5" s="1"/>
  <c r="T70" i="5"/>
  <c r="T72" i="5" s="1"/>
  <c r="U24" i="5"/>
  <c r="G23" i="5"/>
  <c r="AC23" i="5"/>
  <c r="D70" i="5"/>
  <c r="D72" i="5" s="1"/>
  <c r="S23" i="5"/>
  <c r="K26" i="4"/>
  <c r="L26" i="4" s="1"/>
  <c r="F69" i="4"/>
  <c r="M69" i="4" s="1"/>
  <c r="W24" i="5"/>
  <c r="F82" i="4"/>
  <c r="M82" i="4" s="1"/>
  <c r="E13" i="5"/>
  <c r="J25" i="5"/>
  <c r="AA70" i="5"/>
  <c r="AA72" i="5" s="1"/>
  <c r="P2" i="4"/>
  <c r="L2" i="4"/>
  <c r="J70" i="5"/>
  <c r="J72" i="5" s="1"/>
  <c r="N25" i="5"/>
  <c r="N26" i="5" s="1"/>
  <c r="N28" i="5" s="1"/>
  <c r="U70" i="5"/>
  <c r="U72" i="5" s="1"/>
  <c r="V24" i="5"/>
  <c r="Y13" i="5"/>
  <c r="N70" i="5"/>
  <c r="N72" i="5" s="1"/>
  <c r="F25" i="5"/>
  <c r="R13" i="5"/>
  <c r="D23" i="5"/>
  <c r="Z70" i="5"/>
  <c r="Z72" i="5" s="1"/>
  <c r="U25" i="5"/>
  <c r="E70" i="5"/>
  <c r="E72" i="5" s="1"/>
  <c r="X70" i="5"/>
  <c r="X72" i="5" s="1"/>
  <c r="R70" i="5"/>
  <c r="R72" i="5" s="1"/>
  <c r="Y70" i="5"/>
  <c r="Y72" i="5" s="1"/>
  <c r="AA25" i="5"/>
  <c r="T26" i="5"/>
  <c r="T28" i="5" s="1"/>
  <c r="N13" i="5"/>
  <c r="R25" i="5"/>
  <c r="S70" i="5"/>
  <c r="S72" i="5" s="1"/>
  <c r="K25" i="5"/>
  <c r="V25" i="5"/>
  <c r="L24" i="5"/>
  <c r="J26" i="5" l="1"/>
  <c r="J28" i="5" s="1"/>
  <c r="F13" i="5"/>
  <c r="K13" i="5"/>
  <c r="O1970" i="6"/>
  <c r="V1970" i="6" s="1"/>
  <c r="W1970" i="6" s="1"/>
  <c r="H26" i="5"/>
  <c r="H28" i="5" s="1"/>
  <c r="G13" i="5"/>
  <c r="M13" i="5"/>
  <c r="N5" i="16"/>
  <c r="Z13" i="5"/>
  <c r="W23" i="5"/>
  <c r="W13" i="5"/>
  <c r="H23" i="5"/>
  <c r="T54" i="19"/>
  <c r="D26" i="5"/>
  <c r="D28" i="5" s="1"/>
  <c r="AB23" i="5"/>
  <c r="AA13" i="5"/>
  <c r="N74" i="16"/>
  <c r="N12" i="16"/>
  <c r="D13" i="5"/>
  <c r="AB26" i="5"/>
  <c r="AB28" i="5" s="1"/>
  <c r="X26" i="5"/>
  <c r="X28" i="5" s="1"/>
  <c r="L23" i="5"/>
  <c r="S26" i="5"/>
  <c r="S28" i="5" s="1"/>
  <c r="M26" i="5"/>
  <c r="M28" i="5" s="1"/>
  <c r="N19" i="16"/>
  <c r="S13" i="5"/>
  <c r="X13" i="5"/>
  <c r="N22" i="16"/>
  <c r="N63" i="16"/>
  <c r="N11" i="16"/>
  <c r="N61" i="16"/>
  <c r="T9" i="19"/>
  <c r="N27" i="16"/>
  <c r="N7" i="16"/>
  <c r="W26" i="5"/>
  <c r="W28" i="5" s="1"/>
  <c r="I26" i="5"/>
  <c r="I28" i="5" s="1"/>
  <c r="N73" i="16"/>
  <c r="N62" i="16"/>
  <c r="T59" i="19"/>
  <c r="AB10" i="19"/>
  <c r="T62" i="19"/>
  <c r="N72" i="16"/>
  <c r="AB65" i="19"/>
  <c r="N18" i="16"/>
  <c r="N82" i="16"/>
  <c r="N10" i="16"/>
  <c r="N9" i="16"/>
  <c r="N67" i="16"/>
  <c r="N3" i="16"/>
  <c r="N76" i="16"/>
  <c r="AB93" i="19"/>
  <c r="T93" i="19"/>
  <c r="T66" i="19"/>
  <c r="N21" i="16"/>
  <c r="N80" i="16"/>
  <c r="N65" i="16"/>
  <c r="T92" i="19"/>
  <c r="AB21" i="19"/>
  <c r="T72" i="19"/>
  <c r="AB54" i="19"/>
  <c r="N78" i="16"/>
  <c r="AB33" i="19"/>
  <c r="T33" i="19"/>
  <c r="AB66" i="19"/>
  <c r="N71" i="16"/>
  <c r="AB52" i="19"/>
  <c r="AB73" i="19"/>
  <c r="AB19" i="19"/>
  <c r="T10" i="19"/>
  <c r="AB29" i="19"/>
  <c r="N25" i="16"/>
  <c r="AB72" i="19"/>
  <c r="N24" i="16"/>
  <c r="N81" i="16"/>
  <c r="N59" i="16"/>
  <c r="T19" i="19"/>
  <c r="N23" i="16"/>
  <c r="N6" i="16"/>
  <c r="N4" i="16"/>
  <c r="AB62" i="19"/>
  <c r="N60" i="16"/>
  <c r="N8" i="16"/>
  <c r="T29" i="19"/>
  <c r="T65" i="19"/>
  <c r="N16" i="16"/>
  <c r="N64" i="16"/>
  <c r="AB92" i="19"/>
  <c r="N79" i="16"/>
  <c r="T21" i="19"/>
  <c r="AB9" i="19"/>
  <c r="P1970" i="6"/>
  <c r="Q1969" i="6"/>
  <c r="N17" i="16"/>
  <c r="N58" i="16"/>
  <c r="N20" i="16"/>
  <c r="N26" i="16"/>
  <c r="N75" i="16"/>
  <c r="N66" i="16"/>
  <c r="N77" i="16"/>
  <c r="AB59" i="19"/>
  <c r="T52" i="19"/>
  <c r="T73" i="19"/>
  <c r="Y26" i="5"/>
  <c r="Y28" i="5" s="1"/>
  <c r="G26" i="5"/>
  <c r="G28" i="5" s="1"/>
  <c r="AC13" i="5"/>
  <c r="P3" i="4"/>
  <c r="P4" i="4" s="1"/>
  <c r="P5" i="4" s="1"/>
  <c r="P6" i="4" s="1"/>
  <c r="P7" i="4" s="1"/>
  <c r="P8" i="4" s="1"/>
  <c r="P9" i="4" s="1"/>
  <c r="P10" i="4" s="1"/>
  <c r="P11" i="4" s="1"/>
  <c r="P12" i="4" s="1"/>
  <c r="P13" i="4" s="1"/>
  <c r="P14" i="4" s="1"/>
  <c r="P15" i="4" s="1"/>
  <c r="Z26" i="5"/>
  <c r="Z28" i="5" s="1"/>
  <c r="AA23" i="5"/>
  <c r="AA26" i="5"/>
  <c r="AA28" i="5" s="1"/>
  <c r="N23" i="5"/>
  <c r="V23" i="5"/>
  <c r="U13" i="5"/>
  <c r="K23" i="5"/>
  <c r="F23" i="5"/>
  <c r="U23" i="5"/>
  <c r="U26" i="5"/>
  <c r="U28" i="5" s="1"/>
  <c r="K26" i="5"/>
  <c r="K28" i="5" s="1"/>
  <c r="J23" i="5"/>
  <c r="R23" i="5"/>
  <c r="R26" i="5"/>
  <c r="R28" i="5" s="1"/>
  <c r="L26" i="5"/>
  <c r="L28" i="5" s="1"/>
  <c r="L13" i="5"/>
  <c r="V13" i="5"/>
  <c r="V26" i="5"/>
  <c r="V28" i="5" s="1"/>
  <c r="F26" i="5"/>
  <c r="F28" i="5" s="1"/>
  <c r="E25" i="5"/>
  <c r="O1971" i="6" l="1"/>
  <c r="V1971" i="6" s="1"/>
  <c r="W1971" i="6" s="1"/>
  <c r="P1971" i="6"/>
  <c r="Q1970" i="6"/>
  <c r="E23" i="5"/>
  <c r="E26" i="5"/>
  <c r="O1972" i="6" l="1"/>
  <c r="V1972" i="6" s="1"/>
  <c r="W1972" i="6" s="1"/>
  <c r="P1972" i="6"/>
  <c r="Q1971" i="6"/>
  <c r="E28" i="5"/>
  <c r="O1973" i="6" l="1"/>
  <c r="V1973" i="6" s="1"/>
  <c r="W1973" i="6" s="1"/>
  <c r="P1973" i="6"/>
  <c r="Q1972" i="6"/>
  <c r="O1974" i="6" l="1"/>
  <c r="V1974" i="6" s="1"/>
  <c r="W1974" i="6" s="1"/>
  <c r="P1974" i="6"/>
  <c r="Q1973" i="6"/>
  <c r="O1975" i="6" l="1"/>
  <c r="V1975" i="6" s="1"/>
  <c r="W1975" i="6" s="1"/>
  <c r="Q1974" i="6"/>
  <c r="P1975" i="6"/>
  <c r="T49" i="5"/>
  <c r="O1976" i="6" l="1"/>
  <c r="V1976" i="6" s="1"/>
  <c r="W1976" i="6" s="1"/>
  <c r="Q1975" i="6"/>
  <c r="P1976" i="6"/>
  <c r="I49" i="5"/>
  <c r="O1977" i="6" l="1"/>
  <c r="V1977" i="6" s="1"/>
  <c r="W1977" i="6" s="1"/>
  <c r="P1977" i="6"/>
  <c r="Q1976" i="6"/>
  <c r="O1978" i="6" l="1"/>
  <c r="V1978" i="6" s="1"/>
  <c r="W1978" i="6" s="1"/>
  <c r="Q1977" i="6"/>
  <c r="P1978" i="6"/>
  <c r="O1979" i="6" l="1"/>
  <c r="V1979" i="6" s="1"/>
  <c r="W1979" i="6" s="1"/>
  <c r="Q1978" i="6"/>
  <c r="P1979" i="6"/>
  <c r="O1980" i="6" l="1"/>
  <c r="V1980" i="6" s="1"/>
  <c r="W1980" i="6" s="1"/>
  <c r="P23" i="34" s="1"/>
  <c r="P1980" i="6"/>
  <c r="Q1979" i="6"/>
  <c r="O1981" i="6" l="1"/>
  <c r="V1981" i="6" s="1"/>
  <c r="W1981" i="6" s="1"/>
  <c r="P1981" i="6"/>
  <c r="Q1980" i="6"/>
  <c r="O1982" i="6" l="1"/>
  <c r="V1982" i="6" s="1"/>
  <c r="W1982" i="6" s="1"/>
  <c r="P1982" i="6"/>
  <c r="Q1981" i="6"/>
  <c r="K50" i="4"/>
  <c r="L50" i="4" s="1"/>
  <c r="K52" i="4"/>
  <c r="L52" i="4" s="1"/>
  <c r="K51" i="4"/>
  <c r="L51" i="4" s="1"/>
  <c r="O1983" i="6" l="1"/>
  <c r="V1983" i="6" s="1"/>
  <c r="W1983" i="6" s="1"/>
  <c r="P1983" i="6"/>
  <c r="Q1982" i="6"/>
  <c r="O1984" i="6" l="1"/>
  <c r="V1984" i="6" s="1"/>
  <c r="W1984" i="6" s="1"/>
  <c r="Q1983" i="6"/>
  <c r="P1984" i="6"/>
  <c r="O1985" i="6" l="1"/>
  <c r="V1985" i="6" s="1"/>
  <c r="W1985" i="6" s="1"/>
  <c r="P1985" i="6"/>
  <c r="Q1984" i="6"/>
  <c r="T2" i="12"/>
  <c r="O1986" i="6" l="1"/>
  <c r="V1986" i="6" s="1"/>
  <c r="W1986" i="6" s="1"/>
  <c r="Q1985" i="6"/>
  <c r="P1986" i="6"/>
  <c r="D71" i="16"/>
  <c r="D2" i="16"/>
  <c r="D25" i="16"/>
  <c r="D65" i="16"/>
  <c r="D61" i="16"/>
  <c r="O1987" i="6" l="1"/>
  <c r="V1987" i="6" s="1"/>
  <c r="W1987" i="6" s="1"/>
  <c r="AE49" i="5"/>
  <c r="AE4" i="5"/>
  <c r="Q1986" i="6"/>
  <c r="P1987" i="6"/>
  <c r="D77" i="16"/>
  <c r="D10" i="16"/>
  <c r="D11" i="16"/>
  <c r="D23" i="16"/>
  <c r="D9" i="23" s="1"/>
  <c r="D64" i="16"/>
  <c r="D4" i="16"/>
  <c r="D17" i="16"/>
  <c r="D79" i="16"/>
  <c r="D12" i="16"/>
  <c r="D22" i="16"/>
  <c r="D21" i="16"/>
  <c r="D17" i="23" s="1"/>
  <c r="D16" i="16"/>
  <c r="D21" i="23" s="1"/>
  <c r="D3" i="16"/>
  <c r="D58" i="16"/>
  <c r="D82" i="16"/>
  <c r="D67" i="16"/>
  <c r="D60" i="16"/>
  <c r="D74" i="16"/>
  <c r="D78" i="16"/>
  <c r="D75" i="16"/>
  <c r="D73" i="16"/>
  <c r="D72" i="16"/>
  <c r="D5" i="16"/>
  <c r="D11" i="23" s="1"/>
  <c r="D62" i="16"/>
  <c r="D7" i="16"/>
  <c r="D6" i="16"/>
  <c r="D9" i="16"/>
  <c r="D24" i="16"/>
  <c r="D19" i="16"/>
  <c r="D19" i="23" s="1"/>
  <c r="D18" i="16"/>
  <c r="D2" i="23" s="1"/>
  <c r="D8" i="16"/>
  <c r="D27" i="16"/>
  <c r="D26" i="16"/>
  <c r="D81" i="16"/>
  <c r="D76" i="16"/>
  <c r="D63" i="16"/>
  <c r="D66" i="16"/>
  <c r="D59" i="16"/>
  <c r="D80" i="16"/>
  <c r="D20" i="16"/>
  <c r="B29" i="37" l="1"/>
  <c r="B29" i="2"/>
  <c r="O1988" i="6"/>
  <c r="V1988" i="6" s="1"/>
  <c r="W1988" i="6" s="1"/>
  <c r="B29" i="12"/>
  <c r="AE54" i="5"/>
  <c r="AE30" i="5"/>
  <c r="AE21" i="5" s="1"/>
  <c r="AE59" i="5"/>
  <c r="AE50" i="5"/>
  <c r="AE63" i="5"/>
  <c r="AE43" i="5"/>
  <c r="B87" i="15"/>
  <c r="AE55" i="5"/>
  <c r="B33" i="3"/>
  <c r="AE36" i="5"/>
  <c r="AE56" i="5"/>
  <c r="AE39" i="5"/>
  <c r="AE51" i="5"/>
  <c r="AE41" i="5"/>
  <c r="AE37" i="5"/>
  <c r="AE61" i="5"/>
  <c r="AE66" i="5"/>
  <c r="AE60" i="5"/>
  <c r="B33" i="15"/>
  <c r="AE64" i="5"/>
  <c r="AE65" i="5"/>
  <c r="AE62" i="5"/>
  <c r="AE29" i="5"/>
  <c r="AE11" i="5" s="1"/>
  <c r="AE53" i="5"/>
  <c r="AE40" i="5"/>
  <c r="AE52" i="5"/>
  <c r="AE42" i="5"/>
  <c r="AE57" i="5"/>
  <c r="AE38" i="5"/>
  <c r="P1988" i="6"/>
  <c r="Q1987" i="6"/>
  <c r="D42" i="23"/>
  <c r="D5" i="23"/>
  <c r="D26" i="23"/>
  <c r="D40" i="23"/>
  <c r="D13" i="23"/>
  <c r="D10" i="23"/>
  <c r="D32" i="23"/>
  <c r="D44" i="23"/>
  <c r="D113" i="16"/>
  <c r="D112" i="16"/>
  <c r="D114" i="16"/>
  <c r="AE10" i="5" l="1"/>
  <c r="AE8" i="5"/>
  <c r="AE18" i="5"/>
  <c r="AE16" i="5"/>
  <c r="AE15" i="5"/>
  <c r="AE12" i="5"/>
  <c r="AE22" i="5"/>
  <c r="AE20" i="5"/>
  <c r="C29" i="2"/>
  <c r="D29" i="2"/>
  <c r="Q29" i="2"/>
  <c r="AE5" i="5"/>
  <c r="AE7" i="5"/>
  <c r="AE17" i="5"/>
  <c r="AE19" i="5"/>
  <c r="AE6" i="5"/>
  <c r="AE9" i="5"/>
  <c r="AM29" i="37"/>
  <c r="AL29" i="37"/>
  <c r="AK29" i="37"/>
  <c r="AN29" i="37"/>
  <c r="AG29" i="37"/>
  <c r="S29" i="37"/>
  <c r="T29" i="37"/>
  <c r="AH29" i="37"/>
  <c r="AJ29" i="37"/>
  <c r="AI29" i="37"/>
  <c r="Q29" i="37"/>
  <c r="P29" i="37"/>
  <c r="O1989" i="6"/>
  <c r="V1989" i="6" s="1"/>
  <c r="W1989" i="6" s="1"/>
  <c r="BP33" i="3"/>
  <c r="BQ87" i="15"/>
  <c r="BQ33" i="15"/>
  <c r="C33" i="3"/>
  <c r="C29" i="20" s="1"/>
  <c r="D33" i="3"/>
  <c r="D29" i="20" s="1"/>
  <c r="R33" i="3"/>
  <c r="B29" i="20"/>
  <c r="BQ33" i="3"/>
  <c r="BR33" i="15"/>
  <c r="BR87" i="15"/>
  <c r="C33" i="15"/>
  <c r="R33" i="15"/>
  <c r="D33" i="15"/>
  <c r="B134" i="16"/>
  <c r="AX33" i="15"/>
  <c r="B29" i="16"/>
  <c r="AW33" i="15"/>
  <c r="AE69" i="5"/>
  <c r="AE47" i="5"/>
  <c r="D87" i="15"/>
  <c r="AX87" i="15"/>
  <c r="C87" i="15"/>
  <c r="B130" i="16"/>
  <c r="AW87" i="15"/>
  <c r="B84" i="16"/>
  <c r="R87" i="15"/>
  <c r="AE45" i="5"/>
  <c r="AE46" i="5"/>
  <c r="AE68" i="5"/>
  <c r="R29" i="12"/>
  <c r="AH29" i="12"/>
  <c r="AG29" i="12"/>
  <c r="C29" i="12"/>
  <c r="AE29" i="12"/>
  <c r="AD29" i="12"/>
  <c r="D29" i="12"/>
  <c r="AJ29" i="12"/>
  <c r="AF29" i="12"/>
  <c r="Q29" i="12"/>
  <c r="AI29" i="12"/>
  <c r="AK29" i="12"/>
  <c r="Q1988" i="6"/>
  <c r="P1989" i="6"/>
  <c r="U29" i="20" l="1"/>
  <c r="V29" i="20"/>
  <c r="BP5" i="7"/>
  <c r="BV5" i="7"/>
  <c r="BX5" i="7"/>
  <c r="BV3" i="7"/>
  <c r="BX3" i="7"/>
  <c r="BP4" i="7"/>
  <c r="BV4" i="7"/>
  <c r="BX4" i="7"/>
  <c r="BP7" i="7"/>
  <c r="BV7" i="7"/>
  <c r="BX7" i="7"/>
  <c r="O1990" i="6"/>
  <c r="V1990" i="6" s="1"/>
  <c r="W1990" i="6" s="1"/>
  <c r="AE25" i="5"/>
  <c r="AE23" i="5" s="1"/>
  <c r="AE24" i="5"/>
  <c r="C130" i="16"/>
  <c r="C84" i="16"/>
  <c r="D29" i="16"/>
  <c r="D134" i="16"/>
  <c r="AI29" i="20"/>
  <c r="AJ29" i="20"/>
  <c r="S29" i="20"/>
  <c r="R29" i="20"/>
  <c r="AH29" i="20"/>
  <c r="AL29" i="20"/>
  <c r="AM29" i="20"/>
  <c r="AO29" i="20"/>
  <c r="Q29" i="20"/>
  <c r="AK29" i="20"/>
  <c r="AN29" i="20"/>
  <c r="AR84" i="16"/>
  <c r="AM84" i="16"/>
  <c r="AO84" i="16"/>
  <c r="L84" i="16"/>
  <c r="AL84" i="16"/>
  <c r="AK84" i="16"/>
  <c r="AP84" i="16"/>
  <c r="AJ84" i="16"/>
  <c r="AQ84" i="16"/>
  <c r="M84" i="16"/>
  <c r="AN84" i="16"/>
  <c r="AS84" i="16"/>
  <c r="AS29" i="16"/>
  <c r="B21" i="26"/>
  <c r="AO29" i="16"/>
  <c r="AN29" i="16"/>
  <c r="B4" i="26"/>
  <c r="B38" i="23"/>
  <c r="B4" i="23"/>
  <c r="B31" i="23"/>
  <c r="AL29" i="16"/>
  <c r="B40" i="26"/>
  <c r="AR29" i="16"/>
  <c r="AQ29" i="16"/>
  <c r="AK29" i="16"/>
  <c r="L29" i="16"/>
  <c r="AM29" i="16"/>
  <c r="AJ29" i="16"/>
  <c r="AP29" i="16"/>
  <c r="M29" i="16"/>
  <c r="D130" i="16"/>
  <c r="D84" i="16"/>
  <c r="C29" i="16"/>
  <c r="C134" i="16"/>
  <c r="AE70" i="5"/>
  <c r="AE72" i="5" s="1"/>
  <c r="M130" i="16"/>
  <c r="L130" i="16"/>
  <c r="L134" i="16"/>
  <c r="M134" i="16"/>
  <c r="Q1989" i="6"/>
  <c r="P1990" i="6"/>
  <c r="BP3" i="7"/>
  <c r="CA5" i="7"/>
  <c r="CA4" i="7"/>
  <c r="CA3" i="7"/>
  <c r="O1991" i="6" l="1"/>
  <c r="V1991" i="6" s="1"/>
  <c r="W1991" i="6" s="1"/>
  <c r="N84" i="16"/>
  <c r="D38" i="23"/>
  <c r="D31" i="23"/>
  <c r="D4" i="23"/>
  <c r="N29" i="16"/>
  <c r="AE26" i="5"/>
  <c r="AE28" i="5" s="1"/>
  <c r="AE13" i="5"/>
  <c r="P1991" i="6"/>
  <c r="Q1990" i="6"/>
  <c r="A86" i="7"/>
  <c r="A85" i="7"/>
  <c r="A87" i="7"/>
  <c r="O1992" i="6" l="1"/>
  <c r="V1992" i="6" s="1"/>
  <c r="W1992" i="6" s="1"/>
  <c r="Q1991" i="6"/>
  <c r="P1992" i="6"/>
  <c r="E2" i="26"/>
  <c r="E42" i="26"/>
  <c r="E9" i="26"/>
  <c r="E33" i="26"/>
  <c r="E16" i="26"/>
  <c r="E40" i="26"/>
  <c r="E21" i="26"/>
  <c r="E10" i="26"/>
  <c r="E34" i="26"/>
  <c r="E27" i="26"/>
  <c r="E11" i="26"/>
  <c r="E5" i="26"/>
  <c r="E23" i="26"/>
  <c r="E44" i="26"/>
  <c r="E29" i="26"/>
  <c r="E30" i="26"/>
  <c r="E22" i="26"/>
  <c r="E25" i="26"/>
  <c r="E46" i="26"/>
  <c r="E4" i="26"/>
  <c r="E26" i="26"/>
  <c r="C2" i="16"/>
  <c r="D15" i="23" s="1"/>
  <c r="B2" i="16"/>
  <c r="O1993" i="6" l="1"/>
  <c r="V1993" i="6" s="1"/>
  <c r="W1993" i="6" s="1"/>
  <c r="Q1992" i="6"/>
  <c r="P1993" i="6"/>
  <c r="AS2" i="16"/>
  <c r="B15" i="23"/>
  <c r="C15" i="23"/>
  <c r="AN2" i="16"/>
  <c r="M2" i="16"/>
  <c r="AL2" i="16"/>
  <c r="AQ2" i="16"/>
  <c r="L2" i="16"/>
  <c r="AK2" i="16"/>
  <c r="AR2" i="16"/>
  <c r="AJ2" i="16"/>
  <c r="AM2" i="16"/>
  <c r="AP2" i="16"/>
  <c r="AO2" i="16"/>
  <c r="O1994" i="6" l="1"/>
  <c r="V1994" i="6" s="1"/>
  <c r="W1994" i="6" s="1"/>
  <c r="P1994" i="6"/>
  <c r="Q1993" i="6"/>
  <c r="N2" i="16"/>
  <c r="O1995" i="6" l="1"/>
  <c r="V1995" i="6" s="1"/>
  <c r="W1995" i="6" s="1"/>
  <c r="Q1994" i="6"/>
  <c r="P1995" i="6"/>
  <c r="B60" i="15"/>
  <c r="O1996" i="6" l="1"/>
  <c r="V1996" i="6" s="1"/>
  <c r="W1996" i="6" s="1"/>
  <c r="P1996" i="6"/>
  <c r="Q1995" i="6"/>
  <c r="AO91" i="19"/>
  <c r="AR91" i="19"/>
  <c r="Y91" i="19"/>
  <c r="Q91" i="19"/>
  <c r="AN91" i="19"/>
  <c r="AL91" i="19"/>
  <c r="AM91" i="19"/>
  <c r="AP91" i="19"/>
  <c r="X91" i="19"/>
  <c r="AQ91" i="19"/>
  <c r="AK91" i="19"/>
  <c r="R91" i="19"/>
  <c r="R60" i="15"/>
  <c r="C60" i="15"/>
  <c r="B57" i="16"/>
  <c r="D60" i="15"/>
  <c r="AW60" i="15"/>
  <c r="AX60" i="15"/>
  <c r="O1997" i="6" l="1"/>
  <c r="V1997" i="6" s="1"/>
  <c r="W1997" i="6" s="1"/>
  <c r="P1997" i="6"/>
  <c r="Q1996" i="6"/>
  <c r="T91" i="19"/>
  <c r="D57" i="16"/>
  <c r="AK57" i="16"/>
  <c r="AL57" i="16"/>
  <c r="AS57" i="16"/>
  <c r="M57" i="16"/>
  <c r="AP57" i="16"/>
  <c r="AR57" i="16"/>
  <c r="AN57" i="16"/>
  <c r="L57" i="16"/>
  <c r="AJ57" i="16"/>
  <c r="AQ57" i="16"/>
  <c r="AO57" i="16"/>
  <c r="AM57" i="16"/>
  <c r="C57" i="16"/>
  <c r="AB91" i="19"/>
  <c r="O1998" i="6" l="1"/>
  <c r="V1998" i="6" s="1"/>
  <c r="W1998" i="6" s="1"/>
  <c r="Q1997" i="6"/>
  <c r="P1998" i="6"/>
  <c r="N57" i="16"/>
  <c r="O1999" i="6" l="1"/>
  <c r="V1999" i="6" s="1"/>
  <c r="W1999" i="6" s="1"/>
  <c r="Q1998" i="6"/>
  <c r="P1999" i="6"/>
  <c r="O2000" i="6" l="1"/>
  <c r="V2000" i="6" s="1"/>
  <c r="W2000" i="6" s="1"/>
  <c r="P2000" i="6"/>
  <c r="Q1999" i="6"/>
  <c r="O2001" i="6" l="1"/>
  <c r="V2001" i="6" s="1"/>
  <c r="W2001" i="6" s="1"/>
  <c r="P2001" i="6"/>
  <c r="Q2000" i="6"/>
  <c r="O2002" i="6" l="1"/>
  <c r="V2002" i="6" s="1"/>
  <c r="W2002" i="6" s="1"/>
  <c r="Q2001" i="6"/>
  <c r="P2002" i="6"/>
  <c r="O2003" i="6" l="1"/>
  <c r="V2003" i="6" s="1"/>
  <c r="W2003" i="6" s="1"/>
  <c r="Q2002" i="6"/>
  <c r="P2003" i="6"/>
  <c r="O2004" i="6" l="1"/>
  <c r="V2004" i="6" s="1"/>
  <c r="W2004" i="6" s="1"/>
  <c r="Q2003" i="6"/>
  <c r="P2004" i="6"/>
  <c r="O2005" i="6" l="1"/>
  <c r="V2005" i="6" s="1"/>
  <c r="W2005" i="6" s="1"/>
  <c r="P2005" i="6"/>
  <c r="Q2004" i="6"/>
  <c r="O2006" i="6" l="1"/>
  <c r="V2006" i="6" s="1"/>
  <c r="W2006" i="6" s="1"/>
  <c r="Q2005" i="6"/>
  <c r="P2006" i="6"/>
  <c r="O2007" i="6" l="1"/>
  <c r="V2007" i="6" s="1"/>
  <c r="W2007" i="6" s="1"/>
  <c r="Q2006" i="6"/>
  <c r="P2007" i="6"/>
  <c r="O2008" i="6" l="1"/>
  <c r="V2008" i="6" s="1"/>
  <c r="W2008" i="6" s="1"/>
  <c r="P2008" i="6"/>
  <c r="Q2007" i="6"/>
  <c r="O2009" i="6" l="1"/>
  <c r="V2009" i="6" s="1"/>
  <c r="W2009" i="6" s="1"/>
  <c r="P2009" i="6"/>
  <c r="Q2008" i="6"/>
  <c r="O2010" i="6" l="1"/>
  <c r="V2010" i="6" s="1"/>
  <c r="W2010" i="6" s="1"/>
  <c r="Q2009" i="6"/>
  <c r="P2010" i="6"/>
  <c r="O2011" i="6" l="1"/>
  <c r="V2011" i="6" s="1"/>
  <c r="W2011" i="6" s="1"/>
  <c r="Q2010" i="6"/>
  <c r="P2011" i="6"/>
  <c r="O2012" i="6" l="1"/>
  <c r="V2012" i="6" s="1"/>
  <c r="W2012" i="6" s="1"/>
  <c r="P2012" i="6"/>
  <c r="Q2011" i="6"/>
  <c r="P12" i="32" l="1"/>
  <c r="O2013" i="6"/>
  <c r="V2013" i="6" s="1"/>
  <c r="W2013" i="6" s="1"/>
  <c r="P2013" i="6"/>
  <c r="Q2012" i="6"/>
  <c r="O2014" i="6" l="1"/>
  <c r="V2014" i="6" s="1"/>
  <c r="W2014" i="6" s="1"/>
  <c r="Q2013" i="6"/>
  <c r="P2014" i="6"/>
  <c r="O2015" i="6" l="1"/>
  <c r="V2015" i="6" s="1"/>
  <c r="W2015" i="6" s="1"/>
  <c r="Q2014" i="6"/>
  <c r="P2015" i="6"/>
  <c r="O2016" i="6" l="1"/>
  <c r="V2016" i="6" s="1"/>
  <c r="W2016" i="6" s="1"/>
  <c r="P2016" i="6"/>
  <c r="Q2015" i="6"/>
  <c r="O2017" i="6" l="1"/>
  <c r="V2017" i="6" s="1"/>
  <c r="W2017" i="6" s="1"/>
  <c r="Q2016" i="6"/>
  <c r="P2017" i="6"/>
  <c r="O2018" i="6" l="1"/>
  <c r="V2018" i="6" s="1"/>
  <c r="W2018" i="6" s="1"/>
  <c r="Q2017" i="6"/>
  <c r="P2018" i="6"/>
  <c r="O2019" i="6" l="1"/>
  <c r="V2019" i="6" s="1"/>
  <c r="W2019" i="6" s="1"/>
  <c r="Q2018" i="6"/>
  <c r="P2019" i="6"/>
  <c r="O2020" i="6" l="1"/>
  <c r="V2020" i="6" s="1"/>
  <c r="W2020" i="6" s="1"/>
  <c r="P2020" i="6"/>
  <c r="Q2019" i="6"/>
  <c r="O2021" i="6" l="1"/>
  <c r="V2021" i="6" s="1"/>
  <c r="W2021" i="6" s="1"/>
  <c r="P2021" i="6"/>
  <c r="Q2020" i="6"/>
  <c r="O2022" i="6" l="1"/>
  <c r="V2022" i="6" s="1"/>
  <c r="W2022" i="6" s="1"/>
  <c r="Q2021" i="6"/>
  <c r="P2022" i="6"/>
  <c r="O2023" i="6" l="1"/>
  <c r="V2023" i="6" s="1"/>
  <c r="W2023" i="6" s="1"/>
  <c r="P2023" i="6"/>
  <c r="Q2022" i="6"/>
  <c r="O2024" i="6" l="1"/>
  <c r="V2024" i="6" s="1"/>
  <c r="W2024" i="6" s="1"/>
  <c r="Q2023" i="6"/>
  <c r="P2024" i="6"/>
  <c r="O2025" i="6" l="1"/>
  <c r="V2025" i="6" s="1"/>
  <c r="W2025" i="6" s="1"/>
  <c r="Q2024" i="6"/>
  <c r="P2025" i="6"/>
  <c r="O2026" i="6" l="1"/>
  <c r="V2026" i="6" s="1"/>
  <c r="W2026" i="6" s="1"/>
  <c r="P2026" i="6"/>
  <c r="Q2025" i="6"/>
  <c r="O2027" i="6" l="1"/>
  <c r="V2027" i="6" s="1"/>
  <c r="W2027" i="6" s="1"/>
  <c r="Q2026" i="6"/>
  <c r="P2027" i="6"/>
  <c r="O2028" i="6" l="1"/>
  <c r="V2028" i="6" s="1"/>
  <c r="W2028" i="6" s="1"/>
  <c r="Q2027" i="6"/>
  <c r="P2028" i="6"/>
  <c r="O2029" i="6" l="1"/>
  <c r="V2029" i="6" s="1"/>
  <c r="W2029" i="6" s="1"/>
  <c r="P2029" i="6"/>
  <c r="Q2028" i="6"/>
  <c r="O2030" i="6" l="1"/>
  <c r="V2030" i="6" s="1"/>
  <c r="W2030" i="6" s="1"/>
  <c r="Q2029" i="6"/>
  <c r="P2030" i="6"/>
  <c r="O2031" i="6" l="1"/>
  <c r="V2031" i="6" s="1"/>
  <c r="W2031" i="6" s="1"/>
  <c r="Q2030" i="6"/>
  <c r="P2031" i="6"/>
  <c r="O2032" i="6" l="1"/>
  <c r="V2032" i="6" s="1"/>
  <c r="W2032" i="6" s="1"/>
  <c r="P2032" i="6"/>
  <c r="Q2031" i="6"/>
  <c r="O2033" i="6" l="1"/>
  <c r="V2033" i="6" s="1"/>
  <c r="W2033" i="6" s="1"/>
  <c r="P2033" i="6"/>
  <c r="Q2032" i="6"/>
  <c r="O2034" i="6" l="1"/>
  <c r="V2034" i="6" s="1"/>
  <c r="W2034" i="6" s="1"/>
  <c r="Q2033" i="6"/>
  <c r="P2034" i="6"/>
  <c r="O2035" i="6" l="1"/>
  <c r="V2035" i="6" s="1"/>
  <c r="W2035" i="6" s="1"/>
  <c r="Q2034" i="6"/>
  <c r="P2035" i="6"/>
  <c r="O2036" i="6" l="1"/>
  <c r="V2036" i="6" s="1"/>
  <c r="W2036" i="6" s="1"/>
  <c r="P2036" i="6"/>
  <c r="Q2035" i="6"/>
  <c r="O2037" i="6" l="1"/>
  <c r="V2037" i="6" s="1"/>
  <c r="W2037" i="6" s="1"/>
  <c r="P2037" i="6"/>
  <c r="Q2036" i="6"/>
  <c r="O2038" i="6" l="1"/>
  <c r="V2038" i="6" s="1"/>
  <c r="W2038" i="6" s="1"/>
  <c r="Q2037" i="6"/>
  <c r="P2038" i="6"/>
  <c r="O2039" i="6" l="1"/>
  <c r="V2039" i="6" s="1"/>
  <c r="W2039" i="6" s="1"/>
  <c r="Q2038" i="6"/>
  <c r="P2039" i="6"/>
  <c r="O2040" i="6" l="1"/>
  <c r="V2040" i="6" s="1"/>
  <c r="W2040" i="6" s="1"/>
  <c r="P2040" i="6"/>
  <c r="Q2039" i="6"/>
  <c r="O2041" i="6" l="1"/>
  <c r="V2041" i="6" s="1"/>
  <c r="W2041" i="6" s="1"/>
  <c r="P24" i="34" s="1"/>
  <c r="P2041" i="6"/>
  <c r="Q2040" i="6"/>
  <c r="O2042" i="6" l="1"/>
  <c r="V2042" i="6" s="1"/>
  <c r="W2042" i="6" s="1"/>
  <c r="Q2041" i="6"/>
  <c r="P2042" i="6"/>
  <c r="O2043" i="6" l="1"/>
  <c r="V2043" i="6" s="1"/>
  <c r="W2043" i="6" s="1"/>
  <c r="Q2042" i="6"/>
  <c r="P2043" i="6"/>
  <c r="O2044" i="6" l="1"/>
  <c r="V2044" i="6" s="1"/>
  <c r="W2044" i="6" s="1"/>
  <c r="P2044" i="6"/>
  <c r="Q2043" i="6"/>
  <c r="O2045" i="6" l="1"/>
  <c r="V2045" i="6" s="1"/>
  <c r="W2045" i="6" s="1"/>
  <c r="P2045" i="6"/>
  <c r="Q2044" i="6"/>
  <c r="O2046" i="6" l="1"/>
  <c r="V2046" i="6" s="1"/>
  <c r="W2046" i="6" s="1"/>
  <c r="Q2045" i="6"/>
  <c r="P2046" i="6"/>
  <c r="O2047" i="6" l="1"/>
  <c r="V2047" i="6" s="1"/>
  <c r="W2047" i="6" s="1"/>
  <c r="Q2046" i="6"/>
  <c r="P2047" i="6"/>
  <c r="O2048" i="6" l="1"/>
  <c r="V2048" i="6" s="1"/>
  <c r="W2048" i="6" s="1"/>
  <c r="P2048" i="6"/>
  <c r="Q2047" i="6"/>
  <c r="O2049" i="6" l="1"/>
  <c r="V2049" i="6" s="1"/>
  <c r="W2049" i="6" s="1"/>
  <c r="P2049" i="6"/>
  <c r="Q2048" i="6"/>
  <c r="O2050" i="6" l="1"/>
  <c r="V2050" i="6" s="1"/>
  <c r="W2050" i="6" s="1"/>
  <c r="Q2049" i="6"/>
  <c r="P2050" i="6"/>
  <c r="O2051" i="6" l="1"/>
  <c r="V2051" i="6" s="1"/>
  <c r="W2051" i="6" s="1"/>
  <c r="Q2050" i="6"/>
  <c r="P2051" i="6"/>
  <c r="O2052" i="6" l="1"/>
  <c r="V2052" i="6" s="1"/>
  <c r="W2052" i="6" s="1"/>
  <c r="P2052" i="6"/>
  <c r="Q2051" i="6"/>
  <c r="O2053" i="6" l="1"/>
  <c r="V2053" i="6" s="1"/>
  <c r="W2053" i="6" s="1"/>
  <c r="P2053" i="6"/>
  <c r="Q2052" i="6"/>
  <c r="O2054" i="6" l="1"/>
  <c r="V2054" i="6" s="1"/>
  <c r="W2054" i="6" s="1"/>
  <c r="Q2053" i="6"/>
  <c r="P2054" i="6"/>
  <c r="O2055" i="6" l="1"/>
  <c r="V2055" i="6" s="1"/>
  <c r="W2055" i="6" s="1"/>
  <c r="Q2054" i="6"/>
  <c r="P2055" i="6"/>
  <c r="O2056" i="6" l="1"/>
  <c r="V2056" i="6" s="1"/>
  <c r="W2056" i="6" s="1"/>
  <c r="P2056" i="6"/>
  <c r="Q2055" i="6"/>
  <c r="O2057" i="6" l="1"/>
  <c r="V2057" i="6" s="1"/>
  <c r="W2057" i="6" s="1"/>
  <c r="P2057" i="6"/>
  <c r="Q2056" i="6"/>
  <c r="O2058" i="6" l="1"/>
  <c r="V2058" i="6" s="1"/>
  <c r="W2058" i="6" s="1"/>
  <c r="Q2057" i="6"/>
  <c r="P2058" i="6"/>
  <c r="O2059" i="6" l="1"/>
  <c r="V2059" i="6" s="1"/>
  <c r="W2059" i="6" s="1"/>
  <c r="Q2058" i="6"/>
  <c r="P2059" i="6"/>
  <c r="O2060" i="6" l="1"/>
  <c r="V2060" i="6" s="1"/>
  <c r="W2060" i="6" s="1"/>
  <c r="P2060" i="6"/>
  <c r="Q2059" i="6"/>
  <c r="O2061" i="6" l="1"/>
  <c r="V2061" i="6" s="1"/>
  <c r="W2061" i="6" s="1"/>
  <c r="P2061" i="6"/>
  <c r="Q2060" i="6"/>
  <c r="O2062" i="6" l="1"/>
  <c r="V2062" i="6" s="1"/>
  <c r="W2062" i="6" s="1"/>
  <c r="Q2061" i="6"/>
  <c r="P2062" i="6"/>
  <c r="O2063" i="6" l="1"/>
  <c r="V2063" i="6" s="1"/>
  <c r="W2063" i="6" s="1"/>
  <c r="Q2062" i="6"/>
  <c r="P2063" i="6"/>
  <c r="O2064" i="6" l="1"/>
  <c r="V2064" i="6" s="1"/>
  <c r="W2064" i="6" s="1"/>
  <c r="P2064" i="6"/>
  <c r="Q2063" i="6"/>
  <c r="O2065" i="6" l="1"/>
  <c r="V2065" i="6" s="1"/>
  <c r="W2065" i="6" s="1"/>
  <c r="P2065" i="6"/>
  <c r="Q2064" i="6"/>
  <c r="O2066" i="6" l="1"/>
  <c r="V2066" i="6" s="1"/>
  <c r="W2066" i="6" s="1"/>
  <c r="Q2065" i="6"/>
  <c r="P2066" i="6"/>
  <c r="O2067" i="6" l="1"/>
  <c r="V2067" i="6" s="1"/>
  <c r="W2067" i="6" s="1"/>
  <c r="Q2066" i="6"/>
  <c r="P2067" i="6"/>
  <c r="O2068" i="6" l="1"/>
  <c r="V2068" i="6" s="1"/>
  <c r="W2068" i="6" s="1"/>
  <c r="P2068" i="6"/>
  <c r="Q2067" i="6"/>
  <c r="O2069" i="6" l="1"/>
  <c r="V2069" i="6" s="1"/>
  <c r="W2069" i="6" s="1"/>
  <c r="P2069" i="6"/>
  <c r="Q2068" i="6"/>
  <c r="O2070" i="6" l="1"/>
  <c r="V2070" i="6" s="1"/>
  <c r="W2070" i="6" s="1"/>
  <c r="Q2069" i="6"/>
  <c r="P2070" i="6"/>
  <c r="O2071" i="6" l="1"/>
  <c r="V2071" i="6" s="1"/>
  <c r="W2071" i="6" s="1"/>
  <c r="Q2070" i="6"/>
  <c r="P2071" i="6"/>
  <c r="O2072" i="6" l="1"/>
  <c r="V2072" i="6" s="1"/>
  <c r="W2072" i="6" s="1"/>
  <c r="P2072" i="6"/>
  <c r="Q2071" i="6"/>
  <c r="O2073" i="6" l="1"/>
  <c r="V2073" i="6" s="1"/>
  <c r="W2073" i="6" s="1"/>
  <c r="P2073" i="6"/>
  <c r="Q2072" i="6"/>
  <c r="P13" i="32" l="1"/>
  <c r="O2074" i="6"/>
  <c r="V2074" i="6" s="1"/>
  <c r="W2074" i="6" s="1"/>
  <c r="Q2073" i="6"/>
  <c r="P2074" i="6"/>
  <c r="O2075" i="6" l="1"/>
  <c r="V2075" i="6" s="1"/>
  <c r="W2075" i="6" s="1"/>
  <c r="Q2074" i="6"/>
  <c r="P2075" i="6"/>
  <c r="O2076" i="6" l="1"/>
  <c r="V2076" i="6" s="1"/>
  <c r="W2076" i="6" s="1"/>
  <c r="P2076" i="6"/>
  <c r="Q2075" i="6"/>
  <c r="O2077" i="6" l="1"/>
  <c r="V2077" i="6" s="1"/>
  <c r="W2077" i="6" s="1"/>
  <c r="P2077" i="6"/>
  <c r="Q2076" i="6"/>
  <c r="O2078" i="6" l="1"/>
  <c r="V2078" i="6" s="1"/>
  <c r="W2078" i="6" s="1"/>
  <c r="Q2077" i="6"/>
  <c r="P2078" i="6"/>
  <c r="O2079" i="6" l="1"/>
  <c r="V2079" i="6" s="1"/>
  <c r="W2079" i="6" s="1"/>
  <c r="Q2078" i="6"/>
  <c r="P2079" i="6"/>
  <c r="O2080" i="6" l="1"/>
  <c r="V2080" i="6" s="1"/>
  <c r="W2080" i="6" s="1"/>
  <c r="P2080" i="6"/>
  <c r="Q2079" i="6"/>
  <c r="O2081" i="6" l="1"/>
  <c r="V2081" i="6" s="1"/>
  <c r="W2081" i="6" s="1"/>
  <c r="P2081" i="6"/>
  <c r="Q2080" i="6"/>
  <c r="O2082" i="6" l="1"/>
  <c r="V2082" i="6" s="1"/>
  <c r="W2082" i="6" s="1"/>
  <c r="Q2081" i="6"/>
  <c r="P2082" i="6"/>
  <c r="O2083" i="6" l="1"/>
  <c r="V2083" i="6" s="1"/>
  <c r="W2083" i="6" s="1"/>
  <c r="Q2082" i="6"/>
  <c r="P2083" i="6"/>
  <c r="O2084" i="6" l="1"/>
  <c r="V2084" i="6" s="1"/>
  <c r="W2084" i="6" s="1"/>
  <c r="P2084" i="6"/>
  <c r="Q2083" i="6"/>
  <c r="O2085" i="6" l="1"/>
  <c r="V2085" i="6" s="1"/>
  <c r="W2085" i="6" s="1"/>
  <c r="P2085" i="6"/>
  <c r="Q2084" i="6"/>
  <c r="O2086" i="6" l="1"/>
  <c r="V2086" i="6" s="1"/>
  <c r="W2086" i="6" s="1"/>
  <c r="Q2085" i="6"/>
  <c r="P2086" i="6"/>
  <c r="O2087" i="6" l="1"/>
  <c r="V2087" i="6" s="1"/>
  <c r="W2087" i="6" s="1"/>
  <c r="Q2086" i="6"/>
  <c r="P2087" i="6"/>
  <c r="O2088" i="6" l="1"/>
  <c r="V2088" i="6" s="1"/>
  <c r="W2088" i="6" s="1"/>
  <c r="P2088" i="6"/>
  <c r="Q2087" i="6"/>
  <c r="O2089" i="6" l="1"/>
  <c r="V2089" i="6" s="1"/>
  <c r="W2089" i="6" s="1"/>
  <c r="P2089" i="6"/>
  <c r="Q2088" i="6"/>
  <c r="O2090" i="6" l="1"/>
  <c r="V2090" i="6" s="1"/>
  <c r="W2090" i="6" s="1"/>
  <c r="P2090" i="6"/>
  <c r="Q2089" i="6"/>
  <c r="O2091" i="6" l="1"/>
  <c r="V2091" i="6" s="1"/>
  <c r="W2091" i="6" s="1"/>
  <c r="Q2090" i="6"/>
  <c r="P2091" i="6"/>
  <c r="O2092" i="6" l="1"/>
  <c r="V2092" i="6" s="1"/>
  <c r="W2092" i="6" s="1"/>
  <c r="P2092" i="6"/>
  <c r="Q2091" i="6"/>
  <c r="O2093" i="6" l="1"/>
  <c r="V2093" i="6" s="1"/>
  <c r="W2093" i="6" s="1"/>
  <c r="P2093" i="6"/>
  <c r="Q2092" i="6"/>
  <c r="O2094" i="6" l="1"/>
  <c r="V2094" i="6" s="1"/>
  <c r="W2094" i="6" s="1"/>
  <c r="Q2093" i="6"/>
  <c r="P2094" i="6"/>
  <c r="O2095" i="6" l="1"/>
  <c r="V2095" i="6" s="1"/>
  <c r="W2095" i="6" s="1"/>
  <c r="Q2094" i="6"/>
  <c r="P2095" i="6"/>
  <c r="O2096" i="6" l="1"/>
  <c r="V2096" i="6" s="1"/>
  <c r="W2096" i="6" s="1"/>
  <c r="P2096" i="6"/>
  <c r="Q2095" i="6"/>
  <c r="O2097" i="6" l="1"/>
  <c r="V2097" i="6" s="1"/>
  <c r="W2097" i="6" s="1"/>
  <c r="P2097" i="6"/>
  <c r="Q2096" i="6"/>
  <c r="O2098" i="6" l="1"/>
  <c r="V2098" i="6" s="1"/>
  <c r="W2098" i="6" s="1"/>
  <c r="Q2097" i="6"/>
  <c r="P2098" i="6"/>
  <c r="O2099" i="6" l="1"/>
  <c r="V2099" i="6" s="1"/>
  <c r="W2099" i="6" s="1"/>
  <c r="Q2098" i="6"/>
  <c r="P2099" i="6"/>
  <c r="O2100" i="6" l="1"/>
  <c r="V2100" i="6" s="1"/>
  <c r="W2100" i="6" s="1"/>
  <c r="P2100" i="6"/>
  <c r="Q2099" i="6"/>
  <c r="O2101" i="6" l="1"/>
  <c r="V2101" i="6" s="1"/>
  <c r="W2101" i="6" s="1"/>
  <c r="P2101" i="6"/>
  <c r="Q2100" i="6"/>
  <c r="O2102" i="6" l="1"/>
  <c r="V2102" i="6" s="1"/>
  <c r="W2102" i="6" s="1"/>
  <c r="Q2101" i="6"/>
  <c r="P2102" i="6"/>
  <c r="O2103" i="6" l="1"/>
  <c r="V2103" i="6" s="1"/>
  <c r="W2103" i="6" s="1"/>
  <c r="Q2102" i="6"/>
  <c r="P2103" i="6"/>
  <c r="O2104" i="6" l="1"/>
  <c r="V2104" i="6" s="1"/>
  <c r="W2104" i="6" s="1"/>
  <c r="P2104" i="6"/>
  <c r="Q2103" i="6"/>
  <c r="O2105" i="6" l="1"/>
  <c r="V2105" i="6" s="1"/>
  <c r="W2105" i="6" s="1"/>
  <c r="P2105" i="6"/>
  <c r="Q2104" i="6"/>
  <c r="O2106" i="6" l="1"/>
  <c r="V2106" i="6" s="1"/>
  <c r="W2106" i="6" s="1"/>
  <c r="Q2105" i="6"/>
  <c r="P2106" i="6"/>
  <c r="O2107" i="6" l="1"/>
  <c r="V2107" i="6" s="1"/>
  <c r="W2107" i="6" s="1"/>
  <c r="Q2106" i="6"/>
  <c r="P2107" i="6"/>
  <c r="O2108" i="6" l="1"/>
  <c r="V2108" i="6" s="1"/>
  <c r="W2108" i="6" s="1"/>
  <c r="P2108" i="6"/>
  <c r="Q2107" i="6"/>
  <c r="O2109" i="6" l="1"/>
  <c r="V2109" i="6" s="1"/>
  <c r="W2109" i="6" s="1"/>
  <c r="P2109" i="6"/>
  <c r="Q2108" i="6"/>
  <c r="O2110" i="6" l="1"/>
  <c r="V2110" i="6" s="1"/>
  <c r="W2110" i="6" s="1"/>
  <c r="Q2109" i="6"/>
  <c r="P2110" i="6"/>
  <c r="O2111" i="6" l="1"/>
  <c r="V2111" i="6" s="1"/>
  <c r="W2111" i="6" s="1"/>
  <c r="Q2110" i="6"/>
  <c r="P2111" i="6"/>
  <c r="O2112" i="6" l="1"/>
  <c r="V2112" i="6" s="1"/>
  <c r="W2112" i="6" s="1"/>
  <c r="P2112" i="6"/>
  <c r="Q2111" i="6"/>
  <c r="O2113" i="6" l="1"/>
  <c r="V2113" i="6" s="1"/>
  <c r="W2113" i="6" s="1"/>
  <c r="P2113" i="6"/>
  <c r="Q2112" i="6"/>
  <c r="O2114" i="6" l="1"/>
  <c r="V2114" i="6" s="1"/>
  <c r="W2114" i="6" s="1"/>
  <c r="Q2113" i="6"/>
  <c r="P2114" i="6"/>
  <c r="O2115" i="6" l="1"/>
  <c r="V2115" i="6" s="1"/>
  <c r="W2115" i="6" s="1"/>
  <c r="Q2114" i="6"/>
  <c r="P2115" i="6"/>
  <c r="O2116" i="6" l="1"/>
  <c r="V2116" i="6" s="1"/>
  <c r="W2116" i="6" s="1"/>
  <c r="P2116" i="6"/>
  <c r="Q2115" i="6"/>
  <c r="O2117" i="6" l="1"/>
  <c r="V2117" i="6" s="1"/>
  <c r="W2117" i="6" s="1"/>
  <c r="P2117" i="6"/>
  <c r="Q2116" i="6"/>
  <c r="O2118" i="6" l="1"/>
  <c r="V2118" i="6" s="1"/>
  <c r="W2118" i="6" s="1"/>
  <c r="Q2117" i="6"/>
  <c r="P2118" i="6"/>
  <c r="O2119" i="6" l="1"/>
  <c r="V2119" i="6" s="1"/>
  <c r="W2119" i="6" s="1"/>
  <c r="Q2118" i="6"/>
  <c r="P2119" i="6"/>
  <c r="O2120" i="6" l="1"/>
  <c r="V2120" i="6" s="1"/>
  <c r="W2120" i="6" s="1"/>
  <c r="P2120" i="6"/>
  <c r="Q2119" i="6"/>
  <c r="O2121" i="6" l="1"/>
  <c r="V2121" i="6" s="1"/>
  <c r="W2121" i="6" s="1"/>
  <c r="P2121" i="6"/>
  <c r="Q2120" i="6"/>
  <c r="O2122" i="6" l="1"/>
  <c r="V2122" i="6" s="1"/>
  <c r="W2122" i="6" s="1"/>
  <c r="Q2121" i="6"/>
  <c r="P2122" i="6"/>
  <c r="O2123" i="6" l="1"/>
  <c r="V2123" i="6" s="1"/>
  <c r="W2123" i="6" s="1"/>
  <c r="Q2122" i="6"/>
  <c r="P2123" i="6"/>
  <c r="O2124" i="6" l="1"/>
  <c r="V2124" i="6" s="1"/>
  <c r="W2124" i="6" s="1"/>
  <c r="P2124" i="6"/>
  <c r="Q2123" i="6"/>
  <c r="O2125" i="6" l="1"/>
  <c r="V2125" i="6" s="1"/>
  <c r="W2125" i="6" s="1"/>
  <c r="P2125" i="6"/>
  <c r="Q2124" i="6"/>
  <c r="O2126" i="6" l="1"/>
  <c r="V2126" i="6" s="1"/>
  <c r="W2126" i="6" s="1"/>
  <c r="Q2125" i="6"/>
  <c r="P2126" i="6"/>
  <c r="O2127" i="6" l="1"/>
  <c r="V2127" i="6" s="1"/>
  <c r="W2127" i="6" s="1"/>
  <c r="Q2126" i="6"/>
  <c r="P2127" i="6"/>
  <c r="O2128" i="6" l="1"/>
  <c r="V2128" i="6" s="1"/>
  <c r="W2128" i="6" s="1"/>
  <c r="P2128" i="6"/>
  <c r="Q2127" i="6"/>
  <c r="O2129" i="6" l="1"/>
  <c r="V2129" i="6" s="1"/>
  <c r="W2129" i="6" s="1"/>
  <c r="P2129" i="6"/>
  <c r="Q2128" i="6"/>
  <c r="O2130" i="6" l="1"/>
  <c r="V2130" i="6" s="1"/>
  <c r="W2130" i="6" s="1"/>
  <c r="Q2129" i="6"/>
  <c r="P2130" i="6"/>
  <c r="O2131" i="6" l="1"/>
  <c r="V2131" i="6" s="1"/>
  <c r="W2131" i="6" s="1"/>
  <c r="Q2130" i="6"/>
  <c r="P2131" i="6"/>
  <c r="O2132" i="6" l="1"/>
  <c r="V2132" i="6" s="1"/>
  <c r="W2132" i="6" s="1"/>
  <c r="P2132" i="6"/>
  <c r="Q2131" i="6"/>
  <c r="O2133" i="6" l="1"/>
  <c r="V2133" i="6" s="1"/>
  <c r="W2133" i="6" s="1"/>
  <c r="P2133" i="6"/>
  <c r="Q2132" i="6"/>
  <c r="O2134" i="6" l="1"/>
  <c r="V2134" i="6" s="1"/>
  <c r="W2134" i="6" s="1"/>
  <c r="Q2133" i="6"/>
  <c r="P2134" i="6"/>
  <c r="O2135" i="6" l="1"/>
  <c r="V2135" i="6" s="1"/>
  <c r="W2135" i="6" s="1"/>
  <c r="Q2134" i="6"/>
  <c r="P2135" i="6"/>
  <c r="O2136" i="6" l="1"/>
  <c r="V2136" i="6" s="1"/>
  <c r="W2136" i="6" s="1"/>
  <c r="P2136" i="6"/>
  <c r="Q2135" i="6"/>
  <c r="O2137" i="6" l="1"/>
  <c r="V2137" i="6" s="1"/>
  <c r="W2137" i="6" s="1"/>
  <c r="P2137" i="6"/>
  <c r="Q2136" i="6"/>
  <c r="O2138" i="6" l="1"/>
  <c r="V2138" i="6" s="1"/>
  <c r="W2138" i="6" s="1"/>
  <c r="Q2137" i="6"/>
  <c r="P2138" i="6"/>
  <c r="O2139" i="6" l="1"/>
  <c r="V2139" i="6" s="1"/>
  <c r="W2139" i="6" s="1"/>
  <c r="Q2138" i="6"/>
  <c r="P2139" i="6"/>
  <c r="O2140" i="6" l="1"/>
  <c r="V2140" i="6" s="1"/>
  <c r="W2140" i="6" s="1"/>
  <c r="P2140" i="6"/>
  <c r="Q2139" i="6"/>
  <c r="O2141" i="6" l="1"/>
  <c r="V2141" i="6" s="1"/>
  <c r="W2141" i="6" s="1"/>
  <c r="P2141" i="6"/>
  <c r="Q2140" i="6"/>
  <c r="O2142" i="6" l="1"/>
  <c r="V2142" i="6" s="1"/>
  <c r="W2142" i="6" s="1"/>
  <c r="Q2141" i="6"/>
  <c r="P2142" i="6"/>
  <c r="O2143" i="6" l="1"/>
  <c r="V2143" i="6" s="1"/>
  <c r="W2143" i="6" s="1"/>
  <c r="Q2142" i="6"/>
  <c r="P2143" i="6"/>
  <c r="O2144" i="6" l="1"/>
  <c r="V2144" i="6" s="1"/>
  <c r="W2144" i="6" s="1"/>
  <c r="P2144" i="6"/>
  <c r="Q2143" i="6"/>
  <c r="O2145" i="6" l="1"/>
  <c r="V2145" i="6" s="1"/>
  <c r="W2145" i="6" s="1"/>
  <c r="Q2144" i="6"/>
  <c r="P2145" i="6"/>
  <c r="O2146" i="6" l="1"/>
  <c r="V2146" i="6" s="1"/>
  <c r="W2146" i="6" s="1"/>
  <c r="Q2145" i="6"/>
  <c r="P2146" i="6"/>
  <c r="O2147" i="6" l="1"/>
  <c r="V2147" i="6" s="1"/>
  <c r="W2147" i="6" s="1"/>
  <c r="P2147" i="6"/>
  <c r="Q2146" i="6"/>
  <c r="O2148" i="6" l="1"/>
  <c r="V2148" i="6" s="1"/>
  <c r="W2148" i="6" s="1"/>
  <c r="P2148" i="6"/>
  <c r="Q2147" i="6"/>
  <c r="O2149" i="6" l="1"/>
  <c r="V2149" i="6" s="1"/>
  <c r="W2149" i="6" s="1"/>
  <c r="Q2148" i="6"/>
  <c r="P2149" i="6"/>
  <c r="O2150" i="6" l="1"/>
  <c r="V2150" i="6" s="1"/>
  <c r="W2150" i="6" s="1"/>
  <c r="Q2149" i="6"/>
  <c r="P2150" i="6"/>
  <c r="O2151" i="6" l="1"/>
  <c r="V2151" i="6" s="1"/>
  <c r="W2151" i="6" s="1"/>
  <c r="P2151" i="6"/>
  <c r="Q2150" i="6"/>
  <c r="O2152" i="6" l="1"/>
  <c r="V2152" i="6" s="1"/>
  <c r="W2152" i="6" s="1"/>
  <c r="P2152" i="6"/>
  <c r="Q2151" i="6"/>
  <c r="O2153" i="6" l="1"/>
  <c r="V2153" i="6" s="1"/>
  <c r="W2153" i="6" s="1"/>
  <c r="Q2152" i="6"/>
  <c r="P2153" i="6"/>
  <c r="O2154" i="6" l="1"/>
  <c r="V2154" i="6" s="1"/>
  <c r="W2154" i="6" s="1"/>
  <c r="Q2153" i="6"/>
  <c r="P2154" i="6"/>
  <c r="O2155" i="6" l="1"/>
  <c r="V2155" i="6" s="1"/>
  <c r="W2155" i="6" s="1"/>
  <c r="P2155" i="6"/>
  <c r="Q2154" i="6"/>
  <c r="O2156" i="6" l="1"/>
  <c r="V2156" i="6" s="1"/>
  <c r="W2156" i="6" s="1"/>
  <c r="P2156" i="6"/>
  <c r="Q2155" i="6"/>
  <c r="O2157" i="6" l="1"/>
  <c r="V2157" i="6" s="1"/>
  <c r="W2157" i="6" s="1"/>
  <c r="Q2156" i="6"/>
  <c r="P2157" i="6"/>
  <c r="O2158" i="6" l="1"/>
  <c r="V2158" i="6" s="1"/>
  <c r="W2158" i="6" s="1"/>
  <c r="Q2157" i="6"/>
  <c r="P2158" i="6"/>
  <c r="O2159" i="6" l="1"/>
  <c r="V2159" i="6" s="1"/>
  <c r="W2159" i="6" s="1"/>
  <c r="P2159" i="6"/>
  <c r="Q2158" i="6"/>
  <c r="O2160" i="6" l="1"/>
  <c r="V2160" i="6" s="1"/>
  <c r="W2160" i="6" s="1"/>
  <c r="P2160" i="6"/>
  <c r="Q2159" i="6"/>
  <c r="O2161" i="6" l="1"/>
  <c r="V2161" i="6" s="1"/>
  <c r="W2161" i="6" s="1"/>
  <c r="Q2160" i="6"/>
  <c r="P2161" i="6"/>
  <c r="O2162" i="6" l="1"/>
  <c r="V2162" i="6" s="1"/>
  <c r="W2162" i="6" s="1"/>
  <c r="Q2161" i="6"/>
  <c r="P2162" i="6"/>
  <c r="O2163" i="6" l="1"/>
  <c r="V2163" i="6" s="1"/>
  <c r="W2163" i="6" s="1"/>
  <c r="P2163" i="6"/>
  <c r="Q2162" i="6"/>
  <c r="O2164" i="6" l="1"/>
  <c r="V2164" i="6" s="1"/>
  <c r="W2164" i="6" s="1"/>
  <c r="P2164" i="6"/>
  <c r="Q2163" i="6"/>
  <c r="O2165" i="6" l="1"/>
  <c r="V2165" i="6" s="1"/>
  <c r="W2165" i="6" s="1"/>
  <c r="Q2164" i="6"/>
  <c r="P2165" i="6"/>
  <c r="O2166" i="6" l="1"/>
  <c r="V2166" i="6" s="1"/>
  <c r="W2166" i="6" s="1"/>
  <c r="Q2165" i="6"/>
  <c r="P2166" i="6"/>
  <c r="O2167" i="6" l="1"/>
  <c r="V2167" i="6" s="1"/>
  <c r="W2167" i="6" s="1"/>
  <c r="P2167" i="6"/>
  <c r="Q2166" i="6"/>
  <c r="O2168" i="6" l="1"/>
  <c r="V2168" i="6" s="1"/>
  <c r="W2168" i="6" s="1"/>
  <c r="P2168" i="6"/>
  <c r="Q2167" i="6"/>
  <c r="O2169" i="6" l="1"/>
  <c r="V2169" i="6" s="1"/>
  <c r="W2169" i="6" s="1"/>
  <c r="Q2168" i="6"/>
  <c r="P2169" i="6"/>
  <c r="O2170" i="6" l="1"/>
  <c r="V2170" i="6" s="1"/>
  <c r="W2170" i="6" s="1"/>
  <c r="Q2169" i="6"/>
  <c r="P2170" i="6"/>
  <c r="O2171" i="6" l="1"/>
  <c r="V2171" i="6" s="1"/>
  <c r="W2171" i="6" s="1"/>
  <c r="P2171" i="6"/>
  <c r="Q2170" i="6"/>
  <c r="O2172" i="6" l="1"/>
  <c r="V2172" i="6" s="1"/>
  <c r="W2172" i="6" s="1"/>
  <c r="P2172" i="6"/>
  <c r="Q2171" i="6"/>
  <c r="O2173" i="6" l="1"/>
  <c r="V2173" i="6" s="1"/>
  <c r="W2173" i="6" s="1"/>
  <c r="Q2172" i="6"/>
  <c r="P2173" i="6"/>
  <c r="O2174" i="6" l="1"/>
  <c r="V2174" i="6" s="1"/>
  <c r="W2174" i="6" s="1"/>
  <c r="Q2173" i="6"/>
  <c r="P2174" i="6"/>
  <c r="O2175" i="6" l="1"/>
  <c r="V2175" i="6" s="1"/>
  <c r="W2175" i="6" s="1"/>
  <c r="P2175" i="6"/>
  <c r="Q2174" i="6"/>
  <c r="O2176" i="6" l="1"/>
  <c r="V2176" i="6" s="1"/>
  <c r="W2176" i="6" s="1"/>
  <c r="P2176" i="6"/>
  <c r="Q2175" i="6"/>
  <c r="O2177" i="6" l="1"/>
  <c r="V2177" i="6" s="1"/>
  <c r="W2177" i="6" s="1"/>
  <c r="Q2176" i="6"/>
  <c r="P2177" i="6"/>
  <c r="O2178" i="6" l="1"/>
  <c r="V2178" i="6" s="1"/>
  <c r="W2178" i="6" s="1"/>
  <c r="Q2177" i="6"/>
  <c r="P2178" i="6"/>
  <c r="O2179" i="6" l="1"/>
  <c r="V2179" i="6" s="1"/>
  <c r="W2179" i="6" s="1"/>
  <c r="P2179" i="6"/>
  <c r="Q2178" i="6"/>
  <c r="O2180" i="6" l="1"/>
  <c r="V2180" i="6" s="1"/>
  <c r="W2180" i="6" s="1"/>
  <c r="P2180" i="6"/>
  <c r="Q2179" i="6"/>
  <c r="O2181" i="6" l="1"/>
  <c r="V2181" i="6" s="1"/>
  <c r="W2181" i="6" s="1"/>
  <c r="Q2180" i="6"/>
  <c r="P2181" i="6"/>
  <c r="O2182" i="6" l="1"/>
  <c r="V2182" i="6" s="1"/>
  <c r="W2182" i="6" s="1"/>
  <c r="Q2181" i="6"/>
  <c r="P2182" i="6"/>
  <c r="O2183" i="6" l="1"/>
  <c r="V2183" i="6" s="1"/>
  <c r="W2183" i="6" s="1"/>
  <c r="P2183" i="6"/>
  <c r="Q2182" i="6"/>
  <c r="O2184" i="6" l="1"/>
  <c r="V2184" i="6" s="1"/>
  <c r="W2184" i="6" s="1"/>
  <c r="P2184" i="6"/>
  <c r="Q2183" i="6"/>
  <c r="O2185" i="6" l="1"/>
  <c r="V2185" i="6" s="1"/>
  <c r="W2185" i="6" s="1"/>
  <c r="Q2184" i="6"/>
  <c r="P2185" i="6"/>
  <c r="O2186" i="6" l="1"/>
  <c r="V2186" i="6" s="1"/>
  <c r="W2186" i="6" s="1"/>
  <c r="Q2185" i="6"/>
  <c r="P2186" i="6"/>
  <c r="O2187" i="6" l="1"/>
  <c r="V2187" i="6" s="1"/>
  <c r="W2187" i="6" s="1"/>
  <c r="P2187" i="6"/>
  <c r="Q2186" i="6"/>
  <c r="O2188" i="6" l="1"/>
  <c r="V2188" i="6" s="1"/>
  <c r="W2188" i="6" s="1"/>
  <c r="P2188" i="6"/>
  <c r="Q2187" i="6"/>
  <c r="O2189" i="6" l="1"/>
  <c r="V2189" i="6" s="1"/>
  <c r="W2189" i="6" s="1"/>
  <c r="Q2188" i="6"/>
  <c r="P2189" i="6"/>
  <c r="O2190" i="6" l="1"/>
  <c r="V2190" i="6" s="1"/>
  <c r="W2190" i="6" s="1"/>
  <c r="Q2189" i="6"/>
  <c r="P2190" i="6"/>
  <c r="O2191" i="6" l="1"/>
  <c r="V2191" i="6" s="1"/>
  <c r="W2191" i="6" s="1"/>
  <c r="P2191" i="6"/>
  <c r="Q2190" i="6"/>
  <c r="O2192" i="6" l="1"/>
  <c r="V2192" i="6" s="1"/>
  <c r="W2192" i="6" s="1"/>
  <c r="P2192" i="6"/>
  <c r="Q2191" i="6"/>
  <c r="O2193" i="6" l="1"/>
  <c r="V2193" i="6" s="1"/>
  <c r="W2193" i="6" s="1"/>
  <c r="Q2192" i="6"/>
  <c r="P2193" i="6"/>
  <c r="O2194" i="6" l="1"/>
  <c r="V2194" i="6" s="1"/>
  <c r="W2194" i="6" s="1"/>
  <c r="Q2193" i="6"/>
  <c r="P2194" i="6"/>
  <c r="O2195" i="6" l="1"/>
  <c r="V2195" i="6" s="1"/>
  <c r="W2195" i="6" s="1"/>
  <c r="P2195" i="6"/>
  <c r="Q2194" i="6"/>
  <c r="O2196" i="6" l="1"/>
  <c r="V2196" i="6" s="1"/>
  <c r="W2196" i="6" s="1"/>
  <c r="P2196" i="6"/>
  <c r="Q2195" i="6"/>
  <c r="O2197" i="6" l="1"/>
  <c r="V2197" i="6" s="1"/>
  <c r="W2197" i="6" s="1"/>
  <c r="Q2196" i="6"/>
  <c r="P2197" i="6"/>
  <c r="O2198" i="6" l="1"/>
  <c r="V2198" i="6" s="1"/>
  <c r="W2198" i="6" s="1"/>
  <c r="Q2197" i="6"/>
  <c r="P2198" i="6"/>
  <c r="O2199" i="6" l="1"/>
  <c r="V2199" i="6" s="1"/>
  <c r="W2199" i="6" s="1"/>
  <c r="P2199" i="6"/>
  <c r="Q2198" i="6"/>
  <c r="O2200" i="6" l="1"/>
  <c r="V2200" i="6" s="1"/>
  <c r="W2200" i="6" s="1"/>
  <c r="P2200" i="6"/>
  <c r="Q2199" i="6"/>
  <c r="O2201" i="6" l="1"/>
  <c r="V2201" i="6" s="1"/>
  <c r="W2201" i="6" s="1"/>
  <c r="Q2200" i="6"/>
  <c r="P2201" i="6"/>
  <c r="O2202" i="6" l="1"/>
  <c r="V2202" i="6" s="1"/>
  <c r="W2202" i="6" s="1"/>
  <c r="Q2201" i="6"/>
  <c r="P2202" i="6"/>
  <c r="O2203" i="6" l="1"/>
  <c r="V2203" i="6" s="1"/>
  <c r="W2203" i="6" s="1"/>
  <c r="P2203" i="6"/>
  <c r="Q2202" i="6"/>
  <c r="O2204" i="6" l="1"/>
  <c r="V2204" i="6" s="1"/>
  <c r="W2204" i="6" s="1"/>
  <c r="P2204" i="6"/>
  <c r="Q2203" i="6"/>
  <c r="O2205" i="6" l="1"/>
  <c r="V2205" i="6" s="1"/>
  <c r="W2205" i="6" s="1"/>
  <c r="Q2204" i="6"/>
  <c r="P2205" i="6"/>
  <c r="O2206" i="6" l="1"/>
  <c r="V2206" i="6" s="1"/>
  <c r="W2206" i="6" s="1"/>
  <c r="Q2205" i="6"/>
  <c r="P2206" i="6"/>
  <c r="O2207" i="6" l="1"/>
  <c r="V2207" i="6" s="1"/>
  <c r="W2207" i="6" s="1"/>
  <c r="P2207" i="6"/>
  <c r="Q2206" i="6"/>
  <c r="O2208" i="6" l="1"/>
  <c r="V2208" i="6" s="1"/>
  <c r="W2208" i="6" s="1"/>
  <c r="P2208" i="6"/>
  <c r="Q2207" i="6"/>
  <c r="O2209" i="6" l="1"/>
  <c r="V2209" i="6" s="1"/>
  <c r="W2209" i="6" s="1"/>
  <c r="Q2208" i="6"/>
  <c r="P2209" i="6"/>
  <c r="O2210" i="6" l="1"/>
  <c r="V2210" i="6" s="1"/>
  <c r="W2210" i="6" s="1"/>
  <c r="Q2209" i="6"/>
  <c r="P2210" i="6"/>
  <c r="O2211" i="6" l="1"/>
  <c r="V2211" i="6" s="1"/>
  <c r="W2211" i="6" s="1"/>
  <c r="P25" i="34" s="1"/>
  <c r="P2211" i="6"/>
  <c r="Q2210" i="6"/>
  <c r="O2212" i="6" l="1"/>
  <c r="V2212" i="6" s="1"/>
  <c r="W2212" i="6" s="1"/>
  <c r="P2212" i="6"/>
  <c r="Q2211" i="6"/>
  <c r="O2213" i="6" l="1"/>
  <c r="V2213" i="6" s="1"/>
  <c r="W2213" i="6" s="1"/>
  <c r="Q2212" i="6"/>
  <c r="P2213" i="6"/>
  <c r="O2214" i="6" l="1"/>
  <c r="V2214" i="6" s="1"/>
  <c r="W2214" i="6" s="1"/>
  <c r="Q2213" i="6"/>
  <c r="P2214" i="6"/>
  <c r="O2215" i="6" l="1"/>
  <c r="V2215" i="6" s="1"/>
  <c r="W2215" i="6" s="1"/>
  <c r="P2215" i="6"/>
  <c r="Q2214" i="6"/>
  <c r="O2216" i="6" l="1"/>
  <c r="V2216" i="6" s="1"/>
  <c r="W2216" i="6" s="1"/>
  <c r="P2216" i="6"/>
  <c r="Q2215" i="6"/>
  <c r="O2217" i="6" l="1"/>
  <c r="V2217" i="6" s="1"/>
  <c r="W2217" i="6" s="1"/>
  <c r="Q2216" i="6"/>
  <c r="P2217" i="6"/>
  <c r="O2218" i="6" l="1"/>
  <c r="V2218" i="6" s="1"/>
  <c r="W2218" i="6" s="1"/>
  <c r="Q2217" i="6"/>
  <c r="P2218" i="6"/>
  <c r="O2219" i="6" l="1"/>
  <c r="V2219" i="6" s="1"/>
  <c r="W2219" i="6" s="1"/>
  <c r="P2219" i="6"/>
  <c r="Q2218" i="6"/>
  <c r="O2220" i="6" l="1"/>
  <c r="V2220" i="6" s="1"/>
  <c r="W2220" i="6" s="1"/>
  <c r="P2220" i="6"/>
  <c r="Q2219" i="6"/>
  <c r="O2221" i="6" l="1"/>
  <c r="V2221" i="6" s="1"/>
  <c r="W2221" i="6" s="1"/>
  <c r="Q2220" i="6"/>
  <c r="P2221" i="6"/>
  <c r="O2222" i="6" l="1"/>
  <c r="V2222" i="6" s="1"/>
  <c r="W2222" i="6" s="1"/>
  <c r="Q2221" i="6"/>
  <c r="P2222" i="6"/>
  <c r="O2223" i="6" l="1"/>
  <c r="V2223" i="6" s="1"/>
  <c r="W2223" i="6" s="1"/>
  <c r="P2223" i="6"/>
  <c r="Q2222" i="6"/>
  <c r="O2224" i="6" l="1"/>
  <c r="V2224" i="6" s="1"/>
  <c r="W2224" i="6" s="1"/>
  <c r="P2224" i="6"/>
  <c r="Q2223" i="6"/>
  <c r="O2225" i="6" l="1"/>
  <c r="V2225" i="6" s="1"/>
  <c r="W2225" i="6" s="1"/>
  <c r="P26" i="34" s="1"/>
  <c r="Q2224" i="6"/>
  <c r="P2225" i="6"/>
  <c r="O2226" i="6" l="1"/>
  <c r="V2226" i="6" s="1"/>
  <c r="W2226" i="6" s="1"/>
  <c r="Q2225" i="6"/>
  <c r="P2226" i="6"/>
  <c r="O2227" i="6" l="1"/>
  <c r="V2227" i="6" s="1"/>
  <c r="W2227" i="6" s="1"/>
  <c r="P2227" i="6"/>
  <c r="Q2226" i="6"/>
  <c r="O2228" i="6" l="1"/>
  <c r="V2228" i="6" s="1"/>
  <c r="W2228" i="6" s="1"/>
  <c r="P2228" i="6"/>
  <c r="Q2227" i="6"/>
  <c r="O2229" i="6" l="1"/>
  <c r="V2229" i="6" s="1"/>
  <c r="W2229" i="6" s="1"/>
  <c r="Q2228" i="6"/>
  <c r="P2229" i="6"/>
  <c r="O2230" i="6" l="1"/>
  <c r="V2230" i="6" s="1"/>
  <c r="W2230" i="6" s="1"/>
  <c r="Q2229" i="6"/>
  <c r="P2230" i="6"/>
  <c r="O2231" i="6" l="1"/>
  <c r="V2231" i="6" s="1"/>
  <c r="W2231" i="6" s="1"/>
  <c r="P2231" i="6"/>
  <c r="Q2230" i="6"/>
  <c r="O2232" i="6" l="1"/>
  <c r="V2232" i="6" s="1"/>
  <c r="W2232" i="6" s="1"/>
  <c r="P2232" i="6"/>
  <c r="Q2231" i="6"/>
  <c r="O2233" i="6" l="1"/>
  <c r="V2233" i="6" s="1"/>
  <c r="W2233" i="6" s="1"/>
  <c r="Q2232" i="6"/>
  <c r="P2233" i="6"/>
  <c r="O2234" i="6" l="1"/>
  <c r="V2234" i="6" s="1"/>
  <c r="W2234" i="6" s="1"/>
  <c r="Q2233" i="6"/>
  <c r="P2234" i="6"/>
  <c r="O2235" i="6" l="1"/>
  <c r="V2235" i="6" s="1"/>
  <c r="W2235" i="6" s="1"/>
  <c r="P2235" i="6"/>
  <c r="Q2234" i="6"/>
  <c r="O2236" i="6" l="1"/>
  <c r="V2236" i="6" s="1"/>
  <c r="W2236" i="6" s="1"/>
  <c r="P2236" i="6"/>
  <c r="Q2235" i="6"/>
  <c r="O2237" i="6" l="1"/>
  <c r="V2237" i="6" s="1"/>
  <c r="W2237" i="6" s="1"/>
  <c r="Q2236" i="6"/>
  <c r="P2237" i="6"/>
  <c r="O2238" i="6" l="1"/>
  <c r="V2238" i="6" s="1"/>
  <c r="W2238" i="6" s="1"/>
  <c r="Q2237" i="6"/>
  <c r="P2238" i="6"/>
  <c r="O2239" i="6" l="1"/>
  <c r="V2239" i="6" s="1"/>
  <c r="W2239" i="6" s="1"/>
  <c r="P2239" i="6"/>
  <c r="Q2238" i="6"/>
  <c r="O2240" i="6" l="1"/>
  <c r="V2240" i="6" s="1"/>
  <c r="W2240" i="6" s="1"/>
  <c r="P2240" i="6"/>
  <c r="Q2239" i="6"/>
  <c r="O2241" i="6" l="1"/>
  <c r="V2241" i="6" s="1"/>
  <c r="W2241" i="6" s="1"/>
  <c r="Q2240" i="6"/>
  <c r="P2241" i="6"/>
  <c r="O2242" i="6" l="1"/>
  <c r="V2242" i="6" s="1"/>
  <c r="W2242" i="6" s="1"/>
  <c r="Q2241" i="6"/>
  <c r="P2242" i="6"/>
  <c r="O2243" i="6" l="1"/>
  <c r="V2243" i="6" s="1"/>
  <c r="W2243" i="6" s="1"/>
  <c r="P2243" i="6"/>
  <c r="Q2242" i="6"/>
  <c r="P14" i="32" l="1"/>
  <c r="O2244" i="6"/>
  <c r="V2244" i="6" s="1"/>
  <c r="W2244" i="6" s="1"/>
  <c r="P2244" i="6"/>
  <c r="Q2243" i="6"/>
  <c r="O2245" i="6" l="1"/>
  <c r="V2245" i="6" s="1"/>
  <c r="W2245" i="6" s="1"/>
  <c r="Q2244" i="6"/>
  <c r="P2245" i="6"/>
  <c r="O2246" i="6" l="1"/>
  <c r="V2246" i="6" s="1"/>
  <c r="W2246" i="6" s="1"/>
  <c r="Q2245" i="6"/>
  <c r="P2246" i="6"/>
  <c r="O2247" i="6" l="1"/>
  <c r="V2247" i="6" s="1"/>
  <c r="W2247" i="6" s="1"/>
  <c r="P2247" i="6"/>
  <c r="Q2246" i="6"/>
  <c r="O2248" i="6" l="1"/>
  <c r="V2248" i="6" s="1"/>
  <c r="W2248" i="6" s="1"/>
  <c r="P2248" i="6"/>
  <c r="Q2247" i="6"/>
  <c r="O2249" i="6" l="1"/>
  <c r="V2249" i="6" s="1"/>
  <c r="W2249" i="6" s="1"/>
  <c r="Q2248" i="6"/>
  <c r="P2249" i="6"/>
  <c r="O2250" i="6" l="1"/>
  <c r="V2250" i="6" s="1"/>
  <c r="W2250" i="6" s="1"/>
  <c r="Q2249" i="6"/>
  <c r="P2250" i="6"/>
  <c r="O2251" i="6" l="1"/>
  <c r="V2251" i="6" s="1"/>
  <c r="W2251" i="6" s="1"/>
  <c r="P2251" i="6"/>
  <c r="Q2250" i="6"/>
  <c r="O2252" i="6" l="1"/>
  <c r="V2252" i="6" s="1"/>
  <c r="W2252" i="6" s="1"/>
  <c r="P2252" i="6"/>
  <c r="Q2251" i="6"/>
  <c r="O2253" i="6" l="1"/>
  <c r="V2253" i="6" s="1"/>
  <c r="W2253" i="6" s="1"/>
  <c r="Q2252" i="6"/>
  <c r="P2253" i="6"/>
  <c r="O2254" i="6" l="1"/>
  <c r="V2254" i="6" s="1"/>
  <c r="W2254" i="6" s="1"/>
  <c r="Q2253" i="6"/>
  <c r="P2254" i="6"/>
  <c r="O2255" i="6" l="1"/>
  <c r="V2255" i="6" s="1"/>
  <c r="W2255" i="6" s="1"/>
  <c r="P2255" i="6"/>
  <c r="Q2254" i="6"/>
  <c r="O2256" i="6" l="1"/>
  <c r="V2256" i="6" s="1"/>
  <c r="W2256" i="6" s="1"/>
  <c r="P2256" i="6"/>
  <c r="Q2255" i="6"/>
  <c r="O2257" i="6" l="1"/>
  <c r="V2257" i="6" s="1"/>
  <c r="W2257" i="6" s="1"/>
  <c r="Q2256" i="6"/>
  <c r="P2257" i="6"/>
  <c r="P15" i="32" l="1"/>
  <c r="O2258" i="6"/>
  <c r="V2258" i="6" s="1"/>
  <c r="W2258" i="6" s="1"/>
  <c r="Q2257" i="6"/>
  <c r="P2258" i="6"/>
  <c r="O2259" i="6" l="1"/>
  <c r="V2259" i="6" s="1"/>
  <c r="W2259" i="6" s="1"/>
  <c r="P2259" i="6"/>
  <c r="Q2258" i="6"/>
  <c r="O2260" i="6" l="1"/>
  <c r="V2260" i="6" s="1"/>
  <c r="W2260" i="6" s="1"/>
  <c r="P2260" i="6"/>
  <c r="Q2259" i="6"/>
  <c r="O2261" i="6" l="1"/>
  <c r="V2261" i="6" s="1"/>
  <c r="W2261" i="6" s="1"/>
  <c r="Q2260" i="6"/>
  <c r="P2261" i="6"/>
  <c r="O2262" i="6" l="1"/>
  <c r="V2262" i="6" s="1"/>
  <c r="W2262" i="6" s="1"/>
  <c r="Q2261" i="6"/>
  <c r="P2262" i="6"/>
  <c r="O2263" i="6" l="1"/>
  <c r="V2263" i="6" s="1"/>
  <c r="W2263" i="6" s="1"/>
  <c r="P2263" i="6"/>
  <c r="Q2262" i="6"/>
  <c r="O2264" i="6" l="1"/>
  <c r="V2264" i="6" s="1"/>
  <c r="W2264" i="6" s="1"/>
  <c r="P2264" i="6"/>
  <c r="Q2263" i="6"/>
  <c r="O2265" i="6" l="1"/>
  <c r="V2265" i="6" s="1"/>
  <c r="W2265" i="6" s="1"/>
  <c r="Q2264" i="6"/>
  <c r="P2265" i="6"/>
  <c r="O2266" i="6" l="1"/>
  <c r="V2266" i="6" s="1"/>
  <c r="W2266" i="6" s="1"/>
  <c r="Q2265" i="6"/>
  <c r="P2266" i="6"/>
  <c r="O2267" i="6" l="1"/>
  <c r="V2267" i="6" s="1"/>
  <c r="W2267" i="6" s="1"/>
  <c r="P2267" i="6"/>
  <c r="Q2266" i="6"/>
  <c r="O2268" i="6" l="1"/>
  <c r="V2268" i="6" s="1"/>
  <c r="W2268" i="6" s="1"/>
  <c r="P2268" i="6"/>
  <c r="Q2267" i="6"/>
  <c r="O2269" i="6" l="1"/>
  <c r="V2269" i="6" s="1"/>
  <c r="W2269" i="6" s="1"/>
  <c r="Q2268" i="6"/>
  <c r="P2269" i="6"/>
  <c r="O2270" i="6" l="1"/>
  <c r="V2270" i="6" s="1"/>
  <c r="W2270" i="6" s="1"/>
  <c r="Q2269" i="6"/>
  <c r="P2270" i="6"/>
  <c r="O2271" i="6" l="1"/>
  <c r="V2271" i="6" s="1"/>
  <c r="W2271" i="6" s="1"/>
  <c r="P2271" i="6"/>
  <c r="Q2270" i="6"/>
  <c r="O2272" i="6" l="1"/>
  <c r="V2272" i="6" s="1"/>
  <c r="W2272" i="6" s="1"/>
  <c r="P2272" i="6"/>
  <c r="Q2271" i="6"/>
  <c r="O2273" i="6" l="1"/>
  <c r="V2273" i="6" s="1"/>
  <c r="W2273" i="6" s="1"/>
  <c r="Q2272" i="6"/>
  <c r="P2273" i="6"/>
  <c r="O2274" i="6" l="1"/>
  <c r="V2274" i="6" s="1"/>
  <c r="W2274" i="6" s="1"/>
  <c r="Q2273" i="6"/>
  <c r="P2274" i="6"/>
  <c r="O2275" i="6" l="1"/>
  <c r="V2275" i="6" s="1"/>
  <c r="W2275" i="6" s="1"/>
  <c r="P2275" i="6"/>
  <c r="Q2274" i="6"/>
  <c r="O2276" i="6" l="1"/>
  <c r="V2276" i="6" s="1"/>
  <c r="W2276" i="6" s="1"/>
  <c r="P2276" i="6"/>
  <c r="Q2275" i="6"/>
  <c r="O2277" i="6" l="1"/>
  <c r="V2277" i="6" s="1"/>
  <c r="W2277" i="6" s="1"/>
  <c r="Q2276" i="6"/>
  <c r="P2277" i="6"/>
  <c r="O2278" i="6" l="1"/>
  <c r="V2278" i="6" s="1"/>
  <c r="W2278" i="6" s="1"/>
  <c r="Q2277" i="6"/>
  <c r="P2278" i="6"/>
  <c r="O2279" i="6" l="1"/>
  <c r="V2279" i="6" s="1"/>
  <c r="W2279" i="6" s="1"/>
  <c r="P2279" i="6"/>
  <c r="Q2278" i="6"/>
  <c r="O2280" i="6" l="1"/>
  <c r="V2280" i="6" s="1"/>
  <c r="W2280" i="6" s="1"/>
  <c r="P2280" i="6"/>
  <c r="Q2279" i="6"/>
  <c r="O2281" i="6" l="1"/>
  <c r="V2281" i="6" s="1"/>
  <c r="W2281" i="6" s="1"/>
  <c r="Q2280" i="6"/>
  <c r="P2281" i="6"/>
  <c r="O2282" i="6" l="1"/>
  <c r="V2282" i="6" s="1"/>
  <c r="W2282" i="6" s="1"/>
  <c r="Q2281" i="6"/>
  <c r="P2282" i="6"/>
  <c r="O2283" i="6" l="1"/>
  <c r="V2283" i="6" s="1"/>
  <c r="W2283" i="6" s="1"/>
  <c r="P2283" i="6"/>
  <c r="Q2282" i="6"/>
  <c r="O2284" i="6" l="1"/>
  <c r="V2284" i="6" s="1"/>
  <c r="W2284" i="6" s="1"/>
  <c r="P27" i="34" s="1"/>
  <c r="P2284" i="6"/>
  <c r="Q2283" i="6"/>
  <c r="O2285" i="6" l="1"/>
  <c r="V2285" i="6" s="1"/>
  <c r="W2285" i="6" s="1"/>
  <c r="Q2284" i="6"/>
  <c r="P2285" i="6"/>
  <c r="O2286" i="6" l="1"/>
  <c r="V2286" i="6" s="1"/>
  <c r="W2286" i="6" s="1"/>
  <c r="Q2285" i="6"/>
  <c r="P2286" i="6"/>
  <c r="O2287" i="6" l="1"/>
  <c r="V2287" i="6" s="1"/>
  <c r="W2287" i="6" s="1"/>
  <c r="P2287" i="6"/>
  <c r="Q2286" i="6"/>
  <c r="O2288" i="6" l="1"/>
  <c r="V2288" i="6" s="1"/>
  <c r="W2288" i="6" s="1"/>
  <c r="P2288" i="6"/>
  <c r="Q2287" i="6"/>
  <c r="O2289" i="6" l="1"/>
  <c r="V2289" i="6" s="1"/>
  <c r="W2289" i="6" s="1"/>
  <c r="Q2288" i="6"/>
  <c r="P2289" i="6"/>
  <c r="O2290" i="6" l="1"/>
  <c r="V2290" i="6" s="1"/>
  <c r="W2290" i="6" s="1"/>
  <c r="Q2289" i="6"/>
  <c r="P2290" i="6"/>
  <c r="O2291" i="6" l="1"/>
  <c r="V2291" i="6" s="1"/>
  <c r="W2291" i="6" s="1"/>
  <c r="P2291" i="6"/>
  <c r="Q2290" i="6"/>
  <c r="O2292" i="6" l="1"/>
  <c r="V2292" i="6" s="1"/>
  <c r="W2292" i="6" s="1"/>
  <c r="P2292" i="6"/>
  <c r="Q2291" i="6"/>
  <c r="O2293" i="6" l="1"/>
  <c r="V2293" i="6" s="1"/>
  <c r="W2293" i="6" s="1"/>
  <c r="Q2292" i="6"/>
  <c r="P2293" i="6"/>
  <c r="O2294" i="6" l="1"/>
  <c r="V2294" i="6" s="1"/>
  <c r="W2294" i="6" s="1"/>
  <c r="Q2293" i="6"/>
  <c r="P2294" i="6"/>
  <c r="O2295" i="6" l="1"/>
  <c r="V2295" i="6" s="1"/>
  <c r="W2295" i="6" s="1"/>
  <c r="P2295" i="6"/>
  <c r="Q2294" i="6"/>
  <c r="O2296" i="6" l="1"/>
  <c r="V2296" i="6" s="1"/>
  <c r="W2296" i="6" s="1"/>
  <c r="P2296" i="6"/>
  <c r="Q2295" i="6"/>
  <c r="O2297" i="6" l="1"/>
  <c r="V2297" i="6" s="1"/>
  <c r="W2297" i="6" s="1"/>
  <c r="Q2296" i="6"/>
  <c r="P2297" i="6"/>
  <c r="O2298" i="6" l="1"/>
  <c r="V2298" i="6" s="1"/>
  <c r="W2298" i="6" s="1"/>
  <c r="Q2297" i="6"/>
  <c r="P2298" i="6"/>
  <c r="O2299" i="6" l="1"/>
  <c r="V2299" i="6" s="1"/>
  <c r="W2299" i="6" s="1"/>
  <c r="P2299" i="6"/>
  <c r="Q2298" i="6"/>
  <c r="O2300" i="6" l="1"/>
  <c r="V2300" i="6" s="1"/>
  <c r="W2300" i="6" s="1"/>
  <c r="P2300" i="6"/>
  <c r="Q2299" i="6"/>
  <c r="O2301" i="6" l="1"/>
  <c r="V2301" i="6" s="1"/>
  <c r="W2301" i="6" s="1"/>
  <c r="Q2300" i="6"/>
  <c r="P2301" i="6"/>
  <c r="O2302" i="6" l="1"/>
  <c r="V2302" i="6" s="1"/>
  <c r="W2302" i="6" s="1"/>
  <c r="Q2301" i="6"/>
  <c r="P2302" i="6"/>
  <c r="O2303" i="6" l="1"/>
  <c r="V2303" i="6" s="1"/>
  <c r="W2303" i="6" s="1"/>
  <c r="P2303" i="6"/>
  <c r="Q2302" i="6"/>
  <c r="O2304" i="6" l="1"/>
  <c r="V2304" i="6" s="1"/>
  <c r="W2304" i="6" s="1"/>
  <c r="P2304" i="6"/>
  <c r="Q2303" i="6"/>
  <c r="O2305" i="6" l="1"/>
  <c r="V2305" i="6" s="1"/>
  <c r="W2305" i="6" s="1"/>
  <c r="Q2304" i="6"/>
  <c r="P2305" i="6"/>
  <c r="O2306" i="6" l="1"/>
  <c r="V2306" i="6" s="1"/>
  <c r="W2306" i="6" s="1"/>
  <c r="Q2305" i="6"/>
  <c r="P2306" i="6"/>
  <c r="O2307" i="6" l="1"/>
  <c r="V2307" i="6" s="1"/>
  <c r="W2307" i="6" s="1"/>
  <c r="P2307" i="6"/>
  <c r="Q2306" i="6"/>
  <c r="O2308" i="6" l="1"/>
  <c r="V2308" i="6" s="1"/>
  <c r="W2308" i="6" s="1"/>
  <c r="P2308" i="6"/>
  <c r="Q2307" i="6"/>
  <c r="O2309" i="6" l="1"/>
  <c r="V2309" i="6" s="1"/>
  <c r="W2309" i="6" s="1"/>
  <c r="Q2308" i="6"/>
  <c r="P2309" i="6"/>
  <c r="O2310" i="6" l="1"/>
  <c r="V2310" i="6" s="1"/>
  <c r="W2310" i="6" s="1"/>
  <c r="Q2309" i="6"/>
  <c r="P2310" i="6"/>
  <c r="O2311" i="6" l="1"/>
  <c r="V2311" i="6" s="1"/>
  <c r="W2311" i="6" s="1"/>
  <c r="P2311" i="6"/>
  <c r="Q2310" i="6"/>
  <c r="O2312" i="6" l="1"/>
  <c r="V2312" i="6" s="1"/>
  <c r="W2312" i="6" s="1"/>
  <c r="P2312" i="6"/>
  <c r="Q2311" i="6"/>
  <c r="O2313" i="6" l="1"/>
  <c r="V2313" i="6" s="1"/>
  <c r="W2313" i="6" s="1"/>
  <c r="Q2312" i="6"/>
  <c r="P2313" i="6"/>
  <c r="O2314" i="6" l="1"/>
  <c r="V2314" i="6" s="1"/>
  <c r="W2314" i="6" s="1"/>
  <c r="P2314" i="6"/>
  <c r="Q2313" i="6"/>
  <c r="O2315" i="6" l="1"/>
  <c r="V2315" i="6" s="1"/>
  <c r="W2315" i="6" s="1"/>
  <c r="Q2314" i="6"/>
  <c r="P2315" i="6"/>
  <c r="O2316" i="6" l="1"/>
  <c r="V2316" i="6" s="1"/>
  <c r="W2316" i="6" s="1"/>
  <c r="Q2315" i="6"/>
  <c r="P2316" i="6"/>
  <c r="P16" i="32" l="1"/>
  <c r="O2317" i="6"/>
  <c r="V2317" i="6" s="1"/>
  <c r="W2317" i="6" s="1"/>
  <c r="Q2316" i="6"/>
  <c r="P2317" i="6"/>
  <c r="O2318" i="6" l="1"/>
  <c r="V2318" i="6" s="1"/>
  <c r="W2318" i="6" s="1"/>
  <c r="P2318" i="6"/>
  <c r="Q2317" i="6"/>
  <c r="O2319" i="6" l="1"/>
  <c r="V2319" i="6" s="1"/>
  <c r="W2319" i="6" s="1"/>
  <c r="Q2318" i="6"/>
  <c r="P2319" i="6"/>
  <c r="O2320" i="6" l="1"/>
  <c r="V2320" i="6" s="1"/>
  <c r="W2320" i="6" s="1"/>
  <c r="Q2319" i="6"/>
  <c r="P2320" i="6"/>
  <c r="O2321" i="6" l="1"/>
  <c r="V2321" i="6" s="1"/>
  <c r="W2321" i="6" s="1"/>
  <c r="P2321" i="6"/>
  <c r="Q2320" i="6"/>
  <c r="O2322" i="6" l="1"/>
  <c r="V2322" i="6" s="1"/>
  <c r="W2322" i="6" s="1"/>
  <c r="P2322" i="6"/>
  <c r="Q2321" i="6"/>
  <c r="O2323" i="6" l="1"/>
  <c r="V2323" i="6" s="1"/>
  <c r="W2323" i="6" s="1"/>
  <c r="Q2322" i="6"/>
  <c r="P2323" i="6"/>
  <c r="O2324" i="6" l="1"/>
  <c r="V2324" i="6" s="1"/>
  <c r="W2324" i="6" s="1"/>
  <c r="Q2323" i="6"/>
  <c r="P2324" i="6"/>
  <c r="O2325" i="6" l="1"/>
  <c r="V2325" i="6" s="1"/>
  <c r="W2325" i="6" s="1"/>
  <c r="Q2324" i="6"/>
  <c r="P2325" i="6"/>
  <c r="O2326" i="6" l="1"/>
  <c r="V2326" i="6" s="1"/>
  <c r="W2326" i="6" s="1"/>
  <c r="P2326" i="6"/>
  <c r="Q2325" i="6"/>
  <c r="O2327" i="6" l="1"/>
  <c r="V2327" i="6" s="1"/>
  <c r="W2327" i="6" s="1"/>
  <c r="Q2326" i="6"/>
  <c r="P2327" i="6"/>
  <c r="O2328" i="6" l="1"/>
  <c r="V2328" i="6" s="1"/>
  <c r="W2328" i="6" s="1"/>
  <c r="Q2327" i="6"/>
  <c r="P2328" i="6"/>
  <c r="O2329" i="6" l="1"/>
  <c r="V2329" i="6" s="1"/>
  <c r="W2329" i="6" s="1"/>
  <c r="Q2328" i="6"/>
  <c r="P2329" i="6"/>
  <c r="O2330" i="6" l="1"/>
  <c r="V2330" i="6" s="1"/>
  <c r="W2330" i="6" s="1"/>
  <c r="P2330" i="6"/>
  <c r="Q2329" i="6"/>
  <c r="O2331" i="6" l="1"/>
  <c r="V2331" i="6" s="1"/>
  <c r="W2331" i="6" s="1"/>
  <c r="Q2330" i="6"/>
  <c r="P2331" i="6"/>
  <c r="O2332" i="6" l="1"/>
  <c r="V2332" i="6" s="1"/>
  <c r="W2332" i="6" s="1"/>
  <c r="P28" i="34" s="1"/>
  <c r="Q2331" i="6"/>
  <c r="P2332" i="6"/>
  <c r="O2333" i="6" l="1"/>
  <c r="V2333" i="6" s="1"/>
  <c r="W2333" i="6" s="1"/>
  <c r="Q2332" i="6"/>
  <c r="P2333" i="6"/>
  <c r="O2334" i="6" l="1"/>
  <c r="V2334" i="6" s="1"/>
  <c r="W2334" i="6" s="1"/>
  <c r="P2334" i="6"/>
  <c r="Q2333" i="6"/>
  <c r="O2335" i="6" l="1"/>
  <c r="V2335" i="6" s="1"/>
  <c r="W2335" i="6" s="1"/>
  <c r="Q2334" i="6"/>
  <c r="P2335" i="6"/>
  <c r="O2336" i="6" l="1"/>
  <c r="V2336" i="6" s="1"/>
  <c r="W2336" i="6" s="1"/>
  <c r="Q2335" i="6"/>
  <c r="P2336" i="6"/>
  <c r="O2337" i="6" l="1"/>
  <c r="V2337" i="6" s="1"/>
  <c r="W2337" i="6" s="1"/>
  <c r="P2337" i="6"/>
  <c r="Q2336" i="6"/>
  <c r="O2338" i="6" l="1"/>
  <c r="V2338" i="6" s="1"/>
  <c r="W2338" i="6" s="1"/>
  <c r="P2338" i="6"/>
  <c r="Q2337" i="6"/>
  <c r="O2339" i="6" l="1"/>
  <c r="V2339" i="6" s="1"/>
  <c r="W2339" i="6" s="1"/>
  <c r="Q2338" i="6"/>
  <c r="P2339" i="6"/>
  <c r="O2340" i="6" l="1"/>
  <c r="V2340" i="6" s="1"/>
  <c r="W2340" i="6" s="1"/>
  <c r="Q2339" i="6"/>
  <c r="P2340" i="6"/>
  <c r="O2341" i="6" l="1"/>
  <c r="V2341" i="6" s="1"/>
  <c r="W2341" i="6" s="1"/>
  <c r="Q2340" i="6"/>
  <c r="P2341" i="6"/>
  <c r="O2342" i="6" l="1"/>
  <c r="V2342" i="6" s="1"/>
  <c r="W2342" i="6" s="1"/>
  <c r="P2342" i="6"/>
  <c r="Q2341" i="6"/>
  <c r="O2343" i="6" l="1"/>
  <c r="V2343" i="6" s="1"/>
  <c r="W2343" i="6" s="1"/>
  <c r="Q2342" i="6"/>
  <c r="P2343" i="6"/>
  <c r="O2344" i="6" l="1"/>
  <c r="V2344" i="6" s="1"/>
  <c r="W2344" i="6" s="1"/>
  <c r="Q2343" i="6"/>
  <c r="P2344" i="6"/>
  <c r="O2345" i="6" l="1"/>
  <c r="V2345" i="6" s="1"/>
  <c r="W2345" i="6" s="1"/>
  <c r="Q2344" i="6"/>
  <c r="P2345" i="6"/>
  <c r="O2346" i="6" l="1"/>
  <c r="V2346" i="6" s="1"/>
  <c r="W2346" i="6" s="1"/>
  <c r="P2346" i="6"/>
  <c r="Q2345" i="6"/>
  <c r="O2347" i="6" l="1"/>
  <c r="V2347" i="6" s="1"/>
  <c r="W2347" i="6" s="1"/>
  <c r="P2347" i="6"/>
  <c r="Q2346" i="6"/>
  <c r="O2348" i="6" l="1"/>
  <c r="V2348" i="6" s="1"/>
  <c r="W2348" i="6" s="1"/>
  <c r="Q2347" i="6"/>
  <c r="P2348" i="6"/>
  <c r="O2349" i="6" l="1"/>
  <c r="V2349" i="6" s="1"/>
  <c r="W2349" i="6" s="1"/>
  <c r="P2349" i="6"/>
  <c r="Q2348" i="6"/>
  <c r="O2350" i="6" l="1"/>
  <c r="V2350" i="6" s="1"/>
  <c r="W2350" i="6" s="1"/>
  <c r="P2350" i="6"/>
  <c r="Q2349" i="6"/>
  <c r="O2351" i="6" l="1"/>
  <c r="V2351" i="6" s="1"/>
  <c r="W2351" i="6" s="1"/>
  <c r="Q2350" i="6"/>
  <c r="P2351" i="6"/>
  <c r="O2352" i="6" l="1"/>
  <c r="V2352" i="6" s="1"/>
  <c r="W2352" i="6" s="1"/>
  <c r="Q2351" i="6"/>
  <c r="P2352" i="6"/>
  <c r="O2353" i="6" l="1"/>
  <c r="V2353" i="6" s="1"/>
  <c r="W2353" i="6" s="1"/>
  <c r="P2353" i="6"/>
  <c r="Q2352" i="6"/>
  <c r="O2354" i="6" l="1"/>
  <c r="V2354" i="6" s="1"/>
  <c r="W2354" i="6" s="1"/>
  <c r="P2354" i="6"/>
  <c r="Q2353" i="6"/>
  <c r="O2355" i="6" l="1"/>
  <c r="V2355" i="6" s="1"/>
  <c r="W2355" i="6" s="1"/>
  <c r="P2355" i="6"/>
  <c r="Q2354" i="6"/>
  <c r="O2356" i="6" l="1"/>
  <c r="V2356" i="6" s="1"/>
  <c r="W2356" i="6" s="1"/>
  <c r="Q2355" i="6"/>
  <c r="P2356" i="6"/>
  <c r="O2357" i="6" l="1"/>
  <c r="V2357" i="6" s="1"/>
  <c r="W2357" i="6" s="1"/>
  <c r="Q2356" i="6"/>
  <c r="P2357" i="6"/>
  <c r="O2358" i="6" l="1"/>
  <c r="V2358" i="6" s="1"/>
  <c r="W2358" i="6" s="1"/>
  <c r="P2358" i="6"/>
  <c r="Q2357" i="6"/>
  <c r="O2359" i="6" l="1"/>
  <c r="V2359" i="6" s="1"/>
  <c r="W2359" i="6" s="1"/>
  <c r="Q2358" i="6"/>
  <c r="P2359" i="6"/>
  <c r="O2360" i="6" l="1"/>
  <c r="V2360" i="6" s="1"/>
  <c r="W2360" i="6" s="1"/>
  <c r="Q2359" i="6"/>
  <c r="P2360" i="6"/>
  <c r="O2361" i="6" l="1"/>
  <c r="V2361" i="6" s="1"/>
  <c r="W2361" i="6" s="1"/>
  <c r="Q2360" i="6"/>
  <c r="P2361" i="6"/>
  <c r="O2362" i="6" l="1"/>
  <c r="V2362" i="6" s="1"/>
  <c r="W2362" i="6" s="1"/>
  <c r="P2362" i="6"/>
  <c r="Q2361" i="6"/>
  <c r="O2363" i="6" l="1"/>
  <c r="V2363" i="6" s="1"/>
  <c r="W2363" i="6" s="1"/>
  <c r="Q2362" i="6"/>
  <c r="P2363" i="6"/>
  <c r="O2364" i="6" l="1"/>
  <c r="V2364" i="6" s="1"/>
  <c r="W2364" i="6" s="1"/>
  <c r="Q2363" i="6"/>
  <c r="P2364" i="6"/>
  <c r="P17" i="32" l="1"/>
  <c r="O2365" i="6"/>
  <c r="V2365" i="6" s="1"/>
  <c r="W2365" i="6" s="1"/>
  <c r="Q2364" i="6"/>
  <c r="P2365" i="6"/>
  <c r="O2366" i="6" l="1"/>
  <c r="V2366" i="6" s="1"/>
  <c r="W2366" i="6" s="1"/>
  <c r="P2366" i="6"/>
  <c r="Q2365" i="6"/>
  <c r="O2367" i="6" l="1"/>
  <c r="V2367" i="6" s="1"/>
  <c r="W2367" i="6" s="1"/>
  <c r="P2367" i="6"/>
  <c r="Q2366" i="6"/>
  <c r="O2368" i="6" l="1"/>
  <c r="V2368" i="6" s="1"/>
  <c r="W2368" i="6" s="1"/>
  <c r="P2368" i="6"/>
  <c r="Q2367" i="6"/>
  <c r="O2369" i="6" l="1"/>
  <c r="V2369" i="6" s="1"/>
  <c r="W2369" i="6" s="1"/>
  <c r="P2369" i="6"/>
  <c r="Q2368" i="6"/>
  <c r="O2370" i="6" l="1"/>
  <c r="V2370" i="6" s="1"/>
  <c r="W2370" i="6" s="1"/>
  <c r="P2370" i="6"/>
  <c r="Q2369" i="6"/>
  <c r="O2371" i="6" l="1"/>
  <c r="V2371" i="6" s="1"/>
  <c r="W2371" i="6" s="1"/>
  <c r="P2371" i="6"/>
  <c r="Q2370" i="6"/>
  <c r="O2372" i="6" l="1"/>
  <c r="V2372" i="6" s="1"/>
  <c r="W2372" i="6" s="1"/>
  <c r="Q2371" i="6"/>
  <c r="P2372" i="6"/>
  <c r="O2373" i="6" l="1"/>
  <c r="V2373" i="6" s="1"/>
  <c r="W2373" i="6" s="1"/>
  <c r="P2373" i="6"/>
  <c r="Q2372" i="6"/>
  <c r="O2374" i="6" l="1"/>
  <c r="V2374" i="6" s="1"/>
  <c r="W2374" i="6" s="1"/>
  <c r="P2374" i="6"/>
  <c r="Q2373" i="6"/>
  <c r="O2375" i="6" l="1"/>
  <c r="V2375" i="6" s="1"/>
  <c r="W2375" i="6" s="1"/>
  <c r="P2375" i="6"/>
  <c r="Q2374" i="6"/>
  <c r="O2376" i="6" l="1"/>
  <c r="V2376" i="6" s="1"/>
  <c r="W2376" i="6" s="1"/>
  <c r="Q2375" i="6"/>
  <c r="P2376" i="6"/>
  <c r="O2377" i="6" l="1"/>
  <c r="V2377" i="6" s="1"/>
  <c r="W2377" i="6" s="1"/>
  <c r="P2377" i="6"/>
  <c r="Q2376" i="6"/>
  <c r="O2378" i="6" l="1"/>
  <c r="V2378" i="6" s="1"/>
  <c r="W2378" i="6" s="1"/>
  <c r="P2378" i="6"/>
  <c r="Q2377" i="6"/>
  <c r="O2379" i="6" l="1"/>
  <c r="V2379" i="6" s="1"/>
  <c r="W2379" i="6" s="1"/>
  <c r="P2379" i="6"/>
  <c r="Q2378" i="6"/>
  <c r="O2380" i="6" l="1"/>
  <c r="V2380" i="6" s="1"/>
  <c r="W2380" i="6" s="1"/>
  <c r="Q2379" i="6"/>
  <c r="P2380" i="6"/>
  <c r="O2381" i="6" l="1"/>
  <c r="V2381" i="6" s="1"/>
  <c r="W2381" i="6" s="1"/>
  <c r="P2381" i="6"/>
  <c r="Q2380" i="6"/>
  <c r="O2382" i="6" l="1"/>
  <c r="V2382" i="6" s="1"/>
  <c r="W2382" i="6" s="1"/>
  <c r="P2382" i="6"/>
  <c r="Q2381" i="6"/>
  <c r="O2383" i="6" l="1"/>
  <c r="V2383" i="6" s="1"/>
  <c r="W2383" i="6" s="1"/>
  <c r="P2383" i="6"/>
  <c r="Q2382" i="6"/>
  <c r="O2384" i="6" l="1"/>
  <c r="V2384" i="6" s="1"/>
  <c r="W2384" i="6" s="1"/>
  <c r="Q2383" i="6"/>
  <c r="P2384" i="6"/>
  <c r="O2385" i="6" l="1"/>
  <c r="V2385" i="6" s="1"/>
  <c r="W2385" i="6" s="1"/>
  <c r="P2385" i="6"/>
  <c r="Q2384" i="6"/>
  <c r="O2386" i="6" l="1"/>
  <c r="V2386" i="6" s="1"/>
  <c r="W2386" i="6" s="1"/>
  <c r="P2386" i="6"/>
  <c r="Q2385" i="6"/>
  <c r="O2387" i="6" l="1"/>
  <c r="V2387" i="6" s="1"/>
  <c r="W2387" i="6" s="1"/>
  <c r="P2387" i="6"/>
  <c r="Q2386" i="6"/>
  <c r="O2388" i="6" l="1"/>
  <c r="V2388" i="6" s="1"/>
  <c r="W2388" i="6" s="1"/>
  <c r="Q2387" i="6"/>
  <c r="P2388" i="6"/>
  <c r="O2389" i="6" l="1"/>
  <c r="V2389" i="6" s="1"/>
  <c r="W2389" i="6" s="1"/>
  <c r="P2389" i="6"/>
  <c r="Q2388" i="6"/>
  <c r="O2390" i="6" l="1"/>
  <c r="V2390" i="6" s="1"/>
  <c r="W2390" i="6" s="1"/>
  <c r="P2390" i="6"/>
  <c r="Q2389" i="6"/>
  <c r="O2391" i="6" l="1"/>
  <c r="V2391" i="6" s="1"/>
  <c r="W2391" i="6" s="1"/>
  <c r="P2391" i="6"/>
  <c r="Q2390" i="6"/>
  <c r="BL53" i="7" l="1"/>
  <c r="BG53" i="7"/>
  <c r="BL21" i="7"/>
  <c r="BG21" i="7"/>
  <c r="BG18" i="7"/>
  <c r="BL18" i="7"/>
  <c r="BL46" i="7"/>
  <c r="BG46" i="7"/>
  <c r="BL5" i="7"/>
  <c r="BG5" i="7"/>
  <c r="BG10" i="7"/>
  <c r="BL10" i="7"/>
  <c r="BL14" i="7"/>
  <c r="BG14" i="7"/>
  <c r="BG39" i="7"/>
  <c r="BL39" i="7"/>
  <c r="BL12" i="7"/>
  <c r="BG12" i="7"/>
  <c r="BL42" i="7"/>
  <c r="BG42" i="7"/>
  <c r="BL26" i="7"/>
  <c r="BG26" i="7"/>
  <c r="BL7" i="7"/>
  <c r="BG7" i="7"/>
  <c r="BG24" i="7"/>
  <c r="BL24" i="7"/>
  <c r="BG23" i="7"/>
  <c r="BL23" i="7"/>
  <c r="BL20" i="7"/>
  <c r="BG20" i="7"/>
  <c r="BL52" i="7"/>
  <c r="BG52" i="7"/>
  <c r="BG16" i="7"/>
  <c r="BL16" i="7"/>
  <c r="BG35" i="7"/>
  <c r="BL35" i="7"/>
  <c r="BL32" i="7"/>
  <c r="BG32" i="7"/>
  <c r="BG44" i="7"/>
  <c r="BL44" i="7"/>
  <c r="O2392" i="6"/>
  <c r="V2392" i="6" s="1"/>
  <c r="W2392" i="6" s="1"/>
  <c r="Q2391" i="6"/>
  <c r="P2392" i="6"/>
  <c r="BL19" i="7" l="1"/>
  <c r="BG19" i="7"/>
  <c r="BL13" i="7"/>
  <c r="BG13" i="7"/>
  <c r="BL34" i="7"/>
  <c r="BG34" i="7"/>
  <c r="BG22" i="7"/>
  <c r="BL22" i="7"/>
  <c r="BL47" i="7"/>
  <c r="BG47" i="7"/>
  <c r="BL37" i="7"/>
  <c r="BG37" i="7"/>
  <c r="BL45" i="7"/>
  <c r="BG45" i="7"/>
  <c r="BL4" i="7"/>
  <c r="BG4" i="7"/>
  <c r="O2393" i="6"/>
  <c r="V2393" i="6" s="1"/>
  <c r="W2393" i="6" s="1"/>
  <c r="P2393" i="6"/>
  <c r="Q2392" i="6"/>
  <c r="O2394" i="6" l="1"/>
  <c r="V2394" i="6" s="1"/>
  <c r="W2394" i="6" s="1"/>
  <c r="P2394" i="6"/>
  <c r="Q2393" i="6"/>
  <c r="O2395" i="6" l="1"/>
  <c r="V2395" i="6" s="1"/>
  <c r="W2395" i="6" s="1"/>
  <c r="P2395" i="6"/>
  <c r="Q2394" i="6"/>
  <c r="O2396" i="6" l="1"/>
  <c r="V2396" i="6" s="1"/>
  <c r="W2396" i="6" s="1"/>
  <c r="Q2395" i="6"/>
  <c r="P2396" i="6"/>
  <c r="O2397" i="6" l="1"/>
  <c r="V2397" i="6" s="1"/>
  <c r="W2397" i="6" s="1"/>
  <c r="P2397" i="6"/>
  <c r="Q2396" i="6"/>
  <c r="O2398" i="6" l="1"/>
  <c r="V2398" i="6" s="1"/>
  <c r="W2398" i="6" s="1"/>
  <c r="P2398" i="6"/>
  <c r="Q2397" i="6"/>
  <c r="O2399" i="6" l="1"/>
  <c r="V2399" i="6" s="1"/>
  <c r="W2399" i="6" s="1"/>
  <c r="P2399" i="6"/>
  <c r="Q2398" i="6"/>
  <c r="O2400" i="6" l="1"/>
  <c r="V2400" i="6" s="1"/>
  <c r="W2400" i="6" s="1"/>
  <c r="Q2399" i="6"/>
  <c r="P2400" i="6"/>
  <c r="O2401" i="6" l="1"/>
  <c r="V2401" i="6" s="1"/>
  <c r="W2401" i="6" s="1"/>
  <c r="P2401" i="6"/>
  <c r="Q2400" i="6"/>
  <c r="O2402" i="6" l="1"/>
  <c r="V2402" i="6" s="1"/>
  <c r="W2402" i="6" s="1"/>
  <c r="P2402" i="6"/>
  <c r="Q2401" i="6"/>
  <c r="O2403" i="6" l="1"/>
  <c r="V2403" i="6" s="1"/>
  <c r="W2403" i="6" s="1"/>
  <c r="P2403" i="6"/>
  <c r="Q2402" i="6"/>
  <c r="O2404" i="6" l="1"/>
  <c r="V2404" i="6" s="1"/>
  <c r="W2404" i="6" s="1"/>
  <c r="Q2403" i="6"/>
  <c r="P2404" i="6"/>
  <c r="O2405" i="6" l="1"/>
  <c r="V2405" i="6" s="1"/>
  <c r="W2405" i="6" s="1"/>
  <c r="P2405" i="6"/>
  <c r="Q2404" i="6"/>
  <c r="O2406" i="6" l="1"/>
  <c r="V2406" i="6" s="1"/>
  <c r="W2406" i="6" s="1"/>
  <c r="P2406" i="6"/>
  <c r="Q2405" i="6"/>
  <c r="O2407" i="6" l="1"/>
  <c r="V2407" i="6" s="1"/>
  <c r="W2407" i="6" s="1"/>
  <c r="P2407" i="6"/>
  <c r="Q2406" i="6"/>
  <c r="O2408" i="6" l="1"/>
  <c r="V2408" i="6" s="1"/>
  <c r="W2408" i="6" s="1"/>
  <c r="Q2407" i="6"/>
  <c r="P2408" i="6"/>
  <c r="O2409" i="6" l="1"/>
  <c r="V2409" i="6" s="1"/>
  <c r="W2409" i="6" s="1"/>
  <c r="P2409" i="6"/>
  <c r="Q2408" i="6"/>
  <c r="O2410" i="6" l="1"/>
  <c r="V2410" i="6" s="1"/>
  <c r="W2410" i="6" s="1"/>
  <c r="P2410" i="6"/>
  <c r="Q2409" i="6"/>
  <c r="O2411" i="6" l="1"/>
  <c r="V2411" i="6" s="1"/>
  <c r="W2411" i="6" s="1"/>
  <c r="P2411" i="6"/>
  <c r="Q2410" i="6"/>
  <c r="O2412" i="6" l="1"/>
  <c r="V2412" i="6" s="1"/>
  <c r="W2412" i="6" s="1"/>
  <c r="Q2411" i="6"/>
  <c r="P2412" i="6"/>
  <c r="O2413" i="6" l="1"/>
  <c r="V2413" i="6" s="1"/>
  <c r="W2413" i="6" s="1"/>
  <c r="P2413" i="6"/>
  <c r="Q2412" i="6"/>
  <c r="O2414" i="6" l="1"/>
  <c r="V2414" i="6" s="1"/>
  <c r="W2414" i="6" s="1"/>
  <c r="P2414" i="6"/>
  <c r="Q2413" i="6"/>
  <c r="O2415" i="6" l="1"/>
  <c r="V2415" i="6" s="1"/>
  <c r="W2415" i="6" s="1"/>
  <c r="P2415" i="6"/>
  <c r="Q2414" i="6"/>
  <c r="O2416" i="6" l="1"/>
  <c r="V2416" i="6" s="1"/>
  <c r="W2416" i="6" s="1"/>
  <c r="Q2415" i="6"/>
  <c r="P2416" i="6"/>
  <c r="O2417" i="6" l="1"/>
  <c r="V2417" i="6" s="1"/>
  <c r="W2417" i="6" s="1"/>
  <c r="P2417" i="6"/>
  <c r="Q2416" i="6"/>
  <c r="O2418" i="6" l="1"/>
  <c r="V2418" i="6" s="1"/>
  <c r="W2418" i="6" s="1"/>
  <c r="P2418" i="6"/>
  <c r="Q2417" i="6"/>
  <c r="O2419" i="6" l="1"/>
  <c r="V2419" i="6" s="1"/>
  <c r="W2419" i="6" s="1"/>
  <c r="P2419" i="6"/>
  <c r="Q2418" i="6"/>
  <c r="O2420" i="6" l="1"/>
  <c r="V2420" i="6" s="1"/>
  <c r="W2420" i="6" s="1"/>
  <c r="Q2419" i="6"/>
  <c r="P2420" i="6"/>
  <c r="O2421" i="6" l="1"/>
  <c r="V2421" i="6" s="1"/>
  <c r="W2421" i="6" s="1"/>
  <c r="P2421" i="6"/>
  <c r="Q2420" i="6"/>
  <c r="O2422" i="6" l="1"/>
  <c r="V2422" i="6" s="1"/>
  <c r="W2422" i="6" s="1"/>
  <c r="P2422" i="6"/>
  <c r="Q2421" i="6"/>
  <c r="O2423" i="6" l="1"/>
  <c r="V2423" i="6" s="1"/>
  <c r="W2423" i="6" s="1"/>
  <c r="P2423" i="6"/>
  <c r="Q2422" i="6"/>
  <c r="O2424" i="6" l="1"/>
  <c r="V2424" i="6" s="1"/>
  <c r="W2424" i="6" s="1"/>
  <c r="Q2423" i="6"/>
  <c r="P2424" i="6"/>
  <c r="O2425" i="6" l="1"/>
  <c r="V2425" i="6" s="1"/>
  <c r="W2425" i="6" s="1"/>
  <c r="P2425" i="6"/>
  <c r="Q2424" i="6"/>
  <c r="O2426" i="6" l="1"/>
  <c r="V2426" i="6" s="1"/>
  <c r="W2426" i="6" s="1"/>
  <c r="P2426" i="6"/>
  <c r="Q2425" i="6"/>
  <c r="O2427" i="6" l="1"/>
  <c r="V2427" i="6" s="1"/>
  <c r="W2427" i="6" s="1"/>
  <c r="P2427" i="6"/>
  <c r="Q2426" i="6"/>
  <c r="O2428" i="6" l="1"/>
  <c r="V2428" i="6" s="1"/>
  <c r="W2428" i="6" s="1"/>
  <c r="Q2427" i="6"/>
  <c r="P2428" i="6"/>
  <c r="O2429" i="6" l="1"/>
  <c r="V2429" i="6" s="1"/>
  <c r="W2429" i="6" s="1"/>
  <c r="P2429" i="6"/>
  <c r="Q2428" i="6"/>
  <c r="O2430" i="6" l="1"/>
  <c r="V2430" i="6" s="1"/>
  <c r="W2430" i="6" s="1"/>
  <c r="P2430" i="6"/>
  <c r="Q2429" i="6"/>
  <c r="O2431" i="6" l="1"/>
  <c r="V2431" i="6" s="1"/>
  <c r="W2431" i="6" s="1"/>
  <c r="P2431" i="6"/>
  <c r="Q2430" i="6"/>
  <c r="O2432" i="6" l="1"/>
  <c r="V2432" i="6" s="1"/>
  <c r="W2432" i="6" s="1"/>
  <c r="Q2431" i="6"/>
  <c r="P2432" i="6"/>
  <c r="O2433" i="6" l="1"/>
  <c r="V2433" i="6" s="1"/>
  <c r="W2433" i="6" s="1"/>
  <c r="P2433" i="6"/>
  <c r="Q2432" i="6"/>
  <c r="O2434" i="6" l="1"/>
  <c r="V2434" i="6" s="1"/>
  <c r="W2434" i="6" s="1"/>
  <c r="P2434" i="6"/>
  <c r="Q2433" i="6"/>
  <c r="O2435" i="6" l="1"/>
  <c r="V2435" i="6" s="1"/>
  <c r="W2435" i="6" s="1"/>
  <c r="P2435" i="6"/>
  <c r="Q2434" i="6"/>
  <c r="O2436" i="6" l="1"/>
  <c r="V2436" i="6" s="1"/>
  <c r="W2436" i="6" s="1"/>
  <c r="Q2435" i="6"/>
  <c r="P2436" i="6"/>
  <c r="O2437" i="6" l="1"/>
  <c r="V2437" i="6" s="1"/>
  <c r="W2437" i="6" s="1"/>
  <c r="P2437" i="6"/>
  <c r="Q2436" i="6"/>
  <c r="O2438" i="6" l="1"/>
  <c r="V2438" i="6" s="1"/>
  <c r="W2438" i="6" s="1"/>
  <c r="P2438" i="6"/>
  <c r="Q2437" i="6"/>
  <c r="O2439" i="6" l="1"/>
  <c r="V2439" i="6" s="1"/>
  <c r="W2439" i="6" s="1"/>
  <c r="P2439" i="6"/>
  <c r="Q2438" i="6"/>
  <c r="O2440" i="6" l="1"/>
  <c r="V2440" i="6" s="1"/>
  <c r="W2440" i="6" s="1"/>
  <c r="Q2439" i="6"/>
  <c r="P2440" i="6"/>
  <c r="O2441" i="6" l="1"/>
  <c r="V2441" i="6" s="1"/>
  <c r="W2441" i="6" s="1"/>
  <c r="P2441" i="6"/>
  <c r="Q2440" i="6"/>
  <c r="O2442" i="6" l="1"/>
  <c r="V2442" i="6" s="1"/>
  <c r="W2442" i="6" s="1"/>
  <c r="P2442" i="6"/>
  <c r="Q2441" i="6"/>
  <c r="O2443" i="6" l="1"/>
  <c r="V2443" i="6" s="1"/>
  <c r="W2443" i="6" s="1"/>
  <c r="P2443" i="6"/>
  <c r="Q2442" i="6"/>
  <c r="O2444" i="6" l="1"/>
  <c r="V2444" i="6" s="1"/>
  <c r="W2444" i="6" s="1"/>
  <c r="Q2443" i="6"/>
  <c r="P2444" i="6"/>
  <c r="O2445" i="6" l="1"/>
  <c r="V2445" i="6" s="1"/>
  <c r="W2445" i="6" s="1"/>
  <c r="P2445" i="6"/>
  <c r="Q2444" i="6"/>
  <c r="O2446" i="6" l="1"/>
  <c r="V2446" i="6" s="1"/>
  <c r="W2446" i="6" s="1"/>
  <c r="P2446" i="6"/>
  <c r="Q2445" i="6"/>
  <c r="O2447" i="6" l="1"/>
  <c r="V2447" i="6" s="1"/>
  <c r="W2447" i="6" s="1"/>
  <c r="P2447" i="6"/>
  <c r="Q2446" i="6"/>
  <c r="O2448" i="6" l="1"/>
  <c r="V2448" i="6" s="1"/>
  <c r="W2448" i="6" s="1"/>
  <c r="Q2447" i="6"/>
  <c r="P2448" i="6"/>
  <c r="O2449" i="6" l="1"/>
  <c r="V2449" i="6" s="1"/>
  <c r="W2449" i="6" s="1"/>
  <c r="P2449" i="6"/>
  <c r="Q2448" i="6"/>
  <c r="O2450" i="6" l="1"/>
  <c r="V2450" i="6" s="1"/>
  <c r="W2450" i="6" s="1"/>
  <c r="P2450" i="6"/>
  <c r="Q2449" i="6"/>
  <c r="O2451" i="6" l="1"/>
  <c r="V2451" i="6" s="1"/>
  <c r="W2451" i="6" s="1"/>
  <c r="P2451" i="6"/>
  <c r="Q2450" i="6"/>
  <c r="O2452" i="6" l="1"/>
  <c r="V2452" i="6" s="1"/>
  <c r="W2452" i="6" s="1"/>
  <c r="Q2451" i="6"/>
  <c r="P2452" i="6"/>
  <c r="O2453" i="6" l="1"/>
  <c r="V2453" i="6" s="1"/>
  <c r="W2453" i="6" s="1"/>
  <c r="P2453" i="6"/>
  <c r="Q2452" i="6"/>
  <c r="O2454" i="6" l="1"/>
  <c r="V2454" i="6" s="1"/>
  <c r="W2454" i="6" s="1"/>
  <c r="P2454" i="6"/>
  <c r="Q2453" i="6"/>
  <c r="O2455" i="6" l="1"/>
  <c r="V2455" i="6" s="1"/>
  <c r="W2455" i="6" s="1"/>
  <c r="P2455" i="6"/>
  <c r="Q2454" i="6"/>
  <c r="O2456" i="6" l="1"/>
  <c r="V2456" i="6" s="1"/>
  <c r="W2456" i="6" s="1"/>
  <c r="Q2455" i="6"/>
  <c r="P2456" i="6"/>
  <c r="O2457" i="6" l="1"/>
  <c r="V2457" i="6" s="1"/>
  <c r="W2457" i="6" s="1"/>
  <c r="P2457" i="6"/>
  <c r="Q2456" i="6"/>
  <c r="O2458" i="6" l="1"/>
  <c r="V2458" i="6" s="1"/>
  <c r="W2458" i="6" s="1"/>
  <c r="P2458" i="6"/>
  <c r="Q2457" i="6"/>
  <c r="O2459" i="6" l="1"/>
  <c r="V2459" i="6" s="1"/>
  <c r="W2459" i="6" s="1"/>
  <c r="P2459" i="6"/>
  <c r="Q2458" i="6"/>
  <c r="O2460" i="6" l="1"/>
  <c r="V2460" i="6" s="1"/>
  <c r="W2460" i="6" s="1"/>
  <c r="P2460" i="6"/>
  <c r="Q2459" i="6"/>
  <c r="O2461" i="6" l="1"/>
  <c r="V2461" i="6" s="1"/>
  <c r="W2461" i="6" s="1"/>
  <c r="P2461" i="6"/>
  <c r="Q2460" i="6"/>
  <c r="O2462" i="6" l="1"/>
  <c r="V2462" i="6" s="1"/>
  <c r="W2462" i="6" s="1"/>
  <c r="Q2461" i="6"/>
  <c r="P2462" i="6"/>
  <c r="O2463" i="6" l="1"/>
  <c r="V2463" i="6" s="1"/>
  <c r="W2463" i="6" s="1"/>
  <c r="P2463" i="6"/>
  <c r="Q2462" i="6"/>
  <c r="O2464" i="6" l="1"/>
  <c r="V2464" i="6" s="1"/>
  <c r="W2464" i="6" s="1"/>
  <c r="P2464" i="6"/>
  <c r="Q2463" i="6"/>
  <c r="O2465" i="6" l="1"/>
  <c r="V2465" i="6" s="1"/>
  <c r="W2465" i="6" s="1"/>
  <c r="Q2464" i="6"/>
  <c r="P2465" i="6"/>
  <c r="O2466" i="6" l="1"/>
  <c r="V2466" i="6" s="1"/>
  <c r="W2466" i="6" s="1"/>
  <c r="P2466" i="6"/>
  <c r="Q2465" i="6"/>
  <c r="O2467" i="6" l="1"/>
  <c r="V2467" i="6" s="1"/>
  <c r="W2467" i="6" s="1"/>
  <c r="Q2466" i="6"/>
  <c r="P2467" i="6"/>
  <c r="O2468" i="6" l="1"/>
  <c r="V2468" i="6" s="1"/>
  <c r="W2468" i="6" s="1"/>
  <c r="Q2467" i="6"/>
  <c r="P2468" i="6"/>
  <c r="O2469" i="6" l="1"/>
  <c r="V2469" i="6" s="1"/>
  <c r="W2469" i="6" s="1"/>
  <c r="Q2468" i="6"/>
  <c r="P2469" i="6"/>
  <c r="O2470" i="6" l="1"/>
  <c r="V2470" i="6" s="1"/>
  <c r="W2470" i="6" s="1"/>
  <c r="P2470" i="6"/>
  <c r="Q2469" i="6"/>
  <c r="O2471" i="6" l="1"/>
  <c r="V2471" i="6" s="1"/>
  <c r="W2471" i="6" s="1"/>
  <c r="Q2470" i="6"/>
  <c r="P2471" i="6"/>
  <c r="O2472" i="6" l="1"/>
  <c r="V2472" i="6" s="1"/>
  <c r="W2472" i="6" s="1"/>
  <c r="Q2471" i="6"/>
  <c r="P2472" i="6"/>
  <c r="O2473" i="6" l="1"/>
  <c r="V2473" i="6" s="1"/>
  <c r="W2473" i="6" s="1"/>
  <c r="Q2472" i="6"/>
  <c r="P2473" i="6"/>
  <c r="O2474" i="6" l="1"/>
  <c r="V2474" i="6" s="1"/>
  <c r="W2474" i="6" s="1"/>
  <c r="P2474" i="6"/>
  <c r="Q2473" i="6"/>
  <c r="O2475" i="6" l="1"/>
  <c r="V2475" i="6" s="1"/>
  <c r="W2475" i="6" s="1"/>
  <c r="Q2474" i="6"/>
  <c r="P2475" i="6"/>
  <c r="O2476" i="6" l="1"/>
  <c r="V2476" i="6" s="1"/>
  <c r="W2476" i="6" s="1"/>
  <c r="Q2475" i="6"/>
  <c r="P2476" i="6"/>
  <c r="O2477" i="6" l="1"/>
  <c r="V2477" i="6" s="1"/>
  <c r="W2477" i="6" s="1"/>
  <c r="P2477" i="6"/>
  <c r="Q2476" i="6"/>
  <c r="O2478" i="6" l="1"/>
  <c r="V2478" i="6" s="1"/>
  <c r="W2478" i="6" s="1"/>
  <c r="Q2477" i="6"/>
  <c r="P2478" i="6"/>
  <c r="O2479" i="6" l="1"/>
  <c r="V2479" i="6" s="1"/>
  <c r="W2479" i="6" s="1"/>
  <c r="P2479" i="6"/>
  <c r="Q2478" i="6"/>
  <c r="O2480" i="6" l="1"/>
  <c r="V2480" i="6" s="1"/>
  <c r="W2480" i="6" s="1"/>
  <c r="Q2479" i="6"/>
  <c r="P2480" i="6"/>
  <c r="O2481" i="6" l="1"/>
  <c r="V2481" i="6" s="1"/>
  <c r="W2481" i="6" s="1"/>
  <c r="P2481" i="6"/>
  <c r="Q2480" i="6"/>
  <c r="O2482" i="6" l="1"/>
  <c r="V2482" i="6" s="1"/>
  <c r="W2482" i="6" s="1"/>
  <c r="P2482" i="6"/>
  <c r="Q2481" i="6"/>
  <c r="O2483" i="6" l="1"/>
  <c r="V2483" i="6" s="1"/>
  <c r="W2483" i="6" s="1"/>
  <c r="P2483" i="6"/>
  <c r="Q2482" i="6"/>
  <c r="O2484" i="6" l="1"/>
  <c r="V2484" i="6" s="1"/>
  <c r="W2484" i="6" s="1"/>
  <c r="Q2483" i="6"/>
  <c r="P2484" i="6"/>
  <c r="O2485" i="6" l="1"/>
  <c r="V2485" i="6" s="1"/>
  <c r="W2485" i="6" s="1"/>
  <c r="P2485" i="6"/>
  <c r="Q2484" i="6"/>
  <c r="O2486" i="6" l="1"/>
  <c r="V2486" i="6" s="1"/>
  <c r="W2486" i="6" s="1"/>
  <c r="P2486" i="6"/>
  <c r="Q2485" i="6"/>
  <c r="O2487" i="6" l="1"/>
  <c r="V2487" i="6" s="1"/>
  <c r="W2487" i="6" s="1"/>
  <c r="P2487" i="6"/>
  <c r="Q2486" i="6"/>
  <c r="O2488" i="6" l="1"/>
  <c r="V2488" i="6" s="1"/>
  <c r="W2488" i="6" s="1"/>
  <c r="Q2487" i="6"/>
  <c r="P2488" i="6"/>
  <c r="O2489" i="6" l="1"/>
  <c r="V2489" i="6" s="1"/>
  <c r="W2489" i="6" s="1"/>
  <c r="P2489" i="6"/>
  <c r="Q2488" i="6"/>
  <c r="O2490" i="6" l="1"/>
  <c r="V2490" i="6" s="1"/>
  <c r="W2490" i="6" s="1"/>
  <c r="P2490" i="6"/>
  <c r="Q2489" i="6"/>
  <c r="O2491" i="6" l="1"/>
  <c r="V2491" i="6" s="1"/>
  <c r="W2491" i="6" s="1"/>
  <c r="P2491" i="6"/>
  <c r="Q2490" i="6"/>
  <c r="O2492" i="6" l="1"/>
  <c r="V2492" i="6" s="1"/>
  <c r="W2492" i="6" s="1"/>
  <c r="Q2491" i="6"/>
  <c r="P2492" i="6"/>
  <c r="O2493" i="6" l="1"/>
  <c r="V2493" i="6" s="1"/>
  <c r="W2493" i="6" s="1"/>
  <c r="P2493" i="6"/>
  <c r="Q2492" i="6"/>
  <c r="O2494" i="6" l="1"/>
  <c r="V2494" i="6" s="1"/>
  <c r="W2494" i="6" s="1"/>
  <c r="P2494" i="6"/>
  <c r="Q2493" i="6"/>
  <c r="O2495" i="6" l="1"/>
  <c r="V2495" i="6" s="1"/>
  <c r="W2495" i="6" s="1"/>
  <c r="P2495" i="6"/>
  <c r="Q2494" i="6"/>
  <c r="O2496" i="6" l="1"/>
  <c r="V2496" i="6" s="1"/>
  <c r="W2496" i="6" s="1"/>
  <c r="Q2495" i="6"/>
  <c r="P2496" i="6"/>
  <c r="O2497" i="6" l="1"/>
  <c r="V2497" i="6" s="1"/>
  <c r="W2497" i="6" s="1"/>
  <c r="P2497" i="6"/>
  <c r="Q2496" i="6"/>
  <c r="O2498" i="6" l="1"/>
  <c r="V2498" i="6" s="1"/>
  <c r="W2498" i="6" s="1"/>
  <c r="P2498" i="6"/>
  <c r="Q2497" i="6"/>
  <c r="O2499" i="6" l="1"/>
  <c r="V2499" i="6" s="1"/>
  <c r="W2499" i="6" s="1"/>
  <c r="P2499" i="6"/>
  <c r="Q2498" i="6"/>
  <c r="O2500" i="6" l="1"/>
  <c r="V2500" i="6" s="1"/>
  <c r="W2500" i="6" s="1"/>
  <c r="Q2499" i="6"/>
  <c r="P2500" i="6"/>
  <c r="O2501" i="6" l="1"/>
  <c r="V2501" i="6" s="1"/>
  <c r="W2501" i="6" s="1"/>
  <c r="P2501" i="6"/>
  <c r="Q2500" i="6"/>
  <c r="O2502" i="6" l="1"/>
  <c r="V2502" i="6" s="1"/>
  <c r="W2502" i="6" s="1"/>
  <c r="P2502" i="6"/>
  <c r="Q2501" i="6"/>
  <c r="O2503" i="6" l="1"/>
  <c r="V2503" i="6" s="1"/>
  <c r="W2503" i="6" s="1"/>
  <c r="P2503" i="6"/>
  <c r="Q2502" i="6"/>
  <c r="O2504" i="6" l="1"/>
  <c r="V2504" i="6" s="1"/>
  <c r="W2504" i="6" s="1"/>
  <c r="Q2503" i="6"/>
  <c r="P2504" i="6"/>
  <c r="O2505" i="6" l="1"/>
  <c r="V2505" i="6" s="1"/>
  <c r="W2505" i="6" s="1"/>
  <c r="Q2504" i="6"/>
  <c r="P2505" i="6"/>
  <c r="O2506" i="6" l="1"/>
  <c r="V2506" i="6" s="1"/>
  <c r="W2506" i="6" s="1"/>
  <c r="P2506" i="6"/>
  <c r="Q2505" i="6"/>
  <c r="O2507" i="6" l="1"/>
  <c r="V2507" i="6" s="1"/>
  <c r="W2507" i="6" s="1"/>
  <c r="P2507" i="6"/>
  <c r="Q2506" i="6"/>
  <c r="O2508" i="6" l="1"/>
  <c r="V2508" i="6" s="1"/>
  <c r="W2508" i="6" s="1"/>
  <c r="Q2507" i="6"/>
  <c r="P2508" i="6"/>
  <c r="O2509" i="6" l="1"/>
  <c r="V2509" i="6" s="1"/>
  <c r="W2509" i="6" s="1"/>
  <c r="Q2508" i="6"/>
  <c r="P2509" i="6"/>
  <c r="O2510" i="6" l="1"/>
  <c r="V2510" i="6" s="1"/>
  <c r="W2510" i="6" s="1"/>
  <c r="P2510" i="6"/>
  <c r="Q2509" i="6"/>
  <c r="O2511" i="6" l="1"/>
  <c r="V2511" i="6" s="1"/>
  <c r="W2511" i="6" s="1"/>
  <c r="P2511" i="6"/>
  <c r="Q2510" i="6"/>
  <c r="O2512" i="6" l="1"/>
  <c r="V2512" i="6" s="1"/>
  <c r="W2512" i="6" s="1"/>
  <c r="Q2511" i="6"/>
  <c r="P2512" i="6"/>
  <c r="O2513" i="6" l="1"/>
  <c r="V2513" i="6" s="1"/>
  <c r="W2513" i="6" s="1"/>
  <c r="Q2512" i="6"/>
  <c r="P2513" i="6"/>
  <c r="O2514" i="6" l="1"/>
  <c r="V2514" i="6" s="1"/>
  <c r="W2514" i="6" s="1"/>
  <c r="P2514" i="6"/>
  <c r="Q2513" i="6"/>
  <c r="O2515" i="6" l="1"/>
  <c r="V2515" i="6" s="1"/>
  <c r="W2515" i="6" s="1"/>
  <c r="P2515" i="6"/>
  <c r="Q2514" i="6"/>
  <c r="O2516" i="6" l="1"/>
  <c r="V2516" i="6" s="1"/>
  <c r="W2516" i="6" s="1"/>
  <c r="Q2515" i="6"/>
  <c r="P2516" i="6"/>
  <c r="O2517" i="6" l="1"/>
  <c r="V2517" i="6" s="1"/>
  <c r="W2517" i="6" s="1"/>
  <c r="Q2516" i="6"/>
  <c r="P2517" i="6"/>
  <c r="O2518" i="6" l="1"/>
  <c r="V2518" i="6" s="1"/>
  <c r="W2518" i="6" s="1"/>
  <c r="P2518" i="6"/>
  <c r="Q2517" i="6"/>
  <c r="O2519" i="6" l="1"/>
  <c r="V2519" i="6" s="1"/>
  <c r="W2519" i="6" s="1"/>
  <c r="P2519" i="6"/>
  <c r="Q2518" i="6"/>
  <c r="O2520" i="6" l="1"/>
  <c r="V2520" i="6" s="1"/>
  <c r="W2520" i="6" s="1"/>
  <c r="Q2519" i="6"/>
  <c r="P2520" i="6"/>
  <c r="O2521" i="6" l="1"/>
  <c r="V2521" i="6" s="1"/>
  <c r="W2521" i="6" s="1"/>
  <c r="Q2520" i="6"/>
  <c r="P2521" i="6"/>
  <c r="O2522" i="6" l="1"/>
  <c r="V2522" i="6" s="1"/>
  <c r="W2522" i="6" s="1"/>
  <c r="P2522" i="6"/>
  <c r="Q2521" i="6"/>
  <c r="O2523" i="6" l="1"/>
  <c r="V2523" i="6" s="1"/>
  <c r="W2523" i="6" s="1"/>
  <c r="P2523" i="6"/>
  <c r="Q2522" i="6"/>
  <c r="O2524" i="6" l="1"/>
  <c r="V2524" i="6" s="1"/>
  <c r="W2524" i="6" s="1"/>
  <c r="Q2523" i="6"/>
  <c r="P2524" i="6"/>
  <c r="O2525" i="6" l="1"/>
  <c r="V2525" i="6" s="1"/>
  <c r="W2525" i="6" s="1"/>
  <c r="Q2524" i="6"/>
  <c r="P2525" i="6"/>
  <c r="O2526" i="6" l="1"/>
  <c r="V2526" i="6" s="1"/>
  <c r="W2526" i="6" s="1"/>
  <c r="P2526" i="6"/>
  <c r="Q2525" i="6"/>
  <c r="O2527" i="6" l="1"/>
  <c r="V2527" i="6" s="1"/>
  <c r="W2527" i="6" s="1"/>
  <c r="P2527" i="6"/>
  <c r="Q2526" i="6"/>
  <c r="O2528" i="6" l="1"/>
  <c r="V2528" i="6" s="1"/>
  <c r="W2528" i="6" s="1"/>
  <c r="Q2527" i="6"/>
  <c r="P2528" i="6"/>
  <c r="O2529" i="6" l="1"/>
  <c r="V2529" i="6" s="1"/>
  <c r="W2529" i="6" s="1"/>
  <c r="Q2528" i="6"/>
  <c r="P2529" i="6"/>
  <c r="O2530" i="6" l="1"/>
  <c r="V2530" i="6" s="1"/>
  <c r="W2530" i="6" s="1"/>
  <c r="P2530" i="6"/>
  <c r="Q2529" i="6"/>
  <c r="O2531" i="6" l="1"/>
  <c r="V2531" i="6" s="1"/>
  <c r="W2531" i="6" s="1"/>
  <c r="P2531" i="6"/>
  <c r="Q2530" i="6"/>
  <c r="O2532" i="6" l="1"/>
  <c r="V2532" i="6" s="1"/>
  <c r="W2532" i="6" s="1"/>
  <c r="Q2531" i="6"/>
  <c r="P2532" i="6"/>
  <c r="O2533" i="6" l="1"/>
  <c r="V2533" i="6" s="1"/>
  <c r="W2533" i="6" s="1"/>
  <c r="Q2532" i="6"/>
  <c r="P2533" i="6"/>
  <c r="O2534" i="6" l="1"/>
  <c r="V2534" i="6" s="1"/>
  <c r="W2534" i="6" s="1"/>
  <c r="P2534" i="6"/>
  <c r="Q2533" i="6"/>
  <c r="O2535" i="6" l="1"/>
  <c r="V2535" i="6" s="1"/>
  <c r="W2535" i="6" s="1"/>
  <c r="P2535" i="6"/>
  <c r="Q2534" i="6"/>
  <c r="O2536" i="6" l="1"/>
  <c r="V2536" i="6" s="1"/>
  <c r="W2536" i="6" s="1"/>
  <c r="Q2535" i="6"/>
  <c r="P2536" i="6"/>
  <c r="O2537" i="6" l="1"/>
  <c r="V2537" i="6" s="1"/>
  <c r="W2537" i="6" s="1"/>
  <c r="Q2536" i="6"/>
  <c r="P2537" i="6"/>
  <c r="O2538" i="6" l="1"/>
  <c r="V2538" i="6" s="1"/>
  <c r="W2538" i="6" s="1"/>
  <c r="P2538" i="6"/>
  <c r="Q2537" i="6"/>
  <c r="O2539" i="6" l="1"/>
  <c r="V2539" i="6" s="1"/>
  <c r="W2539" i="6" s="1"/>
  <c r="P2539" i="6"/>
  <c r="Q2538" i="6"/>
  <c r="O2540" i="6" l="1"/>
  <c r="V2540" i="6" s="1"/>
  <c r="W2540" i="6" s="1"/>
  <c r="Q2539" i="6"/>
  <c r="P2540" i="6"/>
  <c r="O2541" i="6" l="1"/>
  <c r="V2541" i="6" s="1"/>
  <c r="W2541" i="6" s="1"/>
  <c r="Q2540" i="6"/>
  <c r="P2541" i="6"/>
  <c r="O2542" i="6" l="1"/>
  <c r="V2542" i="6" s="1"/>
  <c r="W2542" i="6" s="1"/>
  <c r="P2542" i="6"/>
  <c r="Q2541" i="6"/>
  <c r="O2543" i="6" l="1"/>
  <c r="V2543" i="6" s="1"/>
  <c r="W2543" i="6" s="1"/>
  <c r="P2543" i="6"/>
  <c r="Q2542" i="6"/>
  <c r="O2544" i="6" l="1"/>
  <c r="V2544" i="6" s="1"/>
  <c r="W2544" i="6" s="1"/>
  <c r="Q2543" i="6"/>
  <c r="P2544" i="6"/>
  <c r="O2545" i="6" l="1"/>
  <c r="V2545" i="6" s="1"/>
  <c r="W2545" i="6" s="1"/>
  <c r="Q2544" i="6"/>
  <c r="P2545" i="6"/>
  <c r="O2546" i="6" l="1"/>
  <c r="V2546" i="6" s="1"/>
  <c r="W2546" i="6" s="1"/>
  <c r="P2546" i="6"/>
  <c r="Q2545" i="6"/>
  <c r="O2547" i="6" l="1"/>
  <c r="V2547" i="6" s="1"/>
  <c r="W2547" i="6" s="1"/>
  <c r="P2547" i="6"/>
  <c r="Q2546" i="6"/>
  <c r="O2548" i="6" l="1"/>
  <c r="V2548" i="6" s="1"/>
  <c r="W2548" i="6" s="1"/>
  <c r="Q2547" i="6"/>
  <c r="P2548" i="6"/>
  <c r="O2549" i="6" l="1"/>
  <c r="V2549" i="6" s="1"/>
  <c r="W2549" i="6" s="1"/>
  <c r="Q2548" i="6"/>
  <c r="P2549" i="6"/>
  <c r="O2550" i="6" l="1"/>
  <c r="V2550" i="6" s="1"/>
  <c r="W2550" i="6" s="1"/>
  <c r="P2550" i="6"/>
  <c r="Q2549" i="6"/>
  <c r="O2551" i="6" l="1"/>
  <c r="V2551" i="6" s="1"/>
  <c r="W2551" i="6" s="1"/>
  <c r="P2551" i="6"/>
  <c r="Q2550" i="6"/>
  <c r="O2552" i="6" l="1"/>
  <c r="V2552" i="6" s="1"/>
  <c r="W2552" i="6" s="1"/>
  <c r="Q2551" i="6"/>
  <c r="P2552" i="6"/>
  <c r="O2553" i="6" l="1"/>
  <c r="V2553" i="6" s="1"/>
  <c r="W2553" i="6" s="1"/>
  <c r="Q2552" i="6"/>
  <c r="P2553" i="6"/>
  <c r="O2554" i="6" l="1"/>
  <c r="V2554" i="6" s="1"/>
  <c r="W2554" i="6" s="1"/>
  <c r="P2554" i="6"/>
  <c r="Q2553" i="6"/>
  <c r="O2555" i="6" l="1"/>
  <c r="V2555" i="6" s="1"/>
  <c r="W2555" i="6" s="1"/>
  <c r="P2555" i="6"/>
  <c r="Q2554" i="6"/>
  <c r="O2556" i="6" l="1"/>
  <c r="V2556" i="6" s="1"/>
  <c r="W2556" i="6" s="1"/>
  <c r="Q2555" i="6"/>
  <c r="P2556" i="6"/>
  <c r="O2557" i="6" l="1"/>
  <c r="V2557" i="6" s="1"/>
  <c r="W2557" i="6" s="1"/>
  <c r="Q2556" i="6"/>
  <c r="P2557" i="6"/>
  <c r="O2558" i="6" l="1"/>
  <c r="V2558" i="6" s="1"/>
  <c r="W2558" i="6" s="1"/>
  <c r="P2558" i="6"/>
  <c r="Q2557" i="6"/>
  <c r="O2559" i="6" l="1"/>
  <c r="V2559" i="6" s="1"/>
  <c r="W2559" i="6" s="1"/>
  <c r="P2559" i="6"/>
  <c r="Q2558" i="6"/>
  <c r="O2560" i="6" l="1"/>
  <c r="V2560" i="6" s="1"/>
  <c r="W2560" i="6" s="1"/>
  <c r="Q2559" i="6"/>
  <c r="P2560" i="6"/>
  <c r="O2561" i="6" l="1"/>
  <c r="V2561" i="6" s="1"/>
  <c r="W2561" i="6" s="1"/>
  <c r="Q2560" i="6"/>
  <c r="P2561" i="6"/>
  <c r="O2562" i="6" l="1"/>
  <c r="V2562" i="6" s="1"/>
  <c r="W2562" i="6" s="1"/>
  <c r="P2562" i="6"/>
  <c r="Q2561" i="6"/>
  <c r="O2563" i="6" l="1"/>
  <c r="V2563" i="6" s="1"/>
  <c r="W2563" i="6" s="1"/>
  <c r="P2563" i="6"/>
  <c r="Q2562" i="6"/>
  <c r="O2564" i="6" l="1"/>
  <c r="V2564" i="6" s="1"/>
  <c r="W2564" i="6" s="1"/>
  <c r="Q2563" i="6"/>
  <c r="P2564" i="6"/>
  <c r="O2565" i="6" l="1"/>
  <c r="V2565" i="6" s="1"/>
  <c r="W2565" i="6" s="1"/>
  <c r="Q2564" i="6"/>
  <c r="P2565" i="6"/>
  <c r="O2566" i="6" l="1"/>
  <c r="V2566" i="6" s="1"/>
  <c r="W2566" i="6" s="1"/>
  <c r="P2566" i="6"/>
  <c r="Q2565" i="6"/>
  <c r="O2567" i="6" l="1"/>
  <c r="V2567" i="6" s="1"/>
  <c r="W2567" i="6" s="1"/>
  <c r="P2567" i="6"/>
  <c r="Q2566" i="6"/>
  <c r="O2568" i="6" l="1"/>
  <c r="V2568" i="6" s="1"/>
  <c r="W2568" i="6" s="1"/>
  <c r="Q2567" i="6"/>
  <c r="P2568" i="6"/>
  <c r="O2569" i="6" l="1"/>
  <c r="V2569" i="6" s="1"/>
  <c r="W2569" i="6" s="1"/>
  <c r="Q2568" i="6"/>
  <c r="P2569" i="6"/>
  <c r="O2570" i="6" l="1"/>
  <c r="V2570" i="6" s="1"/>
  <c r="W2570" i="6" s="1"/>
  <c r="P2570" i="6"/>
  <c r="Q2569" i="6"/>
  <c r="O2571" i="6" l="1"/>
  <c r="V2571" i="6" s="1"/>
  <c r="W2571" i="6" s="1"/>
  <c r="P2571" i="6"/>
  <c r="Q2570" i="6"/>
  <c r="O2572" i="6" l="1"/>
  <c r="V2572" i="6" s="1"/>
  <c r="W2572" i="6" s="1"/>
  <c r="Q2571" i="6"/>
  <c r="P2572" i="6"/>
  <c r="O2573" i="6" l="1"/>
  <c r="V2573" i="6" s="1"/>
  <c r="W2573" i="6" s="1"/>
  <c r="Q2572" i="6"/>
  <c r="P2573" i="6"/>
  <c r="O2574" i="6" l="1"/>
  <c r="V2574" i="6" s="1"/>
  <c r="W2574" i="6" s="1"/>
  <c r="P2574" i="6"/>
  <c r="Q2573" i="6"/>
  <c r="O2575" i="6" l="1"/>
  <c r="V2575" i="6" s="1"/>
  <c r="W2575" i="6" s="1"/>
  <c r="P2575" i="6"/>
  <c r="Q2574" i="6"/>
  <c r="O2576" i="6" l="1"/>
  <c r="V2576" i="6" s="1"/>
  <c r="W2576" i="6" s="1"/>
  <c r="Q2575" i="6"/>
  <c r="P2576" i="6"/>
  <c r="O2577" i="6" l="1"/>
  <c r="V2577" i="6" s="1"/>
  <c r="W2577" i="6" s="1"/>
  <c r="Q2576" i="6"/>
  <c r="P2577" i="6"/>
  <c r="O2578" i="6" l="1"/>
  <c r="V2578" i="6" s="1"/>
  <c r="W2578" i="6" s="1"/>
  <c r="P2578" i="6"/>
  <c r="Q2577" i="6"/>
  <c r="O2579" i="6" l="1"/>
  <c r="V2579" i="6" s="1"/>
  <c r="W2579" i="6" s="1"/>
  <c r="P2579" i="6"/>
  <c r="Q2578" i="6"/>
  <c r="O2580" i="6" l="1"/>
  <c r="V2580" i="6" s="1"/>
  <c r="W2580" i="6" s="1"/>
  <c r="Q2579" i="6"/>
  <c r="P2580" i="6"/>
  <c r="O2581" i="6" l="1"/>
  <c r="V2581" i="6" s="1"/>
  <c r="W2581" i="6" s="1"/>
  <c r="Q2580" i="6"/>
  <c r="P2581" i="6"/>
  <c r="O2582" i="6" l="1"/>
  <c r="V2582" i="6" s="1"/>
  <c r="W2582" i="6" s="1"/>
  <c r="P2582" i="6"/>
  <c r="Q2581" i="6"/>
  <c r="O2583" i="6" l="1"/>
  <c r="V2583" i="6" s="1"/>
  <c r="W2583" i="6" s="1"/>
  <c r="P2583" i="6"/>
  <c r="Q2582" i="6"/>
  <c r="O2584" i="6" l="1"/>
  <c r="V2584" i="6" s="1"/>
  <c r="W2584" i="6" s="1"/>
  <c r="Q2583" i="6"/>
  <c r="P2584" i="6"/>
  <c r="O2585" i="6" l="1"/>
  <c r="V2585" i="6" s="1"/>
  <c r="W2585" i="6" s="1"/>
  <c r="Q2584" i="6"/>
  <c r="P2585" i="6"/>
  <c r="O2586" i="6" l="1"/>
  <c r="V2586" i="6" s="1"/>
  <c r="W2586" i="6" s="1"/>
  <c r="P2586" i="6"/>
  <c r="Q2585" i="6"/>
  <c r="O2587" i="6" l="1"/>
  <c r="V2587" i="6" s="1"/>
  <c r="W2587" i="6" s="1"/>
  <c r="P2587" i="6"/>
  <c r="Q2586" i="6"/>
  <c r="O2588" i="6" l="1"/>
  <c r="V2588" i="6" s="1"/>
  <c r="W2588" i="6" s="1"/>
  <c r="Q2587" i="6"/>
  <c r="P2588" i="6"/>
  <c r="O2589" i="6" l="1"/>
  <c r="V2589" i="6" s="1"/>
  <c r="W2589" i="6" s="1"/>
  <c r="Q2588" i="6"/>
  <c r="P2589" i="6"/>
  <c r="O2590" i="6" l="1"/>
  <c r="V2590" i="6" s="1"/>
  <c r="W2590" i="6" s="1"/>
  <c r="P2590" i="6"/>
  <c r="Q2589" i="6"/>
  <c r="O2591" i="6" l="1"/>
  <c r="V2591" i="6" s="1"/>
  <c r="W2591" i="6" s="1"/>
  <c r="P2591" i="6"/>
  <c r="Q2590" i="6"/>
  <c r="O2592" i="6" l="1"/>
  <c r="V2592" i="6" s="1"/>
  <c r="W2592" i="6" s="1"/>
  <c r="Q2591" i="6"/>
  <c r="P2592" i="6"/>
  <c r="O2593" i="6" l="1"/>
  <c r="V2593" i="6" s="1"/>
  <c r="W2593" i="6" s="1"/>
  <c r="Q2592" i="6"/>
  <c r="P2593" i="6"/>
  <c r="O2594" i="6" l="1"/>
  <c r="V2594" i="6" s="1"/>
  <c r="W2594" i="6" s="1"/>
  <c r="P2594" i="6"/>
  <c r="Q2593" i="6"/>
  <c r="O2595" i="6" l="1"/>
  <c r="V2595" i="6" s="1"/>
  <c r="W2595" i="6" s="1"/>
  <c r="P2595" i="6"/>
  <c r="Q2594" i="6"/>
  <c r="O2596" i="6" l="1"/>
  <c r="V2596" i="6" s="1"/>
  <c r="W2596" i="6" s="1"/>
  <c r="Q2595" i="6"/>
  <c r="P2596" i="6"/>
  <c r="O2597" i="6" l="1"/>
  <c r="V2597" i="6" s="1"/>
  <c r="W2597" i="6" s="1"/>
  <c r="Q2596" i="6"/>
  <c r="P2597" i="6"/>
  <c r="O2598" i="6" l="1"/>
  <c r="V2598" i="6" s="1"/>
  <c r="W2598" i="6" s="1"/>
  <c r="P2598" i="6"/>
  <c r="Q2597" i="6"/>
  <c r="O2599" i="6" l="1"/>
  <c r="V2599" i="6" s="1"/>
  <c r="W2599" i="6" s="1"/>
  <c r="P2599" i="6"/>
  <c r="Q2598" i="6"/>
  <c r="O2600" i="6" l="1"/>
  <c r="V2600" i="6" s="1"/>
  <c r="W2600" i="6" s="1"/>
  <c r="Q2599" i="6"/>
  <c r="P2600" i="6"/>
  <c r="O2601" i="6" l="1"/>
  <c r="V2601" i="6" s="1"/>
  <c r="W2601" i="6" s="1"/>
  <c r="Q2600" i="6"/>
  <c r="P2601" i="6"/>
  <c r="O2602" i="6" l="1"/>
  <c r="V2602" i="6" s="1"/>
  <c r="W2602" i="6" s="1"/>
  <c r="P2602" i="6"/>
  <c r="Q2601" i="6"/>
  <c r="O2603" i="6" l="1"/>
  <c r="V2603" i="6" s="1"/>
  <c r="W2603" i="6" s="1"/>
  <c r="P2603" i="6"/>
  <c r="Q2602" i="6"/>
  <c r="O2604" i="6" l="1"/>
  <c r="V2604" i="6" s="1"/>
  <c r="W2604" i="6" s="1"/>
  <c r="Q2603" i="6"/>
  <c r="P2604" i="6"/>
  <c r="O2605" i="6" l="1"/>
  <c r="V2605" i="6" s="1"/>
  <c r="W2605" i="6" s="1"/>
  <c r="Q2604" i="6"/>
  <c r="P2605" i="6"/>
  <c r="O2606" i="6" l="1"/>
  <c r="V2606" i="6" s="1"/>
  <c r="W2606" i="6" s="1"/>
  <c r="P2606" i="6"/>
  <c r="Q2605" i="6"/>
  <c r="O2607" i="6" l="1"/>
  <c r="V2607" i="6" s="1"/>
  <c r="W2607" i="6" s="1"/>
  <c r="P2607" i="6"/>
  <c r="Q2606" i="6"/>
  <c r="O2608" i="6" l="1"/>
  <c r="V2608" i="6" s="1"/>
  <c r="W2608" i="6" s="1"/>
  <c r="Q2607" i="6"/>
  <c r="P2608" i="6"/>
  <c r="O2609" i="6" l="1"/>
  <c r="V2609" i="6" s="1"/>
  <c r="W2609" i="6" s="1"/>
  <c r="Q2608" i="6"/>
  <c r="P2609" i="6"/>
  <c r="O2610" i="6" l="1"/>
  <c r="V2610" i="6" s="1"/>
  <c r="W2610" i="6" s="1"/>
  <c r="Q2609" i="6"/>
  <c r="P2610" i="6"/>
  <c r="O2611" i="6" l="1"/>
  <c r="V2611" i="6" s="1"/>
  <c r="W2611" i="6" s="1"/>
  <c r="P2611" i="6"/>
  <c r="Q2610" i="6"/>
  <c r="O2612" i="6" l="1"/>
  <c r="V2612" i="6" s="1"/>
  <c r="W2612" i="6" s="1"/>
  <c r="P2612" i="6"/>
  <c r="Q2611" i="6"/>
  <c r="O2613" i="6" l="1"/>
  <c r="V2613" i="6" s="1"/>
  <c r="W2613" i="6" s="1"/>
  <c r="Q2612" i="6"/>
  <c r="P2613" i="6"/>
  <c r="O2614" i="6" l="1"/>
  <c r="V2614" i="6" s="1"/>
  <c r="W2614" i="6" s="1"/>
  <c r="Q2613" i="6"/>
  <c r="P2614" i="6"/>
  <c r="O2615" i="6" l="1"/>
  <c r="V2615" i="6" s="1"/>
  <c r="W2615" i="6" s="1"/>
  <c r="P2615" i="6"/>
  <c r="Q2614" i="6"/>
  <c r="O2616" i="6" l="1"/>
  <c r="V2616" i="6" s="1"/>
  <c r="W2616" i="6" s="1"/>
  <c r="P2616" i="6"/>
  <c r="Q2615" i="6"/>
  <c r="O2617" i="6" l="1"/>
  <c r="V2617" i="6" s="1"/>
  <c r="W2617" i="6" s="1"/>
  <c r="Q2616" i="6"/>
  <c r="P2617" i="6"/>
  <c r="O2618" i="6" l="1"/>
  <c r="V2618" i="6" s="1"/>
  <c r="W2618" i="6" s="1"/>
  <c r="Q2617" i="6"/>
  <c r="P2618" i="6"/>
  <c r="O2619" i="6" l="1"/>
  <c r="V2619" i="6" s="1"/>
  <c r="W2619" i="6" s="1"/>
  <c r="P2619" i="6"/>
  <c r="Q2618" i="6"/>
  <c r="O2620" i="6" l="1"/>
  <c r="V2620" i="6" s="1"/>
  <c r="W2620" i="6" s="1"/>
  <c r="P2620" i="6"/>
  <c r="Q2619" i="6"/>
  <c r="O2621" i="6" l="1"/>
  <c r="V2621" i="6" s="1"/>
  <c r="W2621" i="6" s="1"/>
  <c r="Q2620" i="6"/>
  <c r="P2621" i="6"/>
  <c r="O2622" i="6" l="1"/>
  <c r="V2622" i="6" s="1"/>
  <c r="W2622" i="6" s="1"/>
  <c r="Q2621" i="6"/>
  <c r="P2622" i="6"/>
  <c r="O2623" i="6" l="1"/>
  <c r="V2623" i="6" s="1"/>
  <c r="W2623" i="6" s="1"/>
  <c r="P2623" i="6"/>
  <c r="Q2622" i="6"/>
  <c r="O2624" i="6" l="1"/>
  <c r="V2624" i="6" s="1"/>
  <c r="W2624" i="6" s="1"/>
  <c r="P2624" i="6"/>
  <c r="Q2623" i="6"/>
  <c r="O2625" i="6" l="1"/>
  <c r="V2625" i="6" s="1"/>
  <c r="W2625" i="6" s="1"/>
  <c r="Q2624" i="6"/>
  <c r="P2625" i="6"/>
  <c r="O2626" i="6" l="1"/>
  <c r="V2626" i="6" s="1"/>
  <c r="W2626" i="6" s="1"/>
  <c r="Q2625" i="6"/>
  <c r="P2626" i="6"/>
  <c r="O2627" i="6" l="1"/>
  <c r="V2627" i="6" s="1"/>
  <c r="W2627" i="6" s="1"/>
  <c r="P2627" i="6"/>
  <c r="Q2626" i="6"/>
  <c r="O2628" i="6" l="1"/>
  <c r="V2628" i="6" s="1"/>
  <c r="W2628" i="6" s="1"/>
  <c r="P2628" i="6"/>
  <c r="Q2627" i="6"/>
  <c r="O2629" i="6" l="1"/>
  <c r="V2629" i="6" s="1"/>
  <c r="W2629" i="6" s="1"/>
  <c r="Q2628" i="6"/>
  <c r="P2629" i="6"/>
  <c r="O2630" i="6" l="1"/>
  <c r="V2630" i="6" s="1"/>
  <c r="W2630" i="6" s="1"/>
  <c r="Q2629" i="6"/>
  <c r="P2630" i="6"/>
  <c r="O2631" i="6" l="1"/>
  <c r="V2631" i="6" s="1"/>
  <c r="W2631" i="6" s="1"/>
  <c r="P2631" i="6"/>
  <c r="Q2630" i="6"/>
  <c r="O2632" i="6" l="1"/>
  <c r="V2632" i="6" s="1"/>
  <c r="W2632" i="6" s="1"/>
  <c r="P2632" i="6"/>
  <c r="Q2631" i="6"/>
  <c r="O2633" i="6" l="1"/>
  <c r="V2633" i="6" s="1"/>
  <c r="W2633" i="6" s="1"/>
  <c r="Q2632" i="6"/>
  <c r="P2633" i="6"/>
  <c r="O2634" i="6" l="1"/>
  <c r="V2634" i="6" s="1"/>
  <c r="W2634" i="6" s="1"/>
  <c r="Q2633" i="6"/>
  <c r="P2634" i="6"/>
  <c r="O2635" i="6" l="1"/>
  <c r="V2635" i="6" s="1"/>
  <c r="W2635" i="6" s="1"/>
  <c r="P2635" i="6"/>
  <c r="Q2634" i="6"/>
  <c r="O2636" i="6" l="1"/>
  <c r="V2636" i="6" s="1"/>
  <c r="W2636" i="6" s="1"/>
  <c r="P2636" i="6"/>
  <c r="Q2635" i="6"/>
  <c r="O2637" i="6" l="1"/>
  <c r="V2637" i="6" s="1"/>
  <c r="W2637" i="6" s="1"/>
  <c r="Q2636" i="6"/>
  <c r="P2637" i="6"/>
  <c r="O2638" i="6" l="1"/>
  <c r="V2638" i="6" s="1"/>
  <c r="W2638" i="6" s="1"/>
  <c r="Q2637" i="6"/>
  <c r="P2638" i="6"/>
  <c r="O2639" i="6" l="1"/>
  <c r="V2639" i="6" s="1"/>
  <c r="W2639" i="6" s="1"/>
  <c r="P2639" i="6"/>
  <c r="Q2638" i="6"/>
  <c r="O2640" i="6" l="1"/>
  <c r="V2640" i="6" s="1"/>
  <c r="W2640" i="6" s="1"/>
  <c r="P2640" i="6"/>
  <c r="Q2639" i="6"/>
  <c r="O2641" i="6" l="1"/>
  <c r="V2641" i="6" s="1"/>
  <c r="W2641" i="6" s="1"/>
  <c r="Q2640" i="6"/>
  <c r="P2641" i="6"/>
  <c r="O2642" i="6" l="1"/>
  <c r="V2642" i="6" s="1"/>
  <c r="W2642" i="6" s="1"/>
  <c r="Q2641" i="6"/>
  <c r="P2642" i="6"/>
  <c r="O2643" i="6" l="1"/>
  <c r="V2643" i="6" s="1"/>
  <c r="W2643" i="6" s="1"/>
  <c r="P2643" i="6"/>
  <c r="Q2642" i="6"/>
  <c r="O2644" i="6" l="1"/>
  <c r="V2644" i="6" s="1"/>
  <c r="W2644" i="6" s="1"/>
  <c r="P2644" i="6"/>
  <c r="Q2643" i="6"/>
  <c r="O2645" i="6" l="1"/>
  <c r="V2645" i="6" s="1"/>
  <c r="W2645" i="6" s="1"/>
  <c r="Q2644" i="6"/>
  <c r="P2645" i="6"/>
  <c r="O2646" i="6" l="1"/>
  <c r="V2646" i="6" s="1"/>
  <c r="W2646" i="6" s="1"/>
  <c r="Q2645" i="6"/>
  <c r="P2646" i="6"/>
  <c r="O2647" i="6" l="1"/>
  <c r="V2647" i="6" s="1"/>
  <c r="W2647" i="6" s="1"/>
  <c r="P2647" i="6"/>
  <c r="Q2646" i="6"/>
  <c r="O2648" i="6" l="1"/>
  <c r="V2648" i="6" s="1"/>
  <c r="W2648" i="6" s="1"/>
  <c r="P2648" i="6"/>
  <c r="Q2647" i="6"/>
  <c r="O2649" i="6" l="1"/>
  <c r="V2649" i="6" s="1"/>
  <c r="W2649" i="6" s="1"/>
  <c r="Q2648" i="6"/>
  <c r="P2649" i="6"/>
  <c r="O2650" i="6" l="1"/>
  <c r="V2650" i="6" s="1"/>
  <c r="W2650" i="6" s="1"/>
  <c r="Q2649" i="6"/>
  <c r="P2650" i="6"/>
  <c r="O2651" i="6" l="1"/>
  <c r="V2651" i="6" s="1"/>
  <c r="W2651" i="6" s="1"/>
  <c r="P2651" i="6"/>
  <c r="Q2650" i="6"/>
  <c r="O2652" i="6" l="1"/>
  <c r="V2652" i="6" s="1"/>
  <c r="W2652" i="6" s="1"/>
  <c r="P2652" i="6"/>
  <c r="Q2651" i="6"/>
  <c r="O2653" i="6" l="1"/>
  <c r="V2653" i="6" s="1"/>
  <c r="W2653" i="6" s="1"/>
  <c r="Q2652" i="6"/>
  <c r="P2653" i="6"/>
  <c r="O2654" i="6" l="1"/>
  <c r="V2654" i="6" s="1"/>
  <c r="W2654" i="6" s="1"/>
  <c r="Q2653" i="6"/>
  <c r="P2654" i="6"/>
  <c r="O2655" i="6" l="1"/>
  <c r="V2655" i="6" s="1"/>
  <c r="W2655" i="6" s="1"/>
  <c r="P2655" i="6"/>
  <c r="Q2654" i="6"/>
  <c r="O2656" i="6" l="1"/>
  <c r="V2656" i="6" s="1"/>
  <c r="W2656" i="6" s="1"/>
  <c r="P2656" i="6"/>
  <c r="Q2655" i="6"/>
  <c r="O2657" i="6" l="1"/>
  <c r="V2657" i="6" s="1"/>
  <c r="W2657" i="6" s="1"/>
  <c r="Q2656" i="6"/>
  <c r="P2657" i="6"/>
  <c r="O2658" i="6" l="1"/>
  <c r="V2658" i="6" s="1"/>
  <c r="W2658" i="6" s="1"/>
  <c r="Q2657" i="6"/>
  <c r="P2658" i="6"/>
  <c r="O2659" i="6" l="1"/>
  <c r="V2659" i="6" s="1"/>
  <c r="W2659" i="6" s="1"/>
  <c r="P2659" i="6"/>
  <c r="Q2658" i="6"/>
  <c r="O2660" i="6" l="1"/>
  <c r="V2660" i="6" s="1"/>
  <c r="W2660" i="6" s="1"/>
  <c r="P29" i="34" s="1"/>
  <c r="P2660" i="6"/>
  <c r="Q2659" i="6"/>
  <c r="O2661" i="6" l="1"/>
  <c r="V2661" i="6" s="1"/>
  <c r="W2661" i="6" s="1"/>
  <c r="Q2660" i="6"/>
  <c r="P2661" i="6"/>
  <c r="O2662" i="6" l="1"/>
  <c r="V2662" i="6" s="1"/>
  <c r="W2662" i="6" s="1"/>
  <c r="Q2661" i="6"/>
  <c r="P2662" i="6"/>
  <c r="O2663" i="6" l="1"/>
  <c r="V2663" i="6" s="1"/>
  <c r="W2663" i="6" s="1"/>
  <c r="P2663" i="6"/>
  <c r="Q2662" i="6"/>
  <c r="O2664" i="6" l="1"/>
  <c r="V2664" i="6" s="1"/>
  <c r="W2664" i="6" s="1"/>
  <c r="P2664" i="6"/>
  <c r="Q2663" i="6"/>
  <c r="O2665" i="6" l="1"/>
  <c r="V2665" i="6" s="1"/>
  <c r="W2665" i="6" s="1"/>
  <c r="Q2664" i="6"/>
  <c r="P2665" i="6"/>
  <c r="O2666" i="6" l="1"/>
  <c r="V2666" i="6" s="1"/>
  <c r="W2666" i="6" s="1"/>
  <c r="Q2665" i="6"/>
  <c r="P2666" i="6"/>
  <c r="O2667" i="6" l="1"/>
  <c r="V2667" i="6" s="1"/>
  <c r="W2667" i="6" s="1"/>
  <c r="P2667" i="6"/>
  <c r="Q2666" i="6"/>
  <c r="O2668" i="6" l="1"/>
  <c r="V2668" i="6" s="1"/>
  <c r="W2668" i="6" s="1"/>
  <c r="P2668" i="6"/>
  <c r="Q2667" i="6"/>
  <c r="O2669" i="6" l="1"/>
  <c r="V2669" i="6" s="1"/>
  <c r="W2669" i="6" s="1"/>
  <c r="Q2668" i="6"/>
  <c r="P2669" i="6"/>
  <c r="O2670" i="6" l="1"/>
  <c r="V2670" i="6" s="1"/>
  <c r="W2670" i="6" s="1"/>
  <c r="Q2669" i="6"/>
  <c r="P2670" i="6"/>
  <c r="O2671" i="6" l="1"/>
  <c r="V2671" i="6" s="1"/>
  <c r="W2671" i="6" s="1"/>
  <c r="P2671" i="6"/>
  <c r="Q2670" i="6"/>
  <c r="O2672" i="6" l="1"/>
  <c r="V2672" i="6" s="1"/>
  <c r="W2672" i="6" s="1"/>
  <c r="P2672" i="6"/>
  <c r="Q2671" i="6"/>
  <c r="O2673" i="6" l="1"/>
  <c r="V2673" i="6" s="1"/>
  <c r="W2673" i="6" s="1"/>
  <c r="Q2672" i="6"/>
  <c r="P2673" i="6"/>
  <c r="O2674" i="6" l="1"/>
  <c r="V2674" i="6" s="1"/>
  <c r="W2674" i="6" s="1"/>
  <c r="Q2673" i="6"/>
  <c r="P2674" i="6"/>
  <c r="O2675" i="6" l="1"/>
  <c r="V2675" i="6" s="1"/>
  <c r="W2675" i="6" s="1"/>
  <c r="P2675" i="6"/>
  <c r="Q2674" i="6"/>
  <c r="O2676" i="6" l="1"/>
  <c r="V2676" i="6" s="1"/>
  <c r="W2676" i="6" s="1"/>
  <c r="P2676" i="6"/>
  <c r="Q2675" i="6"/>
  <c r="O2677" i="6" l="1"/>
  <c r="V2677" i="6" s="1"/>
  <c r="W2677" i="6" s="1"/>
  <c r="Q2676" i="6"/>
  <c r="P2677" i="6"/>
  <c r="O2678" i="6" l="1"/>
  <c r="V2678" i="6" s="1"/>
  <c r="W2678" i="6" s="1"/>
  <c r="Q2677" i="6"/>
  <c r="P2678" i="6"/>
  <c r="O2679" i="6" l="1"/>
  <c r="V2679" i="6" s="1"/>
  <c r="W2679" i="6" s="1"/>
  <c r="P2679" i="6"/>
  <c r="Q2678" i="6"/>
  <c r="O2680" i="6" l="1"/>
  <c r="V2680" i="6" s="1"/>
  <c r="W2680" i="6" s="1"/>
  <c r="P2680" i="6"/>
  <c r="Q2679" i="6"/>
  <c r="O2681" i="6" l="1"/>
  <c r="V2681" i="6" s="1"/>
  <c r="W2681" i="6" s="1"/>
  <c r="Q2680" i="6"/>
  <c r="P2681" i="6"/>
  <c r="O2682" i="6" l="1"/>
  <c r="V2682" i="6" s="1"/>
  <c r="W2682" i="6" s="1"/>
  <c r="Q2681" i="6"/>
  <c r="P2682" i="6"/>
  <c r="O2683" i="6" l="1"/>
  <c r="V2683" i="6" s="1"/>
  <c r="W2683" i="6" s="1"/>
  <c r="P2683" i="6"/>
  <c r="Q2682" i="6"/>
  <c r="O2684" i="6" l="1"/>
  <c r="V2684" i="6" s="1"/>
  <c r="W2684" i="6" s="1"/>
  <c r="P2684" i="6"/>
  <c r="Q2683" i="6"/>
  <c r="O2685" i="6" l="1"/>
  <c r="V2685" i="6" s="1"/>
  <c r="W2685" i="6" s="1"/>
  <c r="Q2684" i="6"/>
  <c r="P2685" i="6"/>
  <c r="O2686" i="6" l="1"/>
  <c r="V2686" i="6" s="1"/>
  <c r="W2686" i="6" s="1"/>
  <c r="Q2685" i="6"/>
  <c r="P2686" i="6"/>
  <c r="O2687" i="6" l="1"/>
  <c r="V2687" i="6" s="1"/>
  <c r="W2687" i="6" s="1"/>
  <c r="P2687" i="6"/>
  <c r="Q2686" i="6"/>
  <c r="O2688" i="6" l="1"/>
  <c r="V2688" i="6" s="1"/>
  <c r="W2688" i="6" s="1"/>
  <c r="P2688" i="6"/>
  <c r="Q2687" i="6"/>
  <c r="O2689" i="6" l="1"/>
  <c r="V2689" i="6" s="1"/>
  <c r="W2689" i="6" s="1"/>
  <c r="Q2688" i="6"/>
  <c r="P2689" i="6"/>
  <c r="O2690" i="6" l="1"/>
  <c r="V2690" i="6" s="1"/>
  <c r="W2690" i="6" s="1"/>
  <c r="Q2689" i="6"/>
  <c r="P2690" i="6"/>
  <c r="O2691" i="6" l="1"/>
  <c r="V2691" i="6" s="1"/>
  <c r="W2691" i="6" s="1"/>
  <c r="P2691" i="6"/>
  <c r="Q2690" i="6"/>
  <c r="O2692" i="6" l="1"/>
  <c r="V2692" i="6" s="1"/>
  <c r="W2692" i="6" s="1"/>
  <c r="P2692" i="6"/>
  <c r="Q2691" i="6"/>
  <c r="P18" i="32" l="1"/>
  <c r="O2693" i="6"/>
  <c r="V2693" i="6" s="1"/>
  <c r="W2693" i="6" s="1"/>
  <c r="Q2692" i="6"/>
  <c r="P2693" i="6"/>
  <c r="O2694" i="6" l="1"/>
  <c r="V2694" i="6" s="1"/>
  <c r="W2694" i="6" s="1"/>
  <c r="Q2693" i="6"/>
  <c r="P2694" i="6"/>
  <c r="O2695" i="6" l="1"/>
  <c r="V2695" i="6" s="1"/>
  <c r="W2695" i="6" s="1"/>
  <c r="P2695" i="6"/>
  <c r="Q2694" i="6"/>
  <c r="O2696" i="6" l="1"/>
  <c r="V2696" i="6" s="1"/>
  <c r="W2696" i="6" s="1"/>
  <c r="P2696" i="6"/>
  <c r="Q2695" i="6"/>
  <c r="O2697" i="6" l="1"/>
  <c r="V2697" i="6" s="1"/>
  <c r="W2697" i="6" s="1"/>
  <c r="Q2696" i="6"/>
  <c r="P2697" i="6"/>
  <c r="O2698" i="6" l="1"/>
  <c r="V2698" i="6" s="1"/>
  <c r="W2698" i="6" s="1"/>
  <c r="Q2697" i="6"/>
  <c r="P2698" i="6"/>
  <c r="O2699" i="6" l="1"/>
  <c r="V2699" i="6" s="1"/>
  <c r="W2699" i="6" s="1"/>
  <c r="P2699" i="6"/>
  <c r="Q2698" i="6"/>
  <c r="O2700" i="6" l="1"/>
  <c r="V2700" i="6" s="1"/>
  <c r="W2700" i="6" s="1"/>
  <c r="P2700" i="6"/>
  <c r="Q2699" i="6"/>
  <c r="O2701" i="6" l="1"/>
  <c r="V2701" i="6" s="1"/>
  <c r="W2701" i="6" s="1"/>
  <c r="Q2700" i="6"/>
  <c r="P2701" i="6"/>
  <c r="O2702" i="6" l="1"/>
  <c r="V2702" i="6" s="1"/>
  <c r="W2702" i="6" s="1"/>
  <c r="Q2701" i="6"/>
  <c r="P2702" i="6"/>
  <c r="O2703" i="6" l="1"/>
  <c r="V2703" i="6" s="1"/>
  <c r="W2703" i="6" s="1"/>
  <c r="P2703" i="6"/>
  <c r="Q2702" i="6"/>
  <c r="O2704" i="6" l="1"/>
  <c r="V2704" i="6" s="1"/>
  <c r="W2704" i="6" s="1"/>
  <c r="P2704" i="6"/>
  <c r="Q2703" i="6"/>
  <c r="O2705" i="6" l="1"/>
  <c r="V2705" i="6" s="1"/>
  <c r="W2705" i="6" s="1"/>
  <c r="Q2704" i="6"/>
  <c r="P2705" i="6"/>
  <c r="O2706" i="6" l="1"/>
  <c r="V2706" i="6" s="1"/>
  <c r="W2706" i="6" s="1"/>
  <c r="Q2705" i="6"/>
  <c r="P2706" i="6"/>
  <c r="O2707" i="6" l="1"/>
  <c r="V2707" i="6" s="1"/>
  <c r="W2707" i="6" s="1"/>
  <c r="P2707" i="6"/>
  <c r="Q2706" i="6"/>
  <c r="O2708" i="6" l="1"/>
  <c r="V2708" i="6" s="1"/>
  <c r="W2708" i="6" s="1"/>
  <c r="P2708" i="6"/>
  <c r="Q2707" i="6"/>
  <c r="O2709" i="6" l="1"/>
  <c r="V2709" i="6" s="1"/>
  <c r="W2709" i="6" s="1"/>
  <c r="Q2708" i="6"/>
  <c r="P2709" i="6"/>
  <c r="O2710" i="6" l="1"/>
  <c r="V2710" i="6" s="1"/>
  <c r="W2710" i="6" s="1"/>
  <c r="Q2709" i="6"/>
  <c r="P2710" i="6"/>
  <c r="O2711" i="6" l="1"/>
  <c r="V2711" i="6" s="1"/>
  <c r="W2711" i="6" s="1"/>
  <c r="P2711" i="6"/>
  <c r="Q2710" i="6"/>
  <c r="O2712" i="6" l="1"/>
  <c r="V2712" i="6" s="1"/>
  <c r="W2712" i="6" s="1"/>
  <c r="P2712" i="6"/>
  <c r="Q2711" i="6"/>
  <c r="O2713" i="6" l="1"/>
  <c r="V2713" i="6" s="1"/>
  <c r="W2713" i="6" s="1"/>
  <c r="Q2712" i="6"/>
  <c r="P2713" i="6"/>
  <c r="O2714" i="6" l="1"/>
  <c r="V2714" i="6" s="1"/>
  <c r="W2714" i="6" s="1"/>
  <c r="Q2713" i="6"/>
  <c r="P2714" i="6"/>
  <c r="O2715" i="6" l="1"/>
  <c r="V2715" i="6" s="1"/>
  <c r="W2715" i="6" s="1"/>
  <c r="P2715" i="6"/>
  <c r="Q2714" i="6"/>
  <c r="O2716" i="6" l="1"/>
  <c r="V2716" i="6" s="1"/>
  <c r="W2716" i="6" s="1"/>
  <c r="P2716" i="6"/>
  <c r="Q2715" i="6"/>
  <c r="O2717" i="6" l="1"/>
  <c r="V2717" i="6" s="1"/>
  <c r="W2717" i="6" s="1"/>
  <c r="P2717" i="6"/>
  <c r="Q2716" i="6"/>
  <c r="O2718" i="6" l="1"/>
  <c r="V2718" i="6" s="1"/>
  <c r="W2718" i="6" s="1"/>
  <c r="Q2717" i="6"/>
  <c r="P2718" i="6"/>
  <c r="O2719" i="6" l="1"/>
  <c r="V2719" i="6" s="1"/>
  <c r="W2719" i="6" s="1"/>
  <c r="Q2718" i="6"/>
  <c r="P2719" i="6"/>
  <c r="O2720" i="6" l="1"/>
  <c r="V2720" i="6" s="1"/>
  <c r="W2720" i="6" s="1"/>
  <c r="P2720" i="6"/>
  <c r="Q2719" i="6"/>
  <c r="O2721" i="6" l="1"/>
  <c r="V2721" i="6" s="1"/>
  <c r="W2721" i="6" s="1"/>
  <c r="P2721" i="6"/>
  <c r="Q2720" i="6"/>
  <c r="O2722" i="6" l="1"/>
  <c r="V2722" i="6" s="1"/>
  <c r="W2722" i="6" s="1"/>
  <c r="Q2721" i="6"/>
  <c r="P2722" i="6"/>
  <c r="O2723" i="6" l="1"/>
  <c r="V2723" i="6" s="1"/>
  <c r="W2723" i="6" s="1"/>
  <c r="Q2722" i="6"/>
  <c r="P2723" i="6"/>
  <c r="O2724" i="6" l="1"/>
  <c r="V2724" i="6" s="1"/>
  <c r="W2724" i="6" s="1"/>
  <c r="P2724" i="6"/>
  <c r="Q2723" i="6"/>
  <c r="O2725" i="6" l="1"/>
  <c r="V2725" i="6" s="1"/>
  <c r="W2725" i="6" s="1"/>
  <c r="P2725" i="6"/>
  <c r="Q2724" i="6"/>
  <c r="O2726" i="6" l="1"/>
  <c r="V2726" i="6" s="1"/>
  <c r="W2726" i="6" s="1"/>
  <c r="Q2725" i="6"/>
  <c r="P2726" i="6"/>
  <c r="O2727" i="6" l="1"/>
  <c r="V2727" i="6" s="1"/>
  <c r="W2727" i="6" s="1"/>
  <c r="Q2726" i="6"/>
  <c r="P2727" i="6"/>
  <c r="O2728" i="6" l="1"/>
  <c r="V2728" i="6" s="1"/>
  <c r="W2728" i="6" s="1"/>
  <c r="P2728" i="6"/>
  <c r="Q2727" i="6"/>
  <c r="O2729" i="6" l="1"/>
  <c r="V2729" i="6" s="1"/>
  <c r="W2729" i="6" s="1"/>
  <c r="P2729" i="6"/>
  <c r="Q2728" i="6"/>
  <c r="O2730" i="6" l="1"/>
  <c r="V2730" i="6" s="1"/>
  <c r="W2730" i="6" s="1"/>
  <c r="Q2729" i="6"/>
  <c r="P2730" i="6"/>
  <c r="O2731" i="6" l="1"/>
  <c r="V2731" i="6" s="1"/>
  <c r="W2731" i="6" s="1"/>
  <c r="Q2730" i="6"/>
  <c r="P2731" i="6"/>
  <c r="O2732" i="6" l="1"/>
  <c r="V2732" i="6" s="1"/>
  <c r="W2732" i="6" s="1"/>
  <c r="P2732" i="6"/>
  <c r="Q2731" i="6"/>
  <c r="O2733" i="6" l="1"/>
  <c r="V2733" i="6" s="1"/>
  <c r="W2733" i="6" s="1"/>
  <c r="P2733" i="6"/>
  <c r="Q2732" i="6"/>
  <c r="O2734" i="6" l="1"/>
  <c r="V2734" i="6" s="1"/>
  <c r="W2734" i="6" s="1"/>
  <c r="Q2733" i="6"/>
  <c r="P2734" i="6"/>
  <c r="O2735" i="6" l="1"/>
  <c r="V2735" i="6" s="1"/>
  <c r="W2735" i="6" s="1"/>
  <c r="Q2734" i="6"/>
  <c r="P2735" i="6"/>
  <c r="O2736" i="6" l="1"/>
  <c r="V2736" i="6" s="1"/>
  <c r="W2736" i="6" s="1"/>
  <c r="P2736" i="6"/>
  <c r="Q2735" i="6"/>
  <c r="O2737" i="6" l="1"/>
  <c r="V2737" i="6" s="1"/>
  <c r="W2737" i="6" s="1"/>
  <c r="P2737" i="6"/>
  <c r="Q2736" i="6"/>
  <c r="O2738" i="6" l="1"/>
  <c r="V2738" i="6" s="1"/>
  <c r="W2738" i="6" s="1"/>
  <c r="P2738" i="6"/>
  <c r="Q2737" i="6"/>
  <c r="O2739" i="6" l="1"/>
  <c r="V2739" i="6" s="1"/>
  <c r="W2739" i="6" s="1"/>
  <c r="Q2738" i="6"/>
  <c r="P2739" i="6"/>
  <c r="O2740" i="6" l="1"/>
  <c r="V2740" i="6" s="1"/>
  <c r="W2740" i="6" s="1"/>
  <c r="Q2739" i="6"/>
  <c r="P2740" i="6"/>
  <c r="O2741" i="6" l="1"/>
  <c r="V2741" i="6" s="1"/>
  <c r="W2741" i="6" s="1"/>
  <c r="P2741" i="6"/>
  <c r="Q2740" i="6"/>
  <c r="O2742" i="6" l="1"/>
  <c r="V2742" i="6" s="1"/>
  <c r="W2742" i="6" s="1"/>
  <c r="P2742" i="6"/>
  <c r="Q2741" i="6"/>
  <c r="O2743" i="6" l="1"/>
  <c r="V2743" i="6" s="1"/>
  <c r="W2743" i="6" s="1"/>
  <c r="Q2742" i="6"/>
  <c r="P2743" i="6"/>
  <c r="O2744" i="6" l="1"/>
  <c r="V2744" i="6" s="1"/>
  <c r="W2744" i="6" s="1"/>
  <c r="Q2743" i="6"/>
  <c r="P2744" i="6"/>
  <c r="O2745" i="6" l="1"/>
  <c r="V2745" i="6" s="1"/>
  <c r="W2745" i="6" s="1"/>
  <c r="P2745" i="6"/>
  <c r="Q2744" i="6"/>
  <c r="O2746" i="6" l="1"/>
  <c r="V2746" i="6" s="1"/>
  <c r="W2746" i="6" s="1"/>
  <c r="P2746" i="6"/>
  <c r="Q2745" i="6"/>
  <c r="O2747" i="6" l="1"/>
  <c r="V2747" i="6" s="1"/>
  <c r="W2747" i="6" s="1"/>
  <c r="Q2746" i="6"/>
  <c r="P2747" i="6"/>
  <c r="O2748" i="6" l="1"/>
  <c r="V2748" i="6" s="1"/>
  <c r="W2748" i="6" s="1"/>
  <c r="Q2747" i="6"/>
  <c r="P2748" i="6"/>
  <c r="O2749" i="6" l="1"/>
  <c r="V2749" i="6" s="1"/>
  <c r="W2749" i="6" s="1"/>
  <c r="P2749" i="6"/>
  <c r="Q2748" i="6"/>
  <c r="O2750" i="6" l="1"/>
  <c r="V2750" i="6" s="1"/>
  <c r="W2750" i="6" s="1"/>
  <c r="P2750" i="6"/>
  <c r="Q2749" i="6"/>
  <c r="O2751" i="6" l="1"/>
  <c r="V2751" i="6" s="1"/>
  <c r="W2751" i="6" s="1"/>
  <c r="Q2750" i="6"/>
  <c r="P2751" i="6"/>
  <c r="O2752" i="6" l="1"/>
  <c r="V2752" i="6" s="1"/>
  <c r="W2752" i="6" s="1"/>
  <c r="Q2751" i="6"/>
  <c r="P2752" i="6"/>
  <c r="O2753" i="6" l="1"/>
  <c r="V2753" i="6" s="1"/>
  <c r="W2753" i="6" s="1"/>
  <c r="P2753" i="6"/>
  <c r="Q2752" i="6"/>
  <c r="O2754" i="6" l="1"/>
  <c r="V2754" i="6" s="1"/>
  <c r="W2754" i="6" s="1"/>
  <c r="P2754" i="6"/>
  <c r="Q2753" i="6"/>
  <c r="O2755" i="6" l="1"/>
  <c r="V2755" i="6" s="1"/>
  <c r="W2755" i="6" s="1"/>
  <c r="Q2754" i="6"/>
  <c r="P2755" i="6"/>
  <c r="O2756" i="6" l="1"/>
  <c r="V2756" i="6" s="1"/>
  <c r="W2756" i="6" s="1"/>
  <c r="Q2755" i="6"/>
  <c r="P2756" i="6"/>
  <c r="O2757" i="6" l="1"/>
  <c r="V2757" i="6" s="1"/>
  <c r="W2757" i="6" s="1"/>
  <c r="P2757" i="6"/>
  <c r="Q2756" i="6"/>
  <c r="O2758" i="6" l="1"/>
  <c r="V2758" i="6" s="1"/>
  <c r="W2758" i="6" s="1"/>
  <c r="P2758" i="6"/>
  <c r="Q2757" i="6"/>
  <c r="O2759" i="6" l="1"/>
  <c r="V2759" i="6" s="1"/>
  <c r="W2759" i="6" s="1"/>
  <c r="Q2758" i="6"/>
  <c r="P2759" i="6"/>
  <c r="O2760" i="6" l="1"/>
  <c r="V2760" i="6" s="1"/>
  <c r="W2760" i="6" s="1"/>
  <c r="Q2759" i="6"/>
  <c r="P2760" i="6"/>
  <c r="O2761" i="6" l="1"/>
  <c r="V2761" i="6" s="1"/>
  <c r="W2761" i="6" s="1"/>
  <c r="P2761" i="6"/>
  <c r="Q2760" i="6"/>
  <c r="O2762" i="6" l="1"/>
  <c r="V2762" i="6" s="1"/>
  <c r="W2762" i="6" s="1"/>
  <c r="P2762" i="6"/>
  <c r="Q2761" i="6"/>
  <c r="O2763" i="6" l="1"/>
  <c r="V2763" i="6" s="1"/>
  <c r="W2763" i="6" s="1"/>
  <c r="Q2762" i="6"/>
  <c r="P2763" i="6"/>
  <c r="O2764" i="6" l="1"/>
  <c r="V2764" i="6" s="1"/>
  <c r="W2764" i="6" s="1"/>
  <c r="Q2763" i="6"/>
  <c r="P2764" i="6"/>
  <c r="O2765" i="6" l="1"/>
  <c r="V2765" i="6" s="1"/>
  <c r="W2765" i="6" s="1"/>
  <c r="P2765" i="6"/>
  <c r="Q2764" i="6"/>
  <c r="O2766" i="6" l="1"/>
  <c r="V2766" i="6" s="1"/>
  <c r="W2766" i="6" s="1"/>
  <c r="P2766" i="6"/>
  <c r="Q2765" i="6"/>
  <c r="O2767" i="6" l="1"/>
  <c r="V2767" i="6" s="1"/>
  <c r="W2767" i="6" s="1"/>
  <c r="Q2766" i="6"/>
  <c r="P2767" i="6"/>
  <c r="O2768" i="6" l="1"/>
  <c r="V2768" i="6" s="1"/>
  <c r="W2768" i="6" s="1"/>
  <c r="Q2767" i="6"/>
  <c r="P2768" i="6"/>
  <c r="O2769" i="6" l="1"/>
  <c r="V2769" i="6" s="1"/>
  <c r="W2769" i="6" s="1"/>
  <c r="P2769" i="6"/>
  <c r="Q2768" i="6"/>
  <c r="O2770" i="6" l="1"/>
  <c r="V2770" i="6" s="1"/>
  <c r="W2770" i="6" s="1"/>
  <c r="P2770" i="6"/>
  <c r="Q2769" i="6"/>
  <c r="O2771" i="6" l="1"/>
  <c r="V2771" i="6" s="1"/>
  <c r="W2771" i="6" s="1"/>
  <c r="Q2770" i="6"/>
  <c r="P2771" i="6"/>
  <c r="O2772" i="6" l="1"/>
  <c r="V2772" i="6" s="1"/>
  <c r="W2772" i="6" s="1"/>
  <c r="Q2771" i="6"/>
  <c r="P2772" i="6"/>
  <c r="O2773" i="6" l="1"/>
  <c r="V2773" i="6" s="1"/>
  <c r="W2773" i="6" s="1"/>
  <c r="P2773" i="6"/>
  <c r="Q2772" i="6"/>
  <c r="O2774" i="6" l="1"/>
  <c r="V2774" i="6" s="1"/>
  <c r="W2774" i="6" s="1"/>
  <c r="P2774" i="6"/>
  <c r="Q2773" i="6"/>
  <c r="O2775" i="6" l="1"/>
  <c r="V2775" i="6" s="1"/>
  <c r="W2775" i="6" s="1"/>
  <c r="Q2774" i="6"/>
  <c r="P2775" i="6"/>
  <c r="O2776" i="6" l="1"/>
  <c r="V2776" i="6" s="1"/>
  <c r="W2776" i="6" s="1"/>
  <c r="Q2775" i="6"/>
  <c r="P2776" i="6"/>
  <c r="O2777" i="6" l="1"/>
  <c r="V2777" i="6" s="1"/>
  <c r="W2777" i="6" s="1"/>
  <c r="P2777" i="6"/>
  <c r="Q2776" i="6"/>
  <c r="O2778" i="6" l="1"/>
  <c r="V2778" i="6" s="1"/>
  <c r="W2778" i="6" s="1"/>
  <c r="P2778" i="6"/>
  <c r="Q2777" i="6"/>
  <c r="O2779" i="6" l="1"/>
  <c r="V2779" i="6" s="1"/>
  <c r="W2779" i="6" s="1"/>
  <c r="Q2778" i="6"/>
  <c r="P2779" i="6"/>
  <c r="O2780" i="6" l="1"/>
  <c r="V2780" i="6" s="1"/>
  <c r="W2780" i="6" s="1"/>
  <c r="Q2779" i="6"/>
  <c r="P2780" i="6"/>
  <c r="O2781" i="6" l="1"/>
  <c r="V2781" i="6" s="1"/>
  <c r="W2781" i="6" s="1"/>
  <c r="P2781" i="6"/>
  <c r="Q2780" i="6"/>
  <c r="O2782" i="6" l="1"/>
  <c r="V2782" i="6" s="1"/>
  <c r="W2782" i="6" s="1"/>
  <c r="P2782" i="6"/>
  <c r="Q2781" i="6"/>
  <c r="O2783" i="6" l="1"/>
  <c r="V2783" i="6" s="1"/>
  <c r="W2783" i="6" s="1"/>
  <c r="Q2782" i="6"/>
  <c r="P2783" i="6"/>
  <c r="O2784" i="6" l="1"/>
  <c r="V2784" i="6" s="1"/>
  <c r="W2784" i="6" s="1"/>
  <c r="Q2783" i="6"/>
  <c r="P2784" i="6"/>
  <c r="O2785" i="6" l="1"/>
  <c r="V2785" i="6" s="1"/>
  <c r="W2785" i="6" s="1"/>
  <c r="P2785" i="6"/>
  <c r="Q2784" i="6"/>
  <c r="O2786" i="6" l="1"/>
  <c r="V2786" i="6" s="1"/>
  <c r="W2786" i="6" s="1"/>
  <c r="P2786" i="6"/>
  <c r="Q2785" i="6"/>
  <c r="O2787" i="6" l="1"/>
  <c r="V2787" i="6" s="1"/>
  <c r="W2787" i="6" s="1"/>
  <c r="Q2786" i="6"/>
  <c r="P2787" i="6"/>
  <c r="O2788" i="6" l="1"/>
  <c r="V2788" i="6" s="1"/>
  <c r="W2788" i="6" s="1"/>
  <c r="Q2787" i="6"/>
  <c r="P2788" i="6"/>
  <c r="O2789" i="6" l="1"/>
  <c r="V2789" i="6" s="1"/>
  <c r="W2789" i="6" s="1"/>
  <c r="P2789" i="6"/>
  <c r="Q2788" i="6"/>
  <c r="O2790" i="6" l="1"/>
  <c r="V2790" i="6" s="1"/>
  <c r="W2790" i="6" s="1"/>
  <c r="P2790" i="6"/>
  <c r="Q2789" i="6"/>
  <c r="O2791" i="6" l="1"/>
  <c r="V2791" i="6" s="1"/>
  <c r="W2791" i="6" s="1"/>
  <c r="Q2790" i="6"/>
  <c r="P2791" i="6"/>
  <c r="O2792" i="6" l="1"/>
  <c r="V2792" i="6" s="1"/>
  <c r="W2792" i="6" s="1"/>
  <c r="Q2791" i="6"/>
  <c r="P2792" i="6"/>
  <c r="O2793" i="6" l="1"/>
  <c r="V2793" i="6" s="1"/>
  <c r="W2793" i="6" s="1"/>
  <c r="P2793" i="6"/>
  <c r="Q2792" i="6"/>
  <c r="O2794" i="6" l="1"/>
  <c r="V2794" i="6" s="1"/>
  <c r="W2794" i="6" s="1"/>
  <c r="P2794" i="6"/>
  <c r="Q2793" i="6"/>
  <c r="O2795" i="6" l="1"/>
  <c r="V2795" i="6" s="1"/>
  <c r="W2795" i="6" s="1"/>
  <c r="Q2794" i="6"/>
  <c r="P2795" i="6"/>
  <c r="O2796" i="6" l="1"/>
  <c r="V2796" i="6" s="1"/>
  <c r="W2796" i="6" s="1"/>
  <c r="Q2795" i="6"/>
  <c r="P2796" i="6"/>
  <c r="O2797" i="6" l="1"/>
  <c r="V2797" i="6" s="1"/>
  <c r="W2797" i="6" s="1"/>
  <c r="P2797" i="6"/>
  <c r="Q2796" i="6"/>
  <c r="O2798" i="6" l="1"/>
  <c r="V2798" i="6" s="1"/>
  <c r="W2798" i="6" s="1"/>
  <c r="P2798" i="6"/>
  <c r="Q2797" i="6"/>
  <c r="O2799" i="6" l="1"/>
  <c r="V2799" i="6" s="1"/>
  <c r="W2799" i="6" s="1"/>
  <c r="Q2798" i="6"/>
  <c r="P2799" i="6"/>
  <c r="O2800" i="6" l="1"/>
  <c r="V2800" i="6" s="1"/>
  <c r="W2800" i="6" s="1"/>
  <c r="P2800" i="6"/>
  <c r="Q2799" i="6"/>
  <c r="O2801" i="6" l="1"/>
  <c r="V2801" i="6" s="1"/>
  <c r="W2801" i="6" s="1"/>
  <c r="P2801" i="6"/>
  <c r="Q2800" i="6"/>
  <c r="O2802" i="6" l="1"/>
  <c r="V2802" i="6" s="1"/>
  <c r="W2802" i="6" s="1"/>
  <c r="Q2801" i="6"/>
  <c r="P2802" i="6"/>
  <c r="O2803" i="6" l="1"/>
  <c r="V2803" i="6" s="1"/>
  <c r="W2803" i="6" s="1"/>
  <c r="P2803" i="6"/>
  <c r="Q2802" i="6"/>
  <c r="O2804" i="6" l="1"/>
  <c r="V2804" i="6" s="1"/>
  <c r="W2804" i="6" s="1"/>
  <c r="P2804" i="6"/>
  <c r="Q2803" i="6"/>
  <c r="O2805" i="6" l="1"/>
  <c r="V2805" i="6" s="1"/>
  <c r="W2805" i="6" s="1"/>
  <c r="P2805" i="6"/>
  <c r="Q2804" i="6"/>
  <c r="O2806" i="6" l="1"/>
  <c r="V2806" i="6" s="1"/>
  <c r="W2806" i="6" s="1"/>
  <c r="Q2805" i="6"/>
  <c r="P2806" i="6"/>
  <c r="O2807" i="6" l="1"/>
  <c r="V2807" i="6" s="1"/>
  <c r="W2807" i="6" s="1"/>
  <c r="P2807" i="6"/>
  <c r="Q2806" i="6"/>
  <c r="O2808" i="6" l="1"/>
  <c r="V2808" i="6" s="1"/>
  <c r="W2808" i="6" s="1"/>
  <c r="P2808" i="6"/>
  <c r="Q2807" i="6"/>
  <c r="O2809" i="6" l="1"/>
  <c r="V2809" i="6" s="1"/>
  <c r="W2809" i="6" s="1"/>
  <c r="P2809" i="6"/>
  <c r="Q2808" i="6"/>
  <c r="O2810" i="6" l="1"/>
  <c r="V2810" i="6" s="1"/>
  <c r="W2810" i="6" s="1"/>
  <c r="Q2809" i="6"/>
  <c r="P2810" i="6"/>
  <c r="O2811" i="6" l="1"/>
  <c r="V2811" i="6" s="1"/>
  <c r="W2811" i="6" s="1"/>
  <c r="P2811" i="6"/>
  <c r="Q2810" i="6"/>
  <c r="O2812" i="6" l="1"/>
  <c r="V2812" i="6" s="1"/>
  <c r="W2812" i="6" s="1"/>
  <c r="P2812" i="6"/>
  <c r="Q2811" i="6"/>
  <c r="O2813" i="6" l="1"/>
  <c r="V2813" i="6" s="1"/>
  <c r="W2813" i="6" s="1"/>
  <c r="P2813" i="6"/>
  <c r="Q2812" i="6"/>
  <c r="O2814" i="6" l="1"/>
  <c r="V2814" i="6" s="1"/>
  <c r="W2814" i="6" s="1"/>
  <c r="Q2813" i="6"/>
  <c r="P2814" i="6"/>
  <c r="O2815" i="6" l="1"/>
  <c r="V2815" i="6" s="1"/>
  <c r="W2815" i="6" s="1"/>
  <c r="P2815" i="6"/>
  <c r="Q2814" i="6"/>
  <c r="O2816" i="6" l="1"/>
  <c r="V2816" i="6" s="1"/>
  <c r="W2816" i="6" s="1"/>
  <c r="P2816" i="6"/>
  <c r="Q2815" i="6"/>
  <c r="O2817" i="6" l="1"/>
  <c r="V2817" i="6" s="1"/>
  <c r="W2817" i="6" s="1"/>
  <c r="P2817" i="6"/>
  <c r="Q2816" i="6"/>
  <c r="O2818" i="6" l="1"/>
  <c r="V2818" i="6" s="1"/>
  <c r="W2818" i="6" s="1"/>
  <c r="Q2817" i="6"/>
  <c r="P2818" i="6"/>
  <c r="O2819" i="6" l="1"/>
  <c r="V2819" i="6" s="1"/>
  <c r="W2819" i="6" s="1"/>
  <c r="P2819" i="6"/>
  <c r="Q2818" i="6"/>
  <c r="O2820" i="6" l="1"/>
  <c r="V2820" i="6" s="1"/>
  <c r="W2820" i="6" s="1"/>
  <c r="P2820" i="6"/>
  <c r="Q2819" i="6"/>
  <c r="O2821" i="6" l="1"/>
  <c r="V2821" i="6" s="1"/>
  <c r="W2821" i="6" s="1"/>
  <c r="P2821" i="6"/>
  <c r="Q2820" i="6"/>
  <c r="O2822" i="6" l="1"/>
  <c r="V2822" i="6" s="1"/>
  <c r="W2822" i="6" s="1"/>
  <c r="Q2821" i="6"/>
  <c r="P2822" i="6"/>
  <c r="O2823" i="6" l="1"/>
  <c r="V2823" i="6" s="1"/>
  <c r="W2823" i="6" s="1"/>
  <c r="P2823" i="6"/>
  <c r="Q2822" i="6"/>
  <c r="O2824" i="6" l="1"/>
  <c r="V2824" i="6" s="1"/>
  <c r="W2824" i="6" s="1"/>
  <c r="P2824" i="6"/>
  <c r="Q2823" i="6"/>
  <c r="O2825" i="6" l="1"/>
  <c r="V2825" i="6" s="1"/>
  <c r="W2825" i="6" s="1"/>
  <c r="P2825" i="6"/>
  <c r="Q2824" i="6"/>
  <c r="O2826" i="6" l="1"/>
  <c r="V2826" i="6" s="1"/>
  <c r="W2826" i="6" s="1"/>
  <c r="P2826" i="6"/>
  <c r="Q2825" i="6"/>
  <c r="O2827" i="6" l="1"/>
  <c r="V2827" i="6" s="1"/>
  <c r="W2827" i="6" s="1"/>
  <c r="Q2826" i="6"/>
  <c r="P2827" i="6"/>
  <c r="O2828" i="6" l="1"/>
  <c r="V2828" i="6" s="1"/>
  <c r="W2828" i="6" s="1"/>
  <c r="Q2827" i="6"/>
  <c r="P2828" i="6"/>
  <c r="O2829" i="6" l="1"/>
  <c r="V2829" i="6" s="1"/>
  <c r="W2829" i="6" s="1"/>
  <c r="Q2828" i="6"/>
  <c r="P2829" i="6"/>
  <c r="O2830" i="6" l="1"/>
  <c r="V2830" i="6" s="1"/>
  <c r="W2830" i="6" s="1"/>
  <c r="Q2829" i="6"/>
  <c r="P2830" i="6"/>
  <c r="O2831" i="6" l="1"/>
  <c r="V2831" i="6" s="1"/>
  <c r="W2831" i="6" s="1"/>
  <c r="Q2830" i="6"/>
  <c r="P2831" i="6"/>
  <c r="O2832" i="6" l="1"/>
  <c r="V2832" i="6" s="1"/>
  <c r="W2832" i="6" s="1"/>
  <c r="Q2831" i="6"/>
  <c r="P2832" i="6"/>
  <c r="O2833" i="6" l="1"/>
  <c r="V2833" i="6" s="1"/>
  <c r="W2833" i="6" s="1"/>
  <c r="Q2832" i="6"/>
  <c r="P2833" i="6"/>
  <c r="O2834" i="6" l="1"/>
  <c r="V2834" i="6" s="1"/>
  <c r="W2834" i="6" s="1"/>
  <c r="P2834" i="6"/>
  <c r="Q2833" i="6"/>
  <c r="O2835" i="6" l="1"/>
  <c r="V2835" i="6" s="1"/>
  <c r="W2835" i="6" s="1"/>
  <c r="P2835" i="6"/>
  <c r="Q2834" i="6"/>
  <c r="O2836" i="6" l="1"/>
  <c r="V2836" i="6" s="1"/>
  <c r="W2836" i="6" s="1"/>
  <c r="Q2835" i="6"/>
  <c r="P2836" i="6"/>
  <c r="O2837" i="6" l="1"/>
  <c r="V2837" i="6" s="1"/>
  <c r="W2837" i="6" s="1"/>
  <c r="Q2836" i="6"/>
  <c r="P2837" i="6"/>
  <c r="O2838" i="6" l="1"/>
  <c r="V2838" i="6" s="1"/>
  <c r="W2838" i="6" s="1"/>
  <c r="Q2837" i="6"/>
  <c r="P2838" i="6"/>
  <c r="O2839" i="6" l="1"/>
  <c r="V2839" i="6" s="1"/>
  <c r="W2839" i="6" s="1"/>
  <c r="Q2838" i="6"/>
  <c r="P2839" i="6"/>
  <c r="O2840" i="6" l="1"/>
  <c r="V2840" i="6" s="1"/>
  <c r="W2840" i="6" s="1"/>
  <c r="Q2839" i="6"/>
  <c r="P2840" i="6"/>
  <c r="O2841" i="6" l="1"/>
  <c r="V2841" i="6" s="1"/>
  <c r="W2841" i="6" s="1"/>
  <c r="Q2840" i="6"/>
  <c r="P2841" i="6"/>
  <c r="O2842" i="6" l="1"/>
  <c r="V2842" i="6" s="1"/>
  <c r="W2842" i="6" s="1"/>
  <c r="P2842" i="6"/>
  <c r="Q2841" i="6"/>
  <c r="O2843" i="6" l="1"/>
  <c r="V2843" i="6" s="1"/>
  <c r="W2843" i="6" s="1"/>
  <c r="Q2842" i="6"/>
  <c r="P2843" i="6"/>
  <c r="O2844" i="6" l="1"/>
  <c r="V2844" i="6" s="1"/>
  <c r="W2844" i="6" s="1"/>
  <c r="Q2843" i="6"/>
  <c r="P2844" i="6"/>
  <c r="O2845" i="6" l="1"/>
  <c r="V2845" i="6" s="1"/>
  <c r="W2845" i="6" s="1"/>
  <c r="P2845" i="6"/>
  <c r="Q2844" i="6"/>
  <c r="O2846" i="6" l="1"/>
  <c r="V2846" i="6" s="1"/>
  <c r="W2846" i="6" s="1"/>
  <c r="Q2845" i="6"/>
  <c r="P2846" i="6"/>
  <c r="O2847" i="6" l="1"/>
  <c r="V2847" i="6" s="1"/>
  <c r="W2847" i="6" s="1"/>
  <c r="Q2846" i="6"/>
  <c r="P2847" i="6"/>
  <c r="O2848" i="6" l="1"/>
  <c r="V2848" i="6" s="1"/>
  <c r="W2848" i="6" s="1"/>
  <c r="Q2847" i="6"/>
  <c r="P2848" i="6"/>
  <c r="O2849" i="6" l="1"/>
  <c r="V2849" i="6" s="1"/>
  <c r="W2849" i="6" s="1"/>
  <c r="P2849" i="6"/>
  <c r="Q2848" i="6"/>
  <c r="O2850" i="6" l="1"/>
  <c r="V2850" i="6" s="1"/>
  <c r="W2850" i="6" s="1"/>
  <c r="Q2849" i="6"/>
  <c r="P2850" i="6"/>
  <c r="O2851" i="6" l="1"/>
  <c r="V2851" i="6" s="1"/>
  <c r="W2851" i="6" s="1"/>
  <c r="P2851" i="6"/>
  <c r="Q2850" i="6"/>
  <c r="O2852" i="6" l="1"/>
  <c r="V2852" i="6" s="1"/>
  <c r="W2852" i="6" s="1"/>
  <c r="P2852" i="6"/>
  <c r="Q2851" i="6"/>
  <c r="O2853" i="6" l="1"/>
  <c r="V2853" i="6" s="1"/>
  <c r="W2853" i="6" s="1"/>
  <c r="P2853" i="6"/>
  <c r="Q2852" i="6"/>
  <c r="O2854" i="6" l="1"/>
  <c r="V2854" i="6" s="1"/>
  <c r="W2854" i="6" s="1"/>
  <c r="Q2853" i="6"/>
  <c r="P2854" i="6"/>
  <c r="O2855" i="6" l="1"/>
  <c r="V2855" i="6" s="1"/>
  <c r="W2855" i="6" s="1"/>
  <c r="P2855" i="6"/>
  <c r="Q2854" i="6"/>
  <c r="O2856" i="6" l="1"/>
  <c r="V2856" i="6" s="1"/>
  <c r="W2856" i="6" s="1"/>
  <c r="P2856" i="6"/>
  <c r="Q2855" i="6"/>
  <c r="O2857" i="6" l="1"/>
  <c r="V2857" i="6" s="1"/>
  <c r="W2857" i="6" s="1"/>
  <c r="P2857" i="6"/>
  <c r="Q2856" i="6"/>
  <c r="O2858" i="6" l="1"/>
  <c r="V2858" i="6" s="1"/>
  <c r="W2858" i="6" s="1"/>
  <c r="Q2857" i="6"/>
  <c r="P2858" i="6"/>
  <c r="O2859" i="6" l="1"/>
  <c r="V2859" i="6" s="1"/>
  <c r="W2859" i="6" s="1"/>
  <c r="P2859" i="6"/>
  <c r="Q2858" i="6"/>
  <c r="O2860" i="6" l="1"/>
  <c r="V2860" i="6" s="1"/>
  <c r="W2860" i="6" s="1"/>
  <c r="P2860" i="6"/>
  <c r="Q2859" i="6"/>
  <c r="O2861" i="6" l="1"/>
  <c r="V2861" i="6" s="1"/>
  <c r="W2861" i="6" s="1"/>
  <c r="P2861" i="6"/>
  <c r="Q2860" i="6"/>
  <c r="O2862" i="6" l="1"/>
  <c r="V2862" i="6" s="1"/>
  <c r="W2862" i="6" s="1"/>
  <c r="Q2861" i="6"/>
  <c r="P2862" i="6"/>
  <c r="O2863" i="6" l="1"/>
  <c r="V2863" i="6" s="1"/>
  <c r="W2863" i="6" s="1"/>
  <c r="P2863" i="6"/>
  <c r="Q2862" i="6"/>
  <c r="O2864" i="6" l="1"/>
  <c r="V2864" i="6" s="1"/>
  <c r="W2864" i="6" s="1"/>
  <c r="P2864" i="6"/>
  <c r="Q2863" i="6"/>
  <c r="O2865" i="6" l="1"/>
  <c r="V2865" i="6" s="1"/>
  <c r="W2865" i="6" s="1"/>
  <c r="P2865" i="6"/>
  <c r="Q2864" i="6"/>
  <c r="O2866" i="6" l="1"/>
  <c r="V2866" i="6" s="1"/>
  <c r="W2866" i="6" s="1"/>
  <c r="Q2865" i="6"/>
  <c r="P2866" i="6"/>
  <c r="O2867" i="6" l="1"/>
  <c r="V2867" i="6" s="1"/>
  <c r="W2867" i="6" s="1"/>
  <c r="P2867" i="6"/>
  <c r="Q2866" i="6"/>
  <c r="O2868" i="6" l="1"/>
  <c r="V2868" i="6" s="1"/>
  <c r="W2868" i="6" s="1"/>
  <c r="P2868" i="6"/>
  <c r="Q2867" i="6"/>
  <c r="O2869" i="6" l="1"/>
  <c r="V2869" i="6" s="1"/>
  <c r="W2869" i="6" s="1"/>
  <c r="P2869" i="6"/>
  <c r="Q2868" i="6"/>
  <c r="O2870" i="6" l="1"/>
  <c r="V2870" i="6" s="1"/>
  <c r="W2870" i="6" s="1"/>
  <c r="Q2869" i="6"/>
  <c r="P2870" i="6"/>
  <c r="O2871" i="6" l="1"/>
  <c r="V2871" i="6" s="1"/>
  <c r="W2871" i="6" s="1"/>
  <c r="P2871" i="6"/>
  <c r="Q2870" i="6"/>
  <c r="O2872" i="6" l="1"/>
  <c r="V2872" i="6" s="1"/>
  <c r="W2872" i="6" s="1"/>
  <c r="P2872" i="6"/>
  <c r="Q2871" i="6"/>
  <c r="O2873" i="6" l="1"/>
  <c r="V2873" i="6" s="1"/>
  <c r="W2873" i="6" s="1"/>
  <c r="P2873" i="6"/>
  <c r="Q2872" i="6"/>
  <c r="O2874" i="6" l="1"/>
  <c r="V2874" i="6" s="1"/>
  <c r="W2874" i="6" s="1"/>
  <c r="Q2873" i="6"/>
  <c r="P2874" i="6"/>
  <c r="O2875" i="6" l="1"/>
  <c r="V2875" i="6" s="1"/>
  <c r="W2875" i="6" s="1"/>
  <c r="P2875" i="6"/>
  <c r="Q2874" i="6"/>
  <c r="O2876" i="6" l="1"/>
  <c r="V2876" i="6" s="1"/>
  <c r="W2876" i="6" s="1"/>
  <c r="P2876" i="6"/>
  <c r="Q2875" i="6"/>
  <c r="O2877" i="6" l="1"/>
  <c r="V2877" i="6" s="1"/>
  <c r="W2877" i="6" s="1"/>
  <c r="P2877" i="6"/>
  <c r="Q2876" i="6"/>
  <c r="O2878" i="6" l="1"/>
  <c r="V2878" i="6" s="1"/>
  <c r="W2878" i="6" s="1"/>
  <c r="Q2877" i="6"/>
  <c r="P2878" i="6"/>
  <c r="O2879" i="6" l="1"/>
  <c r="V2879" i="6" s="1"/>
  <c r="W2879" i="6" s="1"/>
  <c r="P2879" i="6"/>
  <c r="Q2878" i="6"/>
  <c r="O2880" i="6" l="1"/>
  <c r="V2880" i="6" s="1"/>
  <c r="W2880" i="6" s="1"/>
  <c r="P2880" i="6"/>
  <c r="Q2879" i="6"/>
  <c r="O2881" i="6" l="1"/>
  <c r="V2881" i="6" s="1"/>
  <c r="W2881" i="6" s="1"/>
  <c r="P2881" i="6"/>
  <c r="Q2880" i="6"/>
  <c r="O2882" i="6" l="1"/>
  <c r="V2882" i="6" s="1"/>
  <c r="W2882" i="6" s="1"/>
  <c r="Q2881" i="6"/>
  <c r="P2882" i="6"/>
  <c r="O2883" i="6" l="1"/>
  <c r="V2883" i="6" s="1"/>
  <c r="W2883" i="6" s="1"/>
  <c r="P2883" i="6"/>
  <c r="Q2882" i="6"/>
  <c r="O2884" i="6" l="1"/>
  <c r="V2884" i="6" s="1"/>
  <c r="W2884" i="6" s="1"/>
  <c r="P2884" i="6"/>
  <c r="Q2883" i="6"/>
  <c r="O2885" i="6" l="1"/>
  <c r="V2885" i="6" s="1"/>
  <c r="W2885" i="6" s="1"/>
  <c r="P2885" i="6"/>
  <c r="Q2884" i="6"/>
  <c r="O2886" i="6" l="1"/>
  <c r="V2886" i="6" s="1"/>
  <c r="W2886" i="6" s="1"/>
  <c r="Q2885" i="6"/>
  <c r="P2886" i="6"/>
  <c r="O2887" i="6" l="1"/>
  <c r="V2887" i="6" s="1"/>
  <c r="W2887" i="6" s="1"/>
  <c r="P2887" i="6"/>
  <c r="Q2886" i="6"/>
  <c r="O2888" i="6" l="1"/>
  <c r="V2888" i="6" s="1"/>
  <c r="W2888" i="6" s="1"/>
  <c r="P2888" i="6"/>
  <c r="Q2887" i="6"/>
  <c r="O2889" i="6" l="1"/>
  <c r="V2889" i="6" s="1"/>
  <c r="W2889" i="6" s="1"/>
  <c r="P2889" i="6"/>
  <c r="Q2888" i="6"/>
  <c r="O2890" i="6" l="1"/>
  <c r="V2890" i="6" s="1"/>
  <c r="W2890" i="6" s="1"/>
  <c r="Q2889" i="6"/>
  <c r="P2890" i="6"/>
  <c r="O2891" i="6" l="1"/>
  <c r="V2891" i="6" s="1"/>
  <c r="W2891" i="6" s="1"/>
  <c r="P2891" i="6"/>
  <c r="Q2890" i="6"/>
  <c r="O2892" i="6" l="1"/>
  <c r="V2892" i="6" s="1"/>
  <c r="W2892" i="6" s="1"/>
  <c r="P2892" i="6"/>
  <c r="Q2891" i="6"/>
  <c r="O2893" i="6" l="1"/>
  <c r="V2893" i="6" s="1"/>
  <c r="W2893" i="6" s="1"/>
  <c r="P2893" i="6"/>
  <c r="Q2892" i="6"/>
  <c r="O2894" i="6" l="1"/>
  <c r="V2894" i="6" s="1"/>
  <c r="W2894" i="6" s="1"/>
  <c r="Q2893" i="6"/>
  <c r="P2894" i="6"/>
  <c r="O2895" i="6" l="1"/>
  <c r="V2895" i="6" s="1"/>
  <c r="W2895" i="6" s="1"/>
  <c r="Q2894" i="6"/>
  <c r="P2895" i="6"/>
  <c r="O2896" i="6" l="1"/>
  <c r="V2896" i="6" s="1"/>
  <c r="W2896" i="6" s="1"/>
  <c r="P2896" i="6"/>
  <c r="Q2895" i="6"/>
  <c r="O2897" i="6" l="1"/>
  <c r="V2897" i="6" s="1"/>
  <c r="W2897" i="6" s="1"/>
  <c r="P2897" i="6"/>
  <c r="Q2896" i="6"/>
  <c r="O2898" i="6" l="1"/>
  <c r="V2898" i="6" s="1"/>
  <c r="W2898" i="6" s="1"/>
  <c r="P2898" i="6"/>
  <c r="Q2897" i="6"/>
  <c r="O2899" i="6" l="1"/>
  <c r="V2899" i="6" s="1"/>
  <c r="W2899" i="6" s="1"/>
  <c r="Q2898" i="6"/>
  <c r="P2899" i="6"/>
  <c r="O2900" i="6" l="1"/>
  <c r="V2900" i="6" s="1"/>
  <c r="W2900" i="6" s="1"/>
  <c r="P2900" i="6"/>
  <c r="Q2899" i="6"/>
  <c r="O2901" i="6" l="1"/>
  <c r="V2901" i="6" s="1"/>
  <c r="W2901" i="6" s="1"/>
  <c r="P2901" i="6"/>
  <c r="Q2900" i="6"/>
  <c r="O2902" i="6" l="1"/>
  <c r="V2902" i="6" s="1"/>
  <c r="W2902" i="6" s="1"/>
  <c r="Q2901" i="6"/>
  <c r="P2902" i="6"/>
  <c r="O2903" i="6" l="1"/>
  <c r="V2903" i="6" s="1"/>
  <c r="W2903" i="6" s="1"/>
  <c r="Q2902" i="6"/>
  <c r="P2903" i="6"/>
  <c r="O2904" i="6" l="1"/>
  <c r="V2904" i="6" s="1"/>
  <c r="W2904" i="6" s="1"/>
  <c r="P2904" i="6"/>
  <c r="Q2903" i="6"/>
  <c r="O2905" i="6" l="1"/>
  <c r="V2905" i="6" s="1"/>
  <c r="W2905" i="6" s="1"/>
  <c r="P2905" i="6"/>
  <c r="Q2904" i="6"/>
  <c r="O2906" i="6" l="1"/>
  <c r="V2906" i="6" s="1"/>
  <c r="W2906" i="6" s="1"/>
  <c r="Q2905" i="6"/>
  <c r="P2906" i="6"/>
  <c r="O2907" i="6" l="1"/>
  <c r="V2907" i="6" s="1"/>
  <c r="W2907" i="6" s="1"/>
  <c r="Q2906" i="6"/>
  <c r="P2907" i="6"/>
  <c r="O2908" i="6" l="1"/>
  <c r="V2908" i="6" s="1"/>
  <c r="W2908" i="6" s="1"/>
  <c r="P2908" i="6"/>
  <c r="Q2907" i="6"/>
  <c r="O2909" i="6" l="1"/>
  <c r="V2909" i="6" s="1"/>
  <c r="W2909" i="6" s="1"/>
  <c r="P2909" i="6"/>
  <c r="Q2908" i="6"/>
  <c r="O2910" i="6" l="1"/>
  <c r="V2910" i="6" s="1"/>
  <c r="W2910" i="6" s="1"/>
  <c r="Q2909" i="6"/>
  <c r="P2910" i="6"/>
  <c r="O2911" i="6" l="1"/>
  <c r="V2911" i="6" s="1"/>
  <c r="W2911" i="6" s="1"/>
  <c r="Q2910" i="6"/>
  <c r="P2911" i="6"/>
  <c r="O2912" i="6" l="1"/>
  <c r="V2912" i="6" s="1"/>
  <c r="W2912" i="6" s="1"/>
  <c r="P2912" i="6"/>
  <c r="Q2911" i="6"/>
  <c r="O2913" i="6" l="1"/>
  <c r="V2913" i="6" s="1"/>
  <c r="W2913" i="6" s="1"/>
  <c r="P2913" i="6"/>
  <c r="Q2912" i="6"/>
  <c r="O2914" i="6" l="1"/>
  <c r="V2914" i="6" s="1"/>
  <c r="W2914" i="6" s="1"/>
  <c r="Q2913" i="6"/>
  <c r="P2914" i="6"/>
  <c r="O2915" i="6" l="1"/>
  <c r="V2915" i="6" s="1"/>
  <c r="W2915" i="6" s="1"/>
  <c r="Q2914" i="6"/>
  <c r="P2915" i="6"/>
  <c r="O2916" i="6" l="1"/>
  <c r="V2916" i="6" s="1"/>
  <c r="W2916" i="6" s="1"/>
  <c r="P2916" i="6"/>
  <c r="Q2915" i="6"/>
  <c r="O2917" i="6" l="1"/>
  <c r="V2917" i="6" s="1"/>
  <c r="W2917" i="6" s="1"/>
  <c r="Q2916" i="6"/>
  <c r="P2917" i="6"/>
  <c r="O2918" i="6" l="1"/>
  <c r="V2918" i="6" s="1"/>
  <c r="W2918" i="6" s="1"/>
  <c r="Q2917" i="6"/>
  <c r="P2918" i="6"/>
  <c r="O2919" i="6" l="1"/>
  <c r="V2919" i="6" s="1"/>
  <c r="W2919" i="6" s="1"/>
  <c r="Q2918" i="6"/>
  <c r="P2919" i="6"/>
  <c r="O2920" i="6" l="1"/>
  <c r="V2920" i="6" s="1"/>
  <c r="W2920" i="6" s="1"/>
  <c r="P2920" i="6"/>
  <c r="Q2919" i="6"/>
  <c r="O2921" i="6" l="1"/>
  <c r="V2921" i="6" s="1"/>
  <c r="W2921" i="6" s="1"/>
  <c r="Q2920" i="6"/>
  <c r="P2921" i="6"/>
  <c r="O2922" i="6" l="1"/>
  <c r="V2922" i="6" s="1"/>
  <c r="W2922" i="6" s="1"/>
  <c r="Q2921" i="6"/>
  <c r="P2922" i="6"/>
  <c r="O2923" i="6" l="1"/>
  <c r="V2923" i="6" s="1"/>
  <c r="W2923" i="6" s="1"/>
  <c r="Q2922" i="6"/>
  <c r="P2923" i="6"/>
  <c r="O2924" i="6" l="1"/>
  <c r="V2924" i="6" s="1"/>
  <c r="W2924" i="6" s="1"/>
  <c r="Q2923" i="6"/>
  <c r="P2924" i="6"/>
  <c r="O2925" i="6" l="1"/>
  <c r="V2925" i="6" s="1"/>
  <c r="W2925" i="6" s="1"/>
  <c r="P2925" i="6"/>
  <c r="Q2924" i="6"/>
  <c r="O2926" i="6" l="1"/>
  <c r="V2926" i="6" s="1"/>
  <c r="W2926" i="6" s="1"/>
  <c r="P2926" i="6"/>
  <c r="Q2925" i="6"/>
  <c r="O2927" i="6" l="1"/>
  <c r="V2927" i="6" s="1"/>
  <c r="W2927" i="6" s="1"/>
  <c r="Q2926" i="6"/>
  <c r="P2927" i="6"/>
  <c r="O2928" i="6" l="1"/>
  <c r="V2928" i="6" s="1"/>
  <c r="W2928" i="6" s="1"/>
  <c r="P2928" i="6"/>
  <c r="Q2927" i="6"/>
  <c r="O2929" i="6" l="1"/>
  <c r="V2929" i="6" s="1"/>
  <c r="W2929" i="6" s="1"/>
  <c r="P2929" i="6"/>
  <c r="Q2928" i="6"/>
  <c r="O2930" i="6" l="1"/>
  <c r="V2930" i="6" s="1"/>
  <c r="W2930" i="6" s="1"/>
  <c r="Q2929" i="6"/>
  <c r="P2930" i="6"/>
  <c r="O2931" i="6" l="1"/>
  <c r="V2931" i="6" s="1"/>
  <c r="W2931" i="6" s="1"/>
  <c r="Q2930" i="6"/>
  <c r="P2931" i="6"/>
  <c r="O2932" i="6" l="1"/>
  <c r="V2932" i="6" s="1"/>
  <c r="W2932" i="6" s="1"/>
  <c r="P2932" i="6"/>
  <c r="Q2931" i="6"/>
  <c r="O2933" i="6" l="1"/>
  <c r="V2933" i="6" s="1"/>
  <c r="W2933" i="6" s="1"/>
  <c r="P2933" i="6"/>
  <c r="Q2932" i="6"/>
  <c r="O2934" i="6" l="1"/>
  <c r="V2934" i="6" s="1"/>
  <c r="W2934" i="6" s="1"/>
  <c r="Q2933" i="6"/>
  <c r="P2934" i="6"/>
  <c r="O2935" i="6" l="1"/>
  <c r="V2935" i="6" s="1"/>
  <c r="W2935" i="6" s="1"/>
  <c r="Q2934" i="6"/>
  <c r="P2935" i="6"/>
  <c r="O2936" i="6" l="1"/>
  <c r="V2936" i="6" s="1"/>
  <c r="W2936" i="6" s="1"/>
  <c r="P2936" i="6"/>
  <c r="Q2935" i="6"/>
  <c r="O2937" i="6" l="1"/>
  <c r="V2937" i="6" s="1"/>
  <c r="W2937" i="6" s="1"/>
  <c r="P2937" i="6"/>
  <c r="Q2936" i="6"/>
  <c r="O2938" i="6" l="1"/>
  <c r="V2938" i="6" s="1"/>
  <c r="W2938" i="6" s="1"/>
  <c r="Q2937" i="6"/>
  <c r="P2938" i="6"/>
  <c r="O2939" i="6" l="1"/>
  <c r="V2939" i="6" s="1"/>
  <c r="W2939" i="6" s="1"/>
  <c r="Q2938" i="6"/>
  <c r="P2939" i="6"/>
  <c r="O2940" i="6" l="1"/>
  <c r="V2940" i="6" s="1"/>
  <c r="W2940" i="6" s="1"/>
  <c r="P2940" i="6"/>
  <c r="Q2939" i="6"/>
  <c r="O2941" i="6" l="1"/>
  <c r="V2941" i="6" s="1"/>
  <c r="W2941" i="6" s="1"/>
  <c r="P2941" i="6"/>
  <c r="Q2940" i="6"/>
  <c r="O2942" i="6" l="1"/>
  <c r="V2942" i="6" s="1"/>
  <c r="W2942" i="6" s="1"/>
  <c r="Q2941" i="6"/>
  <c r="P2942" i="6"/>
  <c r="O2943" i="6" l="1"/>
  <c r="V2943" i="6" s="1"/>
  <c r="W2943" i="6" s="1"/>
  <c r="Q2942" i="6"/>
  <c r="P2943" i="6"/>
  <c r="O2944" i="6" l="1"/>
  <c r="V2944" i="6" s="1"/>
  <c r="W2944" i="6" s="1"/>
  <c r="P2944" i="6"/>
  <c r="Q2943" i="6"/>
  <c r="O2945" i="6" l="1"/>
  <c r="V2945" i="6" s="1"/>
  <c r="W2945" i="6" s="1"/>
  <c r="P2945" i="6"/>
  <c r="Q2944" i="6"/>
  <c r="O2946" i="6" l="1"/>
  <c r="V2946" i="6" s="1"/>
  <c r="W2946" i="6" s="1"/>
  <c r="Q2945" i="6"/>
  <c r="P2946" i="6"/>
  <c r="O2947" i="6" l="1"/>
  <c r="V2947" i="6" s="1"/>
  <c r="W2947" i="6" s="1"/>
  <c r="Q2946" i="6"/>
  <c r="P2947" i="6"/>
  <c r="O2948" i="6" l="1"/>
  <c r="V2948" i="6" s="1"/>
  <c r="W2948" i="6" s="1"/>
  <c r="P2948" i="6"/>
  <c r="Q2947" i="6"/>
  <c r="O2949" i="6" l="1"/>
  <c r="V2949" i="6" s="1"/>
  <c r="W2949" i="6" s="1"/>
  <c r="P2949" i="6"/>
  <c r="Q2948" i="6"/>
  <c r="O2950" i="6" l="1"/>
  <c r="V2950" i="6" s="1"/>
  <c r="W2950" i="6" s="1"/>
  <c r="P2950" i="6"/>
  <c r="Q2949" i="6"/>
  <c r="O2951" i="6" l="1"/>
  <c r="V2951" i="6" s="1"/>
  <c r="W2951" i="6" s="1"/>
  <c r="Q2950" i="6"/>
  <c r="P2951" i="6"/>
  <c r="O2952" i="6" l="1"/>
  <c r="V2952" i="6" s="1"/>
  <c r="W2952" i="6" s="1"/>
  <c r="Q2951" i="6"/>
  <c r="P2952" i="6"/>
  <c r="O2953" i="6" l="1"/>
  <c r="V2953" i="6" s="1"/>
  <c r="W2953" i="6" s="1"/>
  <c r="P2953" i="6"/>
  <c r="Q2952" i="6"/>
  <c r="O2954" i="6" l="1"/>
  <c r="V2954" i="6" s="1"/>
  <c r="W2954" i="6" s="1"/>
  <c r="P2954" i="6"/>
  <c r="Q2953" i="6"/>
  <c r="O2955" i="6" l="1"/>
  <c r="V2955" i="6" s="1"/>
  <c r="W2955" i="6" s="1"/>
  <c r="P2955" i="6"/>
  <c r="Q2954" i="6"/>
  <c r="O2956" i="6" l="1"/>
  <c r="V2956" i="6" s="1"/>
  <c r="W2956" i="6" s="1"/>
  <c r="Q2955" i="6"/>
  <c r="P2956" i="6"/>
  <c r="O2957" i="6" l="1"/>
  <c r="V2957" i="6" s="1"/>
  <c r="W2957" i="6" s="1"/>
  <c r="Q2956" i="6"/>
  <c r="P2957" i="6"/>
  <c r="O2958" i="6" l="1"/>
  <c r="V2958" i="6" s="1"/>
  <c r="W2958" i="6" s="1"/>
  <c r="P2958" i="6"/>
  <c r="Q2957" i="6"/>
  <c r="O2959" i="6" l="1"/>
  <c r="V2959" i="6" s="1"/>
  <c r="W2959" i="6" s="1"/>
  <c r="P2959" i="6"/>
  <c r="Q2958" i="6"/>
  <c r="O2960" i="6" l="1"/>
  <c r="V2960" i="6" s="1"/>
  <c r="W2960" i="6" s="1"/>
  <c r="Q2959" i="6"/>
  <c r="P2960" i="6"/>
  <c r="O2961" i="6" l="1"/>
  <c r="V2961" i="6" s="1"/>
  <c r="W2961" i="6" s="1"/>
  <c r="Q2960" i="6"/>
  <c r="P2961" i="6"/>
  <c r="O2962" i="6" l="1"/>
  <c r="V2962" i="6" s="1"/>
  <c r="W2962" i="6" s="1"/>
  <c r="P2962" i="6"/>
  <c r="Q2961" i="6"/>
  <c r="O2963" i="6" l="1"/>
  <c r="V2963" i="6" s="1"/>
  <c r="W2963" i="6" s="1"/>
  <c r="P2963" i="6"/>
  <c r="Q2962" i="6"/>
  <c r="O2964" i="6" l="1"/>
  <c r="V2964" i="6" s="1"/>
  <c r="W2964" i="6" s="1"/>
  <c r="Q2963" i="6"/>
  <c r="P2964" i="6"/>
  <c r="O2965" i="6" l="1"/>
  <c r="V2965" i="6" s="1"/>
  <c r="W2965" i="6" s="1"/>
  <c r="Q2964" i="6"/>
  <c r="P2965" i="6"/>
  <c r="O2966" i="6" l="1"/>
  <c r="V2966" i="6" s="1"/>
  <c r="W2966" i="6" s="1"/>
  <c r="P2966" i="6"/>
  <c r="Q2965" i="6"/>
  <c r="O2967" i="6" l="1"/>
  <c r="V2967" i="6" s="1"/>
  <c r="W2967" i="6" s="1"/>
  <c r="P2967" i="6"/>
  <c r="Q2966" i="6"/>
  <c r="O2968" i="6" l="1"/>
  <c r="V2968" i="6" s="1"/>
  <c r="W2968" i="6" s="1"/>
  <c r="Q2967" i="6"/>
  <c r="P2968" i="6"/>
  <c r="O2969" i="6" l="1"/>
  <c r="V2969" i="6" s="1"/>
  <c r="W2969" i="6" s="1"/>
  <c r="Q2968" i="6"/>
  <c r="P2969" i="6"/>
  <c r="O2970" i="6" l="1"/>
  <c r="V2970" i="6" s="1"/>
  <c r="W2970" i="6" s="1"/>
  <c r="P2970" i="6"/>
  <c r="Q2969" i="6"/>
  <c r="O2971" i="6" l="1"/>
  <c r="V2971" i="6" s="1"/>
  <c r="W2971" i="6" s="1"/>
  <c r="Q2970" i="6"/>
  <c r="P2971" i="6"/>
  <c r="O2972" i="6" l="1"/>
  <c r="V2972" i="6" s="1"/>
  <c r="W2972" i="6" s="1"/>
  <c r="P2972" i="6"/>
  <c r="Q2971" i="6"/>
  <c r="O2973" i="6" l="1"/>
  <c r="V2973" i="6" s="1"/>
  <c r="W2973" i="6" s="1"/>
  <c r="Q2972" i="6"/>
  <c r="P2973" i="6"/>
  <c r="O2974" i="6" l="1"/>
  <c r="V2974" i="6" s="1"/>
  <c r="W2974" i="6" s="1"/>
  <c r="P2974" i="6"/>
  <c r="Q2973" i="6"/>
  <c r="O2975" i="6" l="1"/>
  <c r="V2975" i="6" s="1"/>
  <c r="W2975" i="6" s="1"/>
  <c r="P2975" i="6"/>
  <c r="Q2974" i="6"/>
  <c r="O2976" i="6" l="1"/>
  <c r="V2976" i="6" s="1"/>
  <c r="W2976" i="6" s="1"/>
  <c r="Q2975" i="6"/>
  <c r="P2976" i="6"/>
  <c r="O2977" i="6" l="1"/>
  <c r="V2977" i="6" s="1"/>
  <c r="W2977" i="6" s="1"/>
  <c r="Q2976" i="6"/>
  <c r="P2977" i="6"/>
  <c r="O2978" i="6" l="1"/>
  <c r="V2978" i="6" s="1"/>
  <c r="W2978" i="6" s="1"/>
  <c r="Q2977" i="6"/>
  <c r="P2978" i="6"/>
  <c r="O2979" i="6" l="1"/>
  <c r="V2979" i="6" s="1"/>
  <c r="W2979" i="6" s="1"/>
  <c r="Q2978" i="6"/>
  <c r="P2979" i="6"/>
  <c r="O2980" i="6" l="1"/>
  <c r="V2980" i="6" s="1"/>
  <c r="W2980" i="6" s="1"/>
  <c r="P2980" i="6"/>
  <c r="Q2979" i="6"/>
  <c r="O2981" i="6" l="1"/>
  <c r="V2981" i="6" s="1"/>
  <c r="W2981" i="6" s="1"/>
  <c r="P2981" i="6"/>
  <c r="Q2980" i="6"/>
  <c r="O2982" i="6" l="1"/>
  <c r="V2982" i="6" s="1"/>
  <c r="W2982" i="6" s="1"/>
  <c r="P2982" i="6"/>
  <c r="Q2981" i="6"/>
  <c r="O2983" i="6" l="1"/>
  <c r="V2983" i="6" s="1"/>
  <c r="W2983" i="6" s="1"/>
  <c r="P2983" i="6"/>
  <c r="Q2982" i="6"/>
  <c r="O2984" i="6" l="1"/>
  <c r="V2984" i="6" s="1"/>
  <c r="W2984" i="6" s="1"/>
  <c r="Q2983" i="6"/>
  <c r="P2984" i="6"/>
  <c r="O2985" i="6" l="1"/>
  <c r="V2985" i="6" s="1"/>
  <c r="W2985" i="6" s="1"/>
  <c r="Q2984" i="6"/>
  <c r="P2985" i="6"/>
  <c r="O2986" i="6" l="1"/>
  <c r="V2986" i="6" s="1"/>
  <c r="W2986" i="6" s="1"/>
  <c r="P2986" i="6"/>
  <c r="Q2985" i="6"/>
  <c r="O2987" i="6" l="1"/>
  <c r="V2987" i="6" s="1"/>
  <c r="W2987" i="6" s="1"/>
  <c r="Q2986" i="6"/>
  <c r="P2987" i="6"/>
  <c r="O2988" i="6" l="1"/>
  <c r="V2988" i="6" s="1"/>
  <c r="W2988" i="6" s="1"/>
  <c r="P2988" i="6"/>
  <c r="Q2987" i="6"/>
  <c r="O2989" i="6" l="1"/>
  <c r="V2989" i="6" s="1"/>
  <c r="W2989" i="6" s="1"/>
  <c r="Q2988" i="6"/>
  <c r="P2989" i="6"/>
  <c r="O2990" i="6" l="1"/>
  <c r="V2990" i="6" s="1"/>
  <c r="W2990" i="6" s="1"/>
  <c r="P2990" i="6"/>
  <c r="Q2989" i="6"/>
  <c r="O2991" i="6" l="1"/>
  <c r="V2991" i="6" s="1"/>
  <c r="W2991" i="6" s="1"/>
  <c r="P2991" i="6"/>
  <c r="Q2990" i="6"/>
  <c r="O2992" i="6" l="1"/>
  <c r="V2992" i="6" s="1"/>
  <c r="W2992" i="6" s="1"/>
  <c r="Q2991" i="6"/>
  <c r="P2992" i="6"/>
  <c r="O2993" i="6" l="1"/>
  <c r="V2993" i="6" s="1"/>
  <c r="W2993" i="6" s="1"/>
  <c r="Q2992" i="6"/>
  <c r="P2993" i="6"/>
  <c r="O2994" i="6" l="1"/>
  <c r="V2994" i="6" s="1"/>
  <c r="W2994" i="6" s="1"/>
  <c r="P2994" i="6"/>
  <c r="Q2993" i="6"/>
  <c r="O2995" i="6" l="1"/>
  <c r="V2995" i="6" s="1"/>
  <c r="W2995" i="6" s="1"/>
  <c r="P2995" i="6"/>
  <c r="Q2994" i="6"/>
  <c r="O2996" i="6" l="1"/>
  <c r="V2996" i="6" s="1"/>
  <c r="W2996" i="6" s="1"/>
  <c r="Q2995" i="6"/>
  <c r="P2996" i="6"/>
  <c r="O2997" i="6" l="1"/>
  <c r="V2997" i="6" s="1"/>
  <c r="W2997" i="6" s="1"/>
  <c r="Q2996" i="6"/>
  <c r="P2997" i="6"/>
  <c r="O2998" i="6" l="1"/>
  <c r="V2998" i="6" s="1"/>
  <c r="W2998" i="6" s="1"/>
  <c r="P2998" i="6"/>
  <c r="Q2997" i="6"/>
  <c r="O2999" i="6" l="1"/>
  <c r="V2999" i="6" s="1"/>
  <c r="W2999" i="6" s="1"/>
  <c r="P2999" i="6"/>
  <c r="Q2998" i="6"/>
  <c r="O3000" i="6" l="1"/>
  <c r="V3000" i="6" s="1"/>
  <c r="W3000" i="6" s="1"/>
  <c r="Q2999" i="6"/>
  <c r="P3000" i="6"/>
  <c r="O3001" i="6" l="1"/>
  <c r="V3001" i="6" s="1"/>
  <c r="W3001" i="6" s="1"/>
  <c r="Q3000" i="6"/>
  <c r="P3001" i="6"/>
  <c r="O3002" i="6" l="1"/>
  <c r="V3002" i="6" s="1"/>
  <c r="W3002" i="6" s="1"/>
  <c r="P3002" i="6"/>
  <c r="Q3001" i="6"/>
  <c r="O3003" i="6" l="1"/>
  <c r="V3003" i="6" s="1"/>
  <c r="W3003" i="6" s="1"/>
  <c r="P3003" i="6"/>
  <c r="Q3002" i="6"/>
  <c r="O3004" i="6" l="1"/>
  <c r="V3004" i="6" s="1"/>
  <c r="W3004" i="6" s="1"/>
  <c r="Q3003" i="6"/>
  <c r="P3004" i="6"/>
  <c r="O3005" i="6" l="1"/>
  <c r="V3005" i="6" s="1"/>
  <c r="W3005" i="6" s="1"/>
  <c r="Q3004" i="6"/>
  <c r="P3005" i="6"/>
  <c r="O3006" i="6" l="1"/>
  <c r="V3006" i="6" s="1"/>
  <c r="W3006" i="6" s="1"/>
  <c r="P3006" i="6"/>
  <c r="Q3005" i="6"/>
  <c r="O3007" i="6" l="1"/>
  <c r="V3007" i="6" s="1"/>
  <c r="W3007" i="6" s="1"/>
  <c r="P3007" i="6"/>
  <c r="Q3006" i="6"/>
  <c r="O3008" i="6" l="1"/>
  <c r="V3008" i="6" s="1"/>
  <c r="W3008" i="6" s="1"/>
  <c r="Q3007" i="6"/>
  <c r="P3008" i="6"/>
  <c r="O3009" i="6" l="1"/>
  <c r="V3009" i="6" s="1"/>
  <c r="W3009" i="6" s="1"/>
  <c r="Q3008" i="6"/>
  <c r="P3009" i="6"/>
  <c r="O3010" i="6" l="1"/>
  <c r="V3010" i="6" s="1"/>
  <c r="W3010" i="6" s="1"/>
  <c r="P3010" i="6"/>
  <c r="Q3009" i="6"/>
  <c r="O3011" i="6" l="1"/>
  <c r="V3011" i="6" s="1"/>
  <c r="W3011" i="6" s="1"/>
  <c r="P30" i="34" s="1"/>
  <c r="P3011" i="6"/>
  <c r="Q3010" i="6"/>
  <c r="O3012" i="6" l="1"/>
  <c r="V3012" i="6" s="1"/>
  <c r="W3012" i="6" s="1"/>
  <c r="P31" i="34" s="1"/>
  <c r="Q3011" i="6"/>
  <c r="P3012" i="6"/>
  <c r="O3013" i="6" l="1"/>
  <c r="V3013" i="6" s="1"/>
  <c r="W3013" i="6" s="1"/>
  <c r="Q3012" i="6"/>
  <c r="P3013" i="6"/>
  <c r="O3014" i="6" l="1"/>
  <c r="V3014" i="6" s="1"/>
  <c r="W3014" i="6" s="1"/>
  <c r="P3014" i="6"/>
  <c r="Q3013" i="6"/>
  <c r="O3015" i="6" l="1"/>
  <c r="V3015" i="6" s="1"/>
  <c r="W3015" i="6" s="1"/>
  <c r="P3015" i="6"/>
  <c r="Q3014" i="6"/>
  <c r="O3016" i="6" l="1"/>
  <c r="V3016" i="6" s="1"/>
  <c r="W3016" i="6" s="1"/>
  <c r="Q3015" i="6"/>
  <c r="P3016" i="6"/>
  <c r="O3017" i="6" l="1"/>
  <c r="V3017" i="6" s="1"/>
  <c r="W3017" i="6" s="1"/>
  <c r="Q3016" i="6"/>
  <c r="P3017" i="6"/>
  <c r="O3018" i="6" l="1"/>
  <c r="V3018" i="6" s="1"/>
  <c r="W3018" i="6" s="1"/>
  <c r="P3018" i="6"/>
  <c r="Q3017" i="6"/>
  <c r="O3019" i="6" l="1"/>
  <c r="V3019" i="6" s="1"/>
  <c r="W3019" i="6" s="1"/>
  <c r="P3019" i="6"/>
  <c r="Q3018" i="6"/>
  <c r="O3020" i="6" l="1"/>
  <c r="V3020" i="6" s="1"/>
  <c r="W3020" i="6" s="1"/>
  <c r="Q3019" i="6"/>
  <c r="P3020" i="6"/>
  <c r="O3021" i="6" l="1"/>
  <c r="V3021" i="6" s="1"/>
  <c r="W3021" i="6" s="1"/>
  <c r="Q3020" i="6"/>
  <c r="P3021" i="6"/>
  <c r="O3022" i="6" l="1"/>
  <c r="V3022" i="6" s="1"/>
  <c r="W3022" i="6" s="1"/>
  <c r="P3022" i="6"/>
  <c r="Q3021" i="6"/>
  <c r="O3023" i="6" l="1"/>
  <c r="V3023" i="6" s="1"/>
  <c r="W3023" i="6" s="1"/>
  <c r="P3023" i="6"/>
  <c r="Q3022" i="6"/>
  <c r="O3024" i="6" l="1"/>
  <c r="V3024" i="6" s="1"/>
  <c r="W3024" i="6" s="1"/>
  <c r="Q3023" i="6"/>
  <c r="P3024" i="6"/>
  <c r="O3025" i="6" l="1"/>
  <c r="V3025" i="6" s="1"/>
  <c r="W3025" i="6" s="1"/>
  <c r="Q3024" i="6"/>
  <c r="P3025" i="6"/>
  <c r="O3026" i="6" l="1"/>
  <c r="V3026" i="6" s="1"/>
  <c r="W3026" i="6" s="1"/>
  <c r="P3026" i="6"/>
  <c r="Q3025" i="6"/>
  <c r="O3027" i="6" l="1"/>
  <c r="V3027" i="6" s="1"/>
  <c r="W3027" i="6" s="1"/>
  <c r="P3027" i="6"/>
  <c r="Q3026" i="6"/>
  <c r="O3028" i="6" l="1"/>
  <c r="V3028" i="6" s="1"/>
  <c r="W3028" i="6" s="1"/>
  <c r="P3028" i="6"/>
  <c r="Q3027" i="6"/>
  <c r="O3029" i="6" l="1"/>
  <c r="V3029" i="6" s="1"/>
  <c r="W3029" i="6" s="1"/>
  <c r="Q3028" i="6"/>
  <c r="P3029" i="6"/>
  <c r="O3030" i="6" l="1"/>
  <c r="V3030" i="6" s="1"/>
  <c r="W3030" i="6" s="1"/>
  <c r="Q3029" i="6"/>
  <c r="P3030" i="6"/>
  <c r="O3031" i="6" l="1"/>
  <c r="V3031" i="6" s="1"/>
  <c r="W3031" i="6" s="1"/>
  <c r="P3031" i="6"/>
  <c r="Q3030" i="6"/>
  <c r="O3032" i="6" l="1"/>
  <c r="V3032" i="6" s="1"/>
  <c r="W3032" i="6" s="1"/>
  <c r="P3032" i="6"/>
  <c r="Q3031" i="6"/>
  <c r="O3033" i="6" l="1"/>
  <c r="V3033" i="6" s="1"/>
  <c r="W3033" i="6" s="1"/>
  <c r="Q3032" i="6"/>
  <c r="P3033" i="6"/>
  <c r="O3034" i="6" l="1"/>
  <c r="V3034" i="6" s="1"/>
  <c r="W3034" i="6" s="1"/>
  <c r="Q3033" i="6"/>
  <c r="P3034" i="6"/>
  <c r="O3035" i="6" l="1"/>
  <c r="V3035" i="6" s="1"/>
  <c r="W3035" i="6" s="1"/>
  <c r="P3035" i="6"/>
  <c r="Q3034" i="6"/>
  <c r="O3036" i="6" l="1"/>
  <c r="V3036" i="6" s="1"/>
  <c r="W3036" i="6" s="1"/>
  <c r="P3036" i="6"/>
  <c r="Q3035" i="6"/>
  <c r="O3037" i="6" l="1"/>
  <c r="V3037" i="6" s="1"/>
  <c r="W3037" i="6" s="1"/>
  <c r="Q3036" i="6"/>
  <c r="P3037" i="6"/>
  <c r="O3038" i="6" l="1"/>
  <c r="V3038" i="6" s="1"/>
  <c r="W3038" i="6" s="1"/>
  <c r="Q3037" i="6"/>
  <c r="P3038" i="6"/>
  <c r="O3039" i="6" l="1"/>
  <c r="V3039" i="6" s="1"/>
  <c r="W3039" i="6" s="1"/>
  <c r="P3039" i="6"/>
  <c r="Q3038" i="6"/>
  <c r="O3040" i="6" l="1"/>
  <c r="V3040" i="6" s="1"/>
  <c r="W3040" i="6" s="1"/>
  <c r="P3040" i="6"/>
  <c r="Q3039" i="6"/>
  <c r="O3041" i="6" l="1"/>
  <c r="V3041" i="6" s="1"/>
  <c r="W3041" i="6" s="1"/>
  <c r="P3041" i="6"/>
  <c r="Q3040" i="6"/>
  <c r="O3042" i="6" l="1"/>
  <c r="V3042" i="6" s="1"/>
  <c r="W3042" i="6" s="1"/>
  <c r="Q3041" i="6"/>
  <c r="P3042" i="6"/>
  <c r="O3043" i="6" l="1"/>
  <c r="V3043" i="6" s="1"/>
  <c r="W3043" i="6" s="1"/>
  <c r="Q3042" i="6"/>
  <c r="P3043" i="6"/>
  <c r="P23" i="32" l="1"/>
  <c r="P19" i="32"/>
  <c r="O3044" i="6"/>
  <c r="V3044" i="6" s="1"/>
  <c r="W3044" i="6" s="1"/>
  <c r="Q3043" i="6"/>
  <c r="P3044" i="6"/>
  <c r="O3045" i="6" l="1"/>
  <c r="V3045" i="6" s="1"/>
  <c r="W3045" i="6" s="1"/>
  <c r="Q3044" i="6"/>
  <c r="P3045" i="6"/>
  <c r="O3046" i="6" l="1"/>
  <c r="V3046" i="6" s="1"/>
  <c r="W3046" i="6" s="1"/>
  <c r="P3046" i="6"/>
  <c r="Q3045" i="6"/>
  <c r="O3047" i="6" l="1"/>
  <c r="V3047" i="6" s="1"/>
  <c r="W3047" i="6" s="1"/>
  <c r="Q3046" i="6"/>
  <c r="P3047" i="6"/>
  <c r="O3048" i="6" l="1"/>
  <c r="V3048" i="6" s="1"/>
  <c r="W3048" i="6" s="1"/>
  <c r="P3048" i="6"/>
  <c r="Q3047" i="6"/>
  <c r="O3049" i="6" l="1"/>
  <c r="V3049" i="6" s="1"/>
  <c r="W3049" i="6" s="1"/>
  <c r="P3049" i="6"/>
  <c r="Q3048" i="6"/>
  <c r="O3050" i="6" l="1"/>
  <c r="V3050" i="6" s="1"/>
  <c r="W3050" i="6" s="1"/>
  <c r="Q3049" i="6"/>
  <c r="P3050" i="6"/>
  <c r="O3051" i="6" l="1"/>
  <c r="V3051" i="6" s="1"/>
  <c r="W3051" i="6" s="1"/>
  <c r="Q3050" i="6"/>
  <c r="P3051" i="6"/>
  <c r="O3052" i="6" l="1"/>
  <c r="V3052" i="6" s="1"/>
  <c r="W3052" i="6" s="1"/>
  <c r="P3052" i="6"/>
  <c r="Q3051" i="6"/>
  <c r="O3053" i="6" l="1"/>
  <c r="V3053" i="6" s="1"/>
  <c r="W3053" i="6" s="1"/>
  <c r="P3053" i="6"/>
  <c r="Q3052" i="6"/>
  <c r="O3054" i="6" l="1"/>
  <c r="V3054" i="6" s="1"/>
  <c r="W3054" i="6" s="1"/>
  <c r="Q3053" i="6"/>
  <c r="P3054" i="6"/>
  <c r="O3055" i="6" l="1"/>
  <c r="V3055" i="6" s="1"/>
  <c r="W3055" i="6" s="1"/>
  <c r="Q3054" i="6"/>
  <c r="P3055" i="6"/>
  <c r="O3056" i="6" l="1"/>
  <c r="V3056" i="6" s="1"/>
  <c r="W3056" i="6" s="1"/>
  <c r="P3056" i="6"/>
  <c r="Q3055" i="6"/>
  <c r="O3057" i="6" l="1"/>
  <c r="V3057" i="6" s="1"/>
  <c r="W3057" i="6" s="1"/>
  <c r="P3057" i="6"/>
  <c r="Q3056" i="6"/>
  <c r="O3058" i="6" l="1"/>
  <c r="V3058" i="6" s="1"/>
  <c r="W3058" i="6" s="1"/>
  <c r="Q3057" i="6"/>
  <c r="P3058" i="6"/>
  <c r="O3059" i="6" l="1"/>
  <c r="V3059" i="6" s="1"/>
  <c r="W3059" i="6" s="1"/>
  <c r="Q3058" i="6"/>
  <c r="P3059" i="6"/>
  <c r="O3060" i="6" l="1"/>
  <c r="V3060" i="6" s="1"/>
  <c r="W3060" i="6" s="1"/>
  <c r="P3060" i="6"/>
  <c r="Q3059" i="6"/>
  <c r="O3061" i="6" l="1"/>
  <c r="V3061" i="6" s="1"/>
  <c r="W3061" i="6" s="1"/>
  <c r="P3061" i="6"/>
  <c r="Q3060" i="6"/>
  <c r="O3062" i="6" l="1"/>
  <c r="V3062" i="6" s="1"/>
  <c r="W3062" i="6" s="1"/>
  <c r="Q3061" i="6"/>
  <c r="P3062" i="6"/>
  <c r="O3063" i="6" l="1"/>
  <c r="V3063" i="6" s="1"/>
  <c r="W3063" i="6" s="1"/>
  <c r="P3063" i="6"/>
  <c r="Q3062" i="6"/>
  <c r="O3064" i="6" l="1"/>
  <c r="V3064" i="6" s="1"/>
  <c r="W3064" i="6" s="1"/>
  <c r="P3064" i="6"/>
  <c r="Q3063" i="6"/>
  <c r="O3065" i="6" l="1"/>
  <c r="V3065" i="6" s="1"/>
  <c r="W3065" i="6" s="1"/>
  <c r="P3065" i="6"/>
  <c r="Q3064" i="6"/>
  <c r="O3066" i="6" l="1"/>
  <c r="V3066" i="6" s="1"/>
  <c r="W3066" i="6" s="1"/>
  <c r="Q3065" i="6"/>
  <c r="P3066" i="6"/>
  <c r="O3067" i="6" l="1"/>
  <c r="V3067" i="6" s="1"/>
  <c r="W3067" i="6" s="1"/>
  <c r="Q3066" i="6"/>
  <c r="P3067" i="6"/>
  <c r="O3068" i="6" l="1"/>
  <c r="V3068" i="6" s="1"/>
  <c r="W3068" i="6" s="1"/>
  <c r="P3068" i="6"/>
  <c r="Q3067" i="6"/>
  <c r="O3069" i="6" l="1"/>
  <c r="V3069" i="6" s="1"/>
  <c r="W3069" i="6" s="1"/>
  <c r="P3069" i="6"/>
  <c r="Q3068" i="6"/>
  <c r="O3070" i="6" l="1"/>
  <c r="V3070" i="6" s="1"/>
  <c r="W3070" i="6" s="1"/>
  <c r="Q3069" i="6"/>
  <c r="P3070" i="6"/>
  <c r="O3071" i="6" l="1"/>
  <c r="V3071" i="6" s="1"/>
  <c r="W3071" i="6" s="1"/>
  <c r="Q3070" i="6"/>
  <c r="P3071" i="6"/>
  <c r="O3072" i="6" l="1"/>
  <c r="V3072" i="6" s="1"/>
  <c r="W3072" i="6" s="1"/>
  <c r="P3072" i="6"/>
  <c r="Q3071" i="6"/>
  <c r="O3073" i="6" l="1"/>
  <c r="V3073" i="6" s="1"/>
  <c r="W3073" i="6" s="1"/>
  <c r="P3073" i="6"/>
  <c r="Q3072" i="6"/>
  <c r="O3074" i="6" l="1"/>
  <c r="V3074" i="6" s="1"/>
  <c r="W3074" i="6" s="1"/>
  <c r="Q3073" i="6"/>
  <c r="P3074" i="6"/>
  <c r="O3075" i="6" l="1"/>
  <c r="V3075" i="6" s="1"/>
  <c r="W3075" i="6" s="1"/>
  <c r="Q3074" i="6"/>
  <c r="P3075" i="6"/>
  <c r="O3076" i="6" l="1"/>
  <c r="V3076" i="6" s="1"/>
  <c r="W3076" i="6" s="1"/>
  <c r="P3076" i="6"/>
  <c r="Q3075" i="6"/>
  <c r="O3077" i="6" l="1"/>
  <c r="V3077" i="6" s="1"/>
  <c r="W3077" i="6" s="1"/>
  <c r="P3077" i="6"/>
  <c r="Q3076" i="6"/>
  <c r="O3078" i="6" l="1"/>
  <c r="V3078" i="6" s="1"/>
  <c r="W3078" i="6" s="1"/>
  <c r="Q3077" i="6"/>
  <c r="P3078" i="6"/>
  <c r="O3079" i="6" l="1"/>
  <c r="V3079" i="6" s="1"/>
  <c r="W3079" i="6" s="1"/>
  <c r="Q3078" i="6"/>
  <c r="P3079" i="6"/>
  <c r="O3080" i="6" l="1"/>
  <c r="V3080" i="6" s="1"/>
  <c r="W3080" i="6" s="1"/>
  <c r="P3080" i="6"/>
  <c r="Q3079" i="6"/>
  <c r="O3081" i="6" l="1"/>
  <c r="V3081" i="6" s="1"/>
  <c r="W3081" i="6" s="1"/>
  <c r="P3081" i="6"/>
  <c r="Q3080" i="6"/>
  <c r="O3082" i="6" l="1"/>
  <c r="V3082" i="6" s="1"/>
  <c r="W3082" i="6" s="1"/>
  <c r="Q3081" i="6"/>
  <c r="P3082" i="6"/>
  <c r="O3083" i="6" l="1"/>
  <c r="V3083" i="6" s="1"/>
  <c r="W3083" i="6" s="1"/>
  <c r="Q3082" i="6"/>
  <c r="P3083" i="6"/>
  <c r="O3084" i="6" l="1"/>
  <c r="V3084" i="6" s="1"/>
  <c r="W3084" i="6" s="1"/>
  <c r="P3084" i="6"/>
  <c r="Q3083" i="6"/>
  <c r="O3085" i="6" l="1"/>
  <c r="V3085" i="6" s="1"/>
  <c r="W3085" i="6" s="1"/>
  <c r="P3085" i="6"/>
  <c r="Q3084" i="6"/>
  <c r="O3086" i="6" l="1"/>
  <c r="V3086" i="6" s="1"/>
  <c r="W3086" i="6" s="1"/>
  <c r="Q3085" i="6"/>
  <c r="P3086" i="6"/>
  <c r="O3087" i="6" l="1"/>
  <c r="V3087" i="6" s="1"/>
  <c r="W3087" i="6" s="1"/>
  <c r="Q3086" i="6"/>
  <c r="P3087" i="6"/>
  <c r="O3088" i="6" l="1"/>
  <c r="V3088" i="6" s="1"/>
  <c r="W3088" i="6" s="1"/>
  <c r="P3088" i="6"/>
  <c r="Q3087" i="6"/>
  <c r="O3089" i="6" l="1"/>
  <c r="V3089" i="6" s="1"/>
  <c r="W3089" i="6" s="1"/>
  <c r="P3089" i="6"/>
  <c r="Q3088" i="6"/>
  <c r="O3090" i="6" l="1"/>
  <c r="V3090" i="6" s="1"/>
  <c r="W3090" i="6" s="1"/>
  <c r="Q3089" i="6"/>
  <c r="P3090" i="6"/>
  <c r="O3091" i="6" l="1"/>
  <c r="V3091" i="6" s="1"/>
  <c r="W3091" i="6" s="1"/>
  <c r="Q3090" i="6"/>
  <c r="P3091" i="6"/>
  <c r="O3092" i="6" l="1"/>
  <c r="V3092" i="6" s="1"/>
  <c r="W3092" i="6" s="1"/>
  <c r="P3092" i="6"/>
  <c r="Q3091" i="6"/>
  <c r="O3093" i="6" l="1"/>
  <c r="V3093" i="6" s="1"/>
  <c r="W3093" i="6" s="1"/>
  <c r="P3093" i="6"/>
  <c r="Q3092" i="6"/>
  <c r="O3094" i="6" l="1"/>
  <c r="V3094" i="6" s="1"/>
  <c r="W3094" i="6" s="1"/>
  <c r="Q3093" i="6"/>
  <c r="P3094" i="6"/>
  <c r="O3095" i="6" l="1"/>
  <c r="V3095" i="6" s="1"/>
  <c r="W3095" i="6" s="1"/>
  <c r="Q3094" i="6"/>
  <c r="P3095" i="6"/>
  <c r="O3096" i="6" l="1"/>
  <c r="V3096" i="6" s="1"/>
  <c r="W3096" i="6" s="1"/>
  <c r="P3096" i="6"/>
  <c r="Q3095" i="6"/>
  <c r="O3097" i="6" l="1"/>
  <c r="V3097" i="6" s="1"/>
  <c r="W3097" i="6" s="1"/>
  <c r="P3097" i="6"/>
  <c r="Q3096" i="6"/>
  <c r="O3098" i="6" l="1"/>
  <c r="V3098" i="6" s="1"/>
  <c r="W3098" i="6" s="1"/>
  <c r="Q3097" i="6"/>
  <c r="P3098" i="6"/>
  <c r="O3099" i="6" l="1"/>
  <c r="V3099" i="6" s="1"/>
  <c r="W3099" i="6" s="1"/>
  <c r="Q3098" i="6"/>
  <c r="P3099" i="6"/>
  <c r="O3100" i="6" l="1"/>
  <c r="V3100" i="6" s="1"/>
  <c r="W3100" i="6" s="1"/>
  <c r="P3100" i="6"/>
  <c r="Q3099" i="6"/>
  <c r="O3101" i="6" l="1"/>
  <c r="V3101" i="6" s="1"/>
  <c r="W3101" i="6" s="1"/>
  <c r="P3101" i="6"/>
  <c r="Q3100" i="6"/>
  <c r="O3102" i="6" l="1"/>
  <c r="V3102" i="6" s="1"/>
  <c r="W3102" i="6" s="1"/>
  <c r="Q3101" i="6"/>
  <c r="P3102" i="6"/>
  <c r="O3103" i="6" l="1"/>
  <c r="V3103" i="6" s="1"/>
  <c r="W3103" i="6" s="1"/>
  <c r="Q3102" i="6"/>
  <c r="P3103" i="6"/>
  <c r="O3104" i="6" l="1"/>
  <c r="V3104" i="6" s="1"/>
  <c r="W3104" i="6" s="1"/>
  <c r="P3104" i="6"/>
  <c r="Q3103" i="6"/>
  <c r="O3105" i="6" l="1"/>
  <c r="V3105" i="6" s="1"/>
  <c r="W3105" i="6" s="1"/>
  <c r="P3105" i="6"/>
  <c r="Q3104" i="6"/>
  <c r="O3106" i="6" l="1"/>
  <c r="V3106" i="6" s="1"/>
  <c r="W3106" i="6" s="1"/>
  <c r="Q3105" i="6"/>
  <c r="P3106" i="6"/>
  <c r="O3107" i="6" l="1"/>
  <c r="V3107" i="6" s="1"/>
  <c r="W3107" i="6" s="1"/>
  <c r="Q3106" i="6"/>
  <c r="P3107" i="6"/>
  <c r="O3108" i="6" l="1"/>
  <c r="V3108" i="6" s="1"/>
  <c r="W3108" i="6" s="1"/>
  <c r="P3108" i="6"/>
  <c r="Q3107" i="6"/>
  <c r="O3109" i="6" l="1"/>
  <c r="V3109" i="6" s="1"/>
  <c r="W3109" i="6" s="1"/>
  <c r="P3109" i="6"/>
  <c r="Q3108" i="6"/>
  <c r="O3110" i="6" l="1"/>
  <c r="V3110" i="6" s="1"/>
  <c r="W3110" i="6" s="1"/>
  <c r="Q3109" i="6"/>
  <c r="P3110" i="6"/>
  <c r="O3111" i="6" l="1"/>
  <c r="V3111" i="6" s="1"/>
  <c r="W3111" i="6" s="1"/>
  <c r="Q3110" i="6"/>
  <c r="P3111" i="6"/>
  <c r="O3112" i="6" l="1"/>
  <c r="V3112" i="6" s="1"/>
  <c r="W3112" i="6" s="1"/>
  <c r="P3112" i="6"/>
  <c r="Q3111" i="6"/>
  <c r="O3113" i="6" l="1"/>
  <c r="V3113" i="6" s="1"/>
  <c r="W3113" i="6" s="1"/>
  <c r="P3113" i="6"/>
  <c r="Q3112" i="6"/>
  <c r="O3114" i="6" l="1"/>
  <c r="V3114" i="6" s="1"/>
  <c r="W3114" i="6" s="1"/>
  <c r="Q3113" i="6"/>
  <c r="P3114" i="6"/>
  <c r="O3115" i="6" l="1"/>
  <c r="V3115" i="6" s="1"/>
  <c r="W3115" i="6" s="1"/>
  <c r="Q3114" i="6"/>
  <c r="P3115" i="6"/>
  <c r="O3116" i="6" l="1"/>
  <c r="V3116" i="6" s="1"/>
  <c r="W3116" i="6" s="1"/>
  <c r="P3116" i="6"/>
  <c r="Q3115" i="6"/>
  <c r="O3117" i="6" l="1"/>
  <c r="V3117" i="6" s="1"/>
  <c r="W3117" i="6" s="1"/>
  <c r="P3117" i="6"/>
  <c r="Q3116" i="6"/>
  <c r="O3118" i="6" l="1"/>
  <c r="V3118" i="6" s="1"/>
  <c r="W3118" i="6" s="1"/>
  <c r="Q3117" i="6"/>
  <c r="P3118" i="6"/>
  <c r="O3119" i="6" l="1"/>
  <c r="V3119" i="6" s="1"/>
  <c r="W3119" i="6" s="1"/>
  <c r="Q3118" i="6"/>
  <c r="P3119" i="6"/>
  <c r="O3120" i="6" l="1"/>
  <c r="V3120" i="6" s="1"/>
  <c r="W3120" i="6" s="1"/>
  <c r="P3120" i="6"/>
  <c r="Q3119" i="6"/>
  <c r="O3121" i="6" l="1"/>
  <c r="V3121" i="6" s="1"/>
  <c r="W3121" i="6" s="1"/>
  <c r="P3121" i="6"/>
  <c r="Q3120" i="6"/>
  <c r="O3122" i="6" l="1"/>
  <c r="V3122" i="6" s="1"/>
  <c r="W3122" i="6" s="1"/>
  <c r="Q3121" i="6"/>
  <c r="P3122" i="6"/>
  <c r="O3123" i="6" l="1"/>
  <c r="V3123" i="6" s="1"/>
  <c r="W3123" i="6" s="1"/>
  <c r="Q3122" i="6"/>
  <c r="P3123" i="6"/>
  <c r="O3124" i="6" l="1"/>
  <c r="V3124" i="6" s="1"/>
  <c r="W3124" i="6" s="1"/>
  <c r="P3124" i="6"/>
  <c r="Q3123" i="6"/>
  <c r="O3125" i="6" l="1"/>
  <c r="V3125" i="6" s="1"/>
  <c r="W3125" i="6" s="1"/>
  <c r="P3125" i="6"/>
  <c r="Q3124" i="6"/>
  <c r="O3126" i="6" l="1"/>
  <c r="V3126" i="6" s="1"/>
  <c r="W3126" i="6" s="1"/>
  <c r="Q3125" i="6"/>
  <c r="P3126" i="6"/>
  <c r="O3127" i="6" l="1"/>
  <c r="V3127" i="6" s="1"/>
  <c r="W3127" i="6" s="1"/>
  <c r="Q3126" i="6"/>
  <c r="P3127" i="6"/>
  <c r="O3128" i="6" l="1"/>
  <c r="V3128" i="6" s="1"/>
  <c r="W3128" i="6" s="1"/>
  <c r="P3128" i="6"/>
  <c r="Q3127" i="6"/>
  <c r="O3129" i="6" l="1"/>
  <c r="V3129" i="6" s="1"/>
  <c r="W3129" i="6" s="1"/>
  <c r="P3129" i="6"/>
  <c r="Q3128" i="6"/>
  <c r="O3130" i="6" l="1"/>
  <c r="V3130" i="6" s="1"/>
  <c r="W3130" i="6" s="1"/>
  <c r="Q3129" i="6"/>
  <c r="P3130" i="6"/>
  <c r="O3131" i="6" l="1"/>
  <c r="V3131" i="6" s="1"/>
  <c r="W3131" i="6" s="1"/>
  <c r="Q3130" i="6"/>
  <c r="P3131" i="6"/>
  <c r="O3132" i="6" l="1"/>
  <c r="V3132" i="6" s="1"/>
  <c r="W3132" i="6" s="1"/>
  <c r="P3132" i="6"/>
  <c r="Q3131" i="6"/>
  <c r="O3133" i="6" l="1"/>
  <c r="V3133" i="6" s="1"/>
  <c r="W3133" i="6" s="1"/>
  <c r="P3133" i="6"/>
  <c r="Q3132" i="6"/>
  <c r="O3134" i="6" l="1"/>
  <c r="V3134" i="6" s="1"/>
  <c r="W3134" i="6" s="1"/>
  <c r="Q3133" i="6"/>
  <c r="P3134" i="6"/>
  <c r="O3135" i="6" l="1"/>
  <c r="V3135" i="6" s="1"/>
  <c r="W3135" i="6" s="1"/>
  <c r="Q3134" i="6"/>
  <c r="P3135" i="6"/>
  <c r="O3136" i="6" l="1"/>
  <c r="V3136" i="6" s="1"/>
  <c r="W3136" i="6" s="1"/>
  <c r="P3136" i="6"/>
  <c r="Q3135" i="6"/>
  <c r="O3137" i="6" l="1"/>
  <c r="V3137" i="6" s="1"/>
  <c r="W3137" i="6" s="1"/>
  <c r="P3137" i="6"/>
  <c r="Q3136" i="6"/>
  <c r="O3138" i="6" l="1"/>
  <c r="V3138" i="6" s="1"/>
  <c r="W3138" i="6" s="1"/>
  <c r="Q3137" i="6"/>
  <c r="P3138" i="6"/>
  <c r="O3139" i="6" l="1"/>
  <c r="V3139" i="6" s="1"/>
  <c r="W3139" i="6" s="1"/>
  <c r="Q3138" i="6"/>
  <c r="P3139" i="6"/>
  <c r="O3140" i="6" l="1"/>
  <c r="V3140" i="6" s="1"/>
  <c r="W3140" i="6" s="1"/>
  <c r="P3140" i="6"/>
  <c r="Q3139" i="6"/>
  <c r="O3141" i="6" l="1"/>
  <c r="V3141" i="6" s="1"/>
  <c r="W3141" i="6" s="1"/>
  <c r="P3141" i="6"/>
  <c r="Q3140" i="6"/>
  <c r="O3142" i="6" l="1"/>
  <c r="V3142" i="6" s="1"/>
  <c r="W3142" i="6" s="1"/>
  <c r="Q3141" i="6"/>
  <c r="P3142" i="6"/>
  <c r="O3143" i="6" l="1"/>
  <c r="V3143" i="6" s="1"/>
  <c r="W3143" i="6" s="1"/>
  <c r="Q3142" i="6"/>
  <c r="P3143" i="6"/>
  <c r="O3144" i="6" l="1"/>
  <c r="V3144" i="6" s="1"/>
  <c r="W3144" i="6" s="1"/>
  <c r="P3144" i="6"/>
  <c r="Q3143" i="6"/>
  <c r="O3145" i="6" l="1"/>
  <c r="V3145" i="6" s="1"/>
  <c r="W3145" i="6" s="1"/>
  <c r="P3145" i="6"/>
  <c r="Q3144" i="6"/>
  <c r="O3146" i="6" l="1"/>
  <c r="V3146" i="6" s="1"/>
  <c r="W3146" i="6" s="1"/>
  <c r="Q3145" i="6"/>
  <c r="P3146" i="6"/>
  <c r="O3147" i="6" l="1"/>
  <c r="V3147" i="6" s="1"/>
  <c r="W3147" i="6" s="1"/>
  <c r="Q3146" i="6"/>
  <c r="P3147" i="6"/>
  <c r="O3148" i="6" l="1"/>
  <c r="V3148" i="6" s="1"/>
  <c r="W3148" i="6" s="1"/>
  <c r="P3148" i="6"/>
  <c r="Q3147" i="6"/>
  <c r="O3149" i="6" l="1"/>
  <c r="V3149" i="6" s="1"/>
  <c r="W3149" i="6" s="1"/>
  <c r="P3149" i="6"/>
  <c r="Q3148" i="6"/>
  <c r="O3150" i="6" l="1"/>
  <c r="V3150" i="6" s="1"/>
  <c r="W3150" i="6" s="1"/>
  <c r="Q3149" i="6"/>
  <c r="P3150" i="6"/>
  <c r="O3151" i="6" l="1"/>
  <c r="V3151" i="6" s="1"/>
  <c r="W3151" i="6" s="1"/>
  <c r="Q3150" i="6"/>
  <c r="P3151" i="6"/>
  <c r="O3152" i="6" l="1"/>
  <c r="V3152" i="6" s="1"/>
  <c r="W3152" i="6" s="1"/>
  <c r="P3152" i="6"/>
  <c r="Q3151" i="6"/>
  <c r="O3153" i="6" l="1"/>
  <c r="V3153" i="6" s="1"/>
  <c r="W3153" i="6" s="1"/>
  <c r="P3153" i="6"/>
  <c r="Q3152" i="6"/>
  <c r="O3154" i="6" l="1"/>
  <c r="V3154" i="6" s="1"/>
  <c r="W3154" i="6" s="1"/>
  <c r="Q3153" i="6"/>
  <c r="P3154" i="6"/>
  <c r="O3155" i="6" l="1"/>
  <c r="V3155" i="6" s="1"/>
  <c r="W3155" i="6" s="1"/>
  <c r="Q3154" i="6"/>
  <c r="P3155" i="6"/>
  <c r="O3156" i="6" l="1"/>
  <c r="V3156" i="6" s="1"/>
  <c r="W3156" i="6" s="1"/>
  <c r="P3156" i="6"/>
  <c r="Q3155" i="6"/>
  <c r="O3157" i="6" l="1"/>
  <c r="V3157" i="6" s="1"/>
  <c r="W3157" i="6" s="1"/>
  <c r="P3157" i="6"/>
  <c r="Q3156" i="6"/>
  <c r="O3158" i="6" l="1"/>
  <c r="V3158" i="6" s="1"/>
  <c r="W3158" i="6" s="1"/>
  <c r="Q3157" i="6"/>
  <c r="P3158" i="6"/>
  <c r="O3159" i="6" l="1"/>
  <c r="V3159" i="6" s="1"/>
  <c r="W3159" i="6" s="1"/>
  <c r="Q3158" i="6"/>
  <c r="P3159" i="6"/>
  <c r="O3160" i="6" l="1"/>
  <c r="V3160" i="6" s="1"/>
  <c r="W3160" i="6" s="1"/>
  <c r="P3160" i="6"/>
  <c r="Q3159" i="6"/>
  <c r="O3161" i="6" l="1"/>
  <c r="V3161" i="6" s="1"/>
  <c r="W3161" i="6" s="1"/>
  <c r="P3161" i="6"/>
  <c r="Q3160" i="6"/>
  <c r="O3162" i="6" l="1"/>
  <c r="V3162" i="6" s="1"/>
  <c r="W3162" i="6" s="1"/>
  <c r="Q3161" i="6"/>
  <c r="P3162" i="6"/>
  <c r="O3163" i="6" l="1"/>
  <c r="V3163" i="6" s="1"/>
  <c r="W3163" i="6" s="1"/>
  <c r="Q3162" i="6"/>
  <c r="P3163" i="6"/>
  <c r="O3164" i="6" l="1"/>
  <c r="V3164" i="6" s="1"/>
  <c r="W3164" i="6" s="1"/>
  <c r="P3164" i="6"/>
  <c r="Q3163" i="6"/>
  <c r="O3165" i="6" l="1"/>
  <c r="V3165" i="6" s="1"/>
  <c r="W3165" i="6" s="1"/>
  <c r="Q3164" i="6"/>
  <c r="P3165" i="6"/>
  <c r="O3166" i="6" l="1"/>
  <c r="V3166" i="6" s="1"/>
  <c r="W3166" i="6" s="1"/>
  <c r="Q3165" i="6"/>
  <c r="P3166" i="6"/>
  <c r="O3167" i="6" l="1"/>
  <c r="V3167" i="6" s="1"/>
  <c r="W3167" i="6" s="1"/>
  <c r="P3167" i="6"/>
  <c r="Q3166" i="6"/>
  <c r="O3168" i="6" l="1"/>
  <c r="V3168" i="6" s="1"/>
  <c r="W3168" i="6" s="1"/>
  <c r="P3168" i="6"/>
  <c r="Q3167" i="6"/>
  <c r="O3169" i="6" l="1"/>
  <c r="V3169" i="6" s="1"/>
  <c r="W3169" i="6" s="1"/>
  <c r="Q3168" i="6"/>
  <c r="P3169" i="6"/>
  <c r="O3170" i="6" l="1"/>
  <c r="V3170" i="6" s="1"/>
  <c r="W3170" i="6" s="1"/>
  <c r="Q3169" i="6"/>
  <c r="P3170" i="6"/>
  <c r="O3171" i="6" l="1"/>
  <c r="V3171" i="6" s="1"/>
  <c r="W3171" i="6" s="1"/>
  <c r="P3171" i="6"/>
  <c r="Q3170" i="6"/>
  <c r="O3172" i="6" l="1"/>
  <c r="V3172" i="6" s="1"/>
  <c r="W3172" i="6" s="1"/>
  <c r="P3172" i="6"/>
  <c r="Q3171" i="6"/>
  <c r="O3173" i="6" l="1"/>
  <c r="V3173" i="6" s="1"/>
  <c r="W3173" i="6" s="1"/>
  <c r="Q3172" i="6"/>
  <c r="P3173" i="6"/>
  <c r="O3174" i="6" l="1"/>
  <c r="V3174" i="6" s="1"/>
  <c r="W3174" i="6" s="1"/>
  <c r="Q3173" i="6"/>
  <c r="P3174" i="6"/>
  <c r="O3175" i="6" l="1"/>
  <c r="V3175" i="6" s="1"/>
  <c r="W3175" i="6" s="1"/>
  <c r="P3175" i="6"/>
  <c r="Q3174" i="6"/>
  <c r="O3176" i="6" l="1"/>
  <c r="V3176" i="6" s="1"/>
  <c r="W3176" i="6" s="1"/>
  <c r="P3176" i="6"/>
  <c r="Q3175" i="6"/>
  <c r="O3177" i="6" l="1"/>
  <c r="V3177" i="6" s="1"/>
  <c r="W3177" i="6" s="1"/>
  <c r="Q3176" i="6"/>
  <c r="P3177" i="6"/>
  <c r="O3178" i="6" l="1"/>
  <c r="V3178" i="6" s="1"/>
  <c r="W3178" i="6" s="1"/>
  <c r="Q3177" i="6"/>
  <c r="P3178" i="6"/>
  <c r="O3179" i="6" l="1"/>
  <c r="V3179" i="6" s="1"/>
  <c r="W3179" i="6" s="1"/>
  <c r="Q3178" i="6"/>
  <c r="P3179" i="6"/>
  <c r="O3180" i="6" l="1"/>
  <c r="V3180" i="6" s="1"/>
  <c r="W3180" i="6" s="1"/>
  <c r="Q3179" i="6"/>
  <c r="P3180" i="6"/>
  <c r="O3181" i="6" l="1"/>
  <c r="V3181" i="6" s="1"/>
  <c r="W3181" i="6" s="1"/>
  <c r="P3181" i="6"/>
  <c r="Q3180" i="6"/>
  <c r="O3182" i="6" l="1"/>
  <c r="V3182" i="6" s="1"/>
  <c r="W3182" i="6" s="1"/>
  <c r="Q3181" i="6"/>
  <c r="P3182" i="6"/>
  <c r="O3183" i="6" l="1"/>
  <c r="V3183" i="6" s="1"/>
  <c r="W3183" i="6" s="1"/>
  <c r="P3183" i="6"/>
  <c r="Q3182" i="6"/>
  <c r="O3184" i="6" l="1"/>
  <c r="V3184" i="6" s="1"/>
  <c r="W3184" i="6" s="1"/>
  <c r="P3184" i="6"/>
  <c r="Q3183" i="6"/>
  <c r="O3185" i="6" l="1"/>
  <c r="V3185" i="6" s="1"/>
  <c r="W3185" i="6" s="1"/>
  <c r="Q3184" i="6"/>
  <c r="P3185" i="6"/>
  <c r="O3186" i="6" l="1"/>
  <c r="V3186" i="6" s="1"/>
  <c r="W3186" i="6" s="1"/>
  <c r="Q3185" i="6"/>
  <c r="P3186" i="6"/>
  <c r="O3187" i="6" l="1"/>
  <c r="V3187" i="6" s="1"/>
  <c r="W3187" i="6" s="1"/>
  <c r="Q3186" i="6"/>
  <c r="P3187" i="6"/>
  <c r="O3188" i="6" l="1"/>
  <c r="V3188" i="6" s="1"/>
  <c r="W3188" i="6" s="1"/>
  <c r="Q3187" i="6"/>
  <c r="P3188" i="6"/>
  <c r="O3189" i="6" l="1"/>
  <c r="V3189" i="6" s="1"/>
  <c r="W3189" i="6" s="1"/>
  <c r="Q3188" i="6"/>
  <c r="P3189" i="6"/>
  <c r="O3190" i="6" l="1"/>
  <c r="V3190" i="6" s="1"/>
  <c r="W3190" i="6" s="1"/>
  <c r="Q3189" i="6"/>
  <c r="P3190" i="6"/>
  <c r="O3191" i="6" l="1"/>
  <c r="V3191" i="6" s="1"/>
  <c r="W3191" i="6" s="1"/>
  <c r="P3191" i="6"/>
  <c r="Q3190" i="6"/>
  <c r="O3192" i="6" l="1"/>
  <c r="V3192" i="6" s="1"/>
  <c r="W3192" i="6" s="1"/>
  <c r="P3192" i="6"/>
  <c r="Q3191" i="6"/>
  <c r="O3193" i="6" l="1"/>
  <c r="V3193" i="6" s="1"/>
  <c r="W3193" i="6" s="1"/>
  <c r="Q3192" i="6"/>
  <c r="P3193" i="6"/>
  <c r="O3194" i="6" l="1"/>
  <c r="V3194" i="6" s="1"/>
  <c r="W3194" i="6" s="1"/>
  <c r="Q3193" i="6"/>
  <c r="P3194" i="6"/>
  <c r="O3195" i="6" l="1"/>
  <c r="V3195" i="6" s="1"/>
  <c r="W3195" i="6" s="1"/>
  <c r="Q3194" i="6"/>
  <c r="P3195" i="6"/>
  <c r="O3196" i="6" l="1"/>
  <c r="V3196" i="6" s="1"/>
  <c r="W3196" i="6" s="1"/>
  <c r="Q3195" i="6"/>
  <c r="P3196" i="6"/>
  <c r="O3197" i="6" l="1"/>
  <c r="V3197" i="6" s="1"/>
  <c r="W3197" i="6" s="1"/>
  <c r="Q3196" i="6"/>
  <c r="P3197" i="6"/>
  <c r="O3198" i="6" l="1"/>
  <c r="V3198" i="6" s="1"/>
  <c r="W3198" i="6" s="1"/>
  <c r="Q3197" i="6"/>
  <c r="P3198" i="6"/>
  <c r="O3199" i="6" l="1"/>
  <c r="V3199" i="6" s="1"/>
  <c r="W3199" i="6" s="1"/>
  <c r="Q3198" i="6"/>
  <c r="P3199" i="6"/>
  <c r="O3200" i="6" l="1"/>
  <c r="V3200" i="6" s="1"/>
  <c r="W3200" i="6" s="1"/>
  <c r="Q3199" i="6"/>
  <c r="P3200" i="6"/>
  <c r="O3201" i="6" l="1"/>
  <c r="V3201" i="6" s="1"/>
  <c r="W3201" i="6" s="1"/>
  <c r="Q3200" i="6"/>
  <c r="P3201" i="6"/>
  <c r="O3202" i="6" l="1"/>
  <c r="V3202" i="6" s="1"/>
  <c r="W3202" i="6" s="1"/>
  <c r="Q3201" i="6"/>
  <c r="P3202" i="6"/>
  <c r="O3203" i="6" l="1"/>
  <c r="V3203" i="6" s="1"/>
  <c r="W3203" i="6" s="1"/>
  <c r="Q3202" i="6"/>
  <c r="P3203" i="6"/>
  <c r="O3204" i="6" l="1"/>
  <c r="V3204" i="6" s="1"/>
  <c r="W3204" i="6" s="1"/>
  <c r="Q3203" i="6"/>
  <c r="P3204" i="6"/>
  <c r="O3205" i="6" l="1"/>
  <c r="V3205" i="6" s="1"/>
  <c r="W3205" i="6" s="1"/>
  <c r="P3205" i="6"/>
  <c r="Q3204" i="6"/>
  <c r="O3206" i="6" l="1"/>
  <c r="V3206" i="6" s="1"/>
  <c r="W3206" i="6" s="1"/>
  <c r="Q3205" i="6"/>
  <c r="P3206" i="6"/>
  <c r="O3207" i="6" l="1"/>
  <c r="V3207" i="6" s="1"/>
  <c r="W3207" i="6" s="1"/>
  <c r="Q3206" i="6"/>
  <c r="P3207" i="6"/>
  <c r="O3208" i="6" l="1"/>
  <c r="V3208" i="6" s="1"/>
  <c r="W3208" i="6" s="1"/>
  <c r="P3208" i="6"/>
  <c r="Q3207" i="6"/>
  <c r="O3209" i="6" l="1"/>
  <c r="V3209" i="6" s="1"/>
  <c r="W3209" i="6" s="1"/>
  <c r="Q3208" i="6"/>
  <c r="P3209" i="6"/>
  <c r="O3210" i="6" l="1"/>
  <c r="V3210" i="6" s="1"/>
  <c r="W3210" i="6" s="1"/>
  <c r="P3210" i="6"/>
  <c r="Q3209" i="6"/>
  <c r="O3211" i="6" l="1"/>
  <c r="V3211" i="6" s="1"/>
  <c r="W3211" i="6" s="1"/>
  <c r="P3211" i="6"/>
  <c r="Q3210" i="6"/>
  <c r="O3212" i="6" l="1"/>
  <c r="V3212" i="6" s="1"/>
  <c r="W3212" i="6" s="1"/>
  <c r="Q3211" i="6"/>
  <c r="P3212" i="6"/>
  <c r="O3213" i="6" l="1"/>
  <c r="V3213" i="6" s="1"/>
  <c r="W3213" i="6" s="1"/>
  <c r="P32" i="34" s="1"/>
  <c r="Q3212" i="6"/>
  <c r="P3213" i="6"/>
  <c r="O3214" i="6" l="1"/>
  <c r="V3214" i="6" s="1"/>
  <c r="W3214" i="6" s="1"/>
  <c r="P3214" i="6"/>
  <c r="Q3213" i="6"/>
  <c r="O3215" i="6" l="1"/>
  <c r="V3215" i="6" s="1"/>
  <c r="W3215" i="6" s="1"/>
  <c r="P3215" i="6"/>
  <c r="Q3214" i="6"/>
  <c r="O3216" i="6" l="1"/>
  <c r="V3216" i="6" s="1"/>
  <c r="W3216" i="6" s="1"/>
  <c r="P3216" i="6"/>
  <c r="Q3215" i="6"/>
  <c r="O3217" i="6" l="1"/>
  <c r="V3217" i="6" s="1"/>
  <c r="W3217" i="6" s="1"/>
  <c r="Q3216" i="6"/>
  <c r="P3217" i="6"/>
  <c r="O3218" i="6" l="1"/>
  <c r="V3218" i="6" s="1"/>
  <c r="W3218" i="6" s="1"/>
  <c r="P3218" i="6"/>
  <c r="Q3217" i="6"/>
  <c r="O3219" i="6" l="1"/>
  <c r="V3219" i="6" s="1"/>
  <c r="W3219" i="6" s="1"/>
  <c r="P3219" i="6"/>
  <c r="Q3218" i="6"/>
  <c r="O3220" i="6" l="1"/>
  <c r="V3220" i="6" s="1"/>
  <c r="W3220" i="6" s="1"/>
  <c r="Q3219" i="6"/>
  <c r="P3220" i="6"/>
  <c r="O3221" i="6" l="1"/>
  <c r="V3221" i="6" s="1"/>
  <c r="W3221" i="6" s="1"/>
  <c r="Q3220" i="6"/>
  <c r="P3221" i="6"/>
  <c r="O3222" i="6" l="1"/>
  <c r="V3222" i="6" s="1"/>
  <c r="W3222" i="6" s="1"/>
  <c r="Q3221" i="6"/>
  <c r="P3222" i="6"/>
  <c r="O3223" i="6" l="1"/>
  <c r="V3223" i="6" s="1"/>
  <c r="W3223" i="6" s="1"/>
  <c r="P3223" i="6"/>
  <c r="Q3222" i="6"/>
  <c r="O3224" i="6" l="1"/>
  <c r="V3224" i="6" s="1"/>
  <c r="W3224" i="6" s="1"/>
  <c r="P3224" i="6"/>
  <c r="Q3223" i="6"/>
  <c r="O3225" i="6" l="1"/>
  <c r="V3225" i="6" s="1"/>
  <c r="W3225" i="6" s="1"/>
  <c r="Q3224" i="6"/>
  <c r="P3225" i="6"/>
  <c r="O3226" i="6" l="1"/>
  <c r="V3226" i="6" s="1"/>
  <c r="W3226" i="6" s="1"/>
  <c r="P3226" i="6"/>
  <c r="Q3225" i="6"/>
  <c r="O3227" i="6" l="1"/>
  <c r="V3227" i="6" s="1"/>
  <c r="W3227" i="6" s="1"/>
  <c r="P3227" i="6"/>
  <c r="Q3226" i="6"/>
  <c r="O3228" i="6" l="1"/>
  <c r="V3228" i="6" s="1"/>
  <c r="W3228" i="6" s="1"/>
  <c r="Q3227" i="6"/>
  <c r="P3228" i="6"/>
  <c r="O3229" i="6" l="1"/>
  <c r="V3229" i="6" s="1"/>
  <c r="W3229" i="6" s="1"/>
  <c r="Q3228" i="6"/>
  <c r="P3229" i="6"/>
  <c r="O3230" i="6" l="1"/>
  <c r="V3230" i="6" s="1"/>
  <c r="W3230" i="6" s="1"/>
  <c r="P3230" i="6"/>
  <c r="Q3229" i="6"/>
  <c r="O3231" i="6" l="1"/>
  <c r="V3231" i="6" s="1"/>
  <c r="W3231" i="6" s="1"/>
  <c r="P3231" i="6"/>
  <c r="Q3230" i="6"/>
  <c r="O3232" i="6" l="1"/>
  <c r="V3232" i="6" s="1"/>
  <c r="W3232" i="6" s="1"/>
  <c r="Q3231" i="6"/>
  <c r="P3232" i="6"/>
  <c r="O3233" i="6" l="1"/>
  <c r="V3233" i="6" s="1"/>
  <c r="W3233" i="6" s="1"/>
  <c r="Q3232" i="6"/>
  <c r="P3233" i="6"/>
  <c r="O3234" i="6" l="1"/>
  <c r="V3234" i="6" s="1"/>
  <c r="W3234" i="6" s="1"/>
  <c r="Q3233" i="6"/>
  <c r="P3234" i="6"/>
  <c r="O3235" i="6" l="1"/>
  <c r="V3235" i="6" s="1"/>
  <c r="W3235" i="6" s="1"/>
  <c r="P3235" i="6"/>
  <c r="Q3234" i="6"/>
  <c r="O3236" i="6" l="1"/>
  <c r="V3236" i="6" s="1"/>
  <c r="W3236" i="6" s="1"/>
  <c r="Q3235" i="6"/>
  <c r="P3236" i="6"/>
  <c r="O3237" i="6" l="1"/>
  <c r="V3237" i="6" s="1"/>
  <c r="W3237" i="6" s="1"/>
  <c r="Q3236" i="6"/>
  <c r="P3237" i="6"/>
  <c r="O3238" i="6" l="1"/>
  <c r="V3238" i="6" s="1"/>
  <c r="W3238" i="6" s="1"/>
  <c r="Q3237" i="6"/>
  <c r="P3238" i="6"/>
  <c r="O3239" i="6" l="1"/>
  <c r="V3239" i="6" s="1"/>
  <c r="W3239" i="6" s="1"/>
  <c r="P3239" i="6"/>
  <c r="Q3238" i="6"/>
  <c r="O3240" i="6" l="1"/>
  <c r="V3240" i="6" s="1"/>
  <c r="W3240" i="6" s="1"/>
  <c r="P3240" i="6"/>
  <c r="Q3239" i="6"/>
  <c r="O3241" i="6" l="1"/>
  <c r="V3241" i="6" s="1"/>
  <c r="W3241" i="6" s="1"/>
  <c r="Q3240" i="6"/>
  <c r="P3241" i="6"/>
  <c r="O3242" i="6" l="1"/>
  <c r="V3242" i="6" s="1"/>
  <c r="W3242" i="6" s="1"/>
  <c r="Q3241" i="6"/>
  <c r="P3242" i="6"/>
  <c r="O3243" i="6" l="1"/>
  <c r="V3243" i="6" s="1"/>
  <c r="W3243" i="6" s="1"/>
  <c r="P3243" i="6"/>
  <c r="Q3242" i="6"/>
  <c r="O3244" i="6" l="1"/>
  <c r="V3244" i="6" s="1"/>
  <c r="W3244" i="6" s="1"/>
  <c r="P3244" i="6"/>
  <c r="Q3243" i="6"/>
  <c r="O3245" i="6" l="1"/>
  <c r="V3245" i="6" s="1"/>
  <c r="W3245" i="6" s="1"/>
  <c r="Q3244" i="6"/>
  <c r="P3245" i="6"/>
  <c r="P24" i="32" l="1"/>
  <c r="P20" i="32"/>
  <c r="O3246" i="6"/>
  <c r="V3246" i="6" s="1"/>
  <c r="W3246" i="6" s="1"/>
  <c r="Q3245" i="6"/>
  <c r="P3246" i="6"/>
  <c r="O3247" i="6" l="1"/>
  <c r="V3247" i="6" s="1"/>
  <c r="W3247" i="6" s="1"/>
  <c r="P3247" i="6"/>
  <c r="Q3246" i="6"/>
  <c r="O3248" i="6" l="1"/>
  <c r="V3248" i="6" s="1"/>
  <c r="W3248" i="6" s="1"/>
  <c r="P3248" i="6"/>
  <c r="Q3247" i="6"/>
  <c r="O3249" i="6" l="1"/>
  <c r="V3249" i="6" s="1"/>
  <c r="W3249" i="6" s="1"/>
  <c r="Q3248" i="6"/>
  <c r="P3249" i="6"/>
  <c r="O3250" i="6" l="1"/>
  <c r="V3250" i="6" s="1"/>
  <c r="W3250" i="6" s="1"/>
  <c r="Q3249" i="6"/>
  <c r="P3250" i="6"/>
  <c r="O3251" i="6" l="1"/>
  <c r="V3251" i="6" s="1"/>
  <c r="W3251" i="6" s="1"/>
  <c r="P3251" i="6"/>
  <c r="Q3250" i="6"/>
  <c r="O3252" i="6" l="1"/>
  <c r="V3252" i="6" s="1"/>
  <c r="W3252" i="6" s="1"/>
  <c r="P3252" i="6"/>
  <c r="Q3251" i="6"/>
  <c r="O3253" i="6" l="1"/>
  <c r="V3253" i="6" s="1"/>
  <c r="W3253" i="6" s="1"/>
  <c r="Q3252" i="6"/>
  <c r="P3253" i="6"/>
  <c r="O3254" i="6" l="1"/>
  <c r="V3254" i="6" s="1"/>
  <c r="W3254" i="6" s="1"/>
  <c r="P3254" i="6"/>
  <c r="Q3253" i="6"/>
  <c r="O3255" i="6" l="1"/>
  <c r="V3255" i="6" s="1"/>
  <c r="W3255" i="6" s="1"/>
  <c r="P3255" i="6"/>
  <c r="Q3254" i="6"/>
  <c r="O3256" i="6" l="1"/>
  <c r="V3256" i="6" s="1"/>
  <c r="W3256" i="6" s="1"/>
  <c r="Q3255" i="6"/>
  <c r="P3256" i="6"/>
  <c r="O3257" i="6" l="1"/>
  <c r="V3257" i="6" s="1"/>
  <c r="W3257" i="6" s="1"/>
  <c r="P3257" i="6"/>
  <c r="Q3256" i="6"/>
  <c r="O3258" i="6" l="1"/>
  <c r="V3258" i="6" s="1"/>
  <c r="W3258" i="6" s="1"/>
  <c r="Q3257" i="6"/>
  <c r="P3258" i="6"/>
  <c r="O3259" i="6" l="1"/>
  <c r="V3259" i="6" s="1"/>
  <c r="W3259" i="6" s="1"/>
  <c r="Q3258" i="6"/>
  <c r="P3259" i="6"/>
  <c r="O3260" i="6" l="1"/>
  <c r="V3260" i="6" s="1"/>
  <c r="W3260" i="6" s="1"/>
  <c r="Q3259" i="6"/>
  <c r="P3260" i="6"/>
  <c r="O3261" i="6" l="1"/>
  <c r="V3261" i="6" s="1"/>
  <c r="W3261" i="6" s="1"/>
  <c r="P3261" i="6"/>
  <c r="Q3260" i="6"/>
  <c r="O3262" i="6" l="1"/>
  <c r="V3262" i="6" s="1"/>
  <c r="W3262" i="6" s="1"/>
  <c r="P3262" i="6"/>
  <c r="Q3261" i="6"/>
  <c r="O3263" i="6" l="1"/>
  <c r="V3263" i="6" s="1"/>
  <c r="W3263" i="6" s="1"/>
  <c r="Q3262" i="6"/>
  <c r="P3263" i="6"/>
  <c r="O3264" i="6" l="1"/>
  <c r="V3264" i="6" s="1"/>
  <c r="W3264" i="6" s="1"/>
  <c r="Q3263" i="6"/>
  <c r="P3264" i="6"/>
  <c r="O3265" i="6" l="1"/>
  <c r="V3265" i="6" s="1"/>
  <c r="W3265" i="6" s="1"/>
  <c r="P3265" i="6"/>
  <c r="Q3264" i="6"/>
  <c r="O3266" i="6" l="1"/>
  <c r="V3266" i="6" s="1"/>
  <c r="W3266" i="6" s="1"/>
  <c r="P33" i="34" s="1"/>
  <c r="P3266" i="6"/>
  <c r="Q3265" i="6"/>
  <c r="O3267" i="6" l="1"/>
  <c r="V3267" i="6" s="1"/>
  <c r="W3267" i="6" s="1"/>
  <c r="Q3266" i="6"/>
  <c r="P3267" i="6"/>
  <c r="O3268" i="6" l="1"/>
  <c r="V3268" i="6" s="1"/>
  <c r="W3268" i="6" s="1"/>
  <c r="Q3267" i="6"/>
  <c r="P3268" i="6"/>
  <c r="O3269" i="6" l="1"/>
  <c r="V3269" i="6" s="1"/>
  <c r="W3269" i="6" s="1"/>
  <c r="P3269" i="6"/>
  <c r="Q3268" i="6"/>
  <c r="O3270" i="6" l="1"/>
  <c r="V3270" i="6" s="1"/>
  <c r="W3270" i="6" s="1"/>
  <c r="P3270" i="6"/>
  <c r="Q3269" i="6"/>
  <c r="O3271" i="6" l="1"/>
  <c r="V3271" i="6" s="1"/>
  <c r="W3271" i="6" s="1"/>
  <c r="Q3270" i="6"/>
  <c r="P3271" i="6"/>
  <c r="O3272" i="6" l="1"/>
  <c r="V3272" i="6" s="1"/>
  <c r="W3272" i="6" s="1"/>
  <c r="Q3271" i="6"/>
  <c r="P3272" i="6"/>
  <c r="O3273" i="6" l="1"/>
  <c r="V3273" i="6" s="1"/>
  <c r="W3273" i="6" s="1"/>
  <c r="P3273" i="6"/>
  <c r="Q3272" i="6"/>
  <c r="O3274" i="6" l="1"/>
  <c r="V3274" i="6" s="1"/>
  <c r="W3274" i="6" s="1"/>
  <c r="P3274" i="6"/>
  <c r="Q3273" i="6"/>
  <c r="O3275" i="6" l="1"/>
  <c r="V3275" i="6" s="1"/>
  <c r="W3275" i="6" s="1"/>
  <c r="Q3274" i="6"/>
  <c r="P3275" i="6"/>
  <c r="O3276" i="6" l="1"/>
  <c r="V3276" i="6" s="1"/>
  <c r="W3276" i="6" s="1"/>
  <c r="Q3275" i="6"/>
  <c r="P3276" i="6"/>
  <c r="O3277" i="6" l="1"/>
  <c r="V3277" i="6" s="1"/>
  <c r="W3277" i="6" s="1"/>
  <c r="P3277" i="6"/>
  <c r="Q3276" i="6"/>
  <c r="O3278" i="6" l="1"/>
  <c r="V3278" i="6" s="1"/>
  <c r="W3278" i="6" s="1"/>
  <c r="P3278" i="6"/>
  <c r="Q3277" i="6"/>
  <c r="O3279" i="6" l="1"/>
  <c r="V3279" i="6" s="1"/>
  <c r="W3279" i="6" s="1"/>
  <c r="Q3278" i="6"/>
  <c r="P3279" i="6"/>
  <c r="O3280" i="6" l="1"/>
  <c r="V3280" i="6" s="1"/>
  <c r="W3280" i="6" s="1"/>
  <c r="Q3279" i="6"/>
  <c r="P3280" i="6"/>
  <c r="O3281" i="6" l="1"/>
  <c r="V3281" i="6" s="1"/>
  <c r="W3281" i="6" s="1"/>
  <c r="P3281" i="6"/>
  <c r="Q3280" i="6"/>
  <c r="O3282" i="6" l="1"/>
  <c r="V3282" i="6" s="1"/>
  <c r="W3282" i="6" s="1"/>
  <c r="P3282" i="6"/>
  <c r="Q3281" i="6"/>
  <c r="O3283" i="6" l="1"/>
  <c r="V3283" i="6" s="1"/>
  <c r="W3283" i="6" s="1"/>
  <c r="Q3282" i="6"/>
  <c r="P3283" i="6"/>
  <c r="O3284" i="6" l="1"/>
  <c r="V3284" i="6" s="1"/>
  <c r="W3284" i="6" s="1"/>
  <c r="Q3283" i="6"/>
  <c r="P3284" i="6"/>
  <c r="O3285" i="6" l="1"/>
  <c r="V3285" i="6" s="1"/>
  <c r="W3285" i="6" s="1"/>
  <c r="P3285" i="6"/>
  <c r="Q3284" i="6"/>
  <c r="O3286" i="6" l="1"/>
  <c r="V3286" i="6" s="1"/>
  <c r="W3286" i="6" s="1"/>
  <c r="P3286" i="6"/>
  <c r="Q3285" i="6"/>
  <c r="O3287" i="6" l="1"/>
  <c r="V3287" i="6" s="1"/>
  <c r="W3287" i="6" s="1"/>
  <c r="Q3286" i="6"/>
  <c r="P3287" i="6"/>
  <c r="O3288" i="6" l="1"/>
  <c r="V3288" i="6" s="1"/>
  <c r="W3288" i="6" s="1"/>
  <c r="Q3287" i="6"/>
  <c r="P3288" i="6"/>
  <c r="O3289" i="6" l="1"/>
  <c r="V3289" i="6" s="1"/>
  <c r="W3289" i="6" s="1"/>
  <c r="P3289" i="6"/>
  <c r="Q3288" i="6"/>
  <c r="O3290" i="6" l="1"/>
  <c r="V3290" i="6" s="1"/>
  <c r="W3290" i="6" s="1"/>
  <c r="P3290" i="6"/>
  <c r="Q3289" i="6"/>
  <c r="O3291" i="6" l="1"/>
  <c r="V3291" i="6" s="1"/>
  <c r="W3291" i="6" s="1"/>
  <c r="Q3290" i="6"/>
  <c r="P3291" i="6"/>
  <c r="O3292" i="6" l="1"/>
  <c r="V3292" i="6" s="1"/>
  <c r="W3292" i="6" s="1"/>
  <c r="Q3291" i="6"/>
  <c r="P3292" i="6"/>
  <c r="O3293" i="6" l="1"/>
  <c r="V3293" i="6" s="1"/>
  <c r="W3293" i="6" s="1"/>
  <c r="P3293" i="6"/>
  <c r="Q3292" i="6"/>
  <c r="O3294" i="6" l="1"/>
  <c r="V3294" i="6" s="1"/>
  <c r="W3294" i="6" s="1"/>
  <c r="P3294" i="6"/>
  <c r="Q3293" i="6"/>
  <c r="O3295" i="6" l="1"/>
  <c r="V3295" i="6" s="1"/>
  <c r="W3295" i="6" s="1"/>
  <c r="Q3294" i="6"/>
  <c r="P3295" i="6"/>
  <c r="O3296" i="6" l="1"/>
  <c r="V3296" i="6" s="1"/>
  <c r="W3296" i="6" s="1"/>
  <c r="Q3295" i="6"/>
  <c r="P3296" i="6"/>
  <c r="O3297" i="6" l="1"/>
  <c r="V3297" i="6" s="1"/>
  <c r="W3297" i="6" s="1"/>
  <c r="P3297" i="6"/>
  <c r="Q3296" i="6"/>
  <c r="O3298" i="6" l="1"/>
  <c r="V3298" i="6" s="1"/>
  <c r="W3298" i="6" s="1"/>
  <c r="P3298" i="6"/>
  <c r="Q3297" i="6"/>
  <c r="P25" i="32" l="1"/>
  <c r="P21" i="32"/>
  <c r="O3299" i="6"/>
  <c r="V3299" i="6" s="1"/>
  <c r="W3299" i="6" s="1"/>
  <c r="Q3298" i="6"/>
  <c r="P3299" i="6"/>
  <c r="O3300" i="6" l="1"/>
  <c r="V3300" i="6" s="1"/>
  <c r="W3300" i="6" s="1"/>
  <c r="Q3299" i="6"/>
  <c r="P3300" i="6"/>
  <c r="O3301" i="6" l="1"/>
  <c r="V3301" i="6" s="1"/>
  <c r="W3301" i="6" s="1"/>
  <c r="P3301" i="6"/>
  <c r="Q3300" i="6"/>
  <c r="O3302" i="6" l="1"/>
  <c r="V3302" i="6" s="1"/>
  <c r="W3302" i="6" s="1"/>
  <c r="P3302" i="6"/>
  <c r="Q3301" i="6"/>
  <c r="O3303" i="6" l="1"/>
  <c r="V3303" i="6" s="1"/>
  <c r="W3303" i="6" s="1"/>
  <c r="Q3302" i="6"/>
  <c r="P3303" i="6"/>
  <c r="O3304" i="6" l="1"/>
  <c r="V3304" i="6" s="1"/>
  <c r="W3304" i="6" s="1"/>
  <c r="Q3303" i="6"/>
  <c r="P3304" i="6"/>
  <c r="O3305" i="6" l="1"/>
  <c r="V3305" i="6" s="1"/>
  <c r="W3305" i="6" s="1"/>
  <c r="P3305" i="6"/>
  <c r="Q3304" i="6"/>
  <c r="O3306" i="6" l="1"/>
  <c r="V3306" i="6" s="1"/>
  <c r="W3306" i="6" s="1"/>
  <c r="P3306" i="6"/>
  <c r="Q3305" i="6"/>
  <c r="O3307" i="6" l="1"/>
  <c r="V3307" i="6" s="1"/>
  <c r="W3307" i="6" s="1"/>
  <c r="Q3306" i="6"/>
  <c r="P3307" i="6"/>
  <c r="O3308" i="6" l="1"/>
  <c r="V3308" i="6" s="1"/>
  <c r="W3308" i="6" s="1"/>
  <c r="Q3307" i="6"/>
  <c r="P3308" i="6"/>
  <c r="O3309" i="6" l="1"/>
  <c r="V3309" i="6" s="1"/>
  <c r="W3309" i="6" s="1"/>
  <c r="P3309" i="6"/>
  <c r="Q3308" i="6"/>
  <c r="O3310" i="6" l="1"/>
  <c r="V3310" i="6" s="1"/>
  <c r="W3310" i="6" s="1"/>
  <c r="P3310" i="6"/>
  <c r="Q3309" i="6"/>
  <c r="O3311" i="6" l="1"/>
  <c r="V3311" i="6" s="1"/>
  <c r="W3311" i="6" s="1"/>
  <c r="Q3310" i="6"/>
  <c r="P3311" i="6"/>
  <c r="O3312" i="6" l="1"/>
  <c r="V3312" i="6" s="1"/>
  <c r="W3312" i="6" s="1"/>
  <c r="Q3311" i="6"/>
  <c r="P3312" i="6"/>
  <c r="O3313" i="6" l="1"/>
  <c r="V3313" i="6" s="1"/>
  <c r="W3313" i="6" s="1"/>
  <c r="P3313" i="6"/>
  <c r="Q3312" i="6"/>
  <c r="O3314" i="6" l="1"/>
  <c r="V3314" i="6" s="1"/>
  <c r="W3314" i="6" s="1"/>
  <c r="P3314" i="6"/>
  <c r="Q3313" i="6"/>
  <c r="O3315" i="6" l="1"/>
  <c r="V3315" i="6" s="1"/>
  <c r="W3315" i="6" s="1"/>
  <c r="Q3314" i="6"/>
  <c r="P3315" i="6"/>
  <c r="O3316" i="6" l="1"/>
  <c r="V3316" i="6" s="1"/>
  <c r="W3316" i="6" s="1"/>
  <c r="Q3315" i="6"/>
  <c r="P3316" i="6"/>
  <c r="O3317" i="6" l="1"/>
  <c r="V3317" i="6" s="1"/>
  <c r="W3317" i="6" s="1"/>
  <c r="P3317" i="6"/>
  <c r="Q3316" i="6"/>
  <c r="O3318" i="6" l="1"/>
  <c r="V3318" i="6" s="1"/>
  <c r="W3318" i="6" s="1"/>
  <c r="P3318" i="6"/>
  <c r="Q3317" i="6"/>
  <c r="O3319" i="6" l="1"/>
  <c r="V3319" i="6" s="1"/>
  <c r="W3319" i="6" s="1"/>
  <c r="Q3318" i="6"/>
  <c r="P3319" i="6"/>
  <c r="O3320" i="6" l="1"/>
  <c r="V3320" i="6" s="1"/>
  <c r="W3320" i="6" s="1"/>
  <c r="Q3319" i="6"/>
  <c r="P3320" i="6"/>
  <c r="O3321" i="6" l="1"/>
  <c r="V3321" i="6" s="1"/>
  <c r="W3321" i="6" s="1"/>
  <c r="P3321" i="6"/>
  <c r="Q3320" i="6"/>
  <c r="O3322" i="6" l="1"/>
  <c r="V3322" i="6" s="1"/>
  <c r="W3322" i="6" s="1"/>
  <c r="P3322" i="6"/>
  <c r="Q3321" i="6"/>
  <c r="O3323" i="6" l="1"/>
  <c r="V3323" i="6" s="1"/>
  <c r="W3323" i="6" s="1"/>
  <c r="Q3322" i="6"/>
  <c r="P3323" i="6"/>
  <c r="O3324" i="6" l="1"/>
  <c r="V3324" i="6" s="1"/>
  <c r="W3324" i="6" s="1"/>
  <c r="Q3323" i="6"/>
  <c r="P3324" i="6"/>
  <c r="O3325" i="6" l="1"/>
  <c r="V3325" i="6" s="1"/>
  <c r="W3325" i="6" s="1"/>
  <c r="P3325" i="6"/>
  <c r="Q3324" i="6"/>
  <c r="O3326" i="6" l="1"/>
  <c r="V3326" i="6" s="1"/>
  <c r="W3326" i="6" s="1"/>
  <c r="P3326" i="6"/>
  <c r="Q3325" i="6"/>
  <c r="O3327" i="6" l="1"/>
  <c r="V3327" i="6" s="1"/>
  <c r="W3327" i="6" s="1"/>
  <c r="Q3326" i="6"/>
  <c r="P3327" i="6"/>
  <c r="O3328" i="6" l="1"/>
  <c r="V3328" i="6" s="1"/>
  <c r="W3328" i="6" s="1"/>
  <c r="Q3327" i="6"/>
  <c r="P3328" i="6"/>
  <c r="O3329" i="6" l="1"/>
  <c r="V3329" i="6" s="1"/>
  <c r="W3329" i="6" s="1"/>
  <c r="P3329" i="6"/>
  <c r="Q3328" i="6"/>
  <c r="O3330" i="6" l="1"/>
  <c r="V3330" i="6" s="1"/>
  <c r="W3330" i="6" s="1"/>
  <c r="P3330" i="6"/>
  <c r="Q3329" i="6"/>
  <c r="O3331" i="6" l="1"/>
  <c r="V3331" i="6" s="1"/>
  <c r="W3331" i="6" s="1"/>
  <c r="Q3330" i="6"/>
  <c r="P3331" i="6"/>
  <c r="O3332" i="6" l="1"/>
  <c r="V3332" i="6" s="1"/>
  <c r="W3332" i="6" s="1"/>
  <c r="Q3331" i="6"/>
  <c r="P3332" i="6"/>
  <c r="O3333" i="6" l="1"/>
  <c r="V3333" i="6" s="1"/>
  <c r="W3333" i="6" s="1"/>
  <c r="P3333" i="6"/>
  <c r="Q3332" i="6"/>
  <c r="O3334" i="6" l="1"/>
  <c r="V3334" i="6" s="1"/>
  <c r="W3334" i="6" s="1"/>
  <c r="P3334" i="6"/>
  <c r="Q3333" i="6"/>
  <c r="O3335" i="6" l="1"/>
  <c r="V3335" i="6" s="1"/>
  <c r="W3335" i="6" s="1"/>
  <c r="Q3334" i="6"/>
  <c r="P3335" i="6"/>
  <c r="O3336" i="6" l="1"/>
  <c r="V3336" i="6" s="1"/>
  <c r="W3336" i="6" s="1"/>
  <c r="Q3335" i="6"/>
  <c r="P3336" i="6"/>
  <c r="O3337" i="6" l="1"/>
  <c r="V3337" i="6" s="1"/>
  <c r="W3337" i="6" s="1"/>
  <c r="P3337" i="6"/>
  <c r="Q3336" i="6"/>
  <c r="O3338" i="6" l="1"/>
  <c r="V3338" i="6" s="1"/>
  <c r="W3338" i="6" s="1"/>
  <c r="P3338" i="6"/>
  <c r="Q3337" i="6"/>
  <c r="O3339" i="6" l="1"/>
  <c r="V3339" i="6" s="1"/>
  <c r="W3339" i="6" s="1"/>
  <c r="Q3338" i="6"/>
  <c r="P3339" i="6"/>
  <c r="O3340" i="6" l="1"/>
  <c r="V3340" i="6" s="1"/>
  <c r="W3340" i="6" s="1"/>
  <c r="Q3339" i="6"/>
  <c r="P3340" i="6"/>
  <c r="O3341" i="6" l="1"/>
  <c r="V3341" i="6" s="1"/>
  <c r="W3341" i="6" s="1"/>
  <c r="P3341" i="6"/>
  <c r="Q3340" i="6"/>
  <c r="O3342" i="6" l="1"/>
  <c r="V3342" i="6" s="1"/>
  <c r="W3342" i="6" s="1"/>
  <c r="P3342" i="6"/>
  <c r="Q3341" i="6"/>
  <c r="O3343" i="6" l="1"/>
  <c r="V3343" i="6" s="1"/>
  <c r="W3343" i="6" s="1"/>
  <c r="Q3342" i="6"/>
  <c r="P3343" i="6"/>
  <c r="O3344" i="6" l="1"/>
  <c r="V3344" i="6" s="1"/>
  <c r="W3344" i="6" s="1"/>
  <c r="Q3343" i="6"/>
  <c r="P3344" i="6"/>
  <c r="O3345" i="6" l="1"/>
  <c r="V3345" i="6" s="1"/>
  <c r="W3345" i="6" s="1"/>
  <c r="P3345" i="6"/>
  <c r="Q3344" i="6"/>
  <c r="O3346" i="6" l="1"/>
  <c r="V3346" i="6" s="1"/>
  <c r="W3346" i="6" s="1"/>
  <c r="P3346" i="6"/>
  <c r="Q3345" i="6"/>
  <c r="O3347" i="6" l="1"/>
  <c r="V3347" i="6" s="1"/>
  <c r="W3347" i="6" s="1"/>
  <c r="Q3346" i="6"/>
  <c r="P3347" i="6"/>
  <c r="O3348" i="6" l="1"/>
  <c r="V3348" i="6" s="1"/>
  <c r="W3348" i="6" s="1"/>
  <c r="Q3347" i="6"/>
  <c r="P3348" i="6"/>
  <c r="O3349" i="6" l="1"/>
  <c r="V3349" i="6" s="1"/>
  <c r="W3349" i="6" s="1"/>
  <c r="P3349" i="6"/>
  <c r="Q3348" i="6"/>
  <c r="O3350" i="6" l="1"/>
  <c r="V3350" i="6" s="1"/>
  <c r="W3350" i="6" s="1"/>
  <c r="P3350" i="6"/>
  <c r="Q3349" i="6"/>
  <c r="O3351" i="6" l="1"/>
  <c r="V3351" i="6" s="1"/>
  <c r="W3351" i="6" s="1"/>
  <c r="Q3350" i="6"/>
  <c r="P3351" i="6"/>
  <c r="O3352" i="6" l="1"/>
  <c r="V3352" i="6" s="1"/>
  <c r="W3352" i="6" s="1"/>
  <c r="Q3351" i="6"/>
  <c r="P3352" i="6"/>
  <c r="O3353" i="6" l="1"/>
  <c r="V3353" i="6" s="1"/>
  <c r="W3353" i="6" s="1"/>
  <c r="P3353" i="6"/>
  <c r="Q3352" i="6"/>
  <c r="O3354" i="6" l="1"/>
  <c r="V3354" i="6" s="1"/>
  <c r="W3354" i="6" s="1"/>
  <c r="P3354" i="6"/>
  <c r="Q3353" i="6"/>
  <c r="O3355" i="6" l="1"/>
  <c r="V3355" i="6" s="1"/>
  <c r="W3355" i="6" s="1"/>
  <c r="Q3354" i="6"/>
  <c r="P3355" i="6"/>
  <c r="O3356" i="6" l="1"/>
  <c r="V3356" i="6" s="1"/>
  <c r="W3356" i="6" s="1"/>
  <c r="Q3355" i="6"/>
  <c r="P3356" i="6"/>
  <c r="O3357" i="6" l="1"/>
  <c r="V3357" i="6" s="1"/>
  <c r="W3357" i="6" s="1"/>
  <c r="Q3356" i="6"/>
  <c r="P3357" i="6"/>
  <c r="O3358" i="6" l="1"/>
  <c r="V3358" i="6" s="1"/>
  <c r="W3358" i="6" s="1"/>
  <c r="P3358" i="6"/>
  <c r="Q3357" i="6"/>
  <c r="O3359" i="6" l="1"/>
  <c r="V3359" i="6" s="1"/>
  <c r="W3359" i="6" s="1"/>
  <c r="P3359" i="6"/>
  <c r="Q3358" i="6"/>
  <c r="O3360" i="6" l="1"/>
  <c r="V3360" i="6" s="1"/>
  <c r="W3360" i="6" s="1"/>
  <c r="Q3359" i="6"/>
  <c r="P3360" i="6"/>
  <c r="O3361" i="6" l="1"/>
  <c r="V3361" i="6" s="1"/>
  <c r="W3361" i="6" s="1"/>
  <c r="Q3360" i="6"/>
  <c r="P3361" i="6"/>
  <c r="O3362" i="6" l="1"/>
  <c r="V3362" i="6" s="1"/>
  <c r="W3362" i="6" s="1"/>
  <c r="Q3361" i="6"/>
  <c r="P3362" i="6"/>
  <c r="O3363" i="6" l="1"/>
  <c r="V3363" i="6" s="1"/>
  <c r="W3363" i="6" s="1"/>
  <c r="Q3362" i="6"/>
  <c r="P3363" i="6"/>
  <c r="O3364" i="6" l="1"/>
  <c r="V3364" i="6" s="1"/>
  <c r="W3364" i="6" s="1"/>
  <c r="Q3363" i="6"/>
  <c r="P3364" i="6"/>
  <c r="O3365" i="6" l="1"/>
  <c r="V3365" i="6" s="1"/>
  <c r="W3365" i="6" s="1"/>
  <c r="Q3364" i="6"/>
  <c r="P3365" i="6"/>
  <c r="O3366" i="6" l="1"/>
  <c r="V3366" i="6" s="1"/>
  <c r="W3366" i="6" s="1"/>
  <c r="Q3365" i="6"/>
  <c r="P3366" i="6"/>
  <c r="O3367" i="6" l="1"/>
  <c r="V3367" i="6" s="1"/>
  <c r="W3367" i="6" s="1"/>
  <c r="Q3366" i="6"/>
  <c r="P3367" i="6"/>
  <c r="O3368" i="6" l="1"/>
  <c r="V3368" i="6" s="1"/>
  <c r="W3368" i="6" s="1"/>
  <c r="P3368" i="6"/>
  <c r="Q3367" i="6"/>
  <c r="O3369" i="6" l="1"/>
  <c r="V3369" i="6" s="1"/>
  <c r="W3369" i="6" s="1"/>
  <c r="Q3368" i="6"/>
  <c r="P3369" i="6"/>
  <c r="O3370" i="6" l="1"/>
  <c r="V3370" i="6" s="1"/>
  <c r="W3370" i="6" s="1"/>
  <c r="Q3369" i="6"/>
  <c r="P3370" i="6"/>
  <c r="O3371" i="6" l="1"/>
  <c r="V3371" i="6" s="1"/>
  <c r="W3371" i="6" s="1"/>
  <c r="Q3370" i="6"/>
  <c r="P3371" i="6"/>
  <c r="O3372" i="6" l="1"/>
  <c r="V3372" i="6" s="1"/>
  <c r="W3372" i="6" s="1"/>
  <c r="Q3371" i="6"/>
  <c r="P3372" i="6"/>
  <c r="O3373" i="6" l="1"/>
  <c r="V3373" i="6" s="1"/>
  <c r="W3373" i="6" s="1"/>
  <c r="P3373" i="6"/>
  <c r="Q3372" i="6"/>
  <c r="O3374" i="6" l="1"/>
  <c r="V3374" i="6" s="1"/>
  <c r="W3374" i="6" s="1"/>
  <c r="P3374" i="6"/>
  <c r="Q3373" i="6"/>
  <c r="O3375" i="6" l="1"/>
  <c r="V3375" i="6" s="1"/>
  <c r="W3375" i="6" s="1"/>
  <c r="Q3374" i="6"/>
  <c r="P3375" i="6"/>
  <c r="O3376" i="6" l="1"/>
  <c r="V3376" i="6" s="1"/>
  <c r="W3376" i="6" s="1"/>
  <c r="Q3375" i="6"/>
  <c r="P3376" i="6"/>
  <c r="O3377" i="6" l="1"/>
  <c r="V3377" i="6" s="1"/>
  <c r="W3377" i="6" s="1"/>
  <c r="P3377" i="6"/>
  <c r="Q3376" i="6"/>
  <c r="O3378" i="6" l="1"/>
  <c r="V3378" i="6" s="1"/>
  <c r="W3378" i="6" s="1"/>
  <c r="P3378" i="6"/>
  <c r="Q3377" i="6"/>
  <c r="O3379" i="6" l="1"/>
  <c r="V3379" i="6" s="1"/>
  <c r="W3379" i="6" s="1"/>
  <c r="Q3378" i="6"/>
  <c r="P3379" i="6"/>
  <c r="O3380" i="6" l="1"/>
  <c r="V3380" i="6" s="1"/>
  <c r="W3380" i="6" s="1"/>
  <c r="Q3379" i="6"/>
  <c r="P3380" i="6"/>
  <c r="O3381" i="6" l="1"/>
  <c r="V3381" i="6" s="1"/>
  <c r="W3381" i="6" s="1"/>
  <c r="P3381" i="6"/>
  <c r="Q3380" i="6"/>
  <c r="O3382" i="6" l="1"/>
  <c r="V3382" i="6" s="1"/>
  <c r="W3382" i="6" s="1"/>
  <c r="P3382" i="6"/>
  <c r="Q3381" i="6"/>
  <c r="O3383" i="6" l="1"/>
  <c r="V3383" i="6" s="1"/>
  <c r="W3383" i="6" s="1"/>
  <c r="Q3382" i="6"/>
  <c r="P3383" i="6"/>
  <c r="O3384" i="6" l="1"/>
  <c r="V3384" i="6" s="1"/>
  <c r="W3384" i="6" s="1"/>
  <c r="Q3383" i="6"/>
  <c r="P3384" i="6"/>
  <c r="O3385" i="6" l="1"/>
  <c r="V3385" i="6" s="1"/>
  <c r="W3385" i="6" s="1"/>
  <c r="P3385" i="6"/>
  <c r="Q3384" i="6"/>
  <c r="O3386" i="6" l="1"/>
  <c r="V3386" i="6" s="1"/>
  <c r="W3386" i="6" s="1"/>
  <c r="P3386" i="6"/>
  <c r="Q3385" i="6"/>
  <c r="O3387" i="6" l="1"/>
  <c r="V3387" i="6" s="1"/>
  <c r="W3387" i="6" s="1"/>
  <c r="P3387" i="6"/>
  <c r="Q3386" i="6"/>
  <c r="O3388" i="6" l="1"/>
  <c r="V3388" i="6" s="1"/>
  <c r="W3388" i="6" s="1"/>
  <c r="Q3387" i="6"/>
  <c r="P3388" i="6"/>
  <c r="O3389" i="6" l="1"/>
  <c r="V3389" i="6" s="1"/>
  <c r="W3389" i="6" s="1"/>
  <c r="Q3388" i="6"/>
  <c r="P3389" i="6"/>
  <c r="O3390" i="6" l="1"/>
  <c r="V3390" i="6" s="1"/>
  <c r="W3390" i="6" s="1"/>
  <c r="P3390" i="6"/>
  <c r="Q3389" i="6"/>
  <c r="O3391" i="6" l="1"/>
  <c r="V3391" i="6" s="1"/>
  <c r="W3391" i="6" s="1"/>
  <c r="P3391" i="6"/>
  <c r="Q3390" i="6"/>
  <c r="O3392" i="6" l="1"/>
  <c r="V3392" i="6" s="1"/>
  <c r="W3392" i="6" s="1"/>
  <c r="Q3391" i="6"/>
  <c r="P3392" i="6"/>
  <c r="O3393" i="6" l="1"/>
  <c r="V3393" i="6" s="1"/>
  <c r="W3393" i="6" s="1"/>
  <c r="Q3392" i="6"/>
  <c r="P3393" i="6"/>
  <c r="O3394" i="6" l="1"/>
  <c r="V3394" i="6" s="1"/>
  <c r="W3394" i="6" s="1"/>
  <c r="P3394" i="6"/>
  <c r="Q3393" i="6"/>
  <c r="O3395" i="6" l="1"/>
  <c r="V3395" i="6" s="1"/>
  <c r="W3395" i="6" s="1"/>
  <c r="P3395" i="6"/>
  <c r="Q3394" i="6"/>
  <c r="O3396" i="6" l="1"/>
  <c r="V3396" i="6" s="1"/>
  <c r="W3396" i="6" s="1"/>
  <c r="Q3395" i="6"/>
  <c r="P3396" i="6"/>
  <c r="O3397" i="6" l="1"/>
  <c r="V3397" i="6" s="1"/>
  <c r="W3397" i="6" s="1"/>
  <c r="Q3396" i="6"/>
  <c r="P3397" i="6"/>
  <c r="O3398" i="6" l="1"/>
  <c r="V3398" i="6" s="1"/>
  <c r="W3398" i="6" s="1"/>
  <c r="P3398" i="6"/>
  <c r="Q3397" i="6"/>
  <c r="O3399" i="6" l="1"/>
  <c r="V3399" i="6" s="1"/>
  <c r="W3399" i="6" s="1"/>
  <c r="P3399" i="6"/>
  <c r="Q3398" i="6"/>
  <c r="O3400" i="6" l="1"/>
  <c r="V3400" i="6" s="1"/>
  <c r="W3400" i="6" s="1"/>
  <c r="Q3399" i="6"/>
  <c r="P3400" i="6"/>
  <c r="O3401" i="6" l="1"/>
  <c r="V3401" i="6" s="1"/>
  <c r="W3401" i="6" s="1"/>
  <c r="Q3400" i="6"/>
  <c r="P3401" i="6"/>
  <c r="O3402" i="6" l="1"/>
  <c r="V3402" i="6" s="1"/>
  <c r="W3402" i="6" s="1"/>
  <c r="P3402" i="6"/>
  <c r="Q3401" i="6"/>
  <c r="O3403" i="6" l="1"/>
  <c r="V3403" i="6" s="1"/>
  <c r="W3403" i="6" s="1"/>
  <c r="P3403" i="6"/>
  <c r="Q3402" i="6"/>
  <c r="O3404" i="6" l="1"/>
  <c r="V3404" i="6" s="1"/>
  <c r="W3404" i="6" s="1"/>
  <c r="Q3403" i="6"/>
  <c r="P3404" i="6"/>
  <c r="O3405" i="6" l="1"/>
  <c r="V3405" i="6" s="1"/>
  <c r="W3405" i="6" s="1"/>
  <c r="Q3404" i="6"/>
  <c r="P3405" i="6"/>
  <c r="O3406" i="6" l="1"/>
  <c r="V3406" i="6" s="1"/>
  <c r="W3406" i="6" s="1"/>
  <c r="Q3405" i="6"/>
  <c r="P3406" i="6"/>
  <c r="O3407" i="6" l="1"/>
  <c r="V3407" i="6" s="1"/>
  <c r="W3407" i="6" s="1"/>
  <c r="Q3406" i="6"/>
  <c r="P3407" i="6"/>
  <c r="O3408" i="6" l="1"/>
  <c r="V3408" i="6" s="1"/>
  <c r="W3408" i="6" s="1"/>
  <c r="Q3407" i="6"/>
  <c r="P3408" i="6"/>
  <c r="O3409" i="6" l="1"/>
  <c r="V3409" i="6" s="1"/>
  <c r="W3409" i="6" s="1"/>
  <c r="Q3408" i="6"/>
  <c r="P3409" i="6"/>
  <c r="O3410" i="6" l="1"/>
  <c r="V3410" i="6" s="1"/>
  <c r="W3410" i="6" s="1"/>
  <c r="Q3409" i="6"/>
  <c r="P3410" i="6"/>
  <c r="O3411" i="6" l="1"/>
  <c r="V3411" i="6" s="1"/>
  <c r="W3411" i="6" s="1"/>
  <c r="Q3410" i="6"/>
  <c r="P3411" i="6"/>
  <c r="O3412" i="6" l="1"/>
  <c r="V3412" i="6" s="1"/>
  <c r="W3412" i="6" s="1"/>
  <c r="Q3411" i="6"/>
  <c r="P3412" i="6"/>
  <c r="O3413" i="6" l="1"/>
  <c r="V3413" i="6" s="1"/>
  <c r="W3413" i="6" s="1"/>
  <c r="Q3412" i="6"/>
  <c r="P3413" i="6"/>
  <c r="O3414" i="6" l="1"/>
  <c r="V3414" i="6" s="1"/>
  <c r="W3414" i="6" s="1"/>
  <c r="Q3413" i="6"/>
  <c r="P3414" i="6"/>
  <c r="O3415" i="6" l="1"/>
  <c r="V3415" i="6" s="1"/>
  <c r="W3415" i="6" s="1"/>
  <c r="P3415" i="6"/>
  <c r="Q3414" i="6"/>
  <c r="O3416" i="6" l="1"/>
  <c r="V3416" i="6" s="1"/>
  <c r="W3416" i="6" s="1"/>
  <c r="Q3415" i="6"/>
  <c r="P3416" i="6"/>
  <c r="O3417" i="6" l="1"/>
  <c r="V3417" i="6" s="1"/>
  <c r="W3417" i="6" s="1"/>
  <c r="Q3416" i="6"/>
  <c r="P3417" i="6"/>
  <c r="O3418" i="6" l="1"/>
  <c r="V3418" i="6" s="1"/>
  <c r="W3418" i="6" s="1"/>
  <c r="Q3417" i="6"/>
  <c r="P3418" i="6"/>
  <c r="O3419" i="6" l="1"/>
  <c r="V3419" i="6" s="1"/>
  <c r="W3419" i="6" s="1"/>
  <c r="P3419" i="6"/>
  <c r="Q3418" i="6"/>
  <c r="O3420" i="6" l="1"/>
  <c r="V3420" i="6" s="1"/>
  <c r="W3420" i="6" s="1"/>
  <c r="Q3419" i="6"/>
  <c r="P3420" i="6"/>
  <c r="O3421" i="6" l="1"/>
  <c r="V3421" i="6" s="1"/>
  <c r="W3421" i="6" s="1"/>
  <c r="Q3420" i="6"/>
  <c r="P3421" i="6"/>
  <c r="O3422" i="6" l="1"/>
  <c r="V3422" i="6" s="1"/>
  <c r="W3422" i="6" s="1"/>
  <c r="Q3421" i="6"/>
  <c r="P3422" i="6"/>
  <c r="O3423" i="6" l="1"/>
  <c r="V3423" i="6" s="1"/>
  <c r="W3423" i="6" s="1"/>
  <c r="P3423" i="6"/>
  <c r="Q3422" i="6"/>
  <c r="O3424" i="6" l="1"/>
  <c r="V3424" i="6" s="1"/>
  <c r="W3424" i="6" s="1"/>
  <c r="Q3423" i="6"/>
  <c r="P3424" i="6"/>
  <c r="O3425" i="6" l="1"/>
  <c r="V3425" i="6" s="1"/>
  <c r="W3425" i="6" s="1"/>
  <c r="Q3424" i="6"/>
  <c r="P3425" i="6"/>
  <c r="O3426" i="6" l="1"/>
  <c r="V3426" i="6" s="1"/>
  <c r="W3426" i="6" s="1"/>
  <c r="P3426" i="6"/>
  <c r="Q3425" i="6"/>
  <c r="O3427" i="6" l="1"/>
  <c r="V3427" i="6" s="1"/>
  <c r="W3427" i="6" s="1"/>
  <c r="Q3426" i="6"/>
  <c r="P3427" i="6"/>
  <c r="O3428" i="6" l="1"/>
  <c r="V3428" i="6" s="1"/>
  <c r="W3428" i="6" s="1"/>
  <c r="Q3427" i="6"/>
  <c r="P3428" i="6"/>
  <c r="O3429" i="6" l="1"/>
  <c r="V3429" i="6" s="1"/>
  <c r="W3429" i="6" s="1"/>
  <c r="Q3428" i="6"/>
  <c r="P3429" i="6"/>
  <c r="O3430" i="6" l="1"/>
  <c r="V3430" i="6" s="1"/>
  <c r="W3430" i="6" s="1"/>
  <c r="Q3429" i="6"/>
  <c r="P3430" i="6"/>
  <c r="O3431" i="6" l="1"/>
  <c r="V3431" i="6" s="1"/>
  <c r="W3431" i="6" s="1"/>
  <c r="P3431" i="6"/>
  <c r="Q3430" i="6"/>
  <c r="O3432" i="6" l="1"/>
  <c r="V3432" i="6" s="1"/>
  <c r="W3432" i="6" s="1"/>
  <c r="Q3431" i="6"/>
  <c r="P3432" i="6"/>
  <c r="O3433" i="6" l="1"/>
  <c r="V3433" i="6" s="1"/>
  <c r="W3433" i="6" s="1"/>
  <c r="Q3432" i="6"/>
  <c r="P3433" i="6"/>
  <c r="O3434" i="6" l="1"/>
  <c r="V3434" i="6" s="1"/>
  <c r="W3434" i="6" s="1"/>
  <c r="Q3433" i="6"/>
  <c r="P3434" i="6"/>
  <c r="O3435" i="6" l="1"/>
  <c r="V3435" i="6" s="1"/>
  <c r="W3435" i="6" s="1"/>
  <c r="Q3434" i="6"/>
  <c r="P3435" i="6"/>
  <c r="O3436" i="6" l="1"/>
  <c r="V3436" i="6" s="1"/>
  <c r="W3436" i="6" s="1"/>
  <c r="Q3435" i="6"/>
  <c r="P3436" i="6"/>
  <c r="O3437" i="6" l="1"/>
  <c r="V3437" i="6" s="1"/>
  <c r="W3437" i="6" s="1"/>
  <c r="Q3436" i="6"/>
  <c r="P3437" i="6"/>
  <c r="O3438" i="6" l="1"/>
  <c r="V3438" i="6" s="1"/>
  <c r="W3438" i="6" s="1"/>
  <c r="P3438" i="6"/>
  <c r="Q3437" i="6"/>
  <c r="O3439" i="6" l="1"/>
  <c r="V3439" i="6" s="1"/>
  <c r="W3439" i="6" s="1"/>
  <c r="P3439" i="6"/>
  <c r="Q3438" i="6"/>
  <c r="O3440" i="6" l="1"/>
  <c r="V3440" i="6" s="1"/>
  <c r="W3440" i="6" s="1"/>
  <c r="Q3439" i="6"/>
  <c r="P3440" i="6"/>
  <c r="O3441" i="6" l="1"/>
  <c r="V3441" i="6" s="1"/>
  <c r="W3441" i="6" s="1"/>
  <c r="Q3440" i="6"/>
  <c r="P3441" i="6"/>
  <c r="O3442" i="6" l="1"/>
  <c r="V3442" i="6" s="1"/>
  <c r="W3442" i="6" s="1"/>
  <c r="Q3441" i="6"/>
  <c r="P3442" i="6"/>
  <c r="O3443" i="6" l="1"/>
  <c r="V3443" i="6" s="1"/>
  <c r="W3443" i="6" s="1"/>
  <c r="Q3442" i="6"/>
  <c r="P3443" i="6"/>
  <c r="O3444" i="6" l="1"/>
  <c r="V3444" i="6" s="1"/>
  <c r="W3444" i="6" s="1"/>
  <c r="P34" i="34" s="1"/>
  <c r="Q3443" i="6"/>
  <c r="P3444" i="6"/>
  <c r="O3445" i="6" l="1"/>
  <c r="V3445" i="6" s="1"/>
  <c r="W3445" i="6" s="1"/>
  <c r="Q3444" i="6"/>
  <c r="P3445" i="6"/>
  <c r="O3446" i="6" l="1"/>
  <c r="V3446" i="6" s="1"/>
  <c r="W3446" i="6" s="1"/>
  <c r="Q3445" i="6"/>
  <c r="P3446" i="6"/>
  <c r="O3447" i="6" l="1"/>
  <c r="V3447" i="6" s="1"/>
  <c r="W3447" i="6" s="1"/>
  <c r="Q3446" i="6"/>
  <c r="P3447" i="6"/>
  <c r="O3448" i="6" l="1"/>
  <c r="V3448" i="6" s="1"/>
  <c r="W3448" i="6" s="1"/>
  <c r="Q3447" i="6"/>
  <c r="P3448" i="6"/>
  <c r="O3449" i="6" l="1"/>
  <c r="V3449" i="6" s="1"/>
  <c r="W3449" i="6" s="1"/>
  <c r="Q3448" i="6"/>
  <c r="P3449" i="6"/>
  <c r="O3450" i="6" l="1"/>
  <c r="V3450" i="6" s="1"/>
  <c r="W3450" i="6" s="1"/>
  <c r="Q3449" i="6"/>
  <c r="P3450" i="6"/>
  <c r="O3451" i="6" l="1"/>
  <c r="V3451" i="6" s="1"/>
  <c r="W3451" i="6" s="1"/>
  <c r="Q3450" i="6"/>
  <c r="P3451" i="6"/>
  <c r="O3452" i="6" l="1"/>
  <c r="V3452" i="6" s="1"/>
  <c r="W3452" i="6" s="1"/>
  <c r="Q3451" i="6"/>
  <c r="P3452" i="6"/>
  <c r="O3453" i="6" l="1"/>
  <c r="V3453" i="6" s="1"/>
  <c r="W3453" i="6" s="1"/>
  <c r="Q3452" i="6"/>
  <c r="P3453" i="6"/>
  <c r="O3454" i="6" l="1"/>
  <c r="V3454" i="6" s="1"/>
  <c r="W3454" i="6" s="1"/>
  <c r="P3454" i="6"/>
  <c r="Q3453" i="6"/>
  <c r="O3455" i="6" l="1"/>
  <c r="V3455" i="6" s="1"/>
  <c r="W3455" i="6" s="1"/>
  <c r="P3455" i="6"/>
  <c r="Q3454" i="6"/>
  <c r="O3456" i="6" l="1"/>
  <c r="V3456" i="6" s="1"/>
  <c r="W3456" i="6" s="1"/>
  <c r="P3456" i="6"/>
  <c r="Q3455" i="6"/>
  <c r="O3457" i="6" l="1"/>
  <c r="V3457" i="6" s="1"/>
  <c r="W3457" i="6" s="1"/>
  <c r="P3457" i="6"/>
  <c r="Q3456" i="6"/>
  <c r="O3458" i="6" l="1"/>
  <c r="V3458" i="6" s="1"/>
  <c r="W3458" i="6" s="1"/>
  <c r="P3458" i="6"/>
  <c r="Q3457" i="6"/>
  <c r="O3459" i="6" l="1"/>
  <c r="V3459" i="6" s="1"/>
  <c r="W3459" i="6" s="1"/>
  <c r="Q3458" i="6"/>
  <c r="P3459" i="6"/>
  <c r="O3460" i="6" l="1"/>
  <c r="V3460" i="6" s="1"/>
  <c r="W3460" i="6" s="1"/>
  <c r="P3460" i="6"/>
  <c r="Q3459" i="6"/>
  <c r="O3461" i="6" l="1"/>
  <c r="V3461" i="6" s="1"/>
  <c r="W3461" i="6" s="1"/>
  <c r="Q3460" i="6"/>
  <c r="P3461" i="6"/>
  <c r="O3462" i="6" l="1"/>
  <c r="V3462" i="6" s="1"/>
  <c r="W3462" i="6" s="1"/>
  <c r="Q3461" i="6"/>
  <c r="P3462" i="6"/>
  <c r="O3463" i="6" l="1"/>
  <c r="V3463" i="6" s="1"/>
  <c r="W3463" i="6" s="1"/>
  <c r="Q3462" i="6"/>
  <c r="P3463" i="6"/>
  <c r="O3464" i="6" l="1"/>
  <c r="V3464" i="6" s="1"/>
  <c r="W3464" i="6" s="1"/>
  <c r="Q3463" i="6"/>
  <c r="P3464" i="6"/>
  <c r="O3465" i="6" l="1"/>
  <c r="V3465" i="6" s="1"/>
  <c r="W3465" i="6" s="1"/>
  <c r="Q3464" i="6"/>
  <c r="P3465" i="6"/>
  <c r="O3466" i="6" l="1"/>
  <c r="V3466" i="6" s="1"/>
  <c r="W3466" i="6" s="1"/>
  <c r="Q3465" i="6"/>
  <c r="P3466" i="6"/>
  <c r="O3467" i="6" l="1"/>
  <c r="V3467" i="6" s="1"/>
  <c r="W3467" i="6" s="1"/>
  <c r="Q3466" i="6"/>
  <c r="P3467" i="6"/>
  <c r="O3468" i="6" l="1"/>
  <c r="V3468" i="6" s="1"/>
  <c r="W3468" i="6" s="1"/>
  <c r="Q3467" i="6"/>
  <c r="P3468" i="6"/>
  <c r="O3469" i="6" l="1"/>
  <c r="V3469" i="6" s="1"/>
  <c r="W3469" i="6" s="1"/>
  <c r="Q3468" i="6"/>
  <c r="P3469" i="6"/>
  <c r="O3470" i="6" l="1"/>
  <c r="V3470" i="6" s="1"/>
  <c r="W3470" i="6" s="1"/>
  <c r="P3470" i="6"/>
  <c r="Q3469" i="6"/>
  <c r="O3471" i="6" l="1"/>
  <c r="V3471" i="6" s="1"/>
  <c r="W3471" i="6" s="1"/>
  <c r="P3471" i="6"/>
  <c r="Q3470" i="6"/>
  <c r="O3472" i="6" l="1"/>
  <c r="V3472" i="6" s="1"/>
  <c r="W3472" i="6" s="1"/>
  <c r="P3472" i="6"/>
  <c r="Q3471" i="6"/>
  <c r="O3473" i="6" l="1"/>
  <c r="V3473" i="6" s="1"/>
  <c r="W3473" i="6" s="1"/>
  <c r="P3473" i="6"/>
  <c r="Q3472" i="6"/>
  <c r="O3474" i="6" l="1"/>
  <c r="V3474" i="6" s="1"/>
  <c r="W3474" i="6" s="1"/>
  <c r="Q3473" i="6"/>
  <c r="P3474" i="6"/>
  <c r="O3475" i="6" l="1"/>
  <c r="V3475" i="6" s="1"/>
  <c r="W3475" i="6" s="1"/>
  <c r="Q3474" i="6"/>
  <c r="P3475" i="6"/>
  <c r="O3476" i="6" l="1"/>
  <c r="V3476" i="6" s="1"/>
  <c r="W3476" i="6" s="1"/>
  <c r="Q3475" i="6"/>
  <c r="P3476" i="6"/>
  <c r="P26" i="32" l="1"/>
  <c r="P22" i="32"/>
  <c r="O3477" i="6"/>
  <c r="V3477" i="6" s="1"/>
  <c r="W3477" i="6" s="1"/>
  <c r="Q3476" i="6"/>
  <c r="P3477" i="6"/>
  <c r="O3478" i="6" l="1"/>
  <c r="V3478" i="6" s="1"/>
  <c r="W3478" i="6" s="1"/>
  <c r="Q3477" i="6"/>
  <c r="P3478" i="6"/>
  <c r="O3479" i="6" l="1"/>
  <c r="V3479" i="6" s="1"/>
  <c r="W3479" i="6" s="1"/>
  <c r="Q3478" i="6"/>
  <c r="P3479" i="6"/>
  <c r="O3480" i="6" l="1"/>
  <c r="V3480" i="6" s="1"/>
  <c r="W3480" i="6" s="1"/>
  <c r="P3480" i="6"/>
  <c r="Q3479" i="6"/>
  <c r="O3481" i="6" l="1"/>
  <c r="V3481" i="6" s="1"/>
  <c r="W3481" i="6" s="1"/>
  <c r="Q3480" i="6"/>
  <c r="P3481" i="6"/>
  <c r="O3482" i="6" l="1"/>
  <c r="V3482" i="6" s="1"/>
  <c r="W3482" i="6" s="1"/>
  <c r="Q3481" i="6"/>
  <c r="P3482" i="6"/>
  <c r="O3483" i="6" l="1"/>
  <c r="V3483" i="6" s="1"/>
  <c r="W3483" i="6" s="1"/>
  <c r="Q3482" i="6"/>
  <c r="P3483" i="6"/>
  <c r="O3484" i="6" l="1"/>
  <c r="V3484" i="6" s="1"/>
  <c r="W3484" i="6" s="1"/>
  <c r="Q3483" i="6"/>
  <c r="P3484" i="6"/>
  <c r="O3485" i="6" l="1"/>
  <c r="V3485" i="6" s="1"/>
  <c r="W3485" i="6" s="1"/>
  <c r="P3485" i="6"/>
  <c r="Q3484" i="6"/>
  <c r="O3486" i="6" l="1"/>
  <c r="V3486" i="6" s="1"/>
  <c r="W3486" i="6" s="1"/>
  <c r="Q3485" i="6"/>
  <c r="P3486" i="6"/>
  <c r="O3487" i="6" l="1"/>
  <c r="V3487" i="6" s="1"/>
  <c r="W3487" i="6" s="1"/>
  <c r="Q3486" i="6"/>
  <c r="P3487" i="6"/>
  <c r="O3488" i="6" l="1"/>
  <c r="V3488" i="6" s="1"/>
  <c r="W3488" i="6" s="1"/>
  <c r="P3488" i="6"/>
  <c r="Q3487" i="6"/>
  <c r="O3489" i="6" l="1"/>
  <c r="V3489" i="6" s="1"/>
  <c r="W3489" i="6" s="1"/>
  <c r="P3489" i="6"/>
  <c r="Q3488" i="6"/>
  <c r="O3490" i="6" l="1"/>
  <c r="V3490" i="6" s="1"/>
  <c r="W3490" i="6" s="1"/>
  <c r="Q3489" i="6"/>
  <c r="P3490" i="6"/>
  <c r="O3491" i="6" l="1"/>
  <c r="V3491" i="6" s="1"/>
  <c r="W3491" i="6" s="1"/>
  <c r="Q3490" i="6"/>
  <c r="P3491" i="6"/>
  <c r="O3492" i="6" l="1"/>
  <c r="V3492" i="6" s="1"/>
  <c r="W3492" i="6" s="1"/>
  <c r="P3492" i="6"/>
  <c r="Q3491" i="6"/>
  <c r="O3493" i="6" l="1"/>
  <c r="V3493" i="6" s="1"/>
  <c r="W3493" i="6" s="1"/>
  <c r="P3493" i="6"/>
  <c r="Q3492" i="6"/>
  <c r="O3494" i="6" l="1"/>
  <c r="V3494" i="6" s="1"/>
  <c r="W3494" i="6" s="1"/>
  <c r="Q3493" i="6"/>
  <c r="P3494" i="6"/>
  <c r="O3495" i="6" l="1"/>
  <c r="V3495" i="6" s="1"/>
  <c r="W3495" i="6" s="1"/>
  <c r="Q3494" i="6"/>
  <c r="P3495" i="6"/>
  <c r="O3496" i="6" l="1"/>
  <c r="V3496" i="6" s="1"/>
  <c r="W3496" i="6" s="1"/>
  <c r="P3496" i="6"/>
  <c r="Q3495" i="6"/>
  <c r="O3497" i="6" l="1"/>
  <c r="V3497" i="6" s="1"/>
  <c r="W3497" i="6" s="1"/>
  <c r="P3497" i="6"/>
  <c r="Q3496" i="6"/>
  <c r="O3498" i="6" l="1"/>
  <c r="V3498" i="6" s="1"/>
  <c r="W3498" i="6" s="1"/>
  <c r="Q3497" i="6"/>
  <c r="P3498" i="6"/>
  <c r="O3499" i="6" l="1"/>
  <c r="V3499" i="6" s="1"/>
  <c r="W3499" i="6" s="1"/>
  <c r="Q3498" i="6"/>
  <c r="P3499" i="6"/>
  <c r="O3500" i="6" l="1"/>
  <c r="V3500" i="6" s="1"/>
  <c r="W3500" i="6" s="1"/>
  <c r="P3500" i="6"/>
  <c r="Q3499" i="6"/>
  <c r="O3501" i="6" l="1"/>
  <c r="V3501" i="6" s="1"/>
  <c r="W3501" i="6" s="1"/>
  <c r="P3501" i="6"/>
  <c r="Q3500" i="6"/>
  <c r="O3502" i="6" l="1"/>
  <c r="V3502" i="6" s="1"/>
  <c r="W3502" i="6" s="1"/>
  <c r="Q3501" i="6"/>
  <c r="P3502" i="6"/>
  <c r="O3503" i="6" l="1"/>
  <c r="V3503" i="6" s="1"/>
  <c r="W3503" i="6" s="1"/>
  <c r="Q3502" i="6"/>
  <c r="P3503" i="6"/>
  <c r="O3504" i="6" l="1"/>
  <c r="V3504" i="6" s="1"/>
  <c r="W3504" i="6" s="1"/>
  <c r="P3504" i="6"/>
  <c r="Q3503" i="6"/>
  <c r="O3505" i="6" l="1"/>
  <c r="V3505" i="6" s="1"/>
  <c r="W3505" i="6" s="1"/>
  <c r="P3505" i="6"/>
  <c r="Q3504" i="6"/>
  <c r="O3506" i="6" l="1"/>
  <c r="V3506" i="6" s="1"/>
  <c r="W3506" i="6" s="1"/>
  <c r="Q3505" i="6"/>
  <c r="P3506" i="6"/>
  <c r="O3507" i="6" l="1"/>
  <c r="V3507" i="6" s="1"/>
  <c r="W3507" i="6" s="1"/>
  <c r="Q3506" i="6"/>
  <c r="P3507" i="6"/>
  <c r="O3508" i="6" l="1"/>
  <c r="V3508" i="6" s="1"/>
  <c r="W3508" i="6" s="1"/>
  <c r="P3508" i="6"/>
  <c r="Q3507" i="6"/>
  <c r="O3509" i="6" l="1"/>
  <c r="V3509" i="6" s="1"/>
  <c r="W3509" i="6" s="1"/>
  <c r="P3509" i="6"/>
  <c r="Q3508" i="6"/>
  <c r="O3510" i="6" l="1"/>
  <c r="V3510" i="6" s="1"/>
  <c r="W3510" i="6" s="1"/>
  <c r="Q3509" i="6"/>
  <c r="P3510" i="6"/>
  <c r="O3511" i="6" l="1"/>
  <c r="V3511" i="6" s="1"/>
  <c r="W3511" i="6" s="1"/>
  <c r="Q3510" i="6"/>
  <c r="P3511" i="6"/>
  <c r="O3512" i="6" l="1"/>
  <c r="V3512" i="6" s="1"/>
  <c r="W3512" i="6" s="1"/>
  <c r="P3512" i="6"/>
  <c r="Q3511" i="6"/>
  <c r="O3513" i="6" l="1"/>
  <c r="V3513" i="6" s="1"/>
  <c r="W3513" i="6" s="1"/>
  <c r="P3513" i="6"/>
  <c r="Q3512" i="6"/>
  <c r="O3514" i="6" l="1"/>
  <c r="V3514" i="6" s="1"/>
  <c r="W3514" i="6" s="1"/>
  <c r="Q3513" i="6"/>
  <c r="P3514" i="6"/>
  <c r="O3515" i="6" l="1"/>
  <c r="V3515" i="6" s="1"/>
  <c r="W3515" i="6" s="1"/>
  <c r="Q3514" i="6"/>
  <c r="P3515" i="6"/>
  <c r="O3516" i="6" l="1"/>
  <c r="V3516" i="6" s="1"/>
  <c r="W3516" i="6" s="1"/>
  <c r="P3516" i="6"/>
  <c r="Q3515" i="6"/>
  <c r="O3517" i="6" l="1"/>
  <c r="V3517" i="6" s="1"/>
  <c r="W3517" i="6" s="1"/>
  <c r="P3517" i="6"/>
  <c r="Q3516" i="6"/>
  <c r="O3518" i="6" l="1"/>
  <c r="V3518" i="6" s="1"/>
  <c r="W3518" i="6" s="1"/>
  <c r="Q3517" i="6"/>
  <c r="P3518" i="6"/>
  <c r="O3519" i="6" l="1"/>
  <c r="V3519" i="6" s="1"/>
  <c r="W3519" i="6" s="1"/>
  <c r="Q3518" i="6"/>
  <c r="P3519" i="6"/>
  <c r="O3520" i="6" l="1"/>
  <c r="V3520" i="6" s="1"/>
  <c r="W3520" i="6" s="1"/>
  <c r="P3520" i="6"/>
  <c r="Q3519" i="6"/>
  <c r="O3521" i="6" l="1"/>
  <c r="V3521" i="6" s="1"/>
  <c r="W3521" i="6" s="1"/>
  <c r="P3521" i="6"/>
  <c r="Q3520" i="6"/>
  <c r="O3522" i="6" l="1"/>
  <c r="V3522" i="6" s="1"/>
  <c r="W3522" i="6" s="1"/>
  <c r="Q3521" i="6"/>
  <c r="P3522" i="6"/>
  <c r="O3523" i="6" l="1"/>
  <c r="V3523" i="6" s="1"/>
  <c r="W3523" i="6" s="1"/>
  <c r="Q3522" i="6"/>
  <c r="P3523" i="6"/>
  <c r="O3524" i="6" l="1"/>
  <c r="V3524" i="6" s="1"/>
  <c r="W3524" i="6" s="1"/>
  <c r="P3524" i="6"/>
  <c r="Q3523" i="6"/>
  <c r="O3525" i="6" l="1"/>
  <c r="V3525" i="6" s="1"/>
  <c r="W3525" i="6" s="1"/>
  <c r="P3525" i="6"/>
  <c r="Q3524" i="6"/>
  <c r="O3526" i="6" l="1"/>
  <c r="V3526" i="6" s="1"/>
  <c r="W3526" i="6" s="1"/>
  <c r="Q3525" i="6"/>
  <c r="P3526" i="6"/>
  <c r="O3527" i="6" l="1"/>
  <c r="V3527" i="6" s="1"/>
  <c r="W3527" i="6" s="1"/>
  <c r="Q3526" i="6"/>
  <c r="P3527" i="6"/>
  <c r="O3528" i="6" l="1"/>
  <c r="V3528" i="6" s="1"/>
  <c r="W3528" i="6" s="1"/>
  <c r="P3528" i="6"/>
  <c r="Q3527" i="6"/>
  <c r="O3529" i="6" l="1"/>
  <c r="V3529" i="6" s="1"/>
  <c r="W3529" i="6" s="1"/>
  <c r="P3529" i="6"/>
  <c r="Q3528" i="6"/>
  <c r="O3530" i="6" l="1"/>
  <c r="V3530" i="6" s="1"/>
  <c r="W3530" i="6" s="1"/>
  <c r="Q3529" i="6"/>
  <c r="P3530" i="6"/>
  <c r="O3531" i="6" l="1"/>
  <c r="V3531" i="6" s="1"/>
  <c r="W3531" i="6" s="1"/>
  <c r="Q3530" i="6"/>
  <c r="P3531" i="6"/>
  <c r="O3532" i="6" l="1"/>
  <c r="V3532" i="6" s="1"/>
  <c r="W3532" i="6" s="1"/>
  <c r="P3532" i="6"/>
  <c r="Q3531" i="6"/>
  <c r="O3533" i="6" l="1"/>
  <c r="V3533" i="6" s="1"/>
  <c r="W3533" i="6" s="1"/>
  <c r="P3533" i="6"/>
  <c r="Q3532" i="6"/>
  <c r="O3534" i="6" l="1"/>
  <c r="V3534" i="6" s="1"/>
  <c r="W3534" i="6" s="1"/>
  <c r="Q3533" i="6"/>
  <c r="P3534" i="6"/>
  <c r="O3535" i="6" l="1"/>
  <c r="V3535" i="6" s="1"/>
  <c r="W3535" i="6" s="1"/>
  <c r="Q3534" i="6"/>
  <c r="P3535" i="6"/>
  <c r="O3536" i="6" l="1"/>
  <c r="V3536" i="6" s="1"/>
  <c r="W3536" i="6" s="1"/>
  <c r="P3536" i="6"/>
  <c r="Q3535" i="6"/>
  <c r="O3537" i="6" l="1"/>
  <c r="V3537" i="6" s="1"/>
  <c r="W3537" i="6" s="1"/>
  <c r="P3537" i="6"/>
  <c r="Q3536" i="6"/>
  <c r="O3538" i="6" l="1"/>
  <c r="V3538" i="6" s="1"/>
  <c r="W3538" i="6" s="1"/>
  <c r="Q3537" i="6"/>
  <c r="P3538" i="6"/>
  <c r="O3539" i="6" l="1"/>
  <c r="V3539" i="6" s="1"/>
  <c r="W3539" i="6" s="1"/>
  <c r="Q3538" i="6"/>
  <c r="P3539" i="6"/>
  <c r="O3540" i="6" l="1"/>
  <c r="V3540" i="6" s="1"/>
  <c r="W3540" i="6" s="1"/>
  <c r="P3540" i="6"/>
  <c r="Q3539" i="6"/>
  <c r="O3541" i="6" l="1"/>
  <c r="V3541" i="6" s="1"/>
  <c r="W3541" i="6" s="1"/>
  <c r="P3541" i="6"/>
  <c r="Q3540" i="6"/>
  <c r="O3542" i="6" l="1"/>
  <c r="V3542" i="6" s="1"/>
  <c r="W3542" i="6" s="1"/>
  <c r="Q3541" i="6"/>
  <c r="P3542" i="6"/>
  <c r="O3543" i="6" l="1"/>
  <c r="V3543" i="6" s="1"/>
  <c r="W3543" i="6" s="1"/>
  <c r="Q3542" i="6"/>
  <c r="P3543" i="6"/>
  <c r="O3544" i="6" l="1"/>
  <c r="V3544" i="6" s="1"/>
  <c r="W3544" i="6" s="1"/>
  <c r="P3544" i="6"/>
  <c r="Q3543" i="6"/>
  <c r="O3545" i="6" l="1"/>
  <c r="V3545" i="6" s="1"/>
  <c r="W3545" i="6" s="1"/>
  <c r="P3545" i="6"/>
  <c r="Q3544" i="6"/>
  <c r="O3546" i="6" l="1"/>
  <c r="V3546" i="6" s="1"/>
  <c r="W3546" i="6" s="1"/>
  <c r="Q3545" i="6"/>
  <c r="P3546" i="6"/>
  <c r="O3547" i="6" l="1"/>
  <c r="V3547" i="6" s="1"/>
  <c r="W3547" i="6" s="1"/>
  <c r="P3547" i="6"/>
  <c r="Q3546" i="6"/>
  <c r="O3548" i="6" l="1"/>
  <c r="V3548" i="6" s="1"/>
  <c r="W3548" i="6" s="1"/>
  <c r="Q3547" i="6"/>
  <c r="P3548" i="6"/>
  <c r="O3549" i="6" l="1"/>
  <c r="V3549" i="6" s="1"/>
  <c r="W3549" i="6" s="1"/>
  <c r="Q3548" i="6"/>
  <c r="P3549" i="6"/>
  <c r="O3550" i="6" l="1"/>
  <c r="V3550" i="6" s="1"/>
  <c r="W3550" i="6" s="1"/>
  <c r="Q3549" i="6"/>
  <c r="P3550" i="6"/>
  <c r="O3551" i="6" l="1"/>
  <c r="V3551" i="6" s="1"/>
  <c r="W3551" i="6" s="1"/>
  <c r="Q3550" i="6"/>
  <c r="P3551" i="6"/>
  <c r="O3552" i="6" l="1"/>
  <c r="V3552" i="6" s="1"/>
  <c r="W3552" i="6" s="1"/>
  <c r="Q3551" i="6"/>
  <c r="P3552" i="6"/>
  <c r="O3553" i="6" l="1"/>
  <c r="V3553" i="6" s="1"/>
  <c r="W3553" i="6" s="1"/>
  <c r="Q3552" i="6"/>
  <c r="P3553" i="6"/>
  <c r="O3554" i="6" l="1"/>
  <c r="V3554" i="6" s="1"/>
  <c r="W3554" i="6" s="1"/>
  <c r="Q3553" i="6"/>
  <c r="P3554" i="6"/>
  <c r="O3555" i="6" l="1"/>
  <c r="V3555" i="6" s="1"/>
  <c r="W3555" i="6" s="1"/>
  <c r="P3555" i="6"/>
  <c r="Q3554" i="6"/>
  <c r="O3556" i="6" l="1"/>
  <c r="V3556" i="6" s="1"/>
  <c r="W3556" i="6" s="1"/>
  <c r="Q3555" i="6"/>
  <c r="P3556" i="6"/>
  <c r="O3557" i="6" l="1"/>
  <c r="V3557" i="6" s="1"/>
  <c r="W3557" i="6" s="1"/>
  <c r="Q3556" i="6"/>
  <c r="P3557" i="6"/>
  <c r="O3558" i="6" l="1"/>
  <c r="V3558" i="6" s="1"/>
  <c r="W3558" i="6" s="1"/>
  <c r="Q3557" i="6"/>
  <c r="P3558" i="6"/>
  <c r="O3559" i="6" l="1"/>
  <c r="V3559" i="6" s="1"/>
  <c r="W3559" i="6" s="1"/>
  <c r="P3559" i="6"/>
  <c r="Q3558" i="6"/>
  <c r="O3560" i="6" l="1"/>
  <c r="V3560" i="6" s="1"/>
  <c r="W3560" i="6" s="1"/>
  <c r="P3560" i="6"/>
  <c r="Q3559" i="6"/>
  <c r="O3561" i="6" l="1"/>
  <c r="V3561" i="6" s="1"/>
  <c r="W3561" i="6" s="1"/>
  <c r="P3561" i="6"/>
  <c r="Q3560" i="6"/>
  <c r="O3562" i="6" l="1"/>
  <c r="V3562" i="6" s="1"/>
  <c r="W3562" i="6" s="1"/>
  <c r="Q3561" i="6"/>
  <c r="P3562" i="6"/>
  <c r="O3563" i="6" l="1"/>
  <c r="V3563" i="6" s="1"/>
  <c r="W3563" i="6" s="1"/>
  <c r="Q3562" i="6"/>
  <c r="P3563" i="6"/>
  <c r="O3564" i="6" l="1"/>
  <c r="V3564" i="6" s="1"/>
  <c r="W3564" i="6" s="1"/>
  <c r="Q3563" i="6"/>
  <c r="P3564" i="6"/>
  <c r="O3565" i="6" l="1"/>
  <c r="V3565" i="6" s="1"/>
  <c r="W3565" i="6" s="1"/>
  <c r="Q3564" i="6"/>
  <c r="P3565" i="6"/>
  <c r="O3566" i="6" l="1"/>
  <c r="V3566" i="6" s="1"/>
  <c r="W3566" i="6" s="1"/>
  <c r="Q3565" i="6"/>
  <c r="P3566" i="6"/>
  <c r="O3567" i="6" l="1"/>
  <c r="V3567" i="6" s="1"/>
  <c r="W3567" i="6" s="1"/>
  <c r="Q3566" i="6"/>
  <c r="P3567" i="6"/>
  <c r="O3568" i="6" l="1"/>
  <c r="V3568" i="6" s="1"/>
  <c r="W3568" i="6" s="1"/>
  <c r="Q3567" i="6"/>
  <c r="P3568" i="6"/>
  <c r="O3569" i="6" l="1"/>
  <c r="V3569" i="6" s="1"/>
  <c r="W3569" i="6" s="1"/>
  <c r="Q3568" i="6"/>
  <c r="P3569" i="6"/>
  <c r="O3570" i="6" l="1"/>
  <c r="V3570" i="6" s="1"/>
  <c r="W3570" i="6" s="1"/>
  <c r="Q3569" i="6"/>
  <c r="P3570" i="6"/>
  <c r="O3571" i="6" l="1"/>
  <c r="V3571" i="6" s="1"/>
  <c r="W3571" i="6" s="1"/>
  <c r="Q3570" i="6"/>
  <c r="P3571" i="6"/>
  <c r="O3572" i="6" l="1"/>
  <c r="V3572" i="6" s="1"/>
  <c r="W3572" i="6" s="1"/>
  <c r="Q3571" i="6"/>
  <c r="P3572" i="6"/>
  <c r="O3573" i="6" l="1"/>
  <c r="V3573" i="6" s="1"/>
  <c r="W3573" i="6" s="1"/>
  <c r="Q3572" i="6"/>
  <c r="P3573" i="6"/>
  <c r="O3574" i="6" l="1"/>
  <c r="V3574" i="6" s="1"/>
  <c r="W3574" i="6" s="1"/>
  <c r="P3574" i="6"/>
  <c r="Q3573" i="6"/>
  <c r="O3575" i="6" l="1"/>
  <c r="V3575" i="6" s="1"/>
  <c r="W3575" i="6" s="1"/>
  <c r="P3575" i="6"/>
  <c r="Q3574" i="6"/>
  <c r="O3576" i="6" l="1"/>
  <c r="V3576" i="6" s="1"/>
  <c r="W3576" i="6" s="1"/>
  <c r="P3576" i="6"/>
  <c r="Q3575" i="6"/>
  <c r="O3577" i="6" l="1"/>
  <c r="V3577" i="6" s="1"/>
  <c r="W3577" i="6" s="1"/>
  <c r="P3577" i="6"/>
  <c r="Q3576" i="6"/>
  <c r="O3578" i="6" l="1"/>
  <c r="V3578" i="6" s="1"/>
  <c r="W3578" i="6" s="1"/>
  <c r="Q3577" i="6"/>
  <c r="P3578" i="6"/>
  <c r="O3579" i="6" l="1"/>
  <c r="V3579" i="6" s="1"/>
  <c r="W3579" i="6" s="1"/>
  <c r="Q3578" i="6"/>
  <c r="P3579" i="6"/>
  <c r="O3580" i="6" l="1"/>
  <c r="V3580" i="6" s="1"/>
  <c r="W3580" i="6" s="1"/>
  <c r="Q3579" i="6"/>
  <c r="P3580" i="6"/>
  <c r="O3581" i="6" l="1"/>
  <c r="V3581" i="6" s="1"/>
  <c r="W3581" i="6" s="1"/>
  <c r="Q3580" i="6"/>
  <c r="P3581" i="6"/>
  <c r="O3582" i="6" l="1"/>
  <c r="V3582" i="6" s="1"/>
  <c r="W3582" i="6" s="1"/>
  <c r="P3582" i="6"/>
  <c r="Q3581" i="6"/>
  <c r="O3583" i="6" l="1"/>
  <c r="V3583" i="6" s="1"/>
  <c r="W3583" i="6" s="1"/>
  <c r="Q3582" i="6"/>
  <c r="P3583" i="6"/>
  <c r="O3584" i="6" l="1"/>
  <c r="V3584" i="6" s="1"/>
  <c r="W3584" i="6" s="1"/>
  <c r="Q3583" i="6"/>
  <c r="P3584" i="6"/>
  <c r="O3585" i="6" l="1"/>
  <c r="V3585" i="6" s="1"/>
  <c r="W3585" i="6" s="1"/>
  <c r="Q3584" i="6"/>
  <c r="P3585" i="6"/>
  <c r="O3586" i="6" l="1"/>
  <c r="V3586" i="6" s="1"/>
  <c r="W3586" i="6" s="1"/>
  <c r="Q3585" i="6"/>
  <c r="P3586" i="6"/>
  <c r="O3587" i="6" l="1"/>
  <c r="V3587" i="6" s="1"/>
  <c r="W3587" i="6" s="1"/>
  <c r="Q3586" i="6"/>
  <c r="P3587" i="6"/>
  <c r="O3588" i="6" l="1"/>
  <c r="V3588" i="6" s="1"/>
  <c r="W3588" i="6" s="1"/>
  <c r="Q3587" i="6"/>
  <c r="P3588" i="6"/>
  <c r="O3589" i="6" l="1"/>
  <c r="V3589" i="6" s="1"/>
  <c r="W3589" i="6" s="1"/>
  <c r="P3589" i="6"/>
  <c r="Q3588" i="6"/>
  <c r="O3590" i="6" l="1"/>
  <c r="V3590" i="6" s="1"/>
  <c r="W3590" i="6" s="1"/>
  <c r="Q3589" i="6"/>
  <c r="P3590" i="6"/>
  <c r="O3591" i="6" l="1"/>
  <c r="V3591" i="6" s="1"/>
  <c r="W3591" i="6" s="1"/>
  <c r="Q3590" i="6"/>
  <c r="P3591" i="6"/>
  <c r="O3592" i="6" l="1"/>
  <c r="V3592" i="6" s="1"/>
  <c r="W3592" i="6" s="1"/>
  <c r="Q3591" i="6"/>
  <c r="P3592" i="6"/>
  <c r="O3593" i="6" l="1"/>
  <c r="V3593" i="6" s="1"/>
  <c r="W3593" i="6" s="1"/>
  <c r="Q3592" i="6"/>
  <c r="P3593" i="6"/>
  <c r="O3594" i="6" l="1"/>
  <c r="V3594" i="6" s="1"/>
  <c r="W3594" i="6" s="1"/>
  <c r="Q3593" i="6"/>
  <c r="P3594" i="6"/>
  <c r="O3595" i="6" l="1"/>
  <c r="V3595" i="6" s="1"/>
  <c r="W3595" i="6" s="1"/>
  <c r="Q3594" i="6"/>
  <c r="P3595" i="6"/>
  <c r="O3596" i="6" l="1"/>
  <c r="V3596" i="6" s="1"/>
  <c r="W3596" i="6" s="1"/>
  <c r="Q3595" i="6"/>
  <c r="P3596" i="6"/>
  <c r="O3597" i="6" l="1"/>
  <c r="V3597" i="6" s="1"/>
  <c r="W3597" i="6" s="1"/>
  <c r="Q3596" i="6"/>
  <c r="P3597" i="6"/>
  <c r="O3598" i="6" l="1"/>
  <c r="V3598" i="6" s="1"/>
  <c r="W3598" i="6" s="1"/>
  <c r="Q3597" i="6"/>
  <c r="P3598" i="6"/>
  <c r="O3599" i="6" l="1"/>
  <c r="V3599" i="6" s="1"/>
  <c r="W3599" i="6" s="1"/>
  <c r="Q3598" i="6"/>
  <c r="P3599" i="6"/>
  <c r="O3600" i="6" l="1"/>
  <c r="V3600" i="6" s="1"/>
  <c r="W3600" i="6" s="1"/>
  <c r="Q3599" i="6"/>
  <c r="P3600" i="6"/>
  <c r="O3601" i="6" l="1"/>
  <c r="V3601" i="6" s="1"/>
  <c r="W3601" i="6" s="1"/>
  <c r="Q3600" i="6"/>
  <c r="P3601" i="6"/>
  <c r="O3602" i="6" l="1"/>
  <c r="V3602" i="6" s="1"/>
  <c r="W3602" i="6" s="1"/>
  <c r="Q3601" i="6"/>
  <c r="P3602" i="6"/>
  <c r="O3603" i="6" l="1"/>
  <c r="V3603" i="6" s="1"/>
  <c r="W3603" i="6" s="1"/>
  <c r="Q3602" i="6"/>
  <c r="P3603" i="6"/>
  <c r="O3604" i="6" l="1"/>
  <c r="V3604" i="6" s="1"/>
  <c r="W3604" i="6" s="1"/>
  <c r="Q3603" i="6"/>
  <c r="P3604" i="6"/>
  <c r="O3605" i="6" l="1"/>
  <c r="V3605" i="6" s="1"/>
  <c r="W3605" i="6" s="1"/>
  <c r="P3605" i="6"/>
  <c r="Q3604" i="6"/>
  <c r="O3606" i="6" l="1"/>
  <c r="V3606" i="6" s="1"/>
  <c r="W3606" i="6" s="1"/>
  <c r="Q3605" i="6"/>
  <c r="P3606" i="6"/>
  <c r="O3607" i="6" l="1"/>
  <c r="V3607" i="6" s="1"/>
  <c r="W3607" i="6" s="1"/>
  <c r="Q3606" i="6"/>
  <c r="P3607" i="6"/>
  <c r="O3608" i="6" l="1"/>
  <c r="V3608" i="6" s="1"/>
  <c r="W3608" i="6" s="1"/>
  <c r="Q3607" i="6"/>
  <c r="P3608" i="6"/>
  <c r="O3609" i="6" l="1"/>
  <c r="V3609" i="6" s="1"/>
  <c r="W3609" i="6" s="1"/>
  <c r="Q3608" i="6"/>
  <c r="P3609" i="6"/>
  <c r="O3610" i="6" l="1"/>
  <c r="V3610" i="6" s="1"/>
  <c r="W3610" i="6" s="1"/>
  <c r="P3610" i="6"/>
  <c r="Q3609" i="6"/>
  <c r="O3611" i="6" l="1"/>
  <c r="V3611" i="6" s="1"/>
  <c r="W3611" i="6" s="1"/>
  <c r="Q3610" i="6"/>
  <c r="P3611" i="6"/>
  <c r="O3612" i="6" l="1"/>
  <c r="V3612" i="6" s="1"/>
  <c r="W3612" i="6" s="1"/>
  <c r="Q3611" i="6"/>
  <c r="P3612" i="6"/>
  <c r="O3613" i="6" l="1"/>
  <c r="V3613" i="6" s="1"/>
  <c r="W3613" i="6" s="1"/>
  <c r="Q3612" i="6"/>
  <c r="P3613" i="6"/>
  <c r="O3614" i="6" l="1"/>
  <c r="V3614" i="6" s="1"/>
  <c r="W3614" i="6" s="1"/>
  <c r="Q3613" i="6"/>
  <c r="P3614" i="6"/>
  <c r="O3615" i="6" l="1"/>
  <c r="V3615" i="6" s="1"/>
  <c r="W3615" i="6" s="1"/>
  <c r="Q3614" i="6"/>
  <c r="P3615" i="6"/>
  <c r="O3616" i="6" l="1"/>
  <c r="V3616" i="6" s="1"/>
  <c r="W3616" i="6" s="1"/>
  <c r="Q3615" i="6"/>
  <c r="P3616" i="6"/>
  <c r="O3617" i="6" l="1"/>
  <c r="V3617" i="6" s="1"/>
  <c r="W3617" i="6" s="1"/>
  <c r="Q3616" i="6"/>
  <c r="P3617" i="6"/>
  <c r="O3618" i="6" l="1"/>
  <c r="V3618" i="6" s="1"/>
  <c r="W3618" i="6" s="1"/>
  <c r="P3618" i="6"/>
  <c r="Q3617" i="6"/>
  <c r="O3619" i="6" l="1"/>
  <c r="V3619" i="6" s="1"/>
  <c r="W3619" i="6" s="1"/>
  <c r="P3619" i="6"/>
  <c r="Q3618" i="6"/>
  <c r="O3620" i="6" l="1"/>
  <c r="V3620" i="6" s="1"/>
  <c r="W3620" i="6" s="1"/>
  <c r="Q3619" i="6"/>
  <c r="P3620" i="6"/>
  <c r="O3621" i="6" l="1"/>
  <c r="V3621" i="6" s="1"/>
  <c r="W3621" i="6" s="1"/>
  <c r="Q3620" i="6"/>
  <c r="P3621" i="6"/>
  <c r="O3622" i="6" l="1"/>
  <c r="V3622" i="6" s="1"/>
  <c r="W3622" i="6" s="1"/>
  <c r="P3622" i="6"/>
  <c r="Q3621" i="6"/>
  <c r="O3623" i="6" l="1"/>
  <c r="V3623" i="6" s="1"/>
  <c r="W3623" i="6" s="1"/>
  <c r="P3623" i="6"/>
  <c r="Q3622" i="6"/>
  <c r="O3624" i="6" l="1"/>
  <c r="V3624" i="6" s="1"/>
  <c r="W3624" i="6" s="1"/>
  <c r="Q3623" i="6"/>
  <c r="P3624" i="6"/>
  <c r="O3625" i="6" l="1"/>
  <c r="V3625" i="6" s="1"/>
  <c r="W3625" i="6" s="1"/>
  <c r="Q3624" i="6"/>
  <c r="P3625" i="6"/>
  <c r="O3626" i="6" l="1"/>
  <c r="V3626" i="6" s="1"/>
  <c r="W3626" i="6" s="1"/>
  <c r="P3626" i="6"/>
  <c r="Q3625" i="6"/>
  <c r="O3627" i="6" l="1"/>
  <c r="V3627" i="6" s="1"/>
  <c r="W3627" i="6" s="1"/>
  <c r="P3627" i="6"/>
  <c r="Q3626" i="6"/>
  <c r="O3628" i="6" l="1"/>
  <c r="V3628" i="6" s="1"/>
  <c r="W3628" i="6" s="1"/>
  <c r="Q3627" i="6"/>
  <c r="P3628" i="6"/>
  <c r="O3629" i="6" l="1"/>
  <c r="V3629" i="6" s="1"/>
  <c r="W3629" i="6" s="1"/>
  <c r="Q3628" i="6"/>
  <c r="P3629" i="6"/>
  <c r="O3630" i="6" l="1"/>
  <c r="V3630" i="6" s="1"/>
  <c r="W3630" i="6" s="1"/>
  <c r="P3630" i="6"/>
  <c r="Q3629" i="6"/>
  <c r="O3631" i="6" l="1"/>
  <c r="V3631" i="6" s="1"/>
  <c r="W3631" i="6" s="1"/>
  <c r="P3631" i="6"/>
  <c r="Q3630" i="6"/>
  <c r="O3632" i="6" l="1"/>
  <c r="V3632" i="6" s="1"/>
  <c r="W3632" i="6" s="1"/>
  <c r="Q3631" i="6"/>
  <c r="P3632" i="6"/>
  <c r="O3633" i="6" l="1"/>
  <c r="V3633" i="6" s="1"/>
  <c r="W3633" i="6" s="1"/>
  <c r="Q3632" i="6"/>
  <c r="P3633" i="6"/>
  <c r="O3634" i="6" l="1"/>
  <c r="V3634" i="6" s="1"/>
  <c r="W3634" i="6" s="1"/>
  <c r="P3634" i="6"/>
  <c r="Q3633" i="6"/>
  <c r="O3635" i="6" l="1"/>
  <c r="V3635" i="6" s="1"/>
  <c r="W3635" i="6" s="1"/>
  <c r="P3635" i="6"/>
  <c r="Q3634" i="6"/>
  <c r="O3636" i="6" l="1"/>
  <c r="V3636" i="6" s="1"/>
  <c r="W3636" i="6" s="1"/>
  <c r="Q3635" i="6"/>
  <c r="P3636" i="6"/>
  <c r="O3637" i="6" l="1"/>
  <c r="V3637" i="6" s="1"/>
  <c r="W3637" i="6" s="1"/>
  <c r="P3637" i="6"/>
  <c r="Q3636" i="6"/>
  <c r="O3638" i="6" l="1"/>
  <c r="V3638" i="6" s="1"/>
  <c r="W3638" i="6" s="1"/>
  <c r="P3638" i="6"/>
  <c r="Q3637" i="6"/>
  <c r="O3639" i="6" l="1"/>
  <c r="V3639" i="6" s="1"/>
  <c r="W3639" i="6" s="1"/>
  <c r="Q3638" i="6"/>
  <c r="P3639" i="6"/>
  <c r="O3640" i="6" l="1"/>
  <c r="V3640" i="6" s="1"/>
  <c r="W3640" i="6" s="1"/>
  <c r="Q3639" i="6"/>
  <c r="P3640" i="6"/>
  <c r="O3641" i="6" l="1"/>
  <c r="V3641" i="6" s="1"/>
  <c r="W3641" i="6" s="1"/>
  <c r="P3641" i="6"/>
  <c r="Q3640" i="6"/>
  <c r="O3642" i="6" l="1"/>
  <c r="V3642" i="6" s="1"/>
  <c r="W3642" i="6" s="1"/>
  <c r="P3642" i="6"/>
  <c r="Q3641" i="6"/>
  <c r="O3643" i="6" l="1"/>
  <c r="V3643" i="6" s="1"/>
  <c r="W3643" i="6" s="1"/>
  <c r="Q3642" i="6"/>
  <c r="P3643" i="6"/>
  <c r="O3644" i="6" l="1"/>
  <c r="V3644" i="6" s="1"/>
  <c r="W3644" i="6" s="1"/>
  <c r="Q3643" i="6"/>
  <c r="P3644" i="6"/>
  <c r="O3645" i="6" l="1"/>
  <c r="V3645" i="6" s="1"/>
  <c r="W3645" i="6" s="1"/>
  <c r="P3645" i="6"/>
  <c r="Q3644" i="6"/>
  <c r="O3646" i="6" l="1"/>
  <c r="V3646" i="6" s="1"/>
  <c r="W3646" i="6" s="1"/>
  <c r="P3646" i="6"/>
  <c r="Q3645" i="6"/>
  <c r="O3647" i="6" l="1"/>
  <c r="V3647" i="6" s="1"/>
  <c r="W3647" i="6" s="1"/>
  <c r="Q3646" i="6"/>
  <c r="P3647" i="6"/>
  <c r="O3648" i="6" l="1"/>
  <c r="V3648" i="6" s="1"/>
  <c r="W3648" i="6" s="1"/>
  <c r="P3648" i="6"/>
  <c r="Q3647" i="6"/>
  <c r="O3649" i="6" l="1"/>
  <c r="V3649" i="6" s="1"/>
  <c r="W3649" i="6" s="1"/>
  <c r="B59" i="25"/>
  <c r="B78" i="25"/>
  <c r="B38" i="25"/>
  <c r="B74" i="25"/>
  <c r="B79" i="25"/>
  <c r="B32" i="25"/>
  <c r="B73" i="25"/>
  <c r="B70" i="25"/>
  <c r="B61" i="25"/>
  <c r="B30" i="25"/>
  <c r="B62" i="25"/>
  <c r="B49" i="25"/>
  <c r="B80" i="25"/>
  <c r="B29" i="25"/>
  <c r="B65" i="25"/>
  <c r="B48" i="25"/>
  <c r="B42" i="25"/>
  <c r="B58" i="25"/>
  <c r="B40" i="25"/>
  <c r="B46" i="25"/>
  <c r="B45" i="25"/>
  <c r="B75" i="25"/>
  <c r="B56" i="25"/>
  <c r="B37" i="25"/>
  <c r="B71" i="25"/>
  <c r="B50" i="25"/>
  <c r="B33" i="25"/>
  <c r="B43" i="25"/>
  <c r="B66" i="25"/>
  <c r="B39" i="25"/>
  <c r="B76" i="25"/>
  <c r="B35" i="25"/>
  <c r="B67" i="25"/>
  <c r="B60" i="25"/>
  <c r="B54" i="25"/>
  <c r="B36" i="25"/>
  <c r="B51" i="25"/>
  <c r="B28" i="25"/>
  <c r="B68" i="25"/>
  <c r="B34" i="25"/>
  <c r="B53" i="25"/>
  <c r="B55" i="25"/>
  <c r="B44" i="25"/>
  <c r="B52" i="25"/>
  <c r="B31" i="25"/>
  <c r="B47" i="25"/>
  <c r="B57" i="25"/>
  <c r="B77" i="25"/>
  <c r="B81" i="25"/>
  <c r="B64" i="25"/>
  <c r="B72" i="25"/>
  <c r="B63" i="25"/>
  <c r="B69" i="25"/>
  <c r="B41" i="25"/>
  <c r="P3649" i="6"/>
  <c r="Q3648" i="6"/>
  <c r="O3650" i="6" l="1"/>
  <c r="C55" i="25"/>
  <c r="C54" i="25"/>
  <c r="C67" i="25"/>
  <c r="C42" i="25"/>
  <c r="C62" i="25"/>
  <c r="C79" i="25"/>
  <c r="C52" i="25"/>
  <c r="C36" i="25"/>
  <c r="C35" i="25"/>
  <c r="C37" i="25"/>
  <c r="C61" i="25"/>
  <c r="C38" i="25"/>
  <c r="C63" i="25"/>
  <c r="C64" i="25"/>
  <c r="C47" i="25"/>
  <c r="C34" i="25"/>
  <c r="C43" i="25"/>
  <c r="C50" i="25"/>
  <c r="C56" i="25"/>
  <c r="C40" i="25"/>
  <c r="C29" i="25"/>
  <c r="C73" i="25"/>
  <c r="C74" i="25"/>
  <c r="C41" i="25"/>
  <c r="C77" i="25"/>
  <c r="C68" i="25"/>
  <c r="C51" i="25"/>
  <c r="C33" i="25"/>
  <c r="C45" i="25"/>
  <c r="C69" i="25"/>
  <c r="C57" i="25"/>
  <c r="C53" i="25"/>
  <c r="C39" i="25"/>
  <c r="C46" i="25"/>
  <c r="C48" i="25"/>
  <c r="C30" i="25"/>
  <c r="C59" i="25"/>
  <c r="C72" i="25"/>
  <c r="C81" i="25"/>
  <c r="C31" i="25"/>
  <c r="C44" i="25"/>
  <c r="C28" i="25"/>
  <c r="C60" i="25"/>
  <c r="C76" i="25"/>
  <c r="C66" i="25"/>
  <c r="C71" i="25"/>
  <c r="C75" i="25"/>
  <c r="C58" i="25"/>
  <c r="C65" i="25"/>
  <c r="C80" i="25"/>
  <c r="C49" i="25"/>
  <c r="C70" i="25"/>
  <c r="C32" i="25"/>
  <c r="C78" i="25"/>
  <c r="Q3649" i="6"/>
  <c r="P3650" i="6"/>
  <c r="V3650" i="6" l="1"/>
  <c r="W3650" i="6" s="1"/>
  <c r="O3651" i="6"/>
  <c r="V3651" i="6" s="1"/>
  <c r="W3651" i="6" s="1"/>
  <c r="Q3650" i="6"/>
  <c r="P3651" i="6"/>
  <c r="O3652" i="6" l="1"/>
  <c r="P3652" i="6"/>
  <c r="Q3651" i="6"/>
  <c r="V3652" i="6" l="1"/>
  <c r="W3652" i="6" s="1"/>
  <c r="O3653" i="6"/>
  <c r="V3653" i="6" s="1"/>
  <c r="W3653" i="6" s="1"/>
  <c r="P3653" i="6"/>
  <c r="Q3652" i="6"/>
  <c r="O3654" i="6" l="1"/>
  <c r="Q3653" i="6"/>
  <c r="P3654" i="6"/>
  <c r="V3654" i="6" l="1"/>
  <c r="W3654" i="6" s="1"/>
  <c r="O3655" i="6"/>
  <c r="V3655" i="6" s="1"/>
  <c r="W3655" i="6" s="1"/>
  <c r="Q3654" i="6"/>
  <c r="P3655" i="6"/>
  <c r="O3656" i="6" l="1"/>
  <c r="P3656" i="6"/>
  <c r="Q3655" i="6"/>
  <c r="V3656" i="6" l="1"/>
  <c r="W3656" i="6" s="1"/>
  <c r="O3657" i="6"/>
  <c r="V3657" i="6" s="1"/>
  <c r="W3657" i="6" s="1"/>
  <c r="P3657" i="6"/>
  <c r="Q3656" i="6"/>
  <c r="O3658" i="6" l="1"/>
  <c r="V3658" i="6" s="1"/>
  <c r="W3658" i="6" s="1"/>
  <c r="P3658" i="6"/>
  <c r="Q3657" i="6"/>
  <c r="O3659" i="6" l="1"/>
  <c r="V3659" i="6" s="1"/>
  <c r="W3659" i="6" s="1"/>
  <c r="Q3658" i="6"/>
  <c r="P3659" i="6"/>
  <c r="O3660" i="6" l="1"/>
  <c r="V3660" i="6" s="1"/>
  <c r="W3660" i="6" s="1"/>
  <c r="Q3659" i="6"/>
  <c r="P3660" i="6"/>
  <c r="O3661" i="6" l="1"/>
  <c r="V3661" i="6" s="1"/>
  <c r="W3661" i="6" s="1"/>
  <c r="P3661" i="6"/>
  <c r="Q3660" i="6"/>
  <c r="O3662" i="6" l="1"/>
  <c r="V3662" i="6" s="1"/>
  <c r="W3662" i="6" s="1"/>
  <c r="P3662" i="6"/>
  <c r="Q3661" i="6"/>
  <c r="O3663" i="6" l="1"/>
  <c r="V3663" i="6" s="1"/>
  <c r="W3663" i="6" s="1"/>
  <c r="Q3662" i="6"/>
  <c r="P3663" i="6"/>
  <c r="O3664" i="6" l="1"/>
  <c r="V3664" i="6" s="1"/>
  <c r="W3664" i="6" s="1"/>
  <c r="Q3663" i="6"/>
  <c r="P3664" i="6"/>
  <c r="O3665" i="6" l="1"/>
  <c r="V3665" i="6" s="1"/>
  <c r="W3665" i="6" s="1"/>
  <c r="P3665" i="6"/>
  <c r="Q3664" i="6"/>
  <c r="O3666" i="6" l="1"/>
  <c r="V3666" i="6" s="1"/>
  <c r="W3666" i="6" s="1"/>
  <c r="Q3665" i="6"/>
  <c r="P3666" i="6"/>
  <c r="O3667" i="6" l="1"/>
  <c r="V3667" i="6" s="1"/>
  <c r="W3667" i="6" s="1"/>
  <c r="Q3666" i="6"/>
  <c r="P3667" i="6"/>
  <c r="O3668" i="6" l="1"/>
  <c r="V3668" i="6" s="1"/>
  <c r="W3668" i="6" s="1"/>
  <c r="P3668" i="6"/>
  <c r="Q3667" i="6"/>
  <c r="O3669" i="6" l="1"/>
  <c r="V3669" i="6" s="1"/>
  <c r="W3669" i="6" s="1"/>
  <c r="Q3668" i="6"/>
  <c r="P3669" i="6"/>
  <c r="O3670" i="6" l="1"/>
  <c r="V3670" i="6" s="1"/>
  <c r="W3670" i="6" s="1"/>
  <c r="Q3669" i="6"/>
  <c r="P3670" i="6"/>
  <c r="O3671" i="6" l="1"/>
  <c r="V3671" i="6" s="1"/>
  <c r="W3671" i="6" s="1"/>
  <c r="Q3670" i="6"/>
  <c r="P3671" i="6"/>
  <c r="O3672" i="6" l="1"/>
  <c r="V3672" i="6" s="1"/>
  <c r="W3672" i="6" s="1"/>
  <c r="P3672" i="6"/>
  <c r="Q3671" i="6"/>
  <c r="O3673" i="6" l="1"/>
  <c r="V3673" i="6" s="1"/>
  <c r="W3673" i="6" s="1"/>
  <c r="Q3672" i="6"/>
  <c r="P3673" i="6"/>
  <c r="O3674" i="6" l="1"/>
  <c r="V3674" i="6" s="1"/>
  <c r="W3674" i="6" s="1"/>
  <c r="Q3673" i="6"/>
  <c r="P3674" i="6"/>
  <c r="O3675" i="6" l="1"/>
  <c r="V3675" i="6" s="1"/>
  <c r="W3675" i="6" s="1"/>
  <c r="Q3674" i="6"/>
  <c r="P3675" i="6"/>
  <c r="O3676" i="6" l="1"/>
  <c r="V3676" i="6" s="1"/>
  <c r="W3676" i="6" s="1"/>
  <c r="P3676" i="6"/>
  <c r="Q3675" i="6"/>
  <c r="O3677" i="6" l="1"/>
  <c r="V3677" i="6" s="1"/>
  <c r="W3677" i="6" s="1"/>
  <c r="Q3676" i="6"/>
  <c r="P3677" i="6"/>
  <c r="O3678" i="6" l="1"/>
  <c r="V3678" i="6" s="1"/>
  <c r="W3678" i="6" s="1"/>
  <c r="Q3677" i="6"/>
  <c r="P3678" i="6"/>
  <c r="O3679" i="6" l="1"/>
  <c r="V3679" i="6" s="1"/>
  <c r="W3679" i="6" s="1"/>
  <c r="P3679" i="6"/>
  <c r="Q3678" i="6"/>
  <c r="O3680" i="6" l="1"/>
  <c r="V3680" i="6" s="1"/>
  <c r="W3680" i="6" s="1"/>
  <c r="P3680" i="6"/>
  <c r="Q3679" i="6"/>
  <c r="O3681" i="6" l="1"/>
  <c r="V3681" i="6" s="1"/>
  <c r="W3681" i="6" s="1"/>
  <c r="Q3680" i="6"/>
  <c r="P3681" i="6"/>
  <c r="O3682" i="6" l="1"/>
  <c r="Q3681" i="6"/>
  <c r="P3682" i="6"/>
  <c r="O3683" i="6" l="1"/>
  <c r="V3682" i="6"/>
  <c r="W3682" i="6" s="1"/>
  <c r="B27" i="25"/>
  <c r="B2" i="25"/>
  <c r="B18" i="25"/>
  <c r="B14" i="25"/>
  <c r="B5" i="25"/>
  <c r="B23" i="25"/>
  <c r="B10" i="25"/>
  <c r="B8" i="25"/>
  <c r="B19" i="25"/>
  <c r="B24" i="25"/>
  <c r="B21" i="25"/>
  <c r="B3" i="25"/>
  <c r="B11" i="25"/>
  <c r="B7" i="25"/>
  <c r="B20" i="25"/>
  <c r="B25" i="25"/>
  <c r="B16" i="25"/>
  <c r="B15" i="25"/>
  <c r="B17" i="25"/>
  <c r="B12" i="25"/>
  <c r="B22" i="25"/>
  <c r="B26" i="25"/>
  <c r="B4" i="25"/>
  <c r="B9" i="25"/>
  <c r="B6" i="25"/>
  <c r="B13" i="25"/>
  <c r="Q3682" i="6"/>
  <c r="P3683" i="6"/>
  <c r="O3684" i="6" l="1"/>
  <c r="V3683" i="6"/>
  <c r="C9" i="25"/>
  <c r="C12" i="25"/>
  <c r="C25" i="25"/>
  <c r="C3" i="25"/>
  <c r="C8" i="25"/>
  <c r="C14" i="25"/>
  <c r="C4" i="25"/>
  <c r="C17" i="25"/>
  <c r="C20" i="25"/>
  <c r="C21" i="25"/>
  <c r="C10" i="25"/>
  <c r="C18" i="25"/>
  <c r="C26" i="25"/>
  <c r="C15" i="25"/>
  <c r="C7" i="25"/>
  <c r="C24" i="25"/>
  <c r="C23" i="25"/>
  <c r="C2" i="25"/>
  <c r="C13" i="25"/>
  <c r="C6" i="25"/>
  <c r="C22" i="25"/>
  <c r="C16" i="25"/>
  <c r="C11" i="25"/>
  <c r="C19" i="25"/>
  <c r="C5" i="25"/>
  <c r="C27" i="25"/>
  <c r="Q3683" i="6"/>
  <c r="P3684" i="6"/>
  <c r="O3685" i="6" l="1"/>
  <c r="V3684" i="6"/>
  <c r="Q3684" i="6"/>
  <c r="P3685" i="6"/>
  <c r="O3686" i="6" l="1"/>
  <c r="V3685" i="6"/>
  <c r="Q3685" i="6"/>
  <c r="P3686" i="6"/>
  <c r="O3687" i="6" l="1"/>
  <c r="V3686" i="6"/>
  <c r="Q3686" i="6"/>
  <c r="P3687" i="6"/>
  <c r="O3688" i="6" l="1"/>
  <c r="V3687" i="6"/>
  <c r="P3688" i="6"/>
  <c r="Q3687" i="6"/>
  <c r="O3689" i="6" l="1"/>
  <c r="V3688" i="6"/>
  <c r="Q3688" i="6"/>
  <c r="P3689" i="6"/>
  <c r="O3690" i="6" l="1"/>
  <c r="V3689" i="6"/>
  <c r="Q3689" i="6"/>
  <c r="P3690" i="6"/>
  <c r="O3691" i="6" l="1"/>
  <c r="V3690" i="6"/>
  <c r="P3691" i="6"/>
  <c r="Q3690" i="6"/>
  <c r="O3692" i="6" l="1"/>
  <c r="V3691" i="6"/>
  <c r="Q3691" i="6"/>
  <c r="P3692" i="6"/>
  <c r="O3693" i="6" l="1"/>
  <c r="V3692" i="6"/>
  <c r="Q3692" i="6"/>
  <c r="P3693" i="6"/>
  <c r="O3694" i="6" l="1"/>
  <c r="V3693" i="6"/>
  <c r="Q3693" i="6"/>
  <c r="P3694" i="6"/>
  <c r="O3695" i="6" l="1"/>
  <c r="V3694" i="6"/>
  <c r="Q3694" i="6"/>
  <c r="P3695" i="6"/>
  <c r="O3696" i="6" l="1"/>
  <c r="V3695" i="6"/>
  <c r="Q3695" i="6"/>
  <c r="P3696" i="6"/>
  <c r="O3697" i="6" l="1"/>
  <c r="V3696" i="6"/>
  <c r="Q3696" i="6"/>
  <c r="P3697" i="6"/>
  <c r="O3698" i="6" l="1"/>
  <c r="V3697" i="6"/>
  <c r="Q3697" i="6"/>
  <c r="P3698" i="6"/>
  <c r="O3699" i="6" l="1"/>
  <c r="V3698" i="6"/>
  <c r="Q3698" i="6"/>
  <c r="P3699" i="6"/>
  <c r="O3700" i="6" l="1"/>
  <c r="V3699" i="6"/>
  <c r="Q3699" i="6"/>
  <c r="P3700" i="6"/>
  <c r="O3701" i="6" l="1"/>
  <c r="V3700" i="6"/>
  <c r="P3701" i="6"/>
  <c r="Q3700" i="6"/>
  <c r="O3702" i="6" l="1"/>
  <c r="V3701" i="6"/>
  <c r="Q3701" i="6"/>
  <c r="P3702" i="6"/>
  <c r="O3703" i="6" l="1"/>
  <c r="V3702" i="6"/>
  <c r="P3703" i="6"/>
  <c r="Q3702" i="6"/>
  <c r="O3704" i="6" l="1"/>
  <c r="V3703" i="6"/>
  <c r="Q3703" i="6"/>
  <c r="P3704" i="6"/>
  <c r="O3705" i="6" l="1"/>
  <c r="V3704" i="6"/>
  <c r="P3705" i="6"/>
  <c r="Q3704" i="6"/>
  <c r="O3706" i="6" l="1"/>
  <c r="V3705" i="6"/>
  <c r="Q3705" i="6"/>
  <c r="P3706" i="6"/>
  <c r="O3707" i="6" l="1"/>
  <c r="V3706" i="6"/>
  <c r="Q3706" i="6"/>
  <c r="P3707" i="6"/>
  <c r="O3708" i="6" l="1"/>
  <c r="V3707" i="6"/>
  <c r="Q3707" i="6"/>
  <c r="P3708" i="6"/>
  <c r="O3709" i="6" l="1"/>
  <c r="V3708" i="6"/>
  <c r="P3709" i="6"/>
  <c r="Q3708" i="6"/>
  <c r="O3710" i="6" l="1"/>
  <c r="V3709" i="6"/>
  <c r="Q3709" i="6"/>
  <c r="P3710" i="6"/>
  <c r="O3711" i="6" l="1"/>
  <c r="V3710" i="6"/>
  <c r="Q3710" i="6"/>
  <c r="P3711" i="6"/>
  <c r="O3712" i="6" l="1"/>
  <c r="V3711" i="6"/>
  <c r="P3712" i="6"/>
  <c r="Q3711" i="6"/>
  <c r="O3713" i="6" l="1"/>
  <c r="V3712" i="6"/>
  <c r="P3713" i="6"/>
  <c r="Q3712" i="6"/>
  <c r="O3714" i="6" l="1"/>
  <c r="V3713" i="6"/>
  <c r="Q3713" i="6"/>
  <c r="P3714" i="6"/>
  <c r="O3715" i="6" l="1"/>
  <c r="V3714" i="6"/>
  <c r="Q3714" i="6"/>
  <c r="P3715" i="6"/>
  <c r="O3716" i="6" l="1"/>
  <c r="V3715" i="6"/>
  <c r="Q3715" i="6"/>
  <c r="P3716" i="6"/>
  <c r="O3717" i="6" l="1"/>
  <c r="V3716" i="6"/>
  <c r="P3717" i="6"/>
  <c r="Q3716" i="6"/>
  <c r="O3718" i="6" l="1"/>
  <c r="V3717" i="6"/>
  <c r="Q3717" i="6"/>
  <c r="P3718" i="6"/>
  <c r="O3719" i="6" l="1"/>
  <c r="V3718" i="6"/>
  <c r="Q3718" i="6"/>
  <c r="P3719" i="6"/>
  <c r="O3720" i="6" l="1"/>
  <c r="V3719" i="6"/>
  <c r="Q3719" i="6"/>
  <c r="P3720" i="6"/>
  <c r="O3721" i="6" l="1"/>
  <c r="V3720" i="6"/>
  <c r="P3721" i="6"/>
  <c r="Q3720" i="6"/>
  <c r="O3722" i="6" l="1"/>
  <c r="V3721" i="6"/>
  <c r="Q3721" i="6"/>
  <c r="P3722" i="6"/>
  <c r="O3723" i="6" l="1"/>
  <c r="V3722" i="6"/>
  <c r="Q3722" i="6"/>
  <c r="P3723" i="6"/>
  <c r="O3724" i="6" l="1"/>
  <c r="V3723" i="6"/>
  <c r="Q3723" i="6"/>
  <c r="P3724" i="6"/>
  <c r="O3725" i="6" l="1"/>
  <c r="V3724" i="6"/>
  <c r="P3725" i="6"/>
  <c r="Q3724" i="6"/>
  <c r="O3726" i="6" l="1"/>
  <c r="V3725" i="6"/>
  <c r="Q3725" i="6"/>
  <c r="P3726" i="6"/>
  <c r="O3727" i="6" l="1"/>
  <c r="V3726" i="6"/>
  <c r="Q3726" i="6"/>
  <c r="P3727" i="6"/>
  <c r="O3728" i="6" l="1"/>
  <c r="V3727" i="6"/>
  <c r="P3728" i="6"/>
  <c r="Q3727" i="6"/>
  <c r="O3729" i="6" l="1"/>
  <c r="V3728" i="6"/>
  <c r="P3729" i="6"/>
  <c r="Q3728" i="6"/>
  <c r="O3730" i="6" l="1"/>
  <c r="V3729" i="6"/>
  <c r="Q3729" i="6"/>
  <c r="P3730" i="6"/>
  <c r="O3731" i="6" l="1"/>
  <c r="V3730" i="6"/>
  <c r="Q3730" i="6"/>
  <c r="P3731" i="6"/>
  <c r="O3732" i="6" l="1"/>
  <c r="V3731" i="6"/>
  <c r="Q3731" i="6"/>
  <c r="P3732" i="6"/>
  <c r="O3733" i="6" l="1"/>
  <c r="V3732" i="6"/>
  <c r="P3733" i="6"/>
  <c r="Q3732" i="6"/>
  <c r="O3734" i="6" l="1"/>
  <c r="V3733" i="6"/>
  <c r="Q3733" i="6"/>
  <c r="P3734" i="6"/>
  <c r="O3735" i="6" l="1"/>
  <c r="V3734" i="6"/>
  <c r="Q3734" i="6"/>
  <c r="P3735" i="6"/>
  <c r="O3736" i="6" l="1"/>
  <c r="V3735" i="6"/>
  <c r="Q3735" i="6"/>
  <c r="P3736" i="6"/>
  <c r="O3737" i="6" l="1"/>
  <c r="V3736" i="6"/>
  <c r="P3737" i="6"/>
  <c r="Q3736" i="6"/>
  <c r="O3738" i="6" l="1"/>
  <c r="V3737" i="6"/>
  <c r="Q3737" i="6"/>
  <c r="P3738" i="6"/>
  <c r="O3739" i="6" l="1"/>
  <c r="V3738" i="6"/>
  <c r="Q3738" i="6"/>
  <c r="P3739" i="6"/>
  <c r="O3740" i="6" l="1"/>
  <c r="V3739" i="6"/>
  <c r="Q3739" i="6"/>
  <c r="P3740" i="6"/>
  <c r="O3741" i="6" l="1"/>
  <c r="V3740" i="6"/>
  <c r="Q3740" i="6"/>
  <c r="P3741" i="6"/>
  <c r="O3742" i="6" l="1"/>
  <c r="V3741" i="6"/>
  <c r="Q3741" i="6"/>
  <c r="P3742" i="6"/>
  <c r="O3743" i="6" l="1"/>
  <c r="V3742" i="6"/>
  <c r="Q3742" i="6"/>
  <c r="P3743" i="6"/>
  <c r="O3744" i="6" l="1"/>
  <c r="V3743" i="6"/>
  <c r="Q3743" i="6"/>
  <c r="P3744" i="6"/>
  <c r="O3745" i="6" l="1"/>
  <c r="V3744" i="6"/>
  <c r="P3745" i="6"/>
  <c r="Q3744" i="6"/>
  <c r="O3746" i="6" l="1"/>
  <c r="V3745" i="6"/>
  <c r="P3746" i="6"/>
  <c r="Q3745" i="6"/>
  <c r="O3747" i="6" l="1"/>
  <c r="V3746" i="6"/>
  <c r="P3747" i="6"/>
  <c r="Q3746" i="6"/>
  <c r="O3748" i="6" l="1"/>
  <c r="V3747" i="6"/>
  <c r="P3748" i="6"/>
  <c r="Q3747" i="6"/>
  <c r="O3749" i="6" l="1"/>
  <c r="V3748" i="6"/>
  <c r="P3749" i="6"/>
  <c r="Q3748" i="6"/>
  <c r="O3750" i="6" l="1"/>
  <c r="V3749" i="6"/>
  <c r="Q3749" i="6"/>
  <c r="P3750" i="6"/>
  <c r="O3751" i="6" l="1"/>
  <c r="V3750" i="6"/>
  <c r="Q3750" i="6"/>
  <c r="P3751" i="6"/>
  <c r="O3752" i="6" l="1"/>
  <c r="V3751" i="6"/>
  <c r="Q3751" i="6"/>
  <c r="P3752" i="6"/>
  <c r="O3753" i="6" l="1"/>
  <c r="V3752" i="6"/>
  <c r="P3753" i="6"/>
  <c r="Q3752" i="6"/>
  <c r="O3754" i="6" l="1"/>
  <c r="V3753" i="6"/>
  <c r="P3754" i="6"/>
  <c r="Q3753" i="6"/>
  <c r="O3755" i="6" l="1"/>
  <c r="V3754" i="6"/>
  <c r="Q3754" i="6"/>
  <c r="P3755" i="6"/>
  <c r="O3756" i="6" l="1"/>
  <c r="V3755" i="6"/>
  <c r="Q3755" i="6"/>
  <c r="P3756" i="6"/>
  <c r="O3757" i="6" l="1"/>
  <c r="V3756" i="6"/>
  <c r="P3757" i="6"/>
  <c r="Q3756" i="6"/>
  <c r="O3758" i="6" l="1"/>
  <c r="V3757" i="6"/>
  <c r="P3758" i="6"/>
  <c r="Q3757" i="6"/>
  <c r="O3759" i="6" l="1"/>
  <c r="V3758" i="6"/>
  <c r="Q3758" i="6"/>
  <c r="P3759" i="6"/>
  <c r="O3760" i="6" l="1"/>
  <c r="V3759" i="6"/>
  <c r="Q3759" i="6"/>
  <c r="P3760" i="6"/>
  <c r="O3761" i="6" l="1"/>
  <c r="V3760" i="6"/>
  <c r="P3761" i="6"/>
  <c r="Q3760" i="6"/>
  <c r="O3762" i="6" l="1"/>
  <c r="V3761" i="6"/>
  <c r="P3762" i="6"/>
  <c r="Q3761" i="6"/>
  <c r="O3763" i="6" l="1"/>
  <c r="V3762" i="6"/>
  <c r="Q3762" i="6"/>
  <c r="P3763" i="6"/>
  <c r="O3764" i="6" l="1"/>
  <c r="V3763" i="6"/>
  <c r="Q3763" i="6"/>
  <c r="P3764" i="6"/>
  <c r="O3765" i="6" l="1"/>
  <c r="V3764" i="6"/>
  <c r="P3765" i="6"/>
  <c r="Q3764" i="6"/>
  <c r="O3766" i="6" l="1"/>
  <c r="V3765" i="6"/>
  <c r="P3766" i="6"/>
  <c r="Q3765" i="6"/>
  <c r="O3767" i="6" l="1"/>
  <c r="V3766" i="6"/>
  <c r="Q3766" i="6"/>
  <c r="P3767" i="6"/>
  <c r="O3768" i="6" l="1"/>
  <c r="V3767" i="6"/>
  <c r="P3768" i="6"/>
  <c r="Q3767" i="6"/>
  <c r="O3769" i="6" l="1"/>
  <c r="V3768" i="6"/>
  <c r="Q3768" i="6"/>
  <c r="P3769" i="6"/>
  <c r="O3770" i="6" l="1"/>
  <c r="V3769" i="6"/>
  <c r="Q3769" i="6"/>
  <c r="P3770" i="6"/>
  <c r="O3771" i="6" l="1"/>
  <c r="V3770" i="6"/>
  <c r="P3771" i="6"/>
  <c r="Q3770" i="6"/>
  <c r="O3772" i="6" l="1"/>
  <c r="V3771" i="6"/>
  <c r="P3772" i="6"/>
  <c r="Q3771" i="6"/>
  <c r="O3773" i="6" l="1"/>
  <c r="V3772" i="6"/>
  <c r="Q3772" i="6"/>
  <c r="P3773" i="6"/>
  <c r="O3774" i="6" l="1"/>
  <c r="V3773" i="6"/>
  <c r="Q3773" i="6"/>
  <c r="P3774" i="6"/>
  <c r="O3775" i="6" l="1"/>
  <c r="V3774" i="6"/>
  <c r="P3775" i="6"/>
  <c r="Q3774" i="6"/>
  <c r="O3776" i="6" l="1"/>
  <c r="V3775" i="6"/>
  <c r="P3776" i="6"/>
  <c r="Q3775" i="6"/>
  <c r="O3777" i="6" l="1"/>
  <c r="V3776" i="6"/>
  <c r="Q3776" i="6"/>
  <c r="P3777" i="6"/>
  <c r="O3778" i="6" l="1"/>
  <c r="V3777" i="6"/>
  <c r="Q3777" i="6"/>
  <c r="P3778" i="6"/>
  <c r="O3779" i="6" l="1"/>
  <c r="V3778" i="6"/>
  <c r="P3779" i="6"/>
  <c r="Q3778" i="6"/>
  <c r="O3780" i="6" l="1"/>
  <c r="V3779" i="6"/>
  <c r="P3780" i="6"/>
  <c r="Q3779" i="6"/>
  <c r="O3781" i="6" l="1"/>
  <c r="V3780" i="6"/>
  <c r="Q3780" i="6"/>
  <c r="P3781" i="6"/>
  <c r="O3782" i="6" l="1"/>
  <c r="V3781" i="6"/>
  <c r="Q3781" i="6"/>
  <c r="P3782" i="6"/>
  <c r="O3783" i="6" l="1"/>
  <c r="V3782" i="6"/>
  <c r="P3783" i="6"/>
  <c r="Q3782" i="6"/>
  <c r="O3784" i="6" l="1"/>
  <c r="V3783" i="6"/>
  <c r="P3784" i="6"/>
  <c r="Q3783" i="6"/>
  <c r="O3785" i="6" l="1"/>
  <c r="V3784" i="6"/>
  <c r="P3785" i="6"/>
  <c r="Q3784" i="6"/>
  <c r="O3786" i="6" l="1"/>
  <c r="V3785" i="6"/>
  <c r="Q3785" i="6"/>
  <c r="P3786" i="6"/>
  <c r="O3787" i="6" l="1"/>
  <c r="V3786" i="6"/>
  <c r="Q3786" i="6"/>
  <c r="P3787" i="6"/>
  <c r="O3788" i="6" l="1"/>
  <c r="V3787" i="6"/>
  <c r="P3788" i="6"/>
  <c r="Q3787" i="6"/>
  <c r="O3789" i="6" l="1"/>
  <c r="V3788" i="6"/>
  <c r="P3789" i="6"/>
  <c r="Q3788" i="6"/>
  <c r="O3790" i="6" l="1"/>
  <c r="V3789" i="6"/>
  <c r="Q3789" i="6"/>
  <c r="P3790" i="6"/>
  <c r="O3791" i="6" l="1"/>
  <c r="V3790" i="6"/>
  <c r="Q3790" i="6"/>
  <c r="P3791" i="6"/>
  <c r="O3792" i="6" l="1"/>
  <c r="V3791" i="6"/>
  <c r="P3792" i="6"/>
  <c r="Q3791" i="6"/>
  <c r="O3793" i="6" l="1"/>
  <c r="V3792" i="6"/>
  <c r="P3793" i="6"/>
  <c r="Q3792" i="6"/>
  <c r="O3794" i="6" l="1"/>
  <c r="V3793" i="6"/>
  <c r="Q3793" i="6"/>
  <c r="P3794" i="6"/>
  <c r="O3795" i="6" l="1"/>
  <c r="V3794" i="6"/>
  <c r="Q3794" i="6"/>
  <c r="P3795" i="6"/>
  <c r="O3796" i="6" l="1"/>
  <c r="V3795" i="6"/>
  <c r="P3796" i="6"/>
  <c r="Q3795" i="6"/>
  <c r="O3797" i="6" l="1"/>
  <c r="V3796" i="6"/>
  <c r="P3797" i="6"/>
  <c r="Q3796" i="6"/>
  <c r="O3798" i="6" l="1"/>
  <c r="V3797" i="6"/>
  <c r="Q3797" i="6"/>
  <c r="P3798" i="6"/>
  <c r="O3799" i="6" l="1"/>
  <c r="V3798" i="6"/>
  <c r="Q3798" i="6"/>
  <c r="P3799" i="6"/>
  <c r="O3800" i="6" l="1"/>
  <c r="V3799" i="6"/>
  <c r="P3800" i="6"/>
  <c r="Q3799" i="6"/>
  <c r="O3801" i="6" l="1"/>
  <c r="V3800" i="6"/>
  <c r="P3801" i="6"/>
  <c r="Q3800" i="6"/>
  <c r="O3802" i="6" l="1"/>
  <c r="V3801" i="6"/>
  <c r="Q3801" i="6"/>
  <c r="P3802" i="6"/>
  <c r="O3803" i="6" l="1"/>
  <c r="V3802" i="6"/>
  <c r="Q3802" i="6"/>
  <c r="P3803" i="6"/>
  <c r="O3804" i="6" l="1"/>
  <c r="V3803" i="6"/>
  <c r="P3804" i="6"/>
  <c r="Q3803" i="6"/>
  <c r="O3805" i="6" l="1"/>
  <c r="V3804" i="6"/>
  <c r="P3805" i="6"/>
  <c r="Q3804" i="6"/>
  <c r="O3806" i="6" l="1"/>
  <c r="V3805" i="6"/>
  <c r="Q3805" i="6"/>
  <c r="P3806" i="6"/>
  <c r="O3807" i="6" l="1"/>
  <c r="V3806" i="6"/>
  <c r="Q3806" i="6"/>
  <c r="P3807" i="6"/>
  <c r="O3808" i="6" l="1"/>
  <c r="V3807" i="6"/>
  <c r="P3808" i="6"/>
  <c r="Q3807" i="6"/>
  <c r="O3809" i="6" l="1"/>
  <c r="V3808" i="6"/>
  <c r="P3809" i="6"/>
  <c r="Q3809" i="6" s="1"/>
  <c r="Q3808" i="6"/>
  <c r="B83" i="25" l="1"/>
  <c r="C83" i="25" s="1"/>
  <c r="B82" i="25"/>
  <c r="C82" i="25" s="1"/>
  <c r="Q4" i="5"/>
  <c r="Q49" i="5"/>
  <c r="O4" i="5"/>
  <c r="O49" i="5"/>
  <c r="P49" i="5"/>
  <c r="P4" i="5"/>
  <c r="V3809" i="6"/>
  <c r="B90" i="25"/>
  <c r="B85" i="25"/>
  <c r="B88" i="25"/>
  <c r="B93" i="25"/>
  <c r="B86" i="25"/>
  <c r="B92" i="25"/>
  <c r="B94" i="25"/>
  <c r="B84" i="25"/>
  <c r="B91" i="25"/>
  <c r="B89" i="25"/>
  <c r="B95" i="25"/>
  <c r="B87" i="25"/>
  <c r="BF4" i="5"/>
  <c r="AD49" i="5"/>
  <c r="AD4" i="5"/>
  <c r="AQ49" i="5"/>
  <c r="AG4" i="5"/>
  <c r="AU4" i="5"/>
  <c r="AJ4" i="5"/>
  <c r="AZ49" i="5"/>
  <c r="AP4" i="5"/>
  <c r="AR49" i="5"/>
  <c r="AK4" i="5"/>
  <c r="AK49" i="5"/>
  <c r="AO49" i="5"/>
  <c r="AF4" i="5"/>
  <c r="AG49" i="5"/>
  <c r="AN4" i="5"/>
  <c r="AZ4" i="5"/>
  <c r="AY4" i="5"/>
  <c r="AL49" i="5"/>
  <c r="AS4" i="5"/>
  <c r="AH4" i="5"/>
  <c r="AI49" i="5"/>
  <c r="AL4" i="5"/>
  <c r="AF49" i="5"/>
  <c r="AO4" i="5"/>
  <c r="BD49" i="5"/>
  <c r="AM49" i="5"/>
  <c r="AX4" i="5"/>
  <c r="AS49" i="5"/>
  <c r="AP49" i="5"/>
  <c r="AU49" i="5"/>
  <c r="BB49" i="5"/>
  <c r="AM4" i="5"/>
  <c r="BA49" i="5"/>
  <c r="BD4" i="5"/>
  <c r="AW49" i="5"/>
  <c r="BB4" i="5"/>
  <c r="BE4" i="5"/>
  <c r="AQ4" i="5"/>
  <c r="AT49" i="5"/>
  <c r="AV4" i="5"/>
  <c r="AH49" i="5"/>
  <c r="AN49" i="5"/>
  <c r="AW4" i="5"/>
  <c r="BC4" i="5"/>
  <c r="AI4" i="5"/>
  <c r="BC49" i="5"/>
  <c r="AR4" i="5"/>
  <c r="AX49" i="5"/>
  <c r="BF49" i="5"/>
  <c r="AY49" i="5"/>
  <c r="AJ49" i="5"/>
  <c r="AT4" i="5"/>
  <c r="BA4" i="5"/>
  <c r="BE49" i="5"/>
  <c r="AV49" i="5"/>
  <c r="B41" i="37" l="1"/>
  <c r="B41" i="2"/>
  <c r="B54" i="37"/>
  <c r="B54" i="2"/>
  <c r="B36" i="37"/>
  <c r="B36" i="2"/>
  <c r="B35" i="37"/>
  <c r="B35" i="2"/>
  <c r="B34" i="37"/>
  <c r="B34" i="2"/>
  <c r="B28" i="37"/>
  <c r="B28" i="2"/>
  <c r="B14" i="37"/>
  <c r="B14" i="2"/>
  <c r="B51" i="37"/>
  <c r="B51" i="2"/>
  <c r="B33" i="37"/>
  <c r="B33" i="2"/>
  <c r="B55" i="2"/>
  <c r="B49" i="37"/>
  <c r="B49" i="2"/>
  <c r="B30" i="37"/>
  <c r="B30" i="2"/>
  <c r="B45" i="37"/>
  <c r="B45" i="2"/>
  <c r="B15" i="37"/>
  <c r="B15" i="2"/>
  <c r="B44" i="37"/>
  <c r="B44" i="2"/>
  <c r="B53" i="37"/>
  <c r="B53" i="2"/>
  <c r="B46" i="37"/>
  <c r="B46" i="2"/>
  <c r="B52" i="37"/>
  <c r="B52" i="2"/>
  <c r="B37" i="37"/>
  <c r="B37" i="2"/>
  <c r="B39" i="37"/>
  <c r="B39" i="2"/>
  <c r="B32" i="37"/>
  <c r="B32" i="2"/>
  <c r="B50" i="37"/>
  <c r="B50" i="2"/>
  <c r="B40" i="37"/>
  <c r="B40" i="2"/>
  <c r="B31" i="37"/>
  <c r="B31" i="2"/>
  <c r="B42" i="37"/>
  <c r="B42" i="2"/>
  <c r="B47" i="37"/>
  <c r="B47" i="2"/>
  <c r="B48" i="37"/>
  <c r="B48" i="2"/>
  <c r="B43" i="37"/>
  <c r="B43" i="2"/>
  <c r="B38" i="37"/>
  <c r="B38" i="2"/>
  <c r="B13" i="37"/>
  <c r="B13" i="2"/>
  <c r="E136" i="38"/>
  <c r="E120" i="38"/>
  <c r="E104" i="38"/>
  <c r="E88" i="38"/>
  <c r="E56" i="38"/>
  <c r="E40" i="38"/>
  <c r="E24" i="38"/>
  <c r="E8" i="38"/>
  <c r="E131" i="38"/>
  <c r="E115" i="38"/>
  <c r="E99" i="38"/>
  <c r="E67" i="38"/>
  <c r="E51" i="38"/>
  <c r="E35" i="38"/>
  <c r="E19" i="38"/>
  <c r="E126" i="38"/>
  <c r="E110" i="38"/>
  <c r="E94" i="38"/>
  <c r="E62" i="38"/>
  <c r="E46" i="38"/>
  <c r="E30" i="38"/>
  <c r="E137" i="38"/>
  <c r="E121" i="38"/>
  <c r="E105" i="38"/>
  <c r="E89" i="38"/>
  <c r="E57" i="38"/>
  <c r="E41" i="38"/>
  <c r="E25" i="38"/>
  <c r="E132" i="38"/>
  <c r="E116" i="38"/>
  <c r="E100" i="38"/>
  <c r="E68" i="38"/>
  <c r="E52" i="38"/>
  <c r="E36" i="38"/>
  <c r="E20" i="38"/>
  <c r="E127" i="38"/>
  <c r="E111" i="38"/>
  <c r="E95" i="38"/>
  <c r="E79" i="38"/>
  <c r="E63" i="38"/>
  <c r="E47" i="38"/>
  <c r="E31" i="38"/>
  <c r="E138" i="38"/>
  <c r="E122" i="38"/>
  <c r="E106" i="38"/>
  <c r="E90" i="38"/>
  <c r="E58" i="38"/>
  <c r="E42" i="38"/>
  <c r="E26" i="38"/>
  <c r="E10" i="38"/>
  <c r="E133" i="38"/>
  <c r="E117" i="38"/>
  <c r="E101" i="38"/>
  <c r="E85" i="38"/>
  <c r="E69" i="38"/>
  <c r="E53" i="38"/>
  <c r="E37" i="38"/>
  <c r="E21" i="38"/>
  <c r="E128" i="38"/>
  <c r="E112" i="38"/>
  <c r="E96" i="38"/>
  <c r="E64" i="38"/>
  <c r="E48" i="38"/>
  <c r="E32" i="38"/>
  <c r="E16" i="38"/>
  <c r="E139" i="38"/>
  <c r="E123" i="38"/>
  <c r="E107" i="38"/>
  <c r="E91" i="38"/>
  <c r="E75" i="38"/>
  <c r="E59" i="38"/>
  <c r="E43" i="38"/>
  <c r="E27" i="38"/>
  <c r="E134" i="38"/>
  <c r="E118" i="38"/>
  <c r="E102" i="38"/>
  <c r="E86" i="38"/>
  <c r="E70" i="38"/>
  <c r="E54" i="38"/>
  <c r="E38" i="38"/>
  <c r="E22" i="38"/>
  <c r="E6" i="38"/>
  <c r="E129" i="38"/>
  <c r="E113" i="38"/>
  <c r="E97" i="38"/>
  <c r="E65" i="38"/>
  <c r="E49" i="38"/>
  <c r="E33" i="38"/>
  <c r="E17" i="38"/>
  <c r="E124" i="38"/>
  <c r="E108" i="38"/>
  <c r="E92" i="38"/>
  <c r="E60" i="38"/>
  <c r="E44" i="38"/>
  <c r="E28" i="38"/>
  <c r="E135" i="38"/>
  <c r="E119" i="38"/>
  <c r="E103" i="38"/>
  <c r="E87" i="38"/>
  <c r="E55" i="38"/>
  <c r="E39" i="38"/>
  <c r="E23" i="38"/>
  <c r="E130" i="38"/>
  <c r="E114" i="38"/>
  <c r="E98" i="38"/>
  <c r="E66" i="38"/>
  <c r="E50" i="38"/>
  <c r="E34" i="38"/>
  <c r="E18" i="38"/>
  <c r="E125" i="38"/>
  <c r="E109" i="38"/>
  <c r="E93" i="38"/>
  <c r="E77" i="38"/>
  <c r="E61" i="38"/>
  <c r="E45" i="38"/>
  <c r="E29" i="38"/>
  <c r="B17" i="15"/>
  <c r="O42" i="5"/>
  <c r="O40" i="5"/>
  <c r="O38" i="5"/>
  <c r="O39" i="5"/>
  <c r="O66" i="5"/>
  <c r="O36" i="5"/>
  <c r="O50" i="5"/>
  <c r="O53" i="5"/>
  <c r="O43" i="5"/>
  <c r="O63" i="5"/>
  <c r="O41" i="5"/>
  <c r="O62" i="5"/>
  <c r="O60" i="5"/>
  <c r="B13" i="12"/>
  <c r="O65" i="5"/>
  <c r="O55" i="5"/>
  <c r="O29" i="5"/>
  <c r="O11" i="5" s="1"/>
  <c r="O61" i="5"/>
  <c r="O52" i="5"/>
  <c r="O64" i="5"/>
  <c r="B17" i="3"/>
  <c r="B71" i="15"/>
  <c r="O37" i="5"/>
  <c r="O54" i="5"/>
  <c r="O59" i="5"/>
  <c r="O30" i="5"/>
  <c r="O21" i="5" s="1"/>
  <c r="O57" i="5"/>
  <c r="O51" i="5"/>
  <c r="O56" i="5"/>
  <c r="B15" i="12"/>
  <c r="Q60" i="5"/>
  <c r="Q50" i="5"/>
  <c r="Q54" i="5"/>
  <c r="Q59" i="5"/>
  <c r="Q37" i="5"/>
  <c r="Q56" i="5"/>
  <c r="Q63" i="5"/>
  <c r="Q52" i="5"/>
  <c r="B73" i="15"/>
  <c r="Q53" i="5"/>
  <c r="Q51" i="5"/>
  <c r="B19" i="15"/>
  <c r="B19" i="3"/>
  <c r="Q30" i="5"/>
  <c r="Q22" i="5" s="1"/>
  <c r="Q66" i="5"/>
  <c r="Q55" i="5"/>
  <c r="Q57" i="5"/>
  <c r="Q43" i="5"/>
  <c r="Q36" i="5"/>
  <c r="Q62" i="5"/>
  <c r="Q29" i="5"/>
  <c r="Q10" i="5" s="1"/>
  <c r="Q64" i="5"/>
  <c r="Q61" i="5"/>
  <c r="Q41" i="5"/>
  <c r="I85" i="4" s="1"/>
  <c r="Q39" i="5"/>
  <c r="H85" i="4" s="1"/>
  <c r="Q38" i="5"/>
  <c r="Q40" i="5"/>
  <c r="Q42" i="5"/>
  <c r="J18" i="4" s="1"/>
  <c r="Q65" i="5"/>
  <c r="B18" i="3"/>
  <c r="P63" i="5"/>
  <c r="P29" i="5"/>
  <c r="P9" i="5" s="1"/>
  <c r="P40" i="5"/>
  <c r="I17" i="4" s="1"/>
  <c r="P39" i="5"/>
  <c r="H84" i="4" s="1"/>
  <c r="P62" i="5"/>
  <c r="P66" i="5"/>
  <c r="P38" i="5"/>
  <c r="H17" i="4" s="1"/>
  <c r="B72" i="15"/>
  <c r="P52" i="5"/>
  <c r="P36" i="5"/>
  <c r="P41" i="5"/>
  <c r="P50" i="5"/>
  <c r="P42" i="5"/>
  <c r="P65" i="5"/>
  <c r="B14" i="12"/>
  <c r="P60" i="5"/>
  <c r="P54" i="5"/>
  <c r="P55" i="5"/>
  <c r="P43" i="5"/>
  <c r="J84" i="4" s="1"/>
  <c r="P53" i="5"/>
  <c r="P51" i="5"/>
  <c r="B18" i="15"/>
  <c r="P59" i="5"/>
  <c r="P61" i="5"/>
  <c r="P56" i="5"/>
  <c r="P37" i="5"/>
  <c r="P64" i="5"/>
  <c r="P57" i="5"/>
  <c r="P30" i="5"/>
  <c r="P15" i="5" s="1"/>
  <c r="H23" i="4"/>
  <c r="I96" i="4"/>
  <c r="I27" i="4"/>
  <c r="H92" i="4"/>
  <c r="J20" i="4"/>
  <c r="J91" i="4"/>
  <c r="H86" i="4"/>
  <c r="H89" i="4"/>
  <c r="G25" i="4"/>
  <c r="H96" i="4"/>
  <c r="H27" i="4"/>
  <c r="J88" i="4"/>
  <c r="H90" i="4"/>
  <c r="H25" i="4"/>
  <c r="I29" i="4"/>
  <c r="J24" i="4"/>
  <c r="G90" i="4"/>
  <c r="G21" i="4"/>
  <c r="G20" i="4"/>
  <c r="G24" i="4"/>
  <c r="G27" i="4"/>
  <c r="I88" i="4"/>
  <c r="J90" i="4"/>
  <c r="G88" i="4"/>
  <c r="H94" i="4"/>
  <c r="J25" i="4"/>
  <c r="I20" i="4"/>
  <c r="I24" i="4"/>
  <c r="I19" i="4"/>
  <c r="H22" i="4"/>
  <c r="G23" i="4"/>
  <c r="I90" i="4"/>
  <c r="G85" i="4"/>
  <c r="I25" i="4"/>
  <c r="G29" i="4"/>
  <c r="H91" i="4"/>
  <c r="G89" i="4"/>
  <c r="J23" i="4"/>
  <c r="G19" i="4"/>
  <c r="J21" i="4"/>
  <c r="J87" i="4"/>
  <c r="G18" i="4"/>
  <c r="H21" i="4"/>
  <c r="I91" i="4"/>
  <c r="J27" i="4"/>
  <c r="J19" i="4"/>
  <c r="J22" i="4"/>
  <c r="H20" i="4"/>
  <c r="J85" i="4"/>
  <c r="I18" i="4"/>
  <c r="I86" i="4"/>
  <c r="J92" i="4"/>
  <c r="I21" i="4"/>
  <c r="I94" i="4"/>
  <c r="G86" i="4"/>
  <c r="G94" i="4"/>
  <c r="I89" i="4"/>
  <c r="H18" i="4"/>
  <c r="H19" i="4"/>
  <c r="J29" i="4"/>
  <c r="H88" i="4"/>
  <c r="G87" i="4"/>
  <c r="G22" i="4"/>
  <c r="I87" i="4"/>
  <c r="H24" i="4"/>
  <c r="J96" i="4"/>
  <c r="J86" i="4"/>
  <c r="I92" i="4"/>
  <c r="G96" i="4"/>
  <c r="G91" i="4"/>
  <c r="J89" i="4"/>
  <c r="I23" i="4"/>
  <c r="I22" i="4"/>
  <c r="H29" i="4"/>
  <c r="H87" i="4"/>
  <c r="J94" i="4"/>
  <c r="G92" i="4"/>
  <c r="K86" i="4"/>
  <c r="L86" i="4" s="1"/>
  <c r="K89" i="4"/>
  <c r="L89" i="4" s="1"/>
  <c r="K19" i="4"/>
  <c r="L19" i="4" s="1"/>
  <c r="K87" i="4"/>
  <c r="L87" i="4" s="1"/>
  <c r="K96" i="4"/>
  <c r="L96" i="4" s="1"/>
  <c r="K27" i="4"/>
  <c r="L27" i="4" s="1"/>
  <c r="K22" i="4"/>
  <c r="L22" i="4" s="1"/>
  <c r="K91" i="4"/>
  <c r="L91" i="4" s="1"/>
  <c r="K23" i="4"/>
  <c r="L23" i="4" s="1"/>
  <c r="K94" i="4"/>
  <c r="L94" i="4" s="1"/>
  <c r="K25" i="4"/>
  <c r="L25" i="4" s="1"/>
  <c r="K21" i="4"/>
  <c r="L21" i="4" s="1"/>
  <c r="K20" i="4"/>
  <c r="L20" i="4" s="1"/>
  <c r="K29" i="4"/>
  <c r="L29" i="4" s="1"/>
  <c r="K88" i="4"/>
  <c r="L88" i="4" s="1"/>
  <c r="K24" i="4"/>
  <c r="L24" i="4" s="1"/>
  <c r="K92" i="4"/>
  <c r="L92" i="4" s="1"/>
  <c r="K90" i="4"/>
  <c r="L90" i="4" s="1"/>
  <c r="C92" i="25"/>
  <c r="D92" i="25"/>
  <c r="C95" i="25"/>
  <c r="D95" i="25"/>
  <c r="C94" i="25"/>
  <c r="D94" i="25"/>
  <c r="C88" i="25"/>
  <c r="D88" i="25"/>
  <c r="C89" i="25"/>
  <c r="D89" i="25"/>
  <c r="C91" i="25"/>
  <c r="D91" i="25"/>
  <c r="C86" i="25"/>
  <c r="D86" i="25"/>
  <c r="C90" i="25"/>
  <c r="D90" i="25"/>
  <c r="C85" i="25"/>
  <c r="D85" i="25"/>
  <c r="C87" i="25"/>
  <c r="D87" i="25"/>
  <c r="C84" i="25"/>
  <c r="D3" i="25"/>
  <c r="D17" i="25"/>
  <c r="D15" i="25"/>
  <c r="D40" i="25"/>
  <c r="D31" i="25"/>
  <c r="D2" i="25"/>
  <c r="D39" i="25"/>
  <c r="D70" i="25"/>
  <c r="D79" i="25"/>
  <c r="D37" i="25"/>
  <c r="D34" i="25"/>
  <c r="D84" i="25"/>
  <c r="D45" i="25"/>
  <c r="D30" i="25"/>
  <c r="D28" i="25"/>
  <c r="D58" i="25"/>
  <c r="D52" i="25"/>
  <c r="D22" i="25"/>
  <c r="D14" i="25"/>
  <c r="D62" i="25"/>
  <c r="D50" i="25"/>
  <c r="D61" i="25"/>
  <c r="D60" i="25"/>
  <c r="D55" i="25"/>
  <c r="D76" i="25"/>
  <c r="D63" i="25"/>
  <c r="D73" i="25"/>
  <c r="D43" i="25"/>
  <c r="D81" i="25"/>
  <c r="D41" i="25"/>
  <c r="D19" i="25"/>
  <c r="D9" i="25"/>
  <c r="D25" i="25"/>
  <c r="D4" i="25"/>
  <c r="D20" i="25"/>
  <c r="D10" i="25"/>
  <c r="D26" i="25"/>
  <c r="D7" i="25"/>
  <c r="D23" i="25"/>
  <c r="D82" i="25"/>
  <c r="D46" i="25"/>
  <c r="D47" i="25"/>
  <c r="D33" i="25"/>
  <c r="D75" i="25"/>
  <c r="D35" i="25"/>
  <c r="D64" i="25"/>
  <c r="D56" i="25"/>
  <c r="D51" i="25"/>
  <c r="D48" i="25"/>
  <c r="D44" i="25"/>
  <c r="D71" i="25"/>
  <c r="D32" i="25"/>
  <c r="D42" i="25"/>
  <c r="D1" i="25"/>
  <c r="D53" i="25"/>
  <c r="D78" i="25"/>
  <c r="D72" i="25"/>
  <c r="D13" i="25"/>
  <c r="D11" i="25"/>
  <c r="D5" i="25"/>
  <c r="D12" i="25"/>
  <c r="D21" i="25"/>
  <c r="D18" i="25"/>
  <c r="D24" i="25"/>
  <c r="D68" i="25"/>
  <c r="D83" i="25"/>
  <c r="D54" i="25"/>
  <c r="D74" i="25"/>
  <c r="D59" i="25"/>
  <c r="D80" i="25"/>
  <c r="D36" i="25"/>
  <c r="D29" i="25"/>
  <c r="D16" i="25"/>
  <c r="D8" i="25"/>
  <c r="D69" i="25"/>
  <c r="D49" i="25"/>
  <c r="D38" i="25"/>
  <c r="D77" i="25"/>
  <c r="D57" i="25"/>
  <c r="D66" i="25"/>
  <c r="D67" i="25"/>
  <c r="D65" i="25"/>
  <c r="D6" i="25"/>
  <c r="D27" i="25"/>
  <c r="C93" i="25"/>
  <c r="D93" i="25"/>
  <c r="B42" i="12"/>
  <c r="B100" i="15"/>
  <c r="B46" i="15"/>
  <c r="B46" i="3"/>
  <c r="AR38" i="5"/>
  <c r="AR61" i="5"/>
  <c r="AR54" i="5"/>
  <c r="AR53" i="5"/>
  <c r="AR43" i="5"/>
  <c r="AR51" i="5"/>
  <c r="AR59" i="5"/>
  <c r="AR40" i="5"/>
  <c r="AR36" i="5"/>
  <c r="AR50" i="5"/>
  <c r="AR63" i="5"/>
  <c r="AR57" i="5"/>
  <c r="AR30" i="5"/>
  <c r="AR20" i="5" s="1"/>
  <c r="AR55" i="5"/>
  <c r="AR41" i="5"/>
  <c r="AR65" i="5"/>
  <c r="AR60" i="5"/>
  <c r="AR29" i="5"/>
  <c r="AR8" i="5" s="1"/>
  <c r="AR39" i="5"/>
  <c r="AR64" i="5"/>
  <c r="AR62" i="5"/>
  <c r="AR56" i="5"/>
  <c r="AR66" i="5"/>
  <c r="AR37" i="5"/>
  <c r="AR52" i="5"/>
  <c r="AR42" i="5"/>
  <c r="B47" i="12"/>
  <c r="B105" i="15"/>
  <c r="B51" i="15"/>
  <c r="B51" i="3"/>
  <c r="AW51" i="5"/>
  <c r="AW52" i="5"/>
  <c r="AW66" i="5"/>
  <c r="AW42" i="5"/>
  <c r="AW50" i="5"/>
  <c r="AW65" i="5"/>
  <c r="AW36" i="5"/>
  <c r="AW62" i="5"/>
  <c r="AW38" i="5"/>
  <c r="AW41" i="5"/>
  <c r="AW29" i="5"/>
  <c r="AW10" i="5" s="1"/>
  <c r="AW39" i="5"/>
  <c r="AW59" i="5"/>
  <c r="AW60" i="5"/>
  <c r="AW55" i="5"/>
  <c r="AW40" i="5"/>
  <c r="AW43" i="5"/>
  <c r="AW53" i="5"/>
  <c r="AW57" i="5"/>
  <c r="AW64" i="5"/>
  <c r="AW61" i="5"/>
  <c r="AW54" i="5"/>
  <c r="AW37" i="5"/>
  <c r="AW30" i="5"/>
  <c r="AW22" i="5" s="1"/>
  <c r="AW63" i="5"/>
  <c r="AW56" i="5"/>
  <c r="B48" i="12"/>
  <c r="B106" i="15"/>
  <c r="B52" i="15"/>
  <c r="B52" i="3"/>
  <c r="AX37" i="5"/>
  <c r="AX40" i="5"/>
  <c r="AX43" i="5"/>
  <c r="AX29" i="5"/>
  <c r="AX6" i="5" s="1"/>
  <c r="AX60" i="5"/>
  <c r="AX65" i="5"/>
  <c r="AX30" i="5"/>
  <c r="AX22" i="5" s="1"/>
  <c r="AX62" i="5"/>
  <c r="AX54" i="5"/>
  <c r="AX55" i="5"/>
  <c r="AX36" i="5"/>
  <c r="AX63" i="5"/>
  <c r="AX61" i="5"/>
  <c r="AX42" i="5"/>
  <c r="AX52" i="5"/>
  <c r="AX56" i="5"/>
  <c r="AX50" i="5"/>
  <c r="AX53" i="5"/>
  <c r="AX66" i="5"/>
  <c r="AX64" i="5"/>
  <c r="AX51" i="5"/>
  <c r="AX38" i="5"/>
  <c r="AX39" i="5"/>
  <c r="AX41" i="5"/>
  <c r="AX57" i="5"/>
  <c r="AX59" i="5"/>
  <c r="B101" i="15"/>
  <c r="B43" i="12"/>
  <c r="B47" i="15"/>
  <c r="B47" i="3"/>
  <c r="AS64" i="5"/>
  <c r="AS57" i="5"/>
  <c r="AS43" i="5"/>
  <c r="AS36" i="5"/>
  <c r="AS55" i="5"/>
  <c r="AS30" i="5"/>
  <c r="AS22" i="5" s="1"/>
  <c r="AS42" i="5"/>
  <c r="AS37" i="5"/>
  <c r="AS40" i="5"/>
  <c r="AS39" i="5"/>
  <c r="AS66" i="5"/>
  <c r="AS61" i="5"/>
  <c r="AS41" i="5"/>
  <c r="AS50" i="5"/>
  <c r="AS54" i="5"/>
  <c r="AS62" i="5"/>
  <c r="AS53" i="5"/>
  <c r="AS52" i="5"/>
  <c r="AS63" i="5"/>
  <c r="AS59" i="5"/>
  <c r="AS51" i="5"/>
  <c r="AS56" i="5"/>
  <c r="AS38" i="5"/>
  <c r="AS60" i="5"/>
  <c r="AS65" i="5"/>
  <c r="AS29" i="5"/>
  <c r="AS10" i="5" s="1"/>
  <c r="B38" i="12"/>
  <c r="B42" i="15"/>
  <c r="B42" i="3"/>
  <c r="B96" i="15"/>
  <c r="AN59" i="5"/>
  <c r="AN64" i="5"/>
  <c r="AN39" i="5"/>
  <c r="AN40" i="5"/>
  <c r="AN41" i="5"/>
  <c r="AN52" i="5"/>
  <c r="AN29" i="5"/>
  <c r="AN12" i="5" s="1"/>
  <c r="AN38" i="5"/>
  <c r="AN61" i="5"/>
  <c r="AN53" i="5"/>
  <c r="AN36" i="5"/>
  <c r="AN37" i="5"/>
  <c r="AN43" i="5"/>
  <c r="AN50" i="5"/>
  <c r="AN30" i="5"/>
  <c r="AN20" i="5" s="1"/>
  <c r="AN65" i="5"/>
  <c r="AN55" i="5"/>
  <c r="AN62" i="5"/>
  <c r="AN56" i="5"/>
  <c r="AN42" i="5"/>
  <c r="AN54" i="5"/>
  <c r="AN63" i="5"/>
  <c r="AN60" i="5"/>
  <c r="AN66" i="5"/>
  <c r="AN57" i="5"/>
  <c r="AN51" i="5"/>
  <c r="B99" i="15"/>
  <c r="B45" i="3"/>
  <c r="B41" i="12"/>
  <c r="B45" i="15"/>
  <c r="AQ59" i="5"/>
  <c r="AQ38" i="5"/>
  <c r="AQ66" i="5"/>
  <c r="AQ39" i="5"/>
  <c r="AQ55" i="5"/>
  <c r="AQ41" i="5"/>
  <c r="AQ40" i="5"/>
  <c r="AQ52" i="5"/>
  <c r="AQ56" i="5"/>
  <c r="AQ54" i="5"/>
  <c r="AQ43" i="5"/>
  <c r="AQ29" i="5"/>
  <c r="AQ8" i="5" s="1"/>
  <c r="AQ63" i="5"/>
  <c r="AQ57" i="5"/>
  <c r="AQ62" i="5"/>
  <c r="AQ36" i="5"/>
  <c r="AQ61" i="5"/>
  <c r="AQ50" i="5"/>
  <c r="AQ51" i="5"/>
  <c r="AQ65" i="5"/>
  <c r="AQ53" i="5"/>
  <c r="AQ64" i="5"/>
  <c r="AQ37" i="5"/>
  <c r="AQ30" i="5"/>
  <c r="AQ16" i="5" s="1"/>
  <c r="AQ42" i="5"/>
  <c r="AQ60" i="5"/>
  <c r="B54" i="12"/>
  <c r="B112" i="15"/>
  <c r="B58" i="15"/>
  <c r="B58" i="3"/>
  <c r="BD30" i="5"/>
  <c r="BD16" i="5" s="1"/>
  <c r="BD56" i="5"/>
  <c r="BD43" i="5"/>
  <c r="BD59" i="5"/>
  <c r="BD55" i="5"/>
  <c r="BD39" i="5"/>
  <c r="BD53" i="5"/>
  <c r="BD52" i="5"/>
  <c r="BD41" i="5"/>
  <c r="BD50" i="5"/>
  <c r="BD42" i="5"/>
  <c r="BD61" i="5"/>
  <c r="BD62" i="5"/>
  <c r="BD63" i="5"/>
  <c r="BD29" i="5"/>
  <c r="BD8" i="5" s="1"/>
  <c r="BD60" i="5"/>
  <c r="BD51" i="5"/>
  <c r="BD64" i="5"/>
  <c r="BD54" i="5"/>
  <c r="BD37" i="5"/>
  <c r="BD40" i="5"/>
  <c r="BD66" i="5"/>
  <c r="BD38" i="5"/>
  <c r="BD65" i="5"/>
  <c r="BD36" i="5"/>
  <c r="BD57" i="5"/>
  <c r="B36" i="12"/>
  <c r="B94" i="15"/>
  <c r="B40" i="15"/>
  <c r="B40" i="3"/>
  <c r="AL42" i="5"/>
  <c r="AL55" i="5"/>
  <c r="AL63" i="5"/>
  <c r="AL59" i="5"/>
  <c r="AL51" i="5"/>
  <c r="AL38" i="5"/>
  <c r="AL66" i="5"/>
  <c r="AL61" i="5"/>
  <c r="AL30" i="5"/>
  <c r="AL20" i="5" s="1"/>
  <c r="AL56" i="5"/>
  <c r="AL41" i="5"/>
  <c r="AL37" i="5"/>
  <c r="AL53" i="5"/>
  <c r="AL54" i="5"/>
  <c r="AL52" i="5"/>
  <c r="AL40" i="5"/>
  <c r="AL60" i="5"/>
  <c r="AL57" i="5"/>
  <c r="AL65" i="5"/>
  <c r="AL39" i="5"/>
  <c r="AL64" i="5"/>
  <c r="AL29" i="5"/>
  <c r="AL6" i="5" s="1"/>
  <c r="AL50" i="5"/>
  <c r="AL43" i="5"/>
  <c r="AL62" i="5"/>
  <c r="AL36" i="5"/>
  <c r="B35" i="12"/>
  <c r="B39" i="3"/>
  <c r="B93" i="15"/>
  <c r="B39" i="15"/>
  <c r="AK65" i="5"/>
  <c r="AK50" i="5"/>
  <c r="AK55" i="5"/>
  <c r="AK66" i="5"/>
  <c r="AK54" i="5"/>
  <c r="AK56" i="5"/>
  <c r="AK36" i="5"/>
  <c r="AK62" i="5"/>
  <c r="AK42" i="5"/>
  <c r="AK53" i="5"/>
  <c r="AK38" i="5"/>
  <c r="AK64" i="5"/>
  <c r="AK63" i="5"/>
  <c r="AK61" i="5"/>
  <c r="AK60" i="5"/>
  <c r="AK51" i="5"/>
  <c r="AK52" i="5"/>
  <c r="AK41" i="5"/>
  <c r="AK59" i="5"/>
  <c r="AK37" i="5"/>
  <c r="AK43" i="5"/>
  <c r="AK30" i="5"/>
  <c r="AK17" i="5" s="1"/>
  <c r="AK40" i="5"/>
  <c r="AK57" i="5"/>
  <c r="AK29" i="5"/>
  <c r="AK10" i="5" s="1"/>
  <c r="AK39" i="5"/>
  <c r="B34" i="12"/>
  <c r="B38" i="15"/>
  <c r="B92" i="15"/>
  <c r="B38" i="3"/>
  <c r="AJ39" i="5"/>
  <c r="AJ51" i="5"/>
  <c r="AJ30" i="5"/>
  <c r="AJ17" i="5" s="1"/>
  <c r="AJ54" i="5"/>
  <c r="AJ56" i="5"/>
  <c r="AJ37" i="5"/>
  <c r="AJ63" i="5"/>
  <c r="AJ40" i="5"/>
  <c r="AJ42" i="5"/>
  <c r="AJ36" i="5"/>
  <c r="AJ62" i="5"/>
  <c r="AJ29" i="5"/>
  <c r="AJ12" i="5" s="1"/>
  <c r="AJ53" i="5"/>
  <c r="AJ57" i="5"/>
  <c r="AJ41" i="5"/>
  <c r="AJ55" i="5"/>
  <c r="AJ38" i="5"/>
  <c r="AJ66" i="5"/>
  <c r="AJ43" i="5"/>
  <c r="AJ60" i="5"/>
  <c r="AJ61" i="5"/>
  <c r="AJ52" i="5"/>
  <c r="AJ59" i="5"/>
  <c r="AJ64" i="5"/>
  <c r="AJ65" i="5"/>
  <c r="AJ50" i="5"/>
  <c r="B28" i="12"/>
  <c r="B32" i="15"/>
  <c r="B86" i="15"/>
  <c r="B32" i="3"/>
  <c r="AD53" i="5"/>
  <c r="AD29" i="5"/>
  <c r="AD11" i="5" s="1"/>
  <c r="AD61" i="5"/>
  <c r="AD37" i="5"/>
  <c r="G99" i="4" s="1"/>
  <c r="AD50" i="5"/>
  <c r="AD66" i="5"/>
  <c r="AD54" i="5"/>
  <c r="AD38" i="5"/>
  <c r="H30" i="4" s="1"/>
  <c r="AD36" i="5"/>
  <c r="G32" i="4" s="1"/>
  <c r="AD57" i="5"/>
  <c r="AD30" i="5"/>
  <c r="AD18" i="5" s="1"/>
  <c r="AD40" i="5"/>
  <c r="I32" i="4" s="1"/>
  <c r="AD59" i="5"/>
  <c r="AD64" i="5"/>
  <c r="AD42" i="5"/>
  <c r="J30" i="4" s="1"/>
  <c r="AD65" i="5"/>
  <c r="AD55" i="5"/>
  <c r="AD63" i="5"/>
  <c r="AD39" i="5"/>
  <c r="H99" i="4" s="1"/>
  <c r="AD60" i="5"/>
  <c r="AD56" i="5"/>
  <c r="AD51" i="5"/>
  <c r="AD43" i="5"/>
  <c r="J99" i="4" s="1"/>
  <c r="AD52" i="5"/>
  <c r="AD62" i="5"/>
  <c r="AD41" i="5"/>
  <c r="I99" i="4" s="1"/>
  <c r="B109" i="15"/>
  <c r="B51" i="12"/>
  <c r="B55" i="3"/>
  <c r="B55" i="15"/>
  <c r="BA40" i="5"/>
  <c r="I51" i="4" s="1"/>
  <c r="BA55" i="5"/>
  <c r="BA65" i="5"/>
  <c r="BA42" i="5"/>
  <c r="J51" i="4" s="1"/>
  <c r="BA62" i="5"/>
  <c r="BA56" i="5"/>
  <c r="BA53" i="5"/>
  <c r="BA43" i="5"/>
  <c r="J108" i="4" s="1"/>
  <c r="BA66" i="5"/>
  <c r="BA41" i="5"/>
  <c r="I108" i="4" s="1"/>
  <c r="BA30" i="5"/>
  <c r="BA17" i="5" s="1"/>
  <c r="BA36" i="5"/>
  <c r="BA64" i="5"/>
  <c r="BA38" i="5"/>
  <c r="H51" i="4" s="1"/>
  <c r="BA63" i="5"/>
  <c r="BA61" i="5"/>
  <c r="BA54" i="5"/>
  <c r="BA39" i="5"/>
  <c r="H108" i="4" s="1"/>
  <c r="BA29" i="5"/>
  <c r="BA10" i="5" s="1"/>
  <c r="BA52" i="5"/>
  <c r="BA51" i="5"/>
  <c r="BA59" i="5"/>
  <c r="BA57" i="5"/>
  <c r="BA37" i="5"/>
  <c r="BA50" i="5"/>
  <c r="BA60" i="5"/>
  <c r="B37" i="15"/>
  <c r="B91" i="15"/>
  <c r="B37" i="3"/>
  <c r="B33" i="12"/>
  <c r="AI37" i="5"/>
  <c r="AI38" i="5"/>
  <c r="AI62" i="5"/>
  <c r="AI36" i="5"/>
  <c r="AI59" i="5"/>
  <c r="AI61" i="5"/>
  <c r="AI53" i="5"/>
  <c r="AI50" i="5"/>
  <c r="AI55" i="5"/>
  <c r="AI60" i="5"/>
  <c r="AI30" i="5"/>
  <c r="AI16" i="5" s="1"/>
  <c r="AI39" i="5"/>
  <c r="AI40" i="5"/>
  <c r="AI65" i="5"/>
  <c r="AI43" i="5"/>
  <c r="J107" i="4" s="1"/>
  <c r="AI52" i="5"/>
  <c r="AI42" i="5"/>
  <c r="AI51" i="5"/>
  <c r="AI63" i="5"/>
  <c r="AI54" i="5"/>
  <c r="AI57" i="5"/>
  <c r="AI64" i="5"/>
  <c r="AI41" i="5"/>
  <c r="AI66" i="5"/>
  <c r="AI56" i="5"/>
  <c r="AI29" i="5"/>
  <c r="AI8" i="5" s="1"/>
  <c r="B113" i="15"/>
  <c r="B59" i="15"/>
  <c r="B59" i="3"/>
  <c r="BE29" i="5"/>
  <c r="BE6" i="5" s="1"/>
  <c r="BE30" i="5"/>
  <c r="BE22" i="5" s="1"/>
  <c r="BE37" i="5"/>
  <c r="BE39" i="5"/>
  <c r="BE41" i="5"/>
  <c r="BE66" i="5"/>
  <c r="BE56" i="5"/>
  <c r="BE55" i="5"/>
  <c r="BE57" i="5"/>
  <c r="BE60" i="5"/>
  <c r="BE62" i="5"/>
  <c r="BE64" i="5"/>
  <c r="BE50" i="5"/>
  <c r="BE53" i="5"/>
  <c r="BE38" i="5"/>
  <c r="BE36" i="5"/>
  <c r="BE42" i="5"/>
  <c r="BE40" i="5"/>
  <c r="BE52" i="5"/>
  <c r="BE51" i="5"/>
  <c r="BE54" i="5"/>
  <c r="BE61" i="5"/>
  <c r="BE59" i="5"/>
  <c r="BE65" i="5"/>
  <c r="BE63" i="5"/>
  <c r="BE43" i="5"/>
  <c r="B107" i="15"/>
  <c r="B53" i="15"/>
  <c r="B49" i="12"/>
  <c r="B53" i="3"/>
  <c r="AY50" i="5"/>
  <c r="AY61" i="5"/>
  <c r="AY64" i="5"/>
  <c r="AY53" i="5"/>
  <c r="AY52" i="5"/>
  <c r="AY30" i="5"/>
  <c r="AY19" i="5" s="1"/>
  <c r="AY63" i="5"/>
  <c r="AY37" i="5"/>
  <c r="AY66" i="5"/>
  <c r="AY42" i="5"/>
  <c r="J49" i="4" s="1"/>
  <c r="AY36" i="5"/>
  <c r="AY60" i="5"/>
  <c r="AY39" i="5"/>
  <c r="AY54" i="5"/>
  <c r="AY40" i="5"/>
  <c r="I49" i="4" s="1"/>
  <c r="AY56" i="5"/>
  <c r="AY62" i="5"/>
  <c r="AY29" i="5"/>
  <c r="AY11" i="5" s="1"/>
  <c r="AY65" i="5"/>
  <c r="AY59" i="5"/>
  <c r="AY51" i="5"/>
  <c r="AY38" i="5"/>
  <c r="H49" i="4" s="1"/>
  <c r="AY55" i="5"/>
  <c r="AY57" i="5"/>
  <c r="AY41" i="5"/>
  <c r="AY43" i="5"/>
  <c r="B30" i="12"/>
  <c r="B34" i="15"/>
  <c r="B34" i="3"/>
  <c r="B88" i="15"/>
  <c r="AF62" i="5"/>
  <c r="AF40" i="5"/>
  <c r="I33" i="4" s="1"/>
  <c r="AF60" i="5"/>
  <c r="AF41" i="5"/>
  <c r="AF57" i="5"/>
  <c r="AF38" i="5"/>
  <c r="H33" i="4" s="1"/>
  <c r="AF43" i="5"/>
  <c r="J100" i="4" s="1"/>
  <c r="AF66" i="5"/>
  <c r="AF39" i="5"/>
  <c r="H100" i="4" s="1"/>
  <c r="AF61" i="5"/>
  <c r="AF56" i="5"/>
  <c r="AF30" i="5"/>
  <c r="AF21" i="5" s="1"/>
  <c r="AF64" i="5"/>
  <c r="AF42" i="5"/>
  <c r="J33" i="4" s="1"/>
  <c r="AF29" i="5"/>
  <c r="AF9" i="5" s="1"/>
  <c r="AF65" i="5"/>
  <c r="AF54" i="5"/>
  <c r="AF55" i="5"/>
  <c r="AF52" i="5"/>
  <c r="AF50" i="5"/>
  <c r="AF53" i="5"/>
  <c r="AF37" i="5"/>
  <c r="G100" i="4" s="1"/>
  <c r="AF51" i="5"/>
  <c r="AF63" i="5"/>
  <c r="AF36" i="5"/>
  <c r="AF59" i="5"/>
  <c r="B103" i="15"/>
  <c r="B45" i="12"/>
  <c r="B49" i="3"/>
  <c r="B49" i="15"/>
  <c r="AU60" i="5"/>
  <c r="AU65" i="5"/>
  <c r="AU30" i="5"/>
  <c r="AU19" i="5" s="1"/>
  <c r="AU38" i="5"/>
  <c r="AU54" i="5"/>
  <c r="AU61" i="5"/>
  <c r="AU50" i="5"/>
  <c r="AU63" i="5"/>
  <c r="AU57" i="5"/>
  <c r="AU64" i="5"/>
  <c r="AU56" i="5"/>
  <c r="AU42" i="5"/>
  <c r="AU59" i="5"/>
  <c r="AU55" i="5"/>
  <c r="AU62" i="5"/>
  <c r="AU51" i="5"/>
  <c r="AU66" i="5"/>
  <c r="AU29" i="5"/>
  <c r="AU11" i="5" s="1"/>
  <c r="AU36" i="5"/>
  <c r="AU53" i="5"/>
  <c r="AU41" i="5"/>
  <c r="AU40" i="5"/>
  <c r="AU39" i="5"/>
  <c r="AU43" i="5"/>
  <c r="AU37" i="5"/>
  <c r="AU52" i="5"/>
  <c r="BH49" i="5"/>
  <c r="B44" i="12"/>
  <c r="B48" i="15"/>
  <c r="B48" i="3"/>
  <c r="B102" i="15"/>
  <c r="AT56" i="5"/>
  <c r="AT30" i="5"/>
  <c r="AT22" i="5" s="1"/>
  <c r="AT65" i="5"/>
  <c r="AT59" i="5"/>
  <c r="AT37" i="5"/>
  <c r="AT51" i="5"/>
  <c r="AT38" i="5"/>
  <c r="AT50" i="5"/>
  <c r="AT57" i="5"/>
  <c r="AT61" i="5"/>
  <c r="AT36" i="5"/>
  <c r="G56" i="4" s="1"/>
  <c r="AT66" i="5"/>
  <c r="AT41" i="5"/>
  <c r="AT63" i="5"/>
  <c r="AT55" i="5"/>
  <c r="AT62" i="5"/>
  <c r="AT60" i="5"/>
  <c r="AT29" i="5"/>
  <c r="AT11" i="5" s="1"/>
  <c r="AT53" i="5"/>
  <c r="AT64" i="5"/>
  <c r="AT40" i="5"/>
  <c r="AT52" i="5"/>
  <c r="AT54" i="5"/>
  <c r="AT43" i="5"/>
  <c r="AT42" i="5"/>
  <c r="AT39" i="5"/>
  <c r="B111" i="15"/>
  <c r="B53" i="12"/>
  <c r="B57" i="15"/>
  <c r="B57" i="3"/>
  <c r="BC39" i="5"/>
  <c r="BC37" i="5"/>
  <c r="BC42" i="5"/>
  <c r="BC52" i="5"/>
  <c r="BC64" i="5"/>
  <c r="BC60" i="5"/>
  <c r="BC43" i="5"/>
  <c r="BC54" i="5"/>
  <c r="BC36" i="5"/>
  <c r="BC41" i="5"/>
  <c r="BC59" i="5"/>
  <c r="BC30" i="5"/>
  <c r="BC20" i="5" s="1"/>
  <c r="BC61" i="5"/>
  <c r="BC57" i="5"/>
  <c r="BC50" i="5"/>
  <c r="BC55" i="5"/>
  <c r="BC40" i="5"/>
  <c r="BC66" i="5"/>
  <c r="BC65" i="5"/>
  <c r="BC56" i="5"/>
  <c r="BC53" i="5"/>
  <c r="BC51" i="5"/>
  <c r="BC63" i="5"/>
  <c r="BC38" i="5"/>
  <c r="BC62" i="5"/>
  <c r="BC29" i="5"/>
  <c r="BC12" i="5" s="1"/>
  <c r="B46" i="12"/>
  <c r="B104" i="15"/>
  <c r="B50" i="15"/>
  <c r="B50" i="3"/>
  <c r="AV63" i="5"/>
  <c r="AV55" i="5"/>
  <c r="AV36" i="5"/>
  <c r="AV52" i="5"/>
  <c r="AV43" i="5"/>
  <c r="AV50" i="5"/>
  <c r="AV39" i="5"/>
  <c r="AV51" i="5"/>
  <c r="AV60" i="5"/>
  <c r="AV30" i="5"/>
  <c r="AV20" i="5" s="1"/>
  <c r="AV64" i="5"/>
  <c r="AV29" i="5"/>
  <c r="AV8" i="5" s="1"/>
  <c r="AV37" i="5"/>
  <c r="AV42" i="5"/>
  <c r="AV61" i="5"/>
  <c r="AV59" i="5"/>
  <c r="AV66" i="5"/>
  <c r="AV62" i="5"/>
  <c r="AV40" i="5"/>
  <c r="AV41" i="5"/>
  <c r="AV54" i="5"/>
  <c r="AV53" i="5"/>
  <c r="AV56" i="5"/>
  <c r="AV57" i="5"/>
  <c r="AV38" i="5"/>
  <c r="AV65" i="5"/>
  <c r="B52" i="12"/>
  <c r="B110" i="15"/>
  <c r="B56" i="15"/>
  <c r="B56" i="3"/>
  <c r="BB54" i="5"/>
  <c r="BB65" i="5"/>
  <c r="BB64" i="5"/>
  <c r="BB39" i="5"/>
  <c r="BB52" i="5"/>
  <c r="BB53" i="5"/>
  <c r="BB61" i="5"/>
  <c r="BB37" i="5"/>
  <c r="BB60" i="5"/>
  <c r="BB29" i="5"/>
  <c r="BB10" i="5" s="1"/>
  <c r="BB66" i="5"/>
  <c r="BB41" i="5"/>
  <c r="BB30" i="5"/>
  <c r="BB19" i="5" s="1"/>
  <c r="BB62" i="5"/>
  <c r="BB51" i="5"/>
  <c r="BB38" i="5"/>
  <c r="BB43" i="5"/>
  <c r="J132" i="4" s="1"/>
  <c r="BB63" i="5"/>
  <c r="BB50" i="5"/>
  <c r="BB57" i="5"/>
  <c r="BB59" i="5"/>
  <c r="BB36" i="5"/>
  <c r="BB55" i="5"/>
  <c r="BB42" i="5"/>
  <c r="J65" i="4" s="1"/>
  <c r="BB56" i="5"/>
  <c r="BB40" i="5"/>
  <c r="B37" i="12"/>
  <c r="B41" i="15"/>
  <c r="B41" i="3"/>
  <c r="B95" i="15"/>
  <c r="AM55" i="5"/>
  <c r="AM50" i="5"/>
  <c r="AM53" i="5"/>
  <c r="AM43" i="5"/>
  <c r="AM62" i="5"/>
  <c r="AM42" i="5"/>
  <c r="J37" i="4" s="1"/>
  <c r="AM65" i="5"/>
  <c r="AM64" i="5"/>
  <c r="AM52" i="5"/>
  <c r="AM37" i="5"/>
  <c r="AM59" i="5"/>
  <c r="AM30" i="5"/>
  <c r="AM19" i="5" s="1"/>
  <c r="AM56" i="5"/>
  <c r="AM40" i="5"/>
  <c r="I37" i="4" s="1"/>
  <c r="AM39" i="5"/>
  <c r="AM57" i="5"/>
  <c r="AM66" i="5"/>
  <c r="AM61" i="5"/>
  <c r="AM36" i="5"/>
  <c r="AM63" i="5"/>
  <c r="AM54" i="5"/>
  <c r="AM41" i="5"/>
  <c r="AM60" i="5"/>
  <c r="AM29" i="5"/>
  <c r="AM11" i="5" s="1"/>
  <c r="AM38" i="5"/>
  <c r="H37" i="4" s="1"/>
  <c r="AM51" i="5"/>
  <c r="B39" i="12"/>
  <c r="B97" i="15"/>
  <c r="B43" i="15"/>
  <c r="B43" i="3"/>
  <c r="AO62" i="5"/>
  <c r="AO63" i="5"/>
  <c r="AO53" i="5"/>
  <c r="AO56" i="5"/>
  <c r="AO50" i="5"/>
  <c r="AO60" i="5"/>
  <c r="AO29" i="5"/>
  <c r="AO9" i="5" s="1"/>
  <c r="AO39" i="5"/>
  <c r="AO64" i="5"/>
  <c r="AO41" i="5"/>
  <c r="AO42" i="5"/>
  <c r="AO38" i="5"/>
  <c r="AO37" i="5"/>
  <c r="AO55" i="5"/>
  <c r="AO65" i="5"/>
  <c r="AO40" i="5"/>
  <c r="AO54" i="5"/>
  <c r="AO66" i="5"/>
  <c r="AO30" i="5"/>
  <c r="AO22" i="5" s="1"/>
  <c r="AO51" i="5"/>
  <c r="AO57" i="5"/>
  <c r="AO59" i="5"/>
  <c r="AO36" i="5"/>
  <c r="AO61" i="5"/>
  <c r="AO52" i="5"/>
  <c r="AO43" i="5"/>
  <c r="B32" i="12"/>
  <c r="B36" i="15"/>
  <c r="B36" i="3"/>
  <c r="B90" i="15"/>
  <c r="AH55" i="5"/>
  <c r="AH51" i="5"/>
  <c r="AH43" i="5"/>
  <c r="AH42" i="5"/>
  <c r="AH41" i="5"/>
  <c r="AH39" i="5"/>
  <c r="AH63" i="5"/>
  <c r="AH57" i="5"/>
  <c r="AH60" i="5"/>
  <c r="AH61" i="5"/>
  <c r="AH29" i="5"/>
  <c r="AH6" i="5" s="1"/>
  <c r="AH37" i="5"/>
  <c r="AH36" i="5"/>
  <c r="AH66" i="5"/>
  <c r="AH52" i="5"/>
  <c r="AH59" i="5"/>
  <c r="AH62" i="5"/>
  <c r="AH56" i="5"/>
  <c r="AH50" i="5"/>
  <c r="AH38" i="5"/>
  <c r="AH40" i="5"/>
  <c r="AH64" i="5"/>
  <c r="AH65" i="5"/>
  <c r="AH30" i="5"/>
  <c r="AH22" i="5" s="1"/>
  <c r="AH53" i="5"/>
  <c r="AH54" i="5"/>
  <c r="B50" i="12"/>
  <c r="B108" i="15"/>
  <c r="B54" i="15"/>
  <c r="B54" i="3"/>
  <c r="AZ51" i="5"/>
  <c r="AZ30" i="5"/>
  <c r="AZ21" i="5" s="1"/>
  <c r="AZ65" i="5"/>
  <c r="AZ60" i="5"/>
  <c r="AZ43" i="5"/>
  <c r="AZ64" i="5"/>
  <c r="AZ40" i="5"/>
  <c r="AZ57" i="5"/>
  <c r="AZ38" i="5"/>
  <c r="H62" i="4" s="1"/>
  <c r="AZ41" i="5"/>
  <c r="I129" i="4" s="1"/>
  <c r="AZ56" i="5"/>
  <c r="AZ54" i="5"/>
  <c r="AZ62" i="5"/>
  <c r="AZ42" i="5"/>
  <c r="AZ55" i="5"/>
  <c r="AZ61" i="5"/>
  <c r="AZ66" i="5"/>
  <c r="AZ36" i="5"/>
  <c r="AZ53" i="5"/>
  <c r="AZ63" i="5"/>
  <c r="AZ52" i="5"/>
  <c r="AZ37" i="5"/>
  <c r="AZ59" i="5"/>
  <c r="AZ50" i="5"/>
  <c r="AZ39" i="5"/>
  <c r="AZ29" i="5"/>
  <c r="AZ9" i="5" s="1"/>
  <c r="B40" i="12"/>
  <c r="B98" i="15"/>
  <c r="B44" i="3"/>
  <c r="B44" i="15"/>
  <c r="AP29" i="5"/>
  <c r="AP11" i="5" s="1"/>
  <c r="AP65" i="5"/>
  <c r="AP52" i="5"/>
  <c r="AP56" i="5"/>
  <c r="AP53" i="5"/>
  <c r="AP62" i="5"/>
  <c r="AP63" i="5"/>
  <c r="AP64" i="5"/>
  <c r="AP36" i="5"/>
  <c r="G48" i="4" s="1"/>
  <c r="AP50" i="5"/>
  <c r="AP42" i="5"/>
  <c r="J48" i="4" s="1"/>
  <c r="AP57" i="5"/>
  <c r="AP41" i="5"/>
  <c r="AP61" i="5"/>
  <c r="AP38" i="5"/>
  <c r="AP59" i="5"/>
  <c r="AP54" i="5"/>
  <c r="AP37" i="5"/>
  <c r="AP30" i="5"/>
  <c r="AP22" i="5" s="1"/>
  <c r="AP43" i="5"/>
  <c r="AP51" i="5"/>
  <c r="AP39" i="5"/>
  <c r="AP55" i="5"/>
  <c r="AP40" i="5"/>
  <c r="AP60" i="5"/>
  <c r="AP66" i="5"/>
  <c r="B31" i="12"/>
  <c r="B89" i="15"/>
  <c r="B35" i="15"/>
  <c r="B35" i="3"/>
  <c r="AG41" i="5"/>
  <c r="AG50" i="5"/>
  <c r="AG62" i="5"/>
  <c r="AG57" i="5"/>
  <c r="AG54" i="5"/>
  <c r="AG56" i="5"/>
  <c r="AG43" i="5"/>
  <c r="AG30" i="5"/>
  <c r="AG22" i="5" s="1"/>
  <c r="AG53" i="5"/>
  <c r="AG66" i="5"/>
  <c r="AG51" i="5"/>
  <c r="AG40" i="5"/>
  <c r="I31" i="4" s="1"/>
  <c r="AG65" i="5"/>
  <c r="AG59" i="5"/>
  <c r="AG37" i="5"/>
  <c r="AG42" i="5"/>
  <c r="J31" i="4" s="1"/>
  <c r="AG64" i="5"/>
  <c r="AG38" i="5"/>
  <c r="H31" i="4" s="1"/>
  <c r="AG60" i="5"/>
  <c r="AG52" i="5"/>
  <c r="AG39" i="5"/>
  <c r="AG29" i="5"/>
  <c r="AG9" i="5" s="1"/>
  <c r="AG55" i="5"/>
  <c r="AG61" i="5"/>
  <c r="AG36" i="5"/>
  <c r="AG63" i="5"/>
  <c r="B60" i="3"/>
  <c r="BF59" i="5"/>
  <c r="BF40" i="5"/>
  <c r="BF55" i="5"/>
  <c r="BF63" i="5"/>
  <c r="BF50" i="5"/>
  <c r="BF30" i="5"/>
  <c r="BF18" i="5" s="1"/>
  <c r="BF37" i="5"/>
  <c r="BF57" i="5"/>
  <c r="BF56" i="5"/>
  <c r="BF65" i="5"/>
  <c r="BF52" i="5"/>
  <c r="BF60" i="5"/>
  <c r="BF36" i="5"/>
  <c r="BF39" i="5"/>
  <c r="BF54" i="5"/>
  <c r="BF64" i="5"/>
  <c r="BF66" i="5"/>
  <c r="BF61" i="5"/>
  <c r="BF43" i="5"/>
  <c r="BF38" i="5"/>
  <c r="BF42" i="5"/>
  <c r="BF51" i="5"/>
  <c r="BF62" i="5"/>
  <c r="BF41" i="5"/>
  <c r="BF29" i="5"/>
  <c r="BF11" i="5" s="1"/>
  <c r="BF53" i="5"/>
  <c r="O9" i="5" l="1"/>
  <c r="O12" i="5"/>
  <c r="O18" i="5"/>
  <c r="O20" i="5"/>
  <c r="AN7" i="5"/>
  <c r="AN5" i="5"/>
  <c r="AN15" i="5"/>
  <c r="AN17" i="5"/>
  <c r="AM38" i="37"/>
  <c r="AL38" i="37"/>
  <c r="AN38" i="37"/>
  <c r="AJ38" i="37"/>
  <c r="T38" i="37"/>
  <c r="AG38" i="37"/>
  <c r="AH38" i="37"/>
  <c r="S38" i="37"/>
  <c r="AK38" i="37"/>
  <c r="Q38" i="37"/>
  <c r="AI38" i="37"/>
  <c r="P38" i="37"/>
  <c r="AS7" i="5"/>
  <c r="AS5" i="5"/>
  <c r="AS20" i="5"/>
  <c r="AS17" i="5"/>
  <c r="AX5" i="5"/>
  <c r="AX16" i="5"/>
  <c r="AX10" i="5"/>
  <c r="AX20" i="5"/>
  <c r="AN48" i="37"/>
  <c r="AG48" i="37"/>
  <c r="AK48" i="37"/>
  <c r="T48" i="37"/>
  <c r="AH48" i="37"/>
  <c r="Q48" i="37"/>
  <c r="AJ48" i="37"/>
  <c r="AI48" i="37"/>
  <c r="AL48" i="37"/>
  <c r="AM48" i="37"/>
  <c r="S48" i="37"/>
  <c r="P48" i="37"/>
  <c r="AW7" i="5"/>
  <c r="AW15" i="5"/>
  <c r="AW20" i="5"/>
  <c r="AW17" i="5"/>
  <c r="AR7" i="5"/>
  <c r="AR9" i="5"/>
  <c r="AR12" i="5"/>
  <c r="AR17" i="5"/>
  <c r="AM42" i="37"/>
  <c r="AN42" i="37"/>
  <c r="AJ42" i="37"/>
  <c r="AL42" i="37"/>
  <c r="T42" i="37"/>
  <c r="AG42" i="37"/>
  <c r="AK42" i="37"/>
  <c r="AH42" i="37"/>
  <c r="S42" i="37"/>
  <c r="Q42" i="37"/>
  <c r="AI42" i="37"/>
  <c r="P42" i="37"/>
  <c r="BF12" i="5"/>
  <c r="BF6" i="5"/>
  <c r="BF21" i="5"/>
  <c r="BF22" i="5"/>
  <c r="AG7" i="5"/>
  <c r="AG10" i="5"/>
  <c r="AG20" i="5"/>
  <c r="AG17" i="5"/>
  <c r="AP9" i="5"/>
  <c r="AP5" i="5"/>
  <c r="AP6" i="5"/>
  <c r="AP20" i="5"/>
  <c r="AM40" i="37"/>
  <c r="T40" i="37"/>
  <c r="AJ40" i="37"/>
  <c r="AK40" i="37"/>
  <c r="S40" i="37"/>
  <c r="AH40" i="37"/>
  <c r="AG40" i="37"/>
  <c r="AL40" i="37"/>
  <c r="AN40" i="37"/>
  <c r="Q40" i="37"/>
  <c r="AI40" i="37"/>
  <c r="P40" i="37"/>
  <c r="AZ15" i="5"/>
  <c r="AZ5" i="5"/>
  <c r="AZ18" i="5"/>
  <c r="AZ16" i="5"/>
  <c r="AH5" i="5"/>
  <c r="AH7" i="5"/>
  <c r="AH10" i="5"/>
  <c r="AH20" i="5"/>
  <c r="AM32" i="37"/>
  <c r="S32" i="37"/>
  <c r="AK32" i="37"/>
  <c r="AJ32" i="37"/>
  <c r="AL32" i="37"/>
  <c r="T32" i="37"/>
  <c r="AH32" i="37"/>
  <c r="AG32" i="37"/>
  <c r="AN32" i="37"/>
  <c r="Q32" i="37"/>
  <c r="AI32" i="37"/>
  <c r="P32" i="37"/>
  <c r="AO15" i="5"/>
  <c r="AO6" i="5"/>
  <c r="AO20" i="5"/>
  <c r="AO17" i="5"/>
  <c r="AM6" i="5"/>
  <c r="AM8" i="5"/>
  <c r="AM18" i="5"/>
  <c r="AM16" i="5"/>
  <c r="AM37" i="37"/>
  <c r="AG37" i="37"/>
  <c r="S37" i="37"/>
  <c r="T37" i="37"/>
  <c r="AH37" i="37"/>
  <c r="AJ37" i="37"/>
  <c r="AK37" i="37"/>
  <c r="AN37" i="37"/>
  <c r="AL37" i="37"/>
  <c r="AI37" i="37"/>
  <c r="Q37" i="37"/>
  <c r="P37" i="37"/>
  <c r="BB8" i="5"/>
  <c r="BB15" i="5"/>
  <c r="BB17" i="5"/>
  <c r="BB18" i="5"/>
  <c r="AV7" i="5"/>
  <c r="AV15" i="5"/>
  <c r="AV12" i="5"/>
  <c r="AV17" i="5"/>
  <c r="AN46" i="37"/>
  <c r="T46" i="37"/>
  <c r="AK46" i="37"/>
  <c r="AG46" i="37"/>
  <c r="AH46" i="37"/>
  <c r="AM46" i="37"/>
  <c r="AJ46" i="37"/>
  <c r="Q46" i="37"/>
  <c r="AI46" i="37"/>
  <c r="S46" i="37"/>
  <c r="AL46" i="37"/>
  <c r="P46" i="37"/>
  <c r="BC5" i="5"/>
  <c r="BC7" i="5"/>
  <c r="BC17" i="5"/>
  <c r="BC15" i="5"/>
  <c r="AT5" i="5"/>
  <c r="AT8" i="5"/>
  <c r="AT6" i="5"/>
  <c r="AT20" i="5"/>
  <c r="AK44" i="37"/>
  <c r="T44" i="37"/>
  <c r="S44" i="37"/>
  <c r="AI44" i="37"/>
  <c r="AG44" i="37"/>
  <c r="Q44" i="37"/>
  <c r="AN44" i="37"/>
  <c r="AJ44" i="37"/>
  <c r="AL44" i="37"/>
  <c r="AM44" i="37"/>
  <c r="AH44" i="37"/>
  <c r="P44" i="37"/>
  <c r="Q7" i="5"/>
  <c r="Q15" i="5"/>
  <c r="Q20" i="5"/>
  <c r="Q17" i="5"/>
  <c r="AU6" i="5"/>
  <c r="AU8" i="5"/>
  <c r="AU18" i="5"/>
  <c r="AU16" i="5"/>
  <c r="AN45" i="37"/>
  <c r="AG45" i="37"/>
  <c r="AK45" i="37"/>
  <c r="T45" i="37"/>
  <c r="AI45" i="37"/>
  <c r="S45" i="37"/>
  <c r="AM45" i="37"/>
  <c r="AH45" i="37"/>
  <c r="AJ45" i="37"/>
  <c r="AL45" i="37"/>
  <c r="Q45" i="37"/>
  <c r="P45" i="37"/>
  <c r="AF6" i="5"/>
  <c r="AF5" i="5"/>
  <c r="AF18" i="5"/>
  <c r="AF16" i="5"/>
  <c r="AY6" i="5"/>
  <c r="AY8" i="5"/>
  <c r="AY18" i="5"/>
  <c r="AY16" i="5"/>
  <c r="AN49" i="37"/>
  <c r="AK49" i="37"/>
  <c r="AG49" i="37"/>
  <c r="T49" i="37"/>
  <c r="AI49" i="37"/>
  <c r="AM49" i="37"/>
  <c r="S49" i="37"/>
  <c r="AH49" i="37"/>
  <c r="AJ49" i="37"/>
  <c r="AL49" i="37"/>
  <c r="Q49" i="37"/>
  <c r="P49" i="37"/>
  <c r="BE15" i="5"/>
  <c r="BE10" i="5"/>
  <c r="BE20" i="5"/>
  <c r="BE17" i="5"/>
  <c r="AI10" i="5"/>
  <c r="AI12" i="5"/>
  <c r="AI22" i="5"/>
  <c r="AI20" i="5"/>
  <c r="D51" i="2"/>
  <c r="C51" i="2"/>
  <c r="Q51" i="2"/>
  <c r="BA11" i="5"/>
  <c r="BA5" i="5"/>
  <c r="BA19" i="5"/>
  <c r="BA21" i="5"/>
  <c r="P11" i="5"/>
  <c r="P5" i="5"/>
  <c r="P18" i="5"/>
  <c r="P16" i="5"/>
  <c r="C28" i="2"/>
  <c r="D28" i="2"/>
  <c r="Q28" i="2"/>
  <c r="AD8" i="5"/>
  <c r="AD6" i="5"/>
  <c r="AD21" i="5"/>
  <c r="AD22" i="5"/>
  <c r="AJ11" i="5"/>
  <c r="AJ9" i="5"/>
  <c r="AJ19" i="5"/>
  <c r="AJ21" i="5"/>
  <c r="D35" i="2"/>
  <c r="C35" i="2"/>
  <c r="Q35" i="2"/>
  <c r="AK11" i="5"/>
  <c r="AK5" i="5"/>
  <c r="AK19" i="5"/>
  <c r="AK21" i="5"/>
  <c r="AL16" i="5"/>
  <c r="AL11" i="5"/>
  <c r="AL10" i="5"/>
  <c r="AL19" i="5"/>
  <c r="Q54" i="2"/>
  <c r="C54" i="2"/>
  <c r="D54" i="2"/>
  <c r="BD10" i="5"/>
  <c r="BD12" i="5"/>
  <c r="BD22" i="5"/>
  <c r="BD20" i="5"/>
  <c r="AQ10" i="5"/>
  <c r="AQ12" i="5"/>
  <c r="AQ22" i="5"/>
  <c r="AQ20" i="5"/>
  <c r="C13" i="2"/>
  <c r="D13" i="2"/>
  <c r="Q13" i="2"/>
  <c r="O15" i="5"/>
  <c r="O16" i="5"/>
  <c r="O22" i="5"/>
  <c r="O19" i="5"/>
  <c r="AN11" i="5"/>
  <c r="AN9" i="5"/>
  <c r="AN19" i="5"/>
  <c r="AN21" i="5"/>
  <c r="D43" i="2"/>
  <c r="C43" i="2"/>
  <c r="Q43" i="2"/>
  <c r="AS11" i="5"/>
  <c r="AS9" i="5"/>
  <c r="AS19" i="5"/>
  <c r="AS21" i="5"/>
  <c r="AX9" i="5"/>
  <c r="AX7" i="5"/>
  <c r="AX15" i="5"/>
  <c r="AX19" i="5"/>
  <c r="D47" i="2"/>
  <c r="C47" i="2"/>
  <c r="Q47" i="2"/>
  <c r="AW11" i="5"/>
  <c r="AW5" i="5"/>
  <c r="AW19" i="5"/>
  <c r="AW21" i="5"/>
  <c r="AR11" i="5"/>
  <c r="AR15" i="5"/>
  <c r="AR19" i="5"/>
  <c r="AR21" i="5"/>
  <c r="BF5" i="5"/>
  <c r="BF15" i="5"/>
  <c r="BF10" i="5"/>
  <c r="BF20" i="5"/>
  <c r="D31" i="2"/>
  <c r="C31" i="2"/>
  <c r="Q31" i="2"/>
  <c r="AG11" i="5"/>
  <c r="AG15" i="5"/>
  <c r="AG19" i="5"/>
  <c r="AG21" i="5"/>
  <c r="AP8" i="5"/>
  <c r="AP7" i="5"/>
  <c r="AP10" i="5"/>
  <c r="AP19" i="5"/>
  <c r="C50" i="2"/>
  <c r="D50" i="2"/>
  <c r="Q50" i="2"/>
  <c r="AZ6" i="5"/>
  <c r="AZ8" i="5"/>
  <c r="AZ22" i="5"/>
  <c r="AZ20" i="5"/>
  <c r="AH9" i="5"/>
  <c r="AH11" i="5"/>
  <c r="AH15" i="5"/>
  <c r="AH19" i="5"/>
  <c r="D39" i="2"/>
  <c r="C39" i="2"/>
  <c r="Q39" i="2"/>
  <c r="AO7" i="5"/>
  <c r="AO10" i="5"/>
  <c r="AO19" i="5"/>
  <c r="AO21" i="5"/>
  <c r="AM10" i="5"/>
  <c r="AM12" i="5"/>
  <c r="AM22" i="5"/>
  <c r="AM20" i="5"/>
  <c r="Q52" i="2"/>
  <c r="D52" i="2"/>
  <c r="C52" i="2"/>
  <c r="BB12" i="5"/>
  <c r="BB16" i="5"/>
  <c r="BB21" i="5"/>
  <c r="BB22" i="5"/>
  <c r="AV11" i="5"/>
  <c r="AV5" i="5"/>
  <c r="AV19" i="5"/>
  <c r="AV21" i="5"/>
  <c r="C53" i="2"/>
  <c r="Q53" i="2"/>
  <c r="D53" i="2"/>
  <c r="BC9" i="5"/>
  <c r="BC11" i="5"/>
  <c r="BC21" i="5"/>
  <c r="BC19" i="5"/>
  <c r="AT9" i="5"/>
  <c r="AT12" i="5"/>
  <c r="AT10" i="5"/>
  <c r="AT19" i="5"/>
  <c r="D15" i="2"/>
  <c r="C15" i="2"/>
  <c r="Q15" i="2"/>
  <c r="Q11" i="5"/>
  <c r="Q5" i="5"/>
  <c r="Q19" i="5"/>
  <c r="Q21" i="5"/>
  <c r="AU10" i="5"/>
  <c r="AU12" i="5"/>
  <c r="AU22" i="5"/>
  <c r="AU20" i="5"/>
  <c r="C30" i="2"/>
  <c r="D30" i="2"/>
  <c r="Q30" i="2"/>
  <c r="AF10" i="5"/>
  <c r="AF8" i="5"/>
  <c r="AF22" i="5"/>
  <c r="AF20" i="5"/>
  <c r="AY10" i="5"/>
  <c r="AY12" i="5"/>
  <c r="AY22" i="5"/>
  <c r="AY20" i="5"/>
  <c r="C55" i="2"/>
  <c r="Q55" i="2"/>
  <c r="D55" i="2"/>
  <c r="BE7" i="5"/>
  <c r="BE5" i="5"/>
  <c r="BE19" i="5"/>
  <c r="BE21" i="5"/>
  <c r="AI5" i="5"/>
  <c r="AI7" i="5"/>
  <c r="AI17" i="5"/>
  <c r="AI15" i="5"/>
  <c r="BA8" i="5"/>
  <c r="BA15" i="5"/>
  <c r="BA9" i="5"/>
  <c r="BA18" i="5"/>
  <c r="AN51" i="37"/>
  <c r="AK51" i="37"/>
  <c r="AG51" i="37"/>
  <c r="T51" i="37"/>
  <c r="Q51" i="37"/>
  <c r="S51" i="37"/>
  <c r="AJ51" i="37"/>
  <c r="AH51" i="37"/>
  <c r="AI51" i="37"/>
  <c r="AL51" i="37"/>
  <c r="AM51" i="37"/>
  <c r="P51" i="37"/>
  <c r="P6" i="5"/>
  <c r="P8" i="5"/>
  <c r="P22" i="5"/>
  <c r="P20" i="5"/>
  <c r="AD9" i="5"/>
  <c r="AD12" i="5"/>
  <c r="AD10" i="5"/>
  <c r="AD20" i="5"/>
  <c r="AM28" i="37"/>
  <c r="T28" i="37"/>
  <c r="AH28" i="37"/>
  <c r="AL28" i="37"/>
  <c r="AG28" i="37"/>
  <c r="AN28" i="37"/>
  <c r="S28" i="37"/>
  <c r="AJ28" i="37"/>
  <c r="AK28" i="37"/>
  <c r="Q28" i="37"/>
  <c r="AI28" i="37"/>
  <c r="P28" i="37"/>
  <c r="AJ15" i="5"/>
  <c r="AJ5" i="5"/>
  <c r="AJ18" i="5"/>
  <c r="AJ16" i="5"/>
  <c r="AK8" i="5"/>
  <c r="AK15" i="5"/>
  <c r="AK9" i="5"/>
  <c r="AK18" i="5"/>
  <c r="AM35" i="37"/>
  <c r="S35" i="37"/>
  <c r="AN35" i="37"/>
  <c r="AG35" i="37"/>
  <c r="AJ35" i="37"/>
  <c r="AL35" i="37"/>
  <c r="T35" i="37"/>
  <c r="AK35" i="37"/>
  <c r="AH35" i="37"/>
  <c r="AI35" i="37"/>
  <c r="Q35" i="37"/>
  <c r="P35" i="37"/>
  <c r="AL8" i="5"/>
  <c r="AL15" i="5"/>
  <c r="AL17" i="5"/>
  <c r="AL18" i="5"/>
  <c r="BD7" i="5"/>
  <c r="BD5" i="5"/>
  <c r="BD15" i="5"/>
  <c r="BD17" i="5"/>
  <c r="AN54" i="37"/>
  <c r="AG54" i="37"/>
  <c r="AM54" i="37"/>
  <c r="AJ54" i="37"/>
  <c r="AK54" i="37"/>
  <c r="AH54" i="37"/>
  <c r="AL54" i="37"/>
  <c r="Q54" i="37"/>
  <c r="T54" i="37"/>
  <c r="AI54" i="37"/>
  <c r="S54" i="37"/>
  <c r="P54" i="37"/>
  <c r="AQ5" i="5"/>
  <c r="AQ7" i="5"/>
  <c r="AQ17" i="5"/>
  <c r="AQ15" i="5"/>
  <c r="O6" i="5"/>
  <c r="O5" i="5"/>
  <c r="O7" i="5"/>
  <c r="O17" i="5"/>
  <c r="AL13" i="37"/>
  <c r="AG13" i="37"/>
  <c r="AK13" i="37"/>
  <c r="T13" i="37"/>
  <c r="Q13" i="37"/>
  <c r="AI13" i="37"/>
  <c r="S13" i="37"/>
  <c r="AM13" i="37"/>
  <c r="AJ13" i="37"/>
  <c r="AH13" i="37"/>
  <c r="AN13" i="37"/>
  <c r="P13" i="37"/>
  <c r="AN6" i="5"/>
  <c r="AN8" i="5"/>
  <c r="AN18" i="5"/>
  <c r="AN16" i="5"/>
  <c r="AS8" i="5"/>
  <c r="AS6" i="5"/>
  <c r="AS15" i="5"/>
  <c r="AS18" i="5"/>
  <c r="AM43" i="37"/>
  <c r="AL43" i="37"/>
  <c r="AH43" i="37"/>
  <c r="S43" i="37"/>
  <c r="T43" i="37"/>
  <c r="AN43" i="37"/>
  <c r="AJ43" i="37"/>
  <c r="AK43" i="37"/>
  <c r="AG43" i="37"/>
  <c r="AI43" i="37"/>
  <c r="Q43" i="37"/>
  <c r="P43" i="37"/>
  <c r="AX8" i="5"/>
  <c r="AX11" i="5"/>
  <c r="AX17" i="5"/>
  <c r="AX18" i="5"/>
  <c r="AW8" i="5"/>
  <c r="AW6" i="5"/>
  <c r="AW9" i="5"/>
  <c r="AW18" i="5"/>
  <c r="AN47" i="37"/>
  <c r="T47" i="37"/>
  <c r="AK47" i="37"/>
  <c r="AG47" i="37"/>
  <c r="AH47" i="37"/>
  <c r="AI47" i="37"/>
  <c r="AJ47" i="37"/>
  <c r="AL47" i="37"/>
  <c r="AM47" i="37"/>
  <c r="Q47" i="37"/>
  <c r="S47" i="37"/>
  <c r="P47" i="37"/>
  <c r="AR6" i="5"/>
  <c r="AR5" i="5"/>
  <c r="AR18" i="5"/>
  <c r="AR16" i="5"/>
  <c r="BF9" i="5"/>
  <c r="BF7" i="5"/>
  <c r="BF16" i="5"/>
  <c r="BF19" i="5"/>
  <c r="AG8" i="5"/>
  <c r="AG16" i="5"/>
  <c r="AG5" i="5"/>
  <c r="AG18" i="5"/>
  <c r="AM31" i="37"/>
  <c r="T31" i="37"/>
  <c r="AG31" i="37"/>
  <c r="AH31" i="37"/>
  <c r="AL31" i="37"/>
  <c r="AK31" i="37"/>
  <c r="AN31" i="37"/>
  <c r="S31" i="37"/>
  <c r="AJ31" i="37"/>
  <c r="AI31" i="37"/>
  <c r="Q31" i="37"/>
  <c r="P31" i="37"/>
  <c r="AP12" i="5"/>
  <c r="AP17" i="5"/>
  <c r="AP18" i="5"/>
  <c r="AZ7" i="5"/>
  <c r="AZ10" i="5"/>
  <c r="AZ12" i="5"/>
  <c r="AZ17" i="5"/>
  <c r="AN50" i="37"/>
  <c r="AG50" i="37"/>
  <c r="T50" i="37"/>
  <c r="AK50" i="37"/>
  <c r="AH50" i="37"/>
  <c r="AM50" i="37"/>
  <c r="AJ50" i="37"/>
  <c r="AL50" i="37"/>
  <c r="Q50" i="37"/>
  <c r="AI50" i="37"/>
  <c r="S50" i="37"/>
  <c r="P50" i="37"/>
  <c r="AH8" i="5"/>
  <c r="AH16" i="5"/>
  <c r="AH17" i="5"/>
  <c r="AH18" i="5"/>
  <c r="AO8" i="5"/>
  <c r="AO11" i="5"/>
  <c r="AO5" i="5"/>
  <c r="AO18" i="5"/>
  <c r="AM39" i="37"/>
  <c r="T39" i="37"/>
  <c r="AK39" i="37"/>
  <c r="AG39" i="37"/>
  <c r="S39" i="37"/>
  <c r="AH39" i="37"/>
  <c r="AL39" i="37"/>
  <c r="AN39" i="37"/>
  <c r="AJ39" i="37"/>
  <c r="AI39" i="37"/>
  <c r="Q39" i="37"/>
  <c r="P39" i="37"/>
  <c r="AM5" i="5"/>
  <c r="AM7" i="5"/>
  <c r="AM17" i="5"/>
  <c r="AM15" i="5"/>
  <c r="BB5" i="5"/>
  <c r="BB7" i="5"/>
  <c r="BB6" i="5"/>
  <c r="BB20" i="5"/>
  <c r="AN52" i="37"/>
  <c r="T52" i="37"/>
  <c r="AG52" i="37"/>
  <c r="AK52" i="37"/>
  <c r="AH52" i="37"/>
  <c r="Q52" i="37"/>
  <c r="AJ52" i="37"/>
  <c r="AM52" i="37"/>
  <c r="S52" i="37"/>
  <c r="AL52" i="37"/>
  <c r="AI52" i="37"/>
  <c r="P52" i="37"/>
  <c r="AV6" i="5"/>
  <c r="AV9" i="5"/>
  <c r="AV18" i="5"/>
  <c r="AV16" i="5"/>
  <c r="BC6" i="5"/>
  <c r="BC8" i="5"/>
  <c r="BC18" i="5"/>
  <c r="BC16" i="5"/>
  <c r="AN53" i="37"/>
  <c r="T53" i="37"/>
  <c r="AL53" i="37"/>
  <c r="AI53" i="37"/>
  <c r="AG53" i="37"/>
  <c r="AM53" i="37"/>
  <c r="AJ53" i="37"/>
  <c r="AK53" i="37"/>
  <c r="P53" i="37"/>
  <c r="AH53" i="37"/>
  <c r="Q53" i="37"/>
  <c r="S53" i="37"/>
  <c r="AT15" i="5"/>
  <c r="AT7" i="5"/>
  <c r="AT17" i="5"/>
  <c r="AT18" i="5"/>
  <c r="Q8" i="5"/>
  <c r="Q6" i="5"/>
  <c r="Q9" i="5"/>
  <c r="Q18" i="5"/>
  <c r="AL15" i="37"/>
  <c r="AG15" i="37"/>
  <c r="AK15" i="37"/>
  <c r="T15" i="37"/>
  <c r="AM15" i="37"/>
  <c r="AJ15" i="37"/>
  <c r="AH15" i="37"/>
  <c r="AN15" i="37"/>
  <c r="Q15" i="37"/>
  <c r="AI15" i="37"/>
  <c r="S15" i="37"/>
  <c r="P15" i="37"/>
  <c r="AU5" i="5"/>
  <c r="AU7" i="5"/>
  <c r="AU17" i="5"/>
  <c r="AU15" i="5"/>
  <c r="AF7" i="5"/>
  <c r="AF15" i="5"/>
  <c r="AF12" i="5"/>
  <c r="AF17" i="5"/>
  <c r="AN30" i="37"/>
  <c r="AH30" i="37"/>
  <c r="T30" i="37"/>
  <c r="AG30" i="37"/>
  <c r="AJ30" i="37"/>
  <c r="AM30" i="37"/>
  <c r="S30" i="37"/>
  <c r="AK30" i="37"/>
  <c r="AL30" i="37"/>
  <c r="Q30" i="37"/>
  <c r="AI30" i="37"/>
  <c r="P30" i="37"/>
  <c r="AY5" i="5"/>
  <c r="AY7" i="5"/>
  <c r="AY17" i="5"/>
  <c r="AY15" i="5"/>
  <c r="BE8" i="5"/>
  <c r="BE11" i="5"/>
  <c r="BE9" i="5"/>
  <c r="BE18" i="5"/>
  <c r="C33" i="2"/>
  <c r="D33" i="2"/>
  <c r="Q33" i="2"/>
  <c r="AI9" i="5"/>
  <c r="AI11" i="5"/>
  <c r="AI21" i="5"/>
  <c r="AI19" i="5"/>
  <c r="BA12" i="5"/>
  <c r="BA6" i="5"/>
  <c r="BA16" i="5"/>
  <c r="BA22" i="5"/>
  <c r="C14" i="2"/>
  <c r="D14" i="2"/>
  <c r="Q14" i="2"/>
  <c r="P10" i="5"/>
  <c r="P12" i="5"/>
  <c r="P17" i="5"/>
  <c r="AK14" i="37"/>
  <c r="T14" i="37"/>
  <c r="AG14" i="37"/>
  <c r="AL14" i="37"/>
  <c r="AI14" i="37"/>
  <c r="S14" i="37"/>
  <c r="AM14" i="37"/>
  <c r="AJ14" i="37"/>
  <c r="AN14" i="37"/>
  <c r="Q14" i="37"/>
  <c r="AH14" i="37"/>
  <c r="P14" i="37"/>
  <c r="AD16" i="5"/>
  <c r="AD7" i="5"/>
  <c r="AD15" i="5"/>
  <c r="AD19" i="5"/>
  <c r="C34" i="2"/>
  <c r="D34" i="2"/>
  <c r="Q34" i="2"/>
  <c r="AJ6" i="5"/>
  <c r="AJ8" i="5"/>
  <c r="AJ22" i="5"/>
  <c r="AJ20" i="5"/>
  <c r="AK12" i="5"/>
  <c r="AK6" i="5"/>
  <c r="AK16" i="5"/>
  <c r="AK22" i="5"/>
  <c r="C36" i="2"/>
  <c r="D36" i="2"/>
  <c r="Q36" i="2"/>
  <c r="AL12" i="5"/>
  <c r="AL5" i="5"/>
  <c r="AL21" i="5"/>
  <c r="AL22" i="5"/>
  <c r="BD11" i="5"/>
  <c r="BD9" i="5"/>
  <c r="BD19" i="5"/>
  <c r="BD21" i="5"/>
  <c r="C41" i="2"/>
  <c r="D41" i="2"/>
  <c r="Q41" i="2"/>
  <c r="AQ9" i="5"/>
  <c r="AQ11" i="5"/>
  <c r="AQ21" i="5"/>
  <c r="AQ19" i="5"/>
  <c r="O10" i="5"/>
  <c r="O8" i="5"/>
  <c r="C38" i="2"/>
  <c r="D38" i="2"/>
  <c r="Q38" i="2"/>
  <c r="AN10" i="5"/>
  <c r="AN22" i="5"/>
  <c r="AS12" i="5"/>
  <c r="AS16" i="5"/>
  <c r="D48" i="2"/>
  <c r="C48" i="2"/>
  <c r="Q48" i="2"/>
  <c r="AX12" i="5"/>
  <c r="AX21" i="5"/>
  <c r="AW12" i="5"/>
  <c r="AW16" i="5"/>
  <c r="C42" i="2"/>
  <c r="D42" i="2"/>
  <c r="Q42" i="2"/>
  <c r="AR10" i="5"/>
  <c r="AR22" i="5"/>
  <c r="BF8" i="5"/>
  <c r="BF17" i="5"/>
  <c r="BF25" i="5" s="1"/>
  <c r="BF23" i="5" s="1"/>
  <c r="AG12" i="5"/>
  <c r="AG6" i="5"/>
  <c r="C40" i="2"/>
  <c r="D40" i="2"/>
  <c r="Q40" i="2"/>
  <c r="AP15" i="5"/>
  <c r="AP16" i="5"/>
  <c r="AP21" i="5"/>
  <c r="AZ11" i="5"/>
  <c r="AZ19" i="5"/>
  <c r="D32" i="2"/>
  <c r="C32" i="2"/>
  <c r="Q32" i="2"/>
  <c r="AH12" i="5"/>
  <c r="AH21" i="5"/>
  <c r="AO12" i="5"/>
  <c r="AO16" i="5"/>
  <c r="C37" i="2"/>
  <c r="D37" i="2"/>
  <c r="Q37" i="2"/>
  <c r="AM9" i="5"/>
  <c r="AM21" i="5"/>
  <c r="BB9" i="5"/>
  <c r="BB11" i="5"/>
  <c r="C46" i="2"/>
  <c r="D46" i="2"/>
  <c r="Q46" i="2"/>
  <c r="AV10" i="5"/>
  <c r="AV22" i="5"/>
  <c r="BC10" i="5"/>
  <c r="BC22" i="5"/>
  <c r="C44" i="2"/>
  <c r="D44" i="2"/>
  <c r="Q44" i="2"/>
  <c r="AT16" i="5"/>
  <c r="AT21" i="5"/>
  <c r="Q12" i="5"/>
  <c r="Q16" i="5"/>
  <c r="C45" i="2"/>
  <c r="D45" i="2"/>
  <c r="Q45" i="2"/>
  <c r="AU9" i="5"/>
  <c r="AU21" i="5"/>
  <c r="AF11" i="5"/>
  <c r="AF19" i="5"/>
  <c r="C49" i="2"/>
  <c r="D49" i="2"/>
  <c r="Q49" i="2"/>
  <c r="AY9" i="5"/>
  <c r="AY21" i="5"/>
  <c r="BE12" i="5"/>
  <c r="BE16" i="5"/>
  <c r="AI6" i="5"/>
  <c r="AI18" i="5"/>
  <c r="AM33" i="37"/>
  <c r="AK33" i="37"/>
  <c r="S33" i="37"/>
  <c r="AL33" i="37"/>
  <c r="AH33" i="37"/>
  <c r="AJ33" i="37"/>
  <c r="AG33" i="37"/>
  <c r="AN33" i="37"/>
  <c r="T33" i="37"/>
  <c r="AI33" i="37"/>
  <c r="Q33" i="37"/>
  <c r="P33" i="37"/>
  <c r="BA7" i="5"/>
  <c r="BA20" i="5"/>
  <c r="P7" i="5"/>
  <c r="P19" i="5"/>
  <c r="P21" i="5"/>
  <c r="AD5" i="5"/>
  <c r="AD17" i="5"/>
  <c r="AJ7" i="5"/>
  <c r="AJ10" i="5"/>
  <c r="AM34" i="37"/>
  <c r="AJ34" i="37"/>
  <c r="AG34" i="37"/>
  <c r="AH34" i="37"/>
  <c r="AL34" i="37"/>
  <c r="AN34" i="37"/>
  <c r="T34" i="37"/>
  <c r="S34" i="37"/>
  <c r="AK34" i="37"/>
  <c r="Q34" i="37"/>
  <c r="AI34" i="37"/>
  <c r="P34" i="37"/>
  <c r="AK7" i="5"/>
  <c r="AK20" i="5"/>
  <c r="AL9" i="5"/>
  <c r="AL7" i="5"/>
  <c r="AM36" i="37"/>
  <c r="T36" i="37"/>
  <c r="S36" i="37"/>
  <c r="AL36" i="37"/>
  <c r="AG36" i="37"/>
  <c r="AK36" i="37"/>
  <c r="AJ36" i="37"/>
  <c r="AH36" i="37"/>
  <c r="AN36" i="37"/>
  <c r="Q36" i="37"/>
  <c r="AI36" i="37"/>
  <c r="P36" i="37"/>
  <c r="BD6" i="5"/>
  <c r="BD18" i="5"/>
  <c r="AQ6" i="5"/>
  <c r="AQ18" i="5"/>
  <c r="AM41" i="37"/>
  <c r="P41" i="37"/>
  <c r="AJ41" i="37"/>
  <c r="S41" i="37"/>
  <c r="AK41" i="37"/>
  <c r="AG41" i="37"/>
  <c r="AH41" i="37"/>
  <c r="AL41" i="37"/>
  <c r="AN41" i="37"/>
  <c r="T41" i="37"/>
  <c r="AI41" i="37"/>
  <c r="Q41" i="37"/>
  <c r="AR8" i="19"/>
  <c r="AM8" i="19"/>
  <c r="Y8" i="19"/>
  <c r="AL8" i="19"/>
  <c r="AO8" i="19"/>
  <c r="Q8" i="19"/>
  <c r="AK8" i="19"/>
  <c r="AN8" i="19"/>
  <c r="R8" i="19"/>
  <c r="AB8" i="19" s="1"/>
  <c r="AQ8" i="19"/>
  <c r="AP8" i="19"/>
  <c r="X8" i="19"/>
  <c r="AQ12" i="19"/>
  <c r="AP12" i="19"/>
  <c r="Y12" i="19"/>
  <c r="AK12" i="19"/>
  <c r="AL12" i="19"/>
  <c r="X12" i="19"/>
  <c r="AO12" i="19"/>
  <c r="AR12" i="19"/>
  <c r="Q12" i="19"/>
  <c r="AM12" i="19"/>
  <c r="AN12" i="19"/>
  <c r="R12" i="19"/>
  <c r="AB12" i="19" s="1"/>
  <c r="BO55" i="7"/>
  <c r="BJ52" i="7"/>
  <c r="BO49" i="7"/>
  <c r="BJ49" i="7"/>
  <c r="BO41" i="7"/>
  <c r="BJ26" i="7"/>
  <c r="BO37" i="7"/>
  <c r="BQ65" i="7"/>
  <c r="BQ43" i="7"/>
  <c r="BQ22" i="7"/>
  <c r="BQ64" i="7"/>
  <c r="BQ42" i="7"/>
  <c r="BQ21" i="7"/>
  <c r="BQ63" i="7"/>
  <c r="BQ40" i="7"/>
  <c r="BQ20" i="7"/>
  <c r="BQ58" i="7"/>
  <c r="BQ34" i="7"/>
  <c r="M55" i="2"/>
  <c r="O53" i="2"/>
  <c r="K52" i="2"/>
  <c r="L54" i="2"/>
  <c r="N54" i="2"/>
  <c r="BO50" i="7"/>
  <c r="BJ31" i="7"/>
  <c r="BO28" i="7"/>
  <c r="BJ37" i="7"/>
  <c r="BO26" i="7"/>
  <c r="BJ10" i="7"/>
  <c r="BO10" i="7"/>
  <c r="BQ61" i="7"/>
  <c r="BQ38" i="7"/>
  <c r="BQ18" i="7"/>
  <c r="BQ60" i="7"/>
  <c r="BQ36" i="7"/>
  <c r="BQ17" i="7"/>
  <c r="BQ16" i="7"/>
  <c r="BQ59" i="7"/>
  <c r="BQ35" i="7"/>
  <c r="BQ48" i="7"/>
  <c r="BQ29" i="7"/>
  <c r="K53" i="2"/>
  <c r="M54" i="2"/>
  <c r="M53" i="2"/>
  <c r="K54" i="2"/>
  <c r="M52" i="2"/>
  <c r="BO31" i="7"/>
  <c r="BJ28" i="7"/>
  <c r="BO6" i="7"/>
  <c r="BJ8" i="7"/>
  <c r="BJ55" i="7"/>
  <c r="BJ6" i="7"/>
  <c r="BJ54" i="7"/>
  <c r="BQ57" i="7"/>
  <c r="BQ33" i="7"/>
  <c r="BQ56" i="7"/>
  <c r="BQ32" i="7"/>
  <c r="BQ53" i="7"/>
  <c r="BQ30" i="7"/>
  <c r="BQ66" i="7"/>
  <c r="BQ44" i="7"/>
  <c r="BQ23" i="7"/>
  <c r="K55" i="2"/>
  <c r="O54" i="2"/>
  <c r="O55" i="2"/>
  <c r="N52" i="2"/>
  <c r="L52" i="2"/>
  <c r="BO8" i="7"/>
  <c r="BJ51" i="7"/>
  <c r="BQ27" i="7"/>
  <c r="BQ25" i="7"/>
  <c r="L53" i="2"/>
  <c r="BO54" i="7"/>
  <c r="BO51" i="7"/>
  <c r="BQ67" i="7"/>
  <c r="BQ62" i="7"/>
  <c r="L55" i="2"/>
  <c r="N53" i="2"/>
  <c r="O52" i="2"/>
  <c r="BJ50" i="7"/>
  <c r="BJ41" i="7"/>
  <c r="BQ68" i="7"/>
  <c r="BQ45" i="7"/>
  <c r="BQ39" i="7"/>
  <c r="N55" i="2"/>
  <c r="BO52" i="7"/>
  <c r="BQ47" i="7"/>
  <c r="BQ46" i="7"/>
  <c r="BQ24" i="7"/>
  <c r="BQ19" i="7"/>
  <c r="Q3" i="19"/>
  <c r="Y3" i="19"/>
  <c r="AM3" i="19"/>
  <c r="AL3" i="19"/>
  <c r="AQ3" i="19"/>
  <c r="AN3" i="19"/>
  <c r="AK3" i="19"/>
  <c r="AO3" i="19"/>
  <c r="R3" i="19"/>
  <c r="AP3" i="19"/>
  <c r="AR3" i="19"/>
  <c r="X3" i="19"/>
  <c r="H129" i="4"/>
  <c r="J129" i="4"/>
  <c r="I100" i="4"/>
  <c r="F100" i="4" s="1"/>
  <c r="M100" i="4" s="1"/>
  <c r="I40" i="4"/>
  <c r="J17" i="4"/>
  <c r="I84" i="4"/>
  <c r="G33" i="4"/>
  <c r="G115" i="4"/>
  <c r="G83" i="4"/>
  <c r="I113" i="4"/>
  <c r="I103" i="4"/>
  <c r="O47" i="5"/>
  <c r="G16" i="4"/>
  <c r="J113" i="4"/>
  <c r="J103" i="4"/>
  <c r="F92" i="4"/>
  <c r="M92" i="4" s="1"/>
  <c r="H127" i="4"/>
  <c r="H40" i="4"/>
  <c r="F99" i="4"/>
  <c r="M99" i="4" s="1"/>
  <c r="G107" i="4"/>
  <c r="F90" i="4"/>
  <c r="M90" i="4" s="1"/>
  <c r="O69" i="5"/>
  <c r="I65" i="4"/>
  <c r="H124" i="4"/>
  <c r="H111" i="4"/>
  <c r="I126" i="4"/>
  <c r="J134" i="4"/>
  <c r="J67" i="4"/>
  <c r="I124" i="4"/>
  <c r="H128" i="4"/>
  <c r="H42" i="4"/>
  <c r="J42" i="4"/>
  <c r="H109" i="4"/>
  <c r="G120" i="4"/>
  <c r="J120" i="4"/>
  <c r="I53" i="4"/>
  <c r="BQ73" i="15"/>
  <c r="BQ19" i="15"/>
  <c r="BP19" i="3"/>
  <c r="D19" i="3"/>
  <c r="D15" i="20" s="1"/>
  <c r="R19" i="3"/>
  <c r="B15" i="20"/>
  <c r="C19" i="3"/>
  <c r="C15" i="20" s="1"/>
  <c r="AW73" i="15"/>
  <c r="D73" i="15"/>
  <c r="R73" i="15"/>
  <c r="C73" i="15"/>
  <c r="B70" i="16"/>
  <c r="AX73" i="15"/>
  <c r="Q47" i="5"/>
  <c r="K85" i="4" s="1"/>
  <c r="L85" i="4" s="1"/>
  <c r="I83" i="4"/>
  <c r="O68" i="5"/>
  <c r="H16" i="4"/>
  <c r="I111" i="4"/>
  <c r="G111" i="4"/>
  <c r="I134" i="4"/>
  <c r="G134" i="4"/>
  <c r="I120" i="4"/>
  <c r="I42" i="4"/>
  <c r="F91" i="4"/>
  <c r="M91" i="4" s="1"/>
  <c r="F87" i="4"/>
  <c r="M87" i="4" s="1"/>
  <c r="F86" i="4"/>
  <c r="M86" i="4" s="1"/>
  <c r="F23" i="4"/>
  <c r="M23" i="4" s="1"/>
  <c r="D19" i="15"/>
  <c r="AX19" i="15"/>
  <c r="B15" i="16"/>
  <c r="R19" i="15"/>
  <c r="C19" i="15"/>
  <c r="AW19" i="15"/>
  <c r="Q69" i="5"/>
  <c r="Q15" i="12"/>
  <c r="AK15" i="12"/>
  <c r="AI15" i="12"/>
  <c r="R15" i="12"/>
  <c r="AE15" i="12"/>
  <c r="AJ15" i="12"/>
  <c r="D15" i="12"/>
  <c r="AD15" i="12"/>
  <c r="AG15" i="12"/>
  <c r="C15" i="12"/>
  <c r="AH15" i="12"/>
  <c r="AF15" i="12"/>
  <c r="BR17" i="15"/>
  <c r="BR71" i="15"/>
  <c r="BQ17" i="3"/>
  <c r="AX71" i="15"/>
  <c r="R71" i="15"/>
  <c r="D71" i="15"/>
  <c r="AW71" i="15"/>
  <c r="C71" i="15"/>
  <c r="B68" i="16"/>
  <c r="D13" i="12"/>
  <c r="AI13" i="12"/>
  <c r="AJ13" i="12"/>
  <c r="C13" i="12"/>
  <c r="AK13" i="12"/>
  <c r="AF13" i="12"/>
  <c r="Q13" i="12"/>
  <c r="AG13" i="12"/>
  <c r="AH13" i="12"/>
  <c r="R13" i="12"/>
  <c r="AE13" i="12"/>
  <c r="AD13" i="12"/>
  <c r="O45" i="5"/>
  <c r="O46" i="5"/>
  <c r="I16" i="4"/>
  <c r="I67" i="4"/>
  <c r="G67" i="4"/>
  <c r="H134" i="4"/>
  <c r="H57" i="4"/>
  <c r="H53" i="4"/>
  <c r="J109" i="4"/>
  <c r="J53" i="4"/>
  <c r="Q45" i="5"/>
  <c r="Q46" i="5"/>
  <c r="K18" i="4" s="1"/>
  <c r="L18" i="4" s="1"/>
  <c r="M13" i="2"/>
  <c r="R17" i="3"/>
  <c r="L13" i="2"/>
  <c r="B13" i="20"/>
  <c r="N13" i="2"/>
  <c r="O13" i="2"/>
  <c r="C17" i="3"/>
  <c r="C13" i="20" s="1"/>
  <c r="K13" i="2"/>
  <c r="D17" i="3"/>
  <c r="D13" i="20" s="1"/>
  <c r="BQ17" i="15"/>
  <c r="BQ71" i="15"/>
  <c r="BP17" i="3"/>
  <c r="J83" i="4"/>
  <c r="J16" i="4"/>
  <c r="H67" i="4"/>
  <c r="J128" i="4"/>
  <c r="G109" i="4"/>
  <c r="G53" i="4"/>
  <c r="H120" i="4"/>
  <c r="G30" i="4"/>
  <c r="F27" i="4"/>
  <c r="M27" i="4" s="1"/>
  <c r="I30" i="4"/>
  <c r="BR73" i="15"/>
  <c r="BR19" i="15"/>
  <c r="BQ19" i="3"/>
  <c r="Q68" i="5"/>
  <c r="H83" i="4"/>
  <c r="R17" i="15"/>
  <c r="C17" i="15"/>
  <c r="AW17" i="15"/>
  <c r="D17" i="15"/>
  <c r="B13" i="16"/>
  <c r="AX17" i="15"/>
  <c r="J46" i="4"/>
  <c r="H102" i="4"/>
  <c r="H110" i="4"/>
  <c r="J34" i="4"/>
  <c r="G42" i="4"/>
  <c r="G110" i="4"/>
  <c r="F22" i="4"/>
  <c r="M22" i="4" s="1"/>
  <c r="F94" i="4"/>
  <c r="M94" i="4" s="1"/>
  <c r="F29" i="4"/>
  <c r="M29" i="4" s="1"/>
  <c r="F21" i="4"/>
  <c r="M21" i="4" s="1"/>
  <c r="F25" i="4"/>
  <c r="M25" i="4" s="1"/>
  <c r="G84" i="4"/>
  <c r="P47" i="5"/>
  <c r="K84" i="4" s="1"/>
  <c r="L84" i="4" s="1"/>
  <c r="C18" i="15"/>
  <c r="B14" i="16"/>
  <c r="R18" i="15"/>
  <c r="AX18" i="15"/>
  <c r="D18" i="15"/>
  <c r="AW18" i="15"/>
  <c r="I102" i="4"/>
  <c r="I43" i="4"/>
  <c r="F33" i="4"/>
  <c r="M33" i="4" s="1"/>
  <c r="BR18" i="15"/>
  <c r="BQ18" i="3"/>
  <c r="BR72" i="15"/>
  <c r="G17" i="4"/>
  <c r="F17" i="4" s="1"/>
  <c r="M17" i="4" s="1"/>
  <c r="P45" i="5"/>
  <c r="P46" i="5"/>
  <c r="K17" i="4" s="1"/>
  <c r="BQ72" i="15"/>
  <c r="BQ18" i="15"/>
  <c r="BP18" i="3"/>
  <c r="G45" i="4"/>
  <c r="I57" i="4"/>
  <c r="J102" i="4"/>
  <c r="H43" i="4"/>
  <c r="G34" i="4"/>
  <c r="I110" i="4"/>
  <c r="F96" i="4"/>
  <c r="M96" i="4" s="1"/>
  <c r="J32" i="4"/>
  <c r="F89" i="4"/>
  <c r="M89" i="4" s="1"/>
  <c r="F24" i="4"/>
  <c r="M24" i="4" s="1"/>
  <c r="H113" i="4"/>
  <c r="J35" i="4"/>
  <c r="H35" i="4"/>
  <c r="I35" i="4"/>
  <c r="G43" i="4"/>
  <c r="I34" i="4"/>
  <c r="H34" i="4"/>
  <c r="I109" i="4"/>
  <c r="J110" i="4"/>
  <c r="J43" i="4"/>
  <c r="F18" i="4"/>
  <c r="M18" i="4" s="1"/>
  <c r="F19" i="4"/>
  <c r="M19" i="4" s="1"/>
  <c r="F85" i="4"/>
  <c r="M85" i="4" s="1"/>
  <c r="F88" i="4"/>
  <c r="M88" i="4" s="1"/>
  <c r="F20" i="4"/>
  <c r="M20" i="4" s="1"/>
  <c r="H32" i="4"/>
  <c r="P69" i="5"/>
  <c r="R14" i="12"/>
  <c r="AJ14" i="12"/>
  <c r="AD14" i="12"/>
  <c r="D14" i="12"/>
  <c r="AE14" i="12"/>
  <c r="AI14" i="12"/>
  <c r="C14" i="12"/>
  <c r="AG14" i="12"/>
  <c r="AF14" i="12"/>
  <c r="Q14" i="12"/>
  <c r="AH14" i="12"/>
  <c r="AK14" i="12"/>
  <c r="P68" i="5"/>
  <c r="AX72" i="15"/>
  <c r="B69" i="16"/>
  <c r="AW72" i="15"/>
  <c r="C72" i="15"/>
  <c r="R72" i="15"/>
  <c r="D72" i="15"/>
  <c r="C18" i="3"/>
  <c r="C14" i="20" s="1"/>
  <c r="M16" i="2"/>
  <c r="N19" i="2"/>
  <c r="O22" i="2"/>
  <c r="K26" i="2"/>
  <c r="O27" i="2"/>
  <c r="L14" i="2"/>
  <c r="M17" i="2"/>
  <c r="N20" i="2"/>
  <c r="O23" i="2"/>
  <c r="L16" i="2"/>
  <c r="N22" i="2"/>
  <c r="L23" i="2"/>
  <c r="L20" i="2"/>
  <c r="N26" i="2"/>
  <c r="M14" i="2"/>
  <c r="O20" i="2"/>
  <c r="L27" i="2"/>
  <c r="K20" i="2"/>
  <c r="R18" i="3"/>
  <c r="K14" i="2"/>
  <c r="L17" i="2"/>
  <c r="M20" i="2"/>
  <c r="N23" i="2"/>
  <c r="O26" i="2"/>
  <c r="K15" i="2"/>
  <c r="L18" i="2"/>
  <c r="M21" i="2"/>
  <c r="N24" i="2"/>
  <c r="O17" i="2"/>
  <c r="L24" i="2"/>
  <c r="M15" i="2"/>
  <c r="O21" i="2"/>
  <c r="K16" i="2"/>
  <c r="M22" i="2"/>
  <c r="N21" i="2"/>
  <c r="B14" i="20"/>
  <c r="O14" i="2"/>
  <c r="K18" i="2"/>
  <c r="L21" i="2"/>
  <c r="M24" i="2"/>
  <c r="N27" i="2"/>
  <c r="O15" i="2"/>
  <c r="K19" i="2"/>
  <c r="L22" i="2"/>
  <c r="M25" i="2"/>
  <c r="M19" i="2"/>
  <c r="O25" i="2"/>
  <c r="K17" i="2"/>
  <c r="M23" i="2"/>
  <c r="N17" i="2"/>
  <c r="K24" i="2"/>
  <c r="L15" i="2"/>
  <c r="O24" i="2"/>
  <c r="D18" i="3"/>
  <c r="D14" i="20" s="1"/>
  <c r="N15" i="2"/>
  <c r="O18" i="2"/>
  <c r="K22" i="2"/>
  <c r="L25" i="2"/>
  <c r="L26" i="2"/>
  <c r="N16" i="2"/>
  <c r="O19" i="2"/>
  <c r="K23" i="2"/>
  <c r="K27" i="2"/>
  <c r="N14" i="2"/>
  <c r="K21" i="2"/>
  <c r="M27" i="2"/>
  <c r="M18" i="2"/>
  <c r="N18" i="2"/>
  <c r="K25" i="2"/>
  <c r="L19" i="2"/>
  <c r="N25" i="2"/>
  <c r="O16" i="2"/>
  <c r="M26" i="2"/>
  <c r="I62" i="4"/>
  <c r="J114" i="4"/>
  <c r="J62" i="4"/>
  <c r="I46" i="4"/>
  <c r="H46" i="4"/>
  <c r="H65" i="4"/>
  <c r="I132" i="4"/>
  <c r="H132" i="4"/>
  <c r="I59" i="4"/>
  <c r="J111" i="4"/>
  <c r="H103" i="4"/>
  <c r="J57" i="4"/>
  <c r="G113" i="4"/>
  <c r="F113" i="4" s="1"/>
  <c r="M113" i="4" s="1"/>
  <c r="G123" i="4"/>
  <c r="I114" i="4"/>
  <c r="H114" i="4"/>
  <c r="D2" i="24"/>
  <c r="C96" i="25"/>
  <c r="AR47" i="5"/>
  <c r="J126" i="4"/>
  <c r="I47" i="4"/>
  <c r="H47" i="4"/>
  <c r="J59" i="4"/>
  <c r="AJ69" i="5"/>
  <c r="H59" i="4"/>
  <c r="AQ47" i="5"/>
  <c r="G62" i="4"/>
  <c r="J68" i="4"/>
  <c r="G61" i="4"/>
  <c r="H56" i="4"/>
  <c r="AJ68" i="5"/>
  <c r="J61" i="4"/>
  <c r="J56" i="4"/>
  <c r="J124" i="4"/>
  <c r="I135" i="4"/>
  <c r="H68" i="4"/>
  <c r="H135" i="4"/>
  <c r="I61" i="4"/>
  <c r="I128" i="4"/>
  <c r="J123" i="4"/>
  <c r="F53" i="4"/>
  <c r="M53" i="4" s="1"/>
  <c r="H123" i="4"/>
  <c r="I123" i="4"/>
  <c r="AK69" i="5"/>
  <c r="AX69" i="5"/>
  <c r="J135" i="4"/>
  <c r="I68" i="4"/>
  <c r="H61" i="4"/>
  <c r="I56" i="4"/>
  <c r="I38" i="4"/>
  <c r="H105" i="4"/>
  <c r="AV47" i="5"/>
  <c r="BA47" i="5"/>
  <c r="K108" i="4" s="1"/>
  <c r="L108" i="4" s="1"/>
  <c r="J105" i="4"/>
  <c r="G59" i="4"/>
  <c r="J125" i="4"/>
  <c r="J58" i="4"/>
  <c r="AY69" i="5"/>
  <c r="H106" i="4"/>
  <c r="I64" i="4"/>
  <c r="H48" i="4"/>
  <c r="H107" i="4"/>
  <c r="J60" i="4"/>
  <c r="H60" i="4"/>
  <c r="I115" i="4"/>
  <c r="I112" i="4"/>
  <c r="AW47" i="5"/>
  <c r="H125" i="4"/>
  <c r="G58" i="4"/>
  <c r="I106" i="4"/>
  <c r="J39" i="4"/>
  <c r="G39" i="4"/>
  <c r="G112" i="4"/>
  <c r="H112" i="4"/>
  <c r="J47" i="4"/>
  <c r="H38" i="4"/>
  <c r="I105" i="4"/>
  <c r="BB69" i="5"/>
  <c r="I58" i="4"/>
  <c r="H58" i="4"/>
  <c r="I48" i="4"/>
  <c r="I45" i="4"/>
  <c r="I127" i="4"/>
  <c r="H45" i="4"/>
  <c r="J45" i="4"/>
  <c r="AL68" i="5"/>
  <c r="AH47" i="5"/>
  <c r="J38" i="4"/>
  <c r="AO69" i="5"/>
  <c r="H126" i="4"/>
  <c r="I125" i="4"/>
  <c r="J106" i="4"/>
  <c r="I39" i="4"/>
  <c r="H39" i="4"/>
  <c r="G60" i="4"/>
  <c r="G127" i="4"/>
  <c r="J127" i="4"/>
  <c r="I60" i="4"/>
  <c r="I107" i="4"/>
  <c r="J112" i="4"/>
  <c r="H115" i="4"/>
  <c r="J40" i="4"/>
  <c r="J115" i="4"/>
  <c r="G40" i="4"/>
  <c r="BF45" i="5"/>
  <c r="BF46" i="5"/>
  <c r="AG47" i="5"/>
  <c r="C35" i="15"/>
  <c r="D35" i="15"/>
  <c r="AW35" i="15"/>
  <c r="R35" i="15"/>
  <c r="AX35" i="15"/>
  <c r="B31" i="16"/>
  <c r="B136" i="16"/>
  <c r="BR98" i="15"/>
  <c r="BQ44" i="3"/>
  <c r="BR44" i="15"/>
  <c r="AP68" i="5"/>
  <c r="D44" i="15"/>
  <c r="C44" i="15"/>
  <c r="AX44" i="15"/>
  <c r="AW44" i="15"/>
  <c r="R44" i="15"/>
  <c r="B40" i="16"/>
  <c r="C54" i="3"/>
  <c r="C50" i="20" s="1"/>
  <c r="D54" i="3"/>
  <c r="D50" i="20" s="1"/>
  <c r="R54" i="3"/>
  <c r="B50" i="20"/>
  <c r="AH46" i="5"/>
  <c r="AH45" i="5"/>
  <c r="AH24" i="5"/>
  <c r="BQ36" i="15"/>
  <c r="BQ90" i="15"/>
  <c r="BP36" i="3"/>
  <c r="D32" i="12"/>
  <c r="Q32" i="12"/>
  <c r="R32" i="12"/>
  <c r="C32" i="12"/>
  <c r="AI32" i="12"/>
  <c r="AD32" i="12"/>
  <c r="AJ32" i="12"/>
  <c r="AE32" i="12"/>
  <c r="AH32" i="12"/>
  <c r="AG32" i="12"/>
  <c r="AK32" i="12"/>
  <c r="AF32" i="12"/>
  <c r="BQ43" i="3"/>
  <c r="BR43" i="15"/>
  <c r="BR97" i="15"/>
  <c r="AO68" i="5"/>
  <c r="Q39" i="12"/>
  <c r="R39" i="12"/>
  <c r="D39" i="12"/>
  <c r="C39" i="12"/>
  <c r="AK39" i="12"/>
  <c r="AJ39" i="12"/>
  <c r="AF39" i="12"/>
  <c r="AG39" i="12"/>
  <c r="AD39" i="12"/>
  <c r="AI39" i="12"/>
  <c r="AE39" i="12"/>
  <c r="AH39" i="12"/>
  <c r="F37" i="4"/>
  <c r="M37" i="4" s="1"/>
  <c r="AM45" i="5"/>
  <c r="AM46" i="5"/>
  <c r="BR41" i="15"/>
  <c r="BR95" i="15"/>
  <c r="BQ41" i="3"/>
  <c r="D37" i="12"/>
  <c r="Q37" i="12"/>
  <c r="R37" i="12"/>
  <c r="C37" i="12"/>
  <c r="AG37" i="12"/>
  <c r="AH37" i="12"/>
  <c r="AD37" i="12"/>
  <c r="AE37" i="12"/>
  <c r="AF37" i="12"/>
  <c r="AJ37" i="12"/>
  <c r="AK37" i="12"/>
  <c r="AI37" i="12"/>
  <c r="D52" i="12"/>
  <c r="Q52" i="12"/>
  <c r="R52" i="12"/>
  <c r="C52" i="12"/>
  <c r="AD52" i="12"/>
  <c r="AF52" i="12"/>
  <c r="AJ52" i="12"/>
  <c r="AK52" i="12"/>
  <c r="AE52" i="12"/>
  <c r="AH52" i="12"/>
  <c r="AI52" i="12"/>
  <c r="AG52" i="12"/>
  <c r="BQ104" i="15"/>
  <c r="BQ50" i="15"/>
  <c r="BP50" i="3"/>
  <c r="AV68" i="5"/>
  <c r="C104" i="15"/>
  <c r="D104" i="15"/>
  <c r="AX104" i="15"/>
  <c r="AW104" i="15"/>
  <c r="R104" i="15"/>
  <c r="B133" i="16"/>
  <c r="B101" i="16"/>
  <c r="BC47" i="5"/>
  <c r="D53" i="12"/>
  <c r="Q53" i="12"/>
  <c r="R53" i="12"/>
  <c r="C53" i="12"/>
  <c r="AH53" i="12"/>
  <c r="AG53" i="12"/>
  <c r="AE53" i="12"/>
  <c r="AJ53" i="12"/>
  <c r="AD53" i="12"/>
  <c r="AF53" i="12"/>
  <c r="AI53" i="12"/>
  <c r="AK53" i="12"/>
  <c r="BQ102" i="15"/>
  <c r="BP48" i="3"/>
  <c r="BQ48" i="15"/>
  <c r="C48" i="3"/>
  <c r="C44" i="20" s="1"/>
  <c r="D48" i="3"/>
  <c r="D44" i="20" s="1"/>
  <c r="R48" i="3"/>
  <c r="B44" i="20"/>
  <c r="AU68" i="5"/>
  <c r="D103" i="15"/>
  <c r="C103" i="15"/>
  <c r="AW103" i="15"/>
  <c r="R103" i="15"/>
  <c r="AX103" i="15"/>
  <c r="B100" i="16"/>
  <c r="AF69" i="5"/>
  <c r="AF47" i="5"/>
  <c r="AF68" i="5"/>
  <c r="D30" i="12"/>
  <c r="C30" i="12"/>
  <c r="Q30" i="12"/>
  <c r="R30" i="12"/>
  <c r="AE30" i="12"/>
  <c r="AD30" i="12"/>
  <c r="AK30" i="12"/>
  <c r="AI30" i="12"/>
  <c r="AJ30" i="12"/>
  <c r="AG30" i="12"/>
  <c r="AH30" i="12"/>
  <c r="AF30" i="12"/>
  <c r="AY68" i="5"/>
  <c r="D107" i="15"/>
  <c r="C107" i="15"/>
  <c r="AW107" i="15"/>
  <c r="R107" i="15"/>
  <c r="AX107" i="15"/>
  <c r="B104" i="16"/>
  <c r="BE69" i="5"/>
  <c r="BR91" i="15"/>
  <c r="BR37" i="15"/>
  <c r="BQ37" i="3"/>
  <c r="AI69" i="5"/>
  <c r="AI47" i="5"/>
  <c r="C37" i="15"/>
  <c r="D37" i="15"/>
  <c r="AX37" i="15"/>
  <c r="AW37" i="15"/>
  <c r="R37" i="15"/>
  <c r="B33" i="16"/>
  <c r="C109" i="15"/>
  <c r="D109" i="15"/>
  <c r="AX109" i="15"/>
  <c r="R109" i="15"/>
  <c r="AW109" i="15"/>
  <c r="B106" i="16"/>
  <c r="G126" i="4"/>
  <c r="J130" i="4"/>
  <c r="J64" i="4"/>
  <c r="H63" i="4"/>
  <c r="G102" i="4"/>
  <c r="G38" i="4"/>
  <c r="F34" i="4"/>
  <c r="M34" i="4" s="1"/>
  <c r="BH62" i="5"/>
  <c r="BH56" i="5"/>
  <c r="BH55" i="5"/>
  <c r="AD69" i="5"/>
  <c r="BH59" i="5"/>
  <c r="AD45" i="5"/>
  <c r="AD46" i="5"/>
  <c r="K30" i="4" s="1"/>
  <c r="L30" i="4" s="1"/>
  <c r="BH36" i="5"/>
  <c r="AD68" i="5"/>
  <c r="BH50" i="5"/>
  <c r="BH53" i="5"/>
  <c r="D28" i="12"/>
  <c r="Q28" i="12"/>
  <c r="R28" i="12"/>
  <c r="C28" i="12"/>
  <c r="AK28" i="12"/>
  <c r="AF28" i="12"/>
  <c r="AE28" i="12"/>
  <c r="AH28" i="12"/>
  <c r="AJ28" i="12"/>
  <c r="AD28" i="12"/>
  <c r="AI28" i="12"/>
  <c r="AG28" i="12"/>
  <c r="C2" i="24"/>
  <c r="D34" i="12"/>
  <c r="C34" i="12"/>
  <c r="Q34" i="12"/>
  <c r="R34" i="12"/>
  <c r="AK34" i="12"/>
  <c r="AF34" i="12"/>
  <c r="AJ34" i="12"/>
  <c r="AI34" i="12"/>
  <c r="AH34" i="12"/>
  <c r="AG34" i="12"/>
  <c r="AE34" i="12"/>
  <c r="AD34" i="12"/>
  <c r="AK68" i="5"/>
  <c r="AK70" i="5" s="1"/>
  <c r="AK72" i="5" s="1"/>
  <c r="C39" i="3"/>
  <c r="C35" i="20" s="1"/>
  <c r="D39" i="3"/>
  <c r="D35" i="20" s="1"/>
  <c r="R39" i="3"/>
  <c r="B35" i="20"/>
  <c r="AL47" i="5"/>
  <c r="C94" i="15"/>
  <c r="D94" i="15"/>
  <c r="R94" i="15"/>
  <c r="AX94" i="15"/>
  <c r="AW94" i="15"/>
  <c r="B91" i="16"/>
  <c r="H66" i="4"/>
  <c r="I133" i="4"/>
  <c r="H133" i="4"/>
  <c r="C112" i="15"/>
  <c r="AW112" i="15"/>
  <c r="R112" i="15"/>
  <c r="AX112" i="15"/>
  <c r="D112" i="15"/>
  <c r="B109" i="16"/>
  <c r="AQ46" i="5"/>
  <c r="AQ45" i="5"/>
  <c r="D45" i="3"/>
  <c r="D41" i="20" s="1"/>
  <c r="C45" i="3"/>
  <c r="C41" i="20" s="1"/>
  <c r="R45" i="3"/>
  <c r="B41" i="20"/>
  <c r="AN47" i="5"/>
  <c r="BP42" i="3"/>
  <c r="BQ42" i="15"/>
  <c r="BQ96" i="15"/>
  <c r="C42" i="3"/>
  <c r="C38" i="20" s="1"/>
  <c r="D42" i="3"/>
  <c r="D38" i="20" s="1"/>
  <c r="R42" i="3"/>
  <c r="B38" i="20"/>
  <c r="AS69" i="5"/>
  <c r="C47" i="15"/>
  <c r="D47" i="15"/>
  <c r="AW47" i="15"/>
  <c r="R47" i="15"/>
  <c r="AX47" i="15"/>
  <c r="B43" i="16"/>
  <c r="AX68" i="5"/>
  <c r="BQ52" i="3"/>
  <c r="BR106" i="15"/>
  <c r="BR52" i="15"/>
  <c r="D52" i="15"/>
  <c r="C52" i="15"/>
  <c r="AX52" i="15"/>
  <c r="AW52" i="15"/>
  <c r="R52" i="15"/>
  <c r="B48" i="16"/>
  <c r="D51" i="3"/>
  <c r="D47" i="20" s="1"/>
  <c r="C51" i="3"/>
  <c r="C47" i="20" s="1"/>
  <c r="R51" i="3"/>
  <c r="B47" i="20"/>
  <c r="C46" i="3"/>
  <c r="C42" i="20" s="1"/>
  <c r="D46" i="3"/>
  <c r="D42" i="20" s="1"/>
  <c r="R46" i="3"/>
  <c r="B42" i="20"/>
  <c r="BF68" i="5"/>
  <c r="BF69" i="5"/>
  <c r="F31" i="4"/>
  <c r="M31" i="4" s="1"/>
  <c r="AG69" i="5"/>
  <c r="BR89" i="15"/>
  <c r="BR35" i="15"/>
  <c r="BQ35" i="3"/>
  <c r="AG68" i="5"/>
  <c r="D89" i="15"/>
  <c r="C89" i="15"/>
  <c r="AX89" i="15"/>
  <c r="AW89" i="15"/>
  <c r="R89" i="15"/>
  <c r="B132" i="16"/>
  <c r="B86" i="16"/>
  <c r="AP47" i="5"/>
  <c r="AP45" i="5"/>
  <c r="AP46" i="5"/>
  <c r="C44" i="3"/>
  <c r="C40" i="20" s="1"/>
  <c r="D44" i="3"/>
  <c r="D40" i="20" s="1"/>
  <c r="R44" i="3"/>
  <c r="B40" i="20"/>
  <c r="AZ68" i="5"/>
  <c r="D54" i="15"/>
  <c r="C54" i="15"/>
  <c r="R54" i="15"/>
  <c r="AW54" i="15"/>
  <c r="AX54" i="15"/>
  <c r="B50" i="16"/>
  <c r="AH69" i="5"/>
  <c r="C90" i="15"/>
  <c r="D90" i="15"/>
  <c r="R90" i="15"/>
  <c r="AX90" i="15"/>
  <c r="AW90" i="15"/>
  <c r="B87" i="16"/>
  <c r="D43" i="3"/>
  <c r="D39" i="20" s="1"/>
  <c r="C43" i="3"/>
  <c r="C39" i="20" s="1"/>
  <c r="R43" i="3"/>
  <c r="B39" i="20"/>
  <c r="BQ95" i="15"/>
  <c r="BP41" i="3"/>
  <c r="BQ41" i="15"/>
  <c r="AM69" i="5"/>
  <c r="D95" i="15"/>
  <c r="C95" i="15"/>
  <c r="AW95" i="15"/>
  <c r="R95" i="15"/>
  <c r="AX95" i="15"/>
  <c r="B92" i="16"/>
  <c r="BB68" i="5"/>
  <c r="BB47" i="5"/>
  <c r="C56" i="3"/>
  <c r="C52" i="20" s="1"/>
  <c r="D56" i="3"/>
  <c r="D52" i="20" s="1"/>
  <c r="R56" i="3"/>
  <c r="B52" i="20"/>
  <c r="D46" i="12"/>
  <c r="C46" i="12"/>
  <c r="Q46" i="12"/>
  <c r="R46" i="12"/>
  <c r="AJ46" i="12"/>
  <c r="AD46" i="12"/>
  <c r="AI46" i="12"/>
  <c r="AF46" i="12"/>
  <c r="AE46" i="12"/>
  <c r="AG46" i="12"/>
  <c r="AK46" i="12"/>
  <c r="AH46" i="12"/>
  <c r="G65" i="4"/>
  <c r="F65" i="4" s="1"/>
  <c r="M65" i="4" s="1"/>
  <c r="BC46" i="5"/>
  <c r="BC45" i="5"/>
  <c r="R111" i="15"/>
  <c r="AX111" i="15"/>
  <c r="AW111" i="15"/>
  <c r="D111" i="15"/>
  <c r="C111" i="15"/>
  <c r="B108" i="16"/>
  <c r="AT68" i="5"/>
  <c r="BQ48" i="3"/>
  <c r="BR102" i="15"/>
  <c r="BR48" i="15"/>
  <c r="D48" i="15"/>
  <c r="C48" i="15"/>
  <c r="AX48" i="15"/>
  <c r="AW48" i="15"/>
  <c r="R48" i="15"/>
  <c r="B44" i="16"/>
  <c r="AU47" i="5"/>
  <c r="BQ49" i="15"/>
  <c r="BQ103" i="15"/>
  <c r="BP49" i="3"/>
  <c r="C49" i="15"/>
  <c r="D49" i="15"/>
  <c r="AX49" i="15"/>
  <c r="AW49" i="15"/>
  <c r="R49" i="15"/>
  <c r="B45" i="16"/>
  <c r="AF46" i="5"/>
  <c r="K33" i="4" s="1"/>
  <c r="L33" i="4" s="1"/>
  <c r="AF45" i="5"/>
  <c r="BQ88" i="15"/>
  <c r="BQ34" i="15"/>
  <c r="BP34" i="3"/>
  <c r="C88" i="15"/>
  <c r="D88" i="15"/>
  <c r="AX88" i="15"/>
  <c r="AW88" i="15"/>
  <c r="R88" i="15"/>
  <c r="B131" i="16"/>
  <c r="B85" i="16"/>
  <c r="G128" i="4"/>
  <c r="F128" i="4" s="1"/>
  <c r="M128" i="4" s="1"/>
  <c r="AY47" i="5"/>
  <c r="D53" i="3"/>
  <c r="D49" i="20" s="1"/>
  <c r="C53" i="3"/>
  <c r="C49" i="20" s="1"/>
  <c r="R53" i="3"/>
  <c r="B49" i="20"/>
  <c r="BE47" i="5"/>
  <c r="D59" i="3"/>
  <c r="D55" i="20" s="1"/>
  <c r="C59" i="3"/>
  <c r="C55" i="20" s="1"/>
  <c r="R59" i="3"/>
  <c r="B55" i="20"/>
  <c r="AI46" i="5"/>
  <c r="AI45" i="5"/>
  <c r="C33" i="12"/>
  <c r="Q33" i="12"/>
  <c r="R33" i="12"/>
  <c r="D33" i="12"/>
  <c r="AJ33" i="12"/>
  <c r="AI33" i="12"/>
  <c r="AE33" i="12"/>
  <c r="AD33" i="12"/>
  <c r="AK33" i="12"/>
  <c r="AH33" i="12"/>
  <c r="AF33" i="12"/>
  <c r="AG33" i="12"/>
  <c r="BA69" i="5"/>
  <c r="BA45" i="5"/>
  <c r="BA46" i="5"/>
  <c r="C55" i="15"/>
  <c r="D55" i="15"/>
  <c r="AW55" i="15"/>
  <c r="R55" i="15"/>
  <c r="AX55" i="15"/>
  <c r="B51" i="16"/>
  <c r="I63" i="4"/>
  <c r="I130" i="4"/>
  <c r="G133" i="4"/>
  <c r="J131" i="4"/>
  <c r="G129" i="4"/>
  <c r="F129" i="4" s="1"/>
  <c r="M129" i="4" s="1"/>
  <c r="I131" i="4"/>
  <c r="G35" i="4"/>
  <c r="G125" i="4"/>
  <c r="G47" i="4"/>
  <c r="I44" i="4"/>
  <c r="J44" i="4"/>
  <c r="G114" i="4"/>
  <c r="BH52" i="5"/>
  <c r="BH60" i="5"/>
  <c r="BH65" i="5"/>
  <c r="I28" i="4"/>
  <c r="BH40" i="5"/>
  <c r="H28" i="4"/>
  <c r="BH38" i="5"/>
  <c r="G101" i="4"/>
  <c r="AD47" i="5"/>
  <c r="BH37" i="5"/>
  <c r="D32" i="3"/>
  <c r="D28" i="20" s="1"/>
  <c r="C32" i="3"/>
  <c r="C28" i="20" s="1"/>
  <c r="R32" i="3"/>
  <c r="B28" i="20"/>
  <c r="M50" i="2"/>
  <c r="N49" i="2"/>
  <c r="K50" i="2"/>
  <c r="L51" i="2"/>
  <c r="L45" i="2"/>
  <c r="L41" i="2"/>
  <c r="L37" i="2"/>
  <c r="L33" i="2"/>
  <c r="L29" i="2"/>
  <c r="M48" i="2"/>
  <c r="O45" i="2"/>
  <c r="K43" i="2"/>
  <c r="M40" i="2"/>
  <c r="O37" i="2"/>
  <c r="K35" i="2"/>
  <c r="M32" i="2"/>
  <c r="O29" i="2"/>
  <c r="N47" i="2"/>
  <c r="N43" i="2"/>
  <c r="N39" i="2"/>
  <c r="N35" i="2"/>
  <c r="N31" i="2"/>
  <c r="K44" i="2"/>
  <c r="O34" i="2"/>
  <c r="O48" i="2"/>
  <c r="M37" i="2"/>
  <c r="K48" i="2"/>
  <c r="O38" i="2"/>
  <c r="L28" i="2"/>
  <c r="M41" i="2"/>
  <c r="K30" i="2"/>
  <c r="O49" i="2"/>
  <c r="N50" i="2"/>
  <c r="M49" i="2"/>
  <c r="N48" i="2"/>
  <c r="N44" i="2"/>
  <c r="N40" i="2"/>
  <c r="N36" i="2"/>
  <c r="N32" i="2"/>
  <c r="O47" i="2"/>
  <c r="K45" i="2"/>
  <c r="M42" i="2"/>
  <c r="O39" i="2"/>
  <c r="K37" i="2"/>
  <c r="M34" i="2"/>
  <c r="O31" i="2"/>
  <c r="K29" i="2"/>
  <c r="N28" i="2"/>
  <c r="L46" i="2"/>
  <c r="L42" i="2"/>
  <c r="L38" i="2"/>
  <c r="L34" i="2"/>
  <c r="L30" i="2"/>
  <c r="O42" i="2"/>
  <c r="M31" i="2"/>
  <c r="M45" i="2"/>
  <c r="K34" i="2"/>
  <c r="O46" i="2"/>
  <c r="M35" i="2"/>
  <c r="M51" i="2"/>
  <c r="K38" i="2"/>
  <c r="O28" i="2"/>
  <c r="K49" i="2"/>
  <c r="L49" i="2"/>
  <c r="L47" i="2"/>
  <c r="L43" i="2"/>
  <c r="L39" i="2"/>
  <c r="L35" i="2"/>
  <c r="L31" i="2"/>
  <c r="O51" i="2"/>
  <c r="K47" i="2"/>
  <c r="M44" i="2"/>
  <c r="O41" i="2"/>
  <c r="K39" i="2"/>
  <c r="M36" i="2"/>
  <c r="O33" i="2"/>
  <c r="K31" i="2"/>
  <c r="N51" i="2"/>
  <c r="N45" i="2"/>
  <c r="N41" i="2"/>
  <c r="N37" i="2"/>
  <c r="N33" i="2"/>
  <c r="N29" i="2"/>
  <c r="M39" i="2"/>
  <c r="K42" i="2"/>
  <c r="O32" i="2"/>
  <c r="M43" i="2"/>
  <c r="K32" i="2"/>
  <c r="K46" i="2"/>
  <c r="O36" i="2"/>
  <c r="L50" i="2"/>
  <c r="O50" i="2"/>
  <c r="N46" i="2"/>
  <c r="N42" i="2"/>
  <c r="N38" i="2"/>
  <c r="N34" i="2"/>
  <c r="N30" i="2"/>
  <c r="M28" i="2"/>
  <c r="K51" i="2"/>
  <c r="M46" i="2"/>
  <c r="O43" i="2"/>
  <c r="K41" i="2"/>
  <c r="M38" i="2"/>
  <c r="O35" i="2"/>
  <c r="K33" i="2"/>
  <c r="M30" i="2"/>
  <c r="L48" i="2"/>
  <c r="L44" i="2"/>
  <c r="L40" i="2"/>
  <c r="L36" i="2"/>
  <c r="L32" i="2"/>
  <c r="M47" i="2"/>
  <c r="K36" i="2"/>
  <c r="K28" i="2"/>
  <c r="O40" i="2"/>
  <c r="M29" i="2"/>
  <c r="K40" i="2"/>
  <c r="O30" i="2"/>
  <c r="O44" i="2"/>
  <c r="M33" i="2"/>
  <c r="AJ46" i="5"/>
  <c r="AJ45" i="5"/>
  <c r="D38" i="3"/>
  <c r="D34" i="20" s="1"/>
  <c r="C38" i="3"/>
  <c r="C34" i="20" s="1"/>
  <c r="R38" i="3"/>
  <c r="B34" i="20"/>
  <c r="Q35" i="12"/>
  <c r="R35" i="12"/>
  <c r="D35" i="12"/>
  <c r="C35" i="12"/>
  <c r="AD35" i="12"/>
  <c r="AH35" i="12"/>
  <c r="AI35" i="12"/>
  <c r="AF35" i="12"/>
  <c r="AJ35" i="12"/>
  <c r="AK35" i="12"/>
  <c r="AE35" i="12"/>
  <c r="AG35" i="12"/>
  <c r="D36" i="12"/>
  <c r="Q36" i="12"/>
  <c r="R36" i="12"/>
  <c r="C36" i="12"/>
  <c r="AI36" i="12"/>
  <c r="AK36" i="12"/>
  <c r="AG36" i="12"/>
  <c r="AF36" i="12"/>
  <c r="AJ36" i="12"/>
  <c r="AE36" i="12"/>
  <c r="AD36" i="12"/>
  <c r="AH36" i="12"/>
  <c r="D54" i="12"/>
  <c r="C54" i="12"/>
  <c r="Q54" i="12"/>
  <c r="R54" i="12"/>
  <c r="AJ54" i="12"/>
  <c r="AE54" i="12"/>
  <c r="AD54" i="12"/>
  <c r="AG54" i="12"/>
  <c r="AI54" i="12"/>
  <c r="AH54" i="12"/>
  <c r="AK54" i="12"/>
  <c r="AF54" i="12"/>
  <c r="BP45" i="3"/>
  <c r="BQ45" i="15"/>
  <c r="BQ99" i="15"/>
  <c r="AQ69" i="5"/>
  <c r="D99" i="15"/>
  <c r="C99" i="15"/>
  <c r="AW99" i="15"/>
  <c r="R99" i="15"/>
  <c r="AX99" i="15"/>
  <c r="B96" i="16"/>
  <c r="AN46" i="5"/>
  <c r="AN45" i="5"/>
  <c r="D42" i="15"/>
  <c r="C42" i="15"/>
  <c r="R42" i="15"/>
  <c r="AX42" i="15"/>
  <c r="AW42" i="15"/>
  <c r="B38" i="16"/>
  <c r="AS25" i="5"/>
  <c r="BR101" i="15"/>
  <c r="BQ47" i="3"/>
  <c r="BR47" i="15"/>
  <c r="Q43" i="12"/>
  <c r="R43" i="12"/>
  <c r="D43" i="12"/>
  <c r="C43" i="12"/>
  <c r="AI43" i="12"/>
  <c r="AD43" i="12"/>
  <c r="AJ43" i="12"/>
  <c r="AG43" i="12"/>
  <c r="AK43" i="12"/>
  <c r="AF43" i="12"/>
  <c r="AE43" i="12"/>
  <c r="AH43" i="12"/>
  <c r="C106" i="15"/>
  <c r="D106" i="15"/>
  <c r="R106" i="15"/>
  <c r="AX106" i="15"/>
  <c r="AW106" i="15"/>
  <c r="B103" i="16"/>
  <c r="AW69" i="5"/>
  <c r="AW46" i="5"/>
  <c r="AW45" i="5"/>
  <c r="C51" i="15"/>
  <c r="D51" i="15"/>
  <c r="AW51" i="15"/>
  <c r="R51" i="15"/>
  <c r="AX51" i="15"/>
  <c r="B47" i="16"/>
  <c r="AR68" i="5"/>
  <c r="AR69" i="5"/>
  <c r="D46" i="15"/>
  <c r="C46" i="15"/>
  <c r="R46" i="15"/>
  <c r="AX46" i="15"/>
  <c r="AW46" i="15"/>
  <c r="B42" i="16"/>
  <c r="C60" i="3"/>
  <c r="D60" i="3"/>
  <c r="R60" i="3"/>
  <c r="BP35" i="3"/>
  <c r="BQ35" i="15"/>
  <c r="BQ89" i="15"/>
  <c r="Q31" i="12"/>
  <c r="R31" i="12"/>
  <c r="D31" i="12"/>
  <c r="C31" i="12"/>
  <c r="AH31" i="12"/>
  <c r="AI31" i="12"/>
  <c r="AE31" i="12"/>
  <c r="AF31" i="12"/>
  <c r="AG31" i="12"/>
  <c r="AJ31" i="12"/>
  <c r="AK31" i="12"/>
  <c r="AD31" i="12"/>
  <c r="C98" i="15"/>
  <c r="D98" i="15"/>
  <c r="R98" i="15"/>
  <c r="AX98" i="15"/>
  <c r="AW98" i="15"/>
  <c r="B95" i="16"/>
  <c r="AZ69" i="5"/>
  <c r="C108" i="15"/>
  <c r="D108" i="15"/>
  <c r="AX108" i="15"/>
  <c r="AW108" i="15"/>
  <c r="R108" i="15"/>
  <c r="B105" i="16"/>
  <c r="AH68" i="5"/>
  <c r="D36" i="3"/>
  <c r="D32" i="20" s="1"/>
  <c r="C36" i="3"/>
  <c r="C32" i="20" s="1"/>
  <c r="R36" i="3"/>
  <c r="B32" i="20"/>
  <c r="AO46" i="5"/>
  <c r="AO45" i="5"/>
  <c r="BP43" i="3"/>
  <c r="BQ43" i="15"/>
  <c r="BQ97" i="15"/>
  <c r="C43" i="15"/>
  <c r="D43" i="15"/>
  <c r="AW43" i="15"/>
  <c r="R43" i="15"/>
  <c r="AX43" i="15"/>
  <c r="B39" i="16"/>
  <c r="AM47" i="5"/>
  <c r="C41" i="3"/>
  <c r="C37" i="20" s="1"/>
  <c r="D41" i="3"/>
  <c r="D37" i="20" s="1"/>
  <c r="R41" i="3"/>
  <c r="B37" i="20"/>
  <c r="BB46" i="5"/>
  <c r="BB45" i="5"/>
  <c r="R56" i="15"/>
  <c r="AX56" i="15"/>
  <c r="D56" i="15"/>
  <c r="C56" i="15"/>
  <c r="AW56" i="15"/>
  <c r="B52" i="16"/>
  <c r="AV69" i="5"/>
  <c r="AV70" i="5" s="1"/>
  <c r="AV72" i="5" s="1"/>
  <c r="BQ50" i="3"/>
  <c r="BR104" i="15"/>
  <c r="BR50" i="15"/>
  <c r="C50" i="3"/>
  <c r="C46" i="20" s="1"/>
  <c r="D50" i="3"/>
  <c r="D46" i="20" s="1"/>
  <c r="R50" i="3"/>
  <c r="B46" i="20"/>
  <c r="C57" i="3"/>
  <c r="C53" i="20" s="1"/>
  <c r="D57" i="3"/>
  <c r="D53" i="20" s="1"/>
  <c r="R57" i="3"/>
  <c r="B53" i="20"/>
  <c r="AT45" i="5"/>
  <c r="AT46" i="5"/>
  <c r="AT47" i="5"/>
  <c r="K125" i="4" s="1"/>
  <c r="L125" i="4" s="1"/>
  <c r="D44" i="12"/>
  <c r="Q44" i="12"/>
  <c r="R44" i="12"/>
  <c r="C44" i="12"/>
  <c r="AH44" i="12"/>
  <c r="AE44" i="12"/>
  <c r="AD44" i="12"/>
  <c r="AG44" i="12"/>
  <c r="AK44" i="12"/>
  <c r="AI44" i="12"/>
  <c r="AJ44" i="12"/>
  <c r="AF44" i="12"/>
  <c r="AU69" i="5"/>
  <c r="BR103" i="15"/>
  <c r="BQ49" i="3"/>
  <c r="BR49" i="15"/>
  <c r="C49" i="3"/>
  <c r="C45" i="20" s="1"/>
  <c r="D49" i="3"/>
  <c r="D45" i="20" s="1"/>
  <c r="R49" i="3"/>
  <c r="B45" i="20"/>
  <c r="BR88" i="15"/>
  <c r="BQ34" i="3"/>
  <c r="BR34" i="15"/>
  <c r="D34" i="3"/>
  <c r="D30" i="20" s="1"/>
  <c r="C34" i="3"/>
  <c r="C30" i="20" s="1"/>
  <c r="R34" i="3"/>
  <c r="B30" i="20"/>
  <c r="G63" i="4"/>
  <c r="AY46" i="5"/>
  <c r="AY45" i="5"/>
  <c r="C49" i="12"/>
  <c r="Q49" i="12"/>
  <c r="R49" i="12"/>
  <c r="D49" i="12"/>
  <c r="AJ49" i="12"/>
  <c r="AE49" i="12"/>
  <c r="AH49" i="12"/>
  <c r="AD49" i="12"/>
  <c r="AI49" i="12"/>
  <c r="AK49" i="12"/>
  <c r="AF49" i="12"/>
  <c r="AG49" i="12"/>
  <c r="BE68" i="5"/>
  <c r="BE25" i="5"/>
  <c r="C59" i="15"/>
  <c r="AX59" i="15"/>
  <c r="R59" i="15"/>
  <c r="AW59" i="15"/>
  <c r="D59" i="15"/>
  <c r="C37" i="3"/>
  <c r="C33" i="20" s="1"/>
  <c r="D37" i="3"/>
  <c r="D33" i="20" s="1"/>
  <c r="R37" i="3"/>
  <c r="B33" i="20"/>
  <c r="BA68" i="5"/>
  <c r="D55" i="3"/>
  <c r="D51" i="20" s="1"/>
  <c r="C55" i="3"/>
  <c r="C51" i="20" s="1"/>
  <c r="R55" i="3"/>
  <c r="B51" i="20"/>
  <c r="G132" i="4"/>
  <c r="F132" i="4" s="1"/>
  <c r="M132" i="4" s="1"/>
  <c r="H130" i="4"/>
  <c r="H64" i="4"/>
  <c r="G103" i="4"/>
  <c r="F103" i="4" s="1"/>
  <c r="M103" i="4" s="1"/>
  <c r="G106" i="4"/>
  <c r="G57" i="4"/>
  <c r="F57" i="4" s="1"/>
  <c r="M57" i="4" s="1"/>
  <c r="G46" i="4"/>
  <c r="G44" i="4"/>
  <c r="J101" i="4"/>
  <c r="BH43" i="5"/>
  <c r="H101" i="4"/>
  <c r="BH39" i="5"/>
  <c r="J28" i="4"/>
  <c r="BH42" i="5"/>
  <c r="BR86" i="15"/>
  <c r="BQ32" i="3"/>
  <c r="BR32" i="15"/>
  <c r="C30" i="5"/>
  <c r="BH54" i="5"/>
  <c r="BH61" i="5"/>
  <c r="C86" i="15"/>
  <c r="D86" i="15"/>
  <c r="R86" i="15"/>
  <c r="AX86" i="15"/>
  <c r="AW86" i="15"/>
  <c r="B83" i="16"/>
  <c r="BQ38" i="3"/>
  <c r="BR38" i="15"/>
  <c r="BR92" i="15"/>
  <c r="C92" i="15"/>
  <c r="D92" i="15"/>
  <c r="AX92" i="15"/>
  <c r="AW92" i="15"/>
  <c r="R92" i="15"/>
  <c r="B89" i="16"/>
  <c r="BR93" i="15"/>
  <c r="BR39" i="15"/>
  <c r="BQ39" i="3"/>
  <c r="AK47" i="5"/>
  <c r="C39" i="15"/>
  <c r="D39" i="15"/>
  <c r="AW39" i="15"/>
  <c r="R39" i="15"/>
  <c r="AX39" i="15"/>
  <c r="B35" i="16"/>
  <c r="AL46" i="5"/>
  <c r="K44" i="4" s="1"/>
  <c r="L44" i="4" s="1"/>
  <c r="AL45" i="5"/>
  <c r="BP40" i="3"/>
  <c r="BQ94" i="15"/>
  <c r="BQ40" i="15"/>
  <c r="AL69" i="5"/>
  <c r="D40" i="3"/>
  <c r="D36" i="20" s="1"/>
  <c r="C40" i="3"/>
  <c r="C36" i="20" s="1"/>
  <c r="R40" i="3"/>
  <c r="B36" i="20"/>
  <c r="G68" i="4"/>
  <c r="BD45" i="5"/>
  <c r="BD46" i="5"/>
  <c r="I66" i="4"/>
  <c r="J66" i="4"/>
  <c r="BD69" i="5"/>
  <c r="C58" i="3"/>
  <c r="C54" i="20" s="1"/>
  <c r="D58" i="3"/>
  <c r="D54" i="20" s="1"/>
  <c r="R58" i="3"/>
  <c r="B54" i="20"/>
  <c r="AQ68" i="5"/>
  <c r="C45" i="15"/>
  <c r="D45" i="15"/>
  <c r="AX45" i="15"/>
  <c r="AW45" i="15"/>
  <c r="R45" i="15"/>
  <c r="B41" i="16"/>
  <c r="BR42" i="15"/>
  <c r="BQ42" i="3"/>
  <c r="BR96" i="15"/>
  <c r="AN69" i="5"/>
  <c r="D38" i="12"/>
  <c r="C38" i="12"/>
  <c r="Q38" i="12"/>
  <c r="R38" i="12"/>
  <c r="AE38" i="12"/>
  <c r="AD38" i="12"/>
  <c r="AJ38" i="12"/>
  <c r="AG38" i="12"/>
  <c r="AI38" i="12"/>
  <c r="AF38" i="12"/>
  <c r="AK38" i="12"/>
  <c r="AH38" i="12"/>
  <c r="BP47" i="3"/>
  <c r="BQ101" i="15"/>
  <c r="BQ47" i="15"/>
  <c r="AS47" i="5"/>
  <c r="C101" i="15"/>
  <c r="D101" i="15"/>
  <c r="AX101" i="15"/>
  <c r="AW101" i="15"/>
  <c r="R101" i="15"/>
  <c r="B98" i="16"/>
  <c r="AX47" i="5"/>
  <c r="D48" i="12"/>
  <c r="Q48" i="12"/>
  <c r="R48" i="12"/>
  <c r="C48" i="12"/>
  <c r="AI48" i="12"/>
  <c r="AK48" i="12"/>
  <c r="AG48" i="12"/>
  <c r="AE48" i="12"/>
  <c r="AD48" i="12"/>
  <c r="AH48" i="12"/>
  <c r="AJ48" i="12"/>
  <c r="AF48" i="12"/>
  <c r="BQ51" i="3"/>
  <c r="BR51" i="15"/>
  <c r="BR105" i="15"/>
  <c r="C105" i="15"/>
  <c r="D105" i="15"/>
  <c r="AX105" i="15"/>
  <c r="AW105" i="15"/>
  <c r="R105" i="15"/>
  <c r="B102" i="16"/>
  <c r="BR46" i="15"/>
  <c r="BQ46" i="3"/>
  <c r="BR100" i="15"/>
  <c r="AR45" i="5"/>
  <c r="AR46" i="5"/>
  <c r="C100" i="15"/>
  <c r="D100" i="15"/>
  <c r="AX100" i="15"/>
  <c r="AW100" i="15"/>
  <c r="R100" i="15"/>
  <c r="B97" i="16"/>
  <c r="BF47" i="5"/>
  <c r="AG45" i="5"/>
  <c r="AG46" i="5"/>
  <c r="C35" i="3"/>
  <c r="C31" i="20" s="1"/>
  <c r="D35" i="3"/>
  <c r="D31" i="20" s="1"/>
  <c r="R35" i="3"/>
  <c r="B31" i="20"/>
  <c r="AP69" i="5"/>
  <c r="BQ98" i="15"/>
  <c r="BP44" i="3"/>
  <c r="BQ44" i="15"/>
  <c r="D40" i="12"/>
  <c r="Q40" i="12"/>
  <c r="R40" i="12"/>
  <c r="C40" i="12"/>
  <c r="AH40" i="12"/>
  <c r="AE40" i="12"/>
  <c r="AK40" i="12"/>
  <c r="AF40" i="12"/>
  <c r="AD40" i="12"/>
  <c r="AG40" i="12"/>
  <c r="AI40" i="12"/>
  <c r="AJ40" i="12"/>
  <c r="G131" i="4"/>
  <c r="AZ47" i="5"/>
  <c r="G64" i="4"/>
  <c r="AZ46" i="5"/>
  <c r="AZ45" i="5"/>
  <c r="D50" i="12"/>
  <c r="C50" i="12"/>
  <c r="Q50" i="12"/>
  <c r="R50" i="12"/>
  <c r="AF50" i="12"/>
  <c r="AG50" i="12"/>
  <c r="AH50" i="12"/>
  <c r="AI50" i="12"/>
  <c r="AJ50" i="12"/>
  <c r="AE50" i="12"/>
  <c r="AK50" i="12"/>
  <c r="AD50" i="12"/>
  <c r="BR36" i="15"/>
  <c r="BR90" i="15"/>
  <c r="BQ36" i="3"/>
  <c r="D36" i="15"/>
  <c r="C36" i="15"/>
  <c r="AX36" i="15"/>
  <c r="AW36" i="15"/>
  <c r="R36" i="15"/>
  <c r="B32" i="16"/>
  <c r="AO47" i="5"/>
  <c r="K114" i="4" s="1"/>
  <c r="L114" i="4" s="1"/>
  <c r="D97" i="15"/>
  <c r="C97" i="15"/>
  <c r="AX97" i="15"/>
  <c r="AW97" i="15"/>
  <c r="R97" i="15"/>
  <c r="B94" i="16"/>
  <c r="AM68" i="5"/>
  <c r="C41" i="15"/>
  <c r="D41" i="15"/>
  <c r="AX41" i="15"/>
  <c r="AW41" i="15"/>
  <c r="R41" i="15"/>
  <c r="B37" i="16"/>
  <c r="C110" i="15"/>
  <c r="AW110" i="15"/>
  <c r="D110" i="15"/>
  <c r="R110" i="15"/>
  <c r="AX110" i="15"/>
  <c r="B107" i="16"/>
  <c r="AV46" i="5"/>
  <c r="AV45" i="5"/>
  <c r="D50" i="15"/>
  <c r="C50" i="15"/>
  <c r="R50" i="15"/>
  <c r="AX50" i="15"/>
  <c r="AW50" i="15"/>
  <c r="B46" i="16"/>
  <c r="B137" i="16"/>
  <c r="BC68" i="5"/>
  <c r="BC69" i="5"/>
  <c r="AW57" i="15"/>
  <c r="R57" i="15"/>
  <c r="D57" i="15"/>
  <c r="C57" i="15"/>
  <c r="AX57" i="15"/>
  <c r="B53" i="16"/>
  <c r="AT69" i="5"/>
  <c r="C102" i="15"/>
  <c r="D102" i="15"/>
  <c r="R102" i="15"/>
  <c r="AX102" i="15"/>
  <c r="AW102" i="15"/>
  <c r="B99" i="16"/>
  <c r="AU45" i="5"/>
  <c r="AU46" i="5"/>
  <c r="D45" i="12"/>
  <c r="Q45" i="12"/>
  <c r="R45" i="12"/>
  <c r="C45" i="12"/>
  <c r="AI45" i="12"/>
  <c r="AH45" i="12"/>
  <c r="AJ45" i="12"/>
  <c r="AK45" i="12"/>
  <c r="AF45" i="12"/>
  <c r="AE45" i="12"/>
  <c r="AD45" i="12"/>
  <c r="AG45" i="12"/>
  <c r="D34" i="15"/>
  <c r="C34" i="15"/>
  <c r="R34" i="15"/>
  <c r="AX34" i="15"/>
  <c r="AW34" i="15"/>
  <c r="B135" i="16"/>
  <c r="B30" i="16"/>
  <c r="BQ59" i="15"/>
  <c r="BQ56" i="15"/>
  <c r="BQ113" i="15"/>
  <c r="BQ111" i="15"/>
  <c r="BQ58" i="15"/>
  <c r="BQ57" i="15"/>
  <c r="BQ110" i="15"/>
  <c r="BQ112" i="15"/>
  <c r="BP59" i="3"/>
  <c r="BP60" i="3"/>
  <c r="BP55" i="3"/>
  <c r="BP56" i="3"/>
  <c r="BP58" i="3"/>
  <c r="BQ53" i="15"/>
  <c r="BQ107" i="15"/>
  <c r="BQ54" i="15"/>
  <c r="BQ108" i="15"/>
  <c r="BQ109" i="15"/>
  <c r="BP57" i="3"/>
  <c r="BP53" i="3"/>
  <c r="BQ55" i="15"/>
  <c r="BP54" i="3"/>
  <c r="BR113" i="15"/>
  <c r="BR58" i="15"/>
  <c r="BR57" i="15"/>
  <c r="BR112" i="15"/>
  <c r="BR110" i="15"/>
  <c r="BR56" i="15"/>
  <c r="BQ60" i="3"/>
  <c r="BQ55" i="3"/>
  <c r="BR111" i="15"/>
  <c r="BQ56" i="3"/>
  <c r="BQ58" i="3"/>
  <c r="BR59" i="15"/>
  <c r="BQ59" i="3"/>
  <c r="BQ57" i="3"/>
  <c r="BR108" i="15"/>
  <c r="BR55" i="15"/>
  <c r="BR107" i="15"/>
  <c r="BQ53" i="3"/>
  <c r="BR53" i="15"/>
  <c r="BQ54" i="3"/>
  <c r="BR54" i="15"/>
  <c r="BR109" i="15"/>
  <c r="C53" i="15"/>
  <c r="D53" i="15"/>
  <c r="AX53" i="15"/>
  <c r="AW53" i="15"/>
  <c r="R53" i="15"/>
  <c r="B49" i="16"/>
  <c r="BE46" i="5"/>
  <c r="BE45" i="5"/>
  <c r="D113" i="15"/>
  <c r="R113" i="15"/>
  <c r="AX113" i="15"/>
  <c r="C113" i="15"/>
  <c r="AW113" i="15"/>
  <c r="BP37" i="3"/>
  <c r="BQ91" i="15"/>
  <c r="BQ37" i="15"/>
  <c r="AI68" i="5"/>
  <c r="D91" i="15"/>
  <c r="C91" i="15"/>
  <c r="AW91" i="15"/>
  <c r="R91" i="15"/>
  <c r="AX91" i="15"/>
  <c r="B88" i="16"/>
  <c r="Q51" i="12"/>
  <c r="R51" i="12"/>
  <c r="D51" i="12"/>
  <c r="C51" i="12"/>
  <c r="AH51" i="12"/>
  <c r="AG51" i="12"/>
  <c r="AE51" i="12"/>
  <c r="AK51" i="12"/>
  <c r="AJ51" i="12"/>
  <c r="AI51" i="12"/>
  <c r="AF51" i="12"/>
  <c r="AD51" i="12"/>
  <c r="G66" i="4"/>
  <c r="H131" i="4"/>
  <c r="G130" i="4"/>
  <c r="J63" i="4"/>
  <c r="H36" i="4"/>
  <c r="I36" i="4"/>
  <c r="G36" i="4"/>
  <c r="H44" i="4"/>
  <c r="G124" i="4"/>
  <c r="J36" i="4"/>
  <c r="G105" i="4"/>
  <c r="I101" i="4"/>
  <c r="BH41" i="5"/>
  <c r="BH51" i="5"/>
  <c r="BH63" i="5"/>
  <c r="BH64" i="5"/>
  <c r="BH57" i="5"/>
  <c r="BH66" i="5"/>
  <c r="BQ86" i="15"/>
  <c r="BP32" i="3"/>
  <c r="BQ32" i="15"/>
  <c r="C29" i="5"/>
  <c r="D32" i="15"/>
  <c r="C32" i="15"/>
  <c r="AX32" i="15"/>
  <c r="AW32" i="15"/>
  <c r="R32" i="15"/>
  <c r="B28" i="16"/>
  <c r="AJ24" i="5"/>
  <c r="BQ38" i="15"/>
  <c r="BQ92" i="15"/>
  <c r="BP38" i="3"/>
  <c r="AJ47" i="5"/>
  <c r="D38" i="15"/>
  <c r="C38" i="15"/>
  <c r="R38" i="15"/>
  <c r="AX38" i="15"/>
  <c r="AW38" i="15"/>
  <c r="B34" i="16"/>
  <c r="BQ39" i="15"/>
  <c r="BP39" i="3"/>
  <c r="BQ93" i="15"/>
  <c r="AK45" i="5"/>
  <c r="AK46" i="5"/>
  <c r="D93" i="15"/>
  <c r="C93" i="15"/>
  <c r="AX93" i="15"/>
  <c r="AW93" i="15"/>
  <c r="R93" i="15"/>
  <c r="B90" i="16"/>
  <c r="BR94" i="15"/>
  <c r="BR40" i="15"/>
  <c r="BQ40" i="3"/>
  <c r="C40" i="15"/>
  <c r="D40" i="15"/>
  <c r="AX40" i="15"/>
  <c r="AW40" i="15"/>
  <c r="R40" i="15"/>
  <c r="B36" i="16"/>
  <c r="G135" i="4"/>
  <c r="BD47" i="5"/>
  <c r="BD68" i="5"/>
  <c r="J133" i="4"/>
  <c r="AW58" i="15"/>
  <c r="C58" i="15"/>
  <c r="R58" i="15"/>
  <c r="D58" i="15"/>
  <c r="AX58" i="15"/>
  <c r="B54" i="16"/>
  <c r="BR99" i="15"/>
  <c r="BQ45" i="3"/>
  <c r="BR45" i="15"/>
  <c r="C41" i="12"/>
  <c r="Q41" i="12"/>
  <c r="R41" i="12"/>
  <c r="D41" i="12"/>
  <c r="AD41" i="12"/>
  <c r="AH41" i="12"/>
  <c r="AG41" i="12"/>
  <c r="AF41" i="12"/>
  <c r="AE41" i="12"/>
  <c r="AK41" i="12"/>
  <c r="AI41" i="12"/>
  <c r="AJ41" i="12"/>
  <c r="AN68" i="5"/>
  <c r="C96" i="15"/>
  <c r="D96" i="15"/>
  <c r="AX96" i="15"/>
  <c r="AW96" i="15"/>
  <c r="R96" i="15"/>
  <c r="B93" i="16"/>
  <c r="AS68" i="5"/>
  <c r="AS46" i="5"/>
  <c r="AS45" i="5"/>
  <c r="D47" i="3"/>
  <c r="D43" i="20" s="1"/>
  <c r="C47" i="3"/>
  <c r="C43" i="20" s="1"/>
  <c r="R47" i="3"/>
  <c r="B43" i="20"/>
  <c r="AX46" i="5"/>
  <c r="AX45" i="5"/>
  <c r="BQ52" i="15"/>
  <c r="BQ106" i="15"/>
  <c r="BP52" i="3"/>
  <c r="C52" i="3"/>
  <c r="C48" i="20" s="1"/>
  <c r="D52" i="3"/>
  <c r="D48" i="20" s="1"/>
  <c r="R52" i="3"/>
  <c r="B48" i="20"/>
  <c r="AW24" i="5"/>
  <c r="BQ105" i="15"/>
  <c r="BQ51" i="15"/>
  <c r="BP51" i="3"/>
  <c r="AW68" i="5"/>
  <c r="Q47" i="12"/>
  <c r="R47" i="12"/>
  <c r="D47" i="12"/>
  <c r="C47" i="12"/>
  <c r="AI47" i="12"/>
  <c r="AD47" i="12"/>
  <c r="AG47" i="12"/>
  <c r="AK47" i="12"/>
  <c r="AH47" i="12"/>
  <c r="AF47" i="12"/>
  <c r="AE47" i="12"/>
  <c r="AJ47" i="12"/>
  <c r="AR24" i="5"/>
  <c r="BQ100" i="15"/>
  <c r="BQ46" i="15"/>
  <c r="BP46" i="3"/>
  <c r="D42" i="12"/>
  <c r="C42" i="12"/>
  <c r="Q42" i="12"/>
  <c r="R42" i="12"/>
  <c r="AK42" i="12"/>
  <c r="AI42" i="12"/>
  <c r="AF42" i="12"/>
  <c r="AJ42" i="12"/>
  <c r="AG42" i="12"/>
  <c r="AE42" i="12"/>
  <c r="AH42" i="12"/>
  <c r="AD42" i="12"/>
  <c r="AB3" i="19" l="1"/>
  <c r="J112" i="19"/>
  <c r="K110" i="19"/>
  <c r="K112" i="19"/>
  <c r="J110" i="19"/>
  <c r="K111" i="19"/>
  <c r="J111" i="19"/>
  <c r="F111" i="4"/>
  <c r="M111" i="4" s="1"/>
  <c r="F134" i="4"/>
  <c r="M134" i="4" s="1"/>
  <c r="F109" i="4"/>
  <c r="M109" i="4" s="1"/>
  <c r="AY70" i="5"/>
  <c r="AY72" i="5" s="1"/>
  <c r="F35" i="4"/>
  <c r="M35" i="4" s="1"/>
  <c r="F102" i="4"/>
  <c r="M102" i="4" s="1"/>
  <c r="AX70" i="5"/>
  <c r="AX72" i="5" s="1"/>
  <c r="T3" i="19"/>
  <c r="T12" i="19"/>
  <c r="AO11" i="19"/>
  <c r="AL11" i="19"/>
  <c r="Y11" i="19"/>
  <c r="AM11" i="19"/>
  <c r="AN11" i="19"/>
  <c r="X11" i="19"/>
  <c r="AR11" i="19"/>
  <c r="AK11" i="19"/>
  <c r="Q11" i="19"/>
  <c r="AQ11" i="19"/>
  <c r="AP11" i="19"/>
  <c r="R11" i="19"/>
  <c r="AB11" i="19" s="1"/>
  <c r="AK37" i="19"/>
  <c r="AN37" i="19"/>
  <c r="X37" i="19"/>
  <c r="AO37" i="19"/>
  <c r="AP37" i="19"/>
  <c r="Q37" i="19"/>
  <c r="AM37" i="19"/>
  <c r="AL37" i="19"/>
  <c r="R37" i="19"/>
  <c r="AB37" i="19" s="1"/>
  <c r="AQ37" i="19"/>
  <c r="AR37" i="19"/>
  <c r="Y37" i="19"/>
  <c r="Y2" i="19"/>
  <c r="AR2" i="19"/>
  <c r="R2" i="19"/>
  <c r="AB2" i="19" s="1"/>
  <c r="AK2" i="19"/>
  <c r="AO2" i="19"/>
  <c r="Q2" i="19"/>
  <c r="AP2" i="19"/>
  <c r="AL2" i="19"/>
  <c r="AM2" i="19"/>
  <c r="AN2" i="19"/>
  <c r="AQ2" i="19"/>
  <c r="X2" i="19"/>
  <c r="AQ67" i="19"/>
  <c r="AO67" i="19"/>
  <c r="Q67" i="19"/>
  <c r="AR67" i="19"/>
  <c r="AN67" i="19"/>
  <c r="X67" i="19"/>
  <c r="AL67" i="19"/>
  <c r="AM67" i="19"/>
  <c r="Y67" i="19"/>
  <c r="AK67" i="19"/>
  <c r="AP67" i="19"/>
  <c r="R67" i="19"/>
  <c r="AB67" i="19" s="1"/>
  <c r="AM71" i="19"/>
  <c r="AO71" i="19"/>
  <c r="X71" i="19"/>
  <c r="AQ71" i="19"/>
  <c r="AP71" i="19"/>
  <c r="R71" i="19"/>
  <c r="AB71" i="19" s="1"/>
  <c r="AL71" i="19"/>
  <c r="Y71" i="19"/>
  <c r="AN71" i="19"/>
  <c r="AK71" i="19"/>
  <c r="Q71" i="19"/>
  <c r="AR71" i="19"/>
  <c r="T8" i="19"/>
  <c r="U45" i="20"/>
  <c r="V45" i="20"/>
  <c r="U48" i="20"/>
  <c r="V48" i="20"/>
  <c r="U30" i="20"/>
  <c r="V30" i="20"/>
  <c r="U46" i="20"/>
  <c r="V46" i="20"/>
  <c r="U47" i="20"/>
  <c r="V47" i="20"/>
  <c r="U13" i="20"/>
  <c r="V13" i="20"/>
  <c r="U28" i="20"/>
  <c r="V28" i="20"/>
  <c r="U52" i="20"/>
  <c r="V52" i="20"/>
  <c r="U31" i="20"/>
  <c r="V31" i="20"/>
  <c r="U36" i="20"/>
  <c r="V36" i="20"/>
  <c r="V51" i="20"/>
  <c r="U51" i="20"/>
  <c r="U53" i="20"/>
  <c r="V53" i="20"/>
  <c r="U32" i="20"/>
  <c r="V32" i="20"/>
  <c r="U34" i="20"/>
  <c r="V34" i="20"/>
  <c r="U39" i="20"/>
  <c r="V39" i="20"/>
  <c r="U40" i="20"/>
  <c r="V40" i="20"/>
  <c r="U38" i="20"/>
  <c r="V38" i="20"/>
  <c r="U35" i="20"/>
  <c r="V35" i="20"/>
  <c r="U44" i="20"/>
  <c r="V44" i="20"/>
  <c r="U15" i="20"/>
  <c r="V15" i="20"/>
  <c r="U54" i="20"/>
  <c r="V54" i="20"/>
  <c r="U49" i="20"/>
  <c r="V49" i="20"/>
  <c r="U43" i="20"/>
  <c r="V43" i="20"/>
  <c r="U33" i="20"/>
  <c r="V33" i="20"/>
  <c r="U37" i="20"/>
  <c r="V37" i="20"/>
  <c r="U55" i="20"/>
  <c r="V55" i="20"/>
  <c r="U42" i="20"/>
  <c r="V42" i="20"/>
  <c r="U41" i="20"/>
  <c r="V41" i="20"/>
  <c r="U50" i="20"/>
  <c r="V50" i="20"/>
  <c r="U14" i="20"/>
  <c r="V14" i="20"/>
  <c r="BP39" i="7"/>
  <c r="BV39" i="7"/>
  <c r="BX39" i="7"/>
  <c r="BP44" i="7"/>
  <c r="BV44" i="7"/>
  <c r="BX44" i="7"/>
  <c r="BP58" i="7"/>
  <c r="BV58" i="7"/>
  <c r="BX58" i="7"/>
  <c r="BP20" i="7"/>
  <c r="BV20" i="7"/>
  <c r="BX20" i="7"/>
  <c r="BP38" i="7"/>
  <c r="BV38" i="7"/>
  <c r="BX38" i="7"/>
  <c r="BP40" i="7"/>
  <c r="BV40" i="7"/>
  <c r="BX40" i="7"/>
  <c r="BP36" i="7"/>
  <c r="BV36" i="7"/>
  <c r="BX36" i="7"/>
  <c r="BP53" i="7"/>
  <c r="BV53" i="7"/>
  <c r="BX53" i="7"/>
  <c r="BP43" i="7"/>
  <c r="BV43" i="7"/>
  <c r="BX43" i="7"/>
  <c r="BP60" i="7"/>
  <c r="BV60" i="7"/>
  <c r="BX60" i="7"/>
  <c r="BP32" i="7"/>
  <c r="BV32" i="7"/>
  <c r="BX32" i="7"/>
  <c r="BP25" i="7"/>
  <c r="BV25" i="7"/>
  <c r="BX25" i="7"/>
  <c r="BP22" i="7"/>
  <c r="BV22" i="7"/>
  <c r="BX22" i="7"/>
  <c r="BP17" i="7"/>
  <c r="BV17" i="7"/>
  <c r="BX17" i="7"/>
  <c r="BP59" i="7"/>
  <c r="BV59" i="7"/>
  <c r="BX59" i="7"/>
  <c r="BP57" i="7"/>
  <c r="BV57" i="7"/>
  <c r="BX57" i="7"/>
  <c r="BP19" i="7"/>
  <c r="BV19" i="7"/>
  <c r="BX19" i="7"/>
  <c r="BP35" i="7"/>
  <c r="BV35" i="7"/>
  <c r="BX35" i="7"/>
  <c r="BP34" i="7"/>
  <c r="BV34" i="7"/>
  <c r="BX34" i="7"/>
  <c r="BP62" i="7"/>
  <c r="BV62" i="7"/>
  <c r="BX62" i="7"/>
  <c r="BP42" i="7"/>
  <c r="BV42" i="7"/>
  <c r="BX42" i="7"/>
  <c r="BP66" i="7"/>
  <c r="BV66" i="7"/>
  <c r="BX66" i="7"/>
  <c r="BP46" i="7"/>
  <c r="BV46" i="7"/>
  <c r="BX46" i="7"/>
  <c r="BP21" i="7"/>
  <c r="BV21" i="7"/>
  <c r="BX21" i="7"/>
  <c r="BP33" i="7"/>
  <c r="BV33" i="7"/>
  <c r="BX33" i="7"/>
  <c r="BP23" i="7"/>
  <c r="BV23" i="7"/>
  <c r="BX23" i="7"/>
  <c r="BP45" i="7"/>
  <c r="BV45" i="7"/>
  <c r="BX45" i="7"/>
  <c r="BP47" i="7"/>
  <c r="BV47" i="7"/>
  <c r="BX47" i="7"/>
  <c r="BP18" i="7"/>
  <c r="BV18" i="7"/>
  <c r="BX18" i="7"/>
  <c r="BP16" i="7"/>
  <c r="BV16" i="7"/>
  <c r="BX16" i="7"/>
  <c r="BP67" i="7"/>
  <c r="BX67" i="7"/>
  <c r="BV67" i="7"/>
  <c r="BP61" i="7"/>
  <c r="BV61" i="7"/>
  <c r="BX61" i="7"/>
  <c r="BP48" i="7"/>
  <c r="BV48" i="7"/>
  <c r="BX48" i="7"/>
  <c r="BP65" i="7"/>
  <c r="BV65" i="7"/>
  <c r="BX65" i="7"/>
  <c r="BP63" i="7"/>
  <c r="BV63" i="7"/>
  <c r="BX63" i="7"/>
  <c r="BP64" i="7"/>
  <c r="BV64" i="7"/>
  <c r="BX64" i="7"/>
  <c r="BP56" i="7"/>
  <c r="BV56" i="7"/>
  <c r="BX56" i="7"/>
  <c r="BP27" i="7"/>
  <c r="BV27" i="7"/>
  <c r="BX27" i="7"/>
  <c r="BP24" i="7"/>
  <c r="BV24" i="7"/>
  <c r="BX24" i="7"/>
  <c r="BP30" i="7"/>
  <c r="BV30" i="7"/>
  <c r="BX30" i="7"/>
  <c r="BP29" i="7"/>
  <c r="BV29" i="7"/>
  <c r="BX29" i="7"/>
  <c r="Q24" i="5"/>
  <c r="Q13" i="5" s="1"/>
  <c r="AR25" i="5"/>
  <c r="AR23" i="5" s="1"/>
  <c r="F84" i="4"/>
  <c r="M84" i="4" s="1"/>
  <c r="O24" i="5"/>
  <c r="O70" i="5"/>
  <c r="O72" i="5" s="1"/>
  <c r="K100" i="4"/>
  <c r="L100" i="4" s="1"/>
  <c r="K126" i="4"/>
  <c r="L126" i="4" s="1"/>
  <c r="AT24" i="5"/>
  <c r="F120" i="4"/>
  <c r="M120" i="4" s="1"/>
  <c r="K38" i="4"/>
  <c r="L38" i="4" s="1"/>
  <c r="AI70" i="5"/>
  <c r="AI72" i="5" s="1"/>
  <c r="AV25" i="5"/>
  <c r="AV23" i="5" s="1"/>
  <c r="BD24" i="5"/>
  <c r="F32" i="4"/>
  <c r="M32" i="4" s="1"/>
  <c r="F30" i="4"/>
  <c r="M30" i="4" s="1"/>
  <c r="K109" i="4"/>
  <c r="L109" i="4" s="1"/>
  <c r="AN24" i="5"/>
  <c r="AV24" i="5"/>
  <c r="Q25" i="5"/>
  <c r="Q70" i="5"/>
  <c r="Q72" i="5" s="1"/>
  <c r="F42" i="4"/>
  <c r="M42" i="4" s="1"/>
  <c r="BF24" i="5"/>
  <c r="BD25" i="5"/>
  <c r="AO25" i="5"/>
  <c r="AO23" i="5" s="1"/>
  <c r="BE24" i="5"/>
  <c r="BE13" i="5" s="1"/>
  <c r="F43" i="4"/>
  <c r="M43" i="4" s="1"/>
  <c r="F110" i="4"/>
  <c r="M110" i="4" s="1"/>
  <c r="F83" i="4"/>
  <c r="M83" i="4" s="1"/>
  <c r="K57" i="4"/>
  <c r="L57" i="4" s="1"/>
  <c r="K110" i="4"/>
  <c r="L110" i="4" s="1"/>
  <c r="F48" i="4"/>
  <c r="M48" i="4" s="1"/>
  <c r="F67" i="4"/>
  <c r="M67" i="4" s="1"/>
  <c r="F16" i="4"/>
  <c r="M16" i="4" s="1"/>
  <c r="BI19" i="5"/>
  <c r="K43" i="4"/>
  <c r="L43" i="4" s="1"/>
  <c r="AS24" i="5"/>
  <c r="AS70" i="5"/>
  <c r="AS72" i="5" s="1"/>
  <c r="AD25" i="5"/>
  <c r="F46" i="4"/>
  <c r="M46" i="4" s="1"/>
  <c r="AF25" i="5"/>
  <c r="AF23" i="5" s="1"/>
  <c r="AI25" i="5"/>
  <c r="AK25" i="5"/>
  <c r="F59" i="4"/>
  <c r="M59" i="4" s="1"/>
  <c r="P25" i="5"/>
  <c r="F105" i="4"/>
  <c r="M105" i="4" s="1"/>
  <c r="K124" i="4"/>
  <c r="L124" i="4" s="1"/>
  <c r="AL70" i="5"/>
  <c r="AL72" i="5" s="1"/>
  <c r="F106" i="4"/>
  <c r="M106" i="4" s="1"/>
  <c r="AX25" i="5"/>
  <c r="P24" i="5"/>
  <c r="O25" i="5"/>
  <c r="Q26" i="5"/>
  <c r="Q28" i="5" s="1"/>
  <c r="Q23" i="5"/>
  <c r="O13" i="5"/>
  <c r="AO70" i="5"/>
  <c r="AO72" i="5" s="1"/>
  <c r="D13" i="16"/>
  <c r="AJ13" i="20"/>
  <c r="R13" i="20"/>
  <c r="AL13" i="20"/>
  <c r="AK13" i="20"/>
  <c r="AO13" i="20"/>
  <c r="Q13" i="20"/>
  <c r="AI13" i="20"/>
  <c r="AN13" i="20"/>
  <c r="S13" i="20"/>
  <c r="AM13" i="20"/>
  <c r="AH13" i="20"/>
  <c r="C68" i="16"/>
  <c r="AL55" i="19"/>
  <c r="AN55" i="19"/>
  <c r="X55" i="19"/>
  <c r="AK55" i="19"/>
  <c r="AP55" i="19"/>
  <c r="R55" i="19"/>
  <c r="AM55" i="19"/>
  <c r="AQ55" i="19"/>
  <c r="Q55" i="19"/>
  <c r="AR55" i="19"/>
  <c r="AO55" i="19"/>
  <c r="Y55" i="19"/>
  <c r="C15" i="16"/>
  <c r="K83" i="4"/>
  <c r="L83" i="4" s="1"/>
  <c r="D70" i="16"/>
  <c r="D15" i="16"/>
  <c r="AS70" i="16"/>
  <c r="AL70" i="16"/>
  <c r="AP70" i="16"/>
  <c r="AM70" i="16"/>
  <c r="AK70" i="16"/>
  <c r="AN70" i="16"/>
  <c r="AR70" i="16"/>
  <c r="M70" i="16"/>
  <c r="AO70" i="16"/>
  <c r="AJ70" i="16"/>
  <c r="AQ70" i="16"/>
  <c r="L70" i="16"/>
  <c r="R15" i="20"/>
  <c r="AK15" i="20"/>
  <c r="AL15" i="20"/>
  <c r="AH15" i="20"/>
  <c r="AJ15" i="20"/>
  <c r="AI15" i="20"/>
  <c r="AN15" i="20"/>
  <c r="S15" i="20"/>
  <c r="AO15" i="20"/>
  <c r="AM15" i="20"/>
  <c r="Q15" i="20"/>
  <c r="F126" i="4"/>
  <c r="M126" i="4" s="1"/>
  <c r="K105" i="4"/>
  <c r="L105" i="4" s="1"/>
  <c r="AJ70" i="5"/>
  <c r="AJ72" i="5" s="1"/>
  <c r="P70" i="5"/>
  <c r="P72" i="5" s="1"/>
  <c r="C13" i="16"/>
  <c r="D68" i="16"/>
  <c r="M15" i="16"/>
  <c r="AR15" i="16"/>
  <c r="AJ15" i="16"/>
  <c r="L15" i="16"/>
  <c r="AK15" i="16"/>
  <c r="AS15" i="16"/>
  <c r="AN15" i="16"/>
  <c r="B32" i="26"/>
  <c r="AO15" i="16"/>
  <c r="AQ15" i="16"/>
  <c r="AM15" i="16"/>
  <c r="AL15" i="16"/>
  <c r="AP15" i="16"/>
  <c r="C70" i="16"/>
  <c r="AN70" i="5"/>
  <c r="AN72" i="5" s="1"/>
  <c r="K47" i="4"/>
  <c r="L47" i="4" s="1"/>
  <c r="K115" i="4"/>
  <c r="L115" i="4" s="1"/>
  <c r="AK13" i="16"/>
  <c r="AR13" i="16"/>
  <c r="L13" i="16"/>
  <c r="AN13" i="16"/>
  <c r="AM13" i="16"/>
  <c r="AJ13" i="16"/>
  <c r="AO13" i="16"/>
  <c r="AS13" i="16"/>
  <c r="AL13" i="16"/>
  <c r="AP13" i="16"/>
  <c r="M13" i="16"/>
  <c r="AQ13" i="16"/>
  <c r="K16" i="4"/>
  <c r="M68" i="16"/>
  <c r="AP68" i="16"/>
  <c r="AL68" i="16"/>
  <c r="AQ68" i="16"/>
  <c r="AR68" i="16"/>
  <c r="L68" i="16"/>
  <c r="AK68" i="16"/>
  <c r="AS68" i="16"/>
  <c r="AO68" i="16"/>
  <c r="AM68" i="16"/>
  <c r="AN68" i="16"/>
  <c r="AJ68" i="16"/>
  <c r="AL39" i="19"/>
  <c r="AR39" i="19"/>
  <c r="R39" i="19"/>
  <c r="AK39" i="19"/>
  <c r="AM39" i="19"/>
  <c r="X39" i="19"/>
  <c r="AQ39" i="19"/>
  <c r="AN39" i="19"/>
  <c r="Y39" i="19"/>
  <c r="AP39" i="19"/>
  <c r="AO39" i="19"/>
  <c r="Q39" i="19"/>
  <c r="K101" i="4"/>
  <c r="L101" i="4" s="1"/>
  <c r="K99" i="4"/>
  <c r="L99" i="4" s="1"/>
  <c r="K34" i="4"/>
  <c r="K32" i="4"/>
  <c r="L32" i="4" s="1"/>
  <c r="L17" i="4"/>
  <c r="D14" i="16"/>
  <c r="D8" i="23" s="1"/>
  <c r="AP14" i="16"/>
  <c r="AN14" i="16"/>
  <c r="AJ14" i="16"/>
  <c r="B28" i="26"/>
  <c r="B8" i="26"/>
  <c r="AS14" i="16"/>
  <c r="AM14" i="16"/>
  <c r="AK14" i="16"/>
  <c r="AQ14" i="16"/>
  <c r="AL14" i="16"/>
  <c r="AO14" i="16"/>
  <c r="B8" i="23"/>
  <c r="M14" i="16"/>
  <c r="AR14" i="16"/>
  <c r="L14" i="16"/>
  <c r="C69" i="16"/>
  <c r="C14" i="16"/>
  <c r="K112" i="4"/>
  <c r="L112" i="4" s="1"/>
  <c r="AG24" i="5"/>
  <c r="AG13" i="5" s="1"/>
  <c r="F40" i="4"/>
  <c r="M40" i="4" s="1"/>
  <c r="F123" i="4"/>
  <c r="M123" i="4" s="1"/>
  <c r="F61" i="4"/>
  <c r="M61" i="4" s="1"/>
  <c r="K123" i="4"/>
  <c r="L123" i="4" s="1"/>
  <c r="AM35" i="19"/>
  <c r="AP35" i="19"/>
  <c r="X35" i="19"/>
  <c r="AK35" i="19"/>
  <c r="Y35" i="19"/>
  <c r="AQ35" i="19"/>
  <c r="AL35" i="19"/>
  <c r="Q35" i="19"/>
  <c r="AR35" i="19"/>
  <c r="AN35" i="19"/>
  <c r="AO35" i="19"/>
  <c r="R35" i="19"/>
  <c r="AJ14" i="20"/>
  <c r="AI14" i="20"/>
  <c r="AK14" i="20"/>
  <c r="AL14" i="20"/>
  <c r="AO14" i="20"/>
  <c r="AN14" i="20"/>
  <c r="AM14" i="20"/>
  <c r="S14" i="20"/>
  <c r="Q14" i="20"/>
  <c r="R14" i="20"/>
  <c r="AH14" i="20"/>
  <c r="D69" i="16"/>
  <c r="M69" i="16"/>
  <c r="AS69" i="16"/>
  <c r="AQ69" i="16"/>
  <c r="AJ69" i="16"/>
  <c r="AM69" i="16"/>
  <c r="L69" i="16"/>
  <c r="AO69" i="16"/>
  <c r="AR69" i="16"/>
  <c r="AN69" i="16"/>
  <c r="AL69" i="16"/>
  <c r="AP69" i="16"/>
  <c r="AK69" i="16"/>
  <c r="F62" i="4"/>
  <c r="M62" i="4" s="1"/>
  <c r="F115" i="4"/>
  <c r="M115" i="4" s="1"/>
  <c r="F124" i="4"/>
  <c r="M124" i="4" s="1"/>
  <c r="F58" i="4"/>
  <c r="M58" i="4" s="1"/>
  <c r="F135" i="4"/>
  <c r="M135" i="4" s="1"/>
  <c r="F125" i="4"/>
  <c r="M125" i="4" s="1"/>
  <c r="F38" i="4"/>
  <c r="M38" i="4" s="1"/>
  <c r="F107" i="4"/>
  <c r="M107" i="4" s="1"/>
  <c r="F56" i="4"/>
  <c r="M56" i="4" s="1"/>
  <c r="F114" i="4"/>
  <c r="M114" i="4" s="1"/>
  <c r="F47" i="4"/>
  <c r="M47" i="4" s="1"/>
  <c r="F68" i="4"/>
  <c r="M68" i="4" s="1"/>
  <c r="AM25" i="5"/>
  <c r="AG25" i="5"/>
  <c r="AG23" i="5" s="1"/>
  <c r="AH70" i="5"/>
  <c r="AH72" i="5" s="1"/>
  <c r="AU25" i="5"/>
  <c r="AU23" i="5" s="1"/>
  <c r="AZ25" i="5"/>
  <c r="AL24" i="5"/>
  <c r="BA25" i="5"/>
  <c r="BA23" i="5" s="1"/>
  <c r="K130" i="4"/>
  <c r="L130" i="4" s="1"/>
  <c r="AQ70" i="5"/>
  <c r="AQ72" i="5" s="1"/>
  <c r="AL25" i="5"/>
  <c r="AY25" i="5"/>
  <c r="BE70" i="5"/>
  <c r="BE72" i="5" s="1"/>
  <c r="F130" i="4"/>
  <c r="M130" i="4" s="1"/>
  <c r="F39" i="4"/>
  <c r="M39" i="4" s="1"/>
  <c r="BI7" i="5"/>
  <c r="K120" i="4"/>
  <c r="L120" i="4" s="1"/>
  <c r="AF70" i="5"/>
  <c r="AF72" i="5" s="1"/>
  <c r="AM24" i="5"/>
  <c r="BI17" i="5"/>
  <c r="BI18" i="5"/>
  <c r="AN25" i="5"/>
  <c r="AN23" i="5" s="1"/>
  <c r="F45" i="4"/>
  <c r="M45" i="4" s="1"/>
  <c r="K62" i="4"/>
  <c r="L62" i="4" s="1"/>
  <c r="BI5" i="5"/>
  <c r="BI6" i="5"/>
  <c r="AX24" i="5"/>
  <c r="AP25" i="5"/>
  <c r="AP23" i="5" s="1"/>
  <c r="F66" i="4"/>
  <c r="M66" i="4" s="1"/>
  <c r="AM70" i="5"/>
  <c r="AM72" i="5" s="1"/>
  <c r="K63" i="4"/>
  <c r="L63" i="4" s="1"/>
  <c r="F127" i="4"/>
  <c r="M127" i="4" s="1"/>
  <c r="BI9" i="5"/>
  <c r="BI16" i="5"/>
  <c r="F44" i="4"/>
  <c r="M44" i="4" s="1"/>
  <c r="BI21" i="5"/>
  <c r="AU24" i="5"/>
  <c r="AU13" i="5" s="1"/>
  <c r="BI22" i="5"/>
  <c r="AP24" i="5"/>
  <c r="BI12" i="5"/>
  <c r="K64" i="4"/>
  <c r="L64" i="4" s="1"/>
  <c r="K129" i="4"/>
  <c r="L129" i="4" s="1"/>
  <c r="F60" i="4"/>
  <c r="M60" i="4" s="1"/>
  <c r="F112" i="4"/>
  <c r="M112" i="4" s="1"/>
  <c r="AW25" i="5"/>
  <c r="AW23" i="5" s="1"/>
  <c r="K133" i="4"/>
  <c r="L133" i="4" s="1"/>
  <c r="AR13" i="5"/>
  <c r="AR26" i="5"/>
  <c r="AR28" i="5" s="1"/>
  <c r="AW13" i="5"/>
  <c r="AY23" i="5"/>
  <c r="AJ13" i="5"/>
  <c r="AD23" i="5"/>
  <c r="AI23" i="5"/>
  <c r="AV26" i="5"/>
  <c r="AV28" i="5" s="1"/>
  <c r="AV13" i="5"/>
  <c r="AS26" i="5"/>
  <c r="AS28" i="5" s="1"/>
  <c r="AS13" i="5"/>
  <c r="AK23" i="5"/>
  <c r="AS23" i="5"/>
  <c r="D94" i="16"/>
  <c r="K127" i="4"/>
  <c r="L127" i="4" s="1"/>
  <c r="K128" i="4"/>
  <c r="L128" i="4" s="1"/>
  <c r="AQ98" i="16"/>
  <c r="AR98" i="16"/>
  <c r="AO98" i="16"/>
  <c r="AL98" i="16"/>
  <c r="AM98" i="16"/>
  <c r="AS98" i="16"/>
  <c r="AP98" i="16"/>
  <c r="AJ98" i="16"/>
  <c r="AN98" i="16"/>
  <c r="AK98" i="16"/>
  <c r="M98" i="16"/>
  <c r="L98" i="16"/>
  <c r="D98" i="16"/>
  <c r="C41" i="16"/>
  <c r="K60" i="4"/>
  <c r="L60" i="4" s="1"/>
  <c r="K61" i="4"/>
  <c r="L61" i="4" s="1"/>
  <c r="C36" i="16"/>
  <c r="AP78" i="19"/>
  <c r="AN78" i="19"/>
  <c r="AO78" i="19"/>
  <c r="AM78" i="19"/>
  <c r="AR78" i="19"/>
  <c r="AK78" i="19"/>
  <c r="AQ78" i="19"/>
  <c r="AL78" i="19"/>
  <c r="Y78" i="19"/>
  <c r="X78" i="19"/>
  <c r="Q78" i="19"/>
  <c r="R78" i="19"/>
  <c r="C90" i="16"/>
  <c r="M34" i="16"/>
  <c r="AK34" i="16"/>
  <c r="AP34" i="16"/>
  <c r="AR34" i="16"/>
  <c r="AM34" i="16"/>
  <c r="AS34" i="16"/>
  <c r="AL34" i="16"/>
  <c r="AQ34" i="16"/>
  <c r="AJ34" i="16"/>
  <c r="AO34" i="16"/>
  <c r="AN34" i="16"/>
  <c r="L34" i="16"/>
  <c r="AN88" i="16"/>
  <c r="AJ88" i="16"/>
  <c r="AM88" i="16"/>
  <c r="AS88" i="16"/>
  <c r="AR88" i="16"/>
  <c r="M88" i="16"/>
  <c r="AL88" i="16"/>
  <c r="AK88" i="16"/>
  <c r="AQ88" i="16"/>
  <c r="AO88" i="16"/>
  <c r="AP88" i="16"/>
  <c r="L88" i="16"/>
  <c r="D49" i="16"/>
  <c r="D18" i="23" s="1"/>
  <c r="AQ68" i="19"/>
  <c r="AK68" i="19"/>
  <c r="AP68" i="19"/>
  <c r="Y68" i="19"/>
  <c r="AM68" i="19"/>
  <c r="X68" i="19"/>
  <c r="AO68" i="19"/>
  <c r="AR68" i="19"/>
  <c r="AL68" i="19"/>
  <c r="AN68" i="19"/>
  <c r="Q68" i="19"/>
  <c r="R68" i="19"/>
  <c r="D99" i="16"/>
  <c r="AL53" i="16"/>
  <c r="AM53" i="16"/>
  <c r="AQ53" i="16"/>
  <c r="AR53" i="16"/>
  <c r="AK53" i="16"/>
  <c r="AO53" i="16"/>
  <c r="AN53" i="16"/>
  <c r="M53" i="16"/>
  <c r="AP53" i="16"/>
  <c r="AS53" i="16"/>
  <c r="AJ53" i="16"/>
  <c r="L53" i="16"/>
  <c r="M137" i="16"/>
  <c r="L137" i="16"/>
  <c r="D107" i="16"/>
  <c r="C107" i="16"/>
  <c r="C97" i="16"/>
  <c r="AO94" i="19"/>
  <c r="AM94" i="19"/>
  <c r="AR94" i="19"/>
  <c r="AP94" i="19"/>
  <c r="AL94" i="19"/>
  <c r="AN94" i="19"/>
  <c r="AQ94" i="19"/>
  <c r="AK94" i="19"/>
  <c r="Y94" i="19"/>
  <c r="X94" i="19"/>
  <c r="R94" i="19"/>
  <c r="Q94" i="19"/>
  <c r="D102" i="16"/>
  <c r="AX23" i="5"/>
  <c r="C98" i="16"/>
  <c r="C89" i="16"/>
  <c r="C83" i="16"/>
  <c r="BE26" i="5"/>
  <c r="BE28" i="5" s="1"/>
  <c r="BE23" i="5"/>
  <c r="AH45" i="20"/>
  <c r="AJ45" i="20"/>
  <c r="AN45" i="20"/>
  <c r="AO45" i="20"/>
  <c r="AM45" i="20"/>
  <c r="R45" i="20"/>
  <c r="S45" i="20"/>
  <c r="AL45" i="20"/>
  <c r="AI45" i="20"/>
  <c r="AK45" i="20"/>
  <c r="Q45" i="20"/>
  <c r="K58" i="4"/>
  <c r="L58" i="4" s="1"/>
  <c r="AO52" i="16"/>
  <c r="AM52" i="16"/>
  <c r="AJ52" i="16"/>
  <c r="M52" i="16"/>
  <c r="AR52" i="16"/>
  <c r="AP52" i="16"/>
  <c r="AN52" i="16"/>
  <c r="AS52" i="16"/>
  <c r="AQ52" i="16"/>
  <c r="AK52" i="16"/>
  <c r="AL52" i="16"/>
  <c r="L52" i="16"/>
  <c r="C52" i="16"/>
  <c r="R30" i="19"/>
  <c r="AO30" i="19"/>
  <c r="AK30" i="19"/>
  <c r="AR30" i="19"/>
  <c r="AM30" i="19"/>
  <c r="AN30" i="19"/>
  <c r="AQ30" i="19"/>
  <c r="Q30" i="19"/>
  <c r="AP30" i="19"/>
  <c r="AL30" i="19"/>
  <c r="Y30" i="19"/>
  <c r="X30" i="19"/>
  <c r="C105" i="16"/>
  <c r="AO95" i="16"/>
  <c r="AK95" i="16"/>
  <c r="AR95" i="16"/>
  <c r="AJ95" i="16"/>
  <c r="AP95" i="16"/>
  <c r="M95" i="16"/>
  <c r="AQ95" i="16"/>
  <c r="AN95" i="16"/>
  <c r="AM95" i="16"/>
  <c r="AL95" i="16"/>
  <c r="AS95" i="16"/>
  <c r="L95" i="16"/>
  <c r="D42" i="16"/>
  <c r="AM47" i="16"/>
  <c r="AR47" i="16"/>
  <c r="AN47" i="16"/>
  <c r="AO47" i="16"/>
  <c r="AJ47" i="16"/>
  <c r="AS47" i="16"/>
  <c r="AQ47" i="16"/>
  <c r="AK47" i="16"/>
  <c r="AP47" i="16"/>
  <c r="AL47" i="16"/>
  <c r="M47" i="16"/>
  <c r="L47" i="16"/>
  <c r="K59" i="4"/>
  <c r="L59" i="4" s="1"/>
  <c r="AQ103" i="16"/>
  <c r="AL103" i="16"/>
  <c r="AR103" i="16"/>
  <c r="AM103" i="16"/>
  <c r="AO103" i="16"/>
  <c r="AP103" i="16"/>
  <c r="AJ103" i="16"/>
  <c r="M103" i="16"/>
  <c r="AN103" i="16"/>
  <c r="AS103" i="16"/>
  <c r="AK103" i="16"/>
  <c r="L103" i="16"/>
  <c r="D103" i="16"/>
  <c r="AO38" i="16"/>
  <c r="B24" i="26"/>
  <c r="E24" i="26" s="1"/>
  <c r="AR38" i="16"/>
  <c r="AM38" i="16"/>
  <c r="AK38" i="16"/>
  <c r="AQ38" i="16"/>
  <c r="AJ38" i="16"/>
  <c r="AS38" i="16"/>
  <c r="M38" i="16"/>
  <c r="AL38" i="16"/>
  <c r="AN38" i="16"/>
  <c r="AP38" i="16"/>
  <c r="L38" i="16"/>
  <c r="K46" i="4"/>
  <c r="L46" i="4" s="1"/>
  <c r="AQ24" i="5"/>
  <c r="K42" i="4"/>
  <c r="L42" i="4" s="1"/>
  <c r="S28" i="20"/>
  <c r="AM28" i="20"/>
  <c r="AN28" i="20"/>
  <c r="AK28" i="20"/>
  <c r="AO28" i="20"/>
  <c r="AL28" i="20"/>
  <c r="AI28" i="20"/>
  <c r="AH28" i="20"/>
  <c r="AJ28" i="20"/>
  <c r="R28" i="20"/>
  <c r="Q28" i="20"/>
  <c r="F28" i="4"/>
  <c r="M28" i="4" s="1"/>
  <c r="BI11" i="5"/>
  <c r="F63" i="4"/>
  <c r="M63" i="4" s="1"/>
  <c r="C51" i="16"/>
  <c r="S49" i="20"/>
  <c r="AL49" i="20"/>
  <c r="R49" i="20"/>
  <c r="AI49" i="20"/>
  <c r="AO49" i="20"/>
  <c r="AJ49" i="20"/>
  <c r="AK49" i="20"/>
  <c r="AM49" i="20"/>
  <c r="AH49" i="20"/>
  <c r="AN49" i="20"/>
  <c r="Q49" i="20"/>
  <c r="C131" i="16"/>
  <c r="C85" i="16"/>
  <c r="D45" i="16"/>
  <c r="AO108" i="16"/>
  <c r="AS108" i="16"/>
  <c r="AR108" i="16"/>
  <c r="AP108" i="16"/>
  <c r="AJ108" i="16"/>
  <c r="AN108" i="16"/>
  <c r="M108" i="16"/>
  <c r="AQ108" i="16"/>
  <c r="AM108" i="16"/>
  <c r="AL108" i="16"/>
  <c r="AK108" i="16"/>
  <c r="L108" i="16"/>
  <c r="D92" i="16"/>
  <c r="R39" i="20"/>
  <c r="AN39" i="20"/>
  <c r="AK39" i="20"/>
  <c r="AH39" i="20"/>
  <c r="AI39" i="20"/>
  <c r="AL39" i="20"/>
  <c r="AO39" i="20"/>
  <c r="AJ39" i="20"/>
  <c r="AM39" i="20"/>
  <c r="S39" i="20"/>
  <c r="Q39" i="20"/>
  <c r="AO77" i="19"/>
  <c r="AM77" i="19"/>
  <c r="AR77" i="19"/>
  <c r="AQ77" i="19"/>
  <c r="AK77" i="19"/>
  <c r="AN77" i="19"/>
  <c r="AP77" i="19"/>
  <c r="AL77" i="19"/>
  <c r="X77" i="19"/>
  <c r="Y77" i="19"/>
  <c r="Q77" i="19"/>
  <c r="R77" i="19"/>
  <c r="AQ50" i="16"/>
  <c r="AL50" i="16"/>
  <c r="AM50" i="16"/>
  <c r="AO50" i="16"/>
  <c r="AJ50" i="16"/>
  <c r="AN50" i="16"/>
  <c r="AS50" i="16"/>
  <c r="AK50" i="16"/>
  <c r="AP50" i="16"/>
  <c r="M50" i="16"/>
  <c r="AR50" i="16"/>
  <c r="L50" i="16"/>
  <c r="C50" i="16"/>
  <c r="AZ23" i="5"/>
  <c r="M132" i="16"/>
  <c r="L132" i="16"/>
  <c r="C86" i="16"/>
  <c r="C132" i="16"/>
  <c r="AH47" i="20"/>
  <c r="AI47" i="20"/>
  <c r="AJ47" i="20"/>
  <c r="S47" i="20"/>
  <c r="AK47" i="20"/>
  <c r="AM47" i="20"/>
  <c r="AO47" i="20"/>
  <c r="R47" i="20"/>
  <c r="AN47" i="20"/>
  <c r="AL47" i="20"/>
  <c r="Q47" i="20"/>
  <c r="S38" i="20"/>
  <c r="AJ38" i="20"/>
  <c r="AI38" i="20"/>
  <c r="R38" i="20"/>
  <c r="AO38" i="20"/>
  <c r="AH38" i="20"/>
  <c r="AM38" i="20"/>
  <c r="AN38" i="20"/>
  <c r="AK38" i="20"/>
  <c r="AL38" i="20"/>
  <c r="Q38" i="20"/>
  <c r="K113" i="4"/>
  <c r="L113" i="4" s="1"/>
  <c r="D109" i="16"/>
  <c r="C109" i="16"/>
  <c r="C91" i="16"/>
  <c r="AK35" i="20"/>
  <c r="AL35" i="20"/>
  <c r="AO35" i="20"/>
  <c r="AM35" i="20"/>
  <c r="AI35" i="20"/>
  <c r="R35" i="20"/>
  <c r="AN35" i="20"/>
  <c r="S35" i="20"/>
  <c r="AH35" i="20"/>
  <c r="AJ35" i="20"/>
  <c r="Q35" i="20"/>
  <c r="L34" i="4"/>
  <c r="BI8" i="5"/>
  <c r="C106" i="16"/>
  <c r="K107" i="4"/>
  <c r="L107" i="4" s="1"/>
  <c r="K106" i="4"/>
  <c r="L106" i="4" s="1"/>
  <c r="D104" i="16"/>
  <c r="AU70" i="5"/>
  <c r="AU72" i="5" s="1"/>
  <c r="AT25" i="5"/>
  <c r="AT26" i="5" s="1"/>
  <c r="AT28" i="5" s="1"/>
  <c r="C133" i="16"/>
  <c r="C101" i="16"/>
  <c r="AQ40" i="16"/>
  <c r="B7" i="26"/>
  <c r="AN40" i="16"/>
  <c r="AJ40" i="16"/>
  <c r="B18" i="26"/>
  <c r="B28" i="23"/>
  <c r="AP40" i="16"/>
  <c r="AK40" i="16"/>
  <c r="B39" i="26"/>
  <c r="B37" i="23"/>
  <c r="B7" i="23"/>
  <c r="AR40" i="16"/>
  <c r="M40" i="16"/>
  <c r="AS40" i="16"/>
  <c r="AM40" i="16"/>
  <c r="AO40" i="16"/>
  <c r="B47" i="23"/>
  <c r="AL40" i="16"/>
  <c r="L40" i="16"/>
  <c r="C40" i="16"/>
  <c r="AO31" i="16"/>
  <c r="AQ31" i="16"/>
  <c r="AS31" i="16"/>
  <c r="AK31" i="16"/>
  <c r="AJ31" i="16"/>
  <c r="AN31" i="16"/>
  <c r="AL31" i="16"/>
  <c r="AP31" i="16"/>
  <c r="AM31" i="16"/>
  <c r="AR31" i="16"/>
  <c r="M31" i="16"/>
  <c r="L31" i="16"/>
  <c r="D136" i="16"/>
  <c r="D31" i="16"/>
  <c r="BI10" i="5"/>
  <c r="F36" i="4"/>
  <c r="M36" i="4" s="1"/>
  <c r="AG26" i="5"/>
  <c r="AG28" i="5" s="1"/>
  <c r="AK97" i="16"/>
  <c r="M97" i="16"/>
  <c r="AO97" i="16"/>
  <c r="AR97" i="16"/>
  <c r="AJ97" i="16"/>
  <c r="AS97" i="16"/>
  <c r="AP97" i="16"/>
  <c r="AN97" i="16"/>
  <c r="AL97" i="16"/>
  <c r="AQ97" i="16"/>
  <c r="AM97" i="16"/>
  <c r="L97" i="16"/>
  <c r="D97" i="16"/>
  <c r="AO102" i="16"/>
  <c r="M102" i="16"/>
  <c r="AK102" i="16"/>
  <c r="AN102" i="16"/>
  <c r="AQ102" i="16"/>
  <c r="AP102" i="16"/>
  <c r="AR102" i="16"/>
  <c r="AJ102" i="16"/>
  <c r="AS102" i="16"/>
  <c r="AM102" i="16"/>
  <c r="AL102" i="16"/>
  <c r="L102" i="16"/>
  <c r="BD26" i="5"/>
  <c r="BD28" i="5" s="1"/>
  <c r="BD13" i="5"/>
  <c r="D90" i="16"/>
  <c r="C34" i="16"/>
  <c r="AN28" i="16"/>
  <c r="AR28" i="16"/>
  <c r="AO28" i="16"/>
  <c r="AP28" i="16"/>
  <c r="M28" i="16"/>
  <c r="AL28" i="16"/>
  <c r="AK28" i="16"/>
  <c r="AJ28" i="16"/>
  <c r="AS28" i="16"/>
  <c r="AQ28" i="16"/>
  <c r="AM28" i="16"/>
  <c r="L28" i="16"/>
  <c r="C28" i="16"/>
  <c r="AD24" i="5"/>
  <c r="AR61" i="19"/>
  <c r="AL61" i="19"/>
  <c r="AK61" i="19"/>
  <c r="AQ61" i="19"/>
  <c r="AP61" i="19"/>
  <c r="AN61" i="19"/>
  <c r="AO61" i="19"/>
  <c r="AM61" i="19"/>
  <c r="Y61" i="19"/>
  <c r="X61" i="19"/>
  <c r="Q61" i="19"/>
  <c r="R61" i="19"/>
  <c r="C88" i="16"/>
  <c r="AI24" i="5"/>
  <c r="C49" i="16"/>
  <c r="AM30" i="16"/>
  <c r="AL30" i="16"/>
  <c r="AO30" i="16"/>
  <c r="M30" i="16"/>
  <c r="B14" i="26"/>
  <c r="E14" i="26" s="1"/>
  <c r="B24" i="23"/>
  <c r="AK30" i="16"/>
  <c r="AQ30" i="16"/>
  <c r="B43" i="26"/>
  <c r="E43" i="26" s="1"/>
  <c r="B41" i="23"/>
  <c r="AS30" i="16"/>
  <c r="AR30" i="16"/>
  <c r="AJ30" i="16"/>
  <c r="AP30" i="16"/>
  <c r="AN30" i="16"/>
  <c r="B16" i="23"/>
  <c r="L30" i="16"/>
  <c r="C99" i="16"/>
  <c r="D53" i="16"/>
  <c r="S26" i="19"/>
  <c r="AQ26" i="19"/>
  <c r="AR26" i="19"/>
  <c r="Q26" i="19"/>
  <c r="R26" i="19"/>
  <c r="AO26" i="19"/>
  <c r="AK26" i="19"/>
  <c r="AM26" i="19"/>
  <c r="AN26" i="19"/>
  <c r="AP26" i="19"/>
  <c r="AL26" i="19"/>
  <c r="X26" i="19"/>
  <c r="Y26" i="19"/>
  <c r="F64" i="4"/>
  <c r="M64" i="4" s="1"/>
  <c r="S31" i="20"/>
  <c r="AL31" i="20"/>
  <c r="AN31" i="20"/>
  <c r="AJ31" i="20"/>
  <c r="AK31" i="20"/>
  <c r="AM31" i="20"/>
  <c r="R31" i="20"/>
  <c r="AI31" i="20"/>
  <c r="AO31" i="20"/>
  <c r="AH31" i="20"/>
  <c r="Q31" i="20"/>
  <c r="K56" i="4"/>
  <c r="L56" i="4" s="1"/>
  <c r="C102" i="16"/>
  <c r="BI15" i="5"/>
  <c r="AS41" i="16"/>
  <c r="AQ41" i="16"/>
  <c r="AN41" i="16"/>
  <c r="AJ41" i="16"/>
  <c r="AM41" i="16"/>
  <c r="AO41" i="16"/>
  <c r="AL41" i="16"/>
  <c r="M41" i="16"/>
  <c r="AR41" i="16"/>
  <c r="AK41" i="16"/>
  <c r="AP41" i="16"/>
  <c r="L41" i="16"/>
  <c r="BD70" i="5"/>
  <c r="BD72" i="5" s="1"/>
  <c r="AK36" i="20"/>
  <c r="AH36" i="20"/>
  <c r="R36" i="20"/>
  <c r="AI36" i="20"/>
  <c r="AJ36" i="20"/>
  <c r="AM36" i="20"/>
  <c r="AL36" i="20"/>
  <c r="AN36" i="20"/>
  <c r="AO36" i="20"/>
  <c r="S36" i="20"/>
  <c r="Q36" i="20"/>
  <c r="AJ25" i="5"/>
  <c r="AJ26" i="5" s="1"/>
  <c r="AJ28" i="5" s="1"/>
  <c r="BA70" i="5"/>
  <c r="BA72" i="5" s="1"/>
  <c r="AF24" i="5"/>
  <c r="D52" i="16"/>
  <c r="AR39" i="16"/>
  <c r="AN39" i="16"/>
  <c r="AM39" i="16"/>
  <c r="AK39" i="16"/>
  <c r="M39" i="16"/>
  <c r="AL39" i="16"/>
  <c r="AS39" i="16"/>
  <c r="AP39" i="16"/>
  <c r="AO39" i="16"/>
  <c r="AQ39" i="16"/>
  <c r="AJ39" i="16"/>
  <c r="L39" i="16"/>
  <c r="D39" i="16"/>
  <c r="AH13" i="5"/>
  <c r="AO40" i="19"/>
  <c r="AM40" i="19"/>
  <c r="AP40" i="19"/>
  <c r="AL40" i="19"/>
  <c r="AR40" i="19"/>
  <c r="AN40" i="19"/>
  <c r="AQ40" i="19"/>
  <c r="AK40" i="19"/>
  <c r="X40" i="19"/>
  <c r="Y40" i="19"/>
  <c r="Q40" i="19"/>
  <c r="R40" i="19"/>
  <c r="D95" i="16"/>
  <c r="BF26" i="5"/>
  <c r="BF28" i="5" s="1"/>
  <c r="BF13" i="5"/>
  <c r="D47" i="16"/>
  <c r="AW70" i="5"/>
  <c r="AW72" i="5" s="1"/>
  <c r="C103" i="16"/>
  <c r="C38" i="16"/>
  <c r="AL28" i="19"/>
  <c r="AN28" i="19"/>
  <c r="AQ28" i="19"/>
  <c r="AK28" i="19"/>
  <c r="AR28" i="19"/>
  <c r="AM28" i="19"/>
  <c r="AO28" i="19"/>
  <c r="AP28" i="19"/>
  <c r="Y28" i="19"/>
  <c r="X28" i="19"/>
  <c r="K40" i="4"/>
  <c r="L40" i="4" s="1"/>
  <c r="K134" i="4"/>
  <c r="L134" i="4" s="1"/>
  <c r="K135" i="4"/>
  <c r="L135" i="4" s="1"/>
  <c r="AJ85" i="16"/>
  <c r="AN85" i="16"/>
  <c r="AL85" i="16"/>
  <c r="M85" i="16"/>
  <c r="AR85" i="16"/>
  <c r="AQ85" i="16"/>
  <c r="AK85" i="16"/>
  <c r="AO85" i="16"/>
  <c r="AM85" i="16"/>
  <c r="AS85" i="16"/>
  <c r="AP85" i="16"/>
  <c r="L85" i="16"/>
  <c r="C45" i="16"/>
  <c r="AP44" i="16"/>
  <c r="AQ44" i="16"/>
  <c r="AN44" i="16"/>
  <c r="AJ44" i="16"/>
  <c r="AR44" i="16"/>
  <c r="AM44" i="16"/>
  <c r="M44" i="16"/>
  <c r="AS44" i="16"/>
  <c r="AK44" i="16"/>
  <c r="AL44" i="16"/>
  <c r="AO44" i="16"/>
  <c r="L44" i="16"/>
  <c r="C44" i="16"/>
  <c r="C108" i="16"/>
  <c r="BC24" i="5"/>
  <c r="K131" i="4"/>
  <c r="L131" i="4" s="1"/>
  <c r="K132" i="4"/>
  <c r="L132" i="4" s="1"/>
  <c r="BB25" i="5"/>
  <c r="AN87" i="16"/>
  <c r="AJ87" i="16"/>
  <c r="AS87" i="16"/>
  <c r="AP87" i="16"/>
  <c r="M87" i="16"/>
  <c r="AL87" i="16"/>
  <c r="AO87" i="16"/>
  <c r="AM87" i="16"/>
  <c r="AK87" i="16"/>
  <c r="AR87" i="16"/>
  <c r="AQ87" i="16"/>
  <c r="L87" i="16"/>
  <c r="D87" i="16"/>
  <c r="D50" i="16"/>
  <c r="D132" i="16"/>
  <c r="D86" i="16"/>
  <c r="S42" i="20"/>
  <c r="AH42" i="20"/>
  <c r="AM42" i="20"/>
  <c r="R42" i="20"/>
  <c r="AL42" i="20"/>
  <c r="AJ42" i="20"/>
  <c r="AI42" i="20"/>
  <c r="AN42" i="20"/>
  <c r="AK42" i="20"/>
  <c r="AO42" i="20"/>
  <c r="Q42" i="20"/>
  <c r="AS48" i="16"/>
  <c r="B15" i="26"/>
  <c r="E15" i="26" s="1"/>
  <c r="AL48" i="16"/>
  <c r="AO48" i="16"/>
  <c r="AM48" i="16"/>
  <c r="B41" i="26"/>
  <c r="E41" i="26" s="1"/>
  <c r="M48" i="16"/>
  <c r="AJ48" i="16"/>
  <c r="B39" i="23"/>
  <c r="AN48" i="16"/>
  <c r="AK48" i="16"/>
  <c r="B25" i="23"/>
  <c r="AP48" i="16"/>
  <c r="B14" i="23"/>
  <c r="AQ48" i="16"/>
  <c r="AR48" i="16"/>
  <c r="L48" i="16"/>
  <c r="C48" i="16"/>
  <c r="K111" i="4"/>
  <c r="L111" i="4" s="1"/>
  <c r="BA24" i="5"/>
  <c r="AO33" i="16"/>
  <c r="B43" i="23"/>
  <c r="AS33" i="16"/>
  <c r="B30" i="23"/>
  <c r="AK33" i="16"/>
  <c r="AN33" i="16"/>
  <c r="AR33" i="16"/>
  <c r="AQ33" i="16"/>
  <c r="B12" i="23"/>
  <c r="B20" i="26"/>
  <c r="E20" i="26" s="1"/>
  <c r="AM33" i="16"/>
  <c r="AJ33" i="16"/>
  <c r="M33" i="16"/>
  <c r="AL33" i="16"/>
  <c r="AP33" i="16"/>
  <c r="B45" i="26"/>
  <c r="E45" i="26" s="1"/>
  <c r="L33" i="16"/>
  <c r="AR7" i="19"/>
  <c r="AP7" i="19"/>
  <c r="AL7" i="19"/>
  <c r="AN7" i="19"/>
  <c r="AK7" i="19"/>
  <c r="AM7" i="19"/>
  <c r="AQ7" i="19"/>
  <c r="AO7" i="19"/>
  <c r="X7" i="19"/>
  <c r="Y7" i="19"/>
  <c r="Q7" i="19"/>
  <c r="R7" i="19"/>
  <c r="AR101" i="16"/>
  <c r="AL101" i="16"/>
  <c r="AQ101" i="16"/>
  <c r="AN101" i="16"/>
  <c r="AO101" i="16"/>
  <c r="AP101" i="16"/>
  <c r="AJ101" i="16"/>
  <c r="AS101" i="16"/>
  <c r="AM101" i="16"/>
  <c r="M101" i="16"/>
  <c r="AK101" i="16"/>
  <c r="L101" i="16"/>
  <c r="BB24" i="5"/>
  <c r="AM23" i="5"/>
  <c r="K39" i="4"/>
  <c r="L39" i="4" s="1"/>
  <c r="D40" i="16"/>
  <c r="C136" i="16"/>
  <c r="C31" i="16"/>
  <c r="R27" i="19"/>
  <c r="AQ27" i="19"/>
  <c r="AK27" i="19"/>
  <c r="AN27" i="19"/>
  <c r="AO27" i="19"/>
  <c r="AM27" i="19"/>
  <c r="AP27" i="19"/>
  <c r="Q27" i="19"/>
  <c r="AR27" i="19"/>
  <c r="AL27" i="19"/>
  <c r="Y27" i="19"/>
  <c r="X27" i="19"/>
  <c r="AP49" i="16"/>
  <c r="M49" i="16"/>
  <c r="AK49" i="16"/>
  <c r="AN49" i="16"/>
  <c r="AM49" i="16"/>
  <c r="AQ49" i="16"/>
  <c r="AS49" i="16"/>
  <c r="AO49" i="16"/>
  <c r="AJ49" i="16"/>
  <c r="B31" i="26"/>
  <c r="E31" i="26" s="1"/>
  <c r="B18" i="23"/>
  <c r="AR49" i="16"/>
  <c r="AL49" i="16"/>
  <c r="L49" i="16"/>
  <c r="D137" i="16"/>
  <c r="D46" i="16"/>
  <c r="AN107" i="16"/>
  <c r="AL107" i="16"/>
  <c r="AQ107" i="16"/>
  <c r="AP107" i="16"/>
  <c r="AS107" i="16"/>
  <c r="AJ107" i="16"/>
  <c r="M107" i="16"/>
  <c r="AR107" i="16"/>
  <c r="AK107" i="16"/>
  <c r="AM107" i="16"/>
  <c r="AO107" i="16"/>
  <c r="L107" i="16"/>
  <c r="C37" i="16"/>
  <c r="D32" i="16"/>
  <c r="S54" i="20"/>
  <c r="AN54" i="20"/>
  <c r="AK54" i="20"/>
  <c r="AJ54" i="20"/>
  <c r="AH54" i="20"/>
  <c r="AI54" i="20"/>
  <c r="R54" i="20"/>
  <c r="AO54" i="20"/>
  <c r="AL54" i="20"/>
  <c r="AM54" i="20"/>
  <c r="Q54" i="20"/>
  <c r="C93" i="16"/>
  <c r="AQ25" i="5"/>
  <c r="D54" i="16"/>
  <c r="AL93" i="16"/>
  <c r="M93" i="16"/>
  <c r="AK93" i="16"/>
  <c r="AJ93" i="16"/>
  <c r="AR93" i="16"/>
  <c r="AP93" i="16"/>
  <c r="AM93" i="16"/>
  <c r="AO93" i="16"/>
  <c r="AS93" i="16"/>
  <c r="AN93" i="16"/>
  <c r="AQ93" i="16"/>
  <c r="L93" i="16"/>
  <c r="C54" i="16"/>
  <c r="AQ36" i="16"/>
  <c r="AR36" i="16"/>
  <c r="AL36" i="16"/>
  <c r="M36" i="16"/>
  <c r="AP36" i="16"/>
  <c r="AN36" i="16"/>
  <c r="AS36" i="16"/>
  <c r="AO36" i="16"/>
  <c r="AJ36" i="16"/>
  <c r="AK36" i="16"/>
  <c r="AM36" i="16"/>
  <c r="L36" i="16"/>
  <c r="AL26" i="5"/>
  <c r="AL28" i="5" s="1"/>
  <c r="AL13" i="5"/>
  <c r="D34" i="16"/>
  <c r="D28" i="16"/>
  <c r="F131" i="4"/>
  <c r="M131" i="4" s="1"/>
  <c r="D88" i="16"/>
  <c r="K67" i="4"/>
  <c r="L67" i="4" s="1"/>
  <c r="K68" i="4"/>
  <c r="L68" i="4" s="1"/>
  <c r="M135" i="16"/>
  <c r="L135" i="16"/>
  <c r="C30" i="16"/>
  <c r="C135" i="16"/>
  <c r="AN46" i="16"/>
  <c r="AM46" i="16"/>
  <c r="AJ46" i="16"/>
  <c r="AL46" i="16"/>
  <c r="AP46" i="16"/>
  <c r="M46" i="16"/>
  <c r="AO46" i="16"/>
  <c r="AK46" i="16"/>
  <c r="AS46" i="16"/>
  <c r="AR46" i="16"/>
  <c r="AQ46" i="16"/>
  <c r="L46" i="16"/>
  <c r="C137" i="16"/>
  <c r="C46" i="16"/>
  <c r="R34" i="19"/>
  <c r="AO34" i="19"/>
  <c r="AM34" i="19"/>
  <c r="AP34" i="19"/>
  <c r="AL34" i="19"/>
  <c r="AR34" i="19"/>
  <c r="AK34" i="19"/>
  <c r="AN34" i="19"/>
  <c r="AQ34" i="19"/>
  <c r="Q34" i="19"/>
  <c r="X34" i="19"/>
  <c r="Y34" i="19"/>
  <c r="AP37" i="16"/>
  <c r="AS37" i="16"/>
  <c r="AQ37" i="16"/>
  <c r="M37" i="16"/>
  <c r="AO37" i="16"/>
  <c r="AN37" i="16"/>
  <c r="AJ37" i="16"/>
  <c r="AR37" i="16"/>
  <c r="AK37" i="16"/>
  <c r="AL37" i="16"/>
  <c r="AM37" i="16"/>
  <c r="L37" i="16"/>
  <c r="D37" i="16"/>
  <c r="AL94" i="16"/>
  <c r="AP94" i="16"/>
  <c r="AO94" i="16"/>
  <c r="AN94" i="16"/>
  <c r="M94" i="16"/>
  <c r="AS94" i="16"/>
  <c r="AK94" i="16"/>
  <c r="AM94" i="16"/>
  <c r="AJ94" i="16"/>
  <c r="AQ94" i="16"/>
  <c r="AR94" i="16"/>
  <c r="L94" i="16"/>
  <c r="C94" i="16"/>
  <c r="AK32" i="16"/>
  <c r="AL32" i="16"/>
  <c r="AS32" i="16"/>
  <c r="AN32" i="16"/>
  <c r="AR32" i="16"/>
  <c r="AM32" i="16"/>
  <c r="M32" i="16"/>
  <c r="AP32" i="16"/>
  <c r="AO32" i="16"/>
  <c r="AJ32" i="16"/>
  <c r="AQ32" i="16"/>
  <c r="L32" i="16"/>
  <c r="C32" i="16"/>
  <c r="AQ48" i="19"/>
  <c r="AL48" i="19"/>
  <c r="AO48" i="19"/>
  <c r="AK48" i="19"/>
  <c r="AR48" i="19"/>
  <c r="AM48" i="19"/>
  <c r="AP48" i="19"/>
  <c r="AN48" i="19"/>
  <c r="X48" i="19"/>
  <c r="Y48" i="19"/>
  <c r="R48" i="19"/>
  <c r="Q48" i="19"/>
  <c r="AP76" i="19"/>
  <c r="AM76" i="19"/>
  <c r="AL76" i="19"/>
  <c r="AN76" i="19"/>
  <c r="AK76" i="19"/>
  <c r="AR76" i="19"/>
  <c r="X76" i="19"/>
  <c r="AQ76" i="19"/>
  <c r="AO76" i="19"/>
  <c r="Y76" i="19"/>
  <c r="Q76" i="19"/>
  <c r="R76" i="19"/>
  <c r="D41" i="16"/>
  <c r="AN35" i="16"/>
  <c r="B37" i="26"/>
  <c r="E37" i="26" s="1"/>
  <c r="AJ35" i="16"/>
  <c r="AP35" i="16"/>
  <c r="B19" i="26"/>
  <c r="E19" i="26" s="1"/>
  <c r="B29" i="23"/>
  <c r="AR35" i="16"/>
  <c r="AK35" i="16"/>
  <c r="AL35" i="16"/>
  <c r="B35" i="23"/>
  <c r="AM35" i="16"/>
  <c r="AS35" i="16"/>
  <c r="B3" i="23"/>
  <c r="B3" i="26"/>
  <c r="E3" i="26" s="1"/>
  <c r="AQ35" i="16"/>
  <c r="M35" i="16"/>
  <c r="AO35" i="16"/>
  <c r="L35" i="16"/>
  <c r="D35" i="16"/>
  <c r="AP60" i="19"/>
  <c r="AL60" i="19"/>
  <c r="AO60" i="19"/>
  <c r="AK60" i="19"/>
  <c r="AR60" i="19"/>
  <c r="AM60" i="19"/>
  <c r="AQ60" i="19"/>
  <c r="AN60" i="19"/>
  <c r="Y60" i="19"/>
  <c r="X60" i="19"/>
  <c r="R60" i="19"/>
  <c r="Q60" i="19"/>
  <c r="AR83" i="16"/>
  <c r="AO83" i="16"/>
  <c r="AJ83" i="16"/>
  <c r="AS83" i="16"/>
  <c r="AL83" i="16"/>
  <c r="AK83" i="16"/>
  <c r="M83" i="16"/>
  <c r="AP83" i="16"/>
  <c r="AQ83" i="16"/>
  <c r="AM83" i="16"/>
  <c r="AN83" i="16"/>
  <c r="L83" i="16"/>
  <c r="AN51" i="20"/>
  <c r="AJ51" i="20"/>
  <c r="AK51" i="20"/>
  <c r="R51" i="20"/>
  <c r="AO51" i="20"/>
  <c r="AI51" i="20"/>
  <c r="AM51" i="20"/>
  <c r="S51" i="20"/>
  <c r="AL51" i="20"/>
  <c r="AH51" i="20"/>
  <c r="Q51" i="20"/>
  <c r="AT13" i="5"/>
  <c r="S37" i="20"/>
  <c r="AH37" i="20"/>
  <c r="AJ37" i="20"/>
  <c r="AO37" i="20"/>
  <c r="AL37" i="20"/>
  <c r="AI37" i="20"/>
  <c r="R37" i="20"/>
  <c r="AN37" i="20"/>
  <c r="AK37" i="20"/>
  <c r="AM37" i="20"/>
  <c r="Q37" i="20"/>
  <c r="C39" i="16"/>
  <c r="R74" i="19"/>
  <c r="AR74" i="19"/>
  <c r="AL74" i="19"/>
  <c r="AP74" i="19"/>
  <c r="AK74" i="19"/>
  <c r="Q74" i="19"/>
  <c r="AN74" i="19"/>
  <c r="AM74" i="19"/>
  <c r="AQ74" i="19"/>
  <c r="AO74" i="19"/>
  <c r="X74" i="19"/>
  <c r="Y74" i="19"/>
  <c r="C95" i="16"/>
  <c r="AJ42" i="16"/>
  <c r="AL42" i="16"/>
  <c r="AS42" i="16"/>
  <c r="AP42" i="16"/>
  <c r="AQ42" i="16"/>
  <c r="AK42" i="16"/>
  <c r="AR42" i="16"/>
  <c r="AM42" i="16"/>
  <c r="AO42" i="16"/>
  <c r="M42" i="16"/>
  <c r="AN42" i="16"/>
  <c r="L42" i="16"/>
  <c r="AR70" i="5"/>
  <c r="AR72" i="5" s="1"/>
  <c r="C47" i="16"/>
  <c r="D38" i="16"/>
  <c r="AN96" i="16"/>
  <c r="AR96" i="16"/>
  <c r="AO96" i="16"/>
  <c r="M96" i="16"/>
  <c r="AK96" i="16"/>
  <c r="AM96" i="16"/>
  <c r="AQ96" i="16"/>
  <c r="AS96" i="16"/>
  <c r="AJ96" i="16"/>
  <c r="AL96" i="16"/>
  <c r="AP96" i="16"/>
  <c r="L96" i="16"/>
  <c r="C96" i="16"/>
  <c r="F101" i="4"/>
  <c r="M101" i="4" s="1"/>
  <c r="F133" i="4"/>
  <c r="M133" i="4" s="1"/>
  <c r="AY24" i="5"/>
  <c r="AR96" i="19"/>
  <c r="AM96" i="19"/>
  <c r="AK96" i="19"/>
  <c r="AL96" i="19"/>
  <c r="AP96" i="19"/>
  <c r="AQ96" i="19"/>
  <c r="AO96" i="19"/>
  <c r="AN96" i="19"/>
  <c r="X96" i="19"/>
  <c r="Y96" i="19"/>
  <c r="Q96" i="19"/>
  <c r="R96" i="19"/>
  <c r="K36" i="4"/>
  <c r="L36" i="4" s="1"/>
  <c r="K35" i="4"/>
  <c r="L35" i="4" s="1"/>
  <c r="D44" i="16"/>
  <c r="AT70" i="5"/>
  <c r="AT72" i="5" s="1"/>
  <c r="D108" i="16"/>
  <c r="BB70" i="5"/>
  <c r="BB72" i="5" s="1"/>
  <c r="M92" i="16"/>
  <c r="AQ92" i="16"/>
  <c r="AM92" i="16"/>
  <c r="AL92" i="16"/>
  <c r="AK92" i="16"/>
  <c r="AP92" i="16"/>
  <c r="AS92" i="16"/>
  <c r="AO92" i="16"/>
  <c r="AN92" i="16"/>
  <c r="AJ92" i="16"/>
  <c r="AR92" i="16"/>
  <c r="L92" i="16"/>
  <c r="C87" i="16"/>
  <c r="AZ70" i="5"/>
  <c r="AZ72" i="5" s="1"/>
  <c r="AI40" i="20"/>
  <c r="AK40" i="20"/>
  <c r="AL40" i="20"/>
  <c r="AN40" i="20"/>
  <c r="AH40" i="20"/>
  <c r="S40" i="20"/>
  <c r="AJ40" i="20"/>
  <c r="AO40" i="20"/>
  <c r="AM40" i="20"/>
  <c r="R40" i="20"/>
  <c r="Q40" i="20"/>
  <c r="K48" i="4"/>
  <c r="L48" i="4" s="1"/>
  <c r="AR86" i="16"/>
  <c r="AQ86" i="16"/>
  <c r="AL86" i="16"/>
  <c r="AP86" i="16"/>
  <c r="AM86" i="16"/>
  <c r="AK86" i="16"/>
  <c r="AS86" i="16"/>
  <c r="AJ86" i="16"/>
  <c r="AN86" i="16"/>
  <c r="AO86" i="16"/>
  <c r="M86" i="16"/>
  <c r="L86" i="16"/>
  <c r="AG70" i="5"/>
  <c r="AG72" i="5" s="1"/>
  <c r="BF70" i="5"/>
  <c r="BF72" i="5" s="1"/>
  <c r="D48" i="16"/>
  <c r="B6" i="23"/>
  <c r="B36" i="23"/>
  <c r="B38" i="26"/>
  <c r="E38" i="26" s="1"/>
  <c r="B6" i="26"/>
  <c r="E6" i="26" s="1"/>
  <c r="AO43" i="16"/>
  <c r="AK43" i="16"/>
  <c r="AR43" i="16"/>
  <c r="B17" i="26"/>
  <c r="E17" i="26" s="1"/>
  <c r="B27" i="23"/>
  <c r="AJ43" i="16"/>
  <c r="N43" i="16" s="1"/>
  <c r="AM43" i="16"/>
  <c r="M43" i="16"/>
  <c r="AL43" i="16"/>
  <c r="AP43" i="16"/>
  <c r="AQ43" i="16"/>
  <c r="AS43" i="16"/>
  <c r="AN43" i="16"/>
  <c r="L43" i="16"/>
  <c r="D43" i="16"/>
  <c r="S41" i="20"/>
  <c r="AM41" i="20"/>
  <c r="AI41" i="20"/>
  <c r="AN41" i="20"/>
  <c r="AK41" i="20"/>
  <c r="R41" i="20"/>
  <c r="AL41" i="20"/>
  <c r="AO41" i="20"/>
  <c r="AH41" i="20"/>
  <c r="AJ41" i="20"/>
  <c r="Q41" i="20"/>
  <c r="AJ109" i="16"/>
  <c r="AP109" i="16"/>
  <c r="AO109" i="16"/>
  <c r="AM109" i="16"/>
  <c r="AS109" i="16"/>
  <c r="AK109" i="16"/>
  <c r="AR109" i="16"/>
  <c r="M109" i="16"/>
  <c r="AL109" i="16"/>
  <c r="AN109" i="16"/>
  <c r="AQ109" i="16"/>
  <c r="L109" i="16"/>
  <c r="AJ91" i="16"/>
  <c r="AL91" i="16"/>
  <c r="AS91" i="16"/>
  <c r="AK91" i="16"/>
  <c r="AP91" i="16"/>
  <c r="AN91" i="16"/>
  <c r="AM91" i="16"/>
  <c r="AR91" i="16"/>
  <c r="AO91" i="16"/>
  <c r="AQ91" i="16"/>
  <c r="M91" i="16"/>
  <c r="L91" i="16"/>
  <c r="AK24" i="5"/>
  <c r="AD70" i="5"/>
  <c r="BH68" i="5"/>
  <c r="AK106" i="16"/>
  <c r="AO106" i="16"/>
  <c r="AP106" i="16"/>
  <c r="AQ106" i="16"/>
  <c r="AN106" i="16"/>
  <c r="AM106" i="16"/>
  <c r="AJ106" i="16"/>
  <c r="AS106" i="16"/>
  <c r="AR106" i="16"/>
  <c r="AL106" i="16"/>
  <c r="M106" i="16"/>
  <c r="L106" i="16"/>
  <c r="D33" i="16"/>
  <c r="AO95" i="19"/>
  <c r="AM95" i="19"/>
  <c r="AR95" i="19"/>
  <c r="AQ95" i="19"/>
  <c r="AK95" i="19"/>
  <c r="AN95" i="19"/>
  <c r="AP95" i="19"/>
  <c r="AL95" i="19"/>
  <c r="X95" i="19"/>
  <c r="Y95" i="19"/>
  <c r="Q95" i="19"/>
  <c r="R95" i="19"/>
  <c r="K103" i="4"/>
  <c r="L103" i="4" s="1"/>
  <c r="K102" i="4"/>
  <c r="L102" i="4" s="1"/>
  <c r="AM100" i="16"/>
  <c r="AR100" i="16"/>
  <c r="M100" i="16"/>
  <c r="AS100" i="16"/>
  <c r="AN100" i="16"/>
  <c r="AJ100" i="16"/>
  <c r="AP100" i="16"/>
  <c r="AL100" i="16"/>
  <c r="AO100" i="16"/>
  <c r="AQ100" i="16"/>
  <c r="AK100" i="16"/>
  <c r="L100" i="16"/>
  <c r="C100" i="16"/>
  <c r="BC25" i="5"/>
  <c r="BC23" i="5" s="1"/>
  <c r="AR64" i="19"/>
  <c r="AQ64" i="19"/>
  <c r="AK64" i="19"/>
  <c r="AN64" i="19"/>
  <c r="AL64" i="19"/>
  <c r="AO64" i="19"/>
  <c r="AP64" i="19"/>
  <c r="AM64" i="19"/>
  <c r="X64" i="19"/>
  <c r="Y64" i="19"/>
  <c r="Q64" i="19"/>
  <c r="R64" i="19"/>
  <c r="K45" i="4"/>
  <c r="L45" i="4" s="1"/>
  <c r="AH25" i="5"/>
  <c r="S50" i="20"/>
  <c r="AI50" i="20"/>
  <c r="AL50" i="20"/>
  <c r="AO50" i="20"/>
  <c r="AN50" i="20"/>
  <c r="AK50" i="20"/>
  <c r="R50" i="20"/>
  <c r="AJ50" i="20"/>
  <c r="AM50" i="20"/>
  <c r="AH50" i="20"/>
  <c r="Q50" i="20"/>
  <c r="AZ24" i="5"/>
  <c r="S48" i="20"/>
  <c r="AI48" i="20"/>
  <c r="AH48" i="20"/>
  <c r="AK48" i="20"/>
  <c r="AO48" i="20"/>
  <c r="AM48" i="20"/>
  <c r="R48" i="20"/>
  <c r="AL48" i="20"/>
  <c r="AJ48" i="20"/>
  <c r="AN48" i="20"/>
  <c r="Q48" i="20"/>
  <c r="S43" i="20"/>
  <c r="AN43" i="20"/>
  <c r="AM43" i="20"/>
  <c r="AL43" i="20"/>
  <c r="AH43" i="20"/>
  <c r="AJ43" i="20"/>
  <c r="AK43" i="20"/>
  <c r="R43" i="20"/>
  <c r="AO43" i="20"/>
  <c r="AI43" i="20"/>
  <c r="Q43" i="20"/>
  <c r="AQ51" i="19"/>
  <c r="AK51" i="19"/>
  <c r="AO51" i="19"/>
  <c r="AM51" i="19"/>
  <c r="AR51" i="19"/>
  <c r="AP51" i="19"/>
  <c r="AL51" i="19"/>
  <c r="AN51" i="19"/>
  <c r="Y51" i="19"/>
  <c r="X51" i="19"/>
  <c r="Q51" i="19"/>
  <c r="R51" i="19"/>
  <c r="D93" i="16"/>
  <c r="AN13" i="5"/>
  <c r="AN26" i="5"/>
  <c r="AN28" i="5" s="1"/>
  <c r="M54" i="16"/>
  <c r="AQ54" i="16"/>
  <c r="AN54" i="16"/>
  <c r="AS54" i="16"/>
  <c r="AK54" i="16"/>
  <c r="AM54" i="16"/>
  <c r="AJ54" i="16"/>
  <c r="AR54" i="16"/>
  <c r="AL54" i="16"/>
  <c r="AO54" i="16"/>
  <c r="AP54" i="16"/>
  <c r="L54" i="16"/>
  <c r="D36" i="16"/>
  <c r="AL90" i="16"/>
  <c r="AQ90" i="16"/>
  <c r="AJ90" i="16"/>
  <c r="AO90" i="16"/>
  <c r="AR90" i="16"/>
  <c r="AS90" i="16"/>
  <c r="AK90" i="16"/>
  <c r="AP90" i="16"/>
  <c r="M90" i="16"/>
  <c r="AM90" i="16"/>
  <c r="AN90" i="16"/>
  <c r="L90" i="16"/>
  <c r="D30" i="16"/>
  <c r="D135" i="16"/>
  <c r="AL99" i="16"/>
  <c r="AQ99" i="16"/>
  <c r="AR99" i="16"/>
  <c r="AM99" i="16"/>
  <c r="AJ99" i="16"/>
  <c r="AN99" i="16"/>
  <c r="M99" i="16"/>
  <c r="AK99" i="16"/>
  <c r="AP99" i="16"/>
  <c r="AS99" i="16"/>
  <c r="AO99" i="16"/>
  <c r="L99" i="16"/>
  <c r="C53" i="16"/>
  <c r="BC70" i="5"/>
  <c r="BC72" i="5" s="1"/>
  <c r="C35" i="16"/>
  <c r="AO89" i="16"/>
  <c r="AJ89" i="16"/>
  <c r="AN89" i="16"/>
  <c r="M89" i="16"/>
  <c r="AP89" i="16"/>
  <c r="AL89" i="16"/>
  <c r="AM89" i="16"/>
  <c r="AR89" i="16"/>
  <c r="AS89" i="16"/>
  <c r="AQ89" i="16"/>
  <c r="AK89" i="16"/>
  <c r="L89" i="16"/>
  <c r="D89" i="16"/>
  <c r="AO53" i="19"/>
  <c r="AK53" i="19"/>
  <c r="AR53" i="19"/>
  <c r="AM53" i="19"/>
  <c r="X53" i="19"/>
  <c r="AP53" i="19"/>
  <c r="AN53" i="19"/>
  <c r="AQ53" i="19"/>
  <c r="AL53" i="19"/>
  <c r="Y53" i="19"/>
  <c r="Q53" i="19"/>
  <c r="R53" i="19"/>
  <c r="D83" i="16"/>
  <c r="BI20" i="5"/>
  <c r="AO33" i="20"/>
  <c r="R33" i="20"/>
  <c r="AJ33" i="20"/>
  <c r="AL33" i="20"/>
  <c r="AM33" i="20"/>
  <c r="AI33" i="20"/>
  <c r="AN33" i="20"/>
  <c r="AH33" i="20"/>
  <c r="AK33" i="20"/>
  <c r="S33" i="20"/>
  <c r="Q33" i="20"/>
  <c r="AN30" i="20"/>
  <c r="S30" i="20"/>
  <c r="AK30" i="20"/>
  <c r="R30" i="20"/>
  <c r="AL30" i="20"/>
  <c r="AM30" i="20"/>
  <c r="AI30" i="20"/>
  <c r="AO30" i="20"/>
  <c r="AJ30" i="20"/>
  <c r="AH30" i="20"/>
  <c r="Q30" i="20"/>
  <c r="S53" i="20"/>
  <c r="AK53" i="20"/>
  <c r="AN53" i="20"/>
  <c r="AI53" i="20"/>
  <c r="AH53" i="20"/>
  <c r="AO53" i="20"/>
  <c r="AM53" i="20"/>
  <c r="AJ53" i="20"/>
  <c r="R53" i="20"/>
  <c r="AL53" i="20"/>
  <c r="Q53" i="20"/>
  <c r="S46" i="20"/>
  <c r="AL46" i="20"/>
  <c r="AJ46" i="20"/>
  <c r="AK46" i="20"/>
  <c r="AI46" i="20"/>
  <c r="R46" i="20"/>
  <c r="AN46" i="20"/>
  <c r="AO46" i="20"/>
  <c r="AH46" i="20"/>
  <c r="AM46" i="20"/>
  <c r="Q46" i="20"/>
  <c r="AM13" i="5"/>
  <c r="AM26" i="5"/>
  <c r="AM28" i="5" s="1"/>
  <c r="AJ32" i="20"/>
  <c r="AI32" i="20"/>
  <c r="AM32" i="20"/>
  <c r="R32" i="20"/>
  <c r="AK32" i="20"/>
  <c r="S32" i="20"/>
  <c r="AH32" i="20"/>
  <c r="AL32" i="20"/>
  <c r="AO32" i="20"/>
  <c r="AN32" i="20"/>
  <c r="Q32" i="20"/>
  <c r="AP105" i="16"/>
  <c r="AL105" i="16"/>
  <c r="AJ105" i="16"/>
  <c r="M105" i="16"/>
  <c r="AN105" i="16"/>
  <c r="AK105" i="16"/>
  <c r="AS105" i="16"/>
  <c r="AM105" i="16"/>
  <c r="AR105" i="16"/>
  <c r="AQ105" i="16"/>
  <c r="AO105" i="16"/>
  <c r="L105" i="16"/>
  <c r="D105" i="16"/>
  <c r="C42" i="16"/>
  <c r="AR42" i="19"/>
  <c r="AM42" i="19"/>
  <c r="AQ42" i="19"/>
  <c r="AN42" i="19"/>
  <c r="AL42" i="19"/>
  <c r="AO42" i="19"/>
  <c r="AP42" i="19"/>
  <c r="AK42" i="19"/>
  <c r="Y42" i="19"/>
  <c r="X42" i="19"/>
  <c r="Q42" i="19"/>
  <c r="R42" i="19"/>
  <c r="D96" i="16"/>
  <c r="AL34" i="20"/>
  <c r="AJ34" i="20"/>
  <c r="S34" i="20"/>
  <c r="AM34" i="20"/>
  <c r="AH34" i="20"/>
  <c r="AN34" i="20"/>
  <c r="AK34" i="20"/>
  <c r="R34" i="20"/>
  <c r="AI34" i="20"/>
  <c r="AO34" i="20"/>
  <c r="Q34" i="20"/>
  <c r="AO51" i="16"/>
  <c r="M51" i="16"/>
  <c r="AR51" i="16"/>
  <c r="AM51" i="16"/>
  <c r="AK51" i="16"/>
  <c r="AQ51" i="16"/>
  <c r="AS51" i="16"/>
  <c r="AL51" i="16"/>
  <c r="AP51" i="16"/>
  <c r="AN51" i="16"/>
  <c r="AJ51" i="16"/>
  <c r="L51" i="16"/>
  <c r="D51" i="16"/>
  <c r="AM55" i="20"/>
  <c r="AO55" i="20"/>
  <c r="AH55" i="20"/>
  <c r="AK55" i="20"/>
  <c r="AJ55" i="20"/>
  <c r="S55" i="20"/>
  <c r="AN55" i="20"/>
  <c r="AL55" i="20"/>
  <c r="R55" i="20"/>
  <c r="AI55" i="20"/>
  <c r="Q55" i="20"/>
  <c r="M131" i="16"/>
  <c r="L131" i="16"/>
  <c r="D85" i="16"/>
  <c r="D131" i="16"/>
  <c r="AN45" i="16"/>
  <c r="AK45" i="16"/>
  <c r="AO45" i="16"/>
  <c r="AP45" i="16"/>
  <c r="B20" i="23"/>
  <c r="AQ45" i="16"/>
  <c r="AM45" i="16"/>
  <c r="B35" i="26"/>
  <c r="E35" i="26" s="1"/>
  <c r="B46" i="23"/>
  <c r="AR45" i="16"/>
  <c r="M45" i="16"/>
  <c r="AL45" i="16"/>
  <c r="AJ45" i="16"/>
  <c r="AS45" i="16"/>
  <c r="B23" i="23"/>
  <c r="L45" i="16"/>
  <c r="R98" i="19"/>
  <c r="AR98" i="19"/>
  <c r="AM98" i="19"/>
  <c r="AO98" i="19"/>
  <c r="AQ98" i="19"/>
  <c r="AL98" i="19"/>
  <c r="AP98" i="19"/>
  <c r="Q98" i="19"/>
  <c r="AK98" i="19"/>
  <c r="AN98" i="19"/>
  <c r="X98" i="19"/>
  <c r="Y98" i="19"/>
  <c r="K65" i="4"/>
  <c r="L65" i="4" s="1"/>
  <c r="K66" i="4"/>
  <c r="L66" i="4" s="1"/>
  <c r="R52" i="20"/>
  <c r="AH52" i="20"/>
  <c r="S52" i="20"/>
  <c r="AO52" i="20"/>
  <c r="AM52" i="20"/>
  <c r="AI52" i="20"/>
  <c r="AN52" i="20"/>
  <c r="AK52" i="20"/>
  <c r="AL52" i="20"/>
  <c r="AJ52" i="20"/>
  <c r="Q52" i="20"/>
  <c r="AO81" i="19"/>
  <c r="AN81" i="19"/>
  <c r="AQ81" i="19"/>
  <c r="AL81" i="19"/>
  <c r="AK81" i="19"/>
  <c r="AM81" i="19"/>
  <c r="AP81" i="19"/>
  <c r="AR81" i="19"/>
  <c r="X81" i="19"/>
  <c r="Y81" i="19"/>
  <c r="Q81" i="19"/>
  <c r="R81" i="19"/>
  <c r="C92" i="16"/>
  <c r="AO38" i="19"/>
  <c r="AL38" i="19"/>
  <c r="AK38" i="19"/>
  <c r="AM38" i="19"/>
  <c r="AN38" i="19"/>
  <c r="AR38" i="19"/>
  <c r="AP38" i="19"/>
  <c r="AQ38" i="19"/>
  <c r="X38" i="19"/>
  <c r="Y38" i="19"/>
  <c r="R38" i="19"/>
  <c r="Q38" i="19"/>
  <c r="C43" i="16"/>
  <c r="K53" i="4"/>
  <c r="L53" i="4" s="1"/>
  <c r="BD23" i="5"/>
  <c r="AR36" i="19"/>
  <c r="AM36" i="19"/>
  <c r="AO36" i="19"/>
  <c r="AL36" i="19"/>
  <c r="AK36" i="19"/>
  <c r="AQ36" i="19"/>
  <c r="AP36" i="19"/>
  <c r="AN36" i="19"/>
  <c r="X36" i="19"/>
  <c r="Y36" i="19"/>
  <c r="Q36" i="19"/>
  <c r="R36" i="19"/>
  <c r="D91" i="16"/>
  <c r="BH69" i="5"/>
  <c r="AM97" i="19"/>
  <c r="AL97" i="19"/>
  <c r="Q97" i="19"/>
  <c r="Y97" i="19"/>
  <c r="AO97" i="19"/>
  <c r="AQ97" i="19"/>
  <c r="AK97" i="19"/>
  <c r="R97" i="19"/>
  <c r="AN97" i="19"/>
  <c r="AP97" i="19"/>
  <c r="X97" i="19"/>
  <c r="AR97" i="19"/>
  <c r="D106" i="16"/>
  <c r="C33" i="16"/>
  <c r="M104" i="16"/>
  <c r="AK104" i="16"/>
  <c r="AS104" i="16"/>
  <c r="AP104" i="16"/>
  <c r="AN104" i="16"/>
  <c r="AO104" i="16"/>
  <c r="AM104" i="16"/>
  <c r="AJ104" i="16"/>
  <c r="AL104" i="16"/>
  <c r="AQ104" i="16"/>
  <c r="AR104" i="16"/>
  <c r="L104" i="16"/>
  <c r="C104" i="16"/>
  <c r="D100" i="16"/>
  <c r="S44" i="20"/>
  <c r="AJ44" i="20"/>
  <c r="AO44" i="20"/>
  <c r="AM44" i="20"/>
  <c r="AK44" i="20"/>
  <c r="AI44" i="20"/>
  <c r="AN44" i="20"/>
  <c r="AH44" i="20"/>
  <c r="AL44" i="20"/>
  <c r="R44" i="20"/>
  <c r="Q44" i="20"/>
  <c r="M133" i="16"/>
  <c r="L133" i="16"/>
  <c r="D133" i="16"/>
  <c r="D101" i="16"/>
  <c r="AO24" i="5"/>
  <c r="AP70" i="5"/>
  <c r="AP72" i="5" s="1"/>
  <c r="M136" i="16"/>
  <c r="L136" i="16"/>
  <c r="T28" i="19" l="1"/>
  <c r="O26" i="5"/>
  <c r="O28" i="5" s="1"/>
  <c r="BI4" i="5"/>
  <c r="T71" i="19"/>
  <c r="T37" i="19"/>
  <c r="T67" i="19"/>
  <c r="T2" i="19"/>
  <c r="T11" i="19"/>
  <c r="O23" i="5"/>
  <c r="P26" i="5"/>
  <c r="P28" i="5" s="1"/>
  <c r="AL23" i="5"/>
  <c r="P23" i="5"/>
  <c r="N13" i="16"/>
  <c r="AP26" i="5"/>
  <c r="AP28" i="5" s="1"/>
  <c r="N68" i="16"/>
  <c r="N15" i="16"/>
  <c r="AX26" i="5"/>
  <c r="AX28" i="5" s="1"/>
  <c r="N70" i="16"/>
  <c r="P13" i="5"/>
  <c r="N69" i="16"/>
  <c r="AB55" i="19"/>
  <c r="N14" i="16"/>
  <c r="T39" i="19"/>
  <c r="L16" i="4"/>
  <c r="P16" i="4"/>
  <c r="AX13" i="5"/>
  <c r="AB39" i="19"/>
  <c r="T55" i="19"/>
  <c r="AB35" i="19"/>
  <c r="T35" i="19"/>
  <c r="AP13" i="5"/>
  <c r="AU26" i="5"/>
  <c r="AU28" i="5" s="1"/>
  <c r="N99" i="16"/>
  <c r="N42" i="16"/>
  <c r="N32" i="16"/>
  <c r="N28" i="16"/>
  <c r="N41" i="16"/>
  <c r="N98" i="16"/>
  <c r="AW26" i="5"/>
  <c r="AW28" i="5" s="1"/>
  <c r="T36" i="19"/>
  <c r="BH25" i="5"/>
  <c r="N83" i="16"/>
  <c r="N47" i="16"/>
  <c r="T51" i="19"/>
  <c r="T74" i="19"/>
  <c r="N34" i="16"/>
  <c r="T53" i="19"/>
  <c r="N89" i="16"/>
  <c r="N106" i="16"/>
  <c r="T78" i="19"/>
  <c r="AB98" i="19"/>
  <c r="N104" i="16"/>
  <c r="AK26" i="5"/>
  <c r="AK28" i="5" s="1"/>
  <c r="AK13" i="5"/>
  <c r="D39" i="23"/>
  <c r="D14" i="23"/>
  <c r="D25" i="23"/>
  <c r="N96" i="16"/>
  <c r="AB74" i="19"/>
  <c r="AB48" i="19"/>
  <c r="AB34" i="19"/>
  <c r="AQ23" i="5"/>
  <c r="D37" i="23"/>
  <c r="D47" i="23"/>
  <c r="D7" i="23"/>
  <c r="D28" i="23"/>
  <c r="N33" i="16"/>
  <c r="BA26" i="5"/>
  <c r="BA28" i="5" s="1"/>
  <c r="BA13" i="5"/>
  <c r="BB23" i="5"/>
  <c r="AF13" i="5"/>
  <c r="AF26" i="5"/>
  <c r="AF28" i="5" s="1"/>
  <c r="AB26" i="19"/>
  <c r="AI13" i="5"/>
  <c r="AI26" i="5"/>
  <c r="AI28" i="5" s="1"/>
  <c r="T61" i="19"/>
  <c r="AD26" i="5"/>
  <c r="AD13" i="5"/>
  <c r="BH24" i="5"/>
  <c r="N31" i="16"/>
  <c r="N108" i="16"/>
  <c r="AQ13" i="5"/>
  <c r="AQ26" i="5"/>
  <c r="AQ28" i="5" s="1"/>
  <c r="N103" i="16"/>
  <c r="T94" i="19"/>
  <c r="T68" i="19"/>
  <c r="N88" i="16"/>
  <c r="AB97" i="19"/>
  <c r="AB36" i="19"/>
  <c r="N45" i="16"/>
  <c r="T38" i="19"/>
  <c r="T42" i="19"/>
  <c r="AB53" i="19"/>
  <c r="T95" i="19"/>
  <c r="N91" i="16"/>
  <c r="N86" i="16"/>
  <c r="AB96" i="19"/>
  <c r="N35" i="16"/>
  <c r="T76" i="19"/>
  <c r="N94" i="16"/>
  <c r="T34" i="19"/>
  <c r="T27" i="19"/>
  <c r="T7" i="19"/>
  <c r="N85" i="16"/>
  <c r="AB40" i="19"/>
  <c r="T40" i="19"/>
  <c r="AJ23" i="5"/>
  <c r="N30" i="16"/>
  <c r="N102" i="16"/>
  <c r="AR14" i="15"/>
  <c r="AR22" i="3"/>
  <c r="AT71" i="15"/>
  <c r="AR65" i="15"/>
  <c r="AT81" i="15"/>
  <c r="AQ76" i="15"/>
  <c r="AQ12" i="15"/>
  <c r="AS15" i="3"/>
  <c r="AR31" i="3"/>
  <c r="AS65" i="15"/>
  <c r="AR17" i="3"/>
  <c r="AQ26" i="3"/>
  <c r="AQ75" i="15"/>
  <c r="AS27" i="3"/>
  <c r="AS22" i="15"/>
  <c r="AQ26" i="15"/>
  <c r="AT6" i="3"/>
  <c r="AS19" i="3"/>
  <c r="AT13" i="3"/>
  <c r="AS77" i="15"/>
  <c r="AT27" i="3"/>
  <c r="AQ15" i="15"/>
  <c r="AQ22" i="3"/>
  <c r="AR76" i="15"/>
  <c r="AQ62" i="15"/>
  <c r="AT85" i="15"/>
  <c r="AR21" i="3"/>
  <c r="AR6" i="3"/>
  <c r="AR16" i="3"/>
  <c r="AR9" i="3"/>
  <c r="AS84" i="15"/>
  <c r="AR21" i="15"/>
  <c r="AS61" i="15"/>
  <c r="AS7" i="3"/>
  <c r="AR15" i="3"/>
  <c r="AQ82" i="15"/>
  <c r="AQ77" i="15"/>
  <c r="AQ67" i="15"/>
  <c r="AQ9" i="15"/>
  <c r="AS85" i="15"/>
  <c r="AT23" i="15"/>
  <c r="AR62" i="15"/>
  <c r="AT75" i="15"/>
  <c r="AS16" i="3"/>
  <c r="AS72" i="15"/>
  <c r="AT18" i="15"/>
  <c r="AS69" i="15"/>
  <c r="AS63" i="15"/>
  <c r="AS15" i="15"/>
  <c r="AS76" i="15"/>
  <c r="AT84" i="15"/>
  <c r="AT26" i="15"/>
  <c r="AR8" i="15"/>
  <c r="AQ10" i="15"/>
  <c r="AS28" i="15"/>
  <c r="AQ25" i="15"/>
  <c r="AT77" i="15"/>
  <c r="AS70" i="15"/>
  <c r="AR68" i="15"/>
  <c r="AQ20" i="3"/>
  <c r="AR18" i="15"/>
  <c r="AS83" i="15"/>
  <c r="AS20" i="3"/>
  <c r="AR22" i="15"/>
  <c r="AQ84" i="15"/>
  <c r="AQ6" i="15"/>
  <c r="AT19" i="3"/>
  <c r="AT11" i="15"/>
  <c r="AT23" i="3"/>
  <c r="AT69" i="15"/>
  <c r="AR12" i="15"/>
  <c r="AQ69" i="15"/>
  <c r="AR33" i="3"/>
  <c r="AR11" i="3"/>
  <c r="AQ16" i="3"/>
  <c r="AQ19" i="15"/>
  <c r="AS19" i="15"/>
  <c r="AR25" i="3"/>
  <c r="AR28" i="3"/>
  <c r="AT60" i="15"/>
  <c r="AQ104" i="15"/>
  <c r="AT37" i="15"/>
  <c r="AR94" i="15"/>
  <c r="AT52" i="15"/>
  <c r="AQ89" i="15"/>
  <c r="AT44" i="3"/>
  <c r="AS90" i="15"/>
  <c r="AR43" i="3"/>
  <c r="AR95" i="15"/>
  <c r="AQ56" i="3"/>
  <c r="AQ111" i="15"/>
  <c r="AS48" i="15"/>
  <c r="AT49" i="15"/>
  <c r="AT88" i="15"/>
  <c r="AQ53" i="3"/>
  <c r="AT59" i="3"/>
  <c r="AX59" i="3" s="1"/>
  <c r="AS55" i="15"/>
  <c r="AT38" i="3"/>
  <c r="AX38" i="3" s="1"/>
  <c r="AT99" i="15"/>
  <c r="AQ42" i="15"/>
  <c r="AQ106" i="15"/>
  <c r="AR51" i="15"/>
  <c r="AQ46" i="15"/>
  <c r="AS60" i="3"/>
  <c r="AW60" i="3" s="1"/>
  <c r="AT98" i="15"/>
  <c r="AR108" i="15"/>
  <c r="AS36" i="3"/>
  <c r="AW36" i="3" s="1"/>
  <c r="AQ43" i="15"/>
  <c r="AT41" i="3"/>
  <c r="AX41" i="3" s="1"/>
  <c r="AQ50" i="3"/>
  <c r="AT57" i="3"/>
  <c r="AX57" i="3" s="1"/>
  <c r="AS49" i="3"/>
  <c r="AW49" i="3" s="1"/>
  <c r="AQ34" i="3"/>
  <c r="AS59" i="15"/>
  <c r="AQ37" i="3"/>
  <c r="AS55" i="3"/>
  <c r="AW55" i="3" s="1"/>
  <c r="AR86" i="15"/>
  <c r="AQ92" i="15"/>
  <c r="AS39" i="15"/>
  <c r="AR40" i="3"/>
  <c r="AR50" i="15"/>
  <c r="AR102" i="15"/>
  <c r="AQ32" i="15"/>
  <c r="AR38" i="15"/>
  <c r="AQ93" i="15"/>
  <c r="AR40" i="15"/>
  <c r="AQ58" i="15"/>
  <c r="AT96" i="15"/>
  <c r="AR47" i="3"/>
  <c r="AS52" i="3"/>
  <c r="AW52" i="3" s="1"/>
  <c r="AS35" i="15"/>
  <c r="AS44" i="15"/>
  <c r="AQ54" i="3"/>
  <c r="AT104" i="15"/>
  <c r="AS48" i="3"/>
  <c r="AW48" i="3" s="1"/>
  <c r="AR103" i="15"/>
  <c r="AQ107" i="15"/>
  <c r="AR37" i="15"/>
  <c r="AS109" i="15"/>
  <c r="AQ94" i="15"/>
  <c r="AQ112" i="15"/>
  <c r="AS45" i="3"/>
  <c r="AW45" i="3" s="1"/>
  <c r="AT42" i="3"/>
  <c r="AX42" i="3" s="1"/>
  <c r="AQ47" i="15"/>
  <c r="AQ52" i="15"/>
  <c r="AT51" i="3"/>
  <c r="AX51" i="3" s="1"/>
  <c r="AT89" i="15"/>
  <c r="AQ44" i="3"/>
  <c r="AR54" i="15"/>
  <c r="AQ90" i="15"/>
  <c r="AS43" i="3"/>
  <c r="AW43" i="3" s="1"/>
  <c r="AT95" i="15"/>
  <c r="AR56" i="3"/>
  <c r="AR111" i="15"/>
  <c r="AQ48" i="15"/>
  <c r="AQ49" i="15"/>
  <c r="AS88" i="15"/>
  <c r="AR53" i="3"/>
  <c r="AS53" i="3"/>
  <c r="AW53" i="3" s="1"/>
  <c r="AS59" i="3"/>
  <c r="AQ55" i="15"/>
  <c r="AR32" i="3"/>
  <c r="AQ38" i="3"/>
  <c r="AS99" i="15"/>
  <c r="AR42" i="15"/>
  <c r="AS106" i="15"/>
  <c r="AQ51" i="15"/>
  <c r="AR46" i="15"/>
  <c r="AT60" i="3"/>
  <c r="AX60" i="3" s="1"/>
  <c r="AS98" i="15"/>
  <c r="AQ108" i="15"/>
  <c r="AT36" i="3"/>
  <c r="AX36" i="3" s="1"/>
  <c r="AS43" i="15"/>
  <c r="AS41" i="3"/>
  <c r="AT56" i="15"/>
  <c r="AR56" i="15"/>
  <c r="AQ56" i="15"/>
  <c r="AS50" i="3"/>
  <c r="AW50" i="3" s="1"/>
  <c r="AQ57" i="3"/>
  <c r="AQ49" i="3"/>
  <c r="AR34" i="3"/>
  <c r="AS37" i="3"/>
  <c r="AW37" i="3" s="1"/>
  <c r="AT55" i="3"/>
  <c r="AT86" i="15"/>
  <c r="AT92" i="15"/>
  <c r="AQ39" i="15"/>
  <c r="AQ40" i="3"/>
  <c r="AT58" i="3"/>
  <c r="AQ45" i="15"/>
  <c r="AT101" i="15"/>
  <c r="AR105" i="15"/>
  <c r="AT100" i="15"/>
  <c r="AQ35" i="3"/>
  <c r="AR36" i="15"/>
  <c r="AT97" i="15"/>
  <c r="AT41" i="15"/>
  <c r="AQ110" i="15"/>
  <c r="AQ50" i="15"/>
  <c r="AT57" i="15"/>
  <c r="AQ102" i="15"/>
  <c r="AT34" i="15"/>
  <c r="AS53" i="15"/>
  <c r="AQ91" i="15"/>
  <c r="AT32" i="15"/>
  <c r="AS38" i="15"/>
  <c r="AR93" i="15"/>
  <c r="AS40" i="15"/>
  <c r="AR58" i="15"/>
  <c r="AR96" i="15"/>
  <c r="AS47" i="3"/>
  <c r="AW47" i="3" s="1"/>
  <c r="AT58" i="15"/>
  <c r="AS96" i="15"/>
  <c r="AT47" i="3"/>
  <c r="AX47" i="3" s="1"/>
  <c r="AR52" i="3"/>
  <c r="AT52" i="3"/>
  <c r="AQ96" i="15"/>
  <c r="AS58" i="3"/>
  <c r="AR45" i="15"/>
  <c r="AR97" i="15"/>
  <c r="AQ53" i="15"/>
  <c r="AS113" i="15"/>
  <c r="AQ113" i="15"/>
  <c r="AS91" i="15"/>
  <c r="AQ35" i="15"/>
  <c r="AT44" i="15"/>
  <c r="AR54" i="3"/>
  <c r="AR104" i="15"/>
  <c r="AQ48" i="3"/>
  <c r="AS103" i="15"/>
  <c r="AS107" i="15"/>
  <c r="AS37" i="15"/>
  <c r="AR109" i="15"/>
  <c r="AR39" i="3"/>
  <c r="AT94" i="15"/>
  <c r="AT112" i="15"/>
  <c r="AT45" i="3"/>
  <c r="AX45" i="3" s="1"/>
  <c r="AQ45" i="3"/>
  <c r="AR42" i="3"/>
  <c r="AS47" i="15"/>
  <c r="AS52" i="15"/>
  <c r="AR51" i="3"/>
  <c r="AT46" i="3"/>
  <c r="AX46" i="3" s="1"/>
  <c r="AR89" i="15"/>
  <c r="AS44" i="3"/>
  <c r="AW44" i="3" s="1"/>
  <c r="AQ54" i="15"/>
  <c r="AR90" i="15"/>
  <c r="AT43" i="3"/>
  <c r="AS95" i="15"/>
  <c r="AS56" i="3"/>
  <c r="AW56" i="3" s="1"/>
  <c r="AS111" i="15"/>
  <c r="AT48" i="15"/>
  <c r="AS49" i="15"/>
  <c r="AQ88" i="15"/>
  <c r="AT53" i="3"/>
  <c r="AX53" i="3" s="1"/>
  <c r="AR59" i="3"/>
  <c r="AT55" i="15"/>
  <c r="AS32" i="3"/>
  <c r="AW32" i="3" s="1"/>
  <c r="AS38" i="3"/>
  <c r="AW38" i="3" s="1"/>
  <c r="AR99" i="15"/>
  <c r="AS42" i="15"/>
  <c r="AR106" i="15"/>
  <c r="AS51" i="15"/>
  <c r="AT46" i="15"/>
  <c r="AQ60" i="3"/>
  <c r="AR98" i="15"/>
  <c r="AS108" i="15"/>
  <c r="AR36" i="3"/>
  <c r="AT43" i="15"/>
  <c r="AQ41" i="3"/>
  <c r="AT50" i="3"/>
  <c r="AX50" i="3" s="1"/>
  <c r="AR57" i="3"/>
  <c r="AR49" i="3"/>
  <c r="AS34" i="3"/>
  <c r="AW34" i="3" s="1"/>
  <c r="AQ59" i="15"/>
  <c r="AT37" i="3"/>
  <c r="AX37" i="3" s="1"/>
  <c r="AR55" i="3"/>
  <c r="AS86" i="15"/>
  <c r="AS92" i="15"/>
  <c r="AR39" i="15"/>
  <c r="AS40" i="3"/>
  <c r="AQ58" i="3"/>
  <c r="AT45" i="15"/>
  <c r="AS101" i="15"/>
  <c r="AT105" i="15"/>
  <c r="AR100" i="15"/>
  <c r="AT35" i="3"/>
  <c r="AX35" i="3" s="1"/>
  <c r="AQ36" i="15"/>
  <c r="AQ97" i="15"/>
  <c r="AS41" i="15"/>
  <c r="AT110" i="15"/>
  <c r="AS110" i="15"/>
  <c r="AS50" i="15"/>
  <c r="AR57" i="15"/>
  <c r="AS102" i="15"/>
  <c r="AS34" i="15"/>
  <c r="AT53" i="15"/>
  <c r="AR91" i="15"/>
  <c r="AR32" i="15"/>
  <c r="AT38" i="15"/>
  <c r="AT93" i="15"/>
  <c r="AT40" i="15"/>
  <c r="AQ105" i="15"/>
  <c r="AS100" i="15"/>
  <c r="AR35" i="3"/>
  <c r="AR34" i="15"/>
  <c r="AT35" i="15"/>
  <c r="AQ44" i="15"/>
  <c r="AT54" i="3"/>
  <c r="AX54" i="3" s="1"/>
  <c r="AS104" i="15"/>
  <c r="AT48" i="3"/>
  <c r="AX48" i="3" s="1"/>
  <c r="AT103" i="15"/>
  <c r="AT107" i="15"/>
  <c r="AQ37" i="15"/>
  <c r="AT109" i="15"/>
  <c r="AT39" i="3"/>
  <c r="AX39" i="3" s="1"/>
  <c r="AS94" i="15"/>
  <c r="AS112" i="15"/>
  <c r="AR45" i="3"/>
  <c r="AS42" i="3"/>
  <c r="AW42" i="3" s="1"/>
  <c r="AT47" i="15"/>
  <c r="AR52" i="15"/>
  <c r="AS51" i="3"/>
  <c r="AW51" i="3" s="1"/>
  <c r="AR46" i="3"/>
  <c r="AS89" i="15"/>
  <c r="AR44" i="3"/>
  <c r="AS54" i="15"/>
  <c r="AT90" i="15"/>
  <c r="AQ43" i="3"/>
  <c r="AQ95" i="15"/>
  <c r="AT56" i="3"/>
  <c r="AX56" i="3" s="1"/>
  <c r="AT111" i="15"/>
  <c r="AR48" i="15"/>
  <c r="AR49" i="15"/>
  <c r="AR88" i="15"/>
  <c r="AQ59" i="3"/>
  <c r="AR55" i="15"/>
  <c r="AT32" i="3"/>
  <c r="AX32" i="3" s="1"/>
  <c r="AQ32" i="3"/>
  <c r="AR38" i="3"/>
  <c r="AQ99" i="15"/>
  <c r="AT42" i="15"/>
  <c r="AT106" i="15"/>
  <c r="AT51" i="15"/>
  <c r="AS46" i="15"/>
  <c r="AR60" i="3"/>
  <c r="AQ98" i="15"/>
  <c r="AT108" i="15"/>
  <c r="AQ36" i="3"/>
  <c r="AR43" i="15"/>
  <c r="AR41" i="3"/>
  <c r="AS56" i="15"/>
  <c r="AR50" i="3"/>
  <c r="AS57" i="3"/>
  <c r="AW57" i="3" s="1"/>
  <c r="AT49" i="3"/>
  <c r="AT34" i="3"/>
  <c r="AX34" i="3" s="1"/>
  <c r="AR59" i="15"/>
  <c r="AT59" i="15"/>
  <c r="AR37" i="3"/>
  <c r="AQ55" i="3"/>
  <c r="AQ86" i="15"/>
  <c r="AR92" i="15"/>
  <c r="AT39" i="15"/>
  <c r="AT40" i="3"/>
  <c r="AX40" i="3" s="1"/>
  <c r="AR58" i="3"/>
  <c r="AS45" i="15"/>
  <c r="AQ101" i="15"/>
  <c r="AS105" i="15"/>
  <c r="AQ100" i="15"/>
  <c r="AS35" i="3"/>
  <c r="AW35" i="3" s="1"/>
  <c r="AS36" i="15"/>
  <c r="AS97" i="15"/>
  <c r="AR41" i="15"/>
  <c r="AR110" i="15"/>
  <c r="AT50" i="15"/>
  <c r="AQ57" i="15"/>
  <c r="AS57" i="15"/>
  <c r="AT102" i="15"/>
  <c r="AQ34" i="15"/>
  <c r="AR53" i="15"/>
  <c r="AR113" i="15"/>
  <c r="AT113" i="15"/>
  <c r="AT91" i="15"/>
  <c r="AS32" i="15"/>
  <c r="AQ38" i="15"/>
  <c r="AS93" i="15"/>
  <c r="AQ40" i="15"/>
  <c r="AS58" i="15"/>
  <c r="AQ47" i="3"/>
  <c r="AQ52" i="3"/>
  <c r="AR101" i="15"/>
  <c r="AT36" i="15"/>
  <c r="AQ41" i="15"/>
  <c r="D46" i="23"/>
  <c r="D23" i="23"/>
  <c r="D20" i="23"/>
  <c r="N38" i="16"/>
  <c r="AB30" i="19"/>
  <c r="AB94" i="19"/>
  <c r="N53" i="16"/>
  <c r="T64" i="19"/>
  <c r="T97" i="19"/>
  <c r="AB38" i="19"/>
  <c r="T81" i="19"/>
  <c r="AB42" i="19"/>
  <c r="D16" i="23"/>
  <c r="D24" i="23"/>
  <c r="D41" i="23"/>
  <c r="AB51" i="19"/>
  <c r="AO26" i="5"/>
  <c r="AO28" i="5" s="1"/>
  <c r="AO13" i="5"/>
  <c r="AB81" i="19"/>
  <c r="T98" i="19"/>
  <c r="N51" i="16"/>
  <c r="N105" i="16"/>
  <c r="N90" i="16"/>
  <c r="N54" i="16"/>
  <c r="AZ26" i="5"/>
  <c r="AZ28" i="5" s="1"/>
  <c r="AZ13" i="5"/>
  <c r="AH23" i="5"/>
  <c r="N100" i="16"/>
  <c r="AB95" i="19"/>
  <c r="N109" i="16"/>
  <c r="N92" i="16"/>
  <c r="T96" i="19"/>
  <c r="AY13" i="5"/>
  <c r="AY26" i="5"/>
  <c r="AY28" i="5" s="1"/>
  <c r="T60" i="19"/>
  <c r="AB76" i="19"/>
  <c r="N37" i="16"/>
  <c r="N46" i="16"/>
  <c r="N36" i="16"/>
  <c r="N93" i="16"/>
  <c r="N107" i="16"/>
  <c r="N49" i="16"/>
  <c r="BB13" i="5"/>
  <c r="BB26" i="5"/>
  <c r="BB28" i="5" s="1"/>
  <c r="N101" i="16"/>
  <c r="AB7" i="19"/>
  <c r="N48" i="16"/>
  <c r="N87" i="16"/>
  <c r="N44" i="16"/>
  <c r="N39" i="16"/>
  <c r="T26" i="19"/>
  <c r="AT23" i="5"/>
  <c r="N50" i="16"/>
  <c r="T77" i="19"/>
  <c r="N95" i="16"/>
  <c r="N52" i="16"/>
  <c r="AB68" i="19"/>
  <c r="AB78" i="19"/>
  <c r="AB64" i="19"/>
  <c r="D30" i="23"/>
  <c r="D43" i="23"/>
  <c r="D12" i="23"/>
  <c r="AD72" i="5"/>
  <c r="BH72" i="5" s="1"/>
  <c r="BH70" i="5"/>
  <c r="D36" i="23"/>
  <c r="D27" i="23"/>
  <c r="D6" i="23"/>
  <c r="AB60" i="19"/>
  <c r="D35" i="23"/>
  <c r="D3" i="23"/>
  <c r="D29" i="23"/>
  <c r="T48" i="19"/>
  <c r="AB27" i="19"/>
  <c r="BC26" i="5"/>
  <c r="BC28" i="5" s="1"/>
  <c r="BC13" i="5"/>
  <c r="AB28" i="19"/>
  <c r="AH26" i="5"/>
  <c r="AH28" i="5" s="1"/>
  <c r="AB61" i="19"/>
  <c r="B20" i="17" a="1"/>
  <c r="B14" i="17" a="1"/>
  <c r="N97" i="16"/>
  <c r="N40" i="16"/>
  <c r="AB77" i="19"/>
  <c r="T30" i="19"/>
  <c r="BF54" i="3" l="1"/>
  <c r="AG54" i="3" s="1"/>
  <c r="BA44" i="3"/>
  <c r="BE44" i="3" s="1"/>
  <c r="BF45" i="3"/>
  <c r="AG45" i="3" s="1"/>
  <c r="BF36" i="3"/>
  <c r="BJ36" i="3" s="1"/>
  <c r="BA55" i="3"/>
  <c r="AF55" i="3" s="1"/>
  <c r="BA49" i="3"/>
  <c r="BE49" i="3" s="1"/>
  <c r="BA60" i="3"/>
  <c r="AF60" i="3" s="1"/>
  <c r="BF59" i="3"/>
  <c r="BJ59" i="3" s="1"/>
  <c r="BF40" i="3"/>
  <c r="AG40" i="3" s="1"/>
  <c r="BF34" i="3"/>
  <c r="BJ34" i="3" s="1"/>
  <c r="BA42" i="3"/>
  <c r="AF42" i="3" s="1"/>
  <c r="BF39" i="3"/>
  <c r="BJ39" i="3" s="1"/>
  <c r="BF37" i="3"/>
  <c r="AG37" i="3" s="1"/>
  <c r="BA53" i="3"/>
  <c r="BE53" i="3" s="1"/>
  <c r="BA43" i="3"/>
  <c r="AF43" i="3" s="1"/>
  <c r="BI42" i="3"/>
  <c r="BF42" i="3"/>
  <c r="BJ42" i="3" s="1"/>
  <c r="BA48" i="3"/>
  <c r="AF48" i="3" s="1"/>
  <c r="BF57" i="3"/>
  <c r="BJ57" i="3" s="1"/>
  <c r="BA36" i="3"/>
  <c r="AF36" i="3" s="1"/>
  <c r="BF56" i="3"/>
  <c r="BJ56" i="3" s="1"/>
  <c r="BA51" i="3"/>
  <c r="AF51" i="3" s="1"/>
  <c r="BF48" i="3"/>
  <c r="BJ48" i="3" s="1"/>
  <c r="BF35" i="3"/>
  <c r="AG35" i="3" s="1"/>
  <c r="BF50" i="3"/>
  <c r="BJ50" i="3" s="1"/>
  <c r="BA38" i="3"/>
  <c r="AF38" i="3" s="1"/>
  <c r="BF53" i="3"/>
  <c r="BJ53" i="3" s="1"/>
  <c r="BF46" i="3"/>
  <c r="AG46" i="3" s="1"/>
  <c r="BA47" i="3"/>
  <c r="BE47" i="3" s="1"/>
  <c r="BA37" i="3"/>
  <c r="AF37" i="3" s="1"/>
  <c r="BA50" i="3"/>
  <c r="BE50" i="3" s="1"/>
  <c r="BF51" i="3"/>
  <c r="AG51" i="3" s="1"/>
  <c r="BA45" i="3"/>
  <c r="BE45" i="3" s="1"/>
  <c r="BA52" i="3"/>
  <c r="AF52" i="3" s="1"/>
  <c r="BF38" i="3"/>
  <c r="BJ38" i="3" s="1"/>
  <c r="BA35" i="3"/>
  <c r="AF35" i="3" s="1"/>
  <c r="BA57" i="3"/>
  <c r="BE57" i="3" s="1"/>
  <c r="AJ53" i="2" s="1"/>
  <c r="BF32" i="3"/>
  <c r="AG32" i="3" s="1"/>
  <c r="BA34" i="3"/>
  <c r="AF34" i="3" s="1"/>
  <c r="M30" i="12" s="1"/>
  <c r="BA32" i="3"/>
  <c r="BC32" i="3" s="1"/>
  <c r="BA56" i="3"/>
  <c r="BE56" i="3" s="1"/>
  <c r="AJ52" i="2" s="1"/>
  <c r="BF47" i="3"/>
  <c r="AG47" i="3" s="1"/>
  <c r="BI60" i="3"/>
  <c r="BF60" i="3"/>
  <c r="BJ60" i="3" s="1"/>
  <c r="BF41" i="3"/>
  <c r="AG41" i="3" s="1"/>
  <c r="AT8" i="3"/>
  <c r="AX8" i="3" s="1"/>
  <c r="AR15" i="15"/>
  <c r="AR13" i="15"/>
  <c r="AQ14" i="15"/>
  <c r="AQ23" i="15"/>
  <c r="AQ20" i="15"/>
  <c r="AR25" i="15"/>
  <c r="AS12" i="15"/>
  <c r="AR10" i="15"/>
  <c r="AT73" i="15"/>
  <c r="AZ73" i="15" s="1"/>
  <c r="BG73" i="15" s="1"/>
  <c r="AR73" i="15"/>
  <c r="AQ66" i="15"/>
  <c r="AR87" i="15"/>
  <c r="AQ30" i="15"/>
  <c r="AS22" i="3"/>
  <c r="AQ30" i="3"/>
  <c r="AQ18" i="15"/>
  <c r="AQ87" i="15"/>
  <c r="AT83" i="15"/>
  <c r="AS29" i="3"/>
  <c r="AQ13" i="3"/>
  <c r="AT64" i="15"/>
  <c r="AZ64" i="15" s="1"/>
  <c r="BG64" i="15" s="1"/>
  <c r="AS9" i="3"/>
  <c r="AR11" i="15"/>
  <c r="AT28" i="3"/>
  <c r="AX28" i="3" s="1"/>
  <c r="AQ73" i="15"/>
  <c r="AT66" i="15"/>
  <c r="AQ15" i="3"/>
  <c r="AQ9" i="3"/>
  <c r="AR8" i="3"/>
  <c r="AQ18" i="3"/>
  <c r="AS30" i="15"/>
  <c r="AS73" i="15"/>
  <c r="AY73" i="15" s="1"/>
  <c r="BB73" i="15" s="1"/>
  <c r="AF73" i="15" s="1"/>
  <c r="AQ27" i="3"/>
  <c r="AS28" i="3"/>
  <c r="AW28" i="3" s="1"/>
  <c r="AT9" i="15"/>
  <c r="AR30" i="15"/>
  <c r="AR61" i="15"/>
  <c r="AQ70" i="15"/>
  <c r="AT17" i="3"/>
  <c r="AT78" i="15"/>
  <c r="AZ78" i="15" s="1"/>
  <c r="BG78" i="15" s="1"/>
  <c r="AG78" i="15" s="1"/>
  <c r="AQ33" i="3"/>
  <c r="AT76" i="15"/>
  <c r="AT31" i="3"/>
  <c r="AS18" i="3"/>
  <c r="AR63" i="15"/>
  <c r="AT14" i="3"/>
  <c r="AR23" i="3"/>
  <c r="AQ29" i="15"/>
  <c r="AQ10" i="3"/>
  <c r="AT10" i="15"/>
  <c r="AT12" i="15"/>
  <c r="AZ12" i="15" s="1"/>
  <c r="BG12" i="15" s="1"/>
  <c r="AT7" i="3"/>
  <c r="AX7" i="3" s="1"/>
  <c r="AS16" i="15"/>
  <c r="AY16" i="15" s="1"/>
  <c r="BB16" i="15" s="1"/>
  <c r="AF16" i="15" s="1"/>
  <c r="AR64" i="15"/>
  <c r="AT24" i="3"/>
  <c r="AR70" i="15"/>
  <c r="AQ16" i="15"/>
  <c r="AQ25" i="3"/>
  <c r="AR27" i="15"/>
  <c r="AS12" i="3"/>
  <c r="AW12" i="3" s="1"/>
  <c r="AS29" i="15"/>
  <c r="AY29" i="15" s="1"/>
  <c r="BB29" i="15" s="1"/>
  <c r="AF29" i="15" s="1"/>
  <c r="AS24" i="3"/>
  <c r="AT19" i="15"/>
  <c r="AQ14" i="3"/>
  <c r="AT62" i="15"/>
  <c r="AZ62" i="15" s="1"/>
  <c r="BG62" i="15" s="1"/>
  <c r="AG62" i="15" s="1"/>
  <c r="AS6" i="3"/>
  <c r="AQ33" i="15"/>
  <c r="AT30" i="15"/>
  <c r="AR7" i="3"/>
  <c r="AS33" i="15"/>
  <c r="AY33" i="15" s="1"/>
  <c r="BB33" i="15" s="1"/>
  <c r="AQ28" i="3"/>
  <c r="AT17" i="15"/>
  <c r="AZ17" i="15" s="1"/>
  <c r="BG17" i="15" s="1"/>
  <c r="AG17" i="15" s="1"/>
  <c r="AQ24" i="3"/>
  <c r="AS10" i="3"/>
  <c r="AT10" i="3"/>
  <c r="AR23" i="15"/>
  <c r="AR20" i="3"/>
  <c r="AS60" i="15"/>
  <c r="AR44" i="15"/>
  <c r="AQ103" i="15"/>
  <c r="AQ39" i="3"/>
  <c r="AQ42" i="3"/>
  <c r="AQ46" i="3"/>
  <c r="AT54" i="15"/>
  <c r="AZ54" i="15" s="1"/>
  <c r="BG54" i="15" s="1"/>
  <c r="AG54" i="15" s="1"/>
  <c r="AT11" i="3"/>
  <c r="AQ63" i="15"/>
  <c r="AS79" i="15"/>
  <c r="AQ31" i="15"/>
  <c r="AT13" i="15"/>
  <c r="AS23" i="15"/>
  <c r="AR31" i="15"/>
  <c r="AR20" i="15"/>
  <c r="AS10" i="15"/>
  <c r="AT30" i="3"/>
  <c r="AT22" i="15"/>
  <c r="AT87" i="15"/>
  <c r="AS66" i="15"/>
  <c r="AQ21" i="15"/>
  <c r="AS33" i="3"/>
  <c r="AT82" i="15"/>
  <c r="AQ7" i="15"/>
  <c r="AR33" i="15"/>
  <c r="AR83" i="15"/>
  <c r="AS67" i="15"/>
  <c r="AY67" i="15" s="1"/>
  <c r="BB67" i="15" s="1"/>
  <c r="AF67" i="15" s="1"/>
  <c r="AR80" i="15"/>
  <c r="AQ28" i="15"/>
  <c r="AR79" i="15"/>
  <c r="AS18" i="15"/>
  <c r="AR6" i="15"/>
  <c r="AQ24" i="15"/>
  <c r="AT15" i="15"/>
  <c r="AR14" i="3"/>
  <c r="AQ80" i="15"/>
  <c r="AS87" i="15"/>
  <c r="AT16" i="15"/>
  <c r="AS25" i="15"/>
  <c r="AQ12" i="3"/>
  <c r="AS20" i="15"/>
  <c r="AR13" i="3"/>
  <c r="AR24" i="15"/>
  <c r="AR24" i="3"/>
  <c r="AS23" i="3"/>
  <c r="AS26" i="3"/>
  <c r="AS78" i="15"/>
  <c r="AQ79" i="15"/>
  <c r="AR74" i="15"/>
  <c r="AS81" i="15"/>
  <c r="AR12" i="3"/>
  <c r="AQ81" i="15"/>
  <c r="AQ13" i="15"/>
  <c r="AT79" i="15"/>
  <c r="AS82" i="15"/>
  <c r="AT65" i="15"/>
  <c r="AQ85" i="15"/>
  <c r="AT68" i="15"/>
  <c r="AR17" i="15"/>
  <c r="AQ8" i="3"/>
  <c r="AR82" i="15"/>
  <c r="AR67" i="15"/>
  <c r="AR10" i="3"/>
  <c r="AT28" i="15"/>
  <c r="AQ6" i="3"/>
  <c r="AR75" i="15"/>
  <c r="AT6" i="15"/>
  <c r="AZ6" i="15" s="1"/>
  <c r="BG6" i="15" s="1"/>
  <c r="AG6" i="15" s="1"/>
  <c r="AT61" i="15"/>
  <c r="AS24" i="15"/>
  <c r="AS74" i="15"/>
  <c r="AS68" i="15"/>
  <c r="AY68" i="15" s="1"/>
  <c r="BB68" i="15" s="1"/>
  <c r="AF68" i="15" s="1"/>
  <c r="AT24" i="15"/>
  <c r="AQ68" i="15"/>
  <c r="AQ78" i="15"/>
  <c r="AR77" i="15"/>
  <c r="AT14" i="15"/>
  <c r="AT22" i="3"/>
  <c r="AS30" i="3"/>
  <c r="AT33" i="3"/>
  <c r="AX33" i="3" s="1"/>
  <c r="AT21" i="15"/>
  <c r="AS31" i="3"/>
  <c r="AS14" i="3"/>
  <c r="AS8" i="15"/>
  <c r="AY8" i="15" s="1"/>
  <c r="BB8" i="15" s="1"/>
  <c r="AF8" i="15" s="1"/>
  <c r="AS25" i="3"/>
  <c r="AT67" i="15"/>
  <c r="AT9" i="3"/>
  <c r="AR60" i="15"/>
  <c r="AS54" i="3"/>
  <c r="AW54" i="3" s="1"/>
  <c r="AR107" i="15"/>
  <c r="AS39" i="3"/>
  <c r="AW39" i="3" s="1"/>
  <c r="AR47" i="15"/>
  <c r="AS46" i="3"/>
  <c r="AW46" i="3" s="1"/>
  <c r="AR66" i="15"/>
  <c r="AT33" i="15"/>
  <c r="AT74" i="15"/>
  <c r="AZ74" i="15" s="1"/>
  <c r="BG74" i="15" s="1"/>
  <c r="AG74" i="15" s="1"/>
  <c r="AS26" i="15"/>
  <c r="AY26" i="15" s="1"/>
  <c r="BB26" i="15" s="1"/>
  <c r="AF26" i="15" s="1"/>
  <c r="AT20" i="15"/>
  <c r="AT21" i="3"/>
  <c r="AT8" i="15"/>
  <c r="AR72" i="15"/>
  <c r="AS75" i="15"/>
  <c r="AT25" i="3"/>
  <c r="AS31" i="15"/>
  <c r="AY31" i="15" s="1"/>
  <c r="BB31" i="15" s="1"/>
  <c r="AF31" i="15" s="1"/>
  <c r="AS8" i="3"/>
  <c r="AR19" i="3"/>
  <c r="AT25" i="15"/>
  <c r="AT12" i="3"/>
  <c r="AR29" i="3"/>
  <c r="AQ65" i="15"/>
  <c r="AT72" i="15"/>
  <c r="AS14" i="15"/>
  <c r="AQ19" i="3"/>
  <c r="AR26" i="3"/>
  <c r="AQ11" i="3"/>
  <c r="AS6" i="15"/>
  <c r="AY6" i="15" s="1"/>
  <c r="BB6" i="15" s="1"/>
  <c r="AF6" i="15" s="1"/>
  <c r="AS21" i="3"/>
  <c r="AT16" i="3"/>
  <c r="AR9" i="15"/>
  <c r="AR84" i="15"/>
  <c r="AQ74" i="15"/>
  <c r="AS27" i="15"/>
  <c r="AY27" i="15" s="1"/>
  <c r="BB27" i="15" s="1"/>
  <c r="AR27" i="3"/>
  <c r="AS21" i="15"/>
  <c r="AY21" i="15" s="1"/>
  <c r="BB21" i="15" s="1"/>
  <c r="AF21" i="15" s="1"/>
  <c r="AR28" i="15"/>
  <c r="AT20" i="3"/>
  <c r="AR69" i="15"/>
  <c r="AS80" i="15"/>
  <c r="AR71" i="15"/>
  <c r="AR26" i="15"/>
  <c r="AR18" i="3"/>
  <c r="AQ31" i="3"/>
  <c r="AR7" i="15"/>
  <c r="AS11" i="15"/>
  <c r="AQ27" i="15"/>
  <c r="AT26" i="3"/>
  <c r="AX26" i="3" s="1"/>
  <c r="AS64" i="15"/>
  <c r="AY64" i="15" s="1"/>
  <c r="BB64" i="15" s="1"/>
  <c r="AQ21" i="3"/>
  <c r="AR19" i="15"/>
  <c r="AR30" i="3"/>
  <c r="AR78" i="15"/>
  <c r="AT18" i="3"/>
  <c r="AR16" i="15"/>
  <c r="AQ23" i="3"/>
  <c r="AS11" i="3"/>
  <c r="AW11" i="3" s="1"/>
  <c r="AQ29" i="3"/>
  <c r="AT63" i="15"/>
  <c r="AR81" i="15"/>
  <c r="AS13" i="3"/>
  <c r="AW13" i="3" s="1"/>
  <c r="AS7" i="15"/>
  <c r="AY7" i="15" s="1"/>
  <c r="AT7" i="15"/>
  <c r="AS62" i="15"/>
  <c r="AY62" i="15" s="1"/>
  <c r="BB62" i="15" s="1"/>
  <c r="AF62" i="15" s="1"/>
  <c r="R59" i="16" s="1"/>
  <c r="AS13" i="15"/>
  <c r="AY13" i="15" s="1"/>
  <c r="BB13" i="15" s="1"/>
  <c r="AF13" i="15" s="1"/>
  <c r="AQ22" i="15"/>
  <c r="AQ8" i="15"/>
  <c r="AQ72" i="15"/>
  <c r="AQ7" i="3"/>
  <c r="AT15" i="3"/>
  <c r="AQ64" i="15"/>
  <c r="AQ11" i="15"/>
  <c r="AT29" i="15"/>
  <c r="AT29" i="3"/>
  <c r="AX29" i="3" s="1"/>
  <c r="AT70" i="15"/>
  <c r="AQ61" i="15"/>
  <c r="AQ83" i="15"/>
  <c r="AR85" i="15"/>
  <c r="AT80" i="15"/>
  <c r="AT31" i="15"/>
  <c r="AS9" i="15"/>
  <c r="AY9" i="15" s="1"/>
  <c r="BB9" i="15" s="1"/>
  <c r="AF9" i="15" s="1"/>
  <c r="AT27" i="15"/>
  <c r="AR29" i="15"/>
  <c r="AQ60" i="15"/>
  <c r="AR35" i="15"/>
  <c r="AR48" i="3"/>
  <c r="AQ109" i="15"/>
  <c r="AR112" i="15"/>
  <c r="AQ51" i="3"/>
  <c r="P17" i="4"/>
  <c r="AQ17" i="15"/>
  <c r="AQ71" i="15"/>
  <c r="AQ17" i="3"/>
  <c r="AS71" i="15"/>
  <c r="AS17" i="3"/>
  <c r="AS17" i="15"/>
  <c r="BH19" i="5"/>
  <c r="AZ50" i="15"/>
  <c r="BG50" i="15" s="1"/>
  <c r="AX49" i="3"/>
  <c r="AZ106" i="15"/>
  <c r="BG106" i="15" s="1"/>
  <c r="AY54" i="15"/>
  <c r="BB54" i="15" s="1"/>
  <c r="AZ109" i="15"/>
  <c r="BG109" i="15" s="1"/>
  <c r="AZ35" i="15"/>
  <c r="BG35" i="15" s="1"/>
  <c r="AY102" i="15"/>
  <c r="BB102" i="15" s="1"/>
  <c r="AF102" i="15" s="1"/>
  <c r="AZ110" i="15"/>
  <c r="BG110" i="15" s="1"/>
  <c r="AZ45" i="15"/>
  <c r="BG45" i="15" s="1"/>
  <c r="AG45" i="15" s="1"/>
  <c r="AK45" i="15"/>
  <c r="AY92" i="15"/>
  <c r="BB92" i="15" s="1"/>
  <c r="AY108" i="15"/>
  <c r="BB108" i="15" s="1"/>
  <c r="AF108" i="15" s="1"/>
  <c r="AY51" i="15"/>
  <c r="BB51" i="15" s="1"/>
  <c r="AY111" i="15"/>
  <c r="BB111" i="15" s="1"/>
  <c r="AF111" i="15" s="1"/>
  <c r="AZ94" i="15"/>
  <c r="BG94" i="15" s="1"/>
  <c r="AY107" i="15"/>
  <c r="BB107" i="15" s="1"/>
  <c r="AY53" i="15"/>
  <c r="BB53" i="15" s="1"/>
  <c r="AZ101" i="15"/>
  <c r="BG101" i="15" s="1"/>
  <c r="AW41" i="3"/>
  <c r="AY98" i="15"/>
  <c r="BB98" i="15" s="1"/>
  <c r="AF98" i="15" s="1"/>
  <c r="AY106" i="15"/>
  <c r="BB106" i="15" s="1"/>
  <c r="AZ104" i="15"/>
  <c r="BG104" i="15" s="1"/>
  <c r="AY59" i="15"/>
  <c r="BB59" i="15" s="1"/>
  <c r="AF59" i="15" s="1"/>
  <c r="AJ59" i="15" s="1"/>
  <c r="AZ88" i="15"/>
  <c r="BG88" i="15" s="1"/>
  <c r="AY60" i="15"/>
  <c r="BB60" i="15" s="1"/>
  <c r="AX10" i="3"/>
  <c r="AW10" i="3"/>
  <c r="AW6" i="3"/>
  <c r="AZ19" i="15"/>
  <c r="BG19" i="15" s="1"/>
  <c r="AW24" i="3"/>
  <c r="AX24" i="3"/>
  <c r="AZ10" i="15"/>
  <c r="BG10" i="15" s="1"/>
  <c r="AX14" i="3"/>
  <c r="AX31" i="3"/>
  <c r="AZ76" i="15"/>
  <c r="BG76" i="15" s="1"/>
  <c r="AX17" i="3"/>
  <c r="AZ9" i="15"/>
  <c r="BG9" i="15" s="1"/>
  <c r="AY30" i="15"/>
  <c r="BB30" i="15" s="1"/>
  <c r="AF30" i="15" s="1"/>
  <c r="AZ66" i="15"/>
  <c r="BG66" i="15" s="1"/>
  <c r="AG66" i="15" s="1"/>
  <c r="AW9" i="3"/>
  <c r="AW29" i="3"/>
  <c r="AK83" i="15"/>
  <c r="AZ83" i="15"/>
  <c r="BG83" i="15" s="1"/>
  <c r="AG83" i="15" s="1"/>
  <c r="AW22" i="3"/>
  <c r="AY12" i="15"/>
  <c r="BB12" i="15" s="1"/>
  <c r="AF12" i="15" s="1"/>
  <c r="BH7" i="5"/>
  <c r="BH5" i="5"/>
  <c r="BH8" i="5"/>
  <c r="BH10" i="5"/>
  <c r="BH11" i="5"/>
  <c r="BH6" i="5"/>
  <c r="BH9" i="5"/>
  <c r="BH12" i="5"/>
  <c r="AZ91" i="15"/>
  <c r="BG91" i="15" s="1"/>
  <c r="AY36" i="15"/>
  <c r="BB36" i="15" s="1"/>
  <c r="AZ39" i="15"/>
  <c r="BG39" i="15" s="1"/>
  <c r="AY93" i="15"/>
  <c r="BB93" i="15" s="1"/>
  <c r="AZ113" i="15"/>
  <c r="BG113" i="15" s="1"/>
  <c r="AG113" i="15" s="1"/>
  <c r="AK113" i="15" s="1"/>
  <c r="AZ102" i="15"/>
  <c r="BG102" i="15" s="1"/>
  <c r="AY45" i="15"/>
  <c r="BB45" i="15" s="1"/>
  <c r="AZ59" i="15"/>
  <c r="BG59" i="15" s="1"/>
  <c r="AG59" i="15" s="1"/>
  <c r="AK59" i="15" s="1"/>
  <c r="AZ42" i="15"/>
  <c r="BG42" i="15" s="1"/>
  <c r="AY112" i="15"/>
  <c r="BB112" i="15" s="1"/>
  <c r="AY104" i="15"/>
  <c r="BB104" i="15" s="1"/>
  <c r="AZ40" i="15"/>
  <c r="BG40" i="15" s="1"/>
  <c r="AY41" i="15"/>
  <c r="BB41" i="15" s="1"/>
  <c r="AY86" i="15"/>
  <c r="BB86" i="15" s="1"/>
  <c r="AY103" i="15"/>
  <c r="BB103" i="15" s="1"/>
  <c r="AZ44" i="15"/>
  <c r="BG44" i="15" s="1"/>
  <c r="AY113" i="15"/>
  <c r="BB113" i="15" s="1"/>
  <c r="AF113" i="15" s="1"/>
  <c r="AW58" i="3"/>
  <c r="AY38" i="15"/>
  <c r="BB38" i="15" s="1"/>
  <c r="AZ34" i="15"/>
  <c r="BG34" i="15" s="1"/>
  <c r="AZ92" i="15"/>
  <c r="BG92" i="15" s="1"/>
  <c r="AY43" i="15"/>
  <c r="BB43" i="15" s="1"/>
  <c r="AF43" i="15" s="1"/>
  <c r="AY88" i="15"/>
  <c r="BB88" i="15" s="1"/>
  <c r="AZ98" i="15"/>
  <c r="BG98" i="15" s="1"/>
  <c r="AY55" i="15"/>
  <c r="BB55" i="15" s="1"/>
  <c r="AZ49" i="15"/>
  <c r="BG49" i="15" s="1"/>
  <c r="AX44" i="3"/>
  <c r="AZ27" i="15"/>
  <c r="BG27" i="15" s="1"/>
  <c r="AZ80" i="15"/>
  <c r="BG80" i="15" s="1"/>
  <c r="AZ70" i="15"/>
  <c r="BG70" i="15" s="1"/>
  <c r="AZ29" i="15"/>
  <c r="BG29" i="15" s="1"/>
  <c r="AG29" i="15" s="1"/>
  <c r="AX15" i="3"/>
  <c r="AZ7" i="15"/>
  <c r="BG7" i="15" s="1"/>
  <c r="AZ63" i="15"/>
  <c r="BG63" i="15" s="1"/>
  <c r="AX18" i="3"/>
  <c r="AY11" i="15"/>
  <c r="BB11" i="15" s="1"/>
  <c r="AX20" i="3"/>
  <c r="AX16" i="3"/>
  <c r="AW21" i="3"/>
  <c r="AZ72" i="15"/>
  <c r="BG72" i="15" s="1"/>
  <c r="AZ25" i="15"/>
  <c r="BG25" i="15" s="1"/>
  <c r="AW8" i="3"/>
  <c r="AX25" i="3"/>
  <c r="AY75" i="15"/>
  <c r="BB75" i="15" s="1"/>
  <c r="AX21" i="3"/>
  <c r="AZ20" i="15"/>
  <c r="BG20" i="15" s="1"/>
  <c r="AZ33" i="15"/>
  <c r="BG33" i="15" s="1"/>
  <c r="P30" i="12"/>
  <c r="AJ51" i="3"/>
  <c r="AD28" i="5"/>
  <c r="BH28" i="5" s="1"/>
  <c r="BH26" i="5"/>
  <c r="N41" i="20"/>
  <c r="AK45" i="3"/>
  <c r="W42" i="37" s="1"/>
  <c r="B18" i="17"/>
  <c r="B17" i="17"/>
  <c r="C18" i="17"/>
  <c r="C17" i="17"/>
  <c r="B14" i="17"/>
  <c r="C15" i="17"/>
  <c r="C14" i="17"/>
  <c r="C16" i="17"/>
  <c r="B16" i="17"/>
  <c r="B15" i="17"/>
  <c r="AE32" i="2"/>
  <c r="AY57" i="15"/>
  <c r="BB57" i="15" s="1"/>
  <c r="AF57" i="15" s="1"/>
  <c r="AY46" i="15"/>
  <c r="BB46" i="15" s="1"/>
  <c r="AY89" i="15"/>
  <c r="BB89" i="15" s="1"/>
  <c r="AF89" i="15" s="1"/>
  <c r="AZ47" i="15"/>
  <c r="BG47" i="15" s="1"/>
  <c r="AY94" i="15"/>
  <c r="BB94" i="15" s="1"/>
  <c r="AF94" i="15" s="1"/>
  <c r="AZ107" i="15"/>
  <c r="BG107" i="15" s="1"/>
  <c r="AZ93" i="15"/>
  <c r="BG93" i="15" s="1"/>
  <c r="AZ53" i="15"/>
  <c r="BG53" i="15" s="1"/>
  <c r="AY50" i="15"/>
  <c r="BB50" i="15" s="1"/>
  <c r="AF50" i="15" s="1"/>
  <c r="AZ105" i="15"/>
  <c r="BG105" i="15" s="1"/>
  <c r="AW40" i="3"/>
  <c r="AZ43" i="15"/>
  <c r="BG43" i="15" s="1"/>
  <c r="AY42" i="15"/>
  <c r="BB42" i="15" s="1"/>
  <c r="AF42" i="15" s="1"/>
  <c r="AZ55" i="15"/>
  <c r="BG55" i="15" s="1"/>
  <c r="AY49" i="15"/>
  <c r="BB49" i="15" s="1"/>
  <c r="AF49" i="15" s="1"/>
  <c r="AY95" i="15"/>
  <c r="BB95" i="15" s="1"/>
  <c r="AF95" i="15" s="1"/>
  <c r="AY52" i="15"/>
  <c r="BB52" i="15" s="1"/>
  <c r="AF52" i="15" s="1"/>
  <c r="AY96" i="15"/>
  <c r="BB96" i="15" s="1"/>
  <c r="AZ32" i="15"/>
  <c r="BG32" i="15" s="1"/>
  <c r="AZ41" i="15"/>
  <c r="BG41" i="15" s="1"/>
  <c r="AZ100" i="15"/>
  <c r="BG100" i="15" s="1"/>
  <c r="AX58" i="3"/>
  <c r="AZ86" i="15"/>
  <c r="BG86" i="15" s="1"/>
  <c r="AY99" i="15"/>
  <c r="BB99" i="15" s="1"/>
  <c r="AF99" i="15" s="1"/>
  <c r="AW59" i="3"/>
  <c r="AZ95" i="15"/>
  <c r="BG95" i="15" s="1"/>
  <c r="AY44" i="15"/>
  <c r="BB44" i="15" s="1"/>
  <c r="AF44" i="15" s="1"/>
  <c r="AZ96" i="15"/>
  <c r="BG96" i="15" s="1"/>
  <c r="AY48" i="15"/>
  <c r="BB48" i="15" s="1"/>
  <c r="AF48" i="15" s="1"/>
  <c r="AZ52" i="15"/>
  <c r="BG52" i="15" s="1"/>
  <c r="AZ37" i="15"/>
  <c r="BG37" i="15" s="1"/>
  <c r="AZ60" i="15"/>
  <c r="BG60" i="15" s="1"/>
  <c r="AY19" i="15"/>
  <c r="BB19" i="15" s="1"/>
  <c r="AF19" i="15" s="1"/>
  <c r="AZ69" i="15"/>
  <c r="BG69" i="15" s="1"/>
  <c r="AX23" i="3"/>
  <c r="AZ11" i="15"/>
  <c r="BG11" i="15" s="1"/>
  <c r="AX19" i="3"/>
  <c r="AW20" i="3"/>
  <c r="AY83" i="15"/>
  <c r="BB83" i="15" s="1"/>
  <c r="AY70" i="15"/>
  <c r="BB70" i="15" s="1"/>
  <c r="AZ77" i="15"/>
  <c r="BG77" i="15" s="1"/>
  <c r="AY28" i="15"/>
  <c r="BB28" i="15" s="1"/>
  <c r="AZ26" i="15"/>
  <c r="BG26" i="15" s="1"/>
  <c r="AZ84" i="15"/>
  <c r="BG84" i="15" s="1"/>
  <c r="AY76" i="15"/>
  <c r="BB76" i="15" s="1"/>
  <c r="AF76" i="15" s="1"/>
  <c r="AY15" i="15"/>
  <c r="BB15" i="15" s="1"/>
  <c r="AY63" i="15"/>
  <c r="BB63" i="15" s="1"/>
  <c r="AF63" i="15" s="1"/>
  <c r="AY69" i="15"/>
  <c r="BB69" i="15" s="1"/>
  <c r="AF69" i="15" s="1"/>
  <c r="AZ18" i="15"/>
  <c r="BG18" i="15" s="1"/>
  <c r="AY72" i="15"/>
  <c r="BB72" i="15" s="1"/>
  <c r="AF72" i="15" s="1"/>
  <c r="AW16" i="3"/>
  <c r="AZ75" i="15"/>
  <c r="BG75" i="15" s="1"/>
  <c r="AZ23" i="15"/>
  <c r="BG23" i="15" s="1"/>
  <c r="AY85" i="15"/>
  <c r="BB85" i="15" s="1"/>
  <c r="AW7" i="3"/>
  <c r="AY61" i="15"/>
  <c r="BB61" i="15" s="1"/>
  <c r="AY84" i="15"/>
  <c r="BB84" i="15" s="1"/>
  <c r="AF84" i="15" s="1"/>
  <c r="AZ85" i="15"/>
  <c r="BG85" i="15" s="1"/>
  <c r="AX27" i="3"/>
  <c r="AY77" i="15"/>
  <c r="BB77" i="15" s="1"/>
  <c r="AF77" i="15" s="1"/>
  <c r="AX13" i="3"/>
  <c r="AW19" i="3"/>
  <c r="AX6" i="3"/>
  <c r="AY22" i="15"/>
  <c r="BB22" i="15" s="1"/>
  <c r="AF22" i="15" s="1"/>
  <c r="AW27" i="3"/>
  <c r="AY65" i="15"/>
  <c r="BB65" i="15" s="1"/>
  <c r="AW15" i="3"/>
  <c r="AZ81" i="15"/>
  <c r="BG81" i="15" s="1"/>
  <c r="AZ71" i="15"/>
  <c r="BG71" i="15" s="1"/>
  <c r="AG71" i="15" s="1"/>
  <c r="U97" i="19"/>
  <c r="P39" i="12"/>
  <c r="M39" i="12"/>
  <c r="AJ43" i="3"/>
  <c r="AJ60" i="3"/>
  <c r="M31" i="20"/>
  <c r="M31" i="12"/>
  <c r="P31" i="12"/>
  <c r="AJ35" i="3"/>
  <c r="BH17" i="5"/>
  <c r="AF41" i="2"/>
  <c r="BH21" i="5"/>
  <c r="BH16" i="5"/>
  <c r="BH20" i="5"/>
  <c r="BH15" i="5"/>
  <c r="BH18" i="5"/>
  <c r="C20" i="17"/>
  <c r="C24" i="17"/>
  <c r="B20" i="17"/>
  <c r="B21" i="17"/>
  <c r="B22" i="17"/>
  <c r="C23" i="17"/>
  <c r="B23" i="17"/>
  <c r="B24" i="17"/>
  <c r="C21" i="17"/>
  <c r="C22" i="17"/>
  <c r="AE48" i="2"/>
  <c r="AZ36" i="15"/>
  <c r="BG36" i="15" s="1"/>
  <c r="AY58" i="15"/>
  <c r="BB58" i="15" s="1"/>
  <c r="AY32" i="15"/>
  <c r="BB32" i="15" s="1"/>
  <c r="AY97" i="15"/>
  <c r="BB97" i="15" s="1"/>
  <c r="AF97" i="15" s="1"/>
  <c r="AY105" i="15"/>
  <c r="BB105" i="15" s="1"/>
  <c r="AY56" i="15"/>
  <c r="BB56" i="15" s="1"/>
  <c r="AZ108" i="15"/>
  <c r="BG108" i="15" s="1"/>
  <c r="AZ51" i="15"/>
  <c r="BG51" i="15" s="1"/>
  <c r="AZ111" i="15"/>
  <c r="BG111" i="15" s="1"/>
  <c r="AZ90" i="15"/>
  <c r="BG90" i="15" s="1"/>
  <c r="AZ103" i="15"/>
  <c r="BG103" i="15" s="1"/>
  <c r="AY100" i="15"/>
  <c r="BB100" i="15" s="1"/>
  <c r="AZ38" i="15"/>
  <c r="BG38" i="15" s="1"/>
  <c r="AY34" i="15"/>
  <c r="BB34" i="15" s="1"/>
  <c r="AY110" i="15"/>
  <c r="BB110" i="15" s="1"/>
  <c r="AY101" i="15"/>
  <c r="BB101" i="15" s="1"/>
  <c r="AF101" i="15" s="1"/>
  <c r="AZ46" i="15"/>
  <c r="BG46" i="15" s="1"/>
  <c r="AZ48" i="15"/>
  <c r="BG48" i="15" s="1"/>
  <c r="AX43" i="3"/>
  <c r="AY47" i="15"/>
  <c r="BB47" i="15" s="1"/>
  <c r="AZ112" i="15"/>
  <c r="BG112" i="15" s="1"/>
  <c r="AY37" i="15"/>
  <c r="BB37" i="15" s="1"/>
  <c r="AY91" i="15"/>
  <c r="BB91" i="15" s="1"/>
  <c r="AX52" i="3"/>
  <c r="AZ58" i="15"/>
  <c r="BG58" i="15" s="1"/>
  <c r="AY40" i="15"/>
  <c r="BB40" i="15" s="1"/>
  <c r="AZ57" i="15"/>
  <c r="BG57" i="15" s="1"/>
  <c r="AZ97" i="15"/>
  <c r="BG97" i="15" s="1"/>
  <c r="AX55" i="3"/>
  <c r="AZ56" i="15"/>
  <c r="BG56" i="15" s="1"/>
  <c r="AZ89" i="15"/>
  <c r="BG89" i="15" s="1"/>
  <c r="AY109" i="15"/>
  <c r="BB109" i="15" s="1"/>
  <c r="AY35" i="15"/>
  <c r="BB35" i="15" s="1"/>
  <c r="AY39" i="15"/>
  <c r="BB39" i="15" s="1"/>
  <c r="AZ99" i="15"/>
  <c r="BG99" i="15" s="1"/>
  <c r="AY90" i="15"/>
  <c r="BB90" i="15" s="1"/>
  <c r="AX9" i="3"/>
  <c r="AZ67" i="15"/>
  <c r="BG67" i="15" s="1"/>
  <c r="AW25" i="3"/>
  <c r="AW14" i="3"/>
  <c r="AW31" i="3"/>
  <c r="AZ21" i="15"/>
  <c r="BG21" i="15" s="1"/>
  <c r="AW30" i="3"/>
  <c r="AX22" i="3"/>
  <c r="AZ14" i="15"/>
  <c r="BG14" i="15" s="1"/>
  <c r="AZ24" i="15"/>
  <c r="BG24" i="15" s="1"/>
  <c r="AY74" i="15"/>
  <c r="BB74" i="15" s="1"/>
  <c r="AY24" i="15"/>
  <c r="BB24" i="15" s="1"/>
  <c r="AZ61" i="15"/>
  <c r="BG61" i="15" s="1"/>
  <c r="AZ28" i="15"/>
  <c r="BG28" i="15" s="1"/>
  <c r="AZ68" i="15"/>
  <c r="BG68" i="15" s="1"/>
  <c r="AG68" i="15" s="1"/>
  <c r="AK68" i="15" s="1"/>
  <c r="AZ65" i="15"/>
  <c r="BG65" i="15" s="1"/>
  <c r="AZ79" i="15"/>
  <c r="BG79" i="15" s="1"/>
  <c r="AY81" i="15"/>
  <c r="BB81" i="15" s="1"/>
  <c r="AY78" i="15"/>
  <c r="BB78" i="15" s="1"/>
  <c r="AW26" i="3"/>
  <c r="AW23" i="3"/>
  <c r="AY20" i="15"/>
  <c r="BB20" i="15" s="1"/>
  <c r="AF20" i="15" s="1"/>
  <c r="AY25" i="15"/>
  <c r="BB25" i="15" s="1"/>
  <c r="AZ16" i="15"/>
  <c r="BG16" i="15" s="1"/>
  <c r="AY87" i="15"/>
  <c r="BB87" i="15" s="1"/>
  <c r="AZ15" i="15"/>
  <c r="BG15" i="15" s="1"/>
  <c r="AY18" i="15"/>
  <c r="BB18" i="15" s="1"/>
  <c r="AZ82" i="15"/>
  <c r="BG82" i="15" s="1"/>
  <c r="AG82" i="15" s="1"/>
  <c r="AW33" i="3"/>
  <c r="AY66" i="15"/>
  <c r="BB66" i="15" s="1"/>
  <c r="AF66" i="15" s="1"/>
  <c r="R63" i="16" s="1"/>
  <c r="AZ22" i="15"/>
  <c r="BG22" i="15" s="1"/>
  <c r="AX30" i="3"/>
  <c r="AY10" i="15"/>
  <c r="BB10" i="15" s="1"/>
  <c r="AF10" i="15" s="1"/>
  <c r="AY23" i="15"/>
  <c r="BB23" i="15" s="1"/>
  <c r="AZ13" i="15"/>
  <c r="BG13" i="15" s="1"/>
  <c r="AY79" i="15"/>
  <c r="BB79" i="15" s="1"/>
  <c r="AX11" i="3"/>
  <c r="AK41" i="3"/>
  <c r="W38" i="37" s="1"/>
  <c r="AK35" i="3"/>
  <c r="W32" i="37" s="1"/>
  <c r="AE38" i="2"/>
  <c r="P51" i="12"/>
  <c r="M51" i="12"/>
  <c r="M51" i="20"/>
  <c r="AJ55" i="3"/>
  <c r="AE47" i="2"/>
  <c r="BH22" i="5"/>
  <c r="M33" i="12"/>
  <c r="P33" i="12"/>
  <c r="M33" i="20"/>
  <c r="AE37" i="3"/>
  <c r="AJ37" i="3"/>
  <c r="AE30" i="2"/>
  <c r="U98" i="19"/>
  <c r="BI36" i="3" l="1"/>
  <c r="BI34" i="3"/>
  <c r="AF27" i="15"/>
  <c r="AJ27" i="15" s="1"/>
  <c r="AF33" i="15"/>
  <c r="AJ33" i="15" s="1"/>
  <c r="AF64" i="15"/>
  <c r="AJ64" i="15" s="1"/>
  <c r="AG112" i="15"/>
  <c r="AK112" i="15" s="1"/>
  <c r="AG111" i="15"/>
  <c r="AK111" i="15" s="1"/>
  <c r="AG36" i="15"/>
  <c r="AK36" i="15" s="1"/>
  <c r="AE113" i="15"/>
  <c r="BO113" i="15"/>
  <c r="J113" i="15" s="1"/>
  <c r="AG42" i="15"/>
  <c r="AK42" i="15" s="1"/>
  <c r="R8" i="16"/>
  <c r="AK76" i="15"/>
  <c r="AG76" i="15"/>
  <c r="AG35" i="15"/>
  <c r="AK35" i="15" s="1"/>
  <c r="R4" i="16"/>
  <c r="AE68" i="15"/>
  <c r="Q65" i="16" s="1"/>
  <c r="BO68" i="15"/>
  <c r="R65" i="16"/>
  <c r="AF79" i="15"/>
  <c r="AJ79" i="15" s="1"/>
  <c r="AF87" i="15"/>
  <c r="AJ87" i="15" s="1"/>
  <c r="AG79" i="15"/>
  <c r="AK79" i="15" s="1"/>
  <c r="AG28" i="15"/>
  <c r="AK28" i="15" s="1"/>
  <c r="AG24" i="15"/>
  <c r="AK24" i="15" s="1"/>
  <c r="AJ8" i="15"/>
  <c r="AF90" i="15"/>
  <c r="AJ90" i="15" s="1"/>
  <c r="AF109" i="15"/>
  <c r="AJ109" i="15" s="1"/>
  <c r="AG97" i="15"/>
  <c r="AK97" i="15" s="1"/>
  <c r="AF47" i="15"/>
  <c r="AJ47" i="15" s="1"/>
  <c r="AF100" i="15"/>
  <c r="AJ100" i="15" s="1"/>
  <c r="AG51" i="15"/>
  <c r="AK51" i="15" s="1"/>
  <c r="AG81" i="15"/>
  <c r="AK81" i="15" s="1"/>
  <c r="AF61" i="15"/>
  <c r="AJ61" i="15" s="1"/>
  <c r="AG75" i="15"/>
  <c r="AK75" i="15" s="1"/>
  <c r="AG84" i="15"/>
  <c r="AK84" i="15" s="1"/>
  <c r="AF70" i="15"/>
  <c r="AJ70" i="15" s="1"/>
  <c r="AG11" i="15"/>
  <c r="AK11" i="15" s="1"/>
  <c r="AG60" i="15"/>
  <c r="AK60" i="15" s="1"/>
  <c r="AG96" i="15"/>
  <c r="AK96" i="15" s="1"/>
  <c r="AG41" i="15"/>
  <c r="AK41" i="15" s="1"/>
  <c r="AG43" i="15"/>
  <c r="AK43" i="15" s="1"/>
  <c r="AG53" i="15"/>
  <c r="AK53" i="15" s="1"/>
  <c r="AG47" i="15"/>
  <c r="AK47" i="15" s="1"/>
  <c r="AG25" i="15"/>
  <c r="AK25" i="15" s="1"/>
  <c r="AF88" i="15"/>
  <c r="AJ88" i="15" s="1"/>
  <c r="AF38" i="15"/>
  <c r="AJ38" i="15" s="1"/>
  <c r="AG44" i="15"/>
  <c r="AK44" i="15" s="1"/>
  <c r="AG40" i="15"/>
  <c r="AK40" i="15" s="1"/>
  <c r="AG39" i="15"/>
  <c r="AK39" i="15" s="1"/>
  <c r="AJ12" i="15"/>
  <c r="AG88" i="15"/>
  <c r="AK88" i="15" s="1"/>
  <c r="AF106" i="15"/>
  <c r="AJ106" i="15" s="1"/>
  <c r="AF53" i="15"/>
  <c r="AJ53" i="15" s="1"/>
  <c r="AF51" i="15"/>
  <c r="AJ51" i="15" s="1"/>
  <c r="AG109" i="15"/>
  <c r="AK109" i="15" s="1"/>
  <c r="AG50" i="15"/>
  <c r="AK50" i="15" s="1"/>
  <c r="AF74" i="15"/>
  <c r="AJ74" i="15" s="1"/>
  <c r="AF35" i="15"/>
  <c r="AJ35" i="15" s="1"/>
  <c r="AG46" i="15"/>
  <c r="AK46" i="15" s="1"/>
  <c r="AF105" i="15"/>
  <c r="AJ105" i="15" s="1"/>
  <c r="AG16" i="15"/>
  <c r="AK16" i="15" s="1"/>
  <c r="AG65" i="15"/>
  <c r="AK65" i="15" s="1"/>
  <c r="AG61" i="15"/>
  <c r="AK61" i="15" s="1"/>
  <c r="AG14" i="15"/>
  <c r="AK14" i="15" s="1"/>
  <c r="AG21" i="15"/>
  <c r="AK21" i="15" s="1"/>
  <c r="AG99" i="15"/>
  <c r="AK99" i="15" s="1"/>
  <c r="AG89" i="15"/>
  <c r="AK89" i="15" s="1"/>
  <c r="AG57" i="15"/>
  <c r="AK57" i="15" s="1"/>
  <c r="AF91" i="15"/>
  <c r="AJ91" i="15" s="1"/>
  <c r="AF110" i="15"/>
  <c r="AJ110" i="15" s="1"/>
  <c r="AG103" i="15"/>
  <c r="AK103" i="15" s="1"/>
  <c r="AG108" i="15"/>
  <c r="AK108" i="15" s="1"/>
  <c r="AF32" i="15"/>
  <c r="AJ32" i="15" s="1"/>
  <c r="AK86" i="15"/>
  <c r="AG86" i="15"/>
  <c r="AG32" i="15"/>
  <c r="AK32" i="15" s="1"/>
  <c r="AF75" i="15"/>
  <c r="AJ75" i="15" s="1"/>
  <c r="AG72" i="15"/>
  <c r="AK72" i="15" s="1"/>
  <c r="AF103" i="15"/>
  <c r="AJ103" i="15" s="1"/>
  <c r="AF104" i="15"/>
  <c r="AJ104" i="15" s="1"/>
  <c r="AF36" i="15"/>
  <c r="AJ36" i="15" s="1"/>
  <c r="AG9" i="15"/>
  <c r="AK9" i="15" s="1"/>
  <c r="AF107" i="15"/>
  <c r="AJ107" i="15" s="1"/>
  <c r="AG110" i="15"/>
  <c r="AK110" i="15" s="1"/>
  <c r="AF54" i="15"/>
  <c r="AJ54" i="15" s="1"/>
  <c r="AG100" i="15"/>
  <c r="AK100" i="15" s="1"/>
  <c r="AG13" i="15"/>
  <c r="AK13" i="15" s="1"/>
  <c r="AG22" i="15"/>
  <c r="AK22" i="15" s="1"/>
  <c r="AG26" i="15"/>
  <c r="AK26" i="15" s="1"/>
  <c r="AF83" i="15"/>
  <c r="AJ83" i="15" s="1"/>
  <c r="AG37" i="15"/>
  <c r="AK37" i="15" s="1"/>
  <c r="AG93" i="15"/>
  <c r="AK93" i="15" s="1"/>
  <c r="AG7" i="15"/>
  <c r="AK7" i="15" s="1"/>
  <c r="AG70" i="15"/>
  <c r="AK70" i="15" s="1"/>
  <c r="AG49" i="15"/>
  <c r="AK49" i="15" s="1"/>
  <c r="AF23" i="15"/>
  <c r="AJ23" i="15" s="1"/>
  <c r="AJ66" i="15"/>
  <c r="AJ18" i="15"/>
  <c r="AF18" i="15"/>
  <c r="AF25" i="15"/>
  <c r="AJ25" i="15" s="1"/>
  <c r="AF78" i="15"/>
  <c r="AJ78" i="15" s="1"/>
  <c r="AF24" i="15"/>
  <c r="AJ24" i="15" s="1"/>
  <c r="AG67" i="15"/>
  <c r="AK67" i="15" s="1"/>
  <c r="AF39" i="15"/>
  <c r="AJ39" i="15" s="1"/>
  <c r="AG56" i="15"/>
  <c r="AK56" i="15" s="1"/>
  <c r="AF40" i="15"/>
  <c r="AJ40" i="15" s="1"/>
  <c r="AF37" i="15"/>
  <c r="AJ37" i="15" s="1"/>
  <c r="AG48" i="15"/>
  <c r="AK48" i="15" s="1"/>
  <c r="AF34" i="15"/>
  <c r="AJ34" i="15" s="1"/>
  <c r="AG90" i="15"/>
  <c r="AK90" i="15" s="1"/>
  <c r="AF56" i="15"/>
  <c r="AJ56" i="15" s="1"/>
  <c r="AF58" i="15"/>
  <c r="AJ58" i="15" s="1"/>
  <c r="AF65" i="15"/>
  <c r="AJ65" i="15" s="1"/>
  <c r="AG85" i="15"/>
  <c r="AK85" i="15" s="1"/>
  <c r="AF85" i="15"/>
  <c r="AJ85" i="15" s="1"/>
  <c r="AJ15" i="15"/>
  <c r="AF15" i="15"/>
  <c r="AF28" i="15"/>
  <c r="AJ28" i="15" s="1"/>
  <c r="AG69" i="15"/>
  <c r="AK69" i="15" s="1"/>
  <c r="AG52" i="15"/>
  <c r="AK52" i="15" s="1"/>
  <c r="AG95" i="15"/>
  <c r="AK95" i="15" s="1"/>
  <c r="AF96" i="15"/>
  <c r="AJ96" i="15" s="1"/>
  <c r="AG55" i="15"/>
  <c r="AK55" i="15" s="1"/>
  <c r="AG105" i="15"/>
  <c r="AK105" i="15" s="1"/>
  <c r="AG107" i="15"/>
  <c r="AK107" i="15" s="1"/>
  <c r="AF46" i="15"/>
  <c r="AJ46" i="15" s="1"/>
  <c r="AG33" i="15"/>
  <c r="AK33" i="15" s="1"/>
  <c r="AG63" i="15"/>
  <c r="AK63" i="15" s="1"/>
  <c r="AG80" i="15"/>
  <c r="AK80" i="15" s="1"/>
  <c r="AF55" i="15"/>
  <c r="AJ55" i="15" s="1"/>
  <c r="AG92" i="15"/>
  <c r="AK92" i="15" s="1"/>
  <c r="AJ113" i="15"/>
  <c r="AF86" i="15"/>
  <c r="AJ86" i="15" s="1"/>
  <c r="AJ112" i="15"/>
  <c r="AF112" i="15"/>
  <c r="AF45" i="15"/>
  <c r="AJ45" i="15" s="1"/>
  <c r="AF93" i="15"/>
  <c r="AJ93" i="15" s="1"/>
  <c r="AG91" i="15"/>
  <c r="AK91" i="15" s="1"/>
  <c r="AG10" i="15"/>
  <c r="AK10" i="15" s="1"/>
  <c r="AG19" i="15"/>
  <c r="AK19" i="15" s="1"/>
  <c r="AE59" i="15"/>
  <c r="BO59" i="15"/>
  <c r="J59" i="15" s="1"/>
  <c r="AG94" i="15"/>
  <c r="AK94" i="15" s="1"/>
  <c r="AF92" i="15"/>
  <c r="AJ92" i="15" s="1"/>
  <c r="AG106" i="15"/>
  <c r="AK106" i="15" s="1"/>
  <c r="AK29" i="15"/>
  <c r="AG64" i="15"/>
  <c r="AK64" i="15" s="1"/>
  <c r="AG73" i="15"/>
  <c r="AK73" i="15" s="1"/>
  <c r="BD57" i="3"/>
  <c r="AI53" i="2" s="1"/>
  <c r="BD53" i="3"/>
  <c r="BI59" i="3"/>
  <c r="BD44" i="3"/>
  <c r="AG15" i="15"/>
  <c r="AK15" i="15" s="1"/>
  <c r="AF81" i="15"/>
  <c r="AJ81" i="15" s="1"/>
  <c r="AG58" i="15"/>
  <c r="AK58" i="15" s="1"/>
  <c r="AK38" i="15"/>
  <c r="AG38" i="15"/>
  <c r="AG23" i="15"/>
  <c r="AK23" i="15" s="1"/>
  <c r="AG18" i="15"/>
  <c r="AK18" i="15" s="1"/>
  <c r="AG77" i="15"/>
  <c r="AK77" i="15" s="1"/>
  <c r="AG20" i="15"/>
  <c r="AK20" i="15" s="1"/>
  <c r="AF11" i="15"/>
  <c r="AJ11" i="15" s="1"/>
  <c r="AG27" i="15"/>
  <c r="AK27" i="15" s="1"/>
  <c r="AG98" i="15"/>
  <c r="AK98" i="15" s="1"/>
  <c r="AG34" i="15"/>
  <c r="AK34" i="15" s="1"/>
  <c r="AF41" i="15"/>
  <c r="AJ41" i="15" s="1"/>
  <c r="AG102" i="15"/>
  <c r="AE102" i="15" s="1"/>
  <c r="Q99" i="16" s="1"/>
  <c r="AG12" i="15"/>
  <c r="AK12" i="15" s="1"/>
  <c r="AF60" i="15"/>
  <c r="AJ60" i="15" s="1"/>
  <c r="AG104" i="15"/>
  <c r="AK104" i="15" s="1"/>
  <c r="AG101" i="15"/>
  <c r="AK101" i="15" s="1"/>
  <c r="BB32" i="3"/>
  <c r="BI38" i="3"/>
  <c r="BE32" i="3"/>
  <c r="BD34" i="3"/>
  <c r="BC35" i="3"/>
  <c r="BI53" i="3"/>
  <c r="AI113" i="15"/>
  <c r="BE34" i="3"/>
  <c r="BB35" i="3"/>
  <c r="BI48" i="3"/>
  <c r="AF32" i="3"/>
  <c r="BD50" i="3"/>
  <c r="BI50" i="3"/>
  <c r="BI57" i="3"/>
  <c r="BD49" i="3"/>
  <c r="BB34" i="3"/>
  <c r="BD45" i="3"/>
  <c r="BD56" i="3"/>
  <c r="AI52" i="2" s="1"/>
  <c r="AE28" i="2"/>
  <c r="BD32" i="3"/>
  <c r="BC34" i="3"/>
  <c r="BD35" i="3"/>
  <c r="BD47" i="3"/>
  <c r="BI56" i="3"/>
  <c r="BI39" i="3"/>
  <c r="AE20" i="15"/>
  <c r="R16" i="16"/>
  <c r="BO20" i="15"/>
  <c r="J20" i="15" s="1"/>
  <c r="BA26" i="3"/>
  <c r="AF26" i="3" s="1"/>
  <c r="BF22" i="3"/>
  <c r="BG22" i="3" s="1"/>
  <c r="BF55" i="3"/>
  <c r="BI55" i="3" s="1"/>
  <c r="AE18" i="15"/>
  <c r="BO18" i="15"/>
  <c r="R14" i="16"/>
  <c r="R84" i="16"/>
  <c r="BA30" i="3"/>
  <c r="BB30" i="3" s="1"/>
  <c r="AE101" i="15"/>
  <c r="Q98" i="16" s="1"/>
  <c r="R98" i="16"/>
  <c r="BO101" i="15"/>
  <c r="AE97" i="15"/>
  <c r="Q94" i="16" s="1"/>
  <c r="R94" i="16"/>
  <c r="BO97" i="15"/>
  <c r="AE22" i="15"/>
  <c r="BO22" i="15"/>
  <c r="R18" i="16"/>
  <c r="BF13" i="3"/>
  <c r="BI13" i="3" s="1"/>
  <c r="AE72" i="15"/>
  <c r="Q69" i="16" s="1"/>
  <c r="R69" i="16"/>
  <c r="BO72" i="15"/>
  <c r="AE63" i="15"/>
  <c r="Q60" i="16" s="1"/>
  <c r="BO63" i="15"/>
  <c r="R60" i="16"/>
  <c r="AJ63" i="15"/>
  <c r="BF19" i="3"/>
  <c r="BG19" i="3" s="1"/>
  <c r="AE48" i="15"/>
  <c r="R44" i="16"/>
  <c r="BO48" i="15"/>
  <c r="J48" i="15" s="1"/>
  <c r="AJ48" i="15"/>
  <c r="AE99" i="15"/>
  <c r="Q96" i="16" s="1"/>
  <c r="R96" i="16"/>
  <c r="BO99" i="15"/>
  <c r="AE95" i="15"/>
  <c r="Q92" i="16" s="1"/>
  <c r="BO95" i="15"/>
  <c r="R92" i="16"/>
  <c r="AE42" i="15"/>
  <c r="R38" i="16"/>
  <c r="BO42" i="15"/>
  <c r="J42" i="15" s="1"/>
  <c r="P38" i="16" s="1"/>
  <c r="AJ42" i="15"/>
  <c r="AE94" i="15"/>
  <c r="Q91" i="16" s="1"/>
  <c r="BO94" i="15"/>
  <c r="R91" i="16"/>
  <c r="AJ94" i="15"/>
  <c r="BA8" i="3"/>
  <c r="BC8" i="3" s="1"/>
  <c r="AE43" i="15"/>
  <c r="BO43" i="15"/>
  <c r="R39" i="16"/>
  <c r="AE9" i="15"/>
  <c r="R5" i="16"/>
  <c r="BO9" i="15"/>
  <c r="AJ9" i="15"/>
  <c r="AE13" i="15"/>
  <c r="R9" i="16"/>
  <c r="BO13" i="15"/>
  <c r="AJ13" i="15"/>
  <c r="AE29" i="15"/>
  <c r="BO29" i="15"/>
  <c r="R25" i="16"/>
  <c r="AJ29" i="15"/>
  <c r="AE16" i="15"/>
  <c r="R12" i="16"/>
  <c r="BO16" i="15"/>
  <c r="J16" i="15" s="1"/>
  <c r="AJ16" i="15"/>
  <c r="M43" i="37"/>
  <c r="N43" i="12"/>
  <c r="AF43" i="2"/>
  <c r="N43" i="20"/>
  <c r="AK47" i="3"/>
  <c r="W44" i="37" s="1"/>
  <c r="M42" i="37"/>
  <c r="N42" i="20"/>
  <c r="N42" i="12"/>
  <c r="AK46" i="3"/>
  <c r="AF42" i="2"/>
  <c r="L32" i="37"/>
  <c r="O32" i="37"/>
  <c r="M32" i="12"/>
  <c r="P32" i="12"/>
  <c r="M32" i="20"/>
  <c r="AJ36" i="3"/>
  <c r="M38" i="20"/>
  <c r="L38" i="37"/>
  <c r="P38" i="12"/>
  <c r="O38" i="37"/>
  <c r="M38" i="12"/>
  <c r="AJ42" i="3"/>
  <c r="P38" i="20" s="1"/>
  <c r="M41" i="37"/>
  <c r="N41" i="12"/>
  <c r="BF52" i="3"/>
  <c r="AG52" i="3" s="1"/>
  <c r="AE47" i="15"/>
  <c r="BO47" i="15"/>
  <c r="R43" i="16"/>
  <c r="AE34" i="15"/>
  <c r="R30" i="16"/>
  <c r="BO34" i="15"/>
  <c r="AE100" i="15"/>
  <c r="Q97" i="16" s="1"/>
  <c r="BO100" i="15"/>
  <c r="R97" i="16"/>
  <c r="AE56" i="15"/>
  <c r="BO56" i="15"/>
  <c r="R52" i="16"/>
  <c r="AJ97" i="15"/>
  <c r="AE58" i="15"/>
  <c r="BO58" i="15"/>
  <c r="R54" i="16"/>
  <c r="BF6" i="3"/>
  <c r="BG6" i="3" s="1"/>
  <c r="AE77" i="15"/>
  <c r="Q74" i="16" s="1"/>
  <c r="R74" i="16"/>
  <c r="BO77" i="15"/>
  <c r="AE96" i="15"/>
  <c r="Q93" i="16" s="1"/>
  <c r="R93" i="16"/>
  <c r="BO96" i="15"/>
  <c r="AE49" i="15"/>
  <c r="BO49" i="15"/>
  <c r="R45" i="16"/>
  <c r="AJ49" i="15"/>
  <c r="AE46" i="15"/>
  <c r="BO46" i="15"/>
  <c r="R42" i="16"/>
  <c r="BA11" i="3"/>
  <c r="BB11" i="3" s="1"/>
  <c r="BA13" i="3"/>
  <c r="AF13" i="3" s="1"/>
  <c r="BF15" i="3"/>
  <c r="BG15" i="3" s="1"/>
  <c r="BF29" i="3"/>
  <c r="AG29" i="3" s="1"/>
  <c r="AE62" i="15"/>
  <c r="Q59" i="16" s="1"/>
  <c r="BO62" i="15"/>
  <c r="AK62" i="15"/>
  <c r="R99" i="16"/>
  <c r="BO102" i="15"/>
  <c r="AJ102" i="15"/>
  <c r="M37" i="37"/>
  <c r="N37" i="12"/>
  <c r="N37" i="20"/>
  <c r="AF37" i="2"/>
  <c r="L33" i="37"/>
  <c r="AE33" i="2"/>
  <c r="O33" i="37"/>
  <c r="L47" i="37"/>
  <c r="M47" i="12"/>
  <c r="O47" i="37"/>
  <c r="M47" i="20"/>
  <c r="P47" i="12"/>
  <c r="AE51" i="3"/>
  <c r="M33" i="37"/>
  <c r="AF33" i="2"/>
  <c r="N33" i="12"/>
  <c r="N33" i="20"/>
  <c r="AK37" i="3"/>
  <c r="AE51" i="2"/>
  <c r="L51" i="37"/>
  <c r="O51" i="37"/>
  <c r="AE23" i="15"/>
  <c r="R19" i="16"/>
  <c r="BO23" i="15"/>
  <c r="BF11" i="3"/>
  <c r="BI11" i="3" s="1"/>
  <c r="AE10" i="15"/>
  <c r="BO10" i="15"/>
  <c r="R6" i="16"/>
  <c r="AE25" i="15"/>
  <c r="R21" i="16"/>
  <c r="BO25" i="15"/>
  <c r="BA23" i="3"/>
  <c r="BB23" i="3" s="1"/>
  <c r="AE78" i="15"/>
  <c r="Q75" i="16" s="1"/>
  <c r="R75" i="16"/>
  <c r="BO78" i="15"/>
  <c r="AE74" i="15"/>
  <c r="Q71" i="16" s="1"/>
  <c r="BO74" i="15"/>
  <c r="R71" i="16"/>
  <c r="AE90" i="15"/>
  <c r="Q87" i="16" s="1"/>
  <c r="R87" i="16"/>
  <c r="BO90" i="15"/>
  <c r="AE39" i="15"/>
  <c r="R35" i="16"/>
  <c r="BO39" i="15"/>
  <c r="J39" i="15" s="1"/>
  <c r="AE109" i="15"/>
  <c r="Q106" i="16" s="1"/>
  <c r="R106" i="16"/>
  <c r="BO109" i="15"/>
  <c r="AE40" i="15"/>
  <c r="BO40" i="15"/>
  <c r="R36" i="16"/>
  <c r="AE37" i="15"/>
  <c r="R33" i="16"/>
  <c r="BO37" i="15"/>
  <c r="J37" i="15" s="1"/>
  <c r="AJ101" i="15"/>
  <c r="AJ10" i="15"/>
  <c r="BA33" i="3"/>
  <c r="BC33" i="3" s="1"/>
  <c r="AJ20" i="15"/>
  <c r="AE81" i="15"/>
  <c r="Q78" i="16" s="1"/>
  <c r="R78" i="16"/>
  <c r="BO81" i="15"/>
  <c r="AE24" i="15"/>
  <c r="BO24" i="15"/>
  <c r="R20" i="16"/>
  <c r="BF33" i="3"/>
  <c r="BI33" i="3" s="1"/>
  <c r="BA31" i="3"/>
  <c r="BC31" i="3" s="1"/>
  <c r="BA25" i="3"/>
  <c r="BE25" i="3" s="1"/>
  <c r="BF9" i="3"/>
  <c r="BG9" i="3" s="1"/>
  <c r="AK71" i="15"/>
  <c r="AJ77" i="15"/>
  <c r="AE84" i="15"/>
  <c r="Q81" i="16" s="1"/>
  <c r="R81" i="16"/>
  <c r="BO84" i="15"/>
  <c r="AJ84" i="15"/>
  <c r="AE69" i="15"/>
  <c r="Q66" i="16" s="1"/>
  <c r="BO69" i="15"/>
  <c r="R66" i="16"/>
  <c r="AE15" i="15"/>
  <c r="R11" i="16"/>
  <c r="BO15" i="15"/>
  <c r="BA20" i="3"/>
  <c r="BB20" i="3" s="1"/>
  <c r="AE19" i="15"/>
  <c r="R15" i="16"/>
  <c r="BO19" i="15"/>
  <c r="J19" i="15" s="1"/>
  <c r="AJ19" i="15"/>
  <c r="BA59" i="3"/>
  <c r="BD59" i="3" s="1"/>
  <c r="AE52" i="15"/>
  <c r="BO52" i="15"/>
  <c r="R48" i="16"/>
  <c r="AJ52" i="15"/>
  <c r="AE50" i="15"/>
  <c r="BO50" i="15"/>
  <c r="R46" i="16"/>
  <c r="AJ50" i="15"/>
  <c r="AE57" i="15"/>
  <c r="R53" i="16"/>
  <c r="BO57" i="15"/>
  <c r="AJ57" i="15"/>
  <c r="BF21" i="3"/>
  <c r="BI21" i="3" s="1"/>
  <c r="BF16" i="3"/>
  <c r="BG16" i="3" s="1"/>
  <c r="BF20" i="3"/>
  <c r="BI20" i="3" s="1"/>
  <c r="BF10" i="3"/>
  <c r="BG10" i="3" s="1"/>
  <c r="AE108" i="15"/>
  <c r="Q105" i="16" s="1"/>
  <c r="R105" i="16"/>
  <c r="BO108" i="15"/>
  <c r="AJ108" i="15"/>
  <c r="L30" i="37"/>
  <c r="O30" i="37"/>
  <c r="M30" i="20"/>
  <c r="AJ34" i="3"/>
  <c r="M28" i="37"/>
  <c r="N28" i="20"/>
  <c r="AF28" i="2"/>
  <c r="N28" i="12"/>
  <c r="AK32" i="3"/>
  <c r="L31" i="37"/>
  <c r="O31" i="37"/>
  <c r="AE31" i="2"/>
  <c r="AE35" i="3"/>
  <c r="M47" i="37"/>
  <c r="AK51" i="3"/>
  <c r="N47" i="12"/>
  <c r="N47" i="20"/>
  <c r="AF47" i="2"/>
  <c r="M31" i="37"/>
  <c r="N31" i="12"/>
  <c r="N31" i="20"/>
  <c r="AF31" i="2"/>
  <c r="L39" i="37"/>
  <c r="O39" i="37"/>
  <c r="AE39" i="2"/>
  <c r="M39" i="20"/>
  <c r="AE79" i="15"/>
  <c r="Q76" i="16" s="1"/>
  <c r="BO79" i="15"/>
  <c r="R76" i="16"/>
  <c r="BF30" i="3"/>
  <c r="BG30" i="3" s="1"/>
  <c r="BA14" i="3"/>
  <c r="BC14" i="3" s="1"/>
  <c r="AH10" i="2" s="1"/>
  <c r="AE35" i="15"/>
  <c r="BO35" i="15"/>
  <c r="R31" i="16"/>
  <c r="AE91" i="15"/>
  <c r="Q88" i="16" s="1"/>
  <c r="R88" i="16"/>
  <c r="BO91" i="15"/>
  <c r="BF43" i="3"/>
  <c r="BG43" i="3" s="1"/>
  <c r="AE110" i="15"/>
  <c r="Q107" i="16" s="1"/>
  <c r="R107" i="16"/>
  <c r="BO110" i="15"/>
  <c r="AE105" i="15"/>
  <c r="Q102" i="16" s="1"/>
  <c r="R102" i="16"/>
  <c r="BO105" i="15"/>
  <c r="AE32" i="15"/>
  <c r="R28" i="16"/>
  <c r="BO32" i="15"/>
  <c r="AE65" i="15"/>
  <c r="Q62" i="16" s="1"/>
  <c r="R62" i="16"/>
  <c r="BO65" i="15"/>
  <c r="AJ22" i="15"/>
  <c r="BA19" i="3"/>
  <c r="AF19" i="3" s="1"/>
  <c r="BF27" i="3"/>
  <c r="BG27" i="3" s="1"/>
  <c r="AE61" i="15"/>
  <c r="Q58" i="16" s="1"/>
  <c r="BO61" i="15"/>
  <c r="R58" i="16"/>
  <c r="AE85" i="15"/>
  <c r="Q82" i="16" s="1"/>
  <c r="R82" i="16"/>
  <c r="BO85" i="15"/>
  <c r="AJ72" i="15"/>
  <c r="AJ69" i="15"/>
  <c r="AE76" i="15"/>
  <c r="Q73" i="16" s="1"/>
  <c r="R73" i="16"/>
  <c r="BO76" i="15"/>
  <c r="AJ76" i="15"/>
  <c r="AI76" i="15" s="1"/>
  <c r="AE28" i="15"/>
  <c r="BO28" i="15"/>
  <c r="R24" i="16"/>
  <c r="AE70" i="15"/>
  <c r="Q67" i="16" s="1"/>
  <c r="BO70" i="15"/>
  <c r="R67" i="16"/>
  <c r="BF23" i="3"/>
  <c r="AG23" i="3" s="1"/>
  <c r="AE44" i="15"/>
  <c r="BO44" i="15"/>
  <c r="R40" i="16"/>
  <c r="AJ44" i="15"/>
  <c r="AJ99" i="15"/>
  <c r="BF58" i="3"/>
  <c r="BI58" i="3" s="1"/>
  <c r="AJ95" i="15"/>
  <c r="BA40" i="3"/>
  <c r="AF40" i="3" s="1"/>
  <c r="AE89" i="15"/>
  <c r="Q86" i="16" s="1"/>
  <c r="R86" i="16"/>
  <c r="BO89" i="15"/>
  <c r="AJ89" i="15"/>
  <c r="AE26" i="15"/>
  <c r="R22" i="16"/>
  <c r="BO26" i="15"/>
  <c r="AJ26" i="15"/>
  <c r="AE75" i="15"/>
  <c r="Q72" i="16" s="1"/>
  <c r="R72" i="16"/>
  <c r="BO75" i="15"/>
  <c r="AE64" i="15"/>
  <c r="Q61" i="16" s="1"/>
  <c r="R61" i="16"/>
  <c r="BO64" i="15"/>
  <c r="AJ43" i="15"/>
  <c r="R26" i="16"/>
  <c r="AJ30" i="15"/>
  <c r="BF14" i="3"/>
  <c r="BI14" i="3" s="1"/>
  <c r="AE98" i="15"/>
  <c r="Q95" i="16" s="1"/>
  <c r="R95" i="16"/>
  <c r="BO98" i="15"/>
  <c r="AJ98" i="15"/>
  <c r="AE111" i="15"/>
  <c r="Q108" i="16" s="1"/>
  <c r="R108" i="16"/>
  <c r="BO111" i="15"/>
  <c r="AJ111" i="15"/>
  <c r="M48" i="20"/>
  <c r="L48" i="37"/>
  <c r="O48" i="37"/>
  <c r="M48" i="12"/>
  <c r="P48" i="12"/>
  <c r="AJ52" i="3"/>
  <c r="O34" i="37"/>
  <c r="M34" i="12"/>
  <c r="P34" i="12"/>
  <c r="L34" i="37"/>
  <c r="M34" i="20"/>
  <c r="AE34" i="2"/>
  <c r="AJ38" i="3"/>
  <c r="P34" i="20" s="1"/>
  <c r="M44" i="20"/>
  <c r="L44" i="37"/>
  <c r="M44" i="12"/>
  <c r="O44" i="37"/>
  <c r="P44" i="12"/>
  <c r="AE44" i="2"/>
  <c r="AJ48" i="3"/>
  <c r="F48" i="3" s="1"/>
  <c r="U44" i="37" s="1"/>
  <c r="M36" i="37"/>
  <c r="N36" i="12"/>
  <c r="N36" i="20"/>
  <c r="AK40" i="3"/>
  <c r="AF36" i="2"/>
  <c r="M50" i="37"/>
  <c r="N50" i="20"/>
  <c r="N50" i="12"/>
  <c r="AK54" i="3"/>
  <c r="AF50" i="2"/>
  <c r="BA15" i="3"/>
  <c r="AF15" i="3" s="1"/>
  <c r="BA27" i="3"/>
  <c r="BB27" i="3" s="1"/>
  <c r="BA7" i="3"/>
  <c r="AF7" i="3" s="1"/>
  <c r="BA16" i="3"/>
  <c r="BC16" i="3" s="1"/>
  <c r="AH12" i="2" s="1"/>
  <c r="AE83" i="15"/>
  <c r="Q80" i="16" s="1"/>
  <c r="R80" i="16"/>
  <c r="BO83" i="15"/>
  <c r="BF25" i="3"/>
  <c r="BG25" i="3" s="1"/>
  <c r="BA21" i="3"/>
  <c r="BE21" i="3" s="1"/>
  <c r="AE27" i="15"/>
  <c r="R23" i="16"/>
  <c r="BO27" i="15"/>
  <c r="J27" i="15" s="1"/>
  <c r="P23" i="16" s="1"/>
  <c r="AE11" i="15"/>
  <c r="R7" i="16"/>
  <c r="BO11" i="15"/>
  <c r="BB7" i="15"/>
  <c r="AF7" i="15" s="1"/>
  <c r="BF44" i="3"/>
  <c r="BG44" i="3" s="1"/>
  <c r="BO66" i="15"/>
  <c r="AE66" i="15"/>
  <c r="Q63" i="16" s="1"/>
  <c r="BF17" i="3"/>
  <c r="AG17" i="3" s="1"/>
  <c r="BF31" i="3"/>
  <c r="BG31" i="3" s="1"/>
  <c r="AE60" i="15"/>
  <c r="Q57" i="16" s="1"/>
  <c r="R57" i="16"/>
  <c r="BO60" i="15"/>
  <c r="AE106" i="15"/>
  <c r="Q103" i="16" s="1"/>
  <c r="BO106" i="15"/>
  <c r="R103" i="16"/>
  <c r="BA41" i="3"/>
  <c r="BB41" i="3" s="1"/>
  <c r="AE53" i="15"/>
  <c r="BO53" i="15"/>
  <c r="R49" i="16"/>
  <c r="AE51" i="15"/>
  <c r="R47" i="16"/>
  <c r="BO51" i="15"/>
  <c r="J51" i="15" s="1"/>
  <c r="AE92" i="15"/>
  <c r="Q89" i="16" s="1"/>
  <c r="R89" i="16"/>
  <c r="BO92" i="15"/>
  <c r="AE54" i="15"/>
  <c r="BO54" i="15"/>
  <c r="R50" i="16"/>
  <c r="BF49" i="3"/>
  <c r="BG49" i="3" s="1"/>
  <c r="BA39" i="3"/>
  <c r="AF39" i="3" s="1"/>
  <c r="BI41" i="3"/>
  <c r="BG60" i="3"/>
  <c r="BI47" i="3"/>
  <c r="BB56" i="3"/>
  <c r="AG52" i="2" s="1"/>
  <c r="BI32" i="3"/>
  <c r="BB57" i="3"/>
  <c r="AG53" i="2" s="1"/>
  <c r="BG38" i="3"/>
  <c r="BD52" i="3"/>
  <c r="BB45" i="3"/>
  <c r="BI51" i="3"/>
  <c r="BB50" i="3"/>
  <c r="BD37" i="3"/>
  <c r="BB47" i="3"/>
  <c r="BI46" i="3"/>
  <c r="BG53" i="3"/>
  <c r="BD38" i="3"/>
  <c r="BG50" i="3"/>
  <c r="BI35" i="3"/>
  <c r="BG48" i="3"/>
  <c r="BD51" i="3"/>
  <c r="BG56" i="3"/>
  <c r="BD36" i="3"/>
  <c r="BG57" i="3"/>
  <c r="BD48" i="3"/>
  <c r="BG42" i="3"/>
  <c r="BD43" i="3"/>
  <c r="BB53" i="3"/>
  <c r="BI37" i="3"/>
  <c r="BG39" i="3"/>
  <c r="BD42" i="3"/>
  <c r="BG34" i="3"/>
  <c r="BI40" i="3"/>
  <c r="BG59" i="3"/>
  <c r="BD60" i="3"/>
  <c r="BB49" i="3"/>
  <c r="AG45" i="2" s="1"/>
  <c r="BD55" i="3"/>
  <c r="BG36" i="3"/>
  <c r="BI45" i="3"/>
  <c r="BB44" i="3"/>
  <c r="BI54" i="3"/>
  <c r="AE21" i="15"/>
  <c r="R17" i="16"/>
  <c r="BO21" i="15"/>
  <c r="BF18" i="3"/>
  <c r="BG18" i="3" s="1"/>
  <c r="AE55" i="15"/>
  <c r="BO55" i="15"/>
  <c r="R51" i="16"/>
  <c r="AE88" i="15"/>
  <c r="Q85" i="16" s="1"/>
  <c r="R85" i="16"/>
  <c r="BO88" i="15"/>
  <c r="AE38" i="15"/>
  <c r="BO38" i="15"/>
  <c r="R34" i="16"/>
  <c r="AE103" i="15"/>
  <c r="Q100" i="16" s="1"/>
  <c r="BO103" i="15"/>
  <c r="R100" i="16"/>
  <c r="AE41" i="15"/>
  <c r="BO41" i="15"/>
  <c r="R37" i="16"/>
  <c r="AE104" i="15"/>
  <c r="Q101" i="16" s="1"/>
  <c r="BO104" i="15"/>
  <c r="R101" i="16"/>
  <c r="AE45" i="15"/>
  <c r="BO45" i="15"/>
  <c r="R41" i="16"/>
  <c r="BA22" i="3"/>
  <c r="BB22" i="3" s="1"/>
  <c r="BA29" i="3"/>
  <c r="AF29" i="3" s="1"/>
  <c r="BA9" i="3"/>
  <c r="BC9" i="3" s="1"/>
  <c r="AE12" i="15"/>
  <c r="BO12" i="15"/>
  <c r="BF24" i="3"/>
  <c r="BG24" i="3" s="1"/>
  <c r="BA24" i="3"/>
  <c r="AF24" i="3" s="1"/>
  <c r="AE33" i="15"/>
  <c r="R29" i="16"/>
  <c r="BO33" i="15"/>
  <c r="AE107" i="15"/>
  <c r="Q104" i="16" s="1"/>
  <c r="BO107" i="15"/>
  <c r="R104" i="16"/>
  <c r="BJ41" i="3"/>
  <c r="BH60" i="3"/>
  <c r="AG60" i="3"/>
  <c r="AK60" i="3" s="1"/>
  <c r="BJ47" i="3"/>
  <c r="BC56" i="3"/>
  <c r="AH52" i="2" s="1"/>
  <c r="AF56" i="3"/>
  <c r="BJ32" i="3"/>
  <c r="BC57" i="3"/>
  <c r="AH53" i="2" s="1"/>
  <c r="AF57" i="3"/>
  <c r="BE35" i="3"/>
  <c r="BH38" i="3"/>
  <c r="AG38" i="3"/>
  <c r="BE52" i="3"/>
  <c r="BC45" i="3"/>
  <c r="AF45" i="3"/>
  <c r="BJ51" i="3"/>
  <c r="BC50" i="3"/>
  <c r="AF50" i="3"/>
  <c r="BE37" i="3"/>
  <c r="BC47" i="3"/>
  <c r="AF47" i="3"/>
  <c r="BJ46" i="3"/>
  <c r="BH53" i="3"/>
  <c r="AG53" i="3"/>
  <c r="BE38" i="3"/>
  <c r="BH50" i="3"/>
  <c r="AG50" i="3"/>
  <c r="BJ35" i="3"/>
  <c r="BH48" i="3"/>
  <c r="AG48" i="3"/>
  <c r="AE48" i="3" s="1"/>
  <c r="BE51" i="3"/>
  <c r="BH56" i="3"/>
  <c r="AG56" i="3"/>
  <c r="BE36" i="3"/>
  <c r="BH57" i="3"/>
  <c r="AG57" i="3"/>
  <c r="BE48" i="3"/>
  <c r="BH42" i="3"/>
  <c r="AG42" i="3"/>
  <c r="BE43" i="3"/>
  <c r="BC53" i="3"/>
  <c r="AF53" i="3"/>
  <c r="BJ37" i="3"/>
  <c r="BH39" i="3"/>
  <c r="AG39" i="3"/>
  <c r="BE42" i="3"/>
  <c r="BH34" i="3"/>
  <c r="AG34" i="3"/>
  <c r="BJ40" i="3"/>
  <c r="BH59" i="3"/>
  <c r="AG59" i="3"/>
  <c r="BE60" i="3"/>
  <c r="BC49" i="3"/>
  <c r="AH45" i="2" s="1"/>
  <c r="AF49" i="3"/>
  <c r="BE55" i="3"/>
  <c r="BH36" i="3"/>
  <c r="AG36" i="3"/>
  <c r="BJ45" i="3"/>
  <c r="BC44" i="3"/>
  <c r="AH40" i="2" s="1"/>
  <c r="AF44" i="3"/>
  <c r="BJ54" i="3"/>
  <c r="BA46" i="3"/>
  <c r="BB46" i="3" s="1"/>
  <c r="BA54" i="3"/>
  <c r="BD54" i="3" s="1"/>
  <c r="BG41" i="3"/>
  <c r="BG47" i="3"/>
  <c r="BG32" i="3"/>
  <c r="BB52" i="3"/>
  <c r="BG51" i="3"/>
  <c r="BB37" i="3"/>
  <c r="BG46" i="3"/>
  <c r="BB38" i="3"/>
  <c r="BG35" i="3"/>
  <c r="BB51" i="3"/>
  <c r="BB36" i="3"/>
  <c r="BB48" i="3"/>
  <c r="AG44" i="2" s="1"/>
  <c r="BB43" i="3"/>
  <c r="BG37" i="3"/>
  <c r="BB42" i="3"/>
  <c r="BG40" i="3"/>
  <c r="BB60" i="3"/>
  <c r="BB55" i="3"/>
  <c r="BG45" i="3"/>
  <c r="BG54" i="3"/>
  <c r="BA58" i="3"/>
  <c r="BB58" i="3" s="1"/>
  <c r="AE86" i="15"/>
  <c r="Q83" i="16" s="1"/>
  <c r="BO86" i="15"/>
  <c r="R83" i="16"/>
  <c r="AE112" i="15"/>
  <c r="Q109" i="16" s="1"/>
  <c r="BO112" i="15"/>
  <c r="R109" i="16"/>
  <c r="AE93" i="15"/>
  <c r="Q90" i="16" s="1"/>
  <c r="BO93" i="15"/>
  <c r="R90" i="16"/>
  <c r="AE36" i="15"/>
  <c r="BO36" i="15"/>
  <c r="R32" i="16"/>
  <c r="AK66" i="15"/>
  <c r="AI66" i="15" s="1"/>
  <c r="BA28" i="3"/>
  <c r="BB28" i="3" s="1"/>
  <c r="AG24" i="2" s="1"/>
  <c r="BA6" i="3"/>
  <c r="BC6" i="3" s="1"/>
  <c r="BA10" i="3"/>
  <c r="AF10" i="3" s="1"/>
  <c r="BF26" i="3"/>
  <c r="BG26" i="3" s="1"/>
  <c r="AJ21" i="15"/>
  <c r="AE6" i="15"/>
  <c r="R2" i="16"/>
  <c r="BO6" i="15"/>
  <c r="R27" i="16"/>
  <c r="AE67" i="15"/>
  <c r="Q64" i="16" s="1"/>
  <c r="R64" i="16"/>
  <c r="BO67" i="15"/>
  <c r="AK82" i="15"/>
  <c r="BA12" i="3"/>
  <c r="AF12" i="3" s="1"/>
  <c r="BF7" i="3"/>
  <c r="AG7" i="3" s="1"/>
  <c r="AE73" i="15"/>
  <c r="Q70" i="16" s="1"/>
  <c r="BO73" i="15"/>
  <c r="R70" i="16"/>
  <c r="BF28" i="3"/>
  <c r="BG28" i="3" s="1"/>
  <c r="BF8" i="3"/>
  <c r="AG8" i="3" s="1"/>
  <c r="BH41" i="3"/>
  <c r="BH47" i="3"/>
  <c r="BH32" i="3"/>
  <c r="BC52" i="3"/>
  <c r="BH51" i="3"/>
  <c r="BC37" i="3"/>
  <c r="BH46" i="3"/>
  <c r="BC38" i="3"/>
  <c r="BH35" i="3"/>
  <c r="BC51" i="3"/>
  <c r="BC36" i="3"/>
  <c r="BC48" i="3"/>
  <c r="AH44" i="2" s="1"/>
  <c r="BC43" i="3"/>
  <c r="BH37" i="3"/>
  <c r="BC42" i="3"/>
  <c r="BH40" i="3"/>
  <c r="BC60" i="3"/>
  <c r="BC55" i="3"/>
  <c r="BH45" i="3"/>
  <c r="BH54" i="3"/>
  <c r="AI59" i="15"/>
  <c r="AI29" i="15"/>
  <c r="G37" i="3"/>
  <c r="V33" i="37" s="1"/>
  <c r="W34" i="37"/>
  <c r="AD31" i="2"/>
  <c r="K33" i="37"/>
  <c r="N33" i="37"/>
  <c r="N31" i="37"/>
  <c r="K31" i="37"/>
  <c r="X36" i="20"/>
  <c r="W37" i="37"/>
  <c r="AD33" i="2"/>
  <c r="AJ6" i="15"/>
  <c r="AJ62" i="15"/>
  <c r="AI62" i="15" s="1"/>
  <c r="AJ31" i="15"/>
  <c r="AW18" i="3"/>
  <c r="AY80" i="15"/>
  <c r="BB80" i="15" s="1"/>
  <c r="AI46" i="2"/>
  <c r="AZ87" i="15"/>
  <c r="BG87" i="15" s="1"/>
  <c r="AJ67" i="15"/>
  <c r="AY82" i="15"/>
  <c r="BB82" i="15" s="1"/>
  <c r="AK6" i="15"/>
  <c r="AJ68" i="15"/>
  <c r="AI68" i="15" s="1"/>
  <c r="AK74" i="15"/>
  <c r="AZ8" i="15"/>
  <c r="BG8" i="15" s="1"/>
  <c r="AG8" i="15" s="1"/>
  <c r="AX12" i="3"/>
  <c r="AY14" i="15"/>
  <c r="BB14" i="15" s="1"/>
  <c r="AZ31" i="15"/>
  <c r="BG31" i="15" s="1"/>
  <c r="AJ73" i="15"/>
  <c r="AK78" i="15"/>
  <c r="AZ30" i="15"/>
  <c r="BG30" i="15" s="1"/>
  <c r="AK17" i="15"/>
  <c r="AK54" i="15"/>
  <c r="X33" i="20"/>
  <c r="AY17" i="15"/>
  <c r="BB17" i="15" s="1"/>
  <c r="AF17" i="15" s="1"/>
  <c r="AE17" i="15" s="1"/>
  <c r="AW17" i="3"/>
  <c r="P18" i="4"/>
  <c r="AY71" i="15"/>
  <c r="BB71" i="15" s="1"/>
  <c r="AF71" i="15" s="1"/>
  <c r="R68" i="16" s="1"/>
  <c r="P44" i="20"/>
  <c r="AJ46" i="2"/>
  <c r="F38" i="3"/>
  <c r="U34" i="37" s="1"/>
  <c r="F42" i="3"/>
  <c r="AG46" i="2"/>
  <c r="T34" i="12"/>
  <c r="AJ45" i="2"/>
  <c r="AI45" i="2"/>
  <c r="AI47" i="2"/>
  <c r="AJ40" i="2"/>
  <c r="AI30" i="2"/>
  <c r="AH43" i="2"/>
  <c r="AJ30" i="2"/>
  <c r="AG43" i="2"/>
  <c r="AG30" i="2"/>
  <c r="AI43" i="2"/>
  <c r="AG40" i="2"/>
  <c r="AH30" i="2"/>
  <c r="AJ43" i="2"/>
  <c r="S106" i="16"/>
  <c r="S94" i="16"/>
  <c r="S97" i="16"/>
  <c r="O31" i="12"/>
  <c r="L31" i="12"/>
  <c r="L31" i="20"/>
  <c r="F43" i="3"/>
  <c r="U39" i="37" s="1"/>
  <c r="P39" i="20"/>
  <c r="S78" i="16"/>
  <c r="S62" i="16"/>
  <c r="F77" i="15"/>
  <c r="S74" i="16"/>
  <c r="T74" i="16"/>
  <c r="S58" i="16"/>
  <c r="S82" i="16"/>
  <c r="T66" i="16"/>
  <c r="S66" i="16"/>
  <c r="F69" i="15"/>
  <c r="F26" i="15"/>
  <c r="T22" i="16"/>
  <c r="S72" i="16"/>
  <c r="T69" i="16"/>
  <c r="T17" i="16"/>
  <c r="F21" i="15"/>
  <c r="S77" i="16"/>
  <c r="F9" i="15"/>
  <c r="T5" i="16"/>
  <c r="Z80" i="16"/>
  <c r="G83" i="15"/>
  <c r="Z73" i="16"/>
  <c r="G76" i="15"/>
  <c r="F29" i="15"/>
  <c r="F25" i="16" s="1"/>
  <c r="T25" i="16"/>
  <c r="BM29" i="15"/>
  <c r="AI44" i="2"/>
  <c r="AJ41" i="2"/>
  <c r="AJ38" i="2"/>
  <c r="AG47" i="2"/>
  <c r="AH39" i="2"/>
  <c r="S63" i="16"/>
  <c r="F66" i="15"/>
  <c r="BM66" i="15"/>
  <c r="H66" i="15" s="1"/>
  <c r="T63" i="16"/>
  <c r="S87" i="16"/>
  <c r="O33" i="12"/>
  <c r="L33" i="20"/>
  <c r="L33" i="12"/>
  <c r="AD47" i="2"/>
  <c r="G35" i="3"/>
  <c r="V31" i="37" s="1"/>
  <c r="X31" i="20"/>
  <c r="T32" i="12"/>
  <c r="T38" i="12"/>
  <c r="X37" i="20"/>
  <c r="G41" i="3"/>
  <c r="V37" i="37" s="1"/>
  <c r="F10" i="15"/>
  <c r="T6" i="16"/>
  <c r="F18" i="15"/>
  <c r="T14" i="16"/>
  <c r="F8" i="15"/>
  <c r="T4" i="16"/>
  <c r="AJ39" i="2"/>
  <c r="F101" i="15"/>
  <c r="T98" i="16"/>
  <c r="T94" i="16"/>
  <c r="F97" i="15"/>
  <c r="S68" i="16"/>
  <c r="Z68" i="16"/>
  <c r="G71" i="15"/>
  <c r="F84" i="15"/>
  <c r="T81" i="16"/>
  <c r="S81" i="16"/>
  <c r="S60" i="16"/>
  <c r="F63" i="15"/>
  <c r="T60" i="16"/>
  <c r="BM76" i="15"/>
  <c r="S73" i="16"/>
  <c r="T73" i="16"/>
  <c r="F76" i="15"/>
  <c r="F48" i="15"/>
  <c r="T44" i="16"/>
  <c r="F44" i="15"/>
  <c r="T40" i="16"/>
  <c r="G55" i="2"/>
  <c r="Z83" i="16"/>
  <c r="G86" i="15"/>
  <c r="F52" i="15"/>
  <c r="T45" i="16"/>
  <c r="F49" i="15"/>
  <c r="F42" i="15"/>
  <c r="T38" i="16"/>
  <c r="T46" i="16"/>
  <c r="F50" i="15"/>
  <c r="S91" i="16"/>
  <c r="F94" i="15"/>
  <c r="T91" i="16"/>
  <c r="F89" i="15"/>
  <c r="S86" i="16"/>
  <c r="T86" i="16"/>
  <c r="F57" i="15"/>
  <c r="T53" i="16"/>
  <c r="G45" i="3"/>
  <c r="V41" i="37" s="1"/>
  <c r="X41" i="20"/>
  <c r="T42" i="12"/>
  <c r="F51" i="3"/>
  <c r="U47" i="37" s="1"/>
  <c r="AI51" i="3"/>
  <c r="P47" i="20"/>
  <c r="BL51" i="3"/>
  <c r="G74" i="15"/>
  <c r="Z71" i="16"/>
  <c r="S61" i="16"/>
  <c r="AG7" i="2"/>
  <c r="G29" i="15"/>
  <c r="Z25" i="16"/>
  <c r="F43" i="15"/>
  <c r="T39" i="16"/>
  <c r="S83" i="16"/>
  <c r="S109" i="16"/>
  <c r="F112" i="15"/>
  <c r="T109" i="16"/>
  <c r="G59" i="15"/>
  <c r="S90" i="16"/>
  <c r="G55" i="20"/>
  <c r="AH5" i="2"/>
  <c r="G66" i="15"/>
  <c r="Z63" i="16"/>
  <c r="S70" i="16"/>
  <c r="T70" i="16"/>
  <c r="F73" i="15"/>
  <c r="Z75" i="16"/>
  <c r="G78" i="15"/>
  <c r="T12" i="16"/>
  <c r="F16" i="15"/>
  <c r="G62" i="15"/>
  <c r="Z59" i="16"/>
  <c r="Z13" i="16"/>
  <c r="G17" i="15"/>
  <c r="G54" i="15"/>
  <c r="Z50" i="16"/>
  <c r="F59" i="15"/>
  <c r="BM59" i="15"/>
  <c r="AI41" i="2"/>
  <c r="AI38" i="2"/>
  <c r="S103" i="16"/>
  <c r="AH46" i="2"/>
  <c r="S89" i="16"/>
  <c r="AJ47" i="2"/>
  <c r="P33" i="20"/>
  <c r="BL37" i="3"/>
  <c r="F37" i="3"/>
  <c r="U33" i="37" s="1"/>
  <c r="AI37" i="3"/>
  <c r="G82" i="15"/>
  <c r="Z79" i="16"/>
  <c r="S75" i="16"/>
  <c r="S76" i="16"/>
  <c r="S71" i="16"/>
  <c r="AI39" i="2"/>
  <c r="S64" i="16"/>
  <c r="F67" i="15"/>
  <c r="T64" i="16"/>
  <c r="T16" i="16"/>
  <c r="F20" i="15"/>
  <c r="S65" i="16"/>
  <c r="G68" i="15"/>
  <c r="Z65" i="16"/>
  <c r="Z2" i="16"/>
  <c r="G6" i="15"/>
  <c r="T65" i="16"/>
  <c r="F68" i="15"/>
  <c r="F65" i="16" s="1"/>
  <c r="BM68" i="15"/>
  <c r="H68" i="15" s="1"/>
  <c r="AG42" i="2"/>
  <c r="AG39" i="2"/>
  <c r="S88" i="16"/>
  <c r="S107" i="16"/>
  <c r="Z34" i="16"/>
  <c r="G38" i="15"/>
  <c r="S102" i="16"/>
  <c r="S80" i="16"/>
  <c r="AI55" i="2"/>
  <c r="AJ31" i="2"/>
  <c r="AG31" i="2"/>
  <c r="AI31" i="2"/>
  <c r="AH31" i="2"/>
  <c r="F34" i="12"/>
  <c r="F34" i="20"/>
  <c r="F34" i="3"/>
  <c r="U30" i="37" s="1"/>
  <c r="P30" i="20"/>
  <c r="AH4" i="2"/>
  <c r="AJ17" i="2"/>
  <c r="F13" i="15"/>
  <c r="T9" i="16"/>
  <c r="T44" i="12"/>
  <c r="G47" i="3"/>
  <c r="X43" i="20"/>
  <c r="T8" i="16"/>
  <c r="F12" i="15"/>
  <c r="AG48" i="2"/>
  <c r="AG41" i="2"/>
  <c r="AG38" i="2"/>
  <c r="P51" i="20"/>
  <c r="F55" i="3"/>
  <c r="U51" i="37" s="1"/>
  <c r="AH29" i="2"/>
  <c r="S79" i="16"/>
  <c r="F44" i="12"/>
  <c r="F44" i="20"/>
  <c r="BL35" i="3"/>
  <c r="AI35" i="3"/>
  <c r="P31" i="20"/>
  <c r="F35" i="3"/>
  <c r="U31" i="37" s="1"/>
  <c r="AI60" i="3"/>
  <c r="BL60" i="3"/>
  <c r="T18" i="16"/>
  <c r="F22" i="15"/>
  <c r="F72" i="15"/>
  <c r="S69" i="16"/>
  <c r="T11" i="16"/>
  <c r="F15" i="15"/>
  <c r="S67" i="16"/>
  <c r="AG16" i="2"/>
  <c r="T48" i="16"/>
  <c r="S96" i="16"/>
  <c r="F99" i="15"/>
  <c r="T96" i="16"/>
  <c r="S93" i="16"/>
  <c r="AI40" i="2"/>
  <c r="F95" i="15"/>
  <c r="T92" i="16"/>
  <c r="S92" i="16"/>
  <c r="S104" i="16"/>
  <c r="F31" i="15"/>
  <c r="T27" i="16"/>
  <c r="F6" i="15"/>
  <c r="BM6" i="15"/>
  <c r="T2" i="16"/>
  <c r="BM62" i="15"/>
  <c r="H62" i="15" s="1"/>
  <c r="T59" i="16"/>
  <c r="F62" i="15"/>
  <c r="S59" i="16"/>
  <c r="S85" i="16"/>
  <c r="F113" i="15"/>
  <c r="BM113" i="15"/>
  <c r="S100" i="16"/>
  <c r="AH28" i="2"/>
  <c r="S101" i="16"/>
  <c r="G113" i="15"/>
  <c r="G33" i="12"/>
  <c r="G33" i="20"/>
  <c r="F30" i="15"/>
  <c r="T26" i="16"/>
  <c r="S57" i="16"/>
  <c r="AJ48" i="2"/>
  <c r="AJ44" i="2"/>
  <c r="AH41" i="2"/>
  <c r="AH38" i="2"/>
  <c r="F98" i="15"/>
  <c r="T95" i="16"/>
  <c r="S95" i="16"/>
  <c r="S98" i="16"/>
  <c r="S108" i="16"/>
  <c r="F111" i="15"/>
  <c r="T108" i="16"/>
  <c r="S105" i="16"/>
  <c r="F108" i="15"/>
  <c r="T105" i="16"/>
  <c r="G45" i="15"/>
  <c r="Z41" i="16"/>
  <c r="T99" i="16"/>
  <c r="F102" i="15"/>
  <c r="S99" i="16"/>
  <c r="AH47" i="2"/>
  <c r="F92" i="15" l="1"/>
  <c r="T89" i="16"/>
  <c r="F58" i="15"/>
  <c r="T54" i="16"/>
  <c r="Z44" i="16"/>
  <c r="AI48" i="15"/>
  <c r="BM48" i="15"/>
  <c r="G48" i="15"/>
  <c r="T35" i="16"/>
  <c r="F39" i="15"/>
  <c r="T21" i="16"/>
  <c r="F25" i="15"/>
  <c r="F106" i="15"/>
  <c r="T103" i="16"/>
  <c r="AI56" i="15"/>
  <c r="F56" i="15"/>
  <c r="BM56" i="15"/>
  <c r="T52" i="16"/>
  <c r="F37" i="15"/>
  <c r="T33" i="16"/>
  <c r="Z64" i="16"/>
  <c r="BM67" i="15"/>
  <c r="G67" i="15"/>
  <c r="Z85" i="16"/>
  <c r="G88" i="15"/>
  <c r="Z82" i="16"/>
  <c r="G85" i="15"/>
  <c r="Z87" i="16"/>
  <c r="G90" i="15"/>
  <c r="T36" i="16"/>
  <c r="F40" i="15"/>
  <c r="T20" i="16"/>
  <c r="F24" i="15"/>
  <c r="F93" i="15"/>
  <c r="F90" i="16" s="1"/>
  <c r="T90" i="16"/>
  <c r="F65" i="15"/>
  <c r="T62" i="16"/>
  <c r="T30" i="16"/>
  <c r="F34" i="15"/>
  <c r="Z52" i="16"/>
  <c r="G56" i="15"/>
  <c r="T75" i="16"/>
  <c r="BM78" i="15"/>
  <c r="F78" i="15"/>
  <c r="AI78" i="15"/>
  <c r="BD30" i="3"/>
  <c r="AI67" i="15"/>
  <c r="BE30" i="3"/>
  <c r="J68" i="15"/>
  <c r="J83" i="15"/>
  <c r="P80" i="16" s="1"/>
  <c r="G91" i="15"/>
  <c r="Z88" i="16"/>
  <c r="G69" i="15"/>
  <c r="Z66" i="16"/>
  <c r="BM69" i="15"/>
  <c r="F85" i="15"/>
  <c r="BM85" i="15"/>
  <c r="AI85" i="15"/>
  <c r="T82" i="16"/>
  <c r="F110" i="15"/>
  <c r="T107" i="16"/>
  <c r="Z96" i="16"/>
  <c r="BM99" i="15"/>
  <c r="G99" i="15"/>
  <c r="Z62" i="16"/>
  <c r="AI65" i="15"/>
  <c r="BM65" i="15"/>
  <c r="G65" i="15"/>
  <c r="AI35" i="15"/>
  <c r="BM35" i="15"/>
  <c r="T31" i="16"/>
  <c r="F35" i="15"/>
  <c r="T47" i="16"/>
  <c r="F51" i="15"/>
  <c r="F79" i="15"/>
  <c r="T76" i="16"/>
  <c r="BM79" i="15"/>
  <c r="AI28" i="15"/>
  <c r="T24" i="16"/>
  <c r="F28" i="15"/>
  <c r="BM28" i="15"/>
  <c r="AI91" i="15"/>
  <c r="F91" i="15"/>
  <c r="BM91" i="15"/>
  <c r="T88" i="16"/>
  <c r="G21" i="15"/>
  <c r="G17" i="16" s="1"/>
  <c r="BM21" i="15"/>
  <c r="Z17" i="16"/>
  <c r="Z12" i="16"/>
  <c r="AI16" i="15"/>
  <c r="BM16" i="15"/>
  <c r="G16" i="15"/>
  <c r="BM74" i="15"/>
  <c r="T71" i="16"/>
  <c r="F74" i="15"/>
  <c r="T49" i="16"/>
  <c r="F53" i="15"/>
  <c r="Z24" i="16"/>
  <c r="G28" i="15"/>
  <c r="G18" i="15"/>
  <c r="AI18" i="15"/>
  <c r="BM18" i="15"/>
  <c r="Z14" i="16"/>
  <c r="Z15" i="16"/>
  <c r="G19" i="15"/>
  <c r="AI86" i="15"/>
  <c r="BM86" i="15"/>
  <c r="F86" i="15"/>
  <c r="T83" i="16"/>
  <c r="BM108" i="15"/>
  <c r="AI108" i="15"/>
  <c r="G108" i="15"/>
  <c r="Z105" i="16"/>
  <c r="BM57" i="15"/>
  <c r="Z53" i="16"/>
  <c r="G57" i="15"/>
  <c r="G14" i="15"/>
  <c r="Z10" i="16"/>
  <c r="T102" i="16"/>
  <c r="F105" i="15"/>
  <c r="BM50" i="15"/>
  <c r="G50" i="15"/>
  <c r="Z46" i="16"/>
  <c r="Z76" i="16"/>
  <c r="G79" i="15"/>
  <c r="AI81" i="15"/>
  <c r="F81" i="15"/>
  <c r="T78" i="16"/>
  <c r="G10" i="15"/>
  <c r="Z6" i="16"/>
  <c r="BM10" i="15"/>
  <c r="T41" i="16"/>
  <c r="F45" i="15"/>
  <c r="AI45" i="15"/>
  <c r="BM45" i="15"/>
  <c r="G103" i="15"/>
  <c r="Z100" i="16"/>
  <c r="BM89" i="15"/>
  <c r="G89" i="15"/>
  <c r="Z86" i="16"/>
  <c r="Z58" i="16"/>
  <c r="G61" i="15"/>
  <c r="G58" i="16" s="1"/>
  <c r="Z42" i="16"/>
  <c r="G46" i="15"/>
  <c r="Z106" i="16"/>
  <c r="G109" i="15"/>
  <c r="T84" i="16"/>
  <c r="F87" i="15"/>
  <c r="G35" i="15"/>
  <c r="Z31" i="16"/>
  <c r="AI74" i="15"/>
  <c r="AI21" i="15"/>
  <c r="AI50" i="15"/>
  <c r="AI10" i="15"/>
  <c r="AI99" i="15"/>
  <c r="AI69" i="15"/>
  <c r="AI19" i="15"/>
  <c r="AG13" i="3"/>
  <c r="AI89" i="15"/>
  <c r="AI57" i="15"/>
  <c r="AI12" i="15"/>
  <c r="G12" i="15"/>
  <c r="Z8" i="16"/>
  <c r="BM12" i="15"/>
  <c r="H12" i="15" s="1"/>
  <c r="BM98" i="15"/>
  <c r="G98" i="15"/>
  <c r="Z95" i="16"/>
  <c r="AI77" i="15"/>
  <c r="Z74" i="16"/>
  <c r="BM77" i="15"/>
  <c r="G77" i="15"/>
  <c r="Z91" i="16"/>
  <c r="BM94" i="15"/>
  <c r="G94" i="15"/>
  <c r="G91" i="16" s="1"/>
  <c r="G80" i="15"/>
  <c r="Z77" i="16"/>
  <c r="G107" i="15"/>
  <c r="Z104" i="16"/>
  <c r="Z92" i="16"/>
  <c r="BM95" i="15"/>
  <c r="G95" i="15"/>
  <c r="Z45" i="16"/>
  <c r="BM49" i="15"/>
  <c r="G49" i="15"/>
  <c r="G45" i="16" s="1"/>
  <c r="Z33" i="16"/>
  <c r="BM37" i="15"/>
  <c r="G37" i="15"/>
  <c r="G33" i="16" s="1"/>
  <c r="AI13" i="15"/>
  <c r="Z9" i="16"/>
  <c r="G13" i="15"/>
  <c r="BM13" i="15"/>
  <c r="AI107" i="15"/>
  <c r="BM107" i="15"/>
  <c r="F107" i="15"/>
  <c r="T104" i="16"/>
  <c r="AI103" i="15"/>
  <c r="BM103" i="15"/>
  <c r="F103" i="15"/>
  <c r="T100" i="16"/>
  <c r="BM39" i="15"/>
  <c r="Z35" i="16"/>
  <c r="G39" i="15"/>
  <c r="G35" i="16" s="1"/>
  <c r="AI39" i="15"/>
  <c r="AI88" i="15"/>
  <c r="BM88" i="15"/>
  <c r="F88" i="15"/>
  <c r="T85" i="16"/>
  <c r="G43" i="15"/>
  <c r="AI43" i="15"/>
  <c r="BM43" i="15"/>
  <c r="Z39" i="16"/>
  <c r="G11" i="15"/>
  <c r="Z7" i="16"/>
  <c r="AI61" i="15"/>
  <c r="F61" i="15"/>
  <c r="T58" i="16"/>
  <c r="BM61" i="15"/>
  <c r="AI47" i="15"/>
  <c r="T43" i="16"/>
  <c r="F47" i="15"/>
  <c r="BM47" i="15"/>
  <c r="AI112" i="15"/>
  <c r="G112" i="15"/>
  <c r="BM112" i="15"/>
  <c r="Z109" i="16"/>
  <c r="BM101" i="15"/>
  <c r="G101" i="15"/>
  <c r="Z98" i="16"/>
  <c r="Z23" i="16"/>
  <c r="G27" i="15"/>
  <c r="Z11" i="16"/>
  <c r="BM15" i="15"/>
  <c r="AI15" i="15"/>
  <c r="G15" i="15"/>
  <c r="AI106" i="15"/>
  <c r="BM106" i="15"/>
  <c r="Z103" i="16"/>
  <c r="G106" i="15"/>
  <c r="Z60" i="16"/>
  <c r="BM63" i="15"/>
  <c r="G63" i="15"/>
  <c r="G60" i="16" s="1"/>
  <c r="AI105" i="15"/>
  <c r="G105" i="15"/>
  <c r="Z102" i="16"/>
  <c r="BM105" i="15"/>
  <c r="G52" i="15"/>
  <c r="Z48" i="16"/>
  <c r="BM52" i="15"/>
  <c r="G70" i="15"/>
  <c r="Z67" i="16"/>
  <c r="AI83" i="15"/>
  <c r="BM83" i="15"/>
  <c r="T80" i="16"/>
  <c r="F83" i="15"/>
  <c r="G100" i="15"/>
  <c r="Z97" i="16"/>
  <c r="BM9" i="15"/>
  <c r="Z5" i="16"/>
  <c r="G9" i="15"/>
  <c r="Z69" i="16"/>
  <c r="G72" i="15"/>
  <c r="BM72" i="15"/>
  <c r="AI40" i="15"/>
  <c r="G40" i="15"/>
  <c r="Z36" i="16"/>
  <c r="BM40" i="15"/>
  <c r="BM25" i="15"/>
  <c r="G25" i="15"/>
  <c r="Z21" i="16"/>
  <c r="G41" i="15"/>
  <c r="Z37" i="16"/>
  <c r="T67" i="16"/>
  <c r="F70" i="15"/>
  <c r="BM70" i="15"/>
  <c r="AI70" i="15"/>
  <c r="Z78" i="16"/>
  <c r="G81" i="15"/>
  <c r="BM81" i="15"/>
  <c r="G97" i="15"/>
  <c r="Z94" i="16"/>
  <c r="BM97" i="15"/>
  <c r="AI97" i="15"/>
  <c r="AI24" i="15"/>
  <c r="G24" i="15"/>
  <c r="Z20" i="16"/>
  <c r="BM24" i="15"/>
  <c r="AI64" i="15"/>
  <c r="T61" i="16"/>
  <c r="BM64" i="15"/>
  <c r="F64" i="15"/>
  <c r="G104" i="15"/>
  <c r="Z101" i="16"/>
  <c r="AI41" i="15"/>
  <c r="T37" i="16"/>
  <c r="F41" i="15"/>
  <c r="BM41" i="15"/>
  <c r="AI11" i="15"/>
  <c r="BM11" i="15"/>
  <c r="F11" i="15"/>
  <c r="T7" i="16"/>
  <c r="BM58" i="15"/>
  <c r="G58" i="15"/>
  <c r="AI58" i="15"/>
  <c r="Z54" i="16"/>
  <c r="G73" i="15"/>
  <c r="BM73" i="15"/>
  <c r="Z70" i="16"/>
  <c r="BM92" i="15"/>
  <c r="AI92" i="15"/>
  <c r="Z89" i="16"/>
  <c r="G92" i="15"/>
  <c r="Z29" i="16"/>
  <c r="G33" i="15"/>
  <c r="Z51" i="16"/>
  <c r="G55" i="15"/>
  <c r="G7" i="15"/>
  <c r="Z3" i="16"/>
  <c r="G26" i="15"/>
  <c r="AI26" i="15"/>
  <c r="BM26" i="15"/>
  <c r="Z22" i="16"/>
  <c r="T50" i="16"/>
  <c r="F54" i="15"/>
  <c r="BM54" i="15"/>
  <c r="AI36" i="15"/>
  <c r="T32" i="16"/>
  <c r="F36" i="15"/>
  <c r="BM36" i="15"/>
  <c r="AI75" i="15"/>
  <c r="F75" i="15"/>
  <c r="T72" i="16"/>
  <c r="BM75" i="15"/>
  <c r="F32" i="15"/>
  <c r="T28" i="16"/>
  <c r="AI32" i="15"/>
  <c r="BM32" i="15"/>
  <c r="Z40" i="16"/>
  <c r="G44" i="15"/>
  <c r="BM44" i="15"/>
  <c r="Z43" i="16"/>
  <c r="G47" i="15"/>
  <c r="Z93" i="16"/>
  <c r="G96" i="15"/>
  <c r="Z81" i="16"/>
  <c r="BM84" i="15"/>
  <c r="G84" i="15"/>
  <c r="G51" i="15"/>
  <c r="AI51" i="15"/>
  <c r="Z47" i="16"/>
  <c r="BM51" i="15"/>
  <c r="AI109" i="15"/>
  <c r="F109" i="15"/>
  <c r="T106" i="16"/>
  <c r="BM109" i="15"/>
  <c r="Z32" i="16"/>
  <c r="G36" i="15"/>
  <c r="F33" i="15"/>
  <c r="T29" i="16"/>
  <c r="AI33" i="15"/>
  <c r="BM33" i="15"/>
  <c r="BM60" i="15"/>
  <c r="AI60" i="15"/>
  <c r="T57" i="16"/>
  <c r="F60" i="15"/>
  <c r="Z30" i="16"/>
  <c r="BM34" i="15"/>
  <c r="AI34" i="15"/>
  <c r="G34" i="15"/>
  <c r="G20" i="15"/>
  <c r="BM20" i="15"/>
  <c r="Z16" i="16"/>
  <c r="Z19" i="16"/>
  <c r="G23" i="15"/>
  <c r="G64" i="15"/>
  <c r="Z61" i="16"/>
  <c r="AI55" i="15"/>
  <c r="F55" i="15"/>
  <c r="BM55" i="15"/>
  <c r="T51" i="16"/>
  <c r="AI46" i="15"/>
  <c r="BM46" i="15"/>
  <c r="T42" i="16"/>
  <c r="F46" i="15"/>
  <c r="AI96" i="15"/>
  <c r="BM96" i="15"/>
  <c r="F96" i="15"/>
  <c r="T93" i="16"/>
  <c r="BM23" i="15"/>
  <c r="AI23" i="15"/>
  <c r="T19" i="16"/>
  <c r="F23" i="15"/>
  <c r="AI93" i="15"/>
  <c r="Z90" i="16"/>
  <c r="G93" i="15"/>
  <c r="BM93" i="15"/>
  <c r="Z18" i="16"/>
  <c r="BM22" i="15"/>
  <c r="AI22" i="15"/>
  <c r="G22" i="15"/>
  <c r="G110" i="15"/>
  <c r="AI110" i="15"/>
  <c r="Z107" i="16"/>
  <c r="BM110" i="15"/>
  <c r="AI104" i="15"/>
  <c r="BM104" i="15"/>
  <c r="F104" i="15"/>
  <c r="T101" i="16"/>
  <c r="Z28" i="16"/>
  <c r="G32" i="15"/>
  <c r="AI38" i="15"/>
  <c r="BM38" i="15"/>
  <c r="F38" i="15"/>
  <c r="T34" i="16"/>
  <c r="Z49" i="16"/>
  <c r="AI53" i="15"/>
  <c r="BM53" i="15"/>
  <c r="G53" i="15"/>
  <c r="G60" i="15"/>
  <c r="Z57" i="16"/>
  <c r="Z72" i="16"/>
  <c r="G75" i="15"/>
  <c r="T97" i="16"/>
  <c r="AI100" i="15"/>
  <c r="BM100" i="15"/>
  <c r="F100" i="15"/>
  <c r="AI90" i="15"/>
  <c r="BM90" i="15"/>
  <c r="T87" i="16"/>
  <c r="F90" i="15"/>
  <c r="BM42" i="15"/>
  <c r="G42" i="15"/>
  <c r="Z38" i="16"/>
  <c r="G111" i="15"/>
  <c r="AI111" i="15"/>
  <c r="Z108" i="16"/>
  <c r="BM111" i="15"/>
  <c r="AI27" i="15"/>
  <c r="F27" i="15"/>
  <c r="T23" i="16"/>
  <c r="BM27" i="15"/>
  <c r="V81" i="15"/>
  <c r="T97" i="15"/>
  <c r="U81" i="15"/>
  <c r="V97" i="15"/>
  <c r="AI54" i="15"/>
  <c r="AI73" i="15"/>
  <c r="AF82" i="15"/>
  <c r="AJ82" i="15" s="1"/>
  <c r="AF80" i="15"/>
  <c r="AJ80" i="15" s="1"/>
  <c r="AI44" i="15"/>
  <c r="AI72" i="15"/>
  <c r="AI52" i="15"/>
  <c r="AE71" i="15"/>
  <c r="Q68" i="16" s="1"/>
  <c r="J62" i="15"/>
  <c r="AI49" i="15"/>
  <c r="AK102" i="15"/>
  <c r="AI25" i="15"/>
  <c r="T81" i="15"/>
  <c r="S97" i="15"/>
  <c r="R13" i="16"/>
  <c r="AG31" i="15"/>
  <c r="BO31" i="15" s="1"/>
  <c r="AI95" i="15"/>
  <c r="BO71" i="15"/>
  <c r="AI101" i="15"/>
  <c r="AI9" i="15"/>
  <c r="AI63" i="15"/>
  <c r="AI79" i="15"/>
  <c r="S81" i="15"/>
  <c r="U97" i="15"/>
  <c r="AJ71" i="15"/>
  <c r="AJ17" i="15"/>
  <c r="AG30" i="15"/>
  <c r="AE30" i="15" s="1"/>
  <c r="AF14" i="15"/>
  <c r="AF115" i="15" s="1"/>
  <c r="AG87" i="15"/>
  <c r="S84" i="16" s="1"/>
  <c r="BO17" i="15"/>
  <c r="J12" i="15"/>
  <c r="AI98" i="15"/>
  <c r="AI84" i="15"/>
  <c r="AI20" i="15"/>
  <c r="AI94" i="15"/>
  <c r="AI42" i="15"/>
  <c r="BC30" i="3"/>
  <c r="AI37" i="15"/>
  <c r="J66" i="15"/>
  <c r="J45" i="15"/>
  <c r="P41" i="16" s="1"/>
  <c r="F19" i="15"/>
  <c r="T15" i="16"/>
  <c r="BM19" i="15"/>
  <c r="J17" i="15"/>
  <c r="J29" i="15"/>
  <c r="P25" i="16" s="1"/>
  <c r="AG26" i="3"/>
  <c r="AK26" i="3" s="1"/>
  <c r="AF58" i="3"/>
  <c r="BD24" i="3"/>
  <c r="BC24" i="3"/>
  <c r="BE16" i="3"/>
  <c r="AJ12" i="2" s="1"/>
  <c r="BE54" i="3"/>
  <c r="BB24" i="3"/>
  <c r="BC59" i="3"/>
  <c r="AH55" i="2" s="1"/>
  <c r="BE59" i="3"/>
  <c r="AJ55" i="2" s="1"/>
  <c r="AF14" i="3"/>
  <c r="AF59" i="3"/>
  <c r="J100" i="15"/>
  <c r="BE14" i="3"/>
  <c r="AJ10" i="2" s="1"/>
  <c r="BI16" i="3"/>
  <c r="J63" i="15"/>
  <c r="P60" i="16" s="1"/>
  <c r="AF16" i="3"/>
  <c r="J78" i="15"/>
  <c r="BH44" i="3"/>
  <c r="BD21" i="3"/>
  <c r="AI17" i="2" s="1"/>
  <c r="BJ30" i="3"/>
  <c r="AG20" i="3"/>
  <c r="BH21" i="3"/>
  <c r="J84" i="15"/>
  <c r="BH9" i="3"/>
  <c r="BJ21" i="3"/>
  <c r="BE58" i="3"/>
  <c r="AF54" i="3"/>
  <c r="BB21" i="3"/>
  <c r="AG17" i="2" s="1"/>
  <c r="BB16" i="3"/>
  <c r="AG12" i="2" s="1"/>
  <c r="J108" i="15"/>
  <c r="P105" i="16" s="1"/>
  <c r="BJ16" i="3"/>
  <c r="AG21" i="3"/>
  <c r="J15" i="15"/>
  <c r="BI9" i="3"/>
  <c r="J81" i="15"/>
  <c r="P78" i="16" s="1"/>
  <c r="BE28" i="3"/>
  <c r="AJ24" i="2" s="1"/>
  <c r="BI25" i="3"/>
  <c r="BD16" i="3"/>
  <c r="AI12" i="2" s="1"/>
  <c r="BI23" i="3"/>
  <c r="AG3" i="15"/>
  <c r="S114" i="16" s="1"/>
  <c r="BC28" i="3"/>
  <c r="AH24" i="2" s="1"/>
  <c r="J112" i="15"/>
  <c r="BD46" i="3"/>
  <c r="AI42" i="2" s="1"/>
  <c r="BE29" i="3"/>
  <c r="J104" i="15"/>
  <c r="P101" i="16" s="1"/>
  <c r="J103" i="15"/>
  <c r="J38" i="15"/>
  <c r="BJ44" i="3"/>
  <c r="J75" i="15"/>
  <c r="P72" i="16" s="1"/>
  <c r="J65" i="15"/>
  <c r="P62" i="16" s="1"/>
  <c r="J105" i="15"/>
  <c r="BI43" i="3"/>
  <c r="J67" i="15"/>
  <c r="BD28" i="3"/>
  <c r="AI24" i="2" s="1"/>
  <c r="AF28" i="3"/>
  <c r="BE46" i="3"/>
  <c r="AJ42" i="2" s="1"/>
  <c r="BH25" i="3"/>
  <c r="BD27" i="3"/>
  <c r="J44" i="15"/>
  <c r="BJ43" i="3"/>
  <c r="AF31" i="3"/>
  <c r="J25" i="15"/>
  <c r="BI29" i="3"/>
  <c r="BI52" i="3"/>
  <c r="L28" i="37"/>
  <c r="O28" i="37"/>
  <c r="AE32" i="3"/>
  <c r="M28" i="12"/>
  <c r="AJ32" i="3"/>
  <c r="M28" i="20"/>
  <c r="P28" i="12"/>
  <c r="BI8" i="3"/>
  <c r="BI44" i="3"/>
  <c r="BC27" i="3"/>
  <c r="BH43" i="3"/>
  <c r="BE31" i="3"/>
  <c r="J94" i="15"/>
  <c r="P91" i="16" s="1"/>
  <c r="BC22" i="3"/>
  <c r="BI18" i="3"/>
  <c r="AG10" i="3"/>
  <c r="AF8" i="3"/>
  <c r="BI7" i="3"/>
  <c r="BC12" i="3"/>
  <c r="AH8" i="2" s="1"/>
  <c r="AF46" i="3"/>
  <c r="BD22" i="3"/>
  <c r="BJ18" i="3"/>
  <c r="BD39" i="3"/>
  <c r="J60" i="15"/>
  <c r="BH14" i="3"/>
  <c r="J26" i="15"/>
  <c r="BH58" i="3"/>
  <c r="AG30" i="3"/>
  <c r="AE60" i="3"/>
  <c r="BH10" i="3"/>
  <c r="AG16" i="3"/>
  <c r="BD25" i="3"/>
  <c r="BH33" i="3"/>
  <c r="BC23" i="3"/>
  <c r="BH11" i="3"/>
  <c r="BC11" i="3"/>
  <c r="AH7" i="2" s="1"/>
  <c r="J96" i="15"/>
  <c r="P93" i="16" s="1"/>
  <c r="J77" i="15"/>
  <c r="J13" i="15"/>
  <c r="J43" i="15"/>
  <c r="P39" i="16" s="1"/>
  <c r="BD8" i="3"/>
  <c r="AI4" i="2" s="1"/>
  <c r="BH13" i="3"/>
  <c r="J101" i="15"/>
  <c r="P98" i="16" s="1"/>
  <c r="BD12" i="3"/>
  <c r="AI8" i="2" s="1"/>
  <c r="AK8" i="15"/>
  <c r="BH26" i="3"/>
  <c r="BE10" i="3"/>
  <c r="AJ6" i="2" s="1"/>
  <c r="J36" i="15"/>
  <c r="BC58" i="3"/>
  <c r="BC54" i="3"/>
  <c r="BC46" i="3"/>
  <c r="AH42" i="2" s="1"/>
  <c r="AG18" i="3"/>
  <c r="J53" i="15"/>
  <c r="P49" i="16" s="1"/>
  <c r="BI17" i="3"/>
  <c r="AG44" i="3"/>
  <c r="AF21" i="3"/>
  <c r="BJ25" i="3"/>
  <c r="BJ14" i="3"/>
  <c r="BD40" i="3"/>
  <c r="BJ58" i="3"/>
  <c r="J28" i="15"/>
  <c r="J76" i="15"/>
  <c r="P73" i="16" s="1"/>
  <c r="AG43" i="3"/>
  <c r="BB14" i="3"/>
  <c r="AG10" i="2" s="1"/>
  <c r="BH30" i="3"/>
  <c r="BI10" i="3"/>
  <c r="BH20" i="3"/>
  <c r="BH16" i="3"/>
  <c r="BJ9" i="3"/>
  <c r="BB25" i="3"/>
  <c r="BB31" i="3"/>
  <c r="BJ33" i="3"/>
  <c r="J40" i="15"/>
  <c r="P36" i="16" s="1"/>
  <c r="BJ11" i="3"/>
  <c r="BE13" i="3"/>
  <c r="AJ9" i="2" s="1"/>
  <c r="BE8" i="3"/>
  <c r="AJ4" i="2" s="1"/>
  <c r="BJ13" i="3"/>
  <c r="J97" i="15"/>
  <c r="P94" i="16" s="1"/>
  <c r="BB12" i="3"/>
  <c r="AG8" i="2" s="1"/>
  <c r="BJ26" i="3"/>
  <c r="J33" i="15"/>
  <c r="P29" i="16" s="1"/>
  <c r="BE22" i="3"/>
  <c r="BH18" i="3"/>
  <c r="J11" i="15"/>
  <c r="P7" i="16" s="1"/>
  <c r="AG25" i="3"/>
  <c r="AG14" i="3"/>
  <c r="AG58" i="3"/>
  <c r="J61" i="15"/>
  <c r="J110" i="15"/>
  <c r="J91" i="15"/>
  <c r="BD14" i="3"/>
  <c r="AI10" i="2" s="1"/>
  <c r="BI30" i="3"/>
  <c r="J79" i="15"/>
  <c r="BJ10" i="3"/>
  <c r="BJ20" i="3"/>
  <c r="AG9" i="3"/>
  <c r="AF25" i="3"/>
  <c r="AG33" i="3"/>
  <c r="AK33" i="3" s="1"/>
  <c r="J24" i="15"/>
  <c r="BD23" i="3"/>
  <c r="AG11" i="3"/>
  <c r="BD11" i="3"/>
  <c r="AI7" i="2" s="1"/>
  <c r="J47" i="15"/>
  <c r="P43" i="16" s="1"/>
  <c r="BB8" i="3"/>
  <c r="AG4" i="2" s="1"/>
  <c r="J22" i="15"/>
  <c r="P18" i="16" s="1"/>
  <c r="O25" i="37"/>
  <c r="P25" i="12"/>
  <c r="M25" i="20"/>
  <c r="M25" i="12"/>
  <c r="L25" i="37"/>
  <c r="AE29" i="3"/>
  <c r="AE25" i="2"/>
  <c r="AJ29" i="3"/>
  <c r="M19" i="37"/>
  <c r="AF19" i="2"/>
  <c r="N19" i="12"/>
  <c r="N19" i="20"/>
  <c r="AK23" i="3"/>
  <c r="M3" i="37"/>
  <c r="AF3" i="2"/>
  <c r="N3" i="12"/>
  <c r="N3" i="20"/>
  <c r="AK7" i="3"/>
  <c r="L8" i="37"/>
  <c r="M8" i="20"/>
  <c r="AE8" i="2"/>
  <c r="M8" i="12"/>
  <c r="O8" i="37"/>
  <c r="P8" i="12"/>
  <c r="AJ12" i="3"/>
  <c r="L35" i="37"/>
  <c r="AE35" i="2"/>
  <c r="O35" i="37"/>
  <c r="M35" i="12"/>
  <c r="AE39" i="3"/>
  <c r="AJ39" i="3"/>
  <c r="P35" i="12"/>
  <c r="M35" i="20"/>
  <c r="AE6" i="2"/>
  <c r="M6" i="12"/>
  <c r="AE10" i="3"/>
  <c r="O6" i="37"/>
  <c r="M6" i="20"/>
  <c r="L6" i="37"/>
  <c r="P6" i="12"/>
  <c r="AJ10" i="3"/>
  <c r="AD44" i="2"/>
  <c r="K44" i="37"/>
  <c r="O44" i="12"/>
  <c r="L44" i="20"/>
  <c r="N44" i="37"/>
  <c r="L44" i="12"/>
  <c r="M20" i="12"/>
  <c r="AE20" i="2"/>
  <c r="M20" i="20"/>
  <c r="O20" i="37"/>
  <c r="P20" i="12"/>
  <c r="L20" i="37"/>
  <c r="AJ24" i="3"/>
  <c r="AF13" i="2"/>
  <c r="M13" i="37"/>
  <c r="AK17" i="3"/>
  <c r="N13" i="20"/>
  <c r="N13" i="12"/>
  <c r="M3" i="20"/>
  <c r="P3" i="12"/>
  <c r="O3" i="37"/>
  <c r="AE3" i="2"/>
  <c r="L3" i="37"/>
  <c r="M3" i="12"/>
  <c r="AE7" i="3"/>
  <c r="AJ7" i="3"/>
  <c r="L11" i="37"/>
  <c r="O11" i="37"/>
  <c r="M11" i="20"/>
  <c r="M11" i="12"/>
  <c r="P11" i="12"/>
  <c r="AE11" i="2"/>
  <c r="AJ15" i="3"/>
  <c r="M36" i="20"/>
  <c r="M36" i="12"/>
  <c r="P36" i="12"/>
  <c r="L36" i="37"/>
  <c r="O36" i="37"/>
  <c r="AE40" i="3"/>
  <c r="AJ40" i="3"/>
  <c r="AE36" i="2"/>
  <c r="M9" i="12"/>
  <c r="AE9" i="2"/>
  <c r="M9" i="20"/>
  <c r="O9" i="37"/>
  <c r="L9" i="37"/>
  <c r="P9" i="12"/>
  <c r="AE13" i="3"/>
  <c r="AJ13" i="3"/>
  <c r="N48" i="12"/>
  <c r="N48" i="20"/>
  <c r="M48" i="37"/>
  <c r="AF48" i="2"/>
  <c r="AK52" i="3"/>
  <c r="AE52" i="3"/>
  <c r="O22" i="37"/>
  <c r="P22" i="12"/>
  <c r="L22" i="37"/>
  <c r="AE26" i="3"/>
  <c r="M22" i="20"/>
  <c r="AE22" i="2"/>
  <c r="M22" i="12"/>
  <c r="AJ26" i="3"/>
  <c r="N4" i="12"/>
  <c r="M4" i="37"/>
  <c r="N4" i="20"/>
  <c r="AF4" i="2"/>
  <c r="AK8" i="3"/>
  <c r="O15" i="37"/>
  <c r="M15" i="20"/>
  <c r="P15" i="12"/>
  <c r="L15" i="37"/>
  <c r="M15" i="12"/>
  <c r="AE15" i="2"/>
  <c r="AJ19" i="3"/>
  <c r="M25" i="37"/>
  <c r="N25" i="20"/>
  <c r="N25" i="12"/>
  <c r="AF25" i="2"/>
  <c r="AK29" i="3"/>
  <c r="AE14" i="15"/>
  <c r="BO14" i="15"/>
  <c r="R10" i="16"/>
  <c r="AE82" i="15"/>
  <c r="Q79" i="16" s="1"/>
  <c r="R79" i="16"/>
  <c r="BO82" i="15"/>
  <c r="BA18" i="3"/>
  <c r="BC18" i="3" s="1"/>
  <c r="AH14" i="2" s="1"/>
  <c r="BJ8" i="3"/>
  <c r="BH28" i="3"/>
  <c r="AG28" i="3"/>
  <c r="BJ7" i="3"/>
  <c r="BE12" i="3"/>
  <c r="AJ8" i="2" s="1"/>
  <c r="AK87" i="15"/>
  <c r="AE31" i="15"/>
  <c r="AF3" i="15"/>
  <c r="R114" i="16" s="1"/>
  <c r="BI26" i="3"/>
  <c r="AK31" i="15"/>
  <c r="BB10" i="3"/>
  <c r="AG6" i="2" s="1"/>
  <c r="BD6" i="3"/>
  <c r="AF6" i="3"/>
  <c r="Q32" i="16"/>
  <c r="J86" i="15"/>
  <c r="BD58" i="3"/>
  <c r="BB54" i="3"/>
  <c r="M32" i="37"/>
  <c r="AF32" i="2"/>
  <c r="N32" i="12"/>
  <c r="N32" i="20"/>
  <c r="AK36" i="3"/>
  <c r="M35" i="37"/>
  <c r="N35" i="12"/>
  <c r="AF35" i="2"/>
  <c r="N35" i="20"/>
  <c r="AK39" i="3"/>
  <c r="M52" i="37"/>
  <c r="AF52" i="2"/>
  <c r="N52" i="12"/>
  <c r="N52" i="20"/>
  <c r="AK56" i="3"/>
  <c r="AE47" i="3"/>
  <c r="P43" i="12"/>
  <c r="L43" i="37"/>
  <c r="M43" i="20"/>
  <c r="O43" i="37"/>
  <c r="M43" i="12"/>
  <c r="AE43" i="2"/>
  <c r="AJ47" i="3"/>
  <c r="O53" i="37"/>
  <c r="AE53" i="2"/>
  <c r="L53" i="37"/>
  <c r="M53" i="20"/>
  <c r="P53" i="12"/>
  <c r="AJ57" i="3"/>
  <c r="M53" i="12"/>
  <c r="AE57" i="3"/>
  <c r="Q29" i="16"/>
  <c r="BH24" i="3"/>
  <c r="AG24" i="3"/>
  <c r="BD9" i="3"/>
  <c r="AI5" i="2" s="1"/>
  <c r="AF9" i="3"/>
  <c r="BB29" i="3"/>
  <c r="AF22" i="3"/>
  <c r="J41" i="15"/>
  <c r="J55" i="15"/>
  <c r="Q17" i="16"/>
  <c r="BE39" i="3"/>
  <c r="AJ35" i="2" s="1"/>
  <c r="BH49" i="3"/>
  <c r="AG49" i="3"/>
  <c r="J54" i="15"/>
  <c r="P50" i="16" s="1"/>
  <c r="BC41" i="3"/>
  <c r="AF41" i="3"/>
  <c r="BH31" i="3"/>
  <c r="AG31" i="3"/>
  <c r="BJ17" i="3"/>
  <c r="AE7" i="15"/>
  <c r="BO7" i="15"/>
  <c r="R3" i="16"/>
  <c r="AJ7" i="15"/>
  <c r="BC21" i="3"/>
  <c r="AH17" i="2" s="1"/>
  <c r="M12" i="12"/>
  <c r="AE12" i="2"/>
  <c r="P12" i="12"/>
  <c r="M12" i="20"/>
  <c r="L12" i="37"/>
  <c r="O12" i="37"/>
  <c r="AE16" i="3"/>
  <c r="AJ16" i="3"/>
  <c r="BB7" i="3"/>
  <c r="AG3" i="2" s="1"/>
  <c r="BE27" i="3"/>
  <c r="AJ23" i="2" s="1"/>
  <c r="AF27" i="3"/>
  <c r="BB15" i="3"/>
  <c r="AG11" i="2" s="1"/>
  <c r="W51" i="37"/>
  <c r="X50" i="20"/>
  <c r="G54" i="3"/>
  <c r="T51" i="12"/>
  <c r="BG14" i="3"/>
  <c r="BO30" i="15"/>
  <c r="Q22" i="16"/>
  <c r="BE40" i="3"/>
  <c r="BG58" i="3"/>
  <c r="Q40" i="16"/>
  <c r="BJ23" i="3"/>
  <c r="J70" i="15"/>
  <c r="BH27" i="3"/>
  <c r="AG27" i="3"/>
  <c r="BB19" i="3"/>
  <c r="BG20" i="3"/>
  <c r="BG21" i="3"/>
  <c r="J50" i="15"/>
  <c r="P46" i="16" s="1"/>
  <c r="BB59" i="3"/>
  <c r="AG55" i="2" s="1"/>
  <c r="BD20" i="3"/>
  <c r="AI16" i="2" s="1"/>
  <c r="BC20" i="3"/>
  <c r="AH16" i="2" s="1"/>
  <c r="J69" i="15"/>
  <c r="BC25" i="3"/>
  <c r="BG33" i="3"/>
  <c r="BD33" i="3"/>
  <c r="AI29" i="2" s="1"/>
  <c r="AF33" i="3"/>
  <c r="Q36" i="16"/>
  <c r="Q35" i="16"/>
  <c r="BE23" i="3"/>
  <c r="AF23" i="3"/>
  <c r="BG11" i="3"/>
  <c r="J23" i="15"/>
  <c r="N47" i="37"/>
  <c r="K47" i="37"/>
  <c r="L47" i="12"/>
  <c r="L47" i="20"/>
  <c r="O47" i="12"/>
  <c r="BJ29" i="3"/>
  <c r="BH15" i="3"/>
  <c r="AG15" i="3"/>
  <c r="AE15" i="3" s="1"/>
  <c r="BB13" i="3"/>
  <c r="AG9" i="2" s="1"/>
  <c r="BE11" i="3"/>
  <c r="AJ7" i="2" s="1"/>
  <c r="AF11" i="3"/>
  <c r="J49" i="15"/>
  <c r="BH6" i="3"/>
  <c r="AG6" i="3"/>
  <c r="J56" i="15"/>
  <c r="J34" i="15"/>
  <c r="P30" i="16" s="1"/>
  <c r="Q43" i="16"/>
  <c r="BJ52" i="3"/>
  <c r="AE36" i="3"/>
  <c r="W43" i="37"/>
  <c r="T43" i="12"/>
  <c r="X42" i="20"/>
  <c r="G46" i="3"/>
  <c r="Q25" i="16"/>
  <c r="Q5" i="16"/>
  <c r="J95" i="15"/>
  <c r="BH19" i="3"/>
  <c r="AG19" i="3"/>
  <c r="BG13" i="3"/>
  <c r="AF30" i="3"/>
  <c r="Q14" i="16"/>
  <c r="BJ55" i="3"/>
  <c r="BH22" i="3"/>
  <c r="AG22" i="3"/>
  <c r="BB26" i="3"/>
  <c r="BA17" i="3"/>
  <c r="AF17" i="3" s="1"/>
  <c r="BF12" i="3"/>
  <c r="BJ12" i="3" s="1"/>
  <c r="BG8" i="3"/>
  <c r="BI28" i="3"/>
  <c r="BG7" i="3"/>
  <c r="AK30" i="15"/>
  <c r="AG1" i="15"/>
  <c r="S112" i="16" s="1"/>
  <c r="J6" i="15"/>
  <c r="AF2" i="15"/>
  <c r="R113" i="16" s="1"/>
  <c r="BC10" i="3"/>
  <c r="AH6" i="2" s="1"/>
  <c r="BE6" i="3"/>
  <c r="O50" i="37"/>
  <c r="M50" i="12"/>
  <c r="AE50" i="2"/>
  <c r="P50" i="12"/>
  <c r="AJ54" i="3"/>
  <c r="L50" i="37"/>
  <c r="AE54" i="3"/>
  <c r="M50" i="20"/>
  <c r="O40" i="37"/>
  <c r="P40" i="12"/>
  <c r="AE40" i="2"/>
  <c r="M40" i="20"/>
  <c r="L40" i="37"/>
  <c r="M40" i="12"/>
  <c r="AE44" i="3"/>
  <c r="AJ44" i="3"/>
  <c r="N30" i="12"/>
  <c r="M30" i="37"/>
  <c r="N30" i="20"/>
  <c r="AK34" i="3"/>
  <c r="AF30" i="2"/>
  <c r="AE34" i="3"/>
  <c r="M53" i="37"/>
  <c r="AF53" i="2"/>
  <c r="N53" i="20"/>
  <c r="N53" i="12"/>
  <c r="AK57" i="3"/>
  <c r="M49" i="37"/>
  <c r="N49" i="12"/>
  <c r="N49" i="20"/>
  <c r="AK53" i="3"/>
  <c r="AF49" i="2"/>
  <c r="AF34" i="2"/>
  <c r="M34" i="37"/>
  <c r="AK38" i="3"/>
  <c r="N34" i="12"/>
  <c r="N34" i="20"/>
  <c r="BI24" i="3"/>
  <c r="BE9" i="3"/>
  <c r="AJ5" i="2" s="1"/>
  <c r="BC29" i="3"/>
  <c r="Q41" i="16"/>
  <c r="Q37" i="16"/>
  <c r="Q34" i="16"/>
  <c r="Q51" i="16"/>
  <c r="BB39" i="3"/>
  <c r="AG35" i="2" s="1"/>
  <c r="BI49" i="3"/>
  <c r="Q50" i="16"/>
  <c r="Q47" i="16"/>
  <c r="BD41" i="3"/>
  <c r="AI37" i="2" s="1"/>
  <c r="BI31" i="3"/>
  <c r="BG17" i="3"/>
  <c r="AE21" i="3"/>
  <c r="L17" i="37"/>
  <c r="P17" i="12"/>
  <c r="O17" i="37"/>
  <c r="M17" i="12"/>
  <c r="M17" i="20"/>
  <c r="AE17" i="2"/>
  <c r="AJ21" i="3"/>
  <c r="BD7" i="3"/>
  <c r="AI3" i="2" s="1"/>
  <c r="BC7" i="3"/>
  <c r="BD15" i="3"/>
  <c r="AI11" i="2" s="1"/>
  <c r="BC15" i="3"/>
  <c r="AH11" i="2" s="1"/>
  <c r="T37" i="12"/>
  <c r="G40" i="3"/>
  <c r="F52" i="3"/>
  <c r="P48" i="20"/>
  <c r="J111" i="15"/>
  <c r="J98" i="15"/>
  <c r="N10" i="20"/>
  <c r="AF10" i="2"/>
  <c r="N10" i="12"/>
  <c r="M10" i="37"/>
  <c r="AK14" i="3"/>
  <c r="J64" i="15"/>
  <c r="BB40" i="3"/>
  <c r="N54" i="20"/>
  <c r="N54" i="12"/>
  <c r="AF54" i="2"/>
  <c r="M54" i="37"/>
  <c r="AK58" i="3"/>
  <c r="BG23" i="3"/>
  <c r="J85" i="15"/>
  <c r="P82" i="16" s="1"/>
  <c r="BI27" i="3"/>
  <c r="BD19" i="3"/>
  <c r="BC19" i="3"/>
  <c r="J32" i="15"/>
  <c r="J35" i="15"/>
  <c r="O10" i="37"/>
  <c r="AE10" i="2"/>
  <c r="L10" i="37"/>
  <c r="M10" i="20"/>
  <c r="AE14" i="3"/>
  <c r="P10" i="12"/>
  <c r="M10" i="12"/>
  <c r="AJ14" i="3"/>
  <c r="W29" i="37"/>
  <c r="T29" i="12"/>
  <c r="G32" i="3"/>
  <c r="X28" i="20"/>
  <c r="AF16" i="2"/>
  <c r="M16" i="37"/>
  <c r="N16" i="20"/>
  <c r="N16" i="12"/>
  <c r="AK20" i="3"/>
  <c r="M17" i="37"/>
  <c r="N17" i="12"/>
  <c r="N17" i="20"/>
  <c r="AF17" i="2"/>
  <c r="AK21" i="3"/>
  <c r="J57" i="15"/>
  <c r="Q46" i="16"/>
  <c r="AE59" i="3"/>
  <c r="AE55" i="2"/>
  <c r="M55" i="20"/>
  <c r="AJ59" i="3"/>
  <c r="BE20" i="3"/>
  <c r="AJ16" i="2" s="1"/>
  <c r="AF20" i="3"/>
  <c r="L21" i="37"/>
  <c r="P21" i="12"/>
  <c r="O21" i="37"/>
  <c r="M21" i="12"/>
  <c r="AE21" i="2"/>
  <c r="M21" i="20"/>
  <c r="AE25" i="3"/>
  <c r="AJ25" i="3"/>
  <c r="M29" i="37"/>
  <c r="N29" i="20"/>
  <c r="N29" i="12"/>
  <c r="AF29" i="2"/>
  <c r="BE33" i="3"/>
  <c r="AJ29" i="2" s="1"/>
  <c r="J109" i="15"/>
  <c r="J90" i="15"/>
  <c r="Q21" i="16"/>
  <c r="AF7" i="2"/>
  <c r="N7" i="20"/>
  <c r="N7" i="12"/>
  <c r="M7" i="37"/>
  <c r="AK11" i="3"/>
  <c r="BG29" i="3"/>
  <c r="BI15" i="3"/>
  <c r="BC13" i="3"/>
  <c r="AH9" i="2" s="1"/>
  <c r="Q42" i="16"/>
  <c r="BI6" i="3"/>
  <c r="Q54" i="16"/>
  <c r="BG52" i="3"/>
  <c r="P32" i="20"/>
  <c r="F36" i="3"/>
  <c r="Q39" i="16"/>
  <c r="BI19" i="3"/>
  <c r="J72" i="15"/>
  <c r="N9" i="12"/>
  <c r="M9" i="37"/>
  <c r="N9" i="20"/>
  <c r="AF9" i="2"/>
  <c r="AK13" i="3"/>
  <c r="BO87" i="15"/>
  <c r="BG55" i="3"/>
  <c r="BI22" i="3"/>
  <c r="BD26" i="3"/>
  <c r="BC26" i="3"/>
  <c r="AE8" i="15"/>
  <c r="BO8" i="15"/>
  <c r="AI31" i="15"/>
  <c r="BN31" i="15" s="1"/>
  <c r="BH8" i="3"/>
  <c r="BJ28" i="3"/>
  <c r="J73" i="15"/>
  <c r="BH7" i="3"/>
  <c r="AG115" i="15"/>
  <c r="AJ14" i="15"/>
  <c r="AF1" i="15"/>
  <c r="R112" i="16" s="1"/>
  <c r="BD10" i="3"/>
  <c r="AI6" i="2" s="1"/>
  <c r="BB6" i="3"/>
  <c r="M24" i="20"/>
  <c r="AE28" i="3"/>
  <c r="AE24" i="2"/>
  <c r="O24" i="37"/>
  <c r="P24" i="12"/>
  <c r="L24" i="37"/>
  <c r="M24" i="12"/>
  <c r="AJ28" i="3"/>
  <c r="J93" i="15"/>
  <c r="N55" i="20"/>
  <c r="AF55" i="2"/>
  <c r="AK59" i="3"/>
  <c r="M38" i="37"/>
  <c r="N38" i="20"/>
  <c r="N38" i="12"/>
  <c r="AK42" i="3"/>
  <c r="AF38" i="2"/>
  <c r="M46" i="37"/>
  <c r="N46" i="12"/>
  <c r="AF46" i="2"/>
  <c r="N46" i="20"/>
  <c r="AK50" i="3"/>
  <c r="AE41" i="2"/>
  <c r="L41" i="37"/>
  <c r="O41" i="37"/>
  <c r="AE45" i="3"/>
  <c r="AJ45" i="3"/>
  <c r="M41" i="20"/>
  <c r="M41" i="12"/>
  <c r="P41" i="12"/>
  <c r="J107" i="15"/>
  <c r="P104" i="16" s="1"/>
  <c r="BE24" i="3"/>
  <c r="BJ24" i="3"/>
  <c r="Q8" i="16"/>
  <c r="BB9" i="3"/>
  <c r="AG5" i="2" s="1"/>
  <c r="BD29" i="3"/>
  <c r="J88" i="15"/>
  <c r="P85" i="16" s="1"/>
  <c r="J21" i="15"/>
  <c r="P17" i="16" s="1"/>
  <c r="BC39" i="3"/>
  <c r="AH35" i="2" s="1"/>
  <c r="BJ49" i="3"/>
  <c r="J92" i="15"/>
  <c r="Q49" i="16"/>
  <c r="BE41" i="3"/>
  <c r="J106" i="15"/>
  <c r="P103" i="16" s="1"/>
  <c r="BJ31" i="3"/>
  <c r="BH17" i="3"/>
  <c r="Q7" i="16"/>
  <c r="BE7" i="3"/>
  <c r="AJ3" i="2" s="1"/>
  <c r="BE15" i="3"/>
  <c r="AJ11" i="2" s="1"/>
  <c r="AE38" i="3"/>
  <c r="AI30" i="15"/>
  <c r="V30" i="15" s="1"/>
  <c r="J89" i="15"/>
  <c r="BC40" i="3"/>
  <c r="AH36" i="2" s="1"/>
  <c r="BH23" i="3"/>
  <c r="Q24" i="16"/>
  <c r="BJ27" i="3"/>
  <c r="BE19" i="3"/>
  <c r="AJ15" i="2" s="1"/>
  <c r="J52" i="15"/>
  <c r="P48" i="16" s="1"/>
  <c r="Q11" i="16"/>
  <c r="BD31" i="3"/>
  <c r="AI27" i="2" s="1"/>
  <c r="Q20" i="16"/>
  <c r="BB33" i="3"/>
  <c r="AG29" i="2" s="1"/>
  <c r="J74" i="15"/>
  <c r="J10" i="15"/>
  <c r="J102" i="15"/>
  <c r="BH29" i="3"/>
  <c r="BJ15" i="3"/>
  <c r="BD13" i="3"/>
  <c r="AI9" i="2" s="1"/>
  <c r="J46" i="15"/>
  <c r="BJ6" i="3"/>
  <c r="J58" i="15"/>
  <c r="BH52" i="3"/>
  <c r="Q12" i="16"/>
  <c r="Q9" i="16"/>
  <c r="J9" i="15"/>
  <c r="P5" i="16" s="1"/>
  <c r="Q38" i="16"/>
  <c r="J99" i="15"/>
  <c r="Q44" i="16"/>
  <c r="BJ19" i="3"/>
  <c r="Q18" i="16"/>
  <c r="J18" i="15"/>
  <c r="BH55" i="3"/>
  <c r="AG55" i="3"/>
  <c r="BJ22" i="3"/>
  <c r="BE26" i="3"/>
  <c r="AJ22" i="2" s="1"/>
  <c r="AE80" i="15"/>
  <c r="Q77" i="16" s="1"/>
  <c r="BO80" i="15"/>
  <c r="R77" i="16"/>
  <c r="Q13" i="16"/>
  <c r="AG2" i="15"/>
  <c r="S113" i="16" s="1"/>
  <c r="Q2" i="16"/>
  <c r="M22" i="37"/>
  <c r="AF22" i="2"/>
  <c r="N22" i="12"/>
  <c r="N22" i="20"/>
  <c r="AE58" i="3"/>
  <c r="M54" i="20"/>
  <c r="M54" i="12"/>
  <c r="P54" i="12"/>
  <c r="AE54" i="2"/>
  <c r="L54" i="37"/>
  <c r="O54" i="37"/>
  <c r="AJ58" i="3"/>
  <c r="AE46" i="3"/>
  <c r="AE42" i="2"/>
  <c r="P42" i="12"/>
  <c r="L42" i="37"/>
  <c r="M42" i="12"/>
  <c r="O42" i="37"/>
  <c r="M42" i="20"/>
  <c r="AJ46" i="3"/>
  <c r="P45" i="12"/>
  <c r="M45" i="20"/>
  <c r="M45" i="12"/>
  <c r="AE49" i="3"/>
  <c r="AJ49" i="3"/>
  <c r="AE45" i="2"/>
  <c r="L45" i="37"/>
  <c r="O45" i="37"/>
  <c r="O49" i="37"/>
  <c r="M49" i="12"/>
  <c r="P49" i="12"/>
  <c r="L49" i="37"/>
  <c r="M49" i="20"/>
  <c r="AE53" i="3"/>
  <c r="AE49" i="2"/>
  <c r="AJ53" i="3"/>
  <c r="M44" i="37"/>
  <c r="AF44" i="2"/>
  <c r="N44" i="12"/>
  <c r="AK48" i="3"/>
  <c r="N44" i="20"/>
  <c r="M46" i="12"/>
  <c r="AE50" i="3"/>
  <c r="M46" i="20"/>
  <c r="L46" i="37"/>
  <c r="O46" i="37"/>
  <c r="AJ50" i="3"/>
  <c r="P46" i="12"/>
  <c r="AE46" i="2"/>
  <c r="O52" i="37"/>
  <c r="AE52" i="2"/>
  <c r="L52" i="37"/>
  <c r="M52" i="20"/>
  <c r="AE56" i="3"/>
  <c r="M52" i="12"/>
  <c r="P52" i="12"/>
  <c r="AJ56" i="3"/>
  <c r="M14" i="37"/>
  <c r="AF14" i="2"/>
  <c r="N14" i="12"/>
  <c r="N14" i="20"/>
  <c r="AK18" i="3"/>
  <c r="N40" i="12"/>
  <c r="M40" i="37"/>
  <c r="AK44" i="3"/>
  <c r="AF40" i="2"/>
  <c r="N40" i="20"/>
  <c r="Q23" i="16"/>
  <c r="M21" i="37"/>
  <c r="N21" i="12"/>
  <c r="N21" i="20"/>
  <c r="AF21" i="2"/>
  <c r="AK25" i="3"/>
  <c r="Q28" i="16"/>
  <c r="M39" i="37"/>
  <c r="N39" i="12"/>
  <c r="N39" i="20"/>
  <c r="AF39" i="2"/>
  <c r="AK43" i="3"/>
  <c r="AE43" i="3"/>
  <c r="Q31" i="16"/>
  <c r="M26" i="37"/>
  <c r="N26" i="12"/>
  <c r="N26" i="20"/>
  <c r="AF26" i="2"/>
  <c r="AK30" i="3"/>
  <c r="W48" i="37"/>
  <c r="T48" i="12"/>
  <c r="G51" i="3"/>
  <c r="H51" i="3" s="1"/>
  <c r="X47" i="20"/>
  <c r="N6" i="12"/>
  <c r="M6" i="37"/>
  <c r="N6" i="20"/>
  <c r="AF6" i="2"/>
  <c r="AK10" i="3"/>
  <c r="M12" i="37"/>
  <c r="N12" i="20"/>
  <c r="N12" i="12"/>
  <c r="AF12" i="2"/>
  <c r="AK16" i="3"/>
  <c r="Q53" i="16"/>
  <c r="Q48" i="16"/>
  <c r="Q15" i="16"/>
  <c r="M5" i="37"/>
  <c r="N5" i="20"/>
  <c r="AF5" i="2"/>
  <c r="N5" i="12"/>
  <c r="AK9" i="3"/>
  <c r="M27" i="20"/>
  <c r="P27" i="12"/>
  <c r="L27" i="37"/>
  <c r="AE31" i="3"/>
  <c r="O27" i="37"/>
  <c r="M27" i="12"/>
  <c r="AE27" i="2"/>
  <c r="AJ31" i="3"/>
  <c r="Q33" i="16"/>
  <c r="Q6" i="16"/>
  <c r="Q19" i="16"/>
  <c r="Q45" i="16"/>
  <c r="Q52" i="16"/>
  <c r="Q30" i="16"/>
  <c r="AE42" i="3"/>
  <c r="AE4" i="2"/>
  <c r="M4" i="12"/>
  <c r="P4" i="12"/>
  <c r="L4" i="37"/>
  <c r="O4" i="37"/>
  <c r="M4" i="20"/>
  <c r="AE8" i="3"/>
  <c r="AJ8" i="3"/>
  <c r="Q16" i="16"/>
  <c r="AI17" i="15"/>
  <c r="AK1" i="15"/>
  <c r="Z112" i="16" s="1"/>
  <c r="AI6" i="15"/>
  <c r="S26" i="16"/>
  <c r="S34" i="16"/>
  <c r="S42" i="16"/>
  <c r="S19" i="16"/>
  <c r="S10" i="16"/>
  <c r="S21" i="16"/>
  <c r="S49" i="16"/>
  <c r="S12" i="16"/>
  <c r="S39" i="16"/>
  <c r="S44" i="16"/>
  <c r="S15" i="16"/>
  <c r="S3" i="16"/>
  <c r="S54" i="16"/>
  <c r="S7" i="16"/>
  <c r="S28" i="16"/>
  <c r="S47" i="16"/>
  <c r="S53" i="16"/>
  <c r="S29" i="16"/>
  <c r="S30" i="16"/>
  <c r="S32" i="16"/>
  <c r="S51" i="16"/>
  <c r="S18" i="16"/>
  <c r="S20" i="16"/>
  <c r="S16" i="16"/>
  <c r="S23" i="16"/>
  <c r="S45" i="16"/>
  <c r="S40" i="16"/>
  <c r="S4" i="16"/>
  <c r="S25" i="16"/>
  <c r="S17" i="16"/>
  <c r="S52" i="16"/>
  <c r="S43" i="16"/>
  <c r="S36" i="16"/>
  <c r="S35" i="16"/>
  <c r="S41" i="16"/>
  <c r="S27" i="16"/>
  <c r="S37" i="16"/>
  <c r="S11" i="16"/>
  <c r="S8" i="16"/>
  <c r="S9" i="16"/>
  <c r="S31" i="16"/>
  <c r="S2" i="16"/>
  <c r="S50" i="16"/>
  <c r="S13" i="16"/>
  <c r="S46" i="16"/>
  <c r="S38" i="16"/>
  <c r="S48" i="16"/>
  <c r="S14" i="16"/>
  <c r="S6" i="16"/>
  <c r="S5" i="16"/>
  <c r="S22" i="16"/>
  <c r="S24" i="16"/>
  <c r="S33" i="16"/>
  <c r="AJ50" i="2"/>
  <c r="AJ54" i="2"/>
  <c r="AJ36" i="2"/>
  <c r="AI49" i="2"/>
  <c r="AI54" i="2"/>
  <c r="AG36" i="2"/>
  <c r="F38" i="12"/>
  <c r="U38" i="37"/>
  <c r="H43" i="2"/>
  <c r="V43" i="37"/>
  <c r="AH50" i="2"/>
  <c r="AH54" i="2"/>
  <c r="AI36" i="2"/>
  <c r="AG50" i="2"/>
  <c r="AG54" i="2"/>
  <c r="F38" i="20"/>
  <c r="S18" i="15"/>
  <c r="K14" i="16" s="1"/>
  <c r="U18" i="15"/>
  <c r="I14" i="16" s="1"/>
  <c r="AI25" i="2"/>
  <c r="AH25" i="2"/>
  <c r="AG25" i="2"/>
  <c r="AJ25" i="2"/>
  <c r="H83" i="15"/>
  <c r="AH21" i="2"/>
  <c r="AG26" i="2"/>
  <c r="AG21" i="2"/>
  <c r="AH26" i="2"/>
  <c r="AH48" i="2"/>
  <c r="AG32" i="2"/>
  <c r="AI21" i="2"/>
  <c r="AJ26" i="2"/>
  <c r="F71" i="15"/>
  <c r="T68" i="16"/>
  <c r="P19" i="4"/>
  <c r="F17" i="15"/>
  <c r="T13" i="16"/>
  <c r="AJ32" i="2"/>
  <c r="AJ21" i="2"/>
  <c r="AI26" i="2"/>
  <c r="G44" i="2"/>
  <c r="AI48" i="2"/>
  <c r="AH22" i="2"/>
  <c r="AH33" i="2"/>
  <c r="AG20" i="2"/>
  <c r="AI18" i="2"/>
  <c r="AG23" i="2"/>
  <c r="AG19" i="2"/>
  <c r="AI33" i="2"/>
  <c r="AH32" i="2"/>
  <c r="G31" i="2"/>
  <c r="AJ20" i="2"/>
  <c r="AJ18" i="2"/>
  <c r="AI23" i="2"/>
  <c r="AG27" i="2"/>
  <c r="AH19" i="2"/>
  <c r="AH15" i="2"/>
  <c r="AG22" i="2"/>
  <c r="AG33" i="2"/>
  <c r="AI20" i="2"/>
  <c r="AG18" i="2"/>
  <c r="AH27" i="2"/>
  <c r="AJ19" i="2"/>
  <c r="AI15" i="2"/>
  <c r="AI32" i="2"/>
  <c r="AI22" i="2"/>
  <c r="AJ33" i="2"/>
  <c r="AH20" i="2"/>
  <c r="AH18" i="2"/>
  <c r="AH23" i="2"/>
  <c r="AJ27" i="2"/>
  <c r="AI19" i="2"/>
  <c r="H33" i="2"/>
  <c r="H29" i="15"/>
  <c r="AG15" i="2"/>
  <c r="AI34" i="2"/>
  <c r="H91" i="15"/>
  <c r="G88" i="16" s="1"/>
  <c r="H24" i="15"/>
  <c r="AJ49" i="2"/>
  <c r="AH49" i="2"/>
  <c r="H60" i="15"/>
  <c r="AG49" i="2"/>
  <c r="H98" i="15"/>
  <c r="H72" i="15"/>
  <c r="T18" i="15"/>
  <c r="H14" i="16" s="1"/>
  <c r="H51" i="15"/>
  <c r="H73" i="15"/>
  <c r="H86" i="15"/>
  <c r="G83" i="16" s="1"/>
  <c r="H76" i="15"/>
  <c r="H90" i="15"/>
  <c r="H15" i="15"/>
  <c r="H74" i="15"/>
  <c r="G71" i="16" s="1"/>
  <c r="H48" i="15"/>
  <c r="H85" i="15"/>
  <c r="H56" i="15"/>
  <c r="AH51" i="2"/>
  <c r="H97" i="15"/>
  <c r="G94" i="16" s="1"/>
  <c r="H36" i="15"/>
  <c r="G32" i="16" s="1"/>
  <c r="AG51" i="2"/>
  <c r="AI35" i="2"/>
  <c r="AJ51" i="2"/>
  <c r="H108" i="15"/>
  <c r="G105" i="16" s="1"/>
  <c r="H103" i="15"/>
  <c r="H46" i="15"/>
  <c r="G42" i="16" s="1"/>
  <c r="H32" i="15"/>
  <c r="H78" i="15"/>
  <c r="H93" i="15"/>
  <c r="AJ2" i="2"/>
  <c r="G15" i="16"/>
  <c r="F26" i="16"/>
  <c r="G137" i="16"/>
  <c r="G106" i="16"/>
  <c r="F99" i="16"/>
  <c r="G103" i="16"/>
  <c r="G41" i="16"/>
  <c r="U108" i="15"/>
  <c r="Y105" i="16"/>
  <c r="BN108" i="15"/>
  <c r="E108" i="15" s="1"/>
  <c r="F108" i="16"/>
  <c r="BN98" i="15"/>
  <c r="E98" i="15" s="1"/>
  <c r="T98" i="15"/>
  <c r="Y95" i="16"/>
  <c r="S98" i="15"/>
  <c r="U98" i="15"/>
  <c r="V98" i="15"/>
  <c r="AI2" i="2"/>
  <c r="F32" i="16"/>
  <c r="T104" i="15"/>
  <c r="V104" i="15"/>
  <c r="U104" i="15"/>
  <c r="S104" i="15"/>
  <c r="Y101" i="16"/>
  <c r="BN104" i="15"/>
  <c r="E104" i="15" s="1"/>
  <c r="H41" i="15"/>
  <c r="G37" i="16" s="1"/>
  <c r="F100" i="16"/>
  <c r="H38" i="15"/>
  <c r="F85" i="16"/>
  <c r="F131" i="16"/>
  <c r="H55" i="15"/>
  <c r="F59" i="16"/>
  <c r="G39" i="16"/>
  <c r="H96" i="15"/>
  <c r="F37" i="16"/>
  <c r="U22" i="15"/>
  <c r="V22" i="15"/>
  <c r="T22" i="15"/>
  <c r="S22" i="15"/>
  <c r="BN22" i="15"/>
  <c r="E22" i="15" s="1"/>
  <c r="BO21" i="7" s="1"/>
  <c r="Y18" i="16"/>
  <c r="I78" i="16"/>
  <c r="S108" i="15"/>
  <c r="F78" i="16"/>
  <c r="H79" i="15"/>
  <c r="F51" i="12"/>
  <c r="F51" i="20"/>
  <c r="G47" i="2"/>
  <c r="G5" i="16"/>
  <c r="V12" i="15"/>
  <c r="BN12" i="15"/>
  <c r="E12" i="15" s="1"/>
  <c r="BO11" i="7" s="1"/>
  <c r="S12" i="15"/>
  <c r="T12" i="15"/>
  <c r="Y8" i="16"/>
  <c r="U12" i="15"/>
  <c r="AG28" i="2"/>
  <c r="U29" i="15"/>
  <c r="H11" i="15"/>
  <c r="G7" i="16" s="1"/>
  <c r="G16" i="16"/>
  <c r="F30" i="12"/>
  <c r="F30" i="20"/>
  <c r="T93" i="15"/>
  <c r="F80" i="16"/>
  <c r="F102" i="16"/>
  <c r="H105" i="15"/>
  <c r="H110" i="15"/>
  <c r="F88" i="16"/>
  <c r="H35" i="15"/>
  <c r="U68" i="15"/>
  <c r="BN68" i="15"/>
  <c r="E68" i="15" s="1"/>
  <c r="Y65" i="16"/>
  <c r="T68" i="15"/>
  <c r="S68" i="15"/>
  <c r="V68" i="15"/>
  <c r="H20" i="15"/>
  <c r="T67" i="15"/>
  <c r="Y64" i="16"/>
  <c r="U67" i="15"/>
  <c r="V67" i="15"/>
  <c r="S67" i="15"/>
  <c r="BN67" i="15"/>
  <c r="E67" i="15" s="1"/>
  <c r="F71" i="16"/>
  <c r="BN79" i="15"/>
  <c r="E79" i="15" s="1"/>
  <c r="Y76" i="16"/>
  <c r="V37" i="3"/>
  <c r="G33" i="37" s="1"/>
  <c r="U37" i="3"/>
  <c r="F33" i="37" s="1"/>
  <c r="T37" i="3"/>
  <c r="E33" i="37" s="1"/>
  <c r="BM37" i="3"/>
  <c r="E37" i="3" s="1"/>
  <c r="C33" i="37" s="1"/>
  <c r="O33" i="20"/>
  <c r="S37" i="3"/>
  <c r="D33" i="37" s="1"/>
  <c r="BN54" i="15"/>
  <c r="E54" i="15" s="1"/>
  <c r="BO64" i="7" s="1"/>
  <c r="U54" i="15"/>
  <c r="T54" i="15"/>
  <c r="Y50" i="16"/>
  <c r="V54" i="15"/>
  <c r="S54" i="15"/>
  <c r="F47" i="16"/>
  <c r="G13" i="16"/>
  <c r="G59" i="16"/>
  <c r="H16" i="15"/>
  <c r="F70" i="16"/>
  <c r="Y90" i="16"/>
  <c r="BN93" i="15"/>
  <c r="E93" i="15" s="1"/>
  <c r="F109" i="16"/>
  <c r="G36" i="16"/>
  <c r="H43" i="15"/>
  <c r="H64" i="15"/>
  <c r="F61" i="16"/>
  <c r="F23" i="16"/>
  <c r="G41" i="12"/>
  <c r="G41" i="20"/>
  <c r="U57" i="15"/>
  <c r="S57" i="15"/>
  <c r="T57" i="15"/>
  <c r="BN57" i="15"/>
  <c r="E57" i="15" s="1"/>
  <c r="BO67" i="7" s="1"/>
  <c r="V57" i="15"/>
  <c r="Y53" i="16"/>
  <c r="F132" i="16"/>
  <c r="F86" i="16"/>
  <c r="F91" i="16"/>
  <c r="H50" i="15"/>
  <c r="G46" i="16" s="1"/>
  <c r="H49" i="15"/>
  <c r="F48" i="16"/>
  <c r="F55" i="20"/>
  <c r="G51" i="2"/>
  <c r="F40" i="16"/>
  <c r="F73" i="16"/>
  <c r="H63" i="15"/>
  <c r="J94" i="16"/>
  <c r="F4" i="16"/>
  <c r="U79" i="15"/>
  <c r="BN66" i="15"/>
  <c r="E66" i="15" s="1"/>
  <c r="Y63" i="16"/>
  <c r="T66" i="15"/>
  <c r="S66" i="15"/>
  <c r="V66" i="15"/>
  <c r="U66" i="15"/>
  <c r="H107" i="15"/>
  <c r="V101" i="15"/>
  <c r="G73" i="16"/>
  <c r="AJ28" i="2"/>
  <c r="F5" i="16"/>
  <c r="G69" i="16"/>
  <c r="H26" i="15"/>
  <c r="G22" i="16" s="1"/>
  <c r="S107" i="15"/>
  <c r="U41" i="15"/>
  <c r="T69" i="15"/>
  <c r="BN69" i="15"/>
  <c r="E69" i="15" s="1"/>
  <c r="Y66" i="16"/>
  <c r="U69" i="15"/>
  <c r="S69" i="15"/>
  <c r="V69" i="15"/>
  <c r="F82" i="16"/>
  <c r="BN61" i="15"/>
  <c r="E61" i="15" s="1"/>
  <c r="S61" i="15"/>
  <c r="V61" i="15"/>
  <c r="U61" i="15"/>
  <c r="T61" i="15"/>
  <c r="Y58" i="16"/>
  <c r="F58" i="16"/>
  <c r="F54" i="16"/>
  <c r="G87" i="16"/>
  <c r="F30" i="16"/>
  <c r="F135" i="16"/>
  <c r="Y33" i="16"/>
  <c r="T37" i="15"/>
  <c r="BN37" i="15"/>
  <c r="E37" i="15" s="1"/>
  <c r="BO40" i="7" s="1"/>
  <c r="S37" i="15"/>
  <c r="U37" i="15"/>
  <c r="V37" i="15"/>
  <c r="F33" i="16"/>
  <c r="F36" i="16"/>
  <c r="H40" i="15"/>
  <c r="BN97" i="15"/>
  <c r="E97" i="15" s="1"/>
  <c r="Y94" i="16"/>
  <c r="H109" i="15"/>
  <c r="T109" i="15"/>
  <c r="S109" i="15"/>
  <c r="V109" i="15"/>
  <c r="U109" i="15"/>
  <c r="BN109" i="15"/>
  <c r="E109" i="15" s="1"/>
  <c r="Y106" i="16"/>
  <c r="H39" i="15"/>
  <c r="U111" i="15"/>
  <c r="T111" i="15"/>
  <c r="BN111" i="15"/>
  <c r="E111" i="15" s="1"/>
  <c r="S111" i="15"/>
  <c r="V111" i="15"/>
  <c r="Y108" i="16"/>
  <c r="H6" i="15"/>
  <c r="G2" i="16" s="1"/>
  <c r="S31" i="15"/>
  <c r="U31" i="15"/>
  <c r="V31" i="15"/>
  <c r="Y27" i="16"/>
  <c r="T31" i="15"/>
  <c r="G43" i="16"/>
  <c r="BN107" i="15"/>
  <c r="E107" i="15" s="1"/>
  <c r="Y104" i="16"/>
  <c r="G51" i="16"/>
  <c r="F92" i="16"/>
  <c r="BN96" i="15"/>
  <c r="E96" i="15" s="1"/>
  <c r="S96" i="15"/>
  <c r="T96" i="15"/>
  <c r="Y93" i="16"/>
  <c r="V96" i="15"/>
  <c r="U96" i="15"/>
  <c r="BN41" i="15"/>
  <c r="E41" i="15" s="1"/>
  <c r="BO45" i="7" s="1"/>
  <c r="Y37" i="16"/>
  <c r="F96" i="16"/>
  <c r="G48" i="16"/>
  <c r="G57" i="16"/>
  <c r="S70" i="15"/>
  <c r="U70" i="15"/>
  <c r="Y67" i="16"/>
  <c r="BN70" i="15"/>
  <c r="E70" i="15" s="1"/>
  <c r="V70" i="15"/>
  <c r="T70" i="15"/>
  <c r="G81" i="16"/>
  <c r="V15" i="15"/>
  <c r="S15" i="15"/>
  <c r="BN15" i="15"/>
  <c r="E15" i="15" s="1"/>
  <c r="BO14" i="7" s="1"/>
  <c r="T15" i="15"/>
  <c r="Y11" i="16"/>
  <c r="U15" i="15"/>
  <c r="T72" i="15"/>
  <c r="S72" i="15"/>
  <c r="V72" i="15"/>
  <c r="U72" i="15"/>
  <c r="BN72" i="15"/>
  <c r="E72" i="15" s="1"/>
  <c r="Y69" i="16"/>
  <c r="F18" i="16"/>
  <c r="H78" i="16"/>
  <c r="BM60" i="3"/>
  <c r="J60" i="3" s="1"/>
  <c r="S35" i="3"/>
  <c r="D31" i="37" s="1"/>
  <c r="V35" i="3"/>
  <c r="G31" i="37" s="1"/>
  <c r="BM35" i="3"/>
  <c r="E35" i="3" s="1"/>
  <c r="C31" i="37" s="1"/>
  <c r="T35" i="3"/>
  <c r="E31" i="37" s="1"/>
  <c r="O31" i="20"/>
  <c r="U35" i="3"/>
  <c r="F31" i="37" s="1"/>
  <c r="G48" i="2"/>
  <c r="V108" i="15"/>
  <c r="U23" i="15"/>
  <c r="S23" i="15"/>
  <c r="V23" i="15"/>
  <c r="BN23" i="15"/>
  <c r="E23" i="15" s="1"/>
  <c r="BO22" i="7" s="1"/>
  <c r="Y19" i="16"/>
  <c r="T23" i="15"/>
  <c r="AJ37" i="2"/>
  <c r="AJ34" i="2"/>
  <c r="F8" i="16"/>
  <c r="G40" i="16"/>
  <c r="V29" i="15"/>
  <c r="Y9" i="16"/>
  <c r="U13" i="15"/>
  <c r="T13" i="15"/>
  <c r="V13" i="15"/>
  <c r="S13" i="15"/>
  <c r="BN13" i="15"/>
  <c r="E13" i="15" s="1"/>
  <c r="BO12" i="7" s="1"/>
  <c r="S93" i="15"/>
  <c r="H31" i="2"/>
  <c r="U105" i="15"/>
  <c r="V105" i="15"/>
  <c r="Y102" i="16"/>
  <c r="S105" i="15"/>
  <c r="BN105" i="15"/>
  <c r="E105" i="15" s="1"/>
  <c r="T105" i="15"/>
  <c r="G100" i="16"/>
  <c r="F107" i="16"/>
  <c r="H36" i="2"/>
  <c r="S91" i="15"/>
  <c r="T91" i="15"/>
  <c r="U91" i="15"/>
  <c r="V91" i="15"/>
  <c r="Y88" i="16"/>
  <c r="BN91" i="15"/>
  <c r="E91" i="15" s="1"/>
  <c r="G53" i="16"/>
  <c r="F31" i="16"/>
  <c r="F136" i="16"/>
  <c r="F16" i="16"/>
  <c r="T78" i="15"/>
  <c r="U78" i="15"/>
  <c r="V78" i="15"/>
  <c r="BN78" i="15"/>
  <c r="E78" i="15" s="1"/>
  <c r="S78" i="15"/>
  <c r="Y75" i="16"/>
  <c r="U25" i="15"/>
  <c r="V25" i="15"/>
  <c r="S25" i="15"/>
  <c r="BN25" i="15"/>
  <c r="E25" i="15" s="1"/>
  <c r="BO24" i="7" s="1"/>
  <c r="T25" i="15"/>
  <c r="Y21" i="16"/>
  <c r="G79" i="16"/>
  <c r="F33" i="12"/>
  <c r="F33" i="20"/>
  <c r="G30" i="2"/>
  <c r="H42" i="2"/>
  <c r="U92" i="15"/>
  <c r="S92" i="15"/>
  <c r="T92" i="15"/>
  <c r="V92" i="15"/>
  <c r="BN92" i="15"/>
  <c r="E92" i="15" s="1"/>
  <c r="Y89" i="16"/>
  <c r="Y49" i="16"/>
  <c r="S53" i="15"/>
  <c r="V53" i="15"/>
  <c r="BN53" i="15"/>
  <c r="E53" i="15" s="1"/>
  <c r="BO63" i="7" s="1"/>
  <c r="U53" i="15"/>
  <c r="T53" i="15"/>
  <c r="U59" i="15"/>
  <c r="V59" i="15"/>
  <c r="T59" i="15"/>
  <c r="S59" i="15"/>
  <c r="BN59" i="15"/>
  <c r="E59" i="15" s="1"/>
  <c r="G50" i="16"/>
  <c r="F12" i="16"/>
  <c r="S112" i="15"/>
  <c r="BN112" i="15"/>
  <c r="E112" i="15" s="1"/>
  <c r="U112" i="15"/>
  <c r="V112" i="15"/>
  <c r="T112" i="15"/>
  <c r="Y109" i="16"/>
  <c r="F83" i="16"/>
  <c r="S27" i="15"/>
  <c r="T27" i="15"/>
  <c r="V27" i="15"/>
  <c r="BN27" i="15"/>
  <c r="E27" i="15" s="1"/>
  <c r="BO27" i="7" s="1"/>
  <c r="U27" i="15"/>
  <c r="Y23" i="16"/>
  <c r="H27" i="15"/>
  <c r="G23" i="16" s="1"/>
  <c r="T51" i="3"/>
  <c r="E47" i="37" s="1"/>
  <c r="BM51" i="3"/>
  <c r="E51" i="3" s="1"/>
  <c r="C47" i="37" s="1"/>
  <c r="U51" i="3"/>
  <c r="F47" i="37" s="1"/>
  <c r="O47" i="20"/>
  <c r="V51" i="3"/>
  <c r="G47" i="37" s="1"/>
  <c r="S51" i="3"/>
  <c r="D47" i="37" s="1"/>
  <c r="F38" i="16"/>
  <c r="Y45" i="16"/>
  <c r="S49" i="15"/>
  <c r="U49" i="15"/>
  <c r="V49" i="15"/>
  <c r="BN49" i="15"/>
  <c r="E49" i="15" s="1"/>
  <c r="BO59" i="7" s="1"/>
  <c r="T49" i="15"/>
  <c r="H52" i="15"/>
  <c r="G97" i="16"/>
  <c r="T44" i="15"/>
  <c r="V44" i="15"/>
  <c r="BN44" i="15"/>
  <c r="E44" i="15" s="1"/>
  <c r="BO48" i="7" s="1"/>
  <c r="S44" i="15"/>
  <c r="Y40" i="16"/>
  <c r="U44" i="15"/>
  <c r="F15" i="16"/>
  <c r="S63" i="15"/>
  <c r="U63" i="15"/>
  <c r="V63" i="15"/>
  <c r="T63" i="15"/>
  <c r="Y60" i="16"/>
  <c r="BN63" i="15"/>
  <c r="E63" i="15" s="1"/>
  <c r="H84" i="15"/>
  <c r="H41" i="2"/>
  <c r="K94" i="16"/>
  <c r="G64" i="16"/>
  <c r="G20" i="16"/>
  <c r="S79" i="15"/>
  <c r="F130" i="16"/>
  <c r="F84" i="16"/>
  <c r="F14" i="16"/>
  <c r="F6" i="16"/>
  <c r="U101" i="15"/>
  <c r="F134" i="16"/>
  <c r="F29" i="16"/>
  <c r="H9" i="15"/>
  <c r="F17" i="16"/>
  <c r="Y17" i="16"/>
  <c r="BN21" i="15"/>
  <c r="E21" i="15" s="1"/>
  <c r="BO20" i="7" s="1"/>
  <c r="T21" i="15"/>
  <c r="V21" i="15"/>
  <c r="S21" i="15"/>
  <c r="U21" i="15"/>
  <c r="F72" i="16"/>
  <c r="S75" i="15"/>
  <c r="V75" i="15"/>
  <c r="BN75" i="15"/>
  <c r="E75" i="15" s="1"/>
  <c r="T75" i="15"/>
  <c r="Y72" i="16"/>
  <c r="U75" i="15"/>
  <c r="G29" i="16"/>
  <c r="G134" i="16"/>
  <c r="U107" i="15"/>
  <c r="T41" i="15"/>
  <c r="H28" i="15"/>
  <c r="G24" i="16" s="1"/>
  <c r="T77" i="15"/>
  <c r="Y74" i="16"/>
  <c r="V77" i="15"/>
  <c r="U77" i="15"/>
  <c r="S77" i="15"/>
  <c r="BN77" i="15"/>
  <c r="E77" i="15" s="1"/>
  <c r="V65" i="15"/>
  <c r="T65" i="15"/>
  <c r="S65" i="15"/>
  <c r="U65" i="15"/>
  <c r="Y62" i="16"/>
  <c r="BN65" i="15"/>
  <c r="E65" i="15" s="1"/>
  <c r="F62" i="16"/>
  <c r="Y78" i="16"/>
  <c r="BN81" i="15"/>
  <c r="E81" i="15" s="1"/>
  <c r="F39" i="12"/>
  <c r="F39" i="20"/>
  <c r="BN58" i="15"/>
  <c r="E58" i="15" s="1"/>
  <c r="BO68" i="7" s="1"/>
  <c r="V58" i="15"/>
  <c r="T58" i="15"/>
  <c r="U58" i="15"/>
  <c r="S58" i="15"/>
  <c r="Y54" i="16"/>
  <c r="F97" i="16"/>
  <c r="H47" i="15"/>
  <c r="F35" i="16"/>
  <c r="G61" i="16"/>
  <c r="F41" i="16"/>
  <c r="F133" i="16"/>
  <c r="F101" i="16"/>
  <c r="T113" i="15"/>
  <c r="S113" i="15"/>
  <c r="BN113" i="15"/>
  <c r="E113" i="15" s="1"/>
  <c r="U113" i="15"/>
  <c r="V113" i="15"/>
  <c r="S38" i="15"/>
  <c r="U38" i="15"/>
  <c r="BN38" i="15"/>
  <c r="E38" i="15" s="1"/>
  <c r="BO42" i="7" s="1"/>
  <c r="V38" i="15"/>
  <c r="Y34" i="16"/>
  <c r="T38" i="15"/>
  <c r="F51" i="16"/>
  <c r="H111" i="15"/>
  <c r="Y98" i="16"/>
  <c r="BN101" i="15"/>
  <c r="E101" i="15" s="1"/>
  <c r="T101" i="15"/>
  <c r="F95" i="16"/>
  <c r="F57" i="16"/>
  <c r="AG2" i="2"/>
  <c r="T36" i="15"/>
  <c r="U36" i="15"/>
  <c r="S36" i="15"/>
  <c r="BN36" i="15"/>
  <c r="E36" i="15" s="1"/>
  <c r="BO39" i="7" s="1"/>
  <c r="V36" i="15"/>
  <c r="Y32" i="16"/>
  <c r="H45" i="15"/>
  <c r="H104" i="15"/>
  <c r="Y100" i="16"/>
  <c r="BN103" i="15"/>
  <c r="E103" i="15" s="1"/>
  <c r="S103" i="15"/>
  <c r="T103" i="15"/>
  <c r="U103" i="15"/>
  <c r="V103" i="15"/>
  <c r="U88" i="15"/>
  <c r="Y85" i="16"/>
  <c r="BN88" i="15"/>
  <c r="E88" i="15" s="1"/>
  <c r="V88" i="15"/>
  <c r="T88" i="15"/>
  <c r="S88" i="15"/>
  <c r="H88" i="15"/>
  <c r="G131" i="16" s="1"/>
  <c r="F2" i="16"/>
  <c r="G32" i="2"/>
  <c r="BN46" i="15"/>
  <c r="E46" i="15" s="1"/>
  <c r="BO56" i="7" s="1"/>
  <c r="T46" i="15"/>
  <c r="S46" i="15"/>
  <c r="V46" i="15"/>
  <c r="Y42" i="16"/>
  <c r="U46" i="15"/>
  <c r="F104" i="16"/>
  <c r="G104" i="16"/>
  <c r="G102" i="16"/>
  <c r="U95" i="15"/>
  <c r="S95" i="15"/>
  <c r="T95" i="15"/>
  <c r="BN95" i="15"/>
  <c r="E95" i="15" s="1"/>
  <c r="Y92" i="16"/>
  <c r="V95" i="15"/>
  <c r="H95" i="15"/>
  <c r="G92" i="16" s="1"/>
  <c r="H50" i="2"/>
  <c r="H99" i="15"/>
  <c r="G96" i="16" s="1"/>
  <c r="G93" i="16"/>
  <c r="H70" i="15"/>
  <c r="F11" i="16"/>
  <c r="F69" i="16"/>
  <c r="K78" i="16"/>
  <c r="H35" i="3"/>
  <c r="T108" i="15"/>
  <c r="G10" i="16"/>
  <c r="H81" i="15"/>
  <c r="H23" i="15"/>
  <c r="AG37" i="2"/>
  <c r="AG34" i="2"/>
  <c r="G8" i="16"/>
  <c r="S29" i="15"/>
  <c r="H13" i="15"/>
  <c r="G9" i="16" s="1"/>
  <c r="U93" i="15"/>
  <c r="BN83" i="15"/>
  <c r="E83" i="15" s="1"/>
  <c r="U83" i="15"/>
  <c r="S83" i="15"/>
  <c r="T83" i="15"/>
  <c r="V83" i="15"/>
  <c r="Y80" i="16"/>
  <c r="F28" i="16"/>
  <c r="G108" i="16"/>
  <c r="G109" i="16"/>
  <c r="G54" i="16"/>
  <c r="G12" i="16"/>
  <c r="G11" i="16"/>
  <c r="H67" i="15"/>
  <c r="G38" i="2"/>
  <c r="G62" i="16"/>
  <c r="G76" i="16"/>
  <c r="F75" i="16"/>
  <c r="F21" i="16"/>
  <c r="H25" i="15"/>
  <c r="G21" i="16" s="1"/>
  <c r="H37" i="3"/>
  <c r="F50" i="16"/>
  <c r="G107" i="16"/>
  <c r="V51" i="15"/>
  <c r="U51" i="15"/>
  <c r="S51" i="15"/>
  <c r="BN51" i="15"/>
  <c r="E51" i="15" s="1"/>
  <c r="BO61" i="7" s="1"/>
  <c r="T51" i="15"/>
  <c r="Y47" i="16"/>
  <c r="F49" i="16"/>
  <c r="G34" i="2"/>
  <c r="H106" i="15"/>
  <c r="H59" i="15"/>
  <c r="Y13" i="16"/>
  <c r="G75" i="16"/>
  <c r="H112" i="15"/>
  <c r="S86" i="15"/>
  <c r="BN86" i="15"/>
  <c r="E86" i="15" s="1"/>
  <c r="U86" i="15"/>
  <c r="Y83" i="16"/>
  <c r="T86" i="15"/>
  <c r="V86" i="15"/>
  <c r="G135" i="16"/>
  <c r="G30" i="16"/>
  <c r="F39" i="16"/>
  <c r="G95" i="16"/>
  <c r="V64" i="15"/>
  <c r="T64" i="15"/>
  <c r="BN64" i="15"/>
  <c r="E64" i="15" s="1"/>
  <c r="U64" i="15"/>
  <c r="Y61" i="16"/>
  <c r="S64" i="15"/>
  <c r="F47" i="12"/>
  <c r="F47" i="20"/>
  <c r="H57" i="15"/>
  <c r="U89" i="15"/>
  <c r="BN89" i="15"/>
  <c r="E89" i="15" s="1"/>
  <c r="T89" i="15"/>
  <c r="Y86" i="16"/>
  <c r="V89" i="15"/>
  <c r="S89" i="15"/>
  <c r="S94" i="15"/>
  <c r="T94" i="15"/>
  <c r="Y91" i="16"/>
  <c r="U94" i="15"/>
  <c r="BN94" i="15"/>
  <c r="E94" i="15" s="1"/>
  <c r="V94" i="15"/>
  <c r="F46" i="16"/>
  <c r="F137" i="16"/>
  <c r="Y46" i="16"/>
  <c r="U50" i="15"/>
  <c r="T50" i="15"/>
  <c r="BN50" i="15"/>
  <c r="E50" i="15" s="1"/>
  <c r="BO60" i="7" s="1"/>
  <c r="S50" i="15"/>
  <c r="V50" i="15"/>
  <c r="U42" i="15"/>
  <c r="V42" i="15"/>
  <c r="Y38" i="16"/>
  <c r="BN42" i="15"/>
  <c r="E42" i="15" s="1"/>
  <c r="BO46" i="7" s="1"/>
  <c r="S42" i="15"/>
  <c r="T42" i="15"/>
  <c r="F45" i="16"/>
  <c r="BN52" i="15"/>
  <c r="E52" i="15" s="1"/>
  <c r="BO62" i="7" s="1"/>
  <c r="T52" i="15"/>
  <c r="S52" i="15"/>
  <c r="Y48" i="16"/>
  <c r="V52" i="15"/>
  <c r="U52" i="15"/>
  <c r="I55" i="2"/>
  <c r="H44" i="15"/>
  <c r="F44" i="16"/>
  <c r="G74" i="16"/>
  <c r="U76" i="15"/>
  <c r="S76" i="15"/>
  <c r="T76" i="15"/>
  <c r="BN76" i="15"/>
  <c r="E76" i="15" s="1"/>
  <c r="V76" i="15"/>
  <c r="Y73" i="16"/>
  <c r="H18" i="15"/>
  <c r="G14" i="16"/>
  <c r="U84" i="15"/>
  <c r="Y81" i="16"/>
  <c r="T84" i="15"/>
  <c r="V84" i="15"/>
  <c r="S84" i="15"/>
  <c r="BN84" i="15"/>
  <c r="E84" i="15" s="1"/>
  <c r="F81" i="16"/>
  <c r="H101" i="15"/>
  <c r="G98" i="16" s="1"/>
  <c r="I94" i="16"/>
  <c r="T79" i="15"/>
  <c r="BN18" i="15"/>
  <c r="E18" i="15" s="1"/>
  <c r="BO17" i="7" s="1"/>
  <c r="Y14" i="16"/>
  <c r="V18" i="15"/>
  <c r="H10" i="15"/>
  <c r="G6" i="16" s="1"/>
  <c r="U10" i="15"/>
  <c r="Y6" i="16"/>
  <c r="V10" i="15"/>
  <c r="T10" i="15"/>
  <c r="S10" i="15"/>
  <c r="BN10" i="15"/>
  <c r="E10" i="15" s="1"/>
  <c r="BO7" i="7" s="1"/>
  <c r="G37" i="12"/>
  <c r="G37" i="20"/>
  <c r="F87" i="16"/>
  <c r="H28" i="2"/>
  <c r="S101" i="15"/>
  <c r="T33" i="15"/>
  <c r="BN33" i="15"/>
  <c r="E33" i="15" s="1"/>
  <c r="BO35" i="7" s="1"/>
  <c r="U33" i="15"/>
  <c r="Y29" i="16"/>
  <c r="S33" i="15"/>
  <c r="V33" i="15"/>
  <c r="G70" i="16"/>
  <c r="G39" i="2"/>
  <c r="S9" i="15"/>
  <c r="BN9" i="15"/>
  <c r="E9" i="15" s="1"/>
  <c r="BO5" i="7" s="1"/>
  <c r="T9" i="15"/>
  <c r="V9" i="15"/>
  <c r="U9" i="15"/>
  <c r="Y5" i="16"/>
  <c r="BN26" i="15"/>
  <c r="E26" i="15" s="1"/>
  <c r="BO25" i="7" s="1"/>
  <c r="S26" i="15"/>
  <c r="V26" i="15"/>
  <c r="U26" i="15"/>
  <c r="T26" i="15"/>
  <c r="Y22" i="16"/>
  <c r="V107" i="15"/>
  <c r="V41" i="15"/>
  <c r="F24" i="16"/>
  <c r="F66" i="16"/>
  <c r="H61" i="15"/>
  <c r="G82" i="16"/>
  <c r="H77" i="15"/>
  <c r="H58" i="15"/>
  <c r="F52" i="16"/>
  <c r="G47" i="16"/>
  <c r="H100" i="15"/>
  <c r="Y97" i="16"/>
  <c r="S100" i="15"/>
  <c r="U100" i="15"/>
  <c r="BN100" i="15"/>
  <c r="E100" i="15" s="1"/>
  <c r="T100" i="15"/>
  <c r="V100" i="15"/>
  <c r="S34" i="15"/>
  <c r="V34" i="15"/>
  <c r="T34" i="15"/>
  <c r="Y30" i="16"/>
  <c r="U34" i="15"/>
  <c r="BN34" i="15"/>
  <c r="E34" i="15" s="1"/>
  <c r="BO36" i="7" s="1"/>
  <c r="G44" i="16"/>
  <c r="F43" i="16"/>
  <c r="G101" i="16"/>
  <c r="G133" i="16"/>
  <c r="G85" i="16"/>
  <c r="T60" i="15"/>
  <c r="S60" i="15"/>
  <c r="BN60" i="15"/>
  <c r="E60" i="15" s="1"/>
  <c r="Y57" i="16"/>
  <c r="U60" i="15"/>
  <c r="V60" i="15"/>
  <c r="AH2" i="2"/>
  <c r="Y41" i="16"/>
  <c r="T45" i="15"/>
  <c r="S45" i="15"/>
  <c r="U45" i="15"/>
  <c r="V45" i="15"/>
  <c r="BN45" i="15"/>
  <c r="E45" i="15" s="1"/>
  <c r="BO53" i="7" s="1"/>
  <c r="H113" i="15"/>
  <c r="F34" i="16"/>
  <c r="G89" i="16"/>
  <c r="Y51" i="16"/>
  <c r="T55" i="15"/>
  <c r="S55" i="15"/>
  <c r="BN55" i="15"/>
  <c r="E55" i="15" s="1"/>
  <c r="BO65" i="7" s="1"/>
  <c r="V55" i="15"/>
  <c r="U55" i="15"/>
  <c r="T62" i="15"/>
  <c r="Y59" i="16"/>
  <c r="V62" i="15"/>
  <c r="U62" i="15"/>
  <c r="S62" i="15"/>
  <c r="BN62" i="15"/>
  <c r="E62" i="15" s="1"/>
  <c r="F27" i="16"/>
  <c r="F42" i="16"/>
  <c r="F93" i="16"/>
  <c r="S99" i="15"/>
  <c r="U99" i="15"/>
  <c r="Y96" i="16"/>
  <c r="BN99" i="15"/>
  <c r="E99" i="15" s="1"/>
  <c r="V99" i="15"/>
  <c r="T99" i="15"/>
  <c r="F67" i="16"/>
  <c r="G72" i="16"/>
  <c r="H22" i="15"/>
  <c r="G18" i="16" s="1"/>
  <c r="J78" i="16"/>
  <c r="F31" i="12"/>
  <c r="F31" i="20"/>
  <c r="BN24" i="15"/>
  <c r="E24" i="15" s="1"/>
  <c r="BO23" i="7" s="1"/>
  <c r="T24" i="15"/>
  <c r="U24" i="15"/>
  <c r="V24" i="15"/>
  <c r="Y20" i="16"/>
  <c r="S24" i="15"/>
  <c r="F20" i="16"/>
  <c r="F19" i="16"/>
  <c r="F76" i="16"/>
  <c r="AH37" i="2"/>
  <c r="AH34" i="2"/>
  <c r="G43" i="12"/>
  <c r="G43" i="20"/>
  <c r="AI51" i="2"/>
  <c r="AI50" i="2"/>
  <c r="G67" i="16"/>
  <c r="T29" i="15"/>
  <c r="F9" i="16"/>
  <c r="F7" i="16"/>
  <c r="T11" i="15"/>
  <c r="Y7" i="16"/>
  <c r="U11" i="15"/>
  <c r="BN11" i="15"/>
  <c r="E11" i="15" s="1"/>
  <c r="BO9" i="7" s="1"/>
  <c r="V11" i="15"/>
  <c r="S11" i="15"/>
  <c r="V93" i="15"/>
  <c r="G19" i="16"/>
  <c r="V32" i="15"/>
  <c r="T32" i="15"/>
  <c r="BN32" i="15"/>
  <c r="E32" i="15" s="1"/>
  <c r="BO34" i="7" s="1"/>
  <c r="U32" i="15"/>
  <c r="Y28" i="16"/>
  <c r="S32" i="15"/>
  <c r="F105" i="16"/>
  <c r="G34" i="16"/>
  <c r="T110" i="15"/>
  <c r="S110" i="15"/>
  <c r="BN110" i="15"/>
  <c r="E110" i="15" s="1"/>
  <c r="V110" i="15"/>
  <c r="U110" i="15"/>
  <c r="Y107" i="16"/>
  <c r="G86" i="16"/>
  <c r="G132" i="16"/>
  <c r="BN35" i="15"/>
  <c r="E35" i="15" s="1"/>
  <c r="BO38" i="7" s="1"/>
  <c r="T35" i="15"/>
  <c r="S35" i="15"/>
  <c r="U35" i="15"/>
  <c r="V35" i="15"/>
  <c r="Y31" i="16"/>
  <c r="G65" i="16"/>
  <c r="Y16" i="16"/>
  <c r="V20" i="15"/>
  <c r="BN20" i="15"/>
  <c r="E20" i="15" s="1"/>
  <c r="BO19" i="7" s="1"/>
  <c r="S20" i="15"/>
  <c r="U20" i="15"/>
  <c r="T20" i="15"/>
  <c r="F64" i="16"/>
  <c r="S74" i="15"/>
  <c r="U74" i="15"/>
  <c r="T74" i="15"/>
  <c r="V74" i="15"/>
  <c r="BN74" i="15"/>
  <c r="E74" i="15" s="1"/>
  <c r="Y71" i="16"/>
  <c r="H54" i="15"/>
  <c r="G136" i="16"/>
  <c r="G31" i="16"/>
  <c r="H92" i="15"/>
  <c r="F89" i="16"/>
  <c r="H53" i="15"/>
  <c r="G49" i="16" s="1"/>
  <c r="F103" i="16"/>
  <c r="S106" i="15"/>
  <c r="BN106" i="15"/>
  <c r="E106" i="15" s="1"/>
  <c r="V106" i="15"/>
  <c r="T106" i="15"/>
  <c r="Y103" i="16"/>
  <c r="U106" i="15"/>
  <c r="Y12" i="16"/>
  <c r="BN16" i="15"/>
  <c r="E16" i="15" s="1"/>
  <c r="BO15" i="7" s="1"/>
  <c r="U16" i="15"/>
  <c r="T16" i="15"/>
  <c r="V16" i="15"/>
  <c r="S16" i="15"/>
  <c r="U73" i="15"/>
  <c r="BN73" i="15"/>
  <c r="E73" i="15" s="1"/>
  <c r="S73" i="15"/>
  <c r="T73" i="15"/>
  <c r="Y70" i="16"/>
  <c r="V73" i="15"/>
  <c r="G63" i="16"/>
  <c r="AI28" i="2"/>
  <c r="T43" i="15"/>
  <c r="BN43" i="15"/>
  <c r="E43" i="15" s="1"/>
  <c r="BO47" i="7" s="1"/>
  <c r="U43" i="15"/>
  <c r="V43" i="15"/>
  <c r="Y39" i="16"/>
  <c r="S43" i="15"/>
  <c r="G25" i="16"/>
  <c r="G3" i="16"/>
  <c r="F53" i="16"/>
  <c r="H89" i="15"/>
  <c r="H94" i="15"/>
  <c r="G90" i="16"/>
  <c r="G33" i="2"/>
  <c r="H42" i="15"/>
  <c r="G38" i="16" s="1"/>
  <c r="G28" i="16"/>
  <c r="U48" i="15"/>
  <c r="Y44" i="16"/>
  <c r="V48" i="15"/>
  <c r="BN48" i="15"/>
  <c r="E48" i="15" s="1"/>
  <c r="BO58" i="7" s="1"/>
  <c r="S48" i="15"/>
  <c r="T48" i="15"/>
  <c r="S19" i="15"/>
  <c r="T19" i="15"/>
  <c r="V19" i="15"/>
  <c r="U19" i="15"/>
  <c r="Y15" i="16"/>
  <c r="BN19" i="15"/>
  <c r="E19" i="15" s="1"/>
  <c r="BO18" i="7" s="1"/>
  <c r="H19" i="15"/>
  <c r="F60" i="16"/>
  <c r="G68" i="16"/>
  <c r="F98" i="16"/>
  <c r="H94" i="16"/>
  <c r="V79" i="15"/>
  <c r="G31" i="12"/>
  <c r="G31" i="20"/>
  <c r="S90" i="15"/>
  <c r="BN90" i="15"/>
  <c r="E90" i="15" s="1"/>
  <c r="V90" i="15"/>
  <c r="Y87" i="16"/>
  <c r="U90" i="15"/>
  <c r="T90" i="15"/>
  <c r="F63" i="16"/>
  <c r="H33" i="15"/>
  <c r="Y25" i="16"/>
  <c r="BN29" i="15"/>
  <c r="E29" i="15" s="1"/>
  <c r="BO30" i="7" s="1"/>
  <c r="G80" i="16"/>
  <c r="H37" i="2"/>
  <c r="H21" i="15"/>
  <c r="H75" i="15"/>
  <c r="F22" i="16"/>
  <c r="T107" i="15"/>
  <c r="S41" i="15"/>
  <c r="T28" i="15"/>
  <c r="BN28" i="15"/>
  <c r="E28" i="15" s="1"/>
  <c r="BO29" i="7" s="1"/>
  <c r="V28" i="15"/>
  <c r="U28" i="15"/>
  <c r="Y24" i="16"/>
  <c r="S28" i="15"/>
  <c r="H69" i="15"/>
  <c r="G66" i="16" s="1"/>
  <c r="T85" i="15"/>
  <c r="V85" i="15"/>
  <c r="BN85" i="15"/>
  <c r="E85" i="15" s="1"/>
  <c r="Y82" i="16"/>
  <c r="U85" i="15"/>
  <c r="S85" i="15"/>
  <c r="F74" i="16"/>
  <c r="H65" i="15"/>
  <c r="G78" i="16"/>
  <c r="V56" i="15"/>
  <c r="U56" i="15"/>
  <c r="T56" i="15"/>
  <c r="BN56" i="15"/>
  <c r="E56" i="15" s="1"/>
  <c r="BO66" i="7" s="1"/>
  <c r="S56" i="15"/>
  <c r="Y52" i="16"/>
  <c r="H34" i="15"/>
  <c r="T47" i="15"/>
  <c r="U47" i="15"/>
  <c r="BN47" i="15"/>
  <c r="E47" i="15" s="1"/>
  <c r="BO57" i="7" s="1"/>
  <c r="V47" i="15"/>
  <c r="S47" i="15"/>
  <c r="Y43" i="16"/>
  <c r="H37" i="15"/>
  <c r="V40" i="15"/>
  <c r="S40" i="15"/>
  <c r="T40" i="15"/>
  <c r="BN40" i="15"/>
  <c r="E40" i="15" s="1"/>
  <c r="BO44" i="7" s="1"/>
  <c r="U40" i="15"/>
  <c r="Y36" i="16"/>
  <c r="F94" i="16"/>
  <c r="G52" i="16"/>
  <c r="F106" i="16"/>
  <c r="U39" i="15"/>
  <c r="V39" i="15"/>
  <c r="T39" i="15"/>
  <c r="BN39" i="15"/>
  <c r="E39" i="15" s="1"/>
  <c r="BO43" i="7" s="1"/>
  <c r="S39" i="15"/>
  <c r="Y35" i="16"/>
  <c r="BH12" i="3" l="1"/>
  <c r="AG12" i="3"/>
  <c r="Q26" i="16"/>
  <c r="T77" i="16"/>
  <c r="AI80" i="15"/>
  <c r="F80" i="15"/>
  <c r="F77" i="16" s="1"/>
  <c r="BM80" i="15"/>
  <c r="BM82" i="15"/>
  <c r="AI82" i="15"/>
  <c r="F82" i="15"/>
  <c r="F79" i="16" s="1"/>
  <c r="T79" i="16"/>
  <c r="G102" i="15"/>
  <c r="G99" i="16" s="1"/>
  <c r="Z99" i="16"/>
  <c r="BM102" i="15"/>
  <c r="H102" i="15" s="1"/>
  <c r="J30" i="15"/>
  <c r="AE87" i="15"/>
  <c r="Q84" i="16" s="1"/>
  <c r="AJ1" i="15"/>
  <c r="T112" i="16" s="1"/>
  <c r="BM17" i="15"/>
  <c r="J71" i="15"/>
  <c r="H17" i="15"/>
  <c r="J87" i="15"/>
  <c r="P84" i="16" s="1"/>
  <c r="AI71" i="15"/>
  <c r="BM71" i="15"/>
  <c r="H71" i="15" s="1"/>
  <c r="AI102" i="15"/>
  <c r="J80" i="15"/>
  <c r="AE1" i="15"/>
  <c r="Q112" i="16" s="1"/>
  <c r="J8" i="15"/>
  <c r="W23" i="37"/>
  <c r="T23" i="12"/>
  <c r="G26" i="3"/>
  <c r="X22" i="20"/>
  <c r="H47" i="2"/>
  <c r="BN17" i="15"/>
  <c r="S17" i="15"/>
  <c r="U17" i="15"/>
  <c r="T17" i="15"/>
  <c r="AI32" i="3"/>
  <c r="BL32" i="3"/>
  <c r="P28" i="20"/>
  <c r="F32" i="3"/>
  <c r="L28" i="20"/>
  <c r="N28" i="37"/>
  <c r="K28" i="37"/>
  <c r="L28" i="12"/>
  <c r="AD28" i="2"/>
  <c r="O28" i="12"/>
  <c r="BE17" i="3"/>
  <c r="AJ13" i="2" s="1"/>
  <c r="AI8" i="15"/>
  <c r="G8" i="15"/>
  <c r="BM8" i="15"/>
  <c r="H8" i="15" s="1"/>
  <c r="Z4" i="16"/>
  <c r="Y26" i="16"/>
  <c r="U30" i="15"/>
  <c r="BN30" i="15"/>
  <c r="BB17" i="3"/>
  <c r="AG13" i="2" s="1"/>
  <c r="BE18" i="3"/>
  <c r="AJ14" i="2" s="1"/>
  <c r="AF18" i="3"/>
  <c r="P14" i="12" s="1"/>
  <c r="W30" i="37"/>
  <c r="G33" i="3"/>
  <c r="T30" i="12"/>
  <c r="X29" i="20"/>
  <c r="Y2" i="16"/>
  <c r="W7" i="37"/>
  <c r="G10" i="3"/>
  <c r="T7" i="12"/>
  <c r="X6" i="20"/>
  <c r="W41" i="37"/>
  <c r="G44" i="3"/>
  <c r="X40" i="20"/>
  <c r="T41" i="12"/>
  <c r="BL56" i="3"/>
  <c r="P52" i="20"/>
  <c r="AI56" i="3"/>
  <c r="F56" i="3"/>
  <c r="F49" i="3"/>
  <c r="P45" i="20"/>
  <c r="K42" i="37"/>
  <c r="N42" i="37"/>
  <c r="O42" i="12"/>
  <c r="L42" i="20"/>
  <c r="AD42" i="2"/>
  <c r="L42" i="12"/>
  <c r="N54" i="37"/>
  <c r="L54" i="12"/>
  <c r="K54" i="37"/>
  <c r="O54" i="12"/>
  <c r="L54" i="20"/>
  <c r="AD54" i="2"/>
  <c r="V6" i="15"/>
  <c r="BN6" i="15"/>
  <c r="E6" i="15" s="1"/>
  <c r="P27" i="20"/>
  <c r="F31" i="3"/>
  <c r="L27" i="12"/>
  <c r="L27" i="20"/>
  <c r="K27" i="37"/>
  <c r="N27" i="37"/>
  <c r="O27" i="12"/>
  <c r="AD27" i="2"/>
  <c r="W6" i="37"/>
  <c r="X5" i="20"/>
  <c r="T6" i="12"/>
  <c r="G9" i="3"/>
  <c r="W27" i="37"/>
  <c r="X26" i="20"/>
  <c r="G30" i="3"/>
  <c r="T27" i="12"/>
  <c r="L39" i="20"/>
  <c r="K39" i="37"/>
  <c r="N39" i="37"/>
  <c r="AD39" i="2"/>
  <c r="L39" i="12"/>
  <c r="O39" i="12"/>
  <c r="W45" i="37"/>
  <c r="BL48" i="3"/>
  <c r="H48" i="3" s="1"/>
  <c r="G48" i="3"/>
  <c r="AI48" i="3"/>
  <c r="X44" i="20"/>
  <c r="T45" i="12"/>
  <c r="AI53" i="3"/>
  <c r="F53" i="3"/>
  <c r="P49" i="20"/>
  <c r="BL53" i="3"/>
  <c r="N45" i="37"/>
  <c r="K45" i="37"/>
  <c r="L45" i="12"/>
  <c r="L45" i="20"/>
  <c r="O45" i="12"/>
  <c r="AD45" i="2"/>
  <c r="AI46" i="3"/>
  <c r="P42" i="20"/>
  <c r="F46" i="3"/>
  <c r="BL46" i="3"/>
  <c r="P54" i="20"/>
  <c r="BL58" i="3"/>
  <c r="AI58" i="3"/>
  <c r="F58" i="3"/>
  <c r="P41" i="20"/>
  <c r="BL45" i="3"/>
  <c r="H45" i="3" s="1"/>
  <c r="F45" i="3"/>
  <c r="AI45" i="3"/>
  <c r="K41" i="37"/>
  <c r="N41" i="37"/>
  <c r="AD41" i="2"/>
  <c r="L41" i="20"/>
  <c r="L41" i="12"/>
  <c r="O41" i="12"/>
  <c r="G50" i="3"/>
  <c r="X46" i="20"/>
  <c r="W47" i="37"/>
  <c r="T47" i="12"/>
  <c r="N24" i="37"/>
  <c r="L24" i="20"/>
  <c r="K24" i="37"/>
  <c r="L24" i="12"/>
  <c r="AD24" i="2"/>
  <c r="O24" i="12"/>
  <c r="W17" i="37"/>
  <c r="G20" i="3"/>
  <c r="X16" i="20"/>
  <c r="T17" i="12"/>
  <c r="L10" i="20"/>
  <c r="K10" i="37"/>
  <c r="L10" i="12"/>
  <c r="N10" i="37"/>
  <c r="O10" i="12"/>
  <c r="AD10" i="2"/>
  <c r="X54" i="20"/>
  <c r="G58" i="3"/>
  <c r="V36" i="37"/>
  <c r="G36" i="20"/>
  <c r="G36" i="12"/>
  <c r="AH3" i="2"/>
  <c r="F54" i="3"/>
  <c r="AI54" i="3"/>
  <c r="P50" i="20"/>
  <c r="BL54" i="3"/>
  <c r="H54" i="3" s="1"/>
  <c r="O11" i="12"/>
  <c r="L11" i="12"/>
  <c r="L11" i="20"/>
  <c r="N11" i="37"/>
  <c r="K11" i="37"/>
  <c r="AD11" i="2"/>
  <c r="BJ1" i="3"/>
  <c r="T6" i="15"/>
  <c r="K4" i="37"/>
  <c r="AD4" i="2"/>
  <c r="L4" i="12"/>
  <c r="L4" i="20"/>
  <c r="O4" i="12"/>
  <c r="N4" i="37"/>
  <c r="W13" i="37"/>
  <c r="T13" i="12"/>
  <c r="X12" i="20"/>
  <c r="G16" i="3"/>
  <c r="W15" i="37"/>
  <c r="T15" i="12"/>
  <c r="X14" i="20"/>
  <c r="G18" i="3"/>
  <c r="N52" i="37"/>
  <c r="K52" i="37"/>
  <c r="AD52" i="2"/>
  <c r="L52" i="12"/>
  <c r="O52" i="12"/>
  <c r="L52" i="20"/>
  <c r="N49" i="37"/>
  <c r="K49" i="37"/>
  <c r="AD49" i="2"/>
  <c r="L49" i="12"/>
  <c r="O49" i="12"/>
  <c r="L49" i="20"/>
  <c r="M51" i="37"/>
  <c r="AF51" i="2"/>
  <c r="N51" i="12"/>
  <c r="N51" i="20"/>
  <c r="AK55" i="3"/>
  <c r="AE55" i="3"/>
  <c r="T30" i="15"/>
  <c r="S30" i="15"/>
  <c r="M8" i="37"/>
  <c r="N8" i="12"/>
  <c r="N8" i="20"/>
  <c r="AF8" i="2"/>
  <c r="AK12" i="3"/>
  <c r="BL12" i="3" s="1"/>
  <c r="H12" i="3" s="1"/>
  <c r="I8" i="2" s="1"/>
  <c r="AE12" i="3"/>
  <c r="O13" i="37"/>
  <c r="M13" i="12"/>
  <c r="M13" i="20"/>
  <c r="AE13" i="2"/>
  <c r="L13" i="37"/>
  <c r="P13" i="12"/>
  <c r="AE17" i="3"/>
  <c r="AJ17" i="3"/>
  <c r="M18" i="37"/>
  <c r="AF18" i="2"/>
  <c r="N18" i="12"/>
  <c r="N18" i="20"/>
  <c r="AK22" i="3"/>
  <c r="M15" i="37"/>
  <c r="N15" i="12"/>
  <c r="N15" i="20"/>
  <c r="AF15" i="2"/>
  <c r="AK19" i="3"/>
  <c r="AI19" i="3" s="1"/>
  <c r="AE19" i="3"/>
  <c r="M2" i="37"/>
  <c r="N2" i="20"/>
  <c r="AF2" i="2"/>
  <c r="N2" i="12"/>
  <c r="AG63" i="3"/>
  <c r="AK6" i="3"/>
  <c r="AG1" i="3"/>
  <c r="L19" i="37"/>
  <c r="P19" i="12"/>
  <c r="O19" i="37"/>
  <c r="M19" i="12"/>
  <c r="M19" i="20"/>
  <c r="AE23" i="3"/>
  <c r="AE19" i="2"/>
  <c r="AJ23" i="3"/>
  <c r="L29" i="37"/>
  <c r="P29" i="12"/>
  <c r="O29" i="37"/>
  <c r="M29" i="12"/>
  <c r="AE33" i="3"/>
  <c r="M29" i="20"/>
  <c r="AJ33" i="3"/>
  <c r="AE29" i="2"/>
  <c r="M23" i="37"/>
  <c r="N23" i="12"/>
  <c r="N23" i="20"/>
  <c r="AF23" i="2"/>
  <c r="AK27" i="3"/>
  <c r="Q3" i="16"/>
  <c r="AE2" i="15"/>
  <c r="Q113" i="16" s="1"/>
  <c r="AE115" i="15"/>
  <c r="M37" i="12"/>
  <c r="L37" i="37"/>
  <c r="P37" i="12"/>
  <c r="O37" i="37"/>
  <c r="AE41" i="3"/>
  <c r="AE37" i="2"/>
  <c r="M37" i="20"/>
  <c r="AJ41" i="3"/>
  <c r="W10" i="37"/>
  <c r="G13" i="3"/>
  <c r="X9" i="20"/>
  <c r="T10" i="12"/>
  <c r="BL59" i="3"/>
  <c r="AI59" i="3"/>
  <c r="P55" i="20"/>
  <c r="W18" i="37"/>
  <c r="G21" i="3"/>
  <c r="X17" i="20"/>
  <c r="T18" i="12"/>
  <c r="W11" i="37"/>
  <c r="G14" i="3"/>
  <c r="X10" i="20"/>
  <c r="T11" i="12"/>
  <c r="U48" i="37"/>
  <c r="F48" i="20"/>
  <c r="F48" i="12"/>
  <c r="AD30" i="2"/>
  <c r="N30" i="37"/>
  <c r="K30" i="37"/>
  <c r="L30" i="12"/>
  <c r="O30" i="12"/>
  <c r="L30" i="20"/>
  <c r="AK115" i="15"/>
  <c r="G1" i="15" s="1"/>
  <c r="G112" i="16" s="1"/>
  <c r="Z26" i="16"/>
  <c r="G30" i="15"/>
  <c r="BM30" i="15"/>
  <c r="E30" i="15" s="1"/>
  <c r="BG12" i="3"/>
  <c r="BG1" i="3" s="1"/>
  <c r="M7" i="20"/>
  <c r="O7" i="37"/>
  <c r="L7" i="37"/>
  <c r="M7" i="12"/>
  <c r="AE7" i="2"/>
  <c r="P7" i="12"/>
  <c r="AE11" i="3"/>
  <c r="AJ11" i="3"/>
  <c r="V50" i="37"/>
  <c r="G50" i="12"/>
  <c r="G50" i="20"/>
  <c r="M23" i="12"/>
  <c r="AE23" i="2"/>
  <c r="AE27" i="3"/>
  <c r="L23" i="37"/>
  <c r="M23" i="20"/>
  <c r="O23" i="37"/>
  <c r="P23" i="12"/>
  <c r="AJ27" i="3"/>
  <c r="L12" i="20"/>
  <c r="L12" i="12"/>
  <c r="N12" i="37"/>
  <c r="O12" i="12"/>
  <c r="K12" i="37"/>
  <c r="AD12" i="2"/>
  <c r="AI7" i="15"/>
  <c r="F7" i="15"/>
  <c r="T3" i="16"/>
  <c r="BM7" i="15"/>
  <c r="AJ115" i="15"/>
  <c r="F1" i="15" s="1"/>
  <c r="F112" i="16" s="1"/>
  <c r="J7" i="15"/>
  <c r="M45" i="37"/>
  <c r="AF45" i="2"/>
  <c r="N45" i="12"/>
  <c r="AK49" i="3"/>
  <c r="N45" i="20"/>
  <c r="AE22" i="3"/>
  <c r="M18" i="12"/>
  <c r="O18" i="37"/>
  <c r="M18" i="20"/>
  <c r="AE18" i="2"/>
  <c r="L18" i="37"/>
  <c r="P18" i="12"/>
  <c r="AJ22" i="3"/>
  <c r="M20" i="37"/>
  <c r="N20" i="12"/>
  <c r="N20" i="20"/>
  <c r="AF20" i="2"/>
  <c r="AK24" i="3"/>
  <c r="BL24" i="3" s="1"/>
  <c r="K43" i="37"/>
  <c r="N43" i="37"/>
  <c r="L43" i="12"/>
  <c r="O43" i="12"/>
  <c r="AD43" i="2"/>
  <c r="L43" i="20"/>
  <c r="Q27" i="16"/>
  <c r="M24" i="37"/>
  <c r="N24" i="12"/>
  <c r="AF24" i="2"/>
  <c r="N24" i="20"/>
  <c r="AK28" i="3"/>
  <c r="Q10" i="16"/>
  <c r="AI13" i="3"/>
  <c r="P9" i="20"/>
  <c r="F13" i="3"/>
  <c r="BL13" i="3"/>
  <c r="H13" i="3" s="1"/>
  <c r="I9" i="2" s="1"/>
  <c r="F15" i="3"/>
  <c r="P11" i="20"/>
  <c r="P3" i="20"/>
  <c r="F7" i="3"/>
  <c r="BL7" i="3"/>
  <c r="AI7" i="3"/>
  <c r="L6" i="12"/>
  <c r="L6" i="20"/>
  <c r="K6" i="37"/>
  <c r="N6" i="37"/>
  <c r="AD6" i="2"/>
  <c r="O6" i="12"/>
  <c r="K35" i="37"/>
  <c r="L35" i="20"/>
  <c r="N35" i="37"/>
  <c r="AD35" i="2"/>
  <c r="O35" i="12"/>
  <c r="L35" i="12"/>
  <c r="K53" i="37"/>
  <c r="AD53" i="2"/>
  <c r="L53" i="20"/>
  <c r="L53" i="12"/>
  <c r="O53" i="12"/>
  <c r="N53" i="37"/>
  <c r="P43" i="20"/>
  <c r="AI47" i="3"/>
  <c r="F47" i="3"/>
  <c r="BL47" i="3"/>
  <c r="H47" i="3" s="1"/>
  <c r="W53" i="37"/>
  <c r="G56" i="3"/>
  <c r="T53" i="12"/>
  <c r="X52" i="20"/>
  <c r="Z27" i="16"/>
  <c r="G31" i="15"/>
  <c r="BM31" i="15"/>
  <c r="E31" i="15" s="1"/>
  <c r="AI87" i="15"/>
  <c r="BM87" i="15"/>
  <c r="G87" i="15"/>
  <c r="Z84" i="16"/>
  <c r="BB18" i="3"/>
  <c r="AG14" i="2" s="1"/>
  <c r="J82" i="15"/>
  <c r="W26" i="37"/>
  <c r="X25" i="20"/>
  <c r="T26" i="12"/>
  <c r="G29" i="3"/>
  <c r="K9" i="37"/>
  <c r="O9" i="12"/>
  <c r="N9" i="37"/>
  <c r="AD9" i="2"/>
  <c r="L9" i="20"/>
  <c r="L9" i="12"/>
  <c r="F40" i="3"/>
  <c r="AI40" i="3"/>
  <c r="P36" i="20"/>
  <c r="BL40" i="3"/>
  <c r="N3" i="37"/>
  <c r="L3" i="20"/>
  <c r="O3" i="12"/>
  <c r="K3" i="37"/>
  <c r="L3" i="12"/>
  <c r="AD3" i="2"/>
  <c r="AI24" i="3"/>
  <c r="P20" i="20"/>
  <c r="F24" i="3"/>
  <c r="P8" i="20"/>
  <c r="F12" i="3"/>
  <c r="W4" i="37"/>
  <c r="G7" i="3"/>
  <c r="T4" i="12"/>
  <c r="X3" i="20"/>
  <c r="O25" i="12"/>
  <c r="K25" i="37"/>
  <c r="L25" i="20"/>
  <c r="N25" i="37"/>
  <c r="L25" i="12"/>
  <c r="AD25" i="2"/>
  <c r="AI14" i="15"/>
  <c r="BM14" i="15"/>
  <c r="F14" i="15"/>
  <c r="F2" i="15" s="1"/>
  <c r="F113" i="16" s="1"/>
  <c r="T10" i="16"/>
  <c r="Q4" i="16"/>
  <c r="U32" i="37"/>
  <c r="F32" i="12"/>
  <c r="F32" i="20"/>
  <c r="F25" i="3"/>
  <c r="P21" i="20"/>
  <c r="BL25" i="3"/>
  <c r="AI25" i="3"/>
  <c r="P16" i="12"/>
  <c r="M16" i="20"/>
  <c r="O16" i="37"/>
  <c r="AE16" i="2"/>
  <c r="M16" i="12"/>
  <c r="AE20" i="3"/>
  <c r="L16" i="37"/>
  <c r="AJ20" i="3"/>
  <c r="F14" i="3"/>
  <c r="BL14" i="3"/>
  <c r="P10" i="20"/>
  <c r="AI14" i="3"/>
  <c r="N17" i="37"/>
  <c r="O17" i="12"/>
  <c r="L17" i="20"/>
  <c r="L17" i="12"/>
  <c r="K17" i="37"/>
  <c r="AD17" i="2"/>
  <c r="G34" i="3"/>
  <c r="X30" i="20"/>
  <c r="T31" i="12"/>
  <c r="W31" i="37"/>
  <c r="AI34" i="3"/>
  <c r="BL34" i="3"/>
  <c r="P40" i="20"/>
  <c r="F44" i="3"/>
  <c r="AI44" i="3"/>
  <c r="BL44" i="3"/>
  <c r="BE1" i="3"/>
  <c r="BI12" i="3"/>
  <c r="BI1" i="3" s="1"/>
  <c r="BC17" i="3"/>
  <c r="AH13" i="2" s="1"/>
  <c r="V42" i="37"/>
  <c r="G42" i="20"/>
  <c r="G42" i="12"/>
  <c r="O32" i="12"/>
  <c r="L32" i="12"/>
  <c r="L32" i="20"/>
  <c r="N32" i="37"/>
  <c r="K32" i="37"/>
  <c r="AD32" i="2"/>
  <c r="BH1" i="3"/>
  <c r="O5" i="37"/>
  <c r="M5" i="12"/>
  <c r="AE5" i="2"/>
  <c r="L5" i="37"/>
  <c r="P5" i="12"/>
  <c r="AE9" i="3"/>
  <c r="M5" i="20"/>
  <c r="AJ9" i="3"/>
  <c r="W36" i="37"/>
  <c r="G39" i="3"/>
  <c r="X35" i="20"/>
  <c r="T36" i="12"/>
  <c r="P2" i="12"/>
  <c r="L2" i="37"/>
  <c r="M2" i="12"/>
  <c r="M2" i="20"/>
  <c r="AE6" i="3"/>
  <c r="O2" i="37"/>
  <c r="AE2" i="2"/>
  <c r="AJ6" i="3"/>
  <c r="F19" i="3"/>
  <c r="P15" i="20"/>
  <c r="BL19" i="3"/>
  <c r="W5" i="37"/>
  <c r="T5" i="12"/>
  <c r="G8" i="3"/>
  <c r="X4" i="20"/>
  <c r="AI26" i="3"/>
  <c r="BL26" i="3"/>
  <c r="F26" i="3"/>
  <c r="P22" i="20"/>
  <c r="N22" i="37"/>
  <c r="AD22" i="2"/>
  <c r="L22" i="20"/>
  <c r="K22" i="37"/>
  <c r="L22" i="12"/>
  <c r="O22" i="12"/>
  <c r="N48" i="37"/>
  <c r="K48" i="37"/>
  <c r="O48" i="12"/>
  <c r="L48" i="20"/>
  <c r="L48" i="12"/>
  <c r="AD48" i="2"/>
  <c r="L36" i="12"/>
  <c r="O36" i="12"/>
  <c r="L36" i="20"/>
  <c r="K36" i="37"/>
  <c r="N36" i="37"/>
  <c r="AD36" i="2"/>
  <c r="W14" i="37"/>
  <c r="X13" i="20"/>
  <c r="T14" i="12"/>
  <c r="G17" i="3"/>
  <c r="AE24" i="3"/>
  <c r="W20" i="37"/>
  <c r="X19" i="20"/>
  <c r="G23" i="3"/>
  <c r="T20" i="12"/>
  <c r="I44" i="2"/>
  <c r="P4" i="20"/>
  <c r="F8" i="3"/>
  <c r="AI8" i="3"/>
  <c r="BL8" i="3"/>
  <c r="H8" i="3" s="1"/>
  <c r="I4" i="2" s="1"/>
  <c r="K38" i="37"/>
  <c r="N38" i="37"/>
  <c r="L38" i="12"/>
  <c r="L38" i="20"/>
  <c r="O38" i="12"/>
  <c r="AD38" i="2"/>
  <c r="V47" i="37"/>
  <c r="G47" i="12"/>
  <c r="G47" i="20"/>
  <c r="W40" i="37"/>
  <c r="BL43" i="3"/>
  <c r="AI43" i="3"/>
  <c r="G43" i="3"/>
  <c r="T40" i="12"/>
  <c r="X39" i="20"/>
  <c r="W22" i="37"/>
  <c r="G25" i="3"/>
  <c r="T22" i="12"/>
  <c r="X21" i="20"/>
  <c r="P46" i="20"/>
  <c r="F50" i="3"/>
  <c r="BL50" i="3"/>
  <c r="AI50" i="3"/>
  <c r="N46" i="37"/>
  <c r="K46" i="37"/>
  <c r="L46" i="20"/>
  <c r="L46" i="12"/>
  <c r="O46" i="12"/>
  <c r="AD46" i="2"/>
  <c r="L34" i="20"/>
  <c r="O34" i="12"/>
  <c r="L34" i="12"/>
  <c r="K34" i="37"/>
  <c r="AD34" i="2"/>
  <c r="N34" i="37"/>
  <c r="W39" i="37"/>
  <c r="BL42" i="3"/>
  <c r="AI42" i="3"/>
  <c r="X38" i="20"/>
  <c r="G42" i="3"/>
  <c r="T39" i="12"/>
  <c r="H55" i="2"/>
  <c r="X55" i="20"/>
  <c r="F28" i="3"/>
  <c r="P24" i="20"/>
  <c r="BL28" i="3"/>
  <c r="AI28" i="3"/>
  <c r="W8" i="37"/>
  <c r="X7" i="20"/>
  <c r="T8" i="12"/>
  <c r="G11" i="3"/>
  <c r="O21" i="12"/>
  <c r="L21" i="20"/>
  <c r="K21" i="37"/>
  <c r="N21" i="37"/>
  <c r="AD21" i="2"/>
  <c r="L21" i="12"/>
  <c r="L55" i="20"/>
  <c r="AD55" i="2"/>
  <c r="V28" i="37"/>
  <c r="G28" i="12"/>
  <c r="G28" i="20"/>
  <c r="AI21" i="3"/>
  <c r="F21" i="3"/>
  <c r="P17" i="20"/>
  <c r="BL21" i="3"/>
  <c r="W35" i="37"/>
  <c r="AI38" i="3"/>
  <c r="G38" i="3"/>
  <c r="X34" i="20"/>
  <c r="BL38" i="3"/>
  <c r="T35" i="12"/>
  <c r="W50" i="37"/>
  <c r="G53" i="3"/>
  <c r="X49" i="20"/>
  <c r="T50" i="12"/>
  <c r="W54" i="37"/>
  <c r="T54" i="12"/>
  <c r="X53" i="20"/>
  <c r="G57" i="3"/>
  <c r="N40" i="37"/>
  <c r="O40" i="12"/>
  <c r="L40" i="12"/>
  <c r="K40" i="37"/>
  <c r="AD40" i="2"/>
  <c r="L40" i="20"/>
  <c r="N50" i="37"/>
  <c r="K50" i="37"/>
  <c r="AD50" i="2"/>
  <c r="L50" i="12"/>
  <c r="L50" i="20"/>
  <c r="O50" i="12"/>
  <c r="BD17" i="3"/>
  <c r="AI13" i="2" s="1"/>
  <c r="O26" i="37"/>
  <c r="M26" i="20"/>
  <c r="L26" i="37"/>
  <c r="M26" i="12"/>
  <c r="AE30" i="3"/>
  <c r="P26" i="12"/>
  <c r="AE26" i="2"/>
  <c r="AJ30" i="3"/>
  <c r="N11" i="12"/>
  <c r="M11" i="37"/>
  <c r="AF11" i="2"/>
  <c r="N11" i="20"/>
  <c r="AK15" i="3"/>
  <c r="F16" i="3"/>
  <c r="AI16" i="3"/>
  <c r="P12" i="20"/>
  <c r="BL16" i="3"/>
  <c r="M27" i="37"/>
  <c r="N27" i="12"/>
  <c r="N27" i="20"/>
  <c r="AF27" i="2"/>
  <c r="AK31" i="3"/>
  <c r="BL31" i="3" s="1"/>
  <c r="AI57" i="3"/>
  <c r="P53" i="20"/>
  <c r="F57" i="3"/>
  <c r="BL57" i="3"/>
  <c r="W33" i="37"/>
  <c r="G36" i="3"/>
  <c r="T33" i="12"/>
  <c r="X32" i="20"/>
  <c r="AI36" i="3"/>
  <c r="BL36" i="3"/>
  <c r="H36" i="3" s="1"/>
  <c r="I32" i="2" s="1"/>
  <c r="BD18" i="3"/>
  <c r="AI14" i="2" s="1"/>
  <c r="J14" i="15"/>
  <c r="W49" i="37"/>
  <c r="X48" i="20"/>
  <c r="G52" i="3"/>
  <c r="T49" i="12"/>
  <c r="AI52" i="3"/>
  <c r="BL52" i="3"/>
  <c r="P6" i="20"/>
  <c r="F10" i="3"/>
  <c r="BL10" i="3"/>
  <c r="AI10" i="3"/>
  <c r="J31" i="15"/>
  <c r="P27" i="16" s="1"/>
  <c r="P35" i="20"/>
  <c r="F39" i="3"/>
  <c r="AI39" i="3"/>
  <c r="BL39" i="3"/>
  <c r="BL29" i="3"/>
  <c r="H29" i="3" s="1"/>
  <c r="I25" i="2" s="1"/>
  <c r="P25" i="20"/>
  <c r="AI29" i="3"/>
  <c r="F29" i="3"/>
  <c r="U6" i="15"/>
  <c r="S6" i="15"/>
  <c r="BO2" i="7"/>
  <c r="BJ61" i="7"/>
  <c r="BJ38" i="7"/>
  <c r="BJ40" i="7"/>
  <c r="E55" i="2"/>
  <c r="V55" i="2"/>
  <c r="R55" i="2"/>
  <c r="U55" i="2"/>
  <c r="V17" i="15"/>
  <c r="R31" i="2"/>
  <c r="V31" i="2"/>
  <c r="F13" i="16"/>
  <c r="P20" i="4"/>
  <c r="F68" i="16"/>
  <c r="U31" i="2"/>
  <c r="E31" i="2"/>
  <c r="I41" i="2"/>
  <c r="I50" i="2"/>
  <c r="I33" i="2"/>
  <c r="I31" i="2"/>
  <c r="I47" i="2"/>
  <c r="F31" i="2"/>
  <c r="J43" i="16"/>
  <c r="K103" i="16"/>
  <c r="E7" i="16"/>
  <c r="I20" i="16"/>
  <c r="E96" i="16"/>
  <c r="I135" i="16"/>
  <c r="I30" i="16"/>
  <c r="H6" i="16"/>
  <c r="E14" i="16"/>
  <c r="H38" i="16"/>
  <c r="I46" i="16"/>
  <c r="I137" i="16"/>
  <c r="K132" i="16"/>
  <c r="K86" i="16"/>
  <c r="E86" i="16"/>
  <c r="E132" i="16"/>
  <c r="E142" i="16" s="1"/>
  <c r="I61" i="16"/>
  <c r="J61" i="16"/>
  <c r="K13" i="16"/>
  <c r="H47" i="16"/>
  <c r="I47" i="16"/>
  <c r="J62" i="16"/>
  <c r="J74" i="16"/>
  <c r="H37" i="16"/>
  <c r="I72" i="16"/>
  <c r="J72" i="16"/>
  <c r="H17" i="16"/>
  <c r="H60" i="16"/>
  <c r="K60" i="16"/>
  <c r="I45" i="16"/>
  <c r="J47" i="12"/>
  <c r="W51" i="3"/>
  <c r="J47" i="20"/>
  <c r="H23" i="16"/>
  <c r="I109" i="16"/>
  <c r="I49" i="16"/>
  <c r="E18" i="23" s="1"/>
  <c r="J89" i="16"/>
  <c r="K21" i="16"/>
  <c r="K75" i="16"/>
  <c r="H75" i="16"/>
  <c r="H88" i="16"/>
  <c r="K90" i="16"/>
  <c r="J25" i="16"/>
  <c r="V47" i="2"/>
  <c r="H19" i="16"/>
  <c r="J19" i="16"/>
  <c r="J31" i="12"/>
  <c r="W35" i="3"/>
  <c r="J31" i="20"/>
  <c r="K31" i="12"/>
  <c r="K31" i="20"/>
  <c r="E69" i="16"/>
  <c r="K69" i="16"/>
  <c r="J11" i="16"/>
  <c r="J67" i="16"/>
  <c r="J93" i="16"/>
  <c r="H108" i="16"/>
  <c r="E33" i="16"/>
  <c r="K58" i="16"/>
  <c r="J66" i="16"/>
  <c r="I37" i="16"/>
  <c r="I63" i="16"/>
  <c r="H63" i="16"/>
  <c r="U33" i="2"/>
  <c r="K53" i="16"/>
  <c r="E90" i="16"/>
  <c r="J50" i="16"/>
  <c r="E50" i="16"/>
  <c r="I33" i="12"/>
  <c r="I33" i="20"/>
  <c r="E76" i="16"/>
  <c r="I64" i="16"/>
  <c r="J65" i="16"/>
  <c r="J2" i="16"/>
  <c r="H90" i="16"/>
  <c r="H8" i="16"/>
  <c r="J8" i="16"/>
  <c r="F27" i="26" s="1"/>
  <c r="E133" i="16"/>
  <c r="E143" i="16" s="1"/>
  <c r="E101" i="16"/>
  <c r="K26" i="16"/>
  <c r="H26" i="16"/>
  <c r="J95" i="16"/>
  <c r="I87" i="16"/>
  <c r="J15" i="16"/>
  <c r="F32" i="26" s="1"/>
  <c r="H55" i="20"/>
  <c r="K55" i="20"/>
  <c r="E39" i="16"/>
  <c r="I107" i="16"/>
  <c r="H107" i="16"/>
  <c r="E28" i="16"/>
  <c r="H97" i="16"/>
  <c r="E5" i="16"/>
  <c r="H92" i="16"/>
  <c r="K42" i="16"/>
  <c r="J131" i="16"/>
  <c r="J85" i="16"/>
  <c r="I131" i="16"/>
  <c r="I85" i="16"/>
  <c r="K100" i="16"/>
  <c r="J32" i="16"/>
  <c r="H32" i="16"/>
  <c r="E34" i="16"/>
  <c r="I54" i="16"/>
  <c r="H35" i="16"/>
  <c r="E36" i="16"/>
  <c r="E43" i="16"/>
  <c r="E52" i="16"/>
  <c r="K82" i="16"/>
  <c r="J82" i="16"/>
  <c r="K24" i="16"/>
  <c r="J24" i="16"/>
  <c r="F26" i="26" s="1"/>
  <c r="H104" i="16"/>
  <c r="K87" i="16"/>
  <c r="J76" i="16"/>
  <c r="E15" i="16"/>
  <c r="H15" i="16"/>
  <c r="K44" i="16"/>
  <c r="H39" i="16"/>
  <c r="E70" i="16"/>
  <c r="H12" i="16"/>
  <c r="H103" i="16"/>
  <c r="I71" i="16"/>
  <c r="H16" i="16"/>
  <c r="J31" i="16"/>
  <c r="J136" i="16"/>
  <c r="E136" i="16"/>
  <c r="E148" i="16" s="1"/>
  <c r="E31" i="16"/>
  <c r="J107" i="16"/>
  <c r="K28" i="16"/>
  <c r="H28" i="16"/>
  <c r="I7" i="16"/>
  <c r="H25" i="16"/>
  <c r="K20" i="16"/>
  <c r="H20" i="16"/>
  <c r="H96" i="16"/>
  <c r="I59" i="16"/>
  <c r="E51" i="16"/>
  <c r="K41" i="16"/>
  <c r="J57" i="16"/>
  <c r="K57" i="16"/>
  <c r="K30" i="16"/>
  <c r="K135" i="16"/>
  <c r="E97" i="16"/>
  <c r="H22" i="16"/>
  <c r="K22" i="16"/>
  <c r="J5" i="16"/>
  <c r="K5" i="16"/>
  <c r="H134" i="16"/>
  <c r="H29" i="16"/>
  <c r="J6" i="16"/>
  <c r="H76" i="16"/>
  <c r="E81" i="16"/>
  <c r="I73" i="16"/>
  <c r="J48" i="16"/>
  <c r="E48" i="16"/>
  <c r="K38" i="16"/>
  <c r="J38" i="16"/>
  <c r="F24" i="26" s="1"/>
  <c r="K137" i="16"/>
  <c r="K46" i="16"/>
  <c r="J91" i="16"/>
  <c r="J132" i="16"/>
  <c r="J86" i="16"/>
  <c r="I83" i="16"/>
  <c r="J47" i="16"/>
  <c r="J80" i="16"/>
  <c r="I80" i="16"/>
  <c r="J92" i="16"/>
  <c r="K92" i="16"/>
  <c r="I42" i="16"/>
  <c r="H42" i="16"/>
  <c r="J100" i="16"/>
  <c r="E100" i="16"/>
  <c r="E32" i="16"/>
  <c r="H98" i="16"/>
  <c r="H34" i="16"/>
  <c r="H54" i="16"/>
  <c r="E78" i="16"/>
  <c r="I62" i="16"/>
  <c r="E74" i="16"/>
  <c r="I104" i="16"/>
  <c r="K72" i="16"/>
  <c r="I17" i="16"/>
  <c r="E17" i="16"/>
  <c r="K40" i="16"/>
  <c r="H40" i="16"/>
  <c r="H45" i="16"/>
  <c r="H47" i="12"/>
  <c r="H47" i="20"/>
  <c r="E47" i="12"/>
  <c r="E47" i="20"/>
  <c r="T47" i="20" s="1"/>
  <c r="J51" i="3"/>
  <c r="I23" i="16"/>
  <c r="K23" i="16"/>
  <c r="E109" i="16"/>
  <c r="E49" i="16"/>
  <c r="H89" i="16"/>
  <c r="H21" i="16"/>
  <c r="J21" i="16"/>
  <c r="E75" i="16"/>
  <c r="K88" i="16"/>
  <c r="H102" i="16"/>
  <c r="J102" i="16"/>
  <c r="E9" i="16"/>
  <c r="H9" i="16"/>
  <c r="E47" i="2"/>
  <c r="K19" i="16"/>
  <c r="H31" i="12"/>
  <c r="H31" i="20"/>
  <c r="I69" i="16"/>
  <c r="H69" i="16"/>
  <c r="H11" i="16"/>
  <c r="E67" i="16"/>
  <c r="K67" i="16"/>
  <c r="E37" i="16"/>
  <c r="E93" i="16"/>
  <c r="H27" i="16"/>
  <c r="I27" i="16"/>
  <c r="J108" i="16"/>
  <c r="I108" i="16"/>
  <c r="J106" i="16"/>
  <c r="J33" i="16"/>
  <c r="H33" i="16"/>
  <c r="H58" i="16"/>
  <c r="E58" i="16"/>
  <c r="E66" i="16"/>
  <c r="K104" i="16"/>
  <c r="J63" i="16"/>
  <c r="R33" i="2"/>
  <c r="J53" i="16"/>
  <c r="I53" i="16"/>
  <c r="H33" i="12"/>
  <c r="H33" i="20"/>
  <c r="J33" i="12"/>
  <c r="J33" i="20"/>
  <c r="W37" i="3"/>
  <c r="E64" i="16"/>
  <c r="K65" i="16"/>
  <c r="E65" i="16"/>
  <c r="E2" i="16"/>
  <c r="I25" i="16"/>
  <c r="K8" i="16"/>
  <c r="H18" i="16"/>
  <c r="J101" i="16"/>
  <c r="J133" i="16"/>
  <c r="I26" i="16"/>
  <c r="H95" i="16"/>
  <c r="E105" i="16"/>
  <c r="J36" i="16"/>
  <c r="K52" i="16"/>
  <c r="I24" i="16"/>
  <c r="H44" i="16"/>
  <c r="J44" i="16"/>
  <c r="K39" i="16"/>
  <c r="K70" i="16"/>
  <c r="E16" i="16"/>
  <c r="H136" i="16"/>
  <c r="H31" i="16"/>
  <c r="H7" i="16"/>
  <c r="K59" i="16"/>
  <c r="E57" i="16"/>
  <c r="I5" i="16"/>
  <c r="K29" i="16"/>
  <c r="K134" i="16"/>
  <c r="I6" i="16"/>
  <c r="H81" i="16"/>
  <c r="J73" i="16"/>
  <c r="K73" i="16"/>
  <c r="H48" i="16"/>
  <c r="K80" i="16"/>
  <c r="K25" i="16"/>
  <c r="J35" i="16"/>
  <c r="H52" i="16"/>
  <c r="I82" i="16"/>
  <c r="H82" i="16"/>
  <c r="E24" i="16"/>
  <c r="E25" i="16"/>
  <c r="E44" i="16"/>
  <c r="I44" i="16"/>
  <c r="E55" i="20"/>
  <c r="T55" i="20" s="1"/>
  <c r="J59" i="3"/>
  <c r="J39" i="16"/>
  <c r="I70" i="16"/>
  <c r="I12" i="16"/>
  <c r="I103" i="16"/>
  <c r="J103" i="16"/>
  <c r="E71" i="16"/>
  <c r="K71" i="16"/>
  <c r="I16" i="16"/>
  <c r="E21" i="23" s="1"/>
  <c r="J16" i="16"/>
  <c r="F21" i="23" s="1"/>
  <c r="I31" i="16"/>
  <c r="I136" i="16"/>
  <c r="E107" i="16"/>
  <c r="J90" i="16"/>
  <c r="K7" i="16"/>
  <c r="E20" i="16"/>
  <c r="I96" i="16"/>
  <c r="J59" i="16"/>
  <c r="I51" i="16"/>
  <c r="K51" i="16"/>
  <c r="E41" i="16"/>
  <c r="H41" i="16"/>
  <c r="I57" i="16"/>
  <c r="H135" i="16"/>
  <c r="H30" i="16"/>
  <c r="J97" i="16"/>
  <c r="I97" i="16"/>
  <c r="J37" i="16"/>
  <c r="I22" i="16"/>
  <c r="E22" i="16"/>
  <c r="I29" i="16"/>
  <c r="I134" i="16"/>
  <c r="E6" i="16"/>
  <c r="J14" i="16"/>
  <c r="K81" i="16"/>
  <c r="E73" i="16"/>
  <c r="E38" i="16"/>
  <c r="I38" i="16"/>
  <c r="E137" i="16"/>
  <c r="E149" i="16" s="1"/>
  <c r="E46" i="16"/>
  <c r="E91" i="16"/>
  <c r="H91" i="16"/>
  <c r="I86" i="16"/>
  <c r="I132" i="16"/>
  <c r="K61" i="16"/>
  <c r="E61" i="16"/>
  <c r="J83" i="16"/>
  <c r="E83" i="16"/>
  <c r="H13" i="16"/>
  <c r="E47" i="16"/>
  <c r="E80" i="16"/>
  <c r="H105" i="16"/>
  <c r="I92" i="16"/>
  <c r="E42" i="16"/>
  <c r="K131" i="16"/>
  <c r="K85" i="16"/>
  <c r="E131" i="16"/>
  <c r="E141" i="16" s="1"/>
  <c r="E85" i="16"/>
  <c r="I100" i="16"/>
  <c r="K32" i="16"/>
  <c r="E98" i="16"/>
  <c r="I34" i="16"/>
  <c r="J54" i="16"/>
  <c r="K62" i="16"/>
  <c r="K74" i="16"/>
  <c r="H74" i="16"/>
  <c r="H72" i="16"/>
  <c r="K17" i="16"/>
  <c r="K76" i="16"/>
  <c r="E60" i="16"/>
  <c r="J60" i="16"/>
  <c r="E40" i="16"/>
  <c r="E45" i="16"/>
  <c r="K45" i="16"/>
  <c r="K47" i="12"/>
  <c r="K47" i="20"/>
  <c r="I47" i="12"/>
  <c r="I47" i="20"/>
  <c r="E23" i="16"/>
  <c r="H109" i="16"/>
  <c r="K109" i="16"/>
  <c r="H49" i="16"/>
  <c r="J49" i="16"/>
  <c r="K89" i="16"/>
  <c r="I21" i="16"/>
  <c r="E17" i="23" s="1"/>
  <c r="J75" i="16"/>
  <c r="J88" i="16"/>
  <c r="E102" i="16"/>
  <c r="E8" i="23"/>
  <c r="F8" i="26"/>
  <c r="K9" i="16"/>
  <c r="I9" i="16"/>
  <c r="U47" i="2"/>
  <c r="I19" i="16"/>
  <c r="E19" i="23" s="1"/>
  <c r="J105" i="16"/>
  <c r="I31" i="12"/>
  <c r="I31" i="20"/>
  <c r="J69" i="16"/>
  <c r="I11" i="16"/>
  <c r="E11" i="16"/>
  <c r="H93" i="16"/>
  <c r="K108" i="16"/>
  <c r="E106" i="16"/>
  <c r="K106" i="16"/>
  <c r="E94" i="16"/>
  <c r="I33" i="16"/>
  <c r="I58" i="16"/>
  <c r="K66" i="16"/>
  <c r="H66" i="16"/>
  <c r="K63" i="16"/>
  <c r="E63" i="16"/>
  <c r="F33" i="2"/>
  <c r="E53" i="16"/>
  <c r="H50" i="16"/>
  <c r="K33" i="12"/>
  <c r="K33" i="20"/>
  <c r="K64" i="16"/>
  <c r="H64" i="16"/>
  <c r="I65" i="16"/>
  <c r="H2" i="16"/>
  <c r="I8" i="16"/>
  <c r="E18" i="16"/>
  <c r="J18" i="16"/>
  <c r="K133" i="16"/>
  <c r="K101" i="16"/>
  <c r="H133" i="16"/>
  <c r="H101" i="16"/>
  <c r="I95" i="16"/>
  <c r="E95" i="16"/>
  <c r="E35" i="16"/>
  <c r="I36" i="16"/>
  <c r="J52" i="16"/>
  <c r="E82" i="16"/>
  <c r="K37" i="16"/>
  <c r="E87" i="16"/>
  <c r="J70" i="16"/>
  <c r="J12" i="16"/>
  <c r="H71" i="16"/>
  <c r="H59" i="16"/>
  <c r="J51" i="16"/>
  <c r="I41" i="16"/>
  <c r="H36" i="16"/>
  <c r="I43" i="16"/>
  <c r="K35" i="16"/>
  <c r="I35" i="16"/>
  <c r="K36" i="16"/>
  <c r="K43" i="16"/>
  <c r="H43" i="16"/>
  <c r="I52" i="16"/>
  <c r="H24" i="16"/>
  <c r="H87" i="16"/>
  <c r="J87" i="16"/>
  <c r="I15" i="16"/>
  <c r="K15" i="16"/>
  <c r="J55" i="20"/>
  <c r="W59" i="3"/>
  <c r="I55" i="20"/>
  <c r="I39" i="16"/>
  <c r="H70" i="16"/>
  <c r="K12" i="16"/>
  <c r="E12" i="16"/>
  <c r="E103" i="16"/>
  <c r="J71" i="16"/>
  <c r="K16" i="16"/>
  <c r="K136" i="16"/>
  <c r="K31" i="16"/>
  <c r="K107" i="16"/>
  <c r="I28" i="16"/>
  <c r="J28" i="16"/>
  <c r="J7" i="16"/>
  <c r="J20" i="16"/>
  <c r="J96" i="16"/>
  <c r="K96" i="16"/>
  <c r="E59" i="16"/>
  <c r="H51" i="16"/>
  <c r="J41" i="16"/>
  <c r="H57" i="16"/>
  <c r="E135" i="16"/>
  <c r="E147" i="16" s="1"/>
  <c r="E30" i="16"/>
  <c r="J135" i="16"/>
  <c r="J30" i="16"/>
  <c r="K97" i="16"/>
  <c r="J104" i="16"/>
  <c r="J22" i="16"/>
  <c r="H5" i="16"/>
  <c r="J29" i="16"/>
  <c r="J134" i="16"/>
  <c r="E29" i="16"/>
  <c r="E134" i="16"/>
  <c r="E146" i="16" s="1"/>
  <c r="K98" i="16"/>
  <c r="K6" i="16"/>
  <c r="J81" i="16"/>
  <c r="I81" i="16"/>
  <c r="H73" i="16"/>
  <c r="I48" i="16"/>
  <c r="K48" i="16"/>
  <c r="J46" i="16"/>
  <c r="J137" i="16"/>
  <c r="H46" i="16"/>
  <c r="H137" i="16"/>
  <c r="I91" i="16"/>
  <c r="K91" i="16"/>
  <c r="H132" i="16"/>
  <c r="H86" i="16"/>
  <c r="H61" i="16"/>
  <c r="H83" i="16"/>
  <c r="K83" i="16"/>
  <c r="I13" i="16"/>
  <c r="K47" i="16"/>
  <c r="H80" i="16"/>
  <c r="I90" i="16"/>
  <c r="E92" i="16"/>
  <c r="J42" i="16"/>
  <c r="H131" i="16"/>
  <c r="H85" i="16"/>
  <c r="H100" i="16"/>
  <c r="I32" i="16"/>
  <c r="J34" i="16"/>
  <c r="K34" i="16"/>
  <c r="K54" i="16"/>
  <c r="E54" i="16"/>
  <c r="E62" i="16"/>
  <c r="H62" i="16"/>
  <c r="I74" i="16"/>
  <c r="E72" i="16"/>
  <c r="J17" i="16"/>
  <c r="I98" i="16"/>
  <c r="I60" i="16"/>
  <c r="I40" i="16"/>
  <c r="J40" i="16"/>
  <c r="J45" i="16"/>
  <c r="J23" i="16"/>
  <c r="J109" i="16"/>
  <c r="K49" i="16"/>
  <c r="E89" i="16"/>
  <c r="I89" i="16"/>
  <c r="E21" i="16"/>
  <c r="I75" i="16"/>
  <c r="E88" i="16"/>
  <c r="I88" i="16"/>
  <c r="K102" i="16"/>
  <c r="I102" i="16"/>
  <c r="J9" i="16"/>
  <c r="R47" i="2"/>
  <c r="F47" i="2"/>
  <c r="E19" i="16"/>
  <c r="J35" i="3"/>
  <c r="E31" i="20"/>
  <c r="T31" i="20" s="1"/>
  <c r="E31" i="12"/>
  <c r="W60" i="3"/>
  <c r="K11" i="16"/>
  <c r="H67" i="16"/>
  <c r="I67" i="16"/>
  <c r="I93" i="16"/>
  <c r="K93" i="16"/>
  <c r="E104" i="16"/>
  <c r="J27" i="16"/>
  <c r="K27" i="16"/>
  <c r="E108" i="16"/>
  <c r="I106" i="16"/>
  <c r="H106" i="16"/>
  <c r="K33" i="16"/>
  <c r="J58" i="16"/>
  <c r="I66" i="16"/>
  <c r="J98" i="16"/>
  <c r="I76" i="16"/>
  <c r="E33" i="2"/>
  <c r="V33" i="2"/>
  <c r="H53" i="16"/>
  <c r="K50" i="16"/>
  <c r="I50" i="16"/>
  <c r="E33" i="12"/>
  <c r="J37" i="3"/>
  <c r="E33" i="20"/>
  <c r="T33" i="20" s="1"/>
  <c r="J64" i="16"/>
  <c r="H65" i="16"/>
  <c r="E8" i="16"/>
  <c r="K105" i="16"/>
  <c r="K18" i="16"/>
  <c r="I18" i="16"/>
  <c r="I133" i="16"/>
  <c r="I101" i="16"/>
  <c r="J26" i="16"/>
  <c r="K95" i="16"/>
  <c r="I105" i="16"/>
  <c r="H32" i="3" l="1"/>
  <c r="I28" i="2" s="1"/>
  <c r="AE3" i="15"/>
  <c r="Q114" i="16" s="1"/>
  <c r="E17" i="15"/>
  <c r="H80" i="15"/>
  <c r="G77" i="16" s="1"/>
  <c r="BN71" i="15"/>
  <c r="E71" i="15" s="1"/>
  <c r="E68" i="16" s="1"/>
  <c r="Y68" i="16"/>
  <c r="U71" i="15"/>
  <c r="I68" i="16" s="1"/>
  <c r="H82" i="15"/>
  <c r="Y99" i="16"/>
  <c r="V102" i="15"/>
  <c r="J99" i="16" s="1"/>
  <c r="S102" i="15"/>
  <c r="K99" i="16" s="1"/>
  <c r="BN102" i="15"/>
  <c r="E102" i="15" s="1"/>
  <c r="E99" i="16" s="1"/>
  <c r="U102" i="15"/>
  <c r="I99" i="16" s="1"/>
  <c r="T102" i="15"/>
  <c r="H99" i="16" s="1"/>
  <c r="T71" i="15"/>
  <c r="H68" i="16" s="1"/>
  <c r="V71" i="15"/>
  <c r="J68" i="16" s="1"/>
  <c r="S71" i="15"/>
  <c r="K68" i="16" s="1"/>
  <c r="T82" i="15"/>
  <c r="H79" i="16" s="1"/>
  <c r="U82" i="15"/>
  <c r="I79" i="16" s="1"/>
  <c r="Y79" i="16"/>
  <c r="V82" i="15"/>
  <c r="J79" i="16" s="1"/>
  <c r="S82" i="15"/>
  <c r="K79" i="16" s="1"/>
  <c r="BN82" i="15"/>
  <c r="E82" i="15" s="1"/>
  <c r="E79" i="16" s="1"/>
  <c r="BN80" i="15"/>
  <c r="E80" i="15" s="1"/>
  <c r="E77" i="16" s="1"/>
  <c r="V80" i="15"/>
  <c r="J77" i="16" s="1"/>
  <c r="T80" i="15"/>
  <c r="H77" i="16" s="1"/>
  <c r="U80" i="15"/>
  <c r="I77" i="16" s="1"/>
  <c r="Y77" i="16"/>
  <c r="S80" i="15"/>
  <c r="K77" i="16" s="1"/>
  <c r="F3" i="15"/>
  <c r="F114" i="16" s="1"/>
  <c r="V22" i="37"/>
  <c r="G22" i="12"/>
  <c r="H22" i="2"/>
  <c r="G22" i="20"/>
  <c r="H43" i="3"/>
  <c r="I39" i="2" s="1"/>
  <c r="H50" i="3"/>
  <c r="I46" i="2" s="1"/>
  <c r="AF1" i="3"/>
  <c r="H14" i="15"/>
  <c r="AI12" i="3"/>
  <c r="L14" i="37"/>
  <c r="H10" i="3"/>
  <c r="I6" i="2" s="1"/>
  <c r="AF63" i="3"/>
  <c r="U32" i="3"/>
  <c r="V32" i="3"/>
  <c r="T32" i="3"/>
  <c r="S32" i="3"/>
  <c r="BM32" i="3"/>
  <c r="E32" i="3" s="1"/>
  <c r="O28" i="20"/>
  <c r="U28" i="37"/>
  <c r="G28" i="2"/>
  <c r="F28" i="12"/>
  <c r="F28" i="20"/>
  <c r="AE14" i="2"/>
  <c r="H21" i="3"/>
  <c r="I17" i="2" s="1"/>
  <c r="H26" i="3"/>
  <c r="I22" i="2" s="1"/>
  <c r="O14" i="37"/>
  <c r="M14" i="20"/>
  <c r="AI1" i="15"/>
  <c r="Y112" i="16" s="1"/>
  <c r="V29" i="37"/>
  <c r="G29" i="20"/>
  <c r="H29" i="2"/>
  <c r="G29" i="12"/>
  <c r="AJ18" i="3"/>
  <c r="M14" i="12"/>
  <c r="Y4" i="16"/>
  <c r="V8" i="15"/>
  <c r="U8" i="15"/>
  <c r="T8" i="15"/>
  <c r="S8" i="15"/>
  <c r="BN8" i="15"/>
  <c r="E8" i="15" s="1"/>
  <c r="H57" i="3"/>
  <c r="I53" i="2" s="1"/>
  <c r="AE18" i="3"/>
  <c r="AE63" i="3" s="1"/>
  <c r="G4" i="16"/>
  <c r="BO33" i="7"/>
  <c r="E27" i="16"/>
  <c r="BO32" i="7"/>
  <c r="E26" i="16"/>
  <c r="BM29" i="3"/>
  <c r="E29" i="3" s="1"/>
  <c r="T29" i="3"/>
  <c r="U29" i="3"/>
  <c r="V29" i="3"/>
  <c r="S29" i="3"/>
  <c r="O25" i="20"/>
  <c r="S39" i="3"/>
  <c r="O35" i="20"/>
  <c r="V39" i="3"/>
  <c r="BM39" i="3"/>
  <c r="E39" i="3" s="1"/>
  <c r="T39" i="3"/>
  <c r="U39" i="3"/>
  <c r="O6" i="20"/>
  <c r="S10" i="3"/>
  <c r="BM10" i="3"/>
  <c r="E10" i="3" s="1"/>
  <c r="U10" i="3"/>
  <c r="V10" i="3"/>
  <c r="T10" i="3"/>
  <c r="H52" i="3"/>
  <c r="I48" i="2" s="1"/>
  <c r="BD1" i="3"/>
  <c r="F53" i="20"/>
  <c r="G53" i="2"/>
  <c r="F53" i="12"/>
  <c r="U53" i="37"/>
  <c r="H16" i="3"/>
  <c r="I12" i="2" s="1"/>
  <c r="W12" i="37"/>
  <c r="G15" i="3"/>
  <c r="X11" i="20"/>
  <c r="T12" i="12"/>
  <c r="N26" i="37"/>
  <c r="O26" i="12"/>
  <c r="K26" i="37"/>
  <c r="L26" i="12"/>
  <c r="L26" i="20"/>
  <c r="AD26" i="2"/>
  <c r="V49" i="37"/>
  <c r="G49" i="12"/>
  <c r="G49" i="20"/>
  <c r="H49" i="2"/>
  <c r="BM28" i="3"/>
  <c r="E28" i="3" s="1"/>
  <c r="T28" i="3"/>
  <c r="U28" i="3"/>
  <c r="S28" i="3"/>
  <c r="V28" i="3"/>
  <c r="O24" i="20"/>
  <c r="T50" i="3"/>
  <c r="V50" i="3"/>
  <c r="S50" i="3"/>
  <c r="U50" i="3"/>
  <c r="O46" i="20"/>
  <c r="BM50" i="3"/>
  <c r="E50" i="3" s="1"/>
  <c r="BM8" i="3"/>
  <c r="E8" i="3" s="1"/>
  <c r="O4" i="20"/>
  <c r="U8" i="3"/>
  <c r="T8" i="3"/>
  <c r="S8" i="3"/>
  <c r="V8" i="3"/>
  <c r="N20" i="37"/>
  <c r="L20" i="20"/>
  <c r="K20" i="37"/>
  <c r="L20" i="12"/>
  <c r="AD20" i="2"/>
  <c r="O20" i="12"/>
  <c r="U22" i="37"/>
  <c r="G22" i="2"/>
  <c r="F22" i="12"/>
  <c r="F22" i="20"/>
  <c r="V4" i="37"/>
  <c r="G4" i="20"/>
  <c r="H4" i="2"/>
  <c r="G4" i="12"/>
  <c r="L57" i="37"/>
  <c r="M57" i="20"/>
  <c r="M57" i="12"/>
  <c r="O2" i="12"/>
  <c r="L2" i="12"/>
  <c r="K2" i="37"/>
  <c r="N2" i="37"/>
  <c r="L2" i="20"/>
  <c r="AD2" i="2"/>
  <c r="AE1" i="3"/>
  <c r="U40" i="37"/>
  <c r="F40" i="12"/>
  <c r="F40" i="20"/>
  <c r="G40" i="2"/>
  <c r="H14" i="3"/>
  <c r="I10" i="2" s="1"/>
  <c r="N16" i="37"/>
  <c r="K16" i="37"/>
  <c r="L16" i="20"/>
  <c r="O16" i="12"/>
  <c r="AD16" i="2"/>
  <c r="L16" i="12"/>
  <c r="T40" i="3"/>
  <c r="O36" i="20"/>
  <c r="V40" i="3"/>
  <c r="U40" i="3"/>
  <c r="BM40" i="3"/>
  <c r="E40" i="3" s="1"/>
  <c r="S40" i="3"/>
  <c r="V25" i="37"/>
  <c r="G25" i="20"/>
  <c r="G25" i="12"/>
  <c r="H25" i="2"/>
  <c r="H87" i="15"/>
  <c r="U43" i="37"/>
  <c r="F43" i="12"/>
  <c r="F43" i="20"/>
  <c r="G43" i="2"/>
  <c r="U11" i="37"/>
  <c r="F11" i="12"/>
  <c r="G11" i="2"/>
  <c r="F11" i="20"/>
  <c r="T13" i="3"/>
  <c r="S13" i="3"/>
  <c r="U13" i="3"/>
  <c r="BM13" i="3"/>
  <c r="E13" i="3" s="1"/>
  <c r="V13" i="3"/>
  <c r="O9" i="20"/>
  <c r="P14" i="20"/>
  <c r="BL18" i="3"/>
  <c r="F18" i="3"/>
  <c r="AI18" i="3"/>
  <c r="W25" i="37"/>
  <c r="X24" i="20"/>
  <c r="G28" i="3"/>
  <c r="T25" i="12"/>
  <c r="W46" i="37"/>
  <c r="G49" i="3"/>
  <c r="T46" i="12"/>
  <c r="X45" i="20"/>
  <c r="AF4" i="15"/>
  <c r="F4" i="15" s="1"/>
  <c r="H7" i="15"/>
  <c r="AG4" i="15"/>
  <c r="G4" i="15" s="1"/>
  <c r="G3" i="15"/>
  <c r="G114" i="16" s="1"/>
  <c r="G26" i="16"/>
  <c r="G2" i="15"/>
  <c r="G113" i="16" s="1"/>
  <c r="G115" i="15"/>
  <c r="K37" i="37"/>
  <c r="N37" i="37"/>
  <c r="L37" i="20"/>
  <c r="O37" i="12"/>
  <c r="L37" i="12"/>
  <c r="AD37" i="2"/>
  <c r="F33" i="3"/>
  <c r="BL33" i="3"/>
  <c r="P29" i="20"/>
  <c r="AI33" i="3"/>
  <c r="W3" i="37"/>
  <c r="X2" i="20"/>
  <c r="AK1" i="3"/>
  <c r="T3" i="12"/>
  <c r="AK63" i="3"/>
  <c r="G6" i="3"/>
  <c r="W19" i="37"/>
  <c r="X18" i="20"/>
  <c r="G22" i="3"/>
  <c r="T19" i="12"/>
  <c r="V54" i="37"/>
  <c r="H54" i="2"/>
  <c r="G54" i="12"/>
  <c r="G54" i="20"/>
  <c r="H58" i="3"/>
  <c r="I54" i="2" s="1"/>
  <c r="H53" i="3"/>
  <c r="V5" i="37"/>
  <c r="G5" i="20"/>
  <c r="G5" i="12"/>
  <c r="H5" i="2"/>
  <c r="AI31" i="3"/>
  <c r="BL49" i="3"/>
  <c r="H49" i="3" s="1"/>
  <c r="U52" i="37"/>
  <c r="F52" i="20"/>
  <c r="G52" i="2"/>
  <c r="F52" i="12"/>
  <c r="I2" i="16"/>
  <c r="E15" i="23" s="1"/>
  <c r="U35" i="37"/>
  <c r="G35" i="2"/>
  <c r="F35" i="20"/>
  <c r="F35" i="12"/>
  <c r="V52" i="3"/>
  <c r="O48" i="20"/>
  <c r="BM52" i="3"/>
  <c r="E52" i="3" s="1"/>
  <c r="U52" i="3"/>
  <c r="T52" i="3"/>
  <c r="S52" i="3"/>
  <c r="V32" i="37"/>
  <c r="G32" i="20"/>
  <c r="G32" i="12"/>
  <c r="H32" i="2"/>
  <c r="BL30" i="3"/>
  <c r="P26" i="20"/>
  <c r="F30" i="3"/>
  <c r="AI30" i="3"/>
  <c r="V34" i="37"/>
  <c r="G34" i="20"/>
  <c r="G34" i="12"/>
  <c r="H34" i="2"/>
  <c r="H28" i="3"/>
  <c r="I24" i="2" s="1"/>
  <c r="T42" i="3"/>
  <c r="S42" i="3"/>
  <c r="BM42" i="3"/>
  <c r="E42" i="3" s="1"/>
  <c r="O38" i="20"/>
  <c r="V42" i="3"/>
  <c r="U42" i="3"/>
  <c r="U4" i="37"/>
  <c r="F4" i="20"/>
  <c r="F4" i="12"/>
  <c r="G4" i="2"/>
  <c r="V19" i="37"/>
  <c r="H19" i="2"/>
  <c r="G19" i="12"/>
  <c r="G19" i="20"/>
  <c r="V13" i="37"/>
  <c r="G13" i="20"/>
  <c r="G13" i="12"/>
  <c r="H13" i="2"/>
  <c r="BM19" i="3"/>
  <c r="E19" i="3" s="1"/>
  <c r="S19" i="3"/>
  <c r="V19" i="3"/>
  <c r="O15" i="20"/>
  <c r="U19" i="3"/>
  <c r="T19" i="3"/>
  <c r="BL6" i="3"/>
  <c r="P2" i="20"/>
  <c r="F6" i="3"/>
  <c r="AJ63" i="3"/>
  <c r="AJ1" i="3"/>
  <c r="AI6" i="3"/>
  <c r="F9" i="3"/>
  <c r="AI9" i="3"/>
  <c r="BL9" i="3"/>
  <c r="P5" i="20"/>
  <c r="U10" i="37"/>
  <c r="F10" i="20"/>
  <c r="F10" i="12"/>
  <c r="G10" i="2"/>
  <c r="U21" i="37"/>
  <c r="F21" i="12"/>
  <c r="F21" i="20"/>
  <c r="G21" i="2"/>
  <c r="Y10" i="16"/>
  <c r="BN14" i="15"/>
  <c r="E14" i="15" s="1"/>
  <c r="V14" i="15"/>
  <c r="T14" i="15"/>
  <c r="S14" i="15"/>
  <c r="U14" i="15"/>
  <c r="S12" i="3"/>
  <c r="O8" i="20"/>
  <c r="T12" i="3"/>
  <c r="V12" i="3"/>
  <c r="U12" i="3"/>
  <c r="BM12" i="3"/>
  <c r="E12" i="3" s="1"/>
  <c r="U20" i="37"/>
  <c r="F20" i="20"/>
  <c r="F20" i="12"/>
  <c r="G20" i="2"/>
  <c r="U36" i="37"/>
  <c r="F36" i="12"/>
  <c r="G36" i="2"/>
  <c r="F36" i="20"/>
  <c r="BN87" i="15"/>
  <c r="E87" i="15" s="1"/>
  <c r="Y84" i="16"/>
  <c r="V87" i="15"/>
  <c r="U87" i="15"/>
  <c r="S87" i="15"/>
  <c r="T87" i="15"/>
  <c r="G27" i="16"/>
  <c r="V52" i="37"/>
  <c r="G52" i="20"/>
  <c r="H52" i="2"/>
  <c r="G52" i="12"/>
  <c r="S47" i="3"/>
  <c r="T47" i="3"/>
  <c r="V47" i="3"/>
  <c r="BM47" i="3"/>
  <c r="E47" i="3" s="1"/>
  <c r="O43" i="20"/>
  <c r="U47" i="3"/>
  <c r="T7" i="3"/>
  <c r="S7" i="3"/>
  <c r="U7" i="3"/>
  <c r="V7" i="3"/>
  <c r="O3" i="20"/>
  <c r="BM7" i="3"/>
  <c r="E7" i="3" s="1"/>
  <c r="AI15" i="3"/>
  <c r="F11" i="3"/>
  <c r="P7" i="20"/>
  <c r="AI11" i="3"/>
  <c r="BL11" i="3"/>
  <c r="P37" i="20"/>
  <c r="BL41" i="3"/>
  <c r="H41" i="3" s="1"/>
  <c r="I37" i="2" s="1"/>
  <c r="F41" i="3"/>
  <c r="AI41" i="3"/>
  <c r="K19" i="37"/>
  <c r="L19" i="20"/>
  <c r="N19" i="37"/>
  <c r="O19" i="12"/>
  <c r="AD19" i="2"/>
  <c r="L19" i="12"/>
  <c r="AI17" i="3"/>
  <c r="BL17" i="3"/>
  <c r="H17" i="3" s="1"/>
  <c r="I13" i="2" s="1"/>
  <c r="P13" i="20"/>
  <c r="F17" i="3"/>
  <c r="L8" i="20"/>
  <c r="AD8" i="2"/>
  <c r="L8" i="12"/>
  <c r="K8" i="37"/>
  <c r="N8" i="37"/>
  <c r="O8" i="12"/>
  <c r="N51" i="37"/>
  <c r="K51" i="37"/>
  <c r="AD51" i="2"/>
  <c r="L51" i="12"/>
  <c r="O51" i="12"/>
  <c r="L51" i="20"/>
  <c r="U54" i="3"/>
  <c r="O50" i="20"/>
  <c r="BM54" i="3"/>
  <c r="E54" i="3" s="1"/>
  <c r="S54" i="3"/>
  <c r="T54" i="3"/>
  <c r="V54" i="3"/>
  <c r="V46" i="37"/>
  <c r="G46" i="20"/>
  <c r="G46" i="12"/>
  <c r="H46" i="2"/>
  <c r="S46" i="3"/>
  <c r="U46" i="3"/>
  <c r="O42" i="20"/>
  <c r="BM46" i="3"/>
  <c r="E46" i="3" s="1"/>
  <c r="T46" i="3"/>
  <c r="V46" i="3"/>
  <c r="V26" i="37"/>
  <c r="G26" i="12"/>
  <c r="H26" i="2"/>
  <c r="G26" i="20"/>
  <c r="AI49" i="3"/>
  <c r="S56" i="3"/>
  <c r="V56" i="3"/>
  <c r="BM56" i="3"/>
  <c r="E56" i="3" s="1"/>
  <c r="U56" i="3"/>
  <c r="T56" i="3"/>
  <c r="O52" i="20"/>
  <c r="U6" i="37"/>
  <c r="G6" i="2"/>
  <c r="F6" i="20"/>
  <c r="F6" i="12"/>
  <c r="S36" i="3"/>
  <c r="V36" i="3"/>
  <c r="U36" i="3"/>
  <c r="O32" i="20"/>
  <c r="T36" i="3"/>
  <c r="BM36" i="3"/>
  <c r="E36" i="3" s="1"/>
  <c r="S57" i="3"/>
  <c r="BM57" i="3"/>
  <c r="E57" i="3" s="1"/>
  <c r="V57" i="3"/>
  <c r="U57" i="3"/>
  <c r="O53" i="20"/>
  <c r="T57" i="3"/>
  <c r="S16" i="3"/>
  <c r="O12" i="20"/>
  <c r="T16" i="3"/>
  <c r="U16" i="3"/>
  <c r="V16" i="3"/>
  <c r="BM16" i="3"/>
  <c r="E16" i="3" s="1"/>
  <c r="G53" i="12"/>
  <c r="H53" i="2"/>
  <c r="G53" i="20"/>
  <c r="V53" i="37"/>
  <c r="U38" i="3"/>
  <c r="V38" i="3"/>
  <c r="S38" i="3"/>
  <c r="T38" i="3"/>
  <c r="O34" i="20"/>
  <c r="BM38" i="3"/>
  <c r="E38" i="3" s="1"/>
  <c r="U17" i="37"/>
  <c r="F17" i="20"/>
  <c r="F17" i="12"/>
  <c r="G17" i="2"/>
  <c r="H42" i="3"/>
  <c r="I38" i="2" s="1"/>
  <c r="U46" i="37"/>
  <c r="F46" i="12"/>
  <c r="F46" i="20"/>
  <c r="G46" i="2"/>
  <c r="V21" i="37"/>
  <c r="H21" i="2"/>
  <c r="G21" i="12"/>
  <c r="G21" i="20"/>
  <c r="G39" i="20"/>
  <c r="H39" i="2"/>
  <c r="V39" i="37"/>
  <c r="G39" i="12"/>
  <c r="U26" i="3"/>
  <c r="BM26" i="3"/>
  <c r="E26" i="3" s="1"/>
  <c r="O22" i="20"/>
  <c r="T26" i="3"/>
  <c r="V26" i="3"/>
  <c r="S26" i="3"/>
  <c r="U15" i="37"/>
  <c r="G15" i="2"/>
  <c r="F15" i="20"/>
  <c r="F15" i="12"/>
  <c r="H44" i="3"/>
  <c r="I40" i="2" s="1"/>
  <c r="H34" i="3"/>
  <c r="I30" i="2" s="1"/>
  <c r="O10" i="20"/>
  <c r="S14" i="3"/>
  <c r="V14" i="3"/>
  <c r="BM14" i="3"/>
  <c r="E14" i="3" s="1"/>
  <c r="T14" i="3"/>
  <c r="U14" i="3"/>
  <c r="P16" i="20"/>
  <c r="F20" i="3"/>
  <c r="BL20" i="3"/>
  <c r="AI20" i="3"/>
  <c r="S25" i="3"/>
  <c r="V25" i="3"/>
  <c r="T25" i="3"/>
  <c r="O21" i="20"/>
  <c r="BM25" i="3"/>
  <c r="E25" i="3" s="1"/>
  <c r="U25" i="3"/>
  <c r="F10" i="16"/>
  <c r="V3" i="37"/>
  <c r="H3" i="2"/>
  <c r="G3" i="20"/>
  <c r="G3" i="12"/>
  <c r="U8" i="37"/>
  <c r="F8" i="20"/>
  <c r="F8" i="12"/>
  <c r="G8" i="2"/>
  <c r="H40" i="3"/>
  <c r="I36" i="2" s="1"/>
  <c r="H7" i="3"/>
  <c r="I3" i="2" s="1"/>
  <c r="U9" i="37"/>
  <c r="F9" i="20"/>
  <c r="G9" i="2"/>
  <c r="F9" i="12"/>
  <c r="L14" i="12"/>
  <c r="L14" i="20"/>
  <c r="O14" i="12"/>
  <c r="N14" i="37"/>
  <c r="K14" i="37"/>
  <c r="AD14" i="2"/>
  <c r="W21" i="37"/>
  <c r="T21" i="12"/>
  <c r="G24" i="3"/>
  <c r="X20" i="20"/>
  <c r="O18" i="12"/>
  <c r="N18" i="37"/>
  <c r="K18" i="37"/>
  <c r="AD18" i="2"/>
  <c r="L18" i="12"/>
  <c r="L18" i="20"/>
  <c r="F3" i="16"/>
  <c r="F115" i="15"/>
  <c r="BL27" i="3"/>
  <c r="P23" i="20"/>
  <c r="F27" i="3"/>
  <c r="AI27" i="3"/>
  <c r="L7" i="12"/>
  <c r="L7" i="20"/>
  <c r="K7" i="37"/>
  <c r="AD7" i="2"/>
  <c r="N7" i="37"/>
  <c r="O7" i="12"/>
  <c r="H30" i="15"/>
  <c r="BM59" i="3"/>
  <c r="F55" i="2" s="1"/>
  <c r="O55" i="20"/>
  <c r="W24" i="37"/>
  <c r="X23" i="20"/>
  <c r="T24" i="12"/>
  <c r="G27" i="3"/>
  <c r="K29" i="37"/>
  <c r="N29" i="37"/>
  <c r="L29" i="12"/>
  <c r="O29" i="12"/>
  <c r="L29" i="20"/>
  <c r="AD29" i="2"/>
  <c r="K15" i="37"/>
  <c r="O15" i="12"/>
  <c r="N15" i="37"/>
  <c r="L15" i="12"/>
  <c r="AD15" i="2"/>
  <c r="L15" i="20"/>
  <c r="AD13" i="2"/>
  <c r="L13" i="20"/>
  <c r="O13" i="12"/>
  <c r="K13" i="37"/>
  <c r="L13" i="12"/>
  <c r="N13" i="37"/>
  <c r="W9" i="37"/>
  <c r="G12" i="3"/>
  <c r="T9" i="12"/>
  <c r="X8" i="20"/>
  <c r="W52" i="37"/>
  <c r="T52" i="12"/>
  <c r="X51" i="20"/>
  <c r="AI55" i="3"/>
  <c r="G55" i="3"/>
  <c r="BL55" i="3"/>
  <c r="U50" i="37"/>
  <c r="F50" i="12"/>
  <c r="G50" i="2"/>
  <c r="F50" i="20"/>
  <c r="V16" i="37"/>
  <c r="G16" i="20"/>
  <c r="H16" i="2"/>
  <c r="G16" i="12"/>
  <c r="S45" i="3"/>
  <c r="V45" i="3"/>
  <c r="U45" i="3"/>
  <c r="BM45" i="3"/>
  <c r="E45" i="3" s="1"/>
  <c r="O41" i="20"/>
  <c r="T45" i="3"/>
  <c r="U54" i="37"/>
  <c r="F54" i="12"/>
  <c r="G54" i="2"/>
  <c r="F54" i="20"/>
  <c r="H46" i="3"/>
  <c r="U49" i="37"/>
  <c r="G49" i="2"/>
  <c r="F49" i="12"/>
  <c r="F49" i="20"/>
  <c r="V48" i="3"/>
  <c r="O44" i="20"/>
  <c r="T48" i="3"/>
  <c r="BM48" i="3"/>
  <c r="E48" i="3" s="1"/>
  <c r="S48" i="3"/>
  <c r="U48" i="3"/>
  <c r="U27" i="37"/>
  <c r="G27" i="2"/>
  <c r="F27" i="12"/>
  <c r="F27" i="20"/>
  <c r="V40" i="37"/>
  <c r="H40" i="2"/>
  <c r="G40" i="20"/>
  <c r="G40" i="12"/>
  <c r="V6" i="37"/>
  <c r="G6" i="12"/>
  <c r="H6" i="2"/>
  <c r="G6" i="20"/>
  <c r="U25" i="37"/>
  <c r="F25" i="12"/>
  <c r="F25" i="20"/>
  <c r="G25" i="2"/>
  <c r="H39" i="3"/>
  <c r="I35" i="2" s="1"/>
  <c r="V48" i="37"/>
  <c r="G48" i="12"/>
  <c r="H48" i="2"/>
  <c r="G48" i="20"/>
  <c r="W28" i="37"/>
  <c r="G31" i="3"/>
  <c r="X27" i="20"/>
  <c r="T28" i="12"/>
  <c r="U12" i="37"/>
  <c r="F12" i="20"/>
  <c r="F12" i="12"/>
  <c r="G12" i="2"/>
  <c r="H38" i="3"/>
  <c r="I34" i="2" s="1"/>
  <c r="V21" i="3"/>
  <c r="S21" i="3"/>
  <c r="O17" i="20"/>
  <c r="T21" i="3"/>
  <c r="U21" i="3"/>
  <c r="BM21" i="3"/>
  <c r="E21" i="3" s="1"/>
  <c r="V7" i="37"/>
  <c r="G7" i="20"/>
  <c r="H7" i="2"/>
  <c r="G7" i="12"/>
  <c r="BB1" i="3"/>
  <c r="U24" i="37"/>
  <c r="F24" i="12"/>
  <c r="F24" i="20"/>
  <c r="G24" i="2"/>
  <c r="V38" i="37"/>
  <c r="G38" i="20"/>
  <c r="G38" i="12"/>
  <c r="H38" i="2"/>
  <c r="S43" i="3"/>
  <c r="T43" i="3"/>
  <c r="BM43" i="3"/>
  <c r="E43" i="3" s="1"/>
  <c r="V43" i="3"/>
  <c r="U43" i="3"/>
  <c r="O39" i="20"/>
  <c r="V35" i="37"/>
  <c r="G35" i="12"/>
  <c r="H35" i="2"/>
  <c r="G35" i="20"/>
  <c r="L5" i="20"/>
  <c r="K5" i="37"/>
  <c r="L5" i="12"/>
  <c r="AD5" i="2"/>
  <c r="N5" i="37"/>
  <c r="O5" i="12"/>
  <c r="U44" i="3"/>
  <c r="O40" i="20"/>
  <c r="T44" i="3"/>
  <c r="BM44" i="3"/>
  <c r="E44" i="3" s="1"/>
  <c r="V44" i="3"/>
  <c r="S44" i="3"/>
  <c r="S34" i="3"/>
  <c r="BM34" i="3"/>
  <c r="E34" i="3" s="1"/>
  <c r="V34" i="3"/>
  <c r="T34" i="3"/>
  <c r="O30" i="20"/>
  <c r="U34" i="3"/>
  <c r="V30" i="37"/>
  <c r="H30" i="2"/>
  <c r="G30" i="20"/>
  <c r="G30" i="12"/>
  <c r="H25" i="3"/>
  <c r="I21" i="2" s="1"/>
  <c r="S24" i="3"/>
  <c r="T24" i="3"/>
  <c r="U24" i="3"/>
  <c r="V24" i="3"/>
  <c r="O20" i="20"/>
  <c r="BM24" i="3"/>
  <c r="E24" i="3" s="1"/>
  <c r="G84" i="16"/>
  <c r="G130" i="16"/>
  <c r="H31" i="15"/>
  <c r="U3" i="37"/>
  <c r="F3" i="12"/>
  <c r="G3" i="2"/>
  <c r="F3" i="20"/>
  <c r="BL15" i="3"/>
  <c r="H15" i="3" s="1"/>
  <c r="I11" i="2" s="1"/>
  <c r="AI22" i="3"/>
  <c r="P18" i="20"/>
  <c r="F22" i="3"/>
  <c r="BL22" i="3"/>
  <c r="BN7" i="15"/>
  <c r="E7" i="15" s="1"/>
  <c r="T7" i="15"/>
  <c r="U7" i="15"/>
  <c r="AI115" i="15"/>
  <c r="V7" i="15"/>
  <c r="V3" i="15" s="1"/>
  <c r="J114" i="16" s="1"/>
  <c r="S7" i="15"/>
  <c r="Y3" i="16"/>
  <c r="L23" i="20"/>
  <c r="O23" i="12"/>
  <c r="K23" i="37"/>
  <c r="L23" i="12"/>
  <c r="N23" i="37"/>
  <c r="AD23" i="2"/>
  <c r="V10" i="37"/>
  <c r="G10" i="20"/>
  <c r="H10" i="2"/>
  <c r="G10" i="12"/>
  <c r="V17" i="37"/>
  <c r="H17" i="2"/>
  <c r="G17" i="12"/>
  <c r="G17" i="20"/>
  <c r="V9" i="37"/>
  <c r="H9" i="2"/>
  <c r="G9" i="12"/>
  <c r="G9" i="20"/>
  <c r="F23" i="3"/>
  <c r="P19" i="20"/>
  <c r="BL23" i="3"/>
  <c r="AI23" i="3"/>
  <c r="M57" i="37"/>
  <c r="N57" i="12"/>
  <c r="N57" i="20"/>
  <c r="W16" i="37"/>
  <c r="T16" i="12"/>
  <c r="G19" i="3"/>
  <c r="H19" i="3" s="1"/>
  <c r="I15" i="2" s="1"/>
  <c r="X15" i="20"/>
  <c r="V14" i="37"/>
  <c r="H14" i="2"/>
  <c r="G14" i="12"/>
  <c r="G14" i="20"/>
  <c r="V12" i="37"/>
  <c r="H12" i="2"/>
  <c r="G12" i="12"/>
  <c r="G12" i="20"/>
  <c r="BC1" i="3"/>
  <c r="G41" i="2"/>
  <c r="F41" i="12"/>
  <c r="U41" i="37"/>
  <c r="F41" i="20"/>
  <c r="V58" i="3"/>
  <c r="T58" i="3"/>
  <c r="BM58" i="3"/>
  <c r="E58" i="3" s="1"/>
  <c r="O54" i="20"/>
  <c r="U58" i="3"/>
  <c r="S58" i="3"/>
  <c r="G42" i="2"/>
  <c r="F42" i="12"/>
  <c r="U42" i="37"/>
  <c r="F42" i="20"/>
  <c r="U53" i="3"/>
  <c r="O49" i="20"/>
  <c r="V53" i="3"/>
  <c r="T53" i="3"/>
  <c r="S53" i="3"/>
  <c r="BM53" i="3"/>
  <c r="E53" i="3" s="1"/>
  <c r="V44" i="37"/>
  <c r="G44" i="12"/>
  <c r="G44" i="20"/>
  <c r="H44" i="2"/>
  <c r="U45" i="37"/>
  <c r="F45" i="20"/>
  <c r="F45" i="12"/>
  <c r="G45" i="2"/>
  <c r="H56" i="3"/>
  <c r="I52" i="2" s="1"/>
  <c r="K2" i="16"/>
  <c r="F15" i="23"/>
  <c r="J13" i="16"/>
  <c r="P21" i="4"/>
  <c r="E2" i="23"/>
  <c r="F2" i="26"/>
  <c r="F35" i="26"/>
  <c r="F20" i="23"/>
  <c r="F46" i="23"/>
  <c r="F23" i="23"/>
  <c r="E7" i="23"/>
  <c r="F7" i="26"/>
  <c r="E37" i="23"/>
  <c r="E47" i="23"/>
  <c r="E28" i="23"/>
  <c r="E5" i="23"/>
  <c r="F5" i="26"/>
  <c r="E42" i="23"/>
  <c r="E155" i="16"/>
  <c r="F18" i="23"/>
  <c r="F31" i="26"/>
  <c r="F28" i="26"/>
  <c r="F8" i="23"/>
  <c r="E9" i="23"/>
  <c r="F9" i="26"/>
  <c r="F19" i="23"/>
  <c r="F34" i="26"/>
  <c r="F22" i="26"/>
  <c r="F44" i="23"/>
  <c r="F32" i="23"/>
  <c r="F10" i="23"/>
  <c r="F33" i="26"/>
  <c r="F9" i="23"/>
  <c r="E25" i="23"/>
  <c r="E39" i="23"/>
  <c r="E14" i="23"/>
  <c r="E35" i="23"/>
  <c r="E29" i="23"/>
  <c r="F3" i="26"/>
  <c r="E3" i="23"/>
  <c r="F2" i="23"/>
  <c r="F30" i="26"/>
  <c r="E43" i="23"/>
  <c r="E30" i="23"/>
  <c r="E12" i="23"/>
  <c r="E153" i="16"/>
  <c r="F29" i="23"/>
  <c r="F35" i="23"/>
  <c r="F3" i="23"/>
  <c r="F19" i="26"/>
  <c r="F11" i="26"/>
  <c r="E11" i="23"/>
  <c r="E32" i="23"/>
  <c r="E44" i="23"/>
  <c r="E10" i="23"/>
  <c r="F10" i="26"/>
  <c r="F43" i="23"/>
  <c r="F12" i="23"/>
  <c r="F20" i="26"/>
  <c r="F30" i="23"/>
  <c r="F15" i="26"/>
  <c r="F39" i="23"/>
  <c r="F14" i="23"/>
  <c r="F25" i="23"/>
  <c r="E20" i="23"/>
  <c r="E46" i="23"/>
  <c r="E23" i="23"/>
  <c r="E16" i="23"/>
  <c r="E41" i="23"/>
  <c r="E24" i="23"/>
  <c r="F27" i="23"/>
  <c r="F6" i="23"/>
  <c r="F17" i="26"/>
  <c r="F36" i="23"/>
  <c r="F7" i="23"/>
  <c r="F28" i="23"/>
  <c r="F18" i="26"/>
  <c r="F37" i="23"/>
  <c r="F47" i="23"/>
  <c r="F21" i="26"/>
  <c r="F4" i="23"/>
  <c r="F31" i="23"/>
  <c r="F38" i="23"/>
  <c r="F42" i="23"/>
  <c r="F5" i="23"/>
  <c r="F25" i="26"/>
  <c r="F41" i="23"/>
  <c r="F14" i="26"/>
  <c r="F16" i="23"/>
  <c r="F24" i="23"/>
  <c r="E6" i="23"/>
  <c r="E36" i="23"/>
  <c r="F6" i="26"/>
  <c r="E27" i="23"/>
  <c r="E4" i="23"/>
  <c r="F4" i="26"/>
  <c r="E38" i="23"/>
  <c r="E31" i="23"/>
  <c r="F17" i="23"/>
  <c r="F29" i="26"/>
  <c r="F11" i="23"/>
  <c r="F23" i="26"/>
  <c r="E154" i="16"/>
  <c r="H33" i="3" l="1"/>
  <c r="I29" i="2" s="1"/>
  <c r="BO16" i="7"/>
  <c r="E13" i="16"/>
  <c r="H55" i="3"/>
  <c r="I51" i="2" s="1"/>
  <c r="S2" i="15"/>
  <c r="K113" i="16" s="1"/>
  <c r="H12" i="24" s="1"/>
  <c r="U1" i="15"/>
  <c r="I112" i="16" s="1"/>
  <c r="E2" i="24" s="1"/>
  <c r="S1" i="15"/>
  <c r="K112" i="16" s="1"/>
  <c r="H2" i="24" s="1"/>
  <c r="V2" i="15"/>
  <c r="E1" i="15"/>
  <c r="E112" i="16" s="1"/>
  <c r="V1" i="15"/>
  <c r="J112" i="16" s="1"/>
  <c r="F2" i="24" s="1"/>
  <c r="T1" i="15"/>
  <c r="H112" i="16" s="1"/>
  <c r="G2" i="24" s="1"/>
  <c r="G28" i="37"/>
  <c r="E28" i="2"/>
  <c r="K28" i="20"/>
  <c r="K28" i="12"/>
  <c r="H22" i="3"/>
  <c r="I18" i="2" s="1"/>
  <c r="C28" i="37"/>
  <c r="E28" i="20"/>
  <c r="T28" i="20" s="1"/>
  <c r="BJ34" i="7"/>
  <c r="E28" i="12"/>
  <c r="F28" i="2"/>
  <c r="J32" i="3"/>
  <c r="F28" i="37"/>
  <c r="W32" i="3"/>
  <c r="J28" i="12"/>
  <c r="V28" i="2"/>
  <c r="J28" i="20"/>
  <c r="D28" i="37"/>
  <c r="H28" i="20"/>
  <c r="R28" i="2"/>
  <c r="H28" i="12"/>
  <c r="E28" i="37"/>
  <c r="I28" i="20"/>
  <c r="U28" i="2"/>
  <c r="I28" i="12"/>
  <c r="H30" i="3"/>
  <c r="I26" i="2" s="1"/>
  <c r="K4" i="16"/>
  <c r="J4" i="16"/>
  <c r="H4" i="16"/>
  <c r="BO4" i="7"/>
  <c r="E4" i="16"/>
  <c r="I4" i="16"/>
  <c r="G49" i="37"/>
  <c r="E49" i="2"/>
  <c r="K49" i="12"/>
  <c r="K49" i="20"/>
  <c r="F54" i="37"/>
  <c r="W58" i="3"/>
  <c r="J54" i="20"/>
  <c r="V54" i="2"/>
  <c r="J54" i="12"/>
  <c r="G54" i="37"/>
  <c r="E54" i="2"/>
  <c r="K54" i="12"/>
  <c r="K54" i="20"/>
  <c r="U19" i="37"/>
  <c r="F19" i="20"/>
  <c r="F19" i="12"/>
  <c r="G19" i="2"/>
  <c r="I3" i="16"/>
  <c r="C20" i="37"/>
  <c r="J24" i="3"/>
  <c r="F20" i="2"/>
  <c r="BJ23" i="7"/>
  <c r="E20" i="20"/>
  <c r="T20" i="20" s="1"/>
  <c r="E20" i="12"/>
  <c r="E20" i="37"/>
  <c r="I20" i="12"/>
  <c r="I20" i="20"/>
  <c r="U20" i="2"/>
  <c r="D30" i="37"/>
  <c r="H30" i="20"/>
  <c r="R30" i="2"/>
  <c r="H30" i="12"/>
  <c r="E40" i="37"/>
  <c r="I40" i="12"/>
  <c r="I40" i="20"/>
  <c r="U40" i="2"/>
  <c r="G39" i="37"/>
  <c r="K39" i="12"/>
  <c r="E39" i="2"/>
  <c r="K39" i="20"/>
  <c r="C44" i="37"/>
  <c r="BJ58" i="7"/>
  <c r="F44" i="2"/>
  <c r="E44" i="12"/>
  <c r="J48" i="3"/>
  <c r="E44" i="20"/>
  <c r="T44" i="20" s="1"/>
  <c r="C41" i="37"/>
  <c r="E41" i="12"/>
  <c r="F41" i="2"/>
  <c r="BJ53" i="7"/>
  <c r="E41" i="20"/>
  <c r="T41" i="20" s="1"/>
  <c r="J45" i="3"/>
  <c r="V8" i="37"/>
  <c r="H8" i="2"/>
  <c r="G8" i="20"/>
  <c r="G8" i="12"/>
  <c r="V23" i="37"/>
  <c r="G23" i="20"/>
  <c r="H23" i="2"/>
  <c r="G23" i="12"/>
  <c r="H27" i="3"/>
  <c r="I23" i="2" s="1"/>
  <c r="V20" i="37"/>
  <c r="H20" i="2"/>
  <c r="G20" i="20"/>
  <c r="G20" i="12"/>
  <c r="S20" i="3"/>
  <c r="U20" i="3"/>
  <c r="T20" i="3"/>
  <c r="O16" i="20"/>
  <c r="BM20" i="3"/>
  <c r="E20" i="3" s="1"/>
  <c r="V20" i="3"/>
  <c r="F10" i="37"/>
  <c r="V10" i="2"/>
  <c r="J10" i="20"/>
  <c r="W14" i="3"/>
  <c r="J10" i="12"/>
  <c r="D10" i="37"/>
  <c r="H10" i="12"/>
  <c r="H10" i="20"/>
  <c r="R10" i="2"/>
  <c r="D22" i="37"/>
  <c r="H22" i="20"/>
  <c r="H22" i="12"/>
  <c r="R22" i="2"/>
  <c r="C22" i="37"/>
  <c r="BJ25" i="7"/>
  <c r="E22" i="20"/>
  <c r="T22" i="20" s="1"/>
  <c r="J26" i="3"/>
  <c r="E22" i="12"/>
  <c r="F22" i="2"/>
  <c r="F34" i="37"/>
  <c r="J34" i="12"/>
  <c r="J34" i="20"/>
  <c r="W38" i="3"/>
  <c r="V34" i="2"/>
  <c r="E12" i="37"/>
  <c r="I12" i="20"/>
  <c r="U12" i="2"/>
  <c r="I12" i="12"/>
  <c r="D53" i="37"/>
  <c r="R53" i="2"/>
  <c r="H53" i="12"/>
  <c r="H53" i="20"/>
  <c r="F32" i="37"/>
  <c r="V32" i="2"/>
  <c r="J32" i="12"/>
  <c r="W36" i="3"/>
  <c r="J32" i="20"/>
  <c r="F52" i="37"/>
  <c r="J52" i="12"/>
  <c r="W56" i="3"/>
  <c r="J52" i="20"/>
  <c r="V52" i="2"/>
  <c r="BM49" i="3"/>
  <c r="E49" i="3" s="1"/>
  <c r="O45" i="20"/>
  <c r="U49" i="3"/>
  <c r="T49" i="3"/>
  <c r="S49" i="3"/>
  <c r="V49" i="3"/>
  <c r="G50" i="37"/>
  <c r="K50" i="12"/>
  <c r="K50" i="20"/>
  <c r="E50" i="2"/>
  <c r="U7" i="37"/>
  <c r="F7" i="12"/>
  <c r="F7" i="20"/>
  <c r="G7" i="2"/>
  <c r="G3" i="37"/>
  <c r="E3" i="2"/>
  <c r="K3" i="20"/>
  <c r="K3" i="12"/>
  <c r="F43" i="37"/>
  <c r="J43" i="12"/>
  <c r="J43" i="20"/>
  <c r="W47" i="3"/>
  <c r="V43" i="2"/>
  <c r="E43" i="37"/>
  <c r="I43" i="20"/>
  <c r="I43" i="12"/>
  <c r="U43" i="2"/>
  <c r="J84" i="16"/>
  <c r="J130" i="16"/>
  <c r="F8" i="37"/>
  <c r="V8" i="2"/>
  <c r="J8" i="20"/>
  <c r="J8" i="12"/>
  <c r="W12" i="3"/>
  <c r="D8" i="37"/>
  <c r="H8" i="12"/>
  <c r="H8" i="20"/>
  <c r="R8" i="2"/>
  <c r="U5" i="37"/>
  <c r="G5" i="2"/>
  <c r="F5" i="12"/>
  <c r="F5" i="20"/>
  <c r="U2" i="37"/>
  <c r="F2" i="3"/>
  <c r="F2" i="12"/>
  <c r="G2" i="2"/>
  <c r="F63" i="3"/>
  <c r="F2" i="20"/>
  <c r="F3" i="3"/>
  <c r="F15" i="37"/>
  <c r="J15" i="12"/>
  <c r="W19" i="3"/>
  <c r="J15" i="20"/>
  <c r="V15" i="2"/>
  <c r="C15" i="37"/>
  <c r="E15" i="12"/>
  <c r="BJ18" i="7"/>
  <c r="F15" i="2"/>
  <c r="E15" i="20"/>
  <c r="T15" i="20" s="1"/>
  <c r="J19" i="3"/>
  <c r="C38" i="37"/>
  <c r="J42" i="3"/>
  <c r="E38" i="12"/>
  <c r="E38" i="20"/>
  <c r="T38" i="20" s="1"/>
  <c r="BJ46" i="7"/>
  <c r="F38" i="2"/>
  <c r="O26" i="20"/>
  <c r="T30" i="3"/>
  <c r="S30" i="3"/>
  <c r="U30" i="3"/>
  <c r="BM30" i="3"/>
  <c r="E30" i="3" s="1"/>
  <c r="V30" i="3"/>
  <c r="D48" i="37"/>
  <c r="H48" i="20"/>
  <c r="R48" i="2"/>
  <c r="H48" i="12"/>
  <c r="I42" i="2"/>
  <c r="I45" i="2"/>
  <c r="W57" i="37"/>
  <c r="X57" i="20"/>
  <c r="G1" i="3"/>
  <c r="T57" i="12"/>
  <c r="V45" i="37"/>
  <c r="H45" i="2"/>
  <c r="G45" i="20"/>
  <c r="G45" i="12"/>
  <c r="H18" i="3"/>
  <c r="I14" i="2" s="1"/>
  <c r="C9" i="37"/>
  <c r="BJ12" i="7"/>
  <c r="E9" i="20"/>
  <c r="T9" i="20" s="1"/>
  <c r="F9" i="2"/>
  <c r="J13" i="3"/>
  <c r="E9" i="12"/>
  <c r="G36" i="37"/>
  <c r="E36" i="2"/>
  <c r="K36" i="20"/>
  <c r="K36" i="12"/>
  <c r="K57" i="37"/>
  <c r="L57" i="20"/>
  <c r="L57" i="12"/>
  <c r="G4" i="37"/>
  <c r="E4" i="2"/>
  <c r="K4" i="20"/>
  <c r="K4" i="12"/>
  <c r="F46" i="37"/>
  <c r="J46" i="20"/>
  <c r="W50" i="3"/>
  <c r="J46" i="12"/>
  <c r="V46" i="2"/>
  <c r="E24" i="37"/>
  <c r="I24" i="20"/>
  <c r="U24" i="2"/>
  <c r="I24" i="12"/>
  <c r="G6" i="37"/>
  <c r="K6" i="12"/>
  <c r="E6" i="2"/>
  <c r="K6" i="20"/>
  <c r="G35" i="37"/>
  <c r="K35" i="12"/>
  <c r="E35" i="2"/>
  <c r="K35" i="20"/>
  <c r="D25" i="37"/>
  <c r="R25" i="2"/>
  <c r="H25" i="20"/>
  <c r="H25" i="12"/>
  <c r="C25" i="37"/>
  <c r="J29" i="3"/>
  <c r="E25" i="12"/>
  <c r="E25" i="20"/>
  <c r="T25" i="20" s="1"/>
  <c r="BJ30" i="7"/>
  <c r="F25" i="2"/>
  <c r="C49" i="37"/>
  <c r="E49" i="12"/>
  <c r="F49" i="2"/>
  <c r="J53" i="3"/>
  <c r="BJ63" i="7"/>
  <c r="E49" i="20"/>
  <c r="T49" i="20" s="1"/>
  <c r="BM23" i="3"/>
  <c r="E23" i="3" s="1"/>
  <c r="S23" i="3"/>
  <c r="T23" i="3"/>
  <c r="U23" i="3"/>
  <c r="O19" i="20"/>
  <c r="V23" i="3"/>
  <c r="K3" i="16"/>
  <c r="H3" i="16"/>
  <c r="T3" i="15"/>
  <c r="H114" i="16" s="1"/>
  <c r="T2" i="15"/>
  <c r="H113" i="16" s="1"/>
  <c r="G12" i="24" s="1"/>
  <c r="U18" i="37"/>
  <c r="G18" i="2"/>
  <c r="F18" i="12"/>
  <c r="F18" i="20"/>
  <c r="D20" i="37"/>
  <c r="H20" i="20"/>
  <c r="H20" i="12"/>
  <c r="R20" i="2"/>
  <c r="E30" i="37"/>
  <c r="U30" i="2"/>
  <c r="I30" i="12"/>
  <c r="I30" i="20"/>
  <c r="D40" i="37"/>
  <c r="H40" i="12"/>
  <c r="H40" i="20"/>
  <c r="R40" i="2"/>
  <c r="C39" i="37"/>
  <c r="BJ47" i="7"/>
  <c r="E39" i="20"/>
  <c r="T39" i="20" s="1"/>
  <c r="E39" i="12"/>
  <c r="F39" i="2"/>
  <c r="J43" i="3"/>
  <c r="C17" i="37"/>
  <c r="J21" i="3"/>
  <c r="BJ20" i="7"/>
  <c r="F17" i="2"/>
  <c r="E17" i="12"/>
  <c r="E17" i="20"/>
  <c r="T17" i="20" s="1"/>
  <c r="D17" i="37"/>
  <c r="H17" i="12"/>
  <c r="H17" i="20"/>
  <c r="R17" i="2"/>
  <c r="U2" i="15"/>
  <c r="I113" i="16" s="1"/>
  <c r="E12" i="24" s="1"/>
  <c r="E44" i="37"/>
  <c r="I44" i="12"/>
  <c r="I44" i="20"/>
  <c r="U44" i="2"/>
  <c r="F41" i="37"/>
  <c r="J41" i="20"/>
  <c r="W45" i="3"/>
  <c r="J41" i="12"/>
  <c r="V41" i="2"/>
  <c r="H51" i="2"/>
  <c r="V51" i="37"/>
  <c r="G51" i="12"/>
  <c r="G51" i="20"/>
  <c r="S27" i="3"/>
  <c r="O23" i="20"/>
  <c r="U27" i="3"/>
  <c r="T27" i="3"/>
  <c r="V27" i="3"/>
  <c r="BM27" i="3"/>
  <c r="E27" i="3" s="1"/>
  <c r="E21" i="37"/>
  <c r="I21" i="12"/>
  <c r="I21" i="20"/>
  <c r="U21" i="2"/>
  <c r="H20" i="3"/>
  <c r="I16" i="2" s="1"/>
  <c r="E10" i="37"/>
  <c r="I10" i="20"/>
  <c r="I10" i="12"/>
  <c r="U10" i="2"/>
  <c r="G22" i="37"/>
  <c r="K22" i="20"/>
  <c r="K22" i="12"/>
  <c r="E22" i="2"/>
  <c r="F22" i="37"/>
  <c r="J22" i="20"/>
  <c r="V22" i="2"/>
  <c r="J22" i="12"/>
  <c r="W26" i="3"/>
  <c r="E34" i="37"/>
  <c r="I34" i="20"/>
  <c r="I34" i="12"/>
  <c r="U34" i="2"/>
  <c r="C12" i="37"/>
  <c r="J16" i="3"/>
  <c r="F12" i="2"/>
  <c r="E12" i="20"/>
  <c r="T12" i="20" s="1"/>
  <c r="BJ15" i="7"/>
  <c r="E12" i="12"/>
  <c r="F53" i="37"/>
  <c r="V53" i="2"/>
  <c r="J53" i="12"/>
  <c r="W57" i="3"/>
  <c r="J53" i="20"/>
  <c r="C32" i="37"/>
  <c r="BJ39" i="7"/>
  <c r="F32" i="2"/>
  <c r="E32" i="20"/>
  <c r="T32" i="20" s="1"/>
  <c r="E32" i="12"/>
  <c r="J36" i="3"/>
  <c r="G32" i="37"/>
  <c r="K32" i="12"/>
  <c r="K32" i="20"/>
  <c r="E32" i="2"/>
  <c r="C52" i="37"/>
  <c r="BJ66" i="7"/>
  <c r="E52" i="12"/>
  <c r="F52" i="2"/>
  <c r="E52" i="20"/>
  <c r="T52" i="20" s="1"/>
  <c r="J56" i="3"/>
  <c r="G42" i="37"/>
  <c r="K42" i="12"/>
  <c r="E42" i="2"/>
  <c r="K42" i="20"/>
  <c r="F42" i="37"/>
  <c r="V42" i="2"/>
  <c r="W46" i="3"/>
  <c r="J42" i="12"/>
  <c r="J42" i="20"/>
  <c r="E50" i="37"/>
  <c r="I50" i="12"/>
  <c r="U50" i="2"/>
  <c r="I50" i="20"/>
  <c r="F50" i="37"/>
  <c r="J50" i="12"/>
  <c r="J50" i="20"/>
  <c r="V50" i="2"/>
  <c r="W54" i="3"/>
  <c r="O13" i="20"/>
  <c r="BM17" i="3"/>
  <c r="E17" i="3" s="1"/>
  <c r="S17" i="3"/>
  <c r="T17" i="3"/>
  <c r="V17" i="3"/>
  <c r="U17" i="3"/>
  <c r="S41" i="3"/>
  <c r="BM41" i="3"/>
  <c r="E41" i="3" s="1"/>
  <c r="T41" i="3"/>
  <c r="U41" i="3"/>
  <c r="O37" i="20"/>
  <c r="V41" i="3"/>
  <c r="H11" i="3"/>
  <c r="I7" i="2" s="1"/>
  <c r="O11" i="20"/>
  <c r="S15" i="3"/>
  <c r="V15" i="3"/>
  <c r="U15" i="3"/>
  <c r="T15" i="3"/>
  <c r="BM15" i="3"/>
  <c r="E15" i="3" s="1"/>
  <c r="F3" i="37"/>
  <c r="V3" i="2"/>
  <c r="J3" i="20"/>
  <c r="J3" i="12"/>
  <c r="W7" i="3"/>
  <c r="D43" i="37"/>
  <c r="H43" i="12"/>
  <c r="H43" i="20"/>
  <c r="R43" i="2"/>
  <c r="H130" i="16"/>
  <c r="H84" i="16"/>
  <c r="G8" i="37"/>
  <c r="K8" i="12"/>
  <c r="E8" i="2"/>
  <c r="K8" i="20"/>
  <c r="I10" i="16"/>
  <c r="J10" i="16"/>
  <c r="O2" i="20"/>
  <c r="V6" i="3"/>
  <c r="BM6" i="3"/>
  <c r="E6" i="3" s="1"/>
  <c r="T6" i="3"/>
  <c r="U6" i="3"/>
  <c r="AI1" i="3"/>
  <c r="T1" i="3" s="1"/>
  <c r="S6" i="3"/>
  <c r="AI63" i="3"/>
  <c r="F38" i="37"/>
  <c r="W42" i="3"/>
  <c r="J38" i="20"/>
  <c r="J38" i="12"/>
  <c r="V38" i="2"/>
  <c r="D38" i="37"/>
  <c r="H38" i="12"/>
  <c r="H38" i="20"/>
  <c r="R38" i="2"/>
  <c r="U26" i="37"/>
  <c r="F26" i="20"/>
  <c r="F26" i="12"/>
  <c r="G26" i="2"/>
  <c r="E48" i="37"/>
  <c r="I48" i="20"/>
  <c r="I48" i="12"/>
  <c r="U48" i="2"/>
  <c r="G48" i="37"/>
  <c r="E48" i="2"/>
  <c r="K48" i="12"/>
  <c r="K48" i="20"/>
  <c r="O27" i="20"/>
  <c r="U31" i="3"/>
  <c r="V31" i="3"/>
  <c r="BM31" i="3"/>
  <c r="E31" i="3" s="1"/>
  <c r="T31" i="3"/>
  <c r="S31" i="3"/>
  <c r="V2" i="37"/>
  <c r="G3" i="3"/>
  <c r="H2" i="2"/>
  <c r="G2" i="12"/>
  <c r="G63" i="3"/>
  <c r="G2" i="3"/>
  <c r="G2" i="20"/>
  <c r="F9" i="37"/>
  <c r="W13" i="3"/>
  <c r="V9" i="2"/>
  <c r="J9" i="20"/>
  <c r="J9" i="12"/>
  <c r="D36" i="37"/>
  <c r="H36" i="12"/>
  <c r="R36" i="2"/>
  <c r="H36" i="20"/>
  <c r="D4" i="37"/>
  <c r="H4" i="12"/>
  <c r="R4" i="2"/>
  <c r="H4" i="20"/>
  <c r="C4" i="37"/>
  <c r="E4" i="12"/>
  <c r="BJ4" i="7"/>
  <c r="F4" i="2"/>
  <c r="E4" i="20"/>
  <c r="T4" i="20" s="1"/>
  <c r="J8" i="3"/>
  <c r="D46" i="37"/>
  <c r="H46" i="12"/>
  <c r="H46" i="20"/>
  <c r="R46" i="2"/>
  <c r="G24" i="37"/>
  <c r="K24" i="12"/>
  <c r="E24" i="2"/>
  <c r="K24" i="20"/>
  <c r="C24" i="37"/>
  <c r="BJ29" i="7"/>
  <c r="F24" i="2"/>
  <c r="J28" i="3"/>
  <c r="E24" i="12"/>
  <c r="E24" i="20"/>
  <c r="T24" i="20" s="1"/>
  <c r="U1" i="3"/>
  <c r="F6" i="37"/>
  <c r="V6" i="2"/>
  <c r="J6" i="20"/>
  <c r="J6" i="12"/>
  <c r="W10" i="3"/>
  <c r="F35" i="37"/>
  <c r="V35" i="2"/>
  <c r="J35" i="12"/>
  <c r="J35" i="20"/>
  <c r="W39" i="3"/>
  <c r="G25" i="37"/>
  <c r="K25" i="20"/>
  <c r="K25" i="12"/>
  <c r="E25" i="2"/>
  <c r="S3" i="15"/>
  <c r="K114" i="16" s="1"/>
  <c r="D49" i="37"/>
  <c r="H49" i="12"/>
  <c r="R49" i="2"/>
  <c r="H49" i="20"/>
  <c r="F49" i="37"/>
  <c r="V49" i="2"/>
  <c r="W53" i="3"/>
  <c r="J49" i="12"/>
  <c r="J49" i="20"/>
  <c r="C54" i="37"/>
  <c r="F54" i="2"/>
  <c r="E54" i="20"/>
  <c r="T54" i="20" s="1"/>
  <c r="BJ68" i="7"/>
  <c r="E54" i="12"/>
  <c r="J58" i="3"/>
  <c r="H23" i="3"/>
  <c r="I19" i="2" s="1"/>
  <c r="J3" i="16"/>
  <c r="G20" i="37"/>
  <c r="K20" i="20"/>
  <c r="K20" i="12"/>
  <c r="E20" i="2"/>
  <c r="G30" i="37"/>
  <c r="K30" i="12"/>
  <c r="K30" i="20"/>
  <c r="E30" i="2"/>
  <c r="G40" i="37"/>
  <c r="K40" i="12"/>
  <c r="K40" i="20"/>
  <c r="E40" i="2"/>
  <c r="F40" i="37"/>
  <c r="J40" i="12"/>
  <c r="W44" i="3"/>
  <c r="J40" i="20"/>
  <c r="V40" i="2"/>
  <c r="E39" i="37"/>
  <c r="U39" i="2"/>
  <c r="I39" i="12"/>
  <c r="I39" i="20"/>
  <c r="F17" i="37"/>
  <c r="J17" i="12"/>
  <c r="J17" i="20"/>
  <c r="W21" i="3"/>
  <c r="V17" i="2"/>
  <c r="G17" i="37"/>
  <c r="K17" i="20"/>
  <c r="K17" i="12"/>
  <c r="E17" i="2"/>
  <c r="V27" i="37"/>
  <c r="G27" i="12"/>
  <c r="G27" i="20"/>
  <c r="H27" i="2"/>
  <c r="F44" i="37"/>
  <c r="V44" i="2"/>
  <c r="W48" i="3"/>
  <c r="J44" i="12"/>
  <c r="J44" i="20"/>
  <c r="E41" i="37"/>
  <c r="I41" i="12"/>
  <c r="I41" i="20"/>
  <c r="U41" i="2"/>
  <c r="G41" i="37"/>
  <c r="K41" i="12"/>
  <c r="K41" i="20"/>
  <c r="E41" i="2"/>
  <c r="U55" i="3"/>
  <c r="T55" i="3"/>
  <c r="V55" i="3"/>
  <c r="S55" i="3"/>
  <c r="BM55" i="3"/>
  <c r="E55" i="3" s="1"/>
  <c r="O51" i="20"/>
  <c r="U23" i="37"/>
  <c r="F23" i="12"/>
  <c r="F23" i="20"/>
  <c r="G23" i="2"/>
  <c r="F21" i="37"/>
  <c r="J21" i="12"/>
  <c r="V21" i="2"/>
  <c r="W25" i="3"/>
  <c r="J21" i="20"/>
  <c r="G21" i="37"/>
  <c r="E21" i="2"/>
  <c r="K21" i="20"/>
  <c r="K21" i="12"/>
  <c r="U16" i="37"/>
  <c r="F16" i="20"/>
  <c r="F16" i="12"/>
  <c r="G16" i="2"/>
  <c r="C10" i="37"/>
  <c r="BJ13" i="7"/>
  <c r="E10" i="20"/>
  <c r="T10" i="20" s="1"/>
  <c r="F10" i="2"/>
  <c r="E10" i="12"/>
  <c r="J14" i="3"/>
  <c r="E22" i="37"/>
  <c r="I22" i="12"/>
  <c r="U22" i="2"/>
  <c r="I22" i="20"/>
  <c r="D34" i="37"/>
  <c r="H34" i="12"/>
  <c r="H34" i="20"/>
  <c r="R34" i="2"/>
  <c r="G12" i="37"/>
  <c r="K12" i="12"/>
  <c r="K12" i="20"/>
  <c r="E12" i="2"/>
  <c r="D12" i="37"/>
  <c r="R12" i="2"/>
  <c r="H12" i="12"/>
  <c r="H12" i="20"/>
  <c r="G53" i="37"/>
  <c r="K53" i="12"/>
  <c r="E53" i="2"/>
  <c r="K53" i="20"/>
  <c r="E32" i="37"/>
  <c r="U32" i="2"/>
  <c r="I32" i="12"/>
  <c r="I32" i="20"/>
  <c r="D32" i="37"/>
  <c r="H32" i="20"/>
  <c r="R32" i="2"/>
  <c r="H32" i="12"/>
  <c r="G52" i="37"/>
  <c r="E52" i="2"/>
  <c r="K52" i="12"/>
  <c r="K52" i="20"/>
  <c r="E42" i="37"/>
  <c r="I42" i="20"/>
  <c r="U42" i="2"/>
  <c r="I42" i="12"/>
  <c r="D42" i="37"/>
  <c r="R42" i="2"/>
  <c r="H42" i="20"/>
  <c r="H42" i="12"/>
  <c r="D50" i="37"/>
  <c r="H50" i="20"/>
  <c r="R50" i="2"/>
  <c r="H50" i="12"/>
  <c r="G13" i="2"/>
  <c r="F13" i="12"/>
  <c r="U13" i="37"/>
  <c r="F13" i="20"/>
  <c r="U37" i="37"/>
  <c r="F37" i="20"/>
  <c r="G37" i="2"/>
  <c r="F37" i="12"/>
  <c r="O7" i="20"/>
  <c r="U11" i="3"/>
  <c r="V11" i="3"/>
  <c r="BM11" i="3"/>
  <c r="E11" i="3" s="1"/>
  <c r="T11" i="3"/>
  <c r="S11" i="3"/>
  <c r="C3" i="37"/>
  <c r="E3" i="12"/>
  <c r="BJ3" i="7"/>
  <c r="E3" i="20"/>
  <c r="T3" i="20" s="1"/>
  <c r="F3" i="2"/>
  <c r="J7" i="3"/>
  <c r="D3" i="37"/>
  <c r="H3" i="12"/>
  <c r="R3" i="2"/>
  <c r="H3" i="20"/>
  <c r="C43" i="37"/>
  <c r="E43" i="12"/>
  <c r="F43" i="2"/>
  <c r="J47" i="3"/>
  <c r="E43" i="20"/>
  <c r="T43" i="20" s="1"/>
  <c r="BJ57" i="7"/>
  <c r="K130" i="16"/>
  <c r="K84" i="16"/>
  <c r="E130" i="16"/>
  <c r="E140" i="16" s="1"/>
  <c r="E152" i="16" s="1"/>
  <c r="E84" i="16"/>
  <c r="E8" i="37"/>
  <c r="I8" i="20"/>
  <c r="I8" i="12"/>
  <c r="U8" i="2"/>
  <c r="K10" i="16"/>
  <c r="BO13" i="7"/>
  <c r="E10" i="16"/>
  <c r="H9" i="3"/>
  <c r="I5" i="2" s="1"/>
  <c r="O57" i="37"/>
  <c r="P57" i="20"/>
  <c r="F1" i="3"/>
  <c r="P57" i="12"/>
  <c r="AG4" i="3"/>
  <c r="G4" i="3" s="1"/>
  <c r="H6" i="3"/>
  <c r="I2" i="2" s="1"/>
  <c r="AF4" i="3"/>
  <c r="F4" i="3" s="1"/>
  <c r="G15" i="37"/>
  <c r="K15" i="12"/>
  <c r="K15" i="20"/>
  <c r="E15" i="2"/>
  <c r="G38" i="37"/>
  <c r="K38" i="12"/>
  <c r="K38" i="20"/>
  <c r="E38" i="2"/>
  <c r="E38" i="37"/>
  <c r="I38" i="12"/>
  <c r="I38" i="20"/>
  <c r="U38" i="2"/>
  <c r="F48" i="37"/>
  <c r="W52" i="3"/>
  <c r="J48" i="12"/>
  <c r="J48" i="20"/>
  <c r="V48" i="2"/>
  <c r="I43" i="2"/>
  <c r="I49" i="2"/>
  <c r="V18" i="37"/>
  <c r="G18" i="20"/>
  <c r="G18" i="12"/>
  <c r="H18" i="2"/>
  <c r="U29" i="37"/>
  <c r="F29" i="12"/>
  <c r="F29" i="20"/>
  <c r="G29" i="2"/>
  <c r="V18" i="3"/>
  <c r="BM18" i="3"/>
  <c r="E18" i="3" s="1"/>
  <c r="O14" i="20"/>
  <c r="T18" i="3"/>
  <c r="U18" i="3"/>
  <c r="S18" i="3"/>
  <c r="D9" i="37"/>
  <c r="H9" i="12"/>
  <c r="R9" i="2"/>
  <c r="H9" i="20"/>
  <c r="C36" i="37"/>
  <c r="E36" i="12"/>
  <c r="F36" i="2"/>
  <c r="J40" i="3"/>
  <c r="BJ44" i="7"/>
  <c r="E36" i="20"/>
  <c r="T36" i="20" s="1"/>
  <c r="E36" i="37"/>
  <c r="I36" i="12"/>
  <c r="I36" i="20"/>
  <c r="U36" i="2"/>
  <c r="E4" i="37"/>
  <c r="I4" i="20"/>
  <c r="U4" i="2"/>
  <c r="I4" i="12"/>
  <c r="C46" i="37"/>
  <c r="E46" i="12"/>
  <c r="BJ60" i="7"/>
  <c r="E46" i="20"/>
  <c r="T46" i="20" s="1"/>
  <c r="J50" i="3"/>
  <c r="F46" i="2"/>
  <c r="G46" i="37"/>
  <c r="K46" i="20"/>
  <c r="K46" i="12"/>
  <c r="E46" i="2"/>
  <c r="D24" i="37"/>
  <c r="H24" i="12"/>
  <c r="H24" i="20"/>
  <c r="R24" i="2"/>
  <c r="V11" i="37"/>
  <c r="G11" i="12"/>
  <c r="H11" i="2"/>
  <c r="G11" i="20"/>
  <c r="C6" i="37"/>
  <c r="BJ7" i="7"/>
  <c r="E6" i="20"/>
  <c r="T6" i="20" s="1"/>
  <c r="F6" i="2"/>
  <c r="E6" i="12"/>
  <c r="J10" i="3"/>
  <c r="E35" i="37"/>
  <c r="U35" i="2"/>
  <c r="I35" i="12"/>
  <c r="I35" i="20"/>
  <c r="D35" i="37"/>
  <c r="H35" i="20"/>
  <c r="R35" i="2"/>
  <c r="H35" i="12"/>
  <c r="F25" i="37"/>
  <c r="J25" i="20"/>
  <c r="V25" i="2"/>
  <c r="J25" i="12"/>
  <c r="W29" i="3"/>
  <c r="E49" i="37"/>
  <c r="U49" i="2"/>
  <c r="I49" i="12"/>
  <c r="I49" i="20"/>
  <c r="D54" i="37"/>
  <c r="R54" i="2"/>
  <c r="H54" i="20"/>
  <c r="H54" i="12"/>
  <c r="E54" i="37"/>
  <c r="I54" i="12"/>
  <c r="U54" i="2"/>
  <c r="I54" i="20"/>
  <c r="V15" i="37"/>
  <c r="G15" i="12"/>
  <c r="G15" i="20"/>
  <c r="H15" i="2"/>
  <c r="BO3" i="7"/>
  <c r="E2" i="15"/>
  <c r="E113" i="16" s="1"/>
  <c r="E115" i="15"/>
  <c r="E3" i="15"/>
  <c r="E114" i="16" s="1"/>
  <c r="E3" i="16"/>
  <c r="T22" i="3"/>
  <c r="S22" i="3"/>
  <c r="U22" i="3"/>
  <c r="V22" i="3"/>
  <c r="O18" i="20"/>
  <c r="BM22" i="3"/>
  <c r="E22" i="3" s="1"/>
  <c r="F20" i="37"/>
  <c r="J20" i="12"/>
  <c r="W24" i="3"/>
  <c r="V20" i="2"/>
  <c r="J20" i="20"/>
  <c r="F30" i="37"/>
  <c r="J30" i="12"/>
  <c r="W34" i="3"/>
  <c r="V30" i="2"/>
  <c r="J30" i="20"/>
  <c r="C30" i="37"/>
  <c r="E30" i="20"/>
  <c r="T30" i="20" s="1"/>
  <c r="E30" i="12"/>
  <c r="BJ36" i="7"/>
  <c r="J34" i="3"/>
  <c r="F30" i="2"/>
  <c r="C40" i="37"/>
  <c r="BJ48" i="7"/>
  <c r="E40" i="12"/>
  <c r="E40" i="20"/>
  <c r="T40" i="20" s="1"/>
  <c r="J44" i="3"/>
  <c r="F40" i="2"/>
  <c r="F39" i="37"/>
  <c r="W43" i="3"/>
  <c r="J39" i="12"/>
  <c r="V39" i="2"/>
  <c r="J39" i="20"/>
  <c r="D39" i="37"/>
  <c r="R39" i="2"/>
  <c r="H39" i="20"/>
  <c r="H39" i="12"/>
  <c r="E17" i="37"/>
  <c r="I17" i="20"/>
  <c r="U17" i="2"/>
  <c r="I17" i="12"/>
  <c r="D44" i="37"/>
  <c r="H44" i="12"/>
  <c r="R44" i="2"/>
  <c r="H44" i="20"/>
  <c r="G44" i="37"/>
  <c r="E44" i="2"/>
  <c r="K44" i="12"/>
  <c r="K44" i="20"/>
  <c r="D41" i="37"/>
  <c r="H41" i="20"/>
  <c r="R41" i="2"/>
  <c r="H41" i="12"/>
  <c r="C21" i="37"/>
  <c r="E21" i="20"/>
  <c r="T21" i="20" s="1"/>
  <c r="J25" i="3"/>
  <c r="E21" i="12"/>
  <c r="BJ24" i="7"/>
  <c r="F21" i="2"/>
  <c r="D21" i="37"/>
  <c r="R21" i="2"/>
  <c r="H21" i="20"/>
  <c r="H21" i="12"/>
  <c r="G10" i="37"/>
  <c r="E10" i="2"/>
  <c r="K10" i="20"/>
  <c r="K10" i="12"/>
  <c r="C34" i="37"/>
  <c r="BJ42" i="7"/>
  <c r="E34" i="12"/>
  <c r="E34" i="20"/>
  <c r="T34" i="20" s="1"/>
  <c r="F34" i="2"/>
  <c r="J38" i="3"/>
  <c r="G34" i="37"/>
  <c r="K34" i="20"/>
  <c r="E34" i="2"/>
  <c r="K34" i="12"/>
  <c r="F12" i="37"/>
  <c r="W16" i="3"/>
  <c r="J12" i="20"/>
  <c r="V12" i="2"/>
  <c r="J12" i="12"/>
  <c r="E53" i="37"/>
  <c r="I53" i="20"/>
  <c r="U53" i="2"/>
  <c r="I53" i="12"/>
  <c r="C53" i="37"/>
  <c r="BJ67" i="7"/>
  <c r="F53" i="2"/>
  <c r="E53" i="20"/>
  <c r="T53" i="20" s="1"/>
  <c r="J57" i="3"/>
  <c r="E53" i="12"/>
  <c r="U3" i="15"/>
  <c r="I114" i="16" s="1"/>
  <c r="E52" i="37"/>
  <c r="U52" i="2"/>
  <c r="I52" i="20"/>
  <c r="I52" i="12"/>
  <c r="D52" i="37"/>
  <c r="R52" i="2"/>
  <c r="H52" i="20"/>
  <c r="H52" i="12"/>
  <c r="C42" i="37"/>
  <c r="J46" i="3"/>
  <c r="E42" i="20"/>
  <c r="T42" i="20" s="1"/>
  <c r="BJ56" i="7"/>
  <c r="F42" i="2"/>
  <c r="E42" i="12"/>
  <c r="C50" i="37"/>
  <c r="BJ64" i="7"/>
  <c r="J54" i="3"/>
  <c r="E50" i="12"/>
  <c r="F50" i="2"/>
  <c r="E50" i="20"/>
  <c r="T50" i="20" s="1"/>
  <c r="E3" i="37"/>
  <c r="U3" i="2"/>
  <c r="I3" i="20"/>
  <c r="I3" i="12"/>
  <c r="G43" i="37"/>
  <c r="K43" i="12"/>
  <c r="K43" i="20"/>
  <c r="E43" i="2"/>
  <c r="I84" i="16"/>
  <c r="I130" i="16"/>
  <c r="C8" i="37"/>
  <c r="E8" i="20"/>
  <c r="T8" i="20" s="1"/>
  <c r="BJ11" i="7"/>
  <c r="E8" i="12"/>
  <c r="F8" i="2"/>
  <c r="J12" i="3"/>
  <c r="H10" i="16"/>
  <c r="BM9" i="3"/>
  <c r="E9" i="3" s="1"/>
  <c r="S9" i="3"/>
  <c r="V9" i="3"/>
  <c r="O5" i="20"/>
  <c r="T9" i="3"/>
  <c r="U9" i="3"/>
  <c r="E15" i="37"/>
  <c r="I15" i="12"/>
  <c r="U15" i="2"/>
  <c r="I15" i="20"/>
  <c r="D15" i="37"/>
  <c r="R15" i="2"/>
  <c r="H15" i="20"/>
  <c r="H15" i="12"/>
  <c r="C48" i="37"/>
  <c r="J52" i="3"/>
  <c r="F48" i="2"/>
  <c r="BJ62" i="7"/>
  <c r="E48" i="12"/>
  <c r="E48" i="20"/>
  <c r="T48" i="20" s="1"/>
  <c r="U33" i="3"/>
  <c r="BM33" i="3"/>
  <c r="E33" i="3" s="1"/>
  <c r="O29" i="20"/>
  <c r="T33" i="3"/>
  <c r="S33" i="3"/>
  <c r="V33" i="3"/>
  <c r="H4" i="15"/>
  <c r="V24" i="37"/>
  <c r="G24" i="12"/>
  <c r="H24" i="2"/>
  <c r="G24" i="20"/>
  <c r="U14" i="37"/>
  <c r="F14" i="12"/>
  <c r="F14" i="20"/>
  <c r="G14" i="2"/>
  <c r="G9" i="37"/>
  <c r="K9" i="12"/>
  <c r="E9" i="2"/>
  <c r="K9" i="20"/>
  <c r="E9" i="37"/>
  <c r="U9" i="2"/>
  <c r="I9" i="20"/>
  <c r="I9" i="12"/>
  <c r="F36" i="37"/>
  <c r="J36" i="20"/>
  <c r="J36" i="12"/>
  <c r="V36" i="2"/>
  <c r="W40" i="3"/>
  <c r="H24" i="3"/>
  <c r="I20" i="2" s="1"/>
  <c r="F4" i="37"/>
  <c r="J4" i="20"/>
  <c r="V4" i="2"/>
  <c r="W8" i="3"/>
  <c r="J4" i="12"/>
  <c r="E46" i="37"/>
  <c r="I46" i="12"/>
  <c r="I46" i="20"/>
  <c r="U46" i="2"/>
  <c r="F24" i="37"/>
  <c r="J24" i="20"/>
  <c r="W28" i="3"/>
  <c r="V24" i="2"/>
  <c r="J24" i="12"/>
  <c r="E6" i="37"/>
  <c r="I6" i="12"/>
  <c r="I6" i="20"/>
  <c r="U6" i="2"/>
  <c r="D6" i="37"/>
  <c r="H6" i="20"/>
  <c r="R6" i="2"/>
  <c r="H6" i="12"/>
  <c r="C35" i="37"/>
  <c r="BJ43" i="7"/>
  <c r="F35" i="2"/>
  <c r="E35" i="20"/>
  <c r="T35" i="20" s="1"/>
  <c r="E35" i="12"/>
  <c r="J39" i="3"/>
  <c r="E25" i="37"/>
  <c r="U25" i="2"/>
  <c r="I25" i="12"/>
  <c r="I25" i="20"/>
  <c r="H31" i="3"/>
  <c r="I27" i="2" s="1"/>
  <c r="J113" i="16"/>
  <c r="F12" i="24" s="1"/>
  <c r="P22" i="4"/>
  <c r="F13" i="23" l="1"/>
  <c r="F16" i="26"/>
  <c r="F40" i="23"/>
  <c r="F26" i="23"/>
  <c r="E13" i="23"/>
  <c r="E40" i="23"/>
  <c r="E26" i="23"/>
  <c r="E57" i="37"/>
  <c r="I57" i="12"/>
  <c r="I57" i="20"/>
  <c r="G29" i="37"/>
  <c r="E29" i="2"/>
  <c r="K29" i="12"/>
  <c r="K29" i="20"/>
  <c r="C29" i="37"/>
  <c r="J33" i="3"/>
  <c r="BJ35" i="7"/>
  <c r="E29" i="20"/>
  <c r="T29" i="20" s="1"/>
  <c r="F29" i="2"/>
  <c r="E29" i="12"/>
  <c r="F5" i="37"/>
  <c r="V5" i="2"/>
  <c r="J5" i="20"/>
  <c r="J5" i="12"/>
  <c r="W9" i="3"/>
  <c r="D5" i="37"/>
  <c r="R5" i="2"/>
  <c r="H5" i="20"/>
  <c r="H5" i="12"/>
  <c r="F18" i="37"/>
  <c r="W22" i="3"/>
  <c r="J18" i="12"/>
  <c r="J18" i="20"/>
  <c r="V18" i="2"/>
  <c r="E14" i="37"/>
  <c r="I14" i="20"/>
  <c r="I14" i="12"/>
  <c r="U14" i="2"/>
  <c r="I60" i="2"/>
  <c r="C7" i="37"/>
  <c r="E7" i="12"/>
  <c r="F7" i="2"/>
  <c r="J11" i="3"/>
  <c r="BJ9" i="7"/>
  <c r="E7" i="20"/>
  <c r="T7" i="20" s="1"/>
  <c r="E51" i="37"/>
  <c r="I51" i="20"/>
  <c r="U51" i="2"/>
  <c r="I51" i="12"/>
  <c r="F57" i="37"/>
  <c r="J57" i="20"/>
  <c r="J57" i="12"/>
  <c r="G27" i="37"/>
  <c r="K27" i="12"/>
  <c r="E27" i="2"/>
  <c r="K27" i="20"/>
  <c r="E2" i="37"/>
  <c r="U2" i="2"/>
  <c r="I2" i="12"/>
  <c r="I2" i="20"/>
  <c r="T2" i="3"/>
  <c r="T3" i="3"/>
  <c r="E24" i="24"/>
  <c r="C24" i="24"/>
  <c r="G11" i="37"/>
  <c r="K11" i="12"/>
  <c r="K11" i="20"/>
  <c r="E11" i="2"/>
  <c r="G37" i="37"/>
  <c r="E37" i="2"/>
  <c r="K37" i="20"/>
  <c r="K37" i="12"/>
  <c r="C37" i="37"/>
  <c r="E37" i="20"/>
  <c r="T37" i="20" s="1"/>
  <c r="BJ45" i="7"/>
  <c r="E37" i="12"/>
  <c r="F37" i="2"/>
  <c r="J41" i="3"/>
  <c r="E13" i="37"/>
  <c r="U13" i="2"/>
  <c r="I13" i="20"/>
  <c r="I13" i="12"/>
  <c r="G23" i="37"/>
  <c r="K23" i="12"/>
  <c r="K23" i="20"/>
  <c r="E23" i="2"/>
  <c r="D23" i="37"/>
  <c r="R23" i="2"/>
  <c r="H23" i="12"/>
  <c r="H23" i="20"/>
  <c r="C19" i="37"/>
  <c r="E19" i="12"/>
  <c r="E19" i="20"/>
  <c r="T19" i="20" s="1"/>
  <c r="F19" i="2"/>
  <c r="BJ22" i="7"/>
  <c r="J23" i="3"/>
  <c r="C26" i="37"/>
  <c r="E26" i="12"/>
  <c r="J30" i="3"/>
  <c r="BJ32" i="7"/>
  <c r="F26" i="2"/>
  <c r="E26" i="20"/>
  <c r="T26" i="20" s="1"/>
  <c r="F45" i="37"/>
  <c r="J45" i="20"/>
  <c r="W49" i="3"/>
  <c r="J45" i="12"/>
  <c r="V45" i="2"/>
  <c r="E16" i="37"/>
  <c r="I16" i="12"/>
  <c r="U16" i="2"/>
  <c r="I16" i="20"/>
  <c r="S1" i="3"/>
  <c r="D29" i="37"/>
  <c r="H29" i="12"/>
  <c r="R29" i="2"/>
  <c r="H29" i="20"/>
  <c r="F29" i="37"/>
  <c r="V29" i="2"/>
  <c r="J29" i="20"/>
  <c r="J29" i="12"/>
  <c r="W33" i="3"/>
  <c r="E5" i="37"/>
  <c r="U5" i="2"/>
  <c r="I5" i="12"/>
  <c r="I5" i="20"/>
  <c r="C5" i="37"/>
  <c r="J9" i="3"/>
  <c r="F5" i="2"/>
  <c r="E5" i="12"/>
  <c r="BJ5" i="7"/>
  <c r="E5" i="20"/>
  <c r="T5" i="20" s="1"/>
  <c r="C18" i="37"/>
  <c r="BJ21" i="7"/>
  <c r="E18" i="12"/>
  <c r="E18" i="20"/>
  <c r="T18" i="20" s="1"/>
  <c r="J22" i="3"/>
  <c r="F18" i="2"/>
  <c r="D18" i="37"/>
  <c r="H18" i="12"/>
  <c r="R18" i="2"/>
  <c r="H18" i="20"/>
  <c r="H4" i="3"/>
  <c r="G7" i="37"/>
  <c r="K7" i="12"/>
  <c r="E7" i="2"/>
  <c r="K7" i="20"/>
  <c r="C51" i="37"/>
  <c r="BJ65" i="7"/>
  <c r="F51" i="2"/>
  <c r="E51" i="20"/>
  <c r="T51" i="20" s="1"/>
  <c r="E51" i="12"/>
  <c r="J55" i="3"/>
  <c r="F51" i="37"/>
  <c r="J51" i="12"/>
  <c r="V51" i="2"/>
  <c r="J51" i="20"/>
  <c r="W55" i="3"/>
  <c r="D27" i="37"/>
  <c r="H27" i="12"/>
  <c r="H27" i="20"/>
  <c r="R27" i="2"/>
  <c r="F27" i="37"/>
  <c r="V27" i="2"/>
  <c r="J27" i="20"/>
  <c r="J27" i="12"/>
  <c r="W31" i="3"/>
  <c r="D2" i="37"/>
  <c r="S3" i="3"/>
  <c r="H2" i="12"/>
  <c r="S2" i="3"/>
  <c r="H2" i="20"/>
  <c r="R2" i="2"/>
  <c r="C2" i="37"/>
  <c r="F2" i="2"/>
  <c r="E2" i="3"/>
  <c r="E84" i="3"/>
  <c r="E2" i="20"/>
  <c r="T2" i="20" s="1"/>
  <c r="E3" i="3"/>
  <c r="E63" i="3"/>
  <c r="BJ2" i="7"/>
  <c r="E2" i="12"/>
  <c r="J6" i="3"/>
  <c r="C11" i="37"/>
  <c r="F11" i="2"/>
  <c r="BJ14" i="7"/>
  <c r="J15" i="3"/>
  <c r="E11" i="20"/>
  <c r="T11" i="20" s="1"/>
  <c r="E11" i="12"/>
  <c r="D11" i="37"/>
  <c r="R11" i="2"/>
  <c r="H11" i="20"/>
  <c r="H11" i="12"/>
  <c r="D37" i="37"/>
  <c r="H37" i="20"/>
  <c r="R37" i="2"/>
  <c r="H37" i="12"/>
  <c r="D13" i="37"/>
  <c r="H13" i="20"/>
  <c r="R13" i="2"/>
  <c r="H13" i="12"/>
  <c r="E23" i="37"/>
  <c r="I23" i="20"/>
  <c r="I23" i="12"/>
  <c r="U23" i="2"/>
  <c r="F19" i="37"/>
  <c r="W23" i="3"/>
  <c r="J19" i="20"/>
  <c r="J19" i="12"/>
  <c r="V19" i="2"/>
  <c r="F26" i="37"/>
  <c r="W30" i="3"/>
  <c r="J26" i="20"/>
  <c r="V26" i="2"/>
  <c r="J26" i="12"/>
  <c r="G60" i="2"/>
  <c r="G45" i="37"/>
  <c r="K45" i="12"/>
  <c r="K45" i="20"/>
  <c r="E45" i="2"/>
  <c r="G16" i="37"/>
  <c r="E16" i="2"/>
  <c r="K16" i="20"/>
  <c r="K16" i="12"/>
  <c r="F16" i="37"/>
  <c r="J16" i="20"/>
  <c r="W20" i="3"/>
  <c r="V16" i="2"/>
  <c r="J16" i="12"/>
  <c r="E29" i="37"/>
  <c r="I29" i="20"/>
  <c r="U29" i="2"/>
  <c r="I29" i="12"/>
  <c r="E18" i="37"/>
  <c r="I18" i="12"/>
  <c r="I18" i="20"/>
  <c r="U18" i="2"/>
  <c r="D14" i="37"/>
  <c r="H14" i="20"/>
  <c r="R14" i="2"/>
  <c r="H14" i="12"/>
  <c r="C14" i="37"/>
  <c r="F14" i="2"/>
  <c r="BJ17" i="7"/>
  <c r="J18" i="3"/>
  <c r="E14" i="20"/>
  <c r="T14" i="20" s="1"/>
  <c r="E14" i="12"/>
  <c r="D7" i="37"/>
  <c r="H7" i="20"/>
  <c r="R7" i="2"/>
  <c r="H7" i="12"/>
  <c r="F7" i="37"/>
  <c r="J7" i="20"/>
  <c r="J7" i="12"/>
  <c r="V7" i="2"/>
  <c r="W11" i="3"/>
  <c r="D51" i="37"/>
  <c r="R51" i="2"/>
  <c r="H51" i="20"/>
  <c r="H51" i="12"/>
  <c r="H60" i="2"/>
  <c r="E27" i="37"/>
  <c r="I27" i="12"/>
  <c r="I27" i="20"/>
  <c r="U27" i="2"/>
  <c r="N57" i="37"/>
  <c r="E1" i="3"/>
  <c r="V1" i="3"/>
  <c r="O57" i="12"/>
  <c r="O57" i="20"/>
  <c r="G2" i="37"/>
  <c r="K2" i="20"/>
  <c r="E2" i="2"/>
  <c r="K2" i="12"/>
  <c r="V2" i="3"/>
  <c r="C23" i="24"/>
  <c r="V3" i="3"/>
  <c r="E23" i="24"/>
  <c r="E11" i="37"/>
  <c r="U11" i="2"/>
  <c r="I11" i="12"/>
  <c r="I11" i="20"/>
  <c r="F37" i="37"/>
  <c r="W41" i="3"/>
  <c r="V37" i="2"/>
  <c r="J37" i="12"/>
  <c r="J37" i="20"/>
  <c r="F13" i="37"/>
  <c r="V13" i="2"/>
  <c r="J13" i="20"/>
  <c r="W17" i="3"/>
  <c r="J13" i="12"/>
  <c r="C13" i="37"/>
  <c r="BJ16" i="7"/>
  <c r="J17" i="3"/>
  <c r="E13" i="20"/>
  <c r="T13" i="20" s="1"/>
  <c r="F13" i="2"/>
  <c r="E13" i="12"/>
  <c r="F23" i="37"/>
  <c r="V23" i="2"/>
  <c r="W27" i="3"/>
  <c r="J23" i="20"/>
  <c r="J23" i="12"/>
  <c r="E19" i="37"/>
  <c r="U19" i="2"/>
  <c r="I19" i="20"/>
  <c r="I19" i="12"/>
  <c r="V57" i="37"/>
  <c r="G57" i="12"/>
  <c r="G57" i="20"/>
  <c r="D26" i="37"/>
  <c r="H26" i="20"/>
  <c r="R26" i="2"/>
  <c r="H26" i="12"/>
  <c r="U59" i="37"/>
  <c r="F59" i="20"/>
  <c r="F59" i="12"/>
  <c r="D45" i="37"/>
  <c r="H45" i="12"/>
  <c r="H45" i="20"/>
  <c r="R45" i="2"/>
  <c r="C45" i="37"/>
  <c r="E45" i="20"/>
  <c r="T45" i="20" s="1"/>
  <c r="J49" i="3"/>
  <c r="E45" i="12"/>
  <c r="BJ59" i="7"/>
  <c r="F45" i="2"/>
  <c r="C16" i="37"/>
  <c r="F16" i="2"/>
  <c r="BJ19" i="7"/>
  <c r="J20" i="3"/>
  <c r="E16" i="20"/>
  <c r="T16" i="20" s="1"/>
  <c r="E16" i="12"/>
  <c r="D16" i="37"/>
  <c r="H16" i="12"/>
  <c r="R16" i="2"/>
  <c r="H16" i="20"/>
  <c r="G5" i="37"/>
  <c r="E5" i="2"/>
  <c r="K5" i="20"/>
  <c r="K5" i="12"/>
  <c r="G18" i="37"/>
  <c r="K18" i="12"/>
  <c r="E18" i="2"/>
  <c r="K18" i="20"/>
  <c r="F14" i="37"/>
  <c r="W18" i="3"/>
  <c r="J14" i="20"/>
  <c r="V14" i="2"/>
  <c r="J14" i="12"/>
  <c r="G14" i="37"/>
  <c r="E14" i="2"/>
  <c r="K14" i="20"/>
  <c r="K14" i="12"/>
  <c r="U57" i="37"/>
  <c r="F57" i="20"/>
  <c r="F57" i="12"/>
  <c r="E7" i="37"/>
  <c r="I7" i="12"/>
  <c r="U7" i="2"/>
  <c r="I7" i="20"/>
  <c r="G51" i="37"/>
  <c r="K51" i="12"/>
  <c r="K51" i="20"/>
  <c r="E51" i="2"/>
  <c r="V58" i="37"/>
  <c r="G58" i="20"/>
  <c r="G58" i="12"/>
  <c r="V59" i="37"/>
  <c r="G59" i="20"/>
  <c r="G59" i="12"/>
  <c r="C27" i="37"/>
  <c r="E27" i="12"/>
  <c r="F27" i="2"/>
  <c r="BJ33" i="7"/>
  <c r="E27" i="20"/>
  <c r="T27" i="20" s="1"/>
  <c r="J31" i="3"/>
  <c r="F2" i="37"/>
  <c r="V2" i="2"/>
  <c r="J2" i="12"/>
  <c r="J2" i="20"/>
  <c r="W6" i="3"/>
  <c r="U2" i="3"/>
  <c r="E22" i="24"/>
  <c r="C22" i="24"/>
  <c r="U3" i="3"/>
  <c r="F11" i="37"/>
  <c r="V11" i="2"/>
  <c r="W15" i="3"/>
  <c r="J11" i="20"/>
  <c r="J11" i="12"/>
  <c r="E37" i="37"/>
  <c r="I37" i="12"/>
  <c r="I37" i="20"/>
  <c r="U37" i="2"/>
  <c r="G13" i="37"/>
  <c r="K13" i="12"/>
  <c r="K13" i="20"/>
  <c r="E13" i="2"/>
  <c r="C23" i="37"/>
  <c r="BJ27" i="7"/>
  <c r="E23" i="20"/>
  <c r="T23" i="20" s="1"/>
  <c r="F23" i="2"/>
  <c r="J27" i="3"/>
  <c r="E23" i="12"/>
  <c r="G19" i="37"/>
  <c r="E19" i="2"/>
  <c r="K19" i="12"/>
  <c r="K19" i="20"/>
  <c r="D19" i="37"/>
  <c r="H19" i="12"/>
  <c r="H19" i="20"/>
  <c r="R19" i="2"/>
  <c r="G26" i="37"/>
  <c r="K26" i="12"/>
  <c r="E26" i="2"/>
  <c r="K26" i="20"/>
  <c r="E26" i="37"/>
  <c r="U26" i="2"/>
  <c r="I26" i="12"/>
  <c r="I26" i="20"/>
  <c r="U58" i="37"/>
  <c r="F58" i="20"/>
  <c r="F58" i="12"/>
  <c r="E45" i="37"/>
  <c r="I45" i="12"/>
  <c r="I45" i="20"/>
  <c r="U45" i="2"/>
  <c r="BP68" i="7"/>
  <c r="BV68" i="7"/>
  <c r="BX68" i="7"/>
  <c r="P23" i="4"/>
  <c r="CA41" i="7"/>
  <c r="CA39" i="7"/>
  <c r="CA21" i="7"/>
  <c r="CA50" i="7"/>
  <c r="CA25" i="7"/>
  <c r="CA7" i="7"/>
  <c r="CA48" i="7"/>
  <c r="CA18" i="7"/>
  <c r="CA35" i="7"/>
  <c r="CA22" i="7"/>
  <c r="CA58" i="7"/>
  <c r="CA17" i="7"/>
  <c r="CA19" i="7"/>
  <c r="CA6" i="7"/>
  <c r="CA42" i="7"/>
  <c r="CA63" i="7"/>
  <c r="CA27" i="7"/>
  <c r="CA51" i="7"/>
  <c r="CA49" i="7"/>
  <c r="CA34" i="7"/>
  <c r="CA52" i="7"/>
  <c r="CA16" i="7"/>
  <c r="CA36" i="7"/>
  <c r="CA56" i="7"/>
  <c r="CA61" i="7"/>
  <c r="CA40" i="7"/>
  <c r="CA20" i="7"/>
  <c r="CA24" i="7"/>
  <c r="CA64" i="7"/>
  <c r="CA8" i="7"/>
  <c r="CA14" i="7"/>
  <c r="CA12" i="7"/>
  <c r="CA53" i="7"/>
  <c r="CA55" i="7"/>
  <c r="CA57" i="7"/>
  <c r="CA65" i="7"/>
  <c r="CA37" i="7"/>
  <c r="CA23" i="7"/>
  <c r="CA67" i="7"/>
  <c r="CA38" i="7"/>
  <c r="CA15" i="7"/>
  <c r="CA9" i="7"/>
  <c r="CA32" i="7"/>
  <c r="CA29" i="7"/>
  <c r="CA46" i="7"/>
  <c r="CA33" i="7"/>
  <c r="CA26" i="7"/>
  <c r="CA28" i="7"/>
  <c r="CA30" i="7"/>
  <c r="CA44" i="7"/>
  <c r="CA10" i="7"/>
  <c r="CA60" i="7"/>
  <c r="CA66" i="7"/>
  <c r="CA62" i="7"/>
  <c r="CA59" i="7"/>
  <c r="CA68" i="7"/>
  <c r="CA43" i="7"/>
  <c r="CA47" i="7"/>
  <c r="CA11" i="7"/>
  <c r="CA31" i="7"/>
  <c r="CA54" i="7"/>
  <c r="CA45" i="7"/>
  <c r="CA13" i="7"/>
  <c r="F69" i="37" l="1"/>
  <c r="J59" i="20"/>
  <c r="F59" i="37"/>
  <c r="J59" i="12"/>
  <c r="H69" i="12"/>
  <c r="H57" i="20"/>
  <c r="D57" i="37"/>
  <c r="H57" i="12"/>
  <c r="U60" i="2" a="1"/>
  <c r="K69" i="12"/>
  <c r="V60" i="2" a="1"/>
  <c r="K59" i="12"/>
  <c r="K59" i="20"/>
  <c r="G59" i="37"/>
  <c r="S105" i="3"/>
  <c r="V107" i="3"/>
  <c r="E88" i="3"/>
  <c r="B88" i="3" s="1"/>
  <c r="T88" i="3"/>
  <c r="T114" i="3"/>
  <c r="U111" i="3"/>
  <c r="U123" i="3"/>
  <c r="E128" i="3"/>
  <c r="B128" i="3" s="1"/>
  <c r="E102" i="3"/>
  <c r="B102" i="3" s="1"/>
  <c r="S99" i="3"/>
  <c r="S110" i="3"/>
  <c r="S116" i="3"/>
  <c r="E112" i="3"/>
  <c r="B112" i="3" s="1"/>
  <c r="U94" i="3"/>
  <c r="S117" i="3"/>
  <c r="T113" i="3"/>
  <c r="S91" i="3"/>
  <c r="U128" i="3"/>
  <c r="V87" i="3"/>
  <c r="S88" i="3"/>
  <c r="T98" i="3"/>
  <c r="V112" i="3"/>
  <c r="U89" i="3"/>
  <c r="E124" i="3"/>
  <c r="B124" i="3" s="1"/>
  <c r="U106" i="3"/>
  <c r="E98" i="3"/>
  <c r="B98" i="3" s="1"/>
  <c r="E125" i="3"/>
  <c r="B125" i="3" s="1"/>
  <c r="T94" i="3"/>
  <c r="V98" i="3"/>
  <c r="V89" i="3"/>
  <c r="T111" i="3"/>
  <c r="T129" i="3"/>
  <c r="T118" i="3"/>
  <c r="E100" i="3"/>
  <c r="B100" i="3" s="1"/>
  <c r="U121" i="3"/>
  <c r="U124" i="3"/>
  <c r="T123" i="3"/>
  <c r="U107" i="3"/>
  <c r="T102" i="3"/>
  <c r="S89" i="3"/>
  <c r="S124" i="3"/>
  <c r="E122" i="3"/>
  <c r="B122" i="3" s="1"/>
  <c r="T116" i="3"/>
  <c r="S109" i="3"/>
  <c r="E130" i="3"/>
  <c r="B130" i="3" s="1"/>
  <c r="V124" i="3"/>
  <c r="S102" i="3"/>
  <c r="V101" i="3"/>
  <c r="V130" i="3"/>
  <c r="V111" i="3"/>
  <c r="U118" i="3"/>
  <c r="U127" i="3"/>
  <c r="U102" i="3"/>
  <c r="S101" i="3"/>
  <c r="E107" i="3"/>
  <c r="B107" i="3" s="1"/>
  <c r="V92" i="3"/>
  <c r="S112" i="3"/>
  <c r="U117" i="3"/>
  <c r="E113" i="3"/>
  <c r="B113" i="3" s="1"/>
  <c r="U110" i="3"/>
  <c r="U119" i="3"/>
  <c r="T99" i="3"/>
  <c r="E116" i="3"/>
  <c r="B116" i="3" s="1"/>
  <c r="S119" i="3"/>
  <c r="E87" i="3"/>
  <c r="B87" i="3" s="1"/>
  <c r="S115" i="3"/>
  <c r="S106" i="3"/>
  <c r="E86" i="3"/>
  <c r="B86" i="3" s="1"/>
  <c r="S104" i="3"/>
  <c r="S111" i="3"/>
  <c r="E117" i="3"/>
  <c r="B117" i="3" s="1"/>
  <c r="U90" i="3"/>
  <c r="E104" i="3"/>
  <c r="B104" i="3" s="1"/>
  <c r="E118" i="3"/>
  <c r="B118" i="3" s="1"/>
  <c r="T112" i="3"/>
  <c r="T90" i="3"/>
  <c r="E129" i="3"/>
  <c r="B129" i="3" s="1"/>
  <c r="T126" i="3"/>
  <c r="S94" i="3"/>
  <c r="T91" i="3"/>
  <c r="V110" i="3"/>
  <c r="V118" i="3"/>
  <c r="E126" i="3"/>
  <c r="B126" i="3" s="1"/>
  <c r="V105" i="3"/>
  <c r="T103" i="3"/>
  <c r="T105" i="3"/>
  <c r="S107" i="3"/>
  <c r="E99" i="3"/>
  <c r="B99" i="3" s="1"/>
  <c r="U103" i="3"/>
  <c r="T128" i="3"/>
  <c r="S108" i="3"/>
  <c r="E123" i="3"/>
  <c r="B123" i="3" s="1"/>
  <c r="U88" i="3"/>
  <c r="S86" i="3"/>
  <c r="S170" i="3" s="1"/>
  <c r="S132" i="3" s="1"/>
  <c r="T120" i="3"/>
  <c r="T104" i="3"/>
  <c r="S126" i="3"/>
  <c r="S100" i="3"/>
  <c r="T89" i="3"/>
  <c r="V116" i="3"/>
  <c r="S114" i="3"/>
  <c r="E120" i="3"/>
  <c r="B120" i="3" s="1"/>
  <c r="V126" i="3"/>
  <c r="T106" i="3"/>
  <c r="T117" i="3"/>
  <c r="E111" i="3"/>
  <c r="B111" i="3" s="1"/>
  <c r="U115" i="3"/>
  <c r="U129" i="3"/>
  <c r="S95" i="3"/>
  <c r="U86" i="3"/>
  <c r="U170" i="3" s="1"/>
  <c r="U132" i="3" s="1"/>
  <c r="U108" i="3"/>
  <c r="U109" i="3"/>
  <c r="U112" i="3"/>
  <c r="U130" i="3"/>
  <c r="V88" i="3"/>
  <c r="E109" i="3"/>
  <c r="B109" i="3" s="1"/>
  <c r="E96" i="3"/>
  <c r="B96" i="3" s="1"/>
  <c r="V95" i="3"/>
  <c r="V94" i="3"/>
  <c r="V115" i="3"/>
  <c r="S125" i="3"/>
  <c r="E93" i="3"/>
  <c r="B93" i="3" s="1"/>
  <c r="S93" i="3"/>
  <c r="T100" i="3"/>
  <c r="S120" i="3"/>
  <c r="U126" i="3"/>
  <c r="U92" i="3"/>
  <c r="E108" i="3"/>
  <c r="B108" i="3" s="1"/>
  <c r="V109" i="3"/>
  <c r="T119" i="3"/>
  <c r="S118" i="3"/>
  <c r="U95" i="3"/>
  <c r="U101" i="3"/>
  <c r="E106" i="3"/>
  <c r="B106" i="3" s="1"/>
  <c r="S98" i="3"/>
  <c r="S97" i="3"/>
  <c r="V122" i="3"/>
  <c r="S128" i="3"/>
  <c r="V125" i="3"/>
  <c r="E110" i="3"/>
  <c r="B110" i="3" s="1"/>
  <c r="T110" i="3"/>
  <c r="S129" i="3"/>
  <c r="U125" i="3"/>
  <c r="S123" i="3"/>
  <c r="T87" i="3"/>
  <c r="T108" i="3"/>
  <c r="V106" i="3"/>
  <c r="U122" i="3"/>
  <c r="V119" i="3"/>
  <c r="S96" i="3"/>
  <c r="U104" i="3"/>
  <c r="S87" i="3"/>
  <c r="T101" i="3"/>
  <c r="E95" i="3"/>
  <c r="B95" i="3" s="1"/>
  <c r="S121" i="3"/>
  <c r="V123" i="3"/>
  <c r="T125" i="3"/>
  <c r="E115" i="3"/>
  <c r="B115" i="3" s="1"/>
  <c r="T115" i="3"/>
  <c r="T121" i="3"/>
  <c r="U87" i="3"/>
  <c r="E91" i="3"/>
  <c r="B91" i="3" s="1"/>
  <c r="T86" i="3"/>
  <c r="T170" i="3" s="1"/>
  <c r="T132" i="3" s="1"/>
  <c r="T130" i="3"/>
  <c r="U116" i="3"/>
  <c r="V120" i="3"/>
  <c r="E105" i="3"/>
  <c r="B105" i="3" s="1"/>
  <c r="U96" i="3"/>
  <c r="T92" i="3"/>
  <c r="T107" i="3"/>
  <c r="U114" i="3"/>
  <c r="V103" i="3"/>
  <c r="V128" i="3"/>
  <c r="T124" i="3"/>
  <c r="E94" i="3"/>
  <c r="B94" i="3" s="1"/>
  <c r="S103" i="3"/>
  <c r="U91" i="3"/>
  <c r="U113" i="3"/>
  <c r="V114" i="3"/>
  <c r="E127" i="3"/>
  <c r="B127" i="3" s="1"/>
  <c r="V127" i="3"/>
  <c r="T122" i="3"/>
  <c r="V97" i="3"/>
  <c r="E97" i="3"/>
  <c r="B97" i="3" s="1"/>
  <c r="S92" i="3"/>
  <c r="E101" i="3"/>
  <c r="B101" i="3" s="1"/>
  <c r="V100" i="3"/>
  <c r="V117" i="3"/>
  <c r="T93" i="3"/>
  <c r="T109" i="3"/>
  <c r="U97" i="3"/>
  <c r="V108" i="3"/>
  <c r="V86" i="3"/>
  <c r="V170" i="3" s="1"/>
  <c r="V132" i="3" s="1"/>
  <c r="E92" i="3"/>
  <c r="B92" i="3" s="1"/>
  <c r="T96" i="3"/>
  <c r="V99" i="3"/>
  <c r="V91" i="3"/>
  <c r="V90" i="3"/>
  <c r="E121" i="3"/>
  <c r="B121" i="3" s="1"/>
  <c r="U99" i="3"/>
  <c r="S113" i="3"/>
  <c r="E119" i="3"/>
  <c r="B119" i="3" s="1"/>
  <c r="S130" i="3"/>
  <c r="V129" i="3"/>
  <c r="V96" i="3"/>
  <c r="V102" i="3"/>
  <c r="V104" i="3"/>
  <c r="U93" i="3"/>
  <c r="E103" i="3"/>
  <c r="B103" i="3" s="1"/>
  <c r="E90" i="3"/>
  <c r="B90" i="3" s="1"/>
  <c r="T95" i="3"/>
  <c r="V93" i="3"/>
  <c r="S90" i="3"/>
  <c r="U105" i="3"/>
  <c r="T97" i="3"/>
  <c r="U98" i="3"/>
  <c r="V121" i="3"/>
  <c r="S122" i="3"/>
  <c r="U120" i="3"/>
  <c r="E114" i="3"/>
  <c r="B114" i="3" s="1"/>
  <c r="T127" i="3"/>
  <c r="V113" i="3"/>
  <c r="S127" i="3"/>
  <c r="E89" i="3"/>
  <c r="B89" i="3" s="1"/>
  <c r="U100" i="3"/>
  <c r="G91" i="3"/>
  <c r="G126" i="3"/>
  <c r="W92" i="3"/>
  <c r="W100" i="3"/>
  <c r="W91" i="3"/>
  <c r="W90" i="3"/>
  <c r="W124" i="3"/>
  <c r="W113" i="3"/>
  <c r="W102" i="3"/>
  <c r="W118" i="3"/>
  <c r="W125" i="3"/>
  <c r="W112" i="3"/>
  <c r="W103" i="3"/>
  <c r="G121" i="3"/>
  <c r="F108" i="3"/>
  <c r="F88" i="3"/>
  <c r="G92" i="3"/>
  <c r="G86" i="3"/>
  <c r="F102" i="3"/>
  <c r="F100" i="3"/>
  <c r="F122" i="3"/>
  <c r="F105" i="3"/>
  <c r="G128" i="3"/>
  <c r="G130" i="3"/>
  <c r="F130" i="3"/>
  <c r="G122" i="3"/>
  <c r="G111" i="3"/>
  <c r="F112" i="3"/>
  <c r="G94" i="3"/>
  <c r="F121" i="3"/>
  <c r="G120" i="3"/>
  <c r="F95" i="3"/>
  <c r="G110" i="3"/>
  <c r="G106" i="3"/>
  <c r="F101" i="3"/>
  <c r="F127" i="3"/>
  <c r="W88" i="3"/>
  <c r="W109" i="3"/>
  <c r="W121" i="3"/>
  <c r="W106" i="3"/>
  <c r="W115" i="3"/>
  <c r="W108" i="3"/>
  <c r="W93" i="3"/>
  <c r="W87" i="3"/>
  <c r="W116" i="3"/>
  <c r="W99" i="3"/>
  <c r="W104" i="3"/>
  <c r="W110" i="3"/>
  <c r="G129" i="3"/>
  <c r="G107" i="3"/>
  <c r="G103" i="3"/>
  <c r="F92" i="3"/>
  <c r="F128" i="3"/>
  <c r="F117" i="3"/>
  <c r="G127" i="3"/>
  <c r="F90" i="3"/>
  <c r="F113" i="3"/>
  <c r="G118" i="3"/>
  <c r="F96" i="3"/>
  <c r="G104" i="3"/>
  <c r="G114" i="3"/>
  <c r="G102" i="3"/>
  <c r="F118" i="3"/>
  <c r="F114" i="3"/>
  <c r="F125" i="3"/>
  <c r="F89" i="3"/>
  <c r="F120" i="3"/>
  <c r="G87" i="3"/>
  <c r="F107" i="3"/>
  <c r="G112" i="3"/>
  <c r="W114" i="3"/>
  <c r="W120" i="3"/>
  <c r="W129" i="3"/>
  <c r="W128" i="3"/>
  <c r="W89" i="3"/>
  <c r="W111" i="3"/>
  <c r="W96" i="3"/>
  <c r="W86" i="3"/>
  <c r="W170" i="3" s="1"/>
  <c r="W132" i="3" s="1"/>
  <c r="W117" i="3"/>
  <c r="W126" i="3"/>
  <c r="W123" i="3"/>
  <c r="G96" i="3"/>
  <c r="G109" i="3"/>
  <c r="F124" i="3"/>
  <c r="G105" i="3"/>
  <c r="G123" i="3"/>
  <c r="F123" i="3"/>
  <c r="F98" i="3"/>
  <c r="F94" i="3"/>
  <c r="F110" i="3"/>
  <c r="G98" i="3"/>
  <c r="G113" i="3"/>
  <c r="F129" i="3"/>
  <c r="G108" i="3"/>
  <c r="F119" i="3"/>
  <c r="G117" i="3"/>
  <c r="F106" i="3"/>
  <c r="G119" i="3"/>
  <c r="F115" i="3"/>
  <c r="G93" i="3"/>
  <c r="G97" i="3"/>
  <c r="F116" i="3"/>
  <c r="W105" i="3"/>
  <c r="W94" i="3"/>
  <c r="W95" i="3"/>
  <c r="W127" i="3"/>
  <c r="W122" i="3"/>
  <c r="W107" i="3"/>
  <c r="W119" i="3"/>
  <c r="W101" i="3"/>
  <c r="W130" i="3"/>
  <c r="W97" i="3"/>
  <c r="G99" i="3"/>
  <c r="G88" i="3"/>
  <c r="F104" i="3"/>
  <c r="F91" i="3"/>
  <c r="F109" i="3"/>
  <c r="F99" i="3"/>
  <c r="F87" i="3"/>
  <c r="F86" i="3"/>
  <c r="G101" i="3"/>
  <c r="G89" i="3"/>
  <c r="G95" i="3"/>
  <c r="F93" i="3"/>
  <c r="G100" i="3"/>
  <c r="F97" i="3"/>
  <c r="G115" i="3"/>
  <c r="R89" i="2"/>
  <c r="R60" i="2" a="1"/>
  <c r="D59" i="37"/>
  <c r="H59" i="12"/>
  <c r="H59" i="20"/>
  <c r="J69" i="12"/>
  <c r="G57" i="37"/>
  <c r="K57" i="12"/>
  <c r="K57" i="20"/>
  <c r="C58" i="37"/>
  <c r="E58" i="20"/>
  <c r="E58" i="12"/>
  <c r="D69" i="37"/>
  <c r="I69" i="12"/>
  <c r="I59" i="12"/>
  <c r="I59" i="20"/>
  <c r="E59" i="37"/>
  <c r="U89" i="2"/>
  <c r="E60" i="2" a="1"/>
  <c r="F58" i="37"/>
  <c r="J58" i="20"/>
  <c r="J58" i="12"/>
  <c r="V89" i="2"/>
  <c r="W98" i="3"/>
  <c r="K58" i="20"/>
  <c r="G58" i="37"/>
  <c r="K58" i="12"/>
  <c r="G69" i="37"/>
  <c r="C57" i="37"/>
  <c r="E57" i="20"/>
  <c r="E57" i="12"/>
  <c r="C59" i="37"/>
  <c r="E59" i="20"/>
  <c r="E59" i="12"/>
  <c r="F60" i="2" a="1"/>
  <c r="F89" i="2"/>
  <c r="D58" i="37"/>
  <c r="H58" i="20"/>
  <c r="H58" i="12"/>
  <c r="E58" i="37"/>
  <c r="I58" i="20"/>
  <c r="I58" i="12"/>
  <c r="E69" i="37"/>
  <c r="P24" i="4"/>
  <c r="A165" i="7"/>
  <c r="A158" i="7"/>
  <c r="A98" i="7"/>
  <c r="A97" i="7"/>
  <c r="A138" i="7"/>
  <c r="A168" i="7"/>
  <c r="A122" i="7"/>
  <c r="A115" i="7"/>
  <c r="A128" i="7"/>
  <c r="A131" i="7"/>
  <c r="A134" i="7"/>
  <c r="A152" i="7"/>
  <c r="A197" i="7"/>
  <c r="A159" i="7"/>
  <c r="A205" i="7"/>
  <c r="A156" i="7"/>
  <c r="A187" i="7"/>
  <c r="A201" i="7"/>
  <c r="A90" i="7"/>
  <c r="A137" i="7"/>
  <c r="A93" i="7"/>
  <c r="A96" i="7"/>
  <c r="A110" i="7"/>
  <c r="A142" i="7"/>
  <c r="A107" i="7"/>
  <c r="A196" i="7"/>
  <c r="A88" i="7"/>
  <c r="A189" i="7"/>
  <c r="A155" i="7"/>
  <c r="A171" i="7"/>
  <c r="A173" i="7"/>
  <c r="A184" i="7"/>
  <c r="A124" i="7"/>
  <c r="A118" i="7"/>
  <c r="A202" i="7"/>
  <c r="A206" i="7"/>
  <c r="A182" i="7"/>
  <c r="A186" i="7"/>
  <c r="A162" i="7"/>
  <c r="A132" i="7"/>
  <c r="A176" i="7"/>
  <c r="A116" i="7"/>
  <c r="A94" i="7"/>
  <c r="A192" i="7"/>
  <c r="A91" i="7"/>
  <c r="A129" i="7"/>
  <c r="A111" i="7"/>
  <c r="A203" i="7"/>
  <c r="A145" i="7"/>
  <c r="A177" i="7"/>
  <c r="A188" i="7"/>
  <c r="A157" i="7"/>
  <c r="A139" i="7"/>
  <c r="A106" i="7"/>
  <c r="A143" i="7"/>
  <c r="A109" i="7"/>
  <c r="A89" i="7"/>
  <c r="A181" i="7"/>
  <c r="A207" i="7"/>
  <c r="A100" i="7"/>
  <c r="A119" i="7"/>
  <c r="A104" i="7"/>
  <c r="A204" i="7"/>
  <c r="A141" i="7"/>
  <c r="A163" i="7"/>
  <c r="A108" i="7"/>
  <c r="A127" i="7"/>
  <c r="A169" i="7"/>
  <c r="A191" i="7"/>
  <c r="A183" i="7"/>
  <c r="A174" i="7"/>
  <c r="A175" i="7"/>
  <c r="A126" i="7"/>
  <c r="A117" i="7"/>
  <c r="A95" i="7"/>
  <c r="A179" i="7"/>
  <c r="A140" i="7"/>
  <c r="A149" i="7"/>
  <c r="A114" i="7"/>
  <c r="A185" i="7"/>
  <c r="A130" i="7"/>
  <c r="A92" i="7"/>
  <c r="A180" i="7"/>
  <c r="A146" i="7"/>
  <c r="A147" i="7"/>
  <c r="A170" i="7"/>
  <c r="A150" i="7"/>
  <c r="A209" i="7"/>
  <c r="A200" i="7"/>
  <c r="A198" i="7"/>
  <c r="A102" i="7"/>
  <c r="A112" i="7"/>
  <c r="A120" i="7"/>
  <c r="A160" i="7"/>
  <c r="A154" i="7"/>
  <c r="A199" i="7"/>
  <c r="A101" i="7"/>
  <c r="A164" i="7"/>
  <c r="A135" i="7"/>
  <c r="A133" i="7"/>
  <c r="A151" i="7"/>
  <c r="A194" i="7"/>
  <c r="A136" i="7"/>
  <c r="A166" i="7"/>
  <c r="A125" i="7"/>
  <c r="A195" i="7"/>
  <c r="A172" i="7"/>
  <c r="A161" i="7"/>
  <c r="A148" i="7"/>
  <c r="A208" i="7"/>
  <c r="A121" i="7"/>
  <c r="A123" i="7"/>
  <c r="A190" i="7"/>
  <c r="A153" i="7"/>
  <c r="A105" i="7"/>
  <c r="A167" i="7"/>
  <c r="A193" i="7"/>
  <c r="A99" i="7"/>
  <c r="A144" i="7"/>
  <c r="A178" i="7"/>
  <c r="A113" i="7"/>
  <c r="A103" i="7"/>
  <c r="S172" i="3" l="1"/>
  <c r="S134" i="3" s="1"/>
  <c r="S173" i="3"/>
  <c r="S135" i="3" s="1"/>
  <c r="S171" i="3"/>
  <c r="S133" i="3" s="1"/>
  <c r="V190" i="3"/>
  <c r="V152" i="3" s="1"/>
  <c r="U182" i="3"/>
  <c r="U144" i="3" s="1"/>
  <c r="U184" i="3"/>
  <c r="U146" i="3" s="1"/>
  <c r="S182" i="3"/>
  <c r="S144" i="3" s="1"/>
  <c r="V175" i="3"/>
  <c r="V137" i="3" s="1"/>
  <c r="U175" i="3"/>
  <c r="U137" i="3" s="1"/>
  <c r="S177" i="3"/>
  <c r="S139" i="3" s="1"/>
  <c r="T176" i="3"/>
  <c r="T138" i="3" s="1"/>
  <c r="U188" i="3"/>
  <c r="U150" i="3" s="1"/>
  <c r="V203" i="3"/>
  <c r="V165" i="3" s="1"/>
  <c r="T194" i="3"/>
  <c r="T156" i="3" s="1"/>
  <c r="T198" i="3"/>
  <c r="T160" i="3" s="1"/>
  <c r="T203" i="3"/>
  <c r="T165" i="3" s="1"/>
  <c r="S178" i="3"/>
  <c r="S140" i="3" s="1"/>
  <c r="T202" i="3"/>
  <c r="T164" i="3" s="1"/>
  <c r="V173" i="3"/>
  <c r="V135" i="3" s="1"/>
  <c r="U203" i="3"/>
  <c r="U165" i="3" s="1"/>
  <c r="S194" i="3"/>
  <c r="S156" i="3" s="1"/>
  <c r="S174" i="3"/>
  <c r="S136" i="3" s="1"/>
  <c r="V184" i="3"/>
  <c r="V146" i="3" s="1"/>
  <c r="U179" i="3"/>
  <c r="U141" i="3" s="1"/>
  <c r="S192" i="3"/>
  <c r="S154" i="3" s="1"/>
  <c r="T193" i="3"/>
  <c r="T155" i="3" s="1"/>
  <c r="S203" i="3"/>
  <c r="S165" i="3" s="1"/>
  <c r="T196" i="3"/>
  <c r="T158" i="3" s="1"/>
  <c r="V178" i="3"/>
  <c r="V140" i="3" s="1"/>
  <c r="T171" i="3"/>
  <c r="T133" i="3" s="1"/>
  <c r="T179" i="3"/>
  <c r="T141" i="3" s="1"/>
  <c r="S190" i="3"/>
  <c r="S152" i="3" s="1"/>
  <c r="T200" i="3"/>
  <c r="T162" i="3" s="1"/>
  <c r="S199" i="3"/>
  <c r="S161" i="3" s="1"/>
  <c r="S184" i="3"/>
  <c r="S146" i="3" s="1"/>
  <c r="V204" i="3"/>
  <c r="V166" i="3" s="1"/>
  <c r="T184" i="3"/>
  <c r="T146" i="3" s="1"/>
  <c r="V179" i="3"/>
  <c r="V141" i="3" s="1"/>
  <c r="U192" i="3"/>
  <c r="U154" i="3" s="1"/>
  <c r="W182" i="3"/>
  <c r="W144" i="3" s="1"/>
  <c r="U201" i="3"/>
  <c r="U163" i="3" s="1"/>
  <c r="W181" i="3"/>
  <c r="W143" i="3" s="1"/>
  <c r="G125" i="3"/>
  <c r="V205" i="3"/>
  <c r="V167" i="3" s="1"/>
  <c r="V180" i="3"/>
  <c r="V142" i="3" s="1"/>
  <c r="T177" i="3"/>
  <c r="T139" i="3" s="1"/>
  <c r="S197" i="3"/>
  <c r="S159" i="3" s="1"/>
  <c r="S176" i="3"/>
  <c r="S138" i="3" s="1"/>
  <c r="U199" i="3"/>
  <c r="U161" i="3" s="1"/>
  <c r="T185" i="3"/>
  <c r="T147" i="3" s="1"/>
  <c r="T186" i="3"/>
  <c r="T148" i="3" s="1"/>
  <c r="U185" i="3"/>
  <c r="U147" i="3" s="1"/>
  <c r="S204" i="3"/>
  <c r="S166" i="3" s="1"/>
  <c r="U196" i="3"/>
  <c r="U158" i="3" s="1"/>
  <c r="S179" i="3"/>
  <c r="S141" i="3" s="1"/>
  <c r="S198" i="3"/>
  <c r="S160" i="3" s="1"/>
  <c r="U172" i="3"/>
  <c r="U134" i="3" s="1"/>
  <c r="U187" i="3"/>
  <c r="U149" i="3" s="1"/>
  <c r="T187" i="3"/>
  <c r="T149" i="3" s="1"/>
  <c r="V194" i="3"/>
  <c r="V156" i="3" s="1"/>
  <c r="S188" i="3"/>
  <c r="S150" i="3" s="1"/>
  <c r="S196" i="3"/>
  <c r="S158" i="3" s="1"/>
  <c r="U186" i="3"/>
  <c r="U148" i="3" s="1"/>
  <c r="V182" i="3"/>
  <c r="V144" i="3" s="1"/>
  <c r="T182" i="3"/>
  <c r="T144" i="3" s="1"/>
  <c r="S175" i="3"/>
  <c r="S137" i="3" s="1"/>
  <c r="S189" i="3"/>
  <c r="S151" i="3" s="1"/>
  <c r="U205" i="3"/>
  <c r="U167" i="3" s="1"/>
  <c r="V206" i="3"/>
  <c r="V168" i="3" s="1"/>
  <c r="S200" i="3"/>
  <c r="S162" i="3" s="1"/>
  <c r="S183" i="3"/>
  <c r="S145" i="3" s="1"/>
  <c r="S185" i="3"/>
  <c r="S147" i="3" s="1"/>
  <c r="S193" i="3"/>
  <c r="S155" i="3" s="1"/>
  <c r="V171" i="3"/>
  <c r="V133" i="3" s="1"/>
  <c r="U174" i="3"/>
  <c r="U136" i="3" s="1"/>
  <c r="U191" i="3"/>
  <c r="U153" i="3" s="1"/>
  <c r="S191" i="3"/>
  <c r="S153" i="3" s="1"/>
  <c r="V195" i="3"/>
  <c r="V157" i="3" s="1"/>
  <c r="T192" i="3"/>
  <c r="T154" i="3" s="1"/>
  <c r="S181" i="3"/>
  <c r="S143" i="3" s="1"/>
  <c r="U197" i="3"/>
  <c r="U159" i="3" s="1"/>
  <c r="T178" i="3"/>
  <c r="T140" i="3" s="1"/>
  <c r="S186" i="3"/>
  <c r="S148" i="3" s="1"/>
  <c r="U183" i="3"/>
  <c r="U145" i="3" s="1"/>
  <c r="U177" i="3"/>
  <c r="U139" i="3" s="1"/>
  <c r="V198" i="3"/>
  <c r="V160" i="3" s="1"/>
  <c r="V196" i="3"/>
  <c r="V158" i="3" s="1"/>
  <c r="V201" i="3"/>
  <c r="V163" i="3" s="1"/>
  <c r="T189" i="3"/>
  <c r="T151" i="3" s="1"/>
  <c r="U178" i="3"/>
  <c r="U140" i="3" s="1"/>
  <c r="T172" i="3"/>
  <c r="T134" i="3" s="1"/>
  <c r="V187" i="3"/>
  <c r="V149" i="3" s="1"/>
  <c r="V186" i="3"/>
  <c r="V148" i="3" s="1"/>
  <c r="T195" i="3"/>
  <c r="T157" i="3" s="1"/>
  <c r="T204" i="3"/>
  <c r="T166" i="3" s="1"/>
  <c r="U181" i="3"/>
  <c r="U143" i="3" s="1"/>
  <c r="U193" i="3"/>
  <c r="U155" i="3" s="1"/>
  <c r="U194" i="3"/>
  <c r="U156" i="3" s="1"/>
  <c r="V191" i="3"/>
  <c r="V153" i="3" s="1"/>
  <c r="T174" i="3"/>
  <c r="T136" i="3" s="1"/>
  <c r="T181" i="3"/>
  <c r="T143" i="3" s="1"/>
  <c r="V188" i="3"/>
  <c r="V150" i="3" s="1"/>
  <c r="U202" i="3"/>
  <c r="U164" i="3" s="1"/>
  <c r="T191" i="3"/>
  <c r="T153" i="3" s="1"/>
  <c r="V176" i="3"/>
  <c r="V138" i="3" s="1"/>
  <c r="T190" i="3"/>
  <c r="T152" i="3" s="1"/>
  <c r="S201" i="3"/>
  <c r="S163" i="3" s="1"/>
  <c r="U171" i="3"/>
  <c r="U133" i="3" s="1"/>
  <c r="T183" i="3"/>
  <c r="T145" i="3" s="1"/>
  <c r="T206" i="3"/>
  <c r="T168" i="3" s="1"/>
  <c r="U173" i="3"/>
  <c r="U135" i="3" s="1"/>
  <c r="V199" i="3"/>
  <c r="V161" i="3" s="1"/>
  <c r="V200" i="3"/>
  <c r="V162" i="3" s="1"/>
  <c r="U180" i="3"/>
  <c r="U142" i="3" s="1"/>
  <c r="T201" i="3"/>
  <c r="T163" i="3" s="1"/>
  <c r="T199" i="3"/>
  <c r="T161" i="3" s="1"/>
  <c r="T188" i="3"/>
  <c r="T150" i="3" s="1"/>
  <c r="V183" i="3"/>
  <c r="V145" i="3" s="1"/>
  <c r="V197" i="3"/>
  <c r="V159" i="3" s="1"/>
  <c r="T197" i="3"/>
  <c r="T159" i="3" s="1"/>
  <c r="T173" i="3"/>
  <c r="T135" i="3" s="1"/>
  <c r="U189" i="3"/>
  <c r="U151" i="3" s="1"/>
  <c r="U176" i="3"/>
  <c r="U138" i="3" s="1"/>
  <c r="S202" i="3"/>
  <c r="S164" i="3" s="1"/>
  <c r="U204" i="3"/>
  <c r="U166" i="3" s="1"/>
  <c r="V202" i="3"/>
  <c r="V164" i="3" s="1"/>
  <c r="T175" i="3"/>
  <c r="T137" i="3" s="1"/>
  <c r="S180" i="3"/>
  <c r="S142" i="3" s="1"/>
  <c r="S205" i="3"/>
  <c r="S167" i="3" s="1"/>
  <c r="V177" i="3"/>
  <c r="V139" i="3" s="1"/>
  <c r="V192" i="3"/>
  <c r="V154" i="3" s="1"/>
  <c r="V189" i="3"/>
  <c r="V151" i="3" s="1"/>
  <c r="S206" i="3"/>
  <c r="S168" i="3" s="1"/>
  <c r="V172" i="3"/>
  <c r="V134" i="3" s="1"/>
  <c r="S187" i="3"/>
  <c r="S149" i="3" s="1"/>
  <c r="V174" i="3"/>
  <c r="V136" i="3" s="1"/>
  <c r="V181" i="3"/>
  <c r="V143" i="3" s="1"/>
  <c r="V185" i="3"/>
  <c r="V147" i="3" s="1"/>
  <c r="W179" i="3"/>
  <c r="W141" i="3" s="1"/>
  <c r="S195" i="3"/>
  <c r="S157" i="3" s="1"/>
  <c r="V193" i="3"/>
  <c r="V155" i="3" s="1"/>
  <c r="T205" i="3"/>
  <c r="T167" i="3" s="1"/>
  <c r="T180" i="3"/>
  <c r="T142" i="3" s="1"/>
  <c r="W178" i="3"/>
  <c r="W140" i="3" s="1"/>
  <c r="F111" i="3"/>
  <c r="U206" i="3"/>
  <c r="U168" i="3" s="1"/>
  <c r="F126" i="3"/>
  <c r="U200" i="3"/>
  <c r="U162" i="3" s="1"/>
  <c r="U198" i="3"/>
  <c r="U160" i="3" s="1"/>
  <c r="U190" i="3"/>
  <c r="U152" i="3" s="1"/>
  <c r="W191" i="3"/>
  <c r="W153" i="3" s="1"/>
  <c r="W183" i="3"/>
  <c r="W145" i="3" s="1"/>
  <c r="W192" i="3"/>
  <c r="W154" i="3" s="1"/>
  <c r="W193" i="3"/>
  <c r="W155" i="3" s="1"/>
  <c r="W187" i="3"/>
  <c r="W149" i="3" s="1"/>
  <c r="W186" i="3"/>
  <c r="W148" i="3" s="1"/>
  <c r="W175" i="3"/>
  <c r="W137" i="3" s="1"/>
  <c r="F64" i="2"/>
  <c r="F62" i="2"/>
  <c r="F68" i="2"/>
  <c r="F65" i="2"/>
  <c r="F67" i="2"/>
  <c r="F60" i="2"/>
  <c r="F69" i="2"/>
  <c r="F63" i="2"/>
  <c r="F66" i="2"/>
  <c r="F61" i="2"/>
  <c r="F71" i="2"/>
  <c r="F70" i="2"/>
  <c r="E60" i="2"/>
  <c r="E61" i="2"/>
  <c r="E63" i="2"/>
  <c r="E65" i="2"/>
  <c r="E66" i="2"/>
  <c r="E62" i="2"/>
  <c r="E64" i="2"/>
  <c r="R61" i="2"/>
  <c r="R66" i="2"/>
  <c r="R65" i="2"/>
  <c r="R64" i="2"/>
  <c r="R63" i="2"/>
  <c r="R68" i="2"/>
  <c r="R69" i="2"/>
  <c r="R60" i="2"/>
  <c r="R67" i="2"/>
  <c r="R62" i="2"/>
  <c r="W180" i="3"/>
  <c r="W142" i="3" s="1"/>
  <c r="W200" i="3"/>
  <c r="W162" i="3" s="1"/>
  <c r="W199" i="3"/>
  <c r="W161" i="3" s="1"/>
  <c r="W172" i="3"/>
  <c r="W134" i="3" s="1"/>
  <c r="W196" i="3"/>
  <c r="W158" i="3" s="1"/>
  <c r="W197" i="3"/>
  <c r="W159" i="3" s="1"/>
  <c r="W184" i="3"/>
  <c r="W146" i="3" s="1"/>
  <c r="W185" i="3"/>
  <c r="W147" i="3" s="1"/>
  <c r="W206" i="3"/>
  <c r="W168" i="3" s="1"/>
  <c r="W189" i="3"/>
  <c r="W151" i="3" s="1"/>
  <c r="W195" i="3"/>
  <c r="W157" i="3" s="1"/>
  <c r="W204" i="3"/>
  <c r="W166" i="3" s="1"/>
  <c r="W194" i="3"/>
  <c r="W156" i="3" s="1"/>
  <c r="W171" i="3"/>
  <c r="W133" i="3" s="1"/>
  <c r="W190" i="3"/>
  <c r="W152" i="3" s="1"/>
  <c r="W176" i="3"/>
  <c r="W138" i="3" s="1"/>
  <c r="U195" i="3"/>
  <c r="U157" i="3" s="1"/>
  <c r="BQ49" i="7"/>
  <c r="BQ28" i="7"/>
  <c r="BQ31" i="7"/>
  <c r="BQ10" i="7"/>
  <c r="BQ41" i="7"/>
  <c r="BQ8" i="7"/>
  <c r="BQ54" i="7"/>
  <c r="BQ6" i="7"/>
  <c r="BQ37" i="7"/>
  <c r="BQ55" i="7"/>
  <c r="BQ50" i="7"/>
  <c r="BQ52" i="7"/>
  <c r="BQ51" i="7"/>
  <c r="BQ26" i="7"/>
  <c r="V68" i="2"/>
  <c r="V60" i="2"/>
  <c r="V62" i="2"/>
  <c r="V67" i="2"/>
  <c r="V61" i="2"/>
  <c r="V69" i="2"/>
  <c r="V66" i="2"/>
  <c r="V65" i="2"/>
  <c r="V64" i="2"/>
  <c r="V63" i="2"/>
  <c r="W203" i="3"/>
  <c r="W165" i="3" s="1"/>
  <c r="W201" i="3"/>
  <c r="W163" i="3" s="1"/>
  <c r="W173" i="3"/>
  <c r="W135" i="3" s="1"/>
  <c r="W198" i="3"/>
  <c r="W160" i="3" s="1"/>
  <c r="W188" i="3"/>
  <c r="W150" i="3" s="1"/>
  <c r="W177" i="3"/>
  <c r="W139" i="3" s="1"/>
  <c r="W205" i="3"/>
  <c r="W167" i="3" s="1"/>
  <c r="W202" i="3"/>
  <c r="W164" i="3" s="1"/>
  <c r="W174" i="3"/>
  <c r="W136" i="3" s="1"/>
  <c r="G90" i="3"/>
  <c r="G116" i="3"/>
  <c r="G124" i="3"/>
  <c r="F103" i="3"/>
  <c r="U63" i="2"/>
  <c r="U65" i="2"/>
  <c r="U68" i="2"/>
  <c r="U62" i="2"/>
  <c r="U66" i="2"/>
  <c r="U64" i="2"/>
  <c r="U61" i="2"/>
  <c r="U60" i="2"/>
  <c r="U69" i="2"/>
  <c r="U67" i="2"/>
  <c r="P25" i="4"/>
  <c r="E32" i="26"/>
  <c r="E8" i="26"/>
  <c r="E28" i="26"/>
  <c r="E18" i="26"/>
  <c r="E7" i="26"/>
  <c r="E39" i="26"/>
  <c r="BP50" i="7" l="1"/>
  <c r="BV50" i="7"/>
  <c r="BX50" i="7"/>
  <c r="BP54" i="7"/>
  <c r="BX54" i="7"/>
  <c r="BV54" i="7"/>
  <c r="BX31" i="7"/>
  <c r="BP31" i="7"/>
  <c r="BV31" i="7"/>
  <c r="BV26" i="7"/>
  <c r="BX26" i="7"/>
  <c r="BP26" i="7"/>
  <c r="BP55" i="7"/>
  <c r="BV55" i="7"/>
  <c r="BX55" i="7"/>
  <c r="BX8" i="7"/>
  <c r="BV8" i="7"/>
  <c r="BP8" i="7"/>
  <c r="BP28" i="7"/>
  <c r="BV28" i="7"/>
  <c r="BX28" i="7"/>
  <c r="BX51" i="7"/>
  <c r="BV51" i="7"/>
  <c r="BP51" i="7"/>
  <c r="BV37" i="7"/>
  <c r="BX37" i="7"/>
  <c r="BP37" i="7"/>
  <c r="BV41" i="7"/>
  <c r="BX41" i="7"/>
  <c r="BP41" i="7"/>
  <c r="BP49" i="7"/>
  <c r="BX49" i="7"/>
  <c r="BV49" i="7"/>
  <c r="BP52" i="7"/>
  <c r="BV52" i="7"/>
  <c r="BX52" i="7"/>
  <c r="BV6" i="7"/>
  <c r="BQ70" i="7"/>
  <c r="BX6" i="7"/>
  <c r="BP6" i="7"/>
  <c r="BV10" i="7"/>
  <c r="BX10" i="7"/>
  <c r="BP10" i="7"/>
  <c r="P26" i="4"/>
  <c r="BP70" i="7" l="1"/>
  <c r="BX70" i="7"/>
  <c r="BV70" i="7"/>
  <c r="A20" i="24" s="1"/>
  <c r="P27" i="4"/>
  <c r="P28" i="4" l="1"/>
  <c r="P29" i="4" l="1"/>
  <c r="P30" i="4" l="1"/>
  <c r="P31" i="4" s="1"/>
  <c r="P32" i="4" s="1"/>
  <c r="P33" i="4" s="1"/>
  <c r="P34" i="4" s="1"/>
  <c r="P35" i="4" s="1"/>
  <c r="P36" i="4" s="1"/>
  <c r="P37" i="4" s="1"/>
  <c r="P38" i="4" s="1"/>
  <c r="P39" i="4" s="1"/>
  <c r="P40" i="4" s="1"/>
  <c r="P41" i="4" s="1"/>
  <c r="P42" i="4" s="1"/>
  <c r="P43" i="4" s="1"/>
  <c r="P44" i="4" s="1"/>
  <c r="P45" i="4" s="1"/>
  <c r="P46" i="4" s="1"/>
  <c r="P47" i="4" s="1"/>
  <c r="P48" i="4" s="1"/>
  <c r="P49" i="4" s="1"/>
  <c r="P50" i="4" s="1"/>
  <c r="P51" i="4" s="1"/>
  <c r="P52" i="4" s="1"/>
  <c r="P53" i="4" s="1"/>
  <c r="P54" i="4" s="1"/>
  <c r="P55" i="4" s="1"/>
  <c r="P56" i="4" s="1"/>
  <c r="P57" i="4" s="1"/>
  <c r="P58" i="4" s="1"/>
  <c r="P59" i="4" s="1"/>
  <c r="P60" i="4" s="1"/>
  <c r="P61" i="4" s="1"/>
  <c r="P62" i="4" s="1"/>
  <c r="P63" i="4" s="1"/>
  <c r="P64" i="4" s="1"/>
  <c r="P65" i="4" s="1"/>
  <c r="P66" i="4" s="1"/>
  <c r="P67" i="4" l="1"/>
  <c r="P68" i="4" s="1"/>
  <c r="P69" i="4"/>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3" i="4" l="1"/>
  <c r="P131" i="4"/>
  <c r="P134" i="4" l="1"/>
  <c r="P132" i="4"/>
  <c r="P135" i="4" l="1"/>
  <c r="G149" i="4" s="1"/>
  <c r="F141" i="4"/>
  <c r="D141" i="4"/>
  <c r="H141" i="4"/>
  <c r="E141" i="4"/>
  <c r="J141" i="4"/>
  <c r="G141" i="4"/>
  <c r="C141" i="4"/>
  <c r="I141" i="4"/>
  <c r="K141" i="4"/>
  <c r="B141" i="4"/>
  <c r="A141" i="4"/>
  <c r="C142" i="4"/>
  <c r="E142" i="4"/>
  <c r="D144" i="4"/>
  <c r="H142" i="4"/>
  <c r="E144" i="4"/>
  <c r="E147" i="4"/>
  <c r="H145" i="4"/>
  <c r="E148" i="4"/>
  <c r="A146" i="4"/>
  <c r="D148" i="4"/>
  <c r="G144" i="4"/>
  <c r="I143" i="4"/>
  <c r="J147" i="4"/>
  <c r="A145" i="4"/>
  <c r="B148" i="4"/>
  <c r="F148" i="4"/>
  <c r="F147" i="4"/>
  <c r="G148" i="4"/>
  <c r="B147" i="4"/>
  <c r="K168" i="4"/>
  <c r="B151" i="4"/>
  <c r="G162" i="4"/>
  <c r="K152" i="4"/>
  <c r="D150" i="4"/>
  <c r="F149" i="4"/>
  <c r="A149" i="4"/>
  <c r="K156" i="4"/>
  <c r="G170" i="4"/>
  <c r="F168" i="4"/>
  <c r="E152" i="4"/>
  <c r="G152" i="4"/>
  <c r="A150" i="4"/>
  <c r="I152" i="4"/>
  <c r="H169" i="4"/>
  <c r="E149" i="4"/>
  <c r="B152" i="4"/>
  <c r="F151" i="4"/>
  <c r="B150" i="4"/>
  <c r="J153" i="4"/>
  <c r="I159" i="4"/>
  <c r="A154" i="4"/>
  <c r="E161" i="4"/>
  <c r="H155" i="4"/>
  <c r="C155" i="4"/>
  <c r="G164" i="4"/>
  <c r="H159" i="4"/>
  <c r="F165" i="4"/>
  <c r="D164" i="4"/>
  <c r="F170" i="4"/>
  <c r="H162" i="4"/>
  <c r="E162" i="4"/>
  <c r="I162" i="4"/>
  <c r="G154" i="4"/>
  <c r="D168" i="4"/>
  <c r="A161" i="4"/>
  <c r="K157" i="4"/>
  <c r="I170" i="4"/>
  <c r="D165" i="4"/>
  <c r="G163" i="4"/>
  <c r="C157" i="4"/>
  <c r="E158" i="4"/>
  <c r="I158" i="4"/>
  <c r="F158" i="4"/>
  <c r="E164" i="4"/>
  <c r="G153" i="4"/>
  <c r="A162" i="4"/>
  <c r="H163" i="4"/>
  <c r="H153" i="4"/>
  <c r="D156" i="4"/>
  <c r="F164" i="4"/>
  <c r="B162" i="4"/>
  <c r="G167" i="4"/>
  <c r="G165" i="4"/>
  <c r="H161" i="4"/>
  <c r="H160" i="4"/>
  <c r="J157" i="4"/>
  <c r="F166" i="4"/>
  <c r="H170" i="4"/>
  <c r="G169" i="4"/>
  <c r="E166" i="4"/>
  <c r="A167" i="4"/>
  <c r="K161" i="4"/>
  <c r="I168" i="4"/>
  <c r="G160" i="4"/>
  <c r="C170" i="4"/>
  <c r="I160" i="4"/>
  <c r="B157" i="4"/>
  <c r="J164" i="4"/>
  <c r="D159" i="4"/>
  <c r="H167" i="4"/>
  <c r="A158" i="4"/>
  <c r="D161" i="4" l="1"/>
  <c r="B166" i="4"/>
  <c r="K166" i="4"/>
  <c r="K162" i="4"/>
  <c r="F162" i="4"/>
  <c r="F161" i="4"/>
  <c r="J169" i="4"/>
  <c r="E154" i="4"/>
  <c r="A165" i="4"/>
  <c r="E157" i="4"/>
  <c r="J165" i="4"/>
  <c r="H165" i="4"/>
  <c r="D158" i="4"/>
  <c r="F153" i="4"/>
  <c r="J167" i="4"/>
  <c r="F163" i="4"/>
  <c r="I156" i="4"/>
  <c r="K158" i="4"/>
  <c r="E168" i="4"/>
  <c r="F155" i="4"/>
  <c r="A153" i="4"/>
  <c r="K170" i="4"/>
  <c r="J161" i="4"/>
  <c r="E155" i="4"/>
  <c r="I165" i="4"/>
  <c r="D169" i="4"/>
  <c r="I169" i="4"/>
  <c r="F156" i="4"/>
  <c r="H156" i="4"/>
  <c r="F157" i="4"/>
  <c r="J163" i="4"/>
  <c r="J166" i="4"/>
  <c r="D167" i="4"/>
  <c r="H166" i="4"/>
  <c r="J159" i="4"/>
  <c r="D170" i="4"/>
  <c r="D166" i="4"/>
  <c r="J168" i="4"/>
  <c r="D157" i="4"/>
  <c r="C161" i="4"/>
  <c r="G159" i="4"/>
  <c r="D151" i="4"/>
  <c r="D162" i="4"/>
  <c r="F169" i="4"/>
  <c r="A160" i="4"/>
  <c r="C152" i="4"/>
  <c r="I155" i="4"/>
  <c r="K163" i="4"/>
  <c r="G157" i="4"/>
  <c r="C151" i="4"/>
  <c r="I150" i="4"/>
  <c r="H152" i="4"/>
  <c r="I153" i="4"/>
  <c r="A163" i="4"/>
  <c r="C169" i="4"/>
  <c r="H150" i="4"/>
  <c r="B165" i="4"/>
  <c r="C150" i="4"/>
  <c r="K149" i="4"/>
  <c r="D146" i="4"/>
  <c r="G143" i="4"/>
  <c r="E145" i="4"/>
  <c r="K148" i="4"/>
  <c r="D143" i="4"/>
  <c r="K143" i="4"/>
  <c r="H144" i="4"/>
  <c r="B143" i="4"/>
  <c r="E146" i="4"/>
  <c r="J144" i="4"/>
  <c r="I146" i="4"/>
  <c r="I145" i="4"/>
  <c r="H148" i="4"/>
  <c r="A143" i="4"/>
  <c r="I142" i="4"/>
  <c r="J143" i="4"/>
  <c r="J145" i="4"/>
  <c r="B149" i="4"/>
  <c r="I144" i="4"/>
  <c r="K146" i="4"/>
  <c r="I167" i="4"/>
  <c r="C160" i="4"/>
  <c r="G161" i="4"/>
  <c r="B163" i="4"/>
  <c r="B168" i="4"/>
  <c r="C166" i="4"/>
  <c r="A169" i="4"/>
  <c r="A155" i="4"/>
  <c r="H164" i="4"/>
  <c r="K160" i="4"/>
  <c r="G158" i="4"/>
  <c r="B154" i="4"/>
  <c r="C153" i="4"/>
  <c r="D155" i="4"/>
  <c r="E169" i="4"/>
  <c r="H157" i="4"/>
  <c r="A156" i="4"/>
  <c r="B160" i="4"/>
  <c r="B156" i="4"/>
  <c r="B158" i="4"/>
  <c r="B159" i="4"/>
  <c r="B169" i="4"/>
  <c r="C158" i="4"/>
  <c r="E160" i="4"/>
  <c r="K154" i="4"/>
  <c r="E165" i="4"/>
  <c r="G168" i="4"/>
  <c r="B167" i="4"/>
  <c r="C162" i="4"/>
  <c r="H158" i="4"/>
  <c r="J155" i="4"/>
  <c r="B164" i="4"/>
  <c r="J170" i="4"/>
  <c r="J154" i="4"/>
  <c r="H154" i="4"/>
  <c r="K165" i="4"/>
  <c r="I166" i="4"/>
  <c r="I149" i="4"/>
  <c r="H149" i="4"/>
  <c r="I151" i="4"/>
  <c r="A168" i="4"/>
  <c r="C165" i="4"/>
  <c r="G150" i="4"/>
  <c r="J162" i="4"/>
  <c r="G151" i="4"/>
  <c r="C149" i="4"/>
  <c r="D149" i="4"/>
  <c r="J158" i="4"/>
  <c r="E156" i="4"/>
  <c r="F152" i="4"/>
  <c r="C163" i="4"/>
  <c r="E150" i="4"/>
  <c r="A164" i="4"/>
  <c r="H151" i="4"/>
  <c r="H143" i="4"/>
  <c r="H147" i="4"/>
  <c r="F146" i="4"/>
  <c r="J151" i="4"/>
  <c r="C147" i="4"/>
  <c r="C144" i="4"/>
  <c r="F145" i="4"/>
  <c r="G145" i="4"/>
  <c r="B145" i="4"/>
  <c r="C148" i="4"/>
  <c r="A148" i="4"/>
  <c r="A144" i="4"/>
  <c r="K147" i="4"/>
  <c r="C146" i="4"/>
  <c r="J148" i="4"/>
  <c r="C145" i="4"/>
  <c r="D142" i="4"/>
  <c r="B142" i="4"/>
  <c r="F142" i="4"/>
  <c r="K142" i="4"/>
  <c r="K155" i="4"/>
  <c r="I164" i="4"/>
  <c r="A166" i="4"/>
  <c r="B153" i="4"/>
  <c r="F160" i="4"/>
  <c r="F159" i="4"/>
  <c r="C167" i="4"/>
  <c r="K159" i="4"/>
  <c r="C154" i="4"/>
  <c r="A157" i="4"/>
  <c r="E153" i="4"/>
  <c r="E163" i="4"/>
  <c r="B155" i="4"/>
  <c r="K153" i="4"/>
  <c r="G155" i="4"/>
  <c r="A170" i="4"/>
  <c r="D153" i="4"/>
  <c r="K164" i="4"/>
  <c r="C168" i="4"/>
  <c r="D154" i="4"/>
  <c r="E167" i="4"/>
  <c r="J160" i="4"/>
  <c r="D160" i="4"/>
  <c r="I157" i="4"/>
  <c r="G166" i="4"/>
  <c r="K169" i="4"/>
  <c r="B170" i="4"/>
  <c r="F154" i="4"/>
  <c r="C159" i="4"/>
  <c r="D163" i="4"/>
  <c r="C156" i="4"/>
  <c r="H168" i="4"/>
  <c r="G156" i="4"/>
  <c r="J156" i="4"/>
  <c r="C164" i="4"/>
  <c r="A159" i="4"/>
  <c r="A152" i="4"/>
  <c r="K151" i="4"/>
  <c r="F167" i="4"/>
  <c r="J149" i="4"/>
  <c r="A151" i="4"/>
  <c r="J152" i="4"/>
  <c r="E159" i="4"/>
  <c r="E151" i="4"/>
  <c r="D152" i="4"/>
  <c r="B161" i="4"/>
  <c r="I163" i="4"/>
  <c r="K150" i="4"/>
  <c r="J150" i="4"/>
  <c r="I154" i="4"/>
  <c r="K167" i="4"/>
  <c r="F150" i="4"/>
  <c r="I161" i="4"/>
  <c r="E170" i="4"/>
  <c r="I148" i="4"/>
  <c r="C143" i="4"/>
  <c r="D147" i="4"/>
  <c r="G147" i="4"/>
  <c r="E143" i="4"/>
  <c r="A147" i="4"/>
  <c r="B146" i="4"/>
  <c r="B144" i="4"/>
  <c r="H146" i="4"/>
  <c r="J146" i="4"/>
  <c r="F143" i="4"/>
  <c r="K145" i="4"/>
  <c r="G146" i="4"/>
  <c r="F144" i="4"/>
  <c r="G142" i="4"/>
  <c r="I147" i="4"/>
  <c r="J142" i="4"/>
  <c r="A142" i="4"/>
  <c r="D145" i="4"/>
  <c r="K144" i="4"/>
  <c r="U95" i="19" l="1"/>
  <c r="U91" i="19"/>
  <c r="U94" i="19"/>
  <c r="U92" i="19"/>
  <c r="U93" i="19"/>
  <c r="U96" i="19"/>
  <c r="BN2" i="7" l="1"/>
  <c r="BI2" i="7"/>
  <c r="BI39" i="7"/>
  <c r="BN39" i="7"/>
  <c r="BI12" i="7"/>
  <c r="BN12" i="7"/>
  <c r="BI19" i="7"/>
  <c r="BN19" i="7"/>
  <c r="BI46" i="7"/>
  <c r="BN46" i="7"/>
  <c r="BI15" i="7"/>
  <c r="BN15" i="7"/>
  <c r="BI66" i="7"/>
  <c r="BN66" i="7"/>
  <c r="BI57" i="7"/>
  <c r="BN57" i="7"/>
  <c r="BI36" i="7"/>
  <c r="BN36" i="7"/>
  <c r="BI33" i="7"/>
  <c r="BN33" i="7"/>
  <c r="BI29" i="7"/>
  <c r="BN29" i="7"/>
  <c r="BI40" i="7"/>
  <c r="BN40" i="7"/>
  <c r="BI53" i="7"/>
  <c r="BN53" i="7"/>
  <c r="BI11" i="7"/>
  <c r="BN11" i="7"/>
  <c r="BI5" i="7"/>
  <c r="BN5" i="7"/>
  <c r="BI63" i="7"/>
  <c r="BN63" i="7"/>
  <c r="BI24" i="7"/>
  <c r="BN24" i="7"/>
  <c r="BI21" i="7"/>
  <c r="BN21" i="7"/>
  <c r="BI4" i="7"/>
  <c r="BN4" i="7"/>
  <c r="BI25" i="7"/>
  <c r="BN25" i="7"/>
  <c r="BN62" i="7"/>
  <c r="BI62" i="7"/>
  <c r="BN58" i="7"/>
  <c r="BI58" i="7"/>
  <c r="BI45" i="7"/>
  <c r="BN45" i="7"/>
  <c r="BI22" i="7"/>
  <c r="BN22" i="7"/>
  <c r="BI18" i="7"/>
  <c r="BN18" i="7"/>
  <c r="BI9" i="7"/>
  <c r="BN9" i="7"/>
  <c r="BI56" i="7"/>
  <c r="BN56" i="7"/>
  <c r="BI42" i="7"/>
  <c r="BN42" i="7"/>
  <c r="BI65" i="7"/>
  <c r="BN65" i="7"/>
  <c r="BI7" i="7"/>
  <c r="BN7" i="7"/>
  <c r="BI48" i="7"/>
  <c r="BN48" i="7"/>
  <c r="BI61" i="7"/>
  <c r="BN61" i="7"/>
  <c r="BI27" i="7"/>
  <c r="BN27" i="7"/>
  <c r="BN23" i="7"/>
  <c r="BI23" i="7"/>
  <c r="BN20" i="7"/>
  <c r="BI20" i="7"/>
  <c r="BI43" i="7"/>
  <c r="BN43" i="7"/>
  <c r="BI44" i="7"/>
  <c r="BN44" i="7"/>
  <c r="BI13" i="7"/>
  <c r="BN13" i="7"/>
  <c r="BN60" i="7"/>
  <c r="BI60" i="7"/>
  <c r="BI32" i="7"/>
  <c r="BN32" i="7"/>
  <c r="BI64" i="7"/>
  <c r="BN64" i="7"/>
  <c r="B89" i="19" l="1"/>
  <c r="Q89" i="19" s="1"/>
  <c r="N89" i="19"/>
  <c r="AA89" i="19" s="1"/>
  <c r="X89" i="19"/>
  <c r="AP89" i="19"/>
  <c r="AN89" i="19"/>
  <c r="D89" i="19"/>
  <c r="K89" i="19"/>
  <c r="L89" i="19"/>
  <c r="AM89" i="19"/>
  <c r="AO89" i="19"/>
  <c r="C89" i="19"/>
  <c r="Y89" i="19"/>
  <c r="AQ89" i="19"/>
  <c r="J89" i="19"/>
  <c r="O89" i="19"/>
  <c r="AR89" i="19"/>
  <c r="H89" i="19"/>
  <c r="G89" i="19"/>
  <c r="P89" i="19"/>
  <c r="I89" i="19"/>
  <c r="F89" i="19" l="1"/>
  <c r="AL89" i="19"/>
  <c r="M89" i="19"/>
  <c r="AK89" i="19"/>
  <c r="S89" i="19"/>
  <c r="R89" i="19"/>
  <c r="AB89" i="19" s="1"/>
  <c r="T89" i="19"/>
  <c r="E89" i="19"/>
  <c r="B84" i="19"/>
  <c r="B99" i="19"/>
  <c r="B31" i="19"/>
  <c r="Q84" i="19" l="1"/>
  <c r="E84" i="19"/>
  <c r="R84" i="19"/>
  <c r="S84" i="19"/>
  <c r="AO84" i="19"/>
  <c r="Y84" i="19"/>
  <c r="K84" i="19"/>
  <c r="AM84" i="19"/>
  <c r="O84" i="19"/>
  <c r="AQ84" i="19"/>
  <c r="I84" i="19"/>
  <c r="AP84" i="19"/>
  <c r="X84" i="19"/>
  <c r="L84" i="19"/>
  <c r="AN84" i="19"/>
  <c r="AK84" i="19"/>
  <c r="F84" i="19"/>
  <c r="C84" i="19"/>
  <c r="P84" i="19"/>
  <c r="G84" i="19"/>
  <c r="M84" i="19"/>
  <c r="J84" i="19"/>
  <c r="AL84" i="19"/>
  <c r="D84" i="19"/>
  <c r="N84" i="19"/>
  <c r="AA84" i="19" s="1"/>
  <c r="H84" i="19"/>
  <c r="AR84" i="19"/>
  <c r="S31" i="19"/>
  <c r="R31" i="19"/>
  <c r="P31" i="19"/>
  <c r="Q31" i="19"/>
  <c r="Y31" i="19"/>
  <c r="AM31" i="19"/>
  <c r="AN31" i="19"/>
  <c r="AQ31" i="19"/>
  <c r="K31" i="19"/>
  <c r="AL31" i="19"/>
  <c r="AR31" i="19"/>
  <c r="AO31" i="19"/>
  <c r="O31" i="19"/>
  <c r="H31" i="19"/>
  <c r="X31" i="19"/>
  <c r="M31" i="19"/>
  <c r="E31" i="19"/>
  <c r="J31" i="19"/>
  <c r="D31" i="19"/>
  <c r="AP31" i="19"/>
  <c r="C31" i="19"/>
  <c r="AK31" i="19"/>
  <c r="T31" i="19" s="1"/>
  <c r="N31" i="19"/>
  <c r="AA31" i="19" s="1"/>
  <c r="L31" i="19"/>
  <c r="I31" i="19"/>
  <c r="G31" i="19"/>
  <c r="F31" i="19"/>
  <c r="S99" i="19"/>
  <c r="AM99" i="19"/>
  <c r="AK99" i="19"/>
  <c r="X99" i="19"/>
  <c r="O99" i="19"/>
  <c r="F99" i="19"/>
  <c r="I99" i="19"/>
  <c r="M99" i="19"/>
  <c r="E99" i="19"/>
  <c r="D99" i="19"/>
  <c r="C99" i="19"/>
  <c r="AR99" i="19"/>
  <c r="AP99" i="19"/>
  <c r="K99" i="19"/>
  <c r="N99" i="19"/>
  <c r="AA99" i="19" s="1"/>
  <c r="AN99" i="19"/>
  <c r="AL99" i="19"/>
  <c r="AO99" i="19"/>
  <c r="G99" i="19"/>
  <c r="L99" i="19"/>
  <c r="Q99" i="19"/>
  <c r="P99" i="19"/>
  <c r="Y99" i="19"/>
  <c r="J99" i="19"/>
  <c r="AQ99" i="19"/>
  <c r="H99" i="19"/>
  <c r="R99" i="19"/>
  <c r="T84" i="19" l="1"/>
  <c r="AB84" i="19"/>
  <c r="U99" i="19"/>
  <c r="AB99" i="19"/>
  <c r="T99" i="19"/>
  <c r="AB31" i="19"/>
  <c r="B57" i="19"/>
  <c r="AK57" i="19" s="1"/>
  <c r="M57" i="19"/>
  <c r="B45" i="19"/>
  <c r="M45" i="19"/>
  <c r="B6" i="19"/>
  <c r="M6" i="19"/>
  <c r="B46" i="19"/>
  <c r="M46" i="19"/>
  <c r="B22" i="19"/>
  <c r="M22" i="19"/>
  <c r="B16" i="19"/>
  <c r="M16" i="19"/>
  <c r="B100" i="19"/>
  <c r="M100" i="19"/>
  <c r="B90" i="19"/>
  <c r="M90" i="19"/>
  <c r="B47" i="19"/>
  <c r="M47" i="19"/>
  <c r="B101" i="19"/>
  <c r="M101" i="19"/>
  <c r="B102" i="19"/>
  <c r="M102" i="19"/>
  <c r="B23" i="19"/>
  <c r="M23" i="19"/>
  <c r="AK45" i="19"/>
  <c r="AL45" i="19"/>
  <c r="AM45" i="19"/>
  <c r="AN45" i="19"/>
  <c r="AK6" i="19"/>
  <c r="T6" i="19" s="1"/>
  <c r="AL6" i="19"/>
  <c r="AK46" i="19"/>
  <c r="T46" i="19" s="1"/>
  <c r="AL46" i="19"/>
  <c r="AK22" i="19"/>
  <c r="AL22" i="19"/>
  <c r="T22" i="19"/>
  <c r="AK16" i="19"/>
  <c r="AL16" i="19"/>
  <c r="T16" i="19" s="1"/>
  <c r="AK100" i="19"/>
  <c r="AL100" i="19"/>
  <c r="AK90" i="19"/>
  <c r="AL90" i="19"/>
  <c r="AM90" i="19"/>
  <c r="AN90" i="19"/>
  <c r="AK47" i="19"/>
  <c r="AL47" i="19"/>
  <c r="AK101" i="19"/>
  <c r="AL101" i="19"/>
  <c r="T101" i="19" s="1"/>
  <c r="AK102" i="19"/>
  <c r="T102" i="19" s="1"/>
  <c r="AL102" i="19"/>
  <c r="AK23" i="19"/>
  <c r="T23" i="19" s="1"/>
  <c r="AL23" i="19"/>
  <c r="P57" i="19"/>
  <c r="P45" i="19"/>
  <c r="P6" i="19"/>
  <c r="P46" i="19"/>
  <c r="P22" i="19"/>
  <c r="P16" i="19"/>
  <c r="P100" i="19"/>
  <c r="P90" i="19"/>
  <c r="P47" i="19"/>
  <c r="P101" i="19"/>
  <c r="P102" i="19"/>
  <c r="P23" i="19"/>
  <c r="N57" i="19"/>
  <c r="N45" i="19"/>
  <c r="N6" i="19"/>
  <c r="N46" i="19"/>
  <c r="N22" i="19"/>
  <c r="N16" i="19"/>
  <c r="N100" i="19"/>
  <c r="N90" i="19"/>
  <c r="N47" i="19"/>
  <c r="N101" i="19"/>
  <c r="N102" i="19"/>
  <c r="N23" i="19"/>
  <c r="E57" i="19"/>
  <c r="E45" i="19"/>
  <c r="E6" i="19"/>
  <c r="E46" i="19"/>
  <c r="E22" i="19"/>
  <c r="E16" i="19"/>
  <c r="E100" i="19"/>
  <c r="E90" i="19"/>
  <c r="E47" i="19"/>
  <c r="E101" i="19"/>
  <c r="E102" i="19"/>
  <c r="E23" i="19"/>
  <c r="B4" i="19"/>
  <c r="E4" i="19" s="1"/>
  <c r="B63" i="19"/>
  <c r="R63" i="19" s="1"/>
  <c r="B69" i="19"/>
  <c r="E69" i="19" s="1"/>
  <c r="B103" i="19"/>
  <c r="E103" i="19" s="1"/>
  <c r="B56" i="19"/>
  <c r="E56" i="19" s="1"/>
  <c r="B79" i="19"/>
  <c r="R79" i="19" s="1"/>
  <c r="B87" i="19"/>
  <c r="E87" i="19" s="1"/>
  <c r="B104" i="19"/>
  <c r="E104" i="19" s="1"/>
  <c r="B14" i="19"/>
  <c r="E14" i="19" s="1"/>
  <c r="B105" i="19"/>
  <c r="R105" i="19" s="1"/>
  <c r="B82" i="19"/>
  <c r="E82" i="19" s="1"/>
  <c r="B44" i="19"/>
  <c r="E44" i="19" s="1"/>
  <c r="B88" i="19"/>
  <c r="E88" i="19" s="1"/>
  <c r="B15" i="19"/>
  <c r="R15" i="19" s="1"/>
  <c r="B13" i="19"/>
  <c r="E13" i="19" s="1"/>
  <c r="B85" i="19"/>
  <c r="E85" i="19" s="1"/>
  <c r="B24" i="19"/>
  <c r="E24" i="19" s="1"/>
  <c r="B75" i="19"/>
  <c r="R75" i="19" s="1"/>
  <c r="B49" i="19"/>
  <c r="E49" i="19" s="1"/>
  <c r="B50" i="19"/>
  <c r="E50" i="19" s="1"/>
  <c r="B43" i="19"/>
  <c r="E43" i="19" s="1"/>
  <c r="B5" i="19"/>
  <c r="R5" i="19" s="1"/>
  <c r="B80" i="19"/>
  <c r="E80" i="19" s="1"/>
  <c r="B32" i="19"/>
  <c r="E32" i="19" s="1"/>
  <c r="B18" i="19"/>
  <c r="E18" i="19" s="1"/>
  <c r="B41" i="19"/>
  <c r="R41" i="19" s="1"/>
  <c r="B70" i="19"/>
  <c r="E70" i="19" s="1"/>
  <c r="B25" i="19"/>
  <c r="E25" i="19" s="1"/>
  <c r="B20" i="19"/>
  <c r="E20" i="19" s="1"/>
  <c r="B17" i="19"/>
  <c r="R17" i="19" s="1"/>
  <c r="B106" i="19"/>
  <c r="E106" i="19" s="1"/>
  <c r="B83" i="19"/>
  <c r="E83" i="19" s="1"/>
  <c r="B58" i="19"/>
  <c r="E58" i="19" s="1"/>
  <c r="B107" i="19"/>
  <c r="R107" i="19" s="1"/>
  <c r="B86" i="19"/>
  <c r="E86" i="19" s="1"/>
  <c r="Q57" i="19"/>
  <c r="Q45" i="19"/>
  <c r="Q6" i="19"/>
  <c r="Q46" i="19"/>
  <c r="Q22" i="19"/>
  <c r="Q16" i="19"/>
  <c r="Q100" i="19"/>
  <c r="Q90" i="19"/>
  <c r="Q47" i="19"/>
  <c r="Q101" i="19"/>
  <c r="Q102" i="19"/>
  <c r="Q23" i="19"/>
  <c r="Q63" i="19"/>
  <c r="Q103" i="19"/>
  <c r="Q79" i="19"/>
  <c r="Q104" i="19"/>
  <c r="Q105" i="19"/>
  <c r="Q44" i="19"/>
  <c r="Q15" i="19"/>
  <c r="Q85" i="19"/>
  <c r="Q75" i="19"/>
  <c r="Q50" i="19"/>
  <c r="Q5" i="19"/>
  <c r="Q32" i="19"/>
  <c r="Q41" i="19"/>
  <c r="Q25" i="19"/>
  <c r="Q17" i="19"/>
  <c r="Q83" i="19"/>
  <c r="Q107" i="19"/>
  <c r="R57" i="19"/>
  <c r="R45" i="19"/>
  <c r="R6" i="19"/>
  <c r="R46" i="19"/>
  <c r="R22" i="19"/>
  <c r="R16" i="19"/>
  <c r="R100" i="19"/>
  <c r="R90" i="19"/>
  <c r="R47" i="19"/>
  <c r="R101" i="19"/>
  <c r="R102" i="19"/>
  <c r="R23" i="19"/>
  <c r="R4" i="19"/>
  <c r="R69" i="19"/>
  <c r="R56" i="19"/>
  <c r="R87" i="19"/>
  <c r="R14" i="19"/>
  <c r="R82" i="19"/>
  <c r="R88" i="19"/>
  <c r="R13" i="19"/>
  <c r="R24" i="19"/>
  <c r="R49" i="19"/>
  <c r="R43" i="19"/>
  <c r="R80" i="19"/>
  <c r="R18" i="19"/>
  <c r="R70" i="19"/>
  <c r="R20" i="19"/>
  <c r="R106" i="19"/>
  <c r="R58" i="19"/>
  <c r="R86" i="19"/>
  <c r="J57" i="19"/>
  <c r="J45" i="19"/>
  <c r="J6" i="19"/>
  <c r="J46" i="19"/>
  <c r="J22" i="19"/>
  <c r="J16" i="19"/>
  <c r="J100" i="19"/>
  <c r="J90" i="19"/>
  <c r="J47" i="19"/>
  <c r="J101" i="19"/>
  <c r="J102" i="19"/>
  <c r="J23" i="19"/>
  <c r="U100" i="19"/>
  <c r="U101" i="19"/>
  <c r="U102" i="19"/>
  <c r="S5" i="19"/>
  <c r="S57" i="19"/>
  <c r="S45" i="19"/>
  <c r="S6" i="19"/>
  <c r="S46" i="19"/>
  <c r="S22" i="19"/>
  <c r="S16" i="19"/>
  <c r="S100" i="19"/>
  <c r="S90" i="19"/>
  <c r="S47" i="19"/>
  <c r="S101" i="19"/>
  <c r="S102" i="19"/>
  <c r="S23" i="19"/>
  <c r="S4" i="19"/>
  <c r="K162" i="19" s="1"/>
  <c r="J8" i="22" s="1"/>
  <c r="S63" i="19"/>
  <c r="S69" i="19"/>
  <c r="S103" i="19"/>
  <c r="S56" i="19"/>
  <c r="S79" i="19"/>
  <c r="S87" i="19"/>
  <c r="S104" i="19"/>
  <c r="S14" i="19"/>
  <c r="S105" i="19"/>
  <c r="S82" i="19"/>
  <c r="S44" i="19"/>
  <c r="S88" i="19"/>
  <c r="S15" i="19"/>
  <c r="S13" i="19"/>
  <c r="O159" i="19" s="1"/>
  <c r="S85" i="19"/>
  <c r="S24" i="19"/>
  <c r="S75" i="19"/>
  <c r="S49" i="19"/>
  <c r="S50" i="19"/>
  <c r="S43" i="19"/>
  <c r="S80" i="19"/>
  <c r="S32" i="19"/>
  <c r="S18" i="19"/>
  <c r="S41" i="19"/>
  <c r="S70" i="19"/>
  <c r="S25" i="19"/>
  <c r="S20" i="19"/>
  <c r="S17" i="19"/>
  <c r="N162" i="19" s="1"/>
  <c r="S106" i="19"/>
  <c r="S83" i="19"/>
  <c r="S58" i="19"/>
  <c r="S107" i="19"/>
  <c r="S86" i="19"/>
  <c r="S114" i="19"/>
  <c r="AK88" i="19"/>
  <c r="AL88" i="19"/>
  <c r="AM88" i="19"/>
  <c r="AN88" i="19"/>
  <c r="T88" i="19" s="1"/>
  <c r="N88" i="19"/>
  <c r="AA88" i="19"/>
  <c r="N86" i="19"/>
  <c r="AA86" i="19" s="1"/>
  <c r="AA90" i="19"/>
  <c r="AB90" i="19"/>
  <c r="AB86" i="19"/>
  <c r="AK85" i="19"/>
  <c r="AL85" i="19"/>
  <c r="T85" i="19" s="1"/>
  <c r="AM85" i="19"/>
  <c r="AN85" i="19"/>
  <c r="AQ90" i="19"/>
  <c r="AP90" i="19"/>
  <c r="K90" i="19"/>
  <c r="AO90" i="19"/>
  <c r="I90" i="19"/>
  <c r="AR90" i="19"/>
  <c r="Y90" i="19"/>
  <c r="X90" i="19"/>
  <c r="F90" i="19"/>
  <c r="G90" i="19"/>
  <c r="L90" i="19"/>
  <c r="O90" i="19"/>
  <c r="D90" i="19"/>
  <c r="C90" i="19"/>
  <c r="H90" i="19"/>
  <c r="AK86" i="19"/>
  <c r="AL86" i="19"/>
  <c r="T86" i="19" s="1"/>
  <c r="AM86" i="19"/>
  <c r="AN86" i="19"/>
  <c r="U107" i="19"/>
  <c r="AB107" i="19"/>
  <c r="AB88" i="19"/>
  <c r="AB87" i="19"/>
  <c r="D85" i="19"/>
  <c r="AQ85" i="19"/>
  <c r="L85" i="19"/>
  <c r="AO85" i="19"/>
  <c r="X85" i="19"/>
  <c r="P85" i="19"/>
  <c r="K85" i="19"/>
  <c r="AP85" i="19"/>
  <c r="Y85" i="19"/>
  <c r="H85" i="19"/>
  <c r="AR85" i="19"/>
  <c r="C85" i="19"/>
  <c r="G85" i="19"/>
  <c r="F85" i="19"/>
  <c r="M85" i="19"/>
  <c r="O85" i="19"/>
  <c r="I85" i="19"/>
  <c r="J85" i="19"/>
  <c r="N85" i="19"/>
  <c r="AA85" i="19" s="1"/>
  <c r="N87" i="19"/>
  <c r="AA87" i="19" s="1"/>
  <c r="AK87" i="19"/>
  <c r="AL87" i="19"/>
  <c r="AM87" i="19"/>
  <c r="T87" i="19" s="1"/>
  <c r="AN87" i="19"/>
  <c r="P86" i="19"/>
  <c r="Y86" i="19"/>
  <c r="D86" i="19"/>
  <c r="J86" i="19"/>
  <c r="L86" i="19"/>
  <c r="I86" i="19"/>
  <c r="AO86" i="19"/>
  <c r="O86" i="19"/>
  <c r="X86" i="19"/>
  <c r="H86" i="19"/>
  <c r="F86" i="19"/>
  <c r="AQ86" i="19"/>
  <c r="K86" i="19"/>
  <c r="AP86" i="19"/>
  <c r="M86" i="19"/>
  <c r="G86" i="19"/>
  <c r="C86" i="19"/>
  <c r="AR86" i="19"/>
  <c r="AO87" i="19"/>
  <c r="AR87" i="19"/>
  <c r="O87" i="19"/>
  <c r="P87" i="19"/>
  <c r="L87" i="19"/>
  <c r="I87" i="19"/>
  <c r="C87" i="19"/>
  <c r="M87" i="19"/>
  <c r="AQ87" i="19"/>
  <c r="X87" i="19"/>
  <c r="F87" i="19"/>
  <c r="H87" i="19"/>
  <c r="G87" i="19"/>
  <c r="K87" i="19"/>
  <c r="Y87" i="19"/>
  <c r="J87" i="19"/>
  <c r="AP87" i="19"/>
  <c r="D87" i="19"/>
  <c r="F88" i="19"/>
  <c r="L88" i="19"/>
  <c r="AO88" i="19"/>
  <c r="M88" i="19"/>
  <c r="AR88" i="19"/>
  <c r="D88" i="19"/>
  <c r="J88" i="19"/>
  <c r="X88" i="19"/>
  <c r="O88" i="19"/>
  <c r="C88" i="19"/>
  <c r="I88" i="19"/>
  <c r="P88" i="19"/>
  <c r="Y88" i="19"/>
  <c r="AQ88" i="19"/>
  <c r="K88" i="19"/>
  <c r="H88" i="19"/>
  <c r="AP88" i="19"/>
  <c r="G88" i="19"/>
  <c r="U106" i="19"/>
  <c r="AB106" i="19"/>
  <c r="AK105" i="19"/>
  <c r="T105" i="19" s="1"/>
  <c r="AL105" i="19"/>
  <c r="D107" i="19"/>
  <c r="AP107" i="19"/>
  <c r="K107" i="19"/>
  <c r="Y107" i="19"/>
  <c r="X107" i="19"/>
  <c r="AL107" i="19"/>
  <c r="C107" i="19"/>
  <c r="O107" i="19"/>
  <c r="L107" i="19"/>
  <c r="M107" i="19"/>
  <c r="F107" i="19"/>
  <c r="AK107" i="19"/>
  <c r="N107" i="19"/>
  <c r="AA107" i="19" s="1"/>
  <c r="AM107" i="19"/>
  <c r="AO107" i="19"/>
  <c r="P107" i="19"/>
  <c r="AQ107" i="19"/>
  <c r="I107" i="19"/>
  <c r="J107" i="19"/>
  <c r="AN107" i="19"/>
  <c r="G107" i="19"/>
  <c r="AR107" i="19"/>
  <c r="H107" i="19"/>
  <c r="AB105" i="19"/>
  <c r="U105" i="19"/>
  <c r="K106" i="19"/>
  <c r="O106" i="19"/>
  <c r="M106" i="19"/>
  <c r="G106" i="19"/>
  <c r="J106" i="19"/>
  <c r="H106" i="19"/>
  <c r="C106" i="19"/>
  <c r="I106" i="19"/>
  <c r="L106" i="19"/>
  <c r="AO106" i="19"/>
  <c r="AR106" i="19"/>
  <c r="AK106" i="19"/>
  <c r="AL106" i="19"/>
  <c r="AQ106" i="19"/>
  <c r="N106" i="19"/>
  <c r="AA106" i="19"/>
  <c r="AN106" i="19"/>
  <c r="AP106" i="19"/>
  <c r="X106" i="19"/>
  <c r="D106" i="19"/>
  <c r="Y106" i="19"/>
  <c r="AM106" i="19"/>
  <c r="P106" i="19"/>
  <c r="F106" i="19"/>
  <c r="AK104" i="19"/>
  <c r="AL104" i="19"/>
  <c r="AM104" i="19"/>
  <c r="AN104" i="19"/>
  <c r="AQ105" i="19"/>
  <c r="M105" i="19"/>
  <c r="O105" i="19"/>
  <c r="AO105" i="19"/>
  <c r="G105" i="19"/>
  <c r="I105" i="19"/>
  <c r="Y105" i="19"/>
  <c r="L105" i="19"/>
  <c r="AM105" i="19"/>
  <c r="N105" i="19"/>
  <c r="AA105" i="19"/>
  <c r="AN105" i="19"/>
  <c r="P105" i="19"/>
  <c r="AP105" i="19"/>
  <c r="C105" i="19"/>
  <c r="D105" i="19"/>
  <c r="F105" i="19"/>
  <c r="K105" i="19"/>
  <c r="J105" i="19"/>
  <c r="X105" i="19"/>
  <c r="AR105" i="19"/>
  <c r="H105" i="19"/>
  <c r="AK18" i="19"/>
  <c r="AL18" i="19"/>
  <c r="T18" i="19" s="1"/>
  <c r="AB18" i="19"/>
  <c r="AB17" i="19"/>
  <c r="K104" i="19"/>
  <c r="N104" i="19"/>
  <c r="AA104" i="19" s="1"/>
  <c r="X104" i="19"/>
  <c r="F104" i="19"/>
  <c r="H104" i="19"/>
  <c r="C104" i="19"/>
  <c r="P104" i="19"/>
  <c r="O104" i="19"/>
  <c r="AO104" i="19"/>
  <c r="Y104" i="19"/>
  <c r="G104" i="19"/>
  <c r="AP104" i="19"/>
  <c r="D104" i="19"/>
  <c r="M104" i="19"/>
  <c r="AQ104" i="19"/>
  <c r="I104" i="19"/>
  <c r="AR104" i="19"/>
  <c r="J104" i="19"/>
  <c r="L104" i="19"/>
  <c r="AB102" i="19"/>
  <c r="L18" i="19"/>
  <c r="AO18" i="19"/>
  <c r="AN18" i="19"/>
  <c r="Y18" i="19"/>
  <c r="O18" i="19"/>
  <c r="AM18" i="19"/>
  <c r="C18" i="19"/>
  <c r="J18" i="19"/>
  <c r="H18" i="19"/>
  <c r="K18" i="19"/>
  <c r="AR18" i="19"/>
  <c r="AP18" i="19"/>
  <c r="P18" i="19"/>
  <c r="M18" i="19"/>
  <c r="AQ18" i="19"/>
  <c r="F18" i="19"/>
  <c r="G18" i="19"/>
  <c r="I18" i="19"/>
  <c r="D18" i="19"/>
  <c r="N18" i="19"/>
  <c r="AA18" i="19" s="1"/>
  <c r="X18" i="19"/>
  <c r="AR103" i="19"/>
  <c r="G103" i="19"/>
  <c r="J103" i="19"/>
  <c r="L103" i="19"/>
  <c r="M103" i="19"/>
  <c r="AL103" i="19"/>
  <c r="Y103" i="19"/>
  <c r="H103" i="19"/>
  <c r="F103" i="19"/>
  <c r="P103" i="19"/>
  <c r="O103" i="19"/>
  <c r="C103" i="19"/>
  <c r="AK103" i="19"/>
  <c r="T103" i="19" s="1"/>
  <c r="AQ103" i="19"/>
  <c r="X103" i="19"/>
  <c r="AP103" i="19"/>
  <c r="AM103" i="19"/>
  <c r="AN103" i="19"/>
  <c r="D103" i="19"/>
  <c r="AO103" i="19"/>
  <c r="N103" i="19"/>
  <c r="AA103" i="19" s="1"/>
  <c r="I103" i="19"/>
  <c r="K103" i="19"/>
  <c r="AR17" i="19"/>
  <c r="K17" i="19"/>
  <c r="G17" i="19"/>
  <c r="AM17" i="19"/>
  <c r="Y17" i="19"/>
  <c r="M17" i="19"/>
  <c r="L17" i="19"/>
  <c r="X17" i="19"/>
  <c r="J17" i="19"/>
  <c r="H17" i="19"/>
  <c r="AO17" i="19"/>
  <c r="AN17" i="19"/>
  <c r="O17" i="19"/>
  <c r="P17" i="19"/>
  <c r="D17" i="19"/>
  <c r="AL17" i="19"/>
  <c r="F17" i="19"/>
  <c r="AP17" i="19"/>
  <c r="N17" i="19"/>
  <c r="AA17" i="19" s="1"/>
  <c r="I17" i="19"/>
  <c r="C17" i="19"/>
  <c r="AQ17" i="19"/>
  <c r="AK17" i="19"/>
  <c r="T17" i="19"/>
  <c r="AB16" i="19"/>
  <c r="AB15" i="19"/>
  <c r="AB46" i="19"/>
  <c r="Y16" i="19"/>
  <c r="C16" i="19"/>
  <c r="AA16" i="19"/>
  <c r="X16" i="19"/>
  <c r="O16" i="19"/>
  <c r="AO16" i="19"/>
  <c r="AR16" i="19"/>
  <c r="AQ16" i="19"/>
  <c r="AM16" i="19"/>
  <c r="D16" i="19"/>
  <c r="K16" i="19"/>
  <c r="L16" i="19"/>
  <c r="H16" i="19"/>
  <c r="F16" i="19"/>
  <c r="AN16" i="19"/>
  <c r="AP16" i="19"/>
  <c r="G16" i="19"/>
  <c r="I16" i="19"/>
  <c r="O102" i="19"/>
  <c r="L102" i="19"/>
  <c r="Y102" i="19"/>
  <c r="AR102" i="19"/>
  <c r="X102" i="19"/>
  <c r="F102" i="19"/>
  <c r="D102" i="19"/>
  <c r="C102" i="19"/>
  <c r="AN102" i="19"/>
  <c r="AP102" i="19"/>
  <c r="AO102" i="19"/>
  <c r="G102" i="19"/>
  <c r="AA102" i="19"/>
  <c r="I102" i="19"/>
  <c r="AM102" i="19"/>
  <c r="K102" i="19"/>
  <c r="AQ102" i="19"/>
  <c r="H102" i="19"/>
  <c r="AB47" i="19"/>
  <c r="AB101" i="19"/>
  <c r="AB57" i="19"/>
  <c r="AB13" i="19"/>
  <c r="AB58" i="19"/>
  <c r="AB45" i="19"/>
  <c r="AK14" i="19"/>
  <c r="T14" i="19" s="1"/>
  <c r="AL14" i="19"/>
  <c r="AP46" i="19"/>
  <c r="C46" i="19"/>
  <c r="Y46" i="19"/>
  <c r="AR46" i="19"/>
  <c r="AN46" i="19"/>
  <c r="X46" i="19"/>
  <c r="D46" i="19"/>
  <c r="AO46" i="19"/>
  <c r="AA46" i="19"/>
  <c r="G46" i="19"/>
  <c r="O46" i="19"/>
  <c r="K46" i="19"/>
  <c r="AQ46" i="19"/>
  <c r="L46" i="19"/>
  <c r="AM46" i="19"/>
  <c r="H46" i="19"/>
  <c r="F46" i="19"/>
  <c r="I46" i="19"/>
  <c r="AK58" i="19"/>
  <c r="AL58" i="19"/>
  <c r="T58" i="19"/>
  <c r="X15" i="19"/>
  <c r="AN15" i="19"/>
  <c r="AP15" i="19"/>
  <c r="AM15" i="19"/>
  <c r="AO15" i="19"/>
  <c r="Y15" i="19"/>
  <c r="C15" i="19"/>
  <c r="AR15" i="19"/>
  <c r="AK15" i="19"/>
  <c r="AL15" i="19"/>
  <c r="N15" i="19"/>
  <c r="AA15" i="19" s="1"/>
  <c r="I15" i="19"/>
  <c r="K15" i="19"/>
  <c r="D15" i="19"/>
  <c r="M15" i="19"/>
  <c r="G15" i="19"/>
  <c r="J15" i="19"/>
  <c r="L15" i="19"/>
  <c r="H15" i="19"/>
  <c r="AQ15" i="19"/>
  <c r="F15" i="19"/>
  <c r="P15" i="19"/>
  <c r="O15" i="19"/>
  <c r="AB14" i="19"/>
  <c r="F47" i="19"/>
  <c r="C47" i="19"/>
  <c r="G47" i="19"/>
  <c r="O47" i="19"/>
  <c r="Y47" i="19"/>
  <c r="AA47" i="19"/>
  <c r="AN47" i="19"/>
  <c r="AO47" i="19"/>
  <c r="D47" i="19"/>
  <c r="L47" i="19"/>
  <c r="K47" i="19"/>
  <c r="AQ47" i="19"/>
  <c r="AP47" i="19"/>
  <c r="AR47" i="19"/>
  <c r="AM47" i="19"/>
  <c r="X47" i="19"/>
  <c r="H47" i="19"/>
  <c r="I47" i="19"/>
  <c r="O101" i="19"/>
  <c r="X101" i="19"/>
  <c r="K101" i="19"/>
  <c r="AP101" i="19"/>
  <c r="C101" i="19"/>
  <c r="AO101" i="19"/>
  <c r="Y101" i="19"/>
  <c r="AQ101" i="19"/>
  <c r="G101" i="19"/>
  <c r="AN101" i="19"/>
  <c r="L101" i="19"/>
  <c r="H101" i="19"/>
  <c r="D101" i="19"/>
  <c r="AR101" i="19"/>
  <c r="AM101" i="19"/>
  <c r="AA101" i="19"/>
  <c r="I101" i="19"/>
  <c r="F101" i="19"/>
  <c r="AB100" i="19"/>
  <c r="AB63" i="19"/>
  <c r="AB80" i="19"/>
  <c r="AB82" i="19"/>
  <c r="AB70" i="19"/>
  <c r="AB23" i="19"/>
  <c r="AB22" i="19"/>
  <c r="AB69" i="19"/>
  <c r="AB6" i="19"/>
  <c r="AB43" i="19"/>
  <c r="I14" i="19"/>
  <c r="AM14" i="19"/>
  <c r="F14" i="19"/>
  <c r="Y14" i="19"/>
  <c r="P14" i="19"/>
  <c r="X14" i="19"/>
  <c r="L14" i="19"/>
  <c r="AQ14" i="19"/>
  <c r="N14" i="19"/>
  <c r="AA14" i="19"/>
  <c r="M14" i="19"/>
  <c r="K14" i="19"/>
  <c r="D14" i="19"/>
  <c r="C14" i="19"/>
  <c r="J14" i="19"/>
  <c r="AR14" i="19"/>
  <c r="AP14" i="19"/>
  <c r="O14" i="19"/>
  <c r="AN14" i="19"/>
  <c r="H14" i="19"/>
  <c r="AO14" i="19"/>
  <c r="G14" i="19"/>
  <c r="AB49" i="19"/>
  <c r="AM13" i="19"/>
  <c r="AQ13" i="19"/>
  <c r="D13" i="19"/>
  <c r="Y13" i="19"/>
  <c r="AL13" i="19"/>
  <c r="AN13" i="19"/>
  <c r="AP13" i="19"/>
  <c r="L13" i="19"/>
  <c r="AK13" i="19"/>
  <c r="T13" i="19" s="1"/>
  <c r="AO13" i="19"/>
  <c r="M13" i="19"/>
  <c r="I13" i="19"/>
  <c r="F13" i="19"/>
  <c r="C13" i="19"/>
  <c r="H13" i="19"/>
  <c r="G13" i="19"/>
  <c r="K13" i="19"/>
  <c r="X13" i="19"/>
  <c r="P13" i="19"/>
  <c r="O13" i="19"/>
  <c r="AR13" i="19"/>
  <c r="N13" i="19"/>
  <c r="AA13" i="19" s="1"/>
  <c r="J13" i="19"/>
  <c r="AB20" i="19"/>
  <c r="G58" i="19"/>
  <c r="M58" i="19"/>
  <c r="C58" i="19"/>
  <c r="I58" i="19"/>
  <c r="J58" i="19"/>
  <c r="P58" i="19"/>
  <c r="AR58" i="19"/>
  <c r="AQ58" i="19"/>
  <c r="L58" i="19"/>
  <c r="O58" i="19"/>
  <c r="K58" i="19"/>
  <c r="AN58" i="19"/>
  <c r="D58" i="19"/>
  <c r="H58" i="19"/>
  <c r="AP58" i="19"/>
  <c r="Y58" i="19"/>
  <c r="N58" i="19"/>
  <c r="AA58" i="19" s="1"/>
  <c r="AM58" i="19"/>
  <c r="F58" i="19"/>
  <c r="AO58" i="19"/>
  <c r="X58" i="19"/>
  <c r="AQ45" i="19"/>
  <c r="C45" i="19"/>
  <c r="H45" i="19"/>
  <c r="G45" i="19"/>
  <c r="D45" i="19"/>
  <c r="AR45" i="19"/>
  <c r="X45" i="19"/>
  <c r="AA45" i="19"/>
  <c r="Y45" i="19"/>
  <c r="AP45" i="19"/>
  <c r="O45" i="19"/>
  <c r="I45" i="19"/>
  <c r="AO45" i="19"/>
  <c r="L45" i="19"/>
  <c r="K45" i="19"/>
  <c r="F45" i="19"/>
  <c r="AO57" i="19"/>
  <c r="AP57" i="19"/>
  <c r="Y57" i="19"/>
  <c r="AQ57" i="19"/>
  <c r="AN57" i="19"/>
  <c r="D57" i="19"/>
  <c r="H57" i="19"/>
  <c r="O57" i="19"/>
  <c r="I57" i="19"/>
  <c r="K57" i="19"/>
  <c r="F57" i="19"/>
  <c r="AM57" i="19"/>
  <c r="L57" i="19"/>
  <c r="AR57" i="19"/>
  <c r="C57" i="19"/>
  <c r="G57" i="19"/>
  <c r="X57" i="19"/>
  <c r="AA57" i="19"/>
  <c r="AK80" i="19"/>
  <c r="T80" i="19" s="1"/>
  <c r="AL80" i="19"/>
  <c r="AK69" i="19"/>
  <c r="T69" i="19" s="1"/>
  <c r="AL69" i="19"/>
  <c r="N24" i="19"/>
  <c r="AA24" i="19" s="1"/>
  <c r="N49" i="19"/>
  <c r="AA49" i="19" s="1"/>
  <c r="AB41" i="19"/>
  <c r="AK25" i="19"/>
  <c r="T25" i="19" s="1"/>
  <c r="AL25" i="19"/>
  <c r="AK4" i="19"/>
  <c r="T4" i="19" s="1"/>
  <c r="AL4" i="19"/>
  <c r="AB4" i="19"/>
  <c r="N41" i="19"/>
  <c r="AA41" i="19" s="1"/>
  <c r="AA22" i="19"/>
  <c r="AB75" i="19"/>
  <c r="AR23" i="19"/>
  <c r="O23" i="19"/>
  <c r="AO23" i="19"/>
  <c r="F23" i="19"/>
  <c r="C23" i="19"/>
  <c r="L23" i="19"/>
  <c r="H23" i="19"/>
  <c r="D23" i="19"/>
  <c r="AQ23" i="19"/>
  <c r="X23" i="19"/>
  <c r="AM23" i="19"/>
  <c r="AP23" i="19"/>
  <c r="Y23" i="19"/>
  <c r="G23" i="19"/>
  <c r="K23" i="19"/>
  <c r="AN23" i="19"/>
  <c r="I23" i="19"/>
  <c r="AN79" i="19"/>
  <c r="AO79" i="19"/>
  <c r="AQ79" i="19"/>
  <c r="P79" i="19"/>
  <c r="M79" i="19"/>
  <c r="F79" i="19"/>
  <c r="AM79" i="19"/>
  <c r="D79" i="19"/>
  <c r="AR79" i="19"/>
  <c r="H79" i="19"/>
  <c r="Y79" i="19"/>
  <c r="X79" i="19"/>
  <c r="AK79" i="19"/>
  <c r="T79" i="19" s="1"/>
  <c r="AL79" i="19"/>
  <c r="G79" i="19"/>
  <c r="K79" i="19"/>
  <c r="AP79" i="19"/>
  <c r="L79" i="19"/>
  <c r="O79" i="19"/>
  <c r="I79" i="19"/>
  <c r="C79" i="19"/>
  <c r="N79" i="19"/>
  <c r="AA79" i="19" s="1"/>
  <c r="J79" i="19"/>
  <c r="N25" i="19"/>
  <c r="AA25" i="19"/>
  <c r="AA23" i="19"/>
  <c r="J4" i="19"/>
  <c r="J165" i="19" s="1"/>
  <c r="I11" i="22" s="1"/>
  <c r="AM4" i="19"/>
  <c r="L4" i="19"/>
  <c r="L160" i="19" s="1"/>
  <c r="O4" i="19"/>
  <c r="O164" i="19" s="1"/>
  <c r="D4" i="19"/>
  <c r="C4" i="19"/>
  <c r="AQ4" i="19"/>
  <c r="F4" i="19"/>
  <c r="AP4" i="19"/>
  <c r="AO4" i="19"/>
  <c r="G4" i="19"/>
  <c r="H4" i="19"/>
  <c r="AR4" i="19"/>
  <c r="AN4" i="19"/>
  <c r="K4" i="19"/>
  <c r="K161" i="19" s="1"/>
  <c r="J7" i="22" s="1"/>
  <c r="P4" i="19"/>
  <c r="P161" i="19" s="1"/>
  <c r="M4" i="19"/>
  <c r="M159" i="19" s="1"/>
  <c r="Y4" i="19"/>
  <c r="X4" i="19"/>
  <c r="I4" i="19"/>
  <c r="I165" i="19" s="1"/>
  <c r="H11" i="22" s="1"/>
  <c r="N4" i="19"/>
  <c r="N160" i="19" s="1"/>
  <c r="N5" i="19"/>
  <c r="AA5" i="19" s="1"/>
  <c r="I69" i="19"/>
  <c r="L69" i="19"/>
  <c r="P69" i="19"/>
  <c r="X69" i="19"/>
  <c r="M69" i="19"/>
  <c r="Y69" i="19"/>
  <c r="O69" i="19"/>
  <c r="AM69" i="19"/>
  <c r="AP69" i="19"/>
  <c r="AR69" i="19"/>
  <c r="AQ69" i="19"/>
  <c r="AN69" i="19"/>
  <c r="C69" i="19"/>
  <c r="J69" i="19"/>
  <c r="D69" i="19"/>
  <c r="AO69" i="19"/>
  <c r="H69" i="19"/>
  <c r="K69" i="19"/>
  <c r="G69" i="19"/>
  <c r="F69" i="19"/>
  <c r="N69" i="19"/>
  <c r="AA69" i="19"/>
  <c r="AM24" i="19"/>
  <c r="AP24" i="19"/>
  <c r="I24" i="19"/>
  <c r="O24" i="19"/>
  <c r="M24" i="19"/>
  <c r="J24" i="19"/>
  <c r="K24" i="19"/>
  <c r="AR24" i="19"/>
  <c r="F24" i="19"/>
  <c r="Y24" i="19"/>
  <c r="C24" i="19"/>
  <c r="D24" i="19"/>
  <c r="X24" i="19"/>
  <c r="L24" i="19"/>
  <c r="AQ24" i="19"/>
  <c r="P24" i="19"/>
  <c r="G24" i="19"/>
  <c r="H24" i="19"/>
  <c r="AN24" i="19"/>
  <c r="AO24" i="19"/>
  <c r="AL24" i="19"/>
  <c r="AK24" i="19"/>
  <c r="AR32" i="19"/>
  <c r="AP32" i="19"/>
  <c r="P32" i="19"/>
  <c r="G32" i="19"/>
  <c r="AM32" i="19"/>
  <c r="N32" i="19"/>
  <c r="AA32" i="19" s="1"/>
  <c r="AQ32" i="19"/>
  <c r="F32" i="19"/>
  <c r="J32" i="19"/>
  <c r="X32" i="19"/>
  <c r="I32" i="19"/>
  <c r="AL32" i="19"/>
  <c r="AK32" i="19"/>
  <c r="L32" i="19"/>
  <c r="Y32" i="19"/>
  <c r="AO32" i="19"/>
  <c r="C32" i="19"/>
  <c r="O32" i="19"/>
  <c r="AN32" i="19"/>
  <c r="K32" i="19"/>
  <c r="M32" i="19"/>
  <c r="H32" i="19"/>
  <c r="D32" i="19"/>
  <c r="N20" i="19"/>
  <c r="AA20" i="19" s="1"/>
  <c r="AM20" i="19"/>
  <c r="M20" i="19"/>
  <c r="AL20" i="19"/>
  <c r="I20" i="19"/>
  <c r="F20" i="19"/>
  <c r="AN20" i="19"/>
  <c r="G20" i="19"/>
  <c r="AO20" i="19"/>
  <c r="AP20" i="19"/>
  <c r="H20" i="19"/>
  <c r="X20" i="19"/>
  <c r="AQ20" i="19"/>
  <c r="K20" i="19"/>
  <c r="O20" i="19"/>
  <c r="J20" i="19"/>
  <c r="Y20" i="19"/>
  <c r="C20" i="19"/>
  <c r="AR20" i="19"/>
  <c r="AK20" i="19"/>
  <c r="D20" i="19"/>
  <c r="P20" i="19"/>
  <c r="L20" i="19"/>
  <c r="AK56" i="19"/>
  <c r="M56" i="19"/>
  <c r="N56" i="19"/>
  <c r="AA56" i="19"/>
  <c r="O56" i="19"/>
  <c r="L56" i="19"/>
  <c r="AL56" i="19"/>
  <c r="AM56" i="19"/>
  <c r="T56" i="19" s="1"/>
  <c r="AN56" i="19"/>
  <c r="AO56" i="19"/>
  <c r="AQ56" i="19"/>
  <c r="F56" i="19"/>
  <c r="Y56" i="19"/>
  <c r="I56" i="19"/>
  <c r="X56" i="19"/>
  <c r="AR56" i="19"/>
  <c r="AP56" i="19"/>
  <c r="D56" i="19"/>
  <c r="G56" i="19"/>
  <c r="H56" i="19"/>
  <c r="K56" i="19"/>
  <c r="J56" i="19"/>
  <c r="P56" i="19"/>
  <c r="C56" i="19"/>
  <c r="AB79" i="19"/>
  <c r="AB24" i="19"/>
  <c r="L70" i="19"/>
  <c r="F70" i="19"/>
  <c r="K70" i="19"/>
  <c r="P70" i="19"/>
  <c r="AO70" i="19"/>
  <c r="M70" i="19"/>
  <c r="O70" i="19"/>
  <c r="AQ70" i="19"/>
  <c r="AR70" i="19"/>
  <c r="X70" i="19"/>
  <c r="Y70" i="19"/>
  <c r="D70" i="19"/>
  <c r="N70" i="19"/>
  <c r="AA70" i="19" s="1"/>
  <c r="I70" i="19"/>
  <c r="H70" i="19"/>
  <c r="J70" i="19"/>
  <c r="AP70" i="19"/>
  <c r="G70" i="19"/>
  <c r="C70" i="19"/>
  <c r="AN70" i="19"/>
  <c r="AM70" i="19"/>
  <c r="AL70" i="19"/>
  <c r="T70" i="19" s="1"/>
  <c r="AK70" i="19"/>
  <c r="AB56" i="19"/>
  <c r="AP83" i="19"/>
  <c r="AN83" i="19"/>
  <c r="AO83" i="19"/>
  <c r="K83" i="19"/>
  <c r="X83" i="19"/>
  <c r="Y83" i="19"/>
  <c r="L83" i="19"/>
  <c r="AM83" i="19"/>
  <c r="F83" i="19"/>
  <c r="D83" i="19"/>
  <c r="I83" i="19"/>
  <c r="AQ83" i="19"/>
  <c r="O83" i="19"/>
  <c r="AK83" i="19"/>
  <c r="T83" i="19" s="1"/>
  <c r="AL83" i="19"/>
  <c r="C83" i="19"/>
  <c r="J83" i="19"/>
  <c r="P83" i="19"/>
  <c r="AR83" i="19"/>
  <c r="M83" i="19"/>
  <c r="H83" i="19"/>
  <c r="G83" i="19"/>
  <c r="N83" i="19"/>
  <c r="AA83" i="19" s="1"/>
  <c r="AA6" i="19"/>
  <c r="AP50" i="19"/>
  <c r="F50" i="19"/>
  <c r="O50" i="19"/>
  <c r="AQ50" i="19"/>
  <c r="AR50" i="19"/>
  <c r="C50" i="19"/>
  <c r="AK50" i="19"/>
  <c r="AL50" i="19"/>
  <c r="Y50" i="19"/>
  <c r="X50" i="19"/>
  <c r="G50" i="19"/>
  <c r="D50" i="19"/>
  <c r="AO50" i="19"/>
  <c r="K50" i="19"/>
  <c r="AN50" i="19"/>
  <c r="I50" i="19"/>
  <c r="P50" i="19"/>
  <c r="H50" i="19"/>
  <c r="N50" i="19"/>
  <c r="AA50" i="19" s="1"/>
  <c r="J50" i="19"/>
  <c r="AM50" i="19"/>
  <c r="L50" i="19"/>
  <c r="M50" i="19"/>
  <c r="AN43" i="19"/>
  <c r="X43" i="19"/>
  <c r="AQ43" i="19"/>
  <c r="O43" i="19"/>
  <c r="I43" i="19"/>
  <c r="AM43" i="19"/>
  <c r="AK43" i="19"/>
  <c r="T43" i="19" s="1"/>
  <c r="AL43" i="19"/>
  <c r="H43" i="19"/>
  <c r="K43" i="19"/>
  <c r="Y43" i="19"/>
  <c r="AR43" i="19"/>
  <c r="F43" i="19"/>
  <c r="M43" i="19"/>
  <c r="AO43" i="19"/>
  <c r="J43" i="19"/>
  <c r="D43" i="19"/>
  <c r="AP43" i="19"/>
  <c r="P43" i="19"/>
  <c r="L43" i="19"/>
  <c r="G43" i="19"/>
  <c r="C43" i="19"/>
  <c r="N43" i="19"/>
  <c r="AA43" i="19" s="1"/>
  <c r="C44" i="19"/>
  <c r="J44" i="19"/>
  <c r="D44" i="19"/>
  <c r="AN44" i="19"/>
  <c r="X44" i="19"/>
  <c r="G44" i="19"/>
  <c r="F44" i="19"/>
  <c r="I44" i="19"/>
  <c r="H44" i="19"/>
  <c r="K44" i="19"/>
  <c r="AQ44" i="19"/>
  <c r="M44" i="19"/>
  <c r="AR44" i="19"/>
  <c r="L44" i="19"/>
  <c r="P44" i="19"/>
  <c r="AM44" i="19"/>
  <c r="Y44" i="19"/>
  <c r="AO44" i="19"/>
  <c r="AP44" i="19"/>
  <c r="O44" i="19"/>
  <c r="AK44" i="19"/>
  <c r="AL44" i="19"/>
  <c r="N44" i="19"/>
  <c r="AA44" i="19" s="1"/>
  <c r="AO5" i="19"/>
  <c r="M5" i="19"/>
  <c r="AM5" i="19"/>
  <c r="AR5" i="19"/>
  <c r="AQ5" i="19"/>
  <c r="Y5" i="19"/>
  <c r="AN5" i="19"/>
  <c r="C5" i="19"/>
  <c r="O5" i="19"/>
  <c r="K5" i="19"/>
  <c r="X5" i="19"/>
  <c r="AL5" i="19"/>
  <c r="F5" i="19"/>
  <c r="H5" i="19"/>
  <c r="L5" i="19"/>
  <c r="G5" i="19"/>
  <c r="D5" i="19"/>
  <c r="AK5" i="19"/>
  <c r="T5" i="19" s="1"/>
  <c r="I5" i="19"/>
  <c r="AP5" i="19"/>
  <c r="J5" i="19"/>
  <c r="P5" i="19"/>
  <c r="AA100" i="19"/>
  <c r="AB5" i="19"/>
  <c r="I100" i="19"/>
  <c r="AN100" i="19"/>
  <c r="D100" i="19"/>
  <c r="O100" i="19"/>
  <c r="AM100" i="19"/>
  <c r="L100" i="19"/>
  <c r="H100" i="19"/>
  <c r="C100" i="19"/>
  <c r="AQ100" i="19"/>
  <c r="Y100" i="19"/>
  <c r="AR100" i="19"/>
  <c r="F100" i="19"/>
  <c r="G100" i="19"/>
  <c r="AP100" i="19"/>
  <c r="AO100" i="19"/>
  <c r="K100" i="19"/>
  <c r="X100" i="19"/>
  <c r="I6" i="19"/>
  <c r="H6" i="19"/>
  <c r="AP6" i="19"/>
  <c r="F6" i="19"/>
  <c r="L6" i="19"/>
  <c r="O6" i="19"/>
  <c r="AN6" i="19"/>
  <c r="D6" i="19"/>
  <c r="Y6" i="19"/>
  <c r="C6" i="19"/>
  <c r="AQ6" i="19"/>
  <c r="G6" i="19"/>
  <c r="AO6" i="19"/>
  <c r="X6" i="19"/>
  <c r="AM6" i="19"/>
  <c r="AR6" i="19"/>
  <c r="K6" i="19"/>
  <c r="AR25" i="19"/>
  <c r="AQ25" i="19"/>
  <c r="J25" i="19"/>
  <c r="M25" i="19"/>
  <c r="AP25" i="19"/>
  <c r="C25" i="19"/>
  <c r="K25" i="19"/>
  <c r="L25" i="19"/>
  <c r="G25" i="19"/>
  <c r="AM25" i="19"/>
  <c r="H25" i="19"/>
  <c r="AN25" i="19"/>
  <c r="AO25" i="19"/>
  <c r="I25" i="19"/>
  <c r="D25" i="19"/>
  <c r="X25" i="19"/>
  <c r="P25" i="19"/>
  <c r="F25" i="19"/>
  <c r="O25" i="19"/>
  <c r="Y25" i="19"/>
  <c r="AM80" i="19"/>
  <c r="F80" i="19"/>
  <c r="H80" i="19"/>
  <c r="I80" i="19"/>
  <c r="AO80" i="19"/>
  <c r="O80" i="19"/>
  <c r="P80" i="19"/>
  <c r="K80" i="19"/>
  <c r="Y80" i="19"/>
  <c r="X80" i="19"/>
  <c r="D80" i="19"/>
  <c r="AP80" i="19"/>
  <c r="AQ80" i="19"/>
  <c r="AN80" i="19"/>
  <c r="L80" i="19"/>
  <c r="AR80" i="19"/>
  <c r="J80" i="19"/>
  <c r="M80" i="19"/>
  <c r="G80" i="19"/>
  <c r="C80" i="19"/>
  <c r="N80" i="19"/>
  <c r="AA80" i="19" s="1"/>
  <c r="AK49" i="19"/>
  <c r="C49" i="19"/>
  <c r="AM49" i="19"/>
  <c r="X49" i="19"/>
  <c r="P49" i="19"/>
  <c r="J49" i="19"/>
  <c r="M49" i="19"/>
  <c r="AR49" i="19"/>
  <c r="L49" i="19"/>
  <c r="I49" i="19"/>
  <c r="Y49" i="19"/>
  <c r="AL49" i="19"/>
  <c r="T49" i="19" s="1"/>
  <c r="H49" i="19"/>
  <c r="AO49" i="19"/>
  <c r="G49" i="19"/>
  <c r="D49" i="19"/>
  <c r="AN49" i="19"/>
  <c r="O49" i="19"/>
  <c r="AQ49" i="19"/>
  <c r="AP49" i="19"/>
  <c r="F49" i="19"/>
  <c r="K49" i="19"/>
  <c r="AK82" i="19"/>
  <c r="AQ82" i="19"/>
  <c r="D82" i="19"/>
  <c r="AN82" i="19"/>
  <c r="AL82" i="19"/>
  <c r="AM82" i="19"/>
  <c r="H82" i="19"/>
  <c r="AP82" i="19"/>
  <c r="J82" i="19"/>
  <c r="O82" i="19"/>
  <c r="P82" i="19"/>
  <c r="F82" i="19"/>
  <c r="Y82" i="19"/>
  <c r="N82" i="19"/>
  <c r="AA82" i="19"/>
  <c r="AO82" i="19"/>
  <c r="G82" i="19"/>
  <c r="I82" i="19"/>
  <c r="X82" i="19"/>
  <c r="AR82" i="19"/>
  <c r="M82" i="19"/>
  <c r="L82" i="19"/>
  <c r="C82" i="19"/>
  <c r="K82" i="19"/>
  <c r="F63" i="19"/>
  <c r="AN63" i="19"/>
  <c r="O63" i="19"/>
  <c r="I63" i="19"/>
  <c r="AK63" i="19"/>
  <c r="AL63" i="19"/>
  <c r="AM63" i="19"/>
  <c r="J63" i="19"/>
  <c r="K63" i="19"/>
  <c r="AO63" i="19"/>
  <c r="Y63" i="19"/>
  <c r="H63" i="19"/>
  <c r="C63" i="19"/>
  <c r="AQ63" i="19"/>
  <c r="AR63" i="19"/>
  <c r="AP63" i="19"/>
  <c r="M63" i="19"/>
  <c r="X63" i="19"/>
  <c r="G63" i="19"/>
  <c r="L63" i="19"/>
  <c r="N63" i="19"/>
  <c r="AA63" i="19" s="1"/>
  <c r="D63" i="19"/>
  <c r="P63" i="19"/>
  <c r="I22" i="19"/>
  <c r="K22" i="19"/>
  <c r="F22" i="19"/>
  <c r="AN22" i="19"/>
  <c r="X22" i="19"/>
  <c r="O22" i="19"/>
  <c r="H22" i="19"/>
  <c r="C22" i="19"/>
  <c r="AR22" i="19"/>
  <c r="AO22" i="19"/>
  <c r="AM22" i="19"/>
  <c r="AQ22" i="19"/>
  <c r="D22" i="19"/>
  <c r="AP22" i="19"/>
  <c r="G22" i="19"/>
  <c r="L22" i="19"/>
  <c r="Y22" i="19"/>
  <c r="AM41" i="19"/>
  <c r="O41" i="19"/>
  <c r="I41" i="19"/>
  <c r="X41" i="19"/>
  <c r="F41" i="19"/>
  <c r="Y41" i="19"/>
  <c r="D41" i="19"/>
  <c r="M41" i="19"/>
  <c r="H41" i="19"/>
  <c r="C41" i="19"/>
  <c r="AL41" i="19"/>
  <c r="AK41" i="19"/>
  <c r="G41" i="19"/>
  <c r="AN41" i="19"/>
  <c r="AP41" i="19"/>
  <c r="P41" i="19"/>
  <c r="AQ41" i="19"/>
  <c r="K41" i="19"/>
  <c r="AR41" i="19"/>
  <c r="J41" i="19"/>
  <c r="AO41" i="19"/>
  <c r="L41" i="19"/>
  <c r="D75" i="19"/>
  <c r="C75" i="19"/>
  <c r="M75" i="19"/>
  <c r="AN75" i="19"/>
  <c r="Y75" i="19"/>
  <c r="AO75" i="19"/>
  <c r="L75" i="19"/>
  <c r="AM75" i="19"/>
  <c r="AL75" i="19"/>
  <c r="AP75" i="19"/>
  <c r="J75" i="19"/>
  <c r="X75" i="19"/>
  <c r="O75" i="19"/>
  <c r="P75" i="19"/>
  <c r="AR75" i="19"/>
  <c r="AQ75" i="19"/>
  <c r="AK75" i="19"/>
  <c r="T75" i="19"/>
  <c r="H75" i="19"/>
  <c r="K75" i="19"/>
  <c r="G75" i="19"/>
  <c r="F75" i="19"/>
  <c r="I75" i="19"/>
  <c r="N75" i="19"/>
  <c r="AA75" i="19" s="1"/>
  <c r="T50" i="19" l="1"/>
  <c r="T32" i="19"/>
  <c r="T15" i="19"/>
  <c r="T106" i="19"/>
  <c r="J161" i="19"/>
  <c r="I7" i="22" s="1"/>
  <c r="O160" i="19"/>
  <c r="L167" i="19"/>
  <c r="K159" i="19"/>
  <c r="L163" i="19"/>
  <c r="K165" i="19"/>
  <c r="J11" i="22" s="1"/>
  <c r="K166" i="19"/>
  <c r="J12" i="22" s="1"/>
  <c r="N163" i="19"/>
  <c r="I164" i="19"/>
  <c r="H10" i="22" s="1"/>
  <c r="N165" i="19"/>
  <c r="P159" i="19"/>
  <c r="P169" i="19" s="1"/>
  <c r="P166" i="19"/>
  <c r="J166" i="19"/>
  <c r="I12" i="22" s="1"/>
  <c r="L166" i="19"/>
  <c r="M158" i="19"/>
  <c r="I162" i="19"/>
  <c r="H8" i="22" s="1"/>
  <c r="J167" i="19"/>
  <c r="I13" i="22" s="1"/>
  <c r="T47" i="19"/>
  <c r="AL57" i="19"/>
  <c r="T63" i="19"/>
  <c r="T82" i="19"/>
  <c r="J162" i="19"/>
  <c r="I8" i="22" s="1"/>
  <c r="K160" i="19"/>
  <c r="J6" i="22" s="1"/>
  <c r="K164" i="19"/>
  <c r="J10" i="22" s="1"/>
  <c r="J164" i="19"/>
  <c r="I10" i="22" s="1"/>
  <c r="M162" i="19"/>
  <c r="K158" i="19"/>
  <c r="J160" i="19"/>
  <c r="I6" i="22" s="1"/>
  <c r="M163" i="19"/>
  <c r="L164" i="19"/>
  <c r="L165" i="19"/>
  <c r="P163" i="19"/>
  <c r="N159" i="19"/>
  <c r="P167" i="19"/>
  <c r="P158" i="19"/>
  <c r="M165" i="19"/>
  <c r="L162" i="19"/>
  <c r="J158" i="19"/>
  <c r="I166" i="19"/>
  <c r="H12" i="22" s="1"/>
  <c r="K163" i="19"/>
  <c r="J9" i="22" s="1"/>
  <c r="O165" i="19"/>
  <c r="T57" i="19"/>
  <c r="T41" i="19"/>
  <c r="T44" i="19"/>
  <c r="T20" i="19"/>
  <c r="T24" i="19"/>
  <c r="AA4" i="19"/>
  <c r="O162" i="19"/>
  <c r="I158" i="19"/>
  <c r="I163" i="19"/>
  <c r="H9" i="22" s="1"/>
  <c r="N164" i="19"/>
  <c r="J159" i="19"/>
  <c r="M160" i="19"/>
  <c r="P162" i="19"/>
  <c r="M166" i="19"/>
  <c r="P164" i="19"/>
  <c r="N158" i="19"/>
  <c r="M167" i="19"/>
  <c r="L161" i="19"/>
  <c r="I167" i="19"/>
  <c r="H13" i="22" s="1"/>
  <c r="N161" i="19"/>
  <c r="K167" i="19"/>
  <c r="J13" i="22" s="1"/>
  <c r="M161" i="19"/>
  <c r="M169" i="19" s="1"/>
  <c r="M173" i="19" s="1"/>
  <c r="M164" i="19"/>
  <c r="L158" i="19"/>
  <c r="P165" i="19"/>
  <c r="S113" i="19"/>
  <c r="T100" i="19"/>
  <c r="T104" i="19"/>
  <c r="T107" i="19"/>
  <c r="O163" i="19"/>
  <c r="I160" i="19"/>
  <c r="H6" i="22" s="1"/>
  <c r="N166" i="19"/>
  <c r="I161" i="19"/>
  <c r="H7" i="22" s="1"/>
  <c r="N167" i="19"/>
  <c r="O158" i="19"/>
  <c r="P160" i="19"/>
  <c r="O167" i="19"/>
  <c r="J163" i="19"/>
  <c r="I9" i="22" s="1"/>
  <c r="L159" i="19"/>
  <c r="I159" i="19"/>
  <c r="O161" i="19"/>
  <c r="O169" i="19" s="1"/>
  <c r="O173" i="19" s="1"/>
  <c r="T90" i="19"/>
  <c r="T45" i="19"/>
  <c r="P173" i="19"/>
  <c r="V24" i="19"/>
  <c r="V22" i="19"/>
  <c r="V17" i="19"/>
  <c r="V75" i="19"/>
  <c r="V69" i="19"/>
  <c r="V18" i="19"/>
  <c r="V41" i="19"/>
  <c r="V14" i="19"/>
  <c r="V31" i="19"/>
  <c r="V3" i="19"/>
  <c r="V33" i="19"/>
  <c r="V12" i="19"/>
  <c r="V78" i="19"/>
  <c r="V54" i="19"/>
  <c r="V2" i="19"/>
  <c r="V97" i="19"/>
  <c r="V61" i="19"/>
  <c r="V66" i="19"/>
  <c r="V30" i="19"/>
  <c r="V53" i="19"/>
  <c r="V73" i="19"/>
  <c r="V64" i="19"/>
  <c r="V10" i="19"/>
  <c r="V25" i="19"/>
  <c r="V103" i="19"/>
  <c r="V85" i="19"/>
  <c r="V5" i="19"/>
  <c r="V32" i="19"/>
  <c r="V57" i="19"/>
  <c r="V4" i="19"/>
  <c r="V45" i="19"/>
  <c r="V107" i="19"/>
  <c r="V50" i="19"/>
  <c r="V101" i="19"/>
  <c r="V90" i="19"/>
  <c r="V56" i="19"/>
  <c r="V35" i="19"/>
  <c r="V76" i="19"/>
  <c r="V67" i="19"/>
  <c r="V94" i="19"/>
  <c r="V96" i="19"/>
  <c r="V52" i="19"/>
  <c r="V28" i="19"/>
  <c r="V60" i="19"/>
  <c r="V29" i="19"/>
  <c r="V93" i="19"/>
  <c r="V89" i="19"/>
  <c r="V51" i="19"/>
  <c r="V55" i="19"/>
  <c r="V36" i="19"/>
  <c r="V9" i="19"/>
  <c r="V80" i="19"/>
  <c r="V105" i="19"/>
  <c r="V43" i="19"/>
  <c r="V83" i="19"/>
  <c r="O166" i="19"/>
  <c r="P142" i="19"/>
  <c r="L144" i="19"/>
  <c r="M146" i="19"/>
  <c r="O148" i="19"/>
  <c r="J140" i="19"/>
  <c r="J143" i="19"/>
  <c r="F8" i="22" s="1"/>
  <c r="J148" i="19"/>
  <c r="F13" i="22" s="1"/>
  <c r="L146" i="19"/>
  <c r="I148" i="19"/>
  <c r="E13" i="22" s="1"/>
  <c r="K140" i="19"/>
  <c r="O141" i="19"/>
  <c r="N141" i="19"/>
  <c r="O143" i="19"/>
  <c r="L139" i="19"/>
  <c r="K147" i="19"/>
  <c r="G12" i="22" s="1"/>
  <c r="P147" i="19"/>
  <c r="M141" i="19"/>
  <c r="M143" i="19"/>
  <c r="P140" i="19"/>
  <c r="P150" i="19" s="1"/>
  <c r="K146" i="19"/>
  <c r="G11" i="22" s="1"/>
  <c r="M140" i="19"/>
  <c r="L141" i="19"/>
  <c r="N146" i="19"/>
  <c r="L140" i="19"/>
  <c r="L143" i="19"/>
  <c r="N140" i="19"/>
  <c r="P145" i="19"/>
  <c r="O139" i="19"/>
  <c r="O149" i="19" s="1"/>
  <c r="I142" i="19"/>
  <c r="E7" i="22" s="1"/>
  <c r="L147" i="19"/>
  <c r="P144" i="19"/>
  <c r="I140" i="19"/>
  <c r="J146" i="19"/>
  <c r="F11" i="22" s="1"/>
  <c r="P141" i="19"/>
  <c r="J141" i="19"/>
  <c r="F6" i="22" s="1"/>
  <c r="I145" i="19"/>
  <c r="E10" i="22" s="1"/>
  <c r="M147" i="19"/>
  <c r="O146" i="19"/>
  <c r="J142" i="19"/>
  <c r="F7" i="22" s="1"/>
  <c r="M142" i="19"/>
  <c r="O140" i="19"/>
  <c r="I143" i="19"/>
  <c r="E8" i="22" s="1"/>
  <c r="O142" i="19"/>
  <c r="L142" i="19"/>
  <c r="N147" i="19"/>
  <c r="N145" i="19"/>
  <c r="I139" i="19"/>
  <c r="N142" i="19"/>
  <c r="L148" i="19"/>
  <c r="P143" i="19"/>
  <c r="J147" i="19"/>
  <c r="F12" i="22" s="1"/>
  <c r="K139" i="19"/>
  <c r="K142" i="19"/>
  <c r="G7" i="22" s="1"/>
  <c r="J139" i="19"/>
  <c r="N148" i="19"/>
  <c r="L145" i="19"/>
  <c r="I141" i="19"/>
  <c r="E6" i="22" s="1"/>
  <c r="K141" i="19"/>
  <c r="G6" i="22" s="1"/>
  <c r="M144" i="19"/>
  <c r="P146" i="19"/>
  <c r="K145" i="19"/>
  <c r="G10" i="22" s="1"/>
  <c r="M148" i="19"/>
  <c r="N143" i="19"/>
  <c r="P139" i="19"/>
  <c r="K148" i="19"/>
  <c r="G13" i="22" s="1"/>
  <c r="J144" i="19"/>
  <c r="F9" i="22" s="1"/>
  <c r="J145" i="19"/>
  <c r="F10" i="22" s="1"/>
  <c r="O144" i="19"/>
  <c r="N144" i="19"/>
  <c r="I144" i="19"/>
  <c r="E9" i="22" s="1"/>
  <c r="N139" i="19"/>
  <c r="N149" i="19" s="1"/>
  <c r="N153" i="19" s="1"/>
  <c r="O145" i="19"/>
  <c r="I147" i="19"/>
  <c r="E12" i="22" s="1"/>
  <c r="M145" i="19"/>
  <c r="I146" i="19"/>
  <c r="E11" i="22" s="1"/>
  <c r="K143" i="19"/>
  <c r="G8" i="22" s="1"/>
  <c r="K144" i="19"/>
  <c r="G9" i="22" s="1"/>
  <c r="M139" i="19"/>
  <c r="M149" i="19" s="1"/>
  <c r="M153" i="19" s="1"/>
  <c r="O147" i="19"/>
  <c r="P148" i="19"/>
  <c r="R83" i="19"/>
  <c r="R25" i="19"/>
  <c r="R32" i="19"/>
  <c r="R50" i="19"/>
  <c r="R85" i="19"/>
  <c r="R44" i="19"/>
  <c r="R104" i="19"/>
  <c r="R103" i="19"/>
  <c r="Q58" i="19"/>
  <c r="Q20" i="19"/>
  <c r="Q18" i="19"/>
  <c r="Q43" i="19"/>
  <c r="Q24" i="19"/>
  <c r="Q88" i="19"/>
  <c r="Q14" i="19"/>
  <c r="Q56" i="19"/>
  <c r="Q4" i="19"/>
  <c r="E107" i="19"/>
  <c r="E17" i="19"/>
  <c r="E41" i="19"/>
  <c r="E5" i="19"/>
  <c r="I183" i="19" s="1"/>
  <c r="E75" i="19"/>
  <c r="E15" i="19"/>
  <c r="E105" i="19"/>
  <c r="E79" i="19"/>
  <c r="E63" i="19"/>
  <c r="Q86" i="19"/>
  <c r="Q106" i="19"/>
  <c r="Q70" i="19"/>
  <c r="Q80" i="19"/>
  <c r="Q49" i="19"/>
  <c r="Q13" i="19"/>
  <c r="Q82" i="19"/>
  <c r="Q87" i="19"/>
  <c r="Q69" i="19"/>
  <c r="Q114" i="19" s="1"/>
  <c r="E139" i="19" l="1"/>
  <c r="K184" i="19"/>
  <c r="E186" i="19"/>
  <c r="O184" i="19"/>
  <c r="K183" i="19"/>
  <c r="K179" i="19"/>
  <c r="J184" i="19"/>
  <c r="K182" i="19"/>
  <c r="N184" i="19"/>
  <c r="E179" i="19"/>
  <c r="J178" i="19"/>
  <c r="I185" i="19"/>
  <c r="E185" i="19"/>
  <c r="O183" i="19"/>
  <c r="K186" i="19"/>
  <c r="N177" i="19"/>
  <c r="O185" i="19"/>
  <c r="L182" i="19"/>
  <c r="K180" i="19"/>
  <c r="I184" i="19"/>
  <c r="P182" i="19"/>
  <c r="E177" i="19"/>
  <c r="E187" i="19" s="1"/>
  <c r="I186" i="19"/>
  <c r="V49" i="19"/>
  <c r="V23" i="19"/>
  <c r="V16" i="19"/>
  <c r="V62" i="19"/>
  <c r="V39" i="19"/>
  <c r="V48" i="19"/>
  <c r="V38" i="19"/>
  <c r="V19" i="19"/>
  <c r="S200" i="19"/>
  <c r="V91" i="19"/>
  <c r="V63" i="19"/>
  <c r="V106" i="19"/>
  <c r="V79" i="19"/>
  <c r="V47" i="19"/>
  <c r="V20" i="19"/>
  <c r="V104" i="19"/>
  <c r="V59" i="19"/>
  <c r="V40" i="19"/>
  <c r="V27" i="19"/>
  <c r="V71" i="19"/>
  <c r="V77" i="19"/>
  <c r="V34" i="19"/>
  <c r="V42" i="19"/>
  <c r="V100" i="19"/>
  <c r="V58" i="19"/>
  <c r="V88" i="19"/>
  <c r="V44" i="19"/>
  <c r="V102" i="19"/>
  <c r="V70" i="19"/>
  <c r="V84" i="19"/>
  <c r="V74" i="19"/>
  <c r="V26" i="19"/>
  <c r="V72" i="19"/>
  <c r="V21" i="19"/>
  <c r="V98" i="19"/>
  <c r="V95" i="19"/>
  <c r="V68" i="19"/>
  <c r="V13" i="19"/>
  <c r="V15" i="19"/>
  <c r="V82" i="19"/>
  <c r="V86" i="19"/>
  <c r="V6" i="19"/>
  <c r="V99" i="19"/>
  <c r="V92" i="19"/>
  <c r="V65" i="19"/>
  <c r="V7" i="19"/>
  <c r="V81" i="19"/>
  <c r="V11" i="19"/>
  <c r="V8" i="19"/>
  <c r="V37" i="19"/>
  <c r="V46" i="19"/>
  <c r="V87" i="19"/>
  <c r="E160" i="19"/>
  <c r="E165" i="19"/>
  <c r="L169" i="19"/>
  <c r="L173" i="19" s="1"/>
  <c r="J169" i="19"/>
  <c r="I5" i="22"/>
  <c r="E162" i="19"/>
  <c r="E141" i="19"/>
  <c r="E149" i="19" s="1"/>
  <c r="E144" i="19"/>
  <c r="E145" i="19"/>
  <c r="E142" i="19"/>
  <c r="N185" i="19"/>
  <c r="M179" i="19"/>
  <c r="J181" i="19"/>
  <c r="P177" i="19"/>
  <c r="P186" i="19"/>
  <c r="I182" i="19"/>
  <c r="K181" i="19"/>
  <c r="O178" i="19"/>
  <c r="M177" i="19"/>
  <c r="M187" i="19" s="1"/>
  <c r="L181" i="19"/>
  <c r="M186" i="19"/>
  <c r="P184" i="19"/>
  <c r="L183" i="19"/>
  <c r="K177" i="19"/>
  <c r="K187" i="19" s="1"/>
  <c r="K191" i="19" s="1"/>
  <c r="I180" i="19"/>
  <c r="N178" i="19"/>
  <c r="O179" i="19"/>
  <c r="L184" i="19"/>
  <c r="L179" i="19"/>
  <c r="I181" i="19"/>
  <c r="N186" i="19"/>
  <c r="P203" i="19"/>
  <c r="P204" i="19"/>
  <c r="P199" i="19"/>
  <c r="P168" i="19"/>
  <c r="P172" i="19" s="1"/>
  <c r="K204" i="19"/>
  <c r="K199" i="19"/>
  <c r="J4" i="22"/>
  <c r="K168" i="19"/>
  <c r="K203" i="19"/>
  <c r="M168" i="19"/>
  <c r="M172" i="19" s="1"/>
  <c r="M203" i="19"/>
  <c r="M204" i="19"/>
  <c r="M199" i="19"/>
  <c r="K169" i="19"/>
  <c r="J5" i="22"/>
  <c r="E166" i="19"/>
  <c r="E163" i="19"/>
  <c r="I177" i="19"/>
  <c r="J180" i="19"/>
  <c r="J188" i="19" s="1"/>
  <c r="J192" i="19" s="1"/>
  <c r="E159" i="19"/>
  <c r="M184" i="19"/>
  <c r="E113" i="19"/>
  <c r="E147" i="19"/>
  <c r="E143" i="19"/>
  <c r="E146" i="19"/>
  <c r="L177" i="19"/>
  <c r="L187" i="19" s="1"/>
  <c r="L191" i="19" s="1"/>
  <c r="N180" i="19"/>
  <c r="M182" i="19"/>
  <c r="J177" i="19"/>
  <c r="K185" i="19"/>
  <c r="M178" i="19"/>
  <c r="M188" i="19" s="1"/>
  <c r="M192" i="19" s="1"/>
  <c r="M180" i="19"/>
  <c r="M183" i="19"/>
  <c r="I179" i="19"/>
  <c r="I178" i="19"/>
  <c r="I188" i="19" s="1"/>
  <c r="I192" i="19" s="1"/>
  <c r="M185" i="19"/>
  <c r="E182" i="19"/>
  <c r="J179" i="19"/>
  <c r="P181" i="19"/>
  <c r="E178" i="19"/>
  <c r="L180" i="19"/>
  <c r="J186" i="19"/>
  <c r="E183" i="19"/>
  <c r="P179" i="19"/>
  <c r="O186" i="19"/>
  <c r="J185" i="19"/>
  <c r="N183" i="19"/>
  <c r="I169" i="19"/>
  <c r="H5" i="22"/>
  <c r="L168" i="19"/>
  <c r="L172" i="19" s="1"/>
  <c r="L199" i="19"/>
  <c r="L203" i="19"/>
  <c r="L204" i="19"/>
  <c r="E161" i="19"/>
  <c r="E167" i="19"/>
  <c r="J168" i="19"/>
  <c r="I4" i="22"/>
  <c r="J199" i="19"/>
  <c r="J204" i="19"/>
  <c r="J203" i="19"/>
  <c r="E140" i="19"/>
  <c r="E150" i="19" s="1"/>
  <c r="E154" i="19" s="1"/>
  <c r="E148" i="19"/>
  <c r="N181" i="19"/>
  <c r="L178" i="19"/>
  <c r="L188" i="19" s="1"/>
  <c r="L192" i="19" s="1"/>
  <c r="N179" i="19"/>
  <c r="P180" i="19"/>
  <c r="J183" i="19"/>
  <c r="E180" i="19"/>
  <c r="O181" i="19"/>
  <c r="K178" i="19"/>
  <c r="K188" i="19" s="1"/>
  <c r="K192" i="19" s="1"/>
  <c r="J182" i="19"/>
  <c r="O180" i="19"/>
  <c r="P183" i="19"/>
  <c r="E181" i="19"/>
  <c r="L186" i="19"/>
  <c r="P185" i="19"/>
  <c r="O182" i="19"/>
  <c r="O177" i="19"/>
  <c r="O187" i="19" s="1"/>
  <c r="O191" i="19" s="1"/>
  <c r="L185" i="19"/>
  <c r="M181" i="19"/>
  <c r="E184" i="19"/>
  <c r="P178" i="19"/>
  <c r="P188" i="19" s="1"/>
  <c r="P192" i="19" s="1"/>
  <c r="N182" i="19"/>
  <c r="O203" i="19"/>
  <c r="O204" i="19"/>
  <c r="O168" i="19"/>
  <c r="O172" i="19" s="1"/>
  <c r="O199" i="19"/>
  <c r="E164" i="19"/>
  <c r="N199" i="19"/>
  <c r="N204" i="19"/>
  <c r="N168" i="19"/>
  <c r="N172" i="19" s="1"/>
  <c r="N203" i="19"/>
  <c r="I203" i="19"/>
  <c r="I168" i="19"/>
  <c r="H4" i="22"/>
  <c r="I199" i="19"/>
  <c r="I204" i="19"/>
  <c r="N169" i="19"/>
  <c r="N173" i="19" s="1"/>
  <c r="E158" i="19"/>
  <c r="R114" i="19"/>
  <c r="AB103" i="19"/>
  <c r="U103" i="19"/>
  <c r="AB44" i="19"/>
  <c r="AB25" i="19"/>
  <c r="R113" i="19"/>
  <c r="U32" i="19" s="1"/>
  <c r="Q113" i="19"/>
  <c r="AB85" i="19"/>
  <c r="AB83" i="19"/>
  <c r="J149" i="19"/>
  <c r="F4" i="22"/>
  <c r="I149" i="19"/>
  <c r="E4" i="22"/>
  <c r="O153" i="19"/>
  <c r="L150" i="19"/>
  <c r="L154" i="19" s="1"/>
  <c r="K150" i="19"/>
  <c r="G5" i="22"/>
  <c r="P154" i="19"/>
  <c r="F5" i="22"/>
  <c r="J150" i="19"/>
  <c r="AB104" i="19"/>
  <c r="U104" i="19"/>
  <c r="P149" i="19"/>
  <c r="P153" i="19" s="1"/>
  <c r="G4" i="22"/>
  <c r="K149" i="19"/>
  <c r="O150" i="19"/>
  <c r="O154" i="19" s="1"/>
  <c r="N150" i="19"/>
  <c r="N154" i="19" s="1"/>
  <c r="U50" i="19"/>
  <c r="AB50" i="19"/>
  <c r="AB32" i="19"/>
  <c r="E5" i="22"/>
  <c r="I150" i="19"/>
  <c r="M150" i="19"/>
  <c r="M154" i="19" s="1"/>
  <c r="L149" i="19"/>
  <c r="L153" i="19" s="1"/>
  <c r="N187" i="19" l="1"/>
  <c r="N191" i="19" s="1"/>
  <c r="M191" i="19"/>
  <c r="E153" i="19"/>
  <c r="U83" i="19"/>
  <c r="I187" i="19"/>
  <c r="I191" i="19" s="1"/>
  <c r="J15" i="22"/>
  <c r="K173" i="19"/>
  <c r="J19" i="22" s="1"/>
  <c r="N188" i="19"/>
  <c r="N192" i="19" s="1"/>
  <c r="O188" i="19"/>
  <c r="O192" i="19" s="1"/>
  <c r="P187" i="19"/>
  <c r="P191" i="19" s="1"/>
  <c r="E168" i="19"/>
  <c r="E172" i="19" s="1"/>
  <c r="E199" i="19"/>
  <c r="E204" i="19"/>
  <c r="E203" i="19"/>
  <c r="I14" i="22"/>
  <c r="J172" i="19"/>
  <c r="I18" i="22" s="1"/>
  <c r="H15" i="22"/>
  <c r="I173" i="19"/>
  <c r="H19" i="22" s="1"/>
  <c r="J187" i="19"/>
  <c r="J191" i="19" s="1"/>
  <c r="J200" i="19"/>
  <c r="O200" i="19"/>
  <c r="E200" i="19"/>
  <c r="L200" i="19"/>
  <c r="N200" i="19"/>
  <c r="K200" i="19"/>
  <c r="I200" i="19"/>
  <c r="P200" i="19"/>
  <c r="M200" i="19"/>
  <c r="E191" i="19"/>
  <c r="I172" i="19"/>
  <c r="H18" i="22" s="1"/>
  <c r="H14" i="22"/>
  <c r="E188" i="19"/>
  <c r="E192" i="19" s="1"/>
  <c r="E169" i="19"/>
  <c r="E173" i="19" s="1"/>
  <c r="K172" i="19"/>
  <c r="J18" i="22" s="1"/>
  <c r="J14" i="22"/>
  <c r="J173" i="19"/>
  <c r="I19" i="22" s="1"/>
  <c r="I15" i="22"/>
  <c r="F15" i="22"/>
  <c r="J154" i="19"/>
  <c r="F19" i="22" s="1"/>
  <c r="G15" i="22"/>
  <c r="K154" i="19"/>
  <c r="G19" i="22" s="1"/>
  <c r="I153" i="19"/>
  <c r="E18" i="22" s="1"/>
  <c r="E14" i="22"/>
  <c r="U28" i="19"/>
  <c r="U9" i="19"/>
  <c r="U48" i="19"/>
  <c r="U52" i="19"/>
  <c r="U42" i="19"/>
  <c r="U39" i="19"/>
  <c r="U64" i="19"/>
  <c r="U78" i="19"/>
  <c r="U2" i="19"/>
  <c r="U27" i="19"/>
  <c r="U73" i="19"/>
  <c r="U21" i="19"/>
  <c r="U36" i="19"/>
  <c r="U11" i="19"/>
  <c r="U29" i="19"/>
  <c r="U65" i="19"/>
  <c r="U54" i="19"/>
  <c r="U35" i="19"/>
  <c r="U76" i="19"/>
  <c r="U71" i="19"/>
  <c r="U34" i="19"/>
  <c r="U55" i="19"/>
  <c r="U89" i="19"/>
  <c r="U45" i="19"/>
  <c r="U16" i="19"/>
  <c r="U19" i="19"/>
  <c r="U66" i="19"/>
  <c r="U33" i="19"/>
  <c r="U40" i="19"/>
  <c r="U77" i="19"/>
  <c r="U37" i="19"/>
  <c r="U74" i="19"/>
  <c r="U59" i="19"/>
  <c r="U84" i="19"/>
  <c r="U6" i="19"/>
  <c r="J113" i="19"/>
  <c r="U10" i="19"/>
  <c r="U51" i="19"/>
  <c r="U7" i="19"/>
  <c r="U81" i="19"/>
  <c r="U61" i="19"/>
  <c r="U67" i="19"/>
  <c r="U72" i="19"/>
  <c r="U60" i="19"/>
  <c r="U31" i="19"/>
  <c r="U46" i="19"/>
  <c r="U90" i="19"/>
  <c r="U23" i="19"/>
  <c r="U26" i="19"/>
  <c r="U12" i="19"/>
  <c r="U53" i="19"/>
  <c r="U38" i="19"/>
  <c r="U68" i="19"/>
  <c r="U8" i="19"/>
  <c r="U3" i="19"/>
  <c r="U62" i="19"/>
  <c r="U30" i="19"/>
  <c r="U57" i="19"/>
  <c r="U22" i="19"/>
  <c r="U47" i="19"/>
  <c r="R196" i="19"/>
  <c r="U80" i="19"/>
  <c r="U70" i="19"/>
  <c r="U20" i="19"/>
  <c r="U41" i="19"/>
  <c r="U4" i="19"/>
  <c r="K113" i="19"/>
  <c r="U87" i="19"/>
  <c r="U17" i="19"/>
  <c r="U13" i="19"/>
  <c r="U49" i="19"/>
  <c r="U75" i="19"/>
  <c r="U56" i="19"/>
  <c r="U24" i="19"/>
  <c r="U88" i="19"/>
  <c r="U63" i="19"/>
  <c r="U82" i="19"/>
  <c r="U69" i="19"/>
  <c r="U86" i="19"/>
  <c r="U18" i="19"/>
  <c r="U15" i="19"/>
  <c r="U58" i="19"/>
  <c r="U14" i="19"/>
  <c r="U43" i="19"/>
  <c r="U79" i="19"/>
  <c r="U5" i="19"/>
  <c r="U44" i="19"/>
  <c r="U85" i="19"/>
  <c r="E15" i="22"/>
  <c r="I154" i="19"/>
  <c r="E19" i="22" s="1"/>
  <c r="J153" i="19"/>
  <c r="F18" i="22" s="1"/>
  <c r="F14" i="22"/>
  <c r="U25" i="19"/>
  <c r="G14" i="22"/>
  <c r="K153" i="19"/>
  <c r="G18" i="22" s="1"/>
  <c r="J114" i="19"/>
  <c r="K114" i="19"/>
  <c r="J122" i="19" l="1"/>
  <c r="C6" i="22" s="1"/>
  <c r="L122" i="19"/>
  <c r="K121" i="19"/>
  <c r="I123" i="19"/>
  <c r="B7" i="22" s="1"/>
  <c r="O127" i="19"/>
  <c r="I120" i="19"/>
  <c r="O122" i="19"/>
  <c r="I128" i="19"/>
  <c r="B12" i="22" s="1"/>
  <c r="K126" i="19"/>
  <c r="D10" i="22" s="1"/>
  <c r="I126" i="19"/>
  <c r="B10" i="22" s="1"/>
  <c r="K123" i="19"/>
  <c r="D7" i="22" s="1"/>
  <c r="M127" i="19"/>
  <c r="O121" i="19"/>
  <c r="N121" i="19"/>
  <c r="I122" i="19"/>
  <c r="B6" i="22" s="1"/>
  <c r="N127" i="19"/>
  <c r="M123" i="19"/>
  <c r="L123" i="19"/>
  <c r="E123" i="19"/>
  <c r="J125" i="19"/>
  <c r="C9" i="22" s="1"/>
  <c r="M129" i="19"/>
  <c r="O129" i="19"/>
  <c r="L128" i="19"/>
  <c r="N128" i="19"/>
  <c r="M128" i="19"/>
  <c r="O126" i="19"/>
  <c r="E124" i="19"/>
  <c r="N129" i="19"/>
  <c r="J127" i="19"/>
  <c r="C11" i="22" s="1"/>
  <c r="L127" i="19"/>
  <c r="M120" i="19"/>
  <c r="I127" i="19"/>
  <c r="B11" i="22" s="1"/>
  <c r="O123" i="19"/>
  <c r="N120" i="19"/>
  <c r="J121" i="19"/>
  <c r="M121" i="19"/>
  <c r="I124" i="19"/>
  <c r="B8" i="22" s="1"/>
  <c r="P127" i="19"/>
  <c r="K120" i="19"/>
  <c r="E120" i="19"/>
  <c r="J129" i="19"/>
  <c r="C13" i="22" s="1"/>
  <c r="P120" i="19"/>
  <c r="K129" i="19"/>
  <c r="D13" i="22" s="1"/>
  <c r="I129" i="19"/>
  <c r="B13" i="22" s="1"/>
  <c r="J120" i="19"/>
  <c r="L120" i="19"/>
  <c r="K127" i="19"/>
  <c r="D11" i="22" s="1"/>
  <c r="M122" i="19"/>
  <c r="I121" i="19"/>
  <c r="N122" i="19"/>
  <c r="J123" i="19"/>
  <c r="C7" i="22" s="1"/>
  <c r="N123" i="19"/>
  <c r="O120" i="19"/>
  <c r="J124" i="19"/>
  <c r="C8" i="22" s="1"/>
  <c r="P121" i="19"/>
  <c r="E127" i="19"/>
  <c r="K122" i="19"/>
  <c r="D6" i="22" s="1"/>
  <c r="N125" i="19"/>
  <c r="M124" i="19"/>
  <c r="N124" i="19"/>
  <c r="E125" i="19"/>
  <c r="P128" i="19"/>
  <c r="P123" i="19"/>
  <c r="P122" i="19"/>
  <c r="K128" i="19"/>
  <c r="D12" i="22" s="1"/>
  <c r="N126" i="19"/>
  <c r="O128" i="19"/>
  <c r="P125" i="19"/>
  <c r="L125" i="19"/>
  <c r="E128" i="19"/>
  <c r="L124" i="19"/>
  <c r="K124" i="19"/>
  <c r="D8" i="22" s="1"/>
  <c r="E122" i="19"/>
  <c r="I125" i="19"/>
  <c r="B9" i="22" s="1"/>
  <c r="O124" i="19"/>
  <c r="P126" i="19"/>
  <c r="O125" i="19"/>
  <c r="E129" i="19"/>
  <c r="E126" i="19"/>
  <c r="M125" i="19"/>
  <c r="L121" i="19"/>
  <c r="L131" i="19" s="1"/>
  <c r="L135" i="19" s="1"/>
  <c r="E121" i="19"/>
  <c r="E131" i="19" s="1"/>
  <c r="E135" i="19" s="1"/>
  <c r="J128" i="19"/>
  <c r="C12" i="22" s="1"/>
  <c r="K125" i="19"/>
  <c r="D9" i="22" s="1"/>
  <c r="J126" i="19"/>
  <c r="C10" i="22" s="1"/>
  <c r="L129" i="19"/>
  <c r="P124" i="19"/>
  <c r="M126" i="19"/>
  <c r="L126" i="19"/>
  <c r="P129" i="19"/>
  <c r="J195" i="19" l="1"/>
  <c r="J130" i="19"/>
  <c r="C4" i="22"/>
  <c r="J196" i="19"/>
  <c r="E196" i="19"/>
  <c r="E130" i="19"/>
  <c r="E134" i="19" s="1"/>
  <c r="E195" i="19"/>
  <c r="M131" i="19"/>
  <c r="M135" i="19" s="1"/>
  <c r="O130" i="19"/>
  <c r="O134" i="19" s="1"/>
  <c r="O195" i="19"/>
  <c r="O196" i="19"/>
  <c r="P131" i="19"/>
  <c r="P135" i="19" s="1"/>
  <c r="K196" i="19"/>
  <c r="K195" i="19"/>
  <c r="K130" i="19"/>
  <c r="D4" i="22"/>
  <c r="J131" i="19"/>
  <c r="C5" i="22"/>
  <c r="M130" i="19"/>
  <c r="M134" i="19" s="1"/>
  <c r="M196" i="19"/>
  <c r="M195" i="19"/>
  <c r="K131" i="19"/>
  <c r="D5" i="22"/>
  <c r="L130" i="19"/>
  <c r="L134" i="19" s="1"/>
  <c r="L196" i="19"/>
  <c r="L195" i="19"/>
  <c r="P130" i="19"/>
  <c r="P134" i="19" s="1"/>
  <c r="P196" i="19"/>
  <c r="P195" i="19"/>
  <c r="N130" i="19"/>
  <c r="N134" i="19" s="1"/>
  <c r="N195" i="19"/>
  <c r="N196" i="19"/>
  <c r="N131" i="19"/>
  <c r="N135" i="19" s="1"/>
  <c r="B4" i="22"/>
  <c r="I195" i="19"/>
  <c r="I130" i="19"/>
  <c r="I196" i="19"/>
  <c r="I131" i="19"/>
  <c r="B5" i="22"/>
  <c r="O131" i="19"/>
  <c r="O135" i="19" s="1"/>
  <c r="B14" i="22" l="1"/>
  <c r="I134" i="19"/>
  <c r="B18" i="22" s="1"/>
  <c r="K134" i="19"/>
  <c r="D18" i="22" s="1"/>
  <c r="D14" i="22"/>
  <c r="B15" i="22"/>
  <c r="I135" i="19"/>
  <c r="B19" i="22" s="1"/>
  <c r="J134" i="19"/>
  <c r="C18" i="22" s="1"/>
  <c r="C14" i="22"/>
  <c r="K135" i="19"/>
  <c r="D19" i="22" s="1"/>
  <c r="D15" i="22"/>
  <c r="C15" i="22"/>
  <c r="J135" i="19"/>
  <c r="C19" i="22" s="1"/>
  <c r="BN34" i="7" l="1"/>
  <c r="BI34" i="7"/>
  <c r="BI16" i="7"/>
  <c r="BN16" i="7"/>
  <c r="BI30" i="7"/>
  <c r="BN30" i="7"/>
  <c r="BI47" i="7"/>
  <c r="BN47" i="7"/>
  <c r="BN17" i="7" l="1"/>
  <c r="BI17" i="7"/>
  <c r="BN3" i="7"/>
  <c r="BI3" i="7"/>
  <c r="BI14" i="7"/>
  <c r="BN14" i="7"/>
</calcChain>
</file>

<file path=xl/comments1.xml><?xml version="1.0" encoding="utf-8"?>
<comments xmlns="http://schemas.openxmlformats.org/spreadsheetml/2006/main">
  <authors>
    <author>Cliff Anderson</author>
  </authors>
  <commentList>
    <comment ref="AK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<sst xmlns="http://schemas.openxmlformats.org/spreadsheetml/2006/main" count="17985" uniqueCount="1272">
  <si>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</si>
  <si>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</si>
  <si>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</si>
  <si>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</si>
  <si>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</si>
  <si>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</si>
  <si>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</si>
  <si>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</si>
  <si>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</si>
  <si>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</si>
  <si>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</si>
  <si>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</si>
  <si>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</si>
  <si>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</si>
  <si>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</si>
  <si>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</si>
  <si>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</si>
  <si>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</si>
  <si>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</si>
  <si>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</si>
  <si>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</si>
  <si>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</si>
  <si>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</si>
  <si>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</si>
  <si>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</si>
  <si>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</si>
  <si>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</si>
  <si>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</si>
  <si>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</si>
  <si>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</si>
  <si>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</si>
  <si>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</si>
  <si>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</si>
  <si>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</si>
  <si>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</si>
  <si>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</si>
  <si>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</si>
  <si>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</si>
  <si>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</si>
  <si>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</si>
  <si>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</si>
  <si>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</si>
  <si>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</si>
  <si>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</si>
  <si>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</si>
  <si>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</si>
  <si>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</si>
  <si>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</si>
  <si>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</si>
  <si>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</si>
  <si>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</si>
  <si>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</si>
  <si>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</si>
  <si>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</si>
  <si>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</si>
  <si>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</si>
  <si>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</si>
  <si>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</si>
  <si>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</si>
  <si>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</si>
  <si>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</si>
  <si>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</si>
  <si>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</si>
  <si>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</si>
  <si>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</si>
  <si>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</si>
  <si>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</si>
  <si>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</si>
  <si>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</si>
  <si>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</si>
  <si>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</si>
  <si>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</si>
  <si>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</si>
  <si>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</si>
  <si>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</si>
  <si>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</si>
  <si>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</si>
  <si>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</si>
  <si>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</si>
  <si>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</si>
  <si>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</si>
  <si>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</si>
  <si>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 xml:space="preserve"> 33°26'15.29"N</t>
  </si>
  <si>
    <t>111°56'35.72"W</t>
  </si>
  <si>
    <t xml:space="preserve"> 33°25'31.80"N</t>
  </si>
  <si>
    <t>111°56'24.23"W</t>
  </si>
  <si>
    <t>1N</t>
  </si>
  <si>
    <t xml:space="preserve"> 33°25'8.65"N</t>
  </si>
  <si>
    <t>111°56'23.58"W</t>
  </si>
  <si>
    <t xml:space="preserve"> 33°25'19.00"N</t>
  </si>
  <si>
    <t>111°56'24.21"W</t>
  </si>
  <si>
    <t xml:space="preserve"> 33°25'18.97"N</t>
  </si>
  <si>
    <t>111°56'32.60"W</t>
  </si>
  <si>
    <t xml:space="preserve"> 33°25'18.86"N</t>
  </si>
  <si>
    <t>111°56'47.06"W</t>
  </si>
  <si>
    <t xml:space="preserve"> 33°25'19.30"N</t>
  </si>
  <si>
    <t>111°55'3.64"W</t>
  </si>
  <si>
    <t>Farmer Ave</t>
  </si>
  <si>
    <t>Vista del Camino Prk</t>
  </si>
  <si>
    <t xml:space="preserve"> 33°30'21.26"N</t>
  </si>
  <si>
    <t>111°58'18.65"W</t>
  </si>
  <si>
    <t>Redden Park</t>
  </si>
  <si>
    <t xml:space="preserve"> 33°21'27.78"N</t>
  </si>
  <si>
    <t>111°55'7.47"W</t>
  </si>
  <si>
    <t xml:space="preserve"> 33°25'52.38"N</t>
  </si>
  <si>
    <t>111°54'53.39"W</t>
  </si>
  <si>
    <t xml:space="preserve"> 33°25'51.17"N</t>
  </si>
  <si>
    <t>111°54'24.51"W</t>
  </si>
  <si>
    <t xml:space="preserve"> 33°20'57.02"N</t>
  </si>
  <si>
    <t>111°54'40.24"W</t>
  </si>
  <si>
    <t xml:space="preserve"> 33°24'52.95"N</t>
  </si>
  <si>
    <t>111°55'34.62"W</t>
  </si>
  <si>
    <t xml:space="preserve"> 33°25'0.62"N</t>
  </si>
  <si>
    <t>111°55'34.64"W</t>
  </si>
  <si>
    <t xml:space="preserve"> 33°24'53.41"N</t>
  </si>
  <si>
    <t>111°55'3.68"W</t>
  </si>
  <si>
    <t xml:space="preserve"> 33°24'26.77"N</t>
  </si>
  <si>
    <t>111°57'38.74"W</t>
  </si>
  <si>
    <t xml:space="preserve"> 33°24'26.82"N</t>
  </si>
  <si>
    <t>111°55'34.55"W</t>
  </si>
  <si>
    <t xml:space="preserve"> 33°23'34.33"N</t>
  </si>
  <si>
    <t xml:space="preserve"> 33°23'34.78"N</t>
  </si>
  <si>
    <t>111°56'7.82"W</t>
  </si>
  <si>
    <t xml:space="preserve"> 33°21'49.15"N</t>
  </si>
  <si>
    <t>111°56'45.18"W</t>
  </si>
  <si>
    <t>All Errors</t>
  </si>
  <si>
    <t>G,H,W,S Errors</t>
  </si>
  <si>
    <t>Source:</t>
  </si>
  <si>
    <t>Upload by</t>
  </si>
  <si>
    <t>Upload date</t>
  </si>
  <si>
    <t>Link</t>
  </si>
  <si>
    <t>Rev</t>
  </si>
  <si>
    <t>Title check</t>
  </si>
  <si>
    <t>Sidewalk%</t>
  </si>
  <si>
    <t>Female%</t>
  </si>
  <si>
    <t>Helmet%</t>
  </si>
  <si>
    <t>Wrong way%</t>
  </si>
  <si>
    <t>Pedestrian%</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</si>
  <si>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</si>
  <si>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</si>
  <si>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</si>
  <si>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</si>
  <si>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</si>
  <si>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</si>
  <si>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</si>
  <si>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</si>
  <si>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</si>
  <si>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</si>
  <si>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</si>
  <si>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</si>
  <si>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</si>
  <si>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</si>
  <si>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</si>
  <si>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</si>
  <si>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</si>
  <si>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</si>
  <si>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</si>
  <si>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</si>
  <si>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</si>
  <si>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</si>
  <si>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</si>
  <si>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</si>
  <si>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</si>
  <si>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</si>
  <si>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</si>
  <si>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</si>
  <si>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</si>
  <si>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</si>
  <si>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</si>
  <si>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</si>
  <si>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</si>
  <si>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</si>
  <si>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</si>
  <si>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</si>
  <si>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</si>
  <si>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</si>
  <si>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</si>
  <si>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</si>
  <si>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</si>
  <si>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</si>
  <si>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</si>
  <si>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</si>
  <si>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</si>
  <si>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</si>
  <si>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</si>
  <si>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</si>
  <si>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</si>
  <si>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</si>
  <si>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</si>
  <si>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</si>
  <si>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</si>
  <si>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</si>
  <si>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</si>
  <si>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</si>
  <si>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</si>
  <si>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</si>
  <si>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</si>
  <si>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</si>
  <si>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</si>
  <si>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</si>
  <si>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</si>
  <si>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</si>
  <si>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</si>
  <si>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</si>
  <si>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</si>
  <si>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</si>
  <si>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</si>
  <si>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</si>
  <si>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</si>
  <si>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</si>
  <si>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</si>
  <si>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</si>
  <si>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</si>
  <si>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</si>
  <si>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</si>
  <si>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</si>
  <si>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</si>
  <si>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</si>
  <si>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</si>
  <si>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</si>
  <si>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</si>
  <si>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</si>
  <si>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</si>
  <si>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</si>
  <si>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</si>
  <si>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</si>
  <si>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</si>
  <si>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</si>
  <si>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</si>
  <si>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</si>
  <si>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</si>
  <si>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</si>
  <si>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</si>
  <si>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</si>
  <si>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</si>
  <si>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</si>
  <si>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</si>
  <si>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</si>
  <si>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</si>
  <si>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</si>
  <si>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</si>
  <si>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</si>
  <si>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</si>
  <si>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</si>
  <si>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</si>
  <si>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</si>
  <si>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</si>
  <si>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</si>
  <si>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</si>
  <si>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</si>
  <si>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</si>
  <si>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</si>
  <si>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</si>
  <si>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</si>
  <si>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</si>
  <si>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</si>
  <si>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</si>
  <si>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</si>
  <si>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</si>
  <si>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</si>
  <si>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</si>
  <si>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</si>
  <si>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</si>
  <si>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</si>
  <si>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</si>
  <si>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</si>
  <si>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</si>
  <si>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</si>
  <si>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</si>
  <si>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</si>
  <si>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</si>
  <si>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</si>
  <si>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</si>
  <si>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</si>
  <si>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</si>
  <si>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</si>
  <si>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</si>
  <si>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</si>
  <si>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</si>
  <si>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</si>
  <si>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</si>
  <si>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</si>
  <si>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</si>
  <si>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</si>
  <si>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</si>
  <si>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</si>
  <si>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</si>
  <si>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</si>
  <si>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</si>
  <si>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</si>
  <si>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</si>
  <si>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</si>
  <si>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</si>
  <si>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</si>
  <si>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</si>
  <si>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</si>
  <si>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</si>
  <si>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</si>
  <si>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</si>
  <si>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</si>
  <si>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</si>
  <si>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</si>
  <si>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</si>
  <si>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</si>
  <si>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</si>
  <si>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</si>
  <si>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</si>
  <si>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</si>
  <si>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</si>
  <si>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</si>
  <si>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</si>
  <si>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</si>
  <si>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</si>
  <si>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</si>
  <si>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</si>
  <si>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</si>
  <si>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</si>
  <si>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</si>
  <si>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</si>
  <si>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</si>
  <si>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</si>
  <si>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</si>
  <si>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</si>
  <si>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</si>
  <si>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</si>
  <si>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</si>
  <si>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</si>
  <si>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</si>
  <si>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</si>
  <si>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</si>
  <si>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</si>
  <si>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</si>
  <si>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</si>
  <si>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</si>
  <si>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</si>
  <si>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</si>
  <si>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</si>
  <si>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</si>
  <si>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</si>
  <si>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</si>
  <si>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</si>
  <si>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</si>
  <si>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</si>
  <si>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</si>
  <si>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</si>
  <si>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</si>
  <si>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</si>
  <si>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</si>
  <si>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</si>
  <si>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</si>
  <si>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</si>
  <si>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</si>
  <si>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</si>
  <si>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</si>
  <si>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</si>
  <si>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</si>
  <si>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</si>
  <si>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</si>
  <si>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</si>
  <si>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</si>
  <si>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</si>
  <si>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</si>
  <si>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</si>
  <si>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</si>
  <si>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</si>
  <si>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</si>
  <si>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</si>
  <si>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</si>
  <si>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</si>
  <si>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</si>
  <si>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</si>
  <si>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</si>
  <si>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</si>
  <si>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</si>
  <si>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</si>
  <si>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</si>
  <si>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</si>
  <si>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</si>
  <si>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</si>
  <si>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</si>
  <si>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</si>
  <si>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</si>
  <si>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</si>
  <si>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</si>
  <si>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</si>
  <si>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</si>
  <si>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</si>
  <si>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</si>
  <si>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</si>
  <si>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</si>
  <si>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</si>
  <si>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</si>
  <si>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</si>
  <si>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</si>
  <si>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</si>
  <si>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</si>
  <si>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</si>
  <si>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</si>
  <si>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</si>
  <si>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</si>
  <si>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</si>
  <si>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</si>
  <si>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</si>
  <si>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</si>
  <si>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</si>
  <si>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</si>
  <si>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</si>
  <si>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</si>
  <si>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</si>
  <si>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</si>
  <si>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</si>
  <si>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</si>
  <si>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</si>
  <si>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</si>
  <si>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</si>
  <si>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</si>
  <si>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</si>
  <si>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</si>
  <si>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</si>
  <si>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</si>
  <si>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</si>
  <si>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</si>
  <si>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</si>
  <si>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</si>
  <si>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</si>
  <si>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</si>
  <si>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</si>
  <si>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</si>
  <si>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</si>
  <si>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</si>
  <si>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</si>
  <si>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</si>
  <si>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</si>
  <si>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</si>
  <si>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</si>
  <si>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</si>
  <si>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</si>
  <si>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</si>
  <si>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</si>
  <si>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</si>
  <si>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</si>
  <si>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</si>
  <si>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</si>
  <si>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</si>
  <si>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</si>
  <si>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</si>
  <si>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</si>
  <si>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</si>
  <si>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</si>
  <si>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</si>
  <si>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</si>
  <si>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</si>
  <si>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</si>
  <si>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</si>
  <si>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</si>
  <si>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</si>
  <si>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</si>
  <si>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</si>
  <si>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</si>
  <si>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</si>
  <si>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</si>
  <si>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</si>
  <si>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</si>
  <si>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</si>
  <si>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</si>
  <si>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</si>
  <si>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</si>
  <si>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</si>
  <si>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</si>
  <si>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</si>
  <si>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</si>
  <si>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</si>
  <si>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</si>
  <si>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</si>
  <si>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</si>
  <si>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</si>
  <si>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</si>
  <si>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</si>
  <si>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</si>
  <si>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</si>
  <si>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</si>
  <si>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</si>
  <si>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</si>
  <si>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</si>
  <si>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</si>
  <si>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</si>
  <si>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</si>
  <si>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</si>
  <si>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</si>
  <si>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</si>
  <si>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</si>
  <si>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</si>
  <si>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</si>
  <si>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</si>
  <si>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</si>
  <si>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</si>
  <si>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</si>
  <si>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</si>
  <si>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</si>
  <si>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</si>
  <si>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</si>
  <si>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</si>
  <si>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</si>
  <si>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</si>
  <si>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</si>
  <si>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</si>
  <si>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</si>
  <si>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</si>
  <si>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</si>
  <si>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</si>
  <si>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</si>
  <si>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</si>
  <si>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</si>
  <si>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</si>
  <si>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</si>
  <si>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</si>
  <si>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</si>
  <si>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</si>
  <si>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</si>
  <si>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</si>
  <si>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</si>
  <si>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</si>
  <si>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</si>
  <si>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</si>
  <si>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</si>
  <si>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</si>
  <si>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</si>
  <si>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</si>
  <si>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</si>
  <si>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</si>
  <si>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</si>
  <si>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</si>
  <si>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</si>
  <si>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</si>
  <si>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</si>
  <si>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</si>
  <si>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</si>
  <si>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</si>
  <si>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</si>
  <si>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</si>
  <si>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</si>
  <si>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</si>
  <si>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</si>
  <si>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</si>
  <si>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</si>
  <si>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</si>
  <si>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</si>
  <si>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</si>
  <si>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</si>
  <si>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</si>
  <si>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</si>
  <si>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</si>
  <si>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</si>
  <si>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</si>
  <si>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</si>
  <si>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</si>
  <si>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</si>
  <si>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</si>
  <si>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</si>
  <si>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</si>
  <si>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</si>
  <si>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</si>
  <si>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</si>
  <si>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</si>
  <si>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</si>
  <si>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</si>
  <si>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</si>
  <si>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</si>
  <si>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</si>
  <si>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</si>
  <si>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</si>
  <si>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</si>
  <si>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</si>
  <si>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</si>
  <si>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</si>
  <si>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</si>
  <si>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</si>
  <si>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</si>
  <si>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</si>
  <si>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</si>
  <si>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</si>
  <si>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</si>
  <si>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</si>
  <si>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</si>
  <si>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</si>
  <si>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</si>
  <si>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</si>
  <si>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</si>
  <si>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</si>
  <si>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</si>
  <si>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</si>
  <si>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</si>
  <si>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</si>
  <si>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</si>
  <si>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</si>
  <si>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</si>
  <si>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</si>
  <si>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</si>
  <si>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</si>
  <si>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</si>
  <si>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</si>
  <si>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</si>
  <si>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</si>
  <si>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</si>
  <si>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</si>
  <si>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</si>
  <si>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</si>
  <si>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</si>
  <si>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</si>
  <si>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</si>
  <si>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</si>
  <si>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</si>
  <si>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</si>
  <si>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</si>
  <si>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</si>
  <si>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</si>
  <si>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</si>
  <si>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</si>
  <si>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</si>
  <si>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</si>
  <si>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</si>
  <si>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</si>
  <si>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</si>
  <si>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</si>
  <si>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</si>
  <si>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</si>
  <si>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Kolby Granville</t>
  </si>
  <si>
    <t>Kelly Nelson</t>
  </si>
  <si>
    <t>Steve Bass</t>
  </si>
  <si>
    <t>Allen Booker</t>
  </si>
  <si>
    <t>Matthew Messina</t>
  </si>
  <si>
    <t>Tom Walling</t>
  </si>
  <si>
    <t>Nicole Guest</t>
  </si>
  <si>
    <t>Barbara McNally</t>
  </si>
  <si>
    <t>Tempe 2013</t>
  </si>
  <si>
    <t>Reps</t>
  </si>
  <si>
    <t>Correct errors by checking data against original count sheets</t>
  </si>
  <si>
    <t>Check TrafficCount and adjust TCID as needed; LocIDs!Y:AL</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</si>
  <si>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</si>
  <si>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</si>
  <si>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</si>
  <si>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</si>
  <si>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</si>
  <si>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</si>
  <si>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</si>
  <si>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</si>
  <si>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</si>
  <si>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</si>
  <si>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</si>
  <si>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</si>
  <si>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</si>
  <si>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</si>
  <si>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</si>
  <si>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</si>
  <si>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</si>
  <si>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</si>
  <si>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</si>
  <si>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</si>
  <si>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</si>
  <si>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</si>
  <si>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</si>
  <si>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</si>
  <si>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Mike Battle</t>
  </si>
  <si>
    <t>Mick Darcey</t>
  </si>
  <si>
    <t>Stevie</t>
  </si>
  <si>
    <t>Kip Goldman</t>
  </si>
  <si>
    <t>Skaidra Smith-Heisters</t>
  </si>
  <si>
    <t>Parth Dalwadi</t>
  </si>
  <si>
    <t>Brian Perkins</t>
  </si>
  <si>
    <t>Ryan Guzy &amp; Scott Walters</t>
  </si>
  <si>
    <t>Ruth Condon</t>
  </si>
  <si>
    <t>Kathy Runck</t>
  </si>
  <si>
    <t>Donna Lewandowski</t>
  </si>
  <si>
    <t>Mike Zyskowski</t>
  </si>
  <si>
    <t>Lloyd Thomas</t>
  </si>
  <si>
    <t>Vanessa Cianci</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</si>
  <si>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</si>
  <si>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</si>
  <si>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</si>
  <si>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</si>
  <si>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</si>
  <si>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</si>
  <si>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</si>
  <si>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</si>
  <si>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</si>
  <si>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</si>
  <si>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</si>
  <si>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</si>
  <si>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</si>
  <si>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</si>
  <si>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</si>
  <si>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</si>
  <si>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If rep, divide by</t>
  </si>
  <si>
    <t>"Count": verify rows 5:22 are total count (regardless of direction); 
If LocID/time is replicate (not a split count), enter number of replicates (usually 2) in row 31 or 32 as appropriate.</t>
  </si>
  <si>
    <t xml:space="preserve">"ErrCount": add new LocIDs if needed; in lower table, investigate errors; may include reviewing PDFs; as appropriate, make corrections to "Data"; record changes in "Data!AF". </t>
  </si>
  <si>
    <t>Dana Bennewitz</t>
  </si>
  <si>
    <t>Non-numeric entries</t>
  </si>
  <si>
    <t>Corr_note_ID</t>
  </si>
  <si>
    <t>Same day</t>
  </si>
  <si>
    <t>LocID_index</t>
  </si>
  <si>
    <t>LocID_present</t>
  </si>
  <si>
    <t>no longer tracked</t>
  </si>
  <si>
    <t>Put the active locIDs (locs with valid data) into "Summary" and SummDir" (copy/paste values/transpose from "Count" row 4)</t>
  </si>
  <si>
    <t>Tempe 2014</t>
  </si>
  <si>
    <t>All years</t>
  </si>
  <si>
    <t>City Streetscape</t>
  </si>
  <si>
    <t>CountSummary2012.xls</t>
  </si>
  <si>
    <t>was 0.39 (2013)</t>
  </si>
  <si>
    <t>Tempe Lake S.</t>
  </si>
  <si>
    <t>added lane data 2014</t>
  </si>
  <si>
    <t>Tempe bike map: http://www.tempe.gov/home/showdocument?id=15838</t>
  </si>
  <si>
    <t>SORTED BY "Total per hr"</t>
  </si>
  <si>
    <t>Counted</t>
  </si>
  <si>
    <t>Error corrected</t>
  </si>
  <si>
    <t>Curry Rd to Rio Salado Pkwy</t>
  </si>
  <si>
    <t>Rio Salado Pkwy to University Dr</t>
  </si>
  <si>
    <t>Southern Ave &amp; Roosevelt St</t>
  </si>
  <si>
    <t>TC_on</t>
  </si>
  <si>
    <t>TC_to</t>
  </si>
  <si>
    <t>TC_from</t>
  </si>
  <si>
    <t>Index</t>
  </si>
  <si>
    <t>Name</t>
  </si>
  <si>
    <t>Column</t>
  </si>
  <si>
    <t>Corrected errors</t>
  </si>
  <si>
    <t>P1</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</si>
  <si>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</si>
  <si>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</si>
  <si>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</si>
  <si>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</si>
  <si>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</si>
  <si>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</si>
  <si>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</si>
  <si>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</si>
  <si>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</si>
  <si>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</si>
  <si>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</si>
  <si>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</si>
  <si>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</si>
  <si>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</si>
  <si>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</si>
  <si>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</si>
  <si>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</si>
  <si>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</si>
  <si>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</si>
  <si>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</si>
  <si>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</si>
  <si>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</si>
  <si>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</si>
  <si>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</si>
  <si>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</si>
  <si>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</si>
  <si>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</si>
  <si>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</si>
  <si>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</si>
  <si>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</si>
  <si>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</si>
  <si>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</si>
  <si>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</si>
  <si>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</si>
  <si>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</si>
  <si>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</si>
  <si>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</si>
  <si>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</si>
  <si>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</si>
  <si>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</si>
  <si>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</si>
  <si>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</si>
  <si>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</si>
  <si>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</si>
  <si>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</si>
  <si>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</si>
  <si>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</si>
  <si>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</si>
  <si>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</si>
  <si>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</si>
  <si>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</si>
  <si>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</si>
  <si>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</si>
  <si>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</si>
  <si>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</si>
  <si>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</si>
  <si>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</si>
  <si>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</si>
  <si>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</si>
  <si>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</si>
  <si>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</si>
  <si>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</si>
  <si>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</si>
  <si>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</si>
  <si>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</si>
  <si>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</si>
  <si>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</si>
  <si>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</si>
  <si>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</si>
  <si>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</si>
  <si>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</si>
  <si>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</si>
  <si>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</si>
  <si>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</si>
  <si>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</si>
  <si>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</si>
  <si>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</si>
  <si>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</si>
  <si>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</si>
  <si>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</si>
  <si>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</si>
  <si>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</si>
  <si>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</si>
  <si>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</si>
  <si>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</si>
  <si>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</si>
  <si>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</si>
  <si>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</si>
  <si>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</si>
  <si>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</si>
  <si>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</si>
  <si>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</si>
  <si>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</si>
  <si>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</si>
  <si>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</si>
  <si>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</si>
  <si>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</si>
  <si>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</si>
  <si>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</si>
  <si>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</si>
  <si>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</si>
  <si>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</si>
  <si>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</si>
  <si>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</si>
  <si>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</si>
  <si>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</si>
  <si>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Bicycle accidents (2009-2013) vs. Traffic count</t>
  </si>
  <si>
    <t>Bicycle accidents (2009-2013) vs. wrong-way % (2014)</t>
  </si>
  <si>
    <t>Bicycle accidents (2009-2013) vs. Bicycle count/hr (2014)</t>
  </si>
  <si>
    <t>Bicycle accidents (2009-2013) per 100 bicycles/hr vs. Traffic count</t>
  </si>
  <si>
    <t>Bicycle accidents (2009-2013) per 100 bicycles/hr  vs. wrong-way % (2014)</t>
  </si>
  <si>
    <t>Long_LocID</t>
  </si>
  <si>
    <t>Lat_LocID</t>
  </si>
  <si>
    <t>meters per degree of latitude</t>
  </si>
  <si>
    <t>meters per degree of longitude</t>
  </si>
  <si>
    <t>reflat (degrees)</t>
  </si>
  <si>
    <t>rlat (radians)</t>
  </si>
  <si>
    <t>Test</t>
  </si>
  <si>
    <t>Verified:</t>
  </si>
  <si>
    <t>http://www8.nau.edu/cvm/latlongdist.html</t>
  </si>
  <si>
    <t>km</t>
  </si>
  <si>
    <t>email attachment from Scott Walters: 2015_Batch.csv_cliff_out.csv</t>
  </si>
  <si>
    <t>Review_Notes</t>
  </si>
  <si>
    <t>TownLakeS</t>
  </si>
  <si>
    <t>2014 Total per hr</t>
  </si>
  <si>
    <t>google maps</t>
  </si>
  <si>
    <t>"Data": Paste data (with header) at cell A1 thru col N (do not overwrite columns with formulas (shaded)). Check for and correct non-numeric entries (see tally: "ErrCount" row 169). Record changes in "Data!AF".</t>
  </si>
  <si>
    <t>"Data": align columns; clear A:N; Clear AF:AH; clear Data_removed, Data_split</t>
  </si>
  <si>
    <t>Tempe 2015</t>
  </si>
  <si>
    <t>Tempe 2015 Max</t>
  </si>
  <si>
    <t>RegressDir: sort?</t>
  </si>
  <si>
    <t>sdw: Vanessa signed up for 165A, University and Priest; she apparently wrote the intersection in but not the location ID so this is all in doubt</t>
  </si>
  <si>
    <t>Alex Oreschak</t>
  </si>
  <si>
    <t xml:space="preserve">Noticed many bike riders exiting Marquee Parking Lot.  May be traffic from lake or riders cutting thru parking lot to avoid intersections. These riders NOT counted as approach was uncertain. </t>
  </si>
  <si>
    <t>Mike Morningstar</t>
  </si>
  <si>
    <t xml:space="preserve">Sarah and I split up the count. One of us counted north and south while the other counted east and west.  One </t>
  </si>
  <si>
    <t>Sarah Souza Silva</t>
  </si>
  <si>
    <t>Only East/West was counted.</t>
  </si>
  <si>
    <t>A kid wearing a helmet riding with the father in the same bike was counted between 8:00-8:15.  Only the North/South was counted.</t>
  </si>
  <si>
    <t>Trevor Hawkes</t>
  </si>
  <si>
    <t xml:space="preserve">Traffic accident at 4:20.  Just an observation. </t>
  </si>
  <si>
    <t>Veronica Booth</t>
  </si>
  <si>
    <t xml:space="preserve">(Squiggly line at 45 after) Is when I started.  Sdw- other person counted all bikes at first 45 minutes. </t>
  </si>
  <si>
    <t>Does a segway count?   1 NB, helmet, on sidewalk@ :15 block</t>
  </si>
  <si>
    <t>Alex Deem</t>
  </si>
  <si>
    <t xml:space="preserve">Bike Lanes. EB/WB not NB/SB.  Sidewalk/bike lane closed east of Rural for construction on right side of street.  * Rural (Scottsdale) N of RIo is a bridge, sidewalk is separated by concrete barrier from road.  ** Many </t>
  </si>
  <si>
    <t xml:space="preserve">Bike lanes EB/WB, not NB/SBMaybe have cards/stickers to hand cyclists as they wait at light to change.  Not spammy, only if they are interested.  </t>
  </si>
  <si>
    <t>Deb Gain-Braley</t>
  </si>
  <si>
    <t xml:space="preserve">THERE IS A LOT OF TEXT THAT'S DIFFICULT TO READ- Construction SE corner sign sidewalk closed, but it's open. Sidewalk ends just s of corner.  1 rode through a couple ????????  on McClintock N of RIo Saledo.  Construction- middle of Rio Saledo and middle side of McClintock and N side of Rio Saledo. 1 rider w lg ?????  headphones.  1 cut through marketplace.  6 before 7 AM 10 Mins   ??? Town ??? to Tempe Marketplace </t>
  </si>
  <si>
    <t>Sidewalk on E McClintock ends just so of corner.  * Tempe Town Lake toTempe Marketplace</t>
  </si>
  <si>
    <t>Heavy traffic- No bike lanes</t>
  </si>
  <si>
    <t xml:space="preserve">ASU cycling on club ride. 9 riders. </t>
  </si>
  <si>
    <t>Tempe police training ride</t>
  </si>
  <si>
    <t>Stephanie Terrell</t>
  </si>
  <si>
    <t>Seriously need a turning lane. Seem almost five accidents due ????????? north/ ????</t>
  </si>
  <si>
    <t>4 way stop is needed, or speed table.</t>
  </si>
  <si>
    <t>Amber Rodriguez</t>
  </si>
  <si>
    <t>Amanda Ramos</t>
  </si>
  <si>
    <t>Jasper Homrighausen</t>
  </si>
  <si>
    <t>2 female walker with bike.</t>
  </si>
  <si>
    <t>2x walking</t>
  </si>
  <si>
    <t xml:space="preserve">Significant construction for southbound bike traffic. No bike lane for about 150 yards leading to the freeway overpass. </t>
  </si>
  <si>
    <t>Sammy Garcia</t>
  </si>
  <si>
    <t>I walked N/S different person counted E/W</t>
  </si>
  <si>
    <t>Jackie Martin</t>
  </si>
  <si>
    <t xml:space="preserve">As cyclist approached the median on E side of 13th, many switched to wrong side riding and cross the street and continue NB on Mill.  They do this to avoid waiting at 2 crosswalk ????  Notes- There is a small bike way leading from Broadmore(?) hood to SE corner of intersection onto the sidewalk. </t>
  </si>
  <si>
    <t>I counted N/S other counted E/W</t>
  </si>
  <si>
    <t xml:space="preserve">*Riding on sidewalk bikeway.  xCrossing before median to avoid stoplight. </t>
  </si>
  <si>
    <t>1*</t>
  </si>
  <si>
    <t>3x</t>
  </si>
  <si>
    <t>Ezekiel Escamilla</t>
  </si>
  <si>
    <t>Preston Swan</t>
  </si>
  <si>
    <t xml:space="preserve">SE corner has sidewalk connection to neighborhood, so WB bikes may be more </t>
  </si>
  <si>
    <t xml:space="preserve">Numbers in circle are total for that block. </t>
  </si>
  <si>
    <t>NB and SB new bicycle lanes are elevated as are EB and WB approaches for the signal; I didn't count any part of this new infrastructure as "sidewalk," even ifriders strayed into the pedestrian portion since/though this is a design feature. Might want o address this in next year's bike count instructions.</t>
  </si>
  <si>
    <t>See pg 1 re: conjoined bike lane/sidewalk.</t>
  </si>
  <si>
    <t xml:space="preserve">Tim O'Brien </t>
  </si>
  <si>
    <t>Kenneth Raghunandan</t>
  </si>
  <si>
    <t>I took SB/NB on west side of College and all WB on University. Kenneth took SB/NB on east side of College and all EB on University</t>
  </si>
  <si>
    <t>All coming off campus/ no street</t>
  </si>
  <si>
    <t>Only counting NB&amp;WB; Barbara McNally counting SB&amp; EB.  NB wrong way= entering on left side, facing traffic, not with traffic (though makes sense if turning wet on University)  NB walking with bicycles (Not included above) 12</t>
  </si>
  <si>
    <t>all from campus</t>
  </si>
  <si>
    <t>Only counting NB&amp;WB; Barbara McNally counting SB&amp; EB.  NB wrong way= approaching on left side of T interestion, facing oncoming traffic. NB walking with bicycles (Not included above) 4; segway 1</t>
  </si>
  <si>
    <t>all from campus/no street</t>
  </si>
  <si>
    <t>Kelly is counting NB &amp; WB, I am counting SB and EB</t>
  </si>
  <si>
    <t>Radu nan</t>
  </si>
  <si>
    <t>University features a wide sidewalk on the south side with a large buffer from traffic.  Majority of the sidewalk riding takes place on the southern sidewalk. (80%)</t>
  </si>
  <si>
    <t>Esam Bukhari</t>
  </si>
  <si>
    <t>Closed road on SB</t>
  </si>
  <si>
    <t>Hasaan Alahdal</t>
  </si>
  <si>
    <t>Lu Hao</t>
  </si>
  <si>
    <t>Kyle Marshall</t>
  </si>
  <si>
    <t>Need more people to count at this site. :)</t>
  </si>
  <si>
    <t>Some NB cyclists cut through Chevron corner (4-6 pm) heading then EB.</t>
  </si>
  <si>
    <t>Ariane Burson</t>
  </si>
  <si>
    <t xml:space="preserve">Majority heading southbound turned east onto University Dr.  Those that continued southbound, moved to sidewalk. </t>
  </si>
  <si>
    <t xml:space="preserve">Majority heading southbound turned east onto University Dr.  Those that continued southbound, moved to sidewalk except for one daring fellow.  </t>
  </si>
  <si>
    <t xml:space="preserve">Bradley Sutherland </t>
  </si>
  <si>
    <t>TJ Simonis</t>
  </si>
  <si>
    <t xml:space="preserve">Bikers seemed to cross the intersection the wrong side to make turns or to go to Circle K.  Saw 2 bikers on their cell phones while riding. </t>
  </si>
  <si>
    <t>Saw a biker almost get hit turning left going southbound. He was with traffic and a car (after turning left) turned right into Circle K, cutting the biker off (w/ no signal)</t>
  </si>
  <si>
    <t>Janet Darcey</t>
  </si>
  <si>
    <t>No  bike lanes on Roosevelt</t>
  </si>
  <si>
    <t>Rich Inman</t>
  </si>
  <si>
    <t>I am not counting Greenbelt Path as side walk. No wrong way for N or S bound riders.</t>
  </si>
  <si>
    <t>Brian Reddington</t>
  </si>
  <si>
    <t>Hawk Crossing - High Intensity Activated CrossWalK</t>
  </si>
  <si>
    <t>Next year I want a busier intersection - this one is boring.</t>
  </si>
  <si>
    <t>Bike lane ends immediately south of observation location on west side of Rural Rd. Bus 72 bike racks are well utilized.</t>
  </si>
  <si>
    <t>Dick Landis</t>
  </si>
  <si>
    <t>Jacob Wilhelm</t>
  </si>
  <si>
    <t>No bike lane in street; no crosswalk directly to canal bike path.</t>
  </si>
  <si>
    <t>Taylor Neal</t>
  </si>
  <si>
    <t>Dean Liao</t>
  </si>
  <si>
    <t>notes removed from count areas: female-eb-8am: return trip w/dog. count-eb-845: return trip. Sidewalk-wb-830: child w/mom</t>
  </si>
  <si>
    <t>Lora Dal Bo</t>
  </si>
  <si>
    <t>some cyclists knew what I was doing. no bicycle lane on McClintock</t>
  </si>
  <si>
    <t>one rider said he never rides in bike lane. too dangerous. cars drive in bike lane. 2 cyclists were counted @ college asked if they got counted again &amp; told them yes.</t>
  </si>
  <si>
    <t>This is an accurate count of ALL bicycles at this intersection, even though there was another counter.</t>
  </si>
  <si>
    <t>This is an accurate count of ALL bicycles at this intersection.</t>
  </si>
  <si>
    <t>Valencia Bavie</t>
  </si>
  <si>
    <t>was extremely heavy around 8:45, made sense because of 9am classes</t>
  </si>
  <si>
    <t>Jimmy John's guy wore helmet and passed through multiple times usually on sidewalk &amp; in the wrong direction</t>
  </si>
  <si>
    <t>Mario Chavez</t>
  </si>
  <si>
    <t xml:space="preserve">observed a fair amount of people using the northeast corner parking lot as a cutthrough. one person on a moped used the westbound bike lane (right-way riding). *the cutthrough riders are unaccounted for in my count if they did not.  also one scooter used the westbound bike lane, right-way riding. </t>
  </si>
  <si>
    <t>Thomas Dewberry</t>
  </si>
  <si>
    <t>intersection is t-shaped and has no way of coming northbound.</t>
  </si>
  <si>
    <t>one EB rider on sidewalk had trailer attached to bike, thus on sidewalk. no bike lane on Dorsey Ln NB or SB from Apache Blvd</t>
  </si>
  <si>
    <t>Michael Steen</t>
  </si>
  <si>
    <t>Chris Messer</t>
  </si>
  <si>
    <t>I only counted EB &amp; WB</t>
  </si>
  <si>
    <t>I counted North/South only - Chris counted East/West only</t>
  </si>
  <si>
    <t>NB total for 8:30-8:45 is 65. There were no other riders for other directions. This sheet is North/South only - E/W on other sheet.</t>
  </si>
  <si>
    <t>133X</t>
  </si>
  <si>
    <t>Corey Woods</t>
  </si>
  <si>
    <t>Amelia Bourke</t>
  </si>
  <si>
    <t>wrong way and riding on sidewalk n/a for nb/sb. this is technically a crosswalk/path for nb/sb</t>
  </si>
  <si>
    <t>wrong way and riding on sidewalk not applicable for NB/SB</t>
  </si>
  <si>
    <t xml:space="preserve"> </t>
  </si>
  <si>
    <t>no bike lanes marked at this intersection</t>
  </si>
  <si>
    <t>Puneet Jethani</t>
  </si>
  <si>
    <t>A simple majority are on the wrong side of the road.</t>
  </si>
  <si>
    <t>Allen Bergen "Pollyana"</t>
  </si>
  <si>
    <t>No bike lanes at this intersection</t>
  </si>
  <si>
    <t>notes relocated from tally section: Sidewalk-SB-415: 1 on road. Sidewalk-WB-415: 1 on road.</t>
  </si>
  <si>
    <t>Lauren Kuby</t>
  </si>
  <si>
    <t>Kinnon Browne</t>
  </si>
  <si>
    <t>Jimmy John's on NW corner</t>
  </si>
  <si>
    <t xml:space="preserve">Lloyd Thomas </t>
  </si>
  <si>
    <t xml:space="preserve">long wait times for a ped green/walk signal force cyclists to cross mill on red. </t>
  </si>
  <si>
    <t>Both sides of Mill have wide (8' - 10') sidewalks and narrow on street bike lanes.</t>
  </si>
  <si>
    <t>Shawn Monk</t>
  </si>
  <si>
    <t xml:space="preserve">SW Corner - Sign sidewalk closed, but it is open. SB rt Turnlane very busy at times Heavy pedestrian traffic high school, bus stops also runners and walkers SW corner Bike Lane gravely dirty with water SB turn into HS before corner Broadway has lots of commercial semi truck and van traffic </t>
  </si>
  <si>
    <t>C8:00 Mill car traffic NB backed up 1 mile - no accident.  1 with lg sound blocking headphones</t>
  </si>
  <si>
    <t>Jay Robinette</t>
  </si>
  <si>
    <t xml:space="preserve">SEE BACK (there is no way for me to see the back so I have no idea what was written) </t>
  </si>
  <si>
    <t>John Jay</t>
  </si>
  <si>
    <t>Shaun McWhorter</t>
  </si>
  <si>
    <t>see scratches for omissions; I did all directions not just NS or EWw/John Jay</t>
  </si>
  <si>
    <t>w/John Jay</t>
  </si>
  <si>
    <t xml:space="preserve">Tom Walling </t>
  </si>
  <si>
    <t xml:space="preserve">Sprinklers at Mill Towne Center come on at 8 sharp ! </t>
  </si>
  <si>
    <t xml:space="preserve">15 Min Late </t>
  </si>
  <si>
    <t xml:space="preserve">Nicole Guest </t>
  </si>
  <si>
    <t xml:space="preserve">*No NB or SB Approaches beacuase Path goes East- West * All riders on paved paths &gt; No Roads surrounding TTL </t>
  </si>
  <si>
    <t>*No NB or SB Approaches beacuase Path goes East- West * All riders on paved TTL paths &gt; No Roads</t>
  </si>
  <si>
    <t>Jake Savona</t>
  </si>
  <si>
    <t xml:space="preserve">significant amount of northbound auto traffic u-turns in front of crosscut canal entrance to enter parking garage for "Papago Park Center". </t>
  </si>
  <si>
    <t>Dont count the Skwiglees *(Transcriber note: I didn't count the skwiglees)*</t>
  </si>
  <si>
    <t xml:space="preserve">2 (South Bound?) in 10 min before 7 AM (not counted above) 5 On Orbit Buses (not counted above) 1 Turned onto sidewalk on Curry. Bike on Sidewalk when turn lane is baked up to turn right 1 Bike cut off rt turn (both car and cyclist were making right turn near collision </t>
  </si>
  <si>
    <t>VERY busy turn lane SB College onto Curry at times 4</t>
  </si>
  <si>
    <t xml:space="preserve">No bike lane on Priest S of Washington LR X FR 7. Cyclists disbarking from other transport Bus X FR -1.Split Helment SB EB Jenn Guzy </t>
  </si>
  <si>
    <t xml:space="preserve">No Bike Lane northbound on Priest, LRXFR- 5. Cyclist disbarking from LR/Bus, Bus x FR - 1. </t>
  </si>
  <si>
    <t>Bikes walked off train : 2} 1} 6} 2</t>
  </si>
  <si>
    <t>Bikes walked off train : 1 } 2 } 2 } 2</t>
  </si>
  <si>
    <t xml:space="preserve">Justin Peterson </t>
  </si>
  <si>
    <t>Some bikes used NE corner gas station as a cut through, thus...</t>
  </si>
  <si>
    <t>Anupum Pant</t>
  </si>
  <si>
    <t xml:space="preserve">No Bike Lanes </t>
  </si>
  <si>
    <t>Female/Helmet Columns were exchange - there are 6 not counts in helmet column - have been cut</t>
  </si>
  <si>
    <t xml:space="preserve">*notes on back See Back **(There is no way for me to see the back) </t>
  </si>
  <si>
    <t>Terrie Ekin</t>
  </si>
  <si>
    <t>hard to see over to N Bound Wrong Way &amp; South Bound</t>
  </si>
  <si>
    <t xml:space="preserve">Not many people use the eastbound crosswalk </t>
  </si>
  <si>
    <t>Philip Bernick</t>
  </si>
  <si>
    <t xml:space="preserve">Sidewalk closed ahead signs visible on SE corner </t>
  </si>
  <si>
    <t xml:space="preserve">On Farmer, NW Side construction - Biker crossed to east side before light </t>
  </si>
  <si>
    <t xml:space="preserve">Stevie </t>
  </si>
  <si>
    <t xml:space="preserve">N Bound on Farmer Several Bikes cut the corner in the farmer's market. </t>
  </si>
  <si>
    <t xml:space="preserve">Lots of Pedestrian Activity Esp High School Students </t>
  </si>
  <si>
    <t xml:space="preserve">Several wrong way riders came from the bus stop (bike or bus), exited intersection going w/ traffic (right way) </t>
  </si>
  <si>
    <t>Karen Magnan</t>
  </si>
  <si>
    <t xml:space="preserve">All riders were on sidewalk because there are NO bike lanes on Southern or McClintock. Perhaps riders use Alameda or Country Clubway to avoid traffic although would probably have to go through an intersection at some point. </t>
  </si>
  <si>
    <t xml:space="preserve">There were lots of pedestrians using this intersection more than cyclist. Many cyclists riding wrong way because of sidewalk   </t>
  </si>
  <si>
    <t xml:space="preserve">Mike Battle </t>
  </si>
  <si>
    <t xml:space="preserve">Teddy Pepper </t>
  </si>
  <si>
    <t>Tori Sadow</t>
  </si>
  <si>
    <t>Torin Sadow</t>
  </si>
  <si>
    <t xml:space="preserve">No NB/SB Bike Lane </t>
  </si>
  <si>
    <t>Shawn Robinson</t>
  </si>
  <si>
    <t xml:space="preserve">All Eastbound traffic is on the bike path, or "sidewalk". Approaches from the east areApproach direction should be from North from south from east or from west. West bound indicates heading west not approaching from west. </t>
  </si>
  <si>
    <t xml:space="preserve">Approaches from the east are all on the bike path, or sidewalk Approach direction should be labeled approaching from to indicate the correct approach from the east not from the east bound. </t>
  </si>
  <si>
    <t>DataID</t>
  </si>
  <si>
    <t>RecID</t>
  </si>
  <si>
    <t>ErrID</t>
  </si>
  <si>
    <t>Gender _err</t>
  </si>
  <si>
    <t>Helmet_err</t>
  </si>
  <si>
    <t>Wrong way_err</t>
  </si>
  <si>
    <t>Sidewalk_err</t>
  </si>
  <si>
    <t>113AM0T231</t>
  </si>
  <si>
    <t>113AM0T243</t>
  </si>
  <si>
    <t>115AM0Y211</t>
  </si>
  <si>
    <t>115AM0Y221</t>
  </si>
  <si>
    <t>115AM0Y231</t>
  </si>
  <si>
    <t>115AM0Y241</t>
  </si>
  <si>
    <t>115AM1Z111</t>
  </si>
  <si>
    <t>115AM1Z121</t>
  </si>
  <si>
    <t>115AM1Z131</t>
  </si>
  <si>
    <t>115AM1Z141</t>
  </si>
  <si>
    <t>115PM1A111</t>
  </si>
  <si>
    <t>115PM1A121</t>
  </si>
  <si>
    <t>115PM1A131</t>
  </si>
  <si>
    <t>115PM1A141</t>
  </si>
  <si>
    <t>115PM1A211</t>
  </si>
  <si>
    <t>115PM1A221</t>
  </si>
  <si>
    <t>115PM1A231</t>
  </si>
  <si>
    <t>115PM1A241</t>
  </si>
  <si>
    <t>117AM1F121</t>
  </si>
  <si>
    <t>117AM1F243</t>
  </si>
  <si>
    <t>134AM2B133</t>
  </si>
  <si>
    <t>135AM2C224</t>
  </si>
  <si>
    <t>138PM2G112</t>
  </si>
  <si>
    <t>138PM2G144</t>
  </si>
  <si>
    <t>139PM2H133</t>
  </si>
  <si>
    <t>141AM2H233</t>
  </si>
  <si>
    <t>146PM2O113</t>
  </si>
  <si>
    <t>158AM2R112</t>
  </si>
  <si>
    <t>161AM2W134</t>
  </si>
  <si>
    <t>162AM2X111</t>
  </si>
  <si>
    <t>164PM3Z213</t>
  </si>
  <si>
    <t>Correction_Notes</t>
  </si>
  <si>
    <t>Transcription error</t>
  </si>
  <si>
    <t>count 2 was 0</t>
  </si>
  <si>
    <t>Count 3 was 2 because sidewalk is 3</t>
  </si>
  <si>
    <t>Recording error (only one)</t>
  </si>
  <si>
    <t>count 2 was 1 to match gender count</t>
  </si>
  <si>
    <t>Helmet 0 was blank</t>
  </si>
  <si>
    <t>transcription algorithm error</t>
  </si>
  <si>
    <t>sidewalk 0 was "All coming off campus/ no street"</t>
  </si>
  <si>
    <t>wrongway 3 was 3x</t>
  </si>
  <si>
    <t>sidewalk 1 was *1</t>
  </si>
  <si>
    <t>wrongway 0 was blank</t>
  </si>
  <si>
    <t>count 4 was 3 to match sidewalk</t>
  </si>
  <si>
    <t>count 5 was 4 to match sidewalk</t>
  </si>
  <si>
    <t>count 4 was 2 to match sidewalk</t>
  </si>
  <si>
    <t>helmet 4 was 6</t>
  </si>
  <si>
    <t>Jenn G. note: "Split helmet SB-EB"</t>
  </si>
  <si>
    <t>helmet 3 was 1</t>
  </si>
  <si>
    <t>helmet 0 was 1</t>
  </si>
  <si>
    <t>other tick marks scratched out</t>
  </si>
  <si>
    <t>"Do not count"</t>
  </si>
  <si>
    <t>count 3 was 2 to match sidewalk</t>
  </si>
  <si>
    <t>2015Data</t>
  </si>
  <si>
    <t>Sent correction list and summary to Scott</t>
  </si>
  <si>
    <t>Remove 115AM (to Data_removed) based on Scott input</t>
  </si>
  <si>
    <t>P2</t>
  </si>
  <si>
    <t>Replace 2014 data with 2015; wipe last year's corrections (Data!AF:AH); add locID details for 156:167; use "sum_locID" named range for active sites; Data: add RecID, DataID; corrected data errors or removed set from Data sheet</t>
  </si>
  <si>
    <t>Summary, SummDir, Report, ReportDir: make sure there are enough rows to show all LocIDs for current year; RepSumm: copy/paste values for previous year and insert as new row below current year (change text so current row shows this year); Count: make sure there are enough columns (insert if needed)</t>
  </si>
  <si>
    <t>Review "Count" for redundancy and "Data" for bad data; as needed, copy/paste raw data to be removed from "Data" to "Data_removed"; then delete the cells in Data; then copy/paste data below it up to the top empty cell; then delete the last rows that are now duplicate due to the previous copy/paste. Record these changes in "Corrections"</t>
  </si>
  <si>
    <t>Removed data</t>
  </si>
  <si>
    <t>Count is ambiguous. From Mike: "We did divide up directions, but I believe that i did begin counting everything after a set of two because it was relatively slow. Both of our sheets were turned in together"</t>
  </si>
  <si>
    <t>Recorder lumped attribute data for all 4 directions into 1 tally</t>
  </si>
  <si>
    <t>Scott: "the X wasn't supposed to be inlcuded with that batch.  It's the extra AM shift Donna added, going from 9-11am."</t>
  </si>
  <si>
    <t>Duplicate data from mechanical turk</t>
  </si>
  <si>
    <t>"See back" but we don't have a scan of the back; data disagrees substantially with (is much lower than) Deb Gain-Braley data taken on same day, 3/25.</t>
  </si>
  <si>
    <t>Apparently missed the first segment; another recorder (Shaun McWhorter) was counting the same day, 3/24</t>
  </si>
  <si>
    <t>Lots of missing data on Pages 1 &amp; 2. Not clear who if anyone was splitting the duties and when this happened.</t>
  </si>
  <si>
    <t>PAG 2014</t>
  </si>
  <si>
    <t>Del TrafficCount (non-directional) column from ReportDir</t>
  </si>
  <si>
    <t>This rev used for Rev P1 of report</t>
  </si>
  <si>
    <t>Figure</t>
  </si>
  <si>
    <t>Sheet</t>
  </si>
  <si>
    <t>Charts</t>
  </si>
  <si>
    <t>Average Bike count per hour vs time of day</t>
  </si>
  <si>
    <t>Hist_calc</t>
  </si>
  <si>
    <t>(5 graphs)</t>
  </si>
  <si>
    <t>Regress</t>
  </si>
  <si>
    <t xml:space="preserve">Total per hr vs. Distance to ASU
</t>
  </si>
  <si>
    <t>Summary</t>
  </si>
  <si>
    <t>Summary, SummDir: Check sorting function; deal with %'s that are identical; adjust range of plots (note: Large function takes care of sorting except for identical values)</t>
  </si>
  <si>
    <t>RegressDir</t>
  </si>
  <si>
    <t>Sidewalk% vs. traffic count</t>
  </si>
  <si>
    <t>Wrong way %</t>
  </si>
  <si>
    <t>Sidewalk %</t>
  </si>
  <si>
    <t>Archive</t>
  </si>
  <si>
    <t>[obsolete]</t>
  </si>
  <si>
    <t>LocIDs!BK:BQ: Enter new locations; update history (copy column BL (most recent year) &amp; paste special values after BL, update BL1 to current year); adjust named ranges (e.g., Loc, Cordon, Lane)</t>
  </si>
  <si>
    <t>ID</t>
  </si>
  <si>
    <t>Appendix</t>
  </si>
  <si>
    <t>Paragraph</t>
  </si>
  <si>
    <t>Number of volunteers</t>
  </si>
  <si>
    <t>Number of locations</t>
  </si>
  <si>
    <t>Number of locations counted for all years</t>
  </si>
  <si>
    <t>New sheet: Roadmap, showing where in Excel to find figures, data used in report.</t>
  </si>
  <si>
    <t>Title or description</t>
  </si>
  <si>
    <t>Cell</t>
  </si>
  <si>
    <t>Col B, last cell with len&gt;0</t>
  </si>
  <si>
    <t>LocIDs</t>
  </si>
  <si>
    <t>BL70</t>
  </si>
  <si>
    <t>BK70</t>
  </si>
  <si>
    <t>RepSumm</t>
  </si>
  <si>
    <t>Total number of bicyclists counted</t>
  </si>
  <si>
    <t>B2</t>
  </si>
  <si>
    <t>Overall: helmet, wrong-way, sidewalk</t>
  </si>
  <si>
    <t>E2:G2</t>
  </si>
  <si>
    <t>&gt;25%</t>
  </si>
  <si>
    <t xml:space="preserve">Baseline Rd to Highline Canal </t>
  </si>
  <si>
    <t>Carmen St to Grove Pkwy</t>
  </si>
  <si>
    <t>Warner Rd to Orchid Ln</t>
  </si>
  <si>
    <t xml:space="preserve">Warner Rd to City Limits </t>
  </si>
  <si>
    <t>NB Price Rd</t>
  </si>
  <si>
    <t>Broadway Rd to Southern Avd</t>
  </si>
  <si>
    <t>SB Price Rd</t>
  </si>
  <si>
    <t>Update Traffic Count IDs and data based on file from Eric Iwerson</t>
  </si>
  <si>
    <t>zip code is not used</t>
  </si>
  <si>
    <t>For new nodes, copy formulas in col C:D to row with new nodes. Then copy/paste values. Saves a little time, but not required.</t>
  </si>
  <si>
    <t>The above cells are not used.</t>
  </si>
  <si>
    <t>LocID col "Loc name" contains concatenations as E/W &amp; N/S. Thus, E/W name is always first</t>
  </si>
  <si>
    <t>N/S</t>
  </si>
  <si>
    <t>E/W</t>
  </si>
  <si>
    <t>2014-2015</t>
  </si>
  <si>
    <t>2013-2014</t>
  </si>
  <si>
    <t>2011-2012</t>
  </si>
  <si>
    <t>G</t>
  </si>
  <si>
    <t>Historical Bike Count Data</t>
  </si>
  <si>
    <t>2011 Total per hr</t>
  </si>
  <si>
    <t>2012 Total per hr</t>
  </si>
  <si>
    <t>2013 Total per hr</t>
  </si>
  <si>
    <t>2015 Total per hr</t>
  </si>
  <si>
    <t>BD:BJ</t>
  </si>
  <si>
    <t>Recording error</t>
  </si>
  <si>
    <t>A</t>
  </si>
  <si>
    <t>Input to geographical plots</t>
  </si>
  <si>
    <t>A1:T54</t>
  </si>
  <si>
    <t>Update "Regress", "RegressDir" sheets for output to Geoplot csv</t>
  </si>
  <si>
    <t>P3</t>
  </si>
  <si>
    <t>P4</t>
  </si>
  <si>
    <t>P5</t>
  </si>
  <si>
    <t>Correct formulas Count!D5:BE12, D15:BE22. These changes resulted in Count increasing for LocIDs 102,111,113,115,116,133,135. Add conditional formatting to D31:BE32 to alert wrong entry.</t>
  </si>
  <si>
    <t>Traffic Count incorporation into bike count analysis</t>
  </si>
  <si>
    <t>Each TCID can contribute to 0, 1 or 2 instances of an intersection concatenated name, which is why there are two groups of cat names in sheet "TCID", and the two named ranges concfrom, concto. For example, TCID 23 is 5th st from Hardy to Mill. Then cat names are "5th St &amp; Mill Ave" and "5th St &amp; Hardy Dr". LocID 109 is 5th &amp; Hardy. Nodes are 23, 22 (formula correct), with 34 manually entered.</t>
  </si>
  <si>
    <t>The four nodes are the four sides (directions) of the intersection. The order isn't important; it happens to be the order of the LocIDs. If there isn't data for one of the sides (directions), then there would be data for 3 nodes (etc.)</t>
  </si>
  <si>
    <t>Misspelling or name change is not picked up by the formula. The name is overwritten by manual entry and color-coded pink. Example: TCID 18 is Scottsdale Rd. This is called Rural Rd for LocIDs 103.</t>
  </si>
  <si>
    <t>A manual correction is needed if the bike count intersection is between two traffic count streets. Example: TCID 34, Hardy from University to Rio Salado, encompasses 5th &amp; Hardy, but the formula doesn't pick this up. Therefore, there is an override for Node 3 on LocID 109.</t>
  </si>
  <si>
    <t>Some bike count locations have no traffic count data because the city didn't take any on either of the streets adjacent to this intersection and it's not reasonable to extrapolate. Example: LocID 166, 8th &amp; Dorsey.</t>
  </si>
  <si>
    <t>Traffic count at a bike count intersection (called "max of nodes") can be zero or blank (""). Zero means no traffic (e.g., LocID 125); blank means no data.</t>
  </si>
  <si>
    <t>Seq</t>
  </si>
  <si>
    <t>Sum of rawdata unique recorders, minus typos, plus 1 for each duplicate. Correct name spelling if known. Save corrected unique recorder list to a csv file sorted in alphabetical order. Also print LocID and time info in columns (preferably list multiple LocIDs if applicable). Optionally, save corrected recorder list to a csv file sorted by LocID &amp; time.</t>
  </si>
  <si>
    <t>Simple sum of rawdata counts. Duplicate counts are both counted (no discount). Errors are excluded because the raw data is error-corrected.</t>
  </si>
  <si>
    <t>Sum of unique location IDs in corrected rawdata. Count each LocID as one if AM or PM (or both). Print LocID T/F if counted for current year to csv showing T/F for each LocID. Make columns for AM, PM, both, or.</t>
  </si>
  <si>
    <t>Method</t>
  </si>
  <si>
    <t>Add Method to Roadmap</t>
  </si>
  <si>
    <t>Section</t>
  </si>
  <si>
    <t>Pedalcyclist collsions in 5 year period</t>
  </si>
  <si>
    <t>Sum of collisions</t>
  </si>
  <si>
    <t>Cordon out-bound PM</t>
  </si>
  <si>
    <t>Cordon in-bound AM</t>
  </si>
  <si>
    <t>Table</t>
  </si>
  <si>
    <t>Historical summary of total count and attribute data</t>
  </si>
  <si>
    <t>Sumif(count,PM=true,cordon=1) / 2 #div 2 to get per hour</t>
  </si>
  <si>
    <t>Cordon is provided in LocID file. Sumif(count,AM=true,cordon=1) / 2 #div 2 to get per hour</t>
  </si>
  <si>
    <t>nLoc</t>
  </si>
  <si>
    <t>nRec</t>
  </si>
  <si>
    <t>CordonAM</t>
  </si>
  <si>
    <t>CordonPM</t>
  </si>
  <si>
    <t>List (length = LocID) with TRUE/FALSE column for current year (counted=TRUE for either AM or PM). Export to csv. Add to LocID spreadsheet. Sum the column of counted for all years. Optional: new columns: AM, PM individually; need to do for all years to be useful.</t>
  </si>
  <si>
    <t>divby</t>
  </si>
  <si>
    <t>Create duplicate count vector and merge with data. Read DivByyyyy.csv if file exists, else calculate if algorithm exists, else set all LocID &amp; Time = 1.</t>
  </si>
  <si>
    <t>Total count. Total each attribute corrected for duplicates and normalized to total count: Attribute/total count. Add to history csv. Get max, min of each total attribute over all years. Regress each total attribute vs year and check slope if significantly different from zero at 90 and 95% confidence interval. Compare to other cities.</t>
  </si>
  <si>
    <t>nCountRaw</t>
  </si>
  <si>
    <t>Grand Total (excluding duplicates)</t>
  </si>
  <si>
    <t>WRONG - PRIOR TO DIVBY CORRECTION</t>
  </si>
  <si>
    <t>Wrongway</t>
  </si>
  <si>
    <t>LocID</t>
  </si>
  <si>
    <t>Invalid</t>
  </si>
  <si>
    <t>DivBy</t>
  </si>
  <si>
    <t>Mult</t>
  </si>
  <si>
    <t>RowOffset</t>
  </si>
  <si>
    <t>SP_Count</t>
  </si>
  <si>
    <t xml:space="preserve">SP_Gender </t>
  </si>
  <si>
    <t>SP_Helmet</t>
  </si>
  <si>
    <t>SP_Wrong way</t>
  </si>
  <si>
    <t>SP_Sidewalk</t>
  </si>
  <si>
    <t>Sum</t>
  </si>
  <si>
    <t>SumProd23</t>
  </si>
  <si>
    <t>SumProd13</t>
  </si>
  <si>
    <t>R2_Count</t>
  </si>
  <si>
    <t xml:space="preserve">R2_Gender </t>
  </si>
  <si>
    <t>R2_Helmet</t>
  </si>
  <si>
    <t>R2_Wrong way</t>
  </si>
  <si>
    <t>R2_Sidewalk</t>
  </si>
  <si>
    <t>SameDay</t>
  </si>
  <si>
    <t>Date1</t>
  </si>
  <si>
    <t>Date2</t>
  </si>
  <si>
    <t>Date3</t>
  </si>
  <si>
    <t>Override date</t>
  </si>
  <si>
    <t>Multiple count parameters</t>
  </si>
  <si>
    <t>Parameter</t>
  </si>
  <si>
    <t>Value</t>
  </si>
  <si>
    <t>SumProdMax</t>
  </si>
  <si>
    <t>If SumProd nomalized is greater than this value, then it's not a valid split count</t>
  </si>
  <si>
    <t>CorrMin</t>
  </si>
  <si>
    <t>If R2 correlation is greater than this value, then it's a valid duplicate count.</t>
  </si>
  <si>
    <t>Counter1</t>
  </si>
  <si>
    <t>Counter2</t>
  </si>
  <si>
    <t>Streets</t>
  </si>
  <si>
    <t>List of replicate counts</t>
  </si>
  <si>
    <t>DivBY</t>
  </si>
  <si>
    <t>WRONG - PRIOR TO DIVBY CORRECTION; "Final" report issued 2/14/16</t>
  </si>
  <si>
    <t>Report</t>
  </si>
  <si>
    <t>RecorderAdjust</t>
  </si>
  <si>
    <t>CountSummary2015.xlsx</t>
  </si>
  <si>
    <t>CountSummary2014.xlsx</t>
  </si>
  <si>
    <t>CountSummary2013.xlsx</t>
  </si>
  <si>
    <t>CountSummary2011.xls</t>
  </si>
  <si>
    <t>RecorderAdjustComment</t>
  </si>
  <si>
    <t>AnalysisFilename</t>
  </si>
  <si>
    <t>Total_per_hr</t>
  </si>
  <si>
    <t>NB ASU inbound</t>
  </si>
  <si>
    <t>SB ASU inbound</t>
  </si>
  <si>
    <t>EB ASU inbound</t>
  </si>
  <si>
    <t>WB ASU inbound</t>
  </si>
  <si>
    <t>correct formula SummDir!AH:AI : div by dup; correct cordon calc outbound (PM)</t>
  </si>
  <si>
    <t>For Cordon PM</t>
  </si>
  <si>
    <t>LocDir</t>
  </si>
  <si>
    <t>Compass</t>
  </si>
  <si>
    <t>Ww0</t>
  </si>
  <si>
    <t>Sw0</t>
  </si>
  <si>
    <t>Sidewalk_ignore</t>
  </si>
  <si>
    <t>ecorr with sidewalk text</t>
  </si>
  <si>
    <t>ecorr with sidewalk</t>
  </si>
  <si>
    <t>Wrong way before SW corr</t>
  </si>
  <si>
    <t>Sidewalk before SW corr</t>
  </si>
  <si>
    <t>Correction_Notes: 12</t>
  </si>
  <si>
    <t>Zero out sidewalk and wrongway for directions where vehicles prohibited</t>
  </si>
  <si>
    <t xml:space="preserve">counted western canal as sidewalk </t>
  </si>
  <si>
    <t>Correct DivBy formulas SummDir attributes, regression plot (RegessDir lookups); adjust GPS for #110 (5th &amp; Priest was 7th), #164 (So &amp; McC), #120, #158, #162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</si>
</sst>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h:mm;@"/>
    <numFmt numFmtId="166" formatCode="0.0"/>
    <numFmt numFmtId="167" formatCode="m/d;@"/>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sz val="10"/>
      <color rgb="FFFF0000"/>
      <name val="Arial"/>
      <family val="2"/>
    </font>
    <font>
      <sz val="8"/>
      <color indexed="81"/>
      <name val="Tahoma"/>
      <family val="2"/>
    </font>
    <font>
      <b/>
      <sz val="8"/>
      <color indexed="81"/>
      <name val="Tahoma"/>
      <family val="2"/>
    </font>
    <font>
      <sz val="10"/>
      <color indexed="8"/>
      <name val="Calibri"/>
      <family val="2"/>
    </font>
  </fonts>
  <fills count="48">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indexed="22"/>
        <bgColor indexed="0"/>
      </patternFill>
    </fill>
    <fill>
      <patternFill patternType="solid">
        <fgColor theme="4" tint="0.59999389629810485"/>
        <bgColor indexed="64"/>
      </patternFill>
    </fill>
    <fill>
      <patternFill patternType="solid">
        <fgColor theme="0" tint="-0.34998626667073579"/>
        <bgColor indexed="64"/>
      </patternFill>
    </fill>
    <fill>
      <patternFill patternType="solid">
        <fgColor rgb="FF00B0F0"/>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6" tint="0.59999389629810485"/>
        <bgColor indexed="64"/>
      </patternFill>
    </fill>
  </fills>
  <borders count="36">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bottom style="thin">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399">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0" fillId="0" borderId="7" xfId="0" applyBorder="1" applyAlignment="1">
      <alignment horizontal="center"/>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0" borderId="5" xfId="0" applyFill="1" applyBorder="1" applyAlignment="1">
      <alignment vertical="center" wrapText="1"/>
    </xf>
    <xf numFmtId="0" fontId="0" fillId="0" borderId="5" xfId="0" applyFill="1" applyBorder="1" applyAlignment="1">
      <alignment vertical="center"/>
    </xf>
    <xf numFmtId="0" fontId="0" fillId="0" borderId="0" xfId="0" applyFill="1" applyAlignment="1">
      <alignment horizontal="left" vertic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0"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8" borderId="0" xfId="0" applyFill="1"/>
    <xf numFmtId="0" fontId="0" fillId="28" borderId="5" xfId="0" applyFill="1" applyBorder="1" applyAlignment="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29" borderId="0" xfId="0" applyFill="1" applyAlignment="1">
      <alignment horizontal="center" vertical="center" wrapText="1"/>
    </xf>
    <xf numFmtId="0" fontId="0" fillId="29" borderId="0" xfId="0" applyFill="1" applyAlignment="1">
      <alignment vertical="center" wrapText="1"/>
    </xf>
    <xf numFmtId="0" fontId="0" fillId="29" borderId="0" xfId="0" applyFill="1" applyAlignment="1">
      <alignment horizontal="center"/>
    </xf>
    <xf numFmtId="0" fontId="0" fillId="30" borderId="5" xfId="0" applyFill="1" applyBorder="1" applyAlignment="1">
      <alignment horizontal="center"/>
    </xf>
    <xf numFmtId="0" fontId="0" fillId="30" borderId="0" xfId="0" applyFill="1" applyAlignment="1">
      <alignment horizontal="center"/>
    </xf>
    <xf numFmtId="0" fontId="0" fillId="30" borderId="0" xfId="0" applyFill="1"/>
    <xf numFmtId="0" fontId="0" fillId="30" borderId="0" xfId="0" applyNumberFormat="1" applyFont="1" applyFill="1" applyAlignment="1">
      <alignment wrapText="1"/>
    </xf>
    <xf numFmtId="0" fontId="0" fillId="31" borderId="5" xfId="0" applyNumberFormat="1" applyFont="1" applyFill="1" applyBorder="1" applyAlignment="1">
      <alignment horizontal="left" wrapText="1"/>
    </xf>
    <xf numFmtId="0" fontId="0" fillId="31" borderId="5" xfId="0" applyNumberFormat="1" applyFill="1" applyBorder="1" applyAlignment="1">
      <alignment horizontal="left" wrapText="1"/>
    </xf>
    <xf numFmtId="0" fontId="0" fillId="31" borderId="5" xfId="0" applyNumberFormat="1" applyFont="1" applyFill="1" applyBorder="1" applyAlignment="1">
      <alignment wrapText="1"/>
    </xf>
    <xf numFmtId="0" fontId="3" fillId="27" borderId="1" xfId="0" applyFont="1" applyFill="1" applyBorder="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2" borderId="5" xfId="0" applyFill="1" applyBorder="1" applyAlignment="1">
      <alignment horizontal="left"/>
    </xf>
    <xf numFmtId="0" fontId="0" fillId="32" borderId="5" xfId="0" applyFill="1" applyBorder="1" applyAlignment="1">
      <alignment horizontal="left" wrapText="1"/>
    </xf>
    <xf numFmtId="1" fontId="0" fillId="0" borderId="5" xfId="0" applyNumberFormat="1" applyFill="1" applyBorder="1" applyAlignment="1">
      <alignment horizontal="center" wrapText="1"/>
    </xf>
    <xf numFmtId="0" fontId="0" fillId="0" borderId="0" xfId="0" applyFill="1" applyBorder="1" applyAlignment="1">
      <alignment wrapText="1"/>
    </xf>
    <xf numFmtId="0" fontId="0" fillId="33" borderId="5" xfId="0" applyFill="1" applyBorder="1" applyAlignment="1">
      <alignment horizontal="center"/>
    </xf>
    <xf numFmtId="0" fontId="0" fillId="28" borderId="5" xfId="0" applyNumberFormat="1" applyFont="1" applyFill="1" applyBorder="1" applyAlignment="1">
      <alignment wrapText="1"/>
    </xf>
    <xf numFmtId="0" fontId="0" fillId="28" borderId="5" xfId="0" applyNumberFormat="1" applyFill="1" applyBorder="1" applyAlignment="1">
      <alignment horizontal="left" wrapText="1"/>
    </xf>
    <xf numFmtId="0" fontId="4" fillId="0" borderId="0" xfId="0" applyFont="1"/>
    <xf numFmtId="0" fontId="0" fillId="28" borderId="5" xfId="0" applyFill="1" applyBorder="1" applyAlignment="1">
      <alignment horizontal="center"/>
    </xf>
    <xf numFmtId="0" fontId="6" fillId="0" borderId="0" xfId="1" applyAlignment="1" applyProtection="1"/>
    <xf numFmtId="0" fontId="0" fillId="28" borderId="5" xfId="0" applyNumberFormat="1" applyFill="1" applyBorder="1" applyAlignment="1">
      <alignment horizontal="center"/>
    </xf>
    <xf numFmtId="0" fontId="0" fillId="0" borderId="0" xfId="0" applyBorder="1"/>
    <xf numFmtId="0" fontId="0" fillId="0" borderId="0" xfId="0" applyNumberFormat="1" applyFont="1" applyFill="1" applyBorder="1" applyAlignment="1">
      <alignment horizontal="center" wrapText="1"/>
    </xf>
    <xf numFmtId="0" fontId="0" fillId="22" borderId="0" xfId="0" applyFill="1" applyBorder="1" applyAlignment="1">
      <alignment horizontal="center" wrapText="1"/>
    </xf>
    <xf numFmtId="0" fontId="0" fillId="28" borderId="5" xfId="0" applyFill="1" applyBorder="1" applyAlignment="1">
      <alignment horizontal="left"/>
    </xf>
    <xf numFmtId="0" fontId="0" fillId="0" borderId="5" xfId="0" applyNumberFormat="1" applyBorder="1"/>
    <xf numFmtId="0" fontId="0" fillId="34" borderId="0" xfId="0" applyFill="1" applyAlignment="1">
      <alignment vertical="center" wrapText="1"/>
    </xf>
    <xf numFmtId="0" fontId="0" fillId="34" borderId="0" xfId="0" applyFill="1"/>
    <xf numFmtId="0" fontId="0" fillId="35" borderId="0" xfId="0" applyFill="1" applyAlignment="1">
      <alignment horizontal="center" vertical="center" wrapText="1"/>
    </xf>
    <xf numFmtId="0" fontId="0" fillId="35" borderId="0" xfId="0" applyFill="1"/>
    <xf numFmtId="0" fontId="0" fillId="30" borderId="5" xfId="0" applyFill="1" applyBorder="1" applyAlignment="1">
      <alignment horizontal="center" vertical="center" wrapText="1"/>
    </xf>
    <xf numFmtId="0" fontId="0" fillId="0" borderId="18" xfId="0" applyFill="1" applyBorder="1"/>
    <xf numFmtId="0" fontId="0" fillId="8" borderId="5" xfId="0" applyFill="1" applyBorder="1" applyAlignment="1">
      <alignment vertical="center" wrapText="1"/>
    </xf>
    <xf numFmtId="0" fontId="0" fillId="29" borderId="5" xfId="0" applyFill="1" applyBorder="1" applyAlignment="1">
      <alignment horizontal="center" vertical="center" wrapText="1"/>
    </xf>
    <xf numFmtId="0" fontId="0" fillId="36" borderId="5" xfId="0" applyFill="1" applyBorder="1" applyAlignment="1">
      <alignment horizontal="center" vertical="center" wrapText="1"/>
    </xf>
    <xf numFmtId="0" fontId="0" fillId="36" borderId="5" xfId="0" applyFill="1" applyBorder="1"/>
    <xf numFmtId="0" fontId="0" fillId="28" borderId="5" xfId="0" applyFill="1" applyBorder="1"/>
    <xf numFmtId="0" fontId="0" fillId="30" borderId="5" xfId="0" applyFill="1" applyBorder="1"/>
    <xf numFmtId="0" fontId="0" fillId="37" borderId="5" xfId="0" applyFill="1" applyBorder="1"/>
    <xf numFmtId="0" fontId="2" fillId="0" borderId="0" xfId="0" applyFont="1" applyAlignment="1">
      <alignment horizontal="center"/>
    </xf>
    <xf numFmtId="0" fontId="2" fillId="0" borderId="0" xfId="0" applyFont="1" applyAlignment="1">
      <alignment wrapText="1"/>
    </xf>
    <xf numFmtId="0" fontId="0" fillId="0" borderId="0" xfId="0" quotePrefix="1" applyAlignment="1">
      <alignment horizontal="center"/>
    </xf>
    <xf numFmtId="0" fontId="12" fillId="27" borderId="0" xfId="0" applyFont="1" applyFill="1" applyAlignment="1">
      <alignment horizontal="left" vertical="top" wrapText="1"/>
    </xf>
    <xf numFmtId="0" fontId="0" fillId="27" borderId="0" xfId="0" applyFill="1"/>
    <xf numFmtId="0" fontId="12" fillId="27" borderId="0" xfId="0" applyFont="1" applyFill="1" applyAlignment="1">
      <alignment horizontal="left" wrapText="1"/>
    </xf>
    <xf numFmtId="0" fontId="0" fillId="27" borderId="0" xfId="0" applyFill="1" applyAlignment="1">
      <alignment horizontal="left"/>
    </xf>
    <xf numFmtId="0" fontId="0" fillId="38" borderId="5" xfId="0" applyFill="1" applyBorder="1" applyAlignment="1">
      <alignment horizontal="center"/>
    </xf>
    <xf numFmtId="0" fontId="23" fillId="39" borderId="1" xfId="0" applyFont="1" applyFill="1" applyBorder="1" applyAlignment="1">
      <alignment horizontal="center" wrapText="1"/>
    </xf>
    <xf numFmtId="1" fontId="0" fillId="0" borderId="5" xfId="0" quotePrefix="1" applyNumberFormat="1" applyFill="1" applyBorder="1" applyAlignment="1">
      <alignment horizontal="center" wrapText="1"/>
    </xf>
    <xf numFmtId="0" fontId="0" fillId="0" borderId="18" xfId="0" applyFill="1" applyBorder="1" applyAlignment="1">
      <alignment horizontal="center" vertical="center" wrapText="1"/>
    </xf>
    <xf numFmtId="1" fontId="0" fillId="40" borderId="5" xfId="0" quotePrefix="1" applyNumberFormat="1" applyFill="1" applyBorder="1" applyAlignment="1">
      <alignment horizontal="center" wrapText="1"/>
    </xf>
    <xf numFmtId="0" fontId="0" fillId="0" borderId="35" xfId="0" applyFill="1" applyBorder="1" applyAlignment="1">
      <alignment horizontal="center" wrapText="1"/>
    </xf>
    <xf numFmtId="0" fontId="0" fillId="0" borderId="6" xfId="0" applyFill="1" applyBorder="1" applyAlignment="1">
      <alignment horizontal="center"/>
    </xf>
    <xf numFmtId="0" fontId="0" fillId="15" borderId="5" xfId="0" applyNumberFormat="1" applyFont="1" applyFill="1" applyBorder="1" applyAlignment="1">
      <alignment wrapText="1"/>
    </xf>
    <xf numFmtId="0" fontId="0" fillId="28" borderId="1" xfId="0" applyFont="1" applyFill="1" applyBorder="1"/>
    <xf numFmtId="0" fontId="0" fillId="0" borderId="0" xfId="0" applyBorder="1" applyAlignment="1">
      <alignment wrapText="1"/>
    </xf>
    <xf numFmtId="0" fontId="2" fillId="28" borderId="5" xfId="0" applyFont="1" applyFill="1" applyBorder="1"/>
    <xf numFmtId="0" fontId="2" fillId="28" borderId="0" xfId="0" applyFont="1" applyFill="1"/>
    <xf numFmtId="0" fontId="0" fillId="41" borderId="5" xfId="0" applyFill="1" applyBorder="1"/>
    <xf numFmtId="3" fontId="0" fillId="41" borderId="5" xfId="0" applyNumberFormat="1" applyFill="1" applyBorder="1" applyAlignment="1">
      <alignment horizontal="center"/>
    </xf>
    <xf numFmtId="164" fontId="0" fillId="41" borderId="5" xfId="0" applyNumberFormat="1" applyFill="1" applyBorder="1" applyAlignment="1">
      <alignment horizontal="center"/>
    </xf>
    <xf numFmtId="1" fontId="0" fillId="41" borderId="5" xfId="0" applyNumberFormat="1" applyFill="1" applyBorder="1" applyAlignment="1">
      <alignment horizontal="center"/>
    </xf>
    <xf numFmtId="0" fontId="0" fillId="41" borderId="0" xfId="0" applyFill="1"/>
    <xf numFmtId="0" fontId="0" fillId="28" borderId="2" xfId="0" applyFill="1" applyBorder="1" applyAlignment="1">
      <alignment horizontal="center"/>
    </xf>
    <xf numFmtId="0" fontId="0" fillId="15" borderId="0" xfId="0" applyNumberFormat="1" applyFont="1" applyFill="1" applyAlignment="1">
      <alignment wrapText="1"/>
    </xf>
    <xf numFmtId="0" fontId="8" fillId="0" borderId="0" xfId="0" applyNumberFormat="1" applyFont="1" applyFill="1" applyAlignment="1">
      <alignment wrapText="1"/>
    </xf>
    <xf numFmtId="0" fontId="0" fillId="0" borderId="33" xfId="0" applyFill="1" applyBorder="1" applyAlignment="1">
      <alignment horizontal="center" wrapText="1"/>
    </xf>
    <xf numFmtId="0" fontId="0" fillId="0" borderId="34" xfId="0" applyFill="1" applyBorder="1" applyAlignment="1">
      <alignment horizontal="center" wrapText="1"/>
    </xf>
    <xf numFmtId="0" fontId="0" fillId="0" borderId="21" xfId="0" applyFill="1" applyBorder="1" applyAlignment="1">
      <alignment horizontal="center" wrapText="1"/>
    </xf>
    <xf numFmtId="0" fontId="0" fillId="32" borderId="0" xfId="0" applyFill="1" applyAlignment="1">
      <alignment vertical="center" wrapText="1"/>
    </xf>
    <xf numFmtId="0" fontId="0" fillId="42" borderId="0" xfId="0" applyFill="1"/>
    <xf numFmtId="0" fontId="0" fillId="0" borderId="0" xfId="0" applyNumberFormat="1"/>
    <xf numFmtId="167" fontId="0" fillId="0" borderId="0" xfId="0" applyNumberFormat="1"/>
    <xf numFmtId="167" fontId="0" fillId="0" borderId="0" xfId="0" applyNumberFormat="1" applyAlignment="1">
      <alignment wrapText="1"/>
    </xf>
    <xf numFmtId="167" fontId="0" fillId="0" borderId="5" xfId="0" applyNumberFormat="1" applyBorder="1"/>
    <xf numFmtId="0" fontId="0" fillId="32" borderId="0" xfId="0" applyFill="1"/>
    <xf numFmtId="0" fontId="0" fillId="28" borderId="0" xfId="0" applyFill="1" applyAlignment="1">
      <alignment horizontal="center"/>
    </xf>
    <xf numFmtId="0" fontId="0" fillId="28" borderId="0" xfId="0" applyFont="1" applyFill="1" applyAlignment="1">
      <alignment horizontal="center" vertical="center" wrapText="1"/>
    </xf>
    <xf numFmtId="0" fontId="0" fillId="28" borderId="0" xfId="0" applyFill="1" applyBorder="1" applyAlignment="1">
      <alignment horizontal="center"/>
    </xf>
    <xf numFmtId="0" fontId="0" fillId="28" borderId="1" xfId="0" applyFill="1" applyBorder="1" applyAlignment="1">
      <alignment horizontal="center"/>
    </xf>
    <xf numFmtId="1" fontId="0" fillId="28" borderId="1" xfId="0" applyNumberFormat="1" applyFill="1" applyBorder="1" applyAlignment="1">
      <alignment horizontal="center"/>
    </xf>
    <xf numFmtId="164" fontId="0" fillId="28" borderId="1" xfId="0" applyNumberFormat="1" applyFill="1" applyBorder="1" applyAlignment="1">
      <alignment horizontal="center"/>
    </xf>
    <xf numFmtId="0" fontId="0" fillId="28" borderId="1" xfId="0" applyNumberFormat="1" applyFill="1" applyBorder="1" applyAlignment="1">
      <alignment horizontal="center"/>
    </xf>
    <xf numFmtId="0" fontId="0" fillId="28" borderId="14" xfId="0" applyFill="1" applyBorder="1" applyAlignment="1">
      <alignment horizontal="center"/>
    </xf>
    <xf numFmtId="0" fontId="2" fillId="9" borderId="6"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2" fillId="20" borderId="6" xfId="0" applyNumberFormat="1" applyFont="1" applyFill="1" applyBorder="1" applyAlignment="1">
      <alignment horizontal="center" wrapText="1"/>
    </xf>
    <xf numFmtId="0" fontId="0" fillId="9" borderId="21"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8" xfId="0" applyFill="1" applyBorder="1" applyAlignment="1">
      <alignment horizontal="center" vertical="center" wrapText="1"/>
    </xf>
    <xf numFmtId="0" fontId="0" fillId="9" borderId="9" xfId="0" applyFill="1" applyBorder="1" applyAlignment="1">
      <alignment horizontal="center" vertical="center" wrapText="1"/>
    </xf>
    <xf numFmtId="0" fontId="0" fillId="0" borderId="26" xfId="0" applyBorder="1" applyAlignment="1">
      <alignment horizontal="center" vertical="center" wrapText="1"/>
    </xf>
    <xf numFmtId="0" fontId="0" fillId="0" borderId="10" xfId="0" applyBorder="1" applyAlignment="1">
      <alignment horizontal="center" vertical="center" wrapText="1"/>
    </xf>
    <xf numFmtId="0" fontId="0" fillId="0" borderId="2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27" xfId="0" applyFill="1" applyBorder="1" applyAlignment="1">
      <alignment horizontal="center" vertical="center" wrapText="1"/>
    </xf>
    <xf numFmtId="0" fontId="0" fillId="0" borderId="28" xfId="0" applyFill="1" applyBorder="1" applyAlignment="1">
      <alignment horizontal="center" vertical="center" wrapText="1"/>
    </xf>
    <xf numFmtId="0" fontId="0" fillId="0" borderId="29" xfId="0" applyFill="1" applyBorder="1" applyAlignment="1">
      <alignment horizontal="center" vertical="center" wrapText="1"/>
    </xf>
    <xf numFmtId="0" fontId="0" fillId="30" borderId="21" xfId="0" applyFill="1" applyBorder="1" applyAlignment="1">
      <alignment horizontal="center" vertical="center" wrapText="1"/>
    </xf>
    <xf numFmtId="0" fontId="0" fillId="0" borderId="25" xfId="0" applyBorder="1"/>
    <xf numFmtId="0" fontId="0" fillId="0" borderId="9" xfId="0" applyBorder="1" applyAlignment="1">
      <alignment wrapText="1"/>
    </xf>
    <xf numFmtId="0" fontId="0" fillId="0" borderId="26" xfId="0" applyBorder="1"/>
    <xf numFmtId="0" fontId="0" fillId="0" borderId="10" xfId="0" applyBorder="1"/>
    <xf numFmtId="0" fontId="0" fillId="0" borderId="27" xfId="0" applyBorder="1"/>
    <xf numFmtId="0" fontId="0" fillId="0" borderId="29" xfId="0" applyBorder="1"/>
    <xf numFmtId="0" fontId="0" fillId="43" borderId="0" xfId="0" applyFill="1"/>
    <xf numFmtId="0" fontId="0" fillId="31" borderId="0" xfId="0" applyFont="1" applyFill="1" applyAlignment="1">
      <alignment horizontal="center"/>
    </xf>
    <xf numFmtId="0" fontId="0" fillId="34" borderId="0" xfId="0" applyFill="1" applyAlignment="1">
      <alignment horizontal="center" vertical="center" wrapText="1"/>
    </xf>
    <xf numFmtId="0" fontId="0" fillId="44" borderId="0" xfId="0" applyFill="1"/>
    <xf numFmtId="0" fontId="0" fillId="45" borderId="5" xfId="0" applyFill="1" applyBorder="1" applyAlignment="1">
      <alignment horizontal="center"/>
    </xf>
    <xf numFmtId="0" fontId="0" fillId="46" borderId="5" xfId="0" applyFill="1" applyBorder="1" applyAlignment="1">
      <alignment horizontal="center"/>
    </xf>
    <xf numFmtId="0" fontId="0" fillId="47" borderId="5" xfId="0" applyFill="1" applyBorder="1" applyAlignment="1">
      <alignment horizontal="center"/>
    </xf>
    <xf numFmtId="0" fontId="0" fillId="43" borderId="5" xfId="0" applyFill="1" applyBorder="1" applyAlignment="1">
      <alignment horizontal="center"/>
    </xf>
    <xf numFmtId="0" fontId="0" fillId="30" borderId="5" xfId="0" applyFill="1" applyBorder="1" applyAlignment="1">
      <alignment horizontal="center" wrapText="1"/>
    </xf>
    <xf numFmtId="0" fontId="0" fillId="38" borderId="0" xfId="0" applyFill="1" applyBorder="1" applyAlignment="1">
      <alignment horizontal="center"/>
    </xf>
    <xf numFmtId="0" fontId="0" fillId="38" borderId="0" xfId="0" applyFill="1" applyAlignment="1">
      <alignment horizontal="center"/>
    </xf>
  </cellXfs>
  <cellStyles count="2">
    <cellStyle name="Hyperlink" xfId="1" builtinId="8"/>
    <cellStyle name="Normal" xfId="0" builtinId="0"/>
  </cellStyles>
  <dxfs count="6">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mruColors>
      <color rgb="FFF5F6E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aredStrings" Target="sharedStrings.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RegressDir!$J$117</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RegressDir!$R$2:$R$108</c:f>
              <c:numCache>
                <c:formatCode>General</c:formatCode>
                <c:ptCount val="107"/>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8101</c:v>
                </c:pt>
                <c:pt idx="19">
                  <c:v>9628</c:v>
                </c:pt>
                <c:pt idx="20">
                  <c:v>9690</c:v>
                </c:pt>
                <c:pt idx="21">
                  <c:v>9690</c:v>
                </c:pt>
                <c:pt idx="22">
                  <c:v>13469</c:v>
                </c:pt>
                <c:pt idx="23">
                  <c:v>13469</c:v>
                </c:pt>
                <c:pt idx="24">
                  <c:v>14035</c:v>
                </c:pt>
                <c:pt idx="25">
                  <c:v>14565</c:v>
                </c:pt>
                <c:pt idx="26">
                  <c:v>14634</c:v>
                </c:pt>
                <c:pt idx="27">
                  <c:v>14634</c:v>
                </c:pt>
                <c:pt idx="28">
                  <c:v>14670</c:v>
                </c:pt>
                <c:pt idx="29">
                  <c:v>14670</c:v>
                </c:pt>
                <c:pt idx="30">
                  <c:v>14670</c:v>
                </c:pt>
                <c:pt idx="31">
                  <c:v>14788</c:v>
                </c:pt>
                <c:pt idx="32">
                  <c:v>15990</c:v>
                </c:pt>
                <c:pt idx="33">
                  <c:v>18699</c:v>
                </c:pt>
                <c:pt idx="34">
                  <c:v>20597</c:v>
                </c:pt>
                <c:pt idx="35">
                  <c:v>22102</c:v>
                </c:pt>
                <c:pt idx="36">
                  <c:v>22165</c:v>
                </c:pt>
                <c:pt idx="37">
                  <c:v>22165</c:v>
                </c:pt>
                <c:pt idx="38">
                  <c:v>22165</c:v>
                </c:pt>
                <c:pt idx="39">
                  <c:v>23678</c:v>
                </c:pt>
                <c:pt idx="40">
                  <c:v>24094</c:v>
                </c:pt>
                <c:pt idx="41">
                  <c:v>24224</c:v>
                </c:pt>
                <c:pt idx="42">
                  <c:v>24403</c:v>
                </c:pt>
                <c:pt idx="43">
                  <c:v>26392</c:v>
                </c:pt>
                <c:pt idx="44">
                  <c:v>26392</c:v>
                </c:pt>
                <c:pt idx="45">
                  <c:v>26392</c:v>
                </c:pt>
                <c:pt idx="46">
                  <c:v>26482</c:v>
                </c:pt>
                <c:pt idx="47">
                  <c:v>26912</c:v>
                </c:pt>
                <c:pt idx="48">
                  <c:v>26912</c:v>
                </c:pt>
                <c:pt idx="49">
                  <c:v>27003</c:v>
                </c:pt>
                <c:pt idx="50">
                  <c:v>27003</c:v>
                </c:pt>
                <c:pt idx="51">
                  <c:v>27003</c:v>
                </c:pt>
                <c:pt idx="52">
                  <c:v>27003</c:v>
                </c:pt>
                <c:pt idx="53">
                  <c:v>27003</c:v>
                </c:pt>
                <c:pt idx="54">
                  <c:v>27807</c:v>
                </c:pt>
                <c:pt idx="55">
                  <c:v>28310</c:v>
                </c:pt>
                <c:pt idx="56">
                  <c:v>28310</c:v>
                </c:pt>
                <c:pt idx="57">
                  <c:v>28316</c:v>
                </c:pt>
                <c:pt idx="58">
                  <c:v>28413</c:v>
                </c:pt>
                <c:pt idx="59">
                  <c:v>28429</c:v>
                </c:pt>
                <c:pt idx="60">
                  <c:v>29056</c:v>
                </c:pt>
                <c:pt idx="61">
                  <c:v>29395</c:v>
                </c:pt>
                <c:pt idx="62">
                  <c:v>29614</c:v>
                </c:pt>
                <c:pt idx="63">
                  <c:v>30015</c:v>
                </c:pt>
                <c:pt idx="64">
                  <c:v>30015</c:v>
                </c:pt>
                <c:pt idx="65">
                  <c:v>30015</c:v>
                </c:pt>
                <c:pt idx="66">
                  <c:v>30063</c:v>
                </c:pt>
                <c:pt idx="67">
                  <c:v>30170</c:v>
                </c:pt>
                <c:pt idx="68">
                  <c:v>31175</c:v>
                </c:pt>
                <c:pt idx="69">
                  <c:v>31585</c:v>
                </c:pt>
                <c:pt idx="70">
                  <c:v>31585</c:v>
                </c:pt>
                <c:pt idx="71">
                  <c:v>31585</c:v>
                </c:pt>
                <c:pt idx="72">
                  <c:v>32138</c:v>
                </c:pt>
                <c:pt idx="73">
                  <c:v>34482</c:v>
                </c:pt>
                <c:pt idx="74">
                  <c:v>35372</c:v>
                </c:pt>
                <c:pt idx="75">
                  <c:v>35372</c:v>
                </c:pt>
                <c:pt idx="76">
                  <c:v>35372</c:v>
                </c:pt>
                <c:pt idx="77">
                  <c:v>35740</c:v>
                </c:pt>
                <c:pt idx="78">
                  <c:v>36366</c:v>
                </c:pt>
                <c:pt idx="79">
                  <c:v>37476</c:v>
                </c:pt>
                <c:pt idx="80">
                  <c:v>37510</c:v>
                </c:pt>
                <c:pt idx="81">
                  <c:v>39001</c:v>
                </c:pt>
                <c:pt idx="82">
                  <c:v>39025</c:v>
                </c:pt>
                <c:pt idx="83">
                  <c:v>40059</c:v>
                </c:pt>
                <c:pt idx="84">
                  <c:v>41943</c:v>
                </c:pt>
                <c:pt idx="85">
                  <c:v>44120</c:v>
                </c:pt>
                <c:pt idx="86">
                  <c:v>44120</c:v>
                </c:pt>
                <c:pt idx="87">
                  <c:v>51380</c:v>
                </c:pt>
                <c:pt idx="88">
                  <c:v>51380</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numCache>
            </c:numRef>
          </c:xVal>
          <c:yVal>
            <c:numRef>
              <c:f>RegressDir!$J$2:$J$108</c:f>
              <c:numCache>
                <c:formatCode>General</c:formatCode>
                <c:ptCount val="107"/>
                <c:pt idx="0">
                  <c:v>0</c:v>
                </c:pt>
                <c:pt idx="1">
                  <c:v>0</c:v>
                </c:pt>
                <c:pt idx="2">
                  <c:v>0</c:v>
                </c:pt>
                <c:pt idx="3">
                  <c:v>0</c:v>
                </c:pt>
                <c:pt idx="4">
                  <c:v>0</c:v>
                </c:pt>
                <c:pt idx="5">
                  <c:v>0</c:v>
                </c:pt>
                <c:pt idx="6">
                  <c:v>5.8823529411764705E-2</c:v>
                </c:pt>
                <c:pt idx="7">
                  <c:v>4.9180327868852458E-2</c:v>
                </c:pt>
                <c:pt idx="8">
                  <c:v>0.1111111111111111</c:v>
                </c:pt>
                <c:pt idx="9">
                  <c:v>0.2332155477031802</c:v>
                </c:pt>
                <c:pt idx="10">
                  <c:v>0.14583333333333334</c:v>
                </c:pt>
                <c:pt idx="11">
                  <c:v>5.2132701421800945E-2</c:v>
                </c:pt>
                <c:pt idx="12">
                  <c:v>2.3125996810207338E-2</c:v>
                </c:pt>
                <c:pt idx="13">
                  <c:v>2.8725314183123879E-2</c:v>
                </c:pt>
                <c:pt idx="14">
                  <c:v>9.5100864553314124E-2</c:v>
                </c:pt>
                <c:pt idx="15">
                  <c:v>0.16666666666666666</c:v>
                </c:pt>
                <c:pt idx="16">
                  <c:v>6.8493150684931503E-2</c:v>
                </c:pt>
                <c:pt idx="17">
                  <c:v>4.9586776859504134E-2</c:v>
                </c:pt>
                <c:pt idx="18">
                  <c:v>0.29729729729729731</c:v>
                </c:pt>
                <c:pt idx="19">
                  <c:v>0.12307692307692308</c:v>
                </c:pt>
                <c:pt idx="20">
                  <c:v>0.10810810810810811</c:v>
                </c:pt>
                <c:pt idx="21">
                  <c:v>0.16417910447761194</c:v>
                </c:pt>
                <c:pt idx="22">
                  <c:v>2.0833333333333332E-2</c:v>
                </c:pt>
                <c:pt idx="23">
                  <c:v>9.8039215686274508E-2</c:v>
                </c:pt>
                <c:pt idx="24">
                  <c:v>9.5238095238095233E-2</c:v>
                </c:pt>
                <c:pt idx="25">
                  <c:v>0.21686746987951808</c:v>
                </c:pt>
                <c:pt idx="26">
                  <c:v>0.12903225806451613</c:v>
                </c:pt>
                <c:pt idx="27">
                  <c:v>0.22222222222222221</c:v>
                </c:pt>
                <c:pt idx="28">
                  <c:v>7.3863636363636367E-2</c:v>
                </c:pt>
                <c:pt idx="29">
                  <c:v>0.11219512195121951</c:v>
                </c:pt>
                <c:pt idx="30">
                  <c:v>0</c:v>
                </c:pt>
                <c:pt idx="31">
                  <c:v>0.35483870967741937</c:v>
                </c:pt>
                <c:pt idx="32">
                  <c:v>0.16666666666666666</c:v>
                </c:pt>
                <c:pt idx="33">
                  <c:v>0.15789473684210525</c:v>
                </c:pt>
                <c:pt idx="34">
                  <c:v>0.27272727272727271</c:v>
                </c:pt>
                <c:pt idx="35">
                  <c:v>0.20408163265306123</c:v>
                </c:pt>
                <c:pt idx="36">
                  <c:v>0.27027027027027029</c:v>
                </c:pt>
                <c:pt idx="37">
                  <c:v>0.22047244094488189</c:v>
                </c:pt>
                <c:pt idx="38">
                  <c:v>0</c:v>
                </c:pt>
                <c:pt idx="39">
                  <c:v>0.18</c:v>
                </c:pt>
                <c:pt idx="40">
                  <c:v>0.27941176470588236</c:v>
                </c:pt>
                <c:pt idx="41">
                  <c:v>0.24242424242424243</c:v>
                </c:pt>
                <c:pt idx="42">
                  <c:v>0.35</c:v>
                </c:pt>
                <c:pt idx="43">
                  <c:v>0.16201117318435754</c:v>
                </c:pt>
                <c:pt idx="44">
                  <c:v>0.24175824175824176</c:v>
                </c:pt>
                <c:pt idx="45">
                  <c:v>0.21785714285714286</c:v>
                </c:pt>
                <c:pt idx="46">
                  <c:v>0.3125</c:v>
                </c:pt>
                <c:pt idx="47">
                  <c:v>0.19148936170212766</c:v>
                </c:pt>
                <c:pt idx="48">
                  <c:v>0.31645569620253167</c:v>
                </c:pt>
                <c:pt idx="49">
                  <c:v>0.33134328358208953</c:v>
                </c:pt>
                <c:pt idx="50">
                  <c:v>0.21072796934865901</c:v>
                </c:pt>
                <c:pt idx="51">
                  <c:v>0.17937219730941703</c:v>
                </c:pt>
                <c:pt idx="52">
                  <c:v>0.20779220779220781</c:v>
                </c:pt>
                <c:pt idx="53">
                  <c:v>0.19230769230769232</c:v>
                </c:pt>
                <c:pt idx="54">
                  <c:v>0.17647058823529413</c:v>
                </c:pt>
                <c:pt idx="55">
                  <c:v>0.32258064516129031</c:v>
                </c:pt>
                <c:pt idx="56">
                  <c:v>0.25</c:v>
                </c:pt>
                <c:pt idx="57">
                  <c:v>0.39705882352941174</c:v>
                </c:pt>
                <c:pt idx="58">
                  <c:v>0.2</c:v>
                </c:pt>
                <c:pt idx="59">
                  <c:v>0.12820512820512819</c:v>
                </c:pt>
                <c:pt idx="60">
                  <c:v>0.13157894736842105</c:v>
                </c:pt>
                <c:pt idx="61">
                  <c:v>0.21875</c:v>
                </c:pt>
                <c:pt idx="62">
                  <c:v>0.11538461538461539</c:v>
                </c:pt>
                <c:pt idx="63">
                  <c:v>0.30062305295950154</c:v>
                </c:pt>
                <c:pt idx="64">
                  <c:v>0.36502546689303905</c:v>
                </c:pt>
                <c:pt idx="65">
                  <c:v>0.17910447761194029</c:v>
                </c:pt>
                <c:pt idx="66">
                  <c:v>0.40659340659340659</c:v>
                </c:pt>
                <c:pt idx="67">
                  <c:v>0.18518518518518517</c:v>
                </c:pt>
                <c:pt idx="68">
                  <c:v>0.28888888888888886</c:v>
                </c:pt>
                <c:pt idx="69">
                  <c:v>0.21052631578947367</c:v>
                </c:pt>
                <c:pt idx="70">
                  <c:v>0.40740740740740738</c:v>
                </c:pt>
                <c:pt idx="71">
                  <c:v>0.24242424242424243</c:v>
                </c:pt>
                <c:pt idx="72">
                  <c:v>0.33333333333333331</c:v>
                </c:pt>
                <c:pt idx="73">
                  <c:v>0.42465753424657532</c:v>
                </c:pt>
                <c:pt idx="74">
                  <c:v>0.17948717948717949</c:v>
                </c:pt>
                <c:pt idx="75">
                  <c:v>0.24390243902439024</c:v>
                </c:pt>
                <c:pt idx="76">
                  <c:v>0.3125</c:v>
                </c:pt>
                <c:pt idx="77">
                  <c:v>0.12698412698412698</c:v>
                </c:pt>
                <c:pt idx="78">
                  <c:v>0.26760563380281688</c:v>
                </c:pt>
                <c:pt idx="79">
                  <c:v>0.39285714285714285</c:v>
                </c:pt>
                <c:pt idx="80">
                  <c:v>0.37201365187713309</c:v>
                </c:pt>
                <c:pt idx="81">
                  <c:v>0.26530612244897961</c:v>
                </c:pt>
                <c:pt idx="82">
                  <c:v>0.29508196721311475</c:v>
                </c:pt>
                <c:pt idx="83">
                  <c:v>0.23170731707317074</c:v>
                </c:pt>
                <c:pt idx="84">
                  <c:v>0.13513513513513514</c:v>
                </c:pt>
                <c:pt idx="85">
                  <c:v>0.22828784119106699</c:v>
                </c:pt>
                <c:pt idx="86">
                  <c:v>0.26865671641791045</c:v>
                </c:pt>
                <c:pt idx="87">
                  <c:v>0.33333333333333331</c:v>
                </c:pt>
                <c:pt idx="88">
                  <c:v>0.32500000000000001</c:v>
                </c:pt>
                <c:pt idx="89">
                  <c:v>4.4303797468354431E-2</c:v>
                </c:pt>
                <c:pt idx="90">
                  <c:v>0</c:v>
                </c:pt>
                <c:pt idx="91">
                  <c:v>0</c:v>
                </c:pt>
                <c:pt idx="92">
                  <c:v>0</c:v>
                </c:pt>
                <c:pt idx="93">
                  <c:v>1.3513513513513514E-2</c:v>
                </c:pt>
                <c:pt idx="94">
                  <c:v>0.16365824308062576</c:v>
                </c:pt>
                <c:pt idx="95">
                  <c:v>0.10077519379844961</c:v>
                </c:pt>
                <c:pt idx="96">
                  <c:v>6.4516129032258063E-2</c:v>
                </c:pt>
                <c:pt idx="97">
                  <c:v>1.5873015873015872E-2</c:v>
                </c:pt>
                <c:pt idx="98">
                  <c:v>0.44262295081967212</c:v>
                </c:pt>
                <c:pt idx="99">
                  <c:v>0.13207547169811321</c:v>
                </c:pt>
                <c:pt idx="100">
                  <c:v>0.2978723404255319</c:v>
                </c:pt>
                <c:pt idx="101">
                  <c:v>0</c:v>
                </c:pt>
                <c:pt idx="102">
                  <c:v>0.17142857142857143</c:v>
                </c:pt>
                <c:pt idx="103">
                  <c:v>0</c:v>
                </c:pt>
                <c:pt idx="104">
                  <c:v>0.15217391304347827</c:v>
                </c:pt>
                <c:pt idx="105">
                  <c:v>0.16842105263157894</c:v>
                </c:pt>
              </c:numCache>
            </c:numRef>
          </c:yVal>
          <c:smooth val="0"/>
        </c:ser>
        <c:ser>
          <c:idx val="1"/>
          <c:order val="1"/>
          <c:tx>
            <c:v>Regress</c:v>
          </c:tx>
          <c:spPr>
            <a:ln w="25400">
              <a:solidFill>
                <a:srgbClr val="000000"/>
              </a:solidFill>
              <a:prstDash val="solid"/>
            </a:ln>
          </c:spPr>
          <c:marker>
            <c:symbol val="none"/>
          </c:marker>
          <c:xVal>
            <c:numRef>
              <c:f>RegressDir!$R$113:$R$114</c:f>
              <c:numCache>
                <c:formatCode>General</c:formatCode>
                <c:ptCount val="2"/>
                <c:pt idx="0">
                  <c:v>51380</c:v>
                </c:pt>
                <c:pt idx="1">
                  <c:v>0</c:v>
                </c:pt>
              </c:numCache>
            </c:numRef>
          </c:xVal>
          <c:yVal>
            <c:numRef>
              <c:f>RegressDir!$J$113:$J$114</c:f>
              <c:numCache>
                <c:formatCode>General</c:formatCode>
                <c:ptCount val="2"/>
                <c:pt idx="0">
                  <c:v>0.36940271533541946</c:v>
                </c:pt>
                <c:pt idx="1">
                  <c:v>6.0336633946556389E-2</c:v>
                </c:pt>
              </c:numCache>
            </c:numRef>
          </c:yVal>
          <c:smooth val="0"/>
        </c:ser>
        <c:dLbls>
          <c:showLegendKey val="0"/>
          <c:showVal val="0"/>
          <c:showCatName val="0"/>
          <c:showSerName val="0"/>
          <c:showPercent val="0"/>
          <c:showBubbleSize val="0"/>
        </c:dLbls>
        <c:axId val="500123136"/>
        <c:axId val="500124672"/>
      </c:scatterChart>
      <c:valAx>
        <c:axId val="500123136"/>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124672"/>
        <c:crosses val="autoZero"/>
        <c:crossBetween val="midCat"/>
      </c:valAx>
      <c:valAx>
        <c:axId val="500124672"/>
        <c:scaling>
          <c:orientation val="minMax"/>
          <c:max val="0.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123136"/>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RegressDir!$K$117</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RegressDir!$R$2:$R$108</c:f>
              <c:numCache>
                <c:formatCode>General</c:formatCode>
                <c:ptCount val="107"/>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8101</c:v>
                </c:pt>
                <c:pt idx="19">
                  <c:v>9628</c:v>
                </c:pt>
                <c:pt idx="20">
                  <c:v>9690</c:v>
                </c:pt>
                <c:pt idx="21">
                  <c:v>9690</c:v>
                </c:pt>
                <c:pt idx="22">
                  <c:v>13469</c:v>
                </c:pt>
                <c:pt idx="23">
                  <c:v>13469</c:v>
                </c:pt>
                <c:pt idx="24">
                  <c:v>14035</c:v>
                </c:pt>
                <c:pt idx="25">
                  <c:v>14565</c:v>
                </c:pt>
                <c:pt idx="26">
                  <c:v>14634</c:v>
                </c:pt>
                <c:pt idx="27">
                  <c:v>14634</c:v>
                </c:pt>
                <c:pt idx="28">
                  <c:v>14670</c:v>
                </c:pt>
                <c:pt idx="29">
                  <c:v>14670</c:v>
                </c:pt>
                <c:pt idx="30">
                  <c:v>14670</c:v>
                </c:pt>
                <c:pt idx="31">
                  <c:v>14788</c:v>
                </c:pt>
                <c:pt idx="32">
                  <c:v>15990</c:v>
                </c:pt>
                <c:pt idx="33">
                  <c:v>18699</c:v>
                </c:pt>
                <c:pt idx="34">
                  <c:v>20597</c:v>
                </c:pt>
                <c:pt idx="35">
                  <c:v>22102</c:v>
                </c:pt>
                <c:pt idx="36">
                  <c:v>22165</c:v>
                </c:pt>
                <c:pt idx="37">
                  <c:v>22165</c:v>
                </c:pt>
                <c:pt idx="38">
                  <c:v>22165</c:v>
                </c:pt>
                <c:pt idx="39">
                  <c:v>23678</c:v>
                </c:pt>
                <c:pt idx="40">
                  <c:v>24094</c:v>
                </c:pt>
                <c:pt idx="41">
                  <c:v>24224</c:v>
                </c:pt>
                <c:pt idx="42">
                  <c:v>24403</c:v>
                </c:pt>
                <c:pt idx="43">
                  <c:v>26392</c:v>
                </c:pt>
                <c:pt idx="44">
                  <c:v>26392</c:v>
                </c:pt>
                <c:pt idx="45">
                  <c:v>26392</c:v>
                </c:pt>
                <c:pt idx="46">
                  <c:v>26482</c:v>
                </c:pt>
                <c:pt idx="47">
                  <c:v>26912</c:v>
                </c:pt>
                <c:pt idx="48">
                  <c:v>26912</c:v>
                </c:pt>
                <c:pt idx="49">
                  <c:v>27003</c:v>
                </c:pt>
                <c:pt idx="50">
                  <c:v>27003</c:v>
                </c:pt>
                <c:pt idx="51">
                  <c:v>27003</c:v>
                </c:pt>
                <c:pt idx="52">
                  <c:v>27003</c:v>
                </c:pt>
                <c:pt idx="53">
                  <c:v>27003</c:v>
                </c:pt>
                <c:pt idx="54">
                  <c:v>27807</c:v>
                </c:pt>
                <c:pt idx="55">
                  <c:v>28310</c:v>
                </c:pt>
                <c:pt idx="56">
                  <c:v>28310</c:v>
                </c:pt>
                <c:pt idx="57">
                  <c:v>28316</c:v>
                </c:pt>
                <c:pt idx="58">
                  <c:v>28413</c:v>
                </c:pt>
                <c:pt idx="59">
                  <c:v>28429</c:v>
                </c:pt>
                <c:pt idx="60">
                  <c:v>29056</c:v>
                </c:pt>
                <c:pt idx="61">
                  <c:v>29395</c:v>
                </c:pt>
                <c:pt idx="62">
                  <c:v>29614</c:v>
                </c:pt>
                <c:pt idx="63">
                  <c:v>30015</c:v>
                </c:pt>
                <c:pt idx="64">
                  <c:v>30015</c:v>
                </c:pt>
                <c:pt idx="65">
                  <c:v>30015</c:v>
                </c:pt>
                <c:pt idx="66">
                  <c:v>30063</c:v>
                </c:pt>
                <c:pt idx="67">
                  <c:v>30170</c:v>
                </c:pt>
                <c:pt idx="68">
                  <c:v>31175</c:v>
                </c:pt>
                <c:pt idx="69">
                  <c:v>31585</c:v>
                </c:pt>
                <c:pt idx="70">
                  <c:v>31585</c:v>
                </c:pt>
                <c:pt idx="71">
                  <c:v>31585</c:v>
                </c:pt>
                <c:pt idx="72">
                  <c:v>32138</c:v>
                </c:pt>
                <c:pt idx="73">
                  <c:v>34482</c:v>
                </c:pt>
                <c:pt idx="74">
                  <c:v>35372</c:v>
                </c:pt>
                <c:pt idx="75">
                  <c:v>35372</c:v>
                </c:pt>
                <c:pt idx="76">
                  <c:v>35372</c:v>
                </c:pt>
                <c:pt idx="77">
                  <c:v>35740</c:v>
                </c:pt>
                <c:pt idx="78">
                  <c:v>36366</c:v>
                </c:pt>
                <c:pt idx="79">
                  <c:v>37476</c:v>
                </c:pt>
                <c:pt idx="80">
                  <c:v>37510</c:v>
                </c:pt>
                <c:pt idx="81">
                  <c:v>39001</c:v>
                </c:pt>
                <c:pt idx="82">
                  <c:v>39025</c:v>
                </c:pt>
                <c:pt idx="83">
                  <c:v>40059</c:v>
                </c:pt>
                <c:pt idx="84">
                  <c:v>41943</c:v>
                </c:pt>
                <c:pt idx="85">
                  <c:v>44120</c:v>
                </c:pt>
                <c:pt idx="86">
                  <c:v>44120</c:v>
                </c:pt>
                <c:pt idx="87">
                  <c:v>51380</c:v>
                </c:pt>
                <c:pt idx="88">
                  <c:v>51380</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numCache>
            </c:numRef>
          </c:xVal>
          <c:yVal>
            <c:numRef>
              <c:f>RegressDir!$K$2:$K$108</c:f>
              <c:numCache>
                <c:formatCode>General</c:formatCode>
                <c:ptCount val="107"/>
                <c:pt idx="0">
                  <c:v>0</c:v>
                </c:pt>
                <c:pt idx="1">
                  <c:v>0.59259259259259256</c:v>
                </c:pt>
                <c:pt idx="2">
                  <c:v>0</c:v>
                </c:pt>
                <c:pt idx="3">
                  <c:v>0</c:v>
                </c:pt>
                <c:pt idx="4">
                  <c:v>0</c:v>
                </c:pt>
                <c:pt idx="5">
                  <c:v>0.21621621621621623</c:v>
                </c:pt>
                <c:pt idx="6">
                  <c:v>8.8235294117647065E-2</c:v>
                </c:pt>
                <c:pt idx="7">
                  <c:v>7.9234972677595633E-2</c:v>
                </c:pt>
                <c:pt idx="8">
                  <c:v>0.1111111111111111</c:v>
                </c:pt>
                <c:pt idx="9">
                  <c:v>0.16254416961130741</c:v>
                </c:pt>
                <c:pt idx="10">
                  <c:v>3.125E-2</c:v>
                </c:pt>
                <c:pt idx="11">
                  <c:v>0.12322274881516587</c:v>
                </c:pt>
                <c:pt idx="12">
                  <c:v>8.0542264752791068E-2</c:v>
                </c:pt>
                <c:pt idx="13">
                  <c:v>4.66786355475763E-2</c:v>
                </c:pt>
                <c:pt idx="14">
                  <c:v>0.18155619596541786</c:v>
                </c:pt>
                <c:pt idx="15">
                  <c:v>0.27083333333333331</c:v>
                </c:pt>
                <c:pt idx="16">
                  <c:v>0.15068493150684931</c:v>
                </c:pt>
                <c:pt idx="17">
                  <c:v>7.8512396694214878E-2</c:v>
                </c:pt>
                <c:pt idx="18">
                  <c:v>0.97297297297297303</c:v>
                </c:pt>
                <c:pt idx="19">
                  <c:v>0.22307692307692309</c:v>
                </c:pt>
                <c:pt idx="20">
                  <c:v>8.1081081081081086E-2</c:v>
                </c:pt>
                <c:pt idx="21">
                  <c:v>0.46268656716417911</c:v>
                </c:pt>
                <c:pt idx="22">
                  <c:v>0.33333333333333331</c:v>
                </c:pt>
                <c:pt idx="23">
                  <c:v>0.35294117647058826</c:v>
                </c:pt>
                <c:pt idx="24">
                  <c:v>0.17460317460317459</c:v>
                </c:pt>
                <c:pt idx="25">
                  <c:v>0.39759036144578314</c:v>
                </c:pt>
                <c:pt idx="26">
                  <c:v>0.5</c:v>
                </c:pt>
                <c:pt idx="27">
                  <c:v>0.75555555555555554</c:v>
                </c:pt>
                <c:pt idx="28">
                  <c:v>0.14204545454545456</c:v>
                </c:pt>
                <c:pt idx="29">
                  <c:v>0.12682926829268293</c:v>
                </c:pt>
                <c:pt idx="30">
                  <c:v>0</c:v>
                </c:pt>
                <c:pt idx="31">
                  <c:v>0.83870967741935487</c:v>
                </c:pt>
                <c:pt idx="32">
                  <c:v>0.3611111111111111</c:v>
                </c:pt>
                <c:pt idx="33">
                  <c:v>0.32017543859649122</c:v>
                </c:pt>
                <c:pt idx="34">
                  <c:v>0.54545454545454541</c:v>
                </c:pt>
                <c:pt idx="35">
                  <c:v>0.95918367346938771</c:v>
                </c:pt>
                <c:pt idx="36">
                  <c:v>0.50150150150150152</c:v>
                </c:pt>
                <c:pt idx="37">
                  <c:v>0.32874015748031499</c:v>
                </c:pt>
                <c:pt idx="38">
                  <c:v>0</c:v>
                </c:pt>
                <c:pt idx="39">
                  <c:v>0.57999999999999996</c:v>
                </c:pt>
                <c:pt idx="40">
                  <c:v>0.94117647058823528</c:v>
                </c:pt>
                <c:pt idx="41">
                  <c:v>0.87878787878787878</c:v>
                </c:pt>
                <c:pt idx="42">
                  <c:v>0.6</c:v>
                </c:pt>
                <c:pt idx="43">
                  <c:v>0.46648044692737428</c:v>
                </c:pt>
                <c:pt idx="44">
                  <c:v>0.51098901098901095</c:v>
                </c:pt>
                <c:pt idx="45">
                  <c:v>0.40714285714285714</c:v>
                </c:pt>
                <c:pt idx="46">
                  <c:v>0.40441176470588236</c:v>
                </c:pt>
                <c:pt idx="47">
                  <c:v>0.61702127659574468</c:v>
                </c:pt>
                <c:pt idx="48">
                  <c:v>0.65822784810126578</c:v>
                </c:pt>
                <c:pt idx="49">
                  <c:v>0.45970149253731341</c:v>
                </c:pt>
                <c:pt idx="50">
                  <c:v>0.26436781609195403</c:v>
                </c:pt>
                <c:pt idx="51">
                  <c:v>0.31390134529147984</c:v>
                </c:pt>
                <c:pt idx="52">
                  <c:v>0.36363636363636365</c:v>
                </c:pt>
                <c:pt idx="53">
                  <c:v>0.32211538461538464</c:v>
                </c:pt>
                <c:pt idx="54">
                  <c:v>0.94117647058823528</c:v>
                </c:pt>
                <c:pt idx="55">
                  <c:v>0.32258064516129031</c:v>
                </c:pt>
                <c:pt idx="56">
                  <c:v>0.58333333333333337</c:v>
                </c:pt>
                <c:pt idx="57">
                  <c:v>0.97058823529411764</c:v>
                </c:pt>
                <c:pt idx="58">
                  <c:v>0.42857142857142855</c:v>
                </c:pt>
                <c:pt idx="59">
                  <c:v>0.87179487179487181</c:v>
                </c:pt>
                <c:pt idx="60">
                  <c:v>0.71052631578947367</c:v>
                </c:pt>
                <c:pt idx="61">
                  <c:v>0.65625</c:v>
                </c:pt>
                <c:pt idx="62">
                  <c:v>0.48076923076923078</c:v>
                </c:pt>
                <c:pt idx="63">
                  <c:v>0.59190031152647971</c:v>
                </c:pt>
                <c:pt idx="64">
                  <c:v>0.59592529711375208</c:v>
                </c:pt>
                <c:pt idx="65">
                  <c:v>0.77114427860696522</c:v>
                </c:pt>
                <c:pt idx="66">
                  <c:v>0.96703296703296704</c:v>
                </c:pt>
                <c:pt idx="67">
                  <c:v>0.66666666666666663</c:v>
                </c:pt>
                <c:pt idx="68">
                  <c:v>0.93333333333333335</c:v>
                </c:pt>
                <c:pt idx="69">
                  <c:v>0.92982456140350878</c:v>
                </c:pt>
                <c:pt idx="70">
                  <c:v>1</c:v>
                </c:pt>
                <c:pt idx="71">
                  <c:v>0.96969696969696972</c:v>
                </c:pt>
                <c:pt idx="72">
                  <c:v>1</c:v>
                </c:pt>
                <c:pt idx="73">
                  <c:v>0.8904109589041096</c:v>
                </c:pt>
                <c:pt idx="74">
                  <c:v>0.94871794871794868</c:v>
                </c:pt>
                <c:pt idx="75">
                  <c:v>0.92682926829268297</c:v>
                </c:pt>
                <c:pt idx="76">
                  <c:v>0.92500000000000004</c:v>
                </c:pt>
                <c:pt idx="77">
                  <c:v>0.92063492063492058</c:v>
                </c:pt>
                <c:pt idx="78">
                  <c:v>0.94366197183098588</c:v>
                </c:pt>
                <c:pt idx="79">
                  <c:v>0.9285714285714286</c:v>
                </c:pt>
                <c:pt idx="80">
                  <c:v>0.29010238907849828</c:v>
                </c:pt>
                <c:pt idx="81">
                  <c:v>0.91836734693877553</c:v>
                </c:pt>
                <c:pt idx="82">
                  <c:v>0.91803278688524592</c:v>
                </c:pt>
                <c:pt idx="83">
                  <c:v>0.98780487804878048</c:v>
                </c:pt>
                <c:pt idx="84">
                  <c:v>0.70270270270270274</c:v>
                </c:pt>
                <c:pt idx="85">
                  <c:v>0.95533498759305213</c:v>
                </c:pt>
                <c:pt idx="86">
                  <c:v>0.97014925373134331</c:v>
                </c:pt>
                <c:pt idx="87">
                  <c:v>0.98550724637681164</c:v>
                </c:pt>
                <c:pt idx="88">
                  <c:v>0.96499999999999997</c:v>
                </c:pt>
                <c:pt idx="89">
                  <c:v>7.5949367088607597E-2</c:v>
                </c:pt>
                <c:pt idx="90">
                  <c:v>0</c:v>
                </c:pt>
                <c:pt idx="91">
                  <c:v>0</c:v>
                </c:pt>
                <c:pt idx="92">
                  <c:v>0</c:v>
                </c:pt>
                <c:pt idx="93">
                  <c:v>0.10810810810810811</c:v>
                </c:pt>
                <c:pt idx="94">
                  <c:v>0.31889290012033694</c:v>
                </c:pt>
                <c:pt idx="95">
                  <c:v>0.10077519379844961</c:v>
                </c:pt>
                <c:pt idx="96">
                  <c:v>0.74193548387096775</c:v>
                </c:pt>
                <c:pt idx="97">
                  <c:v>3.1746031746031744E-2</c:v>
                </c:pt>
                <c:pt idx="98">
                  <c:v>0.75409836065573765</c:v>
                </c:pt>
                <c:pt idx="99">
                  <c:v>0.29245283018867924</c:v>
                </c:pt>
                <c:pt idx="100">
                  <c:v>0.31914893617021278</c:v>
                </c:pt>
                <c:pt idx="101">
                  <c:v>0</c:v>
                </c:pt>
                <c:pt idx="102">
                  <c:v>0.42857142857142855</c:v>
                </c:pt>
                <c:pt idx="103">
                  <c:v>0</c:v>
                </c:pt>
                <c:pt idx="104">
                  <c:v>0.21739130434782608</c:v>
                </c:pt>
                <c:pt idx="105">
                  <c:v>0.4631578947368421</c:v>
                </c:pt>
              </c:numCache>
            </c:numRef>
          </c:yVal>
          <c:smooth val="0"/>
        </c:ser>
        <c:ser>
          <c:idx val="1"/>
          <c:order val="1"/>
          <c:tx>
            <c:v>Regress</c:v>
          </c:tx>
          <c:spPr>
            <a:ln w="25400">
              <a:solidFill>
                <a:srgbClr val="000000"/>
              </a:solidFill>
              <a:prstDash val="solid"/>
            </a:ln>
          </c:spPr>
          <c:marker>
            <c:symbol val="none"/>
          </c:marker>
          <c:xVal>
            <c:numRef>
              <c:f>RegressDir!$R$113:$R$114</c:f>
              <c:numCache>
                <c:formatCode>General</c:formatCode>
                <c:ptCount val="2"/>
                <c:pt idx="0">
                  <c:v>51380</c:v>
                </c:pt>
                <c:pt idx="1">
                  <c:v>0</c:v>
                </c:pt>
              </c:numCache>
            </c:numRef>
          </c:xVal>
          <c:yVal>
            <c:numRef>
              <c:f>RegressDir!$K$113:$K$114</c:f>
              <c:numCache>
                <c:formatCode>General</c:formatCode>
                <c:ptCount val="2"/>
                <c:pt idx="0">
                  <c:v>1.1084404823089382</c:v>
                </c:pt>
                <c:pt idx="1">
                  <c:v>8.4720121974597939E-2</c:v>
                </c:pt>
              </c:numCache>
            </c:numRef>
          </c:yVal>
          <c:smooth val="0"/>
        </c:ser>
        <c:dLbls>
          <c:showLegendKey val="0"/>
          <c:showVal val="0"/>
          <c:showCatName val="0"/>
          <c:showSerName val="0"/>
          <c:showPercent val="0"/>
          <c:showBubbleSize val="0"/>
        </c:dLbls>
        <c:axId val="500436352"/>
        <c:axId val="500462720"/>
      </c:scatterChart>
      <c:valAx>
        <c:axId val="500436352"/>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462720"/>
        <c:crosses val="autoZero"/>
        <c:crossBetween val="midCat"/>
      </c:valAx>
      <c:valAx>
        <c:axId val="500462720"/>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436352"/>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RegressDir!$E$155</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RegressDir!$S$2:$S$108</c:f>
              <c:numCache>
                <c:formatCode>General</c:formatCode>
                <c:ptCount val="107"/>
                <c:pt idx="0">
                  <c:v>0.8</c:v>
                </c:pt>
                <c:pt idx="1">
                  <c:v>0.7</c:v>
                </c:pt>
                <c:pt idx="2">
                  <c:v>2.2000000000000002</c:v>
                </c:pt>
                <c:pt idx="3">
                  <c:v>0.8</c:v>
                </c:pt>
                <c:pt idx="4">
                  <c:v>2</c:v>
                </c:pt>
                <c:pt idx="5">
                  <c:v>1</c:v>
                </c:pt>
                <c:pt idx="6">
                  <c:v>1</c:v>
                </c:pt>
                <c:pt idx="7">
                  <c:v>0.25</c:v>
                </c:pt>
                <c:pt idx="8">
                  <c:v>1.24</c:v>
                </c:pt>
                <c:pt idx="9">
                  <c:v>0</c:v>
                </c:pt>
                <c:pt idx="10">
                  <c:v>0.72</c:v>
                </c:pt>
                <c:pt idx="11">
                  <c:v>1.5</c:v>
                </c:pt>
                <c:pt idx="12">
                  <c:v>0</c:v>
                </c:pt>
                <c:pt idx="13">
                  <c:v>0.5</c:v>
                </c:pt>
                <c:pt idx="14">
                  <c:v>0</c:v>
                </c:pt>
                <c:pt idx="15">
                  <c:v>1.1000000000000001</c:v>
                </c:pt>
                <c:pt idx="16">
                  <c:v>1.1000000000000001</c:v>
                </c:pt>
                <c:pt idx="17">
                  <c:v>0</c:v>
                </c:pt>
                <c:pt idx="18">
                  <c:v>2</c:v>
                </c:pt>
                <c:pt idx="19">
                  <c:v>0.6</c:v>
                </c:pt>
                <c:pt idx="20">
                  <c:v>0.72</c:v>
                </c:pt>
                <c:pt idx="21">
                  <c:v>0.72</c:v>
                </c:pt>
                <c:pt idx="22">
                  <c:v>2.2200000000000002</c:v>
                </c:pt>
                <c:pt idx="23">
                  <c:v>1.3</c:v>
                </c:pt>
                <c:pt idx="24">
                  <c:v>0.6</c:v>
                </c:pt>
                <c:pt idx="25">
                  <c:v>1.5</c:v>
                </c:pt>
                <c:pt idx="26">
                  <c:v>0</c:v>
                </c:pt>
                <c:pt idx="27">
                  <c:v>0</c:v>
                </c:pt>
                <c:pt idx="28">
                  <c:v>0</c:v>
                </c:pt>
                <c:pt idx="29">
                  <c:v>0</c:v>
                </c:pt>
                <c:pt idx="30">
                  <c:v>0.7</c:v>
                </c:pt>
                <c:pt idx="31">
                  <c:v>2.2000000000000002</c:v>
                </c:pt>
                <c:pt idx="32">
                  <c:v>1.1000000000000001</c:v>
                </c:pt>
                <c:pt idx="33">
                  <c:v>0.5</c:v>
                </c:pt>
                <c:pt idx="34">
                  <c:v>1</c:v>
                </c:pt>
                <c:pt idx="35">
                  <c:v>2.5</c:v>
                </c:pt>
                <c:pt idx="36">
                  <c:v>0</c:v>
                </c:pt>
                <c:pt idx="37">
                  <c:v>0</c:v>
                </c:pt>
                <c:pt idx="38">
                  <c:v>0</c:v>
                </c:pt>
                <c:pt idx="39">
                  <c:v>1.5</c:v>
                </c:pt>
                <c:pt idx="40">
                  <c:v>2.9</c:v>
                </c:pt>
                <c:pt idx="41">
                  <c:v>2.5</c:v>
                </c:pt>
                <c:pt idx="42">
                  <c:v>1.75</c:v>
                </c:pt>
                <c:pt idx="43">
                  <c:v>0</c:v>
                </c:pt>
                <c:pt idx="44">
                  <c:v>0</c:v>
                </c:pt>
                <c:pt idx="45">
                  <c:v>0</c:v>
                </c:pt>
                <c:pt idx="46">
                  <c:v>0</c:v>
                </c:pt>
                <c:pt idx="47">
                  <c:v>1</c:v>
                </c:pt>
                <c:pt idx="48">
                  <c:v>0.5</c:v>
                </c:pt>
                <c:pt idx="49">
                  <c:v>0</c:v>
                </c:pt>
                <c:pt idx="50">
                  <c:v>0.11</c:v>
                </c:pt>
                <c:pt idx="51">
                  <c:v>0.43</c:v>
                </c:pt>
                <c:pt idx="52">
                  <c:v>0.72</c:v>
                </c:pt>
                <c:pt idx="53">
                  <c:v>0.2</c:v>
                </c:pt>
                <c:pt idx="54">
                  <c:v>2</c:v>
                </c:pt>
                <c:pt idx="55">
                  <c:v>1.24</c:v>
                </c:pt>
                <c:pt idx="56">
                  <c:v>1.2</c:v>
                </c:pt>
                <c:pt idx="57">
                  <c:v>2.5</c:v>
                </c:pt>
                <c:pt idx="58">
                  <c:v>1.2</c:v>
                </c:pt>
                <c:pt idx="59">
                  <c:v>2.2200000000000002</c:v>
                </c:pt>
                <c:pt idx="60">
                  <c:v>2</c:v>
                </c:pt>
                <c:pt idx="61">
                  <c:v>4</c:v>
                </c:pt>
                <c:pt idx="62">
                  <c:v>0.5</c:v>
                </c:pt>
                <c:pt idx="63">
                  <c:v>0.5</c:v>
                </c:pt>
                <c:pt idx="64">
                  <c:v>0</c:v>
                </c:pt>
                <c:pt idx="65">
                  <c:v>1</c:v>
                </c:pt>
                <c:pt idx="66">
                  <c:v>0.5</c:v>
                </c:pt>
                <c:pt idx="67">
                  <c:v>5</c:v>
                </c:pt>
                <c:pt idx="68">
                  <c:v>1.5</c:v>
                </c:pt>
                <c:pt idx="69">
                  <c:v>0.5</c:v>
                </c:pt>
                <c:pt idx="70">
                  <c:v>1.3</c:v>
                </c:pt>
                <c:pt idx="71">
                  <c:v>1.1000000000000001</c:v>
                </c:pt>
                <c:pt idx="72">
                  <c:v>1.5</c:v>
                </c:pt>
                <c:pt idx="73">
                  <c:v>1.5</c:v>
                </c:pt>
                <c:pt idx="74">
                  <c:v>1.5</c:v>
                </c:pt>
                <c:pt idx="75">
                  <c:v>1.5</c:v>
                </c:pt>
                <c:pt idx="76">
                  <c:v>1.5</c:v>
                </c:pt>
                <c:pt idx="77">
                  <c:v>1</c:v>
                </c:pt>
                <c:pt idx="78">
                  <c:v>1</c:v>
                </c:pt>
                <c:pt idx="79">
                  <c:v>1.75</c:v>
                </c:pt>
                <c:pt idx="80">
                  <c:v>0</c:v>
                </c:pt>
                <c:pt idx="81">
                  <c:v>2.5</c:v>
                </c:pt>
                <c:pt idx="82">
                  <c:v>1</c:v>
                </c:pt>
                <c:pt idx="83">
                  <c:v>1.5</c:v>
                </c:pt>
                <c:pt idx="84">
                  <c:v>2</c:v>
                </c:pt>
                <c:pt idx="85">
                  <c:v>0</c:v>
                </c:pt>
                <c:pt idx="86">
                  <c:v>0.5</c:v>
                </c:pt>
                <c:pt idx="87">
                  <c:v>0</c:v>
                </c:pt>
                <c:pt idx="88">
                  <c:v>0</c:v>
                </c:pt>
                <c:pt idx="89">
                  <c:v>0</c:v>
                </c:pt>
                <c:pt idx="90">
                  <c:v>2</c:v>
                </c:pt>
                <c:pt idx="91">
                  <c:v>4</c:v>
                </c:pt>
                <c:pt idx="92">
                  <c:v>5</c:v>
                </c:pt>
                <c:pt idx="93">
                  <c:v>2</c:v>
                </c:pt>
                <c:pt idx="94">
                  <c:v>0</c:v>
                </c:pt>
                <c:pt idx="95">
                  <c:v>0.5</c:v>
                </c:pt>
                <c:pt idx="96">
                  <c:v>2</c:v>
                </c:pt>
                <c:pt idx="97">
                  <c:v>0.25</c:v>
                </c:pt>
                <c:pt idx="98">
                  <c:v>0.5</c:v>
                </c:pt>
                <c:pt idx="99">
                  <c:v>0.11</c:v>
                </c:pt>
                <c:pt idx="100">
                  <c:v>0.43</c:v>
                </c:pt>
                <c:pt idx="101">
                  <c:v>2.9</c:v>
                </c:pt>
                <c:pt idx="102">
                  <c:v>0.5</c:v>
                </c:pt>
                <c:pt idx="103">
                  <c:v>0</c:v>
                </c:pt>
                <c:pt idx="104">
                  <c:v>0.2</c:v>
                </c:pt>
                <c:pt idx="105">
                  <c:v>0.5</c:v>
                </c:pt>
              </c:numCache>
            </c:numRef>
          </c:xVal>
          <c:yVal>
            <c:numRef>
              <c:f>RegressDir!$E$2:$E$108</c:f>
              <c:numCache>
                <c:formatCode>General</c:formatCode>
                <c:ptCount val="107"/>
                <c:pt idx="0">
                  <c:v>41.75</c:v>
                </c:pt>
                <c:pt idx="1">
                  <c:v>6.75</c:v>
                </c:pt>
                <c:pt idx="2">
                  <c:v>38.75</c:v>
                </c:pt>
                <c:pt idx="3">
                  <c:v>10</c:v>
                </c:pt>
                <c:pt idx="4">
                  <c:v>35.75</c:v>
                </c:pt>
                <c:pt idx="5">
                  <c:v>18.5</c:v>
                </c:pt>
                <c:pt idx="6">
                  <c:v>8.5</c:v>
                </c:pt>
                <c:pt idx="7">
                  <c:v>91.5</c:v>
                </c:pt>
                <c:pt idx="8">
                  <c:v>4.5</c:v>
                </c:pt>
                <c:pt idx="9">
                  <c:v>35.375</c:v>
                </c:pt>
                <c:pt idx="10">
                  <c:v>24</c:v>
                </c:pt>
                <c:pt idx="11">
                  <c:v>52.75</c:v>
                </c:pt>
                <c:pt idx="12">
                  <c:v>156.75</c:v>
                </c:pt>
                <c:pt idx="13">
                  <c:v>139.25</c:v>
                </c:pt>
                <c:pt idx="14">
                  <c:v>173.5</c:v>
                </c:pt>
                <c:pt idx="15">
                  <c:v>12</c:v>
                </c:pt>
                <c:pt idx="16">
                  <c:v>18.25</c:v>
                </c:pt>
                <c:pt idx="17">
                  <c:v>60.5</c:v>
                </c:pt>
                <c:pt idx="18">
                  <c:v>9.25</c:v>
                </c:pt>
                <c:pt idx="19">
                  <c:v>32.5</c:v>
                </c:pt>
                <c:pt idx="20">
                  <c:v>18.5</c:v>
                </c:pt>
                <c:pt idx="21">
                  <c:v>16.75</c:v>
                </c:pt>
                <c:pt idx="22">
                  <c:v>12</c:v>
                </c:pt>
                <c:pt idx="23">
                  <c:v>12.75</c:v>
                </c:pt>
                <c:pt idx="24">
                  <c:v>15.75</c:v>
                </c:pt>
                <c:pt idx="25">
                  <c:v>20.75</c:v>
                </c:pt>
                <c:pt idx="26">
                  <c:v>15.5</c:v>
                </c:pt>
                <c:pt idx="27">
                  <c:v>22.5</c:v>
                </c:pt>
                <c:pt idx="28">
                  <c:v>44</c:v>
                </c:pt>
                <c:pt idx="29">
                  <c:v>51.25</c:v>
                </c:pt>
                <c:pt idx="30">
                  <c:v>11</c:v>
                </c:pt>
                <c:pt idx="31">
                  <c:v>7.75</c:v>
                </c:pt>
                <c:pt idx="32">
                  <c:v>9</c:v>
                </c:pt>
                <c:pt idx="33">
                  <c:v>57</c:v>
                </c:pt>
                <c:pt idx="34">
                  <c:v>11</c:v>
                </c:pt>
                <c:pt idx="35">
                  <c:v>12.25</c:v>
                </c:pt>
                <c:pt idx="36">
                  <c:v>83.25</c:v>
                </c:pt>
                <c:pt idx="37">
                  <c:v>63.5</c:v>
                </c:pt>
                <c:pt idx="38">
                  <c:v>124.5</c:v>
                </c:pt>
                <c:pt idx="39">
                  <c:v>12.5</c:v>
                </c:pt>
                <c:pt idx="40">
                  <c:v>17</c:v>
                </c:pt>
                <c:pt idx="41">
                  <c:v>8.25</c:v>
                </c:pt>
                <c:pt idx="42">
                  <c:v>10</c:v>
                </c:pt>
                <c:pt idx="43">
                  <c:v>44.75</c:v>
                </c:pt>
                <c:pt idx="44">
                  <c:v>22.75</c:v>
                </c:pt>
                <c:pt idx="45">
                  <c:v>70</c:v>
                </c:pt>
                <c:pt idx="46">
                  <c:v>136</c:v>
                </c:pt>
                <c:pt idx="47">
                  <c:v>11.75</c:v>
                </c:pt>
                <c:pt idx="48">
                  <c:v>19.75</c:v>
                </c:pt>
                <c:pt idx="49">
                  <c:v>83.75</c:v>
                </c:pt>
                <c:pt idx="50">
                  <c:v>65.25</c:v>
                </c:pt>
                <c:pt idx="51">
                  <c:v>55.75</c:v>
                </c:pt>
                <c:pt idx="52">
                  <c:v>19.25</c:v>
                </c:pt>
                <c:pt idx="53">
                  <c:v>52</c:v>
                </c:pt>
                <c:pt idx="54">
                  <c:v>12.75</c:v>
                </c:pt>
                <c:pt idx="55">
                  <c:v>15.5</c:v>
                </c:pt>
                <c:pt idx="56">
                  <c:v>12</c:v>
                </c:pt>
                <c:pt idx="57">
                  <c:v>17</c:v>
                </c:pt>
                <c:pt idx="58">
                  <c:v>8.75</c:v>
                </c:pt>
                <c:pt idx="59">
                  <c:v>9.75</c:v>
                </c:pt>
                <c:pt idx="60">
                  <c:v>19</c:v>
                </c:pt>
                <c:pt idx="61">
                  <c:v>8</c:v>
                </c:pt>
                <c:pt idx="62">
                  <c:v>13</c:v>
                </c:pt>
                <c:pt idx="63">
                  <c:v>80.25</c:v>
                </c:pt>
                <c:pt idx="64">
                  <c:v>147.25</c:v>
                </c:pt>
                <c:pt idx="65">
                  <c:v>50.25</c:v>
                </c:pt>
                <c:pt idx="66">
                  <c:v>22.75</c:v>
                </c:pt>
                <c:pt idx="67">
                  <c:v>6.75</c:v>
                </c:pt>
                <c:pt idx="68">
                  <c:v>22.5</c:v>
                </c:pt>
                <c:pt idx="69">
                  <c:v>14.25</c:v>
                </c:pt>
                <c:pt idx="70">
                  <c:v>6.75</c:v>
                </c:pt>
                <c:pt idx="71">
                  <c:v>8.25</c:v>
                </c:pt>
                <c:pt idx="72">
                  <c:v>18.75</c:v>
                </c:pt>
                <c:pt idx="73">
                  <c:v>18.25</c:v>
                </c:pt>
                <c:pt idx="74">
                  <c:v>19.5</c:v>
                </c:pt>
                <c:pt idx="75">
                  <c:v>20.5</c:v>
                </c:pt>
                <c:pt idx="76">
                  <c:v>20</c:v>
                </c:pt>
                <c:pt idx="77">
                  <c:v>31.5</c:v>
                </c:pt>
                <c:pt idx="78">
                  <c:v>17.75</c:v>
                </c:pt>
                <c:pt idx="79">
                  <c:v>7</c:v>
                </c:pt>
                <c:pt idx="80">
                  <c:v>73.25</c:v>
                </c:pt>
                <c:pt idx="81">
                  <c:v>12.25</c:v>
                </c:pt>
                <c:pt idx="82">
                  <c:v>15.25</c:v>
                </c:pt>
                <c:pt idx="83">
                  <c:v>20.5</c:v>
                </c:pt>
                <c:pt idx="84">
                  <c:v>9.25</c:v>
                </c:pt>
                <c:pt idx="85">
                  <c:v>100.75</c:v>
                </c:pt>
                <c:pt idx="86">
                  <c:v>50.25</c:v>
                </c:pt>
                <c:pt idx="87">
                  <c:v>34.5</c:v>
                </c:pt>
                <c:pt idx="88">
                  <c:v>50</c:v>
                </c:pt>
                <c:pt idx="89">
                  <c:v>79</c:v>
                </c:pt>
                <c:pt idx="90">
                  <c:v>0</c:v>
                </c:pt>
                <c:pt idx="91">
                  <c:v>32.25</c:v>
                </c:pt>
                <c:pt idx="92">
                  <c:v>31.25</c:v>
                </c:pt>
                <c:pt idx="93">
                  <c:v>18.5</c:v>
                </c:pt>
                <c:pt idx="94">
                  <c:v>103.875</c:v>
                </c:pt>
                <c:pt idx="95">
                  <c:v>32.25</c:v>
                </c:pt>
                <c:pt idx="96">
                  <c:v>7.75</c:v>
                </c:pt>
                <c:pt idx="97">
                  <c:v>15.75</c:v>
                </c:pt>
                <c:pt idx="98">
                  <c:v>7.625</c:v>
                </c:pt>
                <c:pt idx="99">
                  <c:v>26.5</c:v>
                </c:pt>
                <c:pt idx="100">
                  <c:v>11.75</c:v>
                </c:pt>
                <c:pt idx="101">
                  <c:v>7.5</c:v>
                </c:pt>
                <c:pt idx="102">
                  <c:v>8.75</c:v>
                </c:pt>
                <c:pt idx="103">
                  <c:v>108.25</c:v>
                </c:pt>
                <c:pt idx="104">
                  <c:v>11.5</c:v>
                </c:pt>
                <c:pt idx="105">
                  <c:v>23.75</c:v>
                </c:pt>
              </c:numCache>
            </c:numRef>
          </c:yVal>
          <c:smooth val="0"/>
        </c:ser>
        <c:dLbls>
          <c:showLegendKey val="0"/>
          <c:showVal val="0"/>
          <c:showCatName val="0"/>
          <c:showSerName val="0"/>
          <c:showPercent val="0"/>
          <c:showBubbleSize val="0"/>
        </c:dLbls>
        <c:axId val="501379456"/>
        <c:axId val="501381376"/>
      </c:scatterChart>
      <c:valAx>
        <c:axId val="501379456"/>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1381376"/>
        <c:crosses val="autoZero"/>
        <c:crossBetween val="midCat"/>
      </c:valAx>
      <c:valAx>
        <c:axId val="501381376"/>
        <c:scaling>
          <c:orientation val="minMax"/>
          <c:max val="16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1379456"/>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lumMod val="65000"/>
      </a:schemeClr>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RegressDir!$J$136</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RegressDir!$T$2:$T$108</c:f>
              <c:numCache>
                <c:formatCode>General</c:formatCode>
                <c:ptCount val="10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numCache>
            </c:numRef>
          </c:xVal>
          <c:yVal>
            <c:numRef>
              <c:f>RegressDir!$J$2:$J$108</c:f>
              <c:numCache>
                <c:formatCode>General</c:formatCode>
                <c:ptCount val="107"/>
                <c:pt idx="0">
                  <c:v>0</c:v>
                </c:pt>
                <c:pt idx="1">
                  <c:v>0</c:v>
                </c:pt>
                <c:pt idx="2">
                  <c:v>0</c:v>
                </c:pt>
                <c:pt idx="3">
                  <c:v>0</c:v>
                </c:pt>
                <c:pt idx="4">
                  <c:v>0</c:v>
                </c:pt>
                <c:pt idx="5">
                  <c:v>0</c:v>
                </c:pt>
                <c:pt idx="6">
                  <c:v>5.8823529411764705E-2</c:v>
                </c:pt>
                <c:pt idx="7">
                  <c:v>4.9180327868852458E-2</c:v>
                </c:pt>
                <c:pt idx="8">
                  <c:v>0.1111111111111111</c:v>
                </c:pt>
                <c:pt idx="9">
                  <c:v>0.2332155477031802</c:v>
                </c:pt>
                <c:pt idx="10">
                  <c:v>0.14583333333333334</c:v>
                </c:pt>
                <c:pt idx="11">
                  <c:v>5.2132701421800945E-2</c:v>
                </c:pt>
                <c:pt idx="12">
                  <c:v>2.3125996810207338E-2</c:v>
                </c:pt>
                <c:pt idx="13">
                  <c:v>2.8725314183123879E-2</c:v>
                </c:pt>
                <c:pt idx="14">
                  <c:v>9.5100864553314124E-2</c:v>
                </c:pt>
                <c:pt idx="15">
                  <c:v>0.16666666666666666</c:v>
                </c:pt>
                <c:pt idx="16">
                  <c:v>6.8493150684931503E-2</c:v>
                </c:pt>
                <c:pt idx="17">
                  <c:v>4.9586776859504134E-2</c:v>
                </c:pt>
                <c:pt idx="18">
                  <c:v>0.29729729729729731</c:v>
                </c:pt>
                <c:pt idx="19">
                  <c:v>0.12307692307692308</c:v>
                </c:pt>
                <c:pt idx="20">
                  <c:v>0.10810810810810811</c:v>
                </c:pt>
                <c:pt idx="21">
                  <c:v>0.16417910447761194</c:v>
                </c:pt>
                <c:pt idx="22">
                  <c:v>2.0833333333333332E-2</c:v>
                </c:pt>
                <c:pt idx="23">
                  <c:v>9.8039215686274508E-2</c:v>
                </c:pt>
                <c:pt idx="24">
                  <c:v>9.5238095238095233E-2</c:v>
                </c:pt>
                <c:pt idx="25">
                  <c:v>0.21686746987951808</c:v>
                </c:pt>
                <c:pt idx="26">
                  <c:v>0.12903225806451613</c:v>
                </c:pt>
                <c:pt idx="27">
                  <c:v>0.22222222222222221</c:v>
                </c:pt>
                <c:pt idx="28">
                  <c:v>7.3863636363636367E-2</c:v>
                </c:pt>
                <c:pt idx="29">
                  <c:v>0.11219512195121951</c:v>
                </c:pt>
                <c:pt idx="30">
                  <c:v>0</c:v>
                </c:pt>
                <c:pt idx="31">
                  <c:v>0.35483870967741937</c:v>
                </c:pt>
                <c:pt idx="32">
                  <c:v>0.16666666666666666</c:v>
                </c:pt>
                <c:pt idx="33">
                  <c:v>0.15789473684210525</c:v>
                </c:pt>
                <c:pt idx="34">
                  <c:v>0.27272727272727271</c:v>
                </c:pt>
                <c:pt idx="35">
                  <c:v>0.20408163265306123</c:v>
                </c:pt>
                <c:pt idx="36">
                  <c:v>0.27027027027027029</c:v>
                </c:pt>
                <c:pt idx="37">
                  <c:v>0.22047244094488189</c:v>
                </c:pt>
                <c:pt idx="38">
                  <c:v>0</c:v>
                </c:pt>
                <c:pt idx="39">
                  <c:v>0.18</c:v>
                </c:pt>
                <c:pt idx="40">
                  <c:v>0.27941176470588236</c:v>
                </c:pt>
                <c:pt idx="41">
                  <c:v>0.24242424242424243</c:v>
                </c:pt>
                <c:pt idx="42">
                  <c:v>0.35</c:v>
                </c:pt>
                <c:pt idx="43">
                  <c:v>0.16201117318435754</c:v>
                </c:pt>
                <c:pt idx="44">
                  <c:v>0.24175824175824176</c:v>
                </c:pt>
                <c:pt idx="45">
                  <c:v>0.21785714285714286</c:v>
                </c:pt>
                <c:pt idx="46">
                  <c:v>0.3125</c:v>
                </c:pt>
                <c:pt idx="47">
                  <c:v>0.19148936170212766</c:v>
                </c:pt>
                <c:pt idx="48">
                  <c:v>0.31645569620253167</c:v>
                </c:pt>
                <c:pt idx="49">
                  <c:v>0.33134328358208953</c:v>
                </c:pt>
                <c:pt idx="50">
                  <c:v>0.21072796934865901</c:v>
                </c:pt>
                <c:pt idx="51">
                  <c:v>0.17937219730941703</c:v>
                </c:pt>
                <c:pt idx="52">
                  <c:v>0.20779220779220781</c:v>
                </c:pt>
                <c:pt idx="53">
                  <c:v>0.19230769230769232</c:v>
                </c:pt>
                <c:pt idx="54">
                  <c:v>0.17647058823529413</c:v>
                </c:pt>
                <c:pt idx="55">
                  <c:v>0.32258064516129031</c:v>
                </c:pt>
                <c:pt idx="56">
                  <c:v>0.25</c:v>
                </c:pt>
                <c:pt idx="57">
                  <c:v>0.39705882352941174</c:v>
                </c:pt>
                <c:pt idx="58">
                  <c:v>0.2</c:v>
                </c:pt>
                <c:pt idx="59">
                  <c:v>0.12820512820512819</c:v>
                </c:pt>
                <c:pt idx="60">
                  <c:v>0.13157894736842105</c:v>
                </c:pt>
                <c:pt idx="61">
                  <c:v>0.21875</c:v>
                </c:pt>
                <c:pt idx="62">
                  <c:v>0.11538461538461539</c:v>
                </c:pt>
                <c:pt idx="63">
                  <c:v>0.30062305295950154</c:v>
                </c:pt>
                <c:pt idx="64">
                  <c:v>0.36502546689303905</c:v>
                </c:pt>
                <c:pt idx="65">
                  <c:v>0.17910447761194029</c:v>
                </c:pt>
                <c:pt idx="66">
                  <c:v>0.40659340659340659</c:v>
                </c:pt>
                <c:pt idx="67">
                  <c:v>0.18518518518518517</c:v>
                </c:pt>
                <c:pt idx="68">
                  <c:v>0.28888888888888886</c:v>
                </c:pt>
                <c:pt idx="69">
                  <c:v>0.21052631578947367</c:v>
                </c:pt>
                <c:pt idx="70">
                  <c:v>0.40740740740740738</c:v>
                </c:pt>
                <c:pt idx="71">
                  <c:v>0.24242424242424243</c:v>
                </c:pt>
                <c:pt idx="72">
                  <c:v>0.33333333333333331</c:v>
                </c:pt>
                <c:pt idx="73">
                  <c:v>0.42465753424657532</c:v>
                </c:pt>
                <c:pt idx="74">
                  <c:v>0.17948717948717949</c:v>
                </c:pt>
                <c:pt idx="75">
                  <c:v>0.24390243902439024</c:v>
                </c:pt>
                <c:pt idx="76">
                  <c:v>0.3125</c:v>
                </c:pt>
                <c:pt idx="77">
                  <c:v>0.12698412698412698</c:v>
                </c:pt>
                <c:pt idx="78">
                  <c:v>0.26760563380281688</c:v>
                </c:pt>
                <c:pt idx="79">
                  <c:v>0.39285714285714285</c:v>
                </c:pt>
                <c:pt idx="80">
                  <c:v>0.37201365187713309</c:v>
                </c:pt>
                <c:pt idx="81">
                  <c:v>0.26530612244897961</c:v>
                </c:pt>
                <c:pt idx="82">
                  <c:v>0.29508196721311475</c:v>
                </c:pt>
                <c:pt idx="83">
                  <c:v>0.23170731707317074</c:v>
                </c:pt>
                <c:pt idx="84">
                  <c:v>0.13513513513513514</c:v>
                </c:pt>
                <c:pt idx="85">
                  <c:v>0.22828784119106699</c:v>
                </c:pt>
                <c:pt idx="86">
                  <c:v>0.26865671641791045</c:v>
                </c:pt>
                <c:pt idx="87">
                  <c:v>0.33333333333333331</c:v>
                </c:pt>
                <c:pt idx="88">
                  <c:v>0.32500000000000001</c:v>
                </c:pt>
                <c:pt idx="89">
                  <c:v>4.4303797468354431E-2</c:v>
                </c:pt>
                <c:pt idx="90">
                  <c:v>0</c:v>
                </c:pt>
                <c:pt idx="91">
                  <c:v>0</c:v>
                </c:pt>
                <c:pt idx="92">
                  <c:v>0</c:v>
                </c:pt>
                <c:pt idx="93">
                  <c:v>1.3513513513513514E-2</c:v>
                </c:pt>
                <c:pt idx="94">
                  <c:v>0.16365824308062576</c:v>
                </c:pt>
                <c:pt idx="95">
                  <c:v>0.10077519379844961</c:v>
                </c:pt>
                <c:pt idx="96">
                  <c:v>6.4516129032258063E-2</c:v>
                </c:pt>
                <c:pt idx="97">
                  <c:v>1.5873015873015872E-2</c:v>
                </c:pt>
                <c:pt idx="98">
                  <c:v>0.44262295081967212</c:v>
                </c:pt>
                <c:pt idx="99">
                  <c:v>0.13207547169811321</c:v>
                </c:pt>
                <c:pt idx="100">
                  <c:v>0.2978723404255319</c:v>
                </c:pt>
                <c:pt idx="101">
                  <c:v>0</c:v>
                </c:pt>
                <c:pt idx="102">
                  <c:v>0.17142857142857143</c:v>
                </c:pt>
                <c:pt idx="103">
                  <c:v>0</c:v>
                </c:pt>
                <c:pt idx="104">
                  <c:v>0.15217391304347827</c:v>
                </c:pt>
                <c:pt idx="105">
                  <c:v>0.16842105263157894</c:v>
                </c:pt>
              </c:numCache>
            </c:numRef>
          </c:yVal>
          <c:smooth val="0"/>
        </c:ser>
        <c:ser>
          <c:idx val="1"/>
          <c:order val="1"/>
          <c:tx>
            <c:v>Regress</c:v>
          </c:tx>
          <c:spPr>
            <a:ln w="25400">
              <a:solidFill>
                <a:srgbClr val="000000"/>
              </a:solidFill>
              <a:prstDash val="solid"/>
            </a:ln>
          </c:spPr>
          <c:marker>
            <c:symbol val="none"/>
          </c:marker>
          <c:xVal>
            <c:numRef>
              <c:f>RegressDir!$T$203:$T$204</c:f>
              <c:numCache>
                <c:formatCode>General</c:formatCode>
                <c:ptCount val="2"/>
                <c:pt idx="0">
                  <c:v>-1</c:v>
                </c:pt>
                <c:pt idx="1">
                  <c:v>1</c:v>
                </c:pt>
              </c:numCache>
            </c:numRef>
          </c:xVal>
          <c:yVal>
            <c:numRef>
              <c:f>RegressDir!$J$203:$J$204</c:f>
              <c:numCache>
                <c:formatCode>0.0%</c:formatCode>
                <c:ptCount val="2"/>
                <c:pt idx="0">
                  <c:v>0.15006232399333055</c:v>
                </c:pt>
                <c:pt idx="1">
                  <c:v>0.1730257742525598</c:v>
                </c:pt>
              </c:numCache>
            </c:numRef>
          </c:yVal>
          <c:smooth val="0"/>
        </c:ser>
        <c:dLbls>
          <c:showLegendKey val="0"/>
          <c:showVal val="0"/>
          <c:showCatName val="0"/>
          <c:showSerName val="0"/>
          <c:showPercent val="0"/>
          <c:showBubbleSize val="0"/>
        </c:dLbls>
        <c:axId val="501406720"/>
        <c:axId val="501412608"/>
      </c:scatterChart>
      <c:valAx>
        <c:axId val="501406720"/>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1412608"/>
        <c:crosses val="autoZero"/>
        <c:crossBetween val="midCat"/>
        <c:majorUnit val="1"/>
      </c:valAx>
      <c:valAx>
        <c:axId val="501412608"/>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1406720"/>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RegressDir!$K$136</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RegressDir!$T$2:$T$108</c:f>
              <c:numCache>
                <c:formatCode>General</c:formatCode>
                <c:ptCount val="10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numCache>
            </c:numRef>
          </c:xVal>
          <c:yVal>
            <c:numRef>
              <c:f>RegressDir!$K$2:$K$108</c:f>
              <c:numCache>
                <c:formatCode>General</c:formatCode>
                <c:ptCount val="107"/>
                <c:pt idx="0">
                  <c:v>0</c:v>
                </c:pt>
                <c:pt idx="1">
                  <c:v>0.59259259259259256</c:v>
                </c:pt>
                <c:pt idx="2">
                  <c:v>0</c:v>
                </c:pt>
                <c:pt idx="3">
                  <c:v>0</c:v>
                </c:pt>
                <c:pt idx="4">
                  <c:v>0</c:v>
                </c:pt>
                <c:pt idx="5">
                  <c:v>0.21621621621621623</c:v>
                </c:pt>
                <c:pt idx="6">
                  <c:v>8.8235294117647065E-2</c:v>
                </c:pt>
                <c:pt idx="7">
                  <c:v>7.9234972677595633E-2</c:v>
                </c:pt>
                <c:pt idx="8">
                  <c:v>0.1111111111111111</c:v>
                </c:pt>
                <c:pt idx="9">
                  <c:v>0.16254416961130741</c:v>
                </c:pt>
                <c:pt idx="10">
                  <c:v>3.125E-2</c:v>
                </c:pt>
                <c:pt idx="11">
                  <c:v>0.12322274881516587</c:v>
                </c:pt>
                <c:pt idx="12">
                  <c:v>8.0542264752791068E-2</c:v>
                </c:pt>
                <c:pt idx="13">
                  <c:v>4.66786355475763E-2</c:v>
                </c:pt>
                <c:pt idx="14">
                  <c:v>0.18155619596541786</c:v>
                </c:pt>
                <c:pt idx="15">
                  <c:v>0.27083333333333331</c:v>
                </c:pt>
                <c:pt idx="16">
                  <c:v>0.15068493150684931</c:v>
                </c:pt>
                <c:pt idx="17">
                  <c:v>7.8512396694214878E-2</c:v>
                </c:pt>
                <c:pt idx="18">
                  <c:v>0.97297297297297303</c:v>
                </c:pt>
                <c:pt idx="19">
                  <c:v>0.22307692307692309</c:v>
                </c:pt>
                <c:pt idx="20">
                  <c:v>8.1081081081081086E-2</c:v>
                </c:pt>
                <c:pt idx="21">
                  <c:v>0.46268656716417911</c:v>
                </c:pt>
                <c:pt idx="22">
                  <c:v>0.33333333333333331</c:v>
                </c:pt>
                <c:pt idx="23">
                  <c:v>0.35294117647058826</c:v>
                </c:pt>
                <c:pt idx="24">
                  <c:v>0.17460317460317459</c:v>
                </c:pt>
                <c:pt idx="25">
                  <c:v>0.39759036144578314</c:v>
                </c:pt>
                <c:pt idx="26">
                  <c:v>0.5</c:v>
                </c:pt>
                <c:pt idx="27">
                  <c:v>0.75555555555555554</c:v>
                </c:pt>
                <c:pt idx="28">
                  <c:v>0.14204545454545456</c:v>
                </c:pt>
                <c:pt idx="29">
                  <c:v>0.12682926829268293</c:v>
                </c:pt>
                <c:pt idx="30">
                  <c:v>0</c:v>
                </c:pt>
                <c:pt idx="31">
                  <c:v>0.83870967741935487</c:v>
                </c:pt>
                <c:pt idx="32">
                  <c:v>0.3611111111111111</c:v>
                </c:pt>
                <c:pt idx="33">
                  <c:v>0.32017543859649122</c:v>
                </c:pt>
                <c:pt idx="34">
                  <c:v>0.54545454545454541</c:v>
                </c:pt>
                <c:pt idx="35">
                  <c:v>0.95918367346938771</c:v>
                </c:pt>
                <c:pt idx="36">
                  <c:v>0.50150150150150152</c:v>
                </c:pt>
                <c:pt idx="37">
                  <c:v>0.32874015748031499</c:v>
                </c:pt>
                <c:pt idx="38">
                  <c:v>0</c:v>
                </c:pt>
                <c:pt idx="39">
                  <c:v>0.57999999999999996</c:v>
                </c:pt>
                <c:pt idx="40">
                  <c:v>0.94117647058823528</c:v>
                </c:pt>
                <c:pt idx="41">
                  <c:v>0.87878787878787878</c:v>
                </c:pt>
                <c:pt idx="42">
                  <c:v>0.6</c:v>
                </c:pt>
                <c:pt idx="43">
                  <c:v>0.46648044692737428</c:v>
                </c:pt>
                <c:pt idx="44">
                  <c:v>0.51098901098901095</c:v>
                </c:pt>
                <c:pt idx="45">
                  <c:v>0.40714285714285714</c:v>
                </c:pt>
                <c:pt idx="46">
                  <c:v>0.40441176470588236</c:v>
                </c:pt>
                <c:pt idx="47">
                  <c:v>0.61702127659574468</c:v>
                </c:pt>
                <c:pt idx="48">
                  <c:v>0.65822784810126578</c:v>
                </c:pt>
                <c:pt idx="49">
                  <c:v>0.45970149253731341</c:v>
                </c:pt>
                <c:pt idx="50">
                  <c:v>0.26436781609195403</c:v>
                </c:pt>
                <c:pt idx="51">
                  <c:v>0.31390134529147984</c:v>
                </c:pt>
                <c:pt idx="52">
                  <c:v>0.36363636363636365</c:v>
                </c:pt>
                <c:pt idx="53">
                  <c:v>0.32211538461538464</c:v>
                </c:pt>
                <c:pt idx="54">
                  <c:v>0.94117647058823528</c:v>
                </c:pt>
                <c:pt idx="55">
                  <c:v>0.32258064516129031</c:v>
                </c:pt>
                <c:pt idx="56">
                  <c:v>0.58333333333333337</c:v>
                </c:pt>
                <c:pt idx="57">
                  <c:v>0.97058823529411764</c:v>
                </c:pt>
                <c:pt idx="58">
                  <c:v>0.42857142857142855</c:v>
                </c:pt>
                <c:pt idx="59">
                  <c:v>0.87179487179487181</c:v>
                </c:pt>
                <c:pt idx="60">
                  <c:v>0.71052631578947367</c:v>
                </c:pt>
                <c:pt idx="61">
                  <c:v>0.65625</c:v>
                </c:pt>
                <c:pt idx="62">
                  <c:v>0.48076923076923078</c:v>
                </c:pt>
                <c:pt idx="63">
                  <c:v>0.59190031152647971</c:v>
                </c:pt>
                <c:pt idx="64">
                  <c:v>0.59592529711375208</c:v>
                </c:pt>
                <c:pt idx="65">
                  <c:v>0.77114427860696522</c:v>
                </c:pt>
                <c:pt idx="66">
                  <c:v>0.96703296703296704</c:v>
                </c:pt>
                <c:pt idx="67">
                  <c:v>0.66666666666666663</c:v>
                </c:pt>
                <c:pt idx="68">
                  <c:v>0.93333333333333335</c:v>
                </c:pt>
                <c:pt idx="69">
                  <c:v>0.92982456140350878</c:v>
                </c:pt>
                <c:pt idx="70">
                  <c:v>1</c:v>
                </c:pt>
                <c:pt idx="71">
                  <c:v>0.96969696969696972</c:v>
                </c:pt>
                <c:pt idx="72">
                  <c:v>1</c:v>
                </c:pt>
                <c:pt idx="73">
                  <c:v>0.8904109589041096</c:v>
                </c:pt>
                <c:pt idx="74">
                  <c:v>0.94871794871794868</c:v>
                </c:pt>
                <c:pt idx="75">
                  <c:v>0.92682926829268297</c:v>
                </c:pt>
                <c:pt idx="76">
                  <c:v>0.92500000000000004</c:v>
                </c:pt>
                <c:pt idx="77">
                  <c:v>0.92063492063492058</c:v>
                </c:pt>
                <c:pt idx="78">
                  <c:v>0.94366197183098588</c:v>
                </c:pt>
                <c:pt idx="79">
                  <c:v>0.9285714285714286</c:v>
                </c:pt>
                <c:pt idx="80">
                  <c:v>0.29010238907849828</c:v>
                </c:pt>
                <c:pt idx="81">
                  <c:v>0.91836734693877553</c:v>
                </c:pt>
                <c:pt idx="82">
                  <c:v>0.91803278688524592</c:v>
                </c:pt>
                <c:pt idx="83">
                  <c:v>0.98780487804878048</c:v>
                </c:pt>
                <c:pt idx="84">
                  <c:v>0.70270270270270274</c:v>
                </c:pt>
                <c:pt idx="85">
                  <c:v>0.95533498759305213</c:v>
                </c:pt>
                <c:pt idx="86">
                  <c:v>0.97014925373134331</c:v>
                </c:pt>
                <c:pt idx="87">
                  <c:v>0.98550724637681164</c:v>
                </c:pt>
                <c:pt idx="88">
                  <c:v>0.96499999999999997</c:v>
                </c:pt>
                <c:pt idx="89">
                  <c:v>7.5949367088607597E-2</c:v>
                </c:pt>
                <c:pt idx="90">
                  <c:v>0</c:v>
                </c:pt>
                <c:pt idx="91">
                  <c:v>0</c:v>
                </c:pt>
                <c:pt idx="92">
                  <c:v>0</c:v>
                </c:pt>
                <c:pt idx="93">
                  <c:v>0.10810810810810811</c:v>
                </c:pt>
                <c:pt idx="94">
                  <c:v>0.31889290012033694</c:v>
                </c:pt>
                <c:pt idx="95">
                  <c:v>0.10077519379844961</c:v>
                </c:pt>
                <c:pt idx="96">
                  <c:v>0.74193548387096775</c:v>
                </c:pt>
                <c:pt idx="97">
                  <c:v>3.1746031746031744E-2</c:v>
                </c:pt>
                <c:pt idx="98">
                  <c:v>0.75409836065573765</c:v>
                </c:pt>
                <c:pt idx="99">
                  <c:v>0.29245283018867924</c:v>
                </c:pt>
                <c:pt idx="100">
                  <c:v>0.31914893617021278</c:v>
                </c:pt>
                <c:pt idx="101">
                  <c:v>0</c:v>
                </c:pt>
                <c:pt idx="102">
                  <c:v>0.42857142857142855</c:v>
                </c:pt>
                <c:pt idx="103">
                  <c:v>0</c:v>
                </c:pt>
                <c:pt idx="104">
                  <c:v>0.21739130434782608</c:v>
                </c:pt>
                <c:pt idx="105">
                  <c:v>0.4631578947368421</c:v>
                </c:pt>
              </c:numCache>
            </c:numRef>
          </c:yVal>
          <c:smooth val="0"/>
        </c:ser>
        <c:ser>
          <c:idx val="1"/>
          <c:order val="1"/>
          <c:tx>
            <c:v>Regress</c:v>
          </c:tx>
          <c:spPr>
            <a:ln w="25400">
              <a:solidFill>
                <a:srgbClr val="000000"/>
              </a:solidFill>
              <a:prstDash val="solid"/>
            </a:ln>
          </c:spPr>
          <c:marker>
            <c:symbol val="none"/>
          </c:marker>
          <c:xVal>
            <c:numRef>
              <c:f>RegressDir!$T$203:$T$204</c:f>
              <c:numCache>
                <c:formatCode>General</c:formatCode>
                <c:ptCount val="2"/>
                <c:pt idx="0">
                  <c:v>-1</c:v>
                </c:pt>
                <c:pt idx="1">
                  <c:v>1</c:v>
                </c:pt>
              </c:numCache>
            </c:numRef>
          </c:xVal>
          <c:yVal>
            <c:numRef>
              <c:f>RegressDir!$K$203:$K$204</c:f>
              <c:numCache>
                <c:formatCode>0.0%</c:formatCode>
                <c:ptCount val="2"/>
                <c:pt idx="0">
                  <c:v>0.17816091186565983</c:v>
                </c:pt>
                <c:pt idx="1">
                  <c:v>0.43319477440676979</c:v>
                </c:pt>
              </c:numCache>
            </c:numRef>
          </c:yVal>
          <c:smooth val="0"/>
        </c:ser>
        <c:dLbls>
          <c:showLegendKey val="0"/>
          <c:showVal val="0"/>
          <c:showCatName val="0"/>
          <c:showSerName val="0"/>
          <c:showPercent val="0"/>
          <c:showBubbleSize val="0"/>
        </c:dLbls>
        <c:axId val="501707904"/>
        <c:axId val="501709440"/>
      </c:scatterChart>
      <c:valAx>
        <c:axId val="501707904"/>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1709440"/>
        <c:crosses val="autoZero"/>
        <c:crossBetween val="midCat"/>
        <c:majorUnit val="1"/>
      </c:valAx>
      <c:valAx>
        <c:axId val="501709440"/>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1707904"/>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Regress!$E$69</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0.6</c:v>
                </c:pt>
                <c:pt idx="1">
                  <c:v>0</c:v>
                </c:pt>
                <c:pt idx="2">
                  <c:v>0</c:v>
                </c:pt>
                <c:pt idx="3">
                  <c:v>1</c:v>
                </c:pt>
                <c:pt idx="4">
                  <c:v>0</c:v>
                </c:pt>
                <c:pt idx="5">
                  <c:v>0.25</c:v>
                </c:pt>
                <c:pt idx="6">
                  <c:v>1.24</c:v>
                </c:pt>
                <c:pt idx="7">
                  <c:v>0</c:v>
                </c:pt>
                <c:pt idx="8">
                  <c:v>2</c:v>
                </c:pt>
                <c:pt idx="9">
                  <c:v>0</c:v>
                </c:pt>
                <c:pt idx="10">
                  <c:v>0.72</c:v>
                </c:pt>
                <c:pt idx="11">
                  <c:v>0</c:v>
                </c:pt>
                <c:pt idx="12">
                  <c:v>0.5</c:v>
                </c:pt>
                <c:pt idx="13">
                  <c:v>0</c:v>
                </c:pt>
                <c:pt idx="14">
                  <c:v>0</c:v>
                </c:pt>
                <c:pt idx="15">
                  <c:v>0.11</c:v>
                </c:pt>
                <c:pt idx="16">
                  <c:v>0.43</c:v>
                </c:pt>
                <c:pt idx="17">
                  <c:v>0.72</c:v>
                </c:pt>
                <c:pt idx="18">
                  <c:v>2.2000000000000002</c:v>
                </c:pt>
                <c:pt idx="19">
                  <c:v>4</c:v>
                </c:pt>
                <c:pt idx="20">
                  <c:v>5</c:v>
                </c:pt>
                <c:pt idx="21">
                  <c:v>2.9</c:v>
                </c:pt>
                <c:pt idx="22">
                  <c:v>2</c:v>
                </c:pt>
                <c:pt idx="23">
                  <c:v>1</c:v>
                </c:pt>
                <c:pt idx="24">
                  <c:v>0</c:v>
                </c:pt>
                <c:pt idx="25">
                  <c:v>0.5</c:v>
                </c:pt>
                <c:pt idx="26">
                  <c:v>0</c:v>
                </c:pt>
                <c:pt idx="27">
                  <c:v>0</c:v>
                </c:pt>
                <c:pt idx="28">
                  <c:v>0</c:v>
                </c:pt>
                <c:pt idx="29">
                  <c:v>1.75</c:v>
                </c:pt>
                <c:pt idx="30">
                  <c:v>0.5</c:v>
                </c:pt>
                <c:pt idx="31">
                  <c:v>0.5</c:v>
                </c:pt>
                <c:pt idx="32">
                  <c:v>1.5</c:v>
                </c:pt>
                <c:pt idx="33">
                  <c:v>1.5</c:v>
                </c:pt>
                <c:pt idx="34">
                  <c:v>2.2200000000000002</c:v>
                </c:pt>
                <c:pt idx="35">
                  <c:v>1.5</c:v>
                </c:pt>
                <c:pt idx="36">
                  <c:v>1</c:v>
                </c:pt>
                <c:pt idx="37">
                  <c:v>0.5</c:v>
                </c:pt>
                <c:pt idx="38">
                  <c:v>2.5</c:v>
                </c:pt>
                <c:pt idx="39">
                  <c:v>0.8</c:v>
                </c:pt>
                <c:pt idx="40">
                  <c:v>1</c:v>
                </c:pt>
                <c:pt idx="41">
                  <c:v>0.7</c:v>
                </c:pt>
                <c:pt idx="42">
                  <c:v>1.1000000000000001</c:v>
                </c:pt>
                <c:pt idx="43">
                  <c:v>1.5</c:v>
                </c:pt>
                <c:pt idx="44">
                  <c:v>1.5</c:v>
                </c:pt>
                <c:pt idx="45">
                  <c:v>1.3</c:v>
                </c:pt>
                <c:pt idx="46">
                  <c:v>2</c:v>
                </c:pt>
                <c:pt idx="47">
                  <c:v>1.1000000000000001</c:v>
                </c:pt>
                <c:pt idx="48">
                  <c:v>0.2</c:v>
                </c:pt>
                <c:pt idx="49">
                  <c:v>2.5</c:v>
                </c:pt>
                <c:pt idx="50">
                  <c:v>1.2</c:v>
                </c:pt>
                <c:pt idx="51">
                  <c:v>0.5</c:v>
                </c:pt>
                <c:pt idx="52">
                  <c:v>2</c:v>
                </c:pt>
                <c:pt idx="53">
                  <c:v>#N/A</c:v>
                </c:pt>
              </c:numCache>
            </c:numRef>
          </c:xVal>
          <c:yVal>
            <c:numRef>
              <c:f>Regress!$E$2:$E$55</c:f>
              <c:numCache>
                <c:formatCode>General</c:formatCode>
                <c:ptCount val="54"/>
                <c:pt idx="0">
                  <c:v>48.25</c:v>
                </c:pt>
                <c:pt idx="1">
                  <c:v>59.5</c:v>
                </c:pt>
                <c:pt idx="2">
                  <c:v>57</c:v>
                </c:pt>
                <c:pt idx="3">
                  <c:v>26.25</c:v>
                </c:pt>
                <c:pt idx="4">
                  <c:v>111.75</c:v>
                </c:pt>
                <c:pt idx="5">
                  <c:v>107.25</c:v>
                </c:pt>
                <c:pt idx="6">
                  <c:v>20</c:v>
                </c:pt>
                <c:pt idx="7">
                  <c:v>123.75</c:v>
                </c:pt>
                <c:pt idx="8">
                  <c:v>35.75</c:v>
                </c:pt>
                <c:pt idx="9">
                  <c:v>58.125</c:v>
                </c:pt>
                <c:pt idx="10">
                  <c:v>42.5</c:v>
                </c:pt>
                <c:pt idx="11">
                  <c:v>309.5</c:v>
                </c:pt>
                <c:pt idx="12">
                  <c:v>87.875</c:v>
                </c:pt>
                <c:pt idx="13">
                  <c:v>197.25</c:v>
                </c:pt>
                <c:pt idx="14">
                  <c:v>153.75</c:v>
                </c:pt>
                <c:pt idx="15">
                  <c:v>91.75</c:v>
                </c:pt>
                <c:pt idx="16">
                  <c:v>67.5</c:v>
                </c:pt>
                <c:pt idx="17">
                  <c:v>36</c:v>
                </c:pt>
                <c:pt idx="18">
                  <c:v>46.5</c:v>
                </c:pt>
                <c:pt idx="19">
                  <c:v>40.25</c:v>
                </c:pt>
                <c:pt idx="20">
                  <c:v>38</c:v>
                </c:pt>
                <c:pt idx="21">
                  <c:v>24.5</c:v>
                </c:pt>
                <c:pt idx="22">
                  <c:v>31.25</c:v>
                </c:pt>
                <c:pt idx="23">
                  <c:v>50</c:v>
                </c:pt>
                <c:pt idx="24">
                  <c:v>184</c:v>
                </c:pt>
                <c:pt idx="25">
                  <c:v>65.75</c:v>
                </c:pt>
                <c:pt idx="26">
                  <c:v>220.25</c:v>
                </c:pt>
                <c:pt idx="27">
                  <c:v>232.75</c:v>
                </c:pt>
                <c:pt idx="28">
                  <c:v>177.125</c:v>
                </c:pt>
                <c:pt idx="29">
                  <c:v>17</c:v>
                </c:pt>
                <c:pt idx="30">
                  <c:v>73</c:v>
                </c:pt>
                <c:pt idx="31">
                  <c:v>152.25</c:v>
                </c:pt>
                <c:pt idx="32">
                  <c:v>72.25</c:v>
                </c:pt>
                <c:pt idx="33">
                  <c:v>41</c:v>
                </c:pt>
                <c:pt idx="34">
                  <c:v>21.75</c:v>
                </c:pt>
                <c:pt idx="35">
                  <c:v>38.25</c:v>
                </c:pt>
                <c:pt idx="36">
                  <c:v>20.25</c:v>
                </c:pt>
                <c:pt idx="37">
                  <c:v>34</c:v>
                </c:pt>
                <c:pt idx="38">
                  <c:v>20.5</c:v>
                </c:pt>
                <c:pt idx="39">
                  <c:v>46.75</c:v>
                </c:pt>
                <c:pt idx="40">
                  <c:v>68</c:v>
                </c:pt>
                <c:pt idx="41">
                  <c:v>17.75</c:v>
                </c:pt>
                <c:pt idx="42">
                  <c:v>27.25</c:v>
                </c:pt>
                <c:pt idx="43">
                  <c:v>33.25</c:v>
                </c:pt>
                <c:pt idx="44">
                  <c:v>41.25</c:v>
                </c:pt>
                <c:pt idx="45">
                  <c:v>19.5</c:v>
                </c:pt>
                <c:pt idx="46">
                  <c:v>28.25</c:v>
                </c:pt>
                <c:pt idx="47">
                  <c:v>20.25</c:v>
                </c:pt>
                <c:pt idx="48">
                  <c:v>63.5</c:v>
                </c:pt>
                <c:pt idx="49">
                  <c:v>29.25</c:v>
                </c:pt>
                <c:pt idx="50">
                  <c:v>20.75</c:v>
                </c:pt>
                <c:pt idx="51">
                  <c:v>56</c:v>
                </c:pt>
                <c:pt idx="52">
                  <c:v>17</c:v>
                </c:pt>
                <c:pt idx="53">
                  <c:v>0</c:v>
                </c:pt>
              </c:numCache>
            </c:numRef>
          </c:yVal>
          <c:smooth val="0"/>
        </c:ser>
        <c:dLbls>
          <c:showLegendKey val="0"/>
          <c:showVal val="0"/>
          <c:showCatName val="0"/>
          <c:showSerName val="0"/>
          <c:showPercent val="0"/>
          <c:showBubbleSize val="0"/>
        </c:dLbls>
        <c:axId val="500816512"/>
        <c:axId val="501764864"/>
      </c:scatterChart>
      <c:valAx>
        <c:axId val="500816512"/>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1764864"/>
        <c:crosses val="autoZero"/>
        <c:crossBetween val="midCat"/>
      </c:valAx>
      <c:valAx>
        <c:axId val="50176486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81651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Regress!$S$69</c:f>
              <c:strCache>
                <c:ptCount val="1"/>
                <c:pt idx="0">
                  <c:v>Bicycle accidents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Regress!$J$2:$J$55</c:f>
              <c:numCache>
                <c:formatCode>0.0%</c:formatCode>
                <c:ptCount val="54"/>
                <c:pt idx="0">
                  <c:v>0.11399034907601059</c:v>
                </c:pt>
                <c:pt idx="1">
                  <c:v>8.8234471918927415E-2</c:v>
                </c:pt>
                <c:pt idx="2">
                  <c:v>0.28947386334738917</c:v>
                </c:pt>
                <c:pt idx="3">
                  <c:v>0.28571486122901774</c:v>
                </c:pt>
                <c:pt idx="4">
                  <c:v>7.8299466124529135E-2</c:v>
                </c:pt>
                <c:pt idx="5">
                  <c:v>4.4289010075291811E-2</c:v>
                </c:pt>
                <c:pt idx="6">
                  <c:v>0.27500056802996697</c:v>
                </c:pt>
                <c:pt idx="7">
                  <c:v>8.686848051615266E-2</c:v>
                </c:pt>
                <c:pt idx="8">
                  <c:v>-4.4230480205734787E-7</c:v>
                </c:pt>
                <c:pt idx="9">
                  <c:v>0.23655933137284596</c:v>
                </c:pt>
                <c:pt idx="10">
                  <c:v>0.12941194874574888</c:v>
                </c:pt>
                <c:pt idx="11">
                  <c:v>0.19062927891830814</c:v>
                </c:pt>
                <c:pt idx="12">
                  <c:v>0.31294417714440531</c:v>
                </c:pt>
                <c:pt idx="13">
                  <c:v>0.35487884693905819</c:v>
                </c:pt>
                <c:pt idx="14">
                  <c:v>0.27967474629379629</c:v>
                </c:pt>
                <c:pt idx="15">
                  <c:v>0.18801090873628365</c:v>
                </c:pt>
                <c:pt idx="16">
                  <c:v>0.20000070700486744</c:v>
                </c:pt>
                <c:pt idx="17">
                  <c:v>0.18749962338932413</c:v>
                </c:pt>
                <c:pt idx="18">
                  <c:v>5.9139252010335354E-2</c:v>
                </c:pt>
                <c:pt idx="19">
                  <c:v>4.3478621324124354E-2</c:v>
                </c:pt>
                <c:pt idx="20">
                  <c:v>3.2894664785667493E-2</c:v>
                </c:pt>
                <c:pt idx="21">
                  <c:v>0.19387784799973018</c:v>
                </c:pt>
                <c:pt idx="22">
                  <c:v>7.9999803957553184E-2</c:v>
                </c:pt>
                <c:pt idx="23">
                  <c:v>7.99993494495366E-2</c:v>
                </c:pt>
                <c:pt idx="24">
                  <c:v>0.24728267935259365</c:v>
                </c:pt>
                <c:pt idx="25">
                  <c:v>0.1596957745356444</c:v>
                </c:pt>
                <c:pt idx="26">
                  <c:v>8.0023656241606331E-2</c:v>
                </c:pt>
                <c:pt idx="27">
                  <c:v>9.4188902964289054E-7</c:v>
                </c:pt>
                <c:pt idx="28">
                  <c:v>0.24982388120517399</c:v>
                </c:pt>
                <c:pt idx="29">
                  <c:v>0.36764641988873492</c:v>
                </c:pt>
                <c:pt idx="30">
                  <c:v>0.31164325575211099</c:v>
                </c:pt>
                <c:pt idx="31">
                  <c:v>3.6125765392554333E-2</c:v>
                </c:pt>
                <c:pt idx="32">
                  <c:v>8.6505654693059153E-2</c:v>
                </c:pt>
                <c:pt idx="33">
                  <c:v>0.23780410080362446</c:v>
                </c:pt>
                <c:pt idx="34">
                  <c:v>6.8965132598986179E-2</c:v>
                </c:pt>
                <c:pt idx="35">
                  <c:v>0.36601337136294598</c:v>
                </c:pt>
                <c:pt idx="36">
                  <c:v>0.13580276516469147</c:v>
                </c:pt>
                <c:pt idx="37">
                  <c:v>0.2720594442696026</c:v>
                </c:pt>
                <c:pt idx="38">
                  <c:v>0.21951268599110177</c:v>
                </c:pt>
                <c:pt idx="39">
                  <c:v>-4.0114155502611771E-7</c:v>
                </c:pt>
                <c:pt idx="40">
                  <c:v>0.20220494283696794</c:v>
                </c:pt>
                <c:pt idx="41">
                  <c:v>3.1388029790625915E-7</c:v>
                </c:pt>
                <c:pt idx="42">
                  <c:v>0.10091699712420234</c:v>
                </c:pt>
                <c:pt idx="43">
                  <c:v>0.20300679388477991</c:v>
                </c:pt>
                <c:pt idx="44">
                  <c:v>0.30909175289711693</c:v>
                </c:pt>
                <c:pt idx="45">
                  <c:v>0.20512791420956872</c:v>
                </c:pt>
                <c:pt idx="46">
                  <c:v>0.18584013260995202</c:v>
                </c:pt>
                <c:pt idx="47">
                  <c:v>0.19753174292781228</c:v>
                </c:pt>
                <c:pt idx="48">
                  <c:v>0.18503956169336297</c:v>
                </c:pt>
                <c:pt idx="49">
                  <c:v>0.34188112272379317</c:v>
                </c:pt>
                <c:pt idx="50">
                  <c:v>0.2289150907753276</c:v>
                </c:pt>
                <c:pt idx="51">
                  <c:v>0.12946384091754407</c:v>
                </c:pt>
                <c:pt idx="52">
                  <c:v>0.10294076218822149</c:v>
                </c:pt>
                <c:pt idx="53">
                  <c:v>0</c:v>
                </c:pt>
              </c:numCache>
            </c:numRef>
          </c:xVal>
          <c:yVal>
            <c:numRef>
              <c:f>Regress!$S$2:$S$55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5</c:v>
                </c:pt>
                <c:pt idx="28">
                  <c:v>10</c:v>
                </c:pt>
                <c:pt idx="29">
                  <c:v>5</c:v>
                </c:pt>
                <c:pt idx="30">
                  <c:v>47</c:v>
                </c:pt>
                <c:pt idx="31">
                  <c:v>10</c:v>
                </c:pt>
                <c:pt idx="32">
                  <c:v>14</c:v>
                </c:pt>
                <c:pt idx="33">
                  <c:v>24</c:v>
                </c:pt>
                <c:pt idx="34">
                  <c:v>6</c:v>
                </c:pt>
                <c:pt idx="35">
                  <c:v>28</c:v>
                </c:pt>
                <c:pt idx="36">
                  <c:v>4</c:v>
                </c:pt>
                <c:pt idx="37">
                  <c:v>10</c:v>
                </c:pt>
                <c:pt idx="38">
                  <c:v>15</c:v>
                </c:pt>
                <c:pt idx="39">
                  <c:v>0</c:v>
                </c:pt>
                <c:pt idx="40">
                  <c:v>5</c:v>
                </c:pt>
                <c:pt idx="41">
                  <c:v>0</c:v>
                </c:pt>
                <c:pt idx="42">
                  <c:v>6</c:v>
                </c:pt>
                <c:pt idx="43">
                  <c:v>3</c:v>
                </c:pt>
                <c:pt idx="44">
                  <c:v>26</c:v>
                </c:pt>
                <c:pt idx="45">
                  <c:v>4</c:v>
                </c:pt>
                <c:pt idx="46">
                  <c:v>4</c:v>
                </c:pt>
                <c:pt idx="47">
                  <c:v>7</c:v>
                </c:pt>
                <c:pt idx="48">
                  <c:v>7</c:v>
                </c:pt>
                <c:pt idx="49">
                  <c:v>5</c:v>
                </c:pt>
                <c:pt idx="50">
                  <c:v>8</c:v>
                </c:pt>
                <c:pt idx="51">
                  <c:v>1</c:v>
                </c:pt>
                <c:pt idx="52">
                  <c:v>3</c:v>
                </c:pt>
                <c:pt idx="53">
                  <c:v>#N/A</c:v>
                </c:pt>
              </c:numCache>
            </c:numRef>
          </c:yVal>
          <c:smooth val="0"/>
        </c:ser>
        <c:dLbls>
          <c:showLegendKey val="0"/>
          <c:showVal val="0"/>
          <c:showCatName val="0"/>
          <c:showSerName val="0"/>
          <c:showPercent val="0"/>
          <c:showBubbleSize val="0"/>
        </c:dLbls>
        <c:axId val="500826112"/>
        <c:axId val="500828032"/>
      </c:scatterChart>
      <c:valAx>
        <c:axId val="50082611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828032"/>
        <c:crosses val="autoZero"/>
        <c:crossBetween val="midCat"/>
      </c:valAx>
      <c:valAx>
        <c:axId val="50082803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82611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Regress!$T$69</c:f>
              <c:strCache>
                <c:ptCount val="1"/>
                <c:pt idx="0">
                  <c:v>Bicycle accidents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Regress!$J$2:$J$55</c:f>
              <c:numCache>
                <c:formatCode>0.0%</c:formatCode>
                <c:ptCount val="54"/>
                <c:pt idx="0">
                  <c:v>0.11399034907601059</c:v>
                </c:pt>
                <c:pt idx="1">
                  <c:v>8.8234471918927415E-2</c:v>
                </c:pt>
                <c:pt idx="2">
                  <c:v>0.28947386334738917</c:v>
                </c:pt>
                <c:pt idx="3">
                  <c:v>0.28571486122901774</c:v>
                </c:pt>
                <c:pt idx="4">
                  <c:v>7.8299466124529135E-2</c:v>
                </c:pt>
                <c:pt idx="5">
                  <c:v>4.4289010075291811E-2</c:v>
                </c:pt>
                <c:pt idx="6">
                  <c:v>0.27500056802996697</c:v>
                </c:pt>
                <c:pt idx="7">
                  <c:v>8.686848051615266E-2</c:v>
                </c:pt>
                <c:pt idx="8">
                  <c:v>-4.4230480205734787E-7</c:v>
                </c:pt>
                <c:pt idx="9">
                  <c:v>0.23655933137284596</c:v>
                </c:pt>
                <c:pt idx="10">
                  <c:v>0.12941194874574888</c:v>
                </c:pt>
                <c:pt idx="11">
                  <c:v>0.19062927891830814</c:v>
                </c:pt>
                <c:pt idx="12">
                  <c:v>0.31294417714440531</c:v>
                </c:pt>
                <c:pt idx="13">
                  <c:v>0.35487884693905819</c:v>
                </c:pt>
                <c:pt idx="14">
                  <c:v>0.27967474629379629</c:v>
                </c:pt>
                <c:pt idx="15">
                  <c:v>0.18801090873628365</c:v>
                </c:pt>
                <c:pt idx="16">
                  <c:v>0.20000070700486744</c:v>
                </c:pt>
                <c:pt idx="17">
                  <c:v>0.18749962338932413</c:v>
                </c:pt>
                <c:pt idx="18">
                  <c:v>5.9139252010335354E-2</c:v>
                </c:pt>
                <c:pt idx="19">
                  <c:v>4.3478621324124354E-2</c:v>
                </c:pt>
                <c:pt idx="20">
                  <c:v>3.2894664785667493E-2</c:v>
                </c:pt>
                <c:pt idx="21">
                  <c:v>0.19387784799973018</c:v>
                </c:pt>
                <c:pt idx="22">
                  <c:v>7.9999803957553184E-2</c:v>
                </c:pt>
                <c:pt idx="23">
                  <c:v>7.99993494495366E-2</c:v>
                </c:pt>
                <c:pt idx="24">
                  <c:v>0.24728267935259365</c:v>
                </c:pt>
                <c:pt idx="25">
                  <c:v>0.1596957745356444</c:v>
                </c:pt>
                <c:pt idx="26">
                  <c:v>8.0023656241606331E-2</c:v>
                </c:pt>
                <c:pt idx="27">
                  <c:v>9.4188902964289054E-7</c:v>
                </c:pt>
                <c:pt idx="28">
                  <c:v>0.24982388120517399</c:v>
                </c:pt>
                <c:pt idx="29">
                  <c:v>0.36764641988873492</c:v>
                </c:pt>
                <c:pt idx="30">
                  <c:v>0.31164325575211099</c:v>
                </c:pt>
                <c:pt idx="31">
                  <c:v>3.6125765392554333E-2</c:v>
                </c:pt>
                <c:pt idx="32">
                  <c:v>8.6505654693059153E-2</c:v>
                </c:pt>
                <c:pt idx="33">
                  <c:v>0.23780410080362446</c:v>
                </c:pt>
                <c:pt idx="34">
                  <c:v>6.8965132598986179E-2</c:v>
                </c:pt>
                <c:pt idx="35">
                  <c:v>0.36601337136294598</c:v>
                </c:pt>
                <c:pt idx="36">
                  <c:v>0.13580276516469147</c:v>
                </c:pt>
                <c:pt idx="37">
                  <c:v>0.2720594442696026</c:v>
                </c:pt>
                <c:pt idx="38">
                  <c:v>0.21951268599110177</c:v>
                </c:pt>
                <c:pt idx="39">
                  <c:v>-4.0114155502611771E-7</c:v>
                </c:pt>
                <c:pt idx="40">
                  <c:v>0.20220494283696794</c:v>
                </c:pt>
                <c:pt idx="41">
                  <c:v>3.1388029790625915E-7</c:v>
                </c:pt>
                <c:pt idx="42">
                  <c:v>0.10091699712420234</c:v>
                </c:pt>
                <c:pt idx="43">
                  <c:v>0.20300679388477991</c:v>
                </c:pt>
                <c:pt idx="44">
                  <c:v>0.30909175289711693</c:v>
                </c:pt>
                <c:pt idx="45">
                  <c:v>0.20512791420956872</c:v>
                </c:pt>
                <c:pt idx="46">
                  <c:v>0.18584013260995202</c:v>
                </c:pt>
                <c:pt idx="47">
                  <c:v>0.19753174292781228</c:v>
                </c:pt>
                <c:pt idx="48">
                  <c:v>0.18503956169336297</c:v>
                </c:pt>
                <c:pt idx="49">
                  <c:v>0.34188112272379317</c:v>
                </c:pt>
                <c:pt idx="50">
                  <c:v>0.2289150907753276</c:v>
                </c:pt>
                <c:pt idx="51">
                  <c:v>0.12946384091754407</c:v>
                </c:pt>
                <c:pt idx="52">
                  <c:v>0.10294076218822149</c:v>
                </c:pt>
                <c:pt idx="53">
                  <c:v>0</c:v>
                </c:pt>
              </c:numCache>
            </c:numRef>
          </c:xVal>
          <c:yVal>
            <c:numRef>
              <c:f>Regress!$T$2:$T$55</c:f>
              <c:numCache>
                <c:formatCode>General</c:formatCode>
                <c:ptCount val="54"/>
                <c:pt idx="0">
                  <c:v>4.1450777202072544</c:v>
                </c:pt>
                <c:pt idx="1">
                  <c:v>8.4033613445378155</c:v>
                </c:pt>
                <c:pt idx="2">
                  <c:v>17.543859649122805</c:v>
                </c:pt>
                <c:pt idx="3">
                  <c:v>34.285714285714285</c:v>
                </c:pt>
                <c:pt idx="4">
                  <c:v>18.791946308724832</c:v>
                </c:pt>
                <c:pt idx="5">
                  <c:v>11.188811188811188</c:v>
                </c:pt>
                <c:pt idx="6">
                  <c:v>15</c:v>
                </c:pt>
                <c:pt idx="7">
                  <c:v>8.8888888888888893</c:v>
                </c:pt>
                <c:pt idx="8">
                  <c:v>2.7972027972027971</c:v>
                </c:pt>
                <c:pt idx="9">
                  <c:v>15.483870967741936</c:v>
                </c:pt>
                <c:pt idx="10">
                  <c:v>11.76470588235294</c:v>
                </c:pt>
                <c:pt idx="11">
                  <c:v>4.2003231017770597</c:v>
                </c:pt>
                <c:pt idx="12">
                  <c:v>17.069701280227594</c:v>
                </c:pt>
                <c:pt idx="13">
                  <c:v>29.404309252217999</c:v>
                </c:pt>
                <c:pt idx="14">
                  <c:v>5.2032520325203251</c:v>
                </c:pt>
                <c:pt idx="15">
                  <c:v>22.888283378746593</c:v>
                </c:pt>
                <c:pt idx="16">
                  <c:v>10.37037037037037</c:v>
                </c:pt>
                <c:pt idx="17">
                  <c:v>33.333333333333329</c:v>
                </c:pt>
                <c:pt idx="18">
                  <c:v>2.1505376344086025</c:v>
                </c:pt>
                <c:pt idx="19">
                  <c:v>9.9378881987577632</c:v>
                </c:pt>
                <c:pt idx="20">
                  <c:v>21.052631578947366</c:v>
                </c:pt>
                <c:pt idx="21">
                  <c:v>77.551020408163268</c:v>
                </c:pt>
                <c:pt idx="22">
                  <c:v>12.8</c:v>
                </c:pt>
                <c:pt idx="23">
                  <c:v>20</c:v>
                </c:pt>
                <c:pt idx="24">
                  <c:v>17.391304347826086</c:v>
                </c:pt>
                <c:pt idx="25">
                  <c:v>16.730038022813687</c:v>
                </c:pt>
                <c:pt idx="26">
                  <c:v>5.9023836549375712</c:v>
                </c:pt>
                <c:pt idx="27">
                  <c:v>2.1482277121374866</c:v>
                </c:pt>
                <c:pt idx="28">
                  <c:v>5.6457304163726185</c:v>
                </c:pt>
                <c:pt idx="29">
                  <c:v>29.411764705882355</c:v>
                </c:pt>
                <c:pt idx="30">
                  <c:v>64.38356164383562</c:v>
                </c:pt>
                <c:pt idx="31">
                  <c:v>6.5681444991789819</c:v>
                </c:pt>
                <c:pt idx="32">
                  <c:v>19.377162629757784</c:v>
                </c:pt>
                <c:pt idx="33">
                  <c:v>58.536585365853654</c:v>
                </c:pt>
                <c:pt idx="34">
                  <c:v>27.586206896551722</c:v>
                </c:pt>
                <c:pt idx="35">
                  <c:v>73.202614379084963</c:v>
                </c:pt>
                <c:pt idx="36">
                  <c:v>19.753086419753085</c:v>
                </c:pt>
                <c:pt idx="37">
                  <c:v>29.411764705882355</c:v>
                </c:pt>
                <c:pt idx="38">
                  <c:v>73.170731707317074</c:v>
                </c:pt>
                <c:pt idx="39">
                  <c:v>0</c:v>
                </c:pt>
                <c:pt idx="40">
                  <c:v>7.3529411764705888</c:v>
                </c:pt>
                <c:pt idx="41">
                  <c:v>0</c:v>
                </c:pt>
                <c:pt idx="42">
                  <c:v>22.018348623853214</c:v>
                </c:pt>
                <c:pt idx="43">
                  <c:v>9.0225563909774422</c:v>
                </c:pt>
                <c:pt idx="44">
                  <c:v>63.030303030303024</c:v>
                </c:pt>
                <c:pt idx="45">
                  <c:v>20.512820512820511</c:v>
                </c:pt>
                <c:pt idx="46">
                  <c:v>14.159292035398231</c:v>
                </c:pt>
                <c:pt idx="47">
                  <c:v>34.567901234567898</c:v>
                </c:pt>
                <c:pt idx="48">
                  <c:v>11.023622047244094</c:v>
                </c:pt>
                <c:pt idx="49">
                  <c:v>17.094017094017094</c:v>
                </c:pt>
                <c:pt idx="50">
                  <c:v>38.554216867469883</c:v>
                </c:pt>
                <c:pt idx="51">
                  <c:v>1.7857142857142856</c:v>
                </c:pt>
                <c:pt idx="52">
                  <c:v>17.647058823529413</c:v>
                </c:pt>
                <c:pt idx="53">
                  <c:v>#N/A</c:v>
                </c:pt>
              </c:numCache>
            </c:numRef>
          </c:yVal>
          <c:smooth val="0"/>
        </c:ser>
        <c:dLbls>
          <c:showLegendKey val="0"/>
          <c:showVal val="0"/>
          <c:showCatName val="0"/>
          <c:showSerName val="0"/>
          <c:showPercent val="0"/>
          <c:showBubbleSize val="0"/>
        </c:dLbls>
        <c:axId val="500839552"/>
        <c:axId val="500841472"/>
      </c:scatterChart>
      <c:valAx>
        <c:axId val="50083955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841472"/>
        <c:crosses val="autoZero"/>
        <c:crossBetween val="midCat"/>
      </c:valAx>
      <c:valAx>
        <c:axId val="50084147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83955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Regress!$S$70</c:f>
              <c:strCache>
                <c:ptCount val="1"/>
                <c:pt idx="0">
                  <c:v>Bicycle accidents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Regress!$E$2:$E$55</c:f>
              <c:numCache>
                <c:formatCode>General</c:formatCode>
                <c:ptCount val="54"/>
                <c:pt idx="0">
                  <c:v>48.25</c:v>
                </c:pt>
                <c:pt idx="1">
                  <c:v>59.5</c:v>
                </c:pt>
                <c:pt idx="2">
                  <c:v>57</c:v>
                </c:pt>
                <c:pt idx="3">
                  <c:v>26.25</c:v>
                </c:pt>
                <c:pt idx="4">
                  <c:v>111.75</c:v>
                </c:pt>
                <c:pt idx="5">
                  <c:v>107.25</c:v>
                </c:pt>
                <c:pt idx="6">
                  <c:v>20</c:v>
                </c:pt>
                <c:pt idx="7">
                  <c:v>123.75</c:v>
                </c:pt>
                <c:pt idx="8">
                  <c:v>35.75</c:v>
                </c:pt>
                <c:pt idx="9">
                  <c:v>58.125</c:v>
                </c:pt>
                <c:pt idx="10">
                  <c:v>42.5</c:v>
                </c:pt>
                <c:pt idx="11">
                  <c:v>309.5</c:v>
                </c:pt>
                <c:pt idx="12">
                  <c:v>87.875</c:v>
                </c:pt>
                <c:pt idx="13">
                  <c:v>197.25</c:v>
                </c:pt>
                <c:pt idx="14">
                  <c:v>153.75</c:v>
                </c:pt>
                <c:pt idx="15">
                  <c:v>91.75</c:v>
                </c:pt>
                <c:pt idx="16">
                  <c:v>67.5</c:v>
                </c:pt>
                <c:pt idx="17">
                  <c:v>36</c:v>
                </c:pt>
                <c:pt idx="18">
                  <c:v>46.5</c:v>
                </c:pt>
                <c:pt idx="19">
                  <c:v>40.25</c:v>
                </c:pt>
                <c:pt idx="20">
                  <c:v>38</c:v>
                </c:pt>
                <c:pt idx="21">
                  <c:v>24.5</c:v>
                </c:pt>
                <c:pt idx="22">
                  <c:v>31.25</c:v>
                </c:pt>
                <c:pt idx="23">
                  <c:v>50</c:v>
                </c:pt>
                <c:pt idx="24">
                  <c:v>184</c:v>
                </c:pt>
                <c:pt idx="25">
                  <c:v>65.75</c:v>
                </c:pt>
                <c:pt idx="26">
                  <c:v>220.25</c:v>
                </c:pt>
                <c:pt idx="27">
                  <c:v>232.75</c:v>
                </c:pt>
                <c:pt idx="28">
                  <c:v>177.125</c:v>
                </c:pt>
                <c:pt idx="29">
                  <c:v>17</c:v>
                </c:pt>
                <c:pt idx="30">
                  <c:v>73</c:v>
                </c:pt>
                <c:pt idx="31">
                  <c:v>152.25</c:v>
                </c:pt>
                <c:pt idx="32">
                  <c:v>72.25</c:v>
                </c:pt>
                <c:pt idx="33">
                  <c:v>41</c:v>
                </c:pt>
                <c:pt idx="34">
                  <c:v>21.75</c:v>
                </c:pt>
                <c:pt idx="35">
                  <c:v>38.25</c:v>
                </c:pt>
                <c:pt idx="36">
                  <c:v>20.25</c:v>
                </c:pt>
                <c:pt idx="37">
                  <c:v>34</c:v>
                </c:pt>
                <c:pt idx="38">
                  <c:v>20.5</c:v>
                </c:pt>
                <c:pt idx="39">
                  <c:v>46.75</c:v>
                </c:pt>
                <c:pt idx="40">
                  <c:v>68</c:v>
                </c:pt>
                <c:pt idx="41">
                  <c:v>17.75</c:v>
                </c:pt>
                <c:pt idx="42">
                  <c:v>27.25</c:v>
                </c:pt>
                <c:pt idx="43">
                  <c:v>33.25</c:v>
                </c:pt>
                <c:pt idx="44">
                  <c:v>41.25</c:v>
                </c:pt>
                <c:pt idx="45">
                  <c:v>19.5</c:v>
                </c:pt>
                <c:pt idx="46">
                  <c:v>28.25</c:v>
                </c:pt>
                <c:pt idx="47">
                  <c:v>20.25</c:v>
                </c:pt>
                <c:pt idx="48">
                  <c:v>63.5</c:v>
                </c:pt>
                <c:pt idx="49">
                  <c:v>29.25</c:v>
                </c:pt>
                <c:pt idx="50">
                  <c:v>20.75</c:v>
                </c:pt>
                <c:pt idx="51">
                  <c:v>56</c:v>
                </c:pt>
                <c:pt idx="52">
                  <c:v>17</c:v>
                </c:pt>
                <c:pt idx="53">
                  <c:v>0</c:v>
                </c:pt>
              </c:numCache>
            </c:numRef>
          </c:xVal>
          <c:yVal>
            <c:numRef>
              <c:f>Regress!$S$2:$S$55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5</c:v>
                </c:pt>
                <c:pt idx="28">
                  <c:v>10</c:v>
                </c:pt>
                <c:pt idx="29">
                  <c:v>5</c:v>
                </c:pt>
                <c:pt idx="30">
                  <c:v>47</c:v>
                </c:pt>
                <c:pt idx="31">
                  <c:v>10</c:v>
                </c:pt>
                <c:pt idx="32">
                  <c:v>14</c:v>
                </c:pt>
                <c:pt idx="33">
                  <c:v>24</c:v>
                </c:pt>
                <c:pt idx="34">
                  <c:v>6</c:v>
                </c:pt>
                <c:pt idx="35">
                  <c:v>28</c:v>
                </c:pt>
                <c:pt idx="36">
                  <c:v>4</c:v>
                </c:pt>
                <c:pt idx="37">
                  <c:v>10</c:v>
                </c:pt>
                <c:pt idx="38">
                  <c:v>15</c:v>
                </c:pt>
                <c:pt idx="39">
                  <c:v>0</c:v>
                </c:pt>
                <c:pt idx="40">
                  <c:v>5</c:v>
                </c:pt>
                <c:pt idx="41">
                  <c:v>0</c:v>
                </c:pt>
                <c:pt idx="42">
                  <c:v>6</c:v>
                </c:pt>
                <c:pt idx="43">
                  <c:v>3</c:v>
                </c:pt>
                <c:pt idx="44">
                  <c:v>26</c:v>
                </c:pt>
                <c:pt idx="45">
                  <c:v>4</c:v>
                </c:pt>
                <c:pt idx="46">
                  <c:v>4</c:v>
                </c:pt>
                <c:pt idx="47">
                  <c:v>7</c:v>
                </c:pt>
                <c:pt idx="48">
                  <c:v>7</c:v>
                </c:pt>
                <c:pt idx="49">
                  <c:v>5</c:v>
                </c:pt>
                <c:pt idx="50">
                  <c:v>8</c:v>
                </c:pt>
                <c:pt idx="51">
                  <c:v>1</c:v>
                </c:pt>
                <c:pt idx="52">
                  <c:v>3</c:v>
                </c:pt>
                <c:pt idx="53">
                  <c:v>#N/A</c:v>
                </c:pt>
              </c:numCache>
            </c:numRef>
          </c:yVal>
          <c:smooth val="0"/>
        </c:ser>
        <c:dLbls>
          <c:showLegendKey val="0"/>
          <c:showVal val="0"/>
          <c:showCatName val="0"/>
          <c:showSerName val="0"/>
          <c:showPercent val="0"/>
          <c:showBubbleSize val="0"/>
        </c:dLbls>
        <c:axId val="500873472"/>
        <c:axId val="500875648"/>
      </c:scatterChart>
      <c:valAx>
        <c:axId val="500873472"/>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875648"/>
        <c:crosses val="autoZero"/>
        <c:crossBetween val="midCat"/>
      </c:valAx>
      <c:valAx>
        <c:axId val="50087564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87347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Regress!$Q$69</c:f>
              <c:strCache>
                <c:ptCount val="1"/>
                <c:pt idx="0">
                  <c:v>Bicycle accidents (2009-2013) vs. Traffic count</c:v>
                </c:pt>
              </c:strCache>
            </c:strRef>
          </c:tx>
          <c:spPr>
            <a:ln w="28575">
              <a:noFill/>
            </a:ln>
          </c:spPr>
          <c:marker>
            <c:symbol val="diamond"/>
            <c:size val="5"/>
            <c:spPr>
              <a:solidFill>
                <a:srgbClr val="000080"/>
              </a:solidFill>
              <a:ln>
                <a:solidFill>
                  <a:srgbClr val="000080"/>
                </a:solidFill>
                <a:prstDash val="solid"/>
              </a:ln>
            </c:spPr>
          </c:marker>
          <c:xVal>
            <c:numRef>
              <c:f>Regress!$Q$2:$Q$55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22165</c:v>
                </c:pt>
                <c:pt idx="28">
                  <c:v>37510</c:v>
                </c:pt>
                <c:pt idx="29">
                  <c:v>37476</c:v>
                </c:pt>
                <c:pt idx="30">
                  <c:v>44120</c:v>
                </c:pt>
                <c:pt idx="31">
                  <c:v>29614</c:v>
                </c:pt>
                <c:pt idx="32">
                  <c:v>35372</c:v>
                </c:pt>
                <c:pt idx="33">
                  <c:v>40059</c:v>
                </c:pt>
                <c:pt idx="34">
                  <c:v>28429</c:v>
                </c:pt>
                <c:pt idx="35">
                  <c:v>35372</c:v>
                </c:pt>
                <c:pt idx="36">
                  <c:v>26912</c:v>
                </c:pt>
                <c:pt idx="37">
                  <c:v>31585</c:v>
                </c:pt>
                <c:pt idx="38">
                  <c:v>24224</c:v>
                </c:pt>
                <c:pt idx="39">
                  <c:v>0</c:v>
                </c:pt>
                <c:pt idx="40">
                  <c:v>36366</c:v>
                </c:pt>
                <c:pt idx="41">
                  <c:v>14670</c:v>
                </c:pt>
                <c:pt idx="42">
                  <c:v>15990</c:v>
                </c:pt>
                <c:pt idx="43">
                  <c:v>23678</c:v>
                </c:pt>
                <c:pt idx="44">
                  <c:v>32138</c:v>
                </c:pt>
                <c:pt idx="45">
                  <c:v>31585</c:v>
                </c:pt>
                <c:pt idx="46">
                  <c:v>29056</c:v>
                </c:pt>
                <c:pt idx="47">
                  <c:v>31585</c:v>
                </c:pt>
                <c:pt idx="48">
                  <c:v>27003</c:v>
                </c:pt>
                <c:pt idx="49">
                  <c:v>39001</c:v>
                </c:pt>
                <c:pt idx="50">
                  <c:v>28413</c:v>
                </c:pt>
                <c:pt idx="51">
                  <c:v>0</c:v>
                </c:pt>
                <c:pt idx="52">
                  <c:v>41943</c:v>
                </c:pt>
                <c:pt idx="53">
                  <c:v>#N/A</c:v>
                </c:pt>
              </c:numCache>
            </c:numRef>
          </c:xVal>
          <c:yVal>
            <c:numRef>
              <c:f>Regress!$S$2:$S$55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5</c:v>
                </c:pt>
                <c:pt idx="28">
                  <c:v>10</c:v>
                </c:pt>
                <c:pt idx="29">
                  <c:v>5</c:v>
                </c:pt>
                <c:pt idx="30">
                  <c:v>47</c:v>
                </c:pt>
                <c:pt idx="31">
                  <c:v>10</c:v>
                </c:pt>
                <c:pt idx="32">
                  <c:v>14</c:v>
                </c:pt>
                <c:pt idx="33">
                  <c:v>24</c:v>
                </c:pt>
                <c:pt idx="34">
                  <c:v>6</c:v>
                </c:pt>
                <c:pt idx="35">
                  <c:v>28</c:v>
                </c:pt>
                <c:pt idx="36">
                  <c:v>4</c:v>
                </c:pt>
                <c:pt idx="37">
                  <c:v>10</c:v>
                </c:pt>
                <c:pt idx="38">
                  <c:v>15</c:v>
                </c:pt>
                <c:pt idx="39">
                  <c:v>0</c:v>
                </c:pt>
                <c:pt idx="40">
                  <c:v>5</c:v>
                </c:pt>
                <c:pt idx="41">
                  <c:v>0</c:v>
                </c:pt>
                <c:pt idx="42">
                  <c:v>6</c:v>
                </c:pt>
                <c:pt idx="43">
                  <c:v>3</c:v>
                </c:pt>
                <c:pt idx="44">
                  <c:v>26</c:v>
                </c:pt>
                <c:pt idx="45">
                  <c:v>4</c:v>
                </c:pt>
                <c:pt idx="46">
                  <c:v>4</c:v>
                </c:pt>
                <c:pt idx="47">
                  <c:v>7</c:v>
                </c:pt>
                <c:pt idx="48">
                  <c:v>7</c:v>
                </c:pt>
                <c:pt idx="49">
                  <c:v>5</c:v>
                </c:pt>
                <c:pt idx="50">
                  <c:v>8</c:v>
                </c:pt>
                <c:pt idx="51">
                  <c:v>1</c:v>
                </c:pt>
                <c:pt idx="52">
                  <c:v>3</c:v>
                </c:pt>
                <c:pt idx="53">
                  <c:v>#N/A</c:v>
                </c:pt>
              </c:numCache>
            </c:numRef>
          </c:yVal>
          <c:smooth val="0"/>
        </c:ser>
        <c:dLbls>
          <c:showLegendKey val="0"/>
          <c:showVal val="0"/>
          <c:showCatName val="0"/>
          <c:showSerName val="0"/>
          <c:showPercent val="0"/>
          <c:showBubbleSize val="0"/>
        </c:dLbls>
        <c:axId val="500886912"/>
        <c:axId val="500909568"/>
      </c:scatterChart>
      <c:valAx>
        <c:axId val="50088691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909568"/>
        <c:crosses val="autoZero"/>
        <c:crossBetween val="midCat"/>
      </c:valAx>
      <c:valAx>
        <c:axId val="50090956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88691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Regress!$T$70</c:f>
              <c:strCache>
                <c:ptCount val="1"/>
                <c:pt idx="0">
                  <c:v>Bicycle accidents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numRef>
              <c:f>Regress!$Q$2:$Q$55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22165</c:v>
                </c:pt>
                <c:pt idx="28">
                  <c:v>37510</c:v>
                </c:pt>
                <c:pt idx="29">
                  <c:v>37476</c:v>
                </c:pt>
                <c:pt idx="30">
                  <c:v>44120</c:v>
                </c:pt>
                <c:pt idx="31">
                  <c:v>29614</c:v>
                </c:pt>
                <c:pt idx="32">
                  <c:v>35372</c:v>
                </c:pt>
                <c:pt idx="33">
                  <c:v>40059</c:v>
                </c:pt>
                <c:pt idx="34">
                  <c:v>28429</c:v>
                </c:pt>
                <c:pt idx="35">
                  <c:v>35372</c:v>
                </c:pt>
                <c:pt idx="36">
                  <c:v>26912</c:v>
                </c:pt>
                <c:pt idx="37">
                  <c:v>31585</c:v>
                </c:pt>
                <c:pt idx="38">
                  <c:v>24224</c:v>
                </c:pt>
                <c:pt idx="39">
                  <c:v>0</c:v>
                </c:pt>
                <c:pt idx="40">
                  <c:v>36366</c:v>
                </c:pt>
                <c:pt idx="41">
                  <c:v>14670</c:v>
                </c:pt>
                <c:pt idx="42">
                  <c:v>15990</c:v>
                </c:pt>
                <c:pt idx="43">
                  <c:v>23678</c:v>
                </c:pt>
                <c:pt idx="44">
                  <c:v>32138</c:v>
                </c:pt>
                <c:pt idx="45">
                  <c:v>31585</c:v>
                </c:pt>
                <c:pt idx="46">
                  <c:v>29056</c:v>
                </c:pt>
                <c:pt idx="47">
                  <c:v>31585</c:v>
                </c:pt>
                <c:pt idx="48">
                  <c:v>27003</c:v>
                </c:pt>
                <c:pt idx="49">
                  <c:v>39001</c:v>
                </c:pt>
                <c:pt idx="50">
                  <c:v>28413</c:v>
                </c:pt>
                <c:pt idx="51">
                  <c:v>0</c:v>
                </c:pt>
                <c:pt idx="52">
                  <c:v>41943</c:v>
                </c:pt>
                <c:pt idx="53">
                  <c:v>#N/A</c:v>
                </c:pt>
              </c:numCache>
            </c:numRef>
          </c:xVal>
          <c:yVal>
            <c:numRef>
              <c:f>Regress!$T$2:$T$55</c:f>
              <c:numCache>
                <c:formatCode>General</c:formatCode>
                <c:ptCount val="54"/>
                <c:pt idx="0">
                  <c:v>4.1450777202072544</c:v>
                </c:pt>
                <c:pt idx="1">
                  <c:v>8.4033613445378155</c:v>
                </c:pt>
                <c:pt idx="2">
                  <c:v>17.543859649122805</c:v>
                </c:pt>
                <c:pt idx="3">
                  <c:v>34.285714285714285</c:v>
                </c:pt>
                <c:pt idx="4">
                  <c:v>18.791946308724832</c:v>
                </c:pt>
                <c:pt idx="5">
                  <c:v>11.188811188811188</c:v>
                </c:pt>
                <c:pt idx="6">
                  <c:v>15</c:v>
                </c:pt>
                <c:pt idx="7">
                  <c:v>8.8888888888888893</c:v>
                </c:pt>
                <c:pt idx="8">
                  <c:v>2.7972027972027971</c:v>
                </c:pt>
                <c:pt idx="9">
                  <c:v>15.483870967741936</c:v>
                </c:pt>
                <c:pt idx="10">
                  <c:v>11.76470588235294</c:v>
                </c:pt>
                <c:pt idx="11">
                  <c:v>4.2003231017770597</c:v>
                </c:pt>
                <c:pt idx="12">
                  <c:v>17.069701280227594</c:v>
                </c:pt>
                <c:pt idx="13">
                  <c:v>29.404309252217999</c:v>
                </c:pt>
                <c:pt idx="14">
                  <c:v>5.2032520325203251</c:v>
                </c:pt>
                <c:pt idx="15">
                  <c:v>22.888283378746593</c:v>
                </c:pt>
                <c:pt idx="16">
                  <c:v>10.37037037037037</c:v>
                </c:pt>
                <c:pt idx="17">
                  <c:v>33.333333333333329</c:v>
                </c:pt>
                <c:pt idx="18">
                  <c:v>2.1505376344086025</c:v>
                </c:pt>
                <c:pt idx="19">
                  <c:v>9.9378881987577632</c:v>
                </c:pt>
                <c:pt idx="20">
                  <c:v>21.052631578947366</c:v>
                </c:pt>
                <c:pt idx="21">
                  <c:v>77.551020408163268</c:v>
                </c:pt>
                <c:pt idx="22">
                  <c:v>12.8</c:v>
                </c:pt>
                <c:pt idx="23">
                  <c:v>20</c:v>
                </c:pt>
                <c:pt idx="24">
                  <c:v>17.391304347826086</c:v>
                </c:pt>
                <c:pt idx="25">
                  <c:v>16.730038022813687</c:v>
                </c:pt>
                <c:pt idx="26">
                  <c:v>5.9023836549375712</c:v>
                </c:pt>
                <c:pt idx="27">
                  <c:v>2.1482277121374866</c:v>
                </c:pt>
                <c:pt idx="28">
                  <c:v>5.6457304163726185</c:v>
                </c:pt>
                <c:pt idx="29">
                  <c:v>29.411764705882355</c:v>
                </c:pt>
                <c:pt idx="30">
                  <c:v>64.38356164383562</c:v>
                </c:pt>
                <c:pt idx="31">
                  <c:v>6.5681444991789819</c:v>
                </c:pt>
                <c:pt idx="32">
                  <c:v>19.377162629757784</c:v>
                </c:pt>
                <c:pt idx="33">
                  <c:v>58.536585365853654</c:v>
                </c:pt>
                <c:pt idx="34">
                  <c:v>27.586206896551722</c:v>
                </c:pt>
                <c:pt idx="35">
                  <c:v>73.202614379084963</c:v>
                </c:pt>
                <c:pt idx="36">
                  <c:v>19.753086419753085</c:v>
                </c:pt>
                <c:pt idx="37">
                  <c:v>29.411764705882355</c:v>
                </c:pt>
                <c:pt idx="38">
                  <c:v>73.170731707317074</c:v>
                </c:pt>
                <c:pt idx="39">
                  <c:v>0</c:v>
                </c:pt>
                <c:pt idx="40">
                  <c:v>7.3529411764705888</c:v>
                </c:pt>
                <c:pt idx="41">
                  <c:v>0</c:v>
                </c:pt>
                <c:pt idx="42">
                  <c:v>22.018348623853214</c:v>
                </c:pt>
                <c:pt idx="43">
                  <c:v>9.0225563909774422</c:v>
                </c:pt>
                <c:pt idx="44">
                  <c:v>63.030303030303024</c:v>
                </c:pt>
                <c:pt idx="45">
                  <c:v>20.512820512820511</c:v>
                </c:pt>
                <c:pt idx="46">
                  <c:v>14.159292035398231</c:v>
                </c:pt>
                <c:pt idx="47">
                  <c:v>34.567901234567898</c:v>
                </c:pt>
                <c:pt idx="48">
                  <c:v>11.023622047244094</c:v>
                </c:pt>
                <c:pt idx="49">
                  <c:v>17.094017094017094</c:v>
                </c:pt>
                <c:pt idx="50">
                  <c:v>38.554216867469883</c:v>
                </c:pt>
                <c:pt idx="51">
                  <c:v>1.7857142857142856</c:v>
                </c:pt>
                <c:pt idx="52">
                  <c:v>17.647058823529413</c:v>
                </c:pt>
                <c:pt idx="53">
                  <c:v>#N/A</c:v>
                </c:pt>
              </c:numCache>
            </c:numRef>
          </c:yVal>
          <c:smooth val="0"/>
        </c:ser>
        <c:dLbls>
          <c:showLegendKey val="0"/>
          <c:showVal val="0"/>
          <c:showCatName val="0"/>
          <c:showSerName val="0"/>
          <c:showPercent val="0"/>
          <c:showBubbleSize val="0"/>
        </c:dLbls>
        <c:axId val="500937472"/>
        <c:axId val="500939392"/>
      </c:scatterChart>
      <c:valAx>
        <c:axId val="500937472"/>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939392"/>
        <c:crosses val="autoZero"/>
        <c:crossBetween val="midCat"/>
      </c:valAx>
      <c:valAx>
        <c:axId val="50093939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093747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Hist_calc!$E$59</c:f>
              <c:strCache>
                <c:ptCount val="1"/>
                <c:pt idx="0">
                  <c:v>Sidewalk%</c:v>
                </c:pt>
              </c:strCache>
            </c:strRef>
          </c:tx>
          <c:spPr>
            <a:solidFill>
              <a:srgbClr val="004586"/>
            </a:solidFill>
            <a:ln w="3175">
              <a:solidFill>
                <a:srgbClr val="000000"/>
              </a:solidFill>
              <a:prstDash val="solid"/>
            </a:ln>
          </c:spPr>
          <c:invertIfNegative val="0"/>
          <c:cat>
            <c:numRef>
              <c:f>Hist_calc!$D$60:$D$66</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Hist_calc!$E$60:$E$66</c:f>
              <c:numCache>
                <c:formatCode>General</c:formatCode>
                <c:ptCount val="7"/>
                <c:pt idx="0">
                  <c:v>6</c:v>
                </c:pt>
                <c:pt idx="1">
                  <c:v>10</c:v>
                </c:pt>
                <c:pt idx="2">
                  <c:v>11</c:v>
                </c:pt>
                <c:pt idx="3">
                  <c:v>5</c:v>
                </c:pt>
                <c:pt idx="4">
                  <c:v>7</c:v>
                </c:pt>
                <c:pt idx="5">
                  <c:v>7</c:v>
                </c:pt>
                <c:pt idx="6">
                  <c:v>7</c:v>
                </c:pt>
              </c:numCache>
            </c:numRef>
          </c:val>
        </c:ser>
        <c:dLbls>
          <c:showLegendKey val="0"/>
          <c:showVal val="0"/>
          <c:showCatName val="0"/>
          <c:showSerName val="0"/>
          <c:showPercent val="0"/>
          <c:showBubbleSize val="0"/>
        </c:dLbls>
        <c:gapWidth val="100"/>
        <c:axId val="501575040"/>
        <c:axId val="501580928"/>
      </c:barChart>
      <c:catAx>
        <c:axId val="50157504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1580928"/>
        <c:crossesAt val="0"/>
        <c:auto val="1"/>
        <c:lblAlgn val="ctr"/>
        <c:lblOffset val="100"/>
        <c:tickLblSkip val="1"/>
        <c:tickMarkSkip val="1"/>
        <c:noMultiLvlLbl val="0"/>
      </c:catAx>
      <c:valAx>
        <c:axId val="501580928"/>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1575040"/>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Hist_calc!$F$59</c:f>
              <c:strCache>
                <c:ptCount val="1"/>
                <c:pt idx="0">
                  <c:v>Total per hr</c:v>
                </c:pt>
              </c:strCache>
            </c:strRef>
          </c:tx>
          <c:spPr>
            <a:solidFill>
              <a:srgbClr val="004586"/>
            </a:solidFill>
            <a:ln w="3175">
              <a:solidFill>
                <a:srgbClr val="000000"/>
              </a:solidFill>
              <a:prstDash val="solid"/>
            </a:ln>
          </c:spPr>
          <c:invertIfNegative val="0"/>
          <c:cat>
            <c:numRef>
              <c:f>Hist_calc!$F$75:$F$86</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Hist_calc!$F$60:$F$71</c:f>
              <c:numCache>
                <c:formatCode>General</c:formatCode>
                <c:ptCount val="12"/>
                <c:pt idx="0">
                  <c:v>5</c:v>
                </c:pt>
                <c:pt idx="1">
                  <c:v>17</c:v>
                </c:pt>
                <c:pt idx="2">
                  <c:v>12</c:v>
                </c:pt>
                <c:pt idx="3">
                  <c:v>6</c:v>
                </c:pt>
                <c:pt idx="4">
                  <c:v>2</c:v>
                </c:pt>
                <c:pt idx="5">
                  <c:v>2</c:v>
                </c:pt>
                <c:pt idx="6">
                  <c:v>1</c:v>
                </c:pt>
                <c:pt idx="7">
                  <c:v>2</c:v>
                </c:pt>
                <c:pt idx="8">
                  <c:v>1</c:v>
                </c:pt>
                <c:pt idx="9">
                  <c:v>2</c:v>
                </c:pt>
                <c:pt idx="10">
                  <c:v>0</c:v>
                </c:pt>
                <c:pt idx="11">
                  <c:v>2</c:v>
                </c:pt>
              </c:numCache>
            </c:numRef>
          </c:val>
        </c:ser>
        <c:dLbls>
          <c:showLegendKey val="0"/>
          <c:showVal val="0"/>
          <c:showCatName val="0"/>
          <c:showSerName val="0"/>
          <c:showPercent val="0"/>
          <c:showBubbleSize val="0"/>
        </c:dLbls>
        <c:gapWidth val="100"/>
        <c:axId val="503198848"/>
        <c:axId val="503200384"/>
      </c:barChart>
      <c:catAx>
        <c:axId val="503198848"/>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3200384"/>
        <c:crossesAt val="0"/>
        <c:auto val="1"/>
        <c:lblAlgn val="ctr"/>
        <c:lblOffset val="100"/>
        <c:tickLblSkip val="2"/>
        <c:tickMarkSkip val="1"/>
        <c:noMultiLvlLbl val="0"/>
      </c:catAx>
      <c:valAx>
        <c:axId val="50320038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3198848"/>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Hist_calc!$R$59</c:f>
              <c:strCache>
                <c:ptCount val="1"/>
                <c:pt idx="0">
                  <c:v>Female%</c:v>
                </c:pt>
              </c:strCache>
            </c:strRef>
          </c:tx>
          <c:spPr>
            <a:solidFill>
              <a:srgbClr val="004586"/>
            </a:solidFill>
            <a:ln w="3175">
              <a:solidFill>
                <a:srgbClr val="000000"/>
              </a:solidFill>
              <a:prstDash val="solid"/>
            </a:ln>
          </c:spPr>
          <c:invertIfNegative val="0"/>
          <c:cat>
            <c:numRef>
              <c:f>Hist_calc!$R$75:$R$84</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Hist_calc!$R$60:$R$69</c:f>
              <c:numCache>
                <c:formatCode>General</c:formatCode>
                <c:ptCount val="10"/>
                <c:pt idx="0">
                  <c:v>1</c:v>
                </c:pt>
                <c:pt idx="1">
                  <c:v>2</c:v>
                </c:pt>
                <c:pt idx="2">
                  <c:v>6</c:v>
                </c:pt>
                <c:pt idx="3">
                  <c:v>7</c:v>
                </c:pt>
                <c:pt idx="4">
                  <c:v>22</c:v>
                </c:pt>
                <c:pt idx="5">
                  <c:v>9</c:v>
                </c:pt>
                <c:pt idx="6">
                  <c:v>5</c:v>
                </c:pt>
                <c:pt idx="7">
                  <c:v>1</c:v>
                </c:pt>
                <c:pt idx="8">
                  <c:v>0</c:v>
                </c:pt>
                <c:pt idx="9">
                  <c:v>0</c:v>
                </c:pt>
              </c:numCache>
            </c:numRef>
          </c:val>
        </c:ser>
        <c:dLbls>
          <c:showLegendKey val="0"/>
          <c:showVal val="0"/>
          <c:showCatName val="0"/>
          <c:showSerName val="0"/>
          <c:showPercent val="0"/>
          <c:showBubbleSize val="0"/>
        </c:dLbls>
        <c:gapWidth val="100"/>
        <c:axId val="503233152"/>
        <c:axId val="503239040"/>
      </c:barChart>
      <c:catAx>
        <c:axId val="503233152"/>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3239040"/>
        <c:crossesAt val="0"/>
        <c:auto val="1"/>
        <c:lblAlgn val="ctr"/>
        <c:lblOffset val="100"/>
        <c:tickLblSkip val="2"/>
        <c:tickMarkSkip val="1"/>
        <c:noMultiLvlLbl val="0"/>
      </c:catAx>
      <c:valAx>
        <c:axId val="50323904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3233152"/>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Hist_calc!$U$59</c:f>
              <c:strCache>
                <c:ptCount val="1"/>
                <c:pt idx="0">
                  <c:v>Helmet%</c:v>
                </c:pt>
              </c:strCache>
            </c:strRef>
          </c:tx>
          <c:spPr>
            <a:solidFill>
              <a:srgbClr val="004586"/>
            </a:solidFill>
            <a:ln w="3175">
              <a:solidFill>
                <a:srgbClr val="000000"/>
              </a:solidFill>
              <a:prstDash val="solid"/>
            </a:ln>
          </c:spPr>
          <c:invertIfNegative val="0"/>
          <c:cat>
            <c:numRef>
              <c:f>Hist_calc!$U$75:$U$82</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Hist_calc!$U$60:$U$67</c:f>
              <c:numCache>
                <c:formatCode>General</c:formatCode>
                <c:ptCount val="8"/>
                <c:pt idx="0">
                  <c:v>8</c:v>
                </c:pt>
                <c:pt idx="1">
                  <c:v>13</c:v>
                </c:pt>
                <c:pt idx="2">
                  <c:v>13</c:v>
                </c:pt>
                <c:pt idx="3">
                  <c:v>7</c:v>
                </c:pt>
                <c:pt idx="4">
                  <c:v>3</c:v>
                </c:pt>
                <c:pt idx="5">
                  <c:v>6</c:v>
                </c:pt>
                <c:pt idx="6">
                  <c:v>2</c:v>
                </c:pt>
                <c:pt idx="7">
                  <c:v>1</c:v>
                </c:pt>
              </c:numCache>
            </c:numRef>
          </c:val>
        </c:ser>
        <c:dLbls>
          <c:showLegendKey val="0"/>
          <c:showVal val="0"/>
          <c:showCatName val="0"/>
          <c:showSerName val="0"/>
          <c:showPercent val="0"/>
          <c:showBubbleSize val="0"/>
        </c:dLbls>
        <c:gapWidth val="100"/>
        <c:axId val="503271808"/>
        <c:axId val="503273344"/>
      </c:barChart>
      <c:catAx>
        <c:axId val="50327180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3273344"/>
        <c:crossesAt val="0"/>
        <c:auto val="1"/>
        <c:lblAlgn val="ctr"/>
        <c:lblOffset val="100"/>
        <c:tickLblSkip val="2"/>
        <c:tickMarkSkip val="1"/>
        <c:noMultiLvlLbl val="0"/>
      </c:catAx>
      <c:valAx>
        <c:axId val="50327334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3271808"/>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Hist_calc!$V$59</c:f>
              <c:strCache>
                <c:ptCount val="1"/>
                <c:pt idx="0">
                  <c:v>Wrong way%</c:v>
                </c:pt>
              </c:strCache>
            </c:strRef>
          </c:tx>
          <c:spPr>
            <a:solidFill>
              <a:srgbClr val="004586"/>
            </a:solidFill>
            <a:ln w="3175">
              <a:solidFill>
                <a:srgbClr val="000000"/>
              </a:solidFill>
              <a:prstDash val="solid"/>
            </a:ln>
          </c:spPr>
          <c:invertIfNegative val="0"/>
          <c:cat>
            <c:numRef>
              <c:f>Hist_calc!$V$75:$V$82</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Hist_calc!$V$60:$V$67</c:f>
              <c:numCache>
                <c:formatCode>General</c:formatCode>
                <c:ptCount val="8"/>
                <c:pt idx="0">
                  <c:v>8</c:v>
                </c:pt>
                <c:pt idx="1">
                  <c:v>9</c:v>
                </c:pt>
                <c:pt idx="2">
                  <c:v>6</c:v>
                </c:pt>
                <c:pt idx="3">
                  <c:v>8</c:v>
                </c:pt>
                <c:pt idx="4">
                  <c:v>10</c:v>
                </c:pt>
                <c:pt idx="5">
                  <c:v>5</c:v>
                </c:pt>
                <c:pt idx="6">
                  <c:v>4</c:v>
                </c:pt>
                <c:pt idx="7">
                  <c:v>3</c:v>
                </c:pt>
              </c:numCache>
            </c:numRef>
          </c:val>
        </c:ser>
        <c:dLbls>
          <c:showLegendKey val="0"/>
          <c:showVal val="0"/>
          <c:showCatName val="0"/>
          <c:showSerName val="0"/>
          <c:showPercent val="0"/>
          <c:showBubbleSize val="0"/>
        </c:dLbls>
        <c:gapWidth val="100"/>
        <c:axId val="503297920"/>
        <c:axId val="503299456"/>
      </c:barChart>
      <c:catAx>
        <c:axId val="50329792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3299456"/>
        <c:crossesAt val="0"/>
        <c:auto val="1"/>
        <c:lblAlgn val="ctr"/>
        <c:lblOffset val="100"/>
        <c:tickLblSkip val="2"/>
        <c:tickMarkSkip val="1"/>
        <c:noMultiLvlLbl val="0"/>
      </c:catAx>
      <c:valAx>
        <c:axId val="50329945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3297920"/>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numRef>
              <c:f>ChartData_OLD_METHOD!$E$2:$E$11</c:f>
              <c:numCache>
                <c:formatCode>General</c:formatCode>
                <c:ptCount val="10"/>
                <c:pt idx="0">
                  <c:v>#N/A</c:v>
                </c:pt>
                <c:pt idx="1">
                  <c:v>#N/A</c:v>
                </c:pt>
                <c:pt idx="2">
                  <c:v>#N/A</c:v>
                </c:pt>
                <c:pt idx="3">
                  <c:v>#N/A</c:v>
                </c:pt>
                <c:pt idx="4">
                  <c:v>#N/A</c:v>
                </c:pt>
                <c:pt idx="5">
                  <c:v>#N/A</c:v>
                </c:pt>
                <c:pt idx="6">
                  <c:v>#N/A</c:v>
                </c:pt>
                <c:pt idx="7">
                  <c:v>#N/A</c:v>
                </c:pt>
                <c:pt idx="8">
                  <c:v>#N/A</c:v>
                </c:pt>
                <c:pt idx="9">
                  <c:v>#N/A</c:v>
                </c:pt>
              </c:numCache>
            </c:numRef>
          </c:cat>
          <c:val>
            <c:numRef>
              <c:f>ChartData_OLD_METHOD!$F$2:$F$11</c:f>
              <c:numCache>
                <c:formatCode>0.0%</c:formatCode>
                <c:ptCount val="10"/>
                <c:pt idx="0">
                  <c:v>#N/A</c:v>
                </c:pt>
                <c:pt idx="1">
                  <c:v>#N/A</c:v>
                </c:pt>
                <c:pt idx="2">
                  <c:v>#N/A</c:v>
                </c:pt>
                <c:pt idx="3">
                  <c:v>#N/A</c:v>
                </c:pt>
                <c:pt idx="4">
                  <c:v>#N/A</c:v>
                </c:pt>
                <c:pt idx="5">
                  <c:v>#N/A</c:v>
                </c:pt>
                <c:pt idx="6">
                  <c:v>#N/A</c:v>
                </c:pt>
                <c:pt idx="7">
                  <c:v>#N/A</c:v>
                </c:pt>
                <c:pt idx="8">
                  <c:v>#N/A</c:v>
                </c:pt>
                <c:pt idx="9">
                  <c:v>#N/A</c:v>
                </c:pt>
              </c:numCache>
            </c:numRef>
          </c:val>
        </c:ser>
        <c:dLbls>
          <c:showLegendKey val="0"/>
          <c:showVal val="0"/>
          <c:showCatName val="0"/>
          <c:showSerName val="0"/>
          <c:showPercent val="0"/>
          <c:showBubbleSize val="0"/>
        </c:dLbls>
        <c:gapWidth val="150"/>
        <c:axId val="502931456"/>
        <c:axId val="502932992"/>
      </c:barChart>
      <c:catAx>
        <c:axId val="50293145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502932992"/>
        <c:crosses val="autoZero"/>
        <c:auto val="1"/>
        <c:lblAlgn val="ctr"/>
        <c:lblOffset val="100"/>
        <c:tickLblSkip val="1"/>
        <c:tickMarkSkip val="1"/>
        <c:noMultiLvlLbl val="0"/>
      </c:catAx>
      <c:valAx>
        <c:axId val="502932992"/>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502931456"/>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numRef>
              <c:f>ChartData_OLD_METHOD!$E$14:$E$23</c:f>
              <c:numCache>
                <c:formatCode>General</c:formatCode>
                <c:ptCount val="10"/>
                <c:pt idx="0">
                  <c:v>#N/A</c:v>
                </c:pt>
                <c:pt idx="1">
                  <c:v>#N/A</c:v>
                </c:pt>
                <c:pt idx="2">
                  <c:v>#N/A</c:v>
                </c:pt>
                <c:pt idx="3">
                  <c:v>#N/A</c:v>
                </c:pt>
                <c:pt idx="4">
                  <c:v>#N/A</c:v>
                </c:pt>
                <c:pt idx="5">
                  <c:v>#N/A</c:v>
                </c:pt>
                <c:pt idx="6">
                  <c:v>#N/A</c:v>
                </c:pt>
                <c:pt idx="7">
                  <c:v>#N/A</c:v>
                </c:pt>
                <c:pt idx="8">
                  <c:v>#N/A</c:v>
                </c:pt>
                <c:pt idx="9">
                  <c:v>#N/A</c:v>
                </c:pt>
              </c:numCache>
            </c:numRef>
          </c:cat>
          <c:val>
            <c:numRef>
              <c:f>ChartData_OLD_METHOD!$F$14:$F$23</c:f>
              <c:numCache>
                <c:formatCode>0.0%</c:formatCode>
                <c:ptCount val="10"/>
                <c:pt idx="0">
                  <c:v>#N/A</c:v>
                </c:pt>
                <c:pt idx="1">
                  <c:v>#N/A</c:v>
                </c:pt>
                <c:pt idx="2">
                  <c:v>#N/A</c:v>
                </c:pt>
                <c:pt idx="3">
                  <c:v>#N/A</c:v>
                </c:pt>
                <c:pt idx="4">
                  <c:v>#N/A</c:v>
                </c:pt>
                <c:pt idx="5">
                  <c:v>#N/A</c:v>
                </c:pt>
                <c:pt idx="6">
                  <c:v>#N/A</c:v>
                </c:pt>
                <c:pt idx="7">
                  <c:v>#N/A</c:v>
                </c:pt>
                <c:pt idx="8">
                  <c:v>#N/A</c:v>
                </c:pt>
                <c:pt idx="9">
                  <c:v>#N/A</c:v>
                </c:pt>
              </c:numCache>
            </c:numRef>
          </c:val>
        </c:ser>
        <c:dLbls>
          <c:showLegendKey val="0"/>
          <c:showVal val="0"/>
          <c:showCatName val="0"/>
          <c:showSerName val="0"/>
          <c:showPercent val="0"/>
          <c:showBubbleSize val="0"/>
        </c:dLbls>
        <c:gapWidth val="150"/>
        <c:axId val="502957184"/>
        <c:axId val="502958720"/>
      </c:barChart>
      <c:catAx>
        <c:axId val="502957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502958720"/>
        <c:crosses val="autoZero"/>
        <c:auto val="1"/>
        <c:lblAlgn val="ctr"/>
        <c:lblOffset val="100"/>
        <c:tickLblSkip val="1"/>
        <c:tickMarkSkip val="1"/>
        <c:noMultiLvlLbl val="0"/>
      </c:catAx>
      <c:valAx>
        <c:axId val="502958720"/>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502957184"/>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Count!$BG$5:$BG$22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Count!$BH$5:$BH$22</c:f>
              <c:numCache>
                <c:formatCode>0.0</c:formatCode>
                <c:ptCount val="18"/>
                <c:pt idx="0">
                  <c:v>45.08</c:v>
                </c:pt>
                <c:pt idx="1">
                  <c:v>49.16</c:v>
                </c:pt>
                <c:pt idx="2">
                  <c:v>38.36</c:v>
                </c:pt>
                <c:pt idx="3">
                  <c:v>46.2</c:v>
                </c:pt>
                <c:pt idx="4">
                  <c:v>39.6</c:v>
                </c:pt>
                <c:pt idx="5">
                  <c:v>46</c:v>
                </c:pt>
                <c:pt idx="6">
                  <c:v>70.64</c:v>
                </c:pt>
                <c:pt idx="7">
                  <c:v>98.24</c:v>
                </c:pt>
                <c:pt idx="10">
                  <c:v>83.65384615384616</c:v>
                </c:pt>
                <c:pt idx="11">
                  <c:v>107.61538461538461</c:v>
                </c:pt>
                <c:pt idx="12">
                  <c:v>77.15384615384616</c:v>
                </c:pt>
                <c:pt idx="13">
                  <c:v>72.34615384615384</c:v>
                </c:pt>
                <c:pt idx="14">
                  <c:v>70.461538461538467</c:v>
                </c:pt>
                <c:pt idx="15">
                  <c:v>76.961538461538467</c:v>
                </c:pt>
                <c:pt idx="16">
                  <c:v>77.230769230769226</c:v>
                </c:pt>
                <c:pt idx="17">
                  <c:v>96.384615384615387</c:v>
                </c:pt>
              </c:numCache>
            </c:numRef>
          </c:val>
        </c:ser>
        <c:dLbls>
          <c:showLegendKey val="0"/>
          <c:showVal val="0"/>
          <c:showCatName val="0"/>
          <c:showSerName val="0"/>
          <c:showPercent val="0"/>
          <c:showBubbleSize val="0"/>
        </c:dLbls>
        <c:gapWidth val="150"/>
        <c:axId val="503016064"/>
        <c:axId val="503022336"/>
      </c:barChart>
      <c:catAx>
        <c:axId val="50301606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503022336"/>
        <c:crosses val="autoZero"/>
        <c:auto val="1"/>
        <c:lblAlgn val="ctr"/>
        <c:lblOffset val="100"/>
        <c:tickLblSkip val="2"/>
        <c:tickMarkSkip val="1"/>
        <c:noMultiLvlLbl val="0"/>
      </c:catAx>
      <c:valAx>
        <c:axId val="503022336"/>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3016064"/>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Summary!$S$85</c:f>
              <c:strCache>
                <c:ptCount val="1"/>
                <c:pt idx="0">
                  <c:v>Female%</c:v>
                </c:pt>
              </c:strCache>
            </c:strRef>
          </c:tx>
          <c:spPr>
            <a:solidFill>
              <a:srgbClr val="004586"/>
            </a:solidFill>
            <a:ln w="3175">
              <a:solidFill>
                <a:srgbClr val="000000"/>
              </a:solidFill>
              <a:prstDash val="solid"/>
            </a:ln>
          </c:spPr>
          <c:invertIfNegative val="0"/>
          <c:cat>
            <c:strRef>
              <c:f>Summary!$S$132:$S$151</c:f>
              <c:strCache>
                <c:ptCount val="20"/>
                <c:pt idx="0">
                  <c:v>13th &amp; Hardy</c:v>
                </c:pt>
                <c:pt idx="1">
                  <c:v>Canal &amp; McClntk</c:v>
                </c:pt>
                <c:pt idx="2">
                  <c:v>10th &amp; Mill</c:v>
                </c:pt>
                <c:pt idx="3">
                  <c:v>Apache &amp; College</c:v>
                </c:pt>
                <c:pt idx="4">
                  <c:v>Apache &amp; Paseo</c:v>
                </c:pt>
                <c:pt idx="5">
                  <c:v>Univ &amp; Dorsey</c:v>
                </c:pt>
                <c:pt idx="6">
                  <c:v>Univ &amp; McClntk</c:v>
                </c:pt>
                <c:pt idx="7">
                  <c:v>Alameda &amp; Mill</c:v>
                </c:pt>
                <c:pt idx="8">
                  <c:v>Lemon &amp; Rural</c:v>
                </c:pt>
                <c:pt idx="9">
                  <c:v>Univ &amp; Rural</c:v>
                </c:pt>
                <c:pt idx="10">
                  <c:v>Bway &amp; Rsvlt</c:v>
                </c:pt>
                <c:pt idx="11">
                  <c:v>Canal &amp; Rural</c:v>
                </c:pt>
                <c:pt idx="12">
                  <c:v>60 Fwy &amp; College</c:v>
                </c:pt>
                <c:pt idx="13">
                  <c:v>Bway &amp; College</c:v>
                </c:pt>
                <c:pt idx="14">
                  <c:v>Bway &amp; Rural</c:v>
                </c:pt>
                <c:pt idx="15">
                  <c:v>So. &amp; Mill</c:v>
                </c:pt>
                <c:pt idx="16">
                  <c:v>Rio Sal. &amp; Rural</c:v>
                </c:pt>
                <c:pt idx="17">
                  <c:v>Baseline &amp; Mill</c:v>
                </c:pt>
                <c:pt idx="18">
                  <c:v>5th &amp; Mill</c:v>
                </c:pt>
                <c:pt idx="19">
                  <c:v>Univ &amp; College</c:v>
                </c:pt>
              </c:strCache>
            </c:strRef>
          </c:cat>
          <c:val>
            <c:numRef>
              <c:f>Summary!$S$86:$S$105</c:f>
              <c:numCache>
                <c:formatCode>0.0%</c:formatCode>
                <c:ptCount val="20"/>
                <c:pt idx="0">
                  <c:v>0.37647094158390476</c:v>
                </c:pt>
                <c:pt idx="1">
                  <c:v>0.33552545948718637</c:v>
                </c:pt>
                <c:pt idx="2">
                  <c:v>0.32121186548865466</c:v>
                </c:pt>
                <c:pt idx="3">
                  <c:v>0.31271304844925568</c:v>
                </c:pt>
                <c:pt idx="4">
                  <c:v>0.3114928024007777</c:v>
                </c:pt>
                <c:pt idx="5">
                  <c:v>0.30725509757778185</c:v>
                </c:pt>
                <c:pt idx="6">
                  <c:v>0.28676549294517545</c:v>
                </c:pt>
                <c:pt idx="7">
                  <c:v>0.28394980771195361</c:v>
                </c:pt>
                <c:pt idx="8">
                  <c:v>0.28299299970853908</c:v>
                </c:pt>
                <c:pt idx="9">
                  <c:v>0.27756690481009827</c:v>
                </c:pt>
                <c:pt idx="10">
                  <c:v>0.27160435293369645</c:v>
                </c:pt>
                <c:pt idx="11">
                  <c:v>0.2670799440086194</c:v>
                </c:pt>
                <c:pt idx="12">
                  <c:v>0.26573359858459011</c:v>
                </c:pt>
                <c:pt idx="13">
                  <c:v>0.26272639041318896</c:v>
                </c:pt>
                <c:pt idx="14">
                  <c:v>0.26027445779703756</c:v>
                </c:pt>
                <c:pt idx="15">
                  <c:v>0.24836582821997891</c:v>
                </c:pt>
                <c:pt idx="16">
                  <c:v>0.24561313638042992</c:v>
                </c:pt>
                <c:pt idx="17">
                  <c:v>0.24390227578670179</c:v>
                </c:pt>
                <c:pt idx="18">
                  <c:v>0.24161153787600426</c:v>
                </c:pt>
                <c:pt idx="19">
                  <c:v>0.23909606767768721</c:v>
                </c:pt>
              </c:numCache>
            </c:numRef>
          </c:val>
        </c:ser>
        <c:dLbls>
          <c:showLegendKey val="0"/>
          <c:showVal val="0"/>
          <c:showCatName val="0"/>
          <c:showSerName val="0"/>
          <c:showPercent val="0"/>
          <c:showBubbleSize val="0"/>
        </c:dLbls>
        <c:gapWidth val="100"/>
        <c:axId val="504321920"/>
        <c:axId val="504323456"/>
      </c:barChart>
      <c:catAx>
        <c:axId val="50432192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504323456"/>
        <c:crossesAt val="0"/>
        <c:auto val="1"/>
        <c:lblAlgn val="ctr"/>
        <c:lblOffset val="100"/>
        <c:tickLblSkip val="1"/>
        <c:tickMarkSkip val="1"/>
        <c:noMultiLvlLbl val="0"/>
      </c:catAx>
      <c:valAx>
        <c:axId val="50432345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4321920"/>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Summary!$T$85</c:f>
              <c:strCache>
                <c:ptCount val="1"/>
                <c:pt idx="0">
                  <c:v>Helmet%</c:v>
                </c:pt>
              </c:strCache>
            </c:strRef>
          </c:tx>
          <c:spPr>
            <a:solidFill>
              <a:srgbClr val="004586"/>
            </a:solidFill>
            <a:ln w="3175">
              <a:solidFill>
                <a:srgbClr val="000000"/>
              </a:solidFill>
              <a:prstDash val="solid"/>
            </a:ln>
          </c:spPr>
          <c:invertIfNegative val="0"/>
          <c:cat>
            <c:strRef>
              <c:f>Summary!$T$132:$T$151</c:f>
              <c:strCache>
                <c:ptCount val="20"/>
                <c:pt idx="0">
                  <c:v>Crosscut &amp; Mill</c:v>
                </c:pt>
                <c:pt idx="1">
                  <c:v>Curry &amp; Mill</c:v>
                </c:pt>
                <c:pt idx="2">
                  <c:v>60 Fwy &amp; College</c:v>
                </c:pt>
                <c:pt idx="3">
                  <c:v>TownLakeS &amp; Priest</c:v>
                </c:pt>
                <c:pt idx="4">
                  <c:v>Curry &amp; College</c:v>
                </c:pt>
                <c:pt idx="5">
                  <c:v>Canal &amp; McClntk</c:v>
                </c:pt>
                <c:pt idx="6">
                  <c:v>Canal &amp; Rural</c:v>
                </c:pt>
                <c:pt idx="7">
                  <c:v>Wash &amp; Priest</c:v>
                </c:pt>
                <c:pt idx="8">
                  <c:v>Rio Sal. &amp; Mill</c:v>
                </c:pt>
                <c:pt idx="9">
                  <c:v>Lake &amp; TCA Bridge</c:v>
                </c:pt>
                <c:pt idx="10">
                  <c:v>Alameda &amp; McClntk</c:v>
                </c:pt>
                <c:pt idx="11">
                  <c:v>So. &amp; College</c:v>
                </c:pt>
                <c:pt idx="12">
                  <c:v>McKlps &amp; Greenbelt</c:v>
                </c:pt>
                <c:pt idx="13">
                  <c:v>Bway &amp; College</c:v>
                </c:pt>
                <c:pt idx="14">
                  <c:v>Baseline &amp; Western</c:v>
                </c:pt>
                <c:pt idx="15">
                  <c:v>So. &amp; Hardy</c:v>
                </c:pt>
                <c:pt idx="16">
                  <c:v>Bway &amp; Hardy</c:v>
                </c:pt>
                <c:pt idx="17">
                  <c:v>Rio Sal. &amp; McClntk</c:v>
                </c:pt>
                <c:pt idx="18">
                  <c:v>Univ &amp; Priest</c:v>
                </c:pt>
                <c:pt idx="19">
                  <c:v>Alameda &amp; Mill</c:v>
                </c:pt>
              </c:strCache>
            </c:strRef>
          </c:cat>
          <c:val>
            <c:numRef>
              <c:f>Summary!$T$86:$T$105</c:f>
              <c:numCache>
                <c:formatCode>0.0%</c:formatCode>
                <c:ptCount val="20"/>
                <c:pt idx="0">
                  <c:v>0.76056399346865466</c:v>
                </c:pt>
                <c:pt idx="1">
                  <c:v>0.6943003949836889</c:v>
                </c:pt>
                <c:pt idx="2">
                  <c:v>0.66433473439849455</c:v>
                </c:pt>
                <c:pt idx="3">
                  <c:v>0.58823496432600564</c:v>
                </c:pt>
                <c:pt idx="4">
                  <c:v>0.57798068374995137</c:v>
                </c:pt>
                <c:pt idx="5">
                  <c:v>0.55921140196631203</c:v>
                </c:pt>
                <c:pt idx="6">
                  <c:v>0.55900685769001124</c:v>
                </c:pt>
                <c:pt idx="7">
                  <c:v>0.52631617807413977</c:v>
                </c:pt>
                <c:pt idx="8">
                  <c:v>0.52100841242166063</c:v>
                </c:pt>
                <c:pt idx="9">
                  <c:v>0.48128257409918801</c:v>
                </c:pt>
                <c:pt idx="10">
                  <c:v>0.43200026984311413</c:v>
                </c:pt>
                <c:pt idx="11">
                  <c:v>0.40830369690832868</c:v>
                </c:pt>
                <c:pt idx="12">
                  <c:v>0.38171949051601739</c:v>
                </c:pt>
                <c:pt idx="13">
                  <c:v>0.35960537769696505</c:v>
                </c:pt>
                <c:pt idx="14">
                  <c:v>0.35714267433882485</c:v>
                </c:pt>
                <c:pt idx="15">
                  <c:v>0.35632097992938289</c:v>
                </c:pt>
                <c:pt idx="16">
                  <c:v>0.33333252752418158</c:v>
                </c:pt>
                <c:pt idx="17">
                  <c:v>0.32380863169810614</c:v>
                </c:pt>
                <c:pt idx="18">
                  <c:v>0.30120503861153569</c:v>
                </c:pt>
                <c:pt idx="19">
                  <c:v>0.29629567658789563</c:v>
                </c:pt>
              </c:numCache>
            </c:numRef>
          </c:val>
        </c:ser>
        <c:dLbls>
          <c:showLegendKey val="0"/>
          <c:showVal val="0"/>
          <c:showCatName val="0"/>
          <c:showSerName val="0"/>
          <c:showPercent val="0"/>
          <c:showBubbleSize val="0"/>
        </c:dLbls>
        <c:gapWidth val="100"/>
        <c:axId val="504339840"/>
        <c:axId val="504358016"/>
      </c:barChart>
      <c:catAx>
        <c:axId val="50433984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504358016"/>
        <c:crossesAt val="0"/>
        <c:auto val="1"/>
        <c:lblAlgn val="ctr"/>
        <c:lblOffset val="100"/>
        <c:tickLblSkip val="1"/>
        <c:tickMarkSkip val="1"/>
        <c:noMultiLvlLbl val="0"/>
      </c:catAx>
      <c:valAx>
        <c:axId val="50435801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4339840"/>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Summary!$U$85</c:f>
              <c:strCache>
                <c:ptCount val="1"/>
                <c:pt idx="0">
                  <c:v>Wrong way%</c:v>
                </c:pt>
              </c:strCache>
            </c:strRef>
          </c:tx>
          <c:spPr>
            <a:solidFill>
              <a:srgbClr val="004586"/>
            </a:solidFill>
            <a:ln w="3175">
              <a:solidFill>
                <a:srgbClr val="000000"/>
              </a:solidFill>
              <a:prstDash val="solid"/>
            </a:ln>
          </c:spPr>
          <c:invertIfNegative val="0"/>
          <c:cat>
            <c:strRef>
              <c:f>Summary!$U$132:$U$151</c:f>
              <c:strCache>
                <c:ptCount val="20"/>
                <c:pt idx="0">
                  <c:v>Bway &amp; Priest</c:v>
                </c:pt>
                <c:pt idx="1">
                  <c:v>So. &amp; Mill</c:v>
                </c:pt>
                <c:pt idx="2">
                  <c:v>Univ &amp; Rural</c:v>
                </c:pt>
                <c:pt idx="3">
                  <c:v>So. &amp; McClntk</c:v>
                </c:pt>
                <c:pt idx="4">
                  <c:v>Univ &amp; Dorsey</c:v>
                </c:pt>
                <c:pt idx="5">
                  <c:v>Bway &amp; Rural</c:v>
                </c:pt>
                <c:pt idx="6">
                  <c:v>Bway &amp; McClntk</c:v>
                </c:pt>
                <c:pt idx="7">
                  <c:v>Rio Sal. &amp; Rural</c:v>
                </c:pt>
                <c:pt idx="8">
                  <c:v>Rio Sal. &amp; McClntk</c:v>
                </c:pt>
                <c:pt idx="9">
                  <c:v>Univ &amp; Mill</c:v>
                </c:pt>
                <c:pt idx="10">
                  <c:v>5th &amp; Priest</c:v>
                </c:pt>
                <c:pt idx="11">
                  <c:v>Bway &amp; Mill</c:v>
                </c:pt>
                <c:pt idx="12">
                  <c:v>Lemon &amp; Rural</c:v>
                </c:pt>
                <c:pt idx="13">
                  <c:v>Apache &amp; Rural</c:v>
                </c:pt>
                <c:pt idx="14">
                  <c:v>So. &amp; Rural</c:v>
                </c:pt>
                <c:pt idx="15">
                  <c:v>13th &amp; Mill</c:v>
                </c:pt>
                <c:pt idx="16">
                  <c:v>Univ &amp; Priest</c:v>
                </c:pt>
                <c:pt idx="17">
                  <c:v>Baseline &amp; Mill</c:v>
                </c:pt>
                <c:pt idx="18">
                  <c:v>Bway &amp; Hardy</c:v>
                </c:pt>
                <c:pt idx="19">
                  <c:v>Wash &amp; Priest</c:v>
                </c:pt>
              </c:strCache>
            </c:strRef>
          </c:cat>
          <c:val>
            <c:numRef>
              <c:f>Summary!$U$86:$U$105</c:f>
              <c:numCache>
                <c:formatCode>0.0%</c:formatCode>
                <c:ptCount val="20"/>
                <c:pt idx="0">
                  <c:v>0.36764641988873492</c:v>
                </c:pt>
                <c:pt idx="1">
                  <c:v>0.36601337136294598</c:v>
                </c:pt>
                <c:pt idx="2">
                  <c:v>0.35487884693905819</c:v>
                </c:pt>
                <c:pt idx="3">
                  <c:v>0.34188112272379317</c:v>
                </c:pt>
                <c:pt idx="4">
                  <c:v>0.31294417714440531</c:v>
                </c:pt>
                <c:pt idx="5">
                  <c:v>0.31164325575211099</c:v>
                </c:pt>
                <c:pt idx="6">
                  <c:v>0.30909175289711693</c:v>
                </c:pt>
                <c:pt idx="7">
                  <c:v>0.28947386334738917</c:v>
                </c:pt>
                <c:pt idx="8">
                  <c:v>0.28571486122901774</c:v>
                </c:pt>
                <c:pt idx="9">
                  <c:v>0.27967474629379629</c:v>
                </c:pt>
                <c:pt idx="10">
                  <c:v>0.27500056802996697</c:v>
                </c:pt>
                <c:pt idx="11">
                  <c:v>0.2720594442696026</c:v>
                </c:pt>
                <c:pt idx="12">
                  <c:v>0.24982388120517399</c:v>
                </c:pt>
                <c:pt idx="13">
                  <c:v>0.24728267935259365</c:v>
                </c:pt>
                <c:pt idx="14">
                  <c:v>0.23780410080362446</c:v>
                </c:pt>
                <c:pt idx="15">
                  <c:v>0.23655933137284596</c:v>
                </c:pt>
                <c:pt idx="16">
                  <c:v>0.2289150907753276</c:v>
                </c:pt>
                <c:pt idx="17">
                  <c:v>0.21951268599110177</c:v>
                </c:pt>
                <c:pt idx="18">
                  <c:v>0.20512791420956872</c:v>
                </c:pt>
                <c:pt idx="19">
                  <c:v>0.20300679388477991</c:v>
                </c:pt>
              </c:numCache>
            </c:numRef>
          </c:val>
        </c:ser>
        <c:dLbls>
          <c:showLegendKey val="0"/>
          <c:showVal val="0"/>
          <c:showCatName val="0"/>
          <c:showSerName val="0"/>
          <c:showPercent val="0"/>
          <c:showBubbleSize val="0"/>
        </c:dLbls>
        <c:gapWidth val="100"/>
        <c:axId val="503940224"/>
        <c:axId val="503941760"/>
      </c:barChart>
      <c:catAx>
        <c:axId val="50394022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503941760"/>
        <c:crossesAt val="0"/>
        <c:auto val="1"/>
        <c:lblAlgn val="ctr"/>
        <c:lblOffset val="100"/>
        <c:tickLblSkip val="1"/>
        <c:tickMarkSkip val="1"/>
        <c:noMultiLvlLbl val="0"/>
      </c:catAx>
      <c:valAx>
        <c:axId val="50394176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3940224"/>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Summary!$V$85</c:f>
              <c:strCache>
                <c:ptCount val="1"/>
                <c:pt idx="0">
                  <c:v>Sidewalk%</c:v>
                </c:pt>
              </c:strCache>
            </c:strRef>
          </c:tx>
          <c:spPr>
            <a:solidFill>
              <a:srgbClr val="004586"/>
            </a:solidFill>
            <a:ln w="3175">
              <a:solidFill>
                <a:srgbClr val="000000"/>
              </a:solidFill>
              <a:prstDash val="solid"/>
            </a:ln>
          </c:spPr>
          <c:invertIfNegative val="0"/>
          <c:cat>
            <c:strRef>
              <c:f>Summary!$V$132:$V$151</c:f>
              <c:strCache>
                <c:ptCount val="20"/>
                <c:pt idx="0">
                  <c:v>Bway &amp; Rural</c:v>
                </c:pt>
                <c:pt idx="1">
                  <c:v>Bway &amp; McClntk</c:v>
                </c:pt>
                <c:pt idx="2">
                  <c:v>So. &amp; Rural</c:v>
                </c:pt>
                <c:pt idx="3">
                  <c:v>So. &amp; McClntk</c:v>
                </c:pt>
                <c:pt idx="4">
                  <c:v>Baseline &amp; Mill</c:v>
                </c:pt>
                <c:pt idx="5">
                  <c:v>So. &amp; Mill</c:v>
                </c:pt>
                <c:pt idx="6">
                  <c:v>Rio Sal. &amp; Rural</c:v>
                </c:pt>
                <c:pt idx="7">
                  <c:v>Univ &amp; McClntk</c:v>
                </c:pt>
                <c:pt idx="8">
                  <c:v>Univ &amp; Price</c:v>
                </c:pt>
                <c:pt idx="9">
                  <c:v>Bway &amp; Mill</c:v>
                </c:pt>
                <c:pt idx="10">
                  <c:v>Rio Sal. &amp; McClntk</c:v>
                </c:pt>
                <c:pt idx="11">
                  <c:v>Apache &amp; Rural</c:v>
                </c:pt>
                <c:pt idx="12">
                  <c:v>Bway &amp; Priest</c:v>
                </c:pt>
                <c:pt idx="13">
                  <c:v>TownLakeS &amp; Priest</c:v>
                </c:pt>
                <c:pt idx="14">
                  <c:v>Univ &amp; Rural</c:v>
                </c:pt>
                <c:pt idx="15">
                  <c:v>Alameda &amp; Rural</c:v>
                </c:pt>
                <c:pt idx="16">
                  <c:v>Baseline &amp; Western</c:v>
                </c:pt>
                <c:pt idx="17">
                  <c:v>Univ &amp; Dorsey</c:v>
                </c:pt>
                <c:pt idx="18">
                  <c:v>Bway &amp; Hardy</c:v>
                </c:pt>
                <c:pt idx="19">
                  <c:v>So. &amp; Hardy</c:v>
                </c:pt>
              </c:strCache>
            </c:strRef>
          </c:cat>
          <c:val>
            <c:numRef>
              <c:f>Summary!$V$86:$V$105</c:f>
              <c:numCache>
                <c:formatCode>0.0%</c:formatCode>
                <c:ptCount val="20"/>
                <c:pt idx="0">
                  <c:v>0.96917812362658151</c:v>
                </c:pt>
                <c:pt idx="1">
                  <c:v>0.96363564207493313</c:v>
                </c:pt>
                <c:pt idx="2">
                  <c:v>0.95731623531000165</c:v>
                </c:pt>
                <c:pt idx="3">
                  <c:v>0.94871787671784313</c:v>
                </c:pt>
                <c:pt idx="4">
                  <c:v>0.92682992608363546</c:v>
                </c:pt>
                <c:pt idx="5">
                  <c:v>0.90849642261970398</c:v>
                </c:pt>
                <c:pt idx="6">
                  <c:v>0.89473744113855336</c:v>
                </c:pt>
                <c:pt idx="7">
                  <c:v>0.81617724610452314</c:v>
                </c:pt>
                <c:pt idx="8">
                  <c:v>0.79645938425902996</c:v>
                </c:pt>
                <c:pt idx="9">
                  <c:v>0.77205787581777463</c:v>
                </c:pt>
                <c:pt idx="10">
                  <c:v>0.76190538148204356</c:v>
                </c:pt>
                <c:pt idx="11">
                  <c:v>0.75000062664872713</c:v>
                </c:pt>
                <c:pt idx="12">
                  <c:v>0.73529458571063211</c:v>
                </c:pt>
                <c:pt idx="13">
                  <c:v>0.72058741298515228</c:v>
                </c:pt>
                <c:pt idx="14">
                  <c:v>0.6894797307974434</c:v>
                </c:pt>
                <c:pt idx="15">
                  <c:v>0.66000038059193444</c:v>
                </c:pt>
                <c:pt idx="16">
                  <c:v>0.65306044052100676</c:v>
                </c:pt>
                <c:pt idx="17">
                  <c:v>0.60597521409522115</c:v>
                </c:pt>
                <c:pt idx="18">
                  <c:v>0.57692345181401328</c:v>
                </c:pt>
                <c:pt idx="19">
                  <c:v>0.57471215848906876</c:v>
                </c:pt>
              </c:numCache>
            </c:numRef>
          </c:val>
        </c:ser>
        <c:dLbls>
          <c:showLegendKey val="0"/>
          <c:showVal val="0"/>
          <c:showCatName val="0"/>
          <c:showSerName val="0"/>
          <c:showPercent val="0"/>
          <c:showBubbleSize val="0"/>
        </c:dLbls>
        <c:gapWidth val="100"/>
        <c:axId val="503958144"/>
        <c:axId val="504037760"/>
      </c:barChart>
      <c:catAx>
        <c:axId val="50395814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504037760"/>
        <c:crossesAt val="0"/>
        <c:auto val="1"/>
        <c:lblAlgn val="ctr"/>
        <c:lblOffset val="100"/>
        <c:tickLblSkip val="1"/>
        <c:tickMarkSkip val="1"/>
        <c:noMultiLvlLbl val="0"/>
      </c:catAx>
      <c:valAx>
        <c:axId val="504037760"/>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3958144"/>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Summary!$W$85</c:f>
              <c:strCache>
                <c:ptCount val="1"/>
                <c:pt idx="0">
                  <c:v>Wrong way * sidewalk</c:v>
                </c:pt>
              </c:strCache>
            </c:strRef>
          </c:tx>
          <c:spPr>
            <a:solidFill>
              <a:srgbClr val="004586"/>
            </a:solidFill>
            <a:ln w="3175">
              <a:solidFill>
                <a:srgbClr val="000000"/>
              </a:solidFill>
              <a:prstDash val="solid"/>
            </a:ln>
          </c:spPr>
          <c:invertIfNegative val="0"/>
          <c:cat>
            <c:strRef>
              <c:f>Summary!$W$132:$W$153</c:f>
              <c:strCache>
                <c:ptCount val="22"/>
                <c:pt idx="0">
                  <c:v>So. &amp; Mill</c:v>
                </c:pt>
                <c:pt idx="1">
                  <c:v>So. &amp; McClntk</c:v>
                </c:pt>
                <c:pt idx="2">
                  <c:v>Bway &amp; Rural</c:v>
                </c:pt>
                <c:pt idx="3">
                  <c:v>Bway &amp; McClntk</c:v>
                </c:pt>
                <c:pt idx="4">
                  <c:v>Bway &amp; Priest</c:v>
                </c:pt>
                <c:pt idx="5">
                  <c:v>Rio Sal. &amp; Rural</c:v>
                </c:pt>
                <c:pt idx="6">
                  <c:v>Univ &amp; Rural</c:v>
                </c:pt>
                <c:pt idx="7">
                  <c:v>So. &amp; Rural</c:v>
                </c:pt>
                <c:pt idx="8">
                  <c:v>Rio Sal. &amp; McClntk</c:v>
                </c:pt>
                <c:pt idx="9">
                  <c:v>Bway &amp; Mill</c:v>
                </c:pt>
                <c:pt idx="10">
                  <c:v>Baseline &amp; Mill</c:v>
                </c:pt>
                <c:pt idx="11">
                  <c:v>Univ &amp; Dorsey</c:v>
                </c:pt>
                <c:pt idx="12">
                  <c:v>Apache &amp; Rural</c:v>
                </c:pt>
                <c:pt idx="13">
                  <c:v>Univ &amp; McClntk</c:v>
                </c:pt>
                <c:pt idx="14">
                  <c:v>Univ &amp; Price</c:v>
                </c:pt>
                <c:pt idx="15">
                  <c:v>Baseline &amp; Western</c:v>
                </c:pt>
                <c:pt idx="16">
                  <c:v>Univ &amp; Mill</c:v>
                </c:pt>
                <c:pt idx="17">
                  <c:v>Univ &amp; Priest</c:v>
                </c:pt>
                <c:pt idx="18">
                  <c:v>Bway &amp; Hardy</c:v>
                </c:pt>
                <c:pt idx="19">
                  <c:v>Bway &amp; Rsvlt</c:v>
                </c:pt>
                <c:pt idx="20">
                  <c:v>Wash &amp; Priest</c:v>
                </c:pt>
                <c:pt idx="21">
                  <c:v>Univ &amp; Hardy</c:v>
                </c:pt>
              </c:strCache>
            </c:strRef>
          </c:cat>
          <c:val>
            <c:numRef>
              <c:f>Summary!$W$86:$W$107</c:f>
              <c:numCache>
                <c:formatCode>0.0%</c:formatCode>
                <c:ptCount val="22"/>
                <c:pt idx="0">
                  <c:v>0.33252183851421363</c:v>
                </c:pt>
                <c:pt idx="1">
                  <c:v>0.32434873284042942</c:v>
                </c:pt>
                <c:pt idx="2">
                  <c:v>0.30203782585070976</c:v>
                </c:pt>
                <c:pt idx="3">
                  <c:v>0.29785182976307983</c:v>
                </c:pt>
                <c:pt idx="4">
                  <c:v>0.27032842200008445</c:v>
                </c:pt>
                <c:pt idx="5">
                  <c:v>0.25900310376793428</c:v>
                </c:pt>
                <c:pt idx="6">
                  <c:v>0.24468177185324896</c:v>
                </c:pt>
                <c:pt idx="7">
                  <c:v>0.2276537265226059</c:v>
                </c:pt>
                <c:pt idx="8">
                  <c:v>0.21768769033978388</c:v>
                </c:pt>
                <c:pt idx="9">
                  <c:v>0.21004563663895362</c:v>
                </c:pt>
                <c:pt idx="10">
                  <c:v>0.20345092653155314</c:v>
                </c:pt>
                <c:pt idx="11">
                  <c:v>0.18963641474493381</c:v>
                </c:pt>
                <c:pt idx="12">
                  <c:v>0.18546216447382149</c:v>
                </c:pt>
                <c:pt idx="13">
                  <c:v>0.16503507339339901</c:v>
                </c:pt>
                <c:pt idx="14">
                  <c:v>0.14801411758913885</c:v>
                </c:pt>
                <c:pt idx="15">
                  <c:v>0.12661395282196858</c:v>
                </c:pt>
                <c:pt idx="16">
                  <c:v>0.12187425471136454</c:v>
                </c:pt>
                <c:pt idx="17">
                  <c:v>0.11859436249413796</c:v>
                </c:pt>
                <c:pt idx="18">
                  <c:v>0.11834310432919316</c:v>
                </c:pt>
                <c:pt idx="19">
                  <c:v>0.10974004826653316</c:v>
                </c:pt>
                <c:pt idx="20">
                  <c:v>9.4634620627588539E-2</c:v>
                </c:pt>
                <c:pt idx="21">
                  <c:v>7.68226070578438E-2</c:v>
                </c:pt>
              </c:numCache>
            </c:numRef>
          </c:val>
        </c:ser>
        <c:dLbls>
          <c:showLegendKey val="0"/>
          <c:showVal val="0"/>
          <c:showCatName val="0"/>
          <c:showSerName val="0"/>
          <c:showPercent val="0"/>
          <c:showBubbleSize val="0"/>
        </c:dLbls>
        <c:gapWidth val="100"/>
        <c:axId val="504079104"/>
        <c:axId val="504080640"/>
      </c:barChart>
      <c:catAx>
        <c:axId val="50407910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504080640"/>
        <c:crossesAt val="0"/>
        <c:auto val="1"/>
        <c:lblAlgn val="ctr"/>
        <c:lblOffset val="100"/>
        <c:tickLblSkip val="1"/>
        <c:tickMarkSkip val="1"/>
        <c:noMultiLvlLbl val="0"/>
      </c:catAx>
      <c:valAx>
        <c:axId val="50408064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4079104"/>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504113024"/>
        <c:axId val="504114560"/>
      </c:barChart>
      <c:catAx>
        <c:axId val="504113024"/>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504114560"/>
        <c:crossesAt val="0"/>
        <c:auto val="1"/>
        <c:lblAlgn val="ctr"/>
        <c:lblOffset val="100"/>
        <c:tickLblSkip val="1"/>
        <c:tickMarkSkip val="1"/>
        <c:noMultiLvlLbl val="0"/>
      </c:catAx>
      <c:valAx>
        <c:axId val="50411456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4113024"/>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504139136"/>
        <c:axId val="504153600"/>
      </c:barChart>
      <c:catAx>
        <c:axId val="50413913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4153600"/>
        <c:crossesAt val="0"/>
        <c:auto val="1"/>
        <c:lblAlgn val="ctr"/>
        <c:lblOffset val="100"/>
        <c:tickLblSkip val="2"/>
        <c:tickMarkSkip val="1"/>
        <c:noMultiLvlLbl val="0"/>
      </c:catAx>
      <c:valAx>
        <c:axId val="50415360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04139136"/>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32</xdr:col>
      <xdr:colOff>0</xdr:colOff>
      <xdr:row>119</xdr:row>
      <xdr:rowOff>0</xdr:rowOff>
    </xdr:from>
    <xdr:to>
      <xdr:col>44</xdr:col>
      <xdr:colOff>30480</xdr:colOff>
      <xdr:row>136</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7620</xdr:colOff>
      <xdr:row>137</xdr:row>
      <xdr:rowOff>0</xdr:rowOff>
    </xdr:from>
    <xdr:to>
      <xdr:col>44</xdr:col>
      <xdr:colOff>38100</xdr:colOff>
      <xdr:row>154</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456111</xdr:colOff>
      <xdr:row>155</xdr:row>
      <xdr:rowOff>8709</xdr:rowOff>
    </xdr:from>
    <xdr:to>
      <xdr:col>44</xdr:col>
      <xdr:colOff>0</xdr:colOff>
      <xdr:row>171</xdr:row>
      <xdr:rowOff>81643</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327660</xdr:colOff>
      <xdr:row>172</xdr:row>
      <xdr:rowOff>53340</xdr:rowOff>
    </xdr:from>
    <xdr:to>
      <xdr:col>44</xdr:col>
      <xdr:colOff>7620</xdr:colOff>
      <xdr:row>188</xdr:row>
      <xdr:rowOff>144780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320040</xdr:colOff>
      <xdr:row>189</xdr:row>
      <xdr:rowOff>45720</xdr:rowOff>
    </xdr:from>
    <xdr:to>
      <xdr:col>44</xdr:col>
      <xdr:colOff>7620</xdr:colOff>
      <xdr:row>204</xdr:row>
      <xdr:rowOff>137160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71</xdr:row>
      <xdr:rowOff>119743</xdr:rowOff>
    </xdr:from>
    <xdr:to>
      <xdr:col>14</xdr:col>
      <xdr:colOff>403860</xdr:colOff>
      <xdr:row>90</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21771</xdr:colOff>
      <xdr:row>90</xdr:row>
      <xdr:rowOff>108857</xdr:rowOff>
    </xdr:from>
    <xdr:to>
      <xdr:col>14</xdr:col>
      <xdr:colOff>425631</xdr:colOff>
      <xdr:row>109</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10886</xdr:colOff>
      <xdr:row>148</xdr:row>
      <xdr:rowOff>0</xdr:rowOff>
    </xdr:from>
    <xdr:to>
      <xdr:col>14</xdr:col>
      <xdr:colOff>414745</xdr:colOff>
      <xdr:row>166</xdr:row>
      <xdr:rowOff>72934</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10887</xdr:colOff>
      <xdr:row>167</xdr:row>
      <xdr:rowOff>32658</xdr:rowOff>
    </xdr:from>
    <xdr:to>
      <xdr:col>14</xdr:col>
      <xdr:colOff>414746</xdr:colOff>
      <xdr:row>185</xdr:row>
      <xdr:rowOff>105592</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10886</xdr:colOff>
      <xdr:row>109</xdr:row>
      <xdr:rowOff>141514</xdr:rowOff>
    </xdr:from>
    <xdr:to>
      <xdr:col>14</xdr:col>
      <xdr:colOff>414746</xdr:colOff>
      <xdr:row>128</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21771</xdr:colOff>
      <xdr:row>129</xdr:row>
      <xdr:rowOff>0</xdr:rowOff>
    </xdr:from>
    <xdr:to>
      <xdr:col>14</xdr:col>
      <xdr:colOff>218802</xdr:colOff>
      <xdr:row>147</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1021080</xdr:colOff>
      <xdr:row>93</xdr:row>
      <xdr:rowOff>106680</xdr:rowOff>
    </xdr:from>
    <xdr:to>
      <xdr:col>9</xdr:col>
      <xdr:colOff>38100</xdr:colOff>
      <xdr:row>109</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106680</xdr:colOff>
      <xdr:row>93</xdr:row>
      <xdr:rowOff>121920</xdr:rowOff>
    </xdr:from>
    <xdr:to>
      <xdr:col>3</xdr:col>
      <xdr:colOff>922020</xdr:colOff>
      <xdr:row>109</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177437</xdr:colOff>
      <xdr:row>109</xdr:row>
      <xdr:rowOff>47897</xdr:rowOff>
    </xdr:from>
    <xdr:to>
      <xdr:col>14</xdr:col>
      <xdr:colOff>466997</xdr:colOff>
      <xdr:row>124</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163286</xdr:colOff>
      <xdr:row>93</xdr:row>
      <xdr:rowOff>106682</xdr:rowOff>
    </xdr:from>
    <xdr:to>
      <xdr:col>15</xdr:col>
      <xdr:colOff>65315</xdr:colOff>
      <xdr:row>109</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1034142</xdr:colOff>
      <xdr:row>109</xdr:row>
      <xdr:rowOff>47896</xdr:rowOff>
    </xdr:from>
    <xdr:to>
      <xdr:col>9</xdr:col>
      <xdr:colOff>87086</xdr:colOff>
      <xdr:row>124</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952500</xdr:colOff>
      <xdr:row>130</xdr:row>
      <xdr:rowOff>0</xdr:rowOff>
    </xdr:from>
    <xdr:to>
      <xdr:col>16</xdr:col>
      <xdr:colOff>0</xdr:colOff>
      <xdr:row>149</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975360</xdr:colOff>
      <xdr:row>150</xdr:row>
      <xdr:rowOff>106680</xdr:rowOff>
    </xdr:from>
    <xdr:to>
      <xdr:col>16</xdr:col>
      <xdr:colOff>0</xdr:colOff>
      <xdr:row>170</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990600</xdr:colOff>
      <xdr:row>172</xdr:row>
      <xdr:rowOff>7620</xdr:rowOff>
    </xdr:from>
    <xdr:to>
      <xdr:col>15</xdr:col>
      <xdr:colOff>449580</xdr:colOff>
      <xdr:row>191</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1013460</xdr:colOff>
      <xdr:row>192</xdr:row>
      <xdr:rowOff>68580</xdr:rowOff>
    </xdr:from>
    <xdr:to>
      <xdr:col>15</xdr:col>
      <xdr:colOff>434340</xdr:colOff>
      <xdr:row>211</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1051560</xdr:colOff>
      <xdr:row>212</xdr:row>
      <xdr:rowOff>121920</xdr:rowOff>
    </xdr:from>
    <xdr:to>
      <xdr:col>15</xdr:col>
      <xdr:colOff>449580</xdr:colOff>
      <xdr:row>233</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342900</xdr:colOff>
      <xdr:row>244</xdr:row>
      <xdr:rowOff>91440</xdr:rowOff>
    </xdr:from>
    <xdr:to>
      <xdr:col>10</xdr:col>
      <xdr:colOff>121920</xdr:colOff>
      <xdr:row>261</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350520</xdr:colOff>
      <xdr:row>262</xdr:row>
      <xdr:rowOff>68580</xdr:rowOff>
    </xdr:from>
    <xdr:to>
      <xdr:col>10</xdr:col>
      <xdr:colOff>106680</xdr:colOff>
      <xdr:row>276</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liff/Google%20Drive/BikeCount/2011_Bike_Count/CountSummary20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Google%20Drive/BikeCount/2012_Bike_Count/CountSummary20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Google%20Drive/BikeCount/2013_Bike_Count/CountSummary20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Google%20Drive/BikeCount/2014_Bike_Count/CountSummary201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 val="CountSummary2013"/>
    </sheetNames>
    <definedNames>
      <definedName name="summary_data" refersTo="='Summary'!$D$6:$BN$59"/>
      <definedName name="summary_hdr" refersTo="='SummDir'!$D$5:$BN$5" sheetId="16"/>
      <definedName name="summary_loc" refersTo="='SummDir'!$A$6:$A$59" sheetId="16"/>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cell r="D6">
            <v>27.75</v>
          </cell>
          <cell r="E6">
            <v>20</v>
          </cell>
          <cell r="F6">
            <v>35.5</v>
          </cell>
          <cell r="G6">
            <v>1.7749999999999999</v>
          </cell>
          <cell r="I6">
            <v>27.75</v>
          </cell>
          <cell r="P6" t="str">
            <v>NS</v>
          </cell>
          <cell r="Q6">
            <v>101</v>
          </cell>
          <cell r="R6">
            <v>0.23423423423423423</v>
          </cell>
          <cell r="U6">
            <v>0.64864864864864868</v>
          </cell>
          <cell r="V6">
            <v>0.16216216216216217</v>
          </cell>
          <cell r="W6">
            <v>0.29729729729729731</v>
          </cell>
          <cell r="AF6">
            <v>111</v>
          </cell>
          <cell r="AG6">
            <v>40</v>
          </cell>
          <cell r="AH6">
            <v>71</v>
          </cell>
          <cell r="AJ6">
            <v>111</v>
          </cell>
          <cell r="AK6">
            <v>40</v>
          </cell>
          <cell r="AL6">
            <v>71</v>
          </cell>
          <cell r="AR6">
            <v>1</v>
          </cell>
          <cell r="AS6">
            <v>1</v>
          </cell>
          <cell r="AT6">
            <v>1</v>
          </cell>
          <cell r="AU6">
            <v>1</v>
          </cell>
          <cell r="AX6" t="str">
            <v>101AMNS</v>
          </cell>
          <cell r="AY6" t="str">
            <v>101PMNS</v>
          </cell>
          <cell r="AZ6" t="str">
            <v>101AMNS</v>
          </cell>
          <cell r="BA6" t="str">
            <v>101PMNS</v>
          </cell>
          <cell r="BB6" t="str">
            <v>NS</v>
          </cell>
          <cell r="BC6">
            <v>6</v>
          </cell>
          <cell r="BD6">
            <v>29</v>
          </cell>
          <cell r="BE6">
            <v>4</v>
          </cell>
          <cell r="BF6">
            <v>10</v>
          </cell>
          <cell r="BH6">
            <v>20</v>
          </cell>
          <cell r="BI6">
            <v>43</v>
          </cell>
          <cell r="BJ6">
            <v>14</v>
          </cell>
          <cell r="BK6">
            <v>23</v>
          </cell>
          <cell r="BM6" t="b">
            <v>1</v>
          </cell>
          <cell r="BN6" t="b">
            <v>1</v>
          </cell>
        </row>
        <row r="7">
          <cell r="A7">
            <v>102</v>
          </cell>
          <cell r="D7">
            <v>57.25</v>
          </cell>
          <cell r="E7">
            <v>38.5</v>
          </cell>
          <cell r="F7">
            <v>76</v>
          </cell>
          <cell r="G7">
            <v>1.974025974025974</v>
          </cell>
          <cell r="I7">
            <v>57.25</v>
          </cell>
          <cell r="P7" t="str">
            <v>NS</v>
          </cell>
          <cell r="Q7">
            <v>102</v>
          </cell>
          <cell r="R7">
            <v>0.22270742358078602</v>
          </cell>
          <cell r="U7">
            <v>0.4366812227074236</v>
          </cell>
          <cell r="V7">
            <v>0.15283842794759825</v>
          </cell>
          <cell r="W7">
            <v>0.24890829694323144</v>
          </cell>
          <cell r="AF7">
            <v>229</v>
          </cell>
          <cell r="AG7">
            <v>77</v>
          </cell>
          <cell r="AH7">
            <v>152</v>
          </cell>
          <cell r="AJ7">
            <v>229</v>
          </cell>
          <cell r="AK7">
            <v>77</v>
          </cell>
          <cell r="AL7">
            <v>152</v>
          </cell>
          <cell r="AR7">
            <v>1</v>
          </cell>
          <cell r="AS7">
            <v>1</v>
          </cell>
          <cell r="AT7">
            <v>1</v>
          </cell>
          <cell r="AU7">
            <v>1</v>
          </cell>
          <cell r="AX7" t="str">
            <v>102AMNS</v>
          </cell>
          <cell r="AY7" t="str">
            <v>102PMNS</v>
          </cell>
          <cell r="AZ7" t="str">
            <v>102AMNS</v>
          </cell>
          <cell r="BA7" t="str">
            <v>102PMNS</v>
          </cell>
          <cell r="BB7" t="str">
            <v>NS</v>
          </cell>
          <cell r="BC7">
            <v>19</v>
          </cell>
          <cell r="BD7">
            <v>42</v>
          </cell>
          <cell r="BE7">
            <v>9</v>
          </cell>
          <cell r="BF7">
            <v>8</v>
          </cell>
          <cell r="BH7">
            <v>32</v>
          </cell>
          <cell r="BI7">
            <v>58</v>
          </cell>
          <cell r="BJ7">
            <v>26</v>
          </cell>
          <cell r="BK7">
            <v>49</v>
          </cell>
          <cell r="BM7" t="b">
            <v>1</v>
          </cell>
          <cell r="BN7" t="b">
            <v>1</v>
          </cell>
        </row>
        <row r="8">
          <cell r="A8">
            <v>103</v>
          </cell>
          <cell r="D8">
            <v>49.5</v>
          </cell>
          <cell r="E8">
            <v>38.5</v>
          </cell>
          <cell r="F8">
            <v>60.5</v>
          </cell>
          <cell r="G8">
            <v>1.5714285714285714</v>
          </cell>
          <cell r="I8">
            <v>49.5</v>
          </cell>
          <cell r="P8" t="str">
            <v>NS</v>
          </cell>
          <cell r="Q8">
            <v>103</v>
          </cell>
          <cell r="R8">
            <v>0.23232323232323232</v>
          </cell>
          <cell r="U8">
            <v>0.20707070707070707</v>
          </cell>
          <cell r="V8">
            <v>0.27777777777777779</v>
          </cell>
          <cell r="W8">
            <v>0.99494949494949492</v>
          </cell>
          <cell r="AF8">
            <v>198</v>
          </cell>
          <cell r="AG8">
            <v>77</v>
          </cell>
          <cell r="AH8">
            <v>121</v>
          </cell>
          <cell r="AJ8">
            <v>198</v>
          </cell>
          <cell r="AK8">
            <v>77</v>
          </cell>
          <cell r="AL8">
            <v>121</v>
          </cell>
          <cell r="AR8">
            <v>1</v>
          </cell>
          <cell r="AS8">
            <v>1</v>
          </cell>
          <cell r="AT8">
            <v>1</v>
          </cell>
          <cell r="AU8">
            <v>1</v>
          </cell>
          <cell r="AX8" t="str">
            <v>103AMNS</v>
          </cell>
          <cell r="AY8" t="str">
            <v>103PMNS</v>
          </cell>
          <cell r="AZ8" t="str">
            <v>103AMNS</v>
          </cell>
          <cell r="BA8" t="str">
            <v>103PMNS</v>
          </cell>
          <cell r="BB8" t="str">
            <v>NS</v>
          </cell>
          <cell r="BC8">
            <v>24</v>
          </cell>
          <cell r="BD8">
            <v>15</v>
          </cell>
          <cell r="BE8">
            <v>25</v>
          </cell>
          <cell r="BF8">
            <v>77</v>
          </cell>
          <cell r="BH8">
            <v>22</v>
          </cell>
          <cell r="BI8">
            <v>26</v>
          </cell>
          <cell r="BJ8">
            <v>30</v>
          </cell>
          <cell r="BK8">
            <v>120</v>
          </cell>
          <cell r="BM8" t="b">
            <v>1</v>
          </cell>
          <cell r="BN8" t="b">
            <v>1</v>
          </cell>
        </row>
        <row r="9">
          <cell r="A9">
            <v>104</v>
          </cell>
          <cell r="D9">
            <v>9.5</v>
          </cell>
          <cell r="E9">
            <v>9.5</v>
          </cell>
          <cell r="F9" t="str">
            <v/>
          </cell>
          <cell r="G9" t="str">
            <v/>
          </cell>
          <cell r="I9">
            <v>9.5</v>
          </cell>
          <cell r="P9" t="str">
            <v>NS</v>
          </cell>
          <cell r="Q9">
            <v>104</v>
          </cell>
          <cell r="R9">
            <v>0.21052631578947367</v>
          </cell>
          <cell r="U9">
            <v>0.10526315789473684</v>
          </cell>
          <cell r="V9">
            <v>0.31578947368421051</v>
          </cell>
          <cell r="W9">
            <v>1</v>
          </cell>
          <cell r="AF9">
            <v>19</v>
          </cell>
          <cell r="AG9">
            <v>19</v>
          </cell>
          <cell r="AH9">
            <v>0</v>
          </cell>
          <cell r="AJ9">
            <v>19</v>
          </cell>
          <cell r="AK9">
            <v>19</v>
          </cell>
          <cell r="AL9">
            <v>0</v>
          </cell>
          <cell r="AR9">
            <v>1</v>
          </cell>
          <cell r="AS9">
            <v>1</v>
          </cell>
          <cell r="AT9">
            <v>1</v>
          </cell>
          <cell r="AU9">
            <v>1</v>
          </cell>
          <cell r="AX9" t="str">
            <v>104AMNS</v>
          </cell>
          <cell r="AY9" t="str">
            <v>104PMNS</v>
          </cell>
          <cell r="AZ9" t="str">
            <v>104AMNS</v>
          </cell>
          <cell r="BA9" t="str">
            <v>104PMNS</v>
          </cell>
          <cell r="BB9" t="str">
            <v>NS</v>
          </cell>
          <cell r="BC9">
            <v>4</v>
          </cell>
          <cell r="BD9">
            <v>2</v>
          </cell>
          <cell r="BE9">
            <v>6</v>
          </cell>
          <cell r="BF9">
            <v>19</v>
          </cell>
          <cell r="BH9">
            <v>0</v>
          </cell>
          <cell r="BI9">
            <v>0</v>
          </cell>
          <cell r="BJ9">
            <v>0</v>
          </cell>
          <cell r="BK9">
            <v>0</v>
          </cell>
          <cell r="BM9" t="b">
            <v>0</v>
          </cell>
          <cell r="BN9" t="b">
            <v>1</v>
          </cell>
        </row>
        <row r="10">
          <cell r="A10">
            <v>105</v>
          </cell>
          <cell r="D10">
            <v>13.75</v>
          </cell>
          <cell r="E10">
            <v>12</v>
          </cell>
          <cell r="F10">
            <v>15.5</v>
          </cell>
          <cell r="G10">
            <v>1.2916666666666667</v>
          </cell>
          <cell r="I10">
            <v>13.75</v>
          </cell>
          <cell r="P10" t="str">
            <v>NS</v>
          </cell>
          <cell r="Q10">
            <v>105</v>
          </cell>
          <cell r="R10">
            <v>0.12727272727272726</v>
          </cell>
          <cell r="U10">
            <v>0.43636363636363634</v>
          </cell>
          <cell r="V10">
            <v>0.10909090909090909</v>
          </cell>
          <cell r="W10">
            <v>7.2727272727272724E-2</v>
          </cell>
          <cell r="AF10">
            <v>55</v>
          </cell>
          <cell r="AG10">
            <v>24</v>
          </cell>
          <cell r="AH10">
            <v>31</v>
          </cell>
          <cell r="AJ10">
            <v>55</v>
          </cell>
          <cell r="AK10">
            <v>24</v>
          </cell>
          <cell r="AL10">
            <v>31</v>
          </cell>
          <cell r="AR10">
            <v>1</v>
          </cell>
          <cell r="AS10">
            <v>1</v>
          </cell>
          <cell r="AT10">
            <v>1</v>
          </cell>
          <cell r="AU10">
            <v>1</v>
          </cell>
          <cell r="AX10" t="str">
            <v>105AMNS</v>
          </cell>
          <cell r="AY10" t="str">
            <v>105PMNS</v>
          </cell>
          <cell r="AZ10" t="str">
            <v>105AMNS</v>
          </cell>
          <cell r="BA10" t="str">
            <v>105PMNS</v>
          </cell>
          <cell r="BB10" t="str">
            <v>NS</v>
          </cell>
          <cell r="BC10">
            <v>1</v>
          </cell>
          <cell r="BD10">
            <v>13</v>
          </cell>
          <cell r="BE10">
            <v>6</v>
          </cell>
          <cell r="BF10">
            <v>2</v>
          </cell>
          <cell r="BH10">
            <v>6</v>
          </cell>
          <cell r="BI10">
            <v>11</v>
          </cell>
          <cell r="BJ10">
            <v>0</v>
          </cell>
          <cell r="BK10">
            <v>2</v>
          </cell>
          <cell r="BM10" t="b">
            <v>1</v>
          </cell>
          <cell r="BN10" t="b">
            <v>1</v>
          </cell>
        </row>
        <row r="11">
          <cell r="A11">
            <v>106</v>
          </cell>
          <cell r="D11">
            <v>59.5</v>
          </cell>
          <cell r="E11">
            <v>45</v>
          </cell>
          <cell r="F11">
            <v>74</v>
          </cell>
          <cell r="G11">
            <v>1.6444444444444444</v>
          </cell>
          <cell r="I11">
            <v>59.5</v>
          </cell>
          <cell r="P11" t="str">
            <v>NS</v>
          </cell>
          <cell r="Q11">
            <v>106</v>
          </cell>
          <cell r="R11">
            <v>0.23949579831932774</v>
          </cell>
          <cell r="U11">
            <v>0.29831932773109243</v>
          </cell>
          <cell r="V11">
            <v>7.5630252100840331E-2</v>
          </cell>
          <cell r="W11">
            <v>9.2436974789915971E-2</v>
          </cell>
          <cell r="AF11">
            <v>238</v>
          </cell>
          <cell r="AG11">
            <v>90</v>
          </cell>
          <cell r="AH11">
            <v>148</v>
          </cell>
          <cell r="AJ11">
            <v>238</v>
          </cell>
          <cell r="AK11">
            <v>90</v>
          </cell>
          <cell r="AL11">
            <v>148</v>
          </cell>
          <cell r="AR11">
            <v>1</v>
          </cell>
          <cell r="AS11">
            <v>1</v>
          </cell>
          <cell r="AT11">
            <v>1</v>
          </cell>
          <cell r="AU11">
            <v>1</v>
          </cell>
          <cell r="AX11" t="str">
            <v>106AMNS</v>
          </cell>
          <cell r="AY11" t="str">
            <v>106PMNS</v>
          </cell>
          <cell r="AZ11" t="str">
            <v>106AMNS</v>
          </cell>
          <cell r="BA11" t="str">
            <v>106PMNS</v>
          </cell>
          <cell r="BB11" t="str">
            <v>NS</v>
          </cell>
          <cell r="BC11">
            <v>18</v>
          </cell>
          <cell r="BD11">
            <v>40</v>
          </cell>
          <cell r="BE11">
            <v>4</v>
          </cell>
          <cell r="BF11">
            <v>9</v>
          </cell>
          <cell r="BH11">
            <v>39</v>
          </cell>
          <cell r="BI11">
            <v>31</v>
          </cell>
          <cell r="BJ11">
            <v>14</v>
          </cell>
          <cell r="BK11">
            <v>13</v>
          </cell>
          <cell r="BM11" t="b">
            <v>1</v>
          </cell>
          <cell r="BN11" t="b">
            <v>1</v>
          </cell>
        </row>
        <row r="12">
          <cell r="A12">
            <v>107</v>
          </cell>
          <cell r="D12">
            <v>23.5</v>
          </cell>
          <cell r="E12">
            <v>10</v>
          </cell>
          <cell r="F12">
            <v>37</v>
          </cell>
          <cell r="G12">
            <v>3.7</v>
          </cell>
          <cell r="I12">
            <v>23.5</v>
          </cell>
          <cell r="P12" t="str">
            <v>NS</v>
          </cell>
          <cell r="Q12">
            <v>107</v>
          </cell>
          <cell r="R12">
            <v>0.27659574468085107</v>
          </cell>
          <cell r="U12">
            <v>0.20212765957446807</v>
          </cell>
          <cell r="V12">
            <v>0</v>
          </cell>
          <cell r="W12">
            <v>0.1702127659574468</v>
          </cell>
          <cell r="AF12">
            <v>94</v>
          </cell>
          <cell r="AG12">
            <v>20</v>
          </cell>
          <cell r="AH12">
            <v>74</v>
          </cell>
          <cell r="AJ12">
            <v>94</v>
          </cell>
          <cell r="AK12">
            <v>20</v>
          </cell>
          <cell r="AL12">
            <v>74</v>
          </cell>
          <cell r="AR12">
            <v>1</v>
          </cell>
          <cell r="AS12">
            <v>1</v>
          </cell>
          <cell r="AT12">
            <v>1</v>
          </cell>
          <cell r="AU12">
            <v>1</v>
          </cell>
          <cell r="AX12" t="str">
            <v>107AMNS</v>
          </cell>
          <cell r="AY12" t="str">
            <v>107PMNS</v>
          </cell>
          <cell r="AZ12" t="str">
            <v>107AMNS</v>
          </cell>
          <cell r="BA12" t="str">
            <v>107PMNS</v>
          </cell>
          <cell r="BB12" t="str">
            <v>NS</v>
          </cell>
          <cell r="BC12">
            <v>5</v>
          </cell>
          <cell r="BD12">
            <v>4</v>
          </cell>
          <cell r="BE12">
            <v>0</v>
          </cell>
          <cell r="BF12">
            <v>8</v>
          </cell>
          <cell r="BH12">
            <v>21</v>
          </cell>
          <cell r="BI12">
            <v>15</v>
          </cell>
          <cell r="BJ12">
            <v>0</v>
          </cell>
          <cell r="BK12">
            <v>8</v>
          </cell>
          <cell r="BM12" t="b">
            <v>1</v>
          </cell>
          <cell r="BN12" t="b">
            <v>1</v>
          </cell>
        </row>
        <row r="13">
          <cell r="A13">
            <v>108</v>
          </cell>
          <cell r="D13">
            <v>11.25</v>
          </cell>
          <cell r="E13">
            <v>11</v>
          </cell>
          <cell r="F13">
            <v>11.5</v>
          </cell>
          <cell r="G13">
            <v>1.0454545454545454</v>
          </cell>
          <cell r="I13">
            <v>11.25</v>
          </cell>
          <cell r="P13" t="str">
            <v>NS</v>
          </cell>
          <cell r="Q13">
            <v>108</v>
          </cell>
          <cell r="R13">
            <v>0.2</v>
          </cell>
          <cell r="U13">
            <v>8.8888888888888892E-2</v>
          </cell>
          <cell r="V13">
            <v>8.8888888888888892E-2</v>
          </cell>
          <cell r="W13">
            <v>8.8888888888888892E-2</v>
          </cell>
          <cell r="AF13">
            <v>45</v>
          </cell>
          <cell r="AG13">
            <v>22</v>
          </cell>
          <cell r="AH13">
            <v>23</v>
          </cell>
          <cell r="AJ13">
            <v>45</v>
          </cell>
          <cell r="AK13">
            <v>22</v>
          </cell>
          <cell r="AL13">
            <v>23</v>
          </cell>
          <cell r="AR13">
            <v>1</v>
          </cell>
          <cell r="AS13">
            <v>1</v>
          </cell>
          <cell r="AT13">
            <v>1</v>
          </cell>
          <cell r="AU13">
            <v>1</v>
          </cell>
          <cell r="AX13" t="str">
            <v>108AMNS</v>
          </cell>
          <cell r="AY13" t="str">
            <v>108PMNS</v>
          </cell>
          <cell r="AZ13" t="str">
            <v>108AMNS</v>
          </cell>
          <cell r="BA13" t="str">
            <v>108PMNS</v>
          </cell>
          <cell r="BB13" t="str">
            <v>NS</v>
          </cell>
          <cell r="BC13">
            <v>5</v>
          </cell>
          <cell r="BD13">
            <v>2</v>
          </cell>
          <cell r="BE13">
            <v>4</v>
          </cell>
          <cell r="BF13">
            <v>4</v>
          </cell>
          <cell r="BH13">
            <v>4</v>
          </cell>
          <cell r="BI13">
            <v>2</v>
          </cell>
          <cell r="BJ13">
            <v>0</v>
          </cell>
          <cell r="BK13">
            <v>0</v>
          </cell>
          <cell r="BM13" t="b">
            <v>1</v>
          </cell>
          <cell r="BN13" t="b">
            <v>1</v>
          </cell>
        </row>
        <row r="14">
          <cell r="A14">
            <v>109</v>
          </cell>
          <cell r="D14">
            <v>23.75</v>
          </cell>
          <cell r="E14">
            <v>21.5</v>
          </cell>
          <cell r="F14">
            <v>26</v>
          </cell>
          <cell r="G14">
            <v>1.2093023255813953</v>
          </cell>
          <cell r="I14">
            <v>23.75</v>
          </cell>
          <cell r="P14" t="str">
            <v>NS</v>
          </cell>
          <cell r="Q14">
            <v>109</v>
          </cell>
          <cell r="R14">
            <v>0.21052631578947367</v>
          </cell>
          <cell r="U14">
            <v>0.27368421052631581</v>
          </cell>
          <cell r="V14">
            <v>9.4736842105263161E-2</v>
          </cell>
          <cell r="W14">
            <v>0.1368421052631579</v>
          </cell>
          <cell r="AF14">
            <v>95</v>
          </cell>
          <cell r="AG14">
            <v>43</v>
          </cell>
          <cell r="AH14">
            <v>52</v>
          </cell>
          <cell r="AJ14">
            <v>95</v>
          </cell>
          <cell r="AK14">
            <v>43</v>
          </cell>
          <cell r="AL14">
            <v>52</v>
          </cell>
          <cell r="AR14">
            <v>1</v>
          </cell>
          <cell r="AS14">
            <v>1</v>
          </cell>
          <cell r="AT14">
            <v>1</v>
          </cell>
          <cell r="AU14">
            <v>1</v>
          </cell>
          <cell r="AX14" t="str">
            <v>109AMNS</v>
          </cell>
          <cell r="AY14" t="str">
            <v>109PMNS</v>
          </cell>
          <cell r="AZ14" t="str">
            <v>109AMNS</v>
          </cell>
          <cell r="BA14" t="str">
            <v>109PMNS</v>
          </cell>
          <cell r="BB14" t="str">
            <v>NS</v>
          </cell>
          <cell r="BC14">
            <v>10</v>
          </cell>
          <cell r="BD14">
            <v>11</v>
          </cell>
          <cell r="BE14">
            <v>3</v>
          </cell>
          <cell r="BF14">
            <v>8</v>
          </cell>
          <cell r="BH14">
            <v>10</v>
          </cell>
          <cell r="BI14">
            <v>15</v>
          </cell>
          <cell r="BJ14">
            <v>6</v>
          </cell>
          <cell r="BK14">
            <v>5</v>
          </cell>
          <cell r="BM14" t="b">
            <v>1</v>
          </cell>
          <cell r="BN14" t="b">
            <v>1</v>
          </cell>
        </row>
        <row r="15">
          <cell r="A15">
            <v>110</v>
          </cell>
          <cell r="D15">
            <v>12.5</v>
          </cell>
          <cell r="E15">
            <v>6.5</v>
          </cell>
          <cell r="F15">
            <v>18.5</v>
          </cell>
          <cell r="G15">
            <v>2.8461538461538463</v>
          </cell>
          <cell r="I15">
            <v>12.5</v>
          </cell>
          <cell r="P15" t="str">
            <v>NS</v>
          </cell>
          <cell r="Q15">
            <v>110</v>
          </cell>
          <cell r="R15">
            <v>0.12</v>
          </cell>
          <cell r="U15">
            <v>0.32</v>
          </cell>
          <cell r="V15">
            <v>0.22</v>
          </cell>
          <cell r="W15">
            <v>0.44</v>
          </cell>
          <cell r="AF15">
            <v>50</v>
          </cell>
          <cell r="AG15">
            <v>13</v>
          </cell>
          <cell r="AH15">
            <v>37</v>
          </cell>
          <cell r="AJ15">
            <v>50</v>
          </cell>
          <cell r="AK15">
            <v>13</v>
          </cell>
          <cell r="AL15">
            <v>37</v>
          </cell>
          <cell r="AR15">
            <v>1</v>
          </cell>
          <cell r="AS15">
            <v>1</v>
          </cell>
          <cell r="AT15">
            <v>1</v>
          </cell>
          <cell r="AU15">
            <v>1</v>
          </cell>
          <cell r="AX15" t="str">
            <v>110AMNS</v>
          </cell>
          <cell r="AY15" t="str">
            <v>110PMNS</v>
          </cell>
          <cell r="AZ15" t="str">
            <v>110AMNS</v>
          </cell>
          <cell r="BA15" t="str">
            <v>110PMNS</v>
          </cell>
          <cell r="BB15" t="str">
            <v>NS</v>
          </cell>
          <cell r="BC15">
            <v>1</v>
          </cell>
          <cell r="BD15">
            <v>3</v>
          </cell>
          <cell r="BE15">
            <v>1</v>
          </cell>
          <cell r="BF15">
            <v>4</v>
          </cell>
          <cell r="BH15">
            <v>5</v>
          </cell>
          <cell r="BI15">
            <v>13</v>
          </cell>
          <cell r="BJ15">
            <v>10</v>
          </cell>
          <cell r="BK15">
            <v>18</v>
          </cell>
          <cell r="BM15" t="b">
            <v>1</v>
          </cell>
          <cell r="BN15" t="b">
            <v>1</v>
          </cell>
        </row>
        <row r="16">
          <cell r="A16">
            <v>111</v>
          </cell>
          <cell r="D16">
            <v>36</v>
          </cell>
          <cell r="E16">
            <v>27</v>
          </cell>
          <cell r="F16">
            <v>45</v>
          </cell>
          <cell r="G16">
            <v>1.6666666666666667</v>
          </cell>
          <cell r="I16">
            <v>36</v>
          </cell>
          <cell r="P16" t="str">
            <v>NS</v>
          </cell>
          <cell r="Q16">
            <v>111</v>
          </cell>
          <cell r="R16">
            <v>0.25694444444444442</v>
          </cell>
          <cell r="U16">
            <v>0.27777777777777779</v>
          </cell>
          <cell r="V16">
            <v>0.28472222222222221</v>
          </cell>
          <cell r="W16">
            <v>0.54861111111111116</v>
          </cell>
          <cell r="AF16">
            <v>144</v>
          </cell>
          <cell r="AG16">
            <v>54</v>
          </cell>
          <cell r="AH16">
            <v>90</v>
          </cell>
          <cell r="AJ16">
            <v>144</v>
          </cell>
          <cell r="AK16">
            <v>54</v>
          </cell>
          <cell r="AL16">
            <v>90</v>
          </cell>
          <cell r="AR16">
            <v>1</v>
          </cell>
          <cell r="AS16">
            <v>1</v>
          </cell>
          <cell r="AT16">
            <v>1</v>
          </cell>
          <cell r="AU16">
            <v>1</v>
          </cell>
          <cell r="AX16" t="str">
            <v>111AMNS</v>
          </cell>
          <cell r="AY16" t="str">
            <v>111PMNS</v>
          </cell>
          <cell r="AZ16" t="str">
            <v>111AMNS</v>
          </cell>
          <cell r="BA16" t="str">
            <v>111PMNS</v>
          </cell>
          <cell r="BB16" t="str">
            <v>NS</v>
          </cell>
          <cell r="BC16">
            <v>20</v>
          </cell>
          <cell r="BD16">
            <v>17</v>
          </cell>
          <cell r="BE16">
            <v>18</v>
          </cell>
          <cell r="BF16">
            <v>29</v>
          </cell>
          <cell r="BH16">
            <v>17</v>
          </cell>
          <cell r="BI16">
            <v>23</v>
          </cell>
          <cell r="BJ16">
            <v>23</v>
          </cell>
          <cell r="BK16">
            <v>50</v>
          </cell>
          <cell r="BM16" t="b">
            <v>1</v>
          </cell>
          <cell r="BN16" t="b">
            <v>1</v>
          </cell>
        </row>
        <row r="17">
          <cell r="A17">
            <v>112</v>
          </cell>
          <cell r="D17">
            <v>38.25</v>
          </cell>
          <cell r="E17">
            <v>35.5</v>
          </cell>
          <cell r="F17">
            <v>41</v>
          </cell>
          <cell r="G17">
            <v>1.1549295774647887</v>
          </cell>
          <cell r="I17">
            <v>38.25</v>
          </cell>
          <cell r="P17" t="str">
            <v>NS</v>
          </cell>
          <cell r="Q17">
            <v>112</v>
          </cell>
          <cell r="R17">
            <v>0.22875816993464052</v>
          </cell>
          <cell r="U17">
            <v>0.60784313725490191</v>
          </cell>
          <cell r="V17">
            <v>0</v>
          </cell>
          <cell r="W17">
            <v>0</v>
          </cell>
          <cell r="AF17">
            <v>153</v>
          </cell>
          <cell r="AG17">
            <v>71</v>
          </cell>
          <cell r="AH17">
            <v>82</v>
          </cell>
          <cell r="AJ17">
            <v>153</v>
          </cell>
          <cell r="AK17">
            <v>71</v>
          </cell>
          <cell r="AL17">
            <v>82</v>
          </cell>
          <cell r="AR17">
            <v>1</v>
          </cell>
          <cell r="AS17">
            <v>1</v>
          </cell>
          <cell r="AT17">
            <v>1</v>
          </cell>
          <cell r="AU17">
            <v>1</v>
          </cell>
          <cell r="AX17" t="str">
            <v>112AMNS</v>
          </cell>
          <cell r="AY17" t="str">
            <v>112PMNS</v>
          </cell>
          <cell r="AZ17" t="str">
            <v>112AMNS</v>
          </cell>
          <cell r="BA17" t="str">
            <v>112PMNS</v>
          </cell>
          <cell r="BB17" t="str">
            <v>NS</v>
          </cell>
          <cell r="BC17">
            <v>21</v>
          </cell>
          <cell r="BD17">
            <v>56</v>
          </cell>
          <cell r="BE17">
            <v>0</v>
          </cell>
          <cell r="BF17">
            <v>0</v>
          </cell>
          <cell r="BH17">
            <v>14</v>
          </cell>
          <cell r="BI17">
            <v>37</v>
          </cell>
          <cell r="BJ17">
            <v>0</v>
          </cell>
          <cell r="BK17">
            <v>0</v>
          </cell>
          <cell r="BM17" t="b">
            <v>1</v>
          </cell>
          <cell r="BN17" t="b">
            <v>1</v>
          </cell>
        </row>
        <row r="18">
          <cell r="A18">
            <v>113</v>
          </cell>
          <cell r="D18">
            <v>20</v>
          </cell>
          <cell r="E18">
            <v>10.5</v>
          </cell>
          <cell r="F18">
            <v>29.5</v>
          </cell>
          <cell r="G18">
            <v>2.8095238095238093</v>
          </cell>
          <cell r="I18">
            <v>20</v>
          </cell>
          <cell r="P18" t="str">
            <v>NS</v>
          </cell>
          <cell r="Q18">
            <v>113</v>
          </cell>
          <cell r="R18">
            <v>0.23749999999999999</v>
          </cell>
          <cell r="U18">
            <v>0.15</v>
          </cell>
          <cell r="V18">
            <v>0.36249999999999999</v>
          </cell>
          <cell r="W18">
            <v>0.58750000000000002</v>
          </cell>
          <cell r="AF18">
            <v>80</v>
          </cell>
          <cell r="AG18">
            <v>21</v>
          </cell>
          <cell r="AH18">
            <v>59</v>
          </cell>
          <cell r="AJ18">
            <v>80</v>
          </cell>
          <cell r="AK18">
            <v>21</v>
          </cell>
          <cell r="AL18">
            <v>59</v>
          </cell>
          <cell r="AR18">
            <v>1</v>
          </cell>
          <cell r="AS18">
            <v>1</v>
          </cell>
          <cell r="AT18">
            <v>1</v>
          </cell>
          <cell r="AU18">
            <v>1</v>
          </cell>
          <cell r="AX18" t="str">
            <v>113AMNS</v>
          </cell>
          <cell r="AY18" t="str">
            <v>113PMNS</v>
          </cell>
          <cell r="AZ18" t="str">
            <v>113AMNS</v>
          </cell>
          <cell r="BA18" t="str">
            <v>113PMNS</v>
          </cell>
          <cell r="BB18" t="str">
            <v>NS</v>
          </cell>
          <cell r="BC18">
            <v>3</v>
          </cell>
          <cell r="BD18">
            <v>5</v>
          </cell>
          <cell r="BE18">
            <v>4</v>
          </cell>
          <cell r="BF18">
            <v>8</v>
          </cell>
          <cell r="BH18">
            <v>16</v>
          </cell>
          <cell r="BI18">
            <v>7</v>
          </cell>
          <cell r="BJ18">
            <v>25</v>
          </cell>
          <cell r="BK18">
            <v>39</v>
          </cell>
          <cell r="BM18" t="b">
            <v>1</v>
          </cell>
          <cell r="BN18" t="b">
            <v>1</v>
          </cell>
        </row>
        <row r="19">
          <cell r="A19">
            <v>114</v>
          </cell>
          <cell r="D19">
            <v>25.25</v>
          </cell>
          <cell r="E19">
            <v>27.5</v>
          </cell>
          <cell r="F19">
            <v>23</v>
          </cell>
          <cell r="G19">
            <v>0.83636363636363631</v>
          </cell>
          <cell r="I19">
            <v>25.25</v>
          </cell>
          <cell r="P19" t="str">
            <v>NS</v>
          </cell>
          <cell r="Q19">
            <v>114</v>
          </cell>
          <cell r="R19">
            <v>0.17821782178217821</v>
          </cell>
          <cell r="U19">
            <v>0.28712871287128711</v>
          </cell>
          <cell r="V19">
            <v>8.9108910891089105E-2</v>
          </cell>
          <cell r="W19">
            <v>0.12871287128712872</v>
          </cell>
          <cell r="AF19">
            <v>101</v>
          </cell>
          <cell r="AG19">
            <v>55</v>
          </cell>
          <cell r="AH19">
            <v>46</v>
          </cell>
          <cell r="AJ19">
            <v>101</v>
          </cell>
          <cell r="AK19">
            <v>55</v>
          </cell>
          <cell r="AL19">
            <v>46</v>
          </cell>
          <cell r="AR19">
            <v>1</v>
          </cell>
          <cell r="AS19">
            <v>1</v>
          </cell>
          <cell r="AT19">
            <v>1</v>
          </cell>
          <cell r="AU19">
            <v>1</v>
          </cell>
          <cell r="AX19" t="str">
            <v>114AMNS</v>
          </cell>
          <cell r="AY19" t="str">
            <v>114PMNS</v>
          </cell>
          <cell r="AZ19" t="str">
            <v>114AMNS</v>
          </cell>
          <cell r="BA19" t="str">
            <v>114PMNS</v>
          </cell>
          <cell r="BB19" t="str">
            <v>NS</v>
          </cell>
          <cell r="BC19">
            <v>14</v>
          </cell>
          <cell r="BD19">
            <v>15</v>
          </cell>
          <cell r="BE19">
            <v>1</v>
          </cell>
          <cell r="BF19">
            <v>3</v>
          </cell>
          <cell r="BH19">
            <v>4</v>
          </cell>
          <cell r="BI19">
            <v>14</v>
          </cell>
          <cell r="BJ19">
            <v>8</v>
          </cell>
          <cell r="BK19">
            <v>10</v>
          </cell>
          <cell r="BM19" t="b">
            <v>1</v>
          </cell>
          <cell r="BN19" t="b">
            <v>1</v>
          </cell>
        </row>
        <row r="20">
          <cell r="A20">
            <v>115</v>
          </cell>
          <cell r="D20">
            <v>119.75</v>
          </cell>
          <cell r="E20">
            <v>64.5</v>
          </cell>
          <cell r="F20">
            <v>175</v>
          </cell>
          <cell r="G20">
            <v>2.7131782945736433</v>
          </cell>
          <cell r="I20">
            <v>119.75</v>
          </cell>
          <cell r="P20" t="str">
            <v>NS</v>
          </cell>
          <cell r="Q20">
            <v>115</v>
          </cell>
          <cell r="R20">
            <v>0.27974947807933193</v>
          </cell>
          <cell r="U20">
            <v>0.12734864300626306</v>
          </cell>
          <cell r="V20">
            <v>0.24008350730688935</v>
          </cell>
          <cell r="W20">
            <v>7.3068893528183715E-2</v>
          </cell>
          <cell r="AF20">
            <v>479</v>
          </cell>
          <cell r="AG20">
            <v>129</v>
          </cell>
          <cell r="AH20">
            <v>350</v>
          </cell>
          <cell r="AJ20">
            <v>479</v>
          </cell>
          <cell r="AK20">
            <v>129</v>
          </cell>
          <cell r="AL20">
            <v>350</v>
          </cell>
          <cell r="AR20">
            <v>1</v>
          </cell>
          <cell r="AS20">
            <v>1</v>
          </cell>
          <cell r="AT20">
            <v>1</v>
          </cell>
          <cell r="AU20">
            <v>1</v>
          </cell>
          <cell r="AX20" t="str">
            <v>115AMNS</v>
          </cell>
          <cell r="AY20" t="str">
            <v>115PMNS</v>
          </cell>
          <cell r="AZ20" t="str">
            <v>115AMNS</v>
          </cell>
          <cell r="BA20" t="str">
            <v>115PMNS</v>
          </cell>
          <cell r="BB20" t="str">
            <v>NS</v>
          </cell>
          <cell r="BC20">
            <v>40</v>
          </cell>
          <cell r="BD20">
            <v>32</v>
          </cell>
          <cell r="BE20">
            <v>16</v>
          </cell>
          <cell r="BF20">
            <v>15</v>
          </cell>
          <cell r="BH20">
            <v>94</v>
          </cell>
          <cell r="BI20">
            <v>29</v>
          </cell>
          <cell r="BJ20">
            <v>99</v>
          </cell>
          <cell r="BK20">
            <v>20</v>
          </cell>
          <cell r="BM20" t="b">
            <v>1</v>
          </cell>
          <cell r="BN20" t="b">
            <v>1</v>
          </cell>
        </row>
        <row r="21">
          <cell r="A21">
            <v>116</v>
          </cell>
          <cell r="D21">
            <v>5.25</v>
          </cell>
          <cell r="E21">
            <v>2.5</v>
          </cell>
          <cell r="F21">
            <v>8</v>
          </cell>
          <cell r="G21">
            <v>3.2</v>
          </cell>
          <cell r="I21">
            <v>5.25</v>
          </cell>
          <cell r="P21" t="str">
            <v>NS</v>
          </cell>
          <cell r="Q21">
            <v>116</v>
          </cell>
          <cell r="R21">
            <v>0.23809523809523808</v>
          </cell>
          <cell r="U21">
            <v>4.7619047619047616E-2</v>
          </cell>
          <cell r="V21">
            <v>0.33333333333333331</v>
          </cell>
          <cell r="W21">
            <v>0.47619047619047616</v>
          </cell>
          <cell r="AF21">
            <v>21</v>
          </cell>
          <cell r="AG21">
            <v>5</v>
          </cell>
          <cell r="AH21">
            <v>16</v>
          </cell>
          <cell r="AJ21">
            <v>21</v>
          </cell>
          <cell r="AK21">
            <v>5</v>
          </cell>
          <cell r="AL21">
            <v>16</v>
          </cell>
          <cell r="AR21">
            <v>1</v>
          </cell>
          <cell r="AS21">
            <v>1</v>
          </cell>
          <cell r="AT21">
            <v>1</v>
          </cell>
          <cell r="AU21">
            <v>1</v>
          </cell>
          <cell r="AX21" t="str">
            <v>116AMNS</v>
          </cell>
          <cell r="AY21" t="str">
            <v>116PMNS</v>
          </cell>
          <cell r="AZ21" t="str">
            <v>116AMNS</v>
          </cell>
          <cell r="BA21" t="str">
            <v>116PMNS</v>
          </cell>
          <cell r="BB21" t="str">
            <v>NS</v>
          </cell>
          <cell r="BC21">
            <v>1</v>
          </cell>
          <cell r="BD21">
            <v>1</v>
          </cell>
          <cell r="BE21">
            <v>2</v>
          </cell>
          <cell r="BF21">
            <v>3</v>
          </cell>
          <cell r="BH21">
            <v>4</v>
          </cell>
          <cell r="BI21">
            <v>0</v>
          </cell>
          <cell r="BJ21">
            <v>5</v>
          </cell>
          <cell r="BK21">
            <v>7</v>
          </cell>
          <cell r="BM21" t="b">
            <v>1</v>
          </cell>
          <cell r="BN21" t="b">
            <v>1</v>
          </cell>
        </row>
        <row r="22">
          <cell r="A22">
            <v>117</v>
          </cell>
          <cell r="D22">
            <v>44.75</v>
          </cell>
          <cell r="E22">
            <v>34.5</v>
          </cell>
          <cell r="F22">
            <v>55</v>
          </cell>
          <cell r="G22">
            <v>1.5942028985507246</v>
          </cell>
          <cell r="I22">
            <v>44.75</v>
          </cell>
          <cell r="P22" t="str">
            <v>NS</v>
          </cell>
          <cell r="Q22">
            <v>117</v>
          </cell>
          <cell r="R22">
            <v>0.29608938547486036</v>
          </cell>
          <cell r="U22">
            <v>5.5865921787709494E-2</v>
          </cell>
          <cell r="V22">
            <v>0.36871508379888268</v>
          </cell>
          <cell r="W22">
            <v>0.95530726256983245</v>
          </cell>
          <cell r="AF22">
            <v>179</v>
          </cell>
          <cell r="AG22">
            <v>69</v>
          </cell>
          <cell r="AH22">
            <v>110</v>
          </cell>
          <cell r="AJ22">
            <v>179</v>
          </cell>
          <cell r="AK22">
            <v>69</v>
          </cell>
          <cell r="AL22">
            <v>110</v>
          </cell>
          <cell r="AR22">
            <v>1</v>
          </cell>
          <cell r="AS22">
            <v>1</v>
          </cell>
          <cell r="AT22">
            <v>1</v>
          </cell>
          <cell r="AU22">
            <v>1</v>
          </cell>
          <cell r="AX22" t="str">
            <v>117AMNS</v>
          </cell>
          <cell r="AY22" t="str">
            <v>117PMNS</v>
          </cell>
          <cell r="AZ22" t="str">
            <v>117AMNS</v>
          </cell>
          <cell r="BA22" t="str">
            <v>117PMNS</v>
          </cell>
          <cell r="BB22" t="str">
            <v>NS</v>
          </cell>
          <cell r="BC22">
            <v>14</v>
          </cell>
          <cell r="BD22">
            <v>9</v>
          </cell>
          <cell r="BE22">
            <v>20</v>
          </cell>
          <cell r="BF22">
            <v>62</v>
          </cell>
          <cell r="BH22">
            <v>39</v>
          </cell>
          <cell r="BI22">
            <v>1</v>
          </cell>
          <cell r="BJ22">
            <v>46</v>
          </cell>
          <cell r="BK22">
            <v>109</v>
          </cell>
          <cell r="BM22" t="b">
            <v>1</v>
          </cell>
          <cell r="BN22" t="b">
            <v>1</v>
          </cell>
        </row>
        <row r="23">
          <cell r="A23">
            <v>118</v>
          </cell>
          <cell r="D23">
            <v>92.5</v>
          </cell>
          <cell r="E23">
            <v>33</v>
          </cell>
          <cell r="F23">
            <v>152</v>
          </cell>
          <cell r="G23">
            <v>4.6060606060606064</v>
          </cell>
          <cell r="I23">
            <v>92.5</v>
          </cell>
          <cell r="P23" t="str">
            <v>NS</v>
          </cell>
          <cell r="Q23">
            <v>118</v>
          </cell>
          <cell r="R23">
            <v>0.15135135135135136</v>
          </cell>
          <cell r="U23">
            <v>0.13648648648648648</v>
          </cell>
          <cell r="V23">
            <v>9.1891891891891897E-2</v>
          </cell>
          <cell r="W23">
            <v>0.20810810810810812</v>
          </cell>
          <cell r="AF23">
            <v>370</v>
          </cell>
          <cell r="AG23">
            <v>66</v>
          </cell>
          <cell r="AH23">
            <v>304</v>
          </cell>
          <cell r="AJ23">
            <v>370</v>
          </cell>
          <cell r="AK23">
            <v>66</v>
          </cell>
          <cell r="AL23">
            <v>304</v>
          </cell>
          <cell r="AR23">
            <v>1</v>
          </cell>
          <cell r="AS23">
            <v>1</v>
          </cell>
          <cell r="AT23">
            <v>1</v>
          </cell>
          <cell r="AU23">
            <v>1</v>
          </cell>
          <cell r="AX23" t="str">
            <v>118AMNS</v>
          </cell>
          <cell r="AY23" t="str">
            <v>118PMNS</v>
          </cell>
          <cell r="AZ23" t="str">
            <v>118AMNS</v>
          </cell>
          <cell r="BA23" t="str">
            <v>118PMNS</v>
          </cell>
          <cell r="BB23" t="str">
            <v>NS</v>
          </cell>
          <cell r="BC23">
            <v>16</v>
          </cell>
          <cell r="BD23">
            <v>25</v>
          </cell>
          <cell r="BE23">
            <v>11</v>
          </cell>
          <cell r="BF23">
            <v>24</v>
          </cell>
          <cell r="BH23">
            <v>40</v>
          </cell>
          <cell r="BI23">
            <v>25.5</v>
          </cell>
          <cell r="BJ23">
            <v>23</v>
          </cell>
          <cell r="BK23">
            <v>53</v>
          </cell>
          <cell r="BM23" t="b">
            <v>1</v>
          </cell>
          <cell r="BN23" t="b">
            <v>1</v>
          </cell>
        </row>
        <row r="24">
          <cell r="A24">
            <v>119</v>
          </cell>
          <cell r="D24">
            <v>31.75</v>
          </cell>
          <cell r="E24">
            <v>25</v>
          </cell>
          <cell r="F24">
            <v>38.5</v>
          </cell>
          <cell r="G24">
            <v>1.54</v>
          </cell>
          <cell r="I24">
            <v>31.75</v>
          </cell>
          <cell r="P24" t="str">
            <v>NS</v>
          </cell>
          <cell r="Q24">
            <v>119</v>
          </cell>
          <cell r="R24">
            <v>0.36220472440944884</v>
          </cell>
          <cell r="U24">
            <v>0.20472440944881889</v>
          </cell>
          <cell r="V24">
            <v>0.15748031496062992</v>
          </cell>
          <cell r="W24">
            <v>0.31496062992125984</v>
          </cell>
          <cell r="AF24">
            <v>127</v>
          </cell>
          <cell r="AG24">
            <v>50</v>
          </cell>
          <cell r="AH24">
            <v>77</v>
          </cell>
          <cell r="AJ24">
            <v>127</v>
          </cell>
          <cell r="AK24">
            <v>50</v>
          </cell>
          <cell r="AL24">
            <v>77</v>
          </cell>
          <cell r="AR24">
            <v>1</v>
          </cell>
          <cell r="AS24">
            <v>1</v>
          </cell>
          <cell r="AT24">
            <v>1</v>
          </cell>
          <cell r="AU24">
            <v>1</v>
          </cell>
          <cell r="AX24" t="str">
            <v>119AMNS</v>
          </cell>
          <cell r="AY24" t="str">
            <v>119PMNS</v>
          </cell>
          <cell r="AZ24" t="str">
            <v>119AMNS</v>
          </cell>
          <cell r="BA24" t="str">
            <v>119PMNS</v>
          </cell>
          <cell r="BB24" t="str">
            <v>NS</v>
          </cell>
          <cell r="BC24">
            <v>19</v>
          </cell>
          <cell r="BD24">
            <v>15</v>
          </cell>
          <cell r="BE24">
            <v>4</v>
          </cell>
          <cell r="BF24">
            <v>6</v>
          </cell>
          <cell r="BH24">
            <v>27</v>
          </cell>
          <cell r="BI24">
            <v>11</v>
          </cell>
          <cell r="BJ24">
            <v>16</v>
          </cell>
          <cell r="BK24">
            <v>34</v>
          </cell>
          <cell r="BM24" t="b">
            <v>1</v>
          </cell>
          <cell r="BN24" t="b">
            <v>1</v>
          </cell>
        </row>
        <row r="25">
          <cell r="A25">
            <v>120</v>
          </cell>
          <cell r="D25">
            <v>6.25</v>
          </cell>
          <cell r="E25">
            <v>3.5</v>
          </cell>
          <cell r="F25">
            <v>9</v>
          </cell>
          <cell r="G25">
            <v>2.5714285714285716</v>
          </cell>
          <cell r="I25">
            <v>6.25</v>
          </cell>
          <cell r="P25" t="str">
            <v>NS</v>
          </cell>
          <cell r="Q25">
            <v>120</v>
          </cell>
          <cell r="R25">
            <v>0.12</v>
          </cell>
          <cell r="U25">
            <v>0.16</v>
          </cell>
          <cell r="V25">
            <v>0.2</v>
          </cell>
          <cell r="W25">
            <v>0.24</v>
          </cell>
          <cell r="AF25">
            <v>25</v>
          </cell>
          <cell r="AG25">
            <v>7</v>
          </cell>
          <cell r="AH25">
            <v>18</v>
          </cell>
          <cell r="AJ25">
            <v>25</v>
          </cell>
          <cell r="AK25">
            <v>7</v>
          </cell>
          <cell r="AL25">
            <v>18</v>
          </cell>
          <cell r="AR25">
            <v>1</v>
          </cell>
          <cell r="AS25">
            <v>1</v>
          </cell>
          <cell r="AT25">
            <v>1</v>
          </cell>
          <cell r="AU25">
            <v>1</v>
          </cell>
          <cell r="AX25" t="str">
            <v>120AMNS</v>
          </cell>
          <cell r="AY25" t="str">
            <v>120PMNS</v>
          </cell>
          <cell r="AZ25" t="str">
            <v>120AMNS</v>
          </cell>
          <cell r="BA25" t="str">
            <v>120PMNS</v>
          </cell>
          <cell r="BB25" t="str">
            <v>NS</v>
          </cell>
          <cell r="BC25">
            <v>2</v>
          </cell>
          <cell r="BD25">
            <v>3</v>
          </cell>
          <cell r="BE25">
            <v>0</v>
          </cell>
          <cell r="BF25">
            <v>0</v>
          </cell>
          <cell r="BH25">
            <v>1</v>
          </cell>
          <cell r="BI25">
            <v>1</v>
          </cell>
          <cell r="BJ25">
            <v>5</v>
          </cell>
          <cell r="BK25">
            <v>6</v>
          </cell>
          <cell r="BM25" t="b">
            <v>1</v>
          </cell>
          <cell r="BN25" t="b">
            <v>1</v>
          </cell>
        </row>
        <row r="26">
          <cell r="A26">
            <v>121</v>
          </cell>
          <cell r="D26">
            <v>21</v>
          </cell>
          <cell r="E26">
            <v>18</v>
          </cell>
          <cell r="F26">
            <v>24</v>
          </cell>
          <cell r="G26">
            <v>1.3333333333333333</v>
          </cell>
          <cell r="I26">
            <v>21</v>
          </cell>
          <cell r="P26" t="str">
            <v>NS</v>
          </cell>
          <cell r="Q26">
            <v>121</v>
          </cell>
          <cell r="R26">
            <v>0.15476190476190477</v>
          </cell>
          <cell r="U26">
            <v>0.21428571428571427</v>
          </cell>
          <cell r="V26">
            <v>0.11904761904761904</v>
          </cell>
          <cell r="W26">
            <v>0.44047619047619047</v>
          </cell>
          <cell r="AF26">
            <v>84</v>
          </cell>
          <cell r="AG26">
            <v>36</v>
          </cell>
          <cell r="AH26">
            <v>48</v>
          </cell>
          <cell r="AJ26">
            <v>84</v>
          </cell>
          <cell r="AK26">
            <v>36</v>
          </cell>
          <cell r="AL26">
            <v>48</v>
          </cell>
          <cell r="AR26">
            <v>1</v>
          </cell>
          <cell r="AS26">
            <v>1</v>
          </cell>
          <cell r="AT26">
            <v>1</v>
          </cell>
          <cell r="AU26">
            <v>1</v>
          </cell>
          <cell r="AX26" t="str">
            <v>121AMNS</v>
          </cell>
          <cell r="AY26" t="str">
            <v>121PMNS</v>
          </cell>
          <cell r="AZ26" t="str">
            <v>121AMNS</v>
          </cell>
          <cell r="BA26" t="str">
            <v>121PMNS</v>
          </cell>
          <cell r="BB26" t="str">
            <v>NS</v>
          </cell>
          <cell r="BC26">
            <v>7</v>
          </cell>
          <cell r="BD26">
            <v>10</v>
          </cell>
          <cell r="BE26">
            <v>4</v>
          </cell>
          <cell r="BF26">
            <v>16</v>
          </cell>
          <cell r="BH26">
            <v>6</v>
          </cell>
          <cell r="BI26">
            <v>8</v>
          </cell>
          <cell r="BJ26">
            <v>6</v>
          </cell>
          <cell r="BK26">
            <v>21</v>
          </cell>
          <cell r="BM26" t="b">
            <v>1</v>
          </cell>
          <cell r="BN26" t="b">
            <v>1</v>
          </cell>
        </row>
        <row r="27">
          <cell r="A27">
            <v>122</v>
          </cell>
          <cell r="D27">
            <v>34.75</v>
          </cell>
          <cell r="E27">
            <v>20.5</v>
          </cell>
          <cell r="F27">
            <v>49</v>
          </cell>
          <cell r="G27">
            <v>2.3902439024390243</v>
          </cell>
          <cell r="I27">
            <v>34.75</v>
          </cell>
          <cell r="P27" t="str">
            <v>NS</v>
          </cell>
          <cell r="Q27">
            <v>122</v>
          </cell>
          <cell r="R27">
            <v>0.17985611510791366</v>
          </cell>
          <cell r="U27">
            <v>0.51079136690647486</v>
          </cell>
          <cell r="V27">
            <v>0</v>
          </cell>
          <cell r="W27">
            <v>0</v>
          </cell>
          <cell r="AF27">
            <v>139</v>
          </cell>
          <cell r="AG27">
            <v>41</v>
          </cell>
          <cell r="AH27">
            <v>98</v>
          </cell>
          <cell r="AJ27">
            <v>139</v>
          </cell>
          <cell r="AK27">
            <v>41</v>
          </cell>
          <cell r="AL27">
            <v>98</v>
          </cell>
          <cell r="AR27">
            <v>1</v>
          </cell>
          <cell r="AS27">
            <v>1</v>
          </cell>
          <cell r="AT27">
            <v>1</v>
          </cell>
          <cell r="AU27">
            <v>1</v>
          </cell>
          <cell r="AX27" t="str">
            <v>122AMNS</v>
          </cell>
          <cell r="AY27" t="str">
            <v>122PMNS</v>
          </cell>
          <cell r="AZ27" t="str">
            <v>122AMNS</v>
          </cell>
          <cell r="BA27" t="str">
            <v>122PMNS</v>
          </cell>
          <cell r="BB27" t="str">
            <v>NS</v>
          </cell>
          <cell r="BC27">
            <v>6</v>
          </cell>
          <cell r="BD27">
            <v>23</v>
          </cell>
          <cell r="BE27">
            <v>0</v>
          </cell>
          <cell r="BF27">
            <v>0</v>
          </cell>
          <cell r="BH27">
            <v>19</v>
          </cell>
          <cell r="BI27">
            <v>48</v>
          </cell>
          <cell r="BJ27">
            <v>0</v>
          </cell>
          <cell r="BK27">
            <v>0</v>
          </cell>
          <cell r="BM27" t="b">
            <v>1</v>
          </cell>
          <cell r="BN27" t="b">
            <v>1</v>
          </cell>
        </row>
        <row r="28">
          <cell r="A28">
            <v>123</v>
          </cell>
          <cell r="D28">
            <v>12.5</v>
          </cell>
          <cell r="E28" t="str">
            <v/>
          </cell>
          <cell r="F28">
            <v>12.5</v>
          </cell>
          <cell r="G28" t="str">
            <v/>
          </cell>
          <cell r="I28">
            <v>12.5</v>
          </cell>
          <cell r="P28" t="str">
            <v>NS</v>
          </cell>
          <cell r="Q28">
            <v>123</v>
          </cell>
          <cell r="R28">
            <v>0.36</v>
          </cell>
          <cell r="U28">
            <v>0.32</v>
          </cell>
          <cell r="V28">
            <v>0.32</v>
          </cell>
          <cell r="W28">
            <v>0.8</v>
          </cell>
          <cell r="AF28">
            <v>25</v>
          </cell>
          <cell r="AG28">
            <v>0</v>
          </cell>
          <cell r="AH28">
            <v>25</v>
          </cell>
          <cell r="AJ28">
            <v>25</v>
          </cell>
          <cell r="AK28">
            <v>0</v>
          </cell>
          <cell r="AL28">
            <v>25</v>
          </cell>
          <cell r="AR28">
            <v>1</v>
          </cell>
          <cell r="AS28">
            <v>1</v>
          </cell>
          <cell r="AT28">
            <v>1</v>
          </cell>
          <cell r="AU28">
            <v>1</v>
          </cell>
          <cell r="AX28" t="str">
            <v>123AMNS</v>
          </cell>
          <cell r="AY28" t="str">
            <v>123PMNS</v>
          </cell>
          <cell r="AZ28" t="str">
            <v>123AMNS</v>
          </cell>
          <cell r="BA28" t="str">
            <v>123PMNS</v>
          </cell>
          <cell r="BB28" t="str">
            <v>NS</v>
          </cell>
          <cell r="BC28">
            <v>0</v>
          </cell>
          <cell r="BD28">
            <v>0</v>
          </cell>
          <cell r="BE28">
            <v>0</v>
          </cell>
          <cell r="BF28">
            <v>0</v>
          </cell>
          <cell r="BH28">
            <v>9</v>
          </cell>
          <cell r="BI28">
            <v>8</v>
          </cell>
          <cell r="BJ28">
            <v>8</v>
          </cell>
          <cell r="BK28">
            <v>20</v>
          </cell>
          <cell r="BM28" t="b">
            <v>0</v>
          </cell>
          <cell r="BN28" t="b">
            <v>1</v>
          </cell>
        </row>
        <row r="29">
          <cell r="A29">
            <v>124</v>
          </cell>
          <cell r="D29">
            <v>9.25</v>
          </cell>
          <cell r="E29">
            <v>7.5</v>
          </cell>
          <cell r="F29">
            <v>11</v>
          </cell>
          <cell r="G29">
            <v>1.4666666666666666</v>
          </cell>
          <cell r="I29">
            <v>9.25</v>
          </cell>
          <cell r="P29" t="str">
            <v>NS</v>
          </cell>
          <cell r="Q29">
            <v>124</v>
          </cell>
          <cell r="R29">
            <v>0.21621621621621623</v>
          </cell>
          <cell r="U29">
            <v>0.32432432432432434</v>
          </cell>
          <cell r="V29">
            <v>0.13513513513513514</v>
          </cell>
          <cell r="W29">
            <v>0.40540540540540543</v>
          </cell>
          <cell r="AF29">
            <v>37</v>
          </cell>
          <cell r="AG29">
            <v>15</v>
          </cell>
          <cell r="AH29">
            <v>22</v>
          </cell>
          <cell r="AJ29">
            <v>37</v>
          </cell>
          <cell r="AK29">
            <v>15</v>
          </cell>
          <cell r="AL29">
            <v>22</v>
          </cell>
          <cell r="AR29">
            <v>1</v>
          </cell>
          <cell r="AS29">
            <v>1</v>
          </cell>
          <cell r="AT29">
            <v>1</v>
          </cell>
          <cell r="AU29">
            <v>1</v>
          </cell>
          <cell r="AX29" t="str">
            <v>124AMNS</v>
          </cell>
          <cell r="AY29" t="str">
            <v>124PMNS</v>
          </cell>
          <cell r="AZ29" t="str">
            <v>124AMNS</v>
          </cell>
          <cell r="BA29" t="str">
            <v>124PMNS</v>
          </cell>
          <cell r="BB29" t="str">
            <v>NS</v>
          </cell>
          <cell r="BC29">
            <v>4</v>
          </cell>
          <cell r="BD29">
            <v>6</v>
          </cell>
          <cell r="BE29">
            <v>5</v>
          </cell>
          <cell r="BF29">
            <v>8</v>
          </cell>
          <cell r="BH29">
            <v>4</v>
          </cell>
          <cell r="BI29">
            <v>6</v>
          </cell>
          <cell r="BJ29">
            <v>0</v>
          </cell>
          <cell r="BK29">
            <v>7</v>
          </cell>
          <cell r="BM29" t="b">
            <v>1</v>
          </cell>
          <cell r="BN29" t="b">
            <v>1</v>
          </cell>
        </row>
        <row r="30">
          <cell r="A30">
            <v>125</v>
          </cell>
          <cell r="D30">
            <v>12.5</v>
          </cell>
          <cell r="E30">
            <v>12.5</v>
          </cell>
          <cell r="F30">
            <v>12.5</v>
          </cell>
          <cell r="G30">
            <v>1</v>
          </cell>
          <cell r="I30">
            <v>12.5</v>
          </cell>
          <cell r="P30" t="str">
            <v>NS</v>
          </cell>
          <cell r="Q30">
            <v>125</v>
          </cell>
          <cell r="R30">
            <v>0.32</v>
          </cell>
          <cell r="U30">
            <v>0.6</v>
          </cell>
          <cell r="V30">
            <v>0</v>
          </cell>
          <cell r="W30">
            <v>0</v>
          </cell>
          <cell r="AF30">
            <v>50</v>
          </cell>
          <cell r="AG30">
            <v>25</v>
          </cell>
          <cell r="AH30">
            <v>25</v>
          </cell>
          <cell r="AJ30">
            <v>50</v>
          </cell>
          <cell r="AK30">
            <v>25</v>
          </cell>
          <cell r="AL30">
            <v>25</v>
          </cell>
          <cell r="AR30">
            <v>1</v>
          </cell>
          <cell r="AS30">
            <v>1</v>
          </cell>
          <cell r="AT30">
            <v>1</v>
          </cell>
          <cell r="AU30">
            <v>1</v>
          </cell>
          <cell r="AX30" t="str">
            <v>125AMNS</v>
          </cell>
          <cell r="AY30" t="str">
            <v>125PMNS</v>
          </cell>
          <cell r="AZ30" t="str">
            <v>125AMNS</v>
          </cell>
          <cell r="BA30" t="str">
            <v>125PMNS</v>
          </cell>
          <cell r="BB30" t="str">
            <v>NS</v>
          </cell>
          <cell r="BC30">
            <v>6</v>
          </cell>
          <cell r="BD30">
            <v>17</v>
          </cell>
          <cell r="BE30">
            <v>0</v>
          </cell>
          <cell r="BF30">
            <v>0</v>
          </cell>
          <cell r="BH30">
            <v>10</v>
          </cell>
          <cell r="BI30">
            <v>13</v>
          </cell>
          <cell r="BJ30">
            <v>0</v>
          </cell>
          <cell r="BK30">
            <v>0</v>
          </cell>
          <cell r="BM30" t="b">
            <v>1</v>
          </cell>
          <cell r="BN30" t="b">
            <v>1</v>
          </cell>
        </row>
        <row r="31">
          <cell r="A31">
            <v>126</v>
          </cell>
          <cell r="D31">
            <v>9.75</v>
          </cell>
          <cell r="E31">
            <v>5.5</v>
          </cell>
          <cell r="F31">
            <v>14</v>
          </cell>
          <cell r="G31">
            <v>2.5454545454545454</v>
          </cell>
          <cell r="I31">
            <v>9.75</v>
          </cell>
          <cell r="P31" t="str">
            <v>NS</v>
          </cell>
          <cell r="Q31">
            <v>126</v>
          </cell>
          <cell r="R31">
            <v>7.6923076923076927E-2</v>
          </cell>
          <cell r="U31">
            <v>0.4358974358974359</v>
          </cell>
          <cell r="V31">
            <v>0</v>
          </cell>
          <cell r="W31">
            <v>2.564102564102564E-2</v>
          </cell>
          <cell r="AF31">
            <v>39</v>
          </cell>
          <cell r="AG31">
            <v>11</v>
          </cell>
          <cell r="AH31">
            <v>28</v>
          </cell>
          <cell r="AJ31">
            <v>39</v>
          </cell>
          <cell r="AK31">
            <v>11</v>
          </cell>
          <cell r="AL31">
            <v>28</v>
          </cell>
          <cell r="AR31">
            <v>1</v>
          </cell>
          <cell r="AS31">
            <v>1</v>
          </cell>
          <cell r="AT31">
            <v>1</v>
          </cell>
          <cell r="AU31">
            <v>1</v>
          </cell>
          <cell r="AX31" t="str">
            <v>126AMNS</v>
          </cell>
          <cell r="AY31" t="str">
            <v>126PMNS</v>
          </cell>
          <cell r="AZ31" t="str">
            <v>126AMNS</v>
          </cell>
          <cell r="BA31" t="str">
            <v>126PMNS</v>
          </cell>
          <cell r="BB31" t="str">
            <v>NS</v>
          </cell>
          <cell r="BC31">
            <v>1</v>
          </cell>
          <cell r="BD31">
            <v>5</v>
          </cell>
          <cell r="BE31">
            <v>0</v>
          </cell>
          <cell r="BF31">
            <v>0</v>
          </cell>
          <cell r="BH31">
            <v>2</v>
          </cell>
          <cell r="BI31">
            <v>12</v>
          </cell>
          <cell r="BJ31">
            <v>0</v>
          </cell>
          <cell r="BK31">
            <v>1</v>
          </cell>
          <cell r="BM31" t="b">
            <v>1</v>
          </cell>
          <cell r="BN31" t="b">
            <v>1</v>
          </cell>
        </row>
        <row r="32">
          <cell r="A32">
            <v>127</v>
          </cell>
          <cell r="D32">
            <v>8.5</v>
          </cell>
          <cell r="E32">
            <v>6.5</v>
          </cell>
          <cell r="F32">
            <v>10.5</v>
          </cell>
          <cell r="G32">
            <v>1.6153846153846154</v>
          </cell>
          <cell r="I32">
            <v>8.5</v>
          </cell>
          <cell r="P32" t="str">
            <v>NS</v>
          </cell>
          <cell r="Q32">
            <v>127</v>
          </cell>
          <cell r="R32">
            <v>0.17647058823529413</v>
          </cell>
          <cell r="U32">
            <v>0.35294117647058826</v>
          </cell>
          <cell r="V32">
            <v>0.14705882352941177</v>
          </cell>
          <cell r="W32">
            <v>0.58823529411764708</v>
          </cell>
          <cell r="AF32">
            <v>34</v>
          </cell>
          <cell r="AG32">
            <v>13</v>
          </cell>
          <cell r="AH32">
            <v>21</v>
          </cell>
          <cell r="AJ32">
            <v>34</v>
          </cell>
          <cell r="AK32">
            <v>13</v>
          </cell>
          <cell r="AL32">
            <v>21</v>
          </cell>
          <cell r="AR32">
            <v>1</v>
          </cell>
          <cell r="AS32">
            <v>1</v>
          </cell>
          <cell r="AT32">
            <v>1</v>
          </cell>
          <cell r="AU32">
            <v>1</v>
          </cell>
          <cell r="AX32" t="str">
            <v>127AMNS</v>
          </cell>
          <cell r="AY32" t="str">
            <v>127PMNS</v>
          </cell>
          <cell r="AZ32" t="str">
            <v>127AMNS</v>
          </cell>
          <cell r="BA32" t="str">
            <v>127PMNS</v>
          </cell>
          <cell r="BB32" t="str">
            <v>NS</v>
          </cell>
          <cell r="BC32">
            <v>2</v>
          </cell>
          <cell r="BD32">
            <v>5</v>
          </cell>
          <cell r="BE32">
            <v>3</v>
          </cell>
          <cell r="BF32">
            <v>9</v>
          </cell>
          <cell r="BH32">
            <v>4</v>
          </cell>
          <cell r="BI32">
            <v>7</v>
          </cell>
          <cell r="BJ32">
            <v>2</v>
          </cell>
          <cell r="BK32">
            <v>11</v>
          </cell>
          <cell r="BM32" t="b">
            <v>1</v>
          </cell>
          <cell r="BN32" t="b">
            <v>1</v>
          </cell>
        </row>
        <row r="33">
          <cell r="A33">
            <v>128</v>
          </cell>
          <cell r="D33">
            <v>12</v>
          </cell>
          <cell r="E33">
            <v>5.5</v>
          </cell>
          <cell r="F33">
            <v>18.5</v>
          </cell>
          <cell r="G33">
            <v>3.3636363636363638</v>
          </cell>
          <cell r="I33">
            <v>12</v>
          </cell>
          <cell r="P33" t="str">
            <v>NS</v>
          </cell>
          <cell r="Q33">
            <v>128</v>
          </cell>
          <cell r="R33">
            <v>0.22916666666666666</v>
          </cell>
          <cell r="U33">
            <v>0.1875</v>
          </cell>
          <cell r="V33">
            <v>0.29166666666666669</v>
          </cell>
          <cell r="W33">
            <v>0.83333333333333337</v>
          </cell>
          <cell r="AF33">
            <v>48</v>
          </cell>
          <cell r="AG33">
            <v>11</v>
          </cell>
          <cell r="AH33">
            <v>37</v>
          </cell>
          <cell r="AJ33">
            <v>48</v>
          </cell>
          <cell r="AK33">
            <v>11</v>
          </cell>
          <cell r="AL33">
            <v>37</v>
          </cell>
          <cell r="AR33">
            <v>1</v>
          </cell>
          <cell r="AS33">
            <v>1</v>
          </cell>
          <cell r="AT33">
            <v>1</v>
          </cell>
          <cell r="AU33">
            <v>1</v>
          </cell>
          <cell r="AX33" t="str">
            <v>128AMNS</v>
          </cell>
          <cell r="AY33" t="str">
            <v>128PMNS</v>
          </cell>
          <cell r="AZ33" t="str">
            <v>128AMNS</v>
          </cell>
          <cell r="BA33" t="str">
            <v>128PMNS</v>
          </cell>
          <cell r="BB33" t="str">
            <v>NS</v>
          </cell>
          <cell r="BC33">
            <v>4</v>
          </cell>
          <cell r="BD33">
            <v>3</v>
          </cell>
          <cell r="BE33">
            <v>2</v>
          </cell>
          <cell r="BF33">
            <v>8</v>
          </cell>
          <cell r="BH33">
            <v>7</v>
          </cell>
          <cell r="BI33">
            <v>6</v>
          </cell>
          <cell r="BJ33">
            <v>12</v>
          </cell>
          <cell r="BK33">
            <v>32</v>
          </cell>
          <cell r="BM33" t="b">
            <v>1</v>
          </cell>
          <cell r="BN33" t="b">
            <v>1</v>
          </cell>
        </row>
        <row r="34">
          <cell r="A34">
            <v>129</v>
          </cell>
          <cell r="D34">
            <v>34.25</v>
          </cell>
          <cell r="E34">
            <v>21</v>
          </cell>
          <cell r="F34">
            <v>47.5</v>
          </cell>
          <cell r="G34">
            <v>2.2619047619047619</v>
          </cell>
          <cell r="I34">
            <v>34.25</v>
          </cell>
          <cell r="P34" t="str">
            <v>NS</v>
          </cell>
          <cell r="Q34">
            <v>129</v>
          </cell>
          <cell r="R34">
            <v>0.27737226277372262</v>
          </cell>
          <cell r="U34">
            <v>0.15328467153284672</v>
          </cell>
          <cell r="V34">
            <v>0.17518248175182483</v>
          </cell>
          <cell r="W34">
            <v>0.89051094890510951</v>
          </cell>
          <cell r="AF34">
            <v>137</v>
          </cell>
          <cell r="AG34">
            <v>42</v>
          </cell>
          <cell r="AH34">
            <v>95</v>
          </cell>
          <cell r="AJ34">
            <v>137</v>
          </cell>
          <cell r="AK34">
            <v>42</v>
          </cell>
          <cell r="AL34">
            <v>95</v>
          </cell>
          <cell r="AR34">
            <v>1</v>
          </cell>
          <cell r="AS34">
            <v>1</v>
          </cell>
          <cell r="AT34">
            <v>1</v>
          </cell>
          <cell r="AU34">
            <v>1</v>
          </cell>
          <cell r="AX34" t="str">
            <v>129AMNS</v>
          </cell>
          <cell r="AY34" t="str">
            <v>129PMNS</v>
          </cell>
          <cell r="AZ34" t="str">
            <v>129AMNS</v>
          </cell>
          <cell r="BA34" t="str">
            <v>129PMNS</v>
          </cell>
          <cell r="BB34" t="str">
            <v>NS</v>
          </cell>
          <cell r="BC34">
            <v>12</v>
          </cell>
          <cell r="BD34">
            <v>10</v>
          </cell>
          <cell r="BE34">
            <v>4</v>
          </cell>
          <cell r="BF34">
            <v>38</v>
          </cell>
          <cell r="BH34">
            <v>26</v>
          </cell>
          <cell r="BI34">
            <v>11</v>
          </cell>
          <cell r="BJ34">
            <v>20</v>
          </cell>
          <cell r="BK34">
            <v>84</v>
          </cell>
          <cell r="BM34" t="b">
            <v>1</v>
          </cell>
          <cell r="BN34" t="b">
            <v>1</v>
          </cell>
        </row>
        <row r="35">
          <cell r="A35">
            <v>130</v>
          </cell>
          <cell r="D35">
            <v>8</v>
          </cell>
          <cell r="E35">
            <v>8</v>
          </cell>
          <cell r="F35" t="str">
            <v/>
          </cell>
          <cell r="G35" t="str">
            <v/>
          </cell>
          <cell r="I35">
            <v>8</v>
          </cell>
          <cell r="P35" t="str">
            <v>NS</v>
          </cell>
          <cell r="Q35">
            <v>130</v>
          </cell>
          <cell r="R35">
            <v>0.4375</v>
          </cell>
          <cell r="U35">
            <v>0.5625</v>
          </cell>
          <cell r="V35">
            <v>6.25E-2</v>
          </cell>
          <cell r="W35">
            <v>0.125</v>
          </cell>
          <cell r="AF35">
            <v>16</v>
          </cell>
          <cell r="AG35">
            <v>16</v>
          </cell>
          <cell r="AH35">
            <v>0</v>
          </cell>
          <cell r="AJ35">
            <v>16</v>
          </cell>
          <cell r="AK35">
            <v>16</v>
          </cell>
          <cell r="AL35">
            <v>0</v>
          </cell>
          <cell r="AR35">
            <v>1</v>
          </cell>
          <cell r="AS35">
            <v>1</v>
          </cell>
          <cell r="AT35">
            <v>1</v>
          </cell>
          <cell r="AU35">
            <v>1</v>
          </cell>
          <cell r="AX35" t="str">
            <v>130AMNS</v>
          </cell>
          <cell r="AY35" t="str">
            <v>130PMNS</v>
          </cell>
          <cell r="AZ35" t="str">
            <v>130AMNS</v>
          </cell>
          <cell r="BA35" t="str">
            <v>130PMNS</v>
          </cell>
          <cell r="BB35" t="str">
            <v>NS</v>
          </cell>
          <cell r="BC35">
            <v>7</v>
          </cell>
          <cell r="BD35">
            <v>9</v>
          </cell>
          <cell r="BE35">
            <v>1</v>
          </cell>
          <cell r="BF35">
            <v>2</v>
          </cell>
          <cell r="BH35">
            <v>0</v>
          </cell>
          <cell r="BI35">
            <v>0</v>
          </cell>
          <cell r="BJ35">
            <v>0</v>
          </cell>
          <cell r="BK35">
            <v>0</v>
          </cell>
          <cell r="BM35" t="b">
            <v>0</v>
          </cell>
          <cell r="BN35" t="b">
            <v>1</v>
          </cell>
        </row>
        <row r="36">
          <cell r="A36">
            <v>131</v>
          </cell>
          <cell r="D36">
            <v>81.5</v>
          </cell>
          <cell r="E36">
            <v>71.5</v>
          </cell>
          <cell r="F36">
            <v>91.5</v>
          </cell>
          <cell r="G36">
            <v>1.2797202797202798</v>
          </cell>
          <cell r="I36">
            <v>81.5</v>
          </cell>
          <cell r="P36" t="str">
            <v>NS</v>
          </cell>
          <cell r="Q36">
            <v>131</v>
          </cell>
          <cell r="R36">
            <v>0.23312883435582821</v>
          </cell>
          <cell r="U36">
            <v>8.2822085889570546E-2</v>
          </cell>
          <cell r="V36">
            <v>0.18711656441717792</v>
          </cell>
          <cell r="W36">
            <v>0.93251533742331283</v>
          </cell>
          <cell r="AF36">
            <v>326</v>
          </cell>
          <cell r="AG36">
            <v>143</v>
          </cell>
          <cell r="AH36">
            <v>183</v>
          </cell>
          <cell r="AJ36">
            <v>326</v>
          </cell>
          <cell r="AK36">
            <v>143</v>
          </cell>
          <cell r="AL36">
            <v>183</v>
          </cell>
          <cell r="AR36">
            <v>1</v>
          </cell>
          <cell r="AS36">
            <v>1</v>
          </cell>
          <cell r="AT36">
            <v>1</v>
          </cell>
          <cell r="AU36">
            <v>1</v>
          </cell>
          <cell r="AX36" t="str">
            <v>131AMNS</v>
          </cell>
          <cell r="AY36" t="str">
            <v>131PMNS</v>
          </cell>
          <cell r="AZ36" t="str">
            <v>131AMNS</v>
          </cell>
          <cell r="BA36" t="str">
            <v>131PMNS</v>
          </cell>
          <cell r="BB36" t="str">
            <v>NS</v>
          </cell>
          <cell r="BC36">
            <v>35</v>
          </cell>
          <cell r="BD36">
            <v>11</v>
          </cell>
          <cell r="BE36">
            <v>21</v>
          </cell>
          <cell r="BF36">
            <v>131</v>
          </cell>
          <cell r="BH36">
            <v>41</v>
          </cell>
          <cell r="BI36">
            <v>16</v>
          </cell>
          <cell r="BJ36">
            <v>40</v>
          </cell>
          <cell r="BK36">
            <v>173</v>
          </cell>
          <cell r="BM36" t="b">
            <v>1</v>
          </cell>
          <cell r="BN36" t="b">
            <v>1</v>
          </cell>
        </row>
        <row r="37">
          <cell r="A37">
            <v>132</v>
          </cell>
          <cell r="D37">
            <v>9</v>
          </cell>
          <cell r="E37">
            <v>4.5</v>
          </cell>
          <cell r="F37">
            <v>13.5</v>
          </cell>
          <cell r="G37">
            <v>3</v>
          </cell>
          <cell r="I37">
            <v>9</v>
          </cell>
          <cell r="P37" t="str">
            <v>NS</v>
          </cell>
          <cell r="Q37">
            <v>132</v>
          </cell>
          <cell r="R37">
            <v>0.1388888888888889</v>
          </cell>
          <cell r="U37">
            <v>5.5555555555555552E-2</v>
          </cell>
          <cell r="V37">
            <v>0.3611111111111111</v>
          </cell>
          <cell r="W37">
            <v>0.33333333333333331</v>
          </cell>
          <cell r="AF37">
            <v>36</v>
          </cell>
          <cell r="AG37">
            <v>9</v>
          </cell>
          <cell r="AH37">
            <v>27</v>
          </cell>
          <cell r="AJ37">
            <v>36</v>
          </cell>
          <cell r="AK37">
            <v>9</v>
          </cell>
          <cell r="AL37">
            <v>27</v>
          </cell>
          <cell r="AR37">
            <v>1</v>
          </cell>
          <cell r="AS37">
            <v>1</v>
          </cell>
          <cell r="AT37">
            <v>1</v>
          </cell>
          <cell r="AU37">
            <v>1</v>
          </cell>
          <cell r="AX37" t="str">
            <v>132AMNS</v>
          </cell>
          <cell r="AY37" t="str">
            <v>132PMNS</v>
          </cell>
          <cell r="AZ37" t="str">
            <v>132AMNS</v>
          </cell>
          <cell r="BA37" t="str">
            <v>132PMNS</v>
          </cell>
          <cell r="BB37" t="str">
            <v>NS</v>
          </cell>
          <cell r="BC37">
            <v>1</v>
          </cell>
          <cell r="BD37">
            <v>1</v>
          </cell>
          <cell r="BE37">
            <v>5</v>
          </cell>
          <cell r="BF37">
            <v>3</v>
          </cell>
          <cell r="BH37">
            <v>4</v>
          </cell>
          <cell r="BI37">
            <v>1</v>
          </cell>
          <cell r="BJ37">
            <v>8</v>
          </cell>
          <cell r="BK37">
            <v>9</v>
          </cell>
          <cell r="BM37" t="b">
            <v>1</v>
          </cell>
          <cell r="BN37" t="b">
            <v>1</v>
          </cell>
        </row>
        <row r="38">
          <cell r="A38">
            <v>133</v>
          </cell>
          <cell r="D38">
            <v>191</v>
          </cell>
          <cell r="E38" t="str">
            <v/>
          </cell>
          <cell r="F38">
            <v>191</v>
          </cell>
          <cell r="G38" t="str">
            <v/>
          </cell>
          <cell r="I38">
            <v>191</v>
          </cell>
          <cell r="P38" t="str">
            <v>NS</v>
          </cell>
          <cell r="Q38">
            <v>133</v>
          </cell>
          <cell r="R38">
            <v>0.33769633507853403</v>
          </cell>
          <cell r="U38">
            <v>0.19895287958115182</v>
          </cell>
          <cell r="V38">
            <v>0.10732984293193717</v>
          </cell>
          <cell r="W38">
            <v>0.12827225130890052</v>
          </cell>
          <cell r="AF38">
            <v>382</v>
          </cell>
          <cell r="AG38">
            <v>0</v>
          </cell>
          <cell r="AH38">
            <v>382</v>
          </cell>
          <cell r="AJ38">
            <v>382</v>
          </cell>
          <cell r="AK38">
            <v>0</v>
          </cell>
          <cell r="AL38">
            <v>382</v>
          </cell>
          <cell r="AR38">
            <v>1</v>
          </cell>
          <cell r="AS38">
            <v>1</v>
          </cell>
          <cell r="AT38">
            <v>1</v>
          </cell>
          <cell r="AU38">
            <v>1</v>
          </cell>
          <cell r="AX38" t="str">
            <v>133AMNS</v>
          </cell>
          <cell r="AY38" t="str">
            <v>133PMNS</v>
          </cell>
          <cell r="AZ38" t="str">
            <v>133AMNS</v>
          </cell>
          <cell r="BA38" t="str">
            <v>133PMNS</v>
          </cell>
          <cell r="BB38" t="str">
            <v>NS</v>
          </cell>
          <cell r="BC38">
            <v>0</v>
          </cell>
          <cell r="BD38">
            <v>0</v>
          </cell>
          <cell r="BE38">
            <v>0</v>
          </cell>
          <cell r="BF38">
            <v>0</v>
          </cell>
          <cell r="BH38">
            <v>129</v>
          </cell>
          <cell r="BI38">
            <v>76</v>
          </cell>
          <cell r="BJ38">
            <v>41</v>
          </cell>
          <cell r="BK38">
            <v>49</v>
          </cell>
          <cell r="BM38" t="b">
            <v>0</v>
          </cell>
          <cell r="BN38" t="b">
            <v>1</v>
          </cell>
        </row>
        <row r="39">
          <cell r="A39">
            <v>134</v>
          </cell>
          <cell r="D39">
            <v>85.75</v>
          </cell>
          <cell r="E39">
            <v>63</v>
          </cell>
          <cell r="F39">
            <v>108.5</v>
          </cell>
          <cell r="G39">
            <v>1.7222222222222223</v>
          </cell>
          <cell r="I39">
            <v>85.75</v>
          </cell>
          <cell r="P39" t="str">
            <v>NS</v>
          </cell>
          <cell r="Q39">
            <v>134</v>
          </cell>
          <cell r="R39">
            <v>0.28279883381924198</v>
          </cell>
          <cell r="U39">
            <v>6.1224489795918366E-2</v>
          </cell>
          <cell r="V39">
            <v>0</v>
          </cell>
          <cell r="W39">
            <v>0</v>
          </cell>
          <cell r="AF39">
            <v>343</v>
          </cell>
          <cell r="AG39">
            <v>126</v>
          </cell>
          <cell r="AH39">
            <v>217</v>
          </cell>
          <cell r="AJ39">
            <v>343</v>
          </cell>
          <cell r="AK39">
            <v>126</v>
          </cell>
          <cell r="AL39">
            <v>217</v>
          </cell>
          <cell r="AR39">
            <v>1</v>
          </cell>
          <cell r="AS39">
            <v>1</v>
          </cell>
          <cell r="AT39">
            <v>1</v>
          </cell>
          <cell r="AU39">
            <v>1</v>
          </cell>
          <cell r="AX39" t="str">
            <v>134AMNS</v>
          </cell>
          <cell r="AY39" t="str">
            <v>134PMNS</v>
          </cell>
          <cell r="AZ39" t="str">
            <v>134AMNS</v>
          </cell>
          <cell r="BA39" t="str">
            <v>134PMNS</v>
          </cell>
          <cell r="BB39" t="str">
            <v>NS</v>
          </cell>
          <cell r="BC39">
            <v>37</v>
          </cell>
          <cell r="BD39">
            <v>5</v>
          </cell>
          <cell r="BE39">
            <v>0</v>
          </cell>
          <cell r="BF39">
            <v>0</v>
          </cell>
          <cell r="BH39">
            <v>60</v>
          </cell>
          <cell r="BI39">
            <v>16</v>
          </cell>
          <cell r="BJ39">
            <v>0</v>
          </cell>
          <cell r="BK39">
            <v>0</v>
          </cell>
          <cell r="BM39" t="b">
            <v>1</v>
          </cell>
          <cell r="BN39" t="b">
            <v>1</v>
          </cell>
        </row>
        <row r="40">
          <cell r="A40">
            <v>135</v>
          </cell>
          <cell r="D40">
            <v>74.75</v>
          </cell>
          <cell r="E40">
            <v>58.5</v>
          </cell>
          <cell r="F40">
            <v>91</v>
          </cell>
          <cell r="G40">
            <v>1.5555555555555556</v>
          </cell>
          <cell r="I40">
            <v>74.75</v>
          </cell>
          <cell r="P40" t="str">
            <v>NS</v>
          </cell>
          <cell r="Q40">
            <v>135</v>
          </cell>
          <cell r="R40">
            <v>0.27759197324414714</v>
          </cell>
          <cell r="U40">
            <v>3.3444816053511704E-2</v>
          </cell>
          <cell r="V40">
            <v>0.36789297658862874</v>
          </cell>
          <cell r="W40">
            <v>0.97658862876254182</v>
          </cell>
          <cell r="AF40">
            <v>299</v>
          </cell>
          <cell r="AG40">
            <v>117</v>
          </cell>
          <cell r="AH40">
            <v>182</v>
          </cell>
          <cell r="AJ40">
            <v>299</v>
          </cell>
          <cell r="AK40">
            <v>117</v>
          </cell>
          <cell r="AL40">
            <v>182</v>
          </cell>
          <cell r="AR40">
            <v>1</v>
          </cell>
          <cell r="AS40">
            <v>1</v>
          </cell>
          <cell r="AT40">
            <v>1</v>
          </cell>
          <cell r="AU40">
            <v>1</v>
          </cell>
          <cell r="AX40" t="str">
            <v>135AMNS</v>
          </cell>
          <cell r="AY40" t="str">
            <v>135PMNS</v>
          </cell>
          <cell r="AZ40" t="str">
            <v>135AMNS</v>
          </cell>
          <cell r="BA40" t="str">
            <v>135PMNS</v>
          </cell>
          <cell r="BB40" t="str">
            <v>NS</v>
          </cell>
          <cell r="BC40">
            <v>33</v>
          </cell>
          <cell r="BD40">
            <v>1</v>
          </cell>
          <cell r="BE40">
            <v>52</v>
          </cell>
          <cell r="BF40">
            <v>114</v>
          </cell>
          <cell r="BH40">
            <v>50</v>
          </cell>
          <cell r="BI40">
            <v>9</v>
          </cell>
          <cell r="BJ40">
            <v>58</v>
          </cell>
          <cell r="BK40">
            <v>178</v>
          </cell>
          <cell r="BM40" t="b">
            <v>1</v>
          </cell>
          <cell r="BN40" t="b">
            <v>1</v>
          </cell>
        </row>
        <row r="41">
          <cell r="A41">
            <v>136</v>
          </cell>
          <cell r="D41">
            <v>118.25</v>
          </cell>
          <cell r="E41">
            <v>127</v>
          </cell>
          <cell r="F41">
            <v>109.5</v>
          </cell>
          <cell r="G41">
            <v>0.86220472440944884</v>
          </cell>
          <cell r="I41">
            <v>118.25</v>
          </cell>
          <cell r="P41" t="str">
            <v>NS</v>
          </cell>
          <cell r="Q41">
            <v>136</v>
          </cell>
          <cell r="R41">
            <v>0.28964059196617337</v>
          </cell>
          <cell r="U41">
            <v>8.2452431289640596E-2</v>
          </cell>
          <cell r="V41">
            <v>0.17124735729386892</v>
          </cell>
          <cell r="W41">
            <v>0.98097251585623679</v>
          </cell>
          <cell r="AF41">
            <v>473</v>
          </cell>
          <cell r="AG41">
            <v>254</v>
          </cell>
          <cell r="AH41">
            <v>219</v>
          </cell>
          <cell r="AJ41">
            <v>473</v>
          </cell>
          <cell r="AK41">
            <v>254</v>
          </cell>
          <cell r="AL41">
            <v>219</v>
          </cell>
          <cell r="AR41">
            <v>1</v>
          </cell>
          <cell r="AS41">
            <v>1</v>
          </cell>
          <cell r="AT41">
            <v>1</v>
          </cell>
          <cell r="AU41">
            <v>1</v>
          </cell>
          <cell r="AX41" t="str">
            <v>136AMNS</v>
          </cell>
          <cell r="AY41" t="str">
            <v>136PMNS</v>
          </cell>
          <cell r="AZ41" t="str">
            <v>136AMNS</v>
          </cell>
          <cell r="BA41" t="str">
            <v>136PMNS</v>
          </cell>
          <cell r="BB41" t="str">
            <v>NS</v>
          </cell>
          <cell r="BC41">
            <v>84</v>
          </cell>
          <cell r="BD41">
            <v>23</v>
          </cell>
          <cell r="BE41">
            <v>34</v>
          </cell>
          <cell r="BF41">
            <v>246</v>
          </cell>
          <cell r="BH41">
            <v>53</v>
          </cell>
          <cell r="BI41">
            <v>16</v>
          </cell>
          <cell r="BJ41">
            <v>47</v>
          </cell>
          <cell r="BK41">
            <v>218</v>
          </cell>
          <cell r="BM41" t="b">
            <v>1</v>
          </cell>
          <cell r="BN41" t="b">
            <v>1</v>
          </cell>
        </row>
        <row r="42">
          <cell r="A42">
            <v>137</v>
          </cell>
          <cell r="D42">
            <v>14</v>
          </cell>
          <cell r="E42">
            <v>10.5</v>
          </cell>
          <cell r="F42">
            <v>17.5</v>
          </cell>
          <cell r="G42">
            <v>1.6666666666666667</v>
          </cell>
          <cell r="I42">
            <v>14</v>
          </cell>
          <cell r="P42" t="str">
            <v>NS</v>
          </cell>
          <cell r="Q42">
            <v>137</v>
          </cell>
          <cell r="R42">
            <v>0.19642857142857142</v>
          </cell>
          <cell r="U42">
            <v>0.30357142857142855</v>
          </cell>
          <cell r="V42">
            <v>0.21428571428571427</v>
          </cell>
          <cell r="W42">
            <v>0.8214285714285714</v>
          </cell>
          <cell r="AF42">
            <v>56</v>
          </cell>
          <cell r="AG42">
            <v>21</v>
          </cell>
          <cell r="AH42">
            <v>35</v>
          </cell>
          <cell r="AJ42">
            <v>56</v>
          </cell>
          <cell r="AK42">
            <v>21</v>
          </cell>
          <cell r="AL42">
            <v>35</v>
          </cell>
          <cell r="AR42">
            <v>1</v>
          </cell>
          <cell r="AS42">
            <v>1</v>
          </cell>
          <cell r="AT42">
            <v>1</v>
          </cell>
          <cell r="AU42">
            <v>1</v>
          </cell>
          <cell r="AX42" t="str">
            <v>137AMNS</v>
          </cell>
          <cell r="AY42" t="str">
            <v>137PMNS</v>
          </cell>
          <cell r="AZ42" t="str">
            <v>137AMNS</v>
          </cell>
          <cell r="BA42" t="str">
            <v>137PMNS</v>
          </cell>
          <cell r="BB42" t="str">
            <v>NS</v>
          </cell>
          <cell r="BC42">
            <v>4</v>
          </cell>
          <cell r="BD42">
            <v>6</v>
          </cell>
          <cell r="BE42">
            <v>5</v>
          </cell>
          <cell r="BF42">
            <v>17</v>
          </cell>
          <cell r="BH42">
            <v>7</v>
          </cell>
          <cell r="BI42">
            <v>11</v>
          </cell>
          <cell r="BJ42">
            <v>7</v>
          </cell>
          <cell r="BK42">
            <v>29</v>
          </cell>
          <cell r="BM42" t="b">
            <v>1</v>
          </cell>
          <cell r="BN42" t="b">
            <v>1</v>
          </cell>
        </row>
        <row r="43">
          <cell r="A43">
            <v>138</v>
          </cell>
          <cell r="D43">
            <v>69.5</v>
          </cell>
          <cell r="E43" t="str">
            <v/>
          </cell>
          <cell r="F43">
            <v>69.5</v>
          </cell>
          <cell r="G43" t="str">
            <v/>
          </cell>
          <cell r="I43">
            <v>69.5</v>
          </cell>
          <cell r="P43" t="str">
            <v>NS</v>
          </cell>
          <cell r="Q43">
            <v>138</v>
          </cell>
          <cell r="R43">
            <v>0.22302158273381295</v>
          </cell>
          <cell r="U43">
            <v>5.7553956834532377E-2</v>
          </cell>
          <cell r="V43">
            <v>0.21582733812949639</v>
          </cell>
          <cell r="W43">
            <v>0.97841726618705038</v>
          </cell>
          <cell r="AF43">
            <v>139</v>
          </cell>
          <cell r="AG43">
            <v>0</v>
          </cell>
          <cell r="AH43">
            <v>139</v>
          </cell>
          <cell r="AJ43">
            <v>139</v>
          </cell>
          <cell r="AK43">
            <v>0</v>
          </cell>
          <cell r="AL43">
            <v>139</v>
          </cell>
          <cell r="AR43">
            <v>1</v>
          </cell>
          <cell r="AS43">
            <v>1</v>
          </cell>
          <cell r="AT43">
            <v>1</v>
          </cell>
          <cell r="AU43">
            <v>1</v>
          </cell>
          <cell r="AX43" t="str">
            <v>138AMNS</v>
          </cell>
          <cell r="AY43" t="str">
            <v>138PMNS</v>
          </cell>
          <cell r="AZ43" t="str">
            <v>138AMNS</v>
          </cell>
          <cell r="BA43" t="str">
            <v>138PMNS</v>
          </cell>
          <cell r="BB43" t="str">
            <v>NS</v>
          </cell>
          <cell r="BC43">
            <v>0</v>
          </cell>
          <cell r="BD43">
            <v>0</v>
          </cell>
          <cell r="BE43">
            <v>0</v>
          </cell>
          <cell r="BF43">
            <v>0</v>
          </cell>
          <cell r="BH43">
            <v>31</v>
          </cell>
          <cell r="BI43">
            <v>8</v>
          </cell>
          <cell r="BJ43">
            <v>30</v>
          </cell>
          <cell r="BK43">
            <v>136</v>
          </cell>
          <cell r="BM43" t="b">
            <v>0</v>
          </cell>
          <cell r="BN43" t="b">
            <v>1</v>
          </cell>
        </row>
        <row r="44">
          <cell r="A44">
            <v>139</v>
          </cell>
          <cell r="D44">
            <v>114.25</v>
          </cell>
          <cell r="E44">
            <v>89</v>
          </cell>
          <cell r="F44">
            <v>139.5</v>
          </cell>
          <cell r="G44">
            <v>1.5674157303370786</v>
          </cell>
          <cell r="I44">
            <v>114.25</v>
          </cell>
          <cell r="P44" t="str">
            <v>NS</v>
          </cell>
          <cell r="Q44">
            <v>139</v>
          </cell>
          <cell r="R44">
            <v>0.28884026258205692</v>
          </cell>
          <cell r="U44">
            <v>0.33916849015317285</v>
          </cell>
          <cell r="V44">
            <v>2.1881838074398249E-2</v>
          </cell>
          <cell r="W44">
            <v>2.4070021881838075E-2</v>
          </cell>
          <cell r="AF44">
            <v>457</v>
          </cell>
          <cell r="AG44">
            <v>178</v>
          </cell>
          <cell r="AH44">
            <v>279</v>
          </cell>
          <cell r="AJ44">
            <v>457</v>
          </cell>
          <cell r="AK44">
            <v>178</v>
          </cell>
          <cell r="AL44">
            <v>279</v>
          </cell>
          <cell r="AR44">
            <v>1</v>
          </cell>
          <cell r="AS44">
            <v>1</v>
          </cell>
          <cell r="AT44">
            <v>1</v>
          </cell>
          <cell r="AU44">
            <v>1</v>
          </cell>
          <cell r="AX44" t="str">
            <v>139AMNS</v>
          </cell>
          <cell r="AY44" t="str">
            <v>139PMNS</v>
          </cell>
          <cell r="AZ44" t="str">
            <v>139AMNS</v>
          </cell>
          <cell r="BA44" t="str">
            <v>139PMNS</v>
          </cell>
          <cell r="BB44" t="str">
            <v>NS</v>
          </cell>
          <cell r="BC44">
            <v>58</v>
          </cell>
          <cell r="BD44">
            <v>78</v>
          </cell>
          <cell r="BE44">
            <v>1</v>
          </cell>
          <cell r="BF44">
            <v>2</v>
          </cell>
          <cell r="BH44">
            <v>74</v>
          </cell>
          <cell r="BI44">
            <v>77</v>
          </cell>
          <cell r="BJ44">
            <v>9</v>
          </cell>
          <cell r="BK44">
            <v>9</v>
          </cell>
          <cell r="BM44" t="b">
            <v>1</v>
          </cell>
          <cell r="BN44" t="b">
            <v>1</v>
          </cell>
        </row>
        <row r="45">
          <cell r="A45">
            <v>140</v>
          </cell>
          <cell r="D45">
            <v>13</v>
          </cell>
          <cell r="E45">
            <v>11.5</v>
          </cell>
          <cell r="F45">
            <v>14.5</v>
          </cell>
          <cell r="G45">
            <v>1.2608695652173914</v>
          </cell>
          <cell r="I45">
            <v>13</v>
          </cell>
          <cell r="P45" t="str">
            <v>NS</v>
          </cell>
          <cell r="Q45">
            <v>140</v>
          </cell>
          <cell r="R45">
            <v>0.13461538461538461</v>
          </cell>
          <cell r="U45">
            <v>0.30769230769230771</v>
          </cell>
          <cell r="V45">
            <v>0.23076923076923078</v>
          </cell>
          <cell r="W45">
            <v>0.42307692307692307</v>
          </cell>
          <cell r="AF45">
            <v>52</v>
          </cell>
          <cell r="AG45">
            <v>23</v>
          </cell>
          <cell r="AH45">
            <v>29</v>
          </cell>
          <cell r="AJ45">
            <v>52</v>
          </cell>
          <cell r="AK45">
            <v>23</v>
          </cell>
          <cell r="AL45">
            <v>29</v>
          </cell>
          <cell r="AR45">
            <v>1</v>
          </cell>
          <cell r="AS45">
            <v>1</v>
          </cell>
          <cell r="AT45">
            <v>1</v>
          </cell>
          <cell r="AU45">
            <v>1</v>
          </cell>
          <cell r="AX45" t="str">
            <v>140AMNS</v>
          </cell>
          <cell r="AY45" t="str">
            <v>140PMNS</v>
          </cell>
          <cell r="AZ45" t="str">
            <v>140AMNS</v>
          </cell>
          <cell r="BA45" t="str">
            <v>140PMNS</v>
          </cell>
          <cell r="BB45" t="str">
            <v>NS</v>
          </cell>
          <cell r="BC45">
            <v>2</v>
          </cell>
          <cell r="BD45">
            <v>6</v>
          </cell>
          <cell r="BE45">
            <v>6</v>
          </cell>
          <cell r="BF45">
            <v>11</v>
          </cell>
          <cell r="BH45">
            <v>5</v>
          </cell>
          <cell r="BI45">
            <v>10</v>
          </cell>
          <cell r="BJ45">
            <v>6</v>
          </cell>
          <cell r="BK45">
            <v>11</v>
          </cell>
          <cell r="BM45" t="b">
            <v>1</v>
          </cell>
          <cell r="BN45" t="b">
            <v>1</v>
          </cell>
        </row>
        <row r="46">
          <cell r="A46">
            <v>141</v>
          </cell>
          <cell r="D46">
            <v>85.5</v>
          </cell>
          <cell r="E46" t="str">
            <v/>
          </cell>
          <cell r="F46">
            <v>85.5</v>
          </cell>
          <cell r="G46" t="str">
            <v/>
          </cell>
          <cell r="I46">
            <v>85.5</v>
          </cell>
          <cell r="P46" t="str">
            <v>NS</v>
          </cell>
          <cell r="Q46">
            <v>141</v>
          </cell>
          <cell r="R46">
            <v>9.6491228070175433E-2</v>
          </cell>
          <cell r="U46">
            <v>0.22514619883040934</v>
          </cell>
          <cell r="V46">
            <v>1.7543859649122806E-2</v>
          </cell>
          <cell r="W46">
            <v>9.6491228070175433E-2</v>
          </cell>
          <cell r="AF46">
            <v>171</v>
          </cell>
          <cell r="AG46">
            <v>0</v>
          </cell>
          <cell r="AH46">
            <v>171</v>
          </cell>
          <cell r="AJ46">
            <v>171</v>
          </cell>
          <cell r="AK46">
            <v>0</v>
          </cell>
          <cell r="AL46">
            <v>171</v>
          </cell>
          <cell r="AR46">
            <v>1</v>
          </cell>
          <cell r="AS46">
            <v>1</v>
          </cell>
          <cell r="AT46">
            <v>1</v>
          </cell>
          <cell r="AU46">
            <v>1</v>
          </cell>
          <cell r="AX46" t="str">
            <v>141AMNS</v>
          </cell>
          <cell r="AY46" t="str">
            <v>141PMNS</v>
          </cell>
          <cell r="AZ46" t="str">
            <v>141AMNS</v>
          </cell>
          <cell r="BA46" t="str">
            <v>141PMNS</v>
          </cell>
          <cell r="BB46" t="str">
            <v>NS</v>
          </cell>
          <cell r="BC46">
            <v>0</v>
          </cell>
          <cell r="BD46">
            <v>0</v>
          </cell>
          <cell r="BE46">
            <v>0</v>
          </cell>
          <cell r="BF46">
            <v>0</v>
          </cell>
          <cell r="BH46">
            <v>16.5</v>
          </cell>
          <cell r="BI46">
            <v>38.5</v>
          </cell>
          <cell r="BJ46">
            <v>3</v>
          </cell>
          <cell r="BK46">
            <v>16.5</v>
          </cell>
          <cell r="BM46" t="b">
            <v>0</v>
          </cell>
          <cell r="BN46" t="b">
            <v>1</v>
          </cell>
        </row>
        <row r="47">
          <cell r="A47">
            <v>142</v>
          </cell>
          <cell r="D47">
            <v>18.5</v>
          </cell>
          <cell r="E47">
            <v>18.5</v>
          </cell>
          <cell r="F47" t="str">
            <v/>
          </cell>
          <cell r="G47" t="str">
            <v/>
          </cell>
          <cell r="I47">
            <v>18.5</v>
          </cell>
          <cell r="P47" t="str">
            <v>NS</v>
          </cell>
          <cell r="Q47">
            <v>142</v>
          </cell>
          <cell r="R47">
            <v>0.24324324324324326</v>
          </cell>
          <cell r="U47">
            <v>0.1891891891891892</v>
          </cell>
          <cell r="V47">
            <v>0.1891891891891892</v>
          </cell>
          <cell r="W47">
            <v>0.91891891891891897</v>
          </cell>
          <cell r="AF47">
            <v>37</v>
          </cell>
          <cell r="AG47">
            <v>37</v>
          </cell>
          <cell r="AH47">
            <v>0</v>
          </cell>
          <cell r="AJ47">
            <v>37</v>
          </cell>
          <cell r="AK47">
            <v>37</v>
          </cell>
          <cell r="AL47">
            <v>0</v>
          </cell>
          <cell r="AR47">
            <v>1</v>
          </cell>
          <cell r="AS47">
            <v>1</v>
          </cell>
          <cell r="AT47">
            <v>1</v>
          </cell>
          <cell r="AU47">
            <v>1</v>
          </cell>
          <cell r="AX47" t="str">
            <v>142AMNS</v>
          </cell>
          <cell r="AY47" t="str">
            <v>142PMNS</v>
          </cell>
          <cell r="AZ47" t="str">
            <v>142AMNS</v>
          </cell>
          <cell r="BA47" t="str">
            <v>142PMNS</v>
          </cell>
          <cell r="BB47" t="str">
            <v>NS</v>
          </cell>
          <cell r="BC47">
            <v>9</v>
          </cell>
          <cell r="BD47">
            <v>7</v>
          </cell>
          <cell r="BE47">
            <v>7</v>
          </cell>
          <cell r="BF47">
            <v>34</v>
          </cell>
          <cell r="BH47">
            <v>0</v>
          </cell>
          <cell r="BI47">
            <v>0</v>
          </cell>
          <cell r="BJ47">
            <v>0</v>
          </cell>
          <cell r="BK47">
            <v>0</v>
          </cell>
          <cell r="BM47" t="b">
            <v>0</v>
          </cell>
          <cell r="BN47" t="b">
            <v>1</v>
          </cell>
        </row>
        <row r="48">
          <cell r="A48">
            <v>143</v>
          </cell>
          <cell r="D48">
            <v>15.5</v>
          </cell>
          <cell r="E48">
            <v>15.5</v>
          </cell>
          <cell r="F48" t="str">
            <v/>
          </cell>
          <cell r="G48" t="str">
            <v/>
          </cell>
          <cell r="I48">
            <v>15.5</v>
          </cell>
          <cell r="P48" t="str">
            <v>NS</v>
          </cell>
          <cell r="Q48">
            <v>143</v>
          </cell>
          <cell r="R48">
            <v>6.4516129032258063E-2</v>
          </cell>
          <cell r="U48">
            <v>0.4838709677419355</v>
          </cell>
          <cell r="V48">
            <v>0.22580645161290322</v>
          </cell>
          <cell r="W48">
            <v>0.29032258064516131</v>
          </cell>
          <cell r="AF48">
            <v>31</v>
          </cell>
          <cell r="AG48">
            <v>31</v>
          </cell>
          <cell r="AH48">
            <v>0</v>
          </cell>
          <cell r="AJ48">
            <v>31</v>
          </cell>
          <cell r="AK48">
            <v>31</v>
          </cell>
          <cell r="AL48">
            <v>0</v>
          </cell>
          <cell r="AR48">
            <v>1</v>
          </cell>
          <cell r="AS48">
            <v>1</v>
          </cell>
          <cell r="AT48">
            <v>1</v>
          </cell>
          <cell r="AU48">
            <v>1</v>
          </cell>
          <cell r="AX48" t="str">
            <v>143AMNS</v>
          </cell>
          <cell r="AY48" t="str">
            <v>143PMNS</v>
          </cell>
          <cell r="AZ48" t="str">
            <v>143AMNS</v>
          </cell>
          <cell r="BA48" t="str">
            <v>143PMNS</v>
          </cell>
          <cell r="BB48" t="str">
            <v>NS</v>
          </cell>
          <cell r="BC48">
            <v>2</v>
          </cell>
          <cell r="BD48">
            <v>15</v>
          </cell>
          <cell r="BE48">
            <v>7</v>
          </cell>
          <cell r="BF48">
            <v>9</v>
          </cell>
          <cell r="BH48">
            <v>0</v>
          </cell>
          <cell r="BI48">
            <v>0</v>
          </cell>
          <cell r="BJ48">
            <v>0</v>
          </cell>
          <cell r="BK48">
            <v>0</v>
          </cell>
          <cell r="BM48" t="b">
            <v>0</v>
          </cell>
          <cell r="BN48" t="b">
            <v>1</v>
          </cell>
        </row>
        <row r="49">
          <cell r="A49">
            <v>144</v>
          </cell>
          <cell r="D49">
            <v>18</v>
          </cell>
          <cell r="E49" t="str">
            <v/>
          </cell>
          <cell r="F49">
            <v>18</v>
          </cell>
          <cell r="G49" t="str">
            <v/>
          </cell>
          <cell r="I49">
            <v>18</v>
          </cell>
          <cell r="P49" t="str">
            <v>NS</v>
          </cell>
          <cell r="Q49">
            <v>144</v>
          </cell>
          <cell r="R49">
            <v>0.19444444444444445</v>
          </cell>
          <cell r="U49">
            <v>0.22222222222222221</v>
          </cell>
          <cell r="V49">
            <v>0.30555555555555558</v>
          </cell>
          <cell r="W49">
            <v>0.86111111111111116</v>
          </cell>
          <cell r="AF49">
            <v>36</v>
          </cell>
          <cell r="AG49">
            <v>0</v>
          </cell>
          <cell r="AH49">
            <v>36</v>
          </cell>
          <cell r="AJ49">
            <v>36</v>
          </cell>
          <cell r="AK49">
            <v>0</v>
          </cell>
          <cell r="AL49">
            <v>36</v>
          </cell>
          <cell r="AR49">
            <v>1</v>
          </cell>
          <cell r="AS49">
            <v>1</v>
          </cell>
          <cell r="AT49">
            <v>1</v>
          </cell>
          <cell r="AU49">
            <v>1</v>
          </cell>
          <cell r="AX49" t="str">
            <v>144AMNS</v>
          </cell>
          <cell r="AY49" t="str">
            <v>144PMNS</v>
          </cell>
          <cell r="AZ49" t="str">
            <v>144AMNS</v>
          </cell>
          <cell r="BA49" t="str">
            <v>144PMNS</v>
          </cell>
          <cell r="BB49" t="str">
            <v>NS</v>
          </cell>
          <cell r="BC49">
            <v>0</v>
          </cell>
          <cell r="BD49">
            <v>0</v>
          </cell>
          <cell r="BE49">
            <v>0</v>
          </cell>
          <cell r="BF49">
            <v>0</v>
          </cell>
          <cell r="BH49">
            <v>7</v>
          </cell>
          <cell r="BI49">
            <v>8</v>
          </cell>
          <cell r="BJ49">
            <v>11</v>
          </cell>
          <cell r="BK49">
            <v>31</v>
          </cell>
          <cell r="BM49" t="b">
            <v>0</v>
          </cell>
          <cell r="BN49" t="b">
            <v>1</v>
          </cell>
        </row>
        <row r="50">
          <cell r="A50">
            <v>145</v>
          </cell>
          <cell r="D50">
            <v>12.75</v>
          </cell>
          <cell r="E50">
            <v>10</v>
          </cell>
          <cell r="F50">
            <v>15.5</v>
          </cell>
          <cell r="G50">
            <v>1.55</v>
          </cell>
          <cell r="I50">
            <v>12.75</v>
          </cell>
          <cell r="P50" t="str">
            <v>NS</v>
          </cell>
          <cell r="Q50">
            <v>145</v>
          </cell>
          <cell r="R50">
            <v>0.23529411764705882</v>
          </cell>
          <cell r="U50">
            <v>0.21568627450980393</v>
          </cell>
          <cell r="V50">
            <v>0.19607843137254902</v>
          </cell>
          <cell r="W50">
            <v>0.5490196078431373</v>
          </cell>
          <cell r="AF50">
            <v>51</v>
          </cell>
          <cell r="AG50">
            <v>20</v>
          </cell>
          <cell r="AH50">
            <v>31</v>
          </cell>
          <cell r="AJ50">
            <v>51</v>
          </cell>
          <cell r="AK50">
            <v>20</v>
          </cell>
          <cell r="AL50">
            <v>31</v>
          </cell>
          <cell r="AR50">
            <v>1</v>
          </cell>
          <cell r="AS50">
            <v>1</v>
          </cell>
          <cell r="AT50">
            <v>1</v>
          </cell>
          <cell r="AU50">
            <v>1</v>
          </cell>
          <cell r="AX50" t="str">
            <v>145AMNS</v>
          </cell>
          <cell r="AY50" t="str">
            <v>145PMNS</v>
          </cell>
          <cell r="AZ50" t="str">
            <v>145AMNS</v>
          </cell>
          <cell r="BA50" t="str">
            <v>145PMNS</v>
          </cell>
          <cell r="BB50" t="str">
            <v>NS</v>
          </cell>
          <cell r="BC50">
            <v>3</v>
          </cell>
          <cell r="BD50">
            <v>4</v>
          </cell>
          <cell r="BE50">
            <v>4</v>
          </cell>
          <cell r="BF50">
            <v>9</v>
          </cell>
          <cell r="BH50">
            <v>9</v>
          </cell>
          <cell r="BI50">
            <v>7</v>
          </cell>
          <cell r="BJ50">
            <v>6</v>
          </cell>
          <cell r="BK50">
            <v>19</v>
          </cell>
          <cell r="BM50" t="b">
            <v>1</v>
          </cell>
          <cell r="BN50" t="b">
            <v>1</v>
          </cell>
        </row>
        <row r="51">
          <cell r="A51">
            <v>146</v>
          </cell>
          <cell r="D51">
            <v>34.5</v>
          </cell>
          <cell r="E51">
            <v>14.5</v>
          </cell>
          <cell r="F51">
            <v>54.5</v>
          </cell>
          <cell r="G51">
            <v>3.7586206896551726</v>
          </cell>
          <cell r="I51">
            <v>34.5</v>
          </cell>
          <cell r="P51" t="str">
            <v>NS</v>
          </cell>
          <cell r="Q51">
            <v>146</v>
          </cell>
          <cell r="R51">
            <v>8.6956521739130432E-2</v>
          </cell>
          <cell r="U51">
            <v>0.16666666666666666</v>
          </cell>
          <cell r="V51">
            <v>0.17391304347826086</v>
          </cell>
          <cell r="W51">
            <v>0.36956521739130432</v>
          </cell>
          <cell r="AF51">
            <v>138</v>
          </cell>
          <cell r="AG51">
            <v>29</v>
          </cell>
          <cell r="AH51">
            <v>109</v>
          </cell>
          <cell r="AJ51">
            <v>138</v>
          </cell>
          <cell r="AK51">
            <v>29</v>
          </cell>
          <cell r="AL51">
            <v>109</v>
          </cell>
          <cell r="AR51">
            <v>1</v>
          </cell>
          <cell r="AS51">
            <v>1</v>
          </cell>
          <cell r="AT51">
            <v>1</v>
          </cell>
          <cell r="AU51">
            <v>1</v>
          </cell>
          <cell r="AX51" t="str">
            <v>146AMNS</v>
          </cell>
          <cell r="AY51" t="str">
            <v>146PMNS</v>
          </cell>
          <cell r="AZ51" t="str">
            <v>146AMNS</v>
          </cell>
          <cell r="BA51" t="str">
            <v>146PMNS</v>
          </cell>
          <cell r="BB51" t="str">
            <v>NS</v>
          </cell>
          <cell r="BC51">
            <v>2</v>
          </cell>
          <cell r="BD51">
            <v>12</v>
          </cell>
          <cell r="BE51">
            <v>10</v>
          </cell>
          <cell r="BF51">
            <v>17</v>
          </cell>
          <cell r="BH51">
            <v>10</v>
          </cell>
          <cell r="BI51">
            <v>11</v>
          </cell>
          <cell r="BJ51">
            <v>14</v>
          </cell>
          <cell r="BK51">
            <v>34</v>
          </cell>
          <cell r="BM51" t="b">
            <v>1</v>
          </cell>
          <cell r="BN51" t="b">
            <v>1</v>
          </cell>
        </row>
        <row r="52">
          <cell r="A52">
            <v>147</v>
          </cell>
          <cell r="D52">
            <v>8.75</v>
          </cell>
          <cell r="E52">
            <v>9.5</v>
          </cell>
          <cell r="F52">
            <v>8</v>
          </cell>
          <cell r="G52">
            <v>0.84210526315789469</v>
          </cell>
          <cell r="I52">
            <v>8.75</v>
          </cell>
          <cell r="P52" t="str">
            <v>NS</v>
          </cell>
          <cell r="Q52">
            <v>147</v>
          </cell>
          <cell r="R52">
            <v>0.11428571428571428</v>
          </cell>
          <cell r="U52">
            <v>0.37142857142857144</v>
          </cell>
          <cell r="V52">
            <v>0.31428571428571428</v>
          </cell>
          <cell r="W52">
            <v>0.68571428571428572</v>
          </cell>
          <cell r="AF52">
            <v>35</v>
          </cell>
          <cell r="AG52">
            <v>19</v>
          </cell>
          <cell r="AH52">
            <v>16</v>
          </cell>
          <cell r="AJ52">
            <v>35</v>
          </cell>
          <cell r="AK52">
            <v>19</v>
          </cell>
          <cell r="AL52">
            <v>16</v>
          </cell>
          <cell r="AR52">
            <v>1</v>
          </cell>
          <cell r="AS52">
            <v>1</v>
          </cell>
          <cell r="AT52">
            <v>1</v>
          </cell>
          <cell r="AU52">
            <v>1</v>
          </cell>
          <cell r="AX52" t="str">
            <v>147AMNS</v>
          </cell>
          <cell r="AY52" t="str">
            <v>147PMNS</v>
          </cell>
          <cell r="AZ52" t="str">
            <v>147AMNS</v>
          </cell>
          <cell r="BA52" t="str">
            <v>147PMNS</v>
          </cell>
          <cell r="BB52" t="str">
            <v>NS</v>
          </cell>
          <cell r="BC52">
            <v>3</v>
          </cell>
          <cell r="BD52">
            <v>9</v>
          </cell>
          <cell r="BE52">
            <v>6</v>
          </cell>
          <cell r="BF52">
            <v>15</v>
          </cell>
          <cell r="BH52">
            <v>1</v>
          </cell>
          <cell r="BI52">
            <v>4</v>
          </cell>
          <cell r="BJ52">
            <v>5</v>
          </cell>
          <cell r="BK52">
            <v>9</v>
          </cell>
          <cell r="BM52" t="b">
            <v>1</v>
          </cell>
          <cell r="BN52" t="b">
            <v>1</v>
          </cell>
        </row>
        <row r="53">
          <cell r="A53">
            <v>148</v>
          </cell>
          <cell r="D53">
            <v>11.5</v>
          </cell>
          <cell r="E53">
            <v>10.5</v>
          </cell>
          <cell r="F53">
            <v>12.5</v>
          </cell>
          <cell r="G53">
            <v>1.1904761904761905</v>
          </cell>
          <cell r="I53">
            <v>11.5</v>
          </cell>
          <cell r="P53" t="str">
            <v>NS</v>
          </cell>
          <cell r="Q53">
            <v>148</v>
          </cell>
          <cell r="R53">
            <v>0.10869565217391304</v>
          </cell>
          <cell r="U53">
            <v>0.34782608695652173</v>
          </cell>
          <cell r="V53">
            <v>0.2391304347826087</v>
          </cell>
          <cell r="W53">
            <v>0.65217391304347827</v>
          </cell>
          <cell r="AF53">
            <v>46</v>
          </cell>
          <cell r="AG53">
            <v>21</v>
          </cell>
          <cell r="AH53">
            <v>25</v>
          </cell>
          <cell r="AJ53">
            <v>46</v>
          </cell>
          <cell r="AK53">
            <v>21</v>
          </cell>
          <cell r="AL53">
            <v>25</v>
          </cell>
          <cell r="AR53">
            <v>1</v>
          </cell>
          <cell r="AS53">
            <v>1</v>
          </cell>
          <cell r="AT53">
            <v>1</v>
          </cell>
          <cell r="AU53">
            <v>1</v>
          </cell>
          <cell r="AX53" t="str">
            <v>148AMNS</v>
          </cell>
          <cell r="AY53" t="str">
            <v>148PMNS</v>
          </cell>
          <cell r="AZ53" t="str">
            <v>148AMNS</v>
          </cell>
          <cell r="BA53" t="str">
            <v>148PMNS</v>
          </cell>
          <cell r="BB53" t="str">
            <v>NS</v>
          </cell>
          <cell r="BC53">
            <v>2</v>
          </cell>
          <cell r="BD53">
            <v>11</v>
          </cell>
          <cell r="BE53">
            <v>4</v>
          </cell>
          <cell r="BF53">
            <v>10</v>
          </cell>
          <cell r="BH53">
            <v>3</v>
          </cell>
          <cell r="BI53">
            <v>5</v>
          </cell>
          <cell r="BJ53">
            <v>7</v>
          </cell>
          <cell r="BK53">
            <v>20</v>
          </cell>
          <cell r="BM53" t="b">
            <v>1</v>
          </cell>
          <cell r="BN53" t="b">
            <v>1</v>
          </cell>
        </row>
        <row r="54">
          <cell r="A54">
            <v>149</v>
          </cell>
          <cell r="D54">
            <v>9.75</v>
          </cell>
          <cell r="E54">
            <v>5.5</v>
          </cell>
          <cell r="F54">
            <v>14</v>
          </cell>
          <cell r="G54">
            <v>2.5454545454545454</v>
          </cell>
          <cell r="I54">
            <v>9.75</v>
          </cell>
          <cell r="P54" t="str">
            <v>NS</v>
          </cell>
          <cell r="Q54">
            <v>149</v>
          </cell>
          <cell r="R54">
            <v>0.17948717948717949</v>
          </cell>
          <cell r="U54">
            <v>0.23076923076923078</v>
          </cell>
          <cell r="V54">
            <v>3.8461538461538464E-2</v>
          </cell>
          <cell r="W54">
            <v>0.12820512820512819</v>
          </cell>
          <cell r="AF54">
            <v>39</v>
          </cell>
          <cell r="AG54">
            <v>11</v>
          </cell>
          <cell r="AH54">
            <v>28</v>
          </cell>
          <cell r="AJ54">
            <v>39</v>
          </cell>
          <cell r="AK54">
            <v>11</v>
          </cell>
          <cell r="AL54">
            <v>28</v>
          </cell>
          <cell r="AR54">
            <v>1</v>
          </cell>
          <cell r="AS54">
            <v>1</v>
          </cell>
          <cell r="AT54">
            <v>1</v>
          </cell>
          <cell r="AU54">
            <v>1</v>
          </cell>
          <cell r="AX54" t="str">
            <v>149AMNS</v>
          </cell>
          <cell r="AY54" t="str">
            <v>149PMNS</v>
          </cell>
          <cell r="AZ54" t="str">
            <v>149AMNS</v>
          </cell>
          <cell r="BA54" t="str">
            <v>149PMNS</v>
          </cell>
          <cell r="BB54" t="str">
            <v>NS</v>
          </cell>
          <cell r="BC54">
            <v>3</v>
          </cell>
          <cell r="BD54">
            <v>3</v>
          </cell>
          <cell r="BE54">
            <v>0</v>
          </cell>
          <cell r="BF54">
            <v>4</v>
          </cell>
          <cell r="BH54">
            <v>4</v>
          </cell>
          <cell r="BI54">
            <v>6</v>
          </cell>
          <cell r="BJ54">
            <v>1.5</v>
          </cell>
          <cell r="BK54">
            <v>1</v>
          </cell>
          <cell r="BM54" t="b">
            <v>1</v>
          </cell>
          <cell r="BN54" t="b">
            <v>1</v>
          </cell>
        </row>
        <row r="55">
          <cell r="A55">
            <v>150</v>
          </cell>
          <cell r="D55">
            <v>11.75</v>
          </cell>
          <cell r="E55">
            <v>11</v>
          </cell>
          <cell r="F55">
            <v>12.5</v>
          </cell>
          <cell r="G55">
            <v>1.1363636363636365</v>
          </cell>
          <cell r="I55">
            <v>11.75</v>
          </cell>
          <cell r="P55" t="str">
            <v>NS</v>
          </cell>
          <cell r="Q55">
            <v>150</v>
          </cell>
          <cell r="R55">
            <v>0.31914893617021278</v>
          </cell>
          <cell r="U55">
            <v>0.57446808510638303</v>
          </cell>
          <cell r="V55">
            <v>8.5106382978723402E-2</v>
          </cell>
          <cell r="W55">
            <v>0.10638297872340426</v>
          </cell>
          <cell r="AF55">
            <v>47</v>
          </cell>
          <cell r="AG55">
            <v>22</v>
          </cell>
          <cell r="AH55">
            <v>25</v>
          </cell>
          <cell r="AJ55">
            <v>47</v>
          </cell>
          <cell r="AK55">
            <v>22</v>
          </cell>
          <cell r="AL55">
            <v>25</v>
          </cell>
          <cell r="AR55">
            <v>1</v>
          </cell>
          <cell r="AS55">
            <v>1</v>
          </cell>
          <cell r="AT55">
            <v>1</v>
          </cell>
          <cell r="AU55">
            <v>1</v>
          </cell>
          <cell r="AX55" t="str">
            <v>150AMNS</v>
          </cell>
          <cell r="AY55" t="str">
            <v>150PMNS</v>
          </cell>
          <cell r="AZ55" t="str">
            <v>150AMNS</v>
          </cell>
          <cell r="BA55" t="str">
            <v>150PMNS</v>
          </cell>
          <cell r="BB55" t="str">
            <v>NS</v>
          </cell>
          <cell r="BC55">
            <v>7</v>
          </cell>
          <cell r="BD55">
            <v>10</v>
          </cell>
          <cell r="BE55">
            <v>3</v>
          </cell>
          <cell r="BF55">
            <v>4</v>
          </cell>
          <cell r="BH55">
            <v>8</v>
          </cell>
          <cell r="BI55">
            <v>17</v>
          </cell>
          <cell r="BJ55">
            <v>1</v>
          </cell>
          <cell r="BK55">
            <v>1</v>
          </cell>
          <cell r="BM55" t="b">
            <v>1</v>
          </cell>
          <cell r="BN55" t="b">
            <v>1</v>
          </cell>
        </row>
        <row r="56">
          <cell r="A56">
            <v>151</v>
          </cell>
          <cell r="D56">
            <v>56.5</v>
          </cell>
          <cell r="E56">
            <v>30</v>
          </cell>
          <cell r="F56">
            <v>83</v>
          </cell>
          <cell r="G56">
            <v>2.7666666666666666</v>
          </cell>
          <cell r="I56">
            <v>56.5</v>
          </cell>
          <cell r="P56" t="str">
            <v>NS</v>
          </cell>
          <cell r="Q56">
            <v>151</v>
          </cell>
          <cell r="R56">
            <v>0.40707964601769914</v>
          </cell>
          <cell r="U56">
            <v>0.12831858407079647</v>
          </cell>
          <cell r="V56">
            <v>0.26548672566371684</v>
          </cell>
          <cell r="W56">
            <v>0.31858407079646017</v>
          </cell>
          <cell r="AF56">
            <v>226</v>
          </cell>
          <cell r="AG56">
            <v>60</v>
          </cell>
          <cell r="AH56">
            <v>166</v>
          </cell>
          <cell r="AJ56">
            <v>226</v>
          </cell>
          <cell r="AK56">
            <v>60</v>
          </cell>
          <cell r="AL56">
            <v>166</v>
          </cell>
          <cell r="AR56">
            <v>1</v>
          </cell>
          <cell r="AS56">
            <v>1</v>
          </cell>
          <cell r="AT56">
            <v>1</v>
          </cell>
          <cell r="AU56">
            <v>1</v>
          </cell>
          <cell r="AX56" t="str">
            <v>151AMNS</v>
          </cell>
          <cell r="AY56" t="str">
            <v>151PMNS</v>
          </cell>
          <cell r="AZ56" t="str">
            <v>151AMNS</v>
          </cell>
          <cell r="BA56" t="str">
            <v>151PMNS</v>
          </cell>
          <cell r="BB56" t="str">
            <v>NS</v>
          </cell>
          <cell r="BC56">
            <v>23</v>
          </cell>
          <cell r="BD56">
            <v>12</v>
          </cell>
          <cell r="BE56">
            <v>13</v>
          </cell>
          <cell r="BF56">
            <v>18</v>
          </cell>
          <cell r="BH56">
            <v>69</v>
          </cell>
          <cell r="BI56">
            <v>17</v>
          </cell>
          <cell r="BJ56">
            <v>47</v>
          </cell>
          <cell r="BK56">
            <v>54</v>
          </cell>
          <cell r="BM56" t="b">
            <v>1</v>
          </cell>
          <cell r="BN56" t="b">
            <v>1</v>
          </cell>
        </row>
        <row r="57">
          <cell r="A57">
            <v>152</v>
          </cell>
          <cell r="D57">
            <v>21.25</v>
          </cell>
          <cell r="E57">
            <v>12</v>
          </cell>
          <cell r="F57">
            <v>30.5</v>
          </cell>
          <cell r="G57">
            <v>2.5416666666666665</v>
          </cell>
          <cell r="I57">
            <v>21.25</v>
          </cell>
          <cell r="P57" t="str">
            <v>NS</v>
          </cell>
          <cell r="Q57">
            <v>152</v>
          </cell>
          <cell r="R57">
            <v>0.30588235294117649</v>
          </cell>
          <cell r="U57">
            <v>0.4</v>
          </cell>
          <cell r="V57">
            <v>0</v>
          </cell>
          <cell r="W57">
            <v>0</v>
          </cell>
          <cell r="AF57">
            <v>85</v>
          </cell>
          <cell r="AG57">
            <v>24</v>
          </cell>
          <cell r="AH57">
            <v>61</v>
          </cell>
          <cell r="AJ57">
            <v>85</v>
          </cell>
          <cell r="AK57">
            <v>24</v>
          </cell>
          <cell r="AL57">
            <v>61</v>
          </cell>
          <cell r="AR57">
            <v>1</v>
          </cell>
          <cell r="AS57">
            <v>1</v>
          </cell>
          <cell r="AT57">
            <v>1</v>
          </cell>
          <cell r="AU57">
            <v>1</v>
          </cell>
          <cell r="AX57" t="str">
            <v>152AMNS</v>
          </cell>
          <cell r="AY57" t="str">
            <v>152PMNS</v>
          </cell>
          <cell r="AZ57" t="str">
            <v>152AMNS</v>
          </cell>
          <cell r="BA57" t="str">
            <v>152PMNS</v>
          </cell>
          <cell r="BB57" t="str">
            <v>NS</v>
          </cell>
          <cell r="BC57">
            <v>7</v>
          </cell>
          <cell r="BD57">
            <v>15</v>
          </cell>
          <cell r="BE57">
            <v>0</v>
          </cell>
          <cell r="BF57">
            <v>0</v>
          </cell>
          <cell r="BH57">
            <v>19</v>
          </cell>
          <cell r="BI57">
            <v>19</v>
          </cell>
          <cell r="BJ57">
            <v>0</v>
          </cell>
          <cell r="BK57">
            <v>0</v>
          </cell>
          <cell r="BM57" t="b">
            <v>1</v>
          </cell>
          <cell r="BN57" t="b">
            <v>1</v>
          </cell>
        </row>
        <row r="58">
          <cell r="A58">
            <v>154</v>
          </cell>
          <cell r="D58">
            <v>84</v>
          </cell>
          <cell r="E58" t="str">
            <v/>
          </cell>
          <cell r="F58">
            <v>84</v>
          </cell>
          <cell r="G58" t="str">
            <v/>
          </cell>
          <cell r="I58">
            <v>84</v>
          </cell>
          <cell r="P58" t="str">
            <v>NS</v>
          </cell>
          <cell r="Q58">
            <v>154</v>
          </cell>
          <cell r="R58">
            <v>0.33333333333333331</v>
          </cell>
          <cell r="U58">
            <v>4.1666666666666664E-2</v>
          </cell>
          <cell r="V58">
            <v>0.26785714285714285</v>
          </cell>
          <cell r="W58">
            <v>0.97023809523809523</v>
          </cell>
          <cell r="AF58">
            <v>168</v>
          </cell>
          <cell r="AG58">
            <v>0</v>
          </cell>
          <cell r="AH58">
            <v>168</v>
          </cell>
          <cell r="AJ58">
            <v>168</v>
          </cell>
          <cell r="AK58">
            <v>0</v>
          </cell>
          <cell r="AL58">
            <v>168</v>
          </cell>
          <cell r="AR58">
            <v>1</v>
          </cell>
          <cell r="AS58">
            <v>1</v>
          </cell>
          <cell r="AT58">
            <v>1</v>
          </cell>
          <cell r="AU58">
            <v>1</v>
          </cell>
          <cell r="AX58" t="str">
            <v>154AMNS</v>
          </cell>
          <cell r="AY58" t="str">
            <v>154PMNS</v>
          </cell>
          <cell r="AZ58" t="str">
            <v>154AMNS</v>
          </cell>
          <cell r="BA58" t="str">
            <v>154PMNS</v>
          </cell>
          <cell r="BB58" t="str">
            <v>NS</v>
          </cell>
          <cell r="BC58">
            <v>0</v>
          </cell>
          <cell r="BD58">
            <v>0</v>
          </cell>
          <cell r="BE58">
            <v>0</v>
          </cell>
          <cell r="BF58">
            <v>0</v>
          </cell>
          <cell r="BH58">
            <v>56</v>
          </cell>
          <cell r="BI58">
            <v>7</v>
          </cell>
          <cell r="BJ58">
            <v>45</v>
          </cell>
          <cell r="BK58">
            <v>163</v>
          </cell>
          <cell r="BM58" t="b">
            <v>0</v>
          </cell>
          <cell r="BN58" t="b">
            <v>1</v>
          </cell>
        </row>
        <row r="59">
          <cell r="A59">
            <v>155</v>
          </cell>
          <cell r="D59">
            <v>22.25</v>
          </cell>
          <cell r="E59">
            <v>14</v>
          </cell>
          <cell r="F59">
            <v>30.5</v>
          </cell>
          <cell r="G59">
            <v>2.1785714285714284</v>
          </cell>
          <cell r="I59">
            <v>22.25</v>
          </cell>
          <cell r="P59" t="str">
            <v>NS</v>
          </cell>
          <cell r="Q59">
            <v>155</v>
          </cell>
          <cell r="R59">
            <v>0.21348314606741572</v>
          </cell>
          <cell r="U59">
            <v>5.6179775280898875E-2</v>
          </cell>
          <cell r="V59">
            <v>0.42696629213483145</v>
          </cell>
          <cell r="W59">
            <v>0.93258426966292129</v>
          </cell>
          <cell r="AF59">
            <v>89</v>
          </cell>
          <cell r="AG59">
            <v>28</v>
          </cell>
          <cell r="AH59">
            <v>61</v>
          </cell>
          <cell r="AJ59">
            <v>89</v>
          </cell>
          <cell r="AK59">
            <v>28</v>
          </cell>
          <cell r="AL59">
            <v>61</v>
          </cell>
          <cell r="AR59">
            <v>1</v>
          </cell>
          <cell r="AS59">
            <v>1</v>
          </cell>
          <cell r="AT59">
            <v>1</v>
          </cell>
          <cell r="AU59">
            <v>1</v>
          </cell>
          <cell r="AX59" t="str">
            <v>155AMNS</v>
          </cell>
          <cell r="AY59" t="str">
            <v>155PMNS</v>
          </cell>
          <cell r="AZ59" t="str">
            <v>155AMNS</v>
          </cell>
          <cell r="BA59" t="str">
            <v>155PMNS</v>
          </cell>
          <cell r="BB59" t="str">
            <v>NS</v>
          </cell>
          <cell r="BC59">
            <v>4</v>
          </cell>
          <cell r="BD59">
            <v>3</v>
          </cell>
          <cell r="BE59">
            <v>8</v>
          </cell>
          <cell r="BF59">
            <v>25</v>
          </cell>
          <cell r="BH59">
            <v>15</v>
          </cell>
          <cell r="BI59">
            <v>2</v>
          </cell>
          <cell r="BJ59">
            <v>30</v>
          </cell>
          <cell r="BK59">
            <v>58</v>
          </cell>
          <cell r="BM59" t="b">
            <v>1</v>
          </cell>
          <cell r="BN59" t="b">
            <v>1</v>
          </cell>
        </row>
      </sheetData>
      <sheetData sheetId="17">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row>
        <row r="6">
          <cell r="A6">
            <v>101</v>
          </cell>
          <cell r="D6">
            <v>45</v>
          </cell>
          <cell r="E6">
            <v>39.5</v>
          </cell>
          <cell r="F6">
            <v>50.5</v>
          </cell>
          <cell r="G6">
            <v>1.2784810126582278</v>
          </cell>
          <cell r="H6">
            <v>0</v>
          </cell>
          <cell r="I6">
            <v>0</v>
          </cell>
          <cell r="J6">
            <v>0</v>
          </cell>
          <cell r="K6">
            <v>0</v>
          </cell>
          <cell r="L6">
            <v>0</v>
          </cell>
          <cell r="M6">
            <v>0</v>
          </cell>
          <cell r="N6">
            <v>0</v>
          </cell>
          <cell r="O6">
            <v>0</v>
          </cell>
          <cell r="P6">
            <v>0</v>
          </cell>
          <cell r="Q6">
            <v>101</v>
          </cell>
          <cell r="R6">
            <v>0.22222222222222221</v>
          </cell>
          <cell r="S6">
            <v>0</v>
          </cell>
          <cell r="T6">
            <v>0</v>
          </cell>
          <cell r="U6">
            <v>0.6166666666666667</v>
          </cell>
          <cell r="V6">
            <v>0.1388888888888889</v>
          </cell>
          <cell r="W6">
            <v>0.31666666666666665</v>
          </cell>
          <cell r="X6">
            <v>4.3981481481481483E-2</v>
          </cell>
          <cell r="Y6">
            <v>0</v>
          </cell>
          <cell r="Z6">
            <v>0</v>
          </cell>
          <cell r="AA6">
            <v>0</v>
          </cell>
          <cell r="AB6">
            <v>0</v>
          </cell>
          <cell r="AC6">
            <v>0</v>
          </cell>
          <cell r="AD6">
            <v>0</v>
          </cell>
          <cell r="AF6">
            <v>180</v>
          </cell>
          <cell r="AG6">
            <v>79</v>
          </cell>
          <cell r="AH6">
            <v>101</v>
          </cell>
          <cell r="AI6">
            <v>0</v>
          </cell>
          <cell r="AJ6">
            <v>180</v>
          </cell>
          <cell r="AK6">
            <v>79</v>
          </cell>
          <cell r="AL6">
            <v>101</v>
          </cell>
          <cell r="AM6">
            <v>0</v>
          </cell>
          <cell r="AN6">
            <v>0</v>
          </cell>
          <cell r="AO6">
            <v>0</v>
          </cell>
          <cell r="AP6">
            <v>0</v>
          </cell>
          <cell r="AQ6">
            <v>0</v>
          </cell>
          <cell r="AR6">
            <v>1</v>
          </cell>
          <cell r="AS6">
            <v>1</v>
          </cell>
          <cell r="AT6">
            <v>1</v>
          </cell>
          <cell r="AU6">
            <v>1</v>
          </cell>
          <cell r="AV6">
            <v>0</v>
          </cell>
          <cell r="AW6">
            <v>0</v>
          </cell>
          <cell r="AX6" t="str">
            <v>101AM</v>
          </cell>
          <cell r="AY6" t="str">
            <v>101PM</v>
          </cell>
          <cell r="AZ6">
            <v>0</v>
          </cell>
          <cell r="BA6">
            <v>0</v>
          </cell>
          <cell r="BB6">
            <v>0</v>
          </cell>
          <cell r="BC6">
            <v>13</v>
          </cell>
          <cell r="BD6">
            <v>50</v>
          </cell>
          <cell r="BE6">
            <v>9</v>
          </cell>
          <cell r="BF6">
            <v>25</v>
          </cell>
          <cell r="BG6">
            <v>0</v>
          </cell>
          <cell r="BH6">
            <v>27</v>
          </cell>
          <cell r="BI6">
            <v>61</v>
          </cell>
          <cell r="BJ6">
            <v>16</v>
          </cell>
          <cell r="BK6">
            <v>32</v>
          </cell>
          <cell r="BM6" t="b">
            <v>1</v>
          </cell>
          <cell r="BN6" t="b">
            <v>1</v>
          </cell>
        </row>
        <row r="7">
          <cell r="A7">
            <v>102</v>
          </cell>
          <cell r="D7">
            <v>68.25</v>
          </cell>
          <cell r="E7">
            <v>47</v>
          </cell>
          <cell r="F7">
            <v>89.5</v>
          </cell>
          <cell r="G7">
            <v>1.9042553191489362</v>
          </cell>
          <cell r="H7">
            <v>0</v>
          </cell>
          <cell r="I7">
            <v>0</v>
          </cell>
          <cell r="J7">
            <v>0</v>
          </cell>
          <cell r="K7">
            <v>0</v>
          </cell>
          <cell r="L7">
            <v>0</v>
          </cell>
          <cell r="M7">
            <v>0</v>
          </cell>
          <cell r="N7">
            <v>0</v>
          </cell>
          <cell r="O7">
            <v>0</v>
          </cell>
          <cell r="P7">
            <v>0</v>
          </cell>
          <cell r="Q7">
            <v>102</v>
          </cell>
          <cell r="R7">
            <v>0.23076923076923078</v>
          </cell>
          <cell r="S7">
            <v>0</v>
          </cell>
          <cell r="T7">
            <v>0</v>
          </cell>
          <cell r="U7">
            <v>0.46153846153846156</v>
          </cell>
          <cell r="V7">
            <v>0.16483516483516483</v>
          </cell>
          <cell r="W7">
            <v>0.26007326007326009</v>
          </cell>
          <cell r="X7">
            <v>4.2869218693394523E-2</v>
          </cell>
          <cell r="Y7">
            <v>0</v>
          </cell>
          <cell r="Z7">
            <v>0</v>
          </cell>
          <cell r="AA7">
            <v>0</v>
          </cell>
          <cell r="AB7">
            <v>0</v>
          </cell>
          <cell r="AC7">
            <v>0</v>
          </cell>
          <cell r="AD7">
            <v>0</v>
          </cell>
          <cell r="AF7">
            <v>273</v>
          </cell>
          <cell r="AG7">
            <v>94</v>
          </cell>
          <cell r="AH7">
            <v>179</v>
          </cell>
          <cell r="AI7">
            <v>0</v>
          </cell>
          <cell r="AJ7">
            <v>273</v>
          </cell>
          <cell r="AK7">
            <v>94</v>
          </cell>
          <cell r="AL7">
            <v>179</v>
          </cell>
          <cell r="AM7">
            <v>0</v>
          </cell>
          <cell r="AN7">
            <v>0</v>
          </cell>
          <cell r="AO7">
            <v>0</v>
          </cell>
          <cell r="AP7">
            <v>0</v>
          </cell>
          <cell r="AQ7">
            <v>0</v>
          </cell>
          <cell r="AR7">
            <v>1</v>
          </cell>
          <cell r="AS7">
            <v>1</v>
          </cell>
          <cell r="AT7">
            <v>1</v>
          </cell>
          <cell r="AU7">
            <v>1</v>
          </cell>
          <cell r="AV7">
            <v>0</v>
          </cell>
          <cell r="AW7">
            <v>0</v>
          </cell>
          <cell r="AX7" t="str">
            <v>102AM</v>
          </cell>
          <cell r="AY7" t="str">
            <v>102PM</v>
          </cell>
          <cell r="AZ7">
            <v>0</v>
          </cell>
          <cell r="BA7">
            <v>0</v>
          </cell>
          <cell r="BB7">
            <v>0</v>
          </cell>
          <cell r="BC7">
            <v>20</v>
          </cell>
          <cell r="BD7">
            <v>52</v>
          </cell>
          <cell r="BE7">
            <v>13</v>
          </cell>
          <cell r="BF7">
            <v>13</v>
          </cell>
          <cell r="BG7">
            <v>0</v>
          </cell>
          <cell r="BH7">
            <v>43</v>
          </cell>
          <cell r="BI7">
            <v>74</v>
          </cell>
          <cell r="BJ7">
            <v>32</v>
          </cell>
          <cell r="BK7">
            <v>58</v>
          </cell>
          <cell r="BM7" t="b">
            <v>1</v>
          </cell>
          <cell r="BN7" t="b">
            <v>1</v>
          </cell>
        </row>
        <row r="8">
          <cell r="A8">
            <v>103</v>
          </cell>
          <cell r="D8">
            <v>70.25</v>
          </cell>
          <cell r="E8">
            <v>51</v>
          </cell>
          <cell r="F8">
            <v>89.5</v>
          </cell>
          <cell r="G8">
            <v>1.7549019607843137</v>
          </cell>
          <cell r="H8">
            <v>0</v>
          </cell>
          <cell r="I8">
            <v>0</v>
          </cell>
          <cell r="J8">
            <v>0</v>
          </cell>
          <cell r="K8">
            <v>0</v>
          </cell>
          <cell r="L8">
            <v>0</v>
          </cell>
          <cell r="M8">
            <v>0</v>
          </cell>
          <cell r="N8">
            <v>0</v>
          </cell>
          <cell r="O8">
            <v>0</v>
          </cell>
          <cell r="P8">
            <v>0</v>
          </cell>
          <cell r="Q8">
            <v>103</v>
          </cell>
          <cell r="R8">
            <v>0.21708185053380782</v>
          </cell>
          <cell r="S8">
            <v>0</v>
          </cell>
          <cell r="T8">
            <v>0</v>
          </cell>
          <cell r="U8">
            <v>0.302491103202847</v>
          </cell>
          <cell r="V8">
            <v>0.25622775800711745</v>
          </cell>
          <cell r="W8">
            <v>0.8683274021352313</v>
          </cell>
          <cell r="X8">
            <v>0.22248958346525499</v>
          </cell>
          <cell r="Y8">
            <v>0</v>
          </cell>
          <cell r="Z8">
            <v>0</v>
          </cell>
          <cell r="AA8">
            <v>0</v>
          </cell>
          <cell r="AB8">
            <v>0</v>
          </cell>
          <cell r="AC8">
            <v>0</v>
          </cell>
          <cell r="AD8">
            <v>0</v>
          </cell>
          <cell r="AF8">
            <v>281</v>
          </cell>
          <cell r="AG8">
            <v>102</v>
          </cell>
          <cell r="AH8">
            <v>179</v>
          </cell>
          <cell r="AI8">
            <v>0</v>
          </cell>
          <cell r="AJ8">
            <v>281</v>
          </cell>
          <cell r="AK8">
            <v>102</v>
          </cell>
          <cell r="AL8">
            <v>179</v>
          </cell>
          <cell r="AM8">
            <v>0</v>
          </cell>
          <cell r="AN8">
            <v>0</v>
          </cell>
          <cell r="AO8">
            <v>0</v>
          </cell>
          <cell r="AP8">
            <v>0</v>
          </cell>
          <cell r="AQ8">
            <v>0</v>
          </cell>
          <cell r="AR8">
            <v>1</v>
          </cell>
          <cell r="AS8">
            <v>1</v>
          </cell>
          <cell r="AT8">
            <v>1</v>
          </cell>
          <cell r="AU8">
            <v>1</v>
          </cell>
          <cell r="AV8">
            <v>0</v>
          </cell>
          <cell r="AW8">
            <v>0</v>
          </cell>
          <cell r="AX8" t="str">
            <v>103AM</v>
          </cell>
          <cell r="AY8" t="str">
            <v>103PM</v>
          </cell>
          <cell r="AZ8">
            <v>0</v>
          </cell>
          <cell r="BA8">
            <v>0</v>
          </cell>
          <cell r="BB8">
            <v>0</v>
          </cell>
          <cell r="BC8">
            <v>26</v>
          </cell>
          <cell r="BD8">
            <v>34</v>
          </cell>
          <cell r="BE8">
            <v>27</v>
          </cell>
          <cell r="BF8">
            <v>84</v>
          </cell>
          <cell r="BG8">
            <v>0</v>
          </cell>
          <cell r="BH8">
            <v>35</v>
          </cell>
          <cell r="BI8">
            <v>51</v>
          </cell>
          <cell r="BJ8">
            <v>45</v>
          </cell>
          <cell r="BK8">
            <v>160</v>
          </cell>
          <cell r="BM8" t="b">
            <v>1</v>
          </cell>
          <cell r="BN8" t="b">
            <v>1</v>
          </cell>
        </row>
        <row r="9">
          <cell r="A9">
            <v>104</v>
          </cell>
          <cell r="D9">
            <v>21</v>
          </cell>
          <cell r="E9">
            <v>21</v>
          </cell>
          <cell r="F9" t="str">
            <v/>
          </cell>
          <cell r="G9" t="str">
            <v/>
          </cell>
          <cell r="H9">
            <v>0</v>
          </cell>
          <cell r="I9">
            <v>0</v>
          </cell>
          <cell r="J9">
            <v>0</v>
          </cell>
          <cell r="K9">
            <v>0</v>
          </cell>
          <cell r="L9">
            <v>0</v>
          </cell>
          <cell r="M9">
            <v>0</v>
          </cell>
          <cell r="N9">
            <v>0</v>
          </cell>
          <cell r="O9">
            <v>0</v>
          </cell>
          <cell r="P9">
            <v>0</v>
          </cell>
          <cell r="Q9">
            <v>104</v>
          </cell>
          <cell r="R9">
            <v>0.14285714285714285</v>
          </cell>
          <cell r="S9">
            <v>0</v>
          </cell>
          <cell r="T9">
            <v>0</v>
          </cell>
          <cell r="U9">
            <v>0.38095238095238093</v>
          </cell>
          <cell r="V9">
            <v>0.26190476190476192</v>
          </cell>
          <cell r="W9">
            <v>0.66666666666666663</v>
          </cell>
          <cell r="X9">
            <v>0.17460317460317459</v>
          </cell>
          <cell r="Y9">
            <v>0</v>
          </cell>
          <cell r="Z9">
            <v>0</v>
          </cell>
          <cell r="AA9">
            <v>0</v>
          </cell>
          <cell r="AB9">
            <v>0</v>
          </cell>
          <cell r="AC9">
            <v>0</v>
          </cell>
          <cell r="AD9">
            <v>0</v>
          </cell>
          <cell r="AF9">
            <v>42</v>
          </cell>
          <cell r="AG9">
            <v>42</v>
          </cell>
          <cell r="AH9">
            <v>0</v>
          </cell>
          <cell r="AI9">
            <v>0</v>
          </cell>
          <cell r="AJ9">
            <v>42</v>
          </cell>
          <cell r="AK9">
            <v>42</v>
          </cell>
          <cell r="AL9">
            <v>0</v>
          </cell>
          <cell r="AM9">
            <v>0</v>
          </cell>
          <cell r="AN9">
            <v>0</v>
          </cell>
          <cell r="AO9">
            <v>0</v>
          </cell>
          <cell r="AP9">
            <v>0</v>
          </cell>
          <cell r="AQ9">
            <v>0</v>
          </cell>
          <cell r="AR9">
            <v>1</v>
          </cell>
          <cell r="AS9">
            <v>1</v>
          </cell>
          <cell r="AT9">
            <v>1</v>
          </cell>
          <cell r="AU9">
            <v>1</v>
          </cell>
          <cell r="AV9">
            <v>0</v>
          </cell>
          <cell r="AW9">
            <v>0</v>
          </cell>
          <cell r="AX9" t="str">
            <v>104AM</v>
          </cell>
          <cell r="AY9" t="str">
            <v>104PM</v>
          </cell>
          <cell r="AZ9">
            <v>0</v>
          </cell>
          <cell r="BA9">
            <v>0</v>
          </cell>
          <cell r="BB9">
            <v>0</v>
          </cell>
          <cell r="BC9">
            <v>6</v>
          </cell>
          <cell r="BD9">
            <v>16</v>
          </cell>
          <cell r="BE9">
            <v>11</v>
          </cell>
          <cell r="BF9">
            <v>28</v>
          </cell>
          <cell r="BG9">
            <v>0</v>
          </cell>
          <cell r="BH9">
            <v>0</v>
          </cell>
          <cell r="BI9">
            <v>0</v>
          </cell>
          <cell r="BJ9">
            <v>0</v>
          </cell>
          <cell r="BK9">
            <v>0</v>
          </cell>
          <cell r="BM9" t="b">
            <v>0</v>
          </cell>
          <cell r="BN9" t="b">
            <v>1</v>
          </cell>
        </row>
        <row r="10">
          <cell r="A10">
            <v>105</v>
          </cell>
          <cell r="D10">
            <v>18.75</v>
          </cell>
          <cell r="E10">
            <v>17</v>
          </cell>
          <cell r="F10">
            <v>20.5</v>
          </cell>
          <cell r="G10">
            <v>1.2058823529411764</v>
          </cell>
          <cell r="H10">
            <v>0</v>
          </cell>
          <cell r="I10">
            <v>0</v>
          </cell>
          <cell r="J10">
            <v>0</v>
          </cell>
          <cell r="K10">
            <v>0</v>
          </cell>
          <cell r="L10">
            <v>0</v>
          </cell>
          <cell r="M10">
            <v>0</v>
          </cell>
          <cell r="N10">
            <v>0</v>
          </cell>
          <cell r="O10">
            <v>0</v>
          </cell>
          <cell r="P10">
            <v>0</v>
          </cell>
          <cell r="Q10">
            <v>105</v>
          </cell>
          <cell r="R10">
            <v>9.3333333333333338E-2</v>
          </cell>
          <cell r="S10">
            <v>0</v>
          </cell>
          <cell r="T10">
            <v>0</v>
          </cell>
          <cell r="U10">
            <v>0.4</v>
          </cell>
          <cell r="V10">
            <v>0.10666666666666667</v>
          </cell>
          <cell r="W10">
            <v>0.08</v>
          </cell>
          <cell r="X10">
            <v>8.5333333333333337E-3</v>
          </cell>
          <cell r="Y10">
            <v>0</v>
          </cell>
          <cell r="Z10">
            <v>0</v>
          </cell>
          <cell r="AA10">
            <v>0</v>
          </cell>
          <cell r="AB10">
            <v>0</v>
          </cell>
          <cell r="AC10">
            <v>0</v>
          </cell>
          <cell r="AD10">
            <v>0</v>
          </cell>
          <cell r="AF10">
            <v>75</v>
          </cell>
          <cell r="AG10">
            <v>34</v>
          </cell>
          <cell r="AH10">
            <v>41</v>
          </cell>
          <cell r="AI10">
            <v>0</v>
          </cell>
          <cell r="AJ10">
            <v>75</v>
          </cell>
          <cell r="AK10">
            <v>34</v>
          </cell>
          <cell r="AL10">
            <v>41</v>
          </cell>
          <cell r="AM10">
            <v>0</v>
          </cell>
          <cell r="AN10">
            <v>0</v>
          </cell>
          <cell r="AO10">
            <v>0</v>
          </cell>
          <cell r="AP10">
            <v>0</v>
          </cell>
          <cell r="AQ10">
            <v>0</v>
          </cell>
          <cell r="AR10">
            <v>1</v>
          </cell>
          <cell r="AS10">
            <v>1</v>
          </cell>
          <cell r="AT10">
            <v>1</v>
          </cell>
          <cell r="AU10">
            <v>1</v>
          </cell>
          <cell r="AV10">
            <v>0</v>
          </cell>
          <cell r="AW10">
            <v>0</v>
          </cell>
          <cell r="AX10" t="str">
            <v>105AM</v>
          </cell>
          <cell r="AY10" t="str">
            <v>105PM</v>
          </cell>
          <cell r="AZ10">
            <v>0</v>
          </cell>
          <cell r="BA10">
            <v>0</v>
          </cell>
          <cell r="BB10">
            <v>0</v>
          </cell>
          <cell r="BC10">
            <v>1</v>
          </cell>
          <cell r="BD10">
            <v>17</v>
          </cell>
          <cell r="BE10">
            <v>7</v>
          </cell>
          <cell r="BF10">
            <v>3</v>
          </cell>
          <cell r="BG10">
            <v>0</v>
          </cell>
          <cell r="BH10">
            <v>6</v>
          </cell>
          <cell r="BI10">
            <v>13</v>
          </cell>
          <cell r="BJ10">
            <v>1</v>
          </cell>
          <cell r="BK10">
            <v>3</v>
          </cell>
          <cell r="BM10" t="b">
            <v>1</v>
          </cell>
          <cell r="BN10" t="b">
            <v>1</v>
          </cell>
        </row>
        <row r="11">
          <cell r="A11">
            <v>106</v>
          </cell>
          <cell r="D11">
            <v>110.75</v>
          </cell>
          <cell r="E11">
            <v>86.5</v>
          </cell>
          <cell r="F11">
            <v>135</v>
          </cell>
          <cell r="G11">
            <v>1.5606936416184971</v>
          </cell>
          <cell r="H11">
            <v>0</v>
          </cell>
          <cell r="I11">
            <v>0</v>
          </cell>
          <cell r="J11">
            <v>0</v>
          </cell>
          <cell r="K11">
            <v>0</v>
          </cell>
          <cell r="L11">
            <v>0</v>
          </cell>
          <cell r="M11">
            <v>0</v>
          </cell>
          <cell r="N11">
            <v>0</v>
          </cell>
          <cell r="O11">
            <v>0</v>
          </cell>
          <cell r="P11">
            <v>0</v>
          </cell>
          <cell r="Q11">
            <v>106</v>
          </cell>
          <cell r="R11">
            <v>0.30248306997742663</v>
          </cell>
          <cell r="S11">
            <v>0</v>
          </cell>
          <cell r="T11">
            <v>0</v>
          </cell>
          <cell r="U11">
            <v>0.24379232505643342</v>
          </cell>
          <cell r="V11">
            <v>6.5462753950338598E-2</v>
          </cell>
          <cell r="W11">
            <v>9.2550790067720087E-2</v>
          </cell>
          <cell r="X11">
            <v>6.0586295981126014E-3</v>
          </cell>
          <cell r="Y11">
            <v>0</v>
          </cell>
          <cell r="Z11">
            <v>0</v>
          </cell>
          <cell r="AA11">
            <v>0</v>
          </cell>
          <cell r="AB11">
            <v>0</v>
          </cell>
          <cell r="AC11">
            <v>0</v>
          </cell>
          <cell r="AD11">
            <v>0</v>
          </cell>
          <cell r="AF11">
            <v>443</v>
          </cell>
          <cell r="AG11">
            <v>173</v>
          </cell>
          <cell r="AH11">
            <v>270</v>
          </cell>
          <cell r="AI11">
            <v>0</v>
          </cell>
          <cell r="AJ11">
            <v>443</v>
          </cell>
          <cell r="AK11">
            <v>173</v>
          </cell>
          <cell r="AL11">
            <v>270</v>
          </cell>
          <cell r="AM11">
            <v>0</v>
          </cell>
          <cell r="AN11">
            <v>0</v>
          </cell>
          <cell r="AO11">
            <v>0</v>
          </cell>
          <cell r="AP11">
            <v>0</v>
          </cell>
          <cell r="AQ11">
            <v>0</v>
          </cell>
          <cell r="AR11">
            <v>1</v>
          </cell>
          <cell r="AS11">
            <v>1</v>
          </cell>
          <cell r="AT11">
            <v>1</v>
          </cell>
          <cell r="AU11">
            <v>1</v>
          </cell>
          <cell r="AV11">
            <v>0</v>
          </cell>
          <cell r="AW11">
            <v>0</v>
          </cell>
          <cell r="AX11" t="str">
            <v>106AM</v>
          </cell>
          <cell r="AY11" t="str">
            <v>106PM</v>
          </cell>
          <cell r="AZ11">
            <v>0</v>
          </cell>
          <cell r="BA11">
            <v>0</v>
          </cell>
          <cell r="BB11">
            <v>0</v>
          </cell>
          <cell r="BC11">
            <v>48</v>
          </cell>
          <cell r="BD11">
            <v>60</v>
          </cell>
          <cell r="BE11">
            <v>7</v>
          </cell>
          <cell r="BF11">
            <v>14</v>
          </cell>
          <cell r="BG11">
            <v>0</v>
          </cell>
          <cell r="BH11">
            <v>86</v>
          </cell>
          <cell r="BI11">
            <v>48</v>
          </cell>
          <cell r="BJ11">
            <v>22</v>
          </cell>
          <cell r="BK11">
            <v>27</v>
          </cell>
          <cell r="BM11" t="b">
            <v>1</v>
          </cell>
          <cell r="BN11" t="b">
            <v>1</v>
          </cell>
        </row>
        <row r="12">
          <cell r="A12">
            <v>107</v>
          </cell>
          <cell r="D12">
            <v>67</v>
          </cell>
          <cell r="E12">
            <v>48.5</v>
          </cell>
          <cell r="F12">
            <v>85.5</v>
          </cell>
          <cell r="G12">
            <v>1.7628865979381443</v>
          </cell>
          <cell r="H12">
            <v>0</v>
          </cell>
          <cell r="I12">
            <v>0</v>
          </cell>
          <cell r="J12">
            <v>0</v>
          </cell>
          <cell r="K12">
            <v>0</v>
          </cell>
          <cell r="L12">
            <v>0</v>
          </cell>
          <cell r="M12">
            <v>0</v>
          </cell>
          <cell r="N12">
            <v>0</v>
          </cell>
          <cell r="O12">
            <v>0</v>
          </cell>
          <cell r="P12">
            <v>0</v>
          </cell>
          <cell r="Q12">
            <v>107</v>
          </cell>
          <cell r="R12">
            <v>0.27985074626865669</v>
          </cell>
          <cell r="S12">
            <v>0</v>
          </cell>
          <cell r="T12">
            <v>0</v>
          </cell>
          <cell r="U12">
            <v>0.22761194029850745</v>
          </cell>
          <cell r="V12">
            <v>8.2089552238805971E-2</v>
          </cell>
          <cell r="W12">
            <v>0.17537313432835822</v>
          </cell>
          <cell r="X12">
            <v>1.4396302071730899E-2</v>
          </cell>
          <cell r="Y12">
            <v>0</v>
          </cell>
          <cell r="Z12">
            <v>0</v>
          </cell>
          <cell r="AA12">
            <v>0</v>
          </cell>
          <cell r="AB12">
            <v>0</v>
          </cell>
          <cell r="AC12">
            <v>0</v>
          </cell>
          <cell r="AD12">
            <v>0</v>
          </cell>
          <cell r="AF12">
            <v>268</v>
          </cell>
          <cell r="AG12">
            <v>97</v>
          </cell>
          <cell r="AH12">
            <v>171</v>
          </cell>
          <cell r="AI12">
            <v>0</v>
          </cell>
          <cell r="AJ12">
            <v>268</v>
          </cell>
          <cell r="AK12">
            <v>97</v>
          </cell>
          <cell r="AL12">
            <v>171</v>
          </cell>
          <cell r="AM12">
            <v>0</v>
          </cell>
          <cell r="AN12">
            <v>0</v>
          </cell>
          <cell r="AO12">
            <v>0</v>
          </cell>
          <cell r="AP12">
            <v>0</v>
          </cell>
          <cell r="AQ12">
            <v>0</v>
          </cell>
          <cell r="AR12">
            <v>1</v>
          </cell>
          <cell r="AS12">
            <v>1</v>
          </cell>
          <cell r="AT12">
            <v>1</v>
          </cell>
          <cell r="AU12">
            <v>1</v>
          </cell>
          <cell r="AV12">
            <v>0</v>
          </cell>
          <cell r="AW12">
            <v>0</v>
          </cell>
          <cell r="AX12" t="str">
            <v>107AM</v>
          </cell>
          <cell r="AY12" t="str">
            <v>107PM</v>
          </cell>
          <cell r="AZ12">
            <v>0</v>
          </cell>
          <cell r="BA12">
            <v>0</v>
          </cell>
          <cell r="BB12">
            <v>0</v>
          </cell>
          <cell r="BC12">
            <v>20</v>
          </cell>
          <cell r="BD12">
            <v>23</v>
          </cell>
          <cell r="BE12">
            <v>12</v>
          </cell>
          <cell r="BF12">
            <v>27</v>
          </cell>
          <cell r="BG12">
            <v>0</v>
          </cell>
          <cell r="BH12">
            <v>55</v>
          </cell>
          <cell r="BI12">
            <v>38</v>
          </cell>
          <cell r="BJ12">
            <v>10</v>
          </cell>
          <cell r="BK12">
            <v>20</v>
          </cell>
          <cell r="BM12" t="b">
            <v>1</v>
          </cell>
          <cell r="BN12" t="b">
            <v>1</v>
          </cell>
        </row>
        <row r="13">
          <cell r="A13">
            <v>108</v>
          </cell>
          <cell r="D13">
            <v>79</v>
          </cell>
          <cell r="E13">
            <v>68</v>
          </cell>
          <cell r="F13">
            <v>90</v>
          </cell>
          <cell r="G13">
            <v>1.3235294117647058</v>
          </cell>
          <cell r="H13">
            <v>0</v>
          </cell>
          <cell r="I13">
            <v>0</v>
          </cell>
          <cell r="J13">
            <v>0</v>
          </cell>
          <cell r="K13">
            <v>0</v>
          </cell>
          <cell r="L13">
            <v>0</v>
          </cell>
          <cell r="M13">
            <v>0</v>
          </cell>
          <cell r="N13">
            <v>0</v>
          </cell>
          <cell r="O13">
            <v>0</v>
          </cell>
          <cell r="P13">
            <v>0</v>
          </cell>
          <cell r="Q13">
            <v>108</v>
          </cell>
          <cell r="R13">
            <v>0.34177215189873417</v>
          </cell>
          <cell r="S13">
            <v>0</v>
          </cell>
          <cell r="T13">
            <v>0</v>
          </cell>
          <cell r="U13">
            <v>0.18037974683544303</v>
          </cell>
          <cell r="V13">
            <v>5.3797468354430382E-2</v>
          </cell>
          <cell r="W13">
            <v>8.8607594936708861E-2</v>
          </cell>
          <cell r="X13">
            <v>4.7668642845697809E-3</v>
          </cell>
          <cell r="Y13">
            <v>0</v>
          </cell>
          <cell r="Z13">
            <v>0</v>
          </cell>
          <cell r="AA13">
            <v>0</v>
          </cell>
          <cell r="AB13">
            <v>0</v>
          </cell>
          <cell r="AC13">
            <v>0</v>
          </cell>
          <cell r="AD13">
            <v>0</v>
          </cell>
          <cell r="AF13">
            <v>316</v>
          </cell>
          <cell r="AG13">
            <v>136</v>
          </cell>
          <cell r="AH13">
            <v>180</v>
          </cell>
          <cell r="AI13">
            <v>0</v>
          </cell>
          <cell r="AJ13">
            <v>316</v>
          </cell>
          <cell r="AK13">
            <v>136</v>
          </cell>
          <cell r="AL13">
            <v>180</v>
          </cell>
          <cell r="AM13">
            <v>0</v>
          </cell>
          <cell r="AN13">
            <v>0</v>
          </cell>
          <cell r="AO13">
            <v>0</v>
          </cell>
          <cell r="AP13">
            <v>0</v>
          </cell>
          <cell r="AQ13">
            <v>0</v>
          </cell>
          <cell r="AR13">
            <v>1</v>
          </cell>
          <cell r="AS13">
            <v>1</v>
          </cell>
          <cell r="AT13">
            <v>1</v>
          </cell>
          <cell r="AU13">
            <v>1</v>
          </cell>
          <cell r="AV13">
            <v>0</v>
          </cell>
          <cell r="AW13">
            <v>0</v>
          </cell>
          <cell r="AX13" t="str">
            <v>108AM</v>
          </cell>
          <cell r="AY13" t="str">
            <v>108PM</v>
          </cell>
          <cell r="AZ13">
            <v>0</v>
          </cell>
          <cell r="BA13">
            <v>0</v>
          </cell>
          <cell r="BB13">
            <v>0</v>
          </cell>
          <cell r="BC13">
            <v>49</v>
          </cell>
          <cell r="BD13">
            <v>22</v>
          </cell>
          <cell r="BE13">
            <v>7</v>
          </cell>
          <cell r="BF13">
            <v>14</v>
          </cell>
          <cell r="BG13">
            <v>0</v>
          </cell>
          <cell r="BH13">
            <v>59</v>
          </cell>
          <cell r="BI13">
            <v>35</v>
          </cell>
          <cell r="BJ13">
            <v>10</v>
          </cell>
          <cell r="BK13">
            <v>14</v>
          </cell>
          <cell r="BM13" t="b">
            <v>1</v>
          </cell>
          <cell r="BN13" t="b">
            <v>1</v>
          </cell>
        </row>
        <row r="14">
          <cell r="A14">
            <v>109</v>
          </cell>
          <cell r="D14">
            <v>59.25</v>
          </cell>
          <cell r="E14">
            <v>45.5</v>
          </cell>
          <cell r="F14">
            <v>73</v>
          </cell>
          <cell r="G14">
            <v>1.6043956043956045</v>
          </cell>
          <cell r="H14">
            <v>0</v>
          </cell>
          <cell r="I14">
            <v>0</v>
          </cell>
          <cell r="J14">
            <v>0</v>
          </cell>
          <cell r="K14">
            <v>0</v>
          </cell>
          <cell r="L14">
            <v>0</v>
          </cell>
          <cell r="M14">
            <v>0</v>
          </cell>
          <cell r="N14">
            <v>0</v>
          </cell>
          <cell r="O14">
            <v>0</v>
          </cell>
          <cell r="P14">
            <v>0</v>
          </cell>
          <cell r="Q14">
            <v>109</v>
          </cell>
          <cell r="R14">
            <v>0.32911392405063289</v>
          </cell>
          <cell r="S14">
            <v>0</v>
          </cell>
          <cell r="T14">
            <v>0</v>
          </cell>
          <cell r="U14">
            <v>0.21940928270042195</v>
          </cell>
          <cell r="V14">
            <v>0.10548523206751055</v>
          </cell>
          <cell r="W14">
            <v>0.17721518987341772</v>
          </cell>
          <cell r="X14">
            <v>1.8693585429685414E-2</v>
          </cell>
          <cell r="Y14">
            <v>0</v>
          </cell>
          <cell r="Z14">
            <v>0</v>
          </cell>
          <cell r="AA14">
            <v>0</v>
          </cell>
          <cell r="AB14">
            <v>0</v>
          </cell>
          <cell r="AC14">
            <v>0</v>
          </cell>
          <cell r="AD14">
            <v>0</v>
          </cell>
          <cell r="AF14">
            <v>237</v>
          </cell>
          <cell r="AG14">
            <v>91</v>
          </cell>
          <cell r="AH14">
            <v>146</v>
          </cell>
          <cell r="AI14">
            <v>0</v>
          </cell>
          <cell r="AJ14">
            <v>237</v>
          </cell>
          <cell r="AK14">
            <v>91</v>
          </cell>
          <cell r="AL14">
            <v>146</v>
          </cell>
          <cell r="AM14">
            <v>0</v>
          </cell>
          <cell r="AN14">
            <v>0</v>
          </cell>
          <cell r="AO14">
            <v>0</v>
          </cell>
          <cell r="AP14">
            <v>0</v>
          </cell>
          <cell r="AQ14">
            <v>0</v>
          </cell>
          <cell r="AR14">
            <v>1</v>
          </cell>
          <cell r="AS14">
            <v>1</v>
          </cell>
          <cell r="AT14">
            <v>1</v>
          </cell>
          <cell r="AU14">
            <v>1</v>
          </cell>
          <cell r="AV14">
            <v>0</v>
          </cell>
          <cell r="AW14">
            <v>0</v>
          </cell>
          <cell r="AX14" t="str">
            <v>109AM</v>
          </cell>
          <cell r="AY14" t="str">
            <v>109PM</v>
          </cell>
          <cell r="AZ14">
            <v>0</v>
          </cell>
          <cell r="BA14">
            <v>0</v>
          </cell>
          <cell r="BB14">
            <v>0</v>
          </cell>
          <cell r="BC14">
            <v>30</v>
          </cell>
          <cell r="BD14">
            <v>19</v>
          </cell>
          <cell r="BE14">
            <v>4</v>
          </cell>
          <cell r="BF14">
            <v>10</v>
          </cell>
          <cell r="BG14">
            <v>0</v>
          </cell>
          <cell r="BH14">
            <v>48</v>
          </cell>
          <cell r="BI14">
            <v>33</v>
          </cell>
          <cell r="BJ14">
            <v>21</v>
          </cell>
          <cell r="BK14">
            <v>32</v>
          </cell>
          <cell r="BM14" t="b">
            <v>1</v>
          </cell>
          <cell r="BN14" t="b">
            <v>1</v>
          </cell>
        </row>
        <row r="15">
          <cell r="A15">
            <v>110</v>
          </cell>
          <cell r="D15">
            <v>16.5</v>
          </cell>
          <cell r="E15">
            <v>10.5</v>
          </cell>
          <cell r="F15">
            <v>22.5</v>
          </cell>
          <cell r="G15">
            <v>2.1428571428571428</v>
          </cell>
          <cell r="H15">
            <v>0</v>
          </cell>
          <cell r="I15">
            <v>0</v>
          </cell>
          <cell r="J15">
            <v>0</v>
          </cell>
          <cell r="K15">
            <v>0</v>
          </cell>
          <cell r="L15">
            <v>0</v>
          </cell>
          <cell r="M15">
            <v>0</v>
          </cell>
          <cell r="N15">
            <v>0</v>
          </cell>
          <cell r="O15">
            <v>0</v>
          </cell>
          <cell r="P15">
            <v>0</v>
          </cell>
          <cell r="Q15">
            <v>110</v>
          </cell>
          <cell r="R15">
            <v>0.19696969696969696</v>
          </cell>
          <cell r="S15">
            <v>0</v>
          </cell>
          <cell r="T15">
            <v>0</v>
          </cell>
          <cell r="U15">
            <v>0.27272727272727271</v>
          </cell>
          <cell r="V15">
            <v>0.16666666666666666</v>
          </cell>
          <cell r="W15">
            <v>0.39393939393939392</v>
          </cell>
          <cell r="X15">
            <v>6.5656565656565649E-2</v>
          </cell>
          <cell r="Y15">
            <v>0</v>
          </cell>
          <cell r="Z15">
            <v>0</v>
          </cell>
          <cell r="AA15">
            <v>0</v>
          </cell>
          <cell r="AB15">
            <v>0</v>
          </cell>
          <cell r="AC15">
            <v>0</v>
          </cell>
          <cell r="AD15">
            <v>0</v>
          </cell>
          <cell r="AF15">
            <v>66</v>
          </cell>
          <cell r="AG15">
            <v>21</v>
          </cell>
          <cell r="AH15">
            <v>45</v>
          </cell>
          <cell r="AI15">
            <v>0</v>
          </cell>
          <cell r="AJ15">
            <v>66</v>
          </cell>
          <cell r="AK15">
            <v>21</v>
          </cell>
          <cell r="AL15">
            <v>45</v>
          </cell>
          <cell r="AM15">
            <v>0</v>
          </cell>
          <cell r="AN15">
            <v>0</v>
          </cell>
          <cell r="AO15">
            <v>0</v>
          </cell>
          <cell r="AP15">
            <v>0</v>
          </cell>
          <cell r="AQ15">
            <v>0</v>
          </cell>
          <cell r="AR15">
            <v>1</v>
          </cell>
          <cell r="AS15">
            <v>1</v>
          </cell>
          <cell r="AT15">
            <v>1</v>
          </cell>
          <cell r="AU15">
            <v>1</v>
          </cell>
          <cell r="AV15">
            <v>0</v>
          </cell>
          <cell r="AW15">
            <v>0</v>
          </cell>
          <cell r="AX15" t="str">
            <v>110AM</v>
          </cell>
          <cell r="AY15" t="str">
            <v>110PM</v>
          </cell>
          <cell r="AZ15">
            <v>0</v>
          </cell>
          <cell r="BA15">
            <v>0</v>
          </cell>
          <cell r="BB15">
            <v>0</v>
          </cell>
          <cell r="BC15">
            <v>5</v>
          </cell>
          <cell r="BD15">
            <v>5</v>
          </cell>
          <cell r="BE15">
            <v>1</v>
          </cell>
          <cell r="BF15">
            <v>7</v>
          </cell>
          <cell r="BG15">
            <v>0</v>
          </cell>
          <cell r="BH15">
            <v>8</v>
          </cell>
          <cell r="BI15">
            <v>13</v>
          </cell>
          <cell r="BJ15">
            <v>10</v>
          </cell>
          <cell r="BK15">
            <v>19</v>
          </cell>
          <cell r="BM15" t="b">
            <v>1</v>
          </cell>
          <cell r="BN15" t="b">
            <v>1</v>
          </cell>
        </row>
        <row r="16">
          <cell r="A16">
            <v>111</v>
          </cell>
          <cell r="D16">
            <v>135.5</v>
          </cell>
          <cell r="E16">
            <v>101</v>
          </cell>
          <cell r="F16">
            <v>170</v>
          </cell>
          <cell r="G16">
            <v>1.6831683168316831</v>
          </cell>
          <cell r="H16">
            <v>0</v>
          </cell>
          <cell r="I16">
            <v>0</v>
          </cell>
          <cell r="J16">
            <v>0</v>
          </cell>
          <cell r="K16">
            <v>0</v>
          </cell>
          <cell r="L16">
            <v>0</v>
          </cell>
          <cell r="M16">
            <v>0</v>
          </cell>
          <cell r="N16">
            <v>0</v>
          </cell>
          <cell r="O16">
            <v>0</v>
          </cell>
          <cell r="P16">
            <v>0</v>
          </cell>
          <cell r="Q16">
            <v>111</v>
          </cell>
          <cell r="R16">
            <v>0.34317343173431736</v>
          </cell>
          <cell r="S16">
            <v>0</v>
          </cell>
          <cell r="T16">
            <v>0</v>
          </cell>
          <cell r="U16">
            <v>0.16974169741697417</v>
          </cell>
          <cell r="V16">
            <v>0.11992619926199262</v>
          </cell>
          <cell r="W16">
            <v>0.21586715867158671</v>
          </cell>
          <cell r="X16">
            <v>2.5888127884968887E-2</v>
          </cell>
          <cell r="Y16">
            <v>0</v>
          </cell>
          <cell r="Z16">
            <v>0</v>
          </cell>
          <cell r="AA16">
            <v>0</v>
          </cell>
          <cell r="AB16">
            <v>0</v>
          </cell>
          <cell r="AC16">
            <v>0</v>
          </cell>
          <cell r="AD16">
            <v>0</v>
          </cell>
          <cell r="AF16">
            <v>542</v>
          </cell>
          <cell r="AG16">
            <v>202</v>
          </cell>
          <cell r="AH16">
            <v>340</v>
          </cell>
          <cell r="AI16">
            <v>0</v>
          </cell>
          <cell r="AJ16">
            <v>542</v>
          </cell>
          <cell r="AK16">
            <v>202</v>
          </cell>
          <cell r="AL16">
            <v>340</v>
          </cell>
          <cell r="AM16">
            <v>0</v>
          </cell>
          <cell r="AN16">
            <v>0</v>
          </cell>
          <cell r="AO16">
            <v>0</v>
          </cell>
          <cell r="AP16">
            <v>0</v>
          </cell>
          <cell r="AQ16">
            <v>0</v>
          </cell>
          <cell r="AR16">
            <v>1</v>
          </cell>
          <cell r="AS16">
            <v>1</v>
          </cell>
          <cell r="AT16">
            <v>1</v>
          </cell>
          <cell r="AU16">
            <v>1</v>
          </cell>
          <cell r="AV16">
            <v>0</v>
          </cell>
          <cell r="AW16">
            <v>0</v>
          </cell>
          <cell r="AX16" t="str">
            <v>111AM</v>
          </cell>
          <cell r="AY16" t="str">
            <v>111PM</v>
          </cell>
          <cell r="AZ16">
            <v>0</v>
          </cell>
          <cell r="BA16">
            <v>0</v>
          </cell>
          <cell r="BB16">
            <v>0</v>
          </cell>
          <cell r="BC16">
            <v>78</v>
          </cell>
          <cell r="BD16">
            <v>36</v>
          </cell>
          <cell r="BE16">
            <v>22</v>
          </cell>
          <cell r="BF16">
            <v>36</v>
          </cell>
          <cell r="BG16">
            <v>0</v>
          </cell>
          <cell r="BH16">
            <v>108</v>
          </cell>
          <cell r="BI16">
            <v>56</v>
          </cell>
          <cell r="BJ16">
            <v>43</v>
          </cell>
          <cell r="BK16">
            <v>81</v>
          </cell>
          <cell r="BM16" t="b">
            <v>1</v>
          </cell>
          <cell r="BN16" t="b">
            <v>1</v>
          </cell>
        </row>
        <row r="17">
          <cell r="A17">
            <v>112</v>
          </cell>
          <cell r="D17">
            <v>38.25</v>
          </cell>
          <cell r="E17">
            <v>35.5</v>
          </cell>
          <cell r="F17">
            <v>41</v>
          </cell>
          <cell r="G17">
            <v>1.1549295774647887</v>
          </cell>
          <cell r="H17">
            <v>0</v>
          </cell>
          <cell r="I17">
            <v>0</v>
          </cell>
          <cell r="J17">
            <v>0</v>
          </cell>
          <cell r="K17">
            <v>0</v>
          </cell>
          <cell r="L17">
            <v>0</v>
          </cell>
          <cell r="M17">
            <v>0</v>
          </cell>
          <cell r="N17">
            <v>0</v>
          </cell>
          <cell r="O17">
            <v>0</v>
          </cell>
          <cell r="P17">
            <v>0</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v>
          </cell>
          <cell r="AY17" t="str">
            <v>112PM</v>
          </cell>
          <cell r="AZ17">
            <v>0</v>
          </cell>
          <cell r="BA17">
            <v>0</v>
          </cell>
          <cell r="BB17">
            <v>0</v>
          </cell>
          <cell r="BC17">
            <v>21</v>
          </cell>
          <cell r="BD17">
            <v>56</v>
          </cell>
          <cell r="BE17">
            <v>0</v>
          </cell>
          <cell r="BF17">
            <v>0</v>
          </cell>
          <cell r="BG17">
            <v>0</v>
          </cell>
          <cell r="BH17">
            <v>14</v>
          </cell>
          <cell r="BI17">
            <v>37</v>
          </cell>
          <cell r="BJ17">
            <v>0</v>
          </cell>
          <cell r="BK17">
            <v>0</v>
          </cell>
          <cell r="BM17" t="b">
            <v>1</v>
          </cell>
          <cell r="BN17" t="b">
            <v>1</v>
          </cell>
        </row>
        <row r="18">
          <cell r="A18">
            <v>113</v>
          </cell>
          <cell r="D18">
            <v>56</v>
          </cell>
          <cell r="E18">
            <v>36.5</v>
          </cell>
          <cell r="F18">
            <v>75.5</v>
          </cell>
          <cell r="G18">
            <v>2.0684931506849313</v>
          </cell>
          <cell r="H18">
            <v>0</v>
          </cell>
          <cell r="I18">
            <v>0</v>
          </cell>
          <cell r="J18">
            <v>0</v>
          </cell>
          <cell r="K18">
            <v>0</v>
          </cell>
          <cell r="L18">
            <v>0</v>
          </cell>
          <cell r="M18">
            <v>0</v>
          </cell>
          <cell r="N18">
            <v>0</v>
          </cell>
          <cell r="O18">
            <v>0</v>
          </cell>
          <cell r="P18">
            <v>0</v>
          </cell>
          <cell r="Q18">
            <v>113</v>
          </cell>
          <cell r="R18">
            <v>0.22767857142857142</v>
          </cell>
          <cell r="S18">
            <v>0</v>
          </cell>
          <cell r="T18">
            <v>0</v>
          </cell>
          <cell r="U18">
            <v>0.16071428571428573</v>
          </cell>
          <cell r="V18">
            <v>0.30357142857142855</v>
          </cell>
          <cell r="W18">
            <v>0.3794642857142857</v>
          </cell>
          <cell r="X18">
            <v>0.11519451530612243</v>
          </cell>
          <cell r="Y18">
            <v>0</v>
          </cell>
          <cell r="Z18">
            <v>0</v>
          </cell>
          <cell r="AA18">
            <v>0</v>
          </cell>
          <cell r="AB18">
            <v>0</v>
          </cell>
          <cell r="AC18">
            <v>0</v>
          </cell>
          <cell r="AD18">
            <v>0</v>
          </cell>
          <cell r="AF18">
            <v>224</v>
          </cell>
          <cell r="AG18">
            <v>73</v>
          </cell>
          <cell r="AH18">
            <v>151</v>
          </cell>
          <cell r="AI18">
            <v>0</v>
          </cell>
          <cell r="AJ18">
            <v>224</v>
          </cell>
          <cell r="AK18">
            <v>73</v>
          </cell>
          <cell r="AL18">
            <v>151</v>
          </cell>
          <cell r="AM18">
            <v>0</v>
          </cell>
          <cell r="AN18">
            <v>0</v>
          </cell>
          <cell r="AO18">
            <v>0</v>
          </cell>
          <cell r="AP18">
            <v>0</v>
          </cell>
          <cell r="AQ18">
            <v>0</v>
          </cell>
          <cell r="AR18">
            <v>1</v>
          </cell>
          <cell r="AS18">
            <v>1</v>
          </cell>
          <cell r="AT18">
            <v>1</v>
          </cell>
          <cell r="AU18">
            <v>1</v>
          </cell>
          <cell r="AV18">
            <v>0</v>
          </cell>
          <cell r="AW18">
            <v>0</v>
          </cell>
          <cell r="AX18" t="str">
            <v>113AM</v>
          </cell>
          <cell r="AY18" t="str">
            <v>113PM</v>
          </cell>
          <cell r="AZ18">
            <v>0</v>
          </cell>
          <cell r="BA18">
            <v>0</v>
          </cell>
          <cell r="BB18">
            <v>0</v>
          </cell>
          <cell r="BC18">
            <v>18</v>
          </cell>
          <cell r="BD18">
            <v>15</v>
          </cell>
          <cell r="BE18">
            <v>15</v>
          </cell>
          <cell r="BF18">
            <v>16</v>
          </cell>
          <cell r="BG18">
            <v>0</v>
          </cell>
          <cell r="BH18">
            <v>33</v>
          </cell>
          <cell r="BI18">
            <v>21</v>
          </cell>
          <cell r="BJ18">
            <v>53</v>
          </cell>
          <cell r="BK18">
            <v>69</v>
          </cell>
          <cell r="BM18" t="b">
            <v>1</v>
          </cell>
          <cell r="BN18" t="b">
            <v>1</v>
          </cell>
        </row>
        <row r="19">
          <cell r="A19">
            <v>114</v>
          </cell>
          <cell r="D19">
            <v>50.25</v>
          </cell>
          <cell r="E19">
            <v>39</v>
          </cell>
          <cell r="F19">
            <v>61.5</v>
          </cell>
          <cell r="G19">
            <v>1.5769230769230769</v>
          </cell>
          <cell r="H19">
            <v>0</v>
          </cell>
          <cell r="I19">
            <v>0</v>
          </cell>
          <cell r="J19">
            <v>0</v>
          </cell>
          <cell r="K19">
            <v>0</v>
          </cell>
          <cell r="L19">
            <v>0</v>
          </cell>
          <cell r="M19">
            <v>0</v>
          </cell>
          <cell r="N19">
            <v>0</v>
          </cell>
          <cell r="O19">
            <v>0</v>
          </cell>
          <cell r="P19">
            <v>0</v>
          </cell>
          <cell r="Q19">
            <v>114</v>
          </cell>
          <cell r="R19">
            <v>0.24875621890547264</v>
          </cell>
          <cell r="S19">
            <v>0</v>
          </cell>
          <cell r="T19">
            <v>0</v>
          </cell>
          <cell r="U19">
            <v>0.24378109452736318</v>
          </cell>
          <cell r="V19">
            <v>7.9601990049751242E-2</v>
          </cell>
          <cell r="W19">
            <v>0.10945273631840796</v>
          </cell>
          <cell r="X19">
            <v>8.7126556273359572E-3</v>
          </cell>
          <cell r="Y19">
            <v>0</v>
          </cell>
          <cell r="Z19">
            <v>0</v>
          </cell>
          <cell r="AA19">
            <v>0</v>
          </cell>
          <cell r="AB19">
            <v>0</v>
          </cell>
          <cell r="AC19">
            <v>0</v>
          </cell>
          <cell r="AD19">
            <v>0</v>
          </cell>
          <cell r="AF19">
            <v>201</v>
          </cell>
          <cell r="AG19">
            <v>78</v>
          </cell>
          <cell r="AH19">
            <v>123</v>
          </cell>
          <cell r="AI19">
            <v>0</v>
          </cell>
          <cell r="AJ19">
            <v>201</v>
          </cell>
          <cell r="AK19">
            <v>78</v>
          </cell>
          <cell r="AL19">
            <v>123</v>
          </cell>
          <cell r="AM19">
            <v>0</v>
          </cell>
          <cell r="AN19">
            <v>0</v>
          </cell>
          <cell r="AO19">
            <v>0</v>
          </cell>
          <cell r="AP19">
            <v>0</v>
          </cell>
          <cell r="AQ19">
            <v>0</v>
          </cell>
          <cell r="AR19">
            <v>1</v>
          </cell>
          <cell r="AS19">
            <v>1</v>
          </cell>
          <cell r="AT19">
            <v>1</v>
          </cell>
          <cell r="AU19">
            <v>1</v>
          </cell>
          <cell r="AV19">
            <v>0</v>
          </cell>
          <cell r="AW19">
            <v>0</v>
          </cell>
          <cell r="AX19" t="str">
            <v>114AM</v>
          </cell>
          <cell r="AY19" t="str">
            <v>114PM</v>
          </cell>
          <cell r="AZ19">
            <v>0</v>
          </cell>
          <cell r="BA19">
            <v>0</v>
          </cell>
          <cell r="BB19">
            <v>0</v>
          </cell>
          <cell r="BC19">
            <v>20</v>
          </cell>
          <cell r="BD19">
            <v>21</v>
          </cell>
          <cell r="BE19">
            <v>2</v>
          </cell>
          <cell r="BF19">
            <v>3</v>
          </cell>
          <cell r="BG19">
            <v>0</v>
          </cell>
          <cell r="BH19">
            <v>30</v>
          </cell>
          <cell r="BI19">
            <v>28</v>
          </cell>
          <cell r="BJ19">
            <v>14</v>
          </cell>
          <cell r="BK19">
            <v>19</v>
          </cell>
          <cell r="BM19" t="b">
            <v>1</v>
          </cell>
          <cell r="BN19" t="b">
            <v>1</v>
          </cell>
        </row>
        <row r="20">
          <cell r="A20">
            <v>115</v>
          </cell>
          <cell r="D20">
            <v>220</v>
          </cell>
          <cell r="E20">
            <v>137</v>
          </cell>
          <cell r="F20">
            <v>303</v>
          </cell>
          <cell r="G20">
            <v>2.2116788321167884</v>
          </cell>
          <cell r="H20">
            <v>0</v>
          </cell>
          <cell r="I20">
            <v>0</v>
          </cell>
          <cell r="J20">
            <v>0</v>
          </cell>
          <cell r="K20">
            <v>0</v>
          </cell>
          <cell r="L20">
            <v>0</v>
          </cell>
          <cell r="M20">
            <v>0</v>
          </cell>
          <cell r="N20">
            <v>0</v>
          </cell>
          <cell r="O20">
            <v>0</v>
          </cell>
          <cell r="P20">
            <v>0</v>
          </cell>
          <cell r="Q20">
            <v>115</v>
          </cell>
          <cell r="R20">
            <v>0.27386363636363636</v>
          </cell>
          <cell r="S20">
            <v>0</v>
          </cell>
          <cell r="T20">
            <v>0</v>
          </cell>
          <cell r="U20">
            <v>0.10681818181818181</v>
          </cell>
          <cell r="V20">
            <v>0.23977272727272728</v>
          </cell>
          <cell r="W20">
            <v>0.23749999999999999</v>
          </cell>
          <cell r="X20">
            <v>5.6946022727272727E-2</v>
          </cell>
          <cell r="Y20">
            <v>0</v>
          </cell>
          <cell r="Z20">
            <v>0</v>
          </cell>
          <cell r="AA20">
            <v>0</v>
          </cell>
          <cell r="AB20">
            <v>0</v>
          </cell>
          <cell r="AC20">
            <v>0</v>
          </cell>
          <cell r="AD20">
            <v>0</v>
          </cell>
          <cell r="AF20">
            <v>880</v>
          </cell>
          <cell r="AG20">
            <v>274</v>
          </cell>
          <cell r="AH20">
            <v>606</v>
          </cell>
          <cell r="AI20">
            <v>0</v>
          </cell>
          <cell r="AJ20">
            <v>880</v>
          </cell>
          <cell r="AK20">
            <v>274</v>
          </cell>
          <cell r="AL20">
            <v>606</v>
          </cell>
          <cell r="AM20">
            <v>0</v>
          </cell>
          <cell r="AN20">
            <v>0</v>
          </cell>
          <cell r="AO20">
            <v>0</v>
          </cell>
          <cell r="AP20">
            <v>0</v>
          </cell>
          <cell r="AQ20">
            <v>0</v>
          </cell>
          <cell r="AR20">
            <v>1</v>
          </cell>
          <cell r="AS20">
            <v>1</v>
          </cell>
          <cell r="AT20">
            <v>1</v>
          </cell>
          <cell r="AU20">
            <v>1</v>
          </cell>
          <cell r="AV20">
            <v>0</v>
          </cell>
          <cell r="AW20">
            <v>0</v>
          </cell>
          <cell r="AX20" t="str">
            <v>115AM</v>
          </cell>
          <cell r="AY20" t="str">
            <v>115PM</v>
          </cell>
          <cell r="AZ20">
            <v>0</v>
          </cell>
          <cell r="BA20">
            <v>0</v>
          </cell>
          <cell r="BB20">
            <v>0</v>
          </cell>
          <cell r="BC20">
            <v>80</v>
          </cell>
          <cell r="BD20">
            <v>49</v>
          </cell>
          <cell r="BE20">
            <v>43</v>
          </cell>
          <cell r="BF20">
            <v>68</v>
          </cell>
          <cell r="BG20">
            <v>0</v>
          </cell>
          <cell r="BH20">
            <v>161</v>
          </cell>
          <cell r="BI20">
            <v>45</v>
          </cell>
          <cell r="BJ20">
            <v>168</v>
          </cell>
          <cell r="BK20">
            <v>141</v>
          </cell>
          <cell r="BM20" t="b">
            <v>1</v>
          </cell>
          <cell r="BN20" t="b">
            <v>1</v>
          </cell>
        </row>
        <row r="21">
          <cell r="A21">
            <v>116</v>
          </cell>
          <cell r="D21">
            <v>61.75</v>
          </cell>
          <cell r="E21">
            <v>44</v>
          </cell>
          <cell r="F21">
            <v>79.5</v>
          </cell>
          <cell r="G21">
            <v>1.8068181818181819</v>
          </cell>
          <cell r="H21">
            <v>0</v>
          </cell>
          <cell r="I21">
            <v>0</v>
          </cell>
          <cell r="J21">
            <v>0</v>
          </cell>
          <cell r="K21">
            <v>0</v>
          </cell>
          <cell r="L21">
            <v>0</v>
          </cell>
          <cell r="M21">
            <v>0</v>
          </cell>
          <cell r="N21">
            <v>0</v>
          </cell>
          <cell r="O21">
            <v>0</v>
          </cell>
          <cell r="P21">
            <v>0</v>
          </cell>
          <cell r="Q21">
            <v>116</v>
          </cell>
          <cell r="R21">
            <v>0.30769230769230771</v>
          </cell>
          <cell r="S21">
            <v>0</v>
          </cell>
          <cell r="T21">
            <v>0</v>
          </cell>
          <cell r="U21">
            <v>9.3117408906882596E-2</v>
          </cell>
          <cell r="V21">
            <v>0.20647773279352227</v>
          </cell>
          <cell r="W21">
            <v>0.47368421052631576</v>
          </cell>
          <cell r="X21">
            <v>9.7805241849563171E-2</v>
          </cell>
          <cell r="Y21">
            <v>0</v>
          </cell>
          <cell r="Z21">
            <v>0</v>
          </cell>
          <cell r="AA21">
            <v>0</v>
          </cell>
          <cell r="AB21">
            <v>0</v>
          </cell>
          <cell r="AC21">
            <v>0</v>
          </cell>
          <cell r="AD21">
            <v>0</v>
          </cell>
          <cell r="AF21">
            <v>247</v>
          </cell>
          <cell r="AG21">
            <v>88</v>
          </cell>
          <cell r="AH21">
            <v>159</v>
          </cell>
          <cell r="AI21">
            <v>0</v>
          </cell>
          <cell r="AJ21">
            <v>247</v>
          </cell>
          <cell r="AK21">
            <v>88</v>
          </cell>
          <cell r="AL21">
            <v>159</v>
          </cell>
          <cell r="AM21">
            <v>0</v>
          </cell>
          <cell r="AN21">
            <v>0</v>
          </cell>
          <cell r="AO21">
            <v>0</v>
          </cell>
          <cell r="AP21">
            <v>0</v>
          </cell>
          <cell r="AQ21">
            <v>0</v>
          </cell>
          <cell r="AR21">
            <v>1</v>
          </cell>
          <cell r="AS21">
            <v>1</v>
          </cell>
          <cell r="AT21">
            <v>1</v>
          </cell>
          <cell r="AU21">
            <v>1</v>
          </cell>
          <cell r="AV21">
            <v>0</v>
          </cell>
          <cell r="AW21">
            <v>0</v>
          </cell>
          <cell r="AX21" t="str">
            <v>116AM</v>
          </cell>
          <cell r="AY21" t="str">
            <v>116PM</v>
          </cell>
          <cell r="AZ21">
            <v>0</v>
          </cell>
          <cell r="BA21">
            <v>0</v>
          </cell>
          <cell r="BB21">
            <v>0</v>
          </cell>
          <cell r="BC21">
            <v>32</v>
          </cell>
          <cell r="BD21">
            <v>13</v>
          </cell>
          <cell r="BE21">
            <v>28</v>
          </cell>
          <cell r="BF21">
            <v>49</v>
          </cell>
          <cell r="BG21">
            <v>0</v>
          </cell>
          <cell r="BH21">
            <v>44</v>
          </cell>
          <cell r="BI21">
            <v>10</v>
          </cell>
          <cell r="BJ21">
            <v>23</v>
          </cell>
          <cell r="BK21">
            <v>68</v>
          </cell>
          <cell r="BM21" t="b">
            <v>1</v>
          </cell>
          <cell r="BN21" t="b">
            <v>1</v>
          </cell>
        </row>
        <row r="22">
          <cell r="A22">
            <v>117</v>
          </cell>
          <cell r="D22">
            <v>143</v>
          </cell>
          <cell r="E22">
            <v>107</v>
          </cell>
          <cell r="F22">
            <v>179</v>
          </cell>
          <cell r="G22">
            <v>1.6728971962616823</v>
          </cell>
          <cell r="H22">
            <v>0</v>
          </cell>
          <cell r="I22">
            <v>0</v>
          </cell>
          <cell r="J22">
            <v>0</v>
          </cell>
          <cell r="K22">
            <v>0</v>
          </cell>
          <cell r="L22">
            <v>0</v>
          </cell>
          <cell r="M22">
            <v>0</v>
          </cell>
          <cell r="N22">
            <v>0</v>
          </cell>
          <cell r="O22">
            <v>0</v>
          </cell>
          <cell r="P22">
            <v>0</v>
          </cell>
          <cell r="Q22">
            <v>117</v>
          </cell>
          <cell r="R22">
            <v>0.28671328671328672</v>
          </cell>
          <cell r="S22">
            <v>0</v>
          </cell>
          <cell r="T22">
            <v>0</v>
          </cell>
          <cell r="U22">
            <v>7.167832167832168E-2</v>
          </cell>
          <cell r="V22">
            <v>0.29195804195804198</v>
          </cell>
          <cell r="W22">
            <v>0.62062937062937062</v>
          </cell>
          <cell r="X22">
            <v>0.18119773583060297</v>
          </cell>
          <cell r="Y22">
            <v>0</v>
          </cell>
          <cell r="Z22">
            <v>0</v>
          </cell>
          <cell r="AA22">
            <v>0</v>
          </cell>
          <cell r="AB22">
            <v>0</v>
          </cell>
          <cell r="AC22">
            <v>0</v>
          </cell>
          <cell r="AD22">
            <v>0</v>
          </cell>
          <cell r="AF22">
            <v>572</v>
          </cell>
          <cell r="AG22">
            <v>214</v>
          </cell>
          <cell r="AH22">
            <v>358</v>
          </cell>
          <cell r="AI22">
            <v>0</v>
          </cell>
          <cell r="AJ22">
            <v>572</v>
          </cell>
          <cell r="AK22">
            <v>214</v>
          </cell>
          <cell r="AL22">
            <v>358</v>
          </cell>
          <cell r="AM22">
            <v>0</v>
          </cell>
          <cell r="AN22">
            <v>0</v>
          </cell>
          <cell r="AO22">
            <v>0</v>
          </cell>
          <cell r="AP22">
            <v>0</v>
          </cell>
          <cell r="AQ22">
            <v>0</v>
          </cell>
          <cell r="AR22">
            <v>1</v>
          </cell>
          <cell r="AS22">
            <v>1</v>
          </cell>
          <cell r="AT22">
            <v>1</v>
          </cell>
          <cell r="AU22">
            <v>1</v>
          </cell>
          <cell r="AV22">
            <v>0</v>
          </cell>
          <cell r="AW22">
            <v>0</v>
          </cell>
          <cell r="AX22" t="str">
            <v>117AM</v>
          </cell>
          <cell r="AY22" t="str">
            <v>117PM</v>
          </cell>
          <cell r="AZ22">
            <v>0</v>
          </cell>
          <cell r="BA22">
            <v>0</v>
          </cell>
          <cell r="BB22">
            <v>0</v>
          </cell>
          <cell r="BC22">
            <v>48</v>
          </cell>
          <cell r="BD22">
            <v>23</v>
          </cell>
          <cell r="BE22">
            <v>68</v>
          </cell>
          <cell r="BF22">
            <v>137</v>
          </cell>
          <cell r="BG22">
            <v>0</v>
          </cell>
          <cell r="BH22">
            <v>116</v>
          </cell>
          <cell r="BI22">
            <v>18</v>
          </cell>
          <cell r="BJ22">
            <v>99</v>
          </cell>
          <cell r="BK22">
            <v>218</v>
          </cell>
          <cell r="BM22" t="b">
            <v>1</v>
          </cell>
          <cell r="BN22" t="b">
            <v>1</v>
          </cell>
        </row>
        <row r="23">
          <cell r="A23">
            <v>118</v>
          </cell>
          <cell r="D23">
            <v>123.375</v>
          </cell>
          <cell r="E23">
            <v>75</v>
          </cell>
          <cell r="F23">
            <v>171.75</v>
          </cell>
          <cell r="G23">
            <v>2.29</v>
          </cell>
          <cell r="H23">
            <v>0</v>
          </cell>
          <cell r="I23">
            <v>0</v>
          </cell>
          <cell r="J23">
            <v>0</v>
          </cell>
          <cell r="K23">
            <v>0</v>
          </cell>
          <cell r="L23">
            <v>0</v>
          </cell>
          <cell r="M23">
            <v>0</v>
          </cell>
          <cell r="N23">
            <v>0</v>
          </cell>
          <cell r="O23">
            <v>0</v>
          </cell>
          <cell r="P23">
            <v>0</v>
          </cell>
          <cell r="Q23">
            <v>118</v>
          </cell>
          <cell r="R23">
            <v>0.2917933130699088</v>
          </cell>
          <cell r="S23">
            <v>0</v>
          </cell>
          <cell r="T23">
            <v>0</v>
          </cell>
          <cell r="U23">
            <v>0.14387031408308004</v>
          </cell>
          <cell r="V23">
            <v>0.23404255319148937</v>
          </cell>
          <cell r="W23">
            <v>0.41236068895643363</v>
          </cell>
          <cell r="X23">
            <v>9.6509948479165317E-2</v>
          </cell>
          <cell r="Y23">
            <v>0</v>
          </cell>
          <cell r="Z23">
            <v>0</v>
          </cell>
          <cell r="AA23">
            <v>0</v>
          </cell>
          <cell r="AB23">
            <v>0</v>
          </cell>
          <cell r="AC23">
            <v>0</v>
          </cell>
          <cell r="AD23">
            <v>0</v>
          </cell>
          <cell r="AF23">
            <v>493.5</v>
          </cell>
          <cell r="AG23">
            <v>150</v>
          </cell>
          <cell r="AH23">
            <v>343.5</v>
          </cell>
          <cell r="AI23">
            <v>0</v>
          </cell>
          <cell r="AJ23">
            <v>493.5</v>
          </cell>
          <cell r="AK23">
            <v>150</v>
          </cell>
          <cell r="AL23">
            <v>343.5</v>
          </cell>
          <cell r="AM23">
            <v>0</v>
          </cell>
          <cell r="AN23">
            <v>0</v>
          </cell>
          <cell r="AO23">
            <v>0</v>
          </cell>
          <cell r="AP23">
            <v>0</v>
          </cell>
          <cell r="AQ23">
            <v>0</v>
          </cell>
          <cell r="AR23">
            <v>1</v>
          </cell>
          <cell r="AS23">
            <v>1</v>
          </cell>
          <cell r="AT23">
            <v>1</v>
          </cell>
          <cell r="AU23">
            <v>1</v>
          </cell>
          <cell r="AV23">
            <v>0</v>
          </cell>
          <cell r="AW23">
            <v>0</v>
          </cell>
          <cell r="AX23" t="str">
            <v>118AM</v>
          </cell>
          <cell r="AY23" t="str">
            <v>118PM</v>
          </cell>
          <cell r="AZ23">
            <v>0</v>
          </cell>
          <cell r="BA23">
            <v>0</v>
          </cell>
          <cell r="BB23">
            <v>0</v>
          </cell>
          <cell r="BC23">
            <v>48</v>
          </cell>
          <cell r="BD23">
            <v>34</v>
          </cell>
          <cell r="BE23">
            <v>29</v>
          </cell>
          <cell r="BF23">
            <v>56</v>
          </cell>
          <cell r="BG23">
            <v>0</v>
          </cell>
          <cell r="BH23">
            <v>96</v>
          </cell>
          <cell r="BI23">
            <v>37</v>
          </cell>
          <cell r="BJ23">
            <v>86.5</v>
          </cell>
          <cell r="BK23">
            <v>147.5</v>
          </cell>
          <cell r="BM23" t="b">
            <v>1</v>
          </cell>
          <cell r="BN23" t="b">
            <v>1</v>
          </cell>
        </row>
        <row r="24">
          <cell r="A24">
            <v>119</v>
          </cell>
          <cell r="D24">
            <v>95.25</v>
          </cell>
          <cell r="E24">
            <v>63</v>
          </cell>
          <cell r="F24">
            <v>127.5</v>
          </cell>
          <cell r="G24">
            <v>2.0238095238095237</v>
          </cell>
          <cell r="H24">
            <v>0</v>
          </cell>
          <cell r="I24">
            <v>0</v>
          </cell>
          <cell r="J24">
            <v>0</v>
          </cell>
          <cell r="K24">
            <v>0</v>
          </cell>
          <cell r="L24">
            <v>0</v>
          </cell>
          <cell r="M24">
            <v>0</v>
          </cell>
          <cell r="N24">
            <v>0</v>
          </cell>
          <cell r="O24">
            <v>0</v>
          </cell>
          <cell r="P24">
            <v>0</v>
          </cell>
          <cell r="Q24">
            <v>119</v>
          </cell>
          <cell r="R24">
            <v>0.30971128608923887</v>
          </cell>
          <cell r="S24">
            <v>0</v>
          </cell>
          <cell r="T24">
            <v>0</v>
          </cell>
          <cell r="U24">
            <v>0.10498687664041995</v>
          </cell>
          <cell r="V24">
            <v>0.25984251968503935</v>
          </cell>
          <cell r="W24">
            <v>0.40157480314960631</v>
          </cell>
          <cell r="X24">
            <v>0.10434620869241738</v>
          </cell>
          <cell r="Y24">
            <v>0</v>
          </cell>
          <cell r="Z24">
            <v>0</v>
          </cell>
          <cell r="AA24">
            <v>0</v>
          </cell>
          <cell r="AB24">
            <v>0</v>
          </cell>
          <cell r="AC24">
            <v>0</v>
          </cell>
          <cell r="AD24">
            <v>0</v>
          </cell>
          <cell r="AF24">
            <v>381</v>
          </cell>
          <cell r="AG24">
            <v>126</v>
          </cell>
          <cell r="AH24">
            <v>255</v>
          </cell>
          <cell r="AI24">
            <v>0</v>
          </cell>
          <cell r="AJ24">
            <v>381</v>
          </cell>
          <cell r="AK24">
            <v>126</v>
          </cell>
          <cell r="AL24">
            <v>255</v>
          </cell>
          <cell r="AM24">
            <v>0</v>
          </cell>
          <cell r="AN24">
            <v>0</v>
          </cell>
          <cell r="AO24">
            <v>0</v>
          </cell>
          <cell r="AP24">
            <v>0</v>
          </cell>
          <cell r="AQ24">
            <v>0</v>
          </cell>
          <cell r="AR24">
            <v>1</v>
          </cell>
          <cell r="AS24">
            <v>1</v>
          </cell>
          <cell r="AT24">
            <v>1</v>
          </cell>
          <cell r="AU24">
            <v>1</v>
          </cell>
          <cell r="AV24">
            <v>0</v>
          </cell>
          <cell r="AW24">
            <v>0</v>
          </cell>
          <cell r="AX24" t="str">
            <v>119AM</v>
          </cell>
          <cell r="AY24" t="str">
            <v>119PM</v>
          </cell>
          <cell r="AZ24">
            <v>0</v>
          </cell>
          <cell r="BA24">
            <v>0</v>
          </cell>
          <cell r="BB24">
            <v>0</v>
          </cell>
          <cell r="BC24">
            <v>39</v>
          </cell>
          <cell r="BD24">
            <v>23</v>
          </cell>
          <cell r="BE24">
            <v>31</v>
          </cell>
          <cell r="BF24">
            <v>42</v>
          </cell>
          <cell r="BG24">
            <v>0</v>
          </cell>
          <cell r="BH24">
            <v>79</v>
          </cell>
          <cell r="BI24">
            <v>17</v>
          </cell>
          <cell r="BJ24">
            <v>68</v>
          </cell>
          <cell r="BK24">
            <v>111</v>
          </cell>
          <cell r="BM24" t="b">
            <v>1</v>
          </cell>
          <cell r="BN24" t="b">
            <v>1</v>
          </cell>
        </row>
        <row r="25">
          <cell r="A25">
            <v>120</v>
          </cell>
          <cell r="D25">
            <v>54.5</v>
          </cell>
          <cell r="E25">
            <v>41</v>
          </cell>
          <cell r="F25">
            <v>68</v>
          </cell>
          <cell r="G25">
            <v>1.6585365853658536</v>
          </cell>
          <cell r="H25">
            <v>0</v>
          </cell>
          <cell r="I25">
            <v>0</v>
          </cell>
          <cell r="J25">
            <v>0</v>
          </cell>
          <cell r="K25">
            <v>0</v>
          </cell>
          <cell r="L25">
            <v>0</v>
          </cell>
          <cell r="M25">
            <v>0</v>
          </cell>
          <cell r="N25">
            <v>0</v>
          </cell>
          <cell r="O25">
            <v>0</v>
          </cell>
          <cell r="P25">
            <v>0</v>
          </cell>
          <cell r="Q25">
            <v>120</v>
          </cell>
          <cell r="R25">
            <v>0.23394495412844038</v>
          </cell>
          <cell r="S25">
            <v>0</v>
          </cell>
          <cell r="T25">
            <v>0</v>
          </cell>
          <cell r="U25">
            <v>0.10091743119266056</v>
          </cell>
          <cell r="V25">
            <v>0.19724770642201836</v>
          </cell>
          <cell r="W25">
            <v>0.31192660550458717</v>
          </cell>
          <cell r="X25">
            <v>6.1526807507785546E-2</v>
          </cell>
          <cell r="Y25">
            <v>0</v>
          </cell>
          <cell r="Z25">
            <v>0</v>
          </cell>
          <cell r="AA25">
            <v>0</v>
          </cell>
          <cell r="AB25">
            <v>0</v>
          </cell>
          <cell r="AC25">
            <v>0</v>
          </cell>
          <cell r="AD25">
            <v>0</v>
          </cell>
          <cell r="AF25">
            <v>218</v>
          </cell>
          <cell r="AG25">
            <v>82</v>
          </cell>
          <cell r="AH25">
            <v>136</v>
          </cell>
          <cell r="AI25">
            <v>0</v>
          </cell>
          <cell r="AJ25">
            <v>218</v>
          </cell>
          <cell r="AK25">
            <v>82</v>
          </cell>
          <cell r="AL25">
            <v>136</v>
          </cell>
          <cell r="AM25">
            <v>0</v>
          </cell>
          <cell r="AN25">
            <v>0</v>
          </cell>
          <cell r="AO25">
            <v>0</v>
          </cell>
          <cell r="AP25">
            <v>0</v>
          </cell>
          <cell r="AQ25">
            <v>0</v>
          </cell>
          <cell r="AR25">
            <v>1</v>
          </cell>
          <cell r="AS25">
            <v>1</v>
          </cell>
          <cell r="AT25">
            <v>1</v>
          </cell>
          <cell r="AU25">
            <v>1</v>
          </cell>
          <cell r="AV25">
            <v>0</v>
          </cell>
          <cell r="AW25">
            <v>0</v>
          </cell>
          <cell r="AX25" t="str">
            <v>120AM</v>
          </cell>
          <cell r="AY25" t="str">
            <v>120PM</v>
          </cell>
          <cell r="AZ25">
            <v>0</v>
          </cell>
          <cell r="BA25">
            <v>0</v>
          </cell>
          <cell r="BB25">
            <v>0</v>
          </cell>
          <cell r="BC25">
            <v>20</v>
          </cell>
          <cell r="BD25">
            <v>16</v>
          </cell>
          <cell r="BE25">
            <v>19</v>
          </cell>
          <cell r="BF25">
            <v>28</v>
          </cell>
          <cell r="BG25">
            <v>0</v>
          </cell>
          <cell r="BH25">
            <v>31</v>
          </cell>
          <cell r="BI25">
            <v>6</v>
          </cell>
          <cell r="BJ25">
            <v>24</v>
          </cell>
          <cell r="BK25">
            <v>40</v>
          </cell>
          <cell r="BM25" t="b">
            <v>1</v>
          </cell>
          <cell r="BN25" t="b">
            <v>1</v>
          </cell>
        </row>
        <row r="26">
          <cell r="A26">
            <v>121</v>
          </cell>
          <cell r="D26">
            <v>46.5</v>
          </cell>
          <cell r="E26">
            <v>36.5</v>
          </cell>
          <cell r="F26">
            <v>56.5</v>
          </cell>
          <cell r="G26">
            <v>1.547945205479452</v>
          </cell>
          <cell r="H26">
            <v>0</v>
          </cell>
          <cell r="I26">
            <v>0</v>
          </cell>
          <cell r="J26">
            <v>0</v>
          </cell>
          <cell r="K26">
            <v>0</v>
          </cell>
          <cell r="L26">
            <v>0</v>
          </cell>
          <cell r="M26">
            <v>0</v>
          </cell>
          <cell r="N26">
            <v>0</v>
          </cell>
          <cell r="O26">
            <v>0</v>
          </cell>
          <cell r="P26">
            <v>0</v>
          </cell>
          <cell r="Q26">
            <v>121</v>
          </cell>
          <cell r="R26">
            <v>0.17741935483870969</v>
          </cell>
          <cell r="S26">
            <v>0</v>
          </cell>
          <cell r="T26">
            <v>0</v>
          </cell>
          <cell r="U26">
            <v>0.15053763440860216</v>
          </cell>
          <cell r="V26">
            <v>0.16129032258064516</v>
          </cell>
          <cell r="W26">
            <v>0.46774193548387094</v>
          </cell>
          <cell r="X26">
            <v>7.5442247658688857E-2</v>
          </cell>
          <cell r="Y26">
            <v>0</v>
          </cell>
          <cell r="Z26">
            <v>0</v>
          </cell>
          <cell r="AA26">
            <v>0</v>
          </cell>
          <cell r="AB26">
            <v>0</v>
          </cell>
          <cell r="AC26">
            <v>0</v>
          </cell>
          <cell r="AD26">
            <v>0</v>
          </cell>
          <cell r="AF26">
            <v>186</v>
          </cell>
          <cell r="AG26">
            <v>73</v>
          </cell>
          <cell r="AH26">
            <v>113</v>
          </cell>
          <cell r="AI26">
            <v>0</v>
          </cell>
          <cell r="AJ26">
            <v>186</v>
          </cell>
          <cell r="AK26">
            <v>73</v>
          </cell>
          <cell r="AL26">
            <v>113</v>
          </cell>
          <cell r="AM26">
            <v>0</v>
          </cell>
          <cell r="AN26">
            <v>0</v>
          </cell>
          <cell r="AO26">
            <v>0</v>
          </cell>
          <cell r="AP26">
            <v>0</v>
          </cell>
          <cell r="AQ26">
            <v>0</v>
          </cell>
          <cell r="AR26">
            <v>1</v>
          </cell>
          <cell r="AS26">
            <v>1</v>
          </cell>
          <cell r="AT26">
            <v>1</v>
          </cell>
          <cell r="AU26">
            <v>1</v>
          </cell>
          <cell r="AV26">
            <v>0</v>
          </cell>
          <cell r="AW26">
            <v>0</v>
          </cell>
          <cell r="AX26" t="str">
            <v>121AM</v>
          </cell>
          <cell r="AY26" t="str">
            <v>121PM</v>
          </cell>
          <cell r="AZ26">
            <v>0</v>
          </cell>
          <cell r="BA26">
            <v>0</v>
          </cell>
          <cell r="BB26">
            <v>0</v>
          </cell>
          <cell r="BC26">
            <v>15</v>
          </cell>
          <cell r="BD26">
            <v>13</v>
          </cell>
          <cell r="BE26">
            <v>11</v>
          </cell>
          <cell r="BF26">
            <v>32</v>
          </cell>
          <cell r="BG26">
            <v>0</v>
          </cell>
          <cell r="BH26">
            <v>18</v>
          </cell>
          <cell r="BI26">
            <v>15</v>
          </cell>
          <cell r="BJ26">
            <v>19</v>
          </cell>
          <cell r="BK26">
            <v>55</v>
          </cell>
          <cell r="BM26" t="b">
            <v>1</v>
          </cell>
          <cell r="BN26" t="b">
            <v>1</v>
          </cell>
        </row>
        <row r="27">
          <cell r="A27">
            <v>122</v>
          </cell>
          <cell r="D27">
            <v>42.75</v>
          </cell>
          <cell r="E27">
            <v>26</v>
          </cell>
          <cell r="F27">
            <v>59.5</v>
          </cell>
          <cell r="G27">
            <v>2.2884615384615383</v>
          </cell>
          <cell r="H27">
            <v>0</v>
          </cell>
          <cell r="I27">
            <v>0</v>
          </cell>
          <cell r="J27">
            <v>0</v>
          </cell>
          <cell r="K27">
            <v>0</v>
          </cell>
          <cell r="L27">
            <v>0</v>
          </cell>
          <cell r="M27">
            <v>0</v>
          </cell>
          <cell r="N27">
            <v>0</v>
          </cell>
          <cell r="O27">
            <v>0</v>
          </cell>
          <cell r="P27">
            <v>0</v>
          </cell>
          <cell r="Q27">
            <v>122</v>
          </cell>
          <cell r="R27">
            <v>0.17543859649122806</v>
          </cell>
          <cell r="S27">
            <v>0</v>
          </cell>
          <cell r="T27">
            <v>0</v>
          </cell>
          <cell r="U27">
            <v>0.45614035087719296</v>
          </cell>
          <cell r="V27">
            <v>8.771929824561403E-2</v>
          </cell>
          <cell r="W27">
            <v>0.13450292397660818</v>
          </cell>
          <cell r="X27">
            <v>1.1798502103211244E-2</v>
          </cell>
          <cell r="Y27">
            <v>0</v>
          </cell>
          <cell r="Z27">
            <v>0</v>
          </cell>
          <cell r="AA27">
            <v>0</v>
          </cell>
          <cell r="AB27">
            <v>0</v>
          </cell>
          <cell r="AC27">
            <v>0</v>
          </cell>
          <cell r="AD27">
            <v>0</v>
          </cell>
          <cell r="AF27">
            <v>171</v>
          </cell>
          <cell r="AG27">
            <v>52</v>
          </cell>
          <cell r="AH27">
            <v>119</v>
          </cell>
          <cell r="AI27">
            <v>0</v>
          </cell>
          <cell r="AJ27">
            <v>171</v>
          </cell>
          <cell r="AK27">
            <v>52</v>
          </cell>
          <cell r="AL27">
            <v>119</v>
          </cell>
          <cell r="AM27">
            <v>0</v>
          </cell>
          <cell r="AN27">
            <v>0</v>
          </cell>
          <cell r="AO27">
            <v>0</v>
          </cell>
          <cell r="AP27">
            <v>0</v>
          </cell>
          <cell r="AQ27">
            <v>0</v>
          </cell>
          <cell r="AR27">
            <v>1</v>
          </cell>
          <cell r="AS27">
            <v>1</v>
          </cell>
          <cell r="AT27">
            <v>1</v>
          </cell>
          <cell r="AU27">
            <v>1</v>
          </cell>
          <cell r="AV27">
            <v>0</v>
          </cell>
          <cell r="AW27">
            <v>0</v>
          </cell>
          <cell r="AX27" t="str">
            <v>122AM</v>
          </cell>
          <cell r="AY27" t="str">
            <v>122PM</v>
          </cell>
          <cell r="AZ27">
            <v>0</v>
          </cell>
          <cell r="BA27">
            <v>0</v>
          </cell>
          <cell r="BB27">
            <v>0</v>
          </cell>
          <cell r="BC27">
            <v>8</v>
          </cell>
          <cell r="BD27">
            <v>27</v>
          </cell>
          <cell r="BE27">
            <v>4</v>
          </cell>
          <cell r="BF27">
            <v>8</v>
          </cell>
          <cell r="BG27">
            <v>0</v>
          </cell>
          <cell r="BH27">
            <v>22</v>
          </cell>
          <cell r="BI27">
            <v>51</v>
          </cell>
          <cell r="BJ27">
            <v>11</v>
          </cell>
          <cell r="BK27">
            <v>15</v>
          </cell>
          <cell r="BM27" t="b">
            <v>1</v>
          </cell>
          <cell r="BN27" t="b">
            <v>1</v>
          </cell>
        </row>
        <row r="28">
          <cell r="A28">
            <v>123</v>
          </cell>
          <cell r="D28">
            <v>61.5</v>
          </cell>
          <cell r="E28" t="str">
            <v/>
          </cell>
          <cell r="F28">
            <v>61.5</v>
          </cell>
          <cell r="G28" t="str">
            <v/>
          </cell>
          <cell r="H28">
            <v>0</v>
          </cell>
          <cell r="I28">
            <v>0</v>
          </cell>
          <cell r="J28">
            <v>0</v>
          </cell>
          <cell r="K28">
            <v>0</v>
          </cell>
          <cell r="L28">
            <v>0</v>
          </cell>
          <cell r="M28">
            <v>0</v>
          </cell>
          <cell r="N28">
            <v>0</v>
          </cell>
          <cell r="O28">
            <v>0</v>
          </cell>
          <cell r="P28">
            <v>0</v>
          </cell>
          <cell r="Q28">
            <v>123</v>
          </cell>
          <cell r="R28">
            <v>0.32520325203252032</v>
          </cell>
          <cell r="S28">
            <v>0</v>
          </cell>
          <cell r="T28">
            <v>0</v>
          </cell>
          <cell r="U28">
            <v>0.49593495934959347</v>
          </cell>
          <cell r="V28">
            <v>7.3170731707317069E-2</v>
          </cell>
          <cell r="W28">
            <v>0.16260162601626016</v>
          </cell>
          <cell r="X28">
            <v>1.1897679952409279E-2</v>
          </cell>
          <cell r="Y28">
            <v>0</v>
          </cell>
          <cell r="Z28">
            <v>0</v>
          </cell>
          <cell r="AA28">
            <v>0</v>
          </cell>
          <cell r="AB28">
            <v>0</v>
          </cell>
          <cell r="AC28">
            <v>0</v>
          </cell>
          <cell r="AD28">
            <v>0</v>
          </cell>
          <cell r="AF28">
            <v>123</v>
          </cell>
          <cell r="AG28">
            <v>0</v>
          </cell>
          <cell r="AH28">
            <v>123</v>
          </cell>
          <cell r="AI28">
            <v>0</v>
          </cell>
          <cell r="AJ28">
            <v>123</v>
          </cell>
          <cell r="AK28">
            <v>0</v>
          </cell>
          <cell r="AL28">
            <v>123</v>
          </cell>
          <cell r="AM28">
            <v>0</v>
          </cell>
          <cell r="AN28">
            <v>0</v>
          </cell>
          <cell r="AO28">
            <v>0</v>
          </cell>
          <cell r="AP28">
            <v>0</v>
          </cell>
          <cell r="AQ28">
            <v>0</v>
          </cell>
          <cell r="AR28">
            <v>1</v>
          </cell>
          <cell r="AS28">
            <v>1</v>
          </cell>
          <cell r="AT28">
            <v>1</v>
          </cell>
          <cell r="AU28">
            <v>1</v>
          </cell>
          <cell r="AV28">
            <v>0</v>
          </cell>
          <cell r="AW28">
            <v>0</v>
          </cell>
          <cell r="AX28" t="str">
            <v>123AM</v>
          </cell>
          <cell r="AY28" t="str">
            <v>123PM</v>
          </cell>
          <cell r="AZ28">
            <v>0</v>
          </cell>
          <cell r="BA28">
            <v>0</v>
          </cell>
          <cell r="BB28">
            <v>0</v>
          </cell>
          <cell r="BC28">
            <v>0</v>
          </cell>
          <cell r="BD28">
            <v>0</v>
          </cell>
          <cell r="BE28">
            <v>0</v>
          </cell>
          <cell r="BF28">
            <v>0</v>
          </cell>
          <cell r="BG28">
            <v>0</v>
          </cell>
          <cell r="BH28">
            <v>40</v>
          </cell>
          <cell r="BI28">
            <v>61</v>
          </cell>
          <cell r="BJ28">
            <v>9</v>
          </cell>
          <cell r="BK28">
            <v>20</v>
          </cell>
          <cell r="BM28" t="b">
            <v>0</v>
          </cell>
          <cell r="BN28" t="b">
            <v>1</v>
          </cell>
        </row>
        <row r="29">
          <cell r="A29">
            <v>124</v>
          </cell>
          <cell r="D29">
            <v>37.75</v>
          </cell>
          <cell r="E29">
            <v>39</v>
          </cell>
          <cell r="F29">
            <v>36.5</v>
          </cell>
          <cell r="G29">
            <v>0.9358974358974359</v>
          </cell>
          <cell r="H29">
            <v>0</v>
          </cell>
          <cell r="I29">
            <v>0</v>
          </cell>
          <cell r="J29">
            <v>0</v>
          </cell>
          <cell r="K29">
            <v>0</v>
          </cell>
          <cell r="L29">
            <v>0</v>
          </cell>
          <cell r="M29">
            <v>0</v>
          </cell>
          <cell r="N29">
            <v>0</v>
          </cell>
          <cell r="O29">
            <v>0</v>
          </cell>
          <cell r="P29">
            <v>0</v>
          </cell>
          <cell r="Q29">
            <v>124</v>
          </cell>
          <cell r="R29">
            <v>0.2185430463576159</v>
          </cell>
          <cell r="S29">
            <v>0</v>
          </cell>
          <cell r="T29">
            <v>0</v>
          </cell>
          <cell r="U29">
            <v>0.49006622516556292</v>
          </cell>
          <cell r="V29">
            <v>3.3112582781456956E-2</v>
          </cell>
          <cell r="W29">
            <v>9.9337748344370855E-2</v>
          </cell>
          <cell r="X29">
            <v>3.2893294153765185E-3</v>
          </cell>
          <cell r="Y29">
            <v>0</v>
          </cell>
          <cell r="Z29">
            <v>0</v>
          </cell>
          <cell r="AA29">
            <v>0</v>
          </cell>
          <cell r="AB29">
            <v>0</v>
          </cell>
          <cell r="AC29">
            <v>0</v>
          </cell>
          <cell r="AD29">
            <v>0</v>
          </cell>
          <cell r="AF29">
            <v>151</v>
          </cell>
          <cell r="AG29">
            <v>78</v>
          </cell>
          <cell r="AH29">
            <v>73</v>
          </cell>
          <cell r="AI29">
            <v>0</v>
          </cell>
          <cell r="AJ29">
            <v>151</v>
          </cell>
          <cell r="AK29">
            <v>78</v>
          </cell>
          <cell r="AL29">
            <v>73</v>
          </cell>
          <cell r="AM29">
            <v>0</v>
          </cell>
          <cell r="AN29">
            <v>0</v>
          </cell>
          <cell r="AO29">
            <v>0</v>
          </cell>
          <cell r="AP29">
            <v>0</v>
          </cell>
          <cell r="AQ29">
            <v>0</v>
          </cell>
          <cell r="AR29">
            <v>1</v>
          </cell>
          <cell r="AS29">
            <v>1</v>
          </cell>
          <cell r="AT29">
            <v>1</v>
          </cell>
          <cell r="AU29">
            <v>1</v>
          </cell>
          <cell r="AV29">
            <v>0</v>
          </cell>
          <cell r="AW29">
            <v>0</v>
          </cell>
          <cell r="AX29" t="str">
            <v>124AM</v>
          </cell>
          <cell r="AY29" t="str">
            <v>124PM</v>
          </cell>
          <cell r="AZ29">
            <v>0</v>
          </cell>
          <cell r="BA29">
            <v>0</v>
          </cell>
          <cell r="BB29">
            <v>0</v>
          </cell>
          <cell r="BC29">
            <v>20</v>
          </cell>
          <cell r="BD29">
            <v>38</v>
          </cell>
          <cell r="BE29">
            <v>5</v>
          </cell>
          <cell r="BF29">
            <v>8</v>
          </cell>
          <cell r="BG29">
            <v>0</v>
          </cell>
          <cell r="BH29">
            <v>13</v>
          </cell>
          <cell r="BI29">
            <v>36</v>
          </cell>
          <cell r="BJ29">
            <v>0</v>
          </cell>
          <cell r="BK29">
            <v>7</v>
          </cell>
          <cell r="BM29" t="b">
            <v>1</v>
          </cell>
          <cell r="BN29" t="b">
            <v>1</v>
          </cell>
        </row>
        <row r="30">
          <cell r="A30">
            <v>125</v>
          </cell>
          <cell r="D30">
            <v>54.5</v>
          </cell>
          <cell r="E30">
            <v>44</v>
          </cell>
          <cell r="F30">
            <v>65</v>
          </cell>
          <cell r="G30">
            <v>1.4772727272727273</v>
          </cell>
          <cell r="H30">
            <v>0</v>
          </cell>
          <cell r="I30">
            <v>0</v>
          </cell>
          <cell r="J30">
            <v>0</v>
          </cell>
          <cell r="K30">
            <v>0</v>
          </cell>
          <cell r="L30">
            <v>0</v>
          </cell>
          <cell r="M30">
            <v>0</v>
          </cell>
          <cell r="N30">
            <v>0</v>
          </cell>
          <cell r="O30">
            <v>0</v>
          </cell>
          <cell r="P30">
            <v>0</v>
          </cell>
          <cell r="Q30">
            <v>125</v>
          </cell>
          <cell r="R30">
            <v>0.19724770642201836</v>
          </cell>
          <cell r="S30">
            <v>0</v>
          </cell>
          <cell r="T30">
            <v>0</v>
          </cell>
          <cell r="U30">
            <v>0.54587155963302747</v>
          </cell>
          <cell r="V30">
            <v>0</v>
          </cell>
          <cell r="W30">
            <v>0</v>
          </cell>
          <cell r="X30">
            <v>0</v>
          </cell>
          <cell r="Y30">
            <v>0</v>
          </cell>
          <cell r="Z30">
            <v>0</v>
          </cell>
          <cell r="AA30">
            <v>0</v>
          </cell>
          <cell r="AB30">
            <v>0</v>
          </cell>
          <cell r="AC30">
            <v>0</v>
          </cell>
          <cell r="AD30">
            <v>0</v>
          </cell>
          <cell r="AF30">
            <v>218</v>
          </cell>
          <cell r="AG30">
            <v>88</v>
          </cell>
          <cell r="AH30">
            <v>130</v>
          </cell>
          <cell r="AI30">
            <v>0</v>
          </cell>
          <cell r="AJ30">
            <v>218</v>
          </cell>
          <cell r="AK30">
            <v>88</v>
          </cell>
          <cell r="AL30">
            <v>130</v>
          </cell>
          <cell r="AM30">
            <v>0</v>
          </cell>
          <cell r="AN30">
            <v>0</v>
          </cell>
          <cell r="AO30">
            <v>0</v>
          </cell>
          <cell r="AP30">
            <v>0</v>
          </cell>
          <cell r="AQ30">
            <v>0</v>
          </cell>
          <cell r="AR30">
            <v>1</v>
          </cell>
          <cell r="AS30">
            <v>1</v>
          </cell>
          <cell r="AT30">
            <v>1</v>
          </cell>
          <cell r="AU30">
            <v>1</v>
          </cell>
          <cell r="AV30">
            <v>0</v>
          </cell>
          <cell r="AW30">
            <v>0</v>
          </cell>
          <cell r="AX30" t="str">
            <v>125AM</v>
          </cell>
          <cell r="AY30" t="str">
            <v>125PM</v>
          </cell>
          <cell r="AZ30">
            <v>0</v>
          </cell>
          <cell r="BA30">
            <v>0</v>
          </cell>
          <cell r="BB30">
            <v>0</v>
          </cell>
          <cell r="BC30">
            <v>16</v>
          </cell>
          <cell r="BD30">
            <v>54</v>
          </cell>
          <cell r="BE30">
            <v>0</v>
          </cell>
          <cell r="BF30">
            <v>0</v>
          </cell>
          <cell r="BG30">
            <v>0</v>
          </cell>
          <cell r="BH30">
            <v>27</v>
          </cell>
          <cell r="BI30">
            <v>65</v>
          </cell>
          <cell r="BJ30">
            <v>0</v>
          </cell>
          <cell r="BK30">
            <v>0</v>
          </cell>
          <cell r="BM30" t="b">
            <v>1</v>
          </cell>
          <cell r="BN30" t="b">
            <v>1</v>
          </cell>
        </row>
        <row r="31">
          <cell r="A31">
            <v>126</v>
          </cell>
          <cell r="D31">
            <v>37.75</v>
          </cell>
          <cell r="E31">
            <v>21.5</v>
          </cell>
          <cell r="F31">
            <v>54</v>
          </cell>
          <cell r="G31">
            <v>2.5116279069767442</v>
          </cell>
          <cell r="H31">
            <v>0</v>
          </cell>
          <cell r="I31">
            <v>0</v>
          </cell>
          <cell r="J31">
            <v>0</v>
          </cell>
          <cell r="K31">
            <v>0</v>
          </cell>
          <cell r="L31">
            <v>0</v>
          </cell>
          <cell r="M31">
            <v>0</v>
          </cell>
          <cell r="N31">
            <v>0</v>
          </cell>
          <cell r="O31">
            <v>0</v>
          </cell>
          <cell r="P31">
            <v>0</v>
          </cell>
          <cell r="Q31">
            <v>126</v>
          </cell>
          <cell r="R31">
            <v>0.15894039735099338</v>
          </cell>
          <cell r="S31">
            <v>0</v>
          </cell>
          <cell r="T31">
            <v>0</v>
          </cell>
          <cell r="U31">
            <v>0.35099337748344372</v>
          </cell>
          <cell r="V31">
            <v>0.19205298013245034</v>
          </cell>
          <cell r="W31">
            <v>0.68211920529801329</v>
          </cell>
          <cell r="X31">
            <v>0.13100302618306217</v>
          </cell>
          <cell r="Y31">
            <v>0</v>
          </cell>
          <cell r="Z31">
            <v>0</v>
          </cell>
          <cell r="AA31">
            <v>0</v>
          </cell>
          <cell r="AB31">
            <v>0</v>
          </cell>
          <cell r="AC31">
            <v>0</v>
          </cell>
          <cell r="AD31">
            <v>0</v>
          </cell>
          <cell r="AF31">
            <v>151</v>
          </cell>
          <cell r="AG31">
            <v>43</v>
          </cell>
          <cell r="AH31">
            <v>108</v>
          </cell>
          <cell r="AI31">
            <v>0</v>
          </cell>
          <cell r="AJ31">
            <v>151</v>
          </cell>
          <cell r="AK31">
            <v>43</v>
          </cell>
          <cell r="AL31">
            <v>108</v>
          </cell>
          <cell r="AM31">
            <v>0</v>
          </cell>
          <cell r="AN31">
            <v>0</v>
          </cell>
          <cell r="AO31">
            <v>0</v>
          </cell>
          <cell r="AP31">
            <v>0</v>
          </cell>
          <cell r="AQ31">
            <v>0</v>
          </cell>
          <cell r="AR31">
            <v>1</v>
          </cell>
          <cell r="AS31">
            <v>1</v>
          </cell>
          <cell r="AT31">
            <v>1</v>
          </cell>
          <cell r="AU31">
            <v>1</v>
          </cell>
          <cell r="AV31">
            <v>0</v>
          </cell>
          <cell r="AW31">
            <v>0</v>
          </cell>
          <cell r="AX31" t="str">
            <v>126AM</v>
          </cell>
          <cell r="AY31" t="str">
            <v>126PM</v>
          </cell>
          <cell r="AZ31">
            <v>0</v>
          </cell>
          <cell r="BA31">
            <v>0</v>
          </cell>
          <cell r="BB31">
            <v>0</v>
          </cell>
          <cell r="BC31">
            <v>9</v>
          </cell>
          <cell r="BD31">
            <v>18</v>
          </cell>
          <cell r="BE31">
            <v>12</v>
          </cell>
          <cell r="BF31">
            <v>30</v>
          </cell>
          <cell r="BG31">
            <v>0</v>
          </cell>
          <cell r="BH31">
            <v>15</v>
          </cell>
          <cell r="BI31">
            <v>35</v>
          </cell>
          <cell r="BJ31">
            <v>17</v>
          </cell>
          <cell r="BK31">
            <v>73</v>
          </cell>
          <cell r="BM31" t="b">
            <v>1</v>
          </cell>
          <cell r="BN31" t="b">
            <v>1</v>
          </cell>
        </row>
        <row r="32">
          <cell r="A32">
            <v>127</v>
          </cell>
          <cell r="D32">
            <v>13.25</v>
          </cell>
          <cell r="E32">
            <v>9</v>
          </cell>
          <cell r="F32">
            <v>17.5</v>
          </cell>
          <cell r="G32">
            <v>1.9444444444444444</v>
          </cell>
          <cell r="H32">
            <v>0</v>
          </cell>
          <cell r="I32">
            <v>0</v>
          </cell>
          <cell r="J32">
            <v>0</v>
          </cell>
          <cell r="K32">
            <v>0</v>
          </cell>
          <cell r="L32">
            <v>0</v>
          </cell>
          <cell r="M32">
            <v>0</v>
          </cell>
          <cell r="N32">
            <v>0</v>
          </cell>
          <cell r="O32">
            <v>0</v>
          </cell>
          <cell r="P32">
            <v>0</v>
          </cell>
          <cell r="Q32">
            <v>127</v>
          </cell>
          <cell r="R32">
            <v>0.15094339622641509</v>
          </cell>
          <cell r="S32">
            <v>0</v>
          </cell>
          <cell r="T32">
            <v>0</v>
          </cell>
          <cell r="U32">
            <v>0.37735849056603776</v>
          </cell>
          <cell r="V32">
            <v>0.18867924528301888</v>
          </cell>
          <cell r="W32">
            <v>0.67924528301886788</v>
          </cell>
          <cell r="X32">
            <v>0.12815948736205054</v>
          </cell>
          <cell r="Y32">
            <v>0</v>
          </cell>
          <cell r="Z32">
            <v>0</v>
          </cell>
          <cell r="AA32">
            <v>0</v>
          </cell>
          <cell r="AB32">
            <v>0</v>
          </cell>
          <cell r="AC32">
            <v>0</v>
          </cell>
          <cell r="AD32">
            <v>0</v>
          </cell>
          <cell r="AF32">
            <v>53</v>
          </cell>
          <cell r="AG32">
            <v>18</v>
          </cell>
          <cell r="AH32">
            <v>35</v>
          </cell>
          <cell r="AI32">
            <v>0</v>
          </cell>
          <cell r="AJ32">
            <v>53</v>
          </cell>
          <cell r="AK32">
            <v>18</v>
          </cell>
          <cell r="AL32">
            <v>35</v>
          </cell>
          <cell r="AM32">
            <v>0</v>
          </cell>
          <cell r="AN32">
            <v>0</v>
          </cell>
          <cell r="AO32">
            <v>0</v>
          </cell>
          <cell r="AP32">
            <v>0</v>
          </cell>
          <cell r="AQ32">
            <v>0</v>
          </cell>
          <cell r="AR32">
            <v>1</v>
          </cell>
          <cell r="AS32">
            <v>1</v>
          </cell>
          <cell r="AT32">
            <v>1</v>
          </cell>
          <cell r="AU32">
            <v>1</v>
          </cell>
          <cell r="AV32">
            <v>0</v>
          </cell>
          <cell r="AW32">
            <v>0</v>
          </cell>
          <cell r="AX32" t="str">
            <v>127AM</v>
          </cell>
          <cell r="AY32" t="str">
            <v>127PM</v>
          </cell>
          <cell r="AZ32">
            <v>0</v>
          </cell>
          <cell r="BA32">
            <v>0</v>
          </cell>
          <cell r="BB32">
            <v>0</v>
          </cell>
          <cell r="BC32">
            <v>3</v>
          </cell>
          <cell r="BD32">
            <v>8</v>
          </cell>
          <cell r="BE32">
            <v>4</v>
          </cell>
          <cell r="BF32">
            <v>14</v>
          </cell>
          <cell r="BG32">
            <v>0</v>
          </cell>
          <cell r="BH32">
            <v>5</v>
          </cell>
          <cell r="BI32">
            <v>12</v>
          </cell>
          <cell r="BJ32">
            <v>6</v>
          </cell>
          <cell r="BK32">
            <v>22</v>
          </cell>
          <cell r="BM32" t="b">
            <v>1</v>
          </cell>
          <cell r="BN32" t="b">
            <v>1</v>
          </cell>
        </row>
        <row r="33">
          <cell r="A33">
            <v>128</v>
          </cell>
          <cell r="D33">
            <v>24</v>
          </cell>
          <cell r="E33">
            <v>17</v>
          </cell>
          <cell r="F33">
            <v>31</v>
          </cell>
          <cell r="G33">
            <v>1.8235294117647058</v>
          </cell>
          <cell r="H33">
            <v>0</v>
          </cell>
          <cell r="I33">
            <v>0</v>
          </cell>
          <cell r="J33">
            <v>0</v>
          </cell>
          <cell r="K33">
            <v>0</v>
          </cell>
          <cell r="L33">
            <v>0</v>
          </cell>
          <cell r="M33">
            <v>0</v>
          </cell>
          <cell r="N33">
            <v>0</v>
          </cell>
          <cell r="O33">
            <v>0</v>
          </cell>
          <cell r="P33">
            <v>0</v>
          </cell>
          <cell r="Q33">
            <v>128</v>
          </cell>
          <cell r="R33">
            <v>0.17708333333333334</v>
          </cell>
          <cell r="S33">
            <v>0</v>
          </cell>
          <cell r="T33">
            <v>0</v>
          </cell>
          <cell r="U33">
            <v>0.375</v>
          </cell>
          <cell r="V33">
            <v>0.14583333333333334</v>
          </cell>
          <cell r="W33">
            <v>0.5</v>
          </cell>
          <cell r="X33">
            <v>7.2916666666666671E-2</v>
          </cell>
          <cell r="Y33">
            <v>0</v>
          </cell>
          <cell r="Z33">
            <v>0</v>
          </cell>
          <cell r="AA33">
            <v>0</v>
          </cell>
          <cell r="AB33">
            <v>0</v>
          </cell>
          <cell r="AC33">
            <v>0</v>
          </cell>
          <cell r="AD33">
            <v>0</v>
          </cell>
          <cell r="AF33">
            <v>96</v>
          </cell>
          <cell r="AG33">
            <v>34</v>
          </cell>
          <cell r="AH33">
            <v>62</v>
          </cell>
          <cell r="AI33">
            <v>0</v>
          </cell>
          <cell r="AJ33">
            <v>96</v>
          </cell>
          <cell r="AK33">
            <v>34</v>
          </cell>
          <cell r="AL33">
            <v>62</v>
          </cell>
          <cell r="AM33">
            <v>0</v>
          </cell>
          <cell r="AN33">
            <v>0</v>
          </cell>
          <cell r="AO33">
            <v>0</v>
          </cell>
          <cell r="AP33">
            <v>0</v>
          </cell>
          <cell r="AQ33">
            <v>0</v>
          </cell>
          <cell r="AR33">
            <v>1</v>
          </cell>
          <cell r="AS33">
            <v>1</v>
          </cell>
          <cell r="AT33">
            <v>1</v>
          </cell>
          <cell r="AU33">
            <v>1</v>
          </cell>
          <cell r="AV33">
            <v>0</v>
          </cell>
          <cell r="AW33">
            <v>0</v>
          </cell>
          <cell r="AX33" t="str">
            <v>128AM</v>
          </cell>
          <cell r="AY33" t="str">
            <v>128PM</v>
          </cell>
          <cell r="AZ33">
            <v>0</v>
          </cell>
          <cell r="BA33">
            <v>0</v>
          </cell>
          <cell r="BB33">
            <v>0</v>
          </cell>
          <cell r="BC33">
            <v>5</v>
          </cell>
          <cell r="BD33">
            <v>15</v>
          </cell>
          <cell r="BE33">
            <v>2</v>
          </cell>
          <cell r="BF33">
            <v>12</v>
          </cell>
          <cell r="BG33">
            <v>0</v>
          </cell>
          <cell r="BH33">
            <v>12</v>
          </cell>
          <cell r="BI33">
            <v>21</v>
          </cell>
          <cell r="BJ33">
            <v>12</v>
          </cell>
          <cell r="BK33">
            <v>36</v>
          </cell>
          <cell r="BM33" t="b">
            <v>1</v>
          </cell>
          <cell r="BN33" t="b">
            <v>1</v>
          </cell>
        </row>
        <row r="34">
          <cell r="A34">
            <v>129</v>
          </cell>
          <cell r="D34">
            <v>59.75</v>
          </cell>
          <cell r="E34">
            <v>44.5</v>
          </cell>
          <cell r="F34">
            <v>75</v>
          </cell>
          <cell r="G34">
            <v>1.6853932584269662</v>
          </cell>
          <cell r="H34">
            <v>0</v>
          </cell>
          <cell r="I34">
            <v>0</v>
          </cell>
          <cell r="J34">
            <v>0</v>
          </cell>
          <cell r="K34">
            <v>0</v>
          </cell>
          <cell r="L34">
            <v>0</v>
          </cell>
          <cell r="M34">
            <v>0</v>
          </cell>
          <cell r="N34">
            <v>0</v>
          </cell>
          <cell r="O34">
            <v>0</v>
          </cell>
          <cell r="P34">
            <v>0</v>
          </cell>
          <cell r="Q34">
            <v>129</v>
          </cell>
          <cell r="R34">
            <v>0.26359832635983266</v>
          </cell>
          <cell r="S34">
            <v>0</v>
          </cell>
          <cell r="T34">
            <v>0</v>
          </cell>
          <cell r="U34">
            <v>0.24267782426778242</v>
          </cell>
          <cell r="V34">
            <v>0.11715481171548117</v>
          </cell>
          <cell r="W34">
            <v>0.58158995815899583</v>
          </cell>
          <cell r="X34">
            <v>6.8136062043731724E-2</v>
          </cell>
          <cell r="Y34">
            <v>0</v>
          </cell>
          <cell r="Z34">
            <v>0</v>
          </cell>
          <cell r="AA34">
            <v>0</v>
          </cell>
          <cell r="AB34">
            <v>0</v>
          </cell>
          <cell r="AC34">
            <v>0</v>
          </cell>
          <cell r="AD34">
            <v>0</v>
          </cell>
          <cell r="AF34">
            <v>239</v>
          </cell>
          <cell r="AG34">
            <v>89</v>
          </cell>
          <cell r="AH34">
            <v>150</v>
          </cell>
          <cell r="AI34">
            <v>0</v>
          </cell>
          <cell r="AJ34">
            <v>239</v>
          </cell>
          <cell r="AK34">
            <v>89</v>
          </cell>
          <cell r="AL34">
            <v>150</v>
          </cell>
          <cell r="AM34">
            <v>0</v>
          </cell>
          <cell r="AN34">
            <v>0</v>
          </cell>
          <cell r="AO34">
            <v>0</v>
          </cell>
          <cell r="AP34">
            <v>0</v>
          </cell>
          <cell r="AQ34">
            <v>0</v>
          </cell>
          <cell r="AR34">
            <v>1</v>
          </cell>
          <cell r="AS34">
            <v>1</v>
          </cell>
          <cell r="AT34">
            <v>1</v>
          </cell>
          <cell r="AU34">
            <v>1</v>
          </cell>
          <cell r="AV34">
            <v>0</v>
          </cell>
          <cell r="AW34">
            <v>0</v>
          </cell>
          <cell r="AX34" t="str">
            <v>129AM</v>
          </cell>
          <cell r="AY34" t="str">
            <v>129PM</v>
          </cell>
          <cell r="AZ34">
            <v>0</v>
          </cell>
          <cell r="BA34">
            <v>0</v>
          </cell>
          <cell r="BB34">
            <v>0</v>
          </cell>
          <cell r="BC34">
            <v>20</v>
          </cell>
          <cell r="BD34">
            <v>26</v>
          </cell>
          <cell r="BE34">
            <v>7</v>
          </cell>
          <cell r="BF34">
            <v>46</v>
          </cell>
          <cell r="BG34">
            <v>0</v>
          </cell>
          <cell r="BH34">
            <v>43</v>
          </cell>
          <cell r="BI34">
            <v>32</v>
          </cell>
          <cell r="BJ34">
            <v>21</v>
          </cell>
          <cell r="BK34">
            <v>93</v>
          </cell>
          <cell r="BM34" t="b">
            <v>1</v>
          </cell>
          <cell r="BN34" t="b">
            <v>1</v>
          </cell>
        </row>
        <row r="35">
          <cell r="A35">
            <v>130</v>
          </cell>
          <cell r="D35">
            <v>20.5</v>
          </cell>
          <cell r="E35">
            <v>20.5</v>
          </cell>
          <cell r="F35" t="str">
            <v/>
          </cell>
          <cell r="G35" t="str">
            <v/>
          </cell>
          <cell r="H35">
            <v>0</v>
          </cell>
          <cell r="I35">
            <v>0</v>
          </cell>
          <cell r="J35">
            <v>0</v>
          </cell>
          <cell r="K35">
            <v>0</v>
          </cell>
          <cell r="L35">
            <v>0</v>
          </cell>
          <cell r="M35">
            <v>0</v>
          </cell>
          <cell r="N35">
            <v>0</v>
          </cell>
          <cell r="O35">
            <v>0</v>
          </cell>
          <cell r="P35">
            <v>0</v>
          </cell>
          <cell r="Q35">
            <v>130</v>
          </cell>
          <cell r="R35">
            <v>0.41463414634146339</v>
          </cell>
          <cell r="S35">
            <v>0</v>
          </cell>
          <cell r="T35">
            <v>0</v>
          </cell>
          <cell r="U35">
            <v>0.63414634146341464</v>
          </cell>
          <cell r="V35">
            <v>7.3170731707317069E-2</v>
          </cell>
          <cell r="W35">
            <v>7.3170731707317069E-2</v>
          </cell>
          <cell r="X35">
            <v>5.3539559785841752E-3</v>
          </cell>
          <cell r="Y35">
            <v>0</v>
          </cell>
          <cell r="Z35">
            <v>0</v>
          </cell>
          <cell r="AA35">
            <v>0</v>
          </cell>
          <cell r="AB35">
            <v>0</v>
          </cell>
          <cell r="AC35">
            <v>0</v>
          </cell>
          <cell r="AD35">
            <v>0</v>
          </cell>
          <cell r="AF35">
            <v>41</v>
          </cell>
          <cell r="AG35">
            <v>41</v>
          </cell>
          <cell r="AH35">
            <v>0</v>
          </cell>
          <cell r="AI35">
            <v>0</v>
          </cell>
          <cell r="AJ35">
            <v>41</v>
          </cell>
          <cell r="AK35">
            <v>41</v>
          </cell>
          <cell r="AL35">
            <v>0</v>
          </cell>
          <cell r="AM35">
            <v>0</v>
          </cell>
          <cell r="AN35">
            <v>0</v>
          </cell>
          <cell r="AO35">
            <v>0</v>
          </cell>
          <cell r="AP35">
            <v>0</v>
          </cell>
          <cell r="AQ35">
            <v>0</v>
          </cell>
          <cell r="AR35">
            <v>1</v>
          </cell>
          <cell r="AS35">
            <v>1</v>
          </cell>
          <cell r="AT35">
            <v>1</v>
          </cell>
          <cell r="AU35">
            <v>1</v>
          </cell>
          <cell r="AV35">
            <v>0</v>
          </cell>
          <cell r="AW35">
            <v>0</v>
          </cell>
          <cell r="AX35" t="str">
            <v>130AM</v>
          </cell>
          <cell r="AY35" t="str">
            <v>130PM</v>
          </cell>
          <cell r="AZ35">
            <v>0</v>
          </cell>
          <cell r="BA35">
            <v>0</v>
          </cell>
          <cell r="BB35">
            <v>0</v>
          </cell>
          <cell r="BC35">
            <v>17</v>
          </cell>
          <cell r="BD35">
            <v>26</v>
          </cell>
          <cell r="BE35">
            <v>3</v>
          </cell>
          <cell r="BF35">
            <v>3</v>
          </cell>
          <cell r="BG35">
            <v>0</v>
          </cell>
          <cell r="BH35">
            <v>0</v>
          </cell>
          <cell r="BI35">
            <v>0</v>
          </cell>
          <cell r="BJ35">
            <v>0</v>
          </cell>
          <cell r="BK35">
            <v>0</v>
          </cell>
          <cell r="BM35" t="b">
            <v>0</v>
          </cell>
          <cell r="BN35" t="b">
            <v>1</v>
          </cell>
        </row>
        <row r="36">
          <cell r="A36">
            <v>131</v>
          </cell>
          <cell r="D36">
            <v>145.75</v>
          </cell>
          <cell r="E36">
            <v>113.5</v>
          </cell>
          <cell r="F36">
            <v>178</v>
          </cell>
          <cell r="G36">
            <v>1.5682819383259912</v>
          </cell>
          <cell r="H36">
            <v>0</v>
          </cell>
          <cell r="I36">
            <v>0</v>
          </cell>
          <cell r="J36">
            <v>0</v>
          </cell>
          <cell r="K36">
            <v>0</v>
          </cell>
          <cell r="L36">
            <v>0</v>
          </cell>
          <cell r="M36">
            <v>0</v>
          </cell>
          <cell r="N36">
            <v>0</v>
          </cell>
          <cell r="O36">
            <v>0</v>
          </cell>
          <cell r="P36">
            <v>0</v>
          </cell>
          <cell r="Q36">
            <v>131</v>
          </cell>
          <cell r="R36">
            <v>0.25557461406518012</v>
          </cell>
          <cell r="S36">
            <v>0</v>
          </cell>
          <cell r="T36">
            <v>0</v>
          </cell>
          <cell r="U36">
            <v>8.2332761578044603E-2</v>
          </cell>
          <cell r="V36">
            <v>0.22298456260720412</v>
          </cell>
          <cell r="W36">
            <v>0.76843910806174953</v>
          </cell>
          <cell r="X36">
            <v>0.17135005840141929</v>
          </cell>
          <cell r="Y36">
            <v>0</v>
          </cell>
          <cell r="Z36">
            <v>0</v>
          </cell>
          <cell r="AA36">
            <v>0</v>
          </cell>
          <cell r="AB36">
            <v>0</v>
          </cell>
          <cell r="AC36">
            <v>0</v>
          </cell>
          <cell r="AD36">
            <v>0</v>
          </cell>
          <cell r="AF36">
            <v>583</v>
          </cell>
          <cell r="AG36">
            <v>227</v>
          </cell>
          <cell r="AH36">
            <v>356</v>
          </cell>
          <cell r="AI36">
            <v>0</v>
          </cell>
          <cell r="AJ36">
            <v>583</v>
          </cell>
          <cell r="AK36">
            <v>227</v>
          </cell>
          <cell r="AL36">
            <v>356</v>
          </cell>
          <cell r="AM36">
            <v>0</v>
          </cell>
          <cell r="AN36">
            <v>0</v>
          </cell>
          <cell r="AO36">
            <v>0</v>
          </cell>
          <cell r="AP36">
            <v>0</v>
          </cell>
          <cell r="AQ36">
            <v>0</v>
          </cell>
          <cell r="AR36">
            <v>1</v>
          </cell>
          <cell r="AS36">
            <v>1</v>
          </cell>
          <cell r="AT36">
            <v>1</v>
          </cell>
          <cell r="AU36">
            <v>1</v>
          </cell>
          <cell r="AV36">
            <v>0</v>
          </cell>
          <cell r="AW36">
            <v>0</v>
          </cell>
          <cell r="AX36" t="str">
            <v>131AM</v>
          </cell>
          <cell r="AY36" t="str">
            <v>131PM</v>
          </cell>
          <cell r="AZ36">
            <v>0</v>
          </cell>
          <cell r="BA36">
            <v>0</v>
          </cell>
          <cell r="BB36">
            <v>0</v>
          </cell>
          <cell r="BC36">
            <v>60</v>
          </cell>
          <cell r="BD36">
            <v>17</v>
          </cell>
          <cell r="BE36">
            <v>30</v>
          </cell>
          <cell r="BF36">
            <v>164</v>
          </cell>
          <cell r="BG36">
            <v>0</v>
          </cell>
          <cell r="BH36">
            <v>89</v>
          </cell>
          <cell r="BI36">
            <v>31</v>
          </cell>
          <cell r="BJ36">
            <v>100</v>
          </cell>
          <cell r="BK36">
            <v>284</v>
          </cell>
          <cell r="BM36" t="b">
            <v>1</v>
          </cell>
          <cell r="BN36" t="b">
            <v>1</v>
          </cell>
        </row>
        <row r="37">
          <cell r="A37">
            <v>132</v>
          </cell>
          <cell r="D37">
            <v>64</v>
          </cell>
          <cell r="E37">
            <v>45.5</v>
          </cell>
          <cell r="F37">
            <v>82.5</v>
          </cell>
          <cell r="G37">
            <v>1.8131868131868132</v>
          </cell>
          <cell r="H37">
            <v>0</v>
          </cell>
          <cell r="I37">
            <v>0</v>
          </cell>
          <cell r="J37">
            <v>0</v>
          </cell>
          <cell r="K37">
            <v>0</v>
          </cell>
          <cell r="L37">
            <v>0</v>
          </cell>
          <cell r="M37">
            <v>0</v>
          </cell>
          <cell r="N37">
            <v>0</v>
          </cell>
          <cell r="O37">
            <v>0</v>
          </cell>
          <cell r="P37">
            <v>0</v>
          </cell>
          <cell r="Q37">
            <v>132</v>
          </cell>
          <cell r="R37">
            <v>0.2109375</v>
          </cell>
          <cell r="S37">
            <v>0</v>
          </cell>
          <cell r="T37">
            <v>0</v>
          </cell>
          <cell r="U37">
            <v>0.12890625</v>
          </cell>
          <cell r="V37">
            <v>0.33984375</v>
          </cell>
          <cell r="W37">
            <v>0.44921875</v>
          </cell>
          <cell r="X37">
            <v>0.1526641845703125</v>
          </cell>
          <cell r="Y37">
            <v>0</v>
          </cell>
          <cell r="Z37">
            <v>0</v>
          </cell>
          <cell r="AA37">
            <v>0</v>
          </cell>
          <cell r="AB37">
            <v>0</v>
          </cell>
          <cell r="AC37">
            <v>0</v>
          </cell>
          <cell r="AD37">
            <v>0</v>
          </cell>
          <cell r="AF37">
            <v>256</v>
          </cell>
          <cell r="AG37">
            <v>91</v>
          </cell>
          <cell r="AH37">
            <v>165</v>
          </cell>
          <cell r="AI37">
            <v>0</v>
          </cell>
          <cell r="AJ37">
            <v>256</v>
          </cell>
          <cell r="AK37">
            <v>91</v>
          </cell>
          <cell r="AL37">
            <v>165</v>
          </cell>
          <cell r="AM37">
            <v>0</v>
          </cell>
          <cell r="AN37">
            <v>0</v>
          </cell>
          <cell r="AO37">
            <v>0</v>
          </cell>
          <cell r="AP37">
            <v>0</v>
          </cell>
          <cell r="AQ37">
            <v>0</v>
          </cell>
          <cell r="AR37">
            <v>1</v>
          </cell>
          <cell r="AS37">
            <v>1</v>
          </cell>
          <cell r="AT37">
            <v>1</v>
          </cell>
          <cell r="AU37">
            <v>1</v>
          </cell>
          <cell r="AV37">
            <v>0</v>
          </cell>
          <cell r="AW37">
            <v>0</v>
          </cell>
          <cell r="AX37" t="str">
            <v>132AM</v>
          </cell>
          <cell r="AY37" t="str">
            <v>132PM</v>
          </cell>
          <cell r="AZ37">
            <v>0</v>
          </cell>
          <cell r="BA37">
            <v>0</v>
          </cell>
          <cell r="BB37">
            <v>0</v>
          </cell>
          <cell r="BC37">
            <v>19</v>
          </cell>
          <cell r="BD37">
            <v>17</v>
          </cell>
          <cell r="BE37">
            <v>30</v>
          </cell>
          <cell r="BF37">
            <v>37</v>
          </cell>
          <cell r="BG37">
            <v>0</v>
          </cell>
          <cell r="BH37">
            <v>35</v>
          </cell>
          <cell r="BI37">
            <v>16</v>
          </cell>
          <cell r="BJ37">
            <v>57</v>
          </cell>
          <cell r="BK37">
            <v>78</v>
          </cell>
          <cell r="BM37" t="b">
            <v>1</v>
          </cell>
          <cell r="BN37" t="b">
            <v>1</v>
          </cell>
        </row>
        <row r="38">
          <cell r="A38">
            <v>133</v>
          </cell>
          <cell r="D38">
            <v>163.75</v>
          </cell>
          <cell r="E38">
            <v>78</v>
          </cell>
          <cell r="F38">
            <v>249.5</v>
          </cell>
          <cell r="G38">
            <v>3.1987179487179489</v>
          </cell>
          <cell r="H38">
            <v>0</v>
          </cell>
          <cell r="I38">
            <v>0</v>
          </cell>
          <cell r="J38">
            <v>0</v>
          </cell>
          <cell r="K38">
            <v>0</v>
          </cell>
          <cell r="L38">
            <v>0</v>
          </cell>
          <cell r="M38">
            <v>0</v>
          </cell>
          <cell r="N38">
            <v>0</v>
          </cell>
          <cell r="O38">
            <v>0</v>
          </cell>
          <cell r="P38">
            <v>0</v>
          </cell>
          <cell r="Q38">
            <v>133</v>
          </cell>
          <cell r="R38">
            <v>0.35877862595419846</v>
          </cell>
          <cell r="S38">
            <v>0</v>
          </cell>
          <cell r="T38">
            <v>0</v>
          </cell>
          <cell r="U38">
            <v>0.17404580152671756</v>
          </cell>
          <cell r="V38">
            <v>0.12824427480916031</v>
          </cell>
          <cell r="W38">
            <v>0.22748091603053436</v>
          </cell>
          <cell r="X38">
            <v>2.917312510925937E-2</v>
          </cell>
          <cell r="Y38">
            <v>0</v>
          </cell>
          <cell r="Z38">
            <v>0</v>
          </cell>
          <cell r="AA38">
            <v>0</v>
          </cell>
          <cell r="AB38">
            <v>0</v>
          </cell>
          <cell r="AC38">
            <v>0</v>
          </cell>
          <cell r="AD38">
            <v>0</v>
          </cell>
          <cell r="AF38">
            <v>655</v>
          </cell>
          <cell r="AG38">
            <v>156</v>
          </cell>
          <cell r="AH38">
            <v>499</v>
          </cell>
          <cell r="AI38">
            <v>0</v>
          </cell>
          <cell r="AJ38">
            <v>655</v>
          </cell>
          <cell r="AK38">
            <v>156</v>
          </cell>
          <cell r="AL38">
            <v>499</v>
          </cell>
          <cell r="AM38">
            <v>0</v>
          </cell>
          <cell r="AN38">
            <v>0</v>
          </cell>
          <cell r="AO38">
            <v>0</v>
          </cell>
          <cell r="AP38">
            <v>0</v>
          </cell>
          <cell r="AQ38">
            <v>0</v>
          </cell>
          <cell r="AR38">
            <v>1</v>
          </cell>
          <cell r="AS38">
            <v>1</v>
          </cell>
          <cell r="AT38">
            <v>1</v>
          </cell>
          <cell r="AU38">
            <v>1</v>
          </cell>
          <cell r="AV38">
            <v>0</v>
          </cell>
          <cell r="AW38">
            <v>0</v>
          </cell>
          <cell r="AX38" t="str">
            <v>133AM</v>
          </cell>
          <cell r="AY38" t="str">
            <v>133PM</v>
          </cell>
          <cell r="AZ38">
            <v>0</v>
          </cell>
          <cell r="BA38">
            <v>0</v>
          </cell>
          <cell r="BB38">
            <v>0</v>
          </cell>
          <cell r="BC38">
            <v>71</v>
          </cell>
          <cell r="BD38">
            <v>24</v>
          </cell>
          <cell r="BE38">
            <v>29</v>
          </cell>
          <cell r="BF38">
            <v>57</v>
          </cell>
          <cell r="BG38">
            <v>0</v>
          </cell>
          <cell r="BH38">
            <v>164</v>
          </cell>
          <cell r="BI38">
            <v>90</v>
          </cell>
          <cell r="BJ38">
            <v>55</v>
          </cell>
          <cell r="BK38">
            <v>92</v>
          </cell>
          <cell r="BM38" t="b">
            <v>1</v>
          </cell>
          <cell r="BN38" t="b">
            <v>1</v>
          </cell>
        </row>
        <row r="39">
          <cell r="A39">
            <v>134</v>
          </cell>
          <cell r="D39">
            <v>181.5</v>
          </cell>
          <cell r="E39">
            <v>150.5</v>
          </cell>
          <cell r="F39">
            <v>212.5</v>
          </cell>
          <cell r="G39">
            <v>1.4119601328903655</v>
          </cell>
          <cell r="H39">
            <v>0</v>
          </cell>
          <cell r="I39">
            <v>0</v>
          </cell>
          <cell r="J39">
            <v>0</v>
          </cell>
          <cell r="K39">
            <v>0</v>
          </cell>
          <cell r="L39">
            <v>0</v>
          </cell>
          <cell r="M39">
            <v>0</v>
          </cell>
          <cell r="N39">
            <v>0</v>
          </cell>
          <cell r="O39">
            <v>0</v>
          </cell>
          <cell r="P39">
            <v>0</v>
          </cell>
          <cell r="Q39">
            <v>134</v>
          </cell>
          <cell r="R39">
            <v>0.30027548209366389</v>
          </cell>
          <cell r="S39">
            <v>0</v>
          </cell>
          <cell r="T39">
            <v>0</v>
          </cell>
          <cell r="U39">
            <v>8.1267217630853997E-2</v>
          </cell>
          <cell r="V39">
            <v>0.17630853994490359</v>
          </cell>
          <cell r="W39">
            <v>0.26997245179063362</v>
          </cell>
          <cell r="X39">
            <v>4.7598448800552487E-2</v>
          </cell>
          <cell r="Y39">
            <v>0</v>
          </cell>
          <cell r="Z39">
            <v>0</v>
          </cell>
          <cell r="AA39">
            <v>0</v>
          </cell>
          <cell r="AB39">
            <v>0</v>
          </cell>
          <cell r="AC39">
            <v>0</v>
          </cell>
          <cell r="AD39">
            <v>0</v>
          </cell>
          <cell r="AF39">
            <v>726</v>
          </cell>
          <cell r="AG39">
            <v>301</v>
          </cell>
          <cell r="AH39">
            <v>425</v>
          </cell>
          <cell r="AI39">
            <v>0</v>
          </cell>
          <cell r="AJ39">
            <v>726</v>
          </cell>
          <cell r="AK39">
            <v>301</v>
          </cell>
          <cell r="AL39">
            <v>425</v>
          </cell>
          <cell r="AM39">
            <v>0</v>
          </cell>
          <cell r="AN39">
            <v>0</v>
          </cell>
          <cell r="AO39">
            <v>0</v>
          </cell>
          <cell r="AP39">
            <v>0</v>
          </cell>
          <cell r="AQ39">
            <v>0</v>
          </cell>
          <cell r="AR39">
            <v>1</v>
          </cell>
          <cell r="AS39">
            <v>1</v>
          </cell>
          <cell r="AT39">
            <v>1</v>
          </cell>
          <cell r="AU39">
            <v>1</v>
          </cell>
          <cell r="AV39">
            <v>0</v>
          </cell>
          <cell r="AW39">
            <v>0</v>
          </cell>
          <cell r="AX39" t="str">
            <v>134AM</v>
          </cell>
          <cell r="AY39" t="str">
            <v>134PM</v>
          </cell>
          <cell r="AZ39">
            <v>0</v>
          </cell>
          <cell r="BA39">
            <v>0</v>
          </cell>
          <cell r="BB39">
            <v>0</v>
          </cell>
          <cell r="BC39">
            <v>94</v>
          </cell>
          <cell r="BD39">
            <v>22</v>
          </cell>
          <cell r="BE39">
            <v>57</v>
          </cell>
          <cell r="BF39">
            <v>87</v>
          </cell>
          <cell r="BG39">
            <v>0</v>
          </cell>
          <cell r="BH39">
            <v>124</v>
          </cell>
          <cell r="BI39">
            <v>37</v>
          </cell>
          <cell r="BJ39">
            <v>71</v>
          </cell>
          <cell r="BK39">
            <v>109</v>
          </cell>
          <cell r="BM39" t="b">
            <v>1</v>
          </cell>
          <cell r="BN39" t="b">
            <v>1</v>
          </cell>
        </row>
        <row r="40">
          <cell r="A40">
            <v>135</v>
          </cell>
          <cell r="D40">
            <v>149.25</v>
          </cell>
          <cell r="E40">
            <v>109</v>
          </cell>
          <cell r="F40">
            <v>189.5</v>
          </cell>
          <cell r="G40">
            <v>1.738532110091743</v>
          </cell>
          <cell r="H40">
            <v>0</v>
          </cell>
          <cell r="I40">
            <v>0</v>
          </cell>
          <cell r="J40">
            <v>0</v>
          </cell>
          <cell r="K40">
            <v>0</v>
          </cell>
          <cell r="L40">
            <v>0</v>
          </cell>
          <cell r="M40">
            <v>0</v>
          </cell>
          <cell r="N40">
            <v>0</v>
          </cell>
          <cell r="O40">
            <v>0</v>
          </cell>
          <cell r="P40">
            <v>0</v>
          </cell>
          <cell r="Q40">
            <v>135</v>
          </cell>
          <cell r="R40">
            <v>0.31323283082077052</v>
          </cell>
          <cell r="S40">
            <v>0</v>
          </cell>
          <cell r="T40">
            <v>0</v>
          </cell>
          <cell r="U40">
            <v>3.350083752093802E-2</v>
          </cell>
          <cell r="V40">
            <v>0.2613065326633166</v>
          </cell>
          <cell r="W40">
            <v>0.7018425460636516</v>
          </cell>
          <cell r="X40">
            <v>0.18339604218748687</v>
          </cell>
          <cell r="Y40">
            <v>0</v>
          </cell>
          <cell r="Z40">
            <v>0</v>
          </cell>
          <cell r="AA40">
            <v>0</v>
          </cell>
          <cell r="AB40">
            <v>0</v>
          </cell>
          <cell r="AC40">
            <v>0</v>
          </cell>
          <cell r="AD40">
            <v>0</v>
          </cell>
          <cell r="AF40">
            <v>597</v>
          </cell>
          <cell r="AG40">
            <v>218</v>
          </cell>
          <cell r="AH40">
            <v>379</v>
          </cell>
          <cell r="AI40">
            <v>0</v>
          </cell>
          <cell r="AJ40">
            <v>597</v>
          </cell>
          <cell r="AK40">
            <v>218</v>
          </cell>
          <cell r="AL40">
            <v>379</v>
          </cell>
          <cell r="AM40">
            <v>0</v>
          </cell>
          <cell r="AN40">
            <v>0</v>
          </cell>
          <cell r="AO40">
            <v>0</v>
          </cell>
          <cell r="AP40">
            <v>0</v>
          </cell>
          <cell r="AQ40">
            <v>0</v>
          </cell>
          <cell r="AR40">
            <v>1</v>
          </cell>
          <cell r="AS40">
            <v>1</v>
          </cell>
          <cell r="AT40">
            <v>1</v>
          </cell>
          <cell r="AU40">
            <v>1</v>
          </cell>
          <cell r="AV40">
            <v>0</v>
          </cell>
          <cell r="AW40">
            <v>0</v>
          </cell>
          <cell r="AX40" t="str">
            <v>135AM</v>
          </cell>
          <cell r="AY40" t="str">
            <v>135PM</v>
          </cell>
          <cell r="AZ40">
            <v>0</v>
          </cell>
          <cell r="BA40">
            <v>0</v>
          </cell>
          <cell r="BB40">
            <v>0</v>
          </cell>
          <cell r="BC40">
            <v>68</v>
          </cell>
          <cell r="BD40">
            <v>4</v>
          </cell>
          <cell r="BE40">
            <v>74</v>
          </cell>
          <cell r="BF40">
            <v>157</v>
          </cell>
          <cell r="BG40">
            <v>0</v>
          </cell>
          <cell r="BH40">
            <v>119</v>
          </cell>
          <cell r="BI40">
            <v>16</v>
          </cell>
          <cell r="BJ40">
            <v>82</v>
          </cell>
          <cell r="BK40">
            <v>262</v>
          </cell>
          <cell r="BM40" t="b">
            <v>1</v>
          </cell>
          <cell r="BN40" t="b">
            <v>1</v>
          </cell>
        </row>
        <row r="41">
          <cell r="A41">
            <v>136</v>
          </cell>
          <cell r="D41">
            <v>169.5</v>
          </cell>
          <cell r="E41">
            <v>167</v>
          </cell>
          <cell r="F41">
            <v>172</v>
          </cell>
          <cell r="G41">
            <v>1.0299401197604789</v>
          </cell>
          <cell r="H41">
            <v>0</v>
          </cell>
          <cell r="I41">
            <v>0</v>
          </cell>
          <cell r="J41">
            <v>0</v>
          </cell>
          <cell r="K41">
            <v>0</v>
          </cell>
          <cell r="L41">
            <v>0</v>
          </cell>
          <cell r="M41">
            <v>0</v>
          </cell>
          <cell r="N41">
            <v>0</v>
          </cell>
          <cell r="O41">
            <v>0</v>
          </cell>
          <cell r="P41">
            <v>0</v>
          </cell>
          <cell r="Q41">
            <v>136</v>
          </cell>
          <cell r="R41">
            <v>0.28171091445427726</v>
          </cell>
          <cell r="S41">
            <v>0</v>
          </cell>
          <cell r="T41">
            <v>0</v>
          </cell>
          <cell r="U41">
            <v>7.0796460176991149E-2</v>
          </cell>
          <cell r="V41">
            <v>0.21533923303834809</v>
          </cell>
          <cell r="W41">
            <v>0.93215339233038352</v>
          </cell>
          <cell r="X41">
            <v>0.20072919657851918</v>
          </cell>
          <cell r="Y41">
            <v>0</v>
          </cell>
          <cell r="Z41">
            <v>0</v>
          </cell>
          <cell r="AA41">
            <v>0</v>
          </cell>
          <cell r="AB41">
            <v>0</v>
          </cell>
          <cell r="AC41">
            <v>0</v>
          </cell>
          <cell r="AD41">
            <v>0</v>
          </cell>
          <cell r="AF41">
            <v>678</v>
          </cell>
          <cell r="AG41">
            <v>334</v>
          </cell>
          <cell r="AH41">
            <v>344</v>
          </cell>
          <cell r="AI41">
            <v>0</v>
          </cell>
          <cell r="AJ41">
            <v>678</v>
          </cell>
          <cell r="AK41">
            <v>334</v>
          </cell>
          <cell r="AL41">
            <v>344</v>
          </cell>
          <cell r="AM41">
            <v>0</v>
          </cell>
          <cell r="AN41">
            <v>0</v>
          </cell>
          <cell r="AO41">
            <v>0</v>
          </cell>
          <cell r="AP41">
            <v>0</v>
          </cell>
          <cell r="AQ41">
            <v>0</v>
          </cell>
          <cell r="AR41">
            <v>1</v>
          </cell>
          <cell r="AS41">
            <v>1</v>
          </cell>
          <cell r="AT41">
            <v>1</v>
          </cell>
          <cell r="AU41">
            <v>1</v>
          </cell>
          <cell r="AV41">
            <v>0</v>
          </cell>
          <cell r="AW41">
            <v>0</v>
          </cell>
          <cell r="AX41" t="str">
            <v>136AM</v>
          </cell>
          <cell r="AY41" t="str">
            <v>136PM</v>
          </cell>
          <cell r="AZ41">
            <v>0</v>
          </cell>
          <cell r="BA41">
            <v>0</v>
          </cell>
          <cell r="BB41">
            <v>0</v>
          </cell>
          <cell r="BC41">
            <v>111</v>
          </cell>
          <cell r="BD41">
            <v>28</v>
          </cell>
          <cell r="BE41">
            <v>52</v>
          </cell>
          <cell r="BF41">
            <v>308</v>
          </cell>
          <cell r="BG41">
            <v>0</v>
          </cell>
          <cell r="BH41">
            <v>80</v>
          </cell>
          <cell r="BI41">
            <v>20</v>
          </cell>
          <cell r="BJ41">
            <v>94</v>
          </cell>
          <cell r="BK41">
            <v>324</v>
          </cell>
          <cell r="BM41" t="b">
            <v>1</v>
          </cell>
          <cell r="BN41" t="b">
            <v>1</v>
          </cell>
        </row>
        <row r="42">
          <cell r="A42">
            <v>137</v>
          </cell>
          <cell r="D42">
            <v>22.5</v>
          </cell>
          <cell r="E42">
            <v>18.5</v>
          </cell>
          <cell r="F42">
            <v>26.5</v>
          </cell>
          <cell r="G42">
            <v>1.4324324324324325</v>
          </cell>
          <cell r="H42">
            <v>0</v>
          </cell>
          <cell r="I42">
            <v>0</v>
          </cell>
          <cell r="J42">
            <v>0</v>
          </cell>
          <cell r="K42">
            <v>0</v>
          </cell>
          <cell r="L42">
            <v>0</v>
          </cell>
          <cell r="M42">
            <v>0</v>
          </cell>
          <cell r="N42">
            <v>0</v>
          </cell>
          <cell r="O42">
            <v>0</v>
          </cell>
          <cell r="P42">
            <v>0</v>
          </cell>
          <cell r="Q42">
            <v>137</v>
          </cell>
          <cell r="R42">
            <v>0.2</v>
          </cell>
          <cell r="S42">
            <v>0</v>
          </cell>
          <cell r="T42">
            <v>0</v>
          </cell>
          <cell r="U42">
            <v>0.21111111111111111</v>
          </cell>
          <cell r="V42">
            <v>0.24444444444444444</v>
          </cell>
          <cell r="W42">
            <v>0.87777777777777777</v>
          </cell>
          <cell r="X42">
            <v>0.2145679012345679</v>
          </cell>
          <cell r="Y42">
            <v>0</v>
          </cell>
          <cell r="Z42">
            <v>0</v>
          </cell>
          <cell r="AA42">
            <v>0</v>
          </cell>
          <cell r="AB42">
            <v>0</v>
          </cell>
          <cell r="AC42">
            <v>0</v>
          </cell>
          <cell r="AD42">
            <v>0</v>
          </cell>
          <cell r="AF42">
            <v>90</v>
          </cell>
          <cell r="AG42">
            <v>37</v>
          </cell>
          <cell r="AH42">
            <v>53</v>
          </cell>
          <cell r="AI42">
            <v>0</v>
          </cell>
          <cell r="AJ42">
            <v>90</v>
          </cell>
          <cell r="AK42">
            <v>37</v>
          </cell>
          <cell r="AL42">
            <v>53</v>
          </cell>
          <cell r="AM42">
            <v>0</v>
          </cell>
          <cell r="AN42">
            <v>0</v>
          </cell>
          <cell r="AO42">
            <v>0</v>
          </cell>
          <cell r="AP42">
            <v>0</v>
          </cell>
          <cell r="AQ42">
            <v>0</v>
          </cell>
          <cell r="AR42">
            <v>1</v>
          </cell>
          <cell r="AS42">
            <v>1</v>
          </cell>
          <cell r="AT42">
            <v>1</v>
          </cell>
          <cell r="AU42">
            <v>1</v>
          </cell>
          <cell r="AV42">
            <v>0</v>
          </cell>
          <cell r="AW42">
            <v>0</v>
          </cell>
          <cell r="AX42" t="str">
            <v>137AM</v>
          </cell>
          <cell r="AY42" t="str">
            <v>137PM</v>
          </cell>
          <cell r="AZ42">
            <v>0</v>
          </cell>
          <cell r="BA42">
            <v>0</v>
          </cell>
          <cell r="BB42">
            <v>0</v>
          </cell>
          <cell r="BC42">
            <v>9</v>
          </cell>
          <cell r="BD42">
            <v>7</v>
          </cell>
          <cell r="BE42">
            <v>12</v>
          </cell>
          <cell r="BF42">
            <v>33</v>
          </cell>
          <cell r="BG42">
            <v>0</v>
          </cell>
          <cell r="BH42">
            <v>9</v>
          </cell>
          <cell r="BI42">
            <v>12</v>
          </cell>
          <cell r="BJ42">
            <v>10</v>
          </cell>
          <cell r="BK42">
            <v>46</v>
          </cell>
          <cell r="BM42" t="b">
            <v>1</v>
          </cell>
          <cell r="BN42" t="b">
            <v>1</v>
          </cell>
        </row>
        <row r="43">
          <cell r="A43">
            <v>138</v>
          </cell>
          <cell r="D43">
            <v>93</v>
          </cell>
          <cell r="E43" t="str">
            <v/>
          </cell>
          <cell r="F43">
            <v>93</v>
          </cell>
          <cell r="G43" t="str">
            <v/>
          </cell>
          <cell r="H43">
            <v>0</v>
          </cell>
          <cell r="I43">
            <v>0</v>
          </cell>
          <cell r="J43">
            <v>0</v>
          </cell>
          <cell r="K43">
            <v>0</v>
          </cell>
          <cell r="L43">
            <v>0</v>
          </cell>
          <cell r="M43">
            <v>0</v>
          </cell>
          <cell r="N43">
            <v>0</v>
          </cell>
          <cell r="O43">
            <v>0</v>
          </cell>
          <cell r="P43">
            <v>0</v>
          </cell>
          <cell r="Q43">
            <v>138</v>
          </cell>
          <cell r="R43">
            <v>0.20430107526881722</v>
          </cell>
          <cell r="S43">
            <v>0</v>
          </cell>
          <cell r="T43">
            <v>0</v>
          </cell>
          <cell r="U43">
            <v>6.9892473118279563E-2</v>
          </cell>
          <cell r="V43">
            <v>0.26881720430107525</v>
          </cell>
          <cell r="W43">
            <v>0.9731182795698925</v>
          </cell>
          <cell r="X43">
            <v>0.26159093536825068</v>
          </cell>
          <cell r="Y43">
            <v>0</v>
          </cell>
          <cell r="Z43">
            <v>0</v>
          </cell>
          <cell r="AA43">
            <v>0</v>
          </cell>
          <cell r="AB43">
            <v>0</v>
          </cell>
          <cell r="AC43">
            <v>0</v>
          </cell>
          <cell r="AD43">
            <v>0</v>
          </cell>
          <cell r="AF43">
            <v>186</v>
          </cell>
          <cell r="AG43">
            <v>0</v>
          </cell>
          <cell r="AH43">
            <v>186</v>
          </cell>
          <cell r="AI43">
            <v>0</v>
          </cell>
          <cell r="AJ43">
            <v>186</v>
          </cell>
          <cell r="AK43">
            <v>0</v>
          </cell>
          <cell r="AL43">
            <v>186</v>
          </cell>
          <cell r="AM43">
            <v>0</v>
          </cell>
          <cell r="AN43">
            <v>0</v>
          </cell>
          <cell r="AO43">
            <v>0</v>
          </cell>
          <cell r="AP43">
            <v>0</v>
          </cell>
          <cell r="AQ43">
            <v>0</v>
          </cell>
          <cell r="AR43">
            <v>1</v>
          </cell>
          <cell r="AS43">
            <v>1</v>
          </cell>
          <cell r="AT43">
            <v>1</v>
          </cell>
          <cell r="AU43">
            <v>1</v>
          </cell>
          <cell r="AV43">
            <v>0</v>
          </cell>
          <cell r="AW43">
            <v>0</v>
          </cell>
          <cell r="AX43" t="str">
            <v>138AM</v>
          </cell>
          <cell r="AY43" t="str">
            <v>138PM</v>
          </cell>
          <cell r="AZ43">
            <v>0</v>
          </cell>
          <cell r="BA43">
            <v>0</v>
          </cell>
          <cell r="BB43">
            <v>0</v>
          </cell>
          <cell r="BC43">
            <v>0</v>
          </cell>
          <cell r="BD43">
            <v>0</v>
          </cell>
          <cell r="BE43">
            <v>0</v>
          </cell>
          <cell r="BF43">
            <v>0</v>
          </cell>
          <cell r="BG43">
            <v>0</v>
          </cell>
          <cell r="BH43">
            <v>38</v>
          </cell>
          <cell r="BI43">
            <v>13</v>
          </cell>
          <cell r="BJ43">
            <v>50</v>
          </cell>
          <cell r="BK43">
            <v>181</v>
          </cell>
          <cell r="BM43" t="b">
            <v>0</v>
          </cell>
          <cell r="BN43" t="b">
            <v>1</v>
          </cell>
        </row>
        <row r="44">
          <cell r="A44">
            <v>139</v>
          </cell>
          <cell r="D44">
            <v>134.75</v>
          </cell>
          <cell r="E44">
            <v>110.5</v>
          </cell>
          <cell r="F44">
            <v>159</v>
          </cell>
          <cell r="G44">
            <v>1.4389140271493213</v>
          </cell>
          <cell r="H44">
            <v>0</v>
          </cell>
          <cell r="I44">
            <v>0</v>
          </cell>
          <cell r="J44">
            <v>0</v>
          </cell>
          <cell r="K44">
            <v>0</v>
          </cell>
          <cell r="L44">
            <v>0</v>
          </cell>
          <cell r="M44">
            <v>0</v>
          </cell>
          <cell r="N44">
            <v>0</v>
          </cell>
          <cell r="O44">
            <v>0</v>
          </cell>
          <cell r="P44">
            <v>0</v>
          </cell>
          <cell r="Q44">
            <v>139</v>
          </cell>
          <cell r="R44">
            <v>0.28385899814471244</v>
          </cell>
          <cell r="S44">
            <v>0</v>
          </cell>
          <cell r="T44">
            <v>0</v>
          </cell>
          <cell r="U44">
            <v>0.29313543599257885</v>
          </cell>
          <cell r="V44">
            <v>3.7105751391465679E-2</v>
          </cell>
          <cell r="W44">
            <v>0.11873840445269017</v>
          </cell>
          <cell r="X44">
            <v>4.4058777162408226E-3</v>
          </cell>
          <cell r="Y44">
            <v>0</v>
          </cell>
          <cell r="Z44">
            <v>0</v>
          </cell>
          <cell r="AA44">
            <v>0</v>
          </cell>
          <cell r="AB44">
            <v>0</v>
          </cell>
          <cell r="AC44">
            <v>0</v>
          </cell>
          <cell r="AD44">
            <v>0</v>
          </cell>
          <cell r="AF44">
            <v>539</v>
          </cell>
          <cell r="AG44">
            <v>221</v>
          </cell>
          <cell r="AH44">
            <v>318</v>
          </cell>
          <cell r="AI44">
            <v>0</v>
          </cell>
          <cell r="AJ44">
            <v>539</v>
          </cell>
          <cell r="AK44">
            <v>221</v>
          </cell>
          <cell r="AL44">
            <v>318</v>
          </cell>
          <cell r="AM44">
            <v>0</v>
          </cell>
          <cell r="AN44">
            <v>0</v>
          </cell>
          <cell r="AO44">
            <v>0</v>
          </cell>
          <cell r="AP44">
            <v>0</v>
          </cell>
          <cell r="AQ44">
            <v>0</v>
          </cell>
          <cell r="AR44">
            <v>1</v>
          </cell>
          <cell r="AS44">
            <v>1</v>
          </cell>
          <cell r="AT44">
            <v>1</v>
          </cell>
          <cell r="AU44">
            <v>1</v>
          </cell>
          <cell r="AV44">
            <v>0</v>
          </cell>
          <cell r="AW44">
            <v>0</v>
          </cell>
          <cell r="AX44" t="str">
            <v>139AM</v>
          </cell>
          <cell r="AY44" t="str">
            <v>139PM</v>
          </cell>
          <cell r="AZ44">
            <v>0</v>
          </cell>
          <cell r="BA44">
            <v>0</v>
          </cell>
          <cell r="BB44">
            <v>0</v>
          </cell>
          <cell r="BC44">
            <v>75</v>
          </cell>
          <cell r="BD44">
            <v>79</v>
          </cell>
          <cell r="BE44">
            <v>10</v>
          </cell>
          <cell r="BF44">
            <v>37</v>
          </cell>
          <cell r="BG44">
            <v>0</v>
          </cell>
          <cell r="BH44">
            <v>78</v>
          </cell>
          <cell r="BI44">
            <v>79</v>
          </cell>
          <cell r="BJ44">
            <v>10</v>
          </cell>
          <cell r="BK44">
            <v>27</v>
          </cell>
          <cell r="BM44" t="b">
            <v>1</v>
          </cell>
          <cell r="BN44" t="b">
            <v>1</v>
          </cell>
        </row>
        <row r="45">
          <cell r="A45">
            <v>140</v>
          </cell>
          <cell r="D45">
            <v>26.5</v>
          </cell>
          <cell r="E45">
            <v>24.5</v>
          </cell>
          <cell r="F45">
            <v>28.5</v>
          </cell>
          <cell r="G45">
            <v>1.1632653061224489</v>
          </cell>
          <cell r="H45">
            <v>0</v>
          </cell>
          <cell r="I45">
            <v>0</v>
          </cell>
          <cell r="J45">
            <v>0</v>
          </cell>
          <cell r="K45">
            <v>0</v>
          </cell>
          <cell r="L45">
            <v>0</v>
          </cell>
          <cell r="M45">
            <v>0</v>
          </cell>
          <cell r="N45">
            <v>0</v>
          </cell>
          <cell r="O45">
            <v>0</v>
          </cell>
          <cell r="P45">
            <v>0</v>
          </cell>
          <cell r="Q45">
            <v>140</v>
          </cell>
          <cell r="R45">
            <v>0.16037735849056603</v>
          </cell>
          <cell r="S45">
            <v>0</v>
          </cell>
          <cell r="T45">
            <v>0</v>
          </cell>
          <cell r="U45">
            <v>0.27358490566037735</v>
          </cell>
          <cell r="V45">
            <v>0.21698113207547171</v>
          </cell>
          <cell r="W45">
            <v>0.660377358490566</v>
          </cell>
          <cell r="X45">
            <v>0.14328942684229262</v>
          </cell>
          <cell r="Y45">
            <v>0</v>
          </cell>
          <cell r="Z45">
            <v>0</v>
          </cell>
          <cell r="AA45">
            <v>0</v>
          </cell>
          <cell r="AB45">
            <v>0</v>
          </cell>
          <cell r="AC45">
            <v>0</v>
          </cell>
          <cell r="AD45">
            <v>0</v>
          </cell>
          <cell r="AF45">
            <v>106</v>
          </cell>
          <cell r="AG45">
            <v>49</v>
          </cell>
          <cell r="AH45">
            <v>57</v>
          </cell>
          <cell r="AI45">
            <v>0</v>
          </cell>
          <cell r="AJ45">
            <v>106</v>
          </cell>
          <cell r="AK45">
            <v>49</v>
          </cell>
          <cell r="AL45">
            <v>57</v>
          </cell>
          <cell r="AM45">
            <v>0</v>
          </cell>
          <cell r="AN45">
            <v>0</v>
          </cell>
          <cell r="AO45">
            <v>0</v>
          </cell>
          <cell r="AP45">
            <v>0</v>
          </cell>
          <cell r="AQ45">
            <v>0</v>
          </cell>
          <cell r="AR45">
            <v>1</v>
          </cell>
          <cell r="AS45">
            <v>1</v>
          </cell>
          <cell r="AT45">
            <v>1</v>
          </cell>
          <cell r="AU45">
            <v>1</v>
          </cell>
          <cell r="AV45">
            <v>0</v>
          </cell>
          <cell r="AW45">
            <v>0</v>
          </cell>
          <cell r="AX45" t="str">
            <v>140AM</v>
          </cell>
          <cell r="AY45" t="str">
            <v>140PM</v>
          </cell>
          <cell r="AZ45">
            <v>0</v>
          </cell>
          <cell r="BA45">
            <v>0</v>
          </cell>
          <cell r="BB45">
            <v>0</v>
          </cell>
          <cell r="BC45">
            <v>6</v>
          </cell>
          <cell r="BD45">
            <v>14</v>
          </cell>
          <cell r="BE45">
            <v>12</v>
          </cell>
          <cell r="BF45">
            <v>32</v>
          </cell>
          <cell r="BG45">
            <v>0</v>
          </cell>
          <cell r="BH45">
            <v>11</v>
          </cell>
          <cell r="BI45">
            <v>15</v>
          </cell>
          <cell r="BJ45">
            <v>11</v>
          </cell>
          <cell r="BK45">
            <v>38</v>
          </cell>
          <cell r="BM45" t="b">
            <v>1</v>
          </cell>
          <cell r="BN45" t="b">
            <v>1</v>
          </cell>
        </row>
        <row r="46">
          <cell r="A46">
            <v>141</v>
          </cell>
          <cell r="D46">
            <v>61.5</v>
          </cell>
          <cell r="E46" t="str">
            <v/>
          </cell>
          <cell r="F46">
            <v>61.5</v>
          </cell>
          <cell r="G46" t="str">
            <v/>
          </cell>
          <cell r="H46">
            <v>0</v>
          </cell>
          <cell r="I46">
            <v>0</v>
          </cell>
          <cell r="J46">
            <v>0</v>
          </cell>
          <cell r="K46">
            <v>0</v>
          </cell>
          <cell r="L46">
            <v>0</v>
          </cell>
          <cell r="M46">
            <v>0</v>
          </cell>
          <cell r="N46">
            <v>0</v>
          </cell>
          <cell r="O46">
            <v>0</v>
          </cell>
          <cell r="P46">
            <v>0</v>
          </cell>
          <cell r="Q46">
            <v>141</v>
          </cell>
          <cell r="R46">
            <v>0.17479674796747968</v>
          </cell>
          <cell r="S46">
            <v>0</v>
          </cell>
          <cell r="T46">
            <v>0</v>
          </cell>
          <cell r="U46">
            <v>0.34959349593495936</v>
          </cell>
          <cell r="V46">
            <v>9.7560975609756101E-2</v>
          </cell>
          <cell r="W46">
            <v>0.40243902439024393</v>
          </cell>
          <cell r="X46">
            <v>3.9262343842950631E-2</v>
          </cell>
          <cell r="Y46">
            <v>0</v>
          </cell>
          <cell r="Z46">
            <v>0</v>
          </cell>
          <cell r="AA46">
            <v>0</v>
          </cell>
          <cell r="AB46">
            <v>0</v>
          </cell>
          <cell r="AC46">
            <v>0</v>
          </cell>
          <cell r="AD46">
            <v>0</v>
          </cell>
          <cell r="AF46">
            <v>123</v>
          </cell>
          <cell r="AG46">
            <v>0</v>
          </cell>
          <cell r="AH46">
            <v>123</v>
          </cell>
          <cell r="AI46">
            <v>0</v>
          </cell>
          <cell r="AJ46">
            <v>123</v>
          </cell>
          <cell r="AK46">
            <v>0</v>
          </cell>
          <cell r="AL46">
            <v>123</v>
          </cell>
          <cell r="AM46">
            <v>0</v>
          </cell>
          <cell r="AN46">
            <v>0</v>
          </cell>
          <cell r="AO46">
            <v>0</v>
          </cell>
          <cell r="AP46">
            <v>0</v>
          </cell>
          <cell r="AQ46">
            <v>0</v>
          </cell>
          <cell r="AR46">
            <v>1</v>
          </cell>
          <cell r="AS46">
            <v>1</v>
          </cell>
          <cell r="AT46">
            <v>1</v>
          </cell>
          <cell r="AU46">
            <v>1</v>
          </cell>
          <cell r="AV46">
            <v>0</v>
          </cell>
          <cell r="AW46">
            <v>0</v>
          </cell>
          <cell r="AX46" t="str">
            <v>141AM</v>
          </cell>
          <cell r="AY46" t="str">
            <v>141PM</v>
          </cell>
          <cell r="AZ46">
            <v>0</v>
          </cell>
          <cell r="BA46">
            <v>0</v>
          </cell>
          <cell r="BB46">
            <v>0</v>
          </cell>
          <cell r="BC46">
            <v>0</v>
          </cell>
          <cell r="BD46">
            <v>0</v>
          </cell>
          <cell r="BE46">
            <v>0</v>
          </cell>
          <cell r="BF46">
            <v>0</v>
          </cell>
          <cell r="BG46">
            <v>0</v>
          </cell>
          <cell r="BH46">
            <v>21.5</v>
          </cell>
          <cell r="BI46">
            <v>43</v>
          </cell>
          <cell r="BJ46">
            <v>12</v>
          </cell>
          <cell r="BK46">
            <v>49.5</v>
          </cell>
          <cell r="BM46" t="b">
            <v>0</v>
          </cell>
          <cell r="BN46" t="b">
            <v>1</v>
          </cell>
        </row>
        <row r="47">
          <cell r="A47">
            <v>142</v>
          </cell>
          <cell r="D47">
            <v>32.5</v>
          </cell>
          <cell r="E47">
            <v>32.5</v>
          </cell>
          <cell r="F47" t="str">
            <v/>
          </cell>
          <cell r="G47" t="str">
            <v/>
          </cell>
          <cell r="H47">
            <v>0</v>
          </cell>
          <cell r="I47">
            <v>0</v>
          </cell>
          <cell r="J47">
            <v>0</v>
          </cell>
          <cell r="K47">
            <v>0</v>
          </cell>
          <cell r="L47">
            <v>0</v>
          </cell>
          <cell r="M47">
            <v>0</v>
          </cell>
          <cell r="N47">
            <v>0</v>
          </cell>
          <cell r="O47">
            <v>0</v>
          </cell>
          <cell r="P47">
            <v>0</v>
          </cell>
          <cell r="Q47">
            <v>142</v>
          </cell>
          <cell r="R47">
            <v>0.23076923076923078</v>
          </cell>
          <cell r="S47">
            <v>0</v>
          </cell>
          <cell r="T47">
            <v>0</v>
          </cell>
          <cell r="U47">
            <v>0.2</v>
          </cell>
          <cell r="V47">
            <v>0.2153846153846154</v>
          </cell>
          <cell r="W47">
            <v>0.90769230769230769</v>
          </cell>
          <cell r="X47">
            <v>0.19550295857988167</v>
          </cell>
          <cell r="Y47">
            <v>0</v>
          </cell>
          <cell r="Z47">
            <v>0</v>
          </cell>
          <cell r="AA47">
            <v>0</v>
          </cell>
          <cell r="AB47">
            <v>0</v>
          </cell>
          <cell r="AC47">
            <v>0</v>
          </cell>
          <cell r="AD47">
            <v>0</v>
          </cell>
          <cell r="AF47">
            <v>65</v>
          </cell>
          <cell r="AG47">
            <v>65</v>
          </cell>
          <cell r="AH47">
            <v>0</v>
          </cell>
          <cell r="AI47">
            <v>0</v>
          </cell>
          <cell r="AJ47">
            <v>65</v>
          </cell>
          <cell r="AK47">
            <v>65</v>
          </cell>
          <cell r="AL47">
            <v>0</v>
          </cell>
          <cell r="AM47">
            <v>0</v>
          </cell>
          <cell r="AN47">
            <v>0</v>
          </cell>
          <cell r="AO47">
            <v>0</v>
          </cell>
          <cell r="AP47">
            <v>0</v>
          </cell>
          <cell r="AQ47">
            <v>0</v>
          </cell>
          <cell r="AR47">
            <v>1</v>
          </cell>
          <cell r="AS47">
            <v>1</v>
          </cell>
          <cell r="AT47">
            <v>1</v>
          </cell>
          <cell r="AU47">
            <v>1</v>
          </cell>
          <cell r="AV47">
            <v>0</v>
          </cell>
          <cell r="AW47">
            <v>0</v>
          </cell>
          <cell r="AX47" t="str">
            <v>142AM</v>
          </cell>
          <cell r="AY47" t="str">
            <v>142PM</v>
          </cell>
          <cell r="AZ47">
            <v>0</v>
          </cell>
          <cell r="BA47">
            <v>0</v>
          </cell>
          <cell r="BB47">
            <v>0</v>
          </cell>
          <cell r="BC47">
            <v>15</v>
          </cell>
          <cell r="BD47">
            <v>13</v>
          </cell>
          <cell r="BE47">
            <v>14</v>
          </cell>
          <cell r="BF47">
            <v>59</v>
          </cell>
          <cell r="BG47">
            <v>0</v>
          </cell>
          <cell r="BH47">
            <v>0</v>
          </cell>
          <cell r="BI47">
            <v>0</v>
          </cell>
          <cell r="BJ47">
            <v>0</v>
          </cell>
          <cell r="BK47">
            <v>0</v>
          </cell>
          <cell r="BM47" t="b">
            <v>0</v>
          </cell>
          <cell r="BN47" t="b">
            <v>1</v>
          </cell>
        </row>
        <row r="48">
          <cell r="A48">
            <v>143</v>
          </cell>
          <cell r="D48">
            <v>24</v>
          </cell>
          <cell r="E48">
            <v>24</v>
          </cell>
          <cell r="F48" t="str">
            <v/>
          </cell>
          <cell r="G48" t="str">
            <v/>
          </cell>
          <cell r="H48">
            <v>0</v>
          </cell>
          <cell r="I48">
            <v>0</v>
          </cell>
          <cell r="J48">
            <v>0</v>
          </cell>
          <cell r="K48">
            <v>0</v>
          </cell>
          <cell r="L48">
            <v>0</v>
          </cell>
          <cell r="M48">
            <v>0</v>
          </cell>
          <cell r="N48">
            <v>0</v>
          </cell>
          <cell r="O48">
            <v>0</v>
          </cell>
          <cell r="P48">
            <v>0</v>
          </cell>
          <cell r="Q48">
            <v>143</v>
          </cell>
          <cell r="R48">
            <v>4.1666666666666664E-2</v>
          </cell>
          <cell r="S48">
            <v>0</v>
          </cell>
          <cell r="T48">
            <v>0</v>
          </cell>
          <cell r="U48">
            <v>0.4375</v>
          </cell>
          <cell r="V48">
            <v>0.14583333333333334</v>
          </cell>
          <cell r="W48">
            <v>0.5</v>
          </cell>
          <cell r="X48">
            <v>7.2916666666666671E-2</v>
          </cell>
          <cell r="Y48">
            <v>0</v>
          </cell>
          <cell r="Z48">
            <v>0</v>
          </cell>
          <cell r="AA48">
            <v>0</v>
          </cell>
          <cell r="AB48">
            <v>0</v>
          </cell>
          <cell r="AC48">
            <v>0</v>
          </cell>
          <cell r="AD48">
            <v>0</v>
          </cell>
          <cell r="AF48">
            <v>48</v>
          </cell>
          <cell r="AG48">
            <v>48</v>
          </cell>
          <cell r="AH48">
            <v>0</v>
          </cell>
          <cell r="AI48">
            <v>0</v>
          </cell>
          <cell r="AJ48">
            <v>48</v>
          </cell>
          <cell r="AK48">
            <v>48</v>
          </cell>
          <cell r="AL48">
            <v>0</v>
          </cell>
          <cell r="AM48">
            <v>0</v>
          </cell>
          <cell r="AN48">
            <v>0</v>
          </cell>
          <cell r="AO48">
            <v>0</v>
          </cell>
          <cell r="AP48">
            <v>0</v>
          </cell>
          <cell r="AQ48">
            <v>0</v>
          </cell>
          <cell r="AR48">
            <v>1</v>
          </cell>
          <cell r="AS48">
            <v>1</v>
          </cell>
          <cell r="AT48">
            <v>1</v>
          </cell>
          <cell r="AU48">
            <v>1</v>
          </cell>
          <cell r="AV48">
            <v>0</v>
          </cell>
          <cell r="AW48">
            <v>0</v>
          </cell>
          <cell r="AX48" t="str">
            <v>143AM</v>
          </cell>
          <cell r="AY48" t="str">
            <v>143PM</v>
          </cell>
          <cell r="AZ48">
            <v>0</v>
          </cell>
          <cell r="BA48">
            <v>0</v>
          </cell>
          <cell r="BB48">
            <v>0</v>
          </cell>
          <cell r="BC48">
            <v>2</v>
          </cell>
          <cell r="BD48">
            <v>21</v>
          </cell>
          <cell r="BE48">
            <v>7</v>
          </cell>
          <cell r="BF48">
            <v>24</v>
          </cell>
          <cell r="BG48">
            <v>0</v>
          </cell>
          <cell r="BH48">
            <v>0</v>
          </cell>
          <cell r="BI48">
            <v>0</v>
          </cell>
          <cell r="BJ48">
            <v>0</v>
          </cell>
          <cell r="BK48">
            <v>0</v>
          </cell>
          <cell r="BM48" t="b">
            <v>0</v>
          </cell>
          <cell r="BN48" t="b">
            <v>1</v>
          </cell>
        </row>
        <row r="49">
          <cell r="A49">
            <v>144</v>
          </cell>
          <cell r="D49">
            <v>40.5</v>
          </cell>
          <cell r="E49" t="str">
            <v/>
          </cell>
          <cell r="F49">
            <v>40.5</v>
          </cell>
          <cell r="G49" t="str">
            <v/>
          </cell>
          <cell r="H49">
            <v>0</v>
          </cell>
          <cell r="I49">
            <v>0</v>
          </cell>
          <cell r="J49">
            <v>0</v>
          </cell>
          <cell r="K49">
            <v>0</v>
          </cell>
          <cell r="L49">
            <v>0</v>
          </cell>
          <cell r="M49">
            <v>0</v>
          </cell>
          <cell r="N49">
            <v>0</v>
          </cell>
          <cell r="O49">
            <v>0</v>
          </cell>
          <cell r="P49">
            <v>0</v>
          </cell>
          <cell r="Q49">
            <v>144</v>
          </cell>
          <cell r="R49">
            <v>0.1728395061728395</v>
          </cell>
          <cell r="S49">
            <v>0</v>
          </cell>
          <cell r="T49">
            <v>0</v>
          </cell>
          <cell r="U49">
            <v>0.14814814814814814</v>
          </cell>
          <cell r="V49">
            <v>0.38271604938271603</v>
          </cell>
          <cell r="W49">
            <v>0.92592592592592593</v>
          </cell>
          <cell r="X49">
            <v>0.35436671239140372</v>
          </cell>
          <cell r="Y49">
            <v>0</v>
          </cell>
          <cell r="Z49">
            <v>0</v>
          </cell>
          <cell r="AA49">
            <v>0</v>
          </cell>
          <cell r="AB49">
            <v>0</v>
          </cell>
          <cell r="AC49">
            <v>0</v>
          </cell>
          <cell r="AD49">
            <v>0</v>
          </cell>
          <cell r="AF49">
            <v>81</v>
          </cell>
          <cell r="AG49">
            <v>0</v>
          </cell>
          <cell r="AH49">
            <v>81</v>
          </cell>
          <cell r="AI49">
            <v>0</v>
          </cell>
          <cell r="AJ49">
            <v>81</v>
          </cell>
          <cell r="AK49">
            <v>0</v>
          </cell>
          <cell r="AL49">
            <v>81</v>
          </cell>
          <cell r="AM49">
            <v>0</v>
          </cell>
          <cell r="AN49">
            <v>0</v>
          </cell>
          <cell r="AO49">
            <v>0</v>
          </cell>
          <cell r="AP49">
            <v>0</v>
          </cell>
          <cell r="AQ49">
            <v>0</v>
          </cell>
          <cell r="AR49">
            <v>1</v>
          </cell>
          <cell r="AS49">
            <v>1</v>
          </cell>
          <cell r="AT49">
            <v>1</v>
          </cell>
          <cell r="AU49">
            <v>1</v>
          </cell>
          <cell r="AV49">
            <v>0</v>
          </cell>
          <cell r="AW49">
            <v>0</v>
          </cell>
          <cell r="AX49" t="str">
            <v>144AM</v>
          </cell>
          <cell r="AY49" t="str">
            <v>144PM</v>
          </cell>
          <cell r="AZ49">
            <v>0</v>
          </cell>
          <cell r="BA49">
            <v>0</v>
          </cell>
          <cell r="BB49">
            <v>0</v>
          </cell>
          <cell r="BC49">
            <v>0</v>
          </cell>
          <cell r="BD49">
            <v>0</v>
          </cell>
          <cell r="BE49">
            <v>0</v>
          </cell>
          <cell r="BF49">
            <v>0</v>
          </cell>
          <cell r="BG49">
            <v>0</v>
          </cell>
          <cell r="BH49">
            <v>14</v>
          </cell>
          <cell r="BI49">
            <v>12</v>
          </cell>
          <cell r="BJ49">
            <v>31</v>
          </cell>
          <cell r="BK49">
            <v>75</v>
          </cell>
          <cell r="BM49" t="b">
            <v>0</v>
          </cell>
          <cell r="BN49" t="b">
            <v>1</v>
          </cell>
        </row>
        <row r="50">
          <cell r="A50">
            <v>145</v>
          </cell>
          <cell r="D50">
            <v>21</v>
          </cell>
          <cell r="E50">
            <v>16.5</v>
          </cell>
          <cell r="F50">
            <v>25.5</v>
          </cell>
          <cell r="G50">
            <v>1.5454545454545454</v>
          </cell>
          <cell r="H50">
            <v>0</v>
          </cell>
          <cell r="I50">
            <v>0</v>
          </cell>
          <cell r="J50">
            <v>0</v>
          </cell>
          <cell r="K50">
            <v>0</v>
          </cell>
          <cell r="L50">
            <v>0</v>
          </cell>
          <cell r="M50">
            <v>0</v>
          </cell>
          <cell r="N50">
            <v>0</v>
          </cell>
          <cell r="O50">
            <v>0</v>
          </cell>
          <cell r="P50">
            <v>0</v>
          </cell>
          <cell r="Q50">
            <v>145</v>
          </cell>
          <cell r="R50">
            <v>0.25</v>
          </cell>
          <cell r="S50">
            <v>0</v>
          </cell>
          <cell r="T50">
            <v>0</v>
          </cell>
          <cell r="U50">
            <v>0.27380952380952384</v>
          </cell>
          <cell r="V50">
            <v>0.22619047619047619</v>
          </cell>
          <cell r="W50">
            <v>0.51190476190476186</v>
          </cell>
          <cell r="X50">
            <v>0.11578798185941042</v>
          </cell>
          <cell r="Y50">
            <v>0</v>
          </cell>
          <cell r="Z50">
            <v>0</v>
          </cell>
          <cell r="AA50">
            <v>0</v>
          </cell>
          <cell r="AB50">
            <v>0</v>
          </cell>
          <cell r="AC50">
            <v>0</v>
          </cell>
          <cell r="AD50">
            <v>0</v>
          </cell>
          <cell r="AF50">
            <v>84</v>
          </cell>
          <cell r="AG50">
            <v>33</v>
          </cell>
          <cell r="AH50">
            <v>51</v>
          </cell>
          <cell r="AI50">
            <v>0</v>
          </cell>
          <cell r="AJ50">
            <v>84</v>
          </cell>
          <cell r="AK50">
            <v>33</v>
          </cell>
          <cell r="AL50">
            <v>51</v>
          </cell>
          <cell r="AM50">
            <v>0</v>
          </cell>
          <cell r="AN50">
            <v>0</v>
          </cell>
          <cell r="AO50">
            <v>0</v>
          </cell>
          <cell r="AP50">
            <v>0</v>
          </cell>
          <cell r="AQ50">
            <v>0</v>
          </cell>
          <cell r="AR50">
            <v>1</v>
          </cell>
          <cell r="AS50">
            <v>1</v>
          </cell>
          <cell r="AT50">
            <v>1</v>
          </cell>
          <cell r="AU50">
            <v>1</v>
          </cell>
          <cell r="AV50">
            <v>0</v>
          </cell>
          <cell r="AW50">
            <v>0</v>
          </cell>
          <cell r="AX50" t="str">
            <v>145AM</v>
          </cell>
          <cell r="AY50" t="str">
            <v>145PM</v>
          </cell>
          <cell r="AZ50">
            <v>0</v>
          </cell>
          <cell r="BA50">
            <v>0</v>
          </cell>
          <cell r="BB50">
            <v>0</v>
          </cell>
          <cell r="BC50">
            <v>5</v>
          </cell>
          <cell r="BD50">
            <v>10</v>
          </cell>
          <cell r="BE50">
            <v>7</v>
          </cell>
          <cell r="BF50">
            <v>12</v>
          </cell>
          <cell r="BG50">
            <v>0</v>
          </cell>
          <cell r="BH50">
            <v>16</v>
          </cell>
          <cell r="BI50">
            <v>13</v>
          </cell>
          <cell r="BJ50">
            <v>12</v>
          </cell>
          <cell r="BK50">
            <v>31</v>
          </cell>
          <cell r="BM50" t="b">
            <v>1</v>
          </cell>
          <cell r="BN50" t="b">
            <v>1</v>
          </cell>
        </row>
        <row r="51">
          <cell r="A51">
            <v>146</v>
          </cell>
          <cell r="D51">
            <v>36.25</v>
          </cell>
          <cell r="E51">
            <v>24.5</v>
          </cell>
          <cell r="F51">
            <v>48</v>
          </cell>
          <cell r="G51">
            <v>1.9591836734693877</v>
          </cell>
          <cell r="H51">
            <v>0</v>
          </cell>
          <cell r="I51">
            <v>0</v>
          </cell>
          <cell r="J51">
            <v>0</v>
          </cell>
          <cell r="K51">
            <v>0</v>
          </cell>
          <cell r="L51">
            <v>0</v>
          </cell>
          <cell r="M51">
            <v>0</v>
          </cell>
          <cell r="N51">
            <v>0</v>
          </cell>
          <cell r="O51">
            <v>0</v>
          </cell>
          <cell r="P51">
            <v>0</v>
          </cell>
          <cell r="Q51">
            <v>146</v>
          </cell>
          <cell r="R51">
            <v>0.20344827586206896</v>
          </cell>
          <cell r="S51">
            <v>0</v>
          </cell>
          <cell r="T51">
            <v>0</v>
          </cell>
          <cell r="U51">
            <v>0.18620689655172415</v>
          </cell>
          <cell r="V51">
            <v>0.3</v>
          </cell>
          <cell r="W51">
            <v>0.75862068965517238</v>
          </cell>
          <cell r="X51">
            <v>0.22758620689655171</v>
          </cell>
          <cell r="Y51">
            <v>0</v>
          </cell>
          <cell r="Z51">
            <v>0</v>
          </cell>
          <cell r="AA51">
            <v>0</v>
          </cell>
          <cell r="AB51">
            <v>0</v>
          </cell>
          <cell r="AC51">
            <v>0</v>
          </cell>
          <cell r="AD51">
            <v>0</v>
          </cell>
          <cell r="AF51">
            <v>145</v>
          </cell>
          <cell r="AG51">
            <v>49</v>
          </cell>
          <cell r="AH51">
            <v>96</v>
          </cell>
          <cell r="AI51">
            <v>0</v>
          </cell>
          <cell r="AJ51">
            <v>145</v>
          </cell>
          <cell r="AK51">
            <v>49</v>
          </cell>
          <cell r="AL51">
            <v>96</v>
          </cell>
          <cell r="AM51">
            <v>0</v>
          </cell>
          <cell r="AN51">
            <v>0</v>
          </cell>
          <cell r="AO51">
            <v>0</v>
          </cell>
          <cell r="AP51">
            <v>0</v>
          </cell>
          <cell r="AQ51">
            <v>0</v>
          </cell>
          <cell r="AR51">
            <v>1</v>
          </cell>
          <cell r="AS51">
            <v>1</v>
          </cell>
          <cell r="AT51">
            <v>1</v>
          </cell>
          <cell r="AU51">
            <v>1</v>
          </cell>
          <cell r="AV51">
            <v>0</v>
          </cell>
          <cell r="AW51">
            <v>0</v>
          </cell>
          <cell r="AX51" t="str">
            <v>146AM</v>
          </cell>
          <cell r="AY51" t="str">
            <v>146PM</v>
          </cell>
          <cell r="AZ51">
            <v>0</v>
          </cell>
          <cell r="BA51">
            <v>0</v>
          </cell>
          <cell r="BB51">
            <v>0</v>
          </cell>
          <cell r="BC51">
            <v>7</v>
          </cell>
          <cell r="BD51">
            <v>13</v>
          </cell>
          <cell r="BE51">
            <v>17</v>
          </cell>
          <cell r="BF51">
            <v>36</v>
          </cell>
          <cell r="BG51">
            <v>0</v>
          </cell>
          <cell r="BH51">
            <v>22.5</v>
          </cell>
          <cell r="BI51">
            <v>14</v>
          </cell>
          <cell r="BJ51">
            <v>26.5</v>
          </cell>
          <cell r="BK51">
            <v>74</v>
          </cell>
          <cell r="BM51" t="b">
            <v>1</v>
          </cell>
          <cell r="BN51" t="b">
            <v>1</v>
          </cell>
        </row>
        <row r="52">
          <cell r="A52">
            <v>147</v>
          </cell>
          <cell r="D52">
            <v>27</v>
          </cell>
          <cell r="E52">
            <v>23.5</v>
          </cell>
          <cell r="F52">
            <v>30.5</v>
          </cell>
          <cell r="G52">
            <v>1.2978723404255319</v>
          </cell>
          <cell r="H52">
            <v>0</v>
          </cell>
          <cell r="I52">
            <v>0</v>
          </cell>
          <cell r="J52">
            <v>0</v>
          </cell>
          <cell r="K52">
            <v>0</v>
          </cell>
          <cell r="L52">
            <v>0</v>
          </cell>
          <cell r="M52">
            <v>0</v>
          </cell>
          <cell r="N52">
            <v>0</v>
          </cell>
          <cell r="O52">
            <v>0</v>
          </cell>
          <cell r="P52">
            <v>0</v>
          </cell>
          <cell r="Q52">
            <v>147</v>
          </cell>
          <cell r="R52">
            <v>0.19444444444444445</v>
          </cell>
          <cell r="S52">
            <v>0</v>
          </cell>
          <cell r="T52">
            <v>0</v>
          </cell>
          <cell r="U52">
            <v>0.37962962962962965</v>
          </cell>
          <cell r="V52">
            <v>0.25925925925925924</v>
          </cell>
          <cell r="W52">
            <v>0.81481481481481477</v>
          </cell>
          <cell r="X52">
            <v>0.21124828532235937</v>
          </cell>
          <cell r="Y52">
            <v>0</v>
          </cell>
          <cell r="Z52">
            <v>0</v>
          </cell>
          <cell r="AA52">
            <v>0</v>
          </cell>
          <cell r="AB52">
            <v>0</v>
          </cell>
          <cell r="AC52">
            <v>0</v>
          </cell>
          <cell r="AD52">
            <v>0</v>
          </cell>
          <cell r="AF52">
            <v>108</v>
          </cell>
          <cell r="AG52">
            <v>47</v>
          </cell>
          <cell r="AH52">
            <v>61</v>
          </cell>
          <cell r="AI52">
            <v>0</v>
          </cell>
          <cell r="AJ52">
            <v>108</v>
          </cell>
          <cell r="AK52">
            <v>47</v>
          </cell>
          <cell r="AL52">
            <v>61</v>
          </cell>
          <cell r="AM52">
            <v>0</v>
          </cell>
          <cell r="AN52">
            <v>0</v>
          </cell>
          <cell r="AO52">
            <v>0</v>
          </cell>
          <cell r="AP52">
            <v>0</v>
          </cell>
          <cell r="AQ52">
            <v>0</v>
          </cell>
          <cell r="AR52">
            <v>1</v>
          </cell>
          <cell r="AS52">
            <v>1</v>
          </cell>
          <cell r="AT52">
            <v>1</v>
          </cell>
          <cell r="AU52">
            <v>1</v>
          </cell>
          <cell r="AV52">
            <v>0</v>
          </cell>
          <cell r="AW52">
            <v>0</v>
          </cell>
          <cell r="AX52" t="str">
            <v>147AM</v>
          </cell>
          <cell r="AY52" t="str">
            <v>147PM</v>
          </cell>
          <cell r="AZ52">
            <v>0</v>
          </cell>
          <cell r="BA52">
            <v>0</v>
          </cell>
          <cell r="BB52">
            <v>0</v>
          </cell>
          <cell r="BC52">
            <v>11</v>
          </cell>
          <cell r="BD52">
            <v>26</v>
          </cell>
          <cell r="BE52">
            <v>12</v>
          </cell>
          <cell r="BF52">
            <v>40</v>
          </cell>
          <cell r="BG52">
            <v>0</v>
          </cell>
          <cell r="BH52">
            <v>10</v>
          </cell>
          <cell r="BI52">
            <v>15</v>
          </cell>
          <cell r="BJ52">
            <v>16</v>
          </cell>
          <cell r="BK52">
            <v>48</v>
          </cell>
          <cell r="BM52" t="b">
            <v>1</v>
          </cell>
          <cell r="BN52" t="b">
            <v>1</v>
          </cell>
        </row>
        <row r="53">
          <cell r="A53">
            <v>148</v>
          </cell>
          <cell r="D53">
            <v>27</v>
          </cell>
          <cell r="E53">
            <v>25</v>
          </cell>
          <cell r="F53">
            <v>29</v>
          </cell>
          <cell r="G53">
            <v>1.1599999999999999</v>
          </cell>
          <cell r="H53">
            <v>0</v>
          </cell>
          <cell r="I53">
            <v>0</v>
          </cell>
          <cell r="J53">
            <v>0</v>
          </cell>
          <cell r="K53">
            <v>0</v>
          </cell>
          <cell r="L53">
            <v>0</v>
          </cell>
          <cell r="M53">
            <v>0</v>
          </cell>
          <cell r="N53">
            <v>0</v>
          </cell>
          <cell r="O53">
            <v>0</v>
          </cell>
          <cell r="P53">
            <v>0</v>
          </cell>
          <cell r="Q53">
            <v>148</v>
          </cell>
          <cell r="R53">
            <v>0.19444444444444445</v>
          </cell>
          <cell r="S53">
            <v>0</v>
          </cell>
          <cell r="T53">
            <v>0</v>
          </cell>
          <cell r="U53">
            <v>0.47222222222222221</v>
          </cell>
          <cell r="V53">
            <v>0.24074074074074073</v>
          </cell>
          <cell r="W53">
            <v>0.52777777777777779</v>
          </cell>
          <cell r="X53">
            <v>0.12705761316872427</v>
          </cell>
          <cell r="Y53">
            <v>0</v>
          </cell>
          <cell r="Z53">
            <v>0</v>
          </cell>
          <cell r="AA53">
            <v>0</v>
          </cell>
          <cell r="AB53">
            <v>0</v>
          </cell>
          <cell r="AC53">
            <v>0</v>
          </cell>
          <cell r="AD53">
            <v>0</v>
          </cell>
          <cell r="AF53">
            <v>108</v>
          </cell>
          <cell r="AG53">
            <v>50</v>
          </cell>
          <cell r="AH53">
            <v>58</v>
          </cell>
          <cell r="AI53">
            <v>0</v>
          </cell>
          <cell r="AJ53">
            <v>108</v>
          </cell>
          <cell r="AK53">
            <v>50</v>
          </cell>
          <cell r="AL53">
            <v>58</v>
          </cell>
          <cell r="AM53">
            <v>0</v>
          </cell>
          <cell r="AN53">
            <v>0</v>
          </cell>
          <cell r="AO53">
            <v>0</v>
          </cell>
          <cell r="AP53">
            <v>0</v>
          </cell>
          <cell r="AQ53">
            <v>0</v>
          </cell>
          <cell r="AR53">
            <v>1</v>
          </cell>
          <cell r="AS53">
            <v>1</v>
          </cell>
          <cell r="AT53">
            <v>1</v>
          </cell>
          <cell r="AU53">
            <v>1</v>
          </cell>
          <cell r="AV53">
            <v>0</v>
          </cell>
          <cell r="AW53">
            <v>0</v>
          </cell>
          <cell r="AX53" t="str">
            <v>148AM</v>
          </cell>
          <cell r="AY53" t="str">
            <v>148PM</v>
          </cell>
          <cell r="AZ53">
            <v>0</v>
          </cell>
          <cell r="BA53">
            <v>0</v>
          </cell>
          <cell r="BB53">
            <v>0</v>
          </cell>
          <cell r="BC53">
            <v>8</v>
          </cell>
          <cell r="BD53">
            <v>28</v>
          </cell>
          <cell r="BE53">
            <v>11</v>
          </cell>
          <cell r="BF53">
            <v>20</v>
          </cell>
          <cell r="BG53">
            <v>0</v>
          </cell>
          <cell r="BH53">
            <v>13</v>
          </cell>
          <cell r="BI53">
            <v>23</v>
          </cell>
          <cell r="BJ53">
            <v>15</v>
          </cell>
          <cell r="BK53">
            <v>37</v>
          </cell>
          <cell r="BM53" t="b">
            <v>1</v>
          </cell>
          <cell r="BN53" t="b">
            <v>1</v>
          </cell>
        </row>
        <row r="54">
          <cell r="A54">
            <v>149</v>
          </cell>
          <cell r="D54">
            <v>17.75</v>
          </cell>
          <cell r="E54">
            <v>19</v>
          </cell>
          <cell r="F54">
            <v>16.5</v>
          </cell>
          <cell r="G54">
            <v>0.86842105263157898</v>
          </cell>
          <cell r="H54">
            <v>0</v>
          </cell>
          <cell r="I54">
            <v>0</v>
          </cell>
          <cell r="J54">
            <v>0</v>
          </cell>
          <cell r="K54">
            <v>0</v>
          </cell>
          <cell r="L54">
            <v>0</v>
          </cell>
          <cell r="M54">
            <v>0</v>
          </cell>
          <cell r="N54">
            <v>0</v>
          </cell>
          <cell r="O54">
            <v>0</v>
          </cell>
          <cell r="P54">
            <v>0</v>
          </cell>
          <cell r="Q54">
            <v>149</v>
          </cell>
          <cell r="R54">
            <v>0.27464788732394368</v>
          </cell>
          <cell r="S54">
            <v>0</v>
          </cell>
          <cell r="T54">
            <v>0</v>
          </cell>
          <cell r="U54">
            <v>0.55633802816901412</v>
          </cell>
          <cell r="V54">
            <v>5.6338028169014086E-2</v>
          </cell>
          <cell r="W54">
            <v>0.21126760563380281</v>
          </cell>
          <cell r="X54">
            <v>1.1902400317397342E-2</v>
          </cell>
          <cell r="Y54">
            <v>0</v>
          </cell>
          <cell r="Z54">
            <v>0</v>
          </cell>
          <cell r="AA54">
            <v>0</v>
          </cell>
          <cell r="AB54">
            <v>0</v>
          </cell>
          <cell r="AC54">
            <v>0</v>
          </cell>
          <cell r="AD54">
            <v>0</v>
          </cell>
          <cell r="AF54">
            <v>71</v>
          </cell>
          <cell r="AG54">
            <v>38</v>
          </cell>
          <cell r="AH54">
            <v>33</v>
          </cell>
          <cell r="AI54">
            <v>0</v>
          </cell>
          <cell r="AJ54">
            <v>71</v>
          </cell>
          <cell r="AK54">
            <v>38</v>
          </cell>
          <cell r="AL54">
            <v>33</v>
          </cell>
          <cell r="AM54">
            <v>0</v>
          </cell>
          <cell r="AN54">
            <v>0</v>
          </cell>
          <cell r="AO54">
            <v>0</v>
          </cell>
          <cell r="AP54">
            <v>0</v>
          </cell>
          <cell r="AQ54">
            <v>0</v>
          </cell>
          <cell r="AR54">
            <v>1</v>
          </cell>
          <cell r="AS54">
            <v>1</v>
          </cell>
          <cell r="AT54">
            <v>1</v>
          </cell>
          <cell r="AU54">
            <v>1</v>
          </cell>
          <cell r="AV54">
            <v>0</v>
          </cell>
          <cell r="AW54">
            <v>0</v>
          </cell>
          <cell r="AX54" t="str">
            <v>149AM</v>
          </cell>
          <cell r="AY54" t="str">
            <v>149PM</v>
          </cell>
          <cell r="AZ54">
            <v>0</v>
          </cell>
          <cell r="BA54">
            <v>0</v>
          </cell>
          <cell r="BB54">
            <v>0</v>
          </cell>
          <cell r="BC54">
            <v>12</v>
          </cell>
          <cell r="BD54">
            <v>23</v>
          </cell>
          <cell r="BE54">
            <v>1</v>
          </cell>
          <cell r="BF54">
            <v>8</v>
          </cell>
          <cell r="BG54">
            <v>0</v>
          </cell>
          <cell r="BH54">
            <v>7.5</v>
          </cell>
          <cell r="BI54">
            <v>16.5</v>
          </cell>
          <cell r="BJ54">
            <v>3</v>
          </cell>
          <cell r="BK54">
            <v>7</v>
          </cell>
          <cell r="BM54" t="b">
            <v>1</v>
          </cell>
          <cell r="BN54" t="b">
            <v>1</v>
          </cell>
        </row>
        <row r="55">
          <cell r="A55">
            <v>150</v>
          </cell>
          <cell r="D55">
            <v>22.75</v>
          </cell>
          <cell r="E55">
            <v>22</v>
          </cell>
          <cell r="F55">
            <v>23.5</v>
          </cell>
          <cell r="G55">
            <v>1.0681818181818181</v>
          </cell>
          <cell r="H55">
            <v>0</v>
          </cell>
          <cell r="I55">
            <v>0</v>
          </cell>
          <cell r="J55">
            <v>0</v>
          </cell>
          <cell r="K55">
            <v>0</v>
          </cell>
          <cell r="L55">
            <v>0</v>
          </cell>
          <cell r="M55">
            <v>0</v>
          </cell>
          <cell r="N55">
            <v>0</v>
          </cell>
          <cell r="O55">
            <v>0</v>
          </cell>
          <cell r="P55">
            <v>0</v>
          </cell>
          <cell r="Q55">
            <v>150</v>
          </cell>
          <cell r="R55">
            <v>0.21978021978021978</v>
          </cell>
          <cell r="S55">
            <v>0</v>
          </cell>
          <cell r="T55">
            <v>0</v>
          </cell>
          <cell r="U55">
            <v>0.56043956043956045</v>
          </cell>
          <cell r="V55">
            <v>0.10989010989010989</v>
          </cell>
          <cell r="W55">
            <v>0.2087912087912088</v>
          </cell>
          <cell r="X55">
            <v>2.2944088878154814E-2</v>
          </cell>
          <cell r="Y55">
            <v>0</v>
          </cell>
          <cell r="Z55">
            <v>0</v>
          </cell>
          <cell r="AA55">
            <v>0</v>
          </cell>
          <cell r="AB55">
            <v>0</v>
          </cell>
          <cell r="AC55">
            <v>0</v>
          </cell>
          <cell r="AD55">
            <v>0</v>
          </cell>
          <cell r="AF55">
            <v>91</v>
          </cell>
          <cell r="AG55">
            <v>44</v>
          </cell>
          <cell r="AH55">
            <v>47</v>
          </cell>
          <cell r="AI55">
            <v>0</v>
          </cell>
          <cell r="AJ55">
            <v>91</v>
          </cell>
          <cell r="AK55">
            <v>44</v>
          </cell>
          <cell r="AL55">
            <v>47</v>
          </cell>
          <cell r="AM55">
            <v>0</v>
          </cell>
          <cell r="AN55">
            <v>0</v>
          </cell>
          <cell r="AO55">
            <v>0</v>
          </cell>
          <cell r="AP55">
            <v>0</v>
          </cell>
          <cell r="AQ55">
            <v>0</v>
          </cell>
          <cell r="AR55">
            <v>1</v>
          </cell>
          <cell r="AS55">
            <v>1</v>
          </cell>
          <cell r="AT55">
            <v>1</v>
          </cell>
          <cell r="AU55">
            <v>1</v>
          </cell>
          <cell r="AV55">
            <v>0</v>
          </cell>
          <cell r="AW55">
            <v>0</v>
          </cell>
          <cell r="AX55" t="str">
            <v>150AM</v>
          </cell>
          <cell r="AY55" t="str">
            <v>150PM</v>
          </cell>
          <cell r="AZ55">
            <v>0</v>
          </cell>
          <cell r="BA55">
            <v>0</v>
          </cell>
          <cell r="BB55">
            <v>0</v>
          </cell>
          <cell r="BC55">
            <v>10</v>
          </cell>
          <cell r="BD55">
            <v>24</v>
          </cell>
          <cell r="BE55">
            <v>5</v>
          </cell>
          <cell r="BF55">
            <v>12</v>
          </cell>
          <cell r="BG55">
            <v>0</v>
          </cell>
          <cell r="BH55">
            <v>10</v>
          </cell>
          <cell r="BI55">
            <v>27</v>
          </cell>
          <cell r="BJ55">
            <v>5</v>
          </cell>
          <cell r="BK55">
            <v>7</v>
          </cell>
          <cell r="BM55" t="b">
            <v>1</v>
          </cell>
          <cell r="BN55" t="b">
            <v>1</v>
          </cell>
        </row>
        <row r="56">
          <cell r="A56">
            <v>151</v>
          </cell>
          <cell r="D56">
            <v>127.5</v>
          </cell>
          <cell r="E56">
            <v>83</v>
          </cell>
          <cell r="F56">
            <v>172</v>
          </cell>
          <cell r="G56">
            <v>2.072289156626506</v>
          </cell>
          <cell r="H56">
            <v>0</v>
          </cell>
          <cell r="I56">
            <v>0</v>
          </cell>
          <cell r="J56">
            <v>0</v>
          </cell>
          <cell r="K56">
            <v>0</v>
          </cell>
          <cell r="L56">
            <v>0</v>
          </cell>
          <cell r="M56">
            <v>0</v>
          </cell>
          <cell r="N56">
            <v>0</v>
          </cell>
          <cell r="O56">
            <v>0</v>
          </cell>
          <cell r="P56">
            <v>0</v>
          </cell>
          <cell r="Q56">
            <v>151</v>
          </cell>
          <cell r="R56">
            <v>0.33137254901960783</v>
          </cell>
          <cell r="S56">
            <v>0</v>
          </cell>
          <cell r="T56">
            <v>0</v>
          </cell>
          <cell r="U56">
            <v>9.6078431372549025E-2</v>
          </cell>
          <cell r="V56">
            <v>0.25098039215686274</v>
          </cell>
          <cell r="W56">
            <v>0.31764705882352939</v>
          </cell>
          <cell r="X56">
            <v>7.9723183391003455E-2</v>
          </cell>
          <cell r="Y56">
            <v>0</v>
          </cell>
          <cell r="Z56">
            <v>0</v>
          </cell>
          <cell r="AA56">
            <v>0</v>
          </cell>
          <cell r="AB56">
            <v>0</v>
          </cell>
          <cell r="AC56">
            <v>0</v>
          </cell>
          <cell r="AD56">
            <v>0</v>
          </cell>
          <cell r="AF56">
            <v>510</v>
          </cell>
          <cell r="AG56">
            <v>166</v>
          </cell>
          <cell r="AH56">
            <v>344</v>
          </cell>
          <cell r="AI56">
            <v>0</v>
          </cell>
          <cell r="AJ56">
            <v>510</v>
          </cell>
          <cell r="AK56">
            <v>166</v>
          </cell>
          <cell r="AL56">
            <v>344</v>
          </cell>
          <cell r="AM56">
            <v>0</v>
          </cell>
          <cell r="AN56">
            <v>0</v>
          </cell>
          <cell r="AO56">
            <v>0</v>
          </cell>
          <cell r="AP56">
            <v>0</v>
          </cell>
          <cell r="AQ56">
            <v>0</v>
          </cell>
          <cell r="AR56">
            <v>1</v>
          </cell>
          <cell r="AS56">
            <v>1</v>
          </cell>
          <cell r="AT56">
            <v>1</v>
          </cell>
          <cell r="AU56">
            <v>1</v>
          </cell>
          <cell r="AV56">
            <v>0</v>
          </cell>
          <cell r="AW56">
            <v>0</v>
          </cell>
          <cell r="AX56" t="str">
            <v>151AM</v>
          </cell>
          <cell r="AY56" t="str">
            <v>151PM</v>
          </cell>
          <cell r="AZ56">
            <v>0</v>
          </cell>
          <cell r="BA56">
            <v>0</v>
          </cell>
          <cell r="BB56">
            <v>0</v>
          </cell>
          <cell r="BC56">
            <v>51</v>
          </cell>
          <cell r="BD56">
            <v>25</v>
          </cell>
          <cell r="BE56">
            <v>32</v>
          </cell>
          <cell r="BF56">
            <v>48</v>
          </cell>
          <cell r="BG56">
            <v>0</v>
          </cell>
          <cell r="BH56">
            <v>118</v>
          </cell>
          <cell r="BI56">
            <v>24</v>
          </cell>
          <cell r="BJ56">
            <v>96</v>
          </cell>
          <cell r="BK56">
            <v>114</v>
          </cell>
          <cell r="BM56" t="b">
            <v>1</v>
          </cell>
          <cell r="BN56" t="b">
            <v>1</v>
          </cell>
        </row>
        <row r="57">
          <cell r="A57">
            <v>152</v>
          </cell>
          <cell r="D57">
            <v>42.5</v>
          </cell>
          <cell r="E57">
            <v>24.5</v>
          </cell>
          <cell r="F57">
            <v>60.5</v>
          </cell>
          <cell r="G57">
            <v>2.4693877551020407</v>
          </cell>
          <cell r="H57">
            <v>0</v>
          </cell>
          <cell r="I57">
            <v>0</v>
          </cell>
          <cell r="J57">
            <v>0</v>
          </cell>
          <cell r="K57">
            <v>0</v>
          </cell>
          <cell r="L57">
            <v>0</v>
          </cell>
          <cell r="M57">
            <v>0</v>
          </cell>
          <cell r="N57">
            <v>0</v>
          </cell>
          <cell r="O57">
            <v>0</v>
          </cell>
          <cell r="P57">
            <v>0</v>
          </cell>
          <cell r="Q57">
            <v>152</v>
          </cell>
          <cell r="R57">
            <v>0.28823529411764703</v>
          </cell>
          <cell r="S57">
            <v>0</v>
          </cell>
          <cell r="T57">
            <v>0</v>
          </cell>
          <cell r="U57">
            <v>0.40588235294117647</v>
          </cell>
          <cell r="V57">
            <v>0</v>
          </cell>
          <cell r="W57">
            <v>0</v>
          </cell>
          <cell r="X57">
            <v>0</v>
          </cell>
          <cell r="Y57">
            <v>0</v>
          </cell>
          <cell r="Z57">
            <v>0</v>
          </cell>
          <cell r="AA57">
            <v>0</v>
          </cell>
          <cell r="AB57">
            <v>0</v>
          </cell>
          <cell r="AC57">
            <v>0</v>
          </cell>
          <cell r="AD57">
            <v>0</v>
          </cell>
          <cell r="AF57">
            <v>170</v>
          </cell>
          <cell r="AG57">
            <v>49</v>
          </cell>
          <cell r="AH57">
            <v>121</v>
          </cell>
          <cell r="AI57">
            <v>0</v>
          </cell>
          <cell r="AJ57">
            <v>170</v>
          </cell>
          <cell r="AK57">
            <v>49</v>
          </cell>
          <cell r="AL57">
            <v>121</v>
          </cell>
          <cell r="AM57">
            <v>0</v>
          </cell>
          <cell r="AN57">
            <v>0</v>
          </cell>
          <cell r="AO57">
            <v>0</v>
          </cell>
          <cell r="AP57">
            <v>0</v>
          </cell>
          <cell r="AQ57">
            <v>0</v>
          </cell>
          <cell r="AR57">
            <v>1</v>
          </cell>
          <cell r="AS57">
            <v>1</v>
          </cell>
          <cell r="AT57">
            <v>1</v>
          </cell>
          <cell r="AU57">
            <v>1</v>
          </cell>
          <cell r="AV57">
            <v>0</v>
          </cell>
          <cell r="AW57">
            <v>0</v>
          </cell>
          <cell r="AX57" t="str">
            <v>152AM</v>
          </cell>
          <cell r="AY57" t="str">
            <v>152PM</v>
          </cell>
          <cell r="AZ57">
            <v>0</v>
          </cell>
          <cell r="BA57">
            <v>0</v>
          </cell>
          <cell r="BB57">
            <v>0</v>
          </cell>
          <cell r="BC57">
            <v>16</v>
          </cell>
          <cell r="BD57">
            <v>27</v>
          </cell>
          <cell r="BE57">
            <v>0</v>
          </cell>
          <cell r="BF57">
            <v>0</v>
          </cell>
          <cell r="BG57">
            <v>0</v>
          </cell>
          <cell r="BH57">
            <v>33</v>
          </cell>
          <cell r="BI57">
            <v>42</v>
          </cell>
          <cell r="BJ57">
            <v>0</v>
          </cell>
          <cell r="BK57">
            <v>0</v>
          </cell>
          <cell r="BM57" t="b">
            <v>1</v>
          </cell>
          <cell r="BN57" t="b">
            <v>1</v>
          </cell>
        </row>
        <row r="58">
          <cell r="A58">
            <v>154</v>
          </cell>
          <cell r="D58">
            <v>194.5</v>
          </cell>
          <cell r="E58" t="str">
            <v/>
          </cell>
          <cell r="F58">
            <v>194.5</v>
          </cell>
          <cell r="G58" t="str">
            <v/>
          </cell>
          <cell r="H58">
            <v>0</v>
          </cell>
          <cell r="I58">
            <v>0</v>
          </cell>
          <cell r="J58">
            <v>0</v>
          </cell>
          <cell r="K58">
            <v>0</v>
          </cell>
          <cell r="L58">
            <v>0</v>
          </cell>
          <cell r="M58">
            <v>0</v>
          </cell>
          <cell r="N58">
            <v>0</v>
          </cell>
          <cell r="O58">
            <v>0</v>
          </cell>
          <cell r="P58">
            <v>0</v>
          </cell>
          <cell r="Q58">
            <v>154</v>
          </cell>
          <cell r="R58">
            <v>0.31876606683804626</v>
          </cell>
          <cell r="S58">
            <v>0</v>
          </cell>
          <cell r="T58">
            <v>0</v>
          </cell>
          <cell r="U58">
            <v>4.3701799485861184E-2</v>
          </cell>
          <cell r="V58">
            <v>0.15424164524421594</v>
          </cell>
          <cell r="W58">
            <v>0.98457583547557836</v>
          </cell>
          <cell r="X58">
            <v>0.15186259673145167</v>
          </cell>
          <cell r="Y58">
            <v>0</v>
          </cell>
          <cell r="Z58">
            <v>0</v>
          </cell>
          <cell r="AA58">
            <v>0</v>
          </cell>
          <cell r="AB58">
            <v>0</v>
          </cell>
          <cell r="AC58">
            <v>0</v>
          </cell>
          <cell r="AD58">
            <v>0</v>
          </cell>
          <cell r="AF58">
            <v>389</v>
          </cell>
          <cell r="AG58">
            <v>0</v>
          </cell>
          <cell r="AH58">
            <v>389</v>
          </cell>
          <cell r="AI58">
            <v>0</v>
          </cell>
          <cell r="AJ58">
            <v>389</v>
          </cell>
          <cell r="AK58">
            <v>0</v>
          </cell>
          <cell r="AL58">
            <v>389</v>
          </cell>
          <cell r="AM58">
            <v>0</v>
          </cell>
          <cell r="AN58">
            <v>0</v>
          </cell>
          <cell r="AO58">
            <v>0</v>
          </cell>
          <cell r="AP58">
            <v>0</v>
          </cell>
          <cell r="AQ58">
            <v>0</v>
          </cell>
          <cell r="AR58">
            <v>1</v>
          </cell>
          <cell r="AS58">
            <v>1</v>
          </cell>
          <cell r="AT58">
            <v>1</v>
          </cell>
          <cell r="AU58">
            <v>1</v>
          </cell>
          <cell r="AV58">
            <v>0</v>
          </cell>
          <cell r="AW58">
            <v>0</v>
          </cell>
          <cell r="AX58" t="str">
            <v>154AM</v>
          </cell>
          <cell r="AY58" t="str">
            <v>154PM</v>
          </cell>
          <cell r="AZ58">
            <v>0</v>
          </cell>
          <cell r="BA58">
            <v>0</v>
          </cell>
          <cell r="BB58">
            <v>0</v>
          </cell>
          <cell r="BC58">
            <v>0</v>
          </cell>
          <cell r="BD58">
            <v>0</v>
          </cell>
          <cell r="BE58">
            <v>0</v>
          </cell>
          <cell r="BF58">
            <v>0</v>
          </cell>
          <cell r="BG58">
            <v>0</v>
          </cell>
          <cell r="BH58">
            <v>124</v>
          </cell>
          <cell r="BI58">
            <v>17</v>
          </cell>
          <cell r="BJ58">
            <v>60</v>
          </cell>
          <cell r="BK58">
            <v>383</v>
          </cell>
          <cell r="BM58" t="b">
            <v>0</v>
          </cell>
          <cell r="BN58" t="b">
            <v>1</v>
          </cell>
        </row>
        <row r="59">
          <cell r="A59">
            <v>155</v>
          </cell>
          <cell r="D59">
            <v>56</v>
          </cell>
          <cell r="E59">
            <v>44.5</v>
          </cell>
          <cell r="F59">
            <v>67.5</v>
          </cell>
          <cell r="G59">
            <v>1.5168539325842696</v>
          </cell>
          <cell r="H59">
            <v>0</v>
          </cell>
          <cell r="I59">
            <v>0</v>
          </cell>
          <cell r="J59">
            <v>0</v>
          </cell>
          <cell r="K59">
            <v>0</v>
          </cell>
          <cell r="L59">
            <v>0</v>
          </cell>
          <cell r="M59">
            <v>0</v>
          </cell>
          <cell r="N59">
            <v>0</v>
          </cell>
          <cell r="O59">
            <v>0</v>
          </cell>
          <cell r="P59">
            <v>0</v>
          </cell>
          <cell r="Q59">
            <v>155</v>
          </cell>
          <cell r="R59">
            <v>0.21875</v>
          </cell>
          <cell r="S59">
            <v>0</v>
          </cell>
          <cell r="T59">
            <v>0</v>
          </cell>
          <cell r="U59">
            <v>9.375E-2</v>
          </cell>
          <cell r="V59">
            <v>0.26339285714285715</v>
          </cell>
          <cell r="W59">
            <v>0.6875</v>
          </cell>
          <cell r="X59">
            <v>0.1810825892857143</v>
          </cell>
          <cell r="Y59">
            <v>0</v>
          </cell>
          <cell r="Z59">
            <v>0</v>
          </cell>
          <cell r="AA59">
            <v>0</v>
          </cell>
          <cell r="AB59">
            <v>0</v>
          </cell>
          <cell r="AC59">
            <v>0</v>
          </cell>
          <cell r="AD59">
            <v>0</v>
          </cell>
          <cell r="AF59">
            <v>224</v>
          </cell>
          <cell r="AG59">
            <v>89</v>
          </cell>
          <cell r="AH59">
            <v>135</v>
          </cell>
          <cell r="AI59">
            <v>0</v>
          </cell>
          <cell r="AJ59">
            <v>224</v>
          </cell>
          <cell r="AK59">
            <v>89</v>
          </cell>
          <cell r="AL59">
            <v>135</v>
          </cell>
          <cell r="AM59">
            <v>0</v>
          </cell>
          <cell r="AN59">
            <v>0</v>
          </cell>
          <cell r="AO59">
            <v>0</v>
          </cell>
          <cell r="AP59">
            <v>0</v>
          </cell>
          <cell r="AQ59">
            <v>0</v>
          </cell>
          <cell r="AR59">
            <v>1</v>
          </cell>
          <cell r="AS59">
            <v>1</v>
          </cell>
          <cell r="AT59">
            <v>1</v>
          </cell>
          <cell r="AU59">
            <v>1</v>
          </cell>
          <cell r="AV59">
            <v>0</v>
          </cell>
          <cell r="AW59">
            <v>0</v>
          </cell>
          <cell r="AX59" t="str">
            <v>155AM</v>
          </cell>
          <cell r="AY59" t="str">
            <v>155PM</v>
          </cell>
          <cell r="AZ59">
            <v>0</v>
          </cell>
          <cell r="BA59">
            <v>0</v>
          </cell>
          <cell r="BB59">
            <v>0</v>
          </cell>
          <cell r="BC59">
            <v>22</v>
          </cell>
          <cell r="BD59">
            <v>15</v>
          </cell>
          <cell r="BE59">
            <v>20</v>
          </cell>
          <cell r="BF59">
            <v>54</v>
          </cell>
          <cell r="BG59">
            <v>0</v>
          </cell>
          <cell r="BH59">
            <v>27</v>
          </cell>
          <cell r="BI59">
            <v>6</v>
          </cell>
          <cell r="BJ59">
            <v>39</v>
          </cell>
          <cell r="BK59">
            <v>100</v>
          </cell>
          <cell r="BM59" t="b">
            <v>1</v>
          </cell>
          <cell r="BN59" t="b">
            <v>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Geoplot"/>
      <sheetName val="Rev2Diff"/>
      <sheetName val="Hist_calc"/>
      <sheetName val="ChartData_OLD_METHOD"/>
      <sheetName val="Charts"/>
      <sheetName val="SummDir"/>
      <sheetName val="Summary"/>
      <sheetName val="Instructions"/>
      <sheetName val="ErrCount"/>
      <sheetName val="Count"/>
      <sheetName val="Multiples"/>
      <sheetName val="MultParam"/>
      <sheetName val="Dates"/>
      <sheetName val="Corrections"/>
      <sheetName val="Data"/>
      <sheetName val="Data_removed"/>
      <sheetName val="Data_split"/>
      <sheetName val="Recorders"/>
      <sheetName val="Sidewalk_ignore"/>
      <sheetName val="LocIDs"/>
      <sheetName val="TCID"/>
      <sheetName val="TC_Check"/>
      <sheetName val="TrafficCount"/>
      <sheetName val="Accidents_2009-2013"/>
    </sheetNames>
    <definedNames>
      <definedName name="summary_data" refersTo="='Summary'!$D$6:$BM$59"/>
      <definedName name="summary_hdr" refersTo="='Summary'!$D$5:$BM$5"/>
      <definedName name="summary_loc" refersTo="='Summary'!$A$6:$A$59"/>
    </definedNames>
    <sheetDataSet>
      <sheetData sheetId="0">
        <row r="5">
          <cell r="D5" t="str">
            <v>P4</v>
          </cell>
        </row>
        <row r="6">
          <cell r="A6">
            <v>42471</v>
          </cell>
        </row>
        <row r="7">
          <cell r="A7">
            <v>42527</v>
          </cell>
        </row>
        <row r="8">
          <cell r="A8">
            <v>42540</v>
          </cell>
        </row>
        <row r="9">
          <cell r="A9">
            <v>42568</v>
          </cell>
        </row>
        <row r="10">
          <cell r="A10">
            <v>42687</v>
          </cell>
        </row>
        <row r="11">
          <cell r="A11">
            <v>42758</v>
          </cell>
        </row>
        <row r="12">
          <cell r="A12">
            <v>42764</v>
          </cell>
        </row>
        <row r="13">
          <cell r="A13">
            <v>42775</v>
          </cell>
        </row>
        <row r="15">
          <cell r="A15" t="str">
            <v>Upload date</v>
          </cell>
          <cell r="D15" t="str">
            <v>Link</v>
          </cell>
        </row>
        <row r="16">
          <cell r="A16">
            <v>41856</v>
          </cell>
        </row>
      </sheetData>
      <sheetData sheetId="1">
        <row r="6">
          <cell r="A6">
            <v>1</v>
          </cell>
        </row>
        <row r="7">
          <cell r="A7">
            <v>2</v>
          </cell>
        </row>
        <row r="8">
          <cell r="A8">
            <v>3</v>
          </cell>
        </row>
        <row r="9">
          <cell r="A9">
            <v>4</v>
          </cell>
        </row>
        <row r="10">
          <cell r="D10" t="str">
            <v>Dir correction</v>
          </cell>
          <cell r="E10" t="str">
            <v>count sheet order</v>
          </cell>
          <cell r="F10" t="str">
            <v>For Cordon PM</v>
          </cell>
        </row>
        <row r="11">
          <cell r="A11">
            <v>1</v>
          </cell>
          <cell r="D11">
            <v>1</v>
          </cell>
          <cell r="E11">
            <v>1</v>
          </cell>
          <cell r="F11">
            <v>1</v>
          </cell>
          <cell r="G11">
            <v>2</v>
          </cell>
        </row>
        <row r="12">
          <cell r="A12">
            <v>2</v>
          </cell>
          <cell r="D12">
            <v>2</v>
          </cell>
          <cell r="E12">
            <v>2</v>
          </cell>
          <cell r="F12">
            <v>2</v>
          </cell>
          <cell r="G12">
            <v>1</v>
          </cell>
        </row>
        <row r="13">
          <cell r="A13">
            <v>3</v>
          </cell>
          <cell r="D13">
            <v>4</v>
          </cell>
          <cell r="E13">
            <v>4</v>
          </cell>
          <cell r="F13">
            <v>3</v>
          </cell>
          <cell r="G13">
            <v>4</v>
          </cell>
        </row>
        <row r="14">
          <cell r="A14">
            <v>4</v>
          </cell>
          <cell r="D14">
            <v>3</v>
          </cell>
          <cell r="E14">
            <v>3</v>
          </cell>
          <cell r="F14">
            <v>4</v>
          </cell>
          <cell r="G14">
            <v>3</v>
          </cell>
        </row>
        <row r="16">
          <cell r="A16">
            <v>-1</v>
          </cell>
        </row>
        <row r="17">
          <cell r="A17">
            <v>0</v>
          </cell>
        </row>
        <row r="18">
          <cell r="A18">
            <v>1</v>
          </cell>
        </row>
        <row r="19">
          <cell r="A19">
            <v>2</v>
          </cell>
        </row>
        <row r="20">
          <cell r="A20">
            <v>3</v>
          </cell>
        </row>
        <row r="21">
          <cell r="A21">
            <v>4</v>
          </cell>
        </row>
        <row r="22">
          <cell r="A22">
            <v>5</v>
          </cell>
        </row>
        <row r="24">
          <cell r="A24">
            <v>33.4</v>
          </cell>
        </row>
        <row r="25">
          <cell r="A25">
            <v>0.58293997016610599</v>
          </cell>
        </row>
        <row r="26">
          <cell r="A26">
            <v>110911.57313720891</v>
          </cell>
        </row>
        <row r="27">
          <cell r="A27">
            <v>93029.328837327688</v>
          </cell>
        </row>
        <row r="28">
          <cell r="A28" t="str">
            <v>Test</v>
          </cell>
        </row>
        <row r="29">
          <cell r="A29">
            <v>33.414645</v>
          </cell>
        </row>
        <row r="30">
          <cell r="A30">
            <v>33.414619999999999</v>
          </cell>
        </row>
        <row r="31">
          <cell r="A31">
            <v>2.7727893285222698</v>
          </cell>
        </row>
        <row r="32">
          <cell r="A32">
            <v>390.82604660946691</v>
          </cell>
        </row>
        <row r="33">
          <cell r="A33" t="str">
            <v>Verified:</v>
          </cell>
        </row>
        <row r="34">
          <cell r="A34">
            <v>0.39040000000000002</v>
          </cell>
        </row>
        <row r="35">
          <cell r="A35" t="str">
            <v>http://www8.nau.edu/cvm/latlongdist.html</v>
          </cell>
        </row>
      </sheetData>
      <sheetData sheetId="2"/>
      <sheetData sheetId="3">
        <row r="6">
          <cell r="A6" t="str">
            <v>F</v>
          </cell>
        </row>
        <row r="7">
          <cell r="A7" t="str">
            <v>df</v>
          </cell>
        </row>
        <row r="8">
          <cell r="A8" t="str">
            <v>ssreg</v>
          </cell>
        </row>
        <row r="9">
          <cell r="A9" t="str">
            <v>ssresid</v>
          </cell>
        </row>
        <row r="11">
          <cell r="A11" t="str">
            <v>LINEST(known_y's,known_x's,const,stats)</v>
          </cell>
        </row>
        <row r="12">
          <cell r="A12" t="str">
            <v>select the range [5 rows, n+1 columns] starting with the formula cell. Press F2, and then press CTRL+SHIFT+ENTER.</v>
          </cell>
        </row>
        <row r="14">
          <cell r="D14">
            <v>1</v>
          </cell>
          <cell r="E14">
            <v>2</v>
          </cell>
          <cell r="F14">
            <v>3</v>
          </cell>
          <cell r="G14">
            <v>4</v>
          </cell>
          <cell r="H14">
            <v>5</v>
          </cell>
          <cell r="I14">
            <v>6</v>
          </cell>
        </row>
        <row r="15">
          <cell r="D15" t="str">
            <v>m1</v>
          </cell>
          <cell r="E15" t="str">
            <v>b</v>
          </cell>
          <cell r="F15" t="str">
            <v/>
          </cell>
          <cell r="G15" t="str">
            <v/>
          </cell>
          <cell r="H15" t="str">
            <v/>
          </cell>
          <cell r="I15" t="str">
            <v/>
          </cell>
        </row>
        <row r="16">
          <cell r="D16" t="str">
            <v>se1</v>
          </cell>
          <cell r="E16" t="str">
            <v>seb</v>
          </cell>
          <cell r="F16" t="str">
            <v/>
          </cell>
          <cell r="G16" t="str">
            <v/>
          </cell>
          <cell r="H16" t="str">
            <v/>
          </cell>
          <cell r="I16" t="str">
            <v/>
          </cell>
        </row>
        <row r="17">
          <cell r="D17" t="str">
            <v>r2</v>
          </cell>
          <cell r="E17" t="str">
            <v>sev</v>
          </cell>
        </row>
        <row r="18">
          <cell r="D18" t="str">
            <v>F</v>
          </cell>
          <cell r="E18" t="str">
            <v>df</v>
          </cell>
        </row>
        <row r="19">
          <cell r="D19" t="str">
            <v>ssreg</v>
          </cell>
          <cell r="E19" t="str">
            <v>ssresid</v>
          </cell>
        </row>
        <row r="21">
          <cell r="D21">
            <v>1</v>
          </cell>
          <cell r="E21">
            <v>2</v>
          </cell>
          <cell r="F21">
            <v>3</v>
          </cell>
          <cell r="G21">
            <v>4</v>
          </cell>
          <cell r="H21">
            <v>5</v>
          </cell>
          <cell r="I21">
            <v>6</v>
          </cell>
        </row>
        <row r="22">
          <cell r="D22" t="str">
            <v>m2</v>
          </cell>
          <cell r="E22" t="str">
            <v>m1</v>
          </cell>
          <cell r="F22" t="str">
            <v>b</v>
          </cell>
          <cell r="G22" t="str">
            <v/>
          </cell>
          <cell r="H22" t="str">
            <v/>
          </cell>
          <cell r="I22" t="str">
            <v/>
          </cell>
        </row>
        <row r="23">
          <cell r="D23" t="str">
            <v>se2</v>
          </cell>
          <cell r="E23" t="str">
            <v>se1</v>
          </cell>
          <cell r="F23" t="str">
            <v>seb</v>
          </cell>
          <cell r="G23" t="str">
            <v/>
          </cell>
          <cell r="H23" t="str">
            <v/>
          </cell>
          <cell r="I23" t="str">
            <v/>
          </cell>
        </row>
        <row r="24">
          <cell r="D24" t="str">
            <v>r2</v>
          </cell>
          <cell r="E24" t="str">
            <v>sev</v>
          </cell>
        </row>
        <row r="25">
          <cell r="D25" t="str">
            <v>F</v>
          </cell>
          <cell r="E25" t="str">
            <v>df</v>
          </cell>
        </row>
        <row r="26">
          <cell r="D26" t="str">
            <v>ssreg</v>
          </cell>
          <cell r="E26" t="str">
            <v>ssresid</v>
          </cell>
        </row>
        <row r="27">
          <cell r="A27" t="str">
            <v>TREND(known_y's,known_x's,new_x's,const)</v>
          </cell>
        </row>
        <row r="30">
          <cell r="A30" t="str">
            <v>CHITEST(actual_range,expected_range)</v>
          </cell>
        </row>
        <row r="33">
          <cell r="A33" t="str">
            <v>TTEST(array1,array2,tails,type)</v>
          </cell>
        </row>
        <row r="35">
          <cell r="A35" t="str">
            <v>If type equals</v>
          </cell>
        </row>
        <row r="36">
          <cell r="A36">
            <v>1</v>
          </cell>
        </row>
        <row r="37">
          <cell r="A37">
            <v>2</v>
          </cell>
        </row>
        <row r="38">
          <cell r="A38">
            <v>3</v>
          </cell>
        </row>
        <row r="40">
          <cell r="A40" t="str">
            <v>TDIST(x,degrees_freedom,tails)</v>
          </cell>
        </row>
        <row r="43">
          <cell r="A43" t="str">
            <v>TINV(probability,degrees_freedom)</v>
          </cell>
        </row>
      </sheetData>
      <sheetData sheetId="4">
        <row r="5">
          <cell r="D5">
            <v>7.1100822992571366E-2</v>
          </cell>
          <cell r="E5" t="e">
            <v>#VALUE!</v>
          </cell>
          <cell r="F5" t="e">
            <v>#VALUE!</v>
          </cell>
          <cell r="G5" t="e">
            <v>#VALUE!</v>
          </cell>
          <cell r="H5" t="e">
            <v>#VALUE!</v>
          </cell>
          <cell r="I5" t="e">
            <v>#VALUE!</v>
          </cell>
          <cell r="J5" t="e">
            <v>#VALUE!</v>
          </cell>
          <cell r="L5">
            <v>2</v>
          </cell>
        </row>
        <row r="6">
          <cell r="A6" t="str">
            <v>se1</v>
          </cell>
          <cell r="D6">
            <v>8.3073957576610971E-2</v>
          </cell>
          <cell r="E6" t="e">
            <v>#VALUE!</v>
          </cell>
          <cell r="F6" t="e">
            <v>#VALUE!</v>
          </cell>
          <cell r="G6" t="e">
            <v>#VALUE!</v>
          </cell>
          <cell r="H6" t="e">
            <v>#VALUE!</v>
          </cell>
          <cell r="I6" t="e">
            <v>#VALUE!</v>
          </cell>
          <cell r="J6" t="e">
            <v>#VALUE!</v>
          </cell>
          <cell r="L6">
            <v>3</v>
          </cell>
        </row>
        <row r="7">
          <cell r="A7" t="str">
            <v>seb</v>
          </cell>
          <cell r="D7">
            <v>4.1192997829887418E-2</v>
          </cell>
          <cell r="E7" t="e">
            <v>#VALUE!</v>
          </cell>
          <cell r="F7" t="e">
            <v>#VALUE!</v>
          </cell>
          <cell r="G7" t="e">
            <v>#VALUE!</v>
          </cell>
          <cell r="H7" t="e">
            <v>#VALUE!</v>
          </cell>
          <cell r="I7" t="e">
            <v>#VALUE!</v>
          </cell>
          <cell r="J7" t="e">
            <v>#VALUE!</v>
          </cell>
          <cell r="L7">
            <v>4</v>
          </cell>
        </row>
        <row r="8">
          <cell r="A8" t="str">
            <v>r2</v>
          </cell>
          <cell r="D8">
            <v>0.66182975247860276</v>
          </cell>
          <cell r="E8" t="e">
            <v>#VALUE!</v>
          </cell>
          <cell r="F8" t="e">
            <v>#VALUE!</v>
          </cell>
          <cell r="G8" t="e">
            <v>#VALUE!</v>
          </cell>
          <cell r="H8" t="e">
            <v>#VALUE!</v>
          </cell>
          <cell r="I8" t="e">
            <v>#VALUE!</v>
          </cell>
          <cell r="J8" t="e">
            <v>#VALUE!</v>
          </cell>
          <cell r="L8">
            <v>5</v>
          </cell>
        </row>
        <row r="9">
          <cell r="A9" t="str">
            <v>sev</v>
          </cell>
          <cell r="D9">
            <v>0.19061582692439741</v>
          </cell>
          <cell r="E9" t="e">
            <v>#VALUE!</v>
          </cell>
          <cell r="F9" t="e">
            <v>#VALUE!</v>
          </cell>
          <cell r="G9" t="e">
            <v>#VALUE!</v>
          </cell>
          <cell r="H9" t="e">
            <v>#VALUE!</v>
          </cell>
          <cell r="I9" t="e">
            <v>#VALUE!</v>
          </cell>
          <cell r="J9" t="e">
            <v>#VALUE!</v>
          </cell>
          <cell r="L9">
            <v>6</v>
          </cell>
        </row>
        <row r="10">
          <cell r="A10" t="str">
            <v>F</v>
          </cell>
          <cell r="D10">
            <v>158.52432419376231</v>
          </cell>
          <cell r="E10" t="e">
            <v>#VALUE!</v>
          </cell>
          <cell r="F10" t="e">
            <v>#VALUE!</v>
          </cell>
          <cell r="G10" t="e">
            <v>#VALUE!</v>
          </cell>
          <cell r="H10" t="e">
            <v>#VALUE!</v>
          </cell>
          <cell r="I10" t="e">
            <v>#VALUE!</v>
          </cell>
          <cell r="J10" t="e">
            <v>#VALUE!</v>
          </cell>
          <cell r="L10">
            <v>7</v>
          </cell>
        </row>
        <row r="11">
          <cell r="A11" t="str">
            <v>df</v>
          </cell>
          <cell r="D11">
            <v>81</v>
          </cell>
          <cell r="E11" t="e">
            <v>#VALUE!</v>
          </cell>
          <cell r="F11" t="e">
            <v>#VALUE!</v>
          </cell>
          <cell r="G11" t="e">
            <v>#VALUE!</v>
          </cell>
          <cell r="H11" t="e">
            <v>#VALUE!</v>
          </cell>
          <cell r="I11" t="e">
            <v>#VALUE!</v>
          </cell>
          <cell r="J11" t="e">
            <v>#VALUE!</v>
          </cell>
          <cell r="L11">
            <v>8</v>
          </cell>
        </row>
        <row r="12">
          <cell r="A12" t="str">
            <v>ssreg</v>
          </cell>
          <cell r="D12">
            <v>5.7598851704674843</v>
          </cell>
          <cell r="E12" t="e">
            <v>#VALUE!</v>
          </cell>
          <cell r="F12" t="e">
            <v>#VALUE!</v>
          </cell>
          <cell r="G12" t="e">
            <v>#VALUE!</v>
          </cell>
          <cell r="H12" t="e">
            <v>#VALUE!</v>
          </cell>
          <cell r="I12" t="e">
            <v>#VALUE!</v>
          </cell>
          <cell r="J12" t="e">
            <v>#VALUE!</v>
          </cell>
          <cell r="L12">
            <v>9</v>
          </cell>
        </row>
        <row r="13">
          <cell r="A13" t="str">
            <v>ssresid</v>
          </cell>
          <cell r="D13">
            <v>2.943085871399818</v>
          </cell>
          <cell r="E13" t="e">
            <v>#VALUE!</v>
          </cell>
          <cell r="F13" t="e">
            <v>#VALUE!</v>
          </cell>
          <cell r="G13" t="e">
            <v>#VALUE!</v>
          </cell>
          <cell r="H13" t="e">
            <v>#VALUE!</v>
          </cell>
          <cell r="I13" t="e">
            <v>#VALUE!</v>
          </cell>
          <cell r="J13" t="e">
            <v>#VALUE!</v>
          </cell>
          <cell r="L13">
            <v>10</v>
          </cell>
        </row>
        <row r="14">
          <cell r="A14" t="str">
            <v>t1</v>
          </cell>
          <cell r="D14">
            <v>12.590644312097865</v>
          </cell>
          <cell r="E14" t="e">
            <v>#VALUE!</v>
          </cell>
          <cell r="F14" t="e">
            <v>#VALUE!</v>
          </cell>
          <cell r="G14" t="e">
            <v>#VALUE!</v>
          </cell>
          <cell r="H14" t="e">
            <v>#VALUE!</v>
          </cell>
          <cell r="I14" t="e">
            <v>#VALUE!</v>
          </cell>
          <cell r="J14" t="e">
            <v>#VALUE!</v>
          </cell>
          <cell r="L14">
            <v>11</v>
          </cell>
        </row>
        <row r="15">
          <cell r="A15" t="str">
            <v>tb</v>
          </cell>
          <cell r="D15">
            <v>1.7260414812777827</v>
          </cell>
          <cell r="E15" t="e">
            <v>#VALUE!</v>
          </cell>
          <cell r="F15" t="e">
            <v>#VALUE!</v>
          </cell>
          <cell r="G15" t="e">
            <v>#VALUE!</v>
          </cell>
          <cell r="H15" t="e">
            <v>#VALUE!</v>
          </cell>
          <cell r="I15" t="e">
            <v>#VALUE!</v>
          </cell>
          <cell r="J15" t="e">
            <v>#VALUE!</v>
          </cell>
          <cell r="L15">
            <v>12</v>
          </cell>
        </row>
        <row r="16">
          <cell r="A16" t="str">
            <v>Tails</v>
          </cell>
          <cell r="D16">
            <v>2</v>
          </cell>
          <cell r="E16">
            <v>2</v>
          </cell>
          <cell r="F16">
            <v>2</v>
          </cell>
          <cell r="G16">
            <v>2</v>
          </cell>
          <cell r="H16">
            <v>2</v>
          </cell>
          <cell r="I16">
            <v>2</v>
          </cell>
          <cell r="J16">
            <v>2</v>
          </cell>
          <cell r="L16">
            <v>13</v>
          </cell>
        </row>
        <row r="17">
          <cell r="A17" t="str">
            <v>Type</v>
          </cell>
          <cell r="D17">
            <v>1</v>
          </cell>
          <cell r="E17">
            <v>1</v>
          </cell>
          <cell r="F17">
            <v>1</v>
          </cell>
          <cell r="G17">
            <v>1</v>
          </cell>
          <cell r="H17">
            <v>1</v>
          </cell>
          <cell r="I17">
            <v>1</v>
          </cell>
          <cell r="J17">
            <v>1</v>
          </cell>
          <cell r="L17">
            <v>14</v>
          </cell>
        </row>
        <row r="18">
          <cell r="A18" t="str">
            <v>P(m1)</v>
          </cell>
          <cell r="D18">
            <v>9.1903663816762568E-21</v>
          </cell>
          <cell r="E18" t="e">
            <v>#VALUE!</v>
          </cell>
          <cell r="F18" t="e">
            <v>#VALUE!</v>
          </cell>
          <cell r="G18" t="e">
            <v>#VALUE!</v>
          </cell>
          <cell r="H18" t="e">
            <v>#VALUE!</v>
          </cell>
          <cell r="I18" t="e">
            <v>#VALUE!</v>
          </cell>
          <cell r="J18" t="e">
            <v>#VALUE!</v>
          </cell>
          <cell r="L18">
            <v>15</v>
          </cell>
        </row>
        <row r="19">
          <cell r="A19" t="str">
            <v>P(b)</v>
          </cell>
          <cell r="D19">
            <v>8.8152682790921436E-2</v>
          </cell>
          <cell r="E19" t="e">
            <v>#VALUE!</v>
          </cell>
          <cell r="F19" t="e">
            <v>#VALUE!</v>
          </cell>
          <cell r="G19" t="e">
            <v>#VALUE!</v>
          </cell>
          <cell r="H19" t="e">
            <v>#VALUE!</v>
          </cell>
          <cell r="I19" t="e">
            <v>#VALUE!</v>
          </cell>
          <cell r="J19" t="e">
            <v>#VALUE!</v>
          </cell>
          <cell r="L19">
            <v>16</v>
          </cell>
        </row>
      </sheetData>
      <sheetData sheetId="5">
        <row r="5">
          <cell r="D5" t="str">
            <v>Lane in Dir</v>
          </cell>
          <cell r="E5" t="str">
            <v>Loc to ASU</v>
          </cell>
          <cell r="F5" t="str">
            <v>Dir</v>
          </cell>
        </row>
        <row r="6">
          <cell r="A6">
            <v>6</v>
          </cell>
          <cell r="D6" t="str">
            <v>Lane in Dir</v>
          </cell>
          <cell r="E6" t="str">
            <v>Loc to ASU</v>
          </cell>
          <cell r="F6" t="str">
            <v>Dir</v>
          </cell>
        </row>
        <row r="7">
          <cell r="A7">
            <v>7</v>
          </cell>
          <cell r="D7" t="str">
            <v>Traffic Count</v>
          </cell>
          <cell r="E7" t="str">
            <v>Loc to ASU</v>
          </cell>
          <cell r="F7" t="str">
            <v>Combined</v>
          </cell>
        </row>
        <row r="8">
          <cell r="A8">
            <v>8</v>
          </cell>
          <cell r="D8" t="str">
            <v>Traffic Count</v>
          </cell>
          <cell r="E8" t="str">
            <v>Loc to ASU</v>
          </cell>
          <cell r="F8" t="str">
            <v>Combined</v>
          </cell>
        </row>
        <row r="9">
          <cell r="A9">
            <v>9</v>
          </cell>
          <cell r="F9" t="str">
            <v>Either</v>
          </cell>
          <cell r="G9" t="str">
            <v>"Traffic count": not a good correlation to "Loc to ASU"</v>
          </cell>
        </row>
        <row r="10">
          <cell r="D10" t="str">
            <v>Traffic Dir</v>
          </cell>
          <cell r="E10" t="str">
            <v>Lane in Dir</v>
          </cell>
          <cell r="G10" t="str">
            <v>Not a good study - if we sampled lots of small streets near ASU for bike and large streets for cars, correlation would be skewed.</v>
          </cell>
        </row>
        <row r="11">
          <cell r="D11" t="str">
            <v>Traffic Count</v>
          </cell>
          <cell r="E11" t="str">
            <v>Lane in Dir</v>
          </cell>
          <cell r="G11" t="str">
            <v>Not a good study - if we sampled lots of small streets near ASU for bike and large streets for cars, correlation would be skewed.</v>
          </cell>
        </row>
        <row r="14">
          <cell r="A14">
            <v>9</v>
          </cell>
          <cell r="D14" t="str">
            <v>Fails due to missing TC data</v>
          </cell>
        </row>
        <row r="20">
          <cell r="A20">
            <v>1</v>
          </cell>
        </row>
      </sheetData>
      <sheetData sheetId="6">
        <row r="5">
          <cell r="D5" t="str">
            <v>McClintock Dr</v>
          </cell>
          <cell r="E5">
            <v>63</v>
          </cell>
          <cell r="F5">
            <v>20597</v>
          </cell>
          <cell r="H5">
            <v>63</v>
          </cell>
          <cell r="I5">
            <v>1</v>
          </cell>
          <cell r="J5">
            <v>24</v>
          </cell>
          <cell r="K5">
            <v>15.75</v>
          </cell>
          <cell r="L5">
            <v>11.5</v>
          </cell>
          <cell r="M5">
            <v>20</v>
          </cell>
          <cell r="N5">
            <v>0.11111134048126149</v>
          </cell>
          <cell r="O5">
            <v>0.39682542546539618</v>
          </cell>
          <cell r="P5">
            <v>0.20634976346067152</v>
          </cell>
          <cell r="Q5">
            <v>0.57142930211769094</v>
          </cell>
          <cell r="R5">
            <v>63</v>
          </cell>
          <cell r="S5">
            <v>23</v>
          </cell>
          <cell r="T5">
            <v>40</v>
          </cell>
          <cell r="U5">
            <v>63</v>
          </cell>
          <cell r="V5">
            <v>23</v>
          </cell>
          <cell r="W5">
            <v>39025</v>
          </cell>
          <cell r="X5">
            <v>20597</v>
          </cell>
          <cell r="Y5">
            <v>1</v>
          </cell>
          <cell r="Z5">
            <v>1</v>
          </cell>
          <cell r="AA5">
            <v>0.40087582717010511</v>
          </cell>
          <cell r="AB5">
            <v>0.2</v>
          </cell>
          <cell r="AE5" t="str">
            <v>EW</v>
          </cell>
          <cell r="AF5">
            <v>40</v>
          </cell>
          <cell r="AG5">
            <v>0</v>
          </cell>
          <cell r="AP5">
            <v>0</v>
          </cell>
          <cell r="AQ5">
            <v>0</v>
          </cell>
          <cell r="AR5">
            <v>3</v>
          </cell>
          <cell r="AS5">
            <v>3</v>
          </cell>
          <cell r="AT5">
            <v>0</v>
          </cell>
          <cell r="AU5">
            <v>0</v>
          </cell>
          <cell r="AV5">
            <v>0</v>
          </cell>
          <cell r="AW5">
            <v>0</v>
          </cell>
          <cell r="AX5">
            <v>33.429144999999998</v>
          </cell>
          <cell r="AY5">
            <v>-111.90889799999999</v>
          </cell>
        </row>
        <row r="6">
          <cell r="A6">
            <v>60</v>
          </cell>
          <cell r="D6" t="str">
            <v>Mill Ave</v>
          </cell>
          <cell r="E6">
            <v>199</v>
          </cell>
          <cell r="F6">
            <v>6739</v>
          </cell>
          <cell r="H6">
            <v>199</v>
          </cell>
          <cell r="I6">
            <v>1</v>
          </cell>
          <cell r="J6">
            <v>26</v>
          </cell>
          <cell r="K6">
            <v>49.75</v>
          </cell>
          <cell r="L6">
            <v>41.5</v>
          </cell>
          <cell r="M6">
            <v>58</v>
          </cell>
          <cell r="N6">
            <v>0.22110641629149591</v>
          </cell>
          <cell r="O6">
            <v>0.14572865100346433</v>
          </cell>
          <cell r="P6">
            <v>8.5427726164393383E-2</v>
          </cell>
          <cell r="Q6">
            <v>9.5477734552454924E-2</v>
          </cell>
          <cell r="R6">
            <v>199</v>
          </cell>
          <cell r="S6">
            <v>83</v>
          </cell>
          <cell r="T6">
            <v>116</v>
          </cell>
          <cell r="U6">
            <v>199</v>
          </cell>
          <cell r="V6">
            <v>83</v>
          </cell>
          <cell r="W6">
            <v>14670</v>
          </cell>
          <cell r="X6">
            <v>6739</v>
          </cell>
          <cell r="Y6">
            <v>0</v>
          </cell>
          <cell r="Z6">
            <v>1</v>
          </cell>
          <cell r="AA6">
            <v>0.1311599844297392</v>
          </cell>
          <cell r="AB6">
            <v>0</v>
          </cell>
          <cell r="AE6" t="str">
            <v>EW</v>
          </cell>
          <cell r="AF6">
            <v>116</v>
          </cell>
          <cell r="AG6">
            <v>0</v>
          </cell>
          <cell r="AP6">
            <v>3</v>
          </cell>
          <cell r="AQ6">
            <v>3</v>
          </cell>
          <cell r="AR6">
            <v>3</v>
          </cell>
          <cell r="AS6">
            <v>3</v>
          </cell>
          <cell r="AT6">
            <v>0</v>
          </cell>
          <cell r="AU6">
            <v>0</v>
          </cell>
          <cell r="AV6">
            <v>1</v>
          </cell>
          <cell r="AW6">
            <v>0</v>
          </cell>
          <cell r="AX6">
            <v>33.425445000000003</v>
          </cell>
          <cell r="AY6">
            <v>-111.93979899999999</v>
          </cell>
        </row>
        <row r="7">
          <cell r="A7">
            <v>61</v>
          </cell>
          <cell r="D7" t="str">
            <v>Farmer Ave</v>
          </cell>
          <cell r="E7">
            <v>263</v>
          </cell>
          <cell r="F7">
            <v>3508</v>
          </cell>
          <cell r="H7">
            <v>263</v>
          </cell>
          <cell r="I7">
            <v>1</v>
          </cell>
          <cell r="J7">
            <v>27</v>
          </cell>
          <cell r="K7">
            <v>65.75</v>
          </cell>
          <cell r="L7">
            <v>50</v>
          </cell>
          <cell r="M7">
            <v>81.5</v>
          </cell>
          <cell r="N7">
            <v>0.34600670316872001</v>
          </cell>
          <cell r="O7">
            <v>0.15209197631357135</v>
          </cell>
          <cell r="P7">
            <v>3.422004713577572E-2</v>
          </cell>
          <cell r="Q7">
            <v>5.7034460005718657E-2</v>
          </cell>
          <cell r="R7">
            <v>263</v>
          </cell>
          <cell r="S7">
            <v>100</v>
          </cell>
          <cell r="T7">
            <v>163</v>
          </cell>
          <cell r="U7">
            <v>263</v>
          </cell>
          <cell r="V7">
            <v>100</v>
          </cell>
          <cell r="W7">
            <v>3508</v>
          </cell>
          <cell r="X7">
            <v>3508</v>
          </cell>
          <cell r="Y7">
            <v>0.25</v>
          </cell>
          <cell r="Z7">
            <v>1</v>
          </cell>
          <cell r="AA7">
            <v>6.8275593616193064E-2</v>
          </cell>
          <cell r="AB7">
            <v>0.05</v>
          </cell>
          <cell r="AE7" t="str">
            <v>EW</v>
          </cell>
          <cell r="AF7">
            <v>163</v>
          </cell>
          <cell r="AG7">
            <v>0</v>
          </cell>
          <cell r="AP7">
            <v>0</v>
          </cell>
          <cell r="AQ7">
            <v>0</v>
          </cell>
          <cell r="AR7">
            <v>3</v>
          </cell>
          <cell r="AS7">
            <v>3</v>
          </cell>
          <cell r="AT7">
            <v>0</v>
          </cell>
          <cell r="AU7">
            <v>0</v>
          </cell>
          <cell r="AV7">
            <v>0</v>
          </cell>
          <cell r="AW7">
            <v>0</v>
          </cell>
          <cell r="AX7">
            <v>33.425445000000003</v>
          </cell>
          <cell r="AY7">
            <v>-111.94409899999999</v>
          </cell>
        </row>
        <row r="8">
          <cell r="A8">
            <v>62</v>
          </cell>
          <cell r="D8" t="str">
            <v>Priest Dr</v>
          </cell>
          <cell r="E8">
            <v>18</v>
          </cell>
          <cell r="F8">
            <v>3747</v>
          </cell>
          <cell r="H8">
            <v>18</v>
          </cell>
          <cell r="I8">
            <v>1</v>
          </cell>
          <cell r="J8">
            <v>28</v>
          </cell>
          <cell r="K8">
            <v>4.5</v>
          </cell>
          <cell r="L8">
            <v>3</v>
          </cell>
          <cell r="M8">
            <v>6</v>
          </cell>
          <cell r="N8">
            <v>0.16666727020343886</v>
          </cell>
          <cell r="O8">
            <v>0.1666670234684024</v>
          </cell>
          <cell r="P8">
            <v>0.22222151581325175</v>
          </cell>
          <cell r="Q8">
            <v>0.38888945320111107</v>
          </cell>
          <cell r="R8">
            <v>18</v>
          </cell>
          <cell r="S8">
            <v>6</v>
          </cell>
          <cell r="T8">
            <v>12</v>
          </cell>
          <cell r="U8">
            <v>18</v>
          </cell>
          <cell r="V8">
            <v>6</v>
          </cell>
          <cell r="W8">
            <v>28310</v>
          </cell>
          <cell r="X8">
            <v>3747</v>
          </cell>
          <cell r="Y8">
            <v>1.24</v>
          </cell>
          <cell r="Z8">
            <v>1</v>
          </cell>
          <cell r="AA8">
            <v>7.2927209030751269E-2</v>
          </cell>
          <cell r="AB8">
            <v>0.248</v>
          </cell>
          <cell r="AE8" t="str">
            <v>EW</v>
          </cell>
          <cell r="AF8">
            <v>12</v>
          </cell>
          <cell r="AG8">
            <v>0</v>
          </cell>
          <cell r="AP8">
            <v>1</v>
          </cell>
          <cell r="AQ8">
            <v>1</v>
          </cell>
          <cell r="AR8">
            <v>0</v>
          </cell>
          <cell r="AS8">
            <v>3</v>
          </cell>
          <cell r="AT8">
            <v>0</v>
          </cell>
          <cell r="AU8">
            <v>0</v>
          </cell>
          <cell r="AV8">
            <v>0</v>
          </cell>
          <cell r="AW8">
            <v>0</v>
          </cell>
          <cell r="AX8">
            <v>33.425600000000003</v>
          </cell>
          <cell r="AY8">
            <v>-111.96095</v>
          </cell>
        </row>
        <row r="9">
          <cell r="A9">
            <v>65</v>
          </cell>
          <cell r="D9" t="str">
            <v>Mill Ave</v>
          </cell>
          <cell r="E9">
            <v>182.5</v>
          </cell>
          <cell r="F9">
            <v>3917</v>
          </cell>
          <cell r="H9">
            <v>182.5</v>
          </cell>
          <cell r="I9">
            <v>1</v>
          </cell>
          <cell r="J9">
            <v>31</v>
          </cell>
          <cell r="K9">
            <v>45.625</v>
          </cell>
          <cell r="L9">
            <v>46.75</v>
          </cell>
          <cell r="M9">
            <v>44.5</v>
          </cell>
          <cell r="N9">
            <v>0.29041033711766073</v>
          </cell>
          <cell r="O9">
            <v>0.180822314712453</v>
          </cell>
          <cell r="P9">
            <v>0.14520449853349027</v>
          </cell>
          <cell r="Q9">
            <v>0.16164460798469338</v>
          </cell>
          <cell r="R9">
            <v>182.5</v>
          </cell>
          <cell r="S9">
            <v>93.5</v>
          </cell>
          <cell r="T9">
            <v>89</v>
          </cell>
          <cell r="U9">
            <v>182.5</v>
          </cell>
          <cell r="V9">
            <v>93.5</v>
          </cell>
          <cell r="W9">
            <v>26392</v>
          </cell>
          <cell r="X9">
            <v>3917</v>
          </cell>
          <cell r="Y9">
            <v>0</v>
          </cell>
          <cell r="Z9">
            <v>1</v>
          </cell>
          <cell r="AA9">
            <v>7.62358894511483E-2</v>
          </cell>
          <cell r="AB9">
            <v>0</v>
          </cell>
          <cell r="AE9" t="str">
            <v>EW</v>
          </cell>
          <cell r="AF9">
            <v>89</v>
          </cell>
          <cell r="AG9">
            <v>0</v>
          </cell>
          <cell r="AP9">
            <v>1</v>
          </cell>
          <cell r="AQ9">
            <v>0</v>
          </cell>
          <cell r="AR9">
            <v>3</v>
          </cell>
          <cell r="AS9">
            <v>3</v>
          </cell>
          <cell r="AT9">
            <v>1</v>
          </cell>
          <cell r="AU9">
            <v>0</v>
          </cell>
          <cell r="AV9">
            <v>1</v>
          </cell>
          <cell r="AW9">
            <v>0</v>
          </cell>
          <cell r="AX9">
            <v>33.414645</v>
          </cell>
          <cell r="AY9">
            <v>-111.93979899999999</v>
          </cell>
        </row>
        <row r="10">
          <cell r="A10">
            <v>66</v>
          </cell>
          <cell r="D10" t="str">
            <v>Hardy Dr</v>
          </cell>
          <cell r="E10">
            <v>81</v>
          </cell>
          <cell r="F10">
            <v>3917</v>
          </cell>
          <cell r="H10">
            <v>81</v>
          </cell>
          <cell r="I10">
            <v>1</v>
          </cell>
          <cell r="J10">
            <v>32</v>
          </cell>
          <cell r="K10">
            <v>20.25</v>
          </cell>
          <cell r="L10">
            <v>15.5</v>
          </cell>
          <cell r="M10">
            <v>25</v>
          </cell>
          <cell r="N10">
            <v>0.24691352088076687</v>
          </cell>
          <cell r="O10">
            <v>0.27160493867369695</v>
          </cell>
          <cell r="P10">
            <v>9.8765661110983213E-2</v>
          </cell>
          <cell r="Q10">
            <v>0.16049371625178008</v>
          </cell>
          <cell r="R10">
            <v>81</v>
          </cell>
          <cell r="S10">
            <v>31</v>
          </cell>
          <cell r="T10">
            <v>50</v>
          </cell>
          <cell r="U10">
            <v>81</v>
          </cell>
          <cell r="V10">
            <v>31</v>
          </cell>
          <cell r="W10">
            <v>9690</v>
          </cell>
          <cell r="X10">
            <v>3917</v>
          </cell>
          <cell r="Y10">
            <v>0.72</v>
          </cell>
          <cell r="Z10">
            <v>1</v>
          </cell>
          <cell r="AA10">
            <v>7.62358894511483E-2</v>
          </cell>
          <cell r="AB10">
            <v>0.14399999999999999</v>
          </cell>
          <cell r="AE10" t="str">
            <v>EW</v>
          </cell>
          <cell r="AF10">
            <v>50</v>
          </cell>
          <cell r="AG10">
            <v>0</v>
          </cell>
          <cell r="AP10">
            <v>3</v>
          </cell>
          <cell r="AQ10">
            <v>3</v>
          </cell>
          <cell r="AR10">
            <v>3</v>
          </cell>
          <cell r="AS10">
            <v>3</v>
          </cell>
          <cell r="AT10">
            <v>0</v>
          </cell>
          <cell r="AU10">
            <v>0</v>
          </cell>
          <cell r="AV10">
            <v>0</v>
          </cell>
          <cell r="AW10">
            <v>0</v>
          </cell>
          <cell r="AX10">
            <v>33.414645</v>
          </cell>
          <cell r="AY10">
            <v>-111.951999</v>
          </cell>
        </row>
        <row r="11">
          <cell r="A11">
            <v>67</v>
          </cell>
          <cell r="D11" t="str">
            <v>College Ave</v>
          </cell>
          <cell r="E11">
            <v>421</v>
          </cell>
          <cell r="F11">
            <v>26482</v>
          </cell>
          <cell r="H11">
            <v>421</v>
          </cell>
          <cell r="I11">
            <v>1</v>
          </cell>
          <cell r="J11">
            <v>33</v>
          </cell>
          <cell r="K11">
            <v>105.25</v>
          </cell>
          <cell r="L11">
            <v>80</v>
          </cell>
          <cell r="M11">
            <v>130.5</v>
          </cell>
          <cell r="N11">
            <v>0.24465476951131182</v>
          </cell>
          <cell r="O11">
            <v>5.4631386582610991E-2</v>
          </cell>
          <cell r="P11">
            <v>0.35391926139352625</v>
          </cell>
          <cell r="Q11">
            <v>0.48218609506452825</v>
          </cell>
          <cell r="R11">
            <v>421</v>
          </cell>
          <cell r="S11">
            <v>160</v>
          </cell>
          <cell r="T11">
            <v>261</v>
          </cell>
          <cell r="U11">
            <v>421</v>
          </cell>
          <cell r="V11">
            <v>160</v>
          </cell>
          <cell r="W11">
            <v>26482</v>
          </cell>
          <cell r="X11">
            <v>26482</v>
          </cell>
          <cell r="Y11">
            <v>0</v>
          </cell>
          <cell r="Z11">
            <v>1</v>
          </cell>
          <cell r="AA11">
            <v>0.51541455819384974</v>
          </cell>
          <cell r="AB11">
            <v>0</v>
          </cell>
          <cell r="AE11" t="str">
            <v>EW</v>
          </cell>
          <cell r="AF11">
            <v>261</v>
          </cell>
          <cell r="AG11">
            <v>0</v>
          </cell>
          <cell r="AP11">
            <v>5</v>
          </cell>
          <cell r="AQ11">
            <v>3</v>
          </cell>
          <cell r="AR11">
            <v>3</v>
          </cell>
          <cell r="AS11">
            <v>3</v>
          </cell>
          <cell r="AT11">
            <v>0</v>
          </cell>
          <cell r="AU11">
            <v>0</v>
          </cell>
          <cell r="AV11">
            <v>0</v>
          </cell>
          <cell r="AW11">
            <v>0</v>
          </cell>
          <cell r="AX11">
            <v>33.421844999999998</v>
          </cell>
          <cell r="AY11">
            <v>-111.934799</v>
          </cell>
        </row>
        <row r="12">
          <cell r="A12">
            <v>68</v>
          </cell>
          <cell r="D12" t="str">
            <v>Dorsey Ln</v>
          </cell>
          <cell r="E12">
            <v>245</v>
          </cell>
          <cell r="F12">
            <v>30015</v>
          </cell>
          <cell r="H12">
            <v>245</v>
          </cell>
          <cell r="I12">
            <v>1</v>
          </cell>
          <cell r="J12">
            <v>36</v>
          </cell>
          <cell r="K12">
            <v>61.25</v>
          </cell>
          <cell r="L12">
            <v>37</v>
          </cell>
          <cell r="M12">
            <v>85.5</v>
          </cell>
          <cell r="N12">
            <v>0.24081543542864903</v>
          </cell>
          <cell r="O12">
            <v>0.10204017492392151</v>
          </cell>
          <cell r="P12">
            <v>0.28367264258882774</v>
          </cell>
          <cell r="Q12">
            <v>0.53061229230090889</v>
          </cell>
          <cell r="R12">
            <v>245</v>
          </cell>
          <cell r="S12">
            <v>74</v>
          </cell>
          <cell r="T12">
            <v>171</v>
          </cell>
          <cell r="U12">
            <v>245</v>
          </cell>
          <cell r="V12">
            <v>74</v>
          </cell>
          <cell r="W12">
            <v>30015</v>
          </cell>
          <cell r="X12">
            <v>30015</v>
          </cell>
          <cell r="Y12">
            <v>0.5</v>
          </cell>
          <cell r="Z12">
            <v>1</v>
          </cell>
          <cell r="AA12">
            <v>0.58417672246010122</v>
          </cell>
          <cell r="AB12">
            <v>0.1</v>
          </cell>
          <cell r="AE12" t="str">
            <v>EW</v>
          </cell>
          <cell r="AF12">
            <v>171</v>
          </cell>
          <cell r="AG12">
            <v>0</v>
          </cell>
          <cell r="AP12">
            <v>2</v>
          </cell>
          <cell r="AQ12">
            <v>0</v>
          </cell>
          <cell r="AR12">
            <v>3</v>
          </cell>
          <cell r="AS12">
            <v>3</v>
          </cell>
          <cell r="AT12">
            <v>0</v>
          </cell>
          <cell r="AU12">
            <v>0</v>
          </cell>
          <cell r="AV12">
            <v>0</v>
          </cell>
          <cell r="AW12">
            <v>0</v>
          </cell>
          <cell r="AX12">
            <v>33.421779999999998</v>
          </cell>
          <cell r="AY12">
            <v>-111.91791000000001</v>
          </cell>
        </row>
        <row r="13">
          <cell r="A13">
            <v>69</v>
          </cell>
          <cell r="D13" t="str">
            <v>Rural Rd</v>
          </cell>
          <cell r="E13">
            <v>389</v>
          </cell>
          <cell r="F13">
            <v>30015</v>
          </cell>
          <cell r="H13">
            <v>389</v>
          </cell>
          <cell r="I13">
            <v>1</v>
          </cell>
          <cell r="J13">
            <v>37</v>
          </cell>
          <cell r="K13">
            <v>97.25</v>
          </cell>
          <cell r="L13">
            <v>69</v>
          </cell>
          <cell r="M13">
            <v>125.5</v>
          </cell>
          <cell r="N13">
            <v>0.30591244212351015</v>
          </cell>
          <cell r="O13">
            <v>7.7120577609055649E-2</v>
          </cell>
          <cell r="P13">
            <v>0.3213374961092435</v>
          </cell>
          <cell r="Q13">
            <v>0.29563018729597917</v>
          </cell>
          <cell r="R13">
            <v>389</v>
          </cell>
          <cell r="S13">
            <v>138</v>
          </cell>
          <cell r="T13">
            <v>251</v>
          </cell>
          <cell r="U13">
            <v>389</v>
          </cell>
          <cell r="V13">
            <v>138</v>
          </cell>
          <cell r="W13">
            <v>51380</v>
          </cell>
          <cell r="X13">
            <v>30015</v>
          </cell>
          <cell r="Y13">
            <v>0</v>
          </cell>
          <cell r="Z13">
            <v>1</v>
          </cell>
          <cell r="AA13">
            <v>0.58417672246010122</v>
          </cell>
          <cell r="AB13">
            <v>0</v>
          </cell>
          <cell r="AE13" t="str">
            <v>EW</v>
          </cell>
          <cell r="AF13">
            <v>251</v>
          </cell>
          <cell r="AG13">
            <v>0</v>
          </cell>
          <cell r="AP13">
            <v>0</v>
          </cell>
          <cell r="AQ13">
            <v>0</v>
          </cell>
          <cell r="AR13">
            <v>3</v>
          </cell>
          <cell r="AS13">
            <v>3</v>
          </cell>
          <cell r="AT13">
            <v>0</v>
          </cell>
          <cell r="AU13">
            <v>0</v>
          </cell>
          <cell r="AV13">
            <v>0</v>
          </cell>
          <cell r="AW13">
            <v>1</v>
          </cell>
          <cell r="AX13">
            <v>33.422044999999997</v>
          </cell>
          <cell r="AY13">
            <v>-111.926299</v>
          </cell>
        </row>
        <row r="14">
          <cell r="A14">
            <v>70</v>
          </cell>
          <cell r="D14" t="str">
            <v>Mill Ave</v>
          </cell>
          <cell r="E14">
            <v>314</v>
          </cell>
          <cell r="F14">
            <v>27003</v>
          </cell>
          <cell r="H14">
            <v>314</v>
          </cell>
          <cell r="I14">
            <v>1</v>
          </cell>
          <cell r="J14">
            <v>38</v>
          </cell>
          <cell r="K14">
            <v>78.5</v>
          </cell>
          <cell r="L14">
            <v>62</v>
          </cell>
          <cell r="M14">
            <v>95</v>
          </cell>
          <cell r="N14">
            <v>0.25159309450858541</v>
          </cell>
          <cell r="O14">
            <v>6.6879792659112328E-2</v>
          </cell>
          <cell r="P14">
            <v>0.21656000937132777</v>
          </cell>
          <cell r="Q14">
            <v>0.46815351156358154</v>
          </cell>
          <cell r="R14">
            <v>314</v>
          </cell>
          <cell r="S14">
            <v>124</v>
          </cell>
          <cell r="T14">
            <v>190</v>
          </cell>
          <cell r="U14">
            <v>314</v>
          </cell>
          <cell r="V14">
            <v>124</v>
          </cell>
          <cell r="W14">
            <v>27003</v>
          </cell>
          <cell r="X14">
            <v>27003</v>
          </cell>
          <cell r="Y14">
            <v>0</v>
          </cell>
          <cell r="Z14">
            <v>1</v>
          </cell>
          <cell r="AA14">
            <v>0.52555469054106652</v>
          </cell>
          <cell r="AB14">
            <v>0</v>
          </cell>
          <cell r="AE14" t="str">
            <v>EW</v>
          </cell>
          <cell r="AF14">
            <v>190</v>
          </cell>
          <cell r="AG14">
            <v>0</v>
          </cell>
          <cell r="AP14">
            <v>0</v>
          </cell>
          <cell r="AQ14">
            <v>3</v>
          </cell>
          <cell r="AR14">
            <v>3</v>
          </cell>
          <cell r="AS14">
            <v>3</v>
          </cell>
          <cell r="AT14">
            <v>0</v>
          </cell>
          <cell r="AU14">
            <v>0</v>
          </cell>
          <cell r="AV14">
            <v>1</v>
          </cell>
          <cell r="AW14">
            <v>0</v>
          </cell>
          <cell r="AX14">
            <v>33.421945000000001</v>
          </cell>
          <cell r="AY14">
            <v>-111.93979899999999</v>
          </cell>
        </row>
        <row r="15">
          <cell r="A15">
            <v>71</v>
          </cell>
          <cell r="D15" t="str">
            <v>Ash Ave</v>
          </cell>
          <cell r="E15">
            <v>253</v>
          </cell>
          <cell r="F15">
            <v>27003</v>
          </cell>
          <cell r="H15">
            <v>253</v>
          </cell>
          <cell r="I15">
            <v>1</v>
          </cell>
          <cell r="J15">
            <v>40</v>
          </cell>
          <cell r="K15">
            <v>63.25</v>
          </cell>
          <cell r="L15">
            <v>32.5</v>
          </cell>
          <cell r="M15">
            <v>94</v>
          </cell>
          <cell r="N15">
            <v>0.30434688049043068</v>
          </cell>
          <cell r="O15">
            <v>0.13043381984697389</v>
          </cell>
          <cell r="P15">
            <v>0.2569163939082611</v>
          </cell>
          <cell r="Q15">
            <v>0.39130387556826707</v>
          </cell>
          <cell r="R15">
            <v>253</v>
          </cell>
          <cell r="S15">
            <v>65</v>
          </cell>
          <cell r="T15">
            <v>188</v>
          </cell>
          <cell r="U15">
            <v>253</v>
          </cell>
          <cell r="V15">
            <v>65</v>
          </cell>
          <cell r="W15">
            <v>27003</v>
          </cell>
          <cell r="X15">
            <v>27003</v>
          </cell>
          <cell r="Y15">
            <v>0.11</v>
          </cell>
          <cell r="Z15">
            <v>1</v>
          </cell>
          <cell r="AA15">
            <v>0.52555469054106652</v>
          </cell>
          <cell r="AB15">
            <v>2.1999999999999999E-2</v>
          </cell>
          <cell r="AE15" t="str">
            <v>EW</v>
          </cell>
          <cell r="AF15">
            <v>188</v>
          </cell>
          <cell r="AG15">
            <v>0</v>
          </cell>
          <cell r="AP15">
            <v>0</v>
          </cell>
          <cell r="AQ15">
            <v>3</v>
          </cell>
          <cell r="AR15">
            <v>3</v>
          </cell>
          <cell r="AS15">
            <v>3</v>
          </cell>
          <cell r="AT15">
            <v>0</v>
          </cell>
          <cell r="AU15">
            <v>0</v>
          </cell>
          <cell r="AV15">
            <v>0</v>
          </cell>
          <cell r="AW15">
            <v>0</v>
          </cell>
          <cell r="AX15">
            <v>33.421945000000001</v>
          </cell>
          <cell r="AY15">
            <v>-111.942199</v>
          </cell>
        </row>
        <row r="16">
          <cell r="A16">
            <v>72</v>
          </cell>
          <cell r="D16" t="str">
            <v>Roosevelt St</v>
          </cell>
          <cell r="E16">
            <v>178</v>
          </cell>
          <cell r="F16">
            <v>27003</v>
          </cell>
          <cell r="H16">
            <v>178</v>
          </cell>
          <cell r="I16">
            <v>1</v>
          </cell>
          <cell r="J16">
            <v>41</v>
          </cell>
          <cell r="K16">
            <v>44.5</v>
          </cell>
          <cell r="L16">
            <v>40</v>
          </cell>
          <cell r="M16">
            <v>49</v>
          </cell>
          <cell r="N16">
            <v>0.23595597204679697</v>
          </cell>
          <cell r="O16">
            <v>7.8650927490072783E-2</v>
          </cell>
          <cell r="P16">
            <v>0.26404466126227805</v>
          </cell>
          <cell r="Q16">
            <v>0.46067457566164899</v>
          </cell>
          <cell r="R16">
            <v>178</v>
          </cell>
          <cell r="S16">
            <v>80</v>
          </cell>
          <cell r="T16">
            <v>98</v>
          </cell>
          <cell r="U16">
            <v>178</v>
          </cell>
          <cell r="V16">
            <v>80</v>
          </cell>
          <cell r="W16">
            <v>27003</v>
          </cell>
          <cell r="X16">
            <v>27003</v>
          </cell>
          <cell r="Y16">
            <v>0.43</v>
          </cell>
          <cell r="Z16">
            <v>1</v>
          </cell>
          <cell r="AA16">
            <v>0.52555469054106652</v>
          </cell>
          <cell r="AB16">
            <v>8.5999999999999993E-2</v>
          </cell>
          <cell r="AE16" t="str">
            <v>EW</v>
          </cell>
          <cell r="AF16">
            <v>98</v>
          </cell>
          <cell r="AG16">
            <v>0</v>
          </cell>
          <cell r="AP16">
            <v>3</v>
          </cell>
          <cell r="AQ16">
            <v>2</v>
          </cell>
          <cell r="AR16">
            <v>3</v>
          </cell>
          <cell r="AS16">
            <v>3</v>
          </cell>
          <cell r="AT16">
            <v>0</v>
          </cell>
          <cell r="AU16">
            <v>0</v>
          </cell>
          <cell r="AV16">
            <v>0</v>
          </cell>
          <cell r="AW16">
            <v>0</v>
          </cell>
          <cell r="AX16">
            <v>33.421844999999998</v>
          </cell>
          <cell r="AY16">
            <v>-111.94709899999999</v>
          </cell>
        </row>
        <row r="17">
          <cell r="A17">
            <v>73</v>
          </cell>
          <cell r="D17" t="str">
            <v>Hardy Dr</v>
          </cell>
          <cell r="E17">
            <v>61</v>
          </cell>
          <cell r="F17">
            <v>27003</v>
          </cell>
          <cell r="H17">
            <v>61</v>
          </cell>
          <cell r="I17">
            <v>1</v>
          </cell>
          <cell r="J17">
            <v>42</v>
          </cell>
          <cell r="K17">
            <v>30.5</v>
          </cell>
          <cell r="L17" t="e">
            <v>#N/A</v>
          </cell>
          <cell r="M17">
            <v>30.5</v>
          </cell>
          <cell r="N17">
            <v>0.19672062520771769</v>
          </cell>
          <cell r="O17">
            <v>0.14754139160706622</v>
          </cell>
          <cell r="P17">
            <v>0.13114673174464414</v>
          </cell>
          <cell r="Q17">
            <v>0.40983649748522849</v>
          </cell>
          <cell r="R17">
            <v>61</v>
          </cell>
          <cell r="S17" t="e">
            <v>#N/A</v>
          </cell>
          <cell r="T17">
            <v>61</v>
          </cell>
          <cell r="U17">
            <v>61</v>
          </cell>
          <cell r="V17" t="e">
            <v>#N/A</v>
          </cell>
          <cell r="W17">
            <v>27003</v>
          </cell>
          <cell r="X17">
            <v>27003</v>
          </cell>
          <cell r="Y17">
            <v>0.72</v>
          </cell>
          <cell r="Z17">
            <v>1</v>
          </cell>
          <cell r="AA17">
            <v>0.52555469054106652</v>
          </cell>
          <cell r="AB17">
            <v>0.14399999999999999</v>
          </cell>
          <cell r="AE17" t="str">
            <v>EW</v>
          </cell>
          <cell r="AF17">
            <v>61</v>
          </cell>
          <cell r="AG17">
            <v>0</v>
          </cell>
          <cell r="AP17">
            <v>3</v>
          </cell>
          <cell r="AQ17">
            <v>3</v>
          </cell>
          <cell r="AR17">
            <v>3</v>
          </cell>
          <cell r="AS17">
            <v>3</v>
          </cell>
          <cell r="AT17">
            <v>0</v>
          </cell>
          <cell r="AU17">
            <v>0</v>
          </cell>
          <cell r="AV17">
            <v>0</v>
          </cell>
          <cell r="AW17">
            <v>0</v>
          </cell>
          <cell r="AX17">
            <v>33.421844999999998</v>
          </cell>
          <cell r="AY17">
            <v>-111.95219899999999</v>
          </cell>
        </row>
        <row r="18">
          <cell r="A18">
            <v>74</v>
          </cell>
          <cell r="D18" t="str">
            <v>Greenbelt Path</v>
          </cell>
          <cell r="E18">
            <v>24</v>
          </cell>
          <cell r="F18">
            <v>14788</v>
          </cell>
          <cell r="H18">
            <v>24</v>
          </cell>
          <cell r="I18">
            <v>1</v>
          </cell>
          <cell r="J18">
            <v>43</v>
          </cell>
          <cell r="K18">
            <v>6</v>
          </cell>
          <cell r="L18">
            <v>4.5</v>
          </cell>
          <cell r="M18">
            <v>7.5</v>
          </cell>
          <cell r="N18">
            <v>4.1666798795303862E-2</v>
          </cell>
          <cell r="O18">
            <v>0.16666591312101417</v>
          </cell>
          <cell r="P18">
            <v>0.20833327866282658</v>
          </cell>
          <cell r="Q18">
            <v>0.29166666946278841</v>
          </cell>
          <cell r="R18">
            <v>24</v>
          </cell>
          <cell r="S18">
            <v>9</v>
          </cell>
          <cell r="T18">
            <v>15</v>
          </cell>
          <cell r="U18">
            <v>24</v>
          </cell>
          <cell r="V18">
            <v>9</v>
          </cell>
          <cell r="W18">
            <v>14788</v>
          </cell>
          <cell r="X18">
            <v>14788</v>
          </cell>
          <cell r="Y18">
            <v>2.2000000000000002</v>
          </cell>
          <cell r="Z18">
            <v>1</v>
          </cell>
          <cell r="AA18">
            <v>0.28781627092253798</v>
          </cell>
          <cell r="AB18">
            <v>0.44000000000000006</v>
          </cell>
          <cell r="AE18" t="str">
            <v>EW</v>
          </cell>
          <cell r="AF18">
            <v>15</v>
          </cell>
          <cell r="AG18">
            <v>0</v>
          </cell>
          <cell r="AP18">
            <v>4</v>
          </cell>
          <cell r="AQ18">
            <v>4</v>
          </cell>
          <cell r="AR18">
            <v>3</v>
          </cell>
          <cell r="AS18">
            <v>3</v>
          </cell>
          <cell r="AT18">
            <v>0</v>
          </cell>
          <cell r="AU18">
            <v>0</v>
          </cell>
          <cell r="AV18">
            <v>0</v>
          </cell>
          <cell r="AW18">
            <v>0</v>
          </cell>
          <cell r="AX18">
            <v>33.451279999999997</v>
          </cell>
          <cell r="AY18">
            <v>-111.91303000000001</v>
          </cell>
        </row>
        <row r="19">
          <cell r="A19">
            <v>77</v>
          </cell>
          <cell r="D19" t="str">
            <v>Western Canal</v>
          </cell>
          <cell r="E19">
            <v>112</v>
          </cell>
          <cell r="F19">
            <v>24094</v>
          </cell>
          <cell r="H19">
            <v>112</v>
          </cell>
          <cell r="I19">
            <v>-1</v>
          </cell>
          <cell r="J19">
            <v>46</v>
          </cell>
          <cell r="K19">
            <v>28</v>
          </cell>
          <cell r="L19">
            <v>20</v>
          </cell>
          <cell r="M19">
            <v>36</v>
          </cell>
          <cell r="N19">
            <v>0.17857127266114942</v>
          </cell>
          <cell r="O19">
            <v>0.21428545238924102</v>
          </cell>
          <cell r="P19">
            <v>0.33928544746400446</v>
          </cell>
          <cell r="Q19">
            <v>0.8928569320075519</v>
          </cell>
          <cell r="R19">
            <v>112</v>
          </cell>
          <cell r="S19">
            <v>40</v>
          </cell>
          <cell r="T19">
            <v>72</v>
          </cell>
          <cell r="U19">
            <v>112</v>
          </cell>
          <cell r="V19">
            <v>40</v>
          </cell>
          <cell r="W19">
            <v>24094</v>
          </cell>
          <cell r="X19">
            <v>24094</v>
          </cell>
          <cell r="Y19">
            <v>2.9</v>
          </cell>
          <cell r="Z19">
            <v>-1</v>
          </cell>
          <cell r="AA19">
            <v>0.46893732970027246</v>
          </cell>
          <cell r="AB19">
            <v>0.57999999999999996</v>
          </cell>
          <cell r="AE19" t="str">
            <v>EW</v>
          </cell>
          <cell r="AF19">
            <v>72</v>
          </cell>
          <cell r="AG19">
            <v>0</v>
          </cell>
          <cell r="AP19">
            <v>4</v>
          </cell>
          <cell r="AQ19">
            <v>4</v>
          </cell>
          <cell r="AR19">
            <v>0</v>
          </cell>
          <cell r="AS19">
            <v>0</v>
          </cell>
          <cell r="AT19">
            <v>0</v>
          </cell>
          <cell r="AU19">
            <v>0</v>
          </cell>
          <cell r="AV19">
            <v>0</v>
          </cell>
          <cell r="AW19">
            <v>0</v>
          </cell>
          <cell r="AX19">
            <v>33.377958</v>
          </cell>
          <cell r="AY19">
            <v>-111.945448</v>
          </cell>
        </row>
        <row r="20">
          <cell r="A20">
            <v>79</v>
          </cell>
          <cell r="D20" t="str">
            <v>Rural Rd</v>
          </cell>
          <cell r="E20">
            <v>80</v>
          </cell>
          <cell r="F20">
            <v>1841</v>
          </cell>
          <cell r="H20">
            <v>80</v>
          </cell>
          <cell r="I20">
            <v>1</v>
          </cell>
          <cell r="J20">
            <v>46</v>
          </cell>
          <cell r="K20">
            <v>20</v>
          </cell>
          <cell r="L20">
            <v>21.75</v>
          </cell>
          <cell r="M20">
            <v>18.25</v>
          </cell>
          <cell r="N20">
            <v>0.19999955310044945</v>
          </cell>
          <cell r="O20">
            <v>0.48124909346266254</v>
          </cell>
          <cell r="P20">
            <v>3.7499662635909543E-2</v>
          </cell>
          <cell r="Q20">
            <v>9.3749790543139228E-2</v>
          </cell>
          <cell r="R20">
            <v>80</v>
          </cell>
          <cell r="S20">
            <v>43.5</v>
          </cell>
          <cell r="T20">
            <v>36.5</v>
          </cell>
          <cell r="U20">
            <v>80</v>
          </cell>
          <cell r="V20">
            <v>43.5</v>
          </cell>
          <cell r="W20">
            <v>35740</v>
          </cell>
          <cell r="X20">
            <v>1841</v>
          </cell>
          <cell r="Y20">
            <v>1</v>
          </cell>
          <cell r="Z20">
            <v>1</v>
          </cell>
          <cell r="AA20">
            <v>3.5831062670299729E-2</v>
          </cell>
          <cell r="AB20">
            <v>0.2</v>
          </cell>
          <cell r="AE20" t="str">
            <v>EW</v>
          </cell>
          <cell r="AF20">
            <v>36.5</v>
          </cell>
          <cell r="AG20">
            <v>0</v>
          </cell>
          <cell r="AP20">
            <v>0</v>
          </cell>
          <cell r="AQ20">
            <v>0</v>
          </cell>
          <cell r="AR20">
            <v>2</v>
          </cell>
          <cell r="AS20">
            <v>2</v>
          </cell>
          <cell r="AT20">
            <v>0</v>
          </cell>
          <cell r="AU20">
            <v>0</v>
          </cell>
          <cell r="AV20">
            <v>0</v>
          </cell>
          <cell r="AW20">
            <v>0</v>
          </cell>
          <cell r="AX20">
            <v>33.400246000000003</v>
          </cell>
          <cell r="AY20">
            <v>-111.926098</v>
          </cell>
        </row>
        <row r="21">
          <cell r="A21">
            <v>80</v>
          </cell>
          <cell r="D21" t="str">
            <v>Rural Rd</v>
          </cell>
          <cell r="E21">
            <v>192</v>
          </cell>
          <cell r="F21">
            <v>22165</v>
          </cell>
          <cell r="H21">
            <v>192</v>
          </cell>
          <cell r="I21">
            <v>1</v>
          </cell>
          <cell r="J21">
            <v>46</v>
          </cell>
          <cell r="K21">
            <v>96</v>
          </cell>
          <cell r="L21" t="e">
            <v>#N/A</v>
          </cell>
          <cell r="M21">
            <v>96</v>
          </cell>
          <cell r="N21">
            <v>0.21875029315954658</v>
          </cell>
          <cell r="O21">
            <v>6.770759140392861E-2</v>
          </cell>
          <cell r="P21">
            <v>0.38541684058689735</v>
          </cell>
          <cell r="Q21">
            <v>0.53645781510095281</v>
          </cell>
          <cell r="R21">
            <v>192</v>
          </cell>
          <cell r="S21" t="e">
            <v>#N/A</v>
          </cell>
          <cell r="T21">
            <v>192</v>
          </cell>
          <cell r="U21">
            <v>192</v>
          </cell>
          <cell r="V21" t="e">
            <v>#N/A</v>
          </cell>
          <cell r="W21">
            <v>44120</v>
          </cell>
          <cell r="X21">
            <v>22165</v>
          </cell>
          <cell r="Y21">
            <v>0</v>
          </cell>
          <cell r="Z21">
            <v>1</v>
          </cell>
          <cell r="AA21">
            <v>0.43139353834176725</v>
          </cell>
          <cell r="AB21">
            <v>0</v>
          </cell>
          <cell r="AE21" t="str">
            <v>EW</v>
          </cell>
          <cell r="AF21">
            <v>192</v>
          </cell>
          <cell r="AG21">
            <v>0</v>
          </cell>
          <cell r="AP21">
            <v>0</v>
          </cell>
          <cell r="AQ21">
            <v>0</v>
          </cell>
          <cell r="AR21">
            <v>3</v>
          </cell>
          <cell r="AS21">
            <v>3</v>
          </cell>
          <cell r="AT21">
            <v>1</v>
          </cell>
          <cell r="AU21">
            <v>0</v>
          </cell>
          <cell r="AV21">
            <v>0</v>
          </cell>
          <cell r="AW21">
            <v>1</v>
          </cell>
          <cell r="AX21">
            <v>33.414645</v>
          </cell>
          <cell r="AY21">
            <v>-111.926098</v>
          </cell>
        </row>
        <row r="22">
          <cell r="A22">
            <v>81</v>
          </cell>
          <cell r="D22" t="str">
            <v>S Dorsey Ln</v>
          </cell>
          <cell r="E22">
            <v>117</v>
          </cell>
          <cell r="F22">
            <v>18699</v>
          </cell>
          <cell r="H22">
            <v>117</v>
          </cell>
          <cell r="I22">
            <v>1</v>
          </cell>
          <cell r="J22">
            <v>46</v>
          </cell>
          <cell r="K22">
            <v>58.5</v>
          </cell>
          <cell r="L22" t="e">
            <v>#N/A</v>
          </cell>
          <cell r="M22">
            <v>58.5</v>
          </cell>
          <cell r="N22">
            <v>0.20512815601214415</v>
          </cell>
          <cell r="O22">
            <v>0.13675129257019586</v>
          </cell>
          <cell r="P22">
            <v>0.28205038695963075</v>
          </cell>
          <cell r="Q22">
            <v>0.50427441169588583</v>
          </cell>
          <cell r="R22">
            <v>117</v>
          </cell>
          <cell r="S22" t="e">
            <v>#N/A</v>
          </cell>
          <cell r="T22">
            <v>117</v>
          </cell>
          <cell r="U22">
            <v>117</v>
          </cell>
          <cell r="V22" t="e">
            <v>#N/A</v>
          </cell>
          <cell r="W22">
            <v>18699</v>
          </cell>
          <cell r="X22">
            <v>18699</v>
          </cell>
          <cell r="Y22">
            <v>0.5</v>
          </cell>
          <cell r="Z22">
            <v>1</v>
          </cell>
          <cell r="AA22">
            <v>0.36393538341767223</v>
          </cell>
          <cell r="AB22">
            <v>0.1</v>
          </cell>
          <cell r="AE22" t="str">
            <v>EW</v>
          </cell>
          <cell r="AF22">
            <v>117</v>
          </cell>
          <cell r="AG22">
            <v>0</v>
          </cell>
          <cell r="AP22">
            <v>0</v>
          </cell>
          <cell r="AQ22">
            <v>0</v>
          </cell>
          <cell r="AR22">
            <v>3</v>
          </cell>
          <cell r="AS22">
            <v>3</v>
          </cell>
          <cell r="AT22">
            <v>0</v>
          </cell>
          <cell r="AU22">
            <v>0</v>
          </cell>
          <cell r="AV22">
            <v>0</v>
          </cell>
          <cell r="AW22">
            <v>0</v>
          </cell>
          <cell r="AX22">
            <v>33.414745000000003</v>
          </cell>
          <cell r="AY22">
            <v>-111.917698</v>
          </cell>
        </row>
        <row r="23">
          <cell r="A23">
            <v>82</v>
          </cell>
          <cell r="D23" t="str">
            <v>College Ave</v>
          </cell>
          <cell r="E23">
            <v>294</v>
          </cell>
          <cell r="F23">
            <v>22165</v>
          </cell>
          <cell r="H23">
            <v>294</v>
          </cell>
          <cell r="I23">
            <v>1</v>
          </cell>
          <cell r="J23">
            <v>46</v>
          </cell>
          <cell r="K23">
            <v>73.5</v>
          </cell>
          <cell r="L23">
            <v>64.5</v>
          </cell>
          <cell r="M23">
            <v>82.5</v>
          </cell>
          <cell r="N23">
            <v>0.36904756800053884</v>
          </cell>
          <cell r="O23">
            <v>0.10714301663654789</v>
          </cell>
          <cell r="P23">
            <v>0.18707565185022279</v>
          </cell>
          <cell r="Q23">
            <v>0.29421815171304483</v>
          </cell>
          <cell r="R23">
            <v>294</v>
          </cell>
          <cell r="S23">
            <v>129</v>
          </cell>
          <cell r="T23">
            <v>165</v>
          </cell>
          <cell r="U23">
            <v>294</v>
          </cell>
          <cell r="V23">
            <v>129</v>
          </cell>
          <cell r="W23">
            <v>22165</v>
          </cell>
          <cell r="X23">
            <v>22165</v>
          </cell>
          <cell r="Y23">
            <v>0</v>
          </cell>
          <cell r="Z23">
            <v>1</v>
          </cell>
          <cell r="AA23">
            <v>0.43139353834176725</v>
          </cell>
          <cell r="AB23">
            <v>0</v>
          </cell>
          <cell r="AE23" t="str">
            <v>EW</v>
          </cell>
          <cell r="AF23">
            <v>165</v>
          </cell>
          <cell r="AG23">
            <v>0</v>
          </cell>
          <cell r="AP23">
            <v>3</v>
          </cell>
          <cell r="AQ23">
            <v>3</v>
          </cell>
          <cell r="AR23">
            <v>3</v>
          </cell>
          <cell r="AS23">
            <v>3</v>
          </cell>
          <cell r="AT23">
            <v>1</v>
          </cell>
          <cell r="AU23">
            <v>0</v>
          </cell>
          <cell r="AV23">
            <v>0</v>
          </cell>
          <cell r="AW23">
            <v>0</v>
          </cell>
          <cell r="AX23">
            <v>33.414544999999997</v>
          </cell>
          <cell r="AY23">
            <v>-111.93469899999999</v>
          </cell>
        </row>
        <row r="24">
          <cell r="A24">
            <v>84</v>
          </cell>
          <cell r="D24" t="str">
            <v>Rural Rd</v>
          </cell>
          <cell r="E24">
            <v>94</v>
          </cell>
          <cell r="F24">
            <v>30063</v>
          </cell>
          <cell r="H24">
            <v>94</v>
          </cell>
          <cell r="I24">
            <v>-1</v>
          </cell>
          <cell r="J24">
            <v>46</v>
          </cell>
          <cell r="K24">
            <v>23.5</v>
          </cell>
          <cell r="L24">
            <v>19</v>
          </cell>
          <cell r="M24">
            <v>28</v>
          </cell>
          <cell r="N24">
            <v>0.12766001861855891</v>
          </cell>
          <cell r="O24">
            <v>9.5744887833783265E-2</v>
          </cell>
          <cell r="P24">
            <v>0.36170136491684179</v>
          </cell>
          <cell r="Q24">
            <v>0.97872268167183263</v>
          </cell>
          <cell r="R24">
            <v>94</v>
          </cell>
          <cell r="S24">
            <v>38</v>
          </cell>
          <cell r="T24">
            <v>56</v>
          </cell>
          <cell r="U24">
            <v>94</v>
          </cell>
          <cell r="V24">
            <v>38</v>
          </cell>
          <cell r="W24">
            <v>44120</v>
          </cell>
          <cell r="X24">
            <v>30063</v>
          </cell>
          <cell r="Y24">
            <v>0.5</v>
          </cell>
          <cell r="Z24">
            <v>-1</v>
          </cell>
          <cell r="AA24">
            <v>0.58511093810821335</v>
          </cell>
          <cell r="AB24">
            <v>0.1</v>
          </cell>
          <cell r="AE24" t="str">
            <v>EW</v>
          </cell>
          <cell r="AF24">
            <v>56</v>
          </cell>
          <cell r="AG24">
            <v>0</v>
          </cell>
          <cell r="AP24">
            <v>0</v>
          </cell>
          <cell r="AQ24">
            <v>0</v>
          </cell>
          <cell r="AR24">
            <v>0</v>
          </cell>
          <cell r="AS24">
            <v>0</v>
          </cell>
          <cell r="AT24">
            <v>0</v>
          </cell>
          <cell r="AU24">
            <v>0</v>
          </cell>
          <cell r="AV24">
            <v>0</v>
          </cell>
          <cell r="AW24">
            <v>0</v>
          </cell>
          <cell r="AX24">
            <v>33.407445000000003</v>
          </cell>
          <cell r="AY24">
            <v>-111.926098</v>
          </cell>
        </row>
        <row r="25">
          <cell r="A25">
            <v>85</v>
          </cell>
          <cell r="D25" t="str">
            <v>College Ave</v>
          </cell>
          <cell r="E25">
            <v>79</v>
          </cell>
          <cell r="F25">
            <v>29614</v>
          </cell>
          <cell r="H25">
            <v>79</v>
          </cell>
          <cell r="I25">
            <v>-1</v>
          </cell>
          <cell r="J25">
            <v>46</v>
          </cell>
          <cell r="K25">
            <v>19.75</v>
          </cell>
          <cell r="L25">
            <v>23.5</v>
          </cell>
          <cell r="M25">
            <v>16</v>
          </cell>
          <cell r="N25">
            <v>0.27848182983321024</v>
          </cell>
          <cell r="O25">
            <v>6.3290871827846443E-2</v>
          </cell>
          <cell r="P25">
            <v>0.30379651438652489</v>
          </cell>
          <cell r="Q25">
            <v>0.89873414231554161</v>
          </cell>
          <cell r="R25">
            <v>79</v>
          </cell>
          <cell r="S25">
            <v>47</v>
          </cell>
          <cell r="T25">
            <v>32</v>
          </cell>
          <cell r="U25">
            <v>79</v>
          </cell>
          <cell r="V25">
            <v>47</v>
          </cell>
          <cell r="W25">
            <v>29614</v>
          </cell>
          <cell r="X25">
            <v>29614</v>
          </cell>
          <cell r="Y25">
            <v>0.5</v>
          </cell>
          <cell r="Z25">
            <v>-1</v>
          </cell>
          <cell r="AA25">
            <v>0.57637212923316461</v>
          </cell>
          <cell r="AB25">
            <v>0.1</v>
          </cell>
          <cell r="AE25" t="str">
            <v>EW</v>
          </cell>
          <cell r="AF25">
            <v>32</v>
          </cell>
          <cell r="AG25">
            <v>0</v>
          </cell>
          <cell r="AP25">
            <v>3</v>
          </cell>
          <cell r="AQ25">
            <v>3</v>
          </cell>
          <cell r="AR25">
            <v>0</v>
          </cell>
          <cell r="AS25">
            <v>0</v>
          </cell>
          <cell r="AT25">
            <v>0</v>
          </cell>
          <cell r="AU25">
            <v>0</v>
          </cell>
          <cell r="AV25">
            <v>0</v>
          </cell>
          <cell r="AW25">
            <v>0</v>
          </cell>
          <cell r="AX25">
            <v>33.407445000000003</v>
          </cell>
          <cell r="AY25">
            <v>-111.93469899999999</v>
          </cell>
        </row>
        <row r="26">
          <cell r="A26">
            <v>86</v>
          </cell>
          <cell r="D26" t="str">
            <v>College Ave</v>
          </cell>
          <cell r="E26">
            <v>71</v>
          </cell>
          <cell r="F26">
            <v>35372</v>
          </cell>
          <cell r="H26">
            <v>71</v>
          </cell>
          <cell r="I26">
            <v>-1</v>
          </cell>
          <cell r="J26">
            <v>46</v>
          </cell>
          <cell r="K26">
            <v>17.75</v>
          </cell>
          <cell r="L26">
            <v>15.5</v>
          </cell>
          <cell r="M26">
            <v>20</v>
          </cell>
          <cell r="N26">
            <v>0.18309880850735141</v>
          </cell>
          <cell r="O26">
            <v>0.18309939747765361</v>
          </cell>
          <cell r="P26">
            <v>0.32394412330671524</v>
          </cell>
          <cell r="Q26">
            <v>0.87323946538798758</v>
          </cell>
          <cell r="R26">
            <v>71</v>
          </cell>
          <cell r="S26">
            <v>31</v>
          </cell>
          <cell r="T26">
            <v>40</v>
          </cell>
          <cell r="U26">
            <v>71</v>
          </cell>
          <cell r="V26">
            <v>31</v>
          </cell>
          <cell r="W26">
            <v>35372</v>
          </cell>
          <cell r="X26">
            <v>35372</v>
          </cell>
          <cell r="Y26">
            <v>1.5</v>
          </cell>
          <cell r="Z26">
            <v>-1</v>
          </cell>
          <cell r="AA26">
            <v>0.68843908135461274</v>
          </cell>
          <cell r="AB26">
            <v>0.3</v>
          </cell>
          <cell r="AE26" t="str">
            <v>EW</v>
          </cell>
          <cell r="AF26">
            <v>40</v>
          </cell>
          <cell r="AG26">
            <v>0</v>
          </cell>
          <cell r="AP26">
            <v>3</v>
          </cell>
          <cell r="AQ26">
            <v>3</v>
          </cell>
          <cell r="AR26">
            <v>0</v>
          </cell>
          <cell r="AS26">
            <v>0</v>
          </cell>
          <cell r="AT26">
            <v>0</v>
          </cell>
          <cell r="AU26">
            <v>0</v>
          </cell>
          <cell r="AV26">
            <v>0</v>
          </cell>
          <cell r="AW26">
            <v>0</v>
          </cell>
          <cell r="AX26">
            <v>33.392845999999999</v>
          </cell>
          <cell r="AY26">
            <v>-111.934798</v>
          </cell>
        </row>
        <row r="27">
          <cell r="A27">
            <v>87</v>
          </cell>
          <cell r="D27" t="str">
            <v>Rural Rd</v>
          </cell>
          <cell r="E27">
            <v>88</v>
          </cell>
          <cell r="F27">
            <v>35372</v>
          </cell>
          <cell r="H27">
            <v>88</v>
          </cell>
          <cell r="I27">
            <v>-1</v>
          </cell>
          <cell r="J27">
            <v>46</v>
          </cell>
          <cell r="K27">
            <v>22</v>
          </cell>
          <cell r="L27">
            <v>14.5</v>
          </cell>
          <cell r="M27">
            <v>29.5</v>
          </cell>
          <cell r="N27">
            <v>0.27272799220911603</v>
          </cell>
          <cell r="O27">
            <v>0.26136391304366602</v>
          </cell>
          <cell r="P27">
            <v>0.29545375366187571</v>
          </cell>
          <cell r="Q27">
            <v>0.92045370901122325</v>
          </cell>
          <cell r="R27">
            <v>88</v>
          </cell>
          <cell r="S27">
            <v>29</v>
          </cell>
          <cell r="T27">
            <v>59</v>
          </cell>
          <cell r="U27">
            <v>88</v>
          </cell>
          <cell r="V27">
            <v>29</v>
          </cell>
          <cell r="W27">
            <v>40059</v>
          </cell>
          <cell r="X27">
            <v>35372</v>
          </cell>
          <cell r="Y27">
            <v>1.5</v>
          </cell>
          <cell r="Z27">
            <v>-1</v>
          </cell>
          <cell r="AA27">
            <v>0.68843908135461274</v>
          </cell>
          <cell r="AB27">
            <v>0.3</v>
          </cell>
          <cell r="AE27" t="str">
            <v>EW</v>
          </cell>
          <cell r="AF27">
            <v>59</v>
          </cell>
          <cell r="AG27">
            <v>0</v>
          </cell>
          <cell r="AP27">
            <v>0</v>
          </cell>
          <cell r="AQ27">
            <v>0</v>
          </cell>
          <cell r="AR27">
            <v>0</v>
          </cell>
          <cell r="AS27">
            <v>0</v>
          </cell>
          <cell r="AT27">
            <v>0</v>
          </cell>
          <cell r="AU27">
            <v>0</v>
          </cell>
          <cell r="AV27">
            <v>0</v>
          </cell>
          <cell r="AW27">
            <v>0</v>
          </cell>
          <cell r="AX27">
            <v>33.392946000000002</v>
          </cell>
          <cell r="AY27">
            <v>-111.926198</v>
          </cell>
        </row>
        <row r="28">
          <cell r="A28">
            <v>88</v>
          </cell>
          <cell r="D28" t="str">
            <v>Hardy Dr</v>
          </cell>
          <cell r="E28">
            <v>43</v>
          </cell>
          <cell r="F28">
            <v>28429</v>
          </cell>
          <cell r="H28">
            <v>43</v>
          </cell>
          <cell r="I28">
            <v>-1</v>
          </cell>
          <cell r="J28">
            <v>46</v>
          </cell>
          <cell r="K28">
            <v>10.75</v>
          </cell>
          <cell r="L28">
            <v>7.5</v>
          </cell>
          <cell r="M28">
            <v>14</v>
          </cell>
          <cell r="N28">
            <v>0.23255769623878583</v>
          </cell>
          <cell r="O28">
            <v>0.25581461606438205</v>
          </cell>
          <cell r="P28">
            <v>0.20930270682046126</v>
          </cell>
          <cell r="Q28">
            <v>0.9302321994911793</v>
          </cell>
          <cell r="R28">
            <v>43</v>
          </cell>
          <cell r="S28">
            <v>15</v>
          </cell>
          <cell r="T28">
            <v>28</v>
          </cell>
          <cell r="U28">
            <v>43</v>
          </cell>
          <cell r="V28">
            <v>15</v>
          </cell>
          <cell r="W28">
            <v>28429</v>
          </cell>
          <cell r="X28">
            <v>28429</v>
          </cell>
          <cell r="Y28">
            <v>2.2200000000000002</v>
          </cell>
          <cell r="Z28">
            <v>-1</v>
          </cell>
          <cell r="AA28">
            <v>0.55330868042039705</v>
          </cell>
          <cell r="AB28">
            <v>0.44400000000000006</v>
          </cell>
          <cell r="AE28" t="str">
            <v>EW</v>
          </cell>
          <cell r="AF28">
            <v>28</v>
          </cell>
          <cell r="AG28">
            <v>0</v>
          </cell>
          <cell r="AP28">
            <v>3</v>
          </cell>
          <cell r="AQ28">
            <v>3</v>
          </cell>
          <cell r="AR28">
            <v>0</v>
          </cell>
          <cell r="AS28">
            <v>0</v>
          </cell>
          <cell r="AT28">
            <v>0</v>
          </cell>
          <cell r="AU28">
            <v>0</v>
          </cell>
          <cell r="AV28">
            <v>0</v>
          </cell>
          <cell r="AW28">
            <v>0</v>
          </cell>
          <cell r="AX28">
            <v>33.392845999999999</v>
          </cell>
          <cell r="AY28">
            <v>-111.951999</v>
          </cell>
        </row>
        <row r="29">
          <cell r="A29">
            <v>89</v>
          </cell>
          <cell r="D29" t="str">
            <v>Mill Ave</v>
          </cell>
          <cell r="E29">
            <v>83</v>
          </cell>
          <cell r="F29">
            <v>35372</v>
          </cell>
          <cell r="H29">
            <v>83</v>
          </cell>
          <cell r="I29">
            <v>-1</v>
          </cell>
          <cell r="J29">
            <v>46</v>
          </cell>
          <cell r="K29">
            <v>20.75</v>
          </cell>
          <cell r="L29">
            <v>15.5</v>
          </cell>
          <cell r="M29">
            <v>26</v>
          </cell>
          <cell r="N29">
            <v>0.2530117181548015</v>
          </cell>
          <cell r="O29">
            <v>0.15662710951761935</v>
          </cell>
          <cell r="P29">
            <v>0.15662685198815007</v>
          </cell>
          <cell r="Q29">
            <v>0.98795171800076009</v>
          </cell>
          <cell r="R29">
            <v>83</v>
          </cell>
          <cell r="S29">
            <v>31</v>
          </cell>
          <cell r="T29">
            <v>52</v>
          </cell>
          <cell r="U29">
            <v>83</v>
          </cell>
          <cell r="V29">
            <v>31</v>
          </cell>
          <cell r="W29">
            <v>35372</v>
          </cell>
          <cell r="X29">
            <v>35372</v>
          </cell>
          <cell r="Y29">
            <v>1.5</v>
          </cell>
          <cell r="Z29">
            <v>-1</v>
          </cell>
          <cell r="AA29">
            <v>0.68843908135461274</v>
          </cell>
          <cell r="AB29">
            <v>0.3</v>
          </cell>
          <cell r="AE29" t="str">
            <v>EW</v>
          </cell>
          <cell r="AF29">
            <v>52</v>
          </cell>
          <cell r="AG29">
            <v>0</v>
          </cell>
          <cell r="AP29">
            <v>1</v>
          </cell>
          <cell r="AQ29">
            <v>1</v>
          </cell>
          <cell r="AR29">
            <v>0</v>
          </cell>
          <cell r="AS29">
            <v>0</v>
          </cell>
          <cell r="AT29">
            <v>0</v>
          </cell>
          <cell r="AU29">
            <v>0</v>
          </cell>
          <cell r="AV29">
            <v>0</v>
          </cell>
          <cell r="AW29">
            <v>0</v>
          </cell>
          <cell r="AX29">
            <v>33.392845999999999</v>
          </cell>
          <cell r="AY29">
            <v>-111.939499</v>
          </cell>
        </row>
        <row r="30">
          <cell r="A30">
            <v>90</v>
          </cell>
          <cell r="D30" t="str">
            <v>Mill Ave</v>
          </cell>
          <cell r="E30">
            <v>41</v>
          </cell>
          <cell r="F30">
            <v>1841</v>
          </cell>
          <cell r="H30">
            <v>41</v>
          </cell>
          <cell r="I30">
            <v>1</v>
          </cell>
          <cell r="J30">
            <v>46</v>
          </cell>
          <cell r="K30">
            <v>10.25</v>
          </cell>
          <cell r="L30">
            <v>6.5</v>
          </cell>
          <cell r="M30">
            <v>14</v>
          </cell>
          <cell r="N30">
            <v>0.41463510242555152</v>
          </cell>
          <cell r="O30">
            <v>0.48780546437313427</v>
          </cell>
          <cell r="P30">
            <v>7.3169883741582828E-2</v>
          </cell>
          <cell r="Q30">
            <v>9.7561206951853274E-2</v>
          </cell>
          <cell r="R30">
            <v>41</v>
          </cell>
          <cell r="S30">
            <v>13</v>
          </cell>
          <cell r="T30">
            <v>28</v>
          </cell>
          <cell r="U30">
            <v>41</v>
          </cell>
          <cell r="V30">
            <v>13</v>
          </cell>
          <cell r="W30">
            <v>26912</v>
          </cell>
          <cell r="X30">
            <v>1841</v>
          </cell>
          <cell r="Y30">
            <v>1</v>
          </cell>
          <cell r="Z30">
            <v>1</v>
          </cell>
          <cell r="AA30">
            <v>3.5831062670299729E-2</v>
          </cell>
          <cell r="AB30">
            <v>0.2</v>
          </cell>
          <cell r="AE30" t="str">
            <v>EW</v>
          </cell>
          <cell r="AF30">
            <v>28</v>
          </cell>
          <cell r="AG30">
            <v>0</v>
          </cell>
          <cell r="AP30">
            <v>1</v>
          </cell>
          <cell r="AQ30">
            <v>1</v>
          </cell>
          <cell r="AR30">
            <v>2</v>
          </cell>
          <cell r="AS30">
            <v>2</v>
          </cell>
          <cell r="AT30">
            <v>0</v>
          </cell>
          <cell r="AU30">
            <v>0</v>
          </cell>
          <cell r="AV30">
            <v>0</v>
          </cell>
          <cell r="AW30">
            <v>0</v>
          </cell>
          <cell r="AX30">
            <v>33.400244999999998</v>
          </cell>
          <cell r="AY30">
            <v>-111.939599</v>
          </cell>
        </row>
        <row r="31">
          <cell r="A31">
            <v>91</v>
          </cell>
          <cell r="D31" t="str">
            <v>Mill Ave</v>
          </cell>
          <cell r="E31">
            <v>44</v>
          </cell>
          <cell r="F31">
            <v>31585</v>
          </cell>
          <cell r="H31">
            <v>44</v>
          </cell>
          <cell r="I31">
            <v>-1</v>
          </cell>
          <cell r="J31">
            <v>46</v>
          </cell>
          <cell r="K31">
            <v>11</v>
          </cell>
          <cell r="L31">
            <v>8</v>
          </cell>
          <cell r="M31">
            <v>14</v>
          </cell>
          <cell r="N31">
            <v>0.3181818628796147</v>
          </cell>
          <cell r="O31">
            <v>9.090822374335128E-2</v>
          </cell>
          <cell r="P31">
            <v>0.11363578761208197</v>
          </cell>
          <cell r="Q31">
            <v>0.81818242375544825</v>
          </cell>
          <cell r="R31">
            <v>44</v>
          </cell>
          <cell r="S31">
            <v>16</v>
          </cell>
          <cell r="T31">
            <v>28</v>
          </cell>
          <cell r="U31">
            <v>44</v>
          </cell>
          <cell r="V31">
            <v>16</v>
          </cell>
          <cell r="W31">
            <v>31585</v>
          </cell>
          <cell r="X31">
            <v>31585</v>
          </cell>
          <cell r="Y31">
            <v>0.5</v>
          </cell>
          <cell r="Z31">
            <v>-1</v>
          </cell>
          <cell r="AA31">
            <v>0.61473335928376804</v>
          </cell>
          <cell r="AB31">
            <v>0.1</v>
          </cell>
          <cell r="AE31" t="str">
            <v>EW</v>
          </cell>
          <cell r="AF31">
            <v>28</v>
          </cell>
          <cell r="AG31">
            <v>0</v>
          </cell>
          <cell r="AP31">
            <v>1</v>
          </cell>
          <cell r="AQ31">
            <v>1</v>
          </cell>
          <cell r="AR31">
            <v>0</v>
          </cell>
          <cell r="AS31">
            <v>0</v>
          </cell>
          <cell r="AT31">
            <v>0</v>
          </cell>
          <cell r="AU31">
            <v>0</v>
          </cell>
          <cell r="AV31">
            <v>0</v>
          </cell>
          <cell r="AW31">
            <v>0</v>
          </cell>
          <cell r="AX31">
            <v>33.407344999999999</v>
          </cell>
          <cell r="AY31">
            <v>-111.939699</v>
          </cell>
        </row>
        <row r="32">
          <cell r="A32">
            <v>92</v>
          </cell>
          <cell r="D32" t="str">
            <v>Mill Ave</v>
          </cell>
          <cell r="E32">
            <v>37</v>
          </cell>
          <cell r="F32">
            <v>22102</v>
          </cell>
          <cell r="H32">
            <v>37</v>
          </cell>
          <cell r="I32">
            <v>-1</v>
          </cell>
          <cell r="J32">
            <v>46</v>
          </cell>
          <cell r="K32">
            <v>9.25</v>
          </cell>
          <cell r="L32">
            <v>9</v>
          </cell>
          <cell r="M32">
            <v>9.5</v>
          </cell>
          <cell r="N32">
            <v>0.10810777840054298</v>
          </cell>
          <cell r="O32">
            <v>0.27027058868247783</v>
          </cell>
          <cell r="P32">
            <v>0.10810797123405924</v>
          </cell>
          <cell r="Q32">
            <v>0.72972955046622701</v>
          </cell>
          <cell r="R32">
            <v>37</v>
          </cell>
          <cell r="S32">
            <v>18</v>
          </cell>
          <cell r="T32">
            <v>19</v>
          </cell>
          <cell r="U32">
            <v>37</v>
          </cell>
          <cell r="V32">
            <v>18</v>
          </cell>
          <cell r="W32">
            <v>24224</v>
          </cell>
          <cell r="X32">
            <v>22102</v>
          </cell>
          <cell r="Y32">
            <v>2.5</v>
          </cell>
          <cell r="Z32">
            <v>-1</v>
          </cell>
          <cell r="AA32">
            <v>0.43016738030362006</v>
          </cell>
          <cell r="AB32">
            <v>0.5</v>
          </cell>
          <cell r="AE32" t="str">
            <v>EW</v>
          </cell>
          <cell r="AF32">
            <v>19</v>
          </cell>
          <cell r="AG32">
            <v>0</v>
          </cell>
          <cell r="AP32">
            <v>3</v>
          </cell>
          <cell r="AQ32">
            <v>1</v>
          </cell>
          <cell r="AR32">
            <v>0</v>
          </cell>
          <cell r="AS32">
            <v>0</v>
          </cell>
          <cell r="AT32">
            <v>0</v>
          </cell>
          <cell r="AU32">
            <v>0</v>
          </cell>
          <cell r="AV32">
            <v>0</v>
          </cell>
          <cell r="AW32">
            <v>0</v>
          </cell>
          <cell r="AX32">
            <v>33.378146000000001</v>
          </cell>
          <cell r="AY32">
            <v>-111.93929799999999</v>
          </cell>
        </row>
        <row r="33">
          <cell r="A33">
            <v>93</v>
          </cell>
          <cell r="D33" t="str">
            <v>TCA Bridge</v>
          </cell>
          <cell r="E33">
            <v>23</v>
          </cell>
          <cell r="F33">
            <v>0</v>
          </cell>
          <cell r="H33">
            <v>23</v>
          </cell>
          <cell r="I33">
            <v>1</v>
          </cell>
          <cell r="J33">
            <v>46</v>
          </cell>
          <cell r="K33">
            <v>11.5</v>
          </cell>
          <cell r="L33">
            <v>11.5</v>
          </cell>
          <cell r="M33" t="e">
            <v>#N/A</v>
          </cell>
          <cell r="N33">
            <v>0.30434796511371837</v>
          </cell>
          <cell r="O33">
            <v>0.30434779070890489</v>
          </cell>
          <cell r="P33">
            <v>-4.9128507860688316E-7</v>
          </cell>
          <cell r="Q33">
            <v>-6.2059142015661072E-7</v>
          </cell>
          <cell r="R33">
            <v>23</v>
          </cell>
          <cell r="S33">
            <v>23</v>
          </cell>
          <cell r="T33" t="e">
            <v>#N/A</v>
          </cell>
          <cell r="U33">
            <v>23</v>
          </cell>
          <cell r="V33">
            <v>23</v>
          </cell>
          <cell r="W33">
            <v>0</v>
          </cell>
          <cell r="X33">
            <v>0</v>
          </cell>
          <cell r="Y33">
            <v>0.8</v>
          </cell>
          <cell r="Z33">
            <v>1</v>
          </cell>
          <cell r="AA33">
            <v>0</v>
          </cell>
          <cell r="AB33">
            <v>0.16</v>
          </cell>
          <cell r="AE33" t="str">
            <v>EW</v>
          </cell>
          <cell r="AF33" t="e">
            <v>#N/A</v>
          </cell>
          <cell r="AG33">
            <v>0</v>
          </cell>
          <cell r="AP33">
            <v>4</v>
          </cell>
          <cell r="AQ33">
            <v>4</v>
          </cell>
          <cell r="AR33">
            <v>4</v>
          </cell>
          <cell r="AS33">
            <v>4</v>
          </cell>
          <cell r="AT33">
            <v>0</v>
          </cell>
          <cell r="AU33">
            <v>0</v>
          </cell>
          <cell r="AV33">
            <v>0</v>
          </cell>
          <cell r="AW33">
            <v>0</v>
          </cell>
          <cell r="AX33">
            <v>33.433500000000002</v>
          </cell>
          <cell r="AY33">
            <v>-111.94875</v>
          </cell>
        </row>
        <row r="34">
          <cell r="A34">
            <v>94</v>
          </cell>
          <cell r="D34" t="str">
            <v>McClintock Dr</v>
          </cell>
          <cell r="E34">
            <v>175</v>
          </cell>
          <cell r="F34">
            <v>30015</v>
          </cell>
          <cell r="H34">
            <v>175</v>
          </cell>
          <cell r="I34">
            <v>1</v>
          </cell>
          <cell r="J34">
            <v>46</v>
          </cell>
          <cell r="K34">
            <v>43.75</v>
          </cell>
          <cell r="L34">
            <v>33</v>
          </cell>
          <cell r="M34">
            <v>54.5</v>
          </cell>
          <cell r="N34">
            <v>0.17714336318650648</v>
          </cell>
          <cell r="O34">
            <v>0.16000061426068266</v>
          </cell>
          <cell r="P34">
            <v>0.26285802270464798</v>
          </cell>
          <cell r="Q34">
            <v>0.77714385063066738</v>
          </cell>
          <cell r="R34">
            <v>175</v>
          </cell>
          <cell r="S34">
            <v>66</v>
          </cell>
          <cell r="T34">
            <v>109</v>
          </cell>
          <cell r="U34">
            <v>175</v>
          </cell>
          <cell r="V34">
            <v>66</v>
          </cell>
          <cell r="W34">
            <v>36366</v>
          </cell>
          <cell r="X34">
            <v>30015</v>
          </cell>
          <cell r="Y34">
            <v>1</v>
          </cell>
          <cell r="Z34">
            <v>1</v>
          </cell>
          <cell r="AA34">
            <v>0.58417672246010122</v>
          </cell>
          <cell r="AB34">
            <v>0.2</v>
          </cell>
          <cell r="AE34" t="str">
            <v>EW</v>
          </cell>
          <cell r="AF34">
            <v>109</v>
          </cell>
          <cell r="AG34">
            <v>0</v>
          </cell>
          <cell r="AP34">
            <v>3</v>
          </cell>
          <cell r="AQ34">
            <v>3</v>
          </cell>
          <cell r="AR34">
            <v>3</v>
          </cell>
          <cell r="AS34">
            <v>3</v>
          </cell>
          <cell r="AT34">
            <v>0</v>
          </cell>
          <cell r="AU34">
            <v>0</v>
          </cell>
          <cell r="AV34">
            <v>0</v>
          </cell>
          <cell r="AW34">
            <v>0</v>
          </cell>
          <cell r="AX34">
            <v>33.417368000000003</v>
          </cell>
          <cell r="AY34">
            <v>-111.92255400000001</v>
          </cell>
        </row>
        <row r="35">
          <cell r="A35">
            <v>95</v>
          </cell>
          <cell r="D35" t="str">
            <v>Mill Ave</v>
          </cell>
          <cell r="E35">
            <v>44</v>
          </cell>
          <cell r="F35">
            <v>0</v>
          </cell>
          <cell r="H35">
            <v>44</v>
          </cell>
          <cell r="I35">
            <v>-1</v>
          </cell>
          <cell r="J35">
            <v>46</v>
          </cell>
          <cell r="K35">
            <v>11</v>
          </cell>
          <cell r="L35">
            <v>15.5</v>
          </cell>
          <cell r="M35">
            <v>6.5</v>
          </cell>
          <cell r="N35">
            <v>0.18181896171905682</v>
          </cell>
          <cell r="O35">
            <v>0.54545449690989078</v>
          </cell>
          <cell r="P35">
            <v>0.11363565327354046</v>
          </cell>
          <cell r="Q35">
            <v>0.27272686852255323</v>
          </cell>
          <cell r="R35">
            <v>44</v>
          </cell>
          <cell r="S35">
            <v>31</v>
          </cell>
          <cell r="T35">
            <v>13</v>
          </cell>
          <cell r="U35">
            <v>44</v>
          </cell>
          <cell r="V35">
            <v>31</v>
          </cell>
          <cell r="W35">
            <v>14670</v>
          </cell>
          <cell r="X35">
            <v>0</v>
          </cell>
          <cell r="Y35">
            <v>0.7</v>
          </cell>
          <cell r="Z35">
            <v>-1</v>
          </cell>
          <cell r="AA35">
            <v>0</v>
          </cell>
          <cell r="AB35">
            <v>0.13999999999999999</v>
          </cell>
          <cell r="AE35" t="str">
            <v>EW</v>
          </cell>
          <cell r="AF35">
            <v>13</v>
          </cell>
          <cell r="AG35">
            <v>0</v>
          </cell>
          <cell r="AP35">
            <v>4</v>
          </cell>
          <cell r="AQ35">
            <v>4</v>
          </cell>
          <cell r="AR35" t="str">
            <v>NA</v>
          </cell>
          <cell r="AS35" t="str">
            <v>NA</v>
          </cell>
          <cell r="AT35">
            <v>0</v>
          </cell>
          <cell r="AU35">
            <v>0</v>
          </cell>
          <cell r="AV35">
            <v>0</v>
          </cell>
          <cell r="AW35">
            <v>0</v>
          </cell>
          <cell r="AX35">
            <v>33.438907999999998</v>
          </cell>
          <cell r="AY35">
            <v>-111.943848</v>
          </cell>
        </row>
        <row r="36">
          <cell r="A36">
            <v>96</v>
          </cell>
          <cell r="D36" t="str">
            <v>College Ave</v>
          </cell>
          <cell r="E36">
            <v>30</v>
          </cell>
          <cell r="F36">
            <v>15990</v>
          </cell>
          <cell r="H36">
            <v>30</v>
          </cell>
          <cell r="I36">
            <v>1</v>
          </cell>
          <cell r="J36">
            <v>46</v>
          </cell>
          <cell r="K36">
            <v>7.5</v>
          </cell>
          <cell r="L36">
            <v>6.5</v>
          </cell>
          <cell r="M36">
            <v>8.5</v>
          </cell>
          <cell r="N36">
            <v>9.9999696975819466E-2</v>
          </cell>
          <cell r="O36">
            <v>0.36666719035011591</v>
          </cell>
          <cell r="P36">
            <v>0.23333248999131861</v>
          </cell>
          <cell r="Q36">
            <v>0.46666659930445198</v>
          </cell>
          <cell r="R36">
            <v>30</v>
          </cell>
          <cell r="S36">
            <v>13</v>
          </cell>
          <cell r="T36">
            <v>17</v>
          </cell>
          <cell r="U36">
            <v>30</v>
          </cell>
          <cell r="V36">
            <v>13</v>
          </cell>
          <cell r="W36">
            <v>15990</v>
          </cell>
          <cell r="X36">
            <v>15990</v>
          </cell>
          <cell r="Y36">
            <v>1.1000000000000001</v>
          </cell>
          <cell r="Z36">
            <v>1</v>
          </cell>
          <cell r="AA36">
            <v>0.31121058777734528</v>
          </cell>
          <cell r="AB36">
            <v>0.22000000000000003</v>
          </cell>
          <cell r="AE36" t="str">
            <v>EW</v>
          </cell>
          <cell r="AF36">
            <v>17</v>
          </cell>
          <cell r="AG36">
            <v>0</v>
          </cell>
          <cell r="AP36">
            <v>3</v>
          </cell>
          <cell r="AQ36">
            <v>3</v>
          </cell>
          <cell r="AR36">
            <v>3</v>
          </cell>
          <cell r="AS36">
            <v>3</v>
          </cell>
          <cell r="AT36">
            <v>0</v>
          </cell>
          <cell r="AU36">
            <v>0</v>
          </cell>
          <cell r="AV36">
            <v>0</v>
          </cell>
          <cell r="AW36">
            <v>0</v>
          </cell>
          <cell r="AX36">
            <v>33.440289</v>
          </cell>
          <cell r="AY36">
            <v>-111.93086099999999</v>
          </cell>
        </row>
        <row r="37">
          <cell r="A37">
            <v>97</v>
          </cell>
          <cell r="D37" t="str">
            <v>McClintock Dr</v>
          </cell>
          <cell r="E37">
            <v>31</v>
          </cell>
          <cell r="F37">
            <v>32138</v>
          </cell>
          <cell r="H37">
            <v>31</v>
          </cell>
          <cell r="I37">
            <v>-1</v>
          </cell>
          <cell r="J37">
            <v>46</v>
          </cell>
          <cell r="K37">
            <v>15.5</v>
          </cell>
          <cell r="L37">
            <v>15.5</v>
          </cell>
          <cell r="M37" t="e">
            <v>#N/A</v>
          </cell>
          <cell r="N37">
            <v>0.29032215888690482</v>
          </cell>
          <cell r="O37">
            <v>9.6774504268330064E-2</v>
          </cell>
          <cell r="P37">
            <v>0.25806362745092942</v>
          </cell>
          <cell r="Q37">
            <v>0.96774257891910886</v>
          </cell>
          <cell r="R37">
            <v>31</v>
          </cell>
          <cell r="S37">
            <v>31</v>
          </cell>
          <cell r="T37" t="e">
            <v>#N/A</v>
          </cell>
          <cell r="U37">
            <v>31</v>
          </cell>
          <cell r="V37">
            <v>31</v>
          </cell>
          <cell r="W37">
            <v>32138</v>
          </cell>
          <cell r="X37">
            <v>32138</v>
          </cell>
          <cell r="Y37">
            <v>1.5</v>
          </cell>
          <cell r="Z37">
            <v>-1</v>
          </cell>
          <cell r="AA37">
            <v>0.62549630206305951</v>
          </cell>
          <cell r="AB37">
            <v>0.3</v>
          </cell>
          <cell r="AE37" t="str">
            <v>EW</v>
          </cell>
          <cell r="AF37" t="e">
            <v>#N/A</v>
          </cell>
          <cell r="AG37">
            <v>0</v>
          </cell>
          <cell r="AP37">
            <v>0</v>
          </cell>
          <cell r="AQ37">
            <v>0</v>
          </cell>
          <cell r="AR37">
            <v>0</v>
          </cell>
          <cell r="AS37">
            <v>0</v>
          </cell>
          <cell r="AT37">
            <v>0</v>
          </cell>
          <cell r="AU37">
            <v>0</v>
          </cell>
          <cell r="AV37">
            <v>0</v>
          </cell>
          <cell r="AW37">
            <v>0</v>
          </cell>
          <cell r="AX37">
            <v>33.407432999999997</v>
          </cell>
          <cell r="AY37">
            <v>-111.90910700000001</v>
          </cell>
        </row>
        <row r="38">
          <cell r="A38">
            <v>98</v>
          </cell>
          <cell r="D38" t="str">
            <v>Hardy Dr</v>
          </cell>
          <cell r="E38">
            <v>27</v>
          </cell>
          <cell r="F38">
            <v>31585</v>
          </cell>
          <cell r="H38">
            <v>27</v>
          </cell>
          <cell r="I38">
            <v>-1</v>
          </cell>
          <cell r="J38">
            <v>46</v>
          </cell>
          <cell r="K38">
            <v>6.75</v>
          </cell>
          <cell r="L38">
            <v>2</v>
          </cell>
          <cell r="M38">
            <v>11.5</v>
          </cell>
          <cell r="N38">
            <v>0.18518498220120527</v>
          </cell>
          <cell r="O38">
            <v>0.18518611062338336</v>
          </cell>
          <cell r="P38">
            <v>0.37036940831001075</v>
          </cell>
          <cell r="Q38">
            <v>0.92592584726216354</v>
          </cell>
          <cell r="R38">
            <v>27</v>
          </cell>
          <cell r="S38">
            <v>4</v>
          </cell>
          <cell r="T38">
            <v>23</v>
          </cell>
          <cell r="U38">
            <v>27</v>
          </cell>
          <cell r="V38">
            <v>4</v>
          </cell>
          <cell r="W38">
            <v>31585</v>
          </cell>
          <cell r="X38">
            <v>31585</v>
          </cell>
          <cell r="Y38">
            <v>1.3</v>
          </cell>
          <cell r="Z38">
            <v>-1</v>
          </cell>
          <cell r="AA38">
            <v>0.61473335928376804</v>
          </cell>
          <cell r="AB38">
            <v>0.26</v>
          </cell>
          <cell r="AE38" t="str">
            <v>EW</v>
          </cell>
          <cell r="AF38">
            <v>23</v>
          </cell>
          <cell r="AG38">
            <v>0</v>
          </cell>
          <cell r="AP38">
            <v>3</v>
          </cell>
          <cell r="AQ38">
            <v>3</v>
          </cell>
          <cell r="AR38">
            <v>0</v>
          </cell>
          <cell r="AS38">
            <v>0</v>
          </cell>
          <cell r="AT38">
            <v>0</v>
          </cell>
          <cell r="AU38">
            <v>0</v>
          </cell>
          <cell r="AV38">
            <v>0</v>
          </cell>
          <cell r="AW38">
            <v>0</v>
          </cell>
          <cell r="AX38">
            <v>33.407397000000003</v>
          </cell>
          <cell r="AY38">
            <v>-111.952164</v>
          </cell>
        </row>
        <row r="39">
          <cell r="A39">
            <v>99</v>
          </cell>
          <cell r="D39" t="str">
            <v>Price Rd</v>
          </cell>
          <cell r="E39">
            <v>36</v>
          </cell>
          <cell r="F39">
            <v>29056</v>
          </cell>
          <cell r="H39">
            <v>36</v>
          </cell>
          <cell r="I39">
            <v>1</v>
          </cell>
          <cell r="J39">
            <v>46</v>
          </cell>
          <cell r="K39">
            <v>18</v>
          </cell>
          <cell r="L39" t="e">
            <v>#N/A</v>
          </cell>
          <cell r="M39">
            <v>18</v>
          </cell>
          <cell r="N39">
            <v>0.16666591653963658</v>
          </cell>
          <cell r="O39">
            <v>0.13888889066089327</v>
          </cell>
          <cell r="P39">
            <v>0.30555562779509021</v>
          </cell>
          <cell r="Q39">
            <v>0.94444354591494051</v>
          </cell>
          <cell r="R39">
            <v>36</v>
          </cell>
          <cell r="S39" t="e">
            <v>#N/A</v>
          </cell>
          <cell r="T39">
            <v>36</v>
          </cell>
          <cell r="U39">
            <v>36</v>
          </cell>
          <cell r="V39" t="e">
            <v>#N/A</v>
          </cell>
          <cell r="W39">
            <v>29056</v>
          </cell>
          <cell r="X39">
            <v>29056</v>
          </cell>
          <cell r="Y39">
            <v>2</v>
          </cell>
          <cell r="Z39">
            <v>1</v>
          </cell>
          <cell r="AA39">
            <v>0.56551187232386146</v>
          </cell>
          <cell r="AB39">
            <v>0.4</v>
          </cell>
          <cell r="AE39" t="str">
            <v>EW</v>
          </cell>
          <cell r="AF39">
            <v>36</v>
          </cell>
          <cell r="AG39">
            <v>0</v>
          </cell>
          <cell r="AP39">
            <v>0</v>
          </cell>
          <cell r="AQ39">
            <v>0</v>
          </cell>
          <cell r="AR39">
            <v>3</v>
          </cell>
          <cell r="AS39">
            <v>3</v>
          </cell>
          <cell r="AT39">
            <v>0</v>
          </cell>
          <cell r="AU39">
            <v>0</v>
          </cell>
          <cell r="AV39">
            <v>0</v>
          </cell>
          <cell r="AW39">
            <v>0</v>
          </cell>
          <cell r="AX39">
            <v>33.422013</v>
          </cell>
          <cell r="AY39">
            <v>-111.891954</v>
          </cell>
        </row>
        <row r="40">
          <cell r="A40">
            <v>100</v>
          </cell>
          <cell r="D40" t="str">
            <v>Roosevelt St</v>
          </cell>
          <cell r="E40">
            <v>46</v>
          </cell>
          <cell r="F40">
            <v>31585</v>
          </cell>
          <cell r="H40">
            <v>46</v>
          </cell>
          <cell r="I40">
            <v>-1</v>
          </cell>
          <cell r="J40">
            <v>46</v>
          </cell>
          <cell r="K40">
            <v>11.5</v>
          </cell>
          <cell r="L40">
            <v>14.5</v>
          </cell>
          <cell r="M40">
            <v>8.5</v>
          </cell>
          <cell r="N40">
            <v>0.23912950603006736</v>
          </cell>
          <cell r="O40">
            <v>0.10869652877303063</v>
          </cell>
          <cell r="P40">
            <v>0.30434823918168746</v>
          </cell>
          <cell r="Q40">
            <v>0.91304350641941212</v>
          </cell>
          <cell r="R40">
            <v>46</v>
          </cell>
          <cell r="S40">
            <v>29</v>
          </cell>
          <cell r="T40">
            <v>17</v>
          </cell>
          <cell r="U40">
            <v>46</v>
          </cell>
          <cell r="V40">
            <v>29</v>
          </cell>
          <cell r="W40">
            <v>31585</v>
          </cell>
          <cell r="X40">
            <v>31585</v>
          </cell>
          <cell r="Y40">
            <v>1.1000000000000001</v>
          </cell>
          <cell r="Z40">
            <v>-1</v>
          </cell>
          <cell r="AA40">
            <v>0.61473335928376804</v>
          </cell>
          <cell r="AB40">
            <v>0.22000000000000003</v>
          </cell>
          <cell r="AE40" t="str">
            <v>EW</v>
          </cell>
          <cell r="AF40">
            <v>17</v>
          </cell>
          <cell r="AG40">
            <v>0</v>
          </cell>
          <cell r="AP40">
            <v>3</v>
          </cell>
          <cell r="AQ40">
            <v>3</v>
          </cell>
          <cell r="AR40">
            <v>0</v>
          </cell>
          <cell r="AS40">
            <v>0</v>
          </cell>
          <cell r="AT40">
            <v>0</v>
          </cell>
          <cell r="AU40">
            <v>0</v>
          </cell>
          <cell r="AV40">
            <v>0</v>
          </cell>
          <cell r="AW40">
            <v>0</v>
          </cell>
          <cell r="AX40">
            <v>33.441630000000004</v>
          </cell>
          <cell r="AY40">
            <v>-111.92623</v>
          </cell>
        </row>
        <row r="41">
          <cell r="A41">
            <v>101</v>
          </cell>
          <cell r="D41" t="str">
            <v>Farmer Ave</v>
          </cell>
          <cell r="E41">
            <v>203</v>
          </cell>
          <cell r="F41">
            <v>27003</v>
          </cell>
          <cell r="H41">
            <v>203</v>
          </cell>
          <cell r="I41">
            <v>1</v>
          </cell>
          <cell r="J41">
            <v>46</v>
          </cell>
          <cell r="K41">
            <v>50.75</v>
          </cell>
          <cell r="L41">
            <v>35.5</v>
          </cell>
          <cell r="M41">
            <v>66</v>
          </cell>
          <cell r="N41">
            <v>0.27586245614475208</v>
          </cell>
          <cell r="O41">
            <v>7.8818697425685036E-2</v>
          </cell>
          <cell r="P41">
            <v>0.26600948175894129</v>
          </cell>
          <cell r="Q41">
            <v>0.40886708517166309</v>
          </cell>
          <cell r="R41">
            <v>203</v>
          </cell>
          <cell r="S41">
            <v>71</v>
          </cell>
          <cell r="T41">
            <v>132</v>
          </cell>
          <cell r="U41">
            <v>203</v>
          </cell>
          <cell r="V41">
            <v>71</v>
          </cell>
          <cell r="W41">
            <v>27003</v>
          </cell>
          <cell r="X41">
            <v>27003</v>
          </cell>
          <cell r="Y41">
            <v>0.2</v>
          </cell>
          <cell r="Z41">
            <v>1</v>
          </cell>
          <cell r="AA41">
            <v>0.52555469054106652</v>
          </cell>
          <cell r="AB41">
            <v>0.04</v>
          </cell>
          <cell r="AE41" t="str">
            <v>EW</v>
          </cell>
          <cell r="AF41">
            <v>132</v>
          </cell>
          <cell r="AG41">
            <v>0</v>
          </cell>
          <cell r="AP41">
            <v>3</v>
          </cell>
          <cell r="AQ41">
            <v>3</v>
          </cell>
          <cell r="AR41">
            <v>3</v>
          </cell>
          <cell r="AS41">
            <v>3</v>
          </cell>
          <cell r="AT41">
            <v>0</v>
          </cell>
          <cell r="AU41">
            <v>0</v>
          </cell>
          <cell r="AV41">
            <v>0</v>
          </cell>
          <cell r="AW41">
            <v>0</v>
          </cell>
          <cell r="AX41">
            <v>33.421894000000002</v>
          </cell>
          <cell r="AY41">
            <v>-111.944266</v>
          </cell>
        </row>
        <row r="42">
          <cell r="A42">
            <v>102</v>
          </cell>
          <cell r="D42" t="str">
            <v>McClintock Dr</v>
          </cell>
          <cell r="E42">
            <v>72</v>
          </cell>
          <cell r="F42">
            <v>28316</v>
          </cell>
          <cell r="H42">
            <v>72</v>
          </cell>
          <cell r="I42">
            <v>-1</v>
          </cell>
          <cell r="J42">
            <v>46</v>
          </cell>
          <cell r="K42">
            <v>18</v>
          </cell>
          <cell r="L42">
            <v>11</v>
          </cell>
          <cell r="M42">
            <v>25</v>
          </cell>
          <cell r="N42">
            <v>0.22222297045535949</v>
          </cell>
          <cell r="O42">
            <v>8.3332360833891062E-2</v>
          </cell>
          <cell r="P42">
            <v>0.27777875465469581</v>
          </cell>
          <cell r="Q42">
            <v>0.9027781238669097</v>
          </cell>
          <cell r="R42">
            <v>72</v>
          </cell>
          <cell r="S42">
            <v>22</v>
          </cell>
          <cell r="T42">
            <v>50</v>
          </cell>
          <cell r="U42">
            <v>72</v>
          </cell>
          <cell r="V42">
            <v>22</v>
          </cell>
          <cell r="W42">
            <v>39001</v>
          </cell>
          <cell r="X42">
            <v>28316</v>
          </cell>
          <cell r="Y42">
            <v>2.5</v>
          </cell>
          <cell r="Z42">
            <v>-1</v>
          </cell>
          <cell r="AA42">
            <v>0.55110938108213314</v>
          </cell>
          <cell r="AB42">
            <v>0.5</v>
          </cell>
          <cell r="AE42" t="str">
            <v>EW</v>
          </cell>
          <cell r="AF42">
            <v>50</v>
          </cell>
          <cell r="AG42">
            <v>0</v>
          </cell>
          <cell r="AP42">
            <v>0</v>
          </cell>
          <cell r="AQ42">
            <v>0</v>
          </cell>
          <cell r="AR42">
            <v>0</v>
          </cell>
          <cell r="AS42">
            <v>0</v>
          </cell>
          <cell r="AT42">
            <v>0</v>
          </cell>
          <cell r="AU42">
            <v>0</v>
          </cell>
          <cell r="AV42">
            <v>0</v>
          </cell>
          <cell r="AW42">
            <v>0</v>
          </cell>
          <cell r="AX42">
            <v>33.394056999999997</v>
          </cell>
          <cell r="AY42">
            <v>-111.92066199999999</v>
          </cell>
        </row>
        <row r="43">
          <cell r="A43">
            <v>103</v>
          </cell>
          <cell r="D43" t="str">
            <v>Priest Dr</v>
          </cell>
          <cell r="E43">
            <v>55</v>
          </cell>
          <cell r="F43">
            <v>28413</v>
          </cell>
          <cell r="H43">
            <v>55</v>
          </cell>
          <cell r="I43">
            <v>1</v>
          </cell>
          <cell r="J43">
            <v>46</v>
          </cell>
          <cell r="K43">
            <v>13.75</v>
          </cell>
          <cell r="L43">
            <v>14</v>
          </cell>
          <cell r="M43">
            <v>13.5</v>
          </cell>
          <cell r="N43">
            <v>9.0908290893325472E-2</v>
          </cell>
          <cell r="O43">
            <v>0.12727324684956856</v>
          </cell>
          <cell r="P43">
            <v>0.21818194919107051</v>
          </cell>
          <cell r="Q43">
            <v>0.56363643853544354</v>
          </cell>
          <cell r="R43">
            <v>55</v>
          </cell>
          <cell r="S43">
            <v>28</v>
          </cell>
          <cell r="T43">
            <v>27</v>
          </cell>
          <cell r="U43">
            <v>55</v>
          </cell>
          <cell r="V43">
            <v>28</v>
          </cell>
          <cell r="W43">
            <v>28413</v>
          </cell>
          <cell r="X43">
            <v>28413</v>
          </cell>
          <cell r="Y43">
            <v>1.2</v>
          </cell>
          <cell r="Z43">
            <v>1</v>
          </cell>
          <cell r="AA43">
            <v>0.55299727520435971</v>
          </cell>
          <cell r="AB43">
            <v>0.24</v>
          </cell>
          <cell r="AE43" t="str">
            <v>EW</v>
          </cell>
          <cell r="AF43">
            <v>27</v>
          </cell>
          <cell r="AG43">
            <v>0</v>
          </cell>
          <cell r="AP43">
            <v>3</v>
          </cell>
          <cell r="AQ43">
            <v>1</v>
          </cell>
          <cell r="AR43">
            <v>3</v>
          </cell>
          <cell r="AS43">
            <v>3</v>
          </cell>
          <cell r="AT43">
            <v>0</v>
          </cell>
          <cell r="AU43">
            <v>0</v>
          </cell>
          <cell r="AV43">
            <v>0</v>
          </cell>
          <cell r="AW43">
            <v>0</v>
          </cell>
          <cell r="AX43">
            <v>33.421936000000002</v>
          </cell>
          <cell r="AY43">
            <v>-111.960908</v>
          </cell>
        </row>
        <row r="44">
          <cell r="A44">
            <v>2</v>
          </cell>
          <cell r="D44" t="str">
            <v>Mill Ave</v>
          </cell>
          <cell r="E44">
            <v>40</v>
          </cell>
          <cell r="F44">
            <v>9628</v>
          </cell>
          <cell r="H44">
            <v>40</v>
          </cell>
          <cell r="I44">
            <v>1</v>
          </cell>
          <cell r="J44">
            <v>3</v>
          </cell>
          <cell r="K44">
            <v>20</v>
          </cell>
          <cell r="L44">
            <v>20</v>
          </cell>
          <cell r="M44" t="e">
            <v>#N/A</v>
          </cell>
          <cell r="N44">
            <v>0.12499998280350338</v>
          </cell>
          <cell r="O44">
            <v>0.7249994013032407</v>
          </cell>
          <cell r="P44">
            <v>0.2500006096922287</v>
          </cell>
          <cell r="Q44">
            <v>0.32500052624614117</v>
          </cell>
          <cell r="R44">
            <v>40</v>
          </cell>
          <cell r="S44">
            <v>40</v>
          </cell>
          <cell r="T44" t="e">
            <v>#N/A</v>
          </cell>
          <cell r="U44">
            <v>40</v>
          </cell>
          <cell r="V44">
            <v>40</v>
          </cell>
          <cell r="W44">
            <v>14035</v>
          </cell>
          <cell r="X44">
            <v>9628</v>
          </cell>
          <cell r="Y44">
            <v>0.6</v>
          </cell>
          <cell r="Z44">
            <v>1</v>
          </cell>
          <cell r="AA44">
            <v>0.18738808875048657</v>
          </cell>
          <cell r="AB44">
            <v>0.12</v>
          </cell>
          <cell r="AE44" t="str">
            <v>NS</v>
          </cell>
          <cell r="AF44" t="e">
            <v>#N/A</v>
          </cell>
          <cell r="AG44">
            <v>0</v>
          </cell>
          <cell r="AP44">
            <v>3</v>
          </cell>
          <cell r="AQ44">
            <v>0</v>
          </cell>
          <cell r="AR44">
            <v>3</v>
          </cell>
          <cell r="AS44">
            <v>0</v>
          </cell>
          <cell r="AT44">
            <v>0</v>
          </cell>
          <cell r="AU44">
            <v>0</v>
          </cell>
          <cell r="AV44">
            <v>0</v>
          </cell>
          <cell r="AW44">
            <v>0</v>
          </cell>
          <cell r="AX44">
            <v>33.437573999999998</v>
          </cell>
          <cell r="AY44">
            <v>-111.943254</v>
          </cell>
        </row>
        <row r="45">
          <cell r="A45">
            <v>3</v>
          </cell>
          <cell r="D45" t="str">
            <v>Mill Ave</v>
          </cell>
          <cell r="E45">
            <v>201.5</v>
          </cell>
          <cell r="F45">
            <v>14670</v>
          </cell>
          <cell r="H45">
            <v>201.5</v>
          </cell>
          <cell r="I45">
            <v>1</v>
          </cell>
          <cell r="J45">
            <v>4</v>
          </cell>
          <cell r="K45">
            <v>50.375</v>
          </cell>
          <cell r="L45">
            <v>39</v>
          </cell>
          <cell r="M45">
            <v>61.75</v>
          </cell>
          <cell r="N45">
            <v>0.16873538875923483</v>
          </cell>
          <cell r="O45">
            <v>0.45161263075353558</v>
          </cell>
          <cell r="P45">
            <v>0.13399424573937621</v>
          </cell>
          <cell r="Q45">
            <v>0.21339920909376833</v>
          </cell>
          <cell r="R45">
            <v>201.5</v>
          </cell>
          <cell r="S45">
            <v>78</v>
          </cell>
          <cell r="T45">
            <v>123.5</v>
          </cell>
          <cell r="U45">
            <v>201.5</v>
          </cell>
          <cell r="V45">
            <v>78</v>
          </cell>
          <cell r="W45">
            <v>14670</v>
          </cell>
          <cell r="X45">
            <v>14670</v>
          </cell>
          <cell r="Y45">
            <v>0</v>
          </cell>
          <cell r="Z45">
            <v>1</v>
          </cell>
          <cell r="AA45">
            <v>0.28551965745426233</v>
          </cell>
          <cell r="AB45">
            <v>0</v>
          </cell>
          <cell r="AE45" t="str">
            <v>NS</v>
          </cell>
          <cell r="AF45">
            <v>123.5</v>
          </cell>
          <cell r="AG45">
            <v>0</v>
          </cell>
          <cell r="AP45">
            <v>3</v>
          </cell>
          <cell r="AQ45">
            <v>3</v>
          </cell>
          <cell r="AR45">
            <v>3</v>
          </cell>
          <cell r="AS45">
            <v>3</v>
          </cell>
          <cell r="AT45">
            <v>0</v>
          </cell>
          <cell r="AU45">
            <v>1</v>
          </cell>
          <cell r="AV45">
            <v>1</v>
          </cell>
          <cell r="AW45">
            <v>0</v>
          </cell>
          <cell r="AX45">
            <v>33.429690000000001</v>
          </cell>
          <cell r="AY45">
            <v>-111.94045</v>
          </cell>
        </row>
        <row r="46">
          <cell r="A46">
            <v>4</v>
          </cell>
          <cell r="D46" t="str">
            <v>Rural Rd</v>
          </cell>
          <cell r="E46">
            <v>197</v>
          </cell>
          <cell r="F46">
            <v>51380</v>
          </cell>
          <cell r="H46">
            <v>197</v>
          </cell>
          <cell r="I46">
            <v>-1</v>
          </cell>
          <cell r="J46">
            <v>5</v>
          </cell>
          <cell r="K46">
            <v>49.25</v>
          </cell>
          <cell r="L46">
            <v>40</v>
          </cell>
          <cell r="M46">
            <v>58.5</v>
          </cell>
          <cell r="N46">
            <v>0.19796999014341474</v>
          </cell>
          <cell r="O46">
            <v>0.28934055788623902</v>
          </cell>
          <cell r="P46">
            <v>0.26903506112250936</v>
          </cell>
          <cell r="Q46">
            <v>0.96954372430464231</v>
          </cell>
          <cell r="R46">
            <v>197</v>
          </cell>
          <cell r="S46">
            <v>80</v>
          </cell>
          <cell r="T46">
            <v>117</v>
          </cell>
          <cell r="U46">
            <v>197</v>
          </cell>
          <cell r="V46">
            <v>80</v>
          </cell>
          <cell r="W46">
            <v>51380</v>
          </cell>
          <cell r="X46">
            <v>51380</v>
          </cell>
          <cell r="Y46">
            <v>0</v>
          </cell>
          <cell r="Z46">
            <v>-1</v>
          </cell>
          <cell r="AA46">
            <v>1</v>
          </cell>
          <cell r="AB46">
            <v>0</v>
          </cell>
          <cell r="AE46" t="str">
            <v>NS</v>
          </cell>
          <cell r="AF46">
            <v>117</v>
          </cell>
          <cell r="AG46">
            <v>0</v>
          </cell>
          <cell r="AP46">
            <v>0</v>
          </cell>
          <cell r="AQ46">
            <v>0</v>
          </cell>
          <cell r="AR46">
            <v>3</v>
          </cell>
          <cell r="AS46">
            <v>3</v>
          </cell>
          <cell r="AT46">
            <v>0</v>
          </cell>
          <cell r="AU46">
            <v>1</v>
          </cell>
          <cell r="AV46">
            <v>0</v>
          </cell>
          <cell r="AW46">
            <v>1</v>
          </cell>
          <cell r="AX46">
            <v>33.429245000000002</v>
          </cell>
          <cell r="AY46">
            <v>-111.92609899999999</v>
          </cell>
        </row>
        <row r="47">
          <cell r="A47">
            <v>5</v>
          </cell>
          <cell r="D47" t="str">
            <v>McClintock Dr</v>
          </cell>
          <cell r="E47">
            <v>57</v>
          </cell>
          <cell r="F47">
            <v>39025</v>
          </cell>
          <cell r="H47">
            <v>57</v>
          </cell>
          <cell r="I47">
            <v>-1</v>
          </cell>
          <cell r="J47">
            <v>6</v>
          </cell>
          <cell r="K47">
            <v>14.25</v>
          </cell>
          <cell r="L47">
            <v>8</v>
          </cell>
          <cell r="M47">
            <v>20.5</v>
          </cell>
          <cell r="N47">
            <v>0.22806985719735598</v>
          </cell>
          <cell r="O47">
            <v>0.19298280926322639</v>
          </cell>
          <cell r="P47">
            <v>0.29824640623189114</v>
          </cell>
          <cell r="Q47">
            <v>0.85964977210883586</v>
          </cell>
          <cell r="R47">
            <v>57</v>
          </cell>
          <cell r="S47">
            <v>16</v>
          </cell>
          <cell r="T47">
            <v>41</v>
          </cell>
          <cell r="U47">
            <v>57</v>
          </cell>
          <cell r="V47">
            <v>16</v>
          </cell>
          <cell r="W47">
            <v>39025</v>
          </cell>
          <cell r="X47">
            <v>39025</v>
          </cell>
          <cell r="Y47">
            <v>1</v>
          </cell>
          <cell r="Z47">
            <v>-1</v>
          </cell>
          <cell r="AA47">
            <v>0.75953678474114439</v>
          </cell>
          <cell r="AB47">
            <v>0.2</v>
          </cell>
          <cell r="AE47" t="str">
            <v>NS</v>
          </cell>
          <cell r="AF47">
            <v>41</v>
          </cell>
          <cell r="AG47">
            <v>0</v>
          </cell>
          <cell r="AP47">
            <v>0</v>
          </cell>
          <cell r="AQ47">
            <v>0</v>
          </cell>
          <cell r="AR47">
            <v>3</v>
          </cell>
          <cell r="AS47">
            <v>3</v>
          </cell>
          <cell r="AT47">
            <v>0</v>
          </cell>
          <cell r="AU47">
            <v>0</v>
          </cell>
          <cell r="AV47">
            <v>0</v>
          </cell>
          <cell r="AW47">
            <v>0</v>
          </cell>
          <cell r="AX47">
            <v>33.429144999999998</v>
          </cell>
          <cell r="AY47">
            <v>-111.90889799999999</v>
          </cell>
        </row>
        <row r="48">
          <cell r="A48">
            <v>6</v>
          </cell>
          <cell r="D48" t="str">
            <v>Mill Ave</v>
          </cell>
          <cell r="E48">
            <v>206</v>
          </cell>
          <cell r="F48">
            <v>14670</v>
          </cell>
          <cell r="H48">
            <v>206</v>
          </cell>
          <cell r="I48">
            <v>1</v>
          </cell>
          <cell r="J48">
            <v>7</v>
          </cell>
          <cell r="K48">
            <v>51.5</v>
          </cell>
          <cell r="L48">
            <v>32</v>
          </cell>
          <cell r="M48">
            <v>71</v>
          </cell>
          <cell r="N48">
            <v>0.25242746753808243</v>
          </cell>
          <cell r="O48">
            <v>0.27669928359158535</v>
          </cell>
          <cell r="P48">
            <v>0.10194184717482489</v>
          </cell>
          <cell r="Q48">
            <v>0.12135962236358924</v>
          </cell>
          <cell r="R48">
            <v>206</v>
          </cell>
          <cell r="S48">
            <v>64</v>
          </cell>
          <cell r="T48">
            <v>142</v>
          </cell>
          <cell r="U48">
            <v>206</v>
          </cell>
          <cell r="V48">
            <v>64</v>
          </cell>
          <cell r="W48">
            <v>14670</v>
          </cell>
          <cell r="X48">
            <v>14670</v>
          </cell>
          <cell r="Y48">
            <v>0</v>
          </cell>
          <cell r="Z48">
            <v>1</v>
          </cell>
          <cell r="AA48">
            <v>0.28551965745426233</v>
          </cell>
          <cell r="AB48">
            <v>0</v>
          </cell>
          <cell r="AE48" t="str">
            <v>NS</v>
          </cell>
          <cell r="AF48">
            <v>142</v>
          </cell>
          <cell r="AG48">
            <v>0</v>
          </cell>
          <cell r="AP48">
            <v>3</v>
          </cell>
          <cell r="AQ48">
            <v>3</v>
          </cell>
          <cell r="AR48">
            <v>3</v>
          </cell>
          <cell r="AS48">
            <v>3</v>
          </cell>
          <cell r="AT48">
            <v>0</v>
          </cell>
          <cell r="AU48">
            <v>0</v>
          </cell>
          <cell r="AV48">
            <v>1</v>
          </cell>
          <cell r="AW48">
            <v>0</v>
          </cell>
          <cell r="AX48">
            <v>33.425445000000003</v>
          </cell>
          <cell r="AY48">
            <v>-111.93979899999999</v>
          </cell>
        </row>
        <row r="49">
          <cell r="A49">
            <v>8</v>
          </cell>
          <cell r="D49" t="str">
            <v>Priest Dr</v>
          </cell>
          <cell r="E49">
            <v>62</v>
          </cell>
          <cell r="F49">
            <v>28310</v>
          </cell>
          <cell r="H49">
            <v>62</v>
          </cell>
          <cell r="I49">
            <v>1</v>
          </cell>
          <cell r="J49">
            <v>9</v>
          </cell>
          <cell r="K49">
            <v>15.5</v>
          </cell>
          <cell r="L49">
            <v>12.5</v>
          </cell>
          <cell r="M49">
            <v>18.5</v>
          </cell>
          <cell r="N49">
            <v>0.25806468116465658</v>
          </cell>
          <cell r="O49">
            <v>0.20967794063198578</v>
          </cell>
          <cell r="P49">
            <v>0.20967643258627122</v>
          </cell>
          <cell r="Q49">
            <v>0.69354843150974688</v>
          </cell>
          <cell r="R49">
            <v>62</v>
          </cell>
          <cell r="S49">
            <v>25</v>
          </cell>
          <cell r="T49">
            <v>37</v>
          </cell>
          <cell r="U49">
            <v>62</v>
          </cell>
          <cell r="V49">
            <v>25</v>
          </cell>
          <cell r="W49">
            <v>28310</v>
          </cell>
          <cell r="X49">
            <v>28310</v>
          </cell>
          <cell r="Y49">
            <v>1.24</v>
          </cell>
          <cell r="Z49">
            <v>1</v>
          </cell>
          <cell r="AA49">
            <v>0.55099260412611917</v>
          </cell>
          <cell r="AB49">
            <v>0.248</v>
          </cell>
          <cell r="AE49" t="str">
            <v>NS</v>
          </cell>
          <cell r="AF49">
            <v>37</v>
          </cell>
          <cell r="AG49">
            <v>0</v>
          </cell>
          <cell r="AP49">
            <v>1</v>
          </cell>
          <cell r="AQ49">
            <v>1</v>
          </cell>
          <cell r="AR49">
            <v>0</v>
          </cell>
          <cell r="AS49">
            <v>3</v>
          </cell>
          <cell r="AT49">
            <v>0</v>
          </cell>
          <cell r="AU49">
            <v>0</v>
          </cell>
          <cell r="AV49">
            <v>0</v>
          </cell>
          <cell r="AW49">
            <v>0</v>
          </cell>
          <cell r="AX49">
            <v>33.425600000000003</v>
          </cell>
          <cell r="AY49">
            <v>-111.96095</v>
          </cell>
        </row>
        <row r="50">
          <cell r="A50">
            <v>9</v>
          </cell>
          <cell r="D50" t="str">
            <v>Mill Ave</v>
          </cell>
          <cell r="E50">
            <v>64</v>
          </cell>
          <cell r="F50">
            <v>26392</v>
          </cell>
          <cell r="H50">
            <v>64</v>
          </cell>
          <cell r="I50">
            <v>-1</v>
          </cell>
          <cell r="J50">
            <v>10</v>
          </cell>
          <cell r="K50">
            <v>32</v>
          </cell>
          <cell r="L50">
            <v>32</v>
          </cell>
          <cell r="M50" t="e">
            <v>#N/A</v>
          </cell>
          <cell r="N50">
            <v>0.17187478055430849</v>
          </cell>
          <cell r="O50">
            <v>0.23437516447195014</v>
          </cell>
          <cell r="P50">
            <v>0.20312549839657934</v>
          </cell>
          <cell r="Q50">
            <v>0.3437503940882643</v>
          </cell>
          <cell r="R50">
            <v>64</v>
          </cell>
          <cell r="S50">
            <v>64</v>
          </cell>
          <cell r="T50" t="e">
            <v>#N/A</v>
          </cell>
          <cell r="U50">
            <v>64</v>
          </cell>
          <cell r="V50">
            <v>64</v>
          </cell>
          <cell r="W50">
            <v>26392</v>
          </cell>
          <cell r="X50">
            <v>26392</v>
          </cell>
          <cell r="Y50">
            <v>0</v>
          </cell>
          <cell r="Z50">
            <v>-1</v>
          </cell>
          <cell r="AA50">
            <v>0.51366290385363955</v>
          </cell>
          <cell r="AB50">
            <v>0</v>
          </cell>
          <cell r="AE50" t="str">
            <v>NS</v>
          </cell>
          <cell r="AF50" t="e">
            <v>#N/A</v>
          </cell>
          <cell r="AG50">
            <v>0</v>
          </cell>
          <cell r="AP50">
            <v>0</v>
          </cell>
          <cell r="AQ50">
            <v>0</v>
          </cell>
          <cell r="AR50">
            <v>2</v>
          </cell>
          <cell r="AS50">
            <v>3</v>
          </cell>
          <cell r="AT50">
            <v>0</v>
          </cell>
          <cell r="AU50">
            <v>0</v>
          </cell>
          <cell r="AV50">
            <v>1</v>
          </cell>
          <cell r="AW50">
            <v>0</v>
          </cell>
          <cell r="AX50">
            <v>33.418945000000001</v>
          </cell>
          <cell r="AY50">
            <v>-111.93979899999999</v>
          </cell>
        </row>
        <row r="51">
          <cell r="A51">
            <v>10</v>
          </cell>
          <cell r="D51" t="str">
            <v>College Ave</v>
          </cell>
          <cell r="E51">
            <v>112</v>
          </cell>
          <cell r="F51">
            <v>1774</v>
          </cell>
          <cell r="H51">
            <v>112</v>
          </cell>
          <cell r="I51">
            <v>1</v>
          </cell>
          <cell r="J51">
            <v>13</v>
          </cell>
          <cell r="K51">
            <v>28</v>
          </cell>
          <cell r="L51">
            <v>26.5</v>
          </cell>
          <cell r="M51">
            <v>29.5</v>
          </cell>
          <cell r="N51">
            <v>0.24999975380218023</v>
          </cell>
          <cell r="O51">
            <v>0.56249915411616525</v>
          </cell>
          <cell r="P51">
            <v>7.977297373851244E-8</v>
          </cell>
          <cell r="Q51">
            <v>-3.8779033846808784E-7</v>
          </cell>
          <cell r="R51">
            <v>112</v>
          </cell>
          <cell r="S51">
            <v>53</v>
          </cell>
          <cell r="T51">
            <v>59</v>
          </cell>
          <cell r="U51">
            <v>112</v>
          </cell>
          <cell r="V51">
            <v>53</v>
          </cell>
          <cell r="W51">
            <v>1774</v>
          </cell>
          <cell r="X51">
            <v>1774</v>
          </cell>
          <cell r="Y51">
            <v>2</v>
          </cell>
          <cell r="Z51">
            <v>1</v>
          </cell>
          <cell r="AA51">
            <v>3.4527053328143244E-2</v>
          </cell>
          <cell r="AB51">
            <v>0.4</v>
          </cell>
          <cell r="AE51" t="str">
            <v>NS</v>
          </cell>
          <cell r="AF51">
            <v>59</v>
          </cell>
          <cell r="AG51">
            <v>0</v>
          </cell>
          <cell r="AP51">
            <v>2</v>
          </cell>
          <cell r="AQ51">
            <v>3</v>
          </cell>
          <cell r="AR51">
            <v>0</v>
          </cell>
          <cell r="AS51">
            <v>0</v>
          </cell>
          <cell r="AT51">
            <v>0</v>
          </cell>
          <cell r="AU51">
            <v>0</v>
          </cell>
          <cell r="AV51">
            <v>0</v>
          </cell>
          <cell r="AW51">
            <v>0</v>
          </cell>
          <cell r="AX51">
            <v>33.385480000000001</v>
          </cell>
          <cell r="AY51">
            <v>-111.93477</v>
          </cell>
        </row>
        <row r="52">
          <cell r="A52">
            <v>11</v>
          </cell>
          <cell r="D52" t="str">
            <v>Mill Ave</v>
          </cell>
          <cell r="E52">
            <v>28</v>
          </cell>
          <cell r="F52">
            <v>26392</v>
          </cell>
          <cell r="H52">
            <v>28</v>
          </cell>
          <cell r="I52">
            <v>1</v>
          </cell>
          <cell r="J52">
            <v>15</v>
          </cell>
          <cell r="K52">
            <v>14</v>
          </cell>
          <cell r="L52">
            <v>14</v>
          </cell>
          <cell r="M52" t="e">
            <v>#N/A</v>
          </cell>
          <cell r="N52">
            <v>0.1785709757635624</v>
          </cell>
          <cell r="O52">
            <v>8.9285700353741601E-2</v>
          </cell>
          <cell r="P52">
            <v>0.14285740387266152</v>
          </cell>
          <cell r="Q52">
            <v>0.35714372721245113</v>
          </cell>
          <cell r="R52">
            <v>28</v>
          </cell>
          <cell r="S52">
            <v>28</v>
          </cell>
          <cell r="T52" t="e">
            <v>#N/A</v>
          </cell>
          <cell r="U52">
            <v>28</v>
          </cell>
          <cell r="V52">
            <v>28</v>
          </cell>
          <cell r="W52">
            <v>26392</v>
          </cell>
          <cell r="X52">
            <v>26392</v>
          </cell>
          <cell r="Y52">
            <v>0</v>
          </cell>
          <cell r="Z52">
            <v>1</v>
          </cell>
          <cell r="AA52">
            <v>0.51366290385363955</v>
          </cell>
          <cell r="AB52">
            <v>0</v>
          </cell>
          <cell r="AE52" t="str">
            <v>NS</v>
          </cell>
          <cell r="AF52" t="e">
            <v>#N/A</v>
          </cell>
          <cell r="AG52">
            <v>0</v>
          </cell>
          <cell r="AP52">
            <v>1</v>
          </cell>
          <cell r="AQ52">
            <v>0</v>
          </cell>
          <cell r="AR52">
            <v>3</v>
          </cell>
          <cell r="AS52">
            <v>3</v>
          </cell>
          <cell r="AT52">
            <v>1</v>
          </cell>
          <cell r="AU52">
            <v>0</v>
          </cell>
          <cell r="AV52">
            <v>1</v>
          </cell>
          <cell r="AW52">
            <v>0</v>
          </cell>
          <cell r="AX52">
            <v>33.414645</v>
          </cell>
          <cell r="AY52">
            <v>-111.93979899999999</v>
          </cell>
        </row>
        <row r="53">
          <cell r="A53">
            <v>12</v>
          </cell>
          <cell r="D53" t="str">
            <v>Hardy Dr</v>
          </cell>
          <cell r="E53">
            <v>79</v>
          </cell>
          <cell r="F53">
            <v>9690</v>
          </cell>
          <cell r="H53">
            <v>79</v>
          </cell>
          <cell r="I53">
            <v>1</v>
          </cell>
          <cell r="J53">
            <v>17</v>
          </cell>
          <cell r="K53">
            <v>19.75</v>
          </cell>
          <cell r="L53">
            <v>17.5</v>
          </cell>
          <cell r="M53">
            <v>22</v>
          </cell>
          <cell r="N53">
            <v>0.26582371320378606</v>
          </cell>
          <cell r="O53">
            <v>0.27848064085831453</v>
          </cell>
          <cell r="P53">
            <v>0.10126671191647869</v>
          </cell>
          <cell r="Q53">
            <v>0.18987297417466875</v>
          </cell>
          <cell r="R53">
            <v>79</v>
          </cell>
          <cell r="S53">
            <v>35</v>
          </cell>
          <cell r="T53">
            <v>44</v>
          </cell>
          <cell r="U53">
            <v>79</v>
          </cell>
          <cell r="V53">
            <v>35</v>
          </cell>
          <cell r="W53">
            <v>9690</v>
          </cell>
          <cell r="X53">
            <v>9690</v>
          </cell>
          <cell r="Y53">
            <v>0.72</v>
          </cell>
          <cell r="Z53">
            <v>1</v>
          </cell>
          <cell r="AA53">
            <v>0.18859478396263138</v>
          </cell>
          <cell r="AB53">
            <v>0.14399999999999999</v>
          </cell>
          <cell r="AE53" t="str">
            <v>NS</v>
          </cell>
          <cell r="AF53">
            <v>44</v>
          </cell>
          <cell r="AG53">
            <v>0</v>
          </cell>
          <cell r="AP53">
            <v>3</v>
          </cell>
          <cell r="AQ53">
            <v>3</v>
          </cell>
          <cell r="AR53">
            <v>3</v>
          </cell>
          <cell r="AS53">
            <v>3</v>
          </cell>
          <cell r="AT53">
            <v>0</v>
          </cell>
          <cell r="AU53">
            <v>0</v>
          </cell>
          <cell r="AV53">
            <v>0</v>
          </cell>
          <cell r="AW53">
            <v>0</v>
          </cell>
          <cell r="AX53">
            <v>33.414645</v>
          </cell>
          <cell r="AY53">
            <v>-111.951999</v>
          </cell>
        </row>
        <row r="54">
          <cell r="A54">
            <v>13</v>
          </cell>
          <cell r="D54" t="str">
            <v>College Ave</v>
          </cell>
          <cell r="E54">
            <v>444</v>
          </cell>
          <cell r="F54">
            <v>5044</v>
          </cell>
          <cell r="H54">
            <v>444</v>
          </cell>
          <cell r="I54">
            <v>1</v>
          </cell>
          <cell r="J54">
            <v>18</v>
          </cell>
          <cell r="K54">
            <v>111</v>
          </cell>
          <cell r="L54">
            <v>73.5</v>
          </cell>
          <cell r="M54">
            <v>148.5</v>
          </cell>
          <cell r="N54">
            <v>0.27027116410303187</v>
          </cell>
          <cell r="O54">
            <v>9.4594840351731976E-2</v>
          </cell>
          <cell r="P54">
            <v>0.18243281759028779</v>
          </cell>
          <cell r="Q54">
            <v>0.17792693350770536</v>
          </cell>
          <cell r="R54">
            <v>444</v>
          </cell>
          <cell r="S54">
            <v>147</v>
          </cell>
          <cell r="T54">
            <v>297</v>
          </cell>
          <cell r="U54">
            <v>444</v>
          </cell>
          <cell r="V54">
            <v>147</v>
          </cell>
          <cell r="W54">
            <v>26482</v>
          </cell>
          <cell r="X54">
            <v>5044</v>
          </cell>
          <cell r="Y54">
            <v>0</v>
          </cell>
          <cell r="Z54">
            <v>1</v>
          </cell>
          <cell r="AA54">
            <v>9.8170494355780458E-2</v>
          </cell>
          <cell r="AB54">
            <v>0</v>
          </cell>
          <cell r="AE54" t="str">
            <v>NS</v>
          </cell>
          <cell r="AF54">
            <v>297</v>
          </cell>
          <cell r="AG54">
            <v>0</v>
          </cell>
          <cell r="AP54">
            <v>5</v>
          </cell>
          <cell r="AQ54">
            <v>3</v>
          </cell>
          <cell r="AR54">
            <v>3</v>
          </cell>
          <cell r="AS54">
            <v>3</v>
          </cell>
          <cell r="AT54">
            <v>0</v>
          </cell>
          <cell r="AU54">
            <v>0</v>
          </cell>
          <cell r="AV54">
            <v>0</v>
          </cell>
          <cell r="AW54">
            <v>0</v>
          </cell>
          <cell r="AX54">
            <v>33.421844999999998</v>
          </cell>
          <cell r="AY54">
            <v>-111.934799</v>
          </cell>
        </row>
        <row r="55">
          <cell r="A55">
            <v>15</v>
          </cell>
          <cell r="D55" t="str">
            <v>Rural Rd</v>
          </cell>
          <cell r="E55">
            <v>192</v>
          </cell>
          <cell r="F55">
            <v>51380</v>
          </cell>
          <cell r="H55">
            <v>192</v>
          </cell>
          <cell r="I55">
            <v>-1</v>
          </cell>
          <cell r="J55">
            <v>19</v>
          </cell>
          <cell r="K55">
            <v>48</v>
          </cell>
          <cell r="L55">
            <v>32</v>
          </cell>
          <cell r="M55">
            <v>64</v>
          </cell>
          <cell r="N55">
            <v>0.23958425211066986</v>
          </cell>
          <cell r="O55">
            <v>0.13541738473930434</v>
          </cell>
          <cell r="P55">
            <v>0.20312455487419562</v>
          </cell>
          <cell r="Q55">
            <v>0.52604165753864152</v>
          </cell>
          <cell r="R55">
            <v>192</v>
          </cell>
          <cell r="S55">
            <v>64</v>
          </cell>
          <cell r="T55">
            <v>128</v>
          </cell>
          <cell r="U55">
            <v>192</v>
          </cell>
          <cell r="V55">
            <v>64</v>
          </cell>
          <cell r="W55">
            <v>51380</v>
          </cell>
          <cell r="X55">
            <v>51380</v>
          </cell>
          <cell r="Y55">
            <v>0</v>
          </cell>
          <cell r="Z55">
            <v>-1</v>
          </cell>
          <cell r="AA55">
            <v>1</v>
          </cell>
          <cell r="AB55">
            <v>0</v>
          </cell>
          <cell r="AE55" t="str">
            <v>NS</v>
          </cell>
          <cell r="AF55">
            <v>128</v>
          </cell>
          <cell r="AG55">
            <v>0</v>
          </cell>
          <cell r="AP55">
            <v>0</v>
          </cell>
          <cell r="AQ55">
            <v>0</v>
          </cell>
          <cell r="AR55">
            <v>3</v>
          </cell>
          <cell r="AS55">
            <v>3</v>
          </cell>
          <cell r="AT55">
            <v>0</v>
          </cell>
          <cell r="AU55">
            <v>0</v>
          </cell>
          <cell r="AV55">
            <v>0</v>
          </cell>
          <cell r="AW55">
            <v>1</v>
          </cell>
          <cell r="AX55">
            <v>33.422044999999997</v>
          </cell>
          <cell r="AY55">
            <v>-111.926299</v>
          </cell>
        </row>
        <row r="56">
          <cell r="A56">
            <v>16</v>
          </cell>
          <cell r="D56" t="str">
            <v>Mill Ave</v>
          </cell>
          <cell r="E56">
            <v>251</v>
          </cell>
          <cell r="F56">
            <v>26392</v>
          </cell>
          <cell r="H56">
            <v>251</v>
          </cell>
          <cell r="I56">
            <v>1</v>
          </cell>
          <cell r="J56">
            <v>19</v>
          </cell>
          <cell r="K56">
            <v>62.75</v>
          </cell>
          <cell r="L56">
            <v>49</v>
          </cell>
          <cell r="M56">
            <v>76.5</v>
          </cell>
          <cell r="N56">
            <v>0.27888491951159317</v>
          </cell>
          <cell r="O56">
            <v>0.21115457643370256</v>
          </cell>
          <cell r="P56">
            <v>0.22709216295686024</v>
          </cell>
          <cell r="Q56">
            <v>0.44223115493456444</v>
          </cell>
          <cell r="R56">
            <v>251</v>
          </cell>
          <cell r="S56">
            <v>98</v>
          </cell>
          <cell r="T56">
            <v>153</v>
          </cell>
          <cell r="U56">
            <v>251</v>
          </cell>
          <cell r="V56">
            <v>98</v>
          </cell>
          <cell r="W56">
            <v>27003</v>
          </cell>
          <cell r="X56">
            <v>26392</v>
          </cell>
          <cell r="Y56">
            <v>0</v>
          </cell>
          <cell r="Z56">
            <v>1</v>
          </cell>
          <cell r="AA56">
            <v>0.51366290385363955</v>
          </cell>
          <cell r="AB56">
            <v>0</v>
          </cell>
          <cell r="AE56" t="str">
            <v>NS</v>
          </cell>
          <cell r="AF56">
            <v>153</v>
          </cell>
          <cell r="AG56">
            <v>0</v>
          </cell>
          <cell r="AP56">
            <v>0</v>
          </cell>
          <cell r="AQ56">
            <v>3</v>
          </cell>
          <cell r="AR56">
            <v>3</v>
          </cell>
          <cell r="AS56">
            <v>3</v>
          </cell>
          <cell r="AT56">
            <v>0</v>
          </cell>
          <cell r="AU56">
            <v>0</v>
          </cell>
          <cell r="AV56">
            <v>1</v>
          </cell>
          <cell r="AW56">
            <v>0</v>
          </cell>
          <cell r="AX56">
            <v>33.421945000000001</v>
          </cell>
          <cell r="AY56">
            <v>-111.93979899999999</v>
          </cell>
        </row>
        <row r="57">
          <cell r="A57">
            <v>19</v>
          </cell>
          <cell r="D57" t="str">
            <v>Hardy Dr</v>
          </cell>
          <cell r="E57">
            <v>52</v>
          </cell>
          <cell r="F57">
            <v>9690</v>
          </cell>
          <cell r="H57">
            <v>52</v>
          </cell>
          <cell r="I57">
            <v>1</v>
          </cell>
          <cell r="J57">
            <v>19</v>
          </cell>
          <cell r="K57">
            <v>26</v>
          </cell>
          <cell r="L57" t="e">
            <v>#N/A</v>
          </cell>
          <cell r="M57">
            <v>26</v>
          </cell>
          <cell r="N57">
            <v>0.1923075219764869</v>
          </cell>
          <cell r="O57">
            <v>0.26922995856778442</v>
          </cell>
          <cell r="P57">
            <v>0.23076916378052531</v>
          </cell>
          <cell r="Q57">
            <v>0.48076836739184814</v>
          </cell>
          <cell r="R57">
            <v>52</v>
          </cell>
          <cell r="S57" t="e">
            <v>#N/A</v>
          </cell>
          <cell r="T57">
            <v>52</v>
          </cell>
          <cell r="U57">
            <v>52</v>
          </cell>
          <cell r="V57" t="e">
            <v>#N/A</v>
          </cell>
          <cell r="W57">
            <v>27003</v>
          </cell>
          <cell r="X57">
            <v>9690</v>
          </cell>
          <cell r="Y57">
            <v>0.72</v>
          </cell>
          <cell r="Z57">
            <v>1</v>
          </cell>
          <cell r="AA57">
            <v>0.18859478396263138</v>
          </cell>
          <cell r="AB57">
            <v>0.14399999999999999</v>
          </cell>
          <cell r="AE57" t="str">
            <v>NS</v>
          </cell>
          <cell r="AF57">
            <v>52</v>
          </cell>
          <cell r="AG57">
            <v>0</v>
          </cell>
          <cell r="AP57">
            <v>3</v>
          </cell>
          <cell r="AQ57">
            <v>3</v>
          </cell>
          <cell r="AR57">
            <v>3</v>
          </cell>
          <cell r="AS57">
            <v>3</v>
          </cell>
          <cell r="AT57">
            <v>0</v>
          </cell>
          <cell r="AU57">
            <v>0</v>
          </cell>
          <cell r="AV57">
            <v>0</v>
          </cell>
          <cell r="AW57">
            <v>0</v>
          </cell>
          <cell r="AX57">
            <v>33.421844999999998</v>
          </cell>
          <cell r="AY57">
            <v>-111.95219899999999</v>
          </cell>
        </row>
        <row r="58">
          <cell r="A58">
            <v>20</v>
          </cell>
          <cell r="D58" t="str">
            <v>Greenbelt Path</v>
          </cell>
          <cell r="E58">
            <v>153</v>
          </cell>
          <cell r="F58">
            <v>0</v>
          </cell>
          <cell r="H58">
            <v>153</v>
          </cell>
          <cell r="I58">
            <v>1</v>
          </cell>
          <cell r="J58">
            <v>19</v>
          </cell>
          <cell r="K58">
            <v>38.25</v>
          </cell>
          <cell r="L58">
            <v>26.5</v>
          </cell>
          <cell r="M58">
            <v>50</v>
          </cell>
          <cell r="N58">
            <v>0.1764708452041624</v>
          </cell>
          <cell r="O58">
            <v>0.48366048555435198</v>
          </cell>
          <cell r="P58">
            <v>3.3148646019632057E-7</v>
          </cell>
          <cell r="Q58">
            <v>-7.3658727837591267E-7</v>
          </cell>
          <cell r="R58">
            <v>153</v>
          </cell>
          <cell r="S58">
            <v>53</v>
          </cell>
          <cell r="T58">
            <v>100</v>
          </cell>
          <cell r="U58">
            <v>153</v>
          </cell>
          <cell r="V58">
            <v>53</v>
          </cell>
          <cell r="W58">
            <v>14788</v>
          </cell>
          <cell r="X58">
            <v>0</v>
          </cell>
          <cell r="Y58">
            <v>2.2000000000000002</v>
          </cell>
          <cell r="Z58">
            <v>1</v>
          </cell>
          <cell r="AA58">
            <v>0</v>
          </cell>
          <cell r="AB58">
            <v>0.44000000000000006</v>
          </cell>
          <cell r="AE58" t="str">
            <v>NS</v>
          </cell>
          <cell r="AF58">
            <v>100</v>
          </cell>
          <cell r="AG58">
            <v>0</v>
          </cell>
          <cell r="AP58">
            <v>4</v>
          </cell>
          <cell r="AQ58">
            <v>4</v>
          </cell>
          <cell r="AR58">
            <v>3</v>
          </cell>
          <cell r="AS58">
            <v>3</v>
          </cell>
          <cell r="AT58">
            <v>0</v>
          </cell>
          <cell r="AU58">
            <v>0</v>
          </cell>
          <cell r="AV58">
            <v>0</v>
          </cell>
          <cell r="AW58">
            <v>0</v>
          </cell>
          <cell r="AX58">
            <v>33.451279999999997</v>
          </cell>
          <cell r="AY58">
            <v>-111.91303000000001</v>
          </cell>
        </row>
        <row r="59">
          <cell r="A59">
            <v>21</v>
          </cell>
          <cell r="D59" t="str">
            <v>Rural Rd</v>
          </cell>
          <cell r="E59">
            <v>29</v>
          </cell>
          <cell r="F59">
            <v>29395</v>
          </cell>
          <cell r="H59">
            <v>29</v>
          </cell>
          <cell r="I59">
            <v>-1</v>
          </cell>
          <cell r="J59">
            <v>19</v>
          </cell>
          <cell r="K59">
            <v>7.25</v>
          </cell>
          <cell r="L59">
            <v>3.5</v>
          </cell>
          <cell r="M59">
            <v>11</v>
          </cell>
          <cell r="N59">
            <v>6.8965277718352341E-2</v>
          </cell>
          <cell r="O59">
            <v>0.41379377262484052</v>
          </cell>
          <cell r="P59">
            <v>0.24137912555276417</v>
          </cell>
          <cell r="Q59">
            <v>0.6206887535657567</v>
          </cell>
          <cell r="R59">
            <v>29</v>
          </cell>
          <cell r="S59">
            <v>7</v>
          </cell>
          <cell r="T59">
            <v>22</v>
          </cell>
          <cell r="U59">
            <v>29</v>
          </cell>
          <cell r="V59">
            <v>7</v>
          </cell>
          <cell r="W59">
            <v>29395</v>
          </cell>
          <cell r="X59">
            <v>29395</v>
          </cell>
          <cell r="Y59">
            <v>4</v>
          </cell>
          <cell r="Z59">
            <v>-1</v>
          </cell>
          <cell r="AA59">
            <v>0.57210977033865318</v>
          </cell>
          <cell r="AB59">
            <v>0.8</v>
          </cell>
          <cell r="AE59" t="str">
            <v>NS</v>
          </cell>
          <cell r="AF59">
            <v>22</v>
          </cell>
          <cell r="AG59">
            <v>0</v>
          </cell>
          <cell r="AP59">
            <v>0</v>
          </cell>
          <cell r="AQ59">
            <v>0</v>
          </cell>
          <cell r="AR59">
            <v>4</v>
          </cell>
          <cell r="AS59">
            <v>4</v>
          </cell>
          <cell r="AT59">
            <v>0</v>
          </cell>
          <cell r="AU59">
            <v>0</v>
          </cell>
          <cell r="AV59">
            <v>0</v>
          </cell>
          <cell r="AW59">
            <v>0</v>
          </cell>
          <cell r="AX59">
            <v>33.356630000000003</v>
          </cell>
          <cell r="AY59">
            <v>-111.92854</v>
          </cell>
        </row>
      </sheetData>
      <sheetData sheetId="7">
        <row r="5">
          <cell r="D5" t="str">
            <v>McClintock Dr</v>
          </cell>
          <cell r="F5">
            <v>30</v>
          </cell>
          <cell r="G5">
            <v>19.5</v>
          </cell>
          <cell r="H5">
            <v>40.5</v>
          </cell>
          <cell r="I5">
            <v>0.1666673351344807</v>
          </cell>
          <cell r="J5">
            <v>0.29999904972682401</v>
          </cell>
          <cell r="K5">
            <v>0.25000020971308601</v>
          </cell>
          <cell r="L5">
            <v>0.70833288369392378</v>
          </cell>
          <cell r="M5">
            <v>120</v>
          </cell>
          <cell r="N5">
            <v>39</v>
          </cell>
          <cell r="O5">
            <v>81</v>
          </cell>
          <cell r="P5">
            <v>120</v>
          </cell>
          <cell r="Q5">
            <v>39</v>
          </cell>
          <cell r="R5">
            <v>39025</v>
          </cell>
          <cell r="S5">
            <v>1</v>
          </cell>
          <cell r="T5">
            <v>9</v>
          </cell>
          <cell r="U5">
            <v>30</v>
          </cell>
          <cell r="W5">
            <v>81</v>
          </cell>
          <cell r="AG5">
            <v>0</v>
          </cell>
          <cell r="AH5">
            <v>0</v>
          </cell>
          <cell r="AI5">
            <v>3</v>
          </cell>
          <cell r="AJ5">
            <v>3</v>
          </cell>
          <cell r="AK5">
            <v>0</v>
          </cell>
          <cell r="AL5">
            <v>0</v>
          </cell>
          <cell r="AM5">
            <v>0</v>
          </cell>
          <cell r="AN5">
            <v>0</v>
          </cell>
          <cell r="AO5">
            <v>33.429144999999998</v>
          </cell>
          <cell r="AP5">
            <v>-111.90889799999999</v>
          </cell>
        </row>
        <row r="6">
          <cell r="A6">
            <v>6</v>
          </cell>
          <cell r="D6" t="str">
            <v>Mill Ave</v>
          </cell>
          <cell r="F6">
            <v>101.25</v>
          </cell>
          <cell r="G6">
            <v>73.5</v>
          </cell>
          <cell r="H6">
            <v>129</v>
          </cell>
          <cell r="I6">
            <v>0.23703750215201846</v>
          </cell>
          <cell r="J6">
            <v>0.21234495641933604</v>
          </cell>
          <cell r="K6">
            <v>9.3826571891318475E-2</v>
          </cell>
          <cell r="L6">
            <v>0.10864151109288854</v>
          </cell>
          <cell r="M6">
            <v>405</v>
          </cell>
          <cell r="N6">
            <v>147</v>
          </cell>
          <cell r="O6">
            <v>258</v>
          </cell>
          <cell r="P6">
            <v>405</v>
          </cell>
          <cell r="Q6">
            <v>147</v>
          </cell>
          <cell r="R6">
            <v>14670</v>
          </cell>
          <cell r="S6">
            <v>0</v>
          </cell>
          <cell r="T6">
            <v>21</v>
          </cell>
          <cell r="U6">
            <v>20.74074074074074</v>
          </cell>
          <cell r="W6">
            <v>258</v>
          </cell>
          <cell r="AG6">
            <v>3</v>
          </cell>
          <cell r="AH6">
            <v>3</v>
          </cell>
          <cell r="AI6">
            <v>3</v>
          </cell>
          <cell r="AJ6">
            <v>3</v>
          </cell>
          <cell r="AK6">
            <v>0</v>
          </cell>
          <cell r="AL6">
            <v>0</v>
          </cell>
          <cell r="AM6">
            <v>1</v>
          </cell>
          <cell r="AN6">
            <v>0</v>
          </cell>
          <cell r="AO6">
            <v>33.430948000000001</v>
          </cell>
          <cell r="AP6">
            <v>-111.95246</v>
          </cell>
        </row>
        <row r="7">
          <cell r="A7">
            <v>7</v>
          </cell>
          <cell r="D7" t="str">
            <v>Farmer Ave</v>
          </cell>
          <cell r="F7">
            <v>78</v>
          </cell>
          <cell r="G7">
            <v>57.5</v>
          </cell>
          <cell r="H7">
            <v>98.5</v>
          </cell>
          <cell r="I7">
            <v>0.31730856121664508</v>
          </cell>
          <cell r="J7">
            <v>0.15705093525932579</v>
          </cell>
          <cell r="K7">
            <v>5.7692025355272174E-2</v>
          </cell>
          <cell r="L7">
            <v>7.3717860989526748E-2</v>
          </cell>
          <cell r="M7">
            <v>312</v>
          </cell>
          <cell r="N7">
            <v>115</v>
          </cell>
          <cell r="O7">
            <v>197</v>
          </cell>
          <cell r="P7">
            <v>312</v>
          </cell>
          <cell r="Q7">
            <v>115</v>
          </cell>
          <cell r="R7">
            <v>3508</v>
          </cell>
          <cell r="S7">
            <v>0.25</v>
          </cell>
          <cell r="T7">
            <v>12</v>
          </cell>
          <cell r="U7">
            <v>15.384615384615385</v>
          </cell>
          <cell r="W7">
            <v>197</v>
          </cell>
          <cell r="AG7">
            <v>0</v>
          </cell>
          <cell r="AH7">
            <v>0</v>
          </cell>
          <cell r="AI7">
            <v>3</v>
          </cell>
          <cell r="AJ7">
            <v>3</v>
          </cell>
          <cell r="AK7">
            <v>0</v>
          </cell>
          <cell r="AL7">
            <v>0</v>
          </cell>
          <cell r="AM7">
            <v>0</v>
          </cell>
          <cell r="AN7">
            <v>0</v>
          </cell>
          <cell r="AO7">
            <v>33.425445000000003</v>
          </cell>
          <cell r="AP7">
            <v>-111.93979899999999</v>
          </cell>
        </row>
        <row r="8">
          <cell r="A8">
            <v>8</v>
          </cell>
          <cell r="D8" t="str">
            <v>Priest Dr</v>
          </cell>
          <cell r="F8">
            <v>20</v>
          </cell>
          <cell r="G8">
            <v>15.5</v>
          </cell>
          <cell r="H8">
            <v>24.5</v>
          </cell>
          <cell r="I8">
            <v>0.23750082881999096</v>
          </cell>
          <cell r="J8">
            <v>0.20000032425530409</v>
          </cell>
          <cell r="K8">
            <v>0.21250030696785382</v>
          </cell>
          <cell r="L8">
            <v>0.62499987258656564</v>
          </cell>
          <cell r="M8">
            <v>80</v>
          </cell>
          <cell r="N8">
            <v>31</v>
          </cell>
          <cell r="O8">
            <v>49</v>
          </cell>
          <cell r="P8">
            <v>80</v>
          </cell>
          <cell r="Q8">
            <v>31</v>
          </cell>
          <cell r="R8">
            <v>28310</v>
          </cell>
          <cell r="S8">
            <v>1.24</v>
          </cell>
          <cell r="T8">
            <v>3</v>
          </cell>
          <cell r="U8">
            <v>15</v>
          </cell>
          <cell r="W8">
            <v>49</v>
          </cell>
          <cell r="AG8">
            <v>1</v>
          </cell>
          <cell r="AH8">
            <v>1</v>
          </cell>
          <cell r="AI8">
            <v>0</v>
          </cell>
          <cell r="AJ8">
            <v>3</v>
          </cell>
          <cell r="AK8">
            <v>0</v>
          </cell>
          <cell r="AL8">
            <v>0</v>
          </cell>
          <cell r="AM8">
            <v>0</v>
          </cell>
          <cell r="AN8">
            <v>0</v>
          </cell>
          <cell r="AO8">
            <v>33.425445000000003</v>
          </cell>
          <cell r="AP8">
            <v>-111.936499</v>
          </cell>
        </row>
        <row r="9">
          <cell r="A9">
            <v>9</v>
          </cell>
          <cell r="D9" t="str">
            <v>Mill Ave</v>
          </cell>
          <cell r="F9">
            <v>112.5</v>
          </cell>
          <cell r="G9">
            <v>112.5</v>
          </cell>
          <cell r="H9" t="e">
            <v>#N/A</v>
          </cell>
          <cell r="I9">
            <v>0.3244443582606979</v>
          </cell>
          <cell r="J9">
            <v>0.21333283733639363</v>
          </cell>
          <cell r="K9">
            <v>6.6667392428721939E-2</v>
          </cell>
          <cell r="L9">
            <v>0.11111112098520934</v>
          </cell>
          <cell r="M9">
            <v>225</v>
          </cell>
          <cell r="N9">
            <v>225</v>
          </cell>
          <cell r="O9" t="e">
            <v>#N/A</v>
          </cell>
          <cell r="P9">
            <v>225</v>
          </cell>
          <cell r="Q9">
            <v>225</v>
          </cell>
          <cell r="R9">
            <v>26392</v>
          </cell>
          <cell r="S9">
            <v>0</v>
          </cell>
          <cell r="T9">
            <v>11</v>
          </cell>
          <cell r="U9">
            <v>9.7777777777777786</v>
          </cell>
          <cell r="W9" t="e">
            <v>#N/A</v>
          </cell>
          <cell r="AG9">
            <v>0</v>
          </cell>
          <cell r="AH9">
            <v>0</v>
          </cell>
          <cell r="AI9">
            <v>2</v>
          </cell>
          <cell r="AJ9">
            <v>3</v>
          </cell>
          <cell r="AK9">
            <v>0</v>
          </cell>
          <cell r="AL9">
            <v>0</v>
          </cell>
          <cell r="AM9">
            <v>1</v>
          </cell>
          <cell r="AN9">
            <v>0</v>
          </cell>
          <cell r="AO9">
            <v>33.425445000000003</v>
          </cell>
          <cell r="AP9">
            <v>-111.94409899999999</v>
          </cell>
        </row>
        <row r="10">
          <cell r="A10">
            <v>10</v>
          </cell>
          <cell r="D10" t="str">
            <v>College Ave</v>
          </cell>
          <cell r="F10">
            <v>28</v>
          </cell>
          <cell r="G10">
            <v>26.5</v>
          </cell>
          <cell r="H10">
            <v>29.5</v>
          </cell>
          <cell r="I10">
            <v>0.24999947075138157</v>
          </cell>
          <cell r="J10">
            <v>0.56249905705081282</v>
          </cell>
          <cell r="K10">
            <v>5.7749526942596161E-7</v>
          </cell>
          <cell r="L10">
            <v>3.6800107656520532E-9</v>
          </cell>
          <cell r="M10">
            <v>112</v>
          </cell>
          <cell r="N10">
            <v>53</v>
          </cell>
          <cell r="O10">
            <v>59</v>
          </cell>
          <cell r="P10">
            <v>112</v>
          </cell>
          <cell r="Q10">
            <v>53</v>
          </cell>
          <cell r="R10">
            <v>1774</v>
          </cell>
          <cell r="S10">
            <v>2</v>
          </cell>
          <cell r="T10">
            <v>1</v>
          </cell>
          <cell r="U10">
            <v>3.5714285714285712</v>
          </cell>
          <cell r="W10">
            <v>59</v>
          </cell>
          <cell r="AG10">
            <v>2</v>
          </cell>
          <cell r="AH10">
            <v>3</v>
          </cell>
          <cell r="AI10">
            <v>0</v>
          </cell>
          <cell r="AJ10">
            <v>0</v>
          </cell>
          <cell r="AK10">
            <v>0</v>
          </cell>
          <cell r="AL10">
            <v>0</v>
          </cell>
          <cell r="AM10">
            <v>0</v>
          </cell>
          <cell r="AN10">
            <v>0</v>
          </cell>
          <cell r="AO10">
            <v>33.425545</v>
          </cell>
          <cell r="AP10">
            <v>-111.95219899999999</v>
          </cell>
        </row>
        <row r="11">
          <cell r="A11">
            <v>11</v>
          </cell>
          <cell r="D11" t="str">
            <v>Mill Ave</v>
          </cell>
          <cell r="F11">
            <v>52.625</v>
          </cell>
          <cell r="G11">
            <v>60.75</v>
          </cell>
          <cell r="H11">
            <v>44.5</v>
          </cell>
          <cell r="I11">
            <v>0.27553474011617457</v>
          </cell>
          <cell r="J11">
            <v>0.16864638578937091</v>
          </cell>
          <cell r="K11">
            <v>0.14489274628013146</v>
          </cell>
          <cell r="L11">
            <v>0.18764891470103331</v>
          </cell>
          <cell r="M11">
            <v>210.5</v>
          </cell>
          <cell r="N11">
            <v>121.5</v>
          </cell>
          <cell r="O11">
            <v>89</v>
          </cell>
          <cell r="P11">
            <v>210.5</v>
          </cell>
          <cell r="Q11">
            <v>121.5</v>
          </cell>
          <cell r="R11">
            <v>26392</v>
          </cell>
          <cell r="S11">
            <v>0</v>
          </cell>
          <cell r="T11">
            <v>9</v>
          </cell>
          <cell r="U11">
            <v>17.102137767220903</v>
          </cell>
          <cell r="W11">
            <v>89</v>
          </cell>
          <cell r="AG11">
            <v>1</v>
          </cell>
          <cell r="AH11">
            <v>0</v>
          </cell>
          <cell r="AI11">
            <v>3</v>
          </cell>
          <cell r="AJ11">
            <v>3</v>
          </cell>
          <cell r="AK11">
            <v>1</v>
          </cell>
          <cell r="AL11">
            <v>0</v>
          </cell>
          <cell r="AM11">
            <v>1</v>
          </cell>
          <cell r="AN11">
            <v>0</v>
          </cell>
          <cell r="AO11">
            <v>33.425600000000003</v>
          </cell>
          <cell r="AP11">
            <v>-111.96095</v>
          </cell>
        </row>
        <row r="12">
          <cell r="A12">
            <v>12</v>
          </cell>
          <cell r="D12" t="str">
            <v>Hardy Dr</v>
          </cell>
          <cell r="F12">
            <v>40</v>
          </cell>
          <cell r="G12">
            <v>33</v>
          </cell>
          <cell r="H12">
            <v>47</v>
          </cell>
          <cell r="I12">
            <v>0.25625078732802714</v>
          </cell>
          <cell r="J12">
            <v>0.27499937641383504</v>
          </cell>
          <cell r="K12">
            <v>9.9999793328899522E-2</v>
          </cell>
          <cell r="L12">
            <v>0.17499936393844923</v>
          </cell>
          <cell r="M12">
            <v>160</v>
          </cell>
          <cell r="N12">
            <v>66</v>
          </cell>
          <cell r="O12">
            <v>94</v>
          </cell>
          <cell r="P12">
            <v>160</v>
          </cell>
          <cell r="Q12">
            <v>66</v>
          </cell>
          <cell r="R12">
            <v>9690</v>
          </cell>
          <cell r="S12">
            <v>0.72</v>
          </cell>
          <cell r="T12">
            <v>5</v>
          </cell>
          <cell r="U12">
            <v>12.5</v>
          </cell>
          <cell r="W12">
            <v>94</v>
          </cell>
          <cell r="AG12">
            <v>3</v>
          </cell>
          <cell r="AH12">
            <v>3</v>
          </cell>
          <cell r="AI12">
            <v>3</v>
          </cell>
          <cell r="AJ12">
            <v>3</v>
          </cell>
          <cell r="AK12">
            <v>0</v>
          </cell>
          <cell r="AL12">
            <v>0</v>
          </cell>
          <cell r="AM12">
            <v>0</v>
          </cell>
          <cell r="AN12">
            <v>0</v>
          </cell>
          <cell r="AO12">
            <v>33.418945000000001</v>
          </cell>
          <cell r="AP12">
            <v>-111.93979899999999</v>
          </cell>
        </row>
        <row r="13">
          <cell r="A13">
            <v>13</v>
          </cell>
          <cell r="D13" t="str">
            <v>College Ave</v>
          </cell>
          <cell r="F13">
            <v>216.25</v>
          </cell>
          <cell r="G13">
            <v>153.5</v>
          </cell>
          <cell r="H13">
            <v>279</v>
          </cell>
          <cell r="I13">
            <v>0.25780260876058997</v>
          </cell>
          <cell r="J13">
            <v>7.5144060914633271E-2</v>
          </cell>
          <cell r="K13">
            <v>0.26589605584132575</v>
          </cell>
          <cell r="L13">
            <v>0.326011525531472</v>
          </cell>
          <cell r="M13">
            <v>865</v>
          </cell>
          <cell r="N13">
            <v>307</v>
          </cell>
          <cell r="O13">
            <v>558</v>
          </cell>
          <cell r="P13">
            <v>865</v>
          </cell>
          <cell r="Q13">
            <v>307</v>
          </cell>
          <cell r="R13">
            <v>26482</v>
          </cell>
          <cell r="S13">
            <v>0</v>
          </cell>
          <cell r="T13">
            <v>13</v>
          </cell>
          <cell r="U13">
            <v>6.0115606936416182</v>
          </cell>
          <cell r="W13">
            <v>558</v>
          </cell>
          <cell r="AG13">
            <v>5</v>
          </cell>
          <cell r="AH13">
            <v>3</v>
          </cell>
          <cell r="AI13">
            <v>3</v>
          </cell>
          <cell r="AJ13">
            <v>3</v>
          </cell>
          <cell r="AK13">
            <v>0</v>
          </cell>
          <cell r="AL13">
            <v>0</v>
          </cell>
          <cell r="AM13">
            <v>0</v>
          </cell>
          <cell r="AN13">
            <v>0</v>
          </cell>
          <cell r="AO13">
            <v>33.385480000000001</v>
          </cell>
          <cell r="AP13">
            <v>-111.93477</v>
          </cell>
        </row>
        <row r="14">
          <cell r="A14">
            <v>14</v>
          </cell>
          <cell r="D14" t="str">
            <v>Dorsey Ln</v>
          </cell>
          <cell r="F14">
            <v>72.75</v>
          </cell>
          <cell r="G14">
            <v>42</v>
          </cell>
          <cell r="H14">
            <v>103.5</v>
          </cell>
          <cell r="I14">
            <v>0.23195881000328147</v>
          </cell>
          <cell r="J14">
            <v>0.10652972704249522</v>
          </cell>
          <cell r="K14">
            <v>0.30927849496652954</v>
          </cell>
          <cell r="L14">
            <v>0.56701073957607884</v>
          </cell>
          <cell r="M14">
            <v>291</v>
          </cell>
          <cell r="N14">
            <v>84</v>
          </cell>
          <cell r="O14">
            <v>207</v>
          </cell>
          <cell r="P14">
            <v>291</v>
          </cell>
          <cell r="Q14">
            <v>84</v>
          </cell>
          <cell r="R14">
            <v>30015</v>
          </cell>
          <cell r="S14">
            <v>0.5</v>
          </cell>
          <cell r="T14">
            <v>15</v>
          </cell>
          <cell r="U14">
            <v>20.618556701030926</v>
          </cell>
          <cell r="W14">
            <v>207</v>
          </cell>
          <cell r="AG14">
            <v>2</v>
          </cell>
          <cell r="AH14">
            <v>0</v>
          </cell>
          <cell r="AI14">
            <v>3</v>
          </cell>
          <cell r="AJ14">
            <v>3</v>
          </cell>
          <cell r="AK14">
            <v>0</v>
          </cell>
          <cell r="AL14">
            <v>0</v>
          </cell>
          <cell r="AM14">
            <v>0</v>
          </cell>
          <cell r="AN14">
            <v>0</v>
          </cell>
          <cell r="AO14">
            <v>33.414645</v>
          </cell>
          <cell r="AP14">
            <v>-111.93979899999999</v>
          </cell>
        </row>
        <row r="15">
          <cell r="A15">
            <v>15</v>
          </cell>
          <cell r="D15" t="str">
            <v>Rural Rd</v>
          </cell>
          <cell r="F15">
            <v>145.25</v>
          </cell>
          <cell r="G15">
            <v>101</v>
          </cell>
          <cell r="H15">
            <v>189.5</v>
          </cell>
          <cell r="I15">
            <v>0.28399342575798531</v>
          </cell>
          <cell r="J15">
            <v>9.6385750303393428E-2</v>
          </cell>
          <cell r="K15">
            <v>0.28227136898336791</v>
          </cell>
          <cell r="L15">
            <v>0.37177356435214148</v>
          </cell>
          <cell r="M15">
            <v>581</v>
          </cell>
          <cell r="N15">
            <v>202</v>
          </cell>
          <cell r="O15">
            <v>379</v>
          </cell>
          <cell r="P15">
            <v>581</v>
          </cell>
          <cell r="Q15">
            <v>202</v>
          </cell>
          <cell r="R15">
            <v>51380</v>
          </cell>
          <cell r="S15">
            <v>0</v>
          </cell>
          <cell r="T15">
            <v>58</v>
          </cell>
          <cell r="U15">
            <v>39.931153184165233</v>
          </cell>
          <cell r="W15">
            <v>379</v>
          </cell>
          <cell r="AG15">
            <v>0</v>
          </cell>
          <cell r="AH15">
            <v>0</v>
          </cell>
          <cell r="AI15">
            <v>3</v>
          </cell>
          <cell r="AJ15">
            <v>3</v>
          </cell>
          <cell r="AK15">
            <v>0</v>
          </cell>
          <cell r="AL15">
            <v>0</v>
          </cell>
          <cell r="AM15">
            <v>0</v>
          </cell>
          <cell r="AN15">
            <v>1</v>
          </cell>
          <cell r="AO15">
            <v>33.414645</v>
          </cell>
          <cell r="AP15">
            <v>-111.951999</v>
          </cell>
        </row>
        <row r="16">
          <cell r="A16">
            <v>16</v>
          </cell>
          <cell r="D16" t="str">
            <v>Mill Ave</v>
          </cell>
          <cell r="F16">
            <v>141.25</v>
          </cell>
          <cell r="G16">
            <v>111</v>
          </cell>
          <cell r="H16">
            <v>171.5</v>
          </cell>
          <cell r="I16">
            <v>0.2637177522047186</v>
          </cell>
          <cell r="J16">
            <v>0.13097412073673087</v>
          </cell>
          <cell r="K16">
            <v>0.22123984898906751</v>
          </cell>
          <cell r="L16">
            <v>0.45663718090923899</v>
          </cell>
          <cell r="M16">
            <v>565</v>
          </cell>
          <cell r="N16">
            <v>222</v>
          </cell>
          <cell r="O16">
            <v>343</v>
          </cell>
          <cell r="P16">
            <v>565</v>
          </cell>
          <cell r="Q16">
            <v>222</v>
          </cell>
          <cell r="R16">
            <v>27003</v>
          </cell>
          <cell r="S16">
            <v>0</v>
          </cell>
          <cell r="T16">
            <v>8</v>
          </cell>
          <cell r="U16">
            <v>5.663716814159292</v>
          </cell>
          <cell r="W16">
            <v>343</v>
          </cell>
          <cell r="AG16">
            <v>0</v>
          </cell>
          <cell r="AH16">
            <v>3</v>
          </cell>
          <cell r="AI16">
            <v>3</v>
          </cell>
          <cell r="AJ16">
            <v>3</v>
          </cell>
          <cell r="AK16">
            <v>0</v>
          </cell>
          <cell r="AL16">
            <v>0</v>
          </cell>
          <cell r="AM16">
            <v>1</v>
          </cell>
          <cell r="AN16">
            <v>0</v>
          </cell>
          <cell r="AO16">
            <v>33.421844999999998</v>
          </cell>
          <cell r="AP16">
            <v>-111.934799</v>
          </cell>
        </row>
        <row r="17">
          <cell r="A17">
            <v>17</v>
          </cell>
          <cell r="D17" t="str">
            <v>Ash Ave</v>
          </cell>
          <cell r="F17">
            <v>95.5</v>
          </cell>
          <cell r="G17">
            <v>60.5</v>
          </cell>
          <cell r="H17">
            <v>130.5</v>
          </cell>
          <cell r="I17">
            <v>0.30889974155019106</v>
          </cell>
          <cell r="J17">
            <v>0.15706754703020373</v>
          </cell>
          <cell r="K17">
            <v>0.20680608604614217</v>
          </cell>
          <cell r="L17">
            <v>0.32199052397668038</v>
          </cell>
          <cell r="M17">
            <v>382</v>
          </cell>
          <cell r="N17">
            <v>121</v>
          </cell>
          <cell r="O17">
            <v>261</v>
          </cell>
          <cell r="P17">
            <v>382</v>
          </cell>
          <cell r="Q17">
            <v>121</v>
          </cell>
          <cell r="R17">
            <v>27003</v>
          </cell>
          <cell r="S17">
            <v>0.11</v>
          </cell>
          <cell r="T17">
            <v>21</v>
          </cell>
          <cell r="U17">
            <v>21.98952879581152</v>
          </cell>
          <cell r="W17">
            <v>261</v>
          </cell>
          <cell r="AG17">
            <v>0</v>
          </cell>
          <cell r="AH17">
            <v>3</v>
          </cell>
          <cell r="AI17">
            <v>3</v>
          </cell>
          <cell r="AJ17">
            <v>3</v>
          </cell>
          <cell r="AK17">
            <v>0</v>
          </cell>
          <cell r="AL17">
            <v>0</v>
          </cell>
          <cell r="AM17">
            <v>0</v>
          </cell>
          <cell r="AN17">
            <v>0</v>
          </cell>
          <cell r="AO17">
            <v>33.421779999999998</v>
          </cell>
          <cell r="AP17">
            <v>-111.91791000000001</v>
          </cell>
        </row>
        <row r="18">
          <cell r="A18">
            <v>18</v>
          </cell>
          <cell r="D18" t="str">
            <v>Roosevelt St</v>
          </cell>
          <cell r="F18">
            <v>53</v>
          </cell>
          <cell r="G18">
            <v>51</v>
          </cell>
          <cell r="H18">
            <v>55</v>
          </cell>
          <cell r="I18">
            <v>0.23113177143790239</v>
          </cell>
          <cell r="J18">
            <v>8.4905465530211194E-2</v>
          </cell>
          <cell r="K18">
            <v>0.31603737702358914</v>
          </cell>
          <cell r="L18">
            <v>0.4811324279526662</v>
          </cell>
          <cell r="M18">
            <v>212</v>
          </cell>
          <cell r="N18">
            <v>102</v>
          </cell>
          <cell r="O18">
            <v>110</v>
          </cell>
          <cell r="P18">
            <v>212</v>
          </cell>
          <cell r="Q18">
            <v>102</v>
          </cell>
          <cell r="R18">
            <v>27003</v>
          </cell>
          <cell r="S18">
            <v>0.43</v>
          </cell>
          <cell r="T18">
            <v>7</v>
          </cell>
          <cell r="U18">
            <v>13.20754716981132</v>
          </cell>
          <cell r="W18">
            <v>110</v>
          </cell>
          <cell r="AG18">
            <v>3</v>
          </cell>
          <cell r="AH18">
            <v>2</v>
          </cell>
          <cell r="AI18">
            <v>3</v>
          </cell>
          <cell r="AJ18">
            <v>3</v>
          </cell>
          <cell r="AK18">
            <v>0</v>
          </cell>
          <cell r="AL18">
            <v>0</v>
          </cell>
          <cell r="AM18">
            <v>0</v>
          </cell>
          <cell r="AN18">
            <v>0</v>
          </cell>
          <cell r="AO18">
            <v>33.422044999999997</v>
          </cell>
          <cell r="AP18">
            <v>-111.926299</v>
          </cell>
        </row>
        <row r="19">
          <cell r="A19">
            <v>19</v>
          </cell>
          <cell r="D19" t="str">
            <v>Hardy Dr</v>
          </cell>
          <cell r="F19">
            <v>56.5</v>
          </cell>
          <cell r="G19" t="e">
            <v>#N/A</v>
          </cell>
          <cell r="H19">
            <v>56.5</v>
          </cell>
          <cell r="I19">
            <v>0.19469066158638357</v>
          </cell>
          <cell r="J19">
            <v>0.20353952260927671</v>
          </cell>
          <cell r="K19">
            <v>0.17699121950374896</v>
          </cell>
          <cell r="L19">
            <v>0.4424774349162614</v>
          </cell>
          <cell r="M19">
            <v>113</v>
          </cell>
          <cell r="N19" t="e">
            <v>#N/A</v>
          </cell>
          <cell r="O19">
            <v>113</v>
          </cell>
          <cell r="P19">
            <v>113</v>
          </cell>
          <cell r="Q19" t="e">
            <v>#N/A</v>
          </cell>
          <cell r="R19">
            <v>27003</v>
          </cell>
          <cell r="S19">
            <v>0.72</v>
          </cell>
          <cell r="T19">
            <v>12</v>
          </cell>
          <cell r="U19">
            <v>21.238938053097346</v>
          </cell>
          <cell r="W19">
            <v>113</v>
          </cell>
          <cell r="AG19">
            <v>3</v>
          </cell>
          <cell r="AH19">
            <v>3</v>
          </cell>
          <cell r="AI19">
            <v>3</v>
          </cell>
          <cell r="AJ19">
            <v>3</v>
          </cell>
          <cell r="AK19">
            <v>0</v>
          </cell>
          <cell r="AL19">
            <v>0</v>
          </cell>
          <cell r="AM19">
            <v>0</v>
          </cell>
          <cell r="AN19">
            <v>0</v>
          </cell>
          <cell r="AO19">
            <v>33.421945000000001</v>
          </cell>
          <cell r="AP19">
            <v>-111.93979899999999</v>
          </cell>
        </row>
        <row r="20">
          <cell r="A20">
            <v>20</v>
          </cell>
          <cell r="D20" t="str">
            <v>Greenbelt Path</v>
          </cell>
          <cell r="F20">
            <v>44.25</v>
          </cell>
          <cell r="G20">
            <v>31</v>
          </cell>
          <cell r="H20">
            <v>57.5</v>
          </cell>
          <cell r="I20">
            <v>0.15819230476147417</v>
          </cell>
          <cell r="J20">
            <v>0.44067826584219411</v>
          </cell>
          <cell r="K20">
            <v>2.8249544725381007E-2</v>
          </cell>
          <cell r="L20">
            <v>3.9548721728498527E-2</v>
          </cell>
          <cell r="M20">
            <v>177</v>
          </cell>
          <cell r="N20">
            <v>62</v>
          </cell>
          <cell r="O20">
            <v>115</v>
          </cell>
          <cell r="P20">
            <v>177</v>
          </cell>
          <cell r="Q20">
            <v>62</v>
          </cell>
          <cell r="R20">
            <v>14788</v>
          </cell>
          <cell r="S20">
            <v>2.2000000000000002</v>
          </cell>
          <cell r="T20">
            <v>1</v>
          </cell>
          <cell r="U20">
            <v>2.2598870056497176</v>
          </cell>
          <cell r="W20">
            <v>115</v>
          </cell>
          <cell r="AG20">
            <v>4</v>
          </cell>
          <cell r="AH20">
            <v>4</v>
          </cell>
          <cell r="AI20">
            <v>3</v>
          </cell>
          <cell r="AJ20">
            <v>3</v>
          </cell>
          <cell r="AK20">
            <v>0</v>
          </cell>
          <cell r="AL20">
            <v>0</v>
          </cell>
          <cell r="AM20">
            <v>0</v>
          </cell>
          <cell r="AN20">
            <v>0</v>
          </cell>
          <cell r="AO20">
            <v>33.421945000000001</v>
          </cell>
          <cell r="AP20">
            <v>-111.942199</v>
          </cell>
        </row>
        <row r="21">
          <cell r="A21">
            <v>21</v>
          </cell>
          <cell r="D21" t="str">
            <v>Rural Rd</v>
          </cell>
          <cell r="F21">
            <v>40.5</v>
          </cell>
          <cell r="G21">
            <v>31.5</v>
          </cell>
          <cell r="H21">
            <v>49.5</v>
          </cell>
          <cell r="I21">
            <v>0.17901293409437249</v>
          </cell>
          <cell r="J21">
            <v>0.58024745666453226</v>
          </cell>
          <cell r="K21">
            <v>4.32094550501817E-2</v>
          </cell>
          <cell r="L21">
            <v>0.1111110173328846</v>
          </cell>
          <cell r="M21">
            <v>162</v>
          </cell>
          <cell r="N21">
            <v>63</v>
          </cell>
          <cell r="O21">
            <v>99</v>
          </cell>
          <cell r="P21">
            <v>162</v>
          </cell>
          <cell r="Q21">
            <v>63</v>
          </cell>
          <cell r="R21">
            <v>29395</v>
          </cell>
          <cell r="S21">
            <v>4</v>
          </cell>
          <cell r="T21">
            <v>4</v>
          </cell>
          <cell r="U21">
            <v>9.8765432098765427</v>
          </cell>
          <cell r="W21">
            <v>99</v>
          </cell>
          <cell r="AG21">
            <v>0</v>
          </cell>
          <cell r="AH21">
            <v>0</v>
          </cell>
          <cell r="AI21">
            <v>4</v>
          </cell>
          <cell r="AJ21">
            <v>4</v>
          </cell>
          <cell r="AK21">
            <v>0</v>
          </cell>
          <cell r="AL21">
            <v>0</v>
          </cell>
          <cell r="AM21">
            <v>0</v>
          </cell>
          <cell r="AN21">
            <v>0</v>
          </cell>
          <cell r="AO21">
            <v>33.421844999999998</v>
          </cell>
          <cell r="AP21">
            <v>-111.94709899999999</v>
          </cell>
        </row>
        <row r="22">
          <cell r="A22">
            <v>22</v>
          </cell>
          <cell r="D22" t="str">
            <v>McClintock Dr</v>
          </cell>
          <cell r="F22">
            <v>37.75</v>
          </cell>
          <cell r="G22">
            <v>37</v>
          </cell>
          <cell r="H22">
            <v>38.5</v>
          </cell>
          <cell r="I22">
            <v>0.26489975696573548</v>
          </cell>
          <cell r="J22">
            <v>0.58278097595355494</v>
          </cell>
          <cell r="K22">
            <v>0.11920602336710291</v>
          </cell>
          <cell r="L22">
            <v>0.21854397988593507</v>
          </cell>
          <cell r="M22">
            <v>151</v>
          </cell>
          <cell r="N22">
            <v>74</v>
          </cell>
          <cell r="O22">
            <v>77</v>
          </cell>
          <cell r="P22">
            <v>151</v>
          </cell>
          <cell r="Q22">
            <v>74</v>
          </cell>
          <cell r="R22">
            <v>30170</v>
          </cell>
          <cell r="S22">
            <v>5</v>
          </cell>
          <cell r="T22">
            <v>8</v>
          </cell>
          <cell r="U22">
            <v>21.192052980132452</v>
          </cell>
          <cell r="W22">
            <v>77</v>
          </cell>
          <cell r="AG22">
            <v>3</v>
          </cell>
          <cell r="AH22">
            <v>3</v>
          </cell>
          <cell r="AI22">
            <v>4</v>
          </cell>
          <cell r="AJ22">
            <v>4</v>
          </cell>
          <cell r="AK22">
            <v>0</v>
          </cell>
          <cell r="AL22">
            <v>0</v>
          </cell>
          <cell r="AM22">
            <v>0</v>
          </cell>
          <cell r="AN22">
            <v>0</v>
          </cell>
          <cell r="AO22">
            <v>33.421844999999998</v>
          </cell>
          <cell r="AP22">
            <v>-111.95219899999999</v>
          </cell>
        </row>
        <row r="23">
          <cell r="A23">
            <v>23</v>
          </cell>
          <cell r="D23" t="str">
            <v>Western Canal</v>
          </cell>
          <cell r="F23">
            <v>37.25</v>
          </cell>
          <cell r="G23">
            <v>26</v>
          </cell>
          <cell r="H23">
            <v>48.5</v>
          </cell>
          <cell r="I23">
            <v>0.1409399662089765</v>
          </cell>
          <cell r="J23">
            <v>0.2818782452944531</v>
          </cell>
          <cell r="K23">
            <v>0.25503296071795045</v>
          </cell>
          <cell r="L23">
            <v>0.67114136510291322</v>
          </cell>
          <cell r="M23">
            <v>149</v>
          </cell>
          <cell r="N23">
            <v>52</v>
          </cell>
          <cell r="O23">
            <v>97</v>
          </cell>
          <cell r="P23">
            <v>149</v>
          </cell>
          <cell r="Q23">
            <v>52</v>
          </cell>
          <cell r="R23">
            <v>24094</v>
          </cell>
          <cell r="S23">
            <v>2.9</v>
          </cell>
          <cell r="T23">
            <v>19</v>
          </cell>
          <cell r="U23">
            <v>51.006711409395976</v>
          </cell>
          <cell r="W23">
            <v>97</v>
          </cell>
          <cell r="AG23">
            <v>4</v>
          </cell>
          <cell r="AH23">
            <v>4</v>
          </cell>
          <cell r="AI23">
            <v>0</v>
          </cell>
          <cell r="AJ23">
            <v>0</v>
          </cell>
          <cell r="AK23">
            <v>0</v>
          </cell>
          <cell r="AL23">
            <v>0</v>
          </cell>
          <cell r="AM23">
            <v>0</v>
          </cell>
          <cell r="AN23">
            <v>0</v>
          </cell>
          <cell r="AO23">
            <v>33.451279999999997</v>
          </cell>
          <cell r="AP23">
            <v>-111.91303000000001</v>
          </cell>
        </row>
        <row r="24">
          <cell r="A24">
            <v>24</v>
          </cell>
          <cell r="D24" t="str">
            <v>McClintock Dr</v>
          </cell>
          <cell r="F24">
            <v>17.5</v>
          </cell>
          <cell r="G24">
            <v>17.5</v>
          </cell>
          <cell r="H24" t="e">
            <v>#N/A</v>
          </cell>
          <cell r="I24">
            <v>0.11428617827472173</v>
          </cell>
          <cell r="J24">
            <v>0.34285803826197081</v>
          </cell>
          <cell r="K24">
            <v>0.1714283246676101</v>
          </cell>
          <cell r="L24">
            <v>0.57142898170436363</v>
          </cell>
          <cell r="M24">
            <v>35</v>
          </cell>
          <cell r="N24">
            <v>35</v>
          </cell>
          <cell r="O24" t="e">
            <v>#N/A</v>
          </cell>
          <cell r="P24">
            <v>35</v>
          </cell>
          <cell r="Q24">
            <v>35</v>
          </cell>
          <cell r="R24">
            <v>27807</v>
          </cell>
          <cell r="S24">
            <v>2</v>
          </cell>
          <cell r="T24">
            <v>4</v>
          </cell>
          <cell r="U24">
            <v>22.857142857142858</v>
          </cell>
          <cell r="W24" t="e">
            <v>#N/A</v>
          </cell>
          <cell r="AG24">
            <v>0</v>
          </cell>
          <cell r="AH24">
            <v>0</v>
          </cell>
          <cell r="AI24">
            <v>2</v>
          </cell>
          <cell r="AJ24">
            <v>2</v>
          </cell>
          <cell r="AK24">
            <v>0</v>
          </cell>
          <cell r="AL24">
            <v>0</v>
          </cell>
          <cell r="AM24">
            <v>0</v>
          </cell>
          <cell r="AN24">
            <v>0</v>
          </cell>
          <cell r="AO24">
            <v>33.356630000000003</v>
          </cell>
          <cell r="AP24">
            <v>-111.92854</v>
          </cell>
        </row>
        <row r="25">
          <cell r="A25">
            <v>25</v>
          </cell>
          <cell r="D25" t="str">
            <v>Rural Rd</v>
          </cell>
          <cell r="F25">
            <v>63.875</v>
          </cell>
          <cell r="G25">
            <v>48.75</v>
          </cell>
          <cell r="H25">
            <v>79</v>
          </cell>
          <cell r="I25">
            <v>0.2328763559536102</v>
          </cell>
          <cell r="J25">
            <v>0.3170257963462807</v>
          </cell>
          <cell r="K25">
            <v>0.11741702943099241</v>
          </cell>
          <cell r="L25">
            <v>0.37377614178692481</v>
          </cell>
          <cell r="M25">
            <v>255.5</v>
          </cell>
          <cell r="N25">
            <v>97.5</v>
          </cell>
          <cell r="O25">
            <v>158</v>
          </cell>
          <cell r="P25">
            <v>255.5</v>
          </cell>
          <cell r="Q25">
            <v>97.5</v>
          </cell>
          <cell r="R25">
            <v>35740</v>
          </cell>
          <cell r="S25">
            <v>1</v>
          </cell>
          <cell r="T25">
            <v>10</v>
          </cell>
          <cell r="U25">
            <v>15.655577299412915</v>
          </cell>
          <cell r="W25">
            <v>158</v>
          </cell>
          <cell r="AG25">
            <v>0</v>
          </cell>
          <cell r="AH25">
            <v>0</v>
          </cell>
          <cell r="AI25">
            <v>2</v>
          </cell>
          <cell r="AJ25">
            <v>2</v>
          </cell>
          <cell r="AK25">
            <v>0</v>
          </cell>
          <cell r="AL25">
            <v>0</v>
          </cell>
          <cell r="AM25">
            <v>0</v>
          </cell>
          <cell r="AN25">
            <v>0</v>
          </cell>
          <cell r="AO25">
            <v>33.356769999999997</v>
          </cell>
          <cell r="AP25">
            <v>-111.91153</v>
          </cell>
        </row>
        <row r="26">
          <cell r="A26">
            <v>26</v>
          </cell>
          <cell r="D26" t="str">
            <v>Rural Rd</v>
          </cell>
          <cell r="F26">
            <v>180</v>
          </cell>
          <cell r="G26" t="e">
            <v>#N/A</v>
          </cell>
          <cell r="H26">
            <v>180</v>
          </cell>
          <cell r="I26">
            <v>0.20833358732193555</v>
          </cell>
          <cell r="J26">
            <v>4.4443563101765178E-2</v>
          </cell>
          <cell r="K26">
            <v>0.35555471733675775</v>
          </cell>
          <cell r="L26">
            <v>0.71111047902606217</v>
          </cell>
          <cell r="M26">
            <v>360</v>
          </cell>
          <cell r="N26" t="e">
            <v>#N/A</v>
          </cell>
          <cell r="O26">
            <v>360</v>
          </cell>
          <cell r="P26">
            <v>360</v>
          </cell>
          <cell r="Q26" t="e">
            <v>#N/A</v>
          </cell>
          <cell r="R26">
            <v>44120</v>
          </cell>
          <cell r="S26">
            <v>0</v>
          </cell>
          <cell r="T26">
            <v>32</v>
          </cell>
          <cell r="U26">
            <v>17.777777777777779</v>
          </cell>
          <cell r="W26">
            <v>360</v>
          </cell>
          <cell r="AG26">
            <v>0</v>
          </cell>
          <cell r="AH26">
            <v>0</v>
          </cell>
          <cell r="AI26">
            <v>3</v>
          </cell>
          <cell r="AJ26">
            <v>3</v>
          </cell>
          <cell r="AK26">
            <v>1</v>
          </cell>
          <cell r="AL26">
            <v>0</v>
          </cell>
          <cell r="AM26">
            <v>0</v>
          </cell>
          <cell r="AN26">
            <v>1</v>
          </cell>
          <cell r="AO26">
            <v>33.356279999999998</v>
          </cell>
          <cell r="AP26">
            <v>-111.92068</v>
          </cell>
        </row>
        <row r="27">
          <cell r="A27">
            <v>27</v>
          </cell>
          <cell r="D27" t="str">
            <v>S Dorsey Ln</v>
          </cell>
          <cell r="F27">
            <v>66</v>
          </cell>
          <cell r="G27" t="e">
            <v>#N/A</v>
          </cell>
          <cell r="H27">
            <v>66</v>
          </cell>
          <cell r="I27">
            <v>0.19696894883966412</v>
          </cell>
          <cell r="J27">
            <v>0.14393993118142848</v>
          </cell>
          <cell r="K27">
            <v>0.26515171328351439</v>
          </cell>
          <cell r="L27">
            <v>0.49242441903630352</v>
          </cell>
          <cell r="M27">
            <v>132</v>
          </cell>
          <cell r="N27" t="e">
            <v>#N/A</v>
          </cell>
          <cell r="O27">
            <v>132</v>
          </cell>
          <cell r="P27">
            <v>132</v>
          </cell>
          <cell r="Q27" t="e">
            <v>#N/A</v>
          </cell>
          <cell r="R27">
            <v>18699</v>
          </cell>
          <cell r="S27">
            <v>0.5</v>
          </cell>
          <cell r="T27">
            <v>11</v>
          </cell>
          <cell r="U27">
            <v>16.666666666666664</v>
          </cell>
          <cell r="W27">
            <v>132</v>
          </cell>
          <cell r="AG27">
            <v>0</v>
          </cell>
          <cell r="AH27">
            <v>0</v>
          </cell>
          <cell r="AI27">
            <v>3</v>
          </cell>
          <cell r="AJ27">
            <v>3</v>
          </cell>
          <cell r="AK27">
            <v>0</v>
          </cell>
          <cell r="AL27">
            <v>0</v>
          </cell>
          <cell r="AM27">
            <v>0</v>
          </cell>
          <cell r="AN27">
            <v>0</v>
          </cell>
          <cell r="AO27">
            <v>33.377958</v>
          </cell>
          <cell r="AP27">
            <v>-111.945448</v>
          </cell>
        </row>
        <row r="28">
          <cell r="A28">
            <v>28</v>
          </cell>
          <cell r="D28" t="str">
            <v>College Ave</v>
          </cell>
          <cell r="F28">
            <v>243</v>
          </cell>
          <cell r="G28">
            <v>229</v>
          </cell>
          <cell r="H28">
            <v>257</v>
          </cell>
          <cell r="I28">
            <v>0.33384863280965543</v>
          </cell>
          <cell r="J28">
            <v>0.16718118311825547</v>
          </cell>
          <cell r="K28">
            <v>9.0534477577756664E-2</v>
          </cell>
          <cell r="L28">
            <v>0.14969056547180232</v>
          </cell>
          <cell r="M28">
            <v>972</v>
          </cell>
          <cell r="N28">
            <v>458</v>
          </cell>
          <cell r="O28">
            <v>514</v>
          </cell>
          <cell r="P28">
            <v>972</v>
          </cell>
          <cell r="Q28">
            <v>458</v>
          </cell>
          <cell r="R28">
            <v>22165</v>
          </cell>
          <cell r="S28">
            <v>0</v>
          </cell>
          <cell r="T28">
            <v>13</v>
          </cell>
          <cell r="U28">
            <v>5.3497942386831276</v>
          </cell>
          <cell r="W28">
            <v>514</v>
          </cell>
          <cell r="AG28">
            <v>3</v>
          </cell>
          <cell r="AH28">
            <v>3</v>
          </cell>
          <cell r="AI28">
            <v>3</v>
          </cell>
          <cell r="AJ28">
            <v>3</v>
          </cell>
          <cell r="AK28">
            <v>1</v>
          </cell>
          <cell r="AL28">
            <v>0</v>
          </cell>
          <cell r="AM28">
            <v>0</v>
          </cell>
          <cell r="AN28">
            <v>0</v>
          </cell>
          <cell r="AO28">
            <v>33.349147000000002</v>
          </cell>
          <cell r="AP28">
            <v>-111.911297</v>
          </cell>
        </row>
        <row r="29">
          <cell r="A29">
            <v>29</v>
          </cell>
          <cell r="D29" t="str">
            <v>Rural Rd</v>
          </cell>
          <cell r="F29">
            <v>168.25</v>
          </cell>
          <cell r="G29">
            <v>154</v>
          </cell>
          <cell r="H29">
            <v>182.5</v>
          </cell>
          <cell r="I29">
            <v>0.27488875816627245</v>
          </cell>
          <cell r="J29">
            <v>5.0519817095777506E-2</v>
          </cell>
          <cell r="K29">
            <v>0.32689491061377168</v>
          </cell>
          <cell r="L29">
            <v>0.7563140117283883</v>
          </cell>
          <cell r="M29">
            <v>673</v>
          </cell>
          <cell r="N29">
            <v>308</v>
          </cell>
          <cell r="O29">
            <v>365</v>
          </cell>
          <cell r="P29">
            <v>673</v>
          </cell>
          <cell r="Q29">
            <v>308</v>
          </cell>
          <cell r="R29">
            <v>37510</v>
          </cell>
          <cell r="S29">
            <v>0</v>
          </cell>
          <cell r="T29">
            <v>10</v>
          </cell>
          <cell r="U29">
            <v>5.9435364041604748</v>
          </cell>
          <cell r="W29">
            <v>365</v>
          </cell>
          <cell r="AG29">
            <v>0</v>
          </cell>
          <cell r="AH29">
            <v>0</v>
          </cell>
          <cell r="AI29">
            <v>3</v>
          </cell>
          <cell r="AJ29">
            <v>3</v>
          </cell>
          <cell r="AK29">
            <v>0</v>
          </cell>
          <cell r="AL29">
            <v>0</v>
          </cell>
          <cell r="AM29">
            <v>0</v>
          </cell>
          <cell r="AN29">
            <v>1</v>
          </cell>
          <cell r="AO29">
            <v>33.400145999999999</v>
          </cell>
          <cell r="AP29">
            <v>-111.908998</v>
          </cell>
        </row>
        <row r="30">
          <cell r="A30">
            <v>30</v>
          </cell>
          <cell r="D30" t="str">
            <v>Rural Rd</v>
          </cell>
          <cell r="F30">
            <v>71.75</v>
          </cell>
          <cell r="G30">
            <v>58.5</v>
          </cell>
          <cell r="H30">
            <v>85</v>
          </cell>
          <cell r="I30">
            <v>0.20905926047225504</v>
          </cell>
          <cell r="J30">
            <v>0.12195042504687459</v>
          </cell>
          <cell r="K30">
            <v>0.28571339529036871</v>
          </cell>
          <cell r="L30">
            <v>0.98257838893740723</v>
          </cell>
          <cell r="M30">
            <v>287</v>
          </cell>
          <cell r="N30">
            <v>117</v>
          </cell>
          <cell r="O30">
            <v>170</v>
          </cell>
          <cell r="P30">
            <v>287</v>
          </cell>
          <cell r="Q30">
            <v>117</v>
          </cell>
          <cell r="R30">
            <v>44120</v>
          </cell>
          <cell r="S30">
            <v>0.5</v>
          </cell>
          <cell r="T30">
            <v>47</v>
          </cell>
          <cell r="U30">
            <v>65.505226480836228</v>
          </cell>
          <cell r="W30">
            <v>170</v>
          </cell>
          <cell r="AG30">
            <v>0</v>
          </cell>
          <cell r="AH30">
            <v>0</v>
          </cell>
          <cell r="AI30">
            <v>0</v>
          </cell>
          <cell r="AJ30">
            <v>0</v>
          </cell>
          <cell r="AK30">
            <v>0</v>
          </cell>
          <cell r="AL30">
            <v>0</v>
          </cell>
          <cell r="AM30">
            <v>0</v>
          </cell>
          <cell r="AN30">
            <v>0</v>
          </cell>
          <cell r="AO30">
            <v>33.400246000000003</v>
          </cell>
          <cell r="AP30">
            <v>-111.926098</v>
          </cell>
        </row>
        <row r="31">
          <cell r="A31">
            <v>31</v>
          </cell>
          <cell r="D31" t="str">
            <v>College Ave</v>
          </cell>
          <cell r="F31">
            <v>150</v>
          </cell>
          <cell r="G31">
            <v>146.5</v>
          </cell>
          <cell r="H31">
            <v>153.5</v>
          </cell>
          <cell r="I31">
            <v>0.26833287488767027</v>
          </cell>
          <cell r="J31">
            <v>0.31833311801679998</v>
          </cell>
          <cell r="K31">
            <v>5.3334274012093494E-2</v>
          </cell>
          <cell r="L31">
            <v>0.20000054832573236</v>
          </cell>
          <cell r="M31">
            <v>600</v>
          </cell>
          <cell r="N31">
            <v>293</v>
          </cell>
          <cell r="O31">
            <v>307</v>
          </cell>
          <cell r="P31">
            <v>600</v>
          </cell>
          <cell r="Q31">
            <v>293</v>
          </cell>
          <cell r="R31">
            <v>29614</v>
          </cell>
          <cell r="S31">
            <v>0.5</v>
          </cell>
          <cell r="T31">
            <v>10</v>
          </cell>
          <cell r="U31">
            <v>6.666666666666667</v>
          </cell>
          <cell r="W31">
            <v>307</v>
          </cell>
          <cell r="AG31">
            <v>3</v>
          </cell>
          <cell r="AH31">
            <v>3</v>
          </cell>
          <cell r="AI31">
            <v>0</v>
          </cell>
          <cell r="AJ31">
            <v>0</v>
          </cell>
          <cell r="AK31">
            <v>0</v>
          </cell>
          <cell r="AL31">
            <v>0</v>
          </cell>
          <cell r="AM31">
            <v>0</v>
          </cell>
          <cell r="AN31">
            <v>0</v>
          </cell>
          <cell r="AO31">
            <v>33.400345999999999</v>
          </cell>
          <cell r="AP31">
            <v>-111.900497</v>
          </cell>
        </row>
        <row r="32">
          <cell r="A32">
            <v>32</v>
          </cell>
          <cell r="D32" t="str">
            <v>College Ave</v>
          </cell>
          <cell r="F32">
            <v>65.75</v>
          </cell>
          <cell r="G32">
            <v>54</v>
          </cell>
          <cell r="H32">
            <v>77.5</v>
          </cell>
          <cell r="I32">
            <v>0.22433401238920395</v>
          </cell>
          <cell r="J32">
            <v>0.39163408907609781</v>
          </cell>
          <cell r="K32">
            <v>0.12167364358004949</v>
          </cell>
          <cell r="L32">
            <v>0.28897406145315202</v>
          </cell>
          <cell r="M32">
            <v>263</v>
          </cell>
          <cell r="N32">
            <v>108</v>
          </cell>
          <cell r="O32">
            <v>155</v>
          </cell>
          <cell r="P32">
            <v>263</v>
          </cell>
          <cell r="Q32">
            <v>108</v>
          </cell>
          <cell r="R32">
            <v>35372</v>
          </cell>
          <cell r="S32">
            <v>1.5</v>
          </cell>
          <cell r="T32">
            <v>14</v>
          </cell>
          <cell r="U32">
            <v>21.292775665399237</v>
          </cell>
          <cell r="W32">
            <v>155</v>
          </cell>
          <cell r="AG32">
            <v>3</v>
          </cell>
          <cell r="AH32">
            <v>3</v>
          </cell>
          <cell r="AI32">
            <v>0</v>
          </cell>
          <cell r="AJ32">
            <v>0</v>
          </cell>
          <cell r="AK32">
            <v>0</v>
          </cell>
          <cell r="AL32">
            <v>0</v>
          </cell>
          <cell r="AM32">
            <v>0</v>
          </cell>
          <cell r="AN32">
            <v>0</v>
          </cell>
          <cell r="AO32">
            <v>33.414645</v>
          </cell>
          <cell r="AP32">
            <v>-111.926098</v>
          </cell>
        </row>
        <row r="33">
          <cell r="A33">
            <v>33</v>
          </cell>
          <cell r="D33" t="str">
            <v>Rural Rd</v>
          </cell>
          <cell r="F33">
            <v>43.25</v>
          </cell>
          <cell r="G33">
            <v>29.5</v>
          </cell>
          <cell r="H33">
            <v>57</v>
          </cell>
          <cell r="I33">
            <v>0.20809254395090857</v>
          </cell>
          <cell r="J33">
            <v>0.20809269052483714</v>
          </cell>
          <cell r="K33">
            <v>0.28323606375269256</v>
          </cell>
          <cell r="L33">
            <v>0.92485503613867981</v>
          </cell>
          <cell r="M33">
            <v>173</v>
          </cell>
          <cell r="N33">
            <v>59</v>
          </cell>
          <cell r="O33">
            <v>114</v>
          </cell>
          <cell r="P33">
            <v>173</v>
          </cell>
          <cell r="Q33">
            <v>59</v>
          </cell>
          <cell r="R33">
            <v>40059</v>
          </cell>
          <cell r="S33">
            <v>1.5</v>
          </cell>
          <cell r="T33">
            <v>24</v>
          </cell>
          <cell r="U33">
            <v>55.49132947976878</v>
          </cell>
          <cell r="W33">
            <v>114</v>
          </cell>
          <cell r="AG33">
            <v>0</v>
          </cell>
          <cell r="AH33">
            <v>0</v>
          </cell>
          <cell r="AI33">
            <v>0</v>
          </cell>
          <cell r="AJ33">
            <v>0</v>
          </cell>
          <cell r="AK33">
            <v>0</v>
          </cell>
          <cell r="AL33">
            <v>0</v>
          </cell>
          <cell r="AM33">
            <v>0</v>
          </cell>
          <cell r="AN33">
            <v>0</v>
          </cell>
          <cell r="AO33">
            <v>33.414745000000003</v>
          </cell>
          <cell r="AP33">
            <v>-111.917698</v>
          </cell>
        </row>
        <row r="34">
          <cell r="A34">
            <v>34</v>
          </cell>
          <cell r="D34" t="str">
            <v>Hardy Dr</v>
          </cell>
          <cell r="F34">
            <v>31</v>
          </cell>
          <cell r="G34">
            <v>28.5</v>
          </cell>
          <cell r="H34">
            <v>33.5</v>
          </cell>
          <cell r="I34">
            <v>0.22580741345386635</v>
          </cell>
          <cell r="J34">
            <v>0.45967694900566286</v>
          </cell>
          <cell r="K34">
            <v>0.14516086036742543</v>
          </cell>
          <cell r="L34">
            <v>0.50806468071826083</v>
          </cell>
          <cell r="M34">
            <v>124</v>
          </cell>
          <cell r="N34">
            <v>57</v>
          </cell>
          <cell r="O34">
            <v>67</v>
          </cell>
          <cell r="P34">
            <v>124</v>
          </cell>
          <cell r="Q34">
            <v>57</v>
          </cell>
          <cell r="R34">
            <v>28429</v>
          </cell>
          <cell r="S34">
            <v>2.2200000000000002</v>
          </cell>
          <cell r="T34">
            <v>6</v>
          </cell>
          <cell r="U34">
            <v>19.35483870967742</v>
          </cell>
          <cell r="W34">
            <v>67</v>
          </cell>
          <cell r="AG34">
            <v>3</v>
          </cell>
          <cell r="AH34">
            <v>3</v>
          </cell>
          <cell r="AI34">
            <v>0</v>
          </cell>
          <cell r="AJ34">
            <v>0</v>
          </cell>
          <cell r="AK34">
            <v>0</v>
          </cell>
          <cell r="AL34">
            <v>0</v>
          </cell>
          <cell r="AM34">
            <v>0</v>
          </cell>
          <cell r="AN34">
            <v>0</v>
          </cell>
          <cell r="AO34">
            <v>33.414544999999997</v>
          </cell>
          <cell r="AP34">
            <v>-111.93469899999999</v>
          </cell>
        </row>
        <row r="35">
          <cell r="A35">
            <v>35</v>
          </cell>
          <cell r="D35" t="str">
            <v>Mill Ave</v>
          </cell>
          <cell r="F35">
            <v>40</v>
          </cell>
          <cell r="G35">
            <v>33.5</v>
          </cell>
          <cell r="H35">
            <v>46.5</v>
          </cell>
          <cell r="I35">
            <v>0.23749915969777322</v>
          </cell>
          <cell r="J35">
            <v>0.12499954428680027</v>
          </cell>
          <cell r="K35">
            <v>0.28750058912914095</v>
          </cell>
          <cell r="L35">
            <v>0.96249989081160703</v>
          </cell>
          <cell r="M35">
            <v>160</v>
          </cell>
          <cell r="N35">
            <v>67</v>
          </cell>
          <cell r="O35">
            <v>93</v>
          </cell>
          <cell r="P35">
            <v>160</v>
          </cell>
          <cell r="Q35">
            <v>67</v>
          </cell>
          <cell r="R35">
            <v>35372</v>
          </cell>
          <cell r="S35">
            <v>1.5</v>
          </cell>
          <cell r="T35">
            <v>28</v>
          </cell>
          <cell r="U35">
            <v>70</v>
          </cell>
          <cell r="W35">
            <v>93</v>
          </cell>
          <cell r="AG35">
            <v>1</v>
          </cell>
          <cell r="AH35">
            <v>1</v>
          </cell>
          <cell r="AI35">
            <v>0</v>
          </cell>
          <cell r="AJ35">
            <v>0</v>
          </cell>
          <cell r="AK35">
            <v>0</v>
          </cell>
          <cell r="AL35">
            <v>0</v>
          </cell>
          <cell r="AM35">
            <v>0</v>
          </cell>
          <cell r="AN35">
            <v>0</v>
          </cell>
          <cell r="AO35">
            <v>33.414695999999999</v>
          </cell>
          <cell r="AP35">
            <v>-111.92914</v>
          </cell>
        </row>
        <row r="36">
          <cell r="A36">
            <v>36</v>
          </cell>
          <cell r="D36" t="str">
            <v>Mill Ave</v>
          </cell>
          <cell r="F36">
            <v>22.25</v>
          </cell>
          <cell r="G36">
            <v>17</v>
          </cell>
          <cell r="H36">
            <v>27.5</v>
          </cell>
          <cell r="I36">
            <v>0.24719172454674176</v>
          </cell>
          <cell r="J36">
            <v>0.34831545957250165</v>
          </cell>
          <cell r="K36">
            <v>0.13483088724739051</v>
          </cell>
          <cell r="L36">
            <v>0.25842741265931973</v>
          </cell>
          <cell r="M36">
            <v>89</v>
          </cell>
          <cell r="N36">
            <v>34</v>
          </cell>
          <cell r="O36">
            <v>55</v>
          </cell>
          <cell r="P36">
            <v>89</v>
          </cell>
          <cell r="Q36">
            <v>34</v>
          </cell>
          <cell r="R36">
            <v>26912</v>
          </cell>
          <cell r="S36">
            <v>1</v>
          </cell>
          <cell r="T36">
            <v>4</v>
          </cell>
          <cell r="U36">
            <v>17.977528089887642</v>
          </cell>
          <cell r="W36">
            <v>55</v>
          </cell>
          <cell r="AG36">
            <v>1</v>
          </cell>
          <cell r="AH36">
            <v>1</v>
          </cell>
          <cell r="AI36">
            <v>2</v>
          </cell>
          <cell r="AJ36">
            <v>2</v>
          </cell>
          <cell r="AK36">
            <v>0</v>
          </cell>
          <cell r="AL36">
            <v>0</v>
          </cell>
          <cell r="AM36">
            <v>0</v>
          </cell>
          <cell r="AN36">
            <v>0</v>
          </cell>
          <cell r="AO36">
            <v>33.416744999999999</v>
          </cell>
          <cell r="AP36">
            <v>-111.926198</v>
          </cell>
        </row>
        <row r="37">
          <cell r="A37">
            <v>37</v>
          </cell>
          <cell r="D37" t="str">
            <v>Mill Ave</v>
          </cell>
          <cell r="F37">
            <v>27</v>
          </cell>
          <cell r="G37">
            <v>20.5</v>
          </cell>
          <cell r="H37">
            <v>33.5</v>
          </cell>
          <cell r="I37">
            <v>0.26851861215344142</v>
          </cell>
          <cell r="J37">
            <v>9.2591701103624247E-2</v>
          </cell>
          <cell r="K37">
            <v>0.17592576384597636</v>
          </cell>
          <cell r="L37">
            <v>0.72222233349164555</v>
          </cell>
          <cell r="M37">
            <v>108</v>
          </cell>
          <cell r="N37">
            <v>41</v>
          </cell>
          <cell r="O37">
            <v>67</v>
          </cell>
          <cell r="P37">
            <v>108</v>
          </cell>
          <cell r="Q37">
            <v>41</v>
          </cell>
          <cell r="R37">
            <v>31585</v>
          </cell>
          <cell r="S37">
            <v>0.5</v>
          </cell>
          <cell r="T37">
            <v>10</v>
          </cell>
          <cell r="U37">
            <v>37.037037037037038</v>
          </cell>
          <cell r="W37">
            <v>67</v>
          </cell>
          <cell r="AG37">
            <v>1</v>
          </cell>
          <cell r="AH37">
            <v>1</v>
          </cell>
          <cell r="AI37">
            <v>0</v>
          </cell>
          <cell r="AJ37">
            <v>0</v>
          </cell>
          <cell r="AK37">
            <v>0</v>
          </cell>
          <cell r="AL37">
            <v>0</v>
          </cell>
          <cell r="AM37">
            <v>0</v>
          </cell>
          <cell r="AN37">
            <v>0</v>
          </cell>
          <cell r="AO37">
            <v>33.412844999999997</v>
          </cell>
          <cell r="AP37">
            <v>-111.926198</v>
          </cell>
        </row>
        <row r="38">
          <cell r="A38">
            <v>38</v>
          </cell>
          <cell r="D38" t="str">
            <v>Mill Ave</v>
          </cell>
          <cell r="F38">
            <v>16</v>
          </cell>
          <cell r="G38">
            <v>13.5</v>
          </cell>
          <cell r="H38">
            <v>18.5</v>
          </cell>
          <cell r="I38">
            <v>0.15625044379143721</v>
          </cell>
          <cell r="J38">
            <v>0.23437418576770833</v>
          </cell>
          <cell r="K38">
            <v>0.14062545526822948</v>
          </cell>
          <cell r="L38">
            <v>0.74999946809862639</v>
          </cell>
          <cell r="M38">
            <v>64</v>
          </cell>
          <cell r="N38">
            <v>27</v>
          </cell>
          <cell r="O38">
            <v>37</v>
          </cell>
          <cell r="P38">
            <v>64</v>
          </cell>
          <cell r="Q38">
            <v>27</v>
          </cell>
          <cell r="R38">
            <v>24224</v>
          </cell>
          <cell r="S38">
            <v>2.5</v>
          </cell>
          <cell r="T38">
            <v>15</v>
          </cell>
          <cell r="U38">
            <v>93.75</v>
          </cell>
          <cell r="W38">
            <v>37</v>
          </cell>
          <cell r="AG38">
            <v>3</v>
          </cell>
          <cell r="AH38">
            <v>1</v>
          </cell>
          <cell r="AI38">
            <v>0</v>
          </cell>
          <cell r="AJ38">
            <v>0</v>
          </cell>
          <cell r="AK38">
            <v>0</v>
          </cell>
          <cell r="AL38">
            <v>0</v>
          </cell>
          <cell r="AM38">
            <v>0</v>
          </cell>
          <cell r="AN38">
            <v>0</v>
          </cell>
          <cell r="AO38">
            <v>33.407544999999999</v>
          </cell>
          <cell r="AP38">
            <v>-111.96069900000001</v>
          </cell>
        </row>
        <row r="39">
          <cell r="A39">
            <v>39</v>
          </cell>
          <cell r="D39" t="str">
            <v>TCA Bridge</v>
          </cell>
          <cell r="F39">
            <v>18</v>
          </cell>
          <cell r="G39">
            <v>18</v>
          </cell>
          <cell r="H39" t="e">
            <v>#N/A</v>
          </cell>
          <cell r="I39">
            <v>0.22222274522698476</v>
          </cell>
          <cell r="J39">
            <v>0.4444434597548057</v>
          </cell>
          <cell r="K39">
            <v>1.4606102824278367E-7</v>
          </cell>
          <cell r="L39">
            <v>5.0270615571534713E-7</v>
          </cell>
          <cell r="M39">
            <v>36</v>
          </cell>
          <cell r="N39">
            <v>36</v>
          </cell>
          <cell r="O39" t="e">
            <v>#N/A</v>
          </cell>
          <cell r="P39">
            <v>36</v>
          </cell>
          <cell r="Q39">
            <v>36</v>
          </cell>
          <cell r="R39">
            <v>0</v>
          </cell>
          <cell r="S39">
            <v>0.8</v>
          </cell>
          <cell r="T39">
            <v>0</v>
          </cell>
          <cell r="U39">
            <v>0</v>
          </cell>
          <cell r="W39" t="e">
            <v>#N/A</v>
          </cell>
          <cell r="AG39">
            <v>4</v>
          </cell>
          <cell r="AH39">
            <v>4</v>
          </cell>
          <cell r="AI39">
            <v>4</v>
          </cell>
          <cell r="AJ39">
            <v>4</v>
          </cell>
          <cell r="AK39">
            <v>0</v>
          </cell>
          <cell r="AL39">
            <v>0</v>
          </cell>
          <cell r="AM39">
            <v>0</v>
          </cell>
          <cell r="AN39">
            <v>0</v>
          </cell>
          <cell r="AO39">
            <v>33.407445000000003</v>
          </cell>
          <cell r="AP39">
            <v>-111.926098</v>
          </cell>
        </row>
        <row r="40">
          <cell r="A40">
            <v>40</v>
          </cell>
          <cell r="D40" t="str">
            <v>McClintock Dr</v>
          </cell>
          <cell r="F40">
            <v>67.25</v>
          </cell>
          <cell r="G40">
            <v>44.5</v>
          </cell>
          <cell r="H40">
            <v>90</v>
          </cell>
          <cell r="I40">
            <v>0.16728586430861631</v>
          </cell>
          <cell r="J40">
            <v>0.11152388047390267</v>
          </cell>
          <cell r="K40">
            <v>0.30111558100610958</v>
          </cell>
          <cell r="L40">
            <v>0.83271432177085258</v>
          </cell>
          <cell r="M40">
            <v>269</v>
          </cell>
          <cell r="N40">
            <v>89</v>
          </cell>
          <cell r="O40">
            <v>180</v>
          </cell>
          <cell r="P40">
            <v>269</v>
          </cell>
          <cell r="Q40">
            <v>89</v>
          </cell>
          <cell r="R40">
            <v>36366</v>
          </cell>
          <cell r="S40">
            <v>1</v>
          </cell>
          <cell r="T40">
            <v>5</v>
          </cell>
          <cell r="U40">
            <v>7.4349442379182156</v>
          </cell>
          <cell r="W40">
            <v>180</v>
          </cell>
          <cell r="AG40">
            <v>3</v>
          </cell>
          <cell r="AH40">
            <v>3</v>
          </cell>
          <cell r="AI40">
            <v>3</v>
          </cell>
          <cell r="AJ40">
            <v>3</v>
          </cell>
          <cell r="AK40">
            <v>0</v>
          </cell>
          <cell r="AL40">
            <v>0</v>
          </cell>
          <cell r="AM40">
            <v>0</v>
          </cell>
          <cell r="AN40">
            <v>0</v>
          </cell>
          <cell r="AO40">
            <v>33.407445000000003</v>
          </cell>
          <cell r="AP40">
            <v>-111.93469899999999</v>
          </cell>
        </row>
        <row r="41">
          <cell r="A41">
            <v>41</v>
          </cell>
          <cell r="D41" t="str">
            <v>Mill Ave</v>
          </cell>
          <cell r="F41">
            <v>35.5</v>
          </cell>
          <cell r="G41">
            <v>41</v>
          </cell>
          <cell r="H41">
            <v>30</v>
          </cell>
          <cell r="I41">
            <v>9.8590619739636454E-2</v>
          </cell>
          <cell r="J41">
            <v>0.5845066314477938</v>
          </cell>
          <cell r="K41">
            <v>3.5211469321593213E-2</v>
          </cell>
          <cell r="L41">
            <v>8.450617549865104E-2</v>
          </cell>
          <cell r="M41">
            <v>142</v>
          </cell>
          <cell r="N41">
            <v>82</v>
          </cell>
          <cell r="O41">
            <v>60</v>
          </cell>
          <cell r="P41">
            <v>142</v>
          </cell>
          <cell r="Q41">
            <v>82</v>
          </cell>
          <cell r="R41">
            <v>14670</v>
          </cell>
          <cell r="S41">
            <v>0.7</v>
          </cell>
          <cell r="T41">
            <v>0</v>
          </cell>
          <cell r="U41">
            <v>0</v>
          </cell>
          <cell r="W41">
            <v>60</v>
          </cell>
          <cell r="AG41">
            <v>4</v>
          </cell>
          <cell r="AH41">
            <v>4</v>
          </cell>
          <cell r="AI41" t="str">
            <v>NA</v>
          </cell>
          <cell r="AJ41" t="str">
            <v>NA</v>
          </cell>
          <cell r="AK41">
            <v>0</v>
          </cell>
          <cell r="AL41">
            <v>0</v>
          </cell>
          <cell r="AM41">
            <v>0</v>
          </cell>
          <cell r="AN41">
            <v>0</v>
          </cell>
          <cell r="AO41">
            <v>33.392845000000001</v>
          </cell>
          <cell r="AP41">
            <v>-111.96070899999999</v>
          </cell>
        </row>
        <row r="42">
          <cell r="A42">
            <v>42</v>
          </cell>
          <cell r="D42" t="str">
            <v>College Ave</v>
          </cell>
          <cell r="F42">
            <v>26.75</v>
          </cell>
          <cell r="G42">
            <v>24.5</v>
          </cell>
          <cell r="H42">
            <v>29</v>
          </cell>
          <cell r="I42">
            <v>0.13084122201338913</v>
          </cell>
          <cell r="J42">
            <v>0.4672887262419399</v>
          </cell>
          <cell r="K42">
            <v>0.14953315603726117</v>
          </cell>
          <cell r="L42">
            <v>0.2990652399608143</v>
          </cell>
          <cell r="M42">
            <v>107</v>
          </cell>
          <cell r="N42">
            <v>49</v>
          </cell>
          <cell r="O42">
            <v>58</v>
          </cell>
          <cell r="P42">
            <v>107</v>
          </cell>
          <cell r="Q42">
            <v>49</v>
          </cell>
          <cell r="R42">
            <v>15990</v>
          </cell>
          <cell r="S42">
            <v>1.1000000000000001</v>
          </cell>
          <cell r="T42">
            <v>6</v>
          </cell>
          <cell r="U42">
            <v>22.429906542056074</v>
          </cell>
          <cell r="W42">
            <v>58</v>
          </cell>
          <cell r="AG42">
            <v>3</v>
          </cell>
          <cell r="AH42">
            <v>3</v>
          </cell>
          <cell r="AI42">
            <v>3</v>
          </cell>
          <cell r="AJ42">
            <v>3</v>
          </cell>
          <cell r="AK42">
            <v>0</v>
          </cell>
          <cell r="AL42">
            <v>0</v>
          </cell>
          <cell r="AM42">
            <v>0</v>
          </cell>
          <cell r="AN42">
            <v>0</v>
          </cell>
          <cell r="AO42">
            <v>33.392845999999999</v>
          </cell>
          <cell r="AP42">
            <v>-111.934798</v>
          </cell>
        </row>
        <row r="43">
          <cell r="A43">
            <v>43</v>
          </cell>
          <cell r="D43" t="str">
            <v>McClintock Dr</v>
          </cell>
          <cell r="F43">
            <v>32</v>
          </cell>
          <cell r="G43">
            <v>32</v>
          </cell>
          <cell r="H43" t="e">
            <v>#N/A</v>
          </cell>
          <cell r="I43">
            <v>0.20312450389661768</v>
          </cell>
          <cell r="J43">
            <v>0.14062544551981018</v>
          </cell>
          <cell r="K43">
            <v>0.32812484828549959</v>
          </cell>
          <cell r="L43">
            <v>0.95312527207554865</v>
          </cell>
          <cell r="M43">
            <v>64</v>
          </cell>
          <cell r="N43">
            <v>64</v>
          </cell>
          <cell r="O43" t="e">
            <v>#N/A</v>
          </cell>
          <cell r="P43">
            <v>64</v>
          </cell>
          <cell r="Q43">
            <v>64</v>
          </cell>
          <cell r="R43">
            <v>32138</v>
          </cell>
          <cell r="S43">
            <v>1.5</v>
          </cell>
          <cell r="T43">
            <v>26</v>
          </cell>
          <cell r="U43">
            <v>81.25</v>
          </cell>
          <cell r="W43" t="e">
            <v>#N/A</v>
          </cell>
          <cell r="AG43">
            <v>0</v>
          </cell>
          <cell r="AH43">
            <v>0</v>
          </cell>
          <cell r="AI43">
            <v>0</v>
          </cell>
          <cell r="AJ43">
            <v>0</v>
          </cell>
          <cell r="AK43">
            <v>0</v>
          </cell>
          <cell r="AL43">
            <v>0</v>
          </cell>
          <cell r="AM43">
            <v>0</v>
          </cell>
          <cell r="AN43">
            <v>0</v>
          </cell>
          <cell r="AO43">
            <v>33.392946000000002</v>
          </cell>
          <cell r="AP43">
            <v>-111.926198</v>
          </cell>
        </row>
        <row r="44">
          <cell r="A44">
            <v>44</v>
          </cell>
          <cell r="D44" t="str">
            <v>Hardy Dr</v>
          </cell>
          <cell r="F44">
            <v>23.75</v>
          </cell>
          <cell r="G44">
            <v>16.5</v>
          </cell>
          <cell r="H44">
            <v>31</v>
          </cell>
          <cell r="I44">
            <v>0.25263157664715008</v>
          </cell>
          <cell r="J44">
            <v>0.43157928304377186</v>
          </cell>
          <cell r="K44">
            <v>0.13684244361111567</v>
          </cell>
          <cell r="L44">
            <v>0.44210625279739085</v>
          </cell>
          <cell r="M44">
            <v>95</v>
          </cell>
          <cell r="N44">
            <v>33</v>
          </cell>
          <cell r="O44">
            <v>62</v>
          </cell>
          <cell r="P44">
            <v>95</v>
          </cell>
          <cell r="Q44">
            <v>33</v>
          </cell>
          <cell r="R44">
            <v>31585</v>
          </cell>
          <cell r="S44">
            <v>1.3</v>
          </cell>
          <cell r="T44">
            <v>4</v>
          </cell>
          <cell r="U44">
            <v>16.842105263157894</v>
          </cell>
          <cell r="W44">
            <v>62</v>
          </cell>
          <cell r="AG44">
            <v>3</v>
          </cell>
          <cell r="AH44">
            <v>3</v>
          </cell>
          <cell r="AI44">
            <v>0</v>
          </cell>
          <cell r="AJ44">
            <v>0</v>
          </cell>
          <cell r="AK44">
            <v>0</v>
          </cell>
          <cell r="AL44">
            <v>0</v>
          </cell>
          <cell r="AM44">
            <v>0</v>
          </cell>
          <cell r="AN44">
            <v>0</v>
          </cell>
          <cell r="AO44">
            <v>33.392845999999999</v>
          </cell>
          <cell r="AP44">
            <v>-111.951999</v>
          </cell>
        </row>
        <row r="45">
          <cell r="A45">
            <v>45</v>
          </cell>
          <cell r="D45" t="str">
            <v>Price Rd</v>
          </cell>
          <cell r="F45">
            <v>24.5</v>
          </cell>
          <cell r="G45" t="e">
            <v>#N/A</v>
          </cell>
          <cell r="H45">
            <v>24.5</v>
          </cell>
          <cell r="I45">
            <v>0.1632658403933776</v>
          </cell>
          <cell r="J45">
            <v>0.10204045711528012</v>
          </cell>
          <cell r="K45">
            <v>0.28571421283612225</v>
          </cell>
          <cell r="L45">
            <v>0.95918419767729712</v>
          </cell>
          <cell r="M45">
            <v>49</v>
          </cell>
          <cell r="N45" t="e">
            <v>#N/A</v>
          </cell>
          <cell r="O45">
            <v>49</v>
          </cell>
          <cell r="P45">
            <v>49</v>
          </cell>
          <cell r="Q45" t="e">
            <v>#N/A</v>
          </cell>
          <cell r="R45">
            <v>29056</v>
          </cell>
          <cell r="S45">
            <v>2</v>
          </cell>
          <cell r="T45">
            <v>4</v>
          </cell>
          <cell r="U45">
            <v>16.326530612244898</v>
          </cell>
          <cell r="W45">
            <v>49</v>
          </cell>
          <cell r="AG45">
            <v>0</v>
          </cell>
          <cell r="AH45">
            <v>0</v>
          </cell>
          <cell r="AI45">
            <v>3</v>
          </cell>
          <cell r="AJ45">
            <v>3</v>
          </cell>
          <cell r="AK45">
            <v>0</v>
          </cell>
          <cell r="AL45">
            <v>0</v>
          </cell>
          <cell r="AM45">
            <v>0</v>
          </cell>
          <cell r="AN45">
            <v>0</v>
          </cell>
          <cell r="AO45">
            <v>33.392845999999999</v>
          </cell>
          <cell r="AP45">
            <v>-111.939499</v>
          </cell>
        </row>
        <row r="46">
          <cell r="A46">
            <v>46</v>
          </cell>
          <cell r="D46" t="str">
            <v>Roosevelt St</v>
          </cell>
          <cell r="F46">
            <v>20</v>
          </cell>
          <cell r="G46">
            <v>23</v>
          </cell>
          <cell r="H46">
            <v>17</v>
          </cell>
          <cell r="I46">
            <v>0.23750016240299965</v>
          </cell>
          <cell r="J46">
            <v>0.21249961806379711</v>
          </cell>
          <cell r="K46">
            <v>0.18749993601978451</v>
          </cell>
          <cell r="L46">
            <v>0.58750039493374284</v>
          </cell>
          <cell r="M46">
            <v>80</v>
          </cell>
          <cell r="N46">
            <v>46</v>
          </cell>
          <cell r="O46">
            <v>34</v>
          </cell>
          <cell r="P46">
            <v>80</v>
          </cell>
          <cell r="Q46">
            <v>46</v>
          </cell>
          <cell r="R46">
            <v>31585</v>
          </cell>
          <cell r="S46">
            <v>1.1000000000000001</v>
          </cell>
          <cell r="T46">
            <v>7</v>
          </cell>
          <cell r="U46">
            <v>35</v>
          </cell>
          <cell r="W46">
            <v>34</v>
          </cell>
          <cell r="AG46">
            <v>3</v>
          </cell>
          <cell r="AH46">
            <v>3</v>
          </cell>
          <cell r="AI46">
            <v>0</v>
          </cell>
          <cell r="AJ46">
            <v>0</v>
          </cell>
          <cell r="AK46">
            <v>0</v>
          </cell>
          <cell r="AL46">
            <v>0</v>
          </cell>
          <cell r="AM46">
            <v>0</v>
          </cell>
          <cell r="AN46">
            <v>0</v>
          </cell>
          <cell r="AO46">
            <v>33.400244999999998</v>
          </cell>
          <cell r="AP46">
            <v>-111.939599</v>
          </cell>
        </row>
        <row r="47">
          <cell r="A47">
            <v>47</v>
          </cell>
          <cell r="D47" t="str">
            <v>Farmer Ave</v>
          </cell>
          <cell r="F47">
            <v>59.75</v>
          </cell>
          <cell r="G47">
            <v>45</v>
          </cell>
          <cell r="H47">
            <v>74.5</v>
          </cell>
          <cell r="I47">
            <v>0.26359780640427199</v>
          </cell>
          <cell r="J47">
            <v>7.1129916255497694E-2</v>
          </cell>
          <cell r="K47">
            <v>0.23012506448110048</v>
          </cell>
          <cell r="L47">
            <v>0.38493817725907586</v>
          </cell>
          <cell r="M47">
            <v>239</v>
          </cell>
          <cell r="N47">
            <v>90</v>
          </cell>
          <cell r="O47">
            <v>149</v>
          </cell>
          <cell r="P47">
            <v>239</v>
          </cell>
          <cell r="Q47">
            <v>90</v>
          </cell>
          <cell r="R47">
            <v>27003</v>
          </cell>
          <cell r="S47">
            <v>0.2</v>
          </cell>
          <cell r="T47">
            <v>7</v>
          </cell>
          <cell r="U47">
            <v>11.715481171548117</v>
          </cell>
          <cell r="W47">
            <v>149</v>
          </cell>
          <cell r="AG47">
            <v>3</v>
          </cell>
          <cell r="AH47">
            <v>3</v>
          </cell>
          <cell r="AI47">
            <v>3</v>
          </cell>
          <cell r="AJ47">
            <v>3</v>
          </cell>
          <cell r="AK47">
            <v>0</v>
          </cell>
          <cell r="AL47">
            <v>0</v>
          </cell>
          <cell r="AM47">
            <v>0</v>
          </cell>
          <cell r="AN47">
            <v>0</v>
          </cell>
          <cell r="AO47">
            <v>33.407344999999999</v>
          </cell>
          <cell r="AP47">
            <v>-111.939699</v>
          </cell>
        </row>
        <row r="48">
          <cell r="A48">
            <v>48</v>
          </cell>
          <cell r="D48" t="str">
            <v>McClintock Dr</v>
          </cell>
          <cell r="F48">
            <v>33.75</v>
          </cell>
          <cell r="G48">
            <v>26</v>
          </cell>
          <cell r="H48">
            <v>41.5</v>
          </cell>
          <cell r="I48">
            <v>0.21481470997058169</v>
          </cell>
          <cell r="J48">
            <v>0.11851794244793465</v>
          </cell>
          <cell r="K48">
            <v>0.2666675236584975</v>
          </cell>
          <cell r="L48">
            <v>0.94074079377747322</v>
          </cell>
          <cell r="M48">
            <v>135</v>
          </cell>
          <cell r="N48">
            <v>52</v>
          </cell>
          <cell r="O48">
            <v>83</v>
          </cell>
          <cell r="P48">
            <v>135</v>
          </cell>
          <cell r="Q48">
            <v>52</v>
          </cell>
          <cell r="R48">
            <v>39001</v>
          </cell>
          <cell r="S48">
            <v>2.5</v>
          </cell>
          <cell r="T48">
            <v>5</v>
          </cell>
          <cell r="U48">
            <v>14.814814814814813</v>
          </cell>
          <cell r="W48">
            <v>83</v>
          </cell>
          <cell r="AG48">
            <v>0</v>
          </cell>
          <cell r="AH48">
            <v>0</v>
          </cell>
          <cell r="AI48">
            <v>0</v>
          </cell>
          <cell r="AJ48">
            <v>0</v>
          </cell>
          <cell r="AK48">
            <v>0</v>
          </cell>
          <cell r="AL48">
            <v>0</v>
          </cell>
          <cell r="AM48">
            <v>0</v>
          </cell>
          <cell r="AN48">
            <v>0</v>
          </cell>
          <cell r="AO48">
            <v>33.378146000000001</v>
          </cell>
          <cell r="AP48">
            <v>-111.93929799999999</v>
          </cell>
        </row>
        <row r="49">
          <cell r="A49">
            <v>49</v>
          </cell>
          <cell r="D49" t="str">
            <v>Priest Dr</v>
          </cell>
          <cell r="F49">
            <v>26.25</v>
          </cell>
          <cell r="G49">
            <v>28</v>
          </cell>
          <cell r="H49">
            <v>24.5</v>
          </cell>
          <cell r="I49">
            <v>0.16190415551670737</v>
          </cell>
          <cell r="J49">
            <v>0.18095191260120921</v>
          </cell>
          <cell r="K49">
            <v>0.22857171831855194</v>
          </cell>
          <cell r="L49">
            <v>0.57142861439115433</v>
          </cell>
          <cell r="M49">
            <v>105</v>
          </cell>
          <cell r="N49">
            <v>56</v>
          </cell>
          <cell r="O49">
            <v>49</v>
          </cell>
          <cell r="P49">
            <v>105</v>
          </cell>
          <cell r="Q49">
            <v>56</v>
          </cell>
          <cell r="R49">
            <v>28413</v>
          </cell>
          <cell r="S49">
            <v>1.2</v>
          </cell>
          <cell r="T49">
            <v>8</v>
          </cell>
          <cell r="U49">
            <v>30.476190476190478</v>
          </cell>
          <cell r="W49">
            <v>49</v>
          </cell>
          <cell r="AG49">
            <v>3</v>
          </cell>
          <cell r="AH49">
            <v>1</v>
          </cell>
          <cell r="AI49">
            <v>3</v>
          </cell>
          <cell r="AJ49">
            <v>3</v>
          </cell>
          <cell r="AK49">
            <v>0</v>
          </cell>
          <cell r="AL49">
            <v>0</v>
          </cell>
          <cell r="AM49">
            <v>0</v>
          </cell>
          <cell r="AN49">
            <v>0</v>
          </cell>
          <cell r="AO49">
            <v>33.363545999999999</v>
          </cell>
          <cell r="AP49">
            <v>-111.945898</v>
          </cell>
        </row>
        <row r="50">
          <cell r="A50">
            <v>50</v>
          </cell>
          <cell r="D50">
            <v>0</v>
          </cell>
          <cell r="F50">
            <v>0</v>
          </cell>
          <cell r="G50">
            <v>0</v>
          </cell>
          <cell r="H50">
            <v>0</v>
          </cell>
          <cell r="I50">
            <v>0</v>
          </cell>
          <cell r="J50">
            <v>0</v>
          </cell>
          <cell r="K50">
            <v>0</v>
          </cell>
          <cell r="L50">
            <v>0</v>
          </cell>
          <cell r="M50">
            <v>0</v>
          </cell>
          <cell r="N50">
            <v>0</v>
          </cell>
          <cell r="O50">
            <v>0</v>
          </cell>
          <cell r="P50">
            <v>0</v>
          </cell>
          <cell r="Q50">
            <v>0</v>
          </cell>
          <cell r="R50" t="e">
            <v>#N/A</v>
          </cell>
          <cell r="S50" t="e">
            <v>#N/A</v>
          </cell>
          <cell r="T50" t="e">
            <v>#N/A</v>
          </cell>
          <cell r="U50" t="e">
            <v>#N/A</v>
          </cell>
          <cell r="W50">
            <v>0</v>
          </cell>
          <cell r="AG50" t="e">
            <v>#N/A</v>
          </cell>
          <cell r="AH50" t="e">
            <v>#N/A</v>
          </cell>
          <cell r="AI50" t="e">
            <v>#N/A</v>
          </cell>
          <cell r="AJ50" t="e">
            <v>#N/A</v>
          </cell>
          <cell r="AK50" t="e">
            <v>#N/A</v>
          </cell>
          <cell r="AL50" t="e">
            <v>#N/A</v>
          </cell>
          <cell r="AM50" t="e">
            <v>#N/A</v>
          </cell>
          <cell r="AN50" t="e">
            <v>#N/A</v>
          </cell>
          <cell r="AO50">
            <v>33.392409999999998</v>
          </cell>
          <cell r="AP50">
            <v>-111.90079</v>
          </cell>
        </row>
        <row r="51">
          <cell r="A51">
            <v>51</v>
          </cell>
          <cell r="D51">
            <v>0</v>
          </cell>
          <cell r="F51">
            <v>0</v>
          </cell>
          <cell r="G51">
            <v>0</v>
          </cell>
          <cell r="H51">
            <v>0</v>
          </cell>
          <cell r="I51">
            <v>0</v>
          </cell>
          <cell r="J51">
            <v>0</v>
          </cell>
          <cell r="K51">
            <v>0</v>
          </cell>
          <cell r="L51">
            <v>0</v>
          </cell>
          <cell r="M51">
            <v>0</v>
          </cell>
          <cell r="N51">
            <v>0</v>
          </cell>
          <cell r="O51">
            <v>0</v>
          </cell>
          <cell r="P51">
            <v>0</v>
          </cell>
          <cell r="Q51">
            <v>0</v>
          </cell>
          <cell r="R51" t="e">
            <v>#N/A</v>
          </cell>
          <cell r="S51" t="e">
            <v>#N/A</v>
          </cell>
          <cell r="T51" t="e">
            <v>#N/A</v>
          </cell>
          <cell r="U51" t="e">
            <v>#N/A</v>
          </cell>
          <cell r="W51">
            <v>0</v>
          </cell>
          <cell r="AG51" t="e">
            <v>#N/A</v>
          </cell>
          <cell r="AH51" t="e">
            <v>#N/A</v>
          </cell>
          <cell r="AI51" t="e">
            <v>#N/A</v>
          </cell>
          <cell r="AJ51" t="e">
            <v>#N/A</v>
          </cell>
          <cell r="AK51" t="e">
            <v>#N/A</v>
          </cell>
          <cell r="AL51" t="e">
            <v>#N/A</v>
          </cell>
          <cell r="AM51" t="e">
            <v>#N/A</v>
          </cell>
          <cell r="AN51" t="e">
            <v>#N/A</v>
          </cell>
          <cell r="AO51">
            <v>33.363647</v>
          </cell>
          <cell r="AP51">
            <v>-111.919797</v>
          </cell>
        </row>
        <row r="52">
          <cell r="A52">
            <v>52</v>
          </cell>
          <cell r="D52">
            <v>0</v>
          </cell>
          <cell r="F52">
            <v>0</v>
          </cell>
          <cell r="G52">
            <v>0</v>
          </cell>
          <cell r="H52">
            <v>0</v>
          </cell>
          <cell r="I52">
            <v>0</v>
          </cell>
          <cell r="J52">
            <v>0</v>
          </cell>
          <cell r="K52">
            <v>0</v>
          </cell>
          <cell r="L52">
            <v>0</v>
          </cell>
          <cell r="M52">
            <v>0</v>
          </cell>
          <cell r="N52">
            <v>0</v>
          </cell>
          <cell r="O52">
            <v>0</v>
          </cell>
          <cell r="P52">
            <v>0</v>
          </cell>
          <cell r="Q52">
            <v>0</v>
          </cell>
          <cell r="R52" t="e">
            <v>#N/A</v>
          </cell>
          <cell r="S52" t="e">
            <v>#N/A</v>
          </cell>
          <cell r="T52" t="e">
            <v>#N/A</v>
          </cell>
          <cell r="U52" t="e">
            <v>#N/A</v>
          </cell>
          <cell r="W52">
            <v>0</v>
          </cell>
          <cell r="AG52" t="e">
            <v>#N/A</v>
          </cell>
          <cell r="AH52" t="e">
            <v>#N/A</v>
          </cell>
          <cell r="AI52" t="e">
            <v>#N/A</v>
          </cell>
          <cell r="AJ52" t="e">
            <v>#N/A</v>
          </cell>
          <cell r="AK52" t="e">
            <v>#N/A</v>
          </cell>
          <cell r="AL52" t="e">
            <v>#N/A</v>
          </cell>
          <cell r="AM52" t="e">
            <v>#N/A</v>
          </cell>
          <cell r="AN52" t="e">
            <v>#N/A</v>
          </cell>
          <cell r="AO52">
            <v>33.421844999999998</v>
          </cell>
          <cell r="AP52">
            <v>-111.936499</v>
          </cell>
        </row>
        <row r="53">
          <cell r="A53">
            <v>53</v>
          </cell>
          <cell r="D53">
            <v>0</v>
          </cell>
          <cell r="F53">
            <v>0</v>
          </cell>
          <cell r="G53">
            <v>0</v>
          </cell>
          <cell r="H53">
            <v>0</v>
          </cell>
          <cell r="I53">
            <v>0</v>
          </cell>
          <cell r="J53">
            <v>0</v>
          </cell>
          <cell r="K53">
            <v>0</v>
          </cell>
          <cell r="L53">
            <v>0</v>
          </cell>
          <cell r="M53">
            <v>0</v>
          </cell>
          <cell r="N53">
            <v>0</v>
          </cell>
          <cell r="O53">
            <v>0</v>
          </cell>
          <cell r="P53">
            <v>0</v>
          </cell>
          <cell r="Q53">
            <v>0</v>
          </cell>
          <cell r="R53" t="e">
            <v>#N/A</v>
          </cell>
          <cell r="S53" t="e">
            <v>#N/A</v>
          </cell>
          <cell r="T53" t="e">
            <v>#N/A</v>
          </cell>
          <cell r="U53" t="e">
            <v>#N/A</v>
          </cell>
          <cell r="W53">
            <v>0</v>
          </cell>
          <cell r="AG53" t="e">
            <v>#N/A</v>
          </cell>
          <cell r="AH53" t="e">
            <v>#N/A</v>
          </cell>
          <cell r="AI53" t="e">
            <v>#N/A</v>
          </cell>
          <cell r="AJ53" t="e">
            <v>#N/A</v>
          </cell>
          <cell r="AK53" t="e">
            <v>#N/A</v>
          </cell>
          <cell r="AL53" t="e">
            <v>#N/A</v>
          </cell>
          <cell r="AM53" t="e">
            <v>#N/A</v>
          </cell>
          <cell r="AN53" t="e">
            <v>#N/A</v>
          </cell>
          <cell r="AO53">
            <v>33.433500000000002</v>
          </cell>
          <cell r="AP53">
            <v>-111.94875</v>
          </cell>
        </row>
        <row r="54">
          <cell r="A54">
            <v>54</v>
          </cell>
          <cell r="D54">
            <v>0</v>
          </cell>
          <cell r="F54">
            <v>0</v>
          </cell>
          <cell r="G54">
            <v>0</v>
          </cell>
          <cell r="H54">
            <v>0</v>
          </cell>
          <cell r="I54">
            <v>0</v>
          </cell>
          <cell r="J54">
            <v>0</v>
          </cell>
          <cell r="K54">
            <v>0</v>
          </cell>
          <cell r="L54">
            <v>0</v>
          </cell>
          <cell r="M54">
            <v>0</v>
          </cell>
          <cell r="N54">
            <v>0</v>
          </cell>
          <cell r="O54">
            <v>0</v>
          </cell>
          <cell r="P54">
            <v>0</v>
          </cell>
          <cell r="Q54">
            <v>0</v>
          </cell>
          <cell r="R54" t="e">
            <v>#N/A</v>
          </cell>
          <cell r="S54" t="e">
            <v>#N/A</v>
          </cell>
          <cell r="T54" t="e">
            <v>#N/A</v>
          </cell>
          <cell r="U54" t="e">
            <v>#N/A</v>
          </cell>
          <cell r="W54">
            <v>0</v>
          </cell>
          <cell r="AG54" t="e">
            <v>#N/A</v>
          </cell>
          <cell r="AH54" t="e">
            <v>#N/A</v>
          </cell>
          <cell r="AI54" t="e">
            <v>#N/A</v>
          </cell>
          <cell r="AJ54" t="e">
            <v>#N/A</v>
          </cell>
          <cell r="AK54" t="e">
            <v>#N/A</v>
          </cell>
          <cell r="AL54" t="e">
            <v>#N/A</v>
          </cell>
          <cell r="AM54" t="e">
            <v>#N/A</v>
          </cell>
          <cell r="AN54" t="e">
            <v>#N/A</v>
          </cell>
          <cell r="AO54">
            <v>33.414678000000002</v>
          </cell>
          <cell r="AP54">
            <v>-111.930599</v>
          </cell>
        </row>
        <row r="55">
          <cell r="A55">
            <v>55</v>
          </cell>
          <cell r="D55">
            <v>0</v>
          </cell>
          <cell r="F55">
            <v>0</v>
          </cell>
          <cell r="G55">
            <v>0</v>
          </cell>
          <cell r="H55">
            <v>0</v>
          </cell>
          <cell r="I55">
            <v>0</v>
          </cell>
          <cell r="J55">
            <v>0</v>
          </cell>
          <cell r="K55">
            <v>0</v>
          </cell>
          <cell r="L55">
            <v>0</v>
          </cell>
          <cell r="M55">
            <v>0</v>
          </cell>
          <cell r="N55">
            <v>0</v>
          </cell>
          <cell r="O55">
            <v>0</v>
          </cell>
          <cell r="P55">
            <v>0</v>
          </cell>
          <cell r="Q55">
            <v>0</v>
          </cell>
          <cell r="R55" t="e">
            <v>#N/A</v>
          </cell>
          <cell r="S55" t="e">
            <v>#N/A</v>
          </cell>
          <cell r="T55" t="e">
            <v>#N/A</v>
          </cell>
          <cell r="U55" t="e">
            <v>#N/A</v>
          </cell>
          <cell r="W55">
            <v>0</v>
          </cell>
          <cell r="AG55" t="e">
            <v>#N/A</v>
          </cell>
          <cell r="AH55" t="e">
            <v>#N/A</v>
          </cell>
          <cell r="AI55" t="e">
            <v>#N/A</v>
          </cell>
          <cell r="AJ55" t="e">
            <v>#N/A</v>
          </cell>
          <cell r="AK55" t="e">
            <v>#N/A</v>
          </cell>
          <cell r="AL55" t="e">
            <v>#N/A</v>
          </cell>
          <cell r="AM55" t="e">
            <v>#N/A</v>
          </cell>
          <cell r="AN55" t="e">
            <v>#N/A</v>
          </cell>
          <cell r="AO55">
            <v>33.418745000000001</v>
          </cell>
          <cell r="AP55">
            <v>-111.926198</v>
          </cell>
        </row>
        <row r="57">
          <cell r="A57">
            <v>1</v>
          </cell>
          <cell r="D57" t="str">
            <v/>
          </cell>
          <cell r="F57">
            <v>65.77873563218391</v>
          </cell>
          <cell r="G57">
            <v>52.715909090909093</v>
          </cell>
          <cell r="H57">
            <v>79.145348837209298</v>
          </cell>
          <cell r="I57">
            <v>0.24690926565025556</v>
          </cell>
          <cell r="J57">
            <v>0.20567035079288803</v>
          </cell>
          <cell r="K57">
            <v>0.19177842820322397</v>
          </cell>
          <cell r="L57">
            <v>0.41789349526014591</v>
          </cell>
          <cell r="M57">
            <v>11445.5</v>
          </cell>
          <cell r="N57">
            <v>4639</v>
          </cell>
          <cell r="O57">
            <v>6806.5</v>
          </cell>
          <cell r="P57">
            <v>11445.5</v>
          </cell>
          <cell r="Q57">
            <v>4639</v>
          </cell>
          <cell r="W57">
            <v>6806.5</v>
          </cell>
        </row>
        <row r="58">
          <cell r="A58">
            <v>2</v>
          </cell>
          <cell r="D58" t="str">
            <v/>
          </cell>
          <cell r="F58">
            <v>243</v>
          </cell>
          <cell r="G58">
            <v>229</v>
          </cell>
          <cell r="H58">
            <v>279</v>
          </cell>
          <cell r="I58">
            <v>0.33384863280965543</v>
          </cell>
          <cell r="J58">
            <v>0.74137931026212989</v>
          </cell>
          <cell r="K58">
            <v>0.35555471733675775</v>
          </cell>
          <cell r="L58">
            <v>0.98257838893740723</v>
          </cell>
          <cell r="M58" t="str">
            <v/>
          </cell>
          <cell r="N58" t="str">
            <v/>
          </cell>
          <cell r="O58" t="str">
            <v/>
          </cell>
          <cell r="P58" t="str">
            <v/>
          </cell>
          <cell r="Q58" t="str">
            <v/>
          </cell>
          <cell r="W58" t="str">
            <v/>
          </cell>
        </row>
        <row r="59">
          <cell r="A59">
            <v>3</v>
          </cell>
          <cell r="D59" t="str">
            <v/>
          </cell>
          <cell r="F59">
            <v>16</v>
          </cell>
          <cell r="G59">
            <v>13.5</v>
          </cell>
          <cell r="H59">
            <v>17</v>
          </cell>
          <cell r="I59">
            <v>9.8590619739636454E-2</v>
          </cell>
          <cell r="J59">
            <v>4.4443563101765178E-2</v>
          </cell>
          <cell r="K59">
            <v>1.4606102824278367E-7</v>
          </cell>
          <cell r="L59">
            <v>3.6800107656520532E-9</v>
          </cell>
          <cell r="M59" t="str">
            <v/>
          </cell>
          <cell r="N59" t="str">
            <v/>
          </cell>
          <cell r="O59" t="str">
            <v/>
          </cell>
          <cell r="P59" t="str">
            <v/>
          </cell>
          <cell r="Q59" t="str">
            <v/>
          </cell>
          <cell r="W59" t="str">
            <v/>
          </cell>
        </row>
      </sheetData>
      <sheetData sheetId="8">
        <row r="6">
          <cell r="A6" t="str">
            <v>Adjusted R Square</v>
          </cell>
        </row>
        <row r="7">
          <cell r="A7" t="str">
            <v>Standard Error</v>
          </cell>
        </row>
        <row r="8">
          <cell r="A8" t="str">
            <v>Observations</v>
          </cell>
        </row>
        <row r="10">
          <cell r="A10" t="str">
            <v>ANOVA</v>
          </cell>
        </row>
        <row r="11">
          <cell r="D11" t="str">
            <v>MS</v>
          </cell>
          <cell r="E11" t="str">
            <v>F</v>
          </cell>
          <cell r="F11" t="str">
            <v>Significance F</v>
          </cell>
        </row>
        <row r="12">
          <cell r="A12" t="str">
            <v>Regression</v>
          </cell>
        </row>
        <row r="13">
          <cell r="A13" t="str">
            <v>Residual</v>
          </cell>
        </row>
        <row r="14">
          <cell r="A14" t="str">
            <v>Total</v>
          </cell>
        </row>
        <row r="16">
          <cell r="D16" t="str">
            <v>t Stat</v>
          </cell>
          <cell r="E16" t="str">
            <v>P-value</v>
          </cell>
          <cell r="F16" t="str">
            <v>Lower 95%</v>
          </cell>
          <cell r="G16" t="str">
            <v>Upper 95%</v>
          </cell>
          <cell r="H16" t="str">
            <v>Lower 95.0%</v>
          </cell>
          <cell r="I16" t="str">
            <v>Upper 95.0%</v>
          </cell>
        </row>
        <row r="17">
          <cell r="A17" t="str">
            <v>Intercept</v>
          </cell>
        </row>
        <row r="18">
          <cell r="A18" t="str">
            <v>X Variable 1</v>
          </cell>
        </row>
        <row r="22">
          <cell r="A22" t="str">
            <v>RESIDUAL OUTPUT</v>
          </cell>
          <cell r="F22" t="str">
            <v>PROBABILITY OUTPUT</v>
          </cell>
        </row>
        <row r="24">
          <cell r="A24" t="str">
            <v>Observation</v>
          </cell>
          <cell r="D24" t="str">
            <v>Standard Residuals</v>
          </cell>
          <cell r="F24" t="str">
            <v>Percentile</v>
          </cell>
          <cell r="G24" t="str">
            <v>Y</v>
          </cell>
        </row>
      </sheetData>
      <sheetData sheetId="9">
        <row r="5">
          <cell r="D5" t="str">
            <v>McClintock Dr</v>
          </cell>
          <cell r="E5">
            <v>0.40909074191069605</v>
          </cell>
          <cell r="F5">
            <v>0.75000049067489694</v>
          </cell>
          <cell r="G5" t="str">
            <v>NS</v>
          </cell>
          <cell r="H5">
            <v>4</v>
          </cell>
        </row>
        <row r="6">
          <cell r="D6" t="str">
            <v>McClintock Dr</v>
          </cell>
          <cell r="E6">
            <v>0.39393974894102063</v>
          </cell>
          <cell r="F6">
            <v>0.93939486888637791</v>
          </cell>
          <cell r="G6" t="str">
            <v>NS</v>
          </cell>
          <cell r="H6">
            <v>5</v>
          </cell>
        </row>
        <row r="7">
          <cell r="D7" t="str">
            <v>McClintock Dr</v>
          </cell>
          <cell r="E7">
            <v>0.3723413282325993</v>
          </cell>
          <cell r="F7">
            <v>0.93617074412039036</v>
          </cell>
          <cell r="G7" t="str">
            <v>NS</v>
          </cell>
          <cell r="H7">
            <v>6</v>
          </cell>
        </row>
        <row r="8">
          <cell r="D8" t="str">
            <v>Dorsey Ln</v>
          </cell>
          <cell r="E8">
            <v>0.4456524317967962</v>
          </cell>
          <cell r="F8">
            <v>0.7608686656855671</v>
          </cell>
          <cell r="G8" t="str">
            <v>NS</v>
          </cell>
          <cell r="H8">
            <v>7</v>
          </cell>
        </row>
        <row r="9">
          <cell r="D9" t="str">
            <v>Western Canal</v>
          </cell>
          <cell r="E9">
            <v>-4.0493043206454973E-7</v>
          </cell>
          <cell r="F9">
            <v>2.530412243369029E-7</v>
          </cell>
          <cell r="G9" t="str">
            <v>NS</v>
          </cell>
          <cell r="H9">
            <v>8</v>
          </cell>
        </row>
        <row r="10">
          <cell r="D10" t="str">
            <v>Rural Rd</v>
          </cell>
          <cell r="E10">
            <v>0.32142927074332101</v>
          </cell>
          <cell r="F10">
            <v>0.91071511938771854</v>
          </cell>
          <cell r="G10" t="str">
            <v>NS</v>
          </cell>
          <cell r="H10">
            <v>9</v>
          </cell>
        </row>
        <row r="11">
          <cell r="D11" t="str">
            <v>McClintock Dr</v>
          </cell>
          <cell r="E11">
            <v>0.29824640623189114</v>
          </cell>
          <cell r="F11">
            <v>0.85964977210883586</v>
          </cell>
          <cell r="G11" t="str">
            <v>NS</v>
          </cell>
          <cell r="H11">
            <v>10</v>
          </cell>
        </row>
        <row r="12">
          <cell r="D12" t="str">
            <v>Rural Rd</v>
          </cell>
          <cell r="E12">
            <v>0.27058866608446791</v>
          </cell>
          <cell r="F12">
            <v>0.92941080880217575</v>
          </cell>
          <cell r="G12" t="str">
            <v>NS</v>
          </cell>
          <cell r="H12">
            <v>11</v>
          </cell>
        </row>
        <row r="13">
          <cell r="D13" t="str">
            <v>Rural Rd</v>
          </cell>
          <cell r="E13">
            <v>0.26903506112250936</v>
          </cell>
          <cell r="F13">
            <v>0.96954372430464231</v>
          </cell>
          <cell r="G13" t="str">
            <v>NS</v>
          </cell>
          <cell r="H13">
            <v>12</v>
          </cell>
        </row>
        <row r="14">
          <cell r="D14" t="str">
            <v>McClintock Dr</v>
          </cell>
          <cell r="E14">
            <v>0.2539685668697107</v>
          </cell>
          <cell r="F14">
            <v>0.98412697555307183</v>
          </cell>
          <cell r="G14" t="str">
            <v>NS</v>
          </cell>
          <cell r="H14">
            <v>13</v>
          </cell>
        </row>
        <row r="15">
          <cell r="D15" t="str">
            <v>Mill Ave</v>
          </cell>
          <cell r="E15">
            <v>0.2500006096922287</v>
          </cell>
          <cell r="F15">
            <v>0.32500052624614117</v>
          </cell>
          <cell r="G15" t="str">
            <v>NS</v>
          </cell>
          <cell r="H15">
            <v>14</v>
          </cell>
        </row>
        <row r="16">
          <cell r="D16" t="str">
            <v>Rural Rd</v>
          </cell>
          <cell r="E16">
            <v>0.24870528980962456</v>
          </cell>
          <cell r="F16">
            <v>0.98445602959817413</v>
          </cell>
          <cell r="G16" t="str">
            <v>NS</v>
          </cell>
          <cell r="H16">
            <v>15</v>
          </cell>
        </row>
        <row r="17">
          <cell r="D17" t="str">
            <v>Rural Rd</v>
          </cell>
          <cell r="E17">
            <v>0.24137912555276417</v>
          </cell>
          <cell r="F17">
            <v>0.6206887535657567</v>
          </cell>
          <cell r="G17" t="str">
            <v>NS</v>
          </cell>
          <cell r="H17">
            <v>16</v>
          </cell>
        </row>
        <row r="18">
          <cell r="D18" t="str">
            <v>Priest Dr</v>
          </cell>
          <cell r="E18">
            <v>0.24000060280202221</v>
          </cell>
          <cell r="F18">
            <v>0.57999955267046854</v>
          </cell>
          <cell r="G18" t="str">
            <v>NS</v>
          </cell>
          <cell r="H18">
            <v>17</v>
          </cell>
        </row>
        <row r="19">
          <cell r="D19" t="str">
            <v>Hardy Dr</v>
          </cell>
          <cell r="E19">
            <v>0.23076916378052531</v>
          </cell>
          <cell r="F19">
            <v>0.48076836739184814</v>
          </cell>
          <cell r="G19" t="str">
            <v>NS</v>
          </cell>
          <cell r="H19">
            <v>18</v>
          </cell>
        </row>
        <row r="20">
          <cell r="D20" t="str">
            <v>Price Rd</v>
          </cell>
          <cell r="E20">
            <v>0.23076900864043887</v>
          </cell>
          <cell r="F20">
            <v>1.0000001855334222</v>
          </cell>
          <cell r="G20" t="str">
            <v>NS</v>
          </cell>
          <cell r="H20">
            <v>19</v>
          </cell>
        </row>
        <row r="21">
          <cell r="D21" t="str">
            <v>Mill Ave</v>
          </cell>
          <cell r="E21">
            <v>0.22709216295686024</v>
          </cell>
          <cell r="F21">
            <v>0.44223115493456444</v>
          </cell>
          <cell r="G21" t="str">
            <v>NS</v>
          </cell>
          <cell r="H21">
            <v>20</v>
          </cell>
        </row>
        <row r="23">
          <cell r="D23" t="str">
            <v>Price Rd</v>
          </cell>
          <cell r="E23">
            <v>0.23076900864043887</v>
          </cell>
          <cell r="F23">
            <v>1.0000001855334222</v>
          </cell>
          <cell r="G23" t="str">
            <v>NS</v>
          </cell>
          <cell r="I23">
            <v>1</v>
          </cell>
        </row>
        <row r="24">
          <cell r="D24" t="str">
            <v>Rural Rd</v>
          </cell>
          <cell r="E24">
            <v>0.24870528980962456</v>
          </cell>
          <cell r="F24">
            <v>0.98445602959817413</v>
          </cell>
          <cell r="G24" t="str">
            <v>NS</v>
          </cell>
          <cell r="I24">
            <v>2</v>
          </cell>
        </row>
        <row r="25">
          <cell r="D25" t="str">
            <v>McClintock Dr</v>
          </cell>
          <cell r="E25">
            <v>0.2539685668697107</v>
          </cell>
          <cell r="F25">
            <v>0.98412697555307183</v>
          </cell>
          <cell r="G25" t="str">
            <v>NS</v>
          </cell>
          <cell r="I25">
            <v>3</v>
          </cell>
        </row>
        <row r="26">
          <cell r="D26" t="str">
            <v>Rural Rd</v>
          </cell>
          <cell r="E26">
            <v>0.26903506112250936</v>
          </cell>
          <cell r="F26">
            <v>0.96954372430464231</v>
          </cell>
          <cell r="G26" t="str">
            <v>NS</v>
          </cell>
          <cell r="I26">
            <v>4</v>
          </cell>
        </row>
        <row r="27">
          <cell r="D27" t="str">
            <v>McClintock Dr</v>
          </cell>
          <cell r="E27">
            <v>0.39393974894102063</v>
          </cell>
          <cell r="F27">
            <v>0.93939486888637791</v>
          </cell>
          <cell r="G27" t="str">
            <v>NS</v>
          </cell>
          <cell r="I27">
            <v>5</v>
          </cell>
        </row>
        <row r="28">
          <cell r="D28" t="str">
            <v>McClintock Dr</v>
          </cell>
          <cell r="E28">
            <v>0.3723413282325993</v>
          </cell>
          <cell r="F28">
            <v>0.93617074412039036</v>
          </cell>
          <cell r="G28" t="str">
            <v>NS</v>
          </cell>
          <cell r="I28">
            <v>6</v>
          </cell>
        </row>
        <row r="29">
          <cell r="D29" t="str">
            <v>Mill Ave</v>
          </cell>
          <cell r="E29">
            <v>0.42857215878019145</v>
          </cell>
          <cell r="F29">
            <v>0.93506444928906929</v>
          </cell>
          <cell r="G29" t="str">
            <v>NS</v>
          </cell>
          <cell r="I29">
            <v>7</v>
          </cell>
        </row>
        <row r="30">
          <cell r="D30" t="str">
            <v>Rural Rd</v>
          </cell>
          <cell r="E30">
            <v>0.27058866608446791</v>
          </cell>
          <cell r="F30">
            <v>0.92941080880217575</v>
          </cell>
          <cell r="G30" t="str">
            <v>NS</v>
          </cell>
          <cell r="I30">
            <v>8</v>
          </cell>
        </row>
        <row r="31">
          <cell r="D31" t="str">
            <v>Rural Rd</v>
          </cell>
          <cell r="E31">
            <v>0.42391328095160014</v>
          </cell>
          <cell r="F31">
            <v>0.92119520530632415</v>
          </cell>
          <cell r="G31" t="str">
            <v>NS</v>
          </cell>
          <cell r="I31">
            <v>9</v>
          </cell>
        </row>
        <row r="32">
          <cell r="D32" t="str">
            <v>Rural Rd</v>
          </cell>
          <cell r="E32">
            <v>0.32142927074332101</v>
          </cell>
          <cell r="F32">
            <v>0.91071511938771854</v>
          </cell>
          <cell r="G32" t="str">
            <v>NS</v>
          </cell>
          <cell r="I32">
            <v>10</v>
          </cell>
        </row>
        <row r="34">
          <cell r="D34" t="str">
            <v>Location or Intersection: N/S</v>
          </cell>
          <cell r="E34" t="str">
            <v>Wrong way%</v>
          </cell>
          <cell r="F34" t="str">
            <v>Sidewalk%</v>
          </cell>
          <cell r="G34" t="str">
            <v>Dir</v>
          </cell>
        </row>
        <row r="35">
          <cell r="D35" t="str">
            <v>Mill Ave</v>
          </cell>
          <cell r="E35">
            <v>0.42857215878019145</v>
          </cell>
          <cell r="F35">
            <v>0.93506444928906929</v>
          </cell>
          <cell r="G35" t="str">
            <v>NS</v>
          </cell>
          <cell r="J35">
            <v>1</v>
          </cell>
        </row>
        <row r="36">
          <cell r="D36" t="str">
            <v>McClintock Dr</v>
          </cell>
          <cell r="E36">
            <v>0.39393974894102063</v>
          </cell>
          <cell r="F36">
            <v>0.93939486888637791</v>
          </cell>
          <cell r="G36" t="str">
            <v>NS</v>
          </cell>
          <cell r="J36">
            <v>2</v>
          </cell>
        </row>
        <row r="37">
          <cell r="D37" t="str">
            <v>McClintock Dr</v>
          </cell>
          <cell r="E37">
            <v>0.3723413282325993</v>
          </cell>
          <cell r="F37">
            <v>0.93617074412039036</v>
          </cell>
          <cell r="G37" t="str">
            <v>NS</v>
          </cell>
          <cell r="J37">
            <v>3</v>
          </cell>
        </row>
        <row r="38">
          <cell r="D38" t="str">
            <v>Rural Rd</v>
          </cell>
          <cell r="E38">
            <v>0.42391328095160014</v>
          </cell>
          <cell r="F38">
            <v>0.92119520530632415</v>
          </cell>
          <cell r="G38" t="str">
            <v>NS</v>
          </cell>
          <cell r="J38">
            <v>4</v>
          </cell>
        </row>
        <row r="39">
          <cell r="D39" t="str">
            <v>McClintock Dr</v>
          </cell>
          <cell r="E39">
            <v>0.2539685668697107</v>
          </cell>
          <cell r="F39">
            <v>0.98412697555307183</v>
          </cell>
          <cell r="G39" t="str">
            <v>NS</v>
          </cell>
          <cell r="J39">
            <v>5</v>
          </cell>
        </row>
        <row r="40">
          <cell r="D40" t="str">
            <v>Rural Rd</v>
          </cell>
          <cell r="E40">
            <v>0.26903506112250936</v>
          </cell>
          <cell r="F40">
            <v>0.96954372430464231</v>
          </cell>
          <cell r="G40" t="str">
            <v>NS</v>
          </cell>
          <cell r="J40">
            <v>6</v>
          </cell>
        </row>
        <row r="41">
          <cell r="D41" t="str">
            <v>Rural Rd</v>
          </cell>
          <cell r="E41">
            <v>0.24870528980962456</v>
          </cell>
          <cell r="F41">
            <v>0.98445602959817413</v>
          </cell>
          <cell r="G41" t="str">
            <v>NS</v>
          </cell>
          <cell r="J41">
            <v>7</v>
          </cell>
        </row>
        <row r="42">
          <cell r="D42" t="str">
            <v>McClintock Dr</v>
          </cell>
          <cell r="E42">
            <v>0.40909074191069605</v>
          </cell>
          <cell r="F42">
            <v>0.75000049067489694</v>
          </cell>
          <cell r="G42" t="str">
            <v>NS</v>
          </cell>
          <cell r="J42">
            <v>8</v>
          </cell>
        </row>
        <row r="43">
          <cell r="D43" t="str">
            <v>Rural Rd</v>
          </cell>
          <cell r="E43">
            <v>0.27058866608446791</v>
          </cell>
          <cell r="F43">
            <v>0.92941080880217575</v>
          </cell>
          <cell r="G43" t="str">
            <v>NS</v>
          </cell>
          <cell r="J43">
            <v>9</v>
          </cell>
        </row>
        <row r="44">
          <cell r="D44" t="str">
            <v>Rural Rd</v>
          </cell>
          <cell r="E44">
            <v>0.32142927074332101</v>
          </cell>
          <cell r="F44">
            <v>0.91071511938771854</v>
          </cell>
          <cell r="G44" t="str">
            <v>NS</v>
          </cell>
          <cell r="J44">
            <v>10</v>
          </cell>
        </row>
        <row r="46">
          <cell r="D46" t="str">
            <v>Price Rd</v>
          </cell>
          <cell r="E46">
            <v>0.23076900864043887</v>
          </cell>
          <cell r="F46">
            <v>1.0000001855334222</v>
          </cell>
          <cell r="G46" t="str">
            <v>NS</v>
          </cell>
          <cell r="I46">
            <v>1</v>
          </cell>
          <cell r="K46" t="str">
            <v>Sidewalk is the only option</v>
          </cell>
        </row>
        <row r="47">
          <cell r="D47" t="str">
            <v>McClintock Dr</v>
          </cell>
          <cell r="E47">
            <v>0.3723413282325993</v>
          </cell>
          <cell r="F47">
            <v>0.93617074412039036</v>
          </cell>
          <cell r="G47" t="str">
            <v>NS</v>
          </cell>
          <cell r="J47">
            <v>3</v>
          </cell>
          <cell r="K47" t="str">
            <v>Sidewalk is the only option</v>
          </cell>
        </row>
      </sheetData>
      <sheetData sheetId="10">
        <row r="5">
          <cell r="D5">
            <v>58</v>
          </cell>
          <cell r="E5">
            <v>0.17499999999999999</v>
          </cell>
          <cell r="F5">
            <v>0.318</v>
          </cell>
          <cell r="G5">
            <v>0.17199999999999999</v>
          </cell>
          <cell r="H5">
            <v>0.248</v>
          </cell>
          <cell r="I5">
            <v>395</v>
          </cell>
          <cell r="J5">
            <v>379</v>
          </cell>
          <cell r="L5" t="str">
            <v>CountSummary2011.xls</v>
          </cell>
        </row>
        <row r="6">
          <cell r="A6" t="str">
            <v>PAG 2013</v>
          </cell>
          <cell r="E6">
            <v>2.90991330569167E-2</v>
          </cell>
          <cell r="F6">
            <v>6.0233697700716168E-2</v>
          </cell>
          <cell r="G6">
            <v>0.50870712401055407</v>
          </cell>
          <cell r="H6">
            <v>0.28013569543912553</v>
          </cell>
          <cell r="O6" t="str">
            <v>http://www.pagnet.org/documents/bicycle/2013RegionalBicycleCountReport.pdf</v>
          </cell>
        </row>
        <row r="7">
          <cell r="A7" t="str">
            <v>PAG 2012</v>
          </cell>
          <cell r="E7">
            <v>3.2102202931782821E-2</v>
          </cell>
          <cell r="F7">
            <v>7.0182622225861926E-2</v>
          </cell>
          <cell r="G7">
            <v>0.54557366309065591</v>
          </cell>
          <cell r="H7">
            <v>0.24477929735484399</v>
          </cell>
          <cell r="O7" t="str">
            <v>http://www.pagnet.org/documents/bicycle/2012RegionalBicycleCountReport.pdf</v>
          </cell>
        </row>
        <row r="8">
          <cell r="A8" t="str">
            <v>PAG 2011</v>
          </cell>
          <cell r="E8">
            <v>2.5000000000000001E-2</v>
          </cell>
          <cell r="F8">
            <v>5.8999999999999997E-2</v>
          </cell>
          <cell r="G8">
            <v>0.503</v>
          </cell>
          <cell r="H8">
            <v>0.26800000000000002</v>
          </cell>
          <cell r="O8" t="str">
            <v>http://www.pagnet.org/documents/bicycle/2011RegionalBicycleCountReport.pdf</v>
          </cell>
        </row>
        <row r="10">
          <cell r="A10" t="str">
            <v>Tempe 2014 Max</v>
          </cell>
          <cell r="E10">
            <v>0.58823480780596349</v>
          </cell>
          <cell r="F10">
            <v>1.0000001855334222</v>
          </cell>
          <cell r="G10">
            <v>0.77777756888060667</v>
          </cell>
          <cell r="H10">
            <v>0.41463510242555152</v>
          </cell>
        </row>
        <row r="11">
          <cell r="A11" t="str">
            <v>Directional, by intersection, AM &amp; PM combined</v>
          </cell>
        </row>
        <row r="15">
          <cell r="A15" t="str">
            <v>Tucson 2010 Average</v>
          </cell>
          <cell r="E15">
            <v>3.1E-2</v>
          </cell>
          <cell r="F15">
            <v>6.2E-2</v>
          </cell>
          <cell r="G15">
            <v>0.50700000000000001</v>
          </cell>
        </row>
        <row r="17">
          <cell r="A17" t="str">
            <v>Common locations (all years)</v>
          </cell>
        </row>
        <row r="18">
          <cell r="A18">
            <v>19</v>
          </cell>
        </row>
        <row r="19">
          <cell r="D19" t="str">
            <v>Upper Limit</v>
          </cell>
          <cell r="E19" t="str">
            <v>Fraction below</v>
          </cell>
        </row>
        <row r="20">
          <cell r="A20" t="str">
            <v>Wrong-way</v>
          </cell>
          <cell r="D20">
            <v>0.25</v>
          </cell>
          <cell r="E20">
            <v>32</v>
          </cell>
        </row>
        <row r="21">
          <cell r="A21" t="str">
            <v>Sidewalk</v>
          </cell>
          <cell r="D21">
            <v>0.25</v>
          </cell>
          <cell r="E21">
            <v>14</v>
          </cell>
        </row>
        <row r="22">
          <cell r="A22" t="str">
            <v>Helmet</v>
          </cell>
          <cell r="D22">
            <v>0.25</v>
          </cell>
          <cell r="E22">
            <v>28</v>
          </cell>
        </row>
        <row r="24">
          <cell r="A24" t="str">
            <v>No. data pts</v>
          </cell>
        </row>
        <row r="25">
          <cell r="A25" t="str">
            <v>No. errors corrected</v>
          </cell>
        </row>
        <row r="26">
          <cell r="A26" t="str">
            <v>No. sheets with errors</v>
          </cell>
        </row>
        <row r="30">
          <cell r="D30" t="str">
            <v>Recorders</v>
          </cell>
          <cell r="E30" t="str">
            <v>Wrong way%</v>
          </cell>
          <cell r="F30" t="str">
            <v>Sidewalk%</v>
          </cell>
          <cell r="G30" t="str">
            <v>Helmet%</v>
          </cell>
          <cell r="H30" t="str">
            <v>Female%</v>
          </cell>
          <cell r="I30" t="str">
            <v>Cordon in</v>
          </cell>
          <cell r="J30" t="str">
            <v>Cordon out</v>
          </cell>
        </row>
        <row r="31">
          <cell r="A31" t="str">
            <v>Tempe 2014</v>
          </cell>
          <cell r="D31">
            <v>79</v>
          </cell>
          <cell r="E31">
            <v>0.16559379056398849</v>
          </cell>
          <cell r="F31">
            <v>0.36659249251635811</v>
          </cell>
          <cell r="G31">
            <v>0.17980608757847891</v>
          </cell>
          <cell r="H31">
            <v>0.20619089247397282</v>
          </cell>
          <cell r="I31">
            <v>541</v>
          </cell>
          <cell r="J31">
            <v>458</v>
          </cell>
        </row>
      </sheetData>
      <sheetData sheetId="11">
        <row r="5">
          <cell r="D5" t="str">
            <v>McClintock Dr</v>
          </cell>
          <cell r="E5">
            <v>14</v>
          </cell>
          <cell r="F5">
            <v>8</v>
          </cell>
          <cell r="G5">
            <v>21</v>
          </cell>
          <cell r="H5">
            <v>0.19298280926322639</v>
          </cell>
          <cell r="I5">
            <v>0.29824640623189114</v>
          </cell>
          <cell r="J5">
            <v>0.85964977210883586</v>
          </cell>
          <cell r="K5">
            <v>0.22806985719735598</v>
          </cell>
          <cell r="L5">
            <v>39025</v>
          </cell>
          <cell r="M5">
            <v>39025</v>
          </cell>
          <cell r="N5">
            <v>1</v>
          </cell>
          <cell r="O5">
            <v>0</v>
          </cell>
          <cell r="P5" t="str">
            <v>NS</v>
          </cell>
          <cell r="Q5">
            <v>0</v>
          </cell>
          <cell r="R5">
            <v>57</v>
          </cell>
          <cell r="S5">
            <v>16</v>
          </cell>
          <cell r="T5">
            <v>41</v>
          </cell>
          <cell r="U5">
            <v>16</v>
          </cell>
          <cell r="V5">
            <v>10</v>
          </cell>
          <cell r="W5">
            <v>11</v>
          </cell>
          <cell r="X5">
            <v>21</v>
          </cell>
          <cell r="Y5">
            <v>13</v>
          </cell>
          <cell r="Z5">
            <v>57</v>
          </cell>
          <cell r="AA5">
            <v>41</v>
          </cell>
          <cell r="AJ5">
            <v>4</v>
          </cell>
          <cell r="AK5">
            <v>0</v>
          </cell>
          <cell r="AL5">
            <v>0</v>
          </cell>
          <cell r="AM5">
            <v>3</v>
          </cell>
          <cell r="AN5">
            <v>3</v>
          </cell>
          <cell r="AO5">
            <v>0</v>
          </cell>
          <cell r="AP5">
            <v>0</v>
          </cell>
          <cell r="AQ5">
            <v>0</v>
          </cell>
          <cell r="AR5">
            <v>0</v>
          </cell>
          <cell r="AS5">
            <v>33.429144999999998</v>
          </cell>
          <cell r="AT5">
            <v>-111.90889799999999</v>
          </cell>
        </row>
        <row r="6">
          <cell r="A6">
            <v>6</v>
          </cell>
          <cell r="D6" t="str">
            <v>Mill Ave</v>
          </cell>
          <cell r="E6">
            <v>52</v>
          </cell>
          <cell r="F6">
            <v>32</v>
          </cell>
          <cell r="G6">
            <v>71</v>
          </cell>
          <cell r="H6">
            <v>0.27669928359158535</v>
          </cell>
          <cell r="I6">
            <v>0.10194184717482489</v>
          </cell>
          <cell r="J6">
            <v>0.12135962236358924</v>
          </cell>
          <cell r="K6">
            <v>0.25242746753808243</v>
          </cell>
          <cell r="L6">
            <v>14670</v>
          </cell>
          <cell r="M6">
            <v>14670</v>
          </cell>
          <cell r="N6">
            <v>0</v>
          </cell>
          <cell r="O6">
            <v>1</v>
          </cell>
          <cell r="P6" t="str">
            <v>NS</v>
          </cell>
          <cell r="Q6">
            <v>0</v>
          </cell>
          <cell r="R6">
            <v>206</v>
          </cell>
          <cell r="S6">
            <v>64</v>
          </cell>
          <cell r="T6">
            <v>142</v>
          </cell>
          <cell r="U6">
            <v>64</v>
          </cell>
          <cell r="V6">
            <v>34</v>
          </cell>
          <cell r="W6">
            <v>41</v>
          </cell>
          <cell r="X6">
            <v>75</v>
          </cell>
          <cell r="Y6">
            <v>39</v>
          </cell>
          <cell r="Z6">
            <v>206</v>
          </cell>
          <cell r="AA6">
            <v>142</v>
          </cell>
          <cell r="AJ6">
            <v>5</v>
          </cell>
          <cell r="AK6">
            <v>3</v>
          </cell>
          <cell r="AL6">
            <v>3</v>
          </cell>
          <cell r="AM6">
            <v>3</v>
          </cell>
          <cell r="AN6">
            <v>3</v>
          </cell>
          <cell r="AO6">
            <v>0</v>
          </cell>
          <cell r="AP6">
            <v>0</v>
          </cell>
          <cell r="AQ6">
            <v>1</v>
          </cell>
          <cell r="AR6">
            <v>0</v>
          </cell>
          <cell r="AS6">
            <v>33.425445000000003</v>
          </cell>
          <cell r="AT6">
            <v>-111.93979899999999</v>
          </cell>
        </row>
        <row r="7">
          <cell r="A7">
            <v>7</v>
          </cell>
          <cell r="D7" t="str">
            <v>Farmer Ave</v>
          </cell>
          <cell r="E7">
            <v>12</v>
          </cell>
          <cell r="F7">
            <v>8</v>
          </cell>
          <cell r="G7">
            <v>17</v>
          </cell>
          <cell r="H7">
            <v>0.18367264845164077</v>
          </cell>
          <cell r="I7">
            <v>0.18367403809387153</v>
          </cell>
          <cell r="J7">
            <v>0.16326504127885472</v>
          </cell>
          <cell r="K7">
            <v>0.16326475236589355</v>
          </cell>
          <cell r="L7">
            <v>3508</v>
          </cell>
          <cell r="M7" t="str">
            <v/>
          </cell>
          <cell r="N7">
            <v>0.25</v>
          </cell>
          <cell r="O7">
            <v>0</v>
          </cell>
          <cell r="P7" t="str">
            <v>NS</v>
          </cell>
          <cell r="Q7">
            <v>0</v>
          </cell>
          <cell r="R7">
            <v>49</v>
          </cell>
          <cell r="S7">
            <v>15</v>
          </cell>
          <cell r="T7">
            <v>34</v>
          </cell>
          <cell r="U7">
            <v>15</v>
          </cell>
          <cell r="V7">
            <v>27</v>
          </cell>
          <cell r="W7">
            <v>38</v>
          </cell>
          <cell r="X7">
            <v>65</v>
          </cell>
          <cell r="Y7">
            <v>31</v>
          </cell>
          <cell r="Z7">
            <v>49</v>
          </cell>
          <cell r="AA7">
            <v>34</v>
          </cell>
          <cell r="AJ7">
            <v>6</v>
          </cell>
          <cell r="AK7">
            <v>0</v>
          </cell>
          <cell r="AL7">
            <v>0</v>
          </cell>
          <cell r="AM7">
            <v>3</v>
          </cell>
          <cell r="AN7">
            <v>3</v>
          </cell>
          <cell r="AO7">
            <v>0</v>
          </cell>
          <cell r="AP7">
            <v>0</v>
          </cell>
          <cell r="AQ7">
            <v>0</v>
          </cell>
          <cell r="AR7">
            <v>0</v>
          </cell>
          <cell r="AS7">
            <v>33.425445000000003</v>
          </cell>
          <cell r="AT7">
            <v>-111.94409899999999</v>
          </cell>
        </row>
        <row r="8">
          <cell r="A8">
            <v>8</v>
          </cell>
          <cell r="D8" t="str">
            <v>Priest Dr</v>
          </cell>
          <cell r="E8">
            <v>16</v>
          </cell>
          <cell r="F8">
            <v>13</v>
          </cell>
          <cell r="G8">
            <v>19</v>
          </cell>
          <cell r="H8">
            <v>0.20967794063198578</v>
          </cell>
          <cell r="I8">
            <v>0.20967643258627122</v>
          </cell>
          <cell r="J8">
            <v>0.69354843150974688</v>
          </cell>
          <cell r="K8">
            <v>0.25806468116465658</v>
          </cell>
          <cell r="L8">
            <v>28310</v>
          </cell>
          <cell r="M8">
            <v>28310</v>
          </cell>
          <cell r="N8">
            <v>1.24</v>
          </cell>
          <cell r="O8">
            <v>1</v>
          </cell>
          <cell r="P8" t="str">
            <v>NS</v>
          </cell>
          <cell r="Q8">
            <v>0</v>
          </cell>
          <cell r="R8">
            <v>62</v>
          </cell>
          <cell r="S8">
            <v>25</v>
          </cell>
          <cell r="T8">
            <v>37</v>
          </cell>
          <cell r="U8">
            <v>25</v>
          </cell>
          <cell r="V8">
            <v>21</v>
          </cell>
          <cell r="W8">
            <v>15</v>
          </cell>
          <cell r="X8">
            <v>36</v>
          </cell>
          <cell r="Y8">
            <v>18</v>
          </cell>
          <cell r="Z8">
            <v>62</v>
          </cell>
          <cell r="AA8">
            <v>37</v>
          </cell>
          <cell r="AJ8">
            <v>7</v>
          </cell>
          <cell r="AK8">
            <v>1</v>
          </cell>
          <cell r="AL8">
            <v>1</v>
          </cell>
          <cell r="AM8">
            <v>0</v>
          </cell>
          <cell r="AN8">
            <v>3</v>
          </cell>
          <cell r="AO8">
            <v>0</v>
          </cell>
          <cell r="AP8">
            <v>0</v>
          </cell>
          <cell r="AQ8">
            <v>0</v>
          </cell>
          <cell r="AR8">
            <v>0</v>
          </cell>
          <cell r="AS8">
            <v>33.425600000000003</v>
          </cell>
          <cell r="AT8">
            <v>-111.96095</v>
          </cell>
        </row>
        <row r="9">
          <cell r="A9">
            <v>9</v>
          </cell>
          <cell r="D9" t="str">
            <v>Mill Ave</v>
          </cell>
          <cell r="E9">
            <v>32</v>
          </cell>
          <cell r="F9">
            <v>32</v>
          </cell>
          <cell r="G9" t="str">
            <v/>
          </cell>
          <cell r="H9">
            <v>0.23437516447195014</v>
          </cell>
          <cell r="I9">
            <v>0.20312549839657934</v>
          </cell>
          <cell r="J9">
            <v>0.3437503940882643</v>
          </cell>
          <cell r="K9">
            <v>0.17187478055430849</v>
          </cell>
          <cell r="L9">
            <v>26392</v>
          </cell>
          <cell r="M9">
            <v>26392</v>
          </cell>
          <cell r="N9">
            <v>0</v>
          </cell>
          <cell r="O9">
            <v>0</v>
          </cell>
          <cell r="P9" t="str">
            <v>NS</v>
          </cell>
          <cell r="Q9">
            <v>0</v>
          </cell>
          <cell r="R9">
            <v>64</v>
          </cell>
          <cell r="S9">
            <v>64</v>
          </cell>
          <cell r="T9" t="e">
            <v>#N/A</v>
          </cell>
          <cell r="U9">
            <v>64</v>
          </cell>
          <cell r="V9">
            <v>22</v>
          </cell>
          <cell r="W9">
            <v>26</v>
          </cell>
          <cell r="X9">
            <v>48</v>
          </cell>
          <cell r="Y9">
            <v>25</v>
          </cell>
          <cell r="Z9">
            <v>64</v>
          </cell>
          <cell r="AA9" t="e">
            <v>#N/A</v>
          </cell>
          <cell r="AJ9">
            <v>8</v>
          </cell>
          <cell r="AK9">
            <v>0</v>
          </cell>
          <cell r="AL9">
            <v>0</v>
          </cell>
          <cell r="AM9">
            <v>2</v>
          </cell>
          <cell r="AN9">
            <v>3</v>
          </cell>
          <cell r="AO9">
            <v>0</v>
          </cell>
          <cell r="AP9">
            <v>0</v>
          </cell>
          <cell r="AQ9">
            <v>1</v>
          </cell>
          <cell r="AR9">
            <v>0</v>
          </cell>
          <cell r="AS9">
            <v>33.418945000000001</v>
          </cell>
          <cell r="AT9">
            <v>-111.93979899999999</v>
          </cell>
        </row>
        <row r="10">
          <cell r="A10">
            <v>10</v>
          </cell>
          <cell r="D10" t="str">
            <v>College Ave</v>
          </cell>
          <cell r="E10">
            <v>28</v>
          </cell>
          <cell r="F10">
            <v>27</v>
          </cell>
          <cell r="G10">
            <v>30</v>
          </cell>
          <cell r="H10">
            <v>0.56249915411616525</v>
          </cell>
          <cell r="I10">
            <v>7.977297373851244E-8</v>
          </cell>
          <cell r="J10">
            <v>-3.8779033846808784E-7</v>
          </cell>
          <cell r="K10">
            <v>0.24999975380218023</v>
          </cell>
          <cell r="L10">
            <v>1774</v>
          </cell>
          <cell r="M10">
            <v>1774</v>
          </cell>
          <cell r="N10">
            <v>2</v>
          </cell>
          <cell r="O10">
            <v>1</v>
          </cell>
          <cell r="P10" t="str">
            <v>NS</v>
          </cell>
          <cell r="Q10">
            <v>0</v>
          </cell>
          <cell r="R10">
            <v>112</v>
          </cell>
          <cell r="S10">
            <v>53</v>
          </cell>
          <cell r="T10">
            <v>59</v>
          </cell>
          <cell r="U10">
            <v>53</v>
          </cell>
          <cell r="V10">
            <v>46</v>
          </cell>
          <cell r="W10">
            <v>46</v>
          </cell>
          <cell r="X10">
            <v>92</v>
          </cell>
          <cell r="Y10">
            <v>46</v>
          </cell>
          <cell r="Z10">
            <v>112</v>
          </cell>
          <cell r="AA10">
            <v>59</v>
          </cell>
          <cell r="AJ10">
            <v>9</v>
          </cell>
          <cell r="AK10">
            <v>2</v>
          </cell>
          <cell r="AL10">
            <v>3</v>
          </cell>
          <cell r="AM10">
            <v>0</v>
          </cell>
          <cell r="AN10">
            <v>0</v>
          </cell>
          <cell r="AO10">
            <v>0</v>
          </cell>
          <cell r="AP10">
            <v>0</v>
          </cell>
          <cell r="AQ10">
            <v>0</v>
          </cell>
          <cell r="AR10">
            <v>0</v>
          </cell>
          <cell r="AS10">
            <v>33.385480000000001</v>
          </cell>
          <cell r="AT10">
            <v>-111.93477</v>
          </cell>
        </row>
        <row r="11">
          <cell r="A11">
            <v>11</v>
          </cell>
          <cell r="D11" t="str">
            <v>Mill Ave</v>
          </cell>
          <cell r="E11">
            <v>14</v>
          </cell>
          <cell r="F11">
            <v>14</v>
          </cell>
          <cell r="G11" t="str">
            <v/>
          </cell>
          <cell r="H11">
            <v>8.9285700353741601E-2</v>
          </cell>
          <cell r="I11">
            <v>0.14285740387266152</v>
          </cell>
          <cell r="J11">
            <v>0.35714372721245113</v>
          </cell>
          <cell r="K11">
            <v>0.1785709757635624</v>
          </cell>
          <cell r="L11">
            <v>26392</v>
          </cell>
          <cell r="M11">
            <v>26392</v>
          </cell>
          <cell r="N11">
            <v>0</v>
          </cell>
          <cell r="O11">
            <v>1</v>
          </cell>
          <cell r="P11" t="str">
            <v>NS</v>
          </cell>
          <cell r="Q11">
            <v>0</v>
          </cell>
          <cell r="R11">
            <v>28</v>
          </cell>
          <cell r="S11">
            <v>28</v>
          </cell>
          <cell r="T11" t="e">
            <v>#N/A</v>
          </cell>
          <cell r="U11">
            <v>28</v>
          </cell>
          <cell r="V11">
            <v>39</v>
          </cell>
          <cell r="W11">
            <v>37</v>
          </cell>
          <cell r="X11">
            <v>76</v>
          </cell>
          <cell r="Y11">
            <v>40</v>
          </cell>
          <cell r="Z11">
            <v>28</v>
          </cell>
          <cell r="AA11" t="e">
            <v>#N/A</v>
          </cell>
          <cell r="AJ11">
            <v>10</v>
          </cell>
          <cell r="AK11">
            <v>1</v>
          </cell>
          <cell r="AL11">
            <v>0</v>
          </cell>
          <cell r="AM11">
            <v>3</v>
          </cell>
          <cell r="AN11">
            <v>3</v>
          </cell>
          <cell r="AO11">
            <v>1</v>
          </cell>
          <cell r="AP11">
            <v>0</v>
          </cell>
          <cell r="AQ11">
            <v>1</v>
          </cell>
          <cell r="AR11">
            <v>0</v>
          </cell>
          <cell r="AS11">
            <v>33.414645</v>
          </cell>
          <cell r="AT11">
            <v>-111.93979899999999</v>
          </cell>
        </row>
        <row r="12">
          <cell r="A12">
            <v>12</v>
          </cell>
          <cell r="D12" t="str">
            <v>Hardy Dr</v>
          </cell>
          <cell r="E12">
            <v>20</v>
          </cell>
          <cell r="F12">
            <v>18</v>
          </cell>
          <cell r="G12">
            <v>22</v>
          </cell>
          <cell r="H12">
            <v>0.27848064085831453</v>
          </cell>
          <cell r="I12">
            <v>0.10126671191647869</v>
          </cell>
          <cell r="J12">
            <v>0.18987297417466875</v>
          </cell>
          <cell r="K12">
            <v>0.26582371320378606</v>
          </cell>
          <cell r="L12">
            <v>9690</v>
          </cell>
          <cell r="M12">
            <v>9690</v>
          </cell>
          <cell r="N12">
            <v>0.72</v>
          </cell>
          <cell r="O12">
            <v>1</v>
          </cell>
          <cell r="P12" t="str">
            <v>NS</v>
          </cell>
          <cell r="Q12">
            <v>0</v>
          </cell>
          <cell r="R12">
            <v>79</v>
          </cell>
          <cell r="S12">
            <v>35</v>
          </cell>
          <cell r="T12">
            <v>44</v>
          </cell>
          <cell r="U12">
            <v>35</v>
          </cell>
          <cell r="V12">
            <v>35</v>
          </cell>
          <cell r="W12">
            <v>35</v>
          </cell>
          <cell r="X12">
            <v>70</v>
          </cell>
          <cell r="Y12">
            <v>35</v>
          </cell>
          <cell r="Z12">
            <v>79</v>
          </cell>
          <cell r="AA12">
            <v>44</v>
          </cell>
          <cell r="AJ12">
            <v>11</v>
          </cell>
          <cell r="AK12">
            <v>3</v>
          </cell>
          <cell r="AL12">
            <v>3</v>
          </cell>
          <cell r="AM12">
            <v>3</v>
          </cell>
          <cell r="AN12">
            <v>3</v>
          </cell>
          <cell r="AO12">
            <v>0</v>
          </cell>
          <cell r="AP12">
            <v>0</v>
          </cell>
          <cell r="AQ12">
            <v>0</v>
          </cell>
          <cell r="AR12">
            <v>0</v>
          </cell>
          <cell r="AS12">
            <v>33.414645</v>
          </cell>
          <cell r="AT12">
            <v>-111.951999</v>
          </cell>
        </row>
        <row r="13">
          <cell r="A13">
            <v>13</v>
          </cell>
          <cell r="D13" t="str">
            <v>College Ave</v>
          </cell>
          <cell r="E13">
            <v>111</v>
          </cell>
          <cell r="F13">
            <v>74</v>
          </cell>
          <cell r="G13">
            <v>149</v>
          </cell>
          <cell r="H13">
            <v>9.4594840351731976E-2</v>
          </cell>
          <cell r="I13">
            <v>0.18243281759028779</v>
          </cell>
          <cell r="J13">
            <v>0.17792693350770536</v>
          </cell>
          <cell r="K13">
            <v>0.27027116410303187</v>
          </cell>
          <cell r="L13">
            <v>26482</v>
          </cell>
          <cell r="M13">
            <v>5044</v>
          </cell>
          <cell r="N13">
            <v>0</v>
          </cell>
          <cell r="O13">
            <v>1</v>
          </cell>
          <cell r="P13" t="str">
            <v>NS</v>
          </cell>
          <cell r="Q13">
            <v>0</v>
          </cell>
          <cell r="R13">
            <v>444</v>
          </cell>
          <cell r="S13">
            <v>147</v>
          </cell>
          <cell r="T13">
            <v>297</v>
          </cell>
          <cell r="U13">
            <v>147</v>
          </cell>
          <cell r="V13">
            <v>29</v>
          </cell>
          <cell r="W13">
            <v>42</v>
          </cell>
          <cell r="X13">
            <v>71</v>
          </cell>
          <cell r="Y13">
            <v>36</v>
          </cell>
          <cell r="Z13">
            <v>444</v>
          </cell>
          <cell r="AA13">
            <v>297</v>
          </cell>
          <cell r="AJ13">
            <v>12</v>
          </cell>
          <cell r="AK13">
            <v>5</v>
          </cell>
          <cell r="AL13">
            <v>3</v>
          </cell>
          <cell r="AM13">
            <v>3</v>
          </cell>
          <cell r="AN13">
            <v>3</v>
          </cell>
          <cell r="AO13">
            <v>0</v>
          </cell>
          <cell r="AP13">
            <v>0</v>
          </cell>
          <cell r="AQ13">
            <v>0</v>
          </cell>
          <cell r="AR13">
            <v>0</v>
          </cell>
          <cell r="AS13">
            <v>33.421844999999998</v>
          </cell>
          <cell r="AT13">
            <v>-111.934799</v>
          </cell>
        </row>
        <row r="14">
          <cell r="A14">
            <v>14</v>
          </cell>
          <cell r="D14" t="str">
            <v>Dorsey Ln</v>
          </cell>
          <cell r="E14">
            <v>12</v>
          </cell>
          <cell r="F14">
            <v>5</v>
          </cell>
          <cell r="G14">
            <v>18</v>
          </cell>
          <cell r="H14">
            <v>0.13043516147948975</v>
          </cell>
          <cell r="I14">
            <v>0.4456524317967962</v>
          </cell>
          <cell r="J14">
            <v>0.7608686656855671</v>
          </cell>
          <cell r="K14">
            <v>0.1847818769286334</v>
          </cell>
          <cell r="L14">
            <v>30015</v>
          </cell>
          <cell r="M14" t="str">
            <v/>
          </cell>
          <cell r="N14">
            <v>0.5</v>
          </cell>
          <cell r="O14">
            <v>1</v>
          </cell>
          <cell r="P14" t="str">
            <v>NS</v>
          </cell>
          <cell r="Q14">
            <v>0</v>
          </cell>
          <cell r="R14">
            <v>46</v>
          </cell>
          <cell r="S14">
            <v>10</v>
          </cell>
          <cell r="T14">
            <v>36</v>
          </cell>
          <cell r="U14">
            <v>10</v>
          </cell>
          <cell r="V14">
            <v>7</v>
          </cell>
          <cell r="W14">
            <v>16</v>
          </cell>
          <cell r="X14">
            <v>23</v>
          </cell>
          <cell r="Y14">
            <v>14</v>
          </cell>
          <cell r="Z14">
            <v>46</v>
          </cell>
          <cell r="AA14">
            <v>36</v>
          </cell>
          <cell r="AJ14">
            <v>13</v>
          </cell>
          <cell r="AK14">
            <v>2</v>
          </cell>
          <cell r="AL14">
            <v>0</v>
          </cell>
          <cell r="AM14">
            <v>3</v>
          </cell>
          <cell r="AN14">
            <v>3</v>
          </cell>
          <cell r="AO14">
            <v>0</v>
          </cell>
          <cell r="AP14">
            <v>0</v>
          </cell>
          <cell r="AQ14">
            <v>0</v>
          </cell>
          <cell r="AR14">
            <v>0</v>
          </cell>
          <cell r="AS14">
            <v>33.421779999999998</v>
          </cell>
          <cell r="AT14">
            <v>-111.91791000000001</v>
          </cell>
        </row>
        <row r="15">
          <cell r="A15">
            <v>15</v>
          </cell>
          <cell r="D15" t="str">
            <v>Rural Rd</v>
          </cell>
          <cell r="E15">
            <v>48</v>
          </cell>
          <cell r="F15">
            <v>32</v>
          </cell>
          <cell r="G15">
            <v>64</v>
          </cell>
          <cell r="H15">
            <v>0.13541738473930434</v>
          </cell>
          <cell r="I15">
            <v>0.20312455487419562</v>
          </cell>
          <cell r="J15">
            <v>0.52604165753864152</v>
          </cell>
          <cell r="K15">
            <v>0.23958425211066986</v>
          </cell>
          <cell r="L15">
            <v>51380</v>
          </cell>
          <cell r="M15">
            <v>51380</v>
          </cell>
          <cell r="N15">
            <v>0</v>
          </cell>
          <cell r="O15">
            <v>0</v>
          </cell>
          <cell r="P15" t="str">
            <v>NS</v>
          </cell>
          <cell r="Q15">
            <v>0</v>
          </cell>
          <cell r="R15">
            <v>192</v>
          </cell>
          <cell r="S15">
            <v>64</v>
          </cell>
          <cell r="T15">
            <v>128</v>
          </cell>
          <cell r="U15">
            <v>64</v>
          </cell>
          <cell r="V15">
            <v>23</v>
          </cell>
          <cell r="W15">
            <v>20</v>
          </cell>
          <cell r="X15">
            <v>43</v>
          </cell>
          <cell r="Y15">
            <v>24</v>
          </cell>
          <cell r="Z15">
            <v>192</v>
          </cell>
          <cell r="AA15">
            <v>128</v>
          </cell>
          <cell r="AJ15">
            <v>14</v>
          </cell>
          <cell r="AK15">
            <v>0</v>
          </cell>
          <cell r="AL15">
            <v>0</v>
          </cell>
          <cell r="AM15">
            <v>3</v>
          </cell>
          <cell r="AN15">
            <v>3</v>
          </cell>
          <cell r="AO15">
            <v>0</v>
          </cell>
          <cell r="AP15">
            <v>0</v>
          </cell>
          <cell r="AQ15">
            <v>0</v>
          </cell>
          <cell r="AR15">
            <v>1</v>
          </cell>
          <cell r="AS15">
            <v>33.422044999999997</v>
          </cell>
          <cell r="AT15">
            <v>-111.926299</v>
          </cell>
        </row>
        <row r="16">
          <cell r="A16">
            <v>16</v>
          </cell>
          <cell r="D16" t="str">
            <v>Mill Ave</v>
          </cell>
          <cell r="E16">
            <v>63</v>
          </cell>
          <cell r="F16">
            <v>49</v>
          </cell>
          <cell r="G16">
            <v>77</v>
          </cell>
          <cell r="H16">
            <v>0.21115457643370256</v>
          </cell>
          <cell r="I16">
            <v>0.22709216295686024</v>
          </cell>
          <cell r="J16">
            <v>0.44223115493456444</v>
          </cell>
          <cell r="K16">
            <v>0.27888491951159317</v>
          </cell>
          <cell r="L16">
            <v>27003</v>
          </cell>
          <cell r="M16">
            <v>26392</v>
          </cell>
          <cell r="N16">
            <v>0</v>
          </cell>
          <cell r="O16">
            <v>1</v>
          </cell>
          <cell r="P16" t="str">
            <v>NS</v>
          </cell>
          <cell r="Q16">
            <v>0</v>
          </cell>
          <cell r="R16">
            <v>251</v>
          </cell>
          <cell r="S16">
            <v>98</v>
          </cell>
          <cell r="T16">
            <v>153</v>
          </cell>
          <cell r="U16">
            <v>98</v>
          </cell>
          <cell r="V16">
            <v>20</v>
          </cell>
          <cell r="W16">
            <v>23</v>
          </cell>
          <cell r="X16">
            <v>43</v>
          </cell>
          <cell r="Y16">
            <v>23</v>
          </cell>
          <cell r="Z16">
            <v>251</v>
          </cell>
          <cell r="AA16">
            <v>153</v>
          </cell>
          <cell r="AJ16">
            <v>15</v>
          </cell>
          <cell r="AK16">
            <v>0</v>
          </cell>
          <cell r="AL16">
            <v>3</v>
          </cell>
          <cell r="AM16">
            <v>3</v>
          </cell>
          <cell r="AN16">
            <v>3</v>
          </cell>
          <cell r="AO16">
            <v>0</v>
          </cell>
          <cell r="AP16">
            <v>0</v>
          </cell>
          <cell r="AQ16">
            <v>1</v>
          </cell>
          <cell r="AR16">
            <v>0</v>
          </cell>
          <cell r="AS16">
            <v>33.421945000000001</v>
          </cell>
          <cell r="AT16">
            <v>-111.93979899999999</v>
          </cell>
        </row>
        <row r="17">
          <cell r="A17">
            <v>17</v>
          </cell>
          <cell r="D17" t="str">
            <v>Ash Ave</v>
          </cell>
          <cell r="E17">
            <v>32</v>
          </cell>
          <cell r="F17">
            <v>28</v>
          </cell>
          <cell r="G17">
            <v>37</v>
          </cell>
          <cell r="H17">
            <v>0.20930167266984565</v>
          </cell>
          <cell r="I17">
            <v>0.10852731998255949</v>
          </cell>
          <cell r="J17">
            <v>0.18604565024264311</v>
          </cell>
          <cell r="K17">
            <v>0.31782855954234418</v>
          </cell>
          <cell r="L17">
            <v>27003</v>
          </cell>
          <cell r="M17" t="str">
            <v/>
          </cell>
          <cell r="N17">
            <v>0.11</v>
          </cell>
          <cell r="O17">
            <v>1</v>
          </cell>
          <cell r="P17" t="str">
            <v>NS</v>
          </cell>
          <cell r="Q17">
            <v>0</v>
          </cell>
          <cell r="R17">
            <v>129</v>
          </cell>
          <cell r="S17">
            <v>56</v>
          </cell>
          <cell r="T17">
            <v>73</v>
          </cell>
          <cell r="U17">
            <v>56</v>
          </cell>
          <cell r="V17">
            <v>33</v>
          </cell>
          <cell r="W17">
            <v>36</v>
          </cell>
          <cell r="X17">
            <v>69</v>
          </cell>
          <cell r="Y17">
            <v>34</v>
          </cell>
          <cell r="Z17">
            <v>129</v>
          </cell>
          <cell r="AA17">
            <v>73</v>
          </cell>
          <cell r="AJ17">
            <v>16</v>
          </cell>
          <cell r="AK17">
            <v>0</v>
          </cell>
          <cell r="AL17">
            <v>3</v>
          </cell>
          <cell r="AM17">
            <v>3</v>
          </cell>
          <cell r="AN17">
            <v>3</v>
          </cell>
          <cell r="AO17">
            <v>0</v>
          </cell>
          <cell r="AP17">
            <v>0</v>
          </cell>
          <cell r="AQ17">
            <v>0</v>
          </cell>
          <cell r="AR17">
            <v>0</v>
          </cell>
          <cell r="AS17">
            <v>33.421945000000001</v>
          </cell>
          <cell r="AT17">
            <v>-111.942199</v>
          </cell>
        </row>
        <row r="18">
          <cell r="A18">
            <v>18</v>
          </cell>
          <cell r="D18" t="str">
            <v>Roosevelt St</v>
          </cell>
          <cell r="E18">
            <v>9</v>
          </cell>
          <cell r="F18">
            <v>11</v>
          </cell>
          <cell r="G18">
            <v>6</v>
          </cell>
          <cell r="H18">
            <v>0.11764681733765005</v>
          </cell>
          <cell r="I18">
            <v>0.58823480780596349</v>
          </cell>
          <cell r="J18">
            <v>0.58823463278072641</v>
          </cell>
          <cell r="K18">
            <v>0.20588174867573808</v>
          </cell>
          <cell r="L18">
            <v>27003</v>
          </cell>
          <cell r="M18" t="str">
            <v/>
          </cell>
          <cell r="N18">
            <v>0.43</v>
          </cell>
          <cell r="O18">
            <v>1</v>
          </cell>
          <cell r="P18" t="str">
            <v>NS</v>
          </cell>
          <cell r="Q18">
            <v>0</v>
          </cell>
          <cell r="R18">
            <v>34</v>
          </cell>
          <cell r="S18">
            <v>22</v>
          </cell>
          <cell r="T18">
            <v>12</v>
          </cell>
          <cell r="U18">
            <v>22</v>
          </cell>
          <cell r="V18">
            <v>1</v>
          </cell>
          <cell r="W18">
            <v>18</v>
          </cell>
          <cell r="X18">
            <v>19</v>
          </cell>
          <cell r="Y18">
            <v>11</v>
          </cell>
          <cell r="Z18">
            <v>34</v>
          </cell>
          <cell r="AA18">
            <v>12</v>
          </cell>
          <cell r="AJ18">
            <v>17</v>
          </cell>
          <cell r="AK18">
            <v>3</v>
          </cell>
          <cell r="AL18">
            <v>2</v>
          </cell>
          <cell r="AM18">
            <v>3</v>
          </cell>
          <cell r="AN18">
            <v>3</v>
          </cell>
          <cell r="AO18">
            <v>0</v>
          </cell>
          <cell r="AP18">
            <v>0</v>
          </cell>
          <cell r="AQ18">
            <v>0</v>
          </cell>
          <cell r="AR18">
            <v>0</v>
          </cell>
          <cell r="AS18">
            <v>33.421844999999998</v>
          </cell>
          <cell r="AT18">
            <v>-111.94709899999999</v>
          </cell>
        </row>
        <row r="19">
          <cell r="A19">
            <v>19</v>
          </cell>
          <cell r="D19" t="str">
            <v>Hardy Dr</v>
          </cell>
          <cell r="E19">
            <v>26</v>
          </cell>
          <cell r="F19" t="str">
            <v/>
          </cell>
          <cell r="G19">
            <v>26</v>
          </cell>
          <cell r="H19">
            <v>0.26922995856778442</v>
          </cell>
          <cell r="I19">
            <v>0.23076916378052531</v>
          </cell>
          <cell r="J19">
            <v>0.48076836739184814</v>
          </cell>
          <cell r="K19">
            <v>0.1923075219764869</v>
          </cell>
          <cell r="L19">
            <v>27003</v>
          </cell>
          <cell r="M19">
            <v>9690</v>
          </cell>
          <cell r="N19">
            <v>0.72</v>
          </cell>
          <cell r="O19">
            <v>1</v>
          </cell>
          <cell r="P19" t="str">
            <v>NS</v>
          </cell>
          <cell r="Q19">
            <v>0</v>
          </cell>
          <cell r="R19">
            <v>52</v>
          </cell>
          <cell r="S19" t="e">
            <v>#N/A</v>
          </cell>
          <cell r="T19">
            <v>52</v>
          </cell>
          <cell r="U19" t="e">
            <v>#N/A</v>
          </cell>
          <cell r="V19">
            <v>18</v>
          </cell>
          <cell r="W19">
            <v>22</v>
          </cell>
          <cell r="X19">
            <v>40</v>
          </cell>
          <cell r="Y19">
            <v>21</v>
          </cell>
          <cell r="Z19">
            <v>52</v>
          </cell>
          <cell r="AA19">
            <v>52</v>
          </cell>
          <cell r="AJ19">
            <v>18</v>
          </cell>
          <cell r="AK19">
            <v>3</v>
          </cell>
          <cell r="AL19">
            <v>3</v>
          </cell>
          <cell r="AM19">
            <v>3</v>
          </cell>
          <cell r="AN19">
            <v>3</v>
          </cell>
          <cell r="AO19">
            <v>0</v>
          </cell>
          <cell r="AP19">
            <v>0</v>
          </cell>
          <cell r="AQ19">
            <v>0</v>
          </cell>
          <cell r="AR19">
            <v>0</v>
          </cell>
          <cell r="AS19">
            <v>33.421844999999998</v>
          </cell>
          <cell r="AT19">
            <v>-111.95219899999999</v>
          </cell>
        </row>
        <row r="20">
          <cell r="A20">
            <v>20</v>
          </cell>
          <cell r="D20" t="str">
            <v>Greenbelt Path</v>
          </cell>
          <cell r="E20">
            <v>38</v>
          </cell>
          <cell r="F20">
            <v>27</v>
          </cell>
          <cell r="G20">
            <v>50</v>
          </cell>
          <cell r="H20">
            <v>0.48366048555435198</v>
          </cell>
          <cell r="I20">
            <v>3.3148646019632057E-7</v>
          </cell>
          <cell r="J20">
            <v>-7.3658727837591267E-7</v>
          </cell>
          <cell r="K20">
            <v>0.1764708452041624</v>
          </cell>
          <cell r="L20">
            <v>14788</v>
          </cell>
          <cell r="M20">
            <v>0</v>
          </cell>
          <cell r="N20">
            <v>2.2000000000000002</v>
          </cell>
          <cell r="O20">
            <v>1</v>
          </cell>
          <cell r="P20" t="str">
            <v>NS</v>
          </cell>
          <cell r="Q20">
            <v>0</v>
          </cell>
          <cell r="R20">
            <v>153</v>
          </cell>
          <cell r="S20">
            <v>53</v>
          </cell>
          <cell r="T20">
            <v>100</v>
          </cell>
          <cell r="U20">
            <v>53</v>
          </cell>
          <cell r="V20">
            <v>47</v>
          </cell>
          <cell r="W20">
            <v>47</v>
          </cell>
          <cell r="X20">
            <v>94</v>
          </cell>
          <cell r="Y20">
            <v>47</v>
          </cell>
          <cell r="Z20">
            <v>153</v>
          </cell>
          <cell r="AA20">
            <v>100</v>
          </cell>
          <cell r="AJ20">
            <v>19</v>
          </cell>
          <cell r="AK20">
            <v>4</v>
          </cell>
          <cell r="AL20">
            <v>4</v>
          </cell>
          <cell r="AM20">
            <v>3</v>
          </cell>
          <cell r="AN20">
            <v>3</v>
          </cell>
          <cell r="AO20">
            <v>0</v>
          </cell>
          <cell r="AP20">
            <v>0</v>
          </cell>
          <cell r="AQ20">
            <v>0</v>
          </cell>
          <cell r="AR20">
            <v>0</v>
          </cell>
          <cell r="AS20">
            <v>33.451279999999997</v>
          </cell>
          <cell r="AT20">
            <v>-111.91303000000001</v>
          </cell>
        </row>
        <row r="21">
          <cell r="A21">
            <v>21</v>
          </cell>
          <cell r="D21" t="str">
            <v>Rural Rd</v>
          </cell>
          <cell r="E21">
            <v>7</v>
          </cell>
          <cell r="F21">
            <v>4</v>
          </cell>
          <cell r="G21">
            <v>11</v>
          </cell>
          <cell r="H21">
            <v>0.41379377262484052</v>
          </cell>
          <cell r="I21">
            <v>0.24137912555276417</v>
          </cell>
          <cell r="J21">
            <v>0.6206887535657567</v>
          </cell>
          <cell r="K21">
            <v>6.8965277718352341E-2</v>
          </cell>
          <cell r="L21">
            <v>29395</v>
          </cell>
          <cell r="M21">
            <v>29395</v>
          </cell>
          <cell r="N21">
            <v>4</v>
          </cell>
          <cell r="O21">
            <v>0</v>
          </cell>
          <cell r="P21" t="str">
            <v>NS</v>
          </cell>
          <cell r="Q21">
            <v>0</v>
          </cell>
          <cell r="R21">
            <v>29</v>
          </cell>
          <cell r="S21">
            <v>7</v>
          </cell>
          <cell r="T21">
            <v>22</v>
          </cell>
          <cell r="U21">
            <v>7</v>
          </cell>
          <cell r="V21">
            <v>16</v>
          </cell>
          <cell r="W21">
            <v>17</v>
          </cell>
          <cell r="X21">
            <v>33</v>
          </cell>
          <cell r="Y21">
            <v>16</v>
          </cell>
          <cell r="Z21">
            <v>29</v>
          </cell>
          <cell r="AA21">
            <v>22</v>
          </cell>
          <cell r="AJ21">
            <v>20</v>
          </cell>
          <cell r="AK21">
            <v>0</v>
          </cell>
          <cell r="AL21">
            <v>0</v>
          </cell>
          <cell r="AM21">
            <v>4</v>
          </cell>
          <cell r="AN21">
            <v>4</v>
          </cell>
          <cell r="AO21">
            <v>0</v>
          </cell>
          <cell r="AP21">
            <v>0</v>
          </cell>
          <cell r="AQ21">
            <v>0</v>
          </cell>
          <cell r="AR21">
            <v>0</v>
          </cell>
          <cell r="AS21">
            <v>33.356630000000003</v>
          </cell>
          <cell r="AT21">
            <v>-111.92854</v>
          </cell>
        </row>
        <row r="22">
          <cell r="A22">
            <v>22</v>
          </cell>
          <cell r="D22" t="str">
            <v>McClintock Dr</v>
          </cell>
          <cell r="E22">
            <v>11</v>
          </cell>
          <cell r="F22">
            <v>10</v>
          </cell>
          <cell r="G22">
            <v>12</v>
          </cell>
          <cell r="H22">
            <v>0.43181748761844069</v>
          </cell>
          <cell r="I22">
            <v>0.40909074191069605</v>
          </cell>
          <cell r="J22">
            <v>0.75000049067489694</v>
          </cell>
          <cell r="K22">
            <v>0.29545366852679439</v>
          </cell>
          <cell r="L22">
            <v>30170</v>
          </cell>
          <cell r="M22">
            <v>30170</v>
          </cell>
          <cell r="N22">
            <v>5</v>
          </cell>
          <cell r="O22">
            <v>1</v>
          </cell>
          <cell r="P22" t="str">
            <v>NS</v>
          </cell>
          <cell r="Q22">
            <v>0</v>
          </cell>
          <cell r="R22">
            <v>44</v>
          </cell>
          <cell r="S22">
            <v>20</v>
          </cell>
          <cell r="T22">
            <v>24</v>
          </cell>
          <cell r="U22">
            <v>20</v>
          </cell>
          <cell r="V22">
            <v>4</v>
          </cell>
          <cell r="W22">
            <v>13</v>
          </cell>
          <cell r="X22">
            <v>17</v>
          </cell>
          <cell r="Y22">
            <v>8</v>
          </cell>
          <cell r="Z22">
            <v>44</v>
          </cell>
          <cell r="AA22">
            <v>24</v>
          </cell>
          <cell r="AJ22">
            <v>21</v>
          </cell>
          <cell r="AK22">
            <v>3</v>
          </cell>
          <cell r="AL22">
            <v>3</v>
          </cell>
          <cell r="AM22">
            <v>4</v>
          </cell>
          <cell r="AN22">
            <v>4</v>
          </cell>
          <cell r="AO22">
            <v>0</v>
          </cell>
          <cell r="AP22">
            <v>0</v>
          </cell>
          <cell r="AQ22">
            <v>0</v>
          </cell>
          <cell r="AR22">
            <v>0</v>
          </cell>
          <cell r="AS22">
            <v>33.356769999999997</v>
          </cell>
          <cell r="AT22">
            <v>-111.91153</v>
          </cell>
        </row>
        <row r="23">
          <cell r="A23">
            <v>23</v>
          </cell>
          <cell r="D23" t="str">
            <v>Western Canal</v>
          </cell>
          <cell r="E23">
            <v>9</v>
          </cell>
          <cell r="F23">
            <v>6</v>
          </cell>
          <cell r="G23">
            <v>13</v>
          </cell>
          <cell r="H23">
            <v>0.48648618183167508</v>
          </cell>
          <cell r="I23">
            <v>-4.0493043206454973E-7</v>
          </cell>
          <cell r="J23">
            <v>2.530412243369029E-7</v>
          </cell>
          <cell r="K23">
            <v>2.7027094679672535E-2</v>
          </cell>
          <cell r="L23">
            <v>24094</v>
          </cell>
          <cell r="M23" t="str">
            <v/>
          </cell>
          <cell r="N23">
            <v>2.9</v>
          </cell>
          <cell r="O23">
            <v>1</v>
          </cell>
          <cell r="P23" t="str">
            <v>NS</v>
          </cell>
          <cell r="Q23">
            <v>0</v>
          </cell>
          <cell r="R23">
            <v>37</v>
          </cell>
          <cell r="S23">
            <v>12</v>
          </cell>
          <cell r="T23">
            <v>25</v>
          </cell>
          <cell r="U23">
            <v>12</v>
          </cell>
          <cell r="V23">
            <v>8</v>
          </cell>
          <cell r="W23">
            <v>21</v>
          </cell>
          <cell r="X23">
            <v>29</v>
          </cell>
          <cell r="Y23">
            <v>15</v>
          </cell>
          <cell r="Z23">
            <v>37</v>
          </cell>
          <cell r="AA23">
            <v>25</v>
          </cell>
          <cell r="AJ23">
            <v>22</v>
          </cell>
          <cell r="AK23">
            <v>4</v>
          </cell>
          <cell r="AL23">
            <v>4</v>
          </cell>
          <cell r="AM23">
            <v>0</v>
          </cell>
          <cell r="AN23">
            <v>0</v>
          </cell>
          <cell r="AO23">
            <v>0</v>
          </cell>
          <cell r="AP23">
            <v>0</v>
          </cell>
          <cell r="AQ23">
            <v>0</v>
          </cell>
          <cell r="AR23">
            <v>0</v>
          </cell>
          <cell r="AS23">
            <v>33.377958</v>
          </cell>
          <cell r="AT23">
            <v>-111.945448</v>
          </cell>
        </row>
        <row r="24">
          <cell r="A24">
            <v>24</v>
          </cell>
          <cell r="D24" t="str">
            <v>McClintock Dr</v>
          </cell>
          <cell r="E24">
            <v>10</v>
          </cell>
          <cell r="F24">
            <v>10</v>
          </cell>
          <cell r="G24" t="str">
            <v/>
          </cell>
          <cell r="H24">
            <v>0.20000024096014019</v>
          </cell>
          <cell r="I24">
            <v>0.20000033092049854</v>
          </cell>
          <cell r="J24">
            <v>0.70000069073883842</v>
          </cell>
          <cell r="K24">
            <v>4.9999857107165965E-2</v>
          </cell>
          <cell r="L24">
            <v>27807</v>
          </cell>
          <cell r="M24">
            <v>27807</v>
          </cell>
          <cell r="N24">
            <v>2</v>
          </cell>
          <cell r="O24">
            <v>0</v>
          </cell>
          <cell r="P24" t="str">
            <v>NS</v>
          </cell>
          <cell r="Q24">
            <v>0</v>
          </cell>
          <cell r="R24">
            <v>20</v>
          </cell>
          <cell r="S24">
            <v>20</v>
          </cell>
          <cell r="T24" t="e">
            <v>#N/A</v>
          </cell>
          <cell r="U24">
            <v>20</v>
          </cell>
          <cell r="V24">
            <v>24</v>
          </cell>
          <cell r="W24">
            <v>14</v>
          </cell>
          <cell r="X24">
            <v>38</v>
          </cell>
          <cell r="Y24">
            <v>20</v>
          </cell>
          <cell r="Z24">
            <v>20</v>
          </cell>
          <cell r="AA24" t="e">
            <v>#N/A</v>
          </cell>
          <cell r="AJ24">
            <v>23</v>
          </cell>
          <cell r="AK24">
            <v>0</v>
          </cell>
          <cell r="AL24">
            <v>0</v>
          </cell>
          <cell r="AM24">
            <v>2</v>
          </cell>
          <cell r="AN24">
            <v>2</v>
          </cell>
          <cell r="AO24">
            <v>0</v>
          </cell>
          <cell r="AP24">
            <v>0</v>
          </cell>
          <cell r="AQ24">
            <v>0</v>
          </cell>
          <cell r="AR24">
            <v>0</v>
          </cell>
          <cell r="AS24">
            <v>33.400145999999999</v>
          </cell>
          <cell r="AT24">
            <v>-111.908998</v>
          </cell>
        </row>
        <row r="25">
          <cell r="A25">
            <v>25</v>
          </cell>
          <cell r="D25" t="str">
            <v>Rural Rd</v>
          </cell>
          <cell r="E25">
            <v>44</v>
          </cell>
          <cell r="F25">
            <v>27</v>
          </cell>
          <cell r="G25">
            <v>61</v>
          </cell>
          <cell r="H25">
            <v>0.24216610436488231</v>
          </cell>
          <cell r="I25">
            <v>0.15384663804049686</v>
          </cell>
          <cell r="J25">
            <v>0.50142535324570436</v>
          </cell>
          <cell r="K25">
            <v>0.24786377937756301</v>
          </cell>
          <cell r="L25">
            <v>35740</v>
          </cell>
          <cell r="M25">
            <v>35740</v>
          </cell>
          <cell r="N25">
            <v>1</v>
          </cell>
          <cell r="O25">
            <v>0</v>
          </cell>
          <cell r="P25" t="str">
            <v>NS</v>
          </cell>
          <cell r="Q25">
            <v>0</v>
          </cell>
          <cell r="R25">
            <v>175.5</v>
          </cell>
          <cell r="S25">
            <v>54</v>
          </cell>
          <cell r="T25">
            <v>121.5</v>
          </cell>
          <cell r="U25">
            <v>54</v>
          </cell>
          <cell r="V25">
            <v>38</v>
          </cell>
          <cell r="W25">
            <v>30</v>
          </cell>
          <cell r="X25">
            <v>68</v>
          </cell>
          <cell r="Y25">
            <v>32</v>
          </cell>
          <cell r="Z25">
            <v>175.5</v>
          </cell>
          <cell r="AA25">
            <v>121.5</v>
          </cell>
          <cell r="AJ25">
            <v>24</v>
          </cell>
          <cell r="AK25">
            <v>0</v>
          </cell>
          <cell r="AL25">
            <v>0</v>
          </cell>
          <cell r="AM25">
            <v>2</v>
          </cell>
          <cell r="AN25">
            <v>2</v>
          </cell>
          <cell r="AO25">
            <v>0</v>
          </cell>
          <cell r="AP25">
            <v>0</v>
          </cell>
          <cell r="AQ25">
            <v>0</v>
          </cell>
          <cell r="AR25">
            <v>0</v>
          </cell>
          <cell r="AS25">
            <v>33.400246000000003</v>
          </cell>
          <cell r="AT25">
            <v>-111.926098</v>
          </cell>
        </row>
        <row r="26">
          <cell r="A26">
            <v>26</v>
          </cell>
          <cell r="D26" t="str">
            <v>Rural Rd</v>
          </cell>
          <cell r="E26">
            <v>84</v>
          </cell>
          <cell r="F26" t="str">
            <v/>
          </cell>
          <cell r="G26">
            <v>84</v>
          </cell>
          <cell r="H26">
            <v>1.7856474528686824E-2</v>
          </cell>
          <cell r="I26">
            <v>0.32142927074332101</v>
          </cell>
          <cell r="J26">
            <v>0.91071511938771854</v>
          </cell>
          <cell r="K26">
            <v>0.19642863447319192</v>
          </cell>
          <cell r="L26">
            <v>44120</v>
          </cell>
          <cell r="M26">
            <v>44120</v>
          </cell>
          <cell r="N26">
            <v>0</v>
          </cell>
          <cell r="O26">
            <v>0</v>
          </cell>
          <cell r="P26" t="str">
            <v>NS</v>
          </cell>
          <cell r="Q26">
            <v>0</v>
          </cell>
          <cell r="R26">
            <v>168</v>
          </cell>
          <cell r="S26" t="e">
            <v>#N/A</v>
          </cell>
          <cell r="T26">
            <v>168</v>
          </cell>
          <cell r="U26" t="e">
            <v>#N/A</v>
          </cell>
          <cell r="V26">
            <v>9</v>
          </cell>
          <cell r="W26">
            <v>10</v>
          </cell>
          <cell r="X26">
            <v>19</v>
          </cell>
          <cell r="Y26">
            <v>10</v>
          </cell>
          <cell r="Z26">
            <v>168</v>
          </cell>
          <cell r="AA26">
            <v>168</v>
          </cell>
          <cell r="AJ26">
            <v>25</v>
          </cell>
          <cell r="AK26">
            <v>0</v>
          </cell>
          <cell r="AL26">
            <v>0</v>
          </cell>
          <cell r="AM26">
            <v>3</v>
          </cell>
          <cell r="AN26">
            <v>3</v>
          </cell>
          <cell r="AO26">
            <v>1</v>
          </cell>
          <cell r="AP26">
            <v>0</v>
          </cell>
          <cell r="AQ26">
            <v>0</v>
          </cell>
          <cell r="AR26">
            <v>1</v>
          </cell>
          <cell r="AS26">
            <v>33.414645</v>
          </cell>
          <cell r="AT26">
            <v>-111.926098</v>
          </cell>
        </row>
        <row r="27">
          <cell r="A27">
            <v>27</v>
          </cell>
          <cell r="D27" t="str">
            <v>S Dorsey Ln</v>
          </cell>
          <cell r="E27">
            <v>8</v>
          </cell>
          <cell r="F27" t="str">
            <v/>
          </cell>
          <cell r="G27">
            <v>8</v>
          </cell>
          <cell r="H27">
            <v>0.19999953075955706</v>
          </cell>
          <cell r="I27">
            <v>0.1333328356226994</v>
          </cell>
          <cell r="J27">
            <v>0.40000029207513188</v>
          </cell>
          <cell r="K27">
            <v>0.13333403737391442</v>
          </cell>
          <cell r="L27">
            <v>18699</v>
          </cell>
          <cell r="M27" t="str">
            <v/>
          </cell>
          <cell r="N27">
            <v>0.5</v>
          </cell>
          <cell r="O27">
            <v>0</v>
          </cell>
          <cell r="P27" t="str">
            <v>NS</v>
          </cell>
          <cell r="Q27">
            <v>0</v>
          </cell>
          <cell r="R27">
            <v>15</v>
          </cell>
          <cell r="S27" t="e">
            <v>#N/A</v>
          </cell>
          <cell r="T27">
            <v>15</v>
          </cell>
          <cell r="U27" t="e">
            <v>#N/A</v>
          </cell>
          <cell r="V27">
            <v>28</v>
          </cell>
          <cell r="W27">
            <v>24</v>
          </cell>
          <cell r="X27">
            <v>52</v>
          </cell>
          <cell r="Y27">
            <v>27</v>
          </cell>
          <cell r="Z27">
            <v>15</v>
          </cell>
          <cell r="AA27">
            <v>15</v>
          </cell>
          <cell r="AJ27">
            <v>26</v>
          </cell>
          <cell r="AK27">
            <v>0</v>
          </cell>
          <cell r="AL27">
            <v>0</v>
          </cell>
          <cell r="AM27">
            <v>3</v>
          </cell>
          <cell r="AN27">
            <v>3</v>
          </cell>
          <cell r="AO27">
            <v>0</v>
          </cell>
          <cell r="AP27">
            <v>0</v>
          </cell>
          <cell r="AQ27">
            <v>0</v>
          </cell>
          <cell r="AR27">
            <v>0</v>
          </cell>
          <cell r="AS27">
            <v>33.414745000000003</v>
          </cell>
          <cell r="AT27">
            <v>-111.917698</v>
          </cell>
        </row>
        <row r="28">
          <cell r="A28">
            <v>28</v>
          </cell>
          <cell r="D28" t="str">
            <v>College Ave</v>
          </cell>
          <cell r="E28">
            <v>170</v>
          </cell>
          <cell r="F28">
            <v>165</v>
          </cell>
          <cell r="G28">
            <v>175</v>
          </cell>
          <cell r="H28">
            <v>0.19321539182927322</v>
          </cell>
          <cell r="I28">
            <v>4.8671911966694466E-2</v>
          </cell>
          <cell r="J28">
            <v>8.7020990538503151E-2</v>
          </cell>
          <cell r="K28">
            <v>0.31858491804247713</v>
          </cell>
          <cell r="L28">
            <v>22165</v>
          </cell>
          <cell r="M28">
            <v>4997</v>
          </cell>
          <cell r="N28">
            <v>0</v>
          </cell>
          <cell r="O28">
            <v>1</v>
          </cell>
          <cell r="P28" t="str">
            <v>NS</v>
          </cell>
          <cell r="Q28">
            <v>0</v>
          </cell>
          <cell r="R28">
            <v>678</v>
          </cell>
          <cell r="S28">
            <v>329</v>
          </cell>
          <cell r="T28">
            <v>349</v>
          </cell>
          <cell r="U28">
            <v>329</v>
          </cell>
          <cell r="V28">
            <v>44</v>
          </cell>
          <cell r="W28">
            <v>45</v>
          </cell>
          <cell r="X28">
            <v>89</v>
          </cell>
          <cell r="Y28">
            <v>45</v>
          </cell>
          <cell r="Z28">
            <v>678</v>
          </cell>
          <cell r="AA28">
            <v>349</v>
          </cell>
          <cell r="AJ28">
            <v>27</v>
          </cell>
          <cell r="AK28">
            <v>3</v>
          </cell>
          <cell r="AL28">
            <v>3</v>
          </cell>
          <cell r="AM28">
            <v>3</v>
          </cell>
          <cell r="AN28">
            <v>3</v>
          </cell>
          <cell r="AO28">
            <v>1</v>
          </cell>
          <cell r="AP28">
            <v>0</v>
          </cell>
          <cell r="AQ28">
            <v>0</v>
          </cell>
          <cell r="AR28">
            <v>0</v>
          </cell>
          <cell r="AS28">
            <v>33.414544999999997</v>
          </cell>
          <cell r="AT28">
            <v>-111.93469899999999</v>
          </cell>
        </row>
        <row r="29">
          <cell r="A29">
            <v>29</v>
          </cell>
          <cell r="D29" t="str">
            <v>Rural Rd</v>
          </cell>
          <cell r="E29">
            <v>92</v>
          </cell>
          <cell r="F29">
            <v>78</v>
          </cell>
          <cell r="G29">
            <v>106</v>
          </cell>
          <cell r="H29">
            <v>3.2608624089262545E-2</v>
          </cell>
          <cell r="I29">
            <v>0.42391328095160014</v>
          </cell>
          <cell r="J29">
            <v>0.92119520530632415</v>
          </cell>
          <cell r="K29">
            <v>0.2934774368090225</v>
          </cell>
          <cell r="L29">
            <v>37510</v>
          </cell>
          <cell r="M29">
            <v>37510</v>
          </cell>
          <cell r="N29">
            <v>0</v>
          </cell>
          <cell r="O29">
            <v>0</v>
          </cell>
          <cell r="P29" t="str">
            <v>NS</v>
          </cell>
          <cell r="Q29">
            <v>0</v>
          </cell>
          <cell r="R29">
            <v>368</v>
          </cell>
          <cell r="S29">
            <v>156</v>
          </cell>
          <cell r="T29">
            <v>212</v>
          </cell>
          <cell r="U29">
            <v>156</v>
          </cell>
          <cell r="V29">
            <v>3</v>
          </cell>
          <cell r="W29">
            <v>9</v>
          </cell>
          <cell r="X29">
            <v>12</v>
          </cell>
          <cell r="Y29">
            <v>4</v>
          </cell>
          <cell r="Z29">
            <v>368</v>
          </cell>
          <cell r="AA29">
            <v>212</v>
          </cell>
          <cell r="AJ29">
            <v>28</v>
          </cell>
          <cell r="AK29">
            <v>0</v>
          </cell>
          <cell r="AL29">
            <v>0</v>
          </cell>
          <cell r="AM29">
            <v>3</v>
          </cell>
          <cell r="AN29">
            <v>3</v>
          </cell>
          <cell r="AO29">
            <v>0</v>
          </cell>
          <cell r="AP29">
            <v>0</v>
          </cell>
          <cell r="AQ29">
            <v>0</v>
          </cell>
          <cell r="AR29">
            <v>1</v>
          </cell>
          <cell r="AS29">
            <v>33.416744999999999</v>
          </cell>
          <cell r="AT29">
            <v>-111.926198</v>
          </cell>
        </row>
        <row r="30">
          <cell r="A30">
            <v>30</v>
          </cell>
          <cell r="D30" t="str">
            <v>Rural Rd</v>
          </cell>
          <cell r="E30">
            <v>48</v>
          </cell>
          <cell r="F30">
            <v>40</v>
          </cell>
          <cell r="G30">
            <v>57</v>
          </cell>
          <cell r="H30">
            <v>0.13471471611647218</v>
          </cell>
          <cell r="I30">
            <v>0.24870528980962456</v>
          </cell>
          <cell r="J30">
            <v>0.98445602959817413</v>
          </cell>
          <cell r="K30">
            <v>0.24870371407235625</v>
          </cell>
          <cell r="L30">
            <v>44120</v>
          </cell>
          <cell r="M30">
            <v>44120</v>
          </cell>
          <cell r="N30">
            <v>0.5</v>
          </cell>
          <cell r="O30">
            <v>0</v>
          </cell>
          <cell r="P30" t="str">
            <v>NS</v>
          </cell>
          <cell r="Q30">
            <v>0</v>
          </cell>
          <cell r="R30">
            <v>193</v>
          </cell>
          <cell r="S30">
            <v>79</v>
          </cell>
          <cell r="T30">
            <v>114</v>
          </cell>
          <cell r="U30">
            <v>79</v>
          </cell>
          <cell r="V30">
            <v>15</v>
          </cell>
          <cell r="W30">
            <v>2</v>
          </cell>
          <cell r="X30">
            <v>17</v>
          </cell>
          <cell r="Y30">
            <v>7</v>
          </cell>
          <cell r="Z30">
            <v>193</v>
          </cell>
          <cell r="AA30">
            <v>114</v>
          </cell>
          <cell r="AJ30">
            <v>28</v>
          </cell>
          <cell r="AK30">
            <v>0</v>
          </cell>
          <cell r="AL30">
            <v>0</v>
          </cell>
          <cell r="AM30">
            <v>0</v>
          </cell>
          <cell r="AN30">
            <v>0</v>
          </cell>
          <cell r="AO30">
            <v>0</v>
          </cell>
          <cell r="AP30">
            <v>0</v>
          </cell>
          <cell r="AQ30">
            <v>0</v>
          </cell>
          <cell r="AR30">
            <v>0</v>
          </cell>
          <cell r="AS30">
            <v>33.407445000000003</v>
          </cell>
          <cell r="AT30">
            <v>-111.926098</v>
          </cell>
        </row>
        <row r="31">
          <cell r="A31">
            <v>31</v>
          </cell>
          <cell r="D31" t="str">
            <v>College Ave</v>
          </cell>
          <cell r="E31">
            <v>130</v>
          </cell>
          <cell r="F31">
            <v>123</v>
          </cell>
          <cell r="G31">
            <v>138</v>
          </cell>
          <cell r="H31">
            <v>0.35700538591483194</v>
          </cell>
          <cell r="I31">
            <v>1.5354321003989629E-2</v>
          </cell>
          <cell r="J31">
            <v>9.4050863152293773E-2</v>
          </cell>
          <cell r="K31">
            <v>0.26679483411987492</v>
          </cell>
          <cell r="L31">
            <v>29614</v>
          </cell>
          <cell r="M31">
            <v>4997</v>
          </cell>
          <cell r="N31">
            <v>0.5</v>
          </cell>
          <cell r="O31">
            <v>1</v>
          </cell>
          <cell r="P31" t="str">
            <v>NS</v>
          </cell>
          <cell r="Q31">
            <v>0</v>
          </cell>
          <cell r="R31">
            <v>521</v>
          </cell>
          <cell r="S31">
            <v>246</v>
          </cell>
          <cell r="T31">
            <v>275</v>
          </cell>
          <cell r="U31">
            <v>246</v>
          </cell>
          <cell r="V31">
            <v>45</v>
          </cell>
          <cell r="W31">
            <v>43</v>
          </cell>
          <cell r="X31">
            <v>88</v>
          </cell>
          <cell r="Y31">
            <v>44</v>
          </cell>
          <cell r="Z31">
            <v>521</v>
          </cell>
          <cell r="AA31">
            <v>275</v>
          </cell>
          <cell r="AJ31">
            <v>28</v>
          </cell>
          <cell r="AK31">
            <v>3</v>
          </cell>
          <cell r="AL31">
            <v>3</v>
          </cell>
          <cell r="AM31">
            <v>0</v>
          </cell>
          <cell r="AN31">
            <v>0</v>
          </cell>
          <cell r="AO31">
            <v>0</v>
          </cell>
          <cell r="AP31">
            <v>0</v>
          </cell>
          <cell r="AQ31">
            <v>0</v>
          </cell>
          <cell r="AR31">
            <v>0</v>
          </cell>
          <cell r="AS31">
            <v>33.407445000000003</v>
          </cell>
          <cell r="AT31">
            <v>-111.93469899999999</v>
          </cell>
        </row>
        <row r="32">
          <cell r="A32">
            <v>32</v>
          </cell>
          <cell r="D32" t="str">
            <v>College Ave</v>
          </cell>
          <cell r="E32">
            <v>48</v>
          </cell>
          <cell r="F32">
            <v>39</v>
          </cell>
          <cell r="G32">
            <v>58</v>
          </cell>
          <cell r="H32">
            <v>0.46874940415844318</v>
          </cell>
          <cell r="I32">
            <v>4.6874672795640511E-2</v>
          </cell>
          <cell r="J32">
            <v>7.2916950366400876E-2</v>
          </cell>
          <cell r="K32">
            <v>0.23958430435813288</v>
          </cell>
          <cell r="L32">
            <v>35372</v>
          </cell>
          <cell r="M32">
            <v>4442</v>
          </cell>
          <cell r="N32">
            <v>1.5</v>
          </cell>
          <cell r="O32">
            <v>1</v>
          </cell>
          <cell r="P32" t="str">
            <v>NS</v>
          </cell>
          <cell r="Q32">
            <v>0</v>
          </cell>
          <cell r="R32">
            <v>192</v>
          </cell>
          <cell r="S32">
            <v>77</v>
          </cell>
          <cell r="T32">
            <v>115</v>
          </cell>
          <cell r="U32">
            <v>77</v>
          </cell>
          <cell r="V32">
            <v>40</v>
          </cell>
          <cell r="W32">
            <v>44</v>
          </cell>
          <cell r="X32">
            <v>84</v>
          </cell>
          <cell r="Y32">
            <v>43</v>
          </cell>
          <cell r="Z32">
            <v>192</v>
          </cell>
          <cell r="AA32">
            <v>115</v>
          </cell>
          <cell r="AJ32">
            <v>28</v>
          </cell>
          <cell r="AK32">
            <v>3</v>
          </cell>
          <cell r="AL32">
            <v>3</v>
          </cell>
          <cell r="AM32">
            <v>0</v>
          </cell>
          <cell r="AN32">
            <v>0</v>
          </cell>
          <cell r="AO32">
            <v>0</v>
          </cell>
          <cell r="AP32">
            <v>0</v>
          </cell>
          <cell r="AQ32">
            <v>0</v>
          </cell>
          <cell r="AR32">
            <v>0</v>
          </cell>
          <cell r="AS32">
            <v>33.392845999999999</v>
          </cell>
          <cell r="AT32">
            <v>-111.934798</v>
          </cell>
        </row>
        <row r="33">
          <cell r="A33">
            <v>33</v>
          </cell>
          <cell r="D33" t="str">
            <v>Rural Rd</v>
          </cell>
          <cell r="E33">
            <v>21</v>
          </cell>
          <cell r="F33">
            <v>15</v>
          </cell>
          <cell r="G33">
            <v>28</v>
          </cell>
          <cell r="H33">
            <v>0.15294165183875613</v>
          </cell>
          <cell r="I33">
            <v>0.27058866608446791</v>
          </cell>
          <cell r="J33">
            <v>0.92941080880217575</v>
          </cell>
          <cell r="K33">
            <v>0.14117673867295025</v>
          </cell>
          <cell r="L33">
            <v>40059</v>
          </cell>
          <cell r="M33">
            <v>40059</v>
          </cell>
          <cell r="N33">
            <v>1.5</v>
          </cell>
          <cell r="O33">
            <v>0</v>
          </cell>
          <cell r="P33" t="str">
            <v>NS</v>
          </cell>
          <cell r="Q33">
            <v>0</v>
          </cell>
          <cell r="R33">
            <v>85</v>
          </cell>
          <cell r="S33">
            <v>30</v>
          </cell>
          <cell r="T33">
            <v>55</v>
          </cell>
          <cell r="U33">
            <v>30</v>
          </cell>
          <cell r="V33">
            <v>11</v>
          </cell>
          <cell r="W33">
            <v>8</v>
          </cell>
          <cell r="X33">
            <v>19</v>
          </cell>
          <cell r="Y33">
            <v>9</v>
          </cell>
          <cell r="Z33">
            <v>85</v>
          </cell>
          <cell r="AA33">
            <v>55</v>
          </cell>
          <cell r="AJ33">
            <v>28</v>
          </cell>
          <cell r="AK33">
            <v>0</v>
          </cell>
          <cell r="AL33">
            <v>0</v>
          </cell>
          <cell r="AM33">
            <v>0</v>
          </cell>
          <cell r="AN33">
            <v>0</v>
          </cell>
          <cell r="AO33">
            <v>0</v>
          </cell>
          <cell r="AP33">
            <v>0</v>
          </cell>
          <cell r="AQ33">
            <v>0</v>
          </cell>
          <cell r="AR33">
            <v>0</v>
          </cell>
          <cell r="AS33">
            <v>33.392946000000002</v>
          </cell>
          <cell r="AT33">
            <v>-111.926198</v>
          </cell>
        </row>
        <row r="34">
          <cell r="A34">
            <v>34</v>
          </cell>
          <cell r="D34" t="str">
            <v>Hardy Dr</v>
          </cell>
          <cell r="E34">
            <v>20</v>
          </cell>
          <cell r="F34">
            <v>21</v>
          </cell>
          <cell r="G34">
            <v>20</v>
          </cell>
          <cell r="H34">
            <v>0.56790164442034186</v>
          </cell>
          <cell r="I34">
            <v>0.11111178526562487</v>
          </cell>
          <cell r="J34">
            <v>0.2839511563606989</v>
          </cell>
          <cell r="K34">
            <v>0.22222283237066645</v>
          </cell>
          <cell r="L34">
            <v>28429</v>
          </cell>
          <cell r="M34">
            <v>13469</v>
          </cell>
          <cell r="N34">
            <v>2.2200000000000002</v>
          </cell>
          <cell r="O34">
            <v>1</v>
          </cell>
          <cell r="P34" t="str">
            <v>NS</v>
          </cell>
          <cell r="Q34">
            <v>0</v>
          </cell>
          <cell r="R34">
            <v>81</v>
          </cell>
          <cell r="S34">
            <v>42</v>
          </cell>
          <cell r="T34">
            <v>39</v>
          </cell>
          <cell r="U34">
            <v>42</v>
          </cell>
          <cell r="V34">
            <v>31</v>
          </cell>
          <cell r="W34">
            <v>29</v>
          </cell>
          <cell r="X34">
            <v>60</v>
          </cell>
          <cell r="Y34">
            <v>29</v>
          </cell>
          <cell r="Z34">
            <v>81</v>
          </cell>
          <cell r="AA34">
            <v>39</v>
          </cell>
          <cell r="AJ34">
            <v>28</v>
          </cell>
          <cell r="AK34">
            <v>3</v>
          </cell>
          <cell r="AL34">
            <v>3</v>
          </cell>
          <cell r="AM34">
            <v>0</v>
          </cell>
          <cell r="AN34">
            <v>0</v>
          </cell>
          <cell r="AO34">
            <v>0</v>
          </cell>
          <cell r="AP34">
            <v>0</v>
          </cell>
          <cell r="AQ34">
            <v>0</v>
          </cell>
          <cell r="AR34">
            <v>0</v>
          </cell>
          <cell r="AS34">
            <v>33.392845999999999</v>
          </cell>
          <cell r="AT34">
            <v>-111.951999</v>
          </cell>
        </row>
        <row r="35">
          <cell r="A35">
            <v>35</v>
          </cell>
          <cell r="D35" t="str">
            <v>Mill Ave</v>
          </cell>
          <cell r="E35">
            <v>19</v>
          </cell>
          <cell r="F35">
            <v>18</v>
          </cell>
          <cell r="G35">
            <v>21</v>
          </cell>
          <cell r="H35">
            <v>9.0909339418325782E-2</v>
          </cell>
          <cell r="I35">
            <v>0.42857215878019145</v>
          </cell>
          <cell r="J35">
            <v>0.93506444928906929</v>
          </cell>
          <cell r="K35">
            <v>0.22077993690166939</v>
          </cell>
          <cell r="L35">
            <v>35372</v>
          </cell>
          <cell r="M35">
            <v>34482</v>
          </cell>
          <cell r="N35">
            <v>1.5</v>
          </cell>
          <cell r="O35">
            <v>1</v>
          </cell>
          <cell r="P35" t="str">
            <v>NS</v>
          </cell>
          <cell r="Q35">
            <v>0</v>
          </cell>
          <cell r="R35">
            <v>77</v>
          </cell>
          <cell r="S35">
            <v>36</v>
          </cell>
          <cell r="T35">
            <v>41</v>
          </cell>
          <cell r="U35">
            <v>36</v>
          </cell>
          <cell r="V35">
            <v>2</v>
          </cell>
          <cell r="W35">
            <v>7</v>
          </cell>
          <cell r="X35">
            <v>9</v>
          </cell>
          <cell r="Y35">
            <v>1</v>
          </cell>
          <cell r="Z35">
            <v>77</v>
          </cell>
          <cell r="AA35">
            <v>41</v>
          </cell>
          <cell r="AJ35">
            <v>28</v>
          </cell>
          <cell r="AK35">
            <v>1</v>
          </cell>
          <cell r="AL35">
            <v>1</v>
          </cell>
          <cell r="AM35">
            <v>0</v>
          </cell>
          <cell r="AN35">
            <v>0</v>
          </cell>
          <cell r="AO35">
            <v>0</v>
          </cell>
          <cell r="AP35">
            <v>0</v>
          </cell>
          <cell r="AQ35">
            <v>0</v>
          </cell>
          <cell r="AR35">
            <v>0</v>
          </cell>
          <cell r="AS35">
            <v>33.392845999999999</v>
          </cell>
          <cell r="AT35">
            <v>-111.939499</v>
          </cell>
        </row>
        <row r="36">
          <cell r="A36">
            <v>36</v>
          </cell>
          <cell r="D36" t="str">
            <v>Mill Ave</v>
          </cell>
          <cell r="E36">
            <v>12</v>
          </cell>
          <cell r="F36">
            <v>11</v>
          </cell>
          <cell r="G36">
            <v>14</v>
          </cell>
          <cell r="H36">
            <v>0.22916708474842348</v>
          </cell>
          <cell r="I36">
            <v>0.18750090013493534</v>
          </cell>
          <cell r="J36">
            <v>0.39583331261732435</v>
          </cell>
          <cell r="K36">
            <v>0.10416705394790146</v>
          </cell>
          <cell r="L36">
            <v>26912</v>
          </cell>
          <cell r="M36">
            <v>26912</v>
          </cell>
          <cell r="N36">
            <v>1</v>
          </cell>
          <cell r="O36">
            <v>1</v>
          </cell>
          <cell r="P36" t="str">
            <v>NS</v>
          </cell>
          <cell r="Q36">
            <v>0</v>
          </cell>
          <cell r="R36">
            <v>48</v>
          </cell>
          <cell r="S36">
            <v>21</v>
          </cell>
          <cell r="T36">
            <v>27</v>
          </cell>
          <cell r="U36">
            <v>21</v>
          </cell>
          <cell r="V36">
            <v>25</v>
          </cell>
          <cell r="W36">
            <v>25</v>
          </cell>
          <cell r="X36">
            <v>50</v>
          </cell>
          <cell r="Y36">
            <v>26</v>
          </cell>
          <cell r="Z36">
            <v>48</v>
          </cell>
          <cell r="AA36">
            <v>27</v>
          </cell>
          <cell r="AJ36">
            <v>28</v>
          </cell>
          <cell r="AK36">
            <v>1</v>
          </cell>
          <cell r="AL36">
            <v>1</v>
          </cell>
          <cell r="AM36">
            <v>2</v>
          </cell>
          <cell r="AN36">
            <v>2</v>
          </cell>
          <cell r="AO36">
            <v>0</v>
          </cell>
          <cell r="AP36">
            <v>0</v>
          </cell>
          <cell r="AQ36">
            <v>0</v>
          </cell>
          <cell r="AR36">
            <v>0</v>
          </cell>
          <cell r="AS36">
            <v>33.400244999999998</v>
          </cell>
          <cell r="AT36">
            <v>-111.939599</v>
          </cell>
        </row>
        <row r="37">
          <cell r="A37">
            <v>37</v>
          </cell>
          <cell r="D37" t="str">
            <v>Mill Ave</v>
          </cell>
          <cell r="E37">
            <v>16</v>
          </cell>
          <cell r="F37">
            <v>13</v>
          </cell>
          <cell r="G37">
            <v>20</v>
          </cell>
          <cell r="H37">
            <v>9.374920065419666E-2</v>
          </cell>
          <cell r="I37">
            <v>0.2187493270713049</v>
          </cell>
          <cell r="J37">
            <v>0.65624993044605373</v>
          </cell>
          <cell r="K37">
            <v>0.23437466356849218</v>
          </cell>
          <cell r="L37">
            <v>31585</v>
          </cell>
          <cell r="M37">
            <v>26912</v>
          </cell>
          <cell r="N37">
            <v>0.5</v>
          </cell>
          <cell r="O37">
            <v>1</v>
          </cell>
          <cell r="P37" t="str">
            <v>NS</v>
          </cell>
          <cell r="Q37">
            <v>0</v>
          </cell>
          <cell r="R37">
            <v>64</v>
          </cell>
          <cell r="S37">
            <v>25</v>
          </cell>
          <cell r="T37">
            <v>39</v>
          </cell>
          <cell r="U37">
            <v>25</v>
          </cell>
          <cell r="V37">
            <v>32</v>
          </cell>
          <cell r="W37">
            <v>27</v>
          </cell>
          <cell r="X37">
            <v>59</v>
          </cell>
          <cell r="Y37">
            <v>28</v>
          </cell>
          <cell r="Z37">
            <v>64</v>
          </cell>
          <cell r="AA37">
            <v>39</v>
          </cell>
          <cell r="AJ37">
            <v>28</v>
          </cell>
          <cell r="AK37">
            <v>1</v>
          </cell>
          <cell r="AL37">
            <v>1</v>
          </cell>
          <cell r="AM37">
            <v>0</v>
          </cell>
          <cell r="AN37">
            <v>0</v>
          </cell>
          <cell r="AO37">
            <v>0</v>
          </cell>
          <cell r="AP37">
            <v>0</v>
          </cell>
          <cell r="AQ37">
            <v>0</v>
          </cell>
          <cell r="AR37">
            <v>0</v>
          </cell>
          <cell r="AS37">
            <v>33.407344999999999</v>
          </cell>
          <cell r="AT37">
            <v>-111.939699</v>
          </cell>
        </row>
        <row r="38">
          <cell r="A38">
            <v>38</v>
          </cell>
          <cell r="D38" t="str">
            <v>Mill Ave</v>
          </cell>
          <cell r="E38">
            <v>7</v>
          </cell>
          <cell r="F38">
            <v>5</v>
          </cell>
          <cell r="G38">
            <v>9</v>
          </cell>
          <cell r="H38">
            <v>0.18518590513775757</v>
          </cell>
          <cell r="I38">
            <v>0.18518440465323185</v>
          </cell>
          <cell r="J38">
            <v>0.77777874140345316</v>
          </cell>
          <cell r="K38">
            <v>0.22222295424567748</v>
          </cell>
          <cell r="L38">
            <v>24224</v>
          </cell>
          <cell r="M38">
            <v>24224</v>
          </cell>
          <cell r="N38">
            <v>2.5</v>
          </cell>
          <cell r="O38">
            <v>1</v>
          </cell>
          <cell r="P38" t="str">
            <v>NS</v>
          </cell>
          <cell r="Q38">
            <v>0</v>
          </cell>
          <cell r="R38">
            <v>27</v>
          </cell>
          <cell r="S38">
            <v>9</v>
          </cell>
          <cell r="T38">
            <v>18</v>
          </cell>
          <cell r="U38">
            <v>9</v>
          </cell>
          <cell r="V38">
            <v>26</v>
          </cell>
          <cell r="W38">
            <v>12</v>
          </cell>
          <cell r="X38">
            <v>38</v>
          </cell>
          <cell r="Y38">
            <v>19</v>
          </cell>
          <cell r="Z38">
            <v>27</v>
          </cell>
          <cell r="AA38">
            <v>18</v>
          </cell>
          <cell r="AJ38">
            <v>28</v>
          </cell>
          <cell r="AK38">
            <v>3</v>
          </cell>
          <cell r="AL38">
            <v>1</v>
          </cell>
          <cell r="AM38">
            <v>0</v>
          </cell>
          <cell r="AN38">
            <v>0</v>
          </cell>
          <cell r="AO38">
            <v>0</v>
          </cell>
          <cell r="AP38">
            <v>0</v>
          </cell>
          <cell r="AQ38">
            <v>0</v>
          </cell>
          <cell r="AR38">
            <v>0</v>
          </cell>
          <cell r="AS38">
            <v>33.378146000000001</v>
          </cell>
          <cell r="AT38">
            <v>-111.93929799999999</v>
          </cell>
        </row>
        <row r="39">
          <cell r="A39">
            <v>39</v>
          </cell>
          <cell r="D39" t="str">
            <v>TCA Bridge</v>
          </cell>
          <cell r="E39">
            <v>7</v>
          </cell>
          <cell r="F39">
            <v>7</v>
          </cell>
          <cell r="G39" t="str">
            <v/>
          </cell>
          <cell r="H39">
            <v>0.69230704264089726</v>
          </cell>
          <cell r="I39">
            <v>2.315324196336528E-7</v>
          </cell>
          <cell r="J39">
            <v>2.4292088452929515E-7</v>
          </cell>
          <cell r="K39">
            <v>7.6922578027605437E-2</v>
          </cell>
          <cell r="L39">
            <v>0</v>
          </cell>
          <cell r="M39">
            <v>0</v>
          </cell>
          <cell r="N39">
            <v>0.8</v>
          </cell>
          <cell r="O39">
            <v>1</v>
          </cell>
          <cell r="P39" t="str">
            <v>NS</v>
          </cell>
          <cell r="Q39">
            <v>0</v>
          </cell>
          <cell r="R39">
            <v>13</v>
          </cell>
          <cell r="S39">
            <v>13</v>
          </cell>
          <cell r="T39" t="e">
            <v>#N/A</v>
          </cell>
          <cell r="U39">
            <v>13</v>
          </cell>
          <cell r="V39">
            <v>48</v>
          </cell>
          <cell r="W39">
            <v>48</v>
          </cell>
          <cell r="X39">
            <v>96</v>
          </cell>
          <cell r="Y39">
            <v>48</v>
          </cell>
          <cell r="Z39">
            <v>13</v>
          </cell>
          <cell r="AA39" t="e">
            <v>#N/A</v>
          </cell>
          <cell r="AJ39">
            <v>28</v>
          </cell>
          <cell r="AK39">
            <v>4</v>
          </cell>
          <cell r="AL39">
            <v>4</v>
          </cell>
          <cell r="AM39">
            <v>4</v>
          </cell>
          <cell r="AN39">
            <v>4</v>
          </cell>
          <cell r="AO39">
            <v>0</v>
          </cell>
          <cell r="AP39">
            <v>0</v>
          </cell>
          <cell r="AQ39">
            <v>0</v>
          </cell>
          <cell r="AR39">
            <v>0</v>
          </cell>
          <cell r="AS39">
            <v>33.433500000000002</v>
          </cell>
          <cell r="AT39">
            <v>-111.94875</v>
          </cell>
        </row>
        <row r="40">
          <cell r="A40">
            <v>40</v>
          </cell>
          <cell r="D40" t="str">
            <v>McClintock Dr</v>
          </cell>
          <cell r="E40">
            <v>24</v>
          </cell>
          <cell r="F40">
            <v>12</v>
          </cell>
          <cell r="G40">
            <v>36</v>
          </cell>
          <cell r="H40">
            <v>2.1275681692013007E-2</v>
          </cell>
          <cell r="I40">
            <v>0.3723413282325993</v>
          </cell>
          <cell r="J40">
            <v>0.93617074412039036</v>
          </cell>
          <cell r="K40">
            <v>0.14893709580952566</v>
          </cell>
          <cell r="L40">
            <v>36366</v>
          </cell>
          <cell r="M40">
            <v>36366</v>
          </cell>
          <cell r="N40">
            <v>1</v>
          </cell>
          <cell r="O40">
            <v>1</v>
          </cell>
          <cell r="P40" t="str">
            <v>NS</v>
          </cell>
          <cell r="Q40">
            <v>0</v>
          </cell>
          <cell r="R40">
            <v>94</v>
          </cell>
          <cell r="S40">
            <v>23</v>
          </cell>
          <cell r="T40">
            <v>71</v>
          </cell>
          <cell r="U40">
            <v>23</v>
          </cell>
          <cell r="V40">
            <v>6</v>
          </cell>
          <cell r="W40">
            <v>6</v>
          </cell>
          <cell r="X40">
            <v>12</v>
          </cell>
          <cell r="Y40">
            <v>3</v>
          </cell>
          <cell r="Z40">
            <v>94</v>
          </cell>
          <cell r="AA40">
            <v>71</v>
          </cell>
          <cell r="AJ40">
            <v>28</v>
          </cell>
          <cell r="AK40">
            <v>3</v>
          </cell>
          <cell r="AL40">
            <v>3</v>
          </cell>
          <cell r="AM40">
            <v>3</v>
          </cell>
          <cell r="AN40">
            <v>3</v>
          </cell>
          <cell r="AO40">
            <v>0</v>
          </cell>
          <cell r="AP40">
            <v>0</v>
          </cell>
          <cell r="AQ40">
            <v>0</v>
          </cell>
          <cell r="AR40">
            <v>0</v>
          </cell>
          <cell r="AS40">
            <v>33.417368000000003</v>
          </cell>
          <cell r="AT40">
            <v>-111.92255400000001</v>
          </cell>
        </row>
        <row r="41">
          <cell r="A41">
            <v>41</v>
          </cell>
          <cell r="D41" t="str">
            <v>Mill Ave</v>
          </cell>
          <cell r="E41">
            <v>25</v>
          </cell>
          <cell r="F41">
            <v>26</v>
          </cell>
          <cell r="G41">
            <v>24</v>
          </cell>
          <cell r="H41">
            <v>0.60204074296215415</v>
          </cell>
          <cell r="I41">
            <v>-6.383637406773341E-7</v>
          </cell>
          <cell r="J41">
            <v>8.0439468745401736E-7</v>
          </cell>
          <cell r="K41">
            <v>6.1223939099419589E-2</v>
          </cell>
          <cell r="L41">
            <v>14670</v>
          </cell>
          <cell r="M41">
            <v>14670</v>
          </cell>
          <cell r="N41">
            <v>0.7</v>
          </cell>
          <cell r="O41">
            <v>1</v>
          </cell>
          <cell r="P41" t="str">
            <v>NS</v>
          </cell>
          <cell r="Q41">
            <v>0</v>
          </cell>
          <cell r="R41">
            <v>98</v>
          </cell>
          <cell r="S41">
            <v>51</v>
          </cell>
          <cell r="T41">
            <v>47</v>
          </cell>
          <cell r="U41">
            <v>51</v>
          </cell>
          <cell r="V41">
            <v>36</v>
          </cell>
          <cell r="W41">
            <v>33</v>
          </cell>
          <cell r="X41">
            <v>69</v>
          </cell>
          <cell r="Y41">
            <v>33</v>
          </cell>
          <cell r="Z41">
            <v>98</v>
          </cell>
          <cell r="AA41">
            <v>47</v>
          </cell>
          <cell r="AJ41">
            <v>28</v>
          </cell>
          <cell r="AK41">
            <v>4</v>
          </cell>
          <cell r="AL41">
            <v>4</v>
          </cell>
          <cell r="AM41" t="str">
            <v>NA</v>
          </cell>
          <cell r="AN41" t="str">
            <v>NA</v>
          </cell>
          <cell r="AO41">
            <v>0</v>
          </cell>
          <cell r="AP41">
            <v>0</v>
          </cell>
          <cell r="AQ41">
            <v>0</v>
          </cell>
          <cell r="AR41">
            <v>0</v>
          </cell>
          <cell r="AS41">
            <v>33.438907999999998</v>
          </cell>
          <cell r="AT41">
            <v>-111.943848</v>
          </cell>
        </row>
        <row r="42">
          <cell r="A42">
            <v>42</v>
          </cell>
          <cell r="D42" t="str">
            <v>College Ave</v>
          </cell>
          <cell r="E42">
            <v>19</v>
          </cell>
          <cell r="F42">
            <v>18</v>
          </cell>
          <cell r="G42">
            <v>21</v>
          </cell>
          <cell r="H42">
            <v>0.50649297473130483</v>
          </cell>
          <cell r="I42">
            <v>0.11688232719844704</v>
          </cell>
          <cell r="J42">
            <v>0.23376596206107003</v>
          </cell>
          <cell r="K42">
            <v>0.14285784352104211</v>
          </cell>
          <cell r="L42">
            <v>15990</v>
          </cell>
          <cell r="M42">
            <v>5499</v>
          </cell>
          <cell r="N42">
            <v>1.1000000000000001</v>
          </cell>
          <cell r="O42">
            <v>1</v>
          </cell>
          <cell r="P42" t="str">
            <v>NS</v>
          </cell>
          <cell r="Q42">
            <v>0</v>
          </cell>
          <cell r="R42">
            <v>77</v>
          </cell>
          <cell r="S42">
            <v>36</v>
          </cell>
          <cell r="T42">
            <v>41</v>
          </cell>
          <cell r="U42">
            <v>36</v>
          </cell>
          <cell r="V42">
            <v>30</v>
          </cell>
          <cell r="W42">
            <v>34</v>
          </cell>
          <cell r="X42">
            <v>64</v>
          </cell>
          <cell r="Y42">
            <v>30</v>
          </cell>
          <cell r="Z42">
            <v>77</v>
          </cell>
          <cell r="AA42">
            <v>41</v>
          </cell>
          <cell r="AJ42">
            <v>28</v>
          </cell>
          <cell r="AK42">
            <v>3</v>
          </cell>
          <cell r="AL42">
            <v>3</v>
          </cell>
          <cell r="AM42">
            <v>3</v>
          </cell>
          <cell r="AN42">
            <v>3</v>
          </cell>
          <cell r="AO42">
            <v>0</v>
          </cell>
          <cell r="AP42">
            <v>0</v>
          </cell>
          <cell r="AQ42">
            <v>0</v>
          </cell>
          <cell r="AR42">
            <v>0</v>
          </cell>
          <cell r="AS42">
            <v>33.440289</v>
          </cell>
          <cell r="AT42">
            <v>-111.93086099999999</v>
          </cell>
        </row>
        <row r="43">
          <cell r="A43">
            <v>43</v>
          </cell>
          <cell r="D43" t="str">
            <v>McClintock Dr</v>
          </cell>
          <cell r="E43">
            <v>17</v>
          </cell>
          <cell r="F43">
            <v>17</v>
          </cell>
          <cell r="G43" t="str">
            <v/>
          </cell>
          <cell r="H43">
            <v>0.18181907415423518</v>
          </cell>
          <cell r="I43">
            <v>0.39393974894102063</v>
          </cell>
          <cell r="J43">
            <v>0.93939486888637791</v>
          </cell>
          <cell r="K43">
            <v>0.12121306930521948</v>
          </cell>
          <cell r="L43">
            <v>32138</v>
          </cell>
          <cell r="M43">
            <v>31175</v>
          </cell>
          <cell r="N43">
            <v>1.5</v>
          </cell>
          <cell r="O43">
            <v>0</v>
          </cell>
          <cell r="P43" t="str">
            <v>NS</v>
          </cell>
          <cell r="Q43">
            <v>0</v>
          </cell>
          <cell r="R43">
            <v>33</v>
          </cell>
          <cell r="S43">
            <v>33</v>
          </cell>
          <cell r="T43" t="e">
            <v>#N/A</v>
          </cell>
          <cell r="U43">
            <v>33</v>
          </cell>
          <cell r="V43">
            <v>5</v>
          </cell>
          <cell r="W43">
            <v>5</v>
          </cell>
          <cell r="X43">
            <v>10</v>
          </cell>
          <cell r="Y43">
            <v>2</v>
          </cell>
          <cell r="Z43">
            <v>33</v>
          </cell>
          <cell r="AA43" t="e">
            <v>#N/A</v>
          </cell>
          <cell r="AJ43">
            <v>28</v>
          </cell>
          <cell r="AK43">
            <v>0</v>
          </cell>
          <cell r="AL43">
            <v>0</v>
          </cell>
          <cell r="AM43">
            <v>0</v>
          </cell>
          <cell r="AN43">
            <v>0</v>
          </cell>
          <cell r="AO43">
            <v>0</v>
          </cell>
          <cell r="AP43">
            <v>0</v>
          </cell>
          <cell r="AQ43">
            <v>0</v>
          </cell>
          <cell r="AR43">
            <v>0</v>
          </cell>
          <cell r="AS43">
            <v>33.407432999999997</v>
          </cell>
          <cell r="AT43">
            <v>-111.90910700000001</v>
          </cell>
        </row>
        <row r="44">
          <cell r="A44">
            <v>44</v>
          </cell>
          <cell r="D44" t="str">
            <v>Hardy Dr</v>
          </cell>
          <cell r="E44">
            <v>17</v>
          </cell>
          <cell r="F44">
            <v>15</v>
          </cell>
          <cell r="G44">
            <v>20</v>
          </cell>
          <cell r="H44">
            <v>0.52941240784681265</v>
          </cell>
          <cell r="I44">
            <v>4.4117152904562411E-2</v>
          </cell>
          <cell r="J44">
            <v>0.24999911559187343</v>
          </cell>
          <cell r="K44">
            <v>0.27941141050950613</v>
          </cell>
          <cell r="L44">
            <v>31585</v>
          </cell>
          <cell r="M44">
            <v>13469</v>
          </cell>
          <cell r="N44">
            <v>1.3</v>
          </cell>
          <cell r="O44">
            <v>1</v>
          </cell>
          <cell r="P44" t="str">
            <v>NS</v>
          </cell>
          <cell r="Q44">
            <v>0</v>
          </cell>
          <cell r="R44">
            <v>68</v>
          </cell>
          <cell r="S44">
            <v>29</v>
          </cell>
          <cell r="T44">
            <v>39</v>
          </cell>
          <cell r="U44">
            <v>29</v>
          </cell>
          <cell r="V44">
            <v>41</v>
          </cell>
          <cell r="W44">
            <v>31</v>
          </cell>
          <cell r="X44">
            <v>72</v>
          </cell>
          <cell r="Y44">
            <v>37</v>
          </cell>
          <cell r="Z44">
            <v>68</v>
          </cell>
          <cell r="AA44">
            <v>39</v>
          </cell>
          <cell r="AJ44">
            <v>28</v>
          </cell>
          <cell r="AK44">
            <v>3</v>
          </cell>
          <cell r="AL44">
            <v>3</v>
          </cell>
          <cell r="AM44">
            <v>0</v>
          </cell>
          <cell r="AN44">
            <v>0</v>
          </cell>
          <cell r="AO44">
            <v>0</v>
          </cell>
          <cell r="AP44">
            <v>0</v>
          </cell>
          <cell r="AQ44">
            <v>0</v>
          </cell>
          <cell r="AR44">
            <v>0</v>
          </cell>
          <cell r="AS44">
            <v>33.407397000000003</v>
          </cell>
          <cell r="AT44">
            <v>-111.952164</v>
          </cell>
        </row>
        <row r="45">
          <cell r="A45">
            <v>45</v>
          </cell>
          <cell r="D45" t="str">
            <v>Price Rd</v>
          </cell>
          <cell r="E45">
            <v>7</v>
          </cell>
          <cell r="F45" t="str">
            <v/>
          </cell>
          <cell r="G45">
            <v>7</v>
          </cell>
          <cell r="H45">
            <v>-8.1374443348646745E-8</v>
          </cell>
          <cell r="I45">
            <v>0.23076900864043887</v>
          </cell>
          <cell r="J45">
            <v>1.0000001855334222</v>
          </cell>
          <cell r="K45">
            <v>0.15384585553050284</v>
          </cell>
          <cell r="L45">
            <v>29056</v>
          </cell>
          <cell r="M45">
            <v>16067</v>
          </cell>
          <cell r="N45">
            <v>2</v>
          </cell>
          <cell r="O45">
            <v>0</v>
          </cell>
          <cell r="P45" t="str">
            <v>NS</v>
          </cell>
          <cell r="Q45">
            <v>0</v>
          </cell>
          <cell r="R45">
            <v>13</v>
          </cell>
          <cell r="S45" t="e">
            <v>#N/A</v>
          </cell>
          <cell r="T45">
            <v>13</v>
          </cell>
          <cell r="U45" t="e">
            <v>#N/A</v>
          </cell>
          <cell r="V45">
            <v>19</v>
          </cell>
          <cell r="W45">
            <v>1</v>
          </cell>
          <cell r="X45">
            <v>20</v>
          </cell>
          <cell r="Y45">
            <v>12</v>
          </cell>
          <cell r="Z45">
            <v>13</v>
          </cell>
          <cell r="AA45">
            <v>13</v>
          </cell>
          <cell r="AJ45">
            <v>28</v>
          </cell>
          <cell r="AK45">
            <v>0</v>
          </cell>
          <cell r="AL45">
            <v>0</v>
          </cell>
          <cell r="AM45">
            <v>3</v>
          </cell>
          <cell r="AN45">
            <v>3</v>
          </cell>
          <cell r="AO45">
            <v>0</v>
          </cell>
          <cell r="AP45">
            <v>0</v>
          </cell>
          <cell r="AQ45">
            <v>0</v>
          </cell>
          <cell r="AR45">
            <v>0</v>
          </cell>
          <cell r="AS45">
            <v>33.422013</v>
          </cell>
          <cell r="AT45">
            <v>-111.891954</v>
          </cell>
        </row>
        <row r="46">
          <cell r="A46">
            <v>46</v>
          </cell>
          <cell r="D46" t="str">
            <v>Roosevelt St</v>
          </cell>
          <cell r="E46">
            <v>9</v>
          </cell>
          <cell r="F46">
            <v>9</v>
          </cell>
          <cell r="G46">
            <v>9</v>
          </cell>
          <cell r="H46">
            <v>0.35294032441175544</v>
          </cell>
          <cell r="I46">
            <v>2.9412356350982386E-2</v>
          </cell>
          <cell r="J46">
            <v>0.14705829748482788</v>
          </cell>
          <cell r="K46">
            <v>0.23529504802968912</v>
          </cell>
          <cell r="L46">
            <v>31585</v>
          </cell>
          <cell r="M46">
            <v>5329</v>
          </cell>
          <cell r="N46">
            <v>1.1000000000000001</v>
          </cell>
          <cell r="O46">
            <v>1</v>
          </cell>
          <cell r="P46" t="str">
            <v>NS</v>
          </cell>
          <cell r="Q46">
            <v>0</v>
          </cell>
          <cell r="R46">
            <v>34</v>
          </cell>
          <cell r="S46">
            <v>17</v>
          </cell>
          <cell r="T46">
            <v>17</v>
          </cell>
          <cell r="U46">
            <v>17</v>
          </cell>
          <cell r="V46">
            <v>42</v>
          </cell>
          <cell r="W46">
            <v>39</v>
          </cell>
          <cell r="X46">
            <v>81</v>
          </cell>
          <cell r="Y46">
            <v>42</v>
          </cell>
          <cell r="Z46">
            <v>34</v>
          </cell>
          <cell r="AA46">
            <v>17</v>
          </cell>
          <cell r="AJ46">
            <v>28</v>
          </cell>
          <cell r="AK46">
            <v>3</v>
          </cell>
          <cell r="AL46">
            <v>3</v>
          </cell>
          <cell r="AM46">
            <v>0</v>
          </cell>
          <cell r="AN46">
            <v>0</v>
          </cell>
          <cell r="AO46">
            <v>0</v>
          </cell>
          <cell r="AP46">
            <v>0</v>
          </cell>
          <cell r="AQ46">
            <v>0</v>
          </cell>
          <cell r="AR46">
            <v>0</v>
          </cell>
          <cell r="AS46">
            <v>33.441630000000004</v>
          </cell>
          <cell r="AT46">
            <v>-111.92623</v>
          </cell>
        </row>
        <row r="47">
          <cell r="A47">
            <v>47</v>
          </cell>
          <cell r="D47" t="str">
            <v>Farmer Ave</v>
          </cell>
          <cell r="E47">
            <v>9</v>
          </cell>
          <cell r="F47">
            <v>10</v>
          </cell>
          <cell r="G47">
            <v>9</v>
          </cell>
          <cell r="H47">
            <v>2.7778377925236908E-2</v>
          </cell>
          <cell r="I47">
            <v>2.7777492747715998E-2</v>
          </cell>
          <cell r="J47">
            <v>0.24999900412784998</v>
          </cell>
          <cell r="K47">
            <v>0.19444477829369911</v>
          </cell>
          <cell r="L47">
            <v>27003</v>
          </cell>
          <cell r="M47" t="str">
            <v/>
          </cell>
          <cell r="N47">
            <v>0.2</v>
          </cell>
          <cell r="O47">
            <v>1</v>
          </cell>
          <cell r="P47" t="str">
            <v>NS</v>
          </cell>
          <cell r="Q47">
            <v>0</v>
          </cell>
          <cell r="R47">
            <v>36</v>
          </cell>
          <cell r="S47">
            <v>19</v>
          </cell>
          <cell r="T47">
            <v>17</v>
          </cell>
          <cell r="U47">
            <v>19</v>
          </cell>
          <cell r="V47">
            <v>43</v>
          </cell>
          <cell r="W47">
            <v>32</v>
          </cell>
          <cell r="X47">
            <v>75</v>
          </cell>
          <cell r="Y47">
            <v>38</v>
          </cell>
          <cell r="Z47">
            <v>36</v>
          </cell>
          <cell r="AA47">
            <v>17</v>
          </cell>
          <cell r="AJ47">
            <v>28</v>
          </cell>
          <cell r="AK47">
            <v>3</v>
          </cell>
          <cell r="AL47">
            <v>3</v>
          </cell>
          <cell r="AM47">
            <v>3</v>
          </cell>
          <cell r="AN47">
            <v>3</v>
          </cell>
          <cell r="AO47">
            <v>0</v>
          </cell>
          <cell r="AP47">
            <v>0</v>
          </cell>
          <cell r="AQ47">
            <v>0</v>
          </cell>
          <cell r="AR47">
            <v>0</v>
          </cell>
          <cell r="AS47">
            <v>33.421894000000002</v>
          </cell>
          <cell r="AT47">
            <v>-111.944266</v>
          </cell>
        </row>
        <row r="48">
          <cell r="A48">
            <v>48</v>
          </cell>
          <cell r="D48" t="str">
            <v>McClintock Dr</v>
          </cell>
          <cell r="E48">
            <v>16</v>
          </cell>
          <cell r="F48">
            <v>15</v>
          </cell>
          <cell r="G48">
            <v>17</v>
          </cell>
          <cell r="H48">
            <v>0.15872918118675239</v>
          </cell>
          <cell r="I48">
            <v>0.2539685668697107</v>
          </cell>
          <cell r="J48">
            <v>0.98412697555307183</v>
          </cell>
          <cell r="K48">
            <v>0.2063496323561432</v>
          </cell>
          <cell r="L48">
            <v>39001</v>
          </cell>
          <cell r="M48">
            <v>39001</v>
          </cell>
          <cell r="N48">
            <v>2.5</v>
          </cell>
          <cell r="O48">
            <v>0</v>
          </cell>
          <cell r="P48" t="str">
            <v>NS</v>
          </cell>
          <cell r="Q48">
            <v>0</v>
          </cell>
          <cell r="R48">
            <v>63</v>
          </cell>
          <cell r="S48">
            <v>30</v>
          </cell>
          <cell r="T48">
            <v>33</v>
          </cell>
          <cell r="U48">
            <v>30</v>
          </cell>
          <cell r="V48">
            <v>13</v>
          </cell>
          <cell r="W48">
            <v>3</v>
          </cell>
          <cell r="X48">
            <v>16</v>
          </cell>
          <cell r="Y48">
            <v>5</v>
          </cell>
          <cell r="Z48">
            <v>63</v>
          </cell>
          <cell r="AA48">
            <v>33</v>
          </cell>
          <cell r="AJ48">
            <v>28</v>
          </cell>
          <cell r="AK48">
            <v>0</v>
          </cell>
          <cell r="AL48">
            <v>0</v>
          </cell>
          <cell r="AM48">
            <v>0</v>
          </cell>
          <cell r="AN48">
            <v>0</v>
          </cell>
          <cell r="AO48">
            <v>0</v>
          </cell>
          <cell r="AP48">
            <v>0</v>
          </cell>
          <cell r="AQ48">
            <v>0</v>
          </cell>
          <cell r="AR48">
            <v>0</v>
          </cell>
          <cell r="AS48">
            <v>33.394056999999997</v>
          </cell>
          <cell r="AT48">
            <v>-111.92066199999999</v>
          </cell>
        </row>
        <row r="49">
          <cell r="A49">
            <v>49</v>
          </cell>
          <cell r="D49" t="str">
            <v>Priest Dr</v>
          </cell>
          <cell r="E49">
            <v>13</v>
          </cell>
          <cell r="F49">
            <v>14</v>
          </cell>
          <cell r="G49">
            <v>11</v>
          </cell>
          <cell r="H49">
            <v>0.24000053198049706</v>
          </cell>
          <cell r="I49">
            <v>0.24000060280202221</v>
          </cell>
          <cell r="J49">
            <v>0.57999955267046854</v>
          </cell>
          <cell r="K49">
            <v>0.23999958746049052</v>
          </cell>
          <cell r="L49">
            <v>28413</v>
          </cell>
          <cell r="M49">
            <v>28310</v>
          </cell>
          <cell r="N49">
            <v>1.2</v>
          </cell>
          <cell r="O49">
            <v>1</v>
          </cell>
          <cell r="P49" t="str">
            <v>NS</v>
          </cell>
          <cell r="Q49">
            <v>0</v>
          </cell>
          <cell r="R49">
            <v>50</v>
          </cell>
          <cell r="S49">
            <v>28</v>
          </cell>
          <cell r="T49">
            <v>22</v>
          </cell>
          <cell r="U49">
            <v>28</v>
          </cell>
          <cell r="V49">
            <v>17</v>
          </cell>
          <cell r="W49">
            <v>19</v>
          </cell>
          <cell r="X49">
            <v>36</v>
          </cell>
          <cell r="Y49">
            <v>17</v>
          </cell>
          <cell r="Z49">
            <v>50</v>
          </cell>
          <cell r="AA49">
            <v>22</v>
          </cell>
          <cell r="AJ49">
            <v>28</v>
          </cell>
          <cell r="AK49">
            <v>3</v>
          </cell>
          <cell r="AL49">
            <v>1</v>
          </cell>
          <cell r="AM49">
            <v>3</v>
          </cell>
          <cell r="AN49">
            <v>3</v>
          </cell>
          <cell r="AO49">
            <v>0</v>
          </cell>
          <cell r="AP49">
            <v>0</v>
          </cell>
          <cell r="AQ49">
            <v>0</v>
          </cell>
          <cell r="AR49">
            <v>0</v>
          </cell>
          <cell r="AS49">
            <v>33.421936000000002</v>
          </cell>
          <cell r="AT49">
            <v>-111.960908</v>
          </cell>
        </row>
        <row r="50">
          <cell r="A50">
            <v>50</v>
          </cell>
          <cell r="D50">
            <v>0</v>
          </cell>
          <cell r="E50" t="str">
            <v/>
          </cell>
          <cell r="F50" t="str">
            <v/>
          </cell>
          <cell r="G50" t="str">
            <v/>
          </cell>
          <cell r="H50">
            <v>0</v>
          </cell>
          <cell r="I50">
            <v>0</v>
          </cell>
          <cell r="J50">
            <v>0</v>
          </cell>
          <cell r="K50">
            <v>0</v>
          </cell>
          <cell r="L50" t="e">
            <v>#N/A</v>
          </cell>
          <cell r="M50" t="e">
            <v>#N/A</v>
          </cell>
          <cell r="N50" t="e">
            <v>#N/A</v>
          </cell>
          <cell r="O50" t="e">
            <v>#N/A</v>
          </cell>
          <cell r="P50" t="str">
            <v>NS</v>
          </cell>
          <cell r="Q50">
            <v>0</v>
          </cell>
          <cell r="R50">
            <v>0</v>
          </cell>
          <cell r="S50">
            <v>0</v>
          </cell>
          <cell r="T50">
            <v>0</v>
          </cell>
          <cell r="U50">
            <v>0</v>
          </cell>
          <cell r="X50">
            <v>0</v>
          </cell>
          <cell r="Z50">
            <v>0</v>
          </cell>
          <cell r="AA50">
            <v>0</v>
          </cell>
          <cell r="AJ50">
            <v>28</v>
          </cell>
          <cell r="AK50" t="e">
            <v>#N/A</v>
          </cell>
          <cell r="AL50" t="e">
            <v>#N/A</v>
          </cell>
          <cell r="AM50" t="e">
            <v>#N/A</v>
          </cell>
          <cell r="AN50" t="e">
            <v>#N/A</v>
          </cell>
          <cell r="AO50" t="e">
            <v>#N/A</v>
          </cell>
          <cell r="AP50" t="e">
            <v>#N/A</v>
          </cell>
          <cell r="AQ50" t="e">
            <v>#N/A</v>
          </cell>
          <cell r="AR50" t="e">
            <v>#N/A</v>
          </cell>
          <cell r="AS50" t="e">
            <v>#N/A</v>
          </cell>
          <cell r="AT50" t="e">
            <v>#N/A</v>
          </cell>
        </row>
        <row r="51">
          <cell r="A51">
            <v>51</v>
          </cell>
          <cell r="D51">
            <v>0</v>
          </cell>
          <cell r="E51" t="str">
            <v/>
          </cell>
          <cell r="F51" t="str">
            <v/>
          </cell>
          <cell r="G51" t="str">
            <v/>
          </cell>
          <cell r="H51">
            <v>0</v>
          </cell>
          <cell r="I51">
            <v>0</v>
          </cell>
          <cell r="J51">
            <v>0</v>
          </cell>
          <cell r="K51">
            <v>0</v>
          </cell>
          <cell r="L51" t="e">
            <v>#N/A</v>
          </cell>
          <cell r="M51" t="e">
            <v>#N/A</v>
          </cell>
          <cell r="N51" t="e">
            <v>#N/A</v>
          </cell>
          <cell r="O51" t="e">
            <v>#N/A</v>
          </cell>
          <cell r="P51" t="str">
            <v>NS</v>
          </cell>
          <cell r="Q51">
            <v>0</v>
          </cell>
          <cell r="R51">
            <v>0</v>
          </cell>
          <cell r="S51">
            <v>0</v>
          </cell>
          <cell r="T51">
            <v>0</v>
          </cell>
          <cell r="U51">
            <v>0</v>
          </cell>
          <cell r="X51">
            <v>0</v>
          </cell>
          <cell r="Z51">
            <v>0</v>
          </cell>
          <cell r="AA51">
            <v>0</v>
          </cell>
          <cell r="AJ51">
            <v>28</v>
          </cell>
          <cell r="AK51" t="e">
            <v>#N/A</v>
          </cell>
          <cell r="AL51" t="e">
            <v>#N/A</v>
          </cell>
          <cell r="AM51" t="e">
            <v>#N/A</v>
          </cell>
          <cell r="AN51" t="e">
            <v>#N/A</v>
          </cell>
          <cell r="AO51" t="e">
            <v>#N/A</v>
          </cell>
          <cell r="AP51" t="e">
            <v>#N/A</v>
          </cell>
          <cell r="AQ51" t="e">
            <v>#N/A</v>
          </cell>
          <cell r="AR51" t="e">
            <v>#N/A</v>
          </cell>
          <cell r="AS51" t="e">
            <v>#N/A</v>
          </cell>
          <cell r="AT51" t="e">
            <v>#N/A</v>
          </cell>
        </row>
        <row r="52">
          <cell r="A52">
            <v>52</v>
          </cell>
          <cell r="D52">
            <v>0</v>
          </cell>
          <cell r="E52" t="str">
            <v/>
          </cell>
          <cell r="F52" t="str">
            <v/>
          </cell>
          <cell r="G52" t="str">
            <v/>
          </cell>
          <cell r="H52">
            <v>0</v>
          </cell>
          <cell r="I52">
            <v>0</v>
          </cell>
          <cell r="J52">
            <v>0</v>
          </cell>
          <cell r="K52">
            <v>0</v>
          </cell>
          <cell r="L52" t="e">
            <v>#N/A</v>
          </cell>
          <cell r="M52" t="e">
            <v>#N/A</v>
          </cell>
          <cell r="N52" t="e">
            <v>#N/A</v>
          </cell>
          <cell r="O52" t="e">
            <v>#N/A</v>
          </cell>
          <cell r="P52" t="str">
            <v>NS</v>
          </cell>
          <cell r="Q52">
            <v>0</v>
          </cell>
          <cell r="R52">
            <v>0</v>
          </cell>
          <cell r="S52">
            <v>0</v>
          </cell>
          <cell r="T52">
            <v>0</v>
          </cell>
          <cell r="U52">
            <v>0</v>
          </cell>
          <cell r="X52">
            <v>0</v>
          </cell>
          <cell r="Z52">
            <v>0</v>
          </cell>
          <cell r="AA52">
            <v>0</v>
          </cell>
          <cell r="AJ52">
            <v>28</v>
          </cell>
          <cell r="AK52" t="e">
            <v>#N/A</v>
          </cell>
          <cell r="AL52" t="e">
            <v>#N/A</v>
          </cell>
          <cell r="AM52" t="e">
            <v>#N/A</v>
          </cell>
          <cell r="AN52" t="e">
            <v>#N/A</v>
          </cell>
          <cell r="AO52" t="e">
            <v>#N/A</v>
          </cell>
          <cell r="AP52" t="e">
            <v>#N/A</v>
          </cell>
          <cell r="AQ52" t="e">
            <v>#N/A</v>
          </cell>
          <cell r="AR52" t="e">
            <v>#N/A</v>
          </cell>
          <cell r="AS52" t="e">
            <v>#N/A</v>
          </cell>
          <cell r="AT52" t="e">
            <v>#N/A</v>
          </cell>
        </row>
        <row r="53">
          <cell r="A53">
            <v>53</v>
          </cell>
          <cell r="D53">
            <v>0</v>
          </cell>
          <cell r="E53" t="str">
            <v/>
          </cell>
          <cell r="F53" t="str">
            <v/>
          </cell>
          <cell r="G53" t="str">
            <v/>
          </cell>
          <cell r="H53">
            <v>0</v>
          </cell>
          <cell r="I53">
            <v>0</v>
          </cell>
          <cell r="J53">
            <v>0</v>
          </cell>
          <cell r="K53">
            <v>0</v>
          </cell>
          <cell r="L53" t="e">
            <v>#N/A</v>
          </cell>
          <cell r="M53" t="e">
            <v>#N/A</v>
          </cell>
          <cell r="N53" t="e">
            <v>#N/A</v>
          </cell>
          <cell r="O53" t="e">
            <v>#N/A</v>
          </cell>
          <cell r="P53" t="str">
            <v>NS</v>
          </cell>
          <cell r="Q53">
            <v>0</v>
          </cell>
          <cell r="R53">
            <v>0</v>
          </cell>
          <cell r="S53">
            <v>0</v>
          </cell>
          <cell r="T53">
            <v>0</v>
          </cell>
          <cell r="U53">
            <v>0</v>
          </cell>
          <cell r="X53">
            <v>0</v>
          </cell>
          <cell r="Z53">
            <v>0</v>
          </cell>
          <cell r="AA53">
            <v>0</v>
          </cell>
          <cell r="AJ53">
            <v>28</v>
          </cell>
          <cell r="AK53" t="e">
            <v>#N/A</v>
          </cell>
          <cell r="AL53" t="e">
            <v>#N/A</v>
          </cell>
          <cell r="AM53" t="e">
            <v>#N/A</v>
          </cell>
          <cell r="AN53" t="e">
            <v>#N/A</v>
          </cell>
          <cell r="AO53" t="e">
            <v>#N/A</v>
          </cell>
          <cell r="AP53" t="e">
            <v>#N/A</v>
          </cell>
          <cell r="AQ53" t="e">
            <v>#N/A</v>
          </cell>
          <cell r="AR53" t="e">
            <v>#N/A</v>
          </cell>
          <cell r="AS53" t="e">
            <v>#N/A</v>
          </cell>
          <cell r="AT53" t="e">
            <v>#N/A</v>
          </cell>
        </row>
        <row r="54">
          <cell r="A54">
            <v>54</v>
          </cell>
          <cell r="D54">
            <v>0</v>
          </cell>
          <cell r="E54" t="str">
            <v/>
          </cell>
          <cell r="F54" t="str">
            <v/>
          </cell>
          <cell r="G54" t="str">
            <v/>
          </cell>
          <cell r="H54">
            <v>0</v>
          </cell>
          <cell r="I54">
            <v>0</v>
          </cell>
          <cell r="J54">
            <v>0</v>
          </cell>
          <cell r="K54">
            <v>0</v>
          </cell>
          <cell r="L54" t="e">
            <v>#N/A</v>
          </cell>
          <cell r="M54" t="e">
            <v>#N/A</v>
          </cell>
          <cell r="N54" t="e">
            <v>#N/A</v>
          </cell>
          <cell r="O54" t="e">
            <v>#N/A</v>
          </cell>
          <cell r="P54" t="str">
            <v>NS</v>
          </cell>
          <cell r="Q54">
            <v>0</v>
          </cell>
          <cell r="R54">
            <v>0</v>
          </cell>
          <cell r="S54">
            <v>0</v>
          </cell>
          <cell r="T54">
            <v>0</v>
          </cell>
          <cell r="U54">
            <v>0</v>
          </cell>
          <cell r="X54">
            <v>0</v>
          </cell>
          <cell r="Z54">
            <v>0</v>
          </cell>
          <cell r="AA54">
            <v>0</v>
          </cell>
          <cell r="AJ54">
            <v>28</v>
          </cell>
          <cell r="AK54" t="e">
            <v>#N/A</v>
          </cell>
          <cell r="AL54" t="e">
            <v>#N/A</v>
          </cell>
          <cell r="AM54" t="e">
            <v>#N/A</v>
          </cell>
          <cell r="AN54" t="e">
            <v>#N/A</v>
          </cell>
          <cell r="AO54" t="e">
            <v>#N/A</v>
          </cell>
          <cell r="AP54" t="e">
            <v>#N/A</v>
          </cell>
          <cell r="AQ54" t="e">
            <v>#N/A</v>
          </cell>
          <cell r="AR54" t="e">
            <v>#N/A</v>
          </cell>
          <cell r="AS54" t="e">
            <v>#N/A</v>
          </cell>
          <cell r="AT54" t="e">
            <v>#N/A</v>
          </cell>
        </row>
        <row r="55">
          <cell r="A55">
            <v>55</v>
          </cell>
          <cell r="D55">
            <v>0</v>
          </cell>
          <cell r="E55" t="str">
            <v/>
          </cell>
          <cell r="F55" t="str">
            <v/>
          </cell>
          <cell r="G55" t="str">
            <v/>
          </cell>
          <cell r="H55">
            <v>0</v>
          </cell>
          <cell r="I55">
            <v>0</v>
          </cell>
          <cell r="J55">
            <v>0</v>
          </cell>
          <cell r="K55">
            <v>0</v>
          </cell>
          <cell r="L55" t="e">
            <v>#N/A</v>
          </cell>
          <cell r="M55" t="e">
            <v>#N/A</v>
          </cell>
          <cell r="N55" t="e">
            <v>#N/A</v>
          </cell>
          <cell r="O55" t="e">
            <v>#N/A</v>
          </cell>
          <cell r="P55" t="str">
            <v>NS</v>
          </cell>
          <cell r="Q55">
            <v>0</v>
          </cell>
          <cell r="R55">
            <v>0</v>
          </cell>
          <cell r="S55">
            <v>0</v>
          </cell>
          <cell r="T55">
            <v>0</v>
          </cell>
          <cell r="U55">
            <v>0</v>
          </cell>
          <cell r="X55">
            <v>0</v>
          </cell>
          <cell r="Z55">
            <v>0</v>
          </cell>
          <cell r="AA55">
            <v>0</v>
          </cell>
          <cell r="AJ55">
            <v>28</v>
          </cell>
          <cell r="AK55" t="e">
            <v>#N/A</v>
          </cell>
          <cell r="AL55" t="e">
            <v>#N/A</v>
          </cell>
          <cell r="AM55" t="e">
            <v>#N/A</v>
          </cell>
          <cell r="AN55" t="e">
            <v>#N/A</v>
          </cell>
          <cell r="AO55" t="e">
            <v>#N/A</v>
          </cell>
          <cell r="AP55" t="e">
            <v>#N/A</v>
          </cell>
          <cell r="AQ55" t="e">
            <v>#N/A</v>
          </cell>
          <cell r="AR55" t="e">
            <v>#N/A</v>
          </cell>
          <cell r="AS55" t="e">
            <v>#N/A</v>
          </cell>
          <cell r="AT55" t="e">
            <v>#N/A</v>
          </cell>
        </row>
        <row r="56">
          <cell r="D56" t="str">
            <v>Location or Intersection: N/S</v>
          </cell>
          <cell r="E56" t="str">
            <v>Total per hr</v>
          </cell>
          <cell r="F56" t="str">
            <v>AM per hr</v>
          </cell>
          <cell r="G56" t="str">
            <v>PM per hr</v>
          </cell>
          <cell r="H56" t="str">
            <v>Helmet%</v>
          </cell>
          <cell r="I56" t="str">
            <v>Wrong way%</v>
          </cell>
          <cell r="J56" t="str">
            <v>Sidewalk%</v>
          </cell>
          <cell r="K56" t="str">
            <v>Female%</v>
          </cell>
          <cell r="L56" t="str">
            <v>Traffic Count</v>
          </cell>
          <cell r="M56" t="str">
            <v>Traffic Dir</v>
          </cell>
          <cell r="N56" t="str">
            <v>Loc to ASU</v>
          </cell>
          <cell r="O56" t="str">
            <v>Lane in Dir</v>
          </cell>
          <cell r="P56" t="str">
            <v>Dir</v>
          </cell>
        </row>
        <row r="57">
          <cell r="A57">
            <v>56</v>
          </cell>
          <cell r="D57" t="str">
            <v>Mill Ave</v>
          </cell>
          <cell r="E57">
            <v>9</v>
          </cell>
          <cell r="F57">
            <v>9</v>
          </cell>
          <cell r="G57" t="str">
            <v/>
          </cell>
          <cell r="H57">
            <v>0.77777756888060667</v>
          </cell>
          <cell r="I57">
            <v>5.5556240215069434E-2</v>
          </cell>
          <cell r="J57">
            <v>0.22222189580346188</v>
          </cell>
          <cell r="K57">
            <v>0.16666628675661316</v>
          </cell>
          <cell r="L57">
            <v>14035</v>
          </cell>
          <cell r="M57">
            <v>14035</v>
          </cell>
          <cell r="N57">
            <v>0.6</v>
          </cell>
          <cell r="O57">
            <v>1</v>
          </cell>
          <cell r="P57" t="str">
            <v>EW</v>
          </cell>
          <cell r="Q57">
            <v>0</v>
          </cell>
          <cell r="R57">
            <v>18</v>
          </cell>
          <cell r="S57">
            <v>18</v>
          </cell>
          <cell r="T57" t="e">
            <v>#N/A</v>
          </cell>
          <cell r="U57">
            <v>18</v>
          </cell>
          <cell r="V57">
            <v>41</v>
          </cell>
          <cell r="W57">
            <v>35</v>
          </cell>
          <cell r="X57">
            <v>76</v>
          </cell>
          <cell r="Y57">
            <v>38</v>
          </cell>
          <cell r="Z57">
            <v>18</v>
          </cell>
          <cell r="AA57" t="e">
            <v>#N/A</v>
          </cell>
          <cell r="AJ57">
            <v>29</v>
          </cell>
          <cell r="AK57">
            <v>3</v>
          </cell>
          <cell r="AL57">
            <v>0</v>
          </cell>
          <cell r="AM57">
            <v>3</v>
          </cell>
          <cell r="AN57">
            <v>0</v>
          </cell>
          <cell r="AO57">
            <v>0</v>
          </cell>
          <cell r="AP57">
            <v>0</v>
          </cell>
          <cell r="AQ57">
            <v>0</v>
          </cell>
          <cell r="AR57">
            <v>0</v>
          </cell>
          <cell r="AS57">
            <v>33.437573999999998</v>
          </cell>
          <cell r="AT57">
            <v>-111.943254</v>
          </cell>
        </row>
        <row r="58">
          <cell r="A58">
            <v>57</v>
          </cell>
          <cell r="D58" t="str">
            <v>Mill Ave</v>
          </cell>
          <cell r="E58">
            <v>13</v>
          </cell>
          <cell r="F58">
            <v>10</v>
          </cell>
          <cell r="G58">
            <v>17</v>
          </cell>
          <cell r="H58">
            <v>0.30188684930973708</v>
          </cell>
          <cell r="I58">
            <v>0.1603767316584393</v>
          </cell>
          <cell r="J58">
            <v>0.33018823492250032</v>
          </cell>
          <cell r="K58">
            <v>0.34905746794581394</v>
          </cell>
          <cell r="L58">
            <v>14670</v>
          </cell>
          <cell r="M58">
            <v>14634</v>
          </cell>
          <cell r="N58">
            <v>0</v>
          </cell>
          <cell r="O58">
            <v>1</v>
          </cell>
          <cell r="P58" t="str">
            <v>EW</v>
          </cell>
          <cell r="Q58">
            <v>0</v>
          </cell>
          <cell r="R58">
            <v>53</v>
          </cell>
          <cell r="S58">
            <v>20</v>
          </cell>
          <cell r="T58">
            <v>33</v>
          </cell>
          <cell r="U58">
            <v>20</v>
          </cell>
          <cell r="V58">
            <v>34</v>
          </cell>
          <cell r="W58">
            <v>37</v>
          </cell>
          <cell r="X58">
            <v>71</v>
          </cell>
          <cell r="Y58">
            <v>36</v>
          </cell>
          <cell r="Z58">
            <v>53</v>
          </cell>
          <cell r="AA58">
            <v>33</v>
          </cell>
          <cell r="AJ58">
            <v>30</v>
          </cell>
          <cell r="AK58">
            <v>3</v>
          </cell>
          <cell r="AL58">
            <v>3</v>
          </cell>
          <cell r="AM58">
            <v>3</v>
          </cell>
          <cell r="AN58">
            <v>3</v>
          </cell>
          <cell r="AO58">
            <v>0</v>
          </cell>
          <cell r="AP58">
            <v>1</v>
          </cell>
          <cell r="AQ58">
            <v>1</v>
          </cell>
          <cell r="AR58">
            <v>0</v>
          </cell>
          <cell r="AS58">
            <v>33.429690000000001</v>
          </cell>
          <cell r="AT58">
            <v>-111.94045</v>
          </cell>
        </row>
        <row r="59">
          <cell r="A59">
            <v>58</v>
          </cell>
          <cell r="D59" t="str">
            <v>Rural Rd</v>
          </cell>
          <cell r="E59">
            <v>12</v>
          </cell>
          <cell r="F59">
            <v>9</v>
          </cell>
          <cell r="G59">
            <v>15</v>
          </cell>
          <cell r="H59">
            <v>0.31914818280602508</v>
          </cell>
          <cell r="I59">
            <v>4.2552324312044525E-2</v>
          </cell>
          <cell r="J59">
            <v>0.57446897337763403</v>
          </cell>
          <cell r="K59">
            <v>0.21276548356562802</v>
          </cell>
          <cell r="L59">
            <v>51380</v>
          </cell>
          <cell r="M59">
            <v>14634</v>
          </cell>
          <cell r="N59">
            <v>0</v>
          </cell>
          <cell r="O59">
            <v>1</v>
          </cell>
          <cell r="P59" t="str">
            <v>EW</v>
          </cell>
          <cell r="Q59">
            <v>0</v>
          </cell>
          <cell r="R59">
            <v>47</v>
          </cell>
          <cell r="S59">
            <v>18</v>
          </cell>
          <cell r="T59">
            <v>29</v>
          </cell>
          <cell r="U59">
            <v>18</v>
          </cell>
          <cell r="V59">
            <v>42</v>
          </cell>
          <cell r="W59">
            <v>16</v>
          </cell>
          <cell r="X59">
            <v>58</v>
          </cell>
          <cell r="Y59">
            <v>30</v>
          </cell>
          <cell r="Z59">
            <v>47</v>
          </cell>
          <cell r="AA59">
            <v>29</v>
          </cell>
          <cell r="AJ59">
            <v>31</v>
          </cell>
          <cell r="AK59">
            <v>0</v>
          </cell>
          <cell r="AL59">
            <v>0</v>
          </cell>
          <cell r="AM59">
            <v>3</v>
          </cell>
          <cell r="AN59">
            <v>3</v>
          </cell>
          <cell r="AO59">
            <v>0</v>
          </cell>
          <cell r="AP59">
            <v>1</v>
          </cell>
          <cell r="AQ59">
            <v>0</v>
          </cell>
          <cell r="AR59">
            <v>1</v>
          </cell>
          <cell r="AS59">
            <v>33.429245000000002</v>
          </cell>
          <cell r="AT59">
            <v>-111.92609899999999</v>
          </cell>
        </row>
      </sheetData>
      <sheetData sheetId="12">
        <row r="5">
          <cell r="D5" t="str">
            <v>McClintock Dr</v>
          </cell>
          <cell r="E5">
            <v>30</v>
          </cell>
          <cell r="F5">
            <v>20</v>
          </cell>
          <cell r="G5">
            <v>41</v>
          </cell>
          <cell r="H5">
            <v>0.1666673351344807</v>
          </cell>
          <cell r="I5">
            <v>0.29999904972682401</v>
          </cell>
          <cell r="J5">
            <v>0.25000020971308601</v>
          </cell>
          <cell r="K5">
            <v>0.70833288369392378</v>
          </cell>
          <cell r="L5">
            <v>120</v>
          </cell>
          <cell r="M5">
            <v>39</v>
          </cell>
          <cell r="N5">
            <v>81</v>
          </cell>
          <cell r="O5">
            <v>120</v>
          </cell>
          <cell r="P5">
            <v>39</v>
          </cell>
          <cell r="Q5">
            <v>39025</v>
          </cell>
          <cell r="R5">
            <v>1</v>
          </cell>
          <cell r="T5">
            <v>81</v>
          </cell>
          <cell r="U5">
            <v>2</v>
          </cell>
          <cell r="V5">
            <v>3</v>
          </cell>
          <cell r="W5">
            <v>4</v>
          </cell>
          <cell r="X5">
            <v>4</v>
          </cell>
          <cell r="AA5">
            <v>0</v>
          </cell>
          <cell r="AB5">
            <v>0</v>
          </cell>
          <cell r="AC5">
            <v>3</v>
          </cell>
          <cell r="AD5">
            <v>3</v>
          </cell>
          <cell r="AE5">
            <v>0</v>
          </cell>
          <cell r="AF5">
            <v>0</v>
          </cell>
          <cell r="AG5">
            <v>0</v>
          </cell>
          <cell r="AH5">
            <v>0</v>
          </cell>
          <cell r="AI5">
            <v>33.429144999999998</v>
          </cell>
          <cell r="AJ5">
            <v>-111.90889799999999</v>
          </cell>
        </row>
        <row r="6">
          <cell r="A6">
            <v>6</v>
          </cell>
          <cell r="D6" t="str">
            <v>Mill Ave</v>
          </cell>
          <cell r="E6">
            <v>101</v>
          </cell>
          <cell r="F6">
            <v>74</v>
          </cell>
          <cell r="G6">
            <v>129</v>
          </cell>
          <cell r="H6">
            <v>0.23703750215201846</v>
          </cell>
          <cell r="I6">
            <v>0.21234495641933604</v>
          </cell>
          <cell r="J6">
            <v>9.3826571891318475E-2</v>
          </cell>
          <cell r="K6">
            <v>0.10864151109288854</v>
          </cell>
          <cell r="L6">
            <v>405</v>
          </cell>
          <cell r="M6">
            <v>147</v>
          </cell>
          <cell r="N6">
            <v>258</v>
          </cell>
          <cell r="O6">
            <v>405</v>
          </cell>
          <cell r="P6">
            <v>147</v>
          </cell>
          <cell r="Q6">
            <v>14670</v>
          </cell>
          <cell r="R6">
            <v>0</v>
          </cell>
          <cell r="T6">
            <v>258</v>
          </cell>
          <cell r="U6">
            <v>4</v>
          </cell>
          <cell r="V6">
            <v>3</v>
          </cell>
          <cell r="W6">
            <v>2</v>
          </cell>
          <cell r="X6">
            <v>1</v>
          </cell>
          <cell r="AA6">
            <v>3</v>
          </cell>
          <cell r="AB6">
            <v>3</v>
          </cell>
          <cell r="AC6">
            <v>3</v>
          </cell>
          <cell r="AD6">
            <v>3</v>
          </cell>
          <cell r="AE6">
            <v>0</v>
          </cell>
          <cell r="AF6">
            <v>0</v>
          </cell>
          <cell r="AG6">
            <v>1</v>
          </cell>
          <cell r="AH6">
            <v>0</v>
          </cell>
          <cell r="AI6">
            <v>33.430948000000001</v>
          </cell>
          <cell r="AJ6">
            <v>-111.95246</v>
          </cell>
        </row>
        <row r="7">
          <cell r="A7">
            <v>7</v>
          </cell>
          <cell r="D7" t="str">
            <v>Farmer Ave</v>
          </cell>
          <cell r="E7">
            <v>78</v>
          </cell>
          <cell r="F7">
            <v>58</v>
          </cell>
          <cell r="G7">
            <v>99</v>
          </cell>
          <cell r="H7">
            <v>0.31730856121664508</v>
          </cell>
          <cell r="I7">
            <v>0.15705093525932579</v>
          </cell>
          <cell r="J7">
            <v>5.7692025355272174E-2</v>
          </cell>
          <cell r="K7">
            <v>7.3717860989526748E-2</v>
          </cell>
          <cell r="L7">
            <v>312</v>
          </cell>
          <cell r="M7">
            <v>115</v>
          </cell>
          <cell r="N7">
            <v>197</v>
          </cell>
          <cell r="O7">
            <v>312</v>
          </cell>
          <cell r="P7">
            <v>115</v>
          </cell>
          <cell r="Q7">
            <v>3508</v>
          </cell>
          <cell r="R7">
            <v>0.25</v>
          </cell>
          <cell r="T7">
            <v>197</v>
          </cell>
          <cell r="U7">
            <v>3</v>
          </cell>
          <cell r="V7">
            <v>2</v>
          </cell>
          <cell r="W7">
            <v>1</v>
          </cell>
          <cell r="X7">
            <v>1</v>
          </cell>
          <cell r="AA7">
            <v>0</v>
          </cell>
          <cell r="AB7">
            <v>0</v>
          </cell>
          <cell r="AC7">
            <v>3</v>
          </cell>
          <cell r="AD7">
            <v>3</v>
          </cell>
          <cell r="AE7">
            <v>0</v>
          </cell>
          <cell r="AF7">
            <v>0</v>
          </cell>
          <cell r="AG7">
            <v>0</v>
          </cell>
          <cell r="AH7">
            <v>0</v>
          </cell>
          <cell r="AI7">
            <v>33.425445000000003</v>
          </cell>
          <cell r="AJ7">
            <v>-111.93979899999999</v>
          </cell>
        </row>
        <row r="8">
          <cell r="A8">
            <v>8</v>
          </cell>
          <cell r="D8" t="str">
            <v>Priest Dr</v>
          </cell>
          <cell r="E8">
            <v>20</v>
          </cell>
          <cell r="F8">
            <v>16</v>
          </cell>
          <cell r="G8">
            <v>25</v>
          </cell>
          <cell r="H8">
            <v>0.23750082881999096</v>
          </cell>
          <cell r="I8">
            <v>0.20000032425530409</v>
          </cell>
          <cell r="J8">
            <v>0.21250030696785382</v>
          </cell>
          <cell r="K8">
            <v>0.62499987258656564</v>
          </cell>
          <cell r="L8">
            <v>80</v>
          </cell>
          <cell r="M8">
            <v>31</v>
          </cell>
          <cell r="N8">
            <v>49</v>
          </cell>
          <cell r="O8">
            <v>80</v>
          </cell>
          <cell r="P8">
            <v>31</v>
          </cell>
          <cell r="Q8">
            <v>28310</v>
          </cell>
          <cell r="R8">
            <v>1.24</v>
          </cell>
          <cell r="T8">
            <v>49</v>
          </cell>
          <cell r="U8">
            <v>1</v>
          </cell>
          <cell r="V8">
            <v>3</v>
          </cell>
          <cell r="W8">
            <v>3</v>
          </cell>
          <cell r="X8">
            <v>4</v>
          </cell>
          <cell r="AA8">
            <v>1</v>
          </cell>
          <cell r="AB8">
            <v>1</v>
          </cell>
          <cell r="AC8">
            <v>0</v>
          </cell>
          <cell r="AD8">
            <v>3</v>
          </cell>
          <cell r="AE8">
            <v>0</v>
          </cell>
          <cell r="AF8">
            <v>0</v>
          </cell>
          <cell r="AG8">
            <v>0</v>
          </cell>
          <cell r="AH8">
            <v>0</v>
          </cell>
          <cell r="AI8">
            <v>33.425445000000003</v>
          </cell>
          <cell r="AJ8">
            <v>-111.936499</v>
          </cell>
        </row>
        <row r="9">
          <cell r="A9">
            <v>9</v>
          </cell>
          <cell r="D9" t="str">
            <v>Mill Ave</v>
          </cell>
          <cell r="E9">
            <v>113</v>
          </cell>
          <cell r="F9">
            <v>113</v>
          </cell>
          <cell r="G9" t="e">
            <v>#N/A</v>
          </cell>
          <cell r="H9">
            <v>0.3244443582606979</v>
          </cell>
          <cell r="I9">
            <v>0.21333283733639363</v>
          </cell>
          <cell r="J9">
            <v>6.6667392428721939E-2</v>
          </cell>
          <cell r="K9">
            <v>0.11111112098520934</v>
          </cell>
          <cell r="L9">
            <v>225</v>
          </cell>
          <cell r="M9">
            <v>225</v>
          </cell>
          <cell r="N9" t="e">
            <v>#N/A</v>
          </cell>
          <cell r="O9">
            <v>225</v>
          </cell>
          <cell r="P9">
            <v>225</v>
          </cell>
          <cell r="Q9">
            <v>26392</v>
          </cell>
          <cell r="R9">
            <v>0</v>
          </cell>
          <cell r="T9" t="e">
            <v>#N/A</v>
          </cell>
          <cell r="U9">
            <v>4</v>
          </cell>
          <cell r="V9">
            <v>3</v>
          </cell>
          <cell r="W9">
            <v>1</v>
          </cell>
          <cell r="X9">
            <v>1</v>
          </cell>
          <cell r="AA9">
            <v>0</v>
          </cell>
          <cell r="AB9">
            <v>0</v>
          </cell>
          <cell r="AC9">
            <v>2</v>
          </cell>
          <cell r="AD9">
            <v>3</v>
          </cell>
          <cell r="AE9">
            <v>0</v>
          </cell>
          <cell r="AF9">
            <v>0</v>
          </cell>
          <cell r="AG9">
            <v>1</v>
          </cell>
          <cell r="AH9">
            <v>0</v>
          </cell>
          <cell r="AI9">
            <v>33.425445000000003</v>
          </cell>
          <cell r="AJ9">
            <v>-111.94409899999999</v>
          </cell>
        </row>
        <row r="10">
          <cell r="A10">
            <v>10</v>
          </cell>
          <cell r="D10" t="str">
            <v>College Ave</v>
          </cell>
          <cell r="E10">
            <v>28</v>
          </cell>
          <cell r="F10">
            <v>27</v>
          </cell>
          <cell r="G10">
            <v>30</v>
          </cell>
          <cell r="H10">
            <v>0.24999947075138157</v>
          </cell>
          <cell r="I10">
            <v>0.56249905705081282</v>
          </cell>
          <cell r="J10">
            <v>5.7749526942596161E-7</v>
          </cell>
          <cell r="K10">
            <v>3.6800107656520532E-9</v>
          </cell>
          <cell r="L10">
            <v>112</v>
          </cell>
          <cell r="M10">
            <v>53</v>
          </cell>
          <cell r="N10">
            <v>59</v>
          </cell>
          <cell r="O10">
            <v>112</v>
          </cell>
          <cell r="P10">
            <v>53</v>
          </cell>
          <cell r="Q10">
            <v>1774</v>
          </cell>
          <cell r="R10">
            <v>2</v>
          </cell>
          <cell r="T10">
            <v>59</v>
          </cell>
          <cell r="U10">
            <v>1</v>
          </cell>
          <cell r="V10">
            <v>5</v>
          </cell>
          <cell r="W10">
            <v>1</v>
          </cell>
          <cell r="X10">
            <v>1</v>
          </cell>
          <cell r="AA10">
            <v>2</v>
          </cell>
          <cell r="AB10">
            <v>3</v>
          </cell>
          <cell r="AC10">
            <v>0</v>
          </cell>
          <cell r="AD10">
            <v>0</v>
          </cell>
          <cell r="AE10">
            <v>0</v>
          </cell>
          <cell r="AF10">
            <v>0</v>
          </cell>
          <cell r="AG10">
            <v>0</v>
          </cell>
          <cell r="AH10">
            <v>0</v>
          </cell>
          <cell r="AI10">
            <v>33.425545</v>
          </cell>
          <cell r="AJ10">
            <v>-111.95219899999999</v>
          </cell>
        </row>
        <row r="11">
          <cell r="A11">
            <v>11</v>
          </cell>
          <cell r="D11" t="str">
            <v>Mill Ave</v>
          </cell>
          <cell r="E11">
            <v>53</v>
          </cell>
          <cell r="F11">
            <v>61</v>
          </cell>
          <cell r="G11">
            <v>45</v>
          </cell>
          <cell r="H11">
            <v>0.27553474011617457</v>
          </cell>
          <cell r="I11">
            <v>0.16864638578937091</v>
          </cell>
          <cell r="J11">
            <v>0.14489274628013146</v>
          </cell>
          <cell r="K11">
            <v>0.18764891470103331</v>
          </cell>
          <cell r="L11">
            <v>210.5</v>
          </cell>
          <cell r="M11">
            <v>121.5</v>
          </cell>
          <cell r="N11">
            <v>89</v>
          </cell>
          <cell r="O11">
            <v>210.5</v>
          </cell>
          <cell r="P11">
            <v>121.5</v>
          </cell>
          <cell r="Q11">
            <v>26392</v>
          </cell>
          <cell r="R11">
            <v>0</v>
          </cell>
          <cell r="T11">
            <v>89</v>
          </cell>
          <cell r="U11">
            <v>3</v>
          </cell>
          <cell r="V11">
            <v>2</v>
          </cell>
          <cell r="W11">
            <v>2</v>
          </cell>
          <cell r="X11">
            <v>1</v>
          </cell>
          <cell r="AA11">
            <v>1</v>
          </cell>
          <cell r="AB11">
            <v>0</v>
          </cell>
          <cell r="AC11">
            <v>3</v>
          </cell>
          <cell r="AD11">
            <v>3</v>
          </cell>
          <cell r="AE11">
            <v>1</v>
          </cell>
          <cell r="AF11">
            <v>0</v>
          </cell>
          <cell r="AG11">
            <v>1</v>
          </cell>
          <cell r="AH11">
            <v>0</v>
          </cell>
          <cell r="AI11">
            <v>33.425600000000003</v>
          </cell>
          <cell r="AJ11">
            <v>-111.96095</v>
          </cell>
        </row>
        <row r="12">
          <cell r="A12">
            <v>12</v>
          </cell>
          <cell r="D12" t="str">
            <v>Hardy Dr</v>
          </cell>
          <cell r="E12">
            <v>40</v>
          </cell>
          <cell r="F12">
            <v>33</v>
          </cell>
          <cell r="G12">
            <v>47</v>
          </cell>
          <cell r="H12">
            <v>0.25625078732802714</v>
          </cell>
          <cell r="I12">
            <v>0.27499937641383504</v>
          </cell>
          <cell r="J12">
            <v>9.9999793328899522E-2</v>
          </cell>
          <cell r="K12">
            <v>0.17499936393844923</v>
          </cell>
          <cell r="L12">
            <v>160</v>
          </cell>
          <cell r="M12">
            <v>66</v>
          </cell>
          <cell r="N12">
            <v>94</v>
          </cell>
          <cell r="O12">
            <v>160</v>
          </cell>
          <cell r="P12">
            <v>66</v>
          </cell>
          <cell r="Q12">
            <v>9690</v>
          </cell>
          <cell r="R12">
            <v>0.72</v>
          </cell>
          <cell r="T12">
            <v>94</v>
          </cell>
          <cell r="U12">
            <v>2</v>
          </cell>
          <cell r="V12">
            <v>3</v>
          </cell>
          <cell r="W12">
            <v>2</v>
          </cell>
          <cell r="X12">
            <v>1</v>
          </cell>
          <cell r="AA12">
            <v>3</v>
          </cell>
          <cell r="AB12">
            <v>3</v>
          </cell>
          <cell r="AC12">
            <v>3</v>
          </cell>
          <cell r="AD12">
            <v>3</v>
          </cell>
          <cell r="AE12">
            <v>0</v>
          </cell>
          <cell r="AF12">
            <v>0</v>
          </cell>
          <cell r="AG12">
            <v>0</v>
          </cell>
          <cell r="AH12">
            <v>0</v>
          </cell>
          <cell r="AI12">
            <v>33.418945000000001</v>
          </cell>
          <cell r="AJ12">
            <v>-111.93979899999999</v>
          </cell>
        </row>
        <row r="13">
          <cell r="A13">
            <v>13</v>
          </cell>
          <cell r="D13" t="str">
            <v>College Ave</v>
          </cell>
          <cell r="E13">
            <v>216</v>
          </cell>
          <cell r="F13">
            <v>154</v>
          </cell>
          <cell r="G13">
            <v>279</v>
          </cell>
          <cell r="H13">
            <v>0.25780260876058997</v>
          </cell>
          <cell r="I13">
            <v>7.5144060914633271E-2</v>
          </cell>
          <cell r="J13">
            <v>0.26589605584132575</v>
          </cell>
          <cell r="K13">
            <v>0.326011525531472</v>
          </cell>
          <cell r="L13">
            <v>865</v>
          </cell>
          <cell r="M13">
            <v>307</v>
          </cell>
          <cell r="N13">
            <v>558</v>
          </cell>
          <cell r="O13">
            <v>865</v>
          </cell>
          <cell r="P13">
            <v>307</v>
          </cell>
          <cell r="Q13">
            <v>26482</v>
          </cell>
          <cell r="R13">
            <v>0</v>
          </cell>
          <cell r="T13">
            <v>558</v>
          </cell>
          <cell r="U13">
            <v>6</v>
          </cell>
          <cell r="V13">
            <v>1</v>
          </cell>
          <cell r="W13">
            <v>4</v>
          </cell>
          <cell r="X13">
            <v>2</v>
          </cell>
          <cell r="AA13">
            <v>5</v>
          </cell>
          <cell r="AB13">
            <v>3</v>
          </cell>
          <cell r="AC13">
            <v>3</v>
          </cell>
          <cell r="AD13">
            <v>3</v>
          </cell>
          <cell r="AE13">
            <v>0</v>
          </cell>
          <cell r="AF13">
            <v>0</v>
          </cell>
          <cell r="AG13">
            <v>0</v>
          </cell>
          <cell r="AH13">
            <v>0</v>
          </cell>
          <cell r="AI13">
            <v>33.385480000000001</v>
          </cell>
          <cell r="AJ13">
            <v>-111.93477</v>
          </cell>
        </row>
        <row r="14">
          <cell r="A14">
            <v>14</v>
          </cell>
          <cell r="D14" t="str">
            <v>Dorsey Ln</v>
          </cell>
          <cell r="E14">
            <v>73</v>
          </cell>
          <cell r="F14">
            <v>42</v>
          </cell>
          <cell r="G14">
            <v>104</v>
          </cell>
          <cell r="H14">
            <v>0.23195881000328147</v>
          </cell>
          <cell r="I14">
            <v>0.10652972704249522</v>
          </cell>
          <cell r="J14">
            <v>0.30927849496652954</v>
          </cell>
          <cell r="K14">
            <v>0.56701073957607884</v>
          </cell>
          <cell r="L14">
            <v>291</v>
          </cell>
          <cell r="M14">
            <v>84</v>
          </cell>
          <cell r="N14">
            <v>207</v>
          </cell>
          <cell r="O14">
            <v>291</v>
          </cell>
          <cell r="P14">
            <v>84</v>
          </cell>
          <cell r="Q14">
            <v>30015</v>
          </cell>
          <cell r="R14">
            <v>0.5</v>
          </cell>
          <cell r="T14">
            <v>207</v>
          </cell>
          <cell r="U14">
            <v>3</v>
          </cell>
          <cell r="V14">
            <v>1</v>
          </cell>
          <cell r="W14">
            <v>4</v>
          </cell>
          <cell r="X14">
            <v>3</v>
          </cell>
          <cell r="AA14">
            <v>2</v>
          </cell>
          <cell r="AB14">
            <v>0</v>
          </cell>
          <cell r="AC14">
            <v>3</v>
          </cell>
          <cell r="AD14">
            <v>3</v>
          </cell>
          <cell r="AE14">
            <v>0</v>
          </cell>
          <cell r="AF14">
            <v>0</v>
          </cell>
          <cell r="AG14">
            <v>0</v>
          </cell>
          <cell r="AH14">
            <v>0</v>
          </cell>
          <cell r="AI14">
            <v>33.414645</v>
          </cell>
          <cell r="AJ14">
            <v>-111.93979899999999</v>
          </cell>
        </row>
        <row r="15">
          <cell r="A15">
            <v>15</v>
          </cell>
          <cell r="D15" t="str">
            <v>Rural Rd</v>
          </cell>
          <cell r="E15">
            <v>145</v>
          </cell>
          <cell r="F15">
            <v>101</v>
          </cell>
          <cell r="G15">
            <v>190</v>
          </cell>
          <cell r="H15">
            <v>0.28399342575798531</v>
          </cell>
          <cell r="I15">
            <v>9.6385750303393428E-2</v>
          </cell>
          <cell r="J15">
            <v>0.28227136898336791</v>
          </cell>
          <cell r="K15">
            <v>0.37177356435214148</v>
          </cell>
          <cell r="L15">
            <v>581</v>
          </cell>
          <cell r="M15">
            <v>202</v>
          </cell>
          <cell r="N15">
            <v>379</v>
          </cell>
          <cell r="O15">
            <v>581</v>
          </cell>
          <cell r="P15">
            <v>202</v>
          </cell>
          <cell r="Q15">
            <v>51380</v>
          </cell>
          <cell r="R15">
            <v>0</v>
          </cell>
          <cell r="T15">
            <v>379</v>
          </cell>
          <cell r="U15">
            <v>5</v>
          </cell>
          <cell r="V15">
            <v>1</v>
          </cell>
          <cell r="W15">
            <v>4</v>
          </cell>
          <cell r="X15">
            <v>2</v>
          </cell>
          <cell r="AA15">
            <v>0</v>
          </cell>
          <cell r="AB15">
            <v>0</v>
          </cell>
          <cell r="AC15">
            <v>3</v>
          </cell>
          <cell r="AD15">
            <v>3</v>
          </cell>
          <cell r="AE15">
            <v>0</v>
          </cell>
          <cell r="AF15">
            <v>0</v>
          </cell>
          <cell r="AG15">
            <v>0</v>
          </cell>
          <cell r="AH15">
            <v>1</v>
          </cell>
          <cell r="AI15">
            <v>33.414645</v>
          </cell>
          <cell r="AJ15">
            <v>-111.951999</v>
          </cell>
        </row>
        <row r="16">
          <cell r="A16">
            <v>16</v>
          </cell>
          <cell r="D16" t="str">
            <v>Mill Ave</v>
          </cell>
          <cell r="E16">
            <v>141</v>
          </cell>
          <cell r="F16">
            <v>111</v>
          </cell>
          <cell r="G16">
            <v>172</v>
          </cell>
          <cell r="H16">
            <v>0.2637177522047186</v>
          </cell>
          <cell r="I16">
            <v>0.13097412073673087</v>
          </cell>
          <cell r="J16">
            <v>0.22123984898906751</v>
          </cell>
          <cell r="K16">
            <v>0.45663718090923899</v>
          </cell>
          <cell r="L16">
            <v>565</v>
          </cell>
          <cell r="M16">
            <v>222</v>
          </cell>
          <cell r="N16">
            <v>343</v>
          </cell>
          <cell r="O16">
            <v>565</v>
          </cell>
          <cell r="P16">
            <v>222</v>
          </cell>
          <cell r="Q16">
            <v>27003</v>
          </cell>
          <cell r="R16">
            <v>0</v>
          </cell>
          <cell r="T16">
            <v>343</v>
          </cell>
          <cell r="U16">
            <v>5</v>
          </cell>
          <cell r="V16">
            <v>2</v>
          </cell>
          <cell r="W16">
            <v>3</v>
          </cell>
          <cell r="X16">
            <v>3</v>
          </cell>
          <cell r="AA16">
            <v>0</v>
          </cell>
          <cell r="AB16">
            <v>3</v>
          </cell>
          <cell r="AC16">
            <v>3</v>
          </cell>
          <cell r="AD16">
            <v>3</v>
          </cell>
          <cell r="AE16">
            <v>0</v>
          </cell>
          <cell r="AF16">
            <v>0</v>
          </cell>
          <cell r="AG16">
            <v>1</v>
          </cell>
          <cell r="AH16">
            <v>0</v>
          </cell>
          <cell r="AI16">
            <v>33.421844999999998</v>
          </cell>
          <cell r="AJ16">
            <v>-111.934799</v>
          </cell>
        </row>
        <row r="17">
          <cell r="A17">
            <v>17</v>
          </cell>
          <cell r="D17" t="str">
            <v>Ash Ave</v>
          </cell>
          <cell r="E17">
            <v>96</v>
          </cell>
          <cell r="F17">
            <v>61</v>
          </cell>
          <cell r="G17">
            <v>131</v>
          </cell>
          <cell r="H17">
            <v>0.30889974155019106</v>
          </cell>
          <cell r="I17">
            <v>0.15706754703020373</v>
          </cell>
          <cell r="J17">
            <v>0.20680608604614217</v>
          </cell>
          <cell r="K17">
            <v>0.32199052397668038</v>
          </cell>
          <cell r="L17">
            <v>382</v>
          </cell>
          <cell r="M17">
            <v>121</v>
          </cell>
          <cell r="N17">
            <v>261</v>
          </cell>
          <cell r="O17">
            <v>382</v>
          </cell>
          <cell r="P17">
            <v>121</v>
          </cell>
          <cell r="Q17">
            <v>27003</v>
          </cell>
          <cell r="R17">
            <v>0.11</v>
          </cell>
          <cell r="T17">
            <v>261</v>
          </cell>
          <cell r="U17">
            <v>4</v>
          </cell>
          <cell r="V17">
            <v>2</v>
          </cell>
          <cell r="W17">
            <v>3</v>
          </cell>
          <cell r="X17">
            <v>2</v>
          </cell>
          <cell r="AA17">
            <v>0</v>
          </cell>
          <cell r="AB17">
            <v>3</v>
          </cell>
          <cell r="AC17">
            <v>3</v>
          </cell>
          <cell r="AD17">
            <v>3</v>
          </cell>
          <cell r="AE17">
            <v>0</v>
          </cell>
          <cell r="AF17">
            <v>0</v>
          </cell>
          <cell r="AG17">
            <v>0</v>
          </cell>
          <cell r="AH17">
            <v>0</v>
          </cell>
          <cell r="AI17">
            <v>33.421779999999998</v>
          </cell>
          <cell r="AJ17">
            <v>-111.91791000000001</v>
          </cell>
        </row>
        <row r="18">
          <cell r="A18">
            <v>18</v>
          </cell>
          <cell r="D18" t="str">
            <v>Roosevelt St</v>
          </cell>
          <cell r="E18">
            <v>53</v>
          </cell>
          <cell r="F18">
            <v>51</v>
          </cell>
          <cell r="G18">
            <v>55</v>
          </cell>
          <cell r="H18">
            <v>0.23113177143790239</v>
          </cell>
          <cell r="I18">
            <v>8.4905465530211194E-2</v>
          </cell>
          <cell r="J18">
            <v>0.31603737702358914</v>
          </cell>
          <cell r="K18">
            <v>0.4811324279526662</v>
          </cell>
          <cell r="L18">
            <v>212</v>
          </cell>
          <cell r="M18">
            <v>102</v>
          </cell>
          <cell r="N18">
            <v>110</v>
          </cell>
          <cell r="O18">
            <v>212</v>
          </cell>
          <cell r="P18">
            <v>102</v>
          </cell>
          <cell r="Q18">
            <v>27003</v>
          </cell>
          <cell r="R18">
            <v>0.43</v>
          </cell>
          <cell r="T18">
            <v>110</v>
          </cell>
          <cell r="U18">
            <v>3</v>
          </cell>
          <cell r="V18">
            <v>1</v>
          </cell>
          <cell r="W18">
            <v>5</v>
          </cell>
          <cell r="X18">
            <v>3</v>
          </cell>
          <cell r="AA18">
            <v>3</v>
          </cell>
          <cell r="AB18">
            <v>2</v>
          </cell>
          <cell r="AC18">
            <v>3</v>
          </cell>
          <cell r="AD18">
            <v>3</v>
          </cell>
          <cell r="AE18">
            <v>0</v>
          </cell>
          <cell r="AF18">
            <v>0</v>
          </cell>
          <cell r="AG18">
            <v>0</v>
          </cell>
          <cell r="AH18">
            <v>0</v>
          </cell>
          <cell r="AI18">
            <v>33.422044999999997</v>
          </cell>
          <cell r="AJ18">
            <v>-111.926299</v>
          </cell>
        </row>
        <row r="19">
          <cell r="A19">
            <v>19</v>
          </cell>
          <cell r="D19" t="str">
            <v>Hardy Dr</v>
          </cell>
          <cell r="E19">
            <v>57</v>
          </cell>
          <cell r="F19" t="e">
            <v>#N/A</v>
          </cell>
          <cell r="G19">
            <v>57</v>
          </cell>
          <cell r="H19">
            <v>0.19469066158638357</v>
          </cell>
          <cell r="I19">
            <v>0.20353952260927671</v>
          </cell>
          <cell r="J19">
            <v>0.17699121950374896</v>
          </cell>
          <cell r="K19">
            <v>0.4424774349162614</v>
          </cell>
          <cell r="L19">
            <v>113</v>
          </cell>
          <cell r="M19" t="e">
            <v>#N/A</v>
          </cell>
          <cell r="N19">
            <v>113</v>
          </cell>
          <cell r="O19">
            <v>113</v>
          </cell>
          <cell r="P19" t="e">
            <v>#N/A</v>
          </cell>
          <cell r="Q19">
            <v>27003</v>
          </cell>
          <cell r="R19">
            <v>0.72</v>
          </cell>
          <cell r="T19">
            <v>113</v>
          </cell>
          <cell r="U19">
            <v>3</v>
          </cell>
          <cell r="V19">
            <v>3</v>
          </cell>
          <cell r="W19">
            <v>3</v>
          </cell>
          <cell r="X19">
            <v>3</v>
          </cell>
          <cell r="AA19">
            <v>3</v>
          </cell>
          <cell r="AB19">
            <v>3</v>
          </cell>
          <cell r="AC19">
            <v>3</v>
          </cell>
          <cell r="AD19">
            <v>3</v>
          </cell>
          <cell r="AE19">
            <v>0</v>
          </cell>
          <cell r="AF19">
            <v>0</v>
          </cell>
          <cell r="AG19">
            <v>0</v>
          </cell>
          <cell r="AH19">
            <v>0</v>
          </cell>
          <cell r="AI19">
            <v>33.421945000000001</v>
          </cell>
          <cell r="AJ19">
            <v>-111.93979899999999</v>
          </cell>
        </row>
        <row r="20">
          <cell r="A20">
            <v>20</v>
          </cell>
          <cell r="D20" t="str">
            <v>Greenbelt Path</v>
          </cell>
          <cell r="E20">
            <v>44</v>
          </cell>
          <cell r="F20">
            <v>31</v>
          </cell>
          <cell r="G20">
            <v>58</v>
          </cell>
          <cell r="H20">
            <v>0.15819230476147417</v>
          </cell>
          <cell r="I20">
            <v>0.44067826584219411</v>
          </cell>
          <cell r="J20">
            <v>2.8249544725381007E-2</v>
          </cell>
          <cell r="K20">
            <v>3.9548721728498527E-2</v>
          </cell>
          <cell r="L20">
            <v>177</v>
          </cell>
          <cell r="M20">
            <v>62</v>
          </cell>
          <cell r="N20">
            <v>115</v>
          </cell>
          <cell r="O20">
            <v>177</v>
          </cell>
          <cell r="P20">
            <v>62</v>
          </cell>
          <cell r="Q20">
            <v>14788</v>
          </cell>
          <cell r="R20">
            <v>2.2000000000000002</v>
          </cell>
          <cell r="T20">
            <v>115</v>
          </cell>
          <cell r="U20">
            <v>2</v>
          </cell>
          <cell r="V20">
            <v>4</v>
          </cell>
          <cell r="W20">
            <v>1</v>
          </cell>
          <cell r="X20">
            <v>1</v>
          </cell>
          <cell r="AA20">
            <v>4</v>
          </cell>
          <cell r="AB20">
            <v>4</v>
          </cell>
          <cell r="AC20">
            <v>3</v>
          </cell>
          <cell r="AD20">
            <v>3</v>
          </cell>
          <cell r="AE20">
            <v>0</v>
          </cell>
          <cell r="AF20">
            <v>0</v>
          </cell>
          <cell r="AG20">
            <v>0</v>
          </cell>
          <cell r="AH20">
            <v>0</v>
          </cell>
          <cell r="AI20">
            <v>33.421945000000001</v>
          </cell>
          <cell r="AJ20">
            <v>-111.942199</v>
          </cell>
        </row>
        <row r="21">
          <cell r="A21">
            <v>21</v>
          </cell>
          <cell r="D21" t="str">
            <v>Rural Rd</v>
          </cell>
          <cell r="E21">
            <v>41</v>
          </cell>
          <cell r="F21">
            <v>32</v>
          </cell>
          <cell r="G21">
            <v>50</v>
          </cell>
          <cell r="H21">
            <v>0.17901293409437249</v>
          </cell>
          <cell r="I21">
            <v>0.58024745666453226</v>
          </cell>
          <cell r="J21">
            <v>4.32094550501817E-2</v>
          </cell>
          <cell r="K21">
            <v>0.1111110173328846</v>
          </cell>
          <cell r="L21">
            <v>162</v>
          </cell>
          <cell r="M21">
            <v>63</v>
          </cell>
          <cell r="N21">
            <v>99</v>
          </cell>
          <cell r="O21">
            <v>162</v>
          </cell>
          <cell r="P21">
            <v>63</v>
          </cell>
          <cell r="Q21">
            <v>29395</v>
          </cell>
          <cell r="R21">
            <v>4</v>
          </cell>
          <cell r="T21">
            <v>99</v>
          </cell>
          <cell r="U21">
            <v>2</v>
          </cell>
          <cell r="V21">
            <v>5</v>
          </cell>
          <cell r="W21">
            <v>1</v>
          </cell>
          <cell r="X21">
            <v>1</v>
          </cell>
          <cell r="AA21">
            <v>0</v>
          </cell>
          <cell r="AB21">
            <v>0</v>
          </cell>
          <cell r="AC21">
            <v>4</v>
          </cell>
          <cell r="AD21">
            <v>4</v>
          </cell>
          <cell r="AE21">
            <v>0</v>
          </cell>
          <cell r="AF21">
            <v>0</v>
          </cell>
          <cell r="AG21">
            <v>0</v>
          </cell>
          <cell r="AH21">
            <v>0</v>
          </cell>
          <cell r="AI21">
            <v>33.421844999999998</v>
          </cell>
          <cell r="AJ21">
            <v>-111.94709899999999</v>
          </cell>
        </row>
        <row r="22">
          <cell r="A22">
            <v>22</v>
          </cell>
          <cell r="D22" t="str">
            <v>McClintock Dr</v>
          </cell>
          <cell r="E22">
            <v>38</v>
          </cell>
          <cell r="F22">
            <v>37</v>
          </cell>
          <cell r="G22">
            <v>39</v>
          </cell>
          <cell r="H22">
            <v>0.26489975696573548</v>
          </cell>
          <cell r="I22">
            <v>0.58278097595355494</v>
          </cell>
          <cell r="J22">
            <v>0.11920602336710291</v>
          </cell>
          <cell r="K22">
            <v>0.21854397988593507</v>
          </cell>
          <cell r="L22">
            <v>151</v>
          </cell>
          <cell r="M22">
            <v>74</v>
          </cell>
          <cell r="N22">
            <v>77</v>
          </cell>
          <cell r="O22">
            <v>151</v>
          </cell>
          <cell r="P22">
            <v>74</v>
          </cell>
          <cell r="Q22">
            <v>30170</v>
          </cell>
          <cell r="R22">
            <v>5</v>
          </cell>
          <cell r="T22">
            <v>77</v>
          </cell>
          <cell r="U22">
            <v>2</v>
          </cell>
          <cell r="V22">
            <v>5</v>
          </cell>
          <cell r="W22">
            <v>2</v>
          </cell>
          <cell r="X22">
            <v>2</v>
          </cell>
          <cell r="AA22">
            <v>3</v>
          </cell>
          <cell r="AB22">
            <v>3</v>
          </cell>
          <cell r="AC22">
            <v>4</v>
          </cell>
          <cell r="AD22">
            <v>4</v>
          </cell>
          <cell r="AE22">
            <v>0</v>
          </cell>
          <cell r="AF22">
            <v>0</v>
          </cell>
          <cell r="AG22">
            <v>0</v>
          </cell>
          <cell r="AH22">
            <v>0</v>
          </cell>
          <cell r="AI22">
            <v>33.421844999999998</v>
          </cell>
          <cell r="AJ22">
            <v>-111.95219899999999</v>
          </cell>
        </row>
        <row r="23">
          <cell r="A23">
            <v>23</v>
          </cell>
          <cell r="D23" t="str">
            <v>Western Canal</v>
          </cell>
          <cell r="E23">
            <v>37</v>
          </cell>
          <cell r="F23">
            <v>26</v>
          </cell>
          <cell r="G23">
            <v>49</v>
          </cell>
          <cell r="H23">
            <v>0.1409399662089765</v>
          </cell>
          <cell r="I23">
            <v>0.2818782452944531</v>
          </cell>
          <cell r="J23">
            <v>0.25503296071795045</v>
          </cell>
          <cell r="K23">
            <v>0.67114136510291322</v>
          </cell>
          <cell r="L23">
            <v>149</v>
          </cell>
          <cell r="M23">
            <v>52</v>
          </cell>
          <cell r="N23">
            <v>97</v>
          </cell>
          <cell r="O23">
            <v>149</v>
          </cell>
          <cell r="P23">
            <v>52</v>
          </cell>
          <cell r="Q23">
            <v>24094</v>
          </cell>
          <cell r="R23">
            <v>2.9</v>
          </cell>
          <cell r="T23">
            <v>97</v>
          </cell>
          <cell r="U23">
            <v>2</v>
          </cell>
          <cell r="V23">
            <v>3</v>
          </cell>
          <cell r="W23">
            <v>4</v>
          </cell>
          <cell r="X23">
            <v>4</v>
          </cell>
          <cell r="AA23">
            <v>4</v>
          </cell>
          <cell r="AB23">
            <v>4</v>
          </cell>
          <cell r="AC23">
            <v>0</v>
          </cell>
          <cell r="AD23">
            <v>0</v>
          </cell>
          <cell r="AE23">
            <v>0</v>
          </cell>
          <cell r="AF23">
            <v>0</v>
          </cell>
          <cell r="AG23">
            <v>0</v>
          </cell>
          <cell r="AH23">
            <v>0</v>
          </cell>
          <cell r="AI23">
            <v>33.451279999999997</v>
          </cell>
          <cell r="AJ23">
            <v>-111.91303000000001</v>
          </cell>
        </row>
        <row r="24">
          <cell r="A24">
            <v>24</v>
          </cell>
          <cell r="D24" t="str">
            <v>McClintock Dr</v>
          </cell>
          <cell r="E24">
            <v>18</v>
          </cell>
          <cell r="F24">
            <v>18</v>
          </cell>
          <cell r="G24" t="e">
            <v>#N/A</v>
          </cell>
          <cell r="H24">
            <v>0.11428617827472173</v>
          </cell>
          <cell r="I24">
            <v>0.34285803826197081</v>
          </cell>
          <cell r="J24">
            <v>0.1714283246676101</v>
          </cell>
          <cell r="K24">
            <v>0.57142898170436363</v>
          </cell>
          <cell r="L24">
            <v>35</v>
          </cell>
          <cell r="M24">
            <v>35</v>
          </cell>
          <cell r="N24" t="e">
            <v>#N/A</v>
          </cell>
          <cell r="O24">
            <v>35</v>
          </cell>
          <cell r="P24">
            <v>35</v>
          </cell>
          <cell r="Q24">
            <v>27807</v>
          </cell>
          <cell r="R24">
            <v>2</v>
          </cell>
          <cell r="T24" t="e">
            <v>#N/A</v>
          </cell>
          <cell r="U24">
            <v>1</v>
          </cell>
          <cell r="V24">
            <v>4</v>
          </cell>
          <cell r="W24">
            <v>3</v>
          </cell>
          <cell r="X24">
            <v>3</v>
          </cell>
          <cell r="AA24">
            <v>0</v>
          </cell>
          <cell r="AB24">
            <v>0</v>
          </cell>
          <cell r="AC24">
            <v>2</v>
          </cell>
          <cell r="AD24">
            <v>2</v>
          </cell>
          <cell r="AE24">
            <v>0</v>
          </cell>
          <cell r="AF24">
            <v>0</v>
          </cell>
          <cell r="AG24">
            <v>0</v>
          </cell>
          <cell r="AH24">
            <v>0</v>
          </cell>
          <cell r="AI24">
            <v>33.356630000000003</v>
          </cell>
          <cell r="AJ24">
            <v>-111.92854</v>
          </cell>
        </row>
        <row r="25">
          <cell r="A25">
            <v>25</v>
          </cell>
          <cell r="D25" t="str">
            <v>Rural Rd</v>
          </cell>
          <cell r="E25">
            <v>64</v>
          </cell>
          <cell r="F25">
            <v>49</v>
          </cell>
          <cell r="G25">
            <v>79</v>
          </cell>
          <cell r="H25">
            <v>0.2328763559536102</v>
          </cell>
          <cell r="I25">
            <v>0.3170257963462807</v>
          </cell>
          <cell r="J25">
            <v>0.11741702943099241</v>
          </cell>
          <cell r="K25">
            <v>0.37377614178692481</v>
          </cell>
          <cell r="L25">
            <v>255.5</v>
          </cell>
          <cell r="M25">
            <v>97.5</v>
          </cell>
          <cell r="N25">
            <v>158</v>
          </cell>
          <cell r="O25">
            <v>255.5</v>
          </cell>
          <cell r="P25">
            <v>97.5</v>
          </cell>
          <cell r="Q25">
            <v>35740</v>
          </cell>
          <cell r="R25">
            <v>1</v>
          </cell>
          <cell r="T25">
            <v>158</v>
          </cell>
          <cell r="U25">
            <v>3</v>
          </cell>
          <cell r="V25">
            <v>3</v>
          </cell>
          <cell r="W25">
            <v>2</v>
          </cell>
          <cell r="X25">
            <v>2</v>
          </cell>
          <cell r="AA25">
            <v>0</v>
          </cell>
          <cell r="AB25">
            <v>0</v>
          </cell>
          <cell r="AC25">
            <v>2</v>
          </cell>
          <cell r="AD25">
            <v>2</v>
          </cell>
          <cell r="AE25">
            <v>0</v>
          </cell>
          <cell r="AF25">
            <v>0</v>
          </cell>
          <cell r="AG25">
            <v>0</v>
          </cell>
          <cell r="AH25">
            <v>0</v>
          </cell>
          <cell r="AI25">
            <v>33.356769999999997</v>
          </cell>
          <cell r="AJ25">
            <v>-111.91153</v>
          </cell>
        </row>
        <row r="26">
          <cell r="A26">
            <v>26</v>
          </cell>
          <cell r="D26" t="str">
            <v>Rural Rd</v>
          </cell>
          <cell r="E26">
            <v>180</v>
          </cell>
          <cell r="F26" t="e">
            <v>#N/A</v>
          </cell>
          <cell r="G26">
            <v>180</v>
          </cell>
          <cell r="H26">
            <v>0.20833358732193555</v>
          </cell>
          <cell r="I26">
            <v>4.4443563101765178E-2</v>
          </cell>
          <cell r="J26">
            <v>0.35555471733675775</v>
          </cell>
          <cell r="K26">
            <v>0.71111047902606217</v>
          </cell>
          <cell r="L26">
            <v>360</v>
          </cell>
          <cell r="M26" t="e">
            <v>#N/A</v>
          </cell>
          <cell r="N26">
            <v>360</v>
          </cell>
          <cell r="O26">
            <v>360</v>
          </cell>
          <cell r="P26" t="e">
            <v>#N/A</v>
          </cell>
          <cell r="Q26">
            <v>44120</v>
          </cell>
          <cell r="R26">
            <v>0</v>
          </cell>
          <cell r="T26">
            <v>360</v>
          </cell>
          <cell r="U26">
            <v>6</v>
          </cell>
          <cell r="V26">
            <v>1</v>
          </cell>
          <cell r="W26">
            <v>5</v>
          </cell>
          <cell r="X26">
            <v>4</v>
          </cell>
          <cell r="AA26">
            <v>0</v>
          </cell>
          <cell r="AB26">
            <v>0</v>
          </cell>
          <cell r="AC26">
            <v>3</v>
          </cell>
          <cell r="AD26">
            <v>3</v>
          </cell>
          <cell r="AE26">
            <v>1</v>
          </cell>
          <cell r="AF26">
            <v>0</v>
          </cell>
          <cell r="AG26">
            <v>0</v>
          </cell>
          <cell r="AH26">
            <v>1</v>
          </cell>
          <cell r="AI26">
            <v>33.356279999999998</v>
          </cell>
          <cell r="AJ26">
            <v>-111.92068</v>
          </cell>
        </row>
        <row r="27">
          <cell r="A27">
            <v>27</v>
          </cell>
          <cell r="D27" t="str">
            <v>S Dorsey Ln</v>
          </cell>
          <cell r="E27">
            <v>66</v>
          </cell>
          <cell r="F27" t="e">
            <v>#N/A</v>
          </cell>
          <cell r="G27">
            <v>66</v>
          </cell>
          <cell r="H27">
            <v>0.19696894883966412</v>
          </cell>
          <cell r="I27">
            <v>0.14393993118142848</v>
          </cell>
          <cell r="J27">
            <v>0.26515171328351439</v>
          </cell>
          <cell r="K27">
            <v>0.49242441903630352</v>
          </cell>
          <cell r="L27">
            <v>132</v>
          </cell>
          <cell r="M27" t="e">
            <v>#N/A</v>
          </cell>
          <cell r="N27">
            <v>132</v>
          </cell>
          <cell r="O27">
            <v>132</v>
          </cell>
          <cell r="P27" t="e">
            <v>#N/A</v>
          </cell>
          <cell r="Q27">
            <v>18699</v>
          </cell>
          <cell r="R27">
            <v>0.5</v>
          </cell>
          <cell r="T27">
            <v>132</v>
          </cell>
          <cell r="U27">
            <v>3</v>
          </cell>
          <cell r="V27">
            <v>2</v>
          </cell>
          <cell r="W27">
            <v>4</v>
          </cell>
          <cell r="X27">
            <v>3</v>
          </cell>
          <cell r="AA27">
            <v>0</v>
          </cell>
          <cell r="AB27">
            <v>0</v>
          </cell>
          <cell r="AC27">
            <v>3</v>
          </cell>
          <cell r="AD27">
            <v>3</v>
          </cell>
          <cell r="AE27">
            <v>0</v>
          </cell>
          <cell r="AF27">
            <v>0</v>
          </cell>
          <cell r="AG27">
            <v>0</v>
          </cell>
          <cell r="AH27">
            <v>0</v>
          </cell>
          <cell r="AI27">
            <v>33.377958</v>
          </cell>
          <cell r="AJ27">
            <v>-111.945448</v>
          </cell>
        </row>
        <row r="28">
          <cell r="A28">
            <v>28</v>
          </cell>
          <cell r="D28" t="str">
            <v>College Ave</v>
          </cell>
          <cell r="E28">
            <v>243</v>
          </cell>
          <cell r="F28">
            <v>229</v>
          </cell>
          <cell r="G28">
            <v>257</v>
          </cell>
          <cell r="H28">
            <v>0.33384863280965543</v>
          </cell>
          <cell r="I28">
            <v>0.16718118311825547</v>
          </cell>
          <cell r="J28">
            <v>9.0534477577756664E-2</v>
          </cell>
          <cell r="K28">
            <v>0.14969056547180232</v>
          </cell>
          <cell r="L28">
            <v>972</v>
          </cell>
          <cell r="M28">
            <v>458</v>
          </cell>
          <cell r="N28">
            <v>514</v>
          </cell>
          <cell r="O28">
            <v>972</v>
          </cell>
          <cell r="P28">
            <v>458</v>
          </cell>
          <cell r="Q28">
            <v>22165</v>
          </cell>
          <cell r="R28">
            <v>0</v>
          </cell>
          <cell r="T28">
            <v>514</v>
          </cell>
          <cell r="U28">
            <v>6</v>
          </cell>
          <cell r="V28">
            <v>2</v>
          </cell>
          <cell r="W28">
            <v>2</v>
          </cell>
          <cell r="X28">
            <v>1</v>
          </cell>
          <cell r="AA28">
            <v>3</v>
          </cell>
          <cell r="AB28">
            <v>3</v>
          </cell>
          <cell r="AC28">
            <v>3</v>
          </cell>
          <cell r="AD28">
            <v>3</v>
          </cell>
          <cell r="AE28">
            <v>1</v>
          </cell>
          <cell r="AF28">
            <v>0</v>
          </cell>
          <cell r="AG28">
            <v>0</v>
          </cell>
          <cell r="AH28">
            <v>0</v>
          </cell>
          <cell r="AI28">
            <v>33.349147000000002</v>
          </cell>
          <cell r="AJ28">
            <v>-111.911297</v>
          </cell>
        </row>
        <row r="29">
          <cell r="A29">
            <v>29</v>
          </cell>
          <cell r="D29" t="str">
            <v>Rural Rd</v>
          </cell>
          <cell r="E29">
            <v>168</v>
          </cell>
          <cell r="F29">
            <v>154</v>
          </cell>
          <cell r="G29">
            <v>183</v>
          </cell>
          <cell r="H29">
            <v>0.27488875816627245</v>
          </cell>
          <cell r="I29">
            <v>5.0519817095777506E-2</v>
          </cell>
          <cell r="J29">
            <v>0.32689491061377168</v>
          </cell>
          <cell r="K29">
            <v>0.7563140117283883</v>
          </cell>
          <cell r="L29">
            <v>673</v>
          </cell>
          <cell r="M29">
            <v>308</v>
          </cell>
          <cell r="N29">
            <v>365</v>
          </cell>
          <cell r="O29">
            <v>673</v>
          </cell>
          <cell r="P29">
            <v>308</v>
          </cell>
          <cell r="Q29">
            <v>37510</v>
          </cell>
          <cell r="R29">
            <v>0</v>
          </cell>
          <cell r="T29">
            <v>365</v>
          </cell>
          <cell r="U29">
            <v>5</v>
          </cell>
          <cell r="V29">
            <v>1</v>
          </cell>
          <cell r="W29">
            <v>5</v>
          </cell>
          <cell r="X29">
            <v>4</v>
          </cell>
          <cell r="AA29">
            <v>0</v>
          </cell>
          <cell r="AB29">
            <v>0</v>
          </cell>
          <cell r="AC29">
            <v>3</v>
          </cell>
          <cell r="AD29">
            <v>3</v>
          </cell>
          <cell r="AE29">
            <v>0</v>
          </cell>
          <cell r="AF29">
            <v>0</v>
          </cell>
          <cell r="AG29">
            <v>0</v>
          </cell>
          <cell r="AH29">
            <v>1</v>
          </cell>
          <cell r="AI29">
            <v>33.400145999999999</v>
          </cell>
          <cell r="AJ29">
            <v>-111.908998</v>
          </cell>
        </row>
        <row r="30">
          <cell r="A30">
            <v>30</v>
          </cell>
          <cell r="D30" t="str">
            <v>Rural Rd</v>
          </cell>
          <cell r="E30">
            <v>72</v>
          </cell>
          <cell r="F30">
            <v>59</v>
          </cell>
          <cell r="G30">
            <v>85</v>
          </cell>
          <cell r="H30">
            <v>0.20905926047225504</v>
          </cell>
          <cell r="I30">
            <v>0.12195042504687459</v>
          </cell>
          <cell r="J30">
            <v>0.28571339529036871</v>
          </cell>
          <cell r="K30">
            <v>0.98257838893740723</v>
          </cell>
          <cell r="L30">
            <v>287</v>
          </cell>
          <cell r="M30">
            <v>117</v>
          </cell>
          <cell r="N30">
            <v>170</v>
          </cell>
          <cell r="O30">
            <v>287</v>
          </cell>
          <cell r="P30">
            <v>117</v>
          </cell>
          <cell r="Q30">
            <v>44120</v>
          </cell>
          <cell r="R30">
            <v>0.5</v>
          </cell>
          <cell r="T30">
            <v>170</v>
          </cell>
          <cell r="U30">
            <v>3</v>
          </cell>
          <cell r="V30">
            <v>2</v>
          </cell>
          <cell r="W30">
            <v>4</v>
          </cell>
          <cell r="X30">
            <v>6</v>
          </cell>
          <cell r="AA30">
            <v>0</v>
          </cell>
          <cell r="AB30">
            <v>0</v>
          </cell>
          <cell r="AC30">
            <v>0</v>
          </cell>
          <cell r="AD30">
            <v>0</v>
          </cell>
          <cell r="AE30">
            <v>0</v>
          </cell>
          <cell r="AF30">
            <v>0</v>
          </cell>
          <cell r="AG30">
            <v>0</v>
          </cell>
          <cell r="AH30">
            <v>0</v>
          </cell>
          <cell r="AI30">
            <v>33.400246000000003</v>
          </cell>
          <cell r="AJ30">
            <v>-111.926098</v>
          </cell>
        </row>
        <row r="31">
          <cell r="A31">
            <v>31</v>
          </cell>
          <cell r="D31" t="str">
            <v>College Ave</v>
          </cell>
          <cell r="E31">
            <v>150</v>
          </cell>
          <cell r="F31">
            <v>147</v>
          </cell>
          <cell r="G31">
            <v>154</v>
          </cell>
          <cell r="H31">
            <v>0.26833287488767027</v>
          </cell>
          <cell r="I31">
            <v>0.31833311801679998</v>
          </cell>
          <cell r="J31">
            <v>5.3334274012093494E-2</v>
          </cell>
          <cell r="K31">
            <v>0.20000054832573236</v>
          </cell>
          <cell r="L31">
            <v>600</v>
          </cell>
          <cell r="M31">
            <v>293</v>
          </cell>
          <cell r="N31">
            <v>307</v>
          </cell>
          <cell r="O31">
            <v>600</v>
          </cell>
          <cell r="P31">
            <v>293</v>
          </cell>
          <cell r="Q31">
            <v>29614</v>
          </cell>
          <cell r="R31">
            <v>0.5</v>
          </cell>
          <cell r="T31">
            <v>307</v>
          </cell>
          <cell r="U31">
            <v>5</v>
          </cell>
          <cell r="V31">
            <v>3</v>
          </cell>
          <cell r="W31">
            <v>1</v>
          </cell>
          <cell r="X31">
            <v>2</v>
          </cell>
          <cell r="AA31">
            <v>3</v>
          </cell>
          <cell r="AB31">
            <v>3</v>
          </cell>
          <cell r="AC31">
            <v>0</v>
          </cell>
          <cell r="AD31">
            <v>0</v>
          </cell>
          <cell r="AE31">
            <v>0</v>
          </cell>
          <cell r="AF31">
            <v>0</v>
          </cell>
          <cell r="AG31">
            <v>0</v>
          </cell>
          <cell r="AH31">
            <v>0</v>
          </cell>
          <cell r="AI31">
            <v>33.400345999999999</v>
          </cell>
          <cell r="AJ31">
            <v>-111.900497</v>
          </cell>
        </row>
        <row r="32">
          <cell r="A32">
            <v>32</v>
          </cell>
          <cell r="D32" t="str">
            <v>College Ave</v>
          </cell>
          <cell r="E32">
            <v>66</v>
          </cell>
          <cell r="F32">
            <v>54</v>
          </cell>
          <cell r="G32">
            <v>78</v>
          </cell>
          <cell r="H32">
            <v>0.22433401238920395</v>
          </cell>
          <cell r="I32">
            <v>0.39163408907609781</v>
          </cell>
          <cell r="J32">
            <v>0.12167364358004949</v>
          </cell>
          <cell r="K32">
            <v>0.28897406145315202</v>
          </cell>
          <cell r="L32">
            <v>263</v>
          </cell>
          <cell r="M32">
            <v>108</v>
          </cell>
          <cell r="N32">
            <v>155</v>
          </cell>
          <cell r="O32">
            <v>263</v>
          </cell>
          <cell r="P32">
            <v>108</v>
          </cell>
          <cell r="Q32">
            <v>35372</v>
          </cell>
          <cell r="R32">
            <v>1.5</v>
          </cell>
          <cell r="T32">
            <v>155</v>
          </cell>
          <cell r="U32">
            <v>3</v>
          </cell>
          <cell r="V32">
            <v>4</v>
          </cell>
          <cell r="W32">
            <v>2</v>
          </cell>
          <cell r="X32">
            <v>2</v>
          </cell>
          <cell r="AA32">
            <v>3</v>
          </cell>
          <cell r="AB32">
            <v>3</v>
          </cell>
          <cell r="AC32">
            <v>0</v>
          </cell>
          <cell r="AD32">
            <v>0</v>
          </cell>
          <cell r="AE32">
            <v>0</v>
          </cell>
          <cell r="AF32">
            <v>0</v>
          </cell>
          <cell r="AG32">
            <v>0</v>
          </cell>
          <cell r="AH32">
            <v>0</v>
          </cell>
          <cell r="AI32">
            <v>33.414645</v>
          </cell>
          <cell r="AJ32">
            <v>-111.926098</v>
          </cell>
        </row>
        <row r="33">
          <cell r="A33">
            <v>33</v>
          </cell>
          <cell r="D33" t="str">
            <v>Rural Rd</v>
          </cell>
          <cell r="E33">
            <v>43</v>
          </cell>
          <cell r="F33">
            <v>30</v>
          </cell>
          <cell r="G33">
            <v>57</v>
          </cell>
          <cell r="H33">
            <v>0.20809254395090857</v>
          </cell>
          <cell r="I33">
            <v>0.20809269052483714</v>
          </cell>
          <cell r="J33">
            <v>0.28323606375269256</v>
          </cell>
          <cell r="K33">
            <v>0.92485503613867981</v>
          </cell>
          <cell r="L33">
            <v>173</v>
          </cell>
          <cell r="M33">
            <v>59</v>
          </cell>
          <cell r="N33">
            <v>114</v>
          </cell>
          <cell r="O33">
            <v>173</v>
          </cell>
          <cell r="P33">
            <v>59</v>
          </cell>
          <cell r="Q33">
            <v>40059</v>
          </cell>
          <cell r="R33">
            <v>1.5</v>
          </cell>
          <cell r="T33">
            <v>114</v>
          </cell>
          <cell r="U33">
            <v>2</v>
          </cell>
          <cell r="V33">
            <v>3</v>
          </cell>
          <cell r="W33">
            <v>4</v>
          </cell>
          <cell r="X33">
            <v>5</v>
          </cell>
          <cell r="AA33">
            <v>0</v>
          </cell>
          <cell r="AB33">
            <v>0</v>
          </cell>
          <cell r="AC33">
            <v>0</v>
          </cell>
          <cell r="AD33">
            <v>0</v>
          </cell>
          <cell r="AE33">
            <v>0</v>
          </cell>
          <cell r="AF33">
            <v>0</v>
          </cell>
          <cell r="AG33">
            <v>0</v>
          </cell>
          <cell r="AH33">
            <v>0</v>
          </cell>
          <cell r="AI33">
            <v>33.414745000000003</v>
          </cell>
          <cell r="AJ33">
            <v>-111.917698</v>
          </cell>
        </row>
        <row r="34">
          <cell r="A34">
            <v>34</v>
          </cell>
          <cell r="D34" t="str">
            <v>Hardy Dr</v>
          </cell>
          <cell r="E34">
            <v>31</v>
          </cell>
          <cell r="F34">
            <v>29</v>
          </cell>
          <cell r="G34">
            <v>34</v>
          </cell>
          <cell r="H34">
            <v>0.22580741345386635</v>
          </cell>
          <cell r="I34">
            <v>0.45967694900566286</v>
          </cell>
          <cell r="J34">
            <v>0.14516086036742543</v>
          </cell>
          <cell r="K34">
            <v>0.50806468071826083</v>
          </cell>
          <cell r="L34">
            <v>124</v>
          </cell>
          <cell r="M34">
            <v>57</v>
          </cell>
          <cell r="N34">
            <v>67</v>
          </cell>
          <cell r="O34">
            <v>124</v>
          </cell>
          <cell r="P34">
            <v>57</v>
          </cell>
          <cell r="Q34">
            <v>28429</v>
          </cell>
          <cell r="R34">
            <v>2.2200000000000002</v>
          </cell>
          <cell r="T34">
            <v>67</v>
          </cell>
          <cell r="U34">
            <v>2</v>
          </cell>
          <cell r="V34">
            <v>4</v>
          </cell>
          <cell r="W34">
            <v>2</v>
          </cell>
          <cell r="X34">
            <v>3</v>
          </cell>
          <cell r="AA34">
            <v>3</v>
          </cell>
          <cell r="AB34">
            <v>3</v>
          </cell>
          <cell r="AC34">
            <v>0</v>
          </cell>
          <cell r="AD34">
            <v>0</v>
          </cell>
          <cell r="AE34">
            <v>0</v>
          </cell>
          <cell r="AF34">
            <v>0</v>
          </cell>
          <cell r="AG34">
            <v>0</v>
          </cell>
          <cell r="AH34">
            <v>0</v>
          </cell>
          <cell r="AI34">
            <v>33.414544999999997</v>
          </cell>
          <cell r="AJ34">
            <v>-111.93469899999999</v>
          </cell>
        </row>
        <row r="35">
          <cell r="A35">
            <v>35</v>
          </cell>
          <cell r="D35" t="str">
            <v>Mill Ave</v>
          </cell>
          <cell r="E35">
            <v>40</v>
          </cell>
          <cell r="F35">
            <v>34</v>
          </cell>
          <cell r="G35">
            <v>47</v>
          </cell>
          <cell r="H35">
            <v>0.23749915969777322</v>
          </cell>
          <cell r="I35">
            <v>0.12499954428680027</v>
          </cell>
          <cell r="J35">
            <v>0.28750058912914095</v>
          </cell>
          <cell r="K35">
            <v>0.96249989081160703</v>
          </cell>
          <cell r="L35">
            <v>160</v>
          </cell>
          <cell r="M35">
            <v>67</v>
          </cell>
          <cell r="N35">
            <v>93</v>
          </cell>
          <cell r="O35">
            <v>160</v>
          </cell>
          <cell r="P35">
            <v>67</v>
          </cell>
          <cell r="Q35">
            <v>35372</v>
          </cell>
          <cell r="R35">
            <v>1.5</v>
          </cell>
          <cell r="T35">
            <v>93</v>
          </cell>
          <cell r="U35">
            <v>2</v>
          </cell>
          <cell r="V35">
            <v>2</v>
          </cell>
          <cell r="W35">
            <v>4</v>
          </cell>
          <cell r="X35">
            <v>5</v>
          </cell>
          <cell r="AA35">
            <v>1</v>
          </cell>
          <cell r="AB35">
            <v>1</v>
          </cell>
          <cell r="AC35">
            <v>0</v>
          </cell>
          <cell r="AD35">
            <v>0</v>
          </cell>
          <cell r="AE35">
            <v>0</v>
          </cell>
          <cell r="AF35">
            <v>0</v>
          </cell>
          <cell r="AG35">
            <v>0</v>
          </cell>
          <cell r="AH35">
            <v>0</v>
          </cell>
          <cell r="AI35">
            <v>33.414695999999999</v>
          </cell>
          <cell r="AJ35">
            <v>-111.92914</v>
          </cell>
        </row>
        <row r="36">
          <cell r="A36">
            <v>36</v>
          </cell>
          <cell r="D36" t="str">
            <v>Mill Ave</v>
          </cell>
          <cell r="E36">
            <v>22</v>
          </cell>
          <cell r="F36">
            <v>17</v>
          </cell>
          <cell r="G36">
            <v>28</v>
          </cell>
          <cell r="H36">
            <v>0.24719172454674176</v>
          </cell>
          <cell r="I36">
            <v>0.34831545957250165</v>
          </cell>
          <cell r="J36">
            <v>0.13483088724739051</v>
          </cell>
          <cell r="K36">
            <v>0.25842741265931973</v>
          </cell>
          <cell r="L36">
            <v>89</v>
          </cell>
          <cell r="M36">
            <v>34</v>
          </cell>
          <cell r="N36">
            <v>55</v>
          </cell>
          <cell r="O36">
            <v>89</v>
          </cell>
          <cell r="P36">
            <v>34</v>
          </cell>
          <cell r="Q36">
            <v>26912</v>
          </cell>
          <cell r="R36">
            <v>1</v>
          </cell>
          <cell r="T36">
            <v>55</v>
          </cell>
          <cell r="U36">
            <v>1</v>
          </cell>
          <cell r="V36">
            <v>4</v>
          </cell>
          <cell r="W36">
            <v>2</v>
          </cell>
          <cell r="X36">
            <v>2</v>
          </cell>
          <cell r="AA36">
            <v>1</v>
          </cell>
          <cell r="AB36">
            <v>1</v>
          </cell>
          <cell r="AC36">
            <v>2</v>
          </cell>
          <cell r="AD36">
            <v>2</v>
          </cell>
          <cell r="AE36">
            <v>0</v>
          </cell>
          <cell r="AF36">
            <v>0</v>
          </cell>
          <cell r="AG36">
            <v>0</v>
          </cell>
          <cell r="AH36">
            <v>0</v>
          </cell>
          <cell r="AI36">
            <v>33.416744999999999</v>
          </cell>
          <cell r="AJ36">
            <v>-111.926198</v>
          </cell>
        </row>
        <row r="37">
          <cell r="A37">
            <v>37</v>
          </cell>
          <cell r="D37" t="str">
            <v>Mill Ave</v>
          </cell>
          <cell r="E37">
            <v>27</v>
          </cell>
          <cell r="F37">
            <v>21</v>
          </cell>
          <cell r="G37">
            <v>34</v>
          </cell>
          <cell r="H37">
            <v>0.26851861215344142</v>
          </cell>
          <cell r="I37">
            <v>9.2591701103624247E-2</v>
          </cell>
          <cell r="J37">
            <v>0.17592576384597636</v>
          </cell>
          <cell r="K37">
            <v>0.72222233349164555</v>
          </cell>
          <cell r="L37">
            <v>108</v>
          </cell>
          <cell r="M37">
            <v>41</v>
          </cell>
          <cell r="N37">
            <v>67</v>
          </cell>
          <cell r="O37">
            <v>108</v>
          </cell>
          <cell r="P37">
            <v>41</v>
          </cell>
          <cell r="Q37">
            <v>31585</v>
          </cell>
          <cell r="R37">
            <v>0.5</v>
          </cell>
          <cell r="T37">
            <v>67</v>
          </cell>
          <cell r="U37">
            <v>1</v>
          </cell>
          <cell r="V37">
            <v>1</v>
          </cell>
          <cell r="W37">
            <v>3</v>
          </cell>
          <cell r="X37">
            <v>4</v>
          </cell>
          <cell r="AA37">
            <v>1</v>
          </cell>
          <cell r="AB37">
            <v>1</v>
          </cell>
          <cell r="AC37">
            <v>0</v>
          </cell>
          <cell r="AD37">
            <v>0</v>
          </cell>
          <cell r="AE37">
            <v>0</v>
          </cell>
          <cell r="AF37">
            <v>0</v>
          </cell>
          <cell r="AG37">
            <v>0</v>
          </cell>
          <cell r="AH37">
            <v>0</v>
          </cell>
          <cell r="AI37">
            <v>33.412844999999997</v>
          </cell>
          <cell r="AJ37">
            <v>-111.926198</v>
          </cell>
        </row>
        <row r="38">
          <cell r="A38">
            <v>38</v>
          </cell>
          <cell r="D38" t="str">
            <v>Mill Ave</v>
          </cell>
          <cell r="E38">
            <v>16</v>
          </cell>
          <cell r="F38">
            <v>14</v>
          </cell>
          <cell r="G38">
            <v>19</v>
          </cell>
          <cell r="H38">
            <v>0.15625044379143721</v>
          </cell>
          <cell r="I38">
            <v>0.23437418576770833</v>
          </cell>
          <cell r="J38">
            <v>0.14062545526822948</v>
          </cell>
          <cell r="K38">
            <v>0.74999946809862639</v>
          </cell>
          <cell r="L38">
            <v>64</v>
          </cell>
          <cell r="M38">
            <v>27</v>
          </cell>
          <cell r="N38">
            <v>37</v>
          </cell>
          <cell r="O38">
            <v>64</v>
          </cell>
          <cell r="P38">
            <v>27</v>
          </cell>
          <cell r="Q38">
            <v>24224</v>
          </cell>
          <cell r="R38">
            <v>2.5</v>
          </cell>
          <cell r="T38">
            <v>37</v>
          </cell>
          <cell r="U38">
            <v>1</v>
          </cell>
          <cell r="V38">
            <v>3</v>
          </cell>
          <cell r="W38">
            <v>2</v>
          </cell>
          <cell r="X38">
            <v>4</v>
          </cell>
          <cell r="AA38">
            <v>3</v>
          </cell>
          <cell r="AB38">
            <v>1</v>
          </cell>
          <cell r="AC38">
            <v>0</v>
          </cell>
          <cell r="AD38">
            <v>0</v>
          </cell>
          <cell r="AE38">
            <v>0</v>
          </cell>
          <cell r="AF38">
            <v>0</v>
          </cell>
          <cell r="AG38">
            <v>0</v>
          </cell>
          <cell r="AH38">
            <v>0</v>
          </cell>
          <cell r="AI38">
            <v>33.407544999999999</v>
          </cell>
          <cell r="AJ38">
            <v>-111.96069900000001</v>
          </cell>
        </row>
        <row r="39">
          <cell r="A39">
            <v>39</v>
          </cell>
          <cell r="D39" t="str">
            <v>TCA Bridge</v>
          </cell>
          <cell r="E39">
            <v>18</v>
          </cell>
          <cell r="F39">
            <v>18</v>
          </cell>
          <cell r="G39" t="e">
            <v>#N/A</v>
          </cell>
          <cell r="H39">
            <v>0.22222274522698476</v>
          </cell>
          <cell r="I39">
            <v>0.4444434597548057</v>
          </cell>
          <cell r="J39">
            <v>1.4606102824278367E-7</v>
          </cell>
          <cell r="K39">
            <v>5.0270615571534713E-7</v>
          </cell>
          <cell r="L39">
            <v>36</v>
          </cell>
          <cell r="M39">
            <v>36</v>
          </cell>
          <cell r="N39" t="e">
            <v>#N/A</v>
          </cell>
          <cell r="O39">
            <v>36</v>
          </cell>
          <cell r="P39">
            <v>36</v>
          </cell>
          <cell r="Q39">
            <v>0</v>
          </cell>
          <cell r="R39">
            <v>0.8</v>
          </cell>
          <cell r="T39" t="e">
            <v>#N/A</v>
          </cell>
          <cell r="U39">
            <v>1</v>
          </cell>
          <cell r="V39">
            <v>4</v>
          </cell>
          <cell r="W39">
            <v>1</v>
          </cell>
          <cell r="X39">
            <v>1</v>
          </cell>
          <cell r="AA39">
            <v>4</v>
          </cell>
          <cell r="AB39">
            <v>4</v>
          </cell>
          <cell r="AC39">
            <v>4</v>
          </cell>
          <cell r="AD39">
            <v>4</v>
          </cell>
          <cell r="AE39">
            <v>0</v>
          </cell>
          <cell r="AF39">
            <v>0</v>
          </cell>
          <cell r="AG39">
            <v>0</v>
          </cell>
          <cell r="AH39">
            <v>0</v>
          </cell>
          <cell r="AI39">
            <v>33.407445000000003</v>
          </cell>
          <cell r="AJ39">
            <v>-111.926098</v>
          </cell>
        </row>
        <row r="40">
          <cell r="A40">
            <v>40</v>
          </cell>
          <cell r="D40" t="str">
            <v>McClintock Dr</v>
          </cell>
          <cell r="E40">
            <v>67</v>
          </cell>
          <cell r="F40">
            <v>45</v>
          </cell>
          <cell r="G40">
            <v>90</v>
          </cell>
          <cell r="H40">
            <v>0.16728586430861631</v>
          </cell>
          <cell r="I40">
            <v>0.11152388047390267</v>
          </cell>
          <cell r="J40">
            <v>0.30111558100610958</v>
          </cell>
          <cell r="K40">
            <v>0.83271432177085258</v>
          </cell>
          <cell r="L40">
            <v>269</v>
          </cell>
          <cell r="M40">
            <v>89</v>
          </cell>
          <cell r="N40">
            <v>180</v>
          </cell>
          <cell r="O40">
            <v>269</v>
          </cell>
          <cell r="P40">
            <v>89</v>
          </cell>
          <cell r="Q40">
            <v>36366</v>
          </cell>
          <cell r="R40">
            <v>1</v>
          </cell>
          <cell r="T40">
            <v>180</v>
          </cell>
          <cell r="U40">
            <v>3</v>
          </cell>
          <cell r="V40">
            <v>2</v>
          </cell>
          <cell r="W40">
            <v>4</v>
          </cell>
          <cell r="X40">
            <v>5</v>
          </cell>
          <cell r="AA40">
            <v>3</v>
          </cell>
          <cell r="AB40">
            <v>3</v>
          </cell>
          <cell r="AC40">
            <v>3</v>
          </cell>
          <cell r="AD40">
            <v>3</v>
          </cell>
          <cell r="AE40">
            <v>0</v>
          </cell>
          <cell r="AF40">
            <v>0</v>
          </cell>
          <cell r="AG40">
            <v>0</v>
          </cell>
          <cell r="AH40">
            <v>0</v>
          </cell>
          <cell r="AI40">
            <v>33.407445000000003</v>
          </cell>
          <cell r="AJ40">
            <v>-111.93469899999999</v>
          </cell>
        </row>
        <row r="41">
          <cell r="A41">
            <v>41</v>
          </cell>
          <cell r="D41" t="str">
            <v>Mill Ave</v>
          </cell>
          <cell r="E41">
            <v>36</v>
          </cell>
          <cell r="F41">
            <v>41</v>
          </cell>
          <cell r="G41">
            <v>30</v>
          </cell>
          <cell r="H41">
            <v>9.8590619739636454E-2</v>
          </cell>
          <cell r="I41">
            <v>0.5845066314477938</v>
          </cell>
          <cell r="J41">
            <v>3.5211469321593213E-2</v>
          </cell>
          <cell r="K41">
            <v>8.450617549865104E-2</v>
          </cell>
          <cell r="L41">
            <v>142</v>
          </cell>
          <cell r="M41">
            <v>82</v>
          </cell>
          <cell r="N41">
            <v>60</v>
          </cell>
          <cell r="O41">
            <v>142</v>
          </cell>
          <cell r="P41">
            <v>82</v>
          </cell>
          <cell r="Q41">
            <v>14670</v>
          </cell>
          <cell r="R41">
            <v>0.7</v>
          </cell>
          <cell r="T41">
            <v>60</v>
          </cell>
          <cell r="U41">
            <v>2</v>
          </cell>
          <cell r="V41">
            <v>5</v>
          </cell>
          <cell r="W41">
            <v>1</v>
          </cell>
          <cell r="X41">
            <v>1</v>
          </cell>
          <cell r="AA41">
            <v>4</v>
          </cell>
          <cell r="AB41">
            <v>4</v>
          </cell>
          <cell r="AC41" t="str">
            <v>NA</v>
          </cell>
          <cell r="AD41" t="str">
            <v>NA</v>
          </cell>
          <cell r="AE41">
            <v>0</v>
          </cell>
          <cell r="AF41">
            <v>0</v>
          </cell>
          <cell r="AG41">
            <v>0</v>
          </cell>
          <cell r="AH41">
            <v>0</v>
          </cell>
          <cell r="AI41">
            <v>33.392845000000001</v>
          </cell>
          <cell r="AJ41">
            <v>-111.96070899999999</v>
          </cell>
        </row>
        <row r="42">
          <cell r="A42">
            <v>42</v>
          </cell>
          <cell r="D42" t="str">
            <v>College Ave</v>
          </cell>
          <cell r="E42">
            <v>27</v>
          </cell>
          <cell r="F42">
            <v>25</v>
          </cell>
          <cell r="G42">
            <v>29</v>
          </cell>
          <cell r="H42">
            <v>0.13084122201338913</v>
          </cell>
          <cell r="I42">
            <v>0.4672887262419399</v>
          </cell>
          <cell r="J42">
            <v>0.14953315603726117</v>
          </cell>
          <cell r="K42">
            <v>0.2990652399608143</v>
          </cell>
          <cell r="L42">
            <v>107</v>
          </cell>
          <cell r="M42">
            <v>49</v>
          </cell>
          <cell r="N42">
            <v>58</v>
          </cell>
          <cell r="O42">
            <v>107</v>
          </cell>
          <cell r="P42">
            <v>49</v>
          </cell>
          <cell r="Q42">
            <v>15990</v>
          </cell>
          <cell r="R42">
            <v>1.1000000000000001</v>
          </cell>
          <cell r="T42">
            <v>58</v>
          </cell>
          <cell r="U42">
            <v>1</v>
          </cell>
          <cell r="V42">
            <v>4</v>
          </cell>
          <cell r="W42">
            <v>2</v>
          </cell>
          <cell r="X42">
            <v>2</v>
          </cell>
          <cell r="AA42">
            <v>3</v>
          </cell>
          <cell r="AB42">
            <v>3</v>
          </cell>
          <cell r="AC42">
            <v>3</v>
          </cell>
          <cell r="AD42">
            <v>3</v>
          </cell>
          <cell r="AE42">
            <v>0</v>
          </cell>
          <cell r="AF42">
            <v>0</v>
          </cell>
          <cell r="AG42">
            <v>0</v>
          </cell>
          <cell r="AH42">
            <v>0</v>
          </cell>
          <cell r="AI42">
            <v>33.392845999999999</v>
          </cell>
          <cell r="AJ42">
            <v>-111.934798</v>
          </cell>
        </row>
        <row r="43">
          <cell r="A43">
            <v>43</v>
          </cell>
          <cell r="D43" t="str">
            <v>McClintock Dr</v>
          </cell>
          <cell r="E43">
            <v>32</v>
          </cell>
          <cell r="F43">
            <v>32</v>
          </cell>
          <cell r="G43" t="e">
            <v>#N/A</v>
          </cell>
          <cell r="H43">
            <v>0.20312450389661768</v>
          </cell>
          <cell r="I43">
            <v>0.14062544551981018</v>
          </cell>
          <cell r="J43">
            <v>0.32812484828549959</v>
          </cell>
          <cell r="K43">
            <v>0.95312527207554865</v>
          </cell>
          <cell r="L43">
            <v>64</v>
          </cell>
          <cell r="M43">
            <v>64</v>
          </cell>
          <cell r="N43" t="e">
            <v>#N/A</v>
          </cell>
          <cell r="O43">
            <v>64</v>
          </cell>
          <cell r="P43">
            <v>64</v>
          </cell>
          <cell r="Q43">
            <v>32138</v>
          </cell>
          <cell r="R43">
            <v>1.5</v>
          </cell>
          <cell r="T43" t="e">
            <v>#N/A</v>
          </cell>
          <cell r="U43">
            <v>2</v>
          </cell>
          <cell r="V43">
            <v>2</v>
          </cell>
          <cell r="W43">
            <v>5</v>
          </cell>
          <cell r="X43">
            <v>5</v>
          </cell>
          <cell r="AA43">
            <v>0</v>
          </cell>
          <cell r="AB43">
            <v>0</v>
          </cell>
          <cell r="AC43">
            <v>0</v>
          </cell>
          <cell r="AD43">
            <v>0</v>
          </cell>
          <cell r="AE43">
            <v>0</v>
          </cell>
          <cell r="AF43">
            <v>0</v>
          </cell>
          <cell r="AG43">
            <v>0</v>
          </cell>
          <cell r="AH43">
            <v>0</v>
          </cell>
          <cell r="AI43">
            <v>33.392946000000002</v>
          </cell>
          <cell r="AJ43">
            <v>-111.926198</v>
          </cell>
        </row>
        <row r="44">
          <cell r="A44">
            <v>44</v>
          </cell>
          <cell r="D44" t="str">
            <v>Hardy Dr</v>
          </cell>
          <cell r="E44">
            <v>24</v>
          </cell>
          <cell r="F44">
            <v>17</v>
          </cell>
          <cell r="G44">
            <v>31</v>
          </cell>
          <cell r="H44">
            <v>0.25263157664715008</v>
          </cell>
          <cell r="I44">
            <v>0.43157928304377186</v>
          </cell>
          <cell r="J44">
            <v>0.13684244361111567</v>
          </cell>
          <cell r="K44">
            <v>0.44210625279739085</v>
          </cell>
          <cell r="L44">
            <v>95</v>
          </cell>
          <cell r="M44">
            <v>33</v>
          </cell>
          <cell r="N44">
            <v>62</v>
          </cell>
          <cell r="O44">
            <v>95</v>
          </cell>
          <cell r="P44">
            <v>33</v>
          </cell>
          <cell r="Q44">
            <v>31585</v>
          </cell>
          <cell r="R44">
            <v>1.3</v>
          </cell>
          <cell r="T44">
            <v>62</v>
          </cell>
          <cell r="U44">
            <v>1</v>
          </cell>
          <cell r="V44">
            <v>4</v>
          </cell>
          <cell r="W44">
            <v>2</v>
          </cell>
          <cell r="X44">
            <v>3</v>
          </cell>
          <cell r="AA44">
            <v>3</v>
          </cell>
          <cell r="AB44">
            <v>3</v>
          </cell>
          <cell r="AC44">
            <v>0</v>
          </cell>
          <cell r="AD44">
            <v>0</v>
          </cell>
          <cell r="AE44">
            <v>0</v>
          </cell>
          <cell r="AF44">
            <v>0</v>
          </cell>
          <cell r="AG44">
            <v>0</v>
          </cell>
          <cell r="AH44">
            <v>0</v>
          </cell>
          <cell r="AI44">
            <v>33.392845999999999</v>
          </cell>
          <cell r="AJ44">
            <v>-111.951999</v>
          </cell>
        </row>
        <row r="45">
          <cell r="A45">
            <v>45</v>
          </cell>
          <cell r="D45" t="str">
            <v>Price Rd</v>
          </cell>
          <cell r="E45">
            <v>25</v>
          </cell>
          <cell r="F45" t="e">
            <v>#N/A</v>
          </cell>
          <cell r="G45">
            <v>25</v>
          </cell>
          <cell r="H45">
            <v>0.1632658403933776</v>
          </cell>
          <cell r="I45">
            <v>0.10204045711528012</v>
          </cell>
          <cell r="J45">
            <v>0.28571421283612225</v>
          </cell>
          <cell r="K45">
            <v>0.95918419767729712</v>
          </cell>
          <cell r="L45">
            <v>49</v>
          </cell>
          <cell r="M45" t="e">
            <v>#N/A</v>
          </cell>
          <cell r="N45">
            <v>49</v>
          </cell>
          <cell r="O45">
            <v>49</v>
          </cell>
          <cell r="P45" t="e">
            <v>#N/A</v>
          </cell>
          <cell r="Q45">
            <v>29056</v>
          </cell>
          <cell r="R45">
            <v>2</v>
          </cell>
          <cell r="T45">
            <v>49</v>
          </cell>
          <cell r="U45">
            <v>1</v>
          </cell>
          <cell r="V45">
            <v>1</v>
          </cell>
          <cell r="W45">
            <v>4</v>
          </cell>
          <cell r="X45">
            <v>5</v>
          </cell>
          <cell r="AA45">
            <v>0</v>
          </cell>
          <cell r="AB45">
            <v>0</v>
          </cell>
          <cell r="AC45">
            <v>3</v>
          </cell>
          <cell r="AD45">
            <v>3</v>
          </cell>
          <cell r="AE45">
            <v>0</v>
          </cell>
          <cell r="AF45">
            <v>0</v>
          </cell>
          <cell r="AG45">
            <v>0</v>
          </cell>
          <cell r="AH45">
            <v>0</v>
          </cell>
          <cell r="AI45">
            <v>33.392845999999999</v>
          </cell>
          <cell r="AJ45">
            <v>-111.939499</v>
          </cell>
        </row>
        <row r="46">
          <cell r="A46">
            <v>46</v>
          </cell>
          <cell r="D46" t="str">
            <v>Roosevelt St</v>
          </cell>
          <cell r="E46">
            <v>20</v>
          </cell>
          <cell r="F46">
            <v>23</v>
          </cell>
          <cell r="G46">
            <v>17</v>
          </cell>
          <cell r="H46">
            <v>0.23750016240299965</v>
          </cell>
          <cell r="I46">
            <v>0.21249961806379711</v>
          </cell>
          <cell r="J46">
            <v>0.18749993601978451</v>
          </cell>
          <cell r="K46">
            <v>0.58750039493374284</v>
          </cell>
          <cell r="L46">
            <v>80</v>
          </cell>
          <cell r="M46">
            <v>46</v>
          </cell>
          <cell r="N46">
            <v>34</v>
          </cell>
          <cell r="O46">
            <v>80</v>
          </cell>
          <cell r="P46">
            <v>46</v>
          </cell>
          <cell r="Q46">
            <v>31585</v>
          </cell>
          <cell r="R46">
            <v>1.1000000000000001</v>
          </cell>
          <cell r="T46">
            <v>34</v>
          </cell>
          <cell r="U46">
            <v>1</v>
          </cell>
          <cell r="V46">
            <v>3</v>
          </cell>
          <cell r="W46">
            <v>3</v>
          </cell>
          <cell r="X46">
            <v>3</v>
          </cell>
          <cell r="AA46">
            <v>3</v>
          </cell>
          <cell r="AB46">
            <v>3</v>
          </cell>
          <cell r="AC46">
            <v>0</v>
          </cell>
          <cell r="AD46">
            <v>0</v>
          </cell>
          <cell r="AE46">
            <v>0</v>
          </cell>
          <cell r="AF46">
            <v>0</v>
          </cell>
          <cell r="AG46">
            <v>0</v>
          </cell>
          <cell r="AH46">
            <v>0</v>
          </cell>
          <cell r="AI46">
            <v>33.400244999999998</v>
          </cell>
          <cell r="AJ46">
            <v>-111.939599</v>
          </cell>
        </row>
        <row r="47">
          <cell r="A47">
            <v>47</v>
          </cell>
          <cell r="D47" t="str">
            <v>Farmer Ave</v>
          </cell>
          <cell r="E47">
            <v>60</v>
          </cell>
          <cell r="F47">
            <v>45</v>
          </cell>
          <cell r="G47">
            <v>75</v>
          </cell>
          <cell r="H47">
            <v>0.26359780640427199</v>
          </cell>
          <cell r="I47">
            <v>7.1129916255497694E-2</v>
          </cell>
          <cell r="J47">
            <v>0.23012506448110048</v>
          </cell>
          <cell r="K47">
            <v>0.38493817725907586</v>
          </cell>
          <cell r="L47">
            <v>239</v>
          </cell>
          <cell r="M47">
            <v>90</v>
          </cell>
          <cell r="N47">
            <v>149</v>
          </cell>
          <cell r="O47">
            <v>239</v>
          </cell>
          <cell r="P47">
            <v>90</v>
          </cell>
          <cell r="Q47">
            <v>27003</v>
          </cell>
          <cell r="R47">
            <v>0.2</v>
          </cell>
          <cell r="T47">
            <v>149</v>
          </cell>
          <cell r="U47">
            <v>3</v>
          </cell>
          <cell r="V47">
            <v>1</v>
          </cell>
          <cell r="W47">
            <v>3</v>
          </cell>
          <cell r="X47">
            <v>2</v>
          </cell>
          <cell r="AA47">
            <v>3</v>
          </cell>
          <cell r="AB47">
            <v>3</v>
          </cell>
          <cell r="AC47">
            <v>3</v>
          </cell>
          <cell r="AD47">
            <v>3</v>
          </cell>
          <cell r="AE47">
            <v>0</v>
          </cell>
          <cell r="AF47">
            <v>0</v>
          </cell>
          <cell r="AG47">
            <v>0</v>
          </cell>
          <cell r="AH47">
            <v>0</v>
          </cell>
          <cell r="AI47">
            <v>33.407344999999999</v>
          </cell>
          <cell r="AJ47">
            <v>-111.939699</v>
          </cell>
        </row>
        <row r="48">
          <cell r="A48">
            <v>48</v>
          </cell>
          <cell r="D48" t="str">
            <v>McClintock Dr</v>
          </cell>
          <cell r="E48">
            <v>34</v>
          </cell>
          <cell r="F48">
            <v>26</v>
          </cell>
          <cell r="G48">
            <v>42</v>
          </cell>
          <cell r="H48">
            <v>0.21481470997058169</v>
          </cell>
          <cell r="I48">
            <v>0.11851794244793465</v>
          </cell>
          <cell r="J48">
            <v>0.2666675236584975</v>
          </cell>
          <cell r="K48">
            <v>0.94074079377747322</v>
          </cell>
          <cell r="L48">
            <v>135</v>
          </cell>
          <cell r="M48">
            <v>52</v>
          </cell>
          <cell r="N48">
            <v>83</v>
          </cell>
          <cell r="O48">
            <v>135</v>
          </cell>
          <cell r="P48">
            <v>52</v>
          </cell>
          <cell r="Q48">
            <v>39001</v>
          </cell>
          <cell r="R48">
            <v>2.5</v>
          </cell>
          <cell r="T48">
            <v>83</v>
          </cell>
          <cell r="U48">
            <v>2</v>
          </cell>
          <cell r="V48">
            <v>2</v>
          </cell>
          <cell r="W48">
            <v>4</v>
          </cell>
          <cell r="X48">
            <v>5</v>
          </cell>
          <cell r="AA48">
            <v>0</v>
          </cell>
          <cell r="AB48">
            <v>0</v>
          </cell>
          <cell r="AC48">
            <v>0</v>
          </cell>
          <cell r="AD48">
            <v>0</v>
          </cell>
          <cell r="AE48">
            <v>0</v>
          </cell>
          <cell r="AF48">
            <v>0</v>
          </cell>
          <cell r="AG48">
            <v>0</v>
          </cell>
          <cell r="AH48">
            <v>0</v>
          </cell>
          <cell r="AI48">
            <v>33.378146000000001</v>
          </cell>
          <cell r="AJ48">
            <v>-111.93929799999999</v>
          </cell>
        </row>
        <row r="49">
          <cell r="A49">
            <v>49</v>
          </cell>
          <cell r="D49" t="str">
            <v>Priest Dr</v>
          </cell>
          <cell r="E49">
            <v>26</v>
          </cell>
          <cell r="F49">
            <v>28</v>
          </cell>
          <cell r="G49">
            <v>25</v>
          </cell>
          <cell r="H49">
            <v>0.16190415551670737</v>
          </cell>
          <cell r="I49">
            <v>0.18095191260120921</v>
          </cell>
          <cell r="J49">
            <v>0.22857171831855194</v>
          </cell>
          <cell r="K49">
            <v>0.57142861439115433</v>
          </cell>
          <cell r="L49">
            <v>105</v>
          </cell>
          <cell r="M49">
            <v>56</v>
          </cell>
          <cell r="N49">
            <v>49</v>
          </cell>
          <cell r="O49">
            <v>105</v>
          </cell>
          <cell r="P49">
            <v>56</v>
          </cell>
          <cell r="Q49">
            <v>28413</v>
          </cell>
          <cell r="R49">
            <v>1.2</v>
          </cell>
          <cell r="T49">
            <v>49</v>
          </cell>
          <cell r="U49">
            <v>1</v>
          </cell>
          <cell r="V49">
            <v>2</v>
          </cell>
          <cell r="W49">
            <v>3</v>
          </cell>
          <cell r="X49">
            <v>3</v>
          </cell>
          <cell r="AA49">
            <v>3</v>
          </cell>
          <cell r="AB49">
            <v>1</v>
          </cell>
          <cell r="AC49">
            <v>3</v>
          </cell>
          <cell r="AD49">
            <v>3</v>
          </cell>
          <cell r="AE49">
            <v>0</v>
          </cell>
          <cell r="AF49">
            <v>0</v>
          </cell>
          <cell r="AG49">
            <v>0</v>
          </cell>
          <cell r="AH49">
            <v>0</v>
          </cell>
          <cell r="AI49">
            <v>33.363545999999999</v>
          </cell>
          <cell r="AJ49">
            <v>-111.945898</v>
          </cell>
        </row>
        <row r="50">
          <cell r="A50">
            <v>50</v>
          </cell>
          <cell r="D50">
            <v>0</v>
          </cell>
          <cell r="E50">
            <v>0</v>
          </cell>
          <cell r="F50" t="str">
            <v/>
          </cell>
          <cell r="G50" t="str">
            <v/>
          </cell>
          <cell r="H50">
            <v>0</v>
          </cell>
          <cell r="I50">
            <v>0</v>
          </cell>
          <cell r="J50">
            <v>0</v>
          </cell>
          <cell r="K50">
            <v>0</v>
          </cell>
          <cell r="L50">
            <v>0</v>
          </cell>
          <cell r="M50">
            <v>0</v>
          </cell>
          <cell r="N50">
            <v>0</v>
          </cell>
          <cell r="O50">
            <v>0</v>
          </cell>
          <cell r="P50">
            <v>0</v>
          </cell>
          <cell r="Q50" t="e">
            <v>#N/A</v>
          </cell>
          <cell r="R50" t="e">
            <v>#N/A</v>
          </cell>
          <cell r="T50">
            <v>0</v>
          </cell>
          <cell r="U50">
            <v>1</v>
          </cell>
          <cell r="V50">
            <v>1</v>
          </cell>
          <cell r="W50">
            <v>1</v>
          </cell>
          <cell r="X50">
            <v>1</v>
          </cell>
          <cell r="AA50" t="e">
            <v>#N/A</v>
          </cell>
          <cell r="AB50" t="e">
            <v>#N/A</v>
          </cell>
          <cell r="AC50" t="e">
            <v>#N/A</v>
          </cell>
          <cell r="AD50" t="e">
            <v>#N/A</v>
          </cell>
          <cell r="AE50" t="e">
            <v>#N/A</v>
          </cell>
          <cell r="AF50" t="e">
            <v>#N/A</v>
          </cell>
          <cell r="AG50" t="e">
            <v>#N/A</v>
          </cell>
          <cell r="AH50" t="e">
            <v>#N/A</v>
          </cell>
          <cell r="AI50">
            <v>33.392409999999998</v>
          </cell>
          <cell r="AJ50">
            <v>-111.90079</v>
          </cell>
        </row>
        <row r="51">
          <cell r="A51">
            <v>51</v>
          </cell>
          <cell r="D51">
            <v>0</v>
          </cell>
          <cell r="E51">
            <v>0</v>
          </cell>
          <cell r="F51" t="str">
            <v/>
          </cell>
          <cell r="G51" t="str">
            <v/>
          </cell>
          <cell r="H51">
            <v>0</v>
          </cell>
          <cell r="I51">
            <v>0</v>
          </cell>
          <cell r="J51">
            <v>0</v>
          </cell>
          <cell r="K51">
            <v>0</v>
          </cell>
          <cell r="L51">
            <v>0</v>
          </cell>
          <cell r="M51">
            <v>0</v>
          </cell>
          <cell r="N51">
            <v>0</v>
          </cell>
          <cell r="O51">
            <v>0</v>
          </cell>
          <cell r="P51">
            <v>0</v>
          </cell>
          <cell r="Q51" t="e">
            <v>#N/A</v>
          </cell>
          <cell r="R51" t="e">
            <v>#N/A</v>
          </cell>
          <cell r="T51">
            <v>0</v>
          </cell>
          <cell r="U51">
            <v>1</v>
          </cell>
          <cell r="V51">
            <v>1</v>
          </cell>
          <cell r="W51">
            <v>1</v>
          </cell>
          <cell r="X51">
            <v>1</v>
          </cell>
          <cell r="AA51" t="e">
            <v>#N/A</v>
          </cell>
          <cell r="AB51" t="e">
            <v>#N/A</v>
          </cell>
          <cell r="AC51" t="e">
            <v>#N/A</v>
          </cell>
          <cell r="AD51" t="e">
            <v>#N/A</v>
          </cell>
          <cell r="AE51" t="e">
            <v>#N/A</v>
          </cell>
          <cell r="AF51" t="e">
            <v>#N/A</v>
          </cell>
          <cell r="AG51" t="e">
            <v>#N/A</v>
          </cell>
          <cell r="AH51" t="e">
            <v>#N/A</v>
          </cell>
          <cell r="AI51">
            <v>33.363647</v>
          </cell>
          <cell r="AJ51">
            <v>-111.919797</v>
          </cell>
        </row>
        <row r="52">
          <cell r="A52">
            <v>52</v>
          </cell>
          <cell r="D52">
            <v>0</v>
          </cell>
          <cell r="E52">
            <v>0</v>
          </cell>
          <cell r="F52" t="str">
            <v/>
          </cell>
          <cell r="G52" t="str">
            <v/>
          </cell>
          <cell r="H52">
            <v>0</v>
          </cell>
          <cell r="I52">
            <v>0</v>
          </cell>
          <cell r="J52">
            <v>0</v>
          </cell>
          <cell r="K52">
            <v>0</v>
          </cell>
          <cell r="L52">
            <v>0</v>
          </cell>
          <cell r="M52">
            <v>0</v>
          </cell>
          <cell r="N52">
            <v>0</v>
          </cell>
          <cell r="O52">
            <v>0</v>
          </cell>
          <cell r="P52">
            <v>0</v>
          </cell>
          <cell r="Q52" t="e">
            <v>#N/A</v>
          </cell>
          <cell r="R52" t="e">
            <v>#N/A</v>
          </cell>
          <cell r="T52">
            <v>0</v>
          </cell>
          <cell r="U52">
            <v>1</v>
          </cell>
          <cell r="V52">
            <v>1</v>
          </cell>
          <cell r="W52">
            <v>1</v>
          </cell>
          <cell r="X52">
            <v>1</v>
          </cell>
          <cell r="AA52" t="e">
            <v>#N/A</v>
          </cell>
          <cell r="AB52" t="e">
            <v>#N/A</v>
          </cell>
          <cell r="AC52" t="e">
            <v>#N/A</v>
          </cell>
          <cell r="AD52" t="e">
            <v>#N/A</v>
          </cell>
          <cell r="AE52" t="e">
            <v>#N/A</v>
          </cell>
          <cell r="AF52" t="e">
            <v>#N/A</v>
          </cell>
          <cell r="AG52" t="e">
            <v>#N/A</v>
          </cell>
          <cell r="AH52" t="e">
            <v>#N/A</v>
          </cell>
          <cell r="AI52">
            <v>33.421844999999998</v>
          </cell>
          <cell r="AJ52">
            <v>-111.936499</v>
          </cell>
        </row>
        <row r="53">
          <cell r="A53">
            <v>53</v>
          </cell>
          <cell r="D53">
            <v>0</v>
          </cell>
          <cell r="E53">
            <v>0</v>
          </cell>
          <cell r="F53" t="str">
            <v/>
          </cell>
          <cell r="G53" t="str">
            <v/>
          </cell>
          <cell r="H53">
            <v>0</v>
          </cell>
          <cell r="I53">
            <v>0</v>
          </cell>
          <cell r="J53">
            <v>0</v>
          </cell>
          <cell r="K53">
            <v>0</v>
          </cell>
          <cell r="L53">
            <v>0</v>
          </cell>
          <cell r="M53">
            <v>0</v>
          </cell>
          <cell r="N53">
            <v>0</v>
          </cell>
          <cell r="O53">
            <v>0</v>
          </cell>
          <cell r="P53">
            <v>0</v>
          </cell>
          <cell r="Q53" t="e">
            <v>#N/A</v>
          </cell>
          <cell r="R53" t="e">
            <v>#N/A</v>
          </cell>
          <cell r="T53">
            <v>0</v>
          </cell>
          <cell r="U53">
            <v>1</v>
          </cell>
          <cell r="V53">
            <v>1</v>
          </cell>
          <cell r="W53">
            <v>1</v>
          </cell>
          <cell r="X53">
            <v>1</v>
          </cell>
          <cell r="AA53" t="e">
            <v>#N/A</v>
          </cell>
          <cell r="AB53" t="e">
            <v>#N/A</v>
          </cell>
          <cell r="AC53" t="e">
            <v>#N/A</v>
          </cell>
          <cell r="AD53" t="e">
            <v>#N/A</v>
          </cell>
          <cell r="AE53" t="e">
            <v>#N/A</v>
          </cell>
          <cell r="AF53" t="e">
            <v>#N/A</v>
          </cell>
          <cell r="AG53" t="e">
            <v>#N/A</v>
          </cell>
          <cell r="AH53" t="e">
            <v>#N/A</v>
          </cell>
          <cell r="AI53">
            <v>33.433500000000002</v>
          </cell>
          <cell r="AJ53">
            <v>-111.94875</v>
          </cell>
        </row>
        <row r="54">
          <cell r="A54">
            <v>54</v>
          </cell>
          <cell r="D54">
            <v>0</v>
          </cell>
          <cell r="E54">
            <v>0</v>
          </cell>
          <cell r="F54" t="str">
            <v/>
          </cell>
          <cell r="G54" t="str">
            <v/>
          </cell>
          <cell r="H54">
            <v>0</v>
          </cell>
          <cell r="I54">
            <v>0</v>
          </cell>
          <cell r="J54">
            <v>0</v>
          </cell>
          <cell r="K54">
            <v>0</v>
          </cell>
          <cell r="L54">
            <v>0</v>
          </cell>
          <cell r="M54">
            <v>0</v>
          </cell>
          <cell r="N54">
            <v>0</v>
          </cell>
          <cell r="O54">
            <v>0</v>
          </cell>
          <cell r="P54">
            <v>0</v>
          </cell>
          <cell r="Q54" t="e">
            <v>#N/A</v>
          </cell>
          <cell r="R54" t="e">
            <v>#N/A</v>
          </cell>
          <cell r="T54">
            <v>0</v>
          </cell>
          <cell r="U54">
            <v>1</v>
          </cell>
          <cell r="V54">
            <v>1</v>
          </cell>
          <cell r="W54">
            <v>1</v>
          </cell>
          <cell r="X54">
            <v>1</v>
          </cell>
          <cell r="AA54" t="e">
            <v>#N/A</v>
          </cell>
          <cell r="AB54" t="e">
            <v>#N/A</v>
          </cell>
          <cell r="AC54" t="e">
            <v>#N/A</v>
          </cell>
          <cell r="AD54" t="e">
            <v>#N/A</v>
          </cell>
          <cell r="AE54" t="e">
            <v>#N/A</v>
          </cell>
          <cell r="AF54" t="e">
            <v>#N/A</v>
          </cell>
          <cell r="AG54" t="e">
            <v>#N/A</v>
          </cell>
          <cell r="AH54" t="e">
            <v>#N/A</v>
          </cell>
          <cell r="AI54">
            <v>33.414678000000002</v>
          </cell>
          <cell r="AJ54">
            <v>-111.930599</v>
          </cell>
        </row>
        <row r="55">
          <cell r="A55">
            <v>55</v>
          </cell>
          <cell r="D55">
            <v>0</v>
          </cell>
          <cell r="E55">
            <v>0</v>
          </cell>
          <cell r="F55" t="str">
            <v/>
          </cell>
          <cell r="G55" t="str">
            <v/>
          </cell>
          <cell r="H55">
            <v>0</v>
          </cell>
          <cell r="I55">
            <v>0</v>
          </cell>
          <cell r="J55">
            <v>0</v>
          </cell>
          <cell r="K55">
            <v>0</v>
          </cell>
          <cell r="L55">
            <v>0</v>
          </cell>
          <cell r="M55">
            <v>0</v>
          </cell>
          <cell r="N55">
            <v>0</v>
          </cell>
          <cell r="O55">
            <v>0</v>
          </cell>
          <cell r="P55">
            <v>0</v>
          </cell>
          <cell r="Q55" t="e">
            <v>#N/A</v>
          </cell>
          <cell r="R55" t="e">
            <v>#N/A</v>
          </cell>
          <cell r="T55">
            <v>0</v>
          </cell>
          <cell r="U55">
            <v>1</v>
          </cell>
          <cell r="V55">
            <v>1</v>
          </cell>
          <cell r="W55">
            <v>1</v>
          </cell>
          <cell r="X55">
            <v>1</v>
          </cell>
          <cell r="AA55" t="e">
            <v>#N/A</v>
          </cell>
          <cell r="AB55" t="e">
            <v>#N/A</v>
          </cell>
          <cell r="AC55" t="e">
            <v>#N/A</v>
          </cell>
          <cell r="AD55" t="e">
            <v>#N/A</v>
          </cell>
          <cell r="AE55" t="e">
            <v>#N/A</v>
          </cell>
          <cell r="AF55" t="e">
            <v>#N/A</v>
          </cell>
          <cell r="AG55" t="e">
            <v>#N/A</v>
          </cell>
          <cell r="AH55" t="e">
            <v>#N/A</v>
          </cell>
          <cell r="AI55">
            <v>33.418745000000001</v>
          </cell>
          <cell r="AJ55">
            <v>-111.926198</v>
          </cell>
        </row>
        <row r="57">
          <cell r="A57">
            <v>1</v>
          </cell>
          <cell r="D57" t="str">
            <v/>
          </cell>
          <cell r="E57">
            <v>66</v>
          </cell>
          <cell r="F57">
            <v>53</v>
          </cell>
          <cell r="G57">
            <v>79</v>
          </cell>
          <cell r="H57">
            <v>0.24690926565025556</v>
          </cell>
          <cell r="I57">
            <v>0.20567035079288803</v>
          </cell>
          <cell r="J57">
            <v>0.19177842820322397</v>
          </cell>
          <cell r="K57">
            <v>0.41789349526014591</v>
          </cell>
          <cell r="L57">
            <v>11445.5</v>
          </cell>
          <cell r="M57">
            <v>4639</v>
          </cell>
          <cell r="N57">
            <v>6806.5</v>
          </cell>
          <cell r="O57">
            <v>11445.5</v>
          </cell>
          <cell r="P57">
            <v>4639</v>
          </cell>
          <cell r="T57">
            <v>6806.5</v>
          </cell>
        </row>
        <row r="58">
          <cell r="A58">
            <v>2</v>
          </cell>
          <cell r="D58" t="str">
            <v/>
          </cell>
          <cell r="E58">
            <v>243</v>
          </cell>
          <cell r="F58">
            <v>229</v>
          </cell>
          <cell r="G58">
            <v>279</v>
          </cell>
          <cell r="H58">
            <v>0.33384863280965543</v>
          </cell>
          <cell r="I58">
            <v>0.74137931026212989</v>
          </cell>
          <cell r="J58">
            <v>0.35555471733675775</v>
          </cell>
          <cell r="K58">
            <v>0.98257838893740723</v>
          </cell>
          <cell r="L58" t="str">
            <v/>
          </cell>
          <cell r="M58" t="str">
            <v/>
          </cell>
          <cell r="N58" t="str">
            <v/>
          </cell>
          <cell r="O58" t="str">
            <v/>
          </cell>
          <cell r="P58" t="str">
            <v/>
          </cell>
          <cell r="T58" t="str">
            <v/>
          </cell>
        </row>
        <row r="59">
          <cell r="A59">
            <v>3</v>
          </cell>
          <cell r="D59" t="str">
            <v/>
          </cell>
          <cell r="E59">
            <v>16</v>
          </cell>
          <cell r="F59">
            <v>14</v>
          </cell>
          <cell r="G59">
            <v>17</v>
          </cell>
          <cell r="H59">
            <v>9.8590619739636454E-2</v>
          </cell>
          <cell r="I59">
            <v>4.4443563101765178E-2</v>
          </cell>
          <cell r="J59">
            <v>1.4606102824278367E-7</v>
          </cell>
          <cell r="K59">
            <v>3.6800107656520532E-9</v>
          </cell>
          <cell r="L59" t="str">
            <v/>
          </cell>
          <cell r="M59" t="str">
            <v/>
          </cell>
          <cell r="N59" t="str">
            <v/>
          </cell>
          <cell r="O59" t="str">
            <v/>
          </cell>
          <cell r="P59" t="str">
            <v/>
          </cell>
          <cell r="T59" t="str">
            <v/>
          </cell>
        </row>
      </sheetData>
      <sheetData sheetId="13">
        <row r="5">
          <cell r="D5">
            <v>0.1666673351344807</v>
          </cell>
          <cell r="E5">
            <v>0.29999904972682401</v>
          </cell>
          <cell r="F5">
            <v>0.25000020971308601</v>
          </cell>
          <cell r="G5">
            <v>0.70833288369392378</v>
          </cell>
          <cell r="H5">
            <v>33.429144999999998</v>
          </cell>
          <cell r="I5">
            <v>-111.90889799999999</v>
          </cell>
        </row>
        <row r="6">
          <cell r="A6">
            <v>6</v>
          </cell>
          <cell r="D6">
            <v>0.23703750215201846</v>
          </cell>
          <cell r="E6">
            <v>0.21234495641933604</v>
          </cell>
          <cell r="F6">
            <v>9.3826571891318475E-2</v>
          </cell>
          <cell r="G6">
            <v>0.10864151109288854</v>
          </cell>
          <cell r="H6">
            <v>33.425445000000003</v>
          </cell>
          <cell r="I6">
            <v>-111.93979899999999</v>
          </cell>
        </row>
        <row r="7">
          <cell r="A7">
            <v>7</v>
          </cell>
          <cell r="D7">
            <v>0.31730856121664508</v>
          </cell>
          <cell r="E7">
            <v>0.15705093525932579</v>
          </cell>
          <cell r="F7">
            <v>5.7692025355272174E-2</v>
          </cell>
          <cell r="G7">
            <v>7.3717860989526748E-2</v>
          </cell>
          <cell r="H7">
            <v>33.425445000000003</v>
          </cell>
          <cell r="I7">
            <v>-111.94409899999999</v>
          </cell>
        </row>
        <row r="8">
          <cell r="A8">
            <v>8</v>
          </cell>
          <cell r="D8">
            <v>0.23750082881999096</v>
          </cell>
          <cell r="E8">
            <v>0.20000032425530409</v>
          </cell>
          <cell r="F8">
            <v>0.21250030696785382</v>
          </cell>
          <cell r="G8">
            <v>0.62499987258656564</v>
          </cell>
          <cell r="H8">
            <v>33.425600000000003</v>
          </cell>
          <cell r="I8">
            <v>-111.96095</v>
          </cell>
        </row>
        <row r="9">
          <cell r="A9">
            <v>9</v>
          </cell>
          <cell r="D9">
            <v>0.3244443582606979</v>
          </cell>
          <cell r="E9">
            <v>0.21333283733639363</v>
          </cell>
          <cell r="F9">
            <v>6.6667392428721939E-2</v>
          </cell>
          <cell r="G9">
            <v>0.11111112098520934</v>
          </cell>
          <cell r="H9">
            <v>33.418945000000001</v>
          </cell>
          <cell r="I9">
            <v>-111.93979899999999</v>
          </cell>
        </row>
        <row r="10">
          <cell r="A10">
            <v>10</v>
          </cell>
          <cell r="D10">
            <v>0.24999947075138157</v>
          </cell>
          <cell r="E10">
            <v>0.56249905705081282</v>
          </cell>
          <cell r="F10">
            <v>5.7749526942596161E-7</v>
          </cell>
          <cell r="G10">
            <v>3.6800107656520532E-9</v>
          </cell>
          <cell r="H10">
            <v>33.385480000000001</v>
          </cell>
          <cell r="I10">
            <v>-111.93477</v>
          </cell>
        </row>
        <row r="11">
          <cell r="A11">
            <v>11</v>
          </cell>
          <cell r="D11">
            <v>0.27553474011617457</v>
          </cell>
          <cell r="E11">
            <v>0.16864638578937091</v>
          </cell>
          <cell r="F11">
            <v>0.14489274628013146</v>
          </cell>
          <cell r="G11">
            <v>0.18764891470103331</v>
          </cell>
          <cell r="H11">
            <v>33.414645</v>
          </cell>
          <cell r="I11">
            <v>-111.93979899999999</v>
          </cell>
        </row>
        <row r="12">
          <cell r="A12">
            <v>12</v>
          </cell>
          <cell r="D12">
            <v>0.25625078732802714</v>
          </cell>
          <cell r="E12">
            <v>0.27499937641383504</v>
          </cell>
          <cell r="F12">
            <v>9.9999793328899522E-2</v>
          </cell>
          <cell r="G12">
            <v>0.17499936393844923</v>
          </cell>
          <cell r="H12">
            <v>33.414645</v>
          </cell>
          <cell r="I12">
            <v>-111.951999</v>
          </cell>
        </row>
        <row r="13">
          <cell r="A13">
            <v>13</v>
          </cell>
          <cell r="D13">
            <v>0.25780260876058997</v>
          </cell>
          <cell r="E13">
            <v>7.5144060914633271E-2</v>
          </cell>
          <cell r="F13">
            <v>0.26589605584132575</v>
          </cell>
          <cell r="G13">
            <v>0.326011525531472</v>
          </cell>
          <cell r="H13">
            <v>33.421844999999998</v>
          </cell>
          <cell r="I13">
            <v>-111.934799</v>
          </cell>
        </row>
        <row r="14">
          <cell r="A14">
            <v>14</v>
          </cell>
          <cell r="D14">
            <v>0.23195881000328147</v>
          </cell>
          <cell r="E14">
            <v>0.10652972704249522</v>
          </cell>
          <cell r="F14">
            <v>0.30927849496652954</v>
          </cell>
          <cell r="G14">
            <v>0.56701073957607884</v>
          </cell>
          <cell r="H14">
            <v>33.421779999999998</v>
          </cell>
          <cell r="I14">
            <v>-111.91791000000001</v>
          </cell>
        </row>
        <row r="15">
          <cell r="A15">
            <v>15</v>
          </cell>
          <cell r="D15">
            <v>0.28399342575798531</v>
          </cell>
          <cell r="E15">
            <v>9.6385750303393428E-2</v>
          </cell>
          <cell r="F15">
            <v>0.28227136898336791</v>
          </cell>
          <cell r="G15">
            <v>0.37177356435214148</v>
          </cell>
          <cell r="H15">
            <v>33.422044999999997</v>
          </cell>
          <cell r="I15">
            <v>-111.926299</v>
          </cell>
        </row>
        <row r="16">
          <cell r="A16">
            <v>16</v>
          </cell>
          <cell r="D16">
            <v>0.2637177522047186</v>
          </cell>
          <cell r="E16">
            <v>0.13097412073673087</v>
          </cell>
          <cell r="F16">
            <v>0.22123984898906751</v>
          </cell>
          <cell r="G16">
            <v>0.45663718090923899</v>
          </cell>
          <cell r="H16">
            <v>33.421945000000001</v>
          </cell>
          <cell r="I16">
            <v>-111.93979899999999</v>
          </cell>
        </row>
        <row r="17">
          <cell r="A17">
            <v>17</v>
          </cell>
          <cell r="D17">
            <v>0.30889974155019106</v>
          </cell>
          <cell r="E17">
            <v>0.15706754703020373</v>
          </cell>
          <cell r="F17">
            <v>0.20680608604614217</v>
          </cell>
          <cell r="G17">
            <v>0.32199052397668038</v>
          </cell>
          <cell r="H17">
            <v>33.421945000000001</v>
          </cell>
          <cell r="I17">
            <v>-111.942199</v>
          </cell>
        </row>
        <row r="18">
          <cell r="A18">
            <v>18</v>
          </cell>
          <cell r="D18">
            <v>0.23113177143790239</v>
          </cell>
          <cell r="E18">
            <v>8.4905465530211194E-2</v>
          </cell>
          <cell r="F18">
            <v>0.31603737702358914</v>
          </cell>
          <cell r="G18">
            <v>0.4811324279526662</v>
          </cell>
          <cell r="H18">
            <v>33.421844999999998</v>
          </cell>
          <cell r="I18">
            <v>-111.94709899999999</v>
          </cell>
        </row>
        <row r="19">
          <cell r="A19">
            <v>19</v>
          </cell>
          <cell r="D19">
            <v>0.19469066158638357</v>
          </cell>
          <cell r="E19">
            <v>0.20353952260927671</v>
          </cell>
          <cell r="F19">
            <v>0.17699121950374896</v>
          </cell>
          <cell r="G19">
            <v>0.4424774349162614</v>
          </cell>
          <cell r="H19">
            <v>33.421844999999998</v>
          </cell>
          <cell r="I19">
            <v>-111.95219899999999</v>
          </cell>
        </row>
        <row r="20">
          <cell r="A20">
            <v>20</v>
          </cell>
          <cell r="D20">
            <v>0.15819230476147417</v>
          </cell>
          <cell r="E20">
            <v>0.44067826584219411</v>
          </cell>
          <cell r="F20">
            <v>2.8249544725381007E-2</v>
          </cell>
          <cell r="G20">
            <v>3.9548721728498527E-2</v>
          </cell>
          <cell r="H20">
            <v>33.451279999999997</v>
          </cell>
          <cell r="I20">
            <v>-111.91303000000001</v>
          </cell>
        </row>
        <row r="21">
          <cell r="A21">
            <v>21</v>
          </cell>
          <cell r="D21">
            <v>0.17901293409437249</v>
          </cell>
          <cell r="E21">
            <v>0.58024745666453226</v>
          </cell>
          <cell r="F21">
            <v>4.32094550501817E-2</v>
          </cell>
          <cell r="G21">
            <v>0.1111110173328846</v>
          </cell>
          <cell r="H21">
            <v>33.356630000000003</v>
          </cell>
          <cell r="I21">
            <v>-111.92854</v>
          </cell>
        </row>
        <row r="22">
          <cell r="A22">
            <v>22</v>
          </cell>
          <cell r="D22">
            <v>0.26489975696573548</v>
          </cell>
          <cell r="E22">
            <v>0.58278097595355494</v>
          </cell>
          <cell r="F22">
            <v>0.11920602336710291</v>
          </cell>
          <cell r="G22">
            <v>0.21854397988593507</v>
          </cell>
          <cell r="H22">
            <v>33.356769999999997</v>
          </cell>
          <cell r="I22">
            <v>-111.91153</v>
          </cell>
        </row>
        <row r="23">
          <cell r="A23">
            <v>23</v>
          </cell>
          <cell r="D23">
            <v>0.1409399662089765</v>
          </cell>
          <cell r="E23">
            <v>0.2818782452944531</v>
          </cell>
          <cell r="F23">
            <v>0.25503296071795045</v>
          </cell>
          <cell r="G23">
            <v>0.67114136510291322</v>
          </cell>
          <cell r="H23">
            <v>33.377958</v>
          </cell>
          <cell r="I23">
            <v>-111.945448</v>
          </cell>
        </row>
        <row r="24">
          <cell r="A24">
            <v>24</v>
          </cell>
          <cell r="D24">
            <v>0.11428617827472173</v>
          </cell>
          <cell r="E24">
            <v>0.34285803826197081</v>
          </cell>
          <cell r="F24">
            <v>0.1714283246676101</v>
          </cell>
          <cell r="G24">
            <v>0.57142898170436363</v>
          </cell>
          <cell r="H24">
            <v>33.400145999999999</v>
          </cell>
          <cell r="I24">
            <v>-111.908998</v>
          </cell>
        </row>
        <row r="25">
          <cell r="A25">
            <v>25</v>
          </cell>
          <cell r="D25">
            <v>0.2328763559536102</v>
          </cell>
          <cell r="E25">
            <v>0.3170257963462807</v>
          </cell>
          <cell r="F25">
            <v>0.11741702943099241</v>
          </cell>
          <cell r="G25">
            <v>0.37377614178692481</v>
          </cell>
          <cell r="H25">
            <v>33.400246000000003</v>
          </cell>
          <cell r="I25">
            <v>-111.926098</v>
          </cell>
        </row>
        <row r="26">
          <cell r="A26">
            <v>26</v>
          </cell>
          <cell r="D26">
            <v>0.20833358732193555</v>
          </cell>
          <cell r="E26">
            <v>4.4443563101765178E-2</v>
          </cell>
          <cell r="F26">
            <v>0.35555471733675775</v>
          </cell>
          <cell r="G26">
            <v>0.71111047902606217</v>
          </cell>
          <cell r="H26">
            <v>33.414645</v>
          </cell>
          <cell r="I26">
            <v>-111.926098</v>
          </cell>
        </row>
        <row r="27">
          <cell r="A27">
            <v>27</v>
          </cell>
          <cell r="D27">
            <v>0.19696894883966412</v>
          </cell>
          <cell r="E27">
            <v>0.14393993118142848</v>
          </cell>
          <cell r="F27">
            <v>0.26515171328351439</v>
          </cell>
          <cell r="G27">
            <v>0.49242441903630352</v>
          </cell>
          <cell r="H27">
            <v>33.414745000000003</v>
          </cell>
          <cell r="I27">
            <v>-111.917698</v>
          </cell>
        </row>
        <row r="28">
          <cell r="A28">
            <v>28</v>
          </cell>
          <cell r="D28">
            <v>0.33384863280965543</v>
          </cell>
          <cell r="E28">
            <v>0.16718118311825547</v>
          </cell>
          <cell r="F28">
            <v>9.0534477577756664E-2</v>
          </cell>
          <cell r="G28">
            <v>0.14969056547180232</v>
          </cell>
          <cell r="H28">
            <v>33.414544999999997</v>
          </cell>
          <cell r="I28">
            <v>-111.93469899999999</v>
          </cell>
        </row>
        <row r="29">
          <cell r="A29">
            <v>29</v>
          </cell>
          <cell r="D29">
            <v>0.27488875816627245</v>
          </cell>
          <cell r="E29">
            <v>5.0519817095777506E-2</v>
          </cell>
          <cell r="F29">
            <v>0.32689491061377168</v>
          </cell>
          <cell r="G29">
            <v>0.7563140117283883</v>
          </cell>
          <cell r="H29">
            <v>33.416744999999999</v>
          </cell>
          <cell r="I29">
            <v>-111.926198</v>
          </cell>
        </row>
        <row r="30">
          <cell r="A30">
            <v>30</v>
          </cell>
          <cell r="D30">
            <v>0.20905926047225504</v>
          </cell>
          <cell r="E30">
            <v>0.12195042504687459</v>
          </cell>
          <cell r="F30">
            <v>0.28571339529036871</v>
          </cell>
          <cell r="G30">
            <v>0.98257838893740723</v>
          </cell>
          <cell r="H30">
            <v>33.407445000000003</v>
          </cell>
          <cell r="I30">
            <v>-111.926098</v>
          </cell>
        </row>
        <row r="31">
          <cell r="A31">
            <v>31</v>
          </cell>
          <cell r="D31">
            <v>0.26833287488767027</v>
          </cell>
          <cell r="E31">
            <v>0.31833311801679998</v>
          </cell>
          <cell r="F31">
            <v>5.3334274012093494E-2</v>
          </cell>
          <cell r="G31">
            <v>0.20000054832573236</v>
          </cell>
          <cell r="H31">
            <v>33.407445000000003</v>
          </cell>
          <cell r="I31">
            <v>-111.93469899999999</v>
          </cell>
        </row>
        <row r="32">
          <cell r="A32">
            <v>32</v>
          </cell>
          <cell r="D32">
            <v>0.22433401238920395</v>
          </cell>
          <cell r="E32">
            <v>0.39163408907609781</v>
          </cell>
          <cell r="F32">
            <v>0.12167364358004949</v>
          </cell>
          <cell r="G32">
            <v>0.28897406145315202</v>
          </cell>
          <cell r="H32">
            <v>33.392845999999999</v>
          </cell>
          <cell r="I32">
            <v>-111.934798</v>
          </cell>
        </row>
        <row r="33">
          <cell r="A33">
            <v>33</v>
          </cell>
          <cell r="D33">
            <v>0.20809254395090857</v>
          </cell>
          <cell r="E33">
            <v>0.20809269052483714</v>
          </cell>
          <cell r="F33">
            <v>0.28323606375269256</v>
          </cell>
          <cell r="G33">
            <v>0.92485503613867981</v>
          </cell>
          <cell r="H33">
            <v>33.392946000000002</v>
          </cell>
          <cell r="I33">
            <v>-111.926198</v>
          </cell>
        </row>
        <row r="34">
          <cell r="A34">
            <v>34</v>
          </cell>
          <cell r="D34">
            <v>0.22580741345386635</v>
          </cell>
          <cell r="E34">
            <v>0.45967694900566286</v>
          </cell>
          <cell r="F34">
            <v>0.14516086036742543</v>
          </cell>
          <cell r="G34">
            <v>0.50806468071826083</v>
          </cell>
          <cell r="H34">
            <v>33.392845999999999</v>
          </cell>
          <cell r="I34">
            <v>-111.951999</v>
          </cell>
        </row>
        <row r="35">
          <cell r="A35">
            <v>35</v>
          </cell>
          <cell r="D35">
            <v>0.23749915969777322</v>
          </cell>
          <cell r="E35">
            <v>0.12499954428680027</v>
          </cell>
          <cell r="F35">
            <v>0.28750058912914095</v>
          </cell>
          <cell r="G35">
            <v>0.96249989081160703</v>
          </cell>
          <cell r="H35">
            <v>33.392845999999999</v>
          </cell>
          <cell r="I35">
            <v>-111.939499</v>
          </cell>
        </row>
        <row r="36">
          <cell r="A36">
            <v>36</v>
          </cell>
          <cell r="D36">
            <v>0.24719172454674176</v>
          </cell>
          <cell r="E36">
            <v>0.34831545957250165</v>
          </cell>
          <cell r="F36">
            <v>0.13483088724739051</v>
          </cell>
          <cell r="G36">
            <v>0.25842741265931973</v>
          </cell>
          <cell r="H36">
            <v>33.400244999999998</v>
          </cell>
          <cell r="I36">
            <v>-111.939599</v>
          </cell>
        </row>
        <row r="37">
          <cell r="A37">
            <v>37</v>
          </cell>
          <cell r="D37">
            <v>0.26851861215344142</v>
          </cell>
          <cell r="E37">
            <v>9.2591701103624247E-2</v>
          </cell>
          <cell r="F37">
            <v>0.17592576384597636</v>
          </cell>
          <cell r="G37">
            <v>0.72222233349164555</v>
          </cell>
          <cell r="H37">
            <v>33.407344999999999</v>
          </cell>
          <cell r="I37">
            <v>-111.939699</v>
          </cell>
        </row>
        <row r="38">
          <cell r="A38">
            <v>38</v>
          </cell>
          <cell r="D38">
            <v>0.15625044379143721</v>
          </cell>
          <cell r="E38">
            <v>0.23437418576770833</v>
          </cell>
          <cell r="F38">
            <v>0.14062545526822948</v>
          </cell>
          <cell r="G38">
            <v>0.74999946809862639</v>
          </cell>
          <cell r="H38">
            <v>33.378146000000001</v>
          </cell>
          <cell r="I38">
            <v>-111.93929799999999</v>
          </cell>
        </row>
        <row r="39">
          <cell r="A39">
            <v>39</v>
          </cell>
          <cell r="D39">
            <v>0.22222274522698476</v>
          </cell>
          <cell r="E39">
            <v>0.4444434597548057</v>
          </cell>
          <cell r="F39">
            <v>1.4606102824278367E-7</v>
          </cell>
          <cell r="G39">
            <v>5.0270615571534713E-7</v>
          </cell>
          <cell r="H39">
            <v>33.433500000000002</v>
          </cell>
          <cell r="I39">
            <v>-111.94875</v>
          </cell>
        </row>
        <row r="40">
          <cell r="A40">
            <v>40</v>
          </cell>
          <cell r="D40">
            <v>0.16728586430861631</v>
          </cell>
          <cell r="E40">
            <v>0.11152388047390267</v>
          </cell>
          <cell r="F40">
            <v>0.30111558100610958</v>
          </cell>
          <cell r="G40">
            <v>0.83271432177085258</v>
          </cell>
          <cell r="H40">
            <v>33.417368000000003</v>
          </cell>
          <cell r="I40">
            <v>-111.92255400000001</v>
          </cell>
        </row>
        <row r="41">
          <cell r="A41">
            <v>41</v>
          </cell>
          <cell r="D41">
            <v>9.8590619739636454E-2</v>
          </cell>
          <cell r="E41">
            <v>0.5845066314477938</v>
          </cell>
          <cell r="F41">
            <v>3.5211469321593213E-2</v>
          </cell>
          <cell r="G41">
            <v>8.450617549865104E-2</v>
          </cell>
          <cell r="H41">
            <v>33.438907999999998</v>
          </cell>
          <cell r="I41">
            <v>-111.943848</v>
          </cell>
        </row>
        <row r="42">
          <cell r="A42">
            <v>42</v>
          </cell>
          <cell r="D42">
            <v>0.13084122201338913</v>
          </cell>
          <cell r="E42">
            <v>0.4672887262419399</v>
          </cell>
          <cell r="F42">
            <v>0.14953315603726117</v>
          </cell>
          <cell r="G42">
            <v>0.2990652399608143</v>
          </cell>
          <cell r="H42">
            <v>33.440289</v>
          </cell>
          <cell r="I42">
            <v>-111.93086099999999</v>
          </cell>
        </row>
        <row r="43">
          <cell r="A43">
            <v>43</v>
          </cell>
          <cell r="D43">
            <v>0.20312450389661768</v>
          </cell>
          <cell r="E43">
            <v>0.14062544551981018</v>
          </cell>
          <cell r="F43">
            <v>0.32812484828549959</v>
          </cell>
          <cell r="G43">
            <v>0.95312527207554865</v>
          </cell>
          <cell r="H43">
            <v>33.407432999999997</v>
          </cell>
          <cell r="I43">
            <v>-111.90910700000001</v>
          </cell>
        </row>
        <row r="44">
          <cell r="A44">
            <v>44</v>
          </cell>
          <cell r="D44">
            <v>0.25263157664715008</v>
          </cell>
          <cell r="E44">
            <v>0.43157928304377186</v>
          </cell>
          <cell r="F44">
            <v>0.13684244361111567</v>
          </cell>
          <cell r="G44">
            <v>0.44210625279739085</v>
          </cell>
          <cell r="H44">
            <v>33.407397000000003</v>
          </cell>
          <cell r="I44">
            <v>-111.952164</v>
          </cell>
        </row>
        <row r="45">
          <cell r="A45">
            <v>45</v>
          </cell>
          <cell r="D45">
            <v>0.1632658403933776</v>
          </cell>
          <cell r="E45">
            <v>0.10204045711528012</v>
          </cell>
          <cell r="F45">
            <v>0.28571421283612225</v>
          </cell>
          <cell r="G45">
            <v>0.95918419767729712</v>
          </cell>
          <cell r="H45">
            <v>33.422013</v>
          </cell>
          <cell r="I45">
            <v>-111.891954</v>
          </cell>
        </row>
        <row r="46">
          <cell r="A46">
            <v>46</v>
          </cell>
          <cell r="D46">
            <v>0.23750016240299965</v>
          </cell>
          <cell r="E46">
            <v>0.21249961806379711</v>
          </cell>
          <cell r="F46">
            <v>0.18749993601978451</v>
          </cell>
          <cell r="G46">
            <v>0.58750039493374284</v>
          </cell>
          <cell r="H46">
            <v>33.441630000000004</v>
          </cell>
          <cell r="I46">
            <v>-111.92623</v>
          </cell>
        </row>
        <row r="47">
          <cell r="A47">
            <v>47</v>
          </cell>
          <cell r="D47">
            <v>0.26359780640427199</v>
          </cell>
          <cell r="E47">
            <v>7.1129916255497694E-2</v>
          </cell>
          <cell r="F47">
            <v>0.23012506448110048</v>
          </cell>
          <cell r="G47">
            <v>0.38493817725907586</v>
          </cell>
          <cell r="H47">
            <v>33.421894000000002</v>
          </cell>
          <cell r="I47">
            <v>-111.944266</v>
          </cell>
        </row>
        <row r="48">
          <cell r="A48">
            <v>48</v>
          </cell>
          <cell r="D48">
            <v>0.21481470997058169</v>
          </cell>
          <cell r="E48">
            <v>0.11851794244793465</v>
          </cell>
          <cell r="F48">
            <v>0.2666675236584975</v>
          </cell>
          <cell r="G48">
            <v>0.94074079377747322</v>
          </cell>
          <cell r="H48">
            <v>33.394056999999997</v>
          </cell>
          <cell r="I48">
            <v>-111.92066199999999</v>
          </cell>
        </row>
        <row r="49">
          <cell r="A49">
            <v>49</v>
          </cell>
          <cell r="D49">
            <v>0.16190415551670737</v>
          </cell>
          <cell r="E49">
            <v>0.18095191260120921</v>
          </cell>
          <cell r="F49">
            <v>0.22857171831855194</v>
          </cell>
          <cell r="G49">
            <v>0.57142861439115433</v>
          </cell>
          <cell r="H49">
            <v>33.421936000000002</v>
          </cell>
          <cell r="I49">
            <v>-111.960908</v>
          </cell>
        </row>
        <row r="50">
          <cell r="A50">
            <v>50</v>
          </cell>
          <cell r="D50">
            <v>0</v>
          </cell>
          <cell r="E50">
            <v>0</v>
          </cell>
          <cell r="F50">
            <v>0</v>
          </cell>
          <cell r="G50">
            <v>0</v>
          </cell>
          <cell r="H50" t="e">
            <v>#N/A</v>
          </cell>
          <cell r="I50" t="e">
            <v>#N/A</v>
          </cell>
        </row>
        <row r="51">
          <cell r="A51">
            <v>51</v>
          </cell>
          <cell r="D51">
            <v>0</v>
          </cell>
          <cell r="E51">
            <v>0</v>
          </cell>
          <cell r="F51">
            <v>0</v>
          </cell>
          <cell r="G51">
            <v>0</v>
          </cell>
          <cell r="H51" t="e">
            <v>#N/A</v>
          </cell>
          <cell r="I51" t="e">
            <v>#N/A</v>
          </cell>
        </row>
        <row r="52">
          <cell r="A52">
            <v>52</v>
          </cell>
          <cell r="D52">
            <v>0</v>
          </cell>
          <cell r="E52">
            <v>0</v>
          </cell>
          <cell r="F52">
            <v>0</v>
          </cell>
          <cell r="G52">
            <v>0</v>
          </cell>
          <cell r="H52" t="e">
            <v>#N/A</v>
          </cell>
          <cell r="I52" t="e">
            <v>#N/A</v>
          </cell>
        </row>
        <row r="53">
          <cell r="A53">
            <v>53</v>
          </cell>
          <cell r="D53">
            <v>0</v>
          </cell>
          <cell r="E53">
            <v>0</v>
          </cell>
          <cell r="F53">
            <v>0</v>
          </cell>
          <cell r="G53">
            <v>0</v>
          </cell>
          <cell r="H53" t="e">
            <v>#N/A</v>
          </cell>
          <cell r="I53" t="e">
            <v>#N/A</v>
          </cell>
        </row>
        <row r="54">
          <cell r="A54">
            <v>54</v>
          </cell>
          <cell r="D54">
            <v>0</v>
          </cell>
          <cell r="E54">
            <v>0</v>
          </cell>
          <cell r="F54">
            <v>0</v>
          </cell>
          <cell r="G54">
            <v>0</v>
          </cell>
          <cell r="H54" t="e">
            <v>#N/A</v>
          </cell>
          <cell r="I54" t="e">
            <v>#N/A</v>
          </cell>
        </row>
        <row r="55">
          <cell r="A55">
            <v>55</v>
          </cell>
          <cell r="D55">
            <v>0</v>
          </cell>
          <cell r="E55">
            <v>0</v>
          </cell>
          <cell r="F55">
            <v>0</v>
          </cell>
          <cell r="G55">
            <v>0</v>
          </cell>
          <cell r="H55" t="e">
            <v>#N/A</v>
          </cell>
          <cell r="I55" t="e">
            <v>#N/A</v>
          </cell>
        </row>
        <row r="57">
          <cell r="A57">
            <v>1</v>
          </cell>
          <cell r="D57">
            <v>0.24690926565025556</v>
          </cell>
          <cell r="E57">
            <v>0.20567035079288803</v>
          </cell>
          <cell r="F57">
            <v>0.19177842820322397</v>
          </cell>
          <cell r="G57">
            <v>0.41789349526014591</v>
          </cell>
          <cell r="H57">
            <v>0.41789349526014591</v>
          </cell>
          <cell r="I57">
            <v>0.41789349526014591</v>
          </cell>
        </row>
        <row r="58">
          <cell r="A58">
            <v>2</v>
          </cell>
          <cell r="D58">
            <v>0.33384863280965543</v>
          </cell>
          <cell r="E58">
            <v>0.74137931026212989</v>
          </cell>
          <cell r="F58">
            <v>0.35555471733675775</v>
          </cell>
          <cell r="G58">
            <v>0.98257838893740723</v>
          </cell>
          <cell r="H58">
            <v>0.98257838893740723</v>
          </cell>
          <cell r="I58">
            <v>0.98257838893740723</v>
          </cell>
        </row>
        <row r="59">
          <cell r="A59">
            <v>3</v>
          </cell>
          <cell r="D59">
            <v>9.8590619739636454E-2</v>
          </cell>
          <cell r="E59">
            <v>4.4443563101765178E-2</v>
          </cell>
          <cell r="F59">
            <v>1.4606102824278367E-7</v>
          </cell>
          <cell r="G59">
            <v>3.6800107656520532E-9</v>
          </cell>
          <cell r="H59">
            <v>3.6800107656520532E-9</v>
          </cell>
          <cell r="I59">
            <v>3.6800107656520532E-9</v>
          </cell>
        </row>
      </sheetData>
      <sheetData sheetId="14">
        <row r="5">
          <cell r="D5" t="str">
            <v>College Ave</v>
          </cell>
          <cell r="E5">
            <v>216.25</v>
          </cell>
          <cell r="F5">
            <v>153.5</v>
          </cell>
          <cell r="G5">
            <v>279</v>
          </cell>
          <cell r="H5">
            <v>0.26589605584132575</v>
          </cell>
          <cell r="I5">
            <v>0.326011525531472</v>
          </cell>
          <cell r="J5">
            <v>8.6685178797632073E-2</v>
          </cell>
          <cell r="K5">
            <v>115</v>
          </cell>
        </row>
        <row r="6">
          <cell r="A6">
            <v>14</v>
          </cell>
          <cell r="D6" t="str">
            <v>Dorsey Ln</v>
          </cell>
          <cell r="E6">
            <v>72.75</v>
          </cell>
          <cell r="F6">
            <v>42</v>
          </cell>
          <cell r="G6">
            <v>103.5</v>
          </cell>
          <cell r="H6">
            <v>0.30927849496652954</v>
          </cell>
          <cell r="I6">
            <v>0.56701073957607884</v>
          </cell>
          <cell r="J6">
            <v>0.17536422816594849</v>
          </cell>
          <cell r="K6">
            <v>116</v>
          </cell>
        </row>
        <row r="7">
          <cell r="A7">
            <v>25</v>
          </cell>
          <cell r="D7" t="str">
            <v>Rural Rd</v>
          </cell>
          <cell r="E7">
            <v>63.875</v>
          </cell>
          <cell r="F7">
            <v>48.75</v>
          </cell>
          <cell r="G7">
            <v>79</v>
          </cell>
          <cell r="H7">
            <v>0.11741702943099241</v>
          </cell>
          <cell r="I7">
            <v>0.37377614178692481</v>
          </cell>
          <cell r="J7">
            <v>4.3887684240798142E-2</v>
          </cell>
          <cell r="K7">
            <v>129</v>
          </cell>
        </row>
        <row r="8">
          <cell r="A8">
            <v>28</v>
          </cell>
          <cell r="D8" t="str">
            <v>College Ave</v>
          </cell>
          <cell r="E8">
            <v>243</v>
          </cell>
          <cell r="F8">
            <v>229</v>
          </cell>
          <cell r="G8">
            <v>257</v>
          </cell>
          <cell r="H8">
            <v>9.0534477577756664E-2</v>
          </cell>
          <cell r="I8">
            <v>0.14969056547180232</v>
          </cell>
          <cell r="J8">
            <v>1.3552157143308603E-2</v>
          </cell>
          <cell r="K8">
            <v>133</v>
          </cell>
          <cell r="M8" t="str">
            <v>Transcription correction 133A</v>
          </cell>
        </row>
        <row r="9">
          <cell r="A9">
            <v>37</v>
          </cell>
          <cell r="D9" t="str">
            <v>Mill Ave</v>
          </cell>
          <cell r="E9">
            <v>27</v>
          </cell>
          <cell r="F9">
            <v>20.5</v>
          </cell>
          <cell r="G9">
            <v>33.5</v>
          </cell>
          <cell r="H9">
            <v>0.17592576384597636</v>
          </cell>
          <cell r="I9">
            <v>0.72222233349164555</v>
          </cell>
          <cell r="J9">
            <v>0.12705751568614121</v>
          </cell>
          <cell r="K9">
            <v>146</v>
          </cell>
        </row>
        <row r="11">
          <cell r="A11">
            <v>3</v>
          </cell>
          <cell r="D11" t="str">
            <v>Mill Ave</v>
          </cell>
          <cell r="E11">
            <v>31.8125</v>
          </cell>
          <cell r="F11">
            <v>24.5</v>
          </cell>
          <cell r="G11">
            <v>39.125</v>
          </cell>
          <cell r="H11">
            <v>0.84086427551798215</v>
          </cell>
          <cell r="I11">
            <v>0.27897781820301853</v>
          </cell>
          <cell r="J11">
            <v>0.47544217698659141</v>
          </cell>
          <cell r="K11">
            <v>0.4125734544108276</v>
          </cell>
        </row>
        <row r="12">
          <cell r="A12">
            <v>11</v>
          </cell>
          <cell r="D12" t="str">
            <v>Mill Ave</v>
          </cell>
          <cell r="E12">
            <v>37.4375</v>
          </cell>
          <cell r="F12">
            <v>30.375</v>
          </cell>
          <cell r="G12">
            <v>44.5</v>
          </cell>
          <cell r="H12">
            <v>0.23706216416290957</v>
          </cell>
          <cell r="I12">
            <v>0.20367359189170345</v>
          </cell>
          <cell r="J12">
            <v>0.26377365248688056</v>
          </cell>
          <cell r="K12">
            <v>0.38731290887559483</v>
          </cell>
        </row>
        <row r="13">
          <cell r="A13">
            <v>13</v>
          </cell>
          <cell r="D13" t="str">
            <v>College Ave</v>
          </cell>
          <cell r="E13">
            <v>95.333333333333343</v>
          </cell>
          <cell r="F13">
            <v>51.166666666666671</v>
          </cell>
          <cell r="G13">
            <v>139.5</v>
          </cell>
          <cell r="H13">
            <v>7.2114650277253167E-2</v>
          </cell>
          <cell r="I13">
            <v>0.32167857461635263</v>
          </cell>
          <cell r="J13">
            <v>0.36145183257646241</v>
          </cell>
          <cell r="K13">
            <v>0.25568213651962468</v>
          </cell>
        </row>
        <row r="14">
          <cell r="A14">
            <v>14</v>
          </cell>
          <cell r="D14" t="str">
            <v>Dorsey Ln</v>
          </cell>
          <cell r="E14">
            <v>62.5625</v>
          </cell>
          <cell r="F14">
            <v>21.625</v>
          </cell>
          <cell r="G14">
            <v>103.5</v>
          </cell>
          <cell r="H14">
            <v>0.1238767061850026</v>
          </cell>
          <cell r="I14">
            <v>0.35964111571839064</v>
          </cell>
          <cell r="J14">
            <v>0.65934085496310157</v>
          </cell>
          <cell r="K14">
            <v>0.26973078277621154</v>
          </cell>
        </row>
        <row r="15">
          <cell r="A15">
            <v>25</v>
          </cell>
          <cell r="D15" t="str">
            <v>Rural Rd</v>
          </cell>
          <cell r="E15">
            <v>31.9375</v>
          </cell>
          <cell r="F15">
            <v>24.375</v>
          </cell>
          <cell r="G15">
            <v>39.5</v>
          </cell>
          <cell r="H15">
            <v>0.63405020652295951</v>
          </cell>
          <cell r="I15">
            <v>0.23483462922182505</v>
          </cell>
          <cell r="J15">
            <v>0.74755469727980584</v>
          </cell>
          <cell r="K15">
            <v>0.4657527884252135</v>
          </cell>
        </row>
        <row r="16">
          <cell r="A16">
            <v>28</v>
          </cell>
          <cell r="D16" t="str">
            <v>College Ave</v>
          </cell>
          <cell r="E16">
            <v>121.625</v>
          </cell>
          <cell r="F16">
            <v>114.75</v>
          </cell>
          <cell r="G16">
            <v>128.5</v>
          </cell>
          <cell r="H16">
            <v>0.23329999324657963</v>
          </cell>
          <cell r="I16">
            <v>0.14696753016298356</v>
          </cell>
          <cell r="J16">
            <v>0.23946654439173146</v>
          </cell>
          <cell r="K16">
            <v>0.47893033769794169</v>
          </cell>
        </row>
        <row r="17">
          <cell r="A17">
            <v>37</v>
          </cell>
          <cell r="D17" t="str">
            <v>Mill Ave</v>
          </cell>
          <cell r="E17">
            <v>13.5</v>
          </cell>
          <cell r="F17">
            <v>10.25</v>
          </cell>
          <cell r="G17">
            <v>16.75</v>
          </cell>
          <cell r="H17">
            <v>9.2591978245022452E-2</v>
          </cell>
          <cell r="I17">
            <v>0.17592565163073423</v>
          </cell>
          <cell r="J17">
            <v>0.7222230086115079</v>
          </cell>
          <cell r="K17">
            <v>0.26851833661632801</v>
          </cell>
        </row>
        <row r="19">
          <cell r="A19" t="str">
            <v>Col</v>
          </cell>
          <cell r="D19">
            <v>3</v>
          </cell>
          <cell r="E19">
            <v>4</v>
          </cell>
          <cell r="F19">
            <v>5</v>
          </cell>
          <cell r="G19">
            <v>6</v>
          </cell>
          <cell r="H19">
            <v>21</v>
          </cell>
          <cell r="I19">
            <v>22</v>
          </cell>
          <cell r="J19">
            <v>23</v>
          </cell>
          <cell r="K19">
            <v>18</v>
          </cell>
        </row>
      </sheetData>
      <sheetData sheetId="15">
        <row r="5">
          <cell r="D5">
            <v>0.70833288369392378</v>
          </cell>
          <cell r="E5">
            <v>30</v>
          </cell>
          <cell r="F5">
            <v>19.5</v>
          </cell>
          <cell r="G5">
            <v>40.5</v>
          </cell>
          <cell r="H5">
            <v>2.0769230769230771</v>
          </cell>
          <cell r="J5" t="str">
            <v/>
          </cell>
          <cell r="K5" t="str">
            <v/>
          </cell>
          <cell r="L5" t="str">
            <v/>
          </cell>
          <cell r="M5" t="str">
            <v/>
          </cell>
          <cell r="N5" t="str">
            <v/>
          </cell>
          <cell r="P5">
            <v>104</v>
          </cell>
          <cell r="Q5">
            <v>0.1666673351344807</v>
          </cell>
          <cell r="T5">
            <v>0.29999904972682401</v>
          </cell>
          <cell r="U5">
            <v>0.25000020971308601</v>
          </cell>
          <cell r="AC5">
            <v>120</v>
          </cell>
          <cell r="AD5">
            <v>39</v>
          </cell>
          <cell r="AE5">
            <v>81</v>
          </cell>
          <cell r="AF5">
            <v>2</v>
          </cell>
          <cell r="AG5">
            <v>16</v>
          </cell>
          <cell r="AH5">
            <v>5</v>
          </cell>
          <cell r="AI5">
            <v>25</v>
          </cell>
        </row>
        <row r="6">
          <cell r="A6">
            <v>106</v>
          </cell>
          <cell r="D6">
            <v>0.10864151109288854</v>
          </cell>
          <cell r="E6">
            <v>101.25</v>
          </cell>
          <cell r="F6">
            <v>73.5</v>
          </cell>
          <cell r="G6">
            <v>129</v>
          </cell>
          <cell r="H6">
            <v>1.7551020408163265</v>
          </cell>
          <cell r="J6" t="str">
            <v/>
          </cell>
          <cell r="K6" t="str">
            <v/>
          </cell>
          <cell r="L6" t="str">
            <v/>
          </cell>
          <cell r="M6" t="str">
            <v/>
          </cell>
          <cell r="N6" t="str">
            <v/>
          </cell>
          <cell r="P6">
            <v>106</v>
          </cell>
          <cell r="Q6">
            <v>0.23703750215201846</v>
          </cell>
          <cell r="T6">
            <v>0.21234495641933604</v>
          </cell>
          <cell r="U6">
            <v>9.3826571891318475E-2</v>
          </cell>
          <cell r="AC6">
            <v>405</v>
          </cell>
          <cell r="AD6">
            <v>147</v>
          </cell>
          <cell r="AE6">
            <v>258</v>
          </cell>
          <cell r="AF6">
            <v>33</v>
          </cell>
          <cell r="AG6">
            <v>43</v>
          </cell>
          <cell r="AH6">
            <v>14</v>
          </cell>
          <cell r="AI6">
            <v>16</v>
          </cell>
        </row>
        <row r="7">
          <cell r="A7">
            <v>108</v>
          </cell>
          <cell r="D7">
            <v>7.3717860989526748E-2</v>
          </cell>
          <cell r="E7">
            <v>78</v>
          </cell>
          <cell r="F7">
            <v>57.5</v>
          </cell>
          <cell r="G7">
            <v>98.5</v>
          </cell>
          <cell r="H7">
            <v>1.7130434782608697</v>
          </cell>
          <cell r="J7" t="str">
            <v/>
          </cell>
          <cell r="K7" t="str">
            <v/>
          </cell>
          <cell r="L7" t="str">
            <v/>
          </cell>
          <cell r="M7" t="str">
            <v/>
          </cell>
          <cell r="N7" t="str">
            <v/>
          </cell>
          <cell r="P7">
            <v>108</v>
          </cell>
          <cell r="Q7">
            <v>0.31730856121664508</v>
          </cell>
          <cell r="T7">
            <v>0.15705093525932579</v>
          </cell>
          <cell r="U7">
            <v>5.7692025355272174E-2</v>
          </cell>
          <cell r="AC7">
            <v>312</v>
          </cell>
          <cell r="AD7">
            <v>115</v>
          </cell>
          <cell r="AE7">
            <v>197</v>
          </cell>
          <cell r="AF7">
            <v>33</v>
          </cell>
          <cell r="AG7">
            <v>15</v>
          </cell>
          <cell r="AH7">
            <v>7</v>
          </cell>
          <cell r="AI7">
            <v>8</v>
          </cell>
        </row>
        <row r="8">
          <cell r="A8">
            <v>110</v>
          </cell>
          <cell r="D8">
            <v>0.62499987258656564</v>
          </cell>
          <cell r="E8">
            <v>20</v>
          </cell>
          <cell r="F8">
            <v>15.5</v>
          </cell>
          <cell r="G8">
            <v>24.5</v>
          </cell>
          <cell r="H8">
            <v>1.5806451612903225</v>
          </cell>
          <cell r="J8" t="str">
            <v/>
          </cell>
          <cell r="K8" t="str">
            <v/>
          </cell>
          <cell r="L8" t="str">
            <v/>
          </cell>
          <cell r="M8" t="str">
            <v/>
          </cell>
          <cell r="N8" t="str">
            <v/>
          </cell>
          <cell r="P8">
            <v>110</v>
          </cell>
          <cell r="Q8">
            <v>0.23750082881999096</v>
          </cell>
          <cell r="T8">
            <v>0.20000032425530409</v>
          </cell>
          <cell r="U8">
            <v>0.21250030696785382</v>
          </cell>
          <cell r="AC8">
            <v>80</v>
          </cell>
          <cell r="AD8">
            <v>31</v>
          </cell>
          <cell r="AE8">
            <v>49</v>
          </cell>
          <cell r="AF8">
            <v>8</v>
          </cell>
          <cell r="AG8">
            <v>6</v>
          </cell>
          <cell r="AH8">
            <v>6</v>
          </cell>
          <cell r="AI8">
            <v>15</v>
          </cell>
        </row>
        <row r="9">
          <cell r="A9">
            <v>111</v>
          </cell>
          <cell r="D9">
            <v>0.11111112098520934</v>
          </cell>
          <cell r="E9">
            <v>112.5</v>
          </cell>
          <cell r="F9">
            <v>112.5</v>
          </cell>
          <cell r="G9" t="e">
            <v>#N/A</v>
          </cell>
          <cell r="H9" t="str">
            <v/>
          </cell>
          <cell r="J9" t="str">
            <v/>
          </cell>
          <cell r="K9" t="str">
            <v/>
          </cell>
          <cell r="L9" t="str">
            <v/>
          </cell>
          <cell r="M9" t="str">
            <v/>
          </cell>
          <cell r="N9" t="str">
            <v/>
          </cell>
          <cell r="P9">
            <v>111</v>
          </cell>
          <cell r="Q9">
            <v>0.3244443582606979</v>
          </cell>
          <cell r="T9">
            <v>0.21333283733639363</v>
          </cell>
          <cell r="U9">
            <v>6.6667392428721939E-2</v>
          </cell>
          <cell r="AC9">
            <v>225</v>
          </cell>
          <cell r="AD9">
            <v>225</v>
          </cell>
          <cell r="AE9" t="e">
            <v>#N/A</v>
          </cell>
          <cell r="AF9">
            <v>73</v>
          </cell>
          <cell r="AG9">
            <v>48</v>
          </cell>
          <cell r="AH9">
            <v>15</v>
          </cell>
          <cell r="AI9">
            <v>25</v>
          </cell>
        </row>
        <row r="10">
          <cell r="A10">
            <v>112</v>
          </cell>
          <cell r="D10">
            <v>3.6800107656520532E-9</v>
          </cell>
          <cell r="E10">
            <v>28</v>
          </cell>
          <cell r="F10">
            <v>26.5</v>
          </cell>
          <cell r="G10">
            <v>29.5</v>
          </cell>
          <cell r="H10">
            <v>1.1132075471698113</v>
          </cell>
          <cell r="J10" t="str">
            <v/>
          </cell>
          <cell r="K10" t="str">
            <v/>
          </cell>
          <cell r="L10" t="str">
            <v/>
          </cell>
          <cell r="M10" t="str">
            <v/>
          </cell>
          <cell r="N10" t="str">
            <v/>
          </cell>
          <cell r="P10">
            <v>112</v>
          </cell>
          <cell r="Q10">
            <v>0.24999947075138157</v>
          </cell>
          <cell r="T10">
            <v>0.56249905705081282</v>
          </cell>
          <cell r="U10">
            <v>5.7749526942596161E-7</v>
          </cell>
          <cell r="AC10">
            <v>112</v>
          </cell>
          <cell r="AD10">
            <v>53</v>
          </cell>
          <cell r="AE10">
            <v>59</v>
          </cell>
          <cell r="AF10">
            <v>15</v>
          </cell>
          <cell r="AG10">
            <v>36</v>
          </cell>
          <cell r="AH10">
            <v>0</v>
          </cell>
          <cell r="AI10">
            <v>0</v>
          </cell>
        </row>
        <row r="11">
          <cell r="A11">
            <v>113</v>
          </cell>
          <cell r="D11">
            <v>0.18764891470103331</v>
          </cell>
          <cell r="E11">
            <v>52.625</v>
          </cell>
          <cell r="F11">
            <v>60.75</v>
          </cell>
          <cell r="G11">
            <v>44.5</v>
          </cell>
          <cell r="H11">
            <v>0.73251028806584362</v>
          </cell>
          <cell r="J11" t="str">
            <v/>
          </cell>
          <cell r="K11" t="str">
            <v/>
          </cell>
          <cell r="L11" t="str">
            <v/>
          </cell>
          <cell r="M11" t="str">
            <v/>
          </cell>
          <cell r="N11" t="str">
            <v/>
          </cell>
          <cell r="P11">
            <v>113</v>
          </cell>
          <cell r="Q11">
            <v>0.27553474011617457</v>
          </cell>
          <cell r="T11">
            <v>0.16864638578937091</v>
          </cell>
          <cell r="U11">
            <v>0.14489274628013146</v>
          </cell>
          <cell r="AC11">
            <v>210.5</v>
          </cell>
          <cell r="AD11">
            <v>121.5</v>
          </cell>
          <cell r="AE11">
            <v>89</v>
          </cell>
          <cell r="AF11">
            <v>42</v>
          </cell>
          <cell r="AG11">
            <v>19.5</v>
          </cell>
          <cell r="AH11">
            <v>15.5</v>
          </cell>
          <cell r="AI11">
            <v>24.5</v>
          </cell>
        </row>
        <row r="12">
          <cell r="A12">
            <v>114</v>
          </cell>
          <cell r="D12">
            <v>0.17499936393844923</v>
          </cell>
          <cell r="E12">
            <v>40</v>
          </cell>
          <cell r="F12">
            <v>33</v>
          </cell>
          <cell r="G12">
            <v>47</v>
          </cell>
          <cell r="H12">
            <v>1.4242424242424243</v>
          </cell>
          <cell r="J12" t="str">
            <v/>
          </cell>
          <cell r="K12" t="str">
            <v/>
          </cell>
          <cell r="L12" t="str">
            <v/>
          </cell>
          <cell r="M12" t="str">
            <v/>
          </cell>
          <cell r="N12" t="str">
            <v/>
          </cell>
          <cell r="P12">
            <v>114</v>
          </cell>
          <cell r="Q12">
            <v>0.25625078732802714</v>
          </cell>
          <cell r="T12">
            <v>0.27499937641383504</v>
          </cell>
          <cell r="U12">
            <v>9.9999793328899522E-2</v>
          </cell>
          <cell r="AC12">
            <v>160</v>
          </cell>
          <cell r="AD12">
            <v>66</v>
          </cell>
          <cell r="AE12">
            <v>94</v>
          </cell>
          <cell r="AF12">
            <v>15</v>
          </cell>
          <cell r="AG12">
            <v>16</v>
          </cell>
          <cell r="AH12">
            <v>6</v>
          </cell>
          <cell r="AI12">
            <v>11</v>
          </cell>
        </row>
        <row r="13">
          <cell r="A13">
            <v>115</v>
          </cell>
          <cell r="D13">
            <v>0.326011525531472</v>
          </cell>
          <cell r="E13">
            <v>216.25</v>
          </cell>
          <cell r="F13">
            <v>153.5</v>
          </cell>
          <cell r="G13">
            <v>279</v>
          </cell>
          <cell r="H13">
            <v>1.8175895765472312</v>
          </cell>
          <cell r="J13" t="str">
            <v/>
          </cell>
          <cell r="K13" t="str">
            <v/>
          </cell>
          <cell r="L13" t="str">
            <v/>
          </cell>
          <cell r="M13" t="str">
            <v/>
          </cell>
          <cell r="N13" t="str">
            <v/>
          </cell>
          <cell r="P13">
            <v>115</v>
          </cell>
          <cell r="Q13">
            <v>0.25780260876058997</v>
          </cell>
          <cell r="T13">
            <v>7.5144060914633271E-2</v>
          </cell>
          <cell r="U13">
            <v>0.26589605584132575</v>
          </cell>
          <cell r="AC13">
            <v>865</v>
          </cell>
          <cell r="AD13">
            <v>307</v>
          </cell>
          <cell r="AE13">
            <v>558</v>
          </cell>
          <cell r="AF13">
            <v>84</v>
          </cell>
          <cell r="AG13">
            <v>30</v>
          </cell>
          <cell r="AH13">
            <v>94</v>
          </cell>
          <cell r="AI13">
            <v>107</v>
          </cell>
        </row>
        <row r="14">
          <cell r="A14">
            <v>116</v>
          </cell>
          <cell r="D14">
            <v>0.56701073957607884</v>
          </cell>
          <cell r="E14">
            <v>72.75</v>
          </cell>
          <cell r="F14">
            <v>42</v>
          </cell>
          <cell r="G14">
            <v>103.5</v>
          </cell>
          <cell r="H14">
            <v>2.4642857142857144</v>
          </cell>
          <cell r="J14" t="str">
            <v/>
          </cell>
          <cell r="K14" t="str">
            <v/>
          </cell>
          <cell r="L14" t="str">
            <v/>
          </cell>
          <cell r="M14" t="str">
            <v/>
          </cell>
          <cell r="N14" t="str">
            <v/>
          </cell>
          <cell r="P14">
            <v>116</v>
          </cell>
          <cell r="Q14">
            <v>0.23195881000328147</v>
          </cell>
          <cell r="T14">
            <v>0.10652972704249522</v>
          </cell>
          <cell r="U14">
            <v>0.30927849496652954</v>
          </cell>
          <cell r="AC14">
            <v>291</v>
          </cell>
          <cell r="AD14">
            <v>84</v>
          </cell>
          <cell r="AE14">
            <v>207</v>
          </cell>
          <cell r="AF14">
            <v>15.5</v>
          </cell>
          <cell r="AG14">
            <v>14</v>
          </cell>
          <cell r="AH14">
            <v>32</v>
          </cell>
          <cell r="AI14">
            <v>47</v>
          </cell>
        </row>
        <row r="15">
          <cell r="A15">
            <v>117</v>
          </cell>
          <cell r="D15">
            <v>0.37177356435214148</v>
          </cell>
          <cell r="E15">
            <v>145.25</v>
          </cell>
          <cell r="F15">
            <v>101</v>
          </cell>
          <cell r="G15">
            <v>189.5</v>
          </cell>
          <cell r="H15">
            <v>1.8762376237623761</v>
          </cell>
          <cell r="J15" t="str">
            <v/>
          </cell>
          <cell r="K15" t="str">
            <v/>
          </cell>
          <cell r="L15" t="str">
            <v/>
          </cell>
          <cell r="M15" t="str">
            <v/>
          </cell>
          <cell r="N15" t="str">
            <v/>
          </cell>
          <cell r="P15">
            <v>117</v>
          </cell>
          <cell r="Q15">
            <v>0.28399342575798531</v>
          </cell>
          <cell r="T15">
            <v>9.6385750303393428E-2</v>
          </cell>
          <cell r="U15">
            <v>0.28227136898336791</v>
          </cell>
          <cell r="AC15">
            <v>581</v>
          </cell>
          <cell r="AD15">
            <v>202</v>
          </cell>
          <cell r="AE15">
            <v>379</v>
          </cell>
          <cell r="AF15">
            <v>56</v>
          </cell>
          <cell r="AG15">
            <v>26</v>
          </cell>
          <cell r="AH15">
            <v>87</v>
          </cell>
          <cell r="AI15">
            <v>0</v>
          </cell>
        </row>
        <row r="16">
          <cell r="A16">
            <v>118</v>
          </cell>
          <cell r="D16">
            <v>0.45663718090923899</v>
          </cell>
          <cell r="E16">
            <v>141.25</v>
          </cell>
          <cell r="F16">
            <v>111</v>
          </cell>
          <cell r="G16">
            <v>171.5</v>
          </cell>
          <cell r="H16">
            <v>1.545045045045045</v>
          </cell>
          <cell r="J16" t="str">
            <v/>
          </cell>
          <cell r="K16" t="str">
            <v/>
          </cell>
          <cell r="L16" t="str">
            <v/>
          </cell>
          <cell r="M16" t="str">
            <v/>
          </cell>
          <cell r="N16" t="str">
            <v/>
          </cell>
          <cell r="P16">
            <v>118</v>
          </cell>
          <cell r="Q16">
            <v>0.2637177522047186</v>
          </cell>
          <cell r="T16">
            <v>0.13097412073673087</v>
          </cell>
          <cell r="U16">
            <v>0.22123984898906751</v>
          </cell>
          <cell r="AC16">
            <v>565</v>
          </cell>
          <cell r="AD16">
            <v>222</v>
          </cell>
          <cell r="AE16">
            <v>343</v>
          </cell>
          <cell r="AF16">
            <v>56</v>
          </cell>
          <cell r="AG16">
            <v>34</v>
          </cell>
          <cell r="AH16">
            <v>50</v>
          </cell>
          <cell r="AI16">
            <v>78</v>
          </cell>
        </row>
        <row r="17">
          <cell r="A17">
            <v>119</v>
          </cell>
          <cell r="D17">
            <v>0.32199052397668038</v>
          </cell>
          <cell r="E17">
            <v>95.5</v>
          </cell>
          <cell r="F17">
            <v>60.5</v>
          </cell>
          <cell r="G17">
            <v>130.5</v>
          </cell>
          <cell r="H17">
            <v>2.1570247933884299</v>
          </cell>
          <cell r="J17" t="str">
            <v/>
          </cell>
          <cell r="K17" t="str">
            <v/>
          </cell>
          <cell r="L17" t="str">
            <v/>
          </cell>
          <cell r="M17" t="str">
            <v/>
          </cell>
          <cell r="N17" t="str">
            <v/>
          </cell>
          <cell r="P17">
            <v>119</v>
          </cell>
          <cell r="Q17">
            <v>0.30889974155019106</v>
          </cell>
          <cell r="T17">
            <v>0.15706754703020373</v>
          </cell>
          <cell r="U17">
            <v>0.20680608604614217</v>
          </cell>
          <cell r="AC17">
            <v>382</v>
          </cell>
          <cell r="AD17">
            <v>121</v>
          </cell>
          <cell r="AE17">
            <v>261</v>
          </cell>
          <cell r="AF17">
            <v>35</v>
          </cell>
          <cell r="AG17">
            <v>12</v>
          </cell>
          <cell r="AH17">
            <v>25</v>
          </cell>
          <cell r="AI17">
            <v>33</v>
          </cell>
        </row>
        <row r="18">
          <cell r="A18">
            <v>120</v>
          </cell>
          <cell r="D18">
            <v>0.4811324279526662</v>
          </cell>
          <cell r="E18">
            <v>53</v>
          </cell>
          <cell r="F18">
            <v>51</v>
          </cell>
          <cell r="G18">
            <v>55</v>
          </cell>
          <cell r="H18">
            <v>1.0784313725490196</v>
          </cell>
          <cell r="J18" t="str">
            <v/>
          </cell>
          <cell r="K18" t="str">
            <v/>
          </cell>
          <cell r="L18" t="str">
            <v/>
          </cell>
          <cell r="M18" t="str">
            <v/>
          </cell>
          <cell r="N18" t="str">
            <v/>
          </cell>
          <cell r="P18">
            <v>120</v>
          </cell>
          <cell r="Q18">
            <v>0.23113177143790239</v>
          </cell>
          <cell r="T18">
            <v>8.4905465530211194E-2</v>
          </cell>
          <cell r="U18">
            <v>0.31603737702358914</v>
          </cell>
          <cell r="AC18">
            <v>212</v>
          </cell>
          <cell r="AD18">
            <v>102</v>
          </cell>
          <cell r="AE18">
            <v>110</v>
          </cell>
          <cell r="AF18">
            <v>21</v>
          </cell>
          <cell r="AG18">
            <v>7</v>
          </cell>
          <cell r="AH18">
            <v>45</v>
          </cell>
          <cell r="AI18">
            <v>51</v>
          </cell>
        </row>
        <row r="19">
          <cell r="A19">
            <v>121</v>
          </cell>
          <cell r="D19">
            <v>0.4424774349162614</v>
          </cell>
          <cell r="E19">
            <v>56.5</v>
          </cell>
          <cell r="F19" t="e">
            <v>#N/A</v>
          </cell>
          <cell r="G19">
            <v>56.5</v>
          </cell>
          <cell r="H19" t="str">
            <v/>
          </cell>
          <cell r="J19" t="str">
            <v/>
          </cell>
          <cell r="K19" t="str">
            <v/>
          </cell>
          <cell r="L19" t="str">
            <v/>
          </cell>
          <cell r="M19" t="str">
            <v/>
          </cell>
          <cell r="N19" t="str">
            <v/>
          </cell>
          <cell r="P19">
            <v>121</v>
          </cell>
          <cell r="Q19">
            <v>0.19469066158638357</v>
          </cell>
          <cell r="T19">
            <v>0.20353952260927671</v>
          </cell>
          <cell r="U19">
            <v>0.17699121950374896</v>
          </cell>
          <cell r="AC19">
            <v>113</v>
          </cell>
          <cell r="AD19" t="e">
            <v>#N/A</v>
          </cell>
          <cell r="AE19">
            <v>113</v>
          </cell>
          <cell r="AF19" t="e">
            <v>#N/A</v>
          </cell>
          <cell r="AG19" t="e">
            <v>#N/A</v>
          </cell>
          <cell r="AH19" t="e">
            <v>#N/A</v>
          </cell>
          <cell r="AI19" t="e">
            <v>#N/A</v>
          </cell>
        </row>
        <row r="20">
          <cell r="A20">
            <v>122</v>
          </cell>
          <cell r="D20">
            <v>3.9548721728498527E-2</v>
          </cell>
          <cell r="E20">
            <v>44.25</v>
          </cell>
          <cell r="F20">
            <v>31</v>
          </cell>
          <cell r="G20">
            <v>57.5</v>
          </cell>
          <cell r="H20">
            <v>1.8548387096774193</v>
          </cell>
          <cell r="J20" t="str">
            <v/>
          </cell>
          <cell r="K20" t="str">
            <v/>
          </cell>
          <cell r="L20" t="str">
            <v/>
          </cell>
          <cell r="M20" t="str">
            <v/>
          </cell>
          <cell r="N20" t="str">
            <v/>
          </cell>
          <cell r="P20">
            <v>122</v>
          </cell>
          <cell r="Q20">
            <v>0.15819230476147417</v>
          </cell>
          <cell r="T20">
            <v>0.44067826584219411</v>
          </cell>
          <cell r="U20">
            <v>2.8249544725381007E-2</v>
          </cell>
          <cell r="AC20">
            <v>177</v>
          </cell>
          <cell r="AD20">
            <v>62</v>
          </cell>
          <cell r="AE20">
            <v>115</v>
          </cell>
          <cell r="AF20">
            <v>8</v>
          </cell>
          <cell r="AG20">
            <v>38</v>
          </cell>
          <cell r="AH20">
            <v>2</v>
          </cell>
          <cell r="AI20">
            <v>2</v>
          </cell>
        </row>
        <row r="21">
          <cell r="A21">
            <v>123</v>
          </cell>
          <cell r="D21">
            <v>0.1111110173328846</v>
          </cell>
          <cell r="E21">
            <v>40.5</v>
          </cell>
          <cell r="F21">
            <v>31.5</v>
          </cell>
          <cell r="G21">
            <v>49.5</v>
          </cell>
          <cell r="H21">
            <v>1.5714285714285714</v>
          </cell>
          <cell r="J21" t="str">
            <v/>
          </cell>
          <cell r="K21" t="str">
            <v/>
          </cell>
          <cell r="L21" t="str">
            <v/>
          </cell>
          <cell r="M21" t="str">
            <v/>
          </cell>
          <cell r="N21" t="str">
            <v/>
          </cell>
          <cell r="P21">
            <v>123</v>
          </cell>
          <cell r="Q21">
            <v>0.17901293409437249</v>
          </cell>
          <cell r="T21">
            <v>0.58024745666453226</v>
          </cell>
          <cell r="U21">
            <v>4.32094550501817E-2</v>
          </cell>
          <cell r="AC21">
            <v>162</v>
          </cell>
          <cell r="AD21">
            <v>63</v>
          </cell>
          <cell r="AE21">
            <v>99</v>
          </cell>
          <cell r="AF21">
            <v>13</v>
          </cell>
          <cell r="AG21">
            <v>49</v>
          </cell>
          <cell r="AH21">
            <v>0</v>
          </cell>
          <cell r="AI21">
            <v>0</v>
          </cell>
        </row>
        <row r="22">
          <cell r="A22">
            <v>124</v>
          </cell>
          <cell r="D22">
            <v>0.21854397988593507</v>
          </cell>
          <cell r="E22">
            <v>37.75</v>
          </cell>
          <cell r="F22">
            <v>37</v>
          </cell>
          <cell r="G22">
            <v>38.5</v>
          </cell>
          <cell r="H22">
            <v>1.0405405405405406</v>
          </cell>
          <cell r="J22" t="str">
            <v/>
          </cell>
          <cell r="K22" t="str">
            <v/>
          </cell>
          <cell r="L22" t="str">
            <v/>
          </cell>
          <cell r="M22" t="str">
            <v/>
          </cell>
          <cell r="N22" t="str">
            <v/>
          </cell>
          <cell r="P22">
            <v>124</v>
          </cell>
          <cell r="Q22">
            <v>0.26489975696573548</v>
          </cell>
          <cell r="T22">
            <v>0.58278097595355494</v>
          </cell>
          <cell r="U22">
            <v>0.11920602336710291</v>
          </cell>
          <cell r="AC22">
            <v>151</v>
          </cell>
          <cell r="AD22">
            <v>74</v>
          </cell>
          <cell r="AE22">
            <v>77</v>
          </cell>
          <cell r="AF22">
            <v>24</v>
          </cell>
          <cell r="AG22">
            <v>39</v>
          </cell>
          <cell r="AH22">
            <v>6</v>
          </cell>
          <cell r="AI22">
            <v>16</v>
          </cell>
        </row>
        <row r="23">
          <cell r="A23">
            <v>126</v>
          </cell>
          <cell r="D23">
            <v>0.67114136510291322</v>
          </cell>
          <cell r="E23">
            <v>37.25</v>
          </cell>
          <cell r="F23">
            <v>26</v>
          </cell>
          <cell r="G23">
            <v>48.5</v>
          </cell>
          <cell r="H23">
            <v>1.8653846153846154</v>
          </cell>
          <cell r="J23" t="str">
            <v/>
          </cell>
          <cell r="K23" t="str">
            <v/>
          </cell>
          <cell r="L23" t="str">
            <v/>
          </cell>
          <cell r="M23" t="str">
            <v/>
          </cell>
          <cell r="N23" t="str">
            <v/>
          </cell>
          <cell r="P23">
            <v>126</v>
          </cell>
          <cell r="Q23">
            <v>0.1409399662089765</v>
          </cell>
          <cell r="T23">
            <v>0.2818782452944531</v>
          </cell>
          <cell r="U23">
            <v>0.25503296071795045</v>
          </cell>
          <cell r="AC23">
            <v>149</v>
          </cell>
          <cell r="AD23">
            <v>52</v>
          </cell>
          <cell r="AE23">
            <v>97</v>
          </cell>
          <cell r="AF23">
            <v>7</v>
          </cell>
          <cell r="AG23">
            <v>16</v>
          </cell>
          <cell r="AH23">
            <v>8</v>
          </cell>
          <cell r="AI23">
            <v>35</v>
          </cell>
        </row>
        <row r="24">
          <cell r="A24">
            <v>128</v>
          </cell>
          <cell r="D24">
            <v>0.57142898170436363</v>
          </cell>
          <cell r="E24">
            <v>17.5</v>
          </cell>
          <cell r="F24">
            <v>17.5</v>
          </cell>
          <cell r="G24" t="e">
            <v>#N/A</v>
          </cell>
          <cell r="H24" t="str">
            <v/>
          </cell>
          <cell r="J24" t="str">
            <v/>
          </cell>
          <cell r="K24" t="str">
            <v/>
          </cell>
          <cell r="L24" t="str">
            <v/>
          </cell>
          <cell r="M24" t="str">
            <v/>
          </cell>
          <cell r="N24" t="str">
            <v/>
          </cell>
          <cell r="P24">
            <v>128</v>
          </cell>
          <cell r="Q24">
            <v>0.11428617827472173</v>
          </cell>
          <cell r="T24">
            <v>0.34285803826197081</v>
          </cell>
          <cell r="U24">
            <v>0.1714283246676101</v>
          </cell>
          <cell r="AC24">
            <v>35</v>
          </cell>
          <cell r="AD24">
            <v>35</v>
          </cell>
          <cell r="AE24" t="e">
            <v>#N/A</v>
          </cell>
          <cell r="AF24">
            <v>4</v>
          </cell>
          <cell r="AG24">
            <v>12</v>
          </cell>
          <cell r="AH24">
            <v>6</v>
          </cell>
          <cell r="AI24">
            <v>20</v>
          </cell>
        </row>
        <row r="25">
          <cell r="A25">
            <v>129</v>
          </cell>
          <cell r="D25">
            <v>0.37377614178692481</v>
          </cell>
          <cell r="E25">
            <v>63.875</v>
          </cell>
          <cell r="F25">
            <v>48.75</v>
          </cell>
          <cell r="G25">
            <v>79</v>
          </cell>
          <cell r="H25">
            <v>1.6205128205128205</v>
          </cell>
          <cell r="J25" t="str">
            <v/>
          </cell>
          <cell r="K25" t="str">
            <v/>
          </cell>
          <cell r="L25" t="str">
            <v/>
          </cell>
          <cell r="M25" t="str">
            <v/>
          </cell>
          <cell r="N25" t="str">
            <v/>
          </cell>
          <cell r="P25">
            <v>129</v>
          </cell>
          <cell r="Q25">
            <v>0.2328763559536102</v>
          </cell>
          <cell r="T25">
            <v>0.3170257963462807</v>
          </cell>
          <cell r="U25">
            <v>0.11741702943099241</v>
          </cell>
          <cell r="AC25">
            <v>255.5</v>
          </cell>
          <cell r="AD25">
            <v>97.5</v>
          </cell>
          <cell r="AE25">
            <v>158</v>
          </cell>
          <cell r="AF25">
            <v>24</v>
          </cell>
          <cell r="AG25">
            <v>32</v>
          </cell>
          <cell r="AH25">
            <v>11.5</v>
          </cell>
          <cell r="AI25">
            <v>54</v>
          </cell>
        </row>
        <row r="26">
          <cell r="A26">
            <v>131</v>
          </cell>
          <cell r="D26">
            <v>0.71111047902606217</v>
          </cell>
          <cell r="E26">
            <v>180</v>
          </cell>
          <cell r="F26" t="e">
            <v>#N/A</v>
          </cell>
          <cell r="G26">
            <v>180</v>
          </cell>
          <cell r="H26" t="str">
            <v/>
          </cell>
          <cell r="J26" t="str">
            <v/>
          </cell>
          <cell r="K26" t="str">
            <v/>
          </cell>
          <cell r="L26" t="str">
            <v/>
          </cell>
          <cell r="M26" t="str">
            <v/>
          </cell>
          <cell r="N26" t="str">
            <v/>
          </cell>
          <cell r="P26">
            <v>131</v>
          </cell>
          <cell r="Q26">
            <v>0.20833358732193555</v>
          </cell>
          <cell r="T26">
            <v>4.4443563101765178E-2</v>
          </cell>
          <cell r="U26">
            <v>0.35555471733675775</v>
          </cell>
          <cell r="AC26">
            <v>360</v>
          </cell>
          <cell r="AD26" t="e">
            <v>#N/A</v>
          </cell>
          <cell r="AE26">
            <v>360</v>
          </cell>
          <cell r="AF26" t="e">
            <v>#N/A</v>
          </cell>
          <cell r="AG26" t="e">
            <v>#N/A</v>
          </cell>
          <cell r="AH26" t="e">
            <v>#N/A</v>
          </cell>
          <cell r="AI26" t="e">
            <v>#N/A</v>
          </cell>
        </row>
        <row r="27">
          <cell r="A27">
            <v>132</v>
          </cell>
          <cell r="D27">
            <v>0.49242441903630352</v>
          </cell>
          <cell r="E27">
            <v>66</v>
          </cell>
          <cell r="F27" t="e">
            <v>#N/A</v>
          </cell>
          <cell r="G27">
            <v>66</v>
          </cell>
          <cell r="H27" t="str">
            <v/>
          </cell>
          <cell r="J27" t="str">
            <v/>
          </cell>
          <cell r="K27" t="str">
            <v/>
          </cell>
          <cell r="L27" t="str">
            <v/>
          </cell>
          <cell r="M27" t="str">
            <v/>
          </cell>
          <cell r="N27" t="str">
            <v/>
          </cell>
          <cell r="P27">
            <v>132</v>
          </cell>
          <cell r="Q27">
            <v>0.19696894883966412</v>
          </cell>
          <cell r="T27">
            <v>0.14393993118142848</v>
          </cell>
          <cell r="U27">
            <v>0.26515171328351439</v>
          </cell>
          <cell r="AC27">
            <v>132</v>
          </cell>
          <cell r="AD27" t="e">
            <v>#N/A</v>
          </cell>
          <cell r="AE27">
            <v>132</v>
          </cell>
          <cell r="AF27" t="e">
            <v>#N/A</v>
          </cell>
          <cell r="AG27" t="e">
            <v>#N/A</v>
          </cell>
          <cell r="AH27" t="e">
            <v>#N/A</v>
          </cell>
          <cell r="AI27" t="e">
            <v>#N/A</v>
          </cell>
        </row>
        <row r="28">
          <cell r="A28">
            <v>133</v>
          </cell>
          <cell r="D28">
            <v>0.14969056547180232</v>
          </cell>
          <cell r="E28">
            <v>243</v>
          </cell>
          <cell r="F28">
            <v>229</v>
          </cell>
          <cell r="G28">
            <v>257</v>
          </cell>
          <cell r="H28">
            <v>1.1222707423580787</v>
          </cell>
          <cell r="J28" t="str">
            <v/>
          </cell>
          <cell r="K28" t="str">
            <v/>
          </cell>
          <cell r="L28" t="str">
            <v/>
          </cell>
          <cell r="M28" t="str">
            <v/>
          </cell>
          <cell r="N28" t="str">
            <v/>
          </cell>
          <cell r="P28">
            <v>133</v>
          </cell>
          <cell r="Q28">
            <v>0.33384863280965543</v>
          </cell>
          <cell r="T28">
            <v>0.16718118311825547</v>
          </cell>
          <cell r="U28">
            <v>9.0534477577756664E-2</v>
          </cell>
          <cell r="AC28">
            <v>972</v>
          </cell>
          <cell r="AD28">
            <v>458</v>
          </cell>
          <cell r="AE28">
            <v>514</v>
          </cell>
          <cell r="AF28">
            <v>178</v>
          </cell>
          <cell r="AG28">
            <v>97</v>
          </cell>
          <cell r="AH28">
            <v>31</v>
          </cell>
          <cell r="AI28">
            <v>58</v>
          </cell>
        </row>
        <row r="29">
          <cell r="A29">
            <v>135</v>
          </cell>
          <cell r="D29">
            <v>0.7563140117283883</v>
          </cell>
          <cell r="E29">
            <v>168.25</v>
          </cell>
          <cell r="F29">
            <v>154</v>
          </cell>
          <cell r="G29">
            <v>182.5</v>
          </cell>
          <cell r="H29">
            <v>1.1850649350649352</v>
          </cell>
          <cell r="J29" t="str">
            <v/>
          </cell>
          <cell r="K29" t="str">
            <v/>
          </cell>
          <cell r="L29" t="str">
            <v/>
          </cell>
          <cell r="M29" t="str">
            <v/>
          </cell>
          <cell r="N29" t="str">
            <v/>
          </cell>
          <cell r="P29">
            <v>135</v>
          </cell>
          <cell r="Q29">
            <v>0.27488875816627245</v>
          </cell>
          <cell r="T29">
            <v>5.0519817095777506E-2</v>
          </cell>
          <cell r="U29">
            <v>0.32689491061377168</v>
          </cell>
          <cell r="AC29">
            <v>673</v>
          </cell>
          <cell r="AD29">
            <v>308</v>
          </cell>
          <cell r="AE29">
            <v>365</v>
          </cell>
          <cell r="AF29">
            <v>92</v>
          </cell>
          <cell r="AG29">
            <v>17</v>
          </cell>
          <cell r="AH29">
            <v>122</v>
          </cell>
          <cell r="AI29">
            <v>228</v>
          </cell>
        </row>
        <row r="30">
          <cell r="A30">
            <v>138</v>
          </cell>
          <cell r="D30">
            <v>0.98257838893740723</v>
          </cell>
          <cell r="E30">
            <v>71.75</v>
          </cell>
          <cell r="F30">
            <v>58.5</v>
          </cell>
          <cell r="G30">
            <v>85</v>
          </cell>
          <cell r="H30">
            <v>1.4529914529914529</v>
          </cell>
          <cell r="J30" t="str">
            <v/>
          </cell>
          <cell r="K30" t="str">
            <v/>
          </cell>
          <cell r="L30" t="str">
            <v/>
          </cell>
          <cell r="M30" t="str">
            <v/>
          </cell>
          <cell r="N30" t="str">
            <v/>
          </cell>
          <cell r="P30">
            <v>138</v>
          </cell>
          <cell r="Q30">
            <v>0.20905926047225504</v>
          </cell>
          <cell r="T30">
            <v>0.12195042504687459</v>
          </cell>
          <cell r="U30">
            <v>0.28571339529036871</v>
          </cell>
          <cell r="AC30">
            <v>287</v>
          </cell>
          <cell r="AD30">
            <v>117</v>
          </cell>
          <cell r="AE30">
            <v>170</v>
          </cell>
          <cell r="AF30">
            <v>32</v>
          </cell>
          <cell r="AG30">
            <v>16</v>
          </cell>
          <cell r="AH30">
            <v>35</v>
          </cell>
          <cell r="AI30">
            <v>113</v>
          </cell>
        </row>
        <row r="31">
          <cell r="A31">
            <v>139</v>
          </cell>
          <cell r="D31">
            <v>0.20000054832573236</v>
          </cell>
          <cell r="E31">
            <v>150</v>
          </cell>
          <cell r="F31">
            <v>146.5</v>
          </cell>
          <cell r="G31">
            <v>153.5</v>
          </cell>
          <cell r="H31">
            <v>1.0477815699658704</v>
          </cell>
          <cell r="J31" t="str">
            <v/>
          </cell>
          <cell r="K31" t="str">
            <v/>
          </cell>
          <cell r="L31" t="str">
            <v/>
          </cell>
          <cell r="M31" t="str">
            <v/>
          </cell>
          <cell r="N31" t="str">
            <v/>
          </cell>
          <cell r="P31">
            <v>139</v>
          </cell>
          <cell r="Q31">
            <v>0.26833287488767027</v>
          </cell>
          <cell r="T31">
            <v>0.31833311801679998</v>
          </cell>
          <cell r="U31">
            <v>5.3334274012093494E-2</v>
          </cell>
          <cell r="AC31">
            <v>600</v>
          </cell>
          <cell r="AD31">
            <v>293</v>
          </cell>
          <cell r="AE31">
            <v>307</v>
          </cell>
          <cell r="AF31">
            <v>84</v>
          </cell>
          <cell r="AG31">
            <v>103</v>
          </cell>
          <cell r="AH31">
            <v>16</v>
          </cell>
          <cell r="AI31">
            <v>55</v>
          </cell>
        </row>
        <row r="32">
          <cell r="A32">
            <v>141</v>
          </cell>
          <cell r="D32">
            <v>0.28897406145315202</v>
          </cell>
          <cell r="E32">
            <v>65.75</v>
          </cell>
          <cell r="F32">
            <v>54</v>
          </cell>
          <cell r="G32">
            <v>77.5</v>
          </cell>
          <cell r="H32">
            <v>1.4351851851851851</v>
          </cell>
          <cell r="J32" t="str">
            <v/>
          </cell>
          <cell r="K32" t="str">
            <v/>
          </cell>
          <cell r="L32" t="str">
            <v/>
          </cell>
          <cell r="M32" t="str">
            <v/>
          </cell>
          <cell r="N32" t="str">
            <v/>
          </cell>
          <cell r="P32">
            <v>141</v>
          </cell>
          <cell r="Q32">
            <v>0.22433401238920395</v>
          </cell>
          <cell r="T32">
            <v>0.39163408907609781</v>
          </cell>
          <cell r="U32">
            <v>0.12167364358004949</v>
          </cell>
          <cell r="AC32">
            <v>263</v>
          </cell>
          <cell r="AD32">
            <v>108</v>
          </cell>
          <cell r="AE32">
            <v>155</v>
          </cell>
          <cell r="AF32">
            <v>29</v>
          </cell>
          <cell r="AG32">
            <v>47</v>
          </cell>
          <cell r="AH32">
            <v>15</v>
          </cell>
          <cell r="AI32">
            <v>32</v>
          </cell>
        </row>
        <row r="33">
          <cell r="A33">
            <v>142</v>
          </cell>
          <cell r="D33">
            <v>0.92485503613867981</v>
          </cell>
          <cell r="E33">
            <v>43.25</v>
          </cell>
          <cell r="F33">
            <v>29.5</v>
          </cell>
          <cell r="G33">
            <v>57</v>
          </cell>
          <cell r="H33">
            <v>1.9322033898305084</v>
          </cell>
          <cell r="J33" t="str">
            <v/>
          </cell>
          <cell r="K33" t="str">
            <v/>
          </cell>
          <cell r="L33" t="str">
            <v/>
          </cell>
          <cell r="M33" t="str">
            <v/>
          </cell>
          <cell r="N33" t="str">
            <v/>
          </cell>
          <cell r="P33">
            <v>142</v>
          </cell>
          <cell r="Q33">
            <v>0.20809254395090857</v>
          </cell>
          <cell r="T33">
            <v>0.20809269052483714</v>
          </cell>
          <cell r="U33">
            <v>0.28323606375269256</v>
          </cell>
          <cell r="AC33">
            <v>173</v>
          </cell>
          <cell r="AD33">
            <v>59</v>
          </cell>
          <cell r="AE33">
            <v>114</v>
          </cell>
          <cell r="AF33">
            <v>14</v>
          </cell>
          <cell r="AG33">
            <v>15</v>
          </cell>
          <cell r="AH33">
            <v>13</v>
          </cell>
          <cell r="AI33">
            <v>55</v>
          </cell>
        </row>
        <row r="34">
          <cell r="A34">
            <v>143</v>
          </cell>
          <cell r="D34">
            <v>0.50806468071826083</v>
          </cell>
          <cell r="E34">
            <v>31</v>
          </cell>
          <cell r="F34">
            <v>28.5</v>
          </cell>
          <cell r="G34">
            <v>33.5</v>
          </cell>
          <cell r="H34">
            <v>1.1754385964912282</v>
          </cell>
          <cell r="J34" t="str">
            <v/>
          </cell>
          <cell r="K34" t="str">
            <v/>
          </cell>
          <cell r="L34" t="str">
            <v/>
          </cell>
          <cell r="M34" t="str">
            <v/>
          </cell>
          <cell r="N34" t="str">
            <v/>
          </cell>
          <cell r="P34">
            <v>143</v>
          </cell>
          <cell r="Q34">
            <v>0.22580741345386635</v>
          </cell>
          <cell r="T34">
            <v>0.45967694900566286</v>
          </cell>
          <cell r="U34">
            <v>0.14516086036742543</v>
          </cell>
          <cell r="AC34">
            <v>124</v>
          </cell>
          <cell r="AD34">
            <v>57</v>
          </cell>
          <cell r="AE34">
            <v>67</v>
          </cell>
          <cell r="AF34">
            <v>15</v>
          </cell>
          <cell r="AG34">
            <v>31</v>
          </cell>
          <cell r="AH34">
            <v>8</v>
          </cell>
          <cell r="AI34">
            <v>27</v>
          </cell>
        </row>
        <row r="35">
          <cell r="A35">
            <v>144</v>
          </cell>
          <cell r="D35">
            <v>0.96249989081160703</v>
          </cell>
          <cell r="E35">
            <v>40</v>
          </cell>
          <cell r="F35">
            <v>33.5</v>
          </cell>
          <cell r="G35">
            <v>46.5</v>
          </cell>
          <cell r="H35">
            <v>1.3880597014925373</v>
          </cell>
          <cell r="J35" t="str">
            <v/>
          </cell>
          <cell r="K35" t="str">
            <v/>
          </cell>
          <cell r="L35" t="str">
            <v/>
          </cell>
          <cell r="M35" t="str">
            <v/>
          </cell>
          <cell r="N35" t="str">
            <v/>
          </cell>
          <cell r="P35">
            <v>144</v>
          </cell>
          <cell r="Q35">
            <v>0.23749915969777322</v>
          </cell>
          <cell r="T35">
            <v>0.12499954428680027</v>
          </cell>
          <cell r="U35">
            <v>0.28750058912914095</v>
          </cell>
          <cell r="AC35">
            <v>160</v>
          </cell>
          <cell r="AD35">
            <v>67</v>
          </cell>
          <cell r="AE35">
            <v>93</v>
          </cell>
          <cell r="AF35">
            <v>12</v>
          </cell>
          <cell r="AG35">
            <v>9</v>
          </cell>
          <cell r="AH35">
            <v>22</v>
          </cell>
          <cell r="AI35">
            <v>64</v>
          </cell>
        </row>
        <row r="36">
          <cell r="A36">
            <v>145</v>
          </cell>
          <cell r="D36">
            <v>0.25842741265931973</v>
          </cell>
          <cell r="E36">
            <v>22.25</v>
          </cell>
          <cell r="F36">
            <v>17</v>
          </cell>
          <cell r="G36">
            <v>27.5</v>
          </cell>
          <cell r="H36">
            <v>1.6176470588235294</v>
          </cell>
          <cell r="J36" t="str">
            <v/>
          </cell>
          <cell r="K36" t="str">
            <v/>
          </cell>
          <cell r="L36" t="str">
            <v/>
          </cell>
          <cell r="M36" t="str">
            <v/>
          </cell>
          <cell r="N36" t="str">
            <v/>
          </cell>
          <cell r="P36">
            <v>145</v>
          </cell>
          <cell r="Q36">
            <v>0.24719172454674176</v>
          </cell>
          <cell r="T36">
            <v>0.34831545957250165</v>
          </cell>
          <cell r="U36">
            <v>0.13483088724739051</v>
          </cell>
          <cell r="AC36">
            <v>89</v>
          </cell>
          <cell r="AD36">
            <v>34</v>
          </cell>
          <cell r="AE36">
            <v>55</v>
          </cell>
          <cell r="AF36">
            <v>8</v>
          </cell>
          <cell r="AG36">
            <v>16</v>
          </cell>
          <cell r="AH36">
            <v>3</v>
          </cell>
          <cell r="AI36">
            <v>4</v>
          </cell>
        </row>
        <row r="37">
          <cell r="A37">
            <v>146</v>
          </cell>
          <cell r="D37">
            <v>0.72222233349164555</v>
          </cell>
          <cell r="E37">
            <v>27</v>
          </cell>
          <cell r="F37">
            <v>20.5</v>
          </cell>
          <cell r="G37">
            <v>33.5</v>
          </cell>
          <cell r="H37">
            <v>1.6341463414634145</v>
          </cell>
          <cell r="J37" t="str">
            <v/>
          </cell>
          <cell r="K37" t="str">
            <v/>
          </cell>
          <cell r="L37" t="str">
            <v/>
          </cell>
          <cell r="M37" t="str">
            <v/>
          </cell>
          <cell r="N37" t="str">
            <v/>
          </cell>
          <cell r="P37">
            <v>146</v>
          </cell>
          <cell r="Q37">
            <v>0.26851861215344142</v>
          </cell>
          <cell r="T37">
            <v>9.2591701103624247E-2</v>
          </cell>
          <cell r="U37">
            <v>0.17592576384597636</v>
          </cell>
          <cell r="AC37">
            <v>108</v>
          </cell>
          <cell r="AD37">
            <v>41</v>
          </cell>
          <cell r="AE37">
            <v>67</v>
          </cell>
          <cell r="AF37">
            <v>11</v>
          </cell>
          <cell r="AG37">
            <v>5</v>
          </cell>
          <cell r="AH37">
            <v>8</v>
          </cell>
          <cell r="AI37">
            <v>28</v>
          </cell>
        </row>
        <row r="38">
          <cell r="A38">
            <v>147</v>
          </cell>
          <cell r="D38">
            <v>0.74999946809862639</v>
          </cell>
          <cell r="E38">
            <v>16</v>
          </cell>
          <cell r="F38">
            <v>13.5</v>
          </cell>
          <cell r="G38">
            <v>18.5</v>
          </cell>
          <cell r="H38">
            <v>1.3703703703703705</v>
          </cell>
          <cell r="J38" t="str">
            <v/>
          </cell>
          <cell r="K38" t="str">
            <v/>
          </cell>
          <cell r="L38" t="str">
            <v/>
          </cell>
          <cell r="M38" t="str">
            <v/>
          </cell>
          <cell r="N38" t="str">
            <v/>
          </cell>
          <cell r="P38">
            <v>147</v>
          </cell>
          <cell r="Q38">
            <v>0.15625044379143721</v>
          </cell>
          <cell r="T38">
            <v>0.23437418576770833</v>
          </cell>
          <cell r="U38">
            <v>0.14062545526822948</v>
          </cell>
          <cell r="AC38">
            <v>64</v>
          </cell>
          <cell r="AD38">
            <v>27</v>
          </cell>
          <cell r="AE38">
            <v>37</v>
          </cell>
          <cell r="AF38">
            <v>6</v>
          </cell>
          <cell r="AG38">
            <v>6</v>
          </cell>
          <cell r="AH38">
            <v>9</v>
          </cell>
          <cell r="AI38">
            <v>23</v>
          </cell>
        </row>
        <row r="39">
          <cell r="A39">
            <v>152</v>
          </cell>
          <cell r="D39">
            <v>5.0270615571534713E-7</v>
          </cell>
          <cell r="E39">
            <v>18</v>
          </cell>
          <cell r="F39">
            <v>18</v>
          </cell>
          <cell r="G39" t="e">
            <v>#N/A</v>
          </cell>
          <cell r="H39" t="str">
            <v/>
          </cell>
          <cell r="J39" t="str">
            <v/>
          </cell>
          <cell r="K39" t="str">
            <v/>
          </cell>
          <cell r="L39" t="str">
            <v/>
          </cell>
          <cell r="M39" t="str">
            <v/>
          </cell>
          <cell r="N39" t="str">
            <v/>
          </cell>
          <cell r="P39">
            <v>152</v>
          </cell>
          <cell r="Q39">
            <v>0.22222274522698476</v>
          </cell>
          <cell r="T39">
            <v>0.4444434597548057</v>
          </cell>
          <cell r="U39">
            <v>1.4606102824278367E-7</v>
          </cell>
          <cell r="AC39">
            <v>36</v>
          </cell>
          <cell r="AD39">
            <v>36</v>
          </cell>
          <cell r="AE39" t="e">
            <v>#N/A</v>
          </cell>
          <cell r="AF39">
            <v>8</v>
          </cell>
          <cell r="AG39">
            <v>16</v>
          </cell>
          <cell r="AH39">
            <v>0</v>
          </cell>
          <cell r="AI39">
            <v>0</v>
          </cell>
        </row>
        <row r="40">
          <cell r="A40">
            <v>155</v>
          </cell>
          <cell r="D40">
            <v>0.83271432177085258</v>
          </cell>
          <cell r="E40">
            <v>67.25</v>
          </cell>
          <cell r="F40">
            <v>44.5</v>
          </cell>
          <cell r="G40">
            <v>90</v>
          </cell>
          <cell r="H40">
            <v>2.0224719101123596</v>
          </cell>
          <cell r="J40" t="str">
            <v/>
          </cell>
          <cell r="K40" t="str">
            <v/>
          </cell>
          <cell r="L40" t="str">
            <v/>
          </cell>
          <cell r="M40" t="str">
            <v/>
          </cell>
          <cell r="N40" t="str">
            <v/>
          </cell>
          <cell r="P40">
            <v>155</v>
          </cell>
          <cell r="Q40">
            <v>0.16728586430861631</v>
          </cell>
          <cell r="T40">
            <v>0.11152388047390267</v>
          </cell>
          <cell r="U40">
            <v>0.30111558100610958</v>
          </cell>
          <cell r="AC40">
            <v>269</v>
          </cell>
          <cell r="AD40">
            <v>89</v>
          </cell>
          <cell r="AE40">
            <v>180</v>
          </cell>
          <cell r="AF40">
            <v>16</v>
          </cell>
          <cell r="AG40">
            <v>17</v>
          </cell>
          <cell r="AH40">
            <v>30</v>
          </cell>
          <cell r="AI40">
            <v>73</v>
          </cell>
        </row>
        <row r="41">
          <cell r="A41">
            <v>156</v>
          </cell>
          <cell r="D41">
            <v>8.450617549865104E-2</v>
          </cell>
          <cell r="E41">
            <v>35.5</v>
          </cell>
          <cell r="F41">
            <v>41</v>
          </cell>
          <cell r="G41">
            <v>30</v>
          </cell>
          <cell r="H41">
            <v>0.73170731707317072</v>
          </cell>
          <cell r="J41" t="str">
            <v/>
          </cell>
          <cell r="K41" t="str">
            <v/>
          </cell>
          <cell r="L41" t="str">
            <v/>
          </cell>
          <cell r="M41" t="str">
            <v/>
          </cell>
          <cell r="N41" t="str">
            <v/>
          </cell>
          <cell r="P41">
            <v>156</v>
          </cell>
          <cell r="Q41">
            <v>9.8590619739636454E-2</v>
          </cell>
          <cell r="T41">
            <v>0.5845066314477938</v>
          </cell>
          <cell r="U41">
            <v>3.5211469321593213E-2</v>
          </cell>
          <cell r="AC41">
            <v>142</v>
          </cell>
          <cell r="AD41">
            <v>82</v>
          </cell>
          <cell r="AE41">
            <v>60</v>
          </cell>
          <cell r="AF41">
            <v>5</v>
          </cell>
          <cell r="AG41">
            <v>50</v>
          </cell>
          <cell r="AH41">
            <v>5</v>
          </cell>
          <cell r="AI41">
            <v>12</v>
          </cell>
        </row>
        <row r="42">
          <cell r="A42">
            <v>157</v>
          </cell>
          <cell r="D42">
            <v>0.2990652399608143</v>
          </cell>
          <cell r="E42">
            <v>26.75</v>
          </cell>
          <cell r="F42">
            <v>24.5</v>
          </cell>
          <cell r="G42">
            <v>29</v>
          </cell>
          <cell r="H42">
            <v>1.1836734693877551</v>
          </cell>
          <cell r="J42" t="str">
            <v/>
          </cell>
          <cell r="K42" t="str">
            <v/>
          </cell>
          <cell r="L42" t="str">
            <v/>
          </cell>
          <cell r="M42" t="str">
            <v/>
          </cell>
          <cell r="N42" t="str">
            <v/>
          </cell>
          <cell r="P42">
            <v>157</v>
          </cell>
          <cell r="Q42">
            <v>0.13084122201338913</v>
          </cell>
          <cell r="T42">
            <v>0.4672887262419399</v>
          </cell>
          <cell r="U42">
            <v>0.14953315603726117</v>
          </cell>
          <cell r="AC42">
            <v>107</v>
          </cell>
          <cell r="AD42">
            <v>49</v>
          </cell>
          <cell r="AE42">
            <v>58</v>
          </cell>
          <cell r="AF42">
            <v>7</v>
          </cell>
          <cell r="AG42">
            <v>27</v>
          </cell>
          <cell r="AH42">
            <v>4</v>
          </cell>
          <cell r="AI42">
            <v>13</v>
          </cell>
        </row>
        <row r="43">
          <cell r="A43">
            <v>159</v>
          </cell>
          <cell r="D43">
            <v>0.95312527207554865</v>
          </cell>
          <cell r="E43">
            <v>32</v>
          </cell>
          <cell r="F43">
            <v>32</v>
          </cell>
          <cell r="G43" t="e">
            <v>#N/A</v>
          </cell>
          <cell r="H43" t="str">
            <v/>
          </cell>
          <cell r="J43" t="str">
            <v/>
          </cell>
          <cell r="K43" t="str">
            <v/>
          </cell>
          <cell r="L43" t="str">
            <v/>
          </cell>
          <cell r="M43" t="str">
            <v/>
          </cell>
          <cell r="N43" t="str">
            <v/>
          </cell>
          <cell r="P43">
            <v>159</v>
          </cell>
          <cell r="Q43">
            <v>0.20312450389661768</v>
          </cell>
          <cell r="T43">
            <v>0.14062544551981018</v>
          </cell>
          <cell r="U43">
            <v>0.32812484828549959</v>
          </cell>
          <cell r="AC43">
            <v>64</v>
          </cell>
          <cell r="AD43">
            <v>64</v>
          </cell>
          <cell r="AE43" t="e">
            <v>#N/A</v>
          </cell>
          <cell r="AF43">
            <v>13</v>
          </cell>
          <cell r="AG43">
            <v>9</v>
          </cell>
          <cell r="AH43">
            <v>21</v>
          </cell>
          <cell r="AI43">
            <v>61</v>
          </cell>
        </row>
        <row r="44">
          <cell r="A44">
            <v>160</v>
          </cell>
          <cell r="D44">
            <v>0.44210625279739085</v>
          </cell>
          <cell r="E44">
            <v>23.75</v>
          </cell>
          <cell r="F44">
            <v>16.5</v>
          </cell>
          <cell r="G44">
            <v>31</v>
          </cell>
          <cell r="H44">
            <v>1.8787878787878789</v>
          </cell>
          <cell r="J44" t="str">
            <v/>
          </cell>
          <cell r="K44" t="str">
            <v/>
          </cell>
          <cell r="L44" t="str">
            <v/>
          </cell>
          <cell r="M44" t="str">
            <v/>
          </cell>
          <cell r="N44" t="str">
            <v/>
          </cell>
          <cell r="P44">
            <v>160</v>
          </cell>
          <cell r="Q44">
            <v>0.25263157664715008</v>
          </cell>
          <cell r="T44">
            <v>0.43157928304377186</v>
          </cell>
          <cell r="U44">
            <v>0.13684244361111567</v>
          </cell>
          <cell r="AC44">
            <v>95</v>
          </cell>
          <cell r="AD44">
            <v>33</v>
          </cell>
          <cell r="AE44">
            <v>62</v>
          </cell>
          <cell r="AF44">
            <v>9</v>
          </cell>
          <cell r="AG44">
            <v>17</v>
          </cell>
          <cell r="AH44">
            <v>1</v>
          </cell>
          <cell r="AI44">
            <v>7</v>
          </cell>
        </row>
        <row r="45">
          <cell r="A45">
            <v>161</v>
          </cell>
          <cell r="D45">
            <v>0.95918419767729712</v>
          </cell>
          <cell r="E45">
            <v>24.5</v>
          </cell>
          <cell r="F45" t="e">
            <v>#N/A</v>
          </cell>
          <cell r="G45">
            <v>24.5</v>
          </cell>
          <cell r="H45" t="str">
            <v/>
          </cell>
          <cell r="J45" t="str">
            <v/>
          </cell>
          <cell r="K45" t="str">
            <v/>
          </cell>
          <cell r="L45" t="str">
            <v/>
          </cell>
          <cell r="M45" t="str">
            <v/>
          </cell>
          <cell r="N45" t="str">
            <v/>
          </cell>
          <cell r="P45">
            <v>161</v>
          </cell>
          <cell r="Q45">
            <v>0.1632658403933776</v>
          </cell>
          <cell r="T45">
            <v>0.10204045711528012</v>
          </cell>
          <cell r="U45">
            <v>0.28571421283612225</v>
          </cell>
          <cell r="AC45">
            <v>49</v>
          </cell>
          <cell r="AD45" t="e">
            <v>#N/A</v>
          </cell>
          <cell r="AE45">
            <v>49</v>
          </cell>
          <cell r="AF45" t="e">
            <v>#N/A</v>
          </cell>
          <cell r="AG45" t="e">
            <v>#N/A</v>
          </cell>
          <cell r="AH45" t="e">
            <v>#N/A</v>
          </cell>
          <cell r="AI45" t="e">
            <v>#N/A</v>
          </cell>
        </row>
        <row r="46">
          <cell r="A46">
            <v>162</v>
          </cell>
          <cell r="D46">
            <v>0.58750039493374284</v>
          </cell>
          <cell r="E46">
            <v>20</v>
          </cell>
          <cell r="F46">
            <v>23</v>
          </cell>
          <cell r="G46">
            <v>17</v>
          </cell>
          <cell r="H46">
            <v>0.73913043478260865</v>
          </cell>
          <cell r="J46" t="str">
            <v/>
          </cell>
          <cell r="K46" t="str">
            <v/>
          </cell>
          <cell r="L46" t="str">
            <v/>
          </cell>
          <cell r="M46" t="str">
            <v/>
          </cell>
          <cell r="N46" t="str">
            <v/>
          </cell>
          <cell r="P46">
            <v>162</v>
          </cell>
          <cell r="Q46">
            <v>0.23750016240299965</v>
          </cell>
          <cell r="T46">
            <v>0.21249961806379711</v>
          </cell>
          <cell r="U46">
            <v>0.18749993601978451</v>
          </cell>
          <cell r="AC46">
            <v>80</v>
          </cell>
          <cell r="AD46">
            <v>46</v>
          </cell>
          <cell r="AE46">
            <v>34</v>
          </cell>
          <cell r="AF46">
            <v>11</v>
          </cell>
          <cell r="AG46">
            <v>8</v>
          </cell>
          <cell r="AH46">
            <v>14</v>
          </cell>
          <cell r="AI46">
            <v>28</v>
          </cell>
        </row>
        <row r="47">
          <cell r="A47">
            <v>163</v>
          </cell>
          <cell r="D47">
            <v>0.38493817725907586</v>
          </cell>
          <cell r="E47">
            <v>59.75</v>
          </cell>
          <cell r="F47">
            <v>45</v>
          </cell>
          <cell r="G47">
            <v>74.5</v>
          </cell>
          <cell r="H47">
            <v>1.6555555555555554</v>
          </cell>
          <cell r="J47" t="str">
            <v/>
          </cell>
          <cell r="K47" t="str">
            <v/>
          </cell>
          <cell r="L47" t="str">
            <v/>
          </cell>
          <cell r="M47" t="str">
            <v/>
          </cell>
          <cell r="N47" t="str">
            <v/>
          </cell>
          <cell r="P47">
            <v>163</v>
          </cell>
          <cell r="Q47">
            <v>0.26359780640427199</v>
          </cell>
          <cell r="T47">
            <v>7.1129916255497694E-2</v>
          </cell>
          <cell r="U47">
            <v>0.23012506448110048</v>
          </cell>
          <cell r="AC47">
            <v>239</v>
          </cell>
          <cell r="AD47">
            <v>90</v>
          </cell>
          <cell r="AE47">
            <v>149</v>
          </cell>
          <cell r="AF47">
            <v>26</v>
          </cell>
          <cell r="AG47">
            <v>5</v>
          </cell>
          <cell r="AH47">
            <v>24</v>
          </cell>
          <cell r="AI47">
            <v>37</v>
          </cell>
        </row>
        <row r="48">
          <cell r="A48">
            <v>164</v>
          </cell>
          <cell r="D48">
            <v>0.94074079377747322</v>
          </cell>
          <cell r="E48">
            <v>33.75</v>
          </cell>
          <cell r="F48">
            <v>26</v>
          </cell>
          <cell r="G48">
            <v>41.5</v>
          </cell>
          <cell r="H48">
            <v>1.5961538461538463</v>
          </cell>
          <cell r="J48" t="str">
            <v/>
          </cell>
          <cell r="K48" t="str">
            <v/>
          </cell>
          <cell r="L48" t="str">
            <v/>
          </cell>
          <cell r="M48" t="str">
            <v/>
          </cell>
          <cell r="N48" t="str">
            <v/>
          </cell>
          <cell r="P48">
            <v>164</v>
          </cell>
          <cell r="Q48">
            <v>0.21481470997058169</v>
          </cell>
          <cell r="T48">
            <v>0.11851794244793465</v>
          </cell>
          <cell r="U48">
            <v>0.2666675236584975</v>
          </cell>
          <cell r="AC48">
            <v>135</v>
          </cell>
          <cell r="AD48">
            <v>52</v>
          </cell>
          <cell r="AE48">
            <v>83</v>
          </cell>
          <cell r="AF48">
            <v>10</v>
          </cell>
          <cell r="AG48">
            <v>6</v>
          </cell>
          <cell r="AH48">
            <v>15</v>
          </cell>
          <cell r="AI48">
            <v>51</v>
          </cell>
        </row>
        <row r="49">
          <cell r="A49">
            <v>165</v>
          </cell>
          <cell r="D49">
            <v>0.57142861439115433</v>
          </cell>
          <cell r="E49">
            <v>26.25</v>
          </cell>
          <cell r="F49">
            <v>28</v>
          </cell>
          <cell r="G49">
            <v>24.5</v>
          </cell>
          <cell r="H49">
            <v>0.875</v>
          </cell>
          <cell r="J49" t="str">
            <v/>
          </cell>
          <cell r="K49" t="str">
            <v/>
          </cell>
          <cell r="L49" t="str">
            <v/>
          </cell>
          <cell r="M49" t="str">
            <v/>
          </cell>
          <cell r="N49" t="str">
            <v/>
          </cell>
          <cell r="P49">
            <v>165</v>
          </cell>
          <cell r="Q49">
            <v>0.16190415551670737</v>
          </cell>
          <cell r="T49">
            <v>0.18095191260120921</v>
          </cell>
          <cell r="U49">
            <v>0.22857171831855194</v>
          </cell>
          <cell r="AC49">
            <v>105</v>
          </cell>
          <cell r="AD49">
            <v>56</v>
          </cell>
          <cell r="AE49">
            <v>49</v>
          </cell>
          <cell r="AF49">
            <v>10</v>
          </cell>
          <cell r="AG49">
            <v>12</v>
          </cell>
          <cell r="AH49">
            <v>10</v>
          </cell>
          <cell r="AI49">
            <v>25</v>
          </cell>
        </row>
        <row r="57">
          <cell r="D57" t="str">
            <v>Sidewalk%</v>
          </cell>
          <cell r="E57" t="str">
            <v>Total per hr</v>
          </cell>
          <cell r="F57" t="str">
            <v>AM per hr</v>
          </cell>
          <cell r="G57" t="str">
            <v>PM per hr</v>
          </cell>
          <cell r="H57" t="str">
            <v>PM/AM</v>
          </cell>
          <cell r="Q57" t="str">
            <v>Female%</v>
          </cell>
          <cell r="T57" t="str">
            <v>Helmet%</v>
          </cell>
          <cell r="U57" t="str">
            <v>Wrong way%</v>
          </cell>
        </row>
        <row r="58">
          <cell r="A58">
            <v>1</v>
          </cell>
          <cell r="D58">
            <v>5</v>
          </cell>
          <cell r="E58">
            <v>5</v>
          </cell>
          <cell r="F58" t="e">
            <v>#N/A</v>
          </cell>
          <cell r="G58" t="e">
            <v>#N/A</v>
          </cell>
          <cell r="H58">
            <v>0</v>
          </cell>
          <cell r="P58">
            <v>1</v>
          </cell>
          <cell r="Q58">
            <v>0</v>
          </cell>
          <cell r="T58">
            <v>7</v>
          </cell>
          <cell r="U58">
            <v>5</v>
          </cell>
        </row>
        <row r="59">
          <cell r="A59">
            <v>2</v>
          </cell>
          <cell r="D59">
            <v>9</v>
          </cell>
          <cell r="E59">
            <v>17</v>
          </cell>
          <cell r="P59">
            <v>2</v>
          </cell>
          <cell r="Q59">
            <v>1</v>
          </cell>
          <cell r="T59">
            <v>14</v>
          </cell>
          <cell r="U59">
            <v>6</v>
          </cell>
        </row>
      </sheetData>
      <sheetData sheetId="16">
        <row r="5">
          <cell r="D5" t="str">
            <v>N/S</v>
          </cell>
          <cell r="E5" t="str">
            <v>Western Canal &amp; McClintock Dr (N/S)</v>
          </cell>
          <cell r="F5">
            <v>0.40909074191069605</v>
          </cell>
        </row>
        <row r="6">
          <cell r="A6">
            <v>5</v>
          </cell>
          <cell r="D6" t="str">
            <v>N/S</v>
          </cell>
          <cell r="E6" t="str">
            <v>Broadway Rd &amp; McClintock Dr (N/S)</v>
          </cell>
          <cell r="F6">
            <v>0.39393974894102063</v>
          </cell>
        </row>
        <row r="7">
          <cell r="A7">
            <v>6</v>
          </cell>
          <cell r="D7" t="str">
            <v>N/S</v>
          </cell>
          <cell r="E7" t="str">
            <v>University Dr &amp; McClintock Dr (N/S)</v>
          </cell>
          <cell r="F7">
            <v>0.3723413282325993</v>
          </cell>
        </row>
        <row r="8">
          <cell r="A8">
            <v>7</v>
          </cell>
          <cell r="D8" t="str">
            <v>N/S</v>
          </cell>
          <cell r="E8" t="str">
            <v>University Dr &amp; Dorsey Ln (N/S)</v>
          </cell>
          <cell r="F8">
            <v>0.4456524317967962</v>
          </cell>
        </row>
        <row r="9">
          <cell r="A9">
            <v>8</v>
          </cell>
          <cell r="D9" t="str">
            <v>N/S</v>
          </cell>
          <cell r="E9" t="str">
            <v>Baseline Rd &amp; Western Canal (N/S)</v>
          </cell>
          <cell r="F9">
            <v>-4.0493043206454973E-7</v>
          </cell>
        </row>
        <row r="10">
          <cell r="A10">
            <v>9</v>
          </cell>
          <cell r="D10" t="str">
            <v>N/S</v>
          </cell>
          <cell r="E10" t="str">
            <v>Apache Blvd &amp; Rural Rd (N/S)</v>
          </cell>
          <cell r="F10">
            <v>0.32142927074332101</v>
          </cell>
        </row>
        <row r="11">
          <cell r="A11">
            <v>10</v>
          </cell>
          <cell r="D11" t="str">
            <v>N/S</v>
          </cell>
          <cell r="E11" t="str">
            <v>Rio Salado Pkwy &amp; McClintock Dr (N/S)</v>
          </cell>
          <cell r="F11">
            <v>0.29824640623189114</v>
          </cell>
        </row>
        <row r="13">
          <cell r="A13" t="str">
            <v>Rank Sidewalk%</v>
          </cell>
          <cell r="E13" t="str">
            <v>Location Name</v>
          </cell>
          <cell r="F13" t="str">
            <v>Sidewalk%</v>
          </cell>
        </row>
        <row r="14">
          <cell r="A14">
            <v>2</v>
          </cell>
          <cell r="D14" t="str">
            <v>N/S</v>
          </cell>
          <cell r="E14" t="str">
            <v>Broadway Rd &amp; Rural Rd (N/S)</v>
          </cell>
          <cell r="F14">
            <v>0.98445602959817413</v>
          </cell>
        </row>
        <row r="15">
          <cell r="A15">
            <v>3</v>
          </cell>
          <cell r="D15" t="str">
            <v>N/S</v>
          </cell>
          <cell r="E15" t="str">
            <v>Southern Ave &amp; McClintock Dr (N/S)</v>
          </cell>
          <cell r="F15">
            <v>0.98412697555307183</v>
          </cell>
        </row>
        <row r="16">
          <cell r="A16">
            <v>4</v>
          </cell>
          <cell r="D16" t="str">
            <v>N/S</v>
          </cell>
          <cell r="E16" t="str">
            <v>Rio Salado Pkwy &amp; Rural Rd (N/S)</v>
          </cell>
          <cell r="F16">
            <v>0.96954372430464231</v>
          </cell>
        </row>
        <row r="17">
          <cell r="A17">
            <v>5</v>
          </cell>
          <cell r="D17" t="str">
            <v>N/S</v>
          </cell>
          <cell r="E17" t="str">
            <v>Broadway Rd &amp; McClintock Dr (N/S)</v>
          </cell>
          <cell r="F17">
            <v>0.93939486888637791</v>
          </cell>
        </row>
        <row r="18">
          <cell r="A18">
            <v>6</v>
          </cell>
          <cell r="D18" t="str">
            <v>N/S</v>
          </cell>
          <cell r="E18" t="str">
            <v>University Dr &amp; McClintock Dr (N/S)</v>
          </cell>
          <cell r="F18">
            <v>0.93617074412039036</v>
          </cell>
        </row>
        <row r="19">
          <cell r="A19">
            <v>7</v>
          </cell>
          <cell r="D19" t="str">
            <v>N/S</v>
          </cell>
          <cell r="E19" t="str">
            <v>Southern Ave &amp; Mill Ave (N/S)</v>
          </cell>
          <cell r="F19">
            <v>0.93506444928906929</v>
          </cell>
        </row>
        <row r="20">
          <cell r="A20">
            <v>8</v>
          </cell>
          <cell r="D20" t="str">
            <v>N/S</v>
          </cell>
          <cell r="E20" t="str">
            <v>Southern Ave &amp; Rural Rd (N/S)</v>
          </cell>
          <cell r="F20">
            <v>0.92941080880217575</v>
          </cell>
        </row>
        <row r="21">
          <cell r="A21">
            <v>9</v>
          </cell>
          <cell r="D21" t="str">
            <v>N/S</v>
          </cell>
          <cell r="E21" t="str">
            <v>Lemon St &amp; Rural Rd (N/S)</v>
          </cell>
          <cell r="F21">
            <v>0.92119520530632415</v>
          </cell>
        </row>
        <row r="22">
          <cell r="A22">
            <v>10</v>
          </cell>
          <cell r="D22" t="str">
            <v>N/S</v>
          </cell>
          <cell r="E22" t="str">
            <v>Apache Blvd &amp; Rural Rd (N/S)</v>
          </cell>
          <cell r="F22">
            <v>0.91071511938771854</v>
          </cell>
        </row>
        <row r="23">
          <cell r="A23">
            <v>11</v>
          </cell>
          <cell r="D23" t="str">
            <v>N/S</v>
          </cell>
          <cell r="E23" t="str">
            <v>Rio Salado Pkwy &amp; McClintock Dr (N/S)</v>
          </cell>
          <cell r="F23">
            <v>0.85964977210883586</v>
          </cell>
        </row>
        <row r="24">
          <cell r="A24">
            <v>12</v>
          </cell>
          <cell r="D24" t="str">
            <v>N/S</v>
          </cell>
          <cell r="E24" t="str">
            <v>Baseline Rd &amp; Mill Ave (N/S)</v>
          </cell>
          <cell r="F24">
            <v>0.77777874140345316</v>
          </cell>
        </row>
        <row r="25">
          <cell r="A25">
            <v>13</v>
          </cell>
          <cell r="D25" t="str">
            <v>N/S</v>
          </cell>
          <cell r="E25" t="str">
            <v>Western Canal &amp; McClintock Dr (N/S)</v>
          </cell>
          <cell r="F25">
            <v>0.75000049067489694</v>
          </cell>
        </row>
        <row r="26">
          <cell r="A26">
            <v>14</v>
          </cell>
          <cell r="D26" t="str">
            <v>N/S</v>
          </cell>
          <cell r="E26" t="str">
            <v>Alameda Dr &amp; McClintock Dr (N/S)</v>
          </cell>
          <cell r="F26">
            <v>0.70000069073883842</v>
          </cell>
        </row>
        <row r="27">
          <cell r="A27">
            <v>15</v>
          </cell>
          <cell r="D27" t="str">
            <v>N/S</v>
          </cell>
          <cell r="E27" t="str">
            <v>5th St &amp; Priest Dr (N/S)</v>
          </cell>
          <cell r="F27">
            <v>0.69354843150974688</v>
          </cell>
        </row>
        <row r="28">
          <cell r="A28">
            <v>16</v>
          </cell>
          <cell r="D28" t="str">
            <v>N/S</v>
          </cell>
          <cell r="E28" t="str">
            <v>University Dr &amp; Dorsey Ln (N/S)</v>
          </cell>
          <cell r="F28">
            <v>0.7608686656855671</v>
          </cell>
        </row>
        <row r="29">
          <cell r="A29">
            <v>17</v>
          </cell>
          <cell r="D29" t="str">
            <v>N/S</v>
          </cell>
          <cell r="E29" t="str">
            <v>Western Canal &amp; Rural Rd (N/S)</v>
          </cell>
          <cell r="F29">
            <v>0.6206887535657567</v>
          </cell>
        </row>
        <row r="30">
          <cell r="A30">
            <v>18</v>
          </cell>
          <cell r="D30" t="str">
            <v>N/S</v>
          </cell>
          <cell r="E30" t="str">
            <v>University Dr &amp; Roosevelt St (N/S)</v>
          </cell>
          <cell r="F30">
            <v>0.58823463278072641</v>
          </cell>
        </row>
        <row r="31">
          <cell r="A31">
            <v>19</v>
          </cell>
          <cell r="D31" t="str">
            <v>N/S</v>
          </cell>
          <cell r="E31" t="str">
            <v>University Dr &amp; Priest Dr (N/S)</v>
          </cell>
          <cell r="F31">
            <v>0.57999955267046854</v>
          </cell>
        </row>
        <row r="32">
          <cell r="A32">
            <v>20</v>
          </cell>
          <cell r="D32" t="str">
            <v>N/S</v>
          </cell>
          <cell r="E32" t="str">
            <v>University Dr &amp; Rural Rd (N/S)</v>
          </cell>
          <cell r="F32">
            <v>0.52604165753864152</v>
          </cell>
        </row>
        <row r="33">
          <cell r="A33">
            <v>21</v>
          </cell>
          <cell r="D33" t="str">
            <v>N/S</v>
          </cell>
          <cell r="E33" t="str">
            <v>Baseline Rd &amp; Western Canal (N/S)</v>
          </cell>
          <cell r="F33">
            <v>2.530412243369029E-7</v>
          </cell>
        </row>
        <row r="34">
          <cell r="A34">
            <v>22</v>
          </cell>
          <cell r="D34" t="str">
            <v>N/S</v>
          </cell>
          <cell r="E34" t="str">
            <v>University Dr &amp; Hardy Dr (N/S)</v>
          </cell>
          <cell r="F34">
            <v>0.48076836739184814</v>
          </cell>
        </row>
        <row r="35">
          <cell r="A35">
            <v>1</v>
          </cell>
          <cell r="D35" t="str">
            <v>N/S</v>
          </cell>
          <cell r="E35" t="str">
            <v>University Dr &amp; Price Rd (N/S)</v>
          </cell>
          <cell r="F35">
            <v>1.0000001855334222</v>
          </cell>
        </row>
        <row r="36">
          <cell r="A36" t="str">
            <v>Combined rank</v>
          </cell>
          <cell r="D36" t="str">
            <v>Dir</v>
          </cell>
          <cell r="E36" t="str">
            <v>Location Name</v>
          </cell>
        </row>
        <row r="37">
          <cell r="A37">
            <v>1</v>
          </cell>
          <cell r="D37" t="str">
            <v>N/S</v>
          </cell>
          <cell r="E37" t="str">
            <v>Southern Ave &amp; Mill Ave (N/S)</v>
          </cell>
        </row>
        <row r="38">
          <cell r="A38">
            <v>2</v>
          </cell>
          <cell r="D38" t="str">
            <v>N/S</v>
          </cell>
          <cell r="E38" t="str">
            <v>Broadway Rd &amp; McClintock Dr (N/S)</v>
          </cell>
        </row>
        <row r="39">
          <cell r="A39">
            <v>3</v>
          </cell>
          <cell r="D39" t="str">
            <v>N/S</v>
          </cell>
          <cell r="E39" t="str">
            <v>University Dr &amp; McClintock Dr (N/S)</v>
          </cell>
        </row>
        <row r="40">
          <cell r="A40">
            <v>4</v>
          </cell>
          <cell r="D40" t="str">
            <v>N/S</v>
          </cell>
          <cell r="E40" t="str">
            <v>Lemon St &amp; Rural Rd (N/S)</v>
          </cell>
        </row>
        <row r="41">
          <cell r="A41">
            <v>5</v>
          </cell>
          <cell r="D41" t="str">
            <v>N/S</v>
          </cell>
          <cell r="E41" t="str">
            <v>Southern Ave &amp; McClintock Dr (N/S)</v>
          </cell>
        </row>
        <row r="42">
          <cell r="A42">
            <v>6</v>
          </cell>
          <cell r="D42" t="str">
            <v>N/S</v>
          </cell>
          <cell r="E42" t="str">
            <v>Rio Salado Pkwy &amp; Rural Rd (N/S)</v>
          </cell>
        </row>
        <row r="43">
          <cell r="A43">
            <v>7</v>
          </cell>
          <cell r="D43" t="str">
            <v>N/S</v>
          </cell>
          <cell r="E43" t="str">
            <v>Broadway Rd &amp; Rural Rd (N/S)</v>
          </cell>
        </row>
        <row r="44">
          <cell r="A44">
            <v>8</v>
          </cell>
          <cell r="D44" t="str">
            <v>N/S</v>
          </cell>
          <cell r="E44" t="str">
            <v>Western Canal &amp; McClintock Dr (N/S)</v>
          </cell>
        </row>
        <row r="45">
          <cell r="A45">
            <v>9</v>
          </cell>
          <cell r="D45" t="str">
            <v>N/S</v>
          </cell>
          <cell r="E45" t="str">
            <v>Southern Ave &amp; Rural Rd (N/S)</v>
          </cell>
        </row>
        <row r="46">
          <cell r="A46">
            <v>10</v>
          </cell>
          <cell r="D46" t="str">
            <v>N/S</v>
          </cell>
          <cell r="E46" t="str">
            <v>Apache Blvd &amp; Rural Rd (N/S)</v>
          </cell>
        </row>
      </sheetData>
      <sheetData sheetId="17"/>
      <sheetData sheetId="18">
        <row r="5">
          <cell r="D5" t="str">
            <v>Total per hr</v>
          </cell>
          <cell r="E5" t="str">
            <v>AM per hr</v>
          </cell>
          <cell r="F5" t="str">
            <v>PM per hr</v>
          </cell>
          <cell r="G5" t="str">
            <v>PM/AM</v>
          </cell>
          <cell r="J5" t="str">
            <v>Uncorr Tot/hr</v>
          </cell>
          <cell r="K5" t="str">
            <v>Bicycle Rank</v>
          </cell>
          <cell r="L5" t="str">
            <v>Female Rank</v>
          </cell>
          <cell r="M5" t="str">
            <v>Helmet Rank</v>
          </cell>
          <cell r="N5" t="str">
            <v>Wrongway Rank</v>
          </cell>
          <cell r="O5" t="str">
            <v>Sidewalk Rank</v>
          </cell>
          <cell r="R5" t="str">
            <v>Loc ID</v>
          </cell>
          <cell r="S5" t="str">
            <v>Female%</v>
          </cell>
          <cell r="T5" t="str">
            <v>Helmet%</v>
          </cell>
          <cell r="U5" t="str">
            <v>Wrong way%</v>
          </cell>
          <cell r="V5" t="str">
            <v>Sidewalk%</v>
          </cell>
          <cell r="AE5" t="str">
            <v>Loc Total</v>
          </cell>
          <cell r="AF5" t="str">
            <v>AM Total</v>
          </cell>
          <cell r="AG5" t="str">
            <v>PM Total</v>
          </cell>
          <cell r="AI5" t="str">
            <v>Loc Total</v>
          </cell>
          <cell r="AJ5" t="str">
            <v>AM Total</v>
          </cell>
          <cell r="AK5" t="str">
            <v>PM Total</v>
          </cell>
          <cell r="AQ5" t="str">
            <v>AM Total</v>
          </cell>
          <cell r="AR5" t="str">
            <v>PM Total</v>
          </cell>
          <cell r="AS5" t="str">
            <v>AM Total</v>
          </cell>
          <cell r="AT5" t="str">
            <v>PM Total</v>
          </cell>
          <cell r="AW5" t="str">
            <v>AM</v>
          </cell>
          <cell r="AX5" t="str">
            <v>PM</v>
          </cell>
          <cell r="AY5" t="str">
            <v>AM_att</v>
          </cell>
          <cell r="AZ5" t="str">
            <v>PM_att</v>
          </cell>
          <cell r="BB5" t="str">
            <v>DivBY</v>
          </cell>
          <cell r="BC5" t="str">
            <v>Female</v>
          </cell>
          <cell r="BD5" t="str">
            <v>Helmet</v>
          </cell>
          <cell r="BE5" t="str">
            <v>Wrong way</v>
          </cell>
          <cell r="BF5" t="str">
            <v>Sidewalk</v>
          </cell>
          <cell r="BG5" t="str">
            <v>DivBY</v>
          </cell>
          <cell r="BH5" t="str">
            <v>Female</v>
          </cell>
          <cell r="BI5" t="str">
            <v>Helmet</v>
          </cell>
          <cell r="BJ5" t="str">
            <v>Wrong way</v>
          </cell>
          <cell r="BK5" t="str">
            <v>Sidewalk</v>
          </cell>
          <cell r="BM5" t="str">
            <v>AM&amp;PM counted</v>
          </cell>
        </row>
        <row r="6">
          <cell r="A6">
            <v>101</v>
          </cell>
          <cell r="D6">
            <v>20</v>
          </cell>
          <cell r="E6">
            <v>20</v>
          </cell>
          <cell r="F6" t="e">
            <v>#N/A</v>
          </cell>
          <cell r="G6" t="str">
            <v/>
          </cell>
          <cell r="J6" t="e">
            <v>#N/A</v>
          </cell>
          <cell r="Q6" t="str">
            <v>NS</v>
          </cell>
          <cell r="R6">
            <v>101</v>
          </cell>
          <cell r="S6">
            <v>0.12499998280350338</v>
          </cell>
          <cell r="T6">
            <v>0.7249994013032407</v>
          </cell>
          <cell r="U6">
            <v>0.2500006096922287</v>
          </cell>
          <cell r="V6">
            <v>0.32500052624614117</v>
          </cell>
          <cell r="AE6">
            <v>40</v>
          </cell>
          <cell r="AF6">
            <v>40</v>
          </cell>
          <cell r="AG6" t="e">
            <v>#N/A</v>
          </cell>
          <cell r="AI6">
            <v>40</v>
          </cell>
          <cell r="AJ6">
            <v>40</v>
          </cell>
          <cell r="AK6" t="e">
            <v>#N/A</v>
          </cell>
          <cell r="AQ6">
            <v>1</v>
          </cell>
          <cell r="AR6">
            <v>1</v>
          </cell>
          <cell r="AS6">
            <v>1</v>
          </cell>
          <cell r="AT6">
            <v>1</v>
          </cell>
          <cell r="AW6" t="str">
            <v>101AMNS</v>
          </cell>
          <cell r="AX6" t="str">
            <v>101PMNS</v>
          </cell>
          <cell r="AY6" t="str">
            <v>101AMNS</v>
          </cell>
          <cell r="AZ6" t="str">
            <v>101PMNS</v>
          </cell>
          <cell r="BB6">
            <v>1</v>
          </cell>
          <cell r="BC6">
            <v>5</v>
          </cell>
          <cell r="BD6">
            <v>29</v>
          </cell>
          <cell r="BE6">
            <v>10</v>
          </cell>
          <cell r="BF6">
            <v>13</v>
          </cell>
          <cell r="BG6" t="e">
            <v>#N/A</v>
          </cell>
          <cell r="BH6" t="e">
            <v>#N/A</v>
          </cell>
          <cell r="BI6" t="e">
            <v>#N/A</v>
          </cell>
          <cell r="BJ6" t="e">
            <v>#N/A</v>
          </cell>
          <cell r="BK6" t="e">
            <v>#N/A</v>
          </cell>
          <cell r="BM6" t="b">
            <v>0</v>
          </cell>
        </row>
        <row r="7">
          <cell r="A7">
            <v>102</v>
          </cell>
          <cell r="D7">
            <v>50.375</v>
          </cell>
          <cell r="E7">
            <v>39</v>
          </cell>
          <cell r="F7">
            <v>61.75</v>
          </cell>
          <cell r="G7">
            <v>1.5833333333333333</v>
          </cell>
          <cell r="J7">
            <v>50.375</v>
          </cell>
          <cell r="Q7" t="str">
            <v>NS</v>
          </cell>
          <cell r="R7">
            <v>102</v>
          </cell>
          <cell r="S7">
            <v>0.16873538875923483</v>
          </cell>
          <cell r="T7">
            <v>0.45161263075353558</v>
          </cell>
          <cell r="U7">
            <v>0.13399424573937621</v>
          </cell>
          <cell r="V7">
            <v>0.21339920909376833</v>
          </cell>
          <cell r="AE7">
            <v>201.5</v>
          </cell>
          <cell r="AF7">
            <v>78</v>
          </cell>
          <cell r="AG7">
            <v>123.5</v>
          </cell>
          <cell r="AI7">
            <v>201.5</v>
          </cell>
          <cell r="AJ7">
            <v>78</v>
          </cell>
          <cell r="AK7">
            <v>123.5</v>
          </cell>
          <cell r="AQ7">
            <v>1</v>
          </cell>
          <cell r="AR7">
            <v>1</v>
          </cell>
          <cell r="AS7">
            <v>1</v>
          </cell>
          <cell r="AT7">
            <v>1</v>
          </cell>
          <cell r="AW7" t="str">
            <v>102AMNS</v>
          </cell>
          <cell r="AX7" t="str">
            <v>102PMNS</v>
          </cell>
          <cell r="AY7" t="str">
            <v>102AMNS</v>
          </cell>
          <cell r="AZ7" t="str">
            <v>102PMNS</v>
          </cell>
          <cell r="BB7">
            <v>1</v>
          </cell>
          <cell r="BC7">
            <v>13</v>
          </cell>
          <cell r="BD7">
            <v>40</v>
          </cell>
          <cell r="BE7">
            <v>16</v>
          </cell>
          <cell r="BF7">
            <v>13</v>
          </cell>
          <cell r="BG7">
            <v>2</v>
          </cell>
          <cell r="BH7">
            <v>21</v>
          </cell>
          <cell r="BI7">
            <v>51</v>
          </cell>
          <cell r="BJ7">
            <v>11</v>
          </cell>
          <cell r="BK7">
            <v>30</v>
          </cell>
          <cell r="BM7" t="b">
            <v>1</v>
          </cell>
        </row>
        <row r="8">
          <cell r="A8">
            <v>103</v>
          </cell>
          <cell r="D8">
            <v>49.25</v>
          </cell>
          <cell r="E8">
            <v>40</v>
          </cell>
          <cell r="F8">
            <v>58.5</v>
          </cell>
          <cell r="G8">
            <v>1.4624999999999999</v>
          </cell>
          <cell r="J8">
            <v>49.25</v>
          </cell>
          <cell r="Q8" t="str">
            <v>NS</v>
          </cell>
          <cell r="R8">
            <v>103</v>
          </cell>
          <cell r="S8">
            <v>0.19796999014341474</v>
          </cell>
          <cell r="T8">
            <v>0.28934055788623902</v>
          </cell>
          <cell r="U8">
            <v>0.26903506112250936</v>
          </cell>
          <cell r="V8">
            <v>0.96954372430464231</v>
          </cell>
          <cell r="AE8">
            <v>197</v>
          </cell>
          <cell r="AF8">
            <v>80</v>
          </cell>
          <cell r="AG8">
            <v>117</v>
          </cell>
          <cell r="AI8">
            <v>197</v>
          </cell>
          <cell r="AJ8">
            <v>80</v>
          </cell>
          <cell r="AK8">
            <v>117</v>
          </cell>
          <cell r="AQ8">
            <v>1</v>
          </cell>
          <cell r="AR8">
            <v>1</v>
          </cell>
          <cell r="AS8">
            <v>1</v>
          </cell>
          <cell r="AT8">
            <v>1</v>
          </cell>
          <cell r="AW8" t="str">
            <v>103AMNS</v>
          </cell>
          <cell r="AX8" t="str">
            <v>103PMNS</v>
          </cell>
          <cell r="AY8" t="str">
            <v>103AMNS</v>
          </cell>
          <cell r="AZ8" t="str">
            <v>103PMNS</v>
          </cell>
          <cell r="BB8">
            <v>1</v>
          </cell>
          <cell r="BC8">
            <v>13</v>
          </cell>
          <cell r="BD8">
            <v>26</v>
          </cell>
          <cell r="BE8">
            <v>19</v>
          </cell>
          <cell r="BF8">
            <v>78</v>
          </cell>
          <cell r="BG8">
            <v>1</v>
          </cell>
          <cell r="BH8">
            <v>26</v>
          </cell>
          <cell r="BI8">
            <v>31</v>
          </cell>
          <cell r="BJ8">
            <v>34</v>
          </cell>
          <cell r="BK8">
            <v>113</v>
          </cell>
          <cell r="BM8" t="b">
            <v>1</v>
          </cell>
        </row>
        <row r="9">
          <cell r="A9">
            <v>104</v>
          </cell>
          <cell r="D9">
            <v>14.25</v>
          </cell>
          <cell r="E9">
            <v>8</v>
          </cell>
          <cell r="F9">
            <v>20.5</v>
          </cell>
          <cell r="G9">
            <v>2.5625</v>
          </cell>
          <cell r="J9">
            <v>14.25</v>
          </cell>
          <cell r="Q9" t="str">
            <v>NS</v>
          </cell>
          <cell r="R9">
            <v>104</v>
          </cell>
          <cell r="S9">
            <v>0.22806985719735598</v>
          </cell>
          <cell r="T9">
            <v>0.19298280926322639</v>
          </cell>
          <cell r="U9">
            <v>0.29824640623189114</v>
          </cell>
          <cell r="V9">
            <v>0.85964977210883586</v>
          </cell>
          <cell r="AE9">
            <v>57</v>
          </cell>
          <cell r="AF9">
            <v>16</v>
          </cell>
          <cell r="AG9">
            <v>41</v>
          </cell>
          <cell r="AI9">
            <v>57</v>
          </cell>
          <cell r="AJ9">
            <v>16</v>
          </cell>
          <cell r="AK9">
            <v>41</v>
          </cell>
          <cell r="AQ9">
            <v>1</v>
          </cell>
          <cell r="AR9">
            <v>1</v>
          </cell>
          <cell r="AS9">
            <v>1</v>
          </cell>
          <cell r="AT9">
            <v>1</v>
          </cell>
          <cell r="AW9" t="str">
            <v>104AMNS</v>
          </cell>
          <cell r="AX9" t="str">
            <v>104PMNS</v>
          </cell>
          <cell r="AY9" t="str">
            <v>104AMNS</v>
          </cell>
          <cell r="AZ9" t="str">
            <v>104PMNS</v>
          </cell>
          <cell r="BB9">
            <v>1</v>
          </cell>
          <cell r="BC9">
            <v>1</v>
          </cell>
          <cell r="BD9">
            <v>3</v>
          </cell>
          <cell r="BE9">
            <v>1</v>
          </cell>
          <cell r="BF9">
            <v>13</v>
          </cell>
          <cell r="BG9">
            <v>1</v>
          </cell>
          <cell r="BH9">
            <v>12</v>
          </cell>
          <cell r="BI9">
            <v>8</v>
          </cell>
          <cell r="BJ9">
            <v>16</v>
          </cell>
          <cell r="BK9">
            <v>36</v>
          </cell>
          <cell r="BM9" t="b">
            <v>1</v>
          </cell>
        </row>
        <row r="10">
          <cell r="A10">
            <v>106</v>
          </cell>
          <cell r="D10">
            <v>51.5</v>
          </cell>
          <cell r="E10">
            <v>32</v>
          </cell>
          <cell r="F10">
            <v>71</v>
          </cell>
          <cell r="G10">
            <v>2.21875</v>
          </cell>
          <cell r="J10">
            <v>51.5</v>
          </cell>
          <cell r="Q10" t="str">
            <v>NS</v>
          </cell>
          <cell r="R10">
            <v>106</v>
          </cell>
          <cell r="S10">
            <v>0.25242746753808243</v>
          </cell>
          <cell r="T10">
            <v>0.27669928359158535</v>
          </cell>
          <cell r="U10">
            <v>0.10194184717482489</v>
          </cell>
          <cell r="V10">
            <v>0.12135962236358924</v>
          </cell>
          <cell r="AE10">
            <v>206</v>
          </cell>
          <cell r="AF10">
            <v>64</v>
          </cell>
          <cell r="AG10">
            <v>142</v>
          </cell>
          <cell r="AI10">
            <v>206</v>
          </cell>
          <cell r="AJ10">
            <v>64</v>
          </cell>
          <cell r="AK10">
            <v>142</v>
          </cell>
          <cell r="AQ10">
            <v>1</v>
          </cell>
          <cell r="AR10">
            <v>1</v>
          </cell>
          <cell r="AS10">
            <v>1</v>
          </cell>
          <cell r="AT10">
            <v>1</v>
          </cell>
          <cell r="AW10" t="str">
            <v>106AMNS</v>
          </cell>
          <cell r="AX10" t="str">
            <v>106PMNS</v>
          </cell>
          <cell r="AY10" t="str">
            <v>106AMNS</v>
          </cell>
          <cell r="AZ10" t="str">
            <v>106PMNS</v>
          </cell>
          <cell r="BB10">
            <v>1</v>
          </cell>
          <cell r="BC10">
            <v>15</v>
          </cell>
          <cell r="BD10">
            <v>29</v>
          </cell>
          <cell r="BE10">
            <v>7</v>
          </cell>
          <cell r="BF10">
            <v>7</v>
          </cell>
          <cell r="BG10">
            <v>1</v>
          </cell>
          <cell r="BH10">
            <v>37</v>
          </cell>
          <cell r="BI10">
            <v>28</v>
          </cell>
          <cell r="BJ10">
            <v>14</v>
          </cell>
          <cell r="BK10">
            <v>18</v>
          </cell>
          <cell r="BM10" t="b">
            <v>1</v>
          </cell>
        </row>
        <row r="11">
          <cell r="A11">
            <v>108</v>
          </cell>
          <cell r="D11">
            <v>12.25</v>
          </cell>
          <cell r="E11">
            <v>7.5</v>
          </cell>
          <cell r="F11">
            <v>17</v>
          </cell>
          <cell r="G11">
            <v>2.2666666666666666</v>
          </cell>
          <cell r="J11">
            <v>12.25</v>
          </cell>
          <cell r="Q11" t="str">
            <v>NS</v>
          </cell>
          <cell r="R11">
            <v>108</v>
          </cell>
          <cell r="S11">
            <v>0.16326475236589355</v>
          </cell>
          <cell r="T11">
            <v>0.18367264845164077</v>
          </cell>
          <cell r="U11">
            <v>0.18367403809387153</v>
          </cell>
          <cell r="V11">
            <v>0.16326504127885472</v>
          </cell>
          <cell r="AE11">
            <v>49</v>
          </cell>
          <cell r="AF11">
            <v>15</v>
          </cell>
          <cell r="AG11">
            <v>34</v>
          </cell>
          <cell r="AI11">
            <v>49</v>
          </cell>
          <cell r="AJ11">
            <v>15</v>
          </cell>
          <cell r="AK11">
            <v>34</v>
          </cell>
          <cell r="AQ11">
            <v>1</v>
          </cell>
          <cell r="AR11">
            <v>1</v>
          </cell>
          <cell r="AS11">
            <v>1</v>
          </cell>
          <cell r="AT11">
            <v>1</v>
          </cell>
          <cell r="AW11" t="str">
            <v>108AMNS</v>
          </cell>
          <cell r="AX11" t="str">
            <v>108PMNS</v>
          </cell>
          <cell r="AY11" t="str">
            <v>108AMNS</v>
          </cell>
          <cell r="AZ11" t="str">
            <v>108PMNS</v>
          </cell>
          <cell r="BB11">
            <v>1</v>
          </cell>
          <cell r="BC11">
            <v>0</v>
          </cell>
          <cell r="BD11">
            <v>1</v>
          </cell>
          <cell r="BE11">
            <v>3</v>
          </cell>
          <cell r="BF11">
            <v>3</v>
          </cell>
          <cell r="BG11">
            <v>1</v>
          </cell>
          <cell r="BH11">
            <v>8</v>
          </cell>
          <cell r="BI11">
            <v>8</v>
          </cell>
          <cell r="BJ11">
            <v>6</v>
          </cell>
          <cell r="BK11">
            <v>5</v>
          </cell>
          <cell r="BM11" t="b">
            <v>1</v>
          </cell>
        </row>
        <row r="12">
          <cell r="A12">
            <v>110</v>
          </cell>
          <cell r="D12">
            <v>15.5</v>
          </cell>
          <cell r="E12">
            <v>12.5</v>
          </cell>
          <cell r="F12">
            <v>18.5</v>
          </cell>
          <cell r="G12">
            <v>1.48</v>
          </cell>
          <cell r="J12">
            <v>15.5</v>
          </cell>
          <cell r="Q12" t="str">
            <v>NS</v>
          </cell>
          <cell r="R12">
            <v>110</v>
          </cell>
          <cell r="S12">
            <v>0.25806468116465658</v>
          </cell>
          <cell r="T12">
            <v>0.20967794063198578</v>
          </cell>
          <cell r="U12">
            <v>0.20967643258627122</v>
          </cell>
          <cell r="V12">
            <v>0.69354843150974688</v>
          </cell>
          <cell r="AE12">
            <v>62</v>
          </cell>
          <cell r="AF12">
            <v>25</v>
          </cell>
          <cell r="AG12">
            <v>37</v>
          </cell>
          <cell r="AI12">
            <v>62</v>
          </cell>
          <cell r="AJ12">
            <v>25</v>
          </cell>
          <cell r="AK12">
            <v>37</v>
          </cell>
          <cell r="AQ12">
            <v>1</v>
          </cell>
          <cell r="AR12">
            <v>1</v>
          </cell>
          <cell r="AS12">
            <v>1</v>
          </cell>
          <cell r="AT12">
            <v>1</v>
          </cell>
          <cell r="AW12" t="str">
            <v>110AMNS</v>
          </cell>
          <cell r="AX12" t="str">
            <v>110PMNS</v>
          </cell>
          <cell r="AY12" t="str">
            <v>110AMNS</v>
          </cell>
          <cell r="AZ12" t="str">
            <v>110PMNS</v>
          </cell>
          <cell r="BB12">
            <v>1</v>
          </cell>
          <cell r="BC12">
            <v>6</v>
          </cell>
          <cell r="BD12">
            <v>5</v>
          </cell>
          <cell r="BE12">
            <v>4</v>
          </cell>
          <cell r="BF12">
            <v>14</v>
          </cell>
          <cell r="BG12">
            <v>1</v>
          </cell>
          <cell r="BH12">
            <v>10</v>
          </cell>
          <cell r="BI12">
            <v>8</v>
          </cell>
          <cell r="BJ12">
            <v>9</v>
          </cell>
          <cell r="BK12">
            <v>29</v>
          </cell>
          <cell r="BM12" t="b">
            <v>1</v>
          </cell>
        </row>
        <row r="13">
          <cell r="A13">
            <v>111</v>
          </cell>
          <cell r="D13">
            <v>32</v>
          </cell>
          <cell r="E13">
            <v>32</v>
          </cell>
          <cell r="F13" t="e">
            <v>#N/A</v>
          </cell>
          <cell r="G13" t="str">
            <v/>
          </cell>
          <cell r="J13" t="e">
            <v>#N/A</v>
          </cell>
          <cell r="Q13" t="str">
            <v>NS</v>
          </cell>
          <cell r="R13">
            <v>111</v>
          </cell>
          <cell r="S13">
            <v>0.17187478055430849</v>
          </cell>
          <cell r="T13">
            <v>0.23437516447195014</v>
          </cell>
          <cell r="U13">
            <v>0.20312549839657934</v>
          </cell>
          <cell r="V13">
            <v>0.3437503940882643</v>
          </cell>
          <cell r="AE13">
            <v>64</v>
          </cell>
          <cell r="AF13">
            <v>64</v>
          </cell>
          <cell r="AG13" t="e">
            <v>#N/A</v>
          </cell>
          <cell r="AI13">
            <v>64</v>
          </cell>
          <cell r="AJ13">
            <v>64</v>
          </cell>
          <cell r="AK13" t="e">
            <v>#N/A</v>
          </cell>
          <cell r="AQ13">
            <v>1</v>
          </cell>
          <cell r="AR13">
            <v>1</v>
          </cell>
          <cell r="AS13">
            <v>1</v>
          </cell>
          <cell r="AT13">
            <v>1</v>
          </cell>
          <cell r="AW13" t="str">
            <v>111AMNS</v>
          </cell>
          <cell r="AX13" t="str">
            <v>111PMNS</v>
          </cell>
          <cell r="AY13" t="str">
            <v>111AMNS</v>
          </cell>
          <cell r="AZ13" t="str">
            <v>111PMNS</v>
          </cell>
          <cell r="BB13">
            <v>1</v>
          </cell>
          <cell r="BC13">
            <v>11</v>
          </cell>
          <cell r="BD13">
            <v>15</v>
          </cell>
          <cell r="BE13">
            <v>13</v>
          </cell>
          <cell r="BF13">
            <v>22</v>
          </cell>
          <cell r="BG13" t="e">
            <v>#N/A</v>
          </cell>
          <cell r="BH13" t="e">
            <v>#N/A</v>
          </cell>
          <cell r="BI13" t="e">
            <v>#N/A</v>
          </cell>
          <cell r="BJ13" t="e">
            <v>#N/A</v>
          </cell>
          <cell r="BK13" t="e">
            <v>#N/A</v>
          </cell>
          <cell r="BM13" t="b">
            <v>0</v>
          </cell>
        </row>
        <row r="14">
          <cell r="A14">
            <v>112</v>
          </cell>
          <cell r="D14">
            <v>28</v>
          </cell>
          <cell r="E14">
            <v>26.5</v>
          </cell>
          <cell r="F14">
            <v>29.5</v>
          </cell>
          <cell r="G14">
            <v>1.1132075471698113</v>
          </cell>
          <cell r="J14">
            <v>28</v>
          </cell>
          <cell r="Q14" t="str">
            <v>NS</v>
          </cell>
          <cell r="R14">
            <v>112</v>
          </cell>
          <cell r="S14">
            <v>0.24999975380218023</v>
          </cell>
          <cell r="T14">
            <v>0.56249915411616525</v>
          </cell>
          <cell r="U14">
            <v>7.977297373851244E-8</v>
          </cell>
          <cell r="V14">
            <v>-3.8779033846808784E-7</v>
          </cell>
          <cell r="AE14">
            <v>112</v>
          </cell>
          <cell r="AF14">
            <v>53</v>
          </cell>
          <cell r="AG14">
            <v>59</v>
          </cell>
          <cell r="AI14">
            <v>112</v>
          </cell>
          <cell r="AJ14">
            <v>53</v>
          </cell>
          <cell r="AK14">
            <v>59</v>
          </cell>
          <cell r="AQ14">
            <v>1</v>
          </cell>
          <cell r="AR14">
            <v>1</v>
          </cell>
          <cell r="AS14">
            <v>1</v>
          </cell>
          <cell r="AT14">
            <v>1</v>
          </cell>
          <cell r="AW14" t="str">
            <v>112AMNS</v>
          </cell>
          <cell r="AX14" t="str">
            <v>112PMNS</v>
          </cell>
          <cell r="AY14" t="str">
            <v>112AMNS</v>
          </cell>
          <cell r="AZ14" t="str">
            <v>112PMNS</v>
          </cell>
          <cell r="BB14">
            <v>1</v>
          </cell>
          <cell r="BC14">
            <v>15</v>
          </cell>
          <cell r="BD14">
            <v>36</v>
          </cell>
          <cell r="BE14">
            <v>0</v>
          </cell>
          <cell r="BF14">
            <v>0</v>
          </cell>
          <cell r="BG14">
            <v>1</v>
          </cell>
          <cell r="BH14">
            <v>13</v>
          </cell>
          <cell r="BI14">
            <v>27</v>
          </cell>
          <cell r="BJ14">
            <v>0</v>
          </cell>
          <cell r="BK14">
            <v>0</v>
          </cell>
          <cell r="BM14" t="b">
            <v>1</v>
          </cell>
        </row>
        <row r="15">
          <cell r="A15">
            <v>113</v>
          </cell>
          <cell r="D15">
            <v>14</v>
          </cell>
          <cell r="E15">
            <v>14</v>
          </cell>
          <cell r="F15" t="e">
            <v>#N/A</v>
          </cell>
          <cell r="G15" t="str">
            <v/>
          </cell>
          <cell r="J15" t="e">
            <v>#N/A</v>
          </cell>
          <cell r="Q15" t="str">
            <v>NS</v>
          </cell>
          <cell r="R15">
            <v>113</v>
          </cell>
          <cell r="S15">
            <v>0.1785709757635624</v>
          </cell>
          <cell r="T15">
            <v>8.9285700353741601E-2</v>
          </cell>
          <cell r="U15">
            <v>0.14285740387266152</v>
          </cell>
          <cell r="V15">
            <v>0.35714372721245113</v>
          </cell>
          <cell r="AE15">
            <v>28</v>
          </cell>
          <cell r="AF15">
            <v>28</v>
          </cell>
          <cell r="AG15" t="e">
            <v>#N/A</v>
          </cell>
          <cell r="AI15">
            <v>28</v>
          </cell>
          <cell r="AJ15">
            <v>28</v>
          </cell>
          <cell r="AK15" t="e">
            <v>#N/A</v>
          </cell>
          <cell r="AQ15">
            <v>1</v>
          </cell>
          <cell r="AR15">
            <v>1</v>
          </cell>
          <cell r="AS15">
            <v>1</v>
          </cell>
          <cell r="AT15">
            <v>1</v>
          </cell>
          <cell r="AW15" t="str">
            <v>113AMNS</v>
          </cell>
          <cell r="AX15" t="str">
            <v>113PMNS</v>
          </cell>
          <cell r="AY15" t="str">
            <v>113AMNS</v>
          </cell>
          <cell r="AZ15" t="str">
            <v>113PMNS</v>
          </cell>
          <cell r="BB15">
            <v>2</v>
          </cell>
          <cell r="BC15">
            <v>5</v>
          </cell>
          <cell r="BD15">
            <v>2.5</v>
          </cell>
          <cell r="BE15">
            <v>4</v>
          </cell>
          <cell r="BF15">
            <v>10</v>
          </cell>
          <cell r="BG15">
            <v>1</v>
          </cell>
          <cell r="BH15">
            <v>0</v>
          </cell>
          <cell r="BI15">
            <v>0</v>
          </cell>
          <cell r="BJ15">
            <v>0</v>
          </cell>
          <cell r="BK15">
            <v>0</v>
          </cell>
          <cell r="BM15" t="b">
            <v>0</v>
          </cell>
        </row>
        <row r="16">
          <cell r="A16">
            <v>114</v>
          </cell>
          <cell r="D16">
            <v>19.75</v>
          </cell>
          <cell r="E16">
            <v>17.5</v>
          </cell>
          <cell r="F16">
            <v>22</v>
          </cell>
          <cell r="G16">
            <v>1.2571428571428571</v>
          </cell>
          <cell r="J16">
            <v>19.75</v>
          </cell>
          <cell r="Q16" t="str">
            <v>NS</v>
          </cell>
          <cell r="R16">
            <v>114</v>
          </cell>
          <cell r="S16">
            <v>0.26582371320378606</v>
          </cell>
          <cell r="T16">
            <v>0.27848064085831453</v>
          </cell>
          <cell r="U16">
            <v>0.10126671191647869</v>
          </cell>
          <cell r="V16">
            <v>0.18987297417466875</v>
          </cell>
          <cell r="AE16">
            <v>79</v>
          </cell>
          <cell r="AF16">
            <v>35</v>
          </cell>
          <cell r="AG16">
            <v>44</v>
          </cell>
          <cell r="AI16">
            <v>79</v>
          </cell>
          <cell r="AJ16">
            <v>35</v>
          </cell>
          <cell r="AK16">
            <v>44</v>
          </cell>
          <cell r="AQ16">
            <v>1</v>
          </cell>
          <cell r="AR16">
            <v>1</v>
          </cell>
          <cell r="AS16">
            <v>1</v>
          </cell>
          <cell r="AT16">
            <v>1</v>
          </cell>
          <cell r="AW16" t="str">
            <v>114AMNS</v>
          </cell>
          <cell r="AX16" t="str">
            <v>114PMNS</v>
          </cell>
          <cell r="AY16" t="str">
            <v>114AMNS</v>
          </cell>
          <cell r="AZ16" t="str">
            <v>114PMNS</v>
          </cell>
          <cell r="BB16">
            <v>1</v>
          </cell>
          <cell r="BC16">
            <v>9</v>
          </cell>
          <cell r="BD16">
            <v>9</v>
          </cell>
          <cell r="BE16">
            <v>3</v>
          </cell>
          <cell r="BF16">
            <v>8</v>
          </cell>
          <cell r="BG16">
            <v>1</v>
          </cell>
          <cell r="BH16">
            <v>12</v>
          </cell>
          <cell r="BI16">
            <v>13</v>
          </cell>
          <cell r="BJ16">
            <v>5</v>
          </cell>
          <cell r="BK16">
            <v>7</v>
          </cell>
          <cell r="BM16" t="b">
            <v>1</v>
          </cell>
        </row>
        <row r="17">
          <cell r="A17">
            <v>115</v>
          </cell>
          <cell r="D17">
            <v>111</v>
          </cell>
          <cell r="E17">
            <v>73.5</v>
          </cell>
          <cell r="F17">
            <v>148.5</v>
          </cell>
          <cell r="G17">
            <v>2.0204081632653059</v>
          </cell>
          <cell r="J17">
            <v>111</v>
          </cell>
          <cell r="Q17" t="str">
            <v>NS</v>
          </cell>
          <cell r="R17">
            <v>115</v>
          </cell>
          <cell r="S17">
            <v>0.27027116410303187</v>
          </cell>
          <cell r="T17">
            <v>9.4594840351731976E-2</v>
          </cell>
          <cell r="U17">
            <v>0.18243281759028779</v>
          </cell>
          <cell r="V17">
            <v>0.17792693350770536</v>
          </cell>
          <cell r="AE17">
            <v>444</v>
          </cell>
          <cell r="AF17">
            <v>147</v>
          </cell>
          <cell r="AG17">
            <v>297</v>
          </cell>
          <cell r="AI17">
            <v>444</v>
          </cell>
          <cell r="AJ17">
            <v>147</v>
          </cell>
          <cell r="AK17">
            <v>297</v>
          </cell>
          <cell r="AQ17">
            <v>1</v>
          </cell>
          <cell r="AR17">
            <v>1</v>
          </cell>
          <cell r="AS17">
            <v>1</v>
          </cell>
          <cell r="AT17">
            <v>1</v>
          </cell>
          <cell r="AW17" t="str">
            <v>115AMNS</v>
          </cell>
          <cell r="AX17" t="str">
            <v>115PMNS</v>
          </cell>
          <cell r="AY17" t="str">
            <v>115AMNS</v>
          </cell>
          <cell r="AZ17" t="str">
            <v>115PMNS</v>
          </cell>
          <cell r="BB17">
            <v>1</v>
          </cell>
          <cell r="BC17">
            <v>40</v>
          </cell>
          <cell r="BD17">
            <v>22</v>
          </cell>
          <cell r="BE17">
            <v>46</v>
          </cell>
          <cell r="BF17">
            <v>35</v>
          </cell>
          <cell r="BG17">
            <v>1</v>
          </cell>
          <cell r="BH17">
            <v>80</v>
          </cell>
          <cell r="BI17">
            <v>20</v>
          </cell>
          <cell r="BJ17">
            <v>35</v>
          </cell>
          <cell r="BK17">
            <v>44</v>
          </cell>
          <cell r="BM17" t="b">
            <v>1</v>
          </cell>
        </row>
        <row r="18">
          <cell r="A18">
            <v>116</v>
          </cell>
          <cell r="D18">
            <v>11.5</v>
          </cell>
          <cell r="E18">
            <v>5</v>
          </cell>
          <cell r="F18">
            <v>18</v>
          </cell>
          <cell r="G18">
            <v>3.6</v>
          </cell>
          <cell r="J18">
            <v>11.5</v>
          </cell>
          <cell r="Q18" t="str">
            <v>NS</v>
          </cell>
          <cell r="R18">
            <v>116</v>
          </cell>
          <cell r="S18">
            <v>0.1847818769286334</v>
          </cell>
          <cell r="T18">
            <v>0.13043516147948975</v>
          </cell>
          <cell r="U18">
            <v>0.4456524317967962</v>
          </cell>
          <cell r="V18">
            <v>0.7608686656855671</v>
          </cell>
          <cell r="AE18">
            <v>46</v>
          </cell>
          <cell r="AF18">
            <v>10</v>
          </cell>
          <cell r="AG18">
            <v>36</v>
          </cell>
          <cell r="AI18">
            <v>46</v>
          </cell>
          <cell r="AJ18">
            <v>10</v>
          </cell>
          <cell r="AK18">
            <v>36</v>
          </cell>
          <cell r="AQ18">
            <v>1</v>
          </cell>
          <cell r="AR18">
            <v>1</v>
          </cell>
          <cell r="AS18">
            <v>1</v>
          </cell>
          <cell r="AT18">
            <v>1</v>
          </cell>
          <cell r="AW18" t="str">
            <v>116AMNS</v>
          </cell>
          <cell r="AX18" t="str">
            <v>116PMNS</v>
          </cell>
          <cell r="AY18" t="str">
            <v>116AMNS</v>
          </cell>
          <cell r="AZ18" t="str">
            <v>116PMNS</v>
          </cell>
          <cell r="BB18">
            <v>2</v>
          </cell>
          <cell r="BC18">
            <v>2.5</v>
          </cell>
          <cell r="BD18">
            <v>2</v>
          </cell>
          <cell r="BE18">
            <v>4.5</v>
          </cell>
          <cell r="BF18">
            <v>6</v>
          </cell>
          <cell r="BG18">
            <v>1</v>
          </cell>
          <cell r="BH18">
            <v>6</v>
          </cell>
          <cell r="BI18">
            <v>4</v>
          </cell>
          <cell r="BJ18">
            <v>16</v>
          </cell>
          <cell r="BK18">
            <v>29</v>
          </cell>
          <cell r="BM18" t="b">
            <v>1</v>
          </cell>
        </row>
        <row r="19">
          <cell r="A19">
            <v>117</v>
          </cell>
          <cell r="D19">
            <v>48</v>
          </cell>
          <cell r="E19">
            <v>32</v>
          </cell>
          <cell r="F19">
            <v>64</v>
          </cell>
          <cell r="G19">
            <v>2</v>
          </cell>
          <cell r="J19">
            <v>48</v>
          </cell>
          <cell r="Q19" t="str">
            <v>NS</v>
          </cell>
          <cell r="R19">
            <v>117</v>
          </cell>
          <cell r="S19">
            <v>0.23958425211066986</v>
          </cell>
          <cell r="T19">
            <v>0.13541738473930434</v>
          </cell>
          <cell r="U19">
            <v>0.20312455487419562</v>
          </cell>
          <cell r="V19">
            <v>0.52604165753864152</v>
          </cell>
          <cell r="AE19">
            <v>192</v>
          </cell>
          <cell r="AF19">
            <v>64</v>
          </cell>
          <cell r="AG19">
            <v>128</v>
          </cell>
          <cell r="AI19">
            <v>192</v>
          </cell>
          <cell r="AJ19">
            <v>64</v>
          </cell>
          <cell r="AK19">
            <v>128</v>
          </cell>
          <cell r="AQ19">
            <v>1</v>
          </cell>
          <cell r="AR19">
            <v>1</v>
          </cell>
          <cell r="AS19">
            <v>1</v>
          </cell>
          <cell r="AT19">
            <v>1</v>
          </cell>
          <cell r="AW19" t="str">
            <v>117AMNS</v>
          </cell>
          <cell r="AX19" t="str">
            <v>117PMNS</v>
          </cell>
          <cell r="AY19" t="str">
            <v>117AMNS</v>
          </cell>
          <cell r="AZ19" t="str">
            <v>117PMNS</v>
          </cell>
          <cell r="BB19">
            <v>1</v>
          </cell>
          <cell r="BC19">
            <v>18</v>
          </cell>
          <cell r="BD19">
            <v>14</v>
          </cell>
          <cell r="BE19">
            <v>6</v>
          </cell>
          <cell r="BF19">
            <v>0</v>
          </cell>
          <cell r="BG19">
            <v>1</v>
          </cell>
          <cell r="BH19">
            <v>28</v>
          </cell>
          <cell r="BI19">
            <v>12</v>
          </cell>
          <cell r="BJ19">
            <v>33</v>
          </cell>
          <cell r="BK19">
            <v>101</v>
          </cell>
          <cell r="BM19" t="b">
            <v>1</v>
          </cell>
        </row>
        <row r="20">
          <cell r="A20">
            <v>118</v>
          </cell>
          <cell r="D20">
            <v>62.75</v>
          </cell>
          <cell r="E20">
            <v>49</v>
          </cell>
          <cell r="F20">
            <v>76.5</v>
          </cell>
          <cell r="G20">
            <v>1.5612244897959184</v>
          </cell>
          <cell r="J20">
            <v>62.75</v>
          </cell>
          <cell r="Q20" t="str">
            <v>NS</v>
          </cell>
          <cell r="R20">
            <v>118</v>
          </cell>
          <cell r="S20">
            <v>0.27888491951159317</v>
          </cell>
          <cell r="T20">
            <v>0.21115457643370256</v>
          </cell>
          <cell r="U20">
            <v>0.22709216295686024</v>
          </cell>
          <cell r="V20">
            <v>0.44223115493456444</v>
          </cell>
          <cell r="AE20">
            <v>251</v>
          </cell>
          <cell r="AF20">
            <v>98</v>
          </cell>
          <cell r="AG20">
            <v>153</v>
          </cell>
          <cell r="AI20">
            <v>251</v>
          </cell>
          <cell r="AJ20">
            <v>98</v>
          </cell>
          <cell r="AK20">
            <v>153</v>
          </cell>
          <cell r="AQ20">
            <v>1</v>
          </cell>
          <cell r="AR20">
            <v>1</v>
          </cell>
          <cell r="AS20">
            <v>1</v>
          </cell>
          <cell r="AT20">
            <v>1</v>
          </cell>
          <cell r="AW20" t="str">
            <v>118AMNS</v>
          </cell>
          <cell r="AX20" t="str">
            <v>118PMNS</v>
          </cell>
          <cell r="AY20" t="str">
            <v>118AMNS</v>
          </cell>
          <cell r="AZ20" t="str">
            <v>118PMNS</v>
          </cell>
          <cell r="BB20">
            <v>1</v>
          </cell>
          <cell r="BC20">
            <v>27</v>
          </cell>
          <cell r="BD20">
            <v>28</v>
          </cell>
          <cell r="BE20">
            <v>21</v>
          </cell>
          <cell r="BF20">
            <v>34</v>
          </cell>
          <cell r="BG20">
            <v>1</v>
          </cell>
          <cell r="BH20">
            <v>43</v>
          </cell>
          <cell r="BI20">
            <v>25</v>
          </cell>
          <cell r="BJ20">
            <v>36</v>
          </cell>
          <cell r="BK20">
            <v>77</v>
          </cell>
          <cell r="BM20" t="b">
            <v>1</v>
          </cell>
        </row>
        <row r="21">
          <cell r="A21">
            <v>119</v>
          </cell>
          <cell r="D21">
            <v>32.25</v>
          </cell>
          <cell r="E21">
            <v>28</v>
          </cell>
          <cell r="F21">
            <v>36.5</v>
          </cell>
          <cell r="G21">
            <v>1.3035714285714286</v>
          </cell>
          <cell r="J21">
            <v>32.25</v>
          </cell>
          <cell r="Q21" t="str">
            <v>NS</v>
          </cell>
          <cell r="R21">
            <v>119</v>
          </cell>
          <cell r="S21">
            <v>0.31782855954234418</v>
          </cell>
          <cell r="T21">
            <v>0.20930167266984565</v>
          </cell>
          <cell r="U21">
            <v>0.10852731998255949</v>
          </cell>
          <cell r="V21">
            <v>0.18604565024264311</v>
          </cell>
          <cell r="AE21">
            <v>129</v>
          </cell>
          <cell r="AF21">
            <v>56</v>
          </cell>
          <cell r="AG21">
            <v>73</v>
          </cell>
          <cell r="AI21">
            <v>129</v>
          </cell>
          <cell r="AJ21">
            <v>56</v>
          </cell>
          <cell r="AK21">
            <v>73</v>
          </cell>
          <cell r="AQ21">
            <v>1</v>
          </cell>
          <cell r="AR21">
            <v>1</v>
          </cell>
          <cell r="AS21">
            <v>1</v>
          </cell>
          <cell r="AT21">
            <v>1</v>
          </cell>
          <cell r="AW21" t="str">
            <v>119AMNS</v>
          </cell>
          <cell r="AX21" t="str">
            <v>119PMNS</v>
          </cell>
          <cell r="AY21" t="str">
            <v>119AMNS</v>
          </cell>
          <cell r="AZ21" t="str">
            <v>119PMNS</v>
          </cell>
          <cell r="BB21">
            <v>1</v>
          </cell>
          <cell r="BC21">
            <v>14</v>
          </cell>
          <cell r="BD21">
            <v>9</v>
          </cell>
          <cell r="BE21">
            <v>6</v>
          </cell>
          <cell r="BF21">
            <v>11</v>
          </cell>
          <cell r="BG21">
            <v>1</v>
          </cell>
          <cell r="BH21">
            <v>27</v>
          </cell>
          <cell r="BI21">
            <v>18</v>
          </cell>
          <cell r="BJ21">
            <v>8</v>
          </cell>
          <cell r="BK21">
            <v>13</v>
          </cell>
          <cell r="BM21" t="b">
            <v>1</v>
          </cell>
        </row>
        <row r="22">
          <cell r="A22">
            <v>120</v>
          </cell>
          <cell r="D22">
            <v>8.5</v>
          </cell>
          <cell r="E22">
            <v>11</v>
          </cell>
          <cell r="F22">
            <v>6</v>
          </cell>
          <cell r="G22">
            <v>0.54545454545454541</v>
          </cell>
          <cell r="J22">
            <v>8.5</v>
          </cell>
          <cell r="Q22" t="str">
            <v>NS</v>
          </cell>
          <cell r="R22">
            <v>120</v>
          </cell>
          <cell r="S22">
            <v>0.20588174867573808</v>
          </cell>
          <cell r="T22">
            <v>0.11764681733765005</v>
          </cell>
          <cell r="U22">
            <v>0.58823480780596349</v>
          </cell>
          <cell r="V22">
            <v>0.58823463278072641</v>
          </cell>
          <cell r="AE22">
            <v>34</v>
          </cell>
          <cell r="AF22">
            <v>22</v>
          </cell>
          <cell r="AG22">
            <v>12</v>
          </cell>
          <cell r="AI22">
            <v>34</v>
          </cell>
          <cell r="AJ22">
            <v>22</v>
          </cell>
          <cell r="AK22">
            <v>12</v>
          </cell>
          <cell r="AQ22">
            <v>1</v>
          </cell>
          <cell r="AR22">
            <v>1</v>
          </cell>
          <cell r="AS22">
            <v>1</v>
          </cell>
          <cell r="AT22">
            <v>1</v>
          </cell>
          <cell r="AW22" t="str">
            <v>120AMNS</v>
          </cell>
          <cell r="AX22" t="str">
            <v>120PMNS</v>
          </cell>
          <cell r="AY22" t="str">
            <v>120AMNS</v>
          </cell>
          <cell r="AZ22" t="str">
            <v>120PMNS</v>
          </cell>
          <cell r="BB22">
            <v>1</v>
          </cell>
          <cell r="BC22">
            <v>4</v>
          </cell>
          <cell r="BD22">
            <v>1</v>
          </cell>
          <cell r="BE22">
            <v>16</v>
          </cell>
          <cell r="BF22">
            <v>16</v>
          </cell>
          <cell r="BG22">
            <v>1</v>
          </cell>
          <cell r="BH22">
            <v>3</v>
          </cell>
          <cell r="BI22">
            <v>3</v>
          </cell>
          <cell r="BJ22">
            <v>4</v>
          </cell>
          <cell r="BK22">
            <v>4</v>
          </cell>
          <cell r="BM22" t="b">
            <v>1</v>
          </cell>
        </row>
        <row r="23">
          <cell r="A23">
            <v>121</v>
          </cell>
          <cell r="D23">
            <v>26</v>
          </cell>
          <cell r="E23" t="e">
            <v>#N/A</v>
          </cell>
          <cell r="F23">
            <v>26</v>
          </cell>
          <cell r="G23" t="str">
            <v/>
          </cell>
          <cell r="J23" t="e">
            <v>#N/A</v>
          </cell>
          <cell r="Q23" t="str">
            <v>NS</v>
          </cell>
          <cell r="R23">
            <v>121</v>
          </cell>
          <cell r="S23">
            <v>0.1923075219764869</v>
          </cell>
          <cell r="T23">
            <v>0.26922995856778442</v>
          </cell>
          <cell r="U23">
            <v>0.23076916378052531</v>
          </cell>
          <cell r="V23">
            <v>0.48076836739184814</v>
          </cell>
          <cell r="AE23">
            <v>52</v>
          </cell>
          <cell r="AF23" t="e">
            <v>#N/A</v>
          </cell>
          <cell r="AG23">
            <v>52</v>
          </cell>
          <cell r="AI23">
            <v>52</v>
          </cell>
          <cell r="AJ23" t="e">
            <v>#N/A</v>
          </cell>
          <cell r="AK23">
            <v>52</v>
          </cell>
          <cell r="AQ23">
            <v>1</v>
          </cell>
          <cell r="AR23">
            <v>1</v>
          </cell>
          <cell r="AS23">
            <v>1</v>
          </cell>
          <cell r="AT23">
            <v>1</v>
          </cell>
          <cell r="AW23" t="str">
            <v>121AMNS</v>
          </cell>
          <cell r="AX23" t="str">
            <v>121PMNS</v>
          </cell>
          <cell r="AY23" t="str">
            <v>121AMNS</v>
          </cell>
          <cell r="AZ23" t="str">
            <v>121PMNS</v>
          </cell>
          <cell r="BB23" t="e">
            <v>#N/A</v>
          </cell>
          <cell r="BC23" t="e">
            <v>#N/A</v>
          </cell>
          <cell r="BD23" t="e">
            <v>#N/A</v>
          </cell>
          <cell r="BE23" t="e">
            <v>#N/A</v>
          </cell>
          <cell r="BF23" t="e">
            <v>#N/A</v>
          </cell>
          <cell r="BG23">
            <v>1</v>
          </cell>
          <cell r="BH23">
            <v>10</v>
          </cell>
          <cell r="BI23">
            <v>14</v>
          </cell>
          <cell r="BJ23">
            <v>12</v>
          </cell>
          <cell r="BK23">
            <v>25</v>
          </cell>
          <cell r="BM23" t="b">
            <v>0</v>
          </cell>
        </row>
        <row r="24">
          <cell r="A24">
            <v>122</v>
          </cell>
          <cell r="D24">
            <v>38.25</v>
          </cell>
          <cell r="E24">
            <v>26.5</v>
          </cell>
          <cell r="F24">
            <v>50</v>
          </cell>
          <cell r="G24">
            <v>1.8867924528301887</v>
          </cell>
          <cell r="J24">
            <v>38.25</v>
          </cell>
          <cell r="Q24" t="str">
            <v>NS</v>
          </cell>
          <cell r="R24">
            <v>122</v>
          </cell>
          <cell r="S24">
            <v>0.1764708452041624</v>
          </cell>
          <cell r="T24">
            <v>0.48366048555435198</v>
          </cell>
          <cell r="U24">
            <v>3.3148646019632057E-7</v>
          </cell>
          <cell r="V24">
            <v>-7.3658727837591267E-7</v>
          </cell>
          <cell r="AE24">
            <v>153</v>
          </cell>
          <cell r="AF24">
            <v>53</v>
          </cell>
          <cell r="AG24">
            <v>100</v>
          </cell>
          <cell r="AI24">
            <v>153</v>
          </cell>
          <cell r="AJ24">
            <v>53</v>
          </cell>
          <cell r="AK24">
            <v>100</v>
          </cell>
          <cell r="AQ24">
            <v>1</v>
          </cell>
          <cell r="AR24">
            <v>1</v>
          </cell>
          <cell r="AS24">
            <v>1</v>
          </cell>
          <cell r="AT24">
            <v>1</v>
          </cell>
          <cell r="AW24" t="str">
            <v>122AMNS</v>
          </cell>
          <cell r="AX24" t="str">
            <v>122PMNS</v>
          </cell>
          <cell r="AY24" t="str">
            <v>122AMNS</v>
          </cell>
          <cell r="AZ24" t="str">
            <v>122PMNS</v>
          </cell>
          <cell r="BB24">
            <v>1</v>
          </cell>
          <cell r="BC24">
            <v>8</v>
          </cell>
          <cell r="BD24">
            <v>36</v>
          </cell>
          <cell r="BE24">
            <v>0</v>
          </cell>
          <cell r="BF24">
            <v>0</v>
          </cell>
          <cell r="BG24">
            <v>1</v>
          </cell>
          <cell r="BH24">
            <v>19</v>
          </cell>
          <cell r="BI24">
            <v>38</v>
          </cell>
          <cell r="BJ24">
            <v>0</v>
          </cell>
          <cell r="BK24">
            <v>0</v>
          </cell>
          <cell r="BM24" t="b">
            <v>1</v>
          </cell>
        </row>
        <row r="25">
          <cell r="A25">
            <v>123</v>
          </cell>
          <cell r="D25">
            <v>7.25</v>
          </cell>
          <cell r="E25">
            <v>3.5</v>
          </cell>
          <cell r="F25">
            <v>11</v>
          </cell>
          <cell r="G25">
            <v>3.1428571428571428</v>
          </cell>
          <cell r="J25">
            <v>7.25</v>
          </cell>
          <cell r="Q25" t="str">
            <v>NS</v>
          </cell>
          <cell r="R25">
            <v>123</v>
          </cell>
          <cell r="S25">
            <v>6.8965277718352341E-2</v>
          </cell>
          <cell r="T25">
            <v>0.41379377262484052</v>
          </cell>
          <cell r="U25">
            <v>0.24137912555276417</v>
          </cell>
          <cell r="V25">
            <v>0.6206887535657567</v>
          </cell>
          <cell r="AE25">
            <v>29</v>
          </cell>
          <cell r="AF25">
            <v>7</v>
          </cell>
          <cell r="AG25">
            <v>22</v>
          </cell>
          <cell r="AI25">
            <v>29</v>
          </cell>
          <cell r="AJ25">
            <v>7</v>
          </cell>
          <cell r="AK25">
            <v>22</v>
          </cell>
          <cell r="AQ25">
            <v>1</v>
          </cell>
          <cell r="AR25">
            <v>1</v>
          </cell>
          <cell r="AS25">
            <v>1</v>
          </cell>
          <cell r="AT25">
            <v>1</v>
          </cell>
          <cell r="AW25" t="str">
            <v>123AMNS</v>
          </cell>
          <cell r="AX25" t="str">
            <v>123PMNS</v>
          </cell>
          <cell r="AY25" t="str">
            <v>123AMNS</v>
          </cell>
          <cell r="AZ25" t="str">
            <v>123PMNS</v>
          </cell>
          <cell r="BB25">
            <v>1</v>
          </cell>
          <cell r="BC25">
            <v>0</v>
          </cell>
          <cell r="BD25">
            <v>5</v>
          </cell>
          <cell r="BE25">
            <v>0</v>
          </cell>
          <cell r="BF25">
            <v>0</v>
          </cell>
          <cell r="BG25">
            <v>1</v>
          </cell>
          <cell r="BH25">
            <v>2</v>
          </cell>
          <cell r="BI25">
            <v>7</v>
          </cell>
          <cell r="BJ25">
            <v>7</v>
          </cell>
          <cell r="BK25">
            <v>18</v>
          </cell>
          <cell r="BM25" t="b">
            <v>1</v>
          </cell>
        </row>
        <row r="26">
          <cell r="A26">
            <v>124</v>
          </cell>
          <cell r="D26">
            <v>11</v>
          </cell>
          <cell r="E26">
            <v>10</v>
          </cell>
          <cell r="F26">
            <v>12</v>
          </cell>
          <cell r="G26">
            <v>1.2</v>
          </cell>
          <cell r="J26">
            <v>11</v>
          </cell>
          <cell r="Q26" t="str">
            <v>NS</v>
          </cell>
          <cell r="R26">
            <v>124</v>
          </cell>
          <cell r="S26">
            <v>0.29545366852679439</v>
          </cell>
          <cell r="T26">
            <v>0.43181748761844069</v>
          </cell>
          <cell r="U26">
            <v>0.40909074191069605</v>
          </cell>
          <cell r="V26">
            <v>0.75000049067489694</v>
          </cell>
          <cell r="AE26">
            <v>44</v>
          </cell>
          <cell r="AF26">
            <v>20</v>
          </cell>
          <cell r="AG26">
            <v>24</v>
          </cell>
          <cell r="AI26">
            <v>44</v>
          </cell>
          <cell r="AJ26">
            <v>20</v>
          </cell>
          <cell r="AK26">
            <v>24</v>
          </cell>
          <cell r="AQ26">
            <v>1</v>
          </cell>
          <cell r="AR26">
            <v>1</v>
          </cell>
          <cell r="AS26">
            <v>1</v>
          </cell>
          <cell r="AT26">
            <v>1</v>
          </cell>
          <cell r="AW26" t="str">
            <v>124AMNS</v>
          </cell>
          <cell r="AX26" t="str">
            <v>124PMNS</v>
          </cell>
          <cell r="AY26" t="str">
            <v>124AMNS</v>
          </cell>
          <cell r="AZ26" t="str">
            <v>124PMNS</v>
          </cell>
          <cell r="BB26">
            <v>1</v>
          </cell>
          <cell r="BC26">
            <v>8</v>
          </cell>
          <cell r="BD26">
            <v>7</v>
          </cell>
          <cell r="BE26">
            <v>6</v>
          </cell>
          <cell r="BF26">
            <v>16</v>
          </cell>
          <cell r="BG26">
            <v>1</v>
          </cell>
          <cell r="BH26">
            <v>5</v>
          </cell>
          <cell r="BI26">
            <v>12</v>
          </cell>
          <cell r="BJ26">
            <v>12</v>
          </cell>
          <cell r="BK26">
            <v>17</v>
          </cell>
          <cell r="BM26" t="b">
            <v>1</v>
          </cell>
        </row>
        <row r="27">
          <cell r="A27">
            <v>126</v>
          </cell>
          <cell r="D27">
            <v>9.25</v>
          </cell>
          <cell r="E27">
            <v>6</v>
          </cell>
          <cell r="F27">
            <v>12.5</v>
          </cell>
          <cell r="G27">
            <v>2.0833333333333335</v>
          </cell>
          <cell r="J27">
            <v>9.25</v>
          </cell>
          <cell r="Q27" t="str">
            <v>NS</v>
          </cell>
          <cell r="R27">
            <v>126</v>
          </cell>
          <cell r="S27">
            <v>2.7027094679672535E-2</v>
          </cell>
          <cell r="T27">
            <v>0.48648618183167508</v>
          </cell>
          <cell r="U27">
            <v>-4.0493043206454973E-7</v>
          </cell>
          <cell r="V27">
            <v>2.530412243369029E-7</v>
          </cell>
          <cell r="AE27">
            <v>37</v>
          </cell>
          <cell r="AF27">
            <v>12</v>
          </cell>
          <cell r="AG27">
            <v>25</v>
          </cell>
          <cell r="AI27">
            <v>37</v>
          </cell>
          <cell r="AJ27">
            <v>12</v>
          </cell>
          <cell r="AK27">
            <v>25</v>
          </cell>
          <cell r="AQ27">
            <v>1</v>
          </cell>
          <cell r="AR27">
            <v>1</v>
          </cell>
          <cell r="AS27">
            <v>1</v>
          </cell>
          <cell r="AT27">
            <v>1</v>
          </cell>
          <cell r="AW27" t="str">
            <v>126AMNS</v>
          </cell>
          <cell r="AX27" t="str">
            <v>126PMNS</v>
          </cell>
          <cell r="AY27" t="str">
            <v>126AMNS</v>
          </cell>
          <cell r="AZ27" t="str">
            <v>126PMNS</v>
          </cell>
          <cell r="BB27">
            <v>1</v>
          </cell>
          <cell r="BC27">
            <v>1</v>
          </cell>
          <cell r="BD27">
            <v>5</v>
          </cell>
          <cell r="BE27">
            <v>0</v>
          </cell>
          <cell r="BF27">
            <v>0</v>
          </cell>
          <cell r="BG27">
            <v>1</v>
          </cell>
          <cell r="BH27">
            <v>0</v>
          </cell>
          <cell r="BI27">
            <v>13</v>
          </cell>
          <cell r="BJ27">
            <v>0</v>
          </cell>
          <cell r="BK27">
            <v>0</v>
          </cell>
          <cell r="BM27" t="b">
            <v>1</v>
          </cell>
        </row>
        <row r="28">
          <cell r="A28">
            <v>128</v>
          </cell>
          <cell r="D28">
            <v>10</v>
          </cell>
          <cell r="E28">
            <v>10</v>
          </cell>
          <cell r="F28" t="e">
            <v>#N/A</v>
          </cell>
          <cell r="G28" t="str">
            <v/>
          </cell>
          <cell r="J28" t="e">
            <v>#N/A</v>
          </cell>
          <cell r="Q28" t="str">
            <v>NS</v>
          </cell>
          <cell r="R28">
            <v>128</v>
          </cell>
          <cell r="S28">
            <v>4.9999857107165965E-2</v>
          </cell>
          <cell r="T28">
            <v>0.20000024096014019</v>
          </cell>
          <cell r="U28">
            <v>0.20000033092049854</v>
          </cell>
          <cell r="V28">
            <v>0.70000069073883842</v>
          </cell>
          <cell r="AE28">
            <v>20</v>
          </cell>
          <cell r="AF28">
            <v>20</v>
          </cell>
          <cell r="AG28" t="e">
            <v>#N/A</v>
          </cell>
          <cell r="AI28">
            <v>20</v>
          </cell>
          <cell r="AJ28">
            <v>20</v>
          </cell>
          <cell r="AK28" t="e">
            <v>#N/A</v>
          </cell>
          <cell r="AQ28">
            <v>1</v>
          </cell>
          <cell r="AR28">
            <v>1</v>
          </cell>
          <cell r="AS28">
            <v>1</v>
          </cell>
          <cell r="AT28">
            <v>1</v>
          </cell>
          <cell r="AW28" t="str">
            <v>128AMNS</v>
          </cell>
          <cell r="AX28" t="str">
            <v>128PMNS</v>
          </cell>
          <cell r="AY28" t="str">
            <v>128AMNS</v>
          </cell>
          <cell r="AZ28" t="str">
            <v>128PMNS</v>
          </cell>
          <cell r="BB28">
            <v>1</v>
          </cell>
          <cell r="BC28">
            <v>1</v>
          </cell>
          <cell r="BD28">
            <v>4</v>
          </cell>
          <cell r="BE28">
            <v>4</v>
          </cell>
          <cell r="BF28">
            <v>14</v>
          </cell>
          <cell r="BG28" t="e">
            <v>#N/A</v>
          </cell>
          <cell r="BH28" t="e">
            <v>#N/A</v>
          </cell>
          <cell r="BI28" t="e">
            <v>#N/A</v>
          </cell>
          <cell r="BJ28" t="e">
            <v>#N/A</v>
          </cell>
          <cell r="BK28" t="e">
            <v>#N/A</v>
          </cell>
          <cell r="BM28" t="b">
            <v>0</v>
          </cell>
        </row>
        <row r="29">
          <cell r="A29">
            <v>129</v>
          </cell>
          <cell r="D29">
            <v>43.875</v>
          </cell>
          <cell r="E29">
            <v>27</v>
          </cell>
          <cell r="F29">
            <v>60.75</v>
          </cell>
          <cell r="G29">
            <v>2.25</v>
          </cell>
          <cell r="J29">
            <v>43.875</v>
          </cell>
          <cell r="Q29" t="str">
            <v>NS</v>
          </cell>
          <cell r="R29">
            <v>129</v>
          </cell>
          <cell r="S29">
            <v>0.24786377937756301</v>
          </cell>
          <cell r="T29">
            <v>0.24216610436488231</v>
          </cell>
          <cell r="U29">
            <v>0.15384663804049686</v>
          </cell>
          <cell r="V29">
            <v>0.50142535324570436</v>
          </cell>
          <cell r="AE29">
            <v>175.5</v>
          </cell>
          <cell r="AF29">
            <v>54</v>
          </cell>
          <cell r="AG29">
            <v>121.5</v>
          </cell>
          <cell r="AI29">
            <v>175.5</v>
          </cell>
          <cell r="AJ29">
            <v>54</v>
          </cell>
          <cell r="AK29">
            <v>121.5</v>
          </cell>
          <cell r="AQ29">
            <v>1</v>
          </cell>
          <cell r="AR29">
            <v>1</v>
          </cell>
          <cell r="AS29">
            <v>1</v>
          </cell>
          <cell r="AT29">
            <v>1</v>
          </cell>
          <cell r="AW29" t="str">
            <v>129AMNS</v>
          </cell>
          <cell r="AX29" t="str">
            <v>129PMNS</v>
          </cell>
          <cell r="AY29" t="str">
            <v>129AMNS</v>
          </cell>
          <cell r="AZ29" t="str">
            <v>129PMNS</v>
          </cell>
          <cell r="BB29">
            <v>2</v>
          </cell>
          <cell r="BC29">
            <v>16.5</v>
          </cell>
          <cell r="BD29">
            <v>9.5</v>
          </cell>
          <cell r="BE29">
            <v>10</v>
          </cell>
          <cell r="BF29">
            <v>48</v>
          </cell>
          <cell r="BG29">
            <v>2</v>
          </cell>
          <cell r="BH29">
            <v>27</v>
          </cell>
          <cell r="BI29">
            <v>33</v>
          </cell>
          <cell r="BJ29">
            <v>17</v>
          </cell>
          <cell r="BK29">
            <v>40</v>
          </cell>
          <cell r="BM29" t="b">
            <v>1</v>
          </cell>
        </row>
        <row r="30">
          <cell r="A30">
            <v>131</v>
          </cell>
          <cell r="D30">
            <v>84</v>
          </cell>
          <cell r="E30" t="e">
            <v>#N/A</v>
          </cell>
          <cell r="F30">
            <v>84</v>
          </cell>
          <cell r="G30" t="str">
            <v/>
          </cell>
          <cell r="J30" t="e">
            <v>#N/A</v>
          </cell>
          <cell r="Q30" t="str">
            <v>NS</v>
          </cell>
          <cell r="R30">
            <v>131</v>
          </cell>
          <cell r="S30">
            <v>0.19642863447319192</v>
          </cell>
          <cell r="T30">
            <v>1.7856474528686824E-2</v>
          </cell>
          <cell r="U30">
            <v>0.32142927074332101</v>
          </cell>
          <cell r="V30">
            <v>0.91071511938771854</v>
          </cell>
          <cell r="AE30">
            <v>168</v>
          </cell>
          <cell r="AF30" t="e">
            <v>#N/A</v>
          </cell>
          <cell r="AG30">
            <v>168</v>
          </cell>
          <cell r="AI30">
            <v>168</v>
          </cell>
          <cell r="AJ30" t="e">
            <v>#N/A</v>
          </cell>
          <cell r="AK30">
            <v>168</v>
          </cell>
          <cell r="AQ30">
            <v>1</v>
          </cell>
          <cell r="AR30">
            <v>1</v>
          </cell>
          <cell r="AS30">
            <v>1</v>
          </cell>
          <cell r="AT30">
            <v>1</v>
          </cell>
          <cell r="AW30" t="str">
            <v>131AMNS</v>
          </cell>
          <cell r="AX30" t="str">
            <v>131PMNS</v>
          </cell>
          <cell r="AY30" t="str">
            <v>131AMNS</v>
          </cell>
          <cell r="AZ30" t="str">
            <v>131PMNS</v>
          </cell>
          <cell r="BB30" t="e">
            <v>#N/A</v>
          </cell>
          <cell r="BC30" t="e">
            <v>#N/A</v>
          </cell>
          <cell r="BD30" t="e">
            <v>#N/A</v>
          </cell>
          <cell r="BE30" t="e">
            <v>#N/A</v>
          </cell>
          <cell r="BF30" t="e">
            <v>#N/A</v>
          </cell>
          <cell r="BG30">
            <v>1</v>
          </cell>
          <cell r="BH30">
            <v>33</v>
          </cell>
          <cell r="BI30">
            <v>3</v>
          </cell>
          <cell r="BJ30">
            <v>54</v>
          </cell>
          <cell r="BK30">
            <v>153</v>
          </cell>
          <cell r="BM30" t="b">
            <v>0</v>
          </cell>
        </row>
        <row r="31">
          <cell r="A31">
            <v>132</v>
          </cell>
          <cell r="D31">
            <v>7.5</v>
          </cell>
          <cell r="E31" t="e">
            <v>#N/A</v>
          </cell>
          <cell r="F31">
            <v>7.5</v>
          </cell>
          <cell r="G31" t="str">
            <v/>
          </cell>
          <cell r="J31" t="e">
            <v>#N/A</v>
          </cell>
          <cell r="Q31" t="str">
            <v>NS</v>
          </cell>
          <cell r="R31">
            <v>132</v>
          </cell>
          <cell r="S31">
            <v>0.13333403737391442</v>
          </cell>
          <cell r="T31">
            <v>0.19999953075955706</v>
          </cell>
          <cell r="U31">
            <v>0.1333328356226994</v>
          </cell>
          <cell r="V31">
            <v>0.40000029207513188</v>
          </cell>
          <cell r="AE31">
            <v>15</v>
          </cell>
          <cell r="AF31" t="e">
            <v>#N/A</v>
          </cell>
          <cell r="AG31">
            <v>15</v>
          </cell>
          <cell r="AI31">
            <v>15</v>
          </cell>
          <cell r="AJ31" t="e">
            <v>#N/A</v>
          </cell>
          <cell r="AK31">
            <v>15</v>
          </cell>
          <cell r="AQ31">
            <v>1</v>
          </cell>
          <cell r="AR31">
            <v>1</v>
          </cell>
          <cell r="AS31">
            <v>1</v>
          </cell>
          <cell r="AT31">
            <v>1</v>
          </cell>
          <cell r="AW31" t="str">
            <v>132AMNS</v>
          </cell>
          <cell r="AX31" t="str">
            <v>132PMNS</v>
          </cell>
          <cell r="AY31" t="str">
            <v>132AMNS</v>
          </cell>
          <cell r="AZ31" t="str">
            <v>132PMNS</v>
          </cell>
          <cell r="BB31" t="e">
            <v>#N/A</v>
          </cell>
          <cell r="BC31" t="e">
            <v>#N/A</v>
          </cell>
          <cell r="BD31" t="e">
            <v>#N/A</v>
          </cell>
          <cell r="BE31" t="e">
            <v>#N/A</v>
          </cell>
          <cell r="BF31" t="e">
            <v>#N/A</v>
          </cell>
          <cell r="BG31">
            <v>1</v>
          </cell>
          <cell r="BH31">
            <v>2</v>
          </cell>
          <cell r="BI31">
            <v>3</v>
          </cell>
          <cell r="BJ31">
            <v>2</v>
          </cell>
          <cell r="BK31">
            <v>6</v>
          </cell>
          <cell r="BM31" t="b">
            <v>0</v>
          </cell>
        </row>
        <row r="32">
          <cell r="A32">
            <v>133</v>
          </cell>
          <cell r="D32">
            <v>169.5</v>
          </cell>
          <cell r="E32">
            <v>164.5</v>
          </cell>
          <cell r="F32">
            <v>174.5</v>
          </cell>
          <cell r="G32">
            <v>1.0607902735562309</v>
          </cell>
          <cell r="J32">
            <v>169.5</v>
          </cell>
          <cell r="Q32" t="str">
            <v>NS</v>
          </cell>
          <cell r="R32">
            <v>133</v>
          </cell>
          <cell r="S32">
            <v>0.31858491804247713</v>
          </cell>
          <cell r="T32">
            <v>0.19321539182927322</v>
          </cell>
          <cell r="U32">
            <v>4.8671911966694466E-2</v>
          </cell>
          <cell r="V32">
            <v>8.7020990538503151E-2</v>
          </cell>
          <cell r="AE32">
            <v>678</v>
          </cell>
          <cell r="AF32">
            <v>329</v>
          </cell>
          <cell r="AG32">
            <v>349</v>
          </cell>
          <cell r="AI32">
            <v>678</v>
          </cell>
          <cell r="AJ32">
            <v>329</v>
          </cell>
          <cell r="AK32">
            <v>349</v>
          </cell>
          <cell r="AQ32">
            <v>1</v>
          </cell>
          <cell r="AR32">
            <v>1</v>
          </cell>
          <cell r="AS32">
            <v>1</v>
          </cell>
          <cell r="AT32">
            <v>1</v>
          </cell>
          <cell r="AW32" t="str">
            <v>133AMNS</v>
          </cell>
          <cell r="AX32" t="str">
            <v>133PMNS</v>
          </cell>
          <cell r="AY32" t="str">
            <v>133AMNS</v>
          </cell>
          <cell r="AZ32" t="str">
            <v>133PMNS</v>
          </cell>
          <cell r="BB32">
            <v>1</v>
          </cell>
          <cell r="BC32">
            <v>115</v>
          </cell>
          <cell r="BD32">
            <v>79</v>
          </cell>
          <cell r="BE32">
            <v>8</v>
          </cell>
          <cell r="BF32">
            <v>16</v>
          </cell>
          <cell r="BG32">
            <v>2</v>
          </cell>
          <cell r="BH32">
            <v>101</v>
          </cell>
          <cell r="BI32">
            <v>52</v>
          </cell>
          <cell r="BJ32">
            <v>25</v>
          </cell>
          <cell r="BK32">
            <v>43</v>
          </cell>
          <cell r="BM32" t="b">
            <v>1</v>
          </cell>
        </row>
        <row r="33">
          <cell r="A33">
            <v>135</v>
          </cell>
          <cell r="D33">
            <v>92</v>
          </cell>
          <cell r="E33">
            <v>78</v>
          </cell>
          <cell r="F33">
            <v>106</v>
          </cell>
          <cell r="G33">
            <v>1.358974358974359</v>
          </cell>
          <cell r="J33">
            <v>92</v>
          </cell>
          <cell r="Q33" t="str">
            <v>NS</v>
          </cell>
          <cell r="R33">
            <v>135</v>
          </cell>
          <cell r="S33">
            <v>0.2934774368090225</v>
          </cell>
          <cell r="T33">
            <v>3.2608624089262545E-2</v>
          </cell>
          <cell r="U33">
            <v>0.42391328095160014</v>
          </cell>
          <cell r="V33">
            <v>0.92119520530632415</v>
          </cell>
          <cell r="AE33">
            <v>368</v>
          </cell>
          <cell r="AF33">
            <v>156</v>
          </cell>
          <cell r="AG33">
            <v>212</v>
          </cell>
          <cell r="AI33">
            <v>368</v>
          </cell>
          <cell r="AJ33">
            <v>156</v>
          </cell>
          <cell r="AK33">
            <v>212</v>
          </cell>
          <cell r="AQ33">
            <v>1</v>
          </cell>
          <cell r="AR33">
            <v>1</v>
          </cell>
          <cell r="AS33">
            <v>1</v>
          </cell>
          <cell r="AT33">
            <v>1</v>
          </cell>
          <cell r="AW33" t="str">
            <v>135AMNS</v>
          </cell>
          <cell r="AX33" t="str">
            <v>135PMNS</v>
          </cell>
          <cell r="AY33" t="str">
            <v>135AMNS</v>
          </cell>
          <cell r="AZ33" t="str">
            <v>135PMNS</v>
          </cell>
          <cell r="BB33">
            <v>1</v>
          </cell>
          <cell r="BC33">
            <v>54</v>
          </cell>
          <cell r="BD33">
            <v>6</v>
          </cell>
          <cell r="BE33">
            <v>95</v>
          </cell>
          <cell r="BF33">
            <v>139</v>
          </cell>
          <cell r="BG33">
            <v>1</v>
          </cell>
          <cell r="BH33">
            <v>54</v>
          </cell>
          <cell r="BI33">
            <v>6</v>
          </cell>
          <cell r="BJ33">
            <v>61</v>
          </cell>
          <cell r="BK33">
            <v>200</v>
          </cell>
          <cell r="BM33" t="b">
            <v>1</v>
          </cell>
        </row>
        <row r="34">
          <cell r="A34">
            <v>138</v>
          </cell>
          <cell r="D34">
            <v>48.25</v>
          </cell>
          <cell r="E34">
            <v>39.5</v>
          </cell>
          <cell r="F34">
            <v>57</v>
          </cell>
          <cell r="G34">
            <v>1.4430379746835442</v>
          </cell>
          <cell r="J34">
            <v>48.25</v>
          </cell>
          <cell r="Q34" t="str">
            <v>NS</v>
          </cell>
          <cell r="R34">
            <v>138</v>
          </cell>
          <cell r="S34">
            <v>0.24870371407235625</v>
          </cell>
          <cell r="T34">
            <v>0.13471471611647218</v>
          </cell>
          <cell r="U34">
            <v>0.24870528980962456</v>
          </cell>
          <cell r="V34">
            <v>0.98445602959817413</v>
          </cell>
          <cell r="AE34">
            <v>193</v>
          </cell>
          <cell r="AF34">
            <v>79</v>
          </cell>
          <cell r="AG34">
            <v>114</v>
          </cell>
          <cell r="AI34">
            <v>193</v>
          </cell>
          <cell r="AJ34">
            <v>79</v>
          </cell>
          <cell r="AK34">
            <v>114</v>
          </cell>
          <cell r="AQ34">
            <v>1</v>
          </cell>
          <cell r="AR34">
            <v>1</v>
          </cell>
          <cell r="AS34">
            <v>1</v>
          </cell>
          <cell r="AT34">
            <v>1</v>
          </cell>
          <cell r="AW34" t="str">
            <v>138AMNS</v>
          </cell>
          <cell r="AX34" t="str">
            <v>138PMNS</v>
          </cell>
          <cell r="AY34" t="str">
            <v>138AMNS</v>
          </cell>
          <cell r="AZ34" t="str">
            <v>138PMNS</v>
          </cell>
          <cell r="BB34">
            <v>1</v>
          </cell>
          <cell r="BC34">
            <v>24</v>
          </cell>
          <cell r="BD34">
            <v>14</v>
          </cell>
          <cell r="BE34">
            <v>23</v>
          </cell>
          <cell r="BF34">
            <v>77</v>
          </cell>
          <cell r="BG34">
            <v>1</v>
          </cell>
          <cell r="BH34">
            <v>24</v>
          </cell>
          <cell r="BI34">
            <v>12</v>
          </cell>
          <cell r="BJ34">
            <v>25</v>
          </cell>
          <cell r="BK34">
            <v>113</v>
          </cell>
          <cell r="BM34" t="b">
            <v>1</v>
          </cell>
        </row>
        <row r="35">
          <cell r="A35">
            <v>139</v>
          </cell>
          <cell r="D35">
            <v>130.25</v>
          </cell>
          <cell r="E35">
            <v>123</v>
          </cell>
          <cell r="F35">
            <v>137.5</v>
          </cell>
          <cell r="G35">
            <v>1.1178861788617886</v>
          </cell>
          <cell r="J35">
            <v>130.25</v>
          </cell>
          <cell r="Q35" t="str">
            <v>NS</v>
          </cell>
          <cell r="R35">
            <v>139</v>
          </cell>
          <cell r="S35">
            <v>0.26679483411987492</v>
          </cell>
          <cell r="T35">
            <v>0.35700538591483194</v>
          </cell>
          <cell r="U35">
            <v>1.5354321003989629E-2</v>
          </cell>
          <cell r="V35">
            <v>9.4050863152293773E-2</v>
          </cell>
          <cell r="AE35">
            <v>521</v>
          </cell>
          <cell r="AF35">
            <v>246</v>
          </cell>
          <cell r="AG35">
            <v>275</v>
          </cell>
          <cell r="AI35">
            <v>521</v>
          </cell>
          <cell r="AJ35">
            <v>246</v>
          </cell>
          <cell r="AK35">
            <v>275</v>
          </cell>
          <cell r="AQ35">
            <v>1</v>
          </cell>
          <cell r="AR35">
            <v>1</v>
          </cell>
          <cell r="AS35">
            <v>1</v>
          </cell>
          <cell r="AT35">
            <v>1</v>
          </cell>
          <cell r="AW35" t="str">
            <v>139AMNS</v>
          </cell>
          <cell r="AX35" t="str">
            <v>139PMNS</v>
          </cell>
          <cell r="AY35" t="str">
            <v>139AMNS</v>
          </cell>
          <cell r="AZ35" t="str">
            <v>139PMNS</v>
          </cell>
          <cell r="BB35">
            <v>1</v>
          </cell>
          <cell r="BC35">
            <v>72</v>
          </cell>
          <cell r="BD35">
            <v>100</v>
          </cell>
          <cell r="BE35">
            <v>2</v>
          </cell>
          <cell r="BF35">
            <v>14</v>
          </cell>
          <cell r="BG35">
            <v>1</v>
          </cell>
          <cell r="BH35">
            <v>67</v>
          </cell>
          <cell r="BI35">
            <v>86</v>
          </cell>
          <cell r="BJ35">
            <v>6</v>
          </cell>
          <cell r="BK35">
            <v>35</v>
          </cell>
          <cell r="BM35" t="b">
            <v>1</v>
          </cell>
        </row>
        <row r="36">
          <cell r="A36">
            <v>141</v>
          </cell>
          <cell r="D36">
            <v>48</v>
          </cell>
          <cell r="E36">
            <v>38.5</v>
          </cell>
          <cell r="F36">
            <v>57.5</v>
          </cell>
          <cell r="G36">
            <v>1.4935064935064934</v>
          </cell>
          <cell r="J36">
            <v>48</v>
          </cell>
          <cell r="Q36" t="str">
            <v>NS</v>
          </cell>
          <cell r="R36">
            <v>141</v>
          </cell>
          <cell r="S36">
            <v>0.23958430435813288</v>
          </cell>
          <cell r="T36">
            <v>0.46874940415844318</v>
          </cell>
          <cell r="U36">
            <v>4.6874672795640511E-2</v>
          </cell>
          <cell r="V36">
            <v>7.2916950366400876E-2</v>
          </cell>
          <cell r="AE36">
            <v>192</v>
          </cell>
          <cell r="AF36">
            <v>77</v>
          </cell>
          <cell r="AG36">
            <v>115</v>
          </cell>
          <cell r="AI36">
            <v>192</v>
          </cell>
          <cell r="AJ36">
            <v>77</v>
          </cell>
          <cell r="AK36">
            <v>115</v>
          </cell>
          <cell r="AQ36">
            <v>1</v>
          </cell>
          <cell r="AR36">
            <v>1</v>
          </cell>
          <cell r="AS36">
            <v>1</v>
          </cell>
          <cell r="AT36">
            <v>1</v>
          </cell>
          <cell r="AW36" t="str">
            <v>141AMNS</v>
          </cell>
          <cell r="AX36" t="str">
            <v>141PMNS</v>
          </cell>
          <cell r="AY36" t="str">
            <v>141AMNS</v>
          </cell>
          <cell r="AZ36" t="str">
            <v>141PMNS</v>
          </cell>
          <cell r="BB36">
            <v>1</v>
          </cell>
          <cell r="BC36">
            <v>23</v>
          </cell>
          <cell r="BD36">
            <v>37</v>
          </cell>
          <cell r="BE36">
            <v>5</v>
          </cell>
          <cell r="BF36">
            <v>6</v>
          </cell>
          <cell r="BG36">
            <v>1</v>
          </cell>
          <cell r="BH36">
            <v>23</v>
          </cell>
          <cell r="BI36">
            <v>53</v>
          </cell>
          <cell r="BJ36">
            <v>4</v>
          </cell>
          <cell r="BK36">
            <v>8</v>
          </cell>
          <cell r="BM36" t="b">
            <v>1</v>
          </cell>
        </row>
        <row r="37">
          <cell r="A37">
            <v>142</v>
          </cell>
          <cell r="D37">
            <v>21.25</v>
          </cell>
          <cell r="E37">
            <v>15</v>
          </cell>
          <cell r="F37">
            <v>27.5</v>
          </cell>
          <cell r="G37">
            <v>1.8333333333333333</v>
          </cell>
          <cell r="J37">
            <v>21.25</v>
          </cell>
          <cell r="Q37" t="str">
            <v>NS</v>
          </cell>
          <cell r="R37">
            <v>142</v>
          </cell>
          <cell r="S37">
            <v>0.14117673867295025</v>
          </cell>
          <cell r="T37">
            <v>0.15294165183875613</v>
          </cell>
          <cell r="U37">
            <v>0.27058866608446791</v>
          </cell>
          <cell r="V37">
            <v>0.92941080880217575</v>
          </cell>
          <cell r="AE37">
            <v>85</v>
          </cell>
          <cell r="AF37">
            <v>30</v>
          </cell>
          <cell r="AG37">
            <v>55</v>
          </cell>
          <cell r="AI37">
            <v>85</v>
          </cell>
          <cell r="AJ37">
            <v>30</v>
          </cell>
          <cell r="AK37">
            <v>55</v>
          </cell>
          <cell r="AQ37">
            <v>1</v>
          </cell>
          <cell r="AR37">
            <v>1</v>
          </cell>
          <cell r="AS37">
            <v>1</v>
          </cell>
          <cell r="AT37">
            <v>1</v>
          </cell>
          <cell r="AW37" t="str">
            <v>142AMNS</v>
          </cell>
          <cell r="AX37" t="str">
            <v>142PMNS</v>
          </cell>
          <cell r="AY37" t="str">
            <v>142AMNS</v>
          </cell>
          <cell r="AZ37" t="str">
            <v>142PMNS</v>
          </cell>
          <cell r="BB37">
            <v>1</v>
          </cell>
          <cell r="BC37">
            <v>6</v>
          </cell>
          <cell r="BD37">
            <v>8</v>
          </cell>
          <cell r="BE37">
            <v>7</v>
          </cell>
          <cell r="BF37">
            <v>28</v>
          </cell>
          <cell r="BG37">
            <v>1</v>
          </cell>
          <cell r="BH37">
            <v>6</v>
          </cell>
          <cell r="BI37">
            <v>5</v>
          </cell>
          <cell r="BJ37">
            <v>16</v>
          </cell>
          <cell r="BK37">
            <v>51</v>
          </cell>
          <cell r="BM37" t="b">
            <v>1</v>
          </cell>
        </row>
        <row r="38">
          <cell r="A38">
            <v>143</v>
          </cell>
          <cell r="D38">
            <v>20.25</v>
          </cell>
          <cell r="E38">
            <v>21</v>
          </cell>
          <cell r="F38">
            <v>19.5</v>
          </cell>
          <cell r="G38">
            <v>0.9285714285714286</v>
          </cell>
          <cell r="J38">
            <v>20.25</v>
          </cell>
          <cell r="Q38" t="str">
            <v>NS</v>
          </cell>
          <cell r="R38">
            <v>143</v>
          </cell>
          <cell r="S38">
            <v>0.22222283237066645</v>
          </cell>
          <cell r="T38">
            <v>0.56790164442034186</v>
          </cell>
          <cell r="U38">
            <v>0.11111178526562487</v>
          </cell>
          <cell r="V38">
            <v>0.2839511563606989</v>
          </cell>
          <cell r="AE38">
            <v>81</v>
          </cell>
          <cell r="AF38">
            <v>42</v>
          </cell>
          <cell r="AG38">
            <v>39</v>
          </cell>
          <cell r="AI38">
            <v>81</v>
          </cell>
          <cell r="AJ38">
            <v>42</v>
          </cell>
          <cell r="AK38">
            <v>39</v>
          </cell>
          <cell r="AQ38">
            <v>1</v>
          </cell>
          <cell r="AR38">
            <v>1</v>
          </cell>
          <cell r="AS38">
            <v>1</v>
          </cell>
          <cell r="AT38">
            <v>1</v>
          </cell>
          <cell r="AW38" t="str">
            <v>143AMNS</v>
          </cell>
          <cell r="AX38" t="str">
            <v>143PMNS</v>
          </cell>
          <cell r="AY38" t="str">
            <v>143AMNS</v>
          </cell>
          <cell r="AZ38" t="str">
            <v>143PMNS</v>
          </cell>
          <cell r="BB38">
            <v>1</v>
          </cell>
          <cell r="BC38">
            <v>9</v>
          </cell>
          <cell r="BD38">
            <v>27</v>
          </cell>
          <cell r="BE38">
            <v>5</v>
          </cell>
          <cell r="BF38">
            <v>12</v>
          </cell>
          <cell r="BG38">
            <v>1</v>
          </cell>
          <cell r="BH38">
            <v>9</v>
          </cell>
          <cell r="BI38">
            <v>19</v>
          </cell>
          <cell r="BJ38">
            <v>4</v>
          </cell>
          <cell r="BK38">
            <v>11</v>
          </cell>
          <cell r="BM38" t="b">
            <v>1</v>
          </cell>
        </row>
        <row r="39">
          <cell r="A39">
            <v>144</v>
          </cell>
          <cell r="D39">
            <v>19.25</v>
          </cell>
          <cell r="E39">
            <v>18</v>
          </cell>
          <cell r="F39">
            <v>20.5</v>
          </cell>
          <cell r="G39">
            <v>1.1388888888888888</v>
          </cell>
          <cell r="J39">
            <v>19.25</v>
          </cell>
          <cell r="Q39" t="str">
            <v>NS</v>
          </cell>
          <cell r="R39">
            <v>144</v>
          </cell>
          <cell r="S39">
            <v>0.22077993690166939</v>
          </cell>
          <cell r="T39">
            <v>9.0909339418325782E-2</v>
          </cell>
          <cell r="U39">
            <v>0.42857215878019145</v>
          </cell>
          <cell r="V39">
            <v>0.93506444928906929</v>
          </cell>
          <cell r="AE39">
            <v>77</v>
          </cell>
          <cell r="AF39">
            <v>36</v>
          </cell>
          <cell r="AG39">
            <v>41</v>
          </cell>
          <cell r="AI39">
            <v>77</v>
          </cell>
          <cell r="AJ39">
            <v>36</v>
          </cell>
          <cell r="AK39">
            <v>41</v>
          </cell>
          <cell r="AQ39">
            <v>1</v>
          </cell>
          <cell r="AR39">
            <v>1</v>
          </cell>
          <cell r="AS39">
            <v>1</v>
          </cell>
          <cell r="AT39">
            <v>1</v>
          </cell>
          <cell r="AW39" t="str">
            <v>144AMNS</v>
          </cell>
          <cell r="AX39" t="str">
            <v>144PMNS</v>
          </cell>
          <cell r="AY39" t="str">
            <v>144AMNS</v>
          </cell>
          <cell r="AZ39" t="str">
            <v>144PMNS</v>
          </cell>
          <cell r="BB39">
            <v>1</v>
          </cell>
          <cell r="BC39">
            <v>3</v>
          </cell>
          <cell r="BD39">
            <v>2</v>
          </cell>
          <cell r="BE39">
            <v>20</v>
          </cell>
          <cell r="BF39">
            <v>33</v>
          </cell>
          <cell r="BG39">
            <v>1</v>
          </cell>
          <cell r="BH39">
            <v>14</v>
          </cell>
          <cell r="BI39">
            <v>5</v>
          </cell>
          <cell r="BJ39">
            <v>13</v>
          </cell>
          <cell r="BK39">
            <v>39</v>
          </cell>
          <cell r="BM39" t="b">
            <v>1</v>
          </cell>
        </row>
        <row r="40">
          <cell r="A40">
            <v>145</v>
          </cell>
          <cell r="D40">
            <v>12</v>
          </cell>
          <cell r="E40">
            <v>10.5</v>
          </cell>
          <cell r="F40">
            <v>13.5</v>
          </cell>
          <cell r="G40">
            <v>1.2857142857142858</v>
          </cell>
          <cell r="J40">
            <v>12</v>
          </cell>
          <cell r="Q40" t="str">
            <v>NS</v>
          </cell>
          <cell r="R40">
            <v>145</v>
          </cell>
          <cell r="S40">
            <v>0.10416705394790146</v>
          </cell>
          <cell r="T40">
            <v>0.22916708474842348</v>
          </cell>
          <cell r="U40">
            <v>0.18750090013493534</v>
          </cell>
          <cell r="V40">
            <v>0.39583331261732435</v>
          </cell>
          <cell r="AE40">
            <v>48</v>
          </cell>
          <cell r="AF40">
            <v>21</v>
          </cell>
          <cell r="AG40">
            <v>27</v>
          </cell>
          <cell r="AI40">
            <v>48</v>
          </cell>
          <cell r="AJ40">
            <v>21</v>
          </cell>
          <cell r="AK40">
            <v>27</v>
          </cell>
          <cell r="AQ40">
            <v>1</v>
          </cell>
          <cell r="AR40">
            <v>1</v>
          </cell>
          <cell r="AS40">
            <v>1</v>
          </cell>
          <cell r="AT40">
            <v>1</v>
          </cell>
          <cell r="AW40" t="str">
            <v>145AMNS</v>
          </cell>
          <cell r="AX40" t="str">
            <v>145PMNS</v>
          </cell>
          <cell r="AY40" t="str">
            <v>145AMNS</v>
          </cell>
          <cell r="AZ40" t="str">
            <v>145PMNS</v>
          </cell>
          <cell r="BB40">
            <v>1</v>
          </cell>
          <cell r="BC40">
            <v>2</v>
          </cell>
          <cell r="BD40">
            <v>8</v>
          </cell>
          <cell r="BE40">
            <v>3</v>
          </cell>
          <cell r="BF40">
            <v>3</v>
          </cell>
          <cell r="BG40">
            <v>1</v>
          </cell>
          <cell r="BH40">
            <v>3</v>
          </cell>
          <cell r="BI40">
            <v>3</v>
          </cell>
          <cell r="BJ40">
            <v>6</v>
          </cell>
          <cell r="BK40">
            <v>16</v>
          </cell>
          <cell r="BM40" t="b">
            <v>1</v>
          </cell>
        </row>
        <row r="41">
          <cell r="A41">
            <v>146</v>
          </cell>
          <cell r="D41">
            <v>16</v>
          </cell>
          <cell r="E41">
            <v>12.5</v>
          </cell>
          <cell r="F41">
            <v>19.5</v>
          </cell>
          <cell r="G41">
            <v>1.56</v>
          </cell>
          <cell r="J41">
            <v>16</v>
          </cell>
          <cell r="Q41" t="str">
            <v>NS</v>
          </cell>
          <cell r="R41">
            <v>146</v>
          </cell>
          <cell r="S41">
            <v>0.23437466356849218</v>
          </cell>
          <cell r="T41">
            <v>9.374920065419666E-2</v>
          </cell>
          <cell r="U41">
            <v>0.2187493270713049</v>
          </cell>
          <cell r="V41">
            <v>0.65624993044605373</v>
          </cell>
          <cell r="AE41">
            <v>64</v>
          </cell>
          <cell r="AF41">
            <v>25</v>
          </cell>
          <cell r="AG41">
            <v>39</v>
          </cell>
          <cell r="AI41">
            <v>64</v>
          </cell>
          <cell r="AJ41">
            <v>25</v>
          </cell>
          <cell r="AK41">
            <v>39</v>
          </cell>
          <cell r="AQ41">
            <v>1</v>
          </cell>
          <cell r="AR41">
            <v>1</v>
          </cell>
          <cell r="AS41">
            <v>1</v>
          </cell>
          <cell r="AT41">
            <v>1</v>
          </cell>
          <cell r="AW41" t="str">
            <v>146AMNS</v>
          </cell>
          <cell r="AX41" t="str">
            <v>146PMNS</v>
          </cell>
          <cell r="AY41" t="str">
            <v>146AMNS</v>
          </cell>
          <cell r="AZ41" t="str">
            <v>146PMNS</v>
          </cell>
          <cell r="BB41">
            <v>1</v>
          </cell>
          <cell r="BC41">
            <v>6</v>
          </cell>
          <cell r="BD41">
            <v>3</v>
          </cell>
          <cell r="BE41">
            <v>7</v>
          </cell>
          <cell r="BF41">
            <v>14</v>
          </cell>
          <cell r="BG41">
            <v>1</v>
          </cell>
          <cell r="BH41">
            <v>9</v>
          </cell>
          <cell r="BI41">
            <v>3</v>
          </cell>
          <cell r="BJ41">
            <v>7</v>
          </cell>
          <cell r="BK41">
            <v>28</v>
          </cell>
          <cell r="BM41" t="b">
            <v>1</v>
          </cell>
        </row>
        <row r="42">
          <cell r="A42">
            <v>147</v>
          </cell>
          <cell r="D42">
            <v>6.75</v>
          </cell>
          <cell r="E42">
            <v>4.5</v>
          </cell>
          <cell r="F42">
            <v>9</v>
          </cell>
          <cell r="G42">
            <v>2</v>
          </cell>
          <cell r="J42">
            <v>6.75</v>
          </cell>
          <cell r="Q42" t="str">
            <v>NS</v>
          </cell>
          <cell r="R42">
            <v>147</v>
          </cell>
          <cell r="S42">
            <v>0.22222295424567748</v>
          </cell>
          <cell r="T42">
            <v>0.18518590513775757</v>
          </cell>
          <cell r="U42">
            <v>0.18518440465323185</v>
          </cell>
          <cell r="V42">
            <v>0.77777874140345316</v>
          </cell>
          <cell r="AE42">
            <v>27</v>
          </cell>
          <cell r="AF42">
            <v>9</v>
          </cell>
          <cell r="AG42">
            <v>18</v>
          </cell>
          <cell r="AI42">
            <v>27</v>
          </cell>
          <cell r="AJ42">
            <v>9</v>
          </cell>
          <cell r="AK42">
            <v>18</v>
          </cell>
          <cell r="AQ42">
            <v>1</v>
          </cell>
          <cell r="AR42">
            <v>1</v>
          </cell>
          <cell r="AS42">
            <v>1</v>
          </cell>
          <cell r="AT42">
            <v>1</v>
          </cell>
          <cell r="AW42" t="str">
            <v>147AMNS</v>
          </cell>
          <cell r="AX42" t="str">
            <v>147PMNS</v>
          </cell>
          <cell r="AY42" t="str">
            <v>147AMNS</v>
          </cell>
          <cell r="AZ42" t="str">
            <v>147PMNS</v>
          </cell>
          <cell r="BB42">
            <v>1</v>
          </cell>
          <cell r="BC42">
            <v>4</v>
          </cell>
          <cell r="BD42">
            <v>0</v>
          </cell>
          <cell r="BE42">
            <v>5</v>
          </cell>
          <cell r="BF42">
            <v>8</v>
          </cell>
          <cell r="BG42">
            <v>1</v>
          </cell>
          <cell r="BH42">
            <v>2</v>
          </cell>
          <cell r="BI42">
            <v>5</v>
          </cell>
          <cell r="BJ42">
            <v>0</v>
          </cell>
          <cell r="BK42">
            <v>13</v>
          </cell>
          <cell r="BM42" t="b">
            <v>1</v>
          </cell>
        </row>
        <row r="43">
          <cell r="A43">
            <v>152</v>
          </cell>
          <cell r="D43">
            <v>6.5</v>
          </cell>
          <cell r="E43">
            <v>6.5</v>
          </cell>
          <cell r="F43" t="e">
            <v>#N/A</v>
          </cell>
          <cell r="G43" t="str">
            <v/>
          </cell>
          <cell r="J43" t="e">
            <v>#N/A</v>
          </cell>
          <cell r="Q43" t="str">
            <v>NS</v>
          </cell>
          <cell r="R43">
            <v>152</v>
          </cell>
          <cell r="S43">
            <v>7.6922578027605437E-2</v>
          </cell>
          <cell r="T43">
            <v>0.69230704264089726</v>
          </cell>
          <cell r="U43">
            <v>2.315324196336528E-7</v>
          </cell>
          <cell r="V43">
            <v>2.4292088452929515E-7</v>
          </cell>
          <cell r="AE43">
            <v>13</v>
          </cell>
          <cell r="AF43">
            <v>13</v>
          </cell>
          <cell r="AG43" t="e">
            <v>#N/A</v>
          </cell>
          <cell r="AI43">
            <v>13</v>
          </cell>
          <cell r="AJ43">
            <v>13</v>
          </cell>
          <cell r="AK43" t="e">
            <v>#N/A</v>
          </cell>
          <cell r="AQ43">
            <v>1</v>
          </cell>
          <cell r="AR43">
            <v>1</v>
          </cell>
          <cell r="AS43">
            <v>1</v>
          </cell>
          <cell r="AT43">
            <v>1</v>
          </cell>
          <cell r="AW43" t="str">
            <v>152AMNS</v>
          </cell>
          <cell r="AX43" t="str">
            <v>152PMNS</v>
          </cell>
          <cell r="AY43" t="str">
            <v>152AMNS</v>
          </cell>
          <cell r="AZ43" t="str">
            <v>152PMNS</v>
          </cell>
          <cell r="BB43">
            <v>1</v>
          </cell>
          <cell r="BC43">
            <v>1</v>
          </cell>
          <cell r="BD43">
            <v>9</v>
          </cell>
          <cell r="BE43">
            <v>0</v>
          </cell>
          <cell r="BF43">
            <v>0</v>
          </cell>
          <cell r="BG43" t="e">
            <v>#N/A</v>
          </cell>
          <cell r="BH43" t="e">
            <v>#N/A</v>
          </cell>
          <cell r="BI43" t="e">
            <v>#N/A</v>
          </cell>
          <cell r="BJ43" t="e">
            <v>#N/A</v>
          </cell>
          <cell r="BK43" t="e">
            <v>#N/A</v>
          </cell>
          <cell r="BM43" t="b">
            <v>0</v>
          </cell>
        </row>
        <row r="44">
          <cell r="A44">
            <v>155</v>
          </cell>
          <cell r="D44">
            <v>23.5</v>
          </cell>
          <cell r="E44">
            <v>11.5</v>
          </cell>
          <cell r="F44">
            <v>35.5</v>
          </cell>
          <cell r="G44">
            <v>3.0869565217391304</v>
          </cell>
          <cell r="J44">
            <v>23.5</v>
          </cell>
          <cell r="Q44" t="str">
            <v>NS</v>
          </cell>
          <cell r="R44">
            <v>155</v>
          </cell>
          <cell r="S44">
            <v>0.14893709580952566</v>
          </cell>
          <cell r="T44">
            <v>2.1275681692013007E-2</v>
          </cell>
          <cell r="U44">
            <v>0.3723413282325993</v>
          </cell>
          <cell r="V44">
            <v>0.93617074412039036</v>
          </cell>
          <cell r="AE44">
            <v>94</v>
          </cell>
          <cell r="AF44">
            <v>23</v>
          </cell>
          <cell r="AG44">
            <v>71</v>
          </cell>
          <cell r="AI44">
            <v>94</v>
          </cell>
          <cell r="AJ44">
            <v>23</v>
          </cell>
          <cell r="AK44">
            <v>71</v>
          </cell>
          <cell r="AQ44">
            <v>1</v>
          </cell>
          <cell r="AR44">
            <v>1</v>
          </cell>
          <cell r="AS44">
            <v>1</v>
          </cell>
          <cell r="AT44">
            <v>1</v>
          </cell>
          <cell r="AW44" t="str">
            <v>155AMNS</v>
          </cell>
          <cell r="AX44" t="str">
            <v>155PMNS</v>
          </cell>
          <cell r="AY44" t="str">
            <v>155AMNS</v>
          </cell>
          <cell r="AZ44" t="str">
            <v>155PMNS</v>
          </cell>
          <cell r="BB44">
            <v>1</v>
          </cell>
          <cell r="BC44">
            <v>4</v>
          </cell>
          <cell r="BD44">
            <v>2</v>
          </cell>
          <cell r="BE44">
            <v>9</v>
          </cell>
          <cell r="BF44">
            <v>21</v>
          </cell>
          <cell r="BG44">
            <v>1</v>
          </cell>
          <cell r="BH44">
            <v>10</v>
          </cell>
          <cell r="BI44">
            <v>0</v>
          </cell>
          <cell r="BJ44">
            <v>26</v>
          </cell>
          <cell r="BK44">
            <v>67</v>
          </cell>
          <cell r="BM44" t="b">
            <v>1</v>
          </cell>
        </row>
        <row r="45">
          <cell r="A45">
            <v>156</v>
          </cell>
          <cell r="D45">
            <v>24.5</v>
          </cell>
          <cell r="E45">
            <v>25.5</v>
          </cell>
          <cell r="F45">
            <v>23.5</v>
          </cell>
          <cell r="G45">
            <v>0.92156862745098034</v>
          </cell>
          <cell r="J45">
            <v>24.5</v>
          </cell>
          <cell r="Q45" t="str">
            <v>NS</v>
          </cell>
          <cell r="R45">
            <v>156</v>
          </cell>
          <cell r="S45">
            <v>6.1223939099419589E-2</v>
          </cell>
          <cell r="T45">
            <v>0.60204074296215415</v>
          </cell>
          <cell r="U45">
            <v>-6.383637406773341E-7</v>
          </cell>
          <cell r="V45">
            <v>8.0439468745401736E-7</v>
          </cell>
          <cell r="AE45">
            <v>98</v>
          </cell>
          <cell r="AF45">
            <v>51</v>
          </cell>
          <cell r="AG45">
            <v>47</v>
          </cell>
          <cell r="AI45">
            <v>98</v>
          </cell>
          <cell r="AJ45">
            <v>51</v>
          </cell>
          <cell r="AK45">
            <v>47</v>
          </cell>
          <cell r="AQ45">
            <v>1</v>
          </cell>
          <cell r="AR45">
            <v>1</v>
          </cell>
          <cell r="AS45">
            <v>1</v>
          </cell>
          <cell r="AT45">
            <v>1</v>
          </cell>
          <cell r="AW45" t="str">
            <v>156AMNS</v>
          </cell>
          <cell r="AX45" t="str">
            <v>156PMNS</v>
          </cell>
          <cell r="AY45" t="str">
            <v>156AMNS</v>
          </cell>
          <cell r="AZ45" t="str">
            <v>156PMNS</v>
          </cell>
          <cell r="BB45">
            <v>1</v>
          </cell>
          <cell r="BC45">
            <v>2</v>
          </cell>
          <cell r="BD45">
            <v>34</v>
          </cell>
          <cell r="BE45">
            <v>0</v>
          </cell>
          <cell r="BF45">
            <v>0</v>
          </cell>
          <cell r="BG45">
            <v>1</v>
          </cell>
          <cell r="BH45">
            <v>4</v>
          </cell>
          <cell r="BI45">
            <v>25</v>
          </cell>
          <cell r="BJ45">
            <v>0</v>
          </cell>
          <cell r="BK45">
            <v>0</v>
          </cell>
          <cell r="BM45" t="b">
            <v>1</v>
          </cell>
        </row>
        <row r="46">
          <cell r="A46">
            <v>157</v>
          </cell>
          <cell r="D46">
            <v>19.25</v>
          </cell>
          <cell r="E46">
            <v>18</v>
          </cell>
          <cell r="F46">
            <v>20.5</v>
          </cell>
          <cell r="G46">
            <v>1.1388888888888888</v>
          </cell>
          <cell r="J46">
            <v>19.25</v>
          </cell>
          <cell r="Q46" t="str">
            <v>NS</v>
          </cell>
          <cell r="R46">
            <v>157</v>
          </cell>
          <cell r="S46">
            <v>0.14285784352104211</v>
          </cell>
          <cell r="T46">
            <v>0.50649297473130483</v>
          </cell>
          <cell r="U46">
            <v>0.11688232719844704</v>
          </cell>
          <cell r="V46">
            <v>0.23376596206107003</v>
          </cell>
          <cell r="AE46">
            <v>77</v>
          </cell>
          <cell r="AF46">
            <v>36</v>
          </cell>
          <cell r="AG46">
            <v>41</v>
          </cell>
          <cell r="AI46">
            <v>77</v>
          </cell>
          <cell r="AJ46">
            <v>36</v>
          </cell>
          <cell r="AK46">
            <v>41</v>
          </cell>
          <cell r="AQ46">
            <v>1</v>
          </cell>
          <cell r="AR46">
            <v>1</v>
          </cell>
          <cell r="AS46">
            <v>1</v>
          </cell>
          <cell r="AT46">
            <v>1</v>
          </cell>
          <cell r="AW46" t="str">
            <v>157AMNS</v>
          </cell>
          <cell r="AX46" t="str">
            <v>157PMNS</v>
          </cell>
          <cell r="AY46" t="str">
            <v>157AMNS</v>
          </cell>
          <cell r="AZ46" t="str">
            <v>157PMNS</v>
          </cell>
          <cell r="BB46">
            <v>1</v>
          </cell>
          <cell r="BC46">
            <v>5</v>
          </cell>
          <cell r="BD46">
            <v>21</v>
          </cell>
          <cell r="BE46">
            <v>2</v>
          </cell>
          <cell r="BF46">
            <v>6</v>
          </cell>
          <cell r="BG46">
            <v>1</v>
          </cell>
          <cell r="BH46">
            <v>6</v>
          </cell>
          <cell r="BI46">
            <v>18</v>
          </cell>
          <cell r="BJ46">
            <v>7</v>
          </cell>
          <cell r="BK46">
            <v>12</v>
          </cell>
          <cell r="BM46" t="b">
            <v>1</v>
          </cell>
        </row>
        <row r="47">
          <cell r="A47">
            <v>159</v>
          </cell>
          <cell r="D47">
            <v>16.5</v>
          </cell>
          <cell r="E47">
            <v>16.5</v>
          </cell>
          <cell r="F47" t="e">
            <v>#N/A</v>
          </cell>
          <cell r="G47" t="str">
            <v/>
          </cell>
          <cell r="J47" t="e">
            <v>#N/A</v>
          </cell>
          <cell r="Q47" t="str">
            <v>NS</v>
          </cell>
          <cell r="R47">
            <v>159</v>
          </cell>
          <cell r="S47">
            <v>0.12121306930521948</v>
          </cell>
          <cell r="T47">
            <v>0.18181907415423518</v>
          </cell>
          <cell r="U47">
            <v>0.39393974894102063</v>
          </cell>
          <cell r="V47">
            <v>0.93939486888637791</v>
          </cell>
          <cell r="AE47">
            <v>33</v>
          </cell>
          <cell r="AF47">
            <v>33</v>
          </cell>
          <cell r="AG47" t="e">
            <v>#N/A</v>
          </cell>
          <cell r="AI47">
            <v>33</v>
          </cell>
          <cell r="AJ47">
            <v>33</v>
          </cell>
          <cell r="AK47" t="e">
            <v>#N/A</v>
          </cell>
          <cell r="AQ47">
            <v>1</v>
          </cell>
          <cell r="AR47">
            <v>1</v>
          </cell>
          <cell r="AS47">
            <v>1</v>
          </cell>
          <cell r="AT47">
            <v>1</v>
          </cell>
          <cell r="AW47" t="str">
            <v>159AMNS</v>
          </cell>
          <cell r="AX47" t="str">
            <v>159PMNS</v>
          </cell>
          <cell r="AY47" t="str">
            <v>159AMNS</v>
          </cell>
          <cell r="AZ47" t="str">
            <v>159PMNS</v>
          </cell>
          <cell r="BB47">
            <v>1</v>
          </cell>
          <cell r="BC47">
            <v>4</v>
          </cell>
          <cell r="BD47">
            <v>6</v>
          </cell>
          <cell r="BE47">
            <v>13</v>
          </cell>
          <cell r="BF47">
            <v>31</v>
          </cell>
          <cell r="BG47" t="e">
            <v>#N/A</v>
          </cell>
          <cell r="BH47" t="e">
            <v>#N/A</v>
          </cell>
          <cell r="BI47" t="e">
            <v>#N/A</v>
          </cell>
          <cell r="BJ47" t="e">
            <v>#N/A</v>
          </cell>
          <cell r="BK47" t="e">
            <v>#N/A</v>
          </cell>
          <cell r="BM47" t="b">
            <v>0</v>
          </cell>
        </row>
        <row r="48">
          <cell r="A48">
            <v>160</v>
          </cell>
          <cell r="D48">
            <v>17</v>
          </cell>
          <cell r="E48">
            <v>14.5</v>
          </cell>
          <cell r="F48">
            <v>19.5</v>
          </cell>
          <cell r="G48">
            <v>1.3448275862068966</v>
          </cell>
          <cell r="J48">
            <v>17</v>
          </cell>
          <cell r="Q48" t="str">
            <v>NS</v>
          </cell>
          <cell r="R48">
            <v>160</v>
          </cell>
          <cell r="S48">
            <v>0.27941141050950613</v>
          </cell>
          <cell r="T48">
            <v>0.52941240784681265</v>
          </cell>
          <cell r="U48">
            <v>4.4117152904562411E-2</v>
          </cell>
          <cell r="V48">
            <v>0.24999911559187343</v>
          </cell>
          <cell r="AE48">
            <v>68</v>
          </cell>
          <cell r="AF48">
            <v>29</v>
          </cell>
          <cell r="AG48">
            <v>39</v>
          </cell>
          <cell r="AI48">
            <v>68</v>
          </cell>
          <cell r="AJ48">
            <v>29</v>
          </cell>
          <cell r="AK48">
            <v>39</v>
          </cell>
          <cell r="AQ48">
            <v>1</v>
          </cell>
          <cell r="AR48">
            <v>1</v>
          </cell>
          <cell r="AS48">
            <v>1</v>
          </cell>
          <cell r="AT48">
            <v>1</v>
          </cell>
          <cell r="AW48" t="str">
            <v>160AMNS</v>
          </cell>
          <cell r="AX48" t="str">
            <v>160PMNS</v>
          </cell>
          <cell r="AY48" t="str">
            <v>160AMNS</v>
          </cell>
          <cell r="AZ48" t="str">
            <v>160PMNS</v>
          </cell>
          <cell r="BB48">
            <v>1</v>
          </cell>
          <cell r="BC48">
            <v>8</v>
          </cell>
          <cell r="BD48">
            <v>16</v>
          </cell>
          <cell r="BE48">
            <v>0</v>
          </cell>
          <cell r="BF48">
            <v>4</v>
          </cell>
          <cell r="BG48">
            <v>1</v>
          </cell>
          <cell r="BH48">
            <v>11</v>
          </cell>
          <cell r="BI48">
            <v>20</v>
          </cell>
          <cell r="BJ48">
            <v>3</v>
          </cell>
          <cell r="BK48">
            <v>13</v>
          </cell>
          <cell r="BM48" t="b">
            <v>1</v>
          </cell>
        </row>
        <row r="49">
          <cell r="A49">
            <v>161</v>
          </cell>
          <cell r="D49">
            <v>6.5</v>
          </cell>
          <cell r="E49" t="e">
            <v>#N/A</v>
          </cell>
          <cell r="F49">
            <v>6.5</v>
          </cell>
          <cell r="G49" t="str">
            <v/>
          </cell>
          <cell r="J49" t="e">
            <v>#N/A</v>
          </cell>
          <cell r="Q49" t="str">
            <v>NS</v>
          </cell>
          <cell r="R49">
            <v>161</v>
          </cell>
          <cell r="S49">
            <v>0.15384585553050284</v>
          </cell>
          <cell r="T49">
            <v>-8.1374443348646745E-8</v>
          </cell>
          <cell r="U49">
            <v>0.23076900864043887</v>
          </cell>
          <cell r="V49">
            <v>1.0000001855334222</v>
          </cell>
          <cell r="AE49">
            <v>13</v>
          </cell>
          <cell r="AF49" t="e">
            <v>#N/A</v>
          </cell>
          <cell r="AG49">
            <v>13</v>
          </cell>
          <cell r="AI49">
            <v>13</v>
          </cell>
          <cell r="AJ49" t="e">
            <v>#N/A</v>
          </cell>
          <cell r="AK49">
            <v>13</v>
          </cell>
          <cell r="AQ49">
            <v>1</v>
          </cell>
          <cell r="AR49">
            <v>1</v>
          </cell>
          <cell r="AS49">
            <v>1</v>
          </cell>
          <cell r="AT49">
            <v>1</v>
          </cell>
          <cell r="AW49" t="str">
            <v>161AMNS</v>
          </cell>
          <cell r="AX49" t="str">
            <v>161PMNS</v>
          </cell>
          <cell r="AY49" t="str">
            <v>161AMNS</v>
          </cell>
          <cell r="AZ49" t="str">
            <v>161PMNS</v>
          </cell>
          <cell r="BB49" t="e">
            <v>#N/A</v>
          </cell>
          <cell r="BC49" t="e">
            <v>#N/A</v>
          </cell>
          <cell r="BD49" t="e">
            <v>#N/A</v>
          </cell>
          <cell r="BE49" t="e">
            <v>#N/A</v>
          </cell>
          <cell r="BF49" t="e">
            <v>#N/A</v>
          </cell>
          <cell r="BG49">
            <v>1</v>
          </cell>
          <cell r="BH49">
            <v>2</v>
          </cell>
          <cell r="BI49">
            <v>0</v>
          </cell>
          <cell r="BJ49">
            <v>3</v>
          </cell>
          <cell r="BK49">
            <v>13</v>
          </cell>
          <cell r="BM49" t="b">
            <v>0</v>
          </cell>
        </row>
        <row r="50">
          <cell r="A50">
            <v>162</v>
          </cell>
          <cell r="D50">
            <v>8.5</v>
          </cell>
          <cell r="E50">
            <v>8.5</v>
          </cell>
          <cell r="F50">
            <v>8.5</v>
          </cell>
          <cell r="G50">
            <v>1</v>
          </cell>
          <cell r="J50">
            <v>8.5</v>
          </cell>
          <cell r="Q50" t="str">
            <v>NS</v>
          </cell>
          <cell r="R50">
            <v>162</v>
          </cell>
          <cell r="S50">
            <v>0.23529504802968912</v>
          </cell>
          <cell r="T50">
            <v>0.35294032441175544</v>
          </cell>
          <cell r="U50">
            <v>2.9412356350982386E-2</v>
          </cell>
          <cell r="V50">
            <v>0.14705829748482788</v>
          </cell>
          <cell r="AE50">
            <v>34</v>
          </cell>
          <cell r="AF50">
            <v>17</v>
          </cell>
          <cell r="AG50">
            <v>17</v>
          </cell>
          <cell r="AI50">
            <v>34</v>
          </cell>
          <cell r="AJ50">
            <v>17</v>
          </cell>
          <cell r="AK50">
            <v>17</v>
          </cell>
          <cell r="AQ50">
            <v>1</v>
          </cell>
          <cell r="AR50">
            <v>1</v>
          </cell>
          <cell r="AS50">
            <v>1</v>
          </cell>
          <cell r="AT50">
            <v>1</v>
          </cell>
          <cell r="AW50" t="str">
            <v>162AMNS</v>
          </cell>
          <cell r="AX50" t="str">
            <v>162PMNS</v>
          </cell>
          <cell r="AY50" t="str">
            <v>162AMNS</v>
          </cell>
          <cell r="AZ50" t="str">
            <v>162PMNS</v>
          </cell>
          <cell r="BB50">
            <v>1</v>
          </cell>
          <cell r="BC50">
            <v>5</v>
          </cell>
          <cell r="BD50">
            <v>6</v>
          </cell>
          <cell r="BE50">
            <v>1</v>
          </cell>
          <cell r="BF50">
            <v>1</v>
          </cell>
          <cell r="BG50">
            <v>1</v>
          </cell>
          <cell r="BH50">
            <v>3</v>
          </cell>
          <cell r="BI50">
            <v>6</v>
          </cell>
          <cell r="BJ50">
            <v>0</v>
          </cell>
          <cell r="BK50">
            <v>4</v>
          </cell>
          <cell r="BM50" t="b">
            <v>1</v>
          </cell>
        </row>
        <row r="51">
          <cell r="A51">
            <v>163</v>
          </cell>
          <cell r="D51">
            <v>9</v>
          </cell>
          <cell r="E51">
            <v>9.5</v>
          </cell>
          <cell r="F51">
            <v>8.5</v>
          </cell>
          <cell r="G51">
            <v>0.89473684210526316</v>
          </cell>
          <cell r="J51">
            <v>9</v>
          </cell>
          <cell r="Q51" t="str">
            <v>NS</v>
          </cell>
          <cell r="R51">
            <v>163</v>
          </cell>
          <cell r="S51">
            <v>0.19444477829369911</v>
          </cell>
          <cell r="T51">
            <v>2.7778377925236908E-2</v>
          </cell>
          <cell r="U51">
            <v>2.7777492747715998E-2</v>
          </cell>
          <cell r="V51">
            <v>0.24999900412784998</v>
          </cell>
          <cell r="AE51">
            <v>36</v>
          </cell>
          <cell r="AF51">
            <v>19</v>
          </cell>
          <cell r="AG51">
            <v>17</v>
          </cell>
          <cell r="AI51">
            <v>36</v>
          </cell>
          <cell r="AJ51">
            <v>19</v>
          </cell>
          <cell r="AK51">
            <v>17</v>
          </cell>
          <cell r="AQ51">
            <v>1</v>
          </cell>
          <cell r="AR51">
            <v>1</v>
          </cell>
          <cell r="AS51">
            <v>1</v>
          </cell>
          <cell r="AT51">
            <v>1</v>
          </cell>
          <cell r="AW51" t="str">
            <v>163AMNS</v>
          </cell>
          <cell r="AX51" t="str">
            <v>163PMNS</v>
          </cell>
          <cell r="AY51" t="str">
            <v>163AMNS</v>
          </cell>
          <cell r="AZ51" t="str">
            <v>163PMNS</v>
          </cell>
          <cell r="BB51">
            <v>1</v>
          </cell>
          <cell r="BC51">
            <v>3</v>
          </cell>
          <cell r="BD51">
            <v>0</v>
          </cell>
          <cell r="BE51">
            <v>1</v>
          </cell>
          <cell r="BF51">
            <v>5</v>
          </cell>
          <cell r="BG51">
            <v>1</v>
          </cell>
          <cell r="BH51">
            <v>4</v>
          </cell>
          <cell r="BI51">
            <v>1</v>
          </cell>
          <cell r="BJ51">
            <v>0</v>
          </cell>
          <cell r="BK51">
            <v>4</v>
          </cell>
          <cell r="BM51" t="b">
            <v>1</v>
          </cell>
        </row>
        <row r="52">
          <cell r="A52">
            <v>164</v>
          </cell>
          <cell r="D52">
            <v>15.75</v>
          </cell>
          <cell r="E52">
            <v>15</v>
          </cell>
          <cell r="F52">
            <v>16.5</v>
          </cell>
          <cell r="G52">
            <v>1.1000000000000001</v>
          </cell>
          <cell r="J52">
            <v>15.75</v>
          </cell>
          <cell r="Q52" t="str">
            <v>NS</v>
          </cell>
          <cell r="R52">
            <v>164</v>
          </cell>
          <cell r="S52">
            <v>0.2063496323561432</v>
          </cell>
          <cell r="T52">
            <v>0.15872918118675239</v>
          </cell>
          <cell r="U52">
            <v>0.2539685668697107</v>
          </cell>
          <cell r="V52">
            <v>0.98412697555307183</v>
          </cell>
          <cell r="AE52">
            <v>63</v>
          </cell>
          <cell r="AF52">
            <v>30</v>
          </cell>
          <cell r="AG52">
            <v>33</v>
          </cell>
          <cell r="AI52">
            <v>63</v>
          </cell>
          <cell r="AJ52">
            <v>30</v>
          </cell>
          <cell r="AK52">
            <v>33</v>
          </cell>
          <cell r="AQ52">
            <v>1</v>
          </cell>
          <cell r="AR52">
            <v>1</v>
          </cell>
          <cell r="AS52">
            <v>1</v>
          </cell>
          <cell r="AT52">
            <v>1</v>
          </cell>
          <cell r="AW52" t="str">
            <v>164AMNS</v>
          </cell>
          <cell r="AX52" t="str">
            <v>164PMNS</v>
          </cell>
          <cell r="AY52" t="str">
            <v>164AMNS</v>
          </cell>
          <cell r="AZ52" t="str">
            <v>164PMNS</v>
          </cell>
          <cell r="BB52">
            <v>1</v>
          </cell>
          <cell r="BC52">
            <v>6</v>
          </cell>
          <cell r="BD52">
            <v>4</v>
          </cell>
          <cell r="BE52">
            <v>7</v>
          </cell>
          <cell r="BF52">
            <v>30</v>
          </cell>
          <cell r="BG52">
            <v>1</v>
          </cell>
          <cell r="BH52">
            <v>7</v>
          </cell>
          <cell r="BI52">
            <v>6</v>
          </cell>
          <cell r="BJ52">
            <v>9</v>
          </cell>
          <cell r="BK52">
            <v>32</v>
          </cell>
          <cell r="BM52" t="b">
            <v>1</v>
          </cell>
        </row>
        <row r="53">
          <cell r="A53">
            <v>165</v>
          </cell>
          <cell r="D53">
            <v>12.5</v>
          </cell>
          <cell r="E53">
            <v>14</v>
          </cell>
          <cell r="F53">
            <v>11</v>
          </cell>
          <cell r="G53">
            <v>0.7857142857142857</v>
          </cell>
          <cell r="J53">
            <v>12.5</v>
          </cell>
          <cell r="Q53" t="str">
            <v>NS</v>
          </cell>
          <cell r="R53">
            <v>165</v>
          </cell>
          <cell r="S53">
            <v>0.23999958746049052</v>
          </cell>
          <cell r="T53">
            <v>0.24000053198049706</v>
          </cell>
          <cell r="U53">
            <v>0.24000060280202221</v>
          </cell>
          <cell r="V53">
            <v>0.57999955267046854</v>
          </cell>
          <cell r="AE53">
            <v>50</v>
          </cell>
          <cell r="AF53">
            <v>28</v>
          </cell>
          <cell r="AG53">
            <v>22</v>
          </cell>
          <cell r="AI53">
            <v>50</v>
          </cell>
          <cell r="AJ53">
            <v>28</v>
          </cell>
          <cell r="AK53">
            <v>22</v>
          </cell>
          <cell r="AQ53">
            <v>1</v>
          </cell>
          <cell r="AR53">
            <v>1</v>
          </cell>
          <cell r="AS53">
            <v>1</v>
          </cell>
          <cell r="AT53">
            <v>1</v>
          </cell>
          <cell r="AW53" t="str">
            <v>165AMNS</v>
          </cell>
          <cell r="AX53" t="str">
            <v>165PMNS</v>
          </cell>
          <cell r="AY53" t="str">
            <v>165AMNS</v>
          </cell>
          <cell r="AZ53" t="str">
            <v>165PMNS</v>
          </cell>
          <cell r="BB53">
            <v>1</v>
          </cell>
          <cell r="BC53">
            <v>8</v>
          </cell>
          <cell r="BD53">
            <v>7</v>
          </cell>
          <cell r="BE53">
            <v>7</v>
          </cell>
          <cell r="BF53">
            <v>14</v>
          </cell>
          <cell r="BG53">
            <v>1</v>
          </cell>
          <cell r="BH53">
            <v>4</v>
          </cell>
          <cell r="BI53">
            <v>5</v>
          </cell>
          <cell r="BJ53">
            <v>5</v>
          </cell>
          <cell r="BK53">
            <v>15</v>
          </cell>
          <cell r="BM53" t="b">
            <v>1</v>
          </cell>
        </row>
      </sheetData>
      <sheetData sheetId="19">
        <row r="5">
          <cell r="D5" t="str">
            <v>Total per hr</v>
          </cell>
          <cell r="E5" t="str">
            <v>AM per hr</v>
          </cell>
          <cell r="F5" t="str">
            <v>PM per hr</v>
          </cell>
          <cell r="G5" t="str">
            <v>PM/AM</v>
          </cell>
          <cell r="J5" t="str">
            <v>no data</v>
          </cell>
          <cell r="K5" t="str">
            <v>Bicycle Rank</v>
          </cell>
          <cell r="L5" t="str">
            <v>Female Rank</v>
          </cell>
          <cell r="M5" t="str">
            <v>Helmet Rank</v>
          </cell>
          <cell r="N5" t="str">
            <v>Wrongway Rank</v>
          </cell>
          <cell r="O5" t="str">
            <v>Sidewalk Rank</v>
          </cell>
          <cell r="R5" t="str">
            <v>Loc ID</v>
          </cell>
          <cell r="S5" t="str">
            <v>Female%</v>
          </cell>
          <cell r="T5" t="str">
            <v>Helmet%</v>
          </cell>
          <cell r="U5" t="str">
            <v>Wrong way%</v>
          </cell>
          <cell r="V5" t="str">
            <v>Sidewalk%</v>
          </cell>
          <cell r="W5" t="str">
            <v>Wrong way * sidewalk</v>
          </cell>
          <cell r="AE5" t="str">
            <v>Loc Total</v>
          </cell>
          <cell r="AF5" t="str">
            <v>AM Total</v>
          </cell>
          <cell r="AG5" t="str">
            <v>PM Total</v>
          </cell>
          <cell r="AI5" t="str">
            <v>Loc Total</v>
          </cell>
          <cell r="AJ5" t="str">
            <v>AM Total</v>
          </cell>
          <cell r="AK5" t="str">
            <v>PM Total</v>
          </cell>
          <cell r="AQ5" t="str">
            <v>AM Total</v>
          </cell>
          <cell r="AR5" t="str">
            <v>PM Total</v>
          </cell>
          <cell r="AS5" t="str">
            <v>AM Total</v>
          </cell>
          <cell r="AT5" t="str">
            <v>PM Total</v>
          </cell>
          <cell r="AW5" t="str">
            <v>AM_att</v>
          </cell>
          <cell r="AX5" t="str">
            <v>PM_att</v>
          </cell>
          <cell r="BA5" t="str">
            <v>DivBY</v>
          </cell>
          <cell r="BB5" t="str">
            <v>Female</v>
          </cell>
          <cell r="BC5" t="str">
            <v>Helmet</v>
          </cell>
          <cell r="BD5" t="str">
            <v>Wrong way</v>
          </cell>
          <cell r="BE5" t="str">
            <v>Sidewalk</v>
          </cell>
          <cell r="BF5" t="str">
            <v>DivBY</v>
          </cell>
          <cell r="BG5" t="str">
            <v>Female</v>
          </cell>
          <cell r="BH5" t="str">
            <v>Helmet</v>
          </cell>
          <cell r="BI5" t="str">
            <v>Wrong way</v>
          </cell>
          <cell r="BJ5" t="str">
            <v>Sidewalk</v>
          </cell>
          <cell r="BL5" t="str">
            <v>AM&amp;PM counted</v>
          </cell>
          <cell r="BM5" t="str">
            <v>Data</v>
          </cell>
        </row>
        <row r="6">
          <cell r="A6">
            <v>101</v>
          </cell>
          <cell r="D6">
            <v>29</v>
          </cell>
          <cell r="E6">
            <v>29</v>
          </cell>
          <cell r="F6" t="e">
            <v>#N/A</v>
          </cell>
          <cell r="G6" t="str">
            <v/>
          </cell>
          <cell r="J6">
            <v>0</v>
          </cell>
          <cell r="R6">
            <v>101</v>
          </cell>
          <cell r="S6">
            <v>0.13793170372108959</v>
          </cell>
          <cell r="T6">
            <v>0.74137931026212989</v>
          </cell>
          <cell r="U6">
            <v>0.18965535021746269</v>
          </cell>
          <cell r="V6">
            <v>0.2931042910691834</v>
          </cell>
          <cell r="W6">
            <v>5.5588796972967099E-2</v>
          </cell>
          <cell r="AE6">
            <v>58</v>
          </cell>
          <cell r="AF6">
            <v>58</v>
          </cell>
          <cell r="AG6" t="e">
            <v>#N/A</v>
          </cell>
          <cell r="AI6">
            <v>58</v>
          </cell>
          <cell r="AJ6">
            <v>58</v>
          </cell>
          <cell r="AK6" t="e">
            <v>#N/A</v>
          </cell>
          <cell r="AQ6">
            <v>1</v>
          </cell>
          <cell r="AR6">
            <v>1</v>
          </cell>
          <cell r="AS6">
            <v>1</v>
          </cell>
          <cell r="AT6">
            <v>1</v>
          </cell>
          <cell r="AW6" t="str">
            <v>101AM</v>
          </cell>
          <cell r="AX6" t="str">
            <v>101PM</v>
          </cell>
          <cell r="BA6">
            <v>1</v>
          </cell>
          <cell r="BB6">
            <v>8</v>
          </cell>
          <cell r="BC6">
            <v>43</v>
          </cell>
          <cell r="BD6">
            <v>11</v>
          </cell>
          <cell r="BE6">
            <v>17</v>
          </cell>
          <cell r="BF6" t="e">
            <v>#N/A</v>
          </cell>
          <cell r="BG6" t="e">
            <v>#N/A</v>
          </cell>
          <cell r="BH6" t="e">
            <v>#N/A</v>
          </cell>
          <cell r="BI6" t="e">
            <v>#N/A</v>
          </cell>
          <cell r="BJ6" t="e">
            <v>#N/A</v>
          </cell>
          <cell r="BL6" t="b">
            <v>0</v>
          </cell>
          <cell r="BM6" t="b">
            <v>1</v>
          </cell>
        </row>
        <row r="7">
          <cell r="A7">
            <v>102</v>
          </cell>
          <cell r="D7">
            <v>63.625</v>
          </cell>
          <cell r="E7">
            <v>49</v>
          </cell>
          <cell r="F7">
            <v>78.25</v>
          </cell>
          <cell r="G7">
            <v>1.596938775510204</v>
          </cell>
          <cell r="J7">
            <v>0</v>
          </cell>
          <cell r="R7">
            <v>102</v>
          </cell>
          <cell r="S7">
            <v>0.20628712527668613</v>
          </cell>
          <cell r="T7">
            <v>0.42043225119388139</v>
          </cell>
          <cell r="U7">
            <v>0.13948826523977434</v>
          </cell>
          <cell r="V7">
            <v>0.23772202075875862</v>
          </cell>
          <cell r="W7">
            <v>3.3159432284932865E-2</v>
          </cell>
          <cell r="AE7">
            <v>254.5</v>
          </cell>
          <cell r="AF7">
            <v>98</v>
          </cell>
          <cell r="AG7">
            <v>156.5</v>
          </cell>
          <cell r="AI7">
            <v>254.5</v>
          </cell>
          <cell r="AJ7">
            <v>98</v>
          </cell>
          <cell r="AK7">
            <v>156.5</v>
          </cell>
          <cell r="AQ7">
            <v>1</v>
          </cell>
          <cell r="AR7">
            <v>1</v>
          </cell>
          <cell r="AS7">
            <v>1</v>
          </cell>
          <cell r="AT7">
            <v>1</v>
          </cell>
          <cell r="AW7" t="str">
            <v>102AM</v>
          </cell>
          <cell r="AX7" t="str">
            <v>102PM</v>
          </cell>
          <cell r="BA7">
            <v>1</v>
          </cell>
          <cell r="BB7">
            <v>19</v>
          </cell>
          <cell r="BC7">
            <v>48</v>
          </cell>
          <cell r="BD7">
            <v>21</v>
          </cell>
          <cell r="BE7">
            <v>20</v>
          </cell>
          <cell r="BF7">
            <v>2</v>
          </cell>
          <cell r="BG7">
            <v>33.5</v>
          </cell>
          <cell r="BH7">
            <v>59</v>
          </cell>
          <cell r="BI7">
            <v>14.5</v>
          </cell>
          <cell r="BJ7">
            <v>40.5</v>
          </cell>
          <cell r="BL7" t="b">
            <v>1</v>
          </cell>
          <cell r="BM7" t="b">
            <v>1</v>
          </cell>
        </row>
        <row r="8">
          <cell r="A8">
            <v>103</v>
          </cell>
          <cell r="D8">
            <v>61</v>
          </cell>
          <cell r="E8">
            <v>49</v>
          </cell>
          <cell r="F8">
            <v>73</v>
          </cell>
          <cell r="G8">
            <v>1.489795918367347</v>
          </cell>
          <cell r="J8">
            <v>0</v>
          </cell>
          <cell r="R8">
            <v>103</v>
          </cell>
          <cell r="S8">
            <v>0.20082066217367003</v>
          </cell>
          <cell r="T8">
            <v>0.29508118667814437</v>
          </cell>
          <cell r="U8">
            <v>0.22540921226559624</v>
          </cell>
          <cell r="V8">
            <v>0.89344237058794673</v>
          </cell>
          <cell r="W8">
            <v>0.20139014095893598</v>
          </cell>
          <cell r="AE8">
            <v>244</v>
          </cell>
          <cell r="AF8">
            <v>98</v>
          </cell>
          <cell r="AG8">
            <v>146</v>
          </cell>
          <cell r="AI8">
            <v>244</v>
          </cell>
          <cell r="AJ8">
            <v>98</v>
          </cell>
          <cell r="AK8">
            <v>146</v>
          </cell>
          <cell r="AQ8">
            <v>1</v>
          </cell>
          <cell r="AR8">
            <v>1</v>
          </cell>
          <cell r="AS8">
            <v>1</v>
          </cell>
          <cell r="AT8">
            <v>1</v>
          </cell>
          <cell r="AW8" t="str">
            <v>103AM</v>
          </cell>
          <cell r="AX8" t="str">
            <v>103PM</v>
          </cell>
          <cell r="BA8">
            <v>1</v>
          </cell>
          <cell r="BB8">
            <v>17</v>
          </cell>
          <cell r="BC8">
            <v>33</v>
          </cell>
          <cell r="BD8">
            <v>19</v>
          </cell>
          <cell r="BE8">
            <v>88</v>
          </cell>
          <cell r="BF8">
            <v>1</v>
          </cell>
          <cell r="BG8">
            <v>32</v>
          </cell>
          <cell r="BH8">
            <v>39</v>
          </cell>
          <cell r="BI8">
            <v>36</v>
          </cell>
          <cell r="BJ8">
            <v>130</v>
          </cell>
          <cell r="BL8" t="b">
            <v>1</v>
          </cell>
          <cell r="BM8" t="b">
            <v>1</v>
          </cell>
        </row>
        <row r="9">
          <cell r="A9">
            <v>104</v>
          </cell>
          <cell r="D9">
            <v>30</v>
          </cell>
          <cell r="E9">
            <v>19.5</v>
          </cell>
          <cell r="F9">
            <v>40.5</v>
          </cell>
          <cell r="G9">
            <v>2.0769230769230771</v>
          </cell>
          <cell r="J9">
            <v>0</v>
          </cell>
          <cell r="R9">
            <v>104</v>
          </cell>
          <cell r="S9">
            <v>0.1666673351344807</v>
          </cell>
          <cell r="T9">
            <v>0.29999904972682401</v>
          </cell>
          <cell r="U9">
            <v>0.25000020971308601</v>
          </cell>
          <cell r="V9">
            <v>0.70833288369392378</v>
          </cell>
          <cell r="W9">
            <v>0.1770833694701559</v>
          </cell>
          <cell r="AE9">
            <v>120</v>
          </cell>
          <cell r="AF9">
            <v>39</v>
          </cell>
          <cell r="AG9">
            <v>81</v>
          </cell>
          <cell r="AI9">
            <v>120</v>
          </cell>
          <cell r="AJ9">
            <v>39</v>
          </cell>
          <cell r="AK9">
            <v>81</v>
          </cell>
          <cell r="AQ9">
            <v>1</v>
          </cell>
          <cell r="AR9">
            <v>1</v>
          </cell>
          <cell r="AS9">
            <v>1</v>
          </cell>
          <cell r="AT9">
            <v>1</v>
          </cell>
          <cell r="AW9" t="str">
            <v>104AM</v>
          </cell>
          <cell r="AX9" t="str">
            <v>104PM</v>
          </cell>
          <cell r="BA9">
            <v>1</v>
          </cell>
          <cell r="BB9">
            <v>2</v>
          </cell>
          <cell r="BC9">
            <v>16</v>
          </cell>
          <cell r="BD9">
            <v>5</v>
          </cell>
          <cell r="BE9">
            <v>25</v>
          </cell>
          <cell r="BF9">
            <v>1</v>
          </cell>
          <cell r="BG9">
            <v>18</v>
          </cell>
          <cell r="BH9">
            <v>20</v>
          </cell>
          <cell r="BI9">
            <v>25</v>
          </cell>
          <cell r="BJ9">
            <v>60</v>
          </cell>
          <cell r="BL9" t="b">
            <v>1</v>
          </cell>
          <cell r="BM9" t="b">
            <v>1</v>
          </cell>
        </row>
        <row r="10">
          <cell r="A10">
            <v>106</v>
          </cell>
          <cell r="D10">
            <v>101.25</v>
          </cell>
          <cell r="E10">
            <v>73.5</v>
          </cell>
          <cell r="F10">
            <v>129</v>
          </cell>
          <cell r="G10">
            <v>1.7551020408163265</v>
          </cell>
          <cell r="J10">
            <v>0</v>
          </cell>
          <cell r="R10">
            <v>106</v>
          </cell>
          <cell r="S10">
            <v>0.23703750215201846</v>
          </cell>
          <cell r="T10">
            <v>0.21234495641933604</v>
          </cell>
          <cell r="U10">
            <v>9.3826571891318475E-2</v>
          </cell>
          <cell r="V10">
            <v>0.10864151109288854</v>
          </cell>
          <cell r="W10">
            <v>1.019346055093838E-2</v>
          </cell>
          <cell r="AE10">
            <v>405</v>
          </cell>
          <cell r="AF10">
            <v>147</v>
          </cell>
          <cell r="AG10">
            <v>258</v>
          </cell>
          <cell r="AI10">
            <v>405</v>
          </cell>
          <cell r="AJ10">
            <v>147</v>
          </cell>
          <cell r="AK10">
            <v>258</v>
          </cell>
          <cell r="AQ10">
            <v>1</v>
          </cell>
          <cell r="AR10">
            <v>1</v>
          </cell>
          <cell r="AS10">
            <v>1</v>
          </cell>
          <cell r="AT10">
            <v>1</v>
          </cell>
          <cell r="AW10" t="str">
            <v>106AM</v>
          </cell>
          <cell r="AX10" t="str">
            <v>106PM</v>
          </cell>
          <cell r="BA10">
            <v>1</v>
          </cell>
          <cell r="BB10">
            <v>33</v>
          </cell>
          <cell r="BC10">
            <v>43</v>
          </cell>
          <cell r="BD10">
            <v>14</v>
          </cell>
          <cell r="BE10">
            <v>16</v>
          </cell>
          <cell r="BF10">
            <v>1</v>
          </cell>
          <cell r="BG10">
            <v>63</v>
          </cell>
          <cell r="BH10">
            <v>43</v>
          </cell>
          <cell r="BI10">
            <v>24</v>
          </cell>
          <cell r="BJ10">
            <v>28</v>
          </cell>
          <cell r="BL10" t="b">
            <v>1</v>
          </cell>
          <cell r="BM10" t="b">
            <v>1</v>
          </cell>
        </row>
        <row r="11">
          <cell r="A11">
            <v>108</v>
          </cell>
          <cell r="D11">
            <v>78</v>
          </cell>
          <cell r="E11">
            <v>57.5</v>
          </cell>
          <cell r="F11">
            <v>98.5</v>
          </cell>
          <cell r="G11">
            <v>1.7130434782608697</v>
          </cell>
          <cell r="J11">
            <v>0</v>
          </cell>
          <cell r="R11">
            <v>108</v>
          </cell>
          <cell r="S11">
            <v>0.31730856121664508</v>
          </cell>
          <cell r="T11">
            <v>0.15705093525932579</v>
          </cell>
          <cell r="U11">
            <v>5.7692025355272174E-2</v>
          </cell>
          <cell r="V11">
            <v>7.3717860989526748E-2</v>
          </cell>
          <cell r="W11">
            <v>4.2529327053442067E-3</v>
          </cell>
          <cell r="AE11">
            <v>312</v>
          </cell>
          <cell r="AF11">
            <v>115</v>
          </cell>
          <cell r="AG11">
            <v>197</v>
          </cell>
          <cell r="AI11">
            <v>312</v>
          </cell>
          <cell r="AJ11">
            <v>115</v>
          </cell>
          <cell r="AK11">
            <v>197</v>
          </cell>
          <cell r="AQ11">
            <v>1</v>
          </cell>
          <cell r="AR11">
            <v>1</v>
          </cell>
          <cell r="AS11">
            <v>1</v>
          </cell>
          <cell r="AT11">
            <v>1</v>
          </cell>
          <cell r="AW11" t="str">
            <v>108AM</v>
          </cell>
          <cell r="AX11" t="str">
            <v>108PM</v>
          </cell>
          <cell r="BA11">
            <v>1</v>
          </cell>
          <cell r="BB11">
            <v>33</v>
          </cell>
          <cell r="BC11">
            <v>15</v>
          </cell>
          <cell r="BD11">
            <v>7</v>
          </cell>
          <cell r="BE11">
            <v>8</v>
          </cell>
          <cell r="BF11">
            <v>1</v>
          </cell>
          <cell r="BG11">
            <v>66</v>
          </cell>
          <cell r="BH11">
            <v>34</v>
          </cell>
          <cell r="BI11">
            <v>11</v>
          </cell>
          <cell r="BJ11">
            <v>15</v>
          </cell>
          <cell r="BL11" t="b">
            <v>1</v>
          </cell>
          <cell r="BM11" t="b">
            <v>1</v>
          </cell>
        </row>
        <row r="12">
          <cell r="A12">
            <v>110</v>
          </cell>
          <cell r="D12">
            <v>20</v>
          </cell>
          <cell r="E12">
            <v>15.5</v>
          </cell>
          <cell r="F12">
            <v>24.5</v>
          </cell>
          <cell r="G12">
            <v>1.5806451612903225</v>
          </cell>
          <cell r="J12">
            <v>0</v>
          </cell>
          <cell r="R12">
            <v>110</v>
          </cell>
          <cell r="S12">
            <v>0.23750082881999096</v>
          </cell>
          <cell r="T12">
            <v>0.20000032425530409</v>
          </cell>
          <cell r="U12">
            <v>0.21250030696785382</v>
          </cell>
          <cell r="V12">
            <v>0.62499987258656564</v>
          </cell>
          <cell r="W12">
            <v>0.13281266477951473</v>
          </cell>
          <cell r="AE12">
            <v>80</v>
          </cell>
          <cell r="AF12">
            <v>31</v>
          </cell>
          <cell r="AG12">
            <v>49</v>
          </cell>
          <cell r="AI12">
            <v>80</v>
          </cell>
          <cell r="AJ12">
            <v>31</v>
          </cell>
          <cell r="AK12">
            <v>49</v>
          </cell>
          <cell r="AQ12">
            <v>1</v>
          </cell>
          <cell r="AR12">
            <v>1</v>
          </cell>
          <cell r="AS12">
            <v>1</v>
          </cell>
          <cell r="AT12">
            <v>1</v>
          </cell>
          <cell r="AW12" t="str">
            <v>110AM</v>
          </cell>
          <cell r="AX12" t="str">
            <v>110PM</v>
          </cell>
          <cell r="BA12">
            <v>1</v>
          </cell>
          <cell r="BB12">
            <v>8</v>
          </cell>
          <cell r="BC12">
            <v>6</v>
          </cell>
          <cell r="BD12">
            <v>6</v>
          </cell>
          <cell r="BE12">
            <v>15</v>
          </cell>
          <cell r="BF12">
            <v>1</v>
          </cell>
          <cell r="BG12">
            <v>11</v>
          </cell>
          <cell r="BH12">
            <v>10</v>
          </cell>
          <cell r="BI12">
            <v>11</v>
          </cell>
          <cell r="BJ12">
            <v>35</v>
          </cell>
          <cell r="BL12" t="b">
            <v>1</v>
          </cell>
          <cell r="BM12" t="b">
            <v>1</v>
          </cell>
        </row>
        <row r="13">
          <cell r="A13">
            <v>111</v>
          </cell>
          <cell r="D13">
            <v>112.5</v>
          </cell>
          <cell r="E13">
            <v>112.5</v>
          </cell>
          <cell r="F13" t="e">
            <v>#N/A</v>
          </cell>
          <cell r="G13" t="str">
            <v/>
          </cell>
          <cell r="J13">
            <v>0</v>
          </cell>
          <cell r="R13">
            <v>111</v>
          </cell>
          <cell r="S13">
            <v>0.3244443582606979</v>
          </cell>
          <cell r="T13">
            <v>0.21333283733639363</v>
          </cell>
          <cell r="U13">
            <v>6.6667392428721939E-2</v>
          </cell>
          <cell r="V13">
            <v>0.11111112098520934</v>
          </cell>
          <cell r="W13">
            <v>7.4074887059161522E-3</v>
          </cell>
          <cell r="AE13">
            <v>225</v>
          </cell>
          <cell r="AF13">
            <v>225</v>
          </cell>
          <cell r="AG13" t="e">
            <v>#N/A</v>
          </cell>
          <cell r="AI13">
            <v>225</v>
          </cell>
          <cell r="AJ13">
            <v>225</v>
          </cell>
          <cell r="AK13" t="e">
            <v>#N/A</v>
          </cell>
          <cell r="AQ13">
            <v>1</v>
          </cell>
          <cell r="AR13">
            <v>1</v>
          </cell>
          <cell r="AS13">
            <v>1</v>
          </cell>
          <cell r="AT13">
            <v>1</v>
          </cell>
          <cell r="AW13" t="str">
            <v>111AM</v>
          </cell>
          <cell r="AX13" t="str">
            <v>111PM</v>
          </cell>
          <cell r="BA13">
            <v>1</v>
          </cell>
          <cell r="BB13">
            <v>73</v>
          </cell>
          <cell r="BC13">
            <v>48</v>
          </cell>
          <cell r="BD13">
            <v>15</v>
          </cell>
          <cell r="BE13">
            <v>25</v>
          </cell>
          <cell r="BF13" t="e">
            <v>#N/A</v>
          </cell>
          <cell r="BG13" t="e">
            <v>#N/A</v>
          </cell>
          <cell r="BH13" t="e">
            <v>#N/A</v>
          </cell>
          <cell r="BI13" t="e">
            <v>#N/A</v>
          </cell>
          <cell r="BJ13" t="e">
            <v>#N/A</v>
          </cell>
          <cell r="BL13" t="b">
            <v>0</v>
          </cell>
          <cell r="BM13" t="b">
            <v>1</v>
          </cell>
        </row>
        <row r="14">
          <cell r="A14">
            <v>112</v>
          </cell>
          <cell r="D14">
            <v>28</v>
          </cell>
          <cell r="E14">
            <v>26.5</v>
          </cell>
          <cell r="F14">
            <v>29.5</v>
          </cell>
          <cell r="G14">
            <v>1.1132075471698113</v>
          </cell>
          <cell r="J14">
            <v>0</v>
          </cell>
          <cell r="R14">
            <v>112</v>
          </cell>
          <cell r="S14">
            <v>0.24999947075138157</v>
          </cell>
          <cell r="T14">
            <v>0.56249905705081282</v>
          </cell>
          <cell r="U14">
            <v>5.7749526942596161E-7</v>
          </cell>
          <cell r="V14">
            <v>3.6800107656520532E-9</v>
          </cell>
          <cell r="W14">
            <v>2.1251888086006719E-15</v>
          </cell>
          <cell r="AE14">
            <v>112</v>
          </cell>
          <cell r="AF14">
            <v>53</v>
          </cell>
          <cell r="AG14">
            <v>59</v>
          </cell>
          <cell r="AI14">
            <v>112</v>
          </cell>
          <cell r="AJ14">
            <v>53</v>
          </cell>
          <cell r="AK14">
            <v>59</v>
          </cell>
          <cell r="AQ14">
            <v>1</v>
          </cell>
          <cell r="AR14">
            <v>1</v>
          </cell>
          <cell r="AS14">
            <v>1</v>
          </cell>
          <cell r="AT14">
            <v>1</v>
          </cell>
          <cell r="AW14" t="str">
            <v>112AM</v>
          </cell>
          <cell r="AX14" t="str">
            <v>112PM</v>
          </cell>
          <cell r="BA14">
            <v>1</v>
          </cell>
          <cell r="BB14">
            <v>15</v>
          </cell>
          <cell r="BC14">
            <v>36</v>
          </cell>
          <cell r="BD14">
            <v>0</v>
          </cell>
          <cell r="BE14">
            <v>0</v>
          </cell>
          <cell r="BF14">
            <v>1</v>
          </cell>
          <cell r="BG14">
            <v>13</v>
          </cell>
          <cell r="BH14">
            <v>27</v>
          </cell>
          <cell r="BI14">
            <v>0</v>
          </cell>
          <cell r="BJ14">
            <v>0</v>
          </cell>
          <cell r="BL14" t="b">
            <v>1</v>
          </cell>
          <cell r="BM14" t="b">
            <v>1</v>
          </cell>
        </row>
        <row r="15">
          <cell r="A15">
            <v>113</v>
          </cell>
          <cell r="D15">
            <v>52.625</v>
          </cell>
          <cell r="E15">
            <v>60.75</v>
          </cell>
          <cell r="F15">
            <v>44.5</v>
          </cell>
          <cell r="G15">
            <v>0.73251028806584362</v>
          </cell>
          <cell r="J15">
            <v>0</v>
          </cell>
          <cell r="R15">
            <v>113</v>
          </cell>
          <cell r="S15">
            <v>0.27553474011617457</v>
          </cell>
          <cell r="T15">
            <v>0.16864638578937091</v>
          </cell>
          <cell r="U15">
            <v>0.14489274628013146</v>
          </cell>
          <cell r="V15">
            <v>0.18764891470103331</v>
          </cell>
          <cell r="W15">
            <v>2.7188966587518851E-2</v>
          </cell>
          <cell r="AE15">
            <v>210.5</v>
          </cell>
          <cell r="AF15">
            <v>121.5</v>
          </cell>
          <cell r="AG15">
            <v>89</v>
          </cell>
          <cell r="AI15">
            <v>210.5</v>
          </cell>
          <cell r="AJ15">
            <v>121.5</v>
          </cell>
          <cell r="AK15">
            <v>89</v>
          </cell>
          <cell r="AQ15">
            <v>1</v>
          </cell>
          <cell r="AR15">
            <v>1</v>
          </cell>
          <cell r="AS15">
            <v>1</v>
          </cell>
          <cell r="AT15">
            <v>1</v>
          </cell>
          <cell r="AW15" t="str">
            <v>113AM</v>
          </cell>
          <cell r="AX15" t="str">
            <v>113PM</v>
          </cell>
          <cell r="BA15">
            <v>2</v>
          </cell>
          <cell r="BB15">
            <v>42</v>
          </cell>
          <cell r="BC15">
            <v>19.5</v>
          </cell>
          <cell r="BD15">
            <v>15.5</v>
          </cell>
          <cell r="BE15">
            <v>24.5</v>
          </cell>
          <cell r="BF15">
            <v>1</v>
          </cell>
          <cell r="BG15">
            <v>16</v>
          </cell>
          <cell r="BH15">
            <v>16</v>
          </cell>
          <cell r="BI15">
            <v>15</v>
          </cell>
          <cell r="BJ15">
            <v>15</v>
          </cell>
          <cell r="BL15" t="b">
            <v>1</v>
          </cell>
          <cell r="BM15" t="b">
            <v>1</v>
          </cell>
        </row>
        <row r="16">
          <cell r="A16">
            <v>114</v>
          </cell>
          <cell r="D16">
            <v>40</v>
          </cell>
          <cell r="E16">
            <v>33</v>
          </cell>
          <cell r="F16">
            <v>47</v>
          </cell>
          <cell r="G16">
            <v>1.4242424242424243</v>
          </cell>
          <cell r="J16">
            <v>0</v>
          </cell>
          <cell r="R16">
            <v>114</v>
          </cell>
          <cell r="S16">
            <v>0.25625078732802714</v>
          </cell>
          <cell r="T16">
            <v>0.27499937641383504</v>
          </cell>
          <cell r="U16">
            <v>9.9999793328899522E-2</v>
          </cell>
          <cell r="V16">
            <v>0.17499936393844923</v>
          </cell>
          <cell r="W16">
            <v>1.7499900226533794E-2</v>
          </cell>
          <cell r="AE16">
            <v>160</v>
          </cell>
          <cell r="AF16">
            <v>66</v>
          </cell>
          <cell r="AG16">
            <v>94</v>
          </cell>
          <cell r="AI16">
            <v>160</v>
          </cell>
          <cell r="AJ16">
            <v>66</v>
          </cell>
          <cell r="AK16">
            <v>94</v>
          </cell>
          <cell r="AQ16">
            <v>1</v>
          </cell>
          <cell r="AR16">
            <v>1</v>
          </cell>
          <cell r="AS16">
            <v>1</v>
          </cell>
          <cell r="AT16">
            <v>1</v>
          </cell>
          <cell r="AW16" t="str">
            <v>114AM</v>
          </cell>
          <cell r="AX16" t="str">
            <v>114PM</v>
          </cell>
          <cell r="BA16">
            <v>1</v>
          </cell>
          <cell r="BB16">
            <v>15</v>
          </cell>
          <cell r="BC16">
            <v>16</v>
          </cell>
          <cell r="BD16">
            <v>6</v>
          </cell>
          <cell r="BE16">
            <v>11</v>
          </cell>
          <cell r="BF16">
            <v>1</v>
          </cell>
          <cell r="BG16">
            <v>26</v>
          </cell>
          <cell r="BH16">
            <v>28</v>
          </cell>
          <cell r="BI16">
            <v>10</v>
          </cell>
          <cell r="BJ16">
            <v>17</v>
          </cell>
          <cell r="BL16" t="b">
            <v>1</v>
          </cell>
          <cell r="BM16" t="b">
            <v>1</v>
          </cell>
        </row>
        <row r="17">
          <cell r="A17">
            <v>115</v>
          </cell>
          <cell r="D17">
            <v>216.25</v>
          </cell>
          <cell r="E17">
            <v>153.5</v>
          </cell>
          <cell r="F17">
            <v>279</v>
          </cell>
          <cell r="G17">
            <v>1.8175895765472312</v>
          </cell>
          <cell r="J17">
            <v>0</v>
          </cell>
          <cell r="R17">
            <v>115</v>
          </cell>
          <cell r="S17">
            <v>0.25780260876058997</v>
          </cell>
          <cell r="T17">
            <v>7.5144060914633271E-2</v>
          </cell>
          <cell r="U17">
            <v>0.26589605584132575</v>
          </cell>
          <cell r="V17">
            <v>0.326011525531472</v>
          </cell>
          <cell r="W17">
            <v>8.6685178797632073E-2</v>
          </cell>
          <cell r="AE17">
            <v>865</v>
          </cell>
          <cell r="AF17">
            <v>307</v>
          </cell>
          <cell r="AG17">
            <v>558</v>
          </cell>
          <cell r="AI17">
            <v>865</v>
          </cell>
          <cell r="AJ17">
            <v>307</v>
          </cell>
          <cell r="AK17">
            <v>558</v>
          </cell>
          <cell r="AQ17">
            <v>1</v>
          </cell>
          <cell r="AR17">
            <v>1</v>
          </cell>
          <cell r="AS17">
            <v>1</v>
          </cell>
          <cell r="AT17">
            <v>1</v>
          </cell>
          <cell r="AW17" t="str">
            <v>115AM</v>
          </cell>
          <cell r="AX17" t="str">
            <v>115PM</v>
          </cell>
          <cell r="BA17">
            <v>1</v>
          </cell>
          <cell r="BB17">
            <v>84</v>
          </cell>
          <cell r="BC17">
            <v>30</v>
          </cell>
          <cell r="BD17">
            <v>94</v>
          </cell>
          <cell r="BE17">
            <v>107</v>
          </cell>
          <cell r="BF17">
            <v>1</v>
          </cell>
          <cell r="BG17">
            <v>139</v>
          </cell>
          <cell r="BH17">
            <v>35</v>
          </cell>
          <cell r="BI17">
            <v>136</v>
          </cell>
          <cell r="BJ17">
            <v>175</v>
          </cell>
          <cell r="BL17" t="b">
            <v>1</v>
          </cell>
          <cell r="BM17" t="b">
            <v>1</v>
          </cell>
        </row>
        <row r="18">
          <cell r="A18">
            <v>116</v>
          </cell>
          <cell r="D18">
            <v>72.75</v>
          </cell>
          <cell r="E18">
            <v>42</v>
          </cell>
          <cell r="F18">
            <v>103.5</v>
          </cell>
          <cell r="G18">
            <v>2.4642857142857144</v>
          </cell>
          <cell r="J18">
            <v>0</v>
          </cell>
          <cell r="R18">
            <v>116</v>
          </cell>
          <cell r="S18">
            <v>0.23195881000328147</v>
          </cell>
          <cell r="T18">
            <v>0.10652972704249522</v>
          </cell>
          <cell r="U18">
            <v>0.30927849496652954</v>
          </cell>
          <cell r="V18">
            <v>0.56701073957607884</v>
          </cell>
          <cell r="W18">
            <v>0.17536422816594849</v>
          </cell>
          <cell r="AE18">
            <v>291</v>
          </cell>
          <cell r="AF18">
            <v>84</v>
          </cell>
          <cell r="AG18">
            <v>207</v>
          </cell>
          <cell r="AI18">
            <v>291</v>
          </cell>
          <cell r="AJ18">
            <v>84</v>
          </cell>
          <cell r="AK18">
            <v>207</v>
          </cell>
          <cell r="AQ18">
            <v>1</v>
          </cell>
          <cell r="AR18">
            <v>1</v>
          </cell>
          <cell r="AS18">
            <v>1</v>
          </cell>
          <cell r="AT18">
            <v>1</v>
          </cell>
          <cell r="AW18" t="str">
            <v>116AM</v>
          </cell>
          <cell r="AX18" t="str">
            <v>116PM</v>
          </cell>
          <cell r="BA18">
            <v>2</v>
          </cell>
          <cell r="BB18">
            <v>15.5</v>
          </cell>
          <cell r="BC18">
            <v>14</v>
          </cell>
          <cell r="BD18">
            <v>32</v>
          </cell>
          <cell r="BE18">
            <v>47</v>
          </cell>
          <cell r="BF18">
            <v>1</v>
          </cell>
          <cell r="BG18">
            <v>52</v>
          </cell>
          <cell r="BH18">
            <v>17</v>
          </cell>
          <cell r="BI18">
            <v>58</v>
          </cell>
          <cell r="BJ18">
            <v>118</v>
          </cell>
          <cell r="BL18" t="b">
            <v>1</v>
          </cell>
          <cell r="BM18" t="b">
            <v>1</v>
          </cell>
        </row>
        <row r="19">
          <cell r="A19">
            <v>117</v>
          </cell>
          <cell r="D19">
            <v>145.25</v>
          </cell>
          <cell r="E19">
            <v>101</v>
          </cell>
          <cell r="F19">
            <v>189.5</v>
          </cell>
          <cell r="G19">
            <v>1.8762376237623761</v>
          </cell>
          <cell r="J19">
            <v>0</v>
          </cell>
          <cell r="R19">
            <v>117</v>
          </cell>
          <cell r="S19">
            <v>0.28399342575798531</v>
          </cell>
          <cell r="T19">
            <v>9.6385750303393428E-2</v>
          </cell>
          <cell r="U19">
            <v>0.28227136898336791</v>
          </cell>
          <cell r="V19">
            <v>0.37177356435214148</v>
          </cell>
          <cell r="W19">
            <v>0.1049410329615052</v>
          </cell>
          <cell r="AE19">
            <v>581</v>
          </cell>
          <cell r="AF19">
            <v>202</v>
          </cell>
          <cell r="AG19">
            <v>379</v>
          </cell>
          <cell r="AI19">
            <v>581</v>
          </cell>
          <cell r="AJ19">
            <v>202</v>
          </cell>
          <cell r="AK19">
            <v>379</v>
          </cell>
          <cell r="AQ19">
            <v>1</v>
          </cell>
          <cell r="AR19">
            <v>1</v>
          </cell>
          <cell r="AS19">
            <v>1</v>
          </cell>
          <cell r="AT19">
            <v>1</v>
          </cell>
          <cell r="AW19" t="str">
            <v>117AM</v>
          </cell>
          <cell r="AX19" t="str">
            <v>117PM</v>
          </cell>
          <cell r="BA19">
            <v>1</v>
          </cell>
          <cell r="BB19">
            <v>56</v>
          </cell>
          <cell r="BC19">
            <v>26</v>
          </cell>
          <cell r="BD19">
            <v>87</v>
          </cell>
          <cell r="BE19">
            <v>0</v>
          </cell>
          <cell r="BF19">
            <v>1</v>
          </cell>
          <cell r="BG19">
            <v>109</v>
          </cell>
          <cell r="BH19">
            <v>30</v>
          </cell>
          <cell r="BI19">
            <v>77</v>
          </cell>
          <cell r="BJ19">
            <v>216</v>
          </cell>
          <cell r="BL19" t="b">
            <v>1</v>
          </cell>
          <cell r="BM19" t="b">
            <v>1</v>
          </cell>
        </row>
        <row r="20">
          <cell r="A20">
            <v>118</v>
          </cell>
          <cell r="D20">
            <v>141.25</v>
          </cell>
          <cell r="E20">
            <v>111</v>
          </cell>
          <cell r="F20">
            <v>171.5</v>
          </cell>
          <cell r="G20">
            <v>1.545045045045045</v>
          </cell>
          <cell r="J20">
            <v>0</v>
          </cell>
          <cell r="R20">
            <v>118</v>
          </cell>
          <cell r="S20">
            <v>0.2637177522047186</v>
          </cell>
          <cell r="T20">
            <v>0.13097412073673087</v>
          </cell>
          <cell r="U20">
            <v>0.22123984898906751</v>
          </cell>
          <cell r="V20">
            <v>0.45663718090923899</v>
          </cell>
          <cell r="W20">
            <v>0.10102634094715354</v>
          </cell>
          <cell r="AE20">
            <v>565</v>
          </cell>
          <cell r="AF20">
            <v>222</v>
          </cell>
          <cell r="AG20">
            <v>343</v>
          </cell>
          <cell r="AI20">
            <v>565</v>
          </cell>
          <cell r="AJ20">
            <v>222</v>
          </cell>
          <cell r="AK20">
            <v>343</v>
          </cell>
          <cell r="AQ20">
            <v>1</v>
          </cell>
          <cell r="AR20">
            <v>1</v>
          </cell>
          <cell r="AS20">
            <v>1</v>
          </cell>
          <cell r="AT20">
            <v>1</v>
          </cell>
          <cell r="AW20" t="str">
            <v>118AM</v>
          </cell>
          <cell r="AX20" t="str">
            <v>118PM</v>
          </cell>
          <cell r="BA20">
            <v>1</v>
          </cell>
          <cell r="BB20">
            <v>56</v>
          </cell>
          <cell r="BC20">
            <v>34</v>
          </cell>
          <cell r="BD20">
            <v>50</v>
          </cell>
          <cell r="BE20">
            <v>78</v>
          </cell>
          <cell r="BF20">
            <v>1</v>
          </cell>
          <cell r="BG20">
            <v>93</v>
          </cell>
          <cell r="BH20">
            <v>40</v>
          </cell>
          <cell r="BI20">
            <v>75</v>
          </cell>
          <cell r="BJ20">
            <v>180</v>
          </cell>
          <cell r="BL20" t="b">
            <v>1</v>
          </cell>
          <cell r="BM20" t="b">
            <v>1</v>
          </cell>
        </row>
        <row r="21">
          <cell r="A21">
            <v>119</v>
          </cell>
          <cell r="D21">
            <v>95.5</v>
          </cell>
          <cell r="E21">
            <v>60.5</v>
          </cell>
          <cell r="F21">
            <v>130.5</v>
          </cell>
          <cell r="G21">
            <v>2.1570247933884299</v>
          </cell>
          <cell r="J21">
            <v>0</v>
          </cell>
          <cell r="R21">
            <v>119</v>
          </cell>
          <cell r="S21">
            <v>0.30889974155019106</v>
          </cell>
          <cell r="T21">
            <v>0.15706754703020373</v>
          </cell>
          <cell r="U21">
            <v>0.20680608604614217</v>
          </cell>
          <cell r="V21">
            <v>0.32199052397668038</v>
          </cell>
          <cell r="W21">
            <v>6.6589600007563768E-2</v>
          </cell>
          <cell r="AE21">
            <v>382</v>
          </cell>
          <cell r="AF21">
            <v>121</v>
          </cell>
          <cell r="AG21">
            <v>261</v>
          </cell>
          <cell r="AI21">
            <v>382</v>
          </cell>
          <cell r="AJ21">
            <v>121</v>
          </cell>
          <cell r="AK21">
            <v>261</v>
          </cell>
          <cell r="AQ21">
            <v>1</v>
          </cell>
          <cell r="AR21">
            <v>1</v>
          </cell>
          <cell r="AS21">
            <v>1</v>
          </cell>
          <cell r="AT21">
            <v>1</v>
          </cell>
          <cell r="AW21" t="str">
            <v>119AM</v>
          </cell>
          <cell r="AX21" t="str">
            <v>119PM</v>
          </cell>
          <cell r="BA21">
            <v>1</v>
          </cell>
          <cell r="BB21">
            <v>35</v>
          </cell>
          <cell r="BC21">
            <v>12</v>
          </cell>
          <cell r="BD21">
            <v>25</v>
          </cell>
          <cell r="BE21">
            <v>33</v>
          </cell>
          <cell r="BF21">
            <v>1</v>
          </cell>
          <cell r="BG21">
            <v>83</v>
          </cell>
          <cell r="BH21">
            <v>48</v>
          </cell>
          <cell r="BI21">
            <v>54</v>
          </cell>
          <cell r="BJ21">
            <v>90</v>
          </cell>
          <cell r="BL21" t="b">
            <v>1</v>
          </cell>
          <cell r="BM21" t="b">
            <v>1</v>
          </cell>
        </row>
        <row r="22">
          <cell r="A22">
            <v>120</v>
          </cell>
          <cell r="D22">
            <v>53</v>
          </cell>
          <cell r="E22">
            <v>51</v>
          </cell>
          <cell r="F22">
            <v>55</v>
          </cell>
          <cell r="G22">
            <v>1.0784313725490196</v>
          </cell>
          <cell r="J22">
            <v>0</v>
          </cell>
          <cell r="R22">
            <v>120</v>
          </cell>
          <cell r="S22">
            <v>0.23113177143790239</v>
          </cell>
          <cell r="T22">
            <v>8.4905465530211194E-2</v>
          </cell>
          <cell r="U22">
            <v>0.31603737702358914</v>
          </cell>
          <cell r="V22">
            <v>0.4811324279526662</v>
          </cell>
          <cell r="W22">
            <v>0.1520558305311516</v>
          </cell>
          <cell r="AE22">
            <v>212</v>
          </cell>
          <cell r="AF22">
            <v>102</v>
          </cell>
          <cell r="AG22">
            <v>110</v>
          </cell>
          <cell r="AI22">
            <v>212</v>
          </cell>
          <cell r="AJ22">
            <v>102</v>
          </cell>
          <cell r="AK22">
            <v>110</v>
          </cell>
          <cell r="AQ22">
            <v>1</v>
          </cell>
          <cell r="AR22">
            <v>1</v>
          </cell>
          <cell r="AS22">
            <v>1</v>
          </cell>
          <cell r="AT22">
            <v>1</v>
          </cell>
          <cell r="AW22" t="str">
            <v>120AM</v>
          </cell>
          <cell r="AX22" t="str">
            <v>120PM</v>
          </cell>
          <cell r="BA22">
            <v>1</v>
          </cell>
          <cell r="BB22">
            <v>21</v>
          </cell>
          <cell r="BC22">
            <v>7</v>
          </cell>
          <cell r="BD22">
            <v>45</v>
          </cell>
          <cell r="BE22">
            <v>51</v>
          </cell>
          <cell r="BF22">
            <v>1</v>
          </cell>
          <cell r="BG22">
            <v>28</v>
          </cell>
          <cell r="BH22">
            <v>11</v>
          </cell>
          <cell r="BI22">
            <v>22</v>
          </cell>
          <cell r="BJ22">
            <v>51</v>
          </cell>
          <cell r="BL22" t="b">
            <v>1</v>
          </cell>
          <cell r="BM22" t="b">
            <v>1</v>
          </cell>
        </row>
        <row r="23">
          <cell r="A23">
            <v>121</v>
          </cell>
          <cell r="D23">
            <v>56.5</v>
          </cell>
          <cell r="E23" t="e">
            <v>#N/A</v>
          </cell>
          <cell r="F23">
            <v>56.5</v>
          </cell>
          <cell r="G23" t="str">
            <v/>
          </cell>
          <cell r="J23">
            <v>0</v>
          </cell>
          <cell r="R23">
            <v>121</v>
          </cell>
          <cell r="S23">
            <v>0.19469066158638357</v>
          </cell>
          <cell r="T23">
            <v>0.20353952260927671</v>
          </cell>
          <cell r="U23">
            <v>0.17699121950374896</v>
          </cell>
          <cell r="V23">
            <v>0.4424774349162614</v>
          </cell>
          <cell r="W23">
            <v>7.8314620808719815E-2</v>
          </cell>
          <cell r="AE23">
            <v>113</v>
          </cell>
          <cell r="AF23" t="e">
            <v>#N/A</v>
          </cell>
          <cell r="AG23">
            <v>113</v>
          </cell>
          <cell r="AI23">
            <v>113</v>
          </cell>
          <cell r="AJ23" t="e">
            <v>#N/A</v>
          </cell>
          <cell r="AK23">
            <v>113</v>
          </cell>
          <cell r="AQ23">
            <v>1</v>
          </cell>
          <cell r="AR23">
            <v>1</v>
          </cell>
          <cell r="AS23">
            <v>1</v>
          </cell>
          <cell r="AT23">
            <v>1</v>
          </cell>
          <cell r="AW23" t="str">
            <v>121AM</v>
          </cell>
          <cell r="AX23" t="str">
            <v>121PM</v>
          </cell>
          <cell r="BA23" t="e">
            <v>#N/A</v>
          </cell>
          <cell r="BB23" t="e">
            <v>#N/A</v>
          </cell>
          <cell r="BC23" t="e">
            <v>#N/A</v>
          </cell>
          <cell r="BD23" t="e">
            <v>#N/A</v>
          </cell>
          <cell r="BE23" t="e">
            <v>#N/A</v>
          </cell>
          <cell r="BF23">
            <v>1</v>
          </cell>
          <cell r="BG23">
            <v>22</v>
          </cell>
          <cell r="BH23">
            <v>23</v>
          </cell>
          <cell r="BI23">
            <v>20</v>
          </cell>
          <cell r="BJ23">
            <v>50</v>
          </cell>
          <cell r="BL23" t="b">
            <v>0</v>
          </cell>
          <cell r="BM23" t="b">
            <v>1</v>
          </cell>
        </row>
        <row r="24">
          <cell r="A24">
            <v>122</v>
          </cell>
          <cell r="D24">
            <v>44.25</v>
          </cell>
          <cell r="E24">
            <v>31</v>
          </cell>
          <cell r="F24">
            <v>57.5</v>
          </cell>
          <cell r="G24">
            <v>1.8548387096774193</v>
          </cell>
          <cell r="J24">
            <v>0</v>
          </cell>
          <cell r="R24">
            <v>122</v>
          </cell>
          <cell r="S24">
            <v>0.15819230476147417</v>
          </cell>
          <cell r="T24">
            <v>0.44067826584219411</v>
          </cell>
          <cell r="U24">
            <v>2.8249544725381007E-2</v>
          </cell>
          <cell r="V24">
            <v>3.9548721728498527E-2</v>
          </cell>
          <cell r="W24">
            <v>1.1172333833008668E-3</v>
          </cell>
          <cell r="AE24">
            <v>177</v>
          </cell>
          <cell r="AF24">
            <v>62</v>
          </cell>
          <cell r="AG24">
            <v>115</v>
          </cell>
          <cell r="AI24">
            <v>177</v>
          </cell>
          <cell r="AJ24">
            <v>62</v>
          </cell>
          <cell r="AK24">
            <v>115</v>
          </cell>
          <cell r="AQ24">
            <v>1</v>
          </cell>
          <cell r="AR24">
            <v>1</v>
          </cell>
          <cell r="AS24">
            <v>1</v>
          </cell>
          <cell r="AT24">
            <v>1</v>
          </cell>
          <cell r="AW24" t="str">
            <v>122AM</v>
          </cell>
          <cell r="AX24" t="str">
            <v>122PM</v>
          </cell>
          <cell r="BA24">
            <v>1</v>
          </cell>
          <cell r="BB24">
            <v>8</v>
          </cell>
          <cell r="BC24">
            <v>38</v>
          </cell>
          <cell r="BD24">
            <v>2</v>
          </cell>
          <cell r="BE24">
            <v>2</v>
          </cell>
          <cell r="BF24">
            <v>1</v>
          </cell>
          <cell r="BG24">
            <v>20</v>
          </cell>
          <cell r="BH24">
            <v>40</v>
          </cell>
          <cell r="BI24">
            <v>3</v>
          </cell>
          <cell r="BJ24">
            <v>5</v>
          </cell>
          <cell r="BL24" t="b">
            <v>1</v>
          </cell>
          <cell r="BM24" t="b">
            <v>1</v>
          </cell>
        </row>
        <row r="25">
          <cell r="A25">
            <v>123</v>
          </cell>
          <cell r="D25">
            <v>40.5</v>
          </cell>
          <cell r="E25">
            <v>31.5</v>
          </cell>
          <cell r="F25">
            <v>49.5</v>
          </cell>
          <cell r="G25">
            <v>1.5714285714285714</v>
          </cell>
          <cell r="J25">
            <v>0</v>
          </cell>
          <cell r="R25">
            <v>123</v>
          </cell>
          <cell r="S25">
            <v>0.17901293409437249</v>
          </cell>
          <cell r="T25">
            <v>0.58024745666453226</v>
          </cell>
          <cell r="U25">
            <v>4.32094550501817E-2</v>
          </cell>
          <cell r="V25">
            <v>0.1111110173328846</v>
          </cell>
          <cell r="W25">
            <v>4.8010465090252367E-3</v>
          </cell>
          <cell r="AE25">
            <v>162</v>
          </cell>
          <cell r="AF25">
            <v>63</v>
          </cell>
          <cell r="AG25">
            <v>99</v>
          </cell>
          <cell r="AI25">
            <v>162</v>
          </cell>
          <cell r="AJ25">
            <v>63</v>
          </cell>
          <cell r="AK25">
            <v>99</v>
          </cell>
          <cell r="AQ25">
            <v>1</v>
          </cell>
          <cell r="AR25">
            <v>1</v>
          </cell>
          <cell r="AS25">
            <v>1</v>
          </cell>
          <cell r="AT25">
            <v>1</v>
          </cell>
          <cell r="AW25" t="str">
            <v>123AM</v>
          </cell>
          <cell r="AX25" t="str">
            <v>123PM</v>
          </cell>
          <cell r="BA25">
            <v>1</v>
          </cell>
          <cell r="BB25">
            <v>13</v>
          </cell>
          <cell r="BC25">
            <v>49</v>
          </cell>
          <cell r="BD25">
            <v>0</v>
          </cell>
          <cell r="BE25">
            <v>0</v>
          </cell>
          <cell r="BF25">
            <v>1</v>
          </cell>
          <cell r="BG25">
            <v>16</v>
          </cell>
          <cell r="BH25">
            <v>45</v>
          </cell>
          <cell r="BI25">
            <v>7</v>
          </cell>
          <cell r="BJ25">
            <v>18</v>
          </cell>
          <cell r="BL25" t="b">
            <v>1</v>
          </cell>
          <cell r="BM25" t="b">
            <v>1</v>
          </cell>
        </row>
        <row r="26">
          <cell r="A26">
            <v>124</v>
          </cell>
          <cell r="D26">
            <v>37.75</v>
          </cell>
          <cell r="E26">
            <v>37</v>
          </cell>
          <cell r="F26">
            <v>38.5</v>
          </cell>
          <cell r="G26">
            <v>1.0405405405405406</v>
          </cell>
          <cell r="J26">
            <v>0</v>
          </cell>
          <cell r="R26">
            <v>124</v>
          </cell>
          <cell r="S26">
            <v>0.26489975696573548</v>
          </cell>
          <cell r="T26">
            <v>0.58278097595355494</v>
          </cell>
          <cell r="U26">
            <v>0.11920602336710291</v>
          </cell>
          <cell r="V26">
            <v>0.21854397988593507</v>
          </cell>
          <cell r="W26">
            <v>2.6051758773022446E-2</v>
          </cell>
          <cell r="AE26">
            <v>151</v>
          </cell>
          <cell r="AF26">
            <v>74</v>
          </cell>
          <cell r="AG26">
            <v>77</v>
          </cell>
          <cell r="AI26">
            <v>151</v>
          </cell>
          <cell r="AJ26">
            <v>74</v>
          </cell>
          <cell r="AK26">
            <v>77</v>
          </cell>
          <cell r="AQ26">
            <v>1</v>
          </cell>
          <cell r="AR26">
            <v>1</v>
          </cell>
          <cell r="AS26">
            <v>1</v>
          </cell>
          <cell r="AT26">
            <v>1</v>
          </cell>
          <cell r="AW26" t="str">
            <v>124AM</v>
          </cell>
          <cell r="AX26" t="str">
            <v>124PM</v>
          </cell>
          <cell r="BA26">
            <v>1</v>
          </cell>
          <cell r="BB26">
            <v>24</v>
          </cell>
          <cell r="BC26">
            <v>39</v>
          </cell>
          <cell r="BD26">
            <v>6</v>
          </cell>
          <cell r="BE26">
            <v>16</v>
          </cell>
          <cell r="BF26">
            <v>1</v>
          </cell>
          <cell r="BG26">
            <v>16</v>
          </cell>
          <cell r="BH26">
            <v>49</v>
          </cell>
          <cell r="BI26">
            <v>12</v>
          </cell>
          <cell r="BJ26">
            <v>17</v>
          </cell>
          <cell r="BL26" t="b">
            <v>1</v>
          </cell>
          <cell r="BM26" t="b">
            <v>1</v>
          </cell>
        </row>
        <row r="27">
          <cell r="A27">
            <v>126</v>
          </cell>
          <cell r="D27">
            <v>37.25</v>
          </cell>
          <cell r="E27">
            <v>26</v>
          </cell>
          <cell r="F27">
            <v>48.5</v>
          </cell>
          <cell r="G27">
            <v>1.8653846153846154</v>
          </cell>
          <cell r="J27">
            <v>0</v>
          </cell>
          <cell r="R27">
            <v>126</v>
          </cell>
          <cell r="S27">
            <v>0.1409399662089765</v>
          </cell>
          <cell r="T27">
            <v>0.2818782452944531</v>
          </cell>
          <cell r="U27">
            <v>0.25503296071795045</v>
          </cell>
          <cell r="V27">
            <v>0.67114136510291322</v>
          </cell>
          <cell r="W27">
            <v>0.17116316940248291</v>
          </cell>
          <cell r="AE27">
            <v>149</v>
          </cell>
          <cell r="AF27">
            <v>52</v>
          </cell>
          <cell r="AG27">
            <v>97</v>
          </cell>
          <cell r="AI27">
            <v>149</v>
          </cell>
          <cell r="AJ27">
            <v>52</v>
          </cell>
          <cell r="AK27">
            <v>97</v>
          </cell>
          <cell r="AQ27">
            <v>1</v>
          </cell>
          <cell r="AR27">
            <v>1</v>
          </cell>
          <cell r="AS27">
            <v>1</v>
          </cell>
          <cell r="AT27">
            <v>1</v>
          </cell>
          <cell r="AW27" t="str">
            <v>126AM</v>
          </cell>
          <cell r="AX27" t="str">
            <v>126PM</v>
          </cell>
          <cell r="BA27">
            <v>1</v>
          </cell>
          <cell r="BB27">
            <v>7</v>
          </cell>
          <cell r="BC27">
            <v>16</v>
          </cell>
          <cell r="BD27">
            <v>8</v>
          </cell>
          <cell r="BE27">
            <v>35</v>
          </cell>
          <cell r="BF27">
            <v>1</v>
          </cell>
          <cell r="BG27">
            <v>14</v>
          </cell>
          <cell r="BH27">
            <v>26</v>
          </cell>
          <cell r="BI27">
            <v>30</v>
          </cell>
          <cell r="BJ27">
            <v>65</v>
          </cell>
          <cell r="BL27" t="b">
            <v>1</v>
          </cell>
          <cell r="BM27" t="b">
            <v>1</v>
          </cell>
        </row>
        <row r="28">
          <cell r="A28">
            <v>128</v>
          </cell>
          <cell r="D28">
            <v>17.5</v>
          </cell>
          <cell r="E28">
            <v>17.5</v>
          </cell>
          <cell r="F28" t="e">
            <v>#N/A</v>
          </cell>
          <cell r="G28" t="str">
            <v/>
          </cell>
          <cell r="J28">
            <v>0</v>
          </cell>
          <cell r="R28">
            <v>128</v>
          </cell>
          <cell r="S28">
            <v>0.11428617827472173</v>
          </cell>
          <cell r="T28">
            <v>0.34285803826197081</v>
          </cell>
          <cell r="U28">
            <v>0.1714283246676101</v>
          </cell>
          <cell r="V28">
            <v>0.57142898170436363</v>
          </cell>
          <cell r="W28">
            <v>9.7959113000097478E-2</v>
          </cell>
          <cell r="AE28">
            <v>35</v>
          </cell>
          <cell r="AF28">
            <v>35</v>
          </cell>
          <cell r="AG28" t="e">
            <v>#N/A</v>
          </cell>
          <cell r="AI28">
            <v>35</v>
          </cell>
          <cell r="AJ28">
            <v>35</v>
          </cell>
          <cell r="AK28" t="e">
            <v>#N/A</v>
          </cell>
          <cell r="AQ28">
            <v>1</v>
          </cell>
          <cell r="AR28">
            <v>1</v>
          </cell>
          <cell r="AS28">
            <v>1</v>
          </cell>
          <cell r="AT28">
            <v>1</v>
          </cell>
          <cell r="AW28" t="str">
            <v>128AM</v>
          </cell>
          <cell r="AX28" t="str">
            <v>128PM</v>
          </cell>
          <cell r="BA28">
            <v>1</v>
          </cell>
          <cell r="BB28">
            <v>4</v>
          </cell>
          <cell r="BC28">
            <v>12</v>
          </cell>
          <cell r="BD28">
            <v>6</v>
          </cell>
          <cell r="BE28">
            <v>20</v>
          </cell>
          <cell r="BF28" t="e">
            <v>#N/A</v>
          </cell>
          <cell r="BG28" t="e">
            <v>#N/A</v>
          </cell>
          <cell r="BH28" t="e">
            <v>#N/A</v>
          </cell>
          <cell r="BI28" t="e">
            <v>#N/A</v>
          </cell>
          <cell r="BJ28" t="e">
            <v>#N/A</v>
          </cell>
          <cell r="BL28" t="b">
            <v>0</v>
          </cell>
          <cell r="BM28" t="b">
            <v>1</v>
          </cell>
        </row>
        <row r="29">
          <cell r="A29">
            <v>129</v>
          </cell>
          <cell r="D29">
            <v>63.875</v>
          </cell>
          <cell r="E29">
            <v>48.75</v>
          </cell>
          <cell r="F29">
            <v>79</v>
          </cell>
          <cell r="G29">
            <v>1.6205128205128205</v>
          </cell>
          <cell r="J29">
            <v>0</v>
          </cell>
          <cell r="R29">
            <v>129</v>
          </cell>
          <cell r="S29">
            <v>0.2328763559536102</v>
          </cell>
          <cell r="T29">
            <v>0.3170257963462807</v>
          </cell>
          <cell r="U29">
            <v>0.11741702943099241</v>
          </cell>
          <cell r="V29">
            <v>0.37377614178692481</v>
          </cell>
          <cell r="W29">
            <v>4.3887684240798142E-2</v>
          </cell>
          <cell r="AE29">
            <v>255.5</v>
          </cell>
          <cell r="AF29">
            <v>97.5</v>
          </cell>
          <cell r="AG29">
            <v>158</v>
          </cell>
          <cell r="AI29">
            <v>255.5</v>
          </cell>
          <cell r="AJ29">
            <v>97.5</v>
          </cell>
          <cell r="AK29">
            <v>158</v>
          </cell>
          <cell r="AQ29">
            <v>1</v>
          </cell>
          <cell r="AR29">
            <v>1</v>
          </cell>
          <cell r="AS29">
            <v>1</v>
          </cell>
          <cell r="AT29">
            <v>1</v>
          </cell>
          <cell r="AW29" t="str">
            <v>129AM</v>
          </cell>
          <cell r="AX29" t="str">
            <v>129PM</v>
          </cell>
          <cell r="BA29">
            <v>2</v>
          </cell>
          <cell r="BB29">
            <v>24</v>
          </cell>
          <cell r="BC29">
            <v>32</v>
          </cell>
          <cell r="BD29">
            <v>11.5</v>
          </cell>
          <cell r="BE29">
            <v>54</v>
          </cell>
          <cell r="BF29">
            <v>2</v>
          </cell>
          <cell r="BG29">
            <v>35.5</v>
          </cell>
          <cell r="BH29">
            <v>49</v>
          </cell>
          <cell r="BI29">
            <v>18.5</v>
          </cell>
          <cell r="BJ29">
            <v>41.5</v>
          </cell>
          <cell r="BL29" t="b">
            <v>1</v>
          </cell>
          <cell r="BM29" t="b">
            <v>1</v>
          </cell>
        </row>
        <row r="30">
          <cell r="A30">
            <v>131</v>
          </cell>
          <cell r="D30">
            <v>180</v>
          </cell>
          <cell r="E30" t="e">
            <v>#N/A</v>
          </cell>
          <cell r="F30">
            <v>180</v>
          </cell>
          <cell r="G30" t="str">
            <v/>
          </cell>
          <cell r="J30">
            <v>0</v>
          </cell>
          <cell r="R30">
            <v>131</v>
          </cell>
          <cell r="S30">
            <v>0.20833358732193555</v>
          </cell>
          <cell r="T30">
            <v>4.4443563101765178E-2</v>
          </cell>
          <cell r="U30">
            <v>0.35555471733675775</v>
          </cell>
          <cell r="V30">
            <v>0.71111047902606217</v>
          </cell>
          <cell r="W30">
            <v>0.25283868536531795</v>
          </cell>
          <cell r="AE30">
            <v>360</v>
          </cell>
          <cell r="AF30" t="e">
            <v>#N/A</v>
          </cell>
          <cell r="AG30">
            <v>360</v>
          </cell>
          <cell r="AI30">
            <v>360</v>
          </cell>
          <cell r="AJ30" t="e">
            <v>#N/A</v>
          </cell>
          <cell r="AK30">
            <v>360</v>
          </cell>
          <cell r="AQ30">
            <v>1</v>
          </cell>
          <cell r="AR30">
            <v>1</v>
          </cell>
          <cell r="AS30">
            <v>1</v>
          </cell>
          <cell r="AT30">
            <v>1</v>
          </cell>
          <cell r="AW30" t="str">
            <v>131AM</v>
          </cell>
          <cell r="AX30" t="str">
            <v>131PM</v>
          </cell>
          <cell r="BA30" t="e">
            <v>#N/A</v>
          </cell>
          <cell r="BB30" t="e">
            <v>#N/A</v>
          </cell>
          <cell r="BC30" t="e">
            <v>#N/A</v>
          </cell>
          <cell r="BD30" t="e">
            <v>#N/A</v>
          </cell>
          <cell r="BE30" t="e">
            <v>#N/A</v>
          </cell>
          <cell r="BF30">
            <v>1</v>
          </cell>
          <cell r="BG30">
            <v>75</v>
          </cell>
          <cell r="BH30">
            <v>16</v>
          </cell>
          <cell r="BI30">
            <v>128</v>
          </cell>
          <cell r="BJ30">
            <v>256</v>
          </cell>
          <cell r="BL30" t="b">
            <v>0</v>
          </cell>
          <cell r="BM30" t="b">
            <v>1</v>
          </cell>
        </row>
        <row r="31">
          <cell r="A31">
            <v>132</v>
          </cell>
          <cell r="D31">
            <v>66</v>
          </cell>
          <cell r="E31" t="e">
            <v>#N/A</v>
          </cell>
          <cell r="F31">
            <v>66</v>
          </cell>
          <cell r="G31" t="str">
            <v/>
          </cell>
          <cell r="J31">
            <v>0</v>
          </cell>
          <cell r="R31">
            <v>132</v>
          </cell>
          <cell r="S31">
            <v>0.19696894883966412</v>
          </cell>
          <cell r="T31">
            <v>0.14393993118142848</v>
          </cell>
          <cell r="U31">
            <v>0.26515171328351439</v>
          </cell>
          <cell r="V31">
            <v>0.49242441903630352</v>
          </cell>
          <cell r="W31">
            <v>0.13056717837011508</v>
          </cell>
          <cell r="AE31">
            <v>132</v>
          </cell>
          <cell r="AF31" t="e">
            <v>#N/A</v>
          </cell>
          <cell r="AG31">
            <v>132</v>
          </cell>
          <cell r="AI31">
            <v>132</v>
          </cell>
          <cell r="AJ31" t="e">
            <v>#N/A</v>
          </cell>
          <cell r="AK31">
            <v>132</v>
          </cell>
          <cell r="AQ31">
            <v>1</v>
          </cell>
          <cell r="AR31">
            <v>1</v>
          </cell>
          <cell r="AS31">
            <v>1</v>
          </cell>
          <cell r="AT31">
            <v>1</v>
          </cell>
          <cell r="AW31" t="str">
            <v>132AM</v>
          </cell>
          <cell r="AX31" t="str">
            <v>132PM</v>
          </cell>
          <cell r="BA31" t="e">
            <v>#N/A</v>
          </cell>
          <cell r="BB31" t="e">
            <v>#N/A</v>
          </cell>
          <cell r="BC31" t="e">
            <v>#N/A</v>
          </cell>
          <cell r="BD31" t="e">
            <v>#N/A</v>
          </cell>
          <cell r="BE31" t="e">
            <v>#N/A</v>
          </cell>
          <cell r="BF31">
            <v>1</v>
          </cell>
          <cell r="BG31">
            <v>26</v>
          </cell>
          <cell r="BH31">
            <v>19</v>
          </cell>
          <cell r="BI31">
            <v>35</v>
          </cell>
          <cell r="BJ31">
            <v>65</v>
          </cell>
          <cell r="BL31" t="b">
            <v>0</v>
          </cell>
          <cell r="BM31" t="b">
            <v>1</v>
          </cell>
        </row>
        <row r="32">
          <cell r="A32">
            <v>133</v>
          </cell>
          <cell r="D32">
            <v>243</v>
          </cell>
          <cell r="E32">
            <v>229</v>
          </cell>
          <cell r="F32">
            <v>257</v>
          </cell>
          <cell r="G32">
            <v>1.1222707423580787</v>
          </cell>
          <cell r="J32">
            <v>0</v>
          </cell>
          <cell r="R32">
            <v>133</v>
          </cell>
          <cell r="S32">
            <v>0.33384863280965543</v>
          </cell>
          <cell r="T32">
            <v>0.16718118311825547</v>
          </cell>
          <cell r="U32">
            <v>9.0534477577756664E-2</v>
          </cell>
          <cell r="V32">
            <v>0.14969056547180232</v>
          </cell>
          <cell r="W32">
            <v>1.3552157143308603E-2</v>
          </cell>
          <cell r="AE32">
            <v>972</v>
          </cell>
          <cell r="AF32">
            <v>458</v>
          </cell>
          <cell r="AG32">
            <v>514</v>
          </cell>
          <cell r="AI32">
            <v>972</v>
          </cell>
          <cell r="AJ32">
            <v>458</v>
          </cell>
          <cell r="AK32">
            <v>514</v>
          </cell>
          <cell r="AQ32">
            <v>1</v>
          </cell>
          <cell r="AR32">
            <v>1</v>
          </cell>
          <cell r="AS32">
            <v>1</v>
          </cell>
          <cell r="AT32">
            <v>1</v>
          </cell>
          <cell r="AW32" t="str">
            <v>133AM</v>
          </cell>
          <cell r="AX32" t="str">
            <v>133PM</v>
          </cell>
          <cell r="BA32">
            <v>1</v>
          </cell>
          <cell r="BB32">
            <v>178</v>
          </cell>
          <cell r="BC32">
            <v>97</v>
          </cell>
          <cell r="BD32">
            <v>31</v>
          </cell>
          <cell r="BE32">
            <v>58</v>
          </cell>
          <cell r="BF32">
            <v>2</v>
          </cell>
          <cell r="BG32">
            <v>146.5</v>
          </cell>
          <cell r="BH32">
            <v>65.5</v>
          </cell>
          <cell r="BI32">
            <v>57</v>
          </cell>
          <cell r="BJ32">
            <v>87.5</v>
          </cell>
          <cell r="BL32" t="b">
            <v>1</v>
          </cell>
          <cell r="BM32" t="b">
            <v>1</v>
          </cell>
        </row>
        <row r="33">
          <cell r="A33">
            <v>135</v>
          </cell>
          <cell r="D33">
            <v>168.25</v>
          </cell>
          <cell r="E33">
            <v>154</v>
          </cell>
          <cell r="F33">
            <v>182.5</v>
          </cell>
          <cell r="G33">
            <v>1.1850649350649352</v>
          </cell>
          <cell r="J33">
            <v>0</v>
          </cell>
          <cell r="R33">
            <v>135</v>
          </cell>
          <cell r="S33">
            <v>0.27488875816627245</v>
          </cell>
          <cell r="T33">
            <v>5.0519817095777506E-2</v>
          </cell>
          <cell r="U33">
            <v>0.32689491061377168</v>
          </cell>
          <cell r="V33">
            <v>0.7563140117283883</v>
          </cell>
          <cell r="W33">
            <v>0.24723520125989457</v>
          </cell>
          <cell r="AE33">
            <v>673</v>
          </cell>
          <cell r="AF33">
            <v>308</v>
          </cell>
          <cell r="AG33">
            <v>365</v>
          </cell>
          <cell r="AI33">
            <v>673</v>
          </cell>
          <cell r="AJ33">
            <v>308</v>
          </cell>
          <cell r="AK33">
            <v>365</v>
          </cell>
          <cell r="AQ33">
            <v>1</v>
          </cell>
          <cell r="AR33">
            <v>1</v>
          </cell>
          <cell r="AS33">
            <v>1</v>
          </cell>
          <cell r="AT33">
            <v>1</v>
          </cell>
          <cell r="AW33" t="str">
            <v>135AM</v>
          </cell>
          <cell r="AX33" t="str">
            <v>135PM</v>
          </cell>
          <cell r="BA33">
            <v>1</v>
          </cell>
          <cell r="BB33">
            <v>92</v>
          </cell>
          <cell r="BC33">
            <v>17</v>
          </cell>
          <cell r="BD33">
            <v>122</v>
          </cell>
          <cell r="BE33">
            <v>228</v>
          </cell>
          <cell r="BF33">
            <v>1</v>
          </cell>
          <cell r="BG33">
            <v>93</v>
          </cell>
          <cell r="BH33">
            <v>17</v>
          </cell>
          <cell r="BI33">
            <v>98</v>
          </cell>
          <cell r="BJ33">
            <v>281</v>
          </cell>
          <cell r="BL33" t="b">
            <v>1</v>
          </cell>
          <cell r="BM33" t="b">
            <v>1</v>
          </cell>
        </row>
        <row r="34">
          <cell r="A34">
            <v>138</v>
          </cell>
          <cell r="D34">
            <v>71.75</v>
          </cell>
          <cell r="E34">
            <v>58.5</v>
          </cell>
          <cell r="F34">
            <v>85</v>
          </cell>
          <cell r="G34">
            <v>1.4529914529914529</v>
          </cell>
          <cell r="J34">
            <v>0</v>
          </cell>
          <cell r="R34">
            <v>138</v>
          </cell>
          <cell r="S34">
            <v>0.20905926047225504</v>
          </cell>
          <cell r="T34">
            <v>0.12195042504687459</v>
          </cell>
          <cell r="U34">
            <v>0.28571339529036871</v>
          </cell>
          <cell r="V34">
            <v>0.98257838893740723</v>
          </cell>
          <cell r="W34">
            <v>0.28073580764224709</v>
          </cell>
          <cell r="AE34">
            <v>287</v>
          </cell>
          <cell r="AF34">
            <v>117</v>
          </cell>
          <cell r="AG34">
            <v>170</v>
          </cell>
          <cell r="AI34">
            <v>287</v>
          </cell>
          <cell r="AJ34">
            <v>117</v>
          </cell>
          <cell r="AK34">
            <v>170</v>
          </cell>
          <cell r="AQ34">
            <v>1</v>
          </cell>
          <cell r="AR34">
            <v>1</v>
          </cell>
          <cell r="AS34">
            <v>1</v>
          </cell>
          <cell r="AT34">
            <v>1</v>
          </cell>
          <cell r="AW34" t="str">
            <v>138AM</v>
          </cell>
          <cell r="AX34" t="str">
            <v>138PM</v>
          </cell>
          <cell r="BA34">
            <v>1</v>
          </cell>
          <cell r="BB34">
            <v>32</v>
          </cell>
          <cell r="BC34">
            <v>16</v>
          </cell>
          <cell r="BD34">
            <v>35</v>
          </cell>
          <cell r="BE34">
            <v>113</v>
          </cell>
          <cell r="BF34">
            <v>1</v>
          </cell>
          <cell r="BG34">
            <v>28</v>
          </cell>
          <cell r="BH34">
            <v>19</v>
          </cell>
          <cell r="BI34">
            <v>47</v>
          </cell>
          <cell r="BJ34">
            <v>169</v>
          </cell>
          <cell r="BL34" t="b">
            <v>1</v>
          </cell>
          <cell r="BM34" t="b">
            <v>1</v>
          </cell>
        </row>
        <row r="35">
          <cell r="A35">
            <v>139</v>
          </cell>
          <cell r="D35">
            <v>150</v>
          </cell>
          <cell r="E35">
            <v>146.5</v>
          </cell>
          <cell r="F35">
            <v>153.5</v>
          </cell>
          <cell r="G35">
            <v>1.0477815699658704</v>
          </cell>
          <cell r="J35">
            <v>0</v>
          </cell>
          <cell r="R35">
            <v>139</v>
          </cell>
          <cell r="S35">
            <v>0.26833287488767027</v>
          </cell>
          <cell r="T35">
            <v>0.31833311801679998</v>
          </cell>
          <cell r="U35">
            <v>5.3334274012093494E-2</v>
          </cell>
          <cell r="V35">
            <v>0.20000054832573236</v>
          </cell>
          <cell r="W35">
            <v>1.0666884046973557E-2</v>
          </cell>
          <cell r="AE35">
            <v>600</v>
          </cell>
          <cell r="AF35">
            <v>293</v>
          </cell>
          <cell r="AG35">
            <v>307</v>
          </cell>
          <cell r="AI35">
            <v>600</v>
          </cell>
          <cell r="AJ35">
            <v>293</v>
          </cell>
          <cell r="AK35">
            <v>307</v>
          </cell>
          <cell r="AQ35">
            <v>1</v>
          </cell>
          <cell r="AR35">
            <v>1</v>
          </cell>
          <cell r="AS35">
            <v>1</v>
          </cell>
          <cell r="AT35">
            <v>1</v>
          </cell>
          <cell r="AW35" t="str">
            <v>139AM</v>
          </cell>
          <cell r="AX35" t="str">
            <v>139PM</v>
          </cell>
          <cell r="BA35">
            <v>1</v>
          </cell>
          <cell r="BB35">
            <v>84</v>
          </cell>
          <cell r="BC35">
            <v>103</v>
          </cell>
          <cell r="BD35">
            <v>16</v>
          </cell>
          <cell r="BE35">
            <v>55</v>
          </cell>
          <cell r="BF35">
            <v>1</v>
          </cell>
          <cell r="BG35">
            <v>77</v>
          </cell>
          <cell r="BH35">
            <v>88</v>
          </cell>
          <cell r="BI35">
            <v>16</v>
          </cell>
          <cell r="BJ35">
            <v>65</v>
          </cell>
          <cell r="BL35" t="b">
            <v>1</v>
          </cell>
          <cell r="BM35" t="b">
            <v>1</v>
          </cell>
        </row>
        <row r="36">
          <cell r="A36">
            <v>141</v>
          </cell>
          <cell r="D36">
            <v>65.75</v>
          </cell>
          <cell r="E36">
            <v>54</v>
          </cell>
          <cell r="F36">
            <v>77.5</v>
          </cell>
          <cell r="G36">
            <v>1.4351851851851851</v>
          </cell>
          <cell r="J36">
            <v>0</v>
          </cell>
          <cell r="R36">
            <v>141</v>
          </cell>
          <cell r="S36">
            <v>0.22433401238920395</v>
          </cell>
          <cell r="T36">
            <v>0.39163408907609781</v>
          </cell>
          <cell r="U36">
            <v>0.12167364358004949</v>
          </cell>
          <cell r="V36">
            <v>0.28897406145315202</v>
          </cell>
          <cell r="W36">
            <v>3.5160526957130137E-2</v>
          </cell>
          <cell r="AE36">
            <v>263</v>
          </cell>
          <cell r="AF36">
            <v>108</v>
          </cell>
          <cell r="AG36">
            <v>155</v>
          </cell>
          <cell r="AI36">
            <v>263</v>
          </cell>
          <cell r="AJ36">
            <v>108</v>
          </cell>
          <cell r="AK36">
            <v>155</v>
          </cell>
          <cell r="AQ36">
            <v>1</v>
          </cell>
          <cell r="AR36">
            <v>1</v>
          </cell>
          <cell r="AS36">
            <v>1</v>
          </cell>
          <cell r="AT36">
            <v>1</v>
          </cell>
          <cell r="AW36" t="str">
            <v>141AM</v>
          </cell>
          <cell r="AX36" t="str">
            <v>141PM</v>
          </cell>
          <cell r="BA36">
            <v>1</v>
          </cell>
          <cell r="BB36">
            <v>29</v>
          </cell>
          <cell r="BC36">
            <v>47</v>
          </cell>
          <cell r="BD36">
            <v>15</v>
          </cell>
          <cell r="BE36">
            <v>32</v>
          </cell>
          <cell r="BF36">
            <v>1</v>
          </cell>
          <cell r="BG36">
            <v>30</v>
          </cell>
          <cell r="BH36">
            <v>56</v>
          </cell>
          <cell r="BI36">
            <v>17</v>
          </cell>
          <cell r="BJ36">
            <v>44</v>
          </cell>
          <cell r="BL36" t="b">
            <v>1</v>
          </cell>
          <cell r="BM36" t="b">
            <v>1</v>
          </cell>
        </row>
        <row r="37">
          <cell r="A37">
            <v>142</v>
          </cell>
          <cell r="D37">
            <v>43.25</v>
          </cell>
          <cell r="E37">
            <v>29.5</v>
          </cell>
          <cell r="F37">
            <v>57</v>
          </cell>
          <cell r="G37">
            <v>1.9322033898305084</v>
          </cell>
          <cell r="J37">
            <v>0</v>
          </cell>
          <cell r="R37">
            <v>142</v>
          </cell>
          <cell r="S37">
            <v>0.20809254395090857</v>
          </cell>
          <cell r="T37">
            <v>0.20809269052483714</v>
          </cell>
          <cell r="U37">
            <v>0.28323606375269256</v>
          </cell>
          <cell r="V37">
            <v>0.92485503613867981</v>
          </cell>
          <cell r="W37">
            <v>0.26195229997777392</v>
          </cell>
          <cell r="AE37">
            <v>173</v>
          </cell>
          <cell r="AF37">
            <v>59</v>
          </cell>
          <cell r="AG37">
            <v>114</v>
          </cell>
          <cell r="AI37">
            <v>173</v>
          </cell>
          <cell r="AJ37">
            <v>59</v>
          </cell>
          <cell r="AK37">
            <v>114</v>
          </cell>
          <cell r="AQ37">
            <v>1</v>
          </cell>
          <cell r="AR37">
            <v>1</v>
          </cell>
          <cell r="AS37">
            <v>1</v>
          </cell>
          <cell r="AT37">
            <v>1</v>
          </cell>
          <cell r="AW37" t="str">
            <v>142AM</v>
          </cell>
          <cell r="AX37" t="str">
            <v>142PM</v>
          </cell>
          <cell r="BA37">
            <v>1</v>
          </cell>
          <cell r="BB37">
            <v>14</v>
          </cell>
          <cell r="BC37">
            <v>15</v>
          </cell>
          <cell r="BD37">
            <v>13</v>
          </cell>
          <cell r="BE37">
            <v>55</v>
          </cell>
          <cell r="BF37">
            <v>1</v>
          </cell>
          <cell r="BG37">
            <v>22</v>
          </cell>
          <cell r="BH37">
            <v>21</v>
          </cell>
          <cell r="BI37">
            <v>36</v>
          </cell>
          <cell r="BJ37">
            <v>105</v>
          </cell>
          <cell r="BL37" t="b">
            <v>1</v>
          </cell>
          <cell r="BM37" t="b">
            <v>1</v>
          </cell>
        </row>
        <row r="38">
          <cell r="A38">
            <v>143</v>
          </cell>
          <cell r="D38">
            <v>31</v>
          </cell>
          <cell r="E38">
            <v>28.5</v>
          </cell>
          <cell r="F38">
            <v>33.5</v>
          </cell>
          <cell r="G38">
            <v>1.1754385964912282</v>
          </cell>
          <cell r="J38">
            <v>0</v>
          </cell>
          <cell r="R38">
            <v>143</v>
          </cell>
          <cell r="S38">
            <v>0.22580741345386635</v>
          </cell>
          <cell r="T38">
            <v>0.45967694900566286</v>
          </cell>
          <cell r="U38">
            <v>0.14516086036742543</v>
          </cell>
          <cell r="V38">
            <v>0.50806468071826083</v>
          </cell>
          <cell r="W38">
            <v>7.375110617536404E-2</v>
          </cell>
          <cell r="AE38">
            <v>124</v>
          </cell>
          <cell r="AF38">
            <v>57</v>
          </cell>
          <cell r="AG38">
            <v>67</v>
          </cell>
          <cell r="AI38">
            <v>124</v>
          </cell>
          <cell r="AJ38">
            <v>57</v>
          </cell>
          <cell r="AK38">
            <v>67</v>
          </cell>
          <cell r="AQ38">
            <v>1</v>
          </cell>
          <cell r="AR38">
            <v>1</v>
          </cell>
          <cell r="AS38">
            <v>1</v>
          </cell>
          <cell r="AT38">
            <v>1</v>
          </cell>
          <cell r="AW38" t="str">
            <v>143AM</v>
          </cell>
          <cell r="AX38" t="str">
            <v>143PM</v>
          </cell>
          <cell r="BA38">
            <v>1</v>
          </cell>
          <cell r="BB38">
            <v>15</v>
          </cell>
          <cell r="BC38">
            <v>31</v>
          </cell>
          <cell r="BD38">
            <v>8</v>
          </cell>
          <cell r="BE38">
            <v>27</v>
          </cell>
          <cell r="BF38">
            <v>1</v>
          </cell>
          <cell r="BG38">
            <v>13</v>
          </cell>
          <cell r="BH38">
            <v>26</v>
          </cell>
          <cell r="BI38">
            <v>10</v>
          </cell>
          <cell r="BJ38">
            <v>36</v>
          </cell>
          <cell r="BL38" t="b">
            <v>1</v>
          </cell>
          <cell r="BM38" t="b">
            <v>1</v>
          </cell>
        </row>
        <row r="39">
          <cell r="A39">
            <v>144</v>
          </cell>
          <cell r="D39">
            <v>40</v>
          </cell>
          <cell r="E39">
            <v>33.5</v>
          </cell>
          <cell r="F39">
            <v>46.5</v>
          </cell>
          <cell r="G39">
            <v>1.3880597014925373</v>
          </cell>
          <cell r="J39">
            <v>0</v>
          </cell>
          <cell r="R39">
            <v>144</v>
          </cell>
          <cell r="S39">
            <v>0.23749915969777322</v>
          </cell>
          <cell r="T39">
            <v>0.12499954428680027</v>
          </cell>
          <cell r="U39">
            <v>0.28750058912914095</v>
          </cell>
          <cell r="V39">
            <v>0.96249989081160703</v>
          </cell>
          <cell r="W39">
            <v>0.27671928564507087</v>
          </cell>
          <cell r="AE39">
            <v>160</v>
          </cell>
          <cell r="AF39">
            <v>67</v>
          </cell>
          <cell r="AG39">
            <v>93</v>
          </cell>
          <cell r="AI39">
            <v>160</v>
          </cell>
          <cell r="AJ39">
            <v>67</v>
          </cell>
          <cell r="AK39">
            <v>93</v>
          </cell>
          <cell r="AQ39">
            <v>1</v>
          </cell>
          <cell r="AR39">
            <v>1</v>
          </cell>
          <cell r="AS39">
            <v>1</v>
          </cell>
          <cell r="AT39">
            <v>1</v>
          </cell>
          <cell r="AW39" t="str">
            <v>144AM</v>
          </cell>
          <cell r="AX39" t="str">
            <v>144PM</v>
          </cell>
          <cell r="BA39">
            <v>1</v>
          </cell>
          <cell r="BB39">
            <v>12</v>
          </cell>
          <cell r="BC39">
            <v>9</v>
          </cell>
          <cell r="BD39">
            <v>22</v>
          </cell>
          <cell r="BE39">
            <v>64</v>
          </cell>
          <cell r="BF39">
            <v>1</v>
          </cell>
          <cell r="BG39">
            <v>26</v>
          </cell>
          <cell r="BH39">
            <v>11</v>
          </cell>
          <cell r="BI39">
            <v>24</v>
          </cell>
          <cell r="BJ39">
            <v>90</v>
          </cell>
          <cell r="BL39" t="b">
            <v>1</v>
          </cell>
          <cell r="BM39" t="b">
            <v>1</v>
          </cell>
        </row>
        <row r="40">
          <cell r="A40">
            <v>145</v>
          </cell>
          <cell r="D40">
            <v>22.25</v>
          </cell>
          <cell r="E40">
            <v>17</v>
          </cell>
          <cell r="F40">
            <v>27.5</v>
          </cell>
          <cell r="G40">
            <v>1.6176470588235294</v>
          </cell>
          <cell r="J40">
            <v>0</v>
          </cell>
          <cell r="R40">
            <v>145</v>
          </cell>
          <cell r="S40">
            <v>0.24719172454674176</v>
          </cell>
          <cell r="T40">
            <v>0.34831545957250165</v>
          </cell>
          <cell r="U40">
            <v>0.13483088724739051</v>
          </cell>
          <cell r="V40">
            <v>0.25842741265931973</v>
          </cell>
          <cell r="W40">
            <v>3.4843997337903596E-2</v>
          </cell>
          <cell r="AE40">
            <v>89</v>
          </cell>
          <cell r="AF40">
            <v>34</v>
          </cell>
          <cell r="AG40">
            <v>55</v>
          </cell>
          <cell r="AI40">
            <v>89</v>
          </cell>
          <cell r="AJ40">
            <v>34</v>
          </cell>
          <cell r="AK40">
            <v>55</v>
          </cell>
          <cell r="AQ40">
            <v>1</v>
          </cell>
          <cell r="AR40">
            <v>1</v>
          </cell>
          <cell r="AS40">
            <v>1</v>
          </cell>
          <cell r="AT40">
            <v>1</v>
          </cell>
          <cell r="AW40" t="str">
            <v>145AM</v>
          </cell>
          <cell r="AX40" t="str">
            <v>145PM</v>
          </cell>
          <cell r="BA40">
            <v>1</v>
          </cell>
          <cell r="BB40">
            <v>8</v>
          </cell>
          <cell r="BC40">
            <v>16</v>
          </cell>
          <cell r="BD40">
            <v>3</v>
          </cell>
          <cell r="BE40">
            <v>4</v>
          </cell>
          <cell r="BF40">
            <v>1</v>
          </cell>
          <cell r="BG40">
            <v>14</v>
          </cell>
          <cell r="BH40">
            <v>15</v>
          </cell>
          <cell r="BI40">
            <v>9</v>
          </cell>
          <cell r="BJ40">
            <v>19</v>
          </cell>
          <cell r="BL40" t="b">
            <v>1</v>
          </cell>
          <cell r="BM40" t="b">
            <v>1</v>
          </cell>
        </row>
        <row r="41">
          <cell r="A41">
            <v>146</v>
          </cell>
          <cell r="D41">
            <v>27</v>
          </cell>
          <cell r="E41">
            <v>20.5</v>
          </cell>
          <cell r="F41">
            <v>33.5</v>
          </cell>
          <cell r="G41">
            <v>1.6341463414634145</v>
          </cell>
          <cell r="J41">
            <v>0</v>
          </cell>
          <cell r="R41">
            <v>146</v>
          </cell>
          <cell r="S41">
            <v>0.26851861215344142</v>
          </cell>
          <cell r="T41">
            <v>9.2591701103624247E-2</v>
          </cell>
          <cell r="U41">
            <v>0.17592576384597636</v>
          </cell>
          <cell r="V41">
            <v>0.72222233349164555</v>
          </cell>
          <cell r="W41">
            <v>0.12705751568614121</v>
          </cell>
          <cell r="AE41">
            <v>108</v>
          </cell>
          <cell r="AF41">
            <v>41</v>
          </cell>
          <cell r="AG41">
            <v>67</v>
          </cell>
          <cell r="AI41">
            <v>108</v>
          </cell>
          <cell r="AJ41">
            <v>41</v>
          </cell>
          <cell r="AK41">
            <v>67</v>
          </cell>
          <cell r="AQ41">
            <v>1</v>
          </cell>
          <cell r="AR41">
            <v>1</v>
          </cell>
          <cell r="AS41">
            <v>1</v>
          </cell>
          <cell r="AT41">
            <v>1</v>
          </cell>
          <cell r="AW41" t="str">
            <v>146AM</v>
          </cell>
          <cell r="AX41" t="str">
            <v>146PM</v>
          </cell>
          <cell r="BA41">
            <v>1</v>
          </cell>
          <cell r="BB41">
            <v>11</v>
          </cell>
          <cell r="BC41">
            <v>5</v>
          </cell>
          <cell r="BD41">
            <v>8</v>
          </cell>
          <cell r="BE41">
            <v>28</v>
          </cell>
          <cell r="BF41">
            <v>1</v>
          </cell>
          <cell r="BG41">
            <v>18</v>
          </cell>
          <cell r="BH41">
            <v>5</v>
          </cell>
          <cell r="BI41">
            <v>11</v>
          </cell>
          <cell r="BJ41">
            <v>50</v>
          </cell>
          <cell r="BL41" t="b">
            <v>1</v>
          </cell>
          <cell r="BM41" t="b">
            <v>1</v>
          </cell>
        </row>
        <row r="42">
          <cell r="A42">
            <v>147</v>
          </cell>
          <cell r="D42">
            <v>16</v>
          </cell>
          <cell r="E42">
            <v>13.5</v>
          </cell>
          <cell r="F42">
            <v>18.5</v>
          </cell>
          <cell r="G42">
            <v>1.3703703703703705</v>
          </cell>
          <cell r="J42">
            <v>0</v>
          </cell>
          <cell r="R42">
            <v>147</v>
          </cell>
          <cell r="S42">
            <v>0.15625044379143721</v>
          </cell>
          <cell r="T42">
            <v>0.23437418576770833</v>
          </cell>
          <cell r="U42">
            <v>0.14062545526822948</v>
          </cell>
          <cell r="V42">
            <v>0.74999946809862639</v>
          </cell>
          <cell r="W42">
            <v>0.10546901665229928</v>
          </cell>
          <cell r="AE42">
            <v>64</v>
          </cell>
          <cell r="AF42">
            <v>27</v>
          </cell>
          <cell r="AG42">
            <v>37</v>
          </cell>
          <cell r="AI42">
            <v>64</v>
          </cell>
          <cell r="AJ42">
            <v>27</v>
          </cell>
          <cell r="AK42">
            <v>37</v>
          </cell>
          <cell r="AQ42">
            <v>1</v>
          </cell>
          <cell r="AR42">
            <v>1</v>
          </cell>
          <cell r="AS42">
            <v>1</v>
          </cell>
          <cell r="AT42">
            <v>1</v>
          </cell>
          <cell r="AW42" t="str">
            <v>147AM</v>
          </cell>
          <cell r="AX42" t="str">
            <v>147PM</v>
          </cell>
          <cell r="BA42">
            <v>1</v>
          </cell>
          <cell r="BB42">
            <v>6</v>
          </cell>
          <cell r="BC42">
            <v>6</v>
          </cell>
          <cell r="BD42">
            <v>9</v>
          </cell>
          <cell r="BE42">
            <v>23</v>
          </cell>
          <cell r="BF42">
            <v>1</v>
          </cell>
          <cell r="BG42">
            <v>4</v>
          </cell>
          <cell r="BH42">
            <v>9</v>
          </cell>
          <cell r="BI42">
            <v>0</v>
          </cell>
          <cell r="BJ42">
            <v>25</v>
          </cell>
          <cell r="BL42" t="b">
            <v>1</v>
          </cell>
          <cell r="BM42" t="b">
            <v>1</v>
          </cell>
        </row>
        <row r="43">
          <cell r="A43">
            <v>152</v>
          </cell>
          <cell r="D43">
            <v>18</v>
          </cell>
          <cell r="E43">
            <v>18</v>
          </cell>
          <cell r="F43" t="e">
            <v>#N/A</v>
          </cell>
          <cell r="G43" t="str">
            <v/>
          </cell>
          <cell r="J43">
            <v>0</v>
          </cell>
          <cell r="R43">
            <v>152</v>
          </cell>
          <cell r="S43">
            <v>0.22222274522698476</v>
          </cell>
          <cell r="T43">
            <v>0.4444434597548057</v>
          </cell>
          <cell r="U43">
            <v>1.4606102824278367E-7</v>
          </cell>
          <cell r="V43">
            <v>5.0270615571534713E-7</v>
          </cell>
          <cell r="W43">
            <v>7.3425778007760522E-14</v>
          </cell>
          <cell r="AE43">
            <v>36</v>
          </cell>
          <cell r="AF43">
            <v>36</v>
          </cell>
          <cell r="AG43" t="e">
            <v>#N/A</v>
          </cell>
          <cell r="AI43">
            <v>36</v>
          </cell>
          <cell r="AJ43">
            <v>36</v>
          </cell>
          <cell r="AK43" t="e">
            <v>#N/A</v>
          </cell>
          <cell r="AQ43">
            <v>1</v>
          </cell>
          <cell r="AR43">
            <v>1</v>
          </cell>
          <cell r="AS43">
            <v>1</v>
          </cell>
          <cell r="AT43">
            <v>1</v>
          </cell>
          <cell r="AW43" t="str">
            <v>152AM</v>
          </cell>
          <cell r="AX43" t="str">
            <v>152PM</v>
          </cell>
          <cell r="BA43">
            <v>1</v>
          </cell>
          <cell r="BB43">
            <v>8</v>
          </cell>
          <cell r="BC43">
            <v>16</v>
          </cell>
          <cell r="BD43">
            <v>0</v>
          </cell>
          <cell r="BE43">
            <v>0</v>
          </cell>
          <cell r="BF43" t="e">
            <v>#N/A</v>
          </cell>
          <cell r="BG43" t="e">
            <v>#N/A</v>
          </cell>
          <cell r="BH43" t="e">
            <v>#N/A</v>
          </cell>
          <cell r="BI43" t="e">
            <v>#N/A</v>
          </cell>
          <cell r="BJ43" t="e">
            <v>#N/A</v>
          </cell>
          <cell r="BL43" t="b">
            <v>0</v>
          </cell>
          <cell r="BM43" t="b">
            <v>1</v>
          </cell>
        </row>
        <row r="44">
          <cell r="A44">
            <v>155</v>
          </cell>
          <cell r="D44">
            <v>67.25</v>
          </cell>
          <cell r="E44">
            <v>44.5</v>
          </cell>
          <cell r="F44">
            <v>90</v>
          </cell>
          <cell r="G44">
            <v>2.0224719101123596</v>
          </cell>
          <cell r="J44">
            <v>0</v>
          </cell>
          <cell r="R44">
            <v>155</v>
          </cell>
          <cell r="S44">
            <v>0.16728586430861631</v>
          </cell>
          <cell r="T44">
            <v>0.11152388047390267</v>
          </cell>
          <cell r="U44">
            <v>0.30111558100610958</v>
          </cell>
          <cell r="V44">
            <v>0.83271432177085258</v>
          </cell>
          <cell r="W44">
            <v>0.25074325681213877</v>
          </cell>
          <cell r="AE44">
            <v>269</v>
          </cell>
          <cell r="AF44">
            <v>89</v>
          </cell>
          <cell r="AG44">
            <v>180</v>
          </cell>
          <cell r="AI44">
            <v>269</v>
          </cell>
          <cell r="AJ44">
            <v>89</v>
          </cell>
          <cell r="AK44">
            <v>180</v>
          </cell>
          <cell r="AQ44">
            <v>1</v>
          </cell>
          <cell r="AR44">
            <v>1</v>
          </cell>
          <cell r="AS44">
            <v>1</v>
          </cell>
          <cell r="AT44">
            <v>1</v>
          </cell>
          <cell r="AW44" t="str">
            <v>155AM</v>
          </cell>
          <cell r="AX44" t="str">
            <v>155PM</v>
          </cell>
          <cell r="BA44">
            <v>1</v>
          </cell>
          <cell r="BB44">
            <v>16</v>
          </cell>
          <cell r="BC44">
            <v>17</v>
          </cell>
          <cell r="BD44">
            <v>30</v>
          </cell>
          <cell r="BE44">
            <v>73</v>
          </cell>
          <cell r="BF44">
            <v>1</v>
          </cell>
          <cell r="BG44">
            <v>29</v>
          </cell>
          <cell r="BH44">
            <v>13</v>
          </cell>
          <cell r="BI44">
            <v>51</v>
          </cell>
          <cell r="BJ44">
            <v>151</v>
          </cell>
          <cell r="BL44" t="b">
            <v>1</v>
          </cell>
          <cell r="BM44" t="b">
            <v>1</v>
          </cell>
        </row>
        <row r="45">
          <cell r="A45">
            <v>156</v>
          </cell>
          <cell r="D45">
            <v>35.5</v>
          </cell>
          <cell r="E45">
            <v>41</v>
          </cell>
          <cell r="F45">
            <v>30</v>
          </cell>
          <cell r="G45">
            <v>0.73170731707317072</v>
          </cell>
          <cell r="J45">
            <v>0</v>
          </cell>
          <cell r="R45">
            <v>156</v>
          </cell>
          <cell r="S45">
            <v>9.8590619739636454E-2</v>
          </cell>
          <cell r="T45">
            <v>0.5845066314477938</v>
          </cell>
          <cell r="U45">
            <v>3.5211469321593213E-2</v>
          </cell>
          <cell r="V45">
            <v>8.450617549865104E-2</v>
          </cell>
          <cell r="W45">
            <v>2.975586606055923E-3</v>
          </cell>
          <cell r="AE45">
            <v>142</v>
          </cell>
          <cell r="AF45">
            <v>82</v>
          </cell>
          <cell r="AG45">
            <v>60</v>
          </cell>
          <cell r="AI45">
            <v>142</v>
          </cell>
          <cell r="AJ45">
            <v>82</v>
          </cell>
          <cell r="AK45">
            <v>60</v>
          </cell>
          <cell r="AQ45">
            <v>1</v>
          </cell>
          <cell r="AR45">
            <v>1</v>
          </cell>
          <cell r="AS45">
            <v>1</v>
          </cell>
          <cell r="AT45">
            <v>1</v>
          </cell>
          <cell r="AW45" t="str">
            <v>156AM</v>
          </cell>
          <cell r="AX45" t="str">
            <v>156PM</v>
          </cell>
          <cell r="BA45">
            <v>1</v>
          </cell>
          <cell r="BB45">
            <v>5</v>
          </cell>
          <cell r="BC45">
            <v>50</v>
          </cell>
          <cell r="BD45">
            <v>5</v>
          </cell>
          <cell r="BE45">
            <v>12</v>
          </cell>
          <cell r="BF45">
            <v>1</v>
          </cell>
          <cell r="BG45">
            <v>9</v>
          </cell>
          <cell r="BH45">
            <v>33</v>
          </cell>
          <cell r="BI45">
            <v>0</v>
          </cell>
          <cell r="BJ45">
            <v>0</v>
          </cell>
          <cell r="BL45" t="b">
            <v>1</v>
          </cell>
          <cell r="BM45" t="b">
            <v>1</v>
          </cell>
        </row>
        <row r="46">
          <cell r="A46">
            <v>157</v>
          </cell>
          <cell r="D46">
            <v>26.75</v>
          </cell>
          <cell r="E46">
            <v>24.5</v>
          </cell>
          <cell r="F46">
            <v>29</v>
          </cell>
          <cell r="G46">
            <v>1.1836734693877551</v>
          </cell>
          <cell r="J46">
            <v>0</v>
          </cell>
          <cell r="R46">
            <v>157</v>
          </cell>
          <cell r="S46">
            <v>0.13084122201338913</v>
          </cell>
          <cell r="T46">
            <v>0.4672887262419399</v>
          </cell>
          <cell r="U46">
            <v>0.14953315603726117</v>
          </cell>
          <cell r="V46">
            <v>0.2990652399608143</v>
          </cell>
          <cell r="W46">
            <v>4.47201691923814E-2</v>
          </cell>
          <cell r="AE46">
            <v>107</v>
          </cell>
          <cell r="AF46">
            <v>49</v>
          </cell>
          <cell r="AG46">
            <v>58</v>
          </cell>
          <cell r="AI46">
            <v>107</v>
          </cell>
          <cell r="AJ46">
            <v>49</v>
          </cell>
          <cell r="AK46">
            <v>58</v>
          </cell>
          <cell r="AQ46">
            <v>1</v>
          </cell>
          <cell r="AR46">
            <v>1</v>
          </cell>
          <cell r="AS46">
            <v>1</v>
          </cell>
          <cell r="AT46">
            <v>1</v>
          </cell>
          <cell r="AW46" t="str">
            <v>157AM</v>
          </cell>
          <cell r="AX46" t="str">
            <v>157PM</v>
          </cell>
          <cell r="BA46">
            <v>1</v>
          </cell>
          <cell r="BB46">
            <v>7</v>
          </cell>
          <cell r="BC46">
            <v>27</v>
          </cell>
          <cell r="BD46">
            <v>4</v>
          </cell>
          <cell r="BE46">
            <v>13</v>
          </cell>
          <cell r="BF46">
            <v>1</v>
          </cell>
          <cell r="BG46">
            <v>7</v>
          </cell>
          <cell r="BH46">
            <v>23</v>
          </cell>
          <cell r="BI46">
            <v>12</v>
          </cell>
          <cell r="BJ46">
            <v>19</v>
          </cell>
          <cell r="BL46" t="b">
            <v>1</v>
          </cell>
          <cell r="BM46" t="b">
            <v>1</v>
          </cell>
        </row>
        <row r="47">
          <cell r="A47">
            <v>159</v>
          </cell>
          <cell r="D47">
            <v>32</v>
          </cell>
          <cell r="E47">
            <v>32</v>
          </cell>
          <cell r="F47" t="e">
            <v>#N/A</v>
          </cell>
          <cell r="G47" t="str">
            <v/>
          </cell>
          <cell r="J47">
            <v>0</v>
          </cell>
          <cell r="R47">
            <v>159</v>
          </cell>
          <cell r="S47">
            <v>0.20312450389661768</v>
          </cell>
          <cell r="T47">
            <v>0.14062544551981018</v>
          </cell>
          <cell r="U47">
            <v>0.32812484828549959</v>
          </cell>
          <cell r="V47">
            <v>0.95312527207554865</v>
          </cell>
          <cell r="W47">
            <v>0.31274408529686493</v>
          </cell>
          <cell r="AE47">
            <v>64</v>
          </cell>
          <cell r="AF47">
            <v>64</v>
          </cell>
          <cell r="AG47" t="e">
            <v>#N/A</v>
          </cell>
          <cell r="AI47">
            <v>64</v>
          </cell>
          <cell r="AJ47">
            <v>64</v>
          </cell>
          <cell r="AK47" t="e">
            <v>#N/A</v>
          </cell>
          <cell r="AQ47">
            <v>1</v>
          </cell>
          <cell r="AR47">
            <v>1</v>
          </cell>
          <cell r="AS47">
            <v>1</v>
          </cell>
          <cell r="AT47">
            <v>1</v>
          </cell>
          <cell r="AW47" t="str">
            <v>159AM</v>
          </cell>
          <cell r="AX47" t="str">
            <v>159PM</v>
          </cell>
          <cell r="BA47">
            <v>1</v>
          </cell>
          <cell r="BB47">
            <v>13</v>
          </cell>
          <cell r="BC47">
            <v>9</v>
          </cell>
          <cell r="BD47">
            <v>21</v>
          </cell>
          <cell r="BE47">
            <v>61</v>
          </cell>
          <cell r="BF47" t="e">
            <v>#N/A</v>
          </cell>
          <cell r="BG47" t="e">
            <v>#N/A</v>
          </cell>
          <cell r="BH47" t="e">
            <v>#N/A</v>
          </cell>
          <cell r="BI47" t="e">
            <v>#N/A</v>
          </cell>
          <cell r="BJ47" t="e">
            <v>#N/A</v>
          </cell>
          <cell r="BL47" t="b">
            <v>0</v>
          </cell>
          <cell r="BM47" t="b">
            <v>1</v>
          </cell>
        </row>
        <row r="48">
          <cell r="A48">
            <v>160</v>
          </cell>
          <cell r="D48">
            <v>23.75</v>
          </cell>
          <cell r="E48">
            <v>16.5</v>
          </cell>
          <cell r="F48">
            <v>31</v>
          </cell>
          <cell r="G48">
            <v>1.8787878787878789</v>
          </cell>
          <cell r="J48">
            <v>0</v>
          </cell>
          <cell r="R48">
            <v>160</v>
          </cell>
          <cell r="S48">
            <v>0.25263157664715008</v>
          </cell>
          <cell r="T48">
            <v>0.43157928304377186</v>
          </cell>
          <cell r="U48">
            <v>0.13684244361111567</v>
          </cell>
          <cell r="V48">
            <v>0.44210625279739085</v>
          </cell>
          <cell r="W48">
            <v>6.0498899968548604E-2</v>
          </cell>
          <cell r="AE48">
            <v>95</v>
          </cell>
          <cell r="AF48">
            <v>33</v>
          </cell>
          <cell r="AG48">
            <v>62</v>
          </cell>
          <cell r="AI48">
            <v>95</v>
          </cell>
          <cell r="AJ48">
            <v>33</v>
          </cell>
          <cell r="AK48">
            <v>62</v>
          </cell>
          <cell r="AQ48">
            <v>1</v>
          </cell>
          <cell r="AR48">
            <v>1</v>
          </cell>
          <cell r="AS48">
            <v>1</v>
          </cell>
          <cell r="AT48">
            <v>1</v>
          </cell>
          <cell r="AW48" t="str">
            <v>160AM</v>
          </cell>
          <cell r="AX48" t="str">
            <v>160PM</v>
          </cell>
          <cell r="BA48">
            <v>1</v>
          </cell>
          <cell r="BB48">
            <v>9</v>
          </cell>
          <cell r="BC48">
            <v>17</v>
          </cell>
          <cell r="BD48">
            <v>1</v>
          </cell>
          <cell r="BE48">
            <v>7</v>
          </cell>
          <cell r="BF48">
            <v>1</v>
          </cell>
          <cell r="BG48">
            <v>15</v>
          </cell>
          <cell r="BH48">
            <v>24</v>
          </cell>
          <cell r="BI48">
            <v>12</v>
          </cell>
          <cell r="BJ48">
            <v>35</v>
          </cell>
          <cell r="BL48" t="b">
            <v>1</v>
          </cell>
          <cell r="BM48" t="b">
            <v>1</v>
          </cell>
        </row>
        <row r="49">
          <cell r="A49">
            <v>161</v>
          </cell>
          <cell r="D49">
            <v>24.5</v>
          </cell>
          <cell r="E49" t="e">
            <v>#N/A</v>
          </cell>
          <cell r="F49">
            <v>24.5</v>
          </cell>
          <cell r="G49" t="str">
            <v/>
          </cell>
          <cell r="J49">
            <v>0</v>
          </cell>
          <cell r="R49">
            <v>161</v>
          </cell>
          <cell r="S49">
            <v>0.1632658403933776</v>
          </cell>
          <cell r="T49">
            <v>0.10204045711528012</v>
          </cell>
          <cell r="U49">
            <v>0.28571421283612225</v>
          </cell>
          <cell r="V49">
            <v>0.95918419767729712</v>
          </cell>
          <cell r="W49">
            <v>0.27405255800421641</v>
          </cell>
          <cell r="AE49">
            <v>49</v>
          </cell>
          <cell r="AF49" t="e">
            <v>#N/A</v>
          </cell>
          <cell r="AG49">
            <v>49</v>
          </cell>
          <cell r="AI49">
            <v>49</v>
          </cell>
          <cell r="AJ49" t="e">
            <v>#N/A</v>
          </cell>
          <cell r="AK49">
            <v>49</v>
          </cell>
          <cell r="AQ49">
            <v>1</v>
          </cell>
          <cell r="AR49">
            <v>1</v>
          </cell>
          <cell r="AS49">
            <v>1</v>
          </cell>
          <cell r="AT49">
            <v>1</v>
          </cell>
          <cell r="AW49" t="str">
            <v>161AM</v>
          </cell>
          <cell r="AX49" t="str">
            <v>161PM</v>
          </cell>
          <cell r="BA49" t="e">
            <v>#N/A</v>
          </cell>
          <cell r="BB49" t="e">
            <v>#N/A</v>
          </cell>
          <cell r="BC49" t="e">
            <v>#N/A</v>
          </cell>
          <cell r="BD49" t="e">
            <v>#N/A</v>
          </cell>
          <cell r="BE49" t="e">
            <v>#N/A</v>
          </cell>
          <cell r="BF49">
            <v>1</v>
          </cell>
          <cell r="BG49">
            <v>8</v>
          </cell>
          <cell r="BH49">
            <v>5</v>
          </cell>
          <cell r="BI49">
            <v>14</v>
          </cell>
          <cell r="BJ49">
            <v>47</v>
          </cell>
          <cell r="BL49" t="b">
            <v>0</v>
          </cell>
          <cell r="BM49" t="b">
            <v>1</v>
          </cell>
        </row>
        <row r="50">
          <cell r="A50">
            <v>162</v>
          </cell>
          <cell r="D50">
            <v>20</v>
          </cell>
          <cell r="E50">
            <v>23</v>
          </cell>
          <cell r="F50">
            <v>17</v>
          </cell>
          <cell r="G50">
            <v>0.73913043478260865</v>
          </cell>
          <cell r="J50">
            <v>0</v>
          </cell>
          <cell r="R50">
            <v>162</v>
          </cell>
          <cell r="S50">
            <v>0.23750016240299965</v>
          </cell>
          <cell r="T50">
            <v>0.21249961806379711</v>
          </cell>
          <cell r="U50">
            <v>0.18749993601978451</v>
          </cell>
          <cell r="V50">
            <v>0.58750039493374284</v>
          </cell>
          <cell r="W50">
            <v>0.11015628646167491</v>
          </cell>
          <cell r="AE50">
            <v>80</v>
          </cell>
          <cell r="AF50">
            <v>46</v>
          </cell>
          <cell r="AG50">
            <v>34</v>
          </cell>
          <cell r="AI50">
            <v>80</v>
          </cell>
          <cell r="AJ50">
            <v>46</v>
          </cell>
          <cell r="AK50">
            <v>34</v>
          </cell>
          <cell r="AQ50">
            <v>1</v>
          </cell>
          <cell r="AR50">
            <v>1</v>
          </cell>
          <cell r="AS50">
            <v>1</v>
          </cell>
          <cell r="AT50">
            <v>1</v>
          </cell>
          <cell r="AW50" t="str">
            <v>162AM</v>
          </cell>
          <cell r="AX50" t="str">
            <v>162PM</v>
          </cell>
          <cell r="BA50">
            <v>1</v>
          </cell>
          <cell r="BB50">
            <v>11</v>
          </cell>
          <cell r="BC50">
            <v>8</v>
          </cell>
          <cell r="BD50">
            <v>14</v>
          </cell>
          <cell r="BE50">
            <v>28</v>
          </cell>
          <cell r="BF50">
            <v>1</v>
          </cell>
          <cell r="BG50">
            <v>8</v>
          </cell>
          <cell r="BH50">
            <v>9</v>
          </cell>
          <cell r="BI50">
            <v>1</v>
          </cell>
          <cell r="BJ50">
            <v>19</v>
          </cell>
          <cell r="BL50" t="b">
            <v>1</v>
          </cell>
          <cell r="BM50" t="b">
            <v>1</v>
          </cell>
        </row>
        <row r="51">
          <cell r="A51">
            <v>163</v>
          </cell>
          <cell r="D51">
            <v>59.75</v>
          </cell>
          <cell r="E51">
            <v>45</v>
          </cell>
          <cell r="F51">
            <v>74.5</v>
          </cell>
          <cell r="G51">
            <v>1.6555555555555554</v>
          </cell>
          <cell r="J51">
            <v>0</v>
          </cell>
          <cell r="R51">
            <v>163</v>
          </cell>
          <cell r="S51">
            <v>0.26359780640427199</v>
          </cell>
          <cell r="T51">
            <v>7.1129916255497694E-2</v>
          </cell>
          <cell r="U51">
            <v>0.23012506448110048</v>
          </cell>
          <cell r="V51">
            <v>0.38493817725907586</v>
          </cell>
          <cell r="W51">
            <v>8.8583922862982126E-2</v>
          </cell>
          <cell r="AE51">
            <v>239</v>
          </cell>
          <cell r="AF51">
            <v>90</v>
          </cell>
          <cell r="AG51">
            <v>149</v>
          </cell>
          <cell r="AI51">
            <v>239</v>
          </cell>
          <cell r="AJ51">
            <v>90</v>
          </cell>
          <cell r="AK51">
            <v>149</v>
          </cell>
          <cell r="AQ51">
            <v>1</v>
          </cell>
          <cell r="AR51">
            <v>1</v>
          </cell>
          <cell r="AS51">
            <v>1</v>
          </cell>
          <cell r="AT51">
            <v>1</v>
          </cell>
          <cell r="AW51" t="str">
            <v>163AM</v>
          </cell>
          <cell r="AX51" t="str">
            <v>163PM</v>
          </cell>
          <cell r="BA51">
            <v>1</v>
          </cell>
          <cell r="BB51">
            <v>26</v>
          </cell>
          <cell r="BC51">
            <v>5</v>
          </cell>
          <cell r="BD51">
            <v>24</v>
          </cell>
          <cell r="BE51">
            <v>37</v>
          </cell>
          <cell r="BF51">
            <v>1</v>
          </cell>
          <cell r="BG51">
            <v>37</v>
          </cell>
          <cell r="BH51">
            <v>12</v>
          </cell>
          <cell r="BI51">
            <v>31</v>
          </cell>
          <cell r="BJ51">
            <v>55</v>
          </cell>
          <cell r="BL51" t="b">
            <v>1</v>
          </cell>
          <cell r="BM51" t="b">
            <v>1</v>
          </cell>
        </row>
        <row r="52">
          <cell r="A52">
            <v>164</v>
          </cell>
          <cell r="D52">
            <v>33.75</v>
          </cell>
          <cell r="E52">
            <v>26</v>
          </cell>
          <cell r="F52">
            <v>41.5</v>
          </cell>
          <cell r="G52">
            <v>1.5961538461538463</v>
          </cell>
          <cell r="J52">
            <v>0</v>
          </cell>
          <cell r="R52">
            <v>164</v>
          </cell>
          <cell r="S52">
            <v>0.21481470997058169</v>
          </cell>
          <cell r="T52">
            <v>0.11851794244793465</v>
          </cell>
          <cell r="U52">
            <v>0.2666675236584975</v>
          </cell>
          <cell r="V52">
            <v>0.94074079377747322</v>
          </cell>
          <cell r="W52">
            <v>0.25086501788116805</v>
          </cell>
          <cell r="AE52">
            <v>135</v>
          </cell>
          <cell r="AF52">
            <v>52</v>
          </cell>
          <cell r="AG52">
            <v>83</v>
          </cell>
          <cell r="AI52">
            <v>135</v>
          </cell>
          <cell r="AJ52">
            <v>52</v>
          </cell>
          <cell r="AK52">
            <v>83</v>
          </cell>
          <cell r="AQ52">
            <v>1</v>
          </cell>
          <cell r="AR52">
            <v>1</v>
          </cell>
          <cell r="AS52">
            <v>1</v>
          </cell>
          <cell r="AT52">
            <v>1</v>
          </cell>
          <cell r="AW52" t="str">
            <v>164AM</v>
          </cell>
          <cell r="AX52" t="str">
            <v>164PM</v>
          </cell>
          <cell r="BA52">
            <v>1</v>
          </cell>
          <cell r="BB52">
            <v>10</v>
          </cell>
          <cell r="BC52">
            <v>6</v>
          </cell>
          <cell r="BD52">
            <v>15</v>
          </cell>
          <cell r="BE52">
            <v>51</v>
          </cell>
          <cell r="BF52">
            <v>1</v>
          </cell>
          <cell r="BG52">
            <v>19</v>
          </cell>
          <cell r="BH52">
            <v>10</v>
          </cell>
          <cell r="BI52">
            <v>21</v>
          </cell>
          <cell r="BJ52">
            <v>76</v>
          </cell>
          <cell r="BL52" t="b">
            <v>1</v>
          </cell>
          <cell r="BM52" t="b">
            <v>1</v>
          </cell>
        </row>
        <row r="53">
          <cell r="A53">
            <v>165</v>
          </cell>
          <cell r="D53">
            <v>26.25</v>
          </cell>
          <cell r="E53">
            <v>28</v>
          </cell>
          <cell r="F53">
            <v>24.5</v>
          </cell>
          <cell r="G53">
            <v>0.875</v>
          </cell>
          <cell r="J53">
            <v>0</v>
          </cell>
          <cell r="R53">
            <v>165</v>
          </cell>
          <cell r="S53">
            <v>0.16190415551670737</v>
          </cell>
          <cell r="T53">
            <v>0.18095191260120921</v>
          </cell>
          <cell r="U53">
            <v>0.22857171831855194</v>
          </cell>
          <cell r="V53">
            <v>0.57142861439115433</v>
          </cell>
          <cell r="W53">
            <v>0.13061242028777537</v>
          </cell>
          <cell r="AE53">
            <v>105</v>
          </cell>
          <cell r="AF53">
            <v>56</v>
          </cell>
          <cell r="AG53">
            <v>49</v>
          </cell>
          <cell r="AI53">
            <v>105</v>
          </cell>
          <cell r="AJ53">
            <v>56</v>
          </cell>
          <cell r="AK53">
            <v>49</v>
          </cell>
          <cell r="AQ53">
            <v>1</v>
          </cell>
          <cell r="AR53">
            <v>1</v>
          </cell>
          <cell r="AS53">
            <v>1</v>
          </cell>
          <cell r="AT53">
            <v>1</v>
          </cell>
          <cell r="AW53" t="str">
            <v>165AM</v>
          </cell>
          <cell r="AX53" t="str">
            <v>165PM</v>
          </cell>
          <cell r="BA53">
            <v>1</v>
          </cell>
          <cell r="BB53">
            <v>10</v>
          </cell>
          <cell r="BC53">
            <v>12</v>
          </cell>
          <cell r="BD53">
            <v>10</v>
          </cell>
          <cell r="BE53">
            <v>25</v>
          </cell>
          <cell r="BF53">
            <v>1</v>
          </cell>
          <cell r="BG53">
            <v>7</v>
          </cell>
          <cell r="BH53">
            <v>7</v>
          </cell>
          <cell r="BI53">
            <v>14</v>
          </cell>
          <cell r="BJ53">
            <v>35</v>
          </cell>
          <cell r="BL53" t="b">
            <v>1</v>
          </cell>
          <cell r="BM53" t="b">
            <v>1</v>
          </cell>
        </row>
      </sheetData>
      <sheetData sheetId="20">
        <row r="6">
          <cell r="A6">
            <v>5</v>
          </cell>
        </row>
        <row r="7">
          <cell r="A7">
            <v>6</v>
          </cell>
        </row>
        <row r="8">
          <cell r="A8">
            <v>7</v>
          </cell>
        </row>
        <row r="9">
          <cell r="A9">
            <v>8</v>
          </cell>
        </row>
        <row r="10">
          <cell r="A10">
            <v>9</v>
          </cell>
        </row>
        <row r="11">
          <cell r="A11">
            <v>10</v>
          </cell>
        </row>
        <row r="12">
          <cell r="A12">
            <v>11</v>
          </cell>
        </row>
        <row r="13">
          <cell r="A13">
            <v>12</v>
          </cell>
        </row>
        <row r="14">
          <cell r="A14">
            <v>13</v>
          </cell>
        </row>
      </sheetData>
      <sheetData sheetId="21">
        <row r="5">
          <cell r="D5" t="str">
            <v>McClintock Dr</v>
          </cell>
          <cell r="E5" t="str">
            <v>Mick Darley</v>
          </cell>
          <cell r="F5">
            <v>0</v>
          </cell>
          <cell r="G5">
            <v>0</v>
          </cell>
          <cell r="H5">
            <v>0</v>
          </cell>
          <cell r="I5">
            <v>0</v>
          </cell>
          <cell r="J5">
            <v>0</v>
          </cell>
          <cell r="K5">
            <v>0</v>
          </cell>
          <cell r="L5" t="str">
            <v/>
          </cell>
          <cell r="M5" t="str">
            <v/>
          </cell>
          <cell r="O5" t="b">
            <v>1</v>
          </cell>
          <cell r="P5">
            <v>0</v>
          </cell>
          <cell r="Q5" t="str">
            <v>104AM</v>
          </cell>
          <cell r="R5">
            <v>0</v>
          </cell>
        </row>
        <row r="6">
          <cell r="A6">
            <v>105</v>
          </cell>
          <cell r="D6" t="str">
            <v>Hardy Dr</v>
          </cell>
          <cell r="E6" t="str">
            <v/>
          </cell>
          <cell r="F6">
            <v>0</v>
          </cell>
          <cell r="G6" t="str">
            <v/>
          </cell>
          <cell r="H6" t="str">
            <v/>
          </cell>
          <cell r="I6" t="str">
            <v/>
          </cell>
          <cell r="J6" t="str">
            <v/>
          </cell>
          <cell r="K6" t="str">
            <v/>
          </cell>
          <cell r="L6" t="str">
            <v/>
          </cell>
          <cell r="M6" t="str">
            <v/>
          </cell>
          <cell r="O6" t="b">
            <v>0</v>
          </cell>
          <cell r="P6">
            <v>0</v>
          </cell>
          <cell r="Q6" t="str">
            <v>105AM</v>
          </cell>
          <cell r="R6">
            <v>0</v>
          </cell>
        </row>
        <row r="7">
          <cell r="A7">
            <v>106</v>
          </cell>
          <cell r="D7" t="str">
            <v>Mill Ave</v>
          </cell>
          <cell r="E7" t="str">
            <v>Scott Walters</v>
          </cell>
          <cell r="F7">
            <v>0</v>
          </cell>
          <cell r="G7">
            <v>0</v>
          </cell>
          <cell r="H7">
            <v>0</v>
          </cell>
          <cell r="I7">
            <v>0</v>
          </cell>
          <cell r="J7">
            <v>0</v>
          </cell>
          <cell r="K7">
            <v>0</v>
          </cell>
          <cell r="L7" t="str">
            <v/>
          </cell>
          <cell r="M7" t="str">
            <v/>
          </cell>
          <cell r="O7" t="b">
            <v>1</v>
          </cell>
          <cell r="P7">
            <v>0</v>
          </cell>
          <cell r="Q7" t="str">
            <v>106AM</v>
          </cell>
          <cell r="R7">
            <v>0</v>
          </cell>
        </row>
        <row r="8">
          <cell r="A8">
            <v>107</v>
          </cell>
          <cell r="D8" t="str">
            <v>Forest Ave</v>
          </cell>
          <cell r="E8" t="str">
            <v/>
          </cell>
          <cell r="F8">
            <v>0</v>
          </cell>
          <cell r="G8" t="str">
            <v/>
          </cell>
          <cell r="H8" t="str">
            <v/>
          </cell>
          <cell r="I8" t="str">
            <v/>
          </cell>
          <cell r="J8" t="str">
            <v/>
          </cell>
          <cell r="K8" t="str">
            <v/>
          </cell>
          <cell r="L8" t="str">
            <v/>
          </cell>
          <cell r="M8" t="str">
            <v/>
          </cell>
          <cell r="O8" t="b">
            <v>0</v>
          </cell>
          <cell r="P8">
            <v>0</v>
          </cell>
          <cell r="Q8" t="str">
            <v>107AM</v>
          </cell>
          <cell r="R8">
            <v>0</v>
          </cell>
        </row>
        <row r="9">
          <cell r="A9">
            <v>108</v>
          </cell>
          <cell r="D9" t="str">
            <v>Farmer Ave</v>
          </cell>
          <cell r="E9" t="str">
            <v>Cristina Solis</v>
          </cell>
          <cell r="F9">
            <v>0</v>
          </cell>
          <cell r="G9">
            <v>0</v>
          </cell>
          <cell r="H9">
            <v>0</v>
          </cell>
          <cell r="I9">
            <v>0</v>
          </cell>
          <cell r="J9">
            <v>0</v>
          </cell>
          <cell r="K9">
            <v>0</v>
          </cell>
          <cell r="L9" t="str">
            <v/>
          </cell>
          <cell r="M9" t="str">
            <v/>
          </cell>
          <cell r="O9" t="b">
            <v>1</v>
          </cell>
          <cell r="P9">
            <v>0</v>
          </cell>
          <cell r="Q9" t="str">
            <v>108AM</v>
          </cell>
          <cell r="R9">
            <v>0</v>
          </cell>
        </row>
        <row r="10">
          <cell r="A10">
            <v>109</v>
          </cell>
          <cell r="D10" t="str">
            <v>Hardy Dr</v>
          </cell>
          <cell r="E10" t="str">
            <v/>
          </cell>
          <cell r="F10">
            <v>0</v>
          </cell>
          <cell r="G10" t="str">
            <v/>
          </cell>
          <cell r="H10" t="str">
            <v/>
          </cell>
          <cell r="I10" t="str">
            <v/>
          </cell>
          <cell r="J10" t="str">
            <v/>
          </cell>
          <cell r="K10" t="str">
            <v/>
          </cell>
          <cell r="L10" t="str">
            <v/>
          </cell>
          <cell r="M10" t="str">
            <v/>
          </cell>
          <cell r="O10" t="b">
            <v>0</v>
          </cell>
          <cell r="P10">
            <v>0</v>
          </cell>
          <cell r="Q10" t="str">
            <v>109AM</v>
          </cell>
          <cell r="R10">
            <v>0</v>
          </cell>
        </row>
        <row r="11">
          <cell r="A11">
            <v>110</v>
          </cell>
          <cell r="D11" t="str">
            <v>Priest Dr</v>
          </cell>
          <cell r="E11" t="str">
            <v>Matthew Geres</v>
          </cell>
          <cell r="F11">
            <v>0</v>
          </cell>
          <cell r="G11">
            <v>0</v>
          </cell>
          <cell r="H11">
            <v>0</v>
          </cell>
          <cell r="I11">
            <v>0</v>
          </cell>
          <cell r="J11">
            <v>0</v>
          </cell>
          <cell r="K11">
            <v>0</v>
          </cell>
          <cell r="L11" t="str">
            <v/>
          </cell>
          <cell r="M11" t="str">
            <v/>
          </cell>
          <cell r="O11" t="b">
            <v>1</v>
          </cell>
          <cell r="P11">
            <v>0</v>
          </cell>
          <cell r="Q11" t="str">
            <v>110AM</v>
          </cell>
          <cell r="R11">
            <v>0</v>
          </cell>
        </row>
        <row r="12">
          <cell r="A12">
            <v>111</v>
          </cell>
          <cell r="D12" t="str">
            <v>Mill Ave</v>
          </cell>
          <cell r="E12" t="str">
            <v>Nick Hedrick</v>
          </cell>
          <cell r="F12">
            <v>0</v>
          </cell>
          <cell r="G12">
            <v>0</v>
          </cell>
          <cell r="H12">
            <v>0</v>
          </cell>
          <cell r="I12">
            <v>0</v>
          </cell>
          <cell r="J12">
            <v>0</v>
          </cell>
          <cell r="K12">
            <v>0</v>
          </cell>
          <cell r="L12" t="str">
            <v/>
          </cell>
          <cell r="M12" t="str">
            <v/>
          </cell>
          <cell r="O12" t="b">
            <v>1</v>
          </cell>
          <cell r="P12">
            <v>0</v>
          </cell>
          <cell r="Q12" t="str">
            <v>111AM</v>
          </cell>
          <cell r="R12">
            <v>0</v>
          </cell>
        </row>
        <row r="13">
          <cell r="A13">
            <v>112</v>
          </cell>
          <cell r="D13" t="str">
            <v>College Ave</v>
          </cell>
          <cell r="E13" t="str">
            <v>Stevie</v>
          </cell>
          <cell r="F13">
            <v>0</v>
          </cell>
          <cell r="G13">
            <v>0</v>
          </cell>
          <cell r="H13">
            <v>0</v>
          </cell>
          <cell r="I13">
            <v>0</v>
          </cell>
          <cell r="J13">
            <v>0</v>
          </cell>
          <cell r="K13">
            <v>0</v>
          </cell>
          <cell r="L13" t="str">
            <v/>
          </cell>
          <cell r="M13" t="str">
            <v/>
          </cell>
          <cell r="O13" t="b">
            <v>1</v>
          </cell>
          <cell r="P13">
            <v>0</v>
          </cell>
          <cell r="Q13" t="str">
            <v>112AM</v>
          </cell>
          <cell r="R13">
            <v>1</v>
          </cell>
        </row>
        <row r="14">
          <cell r="A14">
            <v>113</v>
          </cell>
          <cell r="D14" t="str">
            <v>Mill Ave</v>
          </cell>
          <cell r="E14" t="str">
            <v>Barbara McNally</v>
          </cell>
          <cell r="F14">
            <v>0</v>
          </cell>
          <cell r="G14">
            <v>0</v>
          </cell>
          <cell r="H14">
            <v>0</v>
          </cell>
          <cell r="I14">
            <v>0</v>
          </cell>
          <cell r="J14">
            <v>0</v>
          </cell>
          <cell r="K14">
            <v>0</v>
          </cell>
          <cell r="L14" t="str">
            <v/>
          </cell>
          <cell r="M14" t="str">
            <v/>
          </cell>
          <cell r="O14" t="b">
            <v>1</v>
          </cell>
          <cell r="P14">
            <v>0</v>
          </cell>
          <cell r="Q14" t="str">
            <v>113AM</v>
          </cell>
          <cell r="R14">
            <v>0</v>
          </cell>
        </row>
        <row r="15">
          <cell r="A15">
            <v>114</v>
          </cell>
          <cell r="D15" t="str">
            <v>Hardy Dr</v>
          </cell>
          <cell r="E15" t="str">
            <v>Karla Moeller</v>
          </cell>
          <cell r="F15">
            <v>0</v>
          </cell>
          <cell r="G15">
            <v>0</v>
          </cell>
          <cell r="H15">
            <v>0</v>
          </cell>
          <cell r="I15">
            <v>0</v>
          </cell>
          <cell r="J15">
            <v>0</v>
          </cell>
          <cell r="K15">
            <v>0</v>
          </cell>
          <cell r="L15" t="str">
            <v/>
          </cell>
          <cell r="M15" t="str">
            <v/>
          </cell>
          <cell r="O15" t="b">
            <v>1</v>
          </cell>
          <cell r="P15">
            <v>0</v>
          </cell>
          <cell r="Q15" t="str">
            <v>114AM</v>
          </cell>
          <cell r="R15">
            <v>1</v>
          </cell>
        </row>
        <row r="16">
          <cell r="A16">
            <v>115</v>
          </cell>
          <cell r="D16" t="str">
            <v>College Ave</v>
          </cell>
          <cell r="E16" t="str">
            <v>Angie Peace</v>
          </cell>
          <cell r="F16">
            <v>0</v>
          </cell>
          <cell r="G16">
            <v>0</v>
          </cell>
          <cell r="H16">
            <v>0</v>
          </cell>
          <cell r="I16">
            <v>0</v>
          </cell>
          <cell r="J16">
            <v>0</v>
          </cell>
          <cell r="K16">
            <v>0</v>
          </cell>
          <cell r="L16" t="str">
            <v/>
          </cell>
          <cell r="M16" t="str">
            <v/>
          </cell>
          <cell r="O16" t="b">
            <v>1</v>
          </cell>
          <cell r="P16">
            <v>0</v>
          </cell>
          <cell r="Q16" t="str">
            <v>115AM</v>
          </cell>
          <cell r="R16">
            <v>8</v>
          </cell>
        </row>
        <row r="17">
          <cell r="A17">
            <v>116</v>
          </cell>
          <cell r="D17" t="str">
            <v>Dorsey Ln</v>
          </cell>
          <cell r="E17" t="str">
            <v>Mick Darcey</v>
          </cell>
          <cell r="F17">
            <v>0</v>
          </cell>
          <cell r="G17">
            <v>0</v>
          </cell>
          <cell r="H17">
            <v>0</v>
          </cell>
          <cell r="I17">
            <v>0</v>
          </cell>
          <cell r="J17">
            <v>0</v>
          </cell>
          <cell r="K17">
            <v>0</v>
          </cell>
          <cell r="L17" t="str">
            <v/>
          </cell>
          <cell r="M17" t="str">
            <v/>
          </cell>
          <cell r="O17" t="b">
            <v>1</v>
          </cell>
          <cell r="P17">
            <v>0</v>
          </cell>
          <cell r="Q17" t="str">
            <v>116AM</v>
          </cell>
          <cell r="R17">
            <v>2</v>
          </cell>
        </row>
        <row r="18">
          <cell r="A18">
            <v>117</v>
          </cell>
          <cell r="D18" t="str">
            <v>Rural Rd</v>
          </cell>
          <cell r="E18" t="str">
            <v>Parth Dalwadi</v>
          </cell>
          <cell r="F18">
            <v>0</v>
          </cell>
          <cell r="G18">
            <v>0</v>
          </cell>
          <cell r="H18">
            <v>0</v>
          </cell>
          <cell r="I18">
            <v>0</v>
          </cell>
          <cell r="J18">
            <v>0</v>
          </cell>
          <cell r="K18">
            <v>0</v>
          </cell>
          <cell r="L18" t="str">
            <v/>
          </cell>
          <cell r="M18" t="str">
            <v/>
          </cell>
          <cell r="O18" t="b">
            <v>1</v>
          </cell>
          <cell r="P18">
            <v>0</v>
          </cell>
          <cell r="Q18" t="str">
            <v>117AM</v>
          </cell>
          <cell r="R18">
            <v>0</v>
          </cell>
        </row>
        <row r="19">
          <cell r="A19">
            <v>118</v>
          </cell>
          <cell r="D19" t="str">
            <v>Mill Ave</v>
          </cell>
          <cell r="E19" t="str">
            <v>Krystal Bittner</v>
          </cell>
          <cell r="F19">
            <v>0</v>
          </cell>
          <cell r="G19">
            <v>0</v>
          </cell>
          <cell r="H19">
            <v>0</v>
          </cell>
          <cell r="I19">
            <v>0</v>
          </cell>
          <cell r="J19">
            <v>0</v>
          </cell>
          <cell r="K19">
            <v>0</v>
          </cell>
          <cell r="L19" t="str">
            <v/>
          </cell>
          <cell r="M19" t="str">
            <v/>
          </cell>
          <cell r="O19" t="b">
            <v>1</v>
          </cell>
          <cell r="P19">
            <v>0</v>
          </cell>
          <cell r="Q19" t="str">
            <v>118AM</v>
          </cell>
          <cell r="R19">
            <v>0</v>
          </cell>
        </row>
        <row r="20">
          <cell r="A20">
            <v>119</v>
          </cell>
          <cell r="D20" t="str">
            <v>Ash Ave</v>
          </cell>
          <cell r="E20" t="str">
            <v>Erica Low</v>
          </cell>
          <cell r="F20">
            <v>0</v>
          </cell>
          <cell r="G20">
            <v>0</v>
          </cell>
          <cell r="H20">
            <v>0</v>
          </cell>
          <cell r="I20">
            <v>0</v>
          </cell>
          <cell r="J20">
            <v>0</v>
          </cell>
          <cell r="K20">
            <v>0</v>
          </cell>
          <cell r="L20" t="str">
            <v/>
          </cell>
          <cell r="M20" t="str">
            <v/>
          </cell>
          <cell r="O20" t="b">
            <v>1</v>
          </cell>
          <cell r="P20">
            <v>0</v>
          </cell>
          <cell r="Q20" t="str">
            <v>119AM</v>
          </cell>
          <cell r="R20">
            <v>0</v>
          </cell>
        </row>
        <row r="21">
          <cell r="A21">
            <v>120</v>
          </cell>
          <cell r="D21" t="str">
            <v>Roosevelt St</v>
          </cell>
          <cell r="E21" t="str">
            <v>Dana Bennewitz</v>
          </cell>
          <cell r="F21">
            <v>0</v>
          </cell>
          <cell r="G21">
            <v>0</v>
          </cell>
          <cell r="H21">
            <v>0</v>
          </cell>
          <cell r="I21">
            <v>0</v>
          </cell>
          <cell r="J21">
            <v>0</v>
          </cell>
          <cell r="K21">
            <v>0</v>
          </cell>
          <cell r="L21" t="str">
            <v/>
          </cell>
          <cell r="M21" t="str">
            <v/>
          </cell>
          <cell r="O21" t="b">
            <v>1</v>
          </cell>
          <cell r="P21">
            <v>0</v>
          </cell>
          <cell r="Q21" t="str">
            <v>120AM</v>
          </cell>
          <cell r="R21">
            <v>0</v>
          </cell>
        </row>
        <row r="22">
          <cell r="A22">
            <v>121</v>
          </cell>
          <cell r="D22" t="str">
            <v>Hardy Dr</v>
          </cell>
          <cell r="E22" t="str">
            <v/>
          </cell>
          <cell r="F22">
            <v>0</v>
          </cell>
          <cell r="G22" t="str">
            <v/>
          </cell>
          <cell r="H22" t="str">
            <v/>
          </cell>
          <cell r="I22" t="str">
            <v/>
          </cell>
          <cell r="J22" t="str">
            <v/>
          </cell>
          <cell r="K22" t="str">
            <v/>
          </cell>
          <cell r="L22" t="str">
            <v/>
          </cell>
          <cell r="M22" t="str">
            <v/>
          </cell>
          <cell r="O22" t="b">
            <v>0</v>
          </cell>
          <cell r="P22">
            <v>0</v>
          </cell>
          <cell r="Q22" t="str">
            <v>121AM</v>
          </cell>
          <cell r="R22">
            <v>0</v>
          </cell>
        </row>
        <row r="23">
          <cell r="A23">
            <v>122</v>
          </cell>
          <cell r="D23" t="str">
            <v>Greenbelt Path</v>
          </cell>
          <cell r="E23" t="str">
            <v>Jared Kauffroath</v>
          </cell>
          <cell r="F23">
            <v>0</v>
          </cell>
          <cell r="G23">
            <v>0</v>
          </cell>
          <cell r="H23">
            <v>0</v>
          </cell>
          <cell r="I23">
            <v>0</v>
          </cell>
          <cell r="J23">
            <v>0</v>
          </cell>
          <cell r="K23">
            <v>0</v>
          </cell>
          <cell r="L23" t="str">
            <v/>
          </cell>
          <cell r="M23" t="str">
            <v/>
          </cell>
          <cell r="O23" t="b">
            <v>1</v>
          </cell>
          <cell r="P23">
            <v>0</v>
          </cell>
          <cell r="Q23" t="str">
            <v>122AM</v>
          </cell>
          <cell r="R23">
            <v>0</v>
          </cell>
        </row>
        <row r="24">
          <cell r="A24">
            <v>123</v>
          </cell>
          <cell r="D24" t="str">
            <v>Rural Rd</v>
          </cell>
          <cell r="E24" t="str">
            <v>Jon Mulford</v>
          </cell>
          <cell r="F24">
            <v>0</v>
          </cell>
          <cell r="G24">
            <v>0</v>
          </cell>
          <cell r="H24">
            <v>0</v>
          </cell>
          <cell r="I24">
            <v>0</v>
          </cell>
          <cell r="J24">
            <v>0</v>
          </cell>
          <cell r="K24">
            <v>0</v>
          </cell>
          <cell r="L24" t="str">
            <v/>
          </cell>
          <cell r="M24" t="str">
            <v/>
          </cell>
          <cell r="O24" t="b">
            <v>1</v>
          </cell>
          <cell r="P24">
            <v>0</v>
          </cell>
          <cell r="Q24" t="str">
            <v>123AM</v>
          </cell>
          <cell r="R24">
            <v>0</v>
          </cell>
        </row>
        <row r="25">
          <cell r="A25">
            <v>124</v>
          </cell>
          <cell r="D25" t="str">
            <v>McClintock Dr</v>
          </cell>
          <cell r="E25" t="str">
            <v>Ruth Condon</v>
          </cell>
          <cell r="F25">
            <v>0</v>
          </cell>
          <cell r="G25">
            <v>0</v>
          </cell>
          <cell r="H25">
            <v>0</v>
          </cell>
          <cell r="I25">
            <v>0</v>
          </cell>
          <cell r="J25">
            <v>0</v>
          </cell>
          <cell r="K25">
            <v>0</v>
          </cell>
          <cell r="L25" t="str">
            <v/>
          </cell>
          <cell r="M25" t="str">
            <v/>
          </cell>
          <cell r="O25" t="b">
            <v>1</v>
          </cell>
          <cell r="P25">
            <v>0</v>
          </cell>
          <cell r="Q25" t="str">
            <v>124AM</v>
          </cell>
          <cell r="R25">
            <v>0</v>
          </cell>
        </row>
        <row r="26">
          <cell r="A26">
            <v>125</v>
          </cell>
          <cell r="D26" t="str">
            <v>Lakeshore Dr</v>
          </cell>
          <cell r="E26" t="str">
            <v/>
          </cell>
          <cell r="F26">
            <v>0</v>
          </cell>
          <cell r="G26" t="str">
            <v/>
          </cell>
          <cell r="H26" t="str">
            <v/>
          </cell>
          <cell r="I26" t="str">
            <v/>
          </cell>
          <cell r="J26" t="str">
            <v/>
          </cell>
          <cell r="K26" t="str">
            <v/>
          </cell>
          <cell r="L26" t="str">
            <v/>
          </cell>
          <cell r="M26" t="str">
            <v/>
          </cell>
          <cell r="O26" t="b">
            <v>0</v>
          </cell>
          <cell r="P26">
            <v>0</v>
          </cell>
          <cell r="Q26" t="str">
            <v>125AM</v>
          </cell>
          <cell r="R26">
            <v>0</v>
          </cell>
        </row>
        <row r="27">
          <cell r="A27">
            <v>126</v>
          </cell>
          <cell r="D27" t="str">
            <v>Western Canal</v>
          </cell>
          <cell r="E27" t="str">
            <v>Sara Bennewitz</v>
          </cell>
          <cell r="F27">
            <v>0</v>
          </cell>
          <cell r="G27">
            <v>0</v>
          </cell>
          <cell r="H27">
            <v>0</v>
          </cell>
          <cell r="I27">
            <v>0</v>
          </cell>
          <cell r="J27">
            <v>0</v>
          </cell>
          <cell r="K27">
            <v>0</v>
          </cell>
          <cell r="L27" t="str">
            <v/>
          </cell>
          <cell r="M27" t="str">
            <v/>
          </cell>
          <cell r="O27" t="b">
            <v>1</v>
          </cell>
          <cell r="P27">
            <v>0</v>
          </cell>
          <cell r="Q27" t="str">
            <v>126AM</v>
          </cell>
          <cell r="R27">
            <v>0</v>
          </cell>
        </row>
        <row r="28">
          <cell r="A28">
            <v>127</v>
          </cell>
          <cell r="D28" t="str">
            <v>McClintock Dr</v>
          </cell>
          <cell r="E28" t="str">
            <v/>
          </cell>
          <cell r="F28">
            <v>0</v>
          </cell>
          <cell r="G28" t="str">
            <v/>
          </cell>
          <cell r="H28" t="str">
            <v/>
          </cell>
          <cell r="I28" t="str">
            <v/>
          </cell>
          <cell r="J28" t="str">
            <v/>
          </cell>
          <cell r="K28" t="str">
            <v/>
          </cell>
          <cell r="L28" t="str">
            <v/>
          </cell>
          <cell r="M28" t="str">
            <v/>
          </cell>
          <cell r="O28" t="b">
            <v>0</v>
          </cell>
          <cell r="P28">
            <v>0</v>
          </cell>
          <cell r="Q28" t="str">
            <v>127AM</v>
          </cell>
          <cell r="R28">
            <v>0</v>
          </cell>
        </row>
        <row r="29">
          <cell r="A29">
            <v>128</v>
          </cell>
          <cell r="D29" t="str">
            <v>McClintock Dr</v>
          </cell>
          <cell r="E29" t="str">
            <v>Raymond A. Frey</v>
          </cell>
          <cell r="F29">
            <v>0</v>
          </cell>
          <cell r="G29">
            <v>0</v>
          </cell>
          <cell r="H29">
            <v>0</v>
          </cell>
          <cell r="I29">
            <v>0</v>
          </cell>
          <cell r="J29">
            <v>0</v>
          </cell>
          <cell r="K29">
            <v>0</v>
          </cell>
          <cell r="L29" t="str">
            <v/>
          </cell>
          <cell r="M29" t="str">
            <v/>
          </cell>
          <cell r="O29" t="b">
            <v>1</v>
          </cell>
          <cell r="P29">
            <v>0</v>
          </cell>
          <cell r="Q29" t="str">
            <v>128AM</v>
          </cell>
          <cell r="R29">
            <v>0</v>
          </cell>
        </row>
        <row r="30">
          <cell r="A30">
            <v>129</v>
          </cell>
          <cell r="D30" t="str">
            <v>Rural Rd</v>
          </cell>
          <cell r="E30" t="str">
            <v>Burns, Jill &amp; Peter</v>
          </cell>
          <cell r="F30">
            <v>0</v>
          </cell>
          <cell r="G30">
            <v>0</v>
          </cell>
          <cell r="H30">
            <v>0</v>
          </cell>
          <cell r="I30">
            <v>0</v>
          </cell>
          <cell r="J30">
            <v>0</v>
          </cell>
          <cell r="K30">
            <v>0</v>
          </cell>
          <cell r="L30" t="str">
            <v/>
          </cell>
          <cell r="M30" t="str">
            <v/>
          </cell>
          <cell r="O30" t="b">
            <v>1</v>
          </cell>
          <cell r="P30">
            <v>0</v>
          </cell>
          <cell r="Q30" t="str">
            <v>129AM</v>
          </cell>
          <cell r="R30">
            <v>0</v>
          </cell>
        </row>
        <row r="31">
          <cell r="A31">
            <v>130</v>
          </cell>
          <cell r="D31" t="str">
            <v>Country Club Wy</v>
          </cell>
          <cell r="E31" t="str">
            <v/>
          </cell>
          <cell r="F31">
            <v>0</v>
          </cell>
          <cell r="G31" t="str">
            <v/>
          </cell>
          <cell r="H31" t="str">
            <v/>
          </cell>
          <cell r="I31" t="str">
            <v/>
          </cell>
          <cell r="J31" t="str">
            <v/>
          </cell>
          <cell r="K31" t="str">
            <v/>
          </cell>
          <cell r="L31" t="str">
            <v/>
          </cell>
          <cell r="M31" t="str">
            <v/>
          </cell>
          <cell r="O31" t="b">
            <v>0</v>
          </cell>
          <cell r="P31">
            <v>0</v>
          </cell>
          <cell r="Q31" t="str">
            <v>130AM</v>
          </cell>
          <cell r="R31">
            <v>0</v>
          </cell>
        </row>
        <row r="32">
          <cell r="A32">
            <v>131</v>
          </cell>
          <cell r="D32" t="str">
            <v>Rural Rd</v>
          </cell>
          <cell r="E32" t="str">
            <v/>
          </cell>
          <cell r="F32">
            <v>0</v>
          </cell>
          <cell r="G32" t="str">
            <v/>
          </cell>
          <cell r="H32" t="str">
            <v/>
          </cell>
          <cell r="I32" t="str">
            <v/>
          </cell>
          <cell r="J32" t="str">
            <v/>
          </cell>
          <cell r="K32" t="str">
            <v/>
          </cell>
          <cell r="L32" t="str">
            <v/>
          </cell>
          <cell r="M32" t="str">
            <v/>
          </cell>
          <cell r="O32" t="b">
            <v>0</v>
          </cell>
          <cell r="P32">
            <v>0</v>
          </cell>
          <cell r="Q32" t="str">
            <v>131AM</v>
          </cell>
          <cell r="R32">
            <v>0</v>
          </cell>
        </row>
        <row r="33">
          <cell r="A33">
            <v>132</v>
          </cell>
          <cell r="D33" t="str">
            <v>S Dorsey Ln</v>
          </cell>
          <cell r="E33" t="str">
            <v/>
          </cell>
          <cell r="F33">
            <v>0</v>
          </cell>
          <cell r="G33" t="str">
            <v/>
          </cell>
          <cell r="H33" t="str">
            <v/>
          </cell>
          <cell r="I33" t="str">
            <v/>
          </cell>
          <cell r="J33" t="str">
            <v/>
          </cell>
          <cell r="K33" t="str">
            <v/>
          </cell>
          <cell r="L33" t="str">
            <v/>
          </cell>
          <cell r="M33" t="str">
            <v/>
          </cell>
          <cell r="O33" t="b">
            <v>0</v>
          </cell>
          <cell r="P33">
            <v>0</v>
          </cell>
          <cell r="Q33" t="str">
            <v>132AM</v>
          </cell>
          <cell r="R33">
            <v>0</v>
          </cell>
        </row>
        <row r="34">
          <cell r="A34">
            <v>133</v>
          </cell>
          <cell r="D34" t="str">
            <v>College Ave</v>
          </cell>
          <cell r="E34" t="str">
            <v>Stevie</v>
          </cell>
          <cell r="F34">
            <v>0</v>
          </cell>
          <cell r="G34">
            <v>0</v>
          </cell>
          <cell r="H34">
            <v>0</v>
          </cell>
          <cell r="I34">
            <v>0</v>
          </cell>
          <cell r="J34">
            <v>0</v>
          </cell>
          <cell r="K34">
            <v>0</v>
          </cell>
          <cell r="L34" t="str">
            <v/>
          </cell>
          <cell r="M34" t="str">
            <v/>
          </cell>
          <cell r="O34" t="b">
            <v>1</v>
          </cell>
          <cell r="P34">
            <v>0</v>
          </cell>
          <cell r="Q34" t="str">
            <v>133AM</v>
          </cell>
          <cell r="R34">
            <v>2</v>
          </cell>
        </row>
        <row r="35">
          <cell r="A35">
            <v>134</v>
          </cell>
          <cell r="D35" t="str">
            <v>Paseo Del Saber</v>
          </cell>
          <cell r="E35" t="str">
            <v/>
          </cell>
          <cell r="F35">
            <v>0</v>
          </cell>
          <cell r="G35" t="str">
            <v/>
          </cell>
          <cell r="H35" t="str">
            <v/>
          </cell>
          <cell r="I35" t="str">
            <v/>
          </cell>
          <cell r="J35" t="str">
            <v/>
          </cell>
          <cell r="K35" t="str">
            <v/>
          </cell>
          <cell r="L35" t="str">
            <v/>
          </cell>
          <cell r="M35" t="str">
            <v/>
          </cell>
          <cell r="O35" t="b">
            <v>0</v>
          </cell>
          <cell r="P35">
            <v>0</v>
          </cell>
          <cell r="Q35" t="str">
            <v>134AM</v>
          </cell>
          <cell r="R35">
            <v>0</v>
          </cell>
        </row>
        <row r="36">
          <cell r="A36">
            <v>135</v>
          </cell>
          <cell r="D36" t="str">
            <v>Rural Rd</v>
          </cell>
          <cell r="E36" t="str">
            <v>Tim McKinstry</v>
          </cell>
          <cell r="F36">
            <v>0</v>
          </cell>
          <cell r="G36">
            <v>0</v>
          </cell>
          <cell r="H36">
            <v>0</v>
          </cell>
          <cell r="I36">
            <v>0</v>
          </cell>
          <cell r="J36">
            <v>0</v>
          </cell>
          <cell r="K36">
            <v>0</v>
          </cell>
          <cell r="L36" t="str">
            <v/>
          </cell>
          <cell r="M36" t="str">
            <v/>
          </cell>
          <cell r="O36" t="b">
            <v>1</v>
          </cell>
          <cell r="P36">
            <v>0</v>
          </cell>
          <cell r="Q36" t="str">
            <v>135AM</v>
          </cell>
          <cell r="R36">
            <v>0</v>
          </cell>
        </row>
        <row r="37">
          <cell r="A37">
            <v>136</v>
          </cell>
          <cell r="D37" t="str">
            <v>Rural Rd</v>
          </cell>
          <cell r="E37" t="str">
            <v/>
          </cell>
          <cell r="F37">
            <v>0</v>
          </cell>
          <cell r="G37" t="str">
            <v/>
          </cell>
          <cell r="H37" t="str">
            <v/>
          </cell>
          <cell r="I37" t="str">
            <v/>
          </cell>
          <cell r="J37" t="str">
            <v/>
          </cell>
          <cell r="K37" t="str">
            <v/>
          </cell>
          <cell r="L37" t="str">
            <v/>
          </cell>
          <cell r="M37" t="str">
            <v/>
          </cell>
          <cell r="O37" t="b">
            <v>0</v>
          </cell>
          <cell r="P37">
            <v>0</v>
          </cell>
          <cell r="Q37" t="str">
            <v>136AM</v>
          </cell>
          <cell r="R37">
            <v>0</v>
          </cell>
        </row>
        <row r="38">
          <cell r="A38">
            <v>137</v>
          </cell>
          <cell r="D38" t="str">
            <v>Priest Dr</v>
          </cell>
          <cell r="E38" t="str">
            <v/>
          </cell>
          <cell r="F38">
            <v>0</v>
          </cell>
          <cell r="G38" t="str">
            <v/>
          </cell>
          <cell r="H38" t="str">
            <v/>
          </cell>
          <cell r="I38" t="str">
            <v/>
          </cell>
          <cell r="J38" t="str">
            <v/>
          </cell>
          <cell r="K38" t="str">
            <v/>
          </cell>
          <cell r="L38" t="str">
            <v/>
          </cell>
          <cell r="M38" t="str">
            <v/>
          </cell>
          <cell r="O38" t="b">
            <v>0</v>
          </cell>
          <cell r="P38">
            <v>0</v>
          </cell>
          <cell r="Q38" t="str">
            <v>137AM</v>
          </cell>
          <cell r="R38">
            <v>0</v>
          </cell>
        </row>
        <row r="39">
          <cell r="A39">
            <v>138</v>
          </cell>
          <cell r="D39" t="str">
            <v>Rural Rd</v>
          </cell>
          <cell r="E39" t="str">
            <v>Kevin Jacobsen</v>
          </cell>
          <cell r="F39">
            <v>0</v>
          </cell>
          <cell r="G39">
            <v>0</v>
          </cell>
          <cell r="H39">
            <v>0</v>
          </cell>
          <cell r="I39">
            <v>0</v>
          </cell>
          <cell r="J39">
            <v>0</v>
          </cell>
          <cell r="K39">
            <v>0</v>
          </cell>
          <cell r="L39" t="str">
            <v/>
          </cell>
          <cell r="M39" t="str">
            <v/>
          </cell>
          <cell r="O39" t="b">
            <v>1</v>
          </cell>
          <cell r="P39">
            <v>0</v>
          </cell>
          <cell r="Q39" t="str">
            <v>138AM</v>
          </cell>
          <cell r="R39">
            <v>0</v>
          </cell>
        </row>
        <row r="40">
          <cell r="A40">
            <v>139</v>
          </cell>
          <cell r="D40" t="str">
            <v>College Ave</v>
          </cell>
          <cell r="E40" t="str">
            <v>Donna Lewandowski</v>
          </cell>
          <cell r="F40">
            <v>0</v>
          </cell>
          <cell r="G40">
            <v>0</v>
          </cell>
          <cell r="H40">
            <v>0</v>
          </cell>
          <cell r="I40">
            <v>0</v>
          </cell>
          <cell r="J40">
            <v>0</v>
          </cell>
          <cell r="K40">
            <v>0</v>
          </cell>
          <cell r="L40" t="str">
            <v/>
          </cell>
          <cell r="M40" t="str">
            <v/>
          </cell>
          <cell r="O40" t="b">
            <v>1</v>
          </cell>
          <cell r="P40">
            <v>0</v>
          </cell>
          <cell r="Q40" t="str">
            <v>139AM</v>
          </cell>
          <cell r="R40">
            <v>2</v>
          </cell>
        </row>
        <row r="41">
          <cell r="A41">
            <v>140</v>
          </cell>
          <cell r="D41" t="str">
            <v>Priest Dr</v>
          </cell>
          <cell r="E41" t="str">
            <v/>
          </cell>
          <cell r="F41">
            <v>0</v>
          </cell>
          <cell r="G41" t="str">
            <v/>
          </cell>
          <cell r="H41" t="str">
            <v/>
          </cell>
          <cell r="I41" t="str">
            <v/>
          </cell>
          <cell r="J41" t="str">
            <v/>
          </cell>
          <cell r="K41" t="str">
            <v/>
          </cell>
          <cell r="L41" t="str">
            <v/>
          </cell>
          <cell r="M41" t="str">
            <v/>
          </cell>
          <cell r="O41" t="b">
            <v>0</v>
          </cell>
          <cell r="P41">
            <v>0</v>
          </cell>
          <cell r="Q41" t="str">
            <v>140AM</v>
          </cell>
          <cell r="R41">
            <v>0</v>
          </cell>
        </row>
        <row r="42">
          <cell r="A42">
            <v>141</v>
          </cell>
          <cell r="D42" t="str">
            <v>College Ave</v>
          </cell>
          <cell r="E42" t="str">
            <v>Kathryn Hopkins</v>
          </cell>
          <cell r="F42">
            <v>0</v>
          </cell>
          <cell r="G42">
            <v>0</v>
          </cell>
          <cell r="H42">
            <v>0</v>
          </cell>
          <cell r="I42">
            <v>0</v>
          </cell>
          <cell r="J42">
            <v>0</v>
          </cell>
          <cell r="K42">
            <v>0</v>
          </cell>
          <cell r="L42" t="str">
            <v/>
          </cell>
          <cell r="M42" t="str">
            <v/>
          </cell>
          <cell r="O42" t="b">
            <v>1</v>
          </cell>
          <cell r="P42">
            <v>0</v>
          </cell>
          <cell r="Q42" t="str">
            <v>141AM</v>
          </cell>
          <cell r="R42">
            <v>1</v>
          </cell>
        </row>
        <row r="43">
          <cell r="A43">
            <v>142</v>
          </cell>
          <cell r="D43" t="str">
            <v>Rural Rd</v>
          </cell>
          <cell r="E43" t="str">
            <v>MIKE BATTLE</v>
          </cell>
          <cell r="F43">
            <v>0</v>
          </cell>
          <cell r="G43">
            <v>0</v>
          </cell>
          <cell r="H43">
            <v>0</v>
          </cell>
          <cell r="I43">
            <v>0</v>
          </cell>
          <cell r="J43">
            <v>0</v>
          </cell>
          <cell r="K43">
            <v>0</v>
          </cell>
          <cell r="L43" t="str">
            <v/>
          </cell>
          <cell r="M43" t="str">
            <v/>
          </cell>
          <cell r="O43" t="b">
            <v>1</v>
          </cell>
          <cell r="P43">
            <v>0</v>
          </cell>
          <cell r="Q43" t="str">
            <v>142AM</v>
          </cell>
          <cell r="R43">
            <v>1</v>
          </cell>
        </row>
        <row r="44">
          <cell r="A44">
            <v>143</v>
          </cell>
          <cell r="D44" t="str">
            <v>Hardy Dr</v>
          </cell>
          <cell r="E44" t="str">
            <v>Mike Zyskowski</v>
          </cell>
          <cell r="F44">
            <v>0</v>
          </cell>
          <cell r="G44">
            <v>0</v>
          </cell>
          <cell r="H44">
            <v>0</v>
          </cell>
          <cell r="I44">
            <v>0</v>
          </cell>
          <cell r="J44">
            <v>0</v>
          </cell>
          <cell r="K44">
            <v>0</v>
          </cell>
          <cell r="L44" t="str">
            <v/>
          </cell>
          <cell r="M44" t="str">
            <v/>
          </cell>
          <cell r="O44" t="b">
            <v>1</v>
          </cell>
          <cell r="P44">
            <v>0</v>
          </cell>
          <cell r="Q44" t="str">
            <v>143AM</v>
          </cell>
          <cell r="R44">
            <v>0</v>
          </cell>
        </row>
        <row r="45">
          <cell r="A45">
            <v>144</v>
          </cell>
          <cell r="D45" t="str">
            <v>Mill Ave</v>
          </cell>
          <cell r="E45" t="str">
            <v>Kimberley Garetson</v>
          </cell>
          <cell r="F45">
            <v>0</v>
          </cell>
          <cell r="G45">
            <v>0</v>
          </cell>
          <cell r="H45">
            <v>0</v>
          </cell>
          <cell r="I45">
            <v>0</v>
          </cell>
          <cell r="J45">
            <v>0</v>
          </cell>
          <cell r="K45">
            <v>0</v>
          </cell>
          <cell r="L45" t="str">
            <v/>
          </cell>
          <cell r="M45" t="str">
            <v/>
          </cell>
          <cell r="O45" t="b">
            <v>1</v>
          </cell>
          <cell r="P45">
            <v>0</v>
          </cell>
          <cell r="Q45" t="str">
            <v>144AM</v>
          </cell>
          <cell r="R45">
            <v>0</v>
          </cell>
        </row>
        <row r="46">
          <cell r="A46">
            <v>145</v>
          </cell>
          <cell r="D46" t="str">
            <v>Mill Ave</v>
          </cell>
          <cell r="E46" t="str">
            <v>Kristi Hanno</v>
          </cell>
          <cell r="F46">
            <v>0</v>
          </cell>
          <cell r="G46">
            <v>0</v>
          </cell>
          <cell r="H46">
            <v>0</v>
          </cell>
          <cell r="I46">
            <v>0</v>
          </cell>
          <cell r="J46">
            <v>0</v>
          </cell>
          <cell r="K46">
            <v>0</v>
          </cell>
          <cell r="L46" t="str">
            <v/>
          </cell>
          <cell r="M46" t="str">
            <v/>
          </cell>
          <cell r="O46" t="b">
            <v>1</v>
          </cell>
          <cell r="P46">
            <v>0</v>
          </cell>
          <cell r="Q46" t="str">
            <v>145AM</v>
          </cell>
          <cell r="R46">
            <v>0</v>
          </cell>
        </row>
        <row r="47">
          <cell r="A47">
            <v>146</v>
          </cell>
          <cell r="D47" t="str">
            <v>Mill Ave</v>
          </cell>
          <cell r="E47" t="str">
            <v>Kim Mellon</v>
          </cell>
          <cell r="F47">
            <v>0</v>
          </cell>
          <cell r="G47">
            <v>0</v>
          </cell>
          <cell r="H47">
            <v>0</v>
          </cell>
          <cell r="I47">
            <v>0</v>
          </cell>
          <cell r="J47">
            <v>0</v>
          </cell>
          <cell r="K47">
            <v>0</v>
          </cell>
          <cell r="L47" t="str">
            <v/>
          </cell>
          <cell r="M47" t="str">
            <v/>
          </cell>
          <cell r="O47" t="b">
            <v>1</v>
          </cell>
          <cell r="P47">
            <v>0</v>
          </cell>
          <cell r="Q47" t="str">
            <v>146AM</v>
          </cell>
          <cell r="R47">
            <v>3</v>
          </cell>
        </row>
        <row r="48">
          <cell r="A48">
            <v>147</v>
          </cell>
          <cell r="D48" t="str">
            <v>Mill Ave</v>
          </cell>
          <cell r="E48" t="str">
            <v>Chelsea Munoz-Patchen</v>
          </cell>
          <cell r="F48">
            <v>0</v>
          </cell>
          <cell r="G48">
            <v>0</v>
          </cell>
          <cell r="H48">
            <v>0</v>
          </cell>
          <cell r="I48">
            <v>0</v>
          </cell>
          <cell r="J48">
            <v>0</v>
          </cell>
          <cell r="K48">
            <v>0</v>
          </cell>
          <cell r="L48" t="str">
            <v/>
          </cell>
          <cell r="M48" t="str">
            <v/>
          </cell>
          <cell r="O48" t="b">
            <v>1</v>
          </cell>
          <cell r="P48">
            <v>0</v>
          </cell>
          <cell r="Q48" t="str">
            <v>147AM</v>
          </cell>
          <cell r="R48">
            <v>0</v>
          </cell>
        </row>
        <row r="49">
          <cell r="A49">
            <v>148</v>
          </cell>
          <cell r="D49" t="str">
            <v>Kyrene Rd</v>
          </cell>
          <cell r="E49" t="str">
            <v/>
          </cell>
          <cell r="F49" t="str">
            <v/>
          </cell>
          <cell r="G49" t="str">
            <v/>
          </cell>
          <cell r="H49" t="str">
            <v/>
          </cell>
          <cell r="I49" t="str">
            <v/>
          </cell>
          <cell r="J49" t="str">
            <v/>
          </cell>
          <cell r="K49" t="str">
            <v/>
          </cell>
          <cell r="L49" t="str">
            <v/>
          </cell>
          <cell r="M49" t="str">
            <v/>
          </cell>
          <cell r="O49" t="b">
            <v>0</v>
          </cell>
          <cell r="P49">
            <v>0</v>
          </cell>
          <cell r="Q49" t="str">
            <v>148AM</v>
          </cell>
          <cell r="R49">
            <v>0</v>
          </cell>
        </row>
        <row r="50">
          <cell r="A50">
            <v>149</v>
          </cell>
          <cell r="D50" t="str">
            <v>Country Club Wy</v>
          </cell>
          <cell r="E50" t="str">
            <v/>
          </cell>
          <cell r="F50" t="str">
            <v/>
          </cell>
          <cell r="G50" t="str">
            <v/>
          </cell>
          <cell r="H50" t="str">
            <v/>
          </cell>
          <cell r="I50" t="str">
            <v/>
          </cell>
          <cell r="J50" t="str">
            <v/>
          </cell>
          <cell r="K50" t="str">
            <v/>
          </cell>
          <cell r="L50" t="str">
            <v/>
          </cell>
          <cell r="M50" t="str">
            <v/>
          </cell>
          <cell r="O50" t="b">
            <v>0</v>
          </cell>
          <cell r="P50">
            <v>0</v>
          </cell>
          <cell r="Q50" t="str">
            <v>149AM</v>
          </cell>
          <cell r="R50">
            <v>0</v>
          </cell>
        </row>
        <row r="51">
          <cell r="A51">
            <v>150</v>
          </cell>
          <cell r="D51" t="str">
            <v>Lakeshore Dr</v>
          </cell>
          <cell r="E51" t="str">
            <v/>
          </cell>
          <cell r="F51" t="str">
            <v/>
          </cell>
          <cell r="G51" t="str">
            <v/>
          </cell>
          <cell r="H51" t="str">
            <v/>
          </cell>
          <cell r="I51" t="str">
            <v/>
          </cell>
          <cell r="J51" t="str">
            <v/>
          </cell>
          <cell r="K51" t="str">
            <v/>
          </cell>
          <cell r="L51" t="str">
            <v/>
          </cell>
          <cell r="M51" t="str">
            <v/>
          </cell>
          <cell r="O51" t="b">
            <v>0</v>
          </cell>
          <cell r="P51">
            <v>0</v>
          </cell>
          <cell r="Q51" t="str">
            <v>150AM</v>
          </cell>
          <cell r="R51">
            <v>0</v>
          </cell>
        </row>
        <row r="52">
          <cell r="A52">
            <v>151</v>
          </cell>
          <cell r="D52" t="str">
            <v>Forest Ave</v>
          </cell>
          <cell r="E52" t="str">
            <v/>
          </cell>
          <cell r="F52" t="str">
            <v/>
          </cell>
          <cell r="G52" t="str">
            <v/>
          </cell>
          <cell r="H52" t="str">
            <v/>
          </cell>
          <cell r="I52" t="str">
            <v/>
          </cell>
          <cell r="J52" t="str">
            <v/>
          </cell>
          <cell r="K52" t="str">
            <v/>
          </cell>
          <cell r="L52" t="str">
            <v/>
          </cell>
          <cell r="M52" t="str">
            <v/>
          </cell>
          <cell r="O52" t="b">
            <v>0</v>
          </cell>
          <cell r="P52">
            <v>0</v>
          </cell>
          <cell r="Q52" t="str">
            <v>151AM</v>
          </cell>
          <cell r="R52">
            <v>0</v>
          </cell>
        </row>
        <row r="53">
          <cell r="A53">
            <v>152</v>
          </cell>
          <cell r="D53" t="str">
            <v>TCA Bridge</v>
          </cell>
          <cell r="E53" t="str">
            <v>MIKE BATTLE</v>
          </cell>
          <cell r="F53">
            <v>0</v>
          </cell>
          <cell r="G53">
            <v>0</v>
          </cell>
          <cell r="H53">
            <v>0</v>
          </cell>
          <cell r="I53">
            <v>0</v>
          </cell>
          <cell r="J53">
            <v>0</v>
          </cell>
          <cell r="K53">
            <v>0</v>
          </cell>
          <cell r="L53" t="str">
            <v/>
          </cell>
          <cell r="M53" t="str">
            <v/>
          </cell>
          <cell r="O53" t="b">
            <v>1</v>
          </cell>
          <cell r="P53">
            <v>0</v>
          </cell>
          <cell r="Q53" t="str">
            <v>152AM</v>
          </cell>
          <cell r="R53">
            <v>0</v>
          </cell>
        </row>
        <row r="54">
          <cell r="A54">
            <v>153</v>
          </cell>
          <cell r="D54" t="str">
            <v>McAllister Ave</v>
          </cell>
          <cell r="E54" t="str">
            <v/>
          </cell>
          <cell r="F54" t="str">
            <v/>
          </cell>
          <cell r="G54" t="str">
            <v/>
          </cell>
          <cell r="H54" t="str">
            <v/>
          </cell>
          <cell r="I54" t="str">
            <v/>
          </cell>
          <cell r="J54" t="str">
            <v/>
          </cell>
          <cell r="K54" t="str">
            <v/>
          </cell>
          <cell r="L54" t="str">
            <v/>
          </cell>
          <cell r="M54" t="str">
            <v/>
          </cell>
          <cell r="O54" t="b">
            <v>0</v>
          </cell>
          <cell r="P54">
            <v>0</v>
          </cell>
          <cell r="Q54" t="str">
            <v>153AM</v>
          </cell>
          <cell r="R54">
            <v>0</v>
          </cell>
        </row>
        <row r="55">
          <cell r="A55">
            <v>154</v>
          </cell>
          <cell r="D55" t="str">
            <v>Rural Rd</v>
          </cell>
          <cell r="E55" t="str">
            <v/>
          </cell>
          <cell r="F55" t="str">
            <v/>
          </cell>
          <cell r="G55" t="str">
            <v/>
          </cell>
          <cell r="H55" t="str">
            <v/>
          </cell>
          <cell r="I55" t="str">
            <v/>
          </cell>
          <cell r="J55" t="str">
            <v/>
          </cell>
          <cell r="K55" t="str">
            <v/>
          </cell>
          <cell r="L55" t="str">
            <v/>
          </cell>
          <cell r="M55" t="str">
            <v/>
          </cell>
          <cell r="O55" t="b">
            <v>0</v>
          </cell>
          <cell r="P55">
            <v>0</v>
          </cell>
          <cell r="Q55" t="str">
            <v>154AM</v>
          </cell>
          <cell r="R55">
            <v>0</v>
          </cell>
        </row>
        <row r="56">
          <cell r="A56">
            <v>155</v>
          </cell>
          <cell r="D56" t="str">
            <v>McClintock Dr</v>
          </cell>
          <cell r="E56" t="str">
            <v>Parth Dalwadi</v>
          </cell>
          <cell r="F56">
            <v>0</v>
          </cell>
          <cell r="G56">
            <v>0</v>
          </cell>
          <cell r="H56">
            <v>0</v>
          </cell>
          <cell r="I56">
            <v>0</v>
          </cell>
          <cell r="J56">
            <v>0</v>
          </cell>
          <cell r="K56">
            <v>0</v>
          </cell>
          <cell r="L56" t="str">
            <v/>
          </cell>
          <cell r="M56" t="str">
            <v/>
          </cell>
          <cell r="O56" t="b">
            <v>1</v>
          </cell>
          <cell r="P56">
            <v>0</v>
          </cell>
          <cell r="Q56" t="str">
            <v>155AM</v>
          </cell>
          <cell r="R56">
            <v>0</v>
          </cell>
        </row>
        <row r="57">
          <cell r="A57">
            <v>156</v>
          </cell>
          <cell r="D57" t="str">
            <v>Mill Ave</v>
          </cell>
          <cell r="E57" t="str">
            <v>Mick Darcey</v>
          </cell>
          <cell r="F57">
            <v>0</v>
          </cell>
          <cell r="G57">
            <v>0</v>
          </cell>
          <cell r="H57">
            <v>0</v>
          </cell>
          <cell r="I57">
            <v>0</v>
          </cell>
          <cell r="J57">
            <v>0</v>
          </cell>
          <cell r="K57">
            <v>0</v>
          </cell>
          <cell r="L57" t="str">
            <v/>
          </cell>
          <cell r="M57" t="str">
            <v/>
          </cell>
          <cell r="O57" t="b">
            <v>1</v>
          </cell>
          <cell r="P57">
            <v>0</v>
          </cell>
          <cell r="Q57" t="str">
            <v>156AM</v>
          </cell>
          <cell r="R57">
            <v>6</v>
          </cell>
        </row>
        <row r="58">
          <cell r="A58">
            <v>157</v>
          </cell>
          <cell r="D58" t="str">
            <v>College Ave</v>
          </cell>
          <cell r="E58" t="str">
            <v>Allen Booker</v>
          </cell>
          <cell r="F58">
            <v>0</v>
          </cell>
          <cell r="G58">
            <v>0</v>
          </cell>
          <cell r="H58">
            <v>0</v>
          </cell>
          <cell r="I58">
            <v>0</v>
          </cell>
          <cell r="J58">
            <v>0</v>
          </cell>
          <cell r="K58">
            <v>0</v>
          </cell>
          <cell r="L58" t="str">
            <v/>
          </cell>
          <cell r="M58" t="str">
            <v/>
          </cell>
          <cell r="O58" t="b">
            <v>1</v>
          </cell>
          <cell r="P58">
            <v>0</v>
          </cell>
          <cell r="Q58" t="str">
            <v>157AM</v>
          </cell>
          <cell r="R58">
            <v>0</v>
          </cell>
        </row>
        <row r="59">
          <cell r="A59">
            <v>158</v>
          </cell>
          <cell r="D59" t="str">
            <v>Priest Dr</v>
          </cell>
          <cell r="E59" t="str">
            <v/>
          </cell>
          <cell r="F59" t="str">
            <v/>
          </cell>
          <cell r="G59" t="str">
            <v/>
          </cell>
          <cell r="H59" t="str">
            <v/>
          </cell>
          <cell r="I59" t="str">
            <v/>
          </cell>
          <cell r="J59" t="str">
            <v/>
          </cell>
          <cell r="K59" t="str">
            <v/>
          </cell>
          <cell r="L59" t="str">
            <v/>
          </cell>
          <cell r="M59" t="str">
            <v/>
          </cell>
          <cell r="O59" t="b">
            <v>0</v>
          </cell>
          <cell r="P59">
            <v>0</v>
          </cell>
          <cell r="Q59" t="str">
            <v>158AM</v>
          </cell>
          <cell r="R59">
            <v>0</v>
          </cell>
        </row>
      </sheetData>
      <sheetData sheetId="22">
        <row r="5">
          <cell r="D5">
            <v>6</v>
          </cell>
          <cell r="E5">
            <v>21</v>
          </cell>
          <cell r="F5">
            <v>9</v>
          </cell>
          <cell r="G5">
            <v>8</v>
          </cell>
          <cell r="H5">
            <v>19</v>
          </cell>
          <cell r="I5">
            <v>14</v>
          </cell>
          <cell r="J5">
            <v>1</v>
          </cell>
          <cell r="K5">
            <v>8</v>
          </cell>
          <cell r="L5">
            <v>2</v>
          </cell>
          <cell r="M5">
            <v>14</v>
          </cell>
          <cell r="N5">
            <v>5</v>
          </cell>
          <cell r="O5">
            <v>25</v>
          </cell>
          <cell r="P5">
            <v>3.5</v>
          </cell>
          <cell r="Q5">
            <v>12</v>
          </cell>
          <cell r="R5">
            <v>24</v>
          </cell>
          <cell r="S5">
            <v>12</v>
          </cell>
          <cell r="T5">
            <v>17</v>
          </cell>
          <cell r="U5" t="e">
            <v>#N/A</v>
          </cell>
          <cell r="V5">
            <v>9</v>
          </cell>
          <cell r="W5">
            <v>16</v>
          </cell>
          <cell r="X5">
            <v>10</v>
          </cell>
          <cell r="Y5">
            <v>6</v>
          </cell>
          <cell r="Z5">
            <v>4</v>
          </cell>
          <cell r="AA5">
            <v>17</v>
          </cell>
          <cell r="AB5" t="e">
            <v>#N/A</v>
          </cell>
          <cell r="AC5" t="e">
            <v>#N/A</v>
          </cell>
          <cell r="AD5">
            <v>19</v>
          </cell>
          <cell r="AE5">
            <v>27</v>
          </cell>
          <cell r="AF5">
            <v>15</v>
          </cell>
          <cell r="AG5">
            <v>20</v>
          </cell>
          <cell r="AH5">
            <v>13</v>
          </cell>
          <cell r="AI5">
            <v>5</v>
          </cell>
          <cell r="AJ5">
            <v>9</v>
          </cell>
          <cell r="AK5">
            <v>6</v>
          </cell>
          <cell r="AL5">
            <v>5</v>
          </cell>
          <cell r="AM5">
            <v>9</v>
          </cell>
          <cell r="AN5">
            <v>2</v>
          </cell>
          <cell r="AO5">
            <v>5</v>
          </cell>
          <cell r="AP5">
            <v>9</v>
          </cell>
          <cell r="AQ5">
            <v>8</v>
          </cell>
          <cell r="AR5">
            <v>2</v>
          </cell>
          <cell r="AS5">
            <v>11</v>
          </cell>
          <cell r="AT5">
            <v>7</v>
          </cell>
          <cell r="AU5" t="e">
            <v>#N/A</v>
          </cell>
          <cell r="AV5">
            <v>8</v>
          </cell>
          <cell r="AW5">
            <v>14</v>
          </cell>
          <cell r="AX5">
            <v>5</v>
          </cell>
          <cell r="AY5">
            <v>8</v>
          </cell>
          <cell r="AZ5" t="e">
            <v>#N/A</v>
          </cell>
          <cell r="BA5" t="e">
            <v>#N/A</v>
          </cell>
          <cell r="BB5" t="e">
            <v>#N/A</v>
          </cell>
          <cell r="BC5" t="e">
            <v>#N/A</v>
          </cell>
          <cell r="BD5" t="e">
            <v>#N/A</v>
          </cell>
          <cell r="BE5" t="e">
            <v>#N/A</v>
          </cell>
          <cell r="BF5">
            <v>0.29166666666666669</v>
          </cell>
          <cell r="BG5">
            <v>42.68181818181818</v>
          </cell>
          <cell r="BH5">
            <v>469.5</v>
          </cell>
        </row>
        <row r="6">
          <cell r="A6" t="str">
            <v>AM</v>
          </cell>
          <cell r="D6">
            <v>7</v>
          </cell>
          <cell r="E6">
            <v>7</v>
          </cell>
          <cell r="F6">
            <v>9</v>
          </cell>
          <cell r="G6">
            <v>1</v>
          </cell>
          <cell r="H6">
            <v>14</v>
          </cell>
          <cell r="I6">
            <v>9</v>
          </cell>
          <cell r="J6">
            <v>1</v>
          </cell>
          <cell r="K6">
            <v>31</v>
          </cell>
          <cell r="L6">
            <v>4</v>
          </cell>
          <cell r="M6">
            <v>12</v>
          </cell>
          <cell r="N6">
            <v>10</v>
          </cell>
          <cell r="O6">
            <v>32</v>
          </cell>
          <cell r="P6">
            <v>19</v>
          </cell>
          <cell r="Q6">
            <v>21</v>
          </cell>
          <cell r="R6">
            <v>26</v>
          </cell>
          <cell r="S6">
            <v>14</v>
          </cell>
          <cell r="T6">
            <v>15</v>
          </cell>
          <cell r="U6" t="e">
            <v>#N/A</v>
          </cell>
          <cell r="V6">
            <v>9</v>
          </cell>
          <cell r="W6">
            <v>5</v>
          </cell>
          <cell r="X6">
            <v>7</v>
          </cell>
          <cell r="Y6">
            <v>10</v>
          </cell>
          <cell r="Z6">
            <v>2</v>
          </cell>
          <cell r="AA6">
            <v>10.5</v>
          </cell>
          <cell r="AB6" t="e">
            <v>#N/A</v>
          </cell>
          <cell r="AC6" t="e">
            <v>#N/A</v>
          </cell>
          <cell r="AD6">
            <v>45</v>
          </cell>
          <cell r="AE6">
            <v>38</v>
          </cell>
          <cell r="AF6">
            <v>11</v>
          </cell>
          <cell r="AG6">
            <v>21</v>
          </cell>
          <cell r="AH6">
            <v>5</v>
          </cell>
          <cell r="AI6">
            <v>4</v>
          </cell>
          <cell r="AJ6">
            <v>4</v>
          </cell>
          <cell r="AK6">
            <v>6</v>
          </cell>
          <cell r="AL6">
            <v>5</v>
          </cell>
          <cell r="AM6">
            <v>0</v>
          </cell>
          <cell r="AN6">
            <v>5</v>
          </cell>
          <cell r="AO6">
            <v>5</v>
          </cell>
          <cell r="AP6">
            <v>9</v>
          </cell>
          <cell r="AQ6">
            <v>10</v>
          </cell>
          <cell r="AR6">
            <v>12</v>
          </cell>
          <cell r="AS6">
            <v>11</v>
          </cell>
          <cell r="AT6">
            <v>2</v>
          </cell>
          <cell r="AU6" t="e">
            <v>#N/A</v>
          </cell>
          <cell r="AV6">
            <v>8</v>
          </cell>
          <cell r="AW6">
            <v>10</v>
          </cell>
          <cell r="AX6">
            <v>8</v>
          </cell>
          <cell r="AY6">
            <v>8</v>
          </cell>
          <cell r="AZ6" t="e">
            <v>#N/A</v>
          </cell>
          <cell r="BA6" t="e">
            <v>#N/A</v>
          </cell>
          <cell r="BB6" t="e">
            <v>#N/A</v>
          </cell>
          <cell r="BC6" t="e">
            <v>#N/A</v>
          </cell>
          <cell r="BD6" t="e">
            <v>#N/A</v>
          </cell>
          <cell r="BE6" t="e">
            <v>#N/A</v>
          </cell>
          <cell r="BF6">
            <v>0.30208333333333337</v>
          </cell>
          <cell r="BG6">
            <v>45.68181818181818</v>
          </cell>
          <cell r="BH6">
            <v>502.5</v>
          </cell>
        </row>
        <row r="7">
          <cell r="A7" t="str">
            <v>AM</v>
          </cell>
          <cell r="D7">
            <v>11</v>
          </cell>
          <cell r="E7">
            <v>8</v>
          </cell>
          <cell r="F7">
            <v>14</v>
          </cell>
          <cell r="G7">
            <v>5</v>
          </cell>
          <cell r="H7">
            <v>11</v>
          </cell>
          <cell r="I7">
            <v>18</v>
          </cell>
          <cell r="J7">
            <v>4</v>
          </cell>
          <cell r="K7">
            <v>18</v>
          </cell>
          <cell r="L7">
            <v>9</v>
          </cell>
          <cell r="M7">
            <v>6.5</v>
          </cell>
          <cell r="N7">
            <v>8</v>
          </cell>
          <cell r="O7">
            <v>26</v>
          </cell>
          <cell r="P7">
            <v>5</v>
          </cell>
          <cell r="Q7">
            <v>12</v>
          </cell>
          <cell r="R7">
            <v>17</v>
          </cell>
          <cell r="S7">
            <v>8</v>
          </cell>
          <cell r="T7">
            <v>11</v>
          </cell>
          <cell r="U7" t="e">
            <v>#N/A</v>
          </cell>
          <cell r="V7">
            <v>7</v>
          </cell>
          <cell r="W7">
            <v>4</v>
          </cell>
          <cell r="X7">
            <v>4</v>
          </cell>
          <cell r="Y7">
            <v>8</v>
          </cell>
          <cell r="Z7">
            <v>3</v>
          </cell>
          <cell r="AA7">
            <v>10.5</v>
          </cell>
          <cell r="AB7" t="e">
            <v>#N/A</v>
          </cell>
          <cell r="AC7" t="e">
            <v>#N/A</v>
          </cell>
          <cell r="AD7">
            <v>24</v>
          </cell>
          <cell r="AE7">
            <v>11</v>
          </cell>
          <cell r="AF7">
            <v>6</v>
          </cell>
          <cell r="AG7">
            <v>31</v>
          </cell>
          <cell r="AH7">
            <v>6</v>
          </cell>
          <cell r="AI7">
            <v>8</v>
          </cell>
          <cell r="AJ7">
            <v>8</v>
          </cell>
          <cell r="AK7">
            <v>17</v>
          </cell>
          <cell r="AL7">
            <v>6</v>
          </cell>
          <cell r="AM7">
            <v>9</v>
          </cell>
          <cell r="AN7">
            <v>4</v>
          </cell>
          <cell r="AO7">
            <v>5</v>
          </cell>
          <cell r="AP7">
            <v>9</v>
          </cell>
          <cell r="AQ7">
            <v>11</v>
          </cell>
          <cell r="AR7">
            <v>8</v>
          </cell>
          <cell r="AS7">
            <v>7</v>
          </cell>
          <cell r="AT7">
            <v>4</v>
          </cell>
          <cell r="AU7" t="e">
            <v>#N/A</v>
          </cell>
          <cell r="AV7">
            <v>8</v>
          </cell>
          <cell r="AW7">
            <v>8</v>
          </cell>
          <cell r="AX7">
            <v>12</v>
          </cell>
          <cell r="AY7">
            <v>4</v>
          </cell>
          <cell r="AZ7" t="e">
            <v>#N/A</v>
          </cell>
          <cell r="BA7" t="e">
            <v>#N/A</v>
          </cell>
          <cell r="BB7" t="e">
            <v>#N/A</v>
          </cell>
          <cell r="BC7" t="e">
            <v>#N/A</v>
          </cell>
          <cell r="BD7" t="e">
            <v>#N/A</v>
          </cell>
          <cell r="BE7" t="e">
            <v>#N/A</v>
          </cell>
          <cell r="BF7">
            <v>0.31250000000000006</v>
          </cell>
          <cell r="BG7">
            <v>39.454545454545453</v>
          </cell>
          <cell r="BH7">
            <v>434</v>
          </cell>
        </row>
        <row r="8">
          <cell r="A8" t="str">
            <v>AM</v>
          </cell>
          <cell r="D8">
            <v>8</v>
          </cell>
          <cell r="E8">
            <v>19</v>
          </cell>
          <cell r="F8">
            <v>12</v>
          </cell>
          <cell r="G8">
            <v>4</v>
          </cell>
          <cell r="H8">
            <v>18</v>
          </cell>
          <cell r="I8">
            <v>11</v>
          </cell>
          <cell r="J8">
            <v>5</v>
          </cell>
          <cell r="K8">
            <v>14</v>
          </cell>
          <cell r="L8">
            <v>10</v>
          </cell>
          <cell r="M8">
            <v>12.5</v>
          </cell>
          <cell r="N8">
            <v>5</v>
          </cell>
          <cell r="O8">
            <v>26</v>
          </cell>
          <cell r="P8">
            <v>6</v>
          </cell>
          <cell r="Q8">
            <v>15</v>
          </cell>
          <cell r="R8">
            <v>17</v>
          </cell>
          <cell r="S8">
            <v>11</v>
          </cell>
          <cell r="T8">
            <v>6</v>
          </cell>
          <cell r="U8" t="e">
            <v>#N/A</v>
          </cell>
          <cell r="V8">
            <v>3</v>
          </cell>
          <cell r="W8">
            <v>4</v>
          </cell>
          <cell r="X8">
            <v>14</v>
          </cell>
          <cell r="Y8">
            <v>5</v>
          </cell>
          <cell r="Z8">
            <v>6</v>
          </cell>
          <cell r="AA8">
            <v>9</v>
          </cell>
          <cell r="AB8" t="e">
            <v>#N/A</v>
          </cell>
          <cell r="AC8" t="e">
            <v>#N/A</v>
          </cell>
          <cell r="AD8">
            <v>53</v>
          </cell>
          <cell r="AE8">
            <v>33</v>
          </cell>
          <cell r="AF8">
            <v>10</v>
          </cell>
          <cell r="AG8">
            <v>34</v>
          </cell>
          <cell r="AH8">
            <v>12</v>
          </cell>
          <cell r="AI8">
            <v>7</v>
          </cell>
          <cell r="AJ8">
            <v>9</v>
          </cell>
          <cell r="AK8">
            <v>8</v>
          </cell>
          <cell r="AL8">
            <v>3</v>
          </cell>
          <cell r="AM8">
            <v>9</v>
          </cell>
          <cell r="AN8">
            <v>3</v>
          </cell>
          <cell r="AO8">
            <v>2</v>
          </cell>
          <cell r="AP8">
            <v>12</v>
          </cell>
          <cell r="AQ8">
            <v>12</v>
          </cell>
          <cell r="AR8">
            <v>4</v>
          </cell>
          <cell r="AS8">
            <v>7</v>
          </cell>
          <cell r="AT8">
            <v>8</v>
          </cell>
          <cell r="AU8" t="e">
            <v>#N/A</v>
          </cell>
          <cell r="AV8">
            <v>7</v>
          </cell>
          <cell r="AW8">
            <v>7</v>
          </cell>
          <cell r="AX8">
            <v>5</v>
          </cell>
          <cell r="AY8">
            <v>4</v>
          </cell>
          <cell r="AZ8" t="e">
            <v>#N/A</v>
          </cell>
          <cell r="BA8" t="e">
            <v>#N/A</v>
          </cell>
          <cell r="BB8" t="e">
            <v>#N/A</v>
          </cell>
          <cell r="BC8" t="e">
            <v>#N/A</v>
          </cell>
          <cell r="BD8" t="e">
            <v>#N/A</v>
          </cell>
          <cell r="BE8" t="e">
            <v>#N/A</v>
          </cell>
          <cell r="BF8">
            <v>0.32291666666666674</v>
          </cell>
          <cell r="BG8">
            <v>44.5</v>
          </cell>
          <cell r="BH8">
            <v>489.5</v>
          </cell>
        </row>
        <row r="9">
          <cell r="A9" t="str">
            <v>AM</v>
          </cell>
          <cell r="D9">
            <v>5</v>
          </cell>
          <cell r="E9">
            <v>8</v>
          </cell>
          <cell r="F9">
            <v>9</v>
          </cell>
          <cell r="G9">
            <v>5</v>
          </cell>
          <cell r="H9">
            <v>18</v>
          </cell>
          <cell r="I9">
            <v>15</v>
          </cell>
          <cell r="J9">
            <v>7</v>
          </cell>
          <cell r="K9">
            <v>16</v>
          </cell>
          <cell r="L9">
            <v>7</v>
          </cell>
          <cell r="M9">
            <v>11</v>
          </cell>
          <cell r="N9">
            <v>4</v>
          </cell>
          <cell r="O9">
            <v>19</v>
          </cell>
          <cell r="P9">
            <v>0</v>
          </cell>
          <cell r="Q9">
            <v>20</v>
          </cell>
          <cell r="R9">
            <v>23</v>
          </cell>
          <cell r="S9">
            <v>12</v>
          </cell>
          <cell r="T9">
            <v>9</v>
          </cell>
          <cell r="U9" t="e">
            <v>#N/A</v>
          </cell>
          <cell r="V9">
            <v>6</v>
          </cell>
          <cell r="W9">
            <v>4</v>
          </cell>
          <cell r="X9">
            <v>6</v>
          </cell>
          <cell r="Y9">
            <v>5</v>
          </cell>
          <cell r="Z9">
            <v>4</v>
          </cell>
          <cell r="AA9">
            <v>7.5</v>
          </cell>
          <cell r="AB9" t="e">
            <v>#N/A</v>
          </cell>
          <cell r="AC9" t="e">
            <v>#N/A</v>
          </cell>
          <cell r="AD9">
            <v>35</v>
          </cell>
          <cell r="AE9">
            <v>28</v>
          </cell>
          <cell r="AF9">
            <v>11</v>
          </cell>
          <cell r="AG9">
            <v>21</v>
          </cell>
          <cell r="AH9">
            <v>17</v>
          </cell>
          <cell r="AI9">
            <v>8</v>
          </cell>
          <cell r="AJ9">
            <v>4</v>
          </cell>
          <cell r="AK9">
            <v>1</v>
          </cell>
          <cell r="AL9">
            <v>3</v>
          </cell>
          <cell r="AM9">
            <v>0</v>
          </cell>
          <cell r="AN9">
            <v>3</v>
          </cell>
          <cell r="AO9">
            <v>4</v>
          </cell>
          <cell r="AP9">
            <v>10</v>
          </cell>
          <cell r="AQ9">
            <v>7</v>
          </cell>
          <cell r="AR9">
            <v>6</v>
          </cell>
          <cell r="AS9">
            <v>4</v>
          </cell>
          <cell r="AT9">
            <v>2</v>
          </cell>
          <cell r="AU9" t="e">
            <v>#N/A</v>
          </cell>
          <cell r="AV9">
            <v>3</v>
          </cell>
          <cell r="AW9">
            <v>9</v>
          </cell>
          <cell r="AX9">
            <v>4</v>
          </cell>
          <cell r="AY9">
            <v>7</v>
          </cell>
          <cell r="AZ9" t="e">
            <v>#N/A</v>
          </cell>
          <cell r="BA9" t="e">
            <v>#N/A</v>
          </cell>
          <cell r="BB9" t="e">
            <v>#N/A</v>
          </cell>
          <cell r="BC9" t="e">
            <v>#N/A</v>
          </cell>
          <cell r="BD9" t="e">
            <v>#N/A</v>
          </cell>
          <cell r="BE9" t="e">
            <v>#N/A</v>
          </cell>
          <cell r="BF9">
            <v>0.33333333333333343</v>
          </cell>
          <cell r="BG9">
            <v>37.045454545454547</v>
          </cell>
          <cell r="BH9">
            <v>407.5</v>
          </cell>
        </row>
        <row r="10">
          <cell r="A10" t="str">
            <v>AM</v>
          </cell>
          <cell r="D10">
            <v>9</v>
          </cell>
          <cell r="E10">
            <v>6</v>
          </cell>
          <cell r="F10">
            <v>7</v>
          </cell>
          <cell r="G10">
            <v>7</v>
          </cell>
          <cell r="H10">
            <v>9</v>
          </cell>
          <cell r="I10">
            <v>18</v>
          </cell>
          <cell r="J10">
            <v>7</v>
          </cell>
          <cell r="K10">
            <v>18</v>
          </cell>
          <cell r="L10">
            <v>6</v>
          </cell>
          <cell r="M10">
            <v>5.5</v>
          </cell>
          <cell r="N10">
            <v>8</v>
          </cell>
          <cell r="O10">
            <v>19</v>
          </cell>
          <cell r="P10">
            <v>8</v>
          </cell>
          <cell r="Q10">
            <v>23</v>
          </cell>
          <cell r="R10">
            <v>18</v>
          </cell>
          <cell r="S10">
            <v>9</v>
          </cell>
          <cell r="T10">
            <v>8</v>
          </cell>
          <cell r="U10" t="e">
            <v>#N/A</v>
          </cell>
          <cell r="V10">
            <v>11</v>
          </cell>
          <cell r="W10">
            <v>16</v>
          </cell>
          <cell r="X10">
            <v>15</v>
          </cell>
          <cell r="Y10">
            <v>6</v>
          </cell>
          <cell r="Z10">
            <v>3</v>
          </cell>
          <cell r="AA10">
            <v>8.5</v>
          </cell>
          <cell r="AB10" t="e">
            <v>#N/A</v>
          </cell>
          <cell r="AC10" t="e">
            <v>#N/A</v>
          </cell>
          <cell r="AD10">
            <v>49</v>
          </cell>
          <cell r="AE10">
            <v>26</v>
          </cell>
          <cell r="AF10">
            <v>10</v>
          </cell>
          <cell r="AG10">
            <v>31</v>
          </cell>
          <cell r="AH10">
            <v>13</v>
          </cell>
          <cell r="AI10">
            <v>5</v>
          </cell>
          <cell r="AJ10">
            <v>5</v>
          </cell>
          <cell r="AK10">
            <v>9</v>
          </cell>
          <cell r="AL10">
            <v>5</v>
          </cell>
          <cell r="AM10">
            <v>3</v>
          </cell>
          <cell r="AN10">
            <v>5</v>
          </cell>
          <cell r="AO10">
            <v>4</v>
          </cell>
          <cell r="AP10">
            <v>8</v>
          </cell>
          <cell r="AQ10">
            <v>9</v>
          </cell>
          <cell r="AR10">
            <v>7</v>
          </cell>
          <cell r="AS10">
            <v>6</v>
          </cell>
          <cell r="AT10">
            <v>1</v>
          </cell>
          <cell r="AU10" t="e">
            <v>#N/A</v>
          </cell>
          <cell r="AV10">
            <v>3</v>
          </cell>
          <cell r="AW10">
            <v>5</v>
          </cell>
          <cell r="AX10">
            <v>4</v>
          </cell>
          <cell r="AY10">
            <v>5</v>
          </cell>
          <cell r="AZ10" t="e">
            <v>#N/A</v>
          </cell>
          <cell r="BA10" t="e">
            <v>#N/A</v>
          </cell>
          <cell r="BB10" t="e">
            <v>#N/A</v>
          </cell>
          <cell r="BC10" t="e">
            <v>#N/A</v>
          </cell>
          <cell r="BD10" t="e">
            <v>#N/A</v>
          </cell>
          <cell r="BE10" t="e">
            <v>#N/A</v>
          </cell>
          <cell r="BF10">
            <v>0.34375000000000011</v>
          </cell>
          <cell r="BG10">
            <v>41.636363636363633</v>
          </cell>
          <cell r="BH10">
            <v>458</v>
          </cell>
        </row>
        <row r="11">
          <cell r="A11" t="str">
            <v>AM</v>
          </cell>
          <cell r="D11">
            <v>6</v>
          </cell>
          <cell r="E11">
            <v>16</v>
          </cell>
          <cell r="F11">
            <v>8</v>
          </cell>
          <cell r="G11">
            <v>4</v>
          </cell>
          <cell r="H11">
            <v>14</v>
          </cell>
          <cell r="I11">
            <v>12</v>
          </cell>
          <cell r="J11">
            <v>5</v>
          </cell>
          <cell r="K11">
            <v>36</v>
          </cell>
          <cell r="L11">
            <v>7</v>
          </cell>
          <cell r="M11">
            <v>12</v>
          </cell>
          <cell r="N11">
            <v>9</v>
          </cell>
          <cell r="O11">
            <v>36</v>
          </cell>
          <cell r="P11">
            <v>18</v>
          </cell>
          <cell r="Q11">
            <v>35</v>
          </cell>
          <cell r="R11">
            <v>37</v>
          </cell>
          <cell r="S11">
            <v>20</v>
          </cell>
          <cell r="T11">
            <v>11</v>
          </cell>
          <cell r="U11" t="e">
            <v>#N/A</v>
          </cell>
          <cell r="V11">
            <v>9</v>
          </cell>
          <cell r="W11">
            <v>4</v>
          </cell>
          <cell r="X11">
            <v>9</v>
          </cell>
          <cell r="Y11">
            <v>4</v>
          </cell>
          <cell r="Z11">
            <v>8</v>
          </cell>
          <cell r="AA11">
            <v>17</v>
          </cell>
          <cell r="AB11" t="e">
            <v>#N/A</v>
          </cell>
          <cell r="AC11" t="e">
            <v>#N/A</v>
          </cell>
          <cell r="AD11">
            <v>60</v>
          </cell>
          <cell r="AE11">
            <v>48</v>
          </cell>
          <cell r="AF11">
            <v>21</v>
          </cell>
          <cell r="AG11">
            <v>47</v>
          </cell>
          <cell r="AH11">
            <v>20</v>
          </cell>
          <cell r="AI11">
            <v>11</v>
          </cell>
          <cell r="AJ11">
            <v>7</v>
          </cell>
          <cell r="AK11">
            <v>9</v>
          </cell>
          <cell r="AL11">
            <v>4</v>
          </cell>
          <cell r="AM11">
            <v>4</v>
          </cell>
          <cell r="AN11">
            <v>3</v>
          </cell>
          <cell r="AO11">
            <v>4</v>
          </cell>
          <cell r="AP11">
            <v>12</v>
          </cell>
          <cell r="AQ11">
            <v>11</v>
          </cell>
          <cell r="AR11">
            <v>5</v>
          </cell>
          <cell r="AS11">
            <v>5</v>
          </cell>
          <cell r="AT11">
            <v>3</v>
          </cell>
          <cell r="AU11" t="e">
            <v>#N/A</v>
          </cell>
          <cell r="AV11">
            <v>5</v>
          </cell>
          <cell r="AW11">
            <v>10</v>
          </cell>
          <cell r="AX11">
            <v>6</v>
          </cell>
          <cell r="AY11">
            <v>2</v>
          </cell>
          <cell r="AZ11" t="e">
            <v>#N/A</v>
          </cell>
          <cell r="BA11" t="e">
            <v>#N/A</v>
          </cell>
          <cell r="BB11" t="e">
            <v>#N/A</v>
          </cell>
          <cell r="BC11" t="e">
            <v>#N/A</v>
          </cell>
          <cell r="BD11" t="e">
            <v>#N/A</v>
          </cell>
          <cell r="BE11" t="e">
            <v>#N/A</v>
          </cell>
          <cell r="BF11">
            <v>0.3541666666666668</v>
          </cell>
          <cell r="BG11">
            <v>57.636363636363633</v>
          </cell>
          <cell r="BH11">
            <v>634</v>
          </cell>
        </row>
        <row r="12">
          <cell r="A12" t="str">
            <v>AM</v>
          </cell>
          <cell r="D12">
            <v>6</v>
          </cell>
          <cell r="E12">
            <v>13</v>
          </cell>
          <cell r="F12">
            <v>30</v>
          </cell>
          <cell r="G12">
            <v>5</v>
          </cell>
          <cell r="H12">
            <v>44</v>
          </cell>
          <cell r="I12">
            <v>18</v>
          </cell>
          <cell r="J12">
            <v>1</v>
          </cell>
          <cell r="K12">
            <v>84</v>
          </cell>
          <cell r="L12">
            <v>8</v>
          </cell>
          <cell r="M12">
            <v>48</v>
          </cell>
          <cell r="N12">
            <v>17</v>
          </cell>
          <cell r="O12">
            <v>124</v>
          </cell>
          <cell r="P12">
            <v>24.5</v>
          </cell>
          <cell r="Q12">
            <v>64</v>
          </cell>
          <cell r="R12">
            <v>60</v>
          </cell>
          <cell r="S12">
            <v>35</v>
          </cell>
          <cell r="T12">
            <v>25</v>
          </cell>
          <cell r="U12" t="e">
            <v>#N/A</v>
          </cell>
          <cell r="V12">
            <v>8</v>
          </cell>
          <cell r="W12">
            <v>10</v>
          </cell>
          <cell r="X12">
            <v>9</v>
          </cell>
          <cell r="Y12">
            <v>8</v>
          </cell>
          <cell r="Z12">
            <v>5</v>
          </cell>
          <cell r="AA12">
            <v>17.5</v>
          </cell>
          <cell r="AB12" t="e">
            <v>#N/A</v>
          </cell>
          <cell r="AC12" t="e">
            <v>#N/A</v>
          </cell>
          <cell r="AD12">
            <v>173</v>
          </cell>
          <cell r="AE12">
            <v>97</v>
          </cell>
          <cell r="AF12">
            <v>33</v>
          </cell>
          <cell r="AG12">
            <v>88</v>
          </cell>
          <cell r="AH12">
            <v>22</v>
          </cell>
          <cell r="AI12">
            <v>11</v>
          </cell>
          <cell r="AJ12">
            <v>11</v>
          </cell>
          <cell r="AK12">
            <v>11</v>
          </cell>
          <cell r="AL12">
            <v>3</v>
          </cell>
          <cell r="AM12">
            <v>7</v>
          </cell>
          <cell r="AN12">
            <v>2</v>
          </cell>
          <cell r="AO12">
            <v>7</v>
          </cell>
          <cell r="AP12">
            <v>20</v>
          </cell>
          <cell r="AQ12">
            <v>14</v>
          </cell>
          <cell r="AR12">
            <v>5</v>
          </cell>
          <cell r="AS12">
            <v>13</v>
          </cell>
          <cell r="AT12">
            <v>6</v>
          </cell>
          <cell r="AU12" t="e">
            <v>#N/A</v>
          </cell>
          <cell r="AV12">
            <v>4</v>
          </cell>
          <cell r="AW12">
            <v>27</v>
          </cell>
          <cell r="AX12">
            <v>8</v>
          </cell>
          <cell r="AY12">
            <v>18</v>
          </cell>
          <cell r="AZ12" t="e">
            <v>#N/A</v>
          </cell>
          <cell r="BA12" t="e">
            <v>#N/A</v>
          </cell>
          <cell r="BB12" t="e">
            <v>#N/A</v>
          </cell>
          <cell r="BC12" t="e">
            <v>#N/A</v>
          </cell>
          <cell r="BD12" t="e">
            <v>#N/A</v>
          </cell>
          <cell r="BE12" t="e">
            <v>#N/A</v>
          </cell>
          <cell r="BF12">
            <v>0.36458333333333348</v>
          </cell>
          <cell r="BG12">
            <v>113.09090909090909</v>
          </cell>
          <cell r="BH12">
            <v>1244</v>
          </cell>
        </row>
        <row r="13">
          <cell r="D13">
            <v>1</v>
          </cell>
          <cell r="E13">
            <v>1</v>
          </cell>
          <cell r="F13">
            <v>1</v>
          </cell>
          <cell r="G13">
            <v>1</v>
          </cell>
          <cell r="H13">
            <v>1</v>
          </cell>
          <cell r="I13">
            <v>1</v>
          </cell>
          <cell r="J13">
            <v>1</v>
          </cell>
          <cell r="K13">
            <v>1</v>
          </cell>
          <cell r="L13">
            <v>1</v>
          </cell>
          <cell r="M13">
            <v>1</v>
          </cell>
          <cell r="N13">
            <v>1</v>
          </cell>
          <cell r="O13">
            <v>1</v>
          </cell>
          <cell r="P13">
            <v>1</v>
          </cell>
          <cell r="Q13">
            <v>1</v>
          </cell>
          <cell r="R13">
            <v>1</v>
          </cell>
          <cell r="S13">
            <v>1</v>
          </cell>
          <cell r="T13">
            <v>1</v>
          </cell>
          <cell r="U13" t="e">
            <v>#N/A</v>
          </cell>
          <cell r="V13">
            <v>1</v>
          </cell>
          <cell r="W13">
            <v>1</v>
          </cell>
          <cell r="X13">
            <v>1</v>
          </cell>
          <cell r="Y13">
            <v>1</v>
          </cell>
          <cell r="Z13">
            <v>1</v>
          </cell>
          <cell r="AA13">
            <v>1</v>
          </cell>
          <cell r="AB13" t="e">
            <v>#N/A</v>
          </cell>
          <cell r="AC13" t="e">
            <v>#N/A</v>
          </cell>
          <cell r="AD13">
            <v>1</v>
          </cell>
          <cell r="AE13">
            <v>1</v>
          </cell>
          <cell r="AF13">
            <v>1</v>
          </cell>
          <cell r="AG13">
            <v>1</v>
          </cell>
          <cell r="AH13">
            <v>1</v>
          </cell>
          <cell r="AI13">
            <v>1</v>
          </cell>
          <cell r="AJ13">
            <v>1</v>
          </cell>
          <cell r="AK13">
            <v>1</v>
          </cell>
          <cell r="AL13">
            <v>1</v>
          </cell>
          <cell r="AM13">
            <v>1</v>
          </cell>
          <cell r="AN13">
            <v>1</v>
          </cell>
          <cell r="AO13">
            <v>1</v>
          </cell>
          <cell r="AP13">
            <v>1</v>
          </cell>
          <cell r="AQ13">
            <v>1</v>
          </cell>
          <cell r="AR13">
            <v>1</v>
          </cell>
          <cell r="AS13">
            <v>1</v>
          </cell>
          <cell r="AT13">
            <v>1</v>
          </cell>
          <cell r="AU13" t="e">
            <v>#N/A</v>
          </cell>
          <cell r="AV13">
            <v>1</v>
          </cell>
          <cell r="AW13">
            <v>1</v>
          </cell>
          <cell r="AX13">
            <v>1</v>
          </cell>
          <cell r="AY13">
            <v>1</v>
          </cell>
          <cell r="AZ13" t="e">
            <v>#N/A</v>
          </cell>
          <cell r="BA13" t="e">
            <v>#N/A</v>
          </cell>
          <cell r="BB13" t="e">
            <v>#N/A</v>
          </cell>
          <cell r="BC13" t="e">
            <v>#N/A</v>
          </cell>
          <cell r="BD13" t="e">
            <v>#N/A</v>
          </cell>
          <cell r="BE13" t="e">
            <v>#N/A</v>
          </cell>
        </row>
        <row r="15">
          <cell r="A15" t="str">
            <v>PM</v>
          </cell>
          <cell r="D15" t="e">
            <v>#N/A</v>
          </cell>
          <cell r="E15">
            <v>22</v>
          </cell>
          <cell r="F15">
            <v>13</v>
          </cell>
          <cell r="G15">
            <v>15</v>
          </cell>
          <cell r="H15">
            <v>27</v>
          </cell>
          <cell r="I15">
            <v>27</v>
          </cell>
          <cell r="J15">
            <v>11</v>
          </cell>
          <cell r="K15" t="e">
            <v>#N/A</v>
          </cell>
          <cell r="L15">
            <v>2</v>
          </cell>
          <cell r="M15">
            <v>17</v>
          </cell>
          <cell r="N15">
            <v>9</v>
          </cell>
          <cell r="O15">
            <v>62</v>
          </cell>
          <cell r="P15">
            <v>35</v>
          </cell>
          <cell r="Q15">
            <v>54</v>
          </cell>
          <cell r="R15">
            <v>42</v>
          </cell>
          <cell r="S15">
            <v>22</v>
          </cell>
          <cell r="T15">
            <v>6</v>
          </cell>
          <cell r="U15">
            <v>12</v>
          </cell>
          <cell r="V15">
            <v>13</v>
          </cell>
          <cell r="W15">
            <v>15</v>
          </cell>
          <cell r="X15">
            <v>2</v>
          </cell>
          <cell r="Y15">
            <v>13</v>
          </cell>
          <cell r="Z15" t="e">
            <v>#N/A</v>
          </cell>
          <cell r="AA15">
            <v>15.5</v>
          </cell>
          <cell r="AB15">
            <v>40</v>
          </cell>
          <cell r="AC15">
            <v>16</v>
          </cell>
          <cell r="AD15">
            <v>52</v>
          </cell>
          <cell r="AE15">
            <v>36</v>
          </cell>
          <cell r="AF15">
            <v>23</v>
          </cell>
          <cell r="AG15">
            <v>25</v>
          </cell>
          <cell r="AH15">
            <v>23</v>
          </cell>
          <cell r="AI15">
            <v>22</v>
          </cell>
          <cell r="AJ15">
            <v>6</v>
          </cell>
          <cell r="AK15">
            <v>9</v>
          </cell>
          <cell r="AL15">
            <v>4</v>
          </cell>
          <cell r="AM15">
            <v>15</v>
          </cell>
          <cell r="AN15">
            <v>3</v>
          </cell>
          <cell r="AO15" t="e">
            <v>#N/A</v>
          </cell>
          <cell r="AP15">
            <v>27</v>
          </cell>
          <cell r="AQ15">
            <v>5</v>
          </cell>
          <cell r="AR15">
            <v>9</v>
          </cell>
          <cell r="AS15" t="e">
            <v>#N/A</v>
          </cell>
          <cell r="AT15">
            <v>7</v>
          </cell>
          <cell r="AU15">
            <v>4</v>
          </cell>
          <cell r="AV15">
            <v>4</v>
          </cell>
          <cell r="AW15">
            <v>13</v>
          </cell>
          <cell r="AX15">
            <v>7</v>
          </cell>
          <cell r="AY15">
            <v>8</v>
          </cell>
          <cell r="AZ15" t="e">
            <v>#N/A</v>
          </cell>
          <cell r="BA15" t="e">
            <v>#N/A</v>
          </cell>
          <cell r="BB15" t="e">
            <v>#N/A</v>
          </cell>
          <cell r="BC15" t="e">
            <v>#N/A</v>
          </cell>
          <cell r="BD15" t="e">
            <v>#N/A</v>
          </cell>
          <cell r="BE15" t="e">
            <v>#N/A</v>
          </cell>
          <cell r="BF15">
            <v>0.66666666666666663</v>
          </cell>
          <cell r="BG15">
            <v>73.720930232558146</v>
          </cell>
          <cell r="BH15">
            <v>792.5</v>
          </cell>
        </row>
        <row r="16">
          <cell r="A16" t="str">
            <v>PM</v>
          </cell>
          <cell r="D16" t="e">
            <v>#N/A</v>
          </cell>
          <cell r="E16">
            <v>30.5</v>
          </cell>
          <cell r="F16">
            <v>18</v>
          </cell>
          <cell r="G16">
            <v>9</v>
          </cell>
          <cell r="H16">
            <v>49</v>
          </cell>
          <cell r="I16">
            <v>30</v>
          </cell>
          <cell r="J16">
            <v>9</v>
          </cell>
          <cell r="K16" t="e">
            <v>#N/A</v>
          </cell>
          <cell r="L16">
            <v>8</v>
          </cell>
          <cell r="M16">
            <v>11</v>
          </cell>
          <cell r="N16">
            <v>15</v>
          </cell>
          <cell r="O16">
            <v>137</v>
          </cell>
          <cell r="P16">
            <v>36</v>
          </cell>
          <cell r="Q16">
            <v>61</v>
          </cell>
          <cell r="R16">
            <v>60</v>
          </cell>
          <cell r="S16">
            <v>51</v>
          </cell>
          <cell r="T16">
            <v>20</v>
          </cell>
          <cell r="U16">
            <v>15</v>
          </cell>
          <cell r="V16">
            <v>15</v>
          </cell>
          <cell r="W16">
            <v>11</v>
          </cell>
          <cell r="X16">
            <v>5</v>
          </cell>
          <cell r="Y16">
            <v>9</v>
          </cell>
          <cell r="Z16" t="e">
            <v>#N/A</v>
          </cell>
          <cell r="AA16">
            <v>18</v>
          </cell>
          <cell r="AB16">
            <v>72</v>
          </cell>
          <cell r="AC16">
            <v>19</v>
          </cell>
          <cell r="AD16">
            <v>103</v>
          </cell>
          <cell r="AE16">
            <v>62</v>
          </cell>
          <cell r="AF16">
            <v>26</v>
          </cell>
          <cell r="AG16">
            <v>43</v>
          </cell>
          <cell r="AH16">
            <v>18</v>
          </cell>
          <cell r="AI16">
            <v>20</v>
          </cell>
          <cell r="AJ16">
            <v>10</v>
          </cell>
          <cell r="AK16">
            <v>13</v>
          </cell>
          <cell r="AL16">
            <v>8</v>
          </cell>
          <cell r="AM16">
            <v>9</v>
          </cell>
          <cell r="AN16">
            <v>6</v>
          </cell>
          <cell r="AO16" t="e">
            <v>#N/A</v>
          </cell>
          <cell r="AP16">
            <v>33</v>
          </cell>
          <cell r="AQ16">
            <v>7</v>
          </cell>
          <cell r="AR16">
            <v>11</v>
          </cell>
          <cell r="AS16" t="e">
            <v>#N/A</v>
          </cell>
          <cell r="AT16">
            <v>7</v>
          </cell>
          <cell r="AU16">
            <v>6</v>
          </cell>
          <cell r="AV16">
            <v>1</v>
          </cell>
          <cell r="AW16">
            <v>24</v>
          </cell>
          <cell r="AX16">
            <v>10</v>
          </cell>
          <cell r="AY16">
            <v>6</v>
          </cell>
          <cell r="AZ16" t="e">
            <v>#N/A</v>
          </cell>
          <cell r="BA16" t="e">
            <v>#N/A</v>
          </cell>
          <cell r="BB16" t="e">
            <v>#N/A</v>
          </cell>
          <cell r="BC16" t="e">
            <v>#N/A</v>
          </cell>
          <cell r="BD16" t="e">
            <v>#N/A</v>
          </cell>
          <cell r="BE16" t="e">
            <v>#N/A</v>
          </cell>
          <cell r="BF16">
            <v>0.67708333333333326</v>
          </cell>
          <cell r="BG16">
            <v>105.25581395348837</v>
          </cell>
          <cell r="BH16">
            <v>1131.5</v>
          </cell>
        </row>
        <row r="17">
          <cell r="A17" t="str">
            <v>PM</v>
          </cell>
          <cell r="D17" t="e">
            <v>#N/A</v>
          </cell>
          <cell r="E17">
            <v>18</v>
          </cell>
          <cell r="F17">
            <v>14</v>
          </cell>
          <cell r="G17">
            <v>11</v>
          </cell>
          <cell r="H17">
            <v>42</v>
          </cell>
          <cell r="I17">
            <v>22</v>
          </cell>
          <cell r="J17">
            <v>4</v>
          </cell>
          <cell r="K17" t="e">
            <v>#N/A</v>
          </cell>
          <cell r="L17">
            <v>5</v>
          </cell>
          <cell r="M17">
            <v>6</v>
          </cell>
          <cell r="N17">
            <v>11</v>
          </cell>
          <cell r="O17">
            <v>63</v>
          </cell>
          <cell r="P17">
            <v>25</v>
          </cell>
          <cell r="Q17">
            <v>32</v>
          </cell>
          <cell r="R17">
            <v>48</v>
          </cell>
          <cell r="S17">
            <v>39</v>
          </cell>
          <cell r="T17">
            <v>17</v>
          </cell>
          <cell r="U17">
            <v>11</v>
          </cell>
          <cell r="V17">
            <v>24</v>
          </cell>
          <cell r="W17">
            <v>13</v>
          </cell>
          <cell r="X17">
            <v>14</v>
          </cell>
          <cell r="Y17">
            <v>15</v>
          </cell>
          <cell r="Z17" t="e">
            <v>#N/A</v>
          </cell>
          <cell r="AA17">
            <v>17.5</v>
          </cell>
          <cell r="AB17">
            <v>60</v>
          </cell>
          <cell r="AC17">
            <v>6</v>
          </cell>
          <cell r="AD17">
            <v>62.5</v>
          </cell>
          <cell r="AE17">
            <v>44</v>
          </cell>
          <cell r="AF17">
            <v>25</v>
          </cell>
          <cell r="AG17">
            <v>29</v>
          </cell>
          <cell r="AH17">
            <v>22</v>
          </cell>
          <cell r="AI17">
            <v>18</v>
          </cell>
          <cell r="AJ17">
            <v>9</v>
          </cell>
          <cell r="AK17">
            <v>21</v>
          </cell>
          <cell r="AL17">
            <v>12</v>
          </cell>
          <cell r="AM17">
            <v>6</v>
          </cell>
          <cell r="AN17">
            <v>8</v>
          </cell>
          <cell r="AO17" t="e">
            <v>#N/A</v>
          </cell>
          <cell r="AP17">
            <v>17</v>
          </cell>
          <cell r="AQ17">
            <v>12</v>
          </cell>
          <cell r="AR17">
            <v>5</v>
          </cell>
          <cell r="AS17" t="e">
            <v>#N/A</v>
          </cell>
          <cell r="AT17">
            <v>4</v>
          </cell>
          <cell r="AU17">
            <v>11</v>
          </cell>
          <cell r="AV17">
            <v>4</v>
          </cell>
          <cell r="AW17">
            <v>26</v>
          </cell>
          <cell r="AX17">
            <v>12</v>
          </cell>
          <cell r="AY17">
            <v>8</v>
          </cell>
          <cell r="AZ17" t="e">
            <v>#N/A</v>
          </cell>
          <cell r="BA17" t="e">
            <v>#N/A</v>
          </cell>
          <cell r="BB17" t="e">
            <v>#N/A</v>
          </cell>
          <cell r="BC17" t="e">
            <v>#N/A</v>
          </cell>
          <cell r="BD17" t="e">
            <v>#N/A</v>
          </cell>
          <cell r="BE17" t="e">
            <v>#N/A</v>
          </cell>
          <cell r="BF17">
            <v>0.68749999999999989</v>
          </cell>
          <cell r="BG17">
            <v>81.20930232558139</v>
          </cell>
          <cell r="BH17">
            <v>873</v>
          </cell>
        </row>
        <row r="18">
          <cell r="A18" t="str">
            <v>PM</v>
          </cell>
          <cell r="D18" t="e">
            <v>#N/A</v>
          </cell>
          <cell r="E18">
            <v>10</v>
          </cell>
          <cell r="F18">
            <v>25</v>
          </cell>
          <cell r="G18">
            <v>14</v>
          </cell>
          <cell r="H18">
            <v>25</v>
          </cell>
          <cell r="I18">
            <v>28</v>
          </cell>
          <cell r="J18">
            <v>8</v>
          </cell>
          <cell r="K18" t="e">
            <v>#N/A</v>
          </cell>
          <cell r="L18">
            <v>5</v>
          </cell>
          <cell r="M18">
            <v>9</v>
          </cell>
          <cell r="N18">
            <v>10</v>
          </cell>
          <cell r="O18">
            <v>32</v>
          </cell>
          <cell r="P18">
            <v>26</v>
          </cell>
          <cell r="Q18">
            <v>45</v>
          </cell>
          <cell r="R18">
            <v>35</v>
          </cell>
          <cell r="S18">
            <v>32</v>
          </cell>
          <cell r="T18">
            <v>10</v>
          </cell>
          <cell r="U18">
            <v>11</v>
          </cell>
          <cell r="V18">
            <v>15</v>
          </cell>
          <cell r="W18">
            <v>4</v>
          </cell>
          <cell r="X18">
            <v>17</v>
          </cell>
          <cell r="Y18">
            <v>7</v>
          </cell>
          <cell r="Z18" t="e">
            <v>#N/A</v>
          </cell>
          <cell r="AA18">
            <v>13.5</v>
          </cell>
          <cell r="AB18">
            <v>29</v>
          </cell>
          <cell r="AC18">
            <v>20</v>
          </cell>
          <cell r="AD18">
            <v>50.5</v>
          </cell>
          <cell r="AE18">
            <v>37</v>
          </cell>
          <cell r="AF18">
            <v>18</v>
          </cell>
          <cell r="AG18">
            <v>31</v>
          </cell>
          <cell r="AH18">
            <v>12</v>
          </cell>
          <cell r="AI18">
            <v>9</v>
          </cell>
          <cell r="AJ18">
            <v>10</v>
          </cell>
          <cell r="AK18">
            <v>7</v>
          </cell>
          <cell r="AL18">
            <v>8</v>
          </cell>
          <cell r="AM18">
            <v>11</v>
          </cell>
          <cell r="AN18">
            <v>0</v>
          </cell>
          <cell r="AO18" t="e">
            <v>#N/A</v>
          </cell>
          <cell r="AP18">
            <v>16</v>
          </cell>
          <cell r="AQ18">
            <v>2</v>
          </cell>
          <cell r="AR18">
            <v>3</v>
          </cell>
          <cell r="AS18" t="e">
            <v>#N/A</v>
          </cell>
          <cell r="AT18">
            <v>12</v>
          </cell>
          <cell r="AU18">
            <v>8</v>
          </cell>
          <cell r="AV18">
            <v>5</v>
          </cell>
          <cell r="AW18">
            <v>10</v>
          </cell>
          <cell r="AX18">
            <v>12</v>
          </cell>
          <cell r="AY18">
            <v>7</v>
          </cell>
          <cell r="AZ18" t="e">
            <v>#N/A</v>
          </cell>
          <cell r="BA18" t="e">
            <v>#N/A</v>
          </cell>
          <cell r="BB18" t="e">
            <v>#N/A</v>
          </cell>
          <cell r="BC18" t="e">
            <v>#N/A</v>
          </cell>
          <cell r="BD18" t="e">
            <v>#N/A</v>
          </cell>
          <cell r="BE18" t="e">
            <v>#N/A</v>
          </cell>
          <cell r="BF18">
            <v>0.69791666666666652</v>
          </cell>
          <cell r="BG18">
            <v>65.023255813953483</v>
          </cell>
          <cell r="BH18">
            <v>699</v>
          </cell>
        </row>
        <row r="19">
          <cell r="A19" t="str">
            <v>PM</v>
          </cell>
          <cell r="D19" t="e">
            <v>#N/A</v>
          </cell>
          <cell r="E19">
            <v>11</v>
          </cell>
          <cell r="F19">
            <v>13</v>
          </cell>
          <cell r="G19">
            <v>5</v>
          </cell>
          <cell r="H19">
            <v>14</v>
          </cell>
          <cell r="I19">
            <v>24</v>
          </cell>
          <cell r="J19">
            <v>1</v>
          </cell>
          <cell r="K19" t="e">
            <v>#N/A</v>
          </cell>
          <cell r="L19">
            <v>8</v>
          </cell>
          <cell r="M19">
            <v>10</v>
          </cell>
          <cell r="N19">
            <v>18</v>
          </cell>
          <cell r="O19">
            <v>45</v>
          </cell>
          <cell r="P19">
            <v>16</v>
          </cell>
          <cell r="Q19">
            <v>53</v>
          </cell>
          <cell r="R19">
            <v>33</v>
          </cell>
          <cell r="S19">
            <v>34</v>
          </cell>
          <cell r="T19">
            <v>11</v>
          </cell>
          <cell r="U19">
            <v>21</v>
          </cell>
          <cell r="V19">
            <v>16</v>
          </cell>
          <cell r="W19">
            <v>17</v>
          </cell>
          <cell r="X19">
            <v>10</v>
          </cell>
          <cell r="Y19">
            <v>13</v>
          </cell>
          <cell r="Z19" t="e">
            <v>#N/A</v>
          </cell>
          <cell r="AA19">
            <v>19.5</v>
          </cell>
          <cell r="AB19">
            <v>34</v>
          </cell>
          <cell r="AC19">
            <v>20</v>
          </cell>
          <cell r="AD19">
            <v>58.5</v>
          </cell>
          <cell r="AE19">
            <v>36</v>
          </cell>
          <cell r="AF19">
            <v>20</v>
          </cell>
          <cell r="AG19">
            <v>41</v>
          </cell>
          <cell r="AH19">
            <v>15</v>
          </cell>
          <cell r="AI19">
            <v>13</v>
          </cell>
          <cell r="AJ19">
            <v>10</v>
          </cell>
          <cell r="AK19">
            <v>12</v>
          </cell>
          <cell r="AL19">
            <v>6</v>
          </cell>
          <cell r="AM19">
            <v>5</v>
          </cell>
          <cell r="AN19">
            <v>7</v>
          </cell>
          <cell r="AO19" t="e">
            <v>#N/A</v>
          </cell>
          <cell r="AP19">
            <v>23</v>
          </cell>
          <cell r="AQ19">
            <v>5</v>
          </cell>
          <cell r="AR19">
            <v>5</v>
          </cell>
          <cell r="AS19" t="e">
            <v>#N/A</v>
          </cell>
          <cell r="AT19">
            <v>7</v>
          </cell>
          <cell r="AU19">
            <v>0</v>
          </cell>
          <cell r="AV19">
            <v>3</v>
          </cell>
          <cell r="AW19">
            <v>18</v>
          </cell>
          <cell r="AX19">
            <v>16</v>
          </cell>
          <cell r="AY19">
            <v>4</v>
          </cell>
          <cell r="AZ19" t="e">
            <v>#N/A</v>
          </cell>
          <cell r="BA19" t="e">
            <v>#N/A</v>
          </cell>
          <cell r="BB19" t="e">
            <v>#N/A</v>
          </cell>
          <cell r="BC19" t="e">
            <v>#N/A</v>
          </cell>
          <cell r="BD19" t="e">
            <v>#N/A</v>
          </cell>
          <cell r="BE19" t="e">
            <v>#N/A</v>
          </cell>
          <cell r="BF19">
            <v>0.70833333333333315</v>
          </cell>
          <cell r="BG19">
            <v>69.860465116279073</v>
          </cell>
          <cell r="BH19">
            <v>751</v>
          </cell>
        </row>
        <row r="20">
          <cell r="A20" t="str">
            <v>PM</v>
          </cell>
          <cell r="D20" t="e">
            <v>#N/A</v>
          </cell>
          <cell r="E20">
            <v>24.5</v>
          </cell>
          <cell r="F20">
            <v>22</v>
          </cell>
          <cell r="G20">
            <v>9</v>
          </cell>
          <cell r="H20">
            <v>33</v>
          </cell>
          <cell r="I20">
            <v>21</v>
          </cell>
          <cell r="J20">
            <v>5</v>
          </cell>
          <cell r="K20" t="e">
            <v>#N/A</v>
          </cell>
          <cell r="L20">
            <v>9</v>
          </cell>
          <cell r="M20">
            <v>10</v>
          </cell>
          <cell r="N20">
            <v>10</v>
          </cell>
          <cell r="O20">
            <v>52</v>
          </cell>
          <cell r="P20">
            <v>16</v>
          </cell>
          <cell r="Q20">
            <v>33</v>
          </cell>
          <cell r="R20">
            <v>57</v>
          </cell>
          <cell r="S20">
            <v>22</v>
          </cell>
          <cell r="T20">
            <v>22</v>
          </cell>
          <cell r="U20">
            <v>13</v>
          </cell>
          <cell r="V20">
            <v>5</v>
          </cell>
          <cell r="W20">
            <v>15</v>
          </cell>
          <cell r="X20">
            <v>11</v>
          </cell>
          <cell r="Y20">
            <v>15</v>
          </cell>
          <cell r="Z20" t="e">
            <v>#N/A</v>
          </cell>
          <cell r="AA20">
            <v>26.5</v>
          </cell>
          <cell r="AB20">
            <v>39</v>
          </cell>
          <cell r="AC20">
            <v>19</v>
          </cell>
          <cell r="AD20">
            <v>50</v>
          </cell>
          <cell r="AE20">
            <v>38</v>
          </cell>
          <cell r="AF20">
            <v>11</v>
          </cell>
          <cell r="AG20">
            <v>46</v>
          </cell>
          <cell r="AH20">
            <v>18</v>
          </cell>
          <cell r="AI20">
            <v>14</v>
          </cell>
          <cell r="AJ20">
            <v>13</v>
          </cell>
          <cell r="AK20">
            <v>9</v>
          </cell>
          <cell r="AL20">
            <v>3</v>
          </cell>
          <cell r="AM20">
            <v>6</v>
          </cell>
          <cell r="AN20">
            <v>3</v>
          </cell>
          <cell r="AO20" t="e">
            <v>#N/A</v>
          </cell>
          <cell r="AP20">
            <v>16</v>
          </cell>
          <cell r="AQ20">
            <v>9</v>
          </cell>
          <cell r="AR20">
            <v>9</v>
          </cell>
          <cell r="AS20" t="e">
            <v>#N/A</v>
          </cell>
          <cell r="AT20">
            <v>8</v>
          </cell>
          <cell r="AU20">
            <v>6</v>
          </cell>
          <cell r="AV20">
            <v>6</v>
          </cell>
          <cell r="AW20">
            <v>29</v>
          </cell>
          <cell r="AX20">
            <v>10</v>
          </cell>
          <cell r="AY20">
            <v>6</v>
          </cell>
          <cell r="AZ20" t="e">
            <v>#N/A</v>
          </cell>
          <cell r="BA20" t="e">
            <v>#N/A</v>
          </cell>
          <cell r="BB20" t="e">
            <v>#N/A</v>
          </cell>
          <cell r="BC20" t="e">
            <v>#N/A</v>
          </cell>
          <cell r="BD20" t="e">
            <v>#N/A</v>
          </cell>
          <cell r="BE20" t="e">
            <v>#N/A</v>
          </cell>
          <cell r="BF20">
            <v>0.71874999999999978</v>
          </cell>
          <cell r="BG20">
            <v>74.325581395348834</v>
          </cell>
          <cell r="BH20">
            <v>799</v>
          </cell>
        </row>
        <row r="21">
          <cell r="A21" t="str">
            <v>PM</v>
          </cell>
          <cell r="D21" t="e">
            <v>#N/A</v>
          </cell>
          <cell r="E21">
            <v>25</v>
          </cell>
          <cell r="F21">
            <v>14</v>
          </cell>
          <cell r="G21">
            <v>11</v>
          </cell>
          <cell r="H21">
            <v>27</v>
          </cell>
          <cell r="I21">
            <v>23</v>
          </cell>
          <cell r="J21">
            <v>6</v>
          </cell>
          <cell r="K21" t="e">
            <v>#N/A</v>
          </cell>
          <cell r="L21">
            <v>14</v>
          </cell>
          <cell r="M21">
            <v>17</v>
          </cell>
          <cell r="N21">
            <v>11</v>
          </cell>
          <cell r="O21">
            <v>48</v>
          </cell>
          <cell r="P21">
            <v>26</v>
          </cell>
          <cell r="Q21">
            <v>49</v>
          </cell>
          <cell r="R21">
            <v>35</v>
          </cell>
          <cell r="S21">
            <v>29</v>
          </cell>
          <cell r="T21">
            <v>14</v>
          </cell>
          <cell r="U21">
            <v>13</v>
          </cell>
          <cell r="V21">
            <v>14</v>
          </cell>
          <cell r="W21">
            <v>12</v>
          </cell>
          <cell r="X21">
            <v>7</v>
          </cell>
          <cell r="Y21">
            <v>9</v>
          </cell>
          <cell r="Z21" t="e">
            <v>#N/A</v>
          </cell>
          <cell r="AA21">
            <v>27</v>
          </cell>
          <cell r="AB21">
            <v>36</v>
          </cell>
          <cell r="AC21">
            <v>17</v>
          </cell>
          <cell r="AD21">
            <v>57.5</v>
          </cell>
          <cell r="AE21">
            <v>44</v>
          </cell>
          <cell r="AF21">
            <v>32</v>
          </cell>
          <cell r="AG21">
            <v>49</v>
          </cell>
          <cell r="AH21">
            <v>14</v>
          </cell>
          <cell r="AI21">
            <v>12</v>
          </cell>
          <cell r="AJ21">
            <v>7</v>
          </cell>
          <cell r="AK21">
            <v>9</v>
          </cell>
          <cell r="AL21">
            <v>8</v>
          </cell>
          <cell r="AM21">
            <v>7</v>
          </cell>
          <cell r="AN21">
            <v>4</v>
          </cell>
          <cell r="AO21" t="e">
            <v>#N/A</v>
          </cell>
          <cell r="AP21">
            <v>30</v>
          </cell>
          <cell r="AQ21">
            <v>13</v>
          </cell>
          <cell r="AR21">
            <v>9</v>
          </cell>
          <cell r="AS21" t="e">
            <v>#N/A</v>
          </cell>
          <cell r="AT21">
            <v>9</v>
          </cell>
          <cell r="AU21">
            <v>5</v>
          </cell>
          <cell r="AV21">
            <v>6</v>
          </cell>
          <cell r="AW21">
            <v>13</v>
          </cell>
          <cell r="AX21">
            <v>9</v>
          </cell>
          <cell r="AY21">
            <v>5</v>
          </cell>
          <cell r="AZ21" t="e">
            <v>#N/A</v>
          </cell>
          <cell r="BA21" t="e">
            <v>#N/A</v>
          </cell>
          <cell r="BB21" t="e">
            <v>#N/A</v>
          </cell>
          <cell r="BC21" t="e">
            <v>#N/A</v>
          </cell>
          <cell r="BD21" t="e">
            <v>#N/A</v>
          </cell>
          <cell r="BE21" t="e">
            <v>#N/A</v>
          </cell>
          <cell r="BF21">
            <v>0.72916666666666641</v>
          </cell>
          <cell r="BG21">
            <v>76.883720930232556</v>
          </cell>
          <cell r="BH21">
            <v>826.5</v>
          </cell>
        </row>
        <row r="22">
          <cell r="A22" t="str">
            <v>PM</v>
          </cell>
          <cell r="D22" t="e">
            <v>#N/A</v>
          </cell>
          <cell r="E22">
            <v>15.5</v>
          </cell>
          <cell r="F22">
            <v>27</v>
          </cell>
          <cell r="G22">
            <v>7</v>
          </cell>
          <cell r="H22">
            <v>41</v>
          </cell>
          <cell r="I22">
            <v>22</v>
          </cell>
          <cell r="J22">
            <v>5</v>
          </cell>
          <cell r="K22" t="e">
            <v>#N/A</v>
          </cell>
          <cell r="L22">
            <v>8</v>
          </cell>
          <cell r="M22">
            <v>9</v>
          </cell>
          <cell r="N22">
            <v>10</v>
          </cell>
          <cell r="O22">
            <v>119</v>
          </cell>
          <cell r="P22">
            <v>27</v>
          </cell>
          <cell r="Q22">
            <v>52</v>
          </cell>
          <cell r="R22">
            <v>33</v>
          </cell>
          <cell r="S22">
            <v>32</v>
          </cell>
          <cell r="T22">
            <v>10</v>
          </cell>
          <cell r="U22">
            <v>17</v>
          </cell>
          <cell r="V22">
            <v>13</v>
          </cell>
          <cell r="W22">
            <v>12</v>
          </cell>
          <cell r="X22">
            <v>11</v>
          </cell>
          <cell r="Y22">
            <v>16</v>
          </cell>
          <cell r="Z22" t="e">
            <v>#N/A</v>
          </cell>
          <cell r="AA22">
            <v>20.5</v>
          </cell>
          <cell r="AB22">
            <v>50</v>
          </cell>
          <cell r="AC22">
            <v>15</v>
          </cell>
          <cell r="AD22">
            <v>80</v>
          </cell>
          <cell r="AE22">
            <v>68</v>
          </cell>
          <cell r="AF22">
            <v>15</v>
          </cell>
          <cell r="AG22">
            <v>43</v>
          </cell>
          <cell r="AH22">
            <v>33</v>
          </cell>
          <cell r="AI22">
            <v>6</v>
          </cell>
          <cell r="AJ22">
            <v>2</v>
          </cell>
          <cell r="AK22">
            <v>13</v>
          </cell>
          <cell r="AL22">
            <v>6</v>
          </cell>
          <cell r="AM22">
            <v>8</v>
          </cell>
          <cell r="AN22">
            <v>6</v>
          </cell>
          <cell r="AO22" t="e">
            <v>#N/A</v>
          </cell>
          <cell r="AP22">
            <v>18</v>
          </cell>
          <cell r="AQ22">
            <v>7</v>
          </cell>
          <cell r="AR22">
            <v>7</v>
          </cell>
          <cell r="AS22" t="e">
            <v>#N/A</v>
          </cell>
          <cell r="AT22">
            <v>8</v>
          </cell>
          <cell r="AU22">
            <v>9</v>
          </cell>
          <cell r="AV22">
            <v>5</v>
          </cell>
          <cell r="AW22">
            <v>16</v>
          </cell>
          <cell r="AX22">
            <v>7</v>
          </cell>
          <cell r="AY22">
            <v>5</v>
          </cell>
          <cell r="AZ22" t="e">
            <v>#N/A</v>
          </cell>
          <cell r="BA22" t="e">
            <v>#N/A</v>
          </cell>
          <cell r="BB22" t="e">
            <v>#N/A</v>
          </cell>
          <cell r="BC22" t="e">
            <v>#N/A</v>
          </cell>
          <cell r="BD22" t="e">
            <v>#N/A</v>
          </cell>
          <cell r="BE22" t="e">
            <v>#N/A</v>
          </cell>
          <cell r="BF22">
            <v>0.73958333333333304</v>
          </cell>
          <cell r="BG22">
            <v>86.883720930232556</v>
          </cell>
          <cell r="BH22">
            <v>934</v>
          </cell>
        </row>
        <row r="23">
          <cell r="D23" t="e">
            <v>#N/A</v>
          </cell>
          <cell r="E23">
            <v>1</v>
          </cell>
          <cell r="F23">
            <v>1</v>
          </cell>
          <cell r="G23">
            <v>1</v>
          </cell>
          <cell r="H23">
            <v>1</v>
          </cell>
          <cell r="I23">
            <v>1</v>
          </cell>
          <cell r="J23">
            <v>1</v>
          </cell>
          <cell r="K23" t="e">
            <v>#N/A</v>
          </cell>
          <cell r="L23">
            <v>1</v>
          </cell>
          <cell r="M23">
            <v>1</v>
          </cell>
          <cell r="N23">
            <v>1</v>
          </cell>
          <cell r="O23">
            <v>1</v>
          </cell>
          <cell r="P23">
            <v>1</v>
          </cell>
          <cell r="Q23">
            <v>1</v>
          </cell>
          <cell r="R23">
            <v>1</v>
          </cell>
          <cell r="S23">
            <v>1</v>
          </cell>
          <cell r="T23">
            <v>1</v>
          </cell>
          <cell r="U23">
            <v>1</v>
          </cell>
          <cell r="V23">
            <v>1</v>
          </cell>
          <cell r="W23">
            <v>1</v>
          </cell>
          <cell r="X23">
            <v>1</v>
          </cell>
          <cell r="Y23">
            <v>1</v>
          </cell>
          <cell r="Z23" t="e">
            <v>#N/A</v>
          </cell>
          <cell r="AA23">
            <v>1</v>
          </cell>
          <cell r="AB23">
            <v>1</v>
          </cell>
          <cell r="AC23">
            <v>1</v>
          </cell>
          <cell r="AD23">
            <v>1</v>
          </cell>
          <cell r="AE23">
            <v>1</v>
          </cell>
          <cell r="AF23">
            <v>1</v>
          </cell>
          <cell r="AG23">
            <v>1</v>
          </cell>
          <cell r="AH23">
            <v>1</v>
          </cell>
          <cell r="AI23">
            <v>1</v>
          </cell>
          <cell r="AJ23">
            <v>1</v>
          </cell>
          <cell r="AK23">
            <v>1</v>
          </cell>
          <cell r="AL23">
            <v>1</v>
          </cell>
          <cell r="AM23">
            <v>1</v>
          </cell>
          <cell r="AN23">
            <v>1</v>
          </cell>
          <cell r="AO23" t="e">
            <v>#N/A</v>
          </cell>
          <cell r="AP23">
            <v>1</v>
          </cell>
          <cell r="AQ23">
            <v>1</v>
          </cell>
          <cell r="AR23">
            <v>1</v>
          </cell>
          <cell r="AS23" t="e">
            <v>#N/A</v>
          </cell>
          <cell r="AT23">
            <v>1</v>
          </cell>
          <cell r="AU23">
            <v>1</v>
          </cell>
          <cell r="AV23">
            <v>1</v>
          </cell>
          <cell r="AW23">
            <v>1</v>
          </cell>
          <cell r="AX23">
            <v>1</v>
          </cell>
          <cell r="AY23">
            <v>1</v>
          </cell>
          <cell r="AZ23" t="e">
            <v>#N/A</v>
          </cell>
          <cell r="BA23" t="e">
            <v>#N/A</v>
          </cell>
          <cell r="BB23" t="e">
            <v>#N/A</v>
          </cell>
          <cell r="BC23" t="e">
            <v>#N/A</v>
          </cell>
          <cell r="BD23" t="e">
            <v>#N/A</v>
          </cell>
          <cell r="BE23" t="e">
            <v>#N/A</v>
          </cell>
        </row>
        <row r="24">
          <cell r="A24" t="str">
            <v>AM Total</v>
          </cell>
          <cell r="D24">
            <v>58</v>
          </cell>
          <cell r="E24">
            <v>98</v>
          </cell>
          <cell r="F24">
            <v>98</v>
          </cell>
          <cell r="G24">
            <v>39</v>
          </cell>
          <cell r="H24">
            <v>147</v>
          </cell>
          <cell r="I24">
            <v>115</v>
          </cell>
          <cell r="J24">
            <v>31</v>
          </cell>
          <cell r="K24">
            <v>225</v>
          </cell>
          <cell r="L24">
            <v>53</v>
          </cell>
          <cell r="M24">
            <v>121.5</v>
          </cell>
          <cell r="N24">
            <v>66</v>
          </cell>
          <cell r="O24">
            <v>307</v>
          </cell>
          <cell r="P24">
            <v>84</v>
          </cell>
          <cell r="Q24">
            <v>202</v>
          </cell>
          <cell r="R24">
            <v>222</v>
          </cell>
          <cell r="S24">
            <v>121</v>
          </cell>
          <cell r="T24">
            <v>102</v>
          </cell>
          <cell r="U24" t="e">
            <v>#N/A</v>
          </cell>
          <cell r="V24">
            <v>62</v>
          </cell>
          <cell r="W24">
            <v>63</v>
          </cell>
          <cell r="X24">
            <v>74</v>
          </cell>
          <cell r="Y24">
            <v>52</v>
          </cell>
          <cell r="Z24">
            <v>35</v>
          </cell>
          <cell r="AA24">
            <v>97.5</v>
          </cell>
          <cell r="AB24" t="e">
            <v>#N/A</v>
          </cell>
          <cell r="AC24" t="e">
            <v>#N/A</v>
          </cell>
          <cell r="AD24">
            <v>458</v>
          </cell>
          <cell r="AE24">
            <v>308</v>
          </cell>
          <cell r="AF24">
            <v>117</v>
          </cell>
          <cell r="AG24">
            <v>293</v>
          </cell>
          <cell r="AH24">
            <v>108</v>
          </cell>
          <cell r="AI24">
            <v>59</v>
          </cell>
          <cell r="AJ24">
            <v>57</v>
          </cell>
          <cell r="AK24">
            <v>67</v>
          </cell>
          <cell r="AL24">
            <v>34</v>
          </cell>
          <cell r="AM24">
            <v>41</v>
          </cell>
          <cell r="AN24">
            <v>27</v>
          </cell>
          <cell r="AO24">
            <v>36</v>
          </cell>
          <cell r="AP24">
            <v>89</v>
          </cell>
          <cell r="AQ24">
            <v>82</v>
          </cell>
          <cell r="AR24">
            <v>49</v>
          </cell>
          <cell r="AS24">
            <v>64</v>
          </cell>
          <cell r="AT24">
            <v>33</v>
          </cell>
          <cell r="AU24" t="e">
            <v>#N/A</v>
          </cell>
          <cell r="AV24">
            <v>46</v>
          </cell>
          <cell r="AW24">
            <v>90</v>
          </cell>
          <cell r="AX24">
            <v>52</v>
          </cell>
          <cell r="AY24">
            <v>56</v>
          </cell>
          <cell r="AZ24" t="e">
            <v>#N/A</v>
          </cell>
          <cell r="BA24" t="e">
            <v>#N/A</v>
          </cell>
          <cell r="BB24" t="e">
            <v>#N/A</v>
          </cell>
          <cell r="BC24" t="e">
            <v>#N/A</v>
          </cell>
          <cell r="BD24" t="e">
            <v>#N/A</v>
          </cell>
          <cell r="BE24" t="e">
            <v>#N/A</v>
          </cell>
          <cell r="BH24">
            <v>4639</v>
          </cell>
        </row>
        <row r="25">
          <cell r="A25" t="str">
            <v>PM Total</v>
          </cell>
          <cell r="D25" t="e">
            <v>#N/A</v>
          </cell>
          <cell r="E25">
            <v>156.5</v>
          </cell>
          <cell r="F25">
            <v>146</v>
          </cell>
          <cell r="G25">
            <v>81</v>
          </cell>
          <cell r="H25">
            <v>258</v>
          </cell>
          <cell r="I25">
            <v>197</v>
          </cell>
          <cell r="J25">
            <v>49</v>
          </cell>
          <cell r="K25" t="e">
            <v>#N/A</v>
          </cell>
          <cell r="L25">
            <v>59</v>
          </cell>
          <cell r="M25">
            <v>89</v>
          </cell>
          <cell r="N25">
            <v>94</v>
          </cell>
          <cell r="O25">
            <v>558</v>
          </cell>
          <cell r="P25">
            <v>207</v>
          </cell>
          <cell r="Q25">
            <v>379</v>
          </cell>
          <cell r="R25">
            <v>343</v>
          </cell>
          <cell r="S25">
            <v>261</v>
          </cell>
          <cell r="T25">
            <v>110</v>
          </cell>
          <cell r="U25">
            <v>113</v>
          </cell>
          <cell r="V25">
            <v>115</v>
          </cell>
          <cell r="W25">
            <v>99</v>
          </cell>
          <cell r="X25">
            <v>77</v>
          </cell>
          <cell r="Y25">
            <v>97</v>
          </cell>
          <cell r="Z25" t="e">
            <v>#N/A</v>
          </cell>
          <cell r="AA25">
            <v>158</v>
          </cell>
          <cell r="AB25">
            <v>360</v>
          </cell>
          <cell r="AC25">
            <v>132</v>
          </cell>
          <cell r="AD25">
            <v>514</v>
          </cell>
          <cell r="AE25">
            <v>365</v>
          </cell>
          <cell r="AF25">
            <v>170</v>
          </cell>
          <cell r="AG25">
            <v>307</v>
          </cell>
          <cell r="AH25">
            <v>155</v>
          </cell>
          <cell r="AI25">
            <v>114</v>
          </cell>
          <cell r="AJ25">
            <v>67</v>
          </cell>
          <cell r="AK25">
            <v>93</v>
          </cell>
          <cell r="AL25">
            <v>55</v>
          </cell>
          <cell r="AM25">
            <v>67</v>
          </cell>
          <cell r="AN25">
            <v>37</v>
          </cell>
          <cell r="AO25" t="e">
            <v>#N/A</v>
          </cell>
          <cell r="AP25">
            <v>180</v>
          </cell>
          <cell r="AQ25">
            <v>60</v>
          </cell>
          <cell r="AR25">
            <v>58</v>
          </cell>
          <cell r="AS25" t="e">
            <v>#N/A</v>
          </cell>
          <cell r="AT25">
            <v>62</v>
          </cell>
          <cell r="AU25">
            <v>49</v>
          </cell>
          <cell r="AV25">
            <v>34</v>
          </cell>
          <cell r="AW25">
            <v>149</v>
          </cell>
          <cell r="AX25">
            <v>83</v>
          </cell>
          <cell r="AY25">
            <v>49</v>
          </cell>
          <cell r="AZ25" t="e">
            <v>#N/A</v>
          </cell>
          <cell r="BA25" t="e">
            <v>#N/A</v>
          </cell>
          <cell r="BB25" t="e">
            <v>#N/A</v>
          </cell>
          <cell r="BC25" t="e">
            <v>#N/A</v>
          </cell>
          <cell r="BD25" t="e">
            <v>#N/A</v>
          </cell>
          <cell r="BE25" t="e">
            <v>#N/A</v>
          </cell>
          <cell r="BH25">
            <v>6806.5</v>
          </cell>
        </row>
        <row r="26">
          <cell r="A26" t="str">
            <v>Grand Total</v>
          </cell>
          <cell r="D26">
            <v>58</v>
          </cell>
          <cell r="E26">
            <v>254.5</v>
          </cell>
          <cell r="F26">
            <v>244</v>
          </cell>
          <cell r="G26">
            <v>120</v>
          </cell>
          <cell r="H26">
            <v>405</v>
          </cell>
          <cell r="I26">
            <v>312</v>
          </cell>
          <cell r="J26">
            <v>80</v>
          </cell>
          <cell r="K26">
            <v>225</v>
          </cell>
          <cell r="L26">
            <v>112</v>
          </cell>
          <cell r="M26">
            <v>210.5</v>
          </cell>
          <cell r="N26">
            <v>160</v>
          </cell>
          <cell r="O26">
            <v>865</v>
          </cell>
          <cell r="P26">
            <v>291</v>
          </cell>
          <cell r="Q26">
            <v>581</v>
          </cell>
          <cell r="R26">
            <v>565</v>
          </cell>
          <cell r="S26">
            <v>382</v>
          </cell>
          <cell r="T26">
            <v>212</v>
          </cell>
          <cell r="U26">
            <v>113</v>
          </cell>
          <cell r="V26">
            <v>177</v>
          </cell>
          <cell r="W26">
            <v>162</v>
          </cell>
          <cell r="X26">
            <v>151</v>
          </cell>
          <cell r="Y26">
            <v>149</v>
          </cell>
          <cell r="Z26">
            <v>35</v>
          </cell>
          <cell r="AA26">
            <v>255.5</v>
          </cell>
          <cell r="AB26">
            <v>360</v>
          </cell>
          <cell r="AC26">
            <v>132</v>
          </cell>
          <cell r="AD26">
            <v>972</v>
          </cell>
          <cell r="AE26">
            <v>673</v>
          </cell>
          <cell r="AF26">
            <v>287</v>
          </cell>
          <cell r="AG26">
            <v>600</v>
          </cell>
          <cell r="AH26">
            <v>263</v>
          </cell>
          <cell r="AI26">
            <v>173</v>
          </cell>
          <cell r="AJ26">
            <v>124</v>
          </cell>
          <cell r="AK26">
            <v>160</v>
          </cell>
          <cell r="AL26">
            <v>89</v>
          </cell>
          <cell r="AM26">
            <v>108</v>
          </cell>
          <cell r="AN26">
            <v>64</v>
          </cell>
          <cell r="AO26">
            <v>36</v>
          </cell>
          <cell r="AP26">
            <v>269</v>
          </cell>
          <cell r="AQ26">
            <v>142</v>
          </cell>
          <cell r="AR26">
            <v>107</v>
          </cell>
          <cell r="AS26">
            <v>64</v>
          </cell>
          <cell r="AT26">
            <v>95</v>
          </cell>
          <cell r="AU26">
            <v>49</v>
          </cell>
          <cell r="AV26">
            <v>80</v>
          </cell>
          <cell r="AW26">
            <v>239</v>
          </cell>
          <cell r="AX26">
            <v>135</v>
          </cell>
          <cell r="AY26">
            <v>105</v>
          </cell>
          <cell r="AZ26">
            <v>0</v>
          </cell>
          <cell r="BA26">
            <v>0</v>
          </cell>
          <cell r="BB26">
            <v>0</v>
          </cell>
          <cell r="BC26">
            <v>0</v>
          </cell>
          <cell r="BD26">
            <v>0</v>
          </cell>
          <cell r="BE26">
            <v>0</v>
          </cell>
          <cell r="BH26">
            <v>11445.5</v>
          </cell>
        </row>
        <row r="28">
          <cell r="A28" t="str">
            <v>AM&amp;PM</v>
          </cell>
          <cell r="D28" t="e">
            <v>#N/A</v>
          </cell>
          <cell r="E28">
            <v>254.5</v>
          </cell>
          <cell r="F28">
            <v>244</v>
          </cell>
          <cell r="G28">
            <v>120</v>
          </cell>
          <cell r="H28">
            <v>405</v>
          </cell>
          <cell r="I28">
            <v>312</v>
          </cell>
          <cell r="J28">
            <v>80</v>
          </cell>
          <cell r="K28" t="e">
            <v>#N/A</v>
          </cell>
          <cell r="L28">
            <v>112</v>
          </cell>
          <cell r="M28">
            <v>210.5</v>
          </cell>
          <cell r="N28">
            <v>160</v>
          </cell>
          <cell r="O28">
            <v>865</v>
          </cell>
          <cell r="P28">
            <v>291</v>
          </cell>
          <cell r="Q28">
            <v>581</v>
          </cell>
          <cell r="R28">
            <v>565</v>
          </cell>
          <cell r="S28">
            <v>382</v>
          </cell>
          <cell r="T28">
            <v>212</v>
          </cell>
          <cell r="U28" t="e">
            <v>#N/A</v>
          </cell>
          <cell r="V28">
            <v>177</v>
          </cell>
          <cell r="W28">
            <v>162</v>
          </cell>
          <cell r="X28">
            <v>151</v>
          </cell>
          <cell r="Y28">
            <v>149</v>
          </cell>
          <cell r="Z28" t="e">
            <v>#N/A</v>
          </cell>
          <cell r="AA28">
            <v>255.5</v>
          </cell>
          <cell r="AB28" t="e">
            <v>#N/A</v>
          </cell>
          <cell r="AC28" t="e">
            <v>#N/A</v>
          </cell>
          <cell r="AD28">
            <v>972</v>
          </cell>
          <cell r="AE28">
            <v>673</v>
          </cell>
          <cell r="AF28">
            <v>287</v>
          </cell>
          <cell r="AG28">
            <v>600</v>
          </cell>
          <cell r="AH28">
            <v>263</v>
          </cell>
          <cell r="AI28">
            <v>173</v>
          </cell>
          <cell r="AJ28">
            <v>124</v>
          </cell>
          <cell r="AK28">
            <v>160</v>
          </cell>
          <cell r="AL28">
            <v>89</v>
          </cell>
          <cell r="AM28">
            <v>108</v>
          </cell>
          <cell r="AN28">
            <v>64</v>
          </cell>
          <cell r="AO28" t="e">
            <v>#N/A</v>
          </cell>
          <cell r="AP28">
            <v>269</v>
          </cell>
          <cell r="AQ28">
            <v>142</v>
          </cell>
          <cell r="AR28">
            <v>107</v>
          </cell>
          <cell r="AS28" t="e">
            <v>#N/A</v>
          </cell>
          <cell r="AT28">
            <v>95</v>
          </cell>
          <cell r="AU28" t="e">
            <v>#N/A</v>
          </cell>
          <cell r="AV28">
            <v>80</v>
          </cell>
          <cell r="AW28">
            <v>239</v>
          </cell>
          <cell r="AX28">
            <v>135</v>
          </cell>
          <cell r="AY28">
            <v>105</v>
          </cell>
          <cell r="AZ28" t="e">
            <v>#N/A</v>
          </cell>
          <cell r="BA28" t="e">
            <v>#N/A</v>
          </cell>
          <cell r="BB28" t="e">
            <v>#N/A</v>
          </cell>
          <cell r="BC28" t="e">
            <v>#N/A</v>
          </cell>
          <cell r="BD28" t="e">
            <v>#N/A</v>
          </cell>
          <cell r="BE28" t="e">
            <v>#N/A</v>
          </cell>
          <cell r="BH28">
            <v>10373.5</v>
          </cell>
        </row>
        <row r="29">
          <cell r="A29" t="str">
            <v>AM</v>
          </cell>
          <cell r="D29">
            <v>1</v>
          </cell>
          <cell r="E29">
            <v>1</v>
          </cell>
          <cell r="F29">
            <v>1</v>
          </cell>
          <cell r="G29">
            <v>1</v>
          </cell>
          <cell r="H29">
            <v>1</v>
          </cell>
          <cell r="I29">
            <v>1</v>
          </cell>
          <cell r="J29">
            <v>1</v>
          </cell>
          <cell r="K29">
            <v>1</v>
          </cell>
          <cell r="L29">
            <v>1</v>
          </cell>
          <cell r="M29">
            <v>2</v>
          </cell>
          <cell r="N29">
            <v>1</v>
          </cell>
          <cell r="O29">
            <v>3</v>
          </cell>
          <cell r="P29">
            <v>2</v>
          </cell>
          <cell r="Q29">
            <v>1</v>
          </cell>
          <cell r="R29">
            <v>1</v>
          </cell>
          <cell r="S29">
            <v>1</v>
          </cell>
          <cell r="T29">
            <v>1</v>
          </cell>
          <cell r="U29">
            <v>0</v>
          </cell>
          <cell r="V29">
            <v>1</v>
          </cell>
          <cell r="W29">
            <v>1</v>
          </cell>
          <cell r="X29">
            <v>1</v>
          </cell>
          <cell r="Y29">
            <v>1</v>
          </cell>
          <cell r="Z29">
            <v>1</v>
          </cell>
          <cell r="AA29">
            <v>2</v>
          </cell>
          <cell r="AB29">
            <v>0</v>
          </cell>
          <cell r="AC29">
            <v>0</v>
          </cell>
          <cell r="AD29">
            <v>2</v>
          </cell>
          <cell r="AE29">
            <v>1</v>
          </cell>
          <cell r="AF29">
            <v>1</v>
          </cell>
          <cell r="AG29">
            <v>1</v>
          </cell>
          <cell r="AH29">
            <v>1</v>
          </cell>
          <cell r="AI29">
            <v>1</v>
          </cell>
          <cell r="AJ29">
            <v>1</v>
          </cell>
          <cell r="AK29">
            <v>1</v>
          </cell>
          <cell r="AL29">
            <v>1</v>
          </cell>
          <cell r="AM29">
            <v>2</v>
          </cell>
          <cell r="AN29">
            <v>1</v>
          </cell>
          <cell r="AO29">
            <v>1</v>
          </cell>
          <cell r="AP29">
            <v>1</v>
          </cell>
          <cell r="AQ29">
            <v>1</v>
          </cell>
          <cell r="AR29">
            <v>1</v>
          </cell>
          <cell r="AS29">
            <v>1</v>
          </cell>
          <cell r="AT29">
            <v>1</v>
          </cell>
          <cell r="AU29">
            <v>0</v>
          </cell>
          <cell r="AV29">
            <v>1</v>
          </cell>
          <cell r="AW29">
            <v>1</v>
          </cell>
          <cell r="AX29">
            <v>1</v>
          </cell>
          <cell r="AY29">
            <v>1</v>
          </cell>
          <cell r="AZ29">
            <v>0</v>
          </cell>
          <cell r="BA29">
            <v>0</v>
          </cell>
          <cell r="BB29">
            <v>0</v>
          </cell>
          <cell r="BC29">
            <v>0</v>
          </cell>
          <cell r="BD29">
            <v>0</v>
          </cell>
          <cell r="BE29">
            <v>0</v>
          </cell>
        </row>
        <row r="30">
          <cell r="A30" t="str">
            <v>PM</v>
          </cell>
          <cell r="D30">
            <v>0</v>
          </cell>
          <cell r="E30">
            <v>2</v>
          </cell>
          <cell r="F30">
            <v>1</v>
          </cell>
          <cell r="G30">
            <v>1</v>
          </cell>
          <cell r="H30">
            <v>1</v>
          </cell>
          <cell r="I30">
            <v>1</v>
          </cell>
          <cell r="J30">
            <v>1</v>
          </cell>
          <cell r="K30">
            <v>0</v>
          </cell>
          <cell r="L30">
            <v>1</v>
          </cell>
          <cell r="M30">
            <v>1</v>
          </cell>
          <cell r="N30">
            <v>1</v>
          </cell>
          <cell r="O30">
            <v>2</v>
          </cell>
          <cell r="P30">
            <v>1</v>
          </cell>
          <cell r="Q30">
            <v>1</v>
          </cell>
          <cell r="R30">
            <v>1</v>
          </cell>
          <cell r="S30">
            <v>1</v>
          </cell>
          <cell r="T30">
            <v>1</v>
          </cell>
          <cell r="U30">
            <v>1</v>
          </cell>
          <cell r="V30">
            <v>1</v>
          </cell>
          <cell r="W30">
            <v>1</v>
          </cell>
          <cell r="X30">
            <v>1</v>
          </cell>
          <cell r="Y30">
            <v>1</v>
          </cell>
          <cell r="Z30">
            <v>0</v>
          </cell>
          <cell r="AA30">
            <v>2</v>
          </cell>
          <cell r="AB30">
            <v>1</v>
          </cell>
          <cell r="AC30">
            <v>1</v>
          </cell>
          <cell r="AD30">
            <v>2</v>
          </cell>
          <cell r="AE30">
            <v>1</v>
          </cell>
          <cell r="AF30">
            <v>1</v>
          </cell>
          <cell r="AG30">
            <v>1</v>
          </cell>
          <cell r="AH30">
            <v>1</v>
          </cell>
          <cell r="AI30">
            <v>1</v>
          </cell>
          <cell r="AJ30">
            <v>1</v>
          </cell>
          <cell r="AK30">
            <v>1</v>
          </cell>
          <cell r="AL30">
            <v>1</v>
          </cell>
          <cell r="AM30">
            <v>2</v>
          </cell>
          <cell r="AN30">
            <v>1</v>
          </cell>
          <cell r="AO30">
            <v>0</v>
          </cell>
          <cell r="AP30">
            <v>1</v>
          </cell>
          <cell r="AQ30">
            <v>1</v>
          </cell>
          <cell r="AR30">
            <v>1</v>
          </cell>
          <cell r="AS30">
            <v>0</v>
          </cell>
          <cell r="AT30">
            <v>1</v>
          </cell>
          <cell r="AU30">
            <v>1</v>
          </cell>
          <cell r="AV30">
            <v>1</v>
          </cell>
          <cell r="AW30">
            <v>1</v>
          </cell>
          <cell r="AX30">
            <v>1</v>
          </cell>
          <cell r="AY30">
            <v>1</v>
          </cell>
          <cell r="AZ30">
            <v>0</v>
          </cell>
          <cell r="BA30">
            <v>0</v>
          </cell>
          <cell r="BB30">
            <v>0</v>
          </cell>
          <cell r="BC30">
            <v>0</v>
          </cell>
          <cell r="BD30">
            <v>0</v>
          </cell>
          <cell r="BE30">
            <v>0</v>
          </cell>
        </row>
        <row r="31">
          <cell r="A31" t="str">
            <v>AM</v>
          </cell>
          <cell r="D31">
            <v>1</v>
          </cell>
          <cell r="E31">
            <v>1</v>
          </cell>
          <cell r="F31">
            <v>1</v>
          </cell>
          <cell r="G31">
            <v>1</v>
          </cell>
          <cell r="H31">
            <v>1</v>
          </cell>
          <cell r="I31">
            <v>1</v>
          </cell>
          <cell r="J31">
            <v>1</v>
          </cell>
          <cell r="K31">
            <v>1</v>
          </cell>
          <cell r="L31">
            <v>1</v>
          </cell>
          <cell r="M31">
            <v>2</v>
          </cell>
          <cell r="N31">
            <v>1</v>
          </cell>
          <cell r="O31">
            <v>1</v>
          </cell>
          <cell r="P31">
            <v>2</v>
          </cell>
          <cell r="Q31">
            <v>1</v>
          </cell>
          <cell r="R31">
            <v>1</v>
          </cell>
          <cell r="S31">
            <v>1</v>
          </cell>
          <cell r="T31">
            <v>1</v>
          </cell>
          <cell r="U31" t="e">
            <v>#N/A</v>
          </cell>
          <cell r="V31">
            <v>1</v>
          </cell>
          <cell r="W31">
            <v>1</v>
          </cell>
          <cell r="X31">
            <v>1</v>
          </cell>
          <cell r="Y31">
            <v>1</v>
          </cell>
          <cell r="Z31">
            <v>1</v>
          </cell>
          <cell r="AA31">
            <v>2</v>
          </cell>
          <cell r="AB31" t="e">
            <v>#N/A</v>
          </cell>
          <cell r="AC31" t="e">
            <v>#N/A</v>
          </cell>
          <cell r="AD31">
            <v>1</v>
          </cell>
          <cell r="AE31">
            <v>1</v>
          </cell>
          <cell r="AF31">
            <v>1</v>
          </cell>
          <cell r="AG31">
            <v>1</v>
          </cell>
          <cell r="AH31">
            <v>1</v>
          </cell>
          <cell r="AI31">
            <v>1</v>
          </cell>
          <cell r="AJ31">
            <v>1</v>
          </cell>
          <cell r="AK31">
            <v>1</v>
          </cell>
          <cell r="AL31">
            <v>1</v>
          </cell>
          <cell r="AM31">
            <v>1</v>
          </cell>
          <cell r="AN31">
            <v>1</v>
          </cell>
          <cell r="AO31">
            <v>1</v>
          </cell>
          <cell r="AP31">
            <v>1</v>
          </cell>
          <cell r="AQ31">
            <v>1</v>
          </cell>
          <cell r="AR31">
            <v>1</v>
          </cell>
          <cell r="AS31">
            <v>1</v>
          </cell>
          <cell r="AT31">
            <v>1</v>
          </cell>
          <cell r="AU31" t="e">
            <v>#N/A</v>
          </cell>
          <cell r="AV31">
            <v>1</v>
          </cell>
          <cell r="AW31">
            <v>1</v>
          </cell>
          <cell r="AX31">
            <v>1</v>
          </cell>
          <cell r="AY31">
            <v>1</v>
          </cell>
          <cell r="AZ31" t="e">
            <v>#N/A</v>
          </cell>
          <cell r="BA31" t="e">
            <v>#N/A</v>
          </cell>
          <cell r="BB31" t="e">
            <v>#N/A</v>
          </cell>
          <cell r="BC31" t="e">
            <v>#N/A</v>
          </cell>
          <cell r="BD31" t="e">
            <v>#N/A</v>
          </cell>
          <cell r="BE31" t="e">
            <v>#N/A</v>
          </cell>
        </row>
        <row r="32">
          <cell r="A32" t="str">
            <v>PM</v>
          </cell>
          <cell r="D32" t="e">
            <v>#N/A</v>
          </cell>
          <cell r="E32">
            <v>2</v>
          </cell>
          <cell r="F32">
            <v>1</v>
          </cell>
          <cell r="G32">
            <v>1</v>
          </cell>
          <cell r="H32">
            <v>1</v>
          </cell>
          <cell r="I32">
            <v>1</v>
          </cell>
          <cell r="J32">
            <v>1</v>
          </cell>
          <cell r="K32" t="e">
            <v>#N/A</v>
          </cell>
          <cell r="L32">
            <v>1</v>
          </cell>
          <cell r="M32">
            <v>1</v>
          </cell>
          <cell r="N32">
            <v>1</v>
          </cell>
          <cell r="O32">
            <v>1</v>
          </cell>
          <cell r="P32">
            <v>1</v>
          </cell>
          <cell r="Q32">
            <v>1</v>
          </cell>
          <cell r="R32">
            <v>1</v>
          </cell>
          <cell r="S32">
            <v>1</v>
          </cell>
          <cell r="T32">
            <v>1</v>
          </cell>
          <cell r="U32">
            <v>1</v>
          </cell>
          <cell r="V32">
            <v>1</v>
          </cell>
          <cell r="W32">
            <v>1</v>
          </cell>
          <cell r="X32">
            <v>1</v>
          </cell>
          <cell r="Y32">
            <v>1</v>
          </cell>
          <cell r="Z32" t="e">
            <v>#N/A</v>
          </cell>
          <cell r="AA32">
            <v>2</v>
          </cell>
          <cell r="AB32">
            <v>1</v>
          </cell>
          <cell r="AC32">
            <v>1</v>
          </cell>
          <cell r="AD32">
            <v>2</v>
          </cell>
          <cell r="AE32">
            <v>1</v>
          </cell>
          <cell r="AF32">
            <v>1</v>
          </cell>
          <cell r="AG32">
            <v>1</v>
          </cell>
          <cell r="AH32">
            <v>1</v>
          </cell>
          <cell r="AI32">
            <v>1</v>
          </cell>
          <cell r="AJ32">
            <v>1</v>
          </cell>
          <cell r="AK32">
            <v>1</v>
          </cell>
          <cell r="AL32">
            <v>1</v>
          </cell>
          <cell r="AM32">
            <v>1</v>
          </cell>
          <cell r="AN32">
            <v>1</v>
          </cell>
          <cell r="AO32" t="e">
            <v>#N/A</v>
          </cell>
          <cell r="AP32">
            <v>1</v>
          </cell>
          <cell r="AQ32">
            <v>1</v>
          </cell>
          <cell r="AR32">
            <v>1</v>
          </cell>
          <cell r="AS32" t="e">
            <v>#N/A</v>
          </cell>
          <cell r="AT32">
            <v>1</v>
          </cell>
          <cell r="AU32">
            <v>1</v>
          </cell>
          <cell r="AV32">
            <v>1</v>
          </cell>
          <cell r="AW32">
            <v>1</v>
          </cell>
          <cell r="AX32">
            <v>1</v>
          </cell>
          <cell r="AY32">
            <v>1</v>
          </cell>
          <cell r="AZ32" t="e">
            <v>#N/A</v>
          </cell>
          <cell r="BA32" t="e">
            <v>#N/A</v>
          </cell>
          <cell r="BB32" t="e">
            <v>#N/A</v>
          </cell>
          <cell r="BC32" t="e">
            <v>#N/A</v>
          </cell>
          <cell r="BD32" t="e">
            <v>#N/A</v>
          </cell>
          <cell r="BE32" t="e">
            <v>#N/A</v>
          </cell>
        </row>
        <row r="33">
          <cell r="A33" t="str">
            <v>AM</v>
          </cell>
          <cell r="AD33" t="b">
            <v>1</v>
          </cell>
        </row>
        <row r="34">
          <cell r="A34" t="str">
            <v>PM</v>
          </cell>
          <cell r="AA34" t="b">
            <v>1</v>
          </cell>
          <cell r="AD34" t="b">
            <v>0</v>
          </cell>
        </row>
        <row r="35">
          <cell r="A35" t="str">
            <v>Errors</v>
          </cell>
        </row>
        <row r="36">
          <cell r="A36" t="str">
            <v>AM</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G36">
            <v>0</v>
          </cell>
          <cell r="BH36" t="str">
            <v xml:space="preserve">Gender </v>
          </cell>
        </row>
        <row r="37">
          <cell r="A37" t="str">
            <v>PM</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G37">
            <v>0</v>
          </cell>
          <cell r="BH37" t="str">
            <v xml:space="preserve">Gender </v>
          </cell>
        </row>
        <row r="38">
          <cell r="A38" t="str">
            <v>AM</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G38">
            <v>0</v>
          </cell>
          <cell r="BH38" t="str">
            <v>Helmet</v>
          </cell>
        </row>
        <row r="39">
          <cell r="A39" t="str">
            <v>PM</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G39">
            <v>0</v>
          </cell>
          <cell r="BH39" t="str">
            <v>Helmet</v>
          </cell>
        </row>
        <row r="40">
          <cell r="A40" t="str">
            <v>AM</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G40">
            <v>0</v>
          </cell>
          <cell r="BH40" t="str">
            <v>Wrong way</v>
          </cell>
        </row>
        <row r="41">
          <cell r="A41" t="str">
            <v>PM</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G41">
            <v>0</v>
          </cell>
          <cell r="BH41" t="str">
            <v>Wrong way</v>
          </cell>
        </row>
        <row r="42">
          <cell r="A42" t="str">
            <v>AM</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G42">
            <v>0</v>
          </cell>
          <cell r="BH42" t="str">
            <v>Sidewalk</v>
          </cell>
        </row>
        <row r="43">
          <cell r="A43" t="str">
            <v>PM</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G43">
            <v>0</v>
          </cell>
          <cell r="BH43" t="str">
            <v>Sidewalk</v>
          </cell>
        </row>
        <row r="45">
          <cell r="A45" t="str">
            <v>Total</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row>
        <row r="46">
          <cell r="A46" t="str">
            <v>AM</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row>
        <row r="47">
          <cell r="A47" t="str">
            <v>PM</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row>
        <row r="48">
          <cell r="D48">
            <v>1</v>
          </cell>
          <cell r="E48">
            <v>2</v>
          </cell>
          <cell r="F48">
            <v>3</v>
          </cell>
          <cell r="G48">
            <v>4</v>
          </cell>
          <cell r="H48">
            <v>5</v>
          </cell>
          <cell r="I48">
            <v>6</v>
          </cell>
          <cell r="J48">
            <v>7</v>
          </cell>
          <cell r="K48">
            <v>8</v>
          </cell>
          <cell r="L48">
            <v>9</v>
          </cell>
          <cell r="M48">
            <v>10</v>
          </cell>
          <cell r="N48">
            <v>11</v>
          </cell>
          <cell r="O48">
            <v>12</v>
          </cell>
          <cell r="P48">
            <v>13</v>
          </cell>
          <cell r="Q48">
            <v>14</v>
          </cell>
          <cell r="R48">
            <v>15</v>
          </cell>
          <cell r="S48">
            <v>16</v>
          </cell>
          <cell r="T48">
            <v>17</v>
          </cell>
          <cell r="U48">
            <v>18</v>
          </cell>
          <cell r="V48">
            <v>19</v>
          </cell>
          <cell r="W48">
            <v>20</v>
          </cell>
          <cell r="X48">
            <v>21</v>
          </cell>
          <cell r="Y48">
            <v>22</v>
          </cell>
          <cell r="Z48">
            <v>23</v>
          </cell>
          <cell r="AA48">
            <v>24</v>
          </cell>
          <cell r="AB48">
            <v>25</v>
          </cell>
          <cell r="AC48">
            <v>26</v>
          </cell>
          <cell r="AD48">
            <v>27</v>
          </cell>
          <cell r="AE48">
            <v>28</v>
          </cell>
          <cell r="AF48">
            <v>29</v>
          </cell>
          <cell r="AG48">
            <v>30</v>
          </cell>
          <cell r="AH48">
            <v>31</v>
          </cell>
          <cell r="AI48">
            <v>32</v>
          </cell>
          <cell r="AJ48">
            <v>33</v>
          </cell>
          <cell r="AK48">
            <v>34</v>
          </cell>
          <cell r="AL48">
            <v>35</v>
          </cell>
          <cell r="AM48">
            <v>36</v>
          </cell>
          <cell r="AN48">
            <v>37</v>
          </cell>
          <cell r="AO48">
            <v>38</v>
          </cell>
          <cell r="AP48">
            <v>39</v>
          </cell>
          <cell r="AQ48">
            <v>40</v>
          </cell>
          <cell r="AR48">
            <v>41</v>
          </cell>
          <cell r="AS48">
            <v>42</v>
          </cell>
          <cell r="AT48">
            <v>43</v>
          </cell>
          <cell r="AU48">
            <v>44</v>
          </cell>
          <cell r="AV48">
            <v>45</v>
          </cell>
          <cell r="AW48">
            <v>46</v>
          </cell>
          <cell r="AX48">
            <v>47</v>
          </cell>
          <cell r="AY48">
            <v>48</v>
          </cell>
          <cell r="AZ48">
            <v>49</v>
          </cell>
          <cell r="BA48">
            <v>50</v>
          </cell>
          <cell r="BB48">
            <v>51</v>
          </cell>
          <cell r="BC48">
            <v>52</v>
          </cell>
          <cell r="BD48">
            <v>53</v>
          </cell>
          <cell r="BE48">
            <v>54</v>
          </cell>
          <cell r="BG48" t="str">
            <v>Grand Total</v>
          </cell>
        </row>
        <row r="50">
          <cell r="A50" t="str">
            <v>AM Total</v>
          </cell>
          <cell r="D50" t="str">
            <v/>
          </cell>
          <cell r="E50" t="str">
            <v/>
          </cell>
          <cell r="F50" t="str">
            <v/>
          </cell>
          <cell r="G50" t="str">
            <v/>
          </cell>
          <cell r="H50" t="str">
            <v/>
          </cell>
          <cell r="I50" t="str">
            <v/>
          </cell>
          <cell r="J50" t="str">
            <v/>
          </cell>
          <cell r="K50" t="str">
            <v/>
          </cell>
          <cell r="L50" t="str">
            <v/>
          </cell>
          <cell r="M50">
            <v>121.5</v>
          </cell>
          <cell r="N50" t="str">
            <v/>
          </cell>
          <cell r="O50" t="str">
            <v/>
          </cell>
          <cell r="P50">
            <v>84</v>
          </cell>
          <cell r="Q50" t="str">
            <v/>
          </cell>
          <cell r="R50" t="str">
            <v/>
          </cell>
          <cell r="S50" t="str">
            <v/>
          </cell>
          <cell r="T50" t="str">
            <v/>
          </cell>
          <cell r="U50" t="e">
            <v>#N/A</v>
          </cell>
          <cell r="V50" t="str">
            <v/>
          </cell>
          <cell r="W50" t="str">
            <v/>
          </cell>
          <cell r="X50" t="str">
            <v/>
          </cell>
          <cell r="Y50" t="str">
            <v/>
          </cell>
          <cell r="Z50" t="str">
            <v/>
          </cell>
          <cell r="AA50">
            <v>97.5</v>
          </cell>
          <cell r="AB50" t="e">
            <v>#N/A</v>
          </cell>
          <cell r="AC50" t="e">
            <v>#N/A</v>
          </cell>
          <cell r="AD50" t="str">
            <v/>
          </cell>
          <cell r="AE50" t="str">
            <v/>
          </cell>
          <cell r="AF50" t="str">
            <v/>
          </cell>
          <cell r="AG50" t="str">
            <v/>
          </cell>
          <cell r="AH50" t="str">
            <v/>
          </cell>
          <cell r="AI50" t="str">
            <v/>
          </cell>
          <cell r="AJ50" t="str">
            <v/>
          </cell>
          <cell r="AK50" t="str">
            <v/>
          </cell>
          <cell r="AL50" t="str">
            <v/>
          </cell>
          <cell r="AM50" t="str">
            <v/>
          </cell>
          <cell r="AN50" t="str">
            <v/>
          </cell>
          <cell r="AO50" t="str">
            <v/>
          </cell>
          <cell r="AP50" t="str">
            <v/>
          </cell>
          <cell r="AQ50" t="str">
            <v/>
          </cell>
          <cell r="AR50" t="str">
            <v/>
          </cell>
          <cell r="AS50" t="str">
            <v/>
          </cell>
          <cell r="AT50" t="str">
            <v/>
          </cell>
          <cell r="AU50" t="e">
            <v>#N/A</v>
          </cell>
          <cell r="AV50" t="str">
            <v/>
          </cell>
          <cell r="AW50" t="str">
            <v/>
          </cell>
          <cell r="AX50" t="str">
            <v/>
          </cell>
          <cell r="AY50" t="str">
            <v/>
          </cell>
          <cell r="BH50">
            <v>303</v>
          </cell>
        </row>
        <row r="51">
          <cell r="A51" t="str">
            <v>PM Total</v>
          </cell>
          <cell r="D51" t="e">
            <v>#N/A</v>
          </cell>
          <cell r="E51">
            <v>156.5</v>
          </cell>
          <cell r="F51" t="str">
            <v/>
          </cell>
          <cell r="G51" t="str">
            <v/>
          </cell>
          <cell r="H51" t="str">
            <v/>
          </cell>
          <cell r="I51" t="str">
            <v/>
          </cell>
          <cell r="J51" t="str">
            <v/>
          </cell>
          <cell r="K51" t="e">
            <v>#N/A</v>
          </cell>
          <cell r="L51" t="str">
            <v/>
          </cell>
          <cell r="M51" t="str">
            <v/>
          </cell>
          <cell r="N51" t="str">
            <v/>
          </cell>
          <cell r="O51" t="str">
            <v/>
          </cell>
          <cell r="P51" t="str">
            <v/>
          </cell>
          <cell r="Q51" t="str">
            <v/>
          </cell>
          <cell r="R51" t="str">
            <v/>
          </cell>
          <cell r="S51" t="str">
            <v/>
          </cell>
          <cell r="T51" t="str">
            <v/>
          </cell>
          <cell r="U51" t="str">
            <v/>
          </cell>
          <cell r="V51" t="str">
            <v/>
          </cell>
          <cell r="W51" t="str">
            <v/>
          </cell>
          <cell r="X51" t="str">
            <v/>
          </cell>
          <cell r="Y51" t="str">
            <v/>
          </cell>
          <cell r="Z51" t="e">
            <v>#N/A</v>
          </cell>
          <cell r="AA51">
            <v>158</v>
          </cell>
          <cell r="AB51" t="str">
            <v/>
          </cell>
          <cell r="AC51" t="str">
            <v/>
          </cell>
          <cell r="AD51">
            <v>514</v>
          </cell>
          <cell r="AE51" t="str">
            <v/>
          </cell>
          <cell r="AF51" t="str">
            <v/>
          </cell>
          <cell r="AG51" t="str">
            <v/>
          </cell>
          <cell r="AH51" t="str">
            <v/>
          </cell>
          <cell r="AI51" t="str">
            <v/>
          </cell>
          <cell r="AJ51" t="str">
            <v/>
          </cell>
          <cell r="AK51" t="str">
            <v/>
          </cell>
          <cell r="AL51" t="str">
            <v/>
          </cell>
          <cell r="AM51" t="str">
            <v/>
          </cell>
          <cell r="AN51" t="str">
            <v/>
          </cell>
          <cell r="AO51" t="e">
            <v>#N/A</v>
          </cell>
          <cell r="AP51" t="str">
            <v/>
          </cell>
          <cell r="AQ51" t="str">
            <v/>
          </cell>
          <cell r="AR51" t="str">
            <v/>
          </cell>
          <cell r="AS51" t="e">
            <v>#N/A</v>
          </cell>
          <cell r="AT51" t="str">
            <v/>
          </cell>
          <cell r="AU51" t="str">
            <v/>
          </cell>
          <cell r="AV51" t="str">
            <v/>
          </cell>
          <cell r="AW51" t="str">
            <v/>
          </cell>
          <cell r="AX51" t="str">
            <v/>
          </cell>
          <cell r="AY51" t="str">
            <v/>
          </cell>
          <cell r="BH51">
            <v>828.5</v>
          </cell>
        </row>
      </sheetData>
      <sheetData sheetId="23">
        <row r="5">
          <cell r="E5">
            <v>1</v>
          </cell>
          <cell r="F5">
            <v>1</v>
          </cell>
          <cell r="G5">
            <v>193</v>
          </cell>
          <cell r="H5" t="str">
            <v/>
          </cell>
          <cell r="I5" t="str">
            <v/>
          </cell>
          <cell r="J5" t="str">
            <v/>
          </cell>
          <cell r="K5" t="str">
            <v/>
          </cell>
          <cell r="L5" t="str">
            <v/>
          </cell>
          <cell r="M5">
            <v>0</v>
          </cell>
          <cell r="N5" t="str">
            <v/>
          </cell>
          <cell r="O5" t="str">
            <v/>
          </cell>
          <cell r="P5" t="str">
            <v/>
          </cell>
          <cell r="Q5" t="str">
            <v/>
          </cell>
          <cell r="R5" t="str">
            <v/>
          </cell>
          <cell r="S5" t="str">
            <v/>
          </cell>
          <cell r="T5" t="str">
            <v/>
          </cell>
          <cell r="U5" t="str">
            <v/>
          </cell>
          <cell r="V5" t="str">
            <v/>
          </cell>
          <cell r="W5" t="str">
            <v/>
          </cell>
          <cell r="X5" t="str">
            <v/>
          </cell>
        </row>
        <row r="6">
          <cell r="A6">
            <v>105</v>
          </cell>
          <cell r="E6" t="e">
            <v>#N/A</v>
          </cell>
          <cell r="F6">
            <v>0</v>
          </cell>
          <cell r="G6" t="e">
            <v>#N/A</v>
          </cell>
          <cell r="H6" t="str">
            <v/>
          </cell>
          <cell r="I6" t="str">
            <v/>
          </cell>
          <cell r="J6" t="str">
            <v/>
          </cell>
          <cell r="K6" t="str">
            <v/>
          </cell>
          <cell r="L6" t="str">
            <v/>
          </cell>
          <cell r="M6">
            <v>0</v>
          </cell>
          <cell r="N6" t="str">
            <v/>
          </cell>
          <cell r="O6" t="str">
            <v/>
          </cell>
          <cell r="P6" t="str">
            <v/>
          </cell>
          <cell r="Q6" t="str">
            <v/>
          </cell>
          <cell r="R6" t="str">
            <v/>
          </cell>
          <cell r="S6" t="str">
            <v/>
          </cell>
          <cell r="T6" t="str">
            <v/>
          </cell>
          <cell r="U6" t="str">
            <v/>
          </cell>
          <cell r="V6" t="str">
            <v/>
          </cell>
          <cell r="W6" t="str">
            <v/>
          </cell>
          <cell r="X6" t="str">
            <v/>
          </cell>
        </row>
        <row r="7">
          <cell r="A7">
            <v>106</v>
          </cell>
          <cell r="E7">
            <v>1</v>
          </cell>
          <cell r="F7">
            <v>1</v>
          </cell>
          <cell r="G7">
            <v>257</v>
          </cell>
          <cell r="H7" t="str">
            <v/>
          </cell>
          <cell r="I7" t="str">
            <v/>
          </cell>
          <cell r="J7" t="str">
            <v/>
          </cell>
          <cell r="K7" t="str">
            <v/>
          </cell>
          <cell r="L7" t="str">
            <v/>
          </cell>
          <cell r="M7">
            <v>0</v>
          </cell>
          <cell r="N7" t="str">
            <v/>
          </cell>
          <cell r="O7" t="str">
            <v/>
          </cell>
          <cell r="P7" t="str">
            <v/>
          </cell>
          <cell r="Q7" t="str">
            <v/>
          </cell>
          <cell r="R7" t="str">
            <v/>
          </cell>
          <cell r="S7" t="str">
            <v/>
          </cell>
          <cell r="T7" t="str">
            <v/>
          </cell>
          <cell r="U7" t="str">
            <v/>
          </cell>
          <cell r="V7" t="str">
            <v/>
          </cell>
          <cell r="W7" t="str">
            <v/>
          </cell>
          <cell r="X7" t="str">
            <v/>
          </cell>
        </row>
        <row r="8">
          <cell r="A8">
            <v>107</v>
          </cell>
          <cell r="E8" t="e">
            <v>#N/A</v>
          </cell>
          <cell r="F8">
            <v>0</v>
          </cell>
          <cell r="G8" t="e">
            <v>#N/A</v>
          </cell>
          <cell r="H8" t="str">
            <v/>
          </cell>
          <cell r="I8" t="str">
            <v/>
          </cell>
          <cell r="J8" t="str">
            <v/>
          </cell>
          <cell r="K8" t="str">
            <v/>
          </cell>
          <cell r="L8" t="str">
            <v/>
          </cell>
          <cell r="M8">
            <v>0</v>
          </cell>
          <cell r="N8" t="str">
            <v/>
          </cell>
          <cell r="O8" t="str">
            <v/>
          </cell>
          <cell r="P8" t="str">
            <v/>
          </cell>
          <cell r="Q8" t="str">
            <v/>
          </cell>
          <cell r="R8" t="str">
            <v/>
          </cell>
          <cell r="S8" t="str">
            <v/>
          </cell>
          <cell r="T8" t="str">
            <v/>
          </cell>
          <cell r="U8" t="str">
            <v/>
          </cell>
          <cell r="V8" t="str">
            <v/>
          </cell>
          <cell r="W8" t="str">
            <v/>
          </cell>
          <cell r="X8" t="str">
            <v/>
          </cell>
        </row>
        <row r="9">
          <cell r="A9">
            <v>108</v>
          </cell>
          <cell r="E9">
            <v>1</v>
          </cell>
          <cell r="F9">
            <v>1</v>
          </cell>
          <cell r="G9">
            <v>321</v>
          </cell>
          <cell r="H9" t="str">
            <v/>
          </cell>
          <cell r="I9" t="str">
            <v/>
          </cell>
          <cell r="J9" t="str">
            <v/>
          </cell>
          <cell r="K9" t="str">
            <v/>
          </cell>
          <cell r="L9" t="str">
            <v/>
          </cell>
          <cell r="M9">
            <v>0</v>
          </cell>
          <cell r="N9" t="str">
            <v/>
          </cell>
          <cell r="O9" t="str">
            <v/>
          </cell>
          <cell r="P9" t="str">
            <v/>
          </cell>
          <cell r="Q9" t="str">
            <v/>
          </cell>
          <cell r="R9" t="str">
            <v/>
          </cell>
          <cell r="S9" t="str">
            <v/>
          </cell>
          <cell r="T9" t="str">
            <v/>
          </cell>
          <cell r="U9" t="str">
            <v/>
          </cell>
          <cell r="V9" t="str">
            <v/>
          </cell>
          <cell r="W9" t="str">
            <v/>
          </cell>
          <cell r="X9" t="str">
            <v/>
          </cell>
        </row>
        <row r="10">
          <cell r="A10">
            <v>109</v>
          </cell>
          <cell r="E10" t="e">
            <v>#N/A</v>
          </cell>
          <cell r="F10">
            <v>0</v>
          </cell>
          <cell r="G10" t="e">
            <v>#N/A</v>
          </cell>
          <cell r="H10" t="str">
            <v/>
          </cell>
          <cell r="I10" t="str">
            <v/>
          </cell>
          <cell r="J10" t="str">
            <v/>
          </cell>
          <cell r="K10" t="str">
            <v/>
          </cell>
          <cell r="L10" t="str">
            <v/>
          </cell>
          <cell r="M10">
            <v>0</v>
          </cell>
          <cell r="N10" t="str">
            <v/>
          </cell>
          <cell r="O10" t="str">
            <v/>
          </cell>
          <cell r="P10" t="str">
            <v/>
          </cell>
          <cell r="Q10" t="str">
            <v/>
          </cell>
          <cell r="R10" t="str">
            <v/>
          </cell>
          <cell r="S10" t="str">
            <v/>
          </cell>
          <cell r="T10" t="str">
            <v/>
          </cell>
          <cell r="U10" t="str">
            <v/>
          </cell>
          <cell r="V10" t="str">
            <v/>
          </cell>
          <cell r="W10" t="str">
            <v/>
          </cell>
          <cell r="X10" t="str">
            <v/>
          </cell>
        </row>
        <row r="11">
          <cell r="A11">
            <v>110</v>
          </cell>
          <cell r="E11">
            <v>1</v>
          </cell>
          <cell r="F11">
            <v>1</v>
          </cell>
          <cell r="G11">
            <v>385</v>
          </cell>
          <cell r="H11" t="str">
            <v/>
          </cell>
          <cell r="I11" t="str">
            <v/>
          </cell>
          <cell r="J11" t="str">
            <v/>
          </cell>
          <cell r="K11" t="str">
            <v/>
          </cell>
          <cell r="L11" t="str">
            <v/>
          </cell>
          <cell r="M11">
            <v>0</v>
          </cell>
          <cell r="N11" t="str">
            <v/>
          </cell>
          <cell r="O11" t="str">
            <v/>
          </cell>
          <cell r="P11" t="str">
            <v/>
          </cell>
          <cell r="Q11" t="str">
            <v/>
          </cell>
          <cell r="R11" t="str">
            <v/>
          </cell>
          <cell r="S11" t="str">
            <v/>
          </cell>
          <cell r="T11" t="str">
            <v/>
          </cell>
          <cell r="U11" t="str">
            <v/>
          </cell>
          <cell r="V11" t="str">
            <v/>
          </cell>
          <cell r="W11" t="str">
            <v/>
          </cell>
          <cell r="X11" t="str">
            <v/>
          </cell>
        </row>
        <row r="12">
          <cell r="A12">
            <v>111</v>
          </cell>
          <cell r="E12">
            <v>1</v>
          </cell>
          <cell r="F12">
            <v>1</v>
          </cell>
          <cell r="G12">
            <v>449</v>
          </cell>
          <cell r="H12" t="str">
            <v/>
          </cell>
          <cell r="I12" t="str">
            <v/>
          </cell>
          <cell r="J12" t="str">
            <v/>
          </cell>
          <cell r="K12" t="str">
            <v/>
          </cell>
          <cell r="L12" t="str">
            <v/>
          </cell>
          <cell r="M12">
            <v>0</v>
          </cell>
          <cell r="N12" t="str">
            <v/>
          </cell>
          <cell r="O12" t="str">
            <v/>
          </cell>
          <cell r="P12" t="str">
            <v/>
          </cell>
          <cell r="Q12" t="str">
            <v/>
          </cell>
          <cell r="R12" t="str">
            <v/>
          </cell>
          <cell r="S12" t="str">
            <v/>
          </cell>
          <cell r="T12" t="str">
            <v/>
          </cell>
          <cell r="U12" t="str">
            <v/>
          </cell>
          <cell r="V12" t="str">
            <v/>
          </cell>
          <cell r="W12" t="str">
            <v/>
          </cell>
          <cell r="X12" t="str">
            <v/>
          </cell>
        </row>
        <row r="13">
          <cell r="A13">
            <v>112</v>
          </cell>
          <cell r="E13">
            <v>1</v>
          </cell>
          <cell r="F13">
            <v>1</v>
          </cell>
          <cell r="G13">
            <v>481</v>
          </cell>
          <cell r="H13" t="str">
            <v/>
          </cell>
          <cell r="I13" t="str">
            <v/>
          </cell>
          <cell r="J13" t="str">
            <v/>
          </cell>
          <cell r="K13" t="str">
            <v/>
          </cell>
          <cell r="L13" t="str">
            <v/>
          </cell>
          <cell r="M13">
            <v>0</v>
          </cell>
          <cell r="N13" t="str">
            <v/>
          </cell>
          <cell r="O13" t="str">
            <v/>
          </cell>
          <cell r="P13" t="str">
            <v/>
          </cell>
          <cell r="Q13" t="str">
            <v/>
          </cell>
          <cell r="R13" t="str">
            <v/>
          </cell>
          <cell r="S13" t="str">
            <v/>
          </cell>
          <cell r="T13" t="str">
            <v/>
          </cell>
          <cell r="U13" t="str">
            <v/>
          </cell>
          <cell r="V13" t="str">
            <v/>
          </cell>
          <cell r="W13" t="str">
            <v/>
          </cell>
          <cell r="X13" t="str">
            <v/>
          </cell>
        </row>
        <row r="14">
          <cell r="A14">
            <v>113</v>
          </cell>
          <cell r="E14">
            <v>2</v>
          </cell>
          <cell r="F14">
            <v>2</v>
          </cell>
          <cell r="G14">
            <v>545</v>
          </cell>
          <cell r="H14">
            <v>0.94240196078431371</v>
          </cell>
          <cell r="I14">
            <v>0.86307053941908718</v>
          </cell>
          <cell r="J14">
            <v>0.66666666666666663</v>
          </cell>
          <cell r="K14">
            <v>0.24444444444444444</v>
          </cell>
          <cell r="L14">
            <v>0.22222222222222221</v>
          </cell>
          <cell r="M14">
            <v>2.9388058335367342</v>
          </cell>
          <cell r="N14" t="str">
            <v/>
          </cell>
          <cell r="O14" t="str">
            <v/>
          </cell>
          <cell r="P14">
            <v>0.70903890682000348</v>
          </cell>
          <cell r="Q14">
            <v>0.71472398173713747</v>
          </cell>
          <cell r="R14">
            <v>0.54422788605697159</v>
          </cell>
          <cell r="S14">
            <v>0.59410801963993454</v>
          </cell>
          <cell r="T14">
            <v>2.5974025974027162E-3</v>
          </cell>
          <cell r="U14" t="b">
            <v>0</v>
          </cell>
          <cell r="V14">
            <v>41725</v>
          </cell>
          <cell r="W14">
            <v>41723</v>
          </cell>
          <cell r="X14" t="e">
            <v>#N/A</v>
          </cell>
          <cell r="Z14" t="str">
            <v>Diff day: average them.</v>
          </cell>
        </row>
        <row r="15">
          <cell r="A15">
            <v>114</v>
          </cell>
          <cell r="E15">
            <v>1</v>
          </cell>
          <cell r="F15">
            <v>1</v>
          </cell>
          <cell r="G15">
            <v>641</v>
          </cell>
          <cell r="H15" t="str">
            <v/>
          </cell>
          <cell r="I15" t="str">
            <v/>
          </cell>
          <cell r="J15" t="str">
            <v/>
          </cell>
          <cell r="K15" t="str">
            <v/>
          </cell>
          <cell r="L15" t="str">
            <v/>
          </cell>
          <cell r="M15">
            <v>0</v>
          </cell>
          <cell r="N15" t="str">
            <v/>
          </cell>
          <cell r="O15" t="str">
            <v/>
          </cell>
          <cell r="P15" t="str">
            <v/>
          </cell>
          <cell r="Q15" t="str">
            <v/>
          </cell>
          <cell r="R15" t="str">
            <v/>
          </cell>
          <cell r="S15" t="str">
            <v/>
          </cell>
          <cell r="T15" t="str">
            <v/>
          </cell>
          <cell r="U15" t="str">
            <v/>
          </cell>
          <cell r="V15" t="str">
            <v/>
          </cell>
          <cell r="W15" t="str">
            <v/>
          </cell>
          <cell r="X15" t="str">
            <v/>
          </cell>
        </row>
        <row r="16">
          <cell r="A16">
            <v>115</v>
          </cell>
          <cell r="E16">
            <v>1</v>
          </cell>
          <cell r="F16">
            <v>3</v>
          </cell>
          <cell r="G16">
            <v>705</v>
          </cell>
          <cell r="H16">
            <v>0</v>
          </cell>
          <cell r="I16">
            <v>0</v>
          </cell>
          <cell r="J16">
            <v>0</v>
          </cell>
          <cell r="K16">
            <v>0</v>
          </cell>
          <cell r="L16">
            <v>0</v>
          </cell>
          <cell r="M16">
            <v>0</v>
          </cell>
          <cell r="N16">
            <v>0</v>
          </cell>
          <cell r="O16">
            <v>0</v>
          </cell>
          <cell r="P16">
            <v>0.3716234764466893</v>
          </cell>
          <cell r="Q16">
            <v>0.16281310211946065</v>
          </cell>
          <cell r="R16">
            <v>5.5513075393790842E-2</v>
          </cell>
          <cell r="S16">
            <v>4.0064279389006148E-2</v>
          </cell>
          <cell r="T16">
            <v>5.6884142094265171E-2</v>
          </cell>
          <cell r="U16" t="str">
            <v/>
          </cell>
          <cell r="V16" t="str">
            <v/>
          </cell>
          <cell r="W16" t="str">
            <v/>
          </cell>
          <cell r="X16" t="str">
            <v/>
          </cell>
          <cell r="Z16" t="str">
            <v>Split count; formula looks at 1 vs 2</v>
          </cell>
        </row>
        <row r="17">
          <cell r="A17">
            <v>116</v>
          </cell>
          <cell r="E17">
            <v>2</v>
          </cell>
          <cell r="F17">
            <v>2</v>
          </cell>
          <cell r="G17">
            <v>865</v>
          </cell>
          <cell r="H17">
            <v>0.97021276595744677</v>
          </cell>
          <cell r="I17">
            <v>0.97058823529411764</v>
          </cell>
          <cell r="J17">
            <v>0.93023255813953487</v>
          </cell>
          <cell r="K17">
            <v>0.93193717277486909</v>
          </cell>
          <cell r="L17">
            <v>1.1064638783269962</v>
          </cell>
          <cell r="M17">
            <v>4.9094346104929647</v>
          </cell>
          <cell r="N17" t="str">
            <v/>
          </cell>
          <cell r="O17" t="str">
            <v/>
          </cell>
          <cell r="P17">
            <v>0.89564562017845817</v>
          </cell>
          <cell r="Q17">
            <v>0.52427714129841763</v>
          </cell>
          <cell r="R17">
            <v>0.78278577246809677</v>
          </cell>
          <cell r="S17">
            <v>0.98000008130048255</v>
          </cell>
          <cell r="T17">
            <v>0.9419617775320378</v>
          </cell>
          <cell r="U17" t="b">
            <v>1</v>
          </cell>
          <cell r="V17">
            <v>41724</v>
          </cell>
          <cell r="W17">
            <v>41724</v>
          </cell>
          <cell r="X17" t="e">
            <v>#N/A</v>
          </cell>
          <cell r="Z17" t="str">
            <v>Same day; corrected transcription error</v>
          </cell>
        </row>
        <row r="18">
          <cell r="A18">
            <v>117</v>
          </cell>
          <cell r="E18">
            <v>1</v>
          </cell>
          <cell r="F18">
            <v>1</v>
          </cell>
          <cell r="G18">
            <v>961</v>
          </cell>
          <cell r="H18" t="str">
            <v/>
          </cell>
          <cell r="I18" t="str">
            <v/>
          </cell>
          <cell r="J18" t="str">
            <v/>
          </cell>
          <cell r="K18" t="str">
            <v/>
          </cell>
          <cell r="L18" t="str">
            <v/>
          </cell>
          <cell r="M18">
            <v>0</v>
          </cell>
          <cell r="N18" t="str">
            <v/>
          </cell>
          <cell r="O18" t="str">
            <v/>
          </cell>
          <cell r="P18" t="str">
            <v/>
          </cell>
          <cell r="Q18" t="str">
            <v/>
          </cell>
          <cell r="R18" t="str">
            <v/>
          </cell>
          <cell r="S18" t="str">
            <v/>
          </cell>
          <cell r="T18" t="str">
            <v/>
          </cell>
          <cell r="U18" t="str">
            <v/>
          </cell>
          <cell r="V18" t="str">
            <v/>
          </cell>
          <cell r="W18" t="str">
            <v/>
          </cell>
          <cell r="X18" t="str">
            <v/>
          </cell>
        </row>
        <row r="19">
          <cell r="A19">
            <v>118</v>
          </cell>
          <cell r="E19">
            <v>1</v>
          </cell>
          <cell r="F19">
            <v>1</v>
          </cell>
          <cell r="G19">
            <v>1025</v>
          </cell>
          <cell r="H19" t="str">
            <v/>
          </cell>
          <cell r="I19" t="str">
            <v/>
          </cell>
          <cell r="J19" t="str">
            <v/>
          </cell>
          <cell r="K19" t="str">
            <v/>
          </cell>
          <cell r="L19" t="str">
            <v/>
          </cell>
          <cell r="M19">
            <v>0</v>
          </cell>
          <cell r="N19" t="str">
            <v/>
          </cell>
          <cell r="O19" t="str">
            <v/>
          </cell>
          <cell r="P19" t="str">
            <v/>
          </cell>
          <cell r="Q19" t="str">
            <v/>
          </cell>
          <cell r="R19" t="str">
            <v/>
          </cell>
          <cell r="S19" t="str">
            <v/>
          </cell>
          <cell r="T19" t="str">
            <v/>
          </cell>
          <cell r="U19" t="str">
            <v/>
          </cell>
          <cell r="V19" t="str">
            <v/>
          </cell>
          <cell r="W19" t="str">
            <v/>
          </cell>
          <cell r="X19" t="str">
            <v/>
          </cell>
        </row>
        <row r="20">
          <cell r="A20">
            <v>119</v>
          </cell>
          <cell r="E20">
            <v>1</v>
          </cell>
          <cell r="F20">
            <v>1</v>
          </cell>
          <cell r="G20">
            <v>1089</v>
          </cell>
          <cell r="H20" t="str">
            <v/>
          </cell>
          <cell r="I20" t="str">
            <v/>
          </cell>
          <cell r="J20" t="str">
            <v/>
          </cell>
          <cell r="K20" t="str">
            <v/>
          </cell>
          <cell r="L20" t="str">
            <v/>
          </cell>
          <cell r="M20">
            <v>0</v>
          </cell>
          <cell r="N20" t="str">
            <v/>
          </cell>
          <cell r="O20" t="str">
            <v/>
          </cell>
          <cell r="P20" t="str">
            <v/>
          </cell>
          <cell r="Q20" t="str">
            <v/>
          </cell>
          <cell r="R20" t="str">
            <v/>
          </cell>
          <cell r="S20" t="str">
            <v/>
          </cell>
          <cell r="T20" t="str">
            <v/>
          </cell>
          <cell r="U20" t="str">
            <v/>
          </cell>
          <cell r="V20" t="str">
            <v/>
          </cell>
          <cell r="W20" t="str">
            <v/>
          </cell>
          <cell r="X20" t="str">
            <v/>
          </cell>
        </row>
        <row r="21">
          <cell r="A21">
            <v>120</v>
          </cell>
          <cell r="E21">
            <v>1</v>
          </cell>
          <cell r="F21">
            <v>1</v>
          </cell>
          <cell r="G21">
            <v>1153</v>
          </cell>
          <cell r="H21" t="str">
            <v/>
          </cell>
          <cell r="I21" t="str">
            <v/>
          </cell>
          <cell r="J21" t="str">
            <v/>
          </cell>
          <cell r="K21" t="str">
            <v/>
          </cell>
          <cell r="L21" t="str">
            <v/>
          </cell>
          <cell r="M21">
            <v>0</v>
          </cell>
          <cell r="N21" t="str">
            <v/>
          </cell>
          <cell r="O21" t="str">
            <v/>
          </cell>
          <cell r="P21" t="str">
            <v/>
          </cell>
          <cell r="Q21" t="str">
            <v/>
          </cell>
          <cell r="R21" t="str">
            <v/>
          </cell>
          <cell r="S21" t="str">
            <v/>
          </cell>
          <cell r="T21" t="str">
            <v/>
          </cell>
          <cell r="U21" t="str">
            <v/>
          </cell>
          <cell r="V21" t="str">
            <v/>
          </cell>
          <cell r="W21" t="str">
            <v/>
          </cell>
          <cell r="X21" t="str">
            <v/>
          </cell>
        </row>
        <row r="22">
          <cell r="A22">
            <v>121</v>
          </cell>
          <cell r="E22" t="e">
            <v>#N/A</v>
          </cell>
          <cell r="F22">
            <v>0</v>
          </cell>
          <cell r="G22" t="e">
            <v>#N/A</v>
          </cell>
          <cell r="H22" t="str">
            <v/>
          </cell>
          <cell r="I22" t="str">
            <v/>
          </cell>
          <cell r="J22" t="str">
            <v/>
          </cell>
          <cell r="K22" t="str">
            <v/>
          </cell>
          <cell r="L22" t="str">
            <v/>
          </cell>
          <cell r="M22">
            <v>0</v>
          </cell>
          <cell r="N22" t="str">
            <v/>
          </cell>
          <cell r="O22" t="str">
            <v/>
          </cell>
          <cell r="P22" t="str">
            <v/>
          </cell>
          <cell r="Q22" t="str">
            <v/>
          </cell>
          <cell r="R22" t="str">
            <v/>
          </cell>
          <cell r="S22" t="str">
            <v/>
          </cell>
          <cell r="T22" t="str">
            <v/>
          </cell>
          <cell r="U22" t="str">
            <v/>
          </cell>
          <cell r="V22" t="str">
            <v/>
          </cell>
          <cell r="W22" t="str">
            <v/>
          </cell>
          <cell r="X22" t="str">
            <v/>
          </cell>
        </row>
        <row r="23">
          <cell r="A23">
            <v>122</v>
          </cell>
          <cell r="E23">
            <v>1</v>
          </cell>
          <cell r="F23">
            <v>1</v>
          </cell>
          <cell r="G23">
            <v>1249</v>
          </cell>
          <cell r="H23" t="str">
            <v/>
          </cell>
          <cell r="I23" t="str">
            <v/>
          </cell>
          <cell r="J23" t="str">
            <v/>
          </cell>
          <cell r="K23" t="str">
            <v/>
          </cell>
          <cell r="L23" t="str">
            <v/>
          </cell>
          <cell r="M23">
            <v>0</v>
          </cell>
          <cell r="N23" t="str">
            <v/>
          </cell>
          <cell r="O23" t="str">
            <v/>
          </cell>
          <cell r="P23" t="str">
            <v/>
          </cell>
          <cell r="Q23" t="str">
            <v/>
          </cell>
          <cell r="R23" t="str">
            <v/>
          </cell>
          <cell r="S23" t="str">
            <v/>
          </cell>
          <cell r="T23" t="str">
            <v/>
          </cell>
          <cell r="U23" t="str">
            <v/>
          </cell>
          <cell r="V23" t="str">
            <v/>
          </cell>
          <cell r="W23" t="str">
            <v/>
          </cell>
          <cell r="X23" t="str">
            <v/>
          </cell>
        </row>
        <row r="24">
          <cell r="A24">
            <v>123</v>
          </cell>
          <cell r="E24">
            <v>1</v>
          </cell>
          <cell r="F24">
            <v>1</v>
          </cell>
          <cell r="G24">
            <v>1313</v>
          </cell>
          <cell r="H24" t="str">
            <v/>
          </cell>
          <cell r="I24" t="str">
            <v/>
          </cell>
          <cell r="J24" t="str">
            <v/>
          </cell>
          <cell r="K24" t="str">
            <v/>
          </cell>
          <cell r="L24" t="str">
            <v/>
          </cell>
          <cell r="M24">
            <v>0</v>
          </cell>
          <cell r="N24" t="str">
            <v/>
          </cell>
          <cell r="O24" t="str">
            <v/>
          </cell>
          <cell r="P24" t="str">
            <v/>
          </cell>
          <cell r="Q24" t="str">
            <v/>
          </cell>
          <cell r="R24" t="str">
            <v/>
          </cell>
          <cell r="S24" t="str">
            <v/>
          </cell>
          <cell r="T24" t="str">
            <v/>
          </cell>
          <cell r="U24" t="str">
            <v/>
          </cell>
          <cell r="V24" t="str">
            <v/>
          </cell>
          <cell r="W24" t="str">
            <v/>
          </cell>
          <cell r="X24" t="str">
            <v/>
          </cell>
        </row>
        <row r="25">
          <cell r="A25">
            <v>124</v>
          </cell>
          <cell r="E25">
            <v>1</v>
          </cell>
          <cell r="F25">
            <v>1</v>
          </cell>
          <cell r="G25">
            <v>1377</v>
          </cell>
          <cell r="H25" t="str">
            <v/>
          </cell>
          <cell r="I25" t="str">
            <v/>
          </cell>
          <cell r="J25" t="str">
            <v/>
          </cell>
          <cell r="K25" t="str">
            <v/>
          </cell>
          <cell r="L25" t="str">
            <v/>
          </cell>
          <cell r="M25">
            <v>0</v>
          </cell>
          <cell r="N25" t="str">
            <v/>
          </cell>
          <cell r="O25" t="str">
            <v/>
          </cell>
          <cell r="P25" t="str">
            <v/>
          </cell>
          <cell r="Q25" t="str">
            <v/>
          </cell>
          <cell r="R25" t="str">
            <v/>
          </cell>
          <cell r="S25" t="str">
            <v/>
          </cell>
          <cell r="T25" t="str">
            <v/>
          </cell>
          <cell r="U25" t="str">
            <v/>
          </cell>
          <cell r="V25" t="str">
            <v/>
          </cell>
          <cell r="W25" t="str">
            <v/>
          </cell>
          <cell r="X25" t="str">
            <v/>
          </cell>
        </row>
        <row r="26">
          <cell r="A26">
            <v>125</v>
          </cell>
          <cell r="E26" t="e">
            <v>#N/A</v>
          </cell>
          <cell r="F26">
            <v>0</v>
          </cell>
          <cell r="G26" t="e">
            <v>#N/A</v>
          </cell>
          <cell r="H26" t="str">
            <v/>
          </cell>
          <cell r="I26" t="str">
            <v/>
          </cell>
          <cell r="J26" t="str">
            <v/>
          </cell>
          <cell r="K26" t="str">
            <v/>
          </cell>
          <cell r="L26" t="str">
            <v/>
          </cell>
          <cell r="M26">
            <v>0</v>
          </cell>
          <cell r="N26" t="str">
            <v/>
          </cell>
          <cell r="O26" t="str">
            <v/>
          </cell>
          <cell r="P26" t="str">
            <v/>
          </cell>
          <cell r="Q26" t="str">
            <v/>
          </cell>
          <cell r="R26" t="str">
            <v/>
          </cell>
          <cell r="S26" t="str">
            <v/>
          </cell>
          <cell r="T26" t="str">
            <v/>
          </cell>
          <cell r="U26" t="str">
            <v/>
          </cell>
          <cell r="V26" t="str">
            <v/>
          </cell>
          <cell r="W26" t="str">
            <v/>
          </cell>
          <cell r="X26" t="str">
            <v/>
          </cell>
        </row>
        <row r="27">
          <cell r="A27">
            <v>126</v>
          </cell>
          <cell r="E27">
            <v>1</v>
          </cell>
          <cell r="F27">
            <v>1</v>
          </cell>
          <cell r="G27">
            <v>1441</v>
          </cell>
          <cell r="H27" t="str">
            <v/>
          </cell>
          <cell r="I27" t="str">
            <v/>
          </cell>
          <cell r="J27" t="str">
            <v/>
          </cell>
          <cell r="K27" t="str">
            <v/>
          </cell>
          <cell r="L27" t="str">
            <v/>
          </cell>
          <cell r="M27">
            <v>0</v>
          </cell>
          <cell r="N27" t="str">
            <v/>
          </cell>
          <cell r="O27" t="str">
            <v/>
          </cell>
          <cell r="P27" t="str">
            <v/>
          </cell>
          <cell r="Q27" t="str">
            <v/>
          </cell>
          <cell r="R27" t="str">
            <v/>
          </cell>
          <cell r="S27" t="str">
            <v/>
          </cell>
          <cell r="T27" t="str">
            <v/>
          </cell>
          <cell r="U27" t="str">
            <v/>
          </cell>
          <cell r="V27" t="str">
            <v/>
          </cell>
          <cell r="W27" t="str">
            <v/>
          </cell>
          <cell r="X27" t="str">
            <v/>
          </cell>
        </row>
        <row r="28">
          <cell r="A28">
            <v>127</v>
          </cell>
          <cell r="E28" t="e">
            <v>#N/A</v>
          </cell>
          <cell r="F28">
            <v>0</v>
          </cell>
          <cell r="G28" t="e">
            <v>#N/A</v>
          </cell>
          <cell r="H28" t="str">
            <v/>
          </cell>
          <cell r="I28" t="str">
            <v/>
          </cell>
          <cell r="J28" t="str">
            <v/>
          </cell>
          <cell r="K28" t="str">
            <v/>
          </cell>
          <cell r="L28" t="str">
            <v/>
          </cell>
          <cell r="M28">
            <v>0</v>
          </cell>
          <cell r="N28" t="str">
            <v/>
          </cell>
          <cell r="O28" t="str">
            <v/>
          </cell>
          <cell r="P28" t="str">
            <v/>
          </cell>
          <cell r="Q28" t="str">
            <v/>
          </cell>
          <cell r="R28" t="str">
            <v/>
          </cell>
          <cell r="S28" t="str">
            <v/>
          </cell>
          <cell r="T28" t="str">
            <v/>
          </cell>
          <cell r="U28" t="str">
            <v/>
          </cell>
          <cell r="V28" t="str">
            <v/>
          </cell>
          <cell r="W28" t="str">
            <v/>
          </cell>
          <cell r="X28" t="str">
            <v/>
          </cell>
        </row>
        <row r="29">
          <cell r="A29">
            <v>128</v>
          </cell>
          <cell r="E29">
            <v>1</v>
          </cell>
          <cell r="F29">
            <v>1</v>
          </cell>
          <cell r="G29">
            <v>1505</v>
          </cell>
          <cell r="H29" t="str">
            <v/>
          </cell>
          <cell r="I29" t="str">
            <v/>
          </cell>
          <cell r="J29" t="str">
            <v/>
          </cell>
          <cell r="K29" t="str">
            <v/>
          </cell>
          <cell r="L29" t="str">
            <v/>
          </cell>
          <cell r="M29">
            <v>0</v>
          </cell>
          <cell r="N29" t="str">
            <v/>
          </cell>
          <cell r="O29" t="str">
            <v/>
          </cell>
          <cell r="P29" t="str">
            <v/>
          </cell>
          <cell r="Q29" t="str">
            <v/>
          </cell>
          <cell r="R29" t="str">
            <v/>
          </cell>
          <cell r="S29" t="str">
            <v/>
          </cell>
          <cell r="T29" t="str">
            <v/>
          </cell>
          <cell r="U29" t="str">
            <v/>
          </cell>
          <cell r="V29" t="str">
            <v/>
          </cell>
          <cell r="W29" t="str">
            <v/>
          </cell>
          <cell r="X29" t="str">
            <v/>
          </cell>
        </row>
        <row r="30">
          <cell r="A30">
            <v>129</v>
          </cell>
          <cell r="E30">
            <v>2</v>
          </cell>
          <cell r="F30">
            <v>2</v>
          </cell>
          <cell r="G30">
            <v>1537</v>
          </cell>
          <cell r="H30">
            <v>0.64377682403433478</v>
          </cell>
          <cell r="I30">
            <v>0.66666666666666663</v>
          </cell>
          <cell r="J30">
            <v>0.92307692307692313</v>
          </cell>
          <cell r="K30">
            <v>0.5</v>
          </cell>
          <cell r="L30">
            <v>0.56756756756756754</v>
          </cell>
          <cell r="M30">
            <v>3.3010879813454919</v>
          </cell>
          <cell r="N30" t="str">
            <v/>
          </cell>
          <cell r="O30" t="str">
            <v/>
          </cell>
          <cell r="P30">
            <v>1.525454255062457E-2</v>
          </cell>
          <cell r="Q30">
            <v>3.1877213695395638E-2</v>
          </cell>
          <cell r="R30">
            <v>0.44547563805104401</v>
          </cell>
          <cell r="S30">
            <v>1.2820512820513002E-2</v>
          </cell>
          <cell r="T30">
            <v>3.9121756487025768E-2</v>
          </cell>
          <cell r="U30" t="e">
            <v>#N/A</v>
          </cell>
          <cell r="V30">
            <v>41723</v>
          </cell>
          <cell r="W30" t="e">
            <v>#N/A</v>
          </cell>
          <cell r="X30" t="e">
            <v>#N/A</v>
          </cell>
          <cell r="Z30" t="str">
            <v>No date on one count sheet. Poor correlation so probably different days. Average.</v>
          </cell>
        </row>
        <row r="31">
          <cell r="A31">
            <v>130</v>
          </cell>
          <cell r="E31" t="e">
            <v>#N/A</v>
          </cell>
          <cell r="F31">
            <v>0</v>
          </cell>
          <cell r="G31" t="e">
            <v>#N/A</v>
          </cell>
          <cell r="H31" t="str">
            <v/>
          </cell>
          <cell r="I31" t="str">
            <v/>
          </cell>
          <cell r="J31" t="str">
            <v/>
          </cell>
          <cell r="K31" t="str">
            <v/>
          </cell>
          <cell r="L31" t="str">
            <v/>
          </cell>
          <cell r="M31">
            <v>0</v>
          </cell>
          <cell r="N31" t="str">
            <v/>
          </cell>
          <cell r="O31" t="str">
            <v/>
          </cell>
          <cell r="P31" t="str">
            <v/>
          </cell>
          <cell r="Q31" t="str">
            <v/>
          </cell>
          <cell r="R31" t="str">
            <v/>
          </cell>
          <cell r="S31" t="str">
            <v/>
          </cell>
          <cell r="T31" t="str">
            <v/>
          </cell>
          <cell r="U31" t="str">
            <v/>
          </cell>
          <cell r="V31" t="str">
            <v/>
          </cell>
          <cell r="W31" t="str">
            <v/>
          </cell>
          <cell r="X31" t="str">
            <v/>
          </cell>
        </row>
        <row r="32">
          <cell r="A32">
            <v>131</v>
          </cell>
          <cell r="E32" t="e">
            <v>#N/A</v>
          </cell>
          <cell r="F32">
            <v>0</v>
          </cell>
          <cell r="G32" t="e">
            <v>#N/A</v>
          </cell>
          <cell r="H32" t="str">
            <v/>
          </cell>
          <cell r="I32" t="str">
            <v/>
          </cell>
          <cell r="J32" t="str">
            <v/>
          </cell>
          <cell r="K32" t="str">
            <v/>
          </cell>
          <cell r="L32" t="str">
            <v/>
          </cell>
          <cell r="M32">
            <v>0</v>
          </cell>
          <cell r="N32" t="str">
            <v/>
          </cell>
          <cell r="O32" t="str">
            <v/>
          </cell>
          <cell r="P32" t="str">
            <v/>
          </cell>
          <cell r="Q32" t="str">
            <v/>
          </cell>
          <cell r="R32" t="str">
            <v/>
          </cell>
          <cell r="S32" t="str">
            <v/>
          </cell>
          <cell r="T32" t="str">
            <v/>
          </cell>
          <cell r="U32" t="str">
            <v/>
          </cell>
          <cell r="V32" t="str">
            <v/>
          </cell>
          <cell r="W32" t="str">
            <v/>
          </cell>
          <cell r="X32" t="str">
            <v/>
          </cell>
        </row>
        <row r="33">
          <cell r="A33">
            <v>132</v>
          </cell>
          <cell r="E33" t="e">
            <v>#N/A</v>
          </cell>
          <cell r="F33">
            <v>0</v>
          </cell>
          <cell r="G33" t="e">
            <v>#N/A</v>
          </cell>
          <cell r="H33" t="str">
            <v/>
          </cell>
          <cell r="I33" t="str">
            <v/>
          </cell>
          <cell r="J33" t="str">
            <v/>
          </cell>
          <cell r="K33" t="str">
            <v/>
          </cell>
          <cell r="L33" t="str">
            <v/>
          </cell>
          <cell r="M33">
            <v>0</v>
          </cell>
          <cell r="N33" t="str">
            <v/>
          </cell>
          <cell r="O33" t="str">
            <v/>
          </cell>
          <cell r="P33" t="str">
            <v/>
          </cell>
          <cell r="Q33" t="str">
            <v/>
          </cell>
          <cell r="R33" t="str">
            <v/>
          </cell>
          <cell r="S33" t="str">
            <v/>
          </cell>
          <cell r="T33" t="str">
            <v/>
          </cell>
          <cell r="U33" t="str">
            <v/>
          </cell>
          <cell r="V33" t="str">
            <v/>
          </cell>
          <cell r="W33" t="str">
            <v/>
          </cell>
          <cell r="X33" t="str">
            <v/>
          </cell>
        </row>
        <row r="34">
          <cell r="A34">
            <v>133</v>
          </cell>
          <cell r="E34">
            <v>1</v>
          </cell>
          <cell r="F34">
            <v>2</v>
          </cell>
          <cell r="G34">
            <v>1729</v>
          </cell>
          <cell r="H34">
            <v>0</v>
          </cell>
          <cell r="I34">
            <v>0</v>
          </cell>
          <cell r="J34">
            <v>0</v>
          </cell>
          <cell r="K34">
            <v>0</v>
          </cell>
          <cell r="L34">
            <v>0</v>
          </cell>
          <cell r="M34">
            <v>0</v>
          </cell>
          <cell r="N34" t="str">
            <v/>
          </cell>
          <cell r="O34" t="str">
            <v/>
          </cell>
          <cell r="P34">
            <v>0.11564103667369439</v>
          </cell>
          <cell r="Q34">
            <v>8.3092425345906329E-2</v>
          </cell>
          <cell r="R34">
            <v>5.2711478451547479E-2</v>
          </cell>
          <cell r="S34">
            <v>5.1428571428571421E-2</v>
          </cell>
          <cell r="T34">
            <v>0.11297071129707111</v>
          </cell>
          <cell r="U34" t="b">
            <v>0</v>
          </cell>
          <cell r="V34">
            <v>41725</v>
          </cell>
          <cell r="W34">
            <v>42456</v>
          </cell>
          <cell r="X34" t="e">
            <v>#N/A</v>
          </cell>
          <cell r="Z34" t="str">
            <v>Split count</v>
          </cell>
        </row>
        <row r="35">
          <cell r="A35">
            <v>134</v>
          </cell>
          <cell r="E35" t="e">
            <v>#N/A</v>
          </cell>
          <cell r="F35">
            <v>0</v>
          </cell>
          <cell r="G35" t="e">
            <v>#N/A</v>
          </cell>
          <cell r="H35" t="str">
            <v/>
          </cell>
          <cell r="I35" t="str">
            <v/>
          </cell>
          <cell r="J35" t="str">
            <v/>
          </cell>
          <cell r="K35" t="str">
            <v/>
          </cell>
          <cell r="L35" t="str">
            <v/>
          </cell>
          <cell r="M35">
            <v>0</v>
          </cell>
          <cell r="N35" t="str">
            <v/>
          </cell>
          <cell r="O35" t="str">
            <v/>
          </cell>
          <cell r="P35" t="str">
            <v/>
          </cell>
          <cell r="Q35" t="str">
            <v/>
          </cell>
          <cell r="R35" t="str">
            <v/>
          </cell>
          <cell r="S35" t="str">
            <v/>
          </cell>
          <cell r="T35" t="str">
            <v/>
          </cell>
          <cell r="U35" t="str">
            <v/>
          </cell>
          <cell r="V35" t="str">
            <v/>
          </cell>
          <cell r="W35" t="str">
            <v/>
          </cell>
          <cell r="X35" t="str">
            <v/>
          </cell>
        </row>
        <row r="36">
          <cell r="A36">
            <v>135</v>
          </cell>
          <cell r="E36">
            <v>1</v>
          </cell>
          <cell r="F36">
            <v>1</v>
          </cell>
          <cell r="G36">
            <v>1857</v>
          </cell>
          <cell r="H36" t="str">
            <v/>
          </cell>
          <cell r="I36" t="str">
            <v/>
          </cell>
          <cell r="J36" t="str">
            <v/>
          </cell>
          <cell r="K36" t="str">
            <v/>
          </cell>
          <cell r="L36" t="str">
            <v/>
          </cell>
          <cell r="M36">
            <v>0</v>
          </cell>
          <cell r="N36" t="str">
            <v/>
          </cell>
          <cell r="O36" t="str">
            <v/>
          </cell>
          <cell r="P36" t="str">
            <v/>
          </cell>
          <cell r="Q36" t="str">
            <v/>
          </cell>
          <cell r="R36" t="str">
            <v/>
          </cell>
          <cell r="S36" t="str">
            <v/>
          </cell>
          <cell r="T36" t="str">
            <v/>
          </cell>
          <cell r="U36" t="str">
            <v/>
          </cell>
          <cell r="V36" t="str">
            <v/>
          </cell>
          <cell r="W36" t="str">
            <v/>
          </cell>
          <cell r="X36" t="str">
            <v/>
          </cell>
        </row>
        <row r="37">
          <cell r="A37">
            <v>136</v>
          </cell>
          <cell r="E37" t="e">
            <v>#N/A</v>
          </cell>
          <cell r="F37">
            <v>0</v>
          </cell>
          <cell r="G37" t="e">
            <v>#N/A</v>
          </cell>
          <cell r="H37" t="str">
            <v/>
          </cell>
          <cell r="I37" t="str">
            <v/>
          </cell>
          <cell r="J37" t="str">
            <v/>
          </cell>
          <cell r="K37" t="str">
            <v/>
          </cell>
          <cell r="L37" t="str">
            <v/>
          </cell>
          <cell r="M37">
            <v>0</v>
          </cell>
          <cell r="N37" t="str">
            <v/>
          </cell>
          <cell r="O37" t="str">
            <v/>
          </cell>
          <cell r="P37" t="str">
            <v/>
          </cell>
          <cell r="Q37" t="str">
            <v/>
          </cell>
          <cell r="R37" t="str">
            <v/>
          </cell>
          <cell r="S37" t="str">
            <v/>
          </cell>
          <cell r="T37" t="str">
            <v/>
          </cell>
          <cell r="U37" t="str">
            <v/>
          </cell>
          <cell r="V37" t="str">
            <v/>
          </cell>
          <cell r="W37" t="str">
            <v/>
          </cell>
          <cell r="X37" t="str">
            <v/>
          </cell>
        </row>
        <row r="38">
          <cell r="A38">
            <v>137</v>
          </cell>
          <cell r="E38" t="e">
            <v>#N/A</v>
          </cell>
          <cell r="F38">
            <v>0</v>
          </cell>
          <cell r="G38" t="e">
            <v>#N/A</v>
          </cell>
          <cell r="H38" t="str">
            <v/>
          </cell>
          <cell r="I38" t="str">
            <v/>
          </cell>
          <cell r="J38" t="str">
            <v/>
          </cell>
          <cell r="K38" t="str">
            <v/>
          </cell>
          <cell r="L38" t="str">
            <v/>
          </cell>
          <cell r="M38">
            <v>0</v>
          </cell>
          <cell r="N38" t="str">
            <v/>
          </cell>
          <cell r="O38" t="str">
            <v/>
          </cell>
          <cell r="P38" t="str">
            <v/>
          </cell>
          <cell r="Q38" t="str">
            <v/>
          </cell>
          <cell r="R38" t="str">
            <v/>
          </cell>
          <cell r="S38" t="str">
            <v/>
          </cell>
          <cell r="T38" t="str">
            <v/>
          </cell>
          <cell r="U38" t="str">
            <v/>
          </cell>
          <cell r="V38" t="str">
            <v/>
          </cell>
          <cell r="W38" t="str">
            <v/>
          </cell>
          <cell r="X38" t="str">
            <v/>
          </cell>
        </row>
        <row r="39">
          <cell r="A39">
            <v>138</v>
          </cell>
          <cell r="E39">
            <v>1</v>
          </cell>
          <cell r="F39">
            <v>1</v>
          </cell>
          <cell r="G39">
            <v>1921</v>
          </cell>
          <cell r="H39" t="str">
            <v/>
          </cell>
          <cell r="I39" t="str">
            <v/>
          </cell>
          <cell r="J39" t="str">
            <v/>
          </cell>
          <cell r="K39" t="str">
            <v/>
          </cell>
          <cell r="L39" t="str">
            <v/>
          </cell>
          <cell r="M39">
            <v>0</v>
          </cell>
          <cell r="N39" t="str">
            <v/>
          </cell>
          <cell r="O39" t="str">
            <v/>
          </cell>
          <cell r="P39" t="str">
            <v/>
          </cell>
          <cell r="Q39" t="str">
            <v/>
          </cell>
          <cell r="R39" t="str">
            <v/>
          </cell>
          <cell r="S39" t="str">
            <v/>
          </cell>
          <cell r="T39" t="str">
            <v/>
          </cell>
          <cell r="U39" t="str">
            <v/>
          </cell>
          <cell r="V39" t="str">
            <v/>
          </cell>
          <cell r="W39" t="str">
            <v/>
          </cell>
          <cell r="X39" t="str">
            <v/>
          </cell>
        </row>
        <row r="40">
          <cell r="A40">
            <v>139</v>
          </cell>
          <cell r="E40">
            <v>1</v>
          </cell>
          <cell r="F40">
            <v>1</v>
          </cell>
          <cell r="G40">
            <v>1985</v>
          </cell>
          <cell r="H40" t="str">
            <v/>
          </cell>
          <cell r="I40" t="str">
            <v/>
          </cell>
          <cell r="J40" t="str">
            <v/>
          </cell>
          <cell r="K40" t="str">
            <v/>
          </cell>
          <cell r="L40" t="str">
            <v/>
          </cell>
          <cell r="M40">
            <v>0</v>
          </cell>
          <cell r="N40" t="str">
            <v/>
          </cell>
          <cell r="O40" t="str">
            <v/>
          </cell>
          <cell r="P40" t="str">
            <v/>
          </cell>
          <cell r="Q40" t="str">
            <v/>
          </cell>
          <cell r="R40" t="str">
            <v/>
          </cell>
          <cell r="S40" t="str">
            <v/>
          </cell>
          <cell r="T40" t="str">
            <v/>
          </cell>
          <cell r="U40" t="str">
            <v/>
          </cell>
          <cell r="V40" t="str">
            <v/>
          </cell>
          <cell r="W40" t="str">
            <v/>
          </cell>
          <cell r="X40" t="str">
            <v/>
          </cell>
        </row>
        <row r="41">
          <cell r="A41">
            <v>140</v>
          </cell>
          <cell r="E41" t="e">
            <v>#N/A</v>
          </cell>
          <cell r="F41">
            <v>0</v>
          </cell>
          <cell r="G41" t="e">
            <v>#N/A</v>
          </cell>
          <cell r="H41" t="str">
            <v/>
          </cell>
          <cell r="I41" t="str">
            <v/>
          </cell>
          <cell r="J41" t="str">
            <v/>
          </cell>
          <cell r="K41" t="str">
            <v/>
          </cell>
          <cell r="L41" t="str">
            <v/>
          </cell>
          <cell r="M41">
            <v>0</v>
          </cell>
          <cell r="N41" t="str">
            <v/>
          </cell>
          <cell r="O41" t="str">
            <v/>
          </cell>
          <cell r="P41" t="str">
            <v/>
          </cell>
          <cell r="Q41" t="str">
            <v/>
          </cell>
          <cell r="R41" t="str">
            <v/>
          </cell>
          <cell r="S41" t="str">
            <v/>
          </cell>
          <cell r="T41" t="str">
            <v/>
          </cell>
          <cell r="U41" t="str">
            <v/>
          </cell>
          <cell r="V41" t="str">
            <v/>
          </cell>
          <cell r="W41" t="str">
            <v/>
          </cell>
          <cell r="X41" t="str">
            <v/>
          </cell>
        </row>
        <row r="42">
          <cell r="A42">
            <v>141</v>
          </cell>
          <cell r="E42">
            <v>1</v>
          </cell>
          <cell r="F42">
            <v>1</v>
          </cell>
          <cell r="G42">
            <v>2049</v>
          </cell>
          <cell r="H42" t="str">
            <v/>
          </cell>
          <cell r="I42" t="str">
            <v/>
          </cell>
          <cell r="J42" t="str">
            <v/>
          </cell>
          <cell r="K42" t="str">
            <v/>
          </cell>
          <cell r="L42" t="str">
            <v/>
          </cell>
          <cell r="M42">
            <v>0</v>
          </cell>
          <cell r="N42" t="str">
            <v/>
          </cell>
          <cell r="O42" t="str">
            <v/>
          </cell>
          <cell r="P42" t="str">
            <v/>
          </cell>
          <cell r="Q42" t="str">
            <v/>
          </cell>
          <cell r="R42" t="str">
            <v/>
          </cell>
          <cell r="S42" t="str">
            <v/>
          </cell>
          <cell r="T42" t="str">
            <v/>
          </cell>
          <cell r="U42" t="str">
            <v/>
          </cell>
          <cell r="V42" t="str">
            <v/>
          </cell>
          <cell r="W42" t="str">
            <v/>
          </cell>
          <cell r="X42" t="str">
            <v/>
          </cell>
        </row>
        <row r="43">
          <cell r="A43">
            <v>142</v>
          </cell>
          <cell r="E43">
            <v>1</v>
          </cell>
          <cell r="F43">
            <v>1</v>
          </cell>
          <cell r="G43">
            <v>2113</v>
          </cell>
          <cell r="H43" t="str">
            <v/>
          </cell>
          <cell r="I43" t="str">
            <v/>
          </cell>
          <cell r="J43" t="str">
            <v/>
          </cell>
          <cell r="K43" t="str">
            <v/>
          </cell>
          <cell r="L43" t="str">
            <v/>
          </cell>
          <cell r="M43">
            <v>0</v>
          </cell>
          <cell r="N43" t="str">
            <v/>
          </cell>
          <cell r="O43" t="str">
            <v/>
          </cell>
          <cell r="P43" t="str">
            <v/>
          </cell>
          <cell r="Q43" t="str">
            <v/>
          </cell>
          <cell r="R43" t="str">
            <v/>
          </cell>
          <cell r="S43" t="str">
            <v/>
          </cell>
          <cell r="T43" t="str">
            <v/>
          </cell>
          <cell r="U43" t="str">
            <v/>
          </cell>
          <cell r="V43" t="str">
            <v/>
          </cell>
          <cell r="W43" t="str">
            <v/>
          </cell>
          <cell r="X43" t="str">
            <v/>
          </cell>
        </row>
        <row r="44">
          <cell r="A44">
            <v>143</v>
          </cell>
          <cell r="E44">
            <v>1</v>
          </cell>
          <cell r="F44">
            <v>1</v>
          </cell>
          <cell r="G44">
            <v>2177</v>
          </cell>
          <cell r="H44" t="str">
            <v/>
          </cell>
          <cell r="I44" t="str">
            <v/>
          </cell>
          <cell r="J44" t="str">
            <v/>
          </cell>
          <cell r="K44" t="str">
            <v/>
          </cell>
          <cell r="L44" t="str">
            <v/>
          </cell>
          <cell r="M44">
            <v>0</v>
          </cell>
          <cell r="N44" t="str">
            <v/>
          </cell>
          <cell r="O44" t="str">
            <v/>
          </cell>
          <cell r="P44" t="str">
            <v/>
          </cell>
          <cell r="Q44" t="str">
            <v/>
          </cell>
          <cell r="R44" t="str">
            <v/>
          </cell>
          <cell r="S44" t="str">
            <v/>
          </cell>
          <cell r="T44" t="str">
            <v/>
          </cell>
          <cell r="U44" t="str">
            <v/>
          </cell>
          <cell r="V44" t="str">
            <v/>
          </cell>
          <cell r="W44" t="str">
            <v/>
          </cell>
          <cell r="X44" t="str">
            <v/>
          </cell>
        </row>
        <row r="45">
          <cell r="A45">
            <v>144</v>
          </cell>
          <cell r="E45">
            <v>1</v>
          </cell>
          <cell r="F45">
            <v>1</v>
          </cell>
          <cell r="G45">
            <v>2241</v>
          </cell>
          <cell r="H45" t="str">
            <v/>
          </cell>
          <cell r="I45" t="str">
            <v/>
          </cell>
          <cell r="J45" t="str">
            <v/>
          </cell>
          <cell r="K45" t="str">
            <v/>
          </cell>
          <cell r="L45" t="str">
            <v/>
          </cell>
          <cell r="M45">
            <v>0</v>
          </cell>
          <cell r="N45" t="str">
            <v/>
          </cell>
          <cell r="O45" t="str">
            <v/>
          </cell>
          <cell r="P45" t="str">
            <v/>
          </cell>
          <cell r="Q45" t="str">
            <v/>
          </cell>
          <cell r="R45" t="str">
            <v/>
          </cell>
          <cell r="S45" t="str">
            <v/>
          </cell>
          <cell r="T45" t="str">
            <v/>
          </cell>
          <cell r="U45" t="str">
            <v/>
          </cell>
          <cell r="V45" t="str">
            <v/>
          </cell>
          <cell r="W45" t="str">
            <v/>
          </cell>
          <cell r="X45" t="str">
            <v/>
          </cell>
        </row>
        <row r="46">
          <cell r="A46">
            <v>145</v>
          </cell>
          <cell r="E46">
            <v>1</v>
          </cell>
          <cell r="F46">
            <v>1</v>
          </cell>
          <cell r="G46">
            <v>2305</v>
          </cell>
          <cell r="H46" t="str">
            <v/>
          </cell>
          <cell r="I46" t="str">
            <v/>
          </cell>
          <cell r="J46" t="str">
            <v/>
          </cell>
          <cell r="K46" t="str">
            <v/>
          </cell>
          <cell r="L46" t="str">
            <v/>
          </cell>
          <cell r="M46">
            <v>0</v>
          </cell>
          <cell r="N46" t="str">
            <v/>
          </cell>
          <cell r="O46" t="str">
            <v/>
          </cell>
          <cell r="P46" t="str">
            <v/>
          </cell>
          <cell r="Q46" t="str">
            <v/>
          </cell>
          <cell r="R46" t="str">
            <v/>
          </cell>
          <cell r="S46" t="str">
            <v/>
          </cell>
          <cell r="T46" t="str">
            <v/>
          </cell>
          <cell r="U46" t="str">
            <v/>
          </cell>
          <cell r="V46" t="str">
            <v/>
          </cell>
          <cell r="W46" t="str">
            <v/>
          </cell>
          <cell r="X46" t="str">
            <v/>
          </cell>
        </row>
        <row r="47">
          <cell r="A47">
            <v>146</v>
          </cell>
          <cell r="E47">
            <v>1</v>
          </cell>
          <cell r="F47">
            <v>2</v>
          </cell>
          <cell r="G47">
            <v>2369</v>
          </cell>
          <cell r="H47">
            <v>0</v>
          </cell>
          <cell r="I47">
            <v>0</v>
          </cell>
          <cell r="J47">
            <v>0</v>
          </cell>
          <cell r="K47">
            <v>0</v>
          </cell>
          <cell r="L47">
            <v>0</v>
          </cell>
          <cell r="M47">
            <v>0</v>
          </cell>
          <cell r="N47" t="str">
            <v/>
          </cell>
          <cell r="O47" t="str">
            <v/>
          </cell>
          <cell r="P47">
            <v>0.14132179496126734</v>
          </cell>
          <cell r="Q47">
            <v>2.0986848241768295E-2</v>
          </cell>
          <cell r="R47">
            <v>1.5384615384615568E-2</v>
          </cell>
          <cell r="S47">
            <v>7.4074074074067893E-3</v>
          </cell>
          <cell r="T47">
            <v>8.2778359511343602E-2</v>
          </cell>
          <cell r="U47" t="str">
            <v/>
          </cell>
          <cell r="V47" t="str">
            <v/>
          </cell>
          <cell r="W47" t="str">
            <v/>
          </cell>
          <cell r="X47" t="str">
            <v/>
          </cell>
          <cell r="Z47" t="str">
            <v>Split count</v>
          </cell>
        </row>
        <row r="48">
          <cell r="A48">
            <v>147</v>
          </cell>
          <cell r="E48">
            <v>1</v>
          </cell>
          <cell r="F48">
            <v>1</v>
          </cell>
          <cell r="G48">
            <v>2497</v>
          </cell>
          <cell r="H48" t="str">
            <v/>
          </cell>
          <cell r="I48" t="str">
            <v/>
          </cell>
          <cell r="J48" t="str">
            <v/>
          </cell>
          <cell r="K48" t="str">
            <v/>
          </cell>
          <cell r="L48" t="str">
            <v/>
          </cell>
          <cell r="M48">
            <v>0</v>
          </cell>
          <cell r="N48" t="str">
            <v/>
          </cell>
          <cell r="O48" t="str">
            <v/>
          </cell>
          <cell r="P48" t="str">
            <v/>
          </cell>
          <cell r="Q48" t="str">
            <v/>
          </cell>
          <cell r="R48" t="str">
            <v/>
          </cell>
          <cell r="S48" t="str">
            <v/>
          </cell>
          <cell r="T48" t="str">
            <v/>
          </cell>
          <cell r="U48" t="str">
            <v/>
          </cell>
          <cell r="V48" t="str">
            <v/>
          </cell>
          <cell r="W48" t="str">
            <v/>
          </cell>
          <cell r="X48" t="str">
            <v/>
          </cell>
        </row>
        <row r="49">
          <cell r="A49">
            <v>148</v>
          </cell>
          <cell r="E49" t="e">
            <v>#N/A</v>
          </cell>
          <cell r="F49">
            <v>0</v>
          </cell>
          <cell r="G49" t="e">
            <v>#N/A</v>
          </cell>
          <cell r="H49" t="str">
            <v/>
          </cell>
          <cell r="I49" t="str">
            <v/>
          </cell>
          <cell r="J49" t="str">
            <v/>
          </cell>
          <cell r="K49" t="str">
            <v/>
          </cell>
          <cell r="L49" t="str">
            <v/>
          </cell>
          <cell r="M49">
            <v>0</v>
          </cell>
          <cell r="N49" t="str">
            <v/>
          </cell>
          <cell r="O49" t="str">
            <v/>
          </cell>
          <cell r="P49" t="str">
            <v/>
          </cell>
          <cell r="Q49" t="str">
            <v/>
          </cell>
          <cell r="R49" t="str">
            <v/>
          </cell>
          <cell r="S49" t="str">
            <v/>
          </cell>
          <cell r="T49" t="str">
            <v/>
          </cell>
          <cell r="U49" t="str">
            <v/>
          </cell>
          <cell r="V49" t="str">
            <v/>
          </cell>
          <cell r="W49" t="str">
            <v/>
          </cell>
          <cell r="X49" t="str">
            <v/>
          </cell>
        </row>
        <row r="50">
          <cell r="A50">
            <v>149</v>
          </cell>
          <cell r="E50" t="e">
            <v>#N/A</v>
          </cell>
          <cell r="F50">
            <v>0</v>
          </cell>
          <cell r="G50" t="e">
            <v>#N/A</v>
          </cell>
          <cell r="H50" t="str">
            <v/>
          </cell>
          <cell r="I50" t="str">
            <v/>
          </cell>
          <cell r="J50" t="str">
            <v/>
          </cell>
          <cell r="K50" t="str">
            <v/>
          </cell>
          <cell r="L50" t="str">
            <v/>
          </cell>
          <cell r="M50">
            <v>0</v>
          </cell>
          <cell r="N50" t="str">
            <v/>
          </cell>
          <cell r="O50" t="str">
            <v/>
          </cell>
          <cell r="P50" t="str">
            <v/>
          </cell>
          <cell r="Q50" t="str">
            <v/>
          </cell>
          <cell r="R50" t="str">
            <v/>
          </cell>
          <cell r="S50" t="str">
            <v/>
          </cell>
          <cell r="T50" t="str">
            <v/>
          </cell>
          <cell r="U50" t="str">
            <v/>
          </cell>
          <cell r="V50" t="str">
            <v/>
          </cell>
          <cell r="W50" t="str">
            <v/>
          </cell>
          <cell r="X50" t="str">
            <v/>
          </cell>
        </row>
        <row r="51">
          <cell r="A51">
            <v>150</v>
          </cell>
          <cell r="E51" t="e">
            <v>#N/A</v>
          </cell>
          <cell r="F51">
            <v>0</v>
          </cell>
          <cell r="G51" t="e">
            <v>#N/A</v>
          </cell>
          <cell r="H51" t="str">
            <v/>
          </cell>
          <cell r="I51" t="str">
            <v/>
          </cell>
          <cell r="J51" t="str">
            <v/>
          </cell>
          <cell r="K51" t="str">
            <v/>
          </cell>
          <cell r="L51" t="str">
            <v/>
          </cell>
          <cell r="M51">
            <v>0</v>
          </cell>
          <cell r="N51" t="str">
            <v/>
          </cell>
          <cell r="O51" t="str">
            <v/>
          </cell>
          <cell r="P51" t="str">
            <v/>
          </cell>
          <cell r="Q51" t="str">
            <v/>
          </cell>
          <cell r="R51" t="str">
            <v/>
          </cell>
          <cell r="S51" t="str">
            <v/>
          </cell>
          <cell r="T51" t="str">
            <v/>
          </cell>
          <cell r="U51" t="str">
            <v/>
          </cell>
          <cell r="V51" t="str">
            <v/>
          </cell>
          <cell r="W51" t="str">
            <v/>
          </cell>
          <cell r="X51" t="str">
            <v/>
          </cell>
        </row>
        <row r="52">
          <cell r="A52">
            <v>151</v>
          </cell>
          <cell r="E52" t="e">
            <v>#N/A</v>
          </cell>
          <cell r="F52">
            <v>0</v>
          </cell>
          <cell r="G52" t="e">
            <v>#N/A</v>
          </cell>
          <cell r="H52" t="str">
            <v/>
          </cell>
          <cell r="I52" t="str">
            <v/>
          </cell>
          <cell r="J52" t="str">
            <v/>
          </cell>
          <cell r="K52" t="str">
            <v/>
          </cell>
          <cell r="L52" t="str">
            <v/>
          </cell>
          <cell r="M52">
            <v>0</v>
          </cell>
          <cell r="N52" t="str">
            <v/>
          </cell>
          <cell r="O52" t="str">
            <v/>
          </cell>
          <cell r="P52" t="str">
            <v/>
          </cell>
          <cell r="Q52" t="str">
            <v/>
          </cell>
          <cell r="R52" t="str">
            <v/>
          </cell>
          <cell r="S52" t="str">
            <v/>
          </cell>
          <cell r="T52" t="str">
            <v/>
          </cell>
          <cell r="U52" t="str">
            <v/>
          </cell>
          <cell r="V52" t="str">
            <v/>
          </cell>
          <cell r="W52" t="str">
            <v/>
          </cell>
          <cell r="X52" t="str">
            <v/>
          </cell>
        </row>
        <row r="53">
          <cell r="A53">
            <v>152</v>
          </cell>
          <cell r="E53">
            <v>1</v>
          </cell>
          <cell r="F53">
            <v>1</v>
          </cell>
          <cell r="G53">
            <v>2561</v>
          </cell>
          <cell r="H53" t="str">
            <v/>
          </cell>
          <cell r="I53" t="str">
            <v/>
          </cell>
          <cell r="J53" t="str">
            <v/>
          </cell>
          <cell r="K53" t="str">
            <v/>
          </cell>
          <cell r="L53" t="str">
            <v/>
          </cell>
          <cell r="M53">
            <v>0</v>
          </cell>
          <cell r="N53" t="str">
            <v/>
          </cell>
          <cell r="O53" t="str">
            <v/>
          </cell>
          <cell r="P53" t="str">
            <v/>
          </cell>
          <cell r="Q53" t="str">
            <v/>
          </cell>
          <cell r="R53" t="str">
            <v/>
          </cell>
          <cell r="S53" t="str">
            <v/>
          </cell>
          <cell r="T53" t="str">
            <v/>
          </cell>
          <cell r="U53" t="str">
            <v/>
          </cell>
          <cell r="V53" t="str">
            <v/>
          </cell>
          <cell r="W53" t="str">
            <v/>
          </cell>
          <cell r="X53" t="str">
            <v/>
          </cell>
        </row>
        <row r="54">
          <cell r="A54">
            <v>153</v>
          </cell>
          <cell r="E54" t="e">
            <v>#N/A</v>
          </cell>
          <cell r="F54">
            <v>0</v>
          </cell>
          <cell r="G54" t="e">
            <v>#N/A</v>
          </cell>
          <cell r="H54" t="str">
            <v/>
          </cell>
          <cell r="I54" t="str">
            <v/>
          </cell>
          <cell r="J54" t="str">
            <v/>
          </cell>
          <cell r="K54" t="str">
            <v/>
          </cell>
          <cell r="L54" t="str">
            <v/>
          </cell>
          <cell r="M54">
            <v>0</v>
          </cell>
          <cell r="N54" t="str">
            <v/>
          </cell>
          <cell r="O54" t="str">
            <v/>
          </cell>
          <cell r="P54" t="str">
            <v/>
          </cell>
          <cell r="Q54" t="str">
            <v/>
          </cell>
          <cell r="R54" t="str">
            <v/>
          </cell>
          <cell r="S54" t="str">
            <v/>
          </cell>
          <cell r="T54" t="str">
            <v/>
          </cell>
          <cell r="U54" t="str">
            <v/>
          </cell>
          <cell r="V54" t="str">
            <v/>
          </cell>
          <cell r="W54" t="str">
            <v/>
          </cell>
          <cell r="X54" t="str">
            <v/>
          </cell>
        </row>
        <row r="55">
          <cell r="A55">
            <v>154</v>
          </cell>
          <cell r="E55" t="e">
            <v>#N/A</v>
          </cell>
          <cell r="F55">
            <v>0</v>
          </cell>
          <cell r="G55" t="e">
            <v>#N/A</v>
          </cell>
          <cell r="H55" t="str">
            <v/>
          </cell>
          <cell r="I55" t="str">
            <v/>
          </cell>
          <cell r="J55" t="str">
            <v/>
          </cell>
          <cell r="K55" t="str">
            <v/>
          </cell>
          <cell r="L55" t="str">
            <v/>
          </cell>
          <cell r="M55">
            <v>0</v>
          </cell>
          <cell r="N55" t="str">
            <v/>
          </cell>
          <cell r="O55" t="str">
            <v/>
          </cell>
          <cell r="P55" t="str">
            <v/>
          </cell>
          <cell r="Q55" t="str">
            <v/>
          </cell>
          <cell r="R55" t="str">
            <v/>
          </cell>
          <cell r="S55" t="str">
            <v/>
          </cell>
          <cell r="T55" t="str">
            <v/>
          </cell>
          <cell r="U55" t="str">
            <v/>
          </cell>
          <cell r="V55" t="str">
            <v/>
          </cell>
          <cell r="W55" t="str">
            <v/>
          </cell>
          <cell r="X55" t="str">
            <v/>
          </cell>
        </row>
        <row r="56">
          <cell r="A56">
            <v>155</v>
          </cell>
          <cell r="E56">
            <v>1</v>
          </cell>
          <cell r="F56">
            <v>1</v>
          </cell>
          <cell r="G56">
            <v>2593</v>
          </cell>
          <cell r="H56" t="str">
            <v/>
          </cell>
          <cell r="I56" t="str">
            <v/>
          </cell>
          <cell r="J56" t="str">
            <v/>
          </cell>
          <cell r="K56" t="str">
            <v/>
          </cell>
          <cell r="L56" t="str">
            <v/>
          </cell>
          <cell r="M56">
            <v>0</v>
          </cell>
          <cell r="N56" t="str">
            <v/>
          </cell>
          <cell r="O56" t="str">
            <v/>
          </cell>
          <cell r="P56" t="str">
            <v/>
          </cell>
          <cell r="Q56" t="str">
            <v/>
          </cell>
          <cell r="R56" t="str">
            <v/>
          </cell>
          <cell r="S56" t="str">
            <v/>
          </cell>
          <cell r="T56" t="str">
            <v/>
          </cell>
          <cell r="U56" t="str">
            <v/>
          </cell>
          <cell r="V56" t="str">
            <v/>
          </cell>
          <cell r="W56" t="str">
            <v/>
          </cell>
          <cell r="X56" t="str">
            <v/>
          </cell>
        </row>
        <row r="57">
          <cell r="A57">
            <v>156</v>
          </cell>
          <cell r="E57">
            <v>1</v>
          </cell>
          <cell r="F57">
            <v>1</v>
          </cell>
          <cell r="G57">
            <v>2657</v>
          </cell>
          <cell r="H57" t="str">
            <v/>
          </cell>
          <cell r="I57" t="str">
            <v/>
          </cell>
          <cell r="J57" t="str">
            <v/>
          </cell>
          <cell r="K57" t="str">
            <v/>
          </cell>
          <cell r="L57" t="str">
            <v/>
          </cell>
          <cell r="M57">
            <v>0</v>
          </cell>
          <cell r="N57" t="str">
            <v/>
          </cell>
          <cell r="O57" t="str">
            <v/>
          </cell>
          <cell r="P57" t="str">
            <v/>
          </cell>
          <cell r="Q57" t="str">
            <v/>
          </cell>
          <cell r="R57" t="str">
            <v/>
          </cell>
          <cell r="S57" t="str">
            <v/>
          </cell>
          <cell r="T57" t="str">
            <v/>
          </cell>
          <cell r="U57" t="str">
            <v/>
          </cell>
          <cell r="V57" t="str">
            <v/>
          </cell>
          <cell r="W57" t="str">
            <v/>
          </cell>
          <cell r="X57" t="str">
            <v/>
          </cell>
        </row>
        <row r="58">
          <cell r="A58">
            <v>157</v>
          </cell>
          <cell r="E58">
            <v>1</v>
          </cell>
          <cell r="F58">
            <v>1</v>
          </cell>
          <cell r="G58">
            <v>2721</v>
          </cell>
          <cell r="H58" t="str">
            <v/>
          </cell>
          <cell r="I58" t="str">
            <v/>
          </cell>
          <cell r="J58" t="str">
            <v/>
          </cell>
          <cell r="K58" t="str">
            <v/>
          </cell>
          <cell r="L58" t="str">
            <v/>
          </cell>
          <cell r="M58">
            <v>0</v>
          </cell>
          <cell r="N58" t="str">
            <v/>
          </cell>
          <cell r="O58" t="str">
            <v/>
          </cell>
          <cell r="P58" t="str">
            <v/>
          </cell>
          <cell r="Q58" t="str">
            <v/>
          </cell>
          <cell r="R58" t="str">
            <v/>
          </cell>
          <cell r="S58" t="str">
            <v/>
          </cell>
          <cell r="T58" t="str">
            <v/>
          </cell>
          <cell r="U58" t="str">
            <v/>
          </cell>
          <cell r="V58" t="str">
            <v/>
          </cell>
          <cell r="W58" t="str">
            <v/>
          </cell>
          <cell r="X58" t="str">
            <v/>
          </cell>
        </row>
        <row r="59">
          <cell r="A59">
            <v>158</v>
          </cell>
          <cell r="E59" t="e">
            <v>#N/A</v>
          </cell>
          <cell r="F59">
            <v>0</v>
          </cell>
          <cell r="G59" t="e">
            <v>#N/A</v>
          </cell>
          <cell r="H59" t="str">
            <v/>
          </cell>
          <cell r="I59" t="str">
            <v/>
          </cell>
          <cell r="J59" t="str">
            <v/>
          </cell>
          <cell r="K59" t="str">
            <v/>
          </cell>
          <cell r="L59" t="str">
            <v/>
          </cell>
          <cell r="M59">
            <v>0</v>
          </cell>
          <cell r="N59" t="str">
            <v/>
          </cell>
          <cell r="O59" t="str">
            <v/>
          </cell>
          <cell r="P59" t="str">
            <v/>
          </cell>
          <cell r="Q59" t="str">
            <v/>
          </cell>
          <cell r="R59" t="str">
            <v/>
          </cell>
          <cell r="S59" t="str">
            <v/>
          </cell>
          <cell r="T59" t="str">
            <v/>
          </cell>
          <cell r="U59" t="str">
            <v/>
          </cell>
          <cell r="V59" t="str">
            <v/>
          </cell>
          <cell r="W59" t="str">
            <v/>
          </cell>
          <cell r="X59" t="str">
            <v/>
          </cell>
        </row>
      </sheetData>
      <sheetData sheetId="24"/>
      <sheetData sheetId="25">
        <row r="5">
          <cell r="E5" t="b">
            <v>1</v>
          </cell>
          <cell r="F5" t="str">
            <v>Dalwadi</v>
          </cell>
          <cell r="G5" t="str">
            <v>Darcey</v>
          </cell>
          <cell r="H5" t="str">
            <v>Dorsey &amp; University</v>
          </cell>
        </row>
        <row r="6">
          <cell r="A6" t="str">
            <v>129AM</v>
          </cell>
          <cell r="E6" t="e">
            <v>#N/A</v>
          </cell>
          <cell r="F6" t="str">
            <v>Runck</v>
          </cell>
          <cell r="G6" t="str">
            <v>Burns</v>
          </cell>
          <cell r="H6" t="str">
            <v>Rural &amp; Alameda</v>
          </cell>
        </row>
        <row r="7">
          <cell r="A7" t="str">
            <v>129PM</v>
          </cell>
          <cell r="E7" t="b">
            <v>1</v>
          </cell>
          <cell r="F7" t="str">
            <v>Valandra</v>
          </cell>
          <cell r="G7" t="str">
            <v>Kaufmann</v>
          </cell>
          <cell r="H7" t="str">
            <v>Rural &amp; Alameda</v>
          </cell>
        </row>
        <row r="8">
          <cell r="A8" t="str">
            <v>133AM</v>
          </cell>
          <cell r="E8" t="b">
            <v>0</v>
          </cell>
          <cell r="F8" t="str">
            <v>Stevie</v>
          </cell>
          <cell r="G8" t="str">
            <v>Romero</v>
          </cell>
          <cell r="H8" t="str">
            <v>College &amp; Apache</v>
          </cell>
        </row>
        <row r="9">
          <cell r="A9" t="str">
            <v>133PM</v>
          </cell>
          <cell r="E9" t="b">
            <v>0</v>
          </cell>
          <cell r="F9" t="str">
            <v>Xin</v>
          </cell>
          <cell r="G9" t="str">
            <v>Nelson</v>
          </cell>
          <cell r="H9" t="str">
            <v>College &amp; Apache</v>
          </cell>
        </row>
        <row r="10">
          <cell r="A10" t="str">
            <v>115PM</v>
          </cell>
          <cell r="D10">
            <v>42454</v>
          </cell>
          <cell r="E10" t="b">
            <v>1</v>
          </cell>
          <cell r="H10" t="str">
            <v>University &amp; College</v>
          </cell>
        </row>
      </sheetData>
      <sheetData sheetId="26">
        <row r="5">
          <cell r="N5" t="str">
            <v>non-numerical entries</v>
          </cell>
        </row>
        <row r="6">
          <cell r="A6" t="str">
            <v>multiple</v>
          </cell>
          <cell r="N6" t="str">
            <v>note replicates vs. additive for duplicate entries</v>
          </cell>
        </row>
        <row r="7">
          <cell r="A7">
            <v>113</v>
          </cell>
          <cell r="N7" t="str">
            <v>Loc 113: PM per hr: NS had zero count in PM, but nonzero in AM. It is highly unlikely that the true count was zero. Therefore, the NS PM raw data should be modified to N/A.</v>
          </cell>
        </row>
        <row r="8">
          <cell r="A8">
            <v>112</v>
          </cell>
          <cell r="E8">
            <v>1</v>
          </cell>
          <cell r="F8">
            <v>3</v>
          </cell>
          <cell r="G8">
            <v>2</v>
          </cell>
          <cell r="H8">
            <v>3</v>
          </cell>
          <cell r="I8">
            <v>0</v>
          </cell>
          <cell r="J8">
            <v>2</v>
          </cell>
          <cell r="K8">
            <v>1</v>
          </cell>
          <cell r="L8">
            <v>0</v>
          </cell>
          <cell r="N8" t="str">
            <v>wrongway ignore (sidewalk)</v>
          </cell>
        </row>
        <row r="9">
          <cell r="A9">
            <v>115</v>
          </cell>
          <cell r="E9">
            <v>1</v>
          </cell>
          <cell r="F9">
            <v>1</v>
          </cell>
          <cell r="G9">
            <v>1</v>
          </cell>
          <cell r="H9">
            <v>5</v>
          </cell>
          <cell r="I9">
            <v>1</v>
          </cell>
          <cell r="J9">
            <v>5</v>
          </cell>
          <cell r="K9">
            <v>2</v>
          </cell>
          <cell r="L9">
            <v>5</v>
          </cell>
          <cell r="N9" t="str">
            <v>ignore sidewalk dir=1</v>
          </cell>
        </row>
        <row r="10">
          <cell r="A10">
            <v>115</v>
          </cell>
          <cell r="E10">
            <v>1</v>
          </cell>
          <cell r="F10">
            <v>1</v>
          </cell>
          <cell r="G10">
            <v>2</v>
          </cell>
          <cell r="H10">
            <v>0</v>
          </cell>
          <cell r="I10">
            <v>0</v>
          </cell>
          <cell r="J10">
            <v>0</v>
          </cell>
          <cell r="K10">
            <v>0</v>
          </cell>
          <cell r="L10">
            <v>0</v>
          </cell>
          <cell r="N10" t="str">
            <v>ignore sidewalk dir=1</v>
          </cell>
        </row>
        <row r="11">
          <cell r="A11">
            <v>115</v>
          </cell>
          <cell r="E11">
            <v>1</v>
          </cell>
          <cell r="F11">
            <v>1</v>
          </cell>
          <cell r="G11">
            <v>3</v>
          </cell>
          <cell r="H11">
            <v>4</v>
          </cell>
          <cell r="I11">
            <v>0</v>
          </cell>
          <cell r="J11">
            <v>0</v>
          </cell>
          <cell r="K11">
            <v>0</v>
          </cell>
          <cell r="L11">
            <v>1</v>
          </cell>
          <cell r="N11" t="str">
            <v>ignore sidewalk dir=1</v>
          </cell>
        </row>
        <row r="12">
          <cell r="A12">
            <v>115</v>
          </cell>
          <cell r="E12">
            <v>1</v>
          </cell>
          <cell r="F12">
            <v>1</v>
          </cell>
          <cell r="G12">
            <v>4</v>
          </cell>
          <cell r="H12">
            <v>0</v>
          </cell>
          <cell r="I12">
            <v>0</v>
          </cell>
          <cell r="J12">
            <v>0</v>
          </cell>
          <cell r="K12">
            <v>0</v>
          </cell>
          <cell r="L12">
            <v>0</v>
          </cell>
          <cell r="N12" t="str">
            <v>ignore sidewalk dir=1</v>
          </cell>
        </row>
        <row r="13">
          <cell r="A13">
            <v>115</v>
          </cell>
          <cell r="E13">
            <v>1</v>
          </cell>
          <cell r="F13">
            <v>2</v>
          </cell>
          <cell r="G13">
            <v>1</v>
          </cell>
          <cell r="H13">
            <v>6</v>
          </cell>
          <cell r="I13">
            <v>2</v>
          </cell>
          <cell r="J13">
            <v>2</v>
          </cell>
          <cell r="K13">
            <v>3</v>
          </cell>
          <cell r="L13">
            <v>0</v>
          </cell>
          <cell r="N13" t="str">
            <v>ignore sidewalk dir=1</v>
          </cell>
        </row>
        <row r="14">
          <cell r="A14">
            <v>115</v>
          </cell>
          <cell r="E14">
            <v>1</v>
          </cell>
          <cell r="F14">
            <v>2</v>
          </cell>
          <cell r="G14">
            <v>2</v>
          </cell>
          <cell r="H14">
            <v>0</v>
          </cell>
          <cell r="I14">
            <v>0</v>
          </cell>
          <cell r="J14">
            <v>0</v>
          </cell>
          <cell r="K14">
            <v>0</v>
          </cell>
          <cell r="L14">
            <v>0</v>
          </cell>
          <cell r="N14" t="str">
            <v>ignore sidewalk dir=1</v>
          </cell>
        </row>
        <row r="15">
          <cell r="A15">
            <v>115</v>
          </cell>
          <cell r="E15">
            <v>1</v>
          </cell>
          <cell r="F15">
            <v>2</v>
          </cell>
          <cell r="G15">
            <v>3</v>
          </cell>
          <cell r="H15">
            <v>10</v>
          </cell>
          <cell r="I15">
            <v>4</v>
          </cell>
          <cell r="J15">
            <v>0</v>
          </cell>
          <cell r="K15">
            <v>0</v>
          </cell>
          <cell r="L15">
            <v>0</v>
          </cell>
          <cell r="N15" t="str">
            <v>ignore sidewalk dir=1</v>
          </cell>
        </row>
        <row r="16">
          <cell r="A16">
            <v>115</v>
          </cell>
          <cell r="E16">
            <v>1</v>
          </cell>
          <cell r="F16">
            <v>2</v>
          </cell>
          <cell r="G16">
            <v>4</v>
          </cell>
          <cell r="H16">
            <v>0</v>
          </cell>
          <cell r="I16">
            <v>0</v>
          </cell>
          <cell r="J16">
            <v>0</v>
          </cell>
          <cell r="K16">
            <v>0</v>
          </cell>
          <cell r="L16">
            <v>0</v>
          </cell>
          <cell r="N16" t="str">
            <v>ignore sidewalk dir=1</v>
          </cell>
        </row>
        <row r="17">
          <cell r="A17">
            <v>115</v>
          </cell>
          <cell r="E17">
            <v>1</v>
          </cell>
          <cell r="F17">
            <v>3</v>
          </cell>
          <cell r="G17">
            <v>1</v>
          </cell>
          <cell r="H17">
            <v>5</v>
          </cell>
          <cell r="I17">
            <v>0</v>
          </cell>
          <cell r="J17">
            <v>3</v>
          </cell>
          <cell r="K17">
            <v>1</v>
          </cell>
          <cell r="L17">
            <v>5</v>
          </cell>
          <cell r="N17" t="str">
            <v>ignore sidewalk dir=1</v>
          </cell>
        </row>
        <row r="18">
          <cell r="A18">
            <v>115</v>
          </cell>
          <cell r="E18">
            <v>1</v>
          </cell>
          <cell r="F18">
            <v>3</v>
          </cell>
          <cell r="G18">
            <v>2</v>
          </cell>
          <cell r="H18">
            <v>0</v>
          </cell>
          <cell r="I18">
            <v>0</v>
          </cell>
          <cell r="J18">
            <v>0</v>
          </cell>
          <cell r="K18">
            <v>0</v>
          </cell>
          <cell r="L18">
            <v>0</v>
          </cell>
          <cell r="N18" t="str">
            <v>ignore sidewalk dir=1</v>
          </cell>
        </row>
        <row r="19">
          <cell r="A19">
            <v>115</v>
          </cell>
          <cell r="E19">
            <v>1</v>
          </cell>
          <cell r="F19">
            <v>3</v>
          </cell>
          <cell r="G19">
            <v>3</v>
          </cell>
          <cell r="H19">
            <v>0</v>
          </cell>
          <cell r="I19">
            <v>0</v>
          </cell>
          <cell r="J19">
            <v>0</v>
          </cell>
          <cell r="K19">
            <v>0</v>
          </cell>
          <cell r="L19">
            <v>0</v>
          </cell>
          <cell r="N19" t="str">
            <v>ignore sidewalk dir=1</v>
          </cell>
        </row>
        <row r="20">
          <cell r="A20">
            <v>115</v>
          </cell>
          <cell r="E20">
            <v>1</v>
          </cell>
          <cell r="F20">
            <v>3</v>
          </cell>
          <cell r="G20">
            <v>4</v>
          </cell>
          <cell r="H20">
            <v>10</v>
          </cell>
          <cell r="I20">
            <v>3</v>
          </cell>
          <cell r="J20">
            <v>1</v>
          </cell>
          <cell r="K20">
            <v>4</v>
          </cell>
          <cell r="L20">
            <v>6</v>
          </cell>
          <cell r="N20" t="str">
            <v>ignore sidewalk dir=1</v>
          </cell>
        </row>
        <row r="21">
          <cell r="A21">
            <v>115</v>
          </cell>
          <cell r="E21">
            <v>1</v>
          </cell>
          <cell r="F21">
            <v>4</v>
          </cell>
          <cell r="G21">
            <v>1</v>
          </cell>
          <cell r="H21">
            <v>8</v>
          </cell>
          <cell r="I21">
            <v>3</v>
          </cell>
          <cell r="J21">
            <v>0</v>
          </cell>
          <cell r="K21">
            <v>2</v>
          </cell>
          <cell r="L21">
            <v>7</v>
          </cell>
          <cell r="N21" t="str">
            <v>ignore sidewalk dir=1</v>
          </cell>
        </row>
        <row r="22">
          <cell r="A22">
            <v>115</v>
          </cell>
          <cell r="E22">
            <v>1</v>
          </cell>
          <cell r="F22">
            <v>4</v>
          </cell>
          <cell r="G22">
            <v>2</v>
          </cell>
          <cell r="H22">
            <v>0</v>
          </cell>
          <cell r="I22">
            <v>0</v>
          </cell>
          <cell r="J22">
            <v>0</v>
          </cell>
          <cell r="K22">
            <v>0</v>
          </cell>
          <cell r="L22">
            <v>0</v>
          </cell>
          <cell r="N22" t="str">
            <v>ignore sidewalk dir=1</v>
          </cell>
        </row>
        <row r="23">
          <cell r="A23">
            <v>115</v>
          </cell>
          <cell r="E23">
            <v>1</v>
          </cell>
          <cell r="F23">
            <v>4</v>
          </cell>
          <cell r="G23">
            <v>3</v>
          </cell>
          <cell r="H23">
            <v>0</v>
          </cell>
          <cell r="I23">
            <v>0</v>
          </cell>
          <cell r="J23">
            <v>0</v>
          </cell>
          <cell r="K23">
            <v>0</v>
          </cell>
          <cell r="L23">
            <v>0</v>
          </cell>
          <cell r="N23" t="str">
            <v>ignore sidewalk dir=1</v>
          </cell>
        </row>
        <row r="24">
          <cell r="A24">
            <v>115</v>
          </cell>
          <cell r="E24">
            <v>1</v>
          </cell>
          <cell r="F24">
            <v>4</v>
          </cell>
          <cell r="G24">
            <v>4</v>
          </cell>
          <cell r="H24">
            <v>9</v>
          </cell>
          <cell r="I24">
            <v>3</v>
          </cell>
          <cell r="J24">
            <v>0</v>
          </cell>
          <cell r="K24">
            <v>3</v>
          </cell>
          <cell r="L24">
            <v>7</v>
          </cell>
          <cell r="N24" t="str">
            <v>ignore sidewalk dir=1</v>
          </cell>
        </row>
        <row r="25">
          <cell r="A25">
            <v>115</v>
          </cell>
          <cell r="E25">
            <v>2</v>
          </cell>
          <cell r="F25">
            <v>1</v>
          </cell>
          <cell r="G25">
            <v>1</v>
          </cell>
          <cell r="H25">
            <v>3</v>
          </cell>
          <cell r="I25">
            <v>2</v>
          </cell>
          <cell r="J25">
            <v>0</v>
          </cell>
          <cell r="K25">
            <v>0</v>
          </cell>
          <cell r="L25">
            <v>3</v>
          </cell>
          <cell r="N25" t="str">
            <v>ignore sidewalk dir=1</v>
          </cell>
        </row>
        <row r="26">
          <cell r="A26">
            <v>115</v>
          </cell>
          <cell r="E26">
            <v>2</v>
          </cell>
          <cell r="F26">
            <v>1</v>
          </cell>
          <cell r="G26">
            <v>2</v>
          </cell>
          <cell r="H26">
            <v>0</v>
          </cell>
          <cell r="I26">
            <v>0</v>
          </cell>
          <cell r="J26">
            <v>0</v>
          </cell>
          <cell r="K26">
            <v>0</v>
          </cell>
          <cell r="L26">
            <v>0</v>
          </cell>
          <cell r="N26" t="str">
            <v>ignore sidewalk dir=1</v>
          </cell>
        </row>
        <row r="27">
          <cell r="A27">
            <v>115</v>
          </cell>
          <cell r="E27">
            <v>2</v>
          </cell>
          <cell r="F27">
            <v>1</v>
          </cell>
          <cell r="G27">
            <v>3</v>
          </cell>
          <cell r="H27">
            <v>0</v>
          </cell>
          <cell r="I27">
            <v>0</v>
          </cell>
          <cell r="J27">
            <v>0</v>
          </cell>
          <cell r="K27">
            <v>0</v>
          </cell>
          <cell r="L27">
            <v>0</v>
          </cell>
          <cell r="N27" t="str">
            <v>ignore sidewalk dir=1</v>
          </cell>
        </row>
        <row r="28">
          <cell r="A28">
            <v>115</v>
          </cell>
          <cell r="E28">
            <v>2</v>
          </cell>
          <cell r="F28">
            <v>1</v>
          </cell>
          <cell r="G28">
            <v>4</v>
          </cell>
          <cell r="H28">
            <v>5</v>
          </cell>
          <cell r="I28">
            <v>0</v>
          </cell>
          <cell r="J28">
            <v>0</v>
          </cell>
          <cell r="K28">
            <v>4</v>
          </cell>
          <cell r="L28">
            <v>4</v>
          </cell>
          <cell r="N28" t="str">
            <v>ignore sidewalk dir=1</v>
          </cell>
        </row>
        <row r="29">
          <cell r="A29">
            <v>115</v>
          </cell>
          <cell r="E29">
            <v>2</v>
          </cell>
          <cell r="F29">
            <v>2</v>
          </cell>
          <cell r="G29">
            <v>1</v>
          </cell>
          <cell r="H29">
            <v>4</v>
          </cell>
          <cell r="I29">
            <v>3</v>
          </cell>
          <cell r="J29">
            <v>0</v>
          </cell>
          <cell r="K29">
            <v>2</v>
          </cell>
          <cell r="L29">
            <v>4</v>
          </cell>
          <cell r="N29" t="str">
            <v>ignore sidewalk dir=1</v>
          </cell>
        </row>
        <row r="30">
          <cell r="A30">
            <v>115</v>
          </cell>
          <cell r="E30">
            <v>2</v>
          </cell>
          <cell r="F30">
            <v>2</v>
          </cell>
          <cell r="G30">
            <v>2</v>
          </cell>
          <cell r="H30">
            <v>0</v>
          </cell>
          <cell r="I30">
            <v>0</v>
          </cell>
          <cell r="J30">
            <v>0</v>
          </cell>
          <cell r="K30">
            <v>0</v>
          </cell>
          <cell r="L30">
            <v>0</v>
          </cell>
          <cell r="N30" t="str">
            <v>ignore sidewalk dir=1</v>
          </cell>
        </row>
        <row r="31">
          <cell r="A31">
            <v>115</v>
          </cell>
          <cell r="E31">
            <v>2</v>
          </cell>
          <cell r="F31">
            <v>2</v>
          </cell>
          <cell r="G31">
            <v>3</v>
          </cell>
          <cell r="H31">
            <v>0</v>
          </cell>
          <cell r="I31">
            <v>0</v>
          </cell>
          <cell r="J31">
            <v>0</v>
          </cell>
          <cell r="K31">
            <v>0</v>
          </cell>
          <cell r="L31">
            <v>0</v>
          </cell>
          <cell r="N31" t="str">
            <v>ignore sidewalk dir=1</v>
          </cell>
        </row>
        <row r="32">
          <cell r="A32">
            <v>115</v>
          </cell>
          <cell r="E32">
            <v>2</v>
          </cell>
          <cell r="F32">
            <v>2</v>
          </cell>
          <cell r="G32">
            <v>4</v>
          </cell>
          <cell r="H32">
            <v>2</v>
          </cell>
          <cell r="I32">
            <v>1</v>
          </cell>
          <cell r="J32">
            <v>0</v>
          </cell>
          <cell r="K32">
            <v>0</v>
          </cell>
          <cell r="L32">
            <v>0</v>
          </cell>
          <cell r="N32" t="str">
            <v>ignore sidewalk dir=1</v>
          </cell>
        </row>
        <row r="33">
          <cell r="A33">
            <v>115</v>
          </cell>
          <cell r="E33">
            <v>2</v>
          </cell>
          <cell r="F33">
            <v>3</v>
          </cell>
          <cell r="G33">
            <v>1</v>
          </cell>
          <cell r="H33">
            <v>4</v>
          </cell>
          <cell r="I33">
            <v>0</v>
          </cell>
          <cell r="J33">
            <v>2</v>
          </cell>
          <cell r="K33">
            <v>0</v>
          </cell>
          <cell r="L33">
            <v>2</v>
          </cell>
          <cell r="N33" t="str">
            <v>ignore sidewalk dir=1</v>
          </cell>
        </row>
        <row r="34">
          <cell r="A34">
            <v>115</v>
          </cell>
          <cell r="E34">
            <v>2</v>
          </cell>
          <cell r="F34">
            <v>3</v>
          </cell>
          <cell r="G34">
            <v>2</v>
          </cell>
          <cell r="H34">
            <v>0</v>
          </cell>
          <cell r="I34">
            <v>0</v>
          </cell>
          <cell r="J34">
            <v>0</v>
          </cell>
          <cell r="K34">
            <v>0</v>
          </cell>
          <cell r="L34">
            <v>0</v>
          </cell>
          <cell r="N34" t="str">
            <v>ignore sidewalk dir=1</v>
          </cell>
        </row>
        <row r="35">
          <cell r="A35">
            <v>115</v>
          </cell>
          <cell r="E35">
            <v>2</v>
          </cell>
          <cell r="F35">
            <v>3</v>
          </cell>
          <cell r="G35">
            <v>3</v>
          </cell>
          <cell r="H35">
            <v>0</v>
          </cell>
          <cell r="I35">
            <v>0</v>
          </cell>
          <cell r="J35">
            <v>0</v>
          </cell>
          <cell r="K35">
            <v>0</v>
          </cell>
          <cell r="L35">
            <v>0</v>
          </cell>
          <cell r="N35" t="str">
            <v>ignore sidewalk dir=1</v>
          </cell>
        </row>
        <row r="36">
          <cell r="A36">
            <v>115</v>
          </cell>
          <cell r="E36">
            <v>2</v>
          </cell>
          <cell r="F36">
            <v>3</v>
          </cell>
          <cell r="G36">
            <v>4</v>
          </cell>
          <cell r="H36">
            <v>8</v>
          </cell>
          <cell r="I36">
            <v>1</v>
          </cell>
          <cell r="J36">
            <v>2</v>
          </cell>
          <cell r="K36">
            <v>5</v>
          </cell>
          <cell r="L36">
            <v>4</v>
          </cell>
          <cell r="N36" t="str">
            <v>ignore sidewalk dir=1</v>
          </cell>
        </row>
        <row r="37">
          <cell r="A37">
            <v>115</v>
          </cell>
          <cell r="E37">
            <v>2</v>
          </cell>
          <cell r="F37">
            <v>4</v>
          </cell>
          <cell r="G37">
            <v>1</v>
          </cell>
          <cell r="H37">
            <v>18</v>
          </cell>
          <cell r="I37">
            <v>2</v>
          </cell>
          <cell r="J37">
            <v>0</v>
          </cell>
          <cell r="K37">
            <v>3</v>
          </cell>
          <cell r="L37">
            <v>18</v>
          </cell>
          <cell r="N37" t="str">
            <v>ignore sidewalk dir=1</v>
          </cell>
        </row>
        <row r="38">
          <cell r="A38">
            <v>115</v>
          </cell>
          <cell r="E38">
            <v>2</v>
          </cell>
          <cell r="F38">
            <v>4</v>
          </cell>
          <cell r="G38">
            <v>2</v>
          </cell>
          <cell r="H38">
            <v>0</v>
          </cell>
          <cell r="I38">
            <v>0</v>
          </cell>
          <cell r="J38">
            <v>0</v>
          </cell>
          <cell r="K38">
            <v>0</v>
          </cell>
          <cell r="L38">
            <v>0</v>
          </cell>
          <cell r="N38" t="str">
            <v>ignore sidewalk dir=1</v>
          </cell>
        </row>
        <row r="39">
          <cell r="A39">
            <v>115</v>
          </cell>
          <cell r="E39">
            <v>2</v>
          </cell>
          <cell r="F39">
            <v>4</v>
          </cell>
          <cell r="G39">
            <v>3</v>
          </cell>
          <cell r="H39">
            <v>0</v>
          </cell>
          <cell r="I39">
            <v>0</v>
          </cell>
          <cell r="J39">
            <v>0</v>
          </cell>
          <cell r="K39">
            <v>0</v>
          </cell>
          <cell r="L39">
            <v>0</v>
          </cell>
          <cell r="N39" t="str">
            <v>ignore sidewalk dir=1</v>
          </cell>
        </row>
        <row r="40">
          <cell r="A40">
            <v>115</v>
          </cell>
          <cell r="E40">
            <v>2</v>
          </cell>
          <cell r="F40">
            <v>4</v>
          </cell>
          <cell r="G40">
            <v>4</v>
          </cell>
          <cell r="H40">
            <v>46</v>
          </cell>
          <cell r="I40">
            <v>15</v>
          </cell>
          <cell r="J40">
            <v>1</v>
          </cell>
          <cell r="K40">
            <v>25</v>
          </cell>
          <cell r="L40">
            <v>34</v>
          </cell>
          <cell r="N40" t="str">
            <v>ignore sidewalk dir=1</v>
          </cell>
        </row>
        <row r="41">
          <cell r="A41">
            <v>115</v>
          </cell>
          <cell r="E41">
            <v>1</v>
          </cell>
          <cell r="F41">
            <v>1</v>
          </cell>
          <cell r="G41">
            <v>1</v>
          </cell>
          <cell r="H41">
            <v>17</v>
          </cell>
          <cell r="I41">
            <v>5</v>
          </cell>
          <cell r="J41">
            <v>0</v>
          </cell>
          <cell r="K41">
            <v>2</v>
          </cell>
          <cell r="L41">
            <v>0</v>
          </cell>
          <cell r="N41" t="str">
            <v>ignore sidewalk dir=1</v>
          </cell>
        </row>
        <row r="42">
          <cell r="A42">
            <v>115</v>
          </cell>
          <cell r="E42">
            <v>1</v>
          </cell>
          <cell r="F42">
            <v>1</v>
          </cell>
          <cell r="G42">
            <v>2</v>
          </cell>
          <cell r="H42">
            <v>14</v>
          </cell>
          <cell r="I42">
            <v>3</v>
          </cell>
          <cell r="J42">
            <v>1</v>
          </cell>
          <cell r="K42">
            <v>7</v>
          </cell>
          <cell r="L42">
            <v>4</v>
          </cell>
          <cell r="N42" t="str">
            <v>ignore sidewalk dir=1</v>
          </cell>
        </row>
        <row r="43">
          <cell r="A43">
            <v>115</v>
          </cell>
          <cell r="E43">
            <v>1</v>
          </cell>
          <cell r="F43">
            <v>1</v>
          </cell>
          <cell r="G43">
            <v>3</v>
          </cell>
          <cell r="H43">
            <v>14</v>
          </cell>
          <cell r="I43">
            <v>6</v>
          </cell>
          <cell r="J43">
            <v>0</v>
          </cell>
          <cell r="K43">
            <v>3</v>
          </cell>
          <cell r="L43">
            <v>5</v>
          </cell>
          <cell r="N43" t="str">
            <v>ignore sidewalk dir=1</v>
          </cell>
        </row>
        <row r="44">
          <cell r="A44">
            <v>115</v>
          </cell>
          <cell r="E44">
            <v>1</v>
          </cell>
          <cell r="F44">
            <v>1</v>
          </cell>
          <cell r="G44">
            <v>4</v>
          </cell>
          <cell r="H44">
            <v>17</v>
          </cell>
          <cell r="I44">
            <v>2</v>
          </cell>
          <cell r="J44">
            <v>2</v>
          </cell>
          <cell r="K44">
            <v>9</v>
          </cell>
          <cell r="L44">
            <v>12</v>
          </cell>
          <cell r="N44" t="str">
            <v>ignore sidewalk dir=1</v>
          </cell>
        </row>
        <row r="45">
          <cell r="A45">
            <v>115</v>
          </cell>
          <cell r="E45">
            <v>1</v>
          </cell>
          <cell r="F45">
            <v>2</v>
          </cell>
          <cell r="G45">
            <v>1</v>
          </cell>
          <cell r="H45">
            <v>45</v>
          </cell>
          <cell r="I45">
            <v>10</v>
          </cell>
          <cell r="J45">
            <v>2</v>
          </cell>
          <cell r="K45">
            <v>8</v>
          </cell>
          <cell r="L45">
            <v>0</v>
          </cell>
          <cell r="N45" t="str">
            <v>ignore sidewalk dir=1</v>
          </cell>
        </row>
        <row r="46">
          <cell r="A46">
            <v>115</v>
          </cell>
          <cell r="E46">
            <v>1</v>
          </cell>
          <cell r="F46">
            <v>2</v>
          </cell>
          <cell r="G46">
            <v>2</v>
          </cell>
          <cell r="H46">
            <v>0</v>
          </cell>
          <cell r="I46">
            <v>0</v>
          </cell>
          <cell r="J46">
            <v>0</v>
          </cell>
          <cell r="K46">
            <v>0</v>
          </cell>
          <cell r="L46">
            <v>0</v>
          </cell>
          <cell r="N46" t="str">
            <v>ignore sidewalk dir=1</v>
          </cell>
        </row>
        <row r="47">
          <cell r="A47">
            <v>115</v>
          </cell>
          <cell r="E47">
            <v>1</v>
          </cell>
          <cell r="F47">
            <v>2</v>
          </cell>
          <cell r="G47">
            <v>3</v>
          </cell>
          <cell r="H47">
            <v>23</v>
          </cell>
          <cell r="I47">
            <v>9</v>
          </cell>
          <cell r="J47">
            <v>1</v>
          </cell>
          <cell r="K47">
            <v>2</v>
          </cell>
          <cell r="L47">
            <v>2</v>
          </cell>
          <cell r="N47" t="str">
            <v>ignore sidewalk dir=1</v>
          </cell>
        </row>
        <row r="48">
          <cell r="A48">
            <v>115</v>
          </cell>
          <cell r="E48">
            <v>1</v>
          </cell>
          <cell r="F48">
            <v>2</v>
          </cell>
          <cell r="G48">
            <v>4</v>
          </cell>
          <cell r="H48">
            <v>0</v>
          </cell>
          <cell r="I48">
            <v>0</v>
          </cell>
          <cell r="J48">
            <v>0</v>
          </cell>
          <cell r="K48">
            <v>0</v>
          </cell>
          <cell r="L48">
            <v>0</v>
          </cell>
          <cell r="N48" t="str">
            <v>ignore sidewalk dir=1</v>
          </cell>
        </row>
        <row r="49">
          <cell r="A49">
            <v>115</v>
          </cell>
          <cell r="E49">
            <v>1</v>
          </cell>
          <cell r="F49">
            <v>3</v>
          </cell>
          <cell r="G49">
            <v>1</v>
          </cell>
          <cell r="H49">
            <v>17</v>
          </cell>
          <cell r="I49">
            <v>7</v>
          </cell>
          <cell r="J49">
            <v>0</v>
          </cell>
          <cell r="K49">
            <v>3</v>
          </cell>
          <cell r="L49">
            <v>0</v>
          </cell>
          <cell r="N49" t="str">
            <v>ignore sidewalk dir=1</v>
          </cell>
        </row>
        <row r="50">
          <cell r="A50">
            <v>115</v>
          </cell>
          <cell r="E50">
            <v>1</v>
          </cell>
          <cell r="F50">
            <v>3</v>
          </cell>
          <cell r="G50">
            <v>2</v>
          </cell>
          <cell r="H50">
            <v>0</v>
          </cell>
          <cell r="I50">
            <v>0</v>
          </cell>
          <cell r="J50">
            <v>0</v>
          </cell>
          <cell r="K50">
            <v>0</v>
          </cell>
          <cell r="L50">
            <v>0</v>
          </cell>
          <cell r="N50" t="str">
            <v>ignore sidewalk dir=1</v>
          </cell>
        </row>
        <row r="51">
          <cell r="A51">
            <v>115</v>
          </cell>
          <cell r="E51">
            <v>1</v>
          </cell>
          <cell r="F51">
            <v>3</v>
          </cell>
          <cell r="G51">
            <v>3</v>
          </cell>
          <cell r="H51">
            <v>18</v>
          </cell>
          <cell r="I51">
            <v>8</v>
          </cell>
          <cell r="J51">
            <v>1</v>
          </cell>
          <cell r="K51">
            <v>5</v>
          </cell>
          <cell r="L51">
            <v>7</v>
          </cell>
          <cell r="N51" t="str">
            <v>ignore sidewalk dir=1</v>
          </cell>
        </row>
        <row r="52">
          <cell r="A52">
            <v>115</v>
          </cell>
          <cell r="E52">
            <v>1</v>
          </cell>
          <cell r="F52">
            <v>3</v>
          </cell>
          <cell r="G52">
            <v>4</v>
          </cell>
          <cell r="H52">
            <v>0</v>
          </cell>
          <cell r="I52">
            <v>0</v>
          </cell>
          <cell r="J52">
            <v>0</v>
          </cell>
          <cell r="K52">
            <v>0</v>
          </cell>
          <cell r="L52">
            <v>0</v>
          </cell>
          <cell r="N52" t="str">
            <v>ignore sidewalk dir=1</v>
          </cell>
        </row>
        <row r="53">
          <cell r="A53">
            <v>115</v>
          </cell>
          <cell r="E53">
            <v>1</v>
          </cell>
          <cell r="F53">
            <v>4</v>
          </cell>
          <cell r="G53">
            <v>1</v>
          </cell>
          <cell r="H53">
            <v>14</v>
          </cell>
          <cell r="I53">
            <v>3</v>
          </cell>
          <cell r="J53">
            <v>1</v>
          </cell>
          <cell r="K53">
            <v>4</v>
          </cell>
          <cell r="L53">
            <v>0</v>
          </cell>
          <cell r="N53" t="str">
            <v>ignore sidewalk dir=1</v>
          </cell>
        </row>
        <row r="54">
          <cell r="A54">
            <v>115</v>
          </cell>
          <cell r="E54">
            <v>1</v>
          </cell>
          <cell r="F54">
            <v>4</v>
          </cell>
          <cell r="G54">
            <v>2</v>
          </cell>
          <cell r="H54">
            <v>0</v>
          </cell>
          <cell r="I54">
            <v>0</v>
          </cell>
          <cell r="J54">
            <v>0</v>
          </cell>
          <cell r="K54">
            <v>0</v>
          </cell>
          <cell r="L54">
            <v>0</v>
          </cell>
          <cell r="N54" t="str">
            <v>ignore sidewalk dir=1</v>
          </cell>
        </row>
        <row r="55">
          <cell r="A55">
            <v>115</v>
          </cell>
          <cell r="E55">
            <v>1</v>
          </cell>
          <cell r="F55">
            <v>4</v>
          </cell>
          <cell r="G55">
            <v>3</v>
          </cell>
          <cell r="H55">
            <v>6</v>
          </cell>
          <cell r="I55">
            <v>0</v>
          </cell>
          <cell r="J55">
            <v>1</v>
          </cell>
          <cell r="K55">
            <v>0</v>
          </cell>
          <cell r="L55">
            <v>0</v>
          </cell>
          <cell r="N55" t="str">
            <v>ignore sidewalk dir=1</v>
          </cell>
        </row>
        <row r="56">
          <cell r="A56">
            <v>115</v>
          </cell>
          <cell r="E56">
            <v>1</v>
          </cell>
          <cell r="F56">
            <v>4</v>
          </cell>
          <cell r="G56">
            <v>4</v>
          </cell>
          <cell r="H56">
            <v>0</v>
          </cell>
          <cell r="I56">
            <v>0</v>
          </cell>
          <cell r="J56">
            <v>0</v>
          </cell>
          <cell r="K56">
            <v>0</v>
          </cell>
          <cell r="L56">
            <v>0</v>
          </cell>
          <cell r="N56" t="str">
            <v>ignore sidewalk dir=1</v>
          </cell>
        </row>
        <row r="57">
          <cell r="A57">
            <v>115</v>
          </cell>
          <cell r="E57">
            <v>2</v>
          </cell>
          <cell r="F57">
            <v>1</v>
          </cell>
          <cell r="G57">
            <v>1</v>
          </cell>
          <cell r="H57">
            <v>16</v>
          </cell>
          <cell r="I57">
            <v>9</v>
          </cell>
          <cell r="J57">
            <v>2</v>
          </cell>
          <cell r="K57">
            <v>4</v>
          </cell>
          <cell r="L57">
            <v>0</v>
          </cell>
          <cell r="N57" t="str">
            <v>ignore sidewalk dir=1</v>
          </cell>
        </row>
        <row r="58">
          <cell r="A58">
            <v>115</v>
          </cell>
          <cell r="E58">
            <v>2</v>
          </cell>
          <cell r="F58">
            <v>1</v>
          </cell>
          <cell r="G58">
            <v>2</v>
          </cell>
          <cell r="H58">
            <v>0</v>
          </cell>
          <cell r="I58">
            <v>0</v>
          </cell>
          <cell r="J58">
            <v>0</v>
          </cell>
          <cell r="K58">
            <v>0</v>
          </cell>
          <cell r="L58">
            <v>0</v>
          </cell>
          <cell r="N58" t="str">
            <v>ignore sidewalk dir=1</v>
          </cell>
        </row>
        <row r="59">
          <cell r="A59">
            <v>115</v>
          </cell>
          <cell r="E59">
            <v>2</v>
          </cell>
          <cell r="F59">
            <v>1</v>
          </cell>
          <cell r="G59">
            <v>3</v>
          </cell>
          <cell r="H59">
            <v>7</v>
          </cell>
          <cell r="I59">
            <v>2</v>
          </cell>
          <cell r="J59">
            <v>2</v>
          </cell>
          <cell r="K59">
            <v>2</v>
          </cell>
          <cell r="L59">
            <v>2</v>
          </cell>
          <cell r="N59" t="str">
            <v>ignore sidewalk dir=1</v>
          </cell>
        </row>
      </sheetData>
      <sheetData sheetId="27">
        <row r="5">
          <cell r="E5">
            <v>1</v>
          </cell>
          <cell r="F5">
            <v>1</v>
          </cell>
          <cell r="G5">
            <v>4</v>
          </cell>
          <cell r="H5">
            <v>1</v>
          </cell>
          <cell r="I5">
            <v>0</v>
          </cell>
          <cell r="J5">
            <v>0</v>
          </cell>
          <cell r="K5">
            <v>0</v>
          </cell>
          <cell r="L5">
            <v>0</v>
          </cell>
          <cell r="O5">
            <v>1</v>
          </cell>
          <cell r="P5">
            <v>1</v>
          </cell>
          <cell r="Q5" t="str">
            <v/>
          </cell>
          <cell r="R5">
            <v>1</v>
          </cell>
          <cell r="S5" t="str">
            <v>101_1</v>
          </cell>
          <cell r="T5" t="str">
            <v>101AM</v>
          </cell>
          <cell r="U5" t="str">
            <v>101AMEW</v>
          </cell>
          <cell r="V5">
            <v>4</v>
          </cell>
          <cell r="X5">
            <v>0</v>
          </cell>
          <cell r="Y5">
            <v>0</v>
          </cell>
          <cell r="Z5" t="str">
            <v/>
          </cell>
          <cell r="AA5" t="str">
            <v/>
          </cell>
          <cell r="AB5" t="str">
            <v/>
          </cell>
          <cell r="AC5" t="str">
            <v/>
          </cell>
          <cell r="AD5" t="str">
            <v/>
          </cell>
          <cell r="AE5">
            <v>0</v>
          </cell>
          <cell r="AF5">
            <v>0</v>
          </cell>
          <cell r="AG5">
            <v>0</v>
          </cell>
          <cell r="AH5">
            <v>0</v>
          </cell>
          <cell r="AI5">
            <v>1</v>
          </cell>
          <cell r="AJ5" t="str">
            <v/>
          </cell>
          <cell r="AK5" t="str">
            <v/>
          </cell>
          <cell r="AL5" t="str">
            <v/>
          </cell>
          <cell r="AM5" t="str">
            <v/>
          </cell>
          <cell r="AO5" t="str">
            <v/>
          </cell>
          <cell r="AP5">
            <v>0</v>
          </cell>
          <cell r="AQ5">
            <v>4</v>
          </cell>
        </row>
        <row r="6">
          <cell r="A6">
            <v>101</v>
          </cell>
          <cell r="E6">
            <v>1</v>
          </cell>
          <cell r="F6">
            <v>2</v>
          </cell>
          <cell r="G6">
            <v>1</v>
          </cell>
          <cell r="H6">
            <v>1</v>
          </cell>
          <cell r="I6">
            <v>0</v>
          </cell>
          <cell r="J6">
            <v>1</v>
          </cell>
          <cell r="K6">
            <v>0</v>
          </cell>
          <cell r="L6">
            <v>0</v>
          </cell>
          <cell r="O6">
            <v>1</v>
          </cell>
          <cell r="P6">
            <v>1</v>
          </cell>
          <cell r="Q6" t="str">
            <v/>
          </cell>
          <cell r="R6">
            <v>2</v>
          </cell>
          <cell r="S6" t="str">
            <v>101_2</v>
          </cell>
          <cell r="T6" t="str">
            <v>101AM</v>
          </cell>
          <cell r="U6" t="str">
            <v>101AMNS</v>
          </cell>
          <cell r="V6">
            <v>5</v>
          </cell>
          <cell r="X6">
            <v>0</v>
          </cell>
          <cell r="Y6">
            <v>0</v>
          </cell>
          <cell r="Z6" t="str">
            <v/>
          </cell>
          <cell r="AA6" t="str">
            <v/>
          </cell>
          <cell r="AB6" t="str">
            <v/>
          </cell>
          <cell r="AC6" t="str">
            <v/>
          </cell>
          <cell r="AD6" t="str">
            <v/>
          </cell>
          <cell r="AE6">
            <v>0</v>
          </cell>
          <cell r="AF6">
            <v>0</v>
          </cell>
          <cell r="AG6">
            <v>3</v>
          </cell>
          <cell r="AH6">
            <v>1</v>
          </cell>
          <cell r="AI6">
            <v>1</v>
          </cell>
          <cell r="AJ6" t="str">
            <v/>
          </cell>
          <cell r="AK6" t="str">
            <v/>
          </cell>
          <cell r="AL6" t="str">
            <v/>
          </cell>
          <cell r="AM6" t="str">
            <v/>
          </cell>
          <cell r="AO6" t="str">
            <v/>
          </cell>
          <cell r="AP6">
            <v>0</v>
          </cell>
          <cell r="AQ6">
            <v>5</v>
          </cell>
        </row>
        <row r="7">
          <cell r="A7">
            <v>101</v>
          </cell>
          <cell r="E7">
            <v>1</v>
          </cell>
          <cell r="F7">
            <v>2</v>
          </cell>
          <cell r="G7">
            <v>2</v>
          </cell>
          <cell r="H7">
            <v>3</v>
          </cell>
          <cell r="I7">
            <v>0</v>
          </cell>
          <cell r="J7">
            <v>1</v>
          </cell>
          <cell r="K7">
            <v>1</v>
          </cell>
          <cell r="L7">
            <v>1</v>
          </cell>
          <cell r="O7">
            <v>1</v>
          </cell>
          <cell r="P7">
            <v>1</v>
          </cell>
          <cell r="Q7" t="str">
            <v/>
          </cell>
          <cell r="R7">
            <v>2</v>
          </cell>
          <cell r="S7" t="str">
            <v>101_2</v>
          </cell>
          <cell r="T7" t="str">
            <v>101AM</v>
          </cell>
          <cell r="U7" t="str">
            <v>101AMNS</v>
          </cell>
          <cell r="V7">
            <v>6</v>
          </cell>
          <cell r="X7">
            <v>1</v>
          </cell>
          <cell r="Y7">
            <v>1</v>
          </cell>
          <cell r="Z7" t="str">
            <v/>
          </cell>
          <cell r="AA7" t="str">
            <v/>
          </cell>
          <cell r="AB7" t="str">
            <v/>
          </cell>
          <cell r="AC7" t="str">
            <v/>
          </cell>
          <cell r="AD7" t="str">
            <v/>
          </cell>
          <cell r="AE7">
            <v>0</v>
          </cell>
          <cell r="AF7">
            <v>0</v>
          </cell>
          <cell r="AG7">
            <v>0</v>
          </cell>
          <cell r="AH7">
            <v>0</v>
          </cell>
          <cell r="AI7">
            <v>1</v>
          </cell>
          <cell r="AJ7" t="str">
            <v/>
          </cell>
          <cell r="AK7" t="str">
            <v/>
          </cell>
          <cell r="AL7" t="str">
            <v/>
          </cell>
          <cell r="AM7" t="str">
            <v/>
          </cell>
          <cell r="AO7" t="str">
            <v/>
          </cell>
          <cell r="AP7">
            <v>0</v>
          </cell>
          <cell r="AQ7">
            <v>6</v>
          </cell>
        </row>
        <row r="8">
          <cell r="A8">
            <v>101</v>
          </cell>
          <cell r="E8">
            <v>1</v>
          </cell>
          <cell r="F8">
            <v>2</v>
          </cell>
          <cell r="G8">
            <v>3</v>
          </cell>
          <cell r="H8">
            <v>0</v>
          </cell>
          <cell r="I8">
            <v>0</v>
          </cell>
          <cell r="J8">
            <v>0</v>
          </cell>
          <cell r="K8">
            <v>0</v>
          </cell>
          <cell r="L8">
            <v>0</v>
          </cell>
          <cell r="O8">
            <v>1</v>
          </cell>
          <cell r="P8">
            <v>1</v>
          </cell>
          <cell r="Q8" t="str">
            <v/>
          </cell>
          <cell r="R8">
            <v>2</v>
          </cell>
          <cell r="S8" t="str">
            <v>101_2</v>
          </cell>
          <cell r="T8" t="str">
            <v>101AM</v>
          </cell>
          <cell r="U8" t="str">
            <v>101AMEW</v>
          </cell>
          <cell r="V8">
            <v>7</v>
          </cell>
          <cell r="X8">
            <v>0</v>
          </cell>
          <cell r="Y8">
            <v>0</v>
          </cell>
          <cell r="Z8" t="str">
            <v/>
          </cell>
          <cell r="AA8" t="str">
            <v/>
          </cell>
          <cell r="AB8" t="str">
            <v/>
          </cell>
          <cell r="AC8" t="str">
            <v/>
          </cell>
          <cell r="AD8" t="str">
            <v/>
          </cell>
          <cell r="AE8">
            <v>0</v>
          </cell>
          <cell r="AF8">
            <v>0</v>
          </cell>
          <cell r="AG8">
            <v>3</v>
          </cell>
          <cell r="AH8">
            <v>1</v>
          </cell>
          <cell r="AI8">
            <v>1</v>
          </cell>
          <cell r="AJ8" t="str">
            <v/>
          </cell>
          <cell r="AK8" t="str">
            <v/>
          </cell>
          <cell r="AL8" t="str">
            <v/>
          </cell>
          <cell r="AM8" t="str">
            <v/>
          </cell>
          <cell r="AO8" t="str">
            <v/>
          </cell>
          <cell r="AP8">
            <v>0</v>
          </cell>
          <cell r="AQ8">
            <v>7</v>
          </cell>
        </row>
        <row r="9">
          <cell r="A9">
            <v>101</v>
          </cell>
          <cell r="E9">
            <v>1</v>
          </cell>
          <cell r="F9">
            <v>2</v>
          </cell>
          <cell r="G9">
            <v>4</v>
          </cell>
          <cell r="H9">
            <v>3</v>
          </cell>
          <cell r="I9">
            <v>0</v>
          </cell>
          <cell r="J9">
            <v>2</v>
          </cell>
          <cell r="K9">
            <v>0</v>
          </cell>
          <cell r="L9">
            <v>0</v>
          </cell>
          <cell r="O9">
            <v>1</v>
          </cell>
          <cell r="P9">
            <v>1</v>
          </cell>
          <cell r="Q9" t="str">
            <v/>
          </cell>
          <cell r="R9">
            <v>2</v>
          </cell>
          <cell r="S9" t="str">
            <v>101_2</v>
          </cell>
          <cell r="T9" t="str">
            <v>101AM</v>
          </cell>
          <cell r="U9" t="str">
            <v>101AMEW</v>
          </cell>
          <cell r="V9">
            <v>8</v>
          </cell>
          <cell r="X9">
            <v>0</v>
          </cell>
          <cell r="Y9">
            <v>0</v>
          </cell>
          <cell r="Z9" t="str">
            <v/>
          </cell>
          <cell r="AA9" t="str">
            <v/>
          </cell>
          <cell r="AB9" t="str">
            <v/>
          </cell>
          <cell r="AC9" t="str">
            <v/>
          </cell>
          <cell r="AD9" t="str">
            <v/>
          </cell>
          <cell r="AE9">
            <v>0</v>
          </cell>
          <cell r="AF9">
            <v>0</v>
          </cell>
          <cell r="AG9">
            <v>0</v>
          </cell>
          <cell r="AH9">
            <v>0</v>
          </cell>
          <cell r="AI9">
            <v>1</v>
          </cell>
          <cell r="AJ9" t="str">
            <v/>
          </cell>
          <cell r="AK9" t="str">
            <v/>
          </cell>
          <cell r="AL9" t="str">
            <v/>
          </cell>
          <cell r="AM9" t="str">
            <v/>
          </cell>
          <cell r="AO9" t="str">
            <v/>
          </cell>
          <cell r="AP9">
            <v>0</v>
          </cell>
          <cell r="AQ9">
            <v>8</v>
          </cell>
        </row>
        <row r="10">
          <cell r="A10">
            <v>101</v>
          </cell>
          <cell r="E10">
            <v>1</v>
          </cell>
          <cell r="F10">
            <v>3</v>
          </cell>
          <cell r="G10">
            <v>1</v>
          </cell>
          <cell r="H10">
            <v>6</v>
          </cell>
          <cell r="I10">
            <v>0</v>
          </cell>
          <cell r="J10">
            <v>5</v>
          </cell>
          <cell r="K10">
            <v>0</v>
          </cell>
          <cell r="L10">
            <v>0</v>
          </cell>
          <cell r="O10">
            <v>1</v>
          </cell>
          <cell r="P10">
            <v>1</v>
          </cell>
          <cell r="Q10" t="str">
            <v/>
          </cell>
          <cell r="R10">
            <v>3</v>
          </cell>
          <cell r="S10" t="str">
            <v>101_3</v>
          </cell>
          <cell r="T10" t="str">
            <v>101AM</v>
          </cell>
          <cell r="U10" t="str">
            <v>101AMNS</v>
          </cell>
          <cell r="V10">
            <v>9</v>
          </cell>
          <cell r="X10">
            <v>0</v>
          </cell>
          <cell r="Y10">
            <v>0</v>
          </cell>
          <cell r="Z10" t="str">
            <v/>
          </cell>
          <cell r="AA10" t="str">
            <v/>
          </cell>
          <cell r="AB10" t="str">
            <v/>
          </cell>
          <cell r="AC10" t="str">
            <v/>
          </cell>
          <cell r="AD10" t="str">
            <v/>
          </cell>
          <cell r="AE10">
            <v>0</v>
          </cell>
          <cell r="AF10">
            <v>0</v>
          </cell>
          <cell r="AG10">
            <v>3</v>
          </cell>
          <cell r="AH10">
            <v>1</v>
          </cell>
          <cell r="AI10">
            <v>1</v>
          </cell>
          <cell r="AJ10" t="str">
            <v/>
          </cell>
          <cell r="AK10" t="str">
            <v/>
          </cell>
          <cell r="AL10" t="str">
            <v/>
          </cell>
          <cell r="AM10" t="str">
            <v/>
          </cell>
          <cell r="AO10" t="str">
            <v/>
          </cell>
          <cell r="AP10">
            <v>0</v>
          </cell>
          <cell r="AQ10">
            <v>9</v>
          </cell>
        </row>
        <row r="11">
          <cell r="A11">
            <v>101</v>
          </cell>
          <cell r="E11">
            <v>1</v>
          </cell>
          <cell r="F11">
            <v>3</v>
          </cell>
          <cell r="G11">
            <v>2</v>
          </cell>
          <cell r="H11">
            <v>1</v>
          </cell>
          <cell r="I11">
            <v>0</v>
          </cell>
          <cell r="J11">
            <v>0</v>
          </cell>
          <cell r="K11">
            <v>1</v>
          </cell>
          <cell r="L11">
            <v>1</v>
          </cell>
          <cell r="O11">
            <v>1</v>
          </cell>
          <cell r="P11">
            <v>1</v>
          </cell>
          <cell r="Q11" t="str">
            <v/>
          </cell>
          <cell r="R11">
            <v>3</v>
          </cell>
          <cell r="S11" t="str">
            <v>101_3</v>
          </cell>
          <cell r="T11" t="str">
            <v>101AM</v>
          </cell>
          <cell r="U11" t="str">
            <v>101AMNS</v>
          </cell>
          <cell r="V11">
            <v>10</v>
          </cell>
          <cell r="X11">
            <v>1</v>
          </cell>
          <cell r="Y11">
            <v>1</v>
          </cell>
          <cell r="Z11" t="str">
            <v/>
          </cell>
          <cell r="AA11" t="str">
            <v/>
          </cell>
          <cell r="AB11" t="str">
            <v/>
          </cell>
          <cell r="AC11" t="str">
            <v/>
          </cell>
          <cell r="AD11" t="str">
            <v/>
          </cell>
          <cell r="AE11">
            <v>0</v>
          </cell>
          <cell r="AF11">
            <v>0</v>
          </cell>
          <cell r="AG11">
            <v>0</v>
          </cell>
          <cell r="AH11">
            <v>0</v>
          </cell>
          <cell r="AI11">
            <v>1</v>
          </cell>
          <cell r="AJ11" t="str">
            <v/>
          </cell>
          <cell r="AK11" t="str">
            <v/>
          </cell>
          <cell r="AL11" t="str">
            <v/>
          </cell>
          <cell r="AM11" t="str">
            <v/>
          </cell>
          <cell r="AO11" t="str">
            <v/>
          </cell>
          <cell r="AP11">
            <v>0</v>
          </cell>
          <cell r="AQ11">
            <v>10</v>
          </cell>
        </row>
        <row r="12">
          <cell r="A12">
            <v>101</v>
          </cell>
          <cell r="E12">
            <v>1</v>
          </cell>
          <cell r="F12">
            <v>3</v>
          </cell>
          <cell r="G12">
            <v>3</v>
          </cell>
          <cell r="H12">
            <v>2</v>
          </cell>
          <cell r="I12">
            <v>0</v>
          </cell>
          <cell r="J12">
            <v>2</v>
          </cell>
          <cell r="K12">
            <v>0</v>
          </cell>
          <cell r="L12">
            <v>2</v>
          </cell>
          <cell r="O12">
            <v>1</v>
          </cell>
          <cell r="P12">
            <v>1</v>
          </cell>
          <cell r="Q12" t="str">
            <v/>
          </cell>
          <cell r="R12">
            <v>3</v>
          </cell>
          <cell r="S12" t="str">
            <v>101_3</v>
          </cell>
          <cell r="T12" t="str">
            <v>101AM</v>
          </cell>
          <cell r="U12" t="str">
            <v>101AMEW</v>
          </cell>
          <cell r="V12">
            <v>11</v>
          </cell>
          <cell r="X12">
            <v>0</v>
          </cell>
          <cell r="Y12">
            <v>2</v>
          </cell>
          <cell r="Z12" t="str">
            <v/>
          </cell>
          <cell r="AA12" t="str">
            <v/>
          </cell>
          <cell r="AB12" t="str">
            <v/>
          </cell>
          <cell r="AC12" t="str">
            <v/>
          </cell>
          <cell r="AD12" t="str">
            <v/>
          </cell>
          <cell r="AE12">
            <v>0</v>
          </cell>
          <cell r="AF12">
            <v>0</v>
          </cell>
          <cell r="AG12">
            <v>3</v>
          </cell>
          <cell r="AH12">
            <v>1</v>
          </cell>
          <cell r="AI12">
            <v>1</v>
          </cell>
          <cell r="AJ12" t="str">
            <v/>
          </cell>
          <cell r="AK12" t="str">
            <v/>
          </cell>
          <cell r="AL12" t="str">
            <v/>
          </cell>
          <cell r="AM12" t="str">
            <v/>
          </cell>
          <cell r="AO12" t="str">
            <v/>
          </cell>
          <cell r="AP12">
            <v>0</v>
          </cell>
          <cell r="AQ12">
            <v>11</v>
          </cell>
        </row>
        <row r="13">
          <cell r="A13">
            <v>101</v>
          </cell>
          <cell r="E13">
            <v>1</v>
          </cell>
          <cell r="F13">
            <v>3</v>
          </cell>
          <cell r="G13">
            <v>4</v>
          </cell>
          <cell r="H13">
            <v>2</v>
          </cell>
          <cell r="I13">
            <v>0</v>
          </cell>
          <cell r="J13">
            <v>2</v>
          </cell>
          <cell r="K13">
            <v>0</v>
          </cell>
          <cell r="L13">
            <v>0</v>
          </cell>
          <cell r="O13">
            <v>1</v>
          </cell>
          <cell r="P13">
            <v>1</v>
          </cell>
          <cell r="Q13" t="str">
            <v/>
          </cell>
          <cell r="R13">
            <v>3</v>
          </cell>
          <cell r="S13" t="str">
            <v>101_3</v>
          </cell>
          <cell r="T13" t="str">
            <v>101AM</v>
          </cell>
          <cell r="U13" t="str">
            <v>101AMEW</v>
          </cell>
          <cell r="V13">
            <v>12</v>
          </cell>
          <cell r="X13">
            <v>0</v>
          </cell>
          <cell r="Y13">
            <v>0</v>
          </cell>
          <cell r="Z13" t="str">
            <v/>
          </cell>
          <cell r="AA13" t="str">
            <v/>
          </cell>
          <cell r="AB13" t="str">
            <v/>
          </cell>
          <cell r="AC13" t="str">
            <v/>
          </cell>
          <cell r="AD13" t="str">
            <v/>
          </cell>
          <cell r="AE13">
            <v>0</v>
          </cell>
          <cell r="AF13">
            <v>0</v>
          </cell>
          <cell r="AG13">
            <v>0</v>
          </cell>
          <cell r="AH13">
            <v>0</v>
          </cell>
          <cell r="AI13">
            <v>1</v>
          </cell>
          <cell r="AJ13" t="str">
            <v/>
          </cell>
          <cell r="AK13" t="str">
            <v/>
          </cell>
          <cell r="AL13" t="str">
            <v/>
          </cell>
          <cell r="AM13" t="str">
            <v/>
          </cell>
          <cell r="AO13" t="str">
            <v/>
          </cell>
          <cell r="AP13">
            <v>0</v>
          </cell>
          <cell r="AQ13">
            <v>12</v>
          </cell>
        </row>
        <row r="14">
          <cell r="A14">
            <v>101</v>
          </cell>
          <cell r="E14">
            <v>1</v>
          </cell>
          <cell r="F14">
            <v>4</v>
          </cell>
          <cell r="G14">
            <v>1</v>
          </cell>
          <cell r="H14">
            <v>4</v>
          </cell>
          <cell r="I14">
            <v>0</v>
          </cell>
          <cell r="J14">
            <v>4</v>
          </cell>
          <cell r="K14">
            <v>1</v>
          </cell>
          <cell r="L14">
            <v>1</v>
          </cell>
          <cell r="O14">
            <v>1</v>
          </cell>
          <cell r="P14">
            <v>1</v>
          </cell>
          <cell r="Q14" t="str">
            <v/>
          </cell>
          <cell r="R14">
            <v>4</v>
          </cell>
          <cell r="S14" t="str">
            <v>101_4</v>
          </cell>
          <cell r="T14" t="str">
            <v>101AM</v>
          </cell>
          <cell r="U14" t="str">
            <v>101AMNS</v>
          </cell>
          <cell r="V14">
            <v>13</v>
          </cell>
          <cell r="X14">
            <v>1</v>
          </cell>
          <cell r="Y14">
            <v>1</v>
          </cell>
          <cell r="Z14" t="str">
            <v/>
          </cell>
          <cell r="AA14" t="str">
            <v/>
          </cell>
          <cell r="AB14" t="str">
            <v/>
          </cell>
          <cell r="AC14" t="str">
            <v/>
          </cell>
          <cell r="AD14" t="str">
            <v/>
          </cell>
          <cell r="AE14">
            <v>0</v>
          </cell>
          <cell r="AF14">
            <v>0</v>
          </cell>
          <cell r="AG14">
            <v>3</v>
          </cell>
          <cell r="AH14">
            <v>1</v>
          </cell>
          <cell r="AI14">
            <v>1</v>
          </cell>
          <cell r="AJ14" t="str">
            <v/>
          </cell>
          <cell r="AK14" t="str">
            <v/>
          </cell>
          <cell r="AL14" t="str">
            <v/>
          </cell>
          <cell r="AM14" t="str">
            <v/>
          </cell>
          <cell r="AO14" t="str">
            <v/>
          </cell>
          <cell r="AP14">
            <v>0</v>
          </cell>
          <cell r="AQ14">
            <v>13</v>
          </cell>
        </row>
        <row r="15">
          <cell r="A15">
            <v>101</v>
          </cell>
          <cell r="E15">
            <v>1</v>
          </cell>
          <cell r="F15">
            <v>4</v>
          </cell>
          <cell r="G15">
            <v>2</v>
          </cell>
          <cell r="H15">
            <v>2</v>
          </cell>
          <cell r="I15">
            <v>0</v>
          </cell>
          <cell r="J15">
            <v>2</v>
          </cell>
          <cell r="K15">
            <v>2</v>
          </cell>
          <cell r="L15">
            <v>2</v>
          </cell>
          <cell r="O15">
            <v>1</v>
          </cell>
          <cell r="P15">
            <v>1</v>
          </cell>
          <cell r="Q15" t="str">
            <v/>
          </cell>
          <cell r="R15">
            <v>4</v>
          </cell>
          <cell r="S15" t="str">
            <v>101_4</v>
          </cell>
          <cell r="T15" t="str">
            <v>101AM</v>
          </cell>
          <cell r="U15" t="str">
            <v>101AMNS</v>
          </cell>
          <cell r="V15">
            <v>14</v>
          </cell>
          <cell r="X15">
            <v>2</v>
          </cell>
          <cell r="Y15">
            <v>2</v>
          </cell>
          <cell r="Z15" t="str">
            <v/>
          </cell>
          <cell r="AA15" t="str">
            <v/>
          </cell>
          <cell r="AB15" t="str">
            <v/>
          </cell>
          <cell r="AC15" t="str">
            <v/>
          </cell>
          <cell r="AD15" t="str">
            <v/>
          </cell>
          <cell r="AE15">
            <v>0</v>
          </cell>
          <cell r="AF15">
            <v>0</v>
          </cell>
          <cell r="AG15">
            <v>0</v>
          </cell>
          <cell r="AH15">
            <v>0</v>
          </cell>
          <cell r="AI15">
            <v>1</v>
          </cell>
          <cell r="AJ15" t="str">
            <v/>
          </cell>
          <cell r="AK15" t="str">
            <v/>
          </cell>
          <cell r="AL15" t="str">
            <v/>
          </cell>
          <cell r="AM15" t="str">
            <v/>
          </cell>
          <cell r="AO15" t="str">
            <v/>
          </cell>
          <cell r="AP15">
            <v>0</v>
          </cell>
          <cell r="AQ15">
            <v>14</v>
          </cell>
        </row>
        <row r="16">
          <cell r="A16">
            <v>101</v>
          </cell>
          <cell r="E16">
            <v>1</v>
          </cell>
          <cell r="F16">
            <v>4</v>
          </cell>
          <cell r="G16">
            <v>3</v>
          </cell>
          <cell r="H16">
            <v>1</v>
          </cell>
          <cell r="I16">
            <v>1</v>
          </cell>
          <cell r="J16">
            <v>1</v>
          </cell>
          <cell r="K16">
            <v>0</v>
          </cell>
          <cell r="L16">
            <v>0</v>
          </cell>
          <cell r="O16">
            <v>1</v>
          </cell>
          <cell r="P16">
            <v>1</v>
          </cell>
          <cell r="Q16" t="str">
            <v/>
          </cell>
          <cell r="R16">
            <v>4</v>
          </cell>
          <cell r="S16" t="str">
            <v>101_4</v>
          </cell>
          <cell r="T16" t="str">
            <v>101AM</v>
          </cell>
          <cell r="U16" t="str">
            <v>101AMEW</v>
          </cell>
          <cell r="V16">
            <v>15</v>
          </cell>
          <cell r="X16">
            <v>0</v>
          </cell>
          <cell r="Y16">
            <v>0</v>
          </cell>
          <cell r="Z16" t="str">
            <v/>
          </cell>
          <cell r="AA16" t="str">
            <v/>
          </cell>
          <cell r="AB16" t="str">
            <v/>
          </cell>
          <cell r="AC16" t="str">
            <v/>
          </cell>
          <cell r="AD16" t="str">
            <v/>
          </cell>
          <cell r="AE16">
            <v>0</v>
          </cell>
          <cell r="AF16">
            <v>0</v>
          </cell>
          <cell r="AG16">
            <v>3</v>
          </cell>
          <cell r="AH16">
            <v>1</v>
          </cell>
          <cell r="AI16">
            <v>1</v>
          </cell>
          <cell r="AJ16" t="str">
            <v/>
          </cell>
          <cell r="AK16" t="str">
            <v/>
          </cell>
          <cell r="AL16" t="str">
            <v/>
          </cell>
          <cell r="AM16" t="str">
            <v/>
          </cell>
          <cell r="AO16" t="str">
            <v/>
          </cell>
          <cell r="AP16">
            <v>0</v>
          </cell>
          <cell r="AQ16">
            <v>15</v>
          </cell>
        </row>
        <row r="17">
          <cell r="A17">
            <v>101</v>
          </cell>
          <cell r="E17">
            <v>1</v>
          </cell>
          <cell r="F17">
            <v>4</v>
          </cell>
          <cell r="G17">
            <v>4</v>
          </cell>
          <cell r="H17">
            <v>1</v>
          </cell>
          <cell r="I17">
            <v>0</v>
          </cell>
          <cell r="J17">
            <v>1</v>
          </cell>
          <cell r="K17">
            <v>0</v>
          </cell>
          <cell r="L17">
            <v>0</v>
          </cell>
          <cell r="O17">
            <v>1</v>
          </cell>
          <cell r="P17">
            <v>1</v>
          </cell>
          <cell r="Q17" t="str">
            <v/>
          </cell>
          <cell r="R17">
            <v>4</v>
          </cell>
          <cell r="S17" t="str">
            <v>101_4</v>
          </cell>
          <cell r="T17" t="str">
            <v>101AM</v>
          </cell>
          <cell r="U17" t="str">
            <v>101AMEW</v>
          </cell>
          <cell r="V17">
            <v>16</v>
          </cell>
          <cell r="X17">
            <v>0</v>
          </cell>
          <cell r="Y17">
            <v>0</v>
          </cell>
          <cell r="Z17" t="str">
            <v/>
          </cell>
          <cell r="AA17" t="str">
            <v/>
          </cell>
          <cell r="AB17" t="str">
            <v/>
          </cell>
          <cell r="AC17" t="str">
            <v/>
          </cell>
          <cell r="AD17" t="str">
            <v/>
          </cell>
          <cell r="AE17">
            <v>0</v>
          </cell>
          <cell r="AF17">
            <v>0</v>
          </cell>
          <cell r="AG17">
            <v>0</v>
          </cell>
          <cell r="AH17">
            <v>0</v>
          </cell>
          <cell r="AI17">
            <v>1</v>
          </cell>
          <cell r="AJ17" t="str">
            <v/>
          </cell>
          <cell r="AK17" t="str">
            <v/>
          </cell>
          <cell r="AL17" t="str">
            <v/>
          </cell>
          <cell r="AM17" t="str">
            <v/>
          </cell>
          <cell r="AO17" t="str">
            <v/>
          </cell>
          <cell r="AP17">
            <v>0</v>
          </cell>
          <cell r="AQ17">
            <v>16</v>
          </cell>
        </row>
        <row r="18">
          <cell r="A18">
            <v>101</v>
          </cell>
          <cell r="E18">
            <v>2</v>
          </cell>
          <cell r="F18">
            <v>1</v>
          </cell>
          <cell r="G18">
            <v>1</v>
          </cell>
          <cell r="H18">
            <v>2</v>
          </cell>
          <cell r="I18">
            <v>2</v>
          </cell>
          <cell r="J18">
            <v>1</v>
          </cell>
          <cell r="K18">
            <v>0</v>
          </cell>
          <cell r="L18">
            <v>0</v>
          </cell>
          <cell r="M18" t="str">
            <v>Left ~5 minutes early to make a meeting</v>
          </cell>
          <cell r="O18">
            <v>1</v>
          </cell>
          <cell r="P18">
            <v>1</v>
          </cell>
          <cell r="Q18" t="str">
            <v/>
          </cell>
          <cell r="R18">
            <v>5</v>
          </cell>
          <cell r="S18" t="str">
            <v>101_5</v>
          </cell>
          <cell r="T18" t="str">
            <v>101AM</v>
          </cell>
          <cell r="U18" t="str">
            <v>101AMNS</v>
          </cell>
          <cell r="V18">
            <v>17</v>
          </cell>
          <cell r="X18">
            <v>0</v>
          </cell>
          <cell r="Y18">
            <v>0</v>
          </cell>
          <cell r="Z18" t="str">
            <v/>
          </cell>
          <cell r="AA18" t="str">
            <v/>
          </cell>
          <cell r="AB18" t="str">
            <v/>
          </cell>
          <cell r="AC18" t="str">
            <v/>
          </cell>
          <cell r="AD18" t="str">
            <v/>
          </cell>
          <cell r="AE18">
            <v>0</v>
          </cell>
          <cell r="AF18">
            <v>0</v>
          </cell>
          <cell r="AG18">
            <v>3</v>
          </cell>
          <cell r="AH18">
            <v>1</v>
          </cell>
          <cell r="AI18">
            <v>1</v>
          </cell>
          <cell r="AJ18" t="str">
            <v/>
          </cell>
          <cell r="AK18" t="str">
            <v/>
          </cell>
          <cell r="AL18" t="str">
            <v/>
          </cell>
          <cell r="AM18" t="str">
            <v/>
          </cell>
          <cell r="AO18" t="str">
            <v/>
          </cell>
          <cell r="AP18">
            <v>0</v>
          </cell>
          <cell r="AQ18">
            <v>17</v>
          </cell>
        </row>
        <row r="19">
          <cell r="A19">
            <v>101</v>
          </cell>
          <cell r="E19">
            <v>2</v>
          </cell>
          <cell r="F19">
            <v>1</v>
          </cell>
          <cell r="G19">
            <v>2</v>
          </cell>
          <cell r="H19">
            <v>2</v>
          </cell>
          <cell r="I19">
            <v>0</v>
          </cell>
          <cell r="J19">
            <v>1</v>
          </cell>
          <cell r="K19">
            <v>0</v>
          </cell>
          <cell r="L19">
            <v>1</v>
          </cell>
          <cell r="M19" t="str">
            <v>Left ~5 minutes early to make a meeting</v>
          </cell>
          <cell r="O19">
            <v>1</v>
          </cell>
          <cell r="P19">
            <v>1</v>
          </cell>
          <cell r="Q19" t="str">
            <v/>
          </cell>
          <cell r="R19">
            <v>5</v>
          </cell>
          <cell r="S19" t="str">
            <v>101_5</v>
          </cell>
          <cell r="T19" t="str">
            <v>101AM</v>
          </cell>
          <cell r="U19" t="str">
            <v>101AMNS</v>
          </cell>
          <cell r="V19">
            <v>18</v>
          </cell>
          <cell r="X19">
            <v>0</v>
          </cell>
          <cell r="Y19">
            <v>1</v>
          </cell>
          <cell r="Z19" t="str">
            <v/>
          </cell>
          <cell r="AA19" t="str">
            <v/>
          </cell>
          <cell r="AB19" t="str">
            <v/>
          </cell>
          <cell r="AC19" t="str">
            <v/>
          </cell>
          <cell r="AD19" t="str">
            <v/>
          </cell>
          <cell r="AE19">
            <v>0</v>
          </cell>
          <cell r="AF19">
            <v>0</v>
          </cell>
          <cell r="AG19">
            <v>0</v>
          </cell>
          <cell r="AH19">
            <v>0</v>
          </cell>
          <cell r="AI19">
            <v>1</v>
          </cell>
          <cell r="AJ19" t="str">
            <v/>
          </cell>
          <cell r="AK19" t="str">
            <v/>
          </cell>
          <cell r="AL19" t="str">
            <v/>
          </cell>
          <cell r="AM19" t="str">
            <v/>
          </cell>
          <cell r="AO19" t="str">
            <v/>
          </cell>
          <cell r="AP19">
            <v>0</v>
          </cell>
          <cell r="AQ19">
            <v>18</v>
          </cell>
        </row>
        <row r="20">
          <cell r="A20">
            <v>101</v>
          </cell>
          <cell r="E20">
            <v>2</v>
          </cell>
          <cell r="F20">
            <v>1</v>
          </cell>
          <cell r="G20">
            <v>3</v>
          </cell>
          <cell r="H20">
            <v>1</v>
          </cell>
          <cell r="I20">
            <v>0</v>
          </cell>
          <cell r="J20">
            <v>1</v>
          </cell>
          <cell r="K20">
            <v>0</v>
          </cell>
          <cell r="L20">
            <v>0</v>
          </cell>
          <cell r="M20" t="str">
            <v>Left ~5 minutes early to make a meeting</v>
          </cell>
          <cell r="O20">
            <v>1</v>
          </cell>
          <cell r="P20">
            <v>1</v>
          </cell>
          <cell r="Q20" t="str">
            <v/>
          </cell>
          <cell r="R20">
            <v>5</v>
          </cell>
          <cell r="S20" t="str">
            <v>101_5</v>
          </cell>
          <cell r="T20" t="str">
            <v>101AM</v>
          </cell>
          <cell r="U20" t="str">
            <v>101AMEW</v>
          </cell>
          <cell r="V20">
            <v>19</v>
          </cell>
          <cell r="X20">
            <v>0</v>
          </cell>
          <cell r="Y20">
            <v>0</v>
          </cell>
          <cell r="Z20" t="str">
            <v/>
          </cell>
          <cell r="AA20" t="str">
            <v/>
          </cell>
          <cell r="AB20" t="str">
            <v/>
          </cell>
          <cell r="AC20" t="str">
            <v/>
          </cell>
          <cell r="AD20" t="str">
            <v/>
          </cell>
          <cell r="AE20">
            <v>0</v>
          </cell>
          <cell r="AF20">
            <v>0</v>
          </cell>
          <cell r="AG20">
            <v>3</v>
          </cell>
          <cell r="AH20">
            <v>1</v>
          </cell>
          <cell r="AI20">
            <v>1</v>
          </cell>
          <cell r="AJ20" t="str">
            <v/>
          </cell>
          <cell r="AK20" t="str">
            <v/>
          </cell>
          <cell r="AL20" t="str">
            <v/>
          </cell>
          <cell r="AM20" t="str">
            <v/>
          </cell>
          <cell r="AO20" t="str">
            <v/>
          </cell>
          <cell r="AP20">
            <v>0</v>
          </cell>
          <cell r="AQ20">
            <v>19</v>
          </cell>
        </row>
        <row r="21">
          <cell r="A21">
            <v>101</v>
          </cell>
          <cell r="E21">
            <v>2</v>
          </cell>
          <cell r="F21">
            <v>1</v>
          </cell>
          <cell r="G21">
            <v>4</v>
          </cell>
          <cell r="H21">
            <v>0</v>
          </cell>
          <cell r="I21">
            <v>0</v>
          </cell>
          <cell r="J21">
            <v>0</v>
          </cell>
          <cell r="K21">
            <v>0</v>
          </cell>
          <cell r="L21">
            <v>0</v>
          </cell>
          <cell r="M21" t="str">
            <v>Left ~5 minutes early to make a meeting</v>
          </cell>
          <cell r="O21">
            <v>1</v>
          </cell>
          <cell r="P21">
            <v>1</v>
          </cell>
          <cell r="Q21" t="str">
            <v/>
          </cell>
          <cell r="R21">
            <v>5</v>
          </cell>
          <cell r="S21" t="str">
            <v>101_5</v>
          </cell>
          <cell r="T21" t="str">
            <v>101AM</v>
          </cell>
          <cell r="U21" t="str">
            <v>101AMEW</v>
          </cell>
          <cell r="V21">
            <v>20</v>
          </cell>
          <cell r="X21">
            <v>0</v>
          </cell>
          <cell r="Y21">
            <v>0</v>
          </cell>
          <cell r="Z21" t="str">
            <v/>
          </cell>
          <cell r="AA21" t="str">
            <v/>
          </cell>
          <cell r="AB21" t="str">
            <v/>
          </cell>
          <cell r="AC21" t="str">
            <v/>
          </cell>
          <cell r="AD21" t="str">
            <v/>
          </cell>
          <cell r="AE21">
            <v>0</v>
          </cell>
          <cell r="AF21">
            <v>0</v>
          </cell>
          <cell r="AG21">
            <v>0</v>
          </cell>
          <cell r="AH21">
            <v>0</v>
          </cell>
          <cell r="AI21">
            <v>1</v>
          </cell>
          <cell r="AJ21" t="str">
            <v/>
          </cell>
          <cell r="AK21" t="str">
            <v/>
          </cell>
          <cell r="AL21" t="str">
            <v/>
          </cell>
          <cell r="AM21" t="str">
            <v/>
          </cell>
          <cell r="AO21" t="str">
            <v/>
          </cell>
          <cell r="AP21">
            <v>0</v>
          </cell>
          <cell r="AQ21">
            <v>20</v>
          </cell>
        </row>
        <row r="22">
          <cell r="A22">
            <v>101</v>
          </cell>
          <cell r="E22">
            <v>2</v>
          </cell>
          <cell r="F22">
            <v>2</v>
          </cell>
          <cell r="G22">
            <v>1</v>
          </cell>
          <cell r="H22">
            <v>3</v>
          </cell>
          <cell r="I22">
            <v>1</v>
          </cell>
          <cell r="J22">
            <v>2</v>
          </cell>
          <cell r="K22">
            <v>0</v>
          </cell>
          <cell r="L22">
            <v>0</v>
          </cell>
          <cell r="M22" t="str">
            <v>Left ~5 minutes early to make a meeting</v>
          </cell>
          <cell r="O22">
            <v>1</v>
          </cell>
          <cell r="P22">
            <v>1</v>
          </cell>
          <cell r="Q22" t="str">
            <v/>
          </cell>
          <cell r="R22">
            <v>6</v>
          </cell>
          <cell r="S22" t="str">
            <v>101_6</v>
          </cell>
          <cell r="T22" t="str">
            <v>101AM</v>
          </cell>
          <cell r="U22" t="str">
            <v>101AMNS</v>
          </cell>
          <cell r="V22">
            <v>21</v>
          </cell>
          <cell r="X22">
            <v>0</v>
          </cell>
          <cell r="Y22">
            <v>0</v>
          </cell>
          <cell r="Z22" t="str">
            <v/>
          </cell>
          <cell r="AA22" t="str">
            <v/>
          </cell>
          <cell r="AB22" t="str">
            <v/>
          </cell>
          <cell r="AC22" t="str">
            <v/>
          </cell>
          <cell r="AD22" t="str">
            <v/>
          </cell>
          <cell r="AE22">
            <v>0</v>
          </cell>
          <cell r="AF22">
            <v>0</v>
          </cell>
          <cell r="AG22">
            <v>3</v>
          </cell>
          <cell r="AH22">
            <v>1</v>
          </cell>
          <cell r="AI22">
            <v>1</v>
          </cell>
          <cell r="AJ22" t="str">
            <v/>
          </cell>
          <cell r="AK22" t="str">
            <v/>
          </cell>
          <cell r="AL22" t="str">
            <v/>
          </cell>
          <cell r="AM22" t="str">
            <v/>
          </cell>
          <cell r="AO22" t="str">
            <v/>
          </cell>
          <cell r="AP22">
            <v>0</v>
          </cell>
          <cell r="AQ22">
            <v>21</v>
          </cell>
        </row>
        <row r="23">
          <cell r="A23">
            <v>101</v>
          </cell>
          <cell r="E23">
            <v>2</v>
          </cell>
          <cell r="F23">
            <v>2</v>
          </cell>
          <cell r="G23">
            <v>2</v>
          </cell>
          <cell r="H23">
            <v>3</v>
          </cell>
          <cell r="I23">
            <v>0</v>
          </cell>
          <cell r="J23">
            <v>3</v>
          </cell>
          <cell r="K23">
            <v>2</v>
          </cell>
          <cell r="L23">
            <v>2</v>
          </cell>
          <cell r="M23" t="str">
            <v>Left ~5 minutes early to make a meeting</v>
          </cell>
          <cell r="O23">
            <v>1</v>
          </cell>
          <cell r="P23">
            <v>1</v>
          </cell>
          <cell r="Q23" t="str">
            <v/>
          </cell>
          <cell r="R23">
            <v>6</v>
          </cell>
          <cell r="S23" t="str">
            <v>101_6</v>
          </cell>
          <cell r="T23" t="str">
            <v>101AM</v>
          </cell>
          <cell r="U23" t="str">
            <v>101AMNS</v>
          </cell>
          <cell r="V23">
            <v>22</v>
          </cell>
          <cell r="X23">
            <v>2</v>
          </cell>
          <cell r="Y23">
            <v>2</v>
          </cell>
          <cell r="Z23" t="str">
            <v/>
          </cell>
          <cell r="AA23" t="str">
            <v/>
          </cell>
          <cell r="AB23" t="str">
            <v/>
          </cell>
          <cell r="AC23" t="str">
            <v/>
          </cell>
          <cell r="AD23" t="str">
            <v/>
          </cell>
          <cell r="AE23">
            <v>0</v>
          </cell>
          <cell r="AF23">
            <v>0</v>
          </cell>
          <cell r="AG23">
            <v>0</v>
          </cell>
          <cell r="AH23">
            <v>0</v>
          </cell>
          <cell r="AI23">
            <v>1</v>
          </cell>
          <cell r="AJ23" t="str">
            <v/>
          </cell>
          <cell r="AK23" t="str">
            <v/>
          </cell>
          <cell r="AL23" t="str">
            <v/>
          </cell>
          <cell r="AM23" t="str">
            <v/>
          </cell>
          <cell r="AO23" t="str">
            <v/>
          </cell>
          <cell r="AP23">
            <v>0</v>
          </cell>
          <cell r="AQ23">
            <v>22</v>
          </cell>
        </row>
        <row r="24">
          <cell r="A24">
            <v>101</v>
          </cell>
          <cell r="E24">
            <v>2</v>
          </cell>
          <cell r="F24">
            <v>2</v>
          </cell>
          <cell r="G24">
            <v>3</v>
          </cell>
          <cell r="H24">
            <v>2</v>
          </cell>
          <cell r="I24">
            <v>1</v>
          </cell>
          <cell r="J24">
            <v>1</v>
          </cell>
          <cell r="K24">
            <v>1</v>
          </cell>
          <cell r="L24">
            <v>1</v>
          </cell>
          <cell r="M24" t="str">
            <v>Left ~5 minutes early to make a meeting</v>
          </cell>
          <cell r="O24">
            <v>1</v>
          </cell>
          <cell r="P24">
            <v>1</v>
          </cell>
          <cell r="Q24" t="str">
            <v/>
          </cell>
          <cell r="R24">
            <v>6</v>
          </cell>
          <cell r="S24" t="str">
            <v>101_6</v>
          </cell>
          <cell r="T24" t="str">
            <v>101AM</v>
          </cell>
          <cell r="U24" t="str">
            <v>101AMEW</v>
          </cell>
          <cell r="V24">
            <v>23</v>
          </cell>
          <cell r="X24">
            <v>1</v>
          </cell>
          <cell r="Y24">
            <v>1</v>
          </cell>
          <cell r="Z24" t="str">
            <v/>
          </cell>
          <cell r="AA24" t="str">
            <v/>
          </cell>
          <cell r="AB24" t="str">
            <v/>
          </cell>
          <cell r="AC24" t="str">
            <v/>
          </cell>
          <cell r="AD24" t="str">
            <v/>
          </cell>
          <cell r="AE24">
            <v>0</v>
          </cell>
          <cell r="AF24">
            <v>0</v>
          </cell>
          <cell r="AG24">
            <v>3</v>
          </cell>
          <cell r="AH24">
            <v>1</v>
          </cell>
          <cell r="AI24">
            <v>1</v>
          </cell>
          <cell r="AJ24" t="str">
            <v/>
          </cell>
          <cell r="AK24" t="str">
            <v/>
          </cell>
          <cell r="AL24" t="str">
            <v/>
          </cell>
          <cell r="AM24" t="str">
            <v/>
          </cell>
          <cell r="AO24" t="str">
            <v/>
          </cell>
          <cell r="AP24">
            <v>0</v>
          </cell>
          <cell r="AQ24">
            <v>23</v>
          </cell>
        </row>
        <row r="25">
          <cell r="A25">
            <v>101</v>
          </cell>
          <cell r="E25">
            <v>2</v>
          </cell>
          <cell r="F25">
            <v>2</v>
          </cell>
          <cell r="G25">
            <v>4</v>
          </cell>
          <cell r="H25">
            <v>1</v>
          </cell>
          <cell r="I25">
            <v>0</v>
          </cell>
          <cell r="J25">
            <v>0</v>
          </cell>
          <cell r="K25">
            <v>0</v>
          </cell>
          <cell r="L25">
            <v>1</v>
          </cell>
          <cell r="M25" t="str">
            <v>Left ~5 minutes early to make a meeting</v>
          </cell>
          <cell r="O25">
            <v>1</v>
          </cell>
          <cell r="P25">
            <v>1</v>
          </cell>
          <cell r="Q25" t="str">
            <v/>
          </cell>
          <cell r="R25">
            <v>6</v>
          </cell>
          <cell r="S25" t="str">
            <v>101_6</v>
          </cell>
          <cell r="T25" t="str">
            <v>101AM</v>
          </cell>
          <cell r="U25" t="str">
            <v>101AMEW</v>
          </cell>
          <cell r="V25">
            <v>24</v>
          </cell>
          <cell r="X25">
            <v>0</v>
          </cell>
          <cell r="Y25">
            <v>1</v>
          </cell>
          <cell r="Z25" t="str">
            <v/>
          </cell>
          <cell r="AA25" t="str">
            <v/>
          </cell>
          <cell r="AB25" t="str">
            <v/>
          </cell>
          <cell r="AC25" t="str">
            <v/>
          </cell>
          <cell r="AD25" t="str">
            <v/>
          </cell>
          <cell r="AE25">
            <v>0</v>
          </cell>
          <cell r="AF25">
            <v>0</v>
          </cell>
          <cell r="AG25">
            <v>0</v>
          </cell>
          <cell r="AH25">
            <v>0</v>
          </cell>
          <cell r="AI25">
            <v>1</v>
          </cell>
          <cell r="AJ25" t="str">
            <v/>
          </cell>
          <cell r="AK25" t="str">
            <v/>
          </cell>
          <cell r="AL25" t="str">
            <v/>
          </cell>
          <cell r="AM25" t="str">
            <v/>
          </cell>
          <cell r="AO25" t="str">
            <v/>
          </cell>
          <cell r="AP25">
            <v>0</v>
          </cell>
          <cell r="AQ25">
            <v>24</v>
          </cell>
        </row>
        <row r="26">
          <cell r="A26">
            <v>101</v>
          </cell>
          <cell r="E26">
            <v>2</v>
          </cell>
          <cell r="F26">
            <v>3</v>
          </cell>
          <cell r="G26">
            <v>1</v>
          </cell>
          <cell r="H26">
            <v>1</v>
          </cell>
          <cell r="I26">
            <v>0</v>
          </cell>
          <cell r="J26">
            <v>0</v>
          </cell>
          <cell r="K26">
            <v>0</v>
          </cell>
          <cell r="L26">
            <v>0</v>
          </cell>
          <cell r="M26" t="str">
            <v>Left ~5 minutes early to make a meeting</v>
          </cell>
          <cell r="O26">
            <v>1</v>
          </cell>
          <cell r="P26">
            <v>1</v>
          </cell>
          <cell r="Q26" t="str">
            <v/>
          </cell>
          <cell r="R26">
            <v>7</v>
          </cell>
          <cell r="S26" t="str">
            <v>101_7</v>
          </cell>
          <cell r="T26" t="str">
            <v>101AM</v>
          </cell>
          <cell r="U26" t="str">
            <v>101AMNS</v>
          </cell>
          <cell r="V26">
            <v>25</v>
          </cell>
          <cell r="X26">
            <v>0</v>
          </cell>
          <cell r="Y26">
            <v>0</v>
          </cell>
          <cell r="Z26" t="str">
            <v/>
          </cell>
          <cell r="AA26" t="str">
            <v/>
          </cell>
          <cell r="AB26" t="str">
            <v/>
          </cell>
          <cell r="AC26" t="str">
            <v/>
          </cell>
          <cell r="AD26" t="str">
            <v/>
          </cell>
          <cell r="AE26">
            <v>0</v>
          </cell>
          <cell r="AF26">
            <v>0</v>
          </cell>
          <cell r="AG26">
            <v>3</v>
          </cell>
          <cell r="AH26">
            <v>1</v>
          </cell>
          <cell r="AI26">
            <v>1</v>
          </cell>
          <cell r="AJ26" t="str">
            <v/>
          </cell>
          <cell r="AK26" t="str">
            <v/>
          </cell>
          <cell r="AL26" t="str">
            <v/>
          </cell>
          <cell r="AM26" t="str">
            <v/>
          </cell>
          <cell r="AO26" t="str">
            <v/>
          </cell>
          <cell r="AP26">
            <v>0</v>
          </cell>
          <cell r="AQ26">
            <v>25</v>
          </cell>
        </row>
        <row r="27">
          <cell r="A27">
            <v>101</v>
          </cell>
          <cell r="E27">
            <v>2</v>
          </cell>
          <cell r="F27">
            <v>3</v>
          </cell>
          <cell r="G27">
            <v>2</v>
          </cell>
          <cell r="H27">
            <v>1</v>
          </cell>
          <cell r="I27">
            <v>0</v>
          </cell>
          <cell r="J27">
            <v>1</v>
          </cell>
          <cell r="K27">
            <v>1</v>
          </cell>
          <cell r="L27">
            <v>1</v>
          </cell>
          <cell r="M27" t="str">
            <v>Left ~5 minutes early to make a meeting</v>
          </cell>
          <cell r="O27">
            <v>1</v>
          </cell>
          <cell r="P27">
            <v>1</v>
          </cell>
          <cell r="Q27" t="str">
            <v/>
          </cell>
          <cell r="R27">
            <v>7</v>
          </cell>
          <cell r="S27" t="str">
            <v>101_7</v>
          </cell>
          <cell r="T27" t="str">
            <v>101AM</v>
          </cell>
          <cell r="U27" t="str">
            <v>101AMNS</v>
          </cell>
          <cell r="V27">
            <v>26</v>
          </cell>
          <cell r="X27">
            <v>1</v>
          </cell>
          <cell r="Y27">
            <v>1</v>
          </cell>
          <cell r="Z27" t="str">
            <v/>
          </cell>
          <cell r="AA27" t="str">
            <v/>
          </cell>
          <cell r="AB27" t="str">
            <v/>
          </cell>
          <cell r="AC27" t="str">
            <v/>
          </cell>
          <cell r="AD27" t="str">
            <v/>
          </cell>
          <cell r="AE27">
            <v>0</v>
          </cell>
          <cell r="AF27">
            <v>0</v>
          </cell>
          <cell r="AG27">
            <v>0</v>
          </cell>
          <cell r="AH27">
            <v>0</v>
          </cell>
          <cell r="AI27">
            <v>1</v>
          </cell>
          <cell r="AJ27" t="str">
            <v/>
          </cell>
          <cell r="AK27" t="str">
            <v/>
          </cell>
          <cell r="AL27" t="str">
            <v/>
          </cell>
          <cell r="AM27" t="str">
            <v/>
          </cell>
          <cell r="AO27" t="str">
            <v/>
          </cell>
          <cell r="AP27">
            <v>0</v>
          </cell>
          <cell r="AQ27">
            <v>26</v>
          </cell>
        </row>
        <row r="28">
          <cell r="A28">
            <v>101</v>
          </cell>
          <cell r="E28">
            <v>2</v>
          </cell>
          <cell r="F28">
            <v>3</v>
          </cell>
          <cell r="G28">
            <v>3</v>
          </cell>
          <cell r="H28">
            <v>4</v>
          </cell>
          <cell r="I28">
            <v>1</v>
          </cell>
          <cell r="J28">
            <v>4</v>
          </cell>
          <cell r="K28">
            <v>0</v>
          </cell>
          <cell r="L28">
            <v>0</v>
          </cell>
          <cell r="M28" t="str">
            <v>Left ~5 minutes early to make a meeting</v>
          </cell>
          <cell r="O28">
            <v>1</v>
          </cell>
          <cell r="P28">
            <v>1</v>
          </cell>
          <cell r="Q28" t="str">
            <v/>
          </cell>
          <cell r="R28">
            <v>7</v>
          </cell>
          <cell r="S28" t="str">
            <v>101_7</v>
          </cell>
          <cell r="T28" t="str">
            <v>101AM</v>
          </cell>
          <cell r="U28" t="str">
            <v>101AMEW</v>
          </cell>
          <cell r="V28">
            <v>27</v>
          </cell>
          <cell r="X28">
            <v>0</v>
          </cell>
          <cell r="Y28">
            <v>0</v>
          </cell>
          <cell r="Z28" t="str">
            <v/>
          </cell>
          <cell r="AA28" t="str">
            <v/>
          </cell>
          <cell r="AB28" t="str">
            <v/>
          </cell>
          <cell r="AC28" t="str">
            <v/>
          </cell>
          <cell r="AD28" t="str">
            <v/>
          </cell>
          <cell r="AE28">
            <v>0</v>
          </cell>
          <cell r="AF28">
            <v>0</v>
          </cell>
          <cell r="AG28">
            <v>3</v>
          </cell>
          <cell r="AH28">
            <v>1</v>
          </cell>
          <cell r="AI28">
            <v>1</v>
          </cell>
          <cell r="AJ28" t="str">
            <v/>
          </cell>
          <cell r="AK28" t="str">
            <v/>
          </cell>
          <cell r="AL28" t="str">
            <v/>
          </cell>
          <cell r="AM28" t="str">
            <v/>
          </cell>
          <cell r="AO28" t="str">
            <v/>
          </cell>
          <cell r="AP28">
            <v>0</v>
          </cell>
          <cell r="AQ28">
            <v>27</v>
          </cell>
        </row>
        <row r="29">
          <cell r="A29">
            <v>101</v>
          </cell>
          <cell r="E29">
            <v>2</v>
          </cell>
          <cell r="F29">
            <v>3</v>
          </cell>
          <cell r="G29">
            <v>4</v>
          </cell>
          <cell r="H29">
            <v>0</v>
          </cell>
          <cell r="I29">
            <v>0</v>
          </cell>
          <cell r="J29">
            <v>0</v>
          </cell>
          <cell r="K29">
            <v>0</v>
          </cell>
          <cell r="L29">
            <v>0</v>
          </cell>
          <cell r="M29" t="str">
            <v>Left ~5 minutes early to make a meeting</v>
          </cell>
          <cell r="O29">
            <v>1</v>
          </cell>
          <cell r="P29">
            <v>1</v>
          </cell>
          <cell r="Q29" t="str">
            <v/>
          </cell>
          <cell r="R29">
            <v>7</v>
          </cell>
          <cell r="S29" t="str">
            <v>101_7</v>
          </cell>
          <cell r="T29" t="str">
            <v>101AM</v>
          </cell>
          <cell r="U29" t="str">
            <v>101AMEW</v>
          </cell>
          <cell r="V29">
            <v>28</v>
          </cell>
          <cell r="X29">
            <v>0</v>
          </cell>
          <cell r="Y29">
            <v>0</v>
          </cell>
          <cell r="Z29" t="str">
            <v/>
          </cell>
          <cell r="AA29" t="str">
            <v/>
          </cell>
          <cell r="AB29" t="str">
            <v/>
          </cell>
          <cell r="AC29" t="str">
            <v/>
          </cell>
          <cell r="AD29" t="str">
            <v/>
          </cell>
          <cell r="AE29">
            <v>0</v>
          </cell>
          <cell r="AF29">
            <v>0</v>
          </cell>
          <cell r="AG29">
            <v>0</v>
          </cell>
          <cell r="AH29">
            <v>0</v>
          </cell>
          <cell r="AI29">
            <v>1</v>
          </cell>
          <cell r="AJ29" t="str">
            <v/>
          </cell>
          <cell r="AK29" t="str">
            <v/>
          </cell>
          <cell r="AL29" t="str">
            <v/>
          </cell>
          <cell r="AM29" t="str">
            <v/>
          </cell>
          <cell r="AO29" t="str">
            <v/>
          </cell>
          <cell r="AP29">
            <v>0</v>
          </cell>
          <cell r="AQ29">
            <v>28</v>
          </cell>
        </row>
        <row r="30">
          <cell r="A30">
            <v>101</v>
          </cell>
          <cell r="E30">
            <v>2</v>
          </cell>
          <cell r="F30">
            <v>4</v>
          </cell>
          <cell r="G30">
            <v>1</v>
          </cell>
          <cell r="H30">
            <v>2</v>
          </cell>
          <cell r="I30">
            <v>1</v>
          </cell>
          <cell r="J30">
            <v>2</v>
          </cell>
          <cell r="K30">
            <v>0</v>
          </cell>
          <cell r="L30">
            <v>0</v>
          </cell>
          <cell r="M30" t="str">
            <v>Left ~5 minutes early to make a meeting</v>
          </cell>
          <cell r="O30">
            <v>1</v>
          </cell>
          <cell r="P30">
            <v>1</v>
          </cell>
          <cell r="Q30" t="str">
            <v/>
          </cell>
          <cell r="R30">
            <v>8</v>
          </cell>
          <cell r="S30" t="str">
            <v>101_8</v>
          </cell>
          <cell r="T30" t="str">
            <v>101AM</v>
          </cell>
          <cell r="U30" t="str">
            <v>101AMNS</v>
          </cell>
          <cell r="V30">
            <v>29</v>
          </cell>
          <cell r="X30">
            <v>0</v>
          </cell>
          <cell r="Y30">
            <v>0</v>
          </cell>
          <cell r="Z30" t="str">
            <v/>
          </cell>
          <cell r="AA30" t="str">
            <v/>
          </cell>
          <cell r="AB30" t="str">
            <v/>
          </cell>
          <cell r="AC30" t="str">
            <v/>
          </cell>
          <cell r="AD30" t="str">
            <v/>
          </cell>
          <cell r="AE30">
            <v>0</v>
          </cell>
          <cell r="AF30">
            <v>0</v>
          </cell>
          <cell r="AG30">
            <v>3</v>
          </cell>
          <cell r="AH30">
            <v>1</v>
          </cell>
          <cell r="AI30">
            <v>1</v>
          </cell>
          <cell r="AJ30" t="str">
            <v/>
          </cell>
          <cell r="AK30" t="str">
            <v/>
          </cell>
          <cell r="AL30" t="str">
            <v/>
          </cell>
          <cell r="AM30" t="str">
            <v/>
          </cell>
          <cell r="AO30" t="str">
            <v/>
          </cell>
          <cell r="AP30">
            <v>0</v>
          </cell>
          <cell r="AQ30">
            <v>29</v>
          </cell>
        </row>
        <row r="31">
          <cell r="A31">
            <v>101</v>
          </cell>
          <cell r="E31">
            <v>2</v>
          </cell>
          <cell r="F31">
            <v>4</v>
          </cell>
          <cell r="G31">
            <v>2</v>
          </cell>
          <cell r="H31">
            <v>4</v>
          </cell>
          <cell r="I31">
            <v>0</v>
          </cell>
          <cell r="J31">
            <v>1</v>
          </cell>
          <cell r="K31">
            <v>2</v>
          </cell>
          <cell r="L31">
            <v>3</v>
          </cell>
          <cell r="M31" t="str">
            <v>Left ~5 minutes early to make a meeting</v>
          </cell>
          <cell r="O31">
            <v>1</v>
          </cell>
          <cell r="P31">
            <v>1</v>
          </cell>
          <cell r="Q31" t="str">
            <v/>
          </cell>
          <cell r="R31">
            <v>8</v>
          </cell>
          <cell r="S31" t="str">
            <v>101_8</v>
          </cell>
          <cell r="T31" t="str">
            <v>101AM</v>
          </cell>
          <cell r="U31" t="str">
            <v>101AMNS</v>
          </cell>
          <cell r="V31">
            <v>30</v>
          </cell>
          <cell r="X31">
            <v>2</v>
          </cell>
          <cell r="Y31">
            <v>3</v>
          </cell>
          <cell r="Z31" t="str">
            <v/>
          </cell>
          <cell r="AA31" t="str">
            <v/>
          </cell>
          <cell r="AB31" t="str">
            <v/>
          </cell>
          <cell r="AC31" t="str">
            <v/>
          </cell>
          <cell r="AD31" t="str">
            <v/>
          </cell>
          <cell r="AE31">
            <v>0</v>
          </cell>
          <cell r="AF31">
            <v>0</v>
          </cell>
          <cell r="AG31">
            <v>0</v>
          </cell>
          <cell r="AH31">
            <v>0</v>
          </cell>
          <cell r="AI31">
            <v>1</v>
          </cell>
          <cell r="AJ31" t="str">
            <v/>
          </cell>
          <cell r="AK31" t="str">
            <v/>
          </cell>
          <cell r="AL31" t="str">
            <v/>
          </cell>
          <cell r="AM31" t="str">
            <v/>
          </cell>
          <cell r="AO31" t="str">
            <v/>
          </cell>
          <cell r="AP31">
            <v>0</v>
          </cell>
          <cell r="AQ31">
            <v>30</v>
          </cell>
        </row>
        <row r="32">
          <cell r="A32">
            <v>101</v>
          </cell>
          <cell r="E32">
            <v>2</v>
          </cell>
          <cell r="F32">
            <v>4</v>
          </cell>
          <cell r="G32">
            <v>3</v>
          </cell>
          <cell r="H32">
            <v>0</v>
          </cell>
          <cell r="I32">
            <v>0</v>
          </cell>
          <cell r="J32">
            <v>0</v>
          </cell>
          <cell r="K32">
            <v>0</v>
          </cell>
          <cell r="L32">
            <v>0</v>
          </cell>
          <cell r="M32" t="str">
            <v>Left ~5 minutes early to make a meeting</v>
          </cell>
          <cell r="O32">
            <v>1</v>
          </cell>
          <cell r="P32">
            <v>1</v>
          </cell>
          <cell r="Q32" t="str">
            <v/>
          </cell>
          <cell r="R32">
            <v>8</v>
          </cell>
          <cell r="S32" t="str">
            <v>101_8</v>
          </cell>
          <cell r="T32" t="str">
            <v>101AM</v>
          </cell>
          <cell r="U32" t="str">
            <v>101AMEW</v>
          </cell>
          <cell r="V32">
            <v>31</v>
          </cell>
          <cell r="X32">
            <v>0</v>
          </cell>
          <cell r="Y32">
            <v>0</v>
          </cell>
          <cell r="Z32" t="str">
            <v/>
          </cell>
          <cell r="AA32" t="str">
            <v/>
          </cell>
          <cell r="AB32" t="str">
            <v/>
          </cell>
          <cell r="AC32" t="str">
            <v/>
          </cell>
          <cell r="AD32" t="str">
            <v/>
          </cell>
          <cell r="AE32">
            <v>0</v>
          </cell>
          <cell r="AF32">
            <v>0</v>
          </cell>
          <cell r="AG32">
            <v>3</v>
          </cell>
          <cell r="AH32">
            <v>1</v>
          </cell>
          <cell r="AI32">
            <v>1</v>
          </cell>
          <cell r="AJ32" t="str">
            <v/>
          </cell>
          <cell r="AK32" t="str">
            <v/>
          </cell>
          <cell r="AL32" t="str">
            <v/>
          </cell>
          <cell r="AM32" t="str">
            <v/>
          </cell>
          <cell r="AO32" t="str">
            <v/>
          </cell>
          <cell r="AP32">
            <v>0</v>
          </cell>
          <cell r="AQ32">
            <v>31</v>
          </cell>
        </row>
        <row r="33">
          <cell r="A33">
            <v>101</v>
          </cell>
          <cell r="E33">
            <v>2</v>
          </cell>
          <cell r="F33">
            <v>4</v>
          </cell>
          <cell r="G33">
            <v>4</v>
          </cell>
          <cell r="H33">
            <v>0</v>
          </cell>
          <cell r="I33">
            <v>0</v>
          </cell>
          <cell r="J33">
            <v>0</v>
          </cell>
          <cell r="K33">
            <v>0</v>
          </cell>
          <cell r="L33">
            <v>0</v>
          </cell>
          <cell r="M33" t="str">
            <v>Left ~5 minutes early to make a meeting</v>
          </cell>
          <cell r="O33">
            <v>1</v>
          </cell>
          <cell r="P33">
            <v>1</v>
          </cell>
          <cell r="Q33" t="str">
            <v/>
          </cell>
          <cell r="R33">
            <v>8</v>
          </cell>
          <cell r="S33" t="str">
            <v>101_8</v>
          </cell>
          <cell r="T33" t="str">
            <v>101AM</v>
          </cell>
          <cell r="U33" t="str">
            <v>101AMEW</v>
          </cell>
          <cell r="V33">
            <v>32</v>
          </cell>
          <cell r="X33">
            <v>0</v>
          </cell>
          <cell r="Y33">
            <v>0</v>
          </cell>
          <cell r="Z33" t="str">
            <v/>
          </cell>
          <cell r="AA33" t="str">
            <v/>
          </cell>
          <cell r="AB33" t="str">
            <v/>
          </cell>
          <cell r="AC33" t="str">
            <v/>
          </cell>
          <cell r="AD33" t="str">
            <v/>
          </cell>
          <cell r="AE33">
            <v>0</v>
          </cell>
          <cell r="AF33">
            <v>0</v>
          </cell>
          <cell r="AG33">
            <v>0</v>
          </cell>
          <cell r="AH33">
            <v>0</v>
          </cell>
          <cell r="AI33">
            <v>1</v>
          </cell>
          <cell r="AJ33" t="str">
            <v/>
          </cell>
          <cell r="AK33" t="str">
            <v/>
          </cell>
          <cell r="AL33" t="str">
            <v/>
          </cell>
          <cell r="AM33" t="str">
            <v/>
          </cell>
          <cell r="AO33" t="str">
            <v/>
          </cell>
          <cell r="AP33">
            <v>0</v>
          </cell>
          <cell r="AQ33">
            <v>32</v>
          </cell>
        </row>
        <row r="34">
          <cell r="A34">
            <v>102</v>
          </cell>
          <cell r="E34">
            <v>1</v>
          </cell>
          <cell r="F34">
            <v>1</v>
          </cell>
          <cell r="G34">
            <v>1</v>
          </cell>
          <cell r="H34">
            <v>8</v>
          </cell>
          <cell r="I34">
            <v>1</v>
          </cell>
          <cell r="J34">
            <v>6</v>
          </cell>
          <cell r="K34">
            <v>2</v>
          </cell>
          <cell r="L34">
            <v>1</v>
          </cell>
          <cell r="O34">
            <v>2</v>
          </cell>
          <cell r="P34">
            <v>2</v>
          </cell>
          <cell r="Q34">
            <v>2</v>
          </cell>
          <cell r="R34">
            <v>1</v>
          </cell>
          <cell r="S34" t="str">
            <v>102_1</v>
          </cell>
          <cell r="T34" t="str">
            <v>102AM</v>
          </cell>
          <cell r="U34" t="str">
            <v>102AMNS</v>
          </cell>
          <cell r="V34">
            <v>1</v>
          </cell>
          <cell r="X34">
            <v>2</v>
          </cell>
          <cell r="Y34">
            <v>1</v>
          </cell>
          <cell r="Z34" t="str">
            <v/>
          </cell>
          <cell r="AA34" t="str">
            <v/>
          </cell>
          <cell r="AB34" t="str">
            <v/>
          </cell>
          <cell r="AC34" t="str">
            <v/>
          </cell>
          <cell r="AD34" t="str">
            <v/>
          </cell>
          <cell r="AE34">
            <v>0</v>
          </cell>
          <cell r="AF34">
            <v>0</v>
          </cell>
          <cell r="AG34">
            <v>3</v>
          </cell>
          <cell r="AH34">
            <v>1</v>
          </cell>
          <cell r="AI34">
            <v>2</v>
          </cell>
          <cell r="AJ34" t="str">
            <v/>
          </cell>
          <cell r="AK34" t="str">
            <v/>
          </cell>
          <cell r="AL34" t="str">
            <v/>
          </cell>
          <cell r="AM34" t="str">
            <v/>
          </cell>
          <cell r="AO34" t="str">
            <v/>
          </cell>
          <cell r="AP34">
            <v>0</v>
          </cell>
          <cell r="AQ34">
            <v>33</v>
          </cell>
        </row>
        <row r="35">
          <cell r="A35">
            <v>102</v>
          </cell>
          <cell r="E35">
            <v>1</v>
          </cell>
          <cell r="F35">
            <v>1</v>
          </cell>
          <cell r="G35">
            <v>2</v>
          </cell>
          <cell r="H35">
            <v>9</v>
          </cell>
          <cell r="I35">
            <v>3</v>
          </cell>
          <cell r="J35">
            <v>2</v>
          </cell>
          <cell r="K35">
            <v>1</v>
          </cell>
          <cell r="L35">
            <v>1</v>
          </cell>
          <cell r="O35">
            <v>2</v>
          </cell>
          <cell r="P35">
            <v>2</v>
          </cell>
          <cell r="Q35" t="str">
            <v/>
          </cell>
          <cell r="R35">
            <v>1</v>
          </cell>
          <cell r="S35" t="str">
            <v>102_1</v>
          </cell>
          <cell r="T35" t="str">
            <v>102AM</v>
          </cell>
          <cell r="U35" t="str">
            <v>102AMNS</v>
          </cell>
          <cell r="V35">
            <v>2</v>
          </cell>
          <cell r="X35">
            <v>1</v>
          </cell>
          <cell r="Y35">
            <v>1</v>
          </cell>
          <cell r="Z35" t="str">
            <v/>
          </cell>
          <cell r="AA35" t="str">
            <v/>
          </cell>
          <cell r="AB35" t="str">
            <v/>
          </cell>
          <cell r="AC35" t="str">
            <v/>
          </cell>
          <cell r="AD35" t="str">
            <v/>
          </cell>
          <cell r="AE35">
            <v>1</v>
          </cell>
          <cell r="AF35">
            <v>0</v>
          </cell>
          <cell r="AG35">
            <v>3</v>
          </cell>
          <cell r="AH35">
            <v>1</v>
          </cell>
          <cell r="AI35">
            <v>2</v>
          </cell>
          <cell r="AJ35" t="str">
            <v/>
          </cell>
          <cell r="AK35" t="str">
            <v/>
          </cell>
          <cell r="AL35" t="str">
            <v/>
          </cell>
          <cell r="AM35" t="str">
            <v/>
          </cell>
          <cell r="AO35" t="str">
            <v/>
          </cell>
          <cell r="AP35">
            <v>0</v>
          </cell>
          <cell r="AQ35">
            <v>34</v>
          </cell>
        </row>
        <row r="36">
          <cell r="A36">
            <v>102</v>
          </cell>
          <cell r="E36">
            <v>1</v>
          </cell>
          <cell r="F36">
            <v>1</v>
          </cell>
          <cell r="G36">
            <v>3</v>
          </cell>
          <cell r="H36">
            <v>1</v>
          </cell>
          <cell r="I36">
            <v>1</v>
          </cell>
          <cell r="J36">
            <v>0</v>
          </cell>
          <cell r="K36">
            <v>0</v>
          </cell>
          <cell r="L36">
            <v>1</v>
          </cell>
          <cell r="O36">
            <v>2</v>
          </cell>
          <cell r="P36">
            <v>2</v>
          </cell>
          <cell r="Q36" t="str">
            <v/>
          </cell>
          <cell r="R36">
            <v>1</v>
          </cell>
          <cell r="S36" t="str">
            <v>102_1</v>
          </cell>
          <cell r="T36" t="str">
            <v>102AM</v>
          </cell>
          <cell r="U36" t="str">
            <v>102AMEW</v>
          </cell>
          <cell r="V36">
            <v>3</v>
          </cell>
          <cell r="X36">
            <v>0</v>
          </cell>
          <cell r="Y36">
            <v>1</v>
          </cell>
          <cell r="Z36" t="str">
            <v/>
          </cell>
          <cell r="AA36" t="str">
            <v/>
          </cell>
          <cell r="AB36" t="str">
            <v/>
          </cell>
          <cell r="AC36" t="str">
            <v/>
          </cell>
          <cell r="AD36" t="str">
            <v/>
          </cell>
          <cell r="AE36">
            <v>1</v>
          </cell>
          <cell r="AF36">
            <v>0</v>
          </cell>
          <cell r="AG36">
            <v>3</v>
          </cell>
          <cell r="AH36">
            <v>1</v>
          </cell>
          <cell r="AI36">
            <v>2</v>
          </cell>
          <cell r="AJ36" t="str">
            <v>change count from 0 to 1</v>
          </cell>
          <cell r="AK36">
            <v>1</v>
          </cell>
          <cell r="AL36" t="str">
            <v>change count from 0 to 1</v>
          </cell>
          <cell r="AM36">
            <v>1</v>
          </cell>
          <cell r="AO36" t="str">
            <v/>
          </cell>
          <cell r="AP36">
            <v>1</v>
          </cell>
          <cell r="AQ36">
            <v>35</v>
          </cell>
          <cell r="AW36" t="str">
            <v>change count from 0 to 1</v>
          </cell>
          <cell r="AX36">
            <v>1</v>
          </cell>
        </row>
        <row r="37">
          <cell r="A37">
            <v>102</v>
          </cell>
          <cell r="E37">
            <v>1</v>
          </cell>
          <cell r="F37">
            <v>1</v>
          </cell>
          <cell r="G37">
            <v>4</v>
          </cell>
          <cell r="H37">
            <v>3</v>
          </cell>
          <cell r="I37">
            <v>0</v>
          </cell>
          <cell r="J37">
            <v>2</v>
          </cell>
          <cell r="K37">
            <v>1</v>
          </cell>
          <cell r="L37">
            <v>1</v>
          </cell>
          <cell r="O37">
            <v>2</v>
          </cell>
          <cell r="P37">
            <v>2</v>
          </cell>
          <cell r="Q37" t="str">
            <v/>
          </cell>
          <cell r="R37">
            <v>1</v>
          </cell>
          <cell r="S37" t="str">
            <v>102_1</v>
          </cell>
          <cell r="T37" t="str">
            <v>102AM</v>
          </cell>
          <cell r="U37" t="str">
            <v>102AMEW</v>
          </cell>
          <cell r="V37">
            <v>4</v>
          </cell>
          <cell r="X37">
            <v>1</v>
          </cell>
          <cell r="Y37">
            <v>1</v>
          </cell>
          <cell r="Z37" t="str">
            <v/>
          </cell>
          <cell r="AA37" t="str">
            <v/>
          </cell>
          <cell r="AB37" t="str">
            <v/>
          </cell>
          <cell r="AC37" t="str">
            <v/>
          </cell>
          <cell r="AD37" t="str">
            <v/>
          </cell>
          <cell r="AE37">
            <v>0</v>
          </cell>
          <cell r="AF37">
            <v>0</v>
          </cell>
          <cell r="AG37">
            <v>3</v>
          </cell>
          <cell r="AH37">
            <v>1</v>
          </cell>
          <cell r="AI37">
            <v>2</v>
          </cell>
          <cell r="AJ37" t="str">
            <v/>
          </cell>
          <cell r="AK37" t="str">
            <v/>
          </cell>
          <cell r="AL37" t="str">
            <v/>
          </cell>
          <cell r="AM37" t="str">
            <v/>
          </cell>
          <cell r="AO37" t="str">
            <v/>
          </cell>
          <cell r="AP37">
            <v>1</v>
          </cell>
          <cell r="AQ37">
            <v>36</v>
          </cell>
        </row>
        <row r="38">
          <cell r="A38">
            <v>102</v>
          </cell>
          <cell r="E38">
            <v>1</v>
          </cell>
          <cell r="F38">
            <v>2</v>
          </cell>
          <cell r="G38">
            <v>1</v>
          </cell>
          <cell r="H38">
            <v>4</v>
          </cell>
          <cell r="I38">
            <v>0</v>
          </cell>
          <cell r="J38">
            <v>1</v>
          </cell>
          <cell r="K38">
            <v>0</v>
          </cell>
          <cell r="L38">
            <v>0</v>
          </cell>
          <cell r="O38">
            <v>2</v>
          </cell>
          <cell r="P38">
            <v>2</v>
          </cell>
          <cell r="Q38" t="str">
            <v/>
          </cell>
          <cell r="R38">
            <v>2</v>
          </cell>
          <cell r="S38" t="str">
            <v>102_2</v>
          </cell>
          <cell r="T38" t="str">
            <v>102AM</v>
          </cell>
          <cell r="U38" t="str">
            <v>102AMNS</v>
          </cell>
          <cell r="V38">
            <v>5</v>
          </cell>
          <cell r="X38">
            <v>0</v>
          </cell>
          <cell r="Y38">
            <v>0</v>
          </cell>
          <cell r="Z38" t="str">
            <v/>
          </cell>
          <cell r="AA38" t="str">
            <v/>
          </cell>
          <cell r="AB38" t="str">
            <v/>
          </cell>
          <cell r="AC38" t="str">
            <v/>
          </cell>
          <cell r="AD38" t="str">
            <v/>
          </cell>
          <cell r="AE38">
            <v>0</v>
          </cell>
          <cell r="AF38">
            <v>0</v>
          </cell>
          <cell r="AG38">
            <v>3</v>
          </cell>
          <cell r="AH38">
            <v>1</v>
          </cell>
          <cell r="AI38">
            <v>2</v>
          </cell>
          <cell r="AJ38" t="str">
            <v/>
          </cell>
          <cell r="AK38" t="str">
            <v/>
          </cell>
          <cell r="AL38" t="str">
            <v/>
          </cell>
          <cell r="AM38" t="str">
            <v/>
          </cell>
          <cell r="AO38" t="str">
            <v/>
          </cell>
          <cell r="AP38">
            <v>1</v>
          </cell>
          <cell r="AQ38">
            <v>37</v>
          </cell>
        </row>
        <row r="39">
          <cell r="A39">
            <v>102</v>
          </cell>
          <cell r="E39">
            <v>1</v>
          </cell>
          <cell r="F39">
            <v>2</v>
          </cell>
          <cell r="G39">
            <v>2</v>
          </cell>
          <cell r="H39">
            <v>2</v>
          </cell>
          <cell r="I39">
            <v>1</v>
          </cell>
          <cell r="J39">
            <v>0</v>
          </cell>
          <cell r="K39">
            <v>1</v>
          </cell>
          <cell r="L39">
            <v>1</v>
          </cell>
          <cell r="O39">
            <v>2</v>
          </cell>
          <cell r="P39">
            <v>2</v>
          </cell>
          <cell r="Q39" t="str">
            <v/>
          </cell>
          <cell r="R39">
            <v>2</v>
          </cell>
          <cell r="S39" t="str">
            <v>102_2</v>
          </cell>
          <cell r="T39" t="str">
            <v>102AM</v>
          </cell>
          <cell r="U39" t="str">
            <v>102AMNS</v>
          </cell>
          <cell r="V39">
            <v>6</v>
          </cell>
          <cell r="X39">
            <v>1</v>
          </cell>
          <cell r="Y39">
            <v>1</v>
          </cell>
          <cell r="Z39" t="str">
            <v/>
          </cell>
          <cell r="AA39" t="str">
            <v/>
          </cell>
          <cell r="AB39" t="str">
            <v/>
          </cell>
          <cell r="AC39" t="str">
            <v/>
          </cell>
          <cell r="AD39" t="str">
            <v/>
          </cell>
          <cell r="AE39">
            <v>1</v>
          </cell>
          <cell r="AF39">
            <v>0</v>
          </cell>
          <cell r="AG39">
            <v>3</v>
          </cell>
          <cell r="AH39">
            <v>1</v>
          </cell>
          <cell r="AI39">
            <v>2</v>
          </cell>
          <cell r="AJ39" t="str">
            <v/>
          </cell>
          <cell r="AK39" t="str">
            <v/>
          </cell>
          <cell r="AL39" t="str">
            <v/>
          </cell>
          <cell r="AM39" t="str">
            <v/>
          </cell>
          <cell r="AO39" t="str">
            <v/>
          </cell>
          <cell r="AP39">
            <v>1</v>
          </cell>
          <cell r="AQ39">
            <v>38</v>
          </cell>
        </row>
        <row r="40">
          <cell r="A40">
            <v>102</v>
          </cell>
          <cell r="E40">
            <v>1</v>
          </cell>
          <cell r="F40">
            <v>2</v>
          </cell>
          <cell r="G40">
            <v>3</v>
          </cell>
          <cell r="H40">
            <v>0</v>
          </cell>
          <cell r="I40">
            <v>0</v>
          </cell>
          <cell r="J40">
            <v>0</v>
          </cell>
          <cell r="K40">
            <v>0</v>
          </cell>
          <cell r="L40">
            <v>0</v>
          </cell>
          <cell r="O40">
            <v>2</v>
          </cell>
          <cell r="P40">
            <v>2</v>
          </cell>
          <cell r="Q40" t="str">
            <v/>
          </cell>
          <cell r="R40">
            <v>2</v>
          </cell>
          <cell r="S40" t="str">
            <v>102_2</v>
          </cell>
          <cell r="T40" t="str">
            <v>102AM</v>
          </cell>
          <cell r="U40" t="str">
            <v>102AMEW</v>
          </cell>
          <cell r="V40">
            <v>7</v>
          </cell>
          <cell r="X40">
            <v>0</v>
          </cell>
          <cell r="Y40">
            <v>0</v>
          </cell>
          <cell r="Z40" t="str">
            <v/>
          </cell>
          <cell r="AA40" t="str">
            <v/>
          </cell>
          <cell r="AB40" t="str">
            <v/>
          </cell>
          <cell r="AC40" t="str">
            <v/>
          </cell>
          <cell r="AD40" t="str">
            <v/>
          </cell>
          <cell r="AE40">
            <v>1</v>
          </cell>
          <cell r="AF40">
            <v>0</v>
          </cell>
          <cell r="AG40">
            <v>3</v>
          </cell>
          <cell r="AH40">
            <v>1</v>
          </cell>
          <cell r="AI40">
            <v>2</v>
          </cell>
          <cell r="AJ40" t="str">
            <v/>
          </cell>
          <cell r="AK40" t="str">
            <v/>
          </cell>
          <cell r="AL40" t="str">
            <v/>
          </cell>
          <cell r="AM40" t="str">
            <v/>
          </cell>
          <cell r="AO40" t="str">
            <v/>
          </cell>
          <cell r="AP40">
            <v>1</v>
          </cell>
          <cell r="AQ40">
            <v>39</v>
          </cell>
        </row>
        <row r="41">
          <cell r="A41">
            <v>102</v>
          </cell>
          <cell r="E41">
            <v>1</v>
          </cell>
          <cell r="F41">
            <v>2</v>
          </cell>
          <cell r="G41">
            <v>4</v>
          </cell>
          <cell r="H41">
            <v>1</v>
          </cell>
          <cell r="I41">
            <v>0</v>
          </cell>
          <cell r="J41">
            <v>1</v>
          </cell>
          <cell r="K41">
            <v>0</v>
          </cell>
          <cell r="L41">
            <v>0</v>
          </cell>
          <cell r="O41">
            <v>2</v>
          </cell>
          <cell r="P41">
            <v>2</v>
          </cell>
          <cell r="Q41" t="str">
            <v/>
          </cell>
          <cell r="R41">
            <v>2</v>
          </cell>
          <cell r="S41" t="str">
            <v>102_2</v>
          </cell>
          <cell r="T41" t="str">
            <v>102AM</v>
          </cell>
          <cell r="U41" t="str">
            <v>102AMEW</v>
          </cell>
          <cell r="V41">
            <v>8</v>
          </cell>
          <cell r="X41">
            <v>0</v>
          </cell>
          <cell r="Y41">
            <v>0</v>
          </cell>
          <cell r="Z41" t="str">
            <v/>
          </cell>
          <cell r="AA41" t="str">
            <v/>
          </cell>
          <cell r="AB41" t="str">
            <v/>
          </cell>
          <cell r="AC41" t="str">
            <v/>
          </cell>
          <cell r="AD41" t="str">
            <v/>
          </cell>
          <cell r="AE41">
            <v>0</v>
          </cell>
          <cell r="AF41">
            <v>0</v>
          </cell>
          <cell r="AG41">
            <v>3</v>
          </cell>
          <cell r="AH41">
            <v>1</v>
          </cell>
          <cell r="AI41">
            <v>2</v>
          </cell>
          <cell r="AJ41" t="str">
            <v/>
          </cell>
          <cell r="AK41" t="str">
            <v/>
          </cell>
          <cell r="AL41" t="str">
            <v/>
          </cell>
          <cell r="AM41" t="str">
            <v/>
          </cell>
          <cell r="AO41" t="str">
            <v/>
          </cell>
          <cell r="AP41">
            <v>1</v>
          </cell>
          <cell r="AQ41">
            <v>40</v>
          </cell>
        </row>
        <row r="42">
          <cell r="A42">
            <v>102</v>
          </cell>
          <cell r="E42">
            <v>1</v>
          </cell>
          <cell r="F42">
            <v>3</v>
          </cell>
          <cell r="G42">
            <v>1</v>
          </cell>
          <cell r="H42">
            <v>4</v>
          </cell>
          <cell r="I42">
            <v>0</v>
          </cell>
          <cell r="J42">
            <v>3</v>
          </cell>
          <cell r="K42">
            <v>0</v>
          </cell>
          <cell r="L42">
            <v>0</v>
          </cell>
          <cell r="O42">
            <v>2</v>
          </cell>
          <cell r="P42">
            <v>2</v>
          </cell>
          <cell r="Q42" t="str">
            <v/>
          </cell>
          <cell r="R42">
            <v>3</v>
          </cell>
          <cell r="S42" t="str">
            <v>102_3</v>
          </cell>
          <cell r="T42" t="str">
            <v>102AM</v>
          </cell>
          <cell r="U42" t="str">
            <v>102AMNS</v>
          </cell>
          <cell r="V42">
            <v>9</v>
          </cell>
          <cell r="X42">
            <v>0</v>
          </cell>
          <cell r="Y42">
            <v>0</v>
          </cell>
          <cell r="Z42" t="str">
            <v/>
          </cell>
          <cell r="AA42" t="str">
            <v/>
          </cell>
          <cell r="AB42" t="str">
            <v/>
          </cell>
          <cell r="AC42" t="str">
            <v/>
          </cell>
          <cell r="AD42" t="str">
            <v/>
          </cell>
          <cell r="AE42">
            <v>0</v>
          </cell>
          <cell r="AF42">
            <v>0</v>
          </cell>
          <cell r="AG42">
            <v>3</v>
          </cell>
          <cell r="AH42">
            <v>1</v>
          </cell>
          <cell r="AI42">
            <v>2</v>
          </cell>
          <cell r="AJ42" t="str">
            <v/>
          </cell>
          <cell r="AK42" t="str">
            <v/>
          </cell>
          <cell r="AL42" t="str">
            <v/>
          </cell>
          <cell r="AM42" t="str">
            <v/>
          </cell>
          <cell r="AO42" t="str">
            <v/>
          </cell>
          <cell r="AP42">
            <v>1</v>
          </cell>
          <cell r="AQ42">
            <v>41</v>
          </cell>
        </row>
        <row r="43">
          <cell r="A43">
            <v>102</v>
          </cell>
          <cell r="E43">
            <v>1</v>
          </cell>
          <cell r="F43">
            <v>3</v>
          </cell>
          <cell r="G43">
            <v>2</v>
          </cell>
          <cell r="H43">
            <v>3</v>
          </cell>
          <cell r="I43">
            <v>0</v>
          </cell>
          <cell r="J43">
            <v>1</v>
          </cell>
          <cell r="K43">
            <v>1</v>
          </cell>
          <cell r="L43">
            <v>1</v>
          </cell>
          <cell r="O43">
            <v>2</v>
          </cell>
          <cell r="P43">
            <v>2</v>
          </cell>
          <cell r="Q43" t="str">
            <v/>
          </cell>
          <cell r="R43">
            <v>3</v>
          </cell>
          <cell r="S43" t="str">
            <v>102_3</v>
          </cell>
          <cell r="T43" t="str">
            <v>102AM</v>
          </cell>
          <cell r="U43" t="str">
            <v>102AMNS</v>
          </cell>
          <cell r="V43">
            <v>10</v>
          </cell>
          <cell r="X43">
            <v>1</v>
          </cell>
          <cell r="Y43">
            <v>1</v>
          </cell>
          <cell r="Z43" t="str">
            <v/>
          </cell>
          <cell r="AA43" t="str">
            <v/>
          </cell>
          <cell r="AB43" t="str">
            <v/>
          </cell>
          <cell r="AC43" t="str">
            <v/>
          </cell>
          <cell r="AD43" t="str">
            <v/>
          </cell>
          <cell r="AE43">
            <v>1</v>
          </cell>
          <cell r="AF43">
            <v>0</v>
          </cell>
          <cell r="AG43">
            <v>3</v>
          </cell>
          <cell r="AH43">
            <v>1</v>
          </cell>
          <cell r="AI43">
            <v>2</v>
          </cell>
          <cell r="AJ43" t="str">
            <v/>
          </cell>
          <cell r="AK43" t="str">
            <v/>
          </cell>
          <cell r="AL43" t="str">
            <v/>
          </cell>
          <cell r="AM43" t="str">
            <v/>
          </cell>
          <cell r="AO43" t="str">
            <v/>
          </cell>
          <cell r="AP43">
            <v>1</v>
          </cell>
          <cell r="AQ43">
            <v>42</v>
          </cell>
        </row>
        <row r="44">
          <cell r="A44">
            <v>102</v>
          </cell>
          <cell r="E44">
            <v>1</v>
          </cell>
          <cell r="F44">
            <v>3</v>
          </cell>
          <cell r="G44">
            <v>3</v>
          </cell>
          <cell r="H44">
            <v>0</v>
          </cell>
          <cell r="I44">
            <v>0</v>
          </cell>
          <cell r="J44">
            <v>0</v>
          </cell>
          <cell r="K44">
            <v>0</v>
          </cell>
          <cell r="L44">
            <v>0</v>
          </cell>
          <cell r="O44">
            <v>2</v>
          </cell>
          <cell r="P44">
            <v>2</v>
          </cell>
          <cell r="Q44" t="str">
            <v/>
          </cell>
          <cell r="R44">
            <v>3</v>
          </cell>
          <cell r="S44" t="str">
            <v>102_3</v>
          </cell>
          <cell r="T44" t="str">
            <v>102AM</v>
          </cell>
          <cell r="U44" t="str">
            <v>102AMEW</v>
          </cell>
          <cell r="V44">
            <v>11</v>
          </cell>
          <cell r="X44">
            <v>0</v>
          </cell>
          <cell r="Y44">
            <v>0</v>
          </cell>
          <cell r="Z44" t="str">
            <v/>
          </cell>
          <cell r="AA44" t="str">
            <v/>
          </cell>
          <cell r="AB44" t="str">
            <v/>
          </cell>
          <cell r="AC44" t="str">
            <v/>
          </cell>
          <cell r="AD44" t="str">
            <v/>
          </cell>
          <cell r="AE44">
            <v>1</v>
          </cell>
          <cell r="AF44">
            <v>0</v>
          </cell>
          <cell r="AG44">
            <v>3</v>
          </cell>
          <cell r="AH44">
            <v>1</v>
          </cell>
          <cell r="AI44">
            <v>2</v>
          </cell>
          <cell r="AJ44" t="str">
            <v/>
          </cell>
          <cell r="AK44" t="str">
            <v/>
          </cell>
          <cell r="AL44" t="str">
            <v/>
          </cell>
          <cell r="AM44" t="str">
            <v/>
          </cell>
          <cell r="AO44" t="str">
            <v/>
          </cell>
          <cell r="AP44">
            <v>1</v>
          </cell>
          <cell r="AQ44">
            <v>43</v>
          </cell>
        </row>
        <row r="45">
          <cell r="A45">
            <v>102</v>
          </cell>
          <cell r="E45">
            <v>1</v>
          </cell>
          <cell r="F45">
            <v>3</v>
          </cell>
          <cell r="G45">
            <v>4</v>
          </cell>
          <cell r="H45">
            <v>1</v>
          </cell>
          <cell r="I45">
            <v>0</v>
          </cell>
          <cell r="J45">
            <v>1</v>
          </cell>
          <cell r="K45">
            <v>0</v>
          </cell>
          <cell r="L45">
            <v>0</v>
          </cell>
          <cell r="O45">
            <v>2</v>
          </cell>
          <cell r="P45">
            <v>2</v>
          </cell>
          <cell r="Q45" t="str">
            <v/>
          </cell>
          <cell r="R45">
            <v>3</v>
          </cell>
          <cell r="S45" t="str">
            <v>102_3</v>
          </cell>
          <cell r="T45" t="str">
            <v>102AM</v>
          </cell>
          <cell r="U45" t="str">
            <v>102AMEW</v>
          </cell>
          <cell r="V45">
            <v>12</v>
          </cell>
          <cell r="X45">
            <v>0</v>
          </cell>
          <cell r="Y45">
            <v>0</v>
          </cell>
          <cell r="Z45" t="str">
            <v/>
          </cell>
          <cell r="AA45" t="str">
            <v/>
          </cell>
          <cell r="AB45" t="str">
            <v/>
          </cell>
          <cell r="AC45" t="str">
            <v/>
          </cell>
          <cell r="AD45" t="str">
            <v/>
          </cell>
          <cell r="AE45">
            <v>0</v>
          </cell>
          <cell r="AF45">
            <v>0</v>
          </cell>
          <cell r="AG45">
            <v>3</v>
          </cell>
          <cell r="AH45">
            <v>1</v>
          </cell>
          <cell r="AI45">
            <v>2</v>
          </cell>
          <cell r="AJ45" t="str">
            <v/>
          </cell>
          <cell r="AK45" t="str">
            <v/>
          </cell>
          <cell r="AL45" t="str">
            <v/>
          </cell>
          <cell r="AM45" t="str">
            <v/>
          </cell>
          <cell r="AO45" t="str">
            <v/>
          </cell>
          <cell r="AP45">
            <v>1</v>
          </cell>
          <cell r="AQ45">
            <v>44</v>
          </cell>
        </row>
        <row r="46">
          <cell r="A46">
            <v>102</v>
          </cell>
          <cell r="E46">
            <v>1</v>
          </cell>
          <cell r="F46">
            <v>4</v>
          </cell>
          <cell r="G46">
            <v>1</v>
          </cell>
          <cell r="H46">
            <v>3</v>
          </cell>
          <cell r="I46">
            <v>0</v>
          </cell>
          <cell r="J46">
            <v>2</v>
          </cell>
          <cell r="K46">
            <v>0</v>
          </cell>
          <cell r="L46">
            <v>0</v>
          </cell>
          <cell r="O46">
            <v>2</v>
          </cell>
          <cell r="P46">
            <v>2</v>
          </cell>
          <cell r="Q46" t="str">
            <v/>
          </cell>
          <cell r="R46">
            <v>4</v>
          </cell>
          <cell r="S46" t="str">
            <v>102_4</v>
          </cell>
          <cell r="T46" t="str">
            <v>102AM</v>
          </cell>
          <cell r="U46" t="str">
            <v>102AMNS</v>
          </cell>
          <cell r="V46">
            <v>13</v>
          </cell>
          <cell r="X46">
            <v>0</v>
          </cell>
          <cell r="Y46">
            <v>0</v>
          </cell>
          <cell r="Z46" t="str">
            <v/>
          </cell>
          <cell r="AA46" t="str">
            <v/>
          </cell>
          <cell r="AB46" t="str">
            <v/>
          </cell>
          <cell r="AC46" t="str">
            <v/>
          </cell>
          <cell r="AD46" t="str">
            <v/>
          </cell>
          <cell r="AE46">
            <v>0</v>
          </cell>
          <cell r="AF46">
            <v>0</v>
          </cell>
          <cell r="AG46">
            <v>3</v>
          </cell>
          <cell r="AH46">
            <v>1</v>
          </cell>
          <cell r="AI46">
            <v>2</v>
          </cell>
          <cell r="AJ46" t="str">
            <v/>
          </cell>
          <cell r="AK46" t="str">
            <v/>
          </cell>
          <cell r="AL46" t="str">
            <v/>
          </cell>
          <cell r="AM46" t="str">
            <v/>
          </cell>
          <cell r="AO46" t="str">
            <v/>
          </cell>
          <cell r="AP46">
            <v>1</v>
          </cell>
          <cell r="AQ46">
            <v>45</v>
          </cell>
        </row>
        <row r="47">
          <cell r="A47">
            <v>102</v>
          </cell>
          <cell r="E47">
            <v>1</v>
          </cell>
          <cell r="F47">
            <v>4</v>
          </cell>
          <cell r="G47">
            <v>2</v>
          </cell>
          <cell r="H47">
            <v>12</v>
          </cell>
          <cell r="I47">
            <v>2</v>
          </cell>
          <cell r="J47">
            <v>7</v>
          </cell>
          <cell r="K47">
            <v>4</v>
          </cell>
          <cell r="L47">
            <v>3</v>
          </cell>
          <cell r="O47">
            <v>2</v>
          </cell>
          <cell r="P47">
            <v>2</v>
          </cell>
          <cell r="Q47" t="str">
            <v/>
          </cell>
          <cell r="R47">
            <v>4</v>
          </cell>
          <cell r="S47" t="str">
            <v>102_4</v>
          </cell>
          <cell r="T47" t="str">
            <v>102AM</v>
          </cell>
          <cell r="U47" t="str">
            <v>102AMNS</v>
          </cell>
          <cell r="V47">
            <v>14</v>
          </cell>
          <cell r="X47">
            <v>4</v>
          </cell>
          <cell r="Y47">
            <v>3</v>
          </cell>
          <cell r="Z47" t="str">
            <v/>
          </cell>
          <cell r="AA47" t="str">
            <v/>
          </cell>
          <cell r="AB47" t="str">
            <v/>
          </cell>
          <cell r="AC47" t="str">
            <v/>
          </cell>
          <cell r="AD47" t="str">
            <v/>
          </cell>
          <cell r="AE47">
            <v>1</v>
          </cell>
          <cell r="AF47">
            <v>0</v>
          </cell>
          <cell r="AG47">
            <v>3</v>
          </cell>
          <cell r="AH47">
            <v>1</v>
          </cell>
          <cell r="AI47">
            <v>2</v>
          </cell>
          <cell r="AJ47" t="str">
            <v/>
          </cell>
          <cell r="AK47" t="str">
            <v/>
          </cell>
          <cell r="AL47" t="str">
            <v/>
          </cell>
          <cell r="AM47" t="str">
            <v/>
          </cell>
          <cell r="AO47" t="str">
            <v/>
          </cell>
          <cell r="AP47">
            <v>1</v>
          </cell>
          <cell r="AQ47">
            <v>46</v>
          </cell>
        </row>
        <row r="48">
          <cell r="A48">
            <v>102</v>
          </cell>
          <cell r="E48">
            <v>1</v>
          </cell>
          <cell r="F48">
            <v>4</v>
          </cell>
          <cell r="G48">
            <v>3</v>
          </cell>
          <cell r="H48">
            <v>3</v>
          </cell>
          <cell r="I48">
            <v>1</v>
          </cell>
          <cell r="J48">
            <v>2</v>
          </cell>
          <cell r="K48">
            <v>3</v>
          </cell>
          <cell r="L48">
            <v>1</v>
          </cell>
          <cell r="O48">
            <v>2</v>
          </cell>
          <cell r="P48">
            <v>2</v>
          </cell>
          <cell r="Q48" t="str">
            <v/>
          </cell>
          <cell r="R48">
            <v>4</v>
          </cell>
          <cell r="S48" t="str">
            <v>102_4</v>
          </cell>
          <cell r="T48" t="str">
            <v>102AM</v>
          </cell>
          <cell r="U48" t="str">
            <v>102AMEW</v>
          </cell>
          <cell r="V48">
            <v>15</v>
          </cell>
          <cell r="X48">
            <v>3</v>
          </cell>
          <cell r="Y48">
            <v>1</v>
          </cell>
          <cell r="Z48" t="str">
            <v/>
          </cell>
          <cell r="AA48" t="str">
            <v/>
          </cell>
          <cell r="AB48" t="str">
            <v/>
          </cell>
          <cell r="AC48" t="str">
            <v/>
          </cell>
          <cell r="AD48" t="str">
            <v/>
          </cell>
          <cell r="AE48">
            <v>1</v>
          </cell>
          <cell r="AF48">
            <v>0</v>
          </cell>
          <cell r="AG48">
            <v>3</v>
          </cell>
          <cell r="AH48">
            <v>1</v>
          </cell>
          <cell r="AI48">
            <v>2</v>
          </cell>
          <cell r="AJ48" t="str">
            <v>change count from 2 to 3</v>
          </cell>
          <cell r="AK48">
            <v>1</v>
          </cell>
          <cell r="AL48" t="str">
            <v>change count from 2 to 3</v>
          </cell>
          <cell r="AM48">
            <v>1</v>
          </cell>
          <cell r="AO48" t="str">
            <v/>
          </cell>
          <cell r="AP48">
            <v>2</v>
          </cell>
          <cell r="AQ48">
            <v>47</v>
          </cell>
          <cell r="AW48" t="str">
            <v>change count from 2 to 3</v>
          </cell>
          <cell r="AX48">
            <v>1</v>
          </cell>
        </row>
        <row r="49">
          <cell r="A49">
            <v>102</v>
          </cell>
          <cell r="E49">
            <v>1</v>
          </cell>
          <cell r="F49">
            <v>4</v>
          </cell>
          <cell r="G49">
            <v>4</v>
          </cell>
          <cell r="H49">
            <v>1</v>
          </cell>
          <cell r="I49">
            <v>0</v>
          </cell>
          <cell r="J49">
            <v>0</v>
          </cell>
          <cell r="K49">
            <v>0</v>
          </cell>
          <cell r="L49">
            <v>0</v>
          </cell>
          <cell r="O49">
            <v>2</v>
          </cell>
          <cell r="P49">
            <v>2</v>
          </cell>
          <cell r="Q49" t="str">
            <v/>
          </cell>
          <cell r="R49">
            <v>4</v>
          </cell>
          <cell r="S49" t="str">
            <v>102_4</v>
          </cell>
          <cell r="T49" t="str">
            <v>102AM</v>
          </cell>
          <cell r="U49" t="str">
            <v>102AMEW</v>
          </cell>
          <cell r="V49">
            <v>16</v>
          </cell>
          <cell r="X49">
            <v>0</v>
          </cell>
          <cell r="Y49">
            <v>0</v>
          </cell>
          <cell r="Z49" t="str">
            <v/>
          </cell>
          <cell r="AA49" t="str">
            <v/>
          </cell>
          <cell r="AB49" t="str">
            <v/>
          </cell>
          <cell r="AC49" t="str">
            <v/>
          </cell>
          <cell r="AD49" t="str">
            <v/>
          </cell>
          <cell r="AE49">
            <v>0</v>
          </cell>
          <cell r="AF49">
            <v>0</v>
          </cell>
          <cell r="AG49">
            <v>3</v>
          </cell>
          <cell r="AH49">
            <v>1</v>
          </cell>
          <cell r="AI49">
            <v>2</v>
          </cell>
          <cell r="AJ49" t="str">
            <v/>
          </cell>
          <cell r="AK49" t="str">
            <v/>
          </cell>
          <cell r="AL49" t="str">
            <v/>
          </cell>
          <cell r="AM49" t="str">
            <v/>
          </cell>
          <cell r="AO49" t="str">
            <v/>
          </cell>
          <cell r="AP49">
            <v>2</v>
          </cell>
          <cell r="AQ49">
            <v>48</v>
          </cell>
        </row>
        <row r="50">
          <cell r="A50">
            <v>102</v>
          </cell>
          <cell r="E50">
            <v>2</v>
          </cell>
          <cell r="F50">
            <v>1</v>
          </cell>
          <cell r="G50">
            <v>1</v>
          </cell>
          <cell r="H50">
            <v>1</v>
          </cell>
          <cell r="I50">
            <v>0</v>
          </cell>
          <cell r="J50">
            <v>1</v>
          </cell>
          <cell r="K50">
            <v>1</v>
          </cell>
          <cell r="L50">
            <v>0</v>
          </cell>
          <cell r="O50">
            <v>2</v>
          </cell>
          <cell r="P50">
            <v>2</v>
          </cell>
          <cell r="Q50" t="str">
            <v/>
          </cell>
          <cell r="R50">
            <v>5</v>
          </cell>
          <cell r="S50" t="str">
            <v>102_5</v>
          </cell>
          <cell r="T50" t="str">
            <v>102AM</v>
          </cell>
          <cell r="U50" t="str">
            <v>102AMNS</v>
          </cell>
          <cell r="V50">
            <v>17</v>
          </cell>
          <cell r="X50">
            <v>1</v>
          </cell>
          <cell r="Y50">
            <v>0</v>
          </cell>
          <cell r="Z50" t="str">
            <v/>
          </cell>
          <cell r="AA50" t="str">
            <v/>
          </cell>
          <cell r="AB50" t="str">
            <v/>
          </cell>
          <cell r="AC50" t="str">
            <v/>
          </cell>
          <cell r="AD50" t="str">
            <v/>
          </cell>
          <cell r="AE50">
            <v>0</v>
          </cell>
          <cell r="AF50">
            <v>0</v>
          </cell>
          <cell r="AG50">
            <v>3</v>
          </cell>
          <cell r="AH50">
            <v>1</v>
          </cell>
          <cell r="AI50">
            <v>2</v>
          </cell>
          <cell r="AJ50" t="str">
            <v/>
          </cell>
          <cell r="AK50" t="str">
            <v/>
          </cell>
          <cell r="AL50" t="str">
            <v/>
          </cell>
          <cell r="AM50" t="str">
            <v/>
          </cell>
          <cell r="AO50" t="str">
            <v/>
          </cell>
          <cell r="AP50">
            <v>2</v>
          </cell>
          <cell r="AQ50">
            <v>49</v>
          </cell>
        </row>
        <row r="51">
          <cell r="A51">
            <v>102</v>
          </cell>
          <cell r="E51">
            <v>2</v>
          </cell>
          <cell r="F51">
            <v>1</v>
          </cell>
          <cell r="G51">
            <v>2</v>
          </cell>
          <cell r="H51">
            <v>6</v>
          </cell>
          <cell r="I51">
            <v>1</v>
          </cell>
          <cell r="J51">
            <v>3</v>
          </cell>
          <cell r="K51">
            <v>0</v>
          </cell>
          <cell r="L51">
            <v>0</v>
          </cell>
          <cell r="O51">
            <v>2</v>
          </cell>
          <cell r="P51">
            <v>2</v>
          </cell>
          <cell r="Q51" t="str">
            <v/>
          </cell>
          <cell r="R51">
            <v>5</v>
          </cell>
          <cell r="S51" t="str">
            <v>102_5</v>
          </cell>
          <cell r="T51" t="str">
            <v>102AM</v>
          </cell>
          <cell r="U51" t="str">
            <v>102AMNS</v>
          </cell>
          <cell r="V51">
            <v>18</v>
          </cell>
          <cell r="X51">
            <v>0</v>
          </cell>
          <cell r="Y51">
            <v>0</v>
          </cell>
          <cell r="Z51" t="str">
            <v/>
          </cell>
          <cell r="AA51" t="str">
            <v/>
          </cell>
          <cell r="AB51" t="str">
            <v/>
          </cell>
          <cell r="AC51" t="str">
            <v/>
          </cell>
          <cell r="AD51" t="str">
            <v/>
          </cell>
          <cell r="AE51">
            <v>1</v>
          </cell>
          <cell r="AF51">
            <v>0</v>
          </cell>
          <cell r="AG51">
            <v>3</v>
          </cell>
          <cell r="AH51">
            <v>1</v>
          </cell>
          <cell r="AI51">
            <v>2</v>
          </cell>
          <cell r="AJ51" t="str">
            <v/>
          </cell>
          <cell r="AK51" t="str">
            <v/>
          </cell>
          <cell r="AL51" t="str">
            <v/>
          </cell>
          <cell r="AM51" t="str">
            <v/>
          </cell>
          <cell r="AO51" t="str">
            <v/>
          </cell>
          <cell r="AP51">
            <v>2</v>
          </cell>
          <cell r="AQ51">
            <v>50</v>
          </cell>
        </row>
        <row r="52">
          <cell r="A52">
            <v>102</v>
          </cell>
          <cell r="E52">
            <v>2</v>
          </cell>
          <cell r="F52">
            <v>1</v>
          </cell>
          <cell r="G52">
            <v>3</v>
          </cell>
          <cell r="H52">
            <v>0</v>
          </cell>
          <cell r="I52">
            <v>0</v>
          </cell>
          <cell r="J52">
            <v>0</v>
          </cell>
          <cell r="K52">
            <v>0</v>
          </cell>
          <cell r="L52">
            <v>0</v>
          </cell>
          <cell r="O52">
            <v>2</v>
          </cell>
          <cell r="P52">
            <v>2</v>
          </cell>
          <cell r="Q52" t="str">
            <v/>
          </cell>
          <cell r="R52">
            <v>5</v>
          </cell>
          <cell r="S52" t="str">
            <v>102_5</v>
          </cell>
          <cell r="T52" t="str">
            <v>102AM</v>
          </cell>
          <cell r="U52" t="str">
            <v>102AMEW</v>
          </cell>
          <cell r="V52">
            <v>19</v>
          </cell>
          <cell r="X52">
            <v>0</v>
          </cell>
          <cell r="Y52">
            <v>0</v>
          </cell>
          <cell r="Z52" t="str">
            <v/>
          </cell>
          <cell r="AA52" t="str">
            <v/>
          </cell>
          <cell r="AB52" t="str">
            <v/>
          </cell>
          <cell r="AC52" t="str">
            <v/>
          </cell>
          <cell r="AD52" t="str">
            <v/>
          </cell>
          <cell r="AE52">
            <v>1</v>
          </cell>
          <cell r="AF52">
            <v>0</v>
          </cell>
          <cell r="AG52">
            <v>3</v>
          </cell>
          <cell r="AH52">
            <v>1</v>
          </cell>
          <cell r="AI52">
            <v>2</v>
          </cell>
          <cell r="AJ52" t="str">
            <v/>
          </cell>
          <cell r="AK52" t="str">
            <v/>
          </cell>
          <cell r="AL52" t="str">
            <v/>
          </cell>
          <cell r="AM52" t="str">
            <v/>
          </cell>
          <cell r="AO52" t="str">
            <v/>
          </cell>
          <cell r="AP52">
            <v>2</v>
          </cell>
          <cell r="AQ52">
            <v>51</v>
          </cell>
        </row>
        <row r="53">
          <cell r="A53">
            <v>102</v>
          </cell>
          <cell r="E53">
            <v>2</v>
          </cell>
          <cell r="F53">
            <v>1</v>
          </cell>
          <cell r="G53">
            <v>4</v>
          </cell>
          <cell r="H53">
            <v>1</v>
          </cell>
          <cell r="I53">
            <v>0</v>
          </cell>
          <cell r="J53">
            <v>0</v>
          </cell>
          <cell r="K53">
            <v>0</v>
          </cell>
          <cell r="L53">
            <v>0</v>
          </cell>
          <cell r="O53">
            <v>2</v>
          </cell>
          <cell r="P53">
            <v>2</v>
          </cell>
          <cell r="Q53" t="str">
            <v/>
          </cell>
          <cell r="R53">
            <v>5</v>
          </cell>
          <cell r="S53" t="str">
            <v>102_5</v>
          </cell>
          <cell r="T53" t="str">
            <v>102AM</v>
          </cell>
          <cell r="U53" t="str">
            <v>102AMEW</v>
          </cell>
          <cell r="V53">
            <v>20</v>
          </cell>
          <cell r="X53">
            <v>0</v>
          </cell>
          <cell r="Y53">
            <v>0</v>
          </cell>
          <cell r="Z53" t="str">
            <v/>
          </cell>
          <cell r="AA53" t="str">
            <v/>
          </cell>
          <cell r="AB53" t="str">
            <v/>
          </cell>
          <cell r="AC53" t="str">
            <v/>
          </cell>
          <cell r="AD53" t="str">
            <v/>
          </cell>
          <cell r="AE53">
            <v>0</v>
          </cell>
          <cell r="AF53">
            <v>0</v>
          </cell>
          <cell r="AG53">
            <v>3</v>
          </cell>
          <cell r="AH53">
            <v>1</v>
          </cell>
          <cell r="AI53">
            <v>2</v>
          </cell>
          <cell r="AJ53" t="str">
            <v/>
          </cell>
          <cell r="AK53" t="str">
            <v/>
          </cell>
          <cell r="AL53" t="str">
            <v/>
          </cell>
          <cell r="AM53" t="str">
            <v/>
          </cell>
          <cell r="AO53" t="str">
            <v/>
          </cell>
          <cell r="AP53">
            <v>2</v>
          </cell>
          <cell r="AQ53">
            <v>52</v>
          </cell>
        </row>
        <row r="54">
          <cell r="A54">
            <v>102</v>
          </cell>
          <cell r="E54">
            <v>2</v>
          </cell>
          <cell r="F54">
            <v>2</v>
          </cell>
          <cell r="G54">
            <v>1</v>
          </cell>
          <cell r="H54">
            <v>0</v>
          </cell>
          <cell r="I54">
            <v>0</v>
          </cell>
          <cell r="J54">
            <v>0</v>
          </cell>
          <cell r="K54">
            <v>0</v>
          </cell>
          <cell r="L54">
            <v>0</v>
          </cell>
          <cell r="O54">
            <v>2</v>
          </cell>
          <cell r="P54">
            <v>2</v>
          </cell>
          <cell r="Q54" t="str">
            <v/>
          </cell>
          <cell r="R54">
            <v>6</v>
          </cell>
          <cell r="S54" t="str">
            <v>102_6</v>
          </cell>
          <cell r="T54" t="str">
            <v>102AM</v>
          </cell>
          <cell r="U54" t="str">
            <v>102AMNS</v>
          </cell>
          <cell r="V54">
            <v>21</v>
          </cell>
          <cell r="X54">
            <v>0</v>
          </cell>
          <cell r="Y54">
            <v>0</v>
          </cell>
          <cell r="Z54" t="str">
            <v/>
          </cell>
          <cell r="AA54" t="str">
            <v/>
          </cell>
          <cell r="AB54" t="str">
            <v/>
          </cell>
          <cell r="AC54" t="str">
            <v/>
          </cell>
          <cell r="AD54" t="str">
            <v/>
          </cell>
          <cell r="AE54">
            <v>0</v>
          </cell>
          <cell r="AF54">
            <v>0</v>
          </cell>
          <cell r="AG54">
            <v>3</v>
          </cell>
          <cell r="AH54">
            <v>1</v>
          </cell>
          <cell r="AI54">
            <v>2</v>
          </cell>
          <cell r="AJ54" t="str">
            <v/>
          </cell>
          <cell r="AK54" t="str">
            <v/>
          </cell>
          <cell r="AL54" t="str">
            <v/>
          </cell>
          <cell r="AM54" t="str">
            <v/>
          </cell>
          <cell r="AO54" t="str">
            <v/>
          </cell>
          <cell r="AP54">
            <v>2</v>
          </cell>
          <cell r="AQ54">
            <v>53</v>
          </cell>
        </row>
        <row r="55">
          <cell r="A55">
            <v>102</v>
          </cell>
          <cell r="E55">
            <v>2</v>
          </cell>
          <cell r="F55">
            <v>2</v>
          </cell>
          <cell r="G55">
            <v>2</v>
          </cell>
          <cell r="H55">
            <v>5</v>
          </cell>
          <cell r="I55">
            <v>1</v>
          </cell>
          <cell r="J55">
            <v>3</v>
          </cell>
          <cell r="K55">
            <v>2</v>
          </cell>
          <cell r="L55">
            <v>2</v>
          </cell>
          <cell r="O55">
            <v>2</v>
          </cell>
          <cell r="P55">
            <v>2</v>
          </cell>
          <cell r="Q55" t="str">
            <v/>
          </cell>
          <cell r="R55">
            <v>6</v>
          </cell>
          <cell r="S55" t="str">
            <v>102_6</v>
          </cell>
          <cell r="T55" t="str">
            <v>102AM</v>
          </cell>
          <cell r="U55" t="str">
            <v>102AMNS</v>
          </cell>
          <cell r="V55">
            <v>22</v>
          </cell>
          <cell r="X55">
            <v>2</v>
          </cell>
          <cell r="Y55">
            <v>2</v>
          </cell>
          <cell r="Z55" t="str">
            <v/>
          </cell>
          <cell r="AA55" t="str">
            <v/>
          </cell>
          <cell r="AB55" t="str">
            <v/>
          </cell>
          <cell r="AC55" t="str">
            <v/>
          </cell>
          <cell r="AD55" t="str">
            <v/>
          </cell>
          <cell r="AE55">
            <v>1</v>
          </cell>
          <cell r="AF55">
            <v>0</v>
          </cell>
          <cell r="AG55">
            <v>3</v>
          </cell>
          <cell r="AH55">
            <v>1</v>
          </cell>
          <cell r="AI55">
            <v>2</v>
          </cell>
          <cell r="AJ55" t="str">
            <v/>
          </cell>
          <cell r="AK55" t="str">
            <v/>
          </cell>
          <cell r="AL55" t="str">
            <v/>
          </cell>
          <cell r="AM55" t="str">
            <v/>
          </cell>
          <cell r="AO55" t="str">
            <v/>
          </cell>
          <cell r="AP55">
            <v>2</v>
          </cell>
          <cell r="AQ55">
            <v>54</v>
          </cell>
        </row>
        <row r="56">
          <cell r="A56">
            <v>102</v>
          </cell>
          <cell r="E56">
            <v>2</v>
          </cell>
          <cell r="F56">
            <v>2</v>
          </cell>
          <cell r="G56">
            <v>3</v>
          </cell>
          <cell r="H56">
            <v>1</v>
          </cell>
          <cell r="I56">
            <v>0</v>
          </cell>
          <cell r="J56">
            <v>0</v>
          </cell>
          <cell r="K56">
            <v>1</v>
          </cell>
          <cell r="L56">
            <v>1</v>
          </cell>
          <cell r="O56">
            <v>2</v>
          </cell>
          <cell r="P56">
            <v>2</v>
          </cell>
          <cell r="Q56" t="str">
            <v/>
          </cell>
          <cell r="R56">
            <v>6</v>
          </cell>
          <cell r="S56" t="str">
            <v>102_6</v>
          </cell>
          <cell r="T56" t="str">
            <v>102AM</v>
          </cell>
          <cell r="U56" t="str">
            <v>102AMEW</v>
          </cell>
          <cell r="V56">
            <v>23</v>
          </cell>
          <cell r="X56">
            <v>1</v>
          </cell>
          <cell r="Y56">
            <v>1</v>
          </cell>
          <cell r="Z56" t="str">
            <v/>
          </cell>
          <cell r="AA56" t="str">
            <v/>
          </cell>
          <cell r="AB56" t="str">
            <v/>
          </cell>
          <cell r="AC56" t="str">
            <v/>
          </cell>
          <cell r="AD56" t="str">
            <v/>
          </cell>
          <cell r="AE56">
            <v>1</v>
          </cell>
          <cell r="AF56">
            <v>0</v>
          </cell>
          <cell r="AG56">
            <v>3</v>
          </cell>
          <cell r="AH56">
            <v>1</v>
          </cell>
          <cell r="AI56">
            <v>2</v>
          </cell>
          <cell r="AJ56" t="str">
            <v/>
          </cell>
          <cell r="AK56" t="str">
            <v/>
          </cell>
          <cell r="AL56" t="str">
            <v/>
          </cell>
          <cell r="AM56" t="str">
            <v/>
          </cell>
          <cell r="AO56" t="str">
            <v/>
          </cell>
          <cell r="AP56">
            <v>2</v>
          </cell>
          <cell r="AQ56">
            <v>55</v>
          </cell>
        </row>
        <row r="57">
          <cell r="A57">
            <v>102</v>
          </cell>
          <cell r="E57">
            <v>2</v>
          </cell>
          <cell r="F57">
            <v>2</v>
          </cell>
          <cell r="G57">
            <v>4</v>
          </cell>
          <cell r="H57">
            <v>0</v>
          </cell>
          <cell r="I57">
            <v>0</v>
          </cell>
          <cell r="J57">
            <v>0</v>
          </cell>
          <cell r="K57">
            <v>0</v>
          </cell>
          <cell r="L57">
            <v>0</v>
          </cell>
          <cell r="O57">
            <v>2</v>
          </cell>
          <cell r="P57">
            <v>2</v>
          </cell>
          <cell r="Q57" t="str">
            <v/>
          </cell>
          <cell r="R57">
            <v>6</v>
          </cell>
          <cell r="S57" t="str">
            <v>102_6</v>
          </cell>
          <cell r="T57" t="str">
            <v>102AM</v>
          </cell>
          <cell r="U57" t="str">
            <v>102AMEW</v>
          </cell>
          <cell r="V57">
            <v>24</v>
          </cell>
          <cell r="X57">
            <v>0</v>
          </cell>
          <cell r="Y57">
            <v>0</v>
          </cell>
          <cell r="Z57" t="str">
            <v/>
          </cell>
          <cell r="AA57" t="str">
            <v/>
          </cell>
          <cell r="AB57" t="str">
            <v/>
          </cell>
          <cell r="AC57" t="str">
            <v/>
          </cell>
          <cell r="AD57" t="str">
            <v/>
          </cell>
          <cell r="AE57">
            <v>0</v>
          </cell>
          <cell r="AF57">
            <v>0</v>
          </cell>
          <cell r="AG57">
            <v>3</v>
          </cell>
          <cell r="AH57">
            <v>1</v>
          </cell>
          <cell r="AI57">
            <v>2</v>
          </cell>
          <cell r="AJ57" t="str">
            <v/>
          </cell>
          <cell r="AK57" t="str">
            <v/>
          </cell>
          <cell r="AL57" t="str">
            <v/>
          </cell>
          <cell r="AM57" t="str">
            <v/>
          </cell>
          <cell r="AO57" t="str">
            <v/>
          </cell>
          <cell r="AP57">
            <v>2</v>
          </cell>
          <cell r="AQ57">
            <v>56</v>
          </cell>
        </row>
        <row r="58">
          <cell r="A58">
            <v>102</v>
          </cell>
          <cell r="E58">
            <v>2</v>
          </cell>
          <cell r="F58">
            <v>3</v>
          </cell>
          <cell r="G58">
            <v>1</v>
          </cell>
          <cell r="H58">
            <v>3</v>
          </cell>
          <cell r="I58">
            <v>1</v>
          </cell>
          <cell r="J58">
            <v>2</v>
          </cell>
          <cell r="K58">
            <v>1</v>
          </cell>
          <cell r="L58">
            <v>1</v>
          </cell>
          <cell r="O58">
            <v>2</v>
          </cell>
          <cell r="P58">
            <v>2</v>
          </cell>
          <cell r="Q58" t="str">
            <v/>
          </cell>
          <cell r="R58">
            <v>7</v>
          </cell>
          <cell r="S58" t="str">
            <v>102_7</v>
          </cell>
          <cell r="T58" t="str">
            <v>102AM</v>
          </cell>
          <cell r="U58" t="str">
            <v>102AMNS</v>
          </cell>
          <cell r="V58">
            <v>25</v>
          </cell>
          <cell r="X58">
            <v>1</v>
          </cell>
          <cell r="Y58">
            <v>1</v>
          </cell>
          <cell r="Z58" t="str">
            <v/>
          </cell>
          <cell r="AA58" t="str">
            <v/>
          </cell>
          <cell r="AB58" t="str">
            <v/>
          </cell>
          <cell r="AC58" t="str">
            <v/>
          </cell>
          <cell r="AD58" t="str">
            <v/>
          </cell>
          <cell r="AE58">
            <v>0</v>
          </cell>
          <cell r="AF58">
            <v>0</v>
          </cell>
          <cell r="AG58">
            <v>3</v>
          </cell>
          <cell r="AH58">
            <v>1</v>
          </cell>
          <cell r="AI58">
            <v>2</v>
          </cell>
          <cell r="AJ58" t="str">
            <v/>
          </cell>
          <cell r="AK58" t="str">
            <v/>
          </cell>
          <cell r="AL58" t="str">
            <v/>
          </cell>
          <cell r="AM58" t="str">
            <v/>
          </cell>
          <cell r="AO58" t="str">
            <v/>
          </cell>
          <cell r="AP58">
            <v>2</v>
          </cell>
          <cell r="AQ58">
            <v>57</v>
          </cell>
        </row>
        <row r="59">
          <cell r="A59">
            <v>102</v>
          </cell>
          <cell r="E59">
            <v>2</v>
          </cell>
          <cell r="F59">
            <v>3</v>
          </cell>
          <cell r="G59">
            <v>2</v>
          </cell>
          <cell r="H59">
            <v>7</v>
          </cell>
          <cell r="I59">
            <v>2</v>
          </cell>
          <cell r="J59">
            <v>4</v>
          </cell>
          <cell r="K59">
            <v>2</v>
          </cell>
          <cell r="L59">
            <v>2</v>
          </cell>
          <cell r="O59">
            <v>2</v>
          </cell>
          <cell r="P59">
            <v>2</v>
          </cell>
          <cell r="Q59" t="str">
            <v/>
          </cell>
          <cell r="R59">
            <v>7</v>
          </cell>
          <cell r="S59" t="str">
            <v>102_7</v>
          </cell>
          <cell r="T59" t="str">
            <v>102AM</v>
          </cell>
          <cell r="U59" t="str">
            <v>102AMNS</v>
          </cell>
          <cell r="V59">
            <v>26</v>
          </cell>
          <cell r="X59">
            <v>2</v>
          </cell>
          <cell r="Y59">
            <v>2</v>
          </cell>
          <cell r="Z59" t="str">
            <v/>
          </cell>
          <cell r="AA59" t="str">
            <v/>
          </cell>
          <cell r="AB59" t="str">
            <v/>
          </cell>
          <cell r="AC59" t="str">
            <v/>
          </cell>
          <cell r="AD59" t="str">
            <v/>
          </cell>
          <cell r="AE59">
            <v>1</v>
          </cell>
          <cell r="AF59">
            <v>0</v>
          </cell>
          <cell r="AG59">
            <v>3</v>
          </cell>
          <cell r="AH59">
            <v>1</v>
          </cell>
          <cell r="AI59">
            <v>2</v>
          </cell>
          <cell r="AJ59" t="str">
            <v/>
          </cell>
          <cell r="AK59" t="str">
            <v/>
          </cell>
          <cell r="AL59" t="str">
            <v/>
          </cell>
          <cell r="AM59" t="str">
            <v/>
          </cell>
          <cell r="AO59" t="str">
            <v/>
          </cell>
          <cell r="AP59">
            <v>2</v>
          </cell>
          <cell r="AQ59">
            <v>58</v>
          </cell>
        </row>
      </sheetData>
      <sheetData sheetId="28">
        <row r="5">
          <cell r="E5">
            <v>1</v>
          </cell>
          <cell r="F5">
            <v>1</v>
          </cell>
          <cell r="G5">
            <v>4</v>
          </cell>
          <cell r="H5" t="str">
            <v>I was late look for Mike G's numbers</v>
          </cell>
          <cell r="I5">
            <v>0</v>
          </cell>
          <cell r="J5">
            <v>0</v>
          </cell>
          <cell r="K5">
            <v>0</v>
          </cell>
          <cell r="L5">
            <v>0</v>
          </cell>
          <cell r="M5" t="str">
            <v>Is coming up from the Riverwalk EB or SB? Mike G and I disagree.</v>
          </cell>
          <cell r="O5">
            <v>2</v>
          </cell>
          <cell r="P5">
            <v>2</v>
          </cell>
          <cell r="Q5" t="str">
            <v/>
          </cell>
          <cell r="R5">
            <v>1</v>
          </cell>
          <cell r="S5" t="str">
            <v>102_1</v>
          </cell>
          <cell r="T5" t="str">
            <v>102AM</v>
          </cell>
          <cell r="U5" t="str">
            <v>102AMEW</v>
          </cell>
          <cell r="W5" t="str">
            <v/>
          </cell>
          <cell r="X5" t="str">
            <v/>
          </cell>
          <cell r="Y5" t="str">
            <v/>
          </cell>
          <cell r="Z5" t="str">
            <v/>
          </cell>
          <cell r="AA5">
            <v>0</v>
          </cell>
          <cell r="AB5">
            <v>0</v>
          </cell>
          <cell r="AC5">
            <v>3</v>
          </cell>
          <cell r="AD5">
            <v>1</v>
          </cell>
          <cell r="AE5">
            <v>2</v>
          </cell>
          <cell r="AG5" t="str">
            <v/>
          </cell>
          <cell r="AH5">
            <v>0</v>
          </cell>
        </row>
        <row r="6">
          <cell r="A6">
            <v>102</v>
          </cell>
          <cell r="E6">
            <v>1</v>
          </cell>
          <cell r="F6">
            <v>2</v>
          </cell>
          <cell r="G6">
            <v>1</v>
          </cell>
          <cell r="H6">
            <v>2</v>
          </cell>
          <cell r="I6">
            <v>0</v>
          </cell>
          <cell r="J6">
            <v>2</v>
          </cell>
          <cell r="K6">
            <v>0</v>
          </cell>
          <cell r="L6">
            <v>0</v>
          </cell>
          <cell r="M6" t="str">
            <v>Is coming up from the Riverwalk EB or SB? Mike G and I disagree.</v>
          </cell>
          <cell r="O6">
            <v>2</v>
          </cell>
          <cell r="P6">
            <v>2</v>
          </cell>
          <cell r="Q6" t="str">
            <v/>
          </cell>
          <cell r="R6">
            <v>2</v>
          </cell>
          <cell r="S6" t="str">
            <v>102_2</v>
          </cell>
          <cell r="T6" t="str">
            <v>102AM</v>
          </cell>
          <cell r="U6" t="str">
            <v>102AMNS</v>
          </cell>
          <cell r="W6" t="str">
            <v/>
          </cell>
          <cell r="X6" t="str">
            <v/>
          </cell>
          <cell r="Y6" t="str">
            <v/>
          </cell>
          <cell r="Z6" t="str">
            <v/>
          </cell>
          <cell r="AA6">
            <v>0</v>
          </cell>
          <cell r="AB6">
            <v>0</v>
          </cell>
          <cell r="AC6">
            <v>3</v>
          </cell>
          <cell r="AD6">
            <v>1</v>
          </cell>
          <cell r="AE6">
            <v>2</v>
          </cell>
          <cell r="AG6" t="str">
            <v/>
          </cell>
          <cell r="AH6">
            <v>0</v>
          </cell>
        </row>
        <row r="7">
          <cell r="A7">
            <v>102</v>
          </cell>
          <cell r="E7">
            <v>1</v>
          </cell>
          <cell r="F7">
            <v>2</v>
          </cell>
          <cell r="G7">
            <v>2</v>
          </cell>
          <cell r="H7">
            <v>3</v>
          </cell>
          <cell r="I7">
            <v>1</v>
          </cell>
          <cell r="J7">
            <v>1</v>
          </cell>
          <cell r="K7">
            <v>1</v>
          </cell>
          <cell r="L7">
            <v>1</v>
          </cell>
          <cell r="M7" t="str">
            <v>Is coming up from the Riverwalk EB or SB? Mike G and I disagree.</v>
          </cell>
          <cell r="O7">
            <v>2</v>
          </cell>
          <cell r="P7">
            <v>2</v>
          </cell>
          <cell r="Q7" t="str">
            <v/>
          </cell>
          <cell r="R7">
            <v>2</v>
          </cell>
          <cell r="S7" t="str">
            <v>102_2</v>
          </cell>
          <cell r="T7" t="str">
            <v>102AM</v>
          </cell>
          <cell r="U7" t="str">
            <v>102AMNS</v>
          </cell>
          <cell r="W7" t="str">
            <v/>
          </cell>
          <cell r="X7" t="str">
            <v/>
          </cell>
          <cell r="Y7" t="str">
            <v/>
          </cell>
          <cell r="Z7" t="str">
            <v/>
          </cell>
          <cell r="AA7">
            <v>1</v>
          </cell>
          <cell r="AB7">
            <v>0</v>
          </cell>
          <cell r="AC7">
            <v>3</v>
          </cell>
          <cell r="AD7">
            <v>1</v>
          </cell>
          <cell r="AE7">
            <v>2</v>
          </cell>
          <cell r="AG7" t="str">
            <v/>
          </cell>
          <cell r="AH7">
            <v>0</v>
          </cell>
        </row>
        <row r="8">
          <cell r="A8">
            <v>102</v>
          </cell>
          <cell r="E8">
            <v>1</v>
          </cell>
          <cell r="F8">
            <v>2</v>
          </cell>
          <cell r="G8">
            <v>3</v>
          </cell>
          <cell r="H8">
            <v>2</v>
          </cell>
          <cell r="I8">
            <v>0</v>
          </cell>
          <cell r="J8">
            <v>0</v>
          </cell>
          <cell r="K8">
            <v>1</v>
          </cell>
          <cell r="L8">
            <v>2</v>
          </cell>
          <cell r="M8" t="str">
            <v>Is coming up from the Riverwalk EB or SB? Mike G and I disagree.</v>
          </cell>
          <cell r="O8">
            <v>2</v>
          </cell>
          <cell r="P8">
            <v>2</v>
          </cell>
          <cell r="Q8" t="str">
            <v/>
          </cell>
          <cell r="R8">
            <v>2</v>
          </cell>
          <cell r="S8" t="str">
            <v>102_2</v>
          </cell>
          <cell r="T8" t="str">
            <v>102AM</v>
          </cell>
          <cell r="U8" t="str">
            <v>102AMEW</v>
          </cell>
          <cell r="W8" t="str">
            <v/>
          </cell>
          <cell r="X8" t="str">
            <v/>
          </cell>
          <cell r="Y8" t="str">
            <v/>
          </cell>
          <cell r="Z8" t="str">
            <v/>
          </cell>
          <cell r="AA8">
            <v>1</v>
          </cell>
          <cell r="AB8">
            <v>0</v>
          </cell>
          <cell r="AC8">
            <v>3</v>
          </cell>
          <cell r="AD8">
            <v>1</v>
          </cell>
          <cell r="AE8">
            <v>2</v>
          </cell>
          <cell r="AG8" t="str">
            <v/>
          </cell>
          <cell r="AH8">
            <v>0</v>
          </cell>
        </row>
        <row r="9">
          <cell r="A9">
            <v>102</v>
          </cell>
          <cell r="E9">
            <v>1</v>
          </cell>
          <cell r="F9">
            <v>2</v>
          </cell>
          <cell r="G9">
            <v>4</v>
          </cell>
          <cell r="H9">
            <v>1</v>
          </cell>
          <cell r="I9">
            <v>0</v>
          </cell>
          <cell r="J9">
            <v>0</v>
          </cell>
          <cell r="K9">
            <v>0</v>
          </cell>
          <cell r="L9">
            <v>0</v>
          </cell>
          <cell r="M9" t="str">
            <v>Is coming up from the Riverwalk EB or SB? Mike G and I disagree.</v>
          </cell>
          <cell r="O9">
            <v>2</v>
          </cell>
          <cell r="P9">
            <v>2</v>
          </cell>
          <cell r="Q9" t="str">
            <v/>
          </cell>
          <cell r="R9">
            <v>2</v>
          </cell>
          <cell r="S9" t="str">
            <v>102_2</v>
          </cell>
          <cell r="T9" t="str">
            <v>102AM</v>
          </cell>
          <cell r="U9" t="str">
            <v>102AMEW</v>
          </cell>
          <cell r="W9" t="str">
            <v/>
          </cell>
          <cell r="X9" t="str">
            <v/>
          </cell>
          <cell r="Y9" t="str">
            <v/>
          </cell>
          <cell r="Z9" t="str">
            <v/>
          </cell>
          <cell r="AA9">
            <v>0</v>
          </cell>
          <cell r="AB9">
            <v>0</v>
          </cell>
          <cell r="AC9">
            <v>3</v>
          </cell>
          <cell r="AD9">
            <v>1</v>
          </cell>
          <cell r="AE9">
            <v>2</v>
          </cell>
          <cell r="AG9" t="str">
            <v/>
          </cell>
          <cell r="AH9">
            <v>0</v>
          </cell>
        </row>
        <row r="10">
          <cell r="A10">
            <v>102</v>
          </cell>
          <cell r="E10">
            <v>1</v>
          </cell>
          <cell r="F10">
            <v>3</v>
          </cell>
          <cell r="G10">
            <v>1</v>
          </cell>
          <cell r="H10">
            <v>4</v>
          </cell>
          <cell r="I10">
            <v>0</v>
          </cell>
          <cell r="J10">
            <v>3</v>
          </cell>
          <cell r="K10">
            <v>0</v>
          </cell>
          <cell r="L10">
            <v>0</v>
          </cell>
          <cell r="M10" t="str">
            <v>Is coming up from the Riverwalk EB or SB? Mike G and I disagree.</v>
          </cell>
          <cell r="O10">
            <v>2</v>
          </cell>
          <cell r="P10">
            <v>2</v>
          </cell>
          <cell r="Q10" t="str">
            <v/>
          </cell>
          <cell r="R10">
            <v>3</v>
          </cell>
          <cell r="S10" t="str">
            <v>102_3</v>
          </cell>
          <cell r="T10" t="str">
            <v>102AM</v>
          </cell>
          <cell r="U10" t="str">
            <v>102AMNS</v>
          </cell>
          <cell r="W10" t="str">
            <v/>
          </cell>
          <cell r="X10" t="str">
            <v/>
          </cell>
          <cell r="Y10" t="str">
            <v/>
          </cell>
          <cell r="Z10" t="str">
            <v/>
          </cell>
          <cell r="AA10">
            <v>0</v>
          </cell>
          <cell r="AB10">
            <v>0</v>
          </cell>
          <cell r="AC10">
            <v>3</v>
          </cell>
          <cell r="AD10">
            <v>1</v>
          </cell>
          <cell r="AE10">
            <v>2</v>
          </cell>
          <cell r="AG10" t="str">
            <v/>
          </cell>
          <cell r="AH10">
            <v>0</v>
          </cell>
        </row>
        <row r="11">
          <cell r="A11">
            <v>102</v>
          </cell>
          <cell r="E11">
            <v>1</v>
          </cell>
          <cell r="F11">
            <v>3</v>
          </cell>
          <cell r="G11">
            <v>2</v>
          </cell>
          <cell r="H11">
            <v>2</v>
          </cell>
          <cell r="I11">
            <v>0</v>
          </cell>
          <cell r="J11">
            <v>1</v>
          </cell>
          <cell r="K11">
            <v>1</v>
          </cell>
          <cell r="L11">
            <v>1</v>
          </cell>
          <cell r="M11" t="str">
            <v>Is coming up from the Riverwalk EB or SB? Mike G and I disagree.</v>
          </cell>
          <cell r="O11">
            <v>2</v>
          </cell>
          <cell r="P11">
            <v>2</v>
          </cell>
          <cell r="Q11" t="str">
            <v/>
          </cell>
          <cell r="R11">
            <v>3</v>
          </cell>
          <cell r="S11" t="str">
            <v>102_3</v>
          </cell>
          <cell r="T11" t="str">
            <v>102AM</v>
          </cell>
          <cell r="U11" t="str">
            <v>102AMNS</v>
          </cell>
          <cell r="W11" t="str">
            <v/>
          </cell>
          <cell r="X11" t="str">
            <v/>
          </cell>
          <cell r="Y11" t="str">
            <v/>
          </cell>
          <cell r="Z11" t="str">
            <v/>
          </cell>
          <cell r="AA11">
            <v>1</v>
          </cell>
          <cell r="AB11">
            <v>0</v>
          </cell>
          <cell r="AC11">
            <v>3</v>
          </cell>
          <cell r="AD11">
            <v>1</v>
          </cell>
          <cell r="AE11">
            <v>2</v>
          </cell>
          <cell r="AG11" t="str">
            <v/>
          </cell>
          <cell r="AH11">
            <v>0</v>
          </cell>
        </row>
        <row r="12">
          <cell r="A12">
            <v>102</v>
          </cell>
          <cell r="E12">
            <v>1</v>
          </cell>
          <cell r="F12">
            <v>3</v>
          </cell>
          <cell r="G12">
            <v>3</v>
          </cell>
          <cell r="H12">
            <v>0</v>
          </cell>
          <cell r="I12">
            <v>0</v>
          </cell>
          <cell r="J12">
            <v>0</v>
          </cell>
          <cell r="K12">
            <v>0</v>
          </cell>
          <cell r="L12">
            <v>0</v>
          </cell>
          <cell r="M12" t="str">
            <v>Is coming up from the Riverwalk EB or SB? Mike G and I disagree.</v>
          </cell>
          <cell r="O12">
            <v>2</v>
          </cell>
          <cell r="P12">
            <v>2</v>
          </cell>
          <cell r="Q12" t="str">
            <v/>
          </cell>
          <cell r="R12">
            <v>3</v>
          </cell>
          <cell r="S12" t="str">
            <v>102_3</v>
          </cell>
          <cell r="T12" t="str">
            <v>102AM</v>
          </cell>
          <cell r="U12" t="str">
            <v>102AMEW</v>
          </cell>
          <cell r="W12" t="str">
            <v/>
          </cell>
          <cell r="X12" t="str">
            <v/>
          </cell>
          <cell r="Y12" t="str">
            <v/>
          </cell>
          <cell r="Z12" t="str">
            <v/>
          </cell>
          <cell r="AA12">
            <v>1</v>
          </cell>
          <cell r="AB12">
            <v>0</v>
          </cell>
          <cell r="AC12">
            <v>3</v>
          </cell>
          <cell r="AD12">
            <v>1</v>
          </cell>
          <cell r="AE12">
            <v>2</v>
          </cell>
          <cell r="AG12" t="str">
            <v/>
          </cell>
          <cell r="AH12">
            <v>0</v>
          </cell>
        </row>
        <row r="13">
          <cell r="A13">
            <v>102</v>
          </cell>
          <cell r="E13">
            <v>1</v>
          </cell>
          <cell r="F13">
            <v>3</v>
          </cell>
          <cell r="G13">
            <v>4</v>
          </cell>
          <cell r="H13">
            <v>4</v>
          </cell>
          <cell r="I13">
            <v>0</v>
          </cell>
          <cell r="J13">
            <v>3</v>
          </cell>
          <cell r="K13">
            <v>0</v>
          </cell>
          <cell r="L13">
            <v>0</v>
          </cell>
          <cell r="M13" t="str">
            <v>Is coming up from the Riverwalk EB or SB? Mike G and I disagree.</v>
          </cell>
          <cell r="O13">
            <v>2</v>
          </cell>
          <cell r="P13">
            <v>2</v>
          </cell>
          <cell r="Q13" t="str">
            <v/>
          </cell>
          <cell r="R13">
            <v>3</v>
          </cell>
          <cell r="S13" t="str">
            <v>102_3</v>
          </cell>
          <cell r="T13" t="str">
            <v>102AM</v>
          </cell>
          <cell r="U13" t="str">
            <v>102AMEW</v>
          </cell>
          <cell r="W13" t="str">
            <v/>
          </cell>
          <cell r="X13" t="str">
            <v/>
          </cell>
          <cell r="Y13" t="str">
            <v/>
          </cell>
          <cell r="Z13" t="str">
            <v/>
          </cell>
          <cell r="AA13">
            <v>0</v>
          </cell>
          <cell r="AB13">
            <v>0</v>
          </cell>
          <cell r="AC13">
            <v>3</v>
          </cell>
          <cell r="AD13">
            <v>1</v>
          </cell>
          <cell r="AE13">
            <v>2</v>
          </cell>
          <cell r="AG13" t="str">
            <v/>
          </cell>
          <cell r="AH13">
            <v>0</v>
          </cell>
        </row>
        <row r="14">
          <cell r="A14">
            <v>102</v>
          </cell>
          <cell r="E14">
            <v>1</v>
          </cell>
          <cell r="F14">
            <v>4</v>
          </cell>
          <cell r="G14">
            <v>1</v>
          </cell>
          <cell r="H14">
            <v>2</v>
          </cell>
          <cell r="I14">
            <v>0</v>
          </cell>
          <cell r="J14">
            <v>0</v>
          </cell>
          <cell r="K14">
            <v>0</v>
          </cell>
          <cell r="L14">
            <v>0</v>
          </cell>
          <cell r="M14" t="str">
            <v>Is coming up from the Riverwalk EB or SB? Mike G and I disagree.</v>
          </cell>
          <cell r="O14">
            <v>2</v>
          </cell>
          <cell r="P14">
            <v>2</v>
          </cell>
          <cell r="Q14" t="str">
            <v/>
          </cell>
          <cell r="R14">
            <v>4</v>
          </cell>
          <cell r="S14" t="str">
            <v>102_4</v>
          </cell>
          <cell r="T14" t="str">
            <v>102AM</v>
          </cell>
          <cell r="U14" t="str">
            <v>102AMNS</v>
          </cell>
          <cell r="W14" t="str">
            <v/>
          </cell>
          <cell r="X14" t="str">
            <v/>
          </cell>
          <cell r="Y14" t="str">
            <v/>
          </cell>
          <cell r="Z14" t="str">
            <v/>
          </cell>
          <cell r="AA14">
            <v>0</v>
          </cell>
          <cell r="AB14">
            <v>0</v>
          </cell>
          <cell r="AC14">
            <v>3</v>
          </cell>
          <cell r="AD14">
            <v>1</v>
          </cell>
          <cell r="AE14">
            <v>2</v>
          </cell>
          <cell r="AG14" t="str">
            <v/>
          </cell>
          <cell r="AH14">
            <v>0</v>
          </cell>
        </row>
        <row r="15">
          <cell r="A15">
            <v>102</v>
          </cell>
          <cell r="E15">
            <v>1</v>
          </cell>
          <cell r="F15">
            <v>4</v>
          </cell>
          <cell r="G15">
            <v>2</v>
          </cell>
          <cell r="H15">
            <v>8</v>
          </cell>
          <cell r="I15">
            <v>2</v>
          </cell>
          <cell r="J15">
            <v>0</v>
          </cell>
          <cell r="K15">
            <v>1</v>
          </cell>
          <cell r="L15">
            <v>2</v>
          </cell>
          <cell r="M15" t="str">
            <v>Is coming up from the Riverwalk EB or SB? Mike G and I disagree.</v>
          </cell>
          <cell r="O15">
            <v>2</v>
          </cell>
          <cell r="P15">
            <v>2</v>
          </cell>
          <cell r="Q15" t="str">
            <v/>
          </cell>
          <cell r="R15">
            <v>4</v>
          </cell>
          <cell r="S15" t="str">
            <v>102_4</v>
          </cell>
          <cell r="T15" t="str">
            <v>102AM</v>
          </cell>
          <cell r="U15" t="str">
            <v>102AMNS</v>
          </cell>
          <cell r="W15" t="str">
            <v/>
          </cell>
          <cell r="X15" t="str">
            <v/>
          </cell>
          <cell r="Y15" t="str">
            <v/>
          </cell>
          <cell r="Z15" t="str">
            <v/>
          </cell>
          <cell r="AA15">
            <v>1</v>
          </cell>
          <cell r="AB15">
            <v>0</v>
          </cell>
          <cell r="AC15">
            <v>3</v>
          </cell>
          <cell r="AD15">
            <v>1</v>
          </cell>
          <cell r="AE15">
            <v>2</v>
          </cell>
          <cell r="AG15" t="str">
            <v/>
          </cell>
          <cell r="AH15">
            <v>0</v>
          </cell>
        </row>
        <row r="16">
          <cell r="A16">
            <v>102</v>
          </cell>
          <cell r="E16">
            <v>1</v>
          </cell>
          <cell r="F16">
            <v>4</v>
          </cell>
          <cell r="G16">
            <v>3</v>
          </cell>
          <cell r="H16">
            <v>5</v>
          </cell>
          <cell r="I16">
            <v>1</v>
          </cell>
          <cell r="J16">
            <v>0</v>
          </cell>
          <cell r="K16">
            <v>0</v>
          </cell>
          <cell r="L16">
            <v>1</v>
          </cell>
          <cell r="M16" t="str">
            <v>Is coming up from the Riverwalk EB or SB? Mike G and I disagree.</v>
          </cell>
          <cell r="O16">
            <v>2</v>
          </cell>
          <cell r="P16">
            <v>2</v>
          </cell>
          <cell r="Q16" t="str">
            <v/>
          </cell>
          <cell r="R16">
            <v>4</v>
          </cell>
          <cell r="S16" t="str">
            <v>102_4</v>
          </cell>
          <cell r="T16" t="str">
            <v>102AM</v>
          </cell>
          <cell r="U16" t="str">
            <v>102AMEW</v>
          </cell>
          <cell r="W16" t="str">
            <v/>
          </cell>
          <cell r="X16" t="str">
            <v/>
          </cell>
          <cell r="Y16" t="str">
            <v/>
          </cell>
          <cell r="Z16" t="str">
            <v/>
          </cell>
          <cell r="AA16">
            <v>1</v>
          </cell>
          <cell r="AB16">
            <v>0</v>
          </cell>
          <cell r="AC16">
            <v>3</v>
          </cell>
          <cell r="AD16">
            <v>1</v>
          </cell>
          <cell r="AE16">
            <v>2</v>
          </cell>
          <cell r="AG16" t="str">
            <v/>
          </cell>
          <cell r="AH16">
            <v>0</v>
          </cell>
        </row>
        <row r="17">
          <cell r="A17">
            <v>102</v>
          </cell>
          <cell r="E17">
            <v>1</v>
          </cell>
          <cell r="F17">
            <v>4</v>
          </cell>
          <cell r="G17">
            <v>4</v>
          </cell>
          <cell r="H17">
            <v>2</v>
          </cell>
          <cell r="I17">
            <v>0</v>
          </cell>
          <cell r="J17">
            <v>0</v>
          </cell>
          <cell r="K17">
            <v>0</v>
          </cell>
          <cell r="L17">
            <v>1</v>
          </cell>
          <cell r="M17" t="str">
            <v>Is coming up from the Riverwalk EB or SB? Mike G and I disagree.</v>
          </cell>
          <cell r="O17">
            <v>2</v>
          </cell>
          <cell r="P17">
            <v>2</v>
          </cell>
          <cell r="Q17" t="str">
            <v/>
          </cell>
          <cell r="R17">
            <v>4</v>
          </cell>
          <cell r="S17" t="str">
            <v>102_4</v>
          </cell>
          <cell r="T17" t="str">
            <v>102AM</v>
          </cell>
          <cell r="U17" t="str">
            <v>102AMEW</v>
          </cell>
          <cell r="W17" t="str">
            <v/>
          </cell>
          <cell r="X17" t="str">
            <v/>
          </cell>
          <cell r="Y17" t="str">
            <v/>
          </cell>
          <cell r="Z17" t="str">
            <v/>
          </cell>
          <cell r="AA17">
            <v>0</v>
          </cell>
          <cell r="AB17">
            <v>0</v>
          </cell>
          <cell r="AC17">
            <v>3</v>
          </cell>
          <cell r="AD17">
            <v>1</v>
          </cell>
          <cell r="AE17">
            <v>2</v>
          </cell>
          <cell r="AG17" t="str">
            <v/>
          </cell>
          <cell r="AH17">
            <v>0</v>
          </cell>
        </row>
        <row r="18">
          <cell r="A18">
            <v>102</v>
          </cell>
          <cell r="E18">
            <v>2</v>
          </cell>
          <cell r="F18">
            <v>1</v>
          </cell>
          <cell r="G18">
            <v>1</v>
          </cell>
          <cell r="H18">
            <v>1</v>
          </cell>
          <cell r="I18">
            <v>0</v>
          </cell>
          <cell r="J18">
            <v>1</v>
          </cell>
          <cell r="K18">
            <v>1</v>
          </cell>
          <cell r="L18">
            <v>1</v>
          </cell>
          <cell r="O18">
            <v>2</v>
          </cell>
          <cell r="P18">
            <v>2</v>
          </cell>
          <cell r="Q18" t="str">
            <v/>
          </cell>
          <cell r="R18">
            <v>5</v>
          </cell>
          <cell r="S18" t="str">
            <v>102_5</v>
          </cell>
          <cell r="T18" t="str">
            <v>102AM</v>
          </cell>
          <cell r="U18" t="str">
            <v>102AMNS</v>
          </cell>
          <cell r="W18" t="str">
            <v/>
          </cell>
          <cell r="X18" t="str">
            <v/>
          </cell>
          <cell r="Y18" t="str">
            <v/>
          </cell>
          <cell r="Z18" t="str">
            <v/>
          </cell>
          <cell r="AA18">
            <v>0</v>
          </cell>
          <cell r="AB18">
            <v>0</v>
          </cell>
          <cell r="AC18">
            <v>3</v>
          </cell>
          <cell r="AD18">
            <v>1</v>
          </cell>
          <cell r="AE18">
            <v>2</v>
          </cell>
          <cell r="AG18" t="str">
            <v/>
          </cell>
          <cell r="AH18">
            <v>0</v>
          </cell>
        </row>
        <row r="19">
          <cell r="A19">
            <v>102</v>
          </cell>
          <cell r="E19">
            <v>2</v>
          </cell>
          <cell r="F19">
            <v>1</v>
          </cell>
          <cell r="G19">
            <v>2</v>
          </cell>
          <cell r="H19">
            <v>3</v>
          </cell>
          <cell r="I19">
            <v>1</v>
          </cell>
          <cell r="J19">
            <v>3</v>
          </cell>
          <cell r="K19">
            <v>0</v>
          </cell>
          <cell r="L19">
            <v>0</v>
          </cell>
          <cell r="O19">
            <v>2</v>
          </cell>
          <cell r="P19">
            <v>2</v>
          </cell>
          <cell r="Q19" t="str">
            <v/>
          </cell>
          <cell r="R19">
            <v>5</v>
          </cell>
          <cell r="S19" t="str">
            <v>102_5</v>
          </cell>
          <cell r="T19" t="str">
            <v>102AM</v>
          </cell>
          <cell r="U19" t="str">
            <v>102AMNS</v>
          </cell>
          <cell r="W19" t="str">
            <v/>
          </cell>
          <cell r="X19" t="str">
            <v/>
          </cell>
          <cell r="Y19" t="str">
            <v/>
          </cell>
          <cell r="Z19" t="str">
            <v/>
          </cell>
          <cell r="AA19">
            <v>1</v>
          </cell>
          <cell r="AB19">
            <v>0</v>
          </cell>
          <cell r="AC19">
            <v>3</v>
          </cell>
          <cell r="AD19">
            <v>1</v>
          </cell>
          <cell r="AE19">
            <v>2</v>
          </cell>
          <cell r="AG19" t="str">
            <v/>
          </cell>
          <cell r="AH19">
            <v>0</v>
          </cell>
        </row>
        <row r="20">
          <cell r="A20">
            <v>102</v>
          </cell>
          <cell r="E20">
            <v>2</v>
          </cell>
          <cell r="F20">
            <v>1</v>
          </cell>
          <cell r="G20">
            <v>3</v>
          </cell>
          <cell r="H20">
            <v>1</v>
          </cell>
          <cell r="I20">
            <v>0</v>
          </cell>
          <cell r="J20">
            <v>0</v>
          </cell>
          <cell r="K20">
            <v>0</v>
          </cell>
          <cell r="L20">
            <v>0</v>
          </cell>
          <cell r="O20">
            <v>2</v>
          </cell>
          <cell r="P20">
            <v>2</v>
          </cell>
          <cell r="Q20" t="str">
            <v/>
          </cell>
          <cell r="R20">
            <v>5</v>
          </cell>
          <cell r="S20" t="str">
            <v>102_5</v>
          </cell>
          <cell r="T20" t="str">
            <v>102AM</v>
          </cell>
          <cell r="U20" t="str">
            <v>102AMEW</v>
          </cell>
          <cell r="W20" t="str">
            <v/>
          </cell>
          <cell r="X20" t="str">
            <v/>
          </cell>
          <cell r="Y20" t="str">
            <v/>
          </cell>
          <cell r="Z20" t="str">
            <v/>
          </cell>
          <cell r="AA20">
            <v>1</v>
          </cell>
          <cell r="AB20">
            <v>0</v>
          </cell>
          <cell r="AC20">
            <v>3</v>
          </cell>
          <cell r="AD20">
            <v>1</v>
          </cell>
          <cell r="AE20">
            <v>2</v>
          </cell>
          <cell r="AG20" t="str">
            <v/>
          </cell>
          <cell r="AH20">
            <v>0</v>
          </cell>
        </row>
        <row r="21">
          <cell r="A21">
            <v>102</v>
          </cell>
          <cell r="E21">
            <v>2</v>
          </cell>
          <cell r="F21">
            <v>1</v>
          </cell>
          <cell r="G21">
            <v>4</v>
          </cell>
          <cell r="H21">
            <v>1</v>
          </cell>
          <cell r="I21">
            <v>0</v>
          </cell>
          <cell r="J21">
            <v>0</v>
          </cell>
          <cell r="K21">
            <v>0</v>
          </cell>
          <cell r="L21">
            <v>1</v>
          </cell>
          <cell r="O21">
            <v>2</v>
          </cell>
          <cell r="P21">
            <v>2</v>
          </cell>
          <cell r="Q21" t="str">
            <v/>
          </cell>
          <cell r="R21">
            <v>5</v>
          </cell>
          <cell r="S21" t="str">
            <v>102_5</v>
          </cell>
          <cell r="T21" t="str">
            <v>102AM</v>
          </cell>
          <cell r="U21" t="str">
            <v>102AMEW</v>
          </cell>
          <cell r="W21" t="str">
            <v/>
          </cell>
          <cell r="X21" t="str">
            <v/>
          </cell>
          <cell r="Y21" t="str">
            <v/>
          </cell>
          <cell r="Z21" t="str">
            <v/>
          </cell>
          <cell r="AA21">
            <v>0</v>
          </cell>
          <cell r="AB21">
            <v>0</v>
          </cell>
          <cell r="AC21">
            <v>3</v>
          </cell>
          <cell r="AD21">
            <v>1</v>
          </cell>
          <cell r="AE21">
            <v>2</v>
          </cell>
          <cell r="AG21" t="str">
            <v/>
          </cell>
          <cell r="AH21">
            <v>0</v>
          </cell>
        </row>
        <row r="22">
          <cell r="A22">
            <v>102</v>
          </cell>
          <cell r="E22">
            <v>2</v>
          </cell>
          <cell r="F22">
            <v>2</v>
          </cell>
          <cell r="G22">
            <v>1</v>
          </cell>
          <cell r="H22">
            <v>0</v>
          </cell>
          <cell r="I22">
            <v>0</v>
          </cell>
          <cell r="J22">
            <v>0</v>
          </cell>
          <cell r="K22">
            <v>0</v>
          </cell>
          <cell r="L22">
            <v>0</v>
          </cell>
          <cell r="O22">
            <v>2</v>
          </cell>
          <cell r="P22">
            <v>2</v>
          </cell>
          <cell r="Q22" t="str">
            <v/>
          </cell>
          <cell r="R22">
            <v>6</v>
          </cell>
          <cell r="S22" t="str">
            <v>102_6</v>
          </cell>
          <cell r="T22" t="str">
            <v>102AM</v>
          </cell>
          <cell r="U22" t="str">
            <v>102AMNS</v>
          </cell>
          <cell r="W22" t="str">
            <v/>
          </cell>
          <cell r="X22" t="str">
            <v/>
          </cell>
          <cell r="Y22" t="str">
            <v/>
          </cell>
          <cell r="Z22" t="str">
            <v/>
          </cell>
          <cell r="AA22">
            <v>0</v>
          </cell>
          <cell r="AB22">
            <v>0</v>
          </cell>
          <cell r="AC22">
            <v>3</v>
          </cell>
          <cell r="AD22">
            <v>1</v>
          </cell>
          <cell r="AE22">
            <v>2</v>
          </cell>
          <cell r="AG22" t="str">
            <v/>
          </cell>
          <cell r="AH22">
            <v>0</v>
          </cell>
        </row>
        <row r="23">
          <cell r="A23">
            <v>102</v>
          </cell>
          <cell r="E23">
            <v>2</v>
          </cell>
          <cell r="F23">
            <v>2</v>
          </cell>
          <cell r="G23">
            <v>2</v>
          </cell>
          <cell r="H23">
            <v>5</v>
          </cell>
          <cell r="I23">
            <v>1</v>
          </cell>
          <cell r="J23">
            <v>3</v>
          </cell>
          <cell r="K23">
            <v>2</v>
          </cell>
          <cell r="L23">
            <v>2</v>
          </cell>
          <cell r="O23">
            <v>2</v>
          </cell>
          <cell r="P23">
            <v>2</v>
          </cell>
          <cell r="Q23" t="str">
            <v/>
          </cell>
          <cell r="R23">
            <v>6</v>
          </cell>
          <cell r="S23" t="str">
            <v>102_6</v>
          </cell>
          <cell r="T23" t="str">
            <v>102AM</v>
          </cell>
          <cell r="U23" t="str">
            <v>102AMNS</v>
          </cell>
          <cell r="W23" t="str">
            <v/>
          </cell>
          <cell r="X23" t="str">
            <v/>
          </cell>
          <cell r="Y23" t="str">
            <v/>
          </cell>
          <cell r="Z23" t="str">
            <v/>
          </cell>
          <cell r="AA23">
            <v>1</v>
          </cell>
          <cell r="AB23">
            <v>0</v>
          </cell>
          <cell r="AC23">
            <v>3</v>
          </cell>
          <cell r="AD23">
            <v>1</v>
          </cell>
          <cell r="AE23">
            <v>2</v>
          </cell>
          <cell r="AG23" t="str">
            <v/>
          </cell>
          <cell r="AH23">
            <v>0</v>
          </cell>
        </row>
        <row r="24">
          <cell r="A24">
            <v>102</v>
          </cell>
          <cell r="E24">
            <v>2</v>
          </cell>
          <cell r="F24">
            <v>2</v>
          </cell>
          <cell r="G24">
            <v>3</v>
          </cell>
          <cell r="H24">
            <v>1</v>
          </cell>
          <cell r="I24">
            <v>0</v>
          </cell>
          <cell r="J24">
            <v>0</v>
          </cell>
          <cell r="K24">
            <v>1</v>
          </cell>
          <cell r="L24">
            <v>1</v>
          </cell>
          <cell r="O24">
            <v>2</v>
          </cell>
          <cell r="P24">
            <v>2</v>
          </cell>
          <cell r="Q24" t="str">
            <v/>
          </cell>
          <cell r="R24">
            <v>6</v>
          </cell>
          <cell r="S24" t="str">
            <v>102_6</v>
          </cell>
          <cell r="T24" t="str">
            <v>102AM</v>
          </cell>
          <cell r="U24" t="str">
            <v>102AMEW</v>
          </cell>
          <cell r="W24" t="str">
            <v/>
          </cell>
          <cell r="X24" t="str">
            <v/>
          </cell>
          <cell r="Y24" t="str">
            <v/>
          </cell>
          <cell r="Z24" t="str">
            <v/>
          </cell>
          <cell r="AA24">
            <v>1</v>
          </cell>
          <cell r="AB24">
            <v>0</v>
          </cell>
          <cell r="AC24">
            <v>3</v>
          </cell>
          <cell r="AD24">
            <v>1</v>
          </cell>
          <cell r="AE24">
            <v>2</v>
          </cell>
          <cell r="AG24" t="str">
            <v/>
          </cell>
          <cell r="AH24">
            <v>0</v>
          </cell>
        </row>
        <row r="25">
          <cell r="A25">
            <v>102</v>
          </cell>
          <cell r="E25">
            <v>2</v>
          </cell>
          <cell r="F25">
            <v>2</v>
          </cell>
          <cell r="G25">
            <v>4</v>
          </cell>
          <cell r="H25">
            <v>2</v>
          </cell>
          <cell r="I25">
            <v>0</v>
          </cell>
          <cell r="J25">
            <v>2</v>
          </cell>
          <cell r="K25">
            <v>0</v>
          </cell>
          <cell r="L25">
            <v>0</v>
          </cell>
          <cell r="O25">
            <v>2</v>
          </cell>
          <cell r="P25">
            <v>2</v>
          </cell>
          <cell r="Q25" t="str">
            <v/>
          </cell>
          <cell r="R25">
            <v>6</v>
          </cell>
          <cell r="S25" t="str">
            <v>102_6</v>
          </cell>
          <cell r="T25" t="str">
            <v>102AM</v>
          </cell>
          <cell r="U25" t="str">
            <v>102AMEW</v>
          </cell>
          <cell r="W25" t="str">
            <v/>
          </cell>
          <cell r="X25" t="str">
            <v/>
          </cell>
          <cell r="Y25" t="str">
            <v/>
          </cell>
          <cell r="Z25" t="str">
            <v/>
          </cell>
          <cell r="AA25">
            <v>0</v>
          </cell>
          <cell r="AB25">
            <v>0</v>
          </cell>
          <cell r="AC25">
            <v>3</v>
          </cell>
          <cell r="AD25">
            <v>1</v>
          </cell>
          <cell r="AE25">
            <v>2</v>
          </cell>
          <cell r="AG25" t="str">
            <v/>
          </cell>
          <cell r="AH25">
            <v>0</v>
          </cell>
        </row>
        <row r="26">
          <cell r="A26">
            <v>102</v>
          </cell>
          <cell r="E26">
            <v>2</v>
          </cell>
          <cell r="F26">
            <v>3</v>
          </cell>
          <cell r="G26">
            <v>1</v>
          </cell>
          <cell r="H26">
            <v>2</v>
          </cell>
          <cell r="I26">
            <v>0</v>
          </cell>
          <cell r="J26">
            <v>1</v>
          </cell>
          <cell r="K26">
            <v>1</v>
          </cell>
          <cell r="L26">
            <v>1</v>
          </cell>
          <cell r="O26">
            <v>2</v>
          </cell>
          <cell r="P26">
            <v>2</v>
          </cell>
          <cell r="Q26" t="str">
            <v/>
          </cell>
          <cell r="R26">
            <v>7</v>
          </cell>
          <cell r="S26" t="str">
            <v>102_7</v>
          </cell>
          <cell r="T26" t="str">
            <v>102AM</v>
          </cell>
          <cell r="U26" t="str">
            <v>102AMNS</v>
          </cell>
          <cell r="W26" t="str">
            <v/>
          </cell>
          <cell r="X26" t="str">
            <v/>
          </cell>
          <cell r="Y26" t="str">
            <v/>
          </cell>
          <cell r="Z26" t="str">
            <v/>
          </cell>
          <cell r="AA26">
            <v>0</v>
          </cell>
          <cell r="AB26">
            <v>0</v>
          </cell>
          <cell r="AC26">
            <v>3</v>
          </cell>
          <cell r="AD26">
            <v>1</v>
          </cell>
          <cell r="AE26">
            <v>2</v>
          </cell>
          <cell r="AG26" t="str">
            <v/>
          </cell>
          <cell r="AH26">
            <v>0</v>
          </cell>
        </row>
        <row r="27">
          <cell r="A27">
            <v>102</v>
          </cell>
          <cell r="E27">
            <v>2</v>
          </cell>
          <cell r="F27">
            <v>3</v>
          </cell>
          <cell r="G27">
            <v>2</v>
          </cell>
          <cell r="H27">
            <v>4</v>
          </cell>
          <cell r="I27">
            <v>0</v>
          </cell>
          <cell r="J27">
            <v>4</v>
          </cell>
          <cell r="K27">
            <v>1</v>
          </cell>
          <cell r="L27">
            <v>1</v>
          </cell>
          <cell r="O27">
            <v>2</v>
          </cell>
          <cell r="P27">
            <v>2</v>
          </cell>
          <cell r="Q27" t="str">
            <v/>
          </cell>
          <cell r="R27">
            <v>7</v>
          </cell>
          <cell r="S27" t="str">
            <v>102_7</v>
          </cell>
          <cell r="T27" t="str">
            <v>102AM</v>
          </cell>
          <cell r="U27" t="str">
            <v>102AMNS</v>
          </cell>
          <cell r="W27" t="str">
            <v/>
          </cell>
          <cell r="X27" t="str">
            <v/>
          </cell>
          <cell r="Y27" t="str">
            <v/>
          </cell>
          <cell r="Z27" t="str">
            <v/>
          </cell>
          <cell r="AA27">
            <v>1</v>
          </cell>
          <cell r="AB27">
            <v>0</v>
          </cell>
          <cell r="AC27">
            <v>3</v>
          </cell>
          <cell r="AD27">
            <v>1</v>
          </cell>
          <cell r="AE27">
            <v>2</v>
          </cell>
          <cell r="AG27" t="str">
            <v/>
          </cell>
          <cell r="AH27">
            <v>0</v>
          </cell>
        </row>
        <row r="28">
          <cell r="A28">
            <v>102</v>
          </cell>
          <cell r="E28">
            <v>2</v>
          </cell>
          <cell r="F28">
            <v>3</v>
          </cell>
          <cell r="G28">
            <v>3</v>
          </cell>
          <cell r="H28">
            <v>2</v>
          </cell>
          <cell r="I28">
            <v>2</v>
          </cell>
          <cell r="J28">
            <v>0</v>
          </cell>
          <cell r="K28">
            <v>0</v>
          </cell>
          <cell r="L28">
            <v>2</v>
          </cell>
          <cell r="O28">
            <v>2</v>
          </cell>
          <cell r="P28">
            <v>2</v>
          </cell>
          <cell r="Q28" t="str">
            <v/>
          </cell>
          <cell r="R28">
            <v>7</v>
          </cell>
          <cell r="S28" t="str">
            <v>102_7</v>
          </cell>
          <cell r="T28" t="str">
            <v>102AM</v>
          </cell>
          <cell r="U28" t="str">
            <v>102AMEW</v>
          </cell>
          <cell r="W28" t="str">
            <v/>
          </cell>
          <cell r="X28" t="str">
            <v/>
          </cell>
          <cell r="Y28" t="str">
            <v/>
          </cell>
          <cell r="Z28" t="str">
            <v/>
          </cell>
          <cell r="AA28">
            <v>1</v>
          </cell>
          <cell r="AB28">
            <v>0</v>
          </cell>
          <cell r="AC28">
            <v>3</v>
          </cell>
          <cell r="AD28">
            <v>1</v>
          </cell>
          <cell r="AE28">
            <v>2</v>
          </cell>
          <cell r="AG28" t="str">
            <v/>
          </cell>
          <cell r="AH28">
            <v>0</v>
          </cell>
        </row>
        <row r="29">
          <cell r="A29">
            <v>102</v>
          </cell>
          <cell r="E29">
            <v>2</v>
          </cell>
          <cell r="F29">
            <v>3</v>
          </cell>
          <cell r="G29">
            <v>4</v>
          </cell>
          <cell r="H29">
            <v>2</v>
          </cell>
          <cell r="I29">
            <v>1</v>
          </cell>
          <cell r="J29">
            <v>0</v>
          </cell>
          <cell r="K29">
            <v>0</v>
          </cell>
          <cell r="L29">
            <v>1</v>
          </cell>
          <cell r="O29">
            <v>2</v>
          </cell>
          <cell r="P29">
            <v>2</v>
          </cell>
          <cell r="Q29" t="str">
            <v/>
          </cell>
          <cell r="R29">
            <v>7</v>
          </cell>
          <cell r="S29" t="str">
            <v>102_7</v>
          </cell>
          <cell r="T29" t="str">
            <v>102AM</v>
          </cell>
          <cell r="U29" t="str">
            <v>102AMEW</v>
          </cell>
          <cell r="W29" t="str">
            <v/>
          </cell>
          <cell r="X29" t="str">
            <v/>
          </cell>
          <cell r="Y29" t="str">
            <v/>
          </cell>
          <cell r="Z29" t="str">
            <v/>
          </cell>
          <cell r="AA29">
            <v>0</v>
          </cell>
          <cell r="AB29">
            <v>0</v>
          </cell>
          <cell r="AC29">
            <v>3</v>
          </cell>
          <cell r="AD29">
            <v>1</v>
          </cell>
          <cell r="AE29">
            <v>2</v>
          </cell>
          <cell r="AG29" t="str">
            <v/>
          </cell>
          <cell r="AH29">
            <v>0</v>
          </cell>
        </row>
        <row r="30">
          <cell r="A30">
            <v>102</v>
          </cell>
          <cell r="E30">
            <v>2</v>
          </cell>
          <cell r="F30">
            <v>4</v>
          </cell>
          <cell r="G30">
            <v>1</v>
          </cell>
          <cell r="H30">
            <v>2</v>
          </cell>
          <cell r="I30">
            <v>0</v>
          </cell>
          <cell r="J30">
            <v>1</v>
          </cell>
          <cell r="K30">
            <v>1</v>
          </cell>
          <cell r="L30">
            <v>1</v>
          </cell>
          <cell r="O30">
            <v>2</v>
          </cell>
          <cell r="P30">
            <v>2</v>
          </cell>
          <cell r="Q30" t="str">
            <v/>
          </cell>
          <cell r="R30">
            <v>8</v>
          </cell>
          <cell r="S30" t="str">
            <v>102_8</v>
          </cell>
          <cell r="T30" t="str">
            <v>102AM</v>
          </cell>
          <cell r="U30" t="str">
            <v>102AMNS</v>
          </cell>
          <cell r="W30" t="str">
            <v/>
          </cell>
          <cell r="X30" t="str">
            <v/>
          </cell>
          <cell r="Y30" t="str">
            <v/>
          </cell>
          <cell r="Z30" t="str">
            <v/>
          </cell>
          <cell r="AA30">
            <v>0</v>
          </cell>
          <cell r="AB30">
            <v>0</v>
          </cell>
          <cell r="AC30">
            <v>3</v>
          </cell>
          <cell r="AD30">
            <v>1</v>
          </cell>
          <cell r="AE30">
            <v>2</v>
          </cell>
          <cell r="AG30" t="str">
            <v/>
          </cell>
          <cell r="AH30">
            <v>0</v>
          </cell>
        </row>
        <row r="31">
          <cell r="A31">
            <v>102</v>
          </cell>
          <cell r="E31">
            <v>2</v>
          </cell>
          <cell r="F31">
            <v>4</v>
          </cell>
          <cell r="G31">
            <v>2</v>
          </cell>
          <cell r="H31">
            <v>10</v>
          </cell>
          <cell r="I31">
            <v>1</v>
          </cell>
          <cell r="J31">
            <v>3</v>
          </cell>
          <cell r="K31">
            <v>1</v>
          </cell>
          <cell r="L31">
            <v>1</v>
          </cell>
          <cell r="O31">
            <v>2</v>
          </cell>
          <cell r="P31">
            <v>2</v>
          </cell>
          <cell r="Q31" t="str">
            <v/>
          </cell>
          <cell r="R31">
            <v>8</v>
          </cell>
          <cell r="S31" t="str">
            <v>102_8</v>
          </cell>
          <cell r="T31" t="str">
            <v>102AM</v>
          </cell>
          <cell r="U31" t="str">
            <v>102AMNS</v>
          </cell>
          <cell r="W31" t="str">
            <v/>
          </cell>
          <cell r="X31" t="str">
            <v/>
          </cell>
          <cell r="Y31" t="str">
            <v/>
          </cell>
          <cell r="Z31" t="str">
            <v/>
          </cell>
          <cell r="AA31">
            <v>1</v>
          </cell>
          <cell r="AB31">
            <v>0</v>
          </cell>
          <cell r="AC31">
            <v>3</v>
          </cell>
          <cell r="AD31">
            <v>1</v>
          </cell>
          <cell r="AE31">
            <v>2</v>
          </cell>
          <cell r="AG31" t="str">
            <v/>
          </cell>
          <cell r="AH31">
            <v>0</v>
          </cell>
        </row>
        <row r="32">
          <cell r="A32">
            <v>102</v>
          </cell>
          <cell r="E32">
            <v>2</v>
          </cell>
          <cell r="F32">
            <v>4</v>
          </cell>
          <cell r="G32">
            <v>3</v>
          </cell>
          <cell r="H32">
            <v>1</v>
          </cell>
          <cell r="I32">
            <v>0</v>
          </cell>
          <cell r="J32">
            <v>1</v>
          </cell>
          <cell r="K32">
            <v>0</v>
          </cell>
          <cell r="L32">
            <v>0</v>
          </cell>
          <cell r="O32">
            <v>2</v>
          </cell>
          <cell r="P32">
            <v>2</v>
          </cell>
          <cell r="Q32" t="str">
            <v/>
          </cell>
          <cell r="R32">
            <v>8</v>
          </cell>
          <cell r="S32" t="str">
            <v>102_8</v>
          </cell>
          <cell r="T32" t="str">
            <v>102AM</v>
          </cell>
          <cell r="U32" t="str">
            <v>102AMEW</v>
          </cell>
          <cell r="W32" t="str">
            <v/>
          </cell>
          <cell r="X32" t="str">
            <v/>
          </cell>
          <cell r="Y32" t="str">
            <v/>
          </cell>
          <cell r="Z32" t="str">
            <v/>
          </cell>
          <cell r="AA32">
            <v>1</v>
          </cell>
          <cell r="AB32">
            <v>0</v>
          </cell>
          <cell r="AC32">
            <v>3</v>
          </cell>
          <cell r="AD32">
            <v>1</v>
          </cell>
          <cell r="AE32">
            <v>2</v>
          </cell>
          <cell r="AG32" t="str">
            <v/>
          </cell>
          <cell r="AH32">
            <v>0</v>
          </cell>
        </row>
        <row r="33">
          <cell r="A33">
            <v>102</v>
          </cell>
          <cell r="E33">
            <v>2</v>
          </cell>
          <cell r="F33">
            <v>4</v>
          </cell>
          <cell r="G33">
            <v>4</v>
          </cell>
          <cell r="H33">
            <v>1</v>
          </cell>
          <cell r="I33">
            <v>1</v>
          </cell>
          <cell r="J33">
            <v>0</v>
          </cell>
          <cell r="K33">
            <v>0</v>
          </cell>
          <cell r="L33">
            <v>0</v>
          </cell>
          <cell r="O33">
            <v>2</v>
          </cell>
          <cell r="P33">
            <v>2</v>
          </cell>
          <cell r="Q33" t="str">
            <v/>
          </cell>
          <cell r="R33">
            <v>8</v>
          </cell>
          <cell r="S33" t="str">
            <v>102_8</v>
          </cell>
          <cell r="T33" t="str">
            <v>102AM</v>
          </cell>
          <cell r="U33" t="str">
            <v>102AMEW</v>
          </cell>
          <cell r="W33" t="str">
            <v/>
          </cell>
          <cell r="X33" t="str">
            <v/>
          </cell>
          <cell r="Y33" t="str">
            <v/>
          </cell>
          <cell r="Z33" t="str">
            <v/>
          </cell>
          <cell r="AA33">
            <v>0</v>
          </cell>
          <cell r="AB33">
            <v>0</v>
          </cell>
          <cell r="AC33">
            <v>3</v>
          </cell>
          <cell r="AD33">
            <v>1</v>
          </cell>
          <cell r="AE33">
            <v>2</v>
          </cell>
          <cell r="AG33" t="str">
            <v/>
          </cell>
          <cell r="AH33">
            <v>0</v>
          </cell>
        </row>
        <row r="34">
          <cell r="A34">
            <v>115</v>
          </cell>
          <cell r="E34">
            <v>1</v>
          </cell>
          <cell r="F34">
            <v>1</v>
          </cell>
          <cell r="G34">
            <v>1</v>
          </cell>
          <cell r="H34">
            <v>5</v>
          </cell>
          <cell r="I34">
            <v>1</v>
          </cell>
          <cell r="J34">
            <v>5</v>
          </cell>
          <cell r="K34">
            <v>2</v>
          </cell>
          <cell r="L34">
            <v>5</v>
          </cell>
          <cell r="O34">
            <v>24</v>
          </cell>
          <cell r="P34">
            <v>12</v>
          </cell>
          <cell r="Q34">
            <v>12</v>
          </cell>
          <cell r="R34">
            <v>1</v>
          </cell>
          <cell r="S34" t="str">
            <v>115_1</v>
          </cell>
          <cell r="T34" t="str">
            <v>115AM</v>
          </cell>
          <cell r="U34" t="str">
            <v>115AMNS</v>
          </cell>
          <cell r="W34" t="str">
            <v/>
          </cell>
          <cell r="X34" t="str">
            <v/>
          </cell>
          <cell r="Y34" t="str">
            <v/>
          </cell>
          <cell r="Z34" t="str">
            <v/>
          </cell>
          <cell r="AA34">
            <v>0</v>
          </cell>
          <cell r="AB34">
            <v>0</v>
          </cell>
          <cell r="AC34">
            <v>5</v>
          </cell>
          <cell r="AD34">
            <v>1</v>
          </cell>
          <cell r="AE34">
            <v>21</v>
          </cell>
          <cell r="AG34" t="str">
            <v/>
          </cell>
          <cell r="AH34">
            <v>0</v>
          </cell>
          <cell r="AI34" t="b">
            <v>1</v>
          </cell>
          <cell r="AJ34" t="b">
            <v>1</v>
          </cell>
          <cell r="AK34" t="b">
            <v>1</v>
          </cell>
          <cell r="AL34" t="b">
            <v>0</v>
          </cell>
          <cell r="AM34" t="b">
            <v>0</v>
          </cell>
        </row>
        <row r="35">
          <cell r="A35">
            <v>115</v>
          </cell>
          <cell r="E35">
            <v>1</v>
          </cell>
          <cell r="F35">
            <v>1</v>
          </cell>
          <cell r="G35">
            <v>2</v>
          </cell>
          <cell r="H35">
            <v>11</v>
          </cell>
          <cell r="I35">
            <v>6</v>
          </cell>
          <cell r="J35">
            <v>0</v>
          </cell>
          <cell r="K35">
            <v>5</v>
          </cell>
          <cell r="L35">
            <v>5</v>
          </cell>
          <cell r="O35">
            <v>24</v>
          </cell>
          <cell r="P35">
            <v>12</v>
          </cell>
          <cell r="Q35" t="str">
            <v/>
          </cell>
          <cell r="R35">
            <v>1</v>
          </cell>
          <cell r="S35" t="str">
            <v>115_1</v>
          </cell>
          <cell r="T35" t="str">
            <v>115AM</v>
          </cell>
          <cell r="U35" t="str">
            <v>115AMNS</v>
          </cell>
          <cell r="W35" t="str">
            <v/>
          </cell>
          <cell r="X35" t="str">
            <v/>
          </cell>
          <cell r="Y35" t="str">
            <v/>
          </cell>
          <cell r="Z35" t="str">
            <v/>
          </cell>
          <cell r="AA35">
            <v>0</v>
          </cell>
          <cell r="AB35">
            <v>0</v>
          </cell>
          <cell r="AC35">
            <v>3</v>
          </cell>
          <cell r="AD35">
            <v>1</v>
          </cell>
          <cell r="AE35">
            <v>21</v>
          </cell>
          <cell r="AG35" t="str">
            <v/>
          </cell>
          <cell r="AH35">
            <v>0</v>
          </cell>
          <cell r="AI35" t="b">
            <v>1</v>
          </cell>
          <cell r="AJ35" t="b">
            <v>0</v>
          </cell>
          <cell r="AK35" t="b">
            <v>1</v>
          </cell>
          <cell r="AL35" t="b">
            <v>1</v>
          </cell>
          <cell r="AM35" t="b">
            <v>1</v>
          </cell>
        </row>
        <row r="36">
          <cell r="A36">
            <v>115</v>
          </cell>
          <cell r="E36">
            <v>1</v>
          </cell>
          <cell r="F36">
            <v>1</v>
          </cell>
          <cell r="G36">
            <v>3</v>
          </cell>
          <cell r="H36">
            <v>4</v>
          </cell>
          <cell r="I36">
            <v>0</v>
          </cell>
          <cell r="J36">
            <v>0</v>
          </cell>
          <cell r="K36">
            <v>0</v>
          </cell>
          <cell r="L36">
            <v>1</v>
          </cell>
          <cell r="O36">
            <v>24</v>
          </cell>
          <cell r="P36">
            <v>12</v>
          </cell>
          <cell r="Q36" t="str">
            <v/>
          </cell>
          <cell r="R36">
            <v>1</v>
          </cell>
          <cell r="S36" t="str">
            <v>115_1</v>
          </cell>
          <cell r="T36" t="str">
            <v>115AM</v>
          </cell>
          <cell r="U36" t="str">
            <v>115AMEW</v>
          </cell>
          <cell r="W36" t="str">
            <v/>
          </cell>
          <cell r="X36" t="str">
            <v/>
          </cell>
          <cell r="Y36" t="str">
            <v/>
          </cell>
          <cell r="Z36" t="str">
            <v/>
          </cell>
          <cell r="AA36">
            <v>0</v>
          </cell>
          <cell r="AB36">
            <v>0</v>
          </cell>
          <cell r="AC36">
            <v>3</v>
          </cell>
          <cell r="AD36">
            <v>1</v>
          </cell>
          <cell r="AE36">
            <v>21</v>
          </cell>
          <cell r="AG36" t="str">
            <v/>
          </cell>
          <cell r="AH36">
            <v>0</v>
          </cell>
          <cell r="AI36" t="b">
            <v>1</v>
          </cell>
          <cell r="AJ36" t="b">
            <v>1</v>
          </cell>
          <cell r="AK36" t="b">
            <v>1</v>
          </cell>
          <cell r="AL36" t="b">
            <v>1</v>
          </cell>
          <cell r="AM36" t="b">
            <v>1</v>
          </cell>
        </row>
        <row r="37">
          <cell r="A37">
            <v>115</v>
          </cell>
          <cell r="E37">
            <v>1</v>
          </cell>
          <cell r="F37">
            <v>1</v>
          </cell>
          <cell r="G37">
            <v>4</v>
          </cell>
          <cell r="H37">
            <v>5</v>
          </cell>
          <cell r="I37">
            <v>1</v>
          </cell>
          <cell r="J37">
            <v>1</v>
          </cell>
          <cell r="K37">
            <v>1</v>
          </cell>
          <cell r="L37">
            <v>4</v>
          </cell>
          <cell r="O37">
            <v>24</v>
          </cell>
          <cell r="P37">
            <v>12</v>
          </cell>
          <cell r="Q37" t="str">
            <v/>
          </cell>
          <cell r="R37">
            <v>1</v>
          </cell>
          <cell r="S37" t="str">
            <v>115_1</v>
          </cell>
          <cell r="T37" t="str">
            <v>115AM</v>
          </cell>
          <cell r="U37" t="str">
            <v>115AMEW</v>
          </cell>
          <cell r="W37" t="str">
            <v/>
          </cell>
          <cell r="X37" t="str">
            <v/>
          </cell>
          <cell r="Y37" t="str">
            <v/>
          </cell>
          <cell r="Z37" t="str">
            <v/>
          </cell>
          <cell r="AA37">
            <v>0</v>
          </cell>
          <cell r="AB37">
            <v>0</v>
          </cell>
          <cell r="AC37">
            <v>3</v>
          </cell>
          <cell r="AD37">
            <v>1</v>
          </cell>
          <cell r="AE37">
            <v>21</v>
          </cell>
          <cell r="AG37" t="str">
            <v/>
          </cell>
          <cell r="AH37">
            <v>0</v>
          </cell>
          <cell r="AI37" t="b">
            <v>1</v>
          </cell>
          <cell r="AJ37" t="b">
            <v>1</v>
          </cell>
          <cell r="AK37" t="b">
            <v>1</v>
          </cell>
          <cell r="AL37" t="b">
            <v>1</v>
          </cell>
          <cell r="AM37" t="b">
            <v>1</v>
          </cell>
        </row>
        <row r="38">
          <cell r="A38">
            <v>115</v>
          </cell>
          <cell r="E38">
            <v>1</v>
          </cell>
          <cell r="F38">
            <v>2</v>
          </cell>
          <cell r="G38">
            <v>1</v>
          </cell>
          <cell r="H38">
            <v>6</v>
          </cell>
          <cell r="I38">
            <v>2</v>
          </cell>
          <cell r="J38">
            <v>2</v>
          </cell>
          <cell r="K38">
            <v>3</v>
          </cell>
          <cell r="L38">
            <v>0</v>
          </cell>
          <cell r="O38">
            <v>24</v>
          </cell>
          <cell r="P38">
            <v>12</v>
          </cell>
          <cell r="Q38" t="str">
            <v/>
          </cell>
          <cell r="R38">
            <v>2</v>
          </cell>
          <cell r="S38" t="str">
            <v>115_2</v>
          </cell>
          <cell r="T38" t="str">
            <v>115AM</v>
          </cell>
          <cell r="U38" t="str">
            <v>115AMNS</v>
          </cell>
          <cell r="W38" t="str">
            <v/>
          </cell>
          <cell r="X38" t="str">
            <v/>
          </cell>
          <cell r="Y38" t="str">
            <v/>
          </cell>
          <cell r="Z38" t="str">
            <v/>
          </cell>
          <cell r="AA38">
            <v>0</v>
          </cell>
          <cell r="AB38">
            <v>0</v>
          </cell>
          <cell r="AC38">
            <v>5</v>
          </cell>
          <cell r="AD38">
            <v>1</v>
          </cell>
          <cell r="AE38">
            <v>21</v>
          </cell>
          <cell r="AG38" t="str">
            <v/>
          </cell>
          <cell r="AH38">
            <v>0</v>
          </cell>
          <cell r="AI38" t="b">
            <v>1</v>
          </cell>
          <cell r="AJ38" t="b">
            <v>1</v>
          </cell>
          <cell r="AK38" t="b">
            <v>1</v>
          </cell>
          <cell r="AL38" t="b">
            <v>0</v>
          </cell>
          <cell r="AM38" t="b">
            <v>1</v>
          </cell>
        </row>
        <row r="39">
          <cell r="A39">
            <v>115</v>
          </cell>
          <cell r="E39">
            <v>1</v>
          </cell>
          <cell r="F39">
            <v>2</v>
          </cell>
          <cell r="G39">
            <v>2</v>
          </cell>
          <cell r="H39">
            <v>11</v>
          </cell>
          <cell r="I39">
            <v>3</v>
          </cell>
          <cell r="J39">
            <v>0</v>
          </cell>
          <cell r="K39">
            <v>7</v>
          </cell>
          <cell r="L39">
            <v>7</v>
          </cell>
          <cell r="O39">
            <v>24</v>
          </cell>
          <cell r="P39">
            <v>12</v>
          </cell>
          <cell r="Q39" t="str">
            <v/>
          </cell>
          <cell r="R39">
            <v>2</v>
          </cell>
          <cell r="S39" t="str">
            <v>115_2</v>
          </cell>
          <cell r="T39" t="str">
            <v>115AM</v>
          </cell>
          <cell r="U39" t="str">
            <v>115AMNS</v>
          </cell>
          <cell r="W39" t="str">
            <v/>
          </cell>
          <cell r="X39" t="str">
            <v/>
          </cell>
          <cell r="Y39" t="str">
            <v/>
          </cell>
          <cell r="Z39" t="str">
            <v/>
          </cell>
          <cell r="AA39">
            <v>0</v>
          </cell>
          <cell r="AB39">
            <v>0</v>
          </cell>
          <cell r="AC39">
            <v>3</v>
          </cell>
          <cell r="AD39">
            <v>1</v>
          </cell>
          <cell r="AE39">
            <v>21</v>
          </cell>
          <cell r="AG39" t="str">
            <v/>
          </cell>
          <cell r="AH39">
            <v>0</v>
          </cell>
          <cell r="AI39" t="b">
            <v>1</v>
          </cell>
          <cell r="AJ39" t="b">
            <v>1</v>
          </cell>
          <cell r="AK39" t="b">
            <v>1</v>
          </cell>
          <cell r="AL39" t="b">
            <v>1</v>
          </cell>
          <cell r="AM39" t="b">
            <v>1</v>
          </cell>
        </row>
        <row r="40">
          <cell r="A40">
            <v>115</v>
          </cell>
          <cell r="E40">
            <v>1</v>
          </cell>
          <cell r="F40">
            <v>2</v>
          </cell>
          <cell r="G40">
            <v>3</v>
          </cell>
          <cell r="H40">
            <v>10</v>
          </cell>
          <cell r="I40">
            <v>4</v>
          </cell>
          <cell r="J40">
            <v>0</v>
          </cell>
          <cell r="K40">
            <v>0</v>
          </cell>
          <cell r="L40">
            <v>0</v>
          </cell>
          <cell r="O40">
            <v>24</v>
          </cell>
          <cell r="P40">
            <v>12</v>
          </cell>
          <cell r="Q40" t="str">
            <v/>
          </cell>
          <cell r="R40">
            <v>2</v>
          </cell>
          <cell r="S40" t="str">
            <v>115_2</v>
          </cell>
          <cell r="T40" t="str">
            <v>115AM</v>
          </cell>
          <cell r="U40" t="str">
            <v>115AMEW</v>
          </cell>
          <cell r="W40" t="str">
            <v/>
          </cell>
          <cell r="X40" t="str">
            <v/>
          </cell>
          <cell r="Y40" t="str">
            <v/>
          </cell>
          <cell r="Z40" t="str">
            <v/>
          </cell>
          <cell r="AA40">
            <v>0</v>
          </cell>
          <cell r="AB40">
            <v>0</v>
          </cell>
          <cell r="AC40">
            <v>3</v>
          </cell>
          <cell r="AD40">
            <v>1</v>
          </cell>
          <cell r="AE40">
            <v>21</v>
          </cell>
          <cell r="AG40" t="str">
            <v/>
          </cell>
          <cell r="AH40">
            <v>0</v>
          </cell>
          <cell r="AI40" t="b">
            <v>1</v>
          </cell>
          <cell r="AJ40" t="b">
            <v>1</v>
          </cell>
          <cell r="AK40" t="b">
            <v>1</v>
          </cell>
          <cell r="AL40" t="b">
            <v>1</v>
          </cell>
          <cell r="AM40" t="b">
            <v>1</v>
          </cell>
        </row>
        <row r="41">
          <cell r="A41">
            <v>115</v>
          </cell>
          <cell r="E41">
            <v>1</v>
          </cell>
          <cell r="F41">
            <v>2</v>
          </cell>
          <cell r="G41">
            <v>4</v>
          </cell>
          <cell r="H41">
            <v>5</v>
          </cell>
          <cell r="I41">
            <v>2</v>
          </cell>
          <cell r="J41">
            <v>0</v>
          </cell>
          <cell r="K41">
            <v>1</v>
          </cell>
          <cell r="L41">
            <v>2</v>
          </cell>
          <cell r="O41">
            <v>24</v>
          </cell>
          <cell r="P41">
            <v>12</v>
          </cell>
          <cell r="Q41" t="str">
            <v/>
          </cell>
          <cell r="R41">
            <v>2</v>
          </cell>
          <cell r="S41" t="str">
            <v>115_2</v>
          </cell>
          <cell r="T41" t="str">
            <v>115AM</v>
          </cell>
          <cell r="U41" t="str">
            <v>115AMEW</v>
          </cell>
          <cell r="W41" t="str">
            <v/>
          </cell>
          <cell r="X41" t="str">
            <v/>
          </cell>
          <cell r="Y41" t="str">
            <v/>
          </cell>
          <cell r="Z41" t="str">
            <v/>
          </cell>
          <cell r="AA41">
            <v>0</v>
          </cell>
          <cell r="AB41">
            <v>0</v>
          </cell>
          <cell r="AC41">
            <v>3</v>
          </cell>
          <cell r="AD41">
            <v>1</v>
          </cell>
          <cell r="AE41">
            <v>21</v>
          </cell>
          <cell r="AG41" t="str">
            <v/>
          </cell>
          <cell r="AH41">
            <v>0</v>
          </cell>
          <cell r="AI41" t="b">
            <v>1</v>
          </cell>
          <cell r="AJ41" t="b">
            <v>1</v>
          </cell>
          <cell r="AK41" t="b">
            <v>1</v>
          </cell>
          <cell r="AL41" t="b">
            <v>1</v>
          </cell>
          <cell r="AM41" t="b">
            <v>1</v>
          </cell>
        </row>
        <row r="42">
          <cell r="A42">
            <v>115</v>
          </cell>
          <cell r="E42">
            <v>1</v>
          </cell>
          <cell r="F42">
            <v>3</v>
          </cell>
          <cell r="G42">
            <v>1</v>
          </cell>
          <cell r="H42">
            <v>5</v>
          </cell>
          <cell r="I42">
            <v>0</v>
          </cell>
          <cell r="J42">
            <v>3</v>
          </cell>
          <cell r="K42">
            <v>1</v>
          </cell>
          <cell r="L42">
            <v>5</v>
          </cell>
          <cell r="O42">
            <v>24</v>
          </cell>
          <cell r="P42">
            <v>12</v>
          </cell>
          <cell r="Q42" t="str">
            <v/>
          </cell>
          <cell r="R42">
            <v>3</v>
          </cell>
          <cell r="S42" t="str">
            <v>115_3</v>
          </cell>
          <cell r="T42" t="str">
            <v>115AM</v>
          </cell>
          <cell r="U42" t="str">
            <v>115AMNS</v>
          </cell>
          <cell r="W42" t="str">
            <v/>
          </cell>
          <cell r="X42" t="str">
            <v/>
          </cell>
          <cell r="Y42" t="str">
            <v/>
          </cell>
          <cell r="Z42" t="str">
            <v/>
          </cell>
          <cell r="AA42">
            <v>0</v>
          </cell>
          <cell r="AB42">
            <v>0</v>
          </cell>
          <cell r="AC42">
            <v>5</v>
          </cell>
          <cell r="AD42">
            <v>1</v>
          </cell>
          <cell r="AE42">
            <v>21</v>
          </cell>
          <cell r="AG42" t="str">
            <v/>
          </cell>
          <cell r="AH42">
            <v>0</v>
          </cell>
          <cell r="AI42" t="b">
            <v>1</v>
          </cell>
          <cell r="AJ42" t="b">
            <v>1</v>
          </cell>
          <cell r="AK42" t="b">
            <v>1</v>
          </cell>
          <cell r="AL42" t="b">
            <v>0</v>
          </cell>
          <cell r="AM42" t="b">
            <v>0</v>
          </cell>
        </row>
        <row r="43">
          <cell r="A43">
            <v>115</v>
          </cell>
          <cell r="E43">
            <v>1</v>
          </cell>
          <cell r="F43">
            <v>3</v>
          </cell>
          <cell r="G43">
            <v>2</v>
          </cell>
          <cell r="H43">
            <v>4</v>
          </cell>
          <cell r="I43">
            <v>0</v>
          </cell>
          <cell r="J43">
            <v>1</v>
          </cell>
          <cell r="K43">
            <v>2</v>
          </cell>
          <cell r="L43">
            <v>2</v>
          </cell>
          <cell r="O43">
            <v>24</v>
          </cell>
          <cell r="P43">
            <v>12</v>
          </cell>
          <cell r="Q43" t="str">
            <v/>
          </cell>
          <cell r="R43">
            <v>3</v>
          </cell>
          <cell r="S43" t="str">
            <v>115_3</v>
          </cell>
          <cell r="T43" t="str">
            <v>115AM</v>
          </cell>
          <cell r="U43" t="str">
            <v>115AMNS</v>
          </cell>
          <cell r="W43" t="str">
            <v/>
          </cell>
          <cell r="X43" t="str">
            <v/>
          </cell>
          <cell r="Y43" t="str">
            <v/>
          </cell>
          <cell r="Z43" t="str">
            <v/>
          </cell>
          <cell r="AA43">
            <v>0</v>
          </cell>
          <cell r="AB43">
            <v>0</v>
          </cell>
          <cell r="AC43">
            <v>3</v>
          </cell>
          <cell r="AD43">
            <v>1</v>
          </cell>
          <cell r="AE43">
            <v>21</v>
          </cell>
          <cell r="AG43" t="str">
            <v/>
          </cell>
          <cell r="AH43">
            <v>0</v>
          </cell>
          <cell r="AI43" t="b">
            <v>1</v>
          </cell>
          <cell r="AJ43" t="b">
            <v>1</v>
          </cell>
          <cell r="AK43" t="b">
            <v>1</v>
          </cell>
          <cell r="AL43" t="b">
            <v>1</v>
          </cell>
          <cell r="AM43" t="b">
            <v>1</v>
          </cell>
        </row>
        <row r="44">
          <cell r="A44">
            <v>115</v>
          </cell>
          <cell r="E44">
            <v>1</v>
          </cell>
          <cell r="F44">
            <v>3</v>
          </cell>
          <cell r="G44">
            <v>3</v>
          </cell>
          <cell r="H44">
            <v>7</v>
          </cell>
          <cell r="I44">
            <v>1</v>
          </cell>
          <cell r="J44">
            <v>1</v>
          </cell>
          <cell r="K44">
            <v>1</v>
          </cell>
          <cell r="L44">
            <v>1</v>
          </cell>
          <cell r="O44">
            <v>24</v>
          </cell>
          <cell r="P44">
            <v>12</v>
          </cell>
          <cell r="Q44" t="str">
            <v/>
          </cell>
          <cell r="R44">
            <v>3</v>
          </cell>
          <cell r="S44" t="str">
            <v>115_3</v>
          </cell>
          <cell r="T44" t="str">
            <v>115AM</v>
          </cell>
          <cell r="U44" t="str">
            <v>115AMEW</v>
          </cell>
          <cell r="W44" t="str">
            <v/>
          </cell>
          <cell r="X44" t="str">
            <v/>
          </cell>
          <cell r="Y44" t="str">
            <v/>
          </cell>
          <cell r="Z44" t="str">
            <v/>
          </cell>
          <cell r="AA44">
            <v>0</v>
          </cell>
          <cell r="AB44">
            <v>0</v>
          </cell>
          <cell r="AC44">
            <v>3</v>
          </cell>
          <cell r="AD44">
            <v>1</v>
          </cell>
          <cell r="AE44">
            <v>21</v>
          </cell>
          <cell r="AG44" t="str">
            <v/>
          </cell>
          <cell r="AH44">
            <v>0</v>
          </cell>
          <cell r="AI44" t="b">
            <v>1</v>
          </cell>
          <cell r="AJ44" t="b">
            <v>1</v>
          </cell>
          <cell r="AK44" t="b">
            <v>1</v>
          </cell>
          <cell r="AL44" t="b">
            <v>1</v>
          </cell>
          <cell r="AM44" t="b">
            <v>1</v>
          </cell>
        </row>
        <row r="45">
          <cell r="A45">
            <v>115</v>
          </cell>
          <cell r="E45">
            <v>1</v>
          </cell>
          <cell r="F45">
            <v>3</v>
          </cell>
          <cell r="G45">
            <v>4</v>
          </cell>
          <cell r="H45">
            <v>10</v>
          </cell>
          <cell r="I45">
            <v>3</v>
          </cell>
          <cell r="J45">
            <v>1</v>
          </cell>
          <cell r="K45">
            <v>4</v>
          </cell>
          <cell r="L45">
            <v>6</v>
          </cell>
          <cell r="O45">
            <v>24</v>
          </cell>
          <cell r="P45">
            <v>12</v>
          </cell>
          <cell r="Q45" t="str">
            <v/>
          </cell>
          <cell r="R45">
            <v>3</v>
          </cell>
          <cell r="S45" t="str">
            <v>115_3</v>
          </cell>
          <cell r="T45" t="str">
            <v>115AM</v>
          </cell>
          <cell r="U45" t="str">
            <v>115AMEW</v>
          </cell>
          <cell r="W45" t="str">
            <v/>
          </cell>
          <cell r="X45" t="str">
            <v/>
          </cell>
          <cell r="Y45" t="str">
            <v/>
          </cell>
          <cell r="Z45" t="str">
            <v/>
          </cell>
          <cell r="AA45">
            <v>0</v>
          </cell>
          <cell r="AB45">
            <v>0</v>
          </cell>
          <cell r="AC45">
            <v>3</v>
          </cell>
          <cell r="AD45">
            <v>1</v>
          </cell>
          <cell r="AE45">
            <v>21</v>
          </cell>
          <cell r="AG45" t="str">
            <v/>
          </cell>
          <cell r="AH45">
            <v>0</v>
          </cell>
          <cell r="AI45" t="b">
            <v>1</v>
          </cell>
          <cell r="AJ45" t="b">
            <v>1</v>
          </cell>
          <cell r="AK45" t="b">
            <v>1</v>
          </cell>
          <cell r="AL45" t="b">
            <v>1</v>
          </cell>
          <cell r="AM45" t="b">
            <v>1</v>
          </cell>
        </row>
        <row r="46">
          <cell r="A46">
            <v>115</v>
          </cell>
          <cell r="E46">
            <v>1</v>
          </cell>
          <cell r="F46">
            <v>4</v>
          </cell>
          <cell r="G46">
            <v>1</v>
          </cell>
          <cell r="H46">
            <v>8</v>
          </cell>
          <cell r="I46">
            <v>3</v>
          </cell>
          <cell r="J46">
            <v>0</v>
          </cell>
          <cell r="K46">
            <v>2</v>
          </cell>
          <cell r="L46">
            <v>7</v>
          </cell>
          <cell r="O46">
            <v>24</v>
          </cell>
          <cell r="P46">
            <v>12</v>
          </cell>
          <cell r="Q46" t="str">
            <v/>
          </cell>
          <cell r="R46">
            <v>4</v>
          </cell>
          <cell r="S46" t="str">
            <v>115_4</v>
          </cell>
          <cell r="T46" t="str">
            <v>115AM</v>
          </cell>
          <cell r="U46" t="str">
            <v>115AMNS</v>
          </cell>
          <cell r="W46" t="str">
            <v/>
          </cell>
          <cell r="X46" t="str">
            <v/>
          </cell>
          <cell r="Y46" t="str">
            <v/>
          </cell>
          <cell r="Z46" t="str">
            <v/>
          </cell>
          <cell r="AA46">
            <v>0</v>
          </cell>
          <cell r="AB46">
            <v>0</v>
          </cell>
          <cell r="AC46">
            <v>5</v>
          </cell>
          <cell r="AD46">
            <v>1</v>
          </cell>
          <cell r="AE46">
            <v>21</v>
          </cell>
          <cell r="AG46" t="str">
            <v/>
          </cell>
          <cell r="AH46">
            <v>0</v>
          </cell>
          <cell r="AI46" t="b">
            <v>1</v>
          </cell>
          <cell r="AJ46" t="b">
            <v>1</v>
          </cell>
          <cell r="AK46" t="b">
            <v>1</v>
          </cell>
          <cell r="AL46" t="b">
            <v>0</v>
          </cell>
          <cell r="AM46" t="b">
            <v>0</v>
          </cell>
        </row>
        <row r="47">
          <cell r="A47">
            <v>115</v>
          </cell>
          <cell r="E47">
            <v>1</v>
          </cell>
          <cell r="F47">
            <v>4</v>
          </cell>
          <cell r="G47">
            <v>2</v>
          </cell>
          <cell r="H47">
            <v>4</v>
          </cell>
          <cell r="I47">
            <v>2</v>
          </cell>
          <cell r="J47">
            <v>1</v>
          </cell>
          <cell r="K47">
            <v>1</v>
          </cell>
          <cell r="L47">
            <v>0</v>
          </cell>
          <cell r="O47">
            <v>24</v>
          </cell>
          <cell r="P47">
            <v>12</v>
          </cell>
          <cell r="Q47" t="str">
            <v/>
          </cell>
          <cell r="R47">
            <v>4</v>
          </cell>
          <cell r="S47" t="str">
            <v>115_4</v>
          </cell>
          <cell r="T47" t="str">
            <v>115AM</v>
          </cell>
          <cell r="U47" t="str">
            <v>115AMNS</v>
          </cell>
          <cell r="W47" t="str">
            <v/>
          </cell>
          <cell r="X47" t="str">
            <v/>
          </cell>
          <cell r="Y47" t="str">
            <v/>
          </cell>
          <cell r="Z47" t="str">
            <v/>
          </cell>
          <cell r="AA47">
            <v>0</v>
          </cell>
          <cell r="AB47">
            <v>0</v>
          </cell>
          <cell r="AC47">
            <v>3</v>
          </cell>
          <cell r="AD47">
            <v>1</v>
          </cell>
          <cell r="AE47">
            <v>21</v>
          </cell>
          <cell r="AG47" t="str">
            <v/>
          </cell>
          <cell r="AH47">
            <v>0</v>
          </cell>
          <cell r="AI47" t="b">
            <v>1</v>
          </cell>
          <cell r="AJ47" t="b">
            <v>1</v>
          </cell>
          <cell r="AK47" t="b">
            <v>1</v>
          </cell>
          <cell r="AL47" t="b">
            <v>1</v>
          </cell>
          <cell r="AM47" t="b">
            <v>1</v>
          </cell>
        </row>
        <row r="48">
          <cell r="A48">
            <v>115</v>
          </cell>
          <cell r="E48">
            <v>1</v>
          </cell>
          <cell r="F48">
            <v>4</v>
          </cell>
          <cell r="G48">
            <v>3</v>
          </cell>
          <cell r="H48">
            <v>5</v>
          </cell>
          <cell r="I48">
            <v>2</v>
          </cell>
          <cell r="J48">
            <v>0</v>
          </cell>
          <cell r="K48">
            <v>0</v>
          </cell>
          <cell r="L48">
            <v>1</v>
          </cell>
          <cell r="O48">
            <v>24</v>
          </cell>
          <cell r="P48">
            <v>12</v>
          </cell>
          <cell r="Q48" t="str">
            <v/>
          </cell>
          <cell r="R48">
            <v>4</v>
          </cell>
          <cell r="S48" t="str">
            <v>115_4</v>
          </cell>
          <cell r="T48" t="str">
            <v>115AM</v>
          </cell>
          <cell r="U48" t="str">
            <v>115AMEW</v>
          </cell>
          <cell r="W48" t="str">
            <v/>
          </cell>
          <cell r="X48" t="str">
            <v/>
          </cell>
          <cell r="Y48" t="str">
            <v/>
          </cell>
          <cell r="Z48" t="str">
            <v/>
          </cell>
          <cell r="AA48">
            <v>0</v>
          </cell>
          <cell r="AB48">
            <v>0</v>
          </cell>
          <cell r="AC48">
            <v>3</v>
          </cell>
          <cell r="AD48">
            <v>1</v>
          </cell>
          <cell r="AE48">
            <v>21</v>
          </cell>
          <cell r="AG48" t="str">
            <v/>
          </cell>
          <cell r="AH48">
            <v>0</v>
          </cell>
          <cell r="AI48" t="b">
            <v>1</v>
          </cell>
          <cell r="AJ48" t="b">
            <v>1</v>
          </cell>
          <cell r="AK48" t="b">
            <v>1</v>
          </cell>
          <cell r="AL48" t="b">
            <v>1</v>
          </cell>
          <cell r="AM48" t="b">
            <v>1</v>
          </cell>
        </row>
        <row r="49">
          <cell r="A49">
            <v>115</v>
          </cell>
          <cell r="E49">
            <v>1</v>
          </cell>
          <cell r="F49">
            <v>4</v>
          </cell>
          <cell r="G49">
            <v>4</v>
          </cell>
          <cell r="H49">
            <v>9</v>
          </cell>
          <cell r="I49">
            <v>3</v>
          </cell>
          <cell r="J49">
            <v>0</v>
          </cell>
          <cell r="K49">
            <v>3</v>
          </cell>
          <cell r="L49">
            <v>7</v>
          </cell>
          <cell r="O49">
            <v>24</v>
          </cell>
          <cell r="P49">
            <v>12</v>
          </cell>
          <cell r="Q49" t="str">
            <v/>
          </cell>
          <cell r="R49">
            <v>4</v>
          </cell>
          <cell r="S49" t="str">
            <v>115_4</v>
          </cell>
          <cell r="T49" t="str">
            <v>115AM</v>
          </cell>
          <cell r="U49" t="str">
            <v>115AMEW</v>
          </cell>
          <cell r="W49" t="str">
            <v/>
          </cell>
          <cell r="X49" t="str">
            <v/>
          </cell>
          <cell r="Y49" t="str">
            <v/>
          </cell>
          <cell r="Z49" t="str">
            <v/>
          </cell>
          <cell r="AA49">
            <v>0</v>
          </cell>
          <cell r="AB49">
            <v>0</v>
          </cell>
          <cell r="AC49">
            <v>3</v>
          </cell>
          <cell r="AD49">
            <v>1</v>
          </cell>
          <cell r="AE49">
            <v>21</v>
          </cell>
          <cell r="AG49" t="str">
            <v/>
          </cell>
          <cell r="AH49">
            <v>0</v>
          </cell>
          <cell r="AI49" t="b">
            <v>1</v>
          </cell>
          <cell r="AJ49" t="b">
            <v>1</v>
          </cell>
          <cell r="AK49" t="b">
            <v>1</v>
          </cell>
          <cell r="AL49" t="b">
            <v>1</v>
          </cell>
          <cell r="AM49" t="b">
            <v>1</v>
          </cell>
        </row>
        <row r="50">
          <cell r="A50">
            <v>115</v>
          </cell>
          <cell r="E50">
            <v>2</v>
          </cell>
          <cell r="F50">
            <v>1</v>
          </cell>
          <cell r="G50">
            <v>1</v>
          </cell>
          <cell r="H50">
            <v>3</v>
          </cell>
          <cell r="I50">
            <v>2</v>
          </cell>
          <cell r="J50">
            <v>0</v>
          </cell>
          <cell r="K50">
            <v>0</v>
          </cell>
          <cell r="L50">
            <v>3</v>
          </cell>
          <cell r="O50">
            <v>27</v>
          </cell>
          <cell r="P50">
            <v>12</v>
          </cell>
          <cell r="Q50" t="str">
            <v/>
          </cell>
          <cell r="R50">
            <v>5</v>
          </cell>
          <cell r="S50" t="str">
            <v>115_5</v>
          </cell>
          <cell r="T50" t="str">
            <v>115AM</v>
          </cell>
          <cell r="U50" t="str">
            <v>115AMNS</v>
          </cell>
          <cell r="W50" t="str">
            <v/>
          </cell>
          <cell r="X50" t="str">
            <v/>
          </cell>
          <cell r="Y50" t="str">
            <v/>
          </cell>
          <cell r="Z50" t="str">
            <v/>
          </cell>
          <cell r="AA50">
            <v>0</v>
          </cell>
          <cell r="AB50">
            <v>0</v>
          </cell>
          <cell r="AC50">
            <v>5</v>
          </cell>
          <cell r="AD50">
            <v>1</v>
          </cell>
          <cell r="AE50">
            <v>22</v>
          </cell>
          <cell r="AG50" t="str">
            <v/>
          </cell>
          <cell r="AH50">
            <v>0</v>
          </cell>
          <cell r="AI50" t="b">
            <v>1</v>
          </cell>
          <cell r="AJ50" t="b">
            <v>1</v>
          </cell>
          <cell r="AK50" t="b">
            <v>1</v>
          </cell>
          <cell r="AL50" t="b">
            <v>1</v>
          </cell>
          <cell r="AM50" t="b">
            <v>0</v>
          </cell>
        </row>
        <row r="51">
          <cell r="A51">
            <v>115</v>
          </cell>
          <cell r="E51">
            <v>2</v>
          </cell>
          <cell r="F51">
            <v>1</v>
          </cell>
          <cell r="G51">
            <v>2</v>
          </cell>
          <cell r="H51">
            <v>7</v>
          </cell>
          <cell r="I51">
            <v>1</v>
          </cell>
          <cell r="J51">
            <v>1</v>
          </cell>
          <cell r="K51">
            <v>1</v>
          </cell>
          <cell r="L51">
            <v>4</v>
          </cell>
          <cell r="O51">
            <v>27</v>
          </cell>
          <cell r="P51">
            <v>12</v>
          </cell>
          <cell r="Q51" t="str">
            <v/>
          </cell>
          <cell r="R51">
            <v>5</v>
          </cell>
          <cell r="S51" t="str">
            <v>115_5</v>
          </cell>
          <cell r="T51" t="str">
            <v>115AM</v>
          </cell>
          <cell r="U51" t="str">
            <v>115AMNS</v>
          </cell>
          <cell r="W51" t="str">
            <v/>
          </cell>
          <cell r="X51" t="str">
            <v/>
          </cell>
          <cell r="Y51" t="str">
            <v/>
          </cell>
          <cell r="Z51" t="str">
            <v/>
          </cell>
          <cell r="AA51">
            <v>0</v>
          </cell>
          <cell r="AB51">
            <v>0</v>
          </cell>
          <cell r="AC51">
            <v>3</v>
          </cell>
          <cell r="AD51">
            <v>1</v>
          </cell>
          <cell r="AE51">
            <v>22</v>
          </cell>
          <cell r="AG51" t="str">
            <v/>
          </cell>
          <cell r="AH51">
            <v>0</v>
          </cell>
          <cell r="AI51" t="b">
            <v>1</v>
          </cell>
          <cell r="AJ51" t="b">
            <v>1</v>
          </cell>
          <cell r="AK51" t="b">
            <v>1</v>
          </cell>
          <cell r="AL51" t="b">
            <v>1</v>
          </cell>
          <cell r="AM51" t="b">
            <v>1</v>
          </cell>
        </row>
        <row r="52">
          <cell r="A52">
            <v>115</v>
          </cell>
          <cell r="E52">
            <v>2</v>
          </cell>
          <cell r="F52">
            <v>1</v>
          </cell>
          <cell r="G52">
            <v>3</v>
          </cell>
          <cell r="H52">
            <v>4</v>
          </cell>
          <cell r="I52">
            <v>2</v>
          </cell>
          <cell r="J52">
            <v>1</v>
          </cell>
          <cell r="K52">
            <v>2</v>
          </cell>
          <cell r="L52">
            <v>2</v>
          </cell>
          <cell r="O52">
            <v>27</v>
          </cell>
          <cell r="P52">
            <v>12</v>
          </cell>
          <cell r="Q52" t="str">
            <v/>
          </cell>
          <cell r="R52">
            <v>5</v>
          </cell>
          <cell r="S52" t="str">
            <v>115_5</v>
          </cell>
          <cell r="T52" t="str">
            <v>115AM</v>
          </cell>
          <cell r="U52" t="str">
            <v>115AMEW</v>
          </cell>
          <cell r="W52" t="str">
            <v/>
          </cell>
          <cell r="X52" t="str">
            <v/>
          </cell>
          <cell r="Y52" t="str">
            <v/>
          </cell>
          <cell r="Z52" t="str">
            <v/>
          </cell>
          <cell r="AA52">
            <v>0</v>
          </cell>
          <cell r="AB52">
            <v>0</v>
          </cell>
          <cell r="AC52">
            <v>3</v>
          </cell>
          <cell r="AD52">
            <v>1</v>
          </cell>
          <cell r="AE52">
            <v>22</v>
          </cell>
          <cell r="AG52" t="str">
            <v/>
          </cell>
          <cell r="AH52">
            <v>0</v>
          </cell>
          <cell r="AI52" t="b">
            <v>1</v>
          </cell>
          <cell r="AJ52" t="b">
            <v>1</v>
          </cell>
          <cell r="AK52" t="b">
            <v>1</v>
          </cell>
          <cell r="AL52" t="b">
            <v>1</v>
          </cell>
          <cell r="AM52" t="b">
            <v>1</v>
          </cell>
        </row>
        <row r="53">
          <cell r="A53">
            <v>115</v>
          </cell>
          <cell r="E53">
            <v>2</v>
          </cell>
          <cell r="F53">
            <v>1</v>
          </cell>
          <cell r="G53">
            <v>4</v>
          </cell>
          <cell r="H53">
            <v>5</v>
          </cell>
          <cell r="I53">
            <v>0</v>
          </cell>
          <cell r="J53">
            <v>0</v>
          </cell>
          <cell r="K53">
            <v>4</v>
          </cell>
          <cell r="L53">
            <v>4</v>
          </cell>
          <cell r="O53">
            <v>27</v>
          </cell>
          <cell r="P53">
            <v>12</v>
          </cell>
          <cell r="Q53" t="str">
            <v/>
          </cell>
          <cell r="R53">
            <v>5</v>
          </cell>
          <cell r="S53" t="str">
            <v>115_5</v>
          </cell>
          <cell r="T53" t="str">
            <v>115AM</v>
          </cell>
          <cell r="U53" t="str">
            <v>115AMEW</v>
          </cell>
          <cell r="W53" t="str">
            <v/>
          </cell>
          <cell r="X53" t="str">
            <v/>
          </cell>
          <cell r="Y53" t="str">
            <v/>
          </cell>
          <cell r="Z53" t="str">
            <v/>
          </cell>
          <cell r="AA53">
            <v>0</v>
          </cell>
          <cell r="AB53">
            <v>0</v>
          </cell>
          <cell r="AC53">
            <v>3</v>
          </cell>
          <cell r="AD53">
            <v>1</v>
          </cell>
          <cell r="AE53">
            <v>22</v>
          </cell>
          <cell r="AG53" t="str">
            <v/>
          </cell>
          <cell r="AH53">
            <v>0</v>
          </cell>
          <cell r="AI53" t="b">
            <v>1</v>
          </cell>
          <cell r="AJ53" t="b">
            <v>1</v>
          </cell>
          <cell r="AK53" t="b">
            <v>1</v>
          </cell>
          <cell r="AL53" t="b">
            <v>1</v>
          </cell>
          <cell r="AM53" t="b">
            <v>1</v>
          </cell>
        </row>
        <row r="54">
          <cell r="A54">
            <v>115</v>
          </cell>
          <cell r="E54">
            <v>2</v>
          </cell>
          <cell r="F54">
            <v>2</v>
          </cell>
          <cell r="G54">
            <v>1</v>
          </cell>
          <cell r="H54">
            <v>4</v>
          </cell>
          <cell r="I54">
            <v>3</v>
          </cell>
          <cell r="J54">
            <v>0</v>
          </cell>
          <cell r="K54">
            <v>2</v>
          </cell>
          <cell r="L54">
            <v>4</v>
          </cell>
          <cell r="O54">
            <v>27</v>
          </cell>
          <cell r="P54">
            <v>12</v>
          </cell>
          <cell r="Q54" t="str">
            <v/>
          </cell>
          <cell r="R54">
            <v>6</v>
          </cell>
          <cell r="S54" t="str">
            <v>115_6</v>
          </cell>
          <cell r="T54" t="str">
            <v>115AM</v>
          </cell>
          <cell r="U54" t="str">
            <v>115AMNS</v>
          </cell>
          <cell r="W54" t="str">
            <v/>
          </cell>
          <cell r="X54" t="str">
            <v/>
          </cell>
          <cell r="Y54" t="str">
            <v/>
          </cell>
          <cell r="Z54" t="str">
            <v/>
          </cell>
          <cell r="AA54">
            <v>0</v>
          </cell>
          <cell r="AB54">
            <v>0</v>
          </cell>
          <cell r="AC54">
            <v>5</v>
          </cell>
          <cell r="AD54">
            <v>1</v>
          </cell>
          <cell r="AE54">
            <v>22</v>
          </cell>
          <cell r="AG54" t="str">
            <v/>
          </cell>
          <cell r="AH54">
            <v>0</v>
          </cell>
          <cell r="AI54" t="b">
            <v>1</v>
          </cell>
          <cell r="AJ54" t="b">
            <v>1</v>
          </cell>
          <cell r="AK54" t="b">
            <v>1</v>
          </cell>
          <cell r="AL54" t="b">
            <v>0</v>
          </cell>
          <cell r="AM54" t="b">
            <v>0</v>
          </cell>
        </row>
        <row r="55">
          <cell r="A55">
            <v>115</v>
          </cell>
          <cell r="E55">
            <v>2</v>
          </cell>
          <cell r="F55">
            <v>2</v>
          </cell>
          <cell r="G55">
            <v>2</v>
          </cell>
          <cell r="H55">
            <v>8</v>
          </cell>
          <cell r="I55">
            <v>1</v>
          </cell>
          <cell r="J55">
            <v>1</v>
          </cell>
          <cell r="K55">
            <v>2</v>
          </cell>
          <cell r="L55">
            <v>3</v>
          </cell>
          <cell r="O55">
            <v>27</v>
          </cell>
          <cell r="P55">
            <v>12</v>
          </cell>
          <cell r="Q55" t="str">
            <v/>
          </cell>
          <cell r="R55">
            <v>6</v>
          </cell>
          <cell r="S55" t="str">
            <v>115_6</v>
          </cell>
          <cell r="T55" t="str">
            <v>115AM</v>
          </cell>
          <cell r="U55" t="str">
            <v>115AMNS</v>
          </cell>
          <cell r="W55" t="str">
            <v/>
          </cell>
          <cell r="X55" t="str">
            <v/>
          </cell>
          <cell r="Y55" t="str">
            <v/>
          </cell>
          <cell r="Z55" t="str">
            <v/>
          </cell>
          <cell r="AA55">
            <v>0</v>
          </cell>
          <cell r="AB55">
            <v>0</v>
          </cell>
          <cell r="AC55">
            <v>3</v>
          </cell>
          <cell r="AD55">
            <v>1</v>
          </cell>
          <cell r="AE55">
            <v>22</v>
          </cell>
          <cell r="AG55" t="str">
            <v/>
          </cell>
          <cell r="AH55">
            <v>0</v>
          </cell>
          <cell r="AI55" t="b">
            <v>1</v>
          </cell>
          <cell r="AJ55" t="b">
            <v>1</v>
          </cell>
          <cell r="AK55" t="b">
            <v>1</v>
          </cell>
          <cell r="AL55" t="b">
            <v>1</v>
          </cell>
          <cell r="AM55" t="b">
            <v>1</v>
          </cell>
        </row>
        <row r="56">
          <cell r="A56">
            <v>115</v>
          </cell>
          <cell r="E56">
            <v>2</v>
          </cell>
          <cell r="F56">
            <v>2</v>
          </cell>
          <cell r="G56">
            <v>3</v>
          </cell>
          <cell r="H56">
            <v>5</v>
          </cell>
          <cell r="I56">
            <v>0</v>
          </cell>
          <cell r="J56">
            <v>0</v>
          </cell>
          <cell r="K56">
            <v>0</v>
          </cell>
          <cell r="L56">
            <v>1</v>
          </cell>
          <cell r="O56">
            <v>27</v>
          </cell>
          <cell r="P56">
            <v>12</v>
          </cell>
          <cell r="Q56" t="str">
            <v/>
          </cell>
          <cell r="R56">
            <v>6</v>
          </cell>
          <cell r="S56" t="str">
            <v>115_6</v>
          </cell>
          <cell r="T56" t="str">
            <v>115AM</v>
          </cell>
          <cell r="U56" t="str">
            <v>115AMEW</v>
          </cell>
          <cell r="W56" t="str">
            <v/>
          </cell>
          <cell r="X56" t="str">
            <v/>
          </cell>
          <cell r="Y56" t="str">
            <v/>
          </cell>
          <cell r="Z56" t="str">
            <v/>
          </cell>
          <cell r="AA56">
            <v>0</v>
          </cell>
          <cell r="AB56">
            <v>0</v>
          </cell>
          <cell r="AC56">
            <v>3</v>
          </cell>
          <cell r="AD56">
            <v>1</v>
          </cell>
          <cell r="AE56">
            <v>22</v>
          </cell>
          <cell r="AG56" t="str">
            <v/>
          </cell>
          <cell r="AH56">
            <v>0</v>
          </cell>
          <cell r="AI56" t="b">
            <v>1</v>
          </cell>
          <cell r="AJ56" t="b">
            <v>1</v>
          </cell>
          <cell r="AK56" t="b">
            <v>1</v>
          </cell>
          <cell r="AL56" t="b">
            <v>1</v>
          </cell>
          <cell r="AM56" t="b">
            <v>1</v>
          </cell>
        </row>
        <row r="57">
          <cell r="A57">
            <v>115</v>
          </cell>
          <cell r="E57">
            <v>2</v>
          </cell>
          <cell r="F57">
            <v>2</v>
          </cell>
          <cell r="G57">
            <v>4</v>
          </cell>
          <cell r="H57">
            <v>2</v>
          </cell>
          <cell r="I57">
            <v>1</v>
          </cell>
          <cell r="J57">
            <v>0</v>
          </cell>
          <cell r="K57">
            <v>0</v>
          </cell>
          <cell r="L57">
            <v>0</v>
          </cell>
          <cell r="O57">
            <v>27</v>
          </cell>
          <cell r="P57">
            <v>12</v>
          </cell>
          <cell r="Q57" t="str">
            <v/>
          </cell>
          <cell r="R57">
            <v>6</v>
          </cell>
          <cell r="S57" t="str">
            <v>115_6</v>
          </cell>
          <cell r="T57" t="str">
            <v>115AM</v>
          </cell>
          <cell r="U57" t="str">
            <v>115AMEW</v>
          </cell>
          <cell r="W57" t="str">
            <v/>
          </cell>
          <cell r="X57" t="str">
            <v/>
          </cell>
          <cell r="Y57" t="str">
            <v/>
          </cell>
          <cell r="Z57" t="str">
            <v/>
          </cell>
          <cell r="AA57">
            <v>0</v>
          </cell>
          <cell r="AB57">
            <v>0</v>
          </cell>
          <cell r="AC57">
            <v>3</v>
          </cell>
          <cell r="AD57">
            <v>1</v>
          </cell>
          <cell r="AE57">
            <v>22</v>
          </cell>
          <cell r="AG57" t="str">
            <v/>
          </cell>
          <cell r="AH57">
            <v>0</v>
          </cell>
          <cell r="AI57" t="b">
            <v>1</v>
          </cell>
          <cell r="AJ57" t="b">
            <v>1</v>
          </cell>
          <cell r="AK57" t="b">
            <v>1</v>
          </cell>
          <cell r="AL57" t="b">
            <v>1</v>
          </cell>
          <cell r="AM57" t="b">
            <v>1</v>
          </cell>
        </row>
        <row r="58">
          <cell r="A58">
            <v>115</v>
          </cell>
          <cell r="E58">
            <v>2</v>
          </cell>
          <cell r="F58">
            <v>3</v>
          </cell>
          <cell r="G58">
            <v>1</v>
          </cell>
          <cell r="H58">
            <v>4</v>
          </cell>
          <cell r="I58">
            <v>0</v>
          </cell>
          <cell r="J58">
            <v>2</v>
          </cell>
          <cell r="K58">
            <v>0</v>
          </cell>
          <cell r="L58">
            <v>2</v>
          </cell>
          <cell r="O58">
            <v>27</v>
          </cell>
          <cell r="P58">
            <v>12</v>
          </cell>
          <cell r="Q58" t="str">
            <v/>
          </cell>
          <cell r="R58">
            <v>7</v>
          </cell>
          <cell r="S58" t="str">
            <v>115_7</v>
          </cell>
          <cell r="T58" t="str">
            <v>115AM</v>
          </cell>
          <cell r="U58" t="str">
            <v>115AMNS</v>
          </cell>
          <cell r="W58" t="str">
            <v/>
          </cell>
          <cell r="X58" t="str">
            <v/>
          </cell>
          <cell r="Y58" t="str">
            <v/>
          </cell>
          <cell r="Z58" t="str">
            <v/>
          </cell>
          <cell r="AA58">
            <v>0</v>
          </cell>
          <cell r="AB58">
            <v>0</v>
          </cell>
          <cell r="AC58">
            <v>5</v>
          </cell>
          <cell r="AD58">
            <v>1</v>
          </cell>
          <cell r="AE58">
            <v>22</v>
          </cell>
          <cell r="AG58" t="str">
            <v/>
          </cell>
          <cell r="AH58">
            <v>0</v>
          </cell>
          <cell r="AI58" t="b">
            <v>1</v>
          </cell>
          <cell r="AJ58" t="b">
            <v>1</v>
          </cell>
          <cell r="AK58" t="b">
            <v>1</v>
          </cell>
          <cell r="AL58" t="b">
            <v>1</v>
          </cell>
          <cell r="AM58" t="b">
            <v>0</v>
          </cell>
        </row>
        <row r="59">
          <cell r="A59">
            <v>115</v>
          </cell>
          <cell r="E59">
            <v>2</v>
          </cell>
          <cell r="F59">
            <v>3</v>
          </cell>
          <cell r="G59">
            <v>2</v>
          </cell>
          <cell r="H59">
            <v>15</v>
          </cell>
          <cell r="I59">
            <v>5</v>
          </cell>
          <cell r="J59">
            <v>3</v>
          </cell>
          <cell r="K59">
            <v>10</v>
          </cell>
          <cell r="L59">
            <v>5</v>
          </cell>
          <cell r="O59">
            <v>27</v>
          </cell>
          <cell r="P59">
            <v>12</v>
          </cell>
          <cell r="Q59" t="str">
            <v/>
          </cell>
          <cell r="R59">
            <v>7</v>
          </cell>
          <cell r="S59" t="str">
            <v>115_7</v>
          </cell>
          <cell r="T59" t="str">
            <v>115AM</v>
          </cell>
          <cell r="U59" t="str">
            <v>115AMNS</v>
          </cell>
          <cell r="W59" t="str">
            <v/>
          </cell>
          <cell r="X59" t="str">
            <v/>
          </cell>
          <cell r="Y59" t="str">
            <v/>
          </cell>
          <cell r="Z59" t="str">
            <v/>
          </cell>
          <cell r="AA59">
            <v>0</v>
          </cell>
          <cell r="AB59">
            <v>0</v>
          </cell>
          <cell r="AC59">
            <v>3</v>
          </cell>
          <cell r="AD59">
            <v>1</v>
          </cell>
          <cell r="AE59">
            <v>22</v>
          </cell>
          <cell r="AG59" t="str">
            <v/>
          </cell>
          <cell r="AH59">
            <v>0</v>
          </cell>
          <cell r="AI59" t="b">
            <v>1</v>
          </cell>
          <cell r="AJ59" t="b">
            <v>1</v>
          </cell>
          <cell r="AK59" t="b">
            <v>1</v>
          </cell>
          <cell r="AL59" t="b">
            <v>1</v>
          </cell>
          <cell r="AM59" t="b">
            <v>1</v>
          </cell>
        </row>
      </sheetData>
      <sheetData sheetId="29"/>
      <sheetData sheetId="30">
        <row r="5">
          <cell r="D5">
            <v>1</v>
          </cell>
          <cell r="F5" t="str">
            <v>Mick Dancey</v>
          </cell>
        </row>
        <row r="6">
          <cell r="A6">
            <v>6</v>
          </cell>
          <cell r="D6">
            <v>1</v>
          </cell>
          <cell r="F6" t="str">
            <v>Zhengxing Yang</v>
          </cell>
        </row>
        <row r="7">
          <cell r="A7">
            <v>7</v>
          </cell>
          <cell r="D7">
            <v>1</v>
          </cell>
          <cell r="F7" t="str">
            <v>Zachery Toone</v>
          </cell>
        </row>
        <row r="8">
          <cell r="A8">
            <v>8</v>
          </cell>
          <cell r="D8">
            <v>1</v>
          </cell>
          <cell r="F8" t="str">
            <v>Mick Darley</v>
          </cell>
        </row>
        <row r="9">
          <cell r="A9">
            <v>9</v>
          </cell>
          <cell r="D9">
            <v>1</v>
          </cell>
          <cell r="F9" t="str">
            <v>Suzanne Day</v>
          </cell>
        </row>
        <row r="10">
          <cell r="A10">
            <v>10</v>
          </cell>
          <cell r="D10">
            <v>1</v>
          </cell>
          <cell r="F10" t="str">
            <v>Scott Walters</v>
          </cell>
        </row>
        <row r="11">
          <cell r="A11">
            <v>11</v>
          </cell>
          <cell r="D11">
            <v>1</v>
          </cell>
          <cell r="F11" t="str">
            <v>Kolby Granville</v>
          </cell>
        </row>
        <row r="12">
          <cell r="A12">
            <v>12</v>
          </cell>
          <cell r="D12">
            <v>1</v>
          </cell>
          <cell r="F12" t="str">
            <v>Cristina Solis</v>
          </cell>
        </row>
        <row r="13">
          <cell r="A13">
            <v>13</v>
          </cell>
          <cell r="D13">
            <v>1</v>
          </cell>
          <cell r="F13" t="str">
            <v>Maria Alvarez</v>
          </cell>
        </row>
        <row r="14">
          <cell r="A14">
            <v>14</v>
          </cell>
          <cell r="D14">
            <v>1</v>
          </cell>
          <cell r="F14" t="str">
            <v>Matthew Geres</v>
          </cell>
        </row>
        <row r="15">
          <cell r="A15">
            <v>15</v>
          </cell>
          <cell r="D15">
            <v>1</v>
          </cell>
          <cell r="F15" t="str">
            <v>Matthew Messina</v>
          </cell>
        </row>
        <row r="16">
          <cell r="A16">
            <v>16</v>
          </cell>
          <cell r="D16">
            <v>1</v>
          </cell>
          <cell r="F16" t="str">
            <v>Nick Hedrick</v>
          </cell>
        </row>
        <row r="17">
          <cell r="A17">
            <v>17</v>
          </cell>
          <cell r="D17">
            <v>1</v>
          </cell>
          <cell r="F17" t="str">
            <v>Stevie</v>
          </cell>
        </row>
        <row r="18">
          <cell r="A18">
            <v>18</v>
          </cell>
          <cell r="D18">
            <v>1</v>
          </cell>
          <cell r="F18" t="str">
            <v>Tom Walling</v>
          </cell>
        </row>
        <row r="19">
          <cell r="A19">
            <v>19</v>
          </cell>
          <cell r="D19">
            <v>1</v>
          </cell>
          <cell r="F19" t="str">
            <v>Barbara McNally</v>
          </cell>
        </row>
        <row r="20">
          <cell r="A20">
            <v>20</v>
          </cell>
          <cell r="D20">
            <v>1</v>
          </cell>
          <cell r="F20" t="str">
            <v>Josh Silva</v>
          </cell>
        </row>
        <row r="21">
          <cell r="A21">
            <v>21</v>
          </cell>
          <cell r="D21">
            <v>1</v>
          </cell>
          <cell r="F21" t="str">
            <v>Kip Goldman</v>
          </cell>
        </row>
        <row r="22">
          <cell r="A22">
            <v>22</v>
          </cell>
          <cell r="D22">
            <v>1</v>
          </cell>
          <cell r="F22" t="str">
            <v>Karla Moeller</v>
          </cell>
        </row>
        <row r="23">
          <cell r="A23">
            <v>23</v>
          </cell>
          <cell r="D23">
            <v>1</v>
          </cell>
          <cell r="E23">
            <v>1</v>
          </cell>
          <cell r="F23" t="str">
            <v>Skaidra Smith-Heisters</v>
          </cell>
        </row>
        <row r="24">
          <cell r="A24">
            <v>24</v>
          </cell>
          <cell r="D24">
            <v>1</v>
          </cell>
          <cell r="F24" t="str">
            <v>Angie Peace</v>
          </cell>
        </row>
        <row r="25">
          <cell r="A25">
            <v>25</v>
          </cell>
          <cell r="D25">
            <v>1</v>
          </cell>
          <cell r="F25" t="str">
            <v>Pam McBrian</v>
          </cell>
        </row>
        <row r="26">
          <cell r="A26">
            <v>26</v>
          </cell>
          <cell r="D26">
            <v>1</v>
          </cell>
          <cell r="F26" t="str">
            <v>Vivian Ortiz</v>
          </cell>
        </row>
        <row r="27">
          <cell r="A27">
            <v>27</v>
          </cell>
          <cell r="D27">
            <v>1</v>
          </cell>
          <cell r="F27" t="str">
            <v>Pam McBryan</v>
          </cell>
        </row>
        <row r="28">
          <cell r="A28">
            <v>28</v>
          </cell>
          <cell r="D28">
            <v>1</v>
          </cell>
          <cell r="F28" t="str">
            <v>Parth Dalwadi</v>
          </cell>
        </row>
        <row r="29">
          <cell r="A29">
            <v>29</v>
          </cell>
          <cell r="D29">
            <v>1</v>
          </cell>
          <cell r="F29" t="str">
            <v>Pareth Dalwedi</v>
          </cell>
        </row>
        <row r="30">
          <cell r="A30">
            <v>30</v>
          </cell>
          <cell r="D30">
            <v>1</v>
          </cell>
          <cell r="F30" t="str">
            <v>Bill Terrane</v>
          </cell>
        </row>
        <row r="31">
          <cell r="A31">
            <v>31</v>
          </cell>
          <cell r="D31">
            <v>1</v>
          </cell>
          <cell r="F31" t="str">
            <v>Brian Perkins</v>
          </cell>
        </row>
        <row r="32">
          <cell r="A32">
            <v>32</v>
          </cell>
          <cell r="D32">
            <v>1</v>
          </cell>
          <cell r="F32" t="str">
            <v>Krystal Bittner</v>
          </cell>
        </row>
        <row r="33">
          <cell r="A33">
            <v>33</v>
          </cell>
          <cell r="D33">
            <v>1</v>
          </cell>
          <cell r="F33" t="str">
            <v>Kelly Nelson</v>
          </cell>
        </row>
        <row r="34">
          <cell r="A34">
            <v>34</v>
          </cell>
          <cell r="D34">
            <v>1</v>
          </cell>
          <cell r="F34" t="str">
            <v>Erica Low</v>
          </cell>
        </row>
        <row r="35">
          <cell r="A35">
            <v>35</v>
          </cell>
          <cell r="D35">
            <v>1</v>
          </cell>
          <cell r="F35" t="str">
            <v>Ariel Biscoe</v>
          </cell>
        </row>
        <row r="36">
          <cell r="A36">
            <v>36</v>
          </cell>
          <cell r="D36">
            <v>1</v>
          </cell>
          <cell r="F36" t="str">
            <v>Dana Bennewitz</v>
          </cell>
        </row>
        <row r="37">
          <cell r="A37">
            <v>37</v>
          </cell>
          <cell r="D37">
            <v>1</v>
          </cell>
          <cell r="F37" t="str">
            <v>Jeff Caslake</v>
          </cell>
        </row>
        <row r="38">
          <cell r="A38">
            <v>38</v>
          </cell>
          <cell r="D38">
            <v>1</v>
          </cell>
          <cell r="F38" t="str">
            <v>Jared Kauffroath</v>
          </cell>
        </row>
        <row r="39">
          <cell r="A39">
            <v>39</v>
          </cell>
          <cell r="D39">
            <v>1</v>
          </cell>
          <cell r="F39" t="str">
            <v>Ryan Guzy &amp; Scott Walters</v>
          </cell>
        </row>
        <row r="40">
          <cell r="A40">
            <v>40</v>
          </cell>
          <cell r="D40">
            <v>1</v>
          </cell>
          <cell r="F40" t="str">
            <v>Jon Mulford</v>
          </cell>
        </row>
        <row r="41">
          <cell r="A41">
            <v>41</v>
          </cell>
          <cell r="D41">
            <v>1</v>
          </cell>
          <cell r="F41" t="str">
            <v>Ruth Condon</v>
          </cell>
        </row>
        <row r="42">
          <cell r="A42">
            <v>42</v>
          </cell>
          <cell r="D42">
            <v>1</v>
          </cell>
          <cell r="F42" t="str">
            <v>Steve Bass</v>
          </cell>
        </row>
        <row r="43">
          <cell r="A43">
            <v>43</v>
          </cell>
          <cell r="D43">
            <v>1</v>
          </cell>
          <cell r="F43" t="str">
            <v>Sara Bennewitz</v>
          </cell>
        </row>
        <row r="44">
          <cell r="A44">
            <v>44</v>
          </cell>
          <cell r="D44">
            <v>1</v>
          </cell>
          <cell r="E44">
            <v>1</v>
          </cell>
          <cell r="F44" t="str">
            <v>Jeff Grout</v>
          </cell>
        </row>
        <row r="45">
          <cell r="A45">
            <v>45</v>
          </cell>
          <cell r="D45">
            <v>1</v>
          </cell>
          <cell r="F45" t="str">
            <v>Raymond A. Frey</v>
          </cell>
        </row>
        <row r="46">
          <cell r="A46">
            <v>46</v>
          </cell>
          <cell r="D46">
            <v>1</v>
          </cell>
          <cell r="F46" t="str">
            <v>Burns, Jill &amp; Peter</v>
          </cell>
        </row>
        <row r="47">
          <cell r="A47">
            <v>47</v>
          </cell>
          <cell r="D47">
            <v>1</v>
          </cell>
          <cell r="F47" t="str">
            <v>Kathy Runck</v>
          </cell>
        </row>
        <row r="48">
          <cell r="A48">
            <v>48</v>
          </cell>
          <cell r="D48">
            <v>1</v>
          </cell>
          <cell r="F48" t="str">
            <v>Valandra, Patrick</v>
          </cell>
        </row>
        <row r="49">
          <cell r="A49">
            <v>49</v>
          </cell>
          <cell r="D49">
            <v>1</v>
          </cell>
          <cell r="F49" t="str">
            <v>Brittney Kaufmann</v>
          </cell>
        </row>
        <row r="50">
          <cell r="A50">
            <v>50</v>
          </cell>
          <cell r="D50">
            <v>1</v>
          </cell>
          <cell r="F50" t="str">
            <v>Sean Harris</v>
          </cell>
        </row>
        <row r="51">
          <cell r="A51">
            <v>51</v>
          </cell>
          <cell r="D51">
            <v>1</v>
          </cell>
          <cell r="F51" t="str">
            <v>Shamus Burns</v>
          </cell>
        </row>
        <row r="52">
          <cell r="A52">
            <v>52</v>
          </cell>
          <cell r="D52">
            <v>1</v>
          </cell>
          <cell r="F52" t="str">
            <v>Madelyn R. Romero</v>
          </cell>
        </row>
        <row r="53">
          <cell r="A53">
            <v>53</v>
          </cell>
          <cell r="D53">
            <v>1</v>
          </cell>
          <cell r="F53" t="str">
            <v>Jingyi Xin</v>
          </cell>
        </row>
        <row r="54">
          <cell r="A54">
            <v>54</v>
          </cell>
          <cell r="D54">
            <v>1</v>
          </cell>
          <cell r="F54" t="str">
            <v>Tim McKinstry</v>
          </cell>
        </row>
        <row r="55">
          <cell r="A55">
            <v>55</v>
          </cell>
          <cell r="D55">
            <v>1</v>
          </cell>
          <cell r="F55" t="str">
            <v>Zachary Toone</v>
          </cell>
        </row>
        <row r="56">
          <cell r="A56">
            <v>56</v>
          </cell>
          <cell r="D56">
            <v>1</v>
          </cell>
          <cell r="F56" t="str">
            <v>Kevin Jacobsen</v>
          </cell>
        </row>
        <row r="57">
          <cell r="A57">
            <v>57</v>
          </cell>
          <cell r="D57">
            <v>1</v>
          </cell>
          <cell r="E57">
            <v>1</v>
          </cell>
          <cell r="F57" t="str">
            <v>Samantha Hagness</v>
          </cell>
        </row>
        <row r="58">
          <cell r="A58">
            <v>58</v>
          </cell>
          <cell r="D58">
            <v>1</v>
          </cell>
          <cell r="F58" t="str">
            <v>Donna Lewandowski</v>
          </cell>
        </row>
        <row r="59">
          <cell r="A59">
            <v>59</v>
          </cell>
          <cell r="D59">
            <v>1</v>
          </cell>
          <cell r="F59" t="str">
            <v>Kathryn Hopkins</v>
          </cell>
        </row>
      </sheetData>
      <sheetData sheetId="31">
        <row r="5">
          <cell r="D5" t="str">
            <v>Superstition Fwy</v>
          </cell>
          <cell r="E5" t="str">
            <v>College Ave</v>
          </cell>
          <cell r="F5" t="str">
            <v>WB</v>
          </cell>
        </row>
        <row r="6">
          <cell r="A6" t="str">
            <v>115_1</v>
          </cell>
          <cell r="D6" t="str">
            <v>University Dr</v>
          </cell>
          <cell r="E6" t="str">
            <v>College Ave</v>
          </cell>
          <cell r="F6" t="str">
            <v>NB</v>
          </cell>
        </row>
        <row r="7">
          <cell r="A7" t="str">
            <v>122_1</v>
          </cell>
          <cell r="D7" t="str">
            <v>McKellips Rd</v>
          </cell>
          <cell r="E7" t="str">
            <v>Greenbelt Path</v>
          </cell>
          <cell r="F7" t="str">
            <v>NB</v>
          </cell>
        </row>
        <row r="8">
          <cell r="A8" t="str">
            <v>122_2</v>
          </cell>
          <cell r="D8" t="str">
            <v>McKellips Rd</v>
          </cell>
          <cell r="E8" t="str">
            <v>Greenbelt Path</v>
          </cell>
          <cell r="F8" t="str">
            <v>SB</v>
          </cell>
        </row>
        <row r="9">
          <cell r="A9" t="str">
            <v>126_1</v>
          </cell>
          <cell r="D9" t="str">
            <v>Baseline Rd</v>
          </cell>
          <cell r="E9" t="str">
            <v>Western Canal</v>
          </cell>
          <cell r="F9" t="str">
            <v>NB</v>
          </cell>
        </row>
        <row r="10">
          <cell r="A10" t="str">
            <v>126_2</v>
          </cell>
          <cell r="D10" t="str">
            <v>Baseline Rd</v>
          </cell>
          <cell r="E10" t="str">
            <v>Western Canal</v>
          </cell>
          <cell r="F10" t="str">
            <v>SB</v>
          </cell>
        </row>
        <row r="11">
          <cell r="A11" t="str">
            <v>134_3</v>
          </cell>
          <cell r="D11" t="str">
            <v>Apache Blvd</v>
          </cell>
          <cell r="E11" t="str">
            <v>Paseo Del Saber</v>
          </cell>
          <cell r="F11" t="str">
            <v>EB</v>
          </cell>
        </row>
        <row r="12">
          <cell r="A12" t="str">
            <v>134_4</v>
          </cell>
          <cell r="D12" t="str">
            <v>Apache Blvd</v>
          </cell>
          <cell r="E12" t="str">
            <v>Paseo Del Saber</v>
          </cell>
          <cell r="F12" t="str">
            <v>WB</v>
          </cell>
        </row>
        <row r="13">
          <cell r="A13" t="str">
            <v>152_1</v>
          </cell>
          <cell r="D13" t="str">
            <v>Tempe Lake S.</v>
          </cell>
          <cell r="E13" t="str">
            <v>TCA Bridge</v>
          </cell>
          <cell r="F13" t="str">
            <v>NB</v>
          </cell>
        </row>
        <row r="14">
          <cell r="A14" t="str">
            <v>152_2</v>
          </cell>
          <cell r="D14" t="str">
            <v>Tempe Lake S.</v>
          </cell>
          <cell r="E14" t="str">
            <v>TCA Bridge</v>
          </cell>
          <cell r="F14" t="str">
            <v>SB</v>
          </cell>
        </row>
        <row r="15">
          <cell r="A15" t="str">
            <v>152_3</v>
          </cell>
          <cell r="D15" t="str">
            <v>Tempe Lake S.</v>
          </cell>
          <cell r="E15" t="str">
            <v>TCA Bridge</v>
          </cell>
          <cell r="F15" t="str">
            <v>EB</v>
          </cell>
        </row>
        <row r="16">
          <cell r="A16" t="str">
            <v>152_4</v>
          </cell>
          <cell r="D16" t="str">
            <v>Tempe Lake S.</v>
          </cell>
          <cell r="E16" t="str">
            <v>TCA Bridge</v>
          </cell>
          <cell r="F16" t="str">
            <v>WB</v>
          </cell>
        </row>
        <row r="17">
          <cell r="A17" t="str">
            <v>156_1</v>
          </cell>
          <cell r="D17" t="str">
            <v>Crosscut Canal</v>
          </cell>
          <cell r="E17" t="str">
            <v>Mill Ave</v>
          </cell>
          <cell r="F17" t="str">
            <v>NB</v>
          </cell>
        </row>
        <row r="18">
          <cell r="A18" t="str">
            <v>156_2</v>
          </cell>
          <cell r="D18" t="str">
            <v>Crosscut Canal</v>
          </cell>
          <cell r="E18" t="str">
            <v>Mill Ave</v>
          </cell>
          <cell r="F18" t="str">
            <v>SB</v>
          </cell>
        </row>
        <row r="19">
          <cell r="A19" t="str">
            <v>123_3</v>
          </cell>
          <cell r="D19" t="str">
            <v>Western Canal</v>
          </cell>
          <cell r="E19" t="str">
            <v>Rural Rd</v>
          </cell>
          <cell r="F19" t="str">
            <v>EB</v>
          </cell>
        </row>
        <row r="20">
          <cell r="A20" t="str">
            <v>123_4</v>
          </cell>
          <cell r="D20" t="str">
            <v>Western Canal</v>
          </cell>
          <cell r="E20" t="str">
            <v>Rural Rd</v>
          </cell>
          <cell r="F20" t="str">
            <v>WB</v>
          </cell>
        </row>
        <row r="21">
          <cell r="A21" t="str">
            <v>124_3</v>
          </cell>
          <cell r="D21" t="str">
            <v>Western Canal</v>
          </cell>
          <cell r="E21" t="str">
            <v>McClintock Dr</v>
          </cell>
          <cell r="F21" t="str">
            <v>EB</v>
          </cell>
        </row>
        <row r="22">
          <cell r="A22" t="str">
            <v>124_4</v>
          </cell>
          <cell r="D22" t="str">
            <v>Western Canal</v>
          </cell>
          <cell r="E22" t="str">
            <v>McClintock Dr</v>
          </cell>
          <cell r="F22" t="str">
            <v>WB</v>
          </cell>
        </row>
        <row r="23">
          <cell r="A23" t="str">
            <v>125_3</v>
          </cell>
          <cell r="D23" t="str">
            <v>Western Canal</v>
          </cell>
          <cell r="E23" t="str">
            <v>Lakeshore Dr</v>
          </cell>
          <cell r="F23" t="str">
            <v>EB</v>
          </cell>
        </row>
        <row r="24">
          <cell r="A24" t="str">
            <v>125_4</v>
          </cell>
          <cell r="D24" t="str">
            <v>Western Canal</v>
          </cell>
          <cell r="E24" t="str">
            <v>Lakeshore Dr</v>
          </cell>
          <cell r="F24" t="str">
            <v>WB</v>
          </cell>
        </row>
      </sheetData>
      <sheetData sheetId="32">
        <row r="5">
          <cell r="D5">
            <v>0</v>
          </cell>
          <cell r="I5" t="b">
            <v>0</v>
          </cell>
          <cell r="J5" t="b">
            <v>1</v>
          </cell>
          <cell r="K5">
            <v>0</v>
          </cell>
          <cell r="L5">
            <v>0</v>
          </cell>
          <cell r="M5">
            <v>3</v>
          </cell>
          <cell r="N5">
            <v>3</v>
          </cell>
          <cell r="O5">
            <v>1</v>
          </cell>
          <cell r="P5">
            <v>1</v>
          </cell>
          <cell r="R5">
            <v>1</v>
          </cell>
          <cell r="T5" t="str">
            <v xml:space="preserve"> 33°25'19.00"N</v>
          </cell>
          <cell r="U5" t="str">
            <v>111°56'24.21"W</v>
          </cell>
          <cell r="V5">
            <v>1</v>
          </cell>
          <cell r="X5">
            <v>39025</v>
          </cell>
          <cell r="Y5">
            <v>39025</v>
          </cell>
          <cell r="Z5">
            <v>20597</v>
          </cell>
          <cell r="AA5">
            <v>0</v>
          </cell>
          <cell r="AB5">
            <v>36366</v>
          </cell>
          <cell r="AC5">
            <v>39025</v>
          </cell>
          <cell r="AD5">
            <v>0</v>
          </cell>
          <cell r="AE5">
            <v>20597</v>
          </cell>
          <cell r="AF5">
            <v>0</v>
          </cell>
          <cell r="AG5">
            <v>0</v>
          </cell>
          <cell r="AH5">
            <v>13458</v>
          </cell>
          <cell r="AI5">
            <v>28</v>
          </cell>
          <cell r="AJ5">
            <v>31</v>
          </cell>
          <cell r="AK5">
            <v>19</v>
          </cell>
          <cell r="AL5">
            <v>27</v>
          </cell>
          <cell r="AM5" t="str">
            <v>Rio Sal. &amp; McClntk</v>
          </cell>
          <cell r="AN5" t="str">
            <v>Rio Sal.</v>
          </cell>
          <cell r="AO5" t="str">
            <v>McClntk</v>
          </cell>
          <cell r="AP5" t="str">
            <v>Rio Salado Pkwy</v>
          </cell>
          <cell r="AQ5" t="str">
            <v>McClintock Dr</v>
          </cell>
          <cell r="AR5" t="str">
            <v>Rio Salado Pkwy &amp; McClintock Dr</v>
          </cell>
          <cell r="AS5">
            <v>4</v>
          </cell>
          <cell r="AT5" t="str">
            <v>Rio Salado Pkwy &amp; McClintock Dr_1</v>
          </cell>
          <cell r="AU5" t="str">
            <v>Rio Salado Pkwy &amp; McClintock Dr_2</v>
          </cell>
          <cell r="AV5" t="str">
            <v>Rio Salado Pkwy &amp; McClintock Dr_3</v>
          </cell>
          <cell r="AW5" t="str">
            <v>Rio Salado Pkwy &amp; McClintock Dr_4</v>
          </cell>
          <cell r="AY5">
            <v>20597</v>
          </cell>
          <cell r="AZ5">
            <v>36366</v>
          </cell>
          <cell r="BA5">
            <v>39025</v>
          </cell>
          <cell r="BB5">
            <v>13458</v>
          </cell>
          <cell r="BC5">
            <v>104</v>
          </cell>
          <cell r="BD5" t="str">
            <v>Rio Salado Pkwy</v>
          </cell>
          <cell r="BE5" t="str">
            <v>McClintock Dr</v>
          </cell>
          <cell r="BF5">
            <v>38.5</v>
          </cell>
          <cell r="BG5">
            <v>19</v>
          </cell>
          <cell r="BH5">
            <v>9.5</v>
          </cell>
          <cell r="BI5">
            <v>30</v>
          </cell>
          <cell r="BJ5" t="b">
            <v>1</v>
          </cell>
          <cell r="BK5" t="b">
            <v>1</v>
          </cell>
          <cell r="BL5" t="b">
            <v>1</v>
          </cell>
          <cell r="BM5" t="b">
            <v>1</v>
          </cell>
        </row>
        <row r="6">
          <cell r="A6">
            <v>105</v>
          </cell>
          <cell r="D6">
            <v>0</v>
          </cell>
          <cell r="I6" t="b">
            <v>1</v>
          </cell>
          <cell r="J6" t="b">
            <v>1</v>
          </cell>
          <cell r="K6">
            <v>3</v>
          </cell>
          <cell r="L6">
            <v>4</v>
          </cell>
          <cell r="M6">
            <v>1</v>
          </cell>
          <cell r="N6">
            <v>1</v>
          </cell>
          <cell r="O6">
            <v>1</v>
          </cell>
          <cell r="P6">
            <v>1</v>
          </cell>
          <cell r="R6">
            <v>0.83</v>
          </cell>
          <cell r="T6" t="str">
            <v xml:space="preserve"> 33°25'18.97"N</v>
          </cell>
          <cell r="U6" t="str">
            <v>111°56'32.60"W</v>
          </cell>
          <cell r="V6">
            <v>1</v>
          </cell>
          <cell r="X6">
            <v>9784</v>
          </cell>
          <cell r="Y6">
            <v>6409</v>
          </cell>
          <cell r="Z6">
            <v>9784</v>
          </cell>
          <cell r="AA6">
            <v>0</v>
          </cell>
          <cell r="AB6">
            <v>6409</v>
          </cell>
          <cell r="AC6">
            <v>0</v>
          </cell>
          <cell r="AD6" t="str">
            <v/>
          </cell>
          <cell r="AE6">
            <v>9426</v>
          </cell>
          <cell r="AF6">
            <v>0</v>
          </cell>
          <cell r="AG6">
            <v>9784</v>
          </cell>
          <cell r="AH6" t="str">
            <v/>
          </cell>
          <cell r="AI6">
            <v>20</v>
          </cell>
          <cell r="AJ6">
            <v>34</v>
          </cell>
          <cell r="AK6">
            <v>16</v>
          </cell>
          <cell r="AL6" t="str">
            <v/>
          </cell>
          <cell r="AM6" t="str">
            <v>Rio Sal. &amp; Hardy</v>
          </cell>
          <cell r="AN6" t="str">
            <v>Rio Sal.</v>
          </cell>
          <cell r="AO6" t="str">
            <v>Hardy</v>
          </cell>
          <cell r="AP6" t="str">
            <v>Rio Salado Pkwy</v>
          </cell>
          <cell r="AQ6" t="str">
            <v>Hardy Dr</v>
          </cell>
          <cell r="AR6" t="str">
            <v>Rio Salado Pkwy &amp; Hardy Dr</v>
          </cell>
          <cell r="AS6">
            <v>3</v>
          </cell>
          <cell r="AT6" t="str">
            <v>Rio Salado Pkwy &amp; Hardy Dr_1</v>
          </cell>
          <cell r="AU6" t="str">
            <v>Rio Salado Pkwy &amp; Hardy Dr_2</v>
          </cell>
          <cell r="AV6" t="str">
            <v>Rio Salado Pkwy &amp; Hardy Dr_3</v>
          </cell>
          <cell r="AW6" t="str">
            <v/>
          </cell>
          <cell r="AY6">
            <v>9426</v>
          </cell>
          <cell r="AZ6">
            <v>6409</v>
          </cell>
          <cell r="BA6">
            <v>9784</v>
          </cell>
          <cell r="BB6" t="str">
            <v/>
          </cell>
          <cell r="BC6">
            <v>105</v>
          </cell>
          <cell r="BD6" t="str">
            <v>Rio Salado Pkwy</v>
          </cell>
          <cell r="BE6" t="str">
            <v>Hardy Dr</v>
          </cell>
          <cell r="BF6">
            <v>8.25</v>
          </cell>
          <cell r="BG6" t="str">
            <v/>
          </cell>
          <cell r="BH6">
            <v>13.75</v>
          </cell>
          <cell r="BI6" t="str">
            <v/>
          </cell>
          <cell r="BJ6" t="b">
            <v>1</v>
          </cell>
          <cell r="BK6" t="b">
            <v>0</v>
          </cell>
          <cell r="BL6" t="b">
            <v>1</v>
          </cell>
          <cell r="BM6" t="b">
            <v>0</v>
          </cell>
        </row>
        <row r="7">
          <cell r="A7">
            <v>106</v>
          </cell>
          <cell r="D7">
            <v>1</v>
          </cell>
          <cell r="G7">
            <v>1</v>
          </cell>
          <cell r="I7" t="b">
            <v>1</v>
          </cell>
          <cell r="J7" t="b">
            <v>1</v>
          </cell>
          <cell r="K7">
            <v>3</v>
          </cell>
          <cell r="L7">
            <v>3</v>
          </cell>
          <cell r="M7">
            <v>3</v>
          </cell>
          <cell r="N7">
            <v>3</v>
          </cell>
          <cell r="O7">
            <v>1</v>
          </cell>
          <cell r="P7">
            <v>1</v>
          </cell>
          <cell r="Q7">
            <v>3</v>
          </cell>
          <cell r="R7">
            <v>0</v>
          </cell>
          <cell r="T7" t="str">
            <v xml:space="preserve"> 33°25'18.86"N</v>
          </cell>
          <cell r="U7" t="str">
            <v>111°56'47.06"W</v>
          </cell>
          <cell r="V7">
            <v>2</v>
          </cell>
          <cell r="X7">
            <v>14670</v>
          </cell>
          <cell r="Y7">
            <v>14670</v>
          </cell>
          <cell r="Z7">
            <v>6739</v>
          </cell>
          <cell r="AA7">
            <v>0</v>
          </cell>
          <cell r="AB7">
            <v>0</v>
          </cell>
          <cell r="AC7">
            <v>14670</v>
          </cell>
          <cell r="AD7" t="str">
            <v/>
          </cell>
          <cell r="AE7">
            <v>6739</v>
          </cell>
          <cell r="AF7">
            <v>3508</v>
          </cell>
          <cell r="AG7">
            <v>0</v>
          </cell>
          <cell r="AH7" t="str">
            <v/>
          </cell>
          <cell r="AI7">
            <v>24</v>
          </cell>
          <cell r="AJ7">
            <v>23</v>
          </cell>
          <cell r="AK7">
            <v>17</v>
          </cell>
          <cell r="AL7" t="str">
            <v/>
          </cell>
          <cell r="AM7" t="str">
            <v>5th &amp; Mill</v>
          </cell>
          <cell r="AN7" t="str">
            <v>5th</v>
          </cell>
          <cell r="AO7" t="str">
            <v>Mill</v>
          </cell>
          <cell r="AP7" t="str">
            <v>5th St</v>
          </cell>
          <cell r="AQ7" t="str">
            <v>Mill Ave</v>
          </cell>
          <cell r="AR7" t="str">
            <v>5th St &amp; Mill Ave</v>
          </cell>
          <cell r="AS7">
            <v>2</v>
          </cell>
          <cell r="AT7" t="str">
            <v>5th St &amp; Mill Ave_1</v>
          </cell>
          <cell r="AU7" t="str">
            <v>5th St &amp; Mill Ave_2</v>
          </cell>
          <cell r="AV7" t="str">
            <v/>
          </cell>
          <cell r="AW7" t="str">
            <v/>
          </cell>
          <cell r="AY7">
            <v>6739</v>
          </cell>
          <cell r="AZ7">
            <v>3508</v>
          </cell>
          <cell r="BA7">
            <v>14670</v>
          </cell>
          <cell r="BB7" t="str">
            <v/>
          </cell>
          <cell r="BC7">
            <v>106</v>
          </cell>
          <cell r="BD7" t="str">
            <v>5th St</v>
          </cell>
          <cell r="BE7" t="str">
            <v>Mill Ave</v>
          </cell>
          <cell r="BF7">
            <v>117.5</v>
          </cell>
          <cell r="BG7">
            <v>91</v>
          </cell>
          <cell r="BH7">
            <v>59.5</v>
          </cell>
          <cell r="BI7">
            <v>101.25</v>
          </cell>
          <cell r="BJ7" t="b">
            <v>1</v>
          </cell>
          <cell r="BK7" t="b">
            <v>1</v>
          </cell>
          <cell r="BL7" t="b">
            <v>1</v>
          </cell>
          <cell r="BM7" t="b">
            <v>1</v>
          </cell>
        </row>
        <row r="8">
          <cell r="A8">
            <v>107</v>
          </cell>
          <cell r="D8">
            <v>0</v>
          </cell>
          <cell r="I8" t="b">
            <v>0</v>
          </cell>
          <cell r="J8" t="b">
            <v>1</v>
          </cell>
          <cell r="K8">
            <v>0</v>
          </cell>
          <cell r="L8">
            <v>0</v>
          </cell>
          <cell r="M8">
            <v>3</v>
          </cell>
          <cell r="N8">
            <v>3</v>
          </cell>
          <cell r="O8">
            <v>1</v>
          </cell>
          <cell r="P8">
            <v>1</v>
          </cell>
          <cell r="R8">
            <v>0</v>
          </cell>
          <cell r="T8" t="str">
            <v xml:space="preserve"> 33°25'19.30"N</v>
          </cell>
          <cell r="U8" t="str">
            <v>111°55'3.64"W</v>
          </cell>
          <cell r="V8">
            <v>2</v>
          </cell>
          <cell r="X8">
            <v>6739</v>
          </cell>
          <cell r="Y8" t="str">
            <v/>
          </cell>
          <cell r="Z8">
            <v>6739</v>
          </cell>
          <cell r="AA8">
            <v>0</v>
          </cell>
          <cell r="AB8" t="str">
            <v/>
          </cell>
          <cell r="AC8" t="str">
            <v/>
          </cell>
          <cell r="AD8" t="str">
            <v/>
          </cell>
          <cell r="AE8">
            <v>6739</v>
          </cell>
          <cell r="AF8" t="str">
            <v/>
          </cell>
          <cell r="AG8" t="str">
            <v/>
          </cell>
          <cell r="AH8" t="str">
            <v/>
          </cell>
          <cell r="AI8">
            <v>24</v>
          </cell>
          <cell r="AJ8" t="str">
            <v/>
          </cell>
          <cell r="AK8" t="str">
            <v/>
          </cell>
          <cell r="AL8" t="str">
            <v/>
          </cell>
          <cell r="AM8" t="str">
            <v>5th &amp; Forest</v>
          </cell>
          <cell r="AN8" t="str">
            <v>5th</v>
          </cell>
          <cell r="AO8" t="str">
            <v>Forest</v>
          </cell>
          <cell r="AP8" t="str">
            <v>5th St</v>
          </cell>
          <cell r="AQ8" t="str">
            <v>Forest Ave</v>
          </cell>
          <cell r="AR8" t="str">
            <v>5th St &amp; Forest Ave</v>
          </cell>
          <cell r="AS8">
            <v>0</v>
          </cell>
          <cell r="AT8" t="str">
            <v/>
          </cell>
          <cell r="AU8" t="str">
            <v/>
          </cell>
          <cell r="AV8" t="str">
            <v/>
          </cell>
          <cell r="AW8" t="str">
            <v/>
          </cell>
          <cell r="AY8">
            <v>6739</v>
          </cell>
          <cell r="AZ8" t="str">
            <v/>
          </cell>
          <cell r="BA8" t="str">
            <v/>
          </cell>
          <cell r="BB8" t="str">
            <v/>
          </cell>
          <cell r="BC8">
            <v>107</v>
          </cell>
          <cell r="BD8" t="str">
            <v>5th St</v>
          </cell>
          <cell r="BE8" t="str">
            <v>Forest Ave</v>
          </cell>
          <cell r="BF8">
            <v>47.5</v>
          </cell>
          <cell r="BG8" t="str">
            <v/>
          </cell>
          <cell r="BH8">
            <v>23.5</v>
          </cell>
          <cell r="BI8" t="str">
            <v/>
          </cell>
          <cell r="BJ8" t="b">
            <v>1</v>
          </cell>
          <cell r="BK8" t="b">
            <v>0</v>
          </cell>
          <cell r="BL8" t="b">
            <v>1</v>
          </cell>
          <cell r="BM8" t="b">
            <v>0</v>
          </cell>
        </row>
        <row r="9">
          <cell r="A9">
            <v>108</v>
          </cell>
          <cell r="D9">
            <v>0</v>
          </cell>
          <cell r="I9" t="b">
            <v>0</v>
          </cell>
          <cell r="J9" t="b">
            <v>1</v>
          </cell>
          <cell r="K9">
            <v>0</v>
          </cell>
          <cell r="L9">
            <v>0</v>
          </cell>
          <cell r="M9">
            <v>3</v>
          </cell>
          <cell r="N9">
            <v>3</v>
          </cell>
          <cell r="O9">
            <v>1</v>
          </cell>
          <cell r="P9">
            <v>1</v>
          </cell>
          <cell r="R9">
            <v>0.25</v>
          </cell>
          <cell r="S9" t="str">
            <v>Vista del Camino Prk</v>
          </cell>
          <cell r="T9" t="str">
            <v xml:space="preserve"> 33°30'21.26"N</v>
          </cell>
          <cell r="U9" t="str">
            <v>111°58'18.65"W</v>
          </cell>
          <cell r="V9">
            <v>1</v>
          </cell>
          <cell r="X9">
            <v>3508</v>
          </cell>
          <cell r="Y9" t="str">
            <v/>
          </cell>
          <cell r="Z9">
            <v>3508</v>
          </cell>
          <cell r="AA9">
            <v>0</v>
          </cell>
          <cell r="AB9" t="str">
            <v/>
          </cell>
          <cell r="AC9" t="str">
            <v/>
          </cell>
          <cell r="AD9" t="str">
            <v/>
          </cell>
          <cell r="AE9">
            <v>3508</v>
          </cell>
          <cell r="AF9" t="str">
            <v/>
          </cell>
          <cell r="AG9" t="str">
            <v/>
          </cell>
          <cell r="AH9" t="str">
            <v/>
          </cell>
          <cell r="AI9">
            <v>23</v>
          </cell>
          <cell r="AJ9" t="str">
            <v/>
          </cell>
          <cell r="AK9" t="str">
            <v/>
          </cell>
          <cell r="AL9" t="str">
            <v/>
          </cell>
          <cell r="AM9" t="str">
            <v>5th &amp; Farmer</v>
          </cell>
          <cell r="AN9" t="str">
            <v>5th</v>
          </cell>
          <cell r="AO9" t="str">
            <v>Farmer</v>
          </cell>
          <cell r="AP9" t="str">
            <v>5th St</v>
          </cell>
          <cell r="AQ9" t="str">
            <v>Farmer Ave</v>
          </cell>
          <cell r="AR9" t="str">
            <v>5th St &amp; Farmer Ave</v>
          </cell>
          <cell r="AS9">
            <v>0</v>
          </cell>
          <cell r="AT9" t="str">
            <v/>
          </cell>
          <cell r="AU9" t="str">
            <v/>
          </cell>
          <cell r="AV9" t="str">
            <v/>
          </cell>
          <cell r="AW9" t="str">
            <v/>
          </cell>
          <cell r="AY9">
            <v>3508</v>
          </cell>
          <cell r="AZ9" t="str">
            <v/>
          </cell>
          <cell r="BA9" t="str">
            <v/>
          </cell>
          <cell r="BB9" t="str">
            <v/>
          </cell>
          <cell r="BC9">
            <v>108</v>
          </cell>
          <cell r="BD9" t="str">
            <v>5th St</v>
          </cell>
          <cell r="BE9" t="str">
            <v>Farmer Ave</v>
          </cell>
          <cell r="BF9" t="str">
            <v/>
          </cell>
          <cell r="BG9" t="str">
            <v/>
          </cell>
          <cell r="BH9">
            <v>11.25</v>
          </cell>
          <cell r="BI9">
            <v>78</v>
          </cell>
          <cell r="BJ9" t="b">
            <v>0</v>
          </cell>
          <cell r="BK9" t="b">
            <v>0</v>
          </cell>
          <cell r="BL9" t="b">
            <v>1</v>
          </cell>
          <cell r="BM9" t="b">
            <v>1</v>
          </cell>
        </row>
        <row r="10">
          <cell r="A10">
            <v>109</v>
          </cell>
          <cell r="D10">
            <v>0</v>
          </cell>
          <cell r="I10" t="b">
            <v>1</v>
          </cell>
          <cell r="J10" t="b">
            <v>1</v>
          </cell>
          <cell r="K10">
            <v>3</v>
          </cell>
          <cell r="L10">
            <v>3</v>
          </cell>
          <cell r="M10">
            <v>3</v>
          </cell>
          <cell r="N10">
            <v>3</v>
          </cell>
          <cell r="O10">
            <v>1</v>
          </cell>
          <cell r="P10">
            <v>1</v>
          </cell>
          <cell r="R10">
            <v>0.72</v>
          </cell>
          <cell r="S10" t="str">
            <v>Redden Park</v>
          </cell>
          <cell r="T10" t="str">
            <v xml:space="preserve"> 33°21'27.78"N</v>
          </cell>
          <cell r="U10" t="str">
            <v>111°55'7.47"W</v>
          </cell>
          <cell r="V10">
            <v>1</v>
          </cell>
          <cell r="X10">
            <v>6409</v>
          </cell>
          <cell r="Y10">
            <v>6409</v>
          </cell>
          <cell r="Z10">
            <v>3747</v>
          </cell>
          <cell r="AA10">
            <v>0</v>
          </cell>
          <cell r="AB10">
            <v>0</v>
          </cell>
          <cell r="AC10">
            <v>6409</v>
          </cell>
          <cell r="AD10" t="str">
            <v/>
          </cell>
          <cell r="AE10">
            <v>3508</v>
          </cell>
          <cell r="AF10">
            <v>3747</v>
          </cell>
          <cell r="AG10">
            <v>0</v>
          </cell>
          <cell r="AH10" t="str">
            <v/>
          </cell>
          <cell r="AI10">
            <v>23</v>
          </cell>
          <cell r="AJ10">
            <v>22</v>
          </cell>
          <cell r="AK10">
            <v>34</v>
          </cell>
          <cell r="AL10" t="str">
            <v/>
          </cell>
          <cell r="AM10" t="str">
            <v>5th &amp; Hardy</v>
          </cell>
          <cell r="AN10" t="str">
            <v>5th</v>
          </cell>
          <cell r="AO10" t="str">
            <v>Hardy</v>
          </cell>
          <cell r="AP10" t="str">
            <v>5th St</v>
          </cell>
          <cell r="AQ10" t="str">
            <v>Hardy Dr</v>
          </cell>
          <cell r="AR10" t="str">
            <v>5th St &amp; Hardy Dr</v>
          </cell>
          <cell r="AS10">
            <v>2</v>
          </cell>
          <cell r="AT10" t="str">
            <v>5th St &amp; Hardy Dr_1</v>
          </cell>
          <cell r="AU10" t="str">
            <v>5th St &amp; Hardy Dr_2</v>
          </cell>
          <cell r="AV10" t="str">
            <v/>
          </cell>
          <cell r="AW10" t="str">
            <v/>
          </cell>
          <cell r="AY10">
            <v>3508</v>
          </cell>
          <cell r="AZ10">
            <v>3747</v>
          </cell>
          <cell r="BA10">
            <v>6409</v>
          </cell>
          <cell r="BB10" t="str">
            <v/>
          </cell>
          <cell r="BC10">
            <v>109</v>
          </cell>
          <cell r="BD10" t="str">
            <v>5th St</v>
          </cell>
          <cell r="BE10" t="str">
            <v>Hardy Dr</v>
          </cell>
          <cell r="BF10" t="str">
            <v/>
          </cell>
          <cell r="BG10">
            <v>31.5</v>
          </cell>
          <cell r="BH10">
            <v>23.75</v>
          </cell>
          <cell r="BI10" t="str">
            <v/>
          </cell>
          <cell r="BJ10" t="b">
            <v>0</v>
          </cell>
          <cell r="BK10" t="b">
            <v>1</v>
          </cell>
          <cell r="BL10" t="b">
            <v>1</v>
          </cell>
          <cell r="BM10" t="b">
            <v>0</v>
          </cell>
        </row>
        <row r="11">
          <cell r="A11">
            <v>110</v>
          </cell>
          <cell r="D11">
            <v>0</v>
          </cell>
          <cell r="I11" t="b">
            <v>1</v>
          </cell>
          <cell r="J11" t="b">
            <v>1</v>
          </cell>
          <cell r="K11">
            <v>1</v>
          </cell>
          <cell r="L11">
            <v>1</v>
          </cell>
          <cell r="M11">
            <v>0</v>
          </cell>
          <cell r="N11">
            <v>3</v>
          </cell>
          <cell r="O11">
            <v>1</v>
          </cell>
          <cell r="P11">
            <v>1</v>
          </cell>
          <cell r="R11">
            <v>1.24</v>
          </cell>
          <cell r="T11" t="str">
            <v xml:space="preserve"> 33°25'52.38"N</v>
          </cell>
          <cell r="U11" t="str">
            <v>111°54'53.39"W</v>
          </cell>
          <cell r="V11">
            <v>2</v>
          </cell>
          <cell r="X11">
            <v>28310</v>
          </cell>
          <cell r="Y11">
            <v>28310</v>
          </cell>
          <cell r="Z11">
            <v>3747</v>
          </cell>
          <cell r="AA11">
            <v>0</v>
          </cell>
          <cell r="AB11">
            <v>28310</v>
          </cell>
          <cell r="AC11" t="str">
            <v/>
          </cell>
          <cell r="AD11" t="str">
            <v/>
          </cell>
          <cell r="AE11">
            <v>3747</v>
          </cell>
          <cell r="AF11">
            <v>0</v>
          </cell>
          <cell r="AG11" t="str">
            <v/>
          </cell>
          <cell r="AH11" t="str">
            <v/>
          </cell>
          <cell r="AI11">
            <v>22</v>
          </cell>
          <cell r="AJ11">
            <v>21</v>
          </cell>
          <cell r="AK11" t="str">
            <v/>
          </cell>
          <cell r="AL11" t="str">
            <v/>
          </cell>
          <cell r="AM11" t="str">
            <v>5th &amp; Priest</v>
          </cell>
          <cell r="AN11" t="str">
            <v>5th</v>
          </cell>
          <cell r="AO11" t="str">
            <v>Priest</v>
          </cell>
          <cell r="AP11" t="str">
            <v>5th St</v>
          </cell>
          <cell r="AQ11" t="str">
            <v>Priest Dr</v>
          </cell>
          <cell r="AR11" t="str">
            <v>5th St &amp; Priest Dr</v>
          </cell>
          <cell r="AS11">
            <v>1</v>
          </cell>
          <cell r="AT11" t="str">
            <v>5th St &amp; Priest Dr_1</v>
          </cell>
          <cell r="AU11" t="str">
            <v/>
          </cell>
          <cell r="AV11" t="str">
            <v/>
          </cell>
          <cell r="AW11" t="str">
            <v/>
          </cell>
          <cell r="AY11">
            <v>3747</v>
          </cell>
          <cell r="AZ11">
            <v>28310</v>
          </cell>
          <cell r="BA11" t="str">
            <v/>
          </cell>
          <cell r="BB11" t="str">
            <v/>
          </cell>
          <cell r="BC11">
            <v>110</v>
          </cell>
          <cell r="BD11" t="str">
            <v>5th St</v>
          </cell>
          <cell r="BE11" t="str">
            <v>Priest Dr</v>
          </cell>
          <cell r="BF11">
            <v>18</v>
          </cell>
          <cell r="BG11" t="str">
            <v/>
          </cell>
          <cell r="BH11">
            <v>12.5</v>
          </cell>
          <cell r="BI11">
            <v>20</v>
          </cell>
          <cell r="BJ11" t="b">
            <v>1</v>
          </cell>
          <cell r="BK11" t="b">
            <v>0</v>
          </cell>
          <cell r="BL11" t="b">
            <v>1</v>
          </cell>
          <cell r="BM11" t="b">
            <v>1</v>
          </cell>
        </row>
        <row r="12">
          <cell r="A12">
            <v>111</v>
          </cell>
          <cell r="D12">
            <v>1</v>
          </cell>
          <cell r="G12">
            <v>1</v>
          </cell>
          <cell r="I12" t="b">
            <v>0</v>
          </cell>
          <cell r="J12" t="b">
            <v>1</v>
          </cell>
          <cell r="K12">
            <v>0</v>
          </cell>
          <cell r="L12">
            <v>0</v>
          </cell>
          <cell r="M12">
            <v>2</v>
          </cell>
          <cell r="N12">
            <v>3</v>
          </cell>
          <cell r="O12">
            <v>1</v>
          </cell>
          <cell r="P12">
            <v>1</v>
          </cell>
          <cell r="Q12">
            <v>3</v>
          </cell>
          <cell r="R12">
            <v>0</v>
          </cell>
          <cell r="T12" t="str">
            <v xml:space="preserve"> 33°25'51.17"N</v>
          </cell>
          <cell r="U12" t="str">
            <v>111°54'24.51"W</v>
          </cell>
          <cell r="V12">
            <v>2</v>
          </cell>
          <cell r="X12">
            <v>26392</v>
          </cell>
          <cell r="Y12">
            <v>26392</v>
          </cell>
          <cell r="Z12" t="str">
            <v/>
          </cell>
          <cell r="AA12">
            <v>26392</v>
          </cell>
          <cell r="AB12" t="str">
            <v/>
          </cell>
          <cell r="AC12" t="str">
            <v/>
          </cell>
          <cell r="AD12" t="str">
            <v/>
          </cell>
          <cell r="AE12">
            <v>0</v>
          </cell>
          <cell r="AF12" t="str">
            <v/>
          </cell>
          <cell r="AG12" t="str">
            <v/>
          </cell>
          <cell r="AH12" t="str">
            <v/>
          </cell>
          <cell r="AI12">
            <v>49</v>
          </cell>
          <cell r="AJ12" t="str">
            <v/>
          </cell>
          <cell r="AK12" t="str">
            <v/>
          </cell>
          <cell r="AL12" t="str">
            <v/>
          </cell>
          <cell r="AM12" t="str">
            <v>10th &amp; Mill</v>
          </cell>
          <cell r="AN12" t="str">
            <v>10th</v>
          </cell>
          <cell r="AO12" t="str">
            <v>Mill</v>
          </cell>
          <cell r="AP12" t="str">
            <v>10th St</v>
          </cell>
          <cell r="AQ12" t="str">
            <v>Mill Ave</v>
          </cell>
          <cell r="AR12" t="str">
            <v>10th St &amp; Mill Ave</v>
          </cell>
          <cell r="AS12">
            <v>0</v>
          </cell>
          <cell r="AT12" t="str">
            <v/>
          </cell>
          <cell r="AU12" t="str">
            <v/>
          </cell>
          <cell r="AV12" t="str">
            <v/>
          </cell>
          <cell r="AW12" t="str">
            <v/>
          </cell>
          <cell r="AY12">
            <v>26392</v>
          </cell>
          <cell r="AZ12" t="str">
            <v/>
          </cell>
          <cell r="BA12" t="str">
            <v/>
          </cell>
          <cell r="BB12" t="str">
            <v/>
          </cell>
          <cell r="BC12">
            <v>111</v>
          </cell>
          <cell r="BD12" t="str">
            <v>10th St</v>
          </cell>
          <cell r="BE12" t="str">
            <v>Mill Ave</v>
          </cell>
          <cell r="BF12" t="str">
            <v/>
          </cell>
          <cell r="BG12">
            <v>137.75</v>
          </cell>
          <cell r="BH12">
            <v>36</v>
          </cell>
          <cell r="BI12">
            <v>112.5</v>
          </cell>
          <cell r="BJ12" t="b">
            <v>0</v>
          </cell>
          <cell r="BK12" t="b">
            <v>1</v>
          </cell>
          <cell r="BL12" t="b">
            <v>1</v>
          </cell>
          <cell r="BM12" t="b">
            <v>1</v>
          </cell>
        </row>
        <row r="13">
          <cell r="A13">
            <v>112</v>
          </cell>
          <cell r="D13">
            <v>0</v>
          </cell>
          <cell r="I13" t="b">
            <v>1</v>
          </cell>
          <cell r="J13" t="b">
            <v>0</v>
          </cell>
          <cell r="K13">
            <v>2</v>
          </cell>
          <cell r="L13">
            <v>3</v>
          </cell>
          <cell r="M13">
            <v>0</v>
          </cell>
          <cell r="N13">
            <v>0</v>
          </cell>
          <cell r="O13">
            <v>2</v>
          </cell>
          <cell r="P13">
            <v>2</v>
          </cell>
          <cell r="R13">
            <v>2</v>
          </cell>
          <cell r="T13" t="str">
            <v xml:space="preserve"> 33°20'57.02"N</v>
          </cell>
          <cell r="U13" t="str">
            <v>111°54'40.24"W</v>
          </cell>
          <cell r="V13">
            <v>1</v>
          </cell>
          <cell r="X13">
            <v>1774</v>
          </cell>
          <cell r="Y13">
            <v>1774</v>
          </cell>
          <cell r="Z13" t="str">
            <v/>
          </cell>
          <cell r="AA13">
            <v>1570</v>
          </cell>
          <cell r="AB13">
            <v>1774</v>
          </cell>
          <cell r="AC13" t="str">
            <v/>
          </cell>
          <cell r="AD13" t="str">
            <v/>
          </cell>
          <cell r="AE13">
            <v>0</v>
          </cell>
          <cell r="AF13">
            <v>0</v>
          </cell>
          <cell r="AG13" t="str">
            <v/>
          </cell>
          <cell r="AH13" t="str">
            <v/>
          </cell>
          <cell r="AI13">
            <v>101</v>
          </cell>
          <cell r="AJ13">
            <v>90</v>
          </cell>
          <cell r="AK13" t="str">
            <v/>
          </cell>
          <cell r="AL13" t="str">
            <v/>
          </cell>
          <cell r="AM13" t="str">
            <v>60 Fwy &amp; College</v>
          </cell>
          <cell r="AN13" t="str">
            <v>60 Fwy</v>
          </cell>
          <cell r="AO13" t="str">
            <v>College</v>
          </cell>
          <cell r="AP13" t="str">
            <v>Superstition Fwy</v>
          </cell>
          <cell r="AQ13" t="str">
            <v>College Ave</v>
          </cell>
          <cell r="AR13" t="str">
            <v>Superstition Fwy &amp; College Ave</v>
          </cell>
          <cell r="AS13">
            <v>2</v>
          </cell>
          <cell r="AT13" t="str">
            <v>Superstition Fwy &amp; College Ave_1</v>
          </cell>
          <cell r="AU13" t="str">
            <v>Superstition Fwy &amp; College Ave_2</v>
          </cell>
          <cell r="AV13" t="str">
            <v/>
          </cell>
          <cell r="AW13" t="str">
            <v/>
          </cell>
          <cell r="AY13">
            <v>1570</v>
          </cell>
          <cell r="AZ13">
            <v>1774</v>
          </cell>
          <cell r="BA13" t="str">
            <v/>
          </cell>
          <cell r="BB13" t="str">
            <v/>
          </cell>
          <cell r="BC13">
            <v>112</v>
          </cell>
          <cell r="BD13" t="str">
            <v>Superstition Fwy</v>
          </cell>
          <cell r="BE13" t="str">
            <v>College Ave</v>
          </cell>
          <cell r="BF13">
            <v>32.5</v>
          </cell>
          <cell r="BG13">
            <v>27.75</v>
          </cell>
          <cell r="BH13">
            <v>38.25</v>
          </cell>
          <cell r="BI13">
            <v>28</v>
          </cell>
          <cell r="BJ13" t="b">
            <v>1</v>
          </cell>
          <cell r="BK13" t="b">
            <v>1</v>
          </cell>
          <cell r="BL13" t="b">
            <v>1</v>
          </cell>
          <cell r="BM13" t="b">
            <v>1</v>
          </cell>
        </row>
        <row r="14">
          <cell r="A14">
            <v>113</v>
          </cell>
          <cell r="D14">
            <v>1</v>
          </cell>
          <cell r="E14">
            <v>1</v>
          </cell>
          <cell r="G14">
            <v>1</v>
          </cell>
          <cell r="I14" t="b">
            <v>1</v>
          </cell>
          <cell r="J14" t="b">
            <v>1</v>
          </cell>
          <cell r="K14">
            <v>1</v>
          </cell>
          <cell r="L14">
            <v>0</v>
          </cell>
          <cell r="M14">
            <v>3</v>
          </cell>
          <cell r="N14">
            <v>3</v>
          </cell>
          <cell r="O14">
            <v>1</v>
          </cell>
          <cell r="P14">
            <v>1</v>
          </cell>
          <cell r="Q14">
            <v>3</v>
          </cell>
          <cell r="R14">
            <v>0</v>
          </cell>
          <cell r="T14" t="str">
            <v xml:space="preserve"> 33°24'52.95"N</v>
          </cell>
          <cell r="U14" t="str">
            <v>111°55'34.62"W</v>
          </cell>
          <cell r="V14">
            <v>1</v>
          </cell>
          <cell r="X14">
            <v>26392</v>
          </cell>
          <cell r="Y14">
            <v>26392</v>
          </cell>
          <cell r="Z14">
            <v>3917</v>
          </cell>
          <cell r="AA14">
            <v>0</v>
          </cell>
          <cell r="AB14">
            <v>26392</v>
          </cell>
          <cell r="AC14">
            <v>25257</v>
          </cell>
          <cell r="AD14" t="str">
            <v/>
          </cell>
          <cell r="AE14">
            <v>3917</v>
          </cell>
          <cell r="AF14">
            <v>0</v>
          </cell>
          <cell r="AG14">
            <v>0</v>
          </cell>
          <cell r="AH14" t="str">
            <v/>
          </cell>
          <cell r="AI14">
            <v>58</v>
          </cell>
          <cell r="AJ14">
            <v>49</v>
          </cell>
          <cell r="AK14">
            <v>59</v>
          </cell>
          <cell r="AL14" t="str">
            <v/>
          </cell>
          <cell r="AM14" t="str">
            <v>13th &amp; Mill</v>
          </cell>
          <cell r="AN14" t="str">
            <v>13th</v>
          </cell>
          <cell r="AO14" t="str">
            <v>Mill</v>
          </cell>
          <cell r="AP14" t="str">
            <v>13th St</v>
          </cell>
          <cell r="AQ14" t="str">
            <v>Mill Ave</v>
          </cell>
          <cell r="AR14" t="str">
            <v>13th St &amp; Mill Ave</v>
          </cell>
          <cell r="AS14">
            <v>1</v>
          </cell>
          <cell r="AT14" t="str">
            <v>13th St &amp; Mill Ave_1</v>
          </cell>
          <cell r="AU14" t="str">
            <v/>
          </cell>
          <cell r="AV14" t="str">
            <v/>
          </cell>
          <cell r="AW14" t="str">
            <v/>
          </cell>
          <cell r="AY14">
            <v>3917</v>
          </cell>
          <cell r="AZ14">
            <v>26392</v>
          </cell>
          <cell r="BA14">
            <v>25257</v>
          </cell>
          <cell r="BB14" t="str">
            <v/>
          </cell>
          <cell r="BC14">
            <v>113</v>
          </cell>
          <cell r="BD14" t="str">
            <v>13th St</v>
          </cell>
          <cell r="BE14" t="str">
            <v>Mill Ave</v>
          </cell>
          <cell r="BF14">
            <v>49</v>
          </cell>
          <cell r="BG14">
            <v>31.5</v>
          </cell>
          <cell r="BH14">
            <v>20</v>
          </cell>
          <cell r="BI14">
            <v>52.625</v>
          </cell>
          <cell r="BJ14" t="b">
            <v>1</v>
          </cell>
          <cell r="BK14" t="b">
            <v>1</v>
          </cell>
          <cell r="BL14" t="b">
            <v>1</v>
          </cell>
          <cell r="BM14" t="b">
            <v>1</v>
          </cell>
        </row>
        <row r="15">
          <cell r="A15">
            <v>114</v>
          </cell>
          <cell r="D15">
            <v>0</v>
          </cell>
          <cell r="I15" t="b">
            <v>1</v>
          </cell>
          <cell r="J15" t="b">
            <v>1</v>
          </cell>
          <cell r="K15">
            <v>3</v>
          </cell>
          <cell r="L15">
            <v>3</v>
          </cell>
          <cell r="M15">
            <v>3</v>
          </cell>
          <cell r="N15">
            <v>3</v>
          </cell>
          <cell r="O15">
            <v>1</v>
          </cell>
          <cell r="P15">
            <v>1</v>
          </cell>
          <cell r="R15">
            <v>0.72</v>
          </cell>
          <cell r="T15" t="str">
            <v xml:space="preserve"> 33°25'0.62"N</v>
          </cell>
          <cell r="U15" t="str">
            <v>111°55'34.64"W</v>
          </cell>
          <cell r="V15">
            <v>1</v>
          </cell>
          <cell r="X15">
            <v>9690</v>
          </cell>
          <cell r="Y15">
            <v>9690</v>
          </cell>
          <cell r="Z15">
            <v>3917</v>
          </cell>
          <cell r="AA15">
            <v>0</v>
          </cell>
          <cell r="AB15">
            <v>0</v>
          </cell>
          <cell r="AC15">
            <v>9690</v>
          </cell>
          <cell r="AD15" t="str">
            <v/>
          </cell>
          <cell r="AE15">
            <v>3917</v>
          </cell>
          <cell r="AF15">
            <v>1901</v>
          </cell>
          <cell r="AG15">
            <v>0</v>
          </cell>
          <cell r="AH15" t="str">
            <v/>
          </cell>
          <cell r="AI15">
            <v>58</v>
          </cell>
          <cell r="AJ15">
            <v>51</v>
          </cell>
          <cell r="AK15">
            <v>50</v>
          </cell>
          <cell r="AL15" t="str">
            <v/>
          </cell>
          <cell r="AM15" t="str">
            <v>13th &amp; Hardy</v>
          </cell>
          <cell r="AN15" t="str">
            <v>13th</v>
          </cell>
          <cell r="AO15" t="str">
            <v>Hardy</v>
          </cell>
          <cell r="AP15" t="str">
            <v>13th St</v>
          </cell>
          <cell r="AQ15" t="str">
            <v>Hardy Dr</v>
          </cell>
          <cell r="AR15" t="str">
            <v>13th St &amp; Hardy Dr</v>
          </cell>
          <cell r="AS15">
            <v>2</v>
          </cell>
          <cell r="AT15" t="str">
            <v>13th St &amp; Hardy Dr_1</v>
          </cell>
          <cell r="AU15" t="str">
            <v>13th St &amp; Hardy Dr_2</v>
          </cell>
          <cell r="AV15" t="str">
            <v/>
          </cell>
          <cell r="AW15" t="str">
            <v/>
          </cell>
          <cell r="AY15">
            <v>3917</v>
          </cell>
          <cell r="AZ15">
            <v>1901</v>
          </cell>
          <cell r="BA15">
            <v>9690</v>
          </cell>
          <cell r="BB15" t="str">
            <v/>
          </cell>
          <cell r="BC15">
            <v>114</v>
          </cell>
          <cell r="BD15" t="str">
            <v>13th St</v>
          </cell>
          <cell r="BE15" t="str">
            <v>Hardy Dr</v>
          </cell>
          <cell r="BF15" t="str">
            <v/>
          </cell>
          <cell r="BG15" t="str">
            <v/>
          </cell>
          <cell r="BH15">
            <v>25.25</v>
          </cell>
          <cell r="BI15">
            <v>40</v>
          </cell>
          <cell r="BJ15" t="b">
            <v>0</v>
          </cell>
          <cell r="BK15" t="b">
            <v>0</v>
          </cell>
          <cell r="BL15" t="b">
            <v>1</v>
          </cell>
          <cell r="BM15" t="b">
            <v>1</v>
          </cell>
        </row>
        <row r="16">
          <cell r="A16">
            <v>115</v>
          </cell>
          <cell r="D16">
            <v>0</v>
          </cell>
          <cell r="I16" t="b">
            <v>1</v>
          </cell>
          <cell r="J16" t="b">
            <v>1</v>
          </cell>
          <cell r="K16">
            <v>5</v>
          </cell>
          <cell r="L16">
            <v>3</v>
          </cell>
          <cell r="M16">
            <v>3</v>
          </cell>
          <cell r="N16">
            <v>3</v>
          </cell>
          <cell r="O16">
            <v>1</v>
          </cell>
          <cell r="P16">
            <v>1</v>
          </cell>
          <cell r="R16">
            <v>0</v>
          </cell>
          <cell r="T16" t="str">
            <v xml:space="preserve"> 33°24'53.41"N</v>
          </cell>
          <cell r="U16" t="str">
            <v>111°55'3.68"W</v>
          </cell>
          <cell r="V16">
            <v>2</v>
          </cell>
          <cell r="X16">
            <v>26482</v>
          </cell>
          <cell r="Y16">
            <v>5044</v>
          </cell>
          <cell r="Z16">
            <v>26482</v>
          </cell>
          <cell r="AA16">
            <v>5044</v>
          </cell>
          <cell r="AB16">
            <v>0</v>
          </cell>
          <cell r="AC16" t="str">
            <v/>
          </cell>
          <cell r="AD16" t="str">
            <v/>
          </cell>
          <cell r="AE16">
            <v>0</v>
          </cell>
          <cell r="AF16">
            <v>26482</v>
          </cell>
          <cell r="AG16" t="str">
            <v/>
          </cell>
          <cell r="AH16" t="str">
            <v/>
          </cell>
          <cell r="AI16">
            <v>33</v>
          </cell>
          <cell r="AJ16">
            <v>38</v>
          </cell>
          <cell r="AK16" t="str">
            <v/>
          </cell>
          <cell r="AL16" t="str">
            <v/>
          </cell>
          <cell r="AM16" t="str">
            <v>Univ &amp; College</v>
          </cell>
          <cell r="AN16" t="str">
            <v>Univ</v>
          </cell>
          <cell r="AO16" t="str">
            <v>College</v>
          </cell>
          <cell r="AP16" t="str">
            <v>University Dr</v>
          </cell>
          <cell r="AQ16" t="str">
            <v>College Ave</v>
          </cell>
          <cell r="AR16" t="str">
            <v>University Dr &amp; College Ave</v>
          </cell>
          <cell r="AS16">
            <v>1</v>
          </cell>
          <cell r="AT16" t="str">
            <v>University Dr &amp; College Ave_1</v>
          </cell>
          <cell r="AU16" t="str">
            <v/>
          </cell>
          <cell r="AV16" t="str">
            <v/>
          </cell>
          <cell r="AW16" t="str">
            <v/>
          </cell>
          <cell r="AY16">
            <v>5044</v>
          </cell>
          <cell r="AZ16">
            <v>26482</v>
          </cell>
          <cell r="BA16" t="str">
            <v/>
          </cell>
          <cell r="BB16" t="str">
            <v/>
          </cell>
          <cell r="BC16">
            <v>115</v>
          </cell>
          <cell r="BD16" t="str">
            <v>University Dr</v>
          </cell>
          <cell r="BE16" t="str">
            <v>College Ave</v>
          </cell>
          <cell r="BF16">
            <v>452</v>
          </cell>
          <cell r="BG16">
            <v>173.5</v>
          </cell>
          <cell r="BH16">
            <v>119.75</v>
          </cell>
          <cell r="BI16">
            <v>216.25</v>
          </cell>
          <cell r="BJ16" t="b">
            <v>1</v>
          </cell>
          <cell r="BK16" t="b">
            <v>1</v>
          </cell>
          <cell r="BL16" t="b">
            <v>1</v>
          </cell>
          <cell r="BM16" t="b">
            <v>1</v>
          </cell>
        </row>
        <row r="17">
          <cell r="A17">
            <v>116</v>
          </cell>
          <cell r="D17">
            <v>0</v>
          </cell>
          <cell r="I17" t="b">
            <v>1</v>
          </cell>
          <cell r="J17" t="b">
            <v>1</v>
          </cell>
          <cell r="K17">
            <v>2</v>
          </cell>
          <cell r="L17">
            <v>0</v>
          </cell>
          <cell r="M17">
            <v>3</v>
          </cell>
          <cell r="N17">
            <v>3</v>
          </cell>
          <cell r="O17">
            <v>1</v>
          </cell>
          <cell r="P17">
            <v>1</v>
          </cell>
          <cell r="R17">
            <v>0.5</v>
          </cell>
          <cell r="T17" t="str">
            <v xml:space="preserve"> 33°24'26.77"N</v>
          </cell>
          <cell r="U17" t="str">
            <v>111°57'38.74"W</v>
          </cell>
          <cell r="V17">
            <v>1</v>
          </cell>
          <cell r="X17">
            <v>30015</v>
          </cell>
          <cell r="Y17" t="str">
            <v/>
          </cell>
          <cell r="Z17">
            <v>30015</v>
          </cell>
          <cell r="AA17">
            <v>0</v>
          </cell>
          <cell r="AB17" t="str">
            <v/>
          </cell>
          <cell r="AC17" t="str">
            <v/>
          </cell>
          <cell r="AD17" t="str">
            <v/>
          </cell>
          <cell r="AE17">
            <v>30015</v>
          </cell>
          <cell r="AF17" t="str">
            <v/>
          </cell>
          <cell r="AG17" t="str">
            <v/>
          </cell>
          <cell r="AH17" t="str">
            <v/>
          </cell>
          <cell r="AI17">
            <v>32</v>
          </cell>
          <cell r="AJ17" t="str">
            <v/>
          </cell>
          <cell r="AK17" t="str">
            <v/>
          </cell>
          <cell r="AL17" t="str">
            <v/>
          </cell>
          <cell r="AM17" t="str">
            <v>Univ &amp; Dorsey</v>
          </cell>
          <cell r="AN17" t="str">
            <v>Univ</v>
          </cell>
          <cell r="AO17" t="str">
            <v>Dorsey</v>
          </cell>
          <cell r="AP17" t="str">
            <v>University Dr</v>
          </cell>
          <cell r="AQ17" t="str">
            <v>Dorsey Ln</v>
          </cell>
          <cell r="AR17" t="str">
            <v>University Dr &amp; Dorsey Ln</v>
          </cell>
          <cell r="AS17">
            <v>0</v>
          </cell>
          <cell r="AT17" t="str">
            <v/>
          </cell>
          <cell r="AU17" t="str">
            <v/>
          </cell>
          <cell r="AV17" t="str">
            <v/>
          </cell>
          <cell r="AW17" t="str">
            <v/>
          </cell>
          <cell r="AY17">
            <v>30015</v>
          </cell>
          <cell r="AZ17" t="str">
            <v/>
          </cell>
          <cell r="BA17" t="str">
            <v/>
          </cell>
          <cell r="BB17" t="str">
            <v/>
          </cell>
          <cell r="BC17">
            <v>116</v>
          </cell>
          <cell r="BD17" t="str">
            <v>University Dr</v>
          </cell>
          <cell r="BE17" t="str">
            <v>Dorsey Ln</v>
          </cell>
          <cell r="BF17">
            <v>65.5</v>
          </cell>
          <cell r="BG17" t="str">
            <v/>
          </cell>
          <cell r="BH17">
            <v>5.25</v>
          </cell>
          <cell r="BI17">
            <v>72.75</v>
          </cell>
          <cell r="BJ17" t="b">
            <v>1</v>
          </cell>
          <cell r="BK17" t="b">
            <v>0</v>
          </cell>
          <cell r="BL17" t="b">
            <v>1</v>
          </cell>
          <cell r="BM17" t="b">
            <v>1</v>
          </cell>
        </row>
        <row r="18">
          <cell r="A18">
            <v>117</v>
          </cell>
          <cell r="D18">
            <v>1</v>
          </cell>
          <cell r="H18">
            <v>1</v>
          </cell>
          <cell r="I18" t="b">
            <v>0</v>
          </cell>
          <cell r="J18" t="b">
            <v>1</v>
          </cell>
          <cell r="K18">
            <v>0</v>
          </cell>
          <cell r="L18">
            <v>0</v>
          </cell>
          <cell r="M18">
            <v>3</v>
          </cell>
          <cell r="N18">
            <v>3</v>
          </cell>
          <cell r="O18">
            <v>1</v>
          </cell>
          <cell r="P18">
            <v>1</v>
          </cell>
          <cell r="Q18">
            <v>2</v>
          </cell>
          <cell r="R18">
            <v>0</v>
          </cell>
          <cell r="T18" t="str">
            <v xml:space="preserve"> 33°24'26.82"N</v>
          </cell>
          <cell r="U18" t="str">
            <v>111°55'34.55"W</v>
          </cell>
          <cell r="V18">
            <v>2</v>
          </cell>
          <cell r="X18">
            <v>51380</v>
          </cell>
          <cell r="Y18">
            <v>51380</v>
          </cell>
          <cell r="Z18">
            <v>30015</v>
          </cell>
          <cell r="AA18">
            <v>0</v>
          </cell>
          <cell r="AB18">
            <v>37510</v>
          </cell>
          <cell r="AC18">
            <v>51380</v>
          </cell>
          <cell r="AD18">
            <v>0</v>
          </cell>
          <cell r="AE18">
            <v>30015</v>
          </cell>
          <cell r="AF18">
            <v>0</v>
          </cell>
          <cell r="AG18">
            <v>0</v>
          </cell>
          <cell r="AH18">
            <v>26482</v>
          </cell>
          <cell r="AI18">
            <v>32</v>
          </cell>
          <cell r="AJ18">
            <v>46</v>
          </cell>
          <cell r="AK18">
            <v>26</v>
          </cell>
          <cell r="AL18">
            <v>38</v>
          </cell>
          <cell r="AM18" t="str">
            <v>Univ &amp; Rural</v>
          </cell>
          <cell r="AN18" t="str">
            <v>Univ</v>
          </cell>
          <cell r="AO18" t="str">
            <v>Rural</v>
          </cell>
          <cell r="AP18" t="str">
            <v>University Dr</v>
          </cell>
          <cell r="AQ18" t="str">
            <v>Rural Rd</v>
          </cell>
          <cell r="AR18" t="str">
            <v>University Dr &amp; Rural Rd</v>
          </cell>
          <cell r="AS18">
            <v>4</v>
          </cell>
          <cell r="AT18" t="str">
            <v>University Dr &amp; Rural Rd_1</v>
          </cell>
          <cell r="AU18" t="str">
            <v>University Dr &amp; Rural Rd_2</v>
          </cell>
          <cell r="AV18" t="str">
            <v>University Dr &amp; Rural Rd_3</v>
          </cell>
          <cell r="AW18" t="str">
            <v>University Dr &amp; Rural Rd_4</v>
          </cell>
          <cell r="AY18">
            <v>30015</v>
          </cell>
          <cell r="AZ18">
            <v>37510</v>
          </cell>
          <cell r="BA18">
            <v>51380</v>
          </cell>
          <cell r="BB18">
            <v>26482</v>
          </cell>
          <cell r="BC18">
            <v>117</v>
          </cell>
          <cell r="BD18" t="str">
            <v>University Dr</v>
          </cell>
          <cell r="BE18" t="str">
            <v>Rural Rd</v>
          </cell>
          <cell r="BF18">
            <v>116</v>
          </cell>
          <cell r="BG18">
            <v>181</v>
          </cell>
          <cell r="BH18">
            <v>44.75</v>
          </cell>
          <cell r="BI18">
            <v>145.25</v>
          </cell>
          <cell r="BJ18" t="b">
            <v>1</v>
          </cell>
          <cell r="BK18" t="b">
            <v>1</v>
          </cell>
          <cell r="BL18" t="b">
            <v>1</v>
          </cell>
          <cell r="BM18" t="b">
            <v>1</v>
          </cell>
        </row>
        <row r="19">
          <cell r="A19">
            <v>118</v>
          </cell>
          <cell r="D19">
            <v>1</v>
          </cell>
          <cell r="G19">
            <v>1</v>
          </cell>
          <cell r="I19" t="b">
            <v>1</v>
          </cell>
          <cell r="J19" t="b">
            <v>1</v>
          </cell>
          <cell r="K19">
            <v>0</v>
          </cell>
          <cell r="L19">
            <v>3</v>
          </cell>
          <cell r="M19">
            <v>3</v>
          </cell>
          <cell r="N19">
            <v>3</v>
          </cell>
          <cell r="O19">
            <v>1</v>
          </cell>
          <cell r="P19">
            <v>1</v>
          </cell>
          <cell r="Q19">
            <v>3</v>
          </cell>
          <cell r="R19">
            <v>0</v>
          </cell>
          <cell r="T19" t="str">
            <v xml:space="preserve"> 33°23'34.33"N</v>
          </cell>
          <cell r="U19" t="str">
            <v>111°57'38.74"W</v>
          </cell>
          <cell r="V19">
            <v>2</v>
          </cell>
          <cell r="X19">
            <v>27003</v>
          </cell>
          <cell r="Y19">
            <v>26392</v>
          </cell>
          <cell r="Z19">
            <v>27003</v>
          </cell>
          <cell r="AA19">
            <v>0</v>
          </cell>
          <cell r="AB19">
            <v>26392</v>
          </cell>
          <cell r="AC19">
            <v>14670</v>
          </cell>
          <cell r="AD19">
            <v>0</v>
          </cell>
          <cell r="AE19">
            <v>26482</v>
          </cell>
          <cell r="AF19">
            <v>0</v>
          </cell>
          <cell r="AG19">
            <v>0</v>
          </cell>
          <cell r="AH19">
            <v>27003</v>
          </cell>
          <cell r="AI19">
            <v>38</v>
          </cell>
          <cell r="AJ19">
            <v>49</v>
          </cell>
          <cell r="AK19">
            <v>17</v>
          </cell>
          <cell r="AL19">
            <v>37</v>
          </cell>
          <cell r="AM19" t="str">
            <v>Univ &amp; Mill</v>
          </cell>
          <cell r="AN19" t="str">
            <v>Univ</v>
          </cell>
          <cell r="AO19" t="str">
            <v>Mill</v>
          </cell>
          <cell r="AP19" t="str">
            <v>University Dr</v>
          </cell>
          <cell r="AQ19" t="str">
            <v>Mill Ave</v>
          </cell>
          <cell r="AR19" t="str">
            <v>University Dr &amp; Mill Ave</v>
          </cell>
          <cell r="AS19">
            <v>4</v>
          </cell>
          <cell r="AT19" t="str">
            <v>University Dr &amp; Mill Ave_1</v>
          </cell>
          <cell r="AU19" t="str">
            <v>University Dr &amp; Mill Ave_2</v>
          </cell>
          <cell r="AV19" t="str">
            <v>University Dr &amp; Mill Ave_3</v>
          </cell>
          <cell r="AW19" t="str">
            <v>University Dr &amp; Mill Ave_4</v>
          </cell>
          <cell r="AY19">
            <v>26482</v>
          </cell>
          <cell r="AZ19">
            <v>26392</v>
          </cell>
          <cell r="BA19">
            <v>14670</v>
          </cell>
          <cell r="BB19">
            <v>27003</v>
          </cell>
          <cell r="BC19">
            <v>118</v>
          </cell>
          <cell r="BD19" t="str">
            <v>University Dr</v>
          </cell>
          <cell r="BE19" t="str">
            <v>Mill Ave</v>
          </cell>
          <cell r="BF19">
            <v>93.25</v>
          </cell>
          <cell r="BG19">
            <v>116.75</v>
          </cell>
          <cell r="BH19">
            <v>92.5</v>
          </cell>
          <cell r="BI19">
            <v>141.25</v>
          </cell>
          <cell r="BJ19" t="b">
            <v>1</v>
          </cell>
          <cell r="BK19" t="b">
            <v>1</v>
          </cell>
          <cell r="BL19" t="b">
            <v>1</v>
          </cell>
          <cell r="BM19" t="b">
            <v>1</v>
          </cell>
        </row>
        <row r="20">
          <cell r="A20">
            <v>119</v>
          </cell>
          <cell r="D20">
            <v>0</v>
          </cell>
          <cell r="I20" t="b">
            <v>1</v>
          </cell>
          <cell r="J20" t="b">
            <v>1</v>
          </cell>
          <cell r="K20">
            <v>0</v>
          </cell>
          <cell r="L20">
            <v>3</v>
          </cell>
          <cell r="M20">
            <v>3</v>
          </cell>
          <cell r="N20">
            <v>3</v>
          </cell>
          <cell r="O20">
            <v>1</v>
          </cell>
          <cell r="P20">
            <v>1</v>
          </cell>
          <cell r="R20">
            <v>0.11</v>
          </cell>
          <cell r="T20" t="str">
            <v xml:space="preserve"> 33°23'34.78"N</v>
          </cell>
          <cell r="U20" t="str">
            <v>111°56'7.82"W</v>
          </cell>
          <cell r="V20">
            <v>1</v>
          </cell>
          <cell r="X20">
            <v>27003</v>
          </cell>
          <cell r="Y20" t="str">
            <v/>
          </cell>
          <cell r="Z20">
            <v>27003</v>
          </cell>
          <cell r="AA20">
            <v>0</v>
          </cell>
          <cell r="AB20" t="str">
            <v/>
          </cell>
          <cell r="AC20" t="str">
            <v/>
          </cell>
          <cell r="AD20" t="str">
            <v/>
          </cell>
          <cell r="AE20">
            <v>27003</v>
          </cell>
          <cell r="AF20" t="str">
            <v/>
          </cell>
          <cell r="AG20" t="str">
            <v/>
          </cell>
          <cell r="AH20" t="str">
            <v/>
          </cell>
          <cell r="AI20">
            <v>37</v>
          </cell>
          <cell r="AJ20" t="str">
            <v/>
          </cell>
          <cell r="AK20" t="str">
            <v/>
          </cell>
          <cell r="AL20" t="str">
            <v/>
          </cell>
          <cell r="AM20" t="str">
            <v>Univ &amp; Ash</v>
          </cell>
          <cell r="AN20" t="str">
            <v>Univ</v>
          </cell>
          <cell r="AO20" t="str">
            <v>Ash</v>
          </cell>
          <cell r="AP20" t="str">
            <v>University Dr</v>
          </cell>
          <cell r="AQ20" t="str">
            <v>Ash Ave</v>
          </cell>
          <cell r="AR20" t="str">
            <v>University Dr &amp; Ash Ave</v>
          </cell>
          <cell r="AS20">
            <v>0</v>
          </cell>
          <cell r="AT20" t="str">
            <v/>
          </cell>
          <cell r="AU20" t="str">
            <v/>
          </cell>
          <cell r="AV20" t="str">
            <v/>
          </cell>
          <cell r="AW20" t="str">
            <v/>
          </cell>
          <cell r="AY20">
            <v>27003</v>
          </cell>
          <cell r="AZ20" t="str">
            <v/>
          </cell>
          <cell r="BA20" t="str">
            <v/>
          </cell>
          <cell r="BB20" t="str">
            <v/>
          </cell>
          <cell r="BC20">
            <v>119</v>
          </cell>
          <cell r="BD20" t="str">
            <v>University Dr</v>
          </cell>
          <cell r="BE20" t="str">
            <v>Ash Ave</v>
          </cell>
          <cell r="BF20">
            <v>87.5</v>
          </cell>
          <cell r="BG20">
            <v>60.5</v>
          </cell>
          <cell r="BH20">
            <v>31.75</v>
          </cell>
          <cell r="BI20">
            <v>95.5</v>
          </cell>
          <cell r="BJ20" t="b">
            <v>1</v>
          </cell>
          <cell r="BK20" t="b">
            <v>1</v>
          </cell>
          <cell r="BL20" t="b">
            <v>1</v>
          </cell>
          <cell r="BM20" t="b">
            <v>1</v>
          </cell>
        </row>
        <row r="21">
          <cell r="A21">
            <v>120</v>
          </cell>
          <cell r="D21">
            <v>0</v>
          </cell>
          <cell r="I21" t="b">
            <v>1</v>
          </cell>
          <cell r="J21" t="b">
            <v>1</v>
          </cell>
          <cell r="K21">
            <v>3</v>
          </cell>
          <cell r="L21">
            <v>2</v>
          </cell>
          <cell r="M21">
            <v>3</v>
          </cell>
          <cell r="N21">
            <v>3</v>
          </cell>
          <cell r="O21">
            <v>1</v>
          </cell>
          <cell r="P21">
            <v>1</v>
          </cell>
          <cell r="R21">
            <v>0.43</v>
          </cell>
          <cell r="T21" t="str">
            <v xml:space="preserve"> 33°21'49.15"N</v>
          </cell>
          <cell r="U21" t="str">
            <v>111°56'45.18"W</v>
          </cell>
          <cell r="V21">
            <v>1</v>
          </cell>
          <cell r="X21">
            <v>27003</v>
          </cell>
          <cell r="Y21" t="str">
            <v/>
          </cell>
          <cell r="Z21">
            <v>27003</v>
          </cell>
          <cell r="AA21">
            <v>0</v>
          </cell>
          <cell r="AB21" t="str">
            <v/>
          </cell>
          <cell r="AC21" t="str">
            <v/>
          </cell>
          <cell r="AD21" t="str">
            <v/>
          </cell>
          <cell r="AE21">
            <v>27003</v>
          </cell>
          <cell r="AF21" t="str">
            <v/>
          </cell>
          <cell r="AG21" t="str">
            <v/>
          </cell>
          <cell r="AH21" t="str">
            <v/>
          </cell>
          <cell r="AI21">
            <v>37</v>
          </cell>
          <cell r="AJ21" t="str">
            <v/>
          </cell>
          <cell r="AK21" t="str">
            <v/>
          </cell>
          <cell r="AL21" t="str">
            <v/>
          </cell>
          <cell r="AM21" t="str">
            <v>Univ &amp; Rsvlt</v>
          </cell>
          <cell r="AN21" t="str">
            <v>Univ</v>
          </cell>
          <cell r="AO21" t="str">
            <v>Rsvlt</v>
          </cell>
          <cell r="AP21" t="str">
            <v>University Dr</v>
          </cell>
          <cell r="AQ21" t="str">
            <v>Roosevelt St</v>
          </cell>
          <cell r="AR21" t="str">
            <v>University Dr &amp; Roosevelt St</v>
          </cell>
          <cell r="AS21">
            <v>0</v>
          </cell>
          <cell r="AT21" t="str">
            <v/>
          </cell>
          <cell r="AU21" t="str">
            <v/>
          </cell>
          <cell r="AV21" t="str">
            <v/>
          </cell>
          <cell r="AW21" t="str">
            <v/>
          </cell>
          <cell r="AY21">
            <v>27003</v>
          </cell>
          <cell r="AZ21" t="str">
            <v/>
          </cell>
          <cell r="BA21" t="str">
            <v/>
          </cell>
          <cell r="BB21" t="str">
            <v/>
          </cell>
          <cell r="BC21">
            <v>120</v>
          </cell>
          <cell r="BD21" t="str">
            <v>University Dr</v>
          </cell>
          <cell r="BE21" t="str">
            <v>Roosevelt St</v>
          </cell>
          <cell r="BF21">
            <v>45.5</v>
          </cell>
          <cell r="BG21">
            <v>50.5</v>
          </cell>
          <cell r="BH21">
            <v>6.25</v>
          </cell>
          <cell r="BI21">
            <v>53</v>
          </cell>
          <cell r="BJ21" t="b">
            <v>1</v>
          </cell>
          <cell r="BK21" t="b">
            <v>1</v>
          </cell>
          <cell r="BL21" t="b">
            <v>1</v>
          </cell>
          <cell r="BM21" t="b">
            <v>1</v>
          </cell>
        </row>
        <row r="22">
          <cell r="A22">
            <v>121</v>
          </cell>
          <cell r="D22">
            <v>0</v>
          </cell>
          <cell r="I22" t="b">
            <v>1</v>
          </cell>
          <cell r="J22" t="b">
            <v>1</v>
          </cell>
          <cell r="K22">
            <v>3</v>
          </cell>
          <cell r="L22">
            <v>3</v>
          </cell>
          <cell r="M22">
            <v>3</v>
          </cell>
          <cell r="N22">
            <v>3</v>
          </cell>
          <cell r="O22">
            <v>1</v>
          </cell>
          <cell r="P22">
            <v>1</v>
          </cell>
          <cell r="R22">
            <v>0.72</v>
          </cell>
          <cell r="V22">
            <v>1</v>
          </cell>
          <cell r="X22">
            <v>27003</v>
          </cell>
          <cell r="Y22">
            <v>9690</v>
          </cell>
          <cell r="Z22">
            <v>27003</v>
          </cell>
          <cell r="AA22">
            <v>9690</v>
          </cell>
          <cell r="AB22">
            <v>6409</v>
          </cell>
          <cell r="AC22">
            <v>0</v>
          </cell>
          <cell r="AD22" t="str">
            <v/>
          </cell>
          <cell r="AE22">
            <v>0</v>
          </cell>
          <cell r="AF22">
            <v>0</v>
          </cell>
          <cell r="AG22">
            <v>27003</v>
          </cell>
          <cell r="AH22" t="str">
            <v/>
          </cell>
          <cell r="AI22">
            <v>50</v>
          </cell>
          <cell r="AJ22">
            <v>34</v>
          </cell>
          <cell r="AK22">
            <v>37</v>
          </cell>
          <cell r="AL22" t="str">
            <v/>
          </cell>
          <cell r="AM22" t="str">
            <v>Univ &amp; Hardy</v>
          </cell>
          <cell r="AN22" t="str">
            <v>Univ</v>
          </cell>
          <cell r="AO22" t="str">
            <v>Hardy</v>
          </cell>
          <cell r="AP22" t="str">
            <v>University Dr</v>
          </cell>
          <cell r="AQ22" t="str">
            <v>Hardy Dr</v>
          </cell>
          <cell r="AR22" t="str">
            <v>University Dr &amp; Hardy Dr</v>
          </cell>
          <cell r="AS22">
            <v>2</v>
          </cell>
          <cell r="AT22" t="str">
            <v>University Dr &amp; Hardy Dr_1</v>
          </cell>
          <cell r="AU22" t="str">
            <v>University Dr &amp; Hardy Dr_2</v>
          </cell>
          <cell r="AV22" t="str">
            <v/>
          </cell>
          <cell r="AW22" t="str">
            <v/>
          </cell>
          <cell r="AY22">
            <v>9690</v>
          </cell>
          <cell r="AZ22">
            <v>6409</v>
          </cell>
          <cell r="BA22">
            <v>27003</v>
          </cell>
          <cell r="BB22" t="str">
            <v/>
          </cell>
          <cell r="BC22">
            <v>121</v>
          </cell>
          <cell r="BD22" t="str">
            <v>University Dr</v>
          </cell>
          <cell r="BE22" t="str">
            <v>Hardy Dr</v>
          </cell>
          <cell r="BF22">
            <v>62</v>
          </cell>
          <cell r="BG22">
            <v>35</v>
          </cell>
          <cell r="BH22">
            <v>21</v>
          </cell>
          <cell r="BI22">
            <v>56.5</v>
          </cell>
          <cell r="BJ22" t="b">
            <v>1</v>
          </cell>
          <cell r="BK22" t="b">
            <v>1</v>
          </cell>
          <cell r="BL22" t="b">
            <v>1</v>
          </cell>
          <cell r="BM22" t="b">
            <v>1</v>
          </cell>
        </row>
        <row r="23">
          <cell r="A23">
            <v>122</v>
          </cell>
          <cell r="D23">
            <v>0</v>
          </cell>
          <cell r="I23" t="b">
            <v>1</v>
          </cell>
          <cell r="J23" t="b">
            <v>1</v>
          </cell>
          <cell r="K23">
            <v>4</v>
          </cell>
          <cell r="L23">
            <v>4</v>
          </cell>
          <cell r="M23">
            <v>3</v>
          </cell>
          <cell r="N23">
            <v>3</v>
          </cell>
          <cell r="O23">
            <v>1</v>
          </cell>
          <cell r="P23">
            <v>1</v>
          </cell>
          <cell r="Q23">
            <v>1</v>
          </cell>
          <cell r="R23">
            <v>2.2000000000000002</v>
          </cell>
          <cell r="T23" t="str">
            <v>33.451075,-111.913004</v>
          </cell>
          <cell r="V23">
            <v>1</v>
          </cell>
          <cell r="X23">
            <v>14788</v>
          </cell>
          <cell r="Y23">
            <v>0</v>
          </cell>
          <cell r="Z23">
            <v>14788</v>
          </cell>
          <cell r="AA23">
            <v>0</v>
          </cell>
          <cell r="AB23" t="str">
            <v/>
          </cell>
          <cell r="AC23" t="str">
            <v/>
          </cell>
          <cell r="AD23" t="str">
            <v/>
          </cell>
          <cell r="AE23">
            <v>14788</v>
          </cell>
          <cell r="AF23" t="str">
            <v/>
          </cell>
          <cell r="AG23" t="str">
            <v/>
          </cell>
          <cell r="AH23" t="str">
            <v/>
          </cell>
          <cell r="AI23">
            <v>3</v>
          </cell>
          <cell r="AJ23" t="str">
            <v/>
          </cell>
          <cell r="AK23" t="str">
            <v/>
          </cell>
          <cell r="AL23" t="str">
            <v/>
          </cell>
          <cell r="AM23" t="str">
            <v>McKlps &amp; Greenbelt</v>
          </cell>
          <cell r="AN23" t="str">
            <v>McKlps</v>
          </cell>
          <cell r="AO23" t="str">
            <v>Greenbelt</v>
          </cell>
          <cell r="AP23" t="str">
            <v>McKellips Rd</v>
          </cell>
          <cell r="AQ23" t="str">
            <v>Greenbelt Path</v>
          </cell>
          <cell r="AR23" t="str">
            <v>McKellips Rd &amp; Greenbelt Path</v>
          </cell>
          <cell r="AS23">
            <v>0</v>
          </cell>
          <cell r="AT23" t="str">
            <v/>
          </cell>
          <cell r="AU23" t="str">
            <v/>
          </cell>
          <cell r="AV23" t="str">
            <v/>
          </cell>
          <cell r="AW23" t="str">
            <v/>
          </cell>
          <cell r="AY23">
            <v>14788</v>
          </cell>
          <cell r="AZ23" t="str">
            <v/>
          </cell>
          <cell r="BA23" t="str">
            <v/>
          </cell>
          <cell r="BB23" t="str">
            <v/>
          </cell>
          <cell r="BC23">
            <v>122</v>
          </cell>
          <cell r="BD23" t="str">
            <v>McKellips Rd</v>
          </cell>
          <cell r="BE23" t="str">
            <v>Greenbelt Path</v>
          </cell>
          <cell r="BF23">
            <v>42</v>
          </cell>
          <cell r="BG23">
            <v>40.5</v>
          </cell>
          <cell r="BH23">
            <v>34.75</v>
          </cell>
          <cell r="BI23">
            <v>44.25</v>
          </cell>
          <cell r="BJ23" t="b">
            <v>1</v>
          </cell>
          <cell r="BK23" t="b">
            <v>1</v>
          </cell>
          <cell r="BL23" t="b">
            <v>1</v>
          </cell>
          <cell r="BM23" t="b">
            <v>1</v>
          </cell>
        </row>
        <row r="24">
          <cell r="A24">
            <v>123</v>
          </cell>
          <cell r="D24">
            <v>0</v>
          </cell>
          <cell r="I24" t="b">
            <v>0</v>
          </cell>
          <cell r="J24" t="b">
            <v>1</v>
          </cell>
          <cell r="K24">
            <v>0</v>
          </cell>
          <cell r="L24">
            <v>0</v>
          </cell>
          <cell r="M24">
            <v>4</v>
          </cell>
          <cell r="N24">
            <v>4</v>
          </cell>
          <cell r="O24">
            <v>3</v>
          </cell>
          <cell r="P24">
            <v>3</v>
          </cell>
          <cell r="Q24">
            <v>6</v>
          </cell>
          <cell r="R24">
            <v>4</v>
          </cell>
          <cell r="V24">
            <v>1</v>
          </cell>
          <cell r="X24">
            <v>29395</v>
          </cell>
          <cell r="Y24">
            <v>29395</v>
          </cell>
          <cell r="Z24" t="str">
            <v/>
          </cell>
          <cell r="AA24">
            <v>29395</v>
          </cell>
          <cell r="AB24" t="str">
            <v/>
          </cell>
          <cell r="AC24" t="str">
            <v/>
          </cell>
          <cell r="AD24" t="str">
            <v/>
          </cell>
          <cell r="AE24">
            <v>0</v>
          </cell>
          <cell r="AF24" t="str">
            <v/>
          </cell>
          <cell r="AG24" t="str">
            <v/>
          </cell>
          <cell r="AH24" t="str">
            <v/>
          </cell>
          <cell r="AI24">
            <v>115</v>
          </cell>
          <cell r="AJ24" t="str">
            <v/>
          </cell>
          <cell r="AK24" t="str">
            <v/>
          </cell>
          <cell r="AL24" t="str">
            <v/>
          </cell>
          <cell r="AM24" t="str">
            <v>Canal &amp; Rural</v>
          </cell>
          <cell r="AN24" t="str">
            <v>Canal</v>
          </cell>
          <cell r="AO24" t="str">
            <v>Rural</v>
          </cell>
          <cell r="AP24" t="str">
            <v>Western Canal</v>
          </cell>
          <cell r="AQ24" t="str">
            <v>Rural Rd</v>
          </cell>
          <cell r="AR24" t="str">
            <v>Western Canal &amp; Rural Rd</v>
          </cell>
          <cell r="AS24">
            <v>0</v>
          </cell>
          <cell r="AT24" t="str">
            <v/>
          </cell>
          <cell r="AU24" t="str">
            <v/>
          </cell>
          <cell r="AV24" t="str">
            <v/>
          </cell>
          <cell r="AW24" t="str">
            <v/>
          </cell>
          <cell r="AY24">
            <v>29395</v>
          </cell>
          <cell r="AZ24" t="str">
            <v/>
          </cell>
          <cell r="BA24" t="str">
            <v/>
          </cell>
          <cell r="BB24" t="str">
            <v/>
          </cell>
          <cell r="BC24">
            <v>123</v>
          </cell>
          <cell r="BD24" t="str">
            <v>Western Canal</v>
          </cell>
          <cell r="BE24" t="str">
            <v>Rural Rd</v>
          </cell>
          <cell r="BF24" t="str">
            <v/>
          </cell>
          <cell r="BG24">
            <v>44.5</v>
          </cell>
          <cell r="BH24">
            <v>12.5</v>
          </cell>
          <cell r="BI24">
            <v>40.5</v>
          </cell>
          <cell r="BJ24" t="b">
            <v>0</v>
          </cell>
          <cell r="BK24" t="b">
            <v>1</v>
          </cell>
          <cell r="BL24" t="b">
            <v>1</v>
          </cell>
          <cell r="BM24" t="b">
            <v>1</v>
          </cell>
        </row>
        <row r="25">
          <cell r="A25">
            <v>124</v>
          </cell>
          <cell r="D25">
            <v>0</v>
          </cell>
          <cell r="I25" t="b">
            <v>1</v>
          </cell>
          <cell r="J25" t="b">
            <v>1</v>
          </cell>
          <cell r="K25">
            <v>3</v>
          </cell>
          <cell r="L25">
            <v>3</v>
          </cell>
          <cell r="M25">
            <v>4</v>
          </cell>
          <cell r="N25">
            <v>4</v>
          </cell>
          <cell r="O25">
            <v>3</v>
          </cell>
          <cell r="P25">
            <v>3</v>
          </cell>
          <cell r="Q25">
            <v>6</v>
          </cell>
          <cell r="R25">
            <v>5</v>
          </cell>
          <cell r="V25">
            <v>1</v>
          </cell>
          <cell r="X25">
            <v>30170</v>
          </cell>
          <cell r="Y25">
            <v>30170</v>
          </cell>
          <cell r="Z25" t="str">
            <v/>
          </cell>
          <cell r="AA25">
            <v>30170</v>
          </cell>
          <cell r="AB25" t="str">
            <v/>
          </cell>
          <cell r="AC25" t="str">
            <v/>
          </cell>
          <cell r="AD25" t="str">
            <v/>
          </cell>
          <cell r="AE25">
            <v>0</v>
          </cell>
          <cell r="AF25" t="str">
            <v/>
          </cell>
          <cell r="AG25" t="str">
            <v/>
          </cell>
          <cell r="AH25" t="str">
            <v/>
          </cell>
          <cell r="AI25">
            <v>118</v>
          </cell>
          <cell r="AJ25" t="str">
            <v/>
          </cell>
          <cell r="AK25" t="str">
            <v/>
          </cell>
          <cell r="AL25" t="str">
            <v/>
          </cell>
          <cell r="AM25" t="str">
            <v>Canal &amp; McClntk</v>
          </cell>
          <cell r="AN25" t="str">
            <v>Canal</v>
          </cell>
          <cell r="AO25" t="str">
            <v>McClntk</v>
          </cell>
          <cell r="AP25" t="str">
            <v>Western Canal</v>
          </cell>
          <cell r="AQ25" t="str">
            <v>McClintock Dr</v>
          </cell>
          <cell r="AR25" t="str">
            <v>Western Canal &amp; McClintock Dr</v>
          </cell>
          <cell r="AS25">
            <v>0</v>
          </cell>
          <cell r="AT25" t="str">
            <v/>
          </cell>
          <cell r="AU25" t="str">
            <v/>
          </cell>
          <cell r="AV25" t="str">
            <v/>
          </cell>
          <cell r="AW25" t="str">
            <v/>
          </cell>
          <cell r="AY25">
            <v>30170</v>
          </cell>
          <cell r="AZ25" t="str">
            <v/>
          </cell>
          <cell r="BA25" t="str">
            <v/>
          </cell>
          <cell r="BB25" t="str">
            <v/>
          </cell>
          <cell r="BC25">
            <v>124</v>
          </cell>
          <cell r="BD25" t="str">
            <v>Western Canal</v>
          </cell>
          <cell r="BE25" t="str">
            <v>McClintock Dr</v>
          </cell>
          <cell r="BF25" t="str">
            <v/>
          </cell>
          <cell r="BG25" t="str">
            <v/>
          </cell>
          <cell r="BH25">
            <v>9.25</v>
          </cell>
          <cell r="BI25">
            <v>37.75</v>
          </cell>
          <cell r="BJ25" t="b">
            <v>0</v>
          </cell>
          <cell r="BK25" t="b">
            <v>0</v>
          </cell>
          <cell r="BL25" t="b">
            <v>1</v>
          </cell>
          <cell r="BM25" t="b">
            <v>1</v>
          </cell>
        </row>
        <row r="26">
          <cell r="A26">
            <v>125</v>
          </cell>
          <cell r="D26">
            <v>0</v>
          </cell>
          <cell r="I26" t="b">
            <v>1</v>
          </cell>
          <cell r="J26" t="b">
            <v>1</v>
          </cell>
          <cell r="K26">
            <v>2</v>
          </cell>
          <cell r="L26">
            <v>3</v>
          </cell>
          <cell r="M26">
            <v>4</v>
          </cell>
          <cell r="N26">
            <v>4</v>
          </cell>
          <cell r="O26">
            <v>3</v>
          </cell>
          <cell r="P26">
            <v>3</v>
          </cell>
          <cell r="Q26">
            <v>6</v>
          </cell>
          <cell r="R26">
            <v>4.5</v>
          </cell>
          <cell r="V26">
            <v>1</v>
          </cell>
          <cell r="X26" t="str">
            <v/>
          </cell>
          <cell r="Y26" t="str">
            <v/>
          </cell>
          <cell r="Z26" t="str">
            <v/>
          </cell>
          <cell r="AA26" t="str">
            <v/>
          </cell>
          <cell r="AB26" t="str">
            <v/>
          </cell>
          <cell r="AC26" t="str">
            <v/>
          </cell>
          <cell r="AD26" t="str">
            <v/>
          </cell>
          <cell r="AE26" t="str">
            <v/>
          </cell>
          <cell r="AF26" t="str">
            <v/>
          </cell>
          <cell r="AG26" t="str">
            <v/>
          </cell>
          <cell r="AH26" t="str">
            <v/>
          </cell>
          <cell r="AI26" t="str">
            <v/>
          </cell>
          <cell r="AJ26" t="str">
            <v/>
          </cell>
          <cell r="AK26" t="str">
            <v/>
          </cell>
          <cell r="AL26" t="str">
            <v/>
          </cell>
          <cell r="AM26" t="str">
            <v>Canal &amp; Lakeshore</v>
          </cell>
          <cell r="AN26" t="str">
            <v>Canal</v>
          </cell>
          <cell r="AO26" t="str">
            <v>Lakeshore</v>
          </cell>
          <cell r="AP26" t="str">
            <v>Western Canal</v>
          </cell>
          <cell r="AQ26" t="str">
            <v>Lakeshore Dr</v>
          </cell>
          <cell r="AR26" t="str">
            <v>Western Canal &amp; Lakeshore Dr</v>
          </cell>
          <cell r="AS26">
            <v>0</v>
          </cell>
          <cell r="AT26" t="str">
            <v/>
          </cell>
          <cell r="AU26" t="str">
            <v/>
          </cell>
          <cell r="AV26" t="str">
            <v/>
          </cell>
          <cell r="AW26" t="str">
            <v/>
          </cell>
          <cell r="AY26" t="str">
            <v/>
          </cell>
          <cell r="AZ26" t="str">
            <v/>
          </cell>
          <cell r="BA26" t="str">
            <v/>
          </cell>
          <cell r="BB26" t="str">
            <v/>
          </cell>
          <cell r="BC26">
            <v>125</v>
          </cell>
          <cell r="BD26" t="str">
            <v>Western Canal</v>
          </cell>
          <cell r="BE26" t="str">
            <v>Lakeshore Dr</v>
          </cell>
          <cell r="BF26">
            <v>86</v>
          </cell>
          <cell r="BG26">
            <v>42.5</v>
          </cell>
          <cell r="BH26">
            <v>12.5</v>
          </cell>
          <cell r="BI26" t="str">
            <v/>
          </cell>
          <cell r="BJ26" t="b">
            <v>1</v>
          </cell>
          <cell r="BK26" t="b">
            <v>1</v>
          </cell>
          <cell r="BL26" t="b">
            <v>1</v>
          </cell>
          <cell r="BM26" t="b">
            <v>0</v>
          </cell>
        </row>
        <row r="27">
          <cell r="A27">
            <v>126</v>
          </cell>
          <cell r="D27">
            <v>0</v>
          </cell>
          <cell r="I27" t="b">
            <v>1</v>
          </cell>
          <cell r="J27" t="b">
            <v>0</v>
          </cell>
          <cell r="K27">
            <v>4</v>
          </cell>
          <cell r="L27">
            <v>4</v>
          </cell>
          <cell r="M27">
            <v>0</v>
          </cell>
          <cell r="N27">
            <v>0</v>
          </cell>
          <cell r="O27">
            <v>3</v>
          </cell>
          <cell r="P27">
            <v>3</v>
          </cell>
          <cell r="Q27">
            <v>6</v>
          </cell>
          <cell r="R27">
            <v>2.9</v>
          </cell>
          <cell r="V27">
            <v>1</v>
          </cell>
          <cell r="X27">
            <v>24094</v>
          </cell>
          <cell r="Y27" t="str">
            <v/>
          </cell>
          <cell r="Z27">
            <v>24094</v>
          </cell>
          <cell r="AA27">
            <v>0</v>
          </cell>
          <cell r="AB27" t="str">
            <v/>
          </cell>
          <cell r="AC27" t="str">
            <v/>
          </cell>
          <cell r="AD27" t="str">
            <v/>
          </cell>
          <cell r="AE27">
            <v>24094</v>
          </cell>
          <cell r="AF27" t="str">
            <v/>
          </cell>
          <cell r="AG27" t="str">
            <v/>
          </cell>
          <cell r="AH27" t="str">
            <v/>
          </cell>
          <cell r="AI27">
            <v>104</v>
          </cell>
          <cell r="AJ27" t="str">
            <v/>
          </cell>
          <cell r="AK27" t="str">
            <v/>
          </cell>
          <cell r="AL27" t="str">
            <v/>
          </cell>
          <cell r="AM27" t="str">
            <v>Baseline &amp; Western</v>
          </cell>
          <cell r="AN27" t="str">
            <v>Baseline</v>
          </cell>
          <cell r="AO27" t="str">
            <v>Western</v>
          </cell>
          <cell r="AP27" t="str">
            <v>Baseline Rd</v>
          </cell>
          <cell r="AQ27" t="str">
            <v>Western Canal</v>
          </cell>
          <cell r="AR27" t="str">
            <v>Baseline Rd &amp; Western Canal</v>
          </cell>
          <cell r="AS27">
            <v>0</v>
          </cell>
          <cell r="AT27" t="str">
            <v/>
          </cell>
          <cell r="AU27" t="str">
            <v/>
          </cell>
          <cell r="AV27" t="str">
            <v/>
          </cell>
          <cell r="AW27" t="str">
            <v/>
          </cell>
          <cell r="AY27">
            <v>24094</v>
          </cell>
          <cell r="AZ27" t="str">
            <v/>
          </cell>
          <cell r="BA27" t="str">
            <v/>
          </cell>
          <cell r="BB27" t="str">
            <v/>
          </cell>
          <cell r="BC27">
            <v>126</v>
          </cell>
          <cell r="BD27" t="str">
            <v>Baseline Rd</v>
          </cell>
          <cell r="BE27" t="str">
            <v>Western Canal</v>
          </cell>
          <cell r="BF27">
            <v>24.5</v>
          </cell>
          <cell r="BG27" t="str">
            <v/>
          </cell>
          <cell r="BH27">
            <v>9.75</v>
          </cell>
          <cell r="BI27">
            <v>37.25</v>
          </cell>
          <cell r="BJ27" t="b">
            <v>1</v>
          </cell>
          <cell r="BK27" t="b">
            <v>0</v>
          </cell>
          <cell r="BL27" t="b">
            <v>1</v>
          </cell>
          <cell r="BM27" t="b">
            <v>1</v>
          </cell>
        </row>
        <row r="28">
          <cell r="A28">
            <v>127</v>
          </cell>
          <cell r="D28">
            <v>0</v>
          </cell>
          <cell r="I28" t="b">
            <v>1</v>
          </cell>
          <cell r="J28" t="b">
            <v>0</v>
          </cell>
          <cell r="K28">
            <v>3</v>
          </cell>
          <cell r="L28">
            <v>3</v>
          </cell>
          <cell r="M28">
            <v>0</v>
          </cell>
          <cell r="N28">
            <v>0</v>
          </cell>
          <cell r="O28">
            <v>4</v>
          </cell>
          <cell r="P28">
            <v>3</v>
          </cell>
          <cell r="Q28">
            <v>6</v>
          </cell>
          <cell r="R28">
            <v>5.5</v>
          </cell>
          <cell r="V28">
            <v>1</v>
          </cell>
          <cell r="X28">
            <v>38743</v>
          </cell>
          <cell r="Y28">
            <v>27418</v>
          </cell>
          <cell r="Z28">
            <v>38743</v>
          </cell>
          <cell r="AA28">
            <v>0</v>
          </cell>
          <cell r="AB28">
            <v>21129</v>
          </cell>
          <cell r="AC28">
            <v>27418</v>
          </cell>
          <cell r="AD28">
            <v>0</v>
          </cell>
          <cell r="AE28">
            <v>32341</v>
          </cell>
          <cell r="AF28">
            <v>0</v>
          </cell>
          <cell r="AG28">
            <v>0</v>
          </cell>
          <cell r="AH28">
            <v>38743</v>
          </cell>
          <cell r="AI28">
            <v>130</v>
          </cell>
          <cell r="AJ28">
            <v>138</v>
          </cell>
          <cell r="AK28">
            <v>128</v>
          </cell>
          <cell r="AL28">
            <v>131</v>
          </cell>
          <cell r="AM28" t="str">
            <v>Elliot &amp; McClntk</v>
          </cell>
          <cell r="AN28" t="str">
            <v>Elliot</v>
          </cell>
          <cell r="AO28" t="str">
            <v>McClntk</v>
          </cell>
          <cell r="AP28" t="str">
            <v>Elliot Rd</v>
          </cell>
          <cell r="AQ28" t="str">
            <v>McClintock Dr</v>
          </cell>
          <cell r="AR28" t="str">
            <v>Elliot Rd &amp; McClintock Dr</v>
          </cell>
          <cell r="AS28">
            <v>4</v>
          </cell>
          <cell r="AT28" t="str">
            <v>Elliot Rd &amp; McClintock Dr_1</v>
          </cell>
          <cell r="AU28" t="str">
            <v>Elliot Rd &amp; McClintock Dr_2</v>
          </cell>
          <cell r="AV28" t="str">
            <v>Elliot Rd &amp; McClintock Dr_3</v>
          </cell>
          <cell r="AW28" t="str">
            <v>Elliot Rd &amp; McClintock Dr_4</v>
          </cell>
          <cell r="AY28">
            <v>32341</v>
          </cell>
          <cell r="AZ28">
            <v>21129</v>
          </cell>
          <cell r="BA28">
            <v>27418</v>
          </cell>
          <cell r="BB28">
            <v>38743</v>
          </cell>
          <cell r="BC28">
            <v>127</v>
          </cell>
          <cell r="BD28" t="str">
            <v>Elliot Rd</v>
          </cell>
          <cell r="BE28" t="str">
            <v>McClintock Dr</v>
          </cell>
          <cell r="BF28">
            <v>9.5</v>
          </cell>
          <cell r="BG28" t="str">
            <v/>
          </cell>
          <cell r="BH28">
            <v>8.5</v>
          </cell>
          <cell r="BI28" t="str">
            <v/>
          </cell>
          <cell r="BJ28" t="b">
            <v>1</v>
          </cell>
          <cell r="BK28" t="b">
            <v>0</v>
          </cell>
          <cell r="BL28" t="b">
            <v>1</v>
          </cell>
          <cell r="BM28" t="b">
            <v>0</v>
          </cell>
        </row>
        <row r="29">
          <cell r="A29">
            <v>128</v>
          </cell>
          <cell r="D29">
            <v>0</v>
          </cell>
          <cell r="I29" t="b">
            <v>0</v>
          </cell>
          <cell r="J29" t="b">
            <v>1</v>
          </cell>
          <cell r="K29">
            <v>0</v>
          </cell>
          <cell r="L29">
            <v>0</v>
          </cell>
          <cell r="M29">
            <v>2</v>
          </cell>
          <cell r="N29">
            <v>2</v>
          </cell>
          <cell r="O29">
            <v>2</v>
          </cell>
          <cell r="P29">
            <v>2</v>
          </cell>
          <cell r="R29">
            <v>2</v>
          </cell>
          <cell r="V29">
            <v>1</v>
          </cell>
          <cell r="X29">
            <v>27807</v>
          </cell>
          <cell r="Y29">
            <v>27807</v>
          </cell>
          <cell r="Z29" t="str">
            <v/>
          </cell>
          <cell r="AA29">
            <v>27807</v>
          </cell>
          <cell r="AB29" t="str">
            <v/>
          </cell>
          <cell r="AC29" t="str">
            <v/>
          </cell>
          <cell r="AD29" t="str">
            <v/>
          </cell>
          <cell r="AE29">
            <v>0</v>
          </cell>
          <cell r="AF29" t="str">
            <v/>
          </cell>
          <cell r="AG29" t="str">
            <v/>
          </cell>
          <cell r="AH29" t="str">
            <v/>
          </cell>
          <cell r="AI29">
            <v>71</v>
          </cell>
          <cell r="AJ29" t="str">
            <v/>
          </cell>
          <cell r="AK29" t="str">
            <v/>
          </cell>
          <cell r="AL29" t="str">
            <v/>
          </cell>
          <cell r="AM29" t="str">
            <v>Alameda &amp; McClntk</v>
          </cell>
          <cell r="AN29" t="str">
            <v>Alameda</v>
          </cell>
          <cell r="AO29" t="str">
            <v>McClntk</v>
          </cell>
          <cell r="AP29" t="str">
            <v>Alameda Dr</v>
          </cell>
          <cell r="AQ29" t="str">
            <v>McClintock Dr</v>
          </cell>
          <cell r="AR29" t="str">
            <v>Alameda Dr &amp; McClintock Dr</v>
          </cell>
          <cell r="AS29">
            <v>0</v>
          </cell>
          <cell r="AT29" t="str">
            <v/>
          </cell>
          <cell r="AU29" t="str">
            <v/>
          </cell>
          <cell r="AV29" t="str">
            <v/>
          </cell>
          <cell r="AW29" t="str">
            <v/>
          </cell>
          <cell r="AY29">
            <v>27807</v>
          </cell>
          <cell r="AZ29" t="str">
            <v/>
          </cell>
          <cell r="BA29" t="str">
            <v/>
          </cell>
          <cell r="BB29" t="str">
            <v/>
          </cell>
          <cell r="BC29">
            <v>128</v>
          </cell>
          <cell r="BD29" t="str">
            <v>Alameda Dr</v>
          </cell>
          <cell r="BE29" t="str">
            <v>McClintock Dr</v>
          </cell>
          <cell r="BF29">
            <v>22</v>
          </cell>
          <cell r="BG29" t="str">
            <v/>
          </cell>
          <cell r="BH29">
            <v>12</v>
          </cell>
          <cell r="BI29">
            <v>17.5</v>
          </cell>
          <cell r="BJ29" t="b">
            <v>1</v>
          </cell>
          <cell r="BK29" t="b">
            <v>0</v>
          </cell>
          <cell r="BL29" t="b">
            <v>1</v>
          </cell>
          <cell r="BM29" t="b">
            <v>1</v>
          </cell>
        </row>
        <row r="30">
          <cell r="A30">
            <v>129</v>
          </cell>
          <cell r="D30">
            <v>0</v>
          </cell>
          <cell r="I30" t="b">
            <v>0</v>
          </cell>
          <cell r="J30" t="b">
            <v>1</v>
          </cell>
          <cell r="K30">
            <v>0</v>
          </cell>
          <cell r="L30">
            <v>0</v>
          </cell>
          <cell r="M30">
            <v>2</v>
          </cell>
          <cell r="N30">
            <v>2</v>
          </cell>
          <cell r="O30">
            <v>2</v>
          </cell>
          <cell r="P30">
            <v>2</v>
          </cell>
          <cell r="R30">
            <v>1</v>
          </cell>
          <cell r="V30">
            <v>1</v>
          </cell>
          <cell r="X30">
            <v>35740</v>
          </cell>
          <cell r="Y30">
            <v>35740</v>
          </cell>
          <cell r="Z30">
            <v>1841</v>
          </cell>
          <cell r="AA30">
            <v>0</v>
          </cell>
          <cell r="AB30">
            <v>35740</v>
          </cell>
          <cell r="AC30" t="str">
            <v/>
          </cell>
          <cell r="AD30" t="str">
            <v/>
          </cell>
          <cell r="AE30">
            <v>1841</v>
          </cell>
          <cell r="AF30">
            <v>0</v>
          </cell>
          <cell r="AG30" t="str">
            <v/>
          </cell>
          <cell r="AH30" t="str">
            <v/>
          </cell>
          <cell r="AI30">
            <v>75</v>
          </cell>
          <cell r="AJ30">
            <v>74</v>
          </cell>
          <cell r="AK30" t="str">
            <v/>
          </cell>
          <cell r="AL30" t="str">
            <v/>
          </cell>
          <cell r="AM30" t="str">
            <v>Alameda &amp; Rural</v>
          </cell>
          <cell r="AN30" t="str">
            <v>Alameda</v>
          </cell>
          <cell r="AO30" t="str">
            <v>Rural</v>
          </cell>
          <cell r="AP30" t="str">
            <v>Alameda Dr</v>
          </cell>
          <cell r="AQ30" t="str">
            <v>Rural Rd</v>
          </cell>
          <cell r="AR30" t="str">
            <v>Alameda Dr &amp; Rural Rd</v>
          </cell>
          <cell r="AS30">
            <v>1</v>
          </cell>
          <cell r="AT30" t="str">
            <v>Alameda Dr &amp; Rural Rd_1</v>
          </cell>
          <cell r="AU30" t="str">
            <v/>
          </cell>
          <cell r="AV30" t="str">
            <v/>
          </cell>
          <cell r="AW30" t="str">
            <v/>
          </cell>
          <cell r="AY30">
            <v>1841</v>
          </cell>
          <cell r="AZ30">
            <v>35740</v>
          </cell>
          <cell r="BA30" t="str">
            <v/>
          </cell>
          <cell r="BB30" t="str">
            <v/>
          </cell>
          <cell r="BC30">
            <v>129</v>
          </cell>
          <cell r="BD30" t="str">
            <v>Alameda Dr</v>
          </cell>
          <cell r="BE30" t="str">
            <v>Rural Rd</v>
          </cell>
          <cell r="BF30" t="str">
            <v/>
          </cell>
          <cell r="BG30" t="str">
            <v/>
          </cell>
          <cell r="BH30">
            <v>34.25</v>
          </cell>
          <cell r="BI30">
            <v>63.875</v>
          </cell>
          <cell r="BJ30" t="b">
            <v>0</v>
          </cell>
          <cell r="BK30" t="b">
            <v>0</v>
          </cell>
          <cell r="BL30" t="b">
            <v>1</v>
          </cell>
          <cell r="BM30" t="b">
            <v>1</v>
          </cell>
        </row>
        <row r="31">
          <cell r="A31">
            <v>130</v>
          </cell>
          <cell r="D31">
            <v>0</v>
          </cell>
          <cell r="I31" t="b">
            <v>1</v>
          </cell>
          <cell r="J31" t="b">
            <v>1</v>
          </cell>
          <cell r="K31">
            <v>2</v>
          </cell>
          <cell r="L31">
            <v>0</v>
          </cell>
          <cell r="M31">
            <v>2</v>
          </cell>
          <cell r="N31">
            <v>2</v>
          </cell>
          <cell r="O31">
            <v>2</v>
          </cell>
          <cell r="P31">
            <v>2</v>
          </cell>
          <cell r="R31">
            <v>2.5</v>
          </cell>
          <cell r="V31">
            <v>1</v>
          </cell>
          <cell r="X31" t="str">
            <v/>
          </cell>
          <cell r="Y31" t="str">
            <v/>
          </cell>
          <cell r="Z31" t="str">
            <v/>
          </cell>
          <cell r="AA31" t="str">
            <v/>
          </cell>
          <cell r="AB31" t="str">
            <v/>
          </cell>
          <cell r="AC31" t="str">
            <v/>
          </cell>
          <cell r="AD31" t="str">
            <v/>
          </cell>
          <cell r="AE31" t="str">
            <v/>
          </cell>
          <cell r="AF31" t="str">
            <v/>
          </cell>
          <cell r="AG31" t="str">
            <v/>
          </cell>
          <cell r="AH31" t="str">
            <v/>
          </cell>
          <cell r="AI31" t="str">
            <v/>
          </cell>
          <cell r="AJ31" t="str">
            <v/>
          </cell>
          <cell r="AK31" t="str">
            <v/>
          </cell>
          <cell r="AL31" t="str">
            <v/>
          </cell>
          <cell r="AM31" t="str">
            <v>Alameda &amp; CntryClub</v>
          </cell>
          <cell r="AN31" t="str">
            <v>Alameda</v>
          </cell>
          <cell r="AO31" t="str">
            <v>CntryClub</v>
          </cell>
          <cell r="AP31" t="str">
            <v>Alameda Dr</v>
          </cell>
          <cell r="AQ31" t="str">
            <v>Country Club Wy</v>
          </cell>
          <cell r="AR31" t="str">
            <v>Alameda Dr &amp; Country Club Wy</v>
          </cell>
          <cell r="AS31">
            <v>0</v>
          </cell>
          <cell r="AT31" t="str">
            <v/>
          </cell>
          <cell r="AU31" t="str">
            <v/>
          </cell>
          <cell r="AV31" t="str">
            <v/>
          </cell>
          <cell r="AW31" t="str">
            <v/>
          </cell>
          <cell r="AY31" t="str">
            <v/>
          </cell>
          <cell r="AZ31" t="str">
            <v/>
          </cell>
          <cell r="BA31" t="str">
            <v/>
          </cell>
          <cell r="BB31" t="str">
            <v/>
          </cell>
          <cell r="BC31">
            <v>130</v>
          </cell>
          <cell r="BD31" t="str">
            <v>Alameda Dr</v>
          </cell>
          <cell r="BE31" t="str">
            <v>Country Club Wy</v>
          </cell>
          <cell r="BF31">
            <v>11.5</v>
          </cell>
          <cell r="BG31" t="str">
            <v/>
          </cell>
          <cell r="BH31">
            <v>8</v>
          </cell>
          <cell r="BI31" t="str">
            <v/>
          </cell>
          <cell r="BJ31" t="b">
            <v>1</v>
          </cell>
          <cell r="BK31" t="b">
            <v>0</v>
          </cell>
          <cell r="BL31" t="b">
            <v>1</v>
          </cell>
          <cell r="BM31" t="b">
            <v>0</v>
          </cell>
        </row>
        <row r="32">
          <cell r="A32">
            <v>131</v>
          </cell>
          <cell r="D32">
            <v>1</v>
          </cell>
          <cell r="E32">
            <v>1</v>
          </cell>
          <cell r="H32">
            <v>1</v>
          </cell>
          <cell r="I32" t="b">
            <v>0</v>
          </cell>
          <cell r="J32" t="b">
            <v>1</v>
          </cell>
          <cell r="K32">
            <v>0</v>
          </cell>
          <cell r="L32">
            <v>0</v>
          </cell>
          <cell r="M32">
            <v>3</v>
          </cell>
          <cell r="N32">
            <v>3</v>
          </cell>
          <cell r="O32">
            <v>1</v>
          </cell>
          <cell r="P32">
            <v>1</v>
          </cell>
          <cell r="Q32">
            <v>2</v>
          </cell>
          <cell r="R32">
            <v>0</v>
          </cell>
          <cell r="V32">
            <v>2</v>
          </cell>
          <cell r="X32">
            <v>44120</v>
          </cell>
          <cell r="Y32">
            <v>44120</v>
          </cell>
          <cell r="Z32">
            <v>22165</v>
          </cell>
          <cell r="AA32">
            <v>0</v>
          </cell>
          <cell r="AB32">
            <v>44120</v>
          </cell>
          <cell r="AC32">
            <v>37510</v>
          </cell>
          <cell r="AD32">
            <v>0</v>
          </cell>
          <cell r="AE32">
            <v>18699</v>
          </cell>
          <cell r="AF32">
            <v>0</v>
          </cell>
          <cell r="AG32">
            <v>0</v>
          </cell>
          <cell r="AH32">
            <v>22165</v>
          </cell>
          <cell r="AI32">
            <v>45</v>
          </cell>
          <cell r="AJ32">
            <v>61</v>
          </cell>
          <cell r="AK32">
            <v>46</v>
          </cell>
          <cell r="AL32">
            <v>48</v>
          </cell>
          <cell r="AM32" t="str">
            <v>Apache &amp; Rural</v>
          </cell>
          <cell r="AN32" t="str">
            <v>Apache</v>
          </cell>
          <cell r="AO32" t="str">
            <v>Rural</v>
          </cell>
          <cell r="AP32" t="str">
            <v>Apache Blvd</v>
          </cell>
          <cell r="AQ32" t="str">
            <v>Rural Rd</v>
          </cell>
          <cell r="AR32" t="str">
            <v>Apache Blvd &amp; Rural Rd</v>
          </cell>
          <cell r="AS32">
            <v>4</v>
          </cell>
          <cell r="AT32" t="str">
            <v>Apache Blvd &amp; Rural Rd_1</v>
          </cell>
          <cell r="AU32" t="str">
            <v>Apache Blvd &amp; Rural Rd_2</v>
          </cell>
          <cell r="AV32" t="str">
            <v>Apache Blvd &amp; Rural Rd_3</v>
          </cell>
          <cell r="AW32" t="str">
            <v>Apache Blvd &amp; Rural Rd_4</v>
          </cell>
          <cell r="AY32">
            <v>18699</v>
          </cell>
          <cell r="AZ32">
            <v>44120</v>
          </cell>
          <cell r="BA32">
            <v>37510</v>
          </cell>
          <cell r="BB32">
            <v>22165</v>
          </cell>
          <cell r="BC32">
            <v>131</v>
          </cell>
          <cell r="BD32" t="str">
            <v>Apache Blvd</v>
          </cell>
          <cell r="BE32" t="str">
            <v>Rural Rd</v>
          </cell>
          <cell r="BF32" t="str">
            <v/>
          </cell>
          <cell r="BG32">
            <v>190.5</v>
          </cell>
          <cell r="BH32">
            <v>81.5</v>
          </cell>
          <cell r="BI32">
            <v>180</v>
          </cell>
          <cell r="BJ32" t="b">
            <v>0</v>
          </cell>
          <cell r="BK32" t="b">
            <v>1</v>
          </cell>
          <cell r="BL32" t="b">
            <v>1</v>
          </cell>
          <cell r="BM32" t="b">
            <v>1</v>
          </cell>
        </row>
        <row r="33">
          <cell r="A33">
            <v>132</v>
          </cell>
          <cell r="D33">
            <v>0</v>
          </cell>
          <cell r="I33" t="b">
            <v>0</v>
          </cell>
          <cell r="J33" t="b">
            <v>1</v>
          </cell>
          <cell r="K33">
            <v>0</v>
          </cell>
          <cell r="L33">
            <v>0</v>
          </cell>
          <cell r="M33">
            <v>3</v>
          </cell>
          <cell r="N33">
            <v>3</v>
          </cell>
          <cell r="O33">
            <v>1</v>
          </cell>
          <cell r="P33">
            <v>1</v>
          </cell>
          <cell r="Q33">
            <v>2</v>
          </cell>
          <cell r="R33">
            <v>0.5</v>
          </cell>
          <cell r="V33">
            <v>1</v>
          </cell>
          <cell r="X33">
            <v>18699</v>
          </cell>
          <cell r="Y33" t="str">
            <v/>
          </cell>
          <cell r="Z33">
            <v>18699</v>
          </cell>
          <cell r="AA33">
            <v>0</v>
          </cell>
          <cell r="AB33" t="str">
            <v/>
          </cell>
          <cell r="AC33" t="str">
            <v/>
          </cell>
          <cell r="AD33" t="str">
            <v/>
          </cell>
          <cell r="AE33">
            <v>18699</v>
          </cell>
          <cell r="AF33" t="str">
            <v/>
          </cell>
          <cell r="AG33" t="str">
            <v/>
          </cell>
          <cell r="AH33" t="str">
            <v/>
          </cell>
          <cell r="AI33">
            <v>45</v>
          </cell>
          <cell r="AJ33" t="str">
            <v/>
          </cell>
          <cell r="AK33" t="str">
            <v/>
          </cell>
          <cell r="AL33" t="str">
            <v/>
          </cell>
          <cell r="AM33" t="str">
            <v>Apache &amp; Dorsey</v>
          </cell>
          <cell r="AN33" t="str">
            <v>Apache</v>
          </cell>
          <cell r="AO33" t="str">
            <v>Dorsey</v>
          </cell>
          <cell r="AP33" t="str">
            <v>Apache Blvd</v>
          </cell>
          <cell r="AQ33" t="str">
            <v>S Dorsey Ln</v>
          </cell>
          <cell r="AR33" t="str">
            <v>Apache Blvd &amp; S Dorsey Ln</v>
          </cell>
          <cell r="AS33">
            <v>0</v>
          </cell>
          <cell r="AT33" t="str">
            <v/>
          </cell>
          <cell r="AU33" t="str">
            <v/>
          </cell>
          <cell r="AV33" t="str">
            <v/>
          </cell>
          <cell r="AW33" t="str">
            <v/>
          </cell>
          <cell r="AY33">
            <v>18699</v>
          </cell>
          <cell r="AZ33" t="str">
            <v/>
          </cell>
          <cell r="BA33" t="str">
            <v/>
          </cell>
          <cell r="BB33" t="str">
            <v/>
          </cell>
          <cell r="BC33">
            <v>132</v>
          </cell>
          <cell r="BD33" t="str">
            <v>Apache Blvd</v>
          </cell>
          <cell r="BE33" t="str">
            <v>S Dorsey Ln</v>
          </cell>
          <cell r="BF33">
            <v>38</v>
          </cell>
          <cell r="BG33" t="str">
            <v/>
          </cell>
          <cell r="BH33">
            <v>9</v>
          </cell>
          <cell r="BI33">
            <v>66</v>
          </cell>
          <cell r="BJ33" t="b">
            <v>1</v>
          </cell>
          <cell r="BK33" t="b">
            <v>0</v>
          </cell>
          <cell r="BL33" t="b">
            <v>1</v>
          </cell>
          <cell r="BM33" t="b">
            <v>1</v>
          </cell>
        </row>
        <row r="34">
          <cell r="A34">
            <v>133</v>
          </cell>
          <cell r="D34">
            <v>1</v>
          </cell>
          <cell r="E34">
            <v>1</v>
          </cell>
          <cell r="I34" t="b">
            <v>1</v>
          </cell>
          <cell r="J34" t="b">
            <v>1</v>
          </cell>
          <cell r="K34">
            <v>3</v>
          </cell>
          <cell r="L34">
            <v>3</v>
          </cell>
          <cell r="M34">
            <v>3</v>
          </cell>
          <cell r="N34">
            <v>3</v>
          </cell>
          <cell r="O34">
            <v>1</v>
          </cell>
          <cell r="P34">
            <v>1</v>
          </cell>
          <cell r="Q34">
            <v>2</v>
          </cell>
          <cell r="R34">
            <v>0</v>
          </cell>
          <cell r="V34">
            <v>2</v>
          </cell>
          <cell r="X34">
            <v>22165</v>
          </cell>
          <cell r="Y34">
            <v>4997</v>
          </cell>
          <cell r="Z34">
            <v>22165</v>
          </cell>
          <cell r="AA34">
            <v>4997</v>
          </cell>
          <cell r="AB34">
            <v>0</v>
          </cell>
          <cell r="AC34" t="str">
            <v/>
          </cell>
          <cell r="AD34" t="str">
            <v/>
          </cell>
          <cell r="AE34">
            <v>0</v>
          </cell>
          <cell r="AF34">
            <v>22165</v>
          </cell>
          <cell r="AG34" t="str">
            <v/>
          </cell>
          <cell r="AH34" t="str">
            <v/>
          </cell>
          <cell r="AI34">
            <v>60</v>
          </cell>
          <cell r="AJ34">
            <v>48</v>
          </cell>
          <cell r="AK34" t="str">
            <v/>
          </cell>
          <cell r="AL34" t="str">
            <v/>
          </cell>
          <cell r="AM34" t="str">
            <v>Apache &amp; College</v>
          </cell>
          <cell r="AN34" t="str">
            <v>Apache</v>
          </cell>
          <cell r="AO34" t="str">
            <v>College</v>
          </cell>
          <cell r="AP34" t="str">
            <v>Apache Blvd</v>
          </cell>
          <cell r="AQ34" t="str">
            <v>College Ave</v>
          </cell>
          <cell r="AR34" t="str">
            <v>Apache Blvd &amp; College Ave</v>
          </cell>
          <cell r="AS34">
            <v>1</v>
          </cell>
          <cell r="AT34" t="str">
            <v>Apache Blvd &amp; College Ave_1</v>
          </cell>
          <cell r="AU34" t="str">
            <v/>
          </cell>
          <cell r="AV34" t="str">
            <v/>
          </cell>
          <cell r="AW34" t="str">
            <v/>
          </cell>
          <cell r="AY34">
            <v>4997</v>
          </cell>
          <cell r="AZ34">
            <v>22165</v>
          </cell>
          <cell r="BA34" t="str">
            <v/>
          </cell>
          <cell r="BB34" t="str">
            <v/>
          </cell>
          <cell r="BC34">
            <v>133</v>
          </cell>
          <cell r="BD34" t="str">
            <v>Apache Blvd</v>
          </cell>
          <cell r="BE34" t="str">
            <v>College Ave</v>
          </cell>
          <cell r="BF34" t="str">
            <v/>
          </cell>
          <cell r="BG34">
            <v>233</v>
          </cell>
          <cell r="BH34">
            <v>191</v>
          </cell>
          <cell r="BI34">
            <v>243</v>
          </cell>
          <cell r="BJ34" t="b">
            <v>0</v>
          </cell>
          <cell r="BK34" t="b">
            <v>1</v>
          </cell>
          <cell r="BL34" t="b">
            <v>1</v>
          </cell>
          <cell r="BM34" t="b">
            <v>1</v>
          </cell>
        </row>
        <row r="35">
          <cell r="A35">
            <v>134</v>
          </cell>
          <cell r="D35">
            <v>1</v>
          </cell>
          <cell r="E35">
            <v>1</v>
          </cell>
          <cell r="I35" t="b">
            <v>1</v>
          </cell>
          <cell r="J35" t="b">
            <v>1</v>
          </cell>
          <cell r="K35">
            <v>5</v>
          </cell>
          <cell r="L35">
            <v>5</v>
          </cell>
          <cell r="M35">
            <v>3</v>
          </cell>
          <cell r="N35">
            <v>3</v>
          </cell>
          <cell r="O35">
            <v>1</v>
          </cell>
          <cell r="P35">
            <v>1</v>
          </cell>
          <cell r="Q35">
            <v>2</v>
          </cell>
          <cell r="R35">
            <v>0</v>
          </cell>
          <cell r="V35">
            <v>1</v>
          </cell>
          <cell r="X35">
            <v>22165</v>
          </cell>
          <cell r="Y35" t="str">
            <v/>
          </cell>
          <cell r="Z35">
            <v>22165</v>
          </cell>
          <cell r="AA35">
            <v>0</v>
          </cell>
          <cell r="AB35" t="str">
            <v/>
          </cell>
          <cell r="AC35" t="str">
            <v/>
          </cell>
          <cell r="AD35" t="str">
            <v/>
          </cell>
          <cell r="AE35">
            <v>22165</v>
          </cell>
          <cell r="AF35" t="str">
            <v/>
          </cell>
          <cell r="AG35" t="str">
            <v/>
          </cell>
          <cell r="AH35" t="str">
            <v/>
          </cell>
          <cell r="AI35">
            <v>48</v>
          </cell>
          <cell r="AJ35" t="str">
            <v/>
          </cell>
          <cell r="AK35" t="str">
            <v/>
          </cell>
          <cell r="AL35" t="str">
            <v/>
          </cell>
          <cell r="AM35" t="str">
            <v>Apache &amp; Paseo</v>
          </cell>
          <cell r="AN35" t="str">
            <v>Apache</v>
          </cell>
          <cell r="AO35" t="str">
            <v>Paseo</v>
          </cell>
          <cell r="AP35" t="str">
            <v>Apache Blvd</v>
          </cell>
          <cell r="AQ35" t="str">
            <v>Paseo Del Saber</v>
          </cell>
          <cell r="AR35" t="str">
            <v>Apache Blvd &amp; Paseo Del Saber</v>
          </cell>
          <cell r="AS35">
            <v>0</v>
          </cell>
          <cell r="AT35" t="str">
            <v/>
          </cell>
          <cell r="AU35" t="str">
            <v/>
          </cell>
          <cell r="AV35" t="str">
            <v/>
          </cell>
          <cell r="AW35" t="str">
            <v/>
          </cell>
          <cell r="AY35">
            <v>22165</v>
          </cell>
          <cell r="AZ35" t="str">
            <v/>
          </cell>
          <cell r="BA35" t="str">
            <v/>
          </cell>
          <cell r="BB35" t="str">
            <v/>
          </cell>
          <cell r="BC35">
            <v>134</v>
          </cell>
          <cell r="BD35" t="str">
            <v>Apache Blvd</v>
          </cell>
          <cell r="BE35" t="str">
            <v>Paseo Del Saber</v>
          </cell>
          <cell r="BF35">
            <v>121</v>
          </cell>
          <cell r="BG35">
            <v>102</v>
          </cell>
          <cell r="BH35">
            <v>85.75</v>
          </cell>
          <cell r="BI35" t="str">
            <v/>
          </cell>
          <cell r="BJ35" t="b">
            <v>1</v>
          </cell>
          <cell r="BK35" t="b">
            <v>1</v>
          </cell>
          <cell r="BL35" t="b">
            <v>1</v>
          </cell>
          <cell r="BM35" t="b">
            <v>0</v>
          </cell>
        </row>
        <row r="36">
          <cell r="A36">
            <v>135</v>
          </cell>
          <cell r="D36">
            <v>1</v>
          </cell>
          <cell r="H36">
            <v>1</v>
          </cell>
          <cell r="I36" t="b">
            <v>0</v>
          </cell>
          <cell r="J36" t="b">
            <v>1</v>
          </cell>
          <cell r="K36">
            <v>0</v>
          </cell>
          <cell r="L36">
            <v>0</v>
          </cell>
          <cell r="M36">
            <v>3</v>
          </cell>
          <cell r="N36">
            <v>3</v>
          </cell>
          <cell r="O36">
            <v>1</v>
          </cell>
          <cell r="P36">
            <v>1</v>
          </cell>
          <cell r="Q36">
            <v>2</v>
          </cell>
          <cell r="R36">
            <v>0</v>
          </cell>
          <cell r="V36">
            <v>1</v>
          </cell>
          <cell r="X36">
            <v>37510</v>
          </cell>
          <cell r="Y36">
            <v>37510</v>
          </cell>
          <cell r="Z36" t="str">
            <v/>
          </cell>
          <cell r="AA36">
            <v>37510</v>
          </cell>
          <cell r="AB36" t="str">
            <v/>
          </cell>
          <cell r="AC36" t="str">
            <v/>
          </cell>
          <cell r="AD36" t="str">
            <v/>
          </cell>
          <cell r="AE36">
            <v>0</v>
          </cell>
          <cell r="AF36" t="str">
            <v/>
          </cell>
          <cell r="AG36" t="str">
            <v/>
          </cell>
          <cell r="AH36" t="str">
            <v/>
          </cell>
          <cell r="AI36">
            <v>46</v>
          </cell>
          <cell r="AJ36" t="str">
            <v/>
          </cell>
          <cell r="AK36" t="str">
            <v/>
          </cell>
          <cell r="AL36" t="str">
            <v/>
          </cell>
          <cell r="AM36" t="str">
            <v>Lemon &amp; Rural</v>
          </cell>
          <cell r="AN36" t="str">
            <v>Lemon</v>
          </cell>
          <cell r="AO36" t="str">
            <v>Rural</v>
          </cell>
          <cell r="AP36" t="str">
            <v>Lemon St</v>
          </cell>
          <cell r="AQ36" t="str">
            <v>Rural Rd</v>
          </cell>
          <cell r="AR36" t="str">
            <v>Lemon St &amp; Rural Rd</v>
          </cell>
          <cell r="AS36">
            <v>0</v>
          </cell>
          <cell r="AT36" t="str">
            <v/>
          </cell>
          <cell r="AU36" t="str">
            <v/>
          </cell>
          <cell r="AV36" t="str">
            <v/>
          </cell>
          <cell r="AW36" t="str">
            <v/>
          </cell>
          <cell r="AY36">
            <v>37510</v>
          </cell>
          <cell r="AZ36" t="str">
            <v/>
          </cell>
          <cell r="BA36" t="str">
            <v/>
          </cell>
          <cell r="BB36" t="str">
            <v/>
          </cell>
          <cell r="BC36">
            <v>135</v>
          </cell>
          <cell r="BD36" t="str">
            <v>Lemon St</v>
          </cell>
          <cell r="BE36" t="str">
            <v>Rural Rd</v>
          </cell>
          <cell r="BF36">
            <v>151</v>
          </cell>
          <cell r="BG36" t="str">
            <v/>
          </cell>
          <cell r="BH36">
            <v>74.75</v>
          </cell>
          <cell r="BI36">
            <v>168.25</v>
          </cell>
          <cell r="BJ36" t="b">
            <v>1</v>
          </cell>
          <cell r="BK36" t="b">
            <v>0</v>
          </cell>
          <cell r="BL36" t="b">
            <v>1</v>
          </cell>
          <cell r="BM36" t="b">
            <v>1</v>
          </cell>
        </row>
        <row r="37">
          <cell r="A37">
            <v>136</v>
          </cell>
          <cell r="D37">
            <v>0</v>
          </cell>
          <cell r="I37" t="b">
            <v>0</v>
          </cell>
          <cell r="J37" t="b">
            <v>1</v>
          </cell>
          <cell r="K37">
            <v>0</v>
          </cell>
          <cell r="L37">
            <v>0</v>
          </cell>
          <cell r="M37">
            <v>4</v>
          </cell>
          <cell r="N37">
            <v>0</v>
          </cell>
          <cell r="O37">
            <v>1</v>
          </cell>
          <cell r="P37">
            <v>1</v>
          </cell>
          <cell r="Q37">
            <v>2</v>
          </cell>
          <cell r="R37">
            <v>0</v>
          </cell>
          <cell r="V37">
            <v>1</v>
          </cell>
          <cell r="X37">
            <v>44120</v>
          </cell>
          <cell r="Y37">
            <v>44120</v>
          </cell>
          <cell r="Z37" t="str">
            <v/>
          </cell>
          <cell r="AA37">
            <v>44120</v>
          </cell>
          <cell r="AB37" t="str">
            <v/>
          </cell>
          <cell r="AC37" t="str">
            <v/>
          </cell>
          <cell r="AD37" t="str">
            <v/>
          </cell>
          <cell r="AE37">
            <v>0</v>
          </cell>
          <cell r="AF37" t="str">
            <v/>
          </cell>
          <cell r="AG37" t="str">
            <v/>
          </cell>
          <cell r="AH37" t="str">
            <v/>
          </cell>
          <cell r="AI37">
            <v>61</v>
          </cell>
          <cell r="AJ37" t="str">
            <v/>
          </cell>
          <cell r="AK37" t="str">
            <v/>
          </cell>
          <cell r="AL37" t="str">
            <v/>
          </cell>
          <cell r="AM37" t="str">
            <v>Spence &amp; Rural</v>
          </cell>
          <cell r="AN37" t="str">
            <v>Spence</v>
          </cell>
          <cell r="AO37" t="str">
            <v>Rural</v>
          </cell>
          <cell r="AP37" t="str">
            <v>Spence St</v>
          </cell>
          <cell r="AQ37" t="str">
            <v>Rural Rd</v>
          </cell>
          <cell r="AR37" t="str">
            <v>Spence St &amp; Rural Rd</v>
          </cell>
          <cell r="AS37">
            <v>0</v>
          </cell>
          <cell r="AT37" t="str">
            <v/>
          </cell>
          <cell r="AU37" t="str">
            <v/>
          </cell>
          <cell r="AV37" t="str">
            <v/>
          </cell>
          <cell r="AW37" t="str">
            <v/>
          </cell>
          <cell r="AY37">
            <v>44120</v>
          </cell>
          <cell r="AZ37" t="str">
            <v/>
          </cell>
          <cell r="BA37" t="str">
            <v/>
          </cell>
          <cell r="BB37" t="str">
            <v/>
          </cell>
          <cell r="BC37">
            <v>136</v>
          </cell>
          <cell r="BD37" t="str">
            <v>Spence St</v>
          </cell>
          <cell r="BE37" t="str">
            <v>Rural Rd</v>
          </cell>
          <cell r="BF37">
            <v>92</v>
          </cell>
          <cell r="BG37">
            <v>134.5</v>
          </cell>
          <cell r="BH37">
            <v>118.25</v>
          </cell>
          <cell r="BI37" t="str">
            <v/>
          </cell>
          <cell r="BJ37" t="b">
            <v>1</v>
          </cell>
          <cell r="BK37" t="b">
            <v>1</v>
          </cell>
          <cell r="BL37" t="b">
            <v>1</v>
          </cell>
          <cell r="BM37" t="b">
            <v>0</v>
          </cell>
        </row>
        <row r="38">
          <cell r="A38">
            <v>137</v>
          </cell>
          <cell r="D38">
            <v>0</v>
          </cell>
          <cell r="I38" t="b">
            <v>1</v>
          </cell>
          <cell r="J38" t="b">
            <v>0</v>
          </cell>
          <cell r="K38">
            <v>3</v>
          </cell>
          <cell r="L38">
            <v>3</v>
          </cell>
          <cell r="M38">
            <v>0</v>
          </cell>
          <cell r="N38">
            <v>0</v>
          </cell>
          <cell r="O38">
            <v>2</v>
          </cell>
          <cell r="P38">
            <v>1</v>
          </cell>
          <cell r="R38">
            <v>1.75</v>
          </cell>
          <cell r="V38">
            <v>1</v>
          </cell>
          <cell r="X38">
            <v>37476</v>
          </cell>
          <cell r="Y38">
            <v>24403</v>
          </cell>
          <cell r="Z38">
            <v>37476</v>
          </cell>
          <cell r="AA38">
            <v>0</v>
          </cell>
          <cell r="AB38">
            <v>20170</v>
          </cell>
          <cell r="AC38">
            <v>24403</v>
          </cell>
          <cell r="AD38">
            <v>0</v>
          </cell>
          <cell r="AE38">
            <v>31585</v>
          </cell>
          <cell r="AF38">
            <v>0</v>
          </cell>
          <cell r="AG38">
            <v>0</v>
          </cell>
          <cell r="AH38">
            <v>37476</v>
          </cell>
          <cell r="AI38">
            <v>56</v>
          </cell>
          <cell r="AJ38">
            <v>81</v>
          </cell>
          <cell r="AK38">
            <v>52</v>
          </cell>
          <cell r="AL38">
            <v>55</v>
          </cell>
          <cell r="AM38" t="str">
            <v>Bway &amp; Priest</v>
          </cell>
          <cell r="AN38" t="str">
            <v>Bway</v>
          </cell>
          <cell r="AO38" t="str">
            <v>Priest</v>
          </cell>
          <cell r="AP38" t="str">
            <v>Broadway Rd</v>
          </cell>
          <cell r="AQ38" t="str">
            <v>Priest Dr</v>
          </cell>
          <cell r="AR38" t="str">
            <v>Broadway Rd &amp; Priest Dr</v>
          </cell>
          <cell r="AS38">
            <v>4</v>
          </cell>
          <cell r="AT38" t="str">
            <v>Broadway Rd &amp; Priest Dr_1</v>
          </cell>
          <cell r="AU38" t="str">
            <v>Broadway Rd &amp; Priest Dr_2</v>
          </cell>
          <cell r="AV38" t="str">
            <v>Broadway Rd &amp; Priest Dr_3</v>
          </cell>
          <cell r="AW38" t="str">
            <v>Broadway Rd &amp; Priest Dr_4</v>
          </cell>
          <cell r="AY38">
            <v>31585</v>
          </cell>
          <cell r="AZ38">
            <v>20170</v>
          </cell>
          <cell r="BA38">
            <v>24403</v>
          </cell>
          <cell r="BB38">
            <v>37476</v>
          </cell>
          <cell r="BC38">
            <v>137</v>
          </cell>
          <cell r="BD38" t="str">
            <v>Broadway Rd</v>
          </cell>
          <cell r="BE38" t="str">
            <v>Priest Dr</v>
          </cell>
          <cell r="BF38">
            <v>16</v>
          </cell>
          <cell r="BG38" t="str">
            <v/>
          </cell>
          <cell r="BH38">
            <v>14</v>
          </cell>
          <cell r="BI38" t="str">
            <v/>
          </cell>
          <cell r="BJ38" t="b">
            <v>1</v>
          </cell>
          <cell r="BK38" t="b">
            <v>0</v>
          </cell>
          <cell r="BL38" t="b">
            <v>1</v>
          </cell>
          <cell r="BM38" t="b">
            <v>0</v>
          </cell>
        </row>
        <row r="39">
          <cell r="A39">
            <v>138</v>
          </cell>
          <cell r="D39">
            <v>0</v>
          </cell>
          <cell r="I39" t="b">
            <v>0</v>
          </cell>
          <cell r="J39" t="b">
            <v>0</v>
          </cell>
          <cell r="K39">
            <v>0</v>
          </cell>
          <cell r="L39">
            <v>0</v>
          </cell>
          <cell r="M39">
            <v>0</v>
          </cell>
          <cell r="N39">
            <v>0</v>
          </cell>
          <cell r="O39">
            <v>2</v>
          </cell>
          <cell r="P39">
            <v>1</v>
          </cell>
          <cell r="R39">
            <v>0.5</v>
          </cell>
          <cell r="V39">
            <v>1</v>
          </cell>
          <cell r="X39">
            <v>44120</v>
          </cell>
          <cell r="Y39">
            <v>44120</v>
          </cell>
          <cell r="Z39">
            <v>30063</v>
          </cell>
          <cell r="AA39">
            <v>0</v>
          </cell>
          <cell r="AB39">
            <v>35740</v>
          </cell>
          <cell r="AC39">
            <v>44120</v>
          </cell>
          <cell r="AD39">
            <v>0</v>
          </cell>
          <cell r="AE39">
            <v>30063</v>
          </cell>
          <cell r="AF39">
            <v>0</v>
          </cell>
          <cell r="AG39">
            <v>0</v>
          </cell>
          <cell r="AH39">
            <v>29614</v>
          </cell>
          <cell r="AI39">
            <v>63</v>
          </cell>
          <cell r="AJ39">
            <v>74</v>
          </cell>
          <cell r="AK39">
            <v>61</v>
          </cell>
          <cell r="AL39">
            <v>62</v>
          </cell>
          <cell r="AM39" t="str">
            <v>Bway &amp; Rural</v>
          </cell>
          <cell r="AN39" t="str">
            <v>Bway</v>
          </cell>
          <cell r="AO39" t="str">
            <v>Rural</v>
          </cell>
          <cell r="AP39" t="str">
            <v>Broadway Rd</v>
          </cell>
          <cell r="AQ39" t="str">
            <v>Rural Rd</v>
          </cell>
          <cell r="AR39" t="str">
            <v>Broadway Rd &amp; Rural Rd</v>
          </cell>
          <cell r="AS39">
            <v>4</v>
          </cell>
          <cell r="AT39" t="str">
            <v>Broadway Rd &amp; Rural Rd_1</v>
          </cell>
          <cell r="AU39" t="str">
            <v>Broadway Rd &amp; Rural Rd_2</v>
          </cell>
          <cell r="AV39" t="str">
            <v>Broadway Rd &amp; Rural Rd_3</v>
          </cell>
          <cell r="AW39" t="str">
            <v>Broadway Rd &amp; Rural Rd_4</v>
          </cell>
          <cell r="AY39">
            <v>30063</v>
          </cell>
          <cell r="AZ39">
            <v>35740</v>
          </cell>
          <cell r="BA39">
            <v>44120</v>
          </cell>
          <cell r="BB39">
            <v>29614</v>
          </cell>
          <cell r="BC39">
            <v>138</v>
          </cell>
          <cell r="BD39" t="str">
            <v>Broadway Rd</v>
          </cell>
          <cell r="BE39" t="str">
            <v>Rural Rd</v>
          </cell>
          <cell r="BF39" t="str">
            <v/>
          </cell>
          <cell r="BG39">
            <v>65.25</v>
          </cell>
          <cell r="BH39">
            <v>69.5</v>
          </cell>
          <cell r="BI39">
            <v>71.75</v>
          </cell>
          <cell r="BJ39" t="b">
            <v>0</v>
          </cell>
          <cell r="BK39" t="b">
            <v>1</v>
          </cell>
          <cell r="BL39" t="b">
            <v>1</v>
          </cell>
          <cell r="BM39" t="b">
            <v>1</v>
          </cell>
        </row>
        <row r="40">
          <cell r="A40">
            <v>139</v>
          </cell>
          <cell r="D40">
            <v>0</v>
          </cell>
          <cell r="I40" t="b">
            <v>1</v>
          </cell>
          <cell r="J40" t="b">
            <v>0</v>
          </cell>
          <cell r="K40">
            <v>3</v>
          </cell>
          <cell r="L40">
            <v>3</v>
          </cell>
          <cell r="M40">
            <v>0</v>
          </cell>
          <cell r="N40">
            <v>0</v>
          </cell>
          <cell r="O40">
            <v>2</v>
          </cell>
          <cell r="P40">
            <v>1</v>
          </cell>
          <cell r="R40">
            <v>0.5</v>
          </cell>
          <cell r="V40">
            <v>1</v>
          </cell>
          <cell r="X40">
            <v>29614</v>
          </cell>
          <cell r="Y40">
            <v>4997</v>
          </cell>
          <cell r="Z40">
            <v>29614</v>
          </cell>
          <cell r="AA40">
            <v>4442</v>
          </cell>
          <cell r="AB40">
            <v>4997</v>
          </cell>
          <cell r="AC40">
            <v>0</v>
          </cell>
          <cell r="AD40" t="str">
            <v/>
          </cell>
          <cell r="AE40">
            <v>0</v>
          </cell>
          <cell r="AF40">
            <v>0</v>
          </cell>
          <cell r="AG40">
            <v>29614</v>
          </cell>
          <cell r="AH40" t="str">
            <v/>
          </cell>
          <cell r="AI40">
            <v>76</v>
          </cell>
          <cell r="AJ40">
            <v>60</v>
          </cell>
          <cell r="AK40">
            <v>62</v>
          </cell>
          <cell r="AL40" t="str">
            <v/>
          </cell>
          <cell r="AM40" t="str">
            <v>Bway &amp; College</v>
          </cell>
          <cell r="AN40" t="str">
            <v>Bway</v>
          </cell>
          <cell r="AO40" t="str">
            <v>College</v>
          </cell>
          <cell r="AP40" t="str">
            <v>Broadway Rd</v>
          </cell>
          <cell r="AQ40" t="str">
            <v>College Ave</v>
          </cell>
          <cell r="AR40" t="str">
            <v>Broadway Rd &amp; College Ave</v>
          </cell>
          <cell r="AS40">
            <v>2</v>
          </cell>
          <cell r="AT40" t="str">
            <v>Broadway Rd &amp; College Ave_1</v>
          </cell>
          <cell r="AU40" t="str">
            <v>Broadway Rd &amp; College Ave_2</v>
          </cell>
          <cell r="AV40" t="str">
            <v/>
          </cell>
          <cell r="AW40" t="str">
            <v/>
          </cell>
          <cell r="AY40">
            <v>4442</v>
          </cell>
          <cell r="AZ40">
            <v>4997</v>
          </cell>
          <cell r="BA40">
            <v>29614</v>
          </cell>
          <cell r="BB40" t="str">
            <v/>
          </cell>
          <cell r="BC40">
            <v>139</v>
          </cell>
          <cell r="BD40" t="str">
            <v>Broadway Rd</v>
          </cell>
          <cell r="BE40" t="str">
            <v>College Ave</v>
          </cell>
          <cell r="BF40">
            <v>104.5</v>
          </cell>
          <cell r="BG40" t="str">
            <v/>
          </cell>
          <cell r="BH40">
            <v>114.25</v>
          </cell>
          <cell r="BI40">
            <v>150</v>
          </cell>
          <cell r="BJ40" t="b">
            <v>1</v>
          </cell>
          <cell r="BK40" t="b">
            <v>0</v>
          </cell>
          <cell r="BL40" t="b">
            <v>1</v>
          </cell>
          <cell r="BM40" t="b">
            <v>1</v>
          </cell>
        </row>
        <row r="41">
          <cell r="A41">
            <v>140</v>
          </cell>
          <cell r="D41">
            <v>0</v>
          </cell>
          <cell r="I41" t="b">
            <v>1</v>
          </cell>
          <cell r="J41" t="b">
            <v>0</v>
          </cell>
          <cell r="K41">
            <v>3</v>
          </cell>
          <cell r="L41">
            <v>3</v>
          </cell>
          <cell r="M41">
            <v>0</v>
          </cell>
          <cell r="N41">
            <v>0</v>
          </cell>
          <cell r="O41">
            <v>2</v>
          </cell>
          <cell r="P41">
            <v>2</v>
          </cell>
          <cell r="R41">
            <v>2.75</v>
          </cell>
          <cell r="V41">
            <v>1</v>
          </cell>
          <cell r="X41">
            <v>36313</v>
          </cell>
          <cell r="Y41">
            <v>36313</v>
          </cell>
          <cell r="Z41">
            <v>30697</v>
          </cell>
          <cell r="AA41">
            <v>0</v>
          </cell>
          <cell r="AB41">
            <v>36313</v>
          </cell>
          <cell r="AC41">
            <v>20170</v>
          </cell>
          <cell r="AD41">
            <v>0</v>
          </cell>
          <cell r="AE41">
            <v>28429</v>
          </cell>
          <cell r="AF41">
            <v>0</v>
          </cell>
          <cell r="AG41">
            <v>0</v>
          </cell>
          <cell r="AH41">
            <v>30697</v>
          </cell>
          <cell r="AI41">
            <v>85</v>
          </cell>
          <cell r="AJ41">
            <v>154</v>
          </cell>
          <cell r="AK41">
            <v>81</v>
          </cell>
          <cell r="AL41">
            <v>84</v>
          </cell>
          <cell r="AM41" t="str">
            <v>So. &amp; Priest</v>
          </cell>
          <cell r="AN41" t="str">
            <v>So.</v>
          </cell>
          <cell r="AO41" t="str">
            <v>Priest</v>
          </cell>
          <cell r="AP41" t="str">
            <v>Southern Ave</v>
          </cell>
          <cell r="AQ41" t="str">
            <v>Priest Dr</v>
          </cell>
          <cell r="AR41" t="str">
            <v>Southern Ave &amp; Priest Dr</v>
          </cell>
          <cell r="AS41">
            <v>4</v>
          </cell>
          <cell r="AT41" t="str">
            <v>Southern Ave &amp; Priest Dr_1</v>
          </cell>
          <cell r="AU41" t="str">
            <v>Southern Ave &amp; Priest Dr_2</v>
          </cell>
          <cell r="AV41" t="str">
            <v>Southern Ave &amp; Priest Dr_3</v>
          </cell>
          <cell r="AW41" t="str">
            <v>Southern Ave &amp; Priest Dr_4</v>
          </cell>
          <cell r="AY41">
            <v>28429</v>
          </cell>
          <cell r="AZ41">
            <v>36313</v>
          </cell>
          <cell r="BA41">
            <v>20170</v>
          </cell>
          <cell r="BB41">
            <v>30697</v>
          </cell>
          <cell r="BC41">
            <v>140</v>
          </cell>
          <cell r="BD41" t="str">
            <v>Southern Ave</v>
          </cell>
          <cell r="BE41" t="str">
            <v>Priest Dr</v>
          </cell>
          <cell r="BF41">
            <v>18.5</v>
          </cell>
          <cell r="BG41" t="str">
            <v/>
          </cell>
          <cell r="BH41">
            <v>13</v>
          </cell>
          <cell r="BI41" t="str">
            <v/>
          </cell>
          <cell r="BJ41" t="b">
            <v>1</v>
          </cell>
          <cell r="BK41" t="b">
            <v>0</v>
          </cell>
          <cell r="BL41" t="b">
            <v>1</v>
          </cell>
          <cell r="BM41" t="b">
            <v>0</v>
          </cell>
        </row>
        <row r="42">
          <cell r="A42">
            <v>141</v>
          </cell>
          <cell r="D42">
            <v>0</v>
          </cell>
          <cell r="I42" t="b">
            <v>1</v>
          </cell>
          <cell r="J42" t="b">
            <v>0</v>
          </cell>
          <cell r="K42">
            <v>3</v>
          </cell>
          <cell r="L42">
            <v>3</v>
          </cell>
          <cell r="M42">
            <v>0</v>
          </cell>
          <cell r="N42">
            <v>0</v>
          </cell>
          <cell r="O42">
            <v>2</v>
          </cell>
          <cell r="P42">
            <v>2</v>
          </cell>
          <cell r="R42">
            <v>1.5</v>
          </cell>
          <cell r="V42">
            <v>1</v>
          </cell>
          <cell r="X42">
            <v>35372</v>
          </cell>
          <cell r="Y42">
            <v>4442</v>
          </cell>
          <cell r="Z42">
            <v>35372</v>
          </cell>
          <cell r="AA42">
            <v>1774</v>
          </cell>
          <cell r="AB42">
            <v>4442</v>
          </cell>
          <cell r="AC42">
            <v>0</v>
          </cell>
          <cell r="AD42" t="str">
            <v/>
          </cell>
          <cell r="AE42">
            <v>0</v>
          </cell>
          <cell r="AF42">
            <v>0</v>
          </cell>
          <cell r="AG42">
            <v>35372</v>
          </cell>
          <cell r="AH42" t="str">
            <v/>
          </cell>
          <cell r="AI42">
            <v>90</v>
          </cell>
          <cell r="AJ42">
            <v>76</v>
          </cell>
          <cell r="AK42">
            <v>86</v>
          </cell>
          <cell r="AL42" t="str">
            <v/>
          </cell>
          <cell r="AM42" t="str">
            <v>So. &amp; College</v>
          </cell>
          <cell r="AN42" t="str">
            <v>So.</v>
          </cell>
          <cell r="AO42" t="str">
            <v>College</v>
          </cell>
          <cell r="AP42" t="str">
            <v>Southern Ave</v>
          </cell>
          <cell r="AQ42" t="str">
            <v>College Ave</v>
          </cell>
          <cell r="AR42" t="str">
            <v>Southern Ave &amp; College Ave</v>
          </cell>
          <cell r="AS42">
            <v>2</v>
          </cell>
          <cell r="AT42" t="str">
            <v>Southern Ave &amp; College Ave_1</v>
          </cell>
          <cell r="AU42" t="str">
            <v>Southern Ave &amp; College Ave_2</v>
          </cell>
          <cell r="AV42" t="str">
            <v/>
          </cell>
          <cell r="AW42" t="str">
            <v/>
          </cell>
          <cell r="AY42">
            <v>1774</v>
          </cell>
          <cell r="AZ42">
            <v>4442</v>
          </cell>
          <cell r="BA42">
            <v>35372</v>
          </cell>
          <cell r="BB42" t="str">
            <v/>
          </cell>
          <cell r="BC42">
            <v>141</v>
          </cell>
          <cell r="BD42" t="str">
            <v>Southern Ave</v>
          </cell>
          <cell r="BE42" t="str">
            <v>College Ave</v>
          </cell>
          <cell r="BF42" t="str">
            <v/>
          </cell>
          <cell r="BG42">
            <v>69.5</v>
          </cell>
          <cell r="BH42">
            <v>85.5</v>
          </cell>
          <cell r="BI42">
            <v>65.75</v>
          </cell>
          <cell r="BJ42" t="b">
            <v>0</v>
          </cell>
          <cell r="BK42" t="b">
            <v>1</v>
          </cell>
          <cell r="BL42" t="b">
            <v>1</v>
          </cell>
          <cell r="BM42" t="b">
            <v>1</v>
          </cell>
        </row>
        <row r="43">
          <cell r="A43">
            <v>142</v>
          </cell>
          <cell r="D43">
            <v>0</v>
          </cell>
          <cell r="I43" t="b">
            <v>0</v>
          </cell>
          <cell r="J43" t="b">
            <v>0</v>
          </cell>
          <cell r="K43">
            <v>0</v>
          </cell>
          <cell r="L43">
            <v>0</v>
          </cell>
          <cell r="M43">
            <v>0</v>
          </cell>
          <cell r="N43">
            <v>0</v>
          </cell>
          <cell r="O43">
            <v>2</v>
          </cell>
          <cell r="P43">
            <v>2</v>
          </cell>
          <cell r="R43">
            <v>1.5</v>
          </cell>
          <cell r="V43">
            <v>1</v>
          </cell>
          <cell r="X43">
            <v>40059</v>
          </cell>
          <cell r="Y43">
            <v>40059</v>
          </cell>
          <cell r="Z43">
            <v>35372</v>
          </cell>
          <cell r="AA43">
            <v>0</v>
          </cell>
          <cell r="AB43">
            <v>40059</v>
          </cell>
          <cell r="AC43">
            <v>35740</v>
          </cell>
          <cell r="AD43">
            <v>0</v>
          </cell>
          <cell r="AE43">
            <v>28316</v>
          </cell>
          <cell r="AF43">
            <v>0</v>
          </cell>
          <cell r="AG43">
            <v>0</v>
          </cell>
          <cell r="AH43">
            <v>35372</v>
          </cell>
          <cell r="AI43">
            <v>73</v>
          </cell>
          <cell r="AJ43">
            <v>91</v>
          </cell>
          <cell r="AK43">
            <v>74</v>
          </cell>
          <cell r="AL43">
            <v>86</v>
          </cell>
          <cell r="AM43" t="str">
            <v>So. &amp; Rural</v>
          </cell>
          <cell r="AN43" t="str">
            <v>So.</v>
          </cell>
          <cell r="AO43" t="str">
            <v>Rural</v>
          </cell>
          <cell r="AP43" t="str">
            <v>Southern Ave</v>
          </cell>
          <cell r="AQ43" t="str">
            <v>Rural Rd</v>
          </cell>
          <cell r="AR43" t="str">
            <v>Southern Ave &amp; Rural Rd</v>
          </cell>
          <cell r="AS43">
            <v>4</v>
          </cell>
          <cell r="AT43" t="str">
            <v>Southern Ave &amp; Rural Rd_1</v>
          </cell>
          <cell r="AU43" t="str">
            <v>Southern Ave &amp; Rural Rd_2</v>
          </cell>
          <cell r="AV43" t="str">
            <v>Southern Ave &amp; Rural Rd_3</v>
          </cell>
          <cell r="AW43" t="str">
            <v>Southern Ave &amp; Rural Rd_4</v>
          </cell>
          <cell r="AY43">
            <v>28316</v>
          </cell>
          <cell r="AZ43">
            <v>40059</v>
          </cell>
          <cell r="BA43">
            <v>35740</v>
          </cell>
          <cell r="BB43">
            <v>35372</v>
          </cell>
          <cell r="BC43">
            <v>142</v>
          </cell>
          <cell r="BD43" t="str">
            <v>Southern Ave</v>
          </cell>
          <cell r="BE43" t="str">
            <v>Rural Rd</v>
          </cell>
          <cell r="BF43" t="str">
            <v/>
          </cell>
          <cell r="BG43" t="str">
            <v/>
          </cell>
          <cell r="BH43">
            <v>18.5</v>
          </cell>
          <cell r="BI43">
            <v>43.25</v>
          </cell>
          <cell r="BJ43" t="b">
            <v>0</v>
          </cell>
          <cell r="BK43" t="b">
            <v>0</v>
          </cell>
          <cell r="BL43" t="b">
            <v>1</v>
          </cell>
          <cell r="BM43" t="b">
            <v>1</v>
          </cell>
        </row>
        <row r="44">
          <cell r="A44">
            <v>143</v>
          </cell>
          <cell r="D44">
            <v>0</v>
          </cell>
          <cell r="I44" t="b">
            <v>1</v>
          </cell>
          <cell r="J44" t="b">
            <v>0</v>
          </cell>
          <cell r="K44">
            <v>3</v>
          </cell>
          <cell r="L44">
            <v>3</v>
          </cell>
          <cell r="M44">
            <v>0</v>
          </cell>
          <cell r="N44">
            <v>0</v>
          </cell>
          <cell r="O44">
            <v>2</v>
          </cell>
          <cell r="P44">
            <v>2</v>
          </cell>
          <cell r="R44">
            <v>2.2200000000000002</v>
          </cell>
          <cell r="V44">
            <v>1</v>
          </cell>
          <cell r="X44">
            <v>28429</v>
          </cell>
          <cell r="Y44">
            <v>13469</v>
          </cell>
          <cell r="Z44">
            <v>28429</v>
          </cell>
          <cell r="AA44">
            <v>10684</v>
          </cell>
          <cell r="AB44">
            <v>13469</v>
          </cell>
          <cell r="AC44">
            <v>0</v>
          </cell>
          <cell r="AD44" t="str">
            <v/>
          </cell>
          <cell r="AE44">
            <v>0</v>
          </cell>
          <cell r="AF44">
            <v>0</v>
          </cell>
          <cell r="AG44">
            <v>28429</v>
          </cell>
          <cell r="AH44" t="str">
            <v/>
          </cell>
          <cell r="AI44">
            <v>105</v>
          </cell>
          <cell r="AJ44">
            <v>79</v>
          </cell>
          <cell r="AK44">
            <v>85</v>
          </cell>
          <cell r="AL44" t="str">
            <v/>
          </cell>
          <cell r="AM44" t="str">
            <v>So. &amp; Hardy</v>
          </cell>
          <cell r="AN44" t="str">
            <v>So.</v>
          </cell>
          <cell r="AO44" t="str">
            <v>Hardy</v>
          </cell>
          <cell r="AP44" t="str">
            <v>Southern Ave</v>
          </cell>
          <cell r="AQ44" t="str">
            <v>Hardy Dr</v>
          </cell>
          <cell r="AR44" t="str">
            <v>Southern Ave &amp; Hardy Dr</v>
          </cell>
          <cell r="AS44">
            <v>2</v>
          </cell>
          <cell r="AT44" t="str">
            <v>Southern Ave &amp; Hardy Dr_1</v>
          </cell>
          <cell r="AU44" t="str">
            <v>Southern Ave &amp; Hardy Dr_2</v>
          </cell>
          <cell r="AV44" t="str">
            <v/>
          </cell>
          <cell r="AW44" t="str">
            <v/>
          </cell>
          <cell r="AY44">
            <v>10684</v>
          </cell>
          <cell r="AZ44">
            <v>13469</v>
          </cell>
          <cell r="BA44">
            <v>28429</v>
          </cell>
          <cell r="BB44" t="str">
            <v/>
          </cell>
          <cell r="BC44">
            <v>143</v>
          </cell>
          <cell r="BD44" t="str">
            <v>Southern Ave</v>
          </cell>
          <cell r="BE44" t="str">
            <v>Hardy Dr</v>
          </cell>
          <cell r="BF44">
            <v>24.5</v>
          </cell>
          <cell r="BG44">
            <v>23</v>
          </cell>
          <cell r="BH44">
            <v>15.5</v>
          </cell>
          <cell r="BI44">
            <v>31</v>
          </cell>
          <cell r="BJ44" t="b">
            <v>1</v>
          </cell>
          <cell r="BK44" t="b">
            <v>1</v>
          </cell>
          <cell r="BL44" t="b">
            <v>1</v>
          </cell>
          <cell r="BM44" t="b">
            <v>1</v>
          </cell>
        </row>
        <row r="45">
          <cell r="A45">
            <v>144</v>
          </cell>
          <cell r="D45">
            <v>0</v>
          </cell>
          <cell r="I45" t="b">
            <v>1</v>
          </cell>
          <cell r="J45" t="b">
            <v>0</v>
          </cell>
          <cell r="K45">
            <v>1</v>
          </cell>
          <cell r="L45">
            <v>1</v>
          </cell>
          <cell r="M45">
            <v>0</v>
          </cell>
          <cell r="N45">
            <v>0</v>
          </cell>
          <cell r="O45">
            <v>2</v>
          </cell>
          <cell r="P45">
            <v>2</v>
          </cell>
          <cell r="Q45">
            <v>3</v>
          </cell>
          <cell r="R45">
            <v>1.5</v>
          </cell>
          <cell r="V45">
            <v>1</v>
          </cell>
          <cell r="X45">
            <v>35372</v>
          </cell>
          <cell r="Y45">
            <v>34482</v>
          </cell>
          <cell r="Z45">
            <v>35372</v>
          </cell>
          <cell r="AA45">
            <v>0</v>
          </cell>
          <cell r="AB45">
            <v>34482</v>
          </cell>
          <cell r="AC45">
            <v>26912</v>
          </cell>
          <cell r="AD45">
            <v>0</v>
          </cell>
          <cell r="AE45">
            <v>35372</v>
          </cell>
          <cell r="AF45">
            <v>0</v>
          </cell>
          <cell r="AG45">
            <v>0</v>
          </cell>
          <cell r="AH45">
            <v>28429</v>
          </cell>
          <cell r="AI45">
            <v>86</v>
          </cell>
          <cell r="AJ45">
            <v>89</v>
          </cell>
          <cell r="AK45">
            <v>77</v>
          </cell>
          <cell r="AL45">
            <v>85</v>
          </cell>
          <cell r="AM45" t="str">
            <v>So. &amp; Mill</v>
          </cell>
          <cell r="AN45" t="str">
            <v>So.</v>
          </cell>
          <cell r="AO45" t="str">
            <v>Mill</v>
          </cell>
          <cell r="AP45" t="str">
            <v>Southern Ave</v>
          </cell>
          <cell r="AQ45" t="str">
            <v>Mill Ave</v>
          </cell>
          <cell r="AR45" t="str">
            <v>Southern Ave &amp; Mill Ave</v>
          </cell>
          <cell r="AS45">
            <v>4</v>
          </cell>
          <cell r="AT45" t="str">
            <v>Southern Ave &amp; Mill Ave_1</v>
          </cell>
          <cell r="AU45" t="str">
            <v>Southern Ave &amp; Mill Ave_2</v>
          </cell>
          <cell r="AV45" t="str">
            <v>Southern Ave &amp; Mill Ave_3</v>
          </cell>
          <cell r="AW45" t="str">
            <v>Southern Ave &amp; Mill Ave_4</v>
          </cell>
          <cell r="AY45">
            <v>35372</v>
          </cell>
          <cell r="AZ45">
            <v>34482</v>
          </cell>
          <cell r="BA45">
            <v>26912</v>
          </cell>
          <cell r="BB45">
            <v>28429</v>
          </cell>
          <cell r="BC45">
            <v>144</v>
          </cell>
          <cell r="BD45" t="str">
            <v>Southern Ave</v>
          </cell>
          <cell r="BE45" t="str">
            <v>Mill Ave</v>
          </cell>
          <cell r="BF45">
            <v>47.5</v>
          </cell>
          <cell r="BG45">
            <v>47.5</v>
          </cell>
          <cell r="BH45">
            <v>18</v>
          </cell>
          <cell r="BI45">
            <v>40</v>
          </cell>
          <cell r="BJ45" t="b">
            <v>1</v>
          </cell>
          <cell r="BK45" t="b">
            <v>1</v>
          </cell>
          <cell r="BL45" t="b">
            <v>1</v>
          </cell>
          <cell r="BM45" t="b">
            <v>1</v>
          </cell>
        </row>
        <row r="46">
          <cell r="A46">
            <v>145</v>
          </cell>
          <cell r="D46">
            <v>0</v>
          </cell>
          <cell r="I46" t="b">
            <v>1</v>
          </cell>
          <cell r="J46" t="b">
            <v>1</v>
          </cell>
          <cell r="K46">
            <v>1</v>
          </cell>
          <cell r="L46">
            <v>1</v>
          </cell>
          <cell r="M46">
            <v>2</v>
          </cell>
          <cell r="N46">
            <v>2</v>
          </cell>
          <cell r="O46">
            <v>2</v>
          </cell>
          <cell r="P46">
            <v>2</v>
          </cell>
          <cell r="Q46">
            <v>3</v>
          </cell>
          <cell r="R46">
            <v>1</v>
          </cell>
          <cell r="V46">
            <v>1</v>
          </cell>
          <cell r="X46">
            <v>26912</v>
          </cell>
          <cell r="Y46">
            <v>26912</v>
          </cell>
          <cell r="Z46">
            <v>1841</v>
          </cell>
          <cell r="AA46">
            <v>0</v>
          </cell>
          <cell r="AB46">
            <v>26912</v>
          </cell>
          <cell r="AC46" t="str">
            <v/>
          </cell>
          <cell r="AD46" t="str">
            <v/>
          </cell>
          <cell r="AE46">
            <v>1841</v>
          </cell>
          <cell r="AF46">
            <v>0</v>
          </cell>
          <cell r="AG46" t="str">
            <v/>
          </cell>
          <cell r="AH46" t="str">
            <v/>
          </cell>
          <cell r="AI46">
            <v>75</v>
          </cell>
          <cell r="AJ46">
            <v>77</v>
          </cell>
          <cell r="AK46" t="str">
            <v/>
          </cell>
          <cell r="AL46" t="str">
            <v/>
          </cell>
          <cell r="AM46" t="str">
            <v>Alameda &amp; Mill</v>
          </cell>
          <cell r="AN46" t="str">
            <v>Alameda</v>
          </cell>
          <cell r="AO46" t="str">
            <v>Mill</v>
          </cell>
          <cell r="AP46" t="str">
            <v>Alameda Dr</v>
          </cell>
          <cell r="AQ46" t="str">
            <v>Mill Ave</v>
          </cell>
          <cell r="AR46" t="str">
            <v>Alameda Dr &amp; Mill Ave</v>
          </cell>
          <cell r="AS46">
            <v>1</v>
          </cell>
          <cell r="AT46" t="str">
            <v>Alameda Dr &amp; Mill Ave_1</v>
          </cell>
          <cell r="AU46" t="str">
            <v/>
          </cell>
          <cell r="AV46" t="str">
            <v/>
          </cell>
          <cell r="AW46" t="str">
            <v/>
          </cell>
          <cell r="AY46">
            <v>1841</v>
          </cell>
          <cell r="AZ46">
            <v>26912</v>
          </cell>
          <cell r="BA46" t="str">
            <v/>
          </cell>
          <cell r="BB46" t="str">
            <v/>
          </cell>
          <cell r="BC46">
            <v>145</v>
          </cell>
          <cell r="BD46" t="str">
            <v>Alameda Dr</v>
          </cell>
          <cell r="BE46" t="str">
            <v>Mill Ave</v>
          </cell>
          <cell r="BF46">
            <v>29.5</v>
          </cell>
          <cell r="BG46">
            <v>23.5</v>
          </cell>
          <cell r="BH46">
            <v>12.75</v>
          </cell>
          <cell r="BI46">
            <v>22.25</v>
          </cell>
          <cell r="BJ46" t="b">
            <v>1</v>
          </cell>
          <cell r="BK46" t="b">
            <v>1</v>
          </cell>
          <cell r="BL46" t="b">
            <v>1</v>
          </cell>
          <cell r="BM46" t="b">
            <v>1</v>
          </cell>
        </row>
        <row r="47">
          <cell r="A47">
            <v>146</v>
          </cell>
          <cell r="D47">
            <v>0</v>
          </cell>
          <cell r="I47" t="b">
            <v>1</v>
          </cell>
          <cell r="J47" t="b">
            <v>0</v>
          </cell>
          <cell r="K47">
            <v>1</v>
          </cell>
          <cell r="L47">
            <v>1</v>
          </cell>
          <cell r="M47">
            <v>0</v>
          </cell>
          <cell r="N47">
            <v>0</v>
          </cell>
          <cell r="O47">
            <v>2</v>
          </cell>
          <cell r="P47">
            <v>1</v>
          </cell>
          <cell r="Q47">
            <v>3</v>
          </cell>
          <cell r="R47">
            <v>0.5</v>
          </cell>
          <cell r="V47">
            <v>1</v>
          </cell>
          <cell r="X47">
            <v>31585</v>
          </cell>
          <cell r="Y47">
            <v>26912</v>
          </cell>
          <cell r="Z47">
            <v>31585</v>
          </cell>
          <cell r="AA47">
            <v>0</v>
          </cell>
          <cell r="AB47">
            <v>26912</v>
          </cell>
          <cell r="AC47">
            <v>0</v>
          </cell>
          <cell r="AD47">
            <v>25257</v>
          </cell>
          <cell r="AE47">
            <v>29614</v>
          </cell>
          <cell r="AF47">
            <v>0</v>
          </cell>
          <cell r="AG47">
            <v>31585</v>
          </cell>
          <cell r="AH47">
            <v>0</v>
          </cell>
          <cell r="AI47">
            <v>62</v>
          </cell>
          <cell r="AJ47">
            <v>77</v>
          </cell>
          <cell r="AK47">
            <v>56</v>
          </cell>
          <cell r="AL47">
            <v>59</v>
          </cell>
          <cell r="AM47" t="str">
            <v>Bway &amp; Mill</v>
          </cell>
          <cell r="AN47" t="str">
            <v>Bway</v>
          </cell>
          <cell r="AO47" t="str">
            <v>Mill</v>
          </cell>
          <cell r="AP47" t="str">
            <v>Broadway Rd</v>
          </cell>
          <cell r="AQ47" t="str">
            <v>Mill Ave</v>
          </cell>
          <cell r="AR47" t="str">
            <v>Broadway Rd &amp; Mill Ave</v>
          </cell>
          <cell r="AS47">
            <v>4</v>
          </cell>
          <cell r="AT47" t="str">
            <v>Broadway Rd &amp; Mill Ave_1</v>
          </cell>
          <cell r="AU47" t="str">
            <v>Broadway Rd &amp; Mill Ave_2</v>
          </cell>
          <cell r="AV47" t="str">
            <v>Broadway Rd &amp; Mill Ave_3</v>
          </cell>
          <cell r="AW47" t="str">
            <v>Broadway Rd &amp; Mill Ave_4</v>
          </cell>
          <cell r="AY47">
            <v>29614</v>
          </cell>
          <cell r="AZ47">
            <v>26912</v>
          </cell>
          <cell r="BA47">
            <v>31585</v>
          </cell>
          <cell r="BB47">
            <v>25257</v>
          </cell>
          <cell r="BC47">
            <v>146</v>
          </cell>
          <cell r="BD47" t="str">
            <v>Broadway Rd</v>
          </cell>
          <cell r="BE47" t="str">
            <v>Mill Ave</v>
          </cell>
          <cell r="BF47" t="str">
            <v/>
          </cell>
          <cell r="BG47">
            <v>36.5</v>
          </cell>
          <cell r="BH47">
            <v>34.5</v>
          </cell>
          <cell r="BI47">
            <v>27</v>
          </cell>
          <cell r="BJ47" t="b">
            <v>0</v>
          </cell>
          <cell r="BK47" t="b">
            <v>1</v>
          </cell>
          <cell r="BL47" t="b">
            <v>1</v>
          </cell>
          <cell r="BM47" t="b">
            <v>1</v>
          </cell>
        </row>
        <row r="48">
          <cell r="A48">
            <v>147</v>
          </cell>
          <cell r="D48">
            <v>0</v>
          </cell>
          <cell r="I48" t="b">
            <v>1</v>
          </cell>
          <cell r="J48" t="b">
            <v>0</v>
          </cell>
          <cell r="K48">
            <v>3</v>
          </cell>
          <cell r="L48">
            <v>1</v>
          </cell>
          <cell r="M48">
            <v>0</v>
          </cell>
          <cell r="N48">
            <v>0</v>
          </cell>
          <cell r="O48">
            <v>3</v>
          </cell>
          <cell r="P48">
            <v>2</v>
          </cell>
          <cell r="Q48">
            <v>3</v>
          </cell>
          <cell r="R48">
            <v>2.5</v>
          </cell>
          <cell r="V48">
            <v>1</v>
          </cell>
          <cell r="X48">
            <v>24224</v>
          </cell>
          <cell r="Y48">
            <v>24224</v>
          </cell>
          <cell r="Z48">
            <v>22102</v>
          </cell>
          <cell r="AA48">
            <v>0</v>
          </cell>
          <cell r="AB48">
            <v>3762</v>
          </cell>
          <cell r="AC48">
            <v>24224</v>
          </cell>
          <cell r="AD48" t="str">
            <v/>
          </cell>
          <cell r="AE48">
            <v>22102</v>
          </cell>
          <cell r="AF48">
            <v>0</v>
          </cell>
          <cell r="AG48">
            <v>0</v>
          </cell>
          <cell r="AH48" t="str">
            <v/>
          </cell>
          <cell r="AI48">
            <v>100</v>
          </cell>
          <cell r="AJ48">
            <v>112</v>
          </cell>
          <cell r="AK48">
            <v>102</v>
          </cell>
          <cell r="AL48" t="str">
            <v/>
          </cell>
          <cell r="AM48" t="str">
            <v>Baseline &amp; Mill</v>
          </cell>
          <cell r="AN48" t="str">
            <v>Baseline</v>
          </cell>
          <cell r="AO48" t="str">
            <v>Mill</v>
          </cell>
          <cell r="AP48" t="str">
            <v>Baseline Rd</v>
          </cell>
          <cell r="AQ48" t="str">
            <v>Mill Ave</v>
          </cell>
          <cell r="AR48" t="str">
            <v>Baseline Rd &amp; Mill Ave</v>
          </cell>
          <cell r="AS48">
            <v>3</v>
          </cell>
          <cell r="AT48" t="str">
            <v>Baseline Rd &amp; Mill Ave_1</v>
          </cell>
          <cell r="AU48" t="str">
            <v>Baseline Rd &amp; Mill Ave_2</v>
          </cell>
          <cell r="AV48" t="str">
            <v>Baseline Rd &amp; Mill Ave_3</v>
          </cell>
          <cell r="AW48" t="str">
            <v/>
          </cell>
          <cell r="AY48">
            <v>22102</v>
          </cell>
          <cell r="AZ48">
            <v>3762</v>
          </cell>
          <cell r="BA48">
            <v>24224</v>
          </cell>
          <cell r="BB48" t="str">
            <v/>
          </cell>
          <cell r="BC48">
            <v>147</v>
          </cell>
          <cell r="BD48" t="str">
            <v>Baseline Rd</v>
          </cell>
          <cell r="BE48" t="str">
            <v>Mill Ave</v>
          </cell>
          <cell r="BF48">
            <v>17</v>
          </cell>
          <cell r="BG48" t="str">
            <v/>
          </cell>
          <cell r="BH48">
            <v>8.75</v>
          </cell>
          <cell r="BI48">
            <v>16</v>
          </cell>
          <cell r="BJ48" t="b">
            <v>1</v>
          </cell>
          <cell r="BK48" t="b">
            <v>0</v>
          </cell>
          <cell r="BL48" t="b">
            <v>1</v>
          </cell>
          <cell r="BM48" t="b">
            <v>1</v>
          </cell>
        </row>
        <row r="49">
          <cell r="A49">
            <v>148</v>
          </cell>
          <cell r="D49">
            <v>0</v>
          </cell>
          <cell r="I49" t="b">
            <v>1</v>
          </cell>
          <cell r="J49" t="b">
            <v>1</v>
          </cell>
          <cell r="K49">
            <v>3</v>
          </cell>
          <cell r="L49">
            <v>3</v>
          </cell>
          <cell r="M49">
            <v>3</v>
          </cell>
          <cell r="N49">
            <v>3</v>
          </cell>
          <cell r="O49">
            <v>3</v>
          </cell>
          <cell r="P49">
            <v>3</v>
          </cell>
          <cell r="Q49">
            <v>6</v>
          </cell>
          <cell r="R49">
            <v>2.87</v>
          </cell>
          <cell r="V49">
            <v>1</v>
          </cell>
          <cell r="X49">
            <v>26863</v>
          </cell>
          <cell r="Y49">
            <v>26863</v>
          </cell>
          <cell r="Z49">
            <v>21981</v>
          </cell>
          <cell r="AA49">
            <v>0</v>
          </cell>
          <cell r="AB49">
            <v>26863</v>
          </cell>
          <cell r="AC49">
            <v>23567</v>
          </cell>
          <cell r="AD49">
            <v>0</v>
          </cell>
          <cell r="AE49">
            <v>21981</v>
          </cell>
          <cell r="AF49">
            <v>0</v>
          </cell>
          <cell r="AG49">
            <v>0</v>
          </cell>
          <cell r="AH49">
            <v>13306</v>
          </cell>
          <cell r="AI49">
            <v>122</v>
          </cell>
          <cell r="AJ49">
            <v>126</v>
          </cell>
          <cell r="AK49">
            <v>111</v>
          </cell>
          <cell r="AL49">
            <v>123</v>
          </cell>
          <cell r="AM49" t="str">
            <v>Guad &amp; Kyrene</v>
          </cell>
          <cell r="AN49" t="str">
            <v>Guad</v>
          </cell>
          <cell r="AO49" t="str">
            <v>Kyrene</v>
          </cell>
          <cell r="AP49" t="str">
            <v>Guadalupe Rd</v>
          </cell>
          <cell r="AQ49" t="str">
            <v>Kyrene Rd</v>
          </cell>
          <cell r="AR49" t="str">
            <v>Guadalupe Rd &amp; Kyrene Rd</v>
          </cell>
          <cell r="AS49">
            <v>4</v>
          </cell>
          <cell r="AT49" t="str">
            <v>Guadalupe Rd &amp; Kyrene Rd_1</v>
          </cell>
          <cell r="AU49" t="str">
            <v>Guadalupe Rd &amp; Kyrene Rd_2</v>
          </cell>
          <cell r="AV49" t="str">
            <v>Guadalupe Rd &amp; Kyrene Rd_3</v>
          </cell>
          <cell r="AW49" t="str">
            <v>Guadalupe Rd &amp; Kyrene Rd_4</v>
          </cell>
          <cell r="AY49">
            <v>21981</v>
          </cell>
          <cell r="AZ49">
            <v>26863</v>
          </cell>
          <cell r="BA49">
            <v>23567</v>
          </cell>
          <cell r="BB49">
            <v>13306</v>
          </cell>
          <cell r="BC49">
            <v>148</v>
          </cell>
          <cell r="BD49" t="str">
            <v>Guadalupe Rd</v>
          </cell>
          <cell r="BE49" t="str">
            <v>Kyrene Rd</v>
          </cell>
          <cell r="BF49" t="str">
            <v/>
          </cell>
          <cell r="BG49" t="str">
            <v/>
          </cell>
          <cell r="BH49">
            <v>11.5</v>
          </cell>
          <cell r="BI49" t="str">
            <v/>
          </cell>
          <cell r="BJ49" t="b">
            <v>0</v>
          </cell>
          <cell r="BK49" t="b">
            <v>0</v>
          </cell>
          <cell r="BL49" t="b">
            <v>1</v>
          </cell>
          <cell r="BM49" t="b">
            <v>0</v>
          </cell>
        </row>
        <row r="50">
          <cell r="A50">
            <v>149</v>
          </cell>
          <cell r="D50">
            <v>0</v>
          </cell>
          <cell r="I50" t="b">
            <v>1</v>
          </cell>
          <cell r="J50" t="b">
            <v>1</v>
          </cell>
          <cell r="K50">
            <v>3</v>
          </cell>
          <cell r="L50">
            <v>3</v>
          </cell>
          <cell r="M50">
            <v>3</v>
          </cell>
          <cell r="N50">
            <v>3</v>
          </cell>
          <cell r="O50">
            <v>3</v>
          </cell>
          <cell r="P50">
            <v>3</v>
          </cell>
          <cell r="Q50">
            <v>6</v>
          </cell>
          <cell r="R50">
            <v>5</v>
          </cell>
          <cell r="V50">
            <v>1</v>
          </cell>
          <cell r="X50">
            <v>25027</v>
          </cell>
          <cell r="Y50" t="str">
            <v/>
          </cell>
          <cell r="Z50">
            <v>25027</v>
          </cell>
          <cell r="AA50">
            <v>0</v>
          </cell>
          <cell r="AB50" t="str">
            <v/>
          </cell>
          <cell r="AC50" t="str">
            <v/>
          </cell>
          <cell r="AD50" t="str">
            <v/>
          </cell>
          <cell r="AE50">
            <v>25027</v>
          </cell>
          <cell r="AF50" t="str">
            <v/>
          </cell>
          <cell r="AG50" t="str">
            <v/>
          </cell>
          <cell r="AH50" t="str">
            <v/>
          </cell>
          <cell r="AI50">
            <v>120</v>
          </cell>
          <cell r="AJ50" t="str">
            <v/>
          </cell>
          <cell r="AK50" t="str">
            <v/>
          </cell>
          <cell r="AL50" t="str">
            <v/>
          </cell>
          <cell r="AM50" t="str">
            <v>Guad &amp; CntryClub</v>
          </cell>
          <cell r="AN50" t="str">
            <v>Guad</v>
          </cell>
          <cell r="AO50" t="str">
            <v>CntryClub</v>
          </cell>
          <cell r="AP50" t="str">
            <v>Guadalupe Rd</v>
          </cell>
          <cell r="AQ50" t="str">
            <v>Country Club Wy</v>
          </cell>
          <cell r="AR50" t="str">
            <v>Guadalupe Rd &amp; Country Club Wy</v>
          </cell>
          <cell r="AS50">
            <v>0</v>
          </cell>
          <cell r="AT50" t="str">
            <v/>
          </cell>
          <cell r="AU50" t="str">
            <v/>
          </cell>
          <cell r="AV50" t="str">
            <v/>
          </cell>
          <cell r="AW50" t="str">
            <v/>
          </cell>
          <cell r="AY50">
            <v>25027</v>
          </cell>
          <cell r="AZ50" t="str">
            <v/>
          </cell>
          <cell r="BA50" t="str">
            <v/>
          </cell>
          <cell r="BB50" t="str">
            <v/>
          </cell>
          <cell r="BC50">
            <v>149</v>
          </cell>
          <cell r="BD50" t="str">
            <v>Guadalupe Rd</v>
          </cell>
          <cell r="BE50" t="str">
            <v>Country Club Wy</v>
          </cell>
          <cell r="BF50">
            <v>12</v>
          </cell>
          <cell r="BG50" t="str">
            <v/>
          </cell>
          <cell r="BH50">
            <v>9.75</v>
          </cell>
          <cell r="BI50" t="str">
            <v/>
          </cell>
          <cell r="BJ50" t="b">
            <v>1</v>
          </cell>
          <cell r="BK50" t="b">
            <v>0</v>
          </cell>
          <cell r="BL50" t="b">
            <v>1</v>
          </cell>
          <cell r="BM50" t="b">
            <v>0</v>
          </cell>
        </row>
        <row r="51">
          <cell r="A51">
            <v>150</v>
          </cell>
          <cell r="D51">
            <v>0</v>
          </cell>
          <cell r="I51" t="b">
            <v>1</v>
          </cell>
          <cell r="J51" t="b">
            <v>1</v>
          </cell>
          <cell r="K51">
            <v>3</v>
          </cell>
          <cell r="L51">
            <v>3</v>
          </cell>
          <cell r="M51">
            <v>3</v>
          </cell>
          <cell r="N51">
            <v>3</v>
          </cell>
          <cell r="O51">
            <v>3</v>
          </cell>
          <cell r="P51">
            <v>3</v>
          </cell>
          <cell r="Q51">
            <v>6</v>
          </cell>
          <cell r="R51">
            <v>4.5</v>
          </cell>
          <cell r="V51">
            <v>1</v>
          </cell>
          <cell r="X51">
            <v>21181</v>
          </cell>
          <cell r="Y51" t="str">
            <v/>
          </cell>
          <cell r="Z51">
            <v>21181</v>
          </cell>
          <cell r="AA51">
            <v>0</v>
          </cell>
          <cell r="AB51" t="str">
            <v/>
          </cell>
          <cell r="AC51" t="str">
            <v/>
          </cell>
          <cell r="AD51" t="str">
            <v/>
          </cell>
          <cell r="AE51">
            <v>21181</v>
          </cell>
          <cell r="AF51" t="str">
            <v/>
          </cell>
          <cell r="AG51" t="str">
            <v/>
          </cell>
          <cell r="AH51" t="str">
            <v/>
          </cell>
          <cell r="AI51">
            <v>121</v>
          </cell>
          <cell r="AJ51" t="str">
            <v/>
          </cell>
          <cell r="AK51" t="str">
            <v/>
          </cell>
          <cell r="AL51" t="str">
            <v/>
          </cell>
          <cell r="AM51" t="str">
            <v>Guad &amp; Lakeshore</v>
          </cell>
          <cell r="AN51" t="str">
            <v>Guad</v>
          </cell>
          <cell r="AO51" t="str">
            <v>Lakeshore</v>
          </cell>
          <cell r="AP51" t="str">
            <v>Guadalupe Rd</v>
          </cell>
          <cell r="AQ51" t="str">
            <v>Lakeshore Dr</v>
          </cell>
          <cell r="AR51" t="str">
            <v>Guadalupe Rd &amp; Lakeshore Dr</v>
          </cell>
          <cell r="AS51">
            <v>0</v>
          </cell>
          <cell r="AT51" t="str">
            <v/>
          </cell>
          <cell r="AU51" t="str">
            <v/>
          </cell>
          <cell r="AV51" t="str">
            <v/>
          </cell>
          <cell r="AW51" t="str">
            <v/>
          </cell>
          <cell r="AY51">
            <v>21181</v>
          </cell>
          <cell r="AZ51" t="str">
            <v/>
          </cell>
          <cell r="BA51" t="str">
            <v/>
          </cell>
          <cell r="BB51" t="str">
            <v/>
          </cell>
          <cell r="BC51">
            <v>150</v>
          </cell>
          <cell r="BD51" t="str">
            <v>Guadalupe Rd</v>
          </cell>
          <cell r="BE51" t="str">
            <v>Lakeshore Dr</v>
          </cell>
          <cell r="BF51">
            <v>23</v>
          </cell>
          <cell r="BG51" t="str">
            <v/>
          </cell>
          <cell r="BH51">
            <v>11.75</v>
          </cell>
          <cell r="BI51" t="str">
            <v/>
          </cell>
          <cell r="BJ51" t="b">
            <v>1</v>
          </cell>
          <cell r="BK51" t="b">
            <v>0</v>
          </cell>
          <cell r="BL51" t="b">
            <v>1</v>
          </cell>
          <cell r="BM51" t="b">
            <v>0</v>
          </cell>
        </row>
        <row r="52">
          <cell r="A52">
            <v>151</v>
          </cell>
          <cell r="D52">
            <v>0</v>
          </cell>
          <cell r="I52" t="b">
            <v>0</v>
          </cell>
          <cell r="J52" t="b">
            <v>1</v>
          </cell>
          <cell r="K52">
            <v>0</v>
          </cell>
          <cell r="L52">
            <v>0</v>
          </cell>
          <cell r="M52">
            <v>3</v>
          </cell>
          <cell r="N52">
            <v>3</v>
          </cell>
          <cell r="O52">
            <v>1</v>
          </cell>
          <cell r="P52">
            <v>1</v>
          </cell>
          <cell r="Q52">
            <v>3</v>
          </cell>
          <cell r="R52">
            <v>0</v>
          </cell>
          <cell r="V52">
            <v>1</v>
          </cell>
          <cell r="X52">
            <v>26482</v>
          </cell>
          <cell r="Y52" t="str">
            <v/>
          </cell>
          <cell r="Z52">
            <v>26482</v>
          </cell>
          <cell r="AA52">
            <v>0</v>
          </cell>
          <cell r="AB52" t="str">
            <v/>
          </cell>
          <cell r="AC52" t="str">
            <v/>
          </cell>
          <cell r="AD52" t="str">
            <v/>
          </cell>
          <cell r="AE52">
            <v>26482</v>
          </cell>
          <cell r="AF52" t="str">
            <v/>
          </cell>
          <cell r="AG52" t="str">
            <v/>
          </cell>
          <cell r="AH52" t="str">
            <v/>
          </cell>
          <cell r="AI52">
            <v>38</v>
          </cell>
          <cell r="AJ52" t="str">
            <v/>
          </cell>
          <cell r="AK52" t="str">
            <v/>
          </cell>
          <cell r="AL52" t="str">
            <v/>
          </cell>
          <cell r="AM52" t="str">
            <v>Univ &amp; Forest</v>
          </cell>
          <cell r="AN52" t="str">
            <v>Univ</v>
          </cell>
          <cell r="AO52" t="str">
            <v>Forest</v>
          </cell>
          <cell r="AP52" t="str">
            <v>University Dr</v>
          </cell>
          <cell r="AQ52" t="str">
            <v>Forest Ave</v>
          </cell>
          <cell r="AR52" t="str">
            <v>University Dr &amp; Forest Ave</v>
          </cell>
          <cell r="AS52">
            <v>0</v>
          </cell>
          <cell r="AT52" t="str">
            <v/>
          </cell>
          <cell r="AU52" t="str">
            <v/>
          </cell>
          <cell r="AV52" t="str">
            <v/>
          </cell>
          <cell r="AW52" t="str">
            <v/>
          </cell>
          <cell r="AY52">
            <v>26482</v>
          </cell>
          <cell r="AZ52" t="str">
            <v/>
          </cell>
          <cell r="BA52" t="str">
            <v/>
          </cell>
          <cell r="BB52" t="str">
            <v/>
          </cell>
          <cell r="BC52">
            <v>151</v>
          </cell>
          <cell r="BD52" t="str">
            <v>University Dr</v>
          </cell>
          <cell r="BE52" t="str">
            <v>Forest Ave</v>
          </cell>
          <cell r="BF52">
            <v>129.5</v>
          </cell>
          <cell r="BG52">
            <v>90.25</v>
          </cell>
          <cell r="BH52">
            <v>56.5</v>
          </cell>
          <cell r="BI52" t="str">
            <v/>
          </cell>
          <cell r="BJ52" t="b">
            <v>1</v>
          </cell>
          <cell r="BK52" t="b">
            <v>1</v>
          </cell>
          <cell r="BL52" t="b">
            <v>1</v>
          </cell>
          <cell r="BM52" t="b">
            <v>0</v>
          </cell>
        </row>
        <row r="53">
          <cell r="A53">
            <v>152</v>
          </cell>
          <cell r="D53">
            <v>0</v>
          </cell>
          <cell r="I53" t="b">
            <v>1</v>
          </cell>
          <cell r="J53" t="b">
            <v>1</v>
          </cell>
          <cell r="K53">
            <v>4</v>
          </cell>
          <cell r="L53">
            <v>4</v>
          </cell>
          <cell r="M53">
            <v>4</v>
          </cell>
          <cell r="N53">
            <v>4</v>
          </cell>
          <cell r="R53">
            <v>0.8</v>
          </cell>
          <cell r="S53" t="str">
            <v>added lane data 2014</v>
          </cell>
          <cell r="V53">
            <v>1</v>
          </cell>
          <cell r="X53">
            <v>0</v>
          </cell>
          <cell r="Y53">
            <v>0</v>
          </cell>
          <cell r="Z53">
            <v>0</v>
          </cell>
          <cell r="AA53" t="str">
            <v/>
          </cell>
          <cell r="AB53" t="str">
            <v/>
          </cell>
          <cell r="AC53" t="str">
            <v/>
          </cell>
          <cell r="AD53" t="str">
            <v/>
          </cell>
          <cell r="AE53" t="str">
            <v/>
          </cell>
          <cell r="AF53" t="str">
            <v/>
          </cell>
          <cell r="AG53" t="str">
            <v/>
          </cell>
          <cell r="AH53" t="str">
            <v/>
          </cell>
          <cell r="AI53" t="str">
            <v/>
          </cell>
          <cell r="AJ53" t="str">
            <v/>
          </cell>
          <cell r="AK53" t="str">
            <v/>
          </cell>
          <cell r="AL53" t="str">
            <v/>
          </cell>
          <cell r="AM53" t="str">
            <v>Lake &amp; TCA Bridge</v>
          </cell>
          <cell r="AN53" t="str">
            <v>Lake</v>
          </cell>
          <cell r="AO53" t="str">
            <v>TCA Bridge</v>
          </cell>
          <cell r="AP53" t="str">
            <v>Tempe Lake S.</v>
          </cell>
          <cell r="AQ53" t="str">
            <v>TCA Bridge</v>
          </cell>
          <cell r="AR53" t="str">
            <v>Tempe Lake S. &amp; TCA Bridge</v>
          </cell>
          <cell r="AS53">
            <v>0</v>
          </cell>
          <cell r="AT53" t="str">
            <v/>
          </cell>
          <cell r="AU53" t="str">
            <v/>
          </cell>
          <cell r="AV53" t="str">
            <v/>
          </cell>
          <cell r="AW53" t="str">
            <v/>
          </cell>
          <cell r="AY53" t="str">
            <v/>
          </cell>
          <cell r="AZ53" t="str">
            <v/>
          </cell>
          <cell r="BA53" t="str">
            <v/>
          </cell>
          <cell r="BB53" t="str">
            <v/>
          </cell>
          <cell r="BC53">
            <v>152</v>
          </cell>
          <cell r="BD53" t="str">
            <v>Tempe Lake S.</v>
          </cell>
          <cell r="BE53" t="str">
            <v>TCA Bridge</v>
          </cell>
          <cell r="BF53" t="str">
            <v/>
          </cell>
          <cell r="BG53">
            <v>36</v>
          </cell>
          <cell r="BH53">
            <v>21.25</v>
          </cell>
          <cell r="BI53">
            <v>18</v>
          </cell>
          <cell r="BJ53" t="b">
            <v>0</v>
          </cell>
          <cell r="BK53" t="b">
            <v>1</v>
          </cell>
          <cell r="BL53" t="b">
            <v>1</v>
          </cell>
          <cell r="BM53" t="b">
            <v>1</v>
          </cell>
        </row>
        <row r="54">
          <cell r="A54">
            <v>153</v>
          </cell>
          <cell r="D54">
            <v>1</v>
          </cell>
          <cell r="E54">
            <v>1</v>
          </cell>
          <cell r="I54" t="b">
            <v>1</v>
          </cell>
          <cell r="J54" t="b">
            <v>1</v>
          </cell>
          <cell r="K54">
            <v>3</v>
          </cell>
          <cell r="L54">
            <v>3</v>
          </cell>
          <cell r="M54">
            <v>3</v>
          </cell>
          <cell r="N54">
            <v>3</v>
          </cell>
          <cell r="R54">
            <v>0</v>
          </cell>
          <cell r="S54" t="str">
            <v>added lane data 2014</v>
          </cell>
          <cell r="V54">
            <v>1</v>
          </cell>
          <cell r="X54">
            <v>22165</v>
          </cell>
          <cell r="Y54">
            <v>6570</v>
          </cell>
          <cell r="Z54">
            <v>22165</v>
          </cell>
          <cell r="AA54">
            <v>0</v>
          </cell>
          <cell r="AB54">
            <v>6570</v>
          </cell>
          <cell r="AC54" t="str">
            <v/>
          </cell>
          <cell r="AD54" t="str">
            <v/>
          </cell>
          <cell r="AE54">
            <v>22165</v>
          </cell>
          <cell r="AF54">
            <v>0</v>
          </cell>
          <cell r="AG54" t="str">
            <v/>
          </cell>
          <cell r="AH54" t="str">
            <v/>
          </cell>
          <cell r="AI54">
            <v>48</v>
          </cell>
          <cell r="AJ54">
            <v>47</v>
          </cell>
          <cell r="AK54" t="str">
            <v/>
          </cell>
          <cell r="AL54" t="str">
            <v/>
          </cell>
          <cell r="AM54" t="str">
            <v>Apache &amp; McAllister</v>
          </cell>
          <cell r="AN54" t="str">
            <v>Apache</v>
          </cell>
          <cell r="AO54" t="str">
            <v>McAllister</v>
          </cell>
          <cell r="AP54" t="str">
            <v>Apache Blvd</v>
          </cell>
          <cell r="AQ54" t="str">
            <v>McAllister Ave</v>
          </cell>
          <cell r="AR54" t="str">
            <v>Apache Blvd &amp; McAllister Ave</v>
          </cell>
          <cell r="AS54">
            <v>1</v>
          </cell>
          <cell r="AT54" t="str">
            <v>Apache Blvd &amp; McAllister Ave_1</v>
          </cell>
          <cell r="AU54" t="str">
            <v/>
          </cell>
          <cell r="AV54" t="str">
            <v/>
          </cell>
          <cell r="AW54" t="str">
            <v/>
          </cell>
          <cell r="AY54">
            <v>22165</v>
          </cell>
          <cell r="AZ54">
            <v>6570</v>
          </cell>
          <cell r="BA54" t="str">
            <v/>
          </cell>
          <cell r="BB54" t="str">
            <v/>
          </cell>
          <cell r="BC54">
            <v>153</v>
          </cell>
          <cell r="BD54" t="str">
            <v>Apache Blvd</v>
          </cell>
          <cell r="BE54" t="str">
            <v>McAllister Ave</v>
          </cell>
          <cell r="BF54" t="str">
            <v/>
          </cell>
          <cell r="BG54" t="str">
            <v/>
          </cell>
          <cell r="BH54" t="str">
            <v/>
          </cell>
          <cell r="BI54" t="str">
            <v/>
          </cell>
          <cell r="BJ54" t="b">
            <v>0</v>
          </cell>
          <cell r="BK54" t="b">
            <v>0</v>
          </cell>
          <cell r="BL54" t="b">
            <v>0</v>
          </cell>
          <cell r="BM54" t="b">
            <v>0</v>
          </cell>
        </row>
        <row r="55">
          <cell r="A55">
            <v>154</v>
          </cell>
          <cell r="D55">
            <v>1</v>
          </cell>
          <cell r="H55">
            <v>1</v>
          </cell>
          <cell r="I55" t="b">
            <v>0</v>
          </cell>
          <cell r="J55" t="b">
            <v>1</v>
          </cell>
          <cell r="K55">
            <v>0</v>
          </cell>
          <cell r="L55">
            <v>0</v>
          </cell>
          <cell r="M55">
            <v>4</v>
          </cell>
          <cell r="N55">
            <v>3</v>
          </cell>
          <cell r="R55">
            <v>0</v>
          </cell>
          <cell r="S55" t="str">
            <v>added lane data 2014</v>
          </cell>
          <cell r="V55">
            <v>1</v>
          </cell>
          <cell r="X55">
            <v>37510</v>
          </cell>
          <cell r="Y55">
            <v>37510</v>
          </cell>
          <cell r="Z55" t="str">
            <v/>
          </cell>
          <cell r="AA55">
            <v>37510</v>
          </cell>
          <cell r="AB55" t="str">
            <v/>
          </cell>
          <cell r="AC55" t="str">
            <v/>
          </cell>
          <cell r="AD55" t="str">
            <v/>
          </cell>
          <cell r="AE55">
            <v>0</v>
          </cell>
          <cell r="AF55" t="str">
            <v/>
          </cell>
          <cell r="AG55" t="str">
            <v/>
          </cell>
          <cell r="AH55" t="str">
            <v/>
          </cell>
          <cell r="AI55">
            <v>46</v>
          </cell>
          <cell r="AJ55" t="str">
            <v/>
          </cell>
          <cell r="AK55" t="str">
            <v/>
          </cell>
          <cell r="AL55" t="str">
            <v/>
          </cell>
          <cell r="AM55" t="str">
            <v>Terrace &amp; Rural</v>
          </cell>
          <cell r="AN55" t="str">
            <v>Terrace</v>
          </cell>
          <cell r="AO55" t="str">
            <v>Rural</v>
          </cell>
          <cell r="AP55" t="str">
            <v>Terrace Rd</v>
          </cell>
          <cell r="AQ55" t="str">
            <v>Rural Rd</v>
          </cell>
          <cell r="AR55" t="str">
            <v>Terrace Rd &amp; Rural Rd</v>
          </cell>
          <cell r="AS55">
            <v>0</v>
          </cell>
          <cell r="AT55" t="str">
            <v/>
          </cell>
          <cell r="AU55" t="str">
            <v/>
          </cell>
          <cell r="AV55" t="str">
            <v/>
          </cell>
          <cell r="AW55" t="str">
            <v/>
          </cell>
          <cell r="AY55">
            <v>37510</v>
          </cell>
          <cell r="AZ55" t="str">
            <v/>
          </cell>
          <cell r="BA55" t="str">
            <v/>
          </cell>
          <cell r="BB55" t="str">
            <v/>
          </cell>
          <cell r="BC55">
            <v>154</v>
          </cell>
          <cell r="BD55" t="str">
            <v>Terrace Rd</v>
          </cell>
          <cell r="BE55" t="str">
            <v>Rural Rd</v>
          </cell>
          <cell r="BF55" t="str">
            <v/>
          </cell>
          <cell r="BG55" t="str">
            <v/>
          </cell>
          <cell r="BH55">
            <v>84</v>
          </cell>
          <cell r="BI55" t="str">
            <v/>
          </cell>
          <cell r="BJ55" t="b">
            <v>0</v>
          </cell>
          <cell r="BK55" t="b">
            <v>0</v>
          </cell>
          <cell r="BL55" t="b">
            <v>1</v>
          </cell>
          <cell r="BM55" t="b">
            <v>0</v>
          </cell>
        </row>
        <row r="56">
          <cell r="A56">
            <v>155</v>
          </cell>
          <cell r="D56">
            <v>0</v>
          </cell>
          <cell r="I56" t="b">
            <v>1</v>
          </cell>
          <cell r="J56" t="b">
            <v>1</v>
          </cell>
          <cell r="K56">
            <v>3</v>
          </cell>
          <cell r="L56">
            <v>3</v>
          </cell>
          <cell r="M56">
            <v>3</v>
          </cell>
          <cell r="N56">
            <v>3</v>
          </cell>
          <cell r="O56">
            <v>1</v>
          </cell>
          <cell r="P56">
            <v>1</v>
          </cell>
          <cell r="R56">
            <v>1</v>
          </cell>
          <cell r="V56">
            <v>1</v>
          </cell>
          <cell r="X56">
            <v>36366</v>
          </cell>
          <cell r="Y56">
            <v>36366</v>
          </cell>
          <cell r="Z56">
            <v>30015</v>
          </cell>
          <cell r="AA56">
            <v>0</v>
          </cell>
          <cell r="AB56">
            <v>34880</v>
          </cell>
          <cell r="AC56">
            <v>36366</v>
          </cell>
          <cell r="AD56">
            <v>0</v>
          </cell>
          <cell r="AE56">
            <v>29056</v>
          </cell>
          <cell r="AF56">
            <v>0</v>
          </cell>
          <cell r="AG56">
            <v>0</v>
          </cell>
          <cell r="AH56">
            <v>30015</v>
          </cell>
          <cell r="AI56">
            <v>30</v>
          </cell>
          <cell r="AJ56">
            <v>40</v>
          </cell>
          <cell r="AK56">
            <v>31</v>
          </cell>
          <cell r="AL56">
            <v>32</v>
          </cell>
          <cell r="AM56" t="str">
            <v>Univ &amp; McClntk</v>
          </cell>
          <cell r="AN56" t="str">
            <v>Univ</v>
          </cell>
          <cell r="AO56" t="str">
            <v>McClntk</v>
          </cell>
          <cell r="AP56" t="str">
            <v>University Dr</v>
          </cell>
          <cell r="AQ56" t="str">
            <v>McClintock Dr</v>
          </cell>
          <cell r="AR56" t="str">
            <v>University Dr &amp; McClintock Dr</v>
          </cell>
          <cell r="AS56">
            <v>4</v>
          </cell>
          <cell r="AT56" t="str">
            <v>University Dr &amp; McClintock Dr_1</v>
          </cell>
          <cell r="AU56" t="str">
            <v>University Dr &amp; McClintock Dr_2</v>
          </cell>
          <cell r="AV56" t="str">
            <v>University Dr &amp; McClintock Dr_3</v>
          </cell>
          <cell r="AW56" t="str">
            <v>University Dr &amp; McClintock Dr_4</v>
          </cell>
          <cell r="AY56">
            <v>29056</v>
          </cell>
          <cell r="AZ56">
            <v>34880</v>
          </cell>
          <cell r="BA56">
            <v>36366</v>
          </cell>
          <cell r="BB56">
            <v>30015</v>
          </cell>
          <cell r="BC56">
            <v>155</v>
          </cell>
          <cell r="BD56" t="str">
            <v>University Dr</v>
          </cell>
          <cell r="BE56" t="str">
            <v>McClintock Dr</v>
          </cell>
          <cell r="BF56" t="str">
            <v/>
          </cell>
          <cell r="BG56" t="str">
            <v/>
          </cell>
          <cell r="BH56">
            <v>22.25</v>
          </cell>
          <cell r="BI56">
            <v>67.25</v>
          </cell>
          <cell r="BJ56" t="b">
            <v>0</v>
          </cell>
          <cell r="BK56" t="b">
            <v>0</v>
          </cell>
          <cell r="BL56" t="b">
            <v>1</v>
          </cell>
          <cell r="BM56" t="b">
            <v>1</v>
          </cell>
        </row>
        <row r="57">
          <cell r="A57">
            <v>156</v>
          </cell>
          <cell r="D57">
            <v>0</v>
          </cell>
          <cell r="K57">
            <v>4</v>
          </cell>
          <cell r="L57">
            <v>4</v>
          </cell>
          <cell r="M57" t="str">
            <v>NA</v>
          </cell>
          <cell r="N57" t="str">
            <v>NA</v>
          </cell>
          <cell r="R57">
            <v>0.7</v>
          </cell>
          <cell r="S57" t="str">
            <v>Geo::Coder::TomTom</v>
          </cell>
          <cell r="T57">
            <v>33.351570000000002</v>
          </cell>
          <cell r="U57">
            <v>-111.95782</v>
          </cell>
          <cell r="V57">
            <v>1</v>
          </cell>
          <cell r="X57">
            <v>14670</v>
          </cell>
          <cell r="Y57">
            <v>14670</v>
          </cell>
          <cell r="Z57">
            <v>0</v>
          </cell>
          <cell r="AA57">
            <v>9628</v>
          </cell>
          <cell r="AB57">
            <v>14670</v>
          </cell>
          <cell r="AC57" t="str">
            <v/>
          </cell>
          <cell r="AD57" t="str">
            <v/>
          </cell>
          <cell r="AE57">
            <v>0</v>
          </cell>
          <cell r="AF57">
            <v>0</v>
          </cell>
          <cell r="AG57" t="str">
            <v/>
          </cell>
          <cell r="AH57" t="str">
            <v/>
          </cell>
          <cell r="AI57">
            <v>11</v>
          </cell>
          <cell r="AJ57">
            <v>17</v>
          </cell>
          <cell r="AK57" t="str">
            <v/>
          </cell>
          <cell r="AL57" t="str">
            <v/>
          </cell>
          <cell r="AM57" t="str">
            <v>Crosscut &amp; Mill</v>
          </cell>
          <cell r="AN57" t="str">
            <v>Crosscut</v>
          </cell>
          <cell r="AO57" t="str">
            <v>Mill</v>
          </cell>
          <cell r="AP57" t="str">
            <v>Crosscut Canal</v>
          </cell>
          <cell r="AQ57" t="str">
            <v>Mill Ave</v>
          </cell>
          <cell r="AR57" t="str">
            <v>Crosscut Canal &amp; Mill Ave</v>
          </cell>
          <cell r="AS57">
            <v>0</v>
          </cell>
          <cell r="AT57" t="str">
            <v/>
          </cell>
          <cell r="AU57" t="str">
            <v/>
          </cell>
          <cell r="AV57" t="str">
            <v/>
          </cell>
          <cell r="AW57" t="str">
            <v/>
          </cell>
          <cell r="AY57">
            <v>9628</v>
          </cell>
          <cell r="AZ57">
            <v>14670</v>
          </cell>
          <cell r="BA57" t="str">
            <v/>
          </cell>
          <cell r="BB57" t="str">
            <v/>
          </cell>
          <cell r="BC57">
            <v>156</v>
          </cell>
          <cell r="BD57" t="str">
            <v>Crosscut Canal</v>
          </cell>
          <cell r="BE57" t="str">
            <v>Mill Ave</v>
          </cell>
          <cell r="BF57" t="str">
            <v/>
          </cell>
          <cell r="BG57" t="str">
            <v/>
          </cell>
          <cell r="BH57" t="str">
            <v/>
          </cell>
          <cell r="BI57">
            <v>35.5</v>
          </cell>
          <cell r="BJ57" t="b">
            <v>0</v>
          </cell>
          <cell r="BK57" t="b">
            <v>0</v>
          </cell>
          <cell r="BL57" t="b">
            <v>0</v>
          </cell>
          <cell r="BM57" t="b">
            <v>1</v>
          </cell>
        </row>
        <row r="58">
          <cell r="A58">
            <v>157</v>
          </cell>
          <cell r="D58">
            <v>0</v>
          </cell>
          <cell r="K58">
            <v>3</v>
          </cell>
          <cell r="L58">
            <v>3</v>
          </cell>
          <cell r="M58">
            <v>3</v>
          </cell>
          <cell r="N58">
            <v>3</v>
          </cell>
          <cell r="R58">
            <v>1.1000000000000001</v>
          </cell>
          <cell r="S58" t="str">
            <v>Geo::Coder::TomTom</v>
          </cell>
          <cell r="T58">
            <v>33.451509999999999</v>
          </cell>
          <cell r="U58">
            <v>-111.93519000000001</v>
          </cell>
          <cell r="V58">
            <v>1</v>
          </cell>
          <cell r="X58">
            <v>15990</v>
          </cell>
          <cell r="Y58">
            <v>5499</v>
          </cell>
          <cell r="Z58">
            <v>15990</v>
          </cell>
          <cell r="AA58">
            <v>0</v>
          </cell>
          <cell r="AB58">
            <v>5499</v>
          </cell>
          <cell r="AC58">
            <v>0</v>
          </cell>
          <cell r="AD58" t="str">
            <v/>
          </cell>
          <cell r="AE58">
            <v>12994</v>
          </cell>
          <cell r="AF58">
            <v>0</v>
          </cell>
          <cell r="AG58">
            <v>15990</v>
          </cell>
          <cell r="AH58" t="str">
            <v/>
          </cell>
          <cell r="AI58">
            <v>9</v>
          </cell>
          <cell r="AJ58">
            <v>5</v>
          </cell>
          <cell r="AK58">
            <v>10</v>
          </cell>
          <cell r="AL58" t="str">
            <v/>
          </cell>
          <cell r="AM58" t="str">
            <v>Curry &amp; College</v>
          </cell>
          <cell r="AN58" t="str">
            <v>Curry</v>
          </cell>
          <cell r="AO58" t="str">
            <v>College</v>
          </cell>
          <cell r="AP58" t="str">
            <v>Curry Rd</v>
          </cell>
          <cell r="AQ58" t="str">
            <v>College Ave</v>
          </cell>
          <cell r="AR58" t="str">
            <v>Curry Rd &amp; College Ave</v>
          </cell>
          <cell r="AS58">
            <v>3</v>
          </cell>
          <cell r="AT58" t="str">
            <v>Curry Rd &amp; College Ave_1</v>
          </cell>
          <cell r="AU58" t="str">
            <v>Curry Rd &amp; College Ave_2</v>
          </cell>
          <cell r="AV58" t="str">
            <v>Curry Rd &amp; College Ave_3</v>
          </cell>
          <cell r="AW58" t="str">
            <v/>
          </cell>
          <cell r="AY58">
            <v>12994</v>
          </cell>
          <cell r="AZ58">
            <v>5499</v>
          </cell>
          <cell r="BA58">
            <v>15990</v>
          </cell>
          <cell r="BB58" t="str">
            <v/>
          </cell>
          <cell r="BC58">
            <v>157</v>
          </cell>
          <cell r="BD58" t="str">
            <v>Curry Rd</v>
          </cell>
          <cell r="BE58" t="str">
            <v>College Ave</v>
          </cell>
          <cell r="BF58" t="str">
            <v/>
          </cell>
          <cell r="BG58" t="str">
            <v/>
          </cell>
          <cell r="BH58" t="str">
            <v/>
          </cell>
          <cell r="BI58">
            <v>26.75</v>
          </cell>
          <cell r="BJ58" t="b">
            <v>0</v>
          </cell>
          <cell r="BK58" t="b">
            <v>0</v>
          </cell>
          <cell r="BL58" t="b">
            <v>0</v>
          </cell>
          <cell r="BM58" t="b">
            <v>1</v>
          </cell>
        </row>
        <row r="59">
          <cell r="A59">
            <v>158</v>
          </cell>
          <cell r="D59">
            <v>0</v>
          </cell>
          <cell r="K59">
            <v>3</v>
          </cell>
          <cell r="L59">
            <v>3</v>
          </cell>
          <cell r="M59">
            <v>3</v>
          </cell>
          <cell r="N59">
            <v>3</v>
          </cell>
          <cell r="R59">
            <v>1.5</v>
          </cell>
          <cell r="S59" t="str">
            <v>Geo::Coder::TomTom</v>
          </cell>
          <cell r="T59">
            <v>33.44314</v>
          </cell>
          <cell r="U59">
            <v>-111.95556000000001</v>
          </cell>
          <cell r="V59">
            <v>1</v>
          </cell>
          <cell r="X59">
            <v>23678</v>
          </cell>
          <cell r="Y59">
            <v>23678</v>
          </cell>
          <cell r="Z59">
            <v>14565</v>
          </cell>
          <cell r="AA59">
            <v>0</v>
          </cell>
          <cell r="AB59">
            <v>23678</v>
          </cell>
          <cell r="AC59">
            <v>0</v>
          </cell>
          <cell r="AD59">
            <v>12514</v>
          </cell>
          <cell r="AE59">
            <v>14035</v>
          </cell>
          <cell r="AF59">
            <v>0</v>
          </cell>
          <cell r="AG59">
            <v>14565</v>
          </cell>
          <cell r="AH59">
            <v>0</v>
          </cell>
          <cell r="AI59">
            <v>12</v>
          </cell>
          <cell r="AJ59">
            <v>15</v>
          </cell>
          <cell r="AK59">
            <v>13</v>
          </cell>
          <cell r="AL59">
            <v>14</v>
          </cell>
          <cell r="AM59" t="str">
            <v>Wash &amp; Priest</v>
          </cell>
          <cell r="AN59" t="str">
            <v>Wash</v>
          </cell>
          <cell r="AO59" t="str">
            <v>Priest</v>
          </cell>
          <cell r="AP59" t="str">
            <v>Washington St</v>
          </cell>
          <cell r="AQ59" t="str">
            <v>Priest Dr</v>
          </cell>
          <cell r="AR59" t="str">
            <v>Washington St &amp; Priest Dr</v>
          </cell>
          <cell r="AS59">
            <v>4</v>
          </cell>
          <cell r="AT59" t="str">
            <v>Washington St &amp; Priest Dr_1</v>
          </cell>
          <cell r="AU59" t="str">
            <v>Washington St &amp; Priest Dr_2</v>
          </cell>
          <cell r="AV59" t="str">
            <v>Washington St &amp; Priest Dr_3</v>
          </cell>
          <cell r="AW59" t="str">
            <v>Washington St &amp; Priest Dr_4</v>
          </cell>
          <cell r="AY59">
            <v>14035</v>
          </cell>
          <cell r="AZ59">
            <v>23678</v>
          </cell>
          <cell r="BA59">
            <v>14565</v>
          </cell>
          <cell r="BB59">
            <v>12514</v>
          </cell>
          <cell r="BC59">
            <v>158</v>
          </cell>
          <cell r="BD59" t="str">
            <v>Washington St</v>
          </cell>
          <cell r="BE59" t="str">
            <v>Priest Dr</v>
          </cell>
          <cell r="BF59" t="str">
            <v/>
          </cell>
          <cell r="BG59" t="str">
            <v/>
          </cell>
          <cell r="BH59" t="str">
            <v/>
          </cell>
          <cell r="BI59" t="str">
            <v/>
          </cell>
          <cell r="BJ59" t="b">
            <v>0</v>
          </cell>
          <cell r="BK59" t="b">
            <v>0</v>
          </cell>
          <cell r="BL59" t="b">
            <v>0</v>
          </cell>
          <cell r="BM59" t="b">
            <v>0</v>
          </cell>
        </row>
      </sheetData>
      <sheetData sheetId="33">
        <row r="5">
          <cell r="D5" t="str">
            <v>McClintock Dr</v>
          </cell>
          <cell r="E5" t="str">
            <v>Scottsdale Rd to McClintock Dr</v>
          </cell>
          <cell r="F5" t="b">
            <v>0</v>
          </cell>
          <cell r="G5" t="str">
            <v>McKellips Rd &amp; Scottsdale Rd</v>
          </cell>
          <cell r="H5" t="str">
            <v>McKellips Rd &amp; McClintock Dr</v>
          </cell>
          <cell r="I5" t="str">
            <v>Greenbelt</v>
          </cell>
        </row>
        <row r="6">
          <cell r="A6">
            <v>4</v>
          </cell>
          <cell r="D6" t="str">
            <v>Scottsdale Rd</v>
          </cell>
          <cell r="E6" t="str">
            <v>College Ave to Scottsdale Rd</v>
          </cell>
          <cell r="F6" t="b">
            <v>0</v>
          </cell>
          <cell r="G6" t="str">
            <v>McKellips Rd &amp; College Ave</v>
          </cell>
          <cell r="H6" t="str">
            <v>McKellips Rd &amp; Scottsdale Rd</v>
          </cell>
        </row>
        <row r="7">
          <cell r="A7">
            <v>5</v>
          </cell>
          <cell r="D7" t="str">
            <v>Curry Rd</v>
          </cell>
          <cell r="E7" t="str">
            <v>McKellips Rd to Curry Rd</v>
          </cell>
          <cell r="F7" t="b">
            <v>1</v>
          </cell>
          <cell r="G7" t="str">
            <v>McKellips Rd &amp; College Ave</v>
          </cell>
          <cell r="H7" t="str">
            <v>Curry Rd &amp; College Ave</v>
          </cell>
        </row>
        <row r="8">
          <cell r="A8">
            <v>6</v>
          </cell>
          <cell r="D8" t="str">
            <v>Curry Rd</v>
          </cell>
          <cell r="E8" t="str">
            <v>McKellips Rd to Curry Rd</v>
          </cell>
          <cell r="F8" t="b">
            <v>1</v>
          </cell>
          <cell r="G8" t="str">
            <v/>
          </cell>
          <cell r="H8" t="str">
            <v/>
          </cell>
        </row>
        <row r="9">
          <cell r="A9">
            <v>7</v>
          </cell>
          <cell r="D9" t="str">
            <v>Curry Rd</v>
          </cell>
          <cell r="E9" t="str">
            <v>McKellips Rd to Curry Rd</v>
          </cell>
          <cell r="F9" t="b">
            <v>1</v>
          </cell>
          <cell r="G9" t="str">
            <v>McKellips Rd &amp; McClintock Dr</v>
          </cell>
          <cell r="H9" t="str">
            <v>Curry Rd &amp; McClintock Dr</v>
          </cell>
        </row>
        <row r="10">
          <cell r="A10">
            <v>8</v>
          </cell>
          <cell r="D10" t="str">
            <v>McClintock Dr</v>
          </cell>
          <cell r="E10" t="str">
            <v>Scottsdale Rd to McClintock Dr</v>
          </cell>
          <cell r="F10" t="b">
            <v>0</v>
          </cell>
          <cell r="G10" t="str">
            <v/>
          </cell>
          <cell r="H10" t="str">
            <v/>
          </cell>
        </row>
        <row r="11">
          <cell r="A11">
            <v>9</v>
          </cell>
          <cell r="D11" t="str">
            <v>Scottsdale Rd</v>
          </cell>
          <cell r="E11" t="str">
            <v>College Ave to Scottsdale Rd</v>
          </cell>
          <cell r="F11" t="b">
            <v>0</v>
          </cell>
          <cell r="G11" t="str">
            <v/>
          </cell>
          <cell r="H11" t="str">
            <v/>
          </cell>
        </row>
        <row r="12">
          <cell r="A12">
            <v>10</v>
          </cell>
          <cell r="D12" t="str">
            <v>College Ave</v>
          </cell>
          <cell r="E12" t="str">
            <v>Mill Ave to College Ave</v>
          </cell>
          <cell r="F12" t="b">
            <v>0</v>
          </cell>
          <cell r="G12" t="str">
            <v/>
          </cell>
          <cell r="H12" t="str">
            <v/>
          </cell>
        </row>
        <row r="13">
          <cell r="A13">
            <v>11</v>
          </cell>
          <cell r="D13" t="str">
            <v>Washington St</v>
          </cell>
          <cell r="E13" t="str">
            <v>n/o  to Washington St</v>
          </cell>
          <cell r="F13" t="b">
            <v>1</v>
          </cell>
          <cell r="G13" t="str">
            <v>n/o  &amp; Mill Ave</v>
          </cell>
          <cell r="H13" t="str">
            <v>Washington St &amp; Mill Ave</v>
          </cell>
        </row>
        <row r="14">
          <cell r="A14">
            <v>12</v>
          </cell>
          <cell r="D14" t="str">
            <v>Mill Ave</v>
          </cell>
          <cell r="E14" t="str">
            <v>Priest Dr to Mill Ave</v>
          </cell>
          <cell r="F14" t="b">
            <v>0</v>
          </cell>
          <cell r="G14" t="str">
            <v/>
          </cell>
          <cell r="H14" t="str">
            <v/>
          </cell>
        </row>
        <row r="15">
          <cell r="A15">
            <v>13</v>
          </cell>
          <cell r="D15" t="str">
            <v>Priest Dr</v>
          </cell>
          <cell r="E15" t="str">
            <v>56th St to Priest Dr</v>
          </cell>
          <cell r="F15" t="b">
            <v>0</v>
          </cell>
          <cell r="G15" t="str">
            <v/>
          </cell>
          <cell r="H15" t="str">
            <v/>
          </cell>
        </row>
        <row r="16">
          <cell r="A16">
            <v>14</v>
          </cell>
          <cell r="D16" t="str">
            <v>Washington St</v>
          </cell>
          <cell r="E16" t="str">
            <v>Van Buren St to Washington St</v>
          </cell>
          <cell r="F16" t="b">
            <v>1</v>
          </cell>
          <cell r="G16" t="str">
            <v>Van Buren St &amp; Priest Dr</v>
          </cell>
          <cell r="H16" t="str">
            <v>Washington St &amp; Priest Dr</v>
          </cell>
        </row>
        <row r="17">
          <cell r="A17">
            <v>15</v>
          </cell>
          <cell r="D17" t="str">
            <v>202 Fwy</v>
          </cell>
          <cell r="E17" t="str">
            <v>Washington St to 202 Fwy</v>
          </cell>
          <cell r="F17" t="b">
            <v>1</v>
          </cell>
          <cell r="G17" t="str">
            <v>Washington St &amp; Priest Dr</v>
          </cell>
          <cell r="H17" t="str">
            <v>202 Fwy &amp; Priest Dr</v>
          </cell>
        </row>
        <row r="18">
          <cell r="A18">
            <v>16</v>
          </cell>
          <cell r="D18" t="str">
            <v>Hardy Dr</v>
          </cell>
          <cell r="E18" t="str">
            <v>Priest Dr to Hardy Dr</v>
          </cell>
          <cell r="F18" t="b">
            <v>0</v>
          </cell>
          <cell r="G18" t="str">
            <v>Rio Salado Pkwy &amp; Priest Dr</v>
          </cell>
          <cell r="H18" t="str">
            <v>Rio Salado Pkwy &amp; Hardy Dr</v>
          </cell>
        </row>
        <row r="19">
          <cell r="A19">
            <v>17</v>
          </cell>
          <cell r="D19" t="str">
            <v>University Dr</v>
          </cell>
          <cell r="E19" t="str">
            <v>Curry Rd to University Dr</v>
          </cell>
          <cell r="F19" t="b">
            <v>1</v>
          </cell>
          <cell r="G19" t="str">
            <v>Curry Rd &amp; Mill Ave</v>
          </cell>
          <cell r="H19" t="str">
            <v>University Dr &amp; Mill Ave</v>
          </cell>
          <cell r="I19" t="str">
            <v>Rio Salado Pkwy</v>
          </cell>
          <cell r="J19" t="str">
            <v>5th St</v>
          </cell>
        </row>
        <row r="20">
          <cell r="A20">
            <v>18</v>
          </cell>
          <cell r="D20" t="str">
            <v>Rio Salado Pkwy</v>
          </cell>
          <cell r="E20" t="str">
            <v>Curry Rd to Rio Salado Pkwy</v>
          </cell>
          <cell r="F20" t="b">
            <v>1</v>
          </cell>
          <cell r="G20" t="str">
            <v/>
          </cell>
          <cell r="H20" t="str">
            <v/>
          </cell>
        </row>
        <row r="21">
          <cell r="A21">
            <v>19</v>
          </cell>
          <cell r="D21" t="str">
            <v>Rio Salado Pkwy</v>
          </cell>
          <cell r="E21" t="str">
            <v>Curry Rd to Rio Salado Pkwy</v>
          </cell>
          <cell r="F21" t="b">
            <v>1</v>
          </cell>
          <cell r="G21" t="str">
            <v>Curry Rd &amp; McClintock Dr</v>
          </cell>
          <cell r="H21" t="str">
            <v>Rio Salado Pkwy &amp; McClintock Dr</v>
          </cell>
        </row>
        <row r="22">
          <cell r="A22">
            <v>20</v>
          </cell>
          <cell r="D22" t="str">
            <v>Mill Ave</v>
          </cell>
          <cell r="E22" t="str">
            <v>Hardy Dr to Mill Ave</v>
          </cell>
          <cell r="F22" t="b">
            <v>0</v>
          </cell>
          <cell r="G22" t="str">
            <v>Rio Salado Pkwy &amp; Hardy Dr</v>
          </cell>
          <cell r="H22" t="str">
            <v>Rio Salado Pkwy &amp; Mill Ave</v>
          </cell>
        </row>
        <row r="23">
          <cell r="A23">
            <v>21</v>
          </cell>
          <cell r="D23" t="str">
            <v>University Dr</v>
          </cell>
          <cell r="E23" t="str">
            <v>Rio Salado  to University Dr</v>
          </cell>
          <cell r="F23" t="b">
            <v>1</v>
          </cell>
          <cell r="G23" t="str">
            <v>Rio Salado  &amp; Priest Dr</v>
          </cell>
          <cell r="H23" t="str">
            <v>University Dr &amp; Priest Dr</v>
          </cell>
        </row>
        <row r="24">
          <cell r="A24">
            <v>22</v>
          </cell>
          <cell r="D24" t="str">
            <v>Hardy Dr</v>
          </cell>
          <cell r="E24" t="str">
            <v>Priest Dr to Hardy Dr</v>
          </cell>
          <cell r="F24" t="b">
            <v>0</v>
          </cell>
          <cell r="G24" t="str">
            <v>5th St &amp; Priest Dr</v>
          </cell>
          <cell r="H24" t="str">
            <v>5th St &amp; Hardy Dr</v>
          </cell>
        </row>
        <row r="25">
          <cell r="A25">
            <v>23</v>
          </cell>
          <cell r="D25" t="str">
            <v>Mill Ave</v>
          </cell>
          <cell r="E25" t="str">
            <v>Hardy Dr to Mill Ave</v>
          </cell>
          <cell r="F25" t="b">
            <v>0</v>
          </cell>
          <cell r="G25" t="str">
            <v>5th St &amp; Hardy Dr</v>
          </cell>
          <cell r="H25" t="str">
            <v>5th St &amp; Mill Ave</v>
          </cell>
        </row>
        <row r="26">
          <cell r="A26">
            <v>24</v>
          </cell>
          <cell r="D26" t="str">
            <v>College Ave</v>
          </cell>
          <cell r="E26" t="str">
            <v>Mill Ave to College Ave</v>
          </cell>
          <cell r="F26" t="b">
            <v>0</v>
          </cell>
          <cell r="G26" t="str">
            <v>5th St &amp; Mill Ave</v>
          </cell>
          <cell r="H26" t="str">
            <v>5th St &amp; College Ave</v>
          </cell>
        </row>
        <row r="27">
          <cell r="A27">
            <v>25</v>
          </cell>
          <cell r="D27" t="str">
            <v>Rural Rd</v>
          </cell>
          <cell r="E27" t="str">
            <v>Mill Ave to Rural Rd</v>
          </cell>
          <cell r="F27" t="b">
            <v>0</v>
          </cell>
          <cell r="G27" t="str">
            <v>Rio Salado Pkwy &amp; Mill Ave</v>
          </cell>
          <cell r="H27" t="str">
            <v>Rio Salado Pkwy &amp; Rural Rd</v>
          </cell>
        </row>
        <row r="28">
          <cell r="A28">
            <v>26</v>
          </cell>
          <cell r="D28" t="str">
            <v>University Dr</v>
          </cell>
          <cell r="E28" t="str">
            <v>Rio Salado Pkwy to University Dr</v>
          </cell>
          <cell r="F28" t="b">
            <v>1</v>
          </cell>
          <cell r="G28" t="str">
            <v>Rio Salado Pkwy &amp; Rural Rd</v>
          </cell>
          <cell r="H28" t="str">
            <v>University Dr &amp; Rural Rd</v>
          </cell>
        </row>
        <row r="29">
          <cell r="A29">
            <v>27</v>
          </cell>
          <cell r="D29" t="str">
            <v>McClintock Dr</v>
          </cell>
          <cell r="E29" t="str">
            <v>Rural Rd to McClintock Dr</v>
          </cell>
          <cell r="F29" t="b">
            <v>0</v>
          </cell>
          <cell r="G29" t="str">
            <v>Rio Salado Pkwy &amp; Rural Rd</v>
          </cell>
          <cell r="H29" t="str">
            <v>Rio Salado Pkwy &amp; McClintock Dr</v>
          </cell>
        </row>
        <row r="30">
          <cell r="A30">
            <v>28</v>
          </cell>
          <cell r="D30" t="str">
            <v>Price Rd</v>
          </cell>
          <cell r="E30" t="str">
            <v>McClintock Dr to Price Rd</v>
          </cell>
          <cell r="F30" t="b">
            <v>0</v>
          </cell>
          <cell r="G30" t="str">
            <v>Rio Salado Pkwy &amp; McClintock Dr</v>
          </cell>
          <cell r="H30" t="str">
            <v>Rio Salado Pkwy &amp; Price Rd</v>
          </cell>
        </row>
        <row r="31">
          <cell r="A31">
            <v>29</v>
          </cell>
          <cell r="D31" t="str">
            <v>University Dr</v>
          </cell>
          <cell r="E31" t="str">
            <v>Rio Salado Pkwy to University Dr</v>
          </cell>
          <cell r="F31" t="b">
            <v>1</v>
          </cell>
          <cell r="G31" t="str">
            <v/>
          </cell>
          <cell r="H31" t="str">
            <v/>
          </cell>
        </row>
        <row r="32">
          <cell r="A32">
            <v>30</v>
          </cell>
          <cell r="D32" t="str">
            <v>Price Rd</v>
          </cell>
          <cell r="E32" t="str">
            <v>McClintock Dr to Price Rd</v>
          </cell>
          <cell r="F32" t="b">
            <v>0</v>
          </cell>
          <cell r="G32" t="str">
            <v>University Dr &amp; McClintock Dr</v>
          </cell>
          <cell r="H32" t="str">
            <v>University Dr &amp; Price Rd</v>
          </cell>
        </row>
        <row r="33">
          <cell r="A33">
            <v>31</v>
          </cell>
          <cell r="D33" t="str">
            <v>University Dr</v>
          </cell>
          <cell r="E33" t="str">
            <v>Rio Salado Pkwy to University Dr</v>
          </cell>
          <cell r="F33" t="b">
            <v>1</v>
          </cell>
          <cell r="G33" t="str">
            <v>Rio Salado Pkwy &amp; McClintock Dr</v>
          </cell>
          <cell r="H33" t="str">
            <v>University Dr &amp; McClintock Dr</v>
          </cell>
        </row>
        <row r="34">
          <cell r="A34">
            <v>32</v>
          </cell>
          <cell r="D34" t="str">
            <v>McClintock Dr</v>
          </cell>
          <cell r="E34" t="str">
            <v>Rural Rd to McClintock Dr</v>
          </cell>
          <cell r="F34" t="b">
            <v>0</v>
          </cell>
          <cell r="G34" t="str">
            <v>University Dr &amp; Rural Rd</v>
          </cell>
          <cell r="H34" t="str">
            <v>University Dr &amp; McClintock Dr</v>
          </cell>
        </row>
        <row r="35">
          <cell r="A35">
            <v>33</v>
          </cell>
          <cell r="D35" t="str">
            <v>University Dr</v>
          </cell>
          <cell r="E35" t="str">
            <v>5th St to University Dr</v>
          </cell>
          <cell r="F35" t="b">
            <v>1</v>
          </cell>
          <cell r="G35" t="str">
            <v>5th St &amp; College Ave</v>
          </cell>
          <cell r="H35" t="str">
            <v>University Dr &amp; College Ave</v>
          </cell>
        </row>
        <row r="36">
          <cell r="A36">
            <v>34</v>
          </cell>
          <cell r="D36" t="str">
            <v>University Dr</v>
          </cell>
          <cell r="E36" t="str">
            <v>Rio Salado  to University Dr</v>
          </cell>
          <cell r="F36" t="b">
            <v>1</v>
          </cell>
          <cell r="G36" t="str">
            <v>Rio Salado  &amp; Hardy Dr</v>
          </cell>
          <cell r="H36" t="str">
            <v>University Dr &amp; Hardy Dr</v>
          </cell>
        </row>
        <row r="37">
          <cell r="A37">
            <v>35</v>
          </cell>
          <cell r="D37" t="str">
            <v>University Dr</v>
          </cell>
          <cell r="E37" t="str">
            <v>5th St to University Dr</v>
          </cell>
          <cell r="F37" t="b">
            <v>1</v>
          </cell>
          <cell r="G37" t="str">
            <v/>
          </cell>
          <cell r="H37" t="str">
            <v/>
          </cell>
        </row>
        <row r="38">
          <cell r="A38">
            <v>36</v>
          </cell>
          <cell r="D38" t="str">
            <v>Priest Dr</v>
          </cell>
          <cell r="E38" t="str">
            <v>48th St to Priest Dr</v>
          </cell>
          <cell r="F38" t="b">
            <v>0</v>
          </cell>
          <cell r="G38" t="str">
            <v>University Dr &amp; 48th St</v>
          </cell>
          <cell r="H38" t="str">
            <v>University Dr &amp; Priest Dr</v>
          </cell>
        </row>
        <row r="39">
          <cell r="A39">
            <v>37</v>
          </cell>
          <cell r="D39" t="str">
            <v>Mill Ave</v>
          </cell>
          <cell r="E39" t="str">
            <v>Priest Dr to Mill Ave</v>
          </cell>
          <cell r="F39" t="b">
            <v>0</v>
          </cell>
          <cell r="G39" t="str">
            <v>University Dr &amp; Priest Dr</v>
          </cell>
          <cell r="H39" t="str">
            <v>University Dr &amp; Mill Ave</v>
          </cell>
        </row>
        <row r="40">
          <cell r="A40">
            <v>38</v>
          </cell>
          <cell r="D40" t="str">
            <v>Rural Rd</v>
          </cell>
          <cell r="E40" t="str">
            <v>Mill Ave to Rural Rd</v>
          </cell>
          <cell r="F40" t="b">
            <v>0</v>
          </cell>
          <cell r="G40" t="str">
            <v>University Dr &amp; Mill Ave</v>
          </cell>
          <cell r="H40" t="str">
            <v>University Dr &amp; Rural Rd</v>
          </cell>
        </row>
        <row r="41">
          <cell r="A41">
            <v>39</v>
          </cell>
          <cell r="D41" t="str">
            <v>University Dr</v>
          </cell>
          <cell r="E41" t="str">
            <v>Terrace Lane to University Dr</v>
          </cell>
          <cell r="F41" t="b">
            <v>1</v>
          </cell>
          <cell r="G41" t="str">
            <v/>
          </cell>
          <cell r="H41" t="str">
            <v/>
          </cell>
        </row>
        <row r="42">
          <cell r="A42">
            <v>40</v>
          </cell>
          <cell r="D42" t="str">
            <v>Apache Blvd</v>
          </cell>
          <cell r="E42" t="str">
            <v>University Dr to Apache Blvd</v>
          </cell>
          <cell r="F42" t="b">
            <v>1</v>
          </cell>
          <cell r="G42" t="str">
            <v>University Dr &amp; McClintock Dr</v>
          </cell>
          <cell r="H42" t="str">
            <v>Apache Blvd &amp; McClintock Dr</v>
          </cell>
        </row>
        <row r="43">
          <cell r="A43">
            <v>41</v>
          </cell>
          <cell r="D43" t="str">
            <v>Evergreen Rd</v>
          </cell>
          <cell r="E43" t="str">
            <v>Price Rd to Evergreen Rd</v>
          </cell>
          <cell r="F43" t="b">
            <v>0</v>
          </cell>
          <cell r="G43" t="str">
            <v>University Dr &amp; Price Rd</v>
          </cell>
          <cell r="H43" t="str">
            <v>University Dr &amp; Evergreen Rd</v>
          </cell>
        </row>
        <row r="44">
          <cell r="A44">
            <v>42</v>
          </cell>
          <cell r="D44" t="str">
            <v>Apache Blvd</v>
          </cell>
          <cell r="E44" t="str">
            <v>University Dr to Apache Blvd</v>
          </cell>
          <cell r="F44" t="b">
            <v>1</v>
          </cell>
          <cell r="G44" t="str">
            <v/>
          </cell>
          <cell r="H44" t="str">
            <v/>
          </cell>
        </row>
        <row r="45">
          <cell r="A45">
            <v>43</v>
          </cell>
          <cell r="D45" t="str">
            <v>Evergreen Rd</v>
          </cell>
          <cell r="E45" t="str">
            <v>Price Rd to Evergreen Rd</v>
          </cell>
          <cell r="F45" t="b">
            <v>0</v>
          </cell>
          <cell r="G45" t="str">
            <v>Apache Blvd &amp; Price Rd</v>
          </cell>
          <cell r="H45" t="str">
            <v>Apache Blvd &amp; Evergreen Rd</v>
          </cell>
        </row>
        <row r="46">
          <cell r="A46">
            <v>44</v>
          </cell>
          <cell r="D46" t="str">
            <v>Price Rd</v>
          </cell>
          <cell r="E46" t="str">
            <v>McClintock Dr. to Price Rd</v>
          </cell>
          <cell r="F46" t="b">
            <v>0</v>
          </cell>
          <cell r="G46" t="str">
            <v>Apache Blvd &amp; McClintock Dr.</v>
          </cell>
          <cell r="H46" t="str">
            <v>Apache Blvd &amp; Price Rd</v>
          </cell>
        </row>
        <row r="47">
          <cell r="A47">
            <v>45</v>
          </cell>
          <cell r="D47" t="str">
            <v>McClintock Dr</v>
          </cell>
          <cell r="E47" t="str">
            <v>Rural Rd to McClintock Dr</v>
          </cell>
          <cell r="F47" t="b">
            <v>0</v>
          </cell>
          <cell r="G47" t="str">
            <v>Apache Blvd &amp; Rural Rd</v>
          </cell>
          <cell r="H47" t="str">
            <v>Apache Blvd &amp; McClintock Dr</v>
          </cell>
        </row>
        <row r="48">
          <cell r="A48">
            <v>46</v>
          </cell>
          <cell r="D48" t="str">
            <v>Apache Blvd</v>
          </cell>
          <cell r="E48" t="str">
            <v>University Dr to Apache Blvd</v>
          </cell>
          <cell r="F48" t="b">
            <v>1</v>
          </cell>
          <cell r="G48" t="str">
            <v>University Dr &amp; Rural Rd</v>
          </cell>
          <cell r="H48" t="str">
            <v>Apache Blvd &amp; Rural Rd</v>
          </cell>
        </row>
        <row r="49">
          <cell r="A49">
            <v>47</v>
          </cell>
          <cell r="D49" t="str">
            <v>Terrace Lane</v>
          </cell>
          <cell r="E49" t="str">
            <v>Apache Blvd to Terrace Lane</v>
          </cell>
          <cell r="F49" t="b">
            <v>1</v>
          </cell>
          <cell r="G49" t="str">
            <v>Apache Blvd &amp; McAllister Ave</v>
          </cell>
          <cell r="H49" t="str">
            <v/>
          </cell>
        </row>
        <row r="50">
          <cell r="A50">
            <v>48</v>
          </cell>
          <cell r="D50" t="str">
            <v>Rural Rd</v>
          </cell>
          <cell r="E50" t="str">
            <v>Mill Ave to Rural Rd</v>
          </cell>
          <cell r="F50" t="b">
            <v>0</v>
          </cell>
          <cell r="G50" t="str">
            <v>Apache Blvd &amp; Mill Ave</v>
          </cell>
          <cell r="H50" t="str">
            <v>Apache Blvd &amp; Rural Rd</v>
          </cell>
        </row>
        <row r="51">
          <cell r="A51">
            <v>49</v>
          </cell>
          <cell r="D51" t="str">
            <v>Apache Blvd</v>
          </cell>
          <cell r="E51" t="str">
            <v>University Dr to Apache Blvd</v>
          </cell>
          <cell r="F51" t="b">
            <v>1</v>
          </cell>
          <cell r="G51" t="str">
            <v>University Dr &amp; Mill Ave</v>
          </cell>
          <cell r="H51" t="str">
            <v>Apache Blvd &amp; Mill Ave</v>
          </cell>
          <cell r="I51" t="str">
            <v>10th St</v>
          </cell>
          <cell r="J51" t="str">
            <v>13th St</v>
          </cell>
        </row>
        <row r="52">
          <cell r="A52">
            <v>50</v>
          </cell>
          <cell r="D52" t="str">
            <v>Broadway Rd</v>
          </cell>
          <cell r="E52" t="str">
            <v>University Dr to Broadway Rd</v>
          </cell>
          <cell r="F52" t="b">
            <v>1</v>
          </cell>
          <cell r="G52" t="str">
            <v>University Dr &amp; Hardy Dr</v>
          </cell>
          <cell r="H52" t="str">
            <v>Broadway Rd &amp; Hardy Dr</v>
          </cell>
        </row>
        <row r="53">
          <cell r="A53">
            <v>51</v>
          </cell>
          <cell r="D53" t="str">
            <v>Hardy Dr</v>
          </cell>
          <cell r="E53" t="str">
            <v>Priest Dr to Hardy Dr</v>
          </cell>
          <cell r="F53" t="b">
            <v>0</v>
          </cell>
          <cell r="G53" t="str">
            <v>13th St &amp; Priest Dr</v>
          </cell>
          <cell r="H53" t="str">
            <v>13th St &amp; Hardy Dr</v>
          </cell>
        </row>
        <row r="54">
          <cell r="A54">
            <v>52</v>
          </cell>
          <cell r="D54" t="str">
            <v>Broadway Rd</v>
          </cell>
          <cell r="E54" t="str">
            <v>University Dr to Broadway Rd</v>
          </cell>
          <cell r="F54" t="b">
            <v>1</v>
          </cell>
          <cell r="G54" t="str">
            <v>University Dr &amp; Priest Dr</v>
          </cell>
          <cell r="H54" t="str">
            <v>Broadway Rd &amp; Priest Dr</v>
          </cell>
        </row>
        <row r="55">
          <cell r="A55">
            <v>53</v>
          </cell>
          <cell r="D55" t="str">
            <v>Broadway Rd</v>
          </cell>
          <cell r="E55" t="str">
            <v>University Dr to Broadway Rd</v>
          </cell>
          <cell r="F55" t="b">
            <v>1</v>
          </cell>
          <cell r="G55" t="str">
            <v/>
          </cell>
          <cell r="H55" t="str">
            <v/>
          </cell>
        </row>
        <row r="56">
          <cell r="A56">
            <v>54</v>
          </cell>
          <cell r="D56" t="str">
            <v>Priest Dr</v>
          </cell>
          <cell r="E56" t="str">
            <v>52nd St to Priest Dr</v>
          </cell>
          <cell r="F56" t="b">
            <v>0</v>
          </cell>
          <cell r="G56" t="str">
            <v/>
          </cell>
          <cell r="H56" t="str">
            <v/>
          </cell>
        </row>
        <row r="57">
          <cell r="A57">
            <v>55</v>
          </cell>
          <cell r="D57" t="str">
            <v>Priest Dr</v>
          </cell>
          <cell r="E57" t="str">
            <v>I-10 Fwy to Priest Dr</v>
          </cell>
          <cell r="F57" t="b">
            <v>0</v>
          </cell>
          <cell r="G57" t="str">
            <v>Broadway Rd &amp; I-10 Fwy</v>
          </cell>
          <cell r="H57" t="str">
            <v>Broadway Rd &amp; Priest Dr</v>
          </cell>
        </row>
        <row r="58">
          <cell r="A58">
            <v>56</v>
          </cell>
          <cell r="D58" t="str">
            <v>Mill Ave</v>
          </cell>
          <cell r="E58" t="str">
            <v>Priest Dr to Mill Ave</v>
          </cell>
          <cell r="F58" t="b">
            <v>0</v>
          </cell>
          <cell r="G58" t="str">
            <v>Broadway Rd &amp; Priest Dr</v>
          </cell>
          <cell r="H58" t="str">
            <v>Broadway Rd &amp; Mill Ave</v>
          </cell>
        </row>
        <row r="59">
          <cell r="A59">
            <v>57</v>
          </cell>
          <cell r="D59" t="str">
            <v>Broadway Rd</v>
          </cell>
          <cell r="E59" t="str">
            <v>13th St to Broadway Rd</v>
          </cell>
          <cell r="F59" t="b">
            <v>1</v>
          </cell>
          <cell r="G59" t="str">
            <v>13th St &amp; Roosevelt St</v>
          </cell>
          <cell r="H59" t="str">
            <v>Broadway Rd &amp; Roosevelt St</v>
          </cell>
        </row>
      </sheetData>
      <sheetData sheetId="34">
        <row r="6">
          <cell r="A6">
            <v>155</v>
          </cell>
        </row>
        <row r="7">
          <cell r="A7">
            <v>15</v>
          </cell>
        </row>
        <row r="8">
          <cell r="A8">
            <v>83</v>
          </cell>
        </row>
        <row r="9">
          <cell r="A9">
            <v>87</v>
          </cell>
        </row>
        <row r="10">
          <cell r="A10">
            <v>36</v>
          </cell>
        </row>
        <row r="11">
          <cell r="A11">
            <v>82</v>
          </cell>
        </row>
        <row r="12">
          <cell r="A12">
            <v>84</v>
          </cell>
        </row>
        <row r="13">
          <cell r="A13">
            <v>108</v>
          </cell>
        </row>
        <row r="14">
          <cell r="A14">
            <v>35</v>
          </cell>
        </row>
        <row r="15">
          <cell r="A15">
            <v>53</v>
          </cell>
        </row>
        <row r="16">
          <cell r="A16">
            <v>54</v>
          </cell>
        </row>
        <row r="17">
          <cell r="A17">
            <v>150</v>
          </cell>
        </row>
        <row r="18">
          <cell r="A18">
            <v>13</v>
          </cell>
        </row>
        <row r="19">
          <cell r="A19">
            <v>22</v>
          </cell>
        </row>
        <row r="20">
          <cell r="A20">
            <v>23</v>
          </cell>
        </row>
        <row r="21">
          <cell r="A21">
            <v>24</v>
          </cell>
        </row>
        <row r="22">
          <cell r="A22">
            <v>33</v>
          </cell>
        </row>
        <row r="23">
          <cell r="A23">
            <v>35</v>
          </cell>
        </row>
        <row r="24">
          <cell r="A24">
            <v>75</v>
          </cell>
        </row>
        <row r="25">
          <cell r="A25">
            <v>80</v>
          </cell>
        </row>
        <row r="26">
          <cell r="A26">
            <v>114</v>
          </cell>
        </row>
        <row r="27">
          <cell r="A27">
            <v>43</v>
          </cell>
        </row>
        <row r="28">
          <cell r="A28">
            <v>44</v>
          </cell>
        </row>
        <row r="29">
          <cell r="A29">
            <v>45</v>
          </cell>
        </row>
        <row r="30">
          <cell r="A30">
            <v>48</v>
          </cell>
        </row>
        <row r="31">
          <cell r="A31">
            <v>47</v>
          </cell>
        </row>
        <row r="32">
          <cell r="A32">
            <v>59</v>
          </cell>
        </row>
        <row r="33">
          <cell r="A33">
            <v>60</v>
          </cell>
        </row>
        <row r="34">
          <cell r="A34">
            <v>61</v>
          </cell>
        </row>
        <row r="35">
          <cell r="A35">
            <v>64</v>
          </cell>
        </row>
        <row r="36">
          <cell r="A36">
            <v>66</v>
          </cell>
        </row>
        <row r="37">
          <cell r="A37">
            <v>40</v>
          </cell>
        </row>
        <row r="38">
          <cell r="A38">
            <v>42</v>
          </cell>
        </row>
        <row r="39">
          <cell r="A39">
            <v>46</v>
          </cell>
        </row>
        <row r="40">
          <cell r="A40">
            <v>49</v>
          </cell>
        </row>
        <row r="41">
          <cell r="A41">
            <v>95</v>
          </cell>
        </row>
        <row r="42">
          <cell r="A42">
            <v>97</v>
          </cell>
        </row>
        <row r="43">
          <cell r="A43">
            <v>100</v>
          </cell>
        </row>
        <row r="44">
          <cell r="A44">
            <v>104</v>
          </cell>
        </row>
        <row r="45">
          <cell r="A45">
            <v>106</v>
          </cell>
        </row>
        <row r="46">
          <cell r="A46">
            <v>107</v>
          </cell>
        </row>
        <row r="47">
          <cell r="A47">
            <v>108</v>
          </cell>
        </row>
        <row r="48">
          <cell r="A48">
            <v>109</v>
          </cell>
        </row>
        <row r="49">
          <cell r="A49">
            <v>110</v>
          </cell>
        </row>
        <row r="50">
          <cell r="A50">
            <v>111</v>
          </cell>
        </row>
        <row r="51">
          <cell r="A51">
            <v>112</v>
          </cell>
        </row>
        <row r="52">
          <cell r="A52">
            <v>113</v>
          </cell>
        </row>
        <row r="53">
          <cell r="A53">
            <v>115</v>
          </cell>
        </row>
        <row r="54">
          <cell r="A54">
            <v>117</v>
          </cell>
        </row>
        <row r="55">
          <cell r="A55">
            <v>118</v>
          </cell>
        </row>
        <row r="56">
          <cell r="A56">
            <v>119</v>
          </cell>
        </row>
        <row r="57">
          <cell r="A57">
            <v>87</v>
          </cell>
        </row>
        <row r="58">
          <cell r="A58">
            <v>88</v>
          </cell>
        </row>
        <row r="59">
          <cell r="A59">
            <v>94</v>
          </cell>
        </row>
      </sheetData>
      <sheetData sheetId="35">
        <row r="5">
          <cell r="F5">
            <v>14788</v>
          </cell>
          <cell r="H5">
            <v>15773</v>
          </cell>
          <cell r="L5">
            <v>16028</v>
          </cell>
          <cell r="N5">
            <v>12967</v>
          </cell>
          <cell r="P5">
            <v>11935</v>
          </cell>
          <cell r="V5">
            <v>19447</v>
          </cell>
          <cell r="X5">
            <v>16574</v>
          </cell>
          <cell r="AA5">
            <v>14788</v>
          </cell>
        </row>
        <row r="6">
          <cell r="A6">
            <v>4</v>
          </cell>
          <cell r="F6">
            <v>5352</v>
          </cell>
          <cell r="H6">
            <v>6606</v>
          </cell>
          <cell r="L6">
            <v>6069</v>
          </cell>
          <cell r="N6">
            <v>6242</v>
          </cell>
          <cell r="P6">
            <v>6286</v>
          </cell>
          <cell r="Q6">
            <v>6442</v>
          </cell>
          <cell r="S6">
            <v>25000</v>
          </cell>
          <cell r="V6">
            <v>10653</v>
          </cell>
          <cell r="X6">
            <v>9739</v>
          </cell>
          <cell r="Y6">
            <v>12093</v>
          </cell>
          <cell r="AA6">
            <v>5352</v>
          </cell>
        </row>
        <row r="7">
          <cell r="A7">
            <v>5</v>
          </cell>
          <cell r="F7">
            <v>5499</v>
          </cell>
          <cell r="H7">
            <v>5582</v>
          </cell>
          <cell r="L7">
            <v>6234</v>
          </cell>
          <cell r="N7">
            <v>7191</v>
          </cell>
          <cell r="Q7">
            <v>8515</v>
          </cell>
          <cell r="R7">
            <v>5652</v>
          </cell>
          <cell r="T7">
            <v>9629</v>
          </cell>
          <cell r="V7">
            <v>9632</v>
          </cell>
          <cell r="X7">
            <v>10825</v>
          </cell>
          <cell r="AA7">
            <v>5499</v>
          </cell>
        </row>
        <row r="8">
          <cell r="A8">
            <v>6</v>
          </cell>
          <cell r="G8">
            <v>33795</v>
          </cell>
          <cell r="K8">
            <v>27249</v>
          </cell>
          <cell r="M8">
            <v>47188</v>
          </cell>
          <cell r="O8">
            <v>40238</v>
          </cell>
          <cell r="Q8">
            <v>44090</v>
          </cell>
          <cell r="V8">
            <v>43277</v>
          </cell>
          <cell r="X8">
            <v>38242</v>
          </cell>
          <cell r="AA8">
            <v>33795</v>
          </cell>
        </row>
        <row r="9">
          <cell r="A9">
            <v>7</v>
          </cell>
          <cell r="F9">
            <v>27129</v>
          </cell>
          <cell r="I9">
            <v>27923</v>
          </cell>
          <cell r="L9">
            <v>26877</v>
          </cell>
          <cell r="N9">
            <v>22529</v>
          </cell>
          <cell r="P9">
            <v>24494</v>
          </cell>
          <cell r="R9">
            <v>39959</v>
          </cell>
          <cell r="U9">
            <v>56285</v>
          </cell>
          <cell r="V9">
            <v>49500</v>
          </cell>
          <cell r="X9">
            <v>54802</v>
          </cell>
          <cell r="AA9">
            <v>27129</v>
          </cell>
        </row>
        <row r="10">
          <cell r="A10">
            <v>8</v>
          </cell>
          <cell r="H10">
            <v>8140</v>
          </cell>
          <cell r="L10">
            <v>9771</v>
          </cell>
          <cell r="M10">
            <v>11864</v>
          </cell>
          <cell r="O10">
            <v>9512</v>
          </cell>
          <cell r="Q10">
            <v>10019</v>
          </cell>
          <cell r="R10">
            <v>15858</v>
          </cell>
          <cell r="T10">
            <v>12081</v>
          </cell>
          <cell r="V10">
            <v>19842</v>
          </cell>
          <cell r="X10">
            <v>17334</v>
          </cell>
          <cell r="AA10">
            <v>8140</v>
          </cell>
        </row>
        <row r="11">
          <cell r="A11">
            <v>9</v>
          </cell>
          <cell r="F11">
            <v>12994</v>
          </cell>
          <cell r="H11">
            <v>9658</v>
          </cell>
          <cell r="L11">
            <v>14113</v>
          </cell>
          <cell r="N11">
            <v>14050</v>
          </cell>
          <cell r="P11">
            <v>13619</v>
          </cell>
          <cell r="R11">
            <v>12720</v>
          </cell>
          <cell r="V11">
            <v>24126</v>
          </cell>
          <cell r="X11">
            <v>24558</v>
          </cell>
          <cell r="AA11">
            <v>12994</v>
          </cell>
        </row>
        <row r="12">
          <cell r="A12">
            <v>10</v>
          </cell>
          <cell r="F12">
            <v>15990</v>
          </cell>
          <cell r="H12">
            <v>12666</v>
          </cell>
          <cell r="K12">
            <v>18467</v>
          </cell>
          <cell r="M12">
            <v>10076</v>
          </cell>
          <cell r="O12">
            <v>17598</v>
          </cell>
          <cell r="Q12">
            <v>19482</v>
          </cell>
          <cell r="R12">
            <v>16951</v>
          </cell>
          <cell r="U12">
            <v>50742</v>
          </cell>
          <cell r="V12">
            <v>31989</v>
          </cell>
          <cell r="X12">
            <v>29583</v>
          </cell>
          <cell r="AA12">
            <v>15990</v>
          </cell>
        </row>
        <row r="13">
          <cell r="A13">
            <v>11</v>
          </cell>
          <cell r="F13">
            <v>9628</v>
          </cell>
          <cell r="H13">
            <v>11114</v>
          </cell>
          <cell r="K13">
            <v>10990</v>
          </cell>
          <cell r="M13">
            <v>11380</v>
          </cell>
          <cell r="O13">
            <v>17266</v>
          </cell>
          <cell r="P13">
            <v>18081</v>
          </cell>
          <cell r="Q13">
            <v>13076</v>
          </cell>
          <cell r="R13">
            <v>12231</v>
          </cell>
          <cell r="T13">
            <v>20505</v>
          </cell>
          <cell r="V13">
            <v>14201</v>
          </cell>
          <cell r="X13">
            <v>20903</v>
          </cell>
          <cell r="AA13">
            <v>9628</v>
          </cell>
        </row>
        <row r="14">
          <cell r="A14">
            <v>12</v>
          </cell>
          <cell r="F14">
            <v>14035</v>
          </cell>
          <cell r="H14">
            <v>10680</v>
          </cell>
          <cell r="K14">
            <v>17042</v>
          </cell>
          <cell r="M14">
            <v>15989</v>
          </cell>
          <cell r="O14">
            <v>16031</v>
          </cell>
          <cell r="Q14">
            <v>14563</v>
          </cell>
          <cell r="R14">
            <v>11889</v>
          </cell>
          <cell r="U14">
            <v>37055</v>
          </cell>
          <cell r="V14">
            <v>23430</v>
          </cell>
          <cell r="X14">
            <v>20515</v>
          </cell>
          <cell r="AA14">
            <v>14035</v>
          </cell>
        </row>
        <row r="15">
          <cell r="A15">
            <v>13</v>
          </cell>
          <cell r="F15">
            <v>14565</v>
          </cell>
          <cell r="H15">
            <v>12357</v>
          </cell>
          <cell r="K15">
            <v>19560</v>
          </cell>
          <cell r="M15">
            <v>20485</v>
          </cell>
          <cell r="O15">
            <v>20866</v>
          </cell>
          <cell r="Q15">
            <v>18800</v>
          </cell>
          <cell r="R15">
            <v>16605</v>
          </cell>
          <cell r="T15">
            <v>13212</v>
          </cell>
          <cell r="V15">
            <v>20438</v>
          </cell>
          <cell r="X15">
            <v>22463</v>
          </cell>
          <cell r="AA15">
            <v>14565</v>
          </cell>
        </row>
        <row r="16">
          <cell r="A16">
            <v>14</v>
          </cell>
          <cell r="F16">
            <v>12514</v>
          </cell>
          <cell r="H16">
            <v>18079</v>
          </cell>
          <cell r="K16">
            <v>14177</v>
          </cell>
          <cell r="M16">
            <v>11857</v>
          </cell>
          <cell r="O16">
            <v>12577</v>
          </cell>
          <cell r="Q16">
            <v>13251</v>
          </cell>
          <cell r="R16">
            <v>12858</v>
          </cell>
          <cell r="V16">
            <v>10574</v>
          </cell>
          <cell r="X16">
            <v>16743</v>
          </cell>
          <cell r="AA16">
            <v>12514</v>
          </cell>
        </row>
        <row r="17">
          <cell r="A17">
            <v>15</v>
          </cell>
          <cell r="F17">
            <v>23678</v>
          </cell>
          <cell r="H17">
            <v>27883</v>
          </cell>
          <cell r="K17">
            <v>41205</v>
          </cell>
          <cell r="M17">
            <v>20675</v>
          </cell>
          <cell r="O17">
            <v>40272</v>
          </cell>
          <cell r="Q17">
            <v>24001</v>
          </cell>
          <cell r="R17">
            <v>41577</v>
          </cell>
          <cell r="U17">
            <v>36301</v>
          </cell>
          <cell r="V17">
            <v>21496</v>
          </cell>
          <cell r="X17">
            <v>22571</v>
          </cell>
          <cell r="AA17">
            <v>23678</v>
          </cell>
        </row>
        <row r="18">
          <cell r="A18">
            <v>16</v>
          </cell>
          <cell r="F18">
            <v>9784</v>
          </cell>
          <cell r="H18">
            <v>10781</v>
          </cell>
          <cell r="K18">
            <v>8639</v>
          </cell>
          <cell r="M18">
            <v>5388</v>
          </cell>
          <cell r="O18">
            <v>8370</v>
          </cell>
          <cell r="P18">
            <v>7674</v>
          </cell>
          <cell r="V18">
            <v>20280</v>
          </cell>
          <cell r="X18">
            <v>7161</v>
          </cell>
          <cell r="AA18">
            <v>9784</v>
          </cell>
        </row>
        <row r="19">
          <cell r="A19">
            <v>17</v>
          </cell>
          <cell r="E19">
            <v>14670</v>
          </cell>
          <cell r="F19">
            <v>14225</v>
          </cell>
          <cell r="I19">
            <v>14512</v>
          </cell>
          <cell r="J19">
            <v>18431</v>
          </cell>
          <cell r="K19">
            <v>14981</v>
          </cell>
          <cell r="M19">
            <v>18584</v>
          </cell>
          <cell r="O19">
            <v>20328</v>
          </cell>
          <cell r="Q19">
            <v>18081</v>
          </cell>
          <cell r="R19">
            <v>18258</v>
          </cell>
          <cell r="T19">
            <v>30898</v>
          </cell>
          <cell r="U19">
            <v>27719</v>
          </cell>
          <cell r="V19">
            <v>22141</v>
          </cell>
          <cell r="X19">
            <v>25773</v>
          </cell>
          <cell r="AA19">
            <v>14670</v>
          </cell>
        </row>
        <row r="20">
          <cell r="A20">
            <v>18</v>
          </cell>
          <cell r="F20">
            <v>38911</v>
          </cell>
          <cell r="I20">
            <v>34796</v>
          </cell>
          <cell r="K20">
            <v>45368</v>
          </cell>
          <cell r="M20">
            <v>45545</v>
          </cell>
          <cell r="O20">
            <v>50962</v>
          </cell>
          <cell r="Q20">
            <v>53957</v>
          </cell>
          <cell r="T20">
            <v>38040</v>
          </cell>
          <cell r="V20">
            <v>44530</v>
          </cell>
          <cell r="X20">
            <v>36757</v>
          </cell>
          <cell r="AA20">
            <v>38911</v>
          </cell>
        </row>
        <row r="21">
          <cell r="A21">
            <v>19</v>
          </cell>
          <cell r="G21">
            <v>39025</v>
          </cell>
          <cell r="L21">
            <v>29393</v>
          </cell>
          <cell r="N21">
            <v>29573</v>
          </cell>
          <cell r="P21">
            <v>26638</v>
          </cell>
          <cell r="R21">
            <v>40866</v>
          </cell>
          <cell r="X21">
            <v>53653</v>
          </cell>
          <cell r="AA21">
            <v>39025</v>
          </cell>
        </row>
        <row r="22">
          <cell r="A22">
            <v>20</v>
          </cell>
          <cell r="F22">
            <v>9426</v>
          </cell>
          <cell r="I22">
            <v>10011</v>
          </cell>
          <cell r="K22">
            <v>7954</v>
          </cell>
          <cell r="N22">
            <v>8159</v>
          </cell>
          <cell r="P22">
            <v>7519</v>
          </cell>
          <cell r="V22">
            <v>21887</v>
          </cell>
          <cell r="X22">
            <v>7916</v>
          </cell>
          <cell r="AA22">
            <v>9426</v>
          </cell>
        </row>
        <row r="23">
          <cell r="A23">
            <v>21</v>
          </cell>
          <cell r="F23">
            <v>28310</v>
          </cell>
          <cell r="H23">
            <v>30701</v>
          </cell>
          <cell r="K23">
            <v>30316</v>
          </cell>
          <cell r="M23">
            <v>30046</v>
          </cell>
          <cell r="O23">
            <v>26151</v>
          </cell>
          <cell r="P23">
            <v>32074</v>
          </cell>
          <cell r="Q23">
            <v>34273</v>
          </cell>
          <cell r="R23">
            <v>28727</v>
          </cell>
          <cell r="U23">
            <v>21586</v>
          </cell>
          <cell r="V23">
            <v>29085</v>
          </cell>
          <cell r="X23">
            <v>21766</v>
          </cell>
          <cell r="AA23">
            <v>28310</v>
          </cell>
        </row>
        <row r="24">
          <cell r="A24">
            <v>22</v>
          </cell>
          <cell r="F24">
            <v>3747</v>
          </cell>
          <cell r="H24">
            <v>4642</v>
          </cell>
          <cell r="K24">
            <v>4170</v>
          </cell>
          <cell r="M24">
            <v>4972</v>
          </cell>
          <cell r="O24">
            <v>3996</v>
          </cell>
          <cell r="S24">
            <v>7309</v>
          </cell>
          <cell r="V24">
            <v>4895</v>
          </cell>
          <cell r="X24">
            <v>4874</v>
          </cell>
          <cell r="AA24">
            <v>3747</v>
          </cell>
        </row>
        <row r="25">
          <cell r="A25">
            <v>23</v>
          </cell>
          <cell r="F25">
            <v>3508</v>
          </cell>
          <cell r="H25">
            <v>4538</v>
          </cell>
          <cell r="K25">
            <v>3764</v>
          </cell>
          <cell r="M25">
            <v>4597</v>
          </cell>
          <cell r="O25">
            <v>3785</v>
          </cell>
          <cell r="S25">
            <v>7645</v>
          </cell>
          <cell r="T25">
            <v>9199</v>
          </cell>
          <cell r="V25">
            <v>8442</v>
          </cell>
          <cell r="X25">
            <v>5677</v>
          </cell>
          <cell r="AA25">
            <v>3508</v>
          </cell>
        </row>
        <row r="26">
          <cell r="A26">
            <v>24</v>
          </cell>
          <cell r="F26">
            <v>6739</v>
          </cell>
          <cell r="L26">
            <v>7407</v>
          </cell>
          <cell r="N26">
            <v>8938</v>
          </cell>
          <cell r="R26">
            <v>8840</v>
          </cell>
          <cell r="V26">
            <v>9315</v>
          </cell>
          <cell r="X26">
            <v>9616</v>
          </cell>
          <cell r="AA26">
            <v>6739</v>
          </cell>
        </row>
        <row r="27">
          <cell r="A27">
            <v>25</v>
          </cell>
          <cell r="F27">
            <v>14634</v>
          </cell>
          <cell r="I27">
            <v>12328</v>
          </cell>
          <cell r="L27">
            <v>13688</v>
          </cell>
          <cell r="N27">
            <v>13391</v>
          </cell>
          <cell r="P27">
            <v>10342</v>
          </cell>
          <cell r="V27">
            <v>21102</v>
          </cell>
          <cell r="X27">
            <v>9804</v>
          </cell>
          <cell r="AA27">
            <v>14634</v>
          </cell>
        </row>
        <row r="28">
          <cell r="A28">
            <v>26</v>
          </cell>
          <cell r="G28">
            <v>51380</v>
          </cell>
          <cell r="K28">
            <v>44243</v>
          </cell>
          <cell r="M28">
            <v>47015</v>
          </cell>
          <cell r="O28">
            <v>49435</v>
          </cell>
          <cell r="Q28">
            <v>49903</v>
          </cell>
          <cell r="T28">
            <v>49313</v>
          </cell>
          <cell r="V28">
            <v>36571</v>
          </cell>
          <cell r="X28">
            <v>39648</v>
          </cell>
          <cell r="AA28">
            <v>51380</v>
          </cell>
        </row>
        <row r="29">
          <cell r="A29">
            <v>27</v>
          </cell>
          <cell r="F29">
            <v>13458</v>
          </cell>
          <cell r="I29">
            <v>13669</v>
          </cell>
          <cell r="K29">
            <v>12342</v>
          </cell>
          <cell r="N29">
            <v>11699</v>
          </cell>
          <cell r="P29">
            <v>9766</v>
          </cell>
          <cell r="V29">
            <v>15396</v>
          </cell>
          <cell r="X29">
            <v>8496</v>
          </cell>
          <cell r="AA29">
            <v>13458</v>
          </cell>
        </row>
        <row r="30">
          <cell r="A30">
            <v>28</v>
          </cell>
          <cell r="F30">
            <v>20597</v>
          </cell>
          <cell r="H30">
            <v>25884</v>
          </cell>
          <cell r="J30">
            <v>19448</v>
          </cell>
          <cell r="L30">
            <v>20683</v>
          </cell>
          <cell r="N30">
            <v>17593</v>
          </cell>
          <cell r="P30">
            <v>15351</v>
          </cell>
          <cell r="U30">
            <v>19924</v>
          </cell>
          <cell r="V30">
            <v>8935</v>
          </cell>
          <cell r="X30">
            <v>5334</v>
          </cell>
          <cell r="AA30">
            <v>20597</v>
          </cell>
        </row>
        <row r="31">
          <cell r="A31">
            <v>29</v>
          </cell>
          <cell r="G31">
            <v>16067</v>
          </cell>
          <cell r="L31">
            <v>16850</v>
          </cell>
          <cell r="N31">
            <v>17339</v>
          </cell>
          <cell r="P31">
            <v>12557</v>
          </cell>
          <cell r="S31">
            <v>8800</v>
          </cell>
          <cell r="X31">
            <v>8274</v>
          </cell>
          <cell r="AA31">
            <v>16067</v>
          </cell>
        </row>
        <row r="32">
          <cell r="A32">
            <v>30</v>
          </cell>
          <cell r="D32">
            <v>30115</v>
          </cell>
          <cell r="G32">
            <v>29056</v>
          </cell>
          <cell r="J32">
            <v>45083</v>
          </cell>
          <cell r="K32">
            <v>32246</v>
          </cell>
          <cell r="N32">
            <v>32939</v>
          </cell>
          <cell r="P32">
            <v>31963</v>
          </cell>
          <cell r="R32">
            <v>33582</v>
          </cell>
          <cell r="U32">
            <v>41144</v>
          </cell>
          <cell r="X32">
            <v>42995</v>
          </cell>
          <cell r="AA32">
            <v>29056</v>
          </cell>
        </row>
        <row r="33">
          <cell r="A33">
            <v>31</v>
          </cell>
          <cell r="G33">
            <v>36366</v>
          </cell>
          <cell r="L33">
            <v>31349</v>
          </cell>
          <cell r="N33">
            <v>24297</v>
          </cell>
          <cell r="P33">
            <v>31540</v>
          </cell>
          <cell r="R33">
            <v>37744</v>
          </cell>
          <cell r="T33">
            <v>41019</v>
          </cell>
          <cell r="U33">
            <v>48301</v>
          </cell>
          <cell r="X33">
            <v>50328</v>
          </cell>
          <cell r="AA33">
            <v>36366</v>
          </cell>
        </row>
        <row r="34">
          <cell r="A34">
            <v>32</v>
          </cell>
          <cell r="D34">
            <v>27360</v>
          </cell>
          <cell r="G34">
            <v>30015</v>
          </cell>
          <cell r="I34">
            <v>28993</v>
          </cell>
          <cell r="L34">
            <v>32353</v>
          </cell>
          <cell r="N34">
            <v>31970</v>
          </cell>
          <cell r="P34">
            <v>31102</v>
          </cell>
          <cell r="R34">
            <v>30500</v>
          </cell>
          <cell r="T34">
            <v>32513</v>
          </cell>
          <cell r="X34">
            <v>38817</v>
          </cell>
          <cell r="AA34">
            <v>30015</v>
          </cell>
        </row>
        <row r="35">
          <cell r="A35">
            <v>33</v>
          </cell>
          <cell r="F35">
            <v>5044</v>
          </cell>
          <cell r="H35">
            <v>6291</v>
          </cell>
          <cell r="L35">
            <v>5287</v>
          </cell>
          <cell r="N35">
            <v>7746</v>
          </cell>
          <cell r="Q35">
            <v>5859</v>
          </cell>
          <cell r="V35">
            <v>5344</v>
          </cell>
          <cell r="X35">
            <v>4623</v>
          </cell>
          <cell r="AA35">
            <v>5044</v>
          </cell>
        </row>
        <row r="36">
          <cell r="A36">
            <v>34</v>
          </cell>
          <cell r="F36">
            <v>6409</v>
          </cell>
          <cell r="I36">
            <v>8109</v>
          </cell>
          <cell r="K36">
            <v>6892</v>
          </cell>
          <cell r="M36">
            <v>9509</v>
          </cell>
          <cell r="O36">
            <v>7479</v>
          </cell>
          <cell r="Q36">
            <v>7644</v>
          </cell>
          <cell r="S36">
            <v>6093</v>
          </cell>
          <cell r="U36">
            <v>7936</v>
          </cell>
          <cell r="X36">
            <v>8093</v>
          </cell>
          <cell r="AA36">
            <v>6409</v>
          </cell>
        </row>
        <row r="37">
          <cell r="A37">
            <v>35</v>
          </cell>
          <cell r="E37">
            <v>7832</v>
          </cell>
          <cell r="G37">
            <v>7655</v>
          </cell>
          <cell r="I37">
            <v>8027</v>
          </cell>
          <cell r="K37">
            <v>7847</v>
          </cell>
          <cell r="N37">
            <v>6008</v>
          </cell>
          <cell r="Q37">
            <v>7615</v>
          </cell>
          <cell r="V37">
            <v>4675</v>
          </cell>
          <cell r="X37">
            <v>5207</v>
          </cell>
          <cell r="AA37">
            <v>7832</v>
          </cell>
        </row>
        <row r="38">
          <cell r="A38">
            <v>36</v>
          </cell>
          <cell r="D38">
            <v>28048</v>
          </cell>
          <cell r="G38">
            <v>28413</v>
          </cell>
          <cell r="I38">
            <v>27976</v>
          </cell>
          <cell r="J38">
            <v>30324</v>
          </cell>
          <cell r="L38">
            <v>28288</v>
          </cell>
          <cell r="N38">
            <v>32458</v>
          </cell>
          <cell r="O38">
            <v>30802</v>
          </cell>
          <cell r="Q38">
            <v>30487</v>
          </cell>
          <cell r="R38">
            <v>30660</v>
          </cell>
          <cell r="X38">
            <v>48014</v>
          </cell>
          <cell r="AA38">
            <v>28413</v>
          </cell>
        </row>
        <row r="39">
          <cell r="A39">
            <v>37</v>
          </cell>
          <cell r="D39">
            <v>25152</v>
          </cell>
          <cell r="G39">
            <v>27003</v>
          </cell>
          <cell r="I39">
            <v>29928</v>
          </cell>
          <cell r="L39">
            <v>31565</v>
          </cell>
          <cell r="N39">
            <v>31431</v>
          </cell>
          <cell r="O39">
            <v>33070</v>
          </cell>
          <cell r="Q39">
            <v>33048</v>
          </cell>
          <cell r="R39">
            <v>31440</v>
          </cell>
          <cell r="T39">
            <v>28116</v>
          </cell>
          <cell r="U39">
            <v>36390</v>
          </cell>
          <cell r="X39">
            <v>39724</v>
          </cell>
          <cell r="AA39">
            <v>27003</v>
          </cell>
        </row>
        <row r="40">
          <cell r="A40">
            <v>38</v>
          </cell>
          <cell r="D40">
            <v>22559</v>
          </cell>
          <cell r="G40">
            <v>26482</v>
          </cell>
          <cell r="L40">
            <v>36172</v>
          </cell>
          <cell r="N40">
            <v>31768</v>
          </cell>
          <cell r="P40">
            <v>31893</v>
          </cell>
          <cell r="R40">
            <v>31498</v>
          </cell>
          <cell r="T40">
            <v>35513</v>
          </cell>
          <cell r="X40">
            <v>41767</v>
          </cell>
          <cell r="AA40">
            <v>26482</v>
          </cell>
        </row>
        <row r="41">
          <cell r="A41">
            <v>39</v>
          </cell>
          <cell r="G41">
            <v>7578</v>
          </cell>
          <cell r="L41">
            <v>8245</v>
          </cell>
          <cell r="N41">
            <v>8611</v>
          </cell>
          <cell r="P41">
            <v>8156</v>
          </cell>
          <cell r="R41">
            <v>7596</v>
          </cell>
          <cell r="V41">
            <v>9421</v>
          </cell>
          <cell r="X41">
            <v>8090</v>
          </cell>
          <cell r="AA41">
            <v>7578</v>
          </cell>
        </row>
        <row r="42">
          <cell r="A42">
            <v>40</v>
          </cell>
          <cell r="G42">
            <v>34880</v>
          </cell>
          <cell r="K42">
            <v>37423</v>
          </cell>
          <cell r="N42">
            <v>31776</v>
          </cell>
          <cell r="P42">
            <v>32723</v>
          </cell>
          <cell r="R42">
            <v>37530</v>
          </cell>
          <cell r="S42">
            <v>54000</v>
          </cell>
          <cell r="X42">
            <v>44000</v>
          </cell>
          <cell r="AA42">
            <v>34880</v>
          </cell>
        </row>
        <row r="43">
          <cell r="A43">
            <v>41</v>
          </cell>
          <cell r="G43">
            <v>24216</v>
          </cell>
          <cell r="I43">
            <v>24191</v>
          </cell>
          <cell r="J43">
            <v>32571</v>
          </cell>
          <cell r="L43">
            <v>33892</v>
          </cell>
          <cell r="N43">
            <v>25362</v>
          </cell>
          <cell r="P43">
            <v>25842</v>
          </cell>
          <cell r="R43">
            <v>26816</v>
          </cell>
          <cell r="X43">
            <v>33368</v>
          </cell>
          <cell r="AA43">
            <v>24216</v>
          </cell>
        </row>
        <row r="44">
          <cell r="A44">
            <v>42</v>
          </cell>
          <cell r="G44">
            <v>11984</v>
          </cell>
          <cell r="L44">
            <v>11835</v>
          </cell>
          <cell r="N44">
            <v>12239</v>
          </cell>
          <cell r="Q44">
            <v>10307</v>
          </cell>
          <cell r="X44">
            <v>6329</v>
          </cell>
          <cell r="AA44">
            <v>11984</v>
          </cell>
        </row>
        <row r="45">
          <cell r="A45">
            <v>43</v>
          </cell>
          <cell r="G45">
            <v>16717</v>
          </cell>
          <cell r="L45">
            <v>25564</v>
          </cell>
          <cell r="N45">
            <v>30377</v>
          </cell>
          <cell r="P45">
            <v>30313</v>
          </cell>
          <cell r="R45">
            <v>30497</v>
          </cell>
          <cell r="T45">
            <v>30674</v>
          </cell>
          <cell r="V45">
            <v>34082</v>
          </cell>
          <cell r="X45">
            <v>30378</v>
          </cell>
          <cell r="AA45">
            <v>16717</v>
          </cell>
        </row>
        <row r="46">
          <cell r="A46">
            <v>44</v>
          </cell>
          <cell r="G46">
            <v>13801</v>
          </cell>
          <cell r="L46">
            <v>26316</v>
          </cell>
          <cell r="N46">
            <v>29588</v>
          </cell>
          <cell r="P46">
            <v>30753</v>
          </cell>
          <cell r="R46">
            <v>31151</v>
          </cell>
          <cell r="T46">
            <v>29705</v>
          </cell>
          <cell r="U46">
            <v>29460</v>
          </cell>
          <cell r="V46">
            <v>29026</v>
          </cell>
          <cell r="X46">
            <v>28953</v>
          </cell>
          <cell r="AA46">
            <v>13801</v>
          </cell>
        </row>
        <row r="47">
          <cell r="A47">
            <v>45</v>
          </cell>
          <cell r="G47">
            <v>18699</v>
          </cell>
          <cell r="L47">
            <v>28623</v>
          </cell>
          <cell r="N47">
            <v>31904</v>
          </cell>
          <cell r="P47">
            <v>30667</v>
          </cell>
          <cell r="R47">
            <v>30691</v>
          </cell>
          <cell r="T47">
            <v>31310</v>
          </cell>
          <cell r="X47">
            <v>29917</v>
          </cell>
          <cell r="AA47">
            <v>18699</v>
          </cell>
        </row>
        <row r="48">
          <cell r="A48">
            <v>46</v>
          </cell>
          <cell r="D48">
            <v>37835</v>
          </cell>
          <cell r="G48">
            <v>37510</v>
          </cell>
          <cell r="K48">
            <v>45675</v>
          </cell>
          <cell r="N48">
            <v>46645</v>
          </cell>
          <cell r="P48">
            <v>49792</v>
          </cell>
          <cell r="R48">
            <v>48954</v>
          </cell>
          <cell r="T48">
            <v>52008</v>
          </cell>
          <cell r="X48">
            <v>46026</v>
          </cell>
          <cell r="AA48">
            <v>37510</v>
          </cell>
        </row>
        <row r="49">
          <cell r="A49">
            <v>47</v>
          </cell>
          <cell r="G49">
            <v>6570</v>
          </cell>
          <cell r="L49">
            <v>6595</v>
          </cell>
          <cell r="N49">
            <v>8236</v>
          </cell>
          <cell r="P49">
            <v>6050</v>
          </cell>
          <cell r="R49">
            <v>9244</v>
          </cell>
          <cell r="V49">
            <v>8424</v>
          </cell>
          <cell r="X49">
            <v>6688</v>
          </cell>
          <cell r="AA49">
            <v>6570</v>
          </cell>
        </row>
        <row r="50">
          <cell r="A50">
            <v>48</v>
          </cell>
          <cell r="F50">
            <v>22165</v>
          </cell>
          <cell r="L50">
            <v>31623</v>
          </cell>
          <cell r="N50">
            <v>33125</v>
          </cell>
          <cell r="P50">
            <v>31364</v>
          </cell>
          <cell r="R50">
            <v>32131</v>
          </cell>
          <cell r="T50">
            <v>33932</v>
          </cell>
          <cell r="U50">
            <v>43607</v>
          </cell>
          <cell r="V50">
            <v>32200</v>
          </cell>
          <cell r="X50">
            <v>31570</v>
          </cell>
          <cell r="AA50">
            <v>22165</v>
          </cell>
        </row>
        <row r="51">
          <cell r="A51">
            <v>49</v>
          </cell>
          <cell r="E51">
            <v>26392</v>
          </cell>
          <cell r="F51">
            <v>28184</v>
          </cell>
          <cell r="I51">
            <v>32610</v>
          </cell>
          <cell r="K51">
            <v>29879</v>
          </cell>
          <cell r="M51">
            <v>35097</v>
          </cell>
          <cell r="O51">
            <v>35902</v>
          </cell>
          <cell r="Q51">
            <v>37099</v>
          </cell>
          <cell r="R51">
            <v>37851</v>
          </cell>
          <cell r="T51">
            <v>39213</v>
          </cell>
          <cell r="V51">
            <v>41406</v>
          </cell>
          <cell r="X51">
            <v>42788</v>
          </cell>
          <cell r="AA51">
            <v>26392</v>
          </cell>
        </row>
        <row r="52">
          <cell r="A52">
            <v>50</v>
          </cell>
          <cell r="F52">
            <v>9690</v>
          </cell>
          <cell r="H52">
            <v>11855</v>
          </cell>
          <cell r="L52">
            <v>10855</v>
          </cell>
          <cell r="N52">
            <v>11095</v>
          </cell>
          <cell r="P52">
            <v>12376</v>
          </cell>
          <cell r="R52">
            <v>11522</v>
          </cell>
          <cell r="T52">
            <v>9420</v>
          </cell>
          <cell r="V52">
            <v>10860</v>
          </cell>
          <cell r="X52">
            <v>10336</v>
          </cell>
          <cell r="AA52">
            <v>9690</v>
          </cell>
        </row>
        <row r="53">
          <cell r="A53">
            <v>51</v>
          </cell>
          <cell r="F53">
            <v>1901</v>
          </cell>
          <cell r="H53">
            <v>2522</v>
          </cell>
          <cell r="K53">
            <v>2878</v>
          </cell>
          <cell r="O53">
            <v>3985</v>
          </cell>
          <cell r="Q53">
            <v>5240</v>
          </cell>
          <cell r="X53">
            <v>4874</v>
          </cell>
          <cell r="AA53">
            <v>1901</v>
          </cell>
        </row>
        <row r="54">
          <cell r="A54">
            <v>52</v>
          </cell>
          <cell r="F54">
            <v>24403</v>
          </cell>
          <cell r="I54">
            <v>29082</v>
          </cell>
          <cell r="K54">
            <v>28324</v>
          </cell>
          <cell r="M54">
            <v>30961</v>
          </cell>
          <cell r="O54">
            <v>32633</v>
          </cell>
          <cell r="Q54">
            <v>35228</v>
          </cell>
          <cell r="R54">
            <v>36168</v>
          </cell>
          <cell r="U54">
            <v>29505</v>
          </cell>
          <cell r="V54">
            <v>28447</v>
          </cell>
          <cell r="X54">
            <v>25874</v>
          </cell>
          <cell r="AA54">
            <v>24403</v>
          </cell>
        </row>
        <row r="55">
          <cell r="A55">
            <v>53</v>
          </cell>
          <cell r="F55">
            <v>11648</v>
          </cell>
          <cell r="H55">
            <v>12382</v>
          </cell>
          <cell r="J55">
            <v>13363</v>
          </cell>
          <cell r="L55">
            <v>12329</v>
          </cell>
          <cell r="N55">
            <v>10340</v>
          </cell>
          <cell r="Q55">
            <v>12072</v>
          </cell>
          <cell r="R55">
            <v>11025</v>
          </cell>
          <cell r="V55">
            <v>8104</v>
          </cell>
          <cell r="X55">
            <v>9025</v>
          </cell>
          <cell r="AA55">
            <v>11648</v>
          </cell>
        </row>
        <row r="56">
          <cell r="A56">
            <v>54</v>
          </cell>
          <cell r="F56">
            <v>3480</v>
          </cell>
          <cell r="H56">
            <v>3362</v>
          </cell>
          <cell r="J56">
            <v>3488</v>
          </cell>
          <cell r="L56">
            <v>4115</v>
          </cell>
          <cell r="N56">
            <v>4766</v>
          </cell>
          <cell r="Q56">
            <v>3582</v>
          </cell>
          <cell r="R56">
            <v>4704</v>
          </cell>
          <cell r="X56">
            <v>4392</v>
          </cell>
          <cell r="AA56">
            <v>3480</v>
          </cell>
        </row>
        <row r="57">
          <cell r="A57">
            <v>55</v>
          </cell>
          <cell r="D57">
            <v>34310</v>
          </cell>
          <cell r="F57">
            <v>37476</v>
          </cell>
          <cell r="I57">
            <v>42376</v>
          </cell>
          <cell r="K57">
            <v>44074</v>
          </cell>
          <cell r="M57">
            <v>41707</v>
          </cell>
          <cell r="O57">
            <v>40041</v>
          </cell>
          <cell r="Q57">
            <v>45271</v>
          </cell>
          <cell r="R57">
            <v>39369</v>
          </cell>
          <cell r="X57">
            <v>39672</v>
          </cell>
          <cell r="AA57">
            <v>37476</v>
          </cell>
        </row>
        <row r="58">
          <cell r="A58">
            <v>56</v>
          </cell>
          <cell r="D58">
            <v>32055</v>
          </cell>
          <cell r="F58">
            <v>31585</v>
          </cell>
          <cell r="I58">
            <v>40210</v>
          </cell>
          <cell r="K58">
            <v>41781</v>
          </cell>
          <cell r="M58">
            <v>39869</v>
          </cell>
          <cell r="O58">
            <v>39907</v>
          </cell>
          <cell r="Q58">
            <v>42664</v>
          </cell>
          <cell r="R58">
            <v>44397</v>
          </cell>
          <cell r="T58">
            <v>34263</v>
          </cell>
          <cell r="U58">
            <v>41410</v>
          </cell>
          <cell r="X58">
            <v>39669</v>
          </cell>
          <cell r="AA58">
            <v>31585</v>
          </cell>
        </row>
        <row r="59">
          <cell r="A59">
            <v>57</v>
          </cell>
          <cell r="F59">
            <v>2908</v>
          </cell>
          <cell r="H59">
            <v>2593</v>
          </cell>
          <cell r="L59">
            <v>5301</v>
          </cell>
          <cell r="N59">
            <v>2958</v>
          </cell>
          <cell r="P59">
            <v>3565</v>
          </cell>
          <cell r="Q59">
            <v>4046</v>
          </cell>
          <cell r="R59">
            <v>4200</v>
          </cell>
          <cell r="T59">
            <v>8500</v>
          </cell>
          <cell r="X59">
            <v>3986</v>
          </cell>
          <cell r="AA59">
            <v>2908</v>
          </cell>
        </row>
      </sheetData>
      <sheetData sheetId="36">
        <row r="5">
          <cell r="D5">
            <v>-111.926300264145</v>
          </cell>
          <cell r="E5">
            <v>33.422051729284</v>
          </cell>
          <cell r="F5">
            <v>1</v>
          </cell>
          <cell r="G5" t="str">
            <v>FOUR_WAY_INTERSECTION</v>
          </cell>
          <cell r="H5" t="str">
            <v>ANGLE_FRONT_TO_SIDE</v>
          </cell>
          <cell r="I5" t="str">
            <v>TEMPE</v>
          </cell>
          <cell r="J5">
            <v>40975.688888888886</v>
          </cell>
          <cell r="K5" t="str">
            <v>DROVE_RODE_IN_OPPOSING_TRAFFIC_LANE</v>
          </cell>
          <cell r="L5" t="str">
            <v>NO_IMPROPER_ACTION</v>
          </cell>
          <cell r="M5">
            <v>117</v>
          </cell>
          <cell r="N5">
            <v>6.8469939220814698E-6</v>
          </cell>
          <cell r="O5">
            <v>-111.926299</v>
          </cell>
          <cell r="P5">
            <v>33.422044999999997</v>
          </cell>
          <cell r="Q5">
            <v>0.75556393318924109</v>
          </cell>
        </row>
        <row r="6">
          <cell r="A6">
            <v>2440569</v>
          </cell>
          <cell r="D6">
            <v>-111.909112815695</v>
          </cell>
          <cell r="E6">
            <v>33.407427787562803</v>
          </cell>
          <cell r="F6">
            <v>2</v>
          </cell>
          <cell r="G6" t="str">
            <v>NOT_AT_INTERSECTION_0</v>
          </cell>
          <cell r="H6" t="str">
            <v>ANGLE_FRONT_TO_SIDE</v>
          </cell>
          <cell r="I6" t="str">
            <v>TEMPE</v>
          </cell>
          <cell r="J6">
            <v>40414.495138888888</v>
          </cell>
          <cell r="K6" t="str">
            <v>NO_IMPROPER_ACTION</v>
          </cell>
          <cell r="L6" t="str">
            <v>UNKNOWN_99</v>
          </cell>
          <cell r="M6">
            <v>159</v>
          </cell>
          <cell r="N6">
            <v>7.8097253300941004E-6</v>
          </cell>
          <cell r="O6">
            <v>-111.90910700000001</v>
          </cell>
          <cell r="P6">
            <v>33.407432999999997</v>
          </cell>
          <cell r="Q6">
            <v>0.7917928779800385</v>
          </cell>
        </row>
        <row r="7">
          <cell r="A7">
            <v>2398100</v>
          </cell>
          <cell r="D7">
            <v>-111.952153268277</v>
          </cell>
          <cell r="E7">
            <v>33.407389960898698</v>
          </cell>
          <cell r="F7">
            <v>2</v>
          </cell>
          <cell r="G7" t="str">
            <v>FOUR_WAY_INTERSECTION</v>
          </cell>
          <cell r="H7" t="str">
            <v>SIDESWIPE_OPPOSITE_DIRECTION</v>
          </cell>
          <cell r="I7" t="str">
            <v>TEMPE</v>
          </cell>
          <cell r="J7">
            <v>40263.211805555555</v>
          </cell>
          <cell r="K7" t="str">
            <v>NO_IMPROPER_ACTION</v>
          </cell>
          <cell r="L7" t="str">
            <v>NOT_APPLICABLE_MINUS_1+SPEED_TOO_FAST_FOR_CONDITIONS</v>
          </cell>
          <cell r="M7">
            <v>160</v>
          </cell>
          <cell r="N7">
            <v>1.28342832142161E-5</v>
          </cell>
          <cell r="O7">
            <v>-111.952164</v>
          </cell>
          <cell r="P7">
            <v>33.407397000000003</v>
          </cell>
          <cell r="Q7">
            <v>1.2673803415977587</v>
          </cell>
        </row>
        <row r="8">
          <cell r="A8">
            <v>2566643</v>
          </cell>
          <cell r="D8">
            <v>-111.926299401469</v>
          </cell>
          <cell r="E8">
            <v>33.422027158932899</v>
          </cell>
          <cell r="F8">
            <v>3</v>
          </cell>
          <cell r="G8" t="str">
            <v>FOUR_WAY_INTERSECTION</v>
          </cell>
          <cell r="H8" t="str">
            <v>HEAD_ON</v>
          </cell>
          <cell r="I8" t="str">
            <v>TEMPE</v>
          </cell>
          <cell r="J8">
            <v>40763.769444444442</v>
          </cell>
          <cell r="K8" t="str">
            <v>OTHER_97</v>
          </cell>
          <cell r="L8" t="str">
            <v>INATTENTION_DISTRACTION</v>
          </cell>
          <cell r="M8">
            <v>117</v>
          </cell>
          <cell r="N8">
            <v>1.7845583559008498E-5</v>
          </cell>
          <cell r="O8">
            <v>-111.926299</v>
          </cell>
          <cell r="P8">
            <v>33.422044999999997</v>
          </cell>
          <cell r="Q8">
            <v>1.979133252029347</v>
          </cell>
        </row>
        <row r="9">
          <cell r="A9">
            <v>2686367</v>
          </cell>
          <cell r="D9">
            <v>-111.926299401469</v>
          </cell>
          <cell r="E9">
            <v>33.422027158932899</v>
          </cell>
          <cell r="F9">
            <v>1</v>
          </cell>
          <cell r="G9" t="str">
            <v>UNKNOWN_99</v>
          </cell>
          <cell r="H9" t="str">
            <v>ANGLE_FRONT_TO_SIDE</v>
          </cell>
          <cell r="I9" t="str">
            <v>TEMPE</v>
          </cell>
          <cell r="J9">
            <v>41261.506944444445</v>
          </cell>
          <cell r="K9" t="str">
            <v>UNKNOWN_99</v>
          </cell>
          <cell r="L9" t="str">
            <v>NO_IMPROPER_ACTION</v>
          </cell>
          <cell r="M9">
            <v>117</v>
          </cell>
          <cell r="N9">
            <v>1.7845583559008498E-5</v>
          </cell>
          <cell r="O9">
            <v>-111.926299</v>
          </cell>
          <cell r="P9">
            <v>33.422044999999997</v>
          </cell>
          <cell r="Q9">
            <v>1.979133252029347</v>
          </cell>
        </row>
        <row r="10">
          <cell r="A10">
            <v>2756535</v>
          </cell>
          <cell r="D10">
            <v>-111.926299401469</v>
          </cell>
          <cell r="E10">
            <v>33.422027158932899</v>
          </cell>
          <cell r="F10">
            <v>3</v>
          </cell>
          <cell r="G10" t="str">
            <v>T_INTERSECTION</v>
          </cell>
          <cell r="H10" t="str">
            <v>OTHER_97</v>
          </cell>
          <cell r="I10" t="str">
            <v>TEMPE</v>
          </cell>
          <cell r="J10">
            <v>41503.830555555556</v>
          </cell>
          <cell r="K10" t="str">
            <v>OTHER_97</v>
          </cell>
          <cell r="L10" t="str">
            <v>UNKNOWN_99</v>
          </cell>
          <cell r="M10">
            <v>117</v>
          </cell>
          <cell r="N10">
            <v>1.7845583559008498E-5</v>
          </cell>
          <cell r="O10">
            <v>-111.926299</v>
          </cell>
          <cell r="P10">
            <v>33.422044999999997</v>
          </cell>
          <cell r="Q10">
            <v>1.979133252029347</v>
          </cell>
        </row>
        <row r="11">
          <cell r="A11">
            <v>2680094</v>
          </cell>
          <cell r="D11">
            <v>-111.917685931252</v>
          </cell>
          <cell r="E11">
            <v>33.414760755637303</v>
          </cell>
          <cell r="F11">
            <v>1</v>
          </cell>
          <cell r="G11" t="str">
            <v>T_INTERSECTION</v>
          </cell>
          <cell r="H11" t="str">
            <v>SIDESWIPE_OPPOSITE_DIRECTION</v>
          </cell>
          <cell r="I11" t="str">
            <v>TEMPE</v>
          </cell>
          <cell r="J11">
            <v>41218.5</v>
          </cell>
          <cell r="K11" t="str">
            <v>INATTENTION_DISTRACTION</v>
          </cell>
          <cell r="L11" t="str">
            <v>NO_IMPROPER_ACTION</v>
          </cell>
          <cell r="M11">
            <v>132</v>
          </cell>
          <cell r="N11">
            <v>1.9846782740783599E-5</v>
          </cell>
          <cell r="O11">
            <v>-111.917698</v>
          </cell>
          <cell r="P11">
            <v>33.414745000000003</v>
          </cell>
          <cell r="Q11">
            <v>2.0770789976226429</v>
          </cell>
        </row>
        <row r="12">
          <cell r="A12">
            <v>2784807</v>
          </cell>
          <cell r="D12">
            <v>-111.926292222858</v>
          </cell>
          <cell r="E12">
            <v>33.422025760500702</v>
          </cell>
          <cell r="F12">
            <v>1</v>
          </cell>
          <cell r="G12" t="str">
            <v>NOT_AT_INTERSECTION_0</v>
          </cell>
          <cell r="H12" t="str">
            <v>ANGLE_FRONT_TO_SIDE</v>
          </cell>
          <cell r="I12" t="str">
            <v>TEMPE</v>
          </cell>
          <cell r="J12">
            <v>41580.433333333334</v>
          </cell>
          <cell r="K12" t="str">
            <v>DROVE_RODE_IN_OPPOSING_TRAFFIC_LANE</v>
          </cell>
          <cell r="L12" t="str">
            <v>NO_IMPROPER_ACTION</v>
          </cell>
          <cell r="M12">
            <v>117</v>
          </cell>
          <cell r="N12">
            <v>2.0398234896168099E-5</v>
          </cell>
          <cell r="O12">
            <v>-111.926299</v>
          </cell>
          <cell r="P12">
            <v>33.422044999999997</v>
          </cell>
          <cell r="Q12">
            <v>2.2250737953411899</v>
          </cell>
        </row>
        <row r="13">
          <cell r="A13">
            <v>2757186</v>
          </cell>
          <cell r="D13">
            <v>-111.944251400333</v>
          </cell>
          <cell r="E13">
            <v>33.421878304646697</v>
          </cell>
          <cell r="F13">
            <v>4</v>
          </cell>
          <cell r="G13" t="str">
            <v>FOUR_WAY_INTERSECTION</v>
          </cell>
          <cell r="H13" t="str">
            <v>ANGLE_FRONT_TO_SIDE</v>
          </cell>
          <cell r="I13" t="str">
            <v>TEMPE</v>
          </cell>
          <cell r="J13">
            <v>41526.734722222223</v>
          </cell>
          <cell r="K13" t="str">
            <v>FAILED_TO_YIELD_RIGHT_OF_WAY_103</v>
          </cell>
          <cell r="L13" t="str">
            <v>NO_IMPROPER_ACTION</v>
          </cell>
          <cell r="M13">
            <v>163</v>
          </cell>
          <cell r="N13">
            <v>2.1435820296804201E-5</v>
          </cell>
          <cell r="O13">
            <v>-111.944266</v>
          </cell>
          <cell r="P13">
            <v>33.421894000000002</v>
          </cell>
          <cell r="Q13">
            <v>2.2079564176993243</v>
          </cell>
        </row>
        <row r="14">
          <cell r="A14">
            <v>2368575</v>
          </cell>
          <cell r="D14">
            <v>-111.908883841961</v>
          </cell>
          <cell r="E14">
            <v>33.429162934334698</v>
          </cell>
          <cell r="F14">
            <v>1</v>
          </cell>
          <cell r="G14" t="str">
            <v>FOUR_WAY_INTERSECTION</v>
          </cell>
          <cell r="H14" t="str">
            <v>ANGLE_FRONT_TO_SIDE</v>
          </cell>
          <cell r="I14" t="str">
            <v>TEMPE</v>
          </cell>
          <cell r="J14">
            <v>40154.372916666667</v>
          </cell>
          <cell r="K14" t="str">
            <v>FAILED_TO_YIELD_RIGHT_OF_WAY_103</v>
          </cell>
          <cell r="L14" t="str">
            <v>NO_IMPROPER_ACTION</v>
          </cell>
          <cell r="M14">
            <v>104</v>
          </cell>
          <cell r="N14">
            <v>2.2849298222839501E-5</v>
          </cell>
          <cell r="O14">
            <v>-111.90889799999999</v>
          </cell>
          <cell r="P14">
            <v>33.429144999999998</v>
          </cell>
          <cell r="Q14">
            <v>2.3856667115049426</v>
          </cell>
        </row>
        <row r="15">
          <cell r="A15">
            <v>2592167</v>
          </cell>
          <cell r="D15">
            <v>-111.945881935077</v>
          </cell>
          <cell r="E15">
            <v>33.363524195856499</v>
          </cell>
          <cell r="F15">
            <v>1</v>
          </cell>
          <cell r="G15" t="str">
            <v>FOUR_WAY_INTERSECTION</v>
          </cell>
          <cell r="H15" t="str">
            <v>ANGLE_FRONT_TO_SIDE</v>
          </cell>
          <cell r="I15" t="str">
            <v>TEMPE</v>
          </cell>
          <cell r="J15">
            <v>40844.258333333331</v>
          </cell>
          <cell r="K15" t="str">
            <v>NO_IMPROPER_ACTION</v>
          </cell>
          <cell r="L15" t="str">
            <v>SPEED_TOO_FAST_FOR_CONDITIONS</v>
          </cell>
          <cell r="M15">
            <v>148</v>
          </cell>
          <cell r="N15">
            <v>2.7083249894875299E-5</v>
          </cell>
          <cell r="O15">
            <v>-111.945898</v>
          </cell>
          <cell r="P15">
            <v>33.363545999999999</v>
          </cell>
          <cell r="Q15">
            <v>2.8428658311086825</v>
          </cell>
        </row>
        <row r="16">
          <cell r="A16">
            <v>2416739</v>
          </cell>
          <cell r="D16">
            <v>-111.951970431802</v>
          </cell>
          <cell r="E16">
            <v>33.392853676656202</v>
          </cell>
          <cell r="F16">
            <v>2</v>
          </cell>
          <cell r="G16" t="str">
            <v>FOUR_WAY_INTERSECTION</v>
          </cell>
          <cell r="H16" t="str">
            <v>ANGLE_FRONT_TO_SIDE</v>
          </cell>
          <cell r="I16" t="str">
            <v>TEMPE</v>
          </cell>
          <cell r="J16">
            <v>40317.318055555559</v>
          </cell>
          <cell r="K16" t="str">
            <v>NO_IMPROPER_ACTION</v>
          </cell>
          <cell r="L16" t="str">
            <v>FAILED_TO_YIELD_RIGHT_OF_WAY_103</v>
          </cell>
          <cell r="M16">
            <v>143</v>
          </cell>
          <cell r="N16">
            <v>2.9581632606897601E-5</v>
          </cell>
          <cell r="O16">
            <v>-111.951999</v>
          </cell>
          <cell r="P16">
            <v>33.392845999999999</v>
          </cell>
          <cell r="Q16">
            <v>2.7907342361892624</v>
          </cell>
        </row>
        <row r="17">
          <cell r="A17">
            <v>2525149</v>
          </cell>
          <cell r="D17">
            <v>-111.951970431802</v>
          </cell>
          <cell r="E17">
            <v>33.392853676656202</v>
          </cell>
          <cell r="F17">
            <v>1</v>
          </cell>
          <cell r="G17" t="str">
            <v>FOUR_WAY_INTERSECTION</v>
          </cell>
          <cell r="H17" t="str">
            <v>ANGLE_FRONT_TO_SIDE</v>
          </cell>
          <cell r="I17" t="str">
            <v>TEMPE</v>
          </cell>
          <cell r="J17">
            <v>40665.769444444442</v>
          </cell>
          <cell r="K17" t="str">
            <v>DISREGARDED_TRAFFIC_SIGNAL</v>
          </cell>
          <cell r="L17" t="str">
            <v>NO_IMPROPER_ACTION</v>
          </cell>
          <cell r="M17">
            <v>143</v>
          </cell>
          <cell r="N17">
            <v>2.9581632606897601E-5</v>
          </cell>
          <cell r="O17">
            <v>-111.951999</v>
          </cell>
          <cell r="P17">
            <v>33.392845999999999</v>
          </cell>
          <cell r="Q17">
            <v>2.7907342361892624</v>
          </cell>
        </row>
        <row r="18">
          <cell r="A18">
            <v>2362598</v>
          </cell>
          <cell r="D18">
            <v>-111.95200958082199</v>
          </cell>
          <cell r="E18">
            <v>33.414617269184497</v>
          </cell>
          <cell r="F18">
            <v>3</v>
          </cell>
          <cell r="G18" t="str">
            <v>NOT_AT_INTERSECTION_0</v>
          </cell>
          <cell r="H18" t="str">
            <v>SIDESWIPE_OPPOSITE_DIRECTION</v>
          </cell>
          <cell r="I18" t="str">
            <v>TEMPE</v>
          </cell>
          <cell r="J18">
            <v>40130.09652777778</v>
          </cell>
          <cell r="K18" t="str">
            <v>DROVE_RODE_IN_OPPOSING_TRAFFIC_LANE</v>
          </cell>
          <cell r="L18" t="str">
            <v>NOT_APPLICABLE_MINUS_1+NO_IMPROPER_ACTION</v>
          </cell>
          <cell r="M18">
            <v>114</v>
          </cell>
          <cell r="N18">
            <v>2.9680834262689899E-5</v>
          </cell>
          <cell r="O18">
            <v>-111.951999</v>
          </cell>
          <cell r="P18">
            <v>33.414645</v>
          </cell>
          <cell r="Q18">
            <v>3.2293397345196659</v>
          </cell>
        </row>
        <row r="19">
          <cell r="A19">
            <v>2496167</v>
          </cell>
          <cell r="D19">
            <v>-111.944276761696</v>
          </cell>
          <cell r="E19">
            <v>33.421924762426002</v>
          </cell>
          <cell r="F19">
            <v>2</v>
          </cell>
          <cell r="G19" t="str">
            <v>UNKNOWN_99</v>
          </cell>
          <cell r="H19" t="str">
            <v>ANGLE_FRONT_TO_SIDE</v>
          </cell>
          <cell r="I19" t="str">
            <v>TEMPE</v>
          </cell>
          <cell r="J19">
            <v>40584.34375</v>
          </cell>
          <cell r="K19" t="str">
            <v>OTHER_97</v>
          </cell>
          <cell r="L19" t="str">
            <v>NO_IMPROPER_ACTION</v>
          </cell>
          <cell r="M19">
            <v>163</v>
          </cell>
          <cell r="N19">
            <v>3.2590504051024198E-5</v>
          </cell>
          <cell r="O19">
            <v>-111.944266</v>
          </cell>
          <cell r="P19">
            <v>33.421894000000002</v>
          </cell>
          <cell r="Q19">
            <v>3.5557603244525762</v>
          </cell>
        </row>
        <row r="20">
          <cell r="A20">
            <v>2470534</v>
          </cell>
          <cell r="D20">
            <v>-111.92616687648</v>
          </cell>
          <cell r="E20">
            <v>33.392957678842599</v>
          </cell>
          <cell r="F20">
            <v>1</v>
          </cell>
          <cell r="G20" t="str">
            <v>FOUR_WAY_INTERSECTION</v>
          </cell>
          <cell r="H20" t="str">
            <v>ANGLE_FRONT_TO_SIDE</v>
          </cell>
          <cell r="I20" t="str">
            <v>TEMPE</v>
          </cell>
          <cell r="J20">
            <v>40499.443749999999</v>
          </cell>
          <cell r="K20" t="str">
            <v>NO_IMPROPER_ACTION</v>
          </cell>
          <cell r="L20" t="str">
            <v>OTHER_97</v>
          </cell>
          <cell r="M20">
            <v>142</v>
          </cell>
          <cell r="N20">
            <v>3.32425760401212E-5</v>
          </cell>
          <cell r="O20">
            <v>-111.926198</v>
          </cell>
          <cell r="P20">
            <v>33.392946000000002</v>
          </cell>
          <cell r="Q20">
            <v>3.1719383649131387</v>
          </cell>
        </row>
        <row r="21">
          <cell r="A21">
            <v>2281424</v>
          </cell>
          <cell r="D21">
            <v>-111.94786900672</v>
          </cell>
          <cell r="E21">
            <v>33.407385271890497</v>
          </cell>
          <cell r="F21">
            <v>1</v>
          </cell>
          <cell r="G21" t="str">
            <v>FOUR_WAY_INTERSECTION</v>
          </cell>
          <cell r="H21" t="str">
            <v>HEAD_ON</v>
          </cell>
          <cell r="I21" t="str">
            <v>TEMPE</v>
          </cell>
          <cell r="J21">
            <v>39900.488888888889</v>
          </cell>
          <cell r="K21" t="str">
            <v>MADE_IMPROPER_TURN</v>
          </cell>
          <cell r="L21" t="str">
            <v>NO_IMPROPER_ACTION+NOT_APPLICABLE_MINUS_1</v>
          </cell>
          <cell r="M21">
            <v>162</v>
          </cell>
          <cell r="N21">
            <v>3.5407137241699798E-5</v>
          </cell>
          <cell r="O21">
            <v>-111.92623</v>
          </cell>
          <cell r="P21">
            <v>33.441630000000004</v>
          </cell>
          <cell r="Q21">
            <v>4298.6348816998625</v>
          </cell>
        </row>
        <row r="22">
          <cell r="A22">
            <v>2788590</v>
          </cell>
          <cell r="D22">
            <v>-111.92913198382</v>
          </cell>
          <cell r="E22">
            <v>33.414734308413003</v>
          </cell>
          <cell r="F22">
            <v>2</v>
          </cell>
          <cell r="G22" t="str">
            <v>NOT_AT_INTERSECTION_0</v>
          </cell>
          <cell r="H22" t="str">
            <v>OTHER_97</v>
          </cell>
          <cell r="I22" t="str">
            <v>TEMPE</v>
          </cell>
          <cell r="J22">
            <v>41614.474999999999</v>
          </cell>
          <cell r="K22" t="str">
            <v>NO_IMPROPER_ACTION</v>
          </cell>
          <cell r="L22" t="str">
            <v>DROVE_RODE_IN_OPPOSING_TRAFFIC_LANE</v>
          </cell>
          <cell r="M22">
            <v>134</v>
          </cell>
          <cell r="N22">
            <v>3.9138135478223797E-5</v>
          </cell>
          <cell r="O22">
            <v>-111.92914</v>
          </cell>
          <cell r="P22">
            <v>33.414695999999999</v>
          </cell>
          <cell r="Q22">
            <v>4.3137945278489553</v>
          </cell>
        </row>
        <row r="23">
          <cell r="A23">
            <v>2233309</v>
          </cell>
          <cell r="D23">
            <v>-111.926138310635</v>
          </cell>
          <cell r="E23">
            <v>33.4002319943299</v>
          </cell>
          <cell r="F23">
            <v>3</v>
          </cell>
          <cell r="G23" t="str">
            <v>NOT_AT_INTERSECTION_0</v>
          </cell>
          <cell r="H23" t="str">
            <v>ANGLE_FRONT_TO_SIDE</v>
          </cell>
          <cell r="I23" t="str">
            <v>TEMPE</v>
          </cell>
          <cell r="J23">
            <v>39821.65625</v>
          </cell>
          <cell r="K23" t="str">
            <v>OTHER_97</v>
          </cell>
          <cell r="L23" t="str">
            <v>OTHER_97</v>
          </cell>
          <cell r="M23">
            <v>129</v>
          </cell>
          <cell r="N23">
            <v>4.2674419611564698E-5</v>
          </cell>
          <cell r="O23">
            <v>-111.926098</v>
          </cell>
          <cell r="P23">
            <v>33.400246000000003</v>
          </cell>
          <cell r="Q23">
            <v>4.0590711004996809</v>
          </cell>
        </row>
        <row r="24">
          <cell r="A24">
            <v>2699238</v>
          </cell>
          <cell r="D24">
            <v>-111.96086402541999</v>
          </cell>
          <cell r="E24">
            <v>33.4219384437177</v>
          </cell>
          <cell r="F24">
            <v>3</v>
          </cell>
          <cell r="G24" t="str">
            <v>FOUR_WAY_INTERSECTION</v>
          </cell>
          <cell r="H24" t="str">
            <v>OTHER_97</v>
          </cell>
          <cell r="I24" t="str">
            <v>TEMPE</v>
          </cell>
          <cell r="J24">
            <v>41324.802777777775</v>
          </cell>
          <cell r="K24" t="str">
            <v>DISREGARDED_TRAFFIC_SIGNAL</v>
          </cell>
          <cell r="L24" t="str">
            <v>NOT_APPLICABLE_MINUS_1+NOT_APPLICABLE_MINUS_1+NO_IMPROPER_ACTION</v>
          </cell>
          <cell r="M24">
            <v>165</v>
          </cell>
          <cell r="N24">
            <v>4.40424277621732E-5</v>
          </cell>
          <cell r="O24">
            <v>-111.960908</v>
          </cell>
          <cell r="P24">
            <v>33.421936000000002</v>
          </cell>
          <cell r="Q24">
            <v>4.0998943418495974</v>
          </cell>
        </row>
        <row r="25">
          <cell r="A25">
            <v>2707068</v>
          </cell>
          <cell r="D25">
            <v>-111.939454612739</v>
          </cell>
          <cell r="E25">
            <v>33.392860741417898</v>
          </cell>
          <cell r="F25">
            <v>2</v>
          </cell>
          <cell r="G25" t="str">
            <v>NOT_AT_INTERSECTION_0</v>
          </cell>
          <cell r="H25" t="str">
            <v>ANGLE_FRONT_TO_SIDE</v>
          </cell>
          <cell r="I25" t="str">
            <v>TEMPE</v>
          </cell>
          <cell r="J25">
            <v>41351.492361111108</v>
          </cell>
          <cell r="K25" t="str">
            <v>OTHER_97</v>
          </cell>
          <cell r="L25" t="str">
            <v>NO_IMPROPER_ACTION</v>
          </cell>
          <cell r="M25">
            <v>144</v>
          </cell>
          <cell r="N25">
            <v>4.6771127212253498E-5</v>
          </cell>
          <cell r="O25">
            <v>-111.939499</v>
          </cell>
          <cell r="P25">
            <v>33.392845999999999</v>
          </cell>
          <cell r="Q25">
            <v>4.4412233222087583</v>
          </cell>
        </row>
        <row r="26">
          <cell r="A26">
            <v>2593593</v>
          </cell>
          <cell r="D26">
            <v>-111.943285115802</v>
          </cell>
          <cell r="E26">
            <v>33.437621825139303</v>
          </cell>
          <cell r="F26">
            <v>2</v>
          </cell>
          <cell r="G26" t="str">
            <v>FOUR_WAY_INTERSECTION</v>
          </cell>
          <cell r="H26" t="str">
            <v>ANGLE_FRONT_TO_SIDE</v>
          </cell>
          <cell r="I26" t="str">
            <v>TEMPE</v>
          </cell>
          <cell r="J26">
            <v>40811.384722222225</v>
          </cell>
          <cell r="K26" t="str">
            <v>NO_IMPROPER_ACTION</v>
          </cell>
          <cell r="L26" t="str">
            <v>INATTENTION_DISTRACTION</v>
          </cell>
          <cell r="M26">
            <v>101</v>
          </cell>
          <cell r="N26">
            <v>5.7056437706750799E-5</v>
          </cell>
          <cell r="O26">
            <v>-111.943254</v>
          </cell>
          <cell r="P26">
            <v>33.437573999999998</v>
          </cell>
          <cell r="Q26">
            <v>6.0428002734444535</v>
          </cell>
        </row>
        <row r="27">
          <cell r="A27">
            <v>2496147</v>
          </cell>
          <cell r="D27">
            <v>-111.95221161360099</v>
          </cell>
          <cell r="E27">
            <v>33.421907007676097</v>
          </cell>
          <cell r="F27">
            <v>3</v>
          </cell>
          <cell r="G27" t="str">
            <v>UNKNOWN_99</v>
          </cell>
          <cell r="H27" t="str">
            <v>ANGLE_FRONT_TO_SIDE</v>
          </cell>
          <cell r="I27" t="str">
            <v>TEMPE</v>
          </cell>
          <cell r="J27">
            <v>40583.798611111109</v>
          </cell>
          <cell r="K27" t="str">
            <v>KNOWINGLY_OPERATED_WITH_FAULTY_MISSING_EQUIPMENT</v>
          </cell>
          <cell r="L27" t="str">
            <v>NO_IMPROPER_ACTION</v>
          </cell>
          <cell r="M27">
            <v>121</v>
          </cell>
          <cell r="N27">
            <v>6.3277601293652602E-5</v>
          </cell>
          <cell r="O27">
            <v>-111.95219899999999</v>
          </cell>
          <cell r="P27">
            <v>33.421844999999998</v>
          </cell>
          <cell r="Q27">
            <v>6.9767580105494265</v>
          </cell>
        </row>
        <row r="28">
          <cell r="A28">
            <v>2656455</v>
          </cell>
          <cell r="D28">
            <v>-111.95221161360099</v>
          </cell>
          <cell r="E28">
            <v>33.421907007676097</v>
          </cell>
          <cell r="F28">
            <v>3</v>
          </cell>
          <cell r="G28" t="str">
            <v>FOUR_WAY_INTERSECTION</v>
          </cell>
          <cell r="H28" t="str">
            <v>LEFT_TURN</v>
          </cell>
          <cell r="I28" t="str">
            <v>TEMPE</v>
          </cell>
          <cell r="J28">
            <v>41150.878472222219</v>
          </cell>
          <cell r="K28" t="str">
            <v>OTHER_97</v>
          </cell>
          <cell r="L28" t="str">
            <v>NOT_APPLICABLE_MINUS_1+NOT_APPLICABLE_MINUS_1+NO_IMPROPER_ACTION</v>
          </cell>
          <cell r="M28">
            <v>121</v>
          </cell>
          <cell r="N28">
            <v>6.3277601293652602E-5</v>
          </cell>
          <cell r="O28">
            <v>-111.95219899999999</v>
          </cell>
          <cell r="P28">
            <v>33.421844999999998</v>
          </cell>
          <cell r="Q28">
            <v>6.9767580105494265</v>
          </cell>
        </row>
        <row r="29">
          <cell r="A29">
            <v>2599206</v>
          </cell>
          <cell r="D29">
            <v>-111.909113219373</v>
          </cell>
          <cell r="E29">
            <v>33.407496496678</v>
          </cell>
          <cell r="F29">
            <v>1</v>
          </cell>
          <cell r="G29" t="str">
            <v>FOUR_WAY_INTERSECTION</v>
          </cell>
          <cell r="H29" t="str">
            <v>ANGLE_FRONT_TO_SIDE</v>
          </cell>
          <cell r="I29" t="str">
            <v>TEMPE</v>
          </cell>
          <cell r="J29">
            <v>40947.806250000001</v>
          </cell>
          <cell r="K29" t="str">
            <v>OTHER_97</v>
          </cell>
          <cell r="L29" t="str">
            <v>UNKNOWN_99</v>
          </cell>
          <cell r="M29">
            <v>159</v>
          </cell>
          <cell r="N29">
            <v>6.3800538538341599E-5</v>
          </cell>
          <cell r="O29">
            <v>-111.90910700000001</v>
          </cell>
          <cell r="P29">
            <v>33.407432999999997</v>
          </cell>
          <cell r="Q29">
            <v>7.0662435176748515</v>
          </cell>
        </row>
        <row r="30">
          <cell r="A30">
            <v>2664825</v>
          </cell>
          <cell r="D30">
            <v>-111.926261889674</v>
          </cell>
          <cell r="E30">
            <v>33.392957633938302</v>
          </cell>
          <cell r="F30">
            <v>1</v>
          </cell>
          <cell r="G30" t="str">
            <v>FOUR_WAY_INTERSECTION</v>
          </cell>
          <cell r="H30" t="str">
            <v>ANGLE_FRONT_TO_SIDE</v>
          </cell>
          <cell r="I30" t="str">
            <v>TEMPE</v>
          </cell>
          <cell r="J30">
            <v>41177.834027777775</v>
          </cell>
          <cell r="K30" t="str">
            <v>DISREGARDED_TRAFFIC_SIGNAL</v>
          </cell>
          <cell r="L30" t="str">
            <v>NO_IMPROPER_ACTION</v>
          </cell>
          <cell r="M30">
            <v>142</v>
          </cell>
          <cell r="N30">
            <v>6.4940272278804902E-5</v>
          </cell>
          <cell r="O30">
            <v>-111.926198</v>
          </cell>
          <cell r="P30">
            <v>33.392946000000002</v>
          </cell>
          <cell r="Q30">
            <v>6.0820649880441149</v>
          </cell>
        </row>
        <row r="31">
          <cell r="A31">
            <v>2386750</v>
          </cell>
          <cell r="D31">
            <v>-111.92616449483199</v>
          </cell>
          <cell r="E31">
            <v>33.400231992198698</v>
          </cell>
          <cell r="F31">
            <v>2</v>
          </cell>
          <cell r="G31" t="str">
            <v>FOUR_WAY_INTERSECTION</v>
          </cell>
          <cell r="H31" t="str">
            <v>LEFT_TURN</v>
          </cell>
          <cell r="I31" t="str">
            <v>TEMPE</v>
          </cell>
          <cell r="J31">
            <v>40212.71597222222</v>
          </cell>
          <cell r="K31" t="str">
            <v>OTHER_97</v>
          </cell>
          <cell r="L31" t="str">
            <v>NOT_APPLICABLE_MINUS_1+NOT_APPLICABLE_MINUS_1+NO_IMPROPER_ACTION</v>
          </cell>
          <cell r="M31">
            <v>129</v>
          </cell>
          <cell r="N31">
            <v>6.7954257996286302E-5</v>
          </cell>
          <cell r="O31">
            <v>-111.926098</v>
          </cell>
          <cell r="P31">
            <v>33.400246000000003</v>
          </cell>
          <cell r="Q31">
            <v>6.3780857248768745</v>
          </cell>
        </row>
        <row r="32">
          <cell r="A32">
            <v>2480708</v>
          </cell>
          <cell r="D32">
            <v>-111.930828644568</v>
          </cell>
          <cell r="E32">
            <v>33.440223852098399</v>
          </cell>
          <cell r="F32">
            <v>1</v>
          </cell>
          <cell r="G32" t="str">
            <v>FOUR_WAY_INTERSECTION</v>
          </cell>
          <cell r="H32" t="str">
            <v>ANGLE_FRONT_TO_SIDE</v>
          </cell>
          <cell r="I32" t="str">
            <v>TEMPE</v>
          </cell>
          <cell r="J32">
            <v>40526.547222222223</v>
          </cell>
          <cell r="K32" t="str">
            <v>DISREGARDED_TRAFFIC_SIGNAL</v>
          </cell>
          <cell r="L32" t="str">
            <v>NO_IMPROPER_ACTION</v>
          </cell>
          <cell r="M32">
            <v>157</v>
          </cell>
          <cell r="N32">
            <v>7.2740106288201396E-5</v>
          </cell>
          <cell r="O32">
            <v>-111.93086099999999</v>
          </cell>
          <cell r="P32">
            <v>33.440289</v>
          </cell>
          <cell r="Q32">
            <v>7.8275304604810678</v>
          </cell>
        </row>
        <row r="33">
          <cell r="A33">
            <v>2479835</v>
          </cell>
          <cell r="D33">
            <v>-111.93065736315501</v>
          </cell>
          <cell r="E33">
            <v>33.414721493316101</v>
          </cell>
          <cell r="F33">
            <v>1</v>
          </cell>
          <cell r="G33" t="str">
            <v>FOUR_WAY_INTERSECTION</v>
          </cell>
          <cell r="H33" t="str">
            <v>LEFT_TURN</v>
          </cell>
          <cell r="I33" t="str">
            <v>TEMPE</v>
          </cell>
          <cell r="J33">
            <v>40518.422222222223</v>
          </cell>
          <cell r="K33" t="str">
            <v>NO_IMPROPER_ACTION</v>
          </cell>
          <cell r="L33" t="str">
            <v>INATTENTION_DISTRACTION</v>
          </cell>
          <cell r="M33">
            <v>153</v>
          </cell>
          <cell r="N33">
            <v>7.2786856007800197E-5</v>
          </cell>
          <cell r="O33">
            <v>-111.930599</v>
          </cell>
          <cell r="P33">
            <v>33.414678000000002</v>
          </cell>
          <cell r="Q33">
            <v>7.262880758676066</v>
          </cell>
        </row>
        <row r="34">
          <cell r="A34">
            <v>2756469</v>
          </cell>
          <cell r="D34">
            <v>-111.93065736315501</v>
          </cell>
          <cell r="E34">
            <v>33.414721493316101</v>
          </cell>
          <cell r="F34">
            <v>3</v>
          </cell>
          <cell r="G34" t="str">
            <v>FOUR_WAY_INTERSECTION</v>
          </cell>
          <cell r="H34" t="str">
            <v>ANGLE_FRONT_TO_SIDE</v>
          </cell>
          <cell r="I34" t="str">
            <v>TEMPE</v>
          </cell>
          <cell r="J34">
            <v>41494.292361111111</v>
          </cell>
          <cell r="K34" t="str">
            <v>UNKNOWN_99</v>
          </cell>
          <cell r="L34" t="str">
            <v>NOT_APPLICABLE_MINUS_1+NOT_APPLICABLE_MINUS_1+NOT_APPLICABLE_MINUS_1+UNKNOWN_99+NOT_APPLICABLE_MINUS_1</v>
          </cell>
          <cell r="M34">
            <v>153</v>
          </cell>
          <cell r="N34">
            <v>7.2786856007800197E-5</v>
          </cell>
          <cell r="O34">
            <v>-111.930599</v>
          </cell>
          <cell r="P34">
            <v>33.414678000000002</v>
          </cell>
          <cell r="Q34">
            <v>7.262880758676066</v>
          </cell>
        </row>
        <row r="35">
          <cell r="A35">
            <v>2666649</v>
          </cell>
          <cell r="D35">
            <v>-111.91776337791001</v>
          </cell>
          <cell r="E35">
            <v>33.4194275830584</v>
          </cell>
          <cell r="F35">
            <v>1</v>
          </cell>
          <cell r="G35" t="str">
            <v>FOUR_WAY_INTERSECTION</v>
          </cell>
          <cell r="H35" t="str">
            <v>SIDESWIPE_SAME_DIRECTION</v>
          </cell>
          <cell r="I35" t="str">
            <v>TEMPE</v>
          </cell>
          <cell r="J35">
            <v>41215.672222222223</v>
          </cell>
          <cell r="K35" t="str">
            <v>RAN_STOP_SIGN</v>
          </cell>
          <cell r="L35" t="str">
            <v>UNKNOWN_99</v>
          </cell>
          <cell r="M35">
            <v>166</v>
          </cell>
          <cell r="N35">
            <v>7.3293602744103399E-5</v>
          </cell>
          <cell r="O35">
            <v>-111.917692</v>
          </cell>
          <cell r="P35">
            <v>33.419409999999999</v>
          </cell>
          <cell r="Q35">
            <v>6.9206876121694769</v>
          </cell>
        </row>
        <row r="36">
          <cell r="A36">
            <v>2611023</v>
          </cell>
          <cell r="D36">
            <v>-111.926128498277</v>
          </cell>
          <cell r="E36">
            <v>33.412879757002301</v>
          </cell>
          <cell r="F36">
            <v>3</v>
          </cell>
          <cell r="G36" t="str">
            <v>FOUR_WAY_INTERSECTION</v>
          </cell>
          <cell r="H36" t="str">
            <v>ANGLE_FRONT_TO_SIDE</v>
          </cell>
          <cell r="I36" t="str">
            <v>TEMPE</v>
          </cell>
          <cell r="J36">
            <v>40982.317361111112</v>
          </cell>
          <cell r="K36" t="str">
            <v>FAILED_TO_YIELD_RIGHT_OF_WAY_103</v>
          </cell>
          <cell r="L36" t="str">
            <v>NO_IMPROPER_ACTION</v>
          </cell>
          <cell r="M36">
            <v>136</v>
          </cell>
          <cell r="N36">
            <v>7.7708035039635495E-5</v>
          </cell>
          <cell r="O36">
            <v>-111.926198</v>
          </cell>
          <cell r="P36">
            <v>33.412844999999997</v>
          </cell>
          <cell r="Q36">
            <v>7.527677449279409</v>
          </cell>
        </row>
        <row r="37">
          <cell r="A37">
            <v>2353717</v>
          </cell>
          <cell r="D37">
            <v>-111.960827258932</v>
          </cell>
          <cell r="E37">
            <v>33.421934246835903</v>
          </cell>
          <cell r="F37">
            <v>1</v>
          </cell>
          <cell r="G37" t="str">
            <v>FOUR_WAY_INTERSECTION</v>
          </cell>
          <cell r="H37" t="str">
            <v>ANGLE_FRONT_TO_SIDE</v>
          </cell>
          <cell r="I37" t="str">
            <v>TEMPE</v>
          </cell>
          <cell r="J37">
            <v>40110.757638888892</v>
          </cell>
          <cell r="K37" t="str">
            <v>DISREGARDED_TRAFFIC_SIGNAL</v>
          </cell>
          <cell r="L37" t="str">
            <v>NO_IMPROPER_ACTION</v>
          </cell>
          <cell r="M37">
            <v>165</v>
          </cell>
          <cell r="N37">
            <v>8.0760099348466905E-5</v>
          </cell>
          <cell r="O37">
            <v>-111.960908</v>
          </cell>
          <cell r="P37">
            <v>33.421936000000002</v>
          </cell>
          <cell r="Q37">
            <v>7.5138037780449976</v>
          </cell>
        </row>
        <row r="38">
          <cell r="A38">
            <v>2656770</v>
          </cell>
          <cell r="D38">
            <v>-111.947036539835</v>
          </cell>
          <cell r="E38">
            <v>33.4218968035876</v>
          </cell>
          <cell r="F38">
            <v>3</v>
          </cell>
          <cell r="G38" t="str">
            <v>UNKNOWN_99</v>
          </cell>
          <cell r="H38" t="str">
            <v>ANGLE_FRONT_TO_SIDE</v>
          </cell>
          <cell r="I38" t="str">
            <v>TEMPE</v>
          </cell>
          <cell r="J38">
            <v>41145.911111111112</v>
          </cell>
          <cell r="K38" t="str">
            <v>OTHER_97</v>
          </cell>
          <cell r="L38" t="str">
            <v>NOT_APPLICABLE_MINUS_1+NO_IMPROPER_ACTION</v>
          </cell>
          <cell r="M38">
            <v>120</v>
          </cell>
          <cell r="N38">
            <v>8.1147297552163993E-5</v>
          </cell>
          <cell r="O38">
            <v>-111.94709899999999</v>
          </cell>
          <cell r="P38">
            <v>33.421844999999998</v>
          </cell>
          <cell r="Q38">
            <v>8.1716282369857307</v>
          </cell>
        </row>
        <row r="39">
          <cell r="A39">
            <v>2527941</v>
          </cell>
          <cell r="D39">
            <v>-111.93935230164</v>
          </cell>
          <cell r="E39">
            <v>33.378207568346603</v>
          </cell>
          <cell r="F39">
            <v>3</v>
          </cell>
          <cell r="G39" t="str">
            <v>FOUR_WAY_INTERSECTION</v>
          </cell>
          <cell r="H39" t="str">
            <v>ANGLE_FRONT_TO_SIDE</v>
          </cell>
          <cell r="I39" t="str">
            <v>TEMPE</v>
          </cell>
          <cell r="J39">
            <v>40692.504166666666</v>
          </cell>
          <cell r="K39" t="str">
            <v>INATTENTION_DISTRACTION</v>
          </cell>
          <cell r="L39" t="str">
            <v>NO_IMPROPER_ACTION</v>
          </cell>
          <cell r="M39">
            <v>147</v>
          </cell>
          <cell r="N39">
            <v>8.2093418802415397E-5</v>
          </cell>
          <cell r="O39">
            <v>-111.93929799999999</v>
          </cell>
          <cell r="P39">
            <v>33.378146000000001</v>
          </cell>
          <cell r="Q39">
            <v>8.4940845561565013</v>
          </cell>
        </row>
        <row r="40">
          <cell r="A40">
            <v>2656729</v>
          </cell>
          <cell r="D40">
            <v>-111.93935230164</v>
          </cell>
          <cell r="E40">
            <v>33.378207568346603</v>
          </cell>
          <cell r="F40">
            <v>2</v>
          </cell>
          <cell r="G40" t="str">
            <v>FOUR_WAY_INTERSECTION</v>
          </cell>
          <cell r="H40" t="str">
            <v>ANGLE_FRONT_TO_SIDE</v>
          </cell>
          <cell r="I40" t="str">
            <v>TEMPE</v>
          </cell>
          <cell r="J40">
            <v>41145.538194444445</v>
          </cell>
          <cell r="K40" t="str">
            <v>NO_IMPROPER_ACTION</v>
          </cell>
          <cell r="L40" t="str">
            <v>INATTENTION_DISTRACTION</v>
          </cell>
          <cell r="M40">
            <v>147</v>
          </cell>
          <cell r="N40">
            <v>8.2093418802415397E-5</v>
          </cell>
          <cell r="O40">
            <v>-111.93929799999999</v>
          </cell>
          <cell r="P40">
            <v>33.378146000000001</v>
          </cell>
          <cell r="Q40">
            <v>8.4940845561565013</v>
          </cell>
        </row>
        <row r="41">
          <cell r="A41">
            <v>2675708</v>
          </cell>
          <cell r="D41">
            <v>-111.93935230164</v>
          </cell>
          <cell r="E41">
            <v>33.378207568346603</v>
          </cell>
          <cell r="F41">
            <v>2</v>
          </cell>
          <cell r="G41" t="str">
            <v>FOUR_WAY_INTERSECTION</v>
          </cell>
          <cell r="H41" t="str">
            <v>ANGLE_FRONT_TO_SIDE</v>
          </cell>
          <cell r="I41" t="str">
            <v>TEMPE</v>
          </cell>
          <cell r="J41">
            <v>41243.025000000001</v>
          </cell>
          <cell r="K41" t="str">
            <v>NO_IMPROPER_ACTION</v>
          </cell>
          <cell r="L41" t="str">
            <v>FAILED_TO_YIELD_RIGHT_OF_WAY_103</v>
          </cell>
          <cell r="M41">
            <v>147</v>
          </cell>
          <cell r="N41">
            <v>8.2093418802415397E-5</v>
          </cell>
          <cell r="O41">
            <v>-111.93929799999999</v>
          </cell>
          <cell r="P41">
            <v>33.378146000000001</v>
          </cell>
          <cell r="Q41">
            <v>8.4940845561565013</v>
          </cell>
        </row>
        <row r="42">
          <cell r="A42">
            <v>2415117</v>
          </cell>
          <cell r="D42">
            <v>-111.926275450315</v>
          </cell>
          <cell r="E42">
            <v>33.412872234626398</v>
          </cell>
          <cell r="F42">
            <v>1</v>
          </cell>
          <cell r="G42" t="str">
            <v>FOUR_WAY_INTERSECTION</v>
          </cell>
          <cell r="H42" t="str">
            <v>ANGLE_FRONT_TO_SIDE</v>
          </cell>
          <cell r="I42" t="str">
            <v>TEMPE</v>
          </cell>
          <cell r="J42">
            <v>40305.988888888889</v>
          </cell>
          <cell r="K42" t="str">
            <v>OTHER_97</v>
          </cell>
          <cell r="L42" t="str">
            <v>NOT_APPLICABLE_MINUS_1+INATTENTION_DISTRACTION+NOT_APPLICABLE_MINUS_1+NOT_APPLICABLE_MINUS_1</v>
          </cell>
          <cell r="M42">
            <v>136</v>
          </cell>
          <cell r="N42">
            <v>8.2099184949915396E-5</v>
          </cell>
          <cell r="O42">
            <v>-111.926198</v>
          </cell>
          <cell r="P42">
            <v>33.412844999999997</v>
          </cell>
          <cell r="Q42">
            <v>7.8127098848466003</v>
          </cell>
        </row>
        <row r="43">
          <cell r="A43">
            <v>2530190</v>
          </cell>
          <cell r="D43">
            <v>-111.926275450315</v>
          </cell>
          <cell r="E43">
            <v>33.412872234626398</v>
          </cell>
          <cell r="F43">
            <v>3</v>
          </cell>
          <cell r="G43" t="str">
            <v>FOUR_WAY_INTERSECTION</v>
          </cell>
          <cell r="H43" t="str">
            <v>ANGLE_FRONT_TO_SIDE</v>
          </cell>
          <cell r="I43" t="str">
            <v>TEMPE</v>
          </cell>
          <cell r="J43">
            <v>40700.769444444442</v>
          </cell>
          <cell r="K43" t="str">
            <v>NO_IMPROPER_ACTION</v>
          </cell>
          <cell r="L43" t="str">
            <v>DISREGARDED_TRAFFIC_SIGNAL</v>
          </cell>
          <cell r="M43">
            <v>136</v>
          </cell>
          <cell r="N43">
            <v>8.2099184949915396E-5</v>
          </cell>
          <cell r="O43">
            <v>-111.926198</v>
          </cell>
          <cell r="P43">
            <v>33.412844999999997</v>
          </cell>
          <cell r="Q43">
            <v>7.8127098848466003</v>
          </cell>
        </row>
        <row r="44">
          <cell r="A44">
            <v>2655610</v>
          </cell>
          <cell r="D44">
            <v>-111.92921437065699</v>
          </cell>
          <cell r="E44">
            <v>33.414733290604701</v>
          </cell>
          <cell r="F44">
            <v>3</v>
          </cell>
          <cell r="G44" t="str">
            <v>NOT_REPORTED_255</v>
          </cell>
          <cell r="H44" t="str">
            <v>ANGLE_FRONT_TO_SIDE</v>
          </cell>
          <cell r="I44" t="str">
            <v>TEMPE</v>
          </cell>
          <cell r="J44">
            <v>40995.675000000003</v>
          </cell>
          <cell r="K44" t="str">
            <v>DISREGARDED_TRAFFIC_SIGNAL</v>
          </cell>
          <cell r="L44" t="str">
            <v>NO_IMPROPER_ACTION</v>
          </cell>
          <cell r="M44">
            <v>134</v>
          </cell>
          <cell r="N44">
            <v>8.3196056517391103E-5</v>
          </cell>
          <cell r="O44">
            <v>-111.92914</v>
          </cell>
          <cell r="P44">
            <v>33.414695999999999</v>
          </cell>
          <cell r="Q44">
            <v>8.0606396633952251</v>
          </cell>
        </row>
        <row r="45">
          <cell r="A45">
            <v>2707121</v>
          </cell>
          <cell r="D45">
            <v>-111.92612195433399</v>
          </cell>
          <cell r="E45">
            <v>33.412879857648001</v>
          </cell>
          <cell r="F45">
            <v>2</v>
          </cell>
          <cell r="G45" t="str">
            <v>T_INTERSECTION</v>
          </cell>
          <cell r="H45" t="str">
            <v>ANGLE_FRONT_TO_SIDE</v>
          </cell>
          <cell r="I45" t="str">
            <v>TEMPE</v>
          </cell>
          <cell r="J45">
            <v>41354.39166666667</v>
          </cell>
          <cell r="K45" t="str">
            <v>FAILED_TO_YIELD_RIGHT_OF_WAY_103</v>
          </cell>
          <cell r="L45" t="str">
            <v>NO_IMPROPER_ACTION</v>
          </cell>
          <cell r="M45">
            <v>136</v>
          </cell>
          <cell r="N45">
            <v>8.3654043193659298E-5</v>
          </cell>
          <cell r="O45">
            <v>-111.926198</v>
          </cell>
          <cell r="P45">
            <v>33.412844999999997</v>
          </cell>
          <cell r="Q45">
            <v>8.061952990180334</v>
          </cell>
        </row>
        <row r="46">
          <cell r="A46">
            <v>2665627</v>
          </cell>
          <cell r="D46">
            <v>-111.926275229005</v>
          </cell>
          <cell r="E46">
            <v>33.412806288657997</v>
          </cell>
          <cell r="F46">
            <v>2</v>
          </cell>
          <cell r="G46" t="str">
            <v>T_INTERSECTION</v>
          </cell>
          <cell r="H46" t="str">
            <v>LEFT_TURN</v>
          </cell>
          <cell r="I46" t="str">
            <v>TEMPE</v>
          </cell>
          <cell r="J46">
            <v>41200.722222222219</v>
          </cell>
          <cell r="K46" t="str">
            <v>NO_IMPROPER_ACTION</v>
          </cell>
          <cell r="L46" t="str">
            <v>FAILED_TO_YIELD_RIGHT_OF_WAY_103</v>
          </cell>
          <cell r="M46">
            <v>136</v>
          </cell>
          <cell r="N46">
            <v>8.6388003871441904E-5</v>
          </cell>
          <cell r="O46">
            <v>-111.926198</v>
          </cell>
          <cell r="P46">
            <v>33.412844999999997</v>
          </cell>
          <cell r="Q46">
            <v>8.3697304825426784</v>
          </cell>
        </row>
        <row r="47">
          <cell r="A47">
            <v>2657039</v>
          </cell>
          <cell r="D47">
            <v>-111.926118682363</v>
          </cell>
          <cell r="E47">
            <v>33.412879907970698</v>
          </cell>
          <cell r="F47">
            <v>1</v>
          </cell>
          <cell r="G47" t="str">
            <v>FOUR_WAY_INTERSECTION</v>
          </cell>
          <cell r="H47" t="str">
            <v>ANGLE_FRONT_TO_SIDE</v>
          </cell>
          <cell r="I47" t="str">
            <v>TEMPE</v>
          </cell>
          <cell r="J47">
            <v>41178.393750000003</v>
          </cell>
          <cell r="K47" t="str">
            <v>OTHER_97</v>
          </cell>
          <cell r="L47" t="str">
            <v>NO_IMPROPER_ACTION</v>
          </cell>
          <cell r="M47">
            <v>136</v>
          </cell>
          <cell r="N47">
            <v>8.6659413557266799E-5</v>
          </cell>
          <cell r="O47">
            <v>-111.926198</v>
          </cell>
          <cell r="P47">
            <v>33.412844999999997</v>
          </cell>
          <cell r="Q47">
            <v>8.3329296364779086</v>
          </cell>
        </row>
        <row r="48">
          <cell r="A48">
            <v>2725723</v>
          </cell>
          <cell r="D48">
            <v>-111.917784187968</v>
          </cell>
          <cell r="E48">
            <v>33.414761343528902</v>
          </cell>
          <cell r="F48">
            <v>3</v>
          </cell>
          <cell r="G48" t="str">
            <v>T_INTERSECTION</v>
          </cell>
          <cell r="H48" t="str">
            <v>ANGLE_FRONT_TO_SIDE</v>
          </cell>
          <cell r="I48" t="str">
            <v>TEMPE</v>
          </cell>
          <cell r="J48">
            <v>41417.859027777777</v>
          </cell>
          <cell r="K48" t="str">
            <v>INATTENTION_DISTRACTION</v>
          </cell>
          <cell r="L48" t="str">
            <v>INATTENTION_DISTRACTION</v>
          </cell>
          <cell r="M48">
            <v>132</v>
          </cell>
          <cell r="N48">
            <v>8.7723866557933104E-5</v>
          </cell>
          <cell r="O48">
            <v>-111.917698</v>
          </cell>
          <cell r="P48">
            <v>33.414745000000003</v>
          </cell>
          <cell r="Q48">
            <v>8.2203587348423692</v>
          </cell>
        </row>
        <row r="49">
          <cell r="A49">
            <v>2460213</v>
          </cell>
          <cell r="D49">
            <v>-111.930920311055</v>
          </cell>
          <cell r="E49">
            <v>33.440222656230901</v>
          </cell>
          <cell r="F49">
            <v>3</v>
          </cell>
          <cell r="G49" t="str">
            <v>FOUR_WAY_INTERSECTION</v>
          </cell>
          <cell r="H49" t="str">
            <v>LEFT_TURN</v>
          </cell>
          <cell r="I49" t="str">
            <v>TEMPE</v>
          </cell>
          <cell r="J49">
            <v>40457.787499999999</v>
          </cell>
          <cell r="K49" t="str">
            <v>NO_IMPROPER_ACTION</v>
          </cell>
          <cell r="L49" t="str">
            <v>OTHER_97</v>
          </cell>
          <cell r="M49">
            <v>157</v>
          </cell>
          <cell r="N49">
            <v>8.8990431759830606E-5</v>
          </cell>
          <cell r="O49">
            <v>-111.93086099999999</v>
          </cell>
          <cell r="P49">
            <v>33.440289</v>
          </cell>
          <cell r="Q49">
            <v>9.1972340615361556</v>
          </cell>
        </row>
        <row r="50">
          <cell r="A50">
            <v>2756450</v>
          </cell>
          <cell r="D50">
            <v>-111.926285646389</v>
          </cell>
          <cell r="E50">
            <v>33.416725499136497</v>
          </cell>
          <cell r="F50">
            <v>3</v>
          </cell>
          <cell r="G50" t="str">
            <v>FOUR_WAY_INTERSECTION</v>
          </cell>
          <cell r="H50" t="str">
            <v>ANGLE_FRONT_TO_SIDE</v>
          </cell>
          <cell r="I50" t="str">
            <v>TEMPE</v>
          </cell>
          <cell r="J50">
            <v>41508.552083333336</v>
          </cell>
          <cell r="K50" t="str">
            <v>DROVE_RODE_IN_OPPOSING_TRAFFIC_LANE</v>
          </cell>
          <cell r="L50" t="str">
            <v>NO_IMPROPER_ACTION</v>
          </cell>
          <cell r="M50">
            <v>135</v>
          </cell>
          <cell r="N50">
            <v>8.9789605094122096E-5</v>
          </cell>
          <cell r="O50">
            <v>-111.926198</v>
          </cell>
          <cell r="P50">
            <v>33.416744999999999</v>
          </cell>
          <cell r="Q50">
            <v>8.4356735243866439</v>
          </cell>
        </row>
        <row r="51">
          <cell r="A51">
            <v>2784738</v>
          </cell>
          <cell r="D51">
            <v>-111.92627520134199</v>
          </cell>
          <cell r="E51">
            <v>33.412798045411797</v>
          </cell>
          <cell r="F51">
            <v>2</v>
          </cell>
          <cell r="G51" t="str">
            <v>FOUR_WAY_INTERSECTION</v>
          </cell>
          <cell r="H51" t="str">
            <v>ANGLE_FRONT_TO_SIDE</v>
          </cell>
          <cell r="I51" t="str">
            <v>TEMPE</v>
          </cell>
          <cell r="J51">
            <v>41582.547222222223</v>
          </cell>
          <cell r="K51" t="str">
            <v>NO_IMPROPER_ACTION</v>
          </cell>
          <cell r="L51" t="str">
            <v>DISREGARDED_TRAFFIC_SIGNAL</v>
          </cell>
          <cell r="M51">
            <v>136</v>
          </cell>
          <cell r="N51">
            <v>9.0359175288412698E-5</v>
          </cell>
          <cell r="O51">
            <v>-111.926198</v>
          </cell>
          <cell r="P51">
            <v>33.412844999999997</v>
          </cell>
          <cell r="Q51">
            <v>8.8714273217932345</v>
          </cell>
        </row>
        <row r="52">
          <cell r="A52">
            <v>2585781</v>
          </cell>
          <cell r="D52">
            <v>-111.92628564454</v>
          </cell>
          <cell r="E52">
            <v>33.416722750848102</v>
          </cell>
          <cell r="F52">
            <v>3</v>
          </cell>
          <cell r="G52" t="str">
            <v>FOUR_WAY_INTERSECTION</v>
          </cell>
          <cell r="H52" t="str">
            <v>ANGLE_FRONT_TO_SIDE</v>
          </cell>
          <cell r="I52" t="str">
            <v>TEMPE</v>
          </cell>
          <cell r="J52">
            <v>40842.411805555559</v>
          </cell>
          <cell r="K52" t="str">
            <v>NO_IMPROPER_ACTION</v>
          </cell>
          <cell r="L52" t="str">
            <v>DISREGARDED_TRAFFIC_SIGNAL</v>
          </cell>
          <cell r="M52">
            <v>135</v>
          </cell>
          <cell r="N52">
            <v>9.0424499735231807E-5</v>
          </cell>
          <cell r="O52">
            <v>-111.926198</v>
          </cell>
          <cell r="P52">
            <v>33.416744999999999</v>
          </cell>
          <cell r="Q52">
            <v>8.5187590709156584</v>
          </cell>
        </row>
        <row r="53">
          <cell r="A53">
            <v>2643820</v>
          </cell>
          <cell r="D53">
            <v>-111.939592011462</v>
          </cell>
          <cell r="E53">
            <v>33.392859329030301</v>
          </cell>
          <cell r="F53">
            <v>2</v>
          </cell>
          <cell r="G53" t="str">
            <v>FOUR_WAY_INTERSECTION</v>
          </cell>
          <cell r="H53" t="str">
            <v>ANGLE_FRONT_TO_SIDE</v>
          </cell>
          <cell r="I53" t="str">
            <v>TEMPE</v>
          </cell>
          <cell r="J53">
            <v>41121.852083333331</v>
          </cell>
          <cell r="K53" t="str">
            <v>DISREGARDED_TRAFFIC_SIGNAL</v>
          </cell>
          <cell r="L53" t="str">
            <v>NO_IMPROPER_ACTION</v>
          </cell>
          <cell r="M53">
            <v>144</v>
          </cell>
          <cell r="N53">
            <v>9.3961668312157802E-5</v>
          </cell>
          <cell r="O53">
            <v>-111.939499</v>
          </cell>
          <cell r="P53">
            <v>33.392845999999999</v>
          </cell>
          <cell r="Q53">
            <v>8.7781741922992644</v>
          </cell>
        </row>
        <row r="54">
          <cell r="A54">
            <v>2367706</v>
          </cell>
          <cell r="D54">
            <v>-111.93066264063501</v>
          </cell>
          <cell r="E54">
            <v>33.414748121715398</v>
          </cell>
          <cell r="F54">
            <v>2</v>
          </cell>
          <cell r="G54" t="str">
            <v>NOT_AT_INTERSECTION_0</v>
          </cell>
          <cell r="H54" t="str">
            <v>ANGLE_FRONT_TO_SIDE</v>
          </cell>
          <cell r="I54" t="str">
            <v>TEMPE</v>
          </cell>
          <cell r="J54">
            <v>40164.663194444445</v>
          </cell>
          <cell r="K54" t="str">
            <v>NO_IMPROPER_ACTION</v>
          </cell>
          <cell r="L54" t="str">
            <v>FAILED_TO_YIELD_RIGHT_OF_WAY_103+NOT_APPLICABLE_MINUS_1</v>
          </cell>
          <cell r="M54">
            <v>153</v>
          </cell>
          <cell r="N54">
            <v>9.4695223712548798E-5</v>
          </cell>
          <cell r="O54">
            <v>-111.930599</v>
          </cell>
          <cell r="P54">
            <v>33.414678000000002</v>
          </cell>
          <cell r="Q54">
            <v>9.7743655976029</v>
          </cell>
        </row>
        <row r="55">
          <cell r="A55">
            <v>2274649</v>
          </cell>
          <cell r="D55">
            <v>-111.939594057709</v>
          </cell>
          <cell r="E55">
            <v>33.392853488275598</v>
          </cell>
          <cell r="F55">
            <v>1</v>
          </cell>
          <cell r="G55" t="str">
            <v>FOUR_WAY_INTERSECTION</v>
          </cell>
          <cell r="H55" t="str">
            <v>SIDESWIPE_SAME_DIRECTION</v>
          </cell>
          <cell r="I55" t="str">
            <v>TEMPE</v>
          </cell>
          <cell r="J55">
            <v>39838.461805555555</v>
          </cell>
          <cell r="K55" t="str">
            <v>NO_IMPROPER_ACTION</v>
          </cell>
          <cell r="L55" t="str">
            <v>FAILED_TO_YIELD_RIGHT_OF_WAY_103</v>
          </cell>
          <cell r="M55">
            <v>144</v>
          </cell>
          <cell r="N55">
            <v>9.5352201403522594E-5</v>
          </cell>
          <cell r="O55">
            <v>-111.939499</v>
          </cell>
          <cell r="P55">
            <v>33.392845999999999</v>
          </cell>
          <cell r="Q55">
            <v>8.8820706370239595</v>
          </cell>
        </row>
        <row r="56">
          <cell r="A56">
            <v>2440262</v>
          </cell>
          <cell r="D56">
            <v>-111.92610886644999</v>
          </cell>
          <cell r="E56">
            <v>33.412880058938399</v>
          </cell>
          <cell r="F56">
            <v>1</v>
          </cell>
          <cell r="G56" t="str">
            <v>T_INTERSECTION</v>
          </cell>
          <cell r="H56" t="str">
            <v>ANGLE_FRONT_TO_SIDE</v>
          </cell>
          <cell r="I56" t="str">
            <v>TEMPE</v>
          </cell>
          <cell r="J56">
            <v>40416.636111111111</v>
          </cell>
          <cell r="K56" t="str">
            <v>OTHER_97</v>
          </cell>
          <cell r="L56" t="str">
            <v>NO_IMPROPER_ACTION</v>
          </cell>
          <cell r="M56">
            <v>136</v>
          </cell>
          <cell r="N56">
            <v>9.5780576832925603E-5</v>
          </cell>
          <cell r="O56">
            <v>-111.926198</v>
          </cell>
          <cell r="P56">
            <v>33.412844999999997</v>
          </cell>
          <cell r="Q56">
            <v>9.1584832076482137</v>
          </cell>
        </row>
        <row r="57">
          <cell r="A57">
            <v>2281413</v>
          </cell>
          <cell r="D57">
            <v>-111.92619398534499</v>
          </cell>
          <cell r="E57">
            <v>33.400231989791799</v>
          </cell>
          <cell r="F57">
            <v>3</v>
          </cell>
          <cell r="G57" t="str">
            <v>FOUR_WAY_INTERSECTION</v>
          </cell>
          <cell r="H57" t="str">
            <v>ANGLE_FRONT_TO_SIDE</v>
          </cell>
          <cell r="I57" t="str">
            <v>TEMPE</v>
          </cell>
          <cell r="J57">
            <v>39892.689583333333</v>
          </cell>
          <cell r="K57" t="str">
            <v>FAILED_TO_YIELD_RIGHT_OF_WAY_103</v>
          </cell>
          <cell r="L57" t="str">
            <v>NO_IMPROPER_ACTION</v>
          </cell>
          <cell r="M57">
            <v>129</v>
          </cell>
          <cell r="N57">
            <v>9.7002434961167795E-5</v>
          </cell>
          <cell r="O57">
            <v>-111.926098</v>
          </cell>
          <cell r="P57">
            <v>33.400246000000003</v>
          </cell>
          <cell r="Q57">
            <v>9.0636474056741925</v>
          </cell>
        </row>
        <row r="58">
          <cell r="A58">
            <v>2570290</v>
          </cell>
          <cell r="D58">
            <v>-111.909112823783</v>
          </cell>
          <cell r="E58">
            <v>33.407334341752403</v>
          </cell>
          <cell r="F58">
            <v>3</v>
          </cell>
          <cell r="G58" t="str">
            <v>FOUR_WAY_INTERSECTION</v>
          </cell>
          <cell r="H58" t="str">
            <v>ANGLE_FRONT_TO_SIDE</v>
          </cell>
          <cell r="I58" t="str">
            <v>TEMPE</v>
          </cell>
          <cell r="J58">
            <v>40791.476388888892</v>
          </cell>
          <cell r="K58" t="str">
            <v>OTHER_97</v>
          </cell>
          <cell r="L58" t="str">
            <v>NO_IMPROPER_ACTION</v>
          </cell>
          <cell r="M58">
            <v>159</v>
          </cell>
          <cell r="N58">
            <v>9.8829986678403598E-5</v>
          </cell>
          <cell r="O58">
            <v>-111.90910700000001</v>
          </cell>
          <cell r="P58">
            <v>33.407432999999997</v>
          </cell>
          <cell r="Q58">
            <v>10.955745738255905</v>
          </cell>
        </row>
        <row r="59">
          <cell r="A59">
            <v>2470711</v>
          </cell>
          <cell r="D59">
            <v>-111.926275146015</v>
          </cell>
          <cell r="E59">
            <v>33.412781558919598</v>
          </cell>
          <cell r="F59">
            <v>1</v>
          </cell>
          <cell r="G59" t="str">
            <v>FOUR_WAY_INTERSECTION</v>
          </cell>
          <cell r="H59" t="str">
            <v>ANGLE_FRONT_TO_SIDE</v>
          </cell>
          <cell r="I59" t="str">
            <v>TEMPE</v>
          </cell>
          <cell r="J59">
            <v>40511.513888888891</v>
          </cell>
          <cell r="K59" t="str">
            <v>NO_IMPROPER_ACTION</v>
          </cell>
          <cell r="L59" t="str">
            <v>DISREGARDED_TRAFFIC_SIGNAL</v>
          </cell>
          <cell r="M59">
            <v>136</v>
          </cell>
          <cell r="N59">
            <v>9.9881321141461203E-5</v>
          </cell>
          <cell r="O59">
            <v>-111.926198</v>
          </cell>
          <cell r="P59">
            <v>33.412844999999997</v>
          </cell>
          <cell r="Q59">
            <v>10.050735435356559</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row>
      </sheetData>
      <sheetData sheetId="19"/>
      <sheetData sheetId="20"/>
      <sheetData sheetId="21"/>
      <sheetData sheetId="22"/>
      <sheetData sheetId="23"/>
      <sheetData sheetId="24"/>
      <sheetData sheetId="25"/>
      <sheetData sheetId="2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8.nau.edu/cvm/latlongdist.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 Id="rId4"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zoomScale="80" zoomScaleNormal="80" workbookViewId="0">
      <selection activeCell="G10" sqref="G10:H14"/>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8" x14ac:dyDescent="0.25">
      <c r="B1" t="s">
        <v>58</v>
      </c>
    </row>
    <row r="2" spans="1:8" x14ac:dyDescent="0.25">
      <c r="A2">
        <v>1</v>
      </c>
      <c r="B2" t="s">
        <v>179</v>
      </c>
    </row>
    <row r="3" spans="1:8" x14ac:dyDescent="0.25">
      <c r="A3">
        <v>2</v>
      </c>
      <c r="B3" t="s">
        <v>180</v>
      </c>
    </row>
    <row r="5" spans="1:8" x14ac:dyDescent="0.25">
      <c r="B5" t="s">
        <v>59</v>
      </c>
    </row>
    <row r="6" spans="1:8" x14ac:dyDescent="0.25">
      <c r="A6">
        <v>1</v>
      </c>
      <c r="B6" t="s">
        <v>181</v>
      </c>
    </row>
    <row r="7" spans="1:8" x14ac:dyDescent="0.25">
      <c r="A7">
        <v>2</v>
      </c>
      <c r="B7" t="s">
        <v>182</v>
      </c>
    </row>
    <row r="8" spans="1:8" x14ac:dyDescent="0.25">
      <c r="A8">
        <v>3</v>
      </c>
      <c r="B8" t="s">
        <v>183</v>
      </c>
    </row>
    <row r="9" spans="1:8" ht="13.8" thickBot="1" x14ac:dyDescent="0.3">
      <c r="A9">
        <v>4</v>
      </c>
      <c r="B9" t="s">
        <v>184</v>
      </c>
    </row>
    <row r="10" spans="1:8" s="66" customFormat="1" ht="39.6" x14ac:dyDescent="0.25">
      <c r="C10" s="277" t="s">
        <v>1087</v>
      </c>
      <c r="D10" s="277" t="s">
        <v>690</v>
      </c>
      <c r="E10" s="66" t="s">
        <v>604</v>
      </c>
      <c r="F10" s="66" t="s">
        <v>676</v>
      </c>
      <c r="G10" s="382" t="s">
        <v>1258</v>
      </c>
      <c r="H10" s="383"/>
    </row>
    <row r="11" spans="1:8" x14ac:dyDescent="0.25">
      <c r="A11">
        <v>1</v>
      </c>
      <c r="B11" t="s">
        <v>175</v>
      </c>
      <c r="C11" s="321">
        <f>A11</f>
        <v>1</v>
      </c>
      <c r="D11" s="321">
        <v>1</v>
      </c>
      <c r="E11">
        <v>1</v>
      </c>
      <c r="F11">
        <f>E11</f>
        <v>1</v>
      </c>
      <c r="G11" s="384">
        <v>1</v>
      </c>
      <c r="H11" s="385">
        <v>2</v>
      </c>
    </row>
    <row r="12" spans="1:8" x14ac:dyDescent="0.25">
      <c r="A12">
        <v>2</v>
      </c>
      <c r="B12" t="s">
        <v>176</v>
      </c>
      <c r="C12" s="321">
        <f>A12</f>
        <v>2</v>
      </c>
      <c r="D12" s="321">
        <v>2</v>
      </c>
      <c r="E12">
        <v>2</v>
      </c>
      <c r="F12">
        <f>E12</f>
        <v>2</v>
      </c>
      <c r="G12" s="384">
        <v>2</v>
      </c>
      <c r="H12" s="385">
        <v>1</v>
      </c>
    </row>
    <row r="13" spans="1:8" x14ac:dyDescent="0.25">
      <c r="A13">
        <v>3</v>
      </c>
      <c r="B13" t="s">
        <v>178</v>
      </c>
      <c r="C13" s="321">
        <v>4</v>
      </c>
      <c r="D13" s="321">
        <v>4</v>
      </c>
      <c r="E13">
        <v>4</v>
      </c>
      <c r="F13">
        <v>4</v>
      </c>
      <c r="G13" s="384">
        <v>3</v>
      </c>
      <c r="H13" s="385">
        <v>4</v>
      </c>
    </row>
    <row r="14" spans="1:8" ht="13.8" thickBot="1" x14ac:dyDescent="0.3">
      <c r="A14">
        <v>4</v>
      </c>
      <c r="B14" t="s">
        <v>177</v>
      </c>
      <c r="C14" s="321">
        <v>3</v>
      </c>
      <c r="D14" s="321">
        <v>3</v>
      </c>
      <c r="E14">
        <v>3</v>
      </c>
      <c r="F14">
        <v>3</v>
      </c>
      <c r="G14" s="386">
        <v>4</v>
      </c>
      <c r="H14" s="387">
        <v>3</v>
      </c>
    </row>
    <row r="16" spans="1:8" x14ac:dyDescent="0.25">
      <c r="A16" s="57">
        <v>-1</v>
      </c>
      <c r="B16" s="58" t="s">
        <v>155</v>
      </c>
    </row>
    <row r="17" spans="1:2" x14ac:dyDescent="0.25">
      <c r="A17" s="57">
        <v>0</v>
      </c>
      <c r="B17" s="51" t="s">
        <v>147</v>
      </c>
    </row>
    <row r="18" spans="1:2" x14ac:dyDescent="0.25">
      <c r="A18" s="57">
        <v>1</v>
      </c>
      <c r="B18" s="51" t="s">
        <v>148</v>
      </c>
    </row>
    <row r="19" spans="1:2" x14ac:dyDescent="0.25">
      <c r="A19" s="57">
        <v>2</v>
      </c>
      <c r="B19" s="51" t="s">
        <v>149</v>
      </c>
    </row>
    <row r="20" spans="1:2" x14ac:dyDescent="0.25">
      <c r="A20" s="57">
        <v>3</v>
      </c>
      <c r="B20" s="51" t="s">
        <v>146</v>
      </c>
    </row>
    <row r="21" spans="1:2" x14ac:dyDescent="0.25">
      <c r="A21" s="57">
        <v>4</v>
      </c>
      <c r="B21" s="51" t="s">
        <v>150</v>
      </c>
    </row>
    <row r="22" spans="1:2" x14ac:dyDescent="0.25">
      <c r="A22" s="59">
        <v>5</v>
      </c>
      <c r="B22" s="58" t="s">
        <v>19</v>
      </c>
    </row>
    <row r="24" spans="1:2" x14ac:dyDescent="0.25">
      <c r="A24" s="59">
        <v>33.4</v>
      </c>
      <c r="B24" s="51" t="s">
        <v>840</v>
      </c>
    </row>
    <row r="25" spans="1:2" x14ac:dyDescent="0.25">
      <c r="A25" s="59">
        <f>A24*PI()/180</f>
        <v>0.58293997016610599</v>
      </c>
      <c r="B25" s="51" t="s">
        <v>841</v>
      </c>
    </row>
    <row r="26" spans="1:2" x14ac:dyDescent="0.25">
      <c r="A26" s="59">
        <f>111132.92 - 559.82 * COS(2* rlat_) + 1.175*COS(4*rlat_)</f>
        <v>110911.57313720891</v>
      </c>
      <c r="B26" s="51" t="s">
        <v>838</v>
      </c>
    </row>
    <row r="27" spans="1:2" x14ac:dyDescent="0.25">
      <c r="A27" s="308">
        <f>111412.84 * COS(rlat_) - 93.5 * COS(3*rlat_)</f>
        <v>93029.328837327688</v>
      </c>
      <c r="B27" s="51" t="s">
        <v>839</v>
      </c>
    </row>
    <row r="28" spans="1:2" x14ac:dyDescent="0.25">
      <c r="A28" t="s">
        <v>842</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843</v>
      </c>
    </row>
    <row r="34" spans="1:2" x14ac:dyDescent="0.25">
      <c r="A34">
        <v>0.39040000000000002</v>
      </c>
      <c r="B34" t="s">
        <v>845</v>
      </c>
    </row>
    <row r="35" spans="1:2" x14ac:dyDescent="0.25">
      <c r="A35" s="302" t="s">
        <v>844</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80" zoomScaleNormal="80" workbookViewId="0">
      <selection activeCell="B5" sqref="B5"/>
    </sheetView>
  </sheetViews>
  <sheetFormatPr defaultRowHeight="13.2" x14ac:dyDescent="0.25"/>
  <cols>
    <col min="1" max="1" width="3.88671875" style="16" bestFit="1" customWidth="1"/>
    <col min="2" max="2" width="50.88671875" style="66" customWidth="1"/>
  </cols>
  <sheetData>
    <row r="1" spans="1:2" x14ac:dyDescent="0.25">
      <c r="A1" s="16" t="s">
        <v>173</v>
      </c>
      <c r="B1" s="66" t="s">
        <v>174</v>
      </c>
    </row>
    <row r="2" spans="1:2" x14ac:dyDescent="0.25">
      <c r="A2" s="16">
        <v>1</v>
      </c>
      <c r="B2" s="66" t="s">
        <v>172</v>
      </c>
    </row>
    <row r="3" spans="1:2" ht="26.4" x14ac:dyDescent="0.25">
      <c r="A3" s="16">
        <v>2</v>
      </c>
      <c r="B3" s="66" t="s">
        <v>482</v>
      </c>
    </row>
    <row r="4" spans="1:2" ht="26.4" x14ac:dyDescent="0.25">
      <c r="A4" s="16">
        <v>3</v>
      </c>
      <c r="B4" s="66" t="s">
        <v>710</v>
      </c>
    </row>
  </sheetData>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4" t="s">
        <v>495</v>
      </c>
      <c r="B1" s="164" t="s">
        <v>496</v>
      </c>
    </row>
    <row r="2" spans="1:9" x14ac:dyDescent="0.25">
      <c r="A2" s="165" t="s">
        <v>497</v>
      </c>
      <c r="B2" s="165" t="s">
        <v>498</v>
      </c>
    </row>
    <row r="3" spans="1:9" x14ac:dyDescent="0.25">
      <c r="A3" s="165" t="s">
        <v>499</v>
      </c>
      <c r="B3" s="165" t="s">
        <v>500</v>
      </c>
    </row>
    <row r="4" spans="1:9" ht="66" x14ac:dyDescent="0.25">
      <c r="A4" s="165" t="s">
        <v>501</v>
      </c>
      <c r="B4" s="165" t="s">
        <v>502</v>
      </c>
    </row>
    <row r="5" spans="1:9" x14ac:dyDescent="0.25">
      <c r="A5" s="165" t="s">
        <v>503</v>
      </c>
      <c r="B5" s="165" t="s">
        <v>504</v>
      </c>
    </row>
    <row r="6" spans="1:9" ht="26.4" x14ac:dyDescent="0.25">
      <c r="A6" s="165" t="s">
        <v>505</v>
      </c>
      <c r="B6" s="165" t="s">
        <v>506</v>
      </c>
    </row>
    <row r="7" spans="1:9" ht="52.8" x14ac:dyDescent="0.25">
      <c r="A7" s="165" t="s">
        <v>507</v>
      </c>
      <c r="B7" s="165" t="s">
        <v>508</v>
      </c>
    </row>
    <row r="8" spans="1:9" x14ac:dyDescent="0.25">
      <c r="A8" s="165" t="s">
        <v>509</v>
      </c>
      <c r="B8" s="165" t="s">
        <v>510</v>
      </c>
    </row>
    <row r="9" spans="1:9" ht="26.4" x14ac:dyDescent="0.25">
      <c r="A9" s="165" t="s">
        <v>511</v>
      </c>
      <c r="B9" s="165" t="s">
        <v>512</v>
      </c>
    </row>
    <row r="11" spans="1:9" x14ac:dyDescent="0.25">
      <c r="A11" s="166" t="s">
        <v>513</v>
      </c>
    </row>
    <row r="12" spans="1:9" x14ac:dyDescent="0.25">
      <c r="A12" t="s">
        <v>514</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501</v>
      </c>
      <c r="E17" t="s">
        <v>525</v>
      </c>
    </row>
    <row r="18" spans="1:9" x14ac:dyDescent="0.25">
      <c r="C18">
        <v>4</v>
      </c>
      <c r="D18" t="s">
        <v>505</v>
      </c>
      <c r="E18" t="s">
        <v>507</v>
      </c>
    </row>
    <row r="19" spans="1:9" x14ac:dyDescent="0.25">
      <c r="C19">
        <v>5</v>
      </c>
      <c r="D19" t="s">
        <v>509</v>
      </c>
      <c r="E19" t="s">
        <v>511</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501</v>
      </c>
      <c r="E24" t="s">
        <v>525</v>
      </c>
    </row>
    <row r="25" spans="1:9" x14ac:dyDescent="0.25">
      <c r="C25">
        <v>4</v>
      </c>
      <c r="D25" t="s">
        <v>505</v>
      </c>
      <c r="E25" t="s">
        <v>507</v>
      </c>
    </row>
    <row r="26" spans="1:9" x14ac:dyDescent="0.25">
      <c r="C26">
        <v>5</v>
      </c>
      <c r="D26" t="s">
        <v>509</v>
      </c>
      <c r="E26" t="s">
        <v>511</v>
      </c>
    </row>
    <row r="27" spans="1:9" x14ac:dyDescent="0.25">
      <c r="A27" s="166" t="s">
        <v>515</v>
      </c>
    </row>
    <row r="30" spans="1:9" x14ac:dyDescent="0.25">
      <c r="A30" s="166" t="s">
        <v>527</v>
      </c>
    </row>
    <row r="33" spans="1:2" x14ac:dyDescent="0.25">
      <c r="A33" s="166" t="s">
        <v>528</v>
      </c>
    </row>
    <row r="34" spans="1:2" ht="13.8" thickBot="1" x14ac:dyDescent="0.3">
      <c r="B34" t="s">
        <v>529</v>
      </c>
    </row>
    <row r="35" spans="1:2" ht="29.4" thickBot="1" x14ac:dyDescent="0.3">
      <c r="A35" s="173" t="s">
        <v>530</v>
      </c>
      <c r="B35" s="173" t="s">
        <v>531</v>
      </c>
    </row>
    <row r="36" spans="1:2" ht="13.8" thickBot="1" x14ac:dyDescent="0.3">
      <c r="A36" s="174">
        <v>1</v>
      </c>
      <c r="B36" s="174" t="s">
        <v>532</v>
      </c>
    </row>
    <row r="37" spans="1:2" ht="13.8" thickBot="1" x14ac:dyDescent="0.3">
      <c r="A37" s="175">
        <v>2</v>
      </c>
      <c r="B37" s="175" t="s">
        <v>533</v>
      </c>
    </row>
    <row r="38" spans="1:2" ht="13.8" thickBot="1" x14ac:dyDescent="0.3">
      <c r="A38" s="174">
        <v>3</v>
      </c>
      <c r="B38" s="174" t="s">
        <v>534</v>
      </c>
    </row>
    <row r="40" spans="1:2" x14ac:dyDescent="0.25">
      <c r="A40" s="166" t="s">
        <v>539</v>
      </c>
    </row>
    <row r="41" spans="1:2" ht="26.4" x14ac:dyDescent="0.25">
      <c r="B41" s="178" t="s">
        <v>540</v>
      </c>
    </row>
    <row r="43" spans="1:2" x14ac:dyDescent="0.25">
      <c r="A43" s="166" t="s">
        <v>541</v>
      </c>
    </row>
  </sheetData>
  <phoneticPr fontId="5" type="noConversion"/>
  <pageMargins left="0.75" right="0.75" top="1" bottom="1" header="0.5" footer="0.5"/>
  <pageSetup orientation="portrait" horizontalDpi="1200" verticalDpi="12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0" t="s">
        <v>605</v>
      </c>
    </row>
    <row r="2" spans="1:12" x14ac:dyDescent="0.25">
      <c r="A2" s="51"/>
      <c r="B2" s="86" t="s">
        <v>575</v>
      </c>
      <c r="C2" s="52"/>
      <c r="D2" s="188"/>
      <c r="E2" s="191" t="s">
        <v>576</v>
      </c>
      <c r="F2" s="192"/>
      <c r="G2" s="193"/>
      <c r="H2" s="189" t="s">
        <v>577</v>
      </c>
      <c r="I2" s="52"/>
      <c r="J2" s="52"/>
    </row>
    <row r="3" spans="1:12" s="66" customFormat="1" ht="26.4" x14ac:dyDescent="0.25">
      <c r="A3" s="53" t="s">
        <v>578</v>
      </c>
      <c r="B3" s="112" t="s">
        <v>135</v>
      </c>
      <c r="C3" s="112" t="s">
        <v>136</v>
      </c>
      <c r="D3" s="112" t="s">
        <v>133</v>
      </c>
      <c r="E3" s="190" t="s">
        <v>135</v>
      </c>
      <c r="F3" s="190" t="s">
        <v>136</v>
      </c>
      <c r="G3" s="190" t="s">
        <v>133</v>
      </c>
      <c r="H3" s="112" t="s">
        <v>135</v>
      </c>
      <c r="I3" s="112" t="s">
        <v>136</v>
      </c>
      <c r="J3" s="112" t="s">
        <v>133</v>
      </c>
      <c r="L3" s="77"/>
    </row>
    <row r="4" spans="1:12" x14ac:dyDescent="0.25">
      <c r="A4" s="51" t="str">
        <f t="shared" ref="A4:A19" si="0">INDEX(stat_row,L4)</f>
        <v>m1</v>
      </c>
      <c r="B4" s="52">
        <f t="shared" ref="B4:D19" si="1">INDEX(Reg_TC,$L4,MATCH(B$3,Reg_hdr,0))</f>
        <v>-0.45395303625038791</v>
      </c>
      <c r="C4" s="52">
        <f t="shared" si="1"/>
        <v>0.37509987010816492</v>
      </c>
      <c r="D4" s="52">
        <f t="shared" si="1"/>
        <v>1.0017800929922893</v>
      </c>
      <c r="E4" s="52">
        <f t="shared" ref="E4:G19" si="2">INDEX(Reg_Lane,$L4,MATCH(E$3,Reg_hdr,0))</f>
        <v>7.8228268721854621E-2</v>
      </c>
      <c r="F4" s="52">
        <f t="shared" si="2"/>
        <v>-4.906143309872963E-2</v>
      </c>
      <c r="G4" s="52">
        <f t="shared" si="2"/>
        <v>-0.2566505358174444</v>
      </c>
      <c r="H4" s="52">
        <f t="shared" ref="H4:J19" si="3">INDEX(Reg_Dist,$L4,MATCH(H$3,Reg_hdr,0))</f>
        <v>3.2872449203751701E-2</v>
      </c>
      <c r="I4" s="52">
        <f t="shared" si="3"/>
        <v>1.1481725129614611E-2</v>
      </c>
      <c r="J4" s="52">
        <f t="shared" si="3"/>
        <v>0.127516931270555</v>
      </c>
      <c r="L4" s="16">
        <v>1</v>
      </c>
    </row>
    <row r="5" spans="1:12" x14ac:dyDescent="0.25">
      <c r="A5" s="51" t="str">
        <f t="shared" si="0"/>
        <v>b</v>
      </c>
      <c r="B5" s="52">
        <f t="shared" si="1"/>
        <v>0.454526818223558</v>
      </c>
      <c r="C5" s="52">
        <f t="shared" si="1"/>
        <v>4.1943457877770346E-2</v>
      </c>
      <c r="D5" s="52">
        <f t="shared" si="1"/>
        <v>8.3576729548350936E-2</v>
      </c>
      <c r="E5" s="52">
        <f t="shared" si="2"/>
        <v>0.24624065367085057</v>
      </c>
      <c r="F5" s="52">
        <f t="shared" si="2"/>
        <v>0.20417603166082601</v>
      </c>
      <c r="G5" s="52">
        <f t="shared" si="2"/>
        <v>0.59647125142672741</v>
      </c>
      <c r="H5" s="52">
        <f t="shared" si="3"/>
        <v>0.26279208418194649</v>
      </c>
      <c r="I5" s="52">
        <f t="shared" si="3"/>
        <v>0.16154404912294518</v>
      </c>
      <c r="J5" s="52">
        <f t="shared" si="3"/>
        <v>0.30567784313621482</v>
      </c>
      <c r="L5" s="16">
        <v>2</v>
      </c>
    </row>
    <row r="6" spans="1:12" x14ac:dyDescent="0.25">
      <c r="A6" s="51" t="str">
        <f t="shared" si="0"/>
        <v>se1</v>
      </c>
      <c r="B6" s="52">
        <f t="shared" si="1"/>
        <v>0.10300220565511478</v>
      </c>
      <c r="C6" s="52">
        <f t="shared" si="1"/>
        <v>4.7946893807867777E-2</v>
      </c>
      <c r="D6" s="52">
        <f t="shared" si="1"/>
        <v>0.13398756788053007</v>
      </c>
      <c r="E6" s="52">
        <f t="shared" si="2"/>
        <v>2.9338674238425112E-2</v>
      </c>
      <c r="F6" s="52">
        <f t="shared" si="2"/>
        <v>1.6372313912621925E-2</v>
      </c>
      <c r="G6" s="52">
        <f t="shared" si="2"/>
        <v>3.6259217012221776E-2</v>
      </c>
      <c r="H6" s="52">
        <f t="shared" si="3"/>
        <v>2.3824772327375818E-2</v>
      </c>
      <c r="I6" s="52">
        <f t="shared" si="3"/>
        <v>1.3571832159180954E-2</v>
      </c>
      <c r="J6" s="52">
        <f t="shared" si="3"/>
        <v>3.4036602844915421E-2</v>
      </c>
      <c r="L6" s="16">
        <v>3</v>
      </c>
    </row>
    <row r="7" spans="1:12" x14ac:dyDescent="0.25">
      <c r="A7" s="51" t="str">
        <f t="shared" si="0"/>
        <v>seb</v>
      </c>
      <c r="B7" s="52">
        <f t="shared" si="1"/>
        <v>4.1713369432784579E-2</v>
      </c>
      <c r="C7" s="52">
        <f t="shared" si="1"/>
        <v>1.9417317152011539E-2</v>
      </c>
      <c r="D7" s="52">
        <f t="shared" si="1"/>
        <v>5.4261681901404173E-2</v>
      </c>
      <c r="E7" s="52">
        <f t="shared" si="2"/>
        <v>2.9338674238425119E-2</v>
      </c>
      <c r="F7" s="52">
        <f t="shared" si="2"/>
        <v>1.6372313912621929E-2</v>
      </c>
      <c r="G7" s="52">
        <f t="shared" si="2"/>
        <v>3.6259217012221789E-2</v>
      </c>
      <c r="H7" s="52">
        <f t="shared" si="3"/>
        <v>3.3553936153764043E-2</v>
      </c>
      <c r="I7" s="52">
        <f t="shared" si="3"/>
        <v>1.9114070997249197E-2</v>
      </c>
      <c r="J7" s="52">
        <f t="shared" si="3"/>
        <v>4.7935903984989231E-2</v>
      </c>
      <c r="L7" s="16">
        <v>4</v>
      </c>
    </row>
    <row r="8" spans="1:12" x14ac:dyDescent="0.25">
      <c r="A8" s="51" t="str">
        <f t="shared" si="0"/>
        <v>r2</v>
      </c>
      <c r="B8" s="52">
        <f t="shared" si="1"/>
        <v>0.21966497323765513</v>
      </c>
      <c r="C8" s="52">
        <f t="shared" si="1"/>
        <v>0.4700583869633862</v>
      </c>
      <c r="D8" s="52">
        <f t="shared" si="1"/>
        <v>0.44756031162764254</v>
      </c>
      <c r="E8" s="52">
        <f t="shared" si="2"/>
        <v>9.3412911184593717E-2</v>
      </c>
      <c r="F8" s="52">
        <f t="shared" si="2"/>
        <v>0.11515397816538421</v>
      </c>
      <c r="G8" s="52">
        <f t="shared" si="2"/>
        <v>0.4206604007078249</v>
      </c>
      <c r="H8" s="52">
        <f t="shared" si="3"/>
        <v>2.6849579682477132E-2</v>
      </c>
      <c r="I8" s="52">
        <f t="shared" si="3"/>
        <v>1.026612797933377E-2</v>
      </c>
      <c r="J8" s="52">
        <f t="shared" si="3"/>
        <v>0.1690350952153504</v>
      </c>
      <c r="L8" s="16">
        <v>5</v>
      </c>
    </row>
    <row r="9" spans="1:12" x14ac:dyDescent="0.25">
      <c r="A9" s="51" t="str">
        <f t="shared" si="0"/>
        <v>sev</v>
      </c>
      <c r="B9" s="52">
        <f t="shared" si="1"/>
        <v>0.17740373744072035</v>
      </c>
      <c r="C9" s="52">
        <f t="shared" si="1"/>
        <v>8.2580349673965409E-2</v>
      </c>
      <c r="D9" s="52">
        <f t="shared" si="1"/>
        <v>0.23077074089255592</v>
      </c>
      <c r="E9" s="52">
        <f t="shared" si="2"/>
        <v>0.19121721087244312</v>
      </c>
      <c r="F9" s="52">
        <f t="shared" si="2"/>
        <v>0.10670789608479984</v>
      </c>
      <c r="G9" s="52">
        <f t="shared" si="2"/>
        <v>0.23632241488318426</v>
      </c>
      <c r="H9" s="52">
        <f t="shared" si="3"/>
        <v>0.19811264743375573</v>
      </c>
      <c r="I9" s="52">
        <f t="shared" si="3"/>
        <v>0.1128552903942095</v>
      </c>
      <c r="J9" s="52">
        <f t="shared" si="3"/>
        <v>0.28302816105022621</v>
      </c>
      <c r="L9" s="16">
        <v>6</v>
      </c>
    </row>
    <row r="10" spans="1:12" x14ac:dyDescent="0.25">
      <c r="A10" s="51" t="str">
        <f t="shared" si="0"/>
        <v>F</v>
      </c>
      <c r="B10" s="52">
        <f t="shared" si="1"/>
        <v>19.423558642862652</v>
      </c>
      <c r="C10" s="52">
        <f t="shared" si="1"/>
        <v>61.203022941760892</v>
      </c>
      <c r="D10" s="52">
        <f t="shared" si="1"/>
        <v>55.900512132452661</v>
      </c>
      <c r="E10" s="52">
        <f t="shared" si="2"/>
        <v>7.1096212942531301</v>
      </c>
      <c r="F10" s="52">
        <f t="shared" si="2"/>
        <v>8.9796691145621779</v>
      </c>
      <c r="G10" s="52">
        <f t="shared" si="2"/>
        <v>50.101128395681471</v>
      </c>
      <c r="H10" s="52">
        <f t="shared" si="3"/>
        <v>1.9037354959847244</v>
      </c>
      <c r="I10" s="52">
        <f t="shared" si="3"/>
        <v>0.71571040518984996</v>
      </c>
      <c r="J10" s="52">
        <f t="shared" si="3"/>
        <v>14.035997793290482</v>
      </c>
      <c r="L10" s="16">
        <v>7</v>
      </c>
    </row>
    <row r="11" spans="1:12" x14ac:dyDescent="0.25">
      <c r="A11" s="51" t="str">
        <f t="shared" si="0"/>
        <v>df</v>
      </c>
      <c r="B11" s="52">
        <f t="shared" si="1"/>
        <v>69</v>
      </c>
      <c r="C11" s="52">
        <f t="shared" si="1"/>
        <v>69</v>
      </c>
      <c r="D11" s="52">
        <f t="shared" si="1"/>
        <v>69</v>
      </c>
      <c r="E11" s="52">
        <f t="shared" si="2"/>
        <v>69</v>
      </c>
      <c r="F11" s="52">
        <f t="shared" si="2"/>
        <v>69</v>
      </c>
      <c r="G11" s="52">
        <f t="shared" si="2"/>
        <v>69</v>
      </c>
      <c r="H11" s="52">
        <f t="shared" si="3"/>
        <v>69</v>
      </c>
      <c r="I11" s="52">
        <f t="shared" si="3"/>
        <v>69</v>
      </c>
      <c r="J11" s="52">
        <f t="shared" si="3"/>
        <v>69</v>
      </c>
      <c r="L11" s="16">
        <v>8</v>
      </c>
    </row>
    <row r="12" spans="1:12" x14ac:dyDescent="0.25">
      <c r="A12" s="51" t="str">
        <f t="shared" si="0"/>
        <v>ssreg</v>
      </c>
      <c r="B12" s="52">
        <f t="shared" si="1"/>
        <v>0.6112999091595408</v>
      </c>
      <c r="C12" s="52">
        <f t="shared" si="1"/>
        <v>0.41737488111331311</v>
      </c>
      <c r="D12" s="52">
        <f t="shared" si="1"/>
        <v>2.9769893119151729</v>
      </c>
      <c r="E12" s="52">
        <f t="shared" si="2"/>
        <v>0.25995634752241736</v>
      </c>
      <c r="F12" s="52">
        <f t="shared" si="2"/>
        <v>0.10224767662798018</v>
      </c>
      <c r="G12" s="52">
        <f t="shared" si="2"/>
        <v>2.7980620361508457</v>
      </c>
      <c r="H12" s="52">
        <f t="shared" si="3"/>
        <v>7.4718993105526987E-2</v>
      </c>
      <c r="I12" s="52">
        <f t="shared" si="3"/>
        <v>9.1155142929132404E-3</v>
      </c>
      <c r="J12" s="52">
        <f t="shared" si="3"/>
        <v>1.1243527603343946</v>
      </c>
      <c r="L12" s="16">
        <v>9</v>
      </c>
    </row>
    <row r="13" spans="1:12" x14ac:dyDescent="0.25">
      <c r="A13" s="51" t="str">
        <f t="shared" si="0"/>
        <v>ssresid</v>
      </c>
      <c r="B13" s="52">
        <f t="shared" si="1"/>
        <v>2.1715739379975867</v>
      </c>
      <c r="C13" s="52">
        <f t="shared" si="1"/>
        <v>0.47054647650693349</v>
      </c>
      <c r="D13" s="52">
        <f t="shared" si="1"/>
        <v>3.6746043047948436</v>
      </c>
      <c r="E13" s="52">
        <f t="shared" si="2"/>
        <v>2.5229174996347101</v>
      </c>
      <c r="F13" s="52">
        <f t="shared" si="2"/>
        <v>0.78567368099226642</v>
      </c>
      <c r="G13" s="52">
        <f t="shared" si="2"/>
        <v>3.8535315805591708</v>
      </c>
      <c r="H13" s="52">
        <f t="shared" si="3"/>
        <v>2.7081548540516005</v>
      </c>
      <c r="I13" s="52">
        <f t="shared" si="3"/>
        <v>0.87880584332733336</v>
      </c>
      <c r="J13" s="52">
        <f t="shared" si="3"/>
        <v>5.5272408563756219</v>
      </c>
      <c r="L13" s="16">
        <v>10</v>
      </c>
    </row>
    <row r="14" spans="1:12" x14ac:dyDescent="0.25">
      <c r="A14" s="51" t="str">
        <f t="shared" si="0"/>
        <v>t1</v>
      </c>
      <c r="B14" s="52">
        <f t="shared" si="1"/>
        <v>-4.407216654858555</v>
      </c>
      <c r="C14" s="52">
        <f t="shared" si="1"/>
        <v>7.8232360913985515</v>
      </c>
      <c r="D14" s="52">
        <f t="shared" si="1"/>
        <v>7.4766645058109118</v>
      </c>
      <c r="E14" s="52">
        <f t="shared" si="2"/>
        <v>2.6663873113734087</v>
      </c>
      <c r="F14" s="52">
        <f t="shared" si="2"/>
        <v>-2.9966096032953931</v>
      </c>
      <c r="G14" s="52">
        <f t="shared" si="2"/>
        <v>-7.0782150571794213</v>
      </c>
      <c r="H14" s="52">
        <f t="shared" si="3"/>
        <v>1.3797592166696033</v>
      </c>
      <c r="I14" s="52">
        <f t="shared" si="3"/>
        <v>0.84599669336815031</v>
      </c>
      <c r="J14" s="52">
        <f t="shared" si="3"/>
        <v>3.7464647059982426</v>
      </c>
      <c r="L14" s="16">
        <v>11</v>
      </c>
    </row>
    <row r="15" spans="1:12" x14ac:dyDescent="0.25">
      <c r="A15" s="51" t="str">
        <f t="shared" si="0"/>
        <v>tb</v>
      </c>
      <c r="B15" s="52">
        <f t="shared" si="1"/>
        <v>10.896430195023353</v>
      </c>
      <c r="C15" s="52">
        <f t="shared" si="1"/>
        <v>2.1601057215788027</v>
      </c>
      <c r="D15" s="52">
        <f t="shared" si="1"/>
        <v>1.5402532066774759</v>
      </c>
      <c r="E15" s="52">
        <f t="shared" si="2"/>
        <v>8.3930395651057417</v>
      </c>
      <c r="F15" s="52">
        <f t="shared" si="2"/>
        <v>12.470810952593594</v>
      </c>
      <c r="G15" s="52">
        <f t="shared" si="2"/>
        <v>16.450196683113056</v>
      </c>
      <c r="H15" s="52">
        <f t="shared" si="3"/>
        <v>7.8319301490494961</v>
      </c>
      <c r="I15" s="52">
        <f t="shared" si="3"/>
        <v>8.4515773299258861</v>
      </c>
      <c r="J15" s="52">
        <f t="shared" si="3"/>
        <v>6.3768035590177989</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si="1"/>
        <v>3.7513912404269296E-5</v>
      </c>
      <c r="C18" s="52">
        <f t="shared" si="1"/>
        <v>4.2080791586156799E-11</v>
      </c>
      <c r="D18" s="52">
        <f t="shared" si="1"/>
        <v>1.8075421033111793E-10</v>
      </c>
      <c r="E18" s="52">
        <f t="shared" si="2"/>
        <v>9.5431221102367479E-3</v>
      </c>
      <c r="F18" s="52">
        <f t="shared" si="2"/>
        <v>3.7911186496150094E-3</v>
      </c>
      <c r="G18" s="52">
        <f t="shared" si="2"/>
        <v>9.5964669804523663E-10</v>
      </c>
      <c r="H18" s="52">
        <f t="shared" si="3"/>
        <v>0.17211569493654044</v>
      </c>
      <c r="I18" s="52">
        <f t="shared" si="3"/>
        <v>0.4004789763113813</v>
      </c>
      <c r="J18" s="52">
        <f t="shared" si="3"/>
        <v>3.6845191270280353E-4</v>
      </c>
      <c r="L18" s="16">
        <v>15</v>
      </c>
    </row>
    <row r="19" spans="1:12" x14ac:dyDescent="0.25">
      <c r="A19" s="51" t="str">
        <f t="shared" si="0"/>
        <v>P(b)</v>
      </c>
      <c r="B19" s="52">
        <f t="shared" si="1"/>
        <v>1.2026715874762321E-16</v>
      </c>
      <c r="C19" s="52">
        <f t="shared" si="1"/>
        <v>3.4240824274619046E-2</v>
      </c>
      <c r="D19" s="52">
        <f t="shared" si="1"/>
        <v>0.12807244669805296</v>
      </c>
      <c r="E19" s="52">
        <f t="shared" si="2"/>
        <v>3.8195535138996678E-12</v>
      </c>
      <c r="F19" s="52">
        <f t="shared" si="2"/>
        <v>2.3984010379058712E-19</v>
      </c>
      <c r="G19" s="52">
        <f t="shared" si="2"/>
        <v>1.413276047478669E-25</v>
      </c>
      <c r="H19" s="52">
        <f t="shared" si="3"/>
        <v>4.0568437170398099E-11</v>
      </c>
      <c r="I19" s="52">
        <f t="shared" si="3"/>
        <v>2.9855483823998077E-12</v>
      </c>
      <c r="J19" s="52">
        <f t="shared" si="3"/>
        <v>1.7565767949102021E-8</v>
      </c>
      <c r="L19" s="16">
        <v>16</v>
      </c>
    </row>
  </sheetData>
  <phoneticPr fontId="5"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zoomScale="80" zoomScaleNormal="80" workbookViewId="0"/>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0" t="s">
        <v>605</v>
      </c>
    </row>
    <row r="2" spans="1:7" x14ac:dyDescent="0.25">
      <c r="B2" t="s">
        <v>519</v>
      </c>
      <c r="C2" t="s">
        <v>516</v>
      </c>
      <c r="D2" t="s">
        <v>517</v>
      </c>
      <c r="E2" t="s">
        <v>518</v>
      </c>
      <c r="F2" t="s">
        <v>520</v>
      </c>
    </row>
    <row r="3" spans="1:7" x14ac:dyDescent="0.25">
      <c r="A3">
        <v>3</v>
      </c>
      <c r="B3" t="s">
        <v>135</v>
      </c>
      <c r="C3" t="s">
        <v>484</v>
      </c>
      <c r="D3" t="s">
        <v>481</v>
      </c>
      <c r="F3" t="s">
        <v>523</v>
      </c>
    </row>
    <row r="4" spans="1:7" x14ac:dyDescent="0.25">
      <c r="A4">
        <v>4</v>
      </c>
      <c r="B4" t="s">
        <v>135</v>
      </c>
      <c r="C4" t="s">
        <v>490</v>
      </c>
      <c r="D4" t="s">
        <v>491</v>
      </c>
      <c r="F4" t="s">
        <v>492</v>
      </c>
    </row>
    <row r="5" spans="1:7" x14ac:dyDescent="0.25">
      <c r="A5">
        <v>5</v>
      </c>
      <c r="B5" t="s">
        <v>136</v>
      </c>
      <c r="C5" t="s">
        <v>490</v>
      </c>
      <c r="D5" t="s">
        <v>491</v>
      </c>
      <c r="E5" t="s">
        <v>484</v>
      </c>
      <c r="F5" t="s">
        <v>492</v>
      </c>
    </row>
    <row r="6" spans="1:7" x14ac:dyDescent="0.25">
      <c r="A6">
        <v>6</v>
      </c>
      <c r="B6" t="s">
        <v>133</v>
      </c>
      <c r="C6" t="s">
        <v>490</v>
      </c>
      <c r="D6" t="s">
        <v>491</v>
      </c>
      <c r="E6" t="s">
        <v>484</v>
      </c>
      <c r="F6" t="s">
        <v>492</v>
      </c>
    </row>
    <row r="7" spans="1:7" x14ac:dyDescent="0.25">
      <c r="A7">
        <v>7</v>
      </c>
      <c r="B7" t="s">
        <v>137</v>
      </c>
      <c r="C7" t="s">
        <v>7</v>
      </c>
      <c r="D7" t="s">
        <v>481</v>
      </c>
      <c r="E7" t="s">
        <v>484</v>
      </c>
      <c r="F7" t="s">
        <v>523</v>
      </c>
    </row>
    <row r="8" spans="1:7" x14ac:dyDescent="0.25">
      <c r="A8">
        <v>8</v>
      </c>
      <c r="B8" t="s">
        <v>134</v>
      </c>
      <c r="C8" t="s">
        <v>7</v>
      </c>
      <c r="D8" t="s">
        <v>481</v>
      </c>
      <c r="E8" t="s">
        <v>484</v>
      </c>
      <c r="F8" t="s">
        <v>523</v>
      </c>
    </row>
    <row r="9" spans="1:7" x14ac:dyDescent="0.25">
      <c r="A9">
        <v>9</v>
      </c>
      <c r="B9" s="167" t="s">
        <v>481</v>
      </c>
      <c r="C9" s="167" t="s">
        <v>484</v>
      </c>
      <c r="F9" t="s">
        <v>524</v>
      </c>
      <c r="G9" t="s">
        <v>521</v>
      </c>
    </row>
    <row r="10" spans="1:7" x14ac:dyDescent="0.25">
      <c r="B10" s="167" t="s">
        <v>7</v>
      </c>
      <c r="C10" s="167" t="s">
        <v>484</v>
      </c>
      <c r="D10" s="167" t="s">
        <v>490</v>
      </c>
      <c r="E10" s="167" t="s">
        <v>491</v>
      </c>
      <c r="G10" t="s">
        <v>522</v>
      </c>
    </row>
    <row r="11" spans="1:7" x14ac:dyDescent="0.25">
      <c r="B11" s="167" t="s">
        <v>7</v>
      </c>
      <c r="C11" s="167" t="s">
        <v>484</v>
      </c>
      <c r="D11" s="167" t="s">
        <v>481</v>
      </c>
      <c r="E11" s="167" t="s">
        <v>491</v>
      </c>
      <c r="G11" t="s">
        <v>522</v>
      </c>
    </row>
    <row r="14" spans="1:7" x14ac:dyDescent="0.25">
      <c r="A14">
        <v>9</v>
      </c>
      <c r="B14" t="e">
        <f t="array" ref="B14:C18">LINEST(ReportDir!#REF!,ReportDir!M2:M74,TRUE,TRUE)</f>
        <v>#REF!</v>
      </c>
      <c r="C14" t="e">
        <v>#REF!</v>
      </c>
      <c r="D14" s="243" t="s">
        <v>657</v>
      </c>
    </row>
    <row r="15" spans="1:7" x14ac:dyDescent="0.25">
      <c r="B15" t="e">
        <v>#REF!</v>
      </c>
      <c r="C15" t="e">
        <v>#REF!</v>
      </c>
    </row>
    <row r="16" spans="1:7" x14ac:dyDescent="0.25">
      <c r="B16" t="e">
        <v>#REF!</v>
      </c>
      <c r="C16" t="e">
        <v>#REF!</v>
      </c>
    </row>
    <row r="17" spans="1:3" x14ac:dyDescent="0.25">
      <c r="B17" t="e">
        <v>#REF!</v>
      </c>
      <c r="C17" t="e">
        <v>#REF!</v>
      </c>
    </row>
    <row r="18" spans="1:3" x14ac:dyDescent="0.25">
      <c r="B18" t="e">
        <v>#REF!</v>
      </c>
      <c r="C18" t="e">
        <v>#REF!</v>
      </c>
    </row>
    <row r="20" spans="1:3" x14ac:dyDescent="0.25">
      <c r="A20">
        <v>1</v>
      </c>
      <c r="B20" t="e">
        <f t="array" ref="B20:C24">LINEST(ReportDir!E2:E110,ReportDir!M2:M110,TRUE,TRUE)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1"/>
    </row>
  </sheetData>
  <phoneticPr fontId="5" type="noConversion"/>
  <pageMargins left="0.75" right="0.75" top="1" bottom="1" header="0.5" footer="0.5"/>
  <pageSetup orientation="portrait" horizontalDpi="0"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06"/>
  <sheetViews>
    <sheetView zoomScale="60" zoomScaleNormal="60" workbookViewId="0">
      <pane ySplit="636" activePane="bottomLeft"/>
      <selection activeCell="B1" sqref="B1"/>
      <selection pane="bottomLeft" activeCell="S2" sqref="S2"/>
    </sheetView>
  </sheetViews>
  <sheetFormatPr defaultRowHeight="13.2" x14ac:dyDescent="0.25"/>
  <cols>
    <col min="1" max="1" width="5" style="16" bestFit="1" customWidth="1"/>
    <col min="2" max="2" width="5.33203125" style="16" customWidth="1"/>
    <col min="3" max="3" width="13.6640625" style="162" customWidth="1"/>
    <col min="4" max="4" width="14" style="162" customWidth="1"/>
    <col min="5" max="5" width="8.6640625" style="16" customWidth="1"/>
    <col min="6" max="6" width="5.44140625" style="16" customWidth="1"/>
    <col min="7" max="7" width="5.88671875" style="16" customWidth="1"/>
    <col min="8" max="8" width="8.109375" style="16" customWidth="1"/>
    <col min="9" max="9" width="8.109375" style="75" customWidth="1"/>
    <col min="10" max="10" width="9.88671875" style="75" customWidth="1"/>
    <col min="11" max="11" width="8.77734375" style="75" customWidth="1"/>
    <col min="12" max="12" width="10.33203125" style="75" customWidth="1"/>
    <col min="13" max="16" width="8.109375" style="75" customWidth="1"/>
    <col min="17" max="17" width="6.88671875" style="16" customWidth="1"/>
    <col min="18" max="18" width="7.6640625" style="16" customWidth="1"/>
    <col min="19" max="19" width="6" style="16" customWidth="1"/>
    <col min="20" max="20" width="5" style="16" customWidth="1"/>
    <col min="21" max="21" width="7.5546875" style="16" customWidth="1"/>
    <col min="22" max="23" width="5" style="16" customWidth="1"/>
    <col min="24" max="24" width="13.77734375" customWidth="1"/>
    <col min="25" max="25" width="14.6640625" customWidth="1"/>
    <col min="26" max="26" width="4.5546875" style="20" customWidth="1"/>
    <col min="27" max="35" width="6.6640625" style="16" customWidth="1"/>
    <col min="36" max="36" width="1.5546875" style="75" customWidth="1"/>
    <col min="37" max="40" width="5" style="16" customWidth="1"/>
    <col min="45" max="45" width="20.5546875" bestFit="1" customWidth="1"/>
    <col min="46" max="46" width="14.33203125" bestFit="1" customWidth="1"/>
    <col min="53" max="53" width="3.5546875" style="20" customWidth="1"/>
  </cols>
  <sheetData>
    <row r="1" spans="1:53" s="66" customFormat="1" ht="39.6" x14ac:dyDescent="0.25">
      <c r="A1" s="77"/>
      <c r="B1" s="80" t="s">
        <v>61</v>
      </c>
      <c r="C1" s="159" t="s">
        <v>139</v>
      </c>
      <c r="D1" s="159" t="s">
        <v>5</v>
      </c>
      <c r="E1" s="126" t="s">
        <v>7</v>
      </c>
      <c r="F1" s="126" t="s">
        <v>8</v>
      </c>
      <c r="G1" s="126" t="s">
        <v>9</v>
      </c>
      <c r="H1" s="127" t="s">
        <v>134</v>
      </c>
      <c r="I1" s="127" t="s">
        <v>135</v>
      </c>
      <c r="J1" s="127" t="s">
        <v>136</v>
      </c>
      <c r="K1" s="127" t="s">
        <v>133</v>
      </c>
      <c r="L1" s="127" t="s">
        <v>20</v>
      </c>
      <c r="M1" s="127" t="s">
        <v>21</v>
      </c>
      <c r="N1" s="127" t="s">
        <v>22</v>
      </c>
      <c r="O1" s="127" t="s">
        <v>20</v>
      </c>
      <c r="P1" s="127" t="s">
        <v>21</v>
      </c>
      <c r="Q1" s="130" t="s">
        <v>481</v>
      </c>
      <c r="R1" s="147" t="s">
        <v>490</v>
      </c>
      <c r="S1" s="128" t="s">
        <v>484</v>
      </c>
      <c r="T1" s="107" t="s">
        <v>491</v>
      </c>
      <c r="U1" s="147" t="s">
        <v>618</v>
      </c>
      <c r="V1" s="128" t="s">
        <v>484</v>
      </c>
      <c r="W1" s="124" t="s">
        <v>492</v>
      </c>
      <c r="X1" s="336" t="s">
        <v>748</v>
      </c>
      <c r="Y1" s="336" t="s">
        <v>747</v>
      </c>
      <c r="AA1" s="82" t="s">
        <v>22</v>
      </c>
      <c r="AB1" s="82" t="s">
        <v>619</v>
      </c>
      <c r="AC1" s="82"/>
      <c r="AD1" s="82"/>
      <c r="AE1" s="82"/>
      <c r="AF1" s="82"/>
      <c r="AG1" s="82"/>
      <c r="AH1" s="82"/>
      <c r="AI1" s="82"/>
      <c r="AJ1" s="145"/>
      <c r="AK1" s="107" t="s">
        <v>151</v>
      </c>
      <c r="AL1" s="107" t="s">
        <v>152</v>
      </c>
      <c r="AM1" s="107" t="s">
        <v>153</v>
      </c>
      <c r="AN1" s="107" t="s">
        <v>154</v>
      </c>
      <c r="AO1" s="107" t="s">
        <v>140</v>
      </c>
      <c r="AP1" s="107" t="s">
        <v>141</v>
      </c>
      <c r="AQ1" s="107" t="s">
        <v>142</v>
      </c>
      <c r="AR1" s="107" t="s">
        <v>143</v>
      </c>
      <c r="BA1" s="168"/>
    </row>
    <row r="2" spans="1:53" x14ac:dyDescent="0.25">
      <c r="A2" s="16">
        <v>40</v>
      </c>
      <c r="B2" s="116">
        <f t="shared" ref="B2:B33" si="0">INDEX(SummDir_loc,$A2)</f>
        <v>152</v>
      </c>
      <c r="C2" s="182" t="str">
        <f t="shared" ref="C2:D21" si="1">IF(ISERROR(VLOOKUP($B2,Loc,2,FALSE)),"",VLOOKUP($B2,Loc,MATCH(C$1,loc_hdr,0),FALSE))</f>
        <v>Tempe Lake S.</v>
      </c>
      <c r="D2" s="182" t="str">
        <f t="shared" si="1"/>
        <v>TCA Bridge</v>
      </c>
      <c r="E2" s="140">
        <f t="shared" ref="E2:P3" si="2">IF(LEN(INDEX(SummDirEW_data,MATCH($B2,SummDir_loc,0),MATCH(E$1,SummDir_hdr,0)))=0,"",INDEX(SummDirEW_data,MATCH($B2,SummDir_loc,0),MATCH(E$1,SummDir_hdr,0)))</f>
        <v>41.75</v>
      </c>
      <c r="F2" s="140">
        <f t="shared" si="2"/>
        <v>25</v>
      </c>
      <c r="G2" s="140">
        <f t="shared" si="2"/>
        <v>58.5</v>
      </c>
      <c r="H2" s="140">
        <f t="shared" si="2"/>
        <v>0.16167664670658682</v>
      </c>
      <c r="I2" s="140">
        <f t="shared" si="2"/>
        <v>0.46706586826347307</v>
      </c>
      <c r="J2" s="140">
        <f t="shared" si="2"/>
        <v>0</v>
      </c>
      <c r="K2" s="140">
        <f t="shared" si="2"/>
        <v>0</v>
      </c>
      <c r="L2" s="140">
        <f t="shared" si="2"/>
        <v>167</v>
      </c>
      <c r="M2" s="140">
        <f t="shared" si="2"/>
        <v>50</v>
      </c>
      <c r="N2" s="140">
        <f t="shared" si="2"/>
        <v>117</v>
      </c>
      <c r="O2" s="140">
        <f t="shared" si="2"/>
        <v>167</v>
      </c>
      <c r="P2" s="140">
        <f t="shared" si="2"/>
        <v>50</v>
      </c>
      <c r="Q2" s="281">
        <f t="shared" ref="Q2:Q33" si="3">IF(ISERROR(MATCH($B2,loc_ID,0)),"",INDEX(TrfCnt_by_loc,MATCH($B2,loc_ID,0)))</f>
        <v>0</v>
      </c>
      <c r="R2" s="392">
        <f t="shared" ref="R2:R33" si="4">IF(LEN(INDEX(TC_loc_dir,MATCH($B2,loc_ID,0),IF(W2="NS",1,2)))=0,NA(),INDEX(TC_loc_dir,MATCH($B2,loc_ID,0),IF(W2="NS",1,2)))</f>
        <v>0</v>
      </c>
      <c r="S2" s="393">
        <f t="shared" ref="S2:S33" si="5">IF(LEN(INDEX(Loc_Dist,MATCH($B2,loc_ID,0)))=0,NA(),INDEX(Loc_Dist,MATCH($B2,loc_ID,0)))</f>
        <v>0.8</v>
      </c>
      <c r="T2" s="395">
        <f t="shared" ref="T2:T33" si="6">IF(AND(W2="NS",SUM(AK2,AL2)&gt;0),T$115,IF(AND(W2="EW",SUM(AM2,AN2)&gt;0),T$115,T$116))</f>
        <v>1</v>
      </c>
      <c r="U2" s="21">
        <f t="shared" ref="U2:U33" si="7">IF(LEN(R2)&gt;0,R2/R$113,"")</f>
        <v>0</v>
      </c>
      <c r="V2" s="21">
        <f t="shared" ref="V2:V33" si="8">IF(ISNUMBER(S2),S2/S$113,"")</f>
        <v>0.16</v>
      </c>
      <c r="W2" s="116" t="s">
        <v>351</v>
      </c>
      <c r="X2" s="116">
        <f t="shared" ref="X2:X33" si="9">IF(ISBLANK(INDEX(GPS_,MATCH($B2,loc_ID,0),AS$115)),"",INDEX(GPS_,MATCH($B2,loc_ID,0),AS$115))</f>
        <v>33.433500000000002</v>
      </c>
      <c r="Y2" s="116">
        <f t="shared" ref="Y2:Y33" si="10">IF(ISBLANK(INDEX(GPS_,MATCH($B2,loc_ID,0),AT$115)),"",INDEX(GPS_,MATCH($B2,loc_ID,0),AT$115))</f>
        <v>-111.94875</v>
      </c>
      <c r="AA2" s="116">
        <f t="shared" ref="AA2:AA33" si="11">N2</f>
        <v>117</v>
      </c>
      <c r="AB2" s="116">
        <f t="shared" ref="AB2:AB33" si="12">IF(LEN(R2)&lt;1,1,0)</f>
        <v>0</v>
      </c>
      <c r="AC2" s="116"/>
      <c r="AD2" s="116"/>
      <c r="AE2" s="116"/>
      <c r="AF2" s="116"/>
      <c r="AG2" s="116"/>
      <c r="AH2" s="116"/>
      <c r="AI2" s="116"/>
      <c r="AJ2" s="200"/>
      <c r="AK2" s="116">
        <f t="shared" ref="AK2:AN21" si="13">IF(ISERROR(MATCH($B2,loc_ID,0)),"",INDEX(Lane,MATCH($B2,loc_ID,0),MATCH(AK$1,LaneHdr,0)))</f>
        <v>4</v>
      </c>
      <c r="AL2" s="116">
        <f t="shared" si="13"/>
        <v>4</v>
      </c>
      <c r="AM2" s="116">
        <f t="shared" si="13"/>
        <v>4</v>
      </c>
      <c r="AN2" s="116">
        <f t="shared" si="13"/>
        <v>4</v>
      </c>
      <c r="AO2" s="116">
        <f t="shared" ref="AO2:AR21" si="14">IF(ISERROR(MATCH($B2,loc_ID,0)),"",INDEX(CordonIn,MATCH($B2,loc_ID,0),AO$115))</f>
        <v>0</v>
      </c>
      <c r="AP2" s="116">
        <f t="shared" si="14"/>
        <v>0</v>
      </c>
      <c r="AQ2" s="116">
        <f t="shared" si="14"/>
        <v>0</v>
      </c>
      <c r="AR2" s="116">
        <f t="shared" si="14"/>
        <v>0</v>
      </c>
      <c r="BA2" s="20">
        <v>45</v>
      </c>
    </row>
    <row r="3" spans="1:53" x14ac:dyDescent="0.25">
      <c r="A3" s="16">
        <v>42</v>
      </c>
      <c r="B3" s="116">
        <f t="shared" si="0"/>
        <v>156</v>
      </c>
      <c r="C3" s="182" t="str">
        <f t="shared" si="1"/>
        <v>Crosscut Canal</v>
      </c>
      <c r="D3" s="182" t="str">
        <f t="shared" si="1"/>
        <v>Mill Ave</v>
      </c>
      <c r="E3" s="140">
        <f t="shared" si="2"/>
        <v>6.75</v>
      </c>
      <c r="F3" s="140">
        <f t="shared" si="2"/>
        <v>6</v>
      </c>
      <c r="G3" s="140">
        <f t="shared" si="2"/>
        <v>7.5</v>
      </c>
      <c r="H3" s="140">
        <f t="shared" si="2"/>
        <v>0.14814814814814814</v>
      </c>
      <c r="I3" s="140">
        <f t="shared" si="2"/>
        <v>0.7407407407407407</v>
      </c>
      <c r="J3" s="140">
        <f t="shared" si="2"/>
        <v>0</v>
      </c>
      <c r="K3" s="140">
        <f t="shared" si="2"/>
        <v>0.59259259259259256</v>
      </c>
      <c r="L3" s="140">
        <f t="shared" si="2"/>
        <v>27</v>
      </c>
      <c r="M3" s="140">
        <f t="shared" si="2"/>
        <v>12</v>
      </c>
      <c r="N3" s="140">
        <f t="shared" si="2"/>
        <v>15</v>
      </c>
      <c r="O3" s="140">
        <f t="shared" si="2"/>
        <v>27</v>
      </c>
      <c r="P3" s="140">
        <f t="shared" si="2"/>
        <v>12</v>
      </c>
      <c r="Q3" s="281">
        <f t="shared" si="3"/>
        <v>14670</v>
      </c>
      <c r="R3" s="392">
        <f t="shared" si="4"/>
        <v>0</v>
      </c>
      <c r="S3" s="393">
        <f t="shared" si="5"/>
        <v>0.7</v>
      </c>
      <c r="T3" s="395">
        <f t="shared" si="6"/>
        <v>1</v>
      </c>
      <c r="U3" s="21">
        <f t="shared" si="7"/>
        <v>0</v>
      </c>
      <c r="V3" s="21">
        <f t="shared" si="8"/>
        <v>0.13999999999999999</v>
      </c>
      <c r="W3" s="116" t="s">
        <v>351</v>
      </c>
      <c r="X3" s="116">
        <f t="shared" si="9"/>
        <v>33.438907999999998</v>
      </c>
      <c r="Y3" s="116">
        <f t="shared" si="10"/>
        <v>-111.943848</v>
      </c>
      <c r="AA3" s="116">
        <f t="shared" si="11"/>
        <v>15</v>
      </c>
      <c r="AB3" s="116">
        <f t="shared" si="12"/>
        <v>0</v>
      </c>
      <c r="AC3" s="116"/>
      <c r="AD3" s="116"/>
      <c r="AE3" s="116"/>
      <c r="AF3" s="116"/>
      <c r="AG3" s="116"/>
      <c r="AH3" s="116"/>
      <c r="AI3" s="116"/>
      <c r="AJ3" s="200"/>
      <c r="AK3" s="116">
        <f t="shared" si="13"/>
        <v>3</v>
      </c>
      <c r="AL3" s="116">
        <f t="shared" si="13"/>
        <v>3</v>
      </c>
      <c r="AM3" s="116">
        <f t="shared" si="13"/>
        <v>4</v>
      </c>
      <c r="AN3" s="116" t="str">
        <f t="shared" si="13"/>
        <v>NA</v>
      </c>
      <c r="AO3" s="116">
        <f t="shared" si="14"/>
        <v>0</v>
      </c>
      <c r="AP3" s="116">
        <f t="shared" si="14"/>
        <v>0</v>
      </c>
      <c r="AQ3" s="116">
        <f t="shared" si="14"/>
        <v>0</v>
      </c>
      <c r="AR3" s="116">
        <f t="shared" si="14"/>
        <v>0</v>
      </c>
      <c r="BA3" s="20">
        <v>46</v>
      </c>
    </row>
    <row r="4" spans="1:53" x14ac:dyDescent="0.25">
      <c r="A4" s="16">
        <v>19</v>
      </c>
      <c r="B4" s="116">
        <f t="shared" si="0"/>
        <v>122</v>
      </c>
      <c r="C4" s="182" t="str">
        <f t="shared" si="1"/>
        <v>McKellips Rd</v>
      </c>
      <c r="D4" s="182" t="str">
        <f t="shared" si="1"/>
        <v>Greenbelt Path</v>
      </c>
      <c r="E4" s="394">
        <f t="shared" ref="E4:P6" si="15">IF(LEN(INDEX(SummDirNS_data,MATCH($B4,SummDir_loc,0),MATCH(E$1,SummDir_hdr,0)))=0,,INDEX(SummDirNS_data,MATCH($B4,SummDir_loc,0),MATCH(E$1,SummDir_hdr,0)))</f>
        <v>38.75</v>
      </c>
      <c r="F4" s="394">
        <f t="shared" si="15"/>
        <v>26.5</v>
      </c>
      <c r="G4" s="394">
        <f t="shared" si="15"/>
        <v>51</v>
      </c>
      <c r="H4" s="394">
        <f t="shared" si="15"/>
        <v>0.14838709677419354</v>
      </c>
      <c r="I4" s="394">
        <f t="shared" si="15"/>
        <v>0.45161290322580644</v>
      </c>
      <c r="J4" s="394">
        <f t="shared" si="15"/>
        <v>0</v>
      </c>
      <c r="K4" s="394">
        <f t="shared" si="15"/>
        <v>0</v>
      </c>
      <c r="L4" s="394">
        <f t="shared" si="15"/>
        <v>155</v>
      </c>
      <c r="M4" s="394">
        <f t="shared" si="15"/>
        <v>53</v>
      </c>
      <c r="N4" s="394">
        <f t="shared" si="15"/>
        <v>102</v>
      </c>
      <c r="O4" s="394">
        <f t="shared" si="15"/>
        <v>155</v>
      </c>
      <c r="P4" s="394">
        <f t="shared" si="15"/>
        <v>53</v>
      </c>
      <c r="Q4" s="281">
        <f t="shared" si="3"/>
        <v>14788</v>
      </c>
      <c r="R4" s="392">
        <f t="shared" si="4"/>
        <v>0</v>
      </c>
      <c r="S4" s="393">
        <f t="shared" si="5"/>
        <v>2.2000000000000002</v>
      </c>
      <c r="T4" s="395">
        <f t="shared" si="6"/>
        <v>1</v>
      </c>
      <c r="U4" s="21">
        <f t="shared" si="7"/>
        <v>0</v>
      </c>
      <c r="V4" s="21">
        <f t="shared" si="8"/>
        <v>0.44000000000000006</v>
      </c>
      <c r="W4" s="116" t="s">
        <v>352</v>
      </c>
      <c r="X4" s="116">
        <f t="shared" si="9"/>
        <v>33.451279999999997</v>
      </c>
      <c r="Y4" s="116">
        <f t="shared" si="10"/>
        <v>-111.91303000000001</v>
      </c>
      <c r="Z4" s="139"/>
      <c r="AA4" s="116">
        <f t="shared" si="11"/>
        <v>102</v>
      </c>
      <c r="AB4" s="116">
        <f t="shared" si="12"/>
        <v>0</v>
      </c>
      <c r="AC4" s="116"/>
      <c r="AD4" s="116"/>
      <c r="AE4" s="116"/>
      <c r="AF4" s="116"/>
      <c r="AG4" s="116"/>
      <c r="AH4" s="116"/>
      <c r="AI4" s="116"/>
      <c r="AJ4" s="200"/>
      <c r="AK4" s="116">
        <f t="shared" si="13"/>
        <v>4</v>
      </c>
      <c r="AL4" s="116">
        <f t="shared" si="13"/>
        <v>4</v>
      </c>
      <c r="AM4" s="116">
        <f t="shared" si="13"/>
        <v>3</v>
      </c>
      <c r="AN4" s="116">
        <f t="shared" si="13"/>
        <v>3</v>
      </c>
      <c r="AO4" s="116">
        <f t="shared" si="14"/>
        <v>0</v>
      </c>
      <c r="AP4" s="116">
        <f t="shared" si="14"/>
        <v>0</v>
      </c>
      <c r="AQ4" s="116">
        <f t="shared" si="14"/>
        <v>0</v>
      </c>
      <c r="AR4" s="116">
        <f t="shared" si="14"/>
        <v>0</v>
      </c>
      <c r="AS4" s="139"/>
      <c r="AT4" s="139"/>
      <c r="AU4" s="139"/>
      <c r="AV4" s="139"/>
      <c r="AW4" s="139"/>
      <c r="AX4" s="139"/>
      <c r="AY4" s="139"/>
      <c r="AZ4" s="139"/>
      <c r="BA4" s="20">
        <v>19</v>
      </c>
    </row>
    <row r="5" spans="1:53" x14ac:dyDescent="0.25">
      <c r="A5" s="16">
        <v>40</v>
      </c>
      <c r="B5" s="116">
        <f t="shared" si="0"/>
        <v>152</v>
      </c>
      <c r="C5" s="182" t="str">
        <f t="shared" si="1"/>
        <v>Tempe Lake S.</v>
      </c>
      <c r="D5" s="182" t="str">
        <f t="shared" si="1"/>
        <v>TCA Bridge</v>
      </c>
      <c r="E5" s="394">
        <f t="shared" si="15"/>
        <v>10</v>
      </c>
      <c r="F5" s="394">
        <f t="shared" si="15"/>
        <v>10</v>
      </c>
      <c r="G5" s="394">
        <f t="shared" si="15"/>
        <v>0</v>
      </c>
      <c r="H5" s="394">
        <f t="shared" si="15"/>
        <v>0.15</v>
      </c>
      <c r="I5" s="394">
        <f t="shared" si="15"/>
        <v>0.6</v>
      </c>
      <c r="J5" s="394">
        <f t="shared" si="15"/>
        <v>0</v>
      </c>
      <c r="K5" s="394">
        <f t="shared" si="15"/>
        <v>0</v>
      </c>
      <c r="L5" s="394">
        <f t="shared" si="15"/>
        <v>20</v>
      </c>
      <c r="M5" s="394">
        <f t="shared" si="15"/>
        <v>20</v>
      </c>
      <c r="N5" s="394">
        <f t="shared" si="15"/>
        <v>0</v>
      </c>
      <c r="O5" s="394">
        <f t="shared" si="15"/>
        <v>20</v>
      </c>
      <c r="P5" s="394">
        <f t="shared" si="15"/>
        <v>20</v>
      </c>
      <c r="Q5" s="281">
        <f t="shared" si="3"/>
        <v>0</v>
      </c>
      <c r="R5" s="392">
        <f t="shared" si="4"/>
        <v>0</v>
      </c>
      <c r="S5" s="393">
        <f t="shared" si="5"/>
        <v>0.8</v>
      </c>
      <c r="T5" s="395">
        <f t="shared" si="6"/>
        <v>1</v>
      </c>
      <c r="U5" s="21">
        <f t="shared" si="7"/>
        <v>0</v>
      </c>
      <c r="V5" s="21">
        <f t="shared" si="8"/>
        <v>0.16</v>
      </c>
      <c r="W5" s="116" t="s">
        <v>352</v>
      </c>
      <c r="X5" s="116">
        <f t="shared" si="9"/>
        <v>33.433500000000002</v>
      </c>
      <c r="Y5" s="116">
        <f t="shared" si="10"/>
        <v>-111.94875</v>
      </c>
      <c r="Z5" s="139"/>
      <c r="AA5" s="116">
        <f t="shared" si="11"/>
        <v>0</v>
      </c>
      <c r="AB5" s="116">
        <f t="shared" si="12"/>
        <v>0</v>
      </c>
      <c r="AC5" s="116"/>
      <c r="AD5" s="116"/>
      <c r="AE5" s="116"/>
      <c r="AF5" s="116"/>
      <c r="AG5" s="116"/>
      <c r="AH5" s="116"/>
      <c r="AI5" s="116"/>
      <c r="AJ5" s="200"/>
      <c r="AK5" s="116">
        <f t="shared" si="13"/>
        <v>4</v>
      </c>
      <c r="AL5" s="116">
        <f t="shared" si="13"/>
        <v>4</v>
      </c>
      <c r="AM5" s="116">
        <f t="shared" si="13"/>
        <v>4</v>
      </c>
      <c r="AN5" s="116">
        <f t="shared" si="13"/>
        <v>4</v>
      </c>
      <c r="AO5" s="116">
        <f t="shared" si="14"/>
        <v>0</v>
      </c>
      <c r="AP5" s="116">
        <f t="shared" si="14"/>
        <v>0</v>
      </c>
      <c r="AQ5" s="116">
        <f t="shared" si="14"/>
        <v>0</v>
      </c>
      <c r="AR5" s="116">
        <f t="shared" si="14"/>
        <v>0</v>
      </c>
      <c r="AS5" s="139"/>
      <c r="AT5" s="139"/>
      <c r="AU5" s="139"/>
      <c r="AV5" s="139"/>
      <c r="AW5" s="139"/>
      <c r="AX5" s="139"/>
      <c r="AY5" s="139"/>
      <c r="AZ5" s="139"/>
      <c r="BA5" s="20">
        <v>19</v>
      </c>
    </row>
    <row r="6" spans="1:53" x14ac:dyDescent="0.25">
      <c r="A6" s="16">
        <v>9</v>
      </c>
      <c r="B6" s="116">
        <f t="shared" si="0"/>
        <v>112</v>
      </c>
      <c r="C6" s="182" t="str">
        <f t="shared" si="1"/>
        <v>Superstition Fwy</v>
      </c>
      <c r="D6" s="182" t="str">
        <f t="shared" si="1"/>
        <v>College Ave</v>
      </c>
      <c r="E6" s="394">
        <f t="shared" si="15"/>
        <v>35.75</v>
      </c>
      <c r="F6" s="394">
        <f t="shared" si="15"/>
        <v>31.5</v>
      </c>
      <c r="G6" s="394">
        <f t="shared" si="15"/>
        <v>40</v>
      </c>
      <c r="H6" s="394">
        <f t="shared" si="15"/>
        <v>0.26573426573426573</v>
      </c>
      <c r="I6" s="394">
        <f t="shared" si="15"/>
        <v>0.66433566433566438</v>
      </c>
      <c r="J6" s="394">
        <f t="shared" si="15"/>
        <v>0</v>
      </c>
      <c r="K6" s="394">
        <f t="shared" si="15"/>
        <v>0</v>
      </c>
      <c r="L6" s="394">
        <f t="shared" si="15"/>
        <v>143</v>
      </c>
      <c r="M6" s="394">
        <f t="shared" si="15"/>
        <v>63</v>
      </c>
      <c r="N6" s="394">
        <f t="shared" si="15"/>
        <v>80</v>
      </c>
      <c r="O6" s="394">
        <f t="shared" si="15"/>
        <v>143</v>
      </c>
      <c r="P6" s="394">
        <f t="shared" si="15"/>
        <v>63</v>
      </c>
      <c r="Q6" s="281">
        <f t="shared" si="3"/>
        <v>1774</v>
      </c>
      <c r="R6" s="392">
        <f t="shared" si="4"/>
        <v>1774</v>
      </c>
      <c r="S6" s="393">
        <f t="shared" si="5"/>
        <v>2</v>
      </c>
      <c r="T6" s="395">
        <f t="shared" si="6"/>
        <v>1</v>
      </c>
      <c r="U6" s="21">
        <f t="shared" si="7"/>
        <v>3.4527053328143244E-2</v>
      </c>
      <c r="V6" s="21">
        <f t="shared" si="8"/>
        <v>0.4</v>
      </c>
      <c r="W6" s="116" t="s">
        <v>352</v>
      </c>
      <c r="X6" s="116">
        <f t="shared" si="9"/>
        <v>33.385480000000001</v>
      </c>
      <c r="Y6" s="116">
        <f t="shared" si="10"/>
        <v>-111.93477</v>
      </c>
      <c r="Z6" s="139"/>
      <c r="AA6" s="116">
        <f t="shared" si="11"/>
        <v>80</v>
      </c>
      <c r="AB6" s="116">
        <f t="shared" si="12"/>
        <v>0</v>
      </c>
      <c r="AC6" s="116"/>
      <c r="AD6" s="116"/>
      <c r="AE6" s="116"/>
      <c r="AF6" s="116"/>
      <c r="AG6" s="116"/>
      <c r="AH6" s="116"/>
      <c r="AI6" s="116"/>
      <c r="AJ6" s="200"/>
      <c r="AK6" s="116">
        <f t="shared" si="13"/>
        <v>2</v>
      </c>
      <c r="AL6" s="116">
        <f t="shared" si="13"/>
        <v>3</v>
      </c>
      <c r="AM6" s="116">
        <f t="shared" si="13"/>
        <v>0</v>
      </c>
      <c r="AN6" s="116">
        <f t="shared" si="13"/>
        <v>0</v>
      </c>
      <c r="AO6" s="116">
        <f t="shared" si="14"/>
        <v>0</v>
      </c>
      <c r="AP6" s="116">
        <f t="shared" si="14"/>
        <v>0</v>
      </c>
      <c r="AQ6" s="116">
        <f t="shared" si="14"/>
        <v>0</v>
      </c>
      <c r="AR6" s="116">
        <f t="shared" si="14"/>
        <v>0</v>
      </c>
      <c r="AS6" s="139"/>
      <c r="AT6" s="139"/>
      <c r="AU6" s="139"/>
      <c r="AV6" s="139"/>
      <c r="AW6" s="139"/>
      <c r="AX6" s="139"/>
      <c r="AY6" s="139"/>
      <c r="AZ6" s="139"/>
      <c r="BA6" s="20">
        <v>3</v>
      </c>
    </row>
    <row r="7" spans="1:53" x14ac:dyDescent="0.25">
      <c r="A7" s="16">
        <v>24</v>
      </c>
      <c r="B7" s="116">
        <f t="shared" si="0"/>
        <v>129</v>
      </c>
      <c r="C7" s="182" t="str">
        <f t="shared" si="1"/>
        <v>Alameda Dr</v>
      </c>
      <c r="D7" s="182" t="str">
        <f t="shared" si="1"/>
        <v>Rural Rd</v>
      </c>
      <c r="E7" s="140">
        <f t="shared" ref="E7:P12" si="16">IF(LEN(INDEX(SummDirEW_data,MATCH($B7,SummDir_loc,0),MATCH(E$1,SummDir_hdr,0)))=0,"",INDEX(SummDirEW_data,MATCH($B7,SummDir_loc,0),MATCH(E$1,SummDir_hdr,0)))</f>
        <v>18.5</v>
      </c>
      <c r="F7" s="140">
        <f t="shared" si="16"/>
        <v>18.5</v>
      </c>
      <c r="G7" s="140" t="str">
        <f t="shared" si="16"/>
        <v/>
      </c>
      <c r="H7" s="140">
        <f t="shared" si="16"/>
        <v>0.29729729729729731</v>
      </c>
      <c r="I7" s="140">
        <f t="shared" si="16"/>
        <v>0.48648648648648651</v>
      </c>
      <c r="J7" s="140">
        <f t="shared" si="16"/>
        <v>0</v>
      </c>
      <c r="K7" s="140">
        <f t="shared" si="16"/>
        <v>0.21621621621621623</v>
      </c>
      <c r="L7" s="140">
        <f t="shared" si="16"/>
        <v>37</v>
      </c>
      <c r="M7" s="140">
        <f t="shared" si="16"/>
        <v>37</v>
      </c>
      <c r="N7" s="140">
        <f t="shared" si="16"/>
        <v>0</v>
      </c>
      <c r="O7" s="140">
        <f t="shared" si="16"/>
        <v>37</v>
      </c>
      <c r="P7" s="140">
        <f t="shared" si="16"/>
        <v>37</v>
      </c>
      <c r="Q7" s="281">
        <f t="shared" si="3"/>
        <v>35740</v>
      </c>
      <c r="R7" s="392">
        <f t="shared" si="4"/>
        <v>1841</v>
      </c>
      <c r="S7" s="393">
        <f t="shared" si="5"/>
        <v>1</v>
      </c>
      <c r="T7" s="395">
        <f t="shared" si="6"/>
        <v>1</v>
      </c>
      <c r="U7" s="21">
        <f t="shared" si="7"/>
        <v>3.5831062670299729E-2</v>
      </c>
      <c r="V7" s="21">
        <f t="shared" si="8"/>
        <v>0.2</v>
      </c>
      <c r="W7" s="116" t="s">
        <v>351</v>
      </c>
      <c r="X7" s="116">
        <f t="shared" si="9"/>
        <v>33.400246000000003</v>
      </c>
      <c r="Y7" s="116">
        <f t="shared" si="10"/>
        <v>-111.926098</v>
      </c>
      <c r="AA7" s="116">
        <f t="shared" si="11"/>
        <v>0</v>
      </c>
      <c r="AB7" s="116">
        <f t="shared" si="12"/>
        <v>0</v>
      </c>
      <c r="AC7" s="116"/>
      <c r="AD7" s="116"/>
      <c r="AE7" s="116"/>
      <c r="AF7" s="116"/>
      <c r="AG7" s="116"/>
      <c r="AH7" s="116"/>
      <c r="AI7" s="116"/>
      <c r="AJ7" s="200"/>
      <c r="AK7" s="116">
        <f t="shared" si="13"/>
        <v>0</v>
      </c>
      <c r="AL7" s="116">
        <f t="shared" si="13"/>
        <v>0</v>
      </c>
      <c r="AM7" s="116">
        <f t="shared" si="13"/>
        <v>2</v>
      </c>
      <c r="AN7" s="116">
        <f t="shared" si="13"/>
        <v>2</v>
      </c>
      <c r="AO7" s="116">
        <f t="shared" si="14"/>
        <v>0</v>
      </c>
      <c r="AP7" s="116">
        <f t="shared" si="14"/>
        <v>0</v>
      </c>
      <c r="AQ7" s="116">
        <f t="shared" si="14"/>
        <v>0</v>
      </c>
      <c r="AR7" s="116">
        <f t="shared" si="14"/>
        <v>0</v>
      </c>
      <c r="BA7" s="20">
        <v>46</v>
      </c>
    </row>
    <row r="8" spans="1:53" x14ac:dyDescent="0.25">
      <c r="A8" s="16">
        <v>37</v>
      </c>
      <c r="B8" s="116">
        <f t="shared" si="0"/>
        <v>145</v>
      </c>
      <c r="C8" s="182" t="str">
        <f t="shared" si="1"/>
        <v>Alameda Dr</v>
      </c>
      <c r="D8" s="182" t="str">
        <f t="shared" si="1"/>
        <v>Mill Ave</v>
      </c>
      <c r="E8" s="140">
        <f t="shared" si="16"/>
        <v>8.5</v>
      </c>
      <c r="F8" s="140">
        <f t="shared" si="16"/>
        <v>6.5</v>
      </c>
      <c r="G8" s="140">
        <f t="shared" si="16"/>
        <v>10.5</v>
      </c>
      <c r="H8" s="140">
        <f t="shared" si="16"/>
        <v>0.23529411764705882</v>
      </c>
      <c r="I8" s="140">
        <f t="shared" si="16"/>
        <v>0.44117647058823528</v>
      </c>
      <c r="J8" s="140">
        <f t="shared" si="16"/>
        <v>5.8823529411764705E-2</v>
      </c>
      <c r="K8" s="140">
        <f t="shared" si="16"/>
        <v>8.8235294117647065E-2</v>
      </c>
      <c r="L8" s="140">
        <f t="shared" si="16"/>
        <v>34</v>
      </c>
      <c r="M8" s="140">
        <f t="shared" si="16"/>
        <v>13</v>
      </c>
      <c r="N8" s="140">
        <f t="shared" si="16"/>
        <v>21</v>
      </c>
      <c r="O8" s="140">
        <f t="shared" si="16"/>
        <v>34</v>
      </c>
      <c r="P8" s="140">
        <f t="shared" si="16"/>
        <v>13</v>
      </c>
      <c r="Q8" s="281">
        <f t="shared" si="3"/>
        <v>26912</v>
      </c>
      <c r="R8" s="392">
        <f t="shared" si="4"/>
        <v>1841</v>
      </c>
      <c r="S8" s="393">
        <f t="shared" si="5"/>
        <v>1</v>
      </c>
      <c r="T8" s="395">
        <f t="shared" si="6"/>
        <v>1</v>
      </c>
      <c r="U8" s="21">
        <f t="shared" si="7"/>
        <v>3.5831062670299729E-2</v>
      </c>
      <c r="V8" s="21">
        <f t="shared" si="8"/>
        <v>0.2</v>
      </c>
      <c r="W8" s="116" t="s">
        <v>351</v>
      </c>
      <c r="X8" s="116">
        <f t="shared" si="9"/>
        <v>33.400244999999998</v>
      </c>
      <c r="Y8" s="116">
        <f t="shared" si="10"/>
        <v>-111.939599</v>
      </c>
      <c r="AA8" s="116">
        <f t="shared" si="11"/>
        <v>21</v>
      </c>
      <c r="AB8" s="116">
        <f t="shared" si="12"/>
        <v>0</v>
      </c>
      <c r="AC8" s="116"/>
      <c r="AD8" s="116"/>
      <c r="AE8" s="116"/>
      <c r="AF8" s="116"/>
      <c r="AG8" s="116"/>
      <c r="AH8" s="116"/>
      <c r="AI8" s="116"/>
      <c r="AJ8" s="200"/>
      <c r="AK8" s="116">
        <f t="shared" si="13"/>
        <v>1</v>
      </c>
      <c r="AL8" s="116">
        <f t="shared" si="13"/>
        <v>1</v>
      </c>
      <c r="AM8" s="116">
        <f t="shared" si="13"/>
        <v>2</v>
      </c>
      <c r="AN8" s="116">
        <f t="shared" si="13"/>
        <v>2</v>
      </c>
      <c r="AO8" s="116">
        <f t="shared" si="14"/>
        <v>0</v>
      </c>
      <c r="AP8" s="116">
        <f t="shared" si="14"/>
        <v>0</v>
      </c>
      <c r="AQ8" s="116">
        <f t="shared" si="14"/>
        <v>0</v>
      </c>
      <c r="AR8" s="116">
        <f t="shared" si="14"/>
        <v>0</v>
      </c>
      <c r="BA8" s="20">
        <v>29</v>
      </c>
    </row>
    <row r="9" spans="1:53" x14ac:dyDescent="0.25">
      <c r="A9" s="16">
        <v>6</v>
      </c>
      <c r="B9" s="116">
        <f t="shared" si="0"/>
        <v>108</v>
      </c>
      <c r="C9" s="182" t="str">
        <f t="shared" si="1"/>
        <v>5th St</v>
      </c>
      <c r="D9" s="182" t="str">
        <f t="shared" si="1"/>
        <v>Farmer Ave</v>
      </c>
      <c r="E9" s="140">
        <f t="shared" si="16"/>
        <v>91.5</v>
      </c>
      <c r="F9" s="140">
        <f t="shared" si="16"/>
        <v>80</v>
      </c>
      <c r="G9" s="140">
        <f t="shared" si="16"/>
        <v>103</v>
      </c>
      <c r="H9" s="140">
        <f t="shared" si="16"/>
        <v>0.21311475409836064</v>
      </c>
      <c r="I9" s="140">
        <f t="shared" si="16"/>
        <v>7.650273224043716E-2</v>
      </c>
      <c r="J9" s="140">
        <f t="shared" si="16"/>
        <v>4.9180327868852458E-2</v>
      </c>
      <c r="K9" s="140">
        <f t="shared" si="16"/>
        <v>7.9234972677595633E-2</v>
      </c>
      <c r="L9" s="140">
        <f t="shared" si="16"/>
        <v>366</v>
      </c>
      <c r="M9" s="140">
        <f t="shared" si="16"/>
        <v>160</v>
      </c>
      <c r="N9" s="140">
        <f t="shared" si="16"/>
        <v>206</v>
      </c>
      <c r="O9" s="140">
        <f t="shared" si="16"/>
        <v>366</v>
      </c>
      <c r="P9" s="140">
        <f t="shared" si="16"/>
        <v>160</v>
      </c>
      <c r="Q9" s="281">
        <f t="shared" si="3"/>
        <v>3508</v>
      </c>
      <c r="R9" s="392">
        <f t="shared" si="4"/>
        <v>3508</v>
      </c>
      <c r="S9" s="393">
        <f t="shared" si="5"/>
        <v>0.25</v>
      </c>
      <c r="T9" s="395">
        <f t="shared" si="6"/>
        <v>1</v>
      </c>
      <c r="U9" s="21">
        <f t="shared" si="7"/>
        <v>6.8275593616193064E-2</v>
      </c>
      <c r="V9" s="21">
        <f t="shared" si="8"/>
        <v>0.05</v>
      </c>
      <c r="W9" s="116" t="s">
        <v>351</v>
      </c>
      <c r="X9" s="116">
        <f t="shared" si="9"/>
        <v>33.425445000000003</v>
      </c>
      <c r="Y9" s="116">
        <f t="shared" si="10"/>
        <v>-111.94409899999999</v>
      </c>
      <c r="AA9" s="116">
        <f t="shared" si="11"/>
        <v>206</v>
      </c>
      <c r="AB9" s="116">
        <f t="shared" si="12"/>
        <v>0</v>
      </c>
      <c r="AC9" s="116"/>
      <c r="AD9" s="116"/>
      <c r="AE9" s="116"/>
      <c r="AF9" s="116"/>
      <c r="AG9" s="116"/>
      <c r="AH9" s="116"/>
      <c r="AI9" s="116"/>
      <c r="AJ9" s="200"/>
      <c r="AK9" s="116">
        <f t="shared" si="13"/>
        <v>0</v>
      </c>
      <c r="AL9" s="116">
        <f t="shared" si="13"/>
        <v>0</v>
      </c>
      <c r="AM9" s="116">
        <f t="shared" si="13"/>
        <v>3</v>
      </c>
      <c r="AN9" s="116">
        <f t="shared" si="13"/>
        <v>3</v>
      </c>
      <c r="AO9" s="116">
        <f t="shared" si="14"/>
        <v>0</v>
      </c>
      <c r="AP9" s="116">
        <f t="shared" si="14"/>
        <v>0</v>
      </c>
      <c r="AQ9" s="116">
        <f t="shared" si="14"/>
        <v>0</v>
      </c>
      <c r="AR9" s="116">
        <f t="shared" si="14"/>
        <v>0</v>
      </c>
      <c r="BA9" s="20">
        <v>28</v>
      </c>
    </row>
    <row r="10" spans="1:53" x14ac:dyDescent="0.25">
      <c r="A10" s="16">
        <v>7</v>
      </c>
      <c r="B10" s="116">
        <f t="shared" si="0"/>
        <v>110</v>
      </c>
      <c r="C10" s="182" t="str">
        <f t="shared" si="1"/>
        <v>5th St</v>
      </c>
      <c r="D10" s="182" t="str">
        <f t="shared" si="1"/>
        <v>Priest Dr</v>
      </c>
      <c r="E10" s="140">
        <f t="shared" si="16"/>
        <v>4.5</v>
      </c>
      <c r="F10" s="140" t="str">
        <f t="shared" si="16"/>
        <v/>
      </c>
      <c r="G10" s="140">
        <f t="shared" si="16"/>
        <v>4.5</v>
      </c>
      <c r="H10" s="140">
        <f t="shared" si="16"/>
        <v>0</v>
      </c>
      <c r="I10" s="140">
        <f t="shared" si="16"/>
        <v>0.1111111111111111</v>
      </c>
      <c r="J10" s="140">
        <f t="shared" si="16"/>
        <v>0.1111111111111111</v>
      </c>
      <c r="K10" s="140">
        <f t="shared" si="16"/>
        <v>0.1111111111111111</v>
      </c>
      <c r="L10" s="140">
        <f t="shared" si="16"/>
        <v>9</v>
      </c>
      <c r="M10" s="140">
        <f t="shared" si="16"/>
        <v>0</v>
      </c>
      <c r="N10" s="140">
        <f t="shared" si="16"/>
        <v>9</v>
      </c>
      <c r="O10" s="140">
        <f t="shared" si="16"/>
        <v>9</v>
      </c>
      <c r="P10" s="140">
        <f t="shared" si="16"/>
        <v>0</v>
      </c>
      <c r="Q10" s="281">
        <f t="shared" si="3"/>
        <v>28310</v>
      </c>
      <c r="R10" s="392">
        <f t="shared" si="4"/>
        <v>3747</v>
      </c>
      <c r="S10" s="393">
        <f t="shared" si="5"/>
        <v>1.24</v>
      </c>
      <c r="T10" s="395">
        <f t="shared" si="6"/>
        <v>1</v>
      </c>
      <c r="U10" s="21">
        <f t="shared" si="7"/>
        <v>7.2927209030751269E-2</v>
      </c>
      <c r="V10" s="21">
        <f t="shared" si="8"/>
        <v>0.248</v>
      </c>
      <c r="W10" s="116" t="s">
        <v>351</v>
      </c>
      <c r="X10" s="116">
        <f t="shared" si="9"/>
        <v>33.425600000000003</v>
      </c>
      <c r="Y10" s="116">
        <f t="shared" si="10"/>
        <v>-111.96095</v>
      </c>
      <c r="AA10" s="116">
        <f t="shared" si="11"/>
        <v>9</v>
      </c>
      <c r="AB10" s="116">
        <f t="shared" si="12"/>
        <v>0</v>
      </c>
      <c r="AC10" s="116"/>
      <c r="AD10" s="116"/>
      <c r="AE10" s="116"/>
      <c r="AF10" s="116"/>
      <c r="AG10" s="116"/>
      <c r="AH10" s="116"/>
      <c r="AI10" s="116"/>
      <c r="AJ10" s="200"/>
      <c r="AK10" s="116">
        <f t="shared" si="13"/>
        <v>1</v>
      </c>
      <c r="AL10" s="116">
        <f t="shared" si="13"/>
        <v>1</v>
      </c>
      <c r="AM10" s="116">
        <f t="shared" si="13"/>
        <v>0</v>
      </c>
      <c r="AN10" s="116">
        <f t="shared" si="13"/>
        <v>3</v>
      </c>
      <c r="AO10" s="116">
        <f t="shared" si="14"/>
        <v>0</v>
      </c>
      <c r="AP10" s="116">
        <f t="shared" si="14"/>
        <v>0</v>
      </c>
      <c r="AQ10" s="116">
        <f t="shared" si="14"/>
        <v>0</v>
      </c>
      <c r="AR10" s="116">
        <f t="shared" si="14"/>
        <v>0</v>
      </c>
      <c r="BA10" s="20">
        <v>31</v>
      </c>
    </row>
    <row r="11" spans="1:53" x14ac:dyDescent="0.25">
      <c r="A11" s="16">
        <v>10</v>
      </c>
      <c r="B11" s="116">
        <f t="shared" si="0"/>
        <v>113</v>
      </c>
      <c r="C11" s="182" t="str">
        <f t="shared" si="1"/>
        <v>13th St</v>
      </c>
      <c r="D11" s="182" t="str">
        <f t="shared" si="1"/>
        <v>Mill Ave</v>
      </c>
      <c r="E11" s="140">
        <f t="shared" si="16"/>
        <v>35.375</v>
      </c>
      <c r="F11" s="140">
        <f t="shared" si="16"/>
        <v>19</v>
      </c>
      <c r="G11" s="140">
        <f t="shared" si="16"/>
        <v>51.75</v>
      </c>
      <c r="H11" s="140">
        <f t="shared" si="16"/>
        <v>0.25441696113074203</v>
      </c>
      <c r="I11" s="140">
        <f t="shared" si="16"/>
        <v>0.21554770318021202</v>
      </c>
      <c r="J11" s="140">
        <f t="shared" si="16"/>
        <v>0.2332155477031802</v>
      </c>
      <c r="K11" s="140">
        <f t="shared" si="16"/>
        <v>0.16254416961130741</v>
      </c>
      <c r="L11" s="140">
        <f t="shared" si="16"/>
        <v>141.5</v>
      </c>
      <c r="M11" s="140">
        <f t="shared" si="16"/>
        <v>38</v>
      </c>
      <c r="N11" s="140">
        <f t="shared" si="16"/>
        <v>103.5</v>
      </c>
      <c r="O11" s="140">
        <f t="shared" si="16"/>
        <v>141.5</v>
      </c>
      <c r="P11" s="140">
        <f t="shared" si="16"/>
        <v>38</v>
      </c>
      <c r="Q11" s="281">
        <f t="shared" si="3"/>
        <v>26392</v>
      </c>
      <c r="R11" s="392">
        <f t="shared" si="4"/>
        <v>3917</v>
      </c>
      <c r="S11" s="393">
        <f t="shared" si="5"/>
        <v>0</v>
      </c>
      <c r="T11" s="395">
        <f t="shared" si="6"/>
        <v>1</v>
      </c>
      <c r="U11" s="21">
        <f t="shared" si="7"/>
        <v>7.62358894511483E-2</v>
      </c>
      <c r="V11" s="21">
        <f t="shared" si="8"/>
        <v>0</v>
      </c>
      <c r="W11" s="116" t="s">
        <v>351</v>
      </c>
      <c r="X11" s="116">
        <f t="shared" si="9"/>
        <v>33.414645</v>
      </c>
      <c r="Y11" s="116">
        <f t="shared" si="10"/>
        <v>-111.93979899999999</v>
      </c>
      <c r="AA11" s="116">
        <f t="shared" si="11"/>
        <v>103.5</v>
      </c>
      <c r="AB11" s="116">
        <f t="shared" si="12"/>
        <v>0</v>
      </c>
      <c r="AC11" s="116"/>
      <c r="AD11" s="116"/>
      <c r="AE11" s="116"/>
      <c r="AF11" s="116"/>
      <c r="AG11" s="116"/>
      <c r="AH11" s="116"/>
      <c r="AI11" s="116"/>
      <c r="AJ11" s="200"/>
      <c r="AK11" s="116">
        <f t="shared" si="13"/>
        <v>1</v>
      </c>
      <c r="AL11" s="116">
        <f t="shared" si="13"/>
        <v>0</v>
      </c>
      <c r="AM11" s="116">
        <f t="shared" si="13"/>
        <v>3</v>
      </c>
      <c r="AN11" s="116">
        <f t="shared" si="13"/>
        <v>3</v>
      </c>
      <c r="AO11" s="116">
        <f t="shared" si="14"/>
        <v>1</v>
      </c>
      <c r="AP11" s="116">
        <f t="shared" si="14"/>
        <v>0</v>
      </c>
      <c r="AQ11" s="116">
        <f t="shared" si="14"/>
        <v>1</v>
      </c>
      <c r="AR11" s="116">
        <f t="shared" si="14"/>
        <v>0</v>
      </c>
      <c r="BA11" s="20">
        <v>23</v>
      </c>
    </row>
    <row r="12" spans="1:53" x14ac:dyDescent="0.25">
      <c r="A12" s="16">
        <v>11</v>
      </c>
      <c r="B12" s="116">
        <f t="shared" si="0"/>
        <v>114</v>
      </c>
      <c r="C12" s="182" t="str">
        <f t="shared" si="1"/>
        <v>13th St</v>
      </c>
      <c r="D12" s="182" t="str">
        <f t="shared" si="1"/>
        <v>Hardy Dr</v>
      </c>
      <c r="E12" s="140">
        <f t="shared" si="16"/>
        <v>24</v>
      </c>
      <c r="F12" s="140">
        <f t="shared" si="16"/>
        <v>17</v>
      </c>
      <c r="G12" s="140">
        <f t="shared" si="16"/>
        <v>31</v>
      </c>
      <c r="H12" s="140">
        <f t="shared" si="16"/>
        <v>0.4375</v>
      </c>
      <c r="I12" s="140">
        <f t="shared" si="16"/>
        <v>0.17708333333333334</v>
      </c>
      <c r="J12" s="140">
        <f t="shared" si="16"/>
        <v>0.14583333333333334</v>
      </c>
      <c r="K12" s="140">
        <f t="shared" si="16"/>
        <v>3.125E-2</v>
      </c>
      <c r="L12" s="140">
        <f t="shared" si="16"/>
        <v>96</v>
      </c>
      <c r="M12" s="140">
        <f t="shared" si="16"/>
        <v>34</v>
      </c>
      <c r="N12" s="140">
        <f t="shared" si="16"/>
        <v>62</v>
      </c>
      <c r="O12" s="140">
        <f t="shared" si="16"/>
        <v>96</v>
      </c>
      <c r="P12" s="140">
        <f t="shared" si="16"/>
        <v>34</v>
      </c>
      <c r="Q12" s="281">
        <f t="shared" si="3"/>
        <v>9690</v>
      </c>
      <c r="R12" s="392">
        <f t="shared" si="4"/>
        <v>3917</v>
      </c>
      <c r="S12" s="393">
        <f t="shared" si="5"/>
        <v>0.72</v>
      </c>
      <c r="T12" s="395">
        <f t="shared" si="6"/>
        <v>1</v>
      </c>
      <c r="U12" s="21">
        <f t="shared" si="7"/>
        <v>7.62358894511483E-2</v>
      </c>
      <c r="V12" s="21">
        <f t="shared" si="8"/>
        <v>0.14399999999999999</v>
      </c>
      <c r="W12" s="116" t="s">
        <v>351</v>
      </c>
      <c r="X12" s="116">
        <f t="shared" si="9"/>
        <v>33.414645</v>
      </c>
      <c r="Y12" s="116">
        <f t="shared" si="10"/>
        <v>-111.951999</v>
      </c>
      <c r="AA12" s="116">
        <f t="shared" si="11"/>
        <v>62</v>
      </c>
      <c r="AB12" s="116">
        <f t="shared" si="12"/>
        <v>0</v>
      </c>
      <c r="AC12" s="116"/>
      <c r="AD12" s="116"/>
      <c r="AE12" s="116"/>
      <c r="AF12" s="116"/>
      <c r="AG12" s="116"/>
      <c r="AH12" s="116"/>
      <c r="AI12" s="116"/>
      <c r="AJ12" s="200"/>
      <c r="AK12" s="116">
        <f t="shared" si="13"/>
        <v>3</v>
      </c>
      <c r="AL12" s="116">
        <f t="shared" si="13"/>
        <v>3</v>
      </c>
      <c r="AM12" s="116">
        <f t="shared" si="13"/>
        <v>3</v>
      </c>
      <c r="AN12" s="116">
        <f t="shared" si="13"/>
        <v>3</v>
      </c>
      <c r="AO12" s="116">
        <f t="shared" si="14"/>
        <v>0</v>
      </c>
      <c r="AP12" s="116">
        <f t="shared" si="14"/>
        <v>0</v>
      </c>
      <c r="AQ12" s="116">
        <f t="shared" si="14"/>
        <v>0</v>
      </c>
      <c r="AR12" s="116">
        <f t="shared" si="14"/>
        <v>0</v>
      </c>
      <c r="BA12" s="20">
        <v>43</v>
      </c>
    </row>
    <row r="13" spans="1:53" x14ac:dyDescent="0.25">
      <c r="A13" s="16">
        <v>33</v>
      </c>
      <c r="B13" s="116">
        <f t="shared" si="0"/>
        <v>141</v>
      </c>
      <c r="C13" s="182" t="str">
        <f t="shared" si="1"/>
        <v>Southern Ave</v>
      </c>
      <c r="D13" s="182" t="str">
        <f t="shared" si="1"/>
        <v>College Ave</v>
      </c>
      <c r="E13" s="394">
        <f t="shared" ref="E13:P18" si="17">IF(LEN(INDEX(SummDirNS_data,MATCH($B13,SummDir_loc,0),MATCH(E$1,SummDir_hdr,0)))=0,,INDEX(SummDirNS_data,MATCH($B13,SummDir_loc,0),MATCH(E$1,SummDir_hdr,0)))</f>
        <v>52.75</v>
      </c>
      <c r="F13" s="394">
        <f t="shared" si="17"/>
        <v>44.5</v>
      </c>
      <c r="G13" s="394">
        <f t="shared" si="17"/>
        <v>61</v>
      </c>
      <c r="H13" s="394">
        <f t="shared" si="17"/>
        <v>0.27488151658767773</v>
      </c>
      <c r="I13" s="394">
        <f t="shared" si="17"/>
        <v>0.48341232227488151</v>
      </c>
      <c r="J13" s="394">
        <f t="shared" si="17"/>
        <v>5.2132701421800945E-2</v>
      </c>
      <c r="K13" s="394">
        <f t="shared" si="17"/>
        <v>0.12322274881516587</v>
      </c>
      <c r="L13" s="394">
        <f t="shared" si="17"/>
        <v>211</v>
      </c>
      <c r="M13" s="394">
        <f t="shared" si="17"/>
        <v>89</v>
      </c>
      <c r="N13" s="394">
        <f t="shared" si="17"/>
        <v>122</v>
      </c>
      <c r="O13" s="394">
        <f t="shared" si="17"/>
        <v>211</v>
      </c>
      <c r="P13" s="394">
        <f t="shared" si="17"/>
        <v>89</v>
      </c>
      <c r="Q13" s="281">
        <f t="shared" si="3"/>
        <v>35372</v>
      </c>
      <c r="R13" s="392">
        <f t="shared" si="4"/>
        <v>4442</v>
      </c>
      <c r="S13" s="393">
        <f t="shared" si="5"/>
        <v>1.5</v>
      </c>
      <c r="T13" s="395">
        <f t="shared" si="6"/>
        <v>1</v>
      </c>
      <c r="U13" s="21">
        <f t="shared" si="7"/>
        <v>8.6453873102374471E-2</v>
      </c>
      <c r="V13" s="21">
        <f t="shared" si="8"/>
        <v>0.3</v>
      </c>
      <c r="W13" s="116" t="s">
        <v>352</v>
      </c>
      <c r="X13" s="116">
        <f t="shared" si="9"/>
        <v>33.392845999999999</v>
      </c>
      <c r="Y13" s="116">
        <f t="shared" si="10"/>
        <v>-111.934798</v>
      </c>
      <c r="Z13" s="139"/>
      <c r="AA13" s="116">
        <f t="shared" si="11"/>
        <v>122</v>
      </c>
      <c r="AB13" s="116">
        <f t="shared" si="12"/>
        <v>0</v>
      </c>
      <c r="AC13" s="116"/>
      <c r="AD13" s="116"/>
      <c r="AE13" s="116"/>
      <c r="AF13" s="116"/>
      <c r="AG13" s="116"/>
      <c r="AH13" s="116"/>
      <c r="AI13" s="116"/>
      <c r="AJ13" s="200"/>
      <c r="AK13" s="116">
        <f t="shared" si="13"/>
        <v>3</v>
      </c>
      <c r="AL13" s="116">
        <f t="shared" si="13"/>
        <v>3</v>
      </c>
      <c r="AM13" s="116">
        <f t="shared" si="13"/>
        <v>0</v>
      </c>
      <c r="AN13" s="116">
        <f t="shared" si="13"/>
        <v>0</v>
      </c>
      <c r="AO13" s="116">
        <f t="shared" si="14"/>
        <v>0</v>
      </c>
      <c r="AP13" s="116">
        <f t="shared" si="14"/>
        <v>0</v>
      </c>
      <c r="AQ13" s="116">
        <f t="shared" si="14"/>
        <v>0</v>
      </c>
      <c r="AR13" s="116">
        <f t="shared" si="14"/>
        <v>0</v>
      </c>
      <c r="AS13" s="139"/>
      <c r="AT13" s="139"/>
      <c r="AU13" s="139"/>
      <c r="AV13" s="139"/>
      <c r="AW13" s="139"/>
      <c r="AX13" s="139"/>
      <c r="AY13" s="139"/>
      <c r="AZ13" s="139"/>
      <c r="BA13" s="20">
        <v>5</v>
      </c>
    </row>
    <row r="14" spans="1:53" x14ac:dyDescent="0.25">
      <c r="A14" s="16">
        <v>27</v>
      </c>
      <c r="B14" s="116">
        <f t="shared" si="0"/>
        <v>133</v>
      </c>
      <c r="C14" s="182" t="str">
        <f t="shared" si="1"/>
        <v>Apache Blvd</v>
      </c>
      <c r="D14" s="182" t="str">
        <f t="shared" si="1"/>
        <v>College Ave</v>
      </c>
      <c r="E14" s="394">
        <f t="shared" si="17"/>
        <v>156.75</v>
      </c>
      <c r="F14" s="394">
        <f t="shared" si="17"/>
        <v>137.5</v>
      </c>
      <c r="G14" s="394">
        <f t="shared" si="17"/>
        <v>176</v>
      </c>
      <c r="H14" s="394">
        <f t="shared" si="17"/>
        <v>0.30382775119617222</v>
      </c>
      <c r="I14" s="394">
        <f t="shared" si="17"/>
        <v>0.23125996810207336</v>
      </c>
      <c r="J14" s="394">
        <f t="shared" si="17"/>
        <v>2.3125996810207338E-2</v>
      </c>
      <c r="K14" s="394">
        <f t="shared" si="17"/>
        <v>8.0542264752791068E-2</v>
      </c>
      <c r="L14" s="394">
        <f t="shared" si="17"/>
        <v>627</v>
      </c>
      <c r="M14" s="394">
        <f t="shared" si="17"/>
        <v>275</v>
      </c>
      <c r="N14" s="394">
        <f t="shared" si="17"/>
        <v>352</v>
      </c>
      <c r="O14" s="394">
        <f t="shared" si="17"/>
        <v>627</v>
      </c>
      <c r="P14" s="394">
        <f t="shared" si="17"/>
        <v>275</v>
      </c>
      <c r="Q14" s="281">
        <f t="shared" si="3"/>
        <v>22165</v>
      </c>
      <c r="R14" s="392">
        <f t="shared" si="4"/>
        <v>4997</v>
      </c>
      <c r="S14" s="393">
        <f t="shared" si="5"/>
        <v>0</v>
      </c>
      <c r="T14" s="395">
        <f t="shared" si="6"/>
        <v>1</v>
      </c>
      <c r="U14" s="21">
        <f t="shared" si="7"/>
        <v>9.7255741533670684E-2</v>
      </c>
      <c r="V14" s="21">
        <f t="shared" si="8"/>
        <v>0</v>
      </c>
      <c r="W14" s="116" t="s">
        <v>352</v>
      </c>
      <c r="X14" s="116">
        <f t="shared" si="9"/>
        <v>33.414544999999997</v>
      </c>
      <c r="Y14" s="116">
        <f t="shared" si="10"/>
        <v>-111.93469899999999</v>
      </c>
      <c r="Z14" s="139"/>
      <c r="AA14" s="116">
        <f t="shared" si="11"/>
        <v>352</v>
      </c>
      <c r="AB14" s="116">
        <f t="shared" si="12"/>
        <v>0</v>
      </c>
      <c r="AC14" s="116"/>
      <c r="AD14" s="116"/>
      <c r="AE14" s="116"/>
      <c r="AF14" s="116"/>
      <c r="AG14" s="116"/>
      <c r="AH14" s="116"/>
      <c r="AI14" s="116"/>
      <c r="AJ14" s="200"/>
      <c r="AK14" s="116">
        <f t="shared" si="13"/>
        <v>3</v>
      </c>
      <c r="AL14" s="116">
        <f t="shared" si="13"/>
        <v>3</v>
      </c>
      <c r="AM14" s="116">
        <f t="shared" si="13"/>
        <v>3</v>
      </c>
      <c r="AN14" s="116">
        <f t="shared" si="13"/>
        <v>3</v>
      </c>
      <c r="AO14" s="116">
        <f t="shared" si="14"/>
        <v>1</v>
      </c>
      <c r="AP14" s="116">
        <f t="shared" si="14"/>
        <v>0</v>
      </c>
      <c r="AQ14" s="116">
        <f t="shared" si="14"/>
        <v>0</v>
      </c>
      <c r="AR14" s="116">
        <f t="shared" si="14"/>
        <v>0</v>
      </c>
      <c r="AS14" s="139"/>
      <c r="AT14" s="139"/>
      <c r="AU14" s="139"/>
      <c r="AV14" s="139"/>
      <c r="AW14" s="139"/>
      <c r="AX14" s="139"/>
      <c r="AY14" s="139"/>
      <c r="AZ14" s="139"/>
      <c r="BA14" s="20">
        <v>19</v>
      </c>
    </row>
    <row r="15" spans="1:53" x14ac:dyDescent="0.25">
      <c r="A15" s="16">
        <v>32</v>
      </c>
      <c r="B15" s="116">
        <f t="shared" si="0"/>
        <v>139</v>
      </c>
      <c r="C15" s="182" t="str">
        <f t="shared" si="1"/>
        <v>Broadway Rd</v>
      </c>
      <c r="D15" s="182" t="str">
        <f t="shared" si="1"/>
        <v>College Ave</v>
      </c>
      <c r="E15" s="394">
        <f t="shared" si="17"/>
        <v>139.25</v>
      </c>
      <c r="F15" s="394">
        <f t="shared" si="17"/>
        <v>130.5</v>
      </c>
      <c r="G15" s="394">
        <f t="shared" si="17"/>
        <v>148</v>
      </c>
      <c r="H15" s="394">
        <f t="shared" si="17"/>
        <v>0.26032315978456017</v>
      </c>
      <c r="I15" s="394">
        <f t="shared" si="17"/>
        <v>0.38240574506283664</v>
      </c>
      <c r="J15" s="394">
        <f t="shared" si="17"/>
        <v>2.8725314183123879E-2</v>
      </c>
      <c r="K15" s="394">
        <f t="shared" si="17"/>
        <v>4.66786355475763E-2</v>
      </c>
      <c r="L15" s="394">
        <f t="shared" si="17"/>
        <v>557</v>
      </c>
      <c r="M15" s="394">
        <f t="shared" si="17"/>
        <v>261</v>
      </c>
      <c r="N15" s="394">
        <f t="shared" si="17"/>
        <v>296</v>
      </c>
      <c r="O15" s="394">
        <f t="shared" si="17"/>
        <v>557</v>
      </c>
      <c r="P15" s="394">
        <f t="shared" si="17"/>
        <v>261</v>
      </c>
      <c r="Q15" s="281">
        <f t="shared" si="3"/>
        <v>29614</v>
      </c>
      <c r="R15" s="392">
        <f t="shared" si="4"/>
        <v>4997</v>
      </c>
      <c r="S15" s="393">
        <f t="shared" si="5"/>
        <v>0.5</v>
      </c>
      <c r="T15" s="395">
        <f t="shared" si="6"/>
        <v>1</v>
      </c>
      <c r="U15" s="21">
        <f t="shared" si="7"/>
        <v>9.7255741533670684E-2</v>
      </c>
      <c r="V15" s="21">
        <f t="shared" si="8"/>
        <v>0.1</v>
      </c>
      <c r="W15" s="116" t="s">
        <v>352</v>
      </c>
      <c r="X15" s="116">
        <f t="shared" si="9"/>
        <v>33.407445000000003</v>
      </c>
      <c r="Y15" s="116">
        <f t="shared" si="10"/>
        <v>-111.93469899999999</v>
      </c>
      <c r="Z15" s="139"/>
      <c r="AA15" s="116">
        <f t="shared" si="11"/>
        <v>296</v>
      </c>
      <c r="AB15" s="116">
        <f t="shared" si="12"/>
        <v>0</v>
      </c>
      <c r="AC15" s="116"/>
      <c r="AD15" s="116"/>
      <c r="AE15" s="116"/>
      <c r="AF15" s="116"/>
      <c r="AG15" s="116"/>
      <c r="AH15" s="116"/>
      <c r="AI15" s="116"/>
      <c r="AJ15" s="200"/>
      <c r="AK15" s="116">
        <f t="shared" si="13"/>
        <v>3</v>
      </c>
      <c r="AL15" s="116">
        <f t="shared" si="13"/>
        <v>3</v>
      </c>
      <c r="AM15" s="116">
        <f t="shared" si="13"/>
        <v>0</v>
      </c>
      <c r="AN15" s="116">
        <f t="shared" si="13"/>
        <v>0</v>
      </c>
      <c r="AO15" s="116">
        <f t="shared" si="14"/>
        <v>0</v>
      </c>
      <c r="AP15" s="116">
        <f t="shared" si="14"/>
        <v>0</v>
      </c>
      <c r="AQ15" s="116">
        <f t="shared" si="14"/>
        <v>0</v>
      </c>
      <c r="AR15" s="116">
        <f t="shared" si="14"/>
        <v>0</v>
      </c>
      <c r="AS15" s="139"/>
      <c r="AT15" s="139"/>
      <c r="AU15" s="139"/>
      <c r="AV15" s="139"/>
      <c r="AW15" s="139"/>
      <c r="AX15" s="139"/>
      <c r="AY15" s="139"/>
      <c r="AZ15" s="139"/>
      <c r="BA15" s="20">
        <v>19</v>
      </c>
    </row>
    <row r="16" spans="1:53" x14ac:dyDescent="0.25">
      <c r="A16" s="16">
        <v>12</v>
      </c>
      <c r="B16" s="116">
        <f t="shared" si="0"/>
        <v>115</v>
      </c>
      <c r="C16" s="182" t="str">
        <f t="shared" si="1"/>
        <v>University Dr</v>
      </c>
      <c r="D16" s="182" t="str">
        <f t="shared" si="1"/>
        <v>College Ave</v>
      </c>
      <c r="E16" s="394">
        <f t="shared" si="17"/>
        <v>173.5</v>
      </c>
      <c r="F16" s="394">
        <f t="shared" si="17"/>
        <v>0</v>
      </c>
      <c r="G16" s="394">
        <f t="shared" si="17"/>
        <v>173.5</v>
      </c>
      <c r="H16" s="394">
        <f t="shared" si="17"/>
        <v>0.26224783861671469</v>
      </c>
      <c r="I16" s="394">
        <f t="shared" si="17"/>
        <v>6.0518731988472622E-2</v>
      </c>
      <c r="J16" s="394">
        <f t="shared" si="17"/>
        <v>9.5100864553314124E-2</v>
      </c>
      <c r="K16" s="394">
        <f t="shared" si="17"/>
        <v>0.18155619596541786</v>
      </c>
      <c r="L16" s="394">
        <f t="shared" si="17"/>
        <v>347</v>
      </c>
      <c r="M16" s="394">
        <f t="shared" si="17"/>
        <v>0</v>
      </c>
      <c r="N16" s="394">
        <f t="shared" si="17"/>
        <v>347</v>
      </c>
      <c r="O16" s="394">
        <f t="shared" si="17"/>
        <v>347</v>
      </c>
      <c r="P16" s="394">
        <f t="shared" si="17"/>
        <v>0</v>
      </c>
      <c r="Q16" s="281">
        <f t="shared" si="3"/>
        <v>26482</v>
      </c>
      <c r="R16" s="392">
        <f t="shared" si="4"/>
        <v>5044</v>
      </c>
      <c r="S16" s="393">
        <f t="shared" si="5"/>
        <v>0</v>
      </c>
      <c r="T16" s="395">
        <f t="shared" si="6"/>
        <v>1</v>
      </c>
      <c r="U16" s="21">
        <f t="shared" si="7"/>
        <v>9.8170494355780458E-2</v>
      </c>
      <c r="V16" s="21">
        <f t="shared" si="8"/>
        <v>0</v>
      </c>
      <c r="W16" s="116" t="s">
        <v>352</v>
      </c>
      <c r="X16" s="116">
        <f t="shared" si="9"/>
        <v>33.421844999999998</v>
      </c>
      <c r="Y16" s="116">
        <f t="shared" si="10"/>
        <v>-111.934799</v>
      </c>
      <c r="Z16" s="139"/>
      <c r="AA16" s="116">
        <f t="shared" si="11"/>
        <v>347</v>
      </c>
      <c r="AB16" s="116">
        <f t="shared" si="12"/>
        <v>0</v>
      </c>
      <c r="AC16" s="116"/>
      <c r="AD16" s="116"/>
      <c r="AE16" s="116"/>
      <c r="AF16" s="116"/>
      <c r="AG16" s="116"/>
      <c r="AH16" s="116"/>
      <c r="AI16" s="116"/>
      <c r="AJ16" s="200"/>
      <c r="AK16" s="116">
        <f t="shared" si="13"/>
        <v>5</v>
      </c>
      <c r="AL16" s="116">
        <f t="shared" si="13"/>
        <v>3</v>
      </c>
      <c r="AM16" s="116">
        <f t="shared" si="13"/>
        <v>3</v>
      </c>
      <c r="AN16" s="116">
        <f t="shared" si="13"/>
        <v>3</v>
      </c>
      <c r="AO16" s="116">
        <f t="shared" si="14"/>
        <v>0</v>
      </c>
      <c r="AP16" s="116">
        <f t="shared" si="14"/>
        <v>0</v>
      </c>
      <c r="AQ16" s="116">
        <f t="shared" si="14"/>
        <v>0</v>
      </c>
      <c r="AR16" s="116">
        <f t="shared" si="14"/>
        <v>0</v>
      </c>
      <c r="AS16" s="139"/>
      <c r="AT16" s="139"/>
      <c r="AU16" s="139"/>
      <c r="AV16" s="139"/>
      <c r="AW16" s="139"/>
      <c r="AX16" s="139"/>
      <c r="AY16" s="139"/>
      <c r="AZ16" s="139"/>
      <c r="BA16" s="20">
        <v>19</v>
      </c>
    </row>
    <row r="17" spans="1:53" x14ac:dyDescent="0.25">
      <c r="A17" s="16">
        <v>48</v>
      </c>
      <c r="B17" s="116">
        <f t="shared" si="0"/>
        <v>162</v>
      </c>
      <c r="C17" s="182" t="str">
        <f t="shared" si="1"/>
        <v>Broadway Rd</v>
      </c>
      <c r="D17" s="182" t="str">
        <f t="shared" si="1"/>
        <v>Roosevelt St</v>
      </c>
      <c r="E17" s="394">
        <f t="shared" si="17"/>
        <v>12</v>
      </c>
      <c r="F17" s="394">
        <f t="shared" si="17"/>
        <v>7.5</v>
      </c>
      <c r="G17" s="394">
        <f t="shared" si="17"/>
        <v>16.5</v>
      </c>
      <c r="H17" s="394">
        <f t="shared" si="17"/>
        <v>0.27083333333333331</v>
      </c>
      <c r="I17" s="394">
        <f t="shared" si="17"/>
        <v>0.39583333333333331</v>
      </c>
      <c r="J17" s="394">
        <f t="shared" si="17"/>
        <v>0.16666666666666666</v>
      </c>
      <c r="K17" s="394">
        <f t="shared" si="17"/>
        <v>0.27083333333333331</v>
      </c>
      <c r="L17" s="394">
        <f t="shared" si="17"/>
        <v>48</v>
      </c>
      <c r="M17" s="394">
        <f t="shared" si="17"/>
        <v>15</v>
      </c>
      <c r="N17" s="394">
        <f t="shared" si="17"/>
        <v>33</v>
      </c>
      <c r="O17" s="394">
        <f t="shared" si="17"/>
        <v>48</v>
      </c>
      <c r="P17" s="394">
        <f t="shared" si="17"/>
        <v>15</v>
      </c>
      <c r="Q17" s="281">
        <f t="shared" si="3"/>
        <v>31585</v>
      </c>
      <c r="R17" s="392">
        <f t="shared" si="4"/>
        <v>5329</v>
      </c>
      <c r="S17" s="393">
        <f t="shared" si="5"/>
        <v>1.1000000000000001</v>
      </c>
      <c r="T17" s="395">
        <f t="shared" si="6"/>
        <v>1</v>
      </c>
      <c r="U17" s="21">
        <f t="shared" si="7"/>
        <v>0.10371739976644609</v>
      </c>
      <c r="V17" s="21">
        <f t="shared" si="8"/>
        <v>0.22000000000000003</v>
      </c>
      <c r="W17" s="116" t="s">
        <v>352</v>
      </c>
      <c r="X17" s="116">
        <f t="shared" si="9"/>
        <v>33.407380000000003</v>
      </c>
      <c r="Y17" s="116">
        <f t="shared" si="10"/>
        <v>-111.94783</v>
      </c>
      <c r="Z17" s="139"/>
      <c r="AA17" s="116">
        <f t="shared" si="11"/>
        <v>33</v>
      </c>
      <c r="AB17" s="116">
        <f t="shared" si="12"/>
        <v>0</v>
      </c>
      <c r="AC17" s="116"/>
      <c r="AD17" s="116"/>
      <c r="AE17" s="116"/>
      <c r="AF17" s="116"/>
      <c r="AG17" s="116"/>
      <c r="AH17" s="116"/>
      <c r="AI17" s="116"/>
      <c r="AJ17" s="200"/>
      <c r="AK17" s="116">
        <f t="shared" si="13"/>
        <v>3</v>
      </c>
      <c r="AL17" s="116">
        <f t="shared" si="13"/>
        <v>3</v>
      </c>
      <c r="AM17" s="116">
        <f t="shared" si="13"/>
        <v>0</v>
      </c>
      <c r="AN17" s="116">
        <f t="shared" si="13"/>
        <v>0</v>
      </c>
      <c r="AO17" s="116">
        <f t="shared" si="14"/>
        <v>0</v>
      </c>
      <c r="AP17" s="116">
        <f t="shared" si="14"/>
        <v>0</v>
      </c>
      <c r="AQ17" s="116">
        <f t="shared" si="14"/>
        <v>0</v>
      </c>
      <c r="AR17" s="116">
        <f t="shared" si="14"/>
        <v>0</v>
      </c>
      <c r="AS17" s="139"/>
      <c r="AT17" s="139"/>
      <c r="AU17" s="139"/>
      <c r="AV17" s="139"/>
      <c r="AW17" s="139"/>
      <c r="AX17" s="139"/>
      <c r="AY17" s="139"/>
      <c r="AZ17" s="139"/>
      <c r="BA17" s="20">
        <v>19</v>
      </c>
    </row>
    <row r="18" spans="1:53" x14ac:dyDescent="0.25">
      <c r="A18" s="16">
        <v>43</v>
      </c>
      <c r="B18" s="116">
        <f t="shared" si="0"/>
        <v>157</v>
      </c>
      <c r="C18" s="182" t="str">
        <f t="shared" si="1"/>
        <v>Curry Rd</v>
      </c>
      <c r="D18" s="182" t="str">
        <f t="shared" si="1"/>
        <v>College Ave</v>
      </c>
      <c r="E18" s="394">
        <f t="shared" si="17"/>
        <v>18.25</v>
      </c>
      <c r="F18" s="394">
        <f t="shared" si="17"/>
        <v>20</v>
      </c>
      <c r="G18" s="394">
        <f t="shared" si="17"/>
        <v>16.5</v>
      </c>
      <c r="H18" s="394">
        <f t="shared" si="17"/>
        <v>0.16438356164383561</v>
      </c>
      <c r="I18" s="394">
        <f t="shared" si="17"/>
        <v>0.65753424657534243</v>
      </c>
      <c r="J18" s="394">
        <f t="shared" si="17"/>
        <v>6.8493150684931503E-2</v>
      </c>
      <c r="K18" s="394">
        <f t="shared" si="17"/>
        <v>0.15068493150684931</v>
      </c>
      <c r="L18" s="394">
        <f t="shared" si="17"/>
        <v>73</v>
      </c>
      <c r="M18" s="394">
        <f t="shared" si="17"/>
        <v>40</v>
      </c>
      <c r="N18" s="394">
        <f t="shared" si="17"/>
        <v>33</v>
      </c>
      <c r="O18" s="394">
        <f t="shared" si="17"/>
        <v>73</v>
      </c>
      <c r="P18" s="394">
        <f t="shared" si="17"/>
        <v>40</v>
      </c>
      <c r="Q18" s="281">
        <f t="shared" si="3"/>
        <v>15990</v>
      </c>
      <c r="R18" s="392">
        <f t="shared" si="4"/>
        <v>5499</v>
      </c>
      <c r="S18" s="393">
        <f t="shared" si="5"/>
        <v>1.1000000000000001</v>
      </c>
      <c r="T18" s="395">
        <f t="shared" si="6"/>
        <v>1</v>
      </c>
      <c r="U18" s="21">
        <f t="shared" si="7"/>
        <v>0.10702608018684313</v>
      </c>
      <c r="V18" s="21">
        <f t="shared" si="8"/>
        <v>0.22000000000000003</v>
      </c>
      <c r="W18" s="116" t="s">
        <v>352</v>
      </c>
      <c r="X18" s="116">
        <f t="shared" si="9"/>
        <v>33.440289</v>
      </c>
      <c r="Y18" s="116">
        <f t="shared" si="10"/>
        <v>-111.93086099999999</v>
      </c>
      <c r="Z18" s="139"/>
      <c r="AA18" s="116">
        <f t="shared" si="11"/>
        <v>33</v>
      </c>
      <c r="AB18" s="116">
        <f t="shared" si="12"/>
        <v>0</v>
      </c>
      <c r="AC18" s="116"/>
      <c r="AD18" s="116"/>
      <c r="AE18" s="116"/>
      <c r="AF18" s="116"/>
      <c r="AG18" s="116"/>
      <c r="AH18" s="116"/>
      <c r="AI18" s="116"/>
      <c r="AJ18" s="200"/>
      <c r="AK18" s="116">
        <f t="shared" si="13"/>
        <v>3</v>
      </c>
      <c r="AL18" s="116">
        <f t="shared" si="13"/>
        <v>3</v>
      </c>
      <c r="AM18" s="116">
        <f t="shared" si="13"/>
        <v>3</v>
      </c>
      <c r="AN18" s="116">
        <f t="shared" si="13"/>
        <v>3</v>
      </c>
      <c r="AO18" s="116">
        <f t="shared" si="14"/>
        <v>0</v>
      </c>
      <c r="AP18" s="116">
        <f t="shared" si="14"/>
        <v>0</v>
      </c>
      <c r="AQ18" s="116">
        <f t="shared" si="14"/>
        <v>0</v>
      </c>
      <c r="AR18" s="116">
        <f t="shared" si="14"/>
        <v>0</v>
      </c>
      <c r="AS18" s="139"/>
      <c r="AT18" s="139"/>
      <c r="AU18" s="139"/>
      <c r="AV18" s="139"/>
      <c r="AW18" s="139"/>
      <c r="AX18" s="139"/>
      <c r="AY18" s="139"/>
      <c r="AZ18" s="139"/>
      <c r="BA18" s="20">
        <v>19</v>
      </c>
    </row>
    <row r="19" spans="1:53" x14ac:dyDescent="0.25">
      <c r="A19" s="16">
        <v>5</v>
      </c>
      <c r="B19" s="116">
        <f t="shared" si="0"/>
        <v>106</v>
      </c>
      <c r="C19" s="182" t="str">
        <f t="shared" si="1"/>
        <v>5th St</v>
      </c>
      <c r="D19" s="182" t="str">
        <f t="shared" si="1"/>
        <v>Mill Ave</v>
      </c>
      <c r="E19" s="140">
        <f t="shared" ref="E19:P19" si="18">IF(LEN(INDEX(SummDirEW_data,MATCH($B19,SummDir_loc,0),MATCH(E$1,SummDir_hdr,0)))=0,"",INDEX(SummDirEW_data,MATCH($B19,SummDir_loc,0),MATCH(E$1,SummDir_hdr,0)))</f>
        <v>60.5</v>
      </c>
      <c r="F19" s="140">
        <f t="shared" si="18"/>
        <v>60.5</v>
      </c>
      <c r="G19" s="140">
        <f t="shared" si="18"/>
        <v>60.5</v>
      </c>
      <c r="H19" s="140">
        <f t="shared" si="18"/>
        <v>0.27685950413223143</v>
      </c>
      <c r="I19" s="140">
        <f t="shared" si="18"/>
        <v>0.21487603305785125</v>
      </c>
      <c r="J19" s="140">
        <f t="shared" si="18"/>
        <v>4.9586776859504134E-2</v>
      </c>
      <c r="K19" s="140">
        <f t="shared" si="18"/>
        <v>7.8512396694214878E-2</v>
      </c>
      <c r="L19" s="140">
        <f t="shared" si="18"/>
        <v>242</v>
      </c>
      <c r="M19" s="140">
        <f t="shared" si="18"/>
        <v>121</v>
      </c>
      <c r="N19" s="140">
        <f t="shared" si="18"/>
        <v>121</v>
      </c>
      <c r="O19" s="140">
        <f t="shared" si="18"/>
        <v>242</v>
      </c>
      <c r="P19" s="140">
        <f t="shared" si="18"/>
        <v>121</v>
      </c>
      <c r="Q19" s="281">
        <f t="shared" si="3"/>
        <v>14670</v>
      </c>
      <c r="R19" s="392">
        <f t="shared" si="4"/>
        <v>6739</v>
      </c>
      <c r="S19" s="393">
        <f t="shared" si="5"/>
        <v>0</v>
      </c>
      <c r="T19" s="395">
        <f t="shared" si="6"/>
        <v>1</v>
      </c>
      <c r="U19" s="21">
        <f t="shared" si="7"/>
        <v>0.1311599844297392</v>
      </c>
      <c r="V19" s="21">
        <f t="shared" si="8"/>
        <v>0</v>
      </c>
      <c r="W19" s="116" t="s">
        <v>351</v>
      </c>
      <c r="X19" s="116">
        <f t="shared" si="9"/>
        <v>33.425445000000003</v>
      </c>
      <c r="Y19" s="116">
        <f t="shared" si="10"/>
        <v>-111.93979899999999</v>
      </c>
      <c r="AA19" s="116">
        <f t="shared" si="11"/>
        <v>121</v>
      </c>
      <c r="AB19" s="116">
        <f t="shared" si="12"/>
        <v>0</v>
      </c>
      <c r="AC19" s="116"/>
      <c r="AD19" s="116"/>
      <c r="AE19" s="116"/>
      <c r="AF19" s="116"/>
      <c r="AG19" s="116"/>
      <c r="AH19" s="116"/>
      <c r="AI19" s="116"/>
      <c r="AJ19" s="200"/>
      <c r="AK19" s="116">
        <f t="shared" si="13"/>
        <v>3</v>
      </c>
      <c r="AL19" s="116">
        <f t="shared" si="13"/>
        <v>3</v>
      </c>
      <c r="AM19" s="116">
        <f t="shared" si="13"/>
        <v>3</v>
      </c>
      <c r="AN19" s="116">
        <f t="shared" si="13"/>
        <v>3</v>
      </c>
      <c r="AO19" s="116">
        <f t="shared" si="14"/>
        <v>0</v>
      </c>
      <c r="AP19" s="116">
        <f t="shared" si="14"/>
        <v>0</v>
      </c>
      <c r="AQ19" s="116">
        <f t="shared" si="14"/>
        <v>1</v>
      </c>
      <c r="AR19" s="116">
        <f t="shared" si="14"/>
        <v>0</v>
      </c>
      <c r="BA19" s="20">
        <v>27</v>
      </c>
    </row>
    <row r="20" spans="1:53" x14ac:dyDescent="0.25">
      <c r="A20" s="16">
        <v>47</v>
      </c>
      <c r="B20" s="116">
        <f t="shared" si="0"/>
        <v>161</v>
      </c>
      <c r="C20" s="182" t="str">
        <f t="shared" si="1"/>
        <v>University Dr</v>
      </c>
      <c r="D20" s="182" t="str">
        <f t="shared" si="1"/>
        <v>Price Rd</v>
      </c>
      <c r="E20" s="394">
        <f t="shared" ref="E20:P25" si="19">IF(LEN(INDEX(SummDirNS_data,MATCH($B20,SummDir_loc,0),MATCH(E$1,SummDir_hdr,0)))=0,,INDEX(SummDirNS_data,MATCH($B20,SummDir_loc,0),MATCH(E$1,SummDir_hdr,0)))</f>
        <v>9.25</v>
      </c>
      <c r="F20" s="394">
        <f t="shared" si="19"/>
        <v>8</v>
      </c>
      <c r="G20" s="394">
        <f t="shared" si="19"/>
        <v>10.5</v>
      </c>
      <c r="H20" s="394">
        <f t="shared" si="19"/>
        <v>0.1891891891891892</v>
      </c>
      <c r="I20" s="394">
        <f t="shared" si="19"/>
        <v>0</v>
      </c>
      <c r="J20" s="394">
        <f t="shared" si="19"/>
        <v>0.29729729729729731</v>
      </c>
      <c r="K20" s="394">
        <f t="shared" si="19"/>
        <v>0.97297297297297303</v>
      </c>
      <c r="L20" s="394">
        <f t="shared" si="19"/>
        <v>37</v>
      </c>
      <c r="M20" s="394">
        <f t="shared" si="19"/>
        <v>16</v>
      </c>
      <c r="N20" s="394">
        <f t="shared" si="19"/>
        <v>21</v>
      </c>
      <c r="O20" s="394">
        <f t="shared" si="19"/>
        <v>37</v>
      </c>
      <c r="P20" s="394">
        <f t="shared" si="19"/>
        <v>16</v>
      </c>
      <c r="Q20" s="281">
        <f t="shared" si="3"/>
        <v>29056</v>
      </c>
      <c r="R20" s="392">
        <f t="shared" si="4"/>
        <v>8101</v>
      </c>
      <c r="S20" s="393">
        <f t="shared" si="5"/>
        <v>2</v>
      </c>
      <c r="T20" s="395">
        <f t="shared" si="6"/>
        <v>-1</v>
      </c>
      <c r="U20" s="21">
        <f t="shared" si="7"/>
        <v>0.1576683534449202</v>
      </c>
      <c r="V20" s="21">
        <f t="shared" si="8"/>
        <v>0.4</v>
      </c>
      <c r="W20" s="116" t="s">
        <v>352</v>
      </c>
      <c r="X20" s="116">
        <f t="shared" si="9"/>
        <v>33.422013</v>
      </c>
      <c r="Y20" s="116">
        <f t="shared" si="10"/>
        <v>-111.891954</v>
      </c>
      <c r="Z20" s="139"/>
      <c r="AA20" s="116">
        <f t="shared" si="11"/>
        <v>21</v>
      </c>
      <c r="AB20" s="116">
        <f t="shared" si="12"/>
        <v>0</v>
      </c>
      <c r="AC20" s="116"/>
      <c r="AD20" s="116"/>
      <c r="AE20" s="116"/>
      <c r="AF20" s="116"/>
      <c r="AG20" s="116"/>
      <c r="AH20" s="116"/>
      <c r="AI20" s="116"/>
      <c r="AJ20" s="200"/>
      <c r="AK20" s="116">
        <f t="shared" si="13"/>
        <v>0</v>
      </c>
      <c r="AL20" s="116">
        <f t="shared" si="13"/>
        <v>0</v>
      </c>
      <c r="AM20" s="116">
        <f t="shared" si="13"/>
        <v>3</v>
      </c>
      <c r="AN20" s="116">
        <f t="shared" si="13"/>
        <v>3</v>
      </c>
      <c r="AO20" s="116">
        <f t="shared" si="14"/>
        <v>0</v>
      </c>
      <c r="AP20" s="116">
        <f t="shared" si="14"/>
        <v>0</v>
      </c>
      <c r="AQ20" s="116">
        <f t="shared" si="14"/>
        <v>0</v>
      </c>
      <c r="AR20" s="116">
        <f t="shared" si="14"/>
        <v>0</v>
      </c>
      <c r="AS20" s="139"/>
      <c r="AT20" s="139"/>
      <c r="AU20" s="139"/>
      <c r="AV20" s="139"/>
      <c r="AW20" s="139"/>
      <c r="AX20" s="139"/>
      <c r="AY20" s="139"/>
      <c r="AZ20" s="139"/>
      <c r="BA20" s="20">
        <v>7</v>
      </c>
    </row>
    <row r="21" spans="1:53" x14ac:dyDescent="0.25">
      <c r="A21" s="16">
        <v>1</v>
      </c>
      <c r="B21" s="116">
        <f t="shared" si="0"/>
        <v>101</v>
      </c>
      <c r="C21" s="182" t="str">
        <f t="shared" si="1"/>
        <v>Washington/Curry</v>
      </c>
      <c r="D21" s="182" t="str">
        <f t="shared" si="1"/>
        <v>Mill Ave</v>
      </c>
      <c r="E21" s="394">
        <f t="shared" si="19"/>
        <v>32.5</v>
      </c>
      <c r="F21" s="394">
        <f t="shared" si="19"/>
        <v>25</v>
      </c>
      <c r="G21" s="394">
        <f t="shared" si="19"/>
        <v>40</v>
      </c>
      <c r="H21" s="394">
        <f t="shared" si="19"/>
        <v>0.16153846153846155</v>
      </c>
      <c r="I21" s="394">
        <f t="shared" si="19"/>
        <v>0.73076923076923073</v>
      </c>
      <c r="J21" s="394">
        <f t="shared" si="19"/>
        <v>0.12307692307692308</v>
      </c>
      <c r="K21" s="394">
        <f t="shared" si="19"/>
        <v>0.22307692307692309</v>
      </c>
      <c r="L21" s="394">
        <f t="shared" si="19"/>
        <v>130</v>
      </c>
      <c r="M21" s="394">
        <f t="shared" si="19"/>
        <v>50</v>
      </c>
      <c r="N21" s="394">
        <f t="shared" si="19"/>
        <v>80</v>
      </c>
      <c r="O21" s="394">
        <f t="shared" si="19"/>
        <v>130</v>
      </c>
      <c r="P21" s="394">
        <f t="shared" si="19"/>
        <v>50</v>
      </c>
      <c r="Q21" s="281">
        <f t="shared" si="3"/>
        <v>14035</v>
      </c>
      <c r="R21" s="392">
        <f t="shared" si="4"/>
        <v>9628</v>
      </c>
      <c r="S21" s="393">
        <f t="shared" si="5"/>
        <v>0.6</v>
      </c>
      <c r="T21" s="395">
        <f t="shared" si="6"/>
        <v>1</v>
      </c>
      <c r="U21" s="21">
        <f t="shared" si="7"/>
        <v>0.18738808875048657</v>
      </c>
      <c r="V21" s="21">
        <f t="shared" si="8"/>
        <v>0.12</v>
      </c>
      <c r="W21" s="116" t="s">
        <v>352</v>
      </c>
      <c r="X21" s="116">
        <f t="shared" si="9"/>
        <v>33.437573999999998</v>
      </c>
      <c r="Y21" s="116">
        <f t="shared" si="10"/>
        <v>-111.943254</v>
      </c>
      <c r="Z21" s="139"/>
      <c r="AA21" s="116">
        <f t="shared" si="11"/>
        <v>80</v>
      </c>
      <c r="AB21" s="116">
        <f t="shared" si="12"/>
        <v>0</v>
      </c>
      <c r="AC21" s="116"/>
      <c r="AD21" s="116"/>
      <c r="AE21" s="116"/>
      <c r="AF21" s="116"/>
      <c r="AG21" s="116"/>
      <c r="AH21" s="116"/>
      <c r="AI21" s="116"/>
      <c r="AJ21" s="200"/>
      <c r="AK21" s="116">
        <f t="shared" si="13"/>
        <v>3</v>
      </c>
      <c r="AL21" s="116">
        <f t="shared" si="13"/>
        <v>0</v>
      </c>
      <c r="AM21" s="116">
        <f t="shared" si="13"/>
        <v>3</v>
      </c>
      <c r="AN21" s="116">
        <f t="shared" si="13"/>
        <v>0</v>
      </c>
      <c r="AO21" s="116">
        <f t="shared" si="14"/>
        <v>0</v>
      </c>
      <c r="AP21" s="116">
        <f t="shared" si="14"/>
        <v>0</v>
      </c>
      <c r="AQ21" s="116">
        <f t="shared" si="14"/>
        <v>0</v>
      </c>
      <c r="AR21" s="116">
        <f t="shared" si="14"/>
        <v>0</v>
      </c>
      <c r="AS21" s="139"/>
      <c r="AT21" s="139"/>
      <c r="AU21" s="139"/>
      <c r="AV21" s="139"/>
      <c r="AW21" s="139"/>
      <c r="AX21" s="139"/>
      <c r="AY21" s="139"/>
      <c r="AZ21" s="139"/>
      <c r="BA21" s="20">
        <v>19</v>
      </c>
    </row>
    <row r="22" spans="1:53" x14ac:dyDescent="0.25">
      <c r="A22" s="16">
        <v>11</v>
      </c>
      <c r="B22" s="116">
        <f t="shared" si="0"/>
        <v>114</v>
      </c>
      <c r="C22" s="182" t="str">
        <f t="shared" ref="C22:D41" si="20">IF(ISERROR(VLOOKUP($B22,Loc,2,FALSE)),"",VLOOKUP($B22,Loc,MATCH(C$1,loc_hdr,0),FALSE))</f>
        <v>13th St</v>
      </c>
      <c r="D22" s="182" t="str">
        <f t="shared" si="20"/>
        <v>Hardy Dr</v>
      </c>
      <c r="E22" s="394">
        <f t="shared" si="19"/>
        <v>18.5</v>
      </c>
      <c r="F22" s="394">
        <f t="shared" si="19"/>
        <v>18.5</v>
      </c>
      <c r="G22" s="394">
        <f t="shared" si="19"/>
        <v>18.5</v>
      </c>
      <c r="H22" s="394">
        <f t="shared" si="19"/>
        <v>0.29729729729729731</v>
      </c>
      <c r="I22" s="394">
        <f t="shared" si="19"/>
        <v>0.32432432432432434</v>
      </c>
      <c r="J22" s="394">
        <f t="shared" si="19"/>
        <v>0.10810810810810811</v>
      </c>
      <c r="K22" s="394">
        <f t="shared" si="19"/>
        <v>8.1081081081081086E-2</v>
      </c>
      <c r="L22" s="394">
        <f t="shared" si="19"/>
        <v>74</v>
      </c>
      <c r="M22" s="394">
        <f t="shared" si="19"/>
        <v>37</v>
      </c>
      <c r="N22" s="394">
        <f t="shared" si="19"/>
        <v>37</v>
      </c>
      <c r="O22" s="394">
        <f t="shared" si="19"/>
        <v>74</v>
      </c>
      <c r="P22" s="394">
        <f t="shared" si="19"/>
        <v>37</v>
      </c>
      <c r="Q22" s="281">
        <f t="shared" si="3"/>
        <v>9690</v>
      </c>
      <c r="R22" s="392">
        <f t="shared" si="4"/>
        <v>9690</v>
      </c>
      <c r="S22" s="393">
        <f t="shared" si="5"/>
        <v>0.72</v>
      </c>
      <c r="T22" s="395">
        <f t="shared" si="6"/>
        <v>1</v>
      </c>
      <c r="U22" s="21">
        <f t="shared" si="7"/>
        <v>0.18859478396263138</v>
      </c>
      <c r="V22" s="21">
        <f t="shared" si="8"/>
        <v>0.14399999999999999</v>
      </c>
      <c r="W22" s="116" t="s">
        <v>352</v>
      </c>
      <c r="X22" s="116">
        <f t="shared" si="9"/>
        <v>33.414645</v>
      </c>
      <c r="Y22" s="116">
        <f t="shared" si="10"/>
        <v>-111.951999</v>
      </c>
      <c r="Z22" s="139"/>
      <c r="AA22" s="116">
        <f t="shared" si="11"/>
        <v>37</v>
      </c>
      <c r="AB22" s="116">
        <f t="shared" si="12"/>
        <v>0</v>
      </c>
      <c r="AC22" s="116"/>
      <c r="AD22" s="116"/>
      <c r="AE22" s="116"/>
      <c r="AF22" s="116"/>
      <c r="AG22" s="116"/>
      <c r="AH22" s="116"/>
      <c r="AI22" s="116"/>
      <c r="AJ22" s="200"/>
      <c r="AK22" s="116">
        <f t="shared" ref="AK22:AN41" si="21">IF(ISERROR(MATCH($B22,loc_ID,0)),"",INDEX(Lane,MATCH($B22,loc_ID,0),MATCH(AK$1,LaneHdr,0)))</f>
        <v>3</v>
      </c>
      <c r="AL22" s="116">
        <f t="shared" si="21"/>
        <v>3</v>
      </c>
      <c r="AM22" s="116">
        <f t="shared" si="21"/>
        <v>3</v>
      </c>
      <c r="AN22" s="116">
        <f t="shared" si="21"/>
        <v>3</v>
      </c>
      <c r="AO22" s="116">
        <f t="shared" ref="AO22:AR41" si="22">IF(ISERROR(MATCH($B22,loc_ID,0)),"",INDEX(CordonIn,MATCH($B22,loc_ID,0),AO$115))</f>
        <v>0</v>
      </c>
      <c r="AP22" s="116">
        <f t="shared" si="22"/>
        <v>0</v>
      </c>
      <c r="AQ22" s="116">
        <f t="shared" si="22"/>
        <v>0</v>
      </c>
      <c r="AR22" s="116">
        <f t="shared" si="22"/>
        <v>0</v>
      </c>
      <c r="AS22" s="139"/>
      <c r="AT22" s="139"/>
      <c r="AU22" s="139"/>
      <c r="AV22" s="139"/>
      <c r="AW22" s="139"/>
      <c r="AX22" s="139"/>
      <c r="AY22" s="139"/>
      <c r="AZ22" s="139"/>
      <c r="BA22" s="20">
        <v>19</v>
      </c>
    </row>
    <row r="23" spans="1:53" x14ac:dyDescent="0.25">
      <c r="A23" s="16">
        <v>18</v>
      </c>
      <c r="B23" s="116">
        <f t="shared" si="0"/>
        <v>121</v>
      </c>
      <c r="C23" s="182" t="str">
        <f t="shared" si="20"/>
        <v>University Dr</v>
      </c>
      <c r="D23" s="182" t="str">
        <f t="shared" si="20"/>
        <v>Hardy Dr</v>
      </c>
      <c r="E23" s="394">
        <f t="shared" si="19"/>
        <v>16.75</v>
      </c>
      <c r="F23" s="394">
        <f t="shared" si="19"/>
        <v>17</v>
      </c>
      <c r="G23" s="394">
        <f t="shared" si="19"/>
        <v>16.5</v>
      </c>
      <c r="H23" s="394">
        <f t="shared" si="19"/>
        <v>0.19402985074626866</v>
      </c>
      <c r="I23" s="394">
        <f t="shared" si="19"/>
        <v>0.31343283582089554</v>
      </c>
      <c r="J23" s="394">
        <f t="shared" si="19"/>
        <v>0.16417910447761194</v>
      </c>
      <c r="K23" s="394">
        <f t="shared" si="19"/>
        <v>0.46268656716417911</v>
      </c>
      <c r="L23" s="394">
        <f t="shared" si="19"/>
        <v>67</v>
      </c>
      <c r="M23" s="394">
        <f t="shared" si="19"/>
        <v>34</v>
      </c>
      <c r="N23" s="394">
        <f t="shared" si="19"/>
        <v>33</v>
      </c>
      <c r="O23" s="394">
        <f t="shared" si="19"/>
        <v>67</v>
      </c>
      <c r="P23" s="394">
        <f t="shared" si="19"/>
        <v>34</v>
      </c>
      <c r="Q23" s="281">
        <f t="shared" si="3"/>
        <v>27003</v>
      </c>
      <c r="R23" s="392">
        <f t="shared" si="4"/>
        <v>9690</v>
      </c>
      <c r="S23" s="393">
        <f t="shared" si="5"/>
        <v>0.72</v>
      </c>
      <c r="T23" s="395">
        <f t="shared" si="6"/>
        <v>1</v>
      </c>
      <c r="U23" s="21">
        <f t="shared" si="7"/>
        <v>0.18859478396263138</v>
      </c>
      <c r="V23" s="21">
        <f t="shared" si="8"/>
        <v>0.14399999999999999</v>
      </c>
      <c r="W23" s="116" t="s">
        <v>352</v>
      </c>
      <c r="X23" s="116">
        <f t="shared" si="9"/>
        <v>33.421844999999998</v>
      </c>
      <c r="Y23" s="116">
        <f t="shared" si="10"/>
        <v>-111.95219899999999</v>
      </c>
      <c r="Z23" s="139"/>
      <c r="AA23" s="116">
        <f t="shared" si="11"/>
        <v>33</v>
      </c>
      <c r="AB23" s="116">
        <f t="shared" si="12"/>
        <v>0</v>
      </c>
      <c r="AC23" s="116"/>
      <c r="AD23" s="116"/>
      <c r="AE23" s="116"/>
      <c r="AF23" s="116"/>
      <c r="AG23" s="116"/>
      <c r="AH23" s="116"/>
      <c r="AI23" s="116"/>
      <c r="AJ23" s="200"/>
      <c r="AK23" s="116">
        <f t="shared" si="21"/>
        <v>3</v>
      </c>
      <c r="AL23" s="116">
        <f t="shared" si="21"/>
        <v>3</v>
      </c>
      <c r="AM23" s="116">
        <f t="shared" si="21"/>
        <v>3</v>
      </c>
      <c r="AN23" s="116">
        <f t="shared" si="21"/>
        <v>3</v>
      </c>
      <c r="AO23" s="116">
        <f t="shared" si="22"/>
        <v>0</v>
      </c>
      <c r="AP23" s="116">
        <f t="shared" si="22"/>
        <v>0</v>
      </c>
      <c r="AQ23" s="116">
        <f t="shared" si="22"/>
        <v>0</v>
      </c>
      <c r="AR23" s="116">
        <f t="shared" si="22"/>
        <v>0</v>
      </c>
      <c r="AS23" s="139"/>
      <c r="AT23" s="139"/>
      <c r="AU23" s="139"/>
      <c r="AV23" s="139"/>
      <c r="AW23" s="139"/>
      <c r="AX23" s="139"/>
      <c r="AY23" s="139"/>
      <c r="AZ23" s="139"/>
      <c r="BA23" s="20">
        <v>19</v>
      </c>
    </row>
    <row r="24" spans="1:53" x14ac:dyDescent="0.25">
      <c r="A24" s="16">
        <v>35</v>
      </c>
      <c r="B24" s="116">
        <f t="shared" si="0"/>
        <v>143</v>
      </c>
      <c r="C24" s="182" t="str">
        <f t="shared" si="20"/>
        <v>Southern Ave</v>
      </c>
      <c r="D24" s="182" t="str">
        <f t="shared" si="20"/>
        <v>Hardy Dr</v>
      </c>
      <c r="E24" s="394">
        <f t="shared" si="19"/>
        <v>12</v>
      </c>
      <c r="F24" s="394">
        <f t="shared" si="19"/>
        <v>9.5</v>
      </c>
      <c r="G24" s="394">
        <f t="shared" si="19"/>
        <v>14.5</v>
      </c>
      <c r="H24" s="394">
        <f t="shared" si="19"/>
        <v>0.22916666666666666</v>
      </c>
      <c r="I24" s="394">
        <f t="shared" si="19"/>
        <v>0.47916666666666669</v>
      </c>
      <c r="J24" s="394">
        <f t="shared" si="19"/>
        <v>2.0833333333333332E-2</v>
      </c>
      <c r="K24" s="394">
        <f t="shared" si="19"/>
        <v>0.33333333333333331</v>
      </c>
      <c r="L24" s="394">
        <f t="shared" si="19"/>
        <v>48</v>
      </c>
      <c r="M24" s="394">
        <f t="shared" si="19"/>
        <v>19</v>
      </c>
      <c r="N24" s="394">
        <f t="shared" si="19"/>
        <v>29</v>
      </c>
      <c r="O24" s="394">
        <f t="shared" si="19"/>
        <v>48</v>
      </c>
      <c r="P24" s="394">
        <f t="shared" si="19"/>
        <v>19</v>
      </c>
      <c r="Q24" s="281">
        <f t="shared" si="3"/>
        <v>28429</v>
      </c>
      <c r="R24" s="392">
        <f t="shared" si="4"/>
        <v>13469</v>
      </c>
      <c r="S24" s="393">
        <f t="shared" si="5"/>
        <v>2.2200000000000002</v>
      </c>
      <c r="T24" s="395">
        <f t="shared" si="6"/>
        <v>1</v>
      </c>
      <c r="U24" s="21">
        <f t="shared" si="7"/>
        <v>0.26214480342545737</v>
      </c>
      <c r="V24" s="21">
        <f t="shared" si="8"/>
        <v>0.44400000000000006</v>
      </c>
      <c r="W24" s="116" t="s">
        <v>352</v>
      </c>
      <c r="X24" s="116">
        <f t="shared" si="9"/>
        <v>33.392845999999999</v>
      </c>
      <c r="Y24" s="116">
        <f t="shared" si="10"/>
        <v>-111.951999</v>
      </c>
      <c r="Z24" s="139"/>
      <c r="AA24" s="116">
        <f t="shared" si="11"/>
        <v>29</v>
      </c>
      <c r="AB24" s="116">
        <f t="shared" si="12"/>
        <v>0</v>
      </c>
      <c r="AC24" s="116"/>
      <c r="AD24" s="116"/>
      <c r="AE24" s="116"/>
      <c r="AF24" s="116"/>
      <c r="AG24" s="116"/>
      <c r="AH24" s="116"/>
      <c r="AI24" s="116"/>
      <c r="AJ24" s="200"/>
      <c r="AK24" s="116">
        <f t="shared" si="21"/>
        <v>3</v>
      </c>
      <c r="AL24" s="116">
        <f t="shared" si="21"/>
        <v>3</v>
      </c>
      <c r="AM24" s="116">
        <f t="shared" si="21"/>
        <v>0</v>
      </c>
      <c r="AN24" s="116">
        <f t="shared" si="21"/>
        <v>0</v>
      </c>
      <c r="AO24" s="116">
        <f t="shared" si="22"/>
        <v>0</v>
      </c>
      <c r="AP24" s="116">
        <f t="shared" si="22"/>
        <v>0</v>
      </c>
      <c r="AQ24" s="116">
        <f t="shared" si="22"/>
        <v>0</v>
      </c>
      <c r="AR24" s="116">
        <f t="shared" si="22"/>
        <v>0</v>
      </c>
      <c r="AS24" s="139"/>
      <c r="AT24" s="139"/>
      <c r="AU24" s="139"/>
      <c r="AV24" s="139"/>
      <c r="AW24" s="139"/>
      <c r="AX24" s="139"/>
      <c r="AY24" s="139"/>
      <c r="AZ24" s="139"/>
      <c r="BA24" s="20">
        <v>8</v>
      </c>
    </row>
    <row r="25" spans="1:53" x14ac:dyDescent="0.25">
      <c r="A25" s="16">
        <v>46</v>
      </c>
      <c r="B25" s="116">
        <f t="shared" si="0"/>
        <v>160</v>
      </c>
      <c r="C25" s="182" t="str">
        <f t="shared" si="20"/>
        <v>Broadway Rd</v>
      </c>
      <c r="D25" s="182" t="str">
        <f t="shared" si="20"/>
        <v>Hardy Dr</v>
      </c>
      <c r="E25" s="394">
        <f t="shared" si="19"/>
        <v>12.75</v>
      </c>
      <c r="F25" s="394">
        <f t="shared" si="19"/>
        <v>11.5</v>
      </c>
      <c r="G25" s="394">
        <f t="shared" si="19"/>
        <v>14</v>
      </c>
      <c r="H25" s="394">
        <f t="shared" si="19"/>
        <v>0.25490196078431371</v>
      </c>
      <c r="I25" s="394">
        <f t="shared" si="19"/>
        <v>0.47058823529411764</v>
      </c>
      <c r="J25" s="394">
        <f t="shared" si="19"/>
        <v>9.8039215686274508E-2</v>
      </c>
      <c r="K25" s="394">
        <f t="shared" si="19"/>
        <v>0.35294117647058826</v>
      </c>
      <c r="L25" s="394">
        <f t="shared" si="19"/>
        <v>51</v>
      </c>
      <c r="M25" s="394">
        <f t="shared" si="19"/>
        <v>23</v>
      </c>
      <c r="N25" s="394">
        <f t="shared" si="19"/>
        <v>28</v>
      </c>
      <c r="O25" s="394">
        <f t="shared" si="19"/>
        <v>51</v>
      </c>
      <c r="P25" s="394">
        <f t="shared" si="19"/>
        <v>23</v>
      </c>
      <c r="Q25" s="281">
        <f t="shared" si="3"/>
        <v>31585</v>
      </c>
      <c r="R25" s="392">
        <f t="shared" si="4"/>
        <v>13469</v>
      </c>
      <c r="S25" s="393">
        <f t="shared" si="5"/>
        <v>1.3</v>
      </c>
      <c r="T25" s="395">
        <f t="shared" si="6"/>
        <v>1</v>
      </c>
      <c r="U25" s="21">
        <f t="shared" si="7"/>
        <v>0.26214480342545737</v>
      </c>
      <c r="V25" s="21">
        <f t="shared" si="8"/>
        <v>0.26</v>
      </c>
      <c r="W25" s="116" t="s">
        <v>352</v>
      </c>
      <c r="X25" s="116">
        <f t="shared" si="9"/>
        <v>33.407397000000003</v>
      </c>
      <c r="Y25" s="116">
        <f t="shared" si="10"/>
        <v>-111.952164</v>
      </c>
      <c r="Z25" s="139"/>
      <c r="AA25" s="116">
        <f t="shared" si="11"/>
        <v>28</v>
      </c>
      <c r="AB25" s="116">
        <f t="shared" si="12"/>
        <v>0</v>
      </c>
      <c r="AC25" s="116"/>
      <c r="AD25" s="116"/>
      <c r="AE25" s="116"/>
      <c r="AF25" s="116"/>
      <c r="AG25" s="116"/>
      <c r="AH25" s="116"/>
      <c r="AI25" s="116"/>
      <c r="AJ25" s="200"/>
      <c r="AK25" s="116">
        <f t="shared" si="21"/>
        <v>3</v>
      </c>
      <c r="AL25" s="116">
        <f t="shared" si="21"/>
        <v>3</v>
      </c>
      <c r="AM25" s="116">
        <f t="shared" si="21"/>
        <v>0</v>
      </c>
      <c r="AN25" s="116">
        <f t="shared" si="21"/>
        <v>0</v>
      </c>
      <c r="AO25" s="116">
        <f t="shared" si="22"/>
        <v>0</v>
      </c>
      <c r="AP25" s="116">
        <f t="shared" si="22"/>
        <v>0</v>
      </c>
      <c r="AQ25" s="116">
        <f t="shared" si="22"/>
        <v>0</v>
      </c>
      <c r="AR25" s="116">
        <f t="shared" si="22"/>
        <v>0</v>
      </c>
      <c r="AS25" s="139"/>
      <c r="AT25" s="139"/>
      <c r="AU25" s="139"/>
      <c r="AV25" s="139"/>
      <c r="AW25" s="139"/>
      <c r="AX25" s="139"/>
      <c r="AY25" s="139"/>
      <c r="AZ25" s="139"/>
      <c r="BA25" s="20">
        <v>19</v>
      </c>
    </row>
    <row r="26" spans="1:53" x14ac:dyDescent="0.25">
      <c r="A26" s="16">
        <v>1</v>
      </c>
      <c r="B26" s="116">
        <f t="shared" si="0"/>
        <v>101</v>
      </c>
      <c r="C26" s="182" t="str">
        <f t="shared" si="20"/>
        <v>Washington/Curry</v>
      </c>
      <c r="D26" s="182" t="str">
        <f t="shared" si="20"/>
        <v>Mill Ave</v>
      </c>
      <c r="E26" s="140">
        <f t="shared" ref="E26:P29" si="23">IF(LEN(INDEX(SummDirEW_data,MATCH($B26,SummDir_loc,0),MATCH(E$1,SummDir_hdr,0)))=0,"",INDEX(SummDirEW_data,MATCH($B26,SummDir_loc,0),MATCH(E$1,SummDir_hdr,0)))</f>
        <v>15.75</v>
      </c>
      <c r="F26" s="140">
        <f t="shared" si="23"/>
        <v>11.5</v>
      </c>
      <c r="G26" s="140">
        <f t="shared" si="23"/>
        <v>20</v>
      </c>
      <c r="H26" s="140">
        <f t="shared" si="23"/>
        <v>0.19047619047619047</v>
      </c>
      <c r="I26" s="140">
        <f t="shared" si="23"/>
        <v>0.61904761904761907</v>
      </c>
      <c r="J26" s="140">
        <f t="shared" si="23"/>
        <v>9.5238095238095233E-2</v>
      </c>
      <c r="K26" s="140">
        <f t="shared" si="23"/>
        <v>0.17460317460317459</v>
      </c>
      <c r="L26" s="140">
        <f t="shared" si="23"/>
        <v>63</v>
      </c>
      <c r="M26" s="140">
        <f t="shared" si="23"/>
        <v>23</v>
      </c>
      <c r="N26" s="140">
        <f t="shared" si="23"/>
        <v>40</v>
      </c>
      <c r="O26" s="140">
        <f t="shared" si="23"/>
        <v>63</v>
      </c>
      <c r="P26" s="140">
        <f t="shared" si="23"/>
        <v>23</v>
      </c>
      <c r="Q26" s="281">
        <f t="shared" si="3"/>
        <v>14035</v>
      </c>
      <c r="R26" s="392">
        <f t="shared" si="4"/>
        <v>14035</v>
      </c>
      <c r="S26" s="393">
        <f t="shared" si="5"/>
        <v>0.6</v>
      </c>
      <c r="T26" s="395">
        <f t="shared" si="6"/>
        <v>1</v>
      </c>
      <c r="U26" s="21">
        <f t="shared" si="7"/>
        <v>0.2731607629427793</v>
      </c>
      <c r="V26" s="21">
        <f t="shared" si="8"/>
        <v>0.12</v>
      </c>
      <c r="W26" s="116" t="s">
        <v>351</v>
      </c>
      <c r="X26" s="116">
        <f t="shared" si="9"/>
        <v>33.437573999999998</v>
      </c>
      <c r="Y26" s="116">
        <f t="shared" si="10"/>
        <v>-111.943254</v>
      </c>
      <c r="AA26" s="116">
        <f t="shared" si="11"/>
        <v>40</v>
      </c>
      <c r="AB26" s="116">
        <f t="shared" si="12"/>
        <v>0</v>
      </c>
      <c r="AC26" s="116"/>
      <c r="AD26" s="116"/>
      <c r="AE26" s="116"/>
      <c r="AF26" s="116"/>
      <c r="AG26" s="116"/>
      <c r="AH26" s="116"/>
      <c r="AI26" s="116"/>
      <c r="AJ26" s="200"/>
      <c r="AK26" s="116">
        <f t="shared" si="21"/>
        <v>3</v>
      </c>
      <c r="AL26" s="116">
        <f t="shared" si="21"/>
        <v>0</v>
      </c>
      <c r="AM26" s="116">
        <f t="shared" si="21"/>
        <v>3</v>
      </c>
      <c r="AN26" s="116">
        <f t="shared" si="21"/>
        <v>0</v>
      </c>
      <c r="AO26" s="116">
        <f t="shared" si="22"/>
        <v>0</v>
      </c>
      <c r="AP26" s="116">
        <f t="shared" si="22"/>
        <v>0</v>
      </c>
      <c r="AQ26" s="116">
        <f t="shared" si="22"/>
        <v>0</v>
      </c>
      <c r="AR26" s="116">
        <f t="shared" si="22"/>
        <v>0</v>
      </c>
      <c r="BA26" s="20">
        <v>46</v>
      </c>
    </row>
    <row r="27" spans="1:53" x14ac:dyDescent="0.25">
      <c r="A27" s="16">
        <v>44</v>
      </c>
      <c r="B27" s="116">
        <f t="shared" si="0"/>
        <v>158</v>
      </c>
      <c r="C27" s="182" t="str">
        <f t="shared" si="20"/>
        <v>Washington St</v>
      </c>
      <c r="D27" s="182" t="str">
        <f t="shared" si="20"/>
        <v>Priest Dr</v>
      </c>
      <c r="E27" s="140">
        <f t="shared" si="23"/>
        <v>20.75</v>
      </c>
      <c r="F27" s="140">
        <f t="shared" si="23"/>
        <v>17</v>
      </c>
      <c r="G27" s="140">
        <f t="shared" si="23"/>
        <v>24.5</v>
      </c>
      <c r="H27" s="140">
        <f t="shared" si="23"/>
        <v>8.4337349397590355E-2</v>
      </c>
      <c r="I27" s="140">
        <f t="shared" si="23"/>
        <v>0.51807228915662651</v>
      </c>
      <c r="J27" s="140">
        <f t="shared" si="23"/>
        <v>0.21686746987951808</v>
      </c>
      <c r="K27" s="140">
        <f t="shared" si="23"/>
        <v>0.39759036144578314</v>
      </c>
      <c r="L27" s="140">
        <f t="shared" si="23"/>
        <v>83</v>
      </c>
      <c r="M27" s="140">
        <f t="shared" si="23"/>
        <v>34</v>
      </c>
      <c r="N27" s="140">
        <f t="shared" si="23"/>
        <v>49</v>
      </c>
      <c r="O27" s="140">
        <f t="shared" si="23"/>
        <v>83</v>
      </c>
      <c r="P27" s="140">
        <f t="shared" si="23"/>
        <v>34</v>
      </c>
      <c r="Q27" s="281">
        <f t="shared" si="3"/>
        <v>23678</v>
      </c>
      <c r="R27" s="392">
        <f t="shared" si="4"/>
        <v>14565</v>
      </c>
      <c r="S27" s="393">
        <f t="shared" si="5"/>
        <v>1.5</v>
      </c>
      <c r="T27" s="395">
        <f t="shared" si="6"/>
        <v>1</v>
      </c>
      <c r="U27" s="21">
        <f t="shared" si="7"/>
        <v>0.28347606072401715</v>
      </c>
      <c r="V27" s="21">
        <f t="shared" si="8"/>
        <v>0.3</v>
      </c>
      <c r="W27" s="116" t="s">
        <v>351</v>
      </c>
      <c r="X27" s="116">
        <f t="shared" si="9"/>
        <v>33.442599999999999</v>
      </c>
      <c r="Y27" s="116">
        <f t="shared" si="10"/>
        <v>-111.95659999999999</v>
      </c>
      <c r="AA27" s="116">
        <f t="shared" si="11"/>
        <v>49</v>
      </c>
      <c r="AB27" s="116">
        <f t="shared" si="12"/>
        <v>0</v>
      </c>
      <c r="AC27" s="116"/>
      <c r="AD27" s="116"/>
      <c r="AE27" s="116"/>
      <c r="AF27" s="116"/>
      <c r="AG27" s="116"/>
      <c r="AH27" s="116"/>
      <c r="AI27" s="116"/>
      <c r="AJ27" s="200"/>
      <c r="AK27" s="116">
        <f t="shared" si="21"/>
        <v>3</v>
      </c>
      <c r="AL27" s="116">
        <f t="shared" si="21"/>
        <v>3</v>
      </c>
      <c r="AM27" s="116">
        <f t="shared" si="21"/>
        <v>3</v>
      </c>
      <c r="AN27" s="116">
        <f t="shared" si="21"/>
        <v>3</v>
      </c>
      <c r="AO27" s="116">
        <f t="shared" si="22"/>
        <v>0</v>
      </c>
      <c r="AP27" s="116">
        <f t="shared" si="22"/>
        <v>0</v>
      </c>
      <c r="AQ27" s="116">
        <f t="shared" si="22"/>
        <v>0</v>
      </c>
      <c r="AR27" s="116">
        <f t="shared" si="22"/>
        <v>0</v>
      </c>
      <c r="BA27" s="20">
        <v>46</v>
      </c>
    </row>
    <row r="28" spans="1:53" x14ac:dyDescent="0.25">
      <c r="A28" s="16">
        <v>2</v>
      </c>
      <c r="B28" s="116">
        <f t="shared" si="0"/>
        <v>102</v>
      </c>
      <c r="C28" s="182" t="str">
        <f t="shared" si="20"/>
        <v>Rio Salado Pkwy</v>
      </c>
      <c r="D28" s="182" t="str">
        <f t="shared" si="20"/>
        <v>Mill Ave</v>
      </c>
      <c r="E28" s="140">
        <f t="shared" si="23"/>
        <v>15.5</v>
      </c>
      <c r="F28" s="140">
        <f t="shared" si="23"/>
        <v>7</v>
      </c>
      <c r="G28" s="140">
        <f t="shared" si="23"/>
        <v>24</v>
      </c>
      <c r="H28" s="140">
        <f t="shared" si="23"/>
        <v>0.16129032258064516</v>
      </c>
      <c r="I28" s="140">
        <f t="shared" si="23"/>
        <v>0.37096774193548387</v>
      </c>
      <c r="J28" s="140">
        <f t="shared" si="23"/>
        <v>0.12903225806451613</v>
      </c>
      <c r="K28" s="140">
        <f t="shared" si="23"/>
        <v>0.5</v>
      </c>
      <c r="L28" s="140">
        <f t="shared" si="23"/>
        <v>62</v>
      </c>
      <c r="M28" s="140">
        <f t="shared" si="23"/>
        <v>14</v>
      </c>
      <c r="N28" s="140">
        <f t="shared" si="23"/>
        <v>48</v>
      </c>
      <c r="O28" s="140">
        <f t="shared" si="23"/>
        <v>62</v>
      </c>
      <c r="P28" s="140">
        <f t="shared" si="23"/>
        <v>14</v>
      </c>
      <c r="Q28" s="281">
        <f t="shared" si="3"/>
        <v>14670</v>
      </c>
      <c r="R28" s="392">
        <f t="shared" si="4"/>
        <v>14634</v>
      </c>
      <c r="S28" s="393">
        <f t="shared" si="5"/>
        <v>0</v>
      </c>
      <c r="T28" s="395">
        <f t="shared" si="6"/>
        <v>1</v>
      </c>
      <c r="U28" s="21">
        <f t="shared" si="7"/>
        <v>0.28481899571817826</v>
      </c>
      <c r="V28" s="21">
        <f t="shared" si="8"/>
        <v>0</v>
      </c>
      <c r="W28" s="116" t="s">
        <v>351</v>
      </c>
      <c r="X28" s="116">
        <f t="shared" si="9"/>
        <v>33.429690000000001</v>
      </c>
      <c r="Y28" s="116">
        <f t="shared" si="10"/>
        <v>-111.94045</v>
      </c>
      <c r="AA28" s="116">
        <f t="shared" si="11"/>
        <v>48</v>
      </c>
      <c r="AB28" s="116">
        <f t="shared" si="12"/>
        <v>0</v>
      </c>
      <c r="AC28" s="116"/>
      <c r="AD28" s="116"/>
      <c r="AE28" s="116"/>
      <c r="AF28" s="116"/>
      <c r="AG28" s="116"/>
      <c r="AH28" s="116"/>
      <c r="AI28" s="116"/>
      <c r="AJ28" s="200"/>
      <c r="AK28" s="116">
        <f t="shared" si="21"/>
        <v>3</v>
      </c>
      <c r="AL28" s="116">
        <f t="shared" si="21"/>
        <v>3</v>
      </c>
      <c r="AM28" s="116">
        <f t="shared" si="21"/>
        <v>3</v>
      </c>
      <c r="AN28" s="116">
        <f t="shared" si="21"/>
        <v>3</v>
      </c>
      <c r="AO28" s="116">
        <f t="shared" si="22"/>
        <v>0</v>
      </c>
      <c r="AP28" s="116">
        <f t="shared" si="22"/>
        <v>1</v>
      </c>
      <c r="AQ28" s="116">
        <f t="shared" si="22"/>
        <v>1</v>
      </c>
      <c r="AR28" s="116">
        <f t="shared" si="22"/>
        <v>0</v>
      </c>
      <c r="BA28" s="20">
        <v>46</v>
      </c>
    </row>
    <row r="29" spans="1:53" x14ac:dyDescent="0.25">
      <c r="A29" s="16">
        <v>3</v>
      </c>
      <c r="B29" s="116">
        <f t="shared" si="0"/>
        <v>103</v>
      </c>
      <c r="C29" s="182" t="str">
        <f t="shared" si="20"/>
        <v>Rio Salado Pkwy</v>
      </c>
      <c r="D29" s="182" t="str">
        <f t="shared" si="20"/>
        <v>Rural Rd</v>
      </c>
      <c r="E29" s="140">
        <f t="shared" si="23"/>
        <v>22.5</v>
      </c>
      <c r="F29" s="140" t="str">
        <f t="shared" si="23"/>
        <v/>
      </c>
      <c r="G29" s="140">
        <f t="shared" si="23"/>
        <v>22.5</v>
      </c>
      <c r="H29" s="140">
        <f t="shared" si="23"/>
        <v>0.31111111111111112</v>
      </c>
      <c r="I29" s="140">
        <f t="shared" si="23"/>
        <v>0.44444444444444442</v>
      </c>
      <c r="J29" s="140">
        <f t="shared" si="23"/>
        <v>0.22222222222222221</v>
      </c>
      <c r="K29" s="140">
        <f t="shared" si="23"/>
        <v>0.75555555555555554</v>
      </c>
      <c r="L29" s="140">
        <f t="shared" si="23"/>
        <v>45</v>
      </c>
      <c r="M29" s="140">
        <f t="shared" si="23"/>
        <v>0</v>
      </c>
      <c r="N29" s="140">
        <f t="shared" si="23"/>
        <v>45</v>
      </c>
      <c r="O29" s="140">
        <f t="shared" si="23"/>
        <v>45</v>
      </c>
      <c r="P29" s="140">
        <f t="shared" si="23"/>
        <v>0</v>
      </c>
      <c r="Q29" s="281">
        <f t="shared" si="3"/>
        <v>51380</v>
      </c>
      <c r="R29" s="392">
        <f t="shared" si="4"/>
        <v>14634</v>
      </c>
      <c r="S29" s="393">
        <f t="shared" si="5"/>
        <v>0</v>
      </c>
      <c r="T29" s="395">
        <f t="shared" si="6"/>
        <v>1</v>
      </c>
      <c r="U29" s="21">
        <f t="shared" si="7"/>
        <v>0.28481899571817826</v>
      </c>
      <c r="V29" s="21">
        <f t="shared" si="8"/>
        <v>0</v>
      </c>
      <c r="W29" s="116" t="s">
        <v>351</v>
      </c>
      <c r="X29" s="116">
        <f t="shared" si="9"/>
        <v>33.429245000000002</v>
      </c>
      <c r="Y29" s="116">
        <f t="shared" si="10"/>
        <v>-111.92609899999999</v>
      </c>
      <c r="AA29" s="116">
        <f t="shared" si="11"/>
        <v>45</v>
      </c>
      <c r="AB29" s="116">
        <f t="shared" si="12"/>
        <v>0</v>
      </c>
      <c r="AC29" s="116"/>
      <c r="AD29" s="116"/>
      <c r="AE29" s="116"/>
      <c r="AF29" s="116"/>
      <c r="AG29" s="116"/>
      <c r="AH29" s="116"/>
      <c r="AI29" s="116"/>
      <c r="AJ29" s="200"/>
      <c r="AK29" s="116">
        <f t="shared" si="21"/>
        <v>0</v>
      </c>
      <c r="AL29" s="116">
        <f t="shared" si="21"/>
        <v>0</v>
      </c>
      <c r="AM29" s="116">
        <f t="shared" si="21"/>
        <v>3</v>
      </c>
      <c r="AN29" s="116">
        <f t="shared" si="21"/>
        <v>3</v>
      </c>
      <c r="AO29" s="116">
        <f t="shared" si="22"/>
        <v>0</v>
      </c>
      <c r="AP29" s="116">
        <f t="shared" si="22"/>
        <v>1</v>
      </c>
      <c r="AQ29" s="116">
        <f t="shared" si="22"/>
        <v>0</v>
      </c>
      <c r="AR29" s="116">
        <f t="shared" si="22"/>
        <v>1</v>
      </c>
      <c r="BA29" s="20">
        <v>46</v>
      </c>
    </row>
    <row r="30" spans="1:53" x14ac:dyDescent="0.25">
      <c r="A30" s="16">
        <v>2</v>
      </c>
      <c r="B30" s="116">
        <f t="shared" si="0"/>
        <v>102</v>
      </c>
      <c r="C30" s="182" t="str">
        <f t="shared" si="20"/>
        <v>Rio Salado Pkwy</v>
      </c>
      <c r="D30" s="182" t="str">
        <f t="shared" si="20"/>
        <v>Mill Ave</v>
      </c>
      <c r="E30" s="394">
        <f t="shared" ref="E30:P32" si="24">IF(LEN(INDEX(SummDirNS_data,MATCH($B30,SummDir_loc,0),MATCH(E$1,SummDir_hdr,0)))=0,,INDEX(SummDirNS_data,MATCH($B30,SummDir_loc,0),MATCH(E$1,SummDir_hdr,0)))</f>
        <v>44</v>
      </c>
      <c r="F30" s="394">
        <f t="shared" si="24"/>
        <v>32.5</v>
      </c>
      <c r="G30" s="394">
        <f t="shared" si="24"/>
        <v>55.5</v>
      </c>
      <c r="H30" s="394">
        <f t="shared" si="24"/>
        <v>0.10795454545454546</v>
      </c>
      <c r="I30" s="394">
        <f t="shared" si="24"/>
        <v>0.57386363636363635</v>
      </c>
      <c r="J30" s="394">
        <f t="shared" si="24"/>
        <v>7.3863636363636367E-2</v>
      </c>
      <c r="K30" s="394">
        <f t="shared" si="24"/>
        <v>0.14204545454545456</v>
      </c>
      <c r="L30" s="394">
        <f t="shared" si="24"/>
        <v>176</v>
      </c>
      <c r="M30" s="394">
        <f t="shared" si="24"/>
        <v>65</v>
      </c>
      <c r="N30" s="394">
        <f t="shared" si="24"/>
        <v>111</v>
      </c>
      <c r="O30" s="394">
        <f t="shared" si="24"/>
        <v>176</v>
      </c>
      <c r="P30" s="394">
        <f t="shared" si="24"/>
        <v>65</v>
      </c>
      <c r="Q30" s="281">
        <f t="shared" si="3"/>
        <v>14670</v>
      </c>
      <c r="R30" s="392">
        <f t="shared" si="4"/>
        <v>14670</v>
      </c>
      <c r="S30" s="393">
        <f t="shared" si="5"/>
        <v>0</v>
      </c>
      <c r="T30" s="395">
        <f t="shared" si="6"/>
        <v>1</v>
      </c>
      <c r="U30" s="21">
        <f t="shared" si="7"/>
        <v>0.28551965745426233</v>
      </c>
      <c r="V30" s="21">
        <f t="shared" si="8"/>
        <v>0</v>
      </c>
      <c r="W30" s="116" t="s">
        <v>352</v>
      </c>
      <c r="X30" s="116">
        <f t="shared" si="9"/>
        <v>33.429690000000001</v>
      </c>
      <c r="Y30" s="116">
        <f t="shared" si="10"/>
        <v>-111.94045</v>
      </c>
      <c r="Z30" s="139"/>
      <c r="AA30" s="116">
        <f t="shared" si="11"/>
        <v>111</v>
      </c>
      <c r="AB30" s="116">
        <f t="shared" si="12"/>
        <v>0</v>
      </c>
      <c r="AC30" s="116"/>
      <c r="AD30" s="116"/>
      <c r="AE30" s="116"/>
      <c r="AF30" s="116"/>
      <c r="AG30" s="116"/>
      <c r="AH30" s="116"/>
      <c r="AI30" s="116"/>
      <c r="AJ30" s="200"/>
      <c r="AK30" s="116">
        <f t="shared" si="21"/>
        <v>3</v>
      </c>
      <c r="AL30" s="116">
        <f t="shared" si="21"/>
        <v>3</v>
      </c>
      <c r="AM30" s="116">
        <f t="shared" si="21"/>
        <v>3</v>
      </c>
      <c r="AN30" s="116">
        <f t="shared" si="21"/>
        <v>3</v>
      </c>
      <c r="AO30" s="116">
        <f t="shared" si="22"/>
        <v>0</v>
      </c>
      <c r="AP30" s="116">
        <f t="shared" si="22"/>
        <v>1</v>
      </c>
      <c r="AQ30" s="116">
        <f t="shared" si="22"/>
        <v>1</v>
      </c>
      <c r="AR30" s="116">
        <f t="shared" si="22"/>
        <v>0</v>
      </c>
      <c r="AS30" s="139"/>
      <c r="AT30" s="139"/>
      <c r="AU30" s="139"/>
      <c r="AV30" s="139"/>
      <c r="AW30" s="139"/>
      <c r="AX30" s="139"/>
      <c r="AY30" s="139"/>
      <c r="AZ30" s="139"/>
      <c r="BA30" s="20">
        <v>19</v>
      </c>
    </row>
    <row r="31" spans="1:53" x14ac:dyDescent="0.25">
      <c r="A31" s="16">
        <v>5</v>
      </c>
      <c r="B31" s="116">
        <f t="shared" si="0"/>
        <v>106</v>
      </c>
      <c r="C31" s="182" t="str">
        <f t="shared" si="20"/>
        <v>5th St</v>
      </c>
      <c r="D31" s="182" t="str">
        <f t="shared" si="20"/>
        <v>Mill Ave</v>
      </c>
      <c r="E31" s="394">
        <f t="shared" si="24"/>
        <v>51.25</v>
      </c>
      <c r="F31" s="394">
        <f t="shared" si="24"/>
        <v>40</v>
      </c>
      <c r="G31" s="394">
        <f t="shared" si="24"/>
        <v>62.5</v>
      </c>
      <c r="H31" s="394">
        <f t="shared" si="24"/>
        <v>0.2</v>
      </c>
      <c r="I31" s="394">
        <f t="shared" si="24"/>
        <v>0.32195121951219513</v>
      </c>
      <c r="J31" s="394">
        <f t="shared" si="24"/>
        <v>0.11219512195121951</v>
      </c>
      <c r="K31" s="394">
        <f t="shared" si="24"/>
        <v>0.12682926829268293</v>
      </c>
      <c r="L31" s="394">
        <f t="shared" si="24"/>
        <v>205</v>
      </c>
      <c r="M31" s="394">
        <f t="shared" si="24"/>
        <v>80</v>
      </c>
      <c r="N31" s="394">
        <f t="shared" si="24"/>
        <v>125</v>
      </c>
      <c r="O31" s="394">
        <f t="shared" si="24"/>
        <v>205</v>
      </c>
      <c r="P31" s="394">
        <f t="shared" si="24"/>
        <v>80</v>
      </c>
      <c r="Q31" s="281">
        <f t="shared" si="3"/>
        <v>14670</v>
      </c>
      <c r="R31" s="392">
        <f t="shared" si="4"/>
        <v>14670</v>
      </c>
      <c r="S31" s="393">
        <f t="shared" si="5"/>
        <v>0</v>
      </c>
      <c r="T31" s="395">
        <f t="shared" si="6"/>
        <v>1</v>
      </c>
      <c r="U31" s="21">
        <f t="shared" si="7"/>
        <v>0.28551965745426233</v>
      </c>
      <c r="V31" s="21">
        <f t="shared" si="8"/>
        <v>0</v>
      </c>
      <c r="W31" s="116" t="s">
        <v>352</v>
      </c>
      <c r="X31" s="116">
        <f t="shared" si="9"/>
        <v>33.425445000000003</v>
      </c>
      <c r="Y31" s="116">
        <f t="shared" si="10"/>
        <v>-111.93979899999999</v>
      </c>
      <c r="Z31" s="139"/>
      <c r="AA31" s="116">
        <f t="shared" si="11"/>
        <v>125</v>
      </c>
      <c r="AB31" s="116">
        <f t="shared" si="12"/>
        <v>0</v>
      </c>
      <c r="AC31" s="116"/>
      <c r="AD31" s="116"/>
      <c r="AE31" s="116"/>
      <c r="AF31" s="116"/>
      <c r="AG31" s="116"/>
      <c r="AH31" s="116"/>
      <c r="AI31" s="116"/>
      <c r="AJ31" s="200"/>
      <c r="AK31" s="116">
        <f t="shared" si="21"/>
        <v>3</v>
      </c>
      <c r="AL31" s="116">
        <f t="shared" si="21"/>
        <v>3</v>
      </c>
      <c r="AM31" s="116">
        <f t="shared" si="21"/>
        <v>3</v>
      </c>
      <c r="AN31" s="116">
        <f t="shared" si="21"/>
        <v>3</v>
      </c>
      <c r="AO31" s="116">
        <f t="shared" si="22"/>
        <v>0</v>
      </c>
      <c r="AP31" s="116">
        <f t="shared" si="22"/>
        <v>0</v>
      </c>
      <c r="AQ31" s="116">
        <f t="shared" si="22"/>
        <v>1</v>
      </c>
      <c r="AR31" s="116">
        <f t="shared" si="22"/>
        <v>0</v>
      </c>
      <c r="AS31" s="139"/>
      <c r="AT31" s="139"/>
      <c r="AU31" s="139"/>
      <c r="AV31" s="139"/>
      <c r="AW31" s="139"/>
      <c r="AX31" s="139"/>
      <c r="AY31" s="139"/>
      <c r="AZ31" s="139"/>
      <c r="BA31" s="20">
        <v>19</v>
      </c>
    </row>
    <row r="32" spans="1:53" x14ac:dyDescent="0.25">
      <c r="A32" s="16">
        <v>42</v>
      </c>
      <c r="B32" s="116">
        <f t="shared" si="0"/>
        <v>156</v>
      </c>
      <c r="C32" s="182" t="str">
        <f t="shared" si="20"/>
        <v>Crosscut Canal</v>
      </c>
      <c r="D32" s="182" t="str">
        <f t="shared" si="20"/>
        <v>Mill Ave</v>
      </c>
      <c r="E32" s="394">
        <f t="shared" si="24"/>
        <v>11</v>
      </c>
      <c r="F32" s="394">
        <f t="shared" si="24"/>
        <v>10</v>
      </c>
      <c r="G32" s="394">
        <f t="shared" si="24"/>
        <v>12</v>
      </c>
      <c r="H32" s="394">
        <f t="shared" si="24"/>
        <v>9.0909090909090912E-2</v>
      </c>
      <c r="I32" s="394">
        <f t="shared" si="24"/>
        <v>0.77272727272727271</v>
      </c>
      <c r="J32" s="394">
        <f t="shared" si="24"/>
        <v>0</v>
      </c>
      <c r="K32" s="394">
        <f t="shared" si="24"/>
        <v>0</v>
      </c>
      <c r="L32" s="394">
        <f t="shared" si="24"/>
        <v>44</v>
      </c>
      <c r="M32" s="394">
        <f t="shared" si="24"/>
        <v>20</v>
      </c>
      <c r="N32" s="394">
        <f t="shared" si="24"/>
        <v>24</v>
      </c>
      <c r="O32" s="394">
        <f t="shared" si="24"/>
        <v>44</v>
      </c>
      <c r="P32" s="394">
        <f t="shared" si="24"/>
        <v>20</v>
      </c>
      <c r="Q32" s="281">
        <f t="shared" si="3"/>
        <v>14670</v>
      </c>
      <c r="R32" s="392">
        <f t="shared" si="4"/>
        <v>14670</v>
      </c>
      <c r="S32" s="393">
        <f t="shared" si="5"/>
        <v>0.7</v>
      </c>
      <c r="T32" s="395">
        <f t="shared" si="6"/>
        <v>1</v>
      </c>
      <c r="U32" s="21">
        <f t="shared" si="7"/>
        <v>0.28551965745426233</v>
      </c>
      <c r="V32" s="21">
        <f t="shared" si="8"/>
        <v>0.13999999999999999</v>
      </c>
      <c r="W32" s="116" t="s">
        <v>352</v>
      </c>
      <c r="X32" s="116">
        <f t="shared" si="9"/>
        <v>33.438907999999998</v>
      </c>
      <c r="Y32" s="116">
        <f t="shared" si="10"/>
        <v>-111.943848</v>
      </c>
      <c r="Z32" s="139"/>
      <c r="AA32" s="116">
        <f t="shared" si="11"/>
        <v>24</v>
      </c>
      <c r="AB32" s="116">
        <f t="shared" si="12"/>
        <v>0</v>
      </c>
      <c r="AC32" s="116"/>
      <c r="AD32" s="116"/>
      <c r="AE32" s="116"/>
      <c r="AF32" s="116"/>
      <c r="AG32" s="116"/>
      <c r="AH32" s="116"/>
      <c r="AI32" s="116"/>
      <c r="AJ32" s="200"/>
      <c r="AK32" s="116">
        <f t="shared" si="21"/>
        <v>3</v>
      </c>
      <c r="AL32" s="116">
        <f t="shared" si="21"/>
        <v>3</v>
      </c>
      <c r="AM32" s="116">
        <f t="shared" si="21"/>
        <v>4</v>
      </c>
      <c r="AN32" s="116" t="str">
        <f t="shared" si="21"/>
        <v>NA</v>
      </c>
      <c r="AO32" s="116">
        <f t="shared" si="22"/>
        <v>0</v>
      </c>
      <c r="AP32" s="116">
        <f t="shared" si="22"/>
        <v>0</v>
      </c>
      <c r="AQ32" s="116">
        <f t="shared" si="22"/>
        <v>0</v>
      </c>
      <c r="AR32" s="116">
        <f t="shared" si="22"/>
        <v>0</v>
      </c>
      <c r="AS32" s="139"/>
      <c r="AT32" s="139"/>
      <c r="AU32" s="139"/>
      <c r="AV32" s="139"/>
      <c r="AW32" s="139"/>
      <c r="AX32" s="139"/>
      <c r="AY32" s="139"/>
      <c r="AZ32" s="139"/>
      <c r="BA32" s="20">
        <v>19</v>
      </c>
    </row>
    <row r="33" spans="1:53" x14ac:dyDescent="0.25">
      <c r="A33" s="16">
        <v>19</v>
      </c>
      <c r="B33" s="116">
        <f t="shared" si="0"/>
        <v>122</v>
      </c>
      <c r="C33" s="182" t="str">
        <f t="shared" si="20"/>
        <v>McKellips Rd</v>
      </c>
      <c r="D33" s="182" t="str">
        <f t="shared" si="20"/>
        <v>Greenbelt Path</v>
      </c>
      <c r="E33" s="140">
        <f t="shared" ref="E33:P40" si="25">IF(LEN(INDEX(SummDirEW_data,MATCH($B33,SummDir_loc,0),MATCH(E$1,SummDir_hdr,0)))=0,"",INDEX(SummDirEW_data,MATCH($B33,SummDir_loc,0),MATCH(E$1,SummDir_hdr,0)))</f>
        <v>7.75</v>
      </c>
      <c r="F33" s="140">
        <f t="shared" si="25"/>
        <v>2</v>
      </c>
      <c r="G33" s="140">
        <f t="shared" si="25"/>
        <v>13.5</v>
      </c>
      <c r="H33" s="140">
        <f t="shared" si="25"/>
        <v>0</v>
      </c>
      <c r="I33" s="140">
        <f t="shared" si="25"/>
        <v>3.2258064516129031E-2</v>
      </c>
      <c r="J33" s="140">
        <f t="shared" si="25"/>
        <v>0.35483870967741937</v>
      </c>
      <c r="K33" s="140">
        <f t="shared" si="25"/>
        <v>0.83870967741935487</v>
      </c>
      <c r="L33" s="140">
        <f t="shared" si="25"/>
        <v>31</v>
      </c>
      <c r="M33" s="140">
        <f t="shared" si="25"/>
        <v>4</v>
      </c>
      <c r="N33" s="140">
        <f t="shared" si="25"/>
        <v>27</v>
      </c>
      <c r="O33" s="140">
        <f t="shared" si="25"/>
        <v>31</v>
      </c>
      <c r="P33" s="140">
        <f t="shared" si="25"/>
        <v>4</v>
      </c>
      <c r="Q33" s="281">
        <f t="shared" si="3"/>
        <v>14788</v>
      </c>
      <c r="R33" s="392">
        <f t="shared" si="4"/>
        <v>14788</v>
      </c>
      <c r="S33" s="393">
        <f t="shared" si="5"/>
        <v>2.2000000000000002</v>
      </c>
      <c r="T33" s="395">
        <f t="shared" si="6"/>
        <v>1</v>
      </c>
      <c r="U33" s="21">
        <f t="shared" si="7"/>
        <v>0.28781627092253798</v>
      </c>
      <c r="V33" s="21">
        <f t="shared" si="8"/>
        <v>0.44000000000000006</v>
      </c>
      <c r="W33" s="116" t="s">
        <v>351</v>
      </c>
      <c r="X33" s="116">
        <f t="shared" si="9"/>
        <v>33.451279999999997</v>
      </c>
      <c r="Y33" s="116">
        <f t="shared" si="10"/>
        <v>-111.91303000000001</v>
      </c>
      <c r="AA33" s="116">
        <f t="shared" si="11"/>
        <v>27</v>
      </c>
      <c r="AB33" s="116">
        <f t="shared" si="12"/>
        <v>0</v>
      </c>
      <c r="AC33" s="116"/>
      <c r="AD33" s="116"/>
      <c r="AE33" s="116"/>
      <c r="AF33" s="116"/>
      <c r="AG33" s="116"/>
      <c r="AH33" s="116"/>
      <c r="AI33" s="116"/>
      <c r="AJ33" s="200"/>
      <c r="AK33" s="116">
        <f t="shared" si="21"/>
        <v>4</v>
      </c>
      <c r="AL33" s="116">
        <f t="shared" si="21"/>
        <v>4</v>
      </c>
      <c r="AM33" s="116">
        <f t="shared" si="21"/>
        <v>3</v>
      </c>
      <c r="AN33" s="116">
        <f t="shared" si="21"/>
        <v>3</v>
      </c>
      <c r="AO33" s="116">
        <f t="shared" si="22"/>
        <v>0</v>
      </c>
      <c r="AP33" s="116">
        <f t="shared" si="22"/>
        <v>0</v>
      </c>
      <c r="AQ33" s="116">
        <f t="shared" si="22"/>
        <v>0</v>
      </c>
      <c r="AR33" s="116">
        <f t="shared" si="22"/>
        <v>0</v>
      </c>
      <c r="BA33" s="20">
        <v>41</v>
      </c>
    </row>
    <row r="34" spans="1:53" x14ac:dyDescent="0.25">
      <c r="A34" s="16">
        <v>43</v>
      </c>
      <c r="B34" s="116">
        <f t="shared" ref="B34:B65" si="26">INDEX(SummDir_loc,$A34)</f>
        <v>157</v>
      </c>
      <c r="C34" s="182" t="str">
        <f t="shared" si="20"/>
        <v>Curry Rd</v>
      </c>
      <c r="D34" s="182" t="str">
        <f t="shared" si="20"/>
        <v>College Ave</v>
      </c>
      <c r="E34" s="140">
        <f t="shared" si="25"/>
        <v>9</v>
      </c>
      <c r="F34" s="140">
        <f t="shared" si="25"/>
        <v>8</v>
      </c>
      <c r="G34" s="140">
        <f t="shared" si="25"/>
        <v>10</v>
      </c>
      <c r="H34" s="140">
        <f t="shared" si="25"/>
        <v>0.1111111111111111</v>
      </c>
      <c r="I34" s="140">
        <f t="shared" si="25"/>
        <v>0.41666666666666669</v>
      </c>
      <c r="J34" s="140">
        <f t="shared" si="25"/>
        <v>0.16666666666666666</v>
      </c>
      <c r="K34" s="140">
        <f t="shared" si="25"/>
        <v>0.3611111111111111</v>
      </c>
      <c r="L34" s="140">
        <f t="shared" si="25"/>
        <v>36</v>
      </c>
      <c r="M34" s="140">
        <f t="shared" si="25"/>
        <v>16</v>
      </c>
      <c r="N34" s="140">
        <f t="shared" si="25"/>
        <v>20</v>
      </c>
      <c r="O34" s="140">
        <f t="shared" si="25"/>
        <v>36</v>
      </c>
      <c r="P34" s="140">
        <f t="shared" si="25"/>
        <v>16</v>
      </c>
      <c r="Q34" s="281">
        <f t="shared" ref="Q34:Q65" si="27">IF(ISERROR(MATCH($B34,loc_ID,0)),"",INDEX(TrfCnt_by_loc,MATCH($B34,loc_ID,0)))</f>
        <v>15990</v>
      </c>
      <c r="R34" s="392">
        <f t="shared" ref="R34:R65" si="28">IF(LEN(INDEX(TC_loc_dir,MATCH($B34,loc_ID,0),IF(W34="NS",1,2)))=0,NA(),INDEX(TC_loc_dir,MATCH($B34,loc_ID,0),IF(W34="NS",1,2)))</f>
        <v>15990</v>
      </c>
      <c r="S34" s="393">
        <f t="shared" ref="S34:S65" si="29">IF(LEN(INDEX(Loc_Dist,MATCH($B34,loc_ID,0)))=0,NA(),INDEX(Loc_Dist,MATCH($B34,loc_ID,0)))</f>
        <v>1.1000000000000001</v>
      </c>
      <c r="T34" s="395">
        <f t="shared" ref="T34:T65" si="30">IF(AND(W34="NS",SUM(AK34,AL34)&gt;0),T$115,IF(AND(W34="EW",SUM(AM34,AN34)&gt;0),T$115,T$116))</f>
        <v>1</v>
      </c>
      <c r="U34" s="21">
        <f t="shared" ref="U34:U65" si="31">IF(LEN(R34)&gt;0,R34/R$113,"")</f>
        <v>0.31121058777734528</v>
      </c>
      <c r="V34" s="21">
        <f t="shared" ref="V34:V65" si="32">IF(ISNUMBER(S34),S34/S$113,"")</f>
        <v>0.22000000000000003</v>
      </c>
      <c r="W34" s="116" t="s">
        <v>351</v>
      </c>
      <c r="X34" s="116">
        <f t="shared" ref="X34:X65" si="33">IF(ISBLANK(INDEX(GPS_,MATCH($B34,loc_ID,0),AS$115)),"",INDEX(GPS_,MATCH($B34,loc_ID,0),AS$115))</f>
        <v>33.440289</v>
      </c>
      <c r="Y34" s="116">
        <f t="shared" ref="Y34:Y65" si="34">IF(ISBLANK(INDEX(GPS_,MATCH($B34,loc_ID,0),AT$115)),"",INDEX(GPS_,MATCH($B34,loc_ID,0),AT$115))</f>
        <v>-111.93086099999999</v>
      </c>
      <c r="AA34" s="116">
        <f t="shared" ref="AA34:AA65" si="35">N34</f>
        <v>20</v>
      </c>
      <c r="AB34" s="116">
        <f t="shared" ref="AB34:AB65" si="36">IF(LEN(R34)&lt;1,1,0)</f>
        <v>0</v>
      </c>
      <c r="AC34" s="116"/>
      <c r="AD34" s="116"/>
      <c r="AE34" s="116"/>
      <c r="AF34" s="116"/>
      <c r="AG34" s="116"/>
      <c r="AH34" s="116"/>
      <c r="AI34" s="116"/>
      <c r="AJ34" s="200"/>
      <c r="AK34" s="116">
        <f t="shared" si="21"/>
        <v>3</v>
      </c>
      <c r="AL34" s="116">
        <f t="shared" si="21"/>
        <v>3</v>
      </c>
      <c r="AM34" s="116">
        <f t="shared" si="21"/>
        <v>3</v>
      </c>
      <c r="AN34" s="116">
        <f t="shared" si="21"/>
        <v>3</v>
      </c>
      <c r="AO34" s="116">
        <f t="shared" si="22"/>
        <v>0</v>
      </c>
      <c r="AP34" s="116">
        <f t="shared" si="22"/>
        <v>0</v>
      </c>
      <c r="AQ34" s="116">
        <f t="shared" si="22"/>
        <v>0</v>
      </c>
      <c r="AR34" s="116">
        <f t="shared" si="22"/>
        <v>0</v>
      </c>
      <c r="BA34" s="20">
        <v>46</v>
      </c>
    </row>
    <row r="35" spans="1:53" x14ac:dyDescent="0.25">
      <c r="A35" s="16">
        <v>26</v>
      </c>
      <c r="B35" s="116">
        <f t="shared" si="26"/>
        <v>132</v>
      </c>
      <c r="C35" s="182" t="str">
        <f t="shared" si="20"/>
        <v>Apache Blvd</v>
      </c>
      <c r="D35" s="182" t="str">
        <f t="shared" si="20"/>
        <v>S Dorsey Ln</v>
      </c>
      <c r="E35" s="140">
        <f t="shared" si="25"/>
        <v>57</v>
      </c>
      <c r="F35" s="140">
        <f t="shared" si="25"/>
        <v>53.5</v>
      </c>
      <c r="G35" s="140">
        <f t="shared" si="25"/>
        <v>60.5</v>
      </c>
      <c r="H35" s="140">
        <f t="shared" si="25"/>
        <v>0.17982456140350878</v>
      </c>
      <c r="I35" s="140">
        <f t="shared" si="25"/>
        <v>0.20614035087719298</v>
      </c>
      <c r="J35" s="140">
        <f t="shared" si="25"/>
        <v>0.15789473684210525</v>
      </c>
      <c r="K35" s="140">
        <f t="shared" si="25"/>
        <v>0.32017543859649122</v>
      </c>
      <c r="L35" s="140">
        <f t="shared" si="25"/>
        <v>228</v>
      </c>
      <c r="M35" s="140">
        <f t="shared" si="25"/>
        <v>107</v>
      </c>
      <c r="N35" s="140">
        <f t="shared" si="25"/>
        <v>121</v>
      </c>
      <c r="O35" s="140">
        <f t="shared" si="25"/>
        <v>228</v>
      </c>
      <c r="P35" s="140">
        <f t="shared" si="25"/>
        <v>107</v>
      </c>
      <c r="Q35" s="281">
        <f t="shared" si="27"/>
        <v>18699</v>
      </c>
      <c r="R35" s="392">
        <f t="shared" si="28"/>
        <v>18699</v>
      </c>
      <c r="S35" s="393">
        <f t="shared" si="29"/>
        <v>0.5</v>
      </c>
      <c r="T35" s="395">
        <f t="shared" si="30"/>
        <v>1</v>
      </c>
      <c r="U35" s="21">
        <f t="shared" si="31"/>
        <v>0.36393538341767223</v>
      </c>
      <c r="V35" s="21">
        <f t="shared" si="32"/>
        <v>0.1</v>
      </c>
      <c r="W35" s="116" t="s">
        <v>351</v>
      </c>
      <c r="X35" s="116">
        <f t="shared" si="33"/>
        <v>33.414745000000003</v>
      </c>
      <c r="Y35" s="116">
        <f t="shared" si="34"/>
        <v>-111.917698</v>
      </c>
      <c r="AA35" s="116">
        <f t="shared" si="35"/>
        <v>121</v>
      </c>
      <c r="AB35" s="116">
        <f t="shared" si="36"/>
        <v>0</v>
      </c>
      <c r="AC35" s="116"/>
      <c r="AD35" s="116"/>
      <c r="AE35" s="116"/>
      <c r="AF35" s="116"/>
      <c r="AG35" s="116"/>
      <c r="AH35" s="116"/>
      <c r="AI35" s="116"/>
      <c r="AJ35" s="200"/>
      <c r="AK35" s="116">
        <f t="shared" si="21"/>
        <v>0</v>
      </c>
      <c r="AL35" s="116">
        <f t="shared" si="21"/>
        <v>0</v>
      </c>
      <c r="AM35" s="116">
        <f t="shared" si="21"/>
        <v>3</v>
      </c>
      <c r="AN35" s="116">
        <f t="shared" si="21"/>
        <v>3</v>
      </c>
      <c r="AO35" s="116">
        <f t="shared" si="22"/>
        <v>0</v>
      </c>
      <c r="AP35" s="116">
        <f t="shared" si="22"/>
        <v>0</v>
      </c>
      <c r="AQ35" s="116">
        <f t="shared" si="22"/>
        <v>0</v>
      </c>
      <c r="AR35" s="116">
        <f t="shared" si="22"/>
        <v>0</v>
      </c>
      <c r="BA35" s="20">
        <v>36</v>
      </c>
    </row>
    <row r="36" spans="1:53" x14ac:dyDescent="0.25">
      <c r="A36" s="16">
        <v>4</v>
      </c>
      <c r="B36" s="116">
        <f t="shared" si="26"/>
        <v>104</v>
      </c>
      <c r="C36" s="182" t="str">
        <f t="shared" si="20"/>
        <v>Rio Salado Pkwy</v>
      </c>
      <c r="D36" s="182" t="str">
        <f t="shared" si="20"/>
        <v>McClintock Dr</v>
      </c>
      <c r="E36" s="140">
        <f t="shared" si="25"/>
        <v>11</v>
      </c>
      <c r="F36" s="140">
        <f t="shared" si="25"/>
        <v>15</v>
      </c>
      <c r="G36" s="140">
        <f t="shared" si="25"/>
        <v>7</v>
      </c>
      <c r="H36" s="140">
        <f t="shared" si="25"/>
        <v>0.11363636363636363</v>
      </c>
      <c r="I36" s="140">
        <f t="shared" si="25"/>
        <v>0.54545454545454541</v>
      </c>
      <c r="J36" s="140">
        <f t="shared" si="25"/>
        <v>0.27272727272727271</v>
      </c>
      <c r="K36" s="140">
        <f t="shared" si="25"/>
        <v>0.54545454545454541</v>
      </c>
      <c r="L36" s="140">
        <f t="shared" si="25"/>
        <v>44</v>
      </c>
      <c r="M36" s="140">
        <f t="shared" si="25"/>
        <v>30</v>
      </c>
      <c r="N36" s="140">
        <f t="shared" si="25"/>
        <v>14</v>
      </c>
      <c r="O36" s="140">
        <f t="shared" si="25"/>
        <v>44</v>
      </c>
      <c r="P36" s="140">
        <f t="shared" si="25"/>
        <v>30</v>
      </c>
      <c r="Q36" s="281">
        <f t="shared" si="27"/>
        <v>39025</v>
      </c>
      <c r="R36" s="392">
        <f t="shared" si="28"/>
        <v>20597</v>
      </c>
      <c r="S36" s="393">
        <f t="shared" si="29"/>
        <v>1</v>
      </c>
      <c r="T36" s="395">
        <f t="shared" si="30"/>
        <v>1</v>
      </c>
      <c r="U36" s="21">
        <f t="shared" si="31"/>
        <v>0.40087582717010511</v>
      </c>
      <c r="V36" s="21">
        <f t="shared" si="32"/>
        <v>0.2</v>
      </c>
      <c r="W36" s="116" t="s">
        <v>351</v>
      </c>
      <c r="X36" s="116">
        <f t="shared" si="33"/>
        <v>33.429144999999998</v>
      </c>
      <c r="Y36" s="116">
        <f t="shared" si="34"/>
        <v>-111.90889799999999</v>
      </c>
      <c r="AA36" s="116">
        <f t="shared" si="35"/>
        <v>14</v>
      </c>
      <c r="AB36" s="116">
        <f t="shared" si="36"/>
        <v>0</v>
      </c>
      <c r="AC36" s="116"/>
      <c r="AD36" s="116"/>
      <c r="AE36" s="116"/>
      <c r="AF36" s="116"/>
      <c r="AG36" s="116"/>
      <c r="AH36" s="116"/>
      <c r="AI36" s="116"/>
      <c r="AJ36" s="200"/>
      <c r="AK36" s="116">
        <f t="shared" si="21"/>
        <v>0</v>
      </c>
      <c r="AL36" s="116">
        <f t="shared" si="21"/>
        <v>0</v>
      </c>
      <c r="AM36" s="116">
        <f t="shared" si="21"/>
        <v>3</v>
      </c>
      <c r="AN36" s="116">
        <f t="shared" si="21"/>
        <v>3</v>
      </c>
      <c r="AO36" s="116">
        <f t="shared" si="22"/>
        <v>0</v>
      </c>
      <c r="AP36" s="116">
        <f t="shared" si="22"/>
        <v>0</v>
      </c>
      <c r="AQ36" s="116">
        <f t="shared" si="22"/>
        <v>0</v>
      </c>
      <c r="AR36" s="116">
        <f t="shared" si="22"/>
        <v>0</v>
      </c>
      <c r="BA36" s="20">
        <v>46</v>
      </c>
    </row>
    <row r="37" spans="1:53" x14ac:dyDescent="0.25">
      <c r="A37" s="16">
        <v>39</v>
      </c>
      <c r="B37" s="116">
        <f t="shared" si="26"/>
        <v>147</v>
      </c>
      <c r="C37" s="182" t="str">
        <f t="shared" si="20"/>
        <v>Baseline Rd</v>
      </c>
      <c r="D37" s="182" t="str">
        <f t="shared" si="20"/>
        <v>Mill Ave</v>
      </c>
      <c r="E37" s="140">
        <f t="shared" si="25"/>
        <v>12.25</v>
      </c>
      <c r="F37" s="140">
        <f t="shared" si="25"/>
        <v>13.5</v>
      </c>
      <c r="G37" s="140">
        <f t="shared" si="25"/>
        <v>11</v>
      </c>
      <c r="H37" s="140">
        <f t="shared" si="25"/>
        <v>0.24489795918367346</v>
      </c>
      <c r="I37" s="140">
        <f t="shared" si="25"/>
        <v>0.2857142857142857</v>
      </c>
      <c r="J37" s="140">
        <f t="shared" si="25"/>
        <v>0.20408163265306123</v>
      </c>
      <c r="K37" s="140">
        <f t="shared" si="25"/>
        <v>0.95918367346938771</v>
      </c>
      <c r="L37" s="140">
        <f t="shared" si="25"/>
        <v>49</v>
      </c>
      <c r="M37" s="140">
        <f t="shared" si="25"/>
        <v>27</v>
      </c>
      <c r="N37" s="140">
        <f t="shared" si="25"/>
        <v>22</v>
      </c>
      <c r="O37" s="140">
        <f t="shared" si="25"/>
        <v>49</v>
      </c>
      <c r="P37" s="140">
        <f t="shared" si="25"/>
        <v>27</v>
      </c>
      <c r="Q37" s="281">
        <f t="shared" si="27"/>
        <v>24224</v>
      </c>
      <c r="R37" s="392">
        <f t="shared" si="28"/>
        <v>22102</v>
      </c>
      <c r="S37" s="393">
        <f t="shared" si="29"/>
        <v>2.5</v>
      </c>
      <c r="T37" s="395">
        <f t="shared" si="30"/>
        <v>-1</v>
      </c>
      <c r="U37" s="21">
        <f t="shared" si="31"/>
        <v>0.43016738030362006</v>
      </c>
      <c r="V37" s="21">
        <f t="shared" si="32"/>
        <v>0.5</v>
      </c>
      <c r="W37" s="116" t="s">
        <v>351</v>
      </c>
      <c r="X37" s="116">
        <f t="shared" si="33"/>
        <v>33.378146000000001</v>
      </c>
      <c r="Y37" s="116">
        <f t="shared" si="34"/>
        <v>-111.93929799999999</v>
      </c>
      <c r="AA37" s="116">
        <f t="shared" si="35"/>
        <v>22</v>
      </c>
      <c r="AB37" s="116">
        <f t="shared" si="36"/>
        <v>0</v>
      </c>
      <c r="AC37" s="116"/>
      <c r="AD37" s="116"/>
      <c r="AE37" s="116"/>
      <c r="AF37" s="116"/>
      <c r="AG37" s="116"/>
      <c r="AH37" s="116"/>
      <c r="AI37" s="116"/>
      <c r="AJ37" s="200"/>
      <c r="AK37" s="116">
        <f t="shared" si="21"/>
        <v>3</v>
      </c>
      <c r="AL37" s="116">
        <f t="shared" si="21"/>
        <v>1</v>
      </c>
      <c r="AM37" s="116">
        <f t="shared" si="21"/>
        <v>0</v>
      </c>
      <c r="AN37" s="116">
        <f t="shared" si="21"/>
        <v>0</v>
      </c>
      <c r="AO37" s="116">
        <f t="shared" si="22"/>
        <v>0</v>
      </c>
      <c r="AP37" s="116">
        <f t="shared" si="22"/>
        <v>0</v>
      </c>
      <c r="AQ37" s="116">
        <f t="shared" si="22"/>
        <v>0</v>
      </c>
      <c r="AR37" s="116">
        <f t="shared" si="22"/>
        <v>0</v>
      </c>
      <c r="BA37" s="20">
        <v>44</v>
      </c>
    </row>
    <row r="38" spans="1:53" x14ac:dyDescent="0.25">
      <c r="A38" s="16">
        <v>25</v>
      </c>
      <c r="B38" s="116">
        <f t="shared" si="26"/>
        <v>131</v>
      </c>
      <c r="C38" s="182" t="str">
        <f t="shared" si="20"/>
        <v>Apache Blvd</v>
      </c>
      <c r="D38" s="182" t="str">
        <f t="shared" si="20"/>
        <v>Rural Rd</v>
      </c>
      <c r="E38" s="140">
        <f t="shared" si="25"/>
        <v>83.25</v>
      </c>
      <c r="F38" s="140">
        <f t="shared" si="25"/>
        <v>73</v>
      </c>
      <c r="G38" s="140">
        <f t="shared" si="25"/>
        <v>93.5</v>
      </c>
      <c r="H38" s="140">
        <f t="shared" si="25"/>
        <v>0.28528528528528529</v>
      </c>
      <c r="I38" s="140">
        <f t="shared" si="25"/>
        <v>0.12312312312312312</v>
      </c>
      <c r="J38" s="140">
        <f t="shared" si="25"/>
        <v>0.27027027027027029</v>
      </c>
      <c r="K38" s="140">
        <f t="shared" si="25"/>
        <v>0.50150150150150152</v>
      </c>
      <c r="L38" s="140">
        <f t="shared" si="25"/>
        <v>333</v>
      </c>
      <c r="M38" s="140">
        <f t="shared" si="25"/>
        <v>146</v>
      </c>
      <c r="N38" s="140">
        <f t="shared" si="25"/>
        <v>187</v>
      </c>
      <c r="O38" s="140">
        <f t="shared" si="25"/>
        <v>333</v>
      </c>
      <c r="P38" s="140">
        <f t="shared" si="25"/>
        <v>146</v>
      </c>
      <c r="Q38" s="281">
        <f t="shared" si="27"/>
        <v>44120</v>
      </c>
      <c r="R38" s="392">
        <f t="shared" si="28"/>
        <v>22165</v>
      </c>
      <c r="S38" s="393">
        <f t="shared" si="29"/>
        <v>0</v>
      </c>
      <c r="T38" s="395">
        <f t="shared" si="30"/>
        <v>1</v>
      </c>
      <c r="U38" s="21">
        <f t="shared" si="31"/>
        <v>0.43139353834176725</v>
      </c>
      <c r="V38" s="21">
        <f t="shared" si="32"/>
        <v>0</v>
      </c>
      <c r="W38" s="116" t="s">
        <v>351</v>
      </c>
      <c r="X38" s="116">
        <f t="shared" si="33"/>
        <v>33.414645</v>
      </c>
      <c r="Y38" s="116">
        <f t="shared" si="34"/>
        <v>-111.926098</v>
      </c>
      <c r="AA38" s="116">
        <f t="shared" si="35"/>
        <v>187</v>
      </c>
      <c r="AB38" s="116">
        <f t="shared" si="36"/>
        <v>0</v>
      </c>
      <c r="AC38" s="116"/>
      <c r="AD38" s="116"/>
      <c r="AE38" s="116"/>
      <c r="AF38" s="116"/>
      <c r="AG38" s="116"/>
      <c r="AH38" s="116"/>
      <c r="AI38" s="116"/>
      <c r="AJ38" s="200"/>
      <c r="AK38" s="116">
        <f t="shared" si="21"/>
        <v>0</v>
      </c>
      <c r="AL38" s="116">
        <f t="shared" si="21"/>
        <v>0</v>
      </c>
      <c r="AM38" s="116">
        <f t="shared" si="21"/>
        <v>3</v>
      </c>
      <c r="AN38" s="116">
        <f t="shared" si="21"/>
        <v>3</v>
      </c>
      <c r="AO38" s="116">
        <f t="shared" si="22"/>
        <v>1</v>
      </c>
      <c r="AP38" s="116">
        <f t="shared" si="22"/>
        <v>0</v>
      </c>
      <c r="AQ38" s="116">
        <f t="shared" si="22"/>
        <v>0</v>
      </c>
      <c r="AR38" s="116">
        <f t="shared" si="22"/>
        <v>1</v>
      </c>
      <c r="BA38" s="20">
        <v>46</v>
      </c>
    </row>
    <row r="39" spans="1:53" x14ac:dyDescent="0.25">
      <c r="A39" s="16">
        <v>27</v>
      </c>
      <c r="B39" s="116">
        <f t="shared" si="26"/>
        <v>133</v>
      </c>
      <c r="C39" s="182" t="str">
        <f t="shared" si="20"/>
        <v>Apache Blvd</v>
      </c>
      <c r="D39" s="182" t="str">
        <f t="shared" si="20"/>
        <v>College Ave</v>
      </c>
      <c r="E39" s="140">
        <f t="shared" si="25"/>
        <v>63.5</v>
      </c>
      <c r="F39" s="140">
        <f t="shared" si="25"/>
        <v>62.5</v>
      </c>
      <c r="G39" s="140">
        <f t="shared" si="25"/>
        <v>64.5</v>
      </c>
      <c r="H39" s="140">
        <f t="shared" si="25"/>
        <v>0.3346456692913386</v>
      </c>
      <c r="I39" s="140">
        <f t="shared" si="25"/>
        <v>0.12795275590551181</v>
      </c>
      <c r="J39" s="140">
        <f t="shared" si="25"/>
        <v>0.22047244094488189</v>
      </c>
      <c r="K39" s="140">
        <f t="shared" si="25"/>
        <v>0.32874015748031499</v>
      </c>
      <c r="L39" s="140">
        <f t="shared" si="25"/>
        <v>254</v>
      </c>
      <c r="M39" s="140">
        <f t="shared" si="25"/>
        <v>125</v>
      </c>
      <c r="N39" s="140">
        <f t="shared" si="25"/>
        <v>129</v>
      </c>
      <c r="O39" s="140">
        <f t="shared" si="25"/>
        <v>254</v>
      </c>
      <c r="P39" s="140">
        <f t="shared" si="25"/>
        <v>125</v>
      </c>
      <c r="Q39" s="281">
        <f t="shared" si="27"/>
        <v>22165</v>
      </c>
      <c r="R39" s="392">
        <f t="shared" si="28"/>
        <v>22165</v>
      </c>
      <c r="S39" s="393">
        <f t="shared" si="29"/>
        <v>0</v>
      </c>
      <c r="T39" s="395">
        <f t="shared" si="30"/>
        <v>1</v>
      </c>
      <c r="U39" s="21">
        <f t="shared" si="31"/>
        <v>0.43139353834176725</v>
      </c>
      <c r="V39" s="21">
        <f t="shared" si="32"/>
        <v>0</v>
      </c>
      <c r="W39" s="116" t="s">
        <v>351</v>
      </c>
      <c r="X39" s="116">
        <f t="shared" si="33"/>
        <v>33.414544999999997</v>
      </c>
      <c r="Y39" s="116">
        <f t="shared" si="34"/>
        <v>-111.93469899999999</v>
      </c>
      <c r="AA39" s="116">
        <f t="shared" si="35"/>
        <v>129</v>
      </c>
      <c r="AB39" s="116">
        <f t="shared" si="36"/>
        <v>0</v>
      </c>
      <c r="AC39" s="116"/>
      <c r="AD39" s="116"/>
      <c r="AE39" s="116"/>
      <c r="AF39" s="116"/>
      <c r="AG39" s="116"/>
      <c r="AH39" s="116"/>
      <c r="AI39" s="116"/>
      <c r="AJ39" s="200"/>
      <c r="AK39" s="116">
        <f t="shared" si="21"/>
        <v>3</v>
      </c>
      <c r="AL39" s="116">
        <f t="shared" si="21"/>
        <v>3</v>
      </c>
      <c r="AM39" s="116">
        <f t="shared" si="21"/>
        <v>3</v>
      </c>
      <c r="AN39" s="116">
        <f t="shared" si="21"/>
        <v>3</v>
      </c>
      <c r="AO39" s="116">
        <f t="shared" si="22"/>
        <v>1</v>
      </c>
      <c r="AP39" s="116">
        <f t="shared" si="22"/>
        <v>0</v>
      </c>
      <c r="AQ39" s="116">
        <f t="shared" si="22"/>
        <v>0</v>
      </c>
      <c r="AR39" s="116">
        <f t="shared" si="22"/>
        <v>0</v>
      </c>
      <c r="BA39" s="20">
        <v>37</v>
      </c>
    </row>
    <row r="40" spans="1:53" x14ac:dyDescent="0.25">
      <c r="A40" s="16">
        <v>28</v>
      </c>
      <c r="B40" s="116">
        <f t="shared" si="26"/>
        <v>134</v>
      </c>
      <c r="C40" s="182" t="str">
        <f t="shared" si="20"/>
        <v>Apache Blvd</v>
      </c>
      <c r="D40" s="182" t="str">
        <f t="shared" si="20"/>
        <v>Paseo Del Saber</v>
      </c>
      <c r="E40" s="140">
        <f t="shared" si="25"/>
        <v>124.5</v>
      </c>
      <c r="F40" s="140">
        <f t="shared" si="25"/>
        <v>121</v>
      </c>
      <c r="G40" s="140">
        <f t="shared" si="25"/>
        <v>128</v>
      </c>
      <c r="H40" s="140">
        <f t="shared" si="25"/>
        <v>0.28915662650602408</v>
      </c>
      <c r="I40" s="140">
        <f t="shared" si="25"/>
        <v>8.4337349397590355E-2</v>
      </c>
      <c r="J40" s="140">
        <f t="shared" si="25"/>
        <v>0</v>
      </c>
      <c r="K40" s="140">
        <f t="shared" si="25"/>
        <v>0</v>
      </c>
      <c r="L40" s="140">
        <f t="shared" si="25"/>
        <v>498</v>
      </c>
      <c r="M40" s="140">
        <f t="shared" si="25"/>
        <v>242</v>
      </c>
      <c r="N40" s="140">
        <f t="shared" si="25"/>
        <v>256</v>
      </c>
      <c r="O40" s="140">
        <f t="shared" si="25"/>
        <v>498</v>
      </c>
      <c r="P40" s="140">
        <f t="shared" si="25"/>
        <v>242</v>
      </c>
      <c r="Q40" s="281">
        <f t="shared" si="27"/>
        <v>22165</v>
      </c>
      <c r="R40" s="392">
        <f t="shared" si="28"/>
        <v>22165</v>
      </c>
      <c r="S40" s="393">
        <f t="shared" si="29"/>
        <v>0</v>
      </c>
      <c r="T40" s="395">
        <f t="shared" si="30"/>
        <v>1</v>
      </c>
      <c r="U40" s="21">
        <f t="shared" si="31"/>
        <v>0.43139353834176725</v>
      </c>
      <c r="V40" s="21">
        <f t="shared" si="32"/>
        <v>0</v>
      </c>
      <c r="W40" s="116" t="s">
        <v>351</v>
      </c>
      <c r="X40" s="116">
        <f t="shared" si="33"/>
        <v>33.414695999999999</v>
      </c>
      <c r="Y40" s="116">
        <f t="shared" si="34"/>
        <v>-111.92914</v>
      </c>
      <c r="AA40" s="116">
        <f t="shared" si="35"/>
        <v>256</v>
      </c>
      <c r="AB40" s="116">
        <f t="shared" si="36"/>
        <v>0</v>
      </c>
      <c r="AC40" s="116"/>
      <c r="AD40" s="116"/>
      <c r="AE40" s="116"/>
      <c r="AF40" s="116"/>
      <c r="AG40" s="116"/>
      <c r="AH40" s="116"/>
      <c r="AI40" s="116"/>
      <c r="AJ40" s="200"/>
      <c r="AK40" s="116">
        <f t="shared" si="21"/>
        <v>5</v>
      </c>
      <c r="AL40" s="116">
        <f t="shared" si="21"/>
        <v>5</v>
      </c>
      <c r="AM40" s="116">
        <f t="shared" si="21"/>
        <v>3</v>
      </c>
      <c r="AN40" s="116">
        <f t="shared" si="21"/>
        <v>3</v>
      </c>
      <c r="AO40" s="116">
        <f t="shared" si="22"/>
        <v>1</v>
      </c>
      <c r="AP40" s="116">
        <f t="shared" si="22"/>
        <v>0</v>
      </c>
      <c r="AQ40" s="116">
        <f t="shared" si="22"/>
        <v>0</v>
      </c>
      <c r="AR40" s="116">
        <f t="shared" si="22"/>
        <v>0</v>
      </c>
      <c r="BA40" s="20">
        <v>46</v>
      </c>
    </row>
    <row r="41" spans="1:53" x14ac:dyDescent="0.25">
      <c r="A41" s="16">
        <v>44</v>
      </c>
      <c r="B41" s="116">
        <f t="shared" si="26"/>
        <v>158</v>
      </c>
      <c r="C41" s="182" t="str">
        <f t="shared" si="20"/>
        <v>Washington St</v>
      </c>
      <c r="D41" s="182" t="str">
        <f t="shared" si="20"/>
        <v>Priest Dr</v>
      </c>
      <c r="E41" s="394">
        <f t="shared" ref="E41:P41" si="37">IF(LEN(INDEX(SummDirNS_data,MATCH($B41,SummDir_loc,0),MATCH(E$1,SummDir_hdr,0)))=0,,INDEX(SummDirNS_data,MATCH($B41,SummDir_loc,0),MATCH(E$1,SummDir_hdr,0)))</f>
        <v>12.5</v>
      </c>
      <c r="F41" s="394">
        <f t="shared" si="37"/>
        <v>11</v>
      </c>
      <c r="G41" s="394">
        <f t="shared" si="37"/>
        <v>14</v>
      </c>
      <c r="H41" s="394">
        <f t="shared" si="37"/>
        <v>0.08</v>
      </c>
      <c r="I41" s="394">
        <f t="shared" si="37"/>
        <v>0.54</v>
      </c>
      <c r="J41" s="394">
        <f t="shared" si="37"/>
        <v>0.18</v>
      </c>
      <c r="K41" s="394">
        <f t="shared" si="37"/>
        <v>0.57999999999999996</v>
      </c>
      <c r="L41" s="394">
        <f t="shared" si="37"/>
        <v>50</v>
      </c>
      <c r="M41" s="394">
        <f t="shared" si="37"/>
        <v>22</v>
      </c>
      <c r="N41" s="394">
        <f t="shared" si="37"/>
        <v>28</v>
      </c>
      <c r="O41" s="394">
        <f t="shared" si="37"/>
        <v>50</v>
      </c>
      <c r="P41" s="394">
        <f t="shared" si="37"/>
        <v>22</v>
      </c>
      <c r="Q41" s="281">
        <f t="shared" si="27"/>
        <v>23678</v>
      </c>
      <c r="R41" s="392">
        <f t="shared" si="28"/>
        <v>23678</v>
      </c>
      <c r="S41" s="393">
        <f t="shared" si="29"/>
        <v>1.5</v>
      </c>
      <c r="T41" s="395">
        <f t="shared" si="30"/>
        <v>1</v>
      </c>
      <c r="U41" s="21">
        <f t="shared" si="31"/>
        <v>0.46084079408330092</v>
      </c>
      <c r="V41" s="21">
        <f t="shared" si="32"/>
        <v>0.3</v>
      </c>
      <c r="W41" s="116" t="s">
        <v>352</v>
      </c>
      <c r="X41" s="116">
        <f t="shared" si="33"/>
        <v>33.442599999999999</v>
      </c>
      <c r="Y41" s="116">
        <f t="shared" si="34"/>
        <v>-111.95659999999999</v>
      </c>
      <c r="Z41" s="139"/>
      <c r="AA41" s="116">
        <f t="shared" si="35"/>
        <v>28</v>
      </c>
      <c r="AB41" s="116">
        <f t="shared" si="36"/>
        <v>0</v>
      </c>
      <c r="AC41" s="116"/>
      <c r="AD41" s="116"/>
      <c r="AE41" s="116"/>
      <c r="AF41" s="116"/>
      <c r="AG41" s="116"/>
      <c r="AH41" s="116"/>
      <c r="AI41" s="116"/>
      <c r="AJ41" s="200"/>
      <c r="AK41" s="116">
        <f t="shared" si="21"/>
        <v>3</v>
      </c>
      <c r="AL41" s="116">
        <f t="shared" si="21"/>
        <v>3</v>
      </c>
      <c r="AM41" s="116">
        <f t="shared" si="21"/>
        <v>3</v>
      </c>
      <c r="AN41" s="116">
        <f t="shared" si="21"/>
        <v>3</v>
      </c>
      <c r="AO41" s="116">
        <f t="shared" si="22"/>
        <v>0</v>
      </c>
      <c r="AP41" s="116">
        <f t="shared" si="22"/>
        <v>0</v>
      </c>
      <c r="AQ41" s="116">
        <f t="shared" si="22"/>
        <v>0</v>
      </c>
      <c r="AR41" s="116">
        <f t="shared" si="22"/>
        <v>0</v>
      </c>
      <c r="AS41" s="139"/>
      <c r="AT41" s="139"/>
      <c r="AU41" s="139"/>
      <c r="AV41" s="139"/>
      <c r="AW41" s="139"/>
      <c r="AX41" s="139"/>
      <c r="AY41" s="139"/>
      <c r="AZ41" s="139"/>
      <c r="BA41" s="20">
        <v>19</v>
      </c>
    </row>
    <row r="42" spans="1:53" x14ac:dyDescent="0.25">
      <c r="A42" s="16">
        <v>22</v>
      </c>
      <c r="B42" s="116">
        <f t="shared" si="26"/>
        <v>126</v>
      </c>
      <c r="C42" s="182" t="str">
        <f t="shared" ref="C42:D61" si="38">IF(ISERROR(VLOOKUP($B42,Loc,2,FALSE)),"",VLOOKUP($B42,Loc,MATCH(C$1,loc_hdr,0),FALSE))</f>
        <v>Baseline Rd</v>
      </c>
      <c r="D42" s="182" t="str">
        <f t="shared" si="38"/>
        <v>Western Canal</v>
      </c>
      <c r="E42" s="140">
        <f t="shared" ref="E42:P42" si="39">IF(LEN(INDEX(SummDirEW_data,MATCH($B42,SummDir_loc,0),MATCH(E$1,SummDir_hdr,0)))=0,"",INDEX(SummDirEW_data,MATCH($B42,SummDir_loc,0),MATCH(E$1,SummDir_hdr,0)))</f>
        <v>17</v>
      </c>
      <c r="F42" s="140">
        <f t="shared" si="39"/>
        <v>14</v>
      </c>
      <c r="G42" s="140">
        <f t="shared" si="39"/>
        <v>20</v>
      </c>
      <c r="H42" s="140">
        <f t="shared" si="39"/>
        <v>0.25</v>
      </c>
      <c r="I42" s="140">
        <f t="shared" si="39"/>
        <v>0.25</v>
      </c>
      <c r="J42" s="140">
        <f t="shared" si="39"/>
        <v>0.27941176470588236</v>
      </c>
      <c r="K42" s="140">
        <f t="shared" si="39"/>
        <v>0.94117647058823528</v>
      </c>
      <c r="L42" s="140">
        <f t="shared" si="39"/>
        <v>68</v>
      </c>
      <c r="M42" s="140">
        <f t="shared" si="39"/>
        <v>28</v>
      </c>
      <c r="N42" s="140">
        <f t="shared" si="39"/>
        <v>40</v>
      </c>
      <c r="O42" s="140">
        <f t="shared" si="39"/>
        <v>68</v>
      </c>
      <c r="P42" s="140">
        <f t="shared" si="39"/>
        <v>28</v>
      </c>
      <c r="Q42" s="281">
        <f t="shared" si="27"/>
        <v>24094</v>
      </c>
      <c r="R42" s="392">
        <f t="shared" si="28"/>
        <v>24094</v>
      </c>
      <c r="S42" s="393">
        <f t="shared" si="29"/>
        <v>2.9</v>
      </c>
      <c r="T42" s="395">
        <f t="shared" si="30"/>
        <v>-1</v>
      </c>
      <c r="U42" s="21">
        <f t="shared" si="31"/>
        <v>0.46893732970027246</v>
      </c>
      <c r="V42" s="21">
        <f t="shared" si="32"/>
        <v>0.57999999999999996</v>
      </c>
      <c r="W42" s="116" t="s">
        <v>351</v>
      </c>
      <c r="X42" s="116">
        <f t="shared" si="33"/>
        <v>33.377958</v>
      </c>
      <c r="Y42" s="116">
        <f t="shared" si="34"/>
        <v>-111.945448</v>
      </c>
      <c r="AA42" s="116">
        <f t="shared" si="35"/>
        <v>40</v>
      </c>
      <c r="AB42" s="116">
        <f t="shared" si="36"/>
        <v>0</v>
      </c>
      <c r="AC42" s="116"/>
      <c r="AD42" s="116"/>
      <c r="AE42" s="116"/>
      <c r="AF42" s="116"/>
      <c r="AG42" s="116"/>
      <c r="AH42" s="116"/>
      <c r="AI42" s="116"/>
      <c r="AJ42" s="200"/>
      <c r="AK42" s="116">
        <f t="shared" ref="AK42:AN61" si="40">IF(ISERROR(MATCH($B42,loc_ID,0)),"",INDEX(Lane,MATCH($B42,loc_ID,0),MATCH(AK$1,LaneHdr,0)))</f>
        <v>4</v>
      </c>
      <c r="AL42" s="116">
        <f t="shared" si="40"/>
        <v>4</v>
      </c>
      <c r="AM42" s="116">
        <f t="shared" si="40"/>
        <v>0</v>
      </c>
      <c r="AN42" s="116">
        <f t="shared" si="40"/>
        <v>0</v>
      </c>
      <c r="AO42" s="116">
        <f t="shared" ref="AO42:AR61" si="41">IF(ISERROR(MATCH($B42,loc_ID,0)),"",INDEX(CordonIn,MATCH($B42,loc_ID,0),AO$115))</f>
        <v>0</v>
      </c>
      <c r="AP42" s="116">
        <f t="shared" si="41"/>
        <v>0</v>
      </c>
      <c r="AQ42" s="116">
        <f t="shared" si="41"/>
        <v>0</v>
      </c>
      <c r="AR42" s="116">
        <f t="shared" si="41"/>
        <v>0</v>
      </c>
      <c r="BA42" s="20">
        <v>46</v>
      </c>
    </row>
    <row r="43" spans="1:53" x14ac:dyDescent="0.25">
      <c r="A43" s="16">
        <v>39</v>
      </c>
      <c r="B43" s="116">
        <f t="shared" si="26"/>
        <v>147</v>
      </c>
      <c r="C43" s="182" t="str">
        <f t="shared" si="38"/>
        <v>Baseline Rd</v>
      </c>
      <c r="D43" s="182" t="str">
        <f t="shared" si="38"/>
        <v>Mill Ave</v>
      </c>
      <c r="E43" s="394">
        <f t="shared" ref="E43:P47" si="42">IF(LEN(INDEX(SummDirNS_data,MATCH($B43,SummDir_loc,0),MATCH(E$1,SummDir_hdr,0)))=0,,INDEX(SummDirNS_data,MATCH($B43,SummDir_loc,0),MATCH(E$1,SummDir_hdr,0)))</f>
        <v>8.25</v>
      </c>
      <c r="F43" s="394">
        <f t="shared" si="42"/>
        <v>3</v>
      </c>
      <c r="G43" s="394">
        <f t="shared" si="42"/>
        <v>13.5</v>
      </c>
      <c r="H43" s="394">
        <f t="shared" si="42"/>
        <v>0.24242424242424243</v>
      </c>
      <c r="I43" s="394">
        <f t="shared" si="42"/>
        <v>0.15151515151515152</v>
      </c>
      <c r="J43" s="394">
        <f t="shared" si="42"/>
        <v>0.24242424242424243</v>
      </c>
      <c r="K43" s="394">
        <f t="shared" si="42"/>
        <v>0.87878787878787878</v>
      </c>
      <c r="L43" s="394">
        <f t="shared" si="42"/>
        <v>33</v>
      </c>
      <c r="M43" s="394">
        <f t="shared" si="42"/>
        <v>6</v>
      </c>
      <c r="N43" s="394">
        <f t="shared" si="42"/>
        <v>27</v>
      </c>
      <c r="O43" s="394">
        <f t="shared" si="42"/>
        <v>33</v>
      </c>
      <c r="P43" s="394">
        <f t="shared" si="42"/>
        <v>6</v>
      </c>
      <c r="Q43" s="281">
        <f t="shared" si="27"/>
        <v>24224</v>
      </c>
      <c r="R43" s="392">
        <f t="shared" si="28"/>
        <v>24224</v>
      </c>
      <c r="S43" s="393">
        <f t="shared" si="29"/>
        <v>2.5</v>
      </c>
      <c r="T43" s="395">
        <f t="shared" si="30"/>
        <v>1</v>
      </c>
      <c r="U43" s="21">
        <f t="shared" si="31"/>
        <v>0.47146749708057611</v>
      </c>
      <c r="V43" s="21">
        <f t="shared" si="32"/>
        <v>0.5</v>
      </c>
      <c r="W43" s="116" t="s">
        <v>352</v>
      </c>
      <c r="X43" s="116">
        <f t="shared" si="33"/>
        <v>33.378146000000001</v>
      </c>
      <c r="Y43" s="116">
        <f t="shared" si="34"/>
        <v>-111.93929799999999</v>
      </c>
      <c r="Z43" s="139"/>
      <c r="AA43" s="116">
        <f t="shared" si="35"/>
        <v>27</v>
      </c>
      <c r="AB43" s="116">
        <f t="shared" si="36"/>
        <v>0</v>
      </c>
      <c r="AC43" s="116"/>
      <c r="AD43" s="116"/>
      <c r="AE43" s="116"/>
      <c r="AF43" s="116"/>
      <c r="AG43" s="116"/>
      <c r="AH43" s="116"/>
      <c r="AI43" s="116"/>
      <c r="AJ43" s="200"/>
      <c r="AK43" s="116">
        <f t="shared" si="40"/>
        <v>3</v>
      </c>
      <c r="AL43" s="116">
        <f t="shared" si="40"/>
        <v>1</v>
      </c>
      <c r="AM43" s="116">
        <f t="shared" si="40"/>
        <v>0</v>
      </c>
      <c r="AN43" s="116">
        <f t="shared" si="40"/>
        <v>0</v>
      </c>
      <c r="AO43" s="116">
        <f t="shared" si="41"/>
        <v>0</v>
      </c>
      <c r="AP43" s="116">
        <f t="shared" si="41"/>
        <v>0</v>
      </c>
      <c r="AQ43" s="116">
        <f t="shared" si="41"/>
        <v>0</v>
      </c>
      <c r="AR43" s="116">
        <f t="shared" si="41"/>
        <v>0</v>
      </c>
      <c r="AS43" s="139"/>
      <c r="AT43" s="139"/>
      <c r="AU43" s="139"/>
      <c r="AV43" s="139"/>
      <c r="AW43" s="139"/>
      <c r="AX43" s="139"/>
      <c r="AY43" s="139"/>
      <c r="AZ43" s="139"/>
      <c r="BA43" s="20">
        <v>19</v>
      </c>
    </row>
    <row r="44" spans="1:53" x14ac:dyDescent="0.25">
      <c r="A44" s="16">
        <v>30</v>
      </c>
      <c r="B44" s="116">
        <f t="shared" si="26"/>
        <v>137</v>
      </c>
      <c r="C44" s="182" t="str">
        <f t="shared" si="38"/>
        <v>Broadway Rd</v>
      </c>
      <c r="D44" s="182" t="str">
        <f t="shared" si="38"/>
        <v>Priest Dr</v>
      </c>
      <c r="E44" s="394">
        <f t="shared" si="42"/>
        <v>10</v>
      </c>
      <c r="F44" s="394">
        <f t="shared" si="42"/>
        <v>10</v>
      </c>
      <c r="G44" s="394">
        <f t="shared" si="42"/>
        <v>10</v>
      </c>
      <c r="H44" s="394">
        <f t="shared" si="42"/>
        <v>0.2</v>
      </c>
      <c r="I44" s="394">
        <f t="shared" si="42"/>
        <v>0.3</v>
      </c>
      <c r="J44" s="394">
        <f t="shared" si="42"/>
        <v>0.35</v>
      </c>
      <c r="K44" s="394">
        <f t="shared" si="42"/>
        <v>0.6</v>
      </c>
      <c r="L44" s="394">
        <f t="shared" si="42"/>
        <v>40</v>
      </c>
      <c r="M44" s="394">
        <f t="shared" si="42"/>
        <v>20</v>
      </c>
      <c r="N44" s="394">
        <f t="shared" si="42"/>
        <v>20</v>
      </c>
      <c r="O44" s="394">
        <f t="shared" si="42"/>
        <v>40</v>
      </c>
      <c r="P44" s="394">
        <f t="shared" si="42"/>
        <v>20</v>
      </c>
      <c r="Q44" s="281">
        <f t="shared" si="27"/>
        <v>37476</v>
      </c>
      <c r="R44" s="392">
        <f t="shared" si="28"/>
        <v>24403</v>
      </c>
      <c r="S44" s="393">
        <f t="shared" si="29"/>
        <v>1.75</v>
      </c>
      <c r="T44" s="395">
        <f t="shared" si="30"/>
        <v>1</v>
      </c>
      <c r="U44" s="21">
        <f t="shared" si="31"/>
        <v>0.47495134293499414</v>
      </c>
      <c r="V44" s="21">
        <f t="shared" si="32"/>
        <v>0.35</v>
      </c>
      <c r="W44" s="116" t="s">
        <v>352</v>
      </c>
      <c r="X44" s="116">
        <f t="shared" si="33"/>
        <v>33.407544999999999</v>
      </c>
      <c r="Y44" s="116">
        <f t="shared" si="34"/>
        <v>-111.96069900000001</v>
      </c>
      <c r="Z44" s="139"/>
      <c r="AA44" s="116">
        <f t="shared" si="35"/>
        <v>20</v>
      </c>
      <c r="AB44" s="116">
        <f t="shared" si="36"/>
        <v>0</v>
      </c>
      <c r="AC44" s="116"/>
      <c r="AD44" s="116"/>
      <c r="AE44" s="116"/>
      <c r="AF44" s="116"/>
      <c r="AG44" s="116"/>
      <c r="AH44" s="116"/>
      <c r="AI44" s="116"/>
      <c r="AJ44" s="200"/>
      <c r="AK44" s="116">
        <f t="shared" si="40"/>
        <v>3</v>
      </c>
      <c r="AL44" s="116">
        <f t="shared" si="40"/>
        <v>3</v>
      </c>
      <c r="AM44" s="116">
        <f t="shared" si="40"/>
        <v>0</v>
      </c>
      <c r="AN44" s="116">
        <f t="shared" si="40"/>
        <v>0</v>
      </c>
      <c r="AO44" s="116">
        <f t="shared" si="41"/>
        <v>0</v>
      </c>
      <c r="AP44" s="116">
        <f t="shared" si="41"/>
        <v>0</v>
      </c>
      <c r="AQ44" s="116">
        <f t="shared" si="41"/>
        <v>0</v>
      </c>
      <c r="AR44" s="116">
        <f t="shared" si="41"/>
        <v>0</v>
      </c>
      <c r="AS44" s="139"/>
      <c r="AT44" s="139"/>
      <c r="AU44" s="139"/>
      <c r="AV44" s="139"/>
      <c r="AW44" s="139"/>
      <c r="AX44" s="139"/>
      <c r="AY44" s="139"/>
      <c r="AZ44" s="139"/>
      <c r="BA44" s="20">
        <v>19</v>
      </c>
    </row>
    <row r="45" spans="1:53" x14ac:dyDescent="0.25">
      <c r="A45" s="16">
        <v>8</v>
      </c>
      <c r="B45" s="116">
        <f t="shared" si="26"/>
        <v>111</v>
      </c>
      <c r="C45" s="182" t="str">
        <f t="shared" si="38"/>
        <v>10th St</v>
      </c>
      <c r="D45" s="182" t="str">
        <f t="shared" si="38"/>
        <v>Mill Ave</v>
      </c>
      <c r="E45" s="394">
        <f t="shared" si="42"/>
        <v>44.75</v>
      </c>
      <c r="F45" s="394">
        <f t="shared" si="42"/>
        <v>29.5</v>
      </c>
      <c r="G45" s="394">
        <f t="shared" si="42"/>
        <v>60</v>
      </c>
      <c r="H45" s="394">
        <f t="shared" si="42"/>
        <v>0.24860335195530725</v>
      </c>
      <c r="I45" s="394">
        <f t="shared" si="42"/>
        <v>0.31284916201117319</v>
      </c>
      <c r="J45" s="394">
        <f t="shared" si="42"/>
        <v>0.16201117318435754</v>
      </c>
      <c r="K45" s="394">
        <f t="shared" si="42"/>
        <v>0.46648044692737428</v>
      </c>
      <c r="L45" s="394">
        <f t="shared" si="42"/>
        <v>179</v>
      </c>
      <c r="M45" s="394">
        <f t="shared" si="42"/>
        <v>59</v>
      </c>
      <c r="N45" s="394">
        <f t="shared" si="42"/>
        <v>120</v>
      </c>
      <c r="O45" s="394">
        <f t="shared" si="42"/>
        <v>179</v>
      </c>
      <c r="P45" s="394">
        <f t="shared" si="42"/>
        <v>59</v>
      </c>
      <c r="Q45" s="281">
        <f t="shared" si="27"/>
        <v>26392</v>
      </c>
      <c r="R45" s="392">
        <f t="shared" si="28"/>
        <v>26392</v>
      </c>
      <c r="S45" s="393">
        <f t="shared" si="29"/>
        <v>0</v>
      </c>
      <c r="T45" s="395">
        <f t="shared" si="30"/>
        <v>-1</v>
      </c>
      <c r="U45" s="21">
        <f t="shared" si="31"/>
        <v>0.51366290385363955</v>
      </c>
      <c r="V45" s="21">
        <f t="shared" si="32"/>
        <v>0</v>
      </c>
      <c r="W45" s="116" t="s">
        <v>352</v>
      </c>
      <c r="X45" s="116">
        <f t="shared" si="33"/>
        <v>33.418945000000001</v>
      </c>
      <c r="Y45" s="116">
        <f t="shared" si="34"/>
        <v>-111.93979899999999</v>
      </c>
      <c r="Z45" s="139"/>
      <c r="AA45" s="116">
        <f t="shared" si="35"/>
        <v>120</v>
      </c>
      <c r="AB45" s="116">
        <f t="shared" si="36"/>
        <v>0</v>
      </c>
      <c r="AC45" s="116"/>
      <c r="AD45" s="116"/>
      <c r="AE45" s="116"/>
      <c r="AF45" s="116"/>
      <c r="AG45" s="116"/>
      <c r="AH45" s="116"/>
      <c r="AI45" s="116"/>
      <c r="AJ45" s="200"/>
      <c r="AK45" s="116">
        <f t="shared" si="40"/>
        <v>0</v>
      </c>
      <c r="AL45" s="116">
        <f t="shared" si="40"/>
        <v>0</v>
      </c>
      <c r="AM45" s="116">
        <f t="shared" si="40"/>
        <v>2</v>
      </c>
      <c r="AN45" s="116">
        <f t="shared" si="40"/>
        <v>3</v>
      </c>
      <c r="AO45" s="116">
        <f t="shared" si="41"/>
        <v>0</v>
      </c>
      <c r="AP45" s="116">
        <f t="shared" si="41"/>
        <v>0</v>
      </c>
      <c r="AQ45" s="116">
        <f t="shared" si="41"/>
        <v>1</v>
      </c>
      <c r="AR45" s="116">
        <f t="shared" si="41"/>
        <v>0</v>
      </c>
      <c r="AS45" s="139"/>
      <c r="AT45" s="139"/>
      <c r="AU45" s="139"/>
      <c r="AV45" s="139"/>
      <c r="AW45" s="139"/>
      <c r="AX45" s="139"/>
      <c r="AY45" s="139"/>
      <c r="AZ45" s="139"/>
      <c r="BA45" s="20">
        <v>19</v>
      </c>
    </row>
    <row r="46" spans="1:53" x14ac:dyDescent="0.25">
      <c r="A46" s="16">
        <v>10</v>
      </c>
      <c r="B46" s="116">
        <f t="shared" si="26"/>
        <v>113</v>
      </c>
      <c r="C46" s="182" t="str">
        <f t="shared" si="38"/>
        <v>13th St</v>
      </c>
      <c r="D46" s="182" t="str">
        <f t="shared" si="38"/>
        <v>Mill Ave</v>
      </c>
      <c r="E46" s="394">
        <f t="shared" si="42"/>
        <v>22.75</v>
      </c>
      <c r="F46" s="394">
        <f t="shared" si="42"/>
        <v>14</v>
      </c>
      <c r="G46" s="394">
        <f t="shared" si="42"/>
        <v>31.5</v>
      </c>
      <c r="H46" s="394">
        <f t="shared" si="42"/>
        <v>0.18681318681318682</v>
      </c>
      <c r="I46" s="394">
        <f t="shared" si="42"/>
        <v>0.28021978021978022</v>
      </c>
      <c r="J46" s="394">
        <f t="shared" si="42"/>
        <v>0.24175824175824176</v>
      </c>
      <c r="K46" s="394">
        <f t="shared" si="42"/>
        <v>0.51098901098901095</v>
      </c>
      <c r="L46" s="394">
        <f t="shared" si="42"/>
        <v>91</v>
      </c>
      <c r="M46" s="394">
        <f t="shared" si="42"/>
        <v>28</v>
      </c>
      <c r="N46" s="394">
        <f t="shared" si="42"/>
        <v>63</v>
      </c>
      <c r="O46" s="394">
        <f t="shared" si="42"/>
        <v>91</v>
      </c>
      <c r="P46" s="394">
        <f t="shared" si="42"/>
        <v>28</v>
      </c>
      <c r="Q46" s="281">
        <f t="shared" si="27"/>
        <v>26392</v>
      </c>
      <c r="R46" s="392">
        <f t="shared" si="28"/>
        <v>26392</v>
      </c>
      <c r="S46" s="393">
        <f t="shared" si="29"/>
        <v>0</v>
      </c>
      <c r="T46" s="395">
        <f t="shared" si="30"/>
        <v>1</v>
      </c>
      <c r="U46" s="21">
        <f t="shared" si="31"/>
        <v>0.51366290385363955</v>
      </c>
      <c r="V46" s="21">
        <f t="shared" si="32"/>
        <v>0</v>
      </c>
      <c r="W46" s="116" t="s">
        <v>352</v>
      </c>
      <c r="X46" s="116">
        <f t="shared" si="33"/>
        <v>33.414645</v>
      </c>
      <c r="Y46" s="116">
        <f t="shared" si="34"/>
        <v>-111.93979899999999</v>
      </c>
      <c r="Z46" s="139"/>
      <c r="AA46" s="116">
        <f t="shared" si="35"/>
        <v>63</v>
      </c>
      <c r="AB46" s="116">
        <f t="shared" si="36"/>
        <v>0</v>
      </c>
      <c r="AC46" s="116"/>
      <c r="AD46" s="116"/>
      <c r="AE46" s="116"/>
      <c r="AF46" s="116"/>
      <c r="AG46" s="116"/>
      <c r="AH46" s="116"/>
      <c r="AI46" s="116"/>
      <c r="AJ46" s="200"/>
      <c r="AK46" s="116">
        <f t="shared" si="40"/>
        <v>1</v>
      </c>
      <c r="AL46" s="116">
        <f t="shared" si="40"/>
        <v>0</v>
      </c>
      <c r="AM46" s="116">
        <f t="shared" si="40"/>
        <v>3</v>
      </c>
      <c r="AN46" s="116">
        <f t="shared" si="40"/>
        <v>3</v>
      </c>
      <c r="AO46" s="116">
        <f t="shared" si="41"/>
        <v>1</v>
      </c>
      <c r="AP46" s="116">
        <f t="shared" si="41"/>
        <v>0</v>
      </c>
      <c r="AQ46" s="116">
        <f t="shared" si="41"/>
        <v>1</v>
      </c>
      <c r="AR46" s="116">
        <f t="shared" si="41"/>
        <v>0</v>
      </c>
      <c r="AS46" s="139"/>
      <c r="AT46" s="139"/>
      <c r="AU46" s="139"/>
      <c r="AV46" s="139"/>
      <c r="AW46" s="139"/>
      <c r="AX46" s="139"/>
      <c r="AY46" s="139"/>
      <c r="AZ46" s="139"/>
      <c r="BA46" s="20">
        <v>17</v>
      </c>
    </row>
    <row r="47" spans="1:53" s="139" customFormat="1" x14ac:dyDescent="0.25">
      <c r="A47" s="16">
        <v>15</v>
      </c>
      <c r="B47" s="116">
        <f t="shared" si="26"/>
        <v>118</v>
      </c>
      <c r="C47" s="182" t="str">
        <f t="shared" si="38"/>
        <v>University Dr</v>
      </c>
      <c r="D47" s="182" t="str">
        <f t="shared" si="38"/>
        <v>Mill Ave</v>
      </c>
      <c r="E47" s="394">
        <f t="shared" si="42"/>
        <v>70</v>
      </c>
      <c r="F47" s="394">
        <f t="shared" si="42"/>
        <v>44</v>
      </c>
      <c r="G47" s="394">
        <f t="shared" si="42"/>
        <v>96</v>
      </c>
      <c r="H47" s="394">
        <f t="shared" si="42"/>
        <v>0.18928571428571428</v>
      </c>
      <c r="I47" s="394">
        <f t="shared" si="42"/>
        <v>0.21785714285714286</v>
      </c>
      <c r="J47" s="394">
        <f t="shared" si="42"/>
        <v>0.21785714285714286</v>
      </c>
      <c r="K47" s="394">
        <f t="shared" si="42"/>
        <v>0.40714285714285714</v>
      </c>
      <c r="L47" s="394">
        <f t="shared" si="42"/>
        <v>280</v>
      </c>
      <c r="M47" s="394">
        <f t="shared" si="42"/>
        <v>88</v>
      </c>
      <c r="N47" s="394">
        <f t="shared" si="42"/>
        <v>192</v>
      </c>
      <c r="O47" s="394">
        <f t="shared" si="42"/>
        <v>280</v>
      </c>
      <c r="P47" s="394">
        <f t="shared" si="42"/>
        <v>88</v>
      </c>
      <c r="Q47" s="281">
        <f t="shared" si="27"/>
        <v>27003</v>
      </c>
      <c r="R47" s="392">
        <f t="shared" si="28"/>
        <v>26392</v>
      </c>
      <c r="S47" s="393">
        <f t="shared" si="29"/>
        <v>0</v>
      </c>
      <c r="T47" s="395">
        <f t="shared" si="30"/>
        <v>1</v>
      </c>
      <c r="U47" s="21">
        <f t="shared" si="31"/>
        <v>0.51366290385363955</v>
      </c>
      <c r="V47" s="21">
        <f t="shared" si="32"/>
        <v>0</v>
      </c>
      <c r="W47" s="116" t="s">
        <v>352</v>
      </c>
      <c r="X47" s="116">
        <f t="shared" si="33"/>
        <v>33.421945000000001</v>
      </c>
      <c r="Y47" s="116">
        <f t="shared" si="34"/>
        <v>-111.93979899999999</v>
      </c>
      <c r="AA47" s="116">
        <f t="shared" si="35"/>
        <v>192</v>
      </c>
      <c r="AB47" s="116">
        <f t="shared" si="36"/>
        <v>0</v>
      </c>
      <c r="AC47" s="116"/>
      <c r="AD47" s="116"/>
      <c r="AE47" s="116"/>
      <c r="AF47" s="116"/>
      <c r="AG47" s="116"/>
      <c r="AH47" s="116"/>
      <c r="AI47" s="116"/>
      <c r="AJ47" s="200"/>
      <c r="AK47" s="116">
        <f t="shared" si="40"/>
        <v>0</v>
      </c>
      <c r="AL47" s="116">
        <f t="shared" si="40"/>
        <v>3</v>
      </c>
      <c r="AM47" s="116">
        <f t="shared" si="40"/>
        <v>3</v>
      </c>
      <c r="AN47" s="116">
        <f t="shared" si="40"/>
        <v>3</v>
      </c>
      <c r="AO47" s="116">
        <f t="shared" si="41"/>
        <v>0</v>
      </c>
      <c r="AP47" s="116">
        <f t="shared" si="41"/>
        <v>0</v>
      </c>
      <c r="AQ47" s="116">
        <f t="shared" si="41"/>
        <v>1</v>
      </c>
      <c r="AR47" s="116">
        <f t="shared" si="41"/>
        <v>0</v>
      </c>
      <c r="BA47" s="20">
        <v>19</v>
      </c>
    </row>
    <row r="48" spans="1:53" s="139" customFormat="1" x14ac:dyDescent="0.25">
      <c r="A48" s="16">
        <v>12</v>
      </c>
      <c r="B48" s="116">
        <f t="shared" si="26"/>
        <v>115</v>
      </c>
      <c r="C48" s="182" t="str">
        <f t="shared" si="38"/>
        <v>University Dr</v>
      </c>
      <c r="D48" s="182" t="str">
        <f t="shared" si="38"/>
        <v>College Ave</v>
      </c>
      <c r="E48" s="140">
        <f t="shared" ref="E48:P48" si="43">IF(LEN(INDEX(SummDirEW_data,MATCH($B48,SummDir_loc,0),MATCH(E$1,SummDir_hdr,0)))=0,"",INDEX(SummDirEW_data,MATCH($B48,SummDir_loc,0),MATCH(E$1,SummDir_hdr,0)))</f>
        <v>136</v>
      </c>
      <c r="F48" s="140" t="str">
        <f t="shared" si="43"/>
        <v/>
      </c>
      <c r="G48" s="140">
        <f t="shared" si="43"/>
        <v>136</v>
      </c>
      <c r="H48" s="140">
        <f t="shared" si="43"/>
        <v>0.20955882352941177</v>
      </c>
      <c r="I48" s="140">
        <f t="shared" si="43"/>
        <v>5.514705882352941E-2</v>
      </c>
      <c r="J48" s="140">
        <f t="shared" si="43"/>
        <v>0.3125</v>
      </c>
      <c r="K48" s="140">
        <f t="shared" si="43"/>
        <v>0.40441176470588236</v>
      </c>
      <c r="L48" s="140">
        <f t="shared" si="43"/>
        <v>272</v>
      </c>
      <c r="M48" s="140">
        <f t="shared" si="43"/>
        <v>0</v>
      </c>
      <c r="N48" s="140">
        <f t="shared" si="43"/>
        <v>272</v>
      </c>
      <c r="O48" s="140">
        <f t="shared" si="43"/>
        <v>272</v>
      </c>
      <c r="P48" s="140">
        <f t="shared" si="43"/>
        <v>0</v>
      </c>
      <c r="Q48" s="281">
        <f t="shared" si="27"/>
        <v>26482</v>
      </c>
      <c r="R48" s="392">
        <f t="shared" si="28"/>
        <v>26482</v>
      </c>
      <c r="S48" s="393">
        <f t="shared" si="29"/>
        <v>0</v>
      </c>
      <c r="T48" s="395">
        <f t="shared" si="30"/>
        <v>1</v>
      </c>
      <c r="U48" s="21">
        <f t="shared" si="31"/>
        <v>0.51541455819384974</v>
      </c>
      <c r="V48" s="21">
        <f t="shared" si="32"/>
        <v>0</v>
      </c>
      <c r="W48" s="116" t="s">
        <v>351</v>
      </c>
      <c r="X48" s="116">
        <f t="shared" si="33"/>
        <v>33.421844999999998</v>
      </c>
      <c r="Y48" s="116">
        <f t="shared" si="34"/>
        <v>-111.934799</v>
      </c>
      <c r="Z48" s="20"/>
      <c r="AA48" s="116">
        <f t="shared" si="35"/>
        <v>272</v>
      </c>
      <c r="AB48" s="116">
        <f t="shared" si="36"/>
        <v>0</v>
      </c>
      <c r="AC48" s="116"/>
      <c r="AD48" s="116"/>
      <c r="AE48" s="116"/>
      <c r="AF48" s="116"/>
      <c r="AG48" s="116"/>
      <c r="AH48" s="116"/>
      <c r="AI48" s="116"/>
      <c r="AJ48" s="200"/>
      <c r="AK48" s="116">
        <f t="shared" si="40"/>
        <v>5</v>
      </c>
      <c r="AL48" s="116">
        <f t="shared" si="40"/>
        <v>3</v>
      </c>
      <c r="AM48" s="116">
        <f t="shared" si="40"/>
        <v>3</v>
      </c>
      <c r="AN48" s="116">
        <f t="shared" si="40"/>
        <v>3</v>
      </c>
      <c r="AO48" s="116">
        <f t="shared" si="41"/>
        <v>0</v>
      </c>
      <c r="AP48" s="116">
        <f t="shared" si="41"/>
        <v>0</v>
      </c>
      <c r="AQ48" s="116">
        <f t="shared" si="41"/>
        <v>0</v>
      </c>
      <c r="AR48" s="116">
        <f t="shared" si="41"/>
        <v>0</v>
      </c>
      <c r="AS48"/>
      <c r="AT48"/>
      <c r="AU48"/>
      <c r="AV48"/>
      <c r="AW48"/>
      <c r="AX48"/>
      <c r="AY48"/>
      <c r="AZ48"/>
      <c r="BA48" s="20">
        <v>46</v>
      </c>
    </row>
    <row r="49" spans="1:53" s="139" customFormat="1" x14ac:dyDescent="0.25">
      <c r="A49" s="16">
        <v>37</v>
      </c>
      <c r="B49" s="116">
        <f t="shared" si="26"/>
        <v>145</v>
      </c>
      <c r="C49" s="182" t="str">
        <f t="shared" si="38"/>
        <v>Alameda Dr</v>
      </c>
      <c r="D49" s="182" t="str">
        <f t="shared" si="38"/>
        <v>Mill Ave</v>
      </c>
      <c r="E49" s="394">
        <f t="shared" ref="E49:P50" si="44">IF(LEN(INDEX(SummDirNS_data,MATCH($B49,SummDir_loc,0),MATCH(E$1,SummDir_hdr,0)))=0,,INDEX(SummDirNS_data,MATCH($B49,SummDir_loc,0),MATCH(E$1,SummDir_hdr,0)))</f>
        <v>11.75</v>
      </c>
      <c r="F49" s="394">
        <f t="shared" si="44"/>
        <v>11.5</v>
      </c>
      <c r="G49" s="394">
        <f t="shared" si="44"/>
        <v>12</v>
      </c>
      <c r="H49" s="394">
        <f t="shared" si="44"/>
        <v>0.31914893617021278</v>
      </c>
      <c r="I49" s="394">
        <f t="shared" si="44"/>
        <v>0.19148936170212766</v>
      </c>
      <c r="J49" s="394">
        <f t="shared" si="44"/>
        <v>0.19148936170212766</v>
      </c>
      <c r="K49" s="394">
        <f t="shared" si="44"/>
        <v>0.61702127659574468</v>
      </c>
      <c r="L49" s="394">
        <f t="shared" si="44"/>
        <v>47</v>
      </c>
      <c r="M49" s="394">
        <f t="shared" si="44"/>
        <v>23</v>
      </c>
      <c r="N49" s="394">
        <f t="shared" si="44"/>
        <v>24</v>
      </c>
      <c r="O49" s="394">
        <f t="shared" si="44"/>
        <v>47</v>
      </c>
      <c r="P49" s="394">
        <f t="shared" si="44"/>
        <v>23</v>
      </c>
      <c r="Q49" s="281">
        <f t="shared" si="27"/>
        <v>26912</v>
      </c>
      <c r="R49" s="392">
        <f t="shared" si="28"/>
        <v>26912</v>
      </c>
      <c r="S49" s="393">
        <f t="shared" si="29"/>
        <v>1</v>
      </c>
      <c r="T49" s="395">
        <f t="shared" si="30"/>
        <v>1</v>
      </c>
      <c r="U49" s="21">
        <f t="shared" si="31"/>
        <v>0.52378357337485404</v>
      </c>
      <c r="V49" s="21">
        <f t="shared" si="32"/>
        <v>0.2</v>
      </c>
      <c r="W49" s="116" t="s">
        <v>352</v>
      </c>
      <c r="X49" s="116">
        <f t="shared" si="33"/>
        <v>33.400244999999998</v>
      </c>
      <c r="Y49" s="116">
        <f t="shared" si="34"/>
        <v>-111.939599</v>
      </c>
      <c r="AA49" s="116">
        <f t="shared" si="35"/>
        <v>24</v>
      </c>
      <c r="AB49" s="116">
        <f t="shared" si="36"/>
        <v>0</v>
      </c>
      <c r="AC49" s="116"/>
      <c r="AD49" s="116"/>
      <c r="AE49" s="116"/>
      <c r="AF49" s="116"/>
      <c r="AG49" s="116"/>
      <c r="AH49" s="116"/>
      <c r="AI49" s="116"/>
      <c r="AJ49" s="200"/>
      <c r="AK49" s="116">
        <f t="shared" si="40"/>
        <v>1</v>
      </c>
      <c r="AL49" s="116">
        <f t="shared" si="40"/>
        <v>1</v>
      </c>
      <c r="AM49" s="116">
        <f t="shared" si="40"/>
        <v>2</v>
      </c>
      <c r="AN49" s="116">
        <f t="shared" si="40"/>
        <v>2</v>
      </c>
      <c r="AO49" s="116">
        <f t="shared" si="41"/>
        <v>0</v>
      </c>
      <c r="AP49" s="116">
        <f t="shared" si="41"/>
        <v>0</v>
      </c>
      <c r="AQ49" s="116">
        <f t="shared" si="41"/>
        <v>0</v>
      </c>
      <c r="AR49" s="116">
        <f t="shared" si="41"/>
        <v>0</v>
      </c>
      <c r="BA49" s="20">
        <v>19</v>
      </c>
    </row>
    <row r="50" spans="1:53" s="139" customFormat="1" x14ac:dyDescent="0.25">
      <c r="A50" s="16">
        <v>38</v>
      </c>
      <c r="B50" s="116">
        <f t="shared" si="26"/>
        <v>146</v>
      </c>
      <c r="C50" s="182" t="str">
        <f t="shared" si="38"/>
        <v>Broadway Rd</v>
      </c>
      <c r="D50" s="182" t="str">
        <f t="shared" si="38"/>
        <v>Mill Ave</v>
      </c>
      <c r="E50" s="394">
        <f t="shared" si="44"/>
        <v>19.75</v>
      </c>
      <c r="F50" s="394">
        <f t="shared" si="44"/>
        <v>17.5</v>
      </c>
      <c r="G50" s="394">
        <f t="shared" si="44"/>
        <v>22</v>
      </c>
      <c r="H50" s="394">
        <f t="shared" si="44"/>
        <v>0.17721518987341772</v>
      </c>
      <c r="I50" s="394">
        <f t="shared" si="44"/>
        <v>0.13924050632911392</v>
      </c>
      <c r="J50" s="394">
        <f t="shared" si="44"/>
        <v>0.31645569620253167</v>
      </c>
      <c r="K50" s="394">
        <f t="shared" si="44"/>
        <v>0.65822784810126578</v>
      </c>
      <c r="L50" s="394">
        <f t="shared" si="44"/>
        <v>79</v>
      </c>
      <c r="M50" s="394">
        <f t="shared" si="44"/>
        <v>35</v>
      </c>
      <c r="N50" s="394">
        <f t="shared" si="44"/>
        <v>44</v>
      </c>
      <c r="O50" s="394">
        <f t="shared" si="44"/>
        <v>79</v>
      </c>
      <c r="P50" s="394">
        <f t="shared" si="44"/>
        <v>35</v>
      </c>
      <c r="Q50" s="281">
        <f t="shared" si="27"/>
        <v>31585</v>
      </c>
      <c r="R50" s="392">
        <f t="shared" si="28"/>
        <v>26912</v>
      </c>
      <c r="S50" s="393">
        <f t="shared" si="29"/>
        <v>0.5</v>
      </c>
      <c r="T50" s="395">
        <f t="shared" si="30"/>
        <v>1</v>
      </c>
      <c r="U50" s="21">
        <f t="shared" si="31"/>
        <v>0.52378357337485404</v>
      </c>
      <c r="V50" s="21">
        <f t="shared" si="32"/>
        <v>0.1</v>
      </c>
      <c r="W50" s="116" t="s">
        <v>352</v>
      </c>
      <c r="X50" s="116">
        <f t="shared" si="33"/>
        <v>33.407344999999999</v>
      </c>
      <c r="Y50" s="116">
        <f t="shared" si="34"/>
        <v>-111.939699</v>
      </c>
      <c r="AA50" s="116">
        <f t="shared" si="35"/>
        <v>44</v>
      </c>
      <c r="AB50" s="116">
        <f t="shared" si="36"/>
        <v>0</v>
      </c>
      <c r="AC50" s="116"/>
      <c r="AD50" s="116"/>
      <c r="AE50" s="116"/>
      <c r="AF50" s="116"/>
      <c r="AG50" s="116"/>
      <c r="AH50" s="116"/>
      <c r="AI50" s="116"/>
      <c r="AJ50" s="200"/>
      <c r="AK50" s="116">
        <f t="shared" si="40"/>
        <v>1</v>
      </c>
      <c r="AL50" s="116">
        <f t="shared" si="40"/>
        <v>1</v>
      </c>
      <c r="AM50" s="116">
        <f t="shared" si="40"/>
        <v>0</v>
      </c>
      <c r="AN50" s="116">
        <f t="shared" si="40"/>
        <v>0</v>
      </c>
      <c r="AO50" s="116">
        <f t="shared" si="41"/>
        <v>0</v>
      </c>
      <c r="AP50" s="116">
        <f t="shared" si="41"/>
        <v>0</v>
      </c>
      <c r="AQ50" s="116">
        <f t="shared" si="41"/>
        <v>0</v>
      </c>
      <c r="AR50" s="116">
        <f t="shared" si="41"/>
        <v>0</v>
      </c>
      <c r="BA50" s="20">
        <v>19</v>
      </c>
    </row>
    <row r="51" spans="1:53" s="139" customFormat="1" x14ac:dyDescent="0.25">
      <c r="A51" s="16">
        <v>15</v>
      </c>
      <c r="B51" s="116">
        <f t="shared" si="26"/>
        <v>118</v>
      </c>
      <c r="C51" s="182" t="str">
        <f t="shared" si="38"/>
        <v>University Dr</v>
      </c>
      <c r="D51" s="182" t="str">
        <f t="shared" si="38"/>
        <v>Mill Ave</v>
      </c>
      <c r="E51" s="140">
        <f t="shared" ref="E51:P55" si="45">IF(LEN(INDEX(SummDirEW_data,MATCH($B51,SummDir_loc,0),MATCH(E$1,SummDir_hdr,0)))=0,"",INDEX(SummDirEW_data,MATCH($B51,SummDir_loc,0),MATCH(E$1,SummDir_hdr,0)))</f>
        <v>83.75</v>
      </c>
      <c r="F51" s="140">
        <f t="shared" si="45"/>
        <v>58.5</v>
      </c>
      <c r="G51" s="140">
        <f t="shared" si="45"/>
        <v>109</v>
      </c>
      <c r="H51" s="140">
        <f t="shared" si="45"/>
        <v>0.22388059701492538</v>
      </c>
      <c r="I51" s="140">
        <f t="shared" si="45"/>
        <v>0.1044776119402985</v>
      </c>
      <c r="J51" s="140">
        <f t="shared" si="45"/>
        <v>0.33134328358208953</v>
      </c>
      <c r="K51" s="140">
        <f t="shared" si="45"/>
        <v>0.45970149253731341</v>
      </c>
      <c r="L51" s="140">
        <f t="shared" si="45"/>
        <v>335</v>
      </c>
      <c r="M51" s="140">
        <f t="shared" si="45"/>
        <v>117</v>
      </c>
      <c r="N51" s="140">
        <f t="shared" si="45"/>
        <v>218</v>
      </c>
      <c r="O51" s="140">
        <f t="shared" si="45"/>
        <v>335</v>
      </c>
      <c r="P51" s="140">
        <f t="shared" si="45"/>
        <v>117</v>
      </c>
      <c r="Q51" s="281">
        <f t="shared" si="27"/>
        <v>27003</v>
      </c>
      <c r="R51" s="392">
        <f t="shared" si="28"/>
        <v>27003</v>
      </c>
      <c r="S51" s="393">
        <f t="shared" si="29"/>
        <v>0</v>
      </c>
      <c r="T51" s="395">
        <f t="shared" si="30"/>
        <v>1</v>
      </c>
      <c r="U51" s="21">
        <f t="shared" si="31"/>
        <v>0.52555469054106652</v>
      </c>
      <c r="V51" s="21">
        <f t="shared" si="32"/>
        <v>0</v>
      </c>
      <c r="W51" s="116" t="s">
        <v>351</v>
      </c>
      <c r="X51" s="116">
        <f t="shared" si="33"/>
        <v>33.421945000000001</v>
      </c>
      <c r="Y51" s="116">
        <f t="shared" si="34"/>
        <v>-111.93979899999999</v>
      </c>
      <c r="Z51" s="20"/>
      <c r="AA51" s="116">
        <f t="shared" si="35"/>
        <v>218</v>
      </c>
      <c r="AB51" s="116">
        <f t="shared" si="36"/>
        <v>0</v>
      </c>
      <c r="AC51" s="116"/>
      <c r="AD51" s="116"/>
      <c r="AE51" s="116"/>
      <c r="AF51" s="116"/>
      <c r="AG51" s="116"/>
      <c r="AH51" s="116"/>
      <c r="AI51" s="116"/>
      <c r="AJ51" s="200"/>
      <c r="AK51" s="116">
        <f t="shared" si="40"/>
        <v>0</v>
      </c>
      <c r="AL51" s="116">
        <f t="shared" si="40"/>
        <v>3</v>
      </c>
      <c r="AM51" s="116">
        <f t="shared" si="40"/>
        <v>3</v>
      </c>
      <c r="AN51" s="116">
        <f t="shared" si="40"/>
        <v>3</v>
      </c>
      <c r="AO51" s="116">
        <f t="shared" si="41"/>
        <v>0</v>
      </c>
      <c r="AP51" s="116">
        <f t="shared" si="41"/>
        <v>0</v>
      </c>
      <c r="AQ51" s="116">
        <f t="shared" si="41"/>
        <v>1</v>
      </c>
      <c r="AR51" s="116">
        <f t="shared" si="41"/>
        <v>0</v>
      </c>
      <c r="AS51"/>
      <c r="AT51"/>
      <c r="AU51"/>
      <c r="AV51"/>
      <c r="AW51"/>
      <c r="AX51"/>
      <c r="AY51"/>
      <c r="AZ51"/>
      <c r="BA51" s="20">
        <v>46</v>
      </c>
    </row>
    <row r="52" spans="1:53" s="139" customFormat="1" x14ac:dyDescent="0.25">
      <c r="A52" s="16">
        <v>16</v>
      </c>
      <c r="B52" s="116">
        <f t="shared" si="26"/>
        <v>119</v>
      </c>
      <c r="C52" s="182" t="str">
        <f t="shared" si="38"/>
        <v>University Dr</v>
      </c>
      <c r="D52" s="182" t="str">
        <f t="shared" si="38"/>
        <v>Ash Ave</v>
      </c>
      <c r="E52" s="140">
        <f t="shared" si="45"/>
        <v>65.25</v>
      </c>
      <c r="F52" s="140">
        <f t="shared" si="45"/>
        <v>49</v>
      </c>
      <c r="G52" s="140">
        <f t="shared" si="45"/>
        <v>81.5</v>
      </c>
      <c r="H52" s="140">
        <f t="shared" si="45"/>
        <v>0.22222222222222221</v>
      </c>
      <c r="I52" s="140">
        <f t="shared" si="45"/>
        <v>0.15708812260536398</v>
      </c>
      <c r="J52" s="140">
        <f t="shared" si="45"/>
        <v>0.21072796934865901</v>
      </c>
      <c r="K52" s="140">
        <f t="shared" si="45"/>
        <v>0.26436781609195403</v>
      </c>
      <c r="L52" s="140">
        <f t="shared" si="45"/>
        <v>261</v>
      </c>
      <c r="M52" s="140">
        <f t="shared" si="45"/>
        <v>98</v>
      </c>
      <c r="N52" s="140">
        <f t="shared" si="45"/>
        <v>163</v>
      </c>
      <c r="O52" s="140">
        <f t="shared" si="45"/>
        <v>261</v>
      </c>
      <c r="P52" s="140">
        <f t="shared" si="45"/>
        <v>98</v>
      </c>
      <c r="Q52" s="281">
        <f t="shared" si="27"/>
        <v>27003</v>
      </c>
      <c r="R52" s="392">
        <f t="shared" si="28"/>
        <v>27003</v>
      </c>
      <c r="S52" s="393">
        <f t="shared" si="29"/>
        <v>0.11</v>
      </c>
      <c r="T52" s="395">
        <f t="shared" si="30"/>
        <v>1</v>
      </c>
      <c r="U52" s="21">
        <f t="shared" si="31"/>
        <v>0.52555469054106652</v>
      </c>
      <c r="V52" s="21">
        <f t="shared" si="32"/>
        <v>2.1999999999999999E-2</v>
      </c>
      <c r="W52" s="116" t="s">
        <v>351</v>
      </c>
      <c r="X52" s="116">
        <f t="shared" si="33"/>
        <v>33.421945000000001</v>
      </c>
      <c r="Y52" s="116">
        <f t="shared" si="34"/>
        <v>-111.942199</v>
      </c>
      <c r="Z52" s="20"/>
      <c r="AA52" s="116">
        <f t="shared" si="35"/>
        <v>163</v>
      </c>
      <c r="AB52" s="116">
        <f t="shared" si="36"/>
        <v>0</v>
      </c>
      <c r="AC52" s="116"/>
      <c r="AD52" s="116"/>
      <c r="AE52" s="116"/>
      <c r="AF52" s="116"/>
      <c r="AG52" s="116"/>
      <c r="AH52" s="116"/>
      <c r="AI52" s="116"/>
      <c r="AJ52" s="200"/>
      <c r="AK52" s="116">
        <f t="shared" si="40"/>
        <v>0</v>
      </c>
      <c r="AL52" s="116">
        <f t="shared" si="40"/>
        <v>3</v>
      </c>
      <c r="AM52" s="116">
        <f t="shared" si="40"/>
        <v>3</v>
      </c>
      <c r="AN52" s="116">
        <f t="shared" si="40"/>
        <v>3</v>
      </c>
      <c r="AO52" s="116">
        <f t="shared" si="41"/>
        <v>0</v>
      </c>
      <c r="AP52" s="116">
        <f t="shared" si="41"/>
        <v>0</v>
      </c>
      <c r="AQ52" s="116">
        <f t="shared" si="41"/>
        <v>0</v>
      </c>
      <c r="AR52" s="116">
        <f t="shared" si="41"/>
        <v>0</v>
      </c>
      <c r="AS52"/>
      <c r="AT52"/>
      <c r="AU52"/>
      <c r="AV52"/>
      <c r="AW52"/>
      <c r="AX52"/>
      <c r="AY52"/>
      <c r="AZ52"/>
      <c r="BA52" s="20">
        <v>46</v>
      </c>
    </row>
    <row r="53" spans="1:53" s="139" customFormat="1" x14ac:dyDescent="0.25">
      <c r="A53" s="16">
        <v>17</v>
      </c>
      <c r="B53" s="116">
        <f t="shared" si="26"/>
        <v>120</v>
      </c>
      <c r="C53" s="182" t="str">
        <f t="shared" si="38"/>
        <v>University Dr</v>
      </c>
      <c r="D53" s="182" t="str">
        <f t="shared" si="38"/>
        <v>Roosevelt St</v>
      </c>
      <c r="E53" s="140">
        <f t="shared" si="45"/>
        <v>55.75</v>
      </c>
      <c r="F53" s="140">
        <f t="shared" si="45"/>
        <v>52</v>
      </c>
      <c r="G53" s="140">
        <f t="shared" si="45"/>
        <v>59.5</v>
      </c>
      <c r="H53" s="140">
        <f t="shared" si="45"/>
        <v>0.20179372197309417</v>
      </c>
      <c r="I53" s="140">
        <f t="shared" si="45"/>
        <v>0.11210762331838565</v>
      </c>
      <c r="J53" s="140">
        <f t="shared" si="45"/>
        <v>0.17937219730941703</v>
      </c>
      <c r="K53" s="140">
        <f t="shared" si="45"/>
        <v>0.31390134529147984</v>
      </c>
      <c r="L53" s="140">
        <f t="shared" si="45"/>
        <v>223</v>
      </c>
      <c r="M53" s="140">
        <f t="shared" si="45"/>
        <v>104</v>
      </c>
      <c r="N53" s="140">
        <f t="shared" si="45"/>
        <v>119</v>
      </c>
      <c r="O53" s="140">
        <f t="shared" si="45"/>
        <v>223</v>
      </c>
      <c r="P53" s="140">
        <f t="shared" si="45"/>
        <v>104</v>
      </c>
      <c r="Q53" s="281">
        <f t="shared" si="27"/>
        <v>27003</v>
      </c>
      <c r="R53" s="392">
        <f t="shared" si="28"/>
        <v>27003</v>
      </c>
      <c r="S53" s="393">
        <f t="shared" si="29"/>
        <v>0.43</v>
      </c>
      <c r="T53" s="395">
        <f t="shared" si="30"/>
        <v>1</v>
      </c>
      <c r="U53" s="21">
        <f t="shared" si="31"/>
        <v>0.52555469054106652</v>
      </c>
      <c r="V53" s="21">
        <f t="shared" si="32"/>
        <v>8.5999999999999993E-2</v>
      </c>
      <c r="W53" s="116" t="s">
        <v>351</v>
      </c>
      <c r="X53" s="116">
        <f t="shared" si="33"/>
        <v>33.421900000000001</v>
      </c>
      <c r="Y53" s="116">
        <f t="shared" si="34"/>
        <v>-111.94727</v>
      </c>
      <c r="Z53" s="20"/>
      <c r="AA53" s="116">
        <f t="shared" si="35"/>
        <v>119</v>
      </c>
      <c r="AB53" s="116">
        <f t="shared" si="36"/>
        <v>0</v>
      </c>
      <c r="AC53" s="116"/>
      <c r="AD53" s="116"/>
      <c r="AE53" s="116"/>
      <c r="AF53" s="116"/>
      <c r="AG53" s="116"/>
      <c r="AH53" s="116"/>
      <c r="AI53" s="116"/>
      <c r="AJ53" s="200"/>
      <c r="AK53" s="116">
        <f t="shared" si="40"/>
        <v>3</v>
      </c>
      <c r="AL53" s="116">
        <f t="shared" si="40"/>
        <v>2</v>
      </c>
      <c r="AM53" s="116">
        <f t="shared" si="40"/>
        <v>3</v>
      </c>
      <c r="AN53" s="116">
        <f t="shared" si="40"/>
        <v>3</v>
      </c>
      <c r="AO53" s="116">
        <f t="shared" si="41"/>
        <v>0</v>
      </c>
      <c r="AP53" s="116">
        <f t="shared" si="41"/>
        <v>0</v>
      </c>
      <c r="AQ53" s="116">
        <f t="shared" si="41"/>
        <v>0</v>
      </c>
      <c r="AR53" s="116">
        <f t="shared" si="41"/>
        <v>0</v>
      </c>
      <c r="AS53"/>
      <c r="AT53"/>
      <c r="AU53"/>
      <c r="AV53"/>
      <c r="AW53"/>
      <c r="AX53"/>
      <c r="AY53"/>
      <c r="AZ53"/>
      <c r="BA53" s="20">
        <v>46</v>
      </c>
    </row>
    <row r="54" spans="1:53" s="139" customFormat="1" x14ac:dyDescent="0.25">
      <c r="A54" s="16">
        <v>18</v>
      </c>
      <c r="B54" s="116">
        <f t="shared" si="26"/>
        <v>121</v>
      </c>
      <c r="C54" s="182" t="str">
        <f t="shared" si="38"/>
        <v>University Dr</v>
      </c>
      <c r="D54" s="182" t="str">
        <f t="shared" si="38"/>
        <v>Hardy Dr</v>
      </c>
      <c r="E54" s="140">
        <f t="shared" si="45"/>
        <v>19.25</v>
      </c>
      <c r="F54" s="140">
        <f t="shared" si="45"/>
        <v>13.5</v>
      </c>
      <c r="G54" s="140">
        <f t="shared" si="45"/>
        <v>25</v>
      </c>
      <c r="H54" s="140">
        <f t="shared" si="45"/>
        <v>0.20779220779220781</v>
      </c>
      <c r="I54" s="140">
        <f t="shared" si="45"/>
        <v>0.11688311688311688</v>
      </c>
      <c r="J54" s="140">
        <f t="shared" si="45"/>
        <v>0.20779220779220781</v>
      </c>
      <c r="K54" s="140">
        <f t="shared" si="45"/>
        <v>0.36363636363636365</v>
      </c>
      <c r="L54" s="140">
        <f t="shared" si="45"/>
        <v>77</v>
      </c>
      <c r="M54" s="140">
        <f t="shared" si="45"/>
        <v>27</v>
      </c>
      <c r="N54" s="140">
        <f t="shared" si="45"/>
        <v>50</v>
      </c>
      <c r="O54" s="140">
        <f t="shared" si="45"/>
        <v>77</v>
      </c>
      <c r="P54" s="140">
        <f t="shared" si="45"/>
        <v>27</v>
      </c>
      <c r="Q54" s="281">
        <f t="shared" si="27"/>
        <v>27003</v>
      </c>
      <c r="R54" s="392">
        <f t="shared" si="28"/>
        <v>27003</v>
      </c>
      <c r="S54" s="393">
        <f t="shared" si="29"/>
        <v>0.72</v>
      </c>
      <c r="T54" s="395">
        <f t="shared" si="30"/>
        <v>1</v>
      </c>
      <c r="U54" s="21">
        <f t="shared" si="31"/>
        <v>0.52555469054106652</v>
      </c>
      <c r="V54" s="21">
        <f t="shared" si="32"/>
        <v>0.14399999999999999</v>
      </c>
      <c r="W54" s="116" t="s">
        <v>351</v>
      </c>
      <c r="X54" s="116">
        <f t="shared" si="33"/>
        <v>33.421844999999998</v>
      </c>
      <c r="Y54" s="116">
        <f t="shared" si="34"/>
        <v>-111.95219899999999</v>
      </c>
      <c r="Z54" s="20"/>
      <c r="AA54" s="116">
        <f t="shared" si="35"/>
        <v>50</v>
      </c>
      <c r="AB54" s="116">
        <f t="shared" si="36"/>
        <v>0</v>
      </c>
      <c r="AC54" s="116"/>
      <c r="AD54" s="116"/>
      <c r="AE54" s="116"/>
      <c r="AF54" s="116"/>
      <c r="AG54" s="116"/>
      <c r="AH54" s="116"/>
      <c r="AI54" s="116"/>
      <c r="AJ54" s="200"/>
      <c r="AK54" s="116">
        <f t="shared" si="40"/>
        <v>3</v>
      </c>
      <c r="AL54" s="116">
        <f t="shared" si="40"/>
        <v>3</v>
      </c>
      <c r="AM54" s="116">
        <f t="shared" si="40"/>
        <v>3</v>
      </c>
      <c r="AN54" s="116">
        <f t="shared" si="40"/>
        <v>3</v>
      </c>
      <c r="AO54" s="116">
        <f t="shared" si="41"/>
        <v>0</v>
      </c>
      <c r="AP54" s="116">
        <f t="shared" si="41"/>
        <v>0</v>
      </c>
      <c r="AQ54" s="116">
        <f t="shared" si="41"/>
        <v>0</v>
      </c>
      <c r="AR54" s="116">
        <f t="shared" si="41"/>
        <v>0</v>
      </c>
      <c r="AS54"/>
      <c r="AT54"/>
      <c r="AU54"/>
      <c r="AV54"/>
      <c r="AW54"/>
      <c r="AX54"/>
      <c r="AY54"/>
      <c r="AZ54"/>
      <c r="BA54" s="20">
        <v>38</v>
      </c>
    </row>
    <row r="55" spans="1:53" s="139" customFormat="1" x14ac:dyDescent="0.25">
      <c r="A55" s="16">
        <v>49</v>
      </c>
      <c r="B55" s="116">
        <f t="shared" si="26"/>
        <v>163</v>
      </c>
      <c r="C55" s="182" t="str">
        <f t="shared" si="38"/>
        <v>University Dr</v>
      </c>
      <c r="D55" s="182" t="str">
        <f t="shared" si="38"/>
        <v>Farmer Ave</v>
      </c>
      <c r="E55" s="140">
        <f t="shared" si="45"/>
        <v>52</v>
      </c>
      <c r="F55" s="140">
        <f t="shared" si="45"/>
        <v>42.5</v>
      </c>
      <c r="G55" s="140">
        <f t="shared" si="45"/>
        <v>61.5</v>
      </c>
      <c r="H55" s="140">
        <f t="shared" si="45"/>
        <v>0.20192307692307693</v>
      </c>
      <c r="I55" s="140">
        <f t="shared" si="45"/>
        <v>0.12980769230769232</v>
      </c>
      <c r="J55" s="140">
        <f t="shared" si="45"/>
        <v>0.19230769230769232</v>
      </c>
      <c r="K55" s="140">
        <f t="shared" si="45"/>
        <v>0.32211538461538464</v>
      </c>
      <c r="L55" s="140">
        <f t="shared" si="45"/>
        <v>208</v>
      </c>
      <c r="M55" s="140">
        <f t="shared" si="45"/>
        <v>85</v>
      </c>
      <c r="N55" s="140">
        <f t="shared" si="45"/>
        <v>123</v>
      </c>
      <c r="O55" s="140">
        <f t="shared" si="45"/>
        <v>208</v>
      </c>
      <c r="P55" s="140">
        <f t="shared" si="45"/>
        <v>85</v>
      </c>
      <c r="Q55" s="281">
        <f t="shared" si="27"/>
        <v>27003</v>
      </c>
      <c r="R55" s="392">
        <f t="shared" si="28"/>
        <v>27003</v>
      </c>
      <c r="S55" s="393">
        <f t="shared" si="29"/>
        <v>0.2</v>
      </c>
      <c r="T55" s="395">
        <f t="shared" si="30"/>
        <v>1</v>
      </c>
      <c r="U55" s="21">
        <f t="shared" si="31"/>
        <v>0.52555469054106652</v>
      </c>
      <c r="V55" s="21">
        <f t="shared" si="32"/>
        <v>0.04</v>
      </c>
      <c r="W55" s="116" t="s">
        <v>351</v>
      </c>
      <c r="X55" s="116">
        <f t="shared" si="33"/>
        <v>33.421894000000002</v>
      </c>
      <c r="Y55" s="116">
        <f t="shared" si="34"/>
        <v>-111.944266</v>
      </c>
      <c r="Z55" s="20"/>
      <c r="AA55" s="116">
        <f t="shared" si="35"/>
        <v>123</v>
      </c>
      <c r="AB55" s="116">
        <f t="shared" si="36"/>
        <v>0</v>
      </c>
      <c r="AC55" s="116"/>
      <c r="AD55" s="116"/>
      <c r="AE55" s="116"/>
      <c r="AF55" s="116"/>
      <c r="AG55" s="116"/>
      <c r="AH55" s="116"/>
      <c r="AI55" s="116"/>
      <c r="AJ55" s="200"/>
      <c r="AK55" s="116">
        <f t="shared" si="40"/>
        <v>3</v>
      </c>
      <c r="AL55" s="116">
        <f t="shared" si="40"/>
        <v>3</v>
      </c>
      <c r="AM55" s="116">
        <f t="shared" si="40"/>
        <v>3</v>
      </c>
      <c r="AN55" s="116">
        <f t="shared" si="40"/>
        <v>3</v>
      </c>
      <c r="AO55" s="116">
        <f t="shared" si="41"/>
        <v>0</v>
      </c>
      <c r="AP55" s="116">
        <f t="shared" si="41"/>
        <v>0</v>
      </c>
      <c r="AQ55" s="116">
        <f t="shared" si="41"/>
        <v>0</v>
      </c>
      <c r="AR55" s="116">
        <f t="shared" si="41"/>
        <v>0</v>
      </c>
      <c r="AS55"/>
      <c r="AT55"/>
      <c r="AU55"/>
      <c r="AV55"/>
      <c r="AW55"/>
      <c r="AX55"/>
      <c r="AY55"/>
      <c r="AZ55"/>
      <c r="BA55" s="20">
        <v>33</v>
      </c>
    </row>
    <row r="56" spans="1:53" s="139" customFormat="1" x14ac:dyDescent="0.25">
      <c r="A56" s="16">
        <v>23</v>
      </c>
      <c r="B56" s="116">
        <f t="shared" si="26"/>
        <v>128</v>
      </c>
      <c r="C56" s="182" t="str">
        <f t="shared" si="38"/>
        <v>Alameda Dr</v>
      </c>
      <c r="D56" s="182" t="str">
        <f t="shared" si="38"/>
        <v>McClintock Dr</v>
      </c>
      <c r="E56" s="394">
        <f t="shared" ref="E56:P58" si="46">IF(LEN(INDEX(SummDirNS_data,MATCH($B56,SummDir_loc,0),MATCH(E$1,SummDir_hdr,0)))=0,,INDEX(SummDirNS_data,MATCH($B56,SummDir_loc,0),MATCH(E$1,SummDir_hdr,0)))</f>
        <v>12.75</v>
      </c>
      <c r="F56" s="394">
        <f t="shared" si="46"/>
        <v>5</v>
      </c>
      <c r="G56" s="394">
        <f t="shared" si="46"/>
        <v>20.5</v>
      </c>
      <c r="H56" s="394">
        <f t="shared" si="46"/>
        <v>0.11764705882352941</v>
      </c>
      <c r="I56" s="394">
        <f t="shared" si="46"/>
        <v>0.13725490196078433</v>
      </c>
      <c r="J56" s="394">
        <f t="shared" si="46"/>
        <v>0.17647058823529413</v>
      </c>
      <c r="K56" s="394">
        <f t="shared" si="46"/>
        <v>0.94117647058823528</v>
      </c>
      <c r="L56" s="394">
        <f t="shared" si="46"/>
        <v>51</v>
      </c>
      <c r="M56" s="394">
        <f t="shared" si="46"/>
        <v>10</v>
      </c>
      <c r="N56" s="394">
        <f t="shared" si="46"/>
        <v>41</v>
      </c>
      <c r="O56" s="394">
        <f t="shared" si="46"/>
        <v>51</v>
      </c>
      <c r="P56" s="394">
        <f t="shared" si="46"/>
        <v>10</v>
      </c>
      <c r="Q56" s="281">
        <f t="shared" si="27"/>
        <v>27807</v>
      </c>
      <c r="R56" s="392">
        <f t="shared" si="28"/>
        <v>27807</v>
      </c>
      <c r="S56" s="393">
        <f t="shared" si="29"/>
        <v>2</v>
      </c>
      <c r="T56" s="395">
        <f t="shared" si="30"/>
        <v>-1</v>
      </c>
      <c r="U56" s="21">
        <f t="shared" si="31"/>
        <v>0.54120280264694431</v>
      </c>
      <c r="V56" s="21">
        <f t="shared" si="32"/>
        <v>0.4</v>
      </c>
      <c r="W56" s="116" t="s">
        <v>352</v>
      </c>
      <c r="X56" s="116">
        <f t="shared" si="33"/>
        <v>33.400145999999999</v>
      </c>
      <c r="Y56" s="116">
        <f t="shared" si="34"/>
        <v>-111.908998</v>
      </c>
      <c r="AA56" s="116">
        <f t="shared" si="35"/>
        <v>41</v>
      </c>
      <c r="AB56" s="116">
        <f t="shared" si="36"/>
        <v>0</v>
      </c>
      <c r="AC56" s="116"/>
      <c r="AD56" s="116"/>
      <c r="AE56" s="116"/>
      <c r="AF56" s="116"/>
      <c r="AG56" s="116"/>
      <c r="AH56" s="116"/>
      <c r="AI56" s="116"/>
      <c r="AJ56" s="200"/>
      <c r="AK56" s="116">
        <f t="shared" si="40"/>
        <v>0</v>
      </c>
      <c r="AL56" s="116">
        <f t="shared" si="40"/>
        <v>0</v>
      </c>
      <c r="AM56" s="116">
        <f t="shared" si="40"/>
        <v>2</v>
      </c>
      <c r="AN56" s="116">
        <f t="shared" si="40"/>
        <v>2</v>
      </c>
      <c r="AO56" s="116">
        <f t="shared" si="41"/>
        <v>0</v>
      </c>
      <c r="AP56" s="116">
        <f t="shared" si="41"/>
        <v>0</v>
      </c>
      <c r="AQ56" s="116">
        <f t="shared" si="41"/>
        <v>0</v>
      </c>
      <c r="AR56" s="116">
        <f t="shared" si="41"/>
        <v>0</v>
      </c>
      <c r="BA56" s="20">
        <v>19</v>
      </c>
    </row>
    <row r="57" spans="1:53" s="139" customFormat="1" x14ac:dyDescent="0.25">
      <c r="A57" s="16">
        <v>7</v>
      </c>
      <c r="B57" s="116">
        <f t="shared" si="26"/>
        <v>110</v>
      </c>
      <c r="C57" s="182" t="str">
        <f t="shared" si="38"/>
        <v>5th St</v>
      </c>
      <c r="D57" s="182" t="str">
        <f t="shared" si="38"/>
        <v>Priest Dr</v>
      </c>
      <c r="E57" s="394">
        <f t="shared" si="46"/>
        <v>15.5</v>
      </c>
      <c r="F57" s="394">
        <f t="shared" si="46"/>
        <v>0</v>
      </c>
      <c r="G57" s="394">
        <f t="shared" si="46"/>
        <v>15.5</v>
      </c>
      <c r="H57" s="394">
        <f t="shared" si="46"/>
        <v>3.2258064516129031E-2</v>
      </c>
      <c r="I57" s="394">
        <f t="shared" si="46"/>
        <v>0.25806451612903225</v>
      </c>
      <c r="J57" s="394">
        <f t="shared" si="46"/>
        <v>0.32258064516129031</v>
      </c>
      <c r="K57" s="394">
        <f t="shared" si="46"/>
        <v>0.32258064516129031</v>
      </c>
      <c r="L57" s="394">
        <f t="shared" si="46"/>
        <v>31</v>
      </c>
      <c r="M57" s="394">
        <f t="shared" si="46"/>
        <v>0</v>
      </c>
      <c r="N57" s="394">
        <f t="shared" si="46"/>
        <v>31</v>
      </c>
      <c r="O57" s="394">
        <f t="shared" si="46"/>
        <v>31</v>
      </c>
      <c r="P57" s="394">
        <f t="shared" si="46"/>
        <v>0</v>
      </c>
      <c r="Q57" s="281">
        <f t="shared" si="27"/>
        <v>28310</v>
      </c>
      <c r="R57" s="392">
        <f t="shared" si="28"/>
        <v>28310</v>
      </c>
      <c r="S57" s="393">
        <f t="shared" si="29"/>
        <v>1.24</v>
      </c>
      <c r="T57" s="395">
        <f t="shared" si="30"/>
        <v>1</v>
      </c>
      <c r="U57" s="21">
        <f t="shared" si="31"/>
        <v>0.55099260412611917</v>
      </c>
      <c r="V57" s="21">
        <f t="shared" si="32"/>
        <v>0.248</v>
      </c>
      <c r="W57" s="116" t="s">
        <v>352</v>
      </c>
      <c r="X57" s="116">
        <f t="shared" si="33"/>
        <v>33.425600000000003</v>
      </c>
      <c r="Y57" s="116">
        <f t="shared" si="34"/>
        <v>-111.96095</v>
      </c>
      <c r="AA57" s="116">
        <f t="shared" si="35"/>
        <v>31</v>
      </c>
      <c r="AB57" s="116">
        <f t="shared" si="36"/>
        <v>0</v>
      </c>
      <c r="AC57" s="116"/>
      <c r="AD57" s="116"/>
      <c r="AE57" s="116"/>
      <c r="AF57" s="116"/>
      <c r="AG57" s="116"/>
      <c r="AH57" s="116"/>
      <c r="AI57" s="116"/>
      <c r="AJ57" s="200"/>
      <c r="AK57" s="116">
        <f t="shared" si="40"/>
        <v>1</v>
      </c>
      <c r="AL57" s="116">
        <f t="shared" si="40"/>
        <v>1</v>
      </c>
      <c r="AM57" s="116">
        <f t="shared" si="40"/>
        <v>0</v>
      </c>
      <c r="AN57" s="116">
        <f t="shared" si="40"/>
        <v>3</v>
      </c>
      <c r="AO57" s="116">
        <f t="shared" si="41"/>
        <v>0</v>
      </c>
      <c r="AP57" s="116">
        <f t="shared" si="41"/>
        <v>0</v>
      </c>
      <c r="AQ57" s="116">
        <f t="shared" si="41"/>
        <v>0</v>
      </c>
      <c r="AR57" s="116">
        <f t="shared" si="41"/>
        <v>0</v>
      </c>
      <c r="BA57" s="20">
        <v>19</v>
      </c>
    </row>
    <row r="58" spans="1:53" s="139" customFormat="1" x14ac:dyDescent="0.25">
      <c r="A58" s="16">
        <v>51</v>
      </c>
      <c r="B58" s="116">
        <f t="shared" si="26"/>
        <v>165</v>
      </c>
      <c r="C58" s="182" t="str">
        <f t="shared" si="38"/>
        <v>University Dr</v>
      </c>
      <c r="D58" s="182" t="str">
        <f t="shared" si="38"/>
        <v>Priest Dr</v>
      </c>
      <c r="E58" s="394">
        <f t="shared" si="46"/>
        <v>12</v>
      </c>
      <c r="F58" s="394">
        <f t="shared" si="46"/>
        <v>11</v>
      </c>
      <c r="G58" s="394">
        <f t="shared" si="46"/>
        <v>13</v>
      </c>
      <c r="H58" s="394">
        <f t="shared" si="46"/>
        <v>6.25E-2</v>
      </c>
      <c r="I58" s="394">
        <f t="shared" si="46"/>
        <v>0.20833333333333334</v>
      </c>
      <c r="J58" s="394">
        <f t="shared" si="46"/>
        <v>0.25</v>
      </c>
      <c r="K58" s="394">
        <f t="shared" si="46"/>
        <v>0.58333333333333337</v>
      </c>
      <c r="L58" s="394">
        <f t="shared" si="46"/>
        <v>48</v>
      </c>
      <c r="M58" s="394">
        <f t="shared" si="46"/>
        <v>22</v>
      </c>
      <c r="N58" s="394">
        <f t="shared" si="46"/>
        <v>26</v>
      </c>
      <c r="O58" s="394">
        <f t="shared" si="46"/>
        <v>48</v>
      </c>
      <c r="P58" s="394">
        <f t="shared" si="46"/>
        <v>22</v>
      </c>
      <c r="Q58" s="281">
        <f t="shared" si="27"/>
        <v>28413</v>
      </c>
      <c r="R58" s="392">
        <f t="shared" si="28"/>
        <v>28310</v>
      </c>
      <c r="S58" s="393">
        <f t="shared" si="29"/>
        <v>1.2</v>
      </c>
      <c r="T58" s="395">
        <f t="shared" si="30"/>
        <v>1</v>
      </c>
      <c r="U58" s="21">
        <f t="shared" si="31"/>
        <v>0.55099260412611917</v>
      </c>
      <c r="V58" s="21">
        <f t="shared" si="32"/>
        <v>0.24</v>
      </c>
      <c r="W58" s="116" t="s">
        <v>352</v>
      </c>
      <c r="X58" s="116">
        <f t="shared" si="33"/>
        <v>33.421936000000002</v>
      </c>
      <c r="Y58" s="116">
        <f t="shared" si="34"/>
        <v>-111.960908</v>
      </c>
      <c r="AA58" s="116">
        <f t="shared" si="35"/>
        <v>26</v>
      </c>
      <c r="AB58" s="116">
        <f t="shared" si="36"/>
        <v>0</v>
      </c>
      <c r="AC58" s="116"/>
      <c r="AD58" s="116"/>
      <c r="AE58" s="116"/>
      <c r="AF58" s="116"/>
      <c r="AG58" s="116"/>
      <c r="AH58" s="116"/>
      <c r="AI58" s="116"/>
      <c r="AJ58" s="200"/>
      <c r="AK58" s="116">
        <f t="shared" si="40"/>
        <v>3</v>
      </c>
      <c r="AL58" s="116">
        <f t="shared" si="40"/>
        <v>1</v>
      </c>
      <c r="AM58" s="116">
        <f t="shared" si="40"/>
        <v>3</v>
      </c>
      <c r="AN58" s="116">
        <f t="shared" si="40"/>
        <v>3</v>
      </c>
      <c r="AO58" s="116">
        <f t="shared" si="41"/>
        <v>0</v>
      </c>
      <c r="AP58" s="116">
        <f t="shared" si="41"/>
        <v>0</v>
      </c>
      <c r="AQ58" s="116">
        <f t="shared" si="41"/>
        <v>0</v>
      </c>
      <c r="AR58" s="116">
        <f t="shared" si="41"/>
        <v>0</v>
      </c>
      <c r="BA58" s="20">
        <v>19</v>
      </c>
    </row>
    <row r="59" spans="1:53" s="139" customFormat="1" x14ac:dyDescent="0.25">
      <c r="A59" s="16">
        <v>50</v>
      </c>
      <c r="B59" s="116">
        <f t="shared" si="26"/>
        <v>164</v>
      </c>
      <c r="C59" s="182" t="str">
        <f t="shared" si="38"/>
        <v>Southern Ave</v>
      </c>
      <c r="D59" s="182" t="str">
        <f t="shared" si="38"/>
        <v>McClintock Dr</v>
      </c>
      <c r="E59" s="140">
        <f t="shared" ref="E59:P62" si="47">IF(LEN(INDEX(SummDirEW_data,MATCH($B59,SummDir_loc,0),MATCH(E$1,SummDir_hdr,0)))=0,"",INDEX(SummDirEW_data,MATCH($B59,SummDir_loc,0),MATCH(E$1,SummDir_hdr,0)))</f>
        <v>17</v>
      </c>
      <c r="F59" s="140">
        <f t="shared" si="47"/>
        <v>14</v>
      </c>
      <c r="G59" s="140">
        <f t="shared" si="47"/>
        <v>20</v>
      </c>
      <c r="H59" s="140">
        <f t="shared" si="47"/>
        <v>0.22058823529411764</v>
      </c>
      <c r="I59" s="140">
        <f t="shared" si="47"/>
        <v>0.11764705882352941</v>
      </c>
      <c r="J59" s="140">
        <f t="shared" si="47"/>
        <v>0.39705882352941174</v>
      </c>
      <c r="K59" s="140">
        <f t="shared" si="47"/>
        <v>0.97058823529411764</v>
      </c>
      <c r="L59" s="140">
        <f t="shared" si="47"/>
        <v>68</v>
      </c>
      <c r="M59" s="140">
        <f t="shared" si="47"/>
        <v>28</v>
      </c>
      <c r="N59" s="140">
        <f t="shared" si="47"/>
        <v>40</v>
      </c>
      <c r="O59" s="140">
        <f t="shared" si="47"/>
        <v>68</v>
      </c>
      <c r="P59" s="140">
        <f t="shared" si="47"/>
        <v>28</v>
      </c>
      <c r="Q59" s="281">
        <f t="shared" si="27"/>
        <v>39001</v>
      </c>
      <c r="R59" s="392">
        <f t="shared" si="28"/>
        <v>28316</v>
      </c>
      <c r="S59" s="393">
        <f t="shared" si="29"/>
        <v>2.5</v>
      </c>
      <c r="T59" s="395">
        <f t="shared" si="30"/>
        <v>-1</v>
      </c>
      <c r="U59" s="21">
        <f t="shared" si="31"/>
        <v>0.55110938108213314</v>
      </c>
      <c r="V59" s="21">
        <f t="shared" si="32"/>
        <v>0.5</v>
      </c>
      <c r="W59" s="116" t="s">
        <v>351</v>
      </c>
      <c r="X59" s="116">
        <f t="shared" si="33"/>
        <v>33.392949999999999</v>
      </c>
      <c r="Y59" s="116">
        <f t="shared" si="34"/>
        <v>-111.90912</v>
      </c>
      <c r="Z59" s="20"/>
      <c r="AA59" s="116">
        <f t="shared" si="35"/>
        <v>40</v>
      </c>
      <c r="AB59" s="116">
        <f t="shared" si="36"/>
        <v>0</v>
      </c>
      <c r="AC59" s="116"/>
      <c r="AD59" s="116"/>
      <c r="AE59" s="116"/>
      <c r="AF59" s="116"/>
      <c r="AG59" s="116"/>
      <c r="AH59" s="116"/>
      <c r="AI59" s="116"/>
      <c r="AJ59" s="200"/>
      <c r="AK59" s="116">
        <f t="shared" si="40"/>
        <v>0</v>
      </c>
      <c r="AL59" s="116">
        <f t="shared" si="40"/>
        <v>0</v>
      </c>
      <c r="AM59" s="116">
        <f t="shared" si="40"/>
        <v>0</v>
      </c>
      <c r="AN59" s="116">
        <f t="shared" si="40"/>
        <v>0</v>
      </c>
      <c r="AO59" s="116">
        <f t="shared" si="41"/>
        <v>0</v>
      </c>
      <c r="AP59" s="116">
        <f t="shared" si="41"/>
        <v>0</v>
      </c>
      <c r="AQ59" s="116">
        <f t="shared" si="41"/>
        <v>0</v>
      </c>
      <c r="AR59" s="116">
        <f t="shared" si="41"/>
        <v>0</v>
      </c>
      <c r="AS59"/>
      <c r="AT59"/>
      <c r="AU59"/>
      <c r="AV59"/>
      <c r="AW59"/>
      <c r="AX59"/>
      <c r="AY59"/>
      <c r="AZ59"/>
      <c r="BA59" s="20">
        <v>40</v>
      </c>
    </row>
    <row r="60" spans="1:53" s="139" customFormat="1" x14ac:dyDescent="0.25">
      <c r="A60" s="16">
        <v>51</v>
      </c>
      <c r="B60" s="116">
        <f t="shared" si="26"/>
        <v>165</v>
      </c>
      <c r="C60" s="182" t="str">
        <f t="shared" si="38"/>
        <v>University Dr</v>
      </c>
      <c r="D60" s="182" t="str">
        <f t="shared" si="38"/>
        <v>Priest Dr</v>
      </c>
      <c r="E60" s="140">
        <f t="shared" si="47"/>
        <v>8.75</v>
      </c>
      <c r="F60" s="140">
        <f t="shared" si="47"/>
        <v>4.5</v>
      </c>
      <c r="G60" s="140">
        <f t="shared" si="47"/>
        <v>13</v>
      </c>
      <c r="H60" s="140">
        <f t="shared" si="47"/>
        <v>5.7142857142857141E-2</v>
      </c>
      <c r="I60" s="140">
        <f t="shared" si="47"/>
        <v>0.42857142857142855</v>
      </c>
      <c r="J60" s="140">
        <f t="shared" si="47"/>
        <v>0.2</v>
      </c>
      <c r="K60" s="140">
        <f t="shared" si="47"/>
        <v>0.42857142857142855</v>
      </c>
      <c r="L60" s="140">
        <f t="shared" si="47"/>
        <v>35</v>
      </c>
      <c r="M60" s="140">
        <f t="shared" si="47"/>
        <v>9</v>
      </c>
      <c r="N60" s="140">
        <f t="shared" si="47"/>
        <v>26</v>
      </c>
      <c r="O60" s="140">
        <f t="shared" si="47"/>
        <v>35</v>
      </c>
      <c r="P60" s="140">
        <f t="shared" si="47"/>
        <v>9</v>
      </c>
      <c r="Q60" s="281">
        <f t="shared" si="27"/>
        <v>28413</v>
      </c>
      <c r="R60" s="392">
        <f t="shared" si="28"/>
        <v>28413</v>
      </c>
      <c r="S60" s="393">
        <f t="shared" si="29"/>
        <v>1.2</v>
      </c>
      <c r="T60" s="395">
        <f t="shared" si="30"/>
        <v>1</v>
      </c>
      <c r="U60" s="21">
        <f t="shared" si="31"/>
        <v>0.55299727520435971</v>
      </c>
      <c r="V60" s="21">
        <f t="shared" si="32"/>
        <v>0.24</v>
      </c>
      <c r="W60" s="116" t="s">
        <v>351</v>
      </c>
      <c r="X60" s="116">
        <f t="shared" si="33"/>
        <v>33.421936000000002</v>
      </c>
      <c r="Y60" s="116">
        <f t="shared" si="34"/>
        <v>-111.960908</v>
      </c>
      <c r="Z60" s="20"/>
      <c r="AA60" s="116">
        <f t="shared" si="35"/>
        <v>26</v>
      </c>
      <c r="AB60" s="116">
        <f t="shared" si="36"/>
        <v>0</v>
      </c>
      <c r="AC60" s="116"/>
      <c r="AD60" s="116"/>
      <c r="AE60" s="116"/>
      <c r="AF60" s="116"/>
      <c r="AG60" s="116"/>
      <c r="AH60" s="116"/>
      <c r="AI60" s="116"/>
      <c r="AJ60" s="200"/>
      <c r="AK60" s="116">
        <f t="shared" si="40"/>
        <v>3</v>
      </c>
      <c r="AL60" s="116">
        <f t="shared" si="40"/>
        <v>1</v>
      </c>
      <c r="AM60" s="116">
        <f t="shared" si="40"/>
        <v>3</v>
      </c>
      <c r="AN60" s="116">
        <f t="shared" si="40"/>
        <v>3</v>
      </c>
      <c r="AO60" s="116">
        <f t="shared" si="41"/>
        <v>0</v>
      </c>
      <c r="AP60" s="116">
        <f t="shared" si="41"/>
        <v>0</v>
      </c>
      <c r="AQ60" s="116">
        <f t="shared" si="41"/>
        <v>0</v>
      </c>
      <c r="AR60" s="116">
        <f t="shared" si="41"/>
        <v>0</v>
      </c>
      <c r="AS60"/>
      <c r="AT60"/>
      <c r="AU60"/>
      <c r="AV60"/>
      <c r="AW60"/>
      <c r="AX60"/>
      <c r="AY60"/>
      <c r="AZ60"/>
      <c r="BA60" s="20">
        <v>46</v>
      </c>
    </row>
    <row r="61" spans="1:53" s="139" customFormat="1" x14ac:dyDescent="0.25">
      <c r="A61" s="16">
        <v>35</v>
      </c>
      <c r="B61" s="116">
        <f t="shared" si="26"/>
        <v>143</v>
      </c>
      <c r="C61" s="182" t="str">
        <f t="shared" si="38"/>
        <v>Southern Ave</v>
      </c>
      <c r="D61" s="182" t="str">
        <f t="shared" si="38"/>
        <v>Hardy Dr</v>
      </c>
      <c r="E61" s="140">
        <f t="shared" si="47"/>
        <v>9.75</v>
      </c>
      <c r="F61" s="140">
        <f t="shared" si="47"/>
        <v>6.5</v>
      </c>
      <c r="G61" s="140">
        <f t="shared" si="47"/>
        <v>13</v>
      </c>
      <c r="H61" s="140">
        <f t="shared" si="47"/>
        <v>0.17948717948717949</v>
      </c>
      <c r="I61" s="140">
        <f t="shared" si="47"/>
        <v>0.20512820512820512</v>
      </c>
      <c r="J61" s="140">
        <f t="shared" si="47"/>
        <v>0.12820512820512819</v>
      </c>
      <c r="K61" s="140">
        <f t="shared" si="47"/>
        <v>0.87179487179487181</v>
      </c>
      <c r="L61" s="140">
        <f t="shared" si="47"/>
        <v>39</v>
      </c>
      <c r="M61" s="140">
        <f t="shared" si="47"/>
        <v>13</v>
      </c>
      <c r="N61" s="140">
        <f t="shared" si="47"/>
        <v>26</v>
      </c>
      <c r="O61" s="140">
        <f t="shared" si="47"/>
        <v>39</v>
      </c>
      <c r="P61" s="140">
        <f t="shared" si="47"/>
        <v>13</v>
      </c>
      <c r="Q61" s="281">
        <f t="shared" si="27"/>
        <v>28429</v>
      </c>
      <c r="R61" s="392">
        <f t="shared" si="28"/>
        <v>28429</v>
      </c>
      <c r="S61" s="393">
        <f t="shared" si="29"/>
        <v>2.2200000000000002</v>
      </c>
      <c r="T61" s="395">
        <f t="shared" si="30"/>
        <v>-1</v>
      </c>
      <c r="U61" s="21">
        <f t="shared" si="31"/>
        <v>0.55330868042039705</v>
      </c>
      <c r="V61" s="21">
        <f t="shared" si="32"/>
        <v>0.44400000000000006</v>
      </c>
      <c r="W61" s="116" t="s">
        <v>351</v>
      </c>
      <c r="X61" s="116">
        <f t="shared" si="33"/>
        <v>33.392845999999999</v>
      </c>
      <c r="Y61" s="116">
        <f t="shared" si="34"/>
        <v>-111.951999</v>
      </c>
      <c r="Z61" s="20"/>
      <c r="AA61" s="116">
        <f t="shared" si="35"/>
        <v>26</v>
      </c>
      <c r="AB61" s="116">
        <f t="shared" si="36"/>
        <v>0</v>
      </c>
      <c r="AC61" s="116"/>
      <c r="AD61" s="116"/>
      <c r="AE61" s="116"/>
      <c r="AF61" s="116"/>
      <c r="AG61" s="116"/>
      <c r="AH61" s="116"/>
      <c r="AI61" s="116"/>
      <c r="AJ61" s="200"/>
      <c r="AK61" s="116">
        <f t="shared" si="40"/>
        <v>3</v>
      </c>
      <c r="AL61" s="116">
        <f t="shared" si="40"/>
        <v>3</v>
      </c>
      <c r="AM61" s="116">
        <f t="shared" si="40"/>
        <v>0</v>
      </c>
      <c r="AN61" s="116">
        <f t="shared" si="40"/>
        <v>0</v>
      </c>
      <c r="AO61" s="116">
        <f t="shared" si="41"/>
        <v>0</v>
      </c>
      <c r="AP61" s="116">
        <f t="shared" si="41"/>
        <v>0</v>
      </c>
      <c r="AQ61" s="116">
        <f t="shared" si="41"/>
        <v>0</v>
      </c>
      <c r="AR61" s="116">
        <f t="shared" si="41"/>
        <v>0</v>
      </c>
      <c r="AS61"/>
      <c r="AT61"/>
      <c r="AU61"/>
      <c r="AV61"/>
      <c r="AW61"/>
      <c r="AX61"/>
      <c r="AY61"/>
      <c r="AZ61"/>
      <c r="BA61" s="20">
        <v>46</v>
      </c>
    </row>
    <row r="62" spans="1:53" s="139" customFormat="1" x14ac:dyDescent="0.25">
      <c r="A62" s="16">
        <v>47</v>
      </c>
      <c r="B62" s="116">
        <f t="shared" si="26"/>
        <v>161</v>
      </c>
      <c r="C62" s="182" t="str">
        <f t="shared" ref="C62:D81" si="48">IF(ISERROR(VLOOKUP($B62,Loc,2,FALSE)),"",VLOOKUP($B62,Loc,MATCH(C$1,loc_hdr,0),FALSE))</f>
        <v>University Dr</v>
      </c>
      <c r="D62" s="182" t="str">
        <f t="shared" si="48"/>
        <v>Price Rd</v>
      </c>
      <c r="E62" s="140">
        <f t="shared" si="47"/>
        <v>19</v>
      </c>
      <c r="F62" s="140">
        <f t="shared" si="47"/>
        <v>16.5</v>
      </c>
      <c r="G62" s="140">
        <f t="shared" si="47"/>
        <v>21.5</v>
      </c>
      <c r="H62" s="140">
        <f t="shared" si="47"/>
        <v>0.14473684210526316</v>
      </c>
      <c r="I62" s="140">
        <f t="shared" si="47"/>
        <v>0.28947368421052633</v>
      </c>
      <c r="J62" s="140">
        <f t="shared" si="47"/>
        <v>0.13157894736842105</v>
      </c>
      <c r="K62" s="140">
        <f t="shared" si="47"/>
        <v>0.71052631578947367</v>
      </c>
      <c r="L62" s="140">
        <f t="shared" si="47"/>
        <v>76</v>
      </c>
      <c r="M62" s="140">
        <f t="shared" si="47"/>
        <v>33</v>
      </c>
      <c r="N62" s="140">
        <f t="shared" si="47"/>
        <v>43</v>
      </c>
      <c r="O62" s="140">
        <f t="shared" si="47"/>
        <v>76</v>
      </c>
      <c r="P62" s="140">
        <f t="shared" si="47"/>
        <v>33</v>
      </c>
      <c r="Q62" s="281">
        <f t="shared" si="27"/>
        <v>29056</v>
      </c>
      <c r="R62" s="392">
        <f t="shared" si="28"/>
        <v>29056</v>
      </c>
      <c r="S62" s="393">
        <f t="shared" si="29"/>
        <v>2</v>
      </c>
      <c r="T62" s="395">
        <f t="shared" si="30"/>
        <v>1</v>
      </c>
      <c r="U62" s="21">
        <f t="shared" si="31"/>
        <v>0.56551187232386146</v>
      </c>
      <c r="V62" s="21">
        <f t="shared" si="32"/>
        <v>0.4</v>
      </c>
      <c r="W62" s="116" t="s">
        <v>351</v>
      </c>
      <c r="X62" s="116">
        <f t="shared" si="33"/>
        <v>33.422013</v>
      </c>
      <c r="Y62" s="116">
        <f t="shared" si="34"/>
        <v>-111.891954</v>
      </c>
      <c r="Z62" s="20"/>
      <c r="AA62" s="116">
        <f t="shared" si="35"/>
        <v>43</v>
      </c>
      <c r="AB62" s="116">
        <f t="shared" si="36"/>
        <v>0</v>
      </c>
      <c r="AC62" s="116"/>
      <c r="AD62" s="116"/>
      <c r="AE62" s="116"/>
      <c r="AF62" s="116"/>
      <c r="AG62" s="116"/>
      <c r="AH62" s="116"/>
      <c r="AI62" s="116"/>
      <c r="AJ62" s="200"/>
      <c r="AK62" s="116">
        <f t="shared" ref="AK62:AN81" si="49">IF(ISERROR(MATCH($B62,loc_ID,0)),"",INDEX(Lane,MATCH($B62,loc_ID,0),MATCH(AK$1,LaneHdr,0)))</f>
        <v>0</v>
      </c>
      <c r="AL62" s="116">
        <f t="shared" si="49"/>
        <v>0</v>
      </c>
      <c r="AM62" s="116">
        <f t="shared" si="49"/>
        <v>3</v>
      </c>
      <c r="AN62" s="116">
        <f t="shared" si="49"/>
        <v>3</v>
      </c>
      <c r="AO62" s="116">
        <f t="shared" ref="AO62:AR81" si="50">IF(ISERROR(MATCH($B62,loc_ID,0)),"",INDEX(CordonIn,MATCH($B62,loc_ID,0),AO$115))</f>
        <v>0</v>
      </c>
      <c r="AP62" s="116">
        <f t="shared" si="50"/>
        <v>0</v>
      </c>
      <c r="AQ62" s="116">
        <f t="shared" si="50"/>
        <v>0</v>
      </c>
      <c r="AR62" s="116">
        <f t="shared" si="50"/>
        <v>0</v>
      </c>
      <c r="AS62"/>
      <c r="AT62"/>
      <c r="AU62"/>
      <c r="AV62"/>
      <c r="AW62"/>
      <c r="AX62"/>
      <c r="AY62"/>
      <c r="AZ62"/>
      <c r="BA62" s="20">
        <v>26</v>
      </c>
    </row>
    <row r="63" spans="1:53" s="139" customFormat="1" x14ac:dyDescent="0.25">
      <c r="A63" s="16">
        <v>20</v>
      </c>
      <c r="B63" s="116">
        <f t="shared" si="26"/>
        <v>123</v>
      </c>
      <c r="C63" s="182" t="str">
        <f t="shared" si="48"/>
        <v>Western Canal</v>
      </c>
      <c r="D63" s="182" t="str">
        <f t="shared" si="48"/>
        <v>Rural Rd</v>
      </c>
      <c r="E63" s="394">
        <f t="shared" ref="E63:P63" si="51">IF(LEN(INDEX(SummDirNS_data,MATCH($B63,SummDir_loc,0),MATCH(E$1,SummDir_hdr,0)))=0,,INDEX(SummDirNS_data,MATCH($B63,SummDir_loc,0),MATCH(E$1,SummDir_hdr,0)))</f>
        <v>8</v>
      </c>
      <c r="F63" s="394">
        <f t="shared" si="51"/>
        <v>6.5</v>
      </c>
      <c r="G63" s="394">
        <f t="shared" si="51"/>
        <v>9.5</v>
      </c>
      <c r="H63" s="394">
        <f t="shared" si="51"/>
        <v>0.21875</v>
      </c>
      <c r="I63" s="394">
        <f t="shared" si="51"/>
        <v>0.4375</v>
      </c>
      <c r="J63" s="394">
        <f t="shared" si="51"/>
        <v>0.21875</v>
      </c>
      <c r="K63" s="394">
        <f t="shared" si="51"/>
        <v>0.65625</v>
      </c>
      <c r="L63" s="394">
        <f t="shared" si="51"/>
        <v>32</v>
      </c>
      <c r="M63" s="394">
        <f t="shared" si="51"/>
        <v>13</v>
      </c>
      <c r="N63" s="394">
        <f t="shared" si="51"/>
        <v>19</v>
      </c>
      <c r="O63" s="394">
        <f t="shared" si="51"/>
        <v>32</v>
      </c>
      <c r="P63" s="394">
        <f t="shared" si="51"/>
        <v>13</v>
      </c>
      <c r="Q63" s="281">
        <f t="shared" si="27"/>
        <v>29395</v>
      </c>
      <c r="R63" s="392">
        <f t="shared" si="28"/>
        <v>29395</v>
      </c>
      <c r="S63" s="393">
        <f t="shared" si="29"/>
        <v>4</v>
      </c>
      <c r="T63" s="395">
        <f t="shared" si="30"/>
        <v>-1</v>
      </c>
      <c r="U63" s="21">
        <f t="shared" si="31"/>
        <v>0.57210977033865318</v>
      </c>
      <c r="V63" s="21">
        <f t="shared" si="32"/>
        <v>0.8</v>
      </c>
      <c r="W63" s="116" t="s">
        <v>352</v>
      </c>
      <c r="X63" s="116">
        <f t="shared" si="33"/>
        <v>33.356630000000003</v>
      </c>
      <c r="Y63" s="116">
        <f t="shared" si="34"/>
        <v>-111.92854</v>
      </c>
      <c r="AA63" s="116">
        <f t="shared" si="35"/>
        <v>19</v>
      </c>
      <c r="AB63" s="116">
        <f t="shared" si="36"/>
        <v>0</v>
      </c>
      <c r="AC63" s="116"/>
      <c r="AD63" s="116"/>
      <c r="AE63" s="116"/>
      <c r="AF63" s="116"/>
      <c r="AG63" s="116"/>
      <c r="AH63" s="116"/>
      <c r="AI63" s="116"/>
      <c r="AJ63" s="200"/>
      <c r="AK63" s="116">
        <f t="shared" si="49"/>
        <v>0</v>
      </c>
      <c r="AL63" s="116">
        <f t="shared" si="49"/>
        <v>0</v>
      </c>
      <c r="AM63" s="116">
        <f t="shared" si="49"/>
        <v>4</v>
      </c>
      <c r="AN63" s="116">
        <f t="shared" si="49"/>
        <v>4</v>
      </c>
      <c r="AO63" s="116">
        <f t="shared" si="50"/>
        <v>0</v>
      </c>
      <c r="AP63" s="116">
        <f t="shared" si="50"/>
        <v>0</v>
      </c>
      <c r="AQ63" s="116">
        <f t="shared" si="50"/>
        <v>0</v>
      </c>
      <c r="AR63" s="116">
        <f t="shared" si="50"/>
        <v>0</v>
      </c>
      <c r="BA63" s="20">
        <v>19</v>
      </c>
    </row>
    <row r="64" spans="1:53" s="139" customFormat="1" x14ac:dyDescent="0.25">
      <c r="A64" s="16">
        <v>32</v>
      </c>
      <c r="B64" s="116">
        <f t="shared" si="26"/>
        <v>139</v>
      </c>
      <c r="C64" s="182" t="str">
        <f t="shared" si="48"/>
        <v>Broadway Rd</v>
      </c>
      <c r="D64" s="182" t="str">
        <f t="shared" si="48"/>
        <v>College Ave</v>
      </c>
      <c r="E64" s="140">
        <f t="shared" ref="E64:P68" si="52">IF(LEN(INDEX(SummDirEW_data,MATCH($B64,SummDir_loc,0),MATCH(E$1,SummDir_hdr,0)))=0,"",INDEX(SummDirEW_data,MATCH($B64,SummDir_loc,0),MATCH(E$1,SummDir_hdr,0)))</f>
        <v>13</v>
      </c>
      <c r="F64" s="140">
        <f t="shared" si="52"/>
        <v>11.5</v>
      </c>
      <c r="G64" s="140">
        <f t="shared" si="52"/>
        <v>14.5</v>
      </c>
      <c r="H64" s="140">
        <f t="shared" si="52"/>
        <v>0.28846153846153844</v>
      </c>
      <c r="I64" s="140">
        <f t="shared" si="52"/>
        <v>0.11538461538461539</v>
      </c>
      <c r="J64" s="140">
        <f t="shared" si="52"/>
        <v>0.11538461538461539</v>
      </c>
      <c r="K64" s="140">
        <f t="shared" si="52"/>
        <v>0.48076923076923078</v>
      </c>
      <c r="L64" s="140">
        <f t="shared" si="52"/>
        <v>52</v>
      </c>
      <c r="M64" s="140">
        <f t="shared" si="52"/>
        <v>23</v>
      </c>
      <c r="N64" s="140">
        <f t="shared" si="52"/>
        <v>29</v>
      </c>
      <c r="O64" s="140">
        <f t="shared" si="52"/>
        <v>52</v>
      </c>
      <c r="P64" s="140">
        <f t="shared" si="52"/>
        <v>23</v>
      </c>
      <c r="Q64" s="281">
        <f t="shared" si="27"/>
        <v>29614</v>
      </c>
      <c r="R64" s="392">
        <f t="shared" si="28"/>
        <v>29614</v>
      </c>
      <c r="S64" s="393">
        <f t="shared" si="29"/>
        <v>0.5</v>
      </c>
      <c r="T64" s="395">
        <f t="shared" si="30"/>
        <v>-1</v>
      </c>
      <c r="U64" s="21">
        <f t="shared" si="31"/>
        <v>0.57637212923316461</v>
      </c>
      <c r="V64" s="21">
        <f t="shared" si="32"/>
        <v>0.1</v>
      </c>
      <c r="W64" s="116" t="s">
        <v>351</v>
      </c>
      <c r="X64" s="116">
        <f t="shared" si="33"/>
        <v>33.407445000000003</v>
      </c>
      <c r="Y64" s="116">
        <f t="shared" si="34"/>
        <v>-111.93469899999999</v>
      </c>
      <c r="Z64" s="20"/>
      <c r="AA64" s="116">
        <f t="shared" si="35"/>
        <v>29</v>
      </c>
      <c r="AB64" s="116">
        <f t="shared" si="36"/>
        <v>0</v>
      </c>
      <c r="AC64" s="116"/>
      <c r="AD64" s="116"/>
      <c r="AE64" s="116"/>
      <c r="AF64" s="116"/>
      <c r="AG64" s="116"/>
      <c r="AH64" s="116"/>
      <c r="AI64" s="116"/>
      <c r="AJ64" s="200"/>
      <c r="AK64" s="116">
        <f t="shared" si="49"/>
        <v>3</v>
      </c>
      <c r="AL64" s="116">
        <f t="shared" si="49"/>
        <v>3</v>
      </c>
      <c r="AM64" s="116">
        <f t="shared" si="49"/>
        <v>0</v>
      </c>
      <c r="AN64" s="116">
        <f t="shared" si="49"/>
        <v>0</v>
      </c>
      <c r="AO64" s="116">
        <f t="shared" si="50"/>
        <v>0</v>
      </c>
      <c r="AP64" s="116">
        <f t="shared" si="50"/>
        <v>0</v>
      </c>
      <c r="AQ64" s="116">
        <f t="shared" si="50"/>
        <v>0</v>
      </c>
      <c r="AR64" s="116">
        <f t="shared" si="50"/>
        <v>0</v>
      </c>
      <c r="AS64"/>
      <c r="AT64"/>
      <c r="AU64"/>
      <c r="AV64"/>
      <c r="AW64"/>
      <c r="AX64"/>
      <c r="AY64"/>
      <c r="AZ64"/>
      <c r="BA64" s="20">
        <v>46</v>
      </c>
    </row>
    <row r="65" spans="1:53" s="139" customFormat="1" x14ac:dyDescent="0.25">
      <c r="A65" s="16">
        <v>13</v>
      </c>
      <c r="B65" s="116">
        <f t="shared" si="26"/>
        <v>116</v>
      </c>
      <c r="C65" s="182" t="str">
        <f t="shared" si="48"/>
        <v>University Dr</v>
      </c>
      <c r="D65" s="182" t="str">
        <f t="shared" si="48"/>
        <v>Dorsey Ln</v>
      </c>
      <c r="E65" s="140">
        <f t="shared" si="52"/>
        <v>80.25</v>
      </c>
      <c r="F65" s="140">
        <f t="shared" si="52"/>
        <v>62</v>
      </c>
      <c r="G65" s="140">
        <f t="shared" si="52"/>
        <v>98.5</v>
      </c>
      <c r="H65" s="140">
        <f t="shared" si="52"/>
        <v>0.30841121495327101</v>
      </c>
      <c r="I65" s="140">
        <f t="shared" si="52"/>
        <v>8.7227414330218064E-2</v>
      </c>
      <c r="J65" s="140">
        <f t="shared" si="52"/>
        <v>0.30062305295950154</v>
      </c>
      <c r="K65" s="140">
        <f t="shared" si="52"/>
        <v>0.59190031152647971</v>
      </c>
      <c r="L65" s="140">
        <f t="shared" si="52"/>
        <v>321</v>
      </c>
      <c r="M65" s="140">
        <f t="shared" si="52"/>
        <v>124</v>
      </c>
      <c r="N65" s="140">
        <f t="shared" si="52"/>
        <v>197</v>
      </c>
      <c r="O65" s="140">
        <f t="shared" si="52"/>
        <v>321</v>
      </c>
      <c r="P65" s="140">
        <f t="shared" si="52"/>
        <v>124</v>
      </c>
      <c r="Q65" s="281">
        <f t="shared" si="27"/>
        <v>30015</v>
      </c>
      <c r="R65" s="392">
        <f t="shared" si="28"/>
        <v>30015</v>
      </c>
      <c r="S65" s="393">
        <f t="shared" si="29"/>
        <v>0.5</v>
      </c>
      <c r="T65" s="395">
        <f t="shared" si="30"/>
        <v>1</v>
      </c>
      <c r="U65" s="21">
        <f t="shared" si="31"/>
        <v>0.58417672246010122</v>
      </c>
      <c r="V65" s="21">
        <f t="shared" si="32"/>
        <v>0.1</v>
      </c>
      <c r="W65" s="116" t="s">
        <v>351</v>
      </c>
      <c r="X65" s="116">
        <f t="shared" si="33"/>
        <v>33.421779999999998</v>
      </c>
      <c r="Y65" s="116">
        <f t="shared" si="34"/>
        <v>-111.91791000000001</v>
      </c>
      <c r="Z65" s="20"/>
      <c r="AA65" s="116">
        <f t="shared" si="35"/>
        <v>197</v>
      </c>
      <c r="AB65" s="116">
        <f t="shared" si="36"/>
        <v>0</v>
      </c>
      <c r="AC65" s="116"/>
      <c r="AD65" s="116"/>
      <c r="AE65" s="116"/>
      <c r="AF65" s="116"/>
      <c r="AG65" s="116"/>
      <c r="AH65" s="116"/>
      <c r="AI65" s="116"/>
      <c r="AJ65" s="200"/>
      <c r="AK65" s="116">
        <f t="shared" si="49"/>
        <v>2</v>
      </c>
      <c r="AL65" s="116">
        <f t="shared" si="49"/>
        <v>0</v>
      </c>
      <c r="AM65" s="116">
        <f t="shared" si="49"/>
        <v>3</v>
      </c>
      <c r="AN65" s="116">
        <f t="shared" si="49"/>
        <v>3</v>
      </c>
      <c r="AO65" s="116">
        <f t="shared" si="50"/>
        <v>0</v>
      </c>
      <c r="AP65" s="116">
        <f t="shared" si="50"/>
        <v>0</v>
      </c>
      <c r="AQ65" s="116">
        <f t="shared" si="50"/>
        <v>0</v>
      </c>
      <c r="AR65" s="116">
        <f t="shared" si="50"/>
        <v>0</v>
      </c>
      <c r="AS65"/>
      <c r="AT65"/>
      <c r="AU65"/>
      <c r="AV65"/>
      <c r="AW65"/>
      <c r="AX65"/>
      <c r="AY65"/>
      <c r="AZ65"/>
      <c r="BA65" s="20">
        <v>46</v>
      </c>
    </row>
    <row r="66" spans="1:53" s="139" customFormat="1" x14ac:dyDescent="0.25">
      <c r="A66" s="16">
        <v>14</v>
      </c>
      <c r="B66" s="116">
        <f t="shared" ref="B66:B97" si="53">INDEX(SummDir_loc,$A66)</f>
        <v>117</v>
      </c>
      <c r="C66" s="182" t="str">
        <f t="shared" si="48"/>
        <v>University Dr</v>
      </c>
      <c r="D66" s="182" t="str">
        <f t="shared" si="48"/>
        <v>Rural Rd</v>
      </c>
      <c r="E66" s="140">
        <f t="shared" si="52"/>
        <v>147.25</v>
      </c>
      <c r="F66" s="140">
        <f t="shared" si="52"/>
        <v>102.5</v>
      </c>
      <c r="G66" s="140">
        <f t="shared" si="52"/>
        <v>192</v>
      </c>
      <c r="H66" s="140">
        <f t="shared" si="52"/>
        <v>0.28013582342954158</v>
      </c>
      <c r="I66" s="140">
        <f t="shared" si="52"/>
        <v>8.3191850594227498E-2</v>
      </c>
      <c r="J66" s="140">
        <f t="shared" si="52"/>
        <v>0.36502546689303905</v>
      </c>
      <c r="K66" s="140">
        <f t="shared" si="52"/>
        <v>0.59592529711375208</v>
      </c>
      <c r="L66" s="140">
        <f t="shared" si="52"/>
        <v>589</v>
      </c>
      <c r="M66" s="140">
        <f t="shared" si="52"/>
        <v>205</v>
      </c>
      <c r="N66" s="140">
        <f t="shared" si="52"/>
        <v>384</v>
      </c>
      <c r="O66" s="140">
        <f t="shared" si="52"/>
        <v>589</v>
      </c>
      <c r="P66" s="140">
        <f t="shared" si="52"/>
        <v>205</v>
      </c>
      <c r="Q66" s="281">
        <f t="shared" ref="Q66:Q97" si="54">IF(ISERROR(MATCH($B66,loc_ID,0)),"",INDEX(TrfCnt_by_loc,MATCH($B66,loc_ID,0)))</f>
        <v>51380</v>
      </c>
      <c r="R66" s="392">
        <f t="shared" ref="R66:R97" si="55">IF(LEN(INDEX(TC_loc_dir,MATCH($B66,loc_ID,0),IF(W66="NS",1,2)))=0,NA(),INDEX(TC_loc_dir,MATCH($B66,loc_ID,0),IF(W66="NS",1,2)))</f>
        <v>30015</v>
      </c>
      <c r="S66" s="393">
        <f t="shared" ref="S66:S97" si="56">IF(LEN(INDEX(Loc_Dist,MATCH($B66,loc_ID,0)))=0,NA(),INDEX(Loc_Dist,MATCH($B66,loc_ID,0)))</f>
        <v>0</v>
      </c>
      <c r="T66" s="395">
        <f t="shared" ref="T66:T97" si="57">IF(AND(W66="NS",SUM(AK66,AL66)&gt;0),T$115,IF(AND(W66="EW",SUM(AM66,AN66)&gt;0),T$115,T$116))</f>
        <v>1</v>
      </c>
      <c r="U66" s="21">
        <f t="shared" ref="U66:U97" si="58">IF(LEN(R66)&gt;0,R66/R$113,"")</f>
        <v>0.58417672246010122</v>
      </c>
      <c r="V66" s="21">
        <f t="shared" ref="V66:V97" si="59">IF(ISNUMBER(S66),S66/S$113,"")</f>
        <v>0</v>
      </c>
      <c r="W66" s="116" t="s">
        <v>351</v>
      </c>
      <c r="X66" s="116">
        <f t="shared" ref="X66:X97" si="60">IF(ISBLANK(INDEX(GPS_,MATCH($B66,loc_ID,0),AS$115)),"",INDEX(GPS_,MATCH($B66,loc_ID,0),AS$115))</f>
        <v>33.422044999999997</v>
      </c>
      <c r="Y66" s="116">
        <f t="shared" ref="Y66:Y97" si="61">IF(ISBLANK(INDEX(GPS_,MATCH($B66,loc_ID,0),AT$115)),"",INDEX(GPS_,MATCH($B66,loc_ID,0),AT$115))</f>
        <v>-111.926299</v>
      </c>
      <c r="Z66" s="20"/>
      <c r="AA66" s="116">
        <f t="shared" ref="AA66:AA97" si="62">N66</f>
        <v>384</v>
      </c>
      <c r="AB66" s="116">
        <f t="shared" ref="AB66:AB97" si="63">IF(LEN(R66)&lt;1,1,0)</f>
        <v>0</v>
      </c>
      <c r="AC66" s="116"/>
      <c r="AD66" s="116"/>
      <c r="AE66" s="116"/>
      <c r="AF66" s="116"/>
      <c r="AG66" s="116"/>
      <c r="AH66" s="116"/>
      <c r="AI66" s="116"/>
      <c r="AJ66" s="200"/>
      <c r="AK66" s="116">
        <f t="shared" si="49"/>
        <v>0</v>
      </c>
      <c r="AL66" s="116">
        <f t="shared" si="49"/>
        <v>0</v>
      </c>
      <c r="AM66" s="116">
        <f t="shared" si="49"/>
        <v>3</v>
      </c>
      <c r="AN66" s="116">
        <f t="shared" si="49"/>
        <v>3</v>
      </c>
      <c r="AO66" s="116">
        <f t="shared" si="50"/>
        <v>0</v>
      </c>
      <c r="AP66" s="116">
        <f t="shared" si="50"/>
        <v>0</v>
      </c>
      <c r="AQ66" s="116">
        <f t="shared" si="50"/>
        <v>0</v>
      </c>
      <c r="AR66" s="116">
        <f t="shared" si="50"/>
        <v>1</v>
      </c>
      <c r="AS66"/>
      <c r="AT66"/>
      <c r="AU66"/>
      <c r="AV66"/>
      <c r="AW66"/>
      <c r="AX66"/>
      <c r="AY66"/>
      <c r="AZ66"/>
      <c r="BA66" s="20">
        <v>24</v>
      </c>
    </row>
    <row r="67" spans="1:53" s="139" customFormat="1" x14ac:dyDescent="0.25">
      <c r="A67" s="16">
        <v>41</v>
      </c>
      <c r="B67" s="116">
        <f t="shared" si="53"/>
        <v>155</v>
      </c>
      <c r="C67" s="182" t="str">
        <f t="shared" si="48"/>
        <v>University Dr</v>
      </c>
      <c r="D67" s="182" t="str">
        <f t="shared" si="48"/>
        <v>McClintock Dr</v>
      </c>
      <c r="E67" s="140">
        <f t="shared" si="52"/>
        <v>50.25</v>
      </c>
      <c r="F67" s="140">
        <f t="shared" si="52"/>
        <v>45</v>
      </c>
      <c r="G67" s="140">
        <f t="shared" si="52"/>
        <v>55.5</v>
      </c>
      <c r="H67" s="140">
        <f t="shared" si="52"/>
        <v>0.3383084577114428</v>
      </c>
      <c r="I67" s="140">
        <f t="shared" si="52"/>
        <v>0.15422885572139303</v>
      </c>
      <c r="J67" s="140">
        <f t="shared" si="52"/>
        <v>0.17910447761194029</v>
      </c>
      <c r="K67" s="140">
        <f t="shared" si="52"/>
        <v>0.77114427860696522</v>
      </c>
      <c r="L67" s="140">
        <f t="shared" si="52"/>
        <v>201</v>
      </c>
      <c r="M67" s="140">
        <f t="shared" si="52"/>
        <v>90</v>
      </c>
      <c r="N67" s="140">
        <f t="shared" si="52"/>
        <v>111</v>
      </c>
      <c r="O67" s="140">
        <f t="shared" si="52"/>
        <v>201</v>
      </c>
      <c r="P67" s="140">
        <f t="shared" si="52"/>
        <v>90</v>
      </c>
      <c r="Q67" s="281">
        <f t="shared" si="54"/>
        <v>36366</v>
      </c>
      <c r="R67" s="392">
        <f t="shared" si="55"/>
        <v>30015</v>
      </c>
      <c r="S67" s="393">
        <f t="shared" si="56"/>
        <v>1</v>
      </c>
      <c r="T67" s="395">
        <f t="shared" si="57"/>
        <v>1</v>
      </c>
      <c r="U67" s="21">
        <f t="shared" si="58"/>
        <v>0.58417672246010122</v>
      </c>
      <c r="V67" s="21">
        <f t="shared" si="59"/>
        <v>0.2</v>
      </c>
      <c r="W67" s="116" t="s">
        <v>351</v>
      </c>
      <c r="X67" s="116">
        <f t="shared" si="60"/>
        <v>33.417368000000003</v>
      </c>
      <c r="Y67" s="116">
        <f t="shared" si="61"/>
        <v>-111.92255400000001</v>
      </c>
      <c r="Z67" s="20"/>
      <c r="AA67" s="116">
        <f t="shared" si="62"/>
        <v>111</v>
      </c>
      <c r="AB67" s="116">
        <f t="shared" si="63"/>
        <v>0</v>
      </c>
      <c r="AC67" s="116"/>
      <c r="AD67" s="116"/>
      <c r="AE67" s="116"/>
      <c r="AF67" s="116"/>
      <c r="AG67" s="116"/>
      <c r="AH67" s="116"/>
      <c r="AI67" s="116"/>
      <c r="AJ67" s="200"/>
      <c r="AK67" s="116">
        <f t="shared" si="49"/>
        <v>3</v>
      </c>
      <c r="AL67" s="116">
        <f t="shared" si="49"/>
        <v>3</v>
      </c>
      <c r="AM67" s="116">
        <f t="shared" si="49"/>
        <v>3</v>
      </c>
      <c r="AN67" s="116">
        <f t="shared" si="49"/>
        <v>3</v>
      </c>
      <c r="AO67" s="116">
        <f t="shared" si="50"/>
        <v>0</v>
      </c>
      <c r="AP67" s="116">
        <f t="shared" si="50"/>
        <v>0</v>
      </c>
      <c r="AQ67" s="116">
        <f t="shared" si="50"/>
        <v>0</v>
      </c>
      <c r="AR67" s="116">
        <f t="shared" si="50"/>
        <v>0</v>
      </c>
      <c r="AS67"/>
      <c r="AT67"/>
      <c r="AU67"/>
      <c r="AV67"/>
      <c r="AW67"/>
      <c r="AX67"/>
      <c r="AY67"/>
      <c r="AZ67"/>
      <c r="BA67" s="20">
        <v>46</v>
      </c>
    </row>
    <row r="68" spans="1:53" s="139" customFormat="1" x14ac:dyDescent="0.25">
      <c r="A68" s="16">
        <v>31</v>
      </c>
      <c r="B68" s="116">
        <f t="shared" si="53"/>
        <v>138</v>
      </c>
      <c r="C68" s="182" t="str">
        <f t="shared" si="48"/>
        <v>Broadway Rd</v>
      </c>
      <c r="D68" s="182" t="str">
        <f t="shared" si="48"/>
        <v>Rural Rd</v>
      </c>
      <c r="E68" s="140">
        <f t="shared" si="52"/>
        <v>22.75</v>
      </c>
      <c r="F68" s="140">
        <f t="shared" si="52"/>
        <v>19.5</v>
      </c>
      <c r="G68" s="140">
        <f t="shared" si="52"/>
        <v>26</v>
      </c>
      <c r="H68" s="140">
        <f t="shared" si="52"/>
        <v>0.25274725274725274</v>
      </c>
      <c r="I68" s="140">
        <f t="shared" si="52"/>
        <v>9.8901098901098897E-2</v>
      </c>
      <c r="J68" s="140">
        <f t="shared" si="52"/>
        <v>0.40659340659340659</v>
      </c>
      <c r="K68" s="140">
        <f t="shared" si="52"/>
        <v>0.96703296703296704</v>
      </c>
      <c r="L68" s="140">
        <f t="shared" si="52"/>
        <v>91</v>
      </c>
      <c r="M68" s="140">
        <f t="shared" si="52"/>
        <v>39</v>
      </c>
      <c r="N68" s="140">
        <f t="shared" si="52"/>
        <v>52</v>
      </c>
      <c r="O68" s="140">
        <f t="shared" si="52"/>
        <v>91</v>
      </c>
      <c r="P68" s="140">
        <f t="shared" si="52"/>
        <v>39</v>
      </c>
      <c r="Q68" s="281">
        <f t="shared" si="54"/>
        <v>44120</v>
      </c>
      <c r="R68" s="392">
        <f t="shared" si="55"/>
        <v>30063</v>
      </c>
      <c r="S68" s="393">
        <f t="shared" si="56"/>
        <v>0.5</v>
      </c>
      <c r="T68" s="395">
        <f t="shared" si="57"/>
        <v>-1</v>
      </c>
      <c r="U68" s="21">
        <f t="shared" si="58"/>
        <v>0.58511093810821335</v>
      </c>
      <c r="V68" s="21">
        <f t="shared" si="59"/>
        <v>0.1</v>
      </c>
      <c r="W68" s="116" t="s">
        <v>351</v>
      </c>
      <c r="X68" s="116">
        <f t="shared" si="60"/>
        <v>33.407445000000003</v>
      </c>
      <c r="Y68" s="116">
        <f t="shared" si="61"/>
        <v>-111.926098</v>
      </c>
      <c r="Z68" s="20"/>
      <c r="AA68" s="116">
        <f t="shared" si="62"/>
        <v>52</v>
      </c>
      <c r="AB68" s="116">
        <f t="shared" si="63"/>
        <v>0</v>
      </c>
      <c r="AC68" s="116"/>
      <c r="AD68" s="116"/>
      <c r="AE68" s="116"/>
      <c r="AF68" s="116"/>
      <c r="AG68" s="116"/>
      <c r="AH68" s="116"/>
      <c r="AI68" s="116"/>
      <c r="AJ68" s="200"/>
      <c r="AK68" s="116">
        <f t="shared" si="49"/>
        <v>0</v>
      </c>
      <c r="AL68" s="116">
        <f t="shared" si="49"/>
        <v>0</v>
      </c>
      <c r="AM68" s="116">
        <f t="shared" si="49"/>
        <v>0</v>
      </c>
      <c r="AN68" s="116">
        <f t="shared" si="49"/>
        <v>0</v>
      </c>
      <c r="AO68" s="116">
        <f t="shared" si="50"/>
        <v>0</v>
      </c>
      <c r="AP68" s="116">
        <f t="shared" si="50"/>
        <v>0</v>
      </c>
      <c r="AQ68" s="116">
        <f t="shared" si="50"/>
        <v>0</v>
      </c>
      <c r="AR68" s="116">
        <f t="shared" si="50"/>
        <v>0</v>
      </c>
      <c r="AS68"/>
      <c r="AT68"/>
      <c r="AU68"/>
      <c r="AV68"/>
      <c r="AW68"/>
      <c r="AX68"/>
      <c r="AY68"/>
      <c r="AZ68"/>
      <c r="BA68" s="20">
        <v>46</v>
      </c>
    </row>
    <row r="69" spans="1:53" s="139" customFormat="1" x14ac:dyDescent="0.25">
      <c r="A69" s="16">
        <v>21</v>
      </c>
      <c r="B69" s="116">
        <f t="shared" si="53"/>
        <v>124</v>
      </c>
      <c r="C69" s="182" t="str">
        <f t="shared" si="48"/>
        <v>Western Canal</v>
      </c>
      <c r="D69" s="182" t="str">
        <f t="shared" si="48"/>
        <v>McClintock Dr</v>
      </c>
      <c r="E69" s="394">
        <f t="shared" ref="E69:P70" si="64">IF(LEN(INDEX(SummDirNS_data,MATCH($B69,SummDir_loc,0),MATCH(E$1,SummDir_hdr,0)))=0,,INDEX(SummDirNS_data,MATCH($B69,SummDir_loc,0),MATCH(E$1,SummDir_hdr,0)))</f>
        <v>6.75</v>
      </c>
      <c r="F69" s="394">
        <f t="shared" si="64"/>
        <v>6.5</v>
      </c>
      <c r="G69" s="394">
        <f t="shared" si="64"/>
        <v>7</v>
      </c>
      <c r="H69" s="394">
        <f t="shared" si="64"/>
        <v>0.37037037037037035</v>
      </c>
      <c r="I69" s="394">
        <f t="shared" si="64"/>
        <v>0.48148148148148145</v>
      </c>
      <c r="J69" s="394">
        <f t="shared" si="64"/>
        <v>0.18518518518518517</v>
      </c>
      <c r="K69" s="394">
        <f t="shared" si="64"/>
        <v>0.66666666666666663</v>
      </c>
      <c r="L69" s="394">
        <f t="shared" si="64"/>
        <v>27</v>
      </c>
      <c r="M69" s="394">
        <f t="shared" si="64"/>
        <v>13</v>
      </c>
      <c r="N69" s="394">
        <f t="shared" si="64"/>
        <v>14</v>
      </c>
      <c r="O69" s="394">
        <f t="shared" si="64"/>
        <v>27</v>
      </c>
      <c r="P69" s="394">
        <f t="shared" si="64"/>
        <v>13</v>
      </c>
      <c r="Q69" s="281">
        <f t="shared" si="54"/>
        <v>30170</v>
      </c>
      <c r="R69" s="392">
        <f t="shared" si="55"/>
        <v>30170</v>
      </c>
      <c r="S69" s="393">
        <f t="shared" si="56"/>
        <v>5</v>
      </c>
      <c r="T69" s="395">
        <f t="shared" si="57"/>
        <v>1</v>
      </c>
      <c r="U69" s="21">
        <f t="shared" si="58"/>
        <v>0.58719346049046317</v>
      </c>
      <c r="V69" s="21">
        <f t="shared" si="59"/>
        <v>1</v>
      </c>
      <c r="W69" s="116" t="s">
        <v>352</v>
      </c>
      <c r="X69" s="116">
        <f t="shared" si="60"/>
        <v>33.356769999999997</v>
      </c>
      <c r="Y69" s="116">
        <f t="shared" si="61"/>
        <v>-111.91153</v>
      </c>
      <c r="AA69" s="116">
        <f t="shared" si="62"/>
        <v>14</v>
      </c>
      <c r="AB69" s="116">
        <f t="shared" si="63"/>
        <v>0</v>
      </c>
      <c r="AC69" s="116"/>
      <c r="AD69" s="116"/>
      <c r="AE69" s="116"/>
      <c r="AF69" s="116"/>
      <c r="AG69" s="116"/>
      <c r="AH69" s="116"/>
      <c r="AI69" s="116"/>
      <c r="AJ69" s="200"/>
      <c r="AK69" s="116">
        <f t="shared" si="49"/>
        <v>3</v>
      </c>
      <c r="AL69" s="116">
        <f t="shared" si="49"/>
        <v>3</v>
      </c>
      <c r="AM69" s="116">
        <f t="shared" si="49"/>
        <v>4</v>
      </c>
      <c r="AN69" s="116">
        <f t="shared" si="49"/>
        <v>4</v>
      </c>
      <c r="AO69" s="116">
        <f t="shared" si="50"/>
        <v>0</v>
      </c>
      <c r="AP69" s="116">
        <f t="shared" si="50"/>
        <v>0</v>
      </c>
      <c r="AQ69" s="116">
        <f t="shared" si="50"/>
        <v>0</v>
      </c>
      <c r="AR69" s="116">
        <f t="shared" si="50"/>
        <v>0</v>
      </c>
      <c r="BA69" s="20">
        <v>19</v>
      </c>
    </row>
    <row r="70" spans="1:53" s="139" customFormat="1" x14ac:dyDescent="0.25">
      <c r="A70" s="16">
        <v>45</v>
      </c>
      <c r="B70" s="116">
        <f t="shared" si="53"/>
        <v>159</v>
      </c>
      <c r="C70" s="182" t="str">
        <f t="shared" si="48"/>
        <v>Broadway Rd</v>
      </c>
      <c r="D70" s="182" t="str">
        <f t="shared" si="48"/>
        <v>McClintock Dr</v>
      </c>
      <c r="E70" s="394">
        <f t="shared" si="64"/>
        <v>22.5</v>
      </c>
      <c r="F70" s="394">
        <f t="shared" si="64"/>
        <v>15</v>
      </c>
      <c r="G70" s="394">
        <f t="shared" si="64"/>
        <v>30</v>
      </c>
      <c r="H70" s="394">
        <f t="shared" si="64"/>
        <v>0.14444444444444443</v>
      </c>
      <c r="I70" s="394">
        <f t="shared" si="64"/>
        <v>4.4444444444444446E-2</v>
      </c>
      <c r="J70" s="394">
        <f t="shared" si="64"/>
        <v>0.28888888888888886</v>
      </c>
      <c r="K70" s="394">
        <f t="shared" si="64"/>
        <v>0.93333333333333335</v>
      </c>
      <c r="L70" s="394">
        <f t="shared" si="64"/>
        <v>90</v>
      </c>
      <c r="M70" s="394">
        <f t="shared" si="64"/>
        <v>30</v>
      </c>
      <c r="N70" s="394">
        <f t="shared" si="64"/>
        <v>60</v>
      </c>
      <c r="O70" s="394">
        <f t="shared" si="64"/>
        <v>90</v>
      </c>
      <c r="P70" s="394">
        <f t="shared" si="64"/>
        <v>30</v>
      </c>
      <c r="Q70" s="281">
        <f t="shared" si="54"/>
        <v>32138</v>
      </c>
      <c r="R70" s="392">
        <f t="shared" si="55"/>
        <v>31175</v>
      </c>
      <c r="S70" s="393">
        <f t="shared" si="56"/>
        <v>1.5</v>
      </c>
      <c r="T70" s="395">
        <f t="shared" si="57"/>
        <v>-1</v>
      </c>
      <c r="U70" s="21">
        <f t="shared" si="58"/>
        <v>0.60675360062281047</v>
      </c>
      <c r="V70" s="21">
        <f t="shared" si="59"/>
        <v>0.3</v>
      </c>
      <c r="W70" s="116" t="s">
        <v>352</v>
      </c>
      <c r="X70" s="116">
        <f t="shared" si="60"/>
        <v>33.407432999999997</v>
      </c>
      <c r="Y70" s="116">
        <f t="shared" si="61"/>
        <v>-111.90910700000001</v>
      </c>
      <c r="AA70" s="116">
        <f t="shared" si="62"/>
        <v>60</v>
      </c>
      <c r="AB70" s="116">
        <f t="shared" si="63"/>
        <v>0</v>
      </c>
      <c r="AC70" s="116"/>
      <c r="AD70" s="116"/>
      <c r="AE70" s="116"/>
      <c r="AF70" s="116"/>
      <c r="AG70" s="116"/>
      <c r="AH70" s="116"/>
      <c r="AI70" s="116"/>
      <c r="AJ70" s="200"/>
      <c r="AK70" s="116">
        <f t="shared" si="49"/>
        <v>0</v>
      </c>
      <c r="AL70" s="116">
        <f t="shared" si="49"/>
        <v>0</v>
      </c>
      <c r="AM70" s="116">
        <f t="shared" si="49"/>
        <v>0</v>
      </c>
      <c r="AN70" s="116">
        <f t="shared" si="49"/>
        <v>0</v>
      </c>
      <c r="AO70" s="116">
        <f t="shared" si="50"/>
        <v>0</v>
      </c>
      <c r="AP70" s="116">
        <f t="shared" si="50"/>
        <v>0</v>
      </c>
      <c r="AQ70" s="116">
        <f t="shared" si="50"/>
        <v>0</v>
      </c>
      <c r="AR70" s="116">
        <f t="shared" si="50"/>
        <v>0</v>
      </c>
      <c r="BA70" s="20">
        <v>19</v>
      </c>
    </row>
    <row r="71" spans="1:53" s="139" customFormat="1" x14ac:dyDescent="0.25">
      <c r="A71" s="16">
        <v>38</v>
      </c>
      <c r="B71" s="116">
        <f t="shared" si="53"/>
        <v>146</v>
      </c>
      <c r="C71" s="182" t="str">
        <f t="shared" si="48"/>
        <v>Broadway Rd</v>
      </c>
      <c r="D71" s="182" t="str">
        <f t="shared" si="48"/>
        <v>Mill Ave</v>
      </c>
      <c r="E71" s="140">
        <f t="shared" ref="E71:P74" si="65">IF(LEN(INDEX(SummDirEW_data,MATCH($B71,SummDir_loc,0),MATCH(E$1,SummDir_hdr,0)))=0,"",INDEX(SummDirEW_data,MATCH($B71,SummDir_loc,0),MATCH(E$1,SummDir_hdr,0)))</f>
        <v>14.25</v>
      </c>
      <c r="F71" s="140">
        <f t="shared" si="65"/>
        <v>8.5</v>
      </c>
      <c r="G71" s="140">
        <f t="shared" si="65"/>
        <v>20</v>
      </c>
      <c r="H71" s="140">
        <f t="shared" si="65"/>
        <v>0.24561403508771928</v>
      </c>
      <c r="I71" s="140">
        <f t="shared" si="65"/>
        <v>0.10526315789473684</v>
      </c>
      <c r="J71" s="140">
        <f t="shared" si="65"/>
        <v>0.21052631578947367</v>
      </c>
      <c r="K71" s="140">
        <f t="shared" si="65"/>
        <v>0.92982456140350878</v>
      </c>
      <c r="L71" s="140">
        <f t="shared" si="65"/>
        <v>57</v>
      </c>
      <c r="M71" s="140">
        <f t="shared" si="65"/>
        <v>17</v>
      </c>
      <c r="N71" s="140">
        <f t="shared" si="65"/>
        <v>40</v>
      </c>
      <c r="O71" s="140">
        <f t="shared" si="65"/>
        <v>57</v>
      </c>
      <c r="P71" s="140">
        <f t="shared" si="65"/>
        <v>17</v>
      </c>
      <c r="Q71" s="281">
        <f t="shared" si="54"/>
        <v>31585</v>
      </c>
      <c r="R71" s="392">
        <f t="shared" si="55"/>
        <v>31585</v>
      </c>
      <c r="S71" s="393">
        <f t="shared" si="56"/>
        <v>0.5</v>
      </c>
      <c r="T71" s="395">
        <f t="shared" si="57"/>
        <v>-1</v>
      </c>
      <c r="U71" s="21">
        <f t="shared" si="58"/>
        <v>0.61473335928376804</v>
      </c>
      <c r="V71" s="21">
        <f t="shared" si="59"/>
        <v>0.1</v>
      </c>
      <c r="W71" s="116" t="s">
        <v>351</v>
      </c>
      <c r="X71" s="116">
        <f t="shared" si="60"/>
        <v>33.407344999999999</v>
      </c>
      <c r="Y71" s="116">
        <f t="shared" si="61"/>
        <v>-111.939699</v>
      </c>
      <c r="Z71" s="20"/>
      <c r="AA71" s="116">
        <f t="shared" si="62"/>
        <v>40</v>
      </c>
      <c r="AB71" s="116">
        <f t="shared" si="63"/>
        <v>0</v>
      </c>
      <c r="AC71" s="116"/>
      <c r="AD71" s="116"/>
      <c r="AE71" s="116"/>
      <c r="AF71" s="116"/>
      <c r="AG71" s="116"/>
      <c r="AH71" s="116"/>
      <c r="AI71" s="116"/>
      <c r="AJ71" s="200"/>
      <c r="AK71" s="116">
        <f t="shared" si="49"/>
        <v>1</v>
      </c>
      <c r="AL71" s="116">
        <f t="shared" si="49"/>
        <v>1</v>
      </c>
      <c r="AM71" s="116">
        <f t="shared" si="49"/>
        <v>0</v>
      </c>
      <c r="AN71" s="116">
        <f t="shared" si="49"/>
        <v>0</v>
      </c>
      <c r="AO71" s="116">
        <f t="shared" si="50"/>
        <v>0</v>
      </c>
      <c r="AP71" s="116">
        <f t="shared" si="50"/>
        <v>0</v>
      </c>
      <c r="AQ71" s="116">
        <f t="shared" si="50"/>
        <v>0</v>
      </c>
      <c r="AR71" s="116">
        <f t="shared" si="50"/>
        <v>0</v>
      </c>
      <c r="AS71"/>
      <c r="AT71"/>
      <c r="AU71"/>
      <c r="AV71"/>
      <c r="AW71"/>
      <c r="AX71"/>
      <c r="AY71"/>
      <c r="AZ71"/>
      <c r="BA71" s="20">
        <v>30</v>
      </c>
    </row>
    <row r="72" spans="1:53" s="139" customFormat="1" x14ac:dyDescent="0.25">
      <c r="A72" s="16">
        <v>46</v>
      </c>
      <c r="B72" s="116">
        <f t="shared" si="53"/>
        <v>160</v>
      </c>
      <c r="C72" s="182" t="str">
        <f t="shared" si="48"/>
        <v>Broadway Rd</v>
      </c>
      <c r="D72" s="182" t="str">
        <f t="shared" si="48"/>
        <v>Hardy Dr</v>
      </c>
      <c r="E72" s="140">
        <f t="shared" si="65"/>
        <v>6.75</v>
      </c>
      <c r="F72" s="140">
        <f t="shared" si="65"/>
        <v>5</v>
      </c>
      <c r="G72" s="140">
        <f t="shared" si="65"/>
        <v>8.5</v>
      </c>
      <c r="H72" s="140">
        <f t="shared" si="65"/>
        <v>0.14814814814814814</v>
      </c>
      <c r="I72" s="140">
        <f t="shared" si="65"/>
        <v>7.407407407407407E-2</v>
      </c>
      <c r="J72" s="140">
        <f t="shared" si="65"/>
        <v>0.40740740740740738</v>
      </c>
      <c r="K72" s="140">
        <f t="shared" si="65"/>
        <v>1</v>
      </c>
      <c r="L72" s="140">
        <f t="shared" si="65"/>
        <v>27</v>
      </c>
      <c r="M72" s="140">
        <f t="shared" si="65"/>
        <v>10</v>
      </c>
      <c r="N72" s="140">
        <f t="shared" si="65"/>
        <v>17</v>
      </c>
      <c r="O72" s="140">
        <f t="shared" si="65"/>
        <v>27</v>
      </c>
      <c r="P72" s="140">
        <f t="shared" si="65"/>
        <v>10</v>
      </c>
      <c r="Q72" s="281">
        <f t="shared" si="54"/>
        <v>31585</v>
      </c>
      <c r="R72" s="392">
        <f t="shared" si="55"/>
        <v>31585</v>
      </c>
      <c r="S72" s="393">
        <f t="shared" si="56"/>
        <v>1.3</v>
      </c>
      <c r="T72" s="395">
        <f t="shared" si="57"/>
        <v>-1</v>
      </c>
      <c r="U72" s="21">
        <f t="shared" si="58"/>
        <v>0.61473335928376804</v>
      </c>
      <c r="V72" s="21">
        <f t="shared" si="59"/>
        <v>0.26</v>
      </c>
      <c r="W72" s="116" t="s">
        <v>351</v>
      </c>
      <c r="X72" s="116">
        <f t="shared" si="60"/>
        <v>33.407397000000003</v>
      </c>
      <c r="Y72" s="116">
        <f t="shared" si="61"/>
        <v>-111.952164</v>
      </c>
      <c r="Z72" s="20"/>
      <c r="AA72" s="116">
        <f t="shared" si="62"/>
        <v>17</v>
      </c>
      <c r="AB72" s="116">
        <f t="shared" si="63"/>
        <v>0</v>
      </c>
      <c r="AC72" s="116"/>
      <c r="AD72" s="116"/>
      <c r="AE72" s="116"/>
      <c r="AF72" s="116"/>
      <c r="AG72" s="116"/>
      <c r="AH72" s="116"/>
      <c r="AI72" s="116"/>
      <c r="AJ72" s="200"/>
      <c r="AK72" s="116">
        <f t="shared" si="49"/>
        <v>3</v>
      </c>
      <c r="AL72" s="116">
        <f t="shared" si="49"/>
        <v>3</v>
      </c>
      <c r="AM72" s="116">
        <f t="shared" si="49"/>
        <v>0</v>
      </c>
      <c r="AN72" s="116">
        <f t="shared" si="49"/>
        <v>0</v>
      </c>
      <c r="AO72" s="116">
        <f t="shared" si="50"/>
        <v>0</v>
      </c>
      <c r="AP72" s="116">
        <f t="shared" si="50"/>
        <v>0</v>
      </c>
      <c r="AQ72" s="116">
        <f t="shared" si="50"/>
        <v>0</v>
      </c>
      <c r="AR72" s="116">
        <f t="shared" si="50"/>
        <v>0</v>
      </c>
      <c r="AS72"/>
      <c r="AT72"/>
      <c r="AU72"/>
      <c r="AV72"/>
      <c r="AW72"/>
      <c r="AX72"/>
      <c r="AY72"/>
      <c r="AZ72"/>
      <c r="BA72" s="20">
        <v>32</v>
      </c>
    </row>
    <row r="73" spans="1:53" s="139" customFormat="1" x14ac:dyDescent="0.25">
      <c r="A73" s="16">
        <v>48</v>
      </c>
      <c r="B73" s="116">
        <f t="shared" si="53"/>
        <v>162</v>
      </c>
      <c r="C73" s="182" t="str">
        <f t="shared" si="48"/>
        <v>Broadway Rd</v>
      </c>
      <c r="D73" s="182" t="str">
        <f t="shared" si="48"/>
        <v>Roosevelt St</v>
      </c>
      <c r="E73" s="140">
        <f t="shared" si="65"/>
        <v>8.25</v>
      </c>
      <c r="F73" s="140">
        <f t="shared" si="65"/>
        <v>5.5</v>
      </c>
      <c r="G73" s="140">
        <f t="shared" si="65"/>
        <v>11</v>
      </c>
      <c r="H73" s="140">
        <f t="shared" si="65"/>
        <v>0.27272727272727271</v>
      </c>
      <c r="I73" s="140">
        <f t="shared" si="65"/>
        <v>3.0303030303030304E-2</v>
      </c>
      <c r="J73" s="140">
        <f t="shared" si="65"/>
        <v>0.24242424242424243</v>
      </c>
      <c r="K73" s="140">
        <f t="shared" si="65"/>
        <v>0.96969696969696972</v>
      </c>
      <c r="L73" s="140">
        <f t="shared" si="65"/>
        <v>33</v>
      </c>
      <c r="M73" s="140">
        <f t="shared" si="65"/>
        <v>11</v>
      </c>
      <c r="N73" s="140">
        <f t="shared" si="65"/>
        <v>22</v>
      </c>
      <c r="O73" s="140">
        <f t="shared" si="65"/>
        <v>33</v>
      </c>
      <c r="P73" s="140">
        <f t="shared" si="65"/>
        <v>11</v>
      </c>
      <c r="Q73" s="281">
        <f t="shared" si="54"/>
        <v>31585</v>
      </c>
      <c r="R73" s="392">
        <f t="shared" si="55"/>
        <v>31585</v>
      </c>
      <c r="S73" s="393">
        <f t="shared" si="56"/>
        <v>1.1000000000000001</v>
      </c>
      <c r="T73" s="395">
        <f t="shared" si="57"/>
        <v>-1</v>
      </c>
      <c r="U73" s="21">
        <f t="shared" si="58"/>
        <v>0.61473335928376804</v>
      </c>
      <c r="V73" s="21">
        <f t="shared" si="59"/>
        <v>0.22000000000000003</v>
      </c>
      <c r="W73" s="116" t="s">
        <v>351</v>
      </c>
      <c r="X73" s="116">
        <f t="shared" si="60"/>
        <v>33.407380000000003</v>
      </c>
      <c r="Y73" s="116">
        <f t="shared" si="61"/>
        <v>-111.94783</v>
      </c>
      <c r="Z73" s="20"/>
      <c r="AA73" s="116">
        <f t="shared" si="62"/>
        <v>22</v>
      </c>
      <c r="AB73" s="116">
        <f t="shared" si="63"/>
        <v>0</v>
      </c>
      <c r="AC73" s="116"/>
      <c r="AD73" s="116"/>
      <c r="AE73" s="116"/>
      <c r="AF73" s="116"/>
      <c r="AG73" s="116"/>
      <c r="AH73" s="116"/>
      <c r="AI73" s="116"/>
      <c r="AJ73" s="200"/>
      <c r="AK73" s="116">
        <f t="shared" si="49"/>
        <v>3</v>
      </c>
      <c r="AL73" s="116">
        <f t="shared" si="49"/>
        <v>3</v>
      </c>
      <c r="AM73" s="116">
        <f t="shared" si="49"/>
        <v>0</v>
      </c>
      <c r="AN73" s="116">
        <f t="shared" si="49"/>
        <v>0</v>
      </c>
      <c r="AO73" s="116">
        <f t="shared" si="50"/>
        <v>0</v>
      </c>
      <c r="AP73" s="116">
        <f t="shared" si="50"/>
        <v>0</v>
      </c>
      <c r="AQ73" s="116">
        <f t="shared" si="50"/>
        <v>0</v>
      </c>
      <c r="AR73" s="116">
        <f t="shared" si="50"/>
        <v>0</v>
      </c>
      <c r="AS73"/>
      <c r="AT73"/>
      <c r="AU73"/>
      <c r="AV73"/>
      <c r="AW73"/>
      <c r="AX73"/>
      <c r="AY73"/>
      <c r="AZ73"/>
      <c r="BA73" s="20">
        <v>46</v>
      </c>
    </row>
    <row r="74" spans="1:53" s="139" customFormat="1" x14ac:dyDescent="0.25">
      <c r="A74" s="16">
        <v>45</v>
      </c>
      <c r="B74" s="116">
        <f t="shared" si="53"/>
        <v>159</v>
      </c>
      <c r="C74" s="182" t="str">
        <f t="shared" si="48"/>
        <v>Broadway Rd</v>
      </c>
      <c r="D74" s="182" t="str">
        <f t="shared" si="48"/>
        <v>McClintock Dr</v>
      </c>
      <c r="E74" s="140">
        <f t="shared" si="65"/>
        <v>18.75</v>
      </c>
      <c r="F74" s="140">
        <f t="shared" si="65"/>
        <v>17.5</v>
      </c>
      <c r="G74" s="140">
        <f t="shared" si="65"/>
        <v>20</v>
      </c>
      <c r="H74" s="140">
        <f t="shared" si="65"/>
        <v>0.24</v>
      </c>
      <c r="I74" s="140">
        <f t="shared" si="65"/>
        <v>2.6666666666666668E-2</v>
      </c>
      <c r="J74" s="140">
        <f t="shared" si="65"/>
        <v>0.33333333333333331</v>
      </c>
      <c r="K74" s="140">
        <f t="shared" si="65"/>
        <v>1</v>
      </c>
      <c r="L74" s="140">
        <f t="shared" si="65"/>
        <v>75</v>
      </c>
      <c r="M74" s="140">
        <f t="shared" si="65"/>
        <v>35</v>
      </c>
      <c r="N74" s="140">
        <f t="shared" si="65"/>
        <v>40</v>
      </c>
      <c r="O74" s="140">
        <f t="shared" si="65"/>
        <v>75</v>
      </c>
      <c r="P74" s="140">
        <f t="shared" si="65"/>
        <v>35</v>
      </c>
      <c r="Q74" s="281">
        <f t="shared" si="54"/>
        <v>32138</v>
      </c>
      <c r="R74" s="392">
        <f t="shared" si="55"/>
        <v>32138</v>
      </c>
      <c r="S74" s="393">
        <f t="shared" si="56"/>
        <v>1.5</v>
      </c>
      <c r="T74" s="395">
        <f t="shared" si="57"/>
        <v>-1</v>
      </c>
      <c r="U74" s="21">
        <f t="shared" si="58"/>
        <v>0.62549630206305951</v>
      </c>
      <c r="V74" s="21">
        <f t="shared" si="59"/>
        <v>0.3</v>
      </c>
      <c r="W74" s="116" t="s">
        <v>351</v>
      </c>
      <c r="X74" s="116">
        <f t="shared" si="60"/>
        <v>33.407432999999997</v>
      </c>
      <c r="Y74" s="116">
        <f t="shared" si="61"/>
        <v>-111.90910700000001</v>
      </c>
      <c r="Z74" s="20"/>
      <c r="AA74" s="116">
        <f t="shared" si="62"/>
        <v>40</v>
      </c>
      <c r="AB74" s="116">
        <f t="shared" si="63"/>
        <v>0</v>
      </c>
      <c r="AC74" s="116"/>
      <c r="AD74" s="116"/>
      <c r="AE74" s="116"/>
      <c r="AF74" s="116"/>
      <c r="AG74" s="116"/>
      <c r="AH74" s="116"/>
      <c r="AI74" s="116"/>
      <c r="AJ74" s="200"/>
      <c r="AK74" s="116">
        <f t="shared" si="49"/>
        <v>0</v>
      </c>
      <c r="AL74" s="116">
        <f t="shared" si="49"/>
        <v>0</v>
      </c>
      <c r="AM74" s="116">
        <f t="shared" si="49"/>
        <v>0</v>
      </c>
      <c r="AN74" s="116">
        <f t="shared" si="49"/>
        <v>0</v>
      </c>
      <c r="AO74" s="116">
        <f t="shared" si="50"/>
        <v>0</v>
      </c>
      <c r="AP74" s="116">
        <f t="shared" si="50"/>
        <v>0</v>
      </c>
      <c r="AQ74" s="116">
        <f t="shared" si="50"/>
        <v>0</v>
      </c>
      <c r="AR74" s="116">
        <f t="shared" si="50"/>
        <v>0</v>
      </c>
      <c r="AS74"/>
      <c r="AT74"/>
      <c r="AU74"/>
      <c r="AV74"/>
      <c r="AW74"/>
      <c r="AX74"/>
      <c r="AY74"/>
      <c r="AZ74"/>
      <c r="BA74" s="20">
        <v>46</v>
      </c>
    </row>
    <row r="75" spans="1:53" s="139" customFormat="1" x14ac:dyDescent="0.25">
      <c r="A75" s="16">
        <v>36</v>
      </c>
      <c r="B75" s="116">
        <f t="shared" si="53"/>
        <v>144</v>
      </c>
      <c r="C75" s="182" t="str">
        <f t="shared" si="48"/>
        <v>Southern Ave</v>
      </c>
      <c r="D75" s="182" t="str">
        <f t="shared" si="48"/>
        <v>Mill Ave</v>
      </c>
      <c r="E75" s="394">
        <f t="shared" ref="E75:P75" si="66">IF(LEN(INDEX(SummDirNS_data,MATCH($B75,SummDir_loc,0),MATCH(E$1,SummDir_hdr,0)))=0,,INDEX(SummDirNS_data,MATCH($B75,SummDir_loc,0),MATCH(E$1,SummDir_hdr,0)))</f>
        <v>18.25</v>
      </c>
      <c r="F75" s="394">
        <f t="shared" si="66"/>
        <v>13.5</v>
      </c>
      <c r="G75" s="394">
        <f t="shared" si="66"/>
        <v>23</v>
      </c>
      <c r="H75" s="394">
        <f t="shared" si="66"/>
        <v>0.30136986301369861</v>
      </c>
      <c r="I75" s="394">
        <f t="shared" si="66"/>
        <v>0.16438356164383561</v>
      </c>
      <c r="J75" s="394">
        <f t="shared" si="66"/>
        <v>0.42465753424657532</v>
      </c>
      <c r="K75" s="394">
        <f t="shared" si="66"/>
        <v>0.8904109589041096</v>
      </c>
      <c r="L75" s="394">
        <f t="shared" si="66"/>
        <v>73</v>
      </c>
      <c r="M75" s="394">
        <f t="shared" si="66"/>
        <v>27</v>
      </c>
      <c r="N75" s="394">
        <f t="shared" si="66"/>
        <v>46</v>
      </c>
      <c r="O75" s="394">
        <f t="shared" si="66"/>
        <v>73</v>
      </c>
      <c r="P75" s="394">
        <f t="shared" si="66"/>
        <v>27</v>
      </c>
      <c r="Q75" s="281">
        <f t="shared" si="54"/>
        <v>35372</v>
      </c>
      <c r="R75" s="392">
        <f t="shared" si="55"/>
        <v>34482</v>
      </c>
      <c r="S75" s="393">
        <f t="shared" si="56"/>
        <v>1.5</v>
      </c>
      <c r="T75" s="395">
        <f t="shared" si="57"/>
        <v>1</v>
      </c>
      <c r="U75" s="21">
        <f t="shared" si="58"/>
        <v>0.67111716621253403</v>
      </c>
      <c r="V75" s="21">
        <f t="shared" si="59"/>
        <v>0.3</v>
      </c>
      <c r="W75" s="116" t="s">
        <v>352</v>
      </c>
      <c r="X75" s="116">
        <f t="shared" si="60"/>
        <v>33.392845999999999</v>
      </c>
      <c r="Y75" s="116">
        <f t="shared" si="61"/>
        <v>-111.939499</v>
      </c>
      <c r="AA75" s="116">
        <f t="shared" si="62"/>
        <v>46</v>
      </c>
      <c r="AB75" s="116">
        <f t="shared" si="63"/>
        <v>0</v>
      </c>
      <c r="AC75" s="116"/>
      <c r="AD75" s="116"/>
      <c r="AE75" s="116"/>
      <c r="AF75" s="116"/>
      <c r="AG75" s="116"/>
      <c r="AH75" s="116"/>
      <c r="AI75" s="116"/>
      <c r="AJ75" s="200"/>
      <c r="AK75" s="116">
        <f t="shared" si="49"/>
        <v>1</v>
      </c>
      <c r="AL75" s="116">
        <f t="shared" si="49"/>
        <v>1</v>
      </c>
      <c r="AM75" s="116">
        <f t="shared" si="49"/>
        <v>0</v>
      </c>
      <c r="AN75" s="116">
        <f t="shared" si="49"/>
        <v>0</v>
      </c>
      <c r="AO75" s="116">
        <f t="shared" si="50"/>
        <v>0</v>
      </c>
      <c r="AP75" s="116">
        <f t="shared" si="50"/>
        <v>0</v>
      </c>
      <c r="AQ75" s="116">
        <f t="shared" si="50"/>
        <v>0</v>
      </c>
      <c r="AR75" s="116">
        <f t="shared" si="50"/>
        <v>0</v>
      </c>
      <c r="BA75" s="20">
        <v>19</v>
      </c>
    </row>
    <row r="76" spans="1:53" s="139" customFormat="1" x14ac:dyDescent="0.25">
      <c r="A76" s="16">
        <v>33</v>
      </c>
      <c r="B76" s="116">
        <f t="shared" si="53"/>
        <v>141</v>
      </c>
      <c r="C76" s="182" t="str">
        <f t="shared" si="48"/>
        <v>Southern Ave</v>
      </c>
      <c r="D76" s="182" t="str">
        <f t="shared" si="48"/>
        <v>College Ave</v>
      </c>
      <c r="E76" s="140">
        <f t="shared" ref="E76:P78" si="67">IF(LEN(INDEX(SummDirEW_data,MATCH($B76,SummDir_loc,0),MATCH(E$1,SummDir_hdr,0)))=0,"",INDEX(SummDirEW_data,MATCH($B76,SummDir_loc,0),MATCH(E$1,SummDir_hdr,0)))</f>
        <v>19.5</v>
      </c>
      <c r="F76" s="140">
        <f t="shared" si="67"/>
        <v>15.5</v>
      </c>
      <c r="G76" s="140">
        <f t="shared" si="67"/>
        <v>23.5</v>
      </c>
      <c r="H76" s="140">
        <f t="shared" si="67"/>
        <v>0.14102564102564102</v>
      </c>
      <c r="I76" s="140">
        <f t="shared" si="67"/>
        <v>0.20512820512820512</v>
      </c>
      <c r="J76" s="140">
        <f t="shared" si="67"/>
        <v>0.17948717948717949</v>
      </c>
      <c r="K76" s="140">
        <f t="shared" si="67"/>
        <v>0.94871794871794868</v>
      </c>
      <c r="L76" s="140">
        <f t="shared" si="67"/>
        <v>78</v>
      </c>
      <c r="M76" s="140">
        <f t="shared" si="67"/>
        <v>31</v>
      </c>
      <c r="N76" s="140">
        <f t="shared" si="67"/>
        <v>47</v>
      </c>
      <c r="O76" s="140">
        <f t="shared" si="67"/>
        <v>78</v>
      </c>
      <c r="P76" s="140">
        <f t="shared" si="67"/>
        <v>31</v>
      </c>
      <c r="Q76" s="281">
        <f t="shared" si="54"/>
        <v>35372</v>
      </c>
      <c r="R76" s="392">
        <f t="shared" si="55"/>
        <v>35372</v>
      </c>
      <c r="S76" s="393">
        <f t="shared" si="56"/>
        <v>1.5</v>
      </c>
      <c r="T76" s="395">
        <f t="shared" si="57"/>
        <v>-1</v>
      </c>
      <c r="U76" s="21">
        <f t="shared" si="58"/>
        <v>0.68843908135461274</v>
      </c>
      <c r="V76" s="21">
        <f t="shared" si="59"/>
        <v>0.3</v>
      </c>
      <c r="W76" s="116" t="s">
        <v>351</v>
      </c>
      <c r="X76" s="116">
        <f t="shared" si="60"/>
        <v>33.392845999999999</v>
      </c>
      <c r="Y76" s="116">
        <f t="shared" si="61"/>
        <v>-111.934798</v>
      </c>
      <c r="Z76" s="20"/>
      <c r="AA76" s="116">
        <f t="shared" si="62"/>
        <v>47</v>
      </c>
      <c r="AB76" s="116">
        <f t="shared" si="63"/>
        <v>0</v>
      </c>
      <c r="AC76" s="116"/>
      <c r="AD76" s="116"/>
      <c r="AE76" s="116"/>
      <c r="AF76" s="116"/>
      <c r="AG76" s="116"/>
      <c r="AH76" s="116"/>
      <c r="AI76" s="116"/>
      <c r="AJ76" s="200"/>
      <c r="AK76" s="116">
        <f t="shared" si="49"/>
        <v>3</v>
      </c>
      <c r="AL76" s="116">
        <f t="shared" si="49"/>
        <v>3</v>
      </c>
      <c r="AM76" s="116">
        <f t="shared" si="49"/>
        <v>0</v>
      </c>
      <c r="AN76" s="116">
        <f t="shared" si="49"/>
        <v>0</v>
      </c>
      <c r="AO76" s="116">
        <f t="shared" si="50"/>
        <v>0</v>
      </c>
      <c r="AP76" s="116">
        <f t="shared" si="50"/>
        <v>0</v>
      </c>
      <c r="AQ76" s="116">
        <f t="shared" si="50"/>
        <v>0</v>
      </c>
      <c r="AR76" s="116">
        <f t="shared" si="50"/>
        <v>0</v>
      </c>
      <c r="AS76"/>
      <c r="AT76"/>
      <c r="AU76"/>
      <c r="AV76"/>
      <c r="AW76"/>
      <c r="AX76"/>
      <c r="AY76"/>
      <c r="AZ76"/>
      <c r="BA76" s="20">
        <v>46</v>
      </c>
    </row>
    <row r="77" spans="1:53" s="139" customFormat="1" x14ac:dyDescent="0.25">
      <c r="A77" s="16">
        <v>34</v>
      </c>
      <c r="B77" s="116">
        <f t="shared" si="53"/>
        <v>142</v>
      </c>
      <c r="C77" s="182" t="str">
        <f t="shared" si="48"/>
        <v>Southern Ave</v>
      </c>
      <c r="D77" s="182" t="str">
        <f t="shared" si="48"/>
        <v>Rural Rd</v>
      </c>
      <c r="E77" s="140">
        <f t="shared" si="67"/>
        <v>20.5</v>
      </c>
      <c r="F77" s="140">
        <f t="shared" si="67"/>
        <v>9</v>
      </c>
      <c r="G77" s="140">
        <f t="shared" si="67"/>
        <v>32</v>
      </c>
      <c r="H77" s="140">
        <f t="shared" si="67"/>
        <v>0.17073170731707318</v>
      </c>
      <c r="I77" s="140">
        <f t="shared" si="67"/>
        <v>0.18292682926829268</v>
      </c>
      <c r="J77" s="140">
        <f t="shared" si="67"/>
        <v>0.24390243902439024</v>
      </c>
      <c r="K77" s="140">
        <f t="shared" si="67"/>
        <v>0.92682926829268297</v>
      </c>
      <c r="L77" s="140">
        <f t="shared" si="67"/>
        <v>82</v>
      </c>
      <c r="M77" s="140">
        <f t="shared" si="67"/>
        <v>18</v>
      </c>
      <c r="N77" s="140">
        <f t="shared" si="67"/>
        <v>64</v>
      </c>
      <c r="O77" s="140">
        <f t="shared" si="67"/>
        <v>82</v>
      </c>
      <c r="P77" s="140">
        <f t="shared" si="67"/>
        <v>18</v>
      </c>
      <c r="Q77" s="281">
        <f t="shared" si="54"/>
        <v>40059</v>
      </c>
      <c r="R77" s="392">
        <f t="shared" si="55"/>
        <v>35372</v>
      </c>
      <c r="S77" s="393">
        <f t="shared" si="56"/>
        <v>1.5</v>
      </c>
      <c r="T77" s="395">
        <f t="shared" si="57"/>
        <v>-1</v>
      </c>
      <c r="U77" s="21">
        <f t="shared" si="58"/>
        <v>0.68843908135461274</v>
      </c>
      <c r="V77" s="21">
        <f t="shared" si="59"/>
        <v>0.3</v>
      </c>
      <c r="W77" s="116" t="s">
        <v>351</v>
      </c>
      <c r="X77" s="116">
        <f t="shared" si="60"/>
        <v>33.392946000000002</v>
      </c>
      <c r="Y77" s="116">
        <f t="shared" si="61"/>
        <v>-111.926198</v>
      </c>
      <c r="Z77" s="20"/>
      <c r="AA77" s="116">
        <f t="shared" si="62"/>
        <v>64</v>
      </c>
      <c r="AB77" s="116">
        <f t="shared" si="63"/>
        <v>0</v>
      </c>
      <c r="AC77" s="116"/>
      <c r="AD77" s="116"/>
      <c r="AE77" s="116"/>
      <c r="AF77" s="116"/>
      <c r="AG77" s="116"/>
      <c r="AH77" s="116"/>
      <c r="AI77" s="116"/>
      <c r="AJ77" s="200"/>
      <c r="AK77" s="116">
        <f t="shared" si="49"/>
        <v>0</v>
      </c>
      <c r="AL77" s="116">
        <f t="shared" si="49"/>
        <v>0</v>
      </c>
      <c r="AM77" s="116">
        <f t="shared" si="49"/>
        <v>0</v>
      </c>
      <c r="AN77" s="116">
        <f t="shared" si="49"/>
        <v>0</v>
      </c>
      <c r="AO77" s="116">
        <f t="shared" si="50"/>
        <v>0</v>
      </c>
      <c r="AP77" s="116">
        <f t="shared" si="50"/>
        <v>0</v>
      </c>
      <c r="AQ77" s="116">
        <f t="shared" si="50"/>
        <v>0</v>
      </c>
      <c r="AR77" s="116">
        <f t="shared" si="50"/>
        <v>0</v>
      </c>
      <c r="AS77"/>
      <c r="AT77"/>
      <c r="AU77"/>
      <c r="AV77"/>
      <c r="AW77"/>
      <c r="AX77"/>
      <c r="AY77"/>
      <c r="AZ77"/>
      <c r="BA77" s="20">
        <v>46</v>
      </c>
    </row>
    <row r="78" spans="1:53" s="139" customFormat="1" x14ac:dyDescent="0.25">
      <c r="A78" s="16">
        <v>36</v>
      </c>
      <c r="B78" s="116">
        <f t="shared" si="53"/>
        <v>144</v>
      </c>
      <c r="C78" s="182" t="str">
        <f t="shared" si="48"/>
        <v>Southern Ave</v>
      </c>
      <c r="D78" s="182" t="str">
        <f t="shared" si="48"/>
        <v>Mill Ave</v>
      </c>
      <c r="E78" s="140">
        <f t="shared" si="67"/>
        <v>20</v>
      </c>
      <c r="F78" s="140">
        <f t="shared" si="67"/>
        <v>15</v>
      </c>
      <c r="G78" s="140">
        <f t="shared" si="67"/>
        <v>25</v>
      </c>
      <c r="H78" s="140">
        <f t="shared" si="67"/>
        <v>0.2</v>
      </c>
      <c r="I78" s="140">
        <f t="shared" si="67"/>
        <v>0.15</v>
      </c>
      <c r="J78" s="140">
        <f t="shared" si="67"/>
        <v>0.3125</v>
      </c>
      <c r="K78" s="140">
        <f t="shared" si="67"/>
        <v>0.92500000000000004</v>
      </c>
      <c r="L78" s="140">
        <f t="shared" si="67"/>
        <v>80</v>
      </c>
      <c r="M78" s="140">
        <f t="shared" si="67"/>
        <v>30</v>
      </c>
      <c r="N78" s="140">
        <f t="shared" si="67"/>
        <v>50</v>
      </c>
      <c r="O78" s="140">
        <f t="shared" si="67"/>
        <v>80</v>
      </c>
      <c r="P78" s="140">
        <f t="shared" si="67"/>
        <v>30</v>
      </c>
      <c r="Q78" s="281">
        <f t="shared" si="54"/>
        <v>35372</v>
      </c>
      <c r="R78" s="392">
        <f t="shared" si="55"/>
        <v>35372</v>
      </c>
      <c r="S78" s="393">
        <f t="shared" si="56"/>
        <v>1.5</v>
      </c>
      <c r="T78" s="395">
        <f t="shared" si="57"/>
        <v>-1</v>
      </c>
      <c r="U78" s="21">
        <f t="shared" si="58"/>
        <v>0.68843908135461274</v>
      </c>
      <c r="V78" s="21">
        <f t="shared" si="59"/>
        <v>0.3</v>
      </c>
      <c r="W78" s="116" t="s">
        <v>351</v>
      </c>
      <c r="X78" s="116">
        <f t="shared" si="60"/>
        <v>33.392845999999999</v>
      </c>
      <c r="Y78" s="116">
        <f t="shared" si="61"/>
        <v>-111.939499</v>
      </c>
      <c r="Z78" s="20"/>
      <c r="AA78" s="116">
        <f t="shared" si="62"/>
        <v>50</v>
      </c>
      <c r="AB78" s="116">
        <f t="shared" si="63"/>
        <v>0</v>
      </c>
      <c r="AC78" s="116"/>
      <c r="AD78" s="116"/>
      <c r="AE78" s="116"/>
      <c r="AF78" s="116"/>
      <c r="AG78" s="116"/>
      <c r="AH78" s="116"/>
      <c r="AI78" s="116"/>
      <c r="AJ78" s="200"/>
      <c r="AK78" s="116">
        <f t="shared" si="49"/>
        <v>1</v>
      </c>
      <c r="AL78" s="116">
        <f t="shared" si="49"/>
        <v>1</v>
      </c>
      <c r="AM78" s="116">
        <f t="shared" si="49"/>
        <v>0</v>
      </c>
      <c r="AN78" s="116">
        <f t="shared" si="49"/>
        <v>0</v>
      </c>
      <c r="AO78" s="116">
        <f t="shared" si="50"/>
        <v>0</v>
      </c>
      <c r="AP78" s="116">
        <f t="shared" si="50"/>
        <v>0</v>
      </c>
      <c r="AQ78" s="116">
        <f t="shared" si="50"/>
        <v>0</v>
      </c>
      <c r="AR78" s="116">
        <f t="shared" si="50"/>
        <v>0</v>
      </c>
      <c r="AS78"/>
      <c r="AT78"/>
      <c r="AU78"/>
      <c r="AV78"/>
      <c r="AW78"/>
      <c r="AX78"/>
      <c r="AY78"/>
      <c r="AZ78"/>
      <c r="BA78" s="20">
        <v>46</v>
      </c>
    </row>
    <row r="79" spans="1:53" s="139" customFormat="1" x14ac:dyDescent="0.25">
      <c r="A79" s="16">
        <v>24</v>
      </c>
      <c r="B79" s="116">
        <f t="shared" si="53"/>
        <v>129</v>
      </c>
      <c r="C79" s="182" t="str">
        <f t="shared" si="48"/>
        <v>Alameda Dr</v>
      </c>
      <c r="D79" s="182" t="str">
        <f t="shared" si="48"/>
        <v>Rural Rd</v>
      </c>
      <c r="E79" s="394">
        <f t="shared" ref="E79:P80" si="68">IF(LEN(INDEX(SummDirNS_data,MATCH($B79,SummDir_loc,0),MATCH(E$1,SummDir_hdr,0)))=0,,INDEX(SummDirNS_data,MATCH($B79,SummDir_loc,0),MATCH(E$1,SummDir_hdr,0)))</f>
        <v>31.5</v>
      </c>
      <c r="F79" s="394">
        <f t="shared" si="68"/>
        <v>31.5</v>
      </c>
      <c r="G79" s="394">
        <f t="shared" si="68"/>
        <v>0</v>
      </c>
      <c r="H79" s="394">
        <f t="shared" si="68"/>
        <v>0.17460317460317459</v>
      </c>
      <c r="I79" s="394">
        <f t="shared" si="68"/>
        <v>0.15873015873015872</v>
      </c>
      <c r="J79" s="394">
        <f t="shared" si="68"/>
        <v>0.12698412698412698</v>
      </c>
      <c r="K79" s="394">
        <f t="shared" si="68"/>
        <v>0.92063492063492058</v>
      </c>
      <c r="L79" s="394">
        <f t="shared" si="68"/>
        <v>63</v>
      </c>
      <c r="M79" s="394">
        <f t="shared" si="68"/>
        <v>63</v>
      </c>
      <c r="N79" s="394">
        <f t="shared" si="68"/>
        <v>0</v>
      </c>
      <c r="O79" s="394">
        <f t="shared" si="68"/>
        <v>63</v>
      </c>
      <c r="P79" s="394">
        <f t="shared" si="68"/>
        <v>63</v>
      </c>
      <c r="Q79" s="281">
        <f t="shared" si="54"/>
        <v>35740</v>
      </c>
      <c r="R79" s="392">
        <f t="shared" si="55"/>
        <v>35740</v>
      </c>
      <c r="S79" s="393">
        <f t="shared" si="56"/>
        <v>1</v>
      </c>
      <c r="T79" s="395">
        <f t="shared" si="57"/>
        <v>-1</v>
      </c>
      <c r="U79" s="21">
        <f t="shared" si="58"/>
        <v>0.69560140132347215</v>
      </c>
      <c r="V79" s="21">
        <f t="shared" si="59"/>
        <v>0.2</v>
      </c>
      <c r="W79" s="116" t="s">
        <v>352</v>
      </c>
      <c r="X79" s="116">
        <f t="shared" si="60"/>
        <v>33.400246000000003</v>
      </c>
      <c r="Y79" s="116">
        <f t="shared" si="61"/>
        <v>-111.926098</v>
      </c>
      <c r="AA79" s="116">
        <f t="shared" si="62"/>
        <v>0</v>
      </c>
      <c r="AB79" s="116">
        <f t="shared" si="63"/>
        <v>0</v>
      </c>
      <c r="AC79" s="116"/>
      <c r="AD79" s="116"/>
      <c r="AE79" s="116"/>
      <c r="AF79" s="116"/>
      <c r="AG79" s="116"/>
      <c r="AH79" s="116"/>
      <c r="AI79" s="116"/>
      <c r="AJ79" s="200"/>
      <c r="AK79" s="116">
        <f t="shared" si="49"/>
        <v>0</v>
      </c>
      <c r="AL79" s="116">
        <f t="shared" si="49"/>
        <v>0</v>
      </c>
      <c r="AM79" s="116">
        <f t="shared" si="49"/>
        <v>2</v>
      </c>
      <c r="AN79" s="116">
        <f t="shared" si="49"/>
        <v>2</v>
      </c>
      <c r="AO79" s="116">
        <f t="shared" si="50"/>
        <v>0</v>
      </c>
      <c r="AP79" s="116">
        <f t="shared" si="50"/>
        <v>0</v>
      </c>
      <c r="AQ79" s="116">
        <f t="shared" si="50"/>
        <v>0</v>
      </c>
      <c r="AR79" s="116">
        <f t="shared" si="50"/>
        <v>0</v>
      </c>
      <c r="BA79" s="20">
        <v>19</v>
      </c>
    </row>
    <row r="80" spans="1:53" s="139" customFormat="1" x14ac:dyDescent="0.25">
      <c r="A80" s="16">
        <v>41</v>
      </c>
      <c r="B80" s="116">
        <f t="shared" si="53"/>
        <v>155</v>
      </c>
      <c r="C80" s="182" t="str">
        <f t="shared" si="48"/>
        <v>University Dr</v>
      </c>
      <c r="D80" s="182" t="str">
        <f t="shared" si="48"/>
        <v>McClintock Dr</v>
      </c>
      <c r="E80" s="394">
        <f t="shared" si="68"/>
        <v>17.75</v>
      </c>
      <c r="F80" s="394">
        <f t="shared" si="68"/>
        <v>15.5</v>
      </c>
      <c r="G80" s="394">
        <f t="shared" si="68"/>
        <v>20</v>
      </c>
      <c r="H80" s="394">
        <f t="shared" si="68"/>
        <v>0.14084507042253522</v>
      </c>
      <c r="I80" s="394">
        <f t="shared" si="68"/>
        <v>0.21126760563380281</v>
      </c>
      <c r="J80" s="394">
        <f t="shared" si="68"/>
        <v>0.26760563380281688</v>
      </c>
      <c r="K80" s="394">
        <f t="shared" si="68"/>
        <v>0.94366197183098588</v>
      </c>
      <c r="L80" s="394">
        <f t="shared" si="68"/>
        <v>71</v>
      </c>
      <c r="M80" s="394">
        <f t="shared" si="68"/>
        <v>31</v>
      </c>
      <c r="N80" s="394">
        <f t="shared" si="68"/>
        <v>40</v>
      </c>
      <c r="O80" s="394">
        <f t="shared" si="68"/>
        <v>71</v>
      </c>
      <c r="P80" s="394">
        <f t="shared" si="68"/>
        <v>31</v>
      </c>
      <c r="Q80" s="281">
        <f t="shared" si="54"/>
        <v>36366</v>
      </c>
      <c r="R80" s="392">
        <f t="shared" si="55"/>
        <v>36366</v>
      </c>
      <c r="S80" s="393">
        <f t="shared" si="56"/>
        <v>1</v>
      </c>
      <c r="T80" s="395">
        <f t="shared" si="57"/>
        <v>1</v>
      </c>
      <c r="U80" s="21">
        <f t="shared" si="58"/>
        <v>0.70778513040093427</v>
      </c>
      <c r="V80" s="21">
        <f t="shared" si="59"/>
        <v>0.2</v>
      </c>
      <c r="W80" s="116" t="s">
        <v>352</v>
      </c>
      <c r="X80" s="116">
        <f t="shared" si="60"/>
        <v>33.417368000000003</v>
      </c>
      <c r="Y80" s="116">
        <f t="shared" si="61"/>
        <v>-111.92255400000001</v>
      </c>
      <c r="AA80" s="116">
        <f t="shared" si="62"/>
        <v>40</v>
      </c>
      <c r="AB80" s="116">
        <f t="shared" si="63"/>
        <v>0</v>
      </c>
      <c r="AC80" s="116"/>
      <c r="AD80" s="116"/>
      <c r="AE80" s="116"/>
      <c r="AF80" s="116"/>
      <c r="AG80" s="116"/>
      <c r="AH80" s="116"/>
      <c r="AI80" s="116"/>
      <c r="AJ80" s="200"/>
      <c r="AK80" s="116">
        <f t="shared" si="49"/>
        <v>3</v>
      </c>
      <c r="AL80" s="116">
        <f t="shared" si="49"/>
        <v>3</v>
      </c>
      <c r="AM80" s="116">
        <f t="shared" si="49"/>
        <v>3</v>
      </c>
      <c r="AN80" s="116">
        <f t="shared" si="49"/>
        <v>3</v>
      </c>
      <c r="AO80" s="116">
        <f t="shared" si="50"/>
        <v>0</v>
      </c>
      <c r="AP80" s="116">
        <f t="shared" si="50"/>
        <v>0</v>
      </c>
      <c r="AQ80" s="116">
        <f t="shared" si="50"/>
        <v>0</v>
      </c>
      <c r="AR80" s="116">
        <f t="shared" si="50"/>
        <v>0</v>
      </c>
      <c r="BA80" s="20">
        <v>19</v>
      </c>
    </row>
    <row r="81" spans="1:53" s="139" customFormat="1" x14ac:dyDescent="0.25">
      <c r="A81" s="16">
        <v>30</v>
      </c>
      <c r="B81" s="116">
        <f t="shared" si="53"/>
        <v>137</v>
      </c>
      <c r="C81" s="182" t="str">
        <f t="shared" si="48"/>
        <v>Broadway Rd</v>
      </c>
      <c r="D81" s="182" t="str">
        <f t="shared" si="48"/>
        <v>Priest Dr</v>
      </c>
      <c r="E81" s="140">
        <f t="shared" ref="E81:P81" si="69">IF(LEN(INDEX(SummDirEW_data,MATCH($B81,SummDir_loc,0),MATCH(E$1,SummDir_hdr,0)))=0,"",INDEX(SummDirEW_data,MATCH($B81,SummDir_loc,0),MATCH(E$1,SummDir_hdr,0)))</f>
        <v>7</v>
      </c>
      <c r="F81" s="140">
        <f t="shared" si="69"/>
        <v>4.5</v>
      </c>
      <c r="G81" s="140">
        <f t="shared" si="69"/>
        <v>9.5</v>
      </c>
      <c r="H81" s="140">
        <f t="shared" si="69"/>
        <v>0.25</v>
      </c>
      <c r="I81" s="140">
        <f t="shared" si="69"/>
        <v>0.14285714285714285</v>
      </c>
      <c r="J81" s="140">
        <f t="shared" si="69"/>
        <v>0.39285714285714285</v>
      </c>
      <c r="K81" s="140">
        <f t="shared" si="69"/>
        <v>0.9285714285714286</v>
      </c>
      <c r="L81" s="140">
        <f t="shared" si="69"/>
        <v>28</v>
      </c>
      <c r="M81" s="140">
        <f t="shared" si="69"/>
        <v>9</v>
      </c>
      <c r="N81" s="140">
        <f t="shared" si="69"/>
        <v>19</v>
      </c>
      <c r="O81" s="140">
        <f t="shared" si="69"/>
        <v>28</v>
      </c>
      <c r="P81" s="140">
        <f t="shared" si="69"/>
        <v>9</v>
      </c>
      <c r="Q81" s="281">
        <f t="shared" si="54"/>
        <v>37476</v>
      </c>
      <c r="R81" s="392">
        <f t="shared" si="55"/>
        <v>37476</v>
      </c>
      <c r="S81" s="393">
        <f t="shared" si="56"/>
        <v>1.75</v>
      </c>
      <c r="T81" s="395">
        <f t="shared" si="57"/>
        <v>-1</v>
      </c>
      <c r="U81" s="21">
        <f t="shared" si="58"/>
        <v>0.7293888672635267</v>
      </c>
      <c r="V81" s="21">
        <f t="shared" si="59"/>
        <v>0.35</v>
      </c>
      <c r="W81" s="116" t="s">
        <v>351</v>
      </c>
      <c r="X81" s="116">
        <f t="shared" si="60"/>
        <v>33.407544999999999</v>
      </c>
      <c r="Y81" s="116">
        <f t="shared" si="61"/>
        <v>-111.96069900000001</v>
      </c>
      <c r="Z81" s="20"/>
      <c r="AA81" s="116">
        <f t="shared" si="62"/>
        <v>19</v>
      </c>
      <c r="AB81" s="116">
        <f t="shared" si="63"/>
        <v>0</v>
      </c>
      <c r="AC81" s="116"/>
      <c r="AD81" s="116"/>
      <c r="AE81" s="116"/>
      <c r="AF81" s="116"/>
      <c r="AG81" s="116"/>
      <c r="AH81" s="116"/>
      <c r="AI81" s="116"/>
      <c r="AJ81" s="200"/>
      <c r="AK81" s="116">
        <f t="shared" si="49"/>
        <v>3</v>
      </c>
      <c r="AL81" s="116">
        <f t="shared" si="49"/>
        <v>3</v>
      </c>
      <c r="AM81" s="116">
        <f t="shared" si="49"/>
        <v>0</v>
      </c>
      <c r="AN81" s="116">
        <f t="shared" si="49"/>
        <v>0</v>
      </c>
      <c r="AO81" s="116">
        <f t="shared" si="50"/>
        <v>0</v>
      </c>
      <c r="AP81" s="116">
        <f t="shared" si="50"/>
        <v>0</v>
      </c>
      <c r="AQ81" s="116">
        <f t="shared" si="50"/>
        <v>0</v>
      </c>
      <c r="AR81" s="116">
        <f t="shared" si="50"/>
        <v>0</v>
      </c>
      <c r="AS81"/>
      <c r="AT81"/>
      <c r="AU81"/>
      <c r="AV81"/>
      <c r="AW81"/>
      <c r="AX81"/>
      <c r="AY81"/>
      <c r="AZ81"/>
      <c r="BA81" s="20">
        <v>46</v>
      </c>
    </row>
    <row r="82" spans="1:53" s="139" customFormat="1" x14ac:dyDescent="0.25">
      <c r="A82" s="16">
        <v>29</v>
      </c>
      <c r="B82" s="116">
        <f t="shared" si="53"/>
        <v>135</v>
      </c>
      <c r="C82" s="182" t="str">
        <f t="shared" ref="C82:D101" si="70">IF(ISERROR(VLOOKUP($B82,Loc,2,FALSE)),"",VLOOKUP($B82,Loc,MATCH(C$1,loc_hdr,0),FALSE))</f>
        <v>Lemon St</v>
      </c>
      <c r="D82" s="182" t="str">
        <f t="shared" si="70"/>
        <v>Rural Rd</v>
      </c>
      <c r="E82" s="394">
        <f t="shared" ref="E82:P90" si="71">IF(LEN(INDEX(SummDirNS_data,MATCH($B82,SummDir_loc,0),MATCH(E$1,SummDir_hdr,0)))=0,,INDEX(SummDirNS_data,MATCH($B82,SummDir_loc,0),MATCH(E$1,SummDir_hdr,0)))</f>
        <v>73.25</v>
      </c>
      <c r="F82" s="394">
        <f t="shared" si="71"/>
        <v>59.5</v>
      </c>
      <c r="G82" s="394">
        <f t="shared" si="71"/>
        <v>87</v>
      </c>
      <c r="H82" s="394">
        <f t="shared" si="71"/>
        <v>0.25767918088737202</v>
      </c>
      <c r="I82" s="394">
        <f t="shared" si="71"/>
        <v>5.9726962457337884E-2</v>
      </c>
      <c r="J82" s="394">
        <f t="shared" si="71"/>
        <v>0.37201365187713309</v>
      </c>
      <c r="K82" s="394">
        <f t="shared" si="71"/>
        <v>0.29010238907849828</v>
      </c>
      <c r="L82" s="394">
        <f t="shared" si="71"/>
        <v>293</v>
      </c>
      <c r="M82" s="394">
        <f t="shared" si="71"/>
        <v>119</v>
      </c>
      <c r="N82" s="394">
        <f t="shared" si="71"/>
        <v>174</v>
      </c>
      <c r="O82" s="394">
        <f t="shared" si="71"/>
        <v>293</v>
      </c>
      <c r="P82" s="394">
        <f t="shared" si="71"/>
        <v>119</v>
      </c>
      <c r="Q82" s="281">
        <f t="shared" si="54"/>
        <v>37510</v>
      </c>
      <c r="R82" s="392">
        <f t="shared" si="55"/>
        <v>37510</v>
      </c>
      <c r="S82" s="393">
        <f t="shared" si="56"/>
        <v>0</v>
      </c>
      <c r="T82" s="395">
        <f t="shared" si="57"/>
        <v>-1</v>
      </c>
      <c r="U82" s="21">
        <f t="shared" si="58"/>
        <v>0.73005060334760608</v>
      </c>
      <c r="V82" s="21">
        <f t="shared" si="59"/>
        <v>0</v>
      </c>
      <c r="W82" s="116" t="s">
        <v>352</v>
      </c>
      <c r="X82" s="116">
        <f t="shared" si="60"/>
        <v>33.416744999999999</v>
      </c>
      <c r="Y82" s="116">
        <f t="shared" si="61"/>
        <v>-111.926198</v>
      </c>
      <c r="AA82" s="116">
        <f t="shared" si="62"/>
        <v>174</v>
      </c>
      <c r="AB82" s="116">
        <f t="shared" si="63"/>
        <v>0</v>
      </c>
      <c r="AC82" s="116"/>
      <c r="AD82" s="116"/>
      <c r="AE82" s="116"/>
      <c r="AF82" s="116"/>
      <c r="AG82" s="116"/>
      <c r="AH82" s="116"/>
      <c r="AI82" s="116"/>
      <c r="AJ82" s="200"/>
      <c r="AK82" s="116">
        <f t="shared" ref="AK82:AN101" si="72">IF(ISERROR(MATCH($B82,loc_ID,0)),"",INDEX(Lane,MATCH($B82,loc_ID,0),MATCH(AK$1,LaneHdr,0)))</f>
        <v>0</v>
      </c>
      <c r="AL82" s="116">
        <f t="shared" si="72"/>
        <v>0</v>
      </c>
      <c r="AM82" s="116">
        <f t="shared" si="72"/>
        <v>3</v>
      </c>
      <c r="AN82" s="116">
        <f t="shared" si="72"/>
        <v>3</v>
      </c>
      <c r="AO82" s="116">
        <f t="shared" ref="AO82:AR101" si="73">IF(ISERROR(MATCH($B82,loc_ID,0)),"",INDEX(CordonIn,MATCH($B82,loc_ID,0),AO$115))</f>
        <v>0</v>
      </c>
      <c r="AP82" s="116">
        <f t="shared" si="73"/>
        <v>0</v>
      </c>
      <c r="AQ82" s="116">
        <f t="shared" si="73"/>
        <v>0</v>
      </c>
      <c r="AR82" s="116">
        <f t="shared" si="73"/>
        <v>1</v>
      </c>
      <c r="BA82" s="20">
        <v>6</v>
      </c>
    </row>
    <row r="83" spans="1:53" s="139" customFormat="1" x14ac:dyDescent="0.25">
      <c r="A83" s="16">
        <v>50</v>
      </c>
      <c r="B83" s="116">
        <f t="shared" si="53"/>
        <v>164</v>
      </c>
      <c r="C83" s="182" t="str">
        <f t="shared" si="70"/>
        <v>Southern Ave</v>
      </c>
      <c r="D83" s="182" t="str">
        <f t="shared" si="70"/>
        <v>McClintock Dr</v>
      </c>
      <c r="E83" s="394">
        <f t="shared" si="71"/>
        <v>12.25</v>
      </c>
      <c r="F83" s="394">
        <f t="shared" si="71"/>
        <v>9.5</v>
      </c>
      <c r="G83" s="394">
        <f t="shared" si="71"/>
        <v>15</v>
      </c>
      <c r="H83" s="394">
        <f t="shared" si="71"/>
        <v>0.20408163265306123</v>
      </c>
      <c r="I83" s="394">
        <f t="shared" si="71"/>
        <v>0.22448979591836735</v>
      </c>
      <c r="J83" s="394">
        <f t="shared" si="71"/>
        <v>0.26530612244897961</v>
      </c>
      <c r="K83" s="394">
        <f t="shared" si="71"/>
        <v>0.91836734693877553</v>
      </c>
      <c r="L83" s="394">
        <f t="shared" si="71"/>
        <v>49</v>
      </c>
      <c r="M83" s="394">
        <f t="shared" si="71"/>
        <v>19</v>
      </c>
      <c r="N83" s="394">
        <f t="shared" si="71"/>
        <v>30</v>
      </c>
      <c r="O83" s="394">
        <f t="shared" si="71"/>
        <v>49</v>
      </c>
      <c r="P83" s="394">
        <f t="shared" si="71"/>
        <v>19</v>
      </c>
      <c r="Q83" s="281">
        <f t="shared" si="54"/>
        <v>39001</v>
      </c>
      <c r="R83" s="392">
        <f t="shared" si="55"/>
        <v>39001</v>
      </c>
      <c r="S83" s="393">
        <f t="shared" si="56"/>
        <v>2.5</v>
      </c>
      <c r="T83" s="395">
        <f t="shared" si="57"/>
        <v>-1</v>
      </c>
      <c r="U83" s="21">
        <f t="shared" si="58"/>
        <v>0.75906967691708838</v>
      </c>
      <c r="V83" s="21">
        <f t="shared" si="59"/>
        <v>0.5</v>
      </c>
      <c r="W83" s="116" t="s">
        <v>352</v>
      </c>
      <c r="X83" s="116">
        <f t="shared" si="60"/>
        <v>33.392949999999999</v>
      </c>
      <c r="Y83" s="116">
        <f t="shared" si="61"/>
        <v>-111.90912</v>
      </c>
      <c r="AA83" s="116">
        <f t="shared" si="62"/>
        <v>30</v>
      </c>
      <c r="AB83" s="116">
        <f t="shared" si="63"/>
        <v>0</v>
      </c>
      <c r="AC83" s="116"/>
      <c r="AD83" s="116"/>
      <c r="AE83" s="116"/>
      <c r="AF83" s="116"/>
      <c r="AG83" s="116"/>
      <c r="AH83" s="116"/>
      <c r="AI83" s="116"/>
      <c r="AJ83" s="200"/>
      <c r="AK83" s="116">
        <f t="shared" si="72"/>
        <v>0</v>
      </c>
      <c r="AL83" s="116">
        <f t="shared" si="72"/>
        <v>0</v>
      </c>
      <c r="AM83" s="116">
        <f t="shared" si="72"/>
        <v>0</v>
      </c>
      <c r="AN83" s="116">
        <f t="shared" si="72"/>
        <v>0</v>
      </c>
      <c r="AO83" s="116">
        <f t="shared" si="73"/>
        <v>0</v>
      </c>
      <c r="AP83" s="116">
        <f t="shared" si="73"/>
        <v>0</v>
      </c>
      <c r="AQ83" s="116">
        <f t="shared" si="73"/>
        <v>0</v>
      </c>
      <c r="AR83" s="116">
        <f t="shared" si="73"/>
        <v>0</v>
      </c>
      <c r="BA83" s="20">
        <v>9</v>
      </c>
    </row>
    <row r="84" spans="1:53" s="139" customFormat="1" x14ac:dyDescent="0.25">
      <c r="A84" s="16">
        <v>4</v>
      </c>
      <c r="B84" s="116">
        <f t="shared" si="53"/>
        <v>104</v>
      </c>
      <c r="C84" s="182" t="str">
        <f t="shared" si="70"/>
        <v>Rio Salado Pkwy</v>
      </c>
      <c r="D84" s="182" t="str">
        <f t="shared" si="70"/>
        <v>McClintock Dr</v>
      </c>
      <c r="E84" s="394">
        <f t="shared" si="71"/>
        <v>15.25</v>
      </c>
      <c r="F84" s="394">
        <f t="shared" si="71"/>
        <v>8</v>
      </c>
      <c r="G84" s="394">
        <f t="shared" si="71"/>
        <v>22.5</v>
      </c>
      <c r="H84" s="394">
        <f t="shared" si="71"/>
        <v>0.14754098360655737</v>
      </c>
      <c r="I84" s="394">
        <f t="shared" si="71"/>
        <v>0.16393442622950818</v>
      </c>
      <c r="J84" s="394">
        <f t="shared" si="71"/>
        <v>0.29508196721311475</v>
      </c>
      <c r="K84" s="394">
        <f t="shared" si="71"/>
        <v>0.91803278688524592</v>
      </c>
      <c r="L84" s="394">
        <f t="shared" si="71"/>
        <v>61</v>
      </c>
      <c r="M84" s="394">
        <f t="shared" si="71"/>
        <v>16</v>
      </c>
      <c r="N84" s="394">
        <f t="shared" si="71"/>
        <v>45</v>
      </c>
      <c r="O84" s="394">
        <f t="shared" si="71"/>
        <v>61</v>
      </c>
      <c r="P84" s="394">
        <f t="shared" si="71"/>
        <v>16</v>
      </c>
      <c r="Q84" s="281">
        <f t="shared" si="54"/>
        <v>39025</v>
      </c>
      <c r="R84" s="392">
        <f t="shared" si="55"/>
        <v>39025</v>
      </c>
      <c r="S84" s="393">
        <f t="shared" si="56"/>
        <v>1</v>
      </c>
      <c r="T84" s="395">
        <f t="shared" si="57"/>
        <v>-1</v>
      </c>
      <c r="U84" s="21">
        <f t="shared" si="58"/>
        <v>0.75953678474114439</v>
      </c>
      <c r="V84" s="21">
        <f t="shared" si="59"/>
        <v>0.2</v>
      </c>
      <c r="W84" s="116" t="s">
        <v>352</v>
      </c>
      <c r="X84" s="116">
        <f t="shared" si="60"/>
        <v>33.429144999999998</v>
      </c>
      <c r="Y84" s="116">
        <f t="shared" si="61"/>
        <v>-111.90889799999999</v>
      </c>
      <c r="AA84" s="116">
        <f t="shared" si="62"/>
        <v>45</v>
      </c>
      <c r="AB84" s="116">
        <f t="shared" si="63"/>
        <v>0</v>
      </c>
      <c r="AC84" s="116"/>
      <c r="AD84" s="116"/>
      <c r="AE84" s="116"/>
      <c r="AF84" s="116"/>
      <c r="AG84" s="116"/>
      <c r="AH84" s="116"/>
      <c r="AI84" s="116"/>
      <c r="AJ84" s="200"/>
      <c r="AK84" s="116">
        <f t="shared" si="72"/>
        <v>0</v>
      </c>
      <c r="AL84" s="116">
        <f t="shared" si="72"/>
        <v>0</v>
      </c>
      <c r="AM84" s="116">
        <f t="shared" si="72"/>
        <v>3</v>
      </c>
      <c r="AN84" s="116">
        <f t="shared" si="72"/>
        <v>3</v>
      </c>
      <c r="AO84" s="116">
        <f t="shared" si="73"/>
        <v>0</v>
      </c>
      <c r="AP84" s="116">
        <f t="shared" si="73"/>
        <v>0</v>
      </c>
      <c r="AQ84" s="116">
        <f t="shared" si="73"/>
        <v>0</v>
      </c>
      <c r="AR84" s="116">
        <f t="shared" si="73"/>
        <v>0</v>
      </c>
      <c r="BA84" s="20">
        <v>19</v>
      </c>
    </row>
    <row r="85" spans="1:53" s="139" customFormat="1" x14ac:dyDescent="0.25">
      <c r="A85" s="16">
        <v>34</v>
      </c>
      <c r="B85" s="116">
        <f t="shared" si="53"/>
        <v>142</v>
      </c>
      <c r="C85" s="182" t="str">
        <f t="shared" si="70"/>
        <v>Southern Ave</v>
      </c>
      <c r="D85" s="182" t="str">
        <f t="shared" si="70"/>
        <v>Rural Rd</v>
      </c>
      <c r="E85" s="394">
        <f t="shared" si="71"/>
        <v>20.5</v>
      </c>
      <c r="F85" s="394">
        <f t="shared" si="71"/>
        <v>18.5</v>
      </c>
      <c r="G85" s="394">
        <f t="shared" si="71"/>
        <v>22.5</v>
      </c>
      <c r="H85" s="394">
        <f t="shared" si="71"/>
        <v>7.3170731707317069E-2</v>
      </c>
      <c r="I85" s="394">
        <f t="shared" si="71"/>
        <v>0.23170731707317074</v>
      </c>
      <c r="J85" s="394">
        <f t="shared" si="71"/>
        <v>0.23170731707317074</v>
      </c>
      <c r="K85" s="394">
        <f t="shared" si="71"/>
        <v>0.98780487804878048</v>
      </c>
      <c r="L85" s="394">
        <f t="shared" si="71"/>
        <v>82</v>
      </c>
      <c r="M85" s="394">
        <f t="shared" si="71"/>
        <v>37</v>
      </c>
      <c r="N85" s="394">
        <f t="shared" si="71"/>
        <v>45</v>
      </c>
      <c r="O85" s="394">
        <f t="shared" si="71"/>
        <v>82</v>
      </c>
      <c r="P85" s="394">
        <f t="shared" si="71"/>
        <v>37</v>
      </c>
      <c r="Q85" s="281">
        <f t="shared" si="54"/>
        <v>40059</v>
      </c>
      <c r="R85" s="392">
        <f t="shared" si="55"/>
        <v>40059</v>
      </c>
      <c r="S85" s="393">
        <f t="shared" si="56"/>
        <v>1.5</v>
      </c>
      <c r="T85" s="395">
        <f t="shared" si="57"/>
        <v>-1</v>
      </c>
      <c r="U85" s="21">
        <f t="shared" si="58"/>
        <v>0.77966134682755939</v>
      </c>
      <c r="V85" s="21">
        <f t="shared" si="59"/>
        <v>0.3</v>
      </c>
      <c r="W85" s="116" t="s">
        <v>352</v>
      </c>
      <c r="X85" s="116">
        <f t="shared" si="60"/>
        <v>33.392946000000002</v>
      </c>
      <c r="Y85" s="116">
        <f t="shared" si="61"/>
        <v>-111.926198</v>
      </c>
      <c r="AA85" s="116">
        <f t="shared" si="62"/>
        <v>45</v>
      </c>
      <c r="AB85" s="116">
        <f t="shared" si="63"/>
        <v>0</v>
      </c>
      <c r="AC85" s="116"/>
      <c r="AD85" s="116"/>
      <c r="AE85" s="116"/>
      <c r="AF85" s="116"/>
      <c r="AG85" s="116"/>
      <c r="AH85" s="116"/>
      <c r="AI85" s="116"/>
      <c r="AJ85" s="200"/>
      <c r="AK85" s="116">
        <f t="shared" si="72"/>
        <v>0</v>
      </c>
      <c r="AL85" s="116">
        <f t="shared" si="72"/>
        <v>0</v>
      </c>
      <c r="AM85" s="116">
        <f t="shared" si="72"/>
        <v>0</v>
      </c>
      <c r="AN85" s="116">
        <f t="shared" si="72"/>
        <v>0</v>
      </c>
      <c r="AO85" s="116">
        <f t="shared" si="73"/>
        <v>0</v>
      </c>
      <c r="AP85" s="116">
        <f t="shared" si="73"/>
        <v>0</v>
      </c>
      <c r="AQ85" s="116">
        <f t="shared" si="73"/>
        <v>0</v>
      </c>
      <c r="AR85" s="116">
        <f t="shared" si="73"/>
        <v>0</v>
      </c>
      <c r="BA85" s="20">
        <v>19</v>
      </c>
    </row>
    <row r="86" spans="1:53" s="139" customFormat="1" x14ac:dyDescent="0.25">
      <c r="A86" s="16">
        <v>53</v>
      </c>
      <c r="B86" s="116">
        <f t="shared" si="53"/>
        <v>167</v>
      </c>
      <c r="C86" s="182" t="str">
        <f t="shared" si="70"/>
        <v>Town Lake Path S</v>
      </c>
      <c r="D86" s="182" t="str">
        <f t="shared" si="70"/>
        <v>Priest Dr</v>
      </c>
      <c r="E86" s="394">
        <f t="shared" si="71"/>
        <v>9.25</v>
      </c>
      <c r="F86" s="394">
        <f t="shared" si="71"/>
        <v>4.5</v>
      </c>
      <c r="G86" s="394">
        <f t="shared" si="71"/>
        <v>14</v>
      </c>
      <c r="H86" s="394">
        <f t="shared" si="71"/>
        <v>0.1891891891891892</v>
      </c>
      <c r="I86" s="394">
        <f t="shared" si="71"/>
        <v>0.45945945945945948</v>
      </c>
      <c r="J86" s="394">
        <f t="shared" si="71"/>
        <v>0.13513513513513514</v>
      </c>
      <c r="K86" s="394">
        <f t="shared" si="71"/>
        <v>0.70270270270270274</v>
      </c>
      <c r="L86" s="394">
        <f t="shared" si="71"/>
        <v>37</v>
      </c>
      <c r="M86" s="394">
        <f t="shared" si="71"/>
        <v>9</v>
      </c>
      <c r="N86" s="394">
        <f t="shared" si="71"/>
        <v>28</v>
      </c>
      <c r="O86" s="394">
        <f t="shared" si="71"/>
        <v>37</v>
      </c>
      <c r="P86" s="394">
        <f t="shared" si="71"/>
        <v>9</v>
      </c>
      <c r="Q86" s="281">
        <f t="shared" si="54"/>
        <v>41943</v>
      </c>
      <c r="R86" s="392">
        <f t="shared" si="55"/>
        <v>41943</v>
      </c>
      <c r="S86" s="393">
        <f t="shared" si="56"/>
        <v>2</v>
      </c>
      <c r="T86" s="395">
        <f t="shared" si="57"/>
        <v>-1</v>
      </c>
      <c r="U86" s="21">
        <f t="shared" si="58"/>
        <v>0.81632931101595951</v>
      </c>
      <c r="V86" s="21">
        <f t="shared" si="59"/>
        <v>0.4</v>
      </c>
      <c r="W86" s="116" t="s">
        <v>352</v>
      </c>
      <c r="X86" s="116">
        <f t="shared" si="60"/>
        <v>33.433430000000001</v>
      </c>
      <c r="Y86" s="116">
        <f t="shared" si="61"/>
        <v>-111.961085</v>
      </c>
      <c r="AA86" s="116">
        <f t="shared" si="62"/>
        <v>28</v>
      </c>
      <c r="AB86" s="116">
        <f t="shared" si="63"/>
        <v>0</v>
      </c>
      <c r="AC86" s="116"/>
      <c r="AD86" s="116"/>
      <c r="AE86" s="116"/>
      <c r="AF86" s="116"/>
      <c r="AG86" s="116"/>
      <c r="AH86" s="116"/>
      <c r="AI86" s="116"/>
      <c r="AJ86" s="200"/>
      <c r="AK86" s="116">
        <f t="shared" si="72"/>
        <v>0</v>
      </c>
      <c r="AL86" s="116">
        <f t="shared" si="72"/>
        <v>0</v>
      </c>
      <c r="AM86" s="116">
        <f t="shared" si="72"/>
        <v>0</v>
      </c>
      <c r="AN86" s="116">
        <f t="shared" si="72"/>
        <v>4</v>
      </c>
      <c r="AO86" s="116">
        <f t="shared" si="73"/>
        <v>0</v>
      </c>
      <c r="AP86" s="116">
        <f t="shared" si="73"/>
        <v>0</v>
      </c>
      <c r="AQ86" s="116">
        <f t="shared" si="73"/>
        <v>0</v>
      </c>
      <c r="AR86" s="116">
        <f t="shared" si="73"/>
        <v>0</v>
      </c>
      <c r="BA86" s="20">
        <v>19</v>
      </c>
    </row>
    <row r="87" spans="1:53" s="139" customFormat="1" x14ac:dyDescent="0.25">
      <c r="A87" s="16">
        <v>25</v>
      </c>
      <c r="B87" s="116">
        <f t="shared" si="53"/>
        <v>131</v>
      </c>
      <c r="C87" s="182" t="str">
        <f t="shared" si="70"/>
        <v>Apache Blvd</v>
      </c>
      <c r="D87" s="182" t="str">
        <f t="shared" si="70"/>
        <v>Rural Rd</v>
      </c>
      <c r="E87" s="394">
        <f t="shared" si="71"/>
        <v>100.75</v>
      </c>
      <c r="F87" s="394">
        <f t="shared" si="71"/>
        <v>87</v>
      </c>
      <c r="G87" s="394">
        <f t="shared" si="71"/>
        <v>114.5</v>
      </c>
      <c r="H87" s="394">
        <f t="shared" si="71"/>
        <v>0.18858560794044665</v>
      </c>
      <c r="I87" s="394">
        <f t="shared" si="71"/>
        <v>8.6848635235732011E-2</v>
      </c>
      <c r="J87" s="394">
        <f t="shared" si="71"/>
        <v>0.22828784119106699</v>
      </c>
      <c r="K87" s="394">
        <f t="shared" si="71"/>
        <v>0.95533498759305213</v>
      </c>
      <c r="L87" s="394">
        <f t="shared" si="71"/>
        <v>403</v>
      </c>
      <c r="M87" s="394">
        <f t="shared" si="71"/>
        <v>174</v>
      </c>
      <c r="N87" s="394">
        <f t="shared" si="71"/>
        <v>229</v>
      </c>
      <c r="O87" s="394">
        <f t="shared" si="71"/>
        <v>403</v>
      </c>
      <c r="P87" s="394">
        <f t="shared" si="71"/>
        <v>174</v>
      </c>
      <c r="Q87" s="281">
        <f t="shared" si="54"/>
        <v>44120</v>
      </c>
      <c r="R87" s="392">
        <f t="shared" si="55"/>
        <v>44120</v>
      </c>
      <c r="S87" s="393">
        <f t="shared" si="56"/>
        <v>0</v>
      </c>
      <c r="T87" s="395">
        <f t="shared" si="57"/>
        <v>-1</v>
      </c>
      <c r="U87" s="21">
        <f t="shared" si="58"/>
        <v>0.85869988322304402</v>
      </c>
      <c r="V87" s="21">
        <f t="shared" si="59"/>
        <v>0</v>
      </c>
      <c r="W87" s="116" t="s">
        <v>352</v>
      </c>
      <c r="X87" s="116">
        <f t="shared" si="60"/>
        <v>33.414645</v>
      </c>
      <c r="Y87" s="116">
        <f t="shared" si="61"/>
        <v>-111.926098</v>
      </c>
      <c r="AA87" s="116">
        <f t="shared" si="62"/>
        <v>229</v>
      </c>
      <c r="AB87" s="116">
        <f t="shared" si="63"/>
        <v>0</v>
      </c>
      <c r="AC87" s="116"/>
      <c r="AD87" s="116"/>
      <c r="AE87" s="116"/>
      <c r="AF87" s="116"/>
      <c r="AG87" s="116"/>
      <c r="AH87" s="116"/>
      <c r="AI87" s="116"/>
      <c r="AJ87" s="200"/>
      <c r="AK87" s="116">
        <f t="shared" si="72"/>
        <v>0</v>
      </c>
      <c r="AL87" s="116">
        <f t="shared" si="72"/>
        <v>0</v>
      </c>
      <c r="AM87" s="116">
        <f t="shared" si="72"/>
        <v>3</v>
      </c>
      <c r="AN87" s="116">
        <f t="shared" si="72"/>
        <v>3</v>
      </c>
      <c r="AO87" s="116">
        <f t="shared" si="73"/>
        <v>1</v>
      </c>
      <c r="AP87" s="116">
        <f t="shared" si="73"/>
        <v>0</v>
      </c>
      <c r="AQ87" s="116">
        <f t="shared" si="73"/>
        <v>0</v>
      </c>
      <c r="AR87" s="116">
        <f t="shared" si="73"/>
        <v>1</v>
      </c>
      <c r="BA87" s="20">
        <v>19</v>
      </c>
    </row>
    <row r="88" spans="1:53" s="139" customFormat="1" x14ac:dyDescent="0.25">
      <c r="A88" s="16">
        <v>31</v>
      </c>
      <c r="B88" s="116">
        <f t="shared" si="53"/>
        <v>138</v>
      </c>
      <c r="C88" s="182" t="str">
        <f t="shared" si="70"/>
        <v>Broadway Rd</v>
      </c>
      <c r="D88" s="182" t="str">
        <f t="shared" si="70"/>
        <v>Rural Rd</v>
      </c>
      <c r="E88" s="394">
        <f t="shared" si="71"/>
        <v>50.25</v>
      </c>
      <c r="F88" s="394">
        <f t="shared" si="71"/>
        <v>40</v>
      </c>
      <c r="G88" s="394">
        <f t="shared" si="71"/>
        <v>60.5</v>
      </c>
      <c r="H88" s="394">
        <f t="shared" si="71"/>
        <v>0.26368159203980102</v>
      </c>
      <c r="I88" s="394">
        <f t="shared" si="71"/>
        <v>0.12437810945273632</v>
      </c>
      <c r="J88" s="394">
        <f t="shared" si="71"/>
        <v>0.26865671641791045</v>
      </c>
      <c r="K88" s="394">
        <f t="shared" si="71"/>
        <v>0.97014925373134331</v>
      </c>
      <c r="L88" s="394">
        <f t="shared" si="71"/>
        <v>201</v>
      </c>
      <c r="M88" s="394">
        <f t="shared" si="71"/>
        <v>80</v>
      </c>
      <c r="N88" s="394">
        <f t="shared" si="71"/>
        <v>121</v>
      </c>
      <c r="O88" s="394">
        <f t="shared" si="71"/>
        <v>201</v>
      </c>
      <c r="P88" s="394">
        <f t="shared" si="71"/>
        <v>80</v>
      </c>
      <c r="Q88" s="281">
        <f t="shared" si="54"/>
        <v>44120</v>
      </c>
      <c r="R88" s="392">
        <f t="shared" si="55"/>
        <v>44120</v>
      </c>
      <c r="S88" s="393">
        <f t="shared" si="56"/>
        <v>0.5</v>
      </c>
      <c r="T88" s="395">
        <f t="shared" si="57"/>
        <v>-1</v>
      </c>
      <c r="U88" s="21">
        <f t="shared" si="58"/>
        <v>0.85869988322304402</v>
      </c>
      <c r="V88" s="21">
        <f t="shared" si="59"/>
        <v>0.1</v>
      </c>
      <c r="W88" s="116" t="s">
        <v>352</v>
      </c>
      <c r="X88" s="116">
        <f t="shared" si="60"/>
        <v>33.407445000000003</v>
      </c>
      <c r="Y88" s="116">
        <f t="shared" si="61"/>
        <v>-111.926098</v>
      </c>
      <c r="AA88" s="116">
        <f t="shared" si="62"/>
        <v>121</v>
      </c>
      <c r="AB88" s="116">
        <f t="shared" si="63"/>
        <v>0</v>
      </c>
      <c r="AC88" s="116"/>
      <c r="AD88" s="116"/>
      <c r="AE88" s="116"/>
      <c r="AF88" s="116"/>
      <c r="AG88" s="116"/>
      <c r="AH88" s="116"/>
      <c r="AI88" s="116"/>
      <c r="AJ88" s="200"/>
      <c r="AK88" s="116">
        <f t="shared" si="72"/>
        <v>0</v>
      </c>
      <c r="AL88" s="116">
        <f t="shared" si="72"/>
        <v>0</v>
      </c>
      <c r="AM88" s="116">
        <f t="shared" si="72"/>
        <v>0</v>
      </c>
      <c r="AN88" s="116">
        <f t="shared" si="72"/>
        <v>0</v>
      </c>
      <c r="AO88" s="116">
        <f t="shared" si="73"/>
        <v>0</v>
      </c>
      <c r="AP88" s="116">
        <f t="shared" si="73"/>
        <v>0</v>
      </c>
      <c r="AQ88" s="116">
        <f t="shared" si="73"/>
        <v>0</v>
      </c>
      <c r="AR88" s="116">
        <f t="shared" si="73"/>
        <v>0</v>
      </c>
      <c r="BA88" s="20">
        <v>19</v>
      </c>
    </row>
    <row r="89" spans="1:53" s="139" customFormat="1" x14ac:dyDescent="0.25">
      <c r="A89" s="16">
        <v>3</v>
      </c>
      <c r="B89" s="116">
        <f t="shared" si="53"/>
        <v>103</v>
      </c>
      <c r="C89" s="182" t="str">
        <f t="shared" si="70"/>
        <v>Rio Salado Pkwy</v>
      </c>
      <c r="D89" s="182" t="str">
        <f t="shared" si="70"/>
        <v>Rural Rd</v>
      </c>
      <c r="E89" s="394">
        <f t="shared" si="71"/>
        <v>34.5</v>
      </c>
      <c r="F89" s="394">
        <f t="shared" si="71"/>
        <v>0</v>
      </c>
      <c r="G89" s="394">
        <f t="shared" si="71"/>
        <v>34.5</v>
      </c>
      <c r="H89" s="394">
        <f t="shared" si="71"/>
        <v>0.20289855072463769</v>
      </c>
      <c r="I89" s="394">
        <f t="shared" si="71"/>
        <v>0.11594202898550725</v>
      </c>
      <c r="J89" s="394">
        <f t="shared" si="71"/>
        <v>0.33333333333333331</v>
      </c>
      <c r="K89" s="394">
        <f t="shared" si="71"/>
        <v>0.98550724637681164</v>
      </c>
      <c r="L89" s="394">
        <f t="shared" si="71"/>
        <v>69</v>
      </c>
      <c r="M89" s="394">
        <f t="shared" si="71"/>
        <v>0</v>
      </c>
      <c r="N89" s="394">
        <f t="shared" si="71"/>
        <v>69</v>
      </c>
      <c r="O89" s="394">
        <f t="shared" si="71"/>
        <v>69</v>
      </c>
      <c r="P89" s="394">
        <f t="shared" si="71"/>
        <v>0</v>
      </c>
      <c r="Q89" s="281">
        <f t="shared" si="54"/>
        <v>51380</v>
      </c>
      <c r="R89" s="392">
        <f t="shared" si="55"/>
        <v>51380</v>
      </c>
      <c r="S89" s="393">
        <f t="shared" si="56"/>
        <v>0</v>
      </c>
      <c r="T89" s="395">
        <f t="shared" si="57"/>
        <v>-1</v>
      </c>
      <c r="U89" s="21">
        <f t="shared" si="58"/>
        <v>1</v>
      </c>
      <c r="V89" s="21">
        <f t="shared" si="59"/>
        <v>0</v>
      </c>
      <c r="W89" s="116" t="s">
        <v>352</v>
      </c>
      <c r="X89" s="116">
        <f t="shared" si="60"/>
        <v>33.429245000000002</v>
      </c>
      <c r="Y89" s="116">
        <f t="shared" si="61"/>
        <v>-111.92609899999999</v>
      </c>
      <c r="AA89" s="116">
        <f t="shared" si="62"/>
        <v>69</v>
      </c>
      <c r="AB89" s="116">
        <f t="shared" si="63"/>
        <v>0</v>
      </c>
      <c r="AC89" s="116"/>
      <c r="AD89" s="116"/>
      <c r="AE89" s="116"/>
      <c r="AF89" s="116"/>
      <c r="AG89" s="116"/>
      <c r="AH89" s="116"/>
      <c r="AI89" s="116"/>
      <c r="AJ89" s="200"/>
      <c r="AK89" s="116">
        <f t="shared" si="72"/>
        <v>0</v>
      </c>
      <c r="AL89" s="116">
        <f t="shared" si="72"/>
        <v>0</v>
      </c>
      <c r="AM89" s="116">
        <f t="shared" si="72"/>
        <v>3</v>
      </c>
      <c r="AN89" s="116">
        <f t="shared" si="72"/>
        <v>3</v>
      </c>
      <c r="AO89" s="116">
        <f t="shared" si="73"/>
        <v>0</v>
      </c>
      <c r="AP89" s="116">
        <f t="shared" si="73"/>
        <v>1</v>
      </c>
      <c r="AQ89" s="116">
        <f t="shared" si="73"/>
        <v>0</v>
      </c>
      <c r="AR89" s="116">
        <f t="shared" si="73"/>
        <v>1</v>
      </c>
      <c r="BA89" s="20">
        <v>13</v>
      </c>
    </row>
    <row r="90" spans="1:53" s="139" customFormat="1" x14ac:dyDescent="0.25">
      <c r="A90" s="16">
        <v>14</v>
      </c>
      <c r="B90" s="116">
        <f t="shared" si="53"/>
        <v>117</v>
      </c>
      <c r="C90" s="182" t="str">
        <f t="shared" si="70"/>
        <v>University Dr</v>
      </c>
      <c r="D90" s="182" t="str">
        <f t="shared" si="70"/>
        <v>Rural Rd</v>
      </c>
      <c r="E90" s="394">
        <f t="shared" si="71"/>
        <v>50</v>
      </c>
      <c r="F90" s="394">
        <f t="shared" si="71"/>
        <v>31</v>
      </c>
      <c r="G90" s="394">
        <f t="shared" si="71"/>
        <v>69</v>
      </c>
      <c r="H90" s="394">
        <f t="shared" si="71"/>
        <v>0.27</v>
      </c>
      <c r="I90" s="394">
        <f t="shared" si="71"/>
        <v>7.4999999999999997E-2</v>
      </c>
      <c r="J90" s="394">
        <f t="shared" si="71"/>
        <v>0.32500000000000001</v>
      </c>
      <c r="K90" s="394">
        <f t="shared" si="71"/>
        <v>0.96499999999999997</v>
      </c>
      <c r="L90" s="394">
        <f t="shared" si="71"/>
        <v>200</v>
      </c>
      <c r="M90" s="394">
        <f t="shared" si="71"/>
        <v>62</v>
      </c>
      <c r="N90" s="394">
        <f t="shared" si="71"/>
        <v>138</v>
      </c>
      <c r="O90" s="394">
        <f t="shared" si="71"/>
        <v>200</v>
      </c>
      <c r="P90" s="394">
        <f t="shared" si="71"/>
        <v>62</v>
      </c>
      <c r="Q90" s="281">
        <f t="shared" si="54"/>
        <v>51380</v>
      </c>
      <c r="R90" s="392">
        <f t="shared" si="55"/>
        <v>51380</v>
      </c>
      <c r="S90" s="393">
        <f t="shared" si="56"/>
        <v>0</v>
      </c>
      <c r="T90" s="395">
        <f t="shared" si="57"/>
        <v>-1</v>
      </c>
      <c r="U90" s="21">
        <f t="shared" si="58"/>
        <v>1</v>
      </c>
      <c r="V90" s="21">
        <f t="shared" si="59"/>
        <v>0</v>
      </c>
      <c r="W90" s="116" t="s">
        <v>352</v>
      </c>
      <c r="X90" s="116">
        <f t="shared" si="60"/>
        <v>33.422044999999997</v>
      </c>
      <c r="Y90" s="116">
        <f t="shared" si="61"/>
        <v>-111.926299</v>
      </c>
      <c r="AA90" s="116">
        <f t="shared" si="62"/>
        <v>138</v>
      </c>
      <c r="AB90" s="116">
        <f t="shared" si="63"/>
        <v>0</v>
      </c>
      <c r="AC90" s="116"/>
      <c r="AD90" s="116"/>
      <c r="AE90" s="116"/>
      <c r="AF90" s="116"/>
      <c r="AG90" s="116"/>
      <c r="AH90" s="116"/>
      <c r="AI90" s="116"/>
      <c r="AJ90" s="200"/>
      <c r="AK90" s="116">
        <f t="shared" si="72"/>
        <v>0</v>
      </c>
      <c r="AL90" s="116">
        <f t="shared" si="72"/>
        <v>0</v>
      </c>
      <c r="AM90" s="116">
        <f t="shared" si="72"/>
        <v>3</v>
      </c>
      <c r="AN90" s="116">
        <f t="shared" si="72"/>
        <v>3</v>
      </c>
      <c r="AO90" s="116">
        <f t="shared" si="73"/>
        <v>0</v>
      </c>
      <c r="AP90" s="116">
        <f t="shared" si="73"/>
        <v>0</v>
      </c>
      <c r="AQ90" s="116">
        <f t="shared" si="73"/>
        <v>0</v>
      </c>
      <c r="AR90" s="116">
        <f t="shared" si="73"/>
        <v>1</v>
      </c>
      <c r="BA90" s="20">
        <v>19</v>
      </c>
    </row>
    <row r="91" spans="1:53" s="139" customFormat="1" x14ac:dyDescent="0.25">
      <c r="A91" s="16">
        <v>8</v>
      </c>
      <c r="B91" s="116">
        <f t="shared" si="53"/>
        <v>111</v>
      </c>
      <c r="C91" s="182" t="str">
        <f t="shared" si="70"/>
        <v>10th St</v>
      </c>
      <c r="D91" s="182" t="str">
        <f t="shared" si="70"/>
        <v>Mill Ave</v>
      </c>
      <c r="E91" s="140">
        <f t="shared" ref="E91:P98" si="74">IF(LEN(INDEX(SummDirEW_data,MATCH($B91,SummDir_loc,0),MATCH(E$1,SummDir_hdr,0)))=0,"",INDEX(SummDirEW_data,MATCH($B91,SummDir_loc,0),MATCH(E$1,SummDir_hdr,0)))</f>
        <v>79</v>
      </c>
      <c r="F91" s="140">
        <f t="shared" si="74"/>
        <v>71</v>
      </c>
      <c r="G91" s="140">
        <f t="shared" si="74"/>
        <v>87</v>
      </c>
      <c r="H91" s="140">
        <f t="shared" si="74"/>
        <v>0.36234177215189872</v>
      </c>
      <c r="I91" s="140">
        <f t="shared" si="74"/>
        <v>0.1060126582278481</v>
      </c>
      <c r="J91" s="140">
        <f t="shared" si="74"/>
        <v>4.4303797468354431E-2</v>
      </c>
      <c r="K91" s="140">
        <f t="shared" si="74"/>
        <v>7.5949367088607597E-2</v>
      </c>
      <c r="L91" s="140">
        <f t="shared" si="74"/>
        <v>316</v>
      </c>
      <c r="M91" s="140">
        <f t="shared" si="74"/>
        <v>142</v>
      </c>
      <c r="N91" s="140">
        <f t="shared" si="74"/>
        <v>174</v>
      </c>
      <c r="O91" s="140">
        <f t="shared" si="74"/>
        <v>316</v>
      </c>
      <c r="P91" s="140">
        <f t="shared" si="74"/>
        <v>142</v>
      </c>
      <c r="Q91" s="281">
        <f t="shared" si="54"/>
        <v>26392</v>
      </c>
      <c r="R91" s="392" t="e">
        <f t="shared" si="55"/>
        <v>#N/A</v>
      </c>
      <c r="S91" s="393">
        <f t="shared" si="56"/>
        <v>0</v>
      </c>
      <c r="T91" s="395">
        <f t="shared" si="57"/>
        <v>1</v>
      </c>
      <c r="U91" s="21" t="e">
        <f t="shared" si="58"/>
        <v>#N/A</v>
      </c>
      <c r="V91" s="21">
        <f t="shared" si="59"/>
        <v>0</v>
      </c>
      <c r="W91" s="116" t="s">
        <v>351</v>
      </c>
      <c r="X91" s="116">
        <f t="shared" si="60"/>
        <v>33.418945000000001</v>
      </c>
      <c r="Y91" s="116">
        <f t="shared" si="61"/>
        <v>-111.93979899999999</v>
      </c>
      <c r="Z91" s="20"/>
      <c r="AA91" s="116">
        <f t="shared" si="62"/>
        <v>174</v>
      </c>
      <c r="AB91" s="116" t="e">
        <f t="shared" si="63"/>
        <v>#N/A</v>
      </c>
      <c r="AC91" s="116"/>
      <c r="AD91" s="116"/>
      <c r="AE91" s="116"/>
      <c r="AF91" s="116"/>
      <c r="AG91" s="116"/>
      <c r="AH91" s="116"/>
      <c r="AI91" s="116"/>
      <c r="AJ91" s="200"/>
      <c r="AK91" s="116">
        <f t="shared" si="72"/>
        <v>0</v>
      </c>
      <c r="AL91" s="116">
        <f t="shared" si="72"/>
        <v>0</v>
      </c>
      <c r="AM91" s="116">
        <f t="shared" si="72"/>
        <v>2</v>
      </c>
      <c r="AN91" s="116">
        <f t="shared" si="72"/>
        <v>3</v>
      </c>
      <c r="AO91" s="116">
        <f t="shared" si="73"/>
        <v>0</v>
      </c>
      <c r="AP91" s="116">
        <f t="shared" si="73"/>
        <v>0</v>
      </c>
      <c r="AQ91" s="116">
        <f t="shared" si="73"/>
        <v>1</v>
      </c>
      <c r="AR91" s="116">
        <f t="shared" si="73"/>
        <v>0</v>
      </c>
      <c r="AS91"/>
      <c r="AT91"/>
      <c r="AU91"/>
      <c r="AV91"/>
      <c r="AW91"/>
      <c r="AX91"/>
      <c r="AY91"/>
      <c r="AZ91"/>
      <c r="BA91" s="20">
        <v>21</v>
      </c>
    </row>
    <row r="92" spans="1:53" s="139" customFormat="1" x14ac:dyDescent="0.25">
      <c r="A92" s="16">
        <v>9</v>
      </c>
      <c r="B92" s="116">
        <f t="shared" si="53"/>
        <v>112</v>
      </c>
      <c r="C92" s="182" t="str">
        <f t="shared" si="70"/>
        <v>Superstition Fwy</v>
      </c>
      <c r="D92" s="182" t="str">
        <f t="shared" si="70"/>
        <v>College Ave</v>
      </c>
      <c r="E92" s="140" t="str">
        <f t="shared" si="74"/>
        <v/>
      </c>
      <c r="F92" s="140" t="str">
        <f t="shared" si="74"/>
        <v/>
      </c>
      <c r="G92" s="140" t="str">
        <f t="shared" si="74"/>
        <v/>
      </c>
      <c r="H92" s="140" t="str">
        <f t="shared" si="74"/>
        <v/>
      </c>
      <c r="I92" s="140" t="str">
        <f t="shared" si="74"/>
        <v/>
      </c>
      <c r="J92" s="140" t="str">
        <f t="shared" si="74"/>
        <v/>
      </c>
      <c r="K92" s="140" t="str">
        <f t="shared" si="74"/>
        <v/>
      </c>
      <c r="L92" s="140" t="e">
        <f t="shared" si="74"/>
        <v>#N/A</v>
      </c>
      <c r="M92" s="140">
        <f t="shared" si="74"/>
        <v>0</v>
      </c>
      <c r="N92" s="140">
        <f t="shared" si="74"/>
        <v>0</v>
      </c>
      <c r="O92" s="140" t="e">
        <f t="shared" si="74"/>
        <v>#N/A</v>
      </c>
      <c r="P92" s="140">
        <f t="shared" si="74"/>
        <v>0</v>
      </c>
      <c r="Q92" s="281">
        <f t="shared" si="54"/>
        <v>1774</v>
      </c>
      <c r="R92" s="392" t="e">
        <f t="shared" si="55"/>
        <v>#N/A</v>
      </c>
      <c r="S92" s="393">
        <f t="shared" si="56"/>
        <v>2</v>
      </c>
      <c r="T92" s="395">
        <f t="shared" si="57"/>
        <v>-1</v>
      </c>
      <c r="U92" s="21" t="e">
        <f t="shared" si="58"/>
        <v>#N/A</v>
      </c>
      <c r="V92" s="21">
        <f t="shared" si="59"/>
        <v>0.4</v>
      </c>
      <c r="W92" s="116" t="s">
        <v>351</v>
      </c>
      <c r="X92" s="116">
        <f t="shared" si="60"/>
        <v>33.385480000000001</v>
      </c>
      <c r="Y92" s="116">
        <f t="shared" si="61"/>
        <v>-111.93477</v>
      </c>
      <c r="Z92" s="20"/>
      <c r="AA92" s="116">
        <f t="shared" si="62"/>
        <v>0</v>
      </c>
      <c r="AB92" s="116" t="e">
        <f t="shared" si="63"/>
        <v>#N/A</v>
      </c>
      <c r="AC92" s="116"/>
      <c r="AD92" s="116"/>
      <c r="AE92" s="116"/>
      <c r="AF92" s="116"/>
      <c r="AG92" s="116"/>
      <c r="AH92" s="116"/>
      <c r="AI92" s="116"/>
      <c r="AJ92" s="200"/>
      <c r="AK92" s="116">
        <f t="shared" si="72"/>
        <v>2</v>
      </c>
      <c r="AL92" s="116">
        <f t="shared" si="72"/>
        <v>3</v>
      </c>
      <c r="AM92" s="116">
        <f t="shared" si="72"/>
        <v>0</v>
      </c>
      <c r="AN92" s="116">
        <f t="shared" si="72"/>
        <v>0</v>
      </c>
      <c r="AO92" s="116">
        <f t="shared" si="73"/>
        <v>0</v>
      </c>
      <c r="AP92" s="116">
        <f t="shared" si="73"/>
        <v>0</v>
      </c>
      <c r="AQ92" s="116">
        <f t="shared" si="73"/>
        <v>0</v>
      </c>
      <c r="AR92" s="116">
        <f t="shared" si="73"/>
        <v>0</v>
      </c>
      <c r="AS92"/>
      <c r="AT92"/>
      <c r="AU92"/>
      <c r="AV92"/>
      <c r="AW92"/>
      <c r="AX92"/>
      <c r="AY92"/>
      <c r="AZ92"/>
      <c r="BA92" s="20">
        <v>22</v>
      </c>
    </row>
    <row r="93" spans="1:53" s="139" customFormat="1" x14ac:dyDescent="0.25">
      <c r="A93" s="16">
        <v>20</v>
      </c>
      <c r="B93" s="116">
        <f t="shared" si="53"/>
        <v>123</v>
      </c>
      <c r="C93" s="182" t="str">
        <f t="shared" si="70"/>
        <v>Western Canal</v>
      </c>
      <c r="D93" s="182" t="str">
        <f t="shared" si="70"/>
        <v>Rural Rd</v>
      </c>
      <c r="E93" s="140">
        <f t="shared" si="74"/>
        <v>32.25</v>
      </c>
      <c r="F93" s="140">
        <f t="shared" si="74"/>
        <v>28.5</v>
      </c>
      <c r="G93" s="140">
        <f t="shared" si="74"/>
        <v>36</v>
      </c>
      <c r="H93" s="140">
        <f t="shared" si="74"/>
        <v>0.27906976744186046</v>
      </c>
      <c r="I93" s="140">
        <f t="shared" si="74"/>
        <v>0.58914728682170547</v>
      </c>
      <c r="J93" s="140">
        <f t="shared" si="74"/>
        <v>0</v>
      </c>
      <c r="K93" s="140">
        <f t="shared" si="74"/>
        <v>0</v>
      </c>
      <c r="L93" s="140">
        <f t="shared" si="74"/>
        <v>129</v>
      </c>
      <c r="M93" s="140">
        <f t="shared" si="74"/>
        <v>57</v>
      </c>
      <c r="N93" s="140">
        <f t="shared" si="74"/>
        <v>72</v>
      </c>
      <c r="O93" s="140">
        <f t="shared" si="74"/>
        <v>129</v>
      </c>
      <c r="P93" s="140">
        <f t="shared" si="74"/>
        <v>57</v>
      </c>
      <c r="Q93" s="281">
        <f t="shared" si="54"/>
        <v>29395</v>
      </c>
      <c r="R93" s="392" t="e">
        <f t="shared" si="55"/>
        <v>#N/A</v>
      </c>
      <c r="S93" s="393">
        <f t="shared" si="56"/>
        <v>4</v>
      </c>
      <c r="T93" s="395">
        <f t="shared" si="57"/>
        <v>1</v>
      </c>
      <c r="U93" s="21" t="e">
        <f t="shared" si="58"/>
        <v>#N/A</v>
      </c>
      <c r="V93" s="21">
        <f t="shared" si="59"/>
        <v>0.8</v>
      </c>
      <c r="W93" s="116" t="s">
        <v>351</v>
      </c>
      <c r="X93" s="116">
        <f t="shared" si="60"/>
        <v>33.356630000000003</v>
      </c>
      <c r="Y93" s="116">
        <f t="shared" si="61"/>
        <v>-111.92854</v>
      </c>
      <c r="Z93" s="20"/>
      <c r="AA93" s="116">
        <f t="shared" si="62"/>
        <v>72</v>
      </c>
      <c r="AB93" s="116" t="e">
        <f t="shared" si="63"/>
        <v>#N/A</v>
      </c>
      <c r="AC93" s="116"/>
      <c r="AD93" s="116"/>
      <c r="AE93" s="116"/>
      <c r="AF93" s="116"/>
      <c r="AG93" s="116"/>
      <c r="AH93" s="116"/>
      <c r="AI93" s="116"/>
      <c r="AJ93" s="200"/>
      <c r="AK93" s="116">
        <f t="shared" si="72"/>
        <v>0</v>
      </c>
      <c r="AL93" s="116">
        <f t="shared" si="72"/>
        <v>0</v>
      </c>
      <c r="AM93" s="116">
        <f t="shared" si="72"/>
        <v>4</v>
      </c>
      <c r="AN93" s="116">
        <f t="shared" si="72"/>
        <v>4</v>
      </c>
      <c r="AO93" s="116">
        <f t="shared" si="73"/>
        <v>0</v>
      </c>
      <c r="AP93" s="116">
        <f t="shared" si="73"/>
        <v>0</v>
      </c>
      <c r="AQ93" s="116">
        <f t="shared" si="73"/>
        <v>0</v>
      </c>
      <c r="AR93" s="116">
        <f t="shared" si="73"/>
        <v>0</v>
      </c>
      <c r="AS93"/>
      <c r="AT93"/>
      <c r="AU93"/>
      <c r="AV93"/>
      <c r="AW93"/>
      <c r="AX93"/>
      <c r="AY93"/>
      <c r="AZ93"/>
      <c r="BA93" s="20">
        <v>42</v>
      </c>
    </row>
    <row r="94" spans="1:53" s="139" customFormat="1" x14ac:dyDescent="0.25">
      <c r="A94" s="16">
        <v>21</v>
      </c>
      <c r="B94" s="116">
        <f t="shared" si="53"/>
        <v>124</v>
      </c>
      <c r="C94" s="182" t="str">
        <f t="shared" si="70"/>
        <v>Western Canal</v>
      </c>
      <c r="D94" s="182" t="str">
        <f t="shared" si="70"/>
        <v>McClintock Dr</v>
      </c>
      <c r="E94" s="140">
        <f t="shared" si="74"/>
        <v>31.25</v>
      </c>
      <c r="F94" s="140">
        <f t="shared" si="74"/>
        <v>24</v>
      </c>
      <c r="G94" s="140">
        <f t="shared" si="74"/>
        <v>38.5</v>
      </c>
      <c r="H94" s="140">
        <f t="shared" si="74"/>
        <v>0.32800000000000001</v>
      </c>
      <c r="I94" s="140">
        <f t="shared" si="74"/>
        <v>0.57599999999999996</v>
      </c>
      <c r="J94" s="140">
        <f t="shared" si="74"/>
        <v>0</v>
      </c>
      <c r="K94" s="140">
        <f t="shared" si="74"/>
        <v>0</v>
      </c>
      <c r="L94" s="140">
        <f t="shared" si="74"/>
        <v>125</v>
      </c>
      <c r="M94" s="140">
        <f t="shared" si="74"/>
        <v>48</v>
      </c>
      <c r="N94" s="140">
        <f t="shared" si="74"/>
        <v>77</v>
      </c>
      <c r="O94" s="140">
        <f t="shared" si="74"/>
        <v>125</v>
      </c>
      <c r="P94" s="140">
        <f t="shared" si="74"/>
        <v>48</v>
      </c>
      <c r="Q94" s="281">
        <f t="shared" si="54"/>
        <v>30170</v>
      </c>
      <c r="R94" s="392" t="e">
        <f t="shared" si="55"/>
        <v>#N/A</v>
      </c>
      <c r="S94" s="393">
        <f t="shared" si="56"/>
        <v>5</v>
      </c>
      <c r="T94" s="395">
        <f t="shared" si="57"/>
        <v>1</v>
      </c>
      <c r="U94" s="21" t="e">
        <f t="shared" si="58"/>
        <v>#N/A</v>
      </c>
      <c r="V94" s="21">
        <f t="shared" si="59"/>
        <v>1</v>
      </c>
      <c r="W94" s="116" t="s">
        <v>351</v>
      </c>
      <c r="X94" s="116">
        <f t="shared" si="60"/>
        <v>33.356769999999997</v>
      </c>
      <c r="Y94" s="116">
        <f t="shared" si="61"/>
        <v>-111.91153</v>
      </c>
      <c r="Z94" s="20"/>
      <c r="AA94" s="116">
        <f t="shared" si="62"/>
        <v>77</v>
      </c>
      <c r="AB94" s="116" t="e">
        <f t="shared" si="63"/>
        <v>#N/A</v>
      </c>
      <c r="AC94" s="116"/>
      <c r="AD94" s="116"/>
      <c r="AE94" s="116"/>
      <c r="AF94" s="116"/>
      <c r="AG94" s="116"/>
      <c r="AH94" s="116"/>
      <c r="AI94" s="116"/>
      <c r="AJ94" s="200"/>
      <c r="AK94" s="116">
        <f t="shared" si="72"/>
        <v>3</v>
      </c>
      <c r="AL94" s="116">
        <f t="shared" si="72"/>
        <v>3</v>
      </c>
      <c r="AM94" s="116">
        <f t="shared" si="72"/>
        <v>4</v>
      </c>
      <c r="AN94" s="116">
        <f t="shared" si="72"/>
        <v>4</v>
      </c>
      <c r="AO94" s="116">
        <f t="shared" si="73"/>
        <v>0</v>
      </c>
      <c r="AP94" s="116">
        <f t="shared" si="73"/>
        <v>0</v>
      </c>
      <c r="AQ94" s="116">
        <f t="shared" si="73"/>
        <v>0</v>
      </c>
      <c r="AR94" s="116">
        <f t="shared" si="73"/>
        <v>0</v>
      </c>
      <c r="AS94"/>
      <c r="AT94"/>
      <c r="AU94"/>
      <c r="AV94"/>
      <c r="AW94"/>
      <c r="AX94"/>
      <c r="AY94"/>
      <c r="AZ94"/>
      <c r="BA94" s="20">
        <v>46</v>
      </c>
    </row>
    <row r="95" spans="1:53" s="139" customFormat="1" x14ac:dyDescent="0.25">
      <c r="A95" s="16">
        <v>23</v>
      </c>
      <c r="B95" s="116">
        <f t="shared" si="53"/>
        <v>128</v>
      </c>
      <c r="C95" s="182" t="str">
        <f t="shared" si="70"/>
        <v>Alameda Dr</v>
      </c>
      <c r="D95" s="182" t="str">
        <f t="shared" si="70"/>
        <v>McClintock Dr</v>
      </c>
      <c r="E95" s="140">
        <f t="shared" si="74"/>
        <v>18.5</v>
      </c>
      <c r="F95" s="140">
        <f t="shared" si="74"/>
        <v>20</v>
      </c>
      <c r="G95" s="140">
        <f t="shared" si="74"/>
        <v>17</v>
      </c>
      <c r="H95" s="140">
        <f t="shared" si="74"/>
        <v>0.20270270270270271</v>
      </c>
      <c r="I95" s="140">
        <f t="shared" si="74"/>
        <v>0.63513513513513509</v>
      </c>
      <c r="J95" s="140">
        <f t="shared" si="74"/>
        <v>1.3513513513513514E-2</v>
      </c>
      <c r="K95" s="140">
        <f t="shared" si="74"/>
        <v>0.10810810810810811</v>
      </c>
      <c r="L95" s="140">
        <f t="shared" si="74"/>
        <v>74</v>
      </c>
      <c r="M95" s="140">
        <f t="shared" si="74"/>
        <v>40</v>
      </c>
      <c r="N95" s="140">
        <f t="shared" si="74"/>
        <v>34</v>
      </c>
      <c r="O95" s="140">
        <f t="shared" si="74"/>
        <v>74</v>
      </c>
      <c r="P95" s="140">
        <f t="shared" si="74"/>
        <v>40</v>
      </c>
      <c r="Q95" s="281">
        <f t="shared" si="54"/>
        <v>27807</v>
      </c>
      <c r="R95" s="392" t="e">
        <f t="shared" si="55"/>
        <v>#N/A</v>
      </c>
      <c r="S95" s="393">
        <f t="shared" si="56"/>
        <v>2</v>
      </c>
      <c r="T95" s="395">
        <f t="shared" si="57"/>
        <v>1</v>
      </c>
      <c r="U95" s="21" t="e">
        <f t="shared" si="58"/>
        <v>#N/A</v>
      </c>
      <c r="V95" s="21">
        <f t="shared" si="59"/>
        <v>0.4</v>
      </c>
      <c r="W95" s="116" t="s">
        <v>351</v>
      </c>
      <c r="X95" s="116">
        <f t="shared" si="60"/>
        <v>33.400145999999999</v>
      </c>
      <c r="Y95" s="116">
        <f t="shared" si="61"/>
        <v>-111.908998</v>
      </c>
      <c r="Z95" s="20"/>
      <c r="AA95" s="116">
        <f t="shared" si="62"/>
        <v>34</v>
      </c>
      <c r="AB95" s="116" t="e">
        <f t="shared" si="63"/>
        <v>#N/A</v>
      </c>
      <c r="AC95" s="116"/>
      <c r="AD95" s="116"/>
      <c r="AE95" s="116"/>
      <c r="AF95" s="116"/>
      <c r="AG95" s="116"/>
      <c r="AH95" s="116"/>
      <c r="AI95" s="116"/>
      <c r="AJ95" s="200"/>
      <c r="AK95" s="116">
        <f t="shared" si="72"/>
        <v>0</v>
      </c>
      <c r="AL95" s="116">
        <f t="shared" si="72"/>
        <v>0</v>
      </c>
      <c r="AM95" s="116">
        <f t="shared" si="72"/>
        <v>2</v>
      </c>
      <c r="AN95" s="116">
        <f t="shared" si="72"/>
        <v>2</v>
      </c>
      <c r="AO95" s="116">
        <f t="shared" si="73"/>
        <v>0</v>
      </c>
      <c r="AP95" s="116">
        <f t="shared" si="73"/>
        <v>0</v>
      </c>
      <c r="AQ95" s="116">
        <f t="shared" si="73"/>
        <v>0</v>
      </c>
      <c r="AR95" s="116">
        <f t="shared" si="73"/>
        <v>0</v>
      </c>
      <c r="AS95"/>
      <c r="AT95"/>
      <c r="AU95"/>
      <c r="AV95"/>
      <c r="AW95"/>
      <c r="AX95"/>
      <c r="AY95"/>
      <c r="AZ95"/>
      <c r="BA95" s="20">
        <v>46</v>
      </c>
    </row>
    <row r="96" spans="1:53" s="139" customFormat="1" x14ac:dyDescent="0.25">
      <c r="A96" s="16">
        <v>29</v>
      </c>
      <c r="B96" s="116">
        <f t="shared" si="53"/>
        <v>135</v>
      </c>
      <c r="C96" s="182" t="str">
        <f t="shared" si="70"/>
        <v>Lemon St</v>
      </c>
      <c r="D96" s="182" t="str">
        <f t="shared" si="70"/>
        <v>Rural Rd</v>
      </c>
      <c r="E96" s="140">
        <f t="shared" si="74"/>
        <v>103.875</v>
      </c>
      <c r="F96" s="140">
        <f t="shared" si="74"/>
        <v>72.75</v>
      </c>
      <c r="G96" s="140">
        <f t="shared" si="74"/>
        <v>135</v>
      </c>
      <c r="H96" s="140">
        <f t="shared" si="74"/>
        <v>0.30084235860409148</v>
      </c>
      <c r="I96" s="140">
        <f t="shared" si="74"/>
        <v>5.5354993983152828E-2</v>
      </c>
      <c r="J96" s="140">
        <f t="shared" si="74"/>
        <v>0.16365824308062576</v>
      </c>
      <c r="K96" s="140">
        <f t="shared" si="74"/>
        <v>0.31889290012033694</v>
      </c>
      <c r="L96" s="140">
        <f t="shared" si="74"/>
        <v>415.5</v>
      </c>
      <c r="M96" s="140">
        <f t="shared" si="74"/>
        <v>145.5</v>
      </c>
      <c r="N96" s="140">
        <f t="shared" si="74"/>
        <v>270</v>
      </c>
      <c r="O96" s="140">
        <f t="shared" si="74"/>
        <v>415.5</v>
      </c>
      <c r="P96" s="140">
        <f t="shared" si="74"/>
        <v>145.5</v>
      </c>
      <c r="Q96" s="281">
        <f t="shared" si="54"/>
        <v>37510</v>
      </c>
      <c r="R96" s="392" t="e">
        <f t="shared" si="55"/>
        <v>#N/A</v>
      </c>
      <c r="S96" s="393">
        <f t="shared" si="56"/>
        <v>0</v>
      </c>
      <c r="T96" s="395">
        <f t="shared" si="57"/>
        <v>1</v>
      </c>
      <c r="U96" s="21" t="e">
        <f t="shared" si="58"/>
        <v>#N/A</v>
      </c>
      <c r="V96" s="21">
        <f t="shared" si="59"/>
        <v>0</v>
      </c>
      <c r="W96" s="116" t="s">
        <v>351</v>
      </c>
      <c r="X96" s="116">
        <f t="shared" si="60"/>
        <v>33.416744999999999</v>
      </c>
      <c r="Y96" s="116">
        <f t="shared" si="61"/>
        <v>-111.926198</v>
      </c>
      <c r="Z96" s="20"/>
      <c r="AA96" s="116">
        <f t="shared" si="62"/>
        <v>270</v>
      </c>
      <c r="AB96" s="116" t="e">
        <f t="shared" si="63"/>
        <v>#N/A</v>
      </c>
      <c r="AC96" s="116"/>
      <c r="AD96" s="116"/>
      <c r="AE96" s="116"/>
      <c r="AF96" s="116"/>
      <c r="AG96" s="116"/>
      <c r="AH96" s="116"/>
      <c r="AI96" s="116"/>
      <c r="AJ96" s="200"/>
      <c r="AK96" s="116">
        <f t="shared" si="72"/>
        <v>0</v>
      </c>
      <c r="AL96" s="116">
        <f t="shared" si="72"/>
        <v>0</v>
      </c>
      <c r="AM96" s="116">
        <f t="shared" si="72"/>
        <v>3</v>
      </c>
      <c r="AN96" s="116">
        <f t="shared" si="72"/>
        <v>3</v>
      </c>
      <c r="AO96" s="116">
        <f t="shared" si="73"/>
        <v>0</v>
      </c>
      <c r="AP96" s="116">
        <f t="shared" si="73"/>
        <v>0</v>
      </c>
      <c r="AQ96" s="116">
        <f t="shared" si="73"/>
        <v>0</v>
      </c>
      <c r="AR96" s="116">
        <f t="shared" si="73"/>
        <v>1</v>
      </c>
      <c r="AS96"/>
      <c r="AT96"/>
      <c r="AU96"/>
      <c r="AV96"/>
      <c r="AW96"/>
      <c r="AX96"/>
      <c r="AY96"/>
      <c r="AZ96"/>
      <c r="BA96" s="20">
        <v>46</v>
      </c>
    </row>
    <row r="97" spans="1:53" s="139" customFormat="1" x14ac:dyDescent="0.25">
      <c r="A97" s="16">
        <v>52</v>
      </c>
      <c r="B97" s="116">
        <f t="shared" si="53"/>
        <v>166</v>
      </c>
      <c r="C97" s="182" t="str">
        <f t="shared" si="70"/>
        <v>8th St</v>
      </c>
      <c r="D97" s="182" t="str">
        <f t="shared" si="70"/>
        <v>Dorsey Ln</v>
      </c>
      <c r="E97" s="140">
        <f t="shared" si="74"/>
        <v>32.25</v>
      </c>
      <c r="F97" s="140">
        <f t="shared" si="74"/>
        <v>9</v>
      </c>
      <c r="G97" s="140">
        <f t="shared" si="74"/>
        <v>55.5</v>
      </c>
      <c r="H97" s="140">
        <f t="shared" si="74"/>
        <v>0.23255813953488372</v>
      </c>
      <c r="I97" s="140">
        <f t="shared" si="74"/>
        <v>6.2015503875968991E-2</v>
      </c>
      <c r="J97" s="140">
        <f t="shared" si="74"/>
        <v>0.10077519379844961</v>
      </c>
      <c r="K97" s="140">
        <f t="shared" si="74"/>
        <v>0.10077519379844961</v>
      </c>
      <c r="L97" s="140">
        <f t="shared" si="74"/>
        <v>129</v>
      </c>
      <c r="M97" s="140">
        <f t="shared" si="74"/>
        <v>18</v>
      </c>
      <c r="N97" s="140">
        <f t="shared" si="74"/>
        <v>111</v>
      </c>
      <c r="O97" s="140">
        <f t="shared" si="74"/>
        <v>129</v>
      </c>
      <c r="P97" s="140">
        <f t="shared" si="74"/>
        <v>18</v>
      </c>
      <c r="Q97" s="281">
        <f t="shared" si="54"/>
        <v>0</v>
      </c>
      <c r="R97" s="392" t="e">
        <f t="shared" si="55"/>
        <v>#N/A</v>
      </c>
      <c r="S97" s="393">
        <f t="shared" si="56"/>
        <v>0.5</v>
      </c>
      <c r="T97" s="395">
        <f t="shared" si="57"/>
        <v>1</v>
      </c>
      <c r="U97" s="21" t="e">
        <f t="shared" si="58"/>
        <v>#N/A</v>
      </c>
      <c r="V97" s="21">
        <f t="shared" si="59"/>
        <v>0.1</v>
      </c>
      <c r="W97" s="116" t="s">
        <v>351</v>
      </c>
      <c r="X97" s="116">
        <f t="shared" si="60"/>
        <v>33.420116</v>
      </c>
      <c r="Y97" s="116">
        <f t="shared" si="61"/>
        <v>-111.917683</v>
      </c>
      <c r="Z97" s="20"/>
      <c r="AA97" s="116">
        <f t="shared" si="62"/>
        <v>111</v>
      </c>
      <c r="AB97" s="116" t="e">
        <f t="shared" si="63"/>
        <v>#N/A</v>
      </c>
      <c r="AC97" s="116"/>
      <c r="AD97" s="116"/>
      <c r="AE97" s="116"/>
      <c r="AF97" s="116"/>
      <c r="AG97" s="116"/>
      <c r="AH97" s="116"/>
      <c r="AI97" s="116"/>
      <c r="AJ97" s="200"/>
      <c r="AK97" s="116">
        <f t="shared" si="72"/>
        <v>1</v>
      </c>
      <c r="AL97" s="116">
        <f t="shared" si="72"/>
        <v>1</v>
      </c>
      <c r="AM97" s="116">
        <f t="shared" si="72"/>
        <v>3</v>
      </c>
      <c r="AN97" s="116">
        <f t="shared" si="72"/>
        <v>3</v>
      </c>
      <c r="AO97" s="116">
        <f t="shared" si="73"/>
        <v>0</v>
      </c>
      <c r="AP97" s="116">
        <f t="shared" si="73"/>
        <v>0</v>
      </c>
      <c r="AQ97" s="116">
        <f t="shared" si="73"/>
        <v>0</v>
      </c>
      <c r="AR97" s="116">
        <f t="shared" si="73"/>
        <v>0</v>
      </c>
      <c r="AS97"/>
      <c r="AT97"/>
      <c r="AU97"/>
      <c r="AV97"/>
      <c r="AW97"/>
      <c r="AX97"/>
      <c r="AY97"/>
      <c r="AZ97"/>
      <c r="BA97" s="20">
        <v>46</v>
      </c>
    </row>
    <row r="98" spans="1:53" s="139" customFormat="1" x14ac:dyDescent="0.25">
      <c r="A98" s="16">
        <v>53</v>
      </c>
      <c r="B98" s="116">
        <f t="shared" ref="B98:B107" si="75">INDEX(SummDir_loc,$A98)</f>
        <v>167</v>
      </c>
      <c r="C98" s="182" t="str">
        <f t="shared" si="70"/>
        <v>Town Lake Path S</v>
      </c>
      <c r="D98" s="182" t="str">
        <f t="shared" si="70"/>
        <v>Priest Dr</v>
      </c>
      <c r="E98" s="140">
        <f t="shared" si="74"/>
        <v>7.75</v>
      </c>
      <c r="F98" s="140">
        <f t="shared" si="74"/>
        <v>11</v>
      </c>
      <c r="G98" s="140">
        <f t="shared" si="74"/>
        <v>4.5</v>
      </c>
      <c r="H98" s="140">
        <f t="shared" si="74"/>
        <v>0.29032258064516131</v>
      </c>
      <c r="I98" s="140">
        <f t="shared" si="74"/>
        <v>0.74193548387096775</v>
      </c>
      <c r="J98" s="140">
        <f t="shared" si="74"/>
        <v>6.4516129032258063E-2</v>
      </c>
      <c r="K98" s="140">
        <f t="shared" si="74"/>
        <v>0.74193548387096775</v>
      </c>
      <c r="L98" s="140">
        <f t="shared" si="74"/>
        <v>31</v>
      </c>
      <c r="M98" s="140">
        <f t="shared" si="74"/>
        <v>22</v>
      </c>
      <c r="N98" s="140">
        <f t="shared" si="74"/>
        <v>9</v>
      </c>
      <c r="O98" s="140">
        <f t="shared" si="74"/>
        <v>31</v>
      </c>
      <c r="P98" s="140">
        <f t="shared" si="74"/>
        <v>22</v>
      </c>
      <c r="Q98" s="281">
        <f t="shared" ref="Q98:Q107" si="76">IF(ISERROR(MATCH($B98,loc_ID,0)),"",INDEX(TrfCnt_by_loc,MATCH($B98,loc_ID,0)))</f>
        <v>41943</v>
      </c>
      <c r="R98" s="392" t="e">
        <f t="shared" ref="R98:R107" si="77">IF(LEN(INDEX(TC_loc_dir,MATCH($B98,loc_ID,0),IF(W98="NS",1,2)))=0,NA(),INDEX(TC_loc_dir,MATCH($B98,loc_ID,0),IF(W98="NS",1,2)))</f>
        <v>#N/A</v>
      </c>
      <c r="S98" s="393">
        <f t="shared" ref="S98:S107" si="78">IF(LEN(INDEX(Loc_Dist,MATCH($B98,loc_ID,0)))=0,NA(),INDEX(Loc_Dist,MATCH($B98,loc_ID,0)))</f>
        <v>2</v>
      </c>
      <c r="T98" s="395">
        <f t="shared" ref="T98:T107" si="79">IF(AND(W98="NS",SUM(AK98,AL98)&gt;0),T$115,IF(AND(W98="EW",SUM(AM98,AN98)&gt;0),T$115,T$116))</f>
        <v>1</v>
      </c>
      <c r="U98" s="21" t="e">
        <f t="shared" ref="U98:U107" si="80">IF(LEN(R98)&gt;0,R98/R$113,"")</f>
        <v>#N/A</v>
      </c>
      <c r="V98" s="21">
        <f t="shared" ref="V98:V107" si="81">IF(ISNUMBER(S98),S98/S$113,"")</f>
        <v>0.4</v>
      </c>
      <c r="W98" s="116" t="s">
        <v>351</v>
      </c>
      <c r="X98" s="116">
        <f t="shared" ref="X98:X107" si="82">IF(ISBLANK(INDEX(GPS_,MATCH($B98,loc_ID,0),AS$115)),"",INDEX(GPS_,MATCH($B98,loc_ID,0),AS$115))</f>
        <v>33.433430000000001</v>
      </c>
      <c r="Y98" s="116">
        <f t="shared" ref="Y98:Y107" si="83">IF(ISBLANK(INDEX(GPS_,MATCH($B98,loc_ID,0),AT$115)),"",INDEX(GPS_,MATCH($B98,loc_ID,0),AT$115))</f>
        <v>-111.961085</v>
      </c>
      <c r="Z98" s="20"/>
      <c r="AA98" s="116">
        <f t="shared" ref="AA98:AA107" si="84">N98</f>
        <v>9</v>
      </c>
      <c r="AB98" s="116" t="e">
        <f t="shared" ref="AB98:AB107" si="85">IF(LEN(R98)&lt;1,1,0)</f>
        <v>#N/A</v>
      </c>
      <c r="AC98" s="116"/>
      <c r="AD98" s="116"/>
      <c r="AE98" s="116"/>
      <c r="AF98" s="116"/>
      <c r="AG98" s="116"/>
      <c r="AH98" s="116"/>
      <c r="AI98" s="116"/>
      <c r="AJ98" s="200"/>
      <c r="AK98" s="116">
        <f t="shared" si="72"/>
        <v>0</v>
      </c>
      <c r="AL98" s="116">
        <f t="shared" si="72"/>
        <v>0</v>
      </c>
      <c r="AM98" s="116">
        <f t="shared" si="72"/>
        <v>0</v>
      </c>
      <c r="AN98" s="116">
        <f t="shared" si="72"/>
        <v>4</v>
      </c>
      <c r="AO98" s="116">
        <f t="shared" si="73"/>
        <v>0</v>
      </c>
      <c r="AP98" s="116">
        <f t="shared" si="73"/>
        <v>0</v>
      </c>
      <c r="AQ98" s="116">
        <f t="shared" si="73"/>
        <v>0</v>
      </c>
      <c r="AR98" s="116">
        <f t="shared" si="73"/>
        <v>0</v>
      </c>
      <c r="AS98"/>
      <c r="AT98"/>
      <c r="AU98"/>
      <c r="AV98"/>
      <c r="AW98"/>
      <c r="AX98"/>
      <c r="AY98"/>
      <c r="AZ98"/>
      <c r="BA98" s="20">
        <v>46</v>
      </c>
    </row>
    <row r="99" spans="1:53" s="139" customFormat="1" x14ac:dyDescent="0.25">
      <c r="A99" s="16">
        <v>6</v>
      </c>
      <c r="B99" s="116">
        <f t="shared" si="75"/>
        <v>108</v>
      </c>
      <c r="C99" s="182" t="str">
        <f t="shared" si="70"/>
        <v>5th St</v>
      </c>
      <c r="D99" s="182" t="str">
        <f t="shared" si="70"/>
        <v>Farmer Ave</v>
      </c>
      <c r="E99" s="394">
        <f t="shared" ref="E99:P107" si="86">IF(LEN(INDEX(SummDirNS_data,MATCH($B99,SummDir_loc,0),MATCH(E$1,SummDir_hdr,0)))=0,,INDEX(SummDirNS_data,MATCH($B99,SummDir_loc,0),MATCH(E$1,SummDir_hdr,0)))</f>
        <v>15.75</v>
      </c>
      <c r="F99" s="394">
        <f t="shared" si="86"/>
        <v>20.5</v>
      </c>
      <c r="G99" s="394">
        <f t="shared" si="86"/>
        <v>11</v>
      </c>
      <c r="H99" s="394">
        <f t="shared" si="86"/>
        <v>0.12698412698412698</v>
      </c>
      <c r="I99" s="394">
        <f t="shared" si="86"/>
        <v>0.14285714285714285</v>
      </c>
      <c r="J99" s="394">
        <f t="shared" si="86"/>
        <v>1.5873015873015872E-2</v>
      </c>
      <c r="K99" s="394">
        <f t="shared" si="86"/>
        <v>3.1746031746031744E-2</v>
      </c>
      <c r="L99" s="394">
        <f t="shared" si="86"/>
        <v>63</v>
      </c>
      <c r="M99" s="394">
        <f t="shared" si="86"/>
        <v>41</v>
      </c>
      <c r="N99" s="394">
        <f t="shared" si="86"/>
        <v>22</v>
      </c>
      <c r="O99" s="394">
        <f t="shared" si="86"/>
        <v>63</v>
      </c>
      <c r="P99" s="394">
        <f t="shared" si="86"/>
        <v>41</v>
      </c>
      <c r="Q99" s="281">
        <f t="shared" si="76"/>
        <v>3508</v>
      </c>
      <c r="R99" s="392" t="e">
        <f t="shared" si="77"/>
        <v>#N/A</v>
      </c>
      <c r="S99" s="393">
        <f t="shared" si="78"/>
        <v>0.25</v>
      </c>
      <c r="T99" s="395">
        <f t="shared" si="79"/>
        <v>-1</v>
      </c>
      <c r="U99" s="21" t="e">
        <f t="shared" si="80"/>
        <v>#N/A</v>
      </c>
      <c r="V99" s="21">
        <f t="shared" si="81"/>
        <v>0.05</v>
      </c>
      <c r="W99" s="116" t="s">
        <v>352</v>
      </c>
      <c r="X99" s="116">
        <f t="shared" si="82"/>
        <v>33.425445000000003</v>
      </c>
      <c r="Y99" s="116">
        <f t="shared" si="83"/>
        <v>-111.94409899999999</v>
      </c>
      <c r="AA99" s="116">
        <f t="shared" si="84"/>
        <v>22</v>
      </c>
      <c r="AB99" s="116" t="e">
        <f t="shared" si="85"/>
        <v>#N/A</v>
      </c>
      <c r="AC99" s="116"/>
      <c r="AD99" s="116"/>
      <c r="AE99" s="116"/>
      <c r="AF99" s="116"/>
      <c r="AG99" s="116"/>
      <c r="AH99" s="116"/>
      <c r="AI99" s="116"/>
      <c r="AJ99" s="200"/>
      <c r="AK99" s="116">
        <f t="shared" si="72"/>
        <v>0</v>
      </c>
      <c r="AL99" s="116">
        <f t="shared" si="72"/>
        <v>0</v>
      </c>
      <c r="AM99" s="116">
        <f t="shared" si="72"/>
        <v>3</v>
      </c>
      <c r="AN99" s="116">
        <f t="shared" si="72"/>
        <v>3</v>
      </c>
      <c r="AO99" s="116">
        <f t="shared" si="73"/>
        <v>0</v>
      </c>
      <c r="AP99" s="116">
        <f t="shared" si="73"/>
        <v>0</v>
      </c>
      <c r="AQ99" s="116">
        <f t="shared" si="73"/>
        <v>0</v>
      </c>
      <c r="AR99" s="116">
        <f t="shared" si="73"/>
        <v>0</v>
      </c>
      <c r="BA99" s="20">
        <v>18</v>
      </c>
    </row>
    <row r="100" spans="1:53" x14ac:dyDescent="0.25">
      <c r="A100" s="16">
        <v>13</v>
      </c>
      <c r="B100" s="116">
        <f t="shared" si="75"/>
        <v>116</v>
      </c>
      <c r="C100" s="182" t="str">
        <f t="shared" si="70"/>
        <v>University Dr</v>
      </c>
      <c r="D100" s="182" t="str">
        <f t="shared" si="70"/>
        <v>Dorsey Ln</v>
      </c>
      <c r="E100" s="394">
        <f t="shared" si="86"/>
        <v>7.625</v>
      </c>
      <c r="F100" s="394">
        <f t="shared" si="86"/>
        <v>6.75</v>
      </c>
      <c r="G100" s="394">
        <f t="shared" si="86"/>
        <v>8.5</v>
      </c>
      <c r="H100" s="394">
        <f t="shared" si="86"/>
        <v>0.29508196721311475</v>
      </c>
      <c r="I100" s="394">
        <f t="shared" si="86"/>
        <v>0.18032786885245902</v>
      </c>
      <c r="J100" s="394">
        <f t="shared" si="86"/>
        <v>0.44262295081967212</v>
      </c>
      <c r="K100" s="394">
        <f t="shared" si="86"/>
        <v>0.75409836065573765</v>
      </c>
      <c r="L100" s="394">
        <f t="shared" si="86"/>
        <v>30.5</v>
      </c>
      <c r="M100" s="394">
        <f t="shared" si="86"/>
        <v>13.5</v>
      </c>
      <c r="N100" s="394">
        <f t="shared" si="86"/>
        <v>17</v>
      </c>
      <c r="O100" s="394">
        <f t="shared" si="86"/>
        <v>30.5</v>
      </c>
      <c r="P100" s="394">
        <f t="shared" si="86"/>
        <v>13.5</v>
      </c>
      <c r="Q100" s="281">
        <f t="shared" si="76"/>
        <v>30015</v>
      </c>
      <c r="R100" s="392" t="e">
        <f t="shared" si="77"/>
        <v>#N/A</v>
      </c>
      <c r="S100" s="393">
        <f t="shared" si="78"/>
        <v>0.5</v>
      </c>
      <c r="T100" s="395">
        <f t="shared" si="79"/>
        <v>1</v>
      </c>
      <c r="U100" s="21" t="e">
        <f t="shared" si="80"/>
        <v>#N/A</v>
      </c>
      <c r="V100" s="21">
        <f t="shared" si="81"/>
        <v>0.1</v>
      </c>
      <c r="W100" s="116" t="s">
        <v>352</v>
      </c>
      <c r="X100" s="116">
        <f t="shared" si="82"/>
        <v>33.421779999999998</v>
      </c>
      <c r="Y100" s="116">
        <f t="shared" si="83"/>
        <v>-111.91791000000001</v>
      </c>
      <c r="Z100" s="139"/>
      <c r="AA100" s="116">
        <f t="shared" si="84"/>
        <v>17</v>
      </c>
      <c r="AB100" s="116" t="e">
        <f t="shared" si="85"/>
        <v>#N/A</v>
      </c>
      <c r="AC100" s="116"/>
      <c r="AD100" s="116"/>
      <c r="AE100" s="116"/>
      <c r="AF100" s="116"/>
      <c r="AG100" s="116"/>
      <c r="AH100" s="116"/>
      <c r="AI100" s="116"/>
      <c r="AJ100" s="200"/>
      <c r="AK100" s="116">
        <f t="shared" si="72"/>
        <v>2</v>
      </c>
      <c r="AL100" s="116">
        <f t="shared" si="72"/>
        <v>0</v>
      </c>
      <c r="AM100" s="116">
        <f t="shared" si="72"/>
        <v>3</v>
      </c>
      <c r="AN100" s="116">
        <f t="shared" si="72"/>
        <v>3</v>
      </c>
      <c r="AO100" s="116">
        <f t="shared" si="73"/>
        <v>0</v>
      </c>
      <c r="AP100" s="116">
        <f t="shared" si="73"/>
        <v>0</v>
      </c>
      <c r="AQ100" s="116">
        <f t="shared" si="73"/>
        <v>0</v>
      </c>
      <c r="AR100" s="116">
        <f t="shared" si="73"/>
        <v>0</v>
      </c>
      <c r="AS100" s="139"/>
      <c r="AT100" s="139"/>
      <c r="AU100" s="139"/>
      <c r="AV100" s="139"/>
      <c r="AW100" s="139"/>
      <c r="AX100" s="139"/>
      <c r="AY100" s="139"/>
      <c r="AZ100" s="139"/>
      <c r="BA100" s="20">
        <v>4</v>
      </c>
    </row>
    <row r="101" spans="1:53" x14ac:dyDescent="0.25">
      <c r="A101" s="16">
        <v>16</v>
      </c>
      <c r="B101" s="116">
        <f t="shared" si="75"/>
        <v>119</v>
      </c>
      <c r="C101" s="182" t="str">
        <f t="shared" si="70"/>
        <v>University Dr</v>
      </c>
      <c r="D101" s="182" t="str">
        <f t="shared" si="70"/>
        <v>Ash Ave</v>
      </c>
      <c r="E101" s="394">
        <f t="shared" si="86"/>
        <v>26.5</v>
      </c>
      <c r="F101" s="394">
        <f t="shared" si="86"/>
        <v>23</v>
      </c>
      <c r="G101" s="394">
        <f t="shared" si="86"/>
        <v>30</v>
      </c>
      <c r="H101" s="394">
        <f t="shared" si="86"/>
        <v>0.22641509433962265</v>
      </c>
      <c r="I101" s="394">
        <f t="shared" si="86"/>
        <v>0.19811320754716982</v>
      </c>
      <c r="J101" s="394">
        <f t="shared" si="86"/>
        <v>0.13207547169811321</v>
      </c>
      <c r="K101" s="394">
        <f t="shared" si="86"/>
        <v>0.29245283018867924</v>
      </c>
      <c r="L101" s="394">
        <f t="shared" si="86"/>
        <v>106</v>
      </c>
      <c r="M101" s="394">
        <f t="shared" si="86"/>
        <v>46</v>
      </c>
      <c r="N101" s="394">
        <f t="shared" si="86"/>
        <v>60</v>
      </c>
      <c r="O101" s="394">
        <f t="shared" si="86"/>
        <v>106</v>
      </c>
      <c r="P101" s="394">
        <f t="shared" si="86"/>
        <v>46</v>
      </c>
      <c r="Q101" s="281">
        <f t="shared" si="76"/>
        <v>27003</v>
      </c>
      <c r="R101" s="392" t="e">
        <f t="shared" si="77"/>
        <v>#N/A</v>
      </c>
      <c r="S101" s="393">
        <f t="shared" si="78"/>
        <v>0.11</v>
      </c>
      <c r="T101" s="395">
        <f t="shared" si="79"/>
        <v>1</v>
      </c>
      <c r="U101" s="21" t="e">
        <f t="shared" si="80"/>
        <v>#N/A</v>
      </c>
      <c r="V101" s="21">
        <f t="shared" si="81"/>
        <v>2.1999999999999999E-2</v>
      </c>
      <c r="W101" s="116" t="s">
        <v>352</v>
      </c>
      <c r="X101" s="116">
        <f t="shared" si="82"/>
        <v>33.421945000000001</v>
      </c>
      <c r="Y101" s="116">
        <f t="shared" si="83"/>
        <v>-111.942199</v>
      </c>
      <c r="Z101" s="139"/>
      <c r="AA101" s="116">
        <f t="shared" si="84"/>
        <v>60</v>
      </c>
      <c r="AB101" s="116" t="e">
        <f t="shared" si="85"/>
        <v>#N/A</v>
      </c>
      <c r="AC101" s="116"/>
      <c r="AD101" s="116"/>
      <c r="AE101" s="116"/>
      <c r="AF101" s="116"/>
      <c r="AG101" s="116"/>
      <c r="AH101" s="116"/>
      <c r="AI101" s="116"/>
      <c r="AJ101" s="200"/>
      <c r="AK101" s="116">
        <f t="shared" si="72"/>
        <v>0</v>
      </c>
      <c r="AL101" s="116">
        <f t="shared" si="72"/>
        <v>3</v>
      </c>
      <c r="AM101" s="116">
        <f t="shared" si="72"/>
        <v>3</v>
      </c>
      <c r="AN101" s="116">
        <f t="shared" si="72"/>
        <v>3</v>
      </c>
      <c r="AO101" s="116">
        <f t="shared" si="73"/>
        <v>0</v>
      </c>
      <c r="AP101" s="116">
        <f t="shared" si="73"/>
        <v>0</v>
      </c>
      <c r="AQ101" s="116">
        <f t="shared" si="73"/>
        <v>0</v>
      </c>
      <c r="AR101" s="116">
        <f t="shared" si="73"/>
        <v>0</v>
      </c>
      <c r="AS101" s="139"/>
      <c r="AT101" s="139"/>
      <c r="AU101" s="139"/>
      <c r="AV101" s="139"/>
      <c r="AW101" s="139"/>
      <c r="AX101" s="139"/>
      <c r="AY101" s="139"/>
      <c r="AZ101" s="139"/>
      <c r="BA101" s="20">
        <v>10</v>
      </c>
    </row>
    <row r="102" spans="1:53" x14ac:dyDescent="0.25">
      <c r="A102" s="16">
        <v>17</v>
      </c>
      <c r="B102" s="116">
        <f t="shared" si="75"/>
        <v>120</v>
      </c>
      <c r="C102" s="182" t="str">
        <f t="shared" ref="C102:D107" si="87">IF(ISERROR(VLOOKUP($B102,Loc,2,FALSE)),"",VLOOKUP($B102,Loc,MATCH(C$1,loc_hdr,0),FALSE))</f>
        <v>University Dr</v>
      </c>
      <c r="D102" s="182" t="str">
        <f t="shared" si="87"/>
        <v>Roosevelt St</v>
      </c>
      <c r="E102" s="394">
        <f t="shared" si="86"/>
        <v>11.75</v>
      </c>
      <c r="F102" s="394">
        <f t="shared" si="86"/>
        <v>12.5</v>
      </c>
      <c r="G102" s="394">
        <f t="shared" si="86"/>
        <v>11</v>
      </c>
      <c r="H102" s="394">
        <f t="shared" si="86"/>
        <v>0.14893617021276595</v>
      </c>
      <c r="I102" s="394">
        <f t="shared" si="86"/>
        <v>0.1276595744680851</v>
      </c>
      <c r="J102" s="394">
        <f t="shared" si="86"/>
        <v>0.2978723404255319</v>
      </c>
      <c r="K102" s="394">
        <f t="shared" si="86"/>
        <v>0.31914893617021278</v>
      </c>
      <c r="L102" s="394">
        <f t="shared" si="86"/>
        <v>47</v>
      </c>
      <c r="M102" s="394">
        <f t="shared" si="86"/>
        <v>25</v>
      </c>
      <c r="N102" s="394">
        <f t="shared" si="86"/>
        <v>22</v>
      </c>
      <c r="O102" s="394">
        <f t="shared" si="86"/>
        <v>47</v>
      </c>
      <c r="P102" s="394">
        <f t="shared" si="86"/>
        <v>25</v>
      </c>
      <c r="Q102" s="281">
        <f t="shared" si="76"/>
        <v>27003</v>
      </c>
      <c r="R102" s="392" t="e">
        <f t="shared" si="77"/>
        <v>#N/A</v>
      </c>
      <c r="S102" s="393">
        <f t="shared" si="78"/>
        <v>0.43</v>
      </c>
      <c r="T102" s="395">
        <f t="shared" si="79"/>
        <v>1</v>
      </c>
      <c r="U102" s="21" t="e">
        <f t="shared" si="80"/>
        <v>#N/A</v>
      </c>
      <c r="V102" s="21">
        <f t="shared" si="81"/>
        <v>8.5999999999999993E-2</v>
      </c>
      <c r="W102" s="116" t="s">
        <v>352</v>
      </c>
      <c r="X102" s="116">
        <f t="shared" si="82"/>
        <v>33.421900000000001</v>
      </c>
      <c r="Y102" s="116">
        <f t="shared" si="83"/>
        <v>-111.94727</v>
      </c>
      <c r="Z102" s="139"/>
      <c r="AA102" s="116">
        <f t="shared" si="84"/>
        <v>22</v>
      </c>
      <c r="AB102" s="116" t="e">
        <f t="shared" si="85"/>
        <v>#N/A</v>
      </c>
      <c r="AC102" s="116"/>
      <c r="AD102" s="116"/>
      <c r="AE102" s="116"/>
      <c r="AF102" s="116"/>
      <c r="AG102" s="116"/>
      <c r="AH102" s="116"/>
      <c r="AI102" s="116"/>
      <c r="AJ102" s="200"/>
      <c r="AK102" s="116">
        <f t="shared" ref="AK102:AN107" si="88">IF(ISERROR(MATCH($B102,loc_ID,0)),"",INDEX(Lane,MATCH($B102,loc_ID,0),MATCH(AK$1,LaneHdr,0)))</f>
        <v>3</v>
      </c>
      <c r="AL102" s="116">
        <f t="shared" si="88"/>
        <v>2</v>
      </c>
      <c r="AM102" s="116">
        <f t="shared" si="88"/>
        <v>3</v>
      </c>
      <c r="AN102" s="116">
        <f t="shared" si="88"/>
        <v>3</v>
      </c>
      <c r="AO102" s="116">
        <f t="shared" ref="AO102:AR107" si="89">IF(ISERROR(MATCH($B102,loc_ID,0)),"",INDEX(CordonIn,MATCH($B102,loc_ID,0),AO$115))</f>
        <v>0</v>
      </c>
      <c r="AP102" s="116">
        <f t="shared" si="89"/>
        <v>0</v>
      </c>
      <c r="AQ102" s="116">
        <f t="shared" si="89"/>
        <v>0</v>
      </c>
      <c r="AR102" s="116">
        <f t="shared" si="89"/>
        <v>0</v>
      </c>
      <c r="AS102" s="139"/>
      <c r="AT102" s="139"/>
      <c r="AU102" s="139"/>
      <c r="AV102" s="139"/>
      <c r="AW102" s="139"/>
      <c r="AX102" s="139"/>
      <c r="AY102" s="139"/>
      <c r="AZ102" s="139"/>
      <c r="BA102" s="20">
        <v>15</v>
      </c>
    </row>
    <row r="103" spans="1:53" x14ac:dyDescent="0.25">
      <c r="A103" s="16">
        <v>22</v>
      </c>
      <c r="B103" s="116">
        <f t="shared" si="75"/>
        <v>126</v>
      </c>
      <c r="C103" s="182" t="str">
        <f t="shared" si="87"/>
        <v>Baseline Rd</v>
      </c>
      <c r="D103" s="182" t="str">
        <f t="shared" si="87"/>
        <v>Western Canal</v>
      </c>
      <c r="E103" s="394">
        <f t="shared" si="86"/>
        <v>7.5</v>
      </c>
      <c r="F103" s="394">
        <f t="shared" si="86"/>
        <v>10.5</v>
      </c>
      <c r="G103" s="394">
        <f t="shared" si="86"/>
        <v>4.5</v>
      </c>
      <c r="H103" s="394">
        <f t="shared" si="86"/>
        <v>0.2</v>
      </c>
      <c r="I103" s="394">
        <f t="shared" si="86"/>
        <v>0.6</v>
      </c>
      <c r="J103" s="394">
        <f t="shared" si="86"/>
        <v>0</v>
      </c>
      <c r="K103" s="394">
        <f t="shared" si="86"/>
        <v>0</v>
      </c>
      <c r="L103" s="394">
        <f t="shared" si="86"/>
        <v>30</v>
      </c>
      <c r="M103" s="394">
        <f t="shared" si="86"/>
        <v>21</v>
      </c>
      <c r="N103" s="394">
        <f t="shared" si="86"/>
        <v>9</v>
      </c>
      <c r="O103" s="394">
        <f t="shared" si="86"/>
        <v>30</v>
      </c>
      <c r="P103" s="394">
        <f t="shared" si="86"/>
        <v>21</v>
      </c>
      <c r="Q103" s="281">
        <f t="shared" si="76"/>
        <v>24094</v>
      </c>
      <c r="R103" s="392" t="e">
        <f t="shared" si="77"/>
        <v>#N/A</v>
      </c>
      <c r="S103" s="393">
        <f t="shared" si="78"/>
        <v>2.9</v>
      </c>
      <c r="T103" s="395">
        <f t="shared" si="79"/>
        <v>1</v>
      </c>
      <c r="U103" s="21" t="e">
        <f t="shared" si="80"/>
        <v>#N/A</v>
      </c>
      <c r="V103" s="21">
        <f t="shared" si="81"/>
        <v>0.57999999999999996</v>
      </c>
      <c r="W103" s="116" t="s">
        <v>352</v>
      </c>
      <c r="X103" s="116">
        <f t="shared" si="82"/>
        <v>33.377958</v>
      </c>
      <c r="Y103" s="116">
        <f t="shared" si="83"/>
        <v>-111.945448</v>
      </c>
      <c r="Z103" s="139"/>
      <c r="AA103" s="116">
        <f t="shared" si="84"/>
        <v>9</v>
      </c>
      <c r="AB103" s="116" t="e">
        <f t="shared" si="85"/>
        <v>#N/A</v>
      </c>
      <c r="AC103" s="116"/>
      <c r="AD103" s="116"/>
      <c r="AE103" s="116"/>
      <c r="AF103" s="116"/>
      <c r="AG103" s="116"/>
      <c r="AH103" s="116"/>
      <c r="AI103" s="116"/>
      <c r="AJ103" s="200"/>
      <c r="AK103" s="116">
        <f t="shared" si="88"/>
        <v>4</v>
      </c>
      <c r="AL103" s="116">
        <f t="shared" si="88"/>
        <v>4</v>
      </c>
      <c r="AM103" s="116">
        <f t="shared" si="88"/>
        <v>0</v>
      </c>
      <c r="AN103" s="116">
        <f t="shared" si="88"/>
        <v>0</v>
      </c>
      <c r="AO103" s="116">
        <f t="shared" si="89"/>
        <v>0</v>
      </c>
      <c r="AP103" s="116">
        <f t="shared" si="89"/>
        <v>0</v>
      </c>
      <c r="AQ103" s="116">
        <f t="shared" si="89"/>
        <v>0</v>
      </c>
      <c r="AR103" s="116">
        <f t="shared" si="89"/>
        <v>0</v>
      </c>
      <c r="AS103" s="139"/>
      <c r="AT103" s="139"/>
      <c r="AU103" s="139"/>
      <c r="AV103" s="139"/>
      <c r="AW103" s="139"/>
      <c r="AX103" s="139"/>
      <c r="AY103" s="139"/>
      <c r="AZ103" s="139"/>
      <c r="BA103" s="20">
        <v>19</v>
      </c>
    </row>
    <row r="104" spans="1:53" x14ac:dyDescent="0.25">
      <c r="A104" s="16">
        <v>26</v>
      </c>
      <c r="B104" s="116">
        <f t="shared" si="75"/>
        <v>132</v>
      </c>
      <c r="C104" s="182" t="str">
        <f t="shared" si="87"/>
        <v>Apache Blvd</v>
      </c>
      <c r="D104" s="182" t="str">
        <f t="shared" si="87"/>
        <v>S Dorsey Ln</v>
      </c>
      <c r="E104" s="394">
        <f t="shared" si="86"/>
        <v>8.75</v>
      </c>
      <c r="F104" s="394">
        <f t="shared" si="86"/>
        <v>5.5</v>
      </c>
      <c r="G104" s="394">
        <f t="shared" si="86"/>
        <v>12</v>
      </c>
      <c r="H104" s="394">
        <f t="shared" si="86"/>
        <v>0.17142857142857143</v>
      </c>
      <c r="I104" s="394">
        <f t="shared" si="86"/>
        <v>5.7142857142857141E-2</v>
      </c>
      <c r="J104" s="394">
        <f t="shared" si="86"/>
        <v>0.17142857142857143</v>
      </c>
      <c r="K104" s="394">
        <f t="shared" si="86"/>
        <v>0.42857142857142855</v>
      </c>
      <c r="L104" s="394">
        <f t="shared" si="86"/>
        <v>35</v>
      </c>
      <c r="M104" s="394">
        <f t="shared" si="86"/>
        <v>11</v>
      </c>
      <c r="N104" s="394">
        <f t="shared" si="86"/>
        <v>24</v>
      </c>
      <c r="O104" s="394">
        <f t="shared" si="86"/>
        <v>35</v>
      </c>
      <c r="P104" s="394">
        <f t="shared" si="86"/>
        <v>11</v>
      </c>
      <c r="Q104" s="281">
        <f t="shared" si="76"/>
        <v>18699</v>
      </c>
      <c r="R104" s="392" t="e">
        <f t="shared" si="77"/>
        <v>#N/A</v>
      </c>
      <c r="S104" s="393">
        <f t="shared" si="78"/>
        <v>0.5</v>
      </c>
      <c r="T104" s="395">
        <f t="shared" si="79"/>
        <v>-1</v>
      </c>
      <c r="U104" s="21" t="e">
        <f t="shared" si="80"/>
        <v>#N/A</v>
      </c>
      <c r="V104" s="21">
        <f t="shared" si="81"/>
        <v>0.1</v>
      </c>
      <c r="W104" s="116" t="s">
        <v>352</v>
      </c>
      <c r="X104" s="116">
        <f t="shared" si="82"/>
        <v>33.414745000000003</v>
      </c>
      <c r="Y104" s="116">
        <f t="shared" si="83"/>
        <v>-111.917698</v>
      </c>
      <c r="Z104" s="139"/>
      <c r="AA104" s="116">
        <f t="shared" si="84"/>
        <v>24</v>
      </c>
      <c r="AB104" s="116" t="e">
        <f t="shared" si="85"/>
        <v>#N/A</v>
      </c>
      <c r="AC104" s="116"/>
      <c r="AD104" s="116"/>
      <c r="AE104" s="116"/>
      <c r="AF104" s="116"/>
      <c r="AG104" s="116"/>
      <c r="AH104" s="116"/>
      <c r="AI104" s="116"/>
      <c r="AJ104" s="200"/>
      <c r="AK104" s="116">
        <f t="shared" si="88"/>
        <v>0</v>
      </c>
      <c r="AL104" s="116">
        <f t="shared" si="88"/>
        <v>0</v>
      </c>
      <c r="AM104" s="116">
        <f t="shared" si="88"/>
        <v>3</v>
      </c>
      <c r="AN104" s="116">
        <f t="shared" si="88"/>
        <v>3</v>
      </c>
      <c r="AO104" s="116">
        <f t="shared" si="89"/>
        <v>0</v>
      </c>
      <c r="AP104" s="116">
        <f t="shared" si="89"/>
        <v>0</v>
      </c>
      <c r="AQ104" s="116">
        <f t="shared" si="89"/>
        <v>0</v>
      </c>
      <c r="AR104" s="116">
        <f t="shared" si="89"/>
        <v>0</v>
      </c>
      <c r="AS104" s="139"/>
      <c r="AT104" s="139"/>
      <c r="AU104" s="139"/>
      <c r="AV104" s="139"/>
      <c r="AW104" s="139"/>
      <c r="AX104" s="139"/>
      <c r="AY104" s="139"/>
      <c r="AZ104" s="139"/>
      <c r="BA104" s="20">
        <v>19</v>
      </c>
    </row>
    <row r="105" spans="1:53" x14ac:dyDescent="0.25">
      <c r="A105" s="16">
        <v>28</v>
      </c>
      <c r="B105" s="116">
        <f t="shared" si="75"/>
        <v>134</v>
      </c>
      <c r="C105" s="182" t="str">
        <f t="shared" si="87"/>
        <v>Apache Blvd</v>
      </c>
      <c r="D105" s="182" t="str">
        <f t="shared" si="87"/>
        <v>Paseo Del Saber</v>
      </c>
      <c r="E105" s="394">
        <f t="shared" si="86"/>
        <v>108.25</v>
      </c>
      <c r="F105" s="394">
        <f t="shared" si="86"/>
        <v>79</v>
      </c>
      <c r="G105" s="394">
        <f t="shared" si="86"/>
        <v>137.5</v>
      </c>
      <c r="H105" s="394">
        <f t="shared" si="86"/>
        <v>0.33718244803695152</v>
      </c>
      <c r="I105" s="394">
        <f t="shared" si="86"/>
        <v>4.8498845265588918E-2</v>
      </c>
      <c r="J105" s="394">
        <f t="shared" si="86"/>
        <v>0</v>
      </c>
      <c r="K105" s="394">
        <f t="shared" si="86"/>
        <v>0</v>
      </c>
      <c r="L105" s="394">
        <f t="shared" si="86"/>
        <v>433</v>
      </c>
      <c r="M105" s="394">
        <f t="shared" si="86"/>
        <v>158</v>
      </c>
      <c r="N105" s="394">
        <f t="shared" si="86"/>
        <v>275</v>
      </c>
      <c r="O105" s="394">
        <f t="shared" si="86"/>
        <v>433</v>
      </c>
      <c r="P105" s="394">
        <f t="shared" si="86"/>
        <v>158</v>
      </c>
      <c r="Q105" s="281">
        <f t="shared" si="76"/>
        <v>22165</v>
      </c>
      <c r="R105" s="392" t="e">
        <f t="shared" si="77"/>
        <v>#N/A</v>
      </c>
      <c r="S105" s="393">
        <f t="shared" si="78"/>
        <v>0</v>
      </c>
      <c r="T105" s="395">
        <f t="shared" si="79"/>
        <v>1</v>
      </c>
      <c r="U105" s="21" t="e">
        <f t="shared" si="80"/>
        <v>#N/A</v>
      </c>
      <c r="V105" s="21">
        <f t="shared" si="81"/>
        <v>0</v>
      </c>
      <c r="W105" s="116" t="s">
        <v>352</v>
      </c>
      <c r="X105" s="116">
        <f t="shared" si="82"/>
        <v>33.414695999999999</v>
      </c>
      <c r="Y105" s="116">
        <f t="shared" si="83"/>
        <v>-111.92914</v>
      </c>
      <c r="Z105" s="139"/>
      <c r="AA105" s="116">
        <f t="shared" si="84"/>
        <v>275</v>
      </c>
      <c r="AB105" s="116" t="e">
        <f t="shared" si="85"/>
        <v>#N/A</v>
      </c>
      <c r="AC105" s="116"/>
      <c r="AD105" s="116"/>
      <c r="AE105" s="116"/>
      <c r="AF105" s="116"/>
      <c r="AG105" s="116"/>
      <c r="AH105" s="116"/>
      <c r="AI105" s="116"/>
      <c r="AJ105" s="200"/>
      <c r="AK105" s="116">
        <f t="shared" si="88"/>
        <v>5</v>
      </c>
      <c r="AL105" s="116">
        <f t="shared" si="88"/>
        <v>5</v>
      </c>
      <c r="AM105" s="116">
        <f t="shared" si="88"/>
        <v>3</v>
      </c>
      <c r="AN105" s="116">
        <f t="shared" si="88"/>
        <v>3</v>
      </c>
      <c r="AO105" s="116">
        <f t="shared" si="89"/>
        <v>1</v>
      </c>
      <c r="AP105" s="116">
        <f t="shared" si="89"/>
        <v>0</v>
      </c>
      <c r="AQ105" s="116">
        <f t="shared" si="89"/>
        <v>0</v>
      </c>
      <c r="AR105" s="116">
        <f t="shared" si="89"/>
        <v>0</v>
      </c>
      <c r="AS105" s="139"/>
      <c r="AT105" s="139"/>
      <c r="AU105" s="139"/>
      <c r="AV105" s="139"/>
      <c r="AW105" s="139"/>
      <c r="AX105" s="139"/>
      <c r="AY105" s="139"/>
      <c r="AZ105" s="139"/>
      <c r="BA105" s="20">
        <v>19</v>
      </c>
    </row>
    <row r="106" spans="1:53" x14ac:dyDescent="0.25">
      <c r="A106" s="16">
        <v>49</v>
      </c>
      <c r="B106" s="116">
        <f t="shared" si="75"/>
        <v>163</v>
      </c>
      <c r="C106" s="182" t="str">
        <f t="shared" si="87"/>
        <v>University Dr</v>
      </c>
      <c r="D106" s="182" t="str">
        <f t="shared" si="87"/>
        <v>Farmer Ave</v>
      </c>
      <c r="E106" s="394">
        <f t="shared" si="86"/>
        <v>11.5</v>
      </c>
      <c r="F106" s="394">
        <f t="shared" si="86"/>
        <v>13</v>
      </c>
      <c r="G106" s="394">
        <f t="shared" si="86"/>
        <v>10</v>
      </c>
      <c r="H106" s="394">
        <f t="shared" si="86"/>
        <v>0.28260869565217389</v>
      </c>
      <c r="I106" s="394">
        <f t="shared" si="86"/>
        <v>4.3478260869565216E-2</v>
      </c>
      <c r="J106" s="394">
        <f t="shared" si="86"/>
        <v>0.15217391304347827</v>
      </c>
      <c r="K106" s="394">
        <f t="shared" si="86"/>
        <v>0.21739130434782608</v>
      </c>
      <c r="L106" s="394">
        <f t="shared" si="86"/>
        <v>46</v>
      </c>
      <c r="M106" s="394">
        <f t="shared" si="86"/>
        <v>26</v>
      </c>
      <c r="N106" s="394">
        <f t="shared" si="86"/>
        <v>20</v>
      </c>
      <c r="O106" s="394">
        <f t="shared" si="86"/>
        <v>46</v>
      </c>
      <c r="P106" s="394">
        <f t="shared" si="86"/>
        <v>26</v>
      </c>
      <c r="Q106" s="281">
        <f t="shared" si="76"/>
        <v>27003</v>
      </c>
      <c r="R106" s="392" t="e">
        <f t="shared" si="77"/>
        <v>#N/A</v>
      </c>
      <c r="S106" s="393">
        <f t="shared" si="78"/>
        <v>0.2</v>
      </c>
      <c r="T106" s="395">
        <f t="shared" si="79"/>
        <v>1</v>
      </c>
      <c r="U106" s="21" t="e">
        <f t="shared" si="80"/>
        <v>#N/A</v>
      </c>
      <c r="V106" s="21">
        <f t="shared" si="81"/>
        <v>0.04</v>
      </c>
      <c r="W106" s="116" t="s">
        <v>352</v>
      </c>
      <c r="X106" s="116">
        <f t="shared" si="82"/>
        <v>33.421894000000002</v>
      </c>
      <c r="Y106" s="116">
        <f t="shared" si="83"/>
        <v>-111.944266</v>
      </c>
      <c r="Z106" s="139"/>
      <c r="AA106" s="116">
        <f t="shared" si="84"/>
        <v>20</v>
      </c>
      <c r="AB106" s="116" t="e">
        <f t="shared" si="85"/>
        <v>#N/A</v>
      </c>
      <c r="AC106" s="116"/>
      <c r="AD106" s="116"/>
      <c r="AE106" s="116"/>
      <c r="AF106" s="116"/>
      <c r="AG106" s="116"/>
      <c r="AH106" s="116"/>
      <c r="AI106" s="116"/>
      <c r="AJ106" s="200"/>
      <c r="AK106" s="116">
        <f t="shared" si="88"/>
        <v>3</v>
      </c>
      <c r="AL106" s="116">
        <f t="shared" si="88"/>
        <v>3</v>
      </c>
      <c r="AM106" s="116">
        <f t="shared" si="88"/>
        <v>3</v>
      </c>
      <c r="AN106" s="116">
        <f t="shared" si="88"/>
        <v>3</v>
      </c>
      <c r="AO106" s="116">
        <f t="shared" si="89"/>
        <v>0</v>
      </c>
      <c r="AP106" s="116">
        <f t="shared" si="89"/>
        <v>0</v>
      </c>
      <c r="AQ106" s="116">
        <f t="shared" si="89"/>
        <v>0</v>
      </c>
      <c r="AR106" s="116">
        <f t="shared" si="89"/>
        <v>0</v>
      </c>
      <c r="AS106" s="139"/>
      <c r="AT106" s="139"/>
      <c r="AU106" s="139"/>
      <c r="AV106" s="139"/>
      <c r="AW106" s="139"/>
      <c r="AX106" s="139"/>
      <c r="AY106" s="139"/>
      <c r="AZ106" s="139"/>
      <c r="BA106" s="20">
        <v>19</v>
      </c>
    </row>
    <row r="107" spans="1:53" x14ac:dyDescent="0.25">
      <c r="A107" s="16">
        <v>52</v>
      </c>
      <c r="B107" s="116">
        <f t="shared" si="75"/>
        <v>166</v>
      </c>
      <c r="C107" s="182" t="str">
        <f t="shared" si="87"/>
        <v>8th St</v>
      </c>
      <c r="D107" s="182" t="str">
        <f t="shared" si="87"/>
        <v>Dorsey Ln</v>
      </c>
      <c r="E107" s="394">
        <f t="shared" si="86"/>
        <v>23.75</v>
      </c>
      <c r="F107" s="394">
        <f t="shared" si="86"/>
        <v>9.5</v>
      </c>
      <c r="G107" s="394">
        <f t="shared" si="86"/>
        <v>38</v>
      </c>
      <c r="H107" s="394">
        <f t="shared" si="86"/>
        <v>0.18947368421052632</v>
      </c>
      <c r="I107" s="394">
        <f t="shared" si="86"/>
        <v>8.4210526315789472E-2</v>
      </c>
      <c r="J107" s="394">
        <f t="shared" si="86"/>
        <v>0.16842105263157894</v>
      </c>
      <c r="K107" s="394">
        <f t="shared" si="86"/>
        <v>0.4631578947368421</v>
      </c>
      <c r="L107" s="394">
        <f t="shared" si="86"/>
        <v>95</v>
      </c>
      <c r="M107" s="394">
        <f t="shared" si="86"/>
        <v>19</v>
      </c>
      <c r="N107" s="394">
        <f t="shared" si="86"/>
        <v>76</v>
      </c>
      <c r="O107" s="394">
        <f t="shared" si="86"/>
        <v>95</v>
      </c>
      <c r="P107" s="394">
        <f t="shared" si="86"/>
        <v>19</v>
      </c>
      <c r="Q107" s="281">
        <f t="shared" si="76"/>
        <v>0</v>
      </c>
      <c r="R107" s="392" t="e">
        <f t="shared" si="77"/>
        <v>#N/A</v>
      </c>
      <c r="S107" s="393">
        <f t="shared" si="78"/>
        <v>0.5</v>
      </c>
      <c r="T107" s="395">
        <f t="shared" si="79"/>
        <v>1</v>
      </c>
      <c r="U107" s="21" t="e">
        <f t="shared" si="80"/>
        <v>#N/A</v>
      </c>
      <c r="V107" s="21">
        <f t="shared" si="81"/>
        <v>0.1</v>
      </c>
      <c r="W107" s="116" t="s">
        <v>352</v>
      </c>
      <c r="X107" s="116">
        <f t="shared" si="82"/>
        <v>33.420116</v>
      </c>
      <c r="Y107" s="116">
        <f t="shared" si="83"/>
        <v>-111.917683</v>
      </c>
      <c r="Z107" s="139"/>
      <c r="AA107" s="116">
        <f t="shared" si="84"/>
        <v>76</v>
      </c>
      <c r="AB107" s="116" t="e">
        <f t="shared" si="85"/>
        <v>#N/A</v>
      </c>
      <c r="AC107" s="116"/>
      <c r="AD107" s="116"/>
      <c r="AE107" s="116"/>
      <c r="AF107" s="116"/>
      <c r="AG107" s="116"/>
      <c r="AH107" s="116"/>
      <c r="AI107" s="116"/>
      <c r="AJ107" s="200"/>
      <c r="AK107" s="116">
        <f t="shared" si="88"/>
        <v>1</v>
      </c>
      <c r="AL107" s="116">
        <f t="shared" si="88"/>
        <v>1</v>
      </c>
      <c r="AM107" s="116">
        <f t="shared" si="88"/>
        <v>3</v>
      </c>
      <c r="AN107" s="116">
        <f t="shared" si="88"/>
        <v>3</v>
      </c>
      <c r="AO107" s="116">
        <f t="shared" si="89"/>
        <v>0</v>
      </c>
      <c r="AP107" s="116">
        <f t="shared" si="89"/>
        <v>0</v>
      </c>
      <c r="AQ107" s="116">
        <f t="shared" si="89"/>
        <v>0</v>
      </c>
      <c r="AR107" s="116">
        <f t="shared" si="89"/>
        <v>0</v>
      </c>
      <c r="AS107" s="139"/>
      <c r="AT107" s="139"/>
      <c r="AU107" s="139"/>
      <c r="AV107" s="139"/>
      <c r="AW107" s="139"/>
      <c r="AX107" s="139"/>
      <c r="AY107" s="139"/>
      <c r="AZ107" s="139"/>
      <c r="BA107" s="20">
        <v>19</v>
      </c>
    </row>
    <row r="108" spans="1:53" s="139" customFormat="1" x14ac:dyDescent="0.25">
      <c r="A108" s="16"/>
      <c r="B108" s="52"/>
      <c r="C108" s="160"/>
      <c r="D108" s="160"/>
      <c r="E108" s="52"/>
      <c r="F108" s="52"/>
      <c r="G108" s="52"/>
      <c r="H108" s="52"/>
      <c r="I108" s="52"/>
      <c r="J108" s="52"/>
      <c r="K108" s="52"/>
      <c r="L108" s="52"/>
      <c r="M108" s="52"/>
      <c r="N108" s="52"/>
      <c r="O108" s="52"/>
      <c r="P108" s="52"/>
      <c r="Q108" s="52"/>
      <c r="R108" s="52"/>
      <c r="S108" s="52"/>
      <c r="T108" s="52"/>
      <c r="U108" s="21"/>
      <c r="V108" s="21"/>
      <c r="W108" s="21"/>
      <c r="X108"/>
      <c r="Y108"/>
      <c r="Z108" s="116"/>
      <c r="AA108" s="52"/>
      <c r="AB108" s="52"/>
      <c r="AC108" s="52"/>
      <c r="AD108" s="52"/>
      <c r="AE108" s="52"/>
      <c r="AF108" s="52"/>
      <c r="AG108" s="52"/>
      <c r="AH108" s="52"/>
      <c r="AI108" s="52"/>
      <c r="AJ108" s="83"/>
      <c r="AK108" s="52"/>
      <c r="AL108" s="52"/>
      <c r="AM108" s="52"/>
      <c r="AN108" s="52"/>
      <c r="AO108" s="52"/>
      <c r="AP108" s="52"/>
      <c r="AQ108" s="52"/>
      <c r="AR108" s="52"/>
      <c r="AS108" s="52"/>
      <c r="AT108" s="52"/>
      <c r="BA108" s="20"/>
    </row>
    <row r="109" spans="1:53" x14ac:dyDescent="0.25">
      <c r="AO109" s="16"/>
      <c r="AP109" s="16"/>
      <c r="AQ109" s="16"/>
      <c r="AR109" s="16"/>
    </row>
    <row r="110" spans="1:53" x14ac:dyDescent="0.25">
      <c r="B110" s="16" t="s">
        <v>730</v>
      </c>
      <c r="I110" s="78"/>
      <c r="J110" s="78">
        <f>INDEX(LINEST(J$2:J$90,$R$2:$R$90,1,1),1,1)</f>
        <v>6.0152993652951164E-6</v>
      </c>
      <c r="K110" s="78">
        <f>INDEX(LINEST(K$2:K$90,$R$2:$R$90,1,1),1,1)</f>
        <v>1.9924491248235508E-5</v>
      </c>
    </row>
    <row r="111" spans="1:53" x14ac:dyDescent="0.25">
      <c r="B111" s="16" t="s">
        <v>554</v>
      </c>
      <c r="I111" s="78"/>
      <c r="J111" s="78">
        <f>INDEX(LINEST(J$2:J$90,$R$2:$R$90,1,1),1,2)</f>
        <v>6.0336633946556389E-2</v>
      </c>
      <c r="K111" s="78">
        <f>INDEX(LINEST(K$2:K$90,$R$2:$R$90,1,1),1,2)</f>
        <v>8.4720121974597939E-2</v>
      </c>
    </row>
    <row r="112" spans="1:53" x14ac:dyDescent="0.25">
      <c r="B112" s="16" t="s">
        <v>731</v>
      </c>
      <c r="I112" s="78"/>
      <c r="J112" s="303">
        <f>INDEX(LINEST(J$2:J$90,$R$2:$R$90,1,1),3,1)</f>
        <v>0.46206341969832987</v>
      </c>
      <c r="K112" s="303">
        <f>INDEX(LINEST(K$2:K$90,$R$2:$R$90,1,1),3,1)</f>
        <v>0.57459599487689161</v>
      </c>
    </row>
    <row r="113" spans="1:53" x14ac:dyDescent="0.25">
      <c r="B113" s="16" t="s">
        <v>47</v>
      </c>
      <c r="E113" s="16">
        <f>MAX(E2:E107)</f>
        <v>173.5</v>
      </c>
      <c r="I113" s="78"/>
      <c r="J113" s="78">
        <f>J$111+J$110*$R113</f>
        <v>0.36940271533541946</v>
      </c>
      <c r="K113" s="78">
        <f>K$111+K$110*$R113</f>
        <v>1.1084404823089382</v>
      </c>
      <c r="Q113" s="16">
        <f>MAX(Q2:Q108)</f>
        <v>51380</v>
      </c>
      <c r="R113" s="16">
        <f>_xlfn.AGGREGATE(4,6,R$2:R$108)</f>
        <v>51380</v>
      </c>
      <c r="S113" s="16">
        <f>MAX(S2:S107)</f>
        <v>5</v>
      </c>
    </row>
    <row r="114" spans="1:53" x14ac:dyDescent="0.25">
      <c r="B114" s="16" t="s">
        <v>48</v>
      </c>
      <c r="I114" s="78"/>
      <c r="J114" s="78">
        <f>J$111+J$110*$R114</f>
        <v>6.0336633946556389E-2</v>
      </c>
      <c r="K114" s="78">
        <f>K$111+K$110*$R114</f>
        <v>8.4720121974597939E-2</v>
      </c>
      <c r="Q114" s="16">
        <f>MIN(Q2:Q108)</f>
        <v>0</v>
      </c>
      <c r="R114" s="16">
        <f>_xlfn.AGGREGATE(5,6,R$2:R$108)</f>
        <v>0</v>
      </c>
      <c r="S114" s="16">
        <f>MIN(S2:S108)</f>
        <v>0</v>
      </c>
    </row>
    <row r="115" spans="1:53" x14ac:dyDescent="0.25">
      <c r="A115" s="16" t="s">
        <v>195</v>
      </c>
      <c r="B115" s="16">
        <v>1</v>
      </c>
      <c r="C115" s="162">
        <v>2</v>
      </c>
      <c r="D115" s="162">
        <v>3</v>
      </c>
      <c r="E115" s="16">
        <v>4</v>
      </c>
      <c r="F115" s="16">
        <v>5</v>
      </c>
      <c r="G115" s="16">
        <v>6</v>
      </c>
      <c r="H115" s="16">
        <v>7</v>
      </c>
      <c r="I115" s="78">
        <v>8</v>
      </c>
      <c r="J115" s="78">
        <v>9</v>
      </c>
      <c r="K115" s="78">
        <v>10</v>
      </c>
      <c r="L115" s="78">
        <v>11</v>
      </c>
      <c r="M115" s="78">
        <v>12</v>
      </c>
      <c r="N115" s="78">
        <v>13</v>
      </c>
      <c r="O115" s="78">
        <v>14</v>
      </c>
      <c r="P115" s="78">
        <v>15</v>
      </c>
      <c r="T115" s="172">
        <v>1</v>
      </c>
      <c r="U115" s="186"/>
      <c r="V115" s="186"/>
      <c r="W115" s="186"/>
      <c r="AA115" s="16">
        <v>16</v>
      </c>
      <c r="AJ115" s="78"/>
      <c r="AO115" s="16">
        <v>1</v>
      </c>
      <c r="AP115" s="16">
        <v>2</v>
      </c>
      <c r="AQ115" s="16">
        <v>3</v>
      </c>
      <c r="AR115" s="16">
        <v>4</v>
      </c>
      <c r="AS115" s="16">
        <v>1</v>
      </c>
      <c r="AT115" s="16">
        <v>2</v>
      </c>
    </row>
    <row r="116" spans="1:53" x14ac:dyDescent="0.25">
      <c r="A116" s="16" t="s">
        <v>194</v>
      </c>
      <c r="B116" s="16">
        <f>MATCH(B115,Summary!64:64,0)</f>
        <v>2</v>
      </c>
      <c r="C116" s="162">
        <f>MATCH(C115,Summary!64:64,0)</f>
        <v>3</v>
      </c>
      <c r="D116" s="162">
        <f>MATCH(D115,Summary!64:64,0)</f>
        <v>4</v>
      </c>
      <c r="E116" s="16">
        <f>MATCH(E115,Summary!64:64,0)</f>
        <v>5</v>
      </c>
      <c r="F116" s="16">
        <f>MATCH(F115,Summary!64:64,0)</f>
        <v>6</v>
      </c>
      <c r="G116" s="16">
        <f>MATCH(G115,Summary!64:64,0)</f>
        <v>7</v>
      </c>
      <c r="H116" s="16">
        <f>MATCH(H115,Summary!64:64,0)</f>
        <v>19</v>
      </c>
      <c r="I116" s="78">
        <f>MATCH(I115,Summary!64:64,0)</f>
        <v>20</v>
      </c>
      <c r="J116" s="78">
        <f>MATCH(J115,Summary!64:64,0)</f>
        <v>21</v>
      </c>
      <c r="K116" s="78">
        <f>MATCH(K115,Summary!64:64,0)</f>
        <v>22</v>
      </c>
      <c r="L116" s="78">
        <f>MATCH(L115,Summary!64:64,0)</f>
        <v>31</v>
      </c>
      <c r="M116" s="78">
        <f>MATCH(M115,Summary!64:64,0)</f>
        <v>32</v>
      </c>
      <c r="N116" s="78">
        <f>MATCH(N115,Summary!64:64,0)</f>
        <v>33</v>
      </c>
      <c r="O116" s="78">
        <f>MATCH(O115,Summary!64:64,0)</f>
        <v>35</v>
      </c>
      <c r="P116" s="78">
        <f>MATCH(P115,Summary!64:64,0)</f>
        <v>36</v>
      </c>
      <c r="T116" s="172">
        <v>-1</v>
      </c>
      <c r="U116" s="186"/>
      <c r="V116" s="186"/>
      <c r="W116" s="186"/>
      <c r="AA116" s="16">
        <f>MATCH(AA115,Summary!64:64,0)</f>
        <v>37</v>
      </c>
      <c r="AJ116" s="78"/>
      <c r="AO116" s="16"/>
    </row>
    <row r="117" spans="1:53" x14ac:dyDescent="0.25">
      <c r="E117" s="185" t="str">
        <f>E118&amp;" vs. "&amp;E119</f>
        <v>Total per hr vs. Traffic Count in Direction</v>
      </c>
      <c r="I117" s="185" t="str">
        <f t="shared" ref="I117:N117" si="90">I118&amp;" vs. "&amp;I119</f>
        <v>Helmet% vs. Traffic Count</v>
      </c>
      <c r="J117" s="185" t="str">
        <f t="shared" si="90"/>
        <v>Wrong way% vs. Traffic Count</v>
      </c>
      <c r="K117" s="185" t="str">
        <f t="shared" si="90"/>
        <v>Sidewalk% vs. Traffic Count</v>
      </c>
      <c r="L117" s="185" t="str">
        <f t="shared" si="90"/>
        <v>Loc Total vs. Traffic Count</v>
      </c>
      <c r="M117" s="185" t="str">
        <f t="shared" si="90"/>
        <v>AM Total vs. Traffic Count</v>
      </c>
      <c r="N117" s="185" t="str">
        <f t="shared" si="90"/>
        <v>PM Total vs. Traffic Count</v>
      </c>
    </row>
    <row r="118" spans="1:53" s="66" customFormat="1" ht="24" customHeight="1" x14ac:dyDescent="0.25">
      <c r="A118" s="77"/>
      <c r="B118" s="77"/>
      <c r="E118" s="169" t="str">
        <f>E$1</f>
        <v>Total per hr</v>
      </c>
      <c r="F118" s="77"/>
      <c r="G118" s="77"/>
      <c r="H118" s="77"/>
      <c r="I118" s="169" t="str">
        <f>I$1</f>
        <v>Helmet%</v>
      </c>
      <c r="J118" s="169" t="str">
        <f t="shared" ref="J118:P118" si="91">J$1</f>
        <v>Wrong way%</v>
      </c>
      <c r="K118" s="169" t="str">
        <f t="shared" si="91"/>
        <v>Sidewalk%</v>
      </c>
      <c r="L118" s="169" t="str">
        <f t="shared" si="91"/>
        <v>Loc Total</v>
      </c>
      <c r="M118" s="169" t="str">
        <f t="shared" si="91"/>
        <v>AM Total</v>
      </c>
      <c r="N118" s="169" t="str">
        <f t="shared" si="91"/>
        <v>PM Total</v>
      </c>
      <c r="O118" s="169" t="str">
        <f t="shared" si="91"/>
        <v>Loc Total</v>
      </c>
      <c r="P118" s="169" t="str">
        <f t="shared" si="91"/>
        <v>AM Total</v>
      </c>
      <c r="Q118" s="77"/>
      <c r="R118" s="77"/>
      <c r="S118" s="77"/>
      <c r="T118" s="77"/>
      <c r="U118" s="169" t="str">
        <f>U$1</f>
        <v>Traffic Dir re max</v>
      </c>
      <c r="V118" s="169" t="str">
        <f>V$1</f>
        <v>Loc to ASU</v>
      </c>
      <c r="W118" s="77"/>
      <c r="Z118" s="170"/>
      <c r="AA118" s="77"/>
      <c r="AB118" s="77"/>
      <c r="AC118" s="77"/>
      <c r="AD118" s="77"/>
      <c r="AE118" s="77"/>
      <c r="AF118" s="77"/>
      <c r="AG118" s="77"/>
      <c r="AH118" s="77"/>
      <c r="AI118" s="77"/>
      <c r="AJ118" s="169"/>
      <c r="AK118" s="77"/>
      <c r="AL118" s="77"/>
      <c r="AM118" s="77"/>
      <c r="AN118" s="77"/>
      <c r="BA118" s="170"/>
    </row>
    <row r="119" spans="1:53" s="66" customFormat="1" ht="27" customHeight="1" x14ac:dyDescent="0.25">
      <c r="A119" s="77"/>
      <c r="B119" s="77"/>
      <c r="C119" s="53" t="s">
        <v>526</v>
      </c>
      <c r="E119" s="187" t="s">
        <v>575</v>
      </c>
      <c r="F119" s="77"/>
      <c r="G119" s="77"/>
      <c r="H119" s="77"/>
      <c r="I119" s="187" t="s">
        <v>481</v>
      </c>
      <c r="J119" s="187" t="s">
        <v>481</v>
      </c>
      <c r="K119" s="187" t="s">
        <v>481</v>
      </c>
      <c r="L119" s="187" t="s">
        <v>481</v>
      </c>
      <c r="M119" s="187" t="s">
        <v>481</v>
      </c>
      <c r="N119" s="187" t="s">
        <v>481</v>
      </c>
      <c r="O119" s="187" t="s">
        <v>481</v>
      </c>
      <c r="P119" s="187" t="s">
        <v>481</v>
      </c>
      <c r="Q119" s="77"/>
      <c r="R119" s="77"/>
      <c r="S119" s="77"/>
      <c r="T119" s="77"/>
      <c r="U119" s="77"/>
      <c r="V119" s="77"/>
      <c r="W119" s="77"/>
      <c r="Z119" s="170"/>
      <c r="AA119" s="77"/>
      <c r="AB119" s="77"/>
      <c r="AC119" s="77"/>
      <c r="AD119" s="77"/>
      <c r="AE119" s="77"/>
      <c r="AF119" s="77"/>
      <c r="AG119" s="77"/>
      <c r="AH119" s="77"/>
      <c r="AI119" s="77"/>
      <c r="AJ119" s="169"/>
      <c r="AK119" s="77"/>
      <c r="AL119" s="77"/>
      <c r="AM119" s="77"/>
      <c r="AN119" s="77"/>
      <c r="BA119" s="170"/>
    </row>
    <row r="120" spans="1:53" x14ac:dyDescent="0.25">
      <c r="A120" s="52">
        <v>1</v>
      </c>
      <c r="B120" s="52">
        <v>1</v>
      </c>
      <c r="C120" s="160" t="str">
        <f>INDEX(linest_def,$A120,$B120)</f>
        <v>m1</v>
      </c>
      <c r="E120" s="160">
        <f t="shared" ref="E120:E129" si="92">INDEX(LINEST(E$2:E$72,$U$2:$U$72,TRUE,TRUE),$A120,$B120)</f>
        <v>-13.636802350524464</v>
      </c>
      <c r="I120" s="160">
        <f t="shared" ref="I120:P129" si="93">INDEX(LINEST(I$2:I$72,$U$2:$U$72,TRUE,TRUE),$A120,$B120)</f>
        <v>-0.45395303625038791</v>
      </c>
      <c r="J120" s="160">
        <f t="shared" si="93"/>
        <v>0.37509987010816492</v>
      </c>
      <c r="K120" s="160">
        <f t="shared" si="93"/>
        <v>1.0017800929922893</v>
      </c>
      <c r="L120" s="160">
        <f t="shared" si="93"/>
        <v>-34.350197860259364</v>
      </c>
      <c r="M120" s="160">
        <f t="shared" si="93"/>
        <v>-20.416829393434597</v>
      </c>
      <c r="N120" s="160">
        <f t="shared" si="93"/>
        <v>-13.933368466824774</v>
      </c>
      <c r="O120" s="160">
        <f t="shared" si="93"/>
        <v>-34.350197860259364</v>
      </c>
      <c r="P120" s="160">
        <f t="shared" si="93"/>
        <v>-20.416829393434597</v>
      </c>
    </row>
    <row r="121" spans="1:53" x14ac:dyDescent="0.25">
      <c r="A121" s="52">
        <v>1</v>
      </c>
      <c r="B121" s="52">
        <v>2</v>
      </c>
      <c r="C121" s="160" t="str">
        <f t="shared" ref="C121:C129" si="94">INDEX(linest_def,A121,B121)</f>
        <v>b</v>
      </c>
      <c r="E121" s="160">
        <f t="shared" si="92"/>
        <v>42.434766318718253</v>
      </c>
      <c r="I121" s="160">
        <f t="shared" si="93"/>
        <v>0.454526818223558</v>
      </c>
      <c r="J121" s="160">
        <f t="shared" si="93"/>
        <v>4.1943457877770346E-2</v>
      </c>
      <c r="K121" s="160">
        <f t="shared" si="93"/>
        <v>8.3576729548350936E-2</v>
      </c>
      <c r="L121" s="160">
        <f t="shared" si="93"/>
        <v>151.95975177837238</v>
      </c>
      <c r="M121" s="160">
        <f t="shared" si="93"/>
        <v>60.827994200824172</v>
      </c>
      <c r="N121" s="160">
        <f t="shared" si="93"/>
        <v>91.131757577548186</v>
      </c>
      <c r="O121" s="160">
        <f t="shared" si="93"/>
        <v>151.95975177837238</v>
      </c>
      <c r="P121" s="160">
        <f t="shared" si="93"/>
        <v>60.827994200824172</v>
      </c>
    </row>
    <row r="122" spans="1:53" x14ac:dyDescent="0.25">
      <c r="A122" s="52">
        <v>2</v>
      </c>
      <c r="B122" s="52">
        <v>1</v>
      </c>
      <c r="C122" s="160" t="str">
        <f t="shared" si="94"/>
        <v>se1</v>
      </c>
      <c r="E122" s="160">
        <f t="shared" si="92"/>
        <v>23.327304081940209</v>
      </c>
      <c r="I122" s="160">
        <f t="shared" si="93"/>
        <v>0.10300220565511478</v>
      </c>
      <c r="J122" s="160">
        <f t="shared" si="93"/>
        <v>4.7946893807867777E-2</v>
      </c>
      <c r="K122" s="160">
        <f t="shared" si="93"/>
        <v>0.13398756788053007</v>
      </c>
      <c r="L122" s="160">
        <f t="shared" si="93"/>
        <v>83.02455277892777</v>
      </c>
      <c r="M122" s="160">
        <f t="shared" si="93"/>
        <v>35.581448690794829</v>
      </c>
      <c r="N122" s="160">
        <f t="shared" si="93"/>
        <v>52.389202081282342</v>
      </c>
      <c r="O122" s="160">
        <f t="shared" si="93"/>
        <v>83.02455277892777</v>
      </c>
      <c r="P122" s="160">
        <f t="shared" si="93"/>
        <v>35.581448690794829</v>
      </c>
    </row>
    <row r="123" spans="1:53" x14ac:dyDescent="0.25">
      <c r="A123" s="52">
        <v>2</v>
      </c>
      <c r="B123" s="52">
        <v>2</v>
      </c>
      <c r="C123" s="160" t="str">
        <f t="shared" si="94"/>
        <v>seb</v>
      </c>
      <c r="E123" s="160">
        <f t="shared" si="92"/>
        <v>9.4469865655013407</v>
      </c>
      <c r="I123" s="160">
        <f t="shared" si="93"/>
        <v>4.1713369432784579E-2</v>
      </c>
      <c r="J123" s="160">
        <f t="shared" si="93"/>
        <v>1.9417317152011539E-2</v>
      </c>
      <c r="K123" s="160">
        <f t="shared" si="93"/>
        <v>5.4261681901404173E-2</v>
      </c>
      <c r="L123" s="160">
        <f t="shared" si="93"/>
        <v>33.622909529288918</v>
      </c>
      <c r="M123" s="160">
        <f t="shared" si="93"/>
        <v>14.40961486943743</v>
      </c>
      <c r="N123" s="160">
        <f t="shared" si="93"/>
        <v>21.216343153102372</v>
      </c>
      <c r="O123" s="160">
        <f t="shared" si="93"/>
        <v>33.622909529288918</v>
      </c>
      <c r="P123" s="160">
        <f t="shared" si="93"/>
        <v>14.40961486943743</v>
      </c>
    </row>
    <row r="124" spans="1:53" s="42" customFormat="1" x14ac:dyDescent="0.25">
      <c r="A124" s="116">
        <v>3</v>
      </c>
      <c r="B124" s="116">
        <v>1</v>
      </c>
      <c r="C124" s="182" t="str">
        <f t="shared" si="94"/>
        <v>r2</v>
      </c>
      <c r="D124" s="183"/>
      <c r="E124" s="160">
        <f t="shared" si="92"/>
        <v>4.9283467284087501E-3</v>
      </c>
      <c r="F124" s="20"/>
      <c r="G124" s="20"/>
      <c r="H124" s="20"/>
      <c r="I124" s="160">
        <f t="shared" si="93"/>
        <v>0.21966497323765513</v>
      </c>
      <c r="J124" s="253">
        <f t="shared" si="93"/>
        <v>0.4700583869633862</v>
      </c>
      <c r="K124" s="253">
        <f t="shared" si="93"/>
        <v>0.44756031162764254</v>
      </c>
      <c r="L124" s="160">
        <f t="shared" si="93"/>
        <v>2.4746867361858543E-3</v>
      </c>
      <c r="M124" s="160">
        <f t="shared" si="93"/>
        <v>4.7491165500765853E-3</v>
      </c>
      <c r="N124" s="160">
        <f t="shared" si="93"/>
        <v>1.024081698246236E-3</v>
      </c>
      <c r="O124" s="160">
        <f t="shared" si="93"/>
        <v>2.4746867361858543E-3</v>
      </c>
      <c r="P124" s="160">
        <f t="shared" si="93"/>
        <v>4.7491165500765853E-3</v>
      </c>
      <c r="Q124" s="20"/>
      <c r="R124" s="20"/>
      <c r="S124" s="20"/>
      <c r="T124" s="20"/>
      <c r="U124" s="20"/>
      <c r="V124" s="20"/>
      <c r="W124" s="20"/>
      <c r="Z124" s="20"/>
      <c r="AA124" s="20"/>
      <c r="AB124" s="20"/>
      <c r="AC124" s="20"/>
      <c r="AD124" s="20"/>
      <c r="AE124" s="20"/>
      <c r="AF124" s="20"/>
      <c r="AG124" s="20"/>
      <c r="AH124" s="20"/>
      <c r="AI124" s="20"/>
      <c r="AJ124" s="184"/>
      <c r="AK124" s="20"/>
      <c r="AL124" s="20"/>
      <c r="AM124" s="20"/>
      <c r="AN124" s="20"/>
      <c r="BA124" s="20"/>
    </row>
    <row r="125" spans="1:53" x14ac:dyDescent="0.25">
      <c r="A125" s="52">
        <v>3</v>
      </c>
      <c r="B125" s="52">
        <v>2</v>
      </c>
      <c r="C125" s="160" t="str">
        <f t="shared" si="94"/>
        <v>sev</v>
      </c>
      <c r="E125" s="160">
        <f t="shared" si="92"/>
        <v>40.177303992973918</v>
      </c>
      <c r="I125" s="160">
        <f t="shared" si="93"/>
        <v>0.17740373744072035</v>
      </c>
      <c r="J125" s="160">
        <f t="shared" si="93"/>
        <v>8.2580349673965409E-2</v>
      </c>
      <c r="K125" s="160">
        <f t="shared" si="93"/>
        <v>0.23077074089255592</v>
      </c>
      <c r="L125" s="160">
        <f t="shared" si="93"/>
        <v>142.99563653659234</v>
      </c>
      <c r="M125" s="160">
        <f t="shared" si="93"/>
        <v>61.282978759093979</v>
      </c>
      <c r="N125" s="160">
        <f t="shared" si="93"/>
        <v>90.231468264632625</v>
      </c>
      <c r="O125" s="160">
        <f t="shared" si="93"/>
        <v>142.99563653659234</v>
      </c>
      <c r="P125" s="160">
        <f t="shared" si="93"/>
        <v>61.282978759093979</v>
      </c>
    </row>
    <row r="126" spans="1:53" x14ac:dyDescent="0.25">
      <c r="A126" s="52">
        <v>4</v>
      </c>
      <c r="B126" s="52">
        <v>1</v>
      </c>
      <c r="C126" s="160" t="str">
        <f t="shared" si="94"/>
        <v>F</v>
      </c>
      <c r="E126" s="160">
        <f t="shared" si="92"/>
        <v>0.3417401381520313</v>
      </c>
      <c r="I126" s="160">
        <f t="shared" si="93"/>
        <v>19.423558642862652</v>
      </c>
      <c r="J126" s="160">
        <f t="shared" si="93"/>
        <v>61.203022941760892</v>
      </c>
      <c r="K126" s="160">
        <f t="shared" si="93"/>
        <v>55.900512132452661</v>
      </c>
      <c r="L126" s="160">
        <f t="shared" si="93"/>
        <v>0.17117699423399496</v>
      </c>
      <c r="M126" s="160">
        <f t="shared" si="93"/>
        <v>0.32925270140870189</v>
      </c>
      <c r="N126" s="160">
        <f t="shared" si="93"/>
        <v>7.0734074650282017E-2</v>
      </c>
      <c r="O126" s="160">
        <f t="shared" si="93"/>
        <v>0.17117699423399496</v>
      </c>
      <c r="P126" s="160">
        <f t="shared" si="93"/>
        <v>0.32925270140870189</v>
      </c>
    </row>
    <row r="127" spans="1:53" x14ac:dyDescent="0.25">
      <c r="A127" s="52">
        <v>4</v>
      </c>
      <c r="B127" s="52">
        <v>2</v>
      </c>
      <c r="C127" s="160" t="str">
        <f t="shared" si="94"/>
        <v>df</v>
      </c>
      <c r="E127" s="160">
        <f t="shared" si="92"/>
        <v>69</v>
      </c>
      <c r="I127" s="160">
        <f t="shared" si="93"/>
        <v>69</v>
      </c>
      <c r="J127" s="160">
        <f t="shared" si="93"/>
        <v>69</v>
      </c>
      <c r="K127" s="160">
        <f t="shared" si="93"/>
        <v>69</v>
      </c>
      <c r="L127" s="160">
        <f t="shared" si="93"/>
        <v>69</v>
      </c>
      <c r="M127" s="160">
        <f t="shared" si="93"/>
        <v>69</v>
      </c>
      <c r="N127" s="160">
        <f t="shared" si="93"/>
        <v>69</v>
      </c>
      <c r="O127" s="160">
        <f t="shared" si="93"/>
        <v>69</v>
      </c>
      <c r="P127" s="160">
        <f t="shared" si="93"/>
        <v>69</v>
      </c>
    </row>
    <row r="128" spans="1:53" x14ac:dyDescent="0.25">
      <c r="A128" s="52">
        <v>5</v>
      </c>
      <c r="B128" s="52">
        <v>1</v>
      </c>
      <c r="C128" s="160" t="str">
        <f t="shared" si="94"/>
        <v>ssreg</v>
      </c>
      <c r="E128" s="160">
        <f t="shared" si="92"/>
        <v>551.64231551178091</v>
      </c>
      <c r="I128" s="160">
        <f t="shared" si="93"/>
        <v>0.6112999091595408</v>
      </c>
      <c r="J128" s="160">
        <f t="shared" si="93"/>
        <v>0.41737488111331311</v>
      </c>
      <c r="K128" s="160">
        <f t="shared" si="93"/>
        <v>2.9769893119151729</v>
      </c>
      <c r="L128" s="160">
        <f t="shared" si="93"/>
        <v>3500.1847379286774</v>
      </c>
      <c r="M128" s="160">
        <f t="shared" si="93"/>
        <v>1236.5425930496422</v>
      </c>
      <c r="N128" s="160">
        <f t="shared" si="93"/>
        <v>575.89687925798353</v>
      </c>
      <c r="O128" s="160">
        <f t="shared" si="93"/>
        <v>3500.1847379286774</v>
      </c>
      <c r="P128" s="160">
        <f t="shared" si="93"/>
        <v>1236.5425930496422</v>
      </c>
    </row>
    <row r="129" spans="1:53" x14ac:dyDescent="0.25">
      <c r="A129" s="52">
        <v>5</v>
      </c>
      <c r="B129" s="52">
        <v>2</v>
      </c>
      <c r="C129" s="160" t="str">
        <f t="shared" si="94"/>
        <v>ssresid</v>
      </c>
      <c r="E129" s="160">
        <f t="shared" si="92"/>
        <v>111380.88717392484</v>
      </c>
      <c r="I129" s="160">
        <f t="shared" si="93"/>
        <v>2.1715739379975867</v>
      </c>
      <c r="J129" s="160">
        <f t="shared" si="93"/>
        <v>0.47054647650693349</v>
      </c>
      <c r="K129" s="160">
        <f t="shared" si="93"/>
        <v>3.6746043047948436</v>
      </c>
      <c r="L129" s="160">
        <f t="shared" si="93"/>
        <v>1410894.8927268605</v>
      </c>
      <c r="M129" s="160">
        <f t="shared" si="93"/>
        <v>259136.6405055419</v>
      </c>
      <c r="N129" s="160">
        <f t="shared" si="93"/>
        <v>561778.53269820684</v>
      </c>
      <c r="O129" s="160">
        <f t="shared" si="93"/>
        <v>1410894.8927268605</v>
      </c>
      <c r="P129" s="160">
        <f t="shared" si="93"/>
        <v>259136.6405055419</v>
      </c>
    </row>
    <row r="130" spans="1:53" x14ac:dyDescent="0.25">
      <c r="A130" s="21"/>
      <c r="B130" s="21"/>
      <c r="C130" s="160" t="s">
        <v>535</v>
      </c>
      <c r="E130" s="176">
        <f>E120/E122</f>
        <v>-0.58458544127617196</v>
      </c>
      <c r="I130" s="176">
        <f>I120/I122</f>
        <v>-4.407216654858555</v>
      </c>
      <c r="J130" s="176">
        <f>J120/J122</f>
        <v>7.8232360913985515</v>
      </c>
      <c r="K130" s="176">
        <f t="shared" ref="K130:N131" si="95">K120/K122</f>
        <v>7.4766645058109118</v>
      </c>
      <c r="L130" s="176">
        <f t="shared" si="95"/>
        <v>-0.41373541573568934</v>
      </c>
      <c r="M130" s="176">
        <f t="shared" si="95"/>
        <v>-0.57380545606386657</v>
      </c>
      <c r="N130" s="176">
        <f t="shared" si="95"/>
        <v>-0.26595878374339471</v>
      </c>
      <c r="O130" s="176">
        <f>O120/O122</f>
        <v>-0.41373541573568934</v>
      </c>
      <c r="P130" s="176">
        <f>P120/P122</f>
        <v>-0.57380545606386657</v>
      </c>
    </row>
    <row r="131" spans="1:53" x14ac:dyDescent="0.25">
      <c r="A131" s="21"/>
      <c r="B131" s="21"/>
      <c r="C131" s="160" t="s">
        <v>536</v>
      </c>
      <c r="E131" s="176">
        <f>E121/E123</f>
        <v>4.4918838430110846</v>
      </c>
      <c r="I131" s="176">
        <f>I121/I123</f>
        <v>10.896430195023353</v>
      </c>
      <c r="J131" s="176">
        <f>J121/J123</f>
        <v>2.1601057215788027</v>
      </c>
      <c r="K131" s="176">
        <f t="shared" si="95"/>
        <v>1.5402532066774759</v>
      </c>
      <c r="L131" s="176">
        <f t="shared" si="95"/>
        <v>4.5195301033065043</v>
      </c>
      <c r="M131" s="176">
        <f t="shared" si="95"/>
        <v>4.2213476732011346</v>
      </c>
      <c r="N131" s="176">
        <f t="shared" si="95"/>
        <v>4.2953565051205533</v>
      </c>
      <c r="O131" s="176">
        <f>O121/O123</f>
        <v>4.5195301033065043</v>
      </c>
      <c r="P131" s="176">
        <f>P121/P123</f>
        <v>4.2213476732011346</v>
      </c>
    </row>
    <row r="132" spans="1:53" x14ac:dyDescent="0.25">
      <c r="A132" s="21"/>
      <c r="B132" s="21"/>
      <c r="C132" s="160" t="s">
        <v>537</v>
      </c>
      <c r="E132" s="160">
        <v>2</v>
      </c>
      <c r="I132" s="160">
        <v>2</v>
      </c>
      <c r="J132" s="160">
        <v>2</v>
      </c>
      <c r="K132" s="160">
        <v>2</v>
      </c>
      <c r="L132" s="160">
        <v>2</v>
      </c>
      <c r="M132" s="160">
        <v>2</v>
      </c>
      <c r="N132" s="160">
        <v>2</v>
      </c>
      <c r="O132" s="160">
        <v>2</v>
      </c>
      <c r="P132" s="160">
        <v>2</v>
      </c>
    </row>
    <row r="133" spans="1:53" x14ac:dyDescent="0.25">
      <c r="A133" s="21"/>
      <c r="B133" s="21"/>
      <c r="C133" s="182" t="s">
        <v>538</v>
      </c>
      <c r="E133" s="160">
        <v>1</v>
      </c>
      <c r="I133" s="160">
        <v>1</v>
      </c>
      <c r="J133" s="160">
        <v>1</v>
      </c>
      <c r="K133" s="160">
        <v>1</v>
      </c>
      <c r="L133" s="160">
        <v>1</v>
      </c>
      <c r="M133" s="160">
        <v>1</v>
      </c>
      <c r="N133" s="160">
        <v>1</v>
      </c>
      <c r="O133" s="160">
        <v>1</v>
      </c>
      <c r="P133" s="160">
        <v>1</v>
      </c>
    </row>
    <row r="134" spans="1:53" x14ac:dyDescent="0.25">
      <c r="A134" s="21"/>
      <c r="B134" s="21"/>
      <c r="C134" s="182" t="s">
        <v>579</v>
      </c>
      <c r="E134" s="160">
        <f>TDIST(ABS(E130),E$127,E$132)</f>
        <v>0.56073314893104165</v>
      </c>
      <c r="I134" s="160">
        <f>TDIST(ABS(I130),I$127,I$132)</f>
        <v>3.7513912404269296E-5</v>
      </c>
      <c r="J134" s="160">
        <f t="shared" ref="J134:P134" si="96">TDIST(ABS(J130),J$127,J$132)</f>
        <v>4.2080791586156799E-11</v>
      </c>
      <c r="K134" s="160">
        <f t="shared" si="96"/>
        <v>1.8075421033111793E-10</v>
      </c>
      <c r="L134" s="160">
        <f t="shared" si="96"/>
        <v>0.68035106337789142</v>
      </c>
      <c r="M134" s="160">
        <f t="shared" si="96"/>
        <v>0.56796519004661628</v>
      </c>
      <c r="N134" s="160">
        <f t="shared" si="96"/>
        <v>0.79106404336650715</v>
      </c>
      <c r="O134" s="160">
        <f t="shared" si="96"/>
        <v>0.68035106337789142</v>
      </c>
      <c r="P134" s="160">
        <f t="shared" si="96"/>
        <v>0.56796519004661628</v>
      </c>
    </row>
    <row r="135" spans="1:53" x14ac:dyDescent="0.25">
      <c r="A135" s="21"/>
      <c r="B135" s="21"/>
      <c r="C135" s="182" t="s">
        <v>574</v>
      </c>
      <c r="E135" s="160">
        <f>TDIST(ABS(E131),E$127,E$132)</f>
        <v>2.7625166090762767E-5</v>
      </c>
      <c r="I135" s="160">
        <f>TDIST(ABS(I131),I$127,I$132)</f>
        <v>1.2026715874762321E-16</v>
      </c>
      <c r="J135" s="160">
        <f t="shared" ref="J135:P135" si="97">TDIST(ABS(J131),J$127,J$132)</f>
        <v>3.4240824274619046E-2</v>
      </c>
      <c r="K135" s="160">
        <f t="shared" si="97"/>
        <v>0.12807244669805296</v>
      </c>
      <c r="L135" s="160">
        <f t="shared" si="97"/>
        <v>2.4983674792421641E-5</v>
      </c>
      <c r="M135" s="160">
        <f t="shared" si="97"/>
        <v>7.2710290121439148E-5</v>
      </c>
      <c r="N135" s="160">
        <f t="shared" si="97"/>
        <v>5.5961262780427099E-5</v>
      </c>
      <c r="O135" s="160">
        <f t="shared" si="97"/>
        <v>2.4983674792421641E-5</v>
      </c>
      <c r="P135" s="160">
        <f t="shared" si="97"/>
        <v>7.2710290121439148E-5</v>
      </c>
    </row>
    <row r="136" spans="1:53" x14ac:dyDescent="0.25">
      <c r="E136" s="185" t="str">
        <f>E137&amp;" vs. "&amp;E138</f>
        <v>Total per hr vs. Lane in Direction</v>
      </c>
      <c r="I136" s="185" t="str">
        <f t="shared" ref="I136:N136" si="98">I137&amp;" vs. "&amp;I138</f>
        <v>Helmet% vs. Lane in Direction</v>
      </c>
      <c r="J136" s="185" t="str">
        <f t="shared" si="98"/>
        <v>Wrong way% vs. Lane in Direction</v>
      </c>
      <c r="K136" s="185" t="str">
        <f t="shared" si="98"/>
        <v>Sidewalk% vs. Lane in Direction</v>
      </c>
      <c r="L136" s="185" t="str">
        <f t="shared" si="98"/>
        <v>Loc Total vs. Lane in Direction</v>
      </c>
      <c r="M136" s="185" t="str">
        <f t="shared" si="98"/>
        <v>AM Total vs. Lane in Direction</v>
      </c>
      <c r="N136" s="185" t="str">
        <f t="shared" si="98"/>
        <v>PM Total vs. Lane in Direction</v>
      </c>
    </row>
    <row r="137" spans="1:53" s="66" customFormat="1" ht="24" customHeight="1" x14ac:dyDescent="0.25">
      <c r="A137" s="77"/>
      <c r="B137" s="77"/>
      <c r="E137" s="169" t="str">
        <f>E$1</f>
        <v>Total per hr</v>
      </c>
      <c r="F137" s="77"/>
      <c r="G137" s="77"/>
      <c r="H137" s="77"/>
      <c r="I137" s="169" t="str">
        <f>I$1</f>
        <v>Helmet%</v>
      </c>
      <c r="J137" s="169" t="str">
        <f t="shared" ref="J137:P137" si="99">J$1</f>
        <v>Wrong way%</v>
      </c>
      <c r="K137" s="169" t="str">
        <f t="shared" si="99"/>
        <v>Sidewalk%</v>
      </c>
      <c r="L137" s="169" t="str">
        <f t="shared" si="99"/>
        <v>Loc Total</v>
      </c>
      <c r="M137" s="169" t="str">
        <f t="shared" si="99"/>
        <v>AM Total</v>
      </c>
      <c r="N137" s="169" t="str">
        <f t="shared" si="99"/>
        <v>PM Total</v>
      </c>
      <c r="O137" s="169" t="str">
        <f t="shared" si="99"/>
        <v>Loc Total</v>
      </c>
      <c r="P137" s="169" t="str">
        <f t="shared" si="99"/>
        <v>AM Total</v>
      </c>
      <c r="Q137" s="77"/>
      <c r="R137" s="77"/>
      <c r="S137" s="77"/>
      <c r="T137" s="77"/>
      <c r="U137" s="77"/>
      <c r="V137" s="77"/>
      <c r="W137" s="77"/>
      <c r="Z137" s="170"/>
      <c r="AA137" s="77"/>
      <c r="AB137" s="77"/>
      <c r="AC137" s="77"/>
      <c r="AD137" s="77"/>
      <c r="AE137" s="77"/>
      <c r="AF137" s="77"/>
      <c r="AG137" s="77"/>
      <c r="AH137" s="77"/>
      <c r="AI137" s="77"/>
      <c r="AJ137" s="169"/>
      <c r="AK137" s="77"/>
      <c r="AL137" s="77"/>
      <c r="AM137" s="77"/>
      <c r="AN137" s="77"/>
      <c r="BA137" s="170"/>
    </row>
    <row r="138" spans="1:53" s="66" customFormat="1" ht="27" customHeight="1" x14ac:dyDescent="0.25">
      <c r="A138" s="77"/>
      <c r="B138" s="77"/>
      <c r="C138" s="53" t="s">
        <v>526</v>
      </c>
      <c r="E138" s="187" t="s">
        <v>576</v>
      </c>
      <c r="F138" s="77"/>
      <c r="G138" s="77"/>
      <c r="H138" s="77"/>
      <c r="I138" s="187" t="s">
        <v>576</v>
      </c>
      <c r="J138" s="187" t="s">
        <v>576</v>
      </c>
      <c r="K138" s="187" t="s">
        <v>576</v>
      </c>
      <c r="L138" s="187" t="s">
        <v>576</v>
      </c>
      <c r="M138" s="187" t="s">
        <v>576</v>
      </c>
      <c r="N138" s="187" t="s">
        <v>576</v>
      </c>
      <c r="O138" s="187" t="s">
        <v>576</v>
      </c>
      <c r="P138" s="187" t="s">
        <v>576</v>
      </c>
      <c r="Q138" s="77"/>
      <c r="R138" s="77"/>
      <c r="S138" s="77"/>
      <c r="T138" s="77"/>
      <c r="U138" s="77"/>
      <c r="V138" s="77"/>
      <c r="W138" s="77"/>
      <c r="Z138" s="170"/>
      <c r="AA138" s="77"/>
      <c r="AB138" s="77"/>
      <c r="AC138" s="77"/>
      <c r="AD138" s="77"/>
      <c r="AE138" s="77"/>
      <c r="AF138" s="77"/>
      <c r="AG138" s="77"/>
      <c r="AH138" s="77"/>
      <c r="AI138" s="77"/>
      <c r="AJ138" s="169"/>
      <c r="AK138" s="77"/>
      <c r="AL138" s="77"/>
      <c r="AM138" s="77"/>
      <c r="AN138" s="77"/>
      <c r="BA138" s="170"/>
    </row>
    <row r="139" spans="1:53" x14ac:dyDescent="0.25">
      <c r="A139" s="52">
        <v>1</v>
      </c>
      <c r="B139" s="52">
        <v>1</v>
      </c>
      <c r="C139" s="160" t="str">
        <f>INDEX(linest_def,$A139,$B139)</f>
        <v>m1</v>
      </c>
      <c r="E139" s="160">
        <f t="shared" ref="E139:E148" si="100">INDEX(LINEST(E$2:E$72,$T$2:$T$72,TRUE,TRUE),$A139,$B139)</f>
        <v>13.167688992042438</v>
      </c>
      <c r="I139" s="160">
        <f t="shared" ref="I139:P148" si="101">INDEX(LINEST(I$2:I$72,$T$2:$T$72,TRUE,TRUE),$A139,$B139)</f>
        <v>7.8228268721854621E-2</v>
      </c>
      <c r="J139" s="160">
        <f t="shared" si="101"/>
        <v>-4.906143309872963E-2</v>
      </c>
      <c r="K139" s="160">
        <f t="shared" si="101"/>
        <v>-0.2566505358174444</v>
      </c>
      <c r="L139" s="160">
        <f t="shared" si="101"/>
        <v>46.110411140583544</v>
      </c>
      <c r="M139" s="160">
        <f t="shared" si="101"/>
        <v>18.125331564986734</v>
      </c>
      <c r="N139" s="160">
        <f t="shared" si="101"/>
        <v>27.98507957559681</v>
      </c>
      <c r="O139" s="160">
        <f t="shared" si="101"/>
        <v>46.110411140583544</v>
      </c>
      <c r="P139" s="160">
        <f t="shared" si="101"/>
        <v>18.125331564986734</v>
      </c>
    </row>
    <row r="140" spans="1:53" x14ac:dyDescent="0.25">
      <c r="A140" s="52">
        <v>1</v>
      </c>
      <c r="B140" s="52">
        <v>2</v>
      </c>
      <c r="C140" s="160" t="str">
        <f t="shared" ref="C140:C148" si="102">INDEX(linest_def,A140,B140)</f>
        <v>b</v>
      </c>
      <c r="E140" s="160">
        <f t="shared" si="100"/>
        <v>29.321535145888596</v>
      </c>
      <c r="I140" s="160">
        <f t="shared" si="101"/>
        <v>0.24624065367085057</v>
      </c>
      <c r="J140" s="160">
        <f t="shared" si="101"/>
        <v>0.20417603166082601</v>
      </c>
      <c r="K140" s="160">
        <f t="shared" si="101"/>
        <v>0.59647125142672741</v>
      </c>
      <c r="L140" s="160">
        <f t="shared" si="101"/>
        <v>110.72579575596819</v>
      </c>
      <c r="M140" s="160">
        <f t="shared" si="101"/>
        <v>42.202254641909818</v>
      </c>
      <c r="N140" s="160">
        <f t="shared" si="101"/>
        <v>68.523541114058361</v>
      </c>
      <c r="O140" s="160">
        <f t="shared" si="101"/>
        <v>110.72579575596819</v>
      </c>
      <c r="P140" s="160">
        <f t="shared" si="101"/>
        <v>42.202254641909818</v>
      </c>
    </row>
    <row r="141" spans="1:53" x14ac:dyDescent="0.25">
      <c r="A141" s="52">
        <v>2</v>
      </c>
      <c r="B141" s="52">
        <v>1</v>
      </c>
      <c r="C141" s="160" t="str">
        <f t="shared" si="102"/>
        <v>se1</v>
      </c>
      <c r="E141" s="160">
        <f t="shared" si="100"/>
        <v>5.9729200614346487</v>
      </c>
      <c r="I141" s="160">
        <f t="shared" si="101"/>
        <v>2.9338674238425112E-2</v>
      </c>
      <c r="J141" s="160">
        <f t="shared" si="101"/>
        <v>1.6372313912621925E-2</v>
      </c>
      <c r="K141" s="160">
        <f t="shared" si="101"/>
        <v>3.6259217012221776E-2</v>
      </c>
      <c r="L141" s="160">
        <f t="shared" si="101"/>
        <v>21.254246234447205</v>
      </c>
      <c r="M141" s="160">
        <f t="shared" si="101"/>
        <v>9.1690619980171704</v>
      </c>
      <c r="N141" s="160">
        <f t="shared" si="101"/>
        <v>13.435452284988518</v>
      </c>
      <c r="O141" s="160">
        <f t="shared" si="101"/>
        <v>21.254246234447205</v>
      </c>
      <c r="P141" s="160">
        <f t="shared" si="101"/>
        <v>9.1690619980171704</v>
      </c>
    </row>
    <row r="142" spans="1:53" x14ac:dyDescent="0.25">
      <c r="A142" s="52">
        <v>2</v>
      </c>
      <c r="B142" s="52">
        <v>2</v>
      </c>
      <c r="C142" s="160" t="str">
        <f t="shared" si="102"/>
        <v>seb</v>
      </c>
      <c r="E142" s="160">
        <f t="shared" si="100"/>
        <v>5.9729200614346496</v>
      </c>
      <c r="I142" s="160">
        <f t="shared" si="101"/>
        <v>2.9338674238425119E-2</v>
      </c>
      <c r="J142" s="160">
        <f t="shared" si="101"/>
        <v>1.6372313912621929E-2</v>
      </c>
      <c r="K142" s="160">
        <f t="shared" si="101"/>
        <v>3.6259217012221789E-2</v>
      </c>
      <c r="L142" s="160">
        <f t="shared" si="101"/>
        <v>21.254246234447212</v>
      </c>
      <c r="M142" s="160">
        <f t="shared" si="101"/>
        <v>9.1690619980171739</v>
      </c>
      <c r="N142" s="160">
        <f t="shared" si="101"/>
        <v>13.435452284988521</v>
      </c>
      <c r="O142" s="160">
        <f t="shared" si="101"/>
        <v>21.254246234447212</v>
      </c>
      <c r="P142" s="160">
        <f t="shared" si="101"/>
        <v>9.1690619980171739</v>
      </c>
    </row>
    <row r="143" spans="1:53" s="42" customFormat="1" x14ac:dyDescent="0.25">
      <c r="A143" s="116">
        <v>3</v>
      </c>
      <c r="B143" s="116">
        <v>1</v>
      </c>
      <c r="C143" s="182" t="str">
        <f t="shared" si="102"/>
        <v>r2</v>
      </c>
      <c r="D143" s="183"/>
      <c r="E143" s="160">
        <f t="shared" si="100"/>
        <v>6.5801499575270164E-2</v>
      </c>
      <c r="F143" s="20"/>
      <c r="G143" s="20"/>
      <c r="H143" s="20"/>
      <c r="I143" s="160">
        <f t="shared" si="101"/>
        <v>9.3412911184593717E-2</v>
      </c>
      <c r="J143" s="160">
        <f t="shared" si="101"/>
        <v>0.11515397816538421</v>
      </c>
      <c r="K143" s="160">
        <f t="shared" si="101"/>
        <v>0.4206604007078249</v>
      </c>
      <c r="L143" s="160">
        <f t="shared" si="101"/>
        <v>6.3855784013390954E-2</v>
      </c>
      <c r="M143" s="160">
        <f t="shared" si="101"/>
        <v>5.3598008802293755E-2</v>
      </c>
      <c r="N143" s="160">
        <f t="shared" si="101"/>
        <v>5.9158337462684299E-2</v>
      </c>
      <c r="O143" s="160">
        <f t="shared" si="101"/>
        <v>6.3855784013390954E-2</v>
      </c>
      <c r="P143" s="160">
        <f t="shared" si="101"/>
        <v>5.3598008802293755E-2</v>
      </c>
      <c r="Q143" s="20"/>
      <c r="R143" s="20"/>
      <c r="S143" s="20"/>
      <c r="T143" s="20"/>
      <c r="U143" s="20"/>
      <c r="V143" s="20"/>
      <c r="W143" s="20"/>
      <c r="Z143" s="20"/>
      <c r="AA143" s="20"/>
      <c r="AB143" s="20"/>
      <c r="AC143" s="20"/>
      <c r="AD143" s="20"/>
      <c r="AE143" s="20"/>
      <c r="AF143" s="20"/>
      <c r="AG143" s="20"/>
      <c r="AH143" s="20"/>
      <c r="AI143" s="20"/>
      <c r="AJ143" s="184"/>
      <c r="AK143" s="20"/>
      <c r="AL143" s="20"/>
      <c r="AM143" s="20"/>
      <c r="AN143" s="20"/>
      <c r="BA143" s="20"/>
    </row>
    <row r="144" spans="1:53" x14ac:dyDescent="0.25">
      <c r="A144" s="52">
        <v>3</v>
      </c>
      <c r="B144" s="52">
        <v>2</v>
      </c>
      <c r="C144" s="160" t="str">
        <f t="shared" si="102"/>
        <v>sev</v>
      </c>
      <c r="E144" s="160">
        <f t="shared" si="100"/>
        <v>38.928995415060172</v>
      </c>
      <c r="I144" s="160">
        <f t="shared" si="101"/>
        <v>0.19121721087244312</v>
      </c>
      <c r="J144" s="160">
        <f t="shared" si="101"/>
        <v>0.10670789608479984</v>
      </c>
      <c r="K144" s="160">
        <f t="shared" si="101"/>
        <v>0.23632241488318426</v>
      </c>
      <c r="L144" s="160">
        <f t="shared" si="101"/>
        <v>138.52628960391922</v>
      </c>
      <c r="M144" s="160">
        <f t="shared" si="101"/>
        <v>59.760112107624309</v>
      </c>
      <c r="N144" s="160">
        <f t="shared" si="101"/>
        <v>87.566660029257164</v>
      </c>
      <c r="O144" s="160">
        <f t="shared" si="101"/>
        <v>138.52628960391922</v>
      </c>
      <c r="P144" s="160">
        <f t="shared" si="101"/>
        <v>59.760112107624309</v>
      </c>
    </row>
    <row r="145" spans="1:53" x14ac:dyDescent="0.25">
      <c r="A145" s="52">
        <v>4</v>
      </c>
      <c r="B145" s="52">
        <v>1</v>
      </c>
      <c r="C145" s="160" t="str">
        <f t="shared" si="102"/>
        <v>F</v>
      </c>
      <c r="E145" s="160">
        <f t="shared" si="100"/>
        <v>4.8601057148233586</v>
      </c>
      <c r="I145" s="160">
        <f t="shared" si="101"/>
        <v>7.1096212942531301</v>
      </c>
      <c r="J145" s="160">
        <f t="shared" si="101"/>
        <v>8.9796691145621779</v>
      </c>
      <c r="K145" s="160">
        <f t="shared" si="101"/>
        <v>50.101128395681471</v>
      </c>
      <c r="L145" s="160">
        <f t="shared" si="101"/>
        <v>4.7065922340612971</v>
      </c>
      <c r="M145" s="160">
        <f t="shared" si="101"/>
        <v>3.9077079737311022</v>
      </c>
      <c r="N145" s="160">
        <f t="shared" si="101"/>
        <v>4.3385889969167035</v>
      </c>
      <c r="O145" s="160">
        <f t="shared" si="101"/>
        <v>4.7065922340612971</v>
      </c>
      <c r="P145" s="160">
        <f t="shared" si="101"/>
        <v>3.9077079737311022</v>
      </c>
    </row>
    <row r="146" spans="1:53" x14ac:dyDescent="0.25">
      <c r="A146" s="52">
        <v>4</v>
      </c>
      <c r="B146" s="52">
        <v>2</v>
      </c>
      <c r="C146" s="160" t="str">
        <f t="shared" si="102"/>
        <v>df</v>
      </c>
      <c r="E146" s="160">
        <f t="shared" si="100"/>
        <v>69</v>
      </c>
      <c r="I146" s="160">
        <f t="shared" si="101"/>
        <v>69</v>
      </c>
      <c r="J146" s="160">
        <f t="shared" si="101"/>
        <v>69</v>
      </c>
      <c r="K146" s="160">
        <f t="shared" si="101"/>
        <v>69</v>
      </c>
      <c r="L146" s="160">
        <f t="shared" si="101"/>
        <v>69</v>
      </c>
      <c r="M146" s="160">
        <f t="shared" si="101"/>
        <v>69</v>
      </c>
      <c r="N146" s="160">
        <f t="shared" si="101"/>
        <v>69</v>
      </c>
      <c r="O146" s="160">
        <f t="shared" si="101"/>
        <v>69</v>
      </c>
      <c r="P146" s="160">
        <f t="shared" si="101"/>
        <v>69</v>
      </c>
    </row>
    <row r="147" spans="1:53" x14ac:dyDescent="0.25">
      <c r="A147" s="52">
        <v>5</v>
      </c>
      <c r="B147" s="52">
        <v>1</v>
      </c>
      <c r="C147" s="160" t="str">
        <f t="shared" si="102"/>
        <v>ssreg</v>
      </c>
      <c r="E147" s="160">
        <f t="shared" si="100"/>
        <v>7365.3282916580793</v>
      </c>
      <c r="I147" s="160">
        <f t="shared" si="101"/>
        <v>0.25995634752241736</v>
      </c>
      <c r="J147" s="160">
        <f t="shared" si="101"/>
        <v>0.10224767662798018</v>
      </c>
      <c r="K147" s="160">
        <f t="shared" si="101"/>
        <v>2.7980620361508457</v>
      </c>
      <c r="L147" s="160">
        <f t="shared" si="101"/>
        <v>90317.30657619494</v>
      </c>
      <c r="M147" s="160">
        <f t="shared" si="101"/>
        <v>13955.484159599553</v>
      </c>
      <c r="N147" s="160">
        <f t="shared" si="101"/>
        <v>33267.953118578997</v>
      </c>
      <c r="O147" s="160">
        <f t="shared" si="101"/>
        <v>90317.30657619494</v>
      </c>
      <c r="P147" s="160">
        <f t="shared" si="101"/>
        <v>13955.484159599553</v>
      </c>
    </row>
    <row r="148" spans="1:53" x14ac:dyDescent="0.25">
      <c r="A148" s="52">
        <v>5</v>
      </c>
      <c r="B148" s="52">
        <v>2</v>
      </c>
      <c r="C148" s="160" t="str">
        <f t="shared" si="102"/>
        <v>ssresid</v>
      </c>
      <c r="E148" s="160">
        <f t="shared" si="100"/>
        <v>104567.20119777854</v>
      </c>
      <c r="I148" s="160">
        <f t="shared" si="101"/>
        <v>2.5229174996347101</v>
      </c>
      <c r="J148" s="160">
        <f t="shared" si="101"/>
        <v>0.78567368099226642</v>
      </c>
      <c r="K148" s="160">
        <f t="shared" si="101"/>
        <v>3.8535315805591708</v>
      </c>
      <c r="L148" s="160">
        <f t="shared" si="101"/>
        <v>1324077.7708885942</v>
      </c>
      <c r="M148" s="160">
        <f t="shared" si="101"/>
        <v>246417.69893899199</v>
      </c>
      <c r="N148" s="160">
        <f t="shared" si="101"/>
        <v>529086.47645888582</v>
      </c>
      <c r="O148" s="160">
        <f t="shared" si="101"/>
        <v>1324077.7708885942</v>
      </c>
      <c r="P148" s="160">
        <f t="shared" si="101"/>
        <v>246417.69893899199</v>
      </c>
    </row>
    <row r="149" spans="1:53" x14ac:dyDescent="0.25">
      <c r="A149" s="21"/>
      <c r="B149" s="21"/>
      <c r="C149" s="160" t="s">
        <v>535</v>
      </c>
      <c r="E149" s="176">
        <f>E139/E141</f>
        <v>2.2045647449833208</v>
      </c>
      <c r="I149" s="176">
        <f>I139/I141</f>
        <v>2.6663873113734087</v>
      </c>
      <c r="J149" s="176">
        <f>J139/J141</f>
        <v>-2.9966096032953931</v>
      </c>
      <c r="K149" s="176">
        <f t="shared" ref="K149:N150" si="103">K139/K141</f>
        <v>-7.0782150571794213</v>
      </c>
      <c r="L149" s="176">
        <f t="shared" si="103"/>
        <v>2.1694681915301905</v>
      </c>
      <c r="M149" s="176">
        <f t="shared" si="103"/>
        <v>1.9767923446156626</v>
      </c>
      <c r="N149" s="176">
        <f t="shared" si="103"/>
        <v>2.0829279864932158</v>
      </c>
      <c r="O149" s="176">
        <f>O139/O141</f>
        <v>2.1694681915301905</v>
      </c>
      <c r="P149" s="176">
        <f>P139/P141</f>
        <v>1.9767923446156626</v>
      </c>
    </row>
    <row r="150" spans="1:53" x14ac:dyDescent="0.25">
      <c r="A150" s="21"/>
      <c r="B150" s="21"/>
      <c r="C150" s="160" t="s">
        <v>536</v>
      </c>
      <c r="E150" s="176">
        <f>E140/E142</f>
        <v>4.9090787829572573</v>
      </c>
      <c r="I150" s="176">
        <f>I140/I142</f>
        <v>8.3930395651057417</v>
      </c>
      <c r="J150" s="176">
        <f>J140/J142</f>
        <v>12.470810952593594</v>
      </c>
      <c r="K150" s="176">
        <f t="shared" si="103"/>
        <v>16.450196683113056</v>
      </c>
      <c r="L150" s="176">
        <f t="shared" si="103"/>
        <v>5.209584688847376</v>
      </c>
      <c r="M150" s="176">
        <f t="shared" si="103"/>
        <v>4.6026796035446296</v>
      </c>
      <c r="N150" s="176">
        <f t="shared" si="103"/>
        <v>5.1002035257584861</v>
      </c>
      <c r="O150" s="176">
        <f>O140/O142</f>
        <v>5.209584688847376</v>
      </c>
      <c r="P150" s="176">
        <f>P140/P142</f>
        <v>4.6026796035446296</v>
      </c>
    </row>
    <row r="151" spans="1:53" x14ac:dyDescent="0.25">
      <c r="A151" s="21"/>
      <c r="B151" s="21"/>
      <c r="C151" s="160" t="s">
        <v>537</v>
      </c>
      <c r="E151" s="160">
        <v>2</v>
      </c>
      <c r="I151" s="160">
        <v>2</v>
      </c>
      <c r="J151" s="160">
        <v>2</v>
      </c>
      <c r="K151" s="160">
        <v>2</v>
      </c>
      <c r="L151" s="160">
        <v>2</v>
      </c>
      <c r="M151" s="160">
        <v>2</v>
      </c>
      <c r="N151" s="160">
        <v>2</v>
      </c>
      <c r="O151" s="160">
        <v>2</v>
      </c>
      <c r="P151" s="160">
        <v>2</v>
      </c>
    </row>
    <row r="152" spans="1:53" x14ac:dyDescent="0.25">
      <c r="A152" s="21"/>
      <c r="B152" s="21"/>
      <c r="C152" s="182" t="s">
        <v>538</v>
      </c>
      <c r="E152" s="160">
        <v>1</v>
      </c>
      <c r="I152" s="160">
        <v>1</v>
      </c>
      <c r="J152" s="160">
        <v>1</v>
      </c>
      <c r="K152" s="160">
        <v>1</v>
      </c>
      <c r="L152" s="160">
        <v>1</v>
      </c>
      <c r="M152" s="160">
        <v>1</v>
      </c>
      <c r="N152" s="160">
        <v>1</v>
      </c>
      <c r="O152" s="160">
        <v>1</v>
      </c>
      <c r="P152" s="160">
        <v>1</v>
      </c>
    </row>
    <row r="153" spans="1:53" x14ac:dyDescent="0.25">
      <c r="A153" s="21"/>
      <c r="B153" s="21"/>
      <c r="C153" s="182" t="s">
        <v>542</v>
      </c>
      <c r="E153" s="160">
        <f>TDIST(ABS(E149),E$146,E$151)</f>
        <v>3.0821788834942573E-2</v>
      </c>
      <c r="I153" s="160">
        <f>TDIST(ABS(I149),I$146,I$151)</f>
        <v>9.5431221102367479E-3</v>
      </c>
      <c r="J153" s="160">
        <f t="shared" ref="J153:P153" si="104">TDIST(ABS(J149),J$146,J$151)</f>
        <v>3.7911186496150094E-3</v>
      </c>
      <c r="K153" s="160">
        <f t="shared" si="104"/>
        <v>9.5964669804523663E-10</v>
      </c>
      <c r="L153" s="160">
        <f t="shared" si="104"/>
        <v>3.3494472077996613E-2</v>
      </c>
      <c r="M153" s="160">
        <f t="shared" si="104"/>
        <v>5.2062927521283324E-2</v>
      </c>
      <c r="N153" s="160">
        <f t="shared" si="104"/>
        <v>4.0965901286145787E-2</v>
      </c>
      <c r="O153" s="160">
        <f t="shared" si="104"/>
        <v>3.3494472077996613E-2</v>
      </c>
      <c r="P153" s="160">
        <f t="shared" si="104"/>
        <v>5.2062927521283324E-2</v>
      </c>
    </row>
    <row r="154" spans="1:53" x14ac:dyDescent="0.25">
      <c r="A154" s="21"/>
      <c r="B154" s="21"/>
      <c r="C154" s="182" t="s">
        <v>574</v>
      </c>
      <c r="E154" s="160">
        <f>TDIST(ABS(E150),E$146,E$151)</f>
        <v>5.8889106295294371E-6</v>
      </c>
      <c r="I154" s="160">
        <f>TDIST(ABS(I150),I$146,I$151)</f>
        <v>3.8195535138996678E-12</v>
      </c>
      <c r="J154" s="160">
        <f t="shared" ref="J154:P154" si="105">TDIST(ABS(J150),J$146,J$151)</f>
        <v>2.3984010379058712E-19</v>
      </c>
      <c r="K154" s="160">
        <f t="shared" si="105"/>
        <v>1.413276047478669E-25</v>
      </c>
      <c r="L154" s="160">
        <f t="shared" si="105"/>
        <v>1.8678398750548869E-6</v>
      </c>
      <c r="M154" s="160">
        <f t="shared" si="105"/>
        <v>1.8434631157204314E-5</v>
      </c>
      <c r="N154" s="160">
        <f t="shared" si="105"/>
        <v>2.845788921905207E-6</v>
      </c>
      <c r="O154" s="160">
        <f t="shared" si="105"/>
        <v>1.8678398750548869E-6</v>
      </c>
      <c r="P154" s="160">
        <f t="shared" si="105"/>
        <v>1.8434631157204314E-5</v>
      </c>
    </row>
    <row r="155" spans="1:53" x14ac:dyDescent="0.25">
      <c r="E155" s="185" t="str">
        <f>E156&amp;" by dir vs. "&amp;E157</f>
        <v>Total per hr by dir vs. Distance to ASU (miles)</v>
      </c>
      <c r="I155" s="185" t="str">
        <f t="shared" ref="I155:N155" si="106">I156&amp;" vs. "&amp;I157</f>
        <v>Helmet% vs. Distance to ASU (miles)</v>
      </c>
      <c r="J155" s="185" t="str">
        <f t="shared" si="106"/>
        <v>Wrong way% vs. Distance to ASU (miles)</v>
      </c>
      <c r="K155" s="185" t="str">
        <f t="shared" si="106"/>
        <v>Sidewalk% vs. Distance to ASU (miles)</v>
      </c>
      <c r="L155" s="185" t="str">
        <f t="shared" si="106"/>
        <v>Loc Total vs. Distance to ASU (miles)</v>
      </c>
      <c r="M155" s="185" t="str">
        <f t="shared" si="106"/>
        <v>AM Total vs. Distance to ASU (miles)</v>
      </c>
      <c r="N155" s="185" t="str">
        <f t="shared" si="106"/>
        <v>PM Total vs. Distance to ASU (miles)</v>
      </c>
    </row>
    <row r="156" spans="1:53" s="66" customFormat="1" ht="24" customHeight="1" x14ac:dyDescent="0.25">
      <c r="A156" s="77"/>
      <c r="B156" s="77"/>
      <c r="E156" s="169" t="str">
        <f>E$1</f>
        <v>Total per hr</v>
      </c>
      <c r="F156" s="77"/>
      <c r="G156" s="77"/>
      <c r="H156" s="77"/>
      <c r="I156" s="169" t="str">
        <f>I$1</f>
        <v>Helmet%</v>
      </c>
      <c r="J156" s="169" t="str">
        <f t="shared" ref="J156:P156" si="107">J$1</f>
        <v>Wrong way%</v>
      </c>
      <c r="K156" s="169" t="str">
        <f t="shared" si="107"/>
        <v>Sidewalk%</v>
      </c>
      <c r="L156" s="169" t="str">
        <f t="shared" si="107"/>
        <v>Loc Total</v>
      </c>
      <c r="M156" s="169" t="str">
        <f t="shared" si="107"/>
        <v>AM Total</v>
      </c>
      <c r="N156" s="169" t="str">
        <f t="shared" si="107"/>
        <v>PM Total</v>
      </c>
      <c r="O156" s="169" t="str">
        <f t="shared" si="107"/>
        <v>Loc Total</v>
      </c>
      <c r="P156" s="169" t="str">
        <f t="shared" si="107"/>
        <v>AM Total</v>
      </c>
      <c r="Q156" s="77"/>
      <c r="R156" s="77"/>
      <c r="S156" s="77"/>
      <c r="T156" s="77"/>
      <c r="U156" s="77"/>
      <c r="V156" s="77"/>
      <c r="W156" s="77"/>
      <c r="Z156" s="170"/>
      <c r="AA156" s="77"/>
      <c r="AB156" s="77"/>
      <c r="AC156" s="77"/>
      <c r="AD156" s="77"/>
      <c r="AE156" s="77"/>
      <c r="AF156" s="77"/>
      <c r="AG156" s="77"/>
      <c r="AH156" s="77"/>
      <c r="AI156" s="77"/>
      <c r="AJ156" s="169"/>
      <c r="AK156" s="77"/>
      <c r="AL156" s="77"/>
      <c r="AM156" s="77"/>
      <c r="AN156" s="77"/>
      <c r="BA156" s="170"/>
    </row>
    <row r="157" spans="1:53" s="66" customFormat="1" ht="27" customHeight="1" x14ac:dyDescent="0.25">
      <c r="A157" s="77"/>
      <c r="B157" s="77"/>
      <c r="C157" s="53" t="s">
        <v>526</v>
      </c>
      <c r="E157" s="187" t="s">
        <v>577</v>
      </c>
      <c r="F157" s="77"/>
      <c r="G157" s="77"/>
      <c r="H157" s="77"/>
      <c r="I157" s="187" t="s">
        <v>577</v>
      </c>
      <c r="J157" s="187" t="s">
        <v>577</v>
      </c>
      <c r="K157" s="187" t="s">
        <v>577</v>
      </c>
      <c r="L157" s="187" t="s">
        <v>577</v>
      </c>
      <c r="M157" s="187" t="s">
        <v>577</v>
      </c>
      <c r="N157" s="187" t="s">
        <v>577</v>
      </c>
      <c r="O157" s="187" t="s">
        <v>577</v>
      </c>
      <c r="P157" s="187" t="s">
        <v>577</v>
      </c>
      <c r="Q157" s="77"/>
      <c r="R157" s="77"/>
      <c r="S157" s="77"/>
      <c r="T157" s="77"/>
      <c r="U157" s="77"/>
      <c r="V157" s="77"/>
      <c r="W157" s="77"/>
      <c r="Z157" s="170"/>
      <c r="AA157" s="77"/>
      <c r="AB157" s="77"/>
      <c r="AC157" s="77"/>
      <c r="AD157" s="77"/>
      <c r="AE157" s="77"/>
      <c r="AF157" s="77"/>
      <c r="AG157" s="77"/>
      <c r="AH157" s="77"/>
      <c r="AI157" s="77"/>
      <c r="AJ157" s="169"/>
      <c r="AK157" s="77"/>
      <c r="AL157" s="77"/>
      <c r="AM157" s="77"/>
      <c r="AN157" s="77"/>
      <c r="BA157" s="170"/>
    </row>
    <row r="158" spans="1:53" x14ac:dyDescent="0.25">
      <c r="A158" s="52">
        <v>1</v>
      </c>
      <c r="B158" s="52">
        <v>1</v>
      </c>
      <c r="C158" s="160" t="str">
        <f>INDEX(linest_def,$A158,$B158)</f>
        <v>m1</v>
      </c>
      <c r="E158" s="160">
        <f t="shared" ref="E158:E167" si="108">INDEX(LINEST(E$2:E$72,$S$2:$S$72,TRUE,TRUE),$A158,$B158)</f>
        <v>-20.232225090663469</v>
      </c>
      <c r="I158" s="160">
        <f t="shared" ref="I158:P167" si="109">INDEX(LINEST(I$2:I$72,$S$2:$S$72,TRUE,TRUE),$A158,$B158)</f>
        <v>3.2872449203751701E-2</v>
      </c>
      <c r="J158" s="160">
        <f t="shared" si="109"/>
        <v>1.1481725129614611E-2</v>
      </c>
      <c r="K158" s="160">
        <f t="shared" si="109"/>
        <v>0.127516931270555</v>
      </c>
      <c r="L158" s="160">
        <f t="shared" si="109"/>
        <v>-71.35431188235377</v>
      </c>
      <c r="M158" s="160">
        <f t="shared" si="109"/>
        <v>-25.419769240985175</v>
      </c>
      <c r="N158" s="160">
        <f t="shared" si="109"/>
        <v>-45.934542641368601</v>
      </c>
      <c r="O158" s="160">
        <f t="shared" si="109"/>
        <v>-71.35431188235377</v>
      </c>
      <c r="P158" s="160">
        <f t="shared" si="109"/>
        <v>-25.419769240985175</v>
      </c>
    </row>
    <row r="159" spans="1:53" x14ac:dyDescent="0.25">
      <c r="A159" s="52">
        <v>1</v>
      </c>
      <c r="B159" s="52">
        <v>2</v>
      </c>
      <c r="C159" s="160" t="str">
        <f t="shared" ref="C159:C167" si="110">INDEX(linest_def,A159,B159)</f>
        <v>b</v>
      </c>
      <c r="E159" s="160">
        <f t="shared" si="108"/>
        <v>57.996365323492</v>
      </c>
      <c r="I159" s="160">
        <f t="shared" si="109"/>
        <v>0.26279208418194649</v>
      </c>
      <c r="J159" s="160">
        <f t="shared" si="109"/>
        <v>0.16154404912294518</v>
      </c>
      <c r="K159" s="160">
        <f t="shared" si="109"/>
        <v>0.30567784313621482</v>
      </c>
      <c r="L159" s="160">
        <f t="shared" si="109"/>
        <v>211.64671281249463</v>
      </c>
      <c r="M159" s="160">
        <f t="shared" si="109"/>
        <v>79.231638558477215</v>
      </c>
      <c r="N159" s="160">
        <f t="shared" si="109"/>
        <v>132.41507425401741</v>
      </c>
      <c r="O159" s="160">
        <f t="shared" si="109"/>
        <v>211.64671281249463</v>
      </c>
      <c r="P159" s="160">
        <f t="shared" si="109"/>
        <v>79.231638558477215</v>
      </c>
    </row>
    <row r="160" spans="1:53" x14ac:dyDescent="0.25">
      <c r="A160" s="52">
        <v>2</v>
      </c>
      <c r="B160" s="52">
        <v>1</v>
      </c>
      <c r="C160" s="160" t="str">
        <f t="shared" si="110"/>
        <v>se1</v>
      </c>
      <c r="E160" s="160">
        <f t="shared" si="108"/>
        <v>4.186664550054136</v>
      </c>
      <c r="I160" s="160">
        <f t="shared" si="109"/>
        <v>2.3824772327375818E-2</v>
      </c>
      <c r="J160" s="160">
        <f t="shared" si="109"/>
        <v>1.3571832159180954E-2</v>
      </c>
      <c r="K160" s="160">
        <f t="shared" si="109"/>
        <v>3.4036602844915421E-2</v>
      </c>
      <c r="L160" s="160">
        <f t="shared" si="109"/>
        <v>14.921906802352654</v>
      </c>
      <c r="M160" s="160">
        <f t="shared" si="109"/>
        <v>6.7237342527700434</v>
      </c>
      <c r="N160" s="160">
        <f t="shared" si="109"/>
        <v>9.3428083257745236</v>
      </c>
      <c r="O160" s="160">
        <f t="shared" si="109"/>
        <v>14.921906802352654</v>
      </c>
      <c r="P160" s="160">
        <f t="shared" si="109"/>
        <v>6.7237342527700434</v>
      </c>
    </row>
    <row r="161" spans="1:53" x14ac:dyDescent="0.25">
      <c r="A161" s="52">
        <v>2</v>
      </c>
      <c r="B161" s="52">
        <v>2</v>
      </c>
      <c r="C161" s="160" t="str">
        <f t="shared" si="110"/>
        <v>seb</v>
      </c>
      <c r="E161" s="160">
        <f t="shared" si="108"/>
        <v>5.8963449085440569</v>
      </c>
      <c r="I161" s="160">
        <f t="shared" si="109"/>
        <v>3.3553936153764043E-2</v>
      </c>
      <c r="J161" s="160">
        <f t="shared" si="109"/>
        <v>1.9114070997249197E-2</v>
      </c>
      <c r="K161" s="160">
        <f t="shared" si="109"/>
        <v>4.7935903984989231E-2</v>
      </c>
      <c r="L161" s="160">
        <f t="shared" si="109"/>
        <v>21.015466643651521</v>
      </c>
      <c r="M161" s="160">
        <f t="shared" si="109"/>
        <v>9.4694608927317301</v>
      </c>
      <c r="N161" s="160">
        <f t="shared" si="109"/>
        <v>13.15806882652476</v>
      </c>
      <c r="O161" s="160">
        <f t="shared" si="109"/>
        <v>21.015466643651521</v>
      </c>
      <c r="P161" s="160">
        <f t="shared" si="109"/>
        <v>9.4694608927317301</v>
      </c>
    </row>
    <row r="162" spans="1:53" s="42" customFormat="1" x14ac:dyDescent="0.25">
      <c r="A162" s="116">
        <v>3</v>
      </c>
      <c r="B162" s="116">
        <v>1</v>
      </c>
      <c r="C162" s="182" t="str">
        <f t="shared" si="110"/>
        <v>r2</v>
      </c>
      <c r="D162" s="183"/>
      <c r="E162" s="182">
        <f t="shared" si="108"/>
        <v>0.2528703227081418</v>
      </c>
      <c r="F162" s="20"/>
      <c r="G162" s="20"/>
      <c r="H162" s="20"/>
      <c r="I162" s="182">
        <f t="shared" si="109"/>
        <v>2.6849579682477132E-2</v>
      </c>
      <c r="J162" s="182">
        <f t="shared" si="109"/>
        <v>1.026612797933377E-2</v>
      </c>
      <c r="K162" s="182">
        <f t="shared" si="109"/>
        <v>0.1690350952153504</v>
      </c>
      <c r="L162" s="182">
        <f t="shared" si="109"/>
        <v>0.24890670363663359</v>
      </c>
      <c r="M162" s="182">
        <f t="shared" si="109"/>
        <v>0.17159863937718725</v>
      </c>
      <c r="N162" s="182">
        <f t="shared" si="109"/>
        <v>0.25943917682869849</v>
      </c>
      <c r="O162" s="182">
        <f t="shared" si="109"/>
        <v>0.24890670363663359</v>
      </c>
      <c r="P162" s="182">
        <f t="shared" si="109"/>
        <v>0.17159863937718725</v>
      </c>
      <c r="Q162" s="20"/>
      <c r="R162" s="20"/>
      <c r="S162" s="20"/>
      <c r="T162" s="20"/>
      <c r="U162" s="20"/>
      <c r="V162" s="20"/>
      <c r="W162" s="20"/>
      <c r="Z162" s="20"/>
      <c r="AA162" s="20"/>
      <c r="AB162" s="20"/>
      <c r="AC162" s="20"/>
      <c r="AD162" s="20"/>
      <c r="AE162" s="20"/>
      <c r="AF162" s="20"/>
      <c r="AG162" s="20"/>
      <c r="AH162" s="20"/>
      <c r="AI162" s="20"/>
      <c r="AJ162" s="184"/>
      <c r="AK162" s="20"/>
      <c r="AL162" s="20"/>
      <c r="AM162" s="20"/>
      <c r="AN162" s="20"/>
      <c r="BA162" s="20"/>
    </row>
    <row r="163" spans="1:53" x14ac:dyDescent="0.25">
      <c r="A163" s="52">
        <v>3</v>
      </c>
      <c r="B163" s="52">
        <v>2</v>
      </c>
      <c r="C163" s="160" t="str">
        <f t="shared" si="110"/>
        <v>sev</v>
      </c>
      <c r="E163" s="160">
        <f t="shared" si="108"/>
        <v>34.813814232139457</v>
      </c>
      <c r="I163" s="160">
        <f t="shared" si="109"/>
        <v>0.19811264743375573</v>
      </c>
      <c r="J163" s="160">
        <f t="shared" si="109"/>
        <v>0.1128552903942095</v>
      </c>
      <c r="K163" s="160">
        <f t="shared" si="109"/>
        <v>0.28302816105022621</v>
      </c>
      <c r="L163" s="160">
        <f t="shared" si="109"/>
        <v>124.08170876734945</v>
      </c>
      <c r="M163" s="160">
        <f t="shared" si="109"/>
        <v>55.910578080391595</v>
      </c>
      <c r="N163" s="160">
        <f t="shared" si="109"/>
        <v>77.689241536151812</v>
      </c>
      <c r="O163" s="160">
        <f t="shared" si="109"/>
        <v>124.08170876734945</v>
      </c>
      <c r="P163" s="160">
        <f t="shared" si="109"/>
        <v>55.910578080391595</v>
      </c>
    </row>
    <row r="164" spans="1:53" x14ac:dyDescent="0.25">
      <c r="A164" s="52">
        <v>4</v>
      </c>
      <c r="B164" s="52">
        <v>1</v>
      </c>
      <c r="C164" s="160" t="str">
        <f t="shared" si="110"/>
        <v>F</v>
      </c>
      <c r="E164" s="160">
        <f t="shared" si="108"/>
        <v>23.353445589400522</v>
      </c>
      <c r="I164" s="160">
        <f t="shared" si="109"/>
        <v>1.9037354959847244</v>
      </c>
      <c r="J164" s="160">
        <f t="shared" si="109"/>
        <v>0.71571040518984996</v>
      </c>
      <c r="K164" s="160">
        <f t="shared" si="109"/>
        <v>14.035997793290482</v>
      </c>
      <c r="L164" s="160">
        <f t="shared" si="109"/>
        <v>22.866084192314442</v>
      </c>
      <c r="M164" s="160">
        <f t="shared" si="109"/>
        <v>14.292958316876838</v>
      </c>
      <c r="N164" s="160">
        <f t="shared" si="109"/>
        <v>24.172630580863697</v>
      </c>
      <c r="O164" s="160">
        <f t="shared" si="109"/>
        <v>22.866084192314442</v>
      </c>
      <c r="P164" s="160">
        <f t="shared" si="109"/>
        <v>14.292958316876838</v>
      </c>
    </row>
    <row r="165" spans="1:53" x14ac:dyDescent="0.25">
      <c r="A165" s="52">
        <v>4</v>
      </c>
      <c r="B165" s="52">
        <v>2</v>
      </c>
      <c r="C165" s="160" t="str">
        <f t="shared" si="110"/>
        <v>df</v>
      </c>
      <c r="E165" s="160">
        <f t="shared" si="108"/>
        <v>69</v>
      </c>
      <c r="I165" s="160">
        <f t="shared" si="109"/>
        <v>69</v>
      </c>
      <c r="J165" s="160">
        <f t="shared" si="109"/>
        <v>69</v>
      </c>
      <c r="K165" s="160">
        <f t="shared" si="109"/>
        <v>69</v>
      </c>
      <c r="L165" s="160">
        <f t="shared" si="109"/>
        <v>69</v>
      </c>
      <c r="M165" s="160">
        <f t="shared" si="109"/>
        <v>69</v>
      </c>
      <c r="N165" s="160">
        <f t="shared" si="109"/>
        <v>69</v>
      </c>
      <c r="O165" s="160">
        <f t="shared" si="109"/>
        <v>69</v>
      </c>
      <c r="P165" s="160">
        <f t="shared" si="109"/>
        <v>69</v>
      </c>
    </row>
    <row r="166" spans="1:53" x14ac:dyDescent="0.25">
      <c r="A166" s="52">
        <v>5</v>
      </c>
      <c r="B166" s="52">
        <v>1</v>
      </c>
      <c r="C166" s="160" t="str">
        <f t="shared" si="110"/>
        <v>ssreg</v>
      </c>
      <c r="E166" s="160">
        <f t="shared" si="108"/>
        <v>28304.414853532435</v>
      </c>
      <c r="I166" s="160">
        <f t="shared" si="109"/>
        <v>7.4718993105526987E-2</v>
      </c>
      <c r="J166" s="160">
        <f t="shared" si="109"/>
        <v>9.1155142929132404E-3</v>
      </c>
      <c r="K166" s="160">
        <f t="shared" si="109"/>
        <v>1.1243527603343946</v>
      </c>
      <c r="L166" s="160">
        <f t="shared" si="109"/>
        <v>352052.41637164168</v>
      </c>
      <c r="M166" s="160">
        <f t="shared" si="109"/>
        <v>44679.683950025559</v>
      </c>
      <c r="N166" s="160">
        <f t="shared" si="109"/>
        <v>145896.77029554977</v>
      </c>
      <c r="O166" s="160">
        <f t="shared" si="109"/>
        <v>352052.41637164168</v>
      </c>
      <c r="P166" s="160">
        <f t="shared" si="109"/>
        <v>44679.683950025559</v>
      </c>
    </row>
    <row r="167" spans="1:53" x14ac:dyDescent="0.25">
      <c r="A167" s="52">
        <v>5</v>
      </c>
      <c r="B167" s="52">
        <v>2</v>
      </c>
      <c r="C167" s="160" t="str">
        <f t="shared" si="110"/>
        <v>ssresid</v>
      </c>
      <c r="E167" s="160">
        <f t="shared" si="108"/>
        <v>83628.114635904189</v>
      </c>
      <c r="I167" s="160">
        <f t="shared" si="109"/>
        <v>2.7081548540516005</v>
      </c>
      <c r="J167" s="160">
        <f t="shared" si="109"/>
        <v>0.87880584332733336</v>
      </c>
      <c r="K167" s="160">
        <f t="shared" si="109"/>
        <v>5.5272408563756219</v>
      </c>
      <c r="L167" s="160">
        <f t="shared" si="109"/>
        <v>1062342.6610931475</v>
      </c>
      <c r="M167" s="160">
        <f t="shared" si="109"/>
        <v>215693.49914856598</v>
      </c>
      <c r="N167" s="160">
        <f t="shared" si="109"/>
        <v>416457.65928191505</v>
      </c>
      <c r="O167" s="160">
        <f t="shared" si="109"/>
        <v>1062342.6610931475</v>
      </c>
      <c r="P167" s="160">
        <f t="shared" si="109"/>
        <v>215693.49914856598</v>
      </c>
    </row>
    <row r="168" spans="1:53" x14ac:dyDescent="0.25">
      <c r="A168" s="21"/>
      <c r="B168" s="21"/>
      <c r="C168" s="160" t="s">
        <v>535</v>
      </c>
      <c r="E168" s="176">
        <f>E158/E160</f>
        <v>-4.8325402832672264</v>
      </c>
      <c r="I168" s="176">
        <f t="shared" ref="I168:P168" si="111">I158/I160</f>
        <v>1.3797592166696033</v>
      </c>
      <c r="J168" s="176">
        <f t="shared" si="111"/>
        <v>0.84599669336815031</v>
      </c>
      <c r="K168" s="176">
        <f t="shared" si="111"/>
        <v>3.7464647059982426</v>
      </c>
      <c r="L168" s="176">
        <f t="shared" si="111"/>
        <v>-4.7818494531210805</v>
      </c>
      <c r="M168" s="176">
        <f t="shared" si="111"/>
        <v>-3.7806029038867415</v>
      </c>
      <c r="N168" s="176">
        <f t="shared" si="111"/>
        <v>-4.916566950715068</v>
      </c>
      <c r="O168" s="176">
        <f t="shared" si="111"/>
        <v>-4.7818494531210805</v>
      </c>
      <c r="P168" s="176">
        <f t="shared" si="111"/>
        <v>-3.7806029038867415</v>
      </c>
    </row>
    <row r="169" spans="1:53" x14ac:dyDescent="0.25">
      <c r="A169" s="21"/>
      <c r="B169" s="21"/>
      <c r="C169" s="160" t="s">
        <v>536</v>
      </c>
      <c r="E169" s="176">
        <f>E159/E161</f>
        <v>9.8359858900812895</v>
      </c>
      <c r="I169" s="176">
        <f t="shared" ref="I169:N169" si="112">I159/I161</f>
        <v>7.8319301490494961</v>
      </c>
      <c r="J169" s="176">
        <f t="shared" si="112"/>
        <v>8.4515773299258861</v>
      </c>
      <c r="K169" s="176">
        <f t="shared" si="112"/>
        <v>6.3768035590177989</v>
      </c>
      <c r="L169" s="176">
        <f t="shared" si="112"/>
        <v>10.070997537255741</v>
      </c>
      <c r="M169" s="176">
        <f t="shared" si="112"/>
        <v>8.3670696205410522</v>
      </c>
      <c r="N169" s="176">
        <f t="shared" si="112"/>
        <v>10.063412496147444</v>
      </c>
      <c r="O169" s="176">
        <f>O159/O161</f>
        <v>10.070997537255741</v>
      </c>
      <c r="P169" s="176">
        <f>P159/P161</f>
        <v>8.3670696205410522</v>
      </c>
    </row>
    <row r="170" spans="1:53" x14ac:dyDescent="0.25">
      <c r="A170" s="21"/>
      <c r="B170" s="21"/>
      <c r="C170" s="160" t="s">
        <v>537</v>
      </c>
      <c r="E170" s="160">
        <v>2</v>
      </c>
      <c r="I170" s="160">
        <v>2</v>
      </c>
      <c r="J170" s="160">
        <v>2</v>
      </c>
      <c r="K170" s="160">
        <v>2</v>
      </c>
      <c r="L170" s="160">
        <v>2</v>
      </c>
      <c r="M170" s="160">
        <v>2</v>
      </c>
      <c r="N170" s="160">
        <v>2</v>
      </c>
      <c r="O170" s="160">
        <v>2</v>
      </c>
      <c r="P170" s="160">
        <v>2</v>
      </c>
    </row>
    <row r="171" spans="1:53" x14ac:dyDescent="0.25">
      <c r="A171" s="21"/>
      <c r="B171" s="21"/>
      <c r="C171" s="182" t="s">
        <v>538</v>
      </c>
      <c r="E171" s="160">
        <v>1</v>
      </c>
      <c r="I171" s="160">
        <v>1</v>
      </c>
      <c r="J171" s="160">
        <v>1</v>
      </c>
      <c r="K171" s="160">
        <v>1</v>
      </c>
      <c r="L171" s="160">
        <v>1</v>
      </c>
      <c r="M171" s="160">
        <v>1</v>
      </c>
      <c r="N171" s="160">
        <v>1</v>
      </c>
      <c r="O171" s="160">
        <v>1</v>
      </c>
      <c r="P171" s="160">
        <v>1</v>
      </c>
    </row>
    <row r="172" spans="1:53" x14ac:dyDescent="0.25">
      <c r="A172" s="21"/>
      <c r="B172" s="21"/>
      <c r="C172" s="182" t="s">
        <v>542</v>
      </c>
      <c r="E172" s="160">
        <f>TDIST(ABS(E168),E$165,E$170)</f>
        <v>7.8545487538337786E-6</v>
      </c>
      <c r="I172" s="160">
        <f>TDIST(ABS(I168),I$165,I$170)</f>
        <v>0.17211569493654044</v>
      </c>
      <c r="J172" s="160">
        <f t="shared" ref="J172:P172" si="113">TDIST(ABS(J168),J$165,J$170)</f>
        <v>0.4004789763113813</v>
      </c>
      <c r="K172" s="160">
        <f t="shared" si="113"/>
        <v>3.6845191270280353E-4</v>
      </c>
      <c r="L172" s="160">
        <f t="shared" si="113"/>
        <v>9.4952306233219394E-6</v>
      </c>
      <c r="M172" s="160">
        <f t="shared" si="113"/>
        <v>3.2902859371499224E-4</v>
      </c>
      <c r="N172" s="160">
        <f t="shared" si="113"/>
        <v>5.7247056163503697E-6</v>
      </c>
      <c r="O172" s="160">
        <f t="shared" si="113"/>
        <v>9.4952306233219394E-6</v>
      </c>
      <c r="P172" s="160">
        <f t="shared" si="113"/>
        <v>3.2902859371499224E-4</v>
      </c>
    </row>
    <row r="173" spans="1:53" x14ac:dyDescent="0.25">
      <c r="A173" s="21"/>
      <c r="B173" s="21"/>
      <c r="C173" s="182" t="s">
        <v>574</v>
      </c>
      <c r="E173" s="160">
        <f>TDIST(ABS(E169),E$165,E$170)</f>
        <v>9.1841198348773138E-15</v>
      </c>
      <c r="I173" s="160">
        <f>TDIST(ABS(I169),I$165,I$170)</f>
        <v>4.0568437170398099E-11</v>
      </c>
      <c r="J173" s="160">
        <f t="shared" ref="J173:P173" si="114">TDIST(ABS(J169),J$165,J$170)</f>
        <v>2.9855483823998077E-12</v>
      </c>
      <c r="K173" s="160">
        <f t="shared" si="114"/>
        <v>1.7565767949102021E-8</v>
      </c>
      <c r="L173" s="160">
        <f t="shared" si="114"/>
        <v>3.4830739217890364E-15</v>
      </c>
      <c r="M173" s="160">
        <f t="shared" si="114"/>
        <v>4.2607531575878192E-12</v>
      </c>
      <c r="N173" s="160">
        <f t="shared" si="114"/>
        <v>3.5935349777322865E-15</v>
      </c>
      <c r="O173" s="160">
        <f t="shared" si="114"/>
        <v>3.4830739217890364E-15</v>
      </c>
      <c r="P173" s="160">
        <f t="shared" si="114"/>
        <v>4.2607531575878192E-12</v>
      </c>
    </row>
    <row r="174" spans="1:53" x14ac:dyDescent="0.25">
      <c r="E174" s="185" t="str">
        <f>E175&amp;" vs. "&amp;E176</f>
        <v>Total per hr vs. Total per hr</v>
      </c>
      <c r="I174" s="185" t="str">
        <f t="shared" ref="I174:P174" si="115">I175&amp;" vs. "&amp;I176</f>
        <v>Helmet% vs. Total per hr</v>
      </c>
      <c r="J174" s="185" t="str">
        <f t="shared" si="115"/>
        <v>Wrong way% vs. Total per hr</v>
      </c>
      <c r="K174" s="185" t="str">
        <f t="shared" si="115"/>
        <v>Sidewalk% vs. Total per hr</v>
      </c>
      <c r="L174" s="185" t="str">
        <f t="shared" si="115"/>
        <v>Loc Total vs. Total per hr</v>
      </c>
      <c r="M174" s="185" t="str">
        <f t="shared" si="115"/>
        <v>AM Total vs. Total per hr</v>
      </c>
      <c r="N174" s="185" t="str">
        <f t="shared" si="115"/>
        <v>PM Total vs. Total per hr</v>
      </c>
      <c r="O174" s="185" t="str">
        <f t="shared" si="115"/>
        <v>Loc Total vs. Total per hr</v>
      </c>
      <c r="P174" s="185" t="str">
        <f t="shared" si="115"/>
        <v>AM Total vs. Total per hr</v>
      </c>
    </row>
    <row r="175" spans="1:53" s="66" customFormat="1" ht="24" customHeight="1" x14ac:dyDescent="0.25">
      <c r="A175" s="77"/>
      <c r="B175" s="77"/>
      <c r="E175" s="169" t="str">
        <f>E$1</f>
        <v>Total per hr</v>
      </c>
      <c r="F175" s="77"/>
      <c r="G175" s="77"/>
      <c r="H175" s="77"/>
      <c r="I175" s="169" t="str">
        <f>I$1</f>
        <v>Helmet%</v>
      </c>
      <c r="J175" s="169" t="str">
        <f t="shared" ref="J175:P175" si="116">J$1</f>
        <v>Wrong way%</v>
      </c>
      <c r="K175" s="169" t="str">
        <f t="shared" si="116"/>
        <v>Sidewalk%</v>
      </c>
      <c r="L175" s="169" t="str">
        <f t="shared" si="116"/>
        <v>Loc Total</v>
      </c>
      <c r="M175" s="169" t="str">
        <f t="shared" si="116"/>
        <v>AM Total</v>
      </c>
      <c r="N175" s="169" t="str">
        <f t="shared" si="116"/>
        <v>PM Total</v>
      </c>
      <c r="O175" s="169" t="str">
        <f t="shared" si="116"/>
        <v>Loc Total</v>
      </c>
      <c r="P175" s="169" t="str">
        <f t="shared" si="116"/>
        <v>AM Total</v>
      </c>
      <c r="Q175" s="77"/>
      <c r="R175" s="77"/>
      <c r="S175" s="77"/>
      <c r="T175" s="77"/>
      <c r="U175" s="77"/>
      <c r="V175" s="77"/>
      <c r="W175" s="77"/>
      <c r="Z175" s="170"/>
      <c r="AA175" s="77"/>
      <c r="AB175" s="77"/>
      <c r="AC175" s="77"/>
      <c r="AD175" s="77"/>
      <c r="AE175" s="77"/>
      <c r="AF175" s="77"/>
      <c r="AG175" s="77"/>
      <c r="AH175" s="77"/>
      <c r="AI175" s="77"/>
      <c r="AJ175" s="169"/>
      <c r="AK175" s="77"/>
      <c r="AL175" s="77"/>
      <c r="AM175" s="77"/>
      <c r="AN175" s="77"/>
      <c r="BA175" s="170"/>
    </row>
    <row r="176" spans="1:53" s="66" customFormat="1" ht="27" customHeight="1" x14ac:dyDescent="0.25">
      <c r="A176" s="77"/>
      <c r="B176" s="77"/>
      <c r="C176" s="53" t="s">
        <v>526</v>
      </c>
      <c r="E176" s="171" t="str">
        <f>$E$1</f>
        <v>Total per hr</v>
      </c>
      <c r="F176" s="77"/>
      <c r="G176" s="77"/>
      <c r="H176" s="77"/>
      <c r="I176" s="171" t="str">
        <f>$E$1</f>
        <v>Total per hr</v>
      </c>
      <c r="J176" s="171" t="str">
        <f t="shared" ref="J176:P176" si="117">$E$1</f>
        <v>Total per hr</v>
      </c>
      <c r="K176" s="171" t="str">
        <f t="shared" si="117"/>
        <v>Total per hr</v>
      </c>
      <c r="L176" s="171" t="str">
        <f t="shared" si="117"/>
        <v>Total per hr</v>
      </c>
      <c r="M176" s="171" t="str">
        <f t="shared" si="117"/>
        <v>Total per hr</v>
      </c>
      <c r="N176" s="171" t="str">
        <f t="shared" si="117"/>
        <v>Total per hr</v>
      </c>
      <c r="O176" s="171" t="str">
        <f t="shared" si="117"/>
        <v>Total per hr</v>
      </c>
      <c r="P176" s="171" t="str">
        <f t="shared" si="117"/>
        <v>Total per hr</v>
      </c>
      <c r="Q176" s="77"/>
      <c r="R176" s="77"/>
      <c r="S176" s="77"/>
      <c r="T176" s="77"/>
      <c r="U176" s="77"/>
      <c r="V176" s="77"/>
      <c r="W176" s="77"/>
      <c r="Z176" s="170"/>
      <c r="AA176" s="77"/>
      <c r="AB176" s="77"/>
      <c r="AC176" s="77"/>
      <c r="AD176" s="77"/>
      <c r="AE176" s="77"/>
      <c r="AF176" s="77"/>
      <c r="AG176" s="77"/>
      <c r="AH176" s="77"/>
      <c r="AI176" s="77"/>
      <c r="AJ176" s="169"/>
      <c r="AK176" s="77"/>
      <c r="AL176" s="77"/>
      <c r="AM176" s="77"/>
      <c r="AN176" s="77"/>
      <c r="BA176" s="170"/>
    </row>
    <row r="177" spans="1:53" x14ac:dyDescent="0.25">
      <c r="A177" s="52">
        <v>1</v>
      </c>
      <c r="B177" s="52">
        <v>1</v>
      </c>
      <c r="C177" s="160" t="str">
        <f>INDEX(linest_def,$A177,$B177)</f>
        <v>m1</v>
      </c>
      <c r="E177" s="160">
        <f t="shared" ref="E177:E186" si="118">INDEX(LINEST(E$2:E$72,$E$2:$E$72,TRUE,TRUE),$A177,$B177)</f>
        <v>1.0000000000000007</v>
      </c>
      <c r="I177" s="160">
        <f t="shared" ref="I177:P186" si="119">INDEX(LINEST(I$2:I$72,$E$2:$E$72,TRUE,TRUE),$A177,$B177)</f>
        <v>-1.652904927422046E-3</v>
      </c>
      <c r="J177" s="160">
        <f t="shared" si="119"/>
        <v>-2.6697198812931065E-4</v>
      </c>
      <c r="K177" s="160">
        <f t="shared" si="119"/>
        <v>-2.5855608588571661E-3</v>
      </c>
      <c r="L177" s="160">
        <f t="shared" si="119"/>
        <v>3.366138508670812</v>
      </c>
      <c r="M177" s="160">
        <f t="shared" si="119"/>
        <v>1.1549763966485298</v>
      </c>
      <c r="N177" s="160">
        <f t="shared" si="119"/>
        <v>2.2111621120222833</v>
      </c>
      <c r="O177" s="160">
        <f t="shared" si="119"/>
        <v>3.366138508670812</v>
      </c>
      <c r="P177" s="160">
        <f t="shared" si="119"/>
        <v>1.1549763966485298</v>
      </c>
    </row>
    <row r="178" spans="1:53" x14ac:dyDescent="0.25">
      <c r="A178" s="52">
        <v>1</v>
      </c>
      <c r="B178" s="52">
        <v>2</v>
      </c>
      <c r="C178" s="160" t="str">
        <f t="shared" ref="C178:C186" si="120">INDEX(linest_def,A178,B178)</f>
        <v>b</v>
      </c>
      <c r="E178" s="160">
        <f t="shared" si="118"/>
        <v>-2.8421709430404007E-14</v>
      </c>
      <c r="I178" s="160">
        <f t="shared" si="119"/>
        <v>0.35808233969560821</v>
      </c>
      <c r="J178" s="160">
        <f t="shared" si="119"/>
        <v>0.18313685872153718</v>
      </c>
      <c r="K178" s="160">
        <f t="shared" si="119"/>
        <v>0.5311963952312504</v>
      </c>
      <c r="L178" s="160">
        <f t="shared" si="119"/>
        <v>13.157511632021098</v>
      </c>
      <c r="M178" s="160">
        <f t="shared" si="119"/>
        <v>10.185352101592791</v>
      </c>
      <c r="N178" s="160">
        <f t="shared" si="119"/>
        <v>2.9721595304282573</v>
      </c>
      <c r="O178" s="160">
        <f t="shared" si="119"/>
        <v>13.157511632021098</v>
      </c>
      <c r="P178" s="160">
        <f t="shared" si="119"/>
        <v>10.185352101592791</v>
      </c>
    </row>
    <row r="179" spans="1:53" x14ac:dyDescent="0.25">
      <c r="A179" s="52">
        <v>2</v>
      </c>
      <c r="B179" s="52">
        <v>1</v>
      </c>
      <c r="C179" s="160" t="str">
        <f t="shared" si="120"/>
        <v>se1</v>
      </c>
      <c r="E179" s="160">
        <f t="shared" si="118"/>
        <v>8.0814273556883456E-17</v>
      </c>
      <c r="I179" s="160">
        <f t="shared" si="119"/>
        <v>5.6632518069232017E-4</v>
      </c>
      <c r="J179" s="160">
        <f t="shared" si="119"/>
        <v>3.3753956226175428E-4</v>
      </c>
      <c r="K179" s="160">
        <f t="shared" si="119"/>
        <v>8.7426907201774387E-4</v>
      </c>
      <c r="L179" s="160">
        <f t="shared" si="119"/>
        <v>0.13753793791994806</v>
      </c>
      <c r="M179" s="160">
        <f t="shared" si="119"/>
        <v>0.11991490956652916</v>
      </c>
      <c r="N179" s="160">
        <f t="shared" si="119"/>
        <v>4.4201509977202083E-2</v>
      </c>
      <c r="O179" s="160">
        <f t="shared" si="119"/>
        <v>0.13753793791994806</v>
      </c>
      <c r="P179" s="160">
        <f t="shared" si="119"/>
        <v>0.11991490956652916</v>
      </c>
    </row>
    <row r="180" spans="1:53" x14ac:dyDescent="0.25">
      <c r="A180" s="52">
        <v>2</v>
      </c>
      <c r="B180" s="52">
        <v>2</v>
      </c>
      <c r="C180" s="160" t="str">
        <f t="shared" si="120"/>
        <v>seb</v>
      </c>
      <c r="E180" s="160">
        <f t="shared" si="118"/>
        <v>4.4229383084825483E-15</v>
      </c>
      <c r="I180" s="160">
        <f t="shared" si="119"/>
        <v>3.0994788748292999E-2</v>
      </c>
      <c r="J180" s="160">
        <f t="shared" si="119"/>
        <v>1.8473427958306286E-2</v>
      </c>
      <c r="K180" s="160">
        <f t="shared" si="119"/>
        <v>4.7848455481406774E-2</v>
      </c>
      <c r="L180" s="160">
        <f t="shared" si="119"/>
        <v>7.5274055896530205</v>
      </c>
      <c r="M180" s="160">
        <f t="shared" si="119"/>
        <v>6.5629031102618471</v>
      </c>
      <c r="N180" s="160">
        <f t="shared" si="119"/>
        <v>2.4191339371915777</v>
      </c>
      <c r="O180" s="160">
        <f t="shared" si="119"/>
        <v>7.5274055896530205</v>
      </c>
      <c r="P180" s="160">
        <f t="shared" si="119"/>
        <v>6.5629031102618471</v>
      </c>
    </row>
    <row r="181" spans="1:53" s="42" customFormat="1" x14ac:dyDescent="0.25">
      <c r="A181" s="116">
        <v>3</v>
      </c>
      <c r="B181" s="116">
        <v>1</v>
      </c>
      <c r="C181" s="182" t="str">
        <f t="shared" si="120"/>
        <v>r2</v>
      </c>
      <c r="D181" s="183"/>
      <c r="E181" s="160">
        <f t="shared" si="118"/>
        <v>1</v>
      </c>
      <c r="F181" s="20"/>
      <c r="G181" s="20"/>
      <c r="H181" s="20"/>
      <c r="I181" s="182">
        <f t="shared" si="119"/>
        <v>0.10989009465409573</v>
      </c>
      <c r="J181" s="182">
        <f t="shared" si="119"/>
        <v>8.984899157362768E-3</v>
      </c>
      <c r="K181" s="182">
        <f t="shared" si="119"/>
        <v>0.11249679238821256</v>
      </c>
      <c r="L181" s="182">
        <f t="shared" si="119"/>
        <v>0.89670490717075202</v>
      </c>
      <c r="M181" s="182">
        <f t="shared" si="119"/>
        <v>0.57346416384831345</v>
      </c>
      <c r="N181" s="182">
        <f t="shared" si="119"/>
        <v>0.97316698336809693</v>
      </c>
      <c r="O181" s="182">
        <f t="shared" si="119"/>
        <v>0.89670490717075202</v>
      </c>
      <c r="P181" s="182">
        <f t="shared" si="119"/>
        <v>0.57346416384831345</v>
      </c>
      <c r="Q181" s="20"/>
      <c r="R181" s="20"/>
      <c r="S181" s="20"/>
      <c r="T181" s="20"/>
      <c r="U181" s="20"/>
      <c r="V181" s="20"/>
      <c r="W181" s="20"/>
      <c r="Z181" s="20"/>
      <c r="AA181" s="20"/>
      <c r="AB181" s="20"/>
      <c r="AC181" s="20"/>
      <c r="AD181" s="20"/>
      <c r="AE181" s="20"/>
      <c r="AF181" s="20"/>
      <c r="AG181" s="20"/>
      <c r="AH181" s="20"/>
      <c r="AI181" s="20"/>
      <c r="AJ181" s="184"/>
      <c r="AK181" s="20"/>
      <c r="AL181" s="20"/>
      <c r="AM181" s="20"/>
      <c r="AN181" s="20"/>
      <c r="BA181" s="20"/>
    </row>
    <row r="182" spans="1:53" x14ac:dyDescent="0.25">
      <c r="A182" s="52">
        <v>3</v>
      </c>
      <c r="B182" s="52">
        <v>2</v>
      </c>
      <c r="C182" s="160" t="str">
        <f t="shared" si="120"/>
        <v>sev</v>
      </c>
      <c r="E182" s="160">
        <f t="shared" si="118"/>
        <v>2.7037481326174452E-14</v>
      </c>
      <c r="I182" s="160">
        <f t="shared" si="119"/>
        <v>0.18947156020320075</v>
      </c>
      <c r="J182" s="160">
        <f t="shared" si="119"/>
        <v>0.11292831340089356</v>
      </c>
      <c r="K182" s="160">
        <f t="shared" si="119"/>
        <v>0.29249825146412167</v>
      </c>
      <c r="L182" s="160">
        <f t="shared" si="119"/>
        <v>46.015131541504701</v>
      </c>
      <c r="M182" s="160">
        <f t="shared" si="119"/>
        <v>40.119114921608691</v>
      </c>
      <c r="N182" s="160">
        <f t="shared" si="119"/>
        <v>14.788198272377109</v>
      </c>
      <c r="O182" s="160">
        <f t="shared" si="119"/>
        <v>46.015131541504701</v>
      </c>
      <c r="P182" s="160">
        <f t="shared" si="119"/>
        <v>40.119114921608691</v>
      </c>
    </row>
    <row r="183" spans="1:53" x14ac:dyDescent="0.25">
      <c r="A183" s="52">
        <v>4</v>
      </c>
      <c r="B183" s="52">
        <v>1</v>
      </c>
      <c r="C183" s="160" t="str">
        <f t="shared" si="120"/>
        <v>F</v>
      </c>
      <c r="E183" s="160">
        <f t="shared" si="118"/>
        <v>1.531171557526954E+32</v>
      </c>
      <c r="I183" s="160">
        <f t="shared" si="119"/>
        <v>8.5185171916337818</v>
      </c>
      <c r="J183" s="160">
        <f t="shared" si="119"/>
        <v>0.62557880432991886</v>
      </c>
      <c r="K183" s="160">
        <f t="shared" si="119"/>
        <v>8.7461978821174586</v>
      </c>
      <c r="L183" s="160">
        <f t="shared" si="119"/>
        <v>598.98913781955309</v>
      </c>
      <c r="M183" s="160">
        <f t="shared" si="119"/>
        <v>92.768353680514466</v>
      </c>
      <c r="N183" s="160">
        <f t="shared" si="119"/>
        <v>2502.4589211696225</v>
      </c>
      <c r="O183" s="160">
        <f t="shared" si="119"/>
        <v>598.98913781955309</v>
      </c>
      <c r="P183" s="160">
        <f t="shared" si="119"/>
        <v>92.768353680514466</v>
      </c>
    </row>
    <row r="184" spans="1:53" x14ac:dyDescent="0.25">
      <c r="A184" s="52">
        <v>4</v>
      </c>
      <c r="B184" s="52">
        <v>2</v>
      </c>
      <c r="C184" s="160" t="str">
        <f t="shared" si="120"/>
        <v>df</v>
      </c>
      <c r="E184" s="160">
        <f t="shared" si="118"/>
        <v>69</v>
      </c>
      <c r="I184" s="160">
        <f t="shared" si="119"/>
        <v>69</v>
      </c>
      <c r="J184" s="160">
        <f t="shared" si="119"/>
        <v>69</v>
      </c>
      <c r="K184" s="160">
        <f t="shared" si="119"/>
        <v>69</v>
      </c>
      <c r="L184" s="160">
        <f t="shared" si="119"/>
        <v>69</v>
      </c>
      <c r="M184" s="160">
        <f t="shared" si="119"/>
        <v>69</v>
      </c>
      <c r="N184" s="160">
        <f t="shared" si="119"/>
        <v>69</v>
      </c>
      <c r="O184" s="160">
        <f t="shared" si="119"/>
        <v>69</v>
      </c>
      <c r="P184" s="160">
        <f t="shared" si="119"/>
        <v>69</v>
      </c>
    </row>
    <row r="185" spans="1:53" x14ac:dyDescent="0.25">
      <c r="A185" s="52">
        <v>5</v>
      </c>
      <c r="B185" s="52">
        <v>1</v>
      </c>
      <c r="C185" s="160" t="str">
        <f t="shared" si="120"/>
        <v>ssreg</v>
      </c>
      <c r="E185" s="160">
        <f t="shared" si="118"/>
        <v>111932.52948943662</v>
      </c>
      <c r="I185" s="160">
        <f t="shared" si="119"/>
        <v>0.30581027047450426</v>
      </c>
      <c r="J185" s="160">
        <f t="shared" si="119"/>
        <v>7.9778838578865585E-3</v>
      </c>
      <c r="K185" s="160">
        <f t="shared" si="119"/>
        <v>0.74828294614978663</v>
      </c>
      <c r="L185" s="160">
        <f t="shared" si="119"/>
        <v>1268295.0066408324</v>
      </c>
      <c r="M185" s="160">
        <f t="shared" si="119"/>
        <v>149314.68973415761</v>
      </c>
      <c r="N185" s="160">
        <f t="shared" si="119"/>
        <v>547264.76381558832</v>
      </c>
      <c r="O185" s="160">
        <f t="shared" si="119"/>
        <v>1268295.0066408324</v>
      </c>
      <c r="P185" s="160">
        <f t="shared" si="119"/>
        <v>149314.68973415761</v>
      </c>
    </row>
    <row r="186" spans="1:53" x14ac:dyDescent="0.25">
      <c r="A186" s="52">
        <v>5</v>
      </c>
      <c r="B186" s="52">
        <v>2</v>
      </c>
      <c r="C186" s="160" t="str">
        <f t="shared" si="120"/>
        <v>ssresid</v>
      </c>
      <c r="E186" s="160">
        <f t="shared" si="118"/>
        <v>5.0440752355963021E-26</v>
      </c>
      <c r="I186" s="160">
        <f t="shared" si="119"/>
        <v>2.4770635766826232</v>
      </c>
      <c r="J186" s="160">
        <f t="shared" si="119"/>
        <v>0.87994347376236004</v>
      </c>
      <c r="K186" s="160">
        <f t="shared" si="119"/>
        <v>5.9033106705602298</v>
      </c>
      <c r="L186" s="160">
        <f t="shared" si="119"/>
        <v>146100.07082395666</v>
      </c>
      <c r="M186" s="160">
        <f t="shared" si="119"/>
        <v>111058.49336443393</v>
      </c>
      <c r="N186" s="160">
        <f t="shared" si="119"/>
        <v>15089.665761876473</v>
      </c>
      <c r="O186" s="160">
        <f t="shared" si="119"/>
        <v>146100.07082395666</v>
      </c>
      <c r="P186" s="160">
        <f t="shared" si="119"/>
        <v>111058.49336443393</v>
      </c>
    </row>
    <row r="187" spans="1:53" x14ac:dyDescent="0.25">
      <c r="A187" s="21"/>
      <c r="B187" s="21"/>
      <c r="C187" s="160" t="s">
        <v>535</v>
      </c>
      <c r="E187" s="176">
        <f>E177/E179</f>
        <v>1.2374051711250264E+16</v>
      </c>
      <c r="I187" s="176">
        <f>I177/I179</f>
        <v>-2.9186498919249995</v>
      </c>
      <c r="J187" s="176">
        <f t="shared" ref="J187:P187" si="121">J177/J179</f>
        <v>-0.7909353983290407</v>
      </c>
      <c r="K187" s="176">
        <f t="shared" si="121"/>
        <v>-2.9573971464984985</v>
      </c>
      <c r="L187" s="176">
        <f t="shared" si="121"/>
        <v>24.47425459170417</v>
      </c>
      <c r="M187" s="176">
        <f t="shared" si="121"/>
        <v>9.6316329706085906</v>
      </c>
      <c r="N187" s="176">
        <f t="shared" si="121"/>
        <v>50.024583168374555</v>
      </c>
      <c r="O187" s="176">
        <f t="shared" si="121"/>
        <v>24.47425459170417</v>
      </c>
      <c r="P187" s="176">
        <f t="shared" si="121"/>
        <v>9.6316329706085906</v>
      </c>
    </row>
    <row r="188" spans="1:53" x14ac:dyDescent="0.25">
      <c r="A188" s="21"/>
      <c r="B188" s="21"/>
      <c r="C188" s="160" t="s">
        <v>536</v>
      </c>
      <c r="E188" s="176">
        <f>E178/E180</f>
        <v>-6.425979167716477</v>
      </c>
      <c r="I188" s="176">
        <f>I178/I180</f>
        <v>11.552985329358929</v>
      </c>
      <c r="J188" s="176">
        <f t="shared" ref="J188:P188" si="122">J178/J180</f>
        <v>9.9135287254140927</v>
      </c>
      <c r="K188" s="176">
        <f t="shared" si="122"/>
        <v>11.101641419495049</v>
      </c>
      <c r="L188" s="176">
        <f t="shared" si="122"/>
        <v>1.7479477457820365</v>
      </c>
      <c r="M188" s="176">
        <f t="shared" si="122"/>
        <v>1.5519583224787872</v>
      </c>
      <c r="N188" s="176">
        <f t="shared" si="122"/>
        <v>1.2286047848506885</v>
      </c>
      <c r="O188" s="176">
        <f t="shared" si="122"/>
        <v>1.7479477457820365</v>
      </c>
      <c r="P188" s="176">
        <f t="shared" si="122"/>
        <v>1.5519583224787872</v>
      </c>
    </row>
    <row r="189" spans="1:53" x14ac:dyDescent="0.25">
      <c r="A189" s="21"/>
      <c r="B189" s="21"/>
      <c r="C189" s="160" t="s">
        <v>537</v>
      </c>
      <c r="E189" s="160">
        <v>2</v>
      </c>
      <c r="I189" s="160">
        <v>2</v>
      </c>
      <c r="J189" s="160">
        <v>2</v>
      </c>
      <c r="K189" s="160">
        <v>2</v>
      </c>
      <c r="L189" s="160">
        <v>2</v>
      </c>
      <c r="M189" s="160">
        <v>2</v>
      </c>
      <c r="N189" s="160">
        <v>2</v>
      </c>
      <c r="O189" s="160">
        <v>2</v>
      </c>
      <c r="P189" s="160">
        <v>2</v>
      </c>
    </row>
    <row r="190" spans="1:53" x14ac:dyDescent="0.25">
      <c r="A190" s="21"/>
      <c r="B190" s="21"/>
      <c r="C190" s="182" t="s">
        <v>538</v>
      </c>
      <c r="E190" s="160">
        <v>1</v>
      </c>
      <c r="I190" s="160">
        <v>1</v>
      </c>
      <c r="J190" s="160">
        <v>1</v>
      </c>
      <c r="K190" s="160">
        <v>1</v>
      </c>
      <c r="L190" s="160">
        <v>1</v>
      </c>
      <c r="M190" s="160">
        <v>1</v>
      </c>
      <c r="N190" s="160">
        <v>1</v>
      </c>
      <c r="O190" s="160">
        <v>1</v>
      </c>
      <c r="P190" s="160">
        <v>1</v>
      </c>
    </row>
    <row r="191" spans="1:53" x14ac:dyDescent="0.25">
      <c r="A191" s="21"/>
      <c r="B191" s="21"/>
      <c r="C191" s="182" t="s">
        <v>542</v>
      </c>
      <c r="E191" s="160">
        <f>TDIST(ABS(E187),E$184,E$189)</f>
        <v>0</v>
      </c>
      <c r="I191" s="160">
        <f>TDIST(ABS(I187),I$184,I$189)</f>
        <v>4.7430774405866228E-3</v>
      </c>
      <c r="J191" s="160">
        <f t="shared" ref="J191:P191" si="123">TDIST(ABS(J187),J$184,J$189)</f>
        <v>0.4316919810080535</v>
      </c>
      <c r="K191" s="160">
        <f t="shared" si="123"/>
        <v>4.2452559291280261E-3</v>
      </c>
      <c r="L191" s="160">
        <f t="shared" si="123"/>
        <v>9.7648303687465314E-36</v>
      </c>
      <c r="M191" s="160">
        <f t="shared" si="123"/>
        <v>2.1414842159169537E-14</v>
      </c>
      <c r="N191" s="160">
        <f t="shared" si="123"/>
        <v>5.9672962817172054E-56</v>
      </c>
      <c r="O191" s="160">
        <f t="shared" si="123"/>
        <v>9.7648303687465314E-36</v>
      </c>
      <c r="P191" s="160">
        <f t="shared" si="123"/>
        <v>2.1414842159169537E-14</v>
      </c>
    </row>
    <row r="192" spans="1:53" x14ac:dyDescent="0.25">
      <c r="A192" s="21"/>
      <c r="B192" s="21"/>
      <c r="C192" s="182" t="s">
        <v>543</v>
      </c>
      <c r="E192" s="160">
        <f>TDIST(ABS(E188),E$165,E$170)</f>
        <v>1.4353024398118211E-8</v>
      </c>
      <c r="I192" s="160">
        <f>TDIST(ABS(I188),I$165,I$170)</f>
        <v>8.6908592368447113E-18</v>
      </c>
      <c r="J192" s="160">
        <f t="shared" ref="J192:P192" si="124">TDIST(ABS(J188),J$165,J$170)</f>
        <v>6.6663235415373455E-15</v>
      </c>
      <c r="K192" s="160">
        <f t="shared" si="124"/>
        <v>5.2638605786322045E-17</v>
      </c>
      <c r="L192" s="160">
        <f t="shared" si="124"/>
        <v>8.4921396835860224E-2</v>
      </c>
      <c r="M192" s="160">
        <f t="shared" si="124"/>
        <v>0.12524716857267124</v>
      </c>
      <c r="N192" s="160">
        <f t="shared" si="124"/>
        <v>0.22339400898134137</v>
      </c>
      <c r="O192" s="160">
        <f t="shared" si="124"/>
        <v>8.4921396835860224E-2</v>
      </c>
      <c r="P192" s="160">
        <f t="shared" si="124"/>
        <v>0.12524716857267124</v>
      </c>
    </row>
    <row r="193" spans="2:46" x14ac:dyDescent="0.25">
      <c r="E193" s="75"/>
    </row>
    <row r="194" spans="2:46" ht="26.4" x14ac:dyDescent="0.25">
      <c r="E194" s="224" t="str">
        <f>$R$1</f>
        <v>Traffic Dir</v>
      </c>
      <c r="I194" s="171" t="str">
        <f t="shared" ref="I194:P194" si="125">$R$1</f>
        <v>Traffic Dir</v>
      </c>
      <c r="J194" s="171" t="str">
        <f t="shared" si="125"/>
        <v>Traffic Dir</v>
      </c>
      <c r="K194" s="171" t="str">
        <f t="shared" si="125"/>
        <v>Traffic Dir</v>
      </c>
      <c r="L194" s="171" t="str">
        <f t="shared" si="125"/>
        <v>Traffic Dir</v>
      </c>
      <c r="M194" s="171" t="str">
        <f t="shared" si="125"/>
        <v>Traffic Dir</v>
      </c>
      <c r="N194" s="171" t="str">
        <f t="shared" si="125"/>
        <v>Traffic Dir</v>
      </c>
      <c r="O194" s="171" t="str">
        <f t="shared" si="125"/>
        <v>Traffic Dir</v>
      </c>
      <c r="P194" s="171" t="str">
        <f t="shared" si="125"/>
        <v>Traffic Dir</v>
      </c>
    </row>
    <row r="195" spans="2:46" x14ac:dyDescent="0.25">
      <c r="E195" s="225">
        <f>$U195*E$120+E$121</f>
        <v>42.434766318718253</v>
      </c>
      <c r="I195" s="75">
        <f t="shared" ref="I195:P196" si="126">$U195*I$120+I$121</f>
        <v>0.454526818223558</v>
      </c>
      <c r="J195" s="75">
        <f t="shared" si="126"/>
        <v>4.1943457877770346E-2</v>
      </c>
      <c r="K195" s="75">
        <f t="shared" si="126"/>
        <v>8.3576729548350936E-2</v>
      </c>
      <c r="L195" s="225">
        <f t="shared" si="126"/>
        <v>151.95975177837238</v>
      </c>
      <c r="M195" s="225">
        <f t="shared" si="126"/>
        <v>60.827994200824172</v>
      </c>
      <c r="N195" s="225">
        <f t="shared" si="126"/>
        <v>91.131757577548186</v>
      </c>
      <c r="O195" s="225">
        <f t="shared" si="126"/>
        <v>151.95975177837238</v>
      </c>
      <c r="P195" s="225">
        <f t="shared" si="126"/>
        <v>60.827994200824172</v>
      </c>
      <c r="R195" s="16">
        <v>0</v>
      </c>
      <c r="U195" s="20">
        <v>0</v>
      </c>
    </row>
    <row r="196" spans="2:46" x14ac:dyDescent="0.25">
      <c r="E196" s="225">
        <f>$U196*E$120+E$121</f>
        <v>28.797963968193791</v>
      </c>
      <c r="I196" s="75">
        <f t="shared" si="126"/>
        <v>5.7378197317009549E-4</v>
      </c>
      <c r="J196" s="75">
        <f t="shared" si="126"/>
        <v>0.41704332798593524</v>
      </c>
      <c r="K196" s="75">
        <f t="shared" si="126"/>
        <v>1.0853568225406403</v>
      </c>
      <c r="L196" s="225">
        <f t="shared" si="126"/>
        <v>117.60955391811302</v>
      </c>
      <c r="M196" s="225">
        <f t="shared" si="126"/>
        <v>40.411164807389575</v>
      </c>
      <c r="N196" s="225">
        <f t="shared" si="126"/>
        <v>77.198389110723411</v>
      </c>
      <c r="O196" s="225">
        <f t="shared" si="126"/>
        <v>117.60955391811302</v>
      </c>
      <c r="P196" s="225">
        <f t="shared" si="126"/>
        <v>40.411164807389575</v>
      </c>
      <c r="R196" s="16">
        <f>R$113</f>
        <v>51380</v>
      </c>
      <c r="U196" s="20">
        <v>1</v>
      </c>
    </row>
    <row r="197" spans="2:46" x14ac:dyDescent="0.25">
      <c r="E197" s="225"/>
      <c r="L197" s="225"/>
      <c r="M197" s="225"/>
      <c r="N197" s="225"/>
      <c r="O197" s="225"/>
      <c r="P197" s="225"/>
    </row>
    <row r="198" spans="2:46" ht="26.4" x14ac:dyDescent="0.25">
      <c r="E198" s="224" t="str">
        <f>$S$1</f>
        <v>Loc to ASU</v>
      </c>
      <c r="I198" s="171" t="str">
        <f t="shared" ref="I198:P198" si="127">$S$1</f>
        <v>Loc to ASU</v>
      </c>
      <c r="J198" s="171" t="str">
        <f t="shared" si="127"/>
        <v>Loc to ASU</v>
      </c>
      <c r="K198" s="171" t="str">
        <f t="shared" si="127"/>
        <v>Loc to ASU</v>
      </c>
      <c r="L198" s="224" t="str">
        <f t="shared" si="127"/>
        <v>Loc to ASU</v>
      </c>
      <c r="M198" s="224" t="str">
        <f t="shared" si="127"/>
        <v>Loc to ASU</v>
      </c>
      <c r="N198" s="224" t="str">
        <f t="shared" si="127"/>
        <v>Loc to ASU</v>
      </c>
      <c r="O198" s="224" t="str">
        <f t="shared" si="127"/>
        <v>Loc to ASU</v>
      </c>
      <c r="P198" s="224" t="str">
        <f t="shared" si="127"/>
        <v>Loc to ASU</v>
      </c>
    </row>
    <row r="199" spans="2:46" x14ac:dyDescent="0.25">
      <c r="E199" s="225">
        <f>$S199*E$158+E$159</f>
        <v>57.996365323492</v>
      </c>
      <c r="I199" s="75">
        <f t="shared" ref="I199:P200" si="128">$S199*I$158+I$159</f>
        <v>0.26279208418194649</v>
      </c>
      <c r="J199" s="75">
        <f t="shared" si="128"/>
        <v>0.16154404912294518</v>
      </c>
      <c r="K199" s="75">
        <f t="shared" si="128"/>
        <v>0.30567784313621482</v>
      </c>
      <c r="L199" s="225">
        <f t="shared" si="128"/>
        <v>211.64671281249463</v>
      </c>
      <c r="M199" s="225">
        <f t="shared" si="128"/>
        <v>79.231638558477215</v>
      </c>
      <c r="N199" s="225">
        <f t="shared" si="128"/>
        <v>132.41507425401741</v>
      </c>
      <c r="O199" s="225">
        <f t="shared" si="128"/>
        <v>211.64671281249463</v>
      </c>
      <c r="P199" s="225">
        <f t="shared" si="128"/>
        <v>79.231638558477215</v>
      </c>
      <c r="S199" s="16">
        <v>0</v>
      </c>
      <c r="U199" s="20"/>
    </row>
    <row r="200" spans="2:46" x14ac:dyDescent="0.25">
      <c r="E200" s="225">
        <f>$S200*E$158+E$159</f>
        <v>-43.164760129825339</v>
      </c>
      <c r="I200" s="75">
        <f t="shared" si="128"/>
        <v>0.42715433020070503</v>
      </c>
      <c r="J200" s="75">
        <f t="shared" si="128"/>
        <v>0.21895267477101824</v>
      </c>
      <c r="K200" s="75">
        <f t="shared" si="128"/>
        <v>0.94326249948898977</v>
      </c>
      <c r="L200" s="225">
        <f t="shared" si="128"/>
        <v>-145.12484659927424</v>
      </c>
      <c r="M200" s="225">
        <f t="shared" si="128"/>
        <v>-47.867207646448662</v>
      </c>
      <c r="N200" s="225">
        <f t="shared" si="128"/>
        <v>-97.257638952825602</v>
      </c>
      <c r="O200" s="225">
        <f t="shared" si="128"/>
        <v>-145.12484659927424</v>
      </c>
      <c r="P200" s="225">
        <f t="shared" si="128"/>
        <v>-47.867207646448662</v>
      </c>
      <c r="S200" s="16">
        <f>S$113</f>
        <v>5</v>
      </c>
      <c r="U200" s="20"/>
    </row>
    <row r="201" spans="2:46" x14ac:dyDescent="0.25">
      <c r="E201" s="225"/>
      <c r="L201" s="225"/>
      <c r="M201" s="225"/>
      <c r="N201" s="225"/>
      <c r="O201" s="225"/>
      <c r="P201" s="225"/>
    </row>
    <row r="202" spans="2:46" ht="26.4" x14ac:dyDescent="0.25">
      <c r="E202" s="224" t="str">
        <f>$T$1</f>
        <v>Lane in Dir</v>
      </c>
      <c r="I202" s="171" t="str">
        <f t="shared" ref="I202:P202" si="129">$T$1</f>
        <v>Lane in Dir</v>
      </c>
      <c r="J202" s="171" t="str">
        <f t="shared" si="129"/>
        <v>Lane in Dir</v>
      </c>
      <c r="K202" s="171" t="str">
        <f t="shared" si="129"/>
        <v>Lane in Dir</v>
      </c>
      <c r="L202" s="224" t="str">
        <f t="shared" si="129"/>
        <v>Lane in Dir</v>
      </c>
      <c r="M202" s="224" t="str">
        <f t="shared" si="129"/>
        <v>Lane in Dir</v>
      </c>
      <c r="N202" s="224" t="str">
        <f t="shared" si="129"/>
        <v>Lane in Dir</v>
      </c>
      <c r="O202" s="224" t="str">
        <f t="shared" si="129"/>
        <v>Lane in Dir</v>
      </c>
      <c r="P202" s="224" t="str">
        <f t="shared" si="129"/>
        <v>Lane in Dir</v>
      </c>
    </row>
    <row r="203" spans="2:46" x14ac:dyDescent="0.25">
      <c r="E203" s="225">
        <f>$T203*E$158+E$159</f>
        <v>78.228590414155462</v>
      </c>
      <c r="I203" s="75">
        <f t="shared" ref="I203:P204" si="130">$T203*I$158+I$159</f>
        <v>0.22991963497819479</v>
      </c>
      <c r="J203" s="75">
        <f t="shared" si="130"/>
        <v>0.15006232399333055</v>
      </c>
      <c r="K203" s="75">
        <f t="shared" si="130"/>
        <v>0.17816091186565983</v>
      </c>
      <c r="L203" s="225">
        <f t="shared" si="130"/>
        <v>283.00102469484841</v>
      </c>
      <c r="M203" s="225">
        <f t="shared" si="130"/>
        <v>104.65140779946239</v>
      </c>
      <c r="N203" s="225">
        <f t="shared" si="130"/>
        <v>178.34961689538602</v>
      </c>
      <c r="O203" s="225">
        <f t="shared" si="130"/>
        <v>283.00102469484841</v>
      </c>
      <c r="P203" s="225">
        <f t="shared" si="130"/>
        <v>104.65140779946239</v>
      </c>
      <c r="T203" s="16">
        <v>-1</v>
      </c>
      <c r="U203" s="20"/>
    </row>
    <row r="204" spans="2:46" x14ac:dyDescent="0.25">
      <c r="E204" s="225">
        <f>$T204*E$158+E$159</f>
        <v>37.764140232828531</v>
      </c>
      <c r="I204" s="75">
        <f t="shared" si="130"/>
        <v>0.2956645333856982</v>
      </c>
      <c r="J204" s="75">
        <f t="shared" si="130"/>
        <v>0.1730257742525598</v>
      </c>
      <c r="K204" s="75">
        <f t="shared" si="130"/>
        <v>0.43319477440676979</v>
      </c>
      <c r="L204" s="225">
        <f t="shared" si="130"/>
        <v>140.29240093014084</v>
      </c>
      <c r="M204" s="225">
        <f t="shared" si="130"/>
        <v>53.811869317492039</v>
      </c>
      <c r="N204" s="225">
        <f t="shared" si="130"/>
        <v>86.480531612648804</v>
      </c>
      <c r="O204" s="225">
        <f t="shared" si="130"/>
        <v>140.29240093014084</v>
      </c>
      <c r="P204" s="225">
        <f t="shared" si="130"/>
        <v>53.811869317492039</v>
      </c>
      <c r="T204" s="16">
        <v>1</v>
      </c>
      <c r="U204" s="20"/>
    </row>
    <row r="206" spans="2:46" x14ac:dyDescent="0.25">
      <c r="B206" s="140"/>
      <c r="C206" s="161"/>
      <c r="D206" s="161"/>
      <c r="E206" s="140"/>
      <c r="F206" s="140"/>
      <c r="G206" s="140"/>
      <c r="H206" s="140"/>
      <c r="I206" s="140"/>
      <c r="J206" s="140"/>
      <c r="K206" s="140"/>
      <c r="L206" s="140"/>
      <c r="M206" s="140"/>
      <c r="N206" s="140"/>
      <c r="O206" s="140"/>
      <c r="P206" s="140"/>
      <c r="Q206" s="140"/>
      <c r="R206" s="140"/>
      <c r="S206" s="140"/>
      <c r="T206" s="140"/>
      <c r="U206" s="21"/>
      <c r="V206" s="21"/>
      <c r="W206" s="136"/>
      <c r="X206" s="139"/>
      <c r="Y206" s="139"/>
      <c r="Z206" s="140"/>
      <c r="AA206" s="140"/>
      <c r="AB206" s="140"/>
      <c r="AC206" s="140"/>
      <c r="AD206" s="140"/>
      <c r="AE206" s="140"/>
      <c r="AF206" s="140"/>
      <c r="AG206" s="140"/>
      <c r="AH206" s="140"/>
      <c r="AI206" s="140"/>
      <c r="AJ206" s="146"/>
      <c r="AK206" s="140"/>
      <c r="AL206" s="140"/>
      <c r="AM206" s="140"/>
      <c r="AN206" s="140"/>
      <c r="AO206" s="140"/>
      <c r="AP206" s="140"/>
      <c r="AQ206" s="140"/>
      <c r="AR206" s="140"/>
      <c r="AS206" s="140"/>
      <c r="AT206" s="140"/>
    </row>
  </sheetData>
  <sortState ref="A2:BA107">
    <sortCondition ref="R2:R107"/>
    <sortCondition ref="W2:W107"/>
    <sortCondition ref="B2:B107"/>
  </sortState>
  <phoneticPr fontId="5" type="noConversion"/>
  <conditionalFormatting sqref="I134:P135 I153:P154 I172:P173 I191:P192 E134:E135 E153:E154 E172:E173 E191:E192">
    <cfRule type="cellIs" dxfId="5" priority="31" stopIfTrue="1" operator="lessThanOrEqual">
      <formula>0.05</formula>
    </cfRule>
    <cfRule type="cellIs" dxfId="4"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0"/>
  <sheetViews>
    <sheetView topLeftCell="A61" zoomScale="70" workbookViewId="0">
      <selection activeCell="G2" sqref="G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8.109375" style="16" customWidth="1"/>
    <col min="9" max="11" width="8.109375" style="75" customWidth="1"/>
    <col min="12" max="16" width="8.109375" style="78" customWidth="1"/>
    <col min="17" max="17" width="6.88671875" style="16" customWidth="1"/>
    <col min="18" max="19" width="6" style="16" customWidth="1"/>
    <col min="20" max="20" width="7.88671875" style="16" customWidth="1"/>
    <col min="21" max="22" width="10.88671875" customWidth="1"/>
    <col min="23" max="23" width="2.33203125" style="42" customWidth="1"/>
    <col min="24" max="32" width="6.6640625" style="16" customWidth="1"/>
    <col min="33" max="33" width="2" customWidth="1"/>
    <col min="34" max="37" width="5" style="16" customWidth="1"/>
    <col min="42" max="42" width="20.5546875" bestFit="1" customWidth="1"/>
    <col min="43" max="43" width="14.33203125" bestFit="1" customWidth="1"/>
  </cols>
  <sheetData>
    <row r="1" spans="1:43" s="66" customFormat="1" ht="39.6" x14ac:dyDescent="0.25">
      <c r="A1" s="77">
        <v>1</v>
      </c>
      <c r="B1" s="80" t="str">
        <f>INDEX(Summary!$5:$61,$A1,B$67)</f>
        <v>Loc ID</v>
      </c>
      <c r="C1" s="81" t="str">
        <f>INDEX(Summary!$5:$61,$A1,C$67)</f>
        <v>Location or Intersection: E/W</v>
      </c>
      <c r="D1" s="81" t="str">
        <f>INDEX(Summary!$5:$61,$A1,D$67)</f>
        <v>Location or Intersection: N/S</v>
      </c>
      <c r="E1" s="126" t="str">
        <f>INDEX(Summary!$5:$61,$A1,E$67)</f>
        <v>Total per hr</v>
      </c>
      <c r="F1" s="126" t="str">
        <f>INDEX(Summary!$5:$61,$A1,F$67)</f>
        <v>AM per hr</v>
      </c>
      <c r="G1" s="126" t="str">
        <f>INDEX(Summary!$5:$61,$A1,G$67)</f>
        <v>PM per hr</v>
      </c>
      <c r="H1" s="127" t="str">
        <f>INDEX(Summary!$5:$61,$A1,H$67)</f>
        <v>Female%</v>
      </c>
      <c r="I1" s="127" t="str">
        <f>INDEX(Summary!$5:$61,$A1,I$67)</f>
        <v>Helmet%</v>
      </c>
      <c r="J1" s="127" t="str">
        <f>INDEX(Summary!$5:$61,$A1,J$67)</f>
        <v>Wrong way%</v>
      </c>
      <c r="K1" s="127" t="str">
        <f>INDEX(Summary!$5:$61,$A1,K$67)</f>
        <v>Sidewalk%</v>
      </c>
      <c r="L1" s="127" t="str">
        <f>INDEX(Summary!$5:$61,$A1,L$67)</f>
        <v>Loc Total</v>
      </c>
      <c r="M1" s="127" t="str">
        <f>INDEX(Summary!$5:$61,$A1,M$67)</f>
        <v>AM Total</v>
      </c>
      <c r="N1" s="127" t="str">
        <f>INDEX(Summary!$5:$61,$A1,N$67)</f>
        <v>PM Total</v>
      </c>
      <c r="O1" s="127" t="str">
        <f>INDEX(Summary!$5:$61,$A1,O$67)</f>
        <v>Loc Total</v>
      </c>
      <c r="P1" s="127" t="str">
        <f>INDEX(Summary!$5:$61,$A1,P$67)</f>
        <v>AM Total</v>
      </c>
      <c r="Q1" s="130" t="s">
        <v>481</v>
      </c>
      <c r="R1" s="128" t="s">
        <v>484</v>
      </c>
      <c r="S1" s="306" t="s">
        <v>740</v>
      </c>
      <c r="T1" s="306" t="s">
        <v>743</v>
      </c>
      <c r="U1" s="128" t="s">
        <v>738</v>
      </c>
      <c r="V1" s="128" t="s">
        <v>739</v>
      </c>
      <c r="W1" s="334"/>
      <c r="X1" s="82" t="str">
        <f>INDEX(Summary!$5:$61,$A1,X$67)</f>
        <v>PM Total</v>
      </c>
      <c r="Y1" s="82"/>
      <c r="Z1" s="82"/>
      <c r="AA1" s="82"/>
      <c r="AB1" s="82"/>
      <c r="AC1" s="82"/>
      <c r="AD1" s="82"/>
      <c r="AE1" s="82"/>
      <c r="AF1" s="82"/>
      <c r="AH1" s="107" t="s">
        <v>151</v>
      </c>
      <c r="AI1" s="107" t="s">
        <v>152</v>
      </c>
      <c r="AJ1" s="107" t="s">
        <v>153</v>
      </c>
      <c r="AK1" s="107" t="s">
        <v>154</v>
      </c>
      <c r="AL1" s="61" t="s">
        <v>140</v>
      </c>
      <c r="AM1" s="61" t="s">
        <v>141</v>
      </c>
      <c r="AN1" s="61" t="s">
        <v>142</v>
      </c>
      <c r="AO1" s="61" t="s">
        <v>143</v>
      </c>
      <c r="AP1" s="84" t="s">
        <v>80</v>
      </c>
      <c r="AQ1" s="84" t="s">
        <v>81</v>
      </c>
    </row>
    <row r="2" spans="1:43" x14ac:dyDescent="0.25">
      <c r="A2" s="16">
        <v>2</v>
      </c>
      <c r="B2" s="52">
        <f>INDEX(Summary!$5:$61,$A2,B$67)</f>
        <v>101</v>
      </c>
      <c r="C2" s="51" t="str">
        <f>INDEX(Summary!$5:$61,$A2,C$67)</f>
        <v>Washington/Curry</v>
      </c>
      <c r="D2" s="51" t="str">
        <f>INDEX(Summary!$5:$61,$A2,D$67)</f>
        <v>Mill Ave</v>
      </c>
      <c r="E2" s="52">
        <f>INDEX(Summary!$5:$61,$A2,E$67)</f>
        <v>48.25</v>
      </c>
      <c r="F2" s="52">
        <f>INDEX(Summary!$5:$61,$A2,F$67)</f>
        <v>36.5</v>
      </c>
      <c r="G2" s="52">
        <f>INDEX(Summary!$5:$61,$A2,G$67)</f>
        <v>60</v>
      </c>
      <c r="H2" s="83">
        <f ca="1">INDEX(Summary!$5:$61,$A2,H$67)</f>
        <v>0.17098522234351732</v>
      </c>
      <c r="I2" s="83">
        <f ca="1">INDEX(Summary!$5:$61,$A2,I$67)</f>
        <v>0.6943003949836889</v>
      </c>
      <c r="J2" s="83">
        <f ca="1">INDEX(Summary!$5:$61,$A2,J$67)</f>
        <v>0.11399034907601059</v>
      </c>
      <c r="K2" s="83">
        <f ca="1">INDEX(Summary!$5:$61,$A2,K$67)</f>
        <v>0.20725352601630642</v>
      </c>
      <c r="L2" s="215">
        <f>INDEX(Summary!$5:$61,$A2,L$67)</f>
        <v>193</v>
      </c>
      <c r="M2" s="215">
        <f>INDEX(Summary!$5:$61,$A2,M$67)</f>
        <v>73</v>
      </c>
      <c r="N2" s="215">
        <f>INDEX(Summary!$5:$61,$A2,N$67)</f>
        <v>120</v>
      </c>
      <c r="O2" s="215">
        <f>INDEX(Summary!$5:$61,$A2,O$67)</f>
        <v>193</v>
      </c>
      <c r="P2" s="215">
        <f>INDEX(Summary!$5:$61,$A2,P$67)</f>
        <v>73</v>
      </c>
      <c r="Q2" s="52">
        <f t="shared" ref="Q2:Q55" si="0">INDEX(TrfCnt_by_loc,MATCH($B2,loc_ID,0))</f>
        <v>14035</v>
      </c>
      <c r="R2" s="129">
        <f t="shared" ref="R2:R55" si="1">INDEX(Loc_Dist,MATCH($B2,loc_ID,0))</f>
        <v>0.6</v>
      </c>
      <c r="S2" s="129">
        <f t="shared" ref="S2:S33" si="2">INDEX(Accident,MATCH($B2,loc_ID,0))</f>
        <v>2</v>
      </c>
      <c r="T2" s="129">
        <f>S2/E2*100</f>
        <v>4.1450777202072544</v>
      </c>
      <c r="U2" s="129">
        <f t="shared" ref="U2:U33" si="3">INDEX(lat_,MATCH($B2,loc_ID,0))</f>
        <v>33.437573999999998</v>
      </c>
      <c r="V2" s="129">
        <f t="shared" ref="V2:V33" si="4">INDEX(long_,MATCH($B2,loc_ID,0))</f>
        <v>-111.943254</v>
      </c>
      <c r="W2" s="335"/>
      <c r="X2" s="52">
        <f>INDEX(Summary!$5:$61,$A2,X$67)</f>
        <v>120</v>
      </c>
      <c r="Y2" s="52"/>
      <c r="Z2" s="52"/>
      <c r="AA2" s="52"/>
      <c r="AB2" s="52"/>
      <c r="AC2" s="52"/>
      <c r="AD2" s="52"/>
      <c r="AE2" s="52"/>
      <c r="AF2" s="52"/>
      <c r="AH2" s="52">
        <f t="shared" ref="AH2:AK21" si="5">INDEX(Lane,MATCH($B2,loc_ID,0),MATCH(AH$1,LaneHdr,0))</f>
        <v>3</v>
      </c>
      <c r="AI2" s="52">
        <f t="shared" si="5"/>
        <v>0</v>
      </c>
      <c r="AJ2" s="52">
        <f t="shared" si="5"/>
        <v>3</v>
      </c>
      <c r="AK2" s="52">
        <f t="shared" si="5"/>
        <v>0</v>
      </c>
      <c r="AL2" s="52">
        <f t="shared" ref="AL2:AO21" si="6">INDEX(CordonIn,MATCH($B2,loc_ID,0),AL$66)</f>
        <v>0</v>
      </c>
      <c r="AM2" s="52">
        <f t="shared" si="6"/>
        <v>0</v>
      </c>
      <c r="AN2" s="52">
        <f t="shared" si="6"/>
        <v>0</v>
      </c>
      <c r="AO2" s="52">
        <f t="shared" si="6"/>
        <v>0</v>
      </c>
      <c r="AP2" s="52">
        <f t="shared" ref="AP2:AQ21" si="7">IF(ISBLANK(INDEX(GPS_,$A2-1,AP$66)),"",INDEX(GPS_,$A2-1,AP$66))</f>
        <v>33.437573999999998</v>
      </c>
      <c r="AQ2" s="52">
        <f t="shared" si="7"/>
        <v>-111.943254</v>
      </c>
    </row>
    <row r="3" spans="1:43" x14ac:dyDescent="0.25">
      <c r="A3" s="16">
        <v>3</v>
      </c>
      <c r="B3" s="52">
        <f>INDEX(Summary!$5:$61,$A3,B$67)</f>
        <v>102</v>
      </c>
      <c r="C3" s="51" t="str">
        <f>INDEX(Summary!$5:$61,$A3,C$67)</f>
        <v>Rio Salado Pkwy</v>
      </c>
      <c r="D3" s="51" t="str">
        <f>INDEX(Summary!$5:$61,$A3,D$67)</f>
        <v>Mill Ave</v>
      </c>
      <c r="E3" s="52">
        <f>INDEX(Summary!$5:$61,$A3,E$67)</f>
        <v>59.5</v>
      </c>
      <c r="F3" s="52">
        <f>INDEX(Summary!$5:$61,$A3,F$67)</f>
        <v>39.5</v>
      </c>
      <c r="G3" s="52">
        <f>INDEX(Summary!$5:$61,$A3,G$67)</f>
        <v>79.5</v>
      </c>
      <c r="H3" s="83">
        <f ca="1">INDEX(Summary!$5:$61,$A3,H$67)</f>
        <v>0.12184817024433736</v>
      </c>
      <c r="I3" s="83">
        <f ca="1">INDEX(Summary!$5:$61,$A3,I$67)</f>
        <v>0.52100841242166063</v>
      </c>
      <c r="J3" s="83">
        <f ca="1">INDEX(Summary!$5:$61,$A3,J$67)</f>
        <v>8.8234471918927415E-2</v>
      </c>
      <c r="K3" s="83">
        <f ca="1">INDEX(Summary!$5:$61,$A3,K$67)</f>
        <v>0.23529395822838209</v>
      </c>
      <c r="L3" s="215">
        <f>INDEX(Summary!$5:$61,$A3,L$67)</f>
        <v>238</v>
      </c>
      <c r="M3" s="215">
        <f>INDEX(Summary!$5:$61,$A3,M$67)</f>
        <v>79</v>
      </c>
      <c r="N3" s="215">
        <f>INDEX(Summary!$5:$61,$A3,N$67)</f>
        <v>159</v>
      </c>
      <c r="O3" s="215">
        <f>INDEX(Summary!$5:$61,$A3,O$67)</f>
        <v>238</v>
      </c>
      <c r="P3" s="215">
        <f>INDEX(Summary!$5:$61,$A3,P$67)</f>
        <v>79</v>
      </c>
      <c r="Q3" s="52">
        <f t="shared" si="0"/>
        <v>14670</v>
      </c>
      <c r="R3" s="129">
        <f t="shared" si="1"/>
        <v>0</v>
      </c>
      <c r="S3" s="129">
        <f t="shared" si="2"/>
        <v>5</v>
      </c>
      <c r="T3" s="129">
        <f t="shared" ref="T3:T55" si="8">S3/E3*100</f>
        <v>8.4033613445378155</v>
      </c>
      <c r="U3" s="129">
        <f t="shared" si="3"/>
        <v>33.429690000000001</v>
      </c>
      <c r="V3" s="129">
        <f t="shared" si="4"/>
        <v>-111.94045</v>
      </c>
      <c r="W3" s="335"/>
      <c r="X3" s="52">
        <f>INDEX(Summary!$5:$61,$A3,X$67)</f>
        <v>159</v>
      </c>
      <c r="Y3" s="52"/>
      <c r="Z3" s="52"/>
      <c r="AA3" s="52"/>
      <c r="AB3" s="52"/>
      <c r="AC3" s="52"/>
      <c r="AD3" s="52"/>
      <c r="AE3" s="52"/>
      <c r="AF3" s="52"/>
      <c r="AH3" s="52">
        <f t="shared" si="5"/>
        <v>3</v>
      </c>
      <c r="AI3" s="52">
        <f t="shared" si="5"/>
        <v>3</v>
      </c>
      <c r="AJ3" s="52">
        <f t="shared" si="5"/>
        <v>3</v>
      </c>
      <c r="AK3" s="52">
        <f t="shared" si="5"/>
        <v>3</v>
      </c>
      <c r="AL3" s="52">
        <f t="shared" si="6"/>
        <v>0</v>
      </c>
      <c r="AM3" s="52">
        <f t="shared" si="6"/>
        <v>1</v>
      </c>
      <c r="AN3" s="52">
        <f t="shared" si="6"/>
        <v>1</v>
      </c>
      <c r="AO3" s="52">
        <f t="shared" si="6"/>
        <v>0</v>
      </c>
      <c r="AP3" s="52">
        <f t="shared" si="7"/>
        <v>33.429690000000001</v>
      </c>
      <c r="AQ3" s="52">
        <f t="shared" si="7"/>
        <v>-111.94045</v>
      </c>
    </row>
    <row r="4" spans="1:43" x14ac:dyDescent="0.25">
      <c r="A4" s="16">
        <v>4</v>
      </c>
      <c r="B4" s="52">
        <f>INDEX(Summary!$5:$61,$A4,B$67)</f>
        <v>103</v>
      </c>
      <c r="C4" s="51" t="str">
        <f>INDEX(Summary!$5:$61,$A4,C$67)</f>
        <v>Rio Salado Pkwy</v>
      </c>
      <c r="D4" s="51" t="str">
        <f>INDEX(Summary!$5:$61,$A4,D$67)</f>
        <v>Rural Rd</v>
      </c>
      <c r="E4" s="52">
        <f>INDEX(Summary!$5:$61,$A4,E$67)</f>
        <v>57</v>
      </c>
      <c r="F4" s="52" t="str">
        <f>INDEX(Summary!$5:$61,$A4,F$67)</f>
        <v/>
      </c>
      <c r="G4" s="52">
        <f>INDEX(Summary!$5:$61,$A4,G$67)</f>
        <v>57</v>
      </c>
      <c r="H4" s="83">
        <f ca="1">INDEX(Summary!$5:$61,$A4,H$67)</f>
        <v>0.24561313638042992</v>
      </c>
      <c r="I4" s="83">
        <f ca="1">INDEX(Summary!$5:$61,$A4,I$67)</f>
        <v>0.24561307647959502</v>
      </c>
      <c r="J4" s="83">
        <f ca="1">INDEX(Summary!$5:$61,$A4,J$67)</f>
        <v>0.28947386334738917</v>
      </c>
      <c r="K4" s="83">
        <f ca="1">INDEX(Summary!$5:$61,$A4,K$67)</f>
        <v>0.89473744113855336</v>
      </c>
      <c r="L4" s="215">
        <f>INDEX(Summary!$5:$61,$A4,L$67)</f>
        <v>114</v>
      </c>
      <c r="M4" s="215">
        <f>INDEX(Summary!$5:$61,$A4,M$67)</f>
        <v>0</v>
      </c>
      <c r="N4" s="215">
        <f>INDEX(Summary!$5:$61,$A4,N$67)</f>
        <v>114</v>
      </c>
      <c r="O4" s="215">
        <f>INDEX(Summary!$5:$61,$A4,O$67)</f>
        <v>114</v>
      </c>
      <c r="P4" s="215">
        <f>INDEX(Summary!$5:$61,$A4,P$67)</f>
        <v>0</v>
      </c>
      <c r="Q4" s="52">
        <f t="shared" si="0"/>
        <v>51380</v>
      </c>
      <c r="R4" s="129">
        <f t="shared" si="1"/>
        <v>0</v>
      </c>
      <c r="S4" s="129">
        <f t="shared" si="2"/>
        <v>10</v>
      </c>
      <c r="T4" s="129">
        <f t="shared" si="8"/>
        <v>17.543859649122805</v>
      </c>
      <c r="U4" s="129">
        <f t="shared" si="3"/>
        <v>33.429245000000002</v>
      </c>
      <c r="V4" s="129">
        <f t="shared" si="4"/>
        <v>-111.92609899999999</v>
      </c>
      <c r="W4" s="335"/>
      <c r="X4" s="52">
        <f>INDEX(Summary!$5:$61,$A4,X$67)</f>
        <v>114</v>
      </c>
      <c r="Y4" s="52"/>
      <c r="Z4" s="52"/>
      <c r="AA4" s="52"/>
      <c r="AB4" s="52"/>
      <c r="AC4" s="52"/>
      <c r="AD4" s="52"/>
      <c r="AE4" s="52"/>
      <c r="AF4" s="52"/>
      <c r="AH4" s="52">
        <f t="shared" si="5"/>
        <v>0</v>
      </c>
      <c r="AI4" s="52">
        <f t="shared" si="5"/>
        <v>0</v>
      </c>
      <c r="AJ4" s="52">
        <f t="shared" si="5"/>
        <v>3</v>
      </c>
      <c r="AK4" s="52">
        <f t="shared" si="5"/>
        <v>3</v>
      </c>
      <c r="AL4" s="52">
        <f t="shared" si="6"/>
        <v>0</v>
      </c>
      <c r="AM4" s="52">
        <f t="shared" si="6"/>
        <v>1</v>
      </c>
      <c r="AN4" s="52">
        <f t="shared" si="6"/>
        <v>0</v>
      </c>
      <c r="AO4" s="52">
        <f t="shared" si="6"/>
        <v>1</v>
      </c>
      <c r="AP4" s="52">
        <f t="shared" si="7"/>
        <v>33.429245000000002</v>
      </c>
      <c r="AQ4" s="52">
        <f t="shared" si="7"/>
        <v>-111.92609899999999</v>
      </c>
    </row>
    <row r="5" spans="1:43" x14ac:dyDescent="0.25">
      <c r="A5" s="16">
        <v>5</v>
      </c>
      <c r="B5" s="52">
        <f>INDEX(Summary!$5:$61,$A5,B$67)</f>
        <v>104</v>
      </c>
      <c r="C5" s="51" t="str">
        <f>INDEX(Summary!$5:$61,$A5,C$67)</f>
        <v>Rio Salado Pkwy</v>
      </c>
      <c r="D5" s="51" t="str">
        <f>INDEX(Summary!$5:$61,$A5,D$67)</f>
        <v>McClintock Dr</v>
      </c>
      <c r="E5" s="52">
        <f>INDEX(Summary!$5:$61,$A5,E$67)</f>
        <v>26.25</v>
      </c>
      <c r="F5" s="52">
        <f>INDEX(Summary!$5:$61,$A5,F$67)</f>
        <v>23</v>
      </c>
      <c r="G5" s="52">
        <f>INDEX(Summary!$5:$61,$A5,G$67)</f>
        <v>29.5</v>
      </c>
      <c r="H5" s="83">
        <f ca="1">INDEX(Summary!$5:$61,$A5,H$67)</f>
        <v>0.13333361141337446</v>
      </c>
      <c r="I5" s="83">
        <f ca="1">INDEX(Summary!$5:$61,$A5,I$67)</f>
        <v>0.32380863169810614</v>
      </c>
      <c r="J5" s="83">
        <f ca="1">INDEX(Summary!$5:$61,$A5,J$67)</f>
        <v>0.28571486122901774</v>
      </c>
      <c r="K5" s="83">
        <f ca="1">INDEX(Summary!$5:$61,$A5,K$67)</f>
        <v>0.76190538148204356</v>
      </c>
      <c r="L5" s="215">
        <f>INDEX(Summary!$5:$61,$A5,L$67)</f>
        <v>105</v>
      </c>
      <c r="M5" s="215">
        <f>INDEX(Summary!$5:$61,$A5,M$67)</f>
        <v>46</v>
      </c>
      <c r="N5" s="215">
        <f>INDEX(Summary!$5:$61,$A5,N$67)</f>
        <v>59</v>
      </c>
      <c r="O5" s="215">
        <f>INDEX(Summary!$5:$61,$A5,O$67)</f>
        <v>105</v>
      </c>
      <c r="P5" s="215">
        <f>INDEX(Summary!$5:$61,$A5,P$67)</f>
        <v>46</v>
      </c>
      <c r="Q5" s="52">
        <f t="shared" si="0"/>
        <v>39025</v>
      </c>
      <c r="R5" s="129">
        <f t="shared" si="1"/>
        <v>1</v>
      </c>
      <c r="S5" s="129">
        <f t="shared" si="2"/>
        <v>9</v>
      </c>
      <c r="T5" s="129">
        <f t="shared" si="8"/>
        <v>34.285714285714285</v>
      </c>
      <c r="U5" s="129">
        <f t="shared" si="3"/>
        <v>33.429144999999998</v>
      </c>
      <c r="V5" s="129">
        <f t="shared" si="4"/>
        <v>-111.90889799999999</v>
      </c>
      <c r="W5" s="335"/>
      <c r="X5" s="52">
        <f>INDEX(Summary!$5:$61,$A5,X$67)</f>
        <v>59</v>
      </c>
      <c r="Y5" s="52"/>
      <c r="Z5" s="52"/>
      <c r="AA5" s="52"/>
      <c r="AB5" s="52"/>
      <c r="AC5" s="52"/>
      <c r="AD5" s="52"/>
      <c r="AE5" s="52"/>
      <c r="AF5" s="52"/>
      <c r="AH5" s="52">
        <f t="shared" si="5"/>
        <v>0</v>
      </c>
      <c r="AI5" s="52">
        <f t="shared" si="5"/>
        <v>0</v>
      </c>
      <c r="AJ5" s="52">
        <f t="shared" si="5"/>
        <v>3</v>
      </c>
      <c r="AK5" s="52">
        <f t="shared" si="5"/>
        <v>3</v>
      </c>
      <c r="AL5" s="52">
        <f t="shared" si="6"/>
        <v>0</v>
      </c>
      <c r="AM5" s="52">
        <f t="shared" si="6"/>
        <v>0</v>
      </c>
      <c r="AN5" s="52">
        <f t="shared" si="6"/>
        <v>0</v>
      </c>
      <c r="AO5" s="52">
        <f t="shared" si="6"/>
        <v>0</v>
      </c>
      <c r="AP5" s="52">
        <f t="shared" si="7"/>
        <v>33.429144999999998</v>
      </c>
      <c r="AQ5" s="52">
        <f t="shared" si="7"/>
        <v>-111.90889799999999</v>
      </c>
    </row>
    <row r="6" spans="1:43" x14ac:dyDescent="0.25">
      <c r="A6" s="16">
        <v>6</v>
      </c>
      <c r="B6" s="52">
        <f>INDEX(Summary!$5:$61,$A6,B$67)</f>
        <v>106</v>
      </c>
      <c r="C6" s="51" t="str">
        <f>INDEX(Summary!$5:$61,$A6,C$67)</f>
        <v>5th St</v>
      </c>
      <c r="D6" s="51" t="str">
        <f>INDEX(Summary!$5:$61,$A6,D$67)</f>
        <v>Mill Ave</v>
      </c>
      <c r="E6" s="52">
        <f>INDEX(Summary!$5:$61,$A6,E$67)</f>
        <v>111.75</v>
      </c>
      <c r="F6" s="52">
        <f>INDEX(Summary!$5:$61,$A6,F$67)</f>
        <v>100.5</v>
      </c>
      <c r="G6" s="52">
        <f>INDEX(Summary!$5:$61,$A6,G$67)</f>
        <v>123</v>
      </c>
      <c r="H6" s="83">
        <f ca="1">INDEX(Summary!$5:$61,$A6,H$67)</f>
        <v>0.24161153787600426</v>
      </c>
      <c r="I6" s="83">
        <f ca="1">INDEX(Summary!$5:$61,$A6,I$67)</f>
        <v>0.26398261936988926</v>
      </c>
      <c r="J6" s="83">
        <f ca="1">INDEX(Summary!$5:$61,$A6,J$67)</f>
        <v>7.8299466124529135E-2</v>
      </c>
      <c r="K6" s="83">
        <f ca="1">INDEX(Summary!$5:$61,$A6,K$67)</f>
        <v>0.1006714455572163</v>
      </c>
      <c r="L6" s="215">
        <f>INDEX(Summary!$5:$61,$A6,L$67)</f>
        <v>447</v>
      </c>
      <c r="M6" s="215">
        <f>INDEX(Summary!$5:$61,$A6,M$67)</f>
        <v>201</v>
      </c>
      <c r="N6" s="215">
        <f>INDEX(Summary!$5:$61,$A6,N$67)</f>
        <v>246</v>
      </c>
      <c r="O6" s="215">
        <f>INDEX(Summary!$5:$61,$A6,O$67)</f>
        <v>447</v>
      </c>
      <c r="P6" s="215">
        <f>INDEX(Summary!$5:$61,$A6,P$67)</f>
        <v>201</v>
      </c>
      <c r="Q6" s="52">
        <f t="shared" si="0"/>
        <v>14670</v>
      </c>
      <c r="R6" s="129">
        <f t="shared" si="1"/>
        <v>0</v>
      </c>
      <c r="S6" s="129">
        <f t="shared" si="2"/>
        <v>21</v>
      </c>
      <c r="T6" s="129">
        <f t="shared" si="8"/>
        <v>18.791946308724832</v>
      </c>
      <c r="U6" s="129">
        <f t="shared" si="3"/>
        <v>33.425445000000003</v>
      </c>
      <c r="V6" s="129">
        <f t="shared" si="4"/>
        <v>-111.93979899999999</v>
      </c>
      <c r="W6" s="335"/>
      <c r="X6" s="52">
        <f>INDEX(Summary!$5:$61,$A6,X$67)</f>
        <v>246</v>
      </c>
      <c r="Y6" s="52"/>
      <c r="Z6" s="52"/>
      <c r="AA6" s="52"/>
      <c r="AB6" s="52"/>
      <c r="AC6" s="52"/>
      <c r="AD6" s="52"/>
      <c r="AE6" s="52"/>
      <c r="AF6" s="52"/>
      <c r="AH6" s="52">
        <f t="shared" si="5"/>
        <v>3</v>
      </c>
      <c r="AI6" s="52">
        <f t="shared" si="5"/>
        <v>3</v>
      </c>
      <c r="AJ6" s="52">
        <f t="shared" si="5"/>
        <v>3</v>
      </c>
      <c r="AK6" s="52">
        <f t="shared" si="5"/>
        <v>3</v>
      </c>
      <c r="AL6" s="52">
        <f t="shared" si="6"/>
        <v>0</v>
      </c>
      <c r="AM6" s="52">
        <f t="shared" si="6"/>
        <v>0</v>
      </c>
      <c r="AN6" s="52">
        <f t="shared" si="6"/>
        <v>1</v>
      </c>
      <c r="AO6" s="52">
        <f t="shared" si="6"/>
        <v>0</v>
      </c>
      <c r="AP6" s="52">
        <f t="shared" si="7"/>
        <v>33.430948000000001</v>
      </c>
      <c r="AQ6" s="52">
        <f t="shared" si="7"/>
        <v>-111.95246</v>
      </c>
    </row>
    <row r="7" spans="1:43" x14ac:dyDescent="0.25">
      <c r="A7" s="16">
        <v>7</v>
      </c>
      <c r="B7" s="52">
        <f>INDEX(Summary!$5:$61,$A7,B$67)</f>
        <v>108</v>
      </c>
      <c r="C7" s="51" t="str">
        <f>INDEX(Summary!$5:$61,$A7,C$67)</f>
        <v>5th St</v>
      </c>
      <c r="D7" s="51" t="str">
        <f>INDEX(Summary!$5:$61,$A7,D$67)</f>
        <v>Farmer Ave</v>
      </c>
      <c r="E7" s="52">
        <f>INDEX(Summary!$5:$61,$A7,E$67)</f>
        <v>107.25</v>
      </c>
      <c r="F7" s="52">
        <f>INDEX(Summary!$5:$61,$A7,F$67)</f>
        <v>100.5</v>
      </c>
      <c r="G7" s="52">
        <f>INDEX(Summary!$5:$61,$A7,G$67)</f>
        <v>114</v>
      </c>
      <c r="H7" s="83">
        <f ca="1">INDEX(Summary!$5:$61,$A7,H$67)</f>
        <v>0.2004662907172374</v>
      </c>
      <c r="I7" s="83">
        <f ca="1">INDEX(Summary!$5:$61,$A7,I$67)</f>
        <v>8.6246561428264659E-2</v>
      </c>
      <c r="J7" s="83">
        <f ca="1">INDEX(Summary!$5:$61,$A7,J$67)</f>
        <v>4.4289010075291811E-2</v>
      </c>
      <c r="K7" s="83">
        <f ca="1">INDEX(Summary!$5:$61,$A7,K$67)</f>
        <v>7.2260829827704931E-2</v>
      </c>
      <c r="L7" s="215">
        <f>INDEX(Summary!$5:$61,$A7,L$67)</f>
        <v>429</v>
      </c>
      <c r="M7" s="215">
        <f>INDEX(Summary!$5:$61,$A7,M$67)</f>
        <v>201</v>
      </c>
      <c r="N7" s="215">
        <f>INDEX(Summary!$5:$61,$A7,N$67)</f>
        <v>228</v>
      </c>
      <c r="O7" s="215">
        <f>INDEX(Summary!$5:$61,$A7,O$67)</f>
        <v>429</v>
      </c>
      <c r="P7" s="215">
        <f>INDEX(Summary!$5:$61,$A7,P$67)</f>
        <v>201</v>
      </c>
      <c r="Q7" s="52">
        <f t="shared" si="0"/>
        <v>3508</v>
      </c>
      <c r="R7" s="129">
        <f t="shared" si="1"/>
        <v>0.25</v>
      </c>
      <c r="S7" s="129">
        <f t="shared" si="2"/>
        <v>12</v>
      </c>
      <c r="T7" s="129">
        <f t="shared" si="8"/>
        <v>11.188811188811188</v>
      </c>
      <c r="U7" s="129">
        <f t="shared" si="3"/>
        <v>33.425445000000003</v>
      </c>
      <c r="V7" s="129">
        <f t="shared" si="4"/>
        <v>-111.94409899999999</v>
      </c>
      <c r="W7" s="335"/>
      <c r="X7" s="52">
        <f>INDEX(Summary!$5:$61,$A7,X$67)</f>
        <v>228</v>
      </c>
      <c r="Y7" s="52"/>
      <c r="Z7" s="52"/>
      <c r="AA7" s="52"/>
      <c r="AB7" s="52"/>
      <c r="AC7" s="52"/>
      <c r="AD7" s="52"/>
      <c r="AE7" s="52"/>
      <c r="AF7" s="52"/>
      <c r="AH7" s="52">
        <f t="shared" si="5"/>
        <v>0</v>
      </c>
      <c r="AI7" s="52">
        <f t="shared" si="5"/>
        <v>0</v>
      </c>
      <c r="AJ7" s="52">
        <f t="shared" si="5"/>
        <v>3</v>
      </c>
      <c r="AK7" s="52">
        <f t="shared" si="5"/>
        <v>3</v>
      </c>
      <c r="AL7" s="52">
        <f t="shared" si="6"/>
        <v>0</v>
      </c>
      <c r="AM7" s="52">
        <f t="shared" si="6"/>
        <v>0</v>
      </c>
      <c r="AN7" s="52">
        <f t="shared" si="6"/>
        <v>0</v>
      </c>
      <c r="AO7" s="52">
        <f t="shared" si="6"/>
        <v>0</v>
      </c>
      <c r="AP7" s="52">
        <f t="shared" si="7"/>
        <v>33.425445000000003</v>
      </c>
      <c r="AQ7" s="52">
        <f t="shared" si="7"/>
        <v>-111.93979899999999</v>
      </c>
    </row>
    <row r="8" spans="1:43" x14ac:dyDescent="0.25">
      <c r="A8" s="16">
        <v>8</v>
      </c>
      <c r="B8" s="52">
        <f>INDEX(Summary!$5:$61,$A8,B$67)</f>
        <v>110</v>
      </c>
      <c r="C8" s="51" t="str">
        <f>INDEX(Summary!$5:$61,$A8,C$67)</f>
        <v>5th St</v>
      </c>
      <c r="D8" s="51" t="str">
        <f>INDEX(Summary!$5:$61,$A8,D$67)</f>
        <v>Priest Dr</v>
      </c>
      <c r="E8" s="52">
        <f>INDEX(Summary!$5:$61,$A8,E$67)</f>
        <v>20</v>
      </c>
      <c r="F8" s="52" t="str">
        <f>INDEX(Summary!$5:$61,$A8,F$67)</f>
        <v/>
      </c>
      <c r="G8" s="52">
        <f>INDEX(Summary!$5:$61,$A8,G$67)</f>
        <v>20</v>
      </c>
      <c r="H8" s="83">
        <f ca="1">INDEX(Summary!$5:$61,$A8,H$67)</f>
        <v>2.4999760767241554E-2</v>
      </c>
      <c r="I8" s="83">
        <f ca="1">INDEX(Summary!$5:$61,$A8,I$67)</f>
        <v>0.22500006186975083</v>
      </c>
      <c r="J8" s="83">
        <f ca="1">INDEX(Summary!$5:$61,$A8,J$67)</f>
        <v>0.27500056802996697</v>
      </c>
      <c r="K8" s="83">
        <f ca="1">INDEX(Summary!$5:$61,$A8,K$67)</f>
        <v>0.27499963004588984</v>
      </c>
      <c r="L8" s="215">
        <f>INDEX(Summary!$5:$61,$A8,L$67)</f>
        <v>40</v>
      </c>
      <c r="M8" s="215">
        <f>INDEX(Summary!$5:$61,$A8,M$67)</f>
        <v>0</v>
      </c>
      <c r="N8" s="215">
        <f>INDEX(Summary!$5:$61,$A8,N$67)</f>
        <v>40</v>
      </c>
      <c r="O8" s="215">
        <f>INDEX(Summary!$5:$61,$A8,O$67)</f>
        <v>40</v>
      </c>
      <c r="P8" s="215">
        <f>INDEX(Summary!$5:$61,$A8,P$67)</f>
        <v>0</v>
      </c>
      <c r="Q8" s="52">
        <f t="shared" si="0"/>
        <v>28310</v>
      </c>
      <c r="R8" s="129">
        <f t="shared" si="1"/>
        <v>1.24</v>
      </c>
      <c r="S8" s="129">
        <f t="shared" si="2"/>
        <v>3</v>
      </c>
      <c r="T8" s="129">
        <f t="shared" si="8"/>
        <v>15</v>
      </c>
      <c r="U8" s="129">
        <f t="shared" si="3"/>
        <v>33.425600000000003</v>
      </c>
      <c r="V8" s="129">
        <f t="shared" si="4"/>
        <v>-111.96095</v>
      </c>
      <c r="W8" s="335"/>
      <c r="X8" s="52">
        <f>INDEX(Summary!$5:$61,$A8,X$67)</f>
        <v>40</v>
      </c>
      <c r="Y8" s="52"/>
      <c r="Z8" s="52"/>
      <c r="AA8" s="52"/>
      <c r="AB8" s="52"/>
      <c r="AC8" s="52"/>
      <c r="AD8" s="52"/>
      <c r="AE8" s="52"/>
      <c r="AF8" s="52"/>
      <c r="AH8" s="52">
        <f t="shared" si="5"/>
        <v>1</v>
      </c>
      <c r="AI8" s="52">
        <f t="shared" si="5"/>
        <v>1</v>
      </c>
      <c r="AJ8" s="52">
        <f t="shared" si="5"/>
        <v>0</v>
      </c>
      <c r="AK8" s="52">
        <f t="shared" si="5"/>
        <v>3</v>
      </c>
      <c r="AL8" s="52">
        <f t="shared" si="6"/>
        <v>0</v>
      </c>
      <c r="AM8" s="52">
        <f t="shared" si="6"/>
        <v>0</v>
      </c>
      <c r="AN8" s="52">
        <f t="shared" si="6"/>
        <v>0</v>
      </c>
      <c r="AO8" s="52">
        <f t="shared" si="6"/>
        <v>0</v>
      </c>
      <c r="AP8" s="52">
        <f t="shared" si="7"/>
        <v>33.425445000000003</v>
      </c>
      <c r="AQ8" s="52">
        <f t="shared" si="7"/>
        <v>-111.936499</v>
      </c>
    </row>
    <row r="9" spans="1:43" x14ac:dyDescent="0.25">
      <c r="A9" s="16">
        <v>9</v>
      </c>
      <c r="B9" s="52">
        <f>INDEX(Summary!$5:$61,$A9,B$67)</f>
        <v>111</v>
      </c>
      <c r="C9" s="51" t="str">
        <f>INDEX(Summary!$5:$61,$A9,C$67)</f>
        <v>10th St</v>
      </c>
      <c r="D9" s="51" t="str">
        <f>INDEX(Summary!$5:$61,$A9,D$67)</f>
        <v>Mill Ave</v>
      </c>
      <c r="E9" s="52">
        <f>INDEX(Summary!$5:$61,$A9,E$67)</f>
        <v>123.75</v>
      </c>
      <c r="F9" s="52">
        <f>INDEX(Summary!$5:$61,$A9,F$67)</f>
        <v>100.5</v>
      </c>
      <c r="G9" s="52">
        <f>INDEX(Summary!$5:$61,$A9,G$67)</f>
        <v>147</v>
      </c>
      <c r="H9" s="83">
        <f ca="1">INDEX(Summary!$5:$61,$A9,H$67)</f>
        <v>0.32121186548865466</v>
      </c>
      <c r="I9" s="83">
        <f ca="1">INDEX(Summary!$5:$61,$A9,I$67)</f>
        <v>0.18080870366277968</v>
      </c>
      <c r="J9" s="83">
        <f ca="1">INDEX(Summary!$5:$61,$A9,J$67)</f>
        <v>8.686848051615266E-2</v>
      </c>
      <c r="K9" s="83">
        <f ca="1">INDEX(Summary!$5:$61,$A9,K$67)</f>
        <v>0.21717258978683415</v>
      </c>
      <c r="L9" s="215">
        <f>INDEX(Summary!$5:$61,$A9,L$67)</f>
        <v>495</v>
      </c>
      <c r="M9" s="215">
        <f>INDEX(Summary!$5:$61,$A9,M$67)</f>
        <v>201</v>
      </c>
      <c r="N9" s="215">
        <f>INDEX(Summary!$5:$61,$A9,N$67)</f>
        <v>294</v>
      </c>
      <c r="O9" s="215">
        <f>INDEX(Summary!$5:$61,$A9,O$67)</f>
        <v>495</v>
      </c>
      <c r="P9" s="215">
        <f>INDEX(Summary!$5:$61,$A9,P$67)</f>
        <v>201</v>
      </c>
      <c r="Q9" s="52">
        <f t="shared" si="0"/>
        <v>26392</v>
      </c>
      <c r="R9" s="129">
        <f t="shared" si="1"/>
        <v>0</v>
      </c>
      <c r="S9" s="129">
        <f t="shared" si="2"/>
        <v>11</v>
      </c>
      <c r="T9" s="129">
        <f t="shared" si="8"/>
        <v>8.8888888888888893</v>
      </c>
      <c r="U9" s="129">
        <f t="shared" si="3"/>
        <v>33.418945000000001</v>
      </c>
      <c r="V9" s="129">
        <f t="shared" si="4"/>
        <v>-111.93979899999999</v>
      </c>
      <c r="W9" s="335"/>
      <c r="X9" s="52">
        <f>INDEX(Summary!$5:$61,$A9,X$67)</f>
        <v>294</v>
      </c>
      <c r="Y9" s="52"/>
      <c r="Z9" s="52"/>
      <c r="AA9" s="52"/>
      <c r="AB9" s="52"/>
      <c r="AC9" s="52"/>
      <c r="AD9" s="52"/>
      <c r="AE9" s="52"/>
      <c r="AF9" s="52"/>
      <c r="AH9" s="52">
        <f t="shared" si="5"/>
        <v>0</v>
      </c>
      <c r="AI9" s="52">
        <f t="shared" si="5"/>
        <v>0</v>
      </c>
      <c r="AJ9" s="52">
        <f t="shared" si="5"/>
        <v>2</v>
      </c>
      <c r="AK9" s="52">
        <f t="shared" si="5"/>
        <v>3</v>
      </c>
      <c r="AL9" s="52">
        <f t="shared" si="6"/>
        <v>0</v>
      </c>
      <c r="AM9" s="52">
        <f t="shared" si="6"/>
        <v>0</v>
      </c>
      <c r="AN9" s="52">
        <f t="shared" si="6"/>
        <v>1</v>
      </c>
      <c r="AO9" s="52">
        <f t="shared" si="6"/>
        <v>0</v>
      </c>
      <c r="AP9" s="52">
        <f t="shared" si="7"/>
        <v>33.425445000000003</v>
      </c>
      <c r="AQ9" s="52">
        <f t="shared" si="7"/>
        <v>-111.94409899999999</v>
      </c>
    </row>
    <row r="10" spans="1:43" x14ac:dyDescent="0.25">
      <c r="A10" s="16">
        <v>10</v>
      </c>
      <c r="B10" s="52">
        <f>INDEX(Summary!$5:$61,$A10,B$67)</f>
        <v>112</v>
      </c>
      <c r="C10" s="51" t="str">
        <f>INDEX(Summary!$5:$61,$A10,C$67)</f>
        <v>Superstition Fwy</v>
      </c>
      <c r="D10" s="51" t="str">
        <f>INDEX(Summary!$5:$61,$A10,D$67)</f>
        <v>College Ave</v>
      </c>
      <c r="E10" s="52">
        <f>INDEX(Summary!$5:$61,$A10,E$67)</f>
        <v>35.75</v>
      </c>
      <c r="F10" s="52">
        <f>INDEX(Summary!$5:$61,$A10,F$67)</f>
        <v>31.5</v>
      </c>
      <c r="G10" s="52">
        <f>INDEX(Summary!$5:$61,$A10,G$67)</f>
        <v>40</v>
      </c>
      <c r="H10" s="83">
        <f ca="1">INDEX(Summary!$5:$61,$A10,H$67)</f>
        <v>0.26573359858459011</v>
      </c>
      <c r="I10" s="83">
        <f ca="1">INDEX(Summary!$5:$61,$A10,I$67)</f>
        <v>0.66433473439849455</v>
      </c>
      <c r="J10" s="83">
        <f ca="1">INDEX(Summary!$5:$61,$A10,J$67)</f>
        <v>-4.4230480205734787E-7</v>
      </c>
      <c r="K10" s="83">
        <f ca="1">INDEX(Summary!$5:$61,$A10,K$67)</f>
        <v>-4.4339579839512109E-7</v>
      </c>
      <c r="L10" s="215">
        <f>INDEX(Summary!$5:$61,$A10,L$67)</f>
        <v>143</v>
      </c>
      <c r="M10" s="215">
        <f>INDEX(Summary!$5:$61,$A10,M$67)</f>
        <v>63</v>
      </c>
      <c r="N10" s="215">
        <f>INDEX(Summary!$5:$61,$A10,N$67)</f>
        <v>80</v>
      </c>
      <c r="O10" s="215">
        <f>INDEX(Summary!$5:$61,$A10,O$67)</f>
        <v>143</v>
      </c>
      <c r="P10" s="215">
        <f>INDEX(Summary!$5:$61,$A10,P$67)</f>
        <v>63</v>
      </c>
      <c r="Q10" s="52">
        <f t="shared" si="0"/>
        <v>1774</v>
      </c>
      <c r="R10" s="129">
        <f t="shared" si="1"/>
        <v>2</v>
      </c>
      <c r="S10" s="129">
        <f t="shared" si="2"/>
        <v>1</v>
      </c>
      <c r="T10" s="129">
        <f t="shared" si="8"/>
        <v>2.7972027972027971</v>
      </c>
      <c r="U10" s="129">
        <f t="shared" si="3"/>
        <v>33.385480000000001</v>
      </c>
      <c r="V10" s="129">
        <f t="shared" si="4"/>
        <v>-111.93477</v>
      </c>
      <c r="W10" s="335"/>
      <c r="X10" s="52">
        <f>INDEX(Summary!$5:$61,$A10,X$67)</f>
        <v>80</v>
      </c>
      <c r="Y10" s="52"/>
      <c r="Z10" s="52"/>
      <c r="AA10" s="52"/>
      <c r="AB10" s="52"/>
      <c r="AC10" s="52"/>
      <c r="AD10" s="52"/>
      <c r="AE10" s="52"/>
      <c r="AF10" s="52"/>
      <c r="AH10" s="52">
        <f t="shared" si="5"/>
        <v>2</v>
      </c>
      <c r="AI10" s="52">
        <f t="shared" si="5"/>
        <v>3</v>
      </c>
      <c r="AJ10" s="52">
        <f t="shared" si="5"/>
        <v>0</v>
      </c>
      <c r="AK10" s="52">
        <f t="shared" si="5"/>
        <v>0</v>
      </c>
      <c r="AL10" s="52">
        <f t="shared" si="6"/>
        <v>0</v>
      </c>
      <c r="AM10" s="52">
        <f t="shared" si="6"/>
        <v>0</v>
      </c>
      <c r="AN10" s="52">
        <f t="shared" si="6"/>
        <v>0</v>
      </c>
      <c r="AO10" s="52">
        <f t="shared" si="6"/>
        <v>0</v>
      </c>
      <c r="AP10" s="52">
        <f t="shared" si="7"/>
        <v>33.425545</v>
      </c>
      <c r="AQ10" s="52">
        <f t="shared" si="7"/>
        <v>-111.95219899999999</v>
      </c>
    </row>
    <row r="11" spans="1:43" x14ac:dyDescent="0.25">
      <c r="A11" s="16">
        <v>11</v>
      </c>
      <c r="B11" s="52">
        <f>INDEX(Summary!$5:$61,$A11,B$67)</f>
        <v>113</v>
      </c>
      <c r="C11" s="51" t="str">
        <f>INDEX(Summary!$5:$61,$A11,C$67)</f>
        <v>13th St</v>
      </c>
      <c r="D11" s="51" t="str">
        <f>INDEX(Summary!$5:$61,$A11,D$67)</f>
        <v>Mill Ave</v>
      </c>
      <c r="E11" s="52">
        <f>INDEX(Summary!$5:$61,$A11,E$67)</f>
        <v>58.125</v>
      </c>
      <c r="F11" s="52">
        <f>INDEX(Summary!$5:$61,$A11,F$67)</f>
        <v>33</v>
      </c>
      <c r="G11" s="52">
        <f>INDEX(Summary!$5:$61,$A11,G$67)</f>
        <v>83.25</v>
      </c>
      <c r="H11" s="83">
        <f ca="1">INDEX(Summary!$5:$61,$A11,H$67)</f>
        <v>0.22795779758592299</v>
      </c>
      <c r="I11" s="83">
        <f ca="1">INDEX(Summary!$5:$61,$A11,I$67)</f>
        <v>0.24085993980638976</v>
      </c>
      <c r="J11" s="83">
        <f ca="1">INDEX(Summary!$5:$61,$A11,J$67)</f>
        <v>0.23655933137284596</v>
      </c>
      <c r="K11" s="83">
        <f ca="1">INDEX(Summary!$5:$61,$A11,K$67)</f>
        <v>0.29892451214285548</v>
      </c>
      <c r="L11" s="215">
        <f>INDEX(Summary!$5:$61,$A11,L$67)</f>
        <v>232.5</v>
      </c>
      <c r="M11" s="215">
        <f>INDEX(Summary!$5:$61,$A11,M$67)</f>
        <v>66</v>
      </c>
      <c r="N11" s="215">
        <f>INDEX(Summary!$5:$61,$A11,N$67)</f>
        <v>166.5</v>
      </c>
      <c r="O11" s="215">
        <f>INDEX(Summary!$5:$61,$A11,O$67)</f>
        <v>232.5</v>
      </c>
      <c r="P11" s="215">
        <f>INDEX(Summary!$5:$61,$A11,P$67)</f>
        <v>66</v>
      </c>
      <c r="Q11" s="52">
        <f t="shared" si="0"/>
        <v>26392</v>
      </c>
      <c r="R11" s="129">
        <f t="shared" si="1"/>
        <v>0</v>
      </c>
      <c r="S11" s="129">
        <f t="shared" si="2"/>
        <v>9</v>
      </c>
      <c r="T11" s="129">
        <f t="shared" si="8"/>
        <v>15.483870967741936</v>
      </c>
      <c r="U11" s="129">
        <f t="shared" si="3"/>
        <v>33.414645</v>
      </c>
      <c r="V11" s="129">
        <f t="shared" si="4"/>
        <v>-111.93979899999999</v>
      </c>
      <c r="W11" s="335"/>
      <c r="X11" s="52">
        <f>INDEX(Summary!$5:$61,$A11,X$67)</f>
        <v>166.5</v>
      </c>
      <c r="Y11" s="52"/>
      <c r="Z11" s="52"/>
      <c r="AA11" s="52"/>
      <c r="AB11" s="52"/>
      <c r="AC11" s="52"/>
      <c r="AD11" s="52"/>
      <c r="AE11" s="52"/>
      <c r="AF11" s="52"/>
      <c r="AH11" s="52">
        <f t="shared" si="5"/>
        <v>1</v>
      </c>
      <c r="AI11" s="52">
        <f t="shared" si="5"/>
        <v>0</v>
      </c>
      <c r="AJ11" s="52">
        <f t="shared" si="5"/>
        <v>3</v>
      </c>
      <c r="AK11" s="52">
        <f t="shared" si="5"/>
        <v>3</v>
      </c>
      <c r="AL11" s="52">
        <f t="shared" si="6"/>
        <v>1</v>
      </c>
      <c r="AM11" s="52">
        <f t="shared" si="6"/>
        <v>0</v>
      </c>
      <c r="AN11" s="52">
        <f t="shared" si="6"/>
        <v>1</v>
      </c>
      <c r="AO11" s="52">
        <f t="shared" si="6"/>
        <v>0</v>
      </c>
      <c r="AP11" s="52">
        <f t="shared" si="7"/>
        <v>33.425600000000003</v>
      </c>
      <c r="AQ11" s="52">
        <f t="shared" si="7"/>
        <v>-111.96095</v>
      </c>
    </row>
    <row r="12" spans="1:43" x14ac:dyDescent="0.25">
      <c r="A12" s="16">
        <v>12</v>
      </c>
      <c r="B12" s="52">
        <f>INDEX(Summary!$5:$61,$A12,B$67)</f>
        <v>114</v>
      </c>
      <c r="C12" s="51" t="str">
        <f>INDEX(Summary!$5:$61,$A12,C$67)</f>
        <v>13th St</v>
      </c>
      <c r="D12" s="51" t="str">
        <f>INDEX(Summary!$5:$61,$A12,D$67)</f>
        <v>Hardy Dr</v>
      </c>
      <c r="E12" s="52">
        <f>INDEX(Summary!$5:$61,$A12,E$67)</f>
        <v>42.5</v>
      </c>
      <c r="F12" s="52">
        <f>INDEX(Summary!$5:$61,$A12,F$67)</f>
        <v>35.5</v>
      </c>
      <c r="G12" s="52">
        <f>INDEX(Summary!$5:$61,$A12,G$67)</f>
        <v>49.5</v>
      </c>
      <c r="H12" s="83">
        <f ca="1">INDEX(Summary!$5:$61,$A12,H$67)</f>
        <v>0.37647094158390476</v>
      </c>
      <c r="I12" s="83">
        <f ca="1">INDEX(Summary!$5:$61,$A12,I$67)</f>
        <v>0.24117599021847996</v>
      </c>
      <c r="J12" s="83">
        <f ca="1">INDEX(Summary!$5:$61,$A12,J$67)</f>
        <v>0.12941194874574888</v>
      </c>
      <c r="K12" s="83">
        <f ca="1">INDEX(Summary!$5:$61,$A12,K$67)</f>
        <v>5.2940672020228154E-2</v>
      </c>
      <c r="L12" s="215">
        <f>INDEX(Summary!$5:$61,$A12,L$67)</f>
        <v>170</v>
      </c>
      <c r="M12" s="215">
        <f>INDEX(Summary!$5:$61,$A12,M$67)</f>
        <v>71</v>
      </c>
      <c r="N12" s="215">
        <f>INDEX(Summary!$5:$61,$A12,N$67)</f>
        <v>99</v>
      </c>
      <c r="O12" s="215">
        <f>INDEX(Summary!$5:$61,$A12,O$67)</f>
        <v>170</v>
      </c>
      <c r="P12" s="215">
        <f>INDEX(Summary!$5:$61,$A12,P$67)</f>
        <v>71</v>
      </c>
      <c r="Q12" s="52">
        <f t="shared" si="0"/>
        <v>9690</v>
      </c>
      <c r="R12" s="129">
        <f t="shared" si="1"/>
        <v>0.72</v>
      </c>
      <c r="S12" s="129">
        <f t="shared" si="2"/>
        <v>5</v>
      </c>
      <c r="T12" s="129">
        <f t="shared" si="8"/>
        <v>11.76470588235294</v>
      </c>
      <c r="U12" s="129">
        <f t="shared" si="3"/>
        <v>33.414645</v>
      </c>
      <c r="V12" s="129">
        <f t="shared" si="4"/>
        <v>-111.951999</v>
      </c>
      <c r="W12" s="335"/>
      <c r="X12" s="52">
        <f>INDEX(Summary!$5:$61,$A12,X$67)</f>
        <v>99</v>
      </c>
      <c r="Y12" s="52"/>
      <c r="Z12" s="52"/>
      <c r="AA12" s="52"/>
      <c r="AB12" s="52"/>
      <c r="AC12" s="52"/>
      <c r="AD12" s="52"/>
      <c r="AE12" s="52"/>
      <c r="AF12" s="52"/>
      <c r="AH12" s="52">
        <f t="shared" si="5"/>
        <v>3</v>
      </c>
      <c r="AI12" s="52">
        <f t="shared" si="5"/>
        <v>3</v>
      </c>
      <c r="AJ12" s="52">
        <f t="shared" si="5"/>
        <v>3</v>
      </c>
      <c r="AK12" s="52">
        <f t="shared" si="5"/>
        <v>3</v>
      </c>
      <c r="AL12" s="52">
        <f t="shared" si="6"/>
        <v>0</v>
      </c>
      <c r="AM12" s="52">
        <f t="shared" si="6"/>
        <v>0</v>
      </c>
      <c r="AN12" s="52">
        <f t="shared" si="6"/>
        <v>0</v>
      </c>
      <c r="AO12" s="52">
        <f t="shared" si="6"/>
        <v>0</v>
      </c>
      <c r="AP12" s="52">
        <f t="shared" si="7"/>
        <v>33.418945000000001</v>
      </c>
      <c r="AQ12" s="52">
        <f t="shared" si="7"/>
        <v>-111.93979899999999</v>
      </c>
    </row>
    <row r="13" spans="1:43" x14ac:dyDescent="0.25">
      <c r="A13" s="16">
        <v>13</v>
      </c>
      <c r="B13" s="52">
        <f>INDEX(Summary!$5:$61,$A13,B$67)</f>
        <v>115</v>
      </c>
      <c r="C13" s="51" t="str">
        <f>INDEX(Summary!$5:$61,$A13,C$67)</f>
        <v>University Dr</v>
      </c>
      <c r="D13" s="51" t="str">
        <f>INDEX(Summary!$5:$61,$A13,D$67)</f>
        <v>College Ave</v>
      </c>
      <c r="E13" s="52">
        <f>INDEX(Summary!$5:$61,$A13,E$67)</f>
        <v>309.5</v>
      </c>
      <c r="F13" s="52" t="str">
        <f>INDEX(Summary!$5:$61,$A13,F$67)</f>
        <v/>
      </c>
      <c r="G13" s="52">
        <f>INDEX(Summary!$5:$61,$A13,G$67)</f>
        <v>309.5</v>
      </c>
      <c r="H13" s="83">
        <f ca="1">INDEX(Summary!$5:$61,$A13,H$67)</f>
        <v>0.23909606767768721</v>
      </c>
      <c r="I13" s="83">
        <f ca="1">INDEX(Summary!$5:$61,$A13,I$67)</f>
        <v>5.8158685689856569E-2</v>
      </c>
      <c r="J13" s="83">
        <f ca="1">INDEX(Summary!$5:$61,$A13,J$67)</f>
        <v>0.19062927891830814</v>
      </c>
      <c r="K13" s="83">
        <f ca="1">INDEX(Summary!$5:$61,$A13,K$67)</f>
        <v>0.27948281022349025</v>
      </c>
      <c r="L13" s="215">
        <f>INDEX(Summary!$5:$61,$A13,L$67)</f>
        <v>619</v>
      </c>
      <c r="M13" s="215">
        <f>INDEX(Summary!$5:$61,$A13,M$67)</f>
        <v>0</v>
      </c>
      <c r="N13" s="215">
        <f>INDEX(Summary!$5:$61,$A13,N$67)</f>
        <v>619</v>
      </c>
      <c r="O13" s="215">
        <f>INDEX(Summary!$5:$61,$A13,O$67)</f>
        <v>619</v>
      </c>
      <c r="P13" s="215">
        <f>INDEX(Summary!$5:$61,$A13,P$67)</f>
        <v>0</v>
      </c>
      <c r="Q13" s="52">
        <f t="shared" si="0"/>
        <v>26482</v>
      </c>
      <c r="R13" s="129">
        <f t="shared" si="1"/>
        <v>0</v>
      </c>
      <c r="S13" s="129">
        <f t="shared" si="2"/>
        <v>13</v>
      </c>
      <c r="T13" s="129">
        <f t="shared" si="8"/>
        <v>4.2003231017770597</v>
      </c>
      <c r="U13" s="129">
        <f t="shared" si="3"/>
        <v>33.421844999999998</v>
      </c>
      <c r="V13" s="129">
        <f t="shared" si="4"/>
        <v>-111.934799</v>
      </c>
      <c r="W13" s="335"/>
      <c r="X13" s="52">
        <f>INDEX(Summary!$5:$61,$A13,X$67)</f>
        <v>619</v>
      </c>
      <c r="Y13" s="52"/>
      <c r="Z13" s="52"/>
      <c r="AA13" s="52"/>
      <c r="AB13" s="52"/>
      <c r="AC13" s="52"/>
      <c r="AD13" s="52"/>
      <c r="AE13" s="52"/>
      <c r="AF13" s="52"/>
      <c r="AH13" s="52">
        <f t="shared" si="5"/>
        <v>5</v>
      </c>
      <c r="AI13" s="52">
        <f t="shared" si="5"/>
        <v>3</v>
      </c>
      <c r="AJ13" s="52">
        <f t="shared" si="5"/>
        <v>3</v>
      </c>
      <c r="AK13" s="52">
        <f t="shared" si="5"/>
        <v>3</v>
      </c>
      <c r="AL13" s="52">
        <f t="shared" si="6"/>
        <v>0</v>
      </c>
      <c r="AM13" s="52">
        <f t="shared" si="6"/>
        <v>0</v>
      </c>
      <c r="AN13" s="52">
        <f t="shared" si="6"/>
        <v>0</v>
      </c>
      <c r="AO13" s="52">
        <f t="shared" si="6"/>
        <v>0</v>
      </c>
      <c r="AP13" s="52">
        <f t="shared" si="7"/>
        <v>33.385480000000001</v>
      </c>
      <c r="AQ13" s="52">
        <f t="shared" si="7"/>
        <v>-111.93477</v>
      </c>
    </row>
    <row r="14" spans="1:43" x14ac:dyDescent="0.25">
      <c r="A14" s="16">
        <v>14</v>
      </c>
      <c r="B14" s="52">
        <f>INDEX(Summary!$5:$61,$A14,B$67)</f>
        <v>116</v>
      </c>
      <c r="C14" s="51" t="str">
        <f>INDEX(Summary!$5:$61,$A14,C$67)</f>
        <v>University Dr</v>
      </c>
      <c r="D14" s="51" t="str">
        <f>INDEX(Summary!$5:$61,$A14,D$67)</f>
        <v>Dorsey Ln</v>
      </c>
      <c r="E14" s="52">
        <f>INDEX(Summary!$5:$61,$A14,E$67)</f>
        <v>87.875</v>
      </c>
      <c r="F14" s="52">
        <f>INDEX(Summary!$5:$61,$A14,F$67)</f>
        <v>68.75</v>
      </c>
      <c r="G14" s="52">
        <f>INDEX(Summary!$5:$61,$A14,G$67)</f>
        <v>107</v>
      </c>
      <c r="H14" s="83">
        <f ca="1">INDEX(Summary!$5:$61,$A14,H$67)</f>
        <v>0.30725509757778185</v>
      </c>
      <c r="I14" s="83">
        <f ca="1">INDEX(Summary!$5:$61,$A14,I$67)</f>
        <v>9.530558749942547E-2</v>
      </c>
      <c r="J14" s="83">
        <f ca="1">INDEX(Summary!$5:$61,$A14,J$67)</f>
        <v>0.31294417714440531</v>
      </c>
      <c r="K14" s="83">
        <f ca="1">INDEX(Summary!$5:$61,$A14,K$67)</f>
        <v>0.60597521409522115</v>
      </c>
      <c r="L14" s="215">
        <f>INDEX(Summary!$5:$61,$A14,L$67)</f>
        <v>351.5</v>
      </c>
      <c r="M14" s="215">
        <f>INDEX(Summary!$5:$61,$A14,M$67)</f>
        <v>137.5</v>
      </c>
      <c r="N14" s="215">
        <f>INDEX(Summary!$5:$61,$A14,N$67)</f>
        <v>214</v>
      </c>
      <c r="O14" s="215">
        <f>INDEX(Summary!$5:$61,$A14,O$67)</f>
        <v>351.5</v>
      </c>
      <c r="P14" s="215">
        <f>INDEX(Summary!$5:$61,$A14,P$67)</f>
        <v>137.5</v>
      </c>
      <c r="Q14" s="52">
        <f t="shared" si="0"/>
        <v>30015</v>
      </c>
      <c r="R14" s="129">
        <f t="shared" si="1"/>
        <v>0.5</v>
      </c>
      <c r="S14" s="129">
        <f t="shared" si="2"/>
        <v>15</v>
      </c>
      <c r="T14" s="129">
        <f t="shared" si="8"/>
        <v>17.069701280227594</v>
      </c>
      <c r="U14" s="129">
        <f t="shared" si="3"/>
        <v>33.421779999999998</v>
      </c>
      <c r="V14" s="129">
        <f t="shared" si="4"/>
        <v>-111.91791000000001</v>
      </c>
      <c r="W14" s="335"/>
      <c r="X14" s="52">
        <f>INDEX(Summary!$5:$61,$A14,X$67)</f>
        <v>214</v>
      </c>
      <c r="Y14" s="52"/>
      <c r="Z14" s="52"/>
      <c r="AA14" s="52"/>
      <c r="AB14" s="52"/>
      <c r="AC14" s="52"/>
      <c r="AD14" s="52"/>
      <c r="AE14" s="52"/>
      <c r="AF14" s="52"/>
      <c r="AH14" s="52">
        <f t="shared" si="5"/>
        <v>2</v>
      </c>
      <c r="AI14" s="52">
        <f t="shared" si="5"/>
        <v>0</v>
      </c>
      <c r="AJ14" s="52">
        <f t="shared" si="5"/>
        <v>3</v>
      </c>
      <c r="AK14" s="52">
        <f t="shared" si="5"/>
        <v>3</v>
      </c>
      <c r="AL14" s="52">
        <f t="shared" si="6"/>
        <v>0</v>
      </c>
      <c r="AM14" s="52">
        <f t="shared" si="6"/>
        <v>0</v>
      </c>
      <c r="AN14" s="52">
        <f t="shared" si="6"/>
        <v>0</v>
      </c>
      <c r="AO14" s="52">
        <f t="shared" si="6"/>
        <v>0</v>
      </c>
      <c r="AP14" s="52">
        <f t="shared" si="7"/>
        <v>33.414645</v>
      </c>
      <c r="AQ14" s="52">
        <f t="shared" si="7"/>
        <v>-111.93979899999999</v>
      </c>
    </row>
    <row r="15" spans="1:43" x14ac:dyDescent="0.25">
      <c r="A15" s="16">
        <v>15</v>
      </c>
      <c r="B15" s="52">
        <f>INDEX(Summary!$5:$61,$A15,B$67)</f>
        <v>117</v>
      </c>
      <c r="C15" s="51" t="str">
        <f>INDEX(Summary!$5:$61,$A15,C$67)</f>
        <v>University Dr</v>
      </c>
      <c r="D15" s="51" t="str">
        <f>INDEX(Summary!$5:$61,$A15,D$67)</f>
        <v>Rural Rd</v>
      </c>
      <c r="E15" s="52">
        <f>INDEX(Summary!$5:$61,$A15,E$67)</f>
        <v>197.25</v>
      </c>
      <c r="F15" s="52">
        <f>INDEX(Summary!$5:$61,$A15,F$67)</f>
        <v>133.5</v>
      </c>
      <c r="G15" s="52">
        <f>INDEX(Summary!$5:$61,$A15,G$67)</f>
        <v>261</v>
      </c>
      <c r="H15" s="83">
        <f ca="1">INDEX(Summary!$5:$61,$A15,H$67)</f>
        <v>0.27756690481009827</v>
      </c>
      <c r="I15" s="83">
        <f ca="1">INDEX(Summary!$5:$61,$A15,I$67)</f>
        <v>8.111585725540689E-2</v>
      </c>
      <c r="J15" s="83">
        <f ca="1">INDEX(Summary!$5:$61,$A15,J$67)</f>
        <v>0.35487884693905819</v>
      </c>
      <c r="K15" s="83">
        <f ca="1">INDEX(Summary!$5:$61,$A15,K$67)</f>
        <v>0.6894797307974434</v>
      </c>
      <c r="L15" s="215">
        <f>INDEX(Summary!$5:$61,$A15,L$67)</f>
        <v>789</v>
      </c>
      <c r="M15" s="215">
        <f>INDEX(Summary!$5:$61,$A15,M$67)</f>
        <v>267</v>
      </c>
      <c r="N15" s="215">
        <f>INDEX(Summary!$5:$61,$A15,N$67)</f>
        <v>522</v>
      </c>
      <c r="O15" s="215">
        <f>INDEX(Summary!$5:$61,$A15,O$67)</f>
        <v>789</v>
      </c>
      <c r="P15" s="215">
        <f>INDEX(Summary!$5:$61,$A15,P$67)</f>
        <v>267</v>
      </c>
      <c r="Q15" s="52">
        <f t="shared" si="0"/>
        <v>51380</v>
      </c>
      <c r="R15" s="129">
        <f t="shared" si="1"/>
        <v>0</v>
      </c>
      <c r="S15" s="129">
        <f t="shared" si="2"/>
        <v>58</v>
      </c>
      <c r="T15" s="129">
        <f t="shared" si="8"/>
        <v>29.404309252217999</v>
      </c>
      <c r="U15" s="129">
        <f t="shared" si="3"/>
        <v>33.422044999999997</v>
      </c>
      <c r="V15" s="129">
        <f t="shared" si="4"/>
        <v>-111.926299</v>
      </c>
      <c r="W15" s="335"/>
      <c r="X15" s="52">
        <f>INDEX(Summary!$5:$61,$A15,X$67)</f>
        <v>522</v>
      </c>
      <c r="Y15" s="52"/>
      <c r="Z15" s="52"/>
      <c r="AA15" s="52"/>
      <c r="AB15" s="52"/>
      <c r="AC15" s="52"/>
      <c r="AD15" s="52"/>
      <c r="AE15" s="52"/>
      <c r="AF15" s="52"/>
      <c r="AH15" s="52">
        <f t="shared" si="5"/>
        <v>0</v>
      </c>
      <c r="AI15" s="52">
        <f t="shared" si="5"/>
        <v>0</v>
      </c>
      <c r="AJ15" s="52">
        <f t="shared" si="5"/>
        <v>3</v>
      </c>
      <c r="AK15" s="52">
        <f t="shared" si="5"/>
        <v>3</v>
      </c>
      <c r="AL15" s="52">
        <f t="shared" si="6"/>
        <v>0</v>
      </c>
      <c r="AM15" s="52">
        <f t="shared" si="6"/>
        <v>0</v>
      </c>
      <c r="AN15" s="52">
        <f t="shared" si="6"/>
        <v>0</v>
      </c>
      <c r="AO15" s="52">
        <f t="shared" si="6"/>
        <v>1</v>
      </c>
      <c r="AP15" s="52">
        <f t="shared" si="7"/>
        <v>33.414645</v>
      </c>
      <c r="AQ15" s="52">
        <f t="shared" si="7"/>
        <v>-111.951999</v>
      </c>
    </row>
    <row r="16" spans="1:43" x14ac:dyDescent="0.25">
      <c r="A16" s="16">
        <v>16</v>
      </c>
      <c r="B16" s="52">
        <f>INDEX(Summary!$5:$61,$A16,B$67)</f>
        <v>118</v>
      </c>
      <c r="C16" s="51" t="str">
        <f>INDEX(Summary!$5:$61,$A16,C$67)</f>
        <v>University Dr</v>
      </c>
      <c r="D16" s="51" t="str">
        <f>INDEX(Summary!$5:$61,$A16,D$67)</f>
        <v>Mill Ave</v>
      </c>
      <c r="E16" s="52">
        <f>INDEX(Summary!$5:$61,$A16,E$67)</f>
        <v>153.75</v>
      </c>
      <c r="F16" s="52">
        <f>INDEX(Summary!$5:$61,$A16,F$67)</f>
        <v>102.5</v>
      </c>
      <c r="G16" s="52">
        <f>INDEX(Summary!$5:$61,$A16,G$67)</f>
        <v>205</v>
      </c>
      <c r="H16" s="83">
        <f ca="1">INDEX(Summary!$5:$61,$A16,H$67)</f>
        <v>0.20813049130593506</v>
      </c>
      <c r="I16" s="83">
        <f ca="1">INDEX(Summary!$5:$61,$A16,I$67)</f>
        <v>0.15609721481882047</v>
      </c>
      <c r="J16" s="83">
        <f ca="1">INDEX(Summary!$5:$61,$A16,J$67)</f>
        <v>0.27967474629379629</v>
      </c>
      <c r="K16" s="83">
        <f ca="1">INDEX(Summary!$5:$61,$A16,K$67)</f>
        <v>0.43577139633242579</v>
      </c>
      <c r="L16" s="215">
        <f>INDEX(Summary!$5:$61,$A16,L$67)</f>
        <v>615</v>
      </c>
      <c r="M16" s="215">
        <f>INDEX(Summary!$5:$61,$A16,M$67)</f>
        <v>205</v>
      </c>
      <c r="N16" s="215">
        <f>INDEX(Summary!$5:$61,$A16,N$67)</f>
        <v>410</v>
      </c>
      <c r="O16" s="215">
        <f>INDEX(Summary!$5:$61,$A16,O$67)</f>
        <v>615</v>
      </c>
      <c r="P16" s="215">
        <f>INDEX(Summary!$5:$61,$A16,P$67)</f>
        <v>205</v>
      </c>
      <c r="Q16" s="52">
        <f t="shared" si="0"/>
        <v>27003</v>
      </c>
      <c r="R16" s="129">
        <f t="shared" si="1"/>
        <v>0</v>
      </c>
      <c r="S16" s="129">
        <f t="shared" si="2"/>
        <v>8</v>
      </c>
      <c r="T16" s="129">
        <f t="shared" si="8"/>
        <v>5.2032520325203251</v>
      </c>
      <c r="U16" s="129">
        <f t="shared" si="3"/>
        <v>33.421945000000001</v>
      </c>
      <c r="V16" s="129">
        <f t="shared" si="4"/>
        <v>-111.93979899999999</v>
      </c>
      <c r="W16" s="335"/>
      <c r="X16" s="52">
        <f>INDEX(Summary!$5:$61,$A16,X$67)</f>
        <v>410</v>
      </c>
      <c r="Y16" s="52"/>
      <c r="Z16" s="52"/>
      <c r="AA16" s="52"/>
      <c r="AB16" s="52"/>
      <c r="AC16" s="52"/>
      <c r="AD16" s="52"/>
      <c r="AE16" s="52"/>
      <c r="AF16" s="52"/>
      <c r="AH16" s="52">
        <f t="shared" si="5"/>
        <v>0</v>
      </c>
      <c r="AI16" s="52">
        <f t="shared" si="5"/>
        <v>3</v>
      </c>
      <c r="AJ16" s="52">
        <f t="shared" si="5"/>
        <v>3</v>
      </c>
      <c r="AK16" s="52">
        <f t="shared" si="5"/>
        <v>3</v>
      </c>
      <c r="AL16" s="52">
        <f t="shared" si="6"/>
        <v>0</v>
      </c>
      <c r="AM16" s="52">
        <f t="shared" si="6"/>
        <v>0</v>
      </c>
      <c r="AN16" s="52">
        <f t="shared" si="6"/>
        <v>1</v>
      </c>
      <c r="AO16" s="52">
        <f t="shared" si="6"/>
        <v>0</v>
      </c>
      <c r="AP16" s="52">
        <f t="shared" si="7"/>
        <v>33.421844999999998</v>
      </c>
      <c r="AQ16" s="52">
        <f t="shared" si="7"/>
        <v>-111.934799</v>
      </c>
    </row>
    <row r="17" spans="1:43" x14ac:dyDescent="0.25">
      <c r="A17" s="16">
        <v>17</v>
      </c>
      <c r="B17" s="52">
        <f>INDEX(Summary!$5:$61,$A17,B$67)</f>
        <v>119</v>
      </c>
      <c r="C17" s="51" t="str">
        <f>INDEX(Summary!$5:$61,$A17,C$67)</f>
        <v>University Dr</v>
      </c>
      <c r="D17" s="51" t="str">
        <f>INDEX(Summary!$5:$61,$A17,D$67)</f>
        <v>Ash Ave</v>
      </c>
      <c r="E17" s="52">
        <f>INDEX(Summary!$5:$61,$A17,E$67)</f>
        <v>91.75</v>
      </c>
      <c r="F17" s="52">
        <f>INDEX(Summary!$5:$61,$A17,F$67)</f>
        <v>72</v>
      </c>
      <c r="G17" s="52">
        <f>INDEX(Summary!$5:$61,$A17,G$67)</f>
        <v>111.5</v>
      </c>
      <c r="H17" s="83">
        <f ca="1">INDEX(Summary!$5:$61,$A17,H$67)</f>
        <v>0.22343346782013124</v>
      </c>
      <c r="I17" s="83">
        <f ca="1">INDEX(Summary!$5:$61,$A17,I$67)</f>
        <v>0.16893645747191424</v>
      </c>
      <c r="J17" s="83">
        <f ca="1">INDEX(Summary!$5:$61,$A17,J$67)</f>
        <v>0.18801090873628365</v>
      </c>
      <c r="K17" s="83">
        <f ca="1">INDEX(Summary!$5:$61,$A17,K$67)</f>
        <v>0.27247954436556338</v>
      </c>
      <c r="L17" s="215">
        <f>INDEX(Summary!$5:$61,$A17,L$67)</f>
        <v>367</v>
      </c>
      <c r="M17" s="215">
        <f>INDEX(Summary!$5:$61,$A17,M$67)</f>
        <v>144</v>
      </c>
      <c r="N17" s="215">
        <f>INDEX(Summary!$5:$61,$A17,N$67)</f>
        <v>223</v>
      </c>
      <c r="O17" s="215">
        <f>INDEX(Summary!$5:$61,$A17,O$67)</f>
        <v>367</v>
      </c>
      <c r="P17" s="215">
        <f>INDEX(Summary!$5:$61,$A17,P$67)</f>
        <v>144</v>
      </c>
      <c r="Q17" s="52">
        <f t="shared" si="0"/>
        <v>27003</v>
      </c>
      <c r="R17" s="129">
        <f t="shared" si="1"/>
        <v>0.11</v>
      </c>
      <c r="S17" s="129">
        <f t="shared" si="2"/>
        <v>21</v>
      </c>
      <c r="T17" s="129">
        <f t="shared" si="8"/>
        <v>22.888283378746593</v>
      </c>
      <c r="U17" s="129">
        <f t="shared" si="3"/>
        <v>33.421945000000001</v>
      </c>
      <c r="V17" s="129">
        <f t="shared" si="4"/>
        <v>-111.942199</v>
      </c>
      <c r="W17" s="335"/>
      <c r="X17" s="52">
        <f>INDEX(Summary!$5:$61,$A17,X$67)</f>
        <v>223</v>
      </c>
      <c r="Y17" s="52"/>
      <c r="Z17" s="52"/>
      <c r="AA17" s="52"/>
      <c r="AB17" s="52"/>
      <c r="AC17" s="52"/>
      <c r="AD17" s="52"/>
      <c r="AE17" s="52"/>
      <c r="AF17" s="52"/>
      <c r="AH17" s="52">
        <f t="shared" si="5"/>
        <v>0</v>
      </c>
      <c r="AI17" s="52">
        <f t="shared" si="5"/>
        <v>3</v>
      </c>
      <c r="AJ17" s="52">
        <f t="shared" si="5"/>
        <v>3</v>
      </c>
      <c r="AK17" s="52">
        <f t="shared" si="5"/>
        <v>3</v>
      </c>
      <c r="AL17" s="52">
        <f t="shared" si="6"/>
        <v>0</v>
      </c>
      <c r="AM17" s="52">
        <f t="shared" si="6"/>
        <v>0</v>
      </c>
      <c r="AN17" s="52">
        <f t="shared" si="6"/>
        <v>0</v>
      </c>
      <c r="AO17" s="52">
        <f t="shared" si="6"/>
        <v>0</v>
      </c>
      <c r="AP17" s="52">
        <f t="shared" si="7"/>
        <v>33.421779999999998</v>
      </c>
      <c r="AQ17" s="52">
        <f t="shared" si="7"/>
        <v>-111.91791000000001</v>
      </c>
    </row>
    <row r="18" spans="1:43" x14ac:dyDescent="0.25">
      <c r="A18" s="16">
        <v>18</v>
      </c>
      <c r="B18" s="52">
        <f>INDEX(Summary!$5:$61,$A18,B$67)</f>
        <v>120</v>
      </c>
      <c r="C18" s="51" t="str">
        <f>INDEX(Summary!$5:$61,$A18,C$67)</f>
        <v>University Dr</v>
      </c>
      <c r="D18" s="51" t="str">
        <f>INDEX(Summary!$5:$61,$A18,D$67)</f>
        <v>Roosevelt St</v>
      </c>
      <c r="E18" s="52">
        <f>INDEX(Summary!$5:$61,$A18,E$67)</f>
        <v>67.5</v>
      </c>
      <c r="F18" s="52">
        <f>INDEX(Summary!$5:$61,$A18,F$67)</f>
        <v>64.5</v>
      </c>
      <c r="G18" s="52">
        <f>INDEX(Summary!$5:$61,$A18,G$67)</f>
        <v>70.5</v>
      </c>
      <c r="H18" s="83">
        <f ca="1">INDEX(Summary!$5:$61,$A18,H$67)</f>
        <v>0.19259286403537762</v>
      </c>
      <c r="I18" s="83">
        <f ca="1">INDEX(Summary!$5:$61,$A18,I$67)</f>
        <v>0.11481530217623233</v>
      </c>
      <c r="J18" s="83">
        <f ca="1">INDEX(Summary!$5:$61,$A18,J$67)</f>
        <v>0.20000070700486744</v>
      </c>
      <c r="K18" s="83">
        <f ca="1">INDEX(Summary!$5:$61,$A18,K$67)</f>
        <v>0.31481507097205258</v>
      </c>
      <c r="L18" s="215">
        <f>INDEX(Summary!$5:$61,$A18,L$67)</f>
        <v>270</v>
      </c>
      <c r="M18" s="215">
        <f>INDEX(Summary!$5:$61,$A18,M$67)</f>
        <v>129</v>
      </c>
      <c r="N18" s="215">
        <f>INDEX(Summary!$5:$61,$A18,N$67)</f>
        <v>141</v>
      </c>
      <c r="O18" s="215">
        <f>INDEX(Summary!$5:$61,$A18,O$67)</f>
        <v>270</v>
      </c>
      <c r="P18" s="215">
        <f>INDEX(Summary!$5:$61,$A18,P$67)</f>
        <v>129</v>
      </c>
      <c r="Q18" s="52">
        <f t="shared" si="0"/>
        <v>27003</v>
      </c>
      <c r="R18" s="129">
        <f t="shared" si="1"/>
        <v>0.43</v>
      </c>
      <c r="S18" s="129">
        <f t="shared" si="2"/>
        <v>7</v>
      </c>
      <c r="T18" s="129">
        <f t="shared" si="8"/>
        <v>10.37037037037037</v>
      </c>
      <c r="U18" s="129">
        <f t="shared" si="3"/>
        <v>33.421900000000001</v>
      </c>
      <c r="V18" s="129">
        <f t="shared" si="4"/>
        <v>-111.94727</v>
      </c>
      <c r="W18" s="335"/>
      <c r="X18" s="52">
        <f>INDEX(Summary!$5:$61,$A18,X$67)</f>
        <v>141</v>
      </c>
      <c r="Y18" s="52"/>
      <c r="Z18" s="52"/>
      <c r="AA18" s="52"/>
      <c r="AB18" s="52"/>
      <c r="AC18" s="52"/>
      <c r="AD18" s="52"/>
      <c r="AE18" s="52"/>
      <c r="AF18" s="52"/>
      <c r="AH18" s="52">
        <f t="shared" si="5"/>
        <v>3</v>
      </c>
      <c r="AI18" s="52">
        <f t="shared" si="5"/>
        <v>2</v>
      </c>
      <c r="AJ18" s="52">
        <f t="shared" si="5"/>
        <v>3</v>
      </c>
      <c r="AK18" s="52">
        <f t="shared" si="5"/>
        <v>3</v>
      </c>
      <c r="AL18" s="52">
        <f t="shared" si="6"/>
        <v>0</v>
      </c>
      <c r="AM18" s="52">
        <f t="shared" si="6"/>
        <v>0</v>
      </c>
      <c r="AN18" s="52">
        <f t="shared" si="6"/>
        <v>0</v>
      </c>
      <c r="AO18" s="52">
        <f t="shared" si="6"/>
        <v>0</v>
      </c>
      <c r="AP18" s="52">
        <f t="shared" si="7"/>
        <v>33.422044999999997</v>
      </c>
      <c r="AQ18" s="52">
        <f t="shared" si="7"/>
        <v>-111.926299</v>
      </c>
    </row>
    <row r="19" spans="1:43" x14ac:dyDescent="0.25">
      <c r="A19" s="16">
        <v>19</v>
      </c>
      <c r="B19" s="52">
        <f>INDEX(Summary!$5:$61,$A19,B$67)</f>
        <v>121</v>
      </c>
      <c r="C19" s="51" t="str">
        <f>INDEX(Summary!$5:$61,$A19,C$67)</f>
        <v>University Dr</v>
      </c>
      <c r="D19" s="51" t="str">
        <f>INDEX(Summary!$5:$61,$A19,D$67)</f>
        <v>Hardy Dr</v>
      </c>
      <c r="E19" s="52">
        <f>INDEX(Summary!$5:$61,$A19,E$67)</f>
        <v>36</v>
      </c>
      <c r="F19" s="52">
        <f>INDEX(Summary!$5:$61,$A19,F$67)</f>
        <v>30.5</v>
      </c>
      <c r="G19" s="52">
        <f>INDEX(Summary!$5:$61,$A19,G$67)</f>
        <v>41.5</v>
      </c>
      <c r="H19" s="83">
        <f ca="1">INDEX(Summary!$5:$61,$A19,H$67)</f>
        <v>0.2013888936905997</v>
      </c>
      <c r="I19" s="83">
        <f ca="1">INDEX(Summary!$5:$61,$A19,I$67)</f>
        <v>0.20833429435153503</v>
      </c>
      <c r="J19" s="83">
        <f ca="1">INDEX(Summary!$5:$61,$A19,J$67)</f>
        <v>0.18749962338932413</v>
      </c>
      <c r="K19" s="83">
        <f ca="1">INDEX(Summary!$5:$61,$A19,K$67)</f>
        <v>0.40972139393757273</v>
      </c>
      <c r="L19" s="215">
        <f>INDEX(Summary!$5:$61,$A19,L$67)</f>
        <v>144</v>
      </c>
      <c r="M19" s="215">
        <f>INDEX(Summary!$5:$61,$A19,M$67)</f>
        <v>61</v>
      </c>
      <c r="N19" s="215">
        <f>INDEX(Summary!$5:$61,$A19,N$67)</f>
        <v>83</v>
      </c>
      <c r="O19" s="215">
        <f>INDEX(Summary!$5:$61,$A19,O$67)</f>
        <v>144</v>
      </c>
      <c r="P19" s="215">
        <f>INDEX(Summary!$5:$61,$A19,P$67)</f>
        <v>61</v>
      </c>
      <c r="Q19" s="52">
        <f t="shared" si="0"/>
        <v>27003</v>
      </c>
      <c r="R19" s="129">
        <f t="shared" si="1"/>
        <v>0.72</v>
      </c>
      <c r="S19" s="129">
        <f t="shared" si="2"/>
        <v>12</v>
      </c>
      <c r="T19" s="129">
        <f t="shared" si="8"/>
        <v>33.333333333333329</v>
      </c>
      <c r="U19" s="129">
        <f t="shared" si="3"/>
        <v>33.421844999999998</v>
      </c>
      <c r="V19" s="129">
        <f t="shared" si="4"/>
        <v>-111.95219899999999</v>
      </c>
      <c r="W19" s="335"/>
      <c r="X19" s="52">
        <f>INDEX(Summary!$5:$61,$A19,X$67)</f>
        <v>83</v>
      </c>
      <c r="Y19" s="52"/>
      <c r="Z19" s="52"/>
      <c r="AA19" s="52"/>
      <c r="AB19" s="52"/>
      <c r="AC19" s="52"/>
      <c r="AD19" s="52"/>
      <c r="AE19" s="52"/>
      <c r="AF19" s="52"/>
      <c r="AH19" s="52">
        <f t="shared" si="5"/>
        <v>3</v>
      </c>
      <c r="AI19" s="52">
        <f t="shared" si="5"/>
        <v>3</v>
      </c>
      <c r="AJ19" s="52">
        <f t="shared" si="5"/>
        <v>3</v>
      </c>
      <c r="AK19" s="52">
        <f t="shared" si="5"/>
        <v>3</v>
      </c>
      <c r="AL19" s="52">
        <f t="shared" si="6"/>
        <v>0</v>
      </c>
      <c r="AM19" s="52">
        <f t="shared" si="6"/>
        <v>0</v>
      </c>
      <c r="AN19" s="52">
        <f t="shared" si="6"/>
        <v>0</v>
      </c>
      <c r="AO19" s="52">
        <f t="shared" si="6"/>
        <v>0</v>
      </c>
      <c r="AP19" s="52">
        <f t="shared" si="7"/>
        <v>33.421945000000001</v>
      </c>
      <c r="AQ19" s="52">
        <f t="shared" si="7"/>
        <v>-111.93979899999999</v>
      </c>
    </row>
    <row r="20" spans="1:43" x14ac:dyDescent="0.25">
      <c r="A20" s="16">
        <v>20</v>
      </c>
      <c r="B20" s="52">
        <f>INDEX(Summary!$5:$61,$A20,B$67)</f>
        <v>122</v>
      </c>
      <c r="C20" s="51" t="str">
        <f>INDEX(Summary!$5:$61,$A20,C$67)</f>
        <v>McKellips Rd</v>
      </c>
      <c r="D20" s="51" t="str">
        <f>INDEX(Summary!$5:$61,$A20,D$67)</f>
        <v>Greenbelt Path</v>
      </c>
      <c r="E20" s="52">
        <f>INDEX(Summary!$5:$61,$A20,E$67)</f>
        <v>46.5</v>
      </c>
      <c r="F20" s="52">
        <f>INDEX(Summary!$5:$61,$A20,F$67)</f>
        <v>28.5</v>
      </c>
      <c r="G20" s="52">
        <f>INDEX(Summary!$5:$61,$A20,G$67)</f>
        <v>64.5</v>
      </c>
      <c r="H20" s="83">
        <f ca="1">INDEX(Summary!$5:$61,$A20,H$67)</f>
        <v>0.12365621141912281</v>
      </c>
      <c r="I20" s="83">
        <f ca="1">INDEX(Summary!$5:$61,$A20,I$67)</f>
        <v>0.38171949051601739</v>
      </c>
      <c r="J20" s="83">
        <f ca="1">INDEX(Summary!$5:$61,$A20,J$67)</f>
        <v>5.9139252010335354E-2</v>
      </c>
      <c r="K20" s="83">
        <f ca="1">INDEX(Summary!$5:$61,$A20,K$67)</f>
        <v>0.1397843520728341</v>
      </c>
      <c r="L20" s="215">
        <f>INDEX(Summary!$5:$61,$A20,L$67)</f>
        <v>186</v>
      </c>
      <c r="M20" s="215">
        <f>INDEX(Summary!$5:$61,$A20,M$67)</f>
        <v>57</v>
      </c>
      <c r="N20" s="215">
        <f>INDEX(Summary!$5:$61,$A20,N$67)</f>
        <v>129</v>
      </c>
      <c r="O20" s="215">
        <f>INDEX(Summary!$5:$61,$A20,O$67)</f>
        <v>186</v>
      </c>
      <c r="P20" s="215">
        <f>INDEX(Summary!$5:$61,$A20,P$67)</f>
        <v>57</v>
      </c>
      <c r="Q20" s="52">
        <f t="shared" si="0"/>
        <v>14788</v>
      </c>
      <c r="R20" s="129">
        <f t="shared" si="1"/>
        <v>2.2000000000000002</v>
      </c>
      <c r="S20" s="129">
        <f t="shared" si="2"/>
        <v>1</v>
      </c>
      <c r="T20" s="129">
        <f t="shared" si="8"/>
        <v>2.1505376344086025</v>
      </c>
      <c r="U20" s="129">
        <f t="shared" si="3"/>
        <v>33.451279999999997</v>
      </c>
      <c r="V20" s="129">
        <f t="shared" si="4"/>
        <v>-111.91303000000001</v>
      </c>
      <c r="W20" s="335"/>
      <c r="X20" s="52">
        <f>INDEX(Summary!$5:$61,$A20,X$67)</f>
        <v>129</v>
      </c>
      <c r="Y20" s="52"/>
      <c r="Z20" s="52"/>
      <c r="AA20" s="52"/>
      <c r="AB20" s="52"/>
      <c r="AC20" s="52"/>
      <c r="AD20" s="52"/>
      <c r="AE20" s="52"/>
      <c r="AF20" s="52"/>
      <c r="AH20" s="52">
        <f t="shared" si="5"/>
        <v>4</v>
      </c>
      <c r="AI20" s="52">
        <f t="shared" si="5"/>
        <v>4</v>
      </c>
      <c r="AJ20" s="52">
        <f t="shared" si="5"/>
        <v>3</v>
      </c>
      <c r="AK20" s="52">
        <f t="shared" si="5"/>
        <v>3</v>
      </c>
      <c r="AL20" s="52">
        <f t="shared" si="6"/>
        <v>0</v>
      </c>
      <c r="AM20" s="52">
        <f t="shared" si="6"/>
        <v>0</v>
      </c>
      <c r="AN20" s="52">
        <f t="shared" si="6"/>
        <v>0</v>
      </c>
      <c r="AO20" s="52">
        <f t="shared" si="6"/>
        <v>0</v>
      </c>
      <c r="AP20" s="52">
        <f t="shared" si="7"/>
        <v>33.421945000000001</v>
      </c>
      <c r="AQ20" s="52">
        <f t="shared" si="7"/>
        <v>-111.942199</v>
      </c>
    </row>
    <row r="21" spans="1:43" x14ac:dyDescent="0.25">
      <c r="A21" s="16">
        <v>21</v>
      </c>
      <c r="B21" s="52">
        <f>INDEX(Summary!$5:$61,$A21,B$67)</f>
        <v>123</v>
      </c>
      <c r="C21" s="51" t="str">
        <f>INDEX(Summary!$5:$61,$A21,C$67)</f>
        <v>Western Canal</v>
      </c>
      <c r="D21" s="51" t="str">
        <f>INDEX(Summary!$5:$61,$A21,D$67)</f>
        <v>Rural Rd</v>
      </c>
      <c r="E21" s="52">
        <f>INDEX(Summary!$5:$61,$A21,E$67)</f>
        <v>40.25</v>
      </c>
      <c r="F21" s="52">
        <f>INDEX(Summary!$5:$61,$A21,F$67)</f>
        <v>35</v>
      </c>
      <c r="G21" s="52">
        <f>INDEX(Summary!$5:$61,$A21,G$67)</f>
        <v>45.5</v>
      </c>
      <c r="H21" s="83">
        <f ca="1">INDEX(Summary!$5:$61,$A21,H$67)</f>
        <v>0.2670799440086194</v>
      </c>
      <c r="I21" s="83">
        <f ca="1">INDEX(Summary!$5:$61,$A21,I$67)</f>
        <v>0.55900685769001124</v>
      </c>
      <c r="J21" s="83">
        <f ca="1">INDEX(Summary!$5:$61,$A21,J$67)</f>
        <v>4.3478621324124354E-2</v>
      </c>
      <c r="K21" s="83">
        <f ca="1">INDEX(Summary!$5:$61,$A21,K$67)</f>
        <v>0.13043412073110389</v>
      </c>
      <c r="L21" s="215">
        <f>INDEX(Summary!$5:$61,$A21,L$67)</f>
        <v>161</v>
      </c>
      <c r="M21" s="215">
        <f>INDEX(Summary!$5:$61,$A21,M$67)</f>
        <v>70</v>
      </c>
      <c r="N21" s="215">
        <f>INDEX(Summary!$5:$61,$A21,N$67)</f>
        <v>91</v>
      </c>
      <c r="O21" s="215">
        <f>INDEX(Summary!$5:$61,$A21,O$67)</f>
        <v>161</v>
      </c>
      <c r="P21" s="215">
        <f>INDEX(Summary!$5:$61,$A21,P$67)</f>
        <v>70</v>
      </c>
      <c r="Q21" s="52">
        <f t="shared" si="0"/>
        <v>29395</v>
      </c>
      <c r="R21" s="129">
        <f t="shared" si="1"/>
        <v>4</v>
      </c>
      <c r="S21" s="129">
        <f t="shared" si="2"/>
        <v>4</v>
      </c>
      <c r="T21" s="129">
        <f t="shared" si="8"/>
        <v>9.9378881987577632</v>
      </c>
      <c r="U21" s="129">
        <f t="shared" si="3"/>
        <v>33.356630000000003</v>
      </c>
      <c r="V21" s="129">
        <f t="shared" si="4"/>
        <v>-111.92854</v>
      </c>
      <c r="W21" s="335"/>
      <c r="X21" s="52">
        <f>INDEX(Summary!$5:$61,$A21,X$67)</f>
        <v>91</v>
      </c>
      <c r="Y21" s="52"/>
      <c r="Z21" s="52"/>
      <c r="AA21" s="52"/>
      <c r="AB21" s="52"/>
      <c r="AC21" s="52"/>
      <c r="AD21" s="52"/>
      <c r="AE21" s="52"/>
      <c r="AF21" s="52"/>
      <c r="AH21" s="52">
        <f t="shared" si="5"/>
        <v>0</v>
      </c>
      <c r="AI21" s="52">
        <f t="shared" si="5"/>
        <v>0</v>
      </c>
      <c r="AJ21" s="52">
        <f t="shared" si="5"/>
        <v>4</v>
      </c>
      <c r="AK21" s="52">
        <f t="shared" si="5"/>
        <v>4</v>
      </c>
      <c r="AL21" s="52">
        <f t="shared" si="6"/>
        <v>0</v>
      </c>
      <c r="AM21" s="52">
        <f t="shared" si="6"/>
        <v>0</v>
      </c>
      <c r="AN21" s="52">
        <f t="shared" si="6"/>
        <v>0</v>
      </c>
      <c r="AO21" s="52">
        <f t="shared" si="6"/>
        <v>0</v>
      </c>
      <c r="AP21" s="52">
        <f t="shared" si="7"/>
        <v>33.421900000000001</v>
      </c>
      <c r="AQ21" s="52">
        <f t="shared" si="7"/>
        <v>-111.94727</v>
      </c>
    </row>
    <row r="22" spans="1:43" x14ac:dyDescent="0.25">
      <c r="A22" s="16">
        <v>22</v>
      </c>
      <c r="B22" s="52">
        <f>INDEX(Summary!$5:$61,$A22,B$67)</f>
        <v>124</v>
      </c>
      <c r="C22" s="51" t="str">
        <f>INDEX(Summary!$5:$61,$A22,C$67)</f>
        <v>Western Canal</v>
      </c>
      <c r="D22" s="51" t="str">
        <f>INDEX(Summary!$5:$61,$A22,D$67)</f>
        <v>McClintock Dr</v>
      </c>
      <c r="E22" s="52">
        <f>INDEX(Summary!$5:$61,$A22,E$67)</f>
        <v>38</v>
      </c>
      <c r="F22" s="52">
        <f>INDEX(Summary!$5:$61,$A22,F$67)</f>
        <v>30.5</v>
      </c>
      <c r="G22" s="52">
        <f>INDEX(Summary!$5:$61,$A22,G$67)</f>
        <v>45.5</v>
      </c>
      <c r="H22" s="83">
        <f ca="1">INDEX(Summary!$5:$61,$A22,H$67)</f>
        <v>0.33552545948718637</v>
      </c>
      <c r="I22" s="83">
        <f ca="1">INDEX(Summary!$5:$61,$A22,I$67)</f>
        <v>0.55921140196631203</v>
      </c>
      <c r="J22" s="83">
        <f ca="1">INDEX(Summary!$5:$61,$A22,J$67)</f>
        <v>3.2894664785667493E-2</v>
      </c>
      <c r="K22" s="83">
        <f ca="1">INDEX(Summary!$5:$61,$A22,K$67)</f>
        <v>0.11842024238245726</v>
      </c>
      <c r="L22" s="215">
        <f>INDEX(Summary!$5:$61,$A22,L$67)</f>
        <v>152</v>
      </c>
      <c r="M22" s="215">
        <f>INDEX(Summary!$5:$61,$A22,M$67)</f>
        <v>61</v>
      </c>
      <c r="N22" s="215">
        <f>INDEX(Summary!$5:$61,$A22,N$67)</f>
        <v>91</v>
      </c>
      <c r="O22" s="215">
        <f>INDEX(Summary!$5:$61,$A22,O$67)</f>
        <v>152</v>
      </c>
      <c r="P22" s="215">
        <f>INDEX(Summary!$5:$61,$A22,P$67)</f>
        <v>61</v>
      </c>
      <c r="Q22" s="52">
        <f t="shared" si="0"/>
        <v>30170</v>
      </c>
      <c r="R22" s="129">
        <f t="shared" si="1"/>
        <v>5</v>
      </c>
      <c r="S22" s="129">
        <f t="shared" si="2"/>
        <v>8</v>
      </c>
      <c r="T22" s="129">
        <f t="shared" si="8"/>
        <v>21.052631578947366</v>
      </c>
      <c r="U22" s="129">
        <f t="shared" si="3"/>
        <v>33.356769999999997</v>
      </c>
      <c r="V22" s="129">
        <f t="shared" si="4"/>
        <v>-111.91153</v>
      </c>
      <c r="W22" s="335"/>
      <c r="X22" s="52">
        <f>INDEX(Summary!$5:$61,$A22,X$67)</f>
        <v>91</v>
      </c>
      <c r="Y22" s="52"/>
      <c r="Z22" s="52"/>
      <c r="AA22" s="52"/>
      <c r="AB22" s="52"/>
      <c r="AC22" s="52"/>
      <c r="AD22" s="52"/>
      <c r="AE22" s="52"/>
      <c r="AF22" s="52"/>
      <c r="AH22" s="52">
        <f t="shared" ref="AH22:AK55" si="9">INDEX(Lane,MATCH($B22,loc_ID,0),MATCH(AH$1,LaneHdr,0))</f>
        <v>3</v>
      </c>
      <c r="AI22" s="52">
        <f t="shared" si="9"/>
        <v>3</v>
      </c>
      <c r="AJ22" s="52">
        <f t="shared" si="9"/>
        <v>4</v>
      </c>
      <c r="AK22" s="52">
        <f t="shared" si="9"/>
        <v>4</v>
      </c>
      <c r="AL22" s="52">
        <f t="shared" ref="AL22:AO41" si="10">INDEX(CordonIn,MATCH($B22,loc_ID,0),AL$66)</f>
        <v>0</v>
      </c>
      <c r="AM22" s="52">
        <f t="shared" si="10"/>
        <v>0</v>
      </c>
      <c r="AN22" s="52">
        <f t="shared" si="10"/>
        <v>0</v>
      </c>
      <c r="AO22" s="52">
        <f t="shared" si="10"/>
        <v>0</v>
      </c>
      <c r="AP22" s="52">
        <f t="shared" ref="AP22:AQ41" si="11">IF(ISBLANK(INDEX(GPS_,$A22-1,AP$66)),"",INDEX(GPS_,$A22-1,AP$66))</f>
        <v>33.421844999999998</v>
      </c>
      <c r="AQ22" s="52">
        <f t="shared" si="11"/>
        <v>-111.95219899999999</v>
      </c>
    </row>
    <row r="23" spans="1:43" x14ac:dyDescent="0.25">
      <c r="A23" s="16">
        <v>23</v>
      </c>
      <c r="B23" s="52">
        <f>INDEX(Summary!$5:$61,$A23,B$67)</f>
        <v>126</v>
      </c>
      <c r="C23" s="51" t="str">
        <f>INDEX(Summary!$5:$61,$A23,C$67)</f>
        <v>Baseline Rd</v>
      </c>
      <c r="D23" s="51" t="str">
        <f>INDEX(Summary!$5:$61,$A23,D$67)</f>
        <v>Western Canal</v>
      </c>
      <c r="E23" s="52">
        <f>INDEX(Summary!$5:$61,$A23,E$67)</f>
        <v>24.5</v>
      </c>
      <c r="F23" s="52">
        <f>INDEX(Summary!$5:$61,$A23,F$67)</f>
        <v>24.5</v>
      </c>
      <c r="G23" s="52">
        <f>INDEX(Summary!$5:$61,$A23,G$67)</f>
        <v>24.5</v>
      </c>
      <c r="H23" s="83">
        <f ca="1">INDEX(Summary!$5:$61,$A23,H$67)</f>
        <v>0.23469385769934997</v>
      </c>
      <c r="I23" s="83">
        <f ca="1">INDEX(Summary!$5:$61,$A23,I$67)</f>
        <v>0.35714267433882485</v>
      </c>
      <c r="J23" s="83">
        <f ca="1">INDEX(Summary!$5:$61,$A23,J$67)</f>
        <v>0.19387784799973018</v>
      </c>
      <c r="K23" s="83">
        <f ca="1">INDEX(Summary!$5:$61,$A23,K$67)</f>
        <v>0.65306044052100676</v>
      </c>
      <c r="L23" s="215">
        <f>INDEX(Summary!$5:$61,$A23,L$67)</f>
        <v>98</v>
      </c>
      <c r="M23" s="215">
        <f>INDEX(Summary!$5:$61,$A23,M$67)</f>
        <v>49</v>
      </c>
      <c r="N23" s="215">
        <f>INDEX(Summary!$5:$61,$A23,N$67)</f>
        <v>49</v>
      </c>
      <c r="O23" s="215">
        <f>INDEX(Summary!$5:$61,$A23,O$67)</f>
        <v>98</v>
      </c>
      <c r="P23" s="215">
        <f>INDEX(Summary!$5:$61,$A23,P$67)</f>
        <v>49</v>
      </c>
      <c r="Q23" s="52">
        <f t="shared" si="0"/>
        <v>24094</v>
      </c>
      <c r="R23" s="129">
        <f t="shared" si="1"/>
        <v>2.9</v>
      </c>
      <c r="S23" s="129">
        <f t="shared" si="2"/>
        <v>19</v>
      </c>
      <c r="T23" s="129">
        <f t="shared" si="8"/>
        <v>77.551020408163268</v>
      </c>
      <c r="U23" s="129">
        <f t="shared" si="3"/>
        <v>33.377958</v>
      </c>
      <c r="V23" s="129">
        <f t="shared" si="4"/>
        <v>-111.945448</v>
      </c>
      <c r="W23" s="335"/>
      <c r="X23" s="52">
        <f>INDEX(Summary!$5:$61,$A23,X$67)</f>
        <v>49</v>
      </c>
      <c r="Y23" s="52"/>
      <c r="Z23" s="52"/>
      <c r="AA23" s="52"/>
      <c r="AB23" s="52"/>
      <c r="AC23" s="52"/>
      <c r="AD23" s="52"/>
      <c r="AE23" s="52"/>
      <c r="AF23" s="52"/>
      <c r="AH23" s="52">
        <f t="shared" si="9"/>
        <v>4</v>
      </c>
      <c r="AI23" s="52">
        <f t="shared" si="9"/>
        <v>4</v>
      </c>
      <c r="AJ23" s="52">
        <f t="shared" si="9"/>
        <v>0</v>
      </c>
      <c r="AK23" s="52">
        <f t="shared" si="9"/>
        <v>0</v>
      </c>
      <c r="AL23" s="52">
        <f t="shared" si="10"/>
        <v>0</v>
      </c>
      <c r="AM23" s="52">
        <f t="shared" si="10"/>
        <v>0</v>
      </c>
      <c r="AN23" s="52">
        <f t="shared" si="10"/>
        <v>0</v>
      </c>
      <c r="AO23" s="52">
        <f t="shared" si="10"/>
        <v>0</v>
      </c>
      <c r="AP23" s="52">
        <f t="shared" si="11"/>
        <v>33.451279999999997</v>
      </c>
      <c r="AQ23" s="52">
        <f t="shared" si="11"/>
        <v>-111.91303000000001</v>
      </c>
    </row>
    <row r="24" spans="1:43" x14ac:dyDescent="0.25">
      <c r="A24" s="16">
        <v>24</v>
      </c>
      <c r="B24" s="52">
        <f>INDEX(Summary!$5:$61,$A24,B$67)</f>
        <v>128</v>
      </c>
      <c r="C24" s="51" t="str">
        <f>INDEX(Summary!$5:$61,$A24,C$67)</f>
        <v>Alameda Dr</v>
      </c>
      <c r="D24" s="51" t="str">
        <f>INDEX(Summary!$5:$61,$A24,D$67)</f>
        <v>McClintock Dr</v>
      </c>
      <c r="E24" s="52">
        <f>INDEX(Summary!$5:$61,$A24,E$67)</f>
        <v>31.25</v>
      </c>
      <c r="F24" s="52">
        <f>INDEX(Summary!$5:$61,$A24,F$67)</f>
        <v>25</v>
      </c>
      <c r="G24" s="52">
        <f>INDEX(Summary!$5:$61,$A24,G$67)</f>
        <v>37.5</v>
      </c>
      <c r="H24" s="83">
        <f ca="1">INDEX(Summary!$5:$61,$A24,H$67)</f>
        <v>0.16799902983599913</v>
      </c>
      <c r="I24" s="83">
        <f ca="1">INDEX(Summary!$5:$61,$A24,I$67)</f>
        <v>0.43200026984311413</v>
      </c>
      <c r="J24" s="83">
        <f ca="1">INDEX(Summary!$5:$61,$A24,J$67)</f>
        <v>7.9999803957553184E-2</v>
      </c>
      <c r="K24" s="83">
        <f ca="1">INDEX(Summary!$5:$61,$A24,K$67)</f>
        <v>0.44800046742725219</v>
      </c>
      <c r="L24" s="215">
        <f>INDEX(Summary!$5:$61,$A24,L$67)</f>
        <v>125</v>
      </c>
      <c r="M24" s="215">
        <f>INDEX(Summary!$5:$61,$A24,M$67)</f>
        <v>50</v>
      </c>
      <c r="N24" s="215">
        <f>INDEX(Summary!$5:$61,$A24,N$67)</f>
        <v>75</v>
      </c>
      <c r="O24" s="215">
        <f>INDEX(Summary!$5:$61,$A24,O$67)</f>
        <v>125</v>
      </c>
      <c r="P24" s="215">
        <f>INDEX(Summary!$5:$61,$A24,P$67)</f>
        <v>50</v>
      </c>
      <c r="Q24" s="52">
        <f t="shared" si="0"/>
        <v>27807</v>
      </c>
      <c r="R24" s="129">
        <f t="shared" si="1"/>
        <v>2</v>
      </c>
      <c r="S24" s="129">
        <f t="shared" si="2"/>
        <v>4</v>
      </c>
      <c r="T24" s="129">
        <f t="shared" si="8"/>
        <v>12.8</v>
      </c>
      <c r="U24" s="129">
        <f t="shared" si="3"/>
        <v>33.400145999999999</v>
      </c>
      <c r="V24" s="129">
        <f t="shared" si="4"/>
        <v>-111.908998</v>
      </c>
      <c r="W24" s="335"/>
      <c r="X24" s="52">
        <f>INDEX(Summary!$5:$61,$A24,X$67)</f>
        <v>75</v>
      </c>
      <c r="Y24" s="52"/>
      <c r="Z24" s="52"/>
      <c r="AA24" s="52"/>
      <c r="AB24" s="52"/>
      <c r="AC24" s="52"/>
      <c r="AD24" s="52"/>
      <c r="AE24" s="52"/>
      <c r="AF24" s="52"/>
      <c r="AH24" s="52">
        <f t="shared" si="9"/>
        <v>0</v>
      </c>
      <c r="AI24" s="52">
        <f t="shared" si="9"/>
        <v>0</v>
      </c>
      <c r="AJ24" s="52">
        <f t="shared" si="9"/>
        <v>2</v>
      </c>
      <c r="AK24" s="52">
        <f t="shared" si="9"/>
        <v>2</v>
      </c>
      <c r="AL24" s="52">
        <f t="shared" si="10"/>
        <v>0</v>
      </c>
      <c r="AM24" s="52">
        <f t="shared" si="10"/>
        <v>0</v>
      </c>
      <c r="AN24" s="52">
        <f t="shared" si="10"/>
        <v>0</v>
      </c>
      <c r="AO24" s="52">
        <f t="shared" si="10"/>
        <v>0</v>
      </c>
      <c r="AP24" s="52">
        <f t="shared" si="11"/>
        <v>33.356630000000003</v>
      </c>
      <c r="AQ24" s="52">
        <f t="shared" si="11"/>
        <v>-111.92854</v>
      </c>
    </row>
    <row r="25" spans="1:43" x14ac:dyDescent="0.25">
      <c r="A25" s="16">
        <v>25</v>
      </c>
      <c r="B25" s="52">
        <f>INDEX(Summary!$5:$61,$A25,B$67)</f>
        <v>129</v>
      </c>
      <c r="C25" s="51" t="str">
        <f>INDEX(Summary!$5:$61,$A25,C$67)</f>
        <v>Alameda Dr</v>
      </c>
      <c r="D25" s="51" t="str">
        <f>INDEX(Summary!$5:$61,$A25,D$67)</f>
        <v>Rural Rd</v>
      </c>
      <c r="E25" s="52">
        <f>INDEX(Summary!$5:$61,$A25,E$67)</f>
        <v>50</v>
      </c>
      <c r="F25" s="52">
        <f>INDEX(Summary!$5:$61,$A25,F$67)</f>
        <v>50</v>
      </c>
      <c r="G25" s="52" t="str">
        <f>INDEX(Summary!$5:$61,$A25,G$67)</f>
        <v/>
      </c>
      <c r="H25" s="83">
        <f ca="1">INDEX(Summary!$5:$61,$A25,H$67)</f>
        <v>0.21999934038773691</v>
      </c>
      <c r="I25" s="83">
        <f ca="1">INDEX(Summary!$5:$61,$A25,I$67)</f>
        <v>0.27999933316210318</v>
      </c>
      <c r="J25" s="83">
        <f ca="1">INDEX(Summary!$5:$61,$A25,J$67)</f>
        <v>7.99993494495366E-2</v>
      </c>
      <c r="K25" s="83">
        <f ca="1">INDEX(Summary!$5:$61,$A25,K$67)</f>
        <v>0.66000038059193444</v>
      </c>
      <c r="L25" s="215">
        <f>INDEX(Summary!$5:$61,$A25,L$67)</f>
        <v>100</v>
      </c>
      <c r="M25" s="215">
        <f>INDEX(Summary!$5:$61,$A25,M$67)</f>
        <v>100</v>
      </c>
      <c r="N25" s="215">
        <f>INDEX(Summary!$5:$61,$A25,N$67)</f>
        <v>0</v>
      </c>
      <c r="O25" s="215">
        <f>INDEX(Summary!$5:$61,$A25,O$67)</f>
        <v>100</v>
      </c>
      <c r="P25" s="215">
        <f>INDEX(Summary!$5:$61,$A25,P$67)</f>
        <v>100</v>
      </c>
      <c r="Q25" s="52">
        <f t="shared" si="0"/>
        <v>35740</v>
      </c>
      <c r="R25" s="129">
        <f t="shared" si="1"/>
        <v>1</v>
      </c>
      <c r="S25" s="129">
        <f t="shared" si="2"/>
        <v>10</v>
      </c>
      <c r="T25" s="129">
        <f t="shared" si="8"/>
        <v>20</v>
      </c>
      <c r="U25" s="129">
        <f t="shared" si="3"/>
        <v>33.400246000000003</v>
      </c>
      <c r="V25" s="129">
        <f t="shared" si="4"/>
        <v>-111.926098</v>
      </c>
      <c r="W25" s="335"/>
      <c r="X25" s="52">
        <f>INDEX(Summary!$5:$61,$A25,X$67)</f>
        <v>0</v>
      </c>
      <c r="Y25" s="52"/>
      <c r="Z25" s="52"/>
      <c r="AA25" s="52"/>
      <c r="AB25" s="52"/>
      <c r="AC25" s="52"/>
      <c r="AD25" s="52"/>
      <c r="AE25" s="52"/>
      <c r="AF25" s="52"/>
      <c r="AH25" s="52">
        <f t="shared" si="9"/>
        <v>0</v>
      </c>
      <c r="AI25" s="52">
        <f t="shared" si="9"/>
        <v>0</v>
      </c>
      <c r="AJ25" s="52">
        <f t="shared" si="9"/>
        <v>2</v>
      </c>
      <c r="AK25" s="52">
        <f t="shared" si="9"/>
        <v>2</v>
      </c>
      <c r="AL25" s="52">
        <f t="shared" si="10"/>
        <v>0</v>
      </c>
      <c r="AM25" s="52">
        <f t="shared" si="10"/>
        <v>0</v>
      </c>
      <c r="AN25" s="52">
        <f t="shared" si="10"/>
        <v>0</v>
      </c>
      <c r="AO25" s="52">
        <f t="shared" si="10"/>
        <v>0</v>
      </c>
      <c r="AP25" s="52">
        <f t="shared" si="11"/>
        <v>33.356769999999997</v>
      </c>
      <c r="AQ25" s="52">
        <f t="shared" si="11"/>
        <v>-111.91153</v>
      </c>
    </row>
    <row r="26" spans="1:43" x14ac:dyDescent="0.25">
      <c r="A26" s="16">
        <v>26</v>
      </c>
      <c r="B26" s="52">
        <f>INDEX(Summary!$5:$61,$A26,B$67)</f>
        <v>131</v>
      </c>
      <c r="C26" s="51" t="str">
        <f>INDEX(Summary!$5:$61,$A26,C$67)</f>
        <v>Apache Blvd</v>
      </c>
      <c r="D26" s="51" t="str">
        <f>INDEX(Summary!$5:$61,$A26,D$67)</f>
        <v>Rural Rd</v>
      </c>
      <c r="E26" s="52">
        <f>INDEX(Summary!$5:$61,$A26,E$67)</f>
        <v>184</v>
      </c>
      <c r="F26" s="52">
        <f>INDEX(Summary!$5:$61,$A26,F$67)</f>
        <v>160</v>
      </c>
      <c r="G26" s="52">
        <f>INDEX(Summary!$5:$61,$A26,G$67)</f>
        <v>208</v>
      </c>
      <c r="H26" s="83">
        <f ca="1">INDEX(Summary!$5:$61,$A26,H$67)</f>
        <v>0.23233713725892385</v>
      </c>
      <c r="I26" s="83">
        <f ca="1">INDEX(Summary!$5:$61,$A26,I$67)</f>
        <v>0.10326082941784868</v>
      </c>
      <c r="J26" s="83">
        <f ca="1">INDEX(Summary!$5:$61,$A26,J$67)</f>
        <v>0.24728267935259365</v>
      </c>
      <c r="K26" s="83">
        <f ca="1">INDEX(Summary!$5:$61,$A26,K$67)</f>
        <v>0.75000062664872713</v>
      </c>
      <c r="L26" s="215">
        <f>INDEX(Summary!$5:$61,$A26,L$67)</f>
        <v>736</v>
      </c>
      <c r="M26" s="215">
        <f>INDEX(Summary!$5:$61,$A26,M$67)</f>
        <v>320</v>
      </c>
      <c r="N26" s="215">
        <f>INDEX(Summary!$5:$61,$A26,N$67)</f>
        <v>416</v>
      </c>
      <c r="O26" s="215">
        <f>INDEX(Summary!$5:$61,$A26,O$67)</f>
        <v>736</v>
      </c>
      <c r="P26" s="215">
        <f>INDEX(Summary!$5:$61,$A26,P$67)</f>
        <v>320</v>
      </c>
      <c r="Q26" s="52">
        <f t="shared" si="0"/>
        <v>44120</v>
      </c>
      <c r="R26" s="129">
        <f t="shared" si="1"/>
        <v>0</v>
      </c>
      <c r="S26" s="129">
        <f t="shared" si="2"/>
        <v>32</v>
      </c>
      <c r="T26" s="129">
        <f t="shared" si="8"/>
        <v>17.391304347826086</v>
      </c>
      <c r="U26" s="129">
        <f t="shared" si="3"/>
        <v>33.414645</v>
      </c>
      <c r="V26" s="129">
        <f t="shared" si="4"/>
        <v>-111.926098</v>
      </c>
      <c r="W26" s="335"/>
      <c r="X26" s="52">
        <f>INDEX(Summary!$5:$61,$A26,X$67)</f>
        <v>416</v>
      </c>
      <c r="Y26" s="52"/>
      <c r="Z26" s="52"/>
      <c r="AA26" s="52"/>
      <c r="AB26" s="52"/>
      <c r="AC26" s="52"/>
      <c r="AD26" s="52"/>
      <c r="AE26" s="52"/>
      <c r="AF26" s="52"/>
      <c r="AH26" s="52">
        <f t="shared" si="9"/>
        <v>0</v>
      </c>
      <c r="AI26" s="52">
        <f t="shared" si="9"/>
        <v>0</v>
      </c>
      <c r="AJ26" s="52">
        <f t="shared" si="9"/>
        <v>3</v>
      </c>
      <c r="AK26" s="52">
        <f t="shared" si="9"/>
        <v>3</v>
      </c>
      <c r="AL26" s="52">
        <f t="shared" si="10"/>
        <v>1</v>
      </c>
      <c r="AM26" s="52">
        <f t="shared" si="10"/>
        <v>0</v>
      </c>
      <c r="AN26" s="52">
        <f t="shared" si="10"/>
        <v>0</v>
      </c>
      <c r="AO26" s="52">
        <f t="shared" si="10"/>
        <v>1</v>
      </c>
      <c r="AP26" s="52">
        <f t="shared" si="11"/>
        <v>33.356279999999998</v>
      </c>
      <c r="AQ26" s="52">
        <f t="shared" si="11"/>
        <v>-111.92068</v>
      </c>
    </row>
    <row r="27" spans="1:43" x14ac:dyDescent="0.25">
      <c r="A27" s="16">
        <v>27</v>
      </c>
      <c r="B27" s="52">
        <f>INDEX(Summary!$5:$61,$A27,B$67)</f>
        <v>132</v>
      </c>
      <c r="C27" s="51" t="str">
        <f>INDEX(Summary!$5:$61,$A27,C$67)</f>
        <v>Apache Blvd</v>
      </c>
      <c r="D27" s="51" t="str">
        <f>INDEX(Summary!$5:$61,$A27,D$67)</f>
        <v>S Dorsey Ln</v>
      </c>
      <c r="E27" s="52">
        <f>INDEX(Summary!$5:$61,$A27,E$67)</f>
        <v>65.75</v>
      </c>
      <c r="F27" s="52">
        <f>INDEX(Summary!$5:$61,$A27,F$67)</f>
        <v>59</v>
      </c>
      <c r="G27" s="52">
        <f>INDEX(Summary!$5:$61,$A27,G$67)</f>
        <v>72.5</v>
      </c>
      <c r="H27" s="83">
        <f ca="1">INDEX(Summary!$5:$61,$A27,H$67)</f>
        <v>0.17870715666307185</v>
      </c>
      <c r="I27" s="83">
        <f ca="1">INDEX(Summary!$5:$61,$A27,I$67)</f>
        <v>0.18631190031330505</v>
      </c>
      <c r="J27" s="83">
        <f ca="1">INDEX(Summary!$5:$61,$A27,J$67)</f>
        <v>0.1596957745356444</v>
      </c>
      <c r="K27" s="83">
        <f ca="1">INDEX(Summary!$5:$61,$A27,K$67)</f>
        <v>0.33460147690227598</v>
      </c>
      <c r="L27" s="215">
        <f>INDEX(Summary!$5:$61,$A27,L$67)</f>
        <v>263</v>
      </c>
      <c r="M27" s="215">
        <f>INDEX(Summary!$5:$61,$A27,M$67)</f>
        <v>118</v>
      </c>
      <c r="N27" s="215">
        <f>INDEX(Summary!$5:$61,$A27,N$67)</f>
        <v>145</v>
      </c>
      <c r="O27" s="215">
        <f>INDEX(Summary!$5:$61,$A27,O$67)</f>
        <v>263</v>
      </c>
      <c r="P27" s="215">
        <f>INDEX(Summary!$5:$61,$A27,P$67)</f>
        <v>118</v>
      </c>
      <c r="Q27" s="52">
        <f t="shared" si="0"/>
        <v>18699</v>
      </c>
      <c r="R27" s="129">
        <f t="shared" si="1"/>
        <v>0.5</v>
      </c>
      <c r="S27" s="129">
        <f t="shared" si="2"/>
        <v>11</v>
      </c>
      <c r="T27" s="129">
        <f t="shared" si="8"/>
        <v>16.730038022813687</v>
      </c>
      <c r="U27" s="129">
        <f t="shared" si="3"/>
        <v>33.414745000000003</v>
      </c>
      <c r="V27" s="129">
        <f t="shared" si="4"/>
        <v>-111.917698</v>
      </c>
      <c r="W27" s="335"/>
      <c r="X27" s="52">
        <f>INDEX(Summary!$5:$61,$A27,X$67)</f>
        <v>145</v>
      </c>
      <c r="Y27" s="52"/>
      <c r="Z27" s="52"/>
      <c r="AA27" s="52"/>
      <c r="AB27" s="52"/>
      <c r="AC27" s="52"/>
      <c r="AD27" s="52"/>
      <c r="AE27" s="52"/>
      <c r="AF27" s="52"/>
      <c r="AH27" s="52">
        <f t="shared" si="9"/>
        <v>0</v>
      </c>
      <c r="AI27" s="52">
        <f t="shared" si="9"/>
        <v>0</v>
      </c>
      <c r="AJ27" s="52">
        <f t="shared" si="9"/>
        <v>3</v>
      </c>
      <c r="AK27" s="52">
        <f t="shared" si="9"/>
        <v>3</v>
      </c>
      <c r="AL27" s="52">
        <f t="shared" si="10"/>
        <v>0</v>
      </c>
      <c r="AM27" s="52">
        <f t="shared" si="10"/>
        <v>0</v>
      </c>
      <c r="AN27" s="52">
        <f t="shared" si="10"/>
        <v>0</v>
      </c>
      <c r="AO27" s="52">
        <f t="shared" si="10"/>
        <v>0</v>
      </c>
      <c r="AP27" s="52">
        <f t="shared" si="11"/>
        <v>33.377958</v>
      </c>
      <c r="AQ27" s="52">
        <f t="shared" si="11"/>
        <v>-111.945448</v>
      </c>
    </row>
    <row r="28" spans="1:43" x14ac:dyDescent="0.25">
      <c r="A28" s="16">
        <v>28</v>
      </c>
      <c r="B28" s="52">
        <f>INDEX(Summary!$5:$61,$A28,B$67)</f>
        <v>133</v>
      </c>
      <c r="C28" s="51" t="str">
        <f>INDEX(Summary!$5:$61,$A28,C$67)</f>
        <v>Apache Blvd</v>
      </c>
      <c r="D28" s="51" t="str">
        <f>INDEX(Summary!$5:$61,$A28,D$67)</f>
        <v>College Ave</v>
      </c>
      <c r="E28" s="52">
        <f>INDEX(Summary!$5:$61,$A28,E$67)</f>
        <v>220.25</v>
      </c>
      <c r="F28" s="52">
        <f>INDEX(Summary!$5:$61,$A28,F$67)</f>
        <v>200</v>
      </c>
      <c r="G28" s="52">
        <f>INDEX(Summary!$5:$61,$A28,G$67)</f>
        <v>240.5</v>
      </c>
      <c r="H28" s="83">
        <f ca="1">INDEX(Summary!$5:$61,$A28,H$67)</f>
        <v>0.31271304844925568</v>
      </c>
      <c r="I28" s="83">
        <f ca="1">INDEX(Summary!$5:$61,$A28,I$67)</f>
        <v>0.20147607618292104</v>
      </c>
      <c r="J28" s="83">
        <f ca="1">INDEX(Summary!$5:$61,$A28,J$67)</f>
        <v>8.0023656241606331E-2</v>
      </c>
      <c r="K28" s="83">
        <f ca="1">INDEX(Summary!$5:$61,$A28,K$67)</f>
        <v>0.15210075409049875</v>
      </c>
      <c r="L28" s="215">
        <f>INDEX(Summary!$5:$61,$A28,L$67)</f>
        <v>881</v>
      </c>
      <c r="M28" s="215">
        <f>INDEX(Summary!$5:$61,$A28,M$67)</f>
        <v>400</v>
      </c>
      <c r="N28" s="215">
        <f>INDEX(Summary!$5:$61,$A28,N$67)</f>
        <v>481</v>
      </c>
      <c r="O28" s="215">
        <f>INDEX(Summary!$5:$61,$A28,O$67)</f>
        <v>881</v>
      </c>
      <c r="P28" s="215">
        <f>INDEX(Summary!$5:$61,$A28,P$67)</f>
        <v>400</v>
      </c>
      <c r="Q28" s="52">
        <f t="shared" si="0"/>
        <v>22165</v>
      </c>
      <c r="R28" s="129">
        <f t="shared" si="1"/>
        <v>0</v>
      </c>
      <c r="S28" s="129">
        <f t="shared" si="2"/>
        <v>13</v>
      </c>
      <c r="T28" s="129">
        <f t="shared" si="8"/>
        <v>5.9023836549375712</v>
      </c>
      <c r="U28" s="129">
        <f t="shared" si="3"/>
        <v>33.414544999999997</v>
      </c>
      <c r="V28" s="129">
        <f t="shared" si="4"/>
        <v>-111.93469899999999</v>
      </c>
      <c r="W28" s="335"/>
      <c r="X28" s="52">
        <f>INDEX(Summary!$5:$61,$A28,X$67)</f>
        <v>481</v>
      </c>
      <c r="Y28" s="52"/>
      <c r="Z28" s="52"/>
      <c r="AA28" s="52"/>
      <c r="AB28" s="52"/>
      <c r="AC28" s="52"/>
      <c r="AD28" s="52"/>
      <c r="AE28" s="52"/>
      <c r="AF28" s="52"/>
      <c r="AH28" s="52">
        <f t="shared" si="9"/>
        <v>3</v>
      </c>
      <c r="AI28" s="52">
        <f t="shared" si="9"/>
        <v>3</v>
      </c>
      <c r="AJ28" s="52">
        <f t="shared" si="9"/>
        <v>3</v>
      </c>
      <c r="AK28" s="52">
        <f t="shared" si="9"/>
        <v>3</v>
      </c>
      <c r="AL28" s="52">
        <f t="shared" si="10"/>
        <v>1</v>
      </c>
      <c r="AM28" s="52">
        <f t="shared" si="10"/>
        <v>0</v>
      </c>
      <c r="AN28" s="52">
        <f t="shared" si="10"/>
        <v>0</v>
      </c>
      <c r="AO28" s="52">
        <f t="shared" si="10"/>
        <v>0</v>
      </c>
      <c r="AP28" s="52">
        <f t="shared" si="11"/>
        <v>33.349147000000002</v>
      </c>
      <c r="AQ28" s="52">
        <f t="shared" si="11"/>
        <v>-111.911297</v>
      </c>
    </row>
    <row r="29" spans="1:43" x14ac:dyDescent="0.25">
      <c r="A29" s="16">
        <v>29</v>
      </c>
      <c r="B29" s="52">
        <f>INDEX(Summary!$5:$61,$A29,B$67)</f>
        <v>134</v>
      </c>
      <c r="C29" s="51" t="str">
        <f>INDEX(Summary!$5:$61,$A29,C$67)</f>
        <v>Apache Blvd</v>
      </c>
      <c r="D29" s="51" t="str">
        <f>INDEX(Summary!$5:$61,$A29,D$67)</f>
        <v>Paseo Del Saber</v>
      </c>
      <c r="E29" s="52">
        <f>INDEX(Summary!$5:$61,$A29,E$67)</f>
        <v>232.75</v>
      </c>
      <c r="F29" s="52">
        <f>INDEX(Summary!$5:$61,$A29,F$67)</f>
        <v>200</v>
      </c>
      <c r="G29" s="52">
        <f>INDEX(Summary!$5:$61,$A29,G$67)</f>
        <v>265.5</v>
      </c>
      <c r="H29" s="83">
        <f ca="1">INDEX(Summary!$5:$61,$A29,H$67)</f>
        <v>0.3114928024007777</v>
      </c>
      <c r="I29" s="83">
        <f ca="1">INDEX(Summary!$5:$61,$A29,I$67)</f>
        <v>6.7668772802334257E-2</v>
      </c>
      <c r="J29" s="83">
        <f ca="1">INDEX(Summary!$5:$61,$A29,J$67)</f>
        <v>9.4188902964289054E-7</v>
      </c>
      <c r="K29" s="83">
        <f ca="1">INDEX(Summary!$5:$61,$A29,K$67)</f>
        <v>3.6009537384719457E-7</v>
      </c>
      <c r="L29" s="215">
        <f>INDEX(Summary!$5:$61,$A29,L$67)</f>
        <v>931</v>
      </c>
      <c r="M29" s="215">
        <f>INDEX(Summary!$5:$61,$A29,M$67)</f>
        <v>400</v>
      </c>
      <c r="N29" s="215">
        <f>INDEX(Summary!$5:$61,$A29,N$67)</f>
        <v>531</v>
      </c>
      <c r="O29" s="215">
        <f>INDEX(Summary!$5:$61,$A29,O$67)</f>
        <v>931</v>
      </c>
      <c r="P29" s="215">
        <f>INDEX(Summary!$5:$61,$A29,P$67)</f>
        <v>400</v>
      </c>
      <c r="Q29" s="52">
        <f t="shared" si="0"/>
        <v>22165</v>
      </c>
      <c r="R29" s="129">
        <f t="shared" si="1"/>
        <v>0</v>
      </c>
      <c r="S29" s="129">
        <f t="shared" si="2"/>
        <v>5</v>
      </c>
      <c r="T29" s="129">
        <f t="shared" si="8"/>
        <v>2.1482277121374866</v>
      </c>
      <c r="U29" s="129">
        <f t="shared" si="3"/>
        <v>33.414695999999999</v>
      </c>
      <c r="V29" s="129">
        <f t="shared" si="4"/>
        <v>-111.92914</v>
      </c>
      <c r="W29" s="335"/>
      <c r="X29" s="52">
        <f>INDEX(Summary!$5:$61,$A29,X$67)</f>
        <v>531</v>
      </c>
      <c r="Y29" s="52"/>
      <c r="Z29" s="52"/>
      <c r="AA29" s="52"/>
      <c r="AB29" s="52"/>
      <c r="AC29" s="52"/>
      <c r="AD29" s="52"/>
      <c r="AE29" s="52"/>
      <c r="AF29" s="52"/>
      <c r="AH29" s="52">
        <f t="shared" si="9"/>
        <v>5</v>
      </c>
      <c r="AI29" s="52">
        <f t="shared" si="9"/>
        <v>5</v>
      </c>
      <c r="AJ29" s="52">
        <f t="shared" si="9"/>
        <v>3</v>
      </c>
      <c r="AK29" s="52">
        <f t="shared" si="9"/>
        <v>3</v>
      </c>
      <c r="AL29" s="52">
        <f t="shared" si="10"/>
        <v>1</v>
      </c>
      <c r="AM29" s="52">
        <f t="shared" si="10"/>
        <v>0</v>
      </c>
      <c r="AN29" s="52">
        <f t="shared" si="10"/>
        <v>0</v>
      </c>
      <c r="AO29" s="52">
        <f t="shared" si="10"/>
        <v>0</v>
      </c>
      <c r="AP29" s="52">
        <f t="shared" si="11"/>
        <v>33.400145999999999</v>
      </c>
      <c r="AQ29" s="52">
        <f t="shared" si="11"/>
        <v>-111.908998</v>
      </c>
    </row>
    <row r="30" spans="1:43" x14ac:dyDescent="0.25">
      <c r="A30" s="16">
        <v>30</v>
      </c>
      <c r="B30" s="52">
        <f>INDEX(Summary!$5:$61,$A30,B$67)</f>
        <v>135</v>
      </c>
      <c r="C30" s="51" t="str">
        <f>INDEX(Summary!$5:$61,$A30,C$67)</f>
        <v>Lemon St</v>
      </c>
      <c r="D30" s="51" t="str">
        <f>INDEX(Summary!$5:$61,$A30,D$67)</f>
        <v>Rural Rd</v>
      </c>
      <c r="E30" s="52">
        <f>INDEX(Summary!$5:$61,$A30,E$67)</f>
        <v>177.125</v>
      </c>
      <c r="F30" s="52">
        <f>INDEX(Summary!$5:$61,$A30,F$67)</f>
        <v>132.25</v>
      </c>
      <c r="G30" s="52">
        <f>INDEX(Summary!$5:$61,$A30,G$67)</f>
        <v>222</v>
      </c>
      <c r="H30" s="83">
        <f ca="1">INDEX(Summary!$5:$61,$A30,H$67)</f>
        <v>0.28299299970853908</v>
      </c>
      <c r="I30" s="83">
        <f ca="1">INDEX(Summary!$5:$61,$A30,I$67)</f>
        <v>5.7162244997623082E-2</v>
      </c>
      <c r="J30" s="83">
        <f ca="1">INDEX(Summary!$5:$61,$A30,J$67)</f>
        <v>0.24982388120517399</v>
      </c>
      <c r="K30" s="83">
        <f ca="1">INDEX(Summary!$5:$61,$A30,K$67)</f>
        <v>0.3069869918053581</v>
      </c>
      <c r="L30" s="215">
        <f>INDEX(Summary!$5:$61,$A30,L$67)</f>
        <v>708.5</v>
      </c>
      <c r="M30" s="215">
        <f>INDEX(Summary!$5:$61,$A30,M$67)</f>
        <v>264.5</v>
      </c>
      <c r="N30" s="215">
        <f>INDEX(Summary!$5:$61,$A30,N$67)</f>
        <v>444</v>
      </c>
      <c r="O30" s="215">
        <f>INDEX(Summary!$5:$61,$A30,O$67)</f>
        <v>708.5</v>
      </c>
      <c r="P30" s="215">
        <f>INDEX(Summary!$5:$61,$A30,P$67)</f>
        <v>264.5</v>
      </c>
      <c r="Q30" s="52">
        <f t="shared" si="0"/>
        <v>37510</v>
      </c>
      <c r="R30" s="129">
        <f t="shared" si="1"/>
        <v>0</v>
      </c>
      <c r="S30" s="129">
        <f t="shared" si="2"/>
        <v>10</v>
      </c>
      <c r="T30" s="129">
        <f t="shared" si="8"/>
        <v>5.6457304163726185</v>
      </c>
      <c r="U30" s="129">
        <f t="shared" si="3"/>
        <v>33.416744999999999</v>
      </c>
      <c r="V30" s="129">
        <f t="shared" si="4"/>
        <v>-111.926198</v>
      </c>
      <c r="W30" s="335"/>
      <c r="X30" s="52">
        <f>INDEX(Summary!$5:$61,$A30,X$67)</f>
        <v>444</v>
      </c>
      <c r="Y30" s="52"/>
      <c r="Z30" s="52"/>
      <c r="AA30" s="52"/>
      <c r="AB30" s="52"/>
      <c r="AC30" s="52"/>
      <c r="AD30" s="52"/>
      <c r="AE30" s="52"/>
      <c r="AF30" s="52"/>
      <c r="AH30" s="52">
        <f t="shared" si="9"/>
        <v>0</v>
      </c>
      <c r="AI30" s="52">
        <f t="shared" si="9"/>
        <v>0</v>
      </c>
      <c r="AJ30" s="52">
        <f t="shared" si="9"/>
        <v>3</v>
      </c>
      <c r="AK30" s="52">
        <f t="shared" si="9"/>
        <v>3</v>
      </c>
      <c r="AL30" s="52">
        <f t="shared" si="10"/>
        <v>0</v>
      </c>
      <c r="AM30" s="52">
        <f t="shared" si="10"/>
        <v>0</v>
      </c>
      <c r="AN30" s="52">
        <f t="shared" si="10"/>
        <v>0</v>
      </c>
      <c r="AO30" s="52">
        <f t="shared" si="10"/>
        <v>1</v>
      </c>
      <c r="AP30" s="52">
        <f t="shared" si="11"/>
        <v>33.400246000000003</v>
      </c>
      <c r="AQ30" s="52">
        <f t="shared" si="11"/>
        <v>-111.926098</v>
      </c>
    </row>
    <row r="31" spans="1:43" x14ac:dyDescent="0.25">
      <c r="A31" s="16">
        <v>31</v>
      </c>
      <c r="B31" s="52">
        <f>INDEX(Summary!$5:$61,$A31,B$67)</f>
        <v>137</v>
      </c>
      <c r="C31" s="51" t="str">
        <f>INDEX(Summary!$5:$61,$A31,C$67)</f>
        <v>Broadway Rd</v>
      </c>
      <c r="D31" s="51" t="str">
        <f>INDEX(Summary!$5:$61,$A31,D$67)</f>
        <v>Priest Dr</v>
      </c>
      <c r="E31" s="52">
        <f>INDEX(Summary!$5:$61,$A31,E$67)</f>
        <v>17</v>
      </c>
      <c r="F31" s="52">
        <f>INDEX(Summary!$5:$61,$A31,F$67)</f>
        <v>14.5</v>
      </c>
      <c r="G31" s="52">
        <f>INDEX(Summary!$5:$61,$A31,G$67)</f>
        <v>19.5</v>
      </c>
      <c r="H31" s="83">
        <f ca="1">INDEX(Summary!$5:$61,$A31,H$67)</f>
        <v>0.22058849890902127</v>
      </c>
      <c r="I31" s="83">
        <f ca="1">INDEX(Summary!$5:$61,$A31,I$67)</f>
        <v>0.23529346049634872</v>
      </c>
      <c r="J31" s="83">
        <f ca="1">INDEX(Summary!$5:$61,$A31,J$67)</f>
        <v>0.36764641988873492</v>
      </c>
      <c r="K31" s="83">
        <f ca="1">INDEX(Summary!$5:$61,$A31,K$67)</f>
        <v>0.73529458571063211</v>
      </c>
      <c r="L31" s="215">
        <f>INDEX(Summary!$5:$61,$A31,L$67)</f>
        <v>68</v>
      </c>
      <c r="M31" s="215">
        <f>INDEX(Summary!$5:$61,$A31,M$67)</f>
        <v>29</v>
      </c>
      <c r="N31" s="215">
        <f>INDEX(Summary!$5:$61,$A31,N$67)</f>
        <v>39</v>
      </c>
      <c r="O31" s="215">
        <f>INDEX(Summary!$5:$61,$A31,O$67)</f>
        <v>68</v>
      </c>
      <c r="P31" s="215">
        <f>INDEX(Summary!$5:$61,$A31,P$67)</f>
        <v>29</v>
      </c>
      <c r="Q31" s="52">
        <f t="shared" si="0"/>
        <v>37476</v>
      </c>
      <c r="R31" s="129">
        <f t="shared" si="1"/>
        <v>1.75</v>
      </c>
      <c r="S31" s="129">
        <f t="shared" si="2"/>
        <v>5</v>
      </c>
      <c r="T31" s="129">
        <f t="shared" si="8"/>
        <v>29.411764705882355</v>
      </c>
      <c r="U31" s="129">
        <f t="shared" si="3"/>
        <v>33.407544999999999</v>
      </c>
      <c r="V31" s="129">
        <f t="shared" si="4"/>
        <v>-111.96069900000001</v>
      </c>
      <c r="W31" s="335"/>
      <c r="X31" s="52">
        <f>INDEX(Summary!$5:$61,$A31,X$67)</f>
        <v>39</v>
      </c>
      <c r="Y31" s="52"/>
      <c r="Z31" s="52"/>
      <c r="AA31" s="52"/>
      <c r="AB31" s="52"/>
      <c r="AC31" s="52"/>
      <c r="AD31" s="52"/>
      <c r="AE31" s="52"/>
      <c r="AF31" s="52"/>
      <c r="AH31" s="52">
        <f t="shared" si="9"/>
        <v>3</v>
      </c>
      <c r="AI31" s="52">
        <f t="shared" si="9"/>
        <v>3</v>
      </c>
      <c r="AJ31" s="52">
        <f t="shared" si="9"/>
        <v>0</v>
      </c>
      <c r="AK31" s="52">
        <f t="shared" si="9"/>
        <v>0</v>
      </c>
      <c r="AL31" s="52">
        <f t="shared" si="10"/>
        <v>0</v>
      </c>
      <c r="AM31" s="52">
        <f t="shared" si="10"/>
        <v>0</v>
      </c>
      <c r="AN31" s="52">
        <f t="shared" si="10"/>
        <v>0</v>
      </c>
      <c r="AO31" s="52">
        <f t="shared" si="10"/>
        <v>0</v>
      </c>
      <c r="AP31" s="52">
        <f t="shared" si="11"/>
        <v>33.400345999999999</v>
      </c>
      <c r="AQ31" s="52">
        <f t="shared" si="11"/>
        <v>-111.900497</v>
      </c>
    </row>
    <row r="32" spans="1:43" x14ac:dyDescent="0.25">
      <c r="A32" s="16">
        <v>32</v>
      </c>
      <c r="B32" s="52">
        <f>INDEX(Summary!$5:$61,$A32,B$67)</f>
        <v>138</v>
      </c>
      <c r="C32" s="51" t="str">
        <f>INDEX(Summary!$5:$61,$A32,C$67)</f>
        <v>Broadway Rd</v>
      </c>
      <c r="D32" s="51" t="str">
        <f>INDEX(Summary!$5:$61,$A32,D$67)</f>
        <v>Rural Rd</v>
      </c>
      <c r="E32" s="52">
        <f>INDEX(Summary!$5:$61,$A32,E$67)</f>
        <v>73</v>
      </c>
      <c r="F32" s="52">
        <f>INDEX(Summary!$5:$61,$A32,F$67)</f>
        <v>59.5</v>
      </c>
      <c r="G32" s="52">
        <f>INDEX(Summary!$5:$61,$A32,G$67)</f>
        <v>86.5</v>
      </c>
      <c r="H32" s="83">
        <f ca="1">INDEX(Summary!$5:$61,$A32,H$67)</f>
        <v>0.26027445779703756</v>
      </c>
      <c r="I32" s="83">
        <f ca="1">INDEX(Summary!$5:$61,$A32,I$67)</f>
        <v>0.11643887430136687</v>
      </c>
      <c r="J32" s="83">
        <f ca="1">INDEX(Summary!$5:$61,$A32,J$67)</f>
        <v>0.31164325575211099</v>
      </c>
      <c r="K32" s="83">
        <f ca="1">INDEX(Summary!$5:$61,$A32,K$67)</f>
        <v>0.96917812362658151</v>
      </c>
      <c r="L32" s="215">
        <f>INDEX(Summary!$5:$61,$A32,L$67)</f>
        <v>292</v>
      </c>
      <c r="M32" s="215">
        <f>INDEX(Summary!$5:$61,$A32,M$67)</f>
        <v>119</v>
      </c>
      <c r="N32" s="215">
        <f>INDEX(Summary!$5:$61,$A32,N$67)</f>
        <v>173</v>
      </c>
      <c r="O32" s="215">
        <f>INDEX(Summary!$5:$61,$A32,O$67)</f>
        <v>292</v>
      </c>
      <c r="P32" s="215">
        <f>INDEX(Summary!$5:$61,$A32,P$67)</f>
        <v>119</v>
      </c>
      <c r="Q32" s="52">
        <f t="shared" si="0"/>
        <v>44120</v>
      </c>
      <c r="R32" s="129">
        <f t="shared" si="1"/>
        <v>0.5</v>
      </c>
      <c r="S32" s="129">
        <f t="shared" si="2"/>
        <v>47</v>
      </c>
      <c r="T32" s="129">
        <f t="shared" si="8"/>
        <v>64.38356164383562</v>
      </c>
      <c r="U32" s="129">
        <f t="shared" si="3"/>
        <v>33.407445000000003</v>
      </c>
      <c r="V32" s="129">
        <f t="shared" si="4"/>
        <v>-111.926098</v>
      </c>
      <c r="W32" s="335"/>
      <c r="X32" s="52">
        <f>INDEX(Summary!$5:$61,$A32,X$67)</f>
        <v>173</v>
      </c>
      <c r="Y32" s="52"/>
      <c r="Z32" s="52"/>
      <c r="AA32" s="52"/>
      <c r="AB32" s="52"/>
      <c r="AC32" s="52"/>
      <c r="AD32" s="52"/>
      <c r="AE32" s="52"/>
      <c r="AF32" s="52"/>
      <c r="AH32" s="52">
        <f t="shared" si="9"/>
        <v>0</v>
      </c>
      <c r="AI32" s="52">
        <f t="shared" si="9"/>
        <v>0</v>
      </c>
      <c r="AJ32" s="52">
        <f t="shared" si="9"/>
        <v>0</v>
      </c>
      <c r="AK32" s="52">
        <f t="shared" si="9"/>
        <v>0</v>
      </c>
      <c r="AL32" s="52">
        <f t="shared" si="10"/>
        <v>0</v>
      </c>
      <c r="AM32" s="52">
        <f t="shared" si="10"/>
        <v>0</v>
      </c>
      <c r="AN32" s="52">
        <f t="shared" si="10"/>
        <v>0</v>
      </c>
      <c r="AO32" s="52">
        <f t="shared" si="10"/>
        <v>0</v>
      </c>
      <c r="AP32" s="52">
        <f t="shared" si="11"/>
        <v>33.414645</v>
      </c>
      <c r="AQ32" s="52">
        <f t="shared" si="11"/>
        <v>-111.926098</v>
      </c>
    </row>
    <row r="33" spans="1:43" x14ac:dyDescent="0.25">
      <c r="A33" s="16">
        <v>33</v>
      </c>
      <c r="B33" s="52">
        <f>INDEX(Summary!$5:$61,$A33,B$67)</f>
        <v>139</v>
      </c>
      <c r="C33" s="51" t="str">
        <f>INDEX(Summary!$5:$61,$A33,C$67)</f>
        <v>Broadway Rd</v>
      </c>
      <c r="D33" s="51" t="str">
        <f>INDEX(Summary!$5:$61,$A33,D$67)</f>
        <v>College Ave</v>
      </c>
      <c r="E33" s="52">
        <f>INDEX(Summary!$5:$61,$A33,E$67)</f>
        <v>152.25</v>
      </c>
      <c r="F33" s="52">
        <f>INDEX(Summary!$5:$61,$A33,F$67)</f>
        <v>142</v>
      </c>
      <c r="G33" s="52">
        <f>INDEX(Summary!$5:$61,$A33,G$67)</f>
        <v>162.5</v>
      </c>
      <c r="H33" s="83">
        <f ca="1">INDEX(Summary!$5:$61,$A33,H$67)</f>
        <v>0.26272639041318896</v>
      </c>
      <c r="I33" s="83">
        <f ca="1">INDEX(Summary!$5:$61,$A33,I$67)</f>
        <v>0.35960537769696505</v>
      </c>
      <c r="J33" s="83">
        <f ca="1">INDEX(Summary!$5:$61,$A33,J$67)</f>
        <v>3.6125765392554333E-2</v>
      </c>
      <c r="K33" s="83">
        <f ca="1">INDEX(Summary!$5:$61,$A33,K$67)</f>
        <v>8.374398709024243E-2</v>
      </c>
      <c r="L33" s="215">
        <f>INDEX(Summary!$5:$61,$A33,L$67)</f>
        <v>609</v>
      </c>
      <c r="M33" s="215">
        <f>INDEX(Summary!$5:$61,$A33,M$67)</f>
        <v>284</v>
      </c>
      <c r="N33" s="215">
        <f>INDEX(Summary!$5:$61,$A33,N$67)</f>
        <v>325</v>
      </c>
      <c r="O33" s="215">
        <f>INDEX(Summary!$5:$61,$A33,O$67)</f>
        <v>609</v>
      </c>
      <c r="P33" s="215">
        <f>INDEX(Summary!$5:$61,$A33,P$67)</f>
        <v>284</v>
      </c>
      <c r="Q33" s="52">
        <f t="shared" si="0"/>
        <v>29614</v>
      </c>
      <c r="R33" s="129">
        <f t="shared" si="1"/>
        <v>0.5</v>
      </c>
      <c r="S33" s="129">
        <f t="shared" si="2"/>
        <v>10</v>
      </c>
      <c r="T33" s="129">
        <f t="shared" si="8"/>
        <v>6.5681444991789819</v>
      </c>
      <c r="U33" s="129">
        <f t="shared" si="3"/>
        <v>33.407445000000003</v>
      </c>
      <c r="V33" s="129">
        <f t="shared" si="4"/>
        <v>-111.93469899999999</v>
      </c>
      <c r="W33" s="335"/>
      <c r="X33" s="52">
        <f>INDEX(Summary!$5:$61,$A33,X$67)</f>
        <v>325</v>
      </c>
      <c r="Y33" s="52"/>
      <c r="Z33" s="52"/>
      <c r="AA33" s="52"/>
      <c r="AB33" s="52"/>
      <c r="AC33" s="52"/>
      <c r="AD33" s="52"/>
      <c r="AE33" s="52"/>
      <c r="AF33" s="52"/>
      <c r="AH33" s="52">
        <f t="shared" si="9"/>
        <v>3</v>
      </c>
      <c r="AI33" s="52">
        <f t="shared" si="9"/>
        <v>3</v>
      </c>
      <c r="AJ33" s="52">
        <f t="shared" si="9"/>
        <v>0</v>
      </c>
      <c r="AK33" s="52">
        <f t="shared" si="9"/>
        <v>0</v>
      </c>
      <c r="AL33" s="52">
        <f t="shared" si="10"/>
        <v>0</v>
      </c>
      <c r="AM33" s="52">
        <f t="shared" si="10"/>
        <v>0</v>
      </c>
      <c r="AN33" s="52">
        <f t="shared" si="10"/>
        <v>0</v>
      </c>
      <c r="AO33" s="52">
        <f t="shared" si="10"/>
        <v>0</v>
      </c>
      <c r="AP33" s="52">
        <f t="shared" si="11"/>
        <v>33.414745000000003</v>
      </c>
      <c r="AQ33" s="52">
        <f t="shared" si="11"/>
        <v>-111.917698</v>
      </c>
    </row>
    <row r="34" spans="1:43" x14ac:dyDescent="0.25">
      <c r="A34" s="16">
        <v>34</v>
      </c>
      <c r="B34" s="52">
        <f>INDEX(Summary!$5:$61,$A34,B$67)</f>
        <v>141</v>
      </c>
      <c r="C34" s="51" t="str">
        <f>INDEX(Summary!$5:$61,$A34,C$67)</f>
        <v>Southern Ave</v>
      </c>
      <c r="D34" s="51" t="str">
        <f>INDEX(Summary!$5:$61,$A34,D$67)</f>
        <v>College Ave</v>
      </c>
      <c r="E34" s="52">
        <f>INDEX(Summary!$5:$61,$A34,E$67)</f>
        <v>72.25</v>
      </c>
      <c r="F34" s="52">
        <f>INDEX(Summary!$5:$61,$A34,F$67)</f>
        <v>60</v>
      </c>
      <c r="G34" s="52">
        <f>INDEX(Summary!$5:$61,$A34,G$67)</f>
        <v>84.5</v>
      </c>
      <c r="H34" s="83">
        <f ca="1">INDEX(Summary!$5:$61,$A34,H$67)</f>
        <v>0.23875415881393022</v>
      </c>
      <c r="I34" s="83">
        <f ca="1">INDEX(Summary!$5:$61,$A34,I$67)</f>
        <v>0.40830369690832868</v>
      </c>
      <c r="J34" s="83">
        <f ca="1">INDEX(Summary!$5:$61,$A34,J$67)</f>
        <v>8.6505654693059153E-2</v>
      </c>
      <c r="K34" s="83">
        <f ca="1">INDEX(Summary!$5:$61,$A34,K$67)</f>
        <v>0.34601992952552818</v>
      </c>
      <c r="L34" s="215">
        <f>INDEX(Summary!$5:$61,$A34,L$67)</f>
        <v>289</v>
      </c>
      <c r="M34" s="215">
        <f>INDEX(Summary!$5:$61,$A34,M$67)</f>
        <v>120</v>
      </c>
      <c r="N34" s="215">
        <f>INDEX(Summary!$5:$61,$A34,N$67)</f>
        <v>169</v>
      </c>
      <c r="O34" s="215">
        <f>INDEX(Summary!$5:$61,$A34,O$67)</f>
        <v>289</v>
      </c>
      <c r="P34" s="215">
        <f>INDEX(Summary!$5:$61,$A34,P$67)</f>
        <v>120</v>
      </c>
      <c r="Q34" s="52">
        <f t="shared" si="0"/>
        <v>35372</v>
      </c>
      <c r="R34" s="129">
        <f t="shared" si="1"/>
        <v>1.5</v>
      </c>
      <c r="S34" s="129">
        <f t="shared" ref="S34:S55" si="12">INDEX(Accident,MATCH($B34,loc_ID,0))</f>
        <v>14</v>
      </c>
      <c r="T34" s="129">
        <f t="shared" si="8"/>
        <v>19.377162629757784</v>
      </c>
      <c r="U34" s="129">
        <f t="shared" ref="U34:U55" si="13">INDEX(lat_,MATCH($B34,loc_ID,0))</f>
        <v>33.392845999999999</v>
      </c>
      <c r="V34" s="129">
        <f t="shared" ref="V34:V55" si="14">INDEX(long_,MATCH($B34,loc_ID,0))</f>
        <v>-111.934798</v>
      </c>
      <c r="W34" s="335"/>
      <c r="X34" s="52">
        <f>INDEX(Summary!$5:$61,$A34,X$67)</f>
        <v>169</v>
      </c>
      <c r="Y34" s="52"/>
      <c r="Z34" s="52"/>
      <c r="AA34" s="52"/>
      <c r="AB34" s="52"/>
      <c r="AC34" s="52"/>
      <c r="AD34" s="52"/>
      <c r="AE34" s="52"/>
      <c r="AF34" s="52"/>
      <c r="AH34" s="52">
        <f t="shared" si="9"/>
        <v>3</v>
      </c>
      <c r="AI34" s="52">
        <f t="shared" si="9"/>
        <v>3</v>
      </c>
      <c r="AJ34" s="52">
        <f t="shared" si="9"/>
        <v>0</v>
      </c>
      <c r="AK34" s="52">
        <f t="shared" si="9"/>
        <v>0</v>
      </c>
      <c r="AL34" s="52">
        <f t="shared" si="10"/>
        <v>0</v>
      </c>
      <c r="AM34" s="52">
        <f t="shared" si="10"/>
        <v>0</v>
      </c>
      <c r="AN34" s="52">
        <f t="shared" si="10"/>
        <v>0</v>
      </c>
      <c r="AO34" s="52">
        <f t="shared" si="10"/>
        <v>0</v>
      </c>
      <c r="AP34" s="52">
        <f t="shared" si="11"/>
        <v>33.414544999999997</v>
      </c>
      <c r="AQ34" s="52">
        <f t="shared" si="11"/>
        <v>-111.93469899999999</v>
      </c>
    </row>
    <row r="35" spans="1:43" x14ac:dyDescent="0.25">
      <c r="A35" s="16">
        <v>35</v>
      </c>
      <c r="B35" s="52">
        <f>INDEX(Summary!$5:$61,$A35,B$67)</f>
        <v>142</v>
      </c>
      <c r="C35" s="51" t="str">
        <f>INDEX(Summary!$5:$61,$A35,C$67)</f>
        <v>Southern Ave</v>
      </c>
      <c r="D35" s="51" t="str">
        <f>INDEX(Summary!$5:$61,$A35,D$67)</f>
        <v>Rural Rd</v>
      </c>
      <c r="E35" s="52">
        <f>INDEX(Summary!$5:$61,$A35,E$67)</f>
        <v>41</v>
      </c>
      <c r="F35" s="52">
        <f>INDEX(Summary!$5:$61,$A35,F$67)</f>
        <v>27.5</v>
      </c>
      <c r="G35" s="52">
        <f>INDEX(Summary!$5:$61,$A35,G$67)</f>
        <v>54.5</v>
      </c>
      <c r="H35" s="83">
        <f ca="1">INDEX(Summary!$5:$61,$A35,H$67)</f>
        <v>0.12195029335167451</v>
      </c>
      <c r="I35" s="83">
        <f ca="1">INDEX(Summary!$5:$61,$A35,I$67)</f>
        <v>0.2073165791476467</v>
      </c>
      <c r="J35" s="83">
        <f ca="1">INDEX(Summary!$5:$61,$A35,J$67)</f>
        <v>0.23780410080362446</v>
      </c>
      <c r="K35" s="83">
        <f ca="1">INDEX(Summary!$5:$61,$A35,K$67)</f>
        <v>0.95731623531000165</v>
      </c>
      <c r="L35" s="215">
        <f>INDEX(Summary!$5:$61,$A35,L$67)</f>
        <v>164</v>
      </c>
      <c r="M35" s="215">
        <f>INDEX(Summary!$5:$61,$A35,M$67)</f>
        <v>55</v>
      </c>
      <c r="N35" s="215">
        <f>INDEX(Summary!$5:$61,$A35,N$67)</f>
        <v>109</v>
      </c>
      <c r="O35" s="215">
        <f>INDEX(Summary!$5:$61,$A35,O$67)</f>
        <v>164</v>
      </c>
      <c r="P35" s="215">
        <f>INDEX(Summary!$5:$61,$A35,P$67)</f>
        <v>55</v>
      </c>
      <c r="Q35" s="52">
        <f t="shared" si="0"/>
        <v>40059</v>
      </c>
      <c r="R35" s="129">
        <f t="shared" si="1"/>
        <v>1.5</v>
      </c>
      <c r="S35" s="129">
        <f t="shared" si="12"/>
        <v>24</v>
      </c>
      <c r="T35" s="129">
        <f t="shared" si="8"/>
        <v>58.536585365853654</v>
      </c>
      <c r="U35" s="129">
        <f t="shared" si="13"/>
        <v>33.392946000000002</v>
      </c>
      <c r="V35" s="129">
        <f t="shared" si="14"/>
        <v>-111.926198</v>
      </c>
      <c r="W35" s="335"/>
      <c r="X35" s="52">
        <f>INDEX(Summary!$5:$61,$A35,X$67)</f>
        <v>109</v>
      </c>
      <c r="Y35" s="52"/>
      <c r="Z35" s="52"/>
      <c r="AA35" s="52"/>
      <c r="AB35" s="52"/>
      <c r="AC35" s="52"/>
      <c r="AD35" s="52"/>
      <c r="AE35" s="52"/>
      <c r="AF35" s="52"/>
      <c r="AH35" s="52">
        <f t="shared" si="9"/>
        <v>0</v>
      </c>
      <c r="AI35" s="52">
        <f t="shared" si="9"/>
        <v>0</v>
      </c>
      <c r="AJ35" s="52">
        <f t="shared" si="9"/>
        <v>0</v>
      </c>
      <c r="AK35" s="52">
        <f t="shared" si="9"/>
        <v>0</v>
      </c>
      <c r="AL35" s="52">
        <f t="shared" si="10"/>
        <v>0</v>
      </c>
      <c r="AM35" s="52">
        <f t="shared" si="10"/>
        <v>0</v>
      </c>
      <c r="AN35" s="52">
        <f t="shared" si="10"/>
        <v>0</v>
      </c>
      <c r="AO35" s="52">
        <f t="shared" si="10"/>
        <v>0</v>
      </c>
      <c r="AP35" s="52">
        <f t="shared" si="11"/>
        <v>33.414695999999999</v>
      </c>
      <c r="AQ35" s="52">
        <f t="shared" si="11"/>
        <v>-111.92914</v>
      </c>
    </row>
    <row r="36" spans="1:43" x14ac:dyDescent="0.25">
      <c r="A36" s="16">
        <v>36</v>
      </c>
      <c r="B36" s="52">
        <f>INDEX(Summary!$5:$61,$A36,B$67)</f>
        <v>143</v>
      </c>
      <c r="C36" s="51" t="str">
        <f>INDEX(Summary!$5:$61,$A36,C$67)</f>
        <v>Southern Ave</v>
      </c>
      <c r="D36" s="51" t="str">
        <f>INDEX(Summary!$5:$61,$A36,D$67)</f>
        <v>Hardy Dr</v>
      </c>
      <c r="E36" s="52">
        <f>INDEX(Summary!$5:$61,$A36,E$67)</f>
        <v>21.75</v>
      </c>
      <c r="F36" s="52">
        <f>INDEX(Summary!$5:$61,$A36,F$67)</f>
        <v>16</v>
      </c>
      <c r="G36" s="52">
        <f>INDEX(Summary!$5:$61,$A36,G$67)</f>
        <v>27.5</v>
      </c>
      <c r="H36" s="83">
        <f ca="1">INDEX(Summary!$5:$61,$A36,H$67)</f>
        <v>0.20689694027330885</v>
      </c>
      <c r="I36" s="83">
        <f ca="1">INDEX(Summary!$5:$61,$A36,I$67)</f>
        <v>0.35632097992938289</v>
      </c>
      <c r="J36" s="83">
        <f ca="1">INDEX(Summary!$5:$61,$A36,J$67)</f>
        <v>6.8965132598986179E-2</v>
      </c>
      <c r="K36" s="83">
        <f ca="1">INDEX(Summary!$5:$61,$A36,K$67)</f>
        <v>0.57471215848906876</v>
      </c>
      <c r="L36" s="215">
        <f>INDEX(Summary!$5:$61,$A36,L$67)</f>
        <v>87</v>
      </c>
      <c r="M36" s="215">
        <f>INDEX(Summary!$5:$61,$A36,M$67)</f>
        <v>32</v>
      </c>
      <c r="N36" s="215">
        <f>INDEX(Summary!$5:$61,$A36,N$67)</f>
        <v>55</v>
      </c>
      <c r="O36" s="215">
        <f>INDEX(Summary!$5:$61,$A36,O$67)</f>
        <v>87</v>
      </c>
      <c r="P36" s="215">
        <f>INDEX(Summary!$5:$61,$A36,P$67)</f>
        <v>32</v>
      </c>
      <c r="Q36" s="52">
        <f t="shared" si="0"/>
        <v>28429</v>
      </c>
      <c r="R36" s="129">
        <f t="shared" si="1"/>
        <v>2.2200000000000002</v>
      </c>
      <c r="S36" s="129">
        <f t="shared" si="12"/>
        <v>6</v>
      </c>
      <c r="T36" s="129">
        <f t="shared" si="8"/>
        <v>27.586206896551722</v>
      </c>
      <c r="U36" s="129">
        <f t="shared" si="13"/>
        <v>33.392845999999999</v>
      </c>
      <c r="V36" s="129">
        <f t="shared" si="14"/>
        <v>-111.951999</v>
      </c>
      <c r="W36" s="335"/>
      <c r="X36" s="52">
        <f>INDEX(Summary!$5:$61,$A36,X$67)</f>
        <v>55</v>
      </c>
      <c r="Y36" s="52"/>
      <c r="Z36" s="52"/>
      <c r="AA36" s="52"/>
      <c r="AB36" s="52"/>
      <c r="AC36" s="52"/>
      <c r="AD36" s="52"/>
      <c r="AE36" s="52"/>
      <c r="AF36" s="52"/>
      <c r="AH36" s="52">
        <f t="shared" si="9"/>
        <v>3</v>
      </c>
      <c r="AI36" s="52">
        <f t="shared" si="9"/>
        <v>3</v>
      </c>
      <c r="AJ36" s="52">
        <f t="shared" si="9"/>
        <v>0</v>
      </c>
      <c r="AK36" s="52">
        <f t="shared" si="9"/>
        <v>0</v>
      </c>
      <c r="AL36" s="52">
        <f t="shared" si="10"/>
        <v>0</v>
      </c>
      <c r="AM36" s="52">
        <f t="shared" si="10"/>
        <v>0</v>
      </c>
      <c r="AN36" s="52">
        <f t="shared" si="10"/>
        <v>0</v>
      </c>
      <c r="AO36" s="52">
        <f t="shared" si="10"/>
        <v>0</v>
      </c>
      <c r="AP36" s="52">
        <f t="shared" si="11"/>
        <v>33.416744999999999</v>
      </c>
      <c r="AQ36" s="52">
        <f t="shared" si="11"/>
        <v>-111.926198</v>
      </c>
    </row>
    <row r="37" spans="1:43" x14ac:dyDescent="0.25">
      <c r="A37" s="16">
        <v>37</v>
      </c>
      <c r="B37" s="52">
        <f>INDEX(Summary!$5:$61,$A37,B$67)</f>
        <v>144</v>
      </c>
      <c r="C37" s="51" t="str">
        <f>INDEX(Summary!$5:$61,$A37,C$67)</f>
        <v>Southern Ave</v>
      </c>
      <c r="D37" s="51" t="str">
        <f>INDEX(Summary!$5:$61,$A37,D$67)</f>
        <v>Mill Ave</v>
      </c>
      <c r="E37" s="52">
        <f>INDEX(Summary!$5:$61,$A37,E$67)</f>
        <v>38.25</v>
      </c>
      <c r="F37" s="52">
        <f>INDEX(Summary!$5:$61,$A37,F$67)</f>
        <v>28.5</v>
      </c>
      <c r="G37" s="52">
        <f>INDEX(Summary!$5:$61,$A37,G$67)</f>
        <v>48</v>
      </c>
      <c r="H37" s="83">
        <f ca="1">INDEX(Summary!$5:$61,$A37,H$67)</f>
        <v>0.24836582821997891</v>
      </c>
      <c r="I37" s="83">
        <f ca="1">INDEX(Summary!$5:$61,$A37,I$67)</f>
        <v>0.15686218407614214</v>
      </c>
      <c r="J37" s="83">
        <f ca="1">INDEX(Summary!$5:$61,$A37,J$67)</f>
        <v>0.36601337136294598</v>
      </c>
      <c r="K37" s="83">
        <f ca="1">INDEX(Summary!$5:$61,$A37,K$67)</f>
        <v>0.90849642261970398</v>
      </c>
      <c r="L37" s="215">
        <f>INDEX(Summary!$5:$61,$A37,L$67)</f>
        <v>153</v>
      </c>
      <c r="M37" s="215">
        <f>INDEX(Summary!$5:$61,$A37,M$67)</f>
        <v>57</v>
      </c>
      <c r="N37" s="215">
        <f>INDEX(Summary!$5:$61,$A37,N$67)</f>
        <v>96</v>
      </c>
      <c r="O37" s="215">
        <f>INDEX(Summary!$5:$61,$A37,O$67)</f>
        <v>153</v>
      </c>
      <c r="P37" s="215">
        <f>INDEX(Summary!$5:$61,$A37,P$67)</f>
        <v>57</v>
      </c>
      <c r="Q37" s="52">
        <f t="shared" si="0"/>
        <v>35372</v>
      </c>
      <c r="R37" s="129">
        <f t="shared" si="1"/>
        <v>1.5</v>
      </c>
      <c r="S37" s="129">
        <f t="shared" si="12"/>
        <v>28</v>
      </c>
      <c r="T37" s="129">
        <f t="shared" si="8"/>
        <v>73.202614379084963</v>
      </c>
      <c r="U37" s="129">
        <f t="shared" si="13"/>
        <v>33.392845999999999</v>
      </c>
      <c r="V37" s="129">
        <f t="shared" si="14"/>
        <v>-111.939499</v>
      </c>
      <c r="W37" s="335"/>
      <c r="X37" s="52">
        <f>INDEX(Summary!$5:$61,$A37,X$67)</f>
        <v>96</v>
      </c>
      <c r="Y37" s="52"/>
      <c r="Z37" s="52"/>
      <c r="AA37" s="52"/>
      <c r="AB37" s="52"/>
      <c r="AC37" s="52"/>
      <c r="AD37" s="52"/>
      <c r="AE37" s="52"/>
      <c r="AF37" s="52"/>
      <c r="AH37" s="52">
        <f t="shared" si="9"/>
        <v>1</v>
      </c>
      <c r="AI37" s="52">
        <f t="shared" si="9"/>
        <v>1</v>
      </c>
      <c r="AJ37" s="52">
        <f t="shared" si="9"/>
        <v>0</v>
      </c>
      <c r="AK37" s="52">
        <f t="shared" si="9"/>
        <v>0</v>
      </c>
      <c r="AL37" s="52">
        <f t="shared" si="10"/>
        <v>0</v>
      </c>
      <c r="AM37" s="52">
        <f t="shared" si="10"/>
        <v>0</v>
      </c>
      <c r="AN37" s="52">
        <f t="shared" si="10"/>
        <v>0</v>
      </c>
      <c r="AO37" s="52">
        <f t="shared" si="10"/>
        <v>0</v>
      </c>
      <c r="AP37" s="52">
        <f t="shared" si="11"/>
        <v>33.412844999999997</v>
      </c>
      <c r="AQ37" s="52">
        <f t="shared" si="11"/>
        <v>-111.926198</v>
      </c>
    </row>
    <row r="38" spans="1:43" x14ac:dyDescent="0.25">
      <c r="A38" s="16">
        <v>38</v>
      </c>
      <c r="B38" s="52">
        <f>INDEX(Summary!$5:$61,$A38,B$67)</f>
        <v>145</v>
      </c>
      <c r="C38" s="51" t="str">
        <f>INDEX(Summary!$5:$61,$A38,C$67)</f>
        <v>Alameda Dr</v>
      </c>
      <c r="D38" s="51" t="str">
        <f>INDEX(Summary!$5:$61,$A38,D$67)</f>
        <v>Mill Ave</v>
      </c>
      <c r="E38" s="52">
        <f>INDEX(Summary!$5:$61,$A38,E$67)</f>
        <v>20.25</v>
      </c>
      <c r="F38" s="52">
        <f>INDEX(Summary!$5:$61,$A38,F$67)</f>
        <v>18</v>
      </c>
      <c r="G38" s="52">
        <f>INDEX(Summary!$5:$61,$A38,G$67)</f>
        <v>22.5</v>
      </c>
      <c r="H38" s="83">
        <f ca="1">INDEX(Summary!$5:$61,$A38,H$67)</f>
        <v>0.28394980771195361</v>
      </c>
      <c r="I38" s="83">
        <f ca="1">INDEX(Summary!$5:$61,$A38,I$67)</f>
        <v>0.29629567658789563</v>
      </c>
      <c r="J38" s="83">
        <f ca="1">INDEX(Summary!$5:$61,$A38,J$67)</f>
        <v>0.13580276516469147</v>
      </c>
      <c r="K38" s="83">
        <f ca="1">INDEX(Summary!$5:$61,$A38,K$67)</f>
        <v>0.39506183087666769</v>
      </c>
      <c r="L38" s="215">
        <f>INDEX(Summary!$5:$61,$A38,L$67)</f>
        <v>81</v>
      </c>
      <c r="M38" s="215">
        <f>INDEX(Summary!$5:$61,$A38,M$67)</f>
        <v>36</v>
      </c>
      <c r="N38" s="215">
        <f>INDEX(Summary!$5:$61,$A38,N$67)</f>
        <v>45</v>
      </c>
      <c r="O38" s="215">
        <f>INDEX(Summary!$5:$61,$A38,O$67)</f>
        <v>81</v>
      </c>
      <c r="P38" s="215">
        <f>INDEX(Summary!$5:$61,$A38,P$67)</f>
        <v>36</v>
      </c>
      <c r="Q38" s="52">
        <f t="shared" si="0"/>
        <v>26912</v>
      </c>
      <c r="R38" s="129">
        <f t="shared" si="1"/>
        <v>1</v>
      </c>
      <c r="S38" s="129">
        <f t="shared" si="12"/>
        <v>4</v>
      </c>
      <c r="T38" s="129">
        <f t="shared" si="8"/>
        <v>19.753086419753085</v>
      </c>
      <c r="U38" s="129">
        <f t="shared" si="13"/>
        <v>33.400244999999998</v>
      </c>
      <c r="V38" s="129">
        <f t="shared" si="14"/>
        <v>-111.939599</v>
      </c>
      <c r="W38" s="335"/>
      <c r="X38" s="52">
        <f>INDEX(Summary!$5:$61,$A38,X$67)</f>
        <v>45</v>
      </c>
      <c r="Y38" s="52"/>
      <c r="Z38" s="52"/>
      <c r="AA38" s="52"/>
      <c r="AB38" s="52"/>
      <c r="AC38" s="52"/>
      <c r="AD38" s="52"/>
      <c r="AE38" s="52"/>
      <c r="AF38" s="52"/>
      <c r="AH38" s="52">
        <f t="shared" si="9"/>
        <v>1</v>
      </c>
      <c r="AI38" s="52">
        <f t="shared" si="9"/>
        <v>1</v>
      </c>
      <c r="AJ38" s="52">
        <f t="shared" si="9"/>
        <v>2</v>
      </c>
      <c r="AK38" s="52">
        <f t="shared" si="9"/>
        <v>2</v>
      </c>
      <c r="AL38" s="52">
        <f t="shared" si="10"/>
        <v>0</v>
      </c>
      <c r="AM38" s="52">
        <f t="shared" si="10"/>
        <v>0</v>
      </c>
      <c r="AN38" s="52">
        <f t="shared" si="10"/>
        <v>0</v>
      </c>
      <c r="AO38" s="52">
        <f t="shared" si="10"/>
        <v>0</v>
      </c>
      <c r="AP38" s="52">
        <f t="shared" si="11"/>
        <v>33.407544999999999</v>
      </c>
      <c r="AQ38" s="52">
        <f t="shared" si="11"/>
        <v>-111.96069900000001</v>
      </c>
    </row>
    <row r="39" spans="1:43" x14ac:dyDescent="0.25">
      <c r="A39" s="16">
        <v>39</v>
      </c>
      <c r="B39" s="52">
        <f>INDEX(Summary!$5:$61,$A39,B$67)</f>
        <v>146</v>
      </c>
      <c r="C39" s="51" t="str">
        <f>INDEX(Summary!$5:$61,$A39,C$67)</f>
        <v>Broadway Rd</v>
      </c>
      <c r="D39" s="51" t="str">
        <f>INDEX(Summary!$5:$61,$A39,D$67)</f>
        <v>Mill Ave</v>
      </c>
      <c r="E39" s="52">
        <f>INDEX(Summary!$5:$61,$A39,E$67)</f>
        <v>34</v>
      </c>
      <c r="F39" s="52">
        <f>INDEX(Summary!$5:$61,$A39,F$67)</f>
        <v>26</v>
      </c>
      <c r="G39" s="52">
        <f>INDEX(Summary!$5:$61,$A39,G$67)</f>
        <v>42</v>
      </c>
      <c r="H39" s="83">
        <f ca="1">INDEX(Summary!$5:$61,$A39,H$67)</f>
        <v>0.20588325775563135</v>
      </c>
      <c r="I39" s="83">
        <f ca="1">INDEX(Summary!$5:$61,$A39,I$67)</f>
        <v>0.12500072673193913</v>
      </c>
      <c r="J39" s="83">
        <f ca="1">INDEX(Summary!$5:$61,$A39,J$67)</f>
        <v>0.2720594442696026</v>
      </c>
      <c r="K39" s="83">
        <f ca="1">INDEX(Summary!$5:$61,$A39,K$67)</f>
        <v>0.77205787581777463</v>
      </c>
      <c r="L39" s="215">
        <f>INDEX(Summary!$5:$61,$A39,L$67)</f>
        <v>136</v>
      </c>
      <c r="M39" s="215">
        <f>INDEX(Summary!$5:$61,$A39,M$67)</f>
        <v>52</v>
      </c>
      <c r="N39" s="215">
        <f>INDEX(Summary!$5:$61,$A39,N$67)</f>
        <v>84</v>
      </c>
      <c r="O39" s="215">
        <f>INDEX(Summary!$5:$61,$A39,O$67)</f>
        <v>136</v>
      </c>
      <c r="P39" s="215">
        <f>INDEX(Summary!$5:$61,$A39,P$67)</f>
        <v>52</v>
      </c>
      <c r="Q39" s="52">
        <f t="shared" si="0"/>
        <v>31585</v>
      </c>
      <c r="R39" s="129">
        <f t="shared" si="1"/>
        <v>0.5</v>
      </c>
      <c r="S39" s="129">
        <f t="shared" si="12"/>
        <v>10</v>
      </c>
      <c r="T39" s="129">
        <f t="shared" si="8"/>
        <v>29.411764705882355</v>
      </c>
      <c r="U39" s="129">
        <f t="shared" si="13"/>
        <v>33.407344999999999</v>
      </c>
      <c r="V39" s="129">
        <f t="shared" si="14"/>
        <v>-111.939699</v>
      </c>
      <c r="W39" s="335"/>
      <c r="X39" s="52">
        <f>INDEX(Summary!$5:$61,$A39,X$67)</f>
        <v>84</v>
      </c>
      <c r="Y39" s="52"/>
      <c r="Z39" s="52"/>
      <c r="AA39" s="52"/>
      <c r="AB39" s="52"/>
      <c r="AC39" s="52"/>
      <c r="AD39" s="52"/>
      <c r="AE39" s="52"/>
      <c r="AF39" s="52"/>
      <c r="AH39" s="52">
        <f t="shared" si="9"/>
        <v>1</v>
      </c>
      <c r="AI39" s="52">
        <f t="shared" si="9"/>
        <v>1</v>
      </c>
      <c r="AJ39" s="52">
        <f t="shared" si="9"/>
        <v>0</v>
      </c>
      <c r="AK39" s="52">
        <f t="shared" si="9"/>
        <v>0</v>
      </c>
      <c r="AL39" s="52">
        <f t="shared" si="10"/>
        <v>0</v>
      </c>
      <c r="AM39" s="52">
        <f t="shared" si="10"/>
        <v>0</v>
      </c>
      <c r="AN39" s="52">
        <f t="shared" si="10"/>
        <v>0</v>
      </c>
      <c r="AO39" s="52">
        <f t="shared" si="10"/>
        <v>0</v>
      </c>
      <c r="AP39" s="52">
        <f t="shared" si="11"/>
        <v>33.407445000000003</v>
      </c>
      <c r="AQ39" s="52">
        <f t="shared" si="11"/>
        <v>-111.926098</v>
      </c>
    </row>
    <row r="40" spans="1:43" x14ac:dyDescent="0.25">
      <c r="A40" s="16">
        <v>40</v>
      </c>
      <c r="B40" s="52">
        <f>INDEX(Summary!$5:$61,$A40,B$67)</f>
        <v>147</v>
      </c>
      <c r="C40" s="51" t="str">
        <f>INDEX(Summary!$5:$61,$A40,C$67)</f>
        <v>Baseline Rd</v>
      </c>
      <c r="D40" s="51" t="str">
        <f>INDEX(Summary!$5:$61,$A40,D$67)</f>
        <v>Mill Ave</v>
      </c>
      <c r="E40" s="52">
        <f>INDEX(Summary!$5:$61,$A40,E$67)</f>
        <v>20.5</v>
      </c>
      <c r="F40" s="52">
        <f>INDEX(Summary!$5:$61,$A40,F$67)</f>
        <v>16.5</v>
      </c>
      <c r="G40" s="52">
        <f>INDEX(Summary!$5:$61,$A40,G$67)</f>
        <v>24.5</v>
      </c>
      <c r="H40" s="83">
        <f ca="1">INDEX(Summary!$5:$61,$A40,H$67)</f>
        <v>0.24390227578670179</v>
      </c>
      <c r="I40" s="83">
        <f ca="1">INDEX(Summary!$5:$61,$A40,I$67)</f>
        <v>0.2317077210990757</v>
      </c>
      <c r="J40" s="83">
        <f ca="1">INDEX(Summary!$5:$61,$A40,J$67)</f>
        <v>0.21951268599110177</v>
      </c>
      <c r="K40" s="83">
        <f ca="1">INDEX(Summary!$5:$61,$A40,K$67)</f>
        <v>0.92682992608363546</v>
      </c>
      <c r="L40" s="215">
        <f>INDEX(Summary!$5:$61,$A40,L$67)</f>
        <v>82</v>
      </c>
      <c r="M40" s="215">
        <f>INDEX(Summary!$5:$61,$A40,M$67)</f>
        <v>33</v>
      </c>
      <c r="N40" s="215">
        <f>INDEX(Summary!$5:$61,$A40,N$67)</f>
        <v>49</v>
      </c>
      <c r="O40" s="215">
        <f>INDEX(Summary!$5:$61,$A40,O$67)</f>
        <v>82</v>
      </c>
      <c r="P40" s="215">
        <f>INDEX(Summary!$5:$61,$A40,P$67)</f>
        <v>33</v>
      </c>
      <c r="Q40" s="52">
        <f t="shared" si="0"/>
        <v>24224</v>
      </c>
      <c r="R40" s="129">
        <f t="shared" si="1"/>
        <v>2.5</v>
      </c>
      <c r="S40" s="129">
        <f t="shared" si="12"/>
        <v>15</v>
      </c>
      <c r="T40" s="129">
        <f t="shared" si="8"/>
        <v>73.170731707317074</v>
      </c>
      <c r="U40" s="129">
        <f t="shared" si="13"/>
        <v>33.378146000000001</v>
      </c>
      <c r="V40" s="129">
        <f t="shared" si="14"/>
        <v>-111.93929799999999</v>
      </c>
      <c r="W40" s="335"/>
      <c r="X40" s="52">
        <f>INDEX(Summary!$5:$61,$A40,X$67)</f>
        <v>49</v>
      </c>
      <c r="Y40" s="52"/>
      <c r="Z40" s="52"/>
      <c r="AA40" s="52"/>
      <c r="AB40" s="52"/>
      <c r="AC40" s="52"/>
      <c r="AD40" s="52"/>
      <c r="AE40" s="52"/>
      <c r="AF40" s="52"/>
      <c r="AH40" s="52">
        <f t="shared" si="9"/>
        <v>3</v>
      </c>
      <c r="AI40" s="52">
        <f t="shared" si="9"/>
        <v>1</v>
      </c>
      <c r="AJ40" s="52">
        <f t="shared" si="9"/>
        <v>0</v>
      </c>
      <c r="AK40" s="52">
        <f t="shared" si="9"/>
        <v>0</v>
      </c>
      <c r="AL40" s="52">
        <f t="shared" si="10"/>
        <v>0</v>
      </c>
      <c r="AM40" s="52">
        <f t="shared" si="10"/>
        <v>0</v>
      </c>
      <c r="AN40" s="52">
        <f t="shared" si="10"/>
        <v>0</v>
      </c>
      <c r="AO40" s="52">
        <f t="shared" si="10"/>
        <v>0</v>
      </c>
      <c r="AP40" s="52">
        <f t="shared" si="11"/>
        <v>33.407445000000003</v>
      </c>
      <c r="AQ40" s="52">
        <f t="shared" si="11"/>
        <v>-111.93469899999999</v>
      </c>
    </row>
    <row r="41" spans="1:43" x14ac:dyDescent="0.25">
      <c r="A41" s="16">
        <v>41</v>
      </c>
      <c r="B41" s="52">
        <f>INDEX(Summary!$5:$61,$A41,B$67)</f>
        <v>152</v>
      </c>
      <c r="C41" s="51" t="str">
        <f>INDEX(Summary!$5:$61,$A41,C$67)</f>
        <v>Tempe Lake S.</v>
      </c>
      <c r="D41" s="51" t="str">
        <f>INDEX(Summary!$5:$61,$A41,D$67)</f>
        <v>TCA Bridge</v>
      </c>
      <c r="E41" s="52">
        <f>INDEX(Summary!$5:$61,$A41,E$67)</f>
        <v>46.75</v>
      </c>
      <c r="F41" s="52">
        <f>INDEX(Summary!$5:$61,$A41,F$67)</f>
        <v>35</v>
      </c>
      <c r="G41" s="52">
        <f>INDEX(Summary!$5:$61,$A41,G$67)</f>
        <v>58.5</v>
      </c>
      <c r="H41" s="83">
        <f ca="1">INDEX(Summary!$5:$61,$A41,H$67)</f>
        <v>0.16042830863243507</v>
      </c>
      <c r="I41" s="83">
        <f ca="1">INDEX(Summary!$5:$61,$A41,I$67)</f>
        <v>0.48128257409918801</v>
      </c>
      <c r="J41" s="83">
        <f ca="1">INDEX(Summary!$5:$61,$A41,J$67)</f>
        <v>-4.0114155502611771E-7</v>
      </c>
      <c r="K41" s="83">
        <f ca="1">INDEX(Summary!$5:$61,$A41,K$67)</f>
        <v>-5.7781119881754293E-7</v>
      </c>
      <c r="L41" s="215">
        <f>INDEX(Summary!$5:$61,$A41,L$67)</f>
        <v>187</v>
      </c>
      <c r="M41" s="215">
        <f>INDEX(Summary!$5:$61,$A41,M$67)</f>
        <v>70</v>
      </c>
      <c r="N41" s="215">
        <f>INDEX(Summary!$5:$61,$A41,N$67)</f>
        <v>117</v>
      </c>
      <c r="O41" s="215">
        <f>INDEX(Summary!$5:$61,$A41,O$67)</f>
        <v>187</v>
      </c>
      <c r="P41" s="215">
        <f>INDEX(Summary!$5:$61,$A41,P$67)</f>
        <v>70</v>
      </c>
      <c r="Q41" s="52">
        <f t="shared" si="0"/>
        <v>0</v>
      </c>
      <c r="R41" s="129">
        <f t="shared" si="1"/>
        <v>0.8</v>
      </c>
      <c r="S41" s="129">
        <f t="shared" si="12"/>
        <v>0</v>
      </c>
      <c r="T41" s="129">
        <f t="shared" si="8"/>
        <v>0</v>
      </c>
      <c r="U41" s="129">
        <f t="shared" si="13"/>
        <v>33.433500000000002</v>
      </c>
      <c r="V41" s="129">
        <f t="shared" si="14"/>
        <v>-111.94875</v>
      </c>
      <c r="W41" s="335"/>
      <c r="X41" s="52">
        <f>INDEX(Summary!$5:$61,$A41,X$67)</f>
        <v>117</v>
      </c>
      <c r="Y41" s="52"/>
      <c r="Z41" s="52"/>
      <c r="AA41" s="52"/>
      <c r="AB41" s="52"/>
      <c r="AC41" s="52"/>
      <c r="AD41" s="52"/>
      <c r="AE41" s="52"/>
      <c r="AF41" s="52"/>
      <c r="AH41" s="52">
        <f t="shared" si="9"/>
        <v>4</v>
      </c>
      <c r="AI41" s="52">
        <f t="shared" si="9"/>
        <v>4</v>
      </c>
      <c r="AJ41" s="52">
        <f t="shared" si="9"/>
        <v>4</v>
      </c>
      <c r="AK41" s="52">
        <f t="shared" si="9"/>
        <v>4</v>
      </c>
      <c r="AL41" s="52">
        <f t="shared" si="10"/>
        <v>0</v>
      </c>
      <c r="AM41" s="52">
        <f t="shared" si="10"/>
        <v>0</v>
      </c>
      <c r="AN41" s="52">
        <f t="shared" si="10"/>
        <v>0</v>
      </c>
      <c r="AO41" s="52">
        <f t="shared" si="10"/>
        <v>0</v>
      </c>
      <c r="AP41" s="52">
        <f t="shared" si="11"/>
        <v>33.392845000000001</v>
      </c>
      <c r="AQ41" s="52">
        <f t="shared" si="11"/>
        <v>-111.96070899999999</v>
      </c>
    </row>
    <row r="42" spans="1:43" x14ac:dyDescent="0.25">
      <c r="A42" s="16">
        <v>42</v>
      </c>
      <c r="B42" s="52">
        <f>INDEX(Summary!$5:$61,$A42,B$67)</f>
        <v>155</v>
      </c>
      <c r="C42" s="51" t="str">
        <f>INDEX(Summary!$5:$61,$A42,C$67)</f>
        <v>University Dr</v>
      </c>
      <c r="D42" s="51" t="str">
        <f>INDEX(Summary!$5:$61,$A42,D$67)</f>
        <v>McClintock Dr</v>
      </c>
      <c r="E42" s="52">
        <f>INDEX(Summary!$5:$61,$A42,E$67)</f>
        <v>68</v>
      </c>
      <c r="F42" s="52">
        <f>INDEX(Summary!$5:$61,$A42,F$67)</f>
        <v>60.5</v>
      </c>
      <c r="G42" s="52">
        <f>INDEX(Summary!$5:$61,$A42,G$67)</f>
        <v>75.5</v>
      </c>
      <c r="H42" s="83">
        <f ca="1">INDEX(Summary!$5:$61,$A42,H$67)</f>
        <v>0.28676549294517545</v>
      </c>
      <c r="I42" s="83">
        <f ca="1">INDEX(Summary!$5:$61,$A42,I$67)</f>
        <v>0.16911673708177796</v>
      </c>
      <c r="J42" s="83">
        <f ca="1">INDEX(Summary!$5:$61,$A42,J$67)</f>
        <v>0.20220494283696794</v>
      </c>
      <c r="K42" s="83">
        <f ca="1">INDEX(Summary!$5:$61,$A42,K$67)</f>
        <v>0.81617724610452314</v>
      </c>
      <c r="L42" s="215">
        <f>INDEX(Summary!$5:$61,$A42,L$67)</f>
        <v>272</v>
      </c>
      <c r="M42" s="215">
        <f>INDEX(Summary!$5:$61,$A42,M$67)</f>
        <v>121</v>
      </c>
      <c r="N42" s="215">
        <f>INDEX(Summary!$5:$61,$A42,N$67)</f>
        <v>151</v>
      </c>
      <c r="O42" s="215">
        <f>INDEX(Summary!$5:$61,$A42,O$67)</f>
        <v>272</v>
      </c>
      <c r="P42" s="215">
        <f>INDEX(Summary!$5:$61,$A42,P$67)</f>
        <v>121</v>
      </c>
      <c r="Q42" s="52">
        <f t="shared" si="0"/>
        <v>36366</v>
      </c>
      <c r="R42" s="129">
        <f t="shared" si="1"/>
        <v>1</v>
      </c>
      <c r="S42" s="129">
        <f t="shared" si="12"/>
        <v>5</v>
      </c>
      <c r="T42" s="129">
        <f t="shared" si="8"/>
        <v>7.3529411764705888</v>
      </c>
      <c r="U42" s="129">
        <f t="shared" si="13"/>
        <v>33.417368000000003</v>
      </c>
      <c r="V42" s="129">
        <f t="shared" si="14"/>
        <v>-111.92255400000001</v>
      </c>
      <c r="W42" s="335"/>
      <c r="X42" s="52">
        <f>INDEX(Summary!$5:$61,$A42,X$67)</f>
        <v>151</v>
      </c>
      <c r="Y42" s="52"/>
      <c r="Z42" s="52"/>
      <c r="AA42" s="52"/>
      <c r="AB42" s="52"/>
      <c r="AC42" s="52"/>
      <c r="AD42" s="52"/>
      <c r="AE42" s="52"/>
      <c r="AF42" s="52"/>
      <c r="AH42" s="52">
        <f t="shared" si="9"/>
        <v>3</v>
      </c>
      <c r="AI42" s="52">
        <f t="shared" si="9"/>
        <v>3</v>
      </c>
      <c r="AJ42" s="52">
        <f t="shared" si="9"/>
        <v>3</v>
      </c>
      <c r="AK42" s="52">
        <f t="shared" si="9"/>
        <v>3</v>
      </c>
      <c r="AL42" s="52">
        <f t="shared" ref="AL42:AO55" si="15">INDEX(CordonIn,MATCH($B42,loc_ID,0),AL$66)</f>
        <v>0</v>
      </c>
      <c r="AM42" s="52">
        <f t="shared" si="15"/>
        <v>0</v>
      </c>
      <c r="AN42" s="52">
        <f t="shared" si="15"/>
        <v>0</v>
      </c>
      <c r="AO42" s="52">
        <f t="shared" si="15"/>
        <v>0</v>
      </c>
      <c r="AP42" s="52">
        <f t="shared" ref="AP42:AQ55" si="16">IF(ISBLANK(INDEX(GPS_,$A42-1,AP$66)),"",INDEX(GPS_,$A42-1,AP$66))</f>
        <v>33.392845999999999</v>
      </c>
      <c r="AQ42" s="52">
        <f t="shared" si="16"/>
        <v>-111.934798</v>
      </c>
    </row>
    <row r="43" spans="1:43" x14ac:dyDescent="0.25">
      <c r="A43" s="16">
        <v>43</v>
      </c>
      <c r="B43" s="52">
        <f>INDEX(Summary!$5:$61,$A43,B$67)</f>
        <v>156</v>
      </c>
      <c r="C43" s="51" t="str">
        <f>INDEX(Summary!$5:$61,$A43,C$67)</f>
        <v>Crosscut Canal</v>
      </c>
      <c r="D43" s="51" t="str">
        <f>INDEX(Summary!$5:$61,$A43,D$67)</f>
        <v>Mill Ave</v>
      </c>
      <c r="E43" s="52">
        <f>INDEX(Summary!$5:$61,$A43,E$67)</f>
        <v>17.75</v>
      </c>
      <c r="F43" s="52">
        <f>INDEX(Summary!$5:$61,$A43,F$67)</f>
        <v>16</v>
      </c>
      <c r="G43" s="52">
        <f>INDEX(Summary!$5:$61,$A43,G$67)</f>
        <v>19.5</v>
      </c>
      <c r="H43" s="83">
        <f ca="1">INDEX(Summary!$5:$61,$A43,H$67)</f>
        <v>0.1126751716092325</v>
      </c>
      <c r="I43" s="83">
        <f ca="1">INDEX(Summary!$5:$61,$A43,I$67)</f>
        <v>0.76056399346865466</v>
      </c>
      <c r="J43" s="83">
        <f ca="1">INDEX(Summary!$5:$61,$A43,J$67)</f>
        <v>3.1388029790625915E-7</v>
      </c>
      <c r="K43" s="83">
        <f ca="1">INDEX(Summary!$5:$61,$A43,K$67)</f>
        <v>0.22535280625798762</v>
      </c>
      <c r="L43" s="215">
        <f>INDEX(Summary!$5:$61,$A43,L$67)</f>
        <v>71</v>
      </c>
      <c r="M43" s="215">
        <f>INDEX(Summary!$5:$61,$A43,M$67)</f>
        <v>32</v>
      </c>
      <c r="N43" s="215">
        <f>INDEX(Summary!$5:$61,$A43,N$67)</f>
        <v>39</v>
      </c>
      <c r="O43" s="215">
        <f>INDEX(Summary!$5:$61,$A43,O$67)</f>
        <v>71</v>
      </c>
      <c r="P43" s="215">
        <f>INDEX(Summary!$5:$61,$A43,P$67)</f>
        <v>32</v>
      </c>
      <c r="Q43" s="52">
        <f t="shared" si="0"/>
        <v>14670</v>
      </c>
      <c r="R43" s="129">
        <f t="shared" si="1"/>
        <v>0.7</v>
      </c>
      <c r="S43" s="129">
        <f t="shared" si="12"/>
        <v>0</v>
      </c>
      <c r="T43" s="129">
        <f t="shared" si="8"/>
        <v>0</v>
      </c>
      <c r="U43" s="129">
        <f t="shared" si="13"/>
        <v>33.438907999999998</v>
      </c>
      <c r="V43" s="129">
        <f t="shared" si="14"/>
        <v>-111.943848</v>
      </c>
      <c r="W43" s="335"/>
      <c r="X43" s="52">
        <f>INDEX(Summary!$5:$61,$A43,X$67)</f>
        <v>39</v>
      </c>
      <c r="Y43" s="52"/>
      <c r="Z43" s="52"/>
      <c r="AA43" s="52"/>
      <c r="AB43" s="52"/>
      <c r="AC43" s="52"/>
      <c r="AD43" s="52"/>
      <c r="AE43" s="52"/>
      <c r="AF43" s="52"/>
      <c r="AH43" s="52">
        <f t="shared" si="9"/>
        <v>3</v>
      </c>
      <c r="AI43" s="52">
        <f t="shared" si="9"/>
        <v>3</v>
      </c>
      <c r="AJ43" s="52">
        <f t="shared" si="9"/>
        <v>4</v>
      </c>
      <c r="AK43" s="52" t="str">
        <f t="shared" si="9"/>
        <v>NA</v>
      </c>
      <c r="AL43" s="52">
        <f t="shared" si="15"/>
        <v>0</v>
      </c>
      <c r="AM43" s="52">
        <f t="shared" si="15"/>
        <v>0</v>
      </c>
      <c r="AN43" s="52">
        <f t="shared" si="15"/>
        <v>0</v>
      </c>
      <c r="AO43" s="52">
        <f t="shared" si="15"/>
        <v>0</v>
      </c>
      <c r="AP43" s="52">
        <f t="shared" si="16"/>
        <v>33.392946000000002</v>
      </c>
      <c r="AQ43" s="52">
        <f t="shared" si="16"/>
        <v>-111.926198</v>
      </c>
    </row>
    <row r="44" spans="1:43" x14ac:dyDescent="0.25">
      <c r="A44" s="16">
        <v>44</v>
      </c>
      <c r="B44" s="52">
        <f>INDEX(Summary!$5:$61,$A44,B$67)</f>
        <v>157</v>
      </c>
      <c r="C44" s="51" t="str">
        <f>INDEX(Summary!$5:$61,$A44,C$67)</f>
        <v>Curry Rd</v>
      </c>
      <c r="D44" s="51" t="str">
        <f>INDEX(Summary!$5:$61,$A44,D$67)</f>
        <v>College Ave</v>
      </c>
      <c r="E44" s="52">
        <f>INDEX(Summary!$5:$61,$A44,E$67)</f>
        <v>27.25</v>
      </c>
      <c r="F44" s="52">
        <f>INDEX(Summary!$5:$61,$A44,F$67)</f>
        <v>28</v>
      </c>
      <c r="G44" s="52">
        <f>INDEX(Summary!$5:$61,$A44,G$67)</f>
        <v>26.5</v>
      </c>
      <c r="H44" s="83">
        <f ca="1">INDEX(Summary!$5:$61,$A44,H$67)</f>
        <v>0.14678894799506517</v>
      </c>
      <c r="I44" s="83">
        <f ca="1">INDEX(Summary!$5:$61,$A44,I$67)</f>
        <v>0.57798068374995137</v>
      </c>
      <c r="J44" s="83">
        <f ca="1">INDEX(Summary!$5:$61,$A44,J$67)</f>
        <v>0.10091699712420234</v>
      </c>
      <c r="K44" s="83">
        <f ca="1">INDEX(Summary!$5:$61,$A44,K$67)</f>
        <v>0.22018381356105179</v>
      </c>
      <c r="L44" s="215">
        <f>INDEX(Summary!$5:$61,$A44,L$67)</f>
        <v>109</v>
      </c>
      <c r="M44" s="215">
        <f>INDEX(Summary!$5:$61,$A44,M$67)</f>
        <v>56</v>
      </c>
      <c r="N44" s="215">
        <f>INDEX(Summary!$5:$61,$A44,N$67)</f>
        <v>53</v>
      </c>
      <c r="O44" s="215">
        <f>INDEX(Summary!$5:$61,$A44,O$67)</f>
        <v>109</v>
      </c>
      <c r="P44" s="215">
        <f>INDEX(Summary!$5:$61,$A44,P$67)</f>
        <v>56</v>
      </c>
      <c r="Q44" s="52">
        <f t="shared" si="0"/>
        <v>15990</v>
      </c>
      <c r="R44" s="129">
        <f t="shared" si="1"/>
        <v>1.1000000000000001</v>
      </c>
      <c r="S44" s="129">
        <f t="shared" si="12"/>
        <v>6</v>
      </c>
      <c r="T44" s="129">
        <f t="shared" si="8"/>
        <v>22.018348623853214</v>
      </c>
      <c r="U44" s="129">
        <f t="shared" si="13"/>
        <v>33.440289</v>
      </c>
      <c r="V44" s="129">
        <f t="shared" si="14"/>
        <v>-111.93086099999999</v>
      </c>
      <c r="W44" s="335"/>
      <c r="X44" s="52">
        <f>INDEX(Summary!$5:$61,$A44,X$67)</f>
        <v>53</v>
      </c>
      <c r="Y44" s="52"/>
      <c r="Z44" s="52"/>
      <c r="AA44" s="52"/>
      <c r="AB44" s="52"/>
      <c r="AC44" s="52"/>
      <c r="AD44" s="52"/>
      <c r="AE44" s="52"/>
      <c r="AF44" s="52"/>
      <c r="AH44" s="52">
        <f t="shared" si="9"/>
        <v>3</v>
      </c>
      <c r="AI44" s="52">
        <f t="shared" si="9"/>
        <v>3</v>
      </c>
      <c r="AJ44" s="52">
        <f t="shared" si="9"/>
        <v>3</v>
      </c>
      <c r="AK44" s="52">
        <f t="shared" si="9"/>
        <v>3</v>
      </c>
      <c r="AL44" s="52">
        <f t="shared" si="15"/>
        <v>0</v>
      </c>
      <c r="AM44" s="52">
        <f t="shared" si="15"/>
        <v>0</v>
      </c>
      <c r="AN44" s="52">
        <f t="shared" si="15"/>
        <v>0</v>
      </c>
      <c r="AO44" s="52">
        <f t="shared" si="15"/>
        <v>0</v>
      </c>
      <c r="AP44" s="52">
        <f t="shared" si="16"/>
        <v>33.392845999999999</v>
      </c>
      <c r="AQ44" s="52">
        <f t="shared" si="16"/>
        <v>-111.951999</v>
      </c>
    </row>
    <row r="45" spans="1:43" x14ac:dyDescent="0.25">
      <c r="A45" s="16">
        <v>45</v>
      </c>
      <c r="B45" s="52">
        <f>INDEX(Summary!$5:$61,$A45,B$67)</f>
        <v>158</v>
      </c>
      <c r="C45" s="51" t="str">
        <f>INDEX(Summary!$5:$61,$A45,C$67)</f>
        <v>Washington St</v>
      </c>
      <c r="D45" s="51" t="str">
        <f>INDEX(Summary!$5:$61,$A45,D$67)</f>
        <v>Priest Dr</v>
      </c>
      <c r="E45" s="52">
        <f>INDEX(Summary!$5:$61,$A45,E$67)</f>
        <v>33.25</v>
      </c>
      <c r="F45" s="52">
        <f>INDEX(Summary!$5:$61,$A45,F$67)</f>
        <v>28</v>
      </c>
      <c r="G45" s="52">
        <f>INDEX(Summary!$5:$61,$A45,G$67)</f>
        <v>38.5</v>
      </c>
      <c r="H45" s="83">
        <f ca="1">INDEX(Summary!$5:$61,$A45,H$67)</f>
        <v>8.2707662551167863E-2</v>
      </c>
      <c r="I45" s="83">
        <f ca="1">INDEX(Summary!$5:$61,$A45,I$67)</f>
        <v>0.52631617807413977</v>
      </c>
      <c r="J45" s="83">
        <f ca="1">INDEX(Summary!$5:$61,$A45,J$67)</f>
        <v>0.20300679388477991</v>
      </c>
      <c r="K45" s="83">
        <f ca="1">INDEX(Summary!$5:$61,$A45,K$67)</f>
        <v>0.46616479585062603</v>
      </c>
      <c r="L45" s="215">
        <f>INDEX(Summary!$5:$61,$A45,L$67)</f>
        <v>133</v>
      </c>
      <c r="M45" s="215">
        <f>INDEX(Summary!$5:$61,$A45,M$67)</f>
        <v>56</v>
      </c>
      <c r="N45" s="215">
        <f>INDEX(Summary!$5:$61,$A45,N$67)</f>
        <v>77</v>
      </c>
      <c r="O45" s="215">
        <f>INDEX(Summary!$5:$61,$A45,O$67)</f>
        <v>133</v>
      </c>
      <c r="P45" s="215">
        <f>INDEX(Summary!$5:$61,$A45,P$67)</f>
        <v>56</v>
      </c>
      <c r="Q45" s="52">
        <f t="shared" si="0"/>
        <v>23678</v>
      </c>
      <c r="R45" s="129">
        <f t="shared" si="1"/>
        <v>1.5</v>
      </c>
      <c r="S45" s="129">
        <f t="shared" si="12"/>
        <v>3</v>
      </c>
      <c r="T45" s="129">
        <f t="shared" si="8"/>
        <v>9.0225563909774422</v>
      </c>
      <c r="U45" s="129">
        <f t="shared" si="13"/>
        <v>33.442599999999999</v>
      </c>
      <c r="V45" s="129">
        <f t="shared" si="14"/>
        <v>-111.95659999999999</v>
      </c>
      <c r="W45" s="335"/>
      <c r="X45" s="52">
        <f>INDEX(Summary!$5:$61,$A45,X$67)</f>
        <v>77</v>
      </c>
      <c r="Y45" s="52"/>
      <c r="Z45" s="52"/>
      <c r="AA45" s="52"/>
      <c r="AB45" s="52"/>
      <c r="AC45" s="52"/>
      <c r="AD45" s="52"/>
      <c r="AE45" s="52"/>
      <c r="AF45" s="52"/>
      <c r="AH45" s="52">
        <f t="shared" si="9"/>
        <v>3</v>
      </c>
      <c r="AI45" s="52">
        <f t="shared" si="9"/>
        <v>3</v>
      </c>
      <c r="AJ45" s="52">
        <f t="shared" si="9"/>
        <v>3</v>
      </c>
      <c r="AK45" s="52">
        <f t="shared" si="9"/>
        <v>3</v>
      </c>
      <c r="AL45" s="52">
        <f t="shared" si="15"/>
        <v>0</v>
      </c>
      <c r="AM45" s="52">
        <f t="shared" si="15"/>
        <v>0</v>
      </c>
      <c r="AN45" s="52">
        <f t="shared" si="15"/>
        <v>0</v>
      </c>
      <c r="AO45" s="52">
        <f t="shared" si="15"/>
        <v>0</v>
      </c>
      <c r="AP45" s="52">
        <f t="shared" si="16"/>
        <v>33.392845999999999</v>
      </c>
      <c r="AQ45" s="52">
        <f t="shared" si="16"/>
        <v>-111.939499</v>
      </c>
    </row>
    <row r="46" spans="1:43" x14ac:dyDescent="0.25">
      <c r="A46" s="16">
        <v>46</v>
      </c>
      <c r="B46" s="52">
        <f>INDEX(Summary!$5:$61,$A46,B$67)</f>
        <v>159</v>
      </c>
      <c r="C46" s="51" t="str">
        <f>INDEX(Summary!$5:$61,$A46,C$67)</f>
        <v>Broadway Rd</v>
      </c>
      <c r="D46" s="51" t="str">
        <f>INDEX(Summary!$5:$61,$A46,D$67)</f>
        <v>McClintock Dr</v>
      </c>
      <c r="E46" s="52">
        <f>INDEX(Summary!$5:$61,$A46,E$67)</f>
        <v>41.25</v>
      </c>
      <c r="F46" s="52">
        <f>INDEX(Summary!$5:$61,$A46,F$67)</f>
        <v>32.5</v>
      </c>
      <c r="G46" s="52">
        <f>INDEX(Summary!$5:$61,$A46,G$67)</f>
        <v>50</v>
      </c>
      <c r="H46" s="83">
        <f ca="1">INDEX(Summary!$5:$61,$A46,H$67)</f>
        <v>0.18787803304559783</v>
      </c>
      <c r="I46" s="83">
        <f ca="1">INDEX(Summary!$5:$61,$A46,I$67)</f>
        <v>3.6362947438185973E-2</v>
      </c>
      <c r="J46" s="83">
        <f ca="1">INDEX(Summary!$5:$61,$A46,J$67)</f>
        <v>0.30909175289711693</v>
      </c>
      <c r="K46" s="83">
        <f ca="1">INDEX(Summary!$5:$61,$A46,K$67)</f>
        <v>0.96363564207493313</v>
      </c>
      <c r="L46" s="215">
        <f>INDEX(Summary!$5:$61,$A46,L$67)</f>
        <v>165</v>
      </c>
      <c r="M46" s="215">
        <f>INDEX(Summary!$5:$61,$A46,M$67)</f>
        <v>65</v>
      </c>
      <c r="N46" s="215">
        <f>INDEX(Summary!$5:$61,$A46,N$67)</f>
        <v>100</v>
      </c>
      <c r="O46" s="215">
        <f>INDEX(Summary!$5:$61,$A46,O$67)</f>
        <v>165</v>
      </c>
      <c r="P46" s="215">
        <f>INDEX(Summary!$5:$61,$A46,P$67)</f>
        <v>65</v>
      </c>
      <c r="Q46" s="52">
        <f t="shared" si="0"/>
        <v>32138</v>
      </c>
      <c r="R46" s="129">
        <f t="shared" si="1"/>
        <v>1.5</v>
      </c>
      <c r="S46" s="129">
        <f t="shared" si="12"/>
        <v>26</v>
      </c>
      <c r="T46" s="129">
        <f t="shared" si="8"/>
        <v>63.030303030303024</v>
      </c>
      <c r="U46" s="129">
        <f t="shared" si="13"/>
        <v>33.407432999999997</v>
      </c>
      <c r="V46" s="129">
        <f t="shared" si="14"/>
        <v>-111.90910700000001</v>
      </c>
      <c r="W46" s="335"/>
      <c r="X46" s="52">
        <f>INDEX(Summary!$5:$61,$A46,X$67)</f>
        <v>100</v>
      </c>
      <c r="Y46" s="52"/>
      <c r="Z46" s="52"/>
      <c r="AA46" s="52"/>
      <c r="AB46" s="52"/>
      <c r="AC46" s="52"/>
      <c r="AD46" s="52"/>
      <c r="AE46" s="52"/>
      <c r="AF46" s="52"/>
      <c r="AH46" s="52">
        <f t="shared" si="9"/>
        <v>0</v>
      </c>
      <c r="AI46" s="52">
        <f t="shared" si="9"/>
        <v>0</v>
      </c>
      <c r="AJ46" s="52">
        <f t="shared" si="9"/>
        <v>0</v>
      </c>
      <c r="AK46" s="52">
        <f t="shared" si="9"/>
        <v>0</v>
      </c>
      <c r="AL46" s="52">
        <f t="shared" si="15"/>
        <v>0</v>
      </c>
      <c r="AM46" s="52">
        <f t="shared" si="15"/>
        <v>0</v>
      </c>
      <c r="AN46" s="52">
        <f t="shared" si="15"/>
        <v>0</v>
      </c>
      <c r="AO46" s="52">
        <f t="shared" si="15"/>
        <v>0</v>
      </c>
      <c r="AP46" s="52">
        <f t="shared" si="16"/>
        <v>33.400244999999998</v>
      </c>
      <c r="AQ46" s="52">
        <f t="shared" si="16"/>
        <v>-111.939599</v>
      </c>
    </row>
    <row r="47" spans="1:43" x14ac:dyDescent="0.25">
      <c r="A47" s="16">
        <v>47</v>
      </c>
      <c r="B47" s="52">
        <f>INDEX(Summary!$5:$61,$A47,B$67)</f>
        <v>160</v>
      </c>
      <c r="C47" s="51" t="str">
        <f>INDEX(Summary!$5:$61,$A47,C$67)</f>
        <v>Broadway Rd</v>
      </c>
      <c r="D47" s="51" t="str">
        <f>INDEX(Summary!$5:$61,$A47,D$67)</f>
        <v>Hardy Dr</v>
      </c>
      <c r="E47" s="52">
        <f>INDEX(Summary!$5:$61,$A47,E$67)</f>
        <v>19.5</v>
      </c>
      <c r="F47" s="52">
        <f>INDEX(Summary!$5:$61,$A47,F$67)</f>
        <v>16.5</v>
      </c>
      <c r="G47" s="52">
        <f>INDEX(Summary!$5:$61,$A47,G$67)</f>
        <v>22.5</v>
      </c>
      <c r="H47" s="83">
        <f ca="1">INDEX(Summary!$5:$61,$A47,H$67)</f>
        <v>0.21794871511478892</v>
      </c>
      <c r="I47" s="83">
        <f ca="1">INDEX(Summary!$5:$61,$A47,I$67)</f>
        <v>0.33333252752418158</v>
      </c>
      <c r="J47" s="83">
        <f ca="1">INDEX(Summary!$5:$61,$A47,J$67)</f>
        <v>0.20512791420956872</v>
      </c>
      <c r="K47" s="83">
        <f ca="1">INDEX(Summary!$5:$61,$A47,K$67)</f>
        <v>0.57692345181401328</v>
      </c>
      <c r="L47" s="215">
        <f>INDEX(Summary!$5:$61,$A47,L$67)</f>
        <v>78</v>
      </c>
      <c r="M47" s="215">
        <f>INDEX(Summary!$5:$61,$A47,M$67)</f>
        <v>33</v>
      </c>
      <c r="N47" s="215">
        <f>INDEX(Summary!$5:$61,$A47,N$67)</f>
        <v>45</v>
      </c>
      <c r="O47" s="215">
        <f>INDEX(Summary!$5:$61,$A47,O$67)</f>
        <v>78</v>
      </c>
      <c r="P47" s="215">
        <f>INDEX(Summary!$5:$61,$A47,P$67)</f>
        <v>33</v>
      </c>
      <c r="Q47" s="52">
        <f t="shared" si="0"/>
        <v>31585</v>
      </c>
      <c r="R47" s="129">
        <f t="shared" si="1"/>
        <v>1.3</v>
      </c>
      <c r="S47" s="129">
        <f t="shared" si="12"/>
        <v>4</v>
      </c>
      <c r="T47" s="129">
        <f t="shared" si="8"/>
        <v>20.512820512820511</v>
      </c>
      <c r="U47" s="129">
        <f t="shared" si="13"/>
        <v>33.407397000000003</v>
      </c>
      <c r="V47" s="129">
        <f t="shared" si="14"/>
        <v>-111.952164</v>
      </c>
      <c r="W47" s="335"/>
      <c r="X47" s="52">
        <f>INDEX(Summary!$5:$61,$A47,X$67)</f>
        <v>45</v>
      </c>
      <c r="Y47" s="52"/>
      <c r="Z47" s="52"/>
      <c r="AA47" s="52"/>
      <c r="AB47" s="52"/>
      <c r="AC47" s="52"/>
      <c r="AD47" s="52"/>
      <c r="AE47" s="52"/>
      <c r="AF47" s="52"/>
      <c r="AH47" s="52">
        <f t="shared" si="9"/>
        <v>3</v>
      </c>
      <c r="AI47" s="52">
        <f t="shared" si="9"/>
        <v>3</v>
      </c>
      <c r="AJ47" s="52">
        <f t="shared" si="9"/>
        <v>0</v>
      </c>
      <c r="AK47" s="52">
        <f t="shared" si="9"/>
        <v>0</v>
      </c>
      <c r="AL47" s="52">
        <f t="shared" si="15"/>
        <v>0</v>
      </c>
      <c r="AM47" s="52">
        <f t="shared" si="15"/>
        <v>0</v>
      </c>
      <c r="AN47" s="52">
        <f t="shared" si="15"/>
        <v>0</v>
      </c>
      <c r="AO47" s="52">
        <f t="shared" si="15"/>
        <v>0</v>
      </c>
      <c r="AP47" s="52">
        <f t="shared" si="16"/>
        <v>33.407344999999999</v>
      </c>
      <c r="AQ47" s="52">
        <f t="shared" si="16"/>
        <v>-111.939699</v>
      </c>
    </row>
    <row r="48" spans="1:43" x14ac:dyDescent="0.25">
      <c r="A48" s="16">
        <v>48</v>
      </c>
      <c r="B48" s="52">
        <f>INDEX(Summary!$5:$61,$A48,B$67)</f>
        <v>161</v>
      </c>
      <c r="C48" s="51" t="str">
        <f>INDEX(Summary!$5:$61,$A48,C$67)</f>
        <v>University Dr</v>
      </c>
      <c r="D48" s="51" t="str">
        <f>INDEX(Summary!$5:$61,$A48,D$67)</f>
        <v>Price Rd</v>
      </c>
      <c r="E48" s="52">
        <f>INDEX(Summary!$5:$61,$A48,E$67)</f>
        <v>28.25</v>
      </c>
      <c r="F48" s="52">
        <f>INDEX(Summary!$5:$61,$A48,F$67)</f>
        <v>24.5</v>
      </c>
      <c r="G48" s="52">
        <f>INDEX(Summary!$5:$61,$A48,G$67)</f>
        <v>32</v>
      </c>
      <c r="H48" s="83">
        <f ca="1">INDEX(Summary!$5:$61,$A48,H$67)</f>
        <v>0.15929130361922667</v>
      </c>
      <c r="I48" s="83">
        <f ca="1">INDEX(Summary!$5:$61,$A48,I$67)</f>
        <v>0.19469118459639934</v>
      </c>
      <c r="J48" s="83">
        <f ca="1">INDEX(Summary!$5:$61,$A48,J$67)</f>
        <v>0.18584013260995202</v>
      </c>
      <c r="K48" s="83">
        <f ca="1">INDEX(Summary!$5:$61,$A48,K$67)</f>
        <v>0.79645938425902996</v>
      </c>
      <c r="L48" s="215">
        <f>INDEX(Summary!$5:$61,$A48,L$67)</f>
        <v>113</v>
      </c>
      <c r="M48" s="215">
        <f>INDEX(Summary!$5:$61,$A48,M$67)</f>
        <v>49</v>
      </c>
      <c r="N48" s="215">
        <f>INDEX(Summary!$5:$61,$A48,N$67)</f>
        <v>64</v>
      </c>
      <c r="O48" s="215">
        <f>INDEX(Summary!$5:$61,$A48,O$67)</f>
        <v>113</v>
      </c>
      <c r="P48" s="215">
        <f>INDEX(Summary!$5:$61,$A48,P$67)</f>
        <v>49</v>
      </c>
      <c r="Q48" s="52">
        <f t="shared" si="0"/>
        <v>29056</v>
      </c>
      <c r="R48" s="129">
        <f t="shared" si="1"/>
        <v>2</v>
      </c>
      <c r="S48" s="129">
        <f t="shared" si="12"/>
        <v>4</v>
      </c>
      <c r="T48" s="129">
        <f t="shared" si="8"/>
        <v>14.159292035398231</v>
      </c>
      <c r="U48" s="129">
        <f t="shared" si="13"/>
        <v>33.422013</v>
      </c>
      <c r="V48" s="129">
        <f t="shared" si="14"/>
        <v>-111.891954</v>
      </c>
      <c r="W48" s="335"/>
      <c r="X48" s="52">
        <f>INDEX(Summary!$5:$61,$A48,X$67)</f>
        <v>64</v>
      </c>
      <c r="Y48" s="52"/>
      <c r="Z48" s="52"/>
      <c r="AA48" s="52"/>
      <c r="AB48" s="52"/>
      <c r="AC48" s="52"/>
      <c r="AD48" s="52"/>
      <c r="AE48" s="52"/>
      <c r="AF48" s="52"/>
      <c r="AH48" s="52">
        <f t="shared" si="9"/>
        <v>0</v>
      </c>
      <c r="AI48" s="52">
        <f t="shared" si="9"/>
        <v>0</v>
      </c>
      <c r="AJ48" s="52">
        <f t="shared" si="9"/>
        <v>3</v>
      </c>
      <c r="AK48" s="52">
        <f t="shared" si="9"/>
        <v>3</v>
      </c>
      <c r="AL48" s="52">
        <f t="shared" si="15"/>
        <v>0</v>
      </c>
      <c r="AM48" s="52">
        <f t="shared" si="15"/>
        <v>0</v>
      </c>
      <c r="AN48" s="52">
        <f t="shared" si="15"/>
        <v>0</v>
      </c>
      <c r="AO48" s="52">
        <f t="shared" si="15"/>
        <v>0</v>
      </c>
      <c r="AP48" s="52">
        <f t="shared" si="16"/>
        <v>33.378146000000001</v>
      </c>
      <c r="AQ48" s="52">
        <f t="shared" si="16"/>
        <v>-111.93929799999999</v>
      </c>
    </row>
    <row r="49" spans="1:43" x14ac:dyDescent="0.25">
      <c r="A49" s="16">
        <v>49</v>
      </c>
      <c r="B49" s="52">
        <f>INDEX(Summary!$5:$61,$A49,B$67)</f>
        <v>162</v>
      </c>
      <c r="C49" s="51" t="str">
        <f>INDEX(Summary!$5:$61,$A49,C$67)</f>
        <v>Broadway Rd</v>
      </c>
      <c r="D49" s="51" t="str">
        <f>INDEX(Summary!$5:$61,$A49,D$67)</f>
        <v>Roosevelt St</v>
      </c>
      <c r="E49" s="52">
        <f>INDEX(Summary!$5:$61,$A49,E$67)</f>
        <v>20.25</v>
      </c>
      <c r="F49" s="52">
        <f>INDEX(Summary!$5:$61,$A49,F$67)</f>
        <v>13</v>
      </c>
      <c r="G49" s="52">
        <f>INDEX(Summary!$5:$61,$A49,G$67)</f>
        <v>27.5</v>
      </c>
      <c r="H49" s="83">
        <f ca="1">INDEX(Summary!$5:$61,$A49,H$67)</f>
        <v>0.27160435293369645</v>
      </c>
      <c r="I49" s="83">
        <f ca="1">INDEX(Summary!$5:$61,$A49,I$67)</f>
        <v>0.24691303926823957</v>
      </c>
      <c r="J49" s="83">
        <f ca="1">INDEX(Summary!$5:$61,$A49,J$67)</f>
        <v>0.19753174292781228</v>
      </c>
      <c r="K49" s="83">
        <f ca="1">INDEX(Summary!$5:$61,$A49,K$67)</f>
        <v>0.55555652291610425</v>
      </c>
      <c r="L49" s="215">
        <f>INDEX(Summary!$5:$61,$A49,L$67)</f>
        <v>81</v>
      </c>
      <c r="M49" s="215">
        <f>INDEX(Summary!$5:$61,$A49,M$67)</f>
        <v>26</v>
      </c>
      <c r="N49" s="215">
        <f>INDEX(Summary!$5:$61,$A49,N$67)</f>
        <v>55</v>
      </c>
      <c r="O49" s="215">
        <f>INDEX(Summary!$5:$61,$A49,O$67)</f>
        <v>81</v>
      </c>
      <c r="P49" s="215">
        <f>INDEX(Summary!$5:$61,$A49,P$67)</f>
        <v>26</v>
      </c>
      <c r="Q49" s="52">
        <f t="shared" si="0"/>
        <v>31585</v>
      </c>
      <c r="R49" s="129">
        <f t="shared" si="1"/>
        <v>1.1000000000000001</v>
      </c>
      <c r="S49" s="129">
        <f t="shared" si="12"/>
        <v>7</v>
      </c>
      <c r="T49" s="129">
        <f t="shared" si="8"/>
        <v>34.567901234567898</v>
      </c>
      <c r="U49" s="129">
        <f t="shared" si="13"/>
        <v>33.407380000000003</v>
      </c>
      <c r="V49" s="129">
        <f t="shared" si="14"/>
        <v>-111.94783</v>
      </c>
      <c r="W49" s="335"/>
      <c r="X49" s="52">
        <f>INDEX(Summary!$5:$61,$A49,X$67)</f>
        <v>55</v>
      </c>
      <c r="Y49" s="52"/>
      <c r="Z49" s="52"/>
      <c r="AA49" s="52"/>
      <c r="AB49" s="52"/>
      <c r="AC49" s="52"/>
      <c r="AD49" s="52"/>
      <c r="AE49" s="52"/>
      <c r="AF49" s="52"/>
      <c r="AH49" s="52">
        <f t="shared" si="9"/>
        <v>3</v>
      </c>
      <c r="AI49" s="52">
        <f t="shared" si="9"/>
        <v>3</v>
      </c>
      <c r="AJ49" s="52">
        <f t="shared" si="9"/>
        <v>0</v>
      </c>
      <c r="AK49" s="52">
        <f t="shared" si="9"/>
        <v>0</v>
      </c>
      <c r="AL49" s="52">
        <f t="shared" si="15"/>
        <v>0</v>
      </c>
      <c r="AM49" s="52">
        <f t="shared" si="15"/>
        <v>0</v>
      </c>
      <c r="AN49" s="52">
        <f t="shared" si="15"/>
        <v>0</v>
      </c>
      <c r="AO49" s="52">
        <f t="shared" si="15"/>
        <v>0</v>
      </c>
      <c r="AP49" s="52">
        <f t="shared" si="16"/>
        <v>33.363545999999999</v>
      </c>
      <c r="AQ49" s="52">
        <f t="shared" si="16"/>
        <v>-111.945898</v>
      </c>
    </row>
    <row r="50" spans="1:43" x14ac:dyDescent="0.25">
      <c r="A50" s="16">
        <v>50</v>
      </c>
      <c r="B50" s="52">
        <f>INDEX(Summary!$5:$61,$A50,B$67)</f>
        <v>163</v>
      </c>
      <c r="C50" s="51" t="str">
        <f>INDEX(Summary!$5:$61,$A50,C$67)</f>
        <v>University Dr</v>
      </c>
      <c r="D50" s="51" t="str">
        <f>INDEX(Summary!$5:$61,$A50,D$67)</f>
        <v>Farmer Ave</v>
      </c>
      <c r="E50" s="52">
        <f>INDEX(Summary!$5:$61,$A50,E$67)</f>
        <v>63.5</v>
      </c>
      <c r="F50" s="52">
        <f>INDEX(Summary!$5:$61,$A50,F$67)</f>
        <v>55.5</v>
      </c>
      <c r="G50" s="52">
        <f>INDEX(Summary!$5:$61,$A50,G$67)</f>
        <v>71.5</v>
      </c>
      <c r="H50" s="83">
        <f ca="1">INDEX(Summary!$5:$61,$A50,H$67)</f>
        <v>0.21653464744645501</v>
      </c>
      <c r="I50" s="83">
        <f ca="1">INDEX(Summary!$5:$61,$A50,I$67)</f>
        <v>0.11417382876401533</v>
      </c>
      <c r="J50" s="83">
        <f ca="1">INDEX(Summary!$5:$61,$A50,J$67)</f>
        <v>0.18503956169336297</v>
      </c>
      <c r="K50" s="83">
        <f ca="1">INDEX(Summary!$5:$61,$A50,K$67)</f>
        <v>0.30315023207382708</v>
      </c>
      <c r="L50" s="215">
        <f>INDEX(Summary!$5:$61,$A50,L$67)</f>
        <v>254</v>
      </c>
      <c r="M50" s="215">
        <f>INDEX(Summary!$5:$61,$A50,M$67)</f>
        <v>111</v>
      </c>
      <c r="N50" s="215">
        <f>INDEX(Summary!$5:$61,$A50,N$67)</f>
        <v>143</v>
      </c>
      <c r="O50" s="215">
        <f>INDEX(Summary!$5:$61,$A50,O$67)</f>
        <v>254</v>
      </c>
      <c r="P50" s="215">
        <f>INDEX(Summary!$5:$61,$A50,P$67)</f>
        <v>111</v>
      </c>
      <c r="Q50" s="52">
        <f t="shared" si="0"/>
        <v>27003</v>
      </c>
      <c r="R50" s="129">
        <f t="shared" si="1"/>
        <v>0.2</v>
      </c>
      <c r="S50" s="129">
        <f t="shared" si="12"/>
        <v>7</v>
      </c>
      <c r="T50" s="129">
        <f t="shared" si="8"/>
        <v>11.023622047244094</v>
      </c>
      <c r="U50" s="129">
        <f t="shared" si="13"/>
        <v>33.421894000000002</v>
      </c>
      <c r="V50" s="129">
        <f t="shared" si="14"/>
        <v>-111.944266</v>
      </c>
      <c r="W50" s="335"/>
      <c r="X50" s="52">
        <f>INDEX(Summary!$5:$61,$A50,X$67)</f>
        <v>143</v>
      </c>
      <c r="Y50" s="52"/>
      <c r="Z50" s="52"/>
      <c r="AA50" s="52"/>
      <c r="AB50" s="52"/>
      <c r="AC50" s="52"/>
      <c r="AD50" s="52"/>
      <c r="AE50" s="52"/>
      <c r="AF50" s="52"/>
      <c r="AH50" s="52">
        <f t="shared" si="9"/>
        <v>3</v>
      </c>
      <c r="AI50" s="52">
        <f t="shared" si="9"/>
        <v>3</v>
      </c>
      <c r="AJ50" s="52">
        <f t="shared" si="9"/>
        <v>3</v>
      </c>
      <c r="AK50" s="52">
        <f t="shared" si="9"/>
        <v>3</v>
      </c>
      <c r="AL50" s="52">
        <f t="shared" si="15"/>
        <v>0</v>
      </c>
      <c r="AM50" s="52">
        <f t="shared" si="15"/>
        <v>0</v>
      </c>
      <c r="AN50" s="52">
        <f t="shared" si="15"/>
        <v>0</v>
      </c>
      <c r="AO50" s="52">
        <f t="shared" si="15"/>
        <v>0</v>
      </c>
      <c r="AP50" s="52">
        <f t="shared" si="16"/>
        <v>33.392409999999998</v>
      </c>
      <c r="AQ50" s="52">
        <f t="shared" si="16"/>
        <v>-111.90079</v>
      </c>
    </row>
    <row r="51" spans="1:43" x14ac:dyDescent="0.25">
      <c r="A51" s="16">
        <v>51</v>
      </c>
      <c r="B51" s="52">
        <f>INDEX(Summary!$5:$61,$A51,B$67)</f>
        <v>164</v>
      </c>
      <c r="C51" s="51" t="str">
        <f>INDEX(Summary!$5:$61,$A51,C$67)</f>
        <v>Southern Ave</v>
      </c>
      <c r="D51" s="51" t="str">
        <f>INDEX(Summary!$5:$61,$A51,D$67)</f>
        <v>McClintock Dr</v>
      </c>
      <c r="E51" s="52">
        <f>INDEX(Summary!$5:$61,$A51,E$67)</f>
        <v>29.25</v>
      </c>
      <c r="F51" s="52">
        <f>INDEX(Summary!$5:$61,$A51,F$67)</f>
        <v>23.5</v>
      </c>
      <c r="G51" s="52">
        <f>INDEX(Summary!$5:$61,$A51,G$67)</f>
        <v>35</v>
      </c>
      <c r="H51" s="83">
        <f ca="1">INDEX(Summary!$5:$61,$A51,H$67)</f>
        <v>0.21367540839236698</v>
      </c>
      <c r="I51" s="83">
        <f ca="1">INDEX(Summary!$5:$61,$A51,I$67)</f>
        <v>0.16239276096375718</v>
      </c>
      <c r="J51" s="83">
        <f ca="1">INDEX(Summary!$5:$61,$A51,J$67)</f>
        <v>0.34188112272379317</v>
      </c>
      <c r="K51" s="83">
        <f ca="1">INDEX(Summary!$5:$61,$A51,K$67)</f>
        <v>0.94871787671784313</v>
      </c>
      <c r="L51" s="215">
        <f>INDEX(Summary!$5:$61,$A51,L$67)</f>
        <v>117</v>
      </c>
      <c r="M51" s="215">
        <f>INDEX(Summary!$5:$61,$A51,M$67)</f>
        <v>47</v>
      </c>
      <c r="N51" s="215">
        <f>INDEX(Summary!$5:$61,$A51,N$67)</f>
        <v>70</v>
      </c>
      <c r="O51" s="215">
        <f>INDEX(Summary!$5:$61,$A51,O$67)</f>
        <v>117</v>
      </c>
      <c r="P51" s="215">
        <f>INDEX(Summary!$5:$61,$A51,P$67)</f>
        <v>47</v>
      </c>
      <c r="Q51" s="52">
        <f t="shared" si="0"/>
        <v>39001</v>
      </c>
      <c r="R51" s="129">
        <f t="shared" si="1"/>
        <v>2.5</v>
      </c>
      <c r="S51" s="129">
        <f t="shared" si="12"/>
        <v>5</v>
      </c>
      <c r="T51" s="129">
        <f t="shared" si="8"/>
        <v>17.094017094017094</v>
      </c>
      <c r="U51" s="129">
        <f t="shared" si="13"/>
        <v>33.392949999999999</v>
      </c>
      <c r="V51" s="129">
        <f t="shared" si="14"/>
        <v>-111.90912</v>
      </c>
      <c r="W51" s="335"/>
      <c r="X51" s="52">
        <f>INDEX(Summary!$5:$61,$A51,X$67)</f>
        <v>70</v>
      </c>
      <c r="Y51" s="52"/>
      <c r="Z51" s="52"/>
      <c r="AA51" s="52"/>
      <c r="AB51" s="52"/>
      <c r="AC51" s="52"/>
      <c r="AD51" s="52"/>
      <c r="AE51" s="52"/>
      <c r="AF51" s="52"/>
      <c r="AH51" s="52">
        <f t="shared" si="9"/>
        <v>0</v>
      </c>
      <c r="AI51" s="52">
        <f t="shared" si="9"/>
        <v>0</v>
      </c>
      <c r="AJ51" s="52">
        <f t="shared" si="9"/>
        <v>0</v>
      </c>
      <c r="AK51" s="52">
        <f t="shared" si="9"/>
        <v>0</v>
      </c>
      <c r="AL51" s="52">
        <f t="shared" si="15"/>
        <v>0</v>
      </c>
      <c r="AM51" s="52">
        <f t="shared" si="15"/>
        <v>0</v>
      </c>
      <c r="AN51" s="52">
        <f t="shared" si="15"/>
        <v>0</v>
      </c>
      <c r="AO51" s="52">
        <f t="shared" si="15"/>
        <v>0</v>
      </c>
      <c r="AP51" s="52">
        <f t="shared" si="16"/>
        <v>33.363647</v>
      </c>
      <c r="AQ51" s="52">
        <f t="shared" si="16"/>
        <v>-111.919797</v>
      </c>
    </row>
    <row r="52" spans="1:43" x14ac:dyDescent="0.25">
      <c r="A52" s="16">
        <v>52</v>
      </c>
      <c r="B52" s="52">
        <f>INDEX(Summary!$5:$61,$A52,B$67)</f>
        <v>165</v>
      </c>
      <c r="C52" s="51" t="str">
        <f>INDEX(Summary!$5:$61,$A52,C$67)</f>
        <v>University Dr</v>
      </c>
      <c r="D52" s="51" t="str">
        <f>INDEX(Summary!$5:$61,$A52,D$67)</f>
        <v>Priest Dr</v>
      </c>
      <c r="E52" s="52">
        <f>INDEX(Summary!$5:$61,$A52,E$67)</f>
        <v>20.75</v>
      </c>
      <c r="F52" s="52">
        <f>INDEX(Summary!$5:$61,$A52,F$67)</f>
        <v>15.5</v>
      </c>
      <c r="G52" s="52">
        <f>INDEX(Summary!$5:$61,$A52,G$67)</f>
        <v>26</v>
      </c>
      <c r="H52" s="83">
        <f ca="1">INDEX(Summary!$5:$61,$A52,H$67)</f>
        <v>6.0240734473240548E-2</v>
      </c>
      <c r="I52" s="83">
        <f ca="1">INDEX(Summary!$5:$61,$A52,I$67)</f>
        <v>0.30120503861153569</v>
      </c>
      <c r="J52" s="83">
        <f ca="1">INDEX(Summary!$5:$61,$A52,J$67)</f>
        <v>0.2289150907753276</v>
      </c>
      <c r="K52" s="83">
        <f ca="1">INDEX(Summary!$5:$61,$A52,K$67)</f>
        <v>0.51807140408464514</v>
      </c>
      <c r="L52" s="215">
        <f>INDEX(Summary!$5:$61,$A52,L$67)</f>
        <v>83</v>
      </c>
      <c r="M52" s="215">
        <f>INDEX(Summary!$5:$61,$A52,M$67)</f>
        <v>31</v>
      </c>
      <c r="N52" s="215">
        <f>INDEX(Summary!$5:$61,$A52,N$67)</f>
        <v>52</v>
      </c>
      <c r="O52" s="215">
        <f>INDEX(Summary!$5:$61,$A52,O$67)</f>
        <v>83</v>
      </c>
      <c r="P52" s="215">
        <f>INDEX(Summary!$5:$61,$A52,P$67)</f>
        <v>31</v>
      </c>
      <c r="Q52" s="52">
        <f t="shared" si="0"/>
        <v>28413</v>
      </c>
      <c r="R52" s="129">
        <f t="shared" si="1"/>
        <v>1.2</v>
      </c>
      <c r="S52" s="129">
        <f t="shared" si="12"/>
        <v>8</v>
      </c>
      <c r="T52" s="129">
        <f t="shared" si="8"/>
        <v>38.554216867469883</v>
      </c>
      <c r="U52" s="129">
        <f t="shared" si="13"/>
        <v>33.421936000000002</v>
      </c>
      <c r="V52" s="129">
        <f t="shared" si="14"/>
        <v>-111.960908</v>
      </c>
      <c r="W52" s="335"/>
      <c r="X52" s="52">
        <f>INDEX(Summary!$5:$61,$A52,X$67)</f>
        <v>52</v>
      </c>
      <c r="Y52" s="52"/>
      <c r="Z52" s="52"/>
      <c r="AA52" s="52"/>
      <c r="AB52" s="52"/>
      <c r="AC52" s="52"/>
      <c r="AD52" s="52"/>
      <c r="AE52" s="52"/>
      <c r="AF52" s="52"/>
      <c r="AH52" s="52">
        <f t="shared" si="9"/>
        <v>3</v>
      </c>
      <c r="AI52" s="52">
        <f t="shared" si="9"/>
        <v>1</v>
      </c>
      <c r="AJ52" s="52">
        <f t="shared" si="9"/>
        <v>3</v>
      </c>
      <c r="AK52" s="52">
        <f t="shared" si="9"/>
        <v>3</v>
      </c>
      <c r="AL52" s="52">
        <f t="shared" si="15"/>
        <v>0</v>
      </c>
      <c r="AM52" s="52">
        <f t="shared" si="15"/>
        <v>0</v>
      </c>
      <c r="AN52" s="52">
        <f t="shared" si="15"/>
        <v>0</v>
      </c>
      <c r="AO52" s="52">
        <f t="shared" si="15"/>
        <v>0</v>
      </c>
      <c r="AP52" s="52">
        <f t="shared" si="16"/>
        <v>33.421844999999998</v>
      </c>
      <c r="AQ52" s="52">
        <f t="shared" si="16"/>
        <v>-111.936499</v>
      </c>
    </row>
    <row r="53" spans="1:43" x14ac:dyDescent="0.25">
      <c r="A53" s="16">
        <v>53</v>
      </c>
      <c r="B53" s="52">
        <f>INDEX(Summary!$5:$61,$A53,B$67)</f>
        <v>166</v>
      </c>
      <c r="C53" s="51" t="str">
        <f>INDEX(Summary!$5:$61,$A53,C$67)</f>
        <v>8th St</v>
      </c>
      <c r="D53" s="51" t="str">
        <f>INDEX(Summary!$5:$61,$A53,D$67)</f>
        <v>Dorsey Ln</v>
      </c>
      <c r="E53" s="52">
        <f>INDEX(Summary!$5:$61,$A53,E$67)</f>
        <v>56</v>
      </c>
      <c r="F53" s="52">
        <f>INDEX(Summary!$5:$61,$A53,F$67)</f>
        <v>18.5</v>
      </c>
      <c r="G53" s="52">
        <f>INDEX(Summary!$5:$61,$A53,G$67)</f>
        <v>93.5</v>
      </c>
      <c r="H53" s="83">
        <f ca="1">INDEX(Summary!$5:$61,$A53,H$67)</f>
        <v>0.21428476954042669</v>
      </c>
      <c r="I53" s="83">
        <f ca="1">INDEX(Summary!$5:$61,$A53,I$67)</f>
        <v>7.1429265133508266E-2</v>
      </c>
      <c r="J53" s="83">
        <f ca="1">INDEX(Summary!$5:$61,$A53,J$67)</f>
        <v>0.12946384091754407</v>
      </c>
      <c r="K53" s="83">
        <f ca="1">INDEX(Summary!$5:$61,$A53,K$67)</f>
        <v>0.25446511363046515</v>
      </c>
      <c r="L53" s="215">
        <f>INDEX(Summary!$5:$61,$A53,L$67)</f>
        <v>224</v>
      </c>
      <c r="M53" s="215">
        <f>INDEX(Summary!$5:$61,$A53,M$67)</f>
        <v>37</v>
      </c>
      <c r="N53" s="215">
        <f>INDEX(Summary!$5:$61,$A53,N$67)</f>
        <v>187</v>
      </c>
      <c r="O53" s="215">
        <f>INDEX(Summary!$5:$61,$A53,O$67)</f>
        <v>224</v>
      </c>
      <c r="P53" s="215">
        <f>INDEX(Summary!$5:$61,$A53,P$67)</f>
        <v>37</v>
      </c>
      <c r="Q53" s="52">
        <f t="shared" si="0"/>
        <v>0</v>
      </c>
      <c r="R53" s="129">
        <f t="shared" si="1"/>
        <v>0.5</v>
      </c>
      <c r="S53" s="129">
        <f t="shared" si="12"/>
        <v>1</v>
      </c>
      <c r="T53" s="129">
        <f t="shared" si="8"/>
        <v>1.7857142857142856</v>
      </c>
      <c r="U53" s="129">
        <f t="shared" si="13"/>
        <v>33.420116</v>
      </c>
      <c r="V53" s="129">
        <f t="shared" si="14"/>
        <v>-111.917683</v>
      </c>
      <c r="W53" s="335"/>
      <c r="X53" s="52">
        <f>INDEX(Summary!$5:$61,$A53,X$67)</f>
        <v>187</v>
      </c>
      <c r="Y53" s="52"/>
      <c r="Z53" s="52"/>
      <c r="AA53" s="52"/>
      <c r="AB53" s="52"/>
      <c r="AC53" s="52"/>
      <c r="AD53" s="52"/>
      <c r="AE53" s="52"/>
      <c r="AF53" s="52"/>
      <c r="AH53" s="52">
        <f t="shared" si="9"/>
        <v>1</v>
      </c>
      <c r="AI53" s="52">
        <f t="shared" si="9"/>
        <v>1</v>
      </c>
      <c r="AJ53" s="52">
        <f t="shared" si="9"/>
        <v>3</v>
      </c>
      <c r="AK53" s="52">
        <f t="shared" si="9"/>
        <v>3</v>
      </c>
      <c r="AL53" s="52">
        <f t="shared" si="15"/>
        <v>0</v>
      </c>
      <c r="AM53" s="52">
        <f t="shared" si="15"/>
        <v>0</v>
      </c>
      <c r="AN53" s="52">
        <f t="shared" si="15"/>
        <v>0</v>
      </c>
      <c r="AO53" s="52">
        <f t="shared" si="15"/>
        <v>0</v>
      </c>
      <c r="AP53" s="52">
        <f t="shared" si="16"/>
        <v>33.433500000000002</v>
      </c>
      <c r="AQ53" s="52">
        <f t="shared" si="16"/>
        <v>-111.94875</v>
      </c>
    </row>
    <row r="54" spans="1:43" x14ac:dyDescent="0.25">
      <c r="A54" s="16">
        <v>54</v>
      </c>
      <c r="B54" s="52">
        <f>INDEX(Summary!$5:$61,$A54,B$67)</f>
        <v>167</v>
      </c>
      <c r="C54" s="51" t="str">
        <f>INDEX(Summary!$5:$61,$A54,C$67)</f>
        <v>Town Lake Path S</v>
      </c>
      <c r="D54" s="51" t="str">
        <f>INDEX(Summary!$5:$61,$A54,D$67)</f>
        <v>Priest Dr</v>
      </c>
      <c r="E54" s="52">
        <f>INDEX(Summary!$5:$61,$A54,E$67)</f>
        <v>17</v>
      </c>
      <c r="F54" s="52">
        <f>INDEX(Summary!$5:$61,$A54,F$67)</f>
        <v>15.5</v>
      </c>
      <c r="G54" s="52">
        <f>INDEX(Summary!$5:$61,$A54,G$67)</f>
        <v>18.5</v>
      </c>
      <c r="H54" s="83">
        <f ca="1">INDEX(Summary!$5:$61,$A54,H$67)</f>
        <v>0.23529450802833493</v>
      </c>
      <c r="I54" s="83">
        <f ca="1">INDEX(Summary!$5:$61,$A54,I$67)</f>
        <v>0.58823496432600564</v>
      </c>
      <c r="J54" s="83">
        <f ca="1">INDEX(Summary!$5:$61,$A54,J$67)</f>
        <v>0.10294076218822149</v>
      </c>
      <c r="K54" s="83">
        <f ca="1">INDEX(Summary!$5:$61,$A54,K$67)</f>
        <v>0.72058741298515228</v>
      </c>
      <c r="L54" s="215">
        <f>INDEX(Summary!$5:$61,$A54,L$67)</f>
        <v>68</v>
      </c>
      <c r="M54" s="215">
        <f>INDEX(Summary!$5:$61,$A54,M$67)</f>
        <v>31</v>
      </c>
      <c r="N54" s="215">
        <f>INDEX(Summary!$5:$61,$A54,N$67)</f>
        <v>37</v>
      </c>
      <c r="O54" s="215">
        <f>INDEX(Summary!$5:$61,$A54,O$67)</f>
        <v>68</v>
      </c>
      <c r="P54" s="215">
        <f>INDEX(Summary!$5:$61,$A54,P$67)</f>
        <v>31</v>
      </c>
      <c r="Q54" s="52">
        <f t="shared" si="0"/>
        <v>41943</v>
      </c>
      <c r="R54" s="129">
        <f t="shared" si="1"/>
        <v>2</v>
      </c>
      <c r="S54" s="129">
        <f t="shared" si="12"/>
        <v>3</v>
      </c>
      <c r="T54" s="129">
        <f t="shared" si="8"/>
        <v>17.647058823529413</v>
      </c>
      <c r="U54" s="129">
        <f t="shared" si="13"/>
        <v>33.433430000000001</v>
      </c>
      <c r="V54" s="129">
        <f t="shared" si="14"/>
        <v>-111.961085</v>
      </c>
      <c r="W54" s="335"/>
      <c r="X54" s="52">
        <f>INDEX(Summary!$5:$61,$A54,X$67)</f>
        <v>37</v>
      </c>
      <c r="Y54" s="52"/>
      <c r="Z54" s="52"/>
      <c r="AA54" s="52"/>
      <c r="AB54" s="52"/>
      <c r="AC54" s="52"/>
      <c r="AD54" s="52"/>
      <c r="AE54" s="52"/>
      <c r="AF54" s="52"/>
      <c r="AH54" s="52">
        <f t="shared" si="9"/>
        <v>0</v>
      </c>
      <c r="AI54" s="52">
        <f t="shared" si="9"/>
        <v>0</v>
      </c>
      <c r="AJ54" s="52">
        <f t="shared" si="9"/>
        <v>0</v>
      </c>
      <c r="AK54" s="52">
        <f t="shared" si="9"/>
        <v>4</v>
      </c>
      <c r="AL54" s="52">
        <f t="shared" si="15"/>
        <v>0</v>
      </c>
      <c r="AM54" s="52">
        <f t="shared" si="15"/>
        <v>0</v>
      </c>
      <c r="AN54" s="52">
        <f t="shared" si="15"/>
        <v>0</v>
      </c>
      <c r="AO54" s="52">
        <f t="shared" si="15"/>
        <v>0</v>
      </c>
      <c r="AP54" s="52">
        <f t="shared" si="16"/>
        <v>33.414678000000002</v>
      </c>
      <c r="AQ54" s="52">
        <f t="shared" si="16"/>
        <v>-111.930599</v>
      </c>
    </row>
    <row r="55" spans="1:43" x14ac:dyDescent="0.25">
      <c r="A55" s="16">
        <v>55</v>
      </c>
      <c r="B55" s="52" t="str">
        <f>INDEX(Summary!$5:$61,$A55,B$67)</f>
        <v/>
      </c>
      <c r="C55" s="51" t="str">
        <f>INDEX(Summary!$5:$61,$A55,C$67)</f>
        <v/>
      </c>
      <c r="D55" s="51" t="str">
        <f>INDEX(Summary!$5:$61,$A55,D$67)</f>
        <v/>
      </c>
      <c r="E55" s="52">
        <f>INDEX(Summary!$5:$61,$A55,E$67)</f>
        <v>0</v>
      </c>
      <c r="F55" s="52">
        <f>INDEX(Summary!$5:$61,$A55,F$67)</f>
        <v>0</v>
      </c>
      <c r="G55" s="52">
        <f>INDEX(Summary!$5:$61,$A55,G$67)</f>
        <v>0</v>
      </c>
      <c r="H55" s="83">
        <f>INDEX(Summary!$5:$61,$A55,H$67)</f>
        <v>0</v>
      </c>
      <c r="I55" s="83">
        <f>INDEX(Summary!$5:$61,$A55,I$67)</f>
        <v>0</v>
      </c>
      <c r="J55" s="83">
        <f>INDEX(Summary!$5:$61,$A55,J$67)</f>
        <v>0</v>
      </c>
      <c r="K55" s="83">
        <f>INDEX(Summary!$5:$61,$A55,K$67)</f>
        <v>0</v>
      </c>
      <c r="L55" s="215" t="e">
        <f>INDEX(Summary!$5:$61,$A55,L$67)</f>
        <v>#N/A</v>
      </c>
      <c r="M55" s="215" t="e">
        <f>INDEX(Summary!$5:$61,$A55,M$67)</f>
        <v>#N/A</v>
      </c>
      <c r="N55" s="215" t="e">
        <f>INDEX(Summary!$5:$61,$A55,N$67)</f>
        <v>#N/A</v>
      </c>
      <c r="O55" s="215" t="e">
        <f>INDEX(Summary!$5:$61,$A55,O$67)</f>
        <v>#N/A</v>
      </c>
      <c r="P55" s="215" t="e">
        <f>INDEX(Summary!$5:$61,$A55,P$67)</f>
        <v>#N/A</v>
      </c>
      <c r="Q55" s="52" t="e">
        <f t="shared" si="0"/>
        <v>#N/A</v>
      </c>
      <c r="R55" s="129" t="e">
        <f t="shared" si="1"/>
        <v>#N/A</v>
      </c>
      <c r="S55" s="129" t="e">
        <f t="shared" si="12"/>
        <v>#N/A</v>
      </c>
      <c r="T55" s="129" t="e">
        <f t="shared" si="8"/>
        <v>#N/A</v>
      </c>
      <c r="U55" s="129" t="e">
        <f t="shared" si="13"/>
        <v>#N/A</v>
      </c>
      <c r="V55" s="129" t="e">
        <f t="shared" si="14"/>
        <v>#N/A</v>
      </c>
      <c r="W55" s="335"/>
      <c r="X55" s="52" t="e">
        <f>INDEX(Summary!$5:$61,$A55,X$67)</f>
        <v>#N/A</v>
      </c>
      <c r="Y55" s="52"/>
      <c r="Z55" s="52"/>
      <c r="AA55" s="52"/>
      <c r="AB55" s="52"/>
      <c r="AC55" s="52"/>
      <c r="AD55" s="52"/>
      <c r="AE55" s="52"/>
      <c r="AF55" s="52"/>
      <c r="AH55" s="52" t="e">
        <f t="shared" si="9"/>
        <v>#N/A</v>
      </c>
      <c r="AI55" s="52" t="e">
        <f t="shared" si="9"/>
        <v>#N/A</v>
      </c>
      <c r="AJ55" s="52" t="e">
        <f t="shared" si="9"/>
        <v>#N/A</v>
      </c>
      <c r="AK55" s="52" t="e">
        <f t="shared" si="9"/>
        <v>#N/A</v>
      </c>
      <c r="AL55" s="52" t="e">
        <f t="shared" si="15"/>
        <v>#N/A</v>
      </c>
      <c r="AM55" s="52" t="e">
        <f t="shared" si="15"/>
        <v>#N/A</v>
      </c>
      <c r="AN55" s="52" t="e">
        <f t="shared" si="15"/>
        <v>#N/A</v>
      </c>
      <c r="AO55" s="52" t="e">
        <f t="shared" si="15"/>
        <v>#N/A</v>
      </c>
      <c r="AP55" s="52">
        <f t="shared" si="16"/>
        <v>33.418745000000001</v>
      </c>
      <c r="AQ55" s="52">
        <f t="shared" si="16"/>
        <v>-111.926198</v>
      </c>
    </row>
    <row r="56" spans="1:43" x14ac:dyDescent="0.25">
      <c r="H56" s="75"/>
      <c r="AL56" s="16"/>
      <c r="AM56" s="16"/>
      <c r="AN56" s="16"/>
      <c r="AO56" s="16"/>
    </row>
    <row r="57" spans="1:43" x14ac:dyDescent="0.25">
      <c r="A57" s="16">
        <v>1</v>
      </c>
      <c r="B57" s="52" t="str">
        <f>IF(ISBLANK(INDEX(Summary!$1:$3,$A57,B$67)),"",INDEX(Summary!$1:$3,$A57,B$67))</f>
        <v>Total</v>
      </c>
      <c r="C57" s="51" t="str">
        <f>IF(ISBLANK(INDEX(Summary!$1:$3,$A57,C$67)),"",INDEX(Summary!$1:$3,$A57,C$67))</f>
        <v/>
      </c>
      <c r="D57" s="51" t="str">
        <f>IF(ISBLANK(INDEX(Summary!$1:$3,$A57,D$67)),"",INDEX(Summary!$1:$3,$A57,D$67))</f>
        <v/>
      </c>
      <c r="E57" s="52" t="e">
        <f>IF(ISBLANK(INDEX(Summary!$1:$3,$A57,E$67)),"",INDEX(Summary!$1:$3,$A57,E$67))</f>
        <v>#N/A</v>
      </c>
      <c r="F57" s="52" t="e">
        <f>IF(ISBLANK(INDEX(Summary!$1:$3,$A57,F$67)),"",INDEX(Summary!$1:$3,$A57,F$67))</f>
        <v>#N/A</v>
      </c>
      <c r="G57" s="52" t="e">
        <f>IF(ISBLANK(INDEX(Summary!$1:$3,$A57,G$67)),"",INDEX(Summary!$1:$3,$A57,G$67))</f>
        <v>#N/A</v>
      </c>
      <c r="H57" s="83" t="e">
        <f>IF(ISBLANK(INDEX(Summary!$1:$3,$A57,H$67)),"",INDEX(Summary!$1:$3,$A57,H$67))</f>
        <v>#N/A</v>
      </c>
      <c r="I57" s="83" t="e">
        <f>IF(ISBLANK(INDEX(Summary!$1:$3,$A57,I$67)),"",INDEX(Summary!$1:$3,$A57,I$67))</f>
        <v>#N/A</v>
      </c>
      <c r="J57" s="83" t="e">
        <f>IF(ISBLANK(INDEX(Summary!$1:$3,$A57,J$67)),"",INDEX(Summary!$1:$3,$A57,J$67))</f>
        <v>#N/A</v>
      </c>
      <c r="K57" s="83" t="e">
        <f>IF(ISBLANK(INDEX(Summary!$1:$3,$A57,K$67)),"",INDEX(Summary!$1:$3,$A57,K$67))</f>
        <v>#N/A</v>
      </c>
      <c r="L57" s="215" t="e">
        <f>IF(ISBLANK(INDEX(Summary!$1:$3,$A57,L$67)),"",INDEX(Summary!$1:$3,$A57,L$67))</f>
        <v>#N/A</v>
      </c>
      <c r="M57" s="215" t="e">
        <f>IF(ISBLANK(INDEX(Summary!$1:$3,$A57,M$67)),"",INDEX(Summary!$1:$3,$A57,M$67))</f>
        <v>#N/A</v>
      </c>
      <c r="N57" s="215" t="e">
        <f>IF(ISBLANK(INDEX(Summary!$1:$3,$A57,N$67)),"",INDEX(Summary!$1:$3,$A57,N$67))</f>
        <v>#N/A</v>
      </c>
      <c r="O57" s="215" t="e">
        <f>IF(ISBLANK(INDEX(Summary!$1:$3,$A57,O$67)),"",INDEX(Summary!$1:$3,$A57,O$67))</f>
        <v>#N/A</v>
      </c>
      <c r="P57" s="215" t="e">
        <f>IF(ISBLANK(INDEX(Summary!$1:$3,$A57,P$67)),"",INDEX(Summary!$1:$3,$A57,P$67))</f>
        <v>#N/A</v>
      </c>
      <c r="X57" s="52" t="e">
        <f>IF(ISBLANK(INDEX(Summary!$1:$3,$A57,X$67)),"",INDEX(Summary!$1:$3,$A57,X$67))</f>
        <v>#N/A</v>
      </c>
      <c r="Y57" s="52"/>
      <c r="Z57" s="52"/>
      <c r="AA57" s="52"/>
      <c r="AB57" s="52"/>
      <c r="AC57" s="52"/>
      <c r="AD57" s="52"/>
      <c r="AE57" s="52"/>
      <c r="AF57" s="52"/>
      <c r="AL57" s="16"/>
      <c r="AM57" s="16"/>
      <c r="AN57" s="16"/>
      <c r="AO57" s="16"/>
    </row>
    <row r="58" spans="1:43" x14ac:dyDescent="0.25">
      <c r="A58" s="16">
        <v>2</v>
      </c>
      <c r="B58" s="52" t="str">
        <f>IF(ISBLANK(INDEX(Summary!$1:$3,$A58,B$67)),"",INDEX(Summary!$1:$3,$A58,B$67))</f>
        <v>Max</v>
      </c>
      <c r="C58" s="51" t="str">
        <f>IF(ISBLANK(INDEX(Summary!$1:$3,$A58,C$67)),"",INDEX(Summary!$1:$3,$A58,C$67))</f>
        <v/>
      </c>
      <c r="D58" s="51" t="str">
        <f>IF(ISBLANK(INDEX(Summary!$1:$3,$A58,D$67)),"",INDEX(Summary!$1:$3,$A58,D$67))</f>
        <v/>
      </c>
      <c r="E58" s="52">
        <f>IF(ISBLANK(INDEX(Summary!$1:$3,$A58,E$67)),"",INDEX(Summary!$1:$3,$A58,E$67))</f>
        <v>309.5</v>
      </c>
      <c r="F58" s="52">
        <f>IF(ISBLANK(INDEX(Summary!$1:$3,$A58,F$67)),"",INDEX(Summary!$1:$3,$A58,F$67))</f>
        <v>200</v>
      </c>
      <c r="G58" s="52">
        <f>IF(ISBLANK(INDEX(Summary!$1:$3,$A58,G$67)),"",INDEX(Summary!$1:$3,$A58,G$67))</f>
        <v>309.5</v>
      </c>
      <c r="H58" s="83">
        <f ca="1">IF(ISBLANK(INDEX(Summary!$1:$3,$A58,H$67)),"",INDEX(Summary!$1:$3,$A58,H$67))</f>
        <v>0.37647094158390476</v>
      </c>
      <c r="I58" s="83">
        <f ca="1">IF(ISBLANK(INDEX(Summary!$1:$3,$A58,I$67)),"",INDEX(Summary!$1:$3,$A58,I$67))</f>
        <v>0.76056399346865466</v>
      </c>
      <c r="J58" s="83">
        <f ca="1">IF(ISBLANK(INDEX(Summary!$1:$3,$A58,J$67)),"",INDEX(Summary!$1:$3,$A58,J$67))</f>
        <v>0.36764641988873492</v>
      </c>
      <c r="K58" s="83">
        <f ca="1">IF(ISBLANK(INDEX(Summary!$1:$3,$A58,K$67)),"",INDEX(Summary!$1:$3,$A58,K$67))</f>
        <v>0.96917812362658151</v>
      </c>
      <c r="L58" s="215" t="str">
        <f>IF(ISBLANK(INDEX(Summary!$1:$3,$A58,L$67)),"",INDEX(Summary!$1:$3,$A58,L$67))</f>
        <v/>
      </c>
      <c r="M58" s="215" t="str">
        <f>IF(ISBLANK(INDEX(Summary!$1:$3,$A58,M$67)),"",INDEX(Summary!$1:$3,$A58,M$67))</f>
        <v/>
      </c>
      <c r="N58" s="215" t="str">
        <f>IF(ISBLANK(INDEX(Summary!$1:$3,$A58,N$67)),"",INDEX(Summary!$1:$3,$A58,N$67))</f>
        <v/>
      </c>
      <c r="O58" s="215" t="str">
        <f>IF(ISBLANK(INDEX(Summary!$1:$3,$A58,O$67)),"",INDEX(Summary!$1:$3,$A58,O$67))</f>
        <v/>
      </c>
      <c r="P58" s="215" t="str">
        <f>IF(ISBLANK(INDEX(Summary!$1:$3,$A58,P$67)),"",INDEX(Summary!$1:$3,$A58,P$67))</f>
        <v/>
      </c>
      <c r="X58" s="52" t="str">
        <f>IF(ISBLANK(INDEX(Summary!$1:$3,$A58,X$67)),"",INDEX(Summary!$1:$3,$A58,X$67))</f>
        <v/>
      </c>
      <c r="Y58" s="52"/>
      <c r="Z58" s="52"/>
      <c r="AA58" s="52"/>
      <c r="AB58" s="52"/>
      <c r="AC58" s="52"/>
      <c r="AD58" s="52"/>
      <c r="AE58" s="52"/>
      <c r="AF58" s="52"/>
      <c r="AL58" s="16"/>
      <c r="AM58" s="16"/>
      <c r="AN58" s="16"/>
      <c r="AO58" s="16"/>
    </row>
    <row r="59" spans="1:43" x14ac:dyDescent="0.25">
      <c r="A59" s="16">
        <v>3</v>
      </c>
      <c r="B59" s="52" t="str">
        <f>IF(ISBLANK(INDEX(Summary!$1:$3,$A59,B$67)),"",INDEX(Summary!$1:$3,$A59,B$67))</f>
        <v>Min</v>
      </c>
      <c r="C59" s="51" t="str">
        <f>IF(ISBLANK(INDEX(Summary!$1:$3,$A59,C$67)),"",INDEX(Summary!$1:$3,$A59,C$67))</f>
        <v/>
      </c>
      <c r="D59" s="51" t="str">
        <f>IF(ISBLANK(INDEX(Summary!$1:$3,$A59,D$67)),"",INDEX(Summary!$1:$3,$A59,D$67))</f>
        <v/>
      </c>
      <c r="E59" s="52">
        <f>IF(ISBLANK(INDEX(Summary!$1:$3,$A59,E$67)),"",INDEX(Summary!$1:$3,$A59,E$67))</f>
        <v>17</v>
      </c>
      <c r="F59" s="52">
        <f>IF(ISBLANK(INDEX(Summary!$1:$3,$A59,F$67)),"",INDEX(Summary!$1:$3,$A59,F$67))</f>
        <v>13</v>
      </c>
      <c r="G59" s="52">
        <f>IF(ISBLANK(INDEX(Summary!$1:$3,$A59,G$67)),"",INDEX(Summary!$1:$3,$A59,G$67))</f>
        <v>18.5</v>
      </c>
      <c r="H59" s="83">
        <f ca="1">IF(ISBLANK(INDEX(Summary!$1:$3,$A59,H$67)),"",INDEX(Summary!$1:$3,$A59,H$67))</f>
        <v>2.4999760767241554E-2</v>
      </c>
      <c r="I59" s="83">
        <f ca="1">IF(ISBLANK(INDEX(Summary!$1:$3,$A59,I$67)),"",INDEX(Summary!$1:$3,$A59,I$67))</f>
        <v>3.6362947438185973E-2</v>
      </c>
      <c r="J59" s="83">
        <f ca="1">IF(ISBLANK(INDEX(Summary!$1:$3,$A59,J$67)),"",INDEX(Summary!$1:$3,$A59,J$67))</f>
        <v>-4.4230480205734787E-7</v>
      </c>
      <c r="K59" s="83">
        <f ca="1">IF(ISBLANK(INDEX(Summary!$1:$3,$A59,K$67)),"",INDEX(Summary!$1:$3,$A59,K$67))</f>
        <v>-5.7781119881754293E-7</v>
      </c>
      <c r="L59" s="215" t="str">
        <f>IF(ISBLANK(INDEX(Summary!$1:$3,$A59,L$67)),"",INDEX(Summary!$1:$3,$A59,L$67))</f>
        <v/>
      </c>
      <c r="M59" s="215" t="str">
        <f>IF(ISBLANK(INDEX(Summary!$1:$3,$A59,M$67)),"",INDEX(Summary!$1:$3,$A59,M$67))</f>
        <v/>
      </c>
      <c r="N59" s="215" t="str">
        <f>IF(ISBLANK(INDEX(Summary!$1:$3,$A59,N$67)),"",INDEX(Summary!$1:$3,$A59,N$67))</f>
        <v/>
      </c>
      <c r="O59" s="215" t="str">
        <f>IF(ISBLANK(INDEX(Summary!$1:$3,$A59,O$67)),"",INDEX(Summary!$1:$3,$A59,O$67))</f>
        <v/>
      </c>
      <c r="P59" s="215" t="str">
        <f>IF(ISBLANK(INDEX(Summary!$1:$3,$A59,P$67)),"",INDEX(Summary!$1:$3,$A59,P$67))</f>
        <v/>
      </c>
      <c r="X59" s="52" t="str">
        <f>IF(ISBLANK(INDEX(Summary!$1:$3,$A59,X$67)),"",INDEX(Summary!$1:$3,$A59,X$67))</f>
        <v/>
      </c>
      <c r="Y59" s="52"/>
      <c r="Z59" s="52"/>
      <c r="AA59" s="52"/>
      <c r="AB59" s="52"/>
      <c r="AC59" s="52"/>
      <c r="AD59" s="52"/>
      <c r="AE59" s="52"/>
      <c r="AF59" s="52"/>
      <c r="AL59" s="16"/>
      <c r="AM59" s="16"/>
      <c r="AN59" s="16"/>
      <c r="AO59" s="16"/>
    </row>
    <row r="61" spans="1:43" x14ac:dyDescent="0.25">
      <c r="B61" s="54" t="s">
        <v>64</v>
      </c>
      <c r="E61" s="16" t="s">
        <v>196</v>
      </c>
      <c r="F61" s="16" t="s">
        <v>196</v>
      </c>
      <c r="G61" s="16" t="s">
        <v>196</v>
      </c>
      <c r="H61" s="16" t="s">
        <v>196</v>
      </c>
      <c r="I61" s="16" t="s">
        <v>196</v>
      </c>
      <c r="J61" s="16" t="s">
        <v>196</v>
      </c>
      <c r="K61" s="16" t="s">
        <v>196</v>
      </c>
      <c r="L61" s="78" t="s">
        <v>196</v>
      </c>
      <c r="M61" s="78" t="s">
        <v>196</v>
      </c>
      <c r="N61" s="78" t="s">
        <v>196</v>
      </c>
      <c r="O61" s="78" t="s">
        <v>196</v>
      </c>
      <c r="P61" s="78" t="s">
        <v>196</v>
      </c>
      <c r="X61" s="16" t="s">
        <v>197</v>
      </c>
    </row>
    <row r="63" spans="1:43" x14ac:dyDescent="0.25">
      <c r="A63" s="16">
        <v>1</v>
      </c>
      <c r="B63" s="67" t="s">
        <v>198</v>
      </c>
      <c r="E63" s="52" t="str">
        <f>IF(ISBLANK(INDEX(Summary!$65:$66,$A63,E$67)),"",INDEX(Summary!$65:$66,$A63,E$67))</f>
        <v/>
      </c>
      <c r="F63" s="52">
        <f>IF(ISBLANK(INDEX(Summary!$65:$66,$A63,F$67)),"",INDEX(Summary!$65:$66,$A63,F$67))</f>
        <v>691</v>
      </c>
      <c r="G63" s="52" t="str">
        <f>IF(ISBLANK(INDEX(Summary!$65:$66,$A63,G$67)),"",INDEX(Summary!$65:$66,$A63,G$67))</f>
        <v/>
      </c>
      <c r="H63" s="52" t="str">
        <f>IF(ISBLANK(INDEX(Summary!$65:$66,$A63,H$67)),"",INDEX(Summary!$65:$66,$A63,H$67))</f>
        <v/>
      </c>
      <c r="I63" s="52" t="str">
        <f>IF(ISBLANK(INDEX(Summary!$65:$66,$A63,I$67)),"",INDEX(Summary!$65:$66,$A63,I$67))</f>
        <v/>
      </c>
      <c r="J63" s="52" t="str">
        <f>IF(ISBLANK(INDEX(Summary!$65:$66,$A63,J$67)),"",INDEX(Summary!$65:$66,$A63,J$67))</f>
        <v/>
      </c>
      <c r="K63" s="52" t="str">
        <f>IF(ISBLANK(INDEX(Summary!$65:$66,$A63,K$67)),"",INDEX(Summary!$65:$66,$A63,K$67))</f>
        <v/>
      </c>
      <c r="L63" s="215" t="str">
        <f>IF(ISBLANK(INDEX(Summary!$65:$66,$A63,L$67)),"",INDEX(Summary!$65:$66,$A63,L$67))</f>
        <v/>
      </c>
      <c r="M63" s="215">
        <f>IF(ISBLANK(INDEX(Summary!$65:$66,$A63,M$67)),"",INDEX(Summary!$65:$66,$A63,M$67))</f>
        <v>1382</v>
      </c>
      <c r="N63" s="215" t="str">
        <f>IF(ISBLANK(INDEX(Summary!$65:$66,$A63,N$67)),"",INDEX(Summary!$65:$66,$A63,N$67))</f>
        <v/>
      </c>
      <c r="O63" s="215" t="str">
        <f>IF(ISBLANK(INDEX(Summary!$65:$66,$A63,O$67)),"",INDEX(Summary!$65:$66,$A63,O$67))</f>
        <v/>
      </c>
      <c r="P63" s="215" t="str">
        <f>IF(ISBLANK(INDEX(Summary!$65:$66,$A63,P$67)),"",INDEX(Summary!$65:$66,$A63,P$67))</f>
        <v/>
      </c>
      <c r="X63" s="52" t="str">
        <f>IF(ISBLANK(INDEX(Summary!$65:$66,$A63,X$67)),"",INDEX(Summary!$65:$66,$A63,X$67))</f>
        <v/>
      </c>
      <c r="Y63" s="52"/>
      <c r="Z63" s="52"/>
      <c r="AA63" s="52"/>
      <c r="AB63" s="52"/>
      <c r="AC63" s="52"/>
      <c r="AD63" s="52"/>
      <c r="AE63" s="52"/>
      <c r="AF63" s="52"/>
    </row>
    <row r="64" spans="1:43" x14ac:dyDescent="0.25">
      <c r="A64" s="16">
        <v>2</v>
      </c>
      <c r="B64" s="67" t="s">
        <v>199</v>
      </c>
      <c r="E64" s="52" t="str">
        <f>IF(ISBLANK(INDEX(Summary!$65:$66,$A64,E$67)),"",INDEX(Summary!$65:$66,$A64,E$67))</f>
        <v/>
      </c>
      <c r="F64" s="52" t="str">
        <f>IF(ISBLANK(INDEX(Summary!$65:$66,$A64,F$67)),"",INDEX(Summary!$65:$66,$A64,F$67))</f>
        <v/>
      </c>
      <c r="G64" s="52">
        <f>IF(ISBLANK(INDEX(Summary!$65:$66,$A64,G$67)),"",INDEX(Summary!$65:$66,$A64,G$67))</f>
        <v>1122</v>
      </c>
      <c r="H64" s="52" t="str">
        <f>IF(ISBLANK(INDEX(Summary!$65:$66,$A64,H$67)),"",INDEX(Summary!$65:$66,$A64,H$67))</f>
        <v/>
      </c>
      <c r="I64" s="52" t="str">
        <f>IF(ISBLANK(INDEX(Summary!$65:$66,$A64,I$67)),"",INDEX(Summary!$65:$66,$A64,I$67))</f>
        <v/>
      </c>
      <c r="J64" s="52" t="str">
        <f>IF(ISBLANK(INDEX(Summary!$65:$66,$A64,J$67)),"",INDEX(Summary!$65:$66,$A64,J$67))</f>
        <v/>
      </c>
      <c r="K64" s="52" t="str">
        <f>IF(ISBLANK(INDEX(Summary!$65:$66,$A64,K$67)),"",INDEX(Summary!$65:$66,$A64,K$67))</f>
        <v/>
      </c>
      <c r="L64" s="215" t="str">
        <f>IF(ISBLANK(INDEX(Summary!$65:$66,$A64,L$67)),"",INDEX(Summary!$65:$66,$A64,L$67))</f>
        <v/>
      </c>
      <c r="M64" s="215" t="str">
        <f>IF(ISBLANK(INDEX(Summary!$65:$66,$A64,M$67)),"",INDEX(Summary!$65:$66,$A64,M$67))</f>
        <v/>
      </c>
      <c r="N64" s="215">
        <f>IF(ISBLANK(INDEX(Summary!$65:$66,$A64,N$67)),"",INDEX(Summary!$65:$66,$A64,N$67))</f>
        <v>2244</v>
      </c>
      <c r="O64" s="215" t="str">
        <f>IF(ISBLANK(INDEX(Summary!$65:$66,$A64,O$67)),"",INDEX(Summary!$65:$66,$A64,O$67))</f>
        <v/>
      </c>
      <c r="P64" s="215" t="str">
        <f>IF(ISBLANK(INDEX(Summary!$65:$66,$A64,P$67)),"",INDEX(Summary!$65:$66,$A64,P$67))</f>
        <v/>
      </c>
      <c r="X64" s="52" t="str">
        <f>IF(ISBLANK(INDEX(Summary!$65:$66,$A64,X$67)),"",INDEX(Summary!$65:$66,$A64,X$67))</f>
        <v/>
      </c>
      <c r="Y64" s="52"/>
      <c r="Z64" s="52"/>
      <c r="AA64" s="52"/>
      <c r="AB64" s="52"/>
      <c r="AC64" s="52"/>
      <c r="AD64" s="52"/>
      <c r="AE64" s="52"/>
      <c r="AF64" s="52"/>
    </row>
    <row r="66" spans="1:43" x14ac:dyDescent="0.25">
      <c r="A66" s="16" t="s">
        <v>195</v>
      </c>
      <c r="B66" s="16">
        <v>1</v>
      </c>
      <c r="C66">
        <v>2</v>
      </c>
      <c r="D66">
        <v>3</v>
      </c>
      <c r="E66" s="16">
        <v>4</v>
      </c>
      <c r="F66" s="16">
        <v>5</v>
      </c>
      <c r="G66" s="16">
        <v>6</v>
      </c>
      <c r="H66" s="16">
        <v>7</v>
      </c>
      <c r="I66" s="78">
        <v>8</v>
      </c>
      <c r="J66" s="78">
        <v>9</v>
      </c>
      <c r="K66" s="78">
        <v>10</v>
      </c>
      <c r="L66" s="78">
        <v>11</v>
      </c>
      <c r="M66" s="78">
        <v>12</v>
      </c>
      <c r="N66" s="78">
        <v>13</v>
      </c>
      <c r="O66" s="78">
        <v>14</v>
      </c>
      <c r="P66" s="78">
        <v>15</v>
      </c>
      <c r="X66" s="16">
        <v>16</v>
      </c>
      <c r="AL66" s="16">
        <v>1</v>
      </c>
      <c r="AM66" s="16">
        <v>2</v>
      </c>
      <c r="AN66" s="16">
        <v>3</v>
      </c>
      <c r="AO66" s="16">
        <v>4</v>
      </c>
      <c r="AP66" s="16">
        <v>1</v>
      </c>
      <c r="AQ66" s="16">
        <v>2</v>
      </c>
    </row>
    <row r="67" spans="1:43" x14ac:dyDescent="0.25">
      <c r="A67" s="16" t="s">
        <v>194</v>
      </c>
      <c r="B67" s="16">
        <f>MATCH(B66,Summary!64:64,0)</f>
        <v>2</v>
      </c>
      <c r="C67">
        <f>MATCH(C66,Summary!64:64,0)</f>
        <v>3</v>
      </c>
      <c r="D67">
        <f>MATCH(D66,Summary!64:64,0)</f>
        <v>4</v>
      </c>
      <c r="E67" s="16">
        <f>MATCH(E66,Summary!64:64,0)</f>
        <v>5</v>
      </c>
      <c r="F67" s="16">
        <f>MATCH(F66,Summary!64:64,0)</f>
        <v>6</v>
      </c>
      <c r="G67" s="16">
        <f>MATCH(G66,Summary!64:64,0)</f>
        <v>7</v>
      </c>
      <c r="H67" s="16">
        <f>MATCH(H66,Summary!64:64,0)</f>
        <v>19</v>
      </c>
      <c r="I67" s="78">
        <f>MATCH(I66,Summary!64:64,0)</f>
        <v>20</v>
      </c>
      <c r="J67" s="78">
        <f>MATCH(J66,Summary!64:64,0)</f>
        <v>21</v>
      </c>
      <c r="K67" s="78">
        <f>MATCH(K66,Summary!64:64,0)</f>
        <v>22</v>
      </c>
      <c r="L67" s="78">
        <f>MATCH(L66,Summary!64:64,0)</f>
        <v>31</v>
      </c>
      <c r="M67" s="78">
        <f>MATCH(M66,Summary!64:64,0)</f>
        <v>32</v>
      </c>
      <c r="N67" s="78">
        <f>MATCH(N66,Summary!64:64,0)</f>
        <v>33</v>
      </c>
      <c r="O67" s="78">
        <f>MATCH(O66,Summary!64:64,0)</f>
        <v>35</v>
      </c>
      <c r="P67" s="78">
        <f>MATCH(P66,Summary!64:64,0)</f>
        <v>36</v>
      </c>
      <c r="X67" s="16">
        <f>MATCH(X66,Summary!64:64,0)</f>
        <v>37</v>
      </c>
      <c r="AL67" s="16"/>
    </row>
    <row r="69" spans="1:43" x14ac:dyDescent="0.25">
      <c r="E69" s="54" t="s">
        <v>658</v>
      </c>
      <c r="Q69" s="307" t="s">
        <v>831</v>
      </c>
      <c r="S69" s="307" t="s">
        <v>832</v>
      </c>
      <c r="T69" s="307" t="s">
        <v>835</v>
      </c>
    </row>
    <row r="70" spans="1:43" x14ac:dyDescent="0.25">
      <c r="S70" s="307" t="s">
        <v>833</v>
      </c>
      <c r="T70" s="307" t="s">
        <v>834</v>
      </c>
    </row>
  </sheetData>
  <phoneticPr fontId="5" type="noConversion"/>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544</v>
      </c>
      <c r="D1" s="220" t="s">
        <v>605</v>
      </c>
    </row>
    <row r="2" spans="1:9" ht="13.8" thickBot="1" x14ac:dyDescent="0.3"/>
    <row r="3" spans="1:9" x14ac:dyDescent="0.25">
      <c r="A3" s="181" t="s">
        <v>545</v>
      </c>
      <c r="B3" s="181"/>
    </row>
    <row r="4" spans="1:9" x14ac:dyDescent="0.25">
      <c r="A4" s="177" t="s">
        <v>546</v>
      </c>
      <c r="B4" s="177"/>
    </row>
    <row r="5" spans="1:9" x14ac:dyDescent="0.25">
      <c r="A5" s="177" t="s">
        <v>547</v>
      </c>
      <c r="B5" s="177"/>
    </row>
    <row r="6" spans="1:9" x14ac:dyDescent="0.25">
      <c r="A6" s="177" t="s">
        <v>548</v>
      </c>
      <c r="B6" s="177"/>
    </row>
    <row r="7" spans="1:9" x14ac:dyDescent="0.25">
      <c r="A7" s="177" t="s">
        <v>549</v>
      </c>
      <c r="B7" s="177"/>
    </row>
    <row r="8" spans="1:9" ht="13.8" thickBot="1" x14ac:dyDescent="0.3">
      <c r="A8" s="179" t="s">
        <v>550</v>
      </c>
      <c r="B8" s="179"/>
    </row>
    <row r="10" spans="1:9" ht="13.8" thickBot="1" x14ac:dyDescent="0.3">
      <c r="A10" t="s">
        <v>551</v>
      </c>
    </row>
    <row r="11" spans="1:9" x14ac:dyDescent="0.25">
      <c r="A11" s="180"/>
      <c r="B11" s="180" t="s">
        <v>507</v>
      </c>
      <c r="C11" s="180" t="s">
        <v>555</v>
      </c>
      <c r="D11" s="180" t="s">
        <v>556</v>
      </c>
      <c r="E11" s="180" t="s">
        <v>505</v>
      </c>
      <c r="F11" s="180" t="s">
        <v>557</v>
      </c>
    </row>
    <row r="12" spans="1:9" x14ac:dyDescent="0.25">
      <c r="A12" s="177" t="s">
        <v>552</v>
      </c>
      <c r="B12" s="177"/>
      <c r="C12" s="177"/>
      <c r="D12" s="177"/>
      <c r="E12" s="177"/>
      <c r="F12" s="177"/>
    </row>
    <row r="13" spans="1:9" x14ac:dyDescent="0.25">
      <c r="A13" s="177" t="s">
        <v>553</v>
      </c>
      <c r="B13" s="177"/>
      <c r="C13" s="177"/>
      <c r="D13" s="177"/>
      <c r="E13" s="177"/>
      <c r="F13" s="177"/>
    </row>
    <row r="14" spans="1:9" ht="13.8" thickBot="1" x14ac:dyDescent="0.3">
      <c r="A14" s="179" t="s">
        <v>46</v>
      </c>
      <c r="B14" s="179"/>
      <c r="C14" s="179"/>
      <c r="D14" s="179"/>
      <c r="E14" s="179"/>
      <c r="F14" s="179"/>
    </row>
    <row r="15" spans="1:9" ht="13.8" thickBot="1" x14ac:dyDescent="0.3"/>
    <row r="16" spans="1:9" x14ac:dyDescent="0.25">
      <c r="A16" s="180"/>
      <c r="B16" s="180" t="s">
        <v>558</v>
      </c>
      <c r="C16" s="180" t="s">
        <v>549</v>
      </c>
      <c r="D16" s="180" t="s">
        <v>559</v>
      </c>
      <c r="E16" s="180" t="s">
        <v>560</v>
      </c>
      <c r="F16" s="180" t="s">
        <v>561</v>
      </c>
      <c r="G16" s="180" t="s">
        <v>562</v>
      </c>
      <c r="H16" s="180" t="s">
        <v>563</v>
      </c>
      <c r="I16" s="180" t="s">
        <v>564</v>
      </c>
    </row>
    <row r="17" spans="1:9" x14ac:dyDescent="0.25">
      <c r="A17" s="177" t="s">
        <v>554</v>
      </c>
      <c r="B17" s="177"/>
      <c r="C17" s="177"/>
      <c r="D17" s="177"/>
      <c r="E17" s="177"/>
      <c r="F17" s="177"/>
      <c r="G17" s="177"/>
      <c r="H17" s="177"/>
      <c r="I17" s="177"/>
    </row>
    <row r="18" spans="1:9" ht="13.8" thickBot="1" x14ac:dyDescent="0.3">
      <c r="A18" s="179" t="s">
        <v>565</v>
      </c>
      <c r="B18" s="179"/>
      <c r="C18" s="179"/>
      <c r="D18" s="179"/>
      <c r="E18" s="179"/>
      <c r="F18" s="179"/>
      <c r="G18" s="179"/>
      <c r="H18" s="179"/>
      <c r="I18" s="179"/>
    </row>
    <row r="22" spans="1:9" x14ac:dyDescent="0.25">
      <c r="A22" t="s">
        <v>566</v>
      </c>
      <c r="F22" t="s">
        <v>571</v>
      </c>
    </row>
    <row r="23" spans="1:9" ht="13.8" thickBot="1" x14ac:dyDescent="0.3"/>
    <row r="24" spans="1:9" x14ac:dyDescent="0.25">
      <c r="A24" s="180" t="s">
        <v>567</v>
      </c>
      <c r="B24" s="180" t="s">
        <v>568</v>
      </c>
      <c r="C24" s="180" t="s">
        <v>569</v>
      </c>
      <c r="D24" s="180" t="s">
        <v>570</v>
      </c>
      <c r="F24" s="180" t="s">
        <v>572</v>
      </c>
      <c r="G24" s="180" t="s">
        <v>573</v>
      </c>
    </row>
    <row r="25" spans="1:9" x14ac:dyDescent="0.25">
      <c r="A25" s="177"/>
      <c r="B25" s="177"/>
      <c r="C25" s="177"/>
      <c r="D25" s="177"/>
      <c r="F25" s="177"/>
      <c r="G25" s="177"/>
    </row>
    <row r="26" spans="1:9" x14ac:dyDescent="0.25">
      <c r="A26" s="177"/>
      <c r="B26" s="177"/>
      <c r="C26" s="177"/>
      <c r="D26" s="177"/>
      <c r="F26" s="177"/>
      <c r="G26" s="177"/>
    </row>
    <row r="27" spans="1:9" x14ac:dyDescent="0.25">
      <c r="A27" s="177"/>
      <c r="B27" s="177"/>
      <c r="C27" s="177"/>
      <c r="D27" s="177"/>
      <c r="F27" s="177"/>
      <c r="G27" s="177"/>
    </row>
    <row r="28" spans="1:9" x14ac:dyDescent="0.25">
      <c r="A28" s="177"/>
      <c r="B28" s="177"/>
      <c r="C28" s="177"/>
      <c r="D28" s="177"/>
      <c r="F28" s="177"/>
      <c r="G28" s="177"/>
    </row>
    <row r="29" spans="1:9" x14ac:dyDescent="0.25">
      <c r="A29" s="177"/>
      <c r="B29" s="177"/>
      <c r="C29" s="177"/>
      <c r="D29" s="177"/>
      <c r="F29" s="177"/>
      <c r="G29" s="177"/>
    </row>
    <row r="30" spans="1:9" x14ac:dyDescent="0.25">
      <c r="A30" s="177"/>
      <c r="B30" s="177"/>
      <c r="C30" s="177"/>
      <c r="D30" s="177"/>
      <c r="F30" s="177"/>
      <c r="G30" s="177"/>
    </row>
    <row r="31" spans="1:9" x14ac:dyDescent="0.25">
      <c r="A31" s="177"/>
      <c r="B31" s="177"/>
      <c r="C31" s="177"/>
      <c r="D31" s="177"/>
      <c r="F31" s="177"/>
      <c r="G31" s="177"/>
    </row>
    <row r="32" spans="1:9" x14ac:dyDescent="0.25">
      <c r="A32" s="177"/>
      <c r="B32" s="177"/>
      <c r="C32" s="177"/>
      <c r="D32" s="177"/>
      <c r="F32" s="177"/>
      <c r="G32" s="177"/>
    </row>
    <row r="33" spans="1:7" x14ac:dyDescent="0.25">
      <c r="A33" s="177"/>
      <c r="B33" s="177"/>
      <c r="C33" s="177"/>
      <c r="D33" s="177"/>
      <c r="F33" s="177"/>
      <c r="G33" s="177"/>
    </row>
    <row r="34" spans="1:7" x14ac:dyDescent="0.25">
      <c r="A34" s="177"/>
      <c r="B34" s="177"/>
      <c r="C34" s="177"/>
      <c r="D34" s="177"/>
      <c r="F34" s="177"/>
      <c r="G34" s="177"/>
    </row>
    <row r="35" spans="1:7" x14ac:dyDescent="0.25">
      <c r="A35" s="177"/>
      <c r="B35" s="177"/>
      <c r="C35" s="177"/>
      <c r="D35" s="177"/>
      <c r="F35" s="177"/>
      <c r="G35" s="177"/>
    </row>
    <row r="36" spans="1:7" x14ac:dyDescent="0.25">
      <c r="A36" s="177"/>
      <c r="B36" s="177"/>
      <c r="C36" s="177"/>
      <c r="D36" s="177"/>
      <c r="F36" s="177"/>
      <c r="G36" s="177"/>
    </row>
    <row r="37" spans="1:7" x14ac:dyDescent="0.25">
      <c r="A37" s="177"/>
      <c r="B37" s="177"/>
      <c r="C37" s="177"/>
      <c r="D37" s="177"/>
      <c r="F37" s="177"/>
      <c r="G37" s="177"/>
    </row>
    <row r="38" spans="1:7" x14ac:dyDescent="0.25">
      <c r="A38" s="177"/>
      <c r="B38" s="177"/>
      <c r="C38" s="177"/>
      <c r="D38" s="177"/>
      <c r="F38" s="177"/>
      <c r="G38" s="177"/>
    </row>
    <row r="39" spans="1:7" x14ac:dyDescent="0.25">
      <c r="A39" s="177"/>
      <c r="B39" s="177"/>
      <c r="C39" s="177"/>
      <c r="D39" s="177"/>
      <c r="F39" s="177"/>
      <c r="G39" s="177"/>
    </row>
    <row r="40" spans="1:7" x14ac:dyDescent="0.25">
      <c r="A40" s="177"/>
      <c r="B40" s="177"/>
      <c r="C40" s="177"/>
      <c r="D40" s="177"/>
      <c r="F40" s="177"/>
      <c r="G40" s="177"/>
    </row>
    <row r="41" spans="1:7" x14ac:dyDescent="0.25">
      <c r="A41" s="177"/>
      <c r="B41" s="177"/>
      <c r="C41" s="177"/>
      <c r="D41" s="177"/>
      <c r="F41" s="177"/>
      <c r="G41" s="177"/>
    </row>
    <row r="42" spans="1:7" x14ac:dyDescent="0.25">
      <c r="A42" s="177"/>
      <c r="B42" s="177"/>
      <c r="C42" s="177"/>
      <c r="D42" s="177"/>
      <c r="F42" s="177"/>
      <c r="G42" s="177"/>
    </row>
    <row r="43" spans="1:7" x14ac:dyDescent="0.25">
      <c r="A43" s="177"/>
      <c r="B43" s="177"/>
      <c r="C43" s="177"/>
      <c r="D43" s="177"/>
      <c r="F43" s="177"/>
      <c r="G43" s="177"/>
    </row>
    <row r="44" spans="1:7" x14ac:dyDescent="0.25">
      <c r="A44" s="177"/>
      <c r="B44" s="177"/>
      <c r="C44" s="177"/>
      <c r="D44" s="177"/>
      <c r="F44" s="177"/>
      <c r="G44" s="177"/>
    </row>
    <row r="45" spans="1:7" x14ac:dyDescent="0.25">
      <c r="A45" s="177"/>
      <c r="B45" s="177"/>
      <c r="C45" s="177"/>
      <c r="D45" s="177"/>
      <c r="F45" s="177"/>
      <c r="G45" s="177"/>
    </row>
    <row r="46" spans="1:7" x14ac:dyDescent="0.25">
      <c r="A46" s="177"/>
      <c r="B46" s="177"/>
      <c r="C46" s="177"/>
      <c r="D46" s="177"/>
      <c r="F46" s="177"/>
      <c r="G46" s="177"/>
    </row>
    <row r="47" spans="1:7" x14ac:dyDescent="0.25">
      <c r="A47" s="177"/>
      <c r="B47" s="177"/>
      <c r="C47" s="177"/>
      <c r="D47" s="177"/>
      <c r="F47" s="177"/>
      <c r="G47" s="177"/>
    </row>
    <row r="48" spans="1:7" x14ac:dyDescent="0.25">
      <c r="A48" s="177"/>
      <c r="B48" s="177"/>
      <c r="C48" s="177"/>
      <c r="D48" s="177"/>
      <c r="F48" s="177"/>
      <c r="G48" s="177"/>
    </row>
    <row r="49" spans="1:7" x14ac:dyDescent="0.25">
      <c r="A49" s="177"/>
      <c r="B49" s="177"/>
      <c r="C49" s="177"/>
      <c r="D49" s="177"/>
      <c r="F49" s="177"/>
      <c r="G49" s="177"/>
    </row>
    <row r="50" spans="1:7" x14ac:dyDescent="0.25">
      <c r="A50" s="177"/>
      <c r="B50" s="177"/>
      <c r="C50" s="177"/>
      <c r="D50" s="177"/>
      <c r="F50" s="177"/>
      <c r="G50" s="177"/>
    </row>
    <row r="51" spans="1:7" x14ac:dyDescent="0.25">
      <c r="A51" s="177"/>
      <c r="B51" s="177"/>
      <c r="C51" s="177"/>
      <c r="D51" s="177"/>
      <c r="F51" s="177"/>
      <c r="G51" s="177"/>
    </row>
    <row r="52" spans="1:7" x14ac:dyDescent="0.25">
      <c r="A52" s="177"/>
      <c r="B52" s="177"/>
      <c r="C52" s="177"/>
      <c r="D52" s="177"/>
      <c r="F52" s="177"/>
      <c r="G52" s="177"/>
    </row>
    <row r="53" spans="1:7" x14ac:dyDescent="0.25">
      <c r="A53" s="177"/>
      <c r="B53" s="177"/>
      <c r="C53" s="177"/>
      <c r="D53" s="177"/>
      <c r="F53" s="177"/>
      <c r="G53" s="177"/>
    </row>
    <row r="54" spans="1:7" x14ac:dyDescent="0.25">
      <c r="A54" s="177"/>
      <c r="B54" s="177"/>
      <c r="C54" s="177"/>
      <c r="D54" s="177"/>
      <c r="F54" s="177"/>
      <c r="G54" s="177"/>
    </row>
    <row r="55" spans="1:7" x14ac:dyDescent="0.25">
      <c r="A55" s="177"/>
      <c r="B55" s="177"/>
      <c r="C55" s="177"/>
      <c r="D55" s="177"/>
      <c r="F55" s="177"/>
      <c r="G55" s="177"/>
    </row>
    <row r="56" spans="1:7" x14ac:dyDescent="0.25">
      <c r="A56" s="177"/>
      <c r="B56" s="177"/>
      <c r="C56" s="177"/>
      <c r="D56" s="177"/>
      <c r="F56" s="177"/>
      <c r="G56" s="177"/>
    </row>
    <row r="57" spans="1:7" x14ac:dyDescent="0.25">
      <c r="A57" s="177"/>
      <c r="B57" s="177"/>
      <c r="C57" s="177"/>
      <c r="D57" s="177"/>
      <c r="F57" s="177"/>
      <c r="G57" s="177"/>
    </row>
    <row r="58" spans="1:7" x14ac:dyDescent="0.25">
      <c r="A58" s="177"/>
      <c r="B58" s="177"/>
      <c r="C58" s="177"/>
      <c r="D58" s="177"/>
      <c r="F58" s="177"/>
      <c r="G58" s="177"/>
    </row>
    <row r="59" spans="1:7" x14ac:dyDescent="0.25">
      <c r="A59" s="177"/>
      <c r="B59" s="177"/>
      <c r="C59" s="177"/>
      <c r="D59" s="177"/>
      <c r="F59" s="177"/>
      <c r="G59" s="177"/>
    </row>
    <row r="60" spans="1:7" x14ac:dyDescent="0.25">
      <c r="A60" s="177"/>
      <c r="B60" s="177"/>
      <c r="C60" s="177"/>
      <c r="D60" s="177"/>
      <c r="F60" s="177"/>
      <c r="G60" s="177"/>
    </row>
    <row r="61" spans="1:7" x14ac:dyDescent="0.25">
      <c r="A61" s="177"/>
      <c r="B61" s="177"/>
      <c r="C61" s="177"/>
      <c r="D61" s="177"/>
      <c r="F61" s="177"/>
      <c r="G61" s="177"/>
    </row>
    <row r="62" spans="1:7" x14ac:dyDescent="0.25">
      <c r="A62" s="177"/>
      <c r="B62" s="177"/>
      <c r="C62" s="177"/>
      <c r="D62" s="177"/>
      <c r="F62" s="177"/>
      <c r="G62" s="177"/>
    </row>
    <row r="63" spans="1:7" x14ac:dyDescent="0.25">
      <c r="A63" s="177"/>
      <c r="B63" s="177"/>
      <c r="C63" s="177"/>
      <c r="D63" s="177"/>
      <c r="F63" s="177"/>
      <c r="G63" s="177"/>
    </row>
    <row r="64" spans="1:7" x14ac:dyDescent="0.25">
      <c r="A64" s="177"/>
      <c r="B64" s="177"/>
      <c r="C64" s="177"/>
      <c r="D64" s="177"/>
      <c r="F64" s="177"/>
      <c r="G64" s="177"/>
    </row>
    <row r="65" spans="1:7" x14ac:dyDescent="0.25">
      <c r="A65" s="177"/>
      <c r="B65" s="177"/>
      <c r="C65" s="177"/>
      <c r="D65" s="177"/>
      <c r="F65" s="177"/>
      <c r="G65" s="177"/>
    </row>
    <row r="66" spans="1:7" x14ac:dyDescent="0.25">
      <c r="A66" s="177"/>
      <c r="B66" s="177"/>
      <c r="C66" s="177"/>
      <c r="D66" s="177"/>
      <c r="F66" s="177"/>
      <c r="G66" s="177"/>
    </row>
    <row r="67" spans="1:7" x14ac:dyDescent="0.25">
      <c r="A67" s="177"/>
      <c r="B67" s="177"/>
      <c r="C67" s="177"/>
      <c r="D67" s="177"/>
      <c r="F67" s="177"/>
      <c r="G67" s="177"/>
    </row>
    <row r="68" spans="1:7" x14ac:dyDescent="0.25">
      <c r="A68" s="177"/>
      <c r="B68" s="177"/>
      <c r="C68" s="177"/>
      <c r="D68" s="177"/>
      <c r="F68" s="177"/>
      <c r="G68" s="177"/>
    </row>
    <row r="69" spans="1:7" x14ac:dyDescent="0.25">
      <c r="A69" s="177"/>
      <c r="B69" s="177"/>
      <c r="C69" s="177"/>
      <c r="D69" s="177"/>
      <c r="F69" s="177"/>
      <c r="G69" s="177"/>
    </row>
    <row r="70" spans="1:7" x14ac:dyDescent="0.25">
      <c r="A70" s="177"/>
      <c r="B70" s="177"/>
      <c r="C70" s="177"/>
      <c r="D70" s="177"/>
      <c r="F70" s="177"/>
      <c r="G70" s="177"/>
    </row>
    <row r="71" spans="1:7" x14ac:dyDescent="0.25">
      <c r="A71" s="177"/>
      <c r="B71" s="177"/>
      <c r="C71" s="177"/>
      <c r="D71" s="177"/>
      <c r="F71" s="177"/>
      <c r="G71" s="177"/>
    </row>
    <row r="72" spans="1:7" ht="13.8" thickBot="1" x14ac:dyDescent="0.3">
      <c r="A72" s="179"/>
      <c r="B72" s="179"/>
      <c r="C72" s="179"/>
      <c r="D72" s="179"/>
      <c r="F72" s="179"/>
      <c r="G72" s="179"/>
    </row>
  </sheetData>
  <phoneticPr fontId="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2" t="s">
        <v>61</v>
      </c>
      <c r="C1" s="53" t="s">
        <v>4</v>
      </c>
      <c r="D1" s="53" t="s">
        <v>5</v>
      </c>
      <c r="E1" s="171" t="s">
        <v>136</v>
      </c>
      <c r="F1" s="171" t="s">
        <v>133</v>
      </c>
      <c r="G1" s="112" t="s">
        <v>492</v>
      </c>
      <c r="H1" s="77" t="s">
        <v>580</v>
      </c>
      <c r="I1" s="77" t="s">
        <v>581</v>
      </c>
      <c r="J1" s="77" t="s">
        <v>582</v>
      </c>
      <c r="K1" s="66" t="s">
        <v>138</v>
      </c>
    </row>
    <row r="2" spans="2:11" x14ac:dyDescent="0.25">
      <c r="B2" s="52" t="e">
        <f>INDEX(Rpt_dir,MATCH(BadBeh!$H2,rank_wrong,0),MATCH(B$1,rpt_dir_hdr,0))</f>
        <v>#N/A</v>
      </c>
      <c r="C2" s="51" t="e">
        <f>INDEX(Rpt_dir,MATCH(BadBeh!$H2,rank_wrong,0),MATCH(C$1,rpt_dir_hdr,0))</f>
        <v>#N/A</v>
      </c>
      <c r="D2" s="51" t="e">
        <f>INDEX(Rpt_dir,MATCH(BadBeh!$H2,rank_wrong,0),MATCH(D$1,rpt_dir_hdr,0))</f>
        <v>#N/A</v>
      </c>
      <c r="E2" s="83" t="e">
        <f>INDEX(Rpt_dir,MATCH(BadBeh!$H2,rank_wrong,0),MATCH(E$1,rpt_dir_hdr,0))</f>
        <v>#N/A</v>
      </c>
      <c r="F2" s="83" t="e">
        <f>INDEX(Rpt_dir,MATCH(BadBeh!$H2,rank_wrong,0),MATCH(F$1,rpt_dir_hdr,0))</f>
        <v>#N/A</v>
      </c>
      <c r="G2" s="222" t="e">
        <f>INDEX(Rpt_dir,MATCH(BadBeh!$H2,rank_wrong,0),MATCH(G$1,rpt_dir_hdr,0))</f>
        <v>#N/A</v>
      </c>
      <c r="H2" s="16">
        <v>1</v>
      </c>
      <c r="K2" s="243" t="s">
        <v>605</v>
      </c>
    </row>
    <row r="3" spans="2:11" x14ac:dyDescent="0.25">
      <c r="B3" s="52" t="e">
        <f>INDEX(Rpt_dir,MATCH(BadBeh!$H3,rank_wrong,0),MATCH(B$1,rpt_dir_hdr,0))</f>
        <v>#N/A</v>
      </c>
      <c r="C3" s="51" t="e">
        <f>INDEX(Rpt_dir,MATCH(BadBeh!$H3,rank_wrong,0),MATCH(C$1,rpt_dir_hdr,0))</f>
        <v>#N/A</v>
      </c>
      <c r="D3" s="51" t="e">
        <f>INDEX(Rpt_dir,MATCH(BadBeh!$H3,rank_wrong,0),MATCH(D$1,rpt_dir_hdr,0))</f>
        <v>#N/A</v>
      </c>
      <c r="E3" s="83" t="e">
        <f>INDEX(Rpt_dir,MATCH(BadBeh!$H3,rank_wrong,0),MATCH(E$1,rpt_dir_hdr,0))</f>
        <v>#N/A</v>
      </c>
      <c r="F3" s="83" t="e">
        <f>INDEX(Rpt_dir,MATCH(BadBeh!$H3,rank_wrong,0),MATCH(F$1,rpt_dir_hdr,0))</f>
        <v>#N/A</v>
      </c>
      <c r="G3" s="222" t="e">
        <f>INDEX(Rpt_dir,MATCH(BadBeh!$H3,rank_wrong,0),MATCH(G$1,rpt_dir_hdr,0))</f>
        <v>#N/A</v>
      </c>
      <c r="H3" s="16">
        <v>2</v>
      </c>
    </row>
    <row r="4" spans="2:11" x14ac:dyDescent="0.25">
      <c r="B4" s="52" t="e">
        <f>INDEX(Rpt_dir,MATCH(BadBeh!$H4,rank_wrong,0),MATCH(B$1,rpt_dir_hdr,0))</f>
        <v>#N/A</v>
      </c>
      <c r="C4" s="51" t="e">
        <f>INDEX(Rpt_dir,MATCH(BadBeh!$H4,rank_wrong,0),MATCH(C$1,rpt_dir_hdr,0))</f>
        <v>#N/A</v>
      </c>
      <c r="D4" s="51" t="e">
        <f>INDEX(Rpt_dir,MATCH(BadBeh!$H4,rank_wrong,0),MATCH(D$1,rpt_dir_hdr,0))</f>
        <v>#N/A</v>
      </c>
      <c r="E4" s="83" t="e">
        <f>INDEX(Rpt_dir,MATCH(BadBeh!$H4,rank_wrong,0),MATCH(E$1,rpt_dir_hdr,0))</f>
        <v>#N/A</v>
      </c>
      <c r="F4" s="83" t="e">
        <f>INDEX(Rpt_dir,MATCH(BadBeh!$H4,rank_wrong,0),MATCH(F$1,rpt_dir_hdr,0))</f>
        <v>#N/A</v>
      </c>
      <c r="G4" s="222" t="e">
        <f>INDEX(Rpt_dir,MATCH(BadBeh!$H4,rank_wrong,0),MATCH(G$1,rpt_dir_hdr,0))</f>
        <v>#N/A</v>
      </c>
      <c r="H4" s="16">
        <v>3</v>
      </c>
    </row>
    <row r="5" spans="2:11" x14ac:dyDescent="0.25">
      <c r="B5" s="52" t="e">
        <f>INDEX(Rpt_dir,MATCH(BadBeh!$H5,rank_wrong,0),MATCH(B$1,rpt_dir_hdr,0))</f>
        <v>#N/A</v>
      </c>
      <c r="C5" s="51" t="e">
        <f>INDEX(Rpt_dir,MATCH(BadBeh!$H5,rank_wrong,0),MATCH(C$1,rpt_dir_hdr,0))</f>
        <v>#N/A</v>
      </c>
      <c r="D5" s="51" t="e">
        <f>INDEX(Rpt_dir,MATCH(BadBeh!$H5,rank_wrong,0),MATCH(D$1,rpt_dir_hdr,0))</f>
        <v>#N/A</v>
      </c>
      <c r="E5" s="83" t="e">
        <f>INDEX(Rpt_dir,MATCH(BadBeh!$H5,rank_wrong,0),MATCH(E$1,rpt_dir_hdr,0))</f>
        <v>#N/A</v>
      </c>
      <c r="F5" s="83" t="e">
        <f>INDEX(Rpt_dir,MATCH(BadBeh!$H5,rank_wrong,0),MATCH(F$1,rpt_dir_hdr,0))</f>
        <v>#N/A</v>
      </c>
      <c r="G5" s="222" t="e">
        <f>INDEX(Rpt_dir,MATCH(BadBeh!$H5,rank_wrong,0),MATCH(G$1,rpt_dir_hdr,0))</f>
        <v>#N/A</v>
      </c>
      <c r="H5" s="16">
        <v>4</v>
      </c>
    </row>
    <row r="6" spans="2:11" x14ac:dyDescent="0.25">
      <c r="B6" s="52" t="e">
        <f>INDEX(Rpt_dir,MATCH(BadBeh!$H6,rank_wrong,0),MATCH(B$1,rpt_dir_hdr,0))</f>
        <v>#N/A</v>
      </c>
      <c r="C6" s="51" t="e">
        <f>INDEX(Rpt_dir,MATCH(BadBeh!$H6,rank_wrong,0),MATCH(C$1,rpt_dir_hdr,0))</f>
        <v>#N/A</v>
      </c>
      <c r="D6" s="51" t="e">
        <f>INDEX(Rpt_dir,MATCH(BadBeh!$H6,rank_wrong,0),MATCH(D$1,rpt_dir_hdr,0))</f>
        <v>#N/A</v>
      </c>
      <c r="E6" s="83" t="e">
        <f>INDEX(Rpt_dir,MATCH(BadBeh!$H6,rank_wrong,0),MATCH(E$1,rpt_dir_hdr,0))</f>
        <v>#N/A</v>
      </c>
      <c r="F6" s="83" t="e">
        <f>INDEX(Rpt_dir,MATCH(BadBeh!$H6,rank_wrong,0),MATCH(F$1,rpt_dir_hdr,0))</f>
        <v>#N/A</v>
      </c>
      <c r="G6" s="222" t="e">
        <f>INDEX(Rpt_dir,MATCH(BadBeh!$H6,rank_wrong,0),MATCH(G$1,rpt_dir_hdr,0))</f>
        <v>#N/A</v>
      </c>
      <c r="H6" s="16">
        <v>5</v>
      </c>
    </row>
    <row r="7" spans="2:11" x14ac:dyDescent="0.25">
      <c r="B7" s="52" t="e">
        <f>INDEX(Rpt_dir,MATCH(BadBeh!$H7,rank_wrong,0),MATCH(B$1,rpt_dir_hdr,0))</f>
        <v>#N/A</v>
      </c>
      <c r="C7" s="51" t="e">
        <f>INDEX(Rpt_dir,MATCH(BadBeh!$H7,rank_wrong,0),MATCH(C$1,rpt_dir_hdr,0))</f>
        <v>#N/A</v>
      </c>
      <c r="D7" s="51" t="e">
        <f>INDEX(Rpt_dir,MATCH(BadBeh!$H7,rank_wrong,0),MATCH(D$1,rpt_dir_hdr,0))</f>
        <v>#N/A</v>
      </c>
      <c r="E7" s="83" t="e">
        <f>INDEX(Rpt_dir,MATCH(BadBeh!$H7,rank_wrong,0),MATCH(E$1,rpt_dir_hdr,0))</f>
        <v>#N/A</v>
      </c>
      <c r="F7" s="83" t="e">
        <f>INDEX(Rpt_dir,MATCH(BadBeh!$H7,rank_wrong,0),MATCH(F$1,rpt_dir_hdr,0))</f>
        <v>#N/A</v>
      </c>
      <c r="G7" s="222" t="e">
        <f>INDEX(Rpt_dir,MATCH(BadBeh!$H7,rank_wrong,0),MATCH(G$1,rpt_dir_hdr,0))</f>
        <v>#N/A</v>
      </c>
      <c r="H7" s="16">
        <v>6</v>
      </c>
    </row>
    <row r="8" spans="2:11" x14ac:dyDescent="0.25">
      <c r="B8" s="52" t="e">
        <f>INDEX(Rpt_dir,MATCH(BadBeh!$H8,rank_wrong,0),MATCH(B$1,rpt_dir_hdr,0))</f>
        <v>#N/A</v>
      </c>
      <c r="C8" s="51" t="e">
        <f>INDEX(Rpt_dir,MATCH(BadBeh!$H8,rank_wrong,0),MATCH(C$1,rpt_dir_hdr,0))</f>
        <v>#N/A</v>
      </c>
      <c r="D8" s="51" t="e">
        <f>INDEX(Rpt_dir,MATCH(BadBeh!$H8,rank_wrong,0),MATCH(D$1,rpt_dir_hdr,0))</f>
        <v>#N/A</v>
      </c>
      <c r="E8" s="83" t="e">
        <f>INDEX(Rpt_dir,MATCH(BadBeh!$H8,rank_wrong,0),MATCH(E$1,rpt_dir_hdr,0))</f>
        <v>#N/A</v>
      </c>
      <c r="F8" s="83" t="e">
        <f>INDEX(Rpt_dir,MATCH(BadBeh!$H8,rank_wrong,0),MATCH(F$1,rpt_dir_hdr,0))</f>
        <v>#N/A</v>
      </c>
      <c r="G8" s="222" t="e">
        <f>INDEX(Rpt_dir,MATCH(BadBeh!$H8,rank_wrong,0),MATCH(G$1,rpt_dir_hdr,0))</f>
        <v>#N/A</v>
      </c>
      <c r="H8" s="16">
        <v>7</v>
      </c>
    </row>
    <row r="9" spans="2:11" x14ac:dyDescent="0.25">
      <c r="B9" s="52" t="e">
        <f>INDEX(Rpt_dir,MATCH(BadBeh!$H9,rank_wrong,0),MATCH(B$1,rpt_dir_hdr,0))</f>
        <v>#N/A</v>
      </c>
      <c r="C9" s="51" t="e">
        <f>INDEX(Rpt_dir,MATCH(BadBeh!$H9,rank_wrong,0),MATCH(C$1,rpt_dir_hdr,0))</f>
        <v>#N/A</v>
      </c>
      <c r="D9" s="51" t="e">
        <f>INDEX(Rpt_dir,MATCH(BadBeh!$H9,rank_wrong,0),MATCH(D$1,rpt_dir_hdr,0))</f>
        <v>#N/A</v>
      </c>
      <c r="E9" s="83" t="e">
        <f>INDEX(Rpt_dir,MATCH(BadBeh!$H9,rank_wrong,0),MATCH(E$1,rpt_dir_hdr,0))</f>
        <v>#N/A</v>
      </c>
      <c r="F9" s="83" t="e">
        <f>INDEX(Rpt_dir,MATCH(BadBeh!$H9,rank_wrong,0),MATCH(F$1,rpt_dir_hdr,0))</f>
        <v>#N/A</v>
      </c>
      <c r="G9" s="222" t="e">
        <f>INDEX(Rpt_dir,MATCH(BadBeh!$H9,rank_wrong,0),MATCH(G$1,rpt_dir_hdr,0))</f>
        <v>#N/A</v>
      </c>
      <c r="H9" s="16">
        <v>8</v>
      </c>
    </row>
    <row r="10" spans="2:11" x14ac:dyDescent="0.25">
      <c r="B10" s="52" t="e">
        <f>INDEX(Rpt_dir,MATCH(BadBeh!$H10,rank_wrong,0),MATCH(B$1,rpt_dir_hdr,0))</f>
        <v>#N/A</v>
      </c>
      <c r="C10" s="51" t="e">
        <f>INDEX(Rpt_dir,MATCH(BadBeh!$H10,rank_wrong,0),MATCH(C$1,rpt_dir_hdr,0))</f>
        <v>#N/A</v>
      </c>
      <c r="D10" s="51" t="e">
        <f>INDEX(Rpt_dir,MATCH(BadBeh!$H10,rank_wrong,0),MATCH(D$1,rpt_dir_hdr,0))</f>
        <v>#N/A</v>
      </c>
      <c r="E10" s="83" t="e">
        <f>INDEX(Rpt_dir,MATCH(BadBeh!$H10,rank_wrong,0),MATCH(E$1,rpt_dir_hdr,0))</f>
        <v>#N/A</v>
      </c>
      <c r="F10" s="83" t="e">
        <f>INDEX(Rpt_dir,MATCH(BadBeh!$H10,rank_wrong,0),MATCH(F$1,rpt_dir_hdr,0))</f>
        <v>#N/A</v>
      </c>
      <c r="G10" s="222" t="e">
        <f>INDEX(Rpt_dir,MATCH(BadBeh!$H10,rank_wrong,0),MATCH(G$1,rpt_dir_hdr,0))</f>
        <v>#N/A</v>
      </c>
      <c r="H10" s="16">
        <v>9</v>
      </c>
    </row>
    <row r="11" spans="2:11" x14ac:dyDescent="0.25">
      <c r="B11" s="52" t="e">
        <f>INDEX(Rpt_dir,MATCH(BadBeh!$H11,rank_wrong,0),MATCH(B$1,rpt_dir_hdr,0))</f>
        <v>#N/A</v>
      </c>
      <c r="C11" s="51" t="e">
        <f>INDEX(Rpt_dir,MATCH(BadBeh!$H11,rank_wrong,0),MATCH(C$1,rpt_dir_hdr,0))</f>
        <v>#N/A</v>
      </c>
      <c r="D11" s="51" t="e">
        <f>INDEX(Rpt_dir,MATCH(BadBeh!$H11,rank_wrong,0),MATCH(D$1,rpt_dir_hdr,0))</f>
        <v>#N/A</v>
      </c>
      <c r="E11" s="83" t="e">
        <f>INDEX(Rpt_dir,MATCH(BadBeh!$H11,rank_wrong,0),MATCH(E$1,rpt_dir_hdr,0))</f>
        <v>#N/A</v>
      </c>
      <c r="F11" s="83" t="e">
        <f>INDEX(Rpt_dir,MATCH(BadBeh!$H11,rank_wrong,0),MATCH(F$1,rpt_dir_hdr,0))</f>
        <v>#N/A</v>
      </c>
      <c r="G11" s="222" t="e">
        <f>INDEX(Rpt_dir,MATCH(BadBeh!$H11,rank_wrong,0),MATCH(G$1,rpt_dir_hdr,0))</f>
        <v>#N/A</v>
      </c>
      <c r="H11" s="16">
        <v>10</v>
      </c>
    </row>
    <row r="12" spans="2:11" x14ac:dyDescent="0.25">
      <c r="B12" s="52" t="e">
        <f>INDEX(Rpt_dir,MATCH(BadBeh!$H12,rank_wrong,0),MATCH(B$1,rpt_dir_hdr,0))</f>
        <v>#N/A</v>
      </c>
      <c r="C12" s="51" t="e">
        <f>INDEX(Rpt_dir,MATCH(BadBeh!$H12,rank_wrong,0),MATCH(C$1,rpt_dir_hdr,0))</f>
        <v>#N/A</v>
      </c>
      <c r="D12" s="51" t="e">
        <f>INDEX(Rpt_dir,MATCH(BadBeh!$H12,rank_wrong,0),MATCH(D$1,rpt_dir_hdr,0))</f>
        <v>#N/A</v>
      </c>
      <c r="E12" s="83" t="e">
        <f>INDEX(Rpt_dir,MATCH(BadBeh!$H12,rank_wrong,0),MATCH(E$1,rpt_dir_hdr,0))</f>
        <v>#N/A</v>
      </c>
      <c r="F12" s="83" t="e">
        <f>INDEX(Rpt_dir,MATCH(BadBeh!$H12,rank_wrong,0),MATCH(F$1,rpt_dir_hdr,0))</f>
        <v>#N/A</v>
      </c>
      <c r="G12" s="222" t="e">
        <f>INDEX(Rpt_dir,MATCH(BadBeh!$H12,rank_wrong,0),MATCH(G$1,rpt_dir_hdr,0))</f>
        <v>#N/A</v>
      </c>
      <c r="H12" s="16">
        <v>11</v>
      </c>
    </row>
    <row r="13" spans="2:11" x14ac:dyDescent="0.25">
      <c r="B13" s="52" t="e">
        <f>INDEX(Rpt_dir,MATCH(BadBeh!$H13,rank_wrong,0),MATCH(B$1,rpt_dir_hdr,0))</f>
        <v>#N/A</v>
      </c>
      <c r="C13" s="51" t="e">
        <f>INDEX(Rpt_dir,MATCH(BadBeh!$H13,rank_wrong,0),MATCH(C$1,rpt_dir_hdr,0))</f>
        <v>#N/A</v>
      </c>
      <c r="D13" s="51" t="e">
        <f>INDEX(Rpt_dir,MATCH(BadBeh!$H13,rank_wrong,0),MATCH(D$1,rpt_dir_hdr,0))</f>
        <v>#N/A</v>
      </c>
      <c r="E13" s="83" t="e">
        <f>INDEX(Rpt_dir,MATCH(BadBeh!$H13,rank_wrong,0),MATCH(E$1,rpt_dir_hdr,0))</f>
        <v>#N/A</v>
      </c>
      <c r="F13" s="83" t="e">
        <f>INDEX(Rpt_dir,MATCH(BadBeh!$H13,rank_wrong,0),MATCH(F$1,rpt_dir_hdr,0))</f>
        <v>#N/A</v>
      </c>
      <c r="G13" s="222" t="e">
        <f>INDEX(Rpt_dir,MATCH(BadBeh!$H13,rank_wrong,0),MATCH(G$1,rpt_dir_hdr,0))</f>
        <v>#N/A</v>
      </c>
      <c r="H13" s="16">
        <v>12</v>
      </c>
    </row>
    <row r="14" spans="2:11" x14ac:dyDescent="0.25">
      <c r="B14" s="52" t="e">
        <f>INDEX(Rpt_dir,MATCH(BadBeh!$H14,rank_wrong,0),MATCH(B$1,rpt_dir_hdr,0))</f>
        <v>#N/A</v>
      </c>
      <c r="C14" s="51" t="e">
        <f>INDEX(Rpt_dir,MATCH(BadBeh!$H14,rank_wrong,0),MATCH(C$1,rpt_dir_hdr,0))</f>
        <v>#N/A</v>
      </c>
      <c r="D14" s="51" t="e">
        <f>INDEX(Rpt_dir,MATCH(BadBeh!$H14,rank_wrong,0),MATCH(D$1,rpt_dir_hdr,0))</f>
        <v>#N/A</v>
      </c>
      <c r="E14" s="83" t="e">
        <f>INDEX(Rpt_dir,MATCH(BadBeh!$H14,rank_wrong,0),MATCH(E$1,rpt_dir_hdr,0))</f>
        <v>#N/A</v>
      </c>
      <c r="F14" s="83" t="e">
        <f>INDEX(Rpt_dir,MATCH(BadBeh!$H14,rank_wrong,0),MATCH(F$1,rpt_dir_hdr,0))</f>
        <v>#N/A</v>
      </c>
      <c r="G14" s="222" t="e">
        <f>INDEX(Rpt_dir,MATCH(BadBeh!$H14,rank_wrong,0),MATCH(G$1,rpt_dir_hdr,0))</f>
        <v>#N/A</v>
      </c>
      <c r="H14" s="16">
        <v>13</v>
      </c>
    </row>
    <row r="15" spans="2:11" x14ac:dyDescent="0.25">
      <c r="B15" s="52" t="e">
        <f>INDEX(Rpt_dir,MATCH(BadBeh!$H15,rank_wrong,0),MATCH(B$1,rpt_dir_hdr,0))</f>
        <v>#N/A</v>
      </c>
      <c r="C15" s="51" t="e">
        <f>INDEX(Rpt_dir,MATCH(BadBeh!$H15,rank_wrong,0),MATCH(C$1,rpt_dir_hdr,0))</f>
        <v>#N/A</v>
      </c>
      <c r="D15" s="51" t="e">
        <f>INDEX(Rpt_dir,MATCH(BadBeh!$H15,rank_wrong,0),MATCH(D$1,rpt_dir_hdr,0))</f>
        <v>#N/A</v>
      </c>
      <c r="E15" s="83" t="e">
        <f>INDEX(Rpt_dir,MATCH(BadBeh!$H15,rank_wrong,0),MATCH(E$1,rpt_dir_hdr,0))</f>
        <v>#N/A</v>
      </c>
      <c r="F15" s="83" t="e">
        <f>INDEX(Rpt_dir,MATCH(BadBeh!$H15,rank_wrong,0),MATCH(F$1,rpt_dir_hdr,0))</f>
        <v>#N/A</v>
      </c>
      <c r="G15" s="222" t="e">
        <f>INDEX(Rpt_dir,MATCH(BadBeh!$H15,rank_wrong,0),MATCH(G$1,rpt_dir_hdr,0))</f>
        <v>#N/A</v>
      </c>
      <c r="H15" s="16">
        <v>14</v>
      </c>
    </row>
    <row r="16" spans="2:11" x14ac:dyDescent="0.25">
      <c r="B16" s="52" t="e">
        <f>INDEX(Rpt_dir,MATCH(BadBeh!$H16,rank_wrong,0),MATCH(B$1,rpt_dir_hdr,0))</f>
        <v>#N/A</v>
      </c>
      <c r="C16" s="51" t="e">
        <f>INDEX(Rpt_dir,MATCH(BadBeh!$H16,rank_wrong,0),MATCH(C$1,rpt_dir_hdr,0))</f>
        <v>#N/A</v>
      </c>
      <c r="D16" s="51" t="e">
        <f>INDEX(Rpt_dir,MATCH(BadBeh!$H16,rank_wrong,0),MATCH(D$1,rpt_dir_hdr,0))</f>
        <v>#N/A</v>
      </c>
      <c r="E16" s="83" t="e">
        <f>INDEX(Rpt_dir,MATCH(BadBeh!$H16,rank_wrong,0),MATCH(E$1,rpt_dir_hdr,0))</f>
        <v>#N/A</v>
      </c>
      <c r="F16" s="83" t="e">
        <f>INDEX(Rpt_dir,MATCH(BadBeh!$H16,rank_wrong,0),MATCH(F$1,rpt_dir_hdr,0))</f>
        <v>#N/A</v>
      </c>
      <c r="G16" s="222" t="e">
        <f>INDEX(Rpt_dir,MATCH(BadBeh!$H16,rank_wrong,0),MATCH(G$1,rpt_dir_hdr,0))</f>
        <v>#N/A</v>
      </c>
      <c r="H16" s="16">
        <v>15</v>
      </c>
    </row>
    <row r="17" spans="2:9" x14ac:dyDescent="0.25">
      <c r="B17" s="52" t="e">
        <f>INDEX(Rpt_dir,MATCH(BadBeh!$H17,rank_wrong,0),MATCH(B$1,rpt_dir_hdr,0))</f>
        <v>#N/A</v>
      </c>
      <c r="C17" s="51" t="e">
        <f>INDEX(Rpt_dir,MATCH(BadBeh!$H17,rank_wrong,0),MATCH(C$1,rpt_dir_hdr,0))</f>
        <v>#N/A</v>
      </c>
      <c r="D17" s="51" t="e">
        <f>INDEX(Rpt_dir,MATCH(BadBeh!$H17,rank_wrong,0),MATCH(D$1,rpt_dir_hdr,0))</f>
        <v>#N/A</v>
      </c>
      <c r="E17" s="83" t="e">
        <f>INDEX(Rpt_dir,MATCH(BadBeh!$H17,rank_wrong,0),MATCH(E$1,rpt_dir_hdr,0))</f>
        <v>#N/A</v>
      </c>
      <c r="F17" s="83" t="e">
        <f>INDEX(Rpt_dir,MATCH(BadBeh!$H17,rank_wrong,0),MATCH(F$1,rpt_dir_hdr,0))</f>
        <v>#N/A</v>
      </c>
      <c r="G17" s="222" t="e">
        <f>INDEX(Rpt_dir,MATCH(BadBeh!$H17,rank_wrong,0),MATCH(G$1,rpt_dir_hdr,0))</f>
        <v>#N/A</v>
      </c>
      <c r="H17" s="16">
        <v>16</v>
      </c>
    </row>
    <row r="18" spans="2:9" x14ac:dyDescent="0.25">
      <c r="B18" s="52" t="e">
        <f>INDEX(Rpt_dir,MATCH(BadBeh!$H18,rank_wrong,0),MATCH(B$1,rpt_dir_hdr,0))</f>
        <v>#N/A</v>
      </c>
      <c r="C18" s="51" t="e">
        <f>INDEX(Rpt_dir,MATCH(BadBeh!$H18,rank_wrong,0),MATCH(C$1,rpt_dir_hdr,0))</f>
        <v>#N/A</v>
      </c>
      <c r="D18" s="51" t="e">
        <f>INDEX(Rpt_dir,MATCH(BadBeh!$H18,rank_wrong,0),MATCH(D$1,rpt_dir_hdr,0))</f>
        <v>#N/A</v>
      </c>
      <c r="E18" s="83" t="e">
        <f>INDEX(Rpt_dir,MATCH(BadBeh!$H18,rank_wrong,0),MATCH(E$1,rpt_dir_hdr,0))</f>
        <v>#N/A</v>
      </c>
      <c r="F18" s="83" t="e">
        <f>INDEX(Rpt_dir,MATCH(BadBeh!$H18,rank_wrong,0),MATCH(F$1,rpt_dir_hdr,0))</f>
        <v>#N/A</v>
      </c>
      <c r="G18" s="222" t="e">
        <f>INDEX(Rpt_dir,MATCH(BadBeh!$H18,rank_wrong,0),MATCH(G$1,rpt_dir_hdr,0))</f>
        <v>#N/A</v>
      </c>
      <c r="H18" s="16">
        <v>17</v>
      </c>
    </row>
    <row r="19" spans="2:9" x14ac:dyDescent="0.25">
      <c r="B19" s="52" t="e">
        <f>INDEX(Rpt_dir,MATCH(BadBeh!$H19,rank_wrong,0),MATCH(B$1,rpt_dir_hdr,0))</f>
        <v>#N/A</v>
      </c>
      <c r="C19" s="51" t="e">
        <f>INDEX(Rpt_dir,MATCH(BadBeh!$H19,rank_wrong,0),MATCH(C$1,rpt_dir_hdr,0))</f>
        <v>#N/A</v>
      </c>
      <c r="D19" s="51" t="e">
        <f>INDEX(Rpt_dir,MATCH(BadBeh!$H19,rank_wrong,0),MATCH(D$1,rpt_dir_hdr,0))</f>
        <v>#N/A</v>
      </c>
      <c r="E19" s="83" t="e">
        <f>INDEX(Rpt_dir,MATCH(BadBeh!$H19,rank_wrong,0),MATCH(E$1,rpt_dir_hdr,0))</f>
        <v>#N/A</v>
      </c>
      <c r="F19" s="83" t="e">
        <f>INDEX(Rpt_dir,MATCH(BadBeh!$H19,rank_wrong,0),MATCH(F$1,rpt_dir_hdr,0))</f>
        <v>#N/A</v>
      </c>
      <c r="G19" s="222" t="e">
        <f>INDEX(Rpt_dir,MATCH(BadBeh!$H19,rank_wrong,0),MATCH(G$1,rpt_dir_hdr,0))</f>
        <v>#N/A</v>
      </c>
      <c r="H19" s="16">
        <v>18</v>
      </c>
    </row>
    <row r="20" spans="2:9" x14ac:dyDescent="0.25">
      <c r="B20" s="52" t="e">
        <f>INDEX(Rpt_dir,MATCH(BadBeh!$H20,rank_wrong,0),MATCH(B$1,rpt_dir_hdr,0))</f>
        <v>#N/A</v>
      </c>
      <c r="C20" s="51" t="e">
        <f>INDEX(Rpt_dir,MATCH(BadBeh!$H20,rank_wrong,0),MATCH(C$1,rpt_dir_hdr,0))</f>
        <v>#N/A</v>
      </c>
      <c r="D20" s="51" t="e">
        <f>INDEX(Rpt_dir,MATCH(BadBeh!$H20,rank_wrong,0),MATCH(D$1,rpt_dir_hdr,0))</f>
        <v>#N/A</v>
      </c>
      <c r="E20" s="83" t="e">
        <f>INDEX(Rpt_dir,MATCH(BadBeh!$H20,rank_wrong,0),MATCH(E$1,rpt_dir_hdr,0))</f>
        <v>#N/A</v>
      </c>
      <c r="F20" s="83" t="e">
        <f>INDEX(Rpt_dir,MATCH(BadBeh!$H20,rank_wrong,0),MATCH(F$1,rpt_dir_hdr,0))</f>
        <v>#N/A</v>
      </c>
      <c r="G20" s="222" t="e">
        <f>INDEX(Rpt_dir,MATCH(BadBeh!$H20,rank_wrong,0),MATCH(G$1,rpt_dir_hdr,0))</f>
        <v>#N/A</v>
      </c>
      <c r="H20" s="16">
        <v>19</v>
      </c>
    </row>
    <row r="21" spans="2:9" x14ac:dyDescent="0.25">
      <c r="B21" s="52" t="e">
        <f>INDEX(Rpt_dir,MATCH(BadBeh!$H21,rank_wrong,0),MATCH(B$1,rpt_dir_hdr,0))</f>
        <v>#N/A</v>
      </c>
      <c r="C21" s="51" t="e">
        <f>INDEX(Rpt_dir,MATCH(BadBeh!$H21,rank_wrong,0),MATCH(C$1,rpt_dir_hdr,0))</f>
        <v>#N/A</v>
      </c>
      <c r="D21" s="51" t="e">
        <f>INDEX(Rpt_dir,MATCH(BadBeh!$H21,rank_wrong,0),MATCH(D$1,rpt_dir_hdr,0))</f>
        <v>#N/A</v>
      </c>
      <c r="E21" s="83" t="e">
        <f>INDEX(Rpt_dir,MATCH(BadBeh!$H21,rank_wrong,0),MATCH(E$1,rpt_dir_hdr,0))</f>
        <v>#N/A</v>
      </c>
      <c r="F21" s="83" t="e">
        <f>INDEX(Rpt_dir,MATCH(BadBeh!$H21,rank_wrong,0),MATCH(F$1,rpt_dir_hdr,0))</f>
        <v>#N/A</v>
      </c>
      <c r="G21" s="222" t="e">
        <f>INDEX(Rpt_dir,MATCH(BadBeh!$H21,rank_wrong,0),MATCH(G$1,rpt_dir_hdr,0))</f>
        <v>#N/A</v>
      </c>
      <c r="H21" s="16">
        <v>20</v>
      </c>
    </row>
    <row r="22" spans="2:9" x14ac:dyDescent="0.25">
      <c r="B22" s="52"/>
      <c r="C22" s="51"/>
      <c r="D22" s="51"/>
      <c r="E22" s="83"/>
      <c r="F22" s="83"/>
      <c r="G22" s="83"/>
    </row>
    <row r="23" spans="2:9" x14ac:dyDescent="0.25">
      <c r="B23" s="52" t="e">
        <f>INDEX(Rpt_dir,MATCH(BadBeh!$I23,rank_sw,0),MATCH(B$1,rpt_dir_hdr,0))</f>
        <v>#N/A</v>
      </c>
      <c r="C23" s="51" t="e">
        <f>INDEX(Rpt_dir,MATCH(BadBeh!$I23,rank_sw,0),MATCH(C$1,rpt_dir_hdr,0))</f>
        <v>#N/A</v>
      </c>
      <c r="D23" s="51" t="e">
        <f>INDEX(Rpt_dir,MATCH(BadBeh!$I23,rank_sw,0),MATCH(D$1,rpt_dir_hdr,0))</f>
        <v>#N/A</v>
      </c>
      <c r="E23" s="83" t="e">
        <f>INDEX(Rpt_dir,MATCH(BadBeh!$I23,rank_sw,0),MATCH(E$1,rpt_dir_hdr,0))</f>
        <v>#N/A</v>
      </c>
      <c r="F23" s="83" t="e">
        <f>INDEX(Rpt_dir,MATCH(BadBeh!$I23,rank_sw,0),MATCH(F$1,rpt_dir_hdr,0))</f>
        <v>#N/A</v>
      </c>
      <c r="G23" s="222" t="e">
        <f>INDEX(Rpt_dir,MATCH(BadBeh!$I23,rank_sw,0),MATCH(G$1,rpt_dir_hdr,0))</f>
        <v>#N/A</v>
      </c>
      <c r="I23" s="16">
        <v>1</v>
      </c>
    </row>
    <row r="24" spans="2:9" x14ac:dyDescent="0.25">
      <c r="B24" s="52" t="e">
        <f>INDEX(Rpt_dir,MATCH(BadBeh!$I24,rank_sw,0),MATCH(B$1,rpt_dir_hdr,0))</f>
        <v>#N/A</v>
      </c>
      <c r="C24" s="51" t="e">
        <f>INDEX(Rpt_dir,MATCH(BadBeh!$I24,rank_sw,0),MATCH(C$1,rpt_dir_hdr,0))</f>
        <v>#N/A</v>
      </c>
      <c r="D24" s="51" t="e">
        <f>INDEX(Rpt_dir,MATCH(BadBeh!$I24,rank_sw,0),MATCH(D$1,rpt_dir_hdr,0))</f>
        <v>#N/A</v>
      </c>
      <c r="E24" s="83" t="e">
        <f>INDEX(Rpt_dir,MATCH(BadBeh!$I24,rank_sw,0),MATCH(E$1,rpt_dir_hdr,0))</f>
        <v>#N/A</v>
      </c>
      <c r="F24" s="83" t="e">
        <f>INDEX(Rpt_dir,MATCH(BadBeh!$I24,rank_sw,0),MATCH(F$1,rpt_dir_hdr,0))</f>
        <v>#N/A</v>
      </c>
      <c r="G24" s="222" t="e">
        <f>INDEX(Rpt_dir,MATCH(BadBeh!$I24,rank_sw,0),MATCH(G$1,rpt_dir_hdr,0))</f>
        <v>#N/A</v>
      </c>
      <c r="I24" s="16">
        <v>2</v>
      </c>
    </row>
    <row r="25" spans="2:9" x14ac:dyDescent="0.25">
      <c r="B25" s="52" t="e">
        <f>INDEX(Rpt_dir,MATCH(BadBeh!$I25,rank_sw,0),MATCH(B$1,rpt_dir_hdr,0))</f>
        <v>#N/A</v>
      </c>
      <c r="C25" s="51" t="e">
        <f>INDEX(Rpt_dir,MATCH(BadBeh!$I25,rank_sw,0),MATCH(C$1,rpt_dir_hdr,0))</f>
        <v>#N/A</v>
      </c>
      <c r="D25" s="51" t="e">
        <f>INDEX(Rpt_dir,MATCH(BadBeh!$I25,rank_sw,0),MATCH(D$1,rpt_dir_hdr,0))</f>
        <v>#N/A</v>
      </c>
      <c r="E25" s="83" t="e">
        <f>INDEX(Rpt_dir,MATCH(BadBeh!$I25,rank_sw,0),MATCH(E$1,rpt_dir_hdr,0))</f>
        <v>#N/A</v>
      </c>
      <c r="F25" s="83" t="e">
        <f>INDEX(Rpt_dir,MATCH(BadBeh!$I25,rank_sw,0),MATCH(F$1,rpt_dir_hdr,0))</f>
        <v>#N/A</v>
      </c>
      <c r="G25" s="222" t="e">
        <f>INDEX(Rpt_dir,MATCH(BadBeh!$I25,rank_sw,0),MATCH(G$1,rpt_dir_hdr,0))</f>
        <v>#N/A</v>
      </c>
      <c r="I25" s="16">
        <v>3</v>
      </c>
    </row>
    <row r="26" spans="2:9" x14ac:dyDescent="0.25">
      <c r="B26" s="52" t="e">
        <f>INDEX(Rpt_dir,MATCH(BadBeh!$I26,rank_sw,0),MATCH(B$1,rpt_dir_hdr,0))</f>
        <v>#N/A</v>
      </c>
      <c r="C26" s="51" t="e">
        <f>INDEX(Rpt_dir,MATCH(BadBeh!$I26,rank_sw,0),MATCH(C$1,rpt_dir_hdr,0))</f>
        <v>#N/A</v>
      </c>
      <c r="D26" s="51" t="e">
        <f>INDEX(Rpt_dir,MATCH(BadBeh!$I26,rank_sw,0),MATCH(D$1,rpt_dir_hdr,0))</f>
        <v>#N/A</v>
      </c>
      <c r="E26" s="83" t="e">
        <f>INDEX(Rpt_dir,MATCH(BadBeh!$I26,rank_sw,0),MATCH(E$1,rpt_dir_hdr,0))</f>
        <v>#N/A</v>
      </c>
      <c r="F26" s="83" t="e">
        <f>INDEX(Rpt_dir,MATCH(BadBeh!$I26,rank_sw,0),MATCH(F$1,rpt_dir_hdr,0))</f>
        <v>#N/A</v>
      </c>
      <c r="G26" s="222" t="e">
        <f>INDEX(Rpt_dir,MATCH(BadBeh!$I26,rank_sw,0),MATCH(G$1,rpt_dir_hdr,0))</f>
        <v>#N/A</v>
      </c>
      <c r="I26" s="16">
        <v>4</v>
      </c>
    </row>
    <row r="27" spans="2:9" x14ac:dyDescent="0.25">
      <c r="B27" s="52" t="e">
        <f>INDEX(Rpt_dir,MATCH(BadBeh!$I27,rank_sw,0),MATCH(B$1,rpt_dir_hdr,0))</f>
        <v>#N/A</v>
      </c>
      <c r="C27" s="51" t="e">
        <f>INDEX(Rpt_dir,MATCH(BadBeh!$I27,rank_sw,0),MATCH(C$1,rpt_dir_hdr,0))</f>
        <v>#N/A</v>
      </c>
      <c r="D27" s="51" t="e">
        <f>INDEX(Rpt_dir,MATCH(BadBeh!$I27,rank_sw,0),MATCH(D$1,rpt_dir_hdr,0))</f>
        <v>#N/A</v>
      </c>
      <c r="E27" s="83" t="e">
        <f>INDEX(Rpt_dir,MATCH(BadBeh!$I27,rank_sw,0),MATCH(E$1,rpt_dir_hdr,0))</f>
        <v>#N/A</v>
      </c>
      <c r="F27" s="83" t="e">
        <f>INDEX(Rpt_dir,MATCH(BadBeh!$I27,rank_sw,0),MATCH(F$1,rpt_dir_hdr,0))</f>
        <v>#N/A</v>
      </c>
      <c r="G27" s="222" t="e">
        <f>INDEX(Rpt_dir,MATCH(BadBeh!$I27,rank_sw,0),MATCH(G$1,rpt_dir_hdr,0))</f>
        <v>#N/A</v>
      </c>
      <c r="I27" s="16">
        <v>5</v>
      </c>
    </row>
    <row r="28" spans="2:9" x14ac:dyDescent="0.25">
      <c r="B28" s="52" t="e">
        <f>INDEX(Rpt_dir,MATCH(BadBeh!$I28,rank_sw,0),MATCH(B$1,rpt_dir_hdr,0))</f>
        <v>#N/A</v>
      </c>
      <c r="C28" s="51" t="e">
        <f>INDEX(Rpt_dir,MATCH(BadBeh!$I28,rank_sw,0),MATCH(C$1,rpt_dir_hdr,0))</f>
        <v>#N/A</v>
      </c>
      <c r="D28" s="51" t="e">
        <f>INDEX(Rpt_dir,MATCH(BadBeh!$I28,rank_sw,0),MATCH(D$1,rpt_dir_hdr,0))</f>
        <v>#N/A</v>
      </c>
      <c r="E28" s="83" t="e">
        <f>INDEX(Rpt_dir,MATCH(BadBeh!$I28,rank_sw,0),MATCH(E$1,rpt_dir_hdr,0))</f>
        <v>#N/A</v>
      </c>
      <c r="F28" s="83" t="e">
        <f>INDEX(Rpt_dir,MATCH(BadBeh!$I28,rank_sw,0),MATCH(F$1,rpt_dir_hdr,0))</f>
        <v>#N/A</v>
      </c>
      <c r="G28" s="222" t="e">
        <f>INDEX(Rpt_dir,MATCH(BadBeh!$I28,rank_sw,0),MATCH(G$1,rpt_dir_hdr,0))</f>
        <v>#N/A</v>
      </c>
      <c r="I28" s="16">
        <v>6</v>
      </c>
    </row>
    <row r="29" spans="2:9" x14ac:dyDescent="0.25">
      <c r="B29" s="52" t="e">
        <f>INDEX(Rpt_dir,MATCH(BadBeh!$I29,rank_sw,0),MATCH(B$1,rpt_dir_hdr,0))</f>
        <v>#N/A</v>
      </c>
      <c r="C29" s="51" t="e">
        <f>INDEX(Rpt_dir,MATCH(BadBeh!$I29,rank_sw,0),MATCH(C$1,rpt_dir_hdr,0))</f>
        <v>#N/A</v>
      </c>
      <c r="D29" s="51" t="e">
        <f>INDEX(Rpt_dir,MATCH(BadBeh!$I29,rank_sw,0),MATCH(D$1,rpt_dir_hdr,0))</f>
        <v>#N/A</v>
      </c>
      <c r="E29" s="83" t="e">
        <f>INDEX(Rpt_dir,MATCH(BadBeh!$I29,rank_sw,0),MATCH(E$1,rpt_dir_hdr,0))</f>
        <v>#N/A</v>
      </c>
      <c r="F29" s="83" t="e">
        <f>INDEX(Rpt_dir,MATCH(BadBeh!$I29,rank_sw,0),MATCH(F$1,rpt_dir_hdr,0))</f>
        <v>#N/A</v>
      </c>
      <c r="G29" s="222" t="e">
        <f>INDEX(Rpt_dir,MATCH(BadBeh!$I29,rank_sw,0),MATCH(G$1,rpt_dir_hdr,0))</f>
        <v>#N/A</v>
      </c>
      <c r="I29" s="16">
        <v>7</v>
      </c>
    </row>
    <row r="30" spans="2:9" x14ac:dyDescent="0.25">
      <c r="B30" s="52" t="e">
        <f>INDEX(Rpt_dir,MATCH(BadBeh!$I30,rank_sw,0),MATCH(B$1,rpt_dir_hdr,0))</f>
        <v>#N/A</v>
      </c>
      <c r="C30" s="51" t="e">
        <f>INDEX(Rpt_dir,MATCH(BadBeh!$I30,rank_sw,0),MATCH(C$1,rpt_dir_hdr,0))</f>
        <v>#N/A</v>
      </c>
      <c r="D30" s="51" t="e">
        <f>INDEX(Rpt_dir,MATCH(BadBeh!$I30,rank_sw,0),MATCH(D$1,rpt_dir_hdr,0))</f>
        <v>#N/A</v>
      </c>
      <c r="E30" s="83" t="e">
        <f>INDEX(Rpt_dir,MATCH(BadBeh!$I30,rank_sw,0),MATCH(E$1,rpt_dir_hdr,0))</f>
        <v>#N/A</v>
      </c>
      <c r="F30" s="83" t="e">
        <f>INDEX(Rpt_dir,MATCH(BadBeh!$I30,rank_sw,0),MATCH(F$1,rpt_dir_hdr,0))</f>
        <v>#N/A</v>
      </c>
      <c r="G30" s="222" t="e">
        <f>INDEX(Rpt_dir,MATCH(BadBeh!$I30,rank_sw,0),MATCH(G$1,rpt_dir_hdr,0))</f>
        <v>#N/A</v>
      </c>
      <c r="I30" s="16">
        <v>8</v>
      </c>
    </row>
    <row r="31" spans="2:9" x14ac:dyDescent="0.25">
      <c r="B31" s="52" t="e">
        <f>INDEX(Rpt_dir,MATCH(BadBeh!$I31,rank_sw,0),MATCH(B$1,rpt_dir_hdr,0))</f>
        <v>#N/A</v>
      </c>
      <c r="C31" s="51" t="e">
        <f>INDEX(Rpt_dir,MATCH(BadBeh!$I31,rank_sw,0),MATCH(C$1,rpt_dir_hdr,0))</f>
        <v>#N/A</v>
      </c>
      <c r="D31" s="51" t="e">
        <f>INDEX(Rpt_dir,MATCH(BadBeh!$I31,rank_sw,0),MATCH(D$1,rpt_dir_hdr,0))</f>
        <v>#N/A</v>
      </c>
      <c r="E31" s="83" t="e">
        <f>INDEX(Rpt_dir,MATCH(BadBeh!$I31,rank_sw,0),MATCH(E$1,rpt_dir_hdr,0))</f>
        <v>#N/A</v>
      </c>
      <c r="F31" s="83" t="e">
        <f>INDEX(Rpt_dir,MATCH(BadBeh!$I31,rank_sw,0),MATCH(F$1,rpt_dir_hdr,0))</f>
        <v>#N/A</v>
      </c>
      <c r="G31" s="222" t="e">
        <f>INDEX(Rpt_dir,MATCH(BadBeh!$I31,rank_sw,0),MATCH(G$1,rpt_dir_hdr,0))</f>
        <v>#N/A</v>
      </c>
      <c r="I31" s="16">
        <v>9</v>
      </c>
    </row>
    <row r="32" spans="2:9" x14ac:dyDescent="0.25">
      <c r="B32" s="52" t="e">
        <f>INDEX(Rpt_dir,MATCH(BadBeh!$I32,rank_sw,0),MATCH(B$1,rpt_dir_hdr,0))</f>
        <v>#N/A</v>
      </c>
      <c r="C32" s="51" t="e">
        <f>INDEX(Rpt_dir,MATCH(BadBeh!$I32,rank_sw,0),MATCH(C$1,rpt_dir_hdr,0))</f>
        <v>#N/A</v>
      </c>
      <c r="D32" s="51" t="e">
        <f>INDEX(Rpt_dir,MATCH(BadBeh!$I32,rank_sw,0),MATCH(D$1,rpt_dir_hdr,0))</f>
        <v>#N/A</v>
      </c>
      <c r="E32" s="83" t="e">
        <f>INDEX(Rpt_dir,MATCH(BadBeh!$I32,rank_sw,0),MATCH(E$1,rpt_dir_hdr,0))</f>
        <v>#N/A</v>
      </c>
      <c r="F32" s="83" t="e">
        <f>INDEX(Rpt_dir,MATCH(BadBeh!$I32,rank_sw,0),MATCH(F$1,rpt_dir_hdr,0))</f>
        <v>#N/A</v>
      </c>
      <c r="G32" s="222" t="e">
        <f>INDEX(Rpt_dir,MATCH(BadBeh!$I32,rank_sw,0),MATCH(G$1,rpt_dir_hdr,0))</f>
        <v>#N/A</v>
      </c>
      <c r="I32" s="16">
        <v>10</v>
      </c>
    </row>
    <row r="33" spans="2:11" x14ac:dyDescent="0.25">
      <c r="B33" s="52"/>
      <c r="C33" s="51"/>
      <c r="D33" s="51"/>
      <c r="E33" s="83"/>
      <c r="F33" s="83"/>
      <c r="G33" s="222"/>
    </row>
    <row r="34" spans="2:11" ht="26.4" x14ac:dyDescent="0.25">
      <c r="B34" s="112" t="s">
        <v>61</v>
      </c>
      <c r="C34" s="53" t="s">
        <v>4</v>
      </c>
      <c r="D34" s="53" t="s">
        <v>5</v>
      </c>
      <c r="E34" s="171" t="s">
        <v>136</v>
      </c>
      <c r="F34" s="171" t="s">
        <v>133</v>
      </c>
      <c r="G34" s="112" t="s">
        <v>492</v>
      </c>
    </row>
    <row r="35" spans="2:11" x14ac:dyDescent="0.25">
      <c r="B35" s="52" t="e">
        <f>INDEX(Rpt_dir,MATCH(BadBeh!$J35,rank_wr_sw,0),MATCH(B$1,rpt_dir_hdr,0))</f>
        <v>#N/A</v>
      </c>
      <c r="C35" s="51" t="e">
        <f>INDEX(Rpt_dir,MATCH(BadBeh!$J35,rank_wr_sw,0),MATCH(C$1,rpt_dir_hdr,0))</f>
        <v>#N/A</v>
      </c>
      <c r="D35" s="51" t="e">
        <f>INDEX(Rpt_dir,MATCH(BadBeh!$J35,rank_wr_sw,0),MATCH(D$1,rpt_dir_hdr,0))</f>
        <v>#N/A</v>
      </c>
      <c r="E35" s="83" t="e">
        <f>INDEX(Rpt_dir,MATCH(BadBeh!$J35,rank_wr_sw,0),MATCH(E$1,rpt_dir_hdr,0))</f>
        <v>#N/A</v>
      </c>
      <c r="F35" s="83" t="e">
        <f>INDEX(Rpt_dir,MATCH(BadBeh!$J35,rank_wr_sw,0),MATCH(F$1,rpt_dir_hdr,0))</f>
        <v>#N/A</v>
      </c>
      <c r="G35" s="222" t="e">
        <f>INDEX(Rpt_dir,MATCH(BadBeh!$J35,rank_wr_sw,0),MATCH(G$1,rpt_dir_hdr,0))</f>
        <v>#N/A</v>
      </c>
      <c r="J35" s="16">
        <v>1</v>
      </c>
    </row>
    <row r="36" spans="2:11" x14ac:dyDescent="0.25">
      <c r="B36" s="52" t="e">
        <f>INDEX(Rpt_dir,MATCH(BadBeh!$J36,rank_wr_sw,0),MATCH(B$1,rpt_dir_hdr,0))</f>
        <v>#N/A</v>
      </c>
      <c r="C36" s="51" t="e">
        <f>INDEX(Rpt_dir,MATCH(BadBeh!$J36,rank_wr_sw,0),MATCH(C$1,rpt_dir_hdr,0))</f>
        <v>#N/A</v>
      </c>
      <c r="D36" s="51" t="e">
        <f>INDEX(Rpt_dir,MATCH(BadBeh!$J36,rank_wr_sw,0),MATCH(D$1,rpt_dir_hdr,0))</f>
        <v>#N/A</v>
      </c>
      <c r="E36" s="83" t="e">
        <f>INDEX(Rpt_dir,MATCH(BadBeh!$J36,rank_wr_sw,0),MATCH(E$1,rpt_dir_hdr,0))</f>
        <v>#N/A</v>
      </c>
      <c r="F36" s="83" t="e">
        <f>INDEX(Rpt_dir,MATCH(BadBeh!$J36,rank_wr_sw,0),MATCH(F$1,rpt_dir_hdr,0))</f>
        <v>#N/A</v>
      </c>
      <c r="G36" s="222" t="e">
        <f>INDEX(Rpt_dir,MATCH(BadBeh!$J36,rank_wr_sw,0),MATCH(G$1,rpt_dir_hdr,0))</f>
        <v>#N/A</v>
      </c>
      <c r="J36" s="16">
        <v>2</v>
      </c>
    </row>
    <row r="37" spans="2:11" x14ac:dyDescent="0.25">
      <c r="B37" s="52" t="e">
        <f>INDEX(Rpt_dir,MATCH(BadBeh!$J37,rank_wr_sw,0),MATCH(B$1,rpt_dir_hdr,0))</f>
        <v>#N/A</v>
      </c>
      <c r="C37" s="51" t="e">
        <f>INDEX(Rpt_dir,MATCH(BadBeh!$J37,rank_wr_sw,0),MATCH(C$1,rpt_dir_hdr,0))</f>
        <v>#N/A</v>
      </c>
      <c r="D37" s="51" t="e">
        <f>INDEX(Rpt_dir,MATCH(BadBeh!$J37,rank_wr_sw,0),MATCH(D$1,rpt_dir_hdr,0))</f>
        <v>#N/A</v>
      </c>
      <c r="E37" s="83" t="e">
        <f>INDEX(Rpt_dir,MATCH(BadBeh!$J37,rank_wr_sw,0),MATCH(E$1,rpt_dir_hdr,0))</f>
        <v>#N/A</v>
      </c>
      <c r="F37" s="83" t="e">
        <f>INDEX(Rpt_dir,MATCH(BadBeh!$J37,rank_wr_sw,0),MATCH(F$1,rpt_dir_hdr,0))</f>
        <v>#N/A</v>
      </c>
      <c r="G37" s="222" t="e">
        <f>INDEX(Rpt_dir,MATCH(BadBeh!$J37,rank_wr_sw,0),MATCH(G$1,rpt_dir_hdr,0))</f>
        <v>#N/A</v>
      </c>
      <c r="J37" s="16">
        <v>3</v>
      </c>
    </row>
    <row r="38" spans="2:11" x14ac:dyDescent="0.25">
      <c r="B38" s="52" t="e">
        <f>INDEX(Rpt_dir,MATCH(BadBeh!$J38,rank_wr_sw,0),MATCH(B$1,rpt_dir_hdr,0))</f>
        <v>#N/A</v>
      </c>
      <c r="C38" s="51" t="e">
        <f>INDEX(Rpt_dir,MATCH(BadBeh!$J38,rank_wr_sw,0),MATCH(C$1,rpt_dir_hdr,0))</f>
        <v>#N/A</v>
      </c>
      <c r="D38" s="51" t="e">
        <f>INDEX(Rpt_dir,MATCH(BadBeh!$J38,rank_wr_sw,0),MATCH(D$1,rpt_dir_hdr,0))</f>
        <v>#N/A</v>
      </c>
      <c r="E38" s="83" t="e">
        <f>INDEX(Rpt_dir,MATCH(BadBeh!$J38,rank_wr_sw,0),MATCH(E$1,rpt_dir_hdr,0))</f>
        <v>#N/A</v>
      </c>
      <c r="F38" s="83" t="e">
        <f>INDEX(Rpt_dir,MATCH(BadBeh!$J38,rank_wr_sw,0),MATCH(F$1,rpt_dir_hdr,0))</f>
        <v>#N/A</v>
      </c>
      <c r="G38" s="222" t="e">
        <f>INDEX(Rpt_dir,MATCH(BadBeh!$J38,rank_wr_sw,0),MATCH(G$1,rpt_dir_hdr,0))</f>
        <v>#N/A</v>
      </c>
      <c r="J38" s="16">
        <v>4</v>
      </c>
    </row>
    <row r="39" spans="2:11" x14ac:dyDescent="0.25">
      <c r="B39" s="52" t="e">
        <f>INDEX(Rpt_dir,MATCH(BadBeh!$J39,rank_wr_sw,0),MATCH(B$1,rpt_dir_hdr,0))</f>
        <v>#N/A</v>
      </c>
      <c r="C39" s="51" t="e">
        <f>INDEX(Rpt_dir,MATCH(BadBeh!$J39,rank_wr_sw,0),MATCH(C$1,rpt_dir_hdr,0))</f>
        <v>#N/A</v>
      </c>
      <c r="D39" s="51" t="e">
        <f>INDEX(Rpt_dir,MATCH(BadBeh!$J39,rank_wr_sw,0),MATCH(D$1,rpt_dir_hdr,0))</f>
        <v>#N/A</v>
      </c>
      <c r="E39" s="83" t="e">
        <f>INDEX(Rpt_dir,MATCH(BadBeh!$J39,rank_wr_sw,0),MATCH(E$1,rpt_dir_hdr,0))</f>
        <v>#N/A</v>
      </c>
      <c r="F39" s="83" t="e">
        <f>INDEX(Rpt_dir,MATCH(BadBeh!$J39,rank_wr_sw,0),MATCH(F$1,rpt_dir_hdr,0))</f>
        <v>#N/A</v>
      </c>
      <c r="G39" s="222" t="e">
        <f>INDEX(Rpt_dir,MATCH(BadBeh!$J39,rank_wr_sw,0),MATCH(G$1,rpt_dir_hdr,0))</f>
        <v>#N/A</v>
      </c>
      <c r="J39" s="16">
        <v>5</v>
      </c>
    </row>
    <row r="40" spans="2:11" x14ac:dyDescent="0.25">
      <c r="B40" s="52" t="e">
        <f>INDEX(Rpt_dir,MATCH(BadBeh!$J40,rank_wr_sw,0),MATCH(B$1,rpt_dir_hdr,0))</f>
        <v>#N/A</v>
      </c>
      <c r="C40" s="51" t="e">
        <f>INDEX(Rpt_dir,MATCH(BadBeh!$J40,rank_wr_sw,0),MATCH(C$1,rpt_dir_hdr,0))</f>
        <v>#N/A</v>
      </c>
      <c r="D40" s="51" t="e">
        <f>INDEX(Rpt_dir,MATCH(BadBeh!$J40,rank_wr_sw,0),MATCH(D$1,rpt_dir_hdr,0))</f>
        <v>#N/A</v>
      </c>
      <c r="E40" s="83" t="e">
        <f>INDEX(Rpt_dir,MATCH(BadBeh!$J40,rank_wr_sw,0),MATCH(E$1,rpt_dir_hdr,0))</f>
        <v>#N/A</v>
      </c>
      <c r="F40" s="83" t="e">
        <f>INDEX(Rpt_dir,MATCH(BadBeh!$J40,rank_wr_sw,0),MATCH(F$1,rpt_dir_hdr,0))</f>
        <v>#N/A</v>
      </c>
      <c r="G40" s="222" t="e">
        <f>INDEX(Rpt_dir,MATCH(BadBeh!$J40,rank_wr_sw,0),MATCH(G$1,rpt_dir_hdr,0))</f>
        <v>#N/A</v>
      </c>
      <c r="J40" s="16">
        <v>6</v>
      </c>
    </row>
    <row r="41" spans="2:11" x14ac:dyDescent="0.25">
      <c r="B41" s="52" t="e">
        <f>INDEX(Rpt_dir,MATCH(BadBeh!$J41,rank_wr_sw,0),MATCH(B$1,rpt_dir_hdr,0))</f>
        <v>#N/A</v>
      </c>
      <c r="C41" s="51" t="e">
        <f>INDEX(Rpt_dir,MATCH(BadBeh!$J41,rank_wr_sw,0),MATCH(C$1,rpt_dir_hdr,0))</f>
        <v>#N/A</v>
      </c>
      <c r="D41" s="51" t="e">
        <f>INDEX(Rpt_dir,MATCH(BadBeh!$J41,rank_wr_sw,0),MATCH(D$1,rpt_dir_hdr,0))</f>
        <v>#N/A</v>
      </c>
      <c r="E41" s="83" t="e">
        <f>INDEX(Rpt_dir,MATCH(BadBeh!$J41,rank_wr_sw,0),MATCH(E$1,rpt_dir_hdr,0))</f>
        <v>#N/A</v>
      </c>
      <c r="F41" s="83" t="e">
        <f>INDEX(Rpt_dir,MATCH(BadBeh!$J41,rank_wr_sw,0),MATCH(F$1,rpt_dir_hdr,0))</f>
        <v>#N/A</v>
      </c>
      <c r="G41" s="222" t="e">
        <f>INDEX(Rpt_dir,MATCH(BadBeh!$J41,rank_wr_sw,0),MATCH(G$1,rpt_dir_hdr,0))</f>
        <v>#N/A</v>
      </c>
      <c r="J41" s="16">
        <v>7</v>
      </c>
    </row>
    <row r="42" spans="2:11" x14ac:dyDescent="0.25">
      <c r="B42" s="52" t="e">
        <f>INDEX(Rpt_dir,MATCH(BadBeh!$J42,rank_wr_sw,0),MATCH(B$1,rpt_dir_hdr,0))</f>
        <v>#N/A</v>
      </c>
      <c r="C42" s="51" t="e">
        <f>INDEX(Rpt_dir,MATCH(BadBeh!$J42,rank_wr_sw,0),MATCH(C$1,rpt_dir_hdr,0))</f>
        <v>#N/A</v>
      </c>
      <c r="D42" s="51" t="e">
        <f>INDEX(Rpt_dir,MATCH(BadBeh!$J42,rank_wr_sw,0),MATCH(D$1,rpt_dir_hdr,0))</f>
        <v>#N/A</v>
      </c>
      <c r="E42" s="83" t="e">
        <f>INDEX(Rpt_dir,MATCH(BadBeh!$J42,rank_wr_sw,0),MATCH(E$1,rpt_dir_hdr,0))</f>
        <v>#N/A</v>
      </c>
      <c r="F42" s="83" t="e">
        <f>INDEX(Rpt_dir,MATCH(BadBeh!$J42,rank_wr_sw,0),MATCH(F$1,rpt_dir_hdr,0))</f>
        <v>#N/A</v>
      </c>
      <c r="G42" s="222" t="e">
        <f>INDEX(Rpt_dir,MATCH(BadBeh!$J42,rank_wr_sw,0),MATCH(G$1,rpt_dir_hdr,0))</f>
        <v>#N/A</v>
      </c>
      <c r="J42" s="16">
        <v>8</v>
      </c>
    </row>
    <row r="43" spans="2:11" x14ac:dyDescent="0.25">
      <c r="B43" s="52" t="e">
        <f>INDEX(Rpt_dir,MATCH(BadBeh!$J43,rank_wr_sw,0),MATCH(B$1,rpt_dir_hdr,0))</f>
        <v>#N/A</v>
      </c>
      <c r="C43" s="51" t="e">
        <f>INDEX(Rpt_dir,MATCH(BadBeh!$J43,rank_wr_sw,0),MATCH(C$1,rpt_dir_hdr,0))</f>
        <v>#N/A</v>
      </c>
      <c r="D43" s="51" t="e">
        <f>INDEX(Rpt_dir,MATCH(BadBeh!$J43,rank_wr_sw,0),MATCH(D$1,rpt_dir_hdr,0))</f>
        <v>#N/A</v>
      </c>
      <c r="E43" s="83" t="e">
        <f>INDEX(Rpt_dir,MATCH(BadBeh!$J43,rank_wr_sw,0),MATCH(E$1,rpt_dir_hdr,0))</f>
        <v>#N/A</v>
      </c>
      <c r="F43" s="83" t="e">
        <f>INDEX(Rpt_dir,MATCH(BadBeh!$J43,rank_wr_sw,0),MATCH(F$1,rpt_dir_hdr,0))</f>
        <v>#N/A</v>
      </c>
      <c r="G43" s="222" t="e">
        <f>INDEX(Rpt_dir,MATCH(BadBeh!$J43,rank_wr_sw,0),MATCH(G$1,rpt_dir_hdr,0))</f>
        <v>#N/A</v>
      </c>
      <c r="J43" s="16">
        <v>9</v>
      </c>
    </row>
    <row r="44" spans="2:11" x14ac:dyDescent="0.25">
      <c r="B44" s="52" t="e">
        <f>INDEX(Rpt_dir,MATCH(BadBeh!$J44,rank_wr_sw,0),MATCH(B$1,rpt_dir_hdr,0))</f>
        <v>#N/A</v>
      </c>
      <c r="C44" s="51" t="e">
        <f>INDEX(Rpt_dir,MATCH(BadBeh!$J44,rank_wr_sw,0),MATCH(C$1,rpt_dir_hdr,0))</f>
        <v>#N/A</v>
      </c>
      <c r="D44" s="51" t="e">
        <f>INDEX(Rpt_dir,MATCH(BadBeh!$J44,rank_wr_sw,0),MATCH(D$1,rpt_dir_hdr,0))</f>
        <v>#N/A</v>
      </c>
      <c r="E44" s="83" t="e">
        <f>INDEX(Rpt_dir,MATCH(BadBeh!$J44,rank_wr_sw,0),MATCH(E$1,rpt_dir_hdr,0))</f>
        <v>#N/A</v>
      </c>
      <c r="F44" s="83" t="e">
        <f>INDEX(Rpt_dir,MATCH(BadBeh!$J44,rank_wr_sw,0),MATCH(F$1,rpt_dir_hdr,0))</f>
        <v>#N/A</v>
      </c>
      <c r="G44" s="222" t="e">
        <f>INDEX(Rpt_dir,MATCH(BadBeh!$J44,rank_wr_sw,0),MATCH(G$1,rpt_dir_hdr,0))</f>
        <v>#N/A</v>
      </c>
      <c r="J44" s="16">
        <v>10</v>
      </c>
    </row>
    <row r="46" spans="2:11" x14ac:dyDescent="0.25">
      <c r="B46" s="16" t="e">
        <f>INDEX(Rpt_dir,MATCH(BadBeh!$I46,rank_sw,0),MATCH(B$1,rpt_dir_hdr,0))</f>
        <v>#N/A</v>
      </c>
      <c r="C46" t="e">
        <f>INDEX(Rpt_dir,MATCH(BadBeh!$I46,rank_sw,0),MATCH(C$1,rpt_dir_hdr,0))</f>
        <v>#N/A</v>
      </c>
      <c r="D46" t="e">
        <f>INDEX(Rpt_dir,MATCH(BadBeh!$I46,rank_sw,0),MATCH(D$1,rpt_dir_hdr,0))</f>
        <v>#N/A</v>
      </c>
      <c r="E46" s="75" t="e">
        <f>INDEX(Rpt_dir,MATCH(BadBeh!$I46,rank_sw,0),MATCH(E$1,rpt_dir_hdr,0))</f>
        <v>#N/A</v>
      </c>
      <c r="F46" s="75" t="e">
        <f>INDEX(Rpt_dir,MATCH(BadBeh!$I46,rank_sw,0),MATCH(F$1,rpt_dir_hdr,0))</f>
        <v>#N/A</v>
      </c>
      <c r="G46" s="194" t="e">
        <f>INDEX(Rpt_dir,MATCH(BadBeh!$I46,rank_sw,0),MATCH(G$1,rpt_dir_hdr,0))</f>
        <v>#N/A</v>
      </c>
      <c r="I46" s="16">
        <v>1</v>
      </c>
      <c r="K46" t="s">
        <v>616</v>
      </c>
    </row>
    <row r="47" spans="2:11" x14ac:dyDescent="0.25">
      <c r="B47" s="16" t="e">
        <f>INDEX(Rpt_dir,MATCH(BadBeh!$J47,rank_wr_sw,0),MATCH(B$1,rpt_dir_hdr,0))</f>
        <v>#N/A</v>
      </c>
      <c r="C47" t="e">
        <f>INDEX(Rpt_dir,MATCH(BadBeh!$J47,rank_wr_sw,0),MATCH(C$1,rpt_dir_hdr,0))</f>
        <v>#N/A</v>
      </c>
      <c r="D47" t="e">
        <f>INDEX(Rpt_dir,MATCH(BadBeh!$J47,rank_wr_sw,0),MATCH(D$1,rpt_dir_hdr,0))</f>
        <v>#N/A</v>
      </c>
      <c r="E47" s="75" t="e">
        <f>INDEX(Rpt_dir,MATCH(BadBeh!$J47,rank_wr_sw,0),MATCH(E$1,rpt_dir_hdr,0))</f>
        <v>#N/A</v>
      </c>
      <c r="F47" s="75" t="e">
        <f>INDEX(Rpt_dir,MATCH(BadBeh!$J47,rank_wr_sw,0),MATCH(F$1,rpt_dir_hdr,0))</f>
        <v>#N/A</v>
      </c>
      <c r="G47" s="194" t="e">
        <f>INDEX(Rpt_dir,MATCH(BadBeh!$J47,rank_wr_sw,0),MATCH(G$1,rpt_dir_hdr,0))</f>
        <v>#N/A</v>
      </c>
      <c r="J47" s="16">
        <v>3</v>
      </c>
      <c r="K47" t="s">
        <v>616</v>
      </c>
    </row>
  </sheetData>
  <phoneticPr fontId="5" type="noConversion"/>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
  <sheetViews>
    <sheetView zoomScale="70" zoomScaleNormal="70" workbookViewId="0">
      <selection activeCell="E2" sqref="E2"/>
    </sheetView>
  </sheetViews>
  <sheetFormatPr defaultRowHeight="13.2" x14ac:dyDescent="0.25"/>
  <cols>
    <col min="1" max="1" width="12.88671875" customWidth="1"/>
    <col min="2" max="2" width="11.33203125" style="227" customWidth="1"/>
    <col min="3" max="3" width="10" style="227" bestFit="1" customWidth="1"/>
    <col min="4" max="4" width="10" style="227" customWidth="1"/>
    <col min="5" max="8" width="11.44140625" customWidth="1"/>
    <col min="9" max="9" width="8.88671875" style="24"/>
    <col min="10" max="10" width="10.33203125" style="24" customWidth="1"/>
    <col min="12" max="12" width="20.88671875" bestFit="1" customWidth="1"/>
    <col min="13" max="13" width="14.21875" customWidth="1"/>
    <col min="14" max="14" width="23.88671875" bestFit="1" customWidth="1"/>
  </cols>
  <sheetData>
    <row r="1" spans="1:15" x14ac:dyDescent="0.25">
      <c r="A1" s="51" t="s">
        <v>1244</v>
      </c>
      <c r="B1" s="226" t="s">
        <v>620</v>
      </c>
      <c r="C1" s="226" t="s">
        <v>621</v>
      </c>
      <c r="D1" s="226" t="s">
        <v>639</v>
      </c>
      <c r="E1" s="52" t="str">
        <f>ReportDir!I1</f>
        <v>Wrong way%</v>
      </c>
      <c r="F1" s="52" t="str">
        <f>ReportDir!J1</f>
        <v>Sidewalk%</v>
      </c>
      <c r="G1" s="52" t="str">
        <f>ReportDir!H1</f>
        <v>Helmet%</v>
      </c>
      <c r="H1" s="52" t="str">
        <f>ReportDir!K1</f>
        <v>Female%</v>
      </c>
      <c r="I1" s="244" t="s">
        <v>185</v>
      </c>
      <c r="J1" s="244" t="s">
        <v>186</v>
      </c>
      <c r="L1" s="51" t="s">
        <v>1251</v>
      </c>
      <c r="M1" t="s">
        <v>1245</v>
      </c>
      <c r="N1" t="s">
        <v>1250</v>
      </c>
      <c r="O1" t="s">
        <v>130</v>
      </c>
    </row>
    <row r="2" spans="1:15" x14ac:dyDescent="0.25">
      <c r="A2" s="51" t="s">
        <v>853</v>
      </c>
      <c r="B2" s="226">
        <f>Count!BI2</f>
        <v>15429</v>
      </c>
      <c r="C2" s="226">
        <f>COUNTIFS(Report!B:B,"&gt;"&amp;100,Report!B:B,"&lt;"&amp;999)</f>
        <v>53</v>
      </c>
      <c r="D2" s="226">
        <f>MAX(Recorders!C1:C95)+M2</f>
        <v>81</v>
      </c>
      <c r="E2" s="83">
        <f>ReportDir!I112</f>
        <v>0.16559078426477405</v>
      </c>
      <c r="F2" s="83">
        <f>ReportDir!J112</f>
        <v>0.37651128784906734</v>
      </c>
      <c r="G2" s="83">
        <f>ReportDir!H112</f>
        <v>0.21034986982417347</v>
      </c>
      <c r="H2" s="83">
        <f>ReportDir!K112</f>
        <v>0.24202004351082421</v>
      </c>
      <c r="I2" s="244">
        <f>cordon_in_AM</f>
        <v>691</v>
      </c>
      <c r="J2" s="244">
        <f>cordon_out_PM</f>
        <v>1122</v>
      </c>
      <c r="L2" s="51" t="s">
        <v>1246</v>
      </c>
    </row>
    <row r="3" spans="1:15" x14ac:dyDescent="0.25">
      <c r="A3" s="51" t="s">
        <v>703</v>
      </c>
      <c r="B3" s="226">
        <v>12577</v>
      </c>
      <c r="C3" s="226">
        <v>48</v>
      </c>
      <c r="D3" s="226">
        <v>78</v>
      </c>
      <c r="E3" s="83">
        <v>0.19177842820322397</v>
      </c>
      <c r="F3" s="83">
        <v>0.41798086584247085</v>
      </c>
      <c r="G3" s="83">
        <v>0.20567035079288803</v>
      </c>
      <c r="H3" s="83">
        <v>0.24690926565025556</v>
      </c>
      <c r="I3" s="244">
        <v>541</v>
      </c>
      <c r="J3" s="244">
        <v>700</v>
      </c>
      <c r="L3" s="51" t="s">
        <v>1247</v>
      </c>
      <c r="M3">
        <v>1</v>
      </c>
      <c r="N3" t="s">
        <v>669</v>
      </c>
    </row>
    <row r="4" spans="1:15" x14ac:dyDescent="0.25">
      <c r="A4" s="51" t="s">
        <v>634</v>
      </c>
      <c r="B4" s="226">
        <v>14750</v>
      </c>
      <c r="C4" s="226">
        <v>54</v>
      </c>
      <c r="D4" s="226">
        <v>91</v>
      </c>
      <c r="E4" s="83">
        <v>0.17159322033898305</v>
      </c>
      <c r="F4" s="83">
        <v>0.40576271186440677</v>
      </c>
      <c r="G4" s="83">
        <v>0.18959322033898304</v>
      </c>
      <c r="H4" s="83">
        <v>0.26064406779661015</v>
      </c>
      <c r="I4" s="244">
        <v>411.5</v>
      </c>
      <c r="J4" s="245">
        <v>878.5</v>
      </c>
      <c r="L4" s="51" t="s">
        <v>1248</v>
      </c>
    </row>
    <row r="5" spans="1:15" x14ac:dyDescent="0.25">
      <c r="A5" s="51" t="s">
        <v>622</v>
      </c>
      <c r="B5" s="226">
        <v>6563</v>
      </c>
      <c r="C5" s="226">
        <v>28</v>
      </c>
      <c r="D5" s="226">
        <v>20</v>
      </c>
      <c r="E5" s="83">
        <v>0.18665244552795979</v>
      </c>
      <c r="F5" s="83">
        <v>0.45817461526740821</v>
      </c>
      <c r="G5" s="83">
        <v>0.17583422215450251</v>
      </c>
      <c r="H5" s="83">
        <v>0.29849154350144752</v>
      </c>
      <c r="I5" s="244">
        <v>353</v>
      </c>
      <c r="J5" s="245">
        <v>399</v>
      </c>
      <c r="L5" s="51" t="s">
        <v>706</v>
      </c>
    </row>
    <row r="6" spans="1:15" x14ac:dyDescent="0.25">
      <c r="A6" s="51" t="s">
        <v>623</v>
      </c>
      <c r="B6" s="226">
        <v>9407</v>
      </c>
      <c r="C6" s="226">
        <v>45</v>
      </c>
      <c r="D6" s="226">
        <v>58</v>
      </c>
      <c r="E6" s="83">
        <v>0.17499999999999999</v>
      </c>
      <c r="F6" s="83">
        <v>0.318</v>
      </c>
      <c r="G6" s="83">
        <v>0.17199999999999999</v>
      </c>
      <c r="H6" s="83">
        <v>0.248</v>
      </c>
      <c r="I6" s="244">
        <v>395</v>
      </c>
      <c r="J6" s="245">
        <v>379</v>
      </c>
      <c r="L6" s="51" t="s">
        <v>1249</v>
      </c>
    </row>
    <row r="7" spans="1:15" x14ac:dyDescent="0.25">
      <c r="A7" s="51" t="s">
        <v>1102</v>
      </c>
      <c r="B7" s="226">
        <v>18426</v>
      </c>
      <c r="C7" s="226">
        <v>107</v>
      </c>
      <c r="D7" s="226"/>
      <c r="E7" s="83">
        <v>2.9000000000000001E-2</v>
      </c>
      <c r="F7" s="83">
        <v>4.7E-2</v>
      </c>
      <c r="G7" s="83">
        <v>0.47199999999999998</v>
      </c>
      <c r="H7" s="83">
        <v>0.28899999999999998</v>
      </c>
      <c r="I7" s="244"/>
      <c r="J7" s="245"/>
      <c r="L7" s="304"/>
    </row>
    <row r="8" spans="1:15" x14ac:dyDescent="0.25">
      <c r="A8" s="51" t="s">
        <v>725</v>
      </c>
      <c r="B8" s="226">
        <v>13265</v>
      </c>
      <c r="C8" s="226">
        <v>82</v>
      </c>
      <c r="D8" s="226"/>
      <c r="E8" s="83">
        <f>386/$B8</f>
        <v>2.90991330569167E-2</v>
      </c>
      <c r="F8" s="83">
        <f>799/$B8</f>
        <v>6.0233697700716168E-2</v>
      </c>
      <c r="G8" s="83">
        <f>6748/$B8</f>
        <v>0.50870712401055407</v>
      </c>
      <c r="H8" s="83">
        <f>3716/$B8</f>
        <v>0.28013569543912553</v>
      </c>
      <c r="I8" s="244"/>
      <c r="J8" s="244"/>
      <c r="O8" s="302" t="s">
        <v>726</v>
      </c>
    </row>
    <row r="9" spans="1:15" x14ac:dyDescent="0.25">
      <c r="A9" s="51" t="s">
        <v>727</v>
      </c>
      <c r="B9" s="226">
        <v>12211</v>
      </c>
      <c r="C9" s="226">
        <v>86</v>
      </c>
      <c r="D9" s="226"/>
      <c r="E9" s="83">
        <f>392/$B9</f>
        <v>3.2102202931782821E-2</v>
      </c>
      <c r="F9" s="83">
        <f>857/$B9</f>
        <v>7.0182622225861926E-2</v>
      </c>
      <c r="G9" s="83">
        <f>6662/$B9</f>
        <v>0.54557366309065591</v>
      </c>
      <c r="H9" s="83">
        <f>2989/$B9</f>
        <v>0.24477929735484399</v>
      </c>
      <c r="I9" s="244"/>
      <c r="J9" s="244"/>
      <c r="O9" s="302" t="s">
        <v>728</v>
      </c>
    </row>
    <row r="10" spans="1:15" x14ac:dyDescent="0.25">
      <c r="A10" s="51" t="s">
        <v>624</v>
      </c>
      <c r="B10" s="226">
        <v>15898</v>
      </c>
      <c r="C10" s="226">
        <v>117</v>
      </c>
      <c r="D10" s="226"/>
      <c r="E10" s="83">
        <v>2.5000000000000001E-2</v>
      </c>
      <c r="F10" s="83">
        <v>5.8999999999999997E-2</v>
      </c>
      <c r="G10" s="83">
        <v>0.503</v>
      </c>
      <c r="H10" s="83">
        <v>0.26800000000000002</v>
      </c>
      <c r="I10" s="244"/>
      <c r="J10" s="244"/>
      <c r="O10" s="302" t="s">
        <v>729</v>
      </c>
    </row>
    <row r="11" spans="1:15" x14ac:dyDescent="0.25">
      <c r="A11" s="51"/>
      <c r="B11" s="226"/>
      <c r="C11" s="226"/>
      <c r="D11" s="226"/>
      <c r="E11" s="83"/>
      <c r="F11" s="83"/>
      <c r="G11" s="83"/>
      <c r="H11" s="83"/>
      <c r="I11" s="244"/>
      <c r="J11" s="244"/>
    </row>
    <row r="12" spans="1:15" x14ac:dyDescent="0.25">
      <c r="A12" s="51" t="s">
        <v>854</v>
      </c>
      <c r="B12" s="226"/>
      <c r="C12" s="226"/>
      <c r="D12" s="226"/>
      <c r="E12" s="83">
        <f>ReportDir!I113</f>
        <v>0.44262295081967212</v>
      </c>
      <c r="F12" s="83">
        <f>ReportDir!J113</f>
        <v>1</v>
      </c>
      <c r="G12" s="83">
        <f>ReportDir!H113</f>
        <v>0.77272727272727271</v>
      </c>
      <c r="H12" s="83">
        <f>ReportDir!K113</f>
        <v>0.4375</v>
      </c>
      <c r="I12" s="244"/>
      <c r="J12" s="244"/>
    </row>
    <row r="13" spans="1:15" x14ac:dyDescent="0.25">
      <c r="A13" t="s">
        <v>585</v>
      </c>
    </row>
    <row r="17" spans="1:11" x14ac:dyDescent="0.25">
      <c r="A17" s="51" t="s">
        <v>606</v>
      </c>
      <c r="B17" s="226"/>
      <c r="C17" s="226"/>
      <c r="D17" s="226"/>
      <c r="E17" s="83">
        <v>3.1E-2</v>
      </c>
      <c r="F17" s="83">
        <v>6.2E-2</v>
      </c>
      <c r="G17" s="83">
        <v>0.50700000000000001</v>
      </c>
      <c r="H17" s="83"/>
    </row>
    <row r="19" spans="1:11" x14ac:dyDescent="0.25">
      <c r="A19" t="s">
        <v>647</v>
      </c>
    </row>
    <row r="20" spans="1:11" x14ac:dyDescent="0.25">
      <c r="A20">
        <f>common_locations</f>
        <v>39</v>
      </c>
    </row>
    <row r="21" spans="1:11" s="66" customFormat="1" ht="26.4" x14ac:dyDescent="0.25">
      <c r="B21" s="248" t="s">
        <v>649</v>
      </c>
      <c r="C21" s="248" t="s">
        <v>650</v>
      </c>
      <c r="D21" s="248" t="s">
        <v>651</v>
      </c>
      <c r="E21" s="248" t="s">
        <v>652</v>
      </c>
      <c r="I21" s="249"/>
      <c r="J21" s="249"/>
    </row>
    <row r="22" spans="1:11" x14ac:dyDescent="0.25">
      <c r="A22" t="s">
        <v>648</v>
      </c>
      <c r="B22" s="247">
        <v>0.25</v>
      </c>
      <c r="C22" s="227">
        <f ca="1">COUNTIF(fract_wrongway,"&gt;"&amp;B22)</f>
        <v>12</v>
      </c>
      <c r="D22" s="247">
        <v>0.25</v>
      </c>
      <c r="E22" s="227">
        <f ca="1">COUNTIF(fract_wrongway,"&lt;"&amp;D22)</f>
        <v>41</v>
      </c>
    </row>
    <row r="23" spans="1:11" x14ac:dyDescent="0.25">
      <c r="A23" t="s">
        <v>6</v>
      </c>
      <c r="B23" s="247">
        <v>0.25</v>
      </c>
      <c r="C23" s="227">
        <f ca="1">COUNTIF(fract_sidewalk,"&gt;"&amp;B23)</f>
        <v>37</v>
      </c>
      <c r="D23" s="247">
        <v>0.25</v>
      </c>
      <c r="E23" s="227">
        <f ca="1">COUNTIF(fract_sidewalk,"&lt;"&amp;D23)</f>
        <v>16</v>
      </c>
    </row>
    <row r="24" spans="1:11" x14ac:dyDescent="0.25">
      <c r="A24" t="s">
        <v>17</v>
      </c>
      <c r="B24" s="247">
        <v>0.25</v>
      </c>
      <c r="C24" s="227">
        <f ca="1">COUNTIF(fract_helmet,"&gt;"&amp;B24)</f>
        <v>22</v>
      </c>
      <c r="D24" s="247">
        <v>0.25</v>
      </c>
      <c r="E24" s="227">
        <f ca="1">COUNTIF(fract_helmet,"&lt;"&amp;D24)</f>
        <v>31</v>
      </c>
    </row>
    <row r="26" spans="1:11" x14ac:dyDescent="0.25">
      <c r="A26" s="66" t="s">
        <v>653</v>
      </c>
      <c r="B26" s="227">
        <f>COUNTA(Data!A:A)-1</f>
        <v>3616</v>
      </c>
    </row>
    <row r="27" spans="1:11" ht="26.4" x14ac:dyDescent="0.25">
      <c r="A27" s="66" t="s">
        <v>654</v>
      </c>
      <c r="B27" s="227">
        <f>COUNTA(Corrected)</f>
        <v>1</v>
      </c>
    </row>
    <row r="28" spans="1:11" ht="26.4" x14ac:dyDescent="0.25">
      <c r="A28" s="66" t="s">
        <v>655</v>
      </c>
      <c r="B28" s="227">
        <v>7</v>
      </c>
    </row>
    <row r="30" spans="1:11" x14ac:dyDescent="0.25">
      <c r="A30" s="341" t="s">
        <v>853</v>
      </c>
      <c r="B30" s="342">
        <v>15429</v>
      </c>
      <c r="C30" s="342">
        <v>53</v>
      </c>
      <c r="D30" s="342">
        <v>81</v>
      </c>
      <c r="E30" s="343">
        <v>0.15360684425432627</v>
      </c>
      <c r="F30" s="343">
        <v>0.34827273316481949</v>
      </c>
      <c r="G30" s="343">
        <v>0.18264307472940566</v>
      </c>
      <c r="H30" s="343">
        <v>0.20830902845291335</v>
      </c>
      <c r="I30" s="344">
        <v>691</v>
      </c>
      <c r="J30" s="344">
        <v>549</v>
      </c>
      <c r="K30" s="345" t="s">
        <v>1243</v>
      </c>
    </row>
    <row r="31" spans="1:11" x14ac:dyDescent="0.25">
      <c r="A31" s="341" t="s">
        <v>703</v>
      </c>
      <c r="B31" s="342">
        <v>12583</v>
      </c>
      <c r="C31" s="342">
        <v>50</v>
      </c>
      <c r="D31" s="342">
        <v>79</v>
      </c>
      <c r="E31" s="343">
        <v>0.16559379056398849</v>
      </c>
      <c r="F31" s="343">
        <v>0.36659249251635811</v>
      </c>
      <c r="G31" s="343">
        <v>0.17980608757847891</v>
      </c>
      <c r="H31" s="343">
        <v>0.20619089247397282</v>
      </c>
      <c r="I31" s="344">
        <v>541</v>
      </c>
      <c r="J31" s="344">
        <v>458</v>
      </c>
      <c r="K31" s="345" t="s">
        <v>1206</v>
      </c>
    </row>
  </sheetData>
  <sortState ref="A29:M32">
    <sortCondition descending="1" ref="B29:B32"/>
  </sortState>
  <phoneticPr fontId="5" type="noConversion"/>
  <hyperlinks>
    <hyperlink ref="O9" r:id="rId1"/>
    <hyperlink ref="O8" r:id="rId2"/>
    <hyperlink ref="O10" r:id="rId3"/>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5"/>
  <sheetViews>
    <sheetView zoomScale="60" zoomScaleNormal="60" workbookViewId="0"/>
  </sheetViews>
  <sheetFormatPr defaultRowHeight="13.2" x14ac:dyDescent="0.25"/>
  <cols>
    <col min="1" max="1" width="5" style="16" bestFit="1" customWidth="1"/>
    <col min="2" max="2" width="5.33203125" style="16" customWidth="1"/>
    <col min="3" max="3" width="13.6640625" style="162" customWidth="1"/>
    <col min="4" max="4" width="14" style="162" customWidth="1"/>
    <col min="5" max="5" width="7.109375" style="16" customWidth="1"/>
    <col min="6" max="6" width="5.44140625" style="16" customWidth="1"/>
    <col min="7" max="7" width="5.88671875" style="16" customWidth="1"/>
    <col min="8" max="10" width="8.109375" style="75" customWidth="1"/>
    <col min="11" max="11" width="5.109375" style="16" customWidth="1"/>
    <col min="12" max="12" width="7.77734375" style="16" customWidth="1"/>
    <col min="13" max="13" width="6" style="16" customWidth="1"/>
    <col min="14" max="14" width="5" style="16" customWidth="1"/>
    <col min="15" max="15" width="6.5546875" style="20" customWidth="1"/>
    <col min="16" max="16" width="8.109375" style="20" customWidth="1"/>
    <col min="17" max="20" width="8.109375" style="78" customWidth="1"/>
    <col min="21" max="21" width="7.88671875" style="20" customWidth="1"/>
    <col min="22" max="24" width="8.33203125" style="20" customWidth="1"/>
    <col min="25" max="25" width="8.109375" style="75" customWidth="1"/>
    <col min="26" max="26" width="6.6640625" style="16" customWidth="1"/>
    <col min="27" max="34" width="2.44140625" style="16" customWidth="1"/>
    <col min="35" max="35" width="5" style="78" customWidth="1"/>
    <col min="36" max="39" width="5" style="16" customWidth="1"/>
    <col min="44" max="44" width="20.5546875" bestFit="1" customWidth="1"/>
    <col min="45" max="45" width="14.33203125" bestFit="1" customWidth="1"/>
  </cols>
  <sheetData>
    <row r="1" spans="1:45" s="66" customFormat="1" ht="40.200000000000003" thickBot="1" x14ac:dyDescent="0.3">
      <c r="A1" s="77">
        <v>1</v>
      </c>
      <c r="B1" s="274" t="s">
        <v>61</v>
      </c>
      <c r="C1" s="265" t="s">
        <v>139</v>
      </c>
      <c r="D1" s="265" t="s">
        <v>5</v>
      </c>
      <c r="E1" s="266" t="s">
        <v>7</v>
      </c>
      <c r="F1" s="266" t="s">
        <v>8</v>
      </c>
      <c r="G1" s="266" t="s">
        <v>9</v>
      </c>
      <c r="H1" s="267" t="s">
        <v>135</v>
      </c>
      <c r="I1" s="267" t="s">
        <v>136</v>
      </c>
      <c r="J1" s="267" t="s">
        <v>133</v>
      </c>
      <c r="K1" s="266" t="s">
        <v>134</v>
      </c>
      <c r="L1" s="268" t="s">
        <v>490</v>
      </c>
      <c r="M1" s="268" t="s">
        <v>484</v>
      </c>
      <c r="N1" s="269" t="s">
        <v>491</v>
      </c>
      <c r="O1" s="270" t="s">
        <v>492</v>
      </c>
      <c r="P1" s="203" t="s">
        <v>589</v>
      </c>
      <c r="Q1" s="196" t="s">
        <v>20</v>
      </c>
      <c r="R1" s="196" t="s">
        <v>21</v>
      </c>
      <c r="S1" s="196" t="s">
        <v>22</v>
      </c>
      <c r="T1" s="196" t="s">
        <v>21</v>
      </c>
      <c r="U1" s="124" t="s">
        <v>580</v>
      </c>
      <c r="V1" s="124" t="s">
        <v>581</v>
      </c>
      <c r="W1" s="124" t="s">
        <v>584</v>
      </c>
      <c r="X1" s="124" t="s">
        <v>583</v>
      </c>
      <c r="Y1" s="196" t="s">
        <v>20</v>
      </c>
      <c r="Z1" s="82" t="s">
        <v>22</v>
      </c>
      <c r="AA1" s="82"/>
      <c r="AB1" s="82"/>
      <c r="AC1" s="82"/>
      <c r="AD1" s="82"/>
      <c r="AE1" s="82"/>
      <c r="AF1" s="82"/>
      <c r="AG1" s="82"/>
      <c r="AH1" s="82"/>
      <c r="AI1" s="145"/>
      <c r="AJ1" s="107" t="s">
        <v>151</v>
      </c>
      <c r="AK1" s="107" t="s">
        <v>152</v>
      </c>
      <c r="AL1" s="107" t="s">
        <v>153</v>
      </c>
      <c r="AM1" s="107" t="s">
        <v>154</v>
      </c>
      <c r="AN1" s="107" t="s">
        <v>140</v>
      </c>
      <c r="AO1" s="107" t="s">
        <v>141</v>
      </c>
      <c r="AP1" s="107" t="s">
        <v>142</v>
      </c>
      <c r="AQ1" s="107" t="s">
        <v>143</v>
      </c>
      <c r="AR1" s="148" t="s">
        <v>80</v>
      </c>
      <c r="AS1" s="148" t="s">
        <v>81</v>
      </c>
    </row>
    <row r="2" spans="1:45" s="42" customFormat="1" x14ac:dyDescent="0.25">
      <c r="A2" s="16">
        <v>2</v>
      </c>
      <c r="B2" s="271">
        <f>INDEX(SummDir!$5:$113,$A2,B$125)</f>
        <v>101</v>
      </c>
      <c r="C2" s="255" t="str">
        <f>INDEX(SummDir!$5:$113,$A2,C$125)</f>
        <v>Washington/Curry</v>
      </c>
      <c r="D2" s="255" t="str">
        <f>INDEX(SummDir!$5:$113,$A2,D$125)</f>
        <v>Mill Ave</v>
      </c>
      <c r="E2" s="256">
        <f>IF(LEN(INDEX(SummDir!$5:$113,$A2,E$125))&lt;1,"",ROUND(INDEX(SummDir!$5:$113,$A2,E$125),0))</f>
        <v>33</v>
      </c>
      <c r="F2" s="256">
        <f>IF(LEN(INDEX(SummDir!$5:$113,$A2,F$125))&lt;1,"",ROUND(INDEX(SummDir!$5:$113,$A2,F$125),0))</f>
        <v>25</v>
      </c>
      <c r="G2" s="256">
        <f>IF(LEN(INDEX(SummDir!$5:$113,$A2,G$125))&lt;1,"",ROUND(INDEX(SummDir!$5:$113,$A2,G$125),0))</f>
        <v>40</v>
      </c>
      <c r="H2" s="257">
        <f>INDEX(SummDir!$5:$113,$A2,H$125)</f>
        <v>0.73076923076923073</v>
      </c>
      <c r="I2" s="257">
        <f>INDEX(SummDir!$5:$113,$A2,I$125)</f>
        <v>0.12307692307692308</v>
      </c>
      <c r="J2" s="257">
        <f>INDEX(SummDir!$5:$113,$A2,J$125)</f>
        <v>0.22307692307692309</v>
      </c>
      <c r="K2" s="256">
        <f>INDEX(SummDir!$5:$113,$A2,K$125)</f>
        <v>0.16153846153846155</v>
      </c>
      <c r="L2" s="256">
        <f t="shared" ref="L2:L49" si="0">INDEX(TC_loc_dir,MATCH($B2,loc_ID,0),IF(O2="NS",1,2))</f>
        <v>9628</v>
      </c>
      <c r="M2" s="256">
        <f t="shared" ref="M2:M49" si="1">INDEX(Loc_Dist,MATCH($B2,loc_ID,0))</f>
        <v>0.6</v>
      </c>
      <c r="N2" s="256">
        <f t="shared" ref="N2:N49" si="2">IF(AND(O2="NS",SUM(AJ2,AK2)&gt;0),1,IF(AND(O2="EW",SUM(AL2,AM2)&gt;0),1,0))</f>
        <v>1</v>
      </c>
      <c r="O2" s="258" t="s">
        <v>352</v>
      </c>
      <c r="P2" s="264">
        <f>INDEX(SummDir!$5:$113,$A2,P$125)</f>
        <v>32.5</v>
      </c>
      <c r="Q2" s="216">
        <f>INDEX(SummDir!$5:$113,$A2,Q$125)</f>
        <v>130</v>
      </c>
      <c r="R2" s="216">
        <f>INDEX(SummDir!$5:$113,$A2,R$125)</f>
        <v>50</v>
      </c>
      <c r="S2" s="216">
        <f>INDEX(SummDir!$5:$113,$A2,S$125)</f>
        <v>80</v>
      </c>
      <c r="T2" s="216">
        <f>INDEX(SummDir!$5:$113,$A2,T$125)</f>
        <v>50</v>
      </c>
      <c r="U2" s="116"/>
      <c r="V2" s="116"/>
      <c r="W2" s="281">
        <f t="shared" ref="W2:W49" si="3">U2+V2</f>
        <v>0</v>
      </c>
      <c r="X2" s="116"/>
      <c r="Y2" s="116">
        <f>INDEX(SummDir!$5:$113,$A2,Y$125)</f>
        <v>130</v>
      </c>
      <c r="Z2" s="116">
        <f>INDEX(SummDir!$5:$113,$A2,Z$125)</f>
        <v>80</v>
      </c>
      <c r="AA2" s="116"/>
      <c r="AB2" s="116"/>
      <c r="AC2" s="116"/>
      <c r="AD2" s="116"/>
      <c r="AE2" s="116"/>
      <c r="AF2" s="116"/>
      <c r="AG2" s="116"/>
      <c r="AH2" s="116"/>
      <c r="AI2" s="216"/>
      <c r="AJ2" s="116">
        <f t="shared" ref="AJ2:AM21" si="4">INDEX(Lane,MATCH($B2,loc_ID,0),MATCH(AJ$1,LaneHdr,0))</f>
        <v>3</v>
      </c>
      <c r="AK2" s="116">
        <f t="shared" si="4"/>
        <v>0</v>
      </c>
      <c r="AL2" s="116">
        <f t="shared" si="4"/>
        <v>3</v>
      </c>
      <c r="AM2" s="116">
        <f t="shared" si="4"/>
        <v>0</v>
      </c>
      <c r="AN2" s="116">
        <f t="shared" ref="AN2:AQ21" si="5">INDEX(CordonIn,MATCH($B2,loc_ID,0),AN$124)</f>
        <v>0</v>
      </c>
      <c r="AO2" s="116">
        <f t="shared" si="5"/>
        <v>0</v>
      </c>
      <c r="AP2" s="116">
        <f t="shared" si="5"/>
        <v>0</v>
      </c>
      <c r="AQ2" s="116">
        <f t="shared" si="5"/>
        <v>0</v>
      </c>
      <c r="AR2" s="116">
        <f t="shared" ref="AR2:AS21" si="6">IF(ISBLANK(INDEX(GPS_,MATCH($B2,loc_ID,0),AR$124)),"",INDEX(GPS_,MATCH($B2,loc_ID,0),AR$124))</f>
        <v>33.437573999999998</v>
      </c>
      <c r="AS2" s="116">
        <f t="shared" si="6"/>
        <v>-111.943254</v>
      </c>
    </row>
    <row r="3" spans="1:45" s="42" customFormat="1" x14ac:dyDescent="0.25">
      <c r="A3" s="16">
        <v>3</v>
      </c>
      <c r="B3" s="272">
        <f>INDEX(SummDir!$5:$113,$A3,B$125)</f>
        <v>102</v>
      </c>
      <c r="C3" s="182" t="str">
        <f>INDEX(SummDir!$5:$113,$A3,C$125)</f>
        <v>Rio Salado Pkwy</v>
      </c>
      <c r="D3" s="182" t="str">
        <f>INDEX(SummDir!$5:$113,$A3,D$125)</f>
        <v>Mill Ave</v>
      </c>
      <c r="E3" s="116">
        <f>IF(LEN(INDEX(SummDir!$5:$113,$A3,E$125))&lt;1,"",ROUND(INDEX(SummDir!$5:$113,$A3,E$125),0))</f>
        <v>44</v>
      </c>
      <c r="F3" s="116">
        <f>IF(LEN(INDEX(SummDir!$5:$113,$A3,F$125))&lt;1,"",ROUND(INDEX(SummDir!$5:$113,$A3,F$125),0))</f>
        <v>33</v>
      </c>
      <c r="G3" s="116">
        <f>IF(LEN(INDEX(SummDir!$5:$113,$A3,G$125))&lt;1,"",ROUND(INDEX(SummDir!$5:$113,$A3,G$125),0))</f>
        <v>56</v>
      </c>
      <c r="H3" s="251">
        <f>INDEX(SummDir!$5:$113,$A3,H$125)</f>
        <v>0.57386363636363635</v>
      </c>
      <c r="I3" s="251">
        <f>INDEX(SummDir!$5:$113,$A3,I$125)</f>
        <v>7.3863636363636367E-2</v>
      </c>
      <c r="J3" s="251">
        <f>INDEX(SummDir!$5:$113,$A3,J$125)</f>
        <v>0.14204545454545456</v>
      </c>
      <c r="K3" s="116">
        <f>INDEX(SummDir!$5:$113,$A3,K$125)</f>
        <v>0.10795454545454546</v>
      </c>
      <c r="L3" s="116">
        <f t="shared" si="0"/>
        <v>14670</v>
      </c>
      <c r="M3" s="116">
        <f t="shared" si="1"/>
        <v>0</v>
      </c>
      <c r="N3" s="116">
        <f t="shared" si="2"/>
        <v>1</v>
      </c>
      <c r="O3" s="259" t="s">
        <v>352</v>
      </c>
      <c r="P3" s="264">
        <f>INDEX(SummDir!$5:$113,$A3,P$125)</f>
        <v>44</v>
      </c>
      <c r="Q3" s="216">
        <f>INDEX(SummDir!$5:$113,$A3,Q$125)</f>
        <v>176</v>
      </c>
      <c r="R3" s="216">
        <f>INDEX(SummDir!$5:$113,$A3,R$125)</f>
        <v>65</v>
      </c>
      <c r="S3" s="216">
        <f>INDEX(SummDir!$5:$113,$A3,S$125)</f>
        <v>111</v>
      </c>
      <c r="T3" s="216">
        <f>INDEX(SummDir!$5:$113,$A3,T$125)</f>
        <v>65</v>
      </c>
      <c r="U3" s="116"/>
      <c r="V3" s="116"/>
      <c r="W3" s="281">
        <f t="shared" si="3"/>
        <v>0</v>
      </c>
      <c r="X3" s="116"/>
      <c r="Y3" s="116">
        <f>INDEX(SummDir!$5:$113,$A3,Y$125)</f>
        <v>176</v>
      </c>
      <c r="Z3" s="116">
        <f>INDEX(SummDir!$5:$113,$A3,Z$125)</f>
        <v>111</v>
      </c>
      <c r="AA3" s="116"/>
      <c r="AB3" s="116"/>
      <c r="AC3" s="116"/>
      <c r="AD3" s="116"/>
      <c r="AE3" s="116"/>
      <c r="AF3" s="116"/>
      <c r="AG3" s="116"/>
      <c r="AH3" s="116"/>
      <c r="AI3" s="216"/>
      <c r="AJ3" s="116">
        <f t="shared" si="4"/>
        <v>3</v>
      </c>
      <c r="AK3" s="116">
        <f t="shared" si="4"/>
        <v>3</v>
      </c>
      <c r="AL3" s="116">
        <f t="shared" si="4"/>
        <v>3</v>
      </c>
      <c r="AM3" s="116">
        <f t="shared" si="4"/>
        <v>3</v>
      </c>
      <c r="AN3" s="116">
        <f t="shared" si="5"/>
        <v>0</v>
      </c>
      <c r="AO3" s="116">
        <f t="shared" si="5"/>
        <v>1</v>
      </c>
      <c r="AP3" s="116">
        <f t="shared" si="5"/>
        <v>1</v>
      </c>
      <c r="AQ3" s="116">
        <f t="shared" si="5"/>
        <v>0</v>
      </c>
      <c r="AR3" s="116">
        <f t="shared" si="6"/>
        <v>33.429690000000001</v>
      </c>
      <c r="AS3" s="116">
        <f t="shared" si="6"/>
        <v>-111.94045</v>
      </c>
    </row>
    <row r="4" spans="1:45" s="42" customFormat="1" x14ac:dyDescent="0.25">
      <c r="A4" s="16">
        <v>4</v>
      </c>
      <c r="B4" s="272">
        <f>INDEX(SummDir!$5:$113,$A4,B$125)</f>
        <v>103</v>
      </c>
      <c r="C4" s="182" t="str">
        <f>INDEX(SummDir!$5:$113,$A4,C$125)</f>
        <v>Rio Salado Pkwy</v>
      </c>
      <c r="D4" s="182" t="str">
        <f>INDEX(SummDir!$5:$113,$A4,D$125)</f>
        <v>Rural Rd</v>
      </c>
      <c r="E4" s="116">
        <f>IF(LEN(INDEX(SummDir!$5:$113,$A4,E$125))&lt;1,"",ROUND(INDEX(SummDir!$5:$113,$A4,E$125),0))</f>
        <v>35</v>
      </c>
      <c r="F4" s="116" t="str">
        <f>IF(LEN(INDEX(SummDir!$5:$113,$A4,F$125))&lt;1,"",ROUND(INDEX(SummDir!$5:$113,$A4,F$125),0))</f>
        <v/>
      </c>
      <c r="G4" s="116">
        <f>IF(LEN(INDEX(SummDir!$5:$113,$A4,G$125))&lt;1,"",ROUND(INDEX(SummDir!$5:$113,$A4,G$125),0))</f>
        <v>35</v>
      </c>
      <c r="H4" s="251">
        <f>INDEX(SummDir!$5:$113,$A4,H$125)</f>
        <v>0.11594202898550725</v>
      </c>
      <c r="I4" s="251">
        <f>INDEX(SummDir!$5:$113,$A4,I$125)</f>
        <v>0.33333333333333331</v>
      </c>
      <c r="J4" s="251">
        <f>INDEX(SummDir!$5:$113,$A4,J$125)</f>
        <v>0.98550724637681164</v>
      </c>
      <c r="K4" s="116">
        <f>INDEX(SummDir!$5:$113,$A4,K$125)</f>
        <v>0.20289855072463769</v>
      </c>
      <c r="L4" s="116">
        <f t="shared" si="0"/>
        <v>51380</v>
      </c>
      <c r="M4" s="116">
        <f t="shared" si="1"/>
        <v>0</v>
      </c>
      <c r="N4" s="116">
        <f t="shared" si="2"/>
        <v>0</v>
      </c>
      <c r="O4" s="259" t="s">
        <v>352</v>
      </c>
      <c r="P4" s="264">
        <f>INDEX(SummDir!$5:$113,$A4,P$125)</f>
        <v>34.5</v>
      </c>
      <c r="Q4" s="216">
        <f>INDEX(SummDir!$5:$113,$A4,Q$125)</f>
        <v>69</v>
      </c>
      <c r="R4" s="216">
        <f>INDEX(SummDir!$5:$113,$A4,R$125)</f>
        <v>0</v>
      </c>
      <c r="S4" s="216">
        <f>INDEX(SummDir!$5:$113,$A4,S$125)</f>
        <v>69</v>
      </c>
      <c r="T4" s="216">
        <f>INDEX(SummDir!$5:$113,$A4,T$125)</f>
        <v>0</v>
      </c>
      <c r="U4" s="116"/>
      <c r="V4" s="116"/>
      <c r="W4" s="281">
        <f t="shared" si="3"/>
        <v>0</v>
      </c>
      <c r="X4" s="116"/>
      <c r="Y4" s="116">
        <f>INDEX(SummDir!$5:$113,$A4,Y$125)</f>
        <v>69</v>
      </c>
      <c r="Z4" s="116">
        <f>INDEX(SummDir!$5:$113,$A4,Z$125)</f>
        <v>69</v>
      </c>
      <c r="AA4" s="116"/>
      <c r="AB4" s="116"/>
      <c r="AC4" s="116"/>
      <c r="AD4" s="116"/>
      <c r="AE4" s="116"/>
      <c r="AF4" s="116"/>
      <c r="AG4" s="116"/>
      <c r="AH4" s="116"/>
      <c r="AI4" s="216"/>
      <c r="AJ4" s="116">
        <f t="shared" si="4"/>
        <v>0</v>
      </c>
      <c r="AK4" s="116">
        <f t="shared" si="4"/>
        <v>0</v>
      </c>
      <c r="AL4" s="116">
        <f t="shared" si="4"/>
        <v>3</v>
      </c>
      <c r="AM4" s="116">
        <f t="shared" si="4"/>
        <v>3</v>
      </c>
      <c r="AN4" s="116">
        <f t="shared" si="5"/>
        <v>0</v>
      </c>
      <c r="AO4" s="116">
        <f t="shared" si="5"/>
        <v>1</v>
      </c>
      <c r="AP4" s="116">
        <f t="shared" si="5"/>
        <v>0</v>
      </c>
      <c r="AQ4" s="116">
        <f t="shared" si="5"/>
        <v>1</v>
      </c>
      <c r="AR4" s="116">
        <f t="shared" si="6"/>
        <v>33.429245000000002</v>
      </c>
      <c r="AS4" s="116">
        <f t="shared" si="6"/>
        <v>-111.92609899999999</v>
      </c>
    </row>
    <row r="5" spans="1:45" s="42" customFormat="1" x14ac:dyDescent="0.25">
      <c r="A5" s="16">
        <v>5</v>
      </c>
      <c r="B5" s="272">
        <f>INDEX(SummDir!$5:$113,$A5,B$125)</f>
        <v>104</v>
      </c>
      <c r="C5" s="182" t="str">
        <f>INDEX(SummDir!$5:$113,$A5,C$125)</f>
        <v>Rio Salado Pkwy</v>
      </c>
      <c r="D5" s="182" t="str">
        <f>INDEX(SummDir!$5:$113,$A5,D$125)</f>
        <v>McClintock Dr</v>
      </c>
      <c r="E5" s="116">
        <f>IF(LEN(INDEX(SummDir!$5:$113,$A5,E$125))&lt;1,"",ROUND(INDEX(SummDir!$5:$113,$A5,E$125),0))</f>
        <v>15</v>
      </c>
      <c r="F5" s="116">
        <f>IF(LEN(INDEX(SummDir!$5:$113,$A5,F$125))&lt;1,"",ROUND(INDEX(SummDir!$5:$113,$A5,F$125),0))</f>
        <v>8</v>
      </c>
      <c r="G5" s="116">
        <f>IF(LEN(INDEX(SummDir!$5:$113,$A5,G$125))&lt;1,"",ROUND(INDEX(SummDir!$5:$113,$A5,G$125),0))</f>
        <v>23</v>
      </c>
      <c r="H5" s="251">
        <f>INDEX(SummDir!$5:$113,$A5,H$125)</f>
        <v>0.16393442622950818</v>
      </c>
      <c r="I5" s="251">
        <f>INDEX(SummDir!$5:$113,$A5,I$125)</f>
        <v>0.29508196721311475</v>
      </c>
      <c r="J5" s="251">
        <f>INDEX(SummDir!$5:$113,$A5,J$125)</f>
        <v>0.91803278688524592</v>
      </c>
      <c r="K5" s="116">
        <f>INDEX(SummDir!$5:$113,$A5,K$125)</f>
        <v>0.14754098360655737</v>
      </c>
      <c r="L5" s="116">
        <f t="shared" si="0"/>
        <v>39025</v>
      </c>
      <c r="M5" s="116">
        <f t="shared" si="1"/>
        <v>1</v>
      </c>
      <c r="N5" s="116">
        <f t="shared" si="2"/>
        <v>0</v>
      </c>
      <c r="O5" s="259" t="s">
        <v>352</v>
      </c>
      <c r="P5" s="264">
        <f>INDEX(SummDir!$5:$113,$A5,P$125)</f>
        <v>15.25</v>
      </c>
      <c r="Q5" s="216">
        <f>INDEX(SummDir!$5:$113,$A5,Q$125)</f>
        <v>61</v>
      </c>
      <c r="R5" s="216">
        <f>INDEX(SummDir!$5:$113,$A5,R$125)</f>
        <v>16</v>
      </c>
      <c r="S5" s="216">
        <f>INDEX(SummDir!$5:$113,$A5,S$125)</f>
        <v>45</v>
      </c>
      <c r="T5" s="216">
        <f>INDEX(SummDir!$5:$113,$A5,T$125)</f>
        <v>16</v>
      </c>
      <c r="U5" s="116"/>
      <c r="V5" s="116"/>
      <c r="W5" s="281">
        <f t="shared" si="3"/>
        <v>0</v>
      </c>
      <c r="X5" s="116"/>
      <c r="Y5" s="116">
        <f>INDEX(SummDir!$5:$113,$A5,Y$125)</f>
        <v>61</v>
      </c>
      <c r="Z5" s="116">
        <f>INDEX(SummDir!$5:$113,$A5,Z$125)</f>
        <v>45</v>
      </c>
      <c r="AA5" s="116"/>
      <c r="AB5" s="116"/>
      <c r="AC5" s="116"/>
      <c r="AD5" s="116"/>
      <c r="AE5" s="116"/>
      <c r="AF5" s="116"/>
      <c r="AG5" s="116"/>
      <c r="AH5" s="116"/>
      <c r="AI5" s="216"/>
      <c r="AJ5" s="116">
        <f t="shared" si="4"/>
        <v>0</v>
      </c>
      <c r="AK5" s="116">
        <f t="shared" si="4"/>
        <v>0</v>
      </c>
      <c r="AL5" s="116">
        <f t="shared" si="4"/>
        <v>3</v>
      </c>
      <c r="AM5" s="116">
        <f t="shared" si="4"/>
        <v>3</v>
      </c>
      <c r="AN5" s="116">
        <f t="shared" si="5"/>
        <v>0</v>
      </c>
      <c r="AO5" s="116">
        <f t="shared" si="5"/>
        <v>0</v>
      </c>
      <c r="AP5" s="116">
        <f t="shared" si="5"/>
        <v>0</v>
      </c>
      <c r="AQ5" s="116">
        <f t="shared" si="5"/>
        <v>0</v>
      </c>
      <c r="AR5" s="116">
        <f t="shared" si="6"/>
        <v>33.429144999999998</v>
      </c>
      <c r="AS5" s="116">
        <f t="shared" si="6"/>
        <v>-111.90889799999999</v>
      </c>
    </row>
    <row r="6" spans="1:45" s="42" customFormat="1" x14ac:dyDescent="0.25">
      <c r="A6" s="16">
        <v>6</v>
      </c>
      <c r="B6" s="272">
        <f>INDEX(SummDir!$5:$113,$A6,B$125)</f>
        <v>106</v>
      </c>
      <c r="C6" s="182" t="str">
        <f>INDEX(SummDir!$5:$113,$A6,C$125)</f>
        <v>5th St</v>
      </c>
      <c r="D6" s="182" t="str">
        <f>INDEX(SummDir!$5:$113,$A6,D$125)</f>
        <v>Mill Ave</v>
      </c>
      <c r="E6" s="116">
        <f>IF(LEN(INDEX(SummDir!$5:$113,$A6,E$125))&lt;1,"",ROUND(INDEX(SummDir!$5:$113,$A6,E$125),0))</f>
        <v>51</v>
      </c>
      <c r="F6" s="116">
        <f>IF(LEN(INDEX(SummDir!$5:$113,$A6,F$125))&lt;1,"",ROUND(INDEX(SummDir!$5:$113,$A6,F$125),0))</f>
        <v>40</v>
      </c>
      <c r="G6" s="116">
        <f>IF(LEN(INDEX(SummDir!$5:$113,$A6,G$125))&lt;1,"",ROUND(INDEX(SummDir!$5:$113,$A6,G$125),0))</f>
        <v>63</v>
      </c>
      <c r="H6" s="251">
        <f>INDEX(SummDir!$5:$113,$A6,H$125)</f>
        <v>0.32195121951219513</v>
      </c>
      <c r="I6" s="251">
        <f>INDEX(SummDir!$5:$113,$A6,I$125)</f>
        <v>0.11219512195121951</v>
      </c>
      <c r="J6" s="251">
        <f>INDEX(SummDir!$5:$113,$A6,J$125)</f>
        <v>0.12682926829268293</v>
      </c>
      <c r="K6" s="116">
        <f>INDEX(SummDir!$5:$113,$A6,K$125)</f>
        <v>0.2</v>
      </c>
      <c r="L6" s="116">
        <f t="shared" si="0"/>
        <v>14670</v>
      </c>
      <c r="M6" s="116">
        <f t="shared" si="1"/>
        <v>0</v>
      </c>
      <c r="N6" s="116">
        <f t="shared" si="2"/>
        <v>1</v>
      </c>
      <c r="O6" s="259" t="s">
        <v>352</v>
      </c>
      <c r="P6" s="264">
        <f>INDEX(SummDir!$5:$113,$A6,P$125)</f>
        <v>51.25</v>
      </c>
      <c r="Q6" s="216">
        <f>INDEX(SummDir!$5:$113,$A6,Q$125)</f>
        <v>205</v>
      </c>
      <c r="R6" s="216">
        <f>INDEX(SummDir!$5:$113,$A6,R$125)</f>
        <v>80</v>
      </c>
      <c r="S6" s="216">
        <f>INDEX(SummDir!$5:$113,$A6,S$125)</f>
        <v>125</v>
      </c>
      <c r="T6" s="216">
        <f>INDEX(SummDir!$5:$113,$A6,T$125)</f>
        <v>80</v>
      </c>
      <c r="U6" s="116"/>
      <c r="V6" s="116"/>
      <c r="W6" s="281">
        <f t="shared" si="3"/>
        <v>0</v>
      </c>
      <c r="X6" s="116"/>
      <c r="Y6" s="116">
        <f>INDEX(SummDir!$5:$113,$A6,Y$125)</f>
        <v>205</v>
      </c>
      <c r="Z6" s="116">
        <f>INDEX(SummDir!$5:$113,$A6,Z$125)</f>
        <v>125</v>
      </c>
      <c r="AA6" s="116"/>
      <c r="AB6" s="116"/>
      <c r="AC6" s="116"/>
      <c r="AD6" s="116"/>
      <c r="AE6" s="116"/>
      <c r="AF6" s="116"/>
      <c r="AG6" s="116"/>
      <c r="AH6" s="116"/>
      <c r="AI6" s="216"/>
      <c r="AJ6" s="116">
        <f t="shared" si="4"/>
        <v>3</v>
      </c>
      <c r="AK6" s="116">
        <f t="shared" si="4"/>
        <v>3</v>
      </c>
      <c r="AL6" s="116">
        <f t="shared" si="4"/>
        <v>3</v>
      </c>
      <c r="AM6" s="116">
        <f t="shared" si="4"/>
        <v>3</v>
      </c>
      <c r="AN6" s="116">
        <f t="shared" si="5"/>
        <v>0</v>
      </c>
      <c r="AO6" s="116">
        <f t="shared" si="5"/>
        <v>0</v>
      </c>
      <c r="AP6" s="116">
        <f t="shared" si="5"/>
        <v>1</v>
      </c>
      <c r="AQ6" s="116">
        <f t="shared" si="5"/>
        <v>0</v>
      </c>
      <c r="AR6" s="116">
        <f t="shared" si="6"/>
        <v>33.425445000000003</v>
      </c>
      <c r="AS6" s="116">
        <f t="shared" si="6"/>
        <v>-111.93979899999999</v>
      </c>
    </row>
    <row r="7" spans="1:45" s="42" customFormat="1" x14ac:dyDescent="0.25">
      <c r="A7" s="16">
        <v>7</v>
      </c>
      <c r="B7" s="272">
        <f>INDEX(SummDir!$5:$113,$A7,B$125)</f>
        <v>108</v>
      </c>
      <c r="C7" s="182" t="str">
        <f>INDEX(SummDir!$5:$113,$A7,C$125)</f>
        <v>5th St</v>
      </c>
      <c r="D7" s="182" t="str">
        <f>INDEX(SummDir!$5:$113,$A7,D$125)</f>
        <v>Farmer Ave</v>
      </c>
      <c r="E7" s="116">
        <f>IF(LEN(INDEX(SummDir!$5:$113,$A7,E$125))&lt;1,"",ROUND(INDEX(SummDir!$5:$113,$A7,E$125),0))</f>
        <v>16</v>
      </c>
      <c r="F7" s="116">
        <f>IF(LEN(INDEX(SummDir!$5:$113,$A7,F$125))&lt;1,"",ROUND(INDEX(SummDir!$5:$113,$A7,F$125),0))</f>
        <v>21</v>
      </c>
      <c r="G7" s="116">
        <f>IF(LEN(INDEX(SummDir!$5:$113,$A7,G$125))&lt;1,"",ROUND(INDEX(SummDir!$5:$113,$A7,G$125),0))</f>
        <v>11</v>
      </c>
      <c r="H7" s="251">
        <f>INDEX(SummDir!$5:$113,$A7,H$125)</f>
        <v>0.14285714285714285</v>
      </c>
      <c r="I7" s="251">
        <f>INDEX(SummDir!$5:$113,$A7,I$125)</f>
        <v>1.5873015873015872E-2</v>
      </c>
      <c r="J7" s="251">
        <f>INDEX(SummDir!$5:$113,$A7,J$125)</f>
        <v>3.1746031746031744E-2</v>
      </c>
      <c r="K7" s="116">
        <f>INDEX(SummDir!$5:$113,$A7,K$125)</f>
        <v>0.12698412698412698</v>
      </c>
      <c r="L7" s="116" t="str">
        <f t="shared" si="0"/>
        <v/>
      </c>
      <c r="M7" s="116">
        <f t="shared" si="1"/>
        <v>0.25</v>
      </c>
      <c r="N7" s="116">
        <f t="shared" si="2"/>
        <v>0</v>
      </c>
      <c r="O7" s="259" t="s">
        <v>352</v>
      </c>
      <c r="P7" s="264">
        <f>INDEX(SummDir!$5:$113,$A7,P$125)</f>
        <v>15.75</v>
      </c>
      <c r="Q7" s="216">
        <f>INDEX(SummDir!$5:$113,$A7,Q$125)</f>
        <v>63</v>
      </c>
      <c r="R7" s="216">
        <f>INDEX(SummDir!$5:$113,$A7,R$125)</f>
        <v>41</v>
      </c>
      <c r="S7" s="216">
        <f>INDEX(SummDir!$5:$113,$A7,S$125)</f>
        <v>22</v>
      </c>
      <c r="T7" s="216">
        <f>INDEX(SummDir!$5:$113,$A7,T$125)</f>
        <v>41</v>
      </c>
      <c r="U7" s="116"/>
      <c r="V7" s="116"/>
      <c r="W7" s="281">
        <f t="shared" si="3"/>
        <v>0</v>
      </c>
      <c r="X7" s="116"/>
      <c r="Y7" s="116">
        <f>INDEX(SummDir!$5:$113,$A7,Y$125)</f>
        <v>63</v>
      </c>
      <c r="Z7" s="116">
        <f>INDEX(SummDir!$5:$113,$A7,Z$125)</f>
        <v>22</v>
      </c>
      <c r="AA7" s="116"/>
      <c r="AB7" s="116"/>
      <c r="AC7" s="116"/>
      <c r="AD7" s="116"/>
      <c r="AE7" s="116"/>
      <c r="AF7" s="116"/>
      <c r="AG7" s="116"/>
      <c r="AH7" s="116"/>
      <c r="AI7" s="216"/>
      <c r="AJ7" s="116">
        <f t="shared" si="4"/>
        <v>0</v>
      </c>
      <c r="AK7" s="116">
        <f t="shared" si="4"/>
        <v>0</v>
      </c>
      <c r="AL7" s="116">
        <f t="shared" si="4"/>
        <v>3</v>
      </c>
      <c r="AM7" s="116">
        <f t="shared" si="4"/>
        <v>3</v>
      </c>
      <c r="AN7" s="116">
        <f t="shared" si="5"/>
        <v>0</v>
      </c>
      <c r="AO7" s="116">
        <f t="shared" si="5"/>
        <v>0</v>
      </c>
      <c r="AP7" s="116">
        <f t="shared" si="5"/>
        <v>0</v>
      </c>
      <c r="AQ7" s="116">
        <f t="shared" si="5"/>
        <v>0</v>
      </c>
      <c r="AR7" s="116">
        <f t="shared" si="6"/>
        <v>33.425445000000003</v>
      </c>
      <c r="AS7" s="116">
        <f t="shared" si="6"/>
        <v>-111.94409899999999</v>
      </c>
    </row>
    <row r="8" spans="1:45" s="42" customFormat="1" x14ac:dyDescent="0.25">
      <c r="A8" s="16">
        <v>8</v>
      </c>
      <c r="B8" s="272">
        <f>INDEX(SummDir!$5:$113,$A8,B$125)</f>
        <v>110</v>
      </c>
      <c r="C8" s="182" t="str">
        <f>INDEX(SummDir!$5:$113,$A8,C$125)</f>
        <v>5th St</v>
      </c>
      <c r="D8" s="182" t="str">
        <f>INDEX(SummDir!$5:$113,$A8,D$125)</f>
        <v>Priest Dr</v>
      </c>
      <c r="E8" s="116">
        <f>IF(LEN(INDEX(SummDir!$5:$113,$A8,E$125))&lt;1,"",ROUND(INDEX(SummDir!$5:$113,$A8,E$125),0))</f>
        <v>16</v>
      </c>
      <c r="F8" s="116" t="str">
        <f>IF(LEN(INDEX(SummDir!$5:$113,$A8,F$125))&lt;1,"",ROUND(INDEX(SummDir!$5:$113,$A8,F$125),0))</f>
        <v/>
      </c>
      <c r="G8" s="116">
        <f>IF(LEN(INDEX(SummDir!$5:$113,$A8,G$125))&lt;1,"",ROUND(INDEX(SummDir!$5:$113,$A8,G$125),0))</f>
        <v>16</v>
      </c>
      <c r="H8" s="251">
        <f>INDEX(SummDir!$5:$113,$A8,H$125)</f>
        <v>0.25806451612903225</v>
      </c>
      <c r="I8" s="251">
        <f>INDEX(SummDir!$5:$113,$A8,I$125)</f>
        <v>0.32258064516129031</v>
      </c>
      <c r="J8" s="251">
        <f>INDEX(SummDir!$5:$113,$A8,J$125)</f>
        <v>0.32258064516129031</v>
      </c>
      <c r="K8" s="116">
        <f>INDEX(SummDir!$5:$113,$A8,K$125)</f>
        <v>3.2258064516129031E-2</v>
      </c>
      <c r="L8" s="116">
        <f t="shared" si="0"/>
        <v>28310</v>
      </c>
      <c r="M8" s="116">
        <f t="shared" si="1"/>
        <v>1.24</v>
      </c>
      <c r="N8" s="116">
        <f t="shared" si="2"/>
        <v>1</v>
      </c>
      <c r="O8" s="259" t="s">
        <v>352</v>
      </c>
      <c r="P8" s="264">
        <f>INDEX(SummDir!$5:$113,$A8,P$125)</f>
        <v>15.5</v>
      </c>
      <c r="Q8" s="216">
        <f>INDEX(SummDir!$5:$113,$A8,Q$125)</f>
        <v>31</v>
      </c>
      <c r="R8" s="216">
        <f>INDEX(SummDir!$5:$113,$A8,R$125)</f>
        <v>0</v>
      </c>
      <c r="S8" s="216">
        <f>INDEX(SummDir!$5:$113,$A8,S$125)</f>
        <v>31</v>
      </c>
      <c r="T8" s="216">
        <f>INDEX(SummDir!$5:$113,$A8,T$125)</f>
        <v>0</v>
      </c>
      <c r="U8" s="116"/>
      <c r="V8" s="116"/>
      <c r="W8" s="281">
        <f t="shared" si="3"/>
        <v>0</v>
      </c>
      <c r="X8" s="116"/>
      <c r="Y8" s="116">
        <f>INDEX(SummDir!$5:$113,$A8,Y$125)</f>
        <v>31</v>
      </c>
      <c r="Z8" s="116">
        <f>INDEX(SummDir!$5:$113,$A8,Z$125)</f>
        <v>31</v>
      </c>
      <c r="AA8" s="116"/>
      <c r="AB8" s="116"/>
      <c r="AC8" s="116"/>
      <c r="AD8" s="116"/>
      <c r="AE8" s="116"/>
      <c r="AF8" s="116"/>
      <c r="AG8" s="116"/>
      <c r="AH8" s="116"/>
      <c r="AI8" s="216"/>
      <c r="AJ8" s="116">
        <f t="shared" si="4"/>
        <v>1</v>
      </c>
      <c r="AK8" s="116">
        <f t="shared" si="4"/>
        <v>1</v>
      </c>
      <c r="AL8" s="116">
        <f t="shared" si="4"/>
        <v>0</v>
      </c>
      <c r="AM8" s="116">
        <f t="shared" si="4"/>
        <v>3</v>
      </c>
      <c r="AN8" s="116">
        <f t="shared" si="5"/>
        <v>0</v>
      </c>
      <c r="AO8" s="116">
        <f t="shared" si="5"/>
        <v>0</v>
      </c>
      <c r="AP8" s="116">
        <f t="shared" si="5"/>
        <v>0</v>
      </c>
      <c r="AQ8" s="116">
        <f t="shared" si="5"/>
        <v>0</v>
      </c>
      <c r="AR8" s="116">
        <f t="shared" si="6"/>
        <v>33.425600000000003</v>
      </c>
      <c r="AS8" s="116">
        <f t="shared" si="6"/>
        <v>-111.96095</v>
      </c>
    </row>
    <row r="9" spans="1:45" s="42" customFormat="1" x14ac:dyDescent="0.25">
      <c r="A9" s="16">
        <v>9</v>
      </c>
      <c r="B9" s="272">
        <f>INDEX(SummDir!$5:$113,$A9,B$125)</f>
        <v>111</v>
      </c>
      <c r="C9" s="182" t="str">
        <f>INDEX(SummDir!$5:$113,$A9,C$125)</f>
        <v>10th St</v>
      </c>
      <c r="D9" s="182" t="str">
        <f>INDEX(SummDir!$5:$113,$A9,D$125)</f>
        <v>Mill Ave</v>
      </c>
      <c r="E9" s="116">
        <f>IF(LEN(INDEX(SummDir!$5:$113,$A9,E$125))&lt;1,"",ROUND(INDEX(SummDir!$5:$113,$A9,E$125),0))</f>
        <v>45</v>
      </c>
      <c r="F9" s="116">
        <f>IF(LEN(INDEX(SummDir!$5:$113,$A9,F$125))&lt;1,"",ROUND(INDEX(SummDir!$5:$113,$A9,F$125),0))</f>
        <v>30</v>
      </c>
      <c r="G9" s="116">
        <f>IF(LEN(INDEX(SummDir!$5:$113,$A9,G$125))&lt;1,"",ROUND(INDEX(SummDir!$5:$113,$A9,G$125),0))</f>
        <v>60</v>
      </c>
      <c r="H9" s="251">
        <f>INDEX(SummDir!$5:$113,$A9,H$125)</f>
        <v>0.31284916201117319</v>
      </c>
      <c r="I9" s="251">
        <f>INDEX(SummDir!$5:$113,$A9,I$125)</f>
        <v>0.16201117318435754</v>
      </c>
      <c r="J9" s="251">
        <f>INDEX(SummDir!$5:$113,$A9,J$125)</f>
        <v>0.46648044692737428</v>
      </c>
      <c r="K9" s="116">
        <f>INDEX(SummDir!$5:$113,$A9,K$125)</f>
        <v>0.24860335195530725</v>
      </c>
      <c r="L9" s="116">
        <f t="shared" si="0"/>
        <v>26392</v>
      </c>
      <c r="M9" s="116">
        <f t="shared" si="1"/>
        <v>0</v>
      </c>
      <c r="N9" s="116">
        <f t="shared" si="2"/>
        <v>0</v>
      </c>
      <c r="O9" s="259" t="s">
        <v>352</v>
      </c>
      <c r="P9" s="264">
        <f>INDEX(SummDir!$5:$113,$A9,P$125)</f>
        <v>44.75</v>
      </c>
      <c r="Q9" s="216">
        <f>INDEX(SummDir!$5:$113,$A9,Q$125)</f>
        <v>179</v>
      </c>
      <c r="R9" s="216">
        <f>INDEX(SummDir!$5:$113,$A9,R$125)</f>
        <v>59</v>
      </c>
      <c r="S9" s="216">
        <f>INDEX(SummDir!$5:$113,$A9,S$125)</f>
        <v>120</v>
      </c>
      <c r="T9" s="216">
        <f>INDEX(SummDir!$5:$113,$A9,T$125)</f>
        <v>59</v>
      </c>
      <c r="U9" s="116"/>
      <c r="V9" s="116"/>
      <c r="W9" s="281">
        <f t="shared" si="3"/>
        <v>0</v>
      </c>
      <c r="X9" s="116"/>
      <c r="Y9" s="116">
        <f>INDEX(SummDir!$5:$113,$A9,Y$125)</f>
        <v>179</v>
      </c>
      <c r="Z9" s="116">
        <f>INDEX(SummDir!$5:$113,$A9,Z$125)</f>
        <v>120</v>
      </c>
      <c r="AA9" s="116"/>
      <c r="AB9" s="116"/>
      <c r="AC9" s="116"/>
      <c r="AD9" s="116"/>
      <c r="AE9" s="116"/>
      <c r="AF9" s="116"/>
      <c r="AG9" s="116"/>
      <c r="AH9" s="116"/>
      <c r="AI9" s="216"/>
      <c r="AJ9" s="116">
        <f t="shared" si="4"/>
        <v>0</v>
      </c>
      <c r="AK9" s="116">
        <f t="shared" si="4"/>
        <v>0</v>
      </c>
      <c r="AL9" s="116">
        <f t="shared" si="4"/>
        <v>2</v>
      </c>
      <c r="AM9" s="116">
        <f t="shared" si="4"/>
        <v>3</v>
      </c>
      <c r="AN9" s="116">
        <f t="shared" si="5"/>
        <v>0</v>
      </c>
      <c r="AO9" s="116">
        <f t="shared" si="5"/>
        <v>0</v>
      </c>
      <c r="AP9" s="116">
        <f t="shared" si="5"/>
        <v>1</v>
      </c>
      <c r="AQ9" s="116">
        <f t="shared" si="5"/>
        <v>0</v>
      </c>
      <c r="AR9" s="116">
        <f t="shared" si="6"/>
        <v>33.418945000000001</v>
      </c>
      <c r="AS9" s="116">
        <f t="shared" si="6"/>
        <v>-111.93979899999999</v>
      </c>
    </row>
    <row r="10" spans="1:45" s="42" customFormat="1" x14ac:dyDescent="0.25">
      <c r="A10" s="16">
        <v>10</v>
      </c>
      <c r="B10" s="272">
        <f>INDEX(SummDir!$5:$113,$A10,B$125)</f>
        <v>112</v>
      </c>
      <c r="C10" s="182" t="str">
        <f>INDEX(SummDir!$5:$113,$A10,C$125)</f>
        <v>Superstition Fwy</v>
      </c>
      <c r="D10" s="182" t="str">
        <f>INDEX(SummDir!$5:$113,$A10,D$125)</f>
        <v>College Ave</v>
      </c>
      <c r="E10" s="116">
        <f>IF(LEN(INDEX(SummDir!$5:$113,$A10,E$125))&lt;1,"",ROUND(INDEX(SummDir!$5:$113,$A10,E$125),0))</f>
        <v>36</v>
      </c>
      <c r="F10" s="116">
        <f>IF(LEN(INDEX(SummDir!$5:$113,$A10,F$125))&lt;1,"",ROUND(INDEX(SummDir!$5:$113,$A10,F$125),0))</f>
        <v>32</v>
      </c>
      <c r="G10" s="116">
        <f>IF(LEN(INDEX(SummDir!$5:$113,$A10,G$125))&lt;1,"",ROUND(INDEX(SummDir!$5:$113,$A10,G$125),0))</f>
        <v>40</v>
      </c>
      <c r="H10" s="251">
        <f>INDEX(SummDir!$5:$113,$A10,H$125)</f>
        <v>0.66433566433566438</v>
      </c>
      <c r="I10" s="251">
        <f>INDEX(SummDir!$5:$113,$A10,I$125)</f>
        <v>0</v>
      </c>
      <c r="J10" s="251">
        <f>INDEX(SummDir!$5:$113,$A10,J$125)</f>
        <v>0</v>
      </c>
      <c r="K10" s="116">
        <f>INDEX(SummDir!$5:$113,$A10,K$125)</f>
        <v>0.26573426573426573</v>
      </c>
      <c r="L10" s="116">
        <f t="shared" si="0"/>
        <v>1774</v>
      </c>
      <c r="M10" s="116">
        <f t="shared" si="1"/>
        <v>2</v>
      </c>
      <c r="N10" s="116">
        <f t="shared" si="2"/>
        <v>1</v>
      </c>
      <c r="O10" s="259" t="s">
        <v>352</v>
      </c>
      <c r="P10" s="264">
        <f>INDEX(SummDir!$5:$113,$A10,P$125)</f>
        <v>35.75</v>
      </c>
      <c r="Q10" s="216">
        <f>INDEX(SummDir!$5:$113,$A10,Q$125)</f>
        <v>143</v>
      </c>
      <c r="R10" s="216">
        <f>INDEX(SummDir!$5:$113,$A10,R$125)</f>
        <v>63</v>
      </c>
      <c r="S10" s="216">
        <f>INDEX(SummDir!$5:$113,$A10,S$125)</f>
        <v>80</v>
      </c>
      <c r="T10" s="216">
        <f>INDEX(SummDir!$5:$113,$A10,T$125)</f>
        <v>63</v>
      </c>
      <c r="U10" s="116"/>
      <c r="V10" s="116"/>
      <c r="W10" s="281">
        <f t="shared" si="3"/>
        <v>0</v>
      </c>
      <c r="X10" s="116"/>
      <c r="Y10" s="116">
        <f>INDEX(SummDir!$5:$113,$A10,Y$125)</f>
        <v>143</v>
      </c>
      <c r="Z10" s="116">
        <f>INDEX(SummDir!$5:$113,$A10,Z$125)</f>
        <v>80</v>
      </c>
      <c r="AA10" s="116"/>
      <c r="AB10" s="116"/>
      <c r="AC10" s="116"/>
      <c r="AD10" s="116"/>
      <c r="AE10" s="116"/>
      <c r="AF10" s="116"/>
      <c r="AG10" s="116"/>
      <c r="AH10" s="116"/>
      <c r="AI10" s="216"/>
      <c r="AJ10" s="116">
        <f t="shared" si="4"/>
        <v>2</v>
      </c>
      <c r="AK10" s="116">
        <f t="shared" si="4"/>
        <v>3</v>
      </c>
      <c r="AL10" s="116">
        <f t="shared" si="4"/>
        <v>0</v>
      </c>
      <c r="AM10" s="116">
        <f t="shared" si="4"/>
        <v>0</v>
      </c>
      <c r="AN10" s="116">
        <f t="shared" si="5"/>
        <v>0</v>
      </c>
      <c r="AO10" s="116">
        <f t="shared" si="5"/>
        <v>0</v>
      </c>
      <c r="AP10" s="116">
        <f t="shared" si="5"/>
        <v>0</v>
      </c>
      <c r="AQ10" s="116">
        <f t="shared" si="5"/>
        <v>0</v>
      </c>
      <c r="AR10" s="116">
        <f t="shared" si="6"/>
        <v>33.385480000000001</v>
      </c>
      <c r="AS10" s="116">
        <f t="shared" si="6"/>
        <v>-111.93477</v>
      </c>
    </row>
    <row r="11" spans="1:45" s="42" customFormat="1" x14ac:dyDescent="0.25">
      <c r="A11" s="16">
        <v>11</v>
      </c>
      <c r="B11" s="272">
        <f>INDEX(SummDir!$5:$113,$A11,B$125)</f>
        <v>113</v>
      </c>
      <c r="C11" s="182" t="str">
        <f>INDEX(SummDir!$5:$113,$A11,C$125)</f>
        <v>13th St</v>
      </c>
      <c r="D11" s="182" t="str">
        <f>INDEX(SummDir!$5:$113,$A11,D$125)</f>
        <v>Mill Ave</v>
      </c>
      <c r="E11" s="116">
        <f>IF(LEN(INDEX(SummDir!$5:$113,$A11,E$125))&lt;1,"",ROUND(INDEX(SummDir!$5:$113,$A11,E$125),0))</f>
        <v>23</v>
      </c>
      <c r="F11" s="116">
        <f>IF(LEN(INDEX(SummDir!$5:$113,$A11,F$125))&lt;1,"",ROUND(INDEX(SummDir!$5:$113,$A11,F$125),0))</f>
        <v>14</v>
      </c>
      <c r="G11" s="116">
        <f>IF(LEN(INDEX(SummDir!$5:$113,$A11,G$125))&lt;1,"",ROUND(INDEX(SummDir!$5:$113,$A11,G$125),0))</f>
        <v>32</v>
      </c>
      <c r="H11" s="251">
        <f>INDEX(SummDir!$5:$113,$A11,H$125)</f>
        <v>0.28021978021978022</v>
      </c>
      <c r="I11" s="251">
        <f>INDEX(SummDir!$5:$113,$A11,I$125)</f>
        <v>0.24175824175824176</v>
      </c>
      <c r="J11" s="251">
        <f>INDEX(SummDir!$5:$113,$A11,J$125)</f>
        <v>0.51098901098901095</v>
      </c>
      <c r="K11" s="116">
        <f>INDEX(SummDir!$5:$113,$A11,K$125)</f>
        <v>0.18681318681318682</v>
      </c>
      <c r="L11" s="116">
        <f t="shared" si="0"/>
        <v>26392</v>
      </c>
      <c r="M11" s="116">
        <f t="shared" si="1"/>
        <v>0</v>
      </c>
      <c r="N11" s="116">
        <f t="shared" si="2"/>
        <v>1</v>
      </c>
      <c r="O11" s="259" t="s">
        <v>352</v>
      </c>
      <c r="P11" s="264">
        <f>INDEX(SummDir!$5:$113,$A11,P$125)</f>
        <v>22.75</v>
      </c>
      <c r="Q11" s="216">
        <f>INDEX(SummDir!$5:$113,$A11,Q$125)</f>
        <v>91</v>
      </c>
      <c r="R11" s="216">
        <f>INDEX(SummDir!$5:$113,$A11,R$125)</f>
        <v>28</v>
      </c>
      <c r="S11" s="216">
        <f>INDEX(SummDir!$5:$113,$A11,S$125)</f>
        <v>63</v>
      </c>
      <c r="T11" s="216">
        <f>INDEX(SummDir!$5:$113,$A11,T$125)</f>
        <v>28</v>
      </c>
      <c r="U11" s="116"/>
      <c r="V11" s="116"/>
      <c r="W11" s="281">
        <f t="shared" si="3"/>
        <v>0</v>
      </c>
      <c r="X11" s="116"/>
      <c r="Y11" s="116">
        <f>INDEX(SummDir!$5:$113,$A11,Y$125)</f>
        <v>91</v>
      </c>
      <c r="Z11" s="116">
        <f>INDEX(SummDir!$5:$113,$A11,Z$125)</f>
        <v>63</v>
      </c>
      <c r="AA11" s="116"/>
      <c r="AB11" s="116"/>
      <c r="AC11" s="116"/>
      <c r="AD11" s="116"/>
      <c r="AE11" s="116"/>
      <c r="AF11" s="116"/>
      <c r="AG11" s="116"/>
      <c r="AH11" s="116"/>
      <c r="AI11" s="216"/>
      <c r="AJ11" s="116">
        <f t="shared" si="4"/>
        <v>1</v>
      </c>
      <c r="AK11" s="116">
        <f t="shared" si="4"/>
        <v>0</v>
      </c>
      <c r="AL11" s="116">
        <f t="shared" si="4"/>
        <v>3</v>
      </c>
      <c r="AM11" s="116">
        <f t="shared" si="4"/>
        <v>3</v>
      </c>
      <c r="AN11" s="116">
        <f t="shared" si="5"/>
        <v>1</v>
      </c>
      <c r="AO11" s="116">
        <f t="shared" si="5"/>
        <v>0</v>
      </c>
      <c r="AP11" s="116">
        <f t="shared" si="5"/>
        <v>1</v>
      </c>
      <c r="AQ11" s="116">
        <f t="shared" si="5"/>
        <v>0</v>
      </c>
      <c r="AR11" s="116">
        <f t="shared" si="6"/>
        <v>33.414645</v>
      </c>
      <c r="AS11" s="116">
        <f t="shared" si="6"/>
        <v>-111.93979899999999</v>
      </c>
    </row>
    <row r="12" spans="1:45" s="42" customFormat="1" x14ac:dyDescent="0.25">
      <c r="A12" s="16">
        <v>12</v>
      </c>
      <c r="B12" s="272">
        <f>INDEX(SummDir!$5:$113,$A12,B$125)</f>
        <v>114</v>
      </c>
      <c r="C12" s="182" t="str">
        <f>INDEX(SummDir!$5:$113,$A12,C$125)</f>
        <v>13th St</v>
      </c>
      <c r="D12" s="182" t="str">
        <f>INDEX(SummDir!$5:$113,$A12,D$125)</f>
        <v>Hardy Dr</v>
      </c>
      <c r="E12" s="116">
        <f>IF(LEN(INDEX(SummDir!$5:$113,$A12,E$125))&lt;1,"",ROUND(INDEX(SummDir!$5:$113,$A12,E$125),0))</f>
        <v>19</v>
      </c>
      <c r="F12" s="116">
        <f>IF(LEN(INDEX(SummDir!$5:$113,$A12,F$125))&lt;1,"",ROUND(INDEX(SummDir!$5:$113,$A12,F$125),0))</f>
        <v>19</v>
      </c>
      <c r="G12" s="116">
        <f>IF(LEN(INDEX(SummDir!$5:$113,$A12,G$125))&lt;1,"",ROUND(INDEX(SummDir!$5:$113,$A12,G$125),0))</f>
        <v>19</v>
      </c>
      <c r="H12" s="251">
        <f>INDEX(SummDir!$5:$113,$A12,H$125)</f>
        <v>0.32432432432432434</v>
      </c>
      <c r="I12" s="251">
        <f>INDEX(SummDir!$5:$113,$A12,I$125)</f>
        <v>0.10810810810810811</v>
      </c>
      <c r="J12" s="251">
        <f>INDEX(SummDir!$5:$113,$A12,J$125)</f>
        <v>8.1081081081081086E-2</v>
      </c>
      <c r="K12" s="116">
        <f>INDEX(SummDir!$5:$113,$A12,K$125)</f>
        <v>0.29729729729729731</v>
      </c>
      <c r="L12" s="116">
        <f t="shared" si="0"/>
        <v>9690</v>
      </c>
      <c r="M12" s="116">
        <f t="shared" si="1"/>
        <v>0.72</v>
      </c>
      <c r="N12" s="116">
        <f t="shared" si="2"/>
        <v>1</v>
      </c>
      <c r="O12" s="259" t="s">
        <v>352</v>
      </c>
      <c r="P12" s="264">
        <f>INDEX(SummDir!$5:$113,$A12,P$125)</f>
        <v>18.5</v>
      </c>
      <c r="Q12" s="216">
        <f>INDEX(SummDir!$5:$113,$A12,Q$125)</f>
        <v>74</v>
      </c>
      <c r="R12" s="216">
        <f>INDEX(SummDir!$5:$113,$A12,R$125)</f>
        <v>37</v>
      </c>
      <c r="S12" s="216">
        <f>INDEX(SummDir!$5:$113,$A12,S$125)</f>
        <v>37</v>
      </c>
      <c r="T12" s="216">
        <f>INDEX(SummDir!$5:$113,$A12,T$125)</f>
        <v>37</v>
      </c>
      <c r="U12" s="116"/>
      <c r="V12" s="116"/>
      <c r="W12" s="281">
        <f t="shared" si="3"/>
        <v>0</v>
      </c>
      <c r="X12" s="116"/>
      <c r="Y12" s="116">
        <f>INDEX(SummDir!$5:$113,$A12,Y$125)</f>
        <v>74</v>
      </c>
      <c r="Z12" s="116">
        <f>INDEX(SummDir!$5:$113,$A12,Z$125)</f>
        <v>37</v>
      </c>
      <c r="AA12" s="116"/>
      <c r="AB12" s="116"/>
      <c r="AC12" s="116"/>
      <c r="AD12" s="116"/>
      <c r="AE12" s="116"/>
      <c r="AF12" s="116"/>
      <c r="AG12" s="116"/>
      <c r="AH12" s="116"/>
      <c r="AI12" s="216"/>
      <c r="AJ12" s="116">
        <f t="shared" si="4"/>
        <v>3</v>
      </c>
      <c r="AK12" s="116">
        <f t="shared" si="4"/>
        <v>3</v>
      </c>
      <c r="AL12" s="116">
        <f t="shared" si="4"/>
        <v>3</v>
      </c>
      <c r="AM12" s="116">
        <f t="shared" si="4"/>
        <v>3</v>
      </c>
      <c r="AN12" s="116">
        <f t="shared" si="5"/>
        <v>0</v>
      </c>
      <c r="AO12" s="116">
        <f t="shared" si="5"/>
        <v>0</v>
      </c>
      <c r="AP12" s="116">
        <f t="shared" si="5"/>
        <v>0</v>
      </c>
      <c r="AQ12" s="116">
        <f t="shared" si="5"/>
        <v>0</v>
      </c>
      <c r="AR12" s="116">
        <f t="shared" si="6"/>
        <v>33.414645</v>
      </c>
      <c r="AS12" s="116">
        <f t="shared" si="6"/>
        <v>-111.951999</v>
      </c>
    </row>
    <row r="13" spans="1:45" s="42" customFormat="1" x14ac:dyDescent="0.25">
      <c r="A13" s="16">
        <v>13</v>
      </c>
      <c r="B13" s="272">
        <f>INDEX(SummDir!$5:$113,$A13,B$125)</f>
        <v>115</v>
      </c>
      <c r="C13" s="182" t="str">
        <f>INDEX(SummDir!$5:$113,$A13,C$125)</f>
        <v>University Dr</v>
      </c>
      <c r="D13" s="182" t="str">
        <f>INDEX(SummDir!$5:$113,$A13,D$125)</f>
        <v>College Ave</v>
      </c>
      <c r="E13" s="116">
        <f>IF(LEN(INDEX(SummDir!$5:$113,$A13,E$125))&lt;1,"",ROUND(INDEX(SummDir!$5:$113,$A13,E$125),0))</f>
        <v>174</v>
      </c>
      <c r="F13" s="116" t="str">
        <f>IF(LEN(INDEX(SummDir!$5:$113,$A13,F$125))&lt;1,"",ROUND(INDEX(SummDir!$5:$113,$A13,F$125),0))</f>
        <v/>
      </c>
      <c r="G13" s="116">
        <f>IF(LEN(INDEX(SummDir!$5:$113,$A13,G$125))&lt;1,"",ROUND(INDEX(SummDir!$5:$113,$A13,G$125),0))</f>
        <v>174</v>
      </c>
      <c r="H13" s="251">
        <f>INDEX(SummDir!$5:$113,$A13,H$125)</f>
        <v>6.0518731988472622E-2</v>
      </c>
      <c r="I13" s="251">
        <f>INDEX(SummDir!$5:$113,$A13,I$125)</f>
        <v>9.5100864553314124E-2</v>
      </c>
      <c r="J13" s="251">
        <f>INDEX(SummDir!$5:$113,$A13,J$125)</f>
        <v>0.18155619596541786</v>
      </c>
      <c r="K13" s="116">
        <f>INDEX(SummDir!$5:$113,$A13,K$125)</f>
        <v>0.26224783861671469</v>
      </c>
      <c r="L13" s="116">
        <f t="shared" si="0"/>
        <v>5044</v>
      </c>
      <c r="M13" s="116">
        <f t="shared" si="1"/>
        <v>0</v>
      </c>
      <c r="N13" s="116">
        <f t="shared" si="2"/>
        <v>1</v>
      </c>
      <c r="O13" s="259" t="s">
        <v>352</v>
      </c>
      <c r="P13" s="264">
        <f>INDEX(SummDir!$5:$113,$A13,P$125)</f>
        <v>173.5</v>
      </c>
      <c r="Q13" s="216">
        <f>INDEX(SummDir!$5:$113,$A13,Q$125)</f>
        <v>347</v>
      </c>
      <c r="R13" s="216">
        <f>INDEX(SummDir!$5:$113,$A13,R$125)</f>
        <v>0</v>
      </c>
      <c r="S13" s="216">
        <f>INDEX(SummDir!$5:$113,$A13,S$125)</f>
        <v>347</v>
      </c>
      <c r="T13" s="216">
        <f>INDEX(SummDir!$5:$113,$A13,T$125)</f>
        <v>0</v>
      </c>
      <c r="U13" s="116"/>
      <c r="V13" s="116"/>
      <c r="W13" s="281">
        <f t="shared" si="3"/>
        <v>0</v>
      </c>
      <c r="X13" s="116"/>
      <c r="Y13" s="116">
        <f>INDEX(SummDir!$5:$113,$A13,Y$125)</f>
        <v>347</v>
      </c>
      <c r="Z13" s="116">
        <f>INDEX(SummDir!$5:$113,$A13,Z$125)</f>
        <v>347</v>
      </c>
      <c r="AA13" s="116"/>
      <c r="AB13" s="116"/>
      <c r="AC13" s="116"/>
      <c r="AD13" s="116"/>
      <c r="AE13" s="116"/>
      <c r="AF13" s="116"/>
      <c r="AG13" s="116"/>
      <c r="AH13" s="116"/>
      <c r="AI13" s="216"/>
      <c r="AJ13" s="116">
        <f t="shared" si="4"/>
        <v>5</v>
      </c>
      <c r="AK13" s="116">
        <f t="shared" si="4"/>
        <v>3</v>
      </c>
      <c r="AL13" s="116">
        <f t="shared" si="4"/>
        <v>3</v>
      </c>
      <c r="AM13" s="116">
        <f t="shared" si="4"/>
        <v>3</v>
      </c>
      <c r="AN13" s="116">
        <f t="shared" si="5"/>
        <v>0</v>
      </c>
      <c r="AO13" s="116">
        <f t="shared" si="5"/>
        <v>0</v>
      </c>
      <c r="AP13" s="116">
        <f t="shared" si="5"/>
        <v>0</v>
      </c>
      <c r="AQ13" s="116">
        <f t="shared" si="5"/>
        <v>0</v>
      </c>
      <c r="AR13" s="116">
        <f t="shared" si="6"/>
        <v>33.421844999999998</v>
      </c>
      <c r="AS13" s="116">
        <f t="shared" si="6"/>
        <v>-111.934799</v>
      </c>
    </row>
    <row r="14" spans="1:45" s="42" customFormat="1" x14ac:dyDescent="0.25">
      <c r="A14" s="16">
        <v>14</v>
      </c>
      <c r="B14" s="272">
        <f>INDEX(SummDir!$5:$113,$A14,B$125)</f>
        <v>116</v>
      </c>
      <c r="C14" s="182" t="str">
        <f>INDEX(SummDir!$5:$113,$A14,C$125)</f>
        <v>University Dr</v>
      </c>
      <c r="D14" s="182" t="str">
        <f>INDEX(SummDir!$5:$113,$A14,D$125)</f>
        <v>Dorsey Ln</v>
      </c>
      <c r="E14" s="116">
        <f>IF(LEN(INDEX(SummDir!$5:$113,$A14,E$125))&lt;1,"",ROUND(INDEX(SummDir!$5:$113,$A14,E$125),0))</f>
        <v>8</v>
      </c>
      <c r="F14" s="116">
        <f>IF(LEN(INDEX(SummDir!$5:$113,$A14,F$125))&lt;1,"",ROUND(INDEX(SummDir!$5:$113,$A14,F$125),0))</f>
        <v>7</v>
      </c>
      <c r="G14" s="116">
        <f>IF(LEN(INDEX(SummDir!$5:$113,$A14,G$125))&lt;1,"",ROUND(INDEX(SummDir!$5:$113,$A14,G$125),0))</f>
        <v>9</v>
      </c>
      <c r="H14" s="251">
        <f>INDEX(SummDir!$5:$113,$A14,H$125)</f>
        <v>0.18032786885245902</v>
      </c>
      <c r="I14" s="251">
        <f>INDEX(SummDir!$5:$113,$A14,I$125)</f>
        <v>0.44262295081967212</v>
      </c>
      <c r="J14" s="251">
        <f>INDEX(SummDir!$5:$113,$A14,J$125)</f>
        <v>0.75409836065573765</v>
      </c>
      <c r="K14" s="116">
        <f>INDEX(SummDir!$5:$113,$A14,K$125)</f>
        <v>0.29508196721311475</v>
      </c>
      <c r="L14" s="116" t="str">
        <f t="shared" si="0"/>
        <v/>
      </c>
      <c r="M14" s="116">
        <f t="shared" si="1"/>
        <v>0.5</v>
      </c>
      <c r="N14" s="116">
        <f t="shared" si="2"/>
        <v>1</v>
      </c>
      <c r="O14" s="259" t="s">
        <v>352</v>
      </c>
      <c r="P14" s="264">
        <f>INDEX(SummDir!$5:$113,$A14,P$125)</f>
        <v>7.625</v>
      </c>
      <c r="Q14" s="216">
        <f>INDEX(SummDir!$5:$113,$A14,Q$125)</f>
        <v>30.5</v>
      </c>
      <c r="R14" s="216">
        <f>INDEX(SummDir!$5:$113,$A14,R$125)</f>
        <v>13.5</v>
      </c>
      <c r="S14" s="216">
        <f>INDEX(SummDir!$5:$113,$A14,S$125)</f>
        <v>17</v>
      </c>
      <c r="T14" s="216">
        <f>INDEX(SummDir!$5:$113,$A14,T$125)</f>
        <v>13.5</v>
      </c>
      <c r="U14" s="116"/>
      <c r="V14" s="116"/>
      <c r="W14" s="281">
        <f t="shared" si="3"/>
        <v>0</v>
      </c>
      <c r="X14" s="116"/>
      <c r="Y14" s="116">
        <f>INDEX(SummDir!$5:$113,$A14,Y$125)</f>
        <v>30.5</v>
      </c>
      <c r="Z14" s="116">
        <f>INDEX(SummDir!$5:$113,$A14,Z$125)</f>
        <v>17</v>
      </c>
      <c r="AA14" s="116"/>
      <c r="AB14" s="116"/>
      <c r="AC14" s="116"/>
      <c r="AD14" s="116"/>
      <c r="AE14" s="116"/>
      <c r="AF14" s="116"/>
      <c r="AG14" s="116"/>
      <c r="AH14" s="116"/>
      <c r="AI14" s="216"/>
      <c r="AJ14" s="116">
        <f t="shared" si="4"/>
        <v>2</v>
      </c>
      <c r="AK14" s="116">
        <f t="shared" si="4"/>
        <v>0</v>
      </c>
      <c r="AL14" s="116">
        <f t="shared" si="4"/>
        <v>3</v>
      </c>
      <c r="AM14" s="116">
        <f t="shared" si="4"/>
        <v>3</v>
      </c>
      <c r="AN14" s="116">
        <f t="shared" si="5"/>
        <v>0</v>
      </c>
      <c r="AO14" s="116">
        <f t="shared" si="5"/>
        <v>0</v>
      </c>
      <c r="AP14" s="116">
        <f t="shared" si="5"/>
        <v>0</v>
      </c>
      <c r="AQ14" s="116">
        <f t="shared" si="5"/>
        <v>0</v>
      </c>
      <c r="AR14" s="116">
        <f t="shared" si="6"/>
        <v>33.421779999999998</v>
      </c>
      <c r="AS14" s="116">
        <f t="shared" si="6"/>
        <v>-111.91791000000001</v>
      </c>
    </row>
    <row r="15" spans="1:45" s="42" customFormat="1" x14ac:dyDescent="0.25">
      <c r="A15" s="16">
        <v>15</v>
      </c>
      <c r="B15" s="272">
        <f>INDEX(SummDir!$5:$113,$A15,B$125)</f>
        <v>117</v>
      </c>
      <c r="C15" s="182" t="str">
        <f>INDEX(SummDir!$5:$113,$A15,C$125)</f>
        <v>University Dr</v>
      </c>
      <c r="D15" s="182" t="str">
        <f>INDEX(SummDir!$5:$113,$A15,D$125)</f>
        <v>Rural Rd</v>
      </c>
      <c r="E15" s="116">
        <f>IF(LEN(INDEX(SummDir!$5:$113,$A15,E$125))&lt;1,"",ROUND(INDEX(SummDir!$5:$113,$A15,E$125),0))</f>
        <v>50</v>
      </c>
      <c r="F15" s="116">
        <f>IF(LEN(INDEX(SummDir!$5:$113,$A15,F$125))&lt;1,"",ROUND(INDEX(SummDir!$5:$113,$A15,F$125),0))</f>
        <v>31</v>
      </c>
      <c r="G15" s="116">
        <f>IF(LEN(INDEX(SummDir!$5:$113,$A15,G$125))&lt;1,"",ROUND(INDEX(SummDir!$5:$113,$A15,G$125),0))</f>
        <v>69</v>
      </c>
      <c r="H15" s="251">
        <f>INDEX(SummDir!$5:$113,$A15,H$125)</f>
        <v>7.4999999999999997E-2</v>
      </c>
      <c r="I15" s="251">
        <f>INDEX(SummDir!$5:$113,$A15,I$125)</f>
        <v>0.32500000000000001</v>
      </c>
      <c r="J15" s="251">
        <f>INDEX(SummDir!$5:$113,$A15,J$125)</f>
        <v>0.96499999999999997</v>
      </c>
      <c r="K15" s="116">
        <f>INDEX(SummDir!$5:$113,$A15,K$125)</f>
        <v>0.27</v>
      </c>
      <c r="L15" s="116">
        <f t="shared" si="0"/>
        <v>51380</v>
      </c>
      <c r="M15" s="116">
        <f t="shared" si="1"/>
        <v>0</v>
      </c>
      <c r="N15" s="116">
        <f t="shared" si="2"/>
        <v>0</v>
      </c>
      <c r="O15" s="259" t="s">
        <v>352</v>
      </c>
      <c r="P15" s="264">
        <f>INDEX(SummDir!$5:$113,$A15,P$125)</f>
        <v>50</v>
      </c>
      <c r="Q15" s="216">
        <f>INDEX(SummDir!$5:$113,$A15,Q$125)</f>
        <v>200</v>
      </c>
      <c r="R15" s="216">
        <f>INDEX(SummDir!$5:$113,$A15,R$125)</f>
        <v>62</v>
      </c>
      <c r="S15" s="216">
        <f>INDEX(SummDir!$5:$113,$A15,S$125)</f>
        <v>138</v>
      </c>
      <c r="T15" s="216">
        <f>INDEX(SummDir!$5:$113,$A15,T$125)</f>
        <v>62</v>
      </c>
      <c r="U15" s="116"/>
      <c r="V15" s="116"/>
      <c r="W15" s="281">
        <f t="shared" si="3"/>
        <v>0</v>
      </c>
      <c r="X15" s="116"/>
      <c r="Y15" s="116">
        <f>INDEX(SummDir!$5:$113,$A15,Y$125)</f>
        <v>200</v>
      </c>
      <c r="Z15" s="116">
        <f>INDEX(SummDir!$5:$113,$A15,Z$125)</f>
        <v>138</v>
      </c>
      <c r="AA15" s="116"/>
      <c r="AB15" s="116"/>
      <c r="AC15" s="116"/>
      <c r="AD15" s="116"/>
      <c r="AE15" s="116"/>
      <c r="AF15" s="116"/>
      <c r="AG15" s="116"/>
      <c r="AH15" s="116"/>
      <c r="AI15" s="216"/>
      <c r="AJ15" s="116">
        <f t="shared" si="4"/>
        <v>0</v>
      </c>
      <c r="AK15" s="116">
        <f t="shared" si="4"/>
        <v>0</v>
      </c>
      <c r="AL15" s="116">
        <f t="shared" si="4"/>
        <v>3</v>
      </c>
      <c r="AM15" s="116">
        <f t="shared" si="4"/>
        <v>3</v>
      </c>
      <c r="AN15" s="116">
        <f t="shared" si="5"/>
        <v>0</v>
      </c>
      <c r="AO15" s="116">
        <f t="shared" si="5"/>
        <v>0</v>
      </c>
      <c r="AP15" s="116">
        <f t="shared" si="5"/>
        <v>0</v>
      </c>
      <c r="AQ15" s="116">
        <f t="shared" si="5"/>
        <v>1</v>
      </c>
      <c r="AR15" s="116">
        <f t="shared" si="6"/>
        <v>33.422044999999997</v>
      </c>
      <c r="AS15" s="116">
        <f t="shared" si="6"/>
        <v>-111.926299</v>
      </c>
    </row>
    <row r="16" spans="1:45" s="42" customFormat="1" x14ac:dyDescent="0.25">
      <c r="A16" s="16">
        <v>16</v>
      </c>
      <c r="B16" s="272">
        <f>INDEX(SummDir!$5:$113,$A16,B$125)</f>
        <v>118</v>
      </c>
      <c r="C16" s="182" t="str">
        <f>INDEX(SummDir!$5:$113,$A16,C$125)</f>
        <v>University Dr</v>
      </c>
      <c r="D16" s="182" t="str">
        <f>INDEX(SummDir!$5:$113,$A16,D$125)</f>
        <v>Mill Ave</v>
      </c>
      <c r="E16" s="116">
        <f>IF(LEN(INDEX(SummDir!$5:$113,$A16,E$125))&lt;1,"",ROUND(INDEX(SummDir!$5:$113,$A16,E$125),0))</f>
        <v>70</v>
      </c>
      <c r="F16" s="116">
        <f>IF(LEN(INDEX(SummDir!$5:$113,$A16,F$125))&lt;1,"",ROUND(INDEX(SummDir!$5:$113,$A16,F$125),0))</f>
        <v>44</v>
      </c>
      <c r="G16" s="116">
        <f>IF(LEN(INDEX(SummDir!$5:$113,$A16,G$125))&lt;1,"",ROUND(INDEX(SummDir!$5:$113,$A16,G$125),0))</f>
        <v>96</v>
      </c>
      <c r="H16" s="251">
        <f>INDEX(SummDir!$5:$113,$A16,H$125)</f>
        <v>0.21785714285714286</v>
      </c>
      <c r="I16" s="251">
        <f>INDEX(SummDir!$5:$113,$A16,I$125)</f>
        <v>0.21785714285714286</v>
      </c>
      <c r="J16" s="251">
        <f>INDEX(SummDir!$5:$113,$A16,J$125)</f>
        <v>0.40714285714285714</v>
      </c>
      <c r="K16" s="116">
        <f>INDEX(SummDir!$5:$113,$A16,K$125)</f>
        <v>0.18928571428571428</v>
      </c>
      <c r="L16" s="116">
        <f t="shared" si="0"/>
        <v>26392</v>
      </c>
      <c r="M16" s="116">
        <f t="shared" si="1"/>
        <v>0</v>
      </c>
      <c r="N16" s="116">
        <f t="shared" si="2"/>
        <v>1</v>
      </c>
      <c r="O16" s="259" t="s">
        <v>352</v>
      </c>
      <c r="P16" s="264">
        <f>INDEX(SummDir!$5:$113,$A16,P$125)</f>
        <v>70</v>
      </c>
      <c r="Q16" s="216">
        <f>INDEX(SummDir!$5:$113,$A16,Q$125)</f>
        <v>280</v>
      </c>
      <c r="R16" s="216">
        <f>INDEX(SummDir!$5:$113,$A16,R$125)</f>
        <v>88</v>
      </c>
      <c r="S16" s="216">
        <f>INDEX(SummDir!$5:$113,$A16,S$125)</f>
        <v>192</v>
      </c>
      <c r="T16" s="216">
        <f>INDEX(SummDir!$5:$113,$A16,T$125)</f>
        <v>88</v>
      </c>
      <c r="U16" s="116"/>
      <c r="V16" s="116"/>
      <c r="W16" s="281">
        <f t="shared" si="3"/>
        <v>0</v>
      </c>
      <c r="X16" s="116"/>
      <c r="Y16" s="116">
        <f>INDEX(SummDir!$5:$113,$A16,Y$125)</f>
        <v>280</v>
      </c>
      <c r="Z16" s="116">
        <f>INDEX(SummDir!$5:$113,$A16,Z$125)</f>
        <v>192</v>
      </c>
      <c r="AA16" s="116"/>
      <c r="AB16" s="116"/>
      <c r="AC16" s="116"/>
      <c r="AD16" s="116"/>
      <c r="AE16" s="116"/>
      <c r="AF16" s="116"/>
      <c r="AG16" s="116"/>
      <c r="AH16" s="116"/>
      <c r="AI16" s="216"/>
      <c r="AJ16" s="116">
        <f t="shared" si="4"/>
        <v>0</v>
      </c>
      <c r="AK16" s="116">
        <f t="shared" si="4"/>
        <v>3</v>
      </c>
      <c r="AL16" s="116">
        <f t="shared" si="4"/>
        <v>3</v>
      </c>
      <c r="AM16" s="116">
        <f t="shared" si="4"/>
        <v>3</v>
      </c>
      <c r="AN16" s="116">
        <f t="shared" si="5"/>
        <v>0</v>
      </c>
      <c r="AO16" s="116">
        <f t="shared" si="5"/>
        <v>0</v>
      </c>
      <c r="AP16" s="116">
        <f t="shared" si="5"/>
        <v>1</v>
      </c>
      <c r="AQ16" s="116">
        <f t="shared" si="5"/>
        <v>0</v>
      </c>
      <c r="AR16" s="116">
        <f t="shared" si="6"/>
        <v>33.421945000000001</v>
      </c>
      <c r="AS16" s="116">
        <f t="shared" si="6"/>
        <v>-111.93979899999999</v>
      </c>
    </row>
    <row r="17" spans="1:45" s="42" customFormat="1" x14ac:dyDescent="0.25">
      <c r="A17" s="16">
        <v>17</v>
      </c>
      <c r="B17" s="272">
        <f>INDEX(SummDir!$5:$113,$A17,B$125)</f>
        <v>119</v>
      </c>
      <c r="C17" s="182" t="str">
        <f>INDEX(SummDir!$5:$113,$A17,C$125)</f>
        <v>University Dr</v>
      </c>
      <c r="D17" s="182" t="str">
        <f>INDEX(SummDir!$5:$113,$A17,D$125)</f>
        <v>Ash Ave</v>
      </c>
      <c r="E17" s="116">
        <f>IF(LEN(INDEX(SummDir!$5:$113,$A17,E$125))&lt;1,"",ROUND(INDEX(SummDir!$5:$113,$A17,E$125),0))</f>
        <v>27</v>
      </c>
      <c r="F17" s="116">
        <f>IF(LEN(INDEX(SummDir!$5:$113,$A17,F$125))&lt;1,"",ROUND(INDEX(SummDir!$5:$113,$A17,F$125),0))</f>
        <v>23</v>
      </c>
      <c r="G17" s="116">
        <f>IF(LEN(INDEX(SummDir!$5:$113,$A17,G$125))&lt;1,"",ROUND(INDEX(SummDir!$5:$113,$A17,G$125),0))</f>
        <v>30</v>
      </c>
      <c r="H17" s="251">
        <f>INDEX(SummDir!$5:$113,$A17,H$125)</f>
        <v>0.19811320754716982</v>
      </c>
      <c r="I17" s="251">
        <f>INDEX(SummDir!$5:$113,$A17,I$125)</f>
        <v>0.13207547169811321</v>
      </c>
      <c r="J17" s="251">
        <f>INDEX(SummDir!$5:$113,$A17,J$125)</f>
        <v>0.29245283018867924</v>
      </c>
      <c r="K17" s="116">
        <f>INDEX(SummDir!$5:$113,$A17,K$125)</f>
        <v>0.22641509433962265</v>
      </c>
      <c r="L17" s="116" t="str">
        <f t="shared" si="0"/>
        <v/>
      </c>
      <c r="M17" s="116">
        <f t="shared" si="1"/>
        <v>0.11</v>
      </c>
      <c r="N17" s="116">
        <f t="shared" si="2"/>
        <v>1</v>
      </c>
      <c r="O17" s="259" t="s">
        <v>352</v>
      </c>
      <c r="P17" s="264">
        <f>INDEX(SummDir!$5:$113,$A17,P$125)</f>
        <v>26.5</v>
      </c>
      <c r="Q17" s="216">
        <f>INDEX(SummDir!$5:$113,$A17,Q$125)</f>
        <v>106</v>
      </c>
      <c r="R17" s="216">
        <f>INDEX(SummDir!$5:$113,$A17,R$125)</f>
        <v>46</v>
      </c>
      <c r="S17" s="216">
        <f>INDEX(SummDir!$5:$113,$A17,S$125)</f>
        <v>60</v>
      </c>
      <c r="T17" s="216">
        <f>INDEX(SummDir!$5:$113,$A17,T$125)</f>
        <v>46</v>
      </c>
      <c r="U17" s="116"/>
      <c r="V17" s="116"/>
      <c r="W17" s="281">
        <f t="shared" si="3"/>
        <v>0</v>
      </c>
      <c r="X17" s="116"/>
      <c r="Y17" s="116">
        <f>INDEX(SummDir!$5:$113,$A17,Y$125)</f>
        <v>106</v>
      </c>
      <c r="Z17" s="116">
        <f>INDEX(SummDir!$5:$113,$A17,Z$125)</f>
        <v>60</v>
      </c>
      <c r="AA17" s="116"/>
      <c r="AB17" s="116"/>
      <c r="AC17" s="116"/>
      <c r="AD17" s="116"/>
      <c r="AE17" s="116"/>
      <c r="AF17" s="116"/>
      <c r="AG17" s="116"/>
      <c r="AH17" s="116"/>
      <c r="AI17" s="216"/>
      <c r="AJ17" s="116">
        <f t="shared" si="4"/>
        <v>0</v>
      </c>
      <c r="AK17" s="116">
        <f t="shared" si="4"/>
        <v>3</v>
      </c>
      <c r="AL17" s="116">
        <f t="shared" si="4"/>
        <v>3</v>
      </c>
      <c r="AM17" s="116">
        <f t="shared" si="4"/>
        <v>3</v>
      </c>
      <c r="AN17" s="116">
        <f t="shared" si="5"/>
        <v>0</v>
      </c>
      <c r="AO17" s="116">
        <f t="shared" si="5"/>
        <v>0</v>
      </c>
      <c r="AP17" s="116">
        <f t="shared" si="5"/>
        <v>0</v>
      </c>
      <c r="AQ17" s="116">
        <f t="shared" si="5"/>
        <v>0</v>
      </c>
      <c r="AR17" s="116">
        <f t="shared" si="6"/>
        <v>33.421945000000001</v>
      </c>
      <c r="AS17" s="116">
        <f t="shared" si="6"/>
        <v>-111.942199</v>
      </c>
    </row>
    <row r="18" spans="1:45" s="42" customFormat="1" x14ac:dyDescent="0.25">
      <c r="A18" s="16">
        <v>18</v>
      </c>
      <c r="B18" s="272">
        <f>INDEX(SummDir!$5:$113,$A18,B$125)</f>
        <v>120</v>
      </c>
      <c r="C18" s="182" t="str">
        <f>INDEX(SummDir!$5:$113,$A18,C$125)</f>
        <v>University Dr</v>
      </c>
      <c r="D18" s="182" t="str">
        <f>INDEX(SummDir!$5:$113,$A18,D$125)</f>
        <v>Roosevelt St</v>
      </c>
      <c r="E18" s="116">
        <f>IF(LEN(INDEX(SummDir!$5:$113,$A18,E$125))&lt;1,"",ROUND(INDEX(SummDir!$5:$113,$A18,E$125),0))</f>
        <v>12</v>
      </c>
      <c r="F18" s="116">
        <f>IF(LEN(INDEX(SummDir!$5:$113,$A18,F$125))&lt;1,"",ROUND(INDEX(SummDir!$5:$113,$A18,F$125),0))</f>
        <v>13</v>
      </c>
      <c r="G18" s="116">
        <f>IF(LEN(INDEX(SummDir!$5:$113,$A18,G$125))&lt;1,"",ROUND(INDEX(SummDir!$5:$113,$A18,G$125),0))</f>
        <v>11</v>
      </c>
      <c r="H18" s="251">
        <f>INDEX(SummDir!$5:$113,$A18,H$125)</f>
        <v>0.1276595744680851</v>
      </c>
      <c r="I18" s="251">
        <f>INDEX(SummDir!$5:$113,$A18,I$125)</f>
        <v>0.2978723404255319</v>
      </c>
      <c r="J18" s="251">
        <f>INDEX(SummDir!$5:$113,$A18,J$125)</f>
        <v>0.31914893617021278</v>
      </c>
      <c r="K18" s="116">
        <f>INDEX(SummDir!$5:$113,$A18,K$125)</f>
        <v>0.14893617021276595</v>
      </c>
      <c r="L18" s="116" t="str">
        <f t="shared" si="0"/>
        <v/>
      </c>
      <c r="M18" s="116">
        <f t="shared" si="1"/>
        <v>0.43</v>
      </c>
      <c r="N18" s="116">
        <f t="shared" si="2"/>
        <v>1</v>
      </c>
      <c r="O18" s="259" t="s">
        <v>352</v>
      </c>
      <c r="P18" s="264">
        <f>INDEX(SummDir!$5:$113,$A18,P$125)</f>
        <v>11.75</v>
      </c>
      <c r="Q18" s="216">
        <f>INDEX(SummDir!$5:$113,$A18,Q$125)</f>
        <v>47</v>
      </c>
      <c r="R18" s="216">
        <f>INDEX(SummDir!$5:$113,$A18,R$125)</f>
        <v>25</v>
      </c>
      <c r="S18" s="216">
        <f>INDEX(SummDir!$5:$113,$A18,S$125)</f>
        <v>22</v>
      </c>
      <c r="T18" s="216">
        <f>INDEX(SummDir!$5:$113,$A18,T$125)</f>
        <v>25</v>
      </c>
      <c r="U18" s="116"/>
      <c r="V18" s="116"/>
      <c r="W18" s="281">
        <f t="shared" si="3"/>
        <v>0</v>
      </c>
      <c r="X18" s="116"/>
      <c r="Y18" s="116">
        <f>INDEX(SummDir!$5:$113,$A18,Y$125)</f>
        <v>47</v>
      </c>
      <c r="Z18" s="116">
        <f>INDEX(SummDir!$5:$113,$A18,Z$125)</f>
        <v>22</v>
      </c>
      <c r="AA18" s="116"/>
      <c r="AB18" s="116"/>
      <c r="AC18" s="116"/>
      <c r="AD18" s="116"/>
      <c r="AE18" s="116"/>
      <c r="AF18" s="116"/>
      <c r="AG18" s="116"/>
      <c r="AH18" s="116"/>
      <c r="AI18" s="216"/>
      <c r="AJ18" s="116">
        <f t="shared" si="4"/>
        <v>3</v>
      </c>
      <c r="AK18" s="116">
        <f t="shared" si="4"/>
        <v>2</v>
      </c>
      <c r="AL18" s="116">
        <f t="shared" si="4"/>
        <v>3</v>
      </c>
      <c r="AM18" s="116">
        <f t="shared" si="4"/>
        <v>3</v>
      </c>
      <c r="AN18" s="116">
        <f t="shared" si="5"/>
        <v>0</v>
      </c>
      <c r="AO18" s="116">
        <f t="shared" si="5"/>
        <v>0</v>
      </c>
      <c r="AP18" s="116">
        <f t="shared" si="5"/>
        <v>0</v>
      </c>
      <c r="AQ18" s="116">
        <f t="shared" si="5"/>
        <v>0</v>
      </c>
      <c r="AR18" s="116">
        <f t="shared" si="6"/>
        <v>33.421900000000001</v>
      </c>
      <c r="AS18" s="116">
        <f t="shared" si="6"/>
        <v>-111.94727</v>
      </c>
    </row>
    <row r="19" spans="1:45" s="42" customFormat="1" x14ac:dyDescent="0.25">
      <c r="A19" s="16">
        <v>19</v>
      </c>
      <c r="B19" s="272">
        <f>INDEX(SummDir!$5:$113,$A19,B$125)</f>
        <v>121</v>
      </c>
      <c r="C19" s="182" t="str">
        <f>INDEX(SummDir!$5:$113,$A19,C$125)</f>
        <v>University Dr</v>
      </c>
      <c r="D19" s="182" t="str">
        <f>INDEX(SummDir!$5:$113,$A19,D$125)</f>
        <v>Hardy Dr</v>
      </c>
      <c r="E19" s="116">
        <f>IF(LEN(INDEX(SummDir!$5:$113,$A19,E$125))&lt;1,"",ROUND(INDEX(SummDir!$5:$113,$A19,E$125),0))</f>
        <v>17</v>
      </c>
      <c r="F19" s="116">
        <f>IF(LEN(INDEX(SummDir!$5:$113,$A19,F$125))&lt;1,"",ROUND(INDEX(SummDir!$5:$113,$A19,F$125),0))</f>
        <v>17</v>
      </c>
      <c r="G19" s="116">
        <f>IF(LEN(INDEX(SummDir!$5:$113,$A19,G$125))&lt;1,"",ROUND(INDEX(SummDir!$5:$113,$A19,G$125),0))</f>
        <v>17</v>
      </c>
      <c r="H19" s="251">
        <f>INDEX(SummDir!$5:$113,$A19,H$125)</f>
        <v>0.31343283582089554</v>
      </c>
      <c r="I19" s="251">
        <f>INDEX(SummDir!$5:$113,$A19,I$125)</f>
        <v>0.16417910447761194</v>
      </c>
      <c r="J19" s="251">
        <f>INDEX(SummDir!$5:$113,$A19,J$125)</f>
        <v>0.46268656716417911</v>
      </c>
      <c r="K19" s="116">
        <f>INDEX(SummDir!$5:$113,$A19,K$125)</f>
        <v>0.19402985074626866</v>
      </c>
      <c r="L19" s="116">
        <f t="shared" si="0"/>
        <v>9690</v>
      </c>
      <c r="M19" s="116">
        <f t="shared" si="1"/>
        <v>0.72</v>
      </c>
      <c r="N19" s="116">
        <f t="shared" si="2"/>
        <v>1</v>
      </c>
      <c r="O19" s="259" t="s">
        <v>352</v>
      </c>
      <c r="P19" s="264">
        <f>INDEX(SummDir!$5:$113,$A19,P$125)</f>
        <v>16.75</v>
      </c>
      <c r="Q19" s="216">
        <f>INDEX(SummDir!$5:$113,$A19,Q$125)</f>
        <v>67</v>
      </c>
      <c r="R19" s="216">
        <f>INDEX(SummDir!$5:$113,$A19,R$125)</f>
        <v>34</v>
      </c>
      <c r="S19" s="216">
        <f>INDEX(SummDir!$5:$113,$A19,S$125)</f>
        <v>33</v>
      </c>
      <c r="T19" s="216">
        <f>INDEX(SummDir!$5:$113,$A19,T$125)</f>
        <v>34</v>
      </c>
      <c r="U19" s="116"/>
      <c r="V19" s="116"/>
      <c r="W19" s="281">
        <f t="shared" si="3"/>
        <v>0</v>
      </c>
      <c r="X19" s="116"/>
      <c r="Y19" s="116">
        <f>INDEX(SummDir!$5:$113,$A19,Y$125)</f>
        <v>67</v>
      </c>
      <c r="Z19" s="116">
        <f>INDEX(SummDir!$5:$113,$A19,Z$125)</f>
        <v>33</v>
      </c>
      <c r="AA19" s="116"/>
      <c r="AB19" s="116"/>
      <c r="AC19" s="116"/>
      <c r="AD19" s="116"/>
      <c r="AE19" s="116"/>
      <c r="AF19" s="116"/>
      <c r="AG19" s="116"/>
      <c r="AH19" s="116"/>
      <c r="AI19" s="216"/>
      <c r="AJ19" s="116">
        <f t="shared" si="4"/>
        <v>3</v>
      </c>
      <c r="AK19" s="116">
        <f t="shared" si="4"/>
        <v>3</v>
      </c>
      <c r="AL19" s="116">
        <f t="shared" si="4"/>
        <v>3</v>
      </c>
      <c r="AM19" s="116">
        <f t="shared" si="4"/>
        <v>3</v>
      </c>
      <c r="AN19" s="116">
        <f t="shared" si="5"/>
        <v>0</v>
      </c>
      <c r="AO19" s="116">
        <f t="shared" si="5"/>
        <v>0</v>
      </c>
      <c r="AP19" s="116">
        <f t="shared" si="5"/>
        <v>0</v>
      </c>
      <c r="AQ19" s="116">
        <f t="shared" si="5"/>
        <v>0</v>
      </c>
      <c r="AR19" s="116">
        <f t="shared" si="6"/>
        <v>33.421844999999998</v>
      </c>
      <c r="AS19" s="116">
        <f t="shared" si="6"/>
        <v>-111.95219899999999</v>
      </c>
    </row>
    <row r="20" spans="1:45" s="42" customFormat="1" x14ac:dyDescent="0.25">
      <c r="A20" s="16">
        <v>20</v>
      </c>
      <c r="B20" s="272">
        <f>INDEX(SummDir!$5:$113,$A20,B$125)</f>
        <v>122</v>
      </c>
      <c r="C20" s="182" t="str">
        <f>INDEX(SummDir!$5:$113,$A20,C$125)</f>
        <v>McKellips Rd</v>
      </c>
      <c r="D20" s="182" t="str">
        <f>INDEX(SummDir!$5:$113,$A20,D$125)</f>
        <v>Greenbelt Path</v>
      </c>
      <c r="E20" s="116">
        <f>IF(LEN(INDEX(SummDir!$5:$113,$A20,E$125))&lt;1,"",ROUND(INDEX(SummDir!$5:$113,$A20,E$125),0))</f>
        <v>39</v>
      </c>
      <c r="F20" s="116">
        <f>IF(LEN(INDEX(SummDir!$5:$113,$A20,F$125))&lt;1,"",ROUND(INDEX(SummDir!$5:$113,$A20,F$125),0))</f>
        <v>27</v>
      </c>
      <c r="G20" s="116">
        <f>IF(LEN(INDEX(SummDir!$5:$113,$A20,G$125))&lt;1,"",ROUND(INDEX(SummDir!$5:$113,$A20,G$125),0))</f>
        <v>51</v>
      </c>
      <c r="H20" s="251">
        <f>INDEX(SummDir!$5:$113,$A20,H$125)</f>
        <v>0.45161290322580644</v>
      </c>
      <c r="I20" s="251">
        <f>INDEX(SummDir!$5:$113,$A20,I$125)</f>
        <v>0</v>
      </c>
      <c r="J20" s="251">
        <f>INDEX(SummDir!$5:$113,$A20,J$125)</f>
        <v>0</v>
      </c>
      <c r="K20" s="116">
        <f>INDEX(SummDir!$5:$113,$A20,K$125)</f>
        <v>0.14838709677419354</v>
      </c>
      <c r="L20" s="116">
        <f t="shared" si="0"/>
        <v>0</v>
      </c>
      <c r="M20" s="116">
        <f t="shared" si="1"/>
        <v>2.2000000000000002</v>
      </c>
      <c r="N20" s="116">
        <f t="shared" si="2"/>
        <v>1</v>
      </c>
      <c r="O20" s="259" t="s">
        <v>352</v>
      </c>
      <c r="P20" s="264">
        <f>INDEX(SummDir!$5:$113,$A20,P$125)</f>
        <v>38.75</v>
      </c>
      <c r="Q20" s="216">
        <f>INDEX(SummDir!$5:$113,$A20,Q$125)</f>
        <v>155</v>
      </c>
      <c r="R20" s="216">
        <f>INDEX(SummDir!$5:$113,$A20,R$125)</f>
        <v>53</v>
      </c>
      <c r="S20" s="216">
        <f>INDEX(SummDir!$5:$113,$A20,S$125)</f>
        <v>102</v>
      </c>
      <c r="T20" s="216">
        <f>INDEX(SummDir!$5:$113,$A20,T$125)</f>
        <v>53</v>
      </c>
      <c r="U20" s="116"/>
      <c r="V20" s="116"/>
      <c r="W20" s="281">
        <f t="shared" si="3"/>
        <v>0</v>
      </c>
      <c r="X20" s="116"/>
      <c r="Y20" s="116">
        <f>INDEX(SummDir!$5:$113,$A20,Y$125)</f>
        <v>155</v>
      </c>
      <c r="Z20" s="116">
        <f>INDEX(SummDir!$5:$113,$A20,Z$125)</f>
        <v>102</v>
      </c>
      <c r="AA20" s="116"/>
      <c r="AB20" s="116"/>
      <c r="AC20" s="116"/>
      <c r="AD20" s="116"/>
      <c r="AE20" s="116"/>
      <c r="AF20" s="116"/>
      <c r="AG20" s="116"/>
      <c r="AH20" s="116"/>
      <c r="AI20" s="216"/>
      <c r="AJ20" s="116">
        <f t="shared" si="4"/>
        <v>4</v>
      </c>
      <c r="AK20" s="116">
        <f t="shared" si="4"/>
        <v>4</v>
      </c>
      <c r="AL20" s="116">
        <f t="shared" si="4"/>
        <v>3</v>
      </c>
      <c r="AM20" s="116">
        <f t="shared" si="4"/>
        <v>3</v>
      </c>
      <c r="AN20" s="116">
        <f t="shared" si="5"/>
        <v>0</v>
      </c>
      <c r="AO20" s="116">
        <f t="shared" si="5"/>
        <v>0</v>
      </c>
      <c r="AP20" s="116">
        <f t="shared" si="5"/>
        <v>0</v>
      </c>
      <c r="AQ20" s="116">
        <f t="shared" si="5"/>
        <v>0</v>
      </c>
      <c r="AR20" s="116">
        <f t="shared" si="6"/>
        <v>33.451279999999997</v>
      </c>
      <c r="AS20" s="116">
        <f t="shared" si="6"/>
        <v>-111.91303000000001</v>
      </c>
    </row>
    <row r="21" spans="1:45" s="42" customFormat="1" x14ac:dyDescent="0.25">
      <c r="A21" s="16">
        <v>21</v>
      </c>
      <c r="B21" s="272">
        <f>INDEX(SummDir!$5:$113,$A21,B$125)</f>
        <v>123</v>
      </c>
      <c r="C21" s="182" t="str">
        <f>INDEX(SummDir!$5:$113,$A21,C$125)</f>
        <v>Western Canal</v>
      </c>
      <c r="D21" s="182" t="str">
        <f>INDEX(SummDir!$5:$113,$A21,D$125)</f>
        <v>Rural Rd</v>
      </c>
      <c r="E21" s="116">
        <f>IF(LEN(INDEX(SummDir!$5:$113,$A21,E$125))&lt;1,"",ROUND(INDEX(SummDir!$5:$113,$A21,E$125),0))</f>
        <v>8</v>
      </c>
      <c r="F21" s="116">
        <f>IF(LEN(INDEX(SummDir!$5:$113,$A21,F$125))&lt;1,"",ROUND(INDEX(SummDir!$5:$113,$A21,F$125),0))</f>
        <v>7</v>
      </c>
      <c r="G21" s="116">
        <f>IF(LEN(INDEX(SummDir!$5:$113,$A21,G$125))&lt;1,"",ROUND(INDEX(SummDir!$5:$113,$A21,G$125),0))</f>
        <v>10</v>
      </c>
      <c r="H21" s="251">
        <f>INDEX(SummDir!$5:$113,$A21,H$125)</f>
        <v>0.4375</v>
      </c>
      <c r="I21" s="251">
        <f>INDEX(SummDir!$5:$113,$A21,I$125)</f>
        <v>0.21875</v>
      </c>
      <c r="J21" s="251">
        <f>INDEX(SummDir!$5:$113,$A21,J$125)</f>
        <v>0.65625</v>
      </c>
      <c r="K21" s="116">
        <f>INDEX(SummDir!$5:$113,$A21,K$125)</f>
        <v>0.21875</v>
      </c>
      <c r="L21" s="116">
        <f t="shared" si="0"/>
        <v>29395</v>
      </c>
      <c r="M21" s="116">
        <f t="shared" si="1"/>
        <v>4</v>
      </c>
      <c r="N21" s="116">
        <f t="shared" si="2"/>
        <v>0</v>
      </c>
      <c r="O21" s="259" t="s">
        <v>352</v>
      </c>
      <c r="P21" s="264">
        <f>INDEX(SummDir!$5:$113,$A21,P$125)</f>
        <v>8</v>
      </c>
      <c r="Q21" s="216">
        <f>INDEX(SummDir!$5:$113,$A21,Q$125)</f>
        <v>32</v>
      </c>
      <c r="R21" s="216">
        <f>INDEX(SummDir!$5:$113,$A21,R$125)</f>
        <v>13</v>
      </c>
      <c r="S21" s="216">
        <f>INDEX(SummDir!$5:$113,$A21,S$125)</f>
        <v>19</v>
      </c>
      <c r="T21" s="216">
        <f>INDEX(SummDir!$5:$113,$A21,T$125)</f>
        <v>13</v>
      </c>
      <c r="U21" s="116"/>
      <c r="V21" s="116"/>
      <c r="W21" s="281">
        <f t="shared" si="3"/>
        <v>0</v>
      </c>
      <c r="X21" s="116"/>
      <c r="Y21" s="116">
        <f>INDEX(SummDir!$5:$113,$A21,Y$125)</f>
        <v>32</v>
      </c>
      <c r="Z21" s="116">
        <f>INDEX(SummDir!$5:$113,$A21,Z$125)</f>
        <v>19</v>
      </c>
      <c r="AA21" s="116"/>
      <c r="AB21" s="116"/>
      <c r="AC21" s="116"/>
      <c r="AD21" s="116"/>
      <c r="AE21" s="116"/>
      <c r="AF21" s="116"/>
      <c r="AG21" s="116"/>
      <c r="AH21" s="116"/>
      <c r="AI21" s="216"/>
      <c r="AJ21" s="116">
        <f t="shared" si="4"/>
        <v>0</v>
      </c>
      <c r="AK21" s="116">
        <f t="shared" si="4"/>
        <v>0</v>
      </c>
      <c r="AL21" s="116">
        <f t="shared" si="4"/>
        <v>4</v>
      </c>
      <c r="AM21" s="116">
        <f t="shared" si="4"/>
        <v>4</v>
      </c>
      <c r="AN21" s="116">
        <f t="shared" si="5"/>
        <v>0</v>
      </c>
      <c r="AO21" s="116">
        <f t="shared" si="5"/>
        <v>0</v>
      </c>
      <c r="AP21" s="116">
        <f t="shared" si="5"/>
        <v>0</v>
      </c>
      <c r="AQ21" s="116">
        <f t="shared" si="5"/>
        <v>0</v>
      </c>
      <c r="AR21" s="116">
        <f t="shared" si="6"/>
        <v>33.356630000000003</v>
      </c>
      <c r="AS21" s="116">
        <f t="shared" si="6"/>
        <v>-111.92854</v>
      </c>
    </row>
    <row r="22" spans="1:45" s="42" customFormat="1" x14ac:dyDescent="0.25">
      <c r="A22" s="16">
        <v>22</v>
      </c>
      <c r="B22" s="272">
        <f>INDEX(SummDir!$5:$113,$A22,B$125)</f>
        <v>124</v>
      </c>
      <c r="C22" s="182" t="str">
        <f>INDEX(SummDir!$5:$113,$A22,C$125)</f>
        <v>Western Canal</v>
      </c>
      <c r="D22" s="182" t="str">
        <f>INDEX(SummDir!$5:$113,$A22,D$125)</f>
        <v>McClintock Dr</v>
      </c>
      <c r="E22" s="116">
        <f>IF(LEN(INDEX(SummDir!$5:$113,$A22,E$125))&lt;1,"",ROUND(INDEX(SummDir!$5:$113,$A22,E$125),0))</f>
        <v>7</v>
      </c>
      <c r="F22" s="116">
        <f>IF(LEN(INDEX(SummDir!$5:$113,$A22,F$125))&lt;1,"",ROUND(INDEX(SummDir!$5:$113,$A22,F$125),0))</f>
        <v>7</v>
      </c>
      <c r="G22" s="116">
        <f>IF(LEN(INDEX(SummDir!$5:$113,$A22,G$125))&lt;1,"",ROUND(INDEX(SummDir!$5:$113,$A22,G$125),0))</f>
        <v>7</v>
      </c>
      <c r="H22" s="251">
        <f>INDEX(SummDir!$5:$113,$A22,H$125)</f>
        <v>0.48148148148148145</v>
      </c>
      <c r="I22" s="251">
        <f>INDEX(SummDir!$5:$113,$A22,I$125)</f>
        <v>0.18518518518518517</v>
      </c>
      <c r="J22" s="251">
        <f>INDEX(SummDir!$5:$113,$A22,J$125)</f>
        <v>0.66666666666666663</v>
      </c>
      <c r="K22" s="116">
        <f>INDEX(SummDir!$5:$113,$A22,K$125)</f>
        <v>0.37037037037037035</v>
      </c>
      <c r="L22" s="116">
        <f t="shared" si="0"/>
        <v>30170</v>
      </c>
      <c r="M22" s="116">
        <f t="shared" si="1"/>
        <v>5</v>
      </c>
      <c r="N22" s="116">
        <f t="shared" si="2"/>
        <v>1</v>
      </c>
      <c r="O22" s="259" t="s">
        <v>352</v>
      </c>
      <c r="P22" s="264">
        <f>INDEX(SummDir!$5:$113,$A22,P$125)</f>
        <v>6.75</v>
      </c>
      <c r="Q22" s="216">
        <f>INDEX(SummDir!$5:$113,$A22,Q$125)</f>
        <v>27</v>
      </c>
      <c r="R22" s="216">
        <f>INDEX(SummDir!$5:$113,$A22,R$125)</f>
        <v>13</v>
      </c>
      <c r="S22" s="216">
        <f>INDEX(SummDir!$5:$113,$A22,S$125)</f>
        <v>14</v>
      </c>
      <c r="T22" s="216">
        <f>INDEX(SummDir!$5:$113,$A22,T$125)</f>
        <v>13</v>
      </c>
      <c r="U22" s="116"/>
      <c r="V22" s="116"/>
      <c r="W22" s="281">
        <f t="shared" si="3"/>
        <v>0</v>
      </c>
      <c r="X22" s="116"/>
      <c r="Y22" s="116">
        <f>INDEX(SummDir!$5:$113,$A22,Y$125)</f>
        <v>27</v>
      </c>
      <c r="Z22" s="116">
        <f>INDEX(SummDir!$5:$113,$A22,Z$125)</f>
        <v>14</v>
      </c>
      <c r="AA22" s="116"/>
      <c r="AB22" s="116"/>
      <c r="AC22" s="116"/>
      <c r="AD22" s="116"/>
      <c r="AE22" s="116"/>
      <c r="AF22" s="116"/>
      <c r="AG22" s="116"/>
      <c r="AH22" s="116"/>
      <c r="AI22" s="216"/>
      <c r="AJ22" s="116">
        <f t="shared" ref="AJ22:AM41" si="7">INDEX(Lane,MATCH($B22,loc_ID,0),MATCH(AJ$1,LaneHdr,0))</f>
        <v>3</v>
      </c>
      <c r="AK22" s="116">
        <f t="shared" si="7"/>
        <v>3</v>
      </c>
      <c r="AL22" s="116">
        <f t="shared" si="7"/>
        <v>4</v>
      </c>
      <c r="AM22" s="116">
        <f t="shared" si="7"/>
        <v>4</v>
      </c>
      <c r="AN22" s="116">
        <f t="shared" ref="AN22:AQ41" si="8">INDEX(CordonIn,MATCH($B22,loc_ID,0),AN$124)</f>
        <v>0</v>
      </c>
      <c r="AO22" s="116">
        <f t="shared" si="8"/>
        <v>0</v>
      </c>
      <c r="AP22" s="116">
        <f t="shared" si="8"/>
        <v>0</v>
      </c>
      <c r="AQ22" s="116">
        <f t="shared" si="8"/>
        <v>0</v>
      </c>
      <c r="AR22" s="116">
        <f t="shared" ref="AR22:AS41" si="9">IF(ISBLANK(INDEX(GPS_,MATCH($B22,loc_ID,0),AR$124)),"",INDEX(GPS_,MATCH($B22,loc_ID,0),AR$124))</f>
        <v>33.356769999999997</v>
      </c>
      <c r="AS22" s="116">
        <f t="shared" si="9"/>
        <v>-111.91153</v>
      </c>
    </row>
    <row r="23" spans="1:45" s="42" customFormat="1" x14ac:dyDescent="0.25">
      <c r="A23" s="16">
        <v>23</v>
      </c>
      <c r="B23" s="272">
        <f>INDEX(SummDir!$5:$113,$A23,B$125)</f>
        <v>126</v>
      </c>
      <c r="C23" s="182" t="str">
        <f>INDEX(SummDir!$5:$113,$A23,C$125)</f>
        <v>Baseline Rd</v>
      </c>
      <c r="D23" s="182" t="str">
        <f>INDEX(SummDir!$5:$113,$A23,D$125)</f>
        <v>Western Canal</v>
      </c>
      <c r="E23" s="116">
        <f>IF(LEN(INDEX(SummDir!$5:$113,$A23,E$125))&lt;1,"",ROUND(INDEX(SummDir!$5:$113,$A23,E$125),0))</f>
        <v>8</v>
      </c>
      <c r="F23" s="116">
        <f>IF(LEN(INDEX(SummDir!$5:$113,$A23,F$125))&lt;1,"",ROUND(INDEX(SummDir!$5:$113,$A23,F$125),0))</f>
        <v>11</v>
      </c>
      <c r="G23" s="116">
        <f>IF(LEN(INDEX(SummDir!$5:$113,$A23,G$125))&lt;1,"",ROUND(INDEX(SummDir!$5:$113,$A23,G$125),0))</f>
        <v>5</v>
      </c>
      <c r="H23" s="251">
        <f>INDEX(SummDir!$5:$113,$A23,H$125)</f>
        <v>0.6</v>
      </c>
      <c r="I23" s="251">
        <f>INDEX(SummDir!$5:$113,$A23,I$125)</f>
        <v>0</v>
      </c>
      <c r="J23" s="251">
        <f>INDEX(SummDir!$5:$113,$A23,J$125)</f>
        <v>0</v>
      </c>
      <c r="K23" s="116">
        <f>INDEX(SummDir!$5:$113,$A23,K$125)</f>
        <v>0.2</v>
      </c>
      <c r="L23" s="116" t="str">
        <f t="shared" si="0"/>
        <v/>
      </c>
      <c r="M23" s="116">
        <f t="shared" si="1"/>
        <v>2.9</v>
      </c>
      <c r="N23" s="116">
        <f t="shared" si="2"/>
        <v>1</v>
      </c>
      <c r="O23" s="259" t="s">
        <v>352</v>
      </c>
      <c r="P23" s="264">
        <f>INDEX(SummDir!$5:$113,$A23,P$125)</f>
        <v>7.5</v>
      </c>
      <c r="Q23" s="216">
        <f>INDEX(SummDir!$5:$113,$A23,Q$125)</f>
        <v>30</v>
      </c>
      <c r="R23" s="216">
        <f>INDEX(SummDir!$5:$113,$A23,R$125)</f>
        <v>21</v>
      </c>
      <c r="S23" s="216">
        <f>INDEX(SummDir!$5:$113,$A23,S$125)</f>
        <v>9</v>
      </c>
      <c r="T23" s="216">
        <f>INDEX(SummDir!$5:$113,$A23,T$125)</f>
        <v>21</v>
      </c>
      <c r="U23" s="116"/>
      <c r="V23" s="116"/>
      <c r="W23" s="281">
        <f t="shared" si="3"/>
        <v>0</v>
      </c>
      <c r="X23" s="116"/>
      <c r="Y23" s="116">
        <f>INDEX(SummDir!$5:$113,$A23,Y$125)</f>
        <v>30</v>
      </c>
      <c r="Z23" s="116">
        <f>INDEX(SummDir!$5:$113,$A23,Z$125)</f>
        <v>9</v>
      </c>
      <c r="AA23" s="116"/>
      <c r="AB23" s="116"/>
      <c r="AC23" s="116"/>
      <c r="AD23" s="116"/>
      <c r="AE23" s="116"/>
      <c r="AF23" s="116"/>
      <c r="AG23" s="116"/>
      <c r="AH23" s="116"/>
      <c r="AI23" s="216"/>
      <c r="AJ23" s="116">
        <f t="shared" si="7"/>
        <v>4</v>
      </c>
      <c r="AK23" s="116">
        <f t="shared" si="7"/>
        <v>4</v>
      </c>
      <c r="AL23" s="116">
        <f t="shared" si="7"/>
        <v>0</v>
      </c>
      <c r="AM23" s="116">
        <f t="shared" si="7"/>
        <v>0</v>
      </c>
      <c r="AN23" s="116">
        <f t="shared" si="8"/>
        <v>0</v>
      </c>
      <c r="AO23" s="116">
        <f t="shared" si="8"/>
        <v>0</v>
      </c>
      <c r="AP23" s="116">
        <f t="shared" si="8"/>
        <v>0</v>
      </c>
      <c r="AQ23" s="116">
        <f t="shared" si="8"/>
        <v>0</v>
      </c>
      <c r="AR23" s="116">
        <f t="shared" si="9"/>
        <v>33.377958</v>
      </c>
      <c r="AS23" s="116">
        <f t="shared" si="9"/>
        <v>-111.945448</v>
      </c>
    </row>
    <row r="24" spans="1:45" s="42" customFormat="1" x14ac:dyDescent="0.25">
      <c r="A24" s="16">
        <v>24</v>
      </c>
      <c r="B24" s="272">
        <f>INDEX(SummDir!$5:$113,$A24,B$125)</f>
        <v>128</v>
      </c>
      <c r="C24" s="182" t="str">
        <f>INDEX(SummDir!$5:$113,$A24,C$125)</f>
        <v>Alameda Dr</v>
      </c>
      <c r="D24" s="182" t="str">
        <f>INDEX(SummDir!$5:$113,$A24,D$125)</f>
        <v>McClintock Dr</v>
      </c>
      <c r="E24" s="116">
        <f>IF(LEN(INDEX(SummDir!$5:$113,$A24,E$125))&lt;1,"",ROUND(INDEX(SummDir!$5:$113,$A24,E$125),0))</f>
        <v>13</v>
      </c>
      <c r="F24" s="116">
        <f>IF(LEN(INDEX(SummDir!$5:$113,$A24,F$125))&lt;1,"",ROUND(INDEX(SummDir!$5:$113,$A24,F$125),0))</f>
        <v>5</v>
      </c>
      <c r="G24" s="116">
        <f>IF(LEN(INDEX(SummDir!$5:$113,$A24,G$125))&lt;1,"",ROUND(INDEX(SummDir!$5:$113,$A24,G$125),0))</f>
        <v>21</v>
      </c>
      <c r="H24" s="251">
        <f>INDEX(SummDir!$5:$113,$A24,H$125)</f>
        <v>0.13725490196078433</v>
      </c>
      <c r="I24" s="251">
        <f>INDEX(SummDir!$5:$113,$A24,I$125)</f>
        <v>0.17647058823529413</v>
      </c>
      <c r="J24" s="251">
        <f>INDEX(SummDir!$5:$113,$A24,J$125)</f>
        <v>0.94117647058823528</v>
      </c>
      <c r="K24" s="116">
        <f>INDEX(SummDir!$5:$113,$A24,K$125)</f>
        <v>0.11764705882352941</v>
      </c>
      <c r="L24" s="116">
        <f t="shared" si="0"/>
        <v>27807</v>
      </c>
      <c r="M24" s="116">
        <f t="shared" si="1"/>
        <v>2</v>
      </c>
      <c r="N24" s="116">
        <f t="shared" si="2"/>
        <v>0</v>
      </c>
      <c r="O24" s="259" t="s">
        <v>352</v>
      </c>
      <c r="P24" s="264">
        <f>INDEX(SummDir!$5:$113,$A24,P$125)</f>
        <v>12.75</v>
      </c>
      <c r="Q24" s="216">
        <f>INDEX(SummDir!$5:$113,$A24,Q$125)</f>
        <v>51</v>
      </c>
      <c r="R24" s="216">
        <f>INDEX(SummDir!$5:$113,$A24,R$125)</f>
        <v>10</v>
      </c>
      <c r="S24" s="216">
        <f>INDEX(SummDir!$5:$113,$A24,S$125)</f>
        <v>41</v>
      </c>
      <c r="T24" s="216">
        <f>INDEX(SummDir!$5:$113,$A24,T$125)</f>
        <v>10</v>
      </c>
      <c r="U24" s="116"/>
      <c r="V24" s="116"/>
      <c r="W24" s="281">
        <f t="shared" si="3"/>
        <v>0</v>
      </c>
      <c r="X24" s="116"/>
      <c r="Y24" s="116">
        <f>INDEX(SummDir!$5:$113,$A24,Y$125)</f>
        <v>51</v>
      </c>
      <c r="Z24" s="116">
        <f>INDEX(SummDir!$5:$113,$A24,Z$125)</f>
        <v>41</v>
      </c>
      <c r="AA24" s="116"/>
      <c r="AB24" s="116"/>
      <c r="AC24" s="116"/>
      <c r="AD24" s="116"/>
      <c r="AE24" s="116"/>
      <c r="AF24" s="116"/>
      <c r="AG24" s="116"/>
      <c r="AH24" s="116"/>
      <c r="AI24" s="216"/>
      <c r="AJ24" s="116">
        <f t="shared" si="7"/>
        <v>0</v>
      </c>
      <c r="AK24" s="116">
        <f t="shared" si="7"/>
        <v>0</v>
      </c>
      <c r="AL24" s="116">
        <f t="shared" si="7"/>
        <v>2</v>
      </c>
      <c r="AM24" s="116">
        <f t="shared" si="7"/>
        <v>2</v>
      </c>
      <c r="AN24" s="116">
        <f t="shared" si="8"/>
        <v>0</v>
      </c>
      <c r="AO24" s="116">
        <f t="shared" si="8"/>
        <v>0</v>
      </c>
      <c r="AP24" s="116">
        <f t="shared" si="8"/>
        <v>0</v>
      </c>
      <c r="AQ24" s="116">
        <f t="shared" si="8"/>
        <v>0</v>
      </c>
      <c r="AR24" s="116">
        <f t="shared" si="9"/>
        <v>33.400145999999999</v>
      </c>
      <c r="AS24" s="116">
        <f t="shared" si="9"/>
        <v>-111.908998</v>
      </c>
    </row>
    <row r="25" spans="1:45" s="42" customFormat="1" x14ac:dyDescent="0.25">
      <c r="A25" s="16">
        <v>25</v>
      </c>
      <c r="B25" s="272">
        <f>INDEX(SummDir!$5:$113,$A25,B$125)</f>
        <v>129</v>
      </c>
      <c r="C25" s="182" t="str">
        <f>INDEX(SummDir!$5:$113,$A25,C$125)</f>
        <v>Alameda Dr</v>
      </c>
      <c r="D25" s="182" t="str">
        <f>INDEX(SummDir!$5:$113,$A25,D$125)</f>
        <v>Rural Rd</v>
      </c>
      <c r="E25" s="116">
        <f>IF(LEN(INDEX(SummDir!$5:$113,$A25,E$125))&lt;1,"",ROUND(INDEX(SummDir!$5:$113,$A25,E$125),0))</f>
        <v>32</v>
      </c>
      <c r="F25" s="116">
        <f>IF(LEN(INDEX(SummDir!$5:$113,$A25,F$125))&lt;1,"",ROUND(INDEX(SummDir!$5:$113,$A25,F$125),0))</f>
        <v>32</v>
      </c>
      <c r="G25" s="116" t="str">
        <f>IF(LEN(INDEX(SummDir!$5:$113,$A25,G$125))&lt;1,"",ROUND(INDEX(SummDir!$5:$113,$A25,G$125),0))</f>
        <v/>
      </c>
      <c r="H25" s="251">
        <f>INDEX(SummDir!$5:$113,$A25,H$125)</f>
        <v>0.15873015873015872</v>
      </c>
      <c r="I25" s="251">
        <f>INDEX(SummDir!$5:$113,$A25,I$125)</f>
        <v>0.12698412698412698</v>
      </c>
      <c r="J25" s="251">
        <f>INDEX(SummDir!$5:$113,$A25,J$125)</f>
        <v>0.92063492063492058</v>
      </c>
      <c r="K25" s="116">
        <f>INDEX(SummDir!$5:$113,$A25,K$125)</f>
        <v>0.17460317460317459</v>
      </c>
      <c r="L25" s="116">
        <f t="shared" si="0"/>
        <v>35740</v>
      </c>
      <c r="M25" s="116">
        <f t="shared" si="1"/>
        <v>1</v>
      </c>
      <c r="N25" s="116">
        <f t="shared" si="2"/>
        <v>0</v>
      </c>
      <c r="O25" s="259" t="s">
        <v>352</v>
      </c>
      <c r="P25" s="264">
        <f>INDEX(SummDir!$5:$113,$A25,P$125)</f>
        <v>31.5</v>
      </c>
      <c r="Q25" s="216">
        <f>INDEX(SummDir!$5:$113,$A25,Q$125)</f>
        <v>63</v>
      </c>
      <c r="R25" s="216">
        <f>INDEX(SummDir!$5:$113,$A25,R$125)</f>
        <v>63</v>
      </c>
      <c r="S25" s="216">
        <f>INDEX(SummDir!$5:$113,$A25,S$125)</f>
        <v>0</v>
      </c>
      <c r="T25" s="216">
        <f>INDEX(SummDir!$5:$113,$A25,T$125)</f>
        <v>63</v>
      </c>
      <c r="U25" s="116"/>
      <c r="V25" s="116"/>
      <c r="W25" s="281">
        <f t="shared" si="3"/>
        <v>0</v>
      </c>
      <c r="X25" s="116"/>
      <c r="Y25" s="116">
        <f>INDEX(SummDir!$5:$113,$A25,Y$125)</f>
        <v>63</v>
      </c>
      <c r="Z25" s="116">
        <f>INDEX(SummDir!$5:$113,$A25,Z$125)</f>
        <v>0</v>
      </c>
      <c r="AA25" s="116"/>
      <c r="AB25" s="116"/>
      <c r="AC25" s="116"/>
      <c r="AD25" s="116"/>
      <c r="AE25" s="116"/>
      <c r="AF25" s="116"/>
      <c r="AG25" s="116"/>
      <c r="AH25" s="116"/>
      <c r="AI25" s="216"/>
      <c r="AJ25" s="116">
        <f t="shared" si="7"/>
        <v>0</v>
      </c>
      <c r="AK25" s="116">
        <f t="shared" si="7"/>
        <v>0</v>
      </c>
      <c r="AL25" s="116">
        <f t="shared" si="7"/>
        <v>2</v>
      </c>
      <c r="AM25" s="116">
        <f t="shared" si="7"/>
        <v>2</v>
      </c>
      <c r="AN25" s="116">
        <f t="shared" si="8"/>
        <v>0</v>
      </c>
      <c r="AO25" s="116">
        <f t="shared" si="8"/>
        <v>0</v>
      </c>
      <c r="AP25" s="116">
        <f t="shared" si="8"/>
        <v>0</v>
      </c>
      <c r="AQ25" s="116">
        <f t="shared" si="8"/>
        <v>0</v>
      </c>
      <c r="AR25" s="116">
        <f t="shared" si="9"/>
        <v>33.400246000000003</v>
      </c>
      <c r="AS25" s="116">
        <f t="shared" si="9"/>
        <v>-111.926098</v>
      </c>
    </row>
    <row r="26" spans="1:45" s="42" customFormat="1" x14ac:dyDescent="0.25">
      <c r="A26" s="16">
        <v>26</v>
      </c>
      <c r="B26" s="272">
        <f>INDEX(SummDir!$5:$113,$A26,B$125)</f>
        <v>131</v>
      </c>
      <c r="C26" s="182" t="str">
        <f>INDEX(SummDir!$5:$113,$A26,C$125)</f>
        <v>Apache Blvd</v>
      </c>
      <c r="D26" s="182" t="str">
        <f>INDEX(SummDir!$5:$113,$A26,D$125)</f>
        <v>Rural Rd</v>
      </c>
      <c r="E26" s="116">
        <f>IF(LEN(INDEX(SummDir!$5:$113,$A26,E$125))&lt;1,"",ROUND(INDEX(SummDir!$5:$113,$A26,E$125),0))</f>
        <v>101</v>
      </c>
      <c r="F26" s="116">
        <f>IF(LEN(INDEX(SummDir!$5:$113,$A26,F$125))&lt;1,"",ROUND(INDEX(SummDir!$5:$113,$A26,F$125),0))</f>
        <v>87</v>
      </c>
      <c r="G26" s="116">
        <f>IF(LEN(INDEX(SummDir!$5:$113,$A26,G$125))&lt;1,"",ROUND(INDEX(SummDir!$5:$113,$A26,G$125),0))</f>
        <v>115</v>
      </c>
      <c r="H26" s="251">
        <f>INDEX(SummDir!$5:$113,$A26,H$125)</f>
        <v>8.6848635235732011E-2</v>
      </c>
      <c r="I26" s="251">
        <f>INDEX(SummDir!$5:$113,$A26,I$125)</f>
        <v>0.22828784119106699</v>
      </c>
      <c r="J26" s="251">
        <f>INDEX(SummDir!$5:$113,$A26,J$125)</f>
        <v>0.95533498759305213</v>
      </c>
      <c r="K26" s="116">
        <f>INDEX(SummDir!$5:$113,$A26,K$125)</f>
        <v>0.18858560794044665</v>
      </c>
      <c r="L26" s="116">
        <f t="shared" si="0"/>
        <v>44120</v>
      </c>
      <c r="M26" s="116">
        <f t="shared" si="1"/>
        <v>0</v>
      </c>
      <c r="N26" s="116">
        <f t="shared" si="2"/>
        <v>0</v>
      </c>
      <c r="O26" s="259" t="s">
        <v>352</v>
      </c>
      <c r="P26" s="264">
        <f>INDEX(SummDir!$5:$113,$A26,P$125)</f>
        <v>100.75</v>
      </c>
      <c r="Q26" s="216">
        <f>INDEX(SummDir!$5:$113,$A26,Q$125)</f>
        <v>403</v>
      </c>
      <c r="R26" s="216">
        <f>INDEX(SummDir!$5:$113,$A26,R$125)</f>
        <v>174</v>
      </c>
      <c r="S26" s="216">
        <f>INDEX(SummDir!$5:$113,$A26,S$125)</f>
        <v>229</v>
      </c>
      <c r="T26" s="216">
        <f>INDEX(SummDir!$5:$113,$A26,T$125)</f>
        <v>174</v>
      </c>
      <c r="U26" s="116"/>
      <c r="V26" s="116"/>
      <c r="W26" s="281">
        <f t="shared" si="3"/>
        <v>0</v>
      </c>
      <c r="X26" s="116"/>
      <c r="Y26" s="116">
        <f>INDEX(SummDir!$5:$113,$A26,Y$125)</f>
        <v>403</v>
      </c>
      <c r="Z26" s="116">
        <f>INDEX(SummDir!$5:$113,$A26,Z$125)</f>
        <v>229</v>
      </c>
      <c r="AA26" s="116"/>
      <c r="AB26" s="116"/>
      <c r="AC26" s="116"/>
      <c r="AD26" s="116"/>
      <c r="AE26" s="116"/>
      <c r="AF26" s="116"/>
      <c r="AG26" s="116"/>
      <c r="AH26" s="116"/>
      <c r="AI26" s="216"/>
      <c r="AJ26" s="116">
        <f t="shared" si="7"/>
        <v>0</v>
      </c>
      <c r="AK26" s="116">
        <f t="shared" si="7"/>
        <v>0</v>
      </c>
      <c r="AL26" s="116">
        <f t="shared" si="7"/>
        <v>3</v>
      </c>
      <c r="AM26" s="116">
        <f t="shared" si="7"/>
        <v>3</v>
      </c>
      <c r="AN26" s="116">
        <f t="shared" si="8"/>
        <v>1</v>
      </c>
      <c r="AO26" s="116">
        <f t="shared" si="8"/>
        <v>0</v>
      </c>
      <c r="AP26" s="116">
        <f t="shared" si="8"/>
        <v>0</v>
      </c>
      <c r="AQ26" s="116">
        <f t="shared" si="8"/>
        <v>1</v>
      </c>
      <c r="AR26" s="116">
        <f t="shared" si="9"/>
        <v>33.414645</v>
      </c>
      <c r="AS26" s="116">
        <f t="shared" si="9"/>
        <v>-111.926098</v>
      </c>
    </row>
    <row r="27" spans="1:45" s="42" customFormat="1" x14ac:dyDescent="0.25">
      <c r="A27" s="16">
        <v>27</v>
      </c>
      <c r="B27" s="272">
        <f>INDEX(SummDir!$5:$113,$A27,B$125)</f>
        <v>132</v>
      </c>
      <c r="C27" s="182" t="str">
        <f>INDEX(SummDir!$5:$113,$A27,C$125)</f>
        <v>Apache Blvd</v>
      </c>
      <c r="D27" s="182" t="str">
        <f>INDEX(SummDir!$5:$113,$A27,D$125)</f>
        <v>S Dorsey Ln</v>
      </c>
      <c r="E27" s="116">
        <f>IF(LEN(INDEX(SummDir!$5:$113,$A27,E$125))&lt;1,"",ROUND(INDEX(SummDir!$5:$113,$A27,E$125),0))</f>
        <v>9</v>
      </c>
      <c r="F27" s="116">
        <f>IF(LEN(INDEX(SummDir!$5:$113,$A27,F$125))&lt;1,"",ROUND(INDEX(SummDir!$5:$113,$A27,F$125),0))</f>
        <v>6</v>
      </c>
      <c r="G27" s="116">
        <f>IF(LEN(INDEX(SummDir!$5:$113,$A27,G$125))&lt;1,"",ROUND(INDEX(SummDir!$5:$113,$A27,G$125),0))</f>
        <v>12</v>
      </c>
      <c r="H27" s="251">
        <f>INDEX(SummDir!$5:$113,$A27,H$125)</f>
        <v>5.7142857142857141E-2</v>
      </c>
      <c r="I27" s="251">
        <f>INDEX(SummDir!$5:$113,$A27,I$125)</f>
        <v>0.17142857142857143</v>
      </c>
      <c r="J27" s="251">
        <f>INDEX(SummDir!$5:$113,$A27,J$125)</f>
        <v>0.42857142857142855</v>
      </c>
      <c r="K27" s="116">
        <f>INDEX(SummDir!$5:$113,$A27,K$125)</f>
        <v>0.17142857142857143</v>
      </c>
      <c r="L27" s="116" t="str">
        <f t="shared" si="0"/>
        <v/>
      </c>
      <c r="M27" s="116">
        <f t="shared" si="1"/>
        <v>0.5</v>
      </c>
      <c r="N27" s="116">
        <f t="shared" si="2"/>
        <v>0</v>
      </c>
      <c r="O27" s="259" t="s">
        <v>352</v>
      </c>
      <c r="P27" s="264">
        <f>INDEX(SummDir!$5:$113,$A27,P$125)</f>
        <v>8.75</v>
      </c>
      <c r="Q27" s="216">
        <f>INDEX(SummDir!$5:$113,$A27,Q$125)</f>
        <v>35</v>
      </c>
      <c r="R27" s="216">
        <f>INDEX(SummDir!$5:$113,$A27,R$125)</f>
        <v>11</v>
      </c>
      <c r="S27" s="216">
        <f>INDEX(SummDir!$5:$113,$A27,S$125)</f>
        <v>24</v>
      </c>
      <c r="T27" s="216">
        <f>INDEX(SummDir!$5:$113,$A27,T$125)</f>
        <v>11</v>
      </c>
      <c r="U27" s="116"/>
      <c r="V27" s="116"/>
      <c r="W27" s="281">
        <f t="shared" si="3"/>
        <v>0</v>
      </c>
      <c r="X27" s="116"/>
      <c r="Y27" s="116">
        <f>INDEX(SummDir!$5:$113,$A27,Y$125)</f>
        <v>35</v>
      </c>
      <c r="Z27" s="116">
        <f>INDEX(SummDir!$5:$113,$A27,Z$125)</f>
        <v>24</v>
      </c>
      <c r="AA27" s="116"/>
      <c r="AB27" s="116"/>
      <c r="AC27" s="116"/>
      <c r="AD27" s="116"/>
      <c r="AE27" s="116"/>
      <c r="AF27" s="116"/>
      <c r="AG27" s="116"/>
      <c r="AH27" s="116"/>
      <c r="AI27" s="216"/>
      <c r="AJ27" s="116">
        <f t="shared" si="7"/>
        <v>0</v>
      </c>
      <c r="AK27" s="116">
        <f t="shared" si="7"/>
        <v>0</v>
      </c>
      <c r="AL27" s="116">
        <f t="shared" si="7"/>
        <v>3</v>
      </c>
      <c r="AM27" s="116">
        <f t="shared" si="7"/>
        <v>3</v>
      </c>
      <c r="AN27" s="116">
        <f t="shared" si="8"/>
        <v>0</v>
      </c>
      <c r="AO27" s="116">
        <f t="shared" si="8"/>
        <v>0</v>
      </c>
      <c r="AP27" s="116">
        <f t="shared" si="8"/>
        <v>0</v>
      </c>
      <c r="AQ27" s="116">
        <f t="shared" si="8"/>
        <v>0</v>
      </c>
      <c r="AR27" s="116">
        <f t="shared" si="9"/>
        <v>33.414745000000003</v>
      </c>
      <c r="AS27" s="116">
        <f t="shared" si="9"/>
        <v>-111.917698</v>
      </c>
    </row>
    <row r="28" spans="1:45" s="42" customFormat="1" x14ac:dyDescent="0.25">
      <c r="A28" s="16">
        <v>28</v>
      </c>
      <c r="B28" s="272">
        <f>INDEX(SummDir!$5:$113,$A28,B$125)</f>
        <v>133</v>
      </c>
      <c r="C28" s="182" t="str">
        <f>INDEX(SummDir!$5:$113,$A28,C$125)</f>
        <v>Apache Blvd</v>
      </c>
      <c r="D28" s="182" t="str">
        <f>INDEX(SummDir!$5:$113,$A28,D$125)</f>
        <v>College Ave</v>
      </c>
      <c r="E28" s="116">
        <f>IF(LEN(INDEX(SummDir!$5:$113,$A28,E$125))&lt;1,"",ROUND(INDEX(SummDir!$5:$113,$A28,E$125),0))</f>
        <v>157</v>
      </c>
      <c r="F28" s="116">
        <f>IF(LEN(INDEX(SummDir!$5:$113,$A28,F$125))&lt;1,"",ROUND(INDEX(SummDir!$5:$113,$A28,F$125),0))</f>
        <v>138</v>
      </c>
      <c r="G28" s="116">
        <f>IF(LEN(INDEX(SummDir!$5:$113,$A28,G$125))&lt;1,"",ROUND(INDEX(SummDir!$5:$113,$A28,G$125),0))</f>
        <v>176</v>
      </c>
      <c r="H28" s="251">
        <f>INDEX(SummDir!$5:$113,$A28,H$125)</f>
        <v>0.23125996810207336</v>
      </c>
      <c r="I28" s="251">
        <f>INDEX(SummDir!$5:$113,$A28,I$125)</f>
        <v>2.3125996810207338E-2</v>
      </c>
      <c r="J28" s="251">
        <f>INDEX(SummDir!$5:$113,$A28,J$125)</f>
        <v>8.0542264752791068E-2</v>
      </c>
      <c r="K28" s="116">
        <f>INDEX(SummDir!$5:$113,$A28,K$125)</f>
        <v>0.30382775119617222</v>
      </c>
      <c r="L28" s="116">
        <f t="shared" si="0"/>
        <v>4997</v>
      </c>
      <c r="M28" s="116">
        <f t="shared" si="1"/>
        <v>0</v>
      </c>
      <c r="N28" s="116">
        <f t="shared" si="2"/>
        <v>1</v>
      </c>
      <c r="O28" s="259" t="s">
        <v>352</v>
      </c>
      <c r="P28" s="264">
        <f>INDEX(SummDir!$5:$113,$A28,P$125)</f>
        <v>156.75</v>
      </c>
      <c r="Q28" s="216">
        <f>INDEX(SummDir!$5:$113,$A28,Q$125)</f>
        <v>627</v>
      </c>
      <c r="R28" s="216">
        <f>INDEX(SummDir!$5:$113,$A28,R$125)</f>
        <v>275</v>
      </c>
      <c r="S28" s="216">
        <f>INDEX(SummDir!$5:$113,$A28,S$125)</f>
        <v>352</v>
      </c>
      <c r="T28" s="216">
        <f>INDEX(SummDir!$5:$113,$A28,T$125)</f>
        <v>275</v>
      </c>
      <c r="U28" s="116"/>
      <c r="V28" s="116"/>
      <c r="W28" s="281">
        <f t="shared" si="3"/>
        <v>0</v>
      </c>
      <c r="X28" s="116"/>
      <c r="Y28" s="116">
        <f>INDEX(SummDir!$5:$113,$A28,Y$125)</f>
        <v>627</v>
      </c>
      <c r="Z28" s="116">
        <f>INDEX(SummDir!$5:$113,$A28,Z$125)</f>
        <v>352</v>
      </c>
      <c r="AA28" s="116"/>
      <c r="AB28" s="116"/>
      <c r="AC28" s="116"/>
      <c r="AD28" s="116"/>
      <c r="AE28" s="116"/>
      <c r="AF28" s="116"/>
      <c r="AG28" s="116"/>
      <c r="AH28" s="116"/>
      <c r="AI28" s="216"/>
      <c r="AJ28" s="116">
        <f t="shared" si="7"/>
        <v>3</v>
      </c>
      <c r="AK28" s="116">
        <f t="shared" si="7"/>
        <v>3</v>
      </c>
      <c r="AL28" s="116">
        <f t="shared" si="7"/>
        <v>3</v>
      </c>
      <c r="AM28" s="116">
        <f t="shared" si="7"/>
        <v>3</v>
      </c>
      <c r="AN28" s="116">
        <f t="shared" si="8"/>
        <v>1</v>
      </c>
      <c r="AO28" s="116">
        <f t="shared" si="8"/>
        <v>0</v>
      </c>
      <c r="AP28" s="116">
        <f t="shared" si="8"/>
        <v>0</v>
      </c>
      <c r="AQ28" s="116">
        <f t="shared" si="8"/>
        <v>0</v>
      </c>
      <c r="AR28" s="116">
        <f t="shared" si="9"/>
        <v>33.414544999999997</v>
      </c>
      <c r="AS28" s="116">
        <f t="shared" si="9"/>
        <v>-111.93469899999999</v>
      </c>
    </row>
    <row r="29" spans="1:45" s="42" customFormat="1" x14ac:dyDescent="0.25">
      <c r="A29" s="16">
        <v>29</v>
      </c>
      <c r="B29" s="272">
        <f>INDEX(SummDir!$5:$113,$A29,B$125)</f>
        <v>134</v>
      </c>
      <c r="C29" s="182" t="str">
        <f>INDEX(SummDir!$5:$113,$A29,C$125)</f>
        <v>Apache Blvd</v>
      </c>
      <c r="D29" s="182" t="str">
        <f>INDEX(SummDir!$5:$113,$A29,D$125)</f>
        <v>Paseo Del Saber</v>
      </c>
      <c r="E29" s="116">
        <f>IF(LEN(INDEX(SummDir!$5:$113,$A29,E$125))&lt;1,"",ROUND(INDEX(SummDir!$5:$113,$A29,E$125),0))</f>
        <v>108</v>
      </c>
      <c r="F29" s="116">
        <f>IF(LEN(INDEX(SummDir!$5:$113,$A29,F$125))&lt;1,"",ROUND(INDEX(SummDir!$5:$113,$A29,F$125),0))</f>
        <v>79</v>
      </c>
      <c r="G29" s="116">
        <f>IF(LEN(INDEX(SummDir!$5:$113,$A29,G$125))&lt;1,"",ROUND(INDEX(SummDir!$5:$113,$A29,G$125),0))</f>
        <v>138</v>
      </c>
      <c r="H29" s="251">
        <f>INDEX(SummDir!$5:$113,$A29,H$125)</f>
        <v>4.8498845265588918E-2</v>
      </c>
      <c r="I29" s="251">
        <f>INDEX(SummDir!$5:$113,$A29,I$125)</f>
        <v>0</v>
      </c>
      <c r="J29" s="251">
        <f>INDEX(SummDir!$5:$113,$A29,J$125)</f>
        <v>0</v>
      </c>
      <c r="K29" s="116">
        <f>INDEX(SummDir!$5:$113,$A29,K$125)</f>
        <v>0.33718244803695152</v>
      </c>
      <c r="L29" s="116" t="str">
        <f t="shared" si="0"/>
        <v/>
      </c>
      <c r="M29" s="116">
        <f t="shared" si="1"/>
        <v>0</v>
      </c>
      <c r="N29" s="116">
        <f t="shared" si="2"/>
        <v>1</v>
      </c>
      <c r="O29" s="259" t="s">
        <v>352</v>
      </c>
      <c r="P29" s="264">
        <f>INDEX(SummDir!$5:$113,$A29,P$125)</f>
        <v>108.25</v>
      </c>
      <c r="Q29" s="216">
        <f>INDEX(SummDir!$5:$113,$A29,Q$125)</f>
        <v>433</v>
      </c>
      <c r="R29" s="216">
        <f>INDEX(SummDir!$5:$113,$A29,R$125)</f>
        <v>158</v>
      </c>
      <c r="S29" s="216">
        <f>INDEX(SummDir!$5:$113,$A29,S$125)</f>
        <v>275</v>
      </c>
      <c r="T29" s="216">
        <f>INDEX(SummDir!$5:$113,$A29,T$125)</f>
        <v>158</v>
      </c>
      <c r="U29" s="116"/>
      <c r="V29" s="116"/>
      <c r="W29" s="281">
        <f t="shared" si="3"/>
        <v>0</v>
      </c>
      <c r="X29" s="116"/>
      <c r="Y29" s="116">
        <f>INDEX(SummDir!$5:$113,$A29,Y$125)</f>
        <v>433</v>
      </c>
      <c r="Z29" s="116">
        <f>INDEX(SummDir!$5:$113,$A29,Z$125)</f>
        <v>275</v>
      </c>
      <c r="AA29" s="116"/>
      <c r="AB29" s="116"/>
      <c r="AC29" s="116"/>
      <c r="AD29" s="116"/>
      <c r="AE29" s="116"/>
      <c r="AF29" s="116"/>
      <c r="AG29" s="116"/>
      <c r="AH29" s="116"/>
      <c r="AI29" s="216"/>
      <c r="AJ29" s="116">
        <f t="shared" si="7"/>
        <v>5</v>
      </c>
      <c r="AK29" s="116">
        <f t="shared" si="7"/>
        <v>5</v>
      </c>
      <c r="AL29" s="116">
        <f t="shared" si="7"/>
        <v>3</v>
      </c>
      <c r="AM29" s="116">
        <f t="shared" si="7"/>
        <v>3</v>
      </c>
      <c r="AN29" s="116">
        <f t="shared" si="8"/>
        <v>1</v>
      </c>
      <c r="AO29" s="116">
        <f t="shared" si="8"/>
        <v>0</v>
      </c>
      <c r="AP29" s="116">
        <f t="shared" si="8"/>
        <v>0</v>
      </c>
      <c r="AQ29" s="116">
        <f t="shared" si="8"/>
        <v>0</v>
      </c>
      <c r="AR29" s="116">
        <f t="shared" si="9"/>
        <v>33.414695999999999</v>
      </c>
      <c r="AS29" s="116">
        <f t="shared" si="9"/>
        <v>-111.92914</v>
      </c>
    </row>
    <row r="30" spans="1:45" s="42" customFormat="1" x14ac:dyDescent="0.25">
      <c r="A30" s="16">
        <v>30</v>
      </c>
      <c r="B30" s="272">
        <f>INDEX(SummDir!$5:$113,$A30,B$125)</f>
        <v>135</v>
      </c>
      <c r="C30" s="182" t="str">
        <f>INDEX(SummDir!$5:$113,$A30,C$125)</f>
        <v>Lemon St</v>
      </c>
      <c r="D30" s="182" t="str">
        <f>INDEX(SummDir!$5:$113,$A30,D$125)</f>
        <v>Rural Rd</v>
      </c>
      <c r="E30" s="116">
        <f>IF(LEN(INDEX(SummDir!$5:$113,$A30,E$125))&lt;1,"",ROUND(INDEX(SummDir!$5:$113,$A30,E$125),0))</f>
        <v>73</v>
      </c>
      <c r="F30" s="116">
        <f>IF(LEN(INDEX(SummDir!$5:$113,$A30,F$125))&lt;1,"",ROUND(INDEX(SummDir!$5:$113,$A30,F$125),0))</f>
        <v>60</v>
      </c>
      <c r="G30" s="116">
        <f>IF(LEN(INDEX(SummDir!$5:$113,$A30,G$125))&lt;1,"",ROUND(INDEX(SummDir!$5:$113,$A30,G$125),0))</f>
        <v>87</v>
      </c>
      <c r="H30" s="251">
        <f>INDEX(SummDir!$5:$113,$A30,H$125)</f>
        <v>5.9726962457337884E-2</v>
      </c>
      <c r="I30" s="251">
        <f>INDEX(SummDir!$5:$113,$A30,I$125)</f>
        <v>0.37201365187713309</v>
      </c>
      <c r="J30" s="251">
        <f>INDEX(SummDir!$5:$113,$A30,J$125)</f>
        <v>0.29010238907849828</v>
      </c>
      <c r="K30" s="116">
        <f>INDEX(SummDir!$5:$113,$A30,K$125)</f>
        <v>0.25767918088737202</v>
      </c>
      <c r="L30" s="116">
        <f t="shared" si="0"/>
        <v>37510</v>
      </c>
      <c r="M30" s="116">
        <f t="shared" si="1"/>
        <v>0</v>
      </c>
      <c r="N30" s="116">
        <f t="shared" si="2"/>
        <v>0</v>
      </c>
      <c r="O30" s="259" t="s">
        <v>352</v>
      </c>
      <c r="P30" s="264">
        <f>INDEX(SummDir!$5:$113,$A30,P$125)</f>
        <v>73.25</v>
      </c>
      <c r="Q30" s="216">
        <f>INDEX(SummDir!$5:$113,$A30,Q$125)</f>
        <v>293</v>
      </c>
      <c r="R30" s="216">
        <f>INDEX(SummDir!$5:$113,$A30,R$125)</f>
        <v>119</v>
      </c>
      <c r="S30" s="216">
        <f>INDEX(SummDir!$5:$113,$A30,S$125)</f>
        <v>174</v>
      </c>
      <c r="T30" s="216">
        <f>INDEX(SummDir!$5:$113,$A30,T$125)</f>
        <v>119</v>
      </c>
      <c r="U30" s="116"/>
      <c r="V30" s="116"/>
      <c r="W30" s="281">
        <f t="shared" si="3"/>
        <v>0</v>
      </c>
      <c r="X30" s="116"/>
      <c r="Y30" s="116">
        <f>INDEX(SummDir!$5:$113,$A30,Y$125)</f>
        <v>293</v>
      </c>
      <c r="Z30" s="116">
        <f>INDEX(SummDir!$5:$113,$A30,Z$125)</f>
        <v>174</v>
      </c>
      <c r="AA30" s="116"/>
      <c r="AB30" s="116"/>
      <c r="AC30" s="116"/>
      <c r="AD30" s="116"/>
      <c r="AE30" s="116"/>
      <c r="AF30" s="116"/>
      <c r="AG30" s="116"/>
      <c r="AH30" s="116"/>
      <c r="AI30" s="216"/>
      <c r="AJ30" s="116">
        <f t="shared" si="7"/>
        <v>0</v>
      </c>
      <c r="AK30" s="116">
        <f t="shared" si="7"/>
        <v>0</v>
      </c>
      <c r="AL30" s="116">
        <f t="shared" si="7"/>
        <v>3</v>
      </c>
      <c r="AM30" s="116">
        <f t="shared" si="7"/>
        <v>3</v>
      </c>
      <c r="AN30" s="116">
        <f t="shared" si="8"/>
        <v>0</v>
      </c>
      <c r="AO30" s="116">
        <f t="shared" si="8"/>
        <v>0</v>
      </c>
      <c r="AP30" s="116">
        <f t="shared" si="8"/>
        <v>0</v>
      </c>
      <c r="AQ30" s="116">
        <f t="shared" si="8"/>
        <v>1</v>
      </c>
      <c r="AR30" s="116">
        <f t="shared" si="9"/>
        <v>33.416744999999999</v>
      </c>
      <c r="AS30" s="116">
        <f t="shared" si="9"/>
        <v>-111.926198</v>
      </c>
    </row>
    <row r="31" spans="1:45" s="42" customFormat="1" x14ac:dyDescent="0.25">
      <c r="A31" s="16">
        <v>31</v>
      </c>
      <c r="B31" s="272">
        <f>INDEX(SummDir!$5:$113,$A31,B$125)</f>
        <v>137</v>
      </c>
      <c r="C31" s="182" t="str">
        <f>INDEX(SummDir!$5:$113,$A31,C$125)</f>
        <v>Broadway Rd</v>
      </c>
      <c r="D31" s="182" t="str">
        <f>INDEX(SummDir!$5:$113,$A31,D$125)</f>
        <v>Priest Dr</v>
      </c>
      <c r="E31" s="116">
        <f>IF(LEN(INDEX(SummDir!$5:$113,$A31,E$125))&lt;1,"",ROUND(INDEX(SummDir!$5:$113,$A31,E$125),0))</f>
        <v>10</v>
      </c>
      <c r="F31" s="116">
        <f>IF(LEN(INDEX(SummDir!$5:$113,$A31,F$125))&lt;1,"",ROUND(INDEX(SummDir!$5:$113,$A31,F$125),0))</f>
        <v>10</v>
      </c>
      <c r="G31" s="116">
        <f>IF(LEN(INDEX(SummDir!$5:$113,$A31,G$125))&lt;1,"",ROUND(INDEX(SummDir!$5:$113,$A31,G$125),0))</f>
        <v>10</v>
      </c>
      <c r="H31" s="251">
        <f>INDEX(SummDir!$5:$113,$A31,H$125)</f>
        <v>0.3</v>
      </c>
      <c r="I31" s="251">
        <f>INDEX(SummDir!$5:$113,$A31,I$125)</f>
        <v>0.35</v>
      </c>
      <c r="J31" s="251">
        <f>INDEX(SummDir!$5:$113,$A31,J$125)</f>
        <v>0.6</v>
      </c>
      <c r="K31" s="116">
        <f>INDEX(SummDir!$5:$113,$A31,K$125)</f>
        <v>0.2</v>
      </c>
      <c r="L31" s="116">
        <f t="shared" si="0"/>
        <v>24403</v>
      </c>
      <c r="M31" s="116">
        <f t="shared" si="1"/>
        <v>1.75</v>
      </c>
      <c r="N31" s="116">
        <f t="shared" si="2"/>
        <v>1</v>
      </c>
      <c r="O31" s="259" t="s">
        <v>352</v>
      </c>
      <c r="P31" s="264">
        <f>INDEX(SummDir!$5:$113,$A31,P$125)</f>
        <v>10</v>
      </c>
      <c r="Q31" s="216">
        <f>INDEX(SummDir!$5:$113,$A31,Q$125)</f>
        <v>40</v>
      </c>
      <c r="R31" s="216">
        <f>INDEX(SummDir!$5:$113,$A31,R$125)</f>
        <v>20</v>
      </c>
      <c r="S31" s="216">
        <f>INDEX(SummDir!$5:$113,$A31,S$125)</f>
        <v>20</v>
      </c>
      <c r="T31" s="216">
        <f>INDEX(SummDir!$5:$113,$A31,T$125)</f>
        <v>20</v>
      </c>
      <c r="U31" s="116"/>
      <c r="V31" s="116"/>
      <c r="W31" s="281">
        <f t="shared" si="3"/>
        <v>0</v>
      </c>
      <c r="X31" s="116"/>
      <c r="Y31" s="116">
        <f>INDEX(SummDir!$5:$113,$A31,Y$125)</f>
        <v>40</v>
      </c>
      <c r="Z31" s="116">
        <f>INDEX(SummDir!$5:$113,$A31,Z$125)</f>
        <v>20</v>
      </c>
      <c r="AA31" s="116"/>
      <c r="AB31" s="116"/>
      <c r="AC31" s="116"/>
      <c r="AD31" s="116"/>
      <c r="AE31" s="116"/>
      <c r="AF31" s="116"/>
      <c r="AG31" s="116"/>
      <c r="AH31" s="116"/>
      <c r="AI31" s="216"/>
      <c r="AJ31" s="116">
        <f t="shared" si="7"/>
        <v>3</v>
      </c>
      <c r="AK31" s="116">
        <f t="shared" si="7"/>
        <v>3</v>
      </c>
      <c r="AL31" s="116">
        <f t="shared" si="7"/>
        <v>0</v>
      </c>
      <c r="AM31" s="116">
        <f t="shared" si="7"/>
        <v>0</v>
      </c>
      <c r="AN31" s="116">
        <f t="shared" si="8"/>
        <v>0</v>
      </c>
      <c r="AO31" s="116">
        <f t="shared" si="8"/>
        <v>0</v>
      </c>
      <c r="AP31" s="116">
        <f t="shared" si="8"/>
        <v>0</v>
      </c>
      <c r="AQ31" s="116">
        <f t="shared" si="8"/>
        <v>0</v>
      </c>
      <c r="AR31" s="116">
        <f t="shared" si="9"/>
        <v>33.407544999999999</v>
      </c>
      <c r="AS31" s="116">
        <f t="shared" si="9"/>
        <v>-111.96069900000001</v>
      </c>
    </row>
    <row r="32" spans="1:45" s="42" customFormat="1" x14ac:dyDescent="0.25">
      <c r="A32" s="16">
        <v>32</v>
      </c>
      <c r="B32" s="272">
        <f>INDEX(SummDir!$5:$113,$A32,B$125)</f>
        <v>138</v>
      </c>
      <c r="C32" s="182" t="str">
        <f>INDEX(SummDir!$5:$113,$A32,C$125)</f>
        <v>Broadway Rd</v>
      </c>
      <c r="D32" s="182" t="str">
        <f>INDEX(SummDir!$5:$113,$A32,D$125)</f>
        <v>Rural Rd</v>
      </c>
      <c r="E32" s="116">
        <f>IF(LEN(INDEX(SummDir!$5:$113,$A32,E$125))&lt;1,"",ROUND(INDEX(SummDir!$5:$113,$A32,E$125),0))</f>
        <v>50</v>
      </c>
      <c r="F32" s="116">
        <f>IF(LEN(INDEX(SummDir!$5:$113,$A32,F$125))&lt;1,"",ROUND(INDEX(SummDir!$5:$113,$A32,F$125),0))</f>
        <v>40</v>
      </c>
      <c r="G32" s="116">
        <f>IF(LEN(INDEX(SummDir!$5:$113,$A32,G$125))&lt;1,"",ROUND(INDEX(SummDir!$5:$113,$A32,G$125),0))</f>
        <v>61</v>
      </c>
      <c r="H32" s="251">
        <f>INDEX(SummDir!$5:$113,$A32,H$125)</f>
        <v>0.12437810945273632</v>
      </c>
      <c r="I32" s="251">
        <f>INDEX(SummDir!$5:$113,$A32,I$125)</f>
        <v>0.26865671641791045</v>
      </c>
      <c r="J32" s="251">
        <f>INDEX(SummDir!$5:$113,$A32,J$125)</f>
        <v>0.97014925373134331</v>
      </c>
      <c r="K32" s="116">
        <f>INDEX(SummDir!$5:$113,$A32,K$125)</f>
        <v>0.26368159203980102</v>
      </c>
      <c r="L32" s="116">
        <f t="shared" si="0"/>
        <v>44120</v>
      </c>
      <c r="M32" s="116">
        <f t="shared" si="1"/>
        <v>0.5</v>
      </c>
      <c r="N32" s="116">
        <f t="shared" si="2"/>
        <v>0</v>
      </c>
      <c r="O32" s="259" t="s">
        <v>352</v>
      </c>
      <c r="P32" s="264">
        <f>INDEX(SummDir!$5:$113,$A32,P$125)</f>
        <v>50.25</v>
      </c>
      <c r="Q32" s="216">
        <f>INDEX(SummDir!$5:$113,$A32,Q$125)</f>
        <v>201</v>
      </c>
      <c r="R32" s="216">
        <f>INDEX(SummDir!$5:$113,$A32,R$125)</f>
        <v>80</v>
      </c>
      <c r="S32" s="216">
        <f>INDEX(SummDir!$5:$113,$A32,S$125)</f>
        <v>121</v>
      </c>
      <c r="T32" s="216">
        <f>INDEX(SummDir!$5:$113,$A32,T$125)</f>
        <v>80</v>
      </c>
      <c r="U32" s="116"/>
      <c r="V32" s="116"/>
      <c r="W32" s="281">
        <f t="shared" si="3"/>
        <v>0</v>
      </c>
      <c r="X32" s="116"/>
      <c r="Y32" s="116">
        <f>INDEX(SummDir!$5:$113,$A32,Y$125)</f>
        <v>201</v>
      </c>
      <c r="Z32" s="116">
        <f>INDEX(SummDir!$5:$113,$A32,Z$125)</f>
        <v>121</v>
      </c>
      <c r="AA32" s="116"/>
      <c r="AB32" s="116"/>
      <c r="AC32" s="116"/>
      <c r="AD32" s="116"/>
      <c r="AE32" s="116"/>
      <c r="AF32" s="116"/>
      <c r="AG32" s="116"/>
      <c r="AH32" s="116"/>
      <c r="AI32" s="216"/>
      <c r="AJ32" s="116">
        <f t="shared" si="7"/>
        <v>0</v>
      </c>
      <c r="AK32" s="116">
        <f t="shared" si="7"/>
        <v>0</v>
      </c>
      <c r="AL32" s="116">
        <f t="shared" si="7"/>
        <v>0</v>
      </c>
      <c r="AM32" s="116">
        <f t="shared" si="7"/>
        <v>0</v>
      </c>
      <c r="AN32" s="116">
        <f t="shared" si="8"/>
        <v>0</v>
      </c>
      <c r="AO32" s="116">
        <f t="shared" si="8"/>
        <v>0</v>
      </c>
      <c r="AP32" s="116">
        <f t="shared" si="8"/>
        <v>0</v>
      </c>
      <c r="AQ32" s="116">
        <f t="shared" si="8"/>
        <v>0</v>
      </c>
      <c r="AR32" s="116">
        <f t="shared" si="9"/>
        <v>33.407445000000003</v>
      </c>
      <c r="AS32" s="116">
        <f t="shared" si="9"/>
        <v>-111.926098</v>
      </c>
    </row>
    <row r="33" spans="1:45" s="42" customFormat="1" x14ac:dyDescent="0.25">
      <c r="A33" s="16">
        <v>33</v>
      </c>
      <c r="B33" s="272">
        <f>INDEX(SummDir!$5:$113,$A33,B$125)</f>
        <v>139</v>
      </c>
      <c r="C33" s="182" t="str">
        <f>INDEX(SummDir!$5:$113,$A33,C$125)</f>
        <v>Broadway Rd</v>
      </c>
      <c r="D33" s="182" t="str">
        <f>INDEX(SummDir!$5:$113,$A33,D$125)</f>
        <v>College Ave</v>
      </c>
      <c r="E33" s="116">
        <f>IF(LEN(INDEX(SummDir!$5:$113,$A33,E$125))&lt;1,"",ROUND(INDEX(SummDir!$5:$113,$A33,E$125),0))</f>
        <v>139</v>
      </c>
      <c r="F33" s="116">
        <f>IF(LEN(INDEX(SummDir!$5:$113,$A33,F$125))&lt;1,"",ROUND(INDEX(SummDir!$5:$113,$A33,F$125),0))</f>
        <v>131</v>
      </c>
      <c r="G33" s="116">
        <f>IF(LEN(INDEX(SummDir!$5:$113,$A33,G$125))&lt;1,"",ROUND(INDEX(SummDir!$5:$113,$A33,G$125),0))</f>
        <v>148</v>
      </c>
      <c r="H33" s="251">
        <f>INDEX(SummDir!$5:$113,$A33,H$125)</f>
        <v>0.38240574506283664</v>
      </c>
      <c r="I33" s="251">
        <f>INDEX(SummDir!$5:$113,$A33,I$125)</f>
        <v>2.8725314183123879E-2</v>
      </c>
      <c r="J33" s="251">
        <f>INDEX(SummDir!$5:$113,$A33,J$125)</f>
        <v>4.66786355475763E-2</v>
      </c>
      <c r="K33" s="116">
        <f>INDEX(SummDir!$5:$113,$A33,K$125)</f>
        <v>0.26032315978456017</v>
      </c>
      <c r="L33" s="116">
        <f t="shared" si="0"/>
        <v>4997</v>
      </c>
      <c r="M33" s="116">
        <f t="shared" si="1"/>
        <v>0.5</v>
      </c>
      <c r="N33" s="116">
        <f t="shared" si="2"/>
        <v>1</v>
      </c>
      <c r="O33" s="259" t="s">
        <v>352</v>
      </c>
      <c r="P33" s="264">
        <f>INDEX(SummDir!$5:$113,$A33,P$125)</f>
        <v>139.25</v>
      </c>
      <c r="Q33" s="216">
        <f>INDEX(SummDir!$5:$113,$A33,Q$125)</f>
        <v>557</v>
      </c>
      <c r="R33" s="216">
        <f>INDEX(SummDir!$5:$113,$A33,R$125)</f>
        <v>261</v>
      </c>
      <c r="S33" s="216">
        <f>INDEX(SummDir!$5:$113,$A33,S$125)</f>
        <v>296</v>
      </c>
      <c r="T33" s="216">
        <f>INDEX(SummDir!$5:$113,$A33,T$125)</f>
        <v>261</v>
      </c>
      <c r="U33" s="116"/>
      <c r="V33" s="116"/>
      <c r="W33" s="281">
        <f t="shared" si="3"/>
        <v>0</v>
      </c>
      <c r="X33" s="116"/>
      <c r="Y33" s="116">
        <f>INDEX(SummDir!$5:$113,$A33,Y$125)</f>
        <v>557</v>
      </c>
      <c r="Z33" s="116">
        <f>INDEX(SummDir!$5:$113,$A33,Z$125)</f>
        <v>296</v>
      </c>
      <c r="AA33" s="116"/>
      <c r="AB33" s="116"/>
      <c r="AC33" s="116"/>
      <c r="AD33" s="116"/>
      <c r="AE33" s="116"/>
      <c r="AF33" s="116"/>
      <c r="AG33" s="116"/>
      <c r="AH33" s="116"/>
      <c r="AI33" s="216"/>
      <c r="AJ33" s="116">
        <f t="shared" si="7"/>
        <v>3</v>
      </c>
      <c r="AK33" s="116">
        <f t="shared" si="7"/>
        <v>3</v>
      </c>
      <c r="AL33" s="116">
        <f t="shared" si="7"/>
        <v>0</v>
      </c>
      <c r="AM33" s="116">
        <f t="shared" si="7"/>
        <v>0</v>
      </c>
      <c r="AN33" s="116">
        <f t="shared" si="8"/>
        <v>0</v>
      </c>
      <c r="AO33" s="116">
        <f t="shared" si="8"/>
        <v>0</v>
      </c>
      <c r="AP33" s="116">
        <f t="shared" si="8"/>
        <v>0</v>
      </c>
      <c r="AQ33" s="116">
        <f t="shared" si="8"/>
        <v>0</v>
      </c>
      <c r="AR33" s="116">
        <f t="shared" si="9"/>
        <v>33.407445000000003</v>
      </c>
      <c r="AS33" s="116">
        <f t="shared" si="9"/>
        <v>-111.93469899999999</v>
      </c>
    </row>
    <row r="34" spans="1:45" s="42" customFormat="1" x14ac:dyDescent="0.25">
      <c r="A34" s="16">
        <v>34</v>
      </c>
      <c r="B34" s="272">
        <f>INDEX(SummDir!$5:$113,$A34,B$125)</f>
        <v>141</v>
      </c>
      <c r="C34" s="182" t="str">
        <f>INDEX(SummDir!$5:$113,$A34,C$125)</f>
        <v>Southern Ave</v>
      </c>
      <c r="D34" s="182" t="str">
        <f>INDEX(SummDir!$5:$113,$A34,D$125)</f>
        <v>College Ave</v>
      </c>
      <c r="E34" s="116">
        <f>IF(LEN(INDEX(SummDir!$5:$113,$A34,E$125))&lt;1,"",ROUND(INDEX(SummDir!$5:$113,$A34,E$125),0))</f>
        <v>53</v>
      </c>
      <c r="F34" s="116">
        <f>IF(LEN(INDEX(SummDir!$5:$113,$A34,F$125))&lt;1,"",ROUND(INDEX(SummDir!$5:$113,$A34,F$125),0))</f>
        <v>45</v>
      </c>
      <c r="G34" s="116">
        <f>IF(LEN(INDEX(SummDir!$5:$113,$A34,G$125))&lt;1,"",ROUND(INDEX(SummDir!$5:$113,$A34,G$125),0))</f>
        <v>61</v>
      </c>
      <c r="H34" s="251">
        <f>INDEX(SummDir!$5:$113,$A34,H$125)</f>
        <v>0.48341232227488151</v>
      </c>
      <c r="I34" s="251">
        <f>INDEX(SummDir!$5:$113,$A34,I$125)</f>
        <v>5.2132701421800945E-2</v>
      </c>
      <c r="J34" s="251">
        <f>INDEX(SummDir!$5:$113,$A34,J$125)</f>
        <v>0.12322274881516587</v>
      </c>
      <c r="K34" s="116">
        <f>INDEX(SummDir!$5:$113,$A34,K$125)</f>
        <v>0.27488151658767773</v>
      </c>
      <c r="L34" s="116">
        <f t="shared" si="0"/>
        <v>4442</v>
      </c>
      <c r="M34" s="116">
        <f t="shared" si="1"/>
        <v>1.5</v>
      </c>
      <c r="N34" s="116">
        <f t="shared" si="2"/>
        <v>1</v>
      </c>
      <c r="O34" s="259" t="s">
        <v>352</v>
      </c>
      <c r="P34" s="264">
        <f>INDEX(SummDir!$5:$113,$A34,P$125)</f>
        <v>52.75</v>
      </c>
      <c r="Q34" s="216">
        <f>INDEX(SummDir!$5:$113,$A34,Q$125)</f>
        <v>211</v>
      </c>
      <c r="R34" s="216">
        <f>INDEX(SummDir!$5:$113,$A34,R$125)</f>
        <v>89</v>
      </c>
      <c r="S34" s="216">
        <f>INDEX(SummDir!$5:$113,$A34,S$125)</f>
        <v>122</v>
      </c>
      <c r="T34" s="216">
        <f>INDEX(SummDir!$5:$113,$A34,T$125)</f>
        <v>89</v>
      </c>
      <c r="U34" s="116"/>
      <c r="V34" s="116"/>
      <c r="W34" s="281">
        <f t="shared" si="3"/>
        <v>0</v>
      </c>
      <c r="X34" s="116"/>
      <c r="Y34" s="116">
        <f>INDEX(SummDir!$5:$113,$A34,Y$125)</f>
        <v>211</v>
      </c>
      <c r="Z34" s="116">
        <f>INDEX(SummDir!$5:$113,$A34,Z$125)</f>
        <v>122</v>
      </c>
      <c r="AA34" s="116"/>
      <c r="AB34" s="116"/>
      <c r="AC34" s="116"/>
      <c r="AD34" s="116"/>
      <c r="AE34" s="116"/>
      <c r="AF34" s="116"/>
      <c r="AG34" s="116"/>
      <c r="AH34" s="116"/>
      <c r="AI34" s="216"/>
      <c r="AJ34" s="116">
        <f t="shared" si="7"/>
        <v>3</v>
      </c>
      <c r="AK34" s="116">
        <f t="shared" si="7"/>
        <v>3</v>
      </c>
      <c r="AL34" s="116">
        <f t="shared" si="7"/>
        <v>0</v>
      </c>
      <c r="AM34" s="116">
        <f t="shared" si="7"/>
        <v>0</v>
      </c>
      <c r="AN34" s="116">
        <f t="shared" si="8"/>
        <v>0</v>
      </c>
      <c r="AO34" s="116">
        <f t="shared" si="8"/>
        <v>0</v>
      </c>
      <c r="AP34" s="116">
        <f t="shared" si="8"/>
        <v>0</v>
      </c>
      <c r="AQ34" s="116">
        <f t="shared" si="8"/>
        <v>0</v>
      </c>
      <c r="AR34" s="116">
        <f t="shared" si="9"/>
        <v>33.392845999999999</v>
      </c>
      <c r="AS34" s="116">
        <f t="shared" si="9"/>
        <v>-111.934798</v>
      </c>
    </row>
    <row r="35" spans="1:45" s="42" customFormat="1" x14ac:dyDescent="0.25">
      <c r="A35" s="16">
        <v>35</v>
      </c>
      <c r="B35" s="272">
        <f>INDEX(SummDir!$5:$113,$A35,B$125)</f>
        <v>142</v>
      </c>
      <c r="C35" s="182" t="str">
        <f>INDEX(SummDir!$5:$113,$A35,C$125)</f>
        <v>Southern Ave</v>
      </c>
      <c r="D35" s="182" t="str">
        <f>INDEX(SummDir!$5:$113,$A35,D$125)</f>
        <v>Rural Rd</v>
      </c>
      <c r="E35" s="116">
        <f>IF(LEN(INDEX(SummDir!$5:$113,$A35,E$125))&lt;1,"",ROUND(INDEX(SummDir!$5:$113,$A35,E$125),0))</f>
        <v>21</v>
      </c>
      <c r="F35" s="116">
        <f>IF(LEN(INDEX(SummDir!$5:$113,$A35,F$125))&lt;1,"",ROUND(INDEX(SummDir!$5:$113,$A35,F$125),0))</f>
        <v>19</v>
      </c>
      <c r="G35" s="116">
        <f>IF(LEN(INDEX(SummDir!$5:$113,$A35,G$125))&lt;1,"",ROUND(INDEX(SummDir!$5:$113,$A35,G$125),0))</f>
        <v>23</v>
      </c>
      <c r="H35" s="251">
        <f>INDEX(SummDir!$5:$113,$A35,H$125)</f>
        <v>0.23170731707317074</v>
      </c>
      <c r="I35" s="251">
        <f>INDEX(SummDir!$5:$113,$A35,I$125)</f>
        <v>0.23170731707317074</v>
      </c>
      <c r="J35" s="251">
        <f>INDEX(SummDir!$5:$113,$A35,J$125)</f>
        <v>0.98780487804878048</v>
      </c>
      <c r="K35" s="116">
        <f>INDEX(SummDir!$5:$113,$A35,K$125)</f>
        <v>7.3170731707317069E-2</v>
      </c>
      <c r="L35" s="116">
        <f t="shared" si="0"/>
        <v>40059</v>
      </c>
      <c r="M35" s="116">
        <f t="shared" si="1"/>
        <v>1.5</v>
      </c>
      <c r="N35" s="116">
        <f t="shared" si="2"/>
        <v>0</v>
      </c>
      <c r="O35" s="259" t="s">
        <v>352</v>
      </c>
      <c r="P35" s="264">
        <f>INDEX(SummDir!$5:$113,$A35,P$125)</f>
        <v>20.5</v>
      </c>
      <c r="Q35" s="216">
        <f>INDEX(SummDir!$5:$113,$A35,Q$125)</f>
        <v>82</v>
      </c>
      <c r="R35" s="216">
        <f>INDEX(SummDir!$5:$113,$A35,R$125)</f>
        <v>37</v>
      </c>
      <c r="S35" s="216">
        <f>INDEX(SummDir!$5:$113,$A35,S$125)</f>
        <v>45</v>
      </c>
      <c r="T35" s="216">
        <f>INDEX(SummDir!$5:$113,$A35,T$125)</f>
        <v>37</v>
      </c>
      <c r="U35" s="116"/>
      <c r="V35" s="116"/>
      <c r="W35" s="281">
        <f t="shared" si="3"/>
        <v>0</v>
      </c>
      <c r="X35" s="116"/>
      <c r="Y35" s="116">
        <f>INDEX(SummDir!$5:$113,$A35,Y$125)</f>
        <v>82</v>
      </c>
      <c r="Z35" s="116">
        <f>INDEX(SummDir!$5:$113,$A35,Z$125)</f>
        <v>45</v>
      </c>
      <c r="AA35" s="116"/>
      <c r="AB35" s="116"/>
      <c r="AC35" s="116"/>
      <c r="AD35" s="116"/>
      <c r="AE35" s="116"/>
      <c r="AF35" s="116"/>
      <c r="AG35" s="116"/>
      <c r="AH35" s="116"/>
      <c r="AI35" s="216"/>
      <c r="AJ35" s="116">
        <f t="shared" si="7"/>
        <v>0</v>
      </c>
      <c r="AK35" s="116">
        <f t="shared" si="7"/>
        <v>0</v>
      </c>
      <c r="AL35" s="116">
        <f t="shared" si="7"/>
        <v>0</v>
      </c>
      <c r="AM35" s="116">
        <f t="shared" si="7"/>
        <v>0</v>
      </c>
      <c r="AN35" s="116">
        <f t="shared" si="8"/>
        <v>0</v>
      </c>
      <c r="AO35" s="116">
        <f t="shared" si="8"/>
        <v>0</v>
      </c>
      <c r="AP35" s="116">
        <f t="shared" si="8"/>
        <v>0</v>
      </c>
      <c r="AQ35" s="116">
        <f t="shared" si="8"/>
        <v>0</v>
      </c>
      <c r="AR35" s="116">
        <f t="shared" si="9"/>
        <v>33.392946000000002</v>
      </c>
      <c r="AS35" s="116">
        <f t="shared" si="9"/>
        <v>-111.926198</v>
      </c>
    </row>
    <row r="36" spans="1:45" s="42" customFormat="1" x14ac:dyDescent="0.25">
      <c r="A36" s="16">
        <v>36</v>
      </c>
      <c r="B36" s="272">
        <f>INDEX(SummDir!$5:$113,$A36,B$125)</f>
        <v>143</v>
      </c>
      <c r="C36" s="182" t="str">
        <f>INDEX(SummDir!$5:$113,$A36,C$125)</f>
        <v>Southern Ave</v>
      </c>
      <c r="D36" s="182" t="str">
        <f>INDEX(SummDir!$5:$113,$A36,D$125)</f>
        <v>Hardy Dr</v>
      </c>
      <c r="E36" s="116">
        <f>IF(LEN(INDEX(SummDir!$5:$113,$A36,E$125))&lt;1,"",ROUND(INDEX(SummDir!$5:$113,$A36,E$125),0))</f>
        <v>12</v>
      </c>
      <c r="F36" s="116">
        <f>IF(LEN(INDEX(SummDir!$5:$113,$A36,F$125))&lt;1,"",ROUND(INDEX(SummDir!$5:$113,$A36,F$125),0))</f>
        <v>10</v>
      </c>
      <c r="G36" s="116">
        <f>IF(LEN(INDEX(SummDir!$5:$113,$A36,G$125))&lt;1,"",ROUND(INDEX(SummDir!$5:$113,$A36,G$125),0))</f>
        <v>15</v>
      </c>
      <c r="H36" s="251">
        <f>INDEX(SummDir!$5:$113,$A36,H$125)</f>
        <v>0.47916666666666669</v>
      </c>
      <c r="I36" s="251">
        <f>INDEX(SummDir!$5:$113,$A36,I$125)</f>
        <v>2.0833333333333332E-2</v>
      </c>
      <c r="J36" s="251">
        <f>INDEX(SummDir!$5:$113,$A36,J$125)</f>
        <v>0.33333333333333331</v>
      </c>
      <c r="K36" s="116">
        <f>INDEX(SummDir!$5:$113,$A36,K$125)</f>
        <v>0.22916666666666666</v>
      </c>
      <c r="L36" s="116">
        <f t="shared" si="0"/>
        <v>13469</v>
      </c>
      <c r="M36" s="116">
        <f t="shared" si="1"/>
        <v>2.2200000000000002</v>
      </c>
      <c r="N36" s="116">
        <f t="shared" si="2"/>
        <v>1</v>
      </c>
      <c r="O36" s="259" t="s">
        <v>352</v>
      </c>
      <c r="P36" s="264">
        <f>INDEX(SummDir!$5:$113,$A36,P$125)</f>
        <v>12</v>
      </c>
      <c r="Q36" s="216">
        <f>INDEX(SummDir!$5:$113,$A36,Q$125)</f>
        <v>48</v>
      </c>
      <c r="R36" s="216">
        <f>INDEX(SummDir!$5:$113,$A36,R$125)</f>
        <v>19</v>
      </c>
      <c r="S36" s="216">
        <f>INDEX(SummDir!$5:$113,$A36,S$125)</f>
        <v>29</v>
      </c>
      <c r="T36" s="216">
        <f>INDEX(SummDir!$5:$113,$A36,T$125)</f>
        <v>19</v>
      </c>
      <c r="U36" s="116"/>
      <c r="V36" s="116"/>
      <c r="W36" s="281">
        <f t="shared" si="3"/>
        <v>0</v>
      </c>
      <c r="X36" s="116"/>
      <c r="Y36" s="116">
        <f>INDEX(SummDir!$5:$113,$A36,Y$125)</f>
        <v>48</v>
      </c>
      <c r="Z36" s="116">
        <f>INDEX(SummDir!$5:$113,$A36,Z$125)</f>
        <v>29</v>
      </c>
      <c r="AA36" s="116"/>
      <c r="AB36" s="116"/>
      <c r="AC36" s="116"/>
      <c r="AD36" s="116"/>
      <c r="AE36" s="116"/>
      <c r="AF36" s="116"/>
      <c r="AG36" s="116"/>
      <c r="AH36" s="116"/>
      <c r="AI36" s="216"/>
      <c r="AJ36" s="116">
        <f t="shared" si="7"/>
        <v>3</v>
      </c>
      <c r="AK36" s="116">
        <f t="shared" si="7"/>
        <v>3</v>
      </c>
      <c r="AL36" s="116">
        <f t="shared" si="7"/>
        <v>0</v>
      </c>
      <c r="AM36" s="116">
        <f t="shared" si="7"/>
        <v>0</v>
      </c>
      <c r="AN36" s="116">
        <f t="shared" si="8"/>
        <v>0</v>
      </c>
      <c r="AO36" s="116">
        <f t="shared" si="8"/>
        <v>0</v>
      </c>
      <c r="AP36" s="116">
        <f t="shared" si="8"/>
        <v>0</v>
      </c>
      <c r="AQ36" s="116">
        <f t="shared" si="8"/>
        <v>0</v>
      </c>
      <c r="AR36" s="116">
        <f t="shared" si="9"/>
        <v>33.392845999999999</v>
      </c>
      <c r="AS36" s="116">
        <f t="shared" si="9"/>
        <v>-111.951999</v>
      </c>
    </row>
    <row r="37" spans="1:45" s="42" customFormat="1" x14ac:dyDescent="0.25">
      <c r="A37" s="16">
        <v>37</v>
      </c>
      <c r="B37" s="272">
        <f>INDEX(SummDir!$5:$113,$A37,B$125)</f>
        <v>144</v>
      </c>
      <c r="C37" s="182" t="str">
        <f>INDEX(SummDir!$5:$113,$A37,C$125)</f>
        <v>Southern Ave</v>
      </c>
      <c r="D37" s="182" t="str">
        <f>INDEX(SummDir!$5:$113,$A37,D$125)</f>
        <v>Mill Ave</v>
      </c>
      <c r="E37" s="116">
        <f>IF(LEN(INDEX(SummDir!$5:$113,$A37,E$125))&lt;1,"",ROUND(INDEX(SummDir!$5:$113,$A37,E$125),0))</f>
        <v>18</v>
      </c>
      <c r="F37" s="116">
        <f>IF(LEN(INDEX(SummDir!$5:$113,$A37,F$125))&lt;1,"",ROUND(INDEX(SummDir!$5:$113,$A37,F$125),0))</f>
        <v>14</v>
      </c>
      <c r="G37" s="116">
        <f>IF(LEN(INDEX(SummDir!$5:$113,$A37,G$125))&lt;1,"",ROUND(INDEX(SummDir!$5:$113,$A37,G$125),0))</f>
        <v>23</v>
      </c>
      <c r="H37" s="251">
        <f>INDEX(SummDir!$5:$113,$A37,H$125)</f>
        <v>0.16438356164383561</v>
      </c>
      <c r="I37" s="251">
        <f>INDEX(SummDir!$5:$113,$A37,I$125)</f>
        <v>0.42465753424657532</v>
      </c>
      <c r="J37" s="251">
        <f>INDEX(SummDir!$5:$113,$A37,J$125)</f>
        <v>0.8904109589041096</v>
      </c>
      <c r="K37" s="116">
        <f>INDEX(SummDir!$5:$113,$A37,K$125)</f>
        <v>0.30136986301369861</v>
      </c>
      <c r="L37" s="116">
        <f t="shared" si="0"/>
        <v>34482</v>
      </c>
      <c r="M37" s="116">
        <f t="shared" si="1"/>
        <v>1.5</v>
      </c>
      <c r="N37" s="116">
        <f t="shared" si="2"/>
        <v>1</v>
      </c>
      <c r="O37" s="259" t="s">
        <v>352</v>
      </c>
      <c r="P37" s="264">
        <f>INDEX(SummDir!$5:$113,$A37,P$125)</f>
        <v>18.25</v>
      </c>
      <c r="Q37" s="216">
        <f>INDEX(SummDir!$5:$113,$A37,Q$125)</f>
        <v>73</v>
      </c>
      <c r="R37" s="216">
        <f>INDEX(SummDir!$5:$113,$A37,R$125)</f>
        <v>27</v>
      </c>
      <c r="S37" s="216">
        <f>INDEX(SummDir!$5:$113,$A37,S$125)</f>
        <v>46</v>
      </c>
      <c r="T37" s="216">
        <f>INDEX(SummDir!$5:$113,$A37,T$125)</f>
        <v>27</v>
      </c>
      <c r="U37" s="116"/>
      <c r="V37" s="116"/>
      <c r="W37" s="281">
        <f t="shared" si="3"/>
        <v>0</v>
      </c>
      <c r="X37" s="116"/>
      <c r="Y37" s="116">
        <f>INDEX(SummDir!$5:$113,$A37,Y$125)</f>
        <v>73</v>
      </c>
      <c r="Z37" s="116">
        <f>INDEX(SummDir!$5:$113,$A37,Z$125)</f>
        <v>46</v>
      </c>
      <c r="AA37" s="116"/>
      <c r="AB37" s="116"/>
      <c r="AC37" s="116"/>
      <c r="AD37" s="116"/>
      <c r="AE37" s="116"/>
      <c r="AF37" s="116"/>
      <c r="AG37" s="116"/>
      <c r="AH37" s="116"/>
      <c r="AI37" s="216"/>
      <c r="AJ37" s="116">
        <f t="shared" si="7"/>
        <v>1</v>
      </c>
      <c r="AK37" s="116">
        <f t="shared" si="7"/>
        <v>1</v>
      </c>
      <c r="AL37" s="116">
        <f t="shared" si="7"/>
        <v>0</v>
      </c>
      <c r="AM37" s="116">
        <f t="shared" si="7"/>
        <v>0</v>
      </c>
      <c r="AN37" s="116">
        <f t="shared" si="8"/>
        <v>0</v>
      </c>
      <c r="AO37" s="116">
        <f t="shared" si="8"/>
        <v>0</v>
      </c>
      <c r="AP37" s="116">
        <f t="shared" si="8"/>
        <v>0</v>
      </c>
      <c r="AQ37" s="116">
        <f t="shared" si="8"/>
        <v>0</v>
      </c>
      <c r="AR37" s="116">
        <f t="shared" si="9"/>
        <v>33.392845999999999</v>
      </c>
      <c r="AS37" s="116">
        <f t="shared" si="9"/>
        <v>-111.939499</v>
      </c>
    </row>
    <row r="38" spans="1:45" s="42" customFormat="1" x14ac:dyDescent="0.25">
      <c r="A38" s="16">
        <v>38</v>
      </c>
      <c r="B38" s="272">
        <f>INDEX(SummDir!$5:$113,$A38,B$125)</f>
        <v>145</v>
      </c>
      <c r="C38" s="182" t="str">
        <f>INDEX(SummDir!$5:$113,$A38,C$125)</f>
        <v>Alameda Dr</v>
      </c>
      <c r="D38" s="182" t="str">
        <f>INDEX(SummDir!$5:$113,$A38,D$125)</f>
        <v>Mill Ave</v>
      </c>
      <c r="E38" s="116">
        <f>IF(LEN(INDEX(SummDir!$5:$113,$A38,E$125))&lt;1,"",ROUND(INDEX(SummDir!$5:$113,$A38,E$125),0))</f>
        <v>12</v>
      </c>
      <c r="F38" s="116">
        <f>IF(LEN(INDEX(SummDir!$5:$113,$A38,F$125))&lt;1,"",ROUND(INDEX(SummDir!$5:$113,$A38,F$125),0))</f>
        <v>12</v>
      </c>
      <c r="G38" s="116">
        <f>IF(LEN(INDEX(SummDir!$5:$113,$A38,G$125))&lt;1,"",ROUND(INDEX(SummDir!$5:$113,$A38,G$125),0))</f>
        <v>12</v>
      </c>
      <c r="H38" s="251">
        <f>INDEX(SummDir!$5:$113,$A38,H$125)</f>
        <v>0.19148936170212766</v>
      </c>
      <c r="I38" s="251">
        <f>INDEX(SummDir!$5:$113,$A38,I$125)</f>
        <v>0.19148936170212766</v>
      </c>
      <c r="J38" s="251">
        <f>INDEX(SummDir!$5:$113,$A38,J$125)</f>
        <v>0.61702127659574468</v>
      </c>
      <c r="K38" s="116">
        <f>INDEX(SummDir!$5:$113,$A38,K$125)</f>
        <v>0.31914893617021278</v>
      </c>
      <c r="L38" s="116">
        <f t="shared" si="0"/>
        <v>26912</v>
      </c>
      <c r="M38" s="116">
        <f t="shared" si="1"/>
        <v>1</v>
      </c>
      <c r="N38" s="116">
        <f t="shared" si="2"/>
        <v>1</v>
      </c>
      <c r="O38" s="259" t="s">
        <v>352</v>
      </c>
      <c r="P38" s="264">
        <f>INDEX(SummDir!$5:$113,$A38,P$125)</f>
        <v>11.75</v>
      </c>
      <c r="Q38" s="216">
        <f>INDEX(SummDir!$5:$113,$A38,Q$125)</f>
        <v>47</v>
      </c>
      <c r="R38" s="216">
        <f>INDEX(SummDir!$5:$113,$A38,R$125)</f>
        <v>23</v>
      </c>
      <c r="S38" s="216">
        <f>INDEX(SummDir!$5:$113,$A38,S$125)</f>
        <v>24</v>
      </c>
      <c r="T38" s="216">
        <f>INDEX(SummDir!$5:$113,$A38,T$125)</f>
        <v>23</v>
      </c>
      <c r="U38" s="116"/>
      <c r="V38" s="116"/>
      <c r="W38" s="281">
        <f t="shared" si="3"/>
        <v>0</v>
      </c>
      <c r="X38" s="116"/>
      <c r="Y38" s="116">
        <f>INDEX(SummDir!$5:$113,$A38,Y$125)</f>
        <v>47</v>
      </c>
      <c r="Z38" s="116">
        <f>INDEX(SummDir!$5:$113,$A38,Z$125)</f>
        <v>24</v>
      </c>
      <c r="AA38" s="116"/>
      <c r="AB38" s="116"/>
      <c r="AC38" s="116"/>
      <c r="AD38" s="116"/>
      <c r="AE38" s="116"/>
      <c r="AF38" s="116"/>
      <c r="AG38" s="116"/>
      <c r="AH38" s="116"/>
      <c r="AI38" s="216"/>
      <c r="AJ38" s="116">
        <f t="shared" si="7"/>
        <v>1</v>
      </c>
      <c r="AK38" s="116">
        <f t="shared" si="7"/>
        <v>1</v>
      </c>
      <c r="AL38" s="116">
        <f t="shared" si="7"/>
        <v>2</v>
      </c>
      <c r="AM38" s="116">
        <f t="shared" si="7"/>
        <v>2</v>
      </c>
      <c r="AN38" s="116">
        <f t="shared" si="8"/>
        <v>0</v>
      </c>
      <c r="AO38" s="116">
        <f t="shared" si="8"/>
        <v>0</v>
      </c>
      <c r="AP38" s="116">
        <f t="shared" si="8"/>
        <v>0</v>
      </c>
      <c r="AQ38" s="116">
        <f t="shared" si="8"/>
        <v>0</v>
      </c>
      <c r="AR38" s="116">
        <f t="shared" si="9"/>
        <v>33.400244999999998</v>
      </c>
      <c r="AS38" s="116">
        <f t="shared" si="9"/>
        <v>-111.939599</v>
      </c>
    </row>
    <row r="39" spans="1:45" s="42" customFormat="1" x14ac:dyDescent="0.25">
      <c r="A39" s="16">
        <v>39</v>
      </c>
      <c r="B39" s="272">
        <f>INDEX(SummDir!$5:$113,$A39,B$125)</f>
        <v>146</v>
      </c>
      <c r="C39" s="182" t="str">
        <f>INDEX(SummDir!$5:$113,$A39,C$125)</f>
        <v>Broadway Rd</v>
      </c>
      <c r="D39" s="182" t="str">
        <f>INDEX(SummDir!$5:$113,$A39,D$125)</f>
        <v>Mill Ave</v>
      </c>
      <c r="E39" s="116">
        <f>IF(LEN(INDEX(SummDir!$5:$113,$A39,E$125))&lt;1,"",ROUND(INDEX(SummDir!$5:$113,$A39,E$125),0))</f>
        <v>20</v>
      </c>
      <c r="F39" s="116">
        <f>IF(LEN(INDEX(SummDir!$5:$113,$A39,F$125))&lt;1,"",ROUND(INDEX(SummDir!$5:$113,$A39,F$125),0))</f>
        <v>18</v>
      </c>
      <c r="G39" s="116">
        <f>IF(LEN(INDEX(SummDir!$5:$113,$A39,G$125))&lt;1,"",ROUND(INDEX(SummDir!$5:$113,$A39,G$125),0))</f>
        <v>22</v>
      </c>
      <c r="H39" s="251">
        <f>INDEX(SummDir!$5:$113,$A39,H$125)</f>
        <v>0.13924050632911392</v>
      </c>
      <c r="I39" s="251">
        <f>INDEX(SummDir!$5:$113,$A39,I$125)</f>
        <v>0.31645569620253167</v>
      </c>
      <c r="J39" s="251">
        <f>INDEX(SummDir!$5:$113,$A39,J$125)</f>
        <v>0.65822784810126578</v>
      </c>
      <c r="K39" s="116">
        <f>INDEX(SummDir!$5:$113,$A39,K$125)</f>
        <v>0.17721518987341772</v>
      </c>
      <c r="L39" s="116">
        <f t="shared" si="0"/>
        <v>26912</v>
      </c>
      <c r="M39" s="116">
        <f t="shared" si="1"/>
        <v>0.5</v>
      </c>
      <c r="N39" s="116">
        <f t="shared" si="2"/>
        <v>1</v>
      </c>
      <c r="O39" s="259" t="s">
        <v>352</v>
      </c>
      <c r="P39" s="264">
        <f>INDEX(SummDir!$5:$113,$A39,P$125)</f>
        <v>19.75</v>
      </c>
      <c r="Q39" s="216">
        <f>INDEX(SummDir!$5:$113,$A39,Q$125)</f>
        <v>79</v>
      </c>
      <c r="R39" s="216">
        <f>INDEX(SummDir!$5:$113,$A39,R$125)</f>
        <v>35</v>
      </c>
      <c r="S39" s="216">
        <f>INDEX(SummDir!$5:$113,$A39,S$125)</f>
        <v>44</v>
      </c>
      <c r="T39" s="216">
        <f>INDEX(SummDir!$5:$113,$A39,T$125)</f>
        <v>35</v>
      </c>
      <c r="U39" s="116"/>
      <c r="V39" s="116"/>
      <c r="W39" s="281">
        <f t="shared" si="3"/>
        <v>0</v>
      </c>
      <c r="X39" s="116"/>
      <c r="Y39" s="116">
        <f>INDEX(SummDir!$5:$113,$A39,Y$125)</f>
        <v>79</v>
      </c>
      <c r="Z39" s="116">
        <f>INDEX(SummDir!$5:$113,$A39,Z$125)</f>
        <v>44</v>
      </c>
      <c r="AA39" s="116"/>
      <c r="AB39" s="116"/>
      <c r="AC39" s="116"/>
      <c r="AD39" s="116"/>
      <c r="AE39" s="116"/>
      <c r="AF39" s="116"/>
      <c r="AG39" s="116"/>
      <c r="AH39" s="116"/>
      <c r="AI39" s="216"/>
      <c r="AJ39" s="116">
        <f t="shared" si="7"/>
        <v>1</v>
      </c>
      <c r="AK39" s="116">
        <f t="shared" si="7"/>
        <v>1</v>
      </c>
      <c r="AL39" s="116">
        <f t="shared" si="7"/>
        <v>0</v>
      </c>
      <c r="AM39" s="116">
        <f t="shared" si="7"/>
        <v>0</v>
      </c>
      <c r="AN39" s="116">
        <f t="shared" si="8"/>
        <v>0</v>
      </c>
      <c r="AO39" s="116">
        <f t="shared" si="8"/>
        <v>0</v>
      </c>
      <c r="AP39" s="116">
        <f t="shared" si="8"/>
        <v>0</v>
      </c>
      <c r="AQ39" s="116">
        <f t="shared" si="8"/>
        <v>0</v>
      </c>
      <c r="AR39" s="116">
        <f t="shared" si="9"/>
        <v>33.407344999999999</v>
      </c>
      <c r="AS39" s="116">
        <f t="shared" si="9"/>
        <v>-111.939699</v>
      </c>
    </row>
    <row r="40" spans="1:45" s="42" customFormat="1" x14ac:dyDescent="0.25">
      <c r="A40" s="16">
        <v>40</v>
      </c>
      <c r="B40" s="272">
        <f>INDEX(SummDir!$5:$113,$A40,B$125)</f>
        <v>147</v>
      </c>
      <c r="C40" s="182" t="str">
        <f>INDEX(SummDir!$5:$113,$A40,C$125)</f>
        <v>Baseline Rd</v>
      </c>
      <c r="D40" s="182" t="str">
        <f>INDEX(SummDir!$5:$113,$A40,D$125)</f>
        <v>Mill Ave</v>
      </c>
      <c r="E40" s="116">
        <f>IF(LEN(INDEX(SummDir!$5:$113,$A40,E$125))&lt;1,"",ROUND(INDEX(SummDir!$5:$113,$A40,E$125),0))</f>
        <v>8</v>
      </c>
      <c r="F40" s="116">
        <f>IF(LEN(INDEX(SummDir!$5:$113,$A40,F$125))&lt;1,"",ROUND(INDEX(SummDir!$5:$113,$A40,F$125),0))</f>
        <v>3</v>
      </c>
      <c r="G40" s="116">
        <f>IF(LEN(INDEX(SummDir!$5:$113,$A40,G$125))&lt;1,"",ROUND(INDEX(SummDir!$5:$113,$A40,G$125),0))</f>
        <v>14</v>
      </c>
      <c r="H40" s="251">
        <f>INDEX(SummDir!$5:$113,$A40,H$125)</f>
        <v>0.15151515151515152</v>
      </c>
      <c r="I40" s="251">
        <f>INDEX(SummDir!$5:$113,$A40,I$125)</f>
        <v>0.24242424242424243</v>
      </c>
      <c r="J40" s="251">
        <f>INDEX(SummDir!$5:$113,$A40,J$125)</f>
        <v>0.87878787878787878</v>
      </c>
      <c r="K40" s="116">
        <f>INDEX(SummDir!$5:$113,$A40,K$125)</f>
        <v>0.24242424242424243</v>
      </c>
      <c r="L40" s="116">
        <f t="shared" si="0"/>
        <v>24224</v>
      </c>
      <c r="M40" s="116">
        <f t="shared" si="1"/>
        <v>2.5</v>
      </c>
      <c r="N40" s="116">
        <f t="shared" si="2"/>
        <v>1</v>
      </c>
      <c r="O40" s="259" t="s">
        <v>352</v>
      </c>
      <c r="P40" s="264">
        <f>INDEX(SummDir!$5:$113,$A40,P$125)</f>
        <v>8.25</v>
      </c>
      <c r="Q40" s="216">
        <f>INDEX(SummDir!$5:$113,$A40,Q$125)</f>
        <v>33</v>
      </c>
      <c r="R40" s="216">
        <f>INDEX(SummDir!$5:$113,$A40,R$125)</f>
        <v>6</v>
      </c>
      <c r="S40" s="216">
        <f>INDEX(SummDir!$5:$113,$A40,S$125)</f>
        <v>27</v>
      </c>
      <c r="T40" s="216">
        <f>INDEX(SummDir!$5:$113,$A40,T$125)</f>
        <v>6</v>
      </c>
      <c r="U40" s="116"/>
      <c r="V40" s="116"/>
      <c r="W40" s="281">
        <f t="shared" si="3"/>
        <v>0</v>
      </c>
      <c r="X40" s="116"/>
      <c r="Y40" s="116">
        <f>INDEX(SummDir!$5:$113,$A40,Y$125)</f>
        <v>33</v>
      </c>
      <c r="Z40" s="116">
        <f>INDEX(SummDir!$5:$113,$A40,Z$125)</f>
        <v>27</v>
      </c>
      <c r="AA40" s="116"/>
      <c r="AB40" s="116"/>
      <c r="AC40" s="116"/>
      <c r="AD40" s="116"/>
      <c r="AE40" s="116"/>
      <c r="AF40" s="116"/>
      <c r="AG40" s="116"/>
      <c r="AH40" s="116"/>
      <c r="AI40" s="216"/>
      <c r="AJ40" s="116">
        <f t="shared" si="7"/>
        <v>3</v>
      </c>
      <c r="AK40" s="116">
        <f t="shared" si="7"/>
        <v>1</v>
      </c>
      <c r="AL40" s="116">
        <f t="shared" si="7"/>
        <v>0</v>
      </c>
      <c r="AM40" s="116">
        <f t="shared" si="7"/>
        <v>0</v>
      </c>
      <c r="AN40" s="116">
        <f t="shared" si="8"/>
        <v>0</v>
      </c>
      <c r="AO40" s="116">
        <f t="shared" si="8"/>
        <v>0</v>
      </c>
      <c r="AP40" s="116">
        <f t="shared" si="8"/>
        <v>0</v>
      </c>
      <c r="AQ40" s="116">
        <f t="shared" si="8"/>
        <v>0</v>
      </c>
      <c r="AR40" s="116">
        <f t="shared" si="9"/>
        <v>33.378146000000001</v>
      </c>
      <c r="AS40" s="116">
        <f t="shared" si="9"/>
        <v>-111.93929799999999</v>
      </c>
    </row>
    <row r="41" spans="1:45" s="42" customFormat="1" x14ac:dyDescent="0.25">
      <c r="A41" s="16">
        <v>41</v>
      </c>
      <c r="B41" s="272">
        <f>INDEX(SummDir!$5:$113,$A41,B$125)</f>
        <v>152</v>
      </c>
      <c r="C41" s="182" t="str">
        <f>INDEX(SummDir!$5:$113,$A41,C$125)</f>
        <v>Tempe Lake S.</v>
      </c>
      <c r="D41" s="182" t="str">
        <f>INDEX(SummDir!$5:$113,$A41,D$125)</f>
        <v>TCA Bridge</v>
      </c>
      <c r="E41" s="116">
        <f>IF(LEN(INDEX(SummDir!$5:$113,$A41,E$125))&lt;1,"",ROUND(INDEX(SummDir!$5:$113,$A41,E$125),0))</f>
        <v>10</v>
      </c>
      <c r="F41" s="116">
        <f>IF(LEN(INDEX(SummDir!$5:$113,$A41,F$125))&lt;1,"",ROUND(INDEX(SummDir!$5:$113,$A41,F$125),0))</f>
        <v>10</v>
      </c>
      <c r="G41" s="116" t="str">
        <f>IF(LEN(INDEX(SummDir!$5:$113,$A41,G$125))&lt;1,"",ROUND(INDEX(SummDir!$5:$113,$A41,G$125),0))</f>
        <v/>
      </c>
      <c r="H41" s="251">
        <f>INDEX(SummDir!$5:$113,$A41,H$125)</f>
        <v>0.6</v>
      </c>
      <c r="I41" s="251">
        <f>INDEX(SummDir!$5:$113,$A41,I$125)</f>
        <v>0</v>
      </c>
      <c r="J41" s="251">
        <f>INDEX(SummDir!$5:$113,$A41,J$125)</f>
        <v>0</v>
      </c>
      <c r="K41" s="116">
        <f>INDEX(SummDir!$5:$113,$A41,K$125)</f>
        <v>0.15</v>
      </c>
      <c r="L41" s="116">
        <f t="shared" si="0"/>
        <v>0</v>
      </c>
      <c r="M41" s="116">
        <f t="shared" si="1"/>
        <v>0.8</v>
      </c>
      <c r="N41" s="116">
        <f t="shared" si="2"/>
        <v>1</v>
      </c>
      <c r="O41" s="259" t="s">
        <v>352</v>
      </c>
      <c r="P41" s="264">
        <f>INDEX(SummDir!$5:$113,$A41,P$125)</f>
        <v>10</v>
      </c>
      <c r="Q41" s="216">
        <f>INDEX(SummDir!$5:$113,$A41,Q$125)</f>
        <v>20</v>
      </c>
      <c r="R41" s="216">
        <f>INDEX(SummDir!$5:$113,$A41,R$125)</f>
        <v>20</v>
      </c>
      <c r="S41" s="216">
        <f>INDEX(SummDir!$5:$113,$A41,S$125)</f>
        <v>0</v>
      </c>
      <c r="T41" s="216">
        <f>INDEX(SummDir!$5:$113,$A41,T$125)</f>
        <v>20</v>
      </c>
      <c r="U41" s="116"/>
      <c r="V41" s="116"/>
      <c r="W41" s="281">
        <f t="shared" si="3"/>
        <v>0</v>
      </c>
      <c r="X41" s="116"/>
      <c r="Y41" s="116">
        <f>INDEX(SummDir!$5:$113,$A41,Y$125)</f>
        <v>20</v>
      </c>
      <c r="Z41" s="116">
        <f>INDEX(SummDir!$5:$113,$A41,Z$125)</f>
        <v>0</v>
      </c>
      <c r="AA41" s="116"/>
      <c r="AB41" s="116"/>
      <c r="AC41" s="116"/>
      <c r="AD41" s="116"/>
      <c r="AE41" s="116"/>
      <c r="AF41" s="116"/>
      <c r="AG41" s="116"/>
      <c r="AH41" s="116"/>
      <c r="AI41" s="216"/>
      <c r="AJ41" s="116">
        <f t="shared" si="7"/>
        <v>4</v>
      </c>
      <c r="AK41" s="116">
        <f t="shared" si="7"/>
        <v>4</v>
      </c>
      <c r="AL41" s="116">
        <f t="shared" si="7"/>
        <v>4</v>
      </c>
      <c r="AM41" s="116">
        <f t="shared" si="7"/>
        <v>4</v>
      </c>
      <c r="AN41" s="116">
        <f t="shared" si="8"/>
        <v>0</v>
      </c>
      <c r="AO41" s="116">
        <f t="shared" si="8"/>
        <v>0</v>
      </c>
      <c r="AP41" s="116">
        <f t="shared" si="8"/>
        <v>0</v>
      </c>
      <c r="AQ41" s="116">
        <f t="shared" si="8"/>
        <v>0</v>
      </c>
      <c r="AR41" s="116">
        <f t="shared" si="9"/>
        <v>33.433500000000002</v>
      </c>
      <c r="AS41" s="116">
        <f t="shared" si="9"/>
        <v>-111.94875</v>
      </c>
    </row>
    <row r="42" spans="1:45" s="42" customFormat="1" x14ac:dyDescent="0.25">
      <c r="A42" s="16">
        <v>42</v>
      </c>
      <c r="B42" s="272">
        <f>INDEX(SummDir!$5:$113,$A42,B$125)</f>
        <v>155</v>
      </c>
      <c r="C42" s="182" t="str">
        <f>INDEX(SummDir!$5:$113,$A42,C$125)</f>
        <v>University Dr</v>
      </c>
      <c r="D42" s="182" t="str">
        <f>INDEX(SummDir!$5:$113,$A42,D$125)</f>
        <v>McClintock Dr</v>
      </c>
      <c r="E42" s="116">
        <f>IF(LEN(INDEX(SummDir!$5:$113,$A42,E$125))&lt;1,"",ROUND(INDEX(SummDir!$5:$113,$A42,E$125),0))</f>
        <v>18</v>
      </c>
      <c r="F42" s="116">
        <f>IF(LEN(INDEX(SummDir!$5:$113,$A42,F$125))&lt;1,"",ROUND(INDEX(SummDir!$5:$113,$A42,F$125),0))</f>
        <v>16</v>
      </c>
      <c r="G42" s="116">
        <f>IF(LEN(INDEX(SummDir!$5:$113,$A42,G$125))&lt;1,"",ROUND(INDEX(SummDir!$5:$113,$A42,G$125),0))</f>
        <v>20</v>
      </c>
      <c r="H42" s="251">
        <f>INDEX(SummDir!$5:$113,$A42,H$125)</f>
        <v>0.21126760563380281</v>
      </c>
      <c r="I42" s="251">
        <f>INDEX(SummDir!$5:$113,$A42,I$125)</f>
        <v>0.26760563380281688</v>
      </c>
      <c r="J42" s="251">
        <f>INDEX(SummDir!$5:$113,$A42,J$125)</f>
        <v>0.94366197183098588</v>
      </c>
      <c r="K42" s="116">
        <f>INDEX(SummDir!$5:$113,$A42,K$125)</f>
        <v>0.14084507042253522</v>
      </c>
      <c r="L42" s="116">
        <f t="shared" si="0"/>
        <v>36366</v>
      </c>
      <c r="M42" s="116">
        <f t="shared" si="1"/>
        <v>1</v>
      </c>
      <c r="N42" s="116">
        <f t="shared" si="2"/>
        <v>1</v>
      </c>
      <c r="O42" s="259" t="s">
        <v>352</v>
      </c>
      <c r="P42" s="264">
        <f>INDEX(SummDir!$5:$113,$A42,P$125)</f>
        <v>17.75</v>
      </c>
      <c r="Q42" s="216">
        <f>INDEX(SummDir!$5:$113,$A42,Q$125)</f>
        <v>71</v>
      </c>
      <c r="R42" s="216">
        <f>INDEX(SummDir!$5:$113,$A42,R$125)</f>
        <v>31</v>
      </c>
      <c r="S42" s="216">
        <f>INDEX(SummDir!$5:$113,$A42,S$125)</f>
        <v>40</v>
      </c>
      <c r="T42" s="216">
        <f>INDEX(SummDir!$5:$113,$A42,T$125)</f>
        <v>31</v>
      </c>
      <c r="U42" s="116"/>
      <c r="V42" s="116"/>
      <c r="W42" s="281">
        <f t="shared" si="3"/>
        <v>0</v>
      </c>
      <c r="X42" s="116"/>
      <c r="Y42" s="116">
        <f>INDEX(SummDir!$5:$113,$A42,Y$125)</f>
        <v>71</v>
      </c>
      <c r="Z42" s="116">
        <f>INDEX(SummDir!$5:$113,$A42,Z$125)</f>
        <v>40</v>
      </c>
      <c r="AA42" s="116"/>
      <c r="AB42" s="116"/>
      <c r="AC42" s="116"/>
      <c r="AD42" s="116"/>
      <c r="AE42" s="116"/>
      <c r="AF42" s="116"/>
      <c r="AG42" s="116"/>
      <c r="AH42" s="116"/>
      <c r="AI42" s="216"/>
      <c r="AJ42" s="116">
        <f t="shared" ref="AJ42:AM49" si="10">INDEX(Lane,MATCH($B42,loc_ID,0),MATCH(AJ$1,LaneHdr,0))</f>
        <v>3</v>
      </c>
      <c r="AK42" s="116">
        <f t="shared" si="10"/>
        <v>3</v>
      </c>
      <c r="AL42" s="116">
        <f t="shared" si="10"/>
        <v>3</v>
      </c>
      <c r="AM42" s="116">
        <f t="shared" si="10"/>
        <v>3</v>
      </c>
      <c r="AN42" s="116">
        <f t="shared" ref="AN42:AQ49" si="11">INDEX(CordonIn,MATCH($B42,loc_ID,0),AN$124)</f>
        <v>0</v>
      </c>
      <c r="AO42" s="116">
        <f t="shared" si="11"/>
        <v>0</v>
      </c>
      <c r="AP42" s="116">
        <f t="shared" si="11"/>
        <v>0</v>
      </c>
      <c r="AQ42" s="116">
        <f t="shared" si="11"/>
        <v>0</v>
      </c>
      <c r="AR42" s="116">
        <f t="shared" ref="AR42:AS49" si="12">IF(ISBLANK(INDEX(GPS_,MATCH($B42,loc_ID,0),AR$124)),"",INDEX(GPS_,MATCH($B42,loc_ID,0),AR$124))</f>
        <v>33.417368000000003</v>
      </c>
      <c r="AS42" s="116">
        <f t="shared" si="12"/>
        <v>-111.92255400000001</v>
      </c>
    </row>
    <row r="43" spans="1:45" s="42" customFormat="1" x14ac:dyDescent="0.25">
      <c r="A43" s="16">
        <v>43</v>
      </c>
      <c r="B43" s="272">
        <f>INDEX(SummDir!$5:$113,$A43,B$125)</f>
        <v>156</v>
      </c>
      <c r="C43" s="182" t="str">
        <f>INDEX(SummDir!$5:$113,$A43,C$125)</f>
        <v>Crosscut Canal</v>
      </c>
      <c r="D43" s="182" t="str">
        <f>INDEX(SummDir!$5:$113,$A43,D$125)</f>
        <v>Mill Ave</v>
      </c>
      <c r="E43" s="116">
        <f>IF(LEN(INDEX(SummDir!$5:$113,$A43,E$125))&lt;1,"",ROUND(INDEX(SummDir!$5:$113,$A43,E$125),0))</f>
        <v>11</v>
      </c>
      <c r="F43" s="116">
        <f>IF(LEN(INDEX(SummDir!$5:$113,$A43,F$125))&lt;1,"",ROUND(INDEX(SummDir!$5:$113,$A43,F$125),0))</f>
        <v>10</v>
      </c>
      <c r="G43" s="116">
        <f>IF(LEN(INDEX(SummDir!$5:$113,$A43,G$125))&lt;1,"",ROUND(INDEX(SummDir!$5:$113,$A43,G$125),0))</f>
        <v>12</v>
      </c>
      <c r="H43" s="251">
        <f>INDEX(SummDir!$5:$113,$A43,H$125)</f>
        <v>0.77272727272727271</v>
      </c>
      <c r="I43" s="251">
        <f>INDEX(SummDir!$5:$113,$A43,I$125)</f>
        <v>0</v>
      </c>
      <c r="J43" s="251">
        <f>INDEX(SummDir!$5:$113,$A43,J$125)</f>
        <v>0</v>
      </c>
      <c r="K43" s="116">
        <f>INDEX(SummDir!$5:$113,$A43,K$125)</f>
        <v>9.0909090909090912E-2</v>
      </c>
      <c r="L43" s="116">
        <f t="shared" si="0"/>
        <v>14670</v>
      </c>
      <c r="M43" s="116">
        <f t="shared" si="1"/>
        <v>0.7</v>
      </c>
      <c r="N43" s="116">
        <f t="shared" si="2"/>
        <v>1</v>
      </c>
      <c r="O43" s="259" t="s">
        <v>352</v>
      </c>
      <c r="P43" s="264">
        <f>INDEX(SummDir!$5:$113,$A43,P$125)</f>
        <v>11</v>
      </c>
      <c r="Q43" s="216">
        <f>INDEX(SummDir!$5:$113,$A43,Q$125)</f>
        <v>44</v>
      </c>
      <c r="R43" s="216">
        <f>INDEX(SummDir!$5:$113,$A43,R$125)</f>
        <v>20</v>
      </c>
      <c r="S43" s="216">
        <f>INDEX(SummDir!$5:$113,$A43,S$125)</f>
        <v>24</v>
      </c>
      <c r="T43" s="216">
        <f>INDEX(SummDir!$5:$113,$A43,T$125)</f>
        <v>20</v>
      </c>
      <c r="U43" s="116"/>
      <c r="V43" s="116"/>
      <c r="W43" s="281">
        <f t="shared" si="3"/>
        <v>0</v>
      </c>
      <c r="X43" s="116"/>
      <c r="Y43" s="116">
        <f>INDEX(SummDir!$5:$113,$A43,Y$125)</f>
        <v>44</v>
      </c>
      <c r="Z43" s="116">
        <f>INDEX(SummDir!$5:$113,$A43,Z$125)</f>
        <v>24</v>
      </c>
      <c r="AA43" s="116"/>
      <c r="AB43" s="116"/>
      <c r="AC43" s="116"/>
      <c r="AD43" s="116"/>
      <c r="AE43" s="116"/>
      <c r="AF43" s="116"/>
      <c r="AG43" s="116"/>
      <c r="AH43" s="116"/>
      <c r="AI43" s="216"/>
      <c r="AJ43" s="116">
        <f t="shared" si="10"/>
        <v>3</v>
      </c>
      <c r="AK43" s="116">
        <f t="shared" si="10"/>
        <v>3</v>
      </c>
      <c r="AL43" s="116">
        <f t="shared" si="10"/>
        <v>4</v>
      </c>
      <c r="AM43" s="116" t="str">
        <f t="shared" si="10"/>
        <v>NA</v>
      </c>
      <c r="AN43" s="116">
        <f t="shared" si="11"/>
        <v>0</v>
      </c>
      <c r="AO43" s="116">
        <f t="shared" si="11"/>
        <v>0</v>
      </c>
      <c r="AP43" s="116">
        <f t="shared" si="11"/>
        <v>0</v>
      </c>
      <c r="AQ43" s="116">
        <f t="shared" si="11"/>
        <v>0</v>
      </c>
      <c r="AR43" s="116">
        <f t="shared" si="12"/>
        <v>33.438907999999998</v>
      </c>
      <c r="AS43" s="116">
        <f t="shared" si="12"/>
        <v>-111.943848</v>
      </c>
    </row>
    <row r="44" spans="1:45" s="42" customFormat="1" x14ac:dyDescent="0.25">
      <c r="A44" s="16">
        <v>44</v>
      </c>
      <c r="B44" s="272">
        <f>INDEX(SummDir!$5:$113,$A44,B$125)</f>
        <v>157</v>
      </c>
      <c r="C44" s="182" t="str">
        <f>INDEX(SummDir!$5:$113,$A44,C$125)</f>
        <v>Curry Rd</v>
      </c>
      <c r="D44" s="182" t="str">
        <f>INDEX(SummDir!$5:$113,$A44,D$125)</f>
        <v>College Ave</v>
      </c>
      <c r="E44" s="116">
        <f>IF(LEN(INDEX(SummDir!$5:$113,$A44,E$125))&lt;1,"",ROUND(INDEX(SummDir!$5:$113,$A44,E$125),0))</f>
        <v>18</v>
      </c>
      <c r="F44" s="116">
        <f>IF(LEN(INDEX(SummDir!$5:$113,$A44,F$125))&lt;1,"",ROUND(INDEX(SummDir!$5:$113,$A44,F$125),0))</f>
        <v>20</v>
      </c>
      <c r="G44" s="116">
        <f>IF(LEN(INDEX(SummDir!$5:$113,$A44,G$125))&lt;1,"",ROUND(INDEX(SummDir!$5:$113,$A44,G$125),0))</f>
        <v>17</v>
      </c>
      <c r="H44" s="251">
        <f>INDEX(SummDir!$5:$113,$A44,H$125)</f>
        <v>0.65753424657534243</v>
      </c>
      <c r="I44" s="251">
        <f>INDEX(SummDir!$5:$113,$A44,I$125)</f>
        <v>6.8493150684931503E-2</v>
      </c>
      <c r="J44" s="251">
        <f>INDEX(SummDir!$5:$113,$A44,J$125)</f>
        <v>0.15068493150684931</v>
      </c>
      <c r="K44" s="116">
        <f>INDEX(SummDir!$5:$113,$A44,K$125)</f>
        <v>0.16438356164383561</v>
      </c>
      <c r="L44" s="116">
        <f t="shared" si="0"/>
        <v>5499</v>
      </c>
      <c r="M44" s="116">
        <f t="shared" si="1"/>
        <v>1.1000000000000001</v>
      </c>
      <c r="N44" s="116">
        <f t="shared" si="2"/>
        <v>1</v>
      </c>
      <c r="O44" s="259" t="s">
        <v>352</v>
      </c>
      <c r="P44" s="264">
        <f>INDEX(SummDir!$5:$113,$A44,P$125)</f>
        <v>18.25</v>
      </c>
      <c r="Q44" s="216">
        <f>INDEX(SummDir!$5:$113,$A44,Q$125)</f>
        <v>73</v>
      </c>
      <c r="R44" s="216">
        <f>INDEX(SummDir!$5:$113,$A44,R$125)</f>
        <v>40</v>
      </c>
      <c r="S44" s="216">
        <f>INDEX(SummDir!$5:$113,$A44,S$125)</f>
        <v>33</v>
      </c>
      <c r="T44" s="216">
        <f>INDEX(SummDir!$5:$113,$A44,T$125)</f>
        <v>40</v>
      </c>
      <c r="U44" s="116"/>
      <c r="V44" s="116"/>
      <c r="W44" s="281">
        <f t="shared" si="3"/>
        <v>0</v>
      </c>
      <c r="X44" s="116"/>
      <c r="Y44" s="116">
        <f>INDEX(SummDir!$5:$113,$A44,Y$125)</f>
        <v>73</v>
      </c>
      <c r="Z44" s="116">
        <f>INDEX(SummDir!$5:$113,$A44,Z$125)</f>
        <v>33</v>
      </c>
      <c r="AA44" s="116"/>
      <c r="AB44" s="116"/>
      <c r="AC44" s="116"/>
      <c r="AD44" s="116"/>
      <c r="AE44" s="116"/>
      <c r="AF44" s="116"/>
      <c r="AG44" s="116"/>
      <c r="AH44" s="116"/>
      <c r="AI44" s="216"/>
      <c r="AJ44" s="116">
        <f t="shared" si="10"/>
        <v>3</v>
      </c>
      <c r="AK44" s="116">
        <f t="shared" si="10"/>
        <v>3</v>
      </c>
      <c r="AL44" s="116">
        <f t="shared" si="10"/>
        <v>3</v>
      </c>
      <c r="AM44" s="116">
        <f t="shared" si="10"/>
        <v>3</v>
      </c>
      <c r="AN44" s="116">
        <f t="shared" si="11"/>
        <v>0</v>
      </c>
      <c r="AO44" s="116">
        <f t="shared" si="11"/>
        <v>0</v>
      </c>
      <c r="AP44" s="116">
        <f t="shared" si="11"/>
        <v>0</v>
      </c>
      <c r="AQ44" s="116">
        <f t="shared" si="11"/>
        <v>0</v>
      </c>
      <c r="AR44" s="116">
        <f t="shared" si="12"/>
        <v>33.440289</v>
      </c>
      <c r="AS44" s="116">
        <f t="shared" si="12"/>
        <v>-111.93086099999999</v>
      </c>
    </row>
    <row r="45" spans="1:45" s="42" customFormat="1" x14ac:dyDescent="0.25">
      <c r="A45" s="16">
        <v>45</v>
      </c>
      <c r="B45" s="272">
        <f>INDEX(SummDir!$5:$113,$A45,B$125)</f>
        <v>158</v>
      </c>
      <c r="C45" s="182" t="str">
        <f>INDEX(SummDir!$5:$113,$A45,C$125)</f>
        <v>Washington St</v>
      </c>
      <c r="D45" s="182" t="str">
        <f>INDEX(SummDir!$5:$113,$A45,D$125)</f>
        <v>Priest Dr</v>
      </c>
      <c r="E45" s="116">
        <f>IF(LEN(INDEX(SummDir!$5:$113,$A45,E$125))&lt;1,"",ROUND(INDEX(SummDir!$5:$113,$A45,E$125),0))</f>
        <v>13</v>
      </c>
      <c r="F45" s="116">
        <f>IF(LEN(INDEX(SummDir!$5:$113,$A45,F$125))&lt;1,"",ROUND(INDEX(SummDir!$5:$113,$A45,F$125),0))</f>
        <v>11</v>
      </c>
      <c r="G45" s="116">
        <f>IF(LEN(INDEX(SummDir!$5:$113,$A45,G$125))&lt;1,"",ROUND(INDEX(SummDir!$5:$113,$A45,G$125),0))</f>
        <v>14</v>
      </c>
      <c r="H45" s="251">
        <f>INDEX(SummDir!$5:$113,$A45,H$125)</f>
        <v>0.54</v>
      </c>
      <c r="I45" s="251">
        <f>INDEX(SummDir!$5:$113,$A45,I$125)</f>
        <v>0.18</v>
      </c>
      <c r="J45" s="251">
        <f>INDEX(SummDir!$5:$113,$A45,J$125)</f>
        <v>0.57999999999999996</v>
      </c>
      <c r="K45" s="116">
        <f>INDEX(SummDir!$5:$113,$A45,K$125)</f>
        <v>0.08</v>
      </c>
      <c r="L45" s="116">
        <f t="shared" si="0"/>
        <v>23678</v>
      </c>
      <c r="M45" s="116">
        <f t="shared" si="1"/>
        <v>1.5</v>
      </c>
      <c r="N45" s="116">
        <f t="shared" si="2"/>
        <v>1</v>
      </c>
      <c r="O45" s="259" t="s">
        <v>352</v>
      </c>
      <c r="P45" s="264">
        <f>INDEX(SummDir!$5:$113,$A45,P$125)</f>
        <v>12.5</v>
      </c>
      <c r="Q45" s="216">
        <f>INDEX(SummDir!$5:$113,$A45,Q$125)</f>
        <v>50</v>
      </c>
      <c r="R45" s="216">
        <f>INDEX(SummDir!$5:$113,$A45,R$125)</f>
        <v>22</v>
      </c>
      <c r="S45" s="216">
        <f>INDEX(SummDir!$5:$113,$A45,S$125)</f>
        <v>28</v>
      </c>
      <c r="T45" s="216">
        <f>INDEX(SummDir!$5:$113,$A45,T$125)</f>
        <v>22</v>
      </c>
      <c r="U45" s="116"/>
      <c r="V45" s="116"/>
      <c r="W45" s="281">
        <f t="shared" si="3"/>
        <v>0</v>
      </c>
      <c r="X45" s="116"/>
      <c r="Y45" s="116">
        <f>INDEX(SummDir!$5:$113,$A45,Y$125)</f>
        <v>50</v>
      </c>
      <c r="Z45" s="116">
        <f>INDEX(SummDir!$5:$113,$A45,Z$125)</f>
        <v>28</v>
      </c>
      <c r="AA45" s="116"/>
      <c r="AB45" s="116"/>
      <c r="AC45" s="116"/>
      <c r="AD45" s="116"/>
      <c r="AE45" s="116"/>
      <c r="AF45" s="116"/>
      <c r="AG45" s="116"/>
      <c r="AH45" s="116"/>
      <c r="AI45" s="216"/>
      <c r="AJ45" s="116">
        <f t="shared" si="10"/>
        <v>3</v>
      </c>
      <c r="AK45" s="116">
        <f t="shared" si="10"/>
        <v>3</v>
      </c>
      <c r="AL45" s="116">
        <f t="shared" si="10"/>
        <v>3</v>
      </c>
      <c r="AM45" s="116">
        <f t="shared" si="10"/>
        <v>3</v>
      </c>
      <c r="AN45" s="116">
        <f t="shared" si="11"/>
        <v>0</v>
      </c>
      <c r="AO45" s="116">
        <f t="shared" si="11"/>
        <v>0</v>
      </c>
      <c r="AP45" s="116">
        <f t="shared" si="11"/>
        <v>0</v>
      </c>
      <c r="AQ45" s="116">
        <f t="shared" si="11"/>
        <v>0</v>
      </c>
      <c r="AR45" s="116">
        <f t="shared" si="12"/>
        <v>33.442599999999999</v>
      </c>
      <c r="AS45" s="116">
        <f t="shared" si="12"/>
        <v>-111.95659999999999</v>
      </c>
    </row>
    <row r="46" spans="1:45" s="42" customFormat="1" x14ac:dyDescent="0.25">
      <c r="A46" s="16">
        <v>46</v>
      </c>
      <c r="B46" s="272">
        <f>INDEX(SummDir!$5:$113,$A46,B$125)</f>
        <v>159</v>
      </c>
      <c r="C46" s="182" t="str">
        <f>INDEX(SummDir!$5:$113,$A46,C$125)</f>
        <v>Broadway Rd</v>
      </c>
      <c r="D46" s="182" t="str">
        <f>INDEX(SummDir!$5:$113,$A46,D$125)</f>
        <v>McClintock Dr</v>
      </c>
      <c r="E46" s="116">
        <f>IF(LEN(INDEX(SummDir!$5:$113,$A46,E$125))&lt;1,"",ROUND(INDEX(SummDir!$5:$113,$A46,E$125),0))</f>
        <v>23</v>
      </c>
      <c r="F46" s="116">
        <f>IF(LEN(INDEX(SummDir!$5:$113,$A46,F$125))&lt;1,"",ROUND(INDEX(SummDir!$5:$113,$A46,F$125),0))</f>
        <v>15</v>
      </c>
      <c r="G46" s="116">
        <f>IF(LEN(INDEX(SummDir!$5:$113,$A46,G$125))&lt;1,"",ROUND(INDEX(SummDir!$5:$113,$A46,G$125),0))</f>
        <v>30</v>
      </c>
      <c r="H46" s="251">
        <f>INDEX(SummDir!$5:$113,$A46,H$125)</f>
        <v>4.4444444444444446E-2</v>
      </c>
      <c r="I46" s="251">
        <f>INDEX(SummDir!$5:$113,$A46,I$125)</f>
        <v>0.28888888888888886</v>
      </c>
      <c r="J46" s="251">
        <f>INDEX(SummDir!$5:$113,$A46,J$125)</f>
        <v>0.93333333333333335</v>
      </c>
      <c r="K46" s="116">
        <f>INDEX(SummDir!$5:$113,$A46,K$125)</f>
        <v>0.14444444444444443</v>
      </c>
      <c r="L46" s="116">
        <f t="shared" si="0"/>
        <v>31175</v>
      </c>
      <c r="M46" s="116">
        <f t="shared" si="1"/>
        <v>1.5</v>
      </c>
      <c r="N46" s="116">
        <f t="shared" si="2"/>
        <v>0</v>
      </c>
      <c r="O46" s="259" t="s">
        <v>352</v>
      </c>
      <c r="P46" s="264">
        <f>INDEX(SummDir!$5:$113,$A46,P$125)</f>
        <v>22.5</v>
      </c>
      <c r="Q46" s="216">
        <f>INDEX(SummDir!$5:$113,$A46,Q$125)</f>
        <v>90</v>
      </c>
      <c r="R46" s="216">
        <f>INDEX(SummDir!$5:$113,$A46,R$125)</f>
        <v>30</v>
      </c>
      <c r="S46" s="216">
        <f>INDEX(SummDir!$5:$113,$A46,S$125)</f>
        <v>60</v>
      </c>
      <c r="T46" s="216">
        <f>INDEX(SummDir!$5:$113,$A46,T$125)</f>
        <v>30</v>
      </c>
      <c r="U46" s="116"/>
      <c r="V46" s="116"/>
      <c r="W46" s="281">
        <f t="shared" si="3"/>
        <v>0</v>
      </c>
      <c r="X46" s="116"/>
      <c r="Y46" s="116">
        <f>INDEX(SummDir!$5:$113,$A46,Y$125)</f>
        <v>90</v>
      </c>
      <c r="Z46" s="116">
        <f>INDEX(SummDir!$5:$113,$A46,Z$125)</f>
        <v>60</v>
      </c>
      <c r="AA46" s="116"/>
      <c r="AB46" s="116"/>
      <c r="AC46" s="116"/>
      <c r="AD46" s="116"/>
      <c r="AE46" s="116"/>
      <c r="AF46" s="116"/>
      <c r="AG46" s="116"/>
      <c r="AH46" s="116"/>
      <c r="AI46" s="216"/>
      <c r="AJ46" s="116">
        <f t="shared" si="10"/>
        <v>0</v>
      </c>
      <c r="AK46" s="116">
        <f t="shared" si="10"/>
        <v>0</v>
      </c>
      <c r="AL46" s="116">
        <f t="shared" si="10"/>
        <v>0</v>
      </c>
      <c r="AM46" s="116">
        <f t="shared" si="10"/>
        <v>0</v>
      </c>
      <c r="AN46" s="116">
        <f t="shared" si="11"/>
        <v>0</v>
      </c>
      <c r="AO46" s="116">
        <f t="shared" si="11"/>
        <v>0</v>
      </c>
      <c r="AP46" s="116">
        <f t="shared" si="11"/>
        <v>0</v>
      </c>
      <c r="AQ46" s="116">
        <f t="shared" si="11"/>
        <v>0</v>
      </c>
      <c r="AR46" s="116">
        <f t="shared" si="12"/>
        <v>33.407432999999997</v>
      </c>
      <c r="AS46" s="116">
        <f t="shared" si="12"/>
        <v>-111.90910700000001</v>
      </c>
    </row>
    <row r="47" spans="1:45" s="42" customFormat="1" x14ac:dyDescent="0.25">
      <c r="A47" s="16">
        <v>47</v>
      </c>
      <c r="B47" s="272">
        <f>INDEX(SummDir!$5:$113,$A47,B$125)</f>
        <v>160</v>
      </c>
      <c r="C47" s="182" t="str">
        <f>INDEX(SummDir!$5:$113,$A47,C$125)</f>
        <v>Broadway Rd</v>
      </c>
      <c r="D47" s="182" t="str">
        <f>INDEX(SummDir!$5:$113,$A47,D$125)</f>
        <v>Hardy Dr</v>
      </c>
      <c r="E47" s="116">
        <f>IF(LEN(INDEX(SummDir!$5:$113,$A47,E$125))&lt;1,"",ROUND(INDEX(SummDir!$5:$113,$A47,E$125),0))</f>
        <v>13</v>
      </c>
      <c r="F47" s="116">
        <f>IF(LEN(INDEX(SummDir!$5:$113,$A47,F$125))&lt;1,"",ROUND(INDEX(SummDir!$5:$113,$A47,F$125),0))</f>
        <v>12</v>
      </c>
      <c r="G47" s="116">
        <f>IF(LEN(INDEX(SummDir!$5:$113,$A47,G$125))&lt;1,"",ROUND(INDEX(SummDir!$5:$113,$A47,G$125),0))</f>
        <v>14</v>
      </c>
      <c r="H47" s="251">
        <f>INDEX(SummDir!$5:$113,$A47,H$125)</f>
        <v>0.47058823529411764</v>
      </c>
      <c r="I47" s="251">
        <f>INDEX(SummDir!$5:$113,$A47,I$125)</f>
        <v>9.8039215686274508E-2</v>
      </c>
      <c r="J47" s="251">
        <f>INDEX(SummDir!$5:$113,$A47,J$125)</f>
        <v>0.35294117647058826</v>
      </c>
      <c r="K47" s="116">
        <f>INDEX(SummDir!$5:$113,$A47,K$125)</f>
        <v>0.25490196078431371</v>
      </c>
      <c r="L47" s="116">
        <f t="shared" si="0"/>
        <v>13469</v>
      </c>
      <c r="M47" s="116">
        <f t="shared" si="1"/>
        <v>1.3</v>
      </c>
      <c r="N47" s="116">
        <f t="shared" si="2"/>
        <v>1</v>
      </c>
      <c r="O47" s="259" t="s">
        <v>352</v>
      </c>
      <c r="P47" s="264">
        <f>INDEX(SummDir!$5:$113,$A47,P$125)</f>
        <v>12.75</v>
      </c>
      <c r="Q47" s="216">
        <f>INDEX(SummDir!$5:$113,$A47,Q$125)</f>
        <v>51</v>
      </c>
      <c r="R47" s="216">
        <f>INDEX(SummDir!$5:$113,$A47,R$125)</f>
        <v>23</v>
      </c>
      <c r="S47" s="216">
        <f>INDEX(SummDir!$5:$113,$A47,S$125)</f>
        <v>28</v>
      </c>
      <c r="T47" s="216">
        <f>INDEX(SummDir!$5:$113,$A47,T$125)</f>
        <v>23</v>
      </c>
      <c r="U47" s="116"/>
      <c r="V47" s="116"/>
      <c r="W47" s="281">
        <f t="shared" si="3"/>
        <v>0</v>
      </c>
      <c r="X47" s="116"/>
      <c r="Y47" s="116">
        <f>INDEX(SummDir!$5:$113,$A47,Y$125)</f>
        <v>51</v>
      </c>
      <c r="Z47" s="116">
        <f>INDEX(SummDir!$5:$113,$A47,Z$125)</f>
        <v>28</v>
      </c>
      <c r="AA47" s="116"/>
      <c r="AB47" s="116"/>
      <c r="AC47" s="116"/>
      <c r="AD47" s="116"/>
      <c r="AE47" s="116"/>
      <c r="AF47" s="116"/>
      <c r="AG47" s="116"/>
      <c r="AH47" s="116"/>
      <c r="AI47" s="216"/>
      <c r="AJ47" s="116">
        <f t="shared" si="10"/>
        <v>3</v>
      </c>
      <c r="AK47" s="116">
        <f t="shared" si="10"/>
        <v>3</v>
      </c>
      <c r="AL47" s="116">
        <f t="shared" si="10"/>
        <v>0</v>
      </c>
      <c r="AM47" s="116">
        <f t="shared" si="10"/>
        <v>0</v>
      </c>
      <c r="AN47" s="116">
        <f t="shared" si="11"/>
        <v>0</v>
      </c>
      <c r="AO47" s="116">
        <f t="shared" si="11"/>
        <v>0</v>
      </c>
      <c r="AP47" s="116">
        <f t="shared" si="11"/>
        <v>0</v>
      </c>
      <c r="AQ47" s="116">
        <f t="shared" si="11"/>
        <v>0</v>
      </c>
      <c r="AR47" s="116">
        <f t="shared" si="12"/>
        <v>33.407397000000003</v>
      </c>
      <c r="AS47" s="116">
        <f t="shared" si="12"/>
        <v>-111.952164</v>
      </c>
    </row>
    <row r="48" spans="1:45" s="42" customFormat="1" x14ac:dyDescent="0.25">
      <c r="A48" s="16">
        <v>48</v>
      </c>
      <c r="B48" s="272">
        <f>INDEX(SummDir!$5:$113,$A48,B$125)</f>
        <v>161</v>
      </c>
      <c r="C48" s="182" t="str">
        <f>INDEX(SummDir!$5:$113,$A48,C$125)</f>
        <v>University Dr</v>
      </c>
      <c r="D48" s="182" t="str">
        <f>INDEX(SummDir!$5:$113,$A48,D$125)</f>
        <v>Price Rd</v>
      </c>
      <c r="E48" s="116">
        <f>IF(LEN(INDEX(SummDir!$5:$113,$A48,E$125))&lt;1,"",ROUND(INDEX(SummDir!$5:$113,$A48,E$125),0))</f>
        <v>9</v>
      </c>
      <c r="F48" s="116">
        <f>IF(LEN(INDEX(SummDir!$5:$113,$A48,F$125))&lt;1,"",ROUND(INDEX(SummDir!$5:$113,$A48,F$125),0))</f>
        <v>8</v>
      </c>
      <c r="G48" s="116">
        <f>IF(LEN(INDEX(SummDir!$5:$113,$A48,G$125))&lt;1,"",ROUND(INDEX(SummDir!$5:$113,$A48,G$125),0))</f>
        <v>11</v>
      </c>
      <c r="H48" s="251">
        <f>INDEX(SummDir!$5:$113,$A48,H$125)</f>
        <v>0</v>
      </c>
      <c r="I48" s="251">
        <f>INDEX(SummDir!$5:$113,$A48,I$125)</f>
        <v>0.29729729729729731</v>
      </c>
      <c r="J48" s="251">
        <f>INDEX(SummDir!$5:$113,$A48,J$125)</f>
        <v>0.97297297297297303</v>
      </c>
      <c r="K48" s="116">
        <f>INDEX(SummDir!$5:$113,$A48,K$125)</f>
        <v>0.1891891891891892</v>
      </c>
      <c r="L48" s="116">
        <f t="shared" si="0"/>
        <v>8101</v>
      </c>
      <c r="M48" s="116">
        <f t="shared" si="1"/>
        <v>2</v>
      </c>
      <c r="N48" s="116">
        <f t="shared" si="2"/>
        <v>0</v>
      </c>
      <c r="O48" s="259" t="s">
        <v>352</v>
      </c>
      <c r="P48" s="264">
        <f>INDEX(SummDir!$5:$113,$A48,P$125)</f>
        <v>9.25</v>
      </c>
      <c r="Q48" s="216">
        <f>INDEX(SummDir!$5:$113,$A48,Q$125)</f>
        <v>37</v>
      </c>
      <c r="R48" s="216">
        <f>INDEX(SummDir!$5:$113,$A48,R$125)</f>
        <v>16</v>
      </c>
      <c r="S48" s="216">
        <f>INDEX(SummDir!$5:$113,$A48,S$125)</f>
        <v>21</v>
      </c>
      <c r="T48" s="216">
        <f>INDEX(SummDir!$5:$113,$A48,T$125)</f>
        <v>16</v>
      </c>
      <c r="U48" s="116"/>
      <c r="V48" s="116"/>
      <c r="W48" s="281">
        <f t="shared" si="3"/>
        <v>0</v>
      </c>
      <c r="X48" s="116"/>
      <c r="Y48" s="116">
        <f>INDEX(SummDir!$5:$113,$A48,Y$125)</f>
        <v>37</v>
      </c>
      <c r="Z48" s="116">
        <f>INDEX(SummDir!$5:$113,$A48,Z$125)</f>
        <v>21</v>
      </c>
      <c r="AA48" s="116"/>
      <c r="AB48" s="116"/>
      <c r="AC48" s="116"/>
      <c r="AD48" s="116"/>
      <c r="AE48" s="116"/>
      <c r="AF48" s="116"/>
      <c r="AG48" s="116"/>
      <c r="AH48" s="116"/>
      <c r="AI48" s="216"/>
      <c r="AJ48" s="116">
        <f t="shared" si="10"/>
        <v>0</v>
      </c>
      <c r="AK48" s="116">
        <f t="shared" si="10"/>
        <v>0</v>
      </c>
      <c r="AL48" s="116">
        <f t="shared" si="10"/>
        <v>3</v>
      </c>
      <c r="AM48" s="116">
        <f t="shared" si="10"/>
        <v>3</v>
      </c>
      <c r="AN48" s="116">
        <f t="shared" si="11"/>
        <v>0</v>
      </c>
      <c r="AO48" s="116">
        <f t="shared" si="11"/>
        <v>0</v>
      </c>
      <c r="AP48" s="116">
        <f t="shared" si="11"/>
        <v>0</v>
      </c>
      <c r="AQ48" s="116">
        <f t="shared" si="11"/>
        <v>0</v>
      </c>
      <c r="AR48" s="116">
        <f t="shared" si="12"/>
        <v>33.422013</v>
      </c>
      <c r="AS48" s="116">
        <f t="shared" si="12"/>
        <v>-111.891954</v>
      </c>
    </row>
    <row r="49" spans="1:45" s="42" customFormat="1" x14ac:dyDescent="0.25">
      <c r="A49" s="16">
        <v>49</v>
      </c>
      <c r="B49" s="272">
        <f>INDEX(SummDir!$5:$113,$A49,B$125)</f>
        <v>162</v>
      </c>
      <c r="C49" s="182" t="str">
        <f>INDEX(SummDir!$5:$113,$A49,C$125)</f>
        <v>Broadway Rd</v>
      </c>
      <c r="D49" s="182" t="str">
        <f>INDEX(SummDir!$5:$113,$A49,D$125)</f>
        <v>Roosevelt St</v>
      </c>
      <c r="E49" s="116">
        <f>IF(LEN(INDEX(SummDir!$5:$113,$A49,E$125))&lt;1,"",ROUND(INDEX(SummDir!$5:$113,$A49,E$125),0))</f>
        <v>12</v>
      </c>
      <c r="F49" s="116">
        <f>IF(LEN(INDEX(SummDir!$5:$113,$A49,F$125))&lt;1,"",ROUND(INDEX(SummDir!$5:$113,$A49,F$125),0))</f>
        <v>8</v>
      </c>
      <c r="G49" s="116">
        <f>IF(LEN(INDEX(SummDir!$5:$113,$A49,G$125))&lt;1,"",ROUND(INDEX(SummDir!$5:$113,$A49,G$125),0))</f>
        <v>17</v>
      </c>
      <c r="H49" s="251">
        <f>INDEX(SummDir!$5:$113,$A49,H$125)</f>
        <v>0.39583333333333331</v>
      </c>
      <c r="I49" s="251">
        <f>INDEX(SummDir!$5:$113,$A49,I$125)</f>
        <v>0.16666666666666666</v>
      </c>
      <c r="J49" s="251">
        <f>INDEX(SummDir!$5:$113,$A49,J$125)</f>
        <v>0.27083333333333331</v>
      </c>
      <c r="K49" s="116">
        <f>INDEX(SummDir!$5:$113,$A49,K$125)</f>
        <v>0.27083333333333331</v>
      </c>
      <c r="L49" s="116">
        <f t="shared" si="0"/>
        <v>5329</v>
      </c>
      <c r="M49" s="116">
        <f t="shared" si="1"/>
        <v>1.1000000000000001</v>
      </c>
      <c r="N49" s="116">
        <f t="shared" si="2"/>
        <v>1</v>
      </c>
      <c r="O49" s="259" t="s">
        <v>352</v>
      </c>
      <c r="P49" s="264">
        <f>INDEX(SummDir!$5:$113,$A49,P$125)</f>
        <v>12</v>
      </c>
      <c r="Q49" s="216">
        <f>INDEX(SummDir!$5:$113,$A49,Q$125)</f>
        <v>48</v>
      </c>
      <c r="R49" s="216">
        <f>INDEX(SummDir!$5:$113,$A49,R$125)</f>
        <v>15</v>
      </c>
      <c r="S49" s="216">
        <f>INDEX(SummDir!$5:$113,$A49,S$125)</f>
        <v>33</v>
      </c>
      <c r="T49" s="216">
        <f>INDEX(SummDir!$5:$113,$A49,T$125)</f>
        <v>15</v>
      </c>
      <c r="U49" s="116"/>
      <c r="V49" s="116"/>
      <c r="W49" s="281">
        <f t="shared" si="3"/>
        <v>0</v>
      </c>
      <c r="X49" s="116"/>
      <c r="Y49" s="116">
        <f>INDEX(SummDir!$5:$113,$A49,Y$125)</f>
        <v>48</v>
      </c>
      <c r="Z49" s="116">
        <f>INDEX(SummDir!$5:$113,$A49,Z$125)</f>
        <v>33</v>
      </c>
      <c r="AA49" s="116"/>
      <c r="AB49" s="116"/>
      <c r="AC49" s="116"/>
      <c r="AD49" s="116"/>
      <c r="AE49" s="116"/>
      <c r="AF49" s="116"/>
      <c r="AG49" s="116"/>
      <c r="AH49" s="116"/>
      <c r="AI49" s="216"/>
      <c r="AJ49" s="116">
        <f t="shared" si="10"/>
        <v>3</v>
      </c>
      <c r="AK49" s="116">
        <f t="shared" si="10"/>
        <v>3</v>
      </c>
      <c r="AL49" s="116">
        <f t="shared" si="10"/>
        <v>0</v>
      </c>
      <c r="AM49" s="116">
        <f t="shared" si="10"/>
        <v>0</v>
      </c>
      <c r="AN49" s="116">
        <f t="shared" si="11"/>
        <v>0</v>
      </c>
      <c r="AO49" s="116">
        <f t="shared" si="11"/>
        <v>0</v>
      </c>
      <c r="AP49" s="116">
        <f t="shared" si="11"/>
        <v>0</v>
      </c>
      <c r="AQ49" s="116">
        <f t="shared" si="11"/>
        <v>0</v>
      </c>
      <c r="AR49" s="116">
        <f t="shared" si="12"/>
        <v>33.407380000000003</v>
      </c>
      <c r="AS49" s="116">
        <f t="shared" si="12"/>
        <v>-111.94783</v>
      </c>
    </row>
    <row r="50" spans="1:45" s="42" customFormat="1" x14ac:dyDescent="0.25">
      <c r="A50" s="16">
        <v>50</v>
      </c>
      <c r="B50" s="272">
        <f>INDEX(SummDir!$5:$113,$A50,B$125)</f>
        <v>163</v>
      </c>
      <c r="C50" s="182" t="str">
        <f>INDEX(SummDir!$5:$113,$A50,C$125)</f>
        <v>University Dr</v>
      </c>
      <c r="D50" s="182" t="str">
        <f>INDEX(SummDir!$5:$113,$A50,D$125)</f>
        <v>Farmer Ave</v>
      </c>
      <c r="E50" s="116">
        <f>IF(LEN(INDEX(SummDir!$5:$113,$A50,E$125))&lt;1,"",ROUND(INDEX(SummDir!$5:$113,$A50,E$125),0))</f>
        <v>12</v>
      </c>
      <c r="F50" s="116">
        <f>IF(LEN(INDEX(SummDir!$5:$113,$A50,F$125))&lt;1,"",ROUND(INDEX(SummDir!$5:$113,$A50,F$125),0))</f>
        <v>13</v>
      </c>
      <c r="G50" s="116">
        <f>IF(LEN(INDEX(SummDir!$5:$113,$A50,G$125))&lt;1,"",ROUND(INDEX(SummDir!$5:$113,$A50,G$125),0))</f>
        <v>10</v>
      </c>
      <c r="H50" s="251">
        <f>INDEX(SummDir!$5:$113,$A50,H$125)</f>
        <v>4.3478260869565216E-2</v>
      </c>
      <c r="I50" s="251">
        <f>INDEX(SummDir!$5:$113,$A50,I$125)</f>
        <v>0.15217391304347827</v>
      </c>
      <c r="J50" s="251">
        <f>INDEX(SummDir!$5:$113,$A50,J$125)</f>
        <v>0.21739130434782608</v>
      </c>
      <c r="K50" s="116">
        <f>INDEX(SummDir!$5:$113,$A50,K$125)</f>
        <v>0.28260869565217389</v>
      </c>
      <c r="L50" s="116" t="str">
        <f t="shared" ref="L50:L54" si="13">INDEX(TC_loc_dir,MATCH($B50,loc_ID,0),IF(O50="NS",1,2))</f>
        <v/>
      </c>
      <c r="M50" s="116">
        <f t="shared" ref="M50:M54" si="14">INDEX(Loc_Dist,MATCH($B50,loc_ID,0))</f>
        <v>0.2</v>
      </c>
      <c r="N50" s="116">
        <f t="shared" ref="N50:N54" si="15">IF(AND(O50="NS",SUM(AJ50,AK50)&gt;0),1,IF(AND(O50="EW",SUM(AL50,AM50)&gt;0),1,0))</f>
        <v>1</v>
      </c>
      <c r="O50" s="259" t="s">
        <v>352</v>
      </c>
      <c r="P50" s="264">
        <f>INDEX(SummDir!$5:$113,$A50,P$125)</f>
        <v>11.5</v>
      </c>
      <c r="Q50" s="216">
        <f>INDEX(SummDir!$5:$113,$A50,Q$125)</f>
        <v>46</v>
      </c>
      <c r="R50" s="216">
        <f>INDEX(SummDir!$5:$113,$A50,R$125)</f>
        <v>26</v>
      </c>
      <c r="S50" s="216">
        <f>INDEX(SummDir!$5:$113,$A50,S$125)</f>
        <v>20</v>
      </c>
      <c r="T50" s="216">
        <f>INDEX(SummDir!$5:$113,$A50,T$125)</f>
        <v>26</v>
      </c>
      <c r="U50" s="116"/>
      <c r="V50" s="116"/>
      <c r="W50" s="281">
        <f t="shared" ref="W50:W54" si="16">U50+V50</f>
        <v>0</v>
      </c>
      <c r="X50" s="116"/>
      <c r="Y50" s="116">
        <f>INDEX(SummDir!$5:$113,$A50,Y$125)</f>
        <v>46</v>
      </c>
      <c r="Z50" s="116">
        <f>INDEX(SummDir!$5:$113,$A50,Z$125)</f>
        <v>20</v>
      </c>
      <c r="AA50" s="116"/>
      <c r="AB50" s="116"/>
      <c r="AC50" s="116"/>
      <c r="AD50" s="116"/>
      <c r="AE50" s="116"/>
      <c r="AF50" s="116"/>
      <c r="AG50" s="116"/>
      <c r="AH50" s="116"/>
      <c r="AI50" s="216"/>
      <c r="AJ50" s="116">
        <f t="shared" ref="AJ50:AM54" si="17">INDEX(Lane,MATCH($B50,loc_ID,0),MATCH(AJ$1,LaneHdr,0))</f>
        <v>3</v>
      </c>
      <c r="AK50" s="116">
        <f t="shared" si="17"/>
        <v>3</v>
      </c>
      <c r="AL50" s="116">
        <f t="shared" si="17"/>
        <v>3</v>
      </c>
      <c r="AM50" s="116">
        <f t="shared" si="17"/>
        <v>3</v>
      </c>
      <c r="AN50" s="116">
        <f t="shared" ref="AN50:AQ54" si="18">INDEX(CordonIn,MATCH($B50,loc_ID,0),AN$124)</f>
        <v>0</v>
      </c>
      <c r="AO50" s="116">
        <f t="shared" si="18"/>
        <v>0</v>
      </c>
      <c r="AP50" s="116">
        <f t="shared" si="18"/>
        <v>0</v>
      </c>
      <c r="AQ50" s="116">
        <f t="shared" si="18"/>
        <v>0</v>
      </c>
      <c r="AR50" s="116">
        <f t="shared" ref="AR50:AS54" si="19">IF(ISBLANK(INDEX(GPS_,MATCH($B50,loc_ID,0),AR$124)),"",INDEX(GPS_,MATCH($B50,loc_ID,0),AR$124))</f>
        <v>33.421894000000002</v>
      </c>
      <c r="AS50" s="116">
        <f t="shared" si="19"/>
        <v>-111.944266</v>
      </c>
    </row>
    <row r="51" spans="1:45" s="42" customFormat="1" x14ac:dyDescent="0.25">
      <c r="A51" s="16">
        <v>51</v>
      </c>
      <c r="B51" s="272">
        <f>INDEX(SummDir!$5:$113,$A51,B$125)</f>
        <v>164</v>
      </c>
      <c r="C51" s="182" t="str">
        <f>INDEX(SummDir!$5:$113,$A51,C$125)</f>
        <v>Southern Ave</v>
      </c>
      <c r="D51" s="182" t="str">
        <f>INDEX(SummDir!$5:$113,$A51,D$125)</f>
        <v>McClintock Dr</v>
      </c>
      <c r="E51" s="116">
        <f>IF(LEN(INDEX(SummDir!$5:$113,$A51,E$125))&lt;1,"",ROUND(INDEX(SummDir!$5:$113,$A51,E$125),0))</f>
        <v>12</v>
      </c>
      <c r="F51" s="116">
        <f>IF(LEN(INDEX(SummDir!$5:$113,$A51,F$125))&lt;1,"",ROUND(INDEX(SummDir!$5:$113,$A51,F$125),0))</f>
        <v>10</v>
      </c>
      <c r="G51" s="116">
        <f>IF(LEN(INDEX(SummDir!$5:$113,$A51,G$125))&lt;1,"",ROUND(INDEX(SummDir!$5:$113,$A51,G$125),0))</f>
        <v>15</v>
      </c>
      <c r="H51" s="251">
        <f>INDEX(SummDir!$5:$113,$A51,H$125)</f>
        <v>0.22448979591836735</v>
      </c>
      <c r="I51" s="251">
        <f>INDEX(SummDir!$5:$113,$A51,I$125)</f>
        <v>0.26530612244897961</v>
      </c>
      <c r="J51" s="251">
        <f>INDEX(SummDir!$5:$113,$A51,J$125)</f>
        <v>0.91836734693877553</v>
      </c>
      <c r="K51" s="116">
        <f>INDEX(SummDir!$5:$113,$A51,K$125)</f>
        <v>0.20408163265306123</v>
      </c>
      <c r="L51" s="116">
        <f t="shared" si="13"/>
        <v>39001</v>
      </c>
      <c r="M51" s="116">
        <f t="shared" si="14"/>
        <v>2.5</v>
      </c>
      <c r="N51" s="116">
        <f t="shared" si="15"/>
        <v>0</v>
      </c>
      <c r="O51" s="259" t="s">
        <v>352</v>
      </c>
      <c r="P51" s="264">
        <f>INDEX(SummDir!$5:$113,$A51,P$125)</f>
        <v>12.25</v>
      </c>
      <c r="Q51" s="216">
        <f>INDEX(SummDir!$5:$113,$A51,Q$125)</f>
        <v>49</v>
      </c>
      <c r="R51" s="216">
        <f>INDEX(SummDir!$5:$113,$A51,R$125)</f>
        <v>19</v>
      </c>
      <c r="S51" s="216">
        <f>INDEX(SummDir!$5:$113,$A51,S$125)</f>
        <v>30</v>
      </c>
      <c r="T51" s="216">
        <f>INDEX(SummDir!$5:$113,$A51,T$125)</f>
        <v>19</v>
      </c>
      <c r="U51" s="116"/>
      <c r="V51" s="116"/>
      <c r="W51" s="281">
        <f t="shared" si="16"/>
        <v>0</v>
      </c>
      <c r="X51" s="116"/>
      <c r="Y51" s="116">
        <f>INDEX(SummDir!$5:$113,$A51,Y$125)</f>
        <v>49</v>
      </c>
      <c r="Z51" s="116">
        <f>INDEX(SummDir!$5:$113,$A51,Z$125)</f>
        <v>30</v>
      </c>
      <c r="AA51" s="116"/>
      <c r="AB51" s="116"/>
      <c r="AC51" s="116"/>
      <c r="AD51" s="116"/>
      <c r="AE51" s="116"/>
      <c r="AF51" s="116"/>
      <c r="AG51" s="116"/>
      <c r="AH51" s="116"/>
      <c r="AI51" s="216"/>
      <c r="AJ51" s="116">
        <f t="shared" si="17"/>
        <v>0</v>
      </c>
      <c r="AK51" s="116">
        <f t="shared" si="17"/>
        <v>0</v>
      </c>
      <c r="AL51" s="116">
        <f t="shared" si="17"/>
        <v>0</v>
      </c>
      <c r="AM51" s="116">
        <f t="shared" si="17"/>
        <v>0</v>
      </c>
      <c r="AN51" s="116">
        <f t="shared" si="18"/>
        <v>0</v>
      </c>
      <c r="AO51" s="116">
        <f t="shared" si="18"/>
        <v>0</v>
      </c>
      <c r="AP51" s="116">
        <f t="shared" si="18"/>
        <v>0</v>
      </c>
      <c r="AQ51" s="116">
        <f t="shared" si="18"/>
        <v>0</v>
      </c>
      <c r="AR51" s="116">
        <f t="shared" si="19"/>
        <v>33.392949999999999</v>
      </c>
      <c r="AS51" s="116">
        <f t="shared" si="19"/>
        <v>-111.90912</v>
      </c>
    </row>
    <row r="52" spans="1:45" s="42" customFormat="1" x14ac:dyDescent="0.25">
      <c r="A52" s="16">
        <v>52</v>
      </c>
      <c r="B52" s="272">
        <f>INDEX(SummDir!$5:$113,$A52,B$125)</f>
        <v>165</v>
      </c>
      <c r="C52" s="182" t="str">
        <f>INDEX(SummDir!$5:$113,$A52,C$125)</f>
        <v>University Dr</v>
      </c>
      <c r="D52" s="182" t="str">
        <f>INDEX(SummDir!$5:$113,$A52,D$125)</f>
        <v>Priest Dr</v>
      </c>
      <c r="E52" s="116">
        <f>IF(LEN(INDEX(SummDir!$5:$113,$A52,E$125))&lt;1,"",ROUND(INDEX(SummDir!$5:$113,$A52,E$125),0))</f>
        <v>12</v>
      </c>
      <c r="F52" s="116">
        <f>IF(LEN(INDEX(SummDir!$5:$113,$A52,F$125))&lt;1,"",ROUND(INDEX(SummDir!$5:$113,$A52,F$125),0))</f>
        <v>11</v>
      </c>
      <c r="G52" s="116">
        <f>IF(LEN(INDEX(SummDir!$5:$113,$A52,G$125))&lt;1,"",ROUND(INDEX(SummDir!$5:$113,$A52,G$125),0))</f>
        <v>13</v>
      </c>
      <c r="H52" s="251">
        <f>INDEX(SummDir!$5:$113,$A52,H$125)</f>
        <v>0.20833333333333334</v>
      </c>
      <c r="I52" s="251">
        <f>INDEX(SummDir!$5:$113,$A52,I$125)</f>
        <v>0.25</v>
      </c>
      <c r="J52" s="251">
        <f>INDEX(SummDir!$5:$113,$A52,J$125)</f>
        <v>0.58333333333333337</v>
      </c>
      <c r="K52" s="116">
        <f>INDEX(SummDir!$5:$113,$A52,K$125)</f>
        <v>6.25E-2</v>
      </c>
      <c r="L52" s="116">
        <f t="shared" si="13"/>
        <v>28310</v>
      </c>
      <c r="M52" s="116">
        <f t="shared" si="14"/>
        <v>1.2</v>
      </c>
      <c r="N52" s="116">
        <f t="shared" si="15"/>
        <v>1</v>
      </c>
      <c r="O52" s="259" t="s">
        <v>352</v>
      </c>
      <c r="P52" s="264">
        <f>INDEX(SummDir!$5:$113,$A52,P$125)</f>
        <v>12</v>
      </c>
      <c r="Q52" s="216">
        <f>INDEX(SummDir!$5:$113,$A52,Q$125)</f>
        <v>48</v>
      </c>
      <c r="R52" s="216">
        <f>INDEX(SummDir!$5:$113,$A52,R$125)</f>
        <v>22</v>
      </c>
      <c r="S52" s="216">
        <f>INDEX(SummDir!$5:$113,$A52,S$125)</f>
        <v>26</v>
      </c>
      <c r="T52" s="216">
        <f>INDEX(SummDir!$5:$113,$A52,T$125)</f>
        <v>22</v>
      </c>
      <c r="U52" s="116"/>
      <c r="V52" s="116"/>
      <c r="W52" s="281">
        <f t="shared" si="16"/>
        <v>0</v>
      </c>
      <c r="X52" s="116"/>
      <c r="Y52" s="116">
        <f>INDEX(SummDir!$5:$113,$A52,Y$125)</f>
        <v>48</v>
      </c>
      <c r="Z52" s="116">
        <f>INDEX(SummDir!$5:$113,$A52,Z$125)</f>
        <v>26</v>
      </c>
      <c r="AA52" s="116"/>
      <c r="AB52" s="116"/>
      <c r="AC52" s="116"/>
      <c r="AD52" s="116"/>
      <c r="AE52" s="116"/>
      <c r="AF52" s="116"/>
      <c r="AG52" s="116"/>
      <c r="AH52" s="116"/>
      <c r="AI52" s="216"/>
      <c r="AJ52" s="116">
        <f t="shared" si="17"/>
        <v>3</v>
      </c>
      <c r="AK52" s="116">
        <f t="shared" si="17"/>
        <v>1</v>
      </c>
      <c r="AL52" s="116">
        <f t="shared" si="17"/>
        <v>3</v>
      </c>
      <c r="AM52" s="116">
        <f t="shared" si="17"/>
        <v>3</v>
      </c>
      <c r="AN52" s="116">
        <f t="shared" si="18"/>
        <v>0</v>
      </c>
      <c r="AO52" s="116">
        <f t="shared" si="18"/>
        <v>0</v>
      </c>
      <c r="AP52" s="116">
        <f t="shared" si="18"/>
        <v>0</v>
      </c>
      <c r="AQ52" s="116">
        <f t="shared" si="18"/>
        <v>0</v>
      </c>
      <c r="AR52" s="116">
        <f t="shared" si="19"/>
        <v>33.421936000000002</v>
      </c>
      <c r="AS52" s="116">
        <f t="shared" si="19"/>
        <v>-111.960908</v>
      </c>
    </row>
    <row r="53" spans="1:45" s="42" customFormat="1" x14ac:dyDescent="0.25">
      <c r="A53" s="16">
        <v>53</v>
      </c>
      <c r="B53" s="272">
        <f>INDEX(SummDir!$5:$113,$A53,B$125)</f>
        <v>166</v>
      </c>
      <c r="C53" s="182" t="str">
        <f>INDEX(SummDir!$5:$113,$A53,C$125)</f>
        <v>8th St</v>
      </c>
      <c r="D53" s="182" t="str">
        <f>INDEX(SummDir!$5:$113,$A53,D$125)</f>
        <v>Dorsey Ln</v>
      </c>
      <c r="E53" s="116">
        <f>IF(LEN(INDEX(SummDir!$5:$113,$A53,E$125))&lt;1,"",ROUND(INDEX(SummDir!$5:$113,$A53,E$125),0))</f>
        <v>24</v>
      </c>
      <c r="F53" s="116">
        <f>IF(LEN(INDEX(SummDir!$5:$113,$A53,F$125))&lt;1,"",ROUND(INDEX(SummDir!$5:$113,$A53,F$125),0))</f>
        <v>10</v>
      </c>
      <c r="G53" s="116">
        <f>IF(LEN(INDEX(SummDir!$5:$113,$A53,G$125))&lt;1,"",ROUND(INDEX(SummDir!$5:$113,$A53,G$125),0))</f>
        <v>38</v>
      </c>
      <c r="H53" s="251">
        <f>INDEX(SummDir!$5:$113,$A53,H$125)</f>
        <v>8.4210526315789472E-2</v>
      </c>
      <c r="I53" s="251">
        <f>INDEX(SummDir!$5:$113,$A53,I$125)</f>
        <v>0.16842105263157894</v>
      </c>
      <c r="J53" s="251">
        <f>INDEX(SummDir!$5:$113,$A53,J$125)</f>
        <v>0.4631578947368421</v>
      </c>
      <c r="K53" s="116">
        <f>INDEX(SummDir!$5:$113,$A53,K$125)</f>
        <v>0.18947368421052632</v>
      </c>
      <c r="L53" s="116" t="str">
        <f t="shared" si="13"/>
        <v/>
      </c>
      <c r="M53" s="116">
        <f t="shared" si="14"/>
        <v>0.5</v>
      </c>
      <c r="N53" s="116">
        <f t="shared" si="15"/>
        <v>1</v>
      </c>
      <c r="O53" s="259" t="s">
        <v>352</v>
      </c>
      <c r="P53" s="264">
        <f>INDEX(SummDir!$5:$113,$A53,P$125)</f>
        <v>23.75</v>
      </c>
      <c r="Q53" s="216">
        <f>INDEX(SummDir!$5:$113,$A53,Q$125)</f>
        <v>95</v>
      </c>
      <c r="R53" s="216">
        <f>INDEX(SummDir!$5:$113,$A53,R$125)</f>
        <v>19</v>
      </c>
      <c r="S53" s="216">
        <f>INDEX(SummDir!$5:$113,$A53,S$125)</f>
        <v>76</v>
      </c>
      <c r="T53" s="216">
        <f>INDEX(SummDir!$5:$113,$A53,T$125)</f>
        <v>19</v>
      </c>
      <c r="U53" s="116"/>
      <c r="V53" s="116"/>
      <c r="W53" s="281">
        <f t="shared" si="16"/>
        <v>0</v>
      </c>
      <c r="X53" s="116"/>
      <c r="Y53" s="116">
        <f>INDEX(SummDir!$5:$113,$A53,Y$125)</f>
        <v>95</v>
      </c>
      <c r="Z53" s="116">
        <f>INDEX(SummDir!$5:$113,$A53,Z$125)</f>
        <v>76</v>
      </c>
      <c r="AA53" s="116"/>
      <c r="AB53" s="116"/>
      <c r="AC53" s="116"/>
      <c r="AD53" s="116"/>
      <c r="AE53" s="116"/>
      <c r="AF53" s="116"/>
      <c r="AG53" s="116"/>
      <c r="AH53" s="116"/>
      <c r="AI53" s="216"/>
      <c r="AJ53" s="116">
        <f t="shared" si="17"/>
        <v>1</v>
      </c>
      <c r="AK53" s="116">
        <f t="shared" si="17"/>
        <v>1</v>
      </c>
      <c r="AL53" s="116">
        <f t="shared" si="17"/>
        <v>3</v>
      </c>
      <c r="AM53" s="116">
        <f t="shared" si="17"/>
        <v>3</v>
      </c>
      <c r="AN53" s="116">
        <f t="shared" si="18"/>
        <v>0</v>
      </c>
      <c r="AO53" s="116">
        <f t="shared" si="18"/>
        <v>0</v>
      </c>
      <c r="AP53" s="116">
        <f t="shared" si="18"/>
        <v>0</v>
      </c>
      <c r="AQ53" s="116">
        <f t="shared" si="18"/>
        <v>0</v>
      </c>
      <c r="AR53" s="116">
        <f t="shared" si="19"/>
        <v>33.420116</v>
      </c>
      <c r="AS53" s="116">
        <f t="shared" si="19"/>
        <v>-111.917683</v>
      </c>
    </row>
    <row r="54" spans="1:45" s="42" customFormat="1" x14ac:dyDescent="0.25">
      <c r="A54" s="16">
        <v>54</v>
      </c>
      <c r="B54" s="272">
        <f>INDEX(SummDir!$5:$113,$A54,B$125)</f>
        <v>167</v>
      </c>
      <c r="C54" s="182" t="str">
        <f>INDEX(SummDir!$5:$113,$A54,C$125)</f>
        <v>Town Lake Path S</v>
      </c>
      <c r="D54" s="182" t="str">
        <f>INDEX(SummDir!$5:$113,$A54,D$125)</f>
        <v>Priest Dr</v>
      </c>
      <c r="E54" s="116">
        <f>IF(LEN(INDEX(SummDir!$5:$113,$A54,E$125))&lt;1,"",ROUND(INDEX(SummDir!$5:$113,$A54,E$125),0))</f>
        <v>9</v>
      </c>
      <c r="F54" s="116">
        <f>IF(LEN(INDEX(SummDir!$5:$113,$A54,F$125))&lt;1,"",ROUND(INDEX(SummDir!$5:$113,$A54,F$125),0))</f>
        <v>5</v>
      </c>
      <c r="G54" s="116">
        <f>IF(LEN(INDEX(SummDir!$5:$113,$A54,G$125))&lt;1,"",ROUND(INDEX(SummDir!$5:$113,$A54,G$125),0))</f>
        <v>14</v>
      </c>
      <c r="H54" s="251">
        <f>INDEX(SummDir!$5:$113,$A54,H$125)</f>
        <v>0.45945945945945948</v>
      </c>
      <c r="I54" s="251">
        <f>INDEX(SummDir!$5:$113,$A54,I$125)</f>
        <v>0.13513513513513514</v>
      </c>
      <c r="J54" s="251">
        <f>INDEX(SummDir!$5:$113,$A54,J$125)</f>
        <v>0.70270270270270274</v>
      </c>
      <c r="K54" s="116">
        <f>INDEX(SummDir!$5:$113,$A54,K$125)</f>
        <v>0.1891891891891892</v>
      </c>
      <c r="L54" s="116">
        <f t="shared" si="13"/>
        <v>41943</v>
      </c>
      <c r="M54" s="116">
        <f t="shared" si="14"/>
        <v>2</v>
      </c>
      <c r="N54" s="116">
        <f t="shared" si="15"/>
        <v>0</v>
      </c>
      <c r="O54" s="259" t="s">
        <v>352</v>
      </c>
      <c r="P54" s="264">
        <f>INDEX(SummDir!$5:$113,$A54,P$125)</f>
        <v>9.25</v>
      </c>
      <c r="Q54" s="216">
        <f>INDEX(SummDir!$5:$113,$A54,Q$125)</f>
        <v>37</v>
      </c>
      <c r="R54" s="216">
        <f>INDEX(SummDir!$5:$113,$A54,R$125)</f>
        <v>9</v>
      </c>
      <c r="S54" s="216">
        <f>INDEX(SummDir!$5:$113,$A54,S$125)</f>
        <v>28</v>
      </c>
      <c r="T54" s="216">
        <f>INDEX(SummDir!$5:$113,$A54,T$125)</f>
        <v>9</v>
      </c>
      <c r="U54" s="116"/>
      <c r="V54" s="116"/>
      <c r="W54" s="281">
        <f t="shared" si="16"/>
        <v>0</v>
      </c>
      <c r="X54" s="116"/>
      <c r="Y54" s="116">
        <f>INDEX(SummDir!$5:$113,$A54,Y$125)</f>
        <v>37</v>
      </c>
      <c r="Z54" s="116">
        <f>INDEX(SummDir!$5:$113,$A54,Z$125)</f>
        <v>28</v>
      </c>
      <c r="AA54" s="116"/>
      <c r="AB54" s="116"/>
      <c r="AC54" s="116"/>
      <c r="AD54" s="116"/>
      <c r="AE54" s="116"/>
      <c r="AF54" s="116"/>
      <c r="AG54" s="116"/>
      <c r="AH54" s="116"/>
      <c r="AI54" s="216"/>
      <c r="AJ54" s="116">
        <f t="shared" si="17"/>
        <v>0</v>
      </c>
      <c r="AK54" s="116">
        <f t="shared" si="17"/>
        <v>0</v>
      </c>
      <c r="AL54" s="116">
        <f t="shared" si="17"/>
        <v>0</v>
      </c>
      <c r="AM54" s="116">
        <f t="shared" si="17"/>
        <v>4</v>
      </c>
      <c r="AN54" s="116">
        <f t="shared" si="18"/>
        <v>0</v>
      </c>
      <c r="AO54" s="116">
        <f t="shared" si="18"/>
        <v>0</v>
      </c>
      <c r="AP54" s="116">
        <f t="shared" si="18"/>
        <v>0</v>
      </c>
      <c r="AQ54" s="116">
        <f t="shared" si="18"/>
        <v>0</v>
      </c>
      <c r="AR54" s="116">
        <f t="shared" si="19"/>
        <v>33.433430000000001</v>
      </c>
      <c r="AS54" s="116">
        <f t="shared" si="19"/>
        <v>-111.961085</v>
      </c>
    </row>
    <row r="55" spans="1:45" s="42" customFormat="1" ht="13.8" thickBot="1" x14ac:dyDescent="0.3">
      <c r="A55" s="16"/>
      <c r="B55" s="273"/>
      <c r="C55" s="260"/>
      <c r="D55" s="260"/>
      <c r="E55" s="261"/>
      <c r="F55" s="261"/>
      <c r="G55" s="261"/>
      <c r="H55" s="262"/>
      <c r="I55" s="262"/>
      <c r="J55" s="262"/>
      <c r="K55" s="261"/>
      <c r="L55" s="116"/>
      <c r="M55" s="116"/>
      <c r="N55" s="116"/>
      <c r="O55" s="259"/>
      <c r="P55" s="264"/>
      <c r="Q55" s="216"/>
      <c r="R55" s="216"/>
      <c r="S55" s="216"/>
      <c r="T55" s="216"/>
      <c r="U55" s="116"/>
      <c r="V55" s="116"/>
      <c r="W55" s="281"/>
      <c r="X55" s="116"/>
      <c r="Y55" s="116"/>
      <c r="Z55" s="116"/>
      <c r="AA55" s="116"/>
      <c r="AB55" s="116"/>
      <c r="AC55" s="116"/>
      <c r="AD55" s="116"/>
      <c r="AE55" s="116"/>
      <c r="AF55" s="116"/>
      <c r="AG55" s="116"/>
      <c r="AH55" s="116"/>
      <c r="AI55" s="216"/>
      <c r="AJ55" s="116"/>
      <c r="AK55" s="116"/>
      <c r="AL55" s="116"/>
      <c r="AM55" s="116"/>
      <c r="AN55" s="116"/>
      <c r="AO55" s="116"/>
      <c r="AP55" s="116"/>
      <c r="AQ55" s="116"/>
      <c r="AR55" s="116"/>
      <c r="AS55" s="116"/>
    </row>
    <row r="56" spans="1:45" s="276" customFormat="1" ht="40.200000000000003" thickBot="1" x14ac:dyDescent="0.3">
      <c r="A56" s="77"/>
      <c r="B56" s="349" t="str">
        <f>B1</f>
        <v>Loc ID</v>
      </c>
      <c r="C56" s="349" t="str">
        <f t="shared" ref="C56:N56" si="20">C1</f>
        <v>Location or Intersection: E/W</v>
      </c>
      <c r="D56" s="349" t="str">
        <f t="shared" si="20"/>
        <v>Location or Intersection: N/S</v>
      </c>
      <c r="E56" s="349" t="str">
        <f t="shared" si="20"/>
        <v>Total per hr</v>
      </c>
      <c r="F56" s="349" t="str">
        <f t="shared" si="20"/>
        <v>AM per hr</v>
      </c>
      <c r="G56" s="349" t="str">
        <f t="shared" si="20"/>
        <v>PM per hr</v>
      </c>
      <c r="H56" s="349" t="str">
        <f t="shared" si="20"/>
        <v>Helmet%</v>
      </c>
      <c r="I56" s="349" t="str">
        <f t="shared" si="20"/>
        <v>Wrong way%</v>
      </c>
      <c r="J56" s="349" t="str">
        <f t="shared" si="20"/>
        <v>Sidewalk%</v>
      </c>
      <c r="K56" s="349" t="str">
        <f t="shared" si="20"/>
        <v>Female%</v>
      </c>
      <c r="L56" s="349" t="str">
        <f t="shared" si="20"/>
        <v>Traffic Dir</v>
      </c>
      <c r="M56" s="349" t="str">
        <f t="shared" si="20"/>
        <v>Loc to ASU</v>
      </c>
      <c r="N56" s="349" t="str">
        <f t="shared" si="20"/>
        <v>Lane in Dir</v>
      </c>
      <c r="O56" s="350" t="s">
        <v>492</v>
      </c>
      <c r="P56" s="351"/>
      <c r="Q56" s="59"/>
      <c r="R56" s="59"/>
      <c r="S56" s="59"/>
      <c r="T56" s="59"/>
      <c r="U56" s="198"/>
      <c r="V56" s="198"/>
      <c r="W56" s="396"/>
      <c r="X56" s="198"/>
      <c r="Y56" s="198"/>
      <c r="Z56" s="198"/>
      <c r="AA56" s="198"/>
      <c r="AB56" s="198"/>
      <c r="AC56" s="198"/>
      <c r="AD56" s="198"/>
      <c r="AE56" s="198"/>
      <c r="AF56" s="198"/>
      <c r="AG56" s="198"/>
      <c r="AH56" s="198"/>
      <c r="AI56" s="59"/>
      <c r="AJ56" s="198"/>
      <c r="AK56" s="198"/>
      <c r="AL56" s="198"/>
      <c r="AM56" s="198"/>
      <c r="AN56" s="198"/>
      <c r="AO56" s="198"/>
      <c r="AP56" s="198"/>
      <c r="AQ56" s="198"/>
      <c r="AR56" s="198"/>
      <c r="AS56" s="198"/>
    </row>
    <row r="57" spans="1:45" s="139" customFormat="1" x14ac:dyDescent="0.25">
      <c r="A57" s="141">
        <v>56</v>
      </c>
      <c r="B57" s="271">
        <f>INDEX(SummDir!$5:$113,$A57,B$125)</f>
        <v>101</v>
      </c>
      <c r="C57" s="255" t="str">
        <f>INDEX(SummDir!$5:$113,$A57,C$125)</f>
        <v>Washington/Curry</v>
      </c>
      <c r="D57" s="255" t="str">
        <f>INDEX(SummDir!$5:$113,$A57,D$125)</f>
        <v>Mill Ave</v>
      </c>
      <c r="E57" s="256">
        <f>IF(LEN(INDEX(SummDir!$5:$113,$A57,E$125))&lt;1,"",ROUND(INDEX(SummDir!$5:$113,$A57,E$125),0))</f>
        <v>16</v>
      </c>
      <c r="F57" s="256">
        <f>IF(LEN(INDEX(SummDir!$5:$113,$A57,F$125))&lt;1,"",ROUND(INDEX(SummDir!$5:$113,$A57,F$125),0))</f>
        <v>12</v>
      </c>
      <c r="G57" s="256">
        <f>IF(LEN(INDEX(SummDir!$5:$113,$A57,G$125))&lt;1,"",ROUND(INDEX(SummDir!$5:$113,$A57,G$125),0))</f>
        <v>20</v>
      </c>
      <c r="H57" s="257">
        <f>INDEX(SummDir!$5:$113,$A57,H$125)</f>
        <v>0.61904761904761907</v>
      </c>
      <c r="I57" s="257">
        <f>INDEX(SummDir!$5:$113,$A57,I$125)</f>
        <v>9.5238095238095233E-2</v>
      </c>
      <c r="J57" s="257">
        <f>INDEX(SummDir!$5:$113,$A57,J$125)</f>
        <v>0.17460317460317459</v>
      </c>
      <c r="K57" s="256">
        <f>INDEX(SummDir!$5:$113,$A57,K$125)</f>
        <v>0.19047619047619047</v>
      </c>
      <c r="L57" s="256">
        <f t="shared" ref="L57:L104" si="21">INDEX(TC_loc_dir,MATCH($B57,loc_ID,0),IF(O57="NS",1,2))</f>
        <v>14035</v>
      </c>
      <c r="M57" s="256">
        <f t="shared" ref="M57:M104" si="22">INDEX(Loc_Dist,MATCH($B57,loc_ID,0))</f>
        <v>0.6</v>
      </c>
      <c r="N57" s="256">
        <f t="shared" ref="N57:N104" si="23">IF(AND(O57="NS",SUM(AJ57,AK57)&gt;0),1,IF(AND(O57="EW",SUM(AL57,AM57)&gt;0),1,0))</f>
        <v>1</v>
      </c>
      <c r="O57" s="258" t="s">
        <v>351</v>
      </c>
      <c r="P57" s="254">
        <f>INDEX(SummDir!$5:$113,$A57,P$125)</f>
        <v>15.75</v>
      </c>
      <c r="Q57" s="217">
        <f>INDEX(SummDir!$5:$113,$A57,Q$125)</f>
        <v>63</v>
      </c>
      <c r="R57" s="217">
        <f>INDEX(SummDir!$5:$113,$A57,R$125)</f>
        <v>23</v>
      </c>
      <c r="S57" s="217">
        <f>INDEX(SummDir!$5:$113,$A57,S$125)</f>
        <v>40</v>
      </c>
      <c r="T57" s="217">
        <f>INDEX(SummDir!$5:$113,$A57,T$125)</f>
        <v>23</v>
      </c>
      <c r="U57" s="216"/>
      <c r="V57" s="216"/>
      <c r="W57" s="281">
        <f t="shared" ref="W57:W104" si="24">U57+V57</f>
        <v>0</v>
      </c>
      <c r="X57" s="216"/>
      <c r="Y57" s="217">
        <f>INDEX(SummDir!$5:$113,$A57,Y$125)</f>
        <v>63</v>
      </c>
      <c r="Z57" s="140">
        <f>INDEX(SummDir!$5:$113,$A57,Z$125)</f>
        <v>40</v>
      </c>
      <c r="AA57" s="140"/>
      <c r="AB57" s="140"/>
      <c r="AC57" s="140"/>
      <c r="AD57" s="140"/>
      <c r="AE57" s="140"/>
      <c r="AF57" s="140"/>
      <c r="AG57" s="140"/>
      <c r="AH57" s="140"/>
      <c r="AI57" s="217"/>
      <c r="AJ57" s="140">
        <f t="shared" ref="AJ57:AM76" si="25">INDEX(Lane,MATCH($B57,loc_ID,0),MATCH(AJ$1,LaneHdr,0))</f>
        <v>3</v>
      </c>
      <c r="AK57" s="140">
        <f t="shared" si="25"/>
        <v>0</v>
      </c>
      <c r="AL57" s="140">
        <f t="shared" si="25"/>
        <v>3</v>
      </c>
      <c r="AM57" s="140">
        <f t="shared" si="25"/>
        <v>0</v>
      </c>
      <c r="AN57" s="140">
        <f t="shared" ref="AN57:AQ76" si="26">INDEX(CordonIn,MATCH($B57,loc_ID,0),AN$124)</f>
        <v>0</v>
      </c>
      <c r="AO57" s="140">
        <f t="shared" si="26"/>
        <v>0</v>
      </c>
      <c r="AP57" s="140">
        <f t="shared" si="26"/>
        <v>0</v>
      </c>
      <c r="AQ57" s="140">
        <f t="shared" si="26"/>
        <v>0</v>
      </c>
      <c r="AR57" s="140">
        <f t="shared" ref="AR57:AS76" si="27">IF(ISBLANK(INDEX(GPS_,MATCH($B57,loc_ID,0),AR$124)),"",INDEX(GPS_,MATCH($B57,loc_ID,0),AR$124))</f>
        <v>33.437573999999998</v>
      </c>
      <c r="AS57" s="140">
        <f t="shared" si="27"/>
        <v>-111.943254</v>
      </c>
    </row>
    <row r="58" spans="1:45" s="139" customFormat="1" x14ac:dyDescent="0.25">
      <c r="A58" s="141">
        <v>57</v>
      </c>
      <c r="B58" s="272">
        <f>INDEX(SummDir!$5:$113,$A58,B$125)</f>
        <v>102</v>
      </c>
      <c r="C58" s="182" t="str">
        <f>INDEX(SummDir!$5:$113,$A58,C$125)</f>
        <v>Rio Salado Pkwy</v>
      </c>
      <c r="D58" s="182" t="str">
        <f>INDEX(SummDir!$5:$113,$A58,D$125)</f>
        <v>Mill Ave</v>
      </c>
      <c r="E58" s="116">
        <f>IF(LEN(INDEX(SummDir!$5:$113,$A58,E$125))&lt;1,"",ROUND(INDEX(SummDir!$5:$113,$A58,E$125),0))</f>
        <v>16</v>
      </c>
      <c r="F58" s="116">
        <f>IF(LEN(INDEX(SummDir!$5:$113,$A58,F$125))&lt;1,"",ROUND(INDEX(SummDir!$5:$113,$A58,F$125),0))</f>
        <v>7</v>
      </c>
      <c r="G58" s="116">
        <f>IF(LEN(INDEX(SummDir!$5:$113,$A58,G$125))&lt;1,"",ROUND(INDEX(SummDir!$5:$113,$A58,G$125),0))</f>
        <v>24</v>
      </c>
      <c r="H58" s="251">
        <f>INDEX(SummDir!$5:$113,$A58,H$125)</f>
        <v>0.37096774193548387</v>
      </c>
      <c r="I58" s="251">
        <f>INDEX(SummDir!$5:$113,$A58,I$125)</f>
        <v>0.12903225806451613</v>
      </c>
      <c r="J58" s="251">
        <f>INDEX(SummDir!$5:$113,$A58,J$125)</f>
        <v>0.5</v>
      </c>
      <c r="K58" s="116">
        <f>INDEX(SummDir!$5:$113,$A58,K$125)</f>
        <v>0.16129032258064516</v>
      </c>
      <c r="L58" s="116">
        <f t="shared" si="21"/>
        <v>14634</v>
      </c>
      <c r="M58" s="116">
        <f t="shared" si="22"/>
        <v>0</v>
      </c>
      <c r="N58" s="116">
        <f t="shared" si="23"/>
        <v>1</v>
      </c>
      <c r="O58" s="259" t="s">
        <v>351</v>
      </c>
      <c r="P58" s="254">
        <f>INDEX(SummDir!$5:$113,$A58,P$125)</f>
        <v>15.5</v>
      </c>
      <c r="Q58" s="217">
        <f>INDEX(SummDir!$5:$113,$A58,Q$125)</f>
        <v>62</v>
      </c>
      <c r="R58" s="217">
        <f>INDEX(SummDir!$5:$113,$A58,R$125)</f>
        <v>14</v>
      </c>
      <c r="S58" s="217">
        <f>INDEX(SummDir!$5:$113,$A58,S$125)</f>
        <v>48</v>
      </c>
      <c r="T58" s="217">
        <f>INDEX(SummDir!$5:$113,$A58,T$125)</f>
        <v>14</v>
      </c>
      <c r="U58" s="216"/>
      <c r="V58" s="216"/>
      <c r="W58" s="281">
        <f t="shared" si="24"/>
        <v>0</v>
      </c>
      <c r="X58" s="216"/>
      <c r="Y58" s="140">
        <f>INDEX(SummDir!$5:$113,$A58,Y$125)</f>
        <v>62</v>
      </c>
      <c r="Z58" s="140">
        <f>INDEX(SummDir!$5:$113,$A58,Z$125)</f>
        <v>48</v>
      </c>
      <c r="AA58" s="140"/>
      <c r="AB58" s="140"/>
      <c r="AC58" s="140"/>
      <c r="AD58" s="140"/>
      <c r="AE58" s="140"/>
      <c r="AF58" s="140"/>
      <c r="AG58" s="140"/>
      <c r="AH58" s="140"/>
      <c r="AI58" s="217"/>
      <c r="AJ58" s="140">
        <f t="shared" si="25"/>
        <v>3</v>
      </c>
      <c r="AK58" s="140">
        <f t="shared" si="25"/>
        <v>3</v>
      </c>
      <c r="AL58" s="140">
        <f t="shared" si="25"/>
        <v>3</v>
      </c>
      <c r="AM58" s="140">
        <f t="shared" si="25"/>
        <v>3</v>
      </c>
      <c r="AN58" s="140">
        <f t="shared" si="26"/>
        <v>0</v>
      </c>
      <c r="AO58" s="140">
        <f t="shared" si="26"/>
        <v>1</v>
      </c>
      <c r="AP58" s="140">
        <f t="shared" si="26"/>
        <v>1</v>
      </c>
      <c r="AQ58" s="140">
        <f t="shared" si="26"/>
        <v>0</v>
      </c>
      <c r="AR58" s="140">
        <f t="shared" si="27"/>
        <v>33.429690000000001</v>
      </c>
      <c r="AS58" s="140">
        <f t="shared" si="27"/>
        <v>-111.94045</v>
      </c>
    </row>
    <row r="59" spans="1:45" s="139" customFormat="1" x14ac:dyDescent="0.25">
      <c r="A59" s="141">
        <v>58</v>
      </c>
      <c r="B59" s="272">
        <f>INDEX(SummDir!$5:$113,$A59,B$125)</f>
        <v>103</v>
      </c>
      <c r="C59" s="182" t="str">
        <f>INDEX(SummDir!$5:$113,$A59,C$125)</f>
        <v>Rio Salado Pkwy</v>
      </c>
      <c r="D59" s="182" t="str">
        <f>INDEX(SummDir!$5:$113,$A59,D$125)</f>
        <v>Rural Rd</v>
      </c>
      <c r="E59" s="116">
        <f>IF(LEN(INDEX(SummDir!$5:$113,$A59,E$125))&lt;1,"",ROUND(INDEX(SummDir!$5:$113,$A59,E$125),0))</f>
        <v>23</v>
      </c>
      <c r="F59" s="116" t="str">
        <f>IF(LEN(INDEX(SummDir!$5:$113,$A59,F$125))&lt;1,"",ROUND(INDEX(SummDir!$5:$113,$A59,F$125),0))</f>
        <v/>
      </c>
      <c r="G59" s="116">
        <f>IF(LEN(INDEX(SummDir!$5:$113,$A59,G$125))&lt;1,"",ROUND(INDEX(SummDir!$5:$113,$A59,G$125),0))</f>
        <v>23</v>
      </c>
      <c r="H59" s="251">
        <f>INDEX(SummDir!$5:$113,$A59,H$125)</f>
        <v>0.44444444444444442</v>
      </c>
      <c r="I59" s="251">
        <f>INDEX(SummDir!$5:$113,$A59,I$125)</f>
        <v>0.22222222222222221</v>
      </c>
      <c r="J59" s="251">
        <f>INDEX(SummDir!$5:$113,$A59,J$125)</f>
        <v>0.75555555555555554</v>
      </c>
      <c r="K59" s="116">
        <f>INDEX(SummDir!$5:$113,$A59,K$125)</f>
        <v>0.31111111111111112</v>
      </c>
      <c r="L59" s="116">
        <f t="shared" si="21"/>
        <v>14634</v>
      </c>
      <c r="M59" s="116">
        <f t="shared" si="22"/>
        <v>0</v>
      </c>
      <c r="N59" s="116">
        <f t="shared" si="23"/>
        <v>1</v>
      </c>
      <c r="O59" s="259" t="s">
        <v>351</v>
      </c>
      <c r="P59" s="254">
        <f>INDEX(SummDir!$5:$113,$A59,P$125)</f>
        <v>22.5</v>
      </c>
      <c r="Q59" s="217">
        <f>INDEX(SummDir!$5:$113,$A59,Q$125)</f>
        <v>45</v>
      </c>
      <c r="R59" s="217">
        <f>INDEX(SummDir!$5:$113,$A59,R$125)</f>
        <v>0</v>
      </c>
      <c r="S59" s="217">
        <f>INDEX(SummDir!$5:$113,$A59,S$125)</f>
        <v>45</v>
      </c>
      <c r="T59" s="217">
        <f>INDEX(SummDir!$5:$113,$A59,T$125)</f>
        <v>0</v>
      </c>
      <c r="U59" s="216"/>
      <c r="V59" s="116"/>
      <c r="W59" s="281">
        <f t="shared" si="24"/>
        <v>0</v>
      </c>
      <c r="X59" s="216"/>
      <c r="Y59" s="140">
        <f>INDEX(SummDir!$5:$113,$A59,Y$125)</f>
        <v>45</v>
      </c>
      <c r="Z59" s="140">
        <f>INDEX(SummDir!$5:$113,$A59,Z$125)</f>
        <v>45</v>
      </c>
      <c r="AA59" s="140"/>
      <c r="AB59" s="140"/>
      <c r="AC59" s="140"/>
      <c r="AD59" s="140"/>
      <c r="AE59" s="140"/>
      <c r="AF59" s="140"/>
      <c r="AG59" s="140"/>
      <c r="AH59" s="140"/>
      <c r="AI59" s="217"/>
      <c r="AJ59" s="140">
        <f t="shared" si="25"/>
        <v>0</v>
      </c>
      <c r="AK59" s="140">
        <f t="shared" si="25"/>
        <v>0</v>
      </c>
      <c r="AL59" s="140">
        <f t="shared" si="25"/>
        <v>3</v>
      </c>
      <c r="AM59" s="140">
        <f t="shared" si="25"/>
        <v>3</v>
      </c>
      <c r="AN59" s="140">
        <f t="shared" si="26"/>
        <v>0</v>
      </c>
      <c r="AO59" s="140">
        <f t="shared" si="26"/>
        <v>1</v>
      </c>
      <c r="AP59" s="140">
        <f t="shared" si="26"/>
        <v>0</v>
      </c>
      <c r="AQ59" s="140">
        <f t="shared" si="26"/>
        <v>1</v>
      </c>
      <c r="AR59" s="140">
        <f t="shared" si="27"/>
        <v>33.429245000000002</v>
      </c>
      <c r="AS59" s="140">
        <f t="shared" si="27"/>
        <v>-111.92609899999999</v>
      </c>
    </row>
    <row r="60" spans="1:45" s="139" customFormat="1" x14ac:dyDescent="0.25">
      <c r="A60" s="141">
        <v>59</v>
      </c>
      <c r="B60" s="272">
        <f>INDEX(SummDir!$5:$113,$A60,B$125)</f>
        <v>104</v>
      </c>
      <c r="C60" s="182" t="str">
        <f>INDEX(SummDir!$5:$113,$A60,C$125)</f>
        <v>Rio Salado Pkwy</v>
      </c>
      <c r="D60" s="182" t="str">
        <f>INDEX(SummDir!$5:$113,$A60,D$125)</f>
        <v>McClintock Dr</v>
      </c>
      <c r="E60" s="116">
        <f>IF(LEN(INDEX(SummDir!$5:$113,$A60,E$125))&lt;1,"",ROUND(INDEX(SummDir!$5:$113,$A60,E$125),0))</f>
        <v>11</v>
      </c>
      <c r="F60" s="116">
        <f>IF(LEN(INDEX(SummDir!$5:$113,$A60,F$125))&lt;1,"",ROUND(INDEX(SummDir!$5:$113,$A60,F$125),0))</f>
        <v>15</v>
      </c>
      <c r="G60" s="116">
        <f>IF(LEN(INDEX(SummDir!$5:$113,$A60,G$125))&lt;1,"",ROUND(INDEX(SummDir!$5:$113,$A60,G$125),0))</f>
        <v>7</v>
      </c>
      <c r="H60" s="251">
        <f>INDEX(SummDir!$5:$113,$A60,H$125)</f>
        <v>0.54545454545454541</v>
      </c>
      <c r="I60" s="251">
        <f>INDEX(SummDir!$5:$113,$A60,I$125)</f>
        <v>0.27272727272727271</v>
      </c>
      <c r="J60" s="251">
        <f>INDEX(SummDir!$5:$113,$A60,J$125)</f>
        <v>0.54545454545454541</v>
      </c>
      <c r="K60" s="116">
        <f>INDEX(SummDir!$5:$113,$A60,K$125)</f>
        <v>0.11363636363636363</v>
      </c>
      <c r="L60" s="116">
        <f t="shared" si="21"/>
        <v>20597</v>
      </c>
      <c r="M60" s="116">
        <f t="shared" si="22"/>
        <v>1</v>
      </c>
      <c r="N60" s="116">
        <f t="shared" si="23"/>
        <v>1</v>
      </c>
      <c r="O60" s="259" t="s">
        <v>351</v>
      </c>
      <c r="P60" s="254">
        <f>INDEX(SummDir!$5:$113,$A60,P$125)</f>
        <v>11</v>
      </c>
      <c r="Q60" s="217">
        <f>INDEX(SummDir!$5:$113,$A60,Q$125)</f>
        <v>44</v>
      </c>
      <c r="R60" s="217">
        <f>INDEX(SummDir!$5:$113,$A60,R$125)</f>
        <v>30</v>
      </c>
      <c r="S60" s="217">
        <f>INDEX(SummDir!$5:$113,$A60,S$125)</f>
        <v>14</v>
      </c>
      <c r="T60" s="217">
        <f>INDEX(SummDir!$5:$113,$A60,T$125)</f>
        <v>30</v>
      </c>
      <c r="U60" s="216"/>
      <c r="V60" s="216"/>
      <c r="W60" s="281">
        <f t="shared" si="24"/>
        <v>0</v>
      </c>
      <c r="X60" s="216"/>
      <c r="Y60" s="140">
        <f>INDEX(SummDir!$5:$113,$A60,Y$125)</f>
        <v>44</v>
      </c>
      <c r="Z60" s="140">
        <f>INDEX(SummDir!$5:$113,$A60,Z$125)</f>
        <v>14</v>
      </c>
      <c r="AA60" s="140"/>
      <c r="AB60" s="140"/>
      <c r="AC60" s="140"/>
      <c r="AD60" s="140"/>
      <c r="AE60" s="140"/>
      <c r="AF60" s="140"/>
      <c r="AG60" s="140"/>
      <c r="AH60" s="140"/>
      <c r="AI60" s="217"/>
      <c r="AJ60" s="140">
        <f t="shared" si="25"/>
        <v>0</v>
      </c>
      <c r="AK60" s="140">
        <f t="shared" si="25"/>
        <v>0</v>
      </c>
      <c r="AL60" s="140">
        <f t="shared" si="25"/>
        <v>3</v>
      </c>
      <c r="AM60" s="140">
        <f t="shared" si="25"/>
        <v>3</v>
      </c>
      <c r="AN60" s="140">
        <f t="shared" si="26"/>
        <v>0</v>
      </c>
      <c r="AO60" s="140">
        <f t="shared" si="26"/>
        <v>0</v>
      </c>
      <c r="AP60" s="140">
        <f t="shared" si="26"/>
        <v>0</v>
      </c>
      <c r="AQ60" s="140">
        <f t="shared" si="26"/>
        <v>0</v>
      </c>
      <c r="AR60" s="140">
        <f t="shared" si="27"/>
        <v>33.429144999999998</v>
      </c>
      <c r="AS60" s="140">
        <f t="shared" si="27"/>
        <v>-111.90889799999999</v>
      </c>
    </row>
    <row r="61" spans="1:45" s="139" customFormat="1" x14ac:dyDescent="0.25">
      <c r="A61" s="141">
        <v>60</v>
      </c>
      <c r="B61" s="272">
        <f>INDEX(SummDir!$5:$113,$A61,B$125)</f>
        <v>106</v>
      </c>
      <c r="C61" s="182" t="str">
        <f>INDEX(SummDir!$5:$113,$A61,C$125)</f>
        <v>5th St</v>
      </c>
      <c r="D61" s="182" t="str">
        <f>INDEX(SummDir!$5:$113,$A61,D$125)</f>
        <v>Mill Ave</v>
      </c>
      <c r="E61" s="116">
        <f>IF(LEN(INDEX(SummDir!$5:$113,$A61,E$125))&lt;1,"",ROUND(INDEX(SummDir!$5:$113,$A61,E$125),0))</f>
        <v>61</v>
      </c>
      <c r="F61" s="116">
        <f>IF(LEN(INDEX(SummDir!$5:$113,$A61,F$125))&lt;1,"",ROUND(INDEX(SummDir!$5:$113,$A61,F$125),0))</f>
        <v>61</v>
      </c>
      <c r="G61" s="116">
        <f>IF(LEN(INDEX(SummDir!$5:$113,$A61,G$125))&lt;1,"",ROUND(INDEX(SummDir!$5:$113,$A61,G$125),0))</f>
        <v>61</v>
      </c>
      <c r="H61" s="251">
        <f>INDEX(SummDir!$5:$113,$A61,H$125)</f>
        <v>0.21487603305785125</v>
      </c>
      <c r="I61" s="251">
        <f>INDEX(SummDir!$5:$113,$A61,I$125)</f>
        <v>4.9586776859504134E-2</v>
      </c>
      <c r="J61" s="251">
        <f>INDEX(SummDir!$5:$113,$A61,J$125)</f>
        <v>7.8512396694214878E-2</v>
      </c>
      <c r="K61" s="116">
        <f>INDEX(SummDir!$5:$113,$A61,K$125)</f>
        <v>0.27685950413223143</v>
      </c>
      <c r="L61" s="116">
        <f t="shared" si="21"/>
        <v>6739</v>
      </c>
      <c r="M61" s="116">
        <f t="shared" si="22"/>
        <v>0</v>
      </c>
      <c r="N61" s="116">
        <f t="shared" si="23"/>
        <v>1</v>
      </c>
      <c r="O61" s="259" t="s">
        <v>351</v>
      </c>
      <c r="P61" s="254">
        <f>INDEX(SummDir!$5:$113,$A61,P$125)</f>
        <v>60.5</v>
      </c>
      <c r="Q61" s="217">
        <f>INDEX(SummDir!$5:$113,$A61,Q$125)</f>
        <v>242</v>
      </c>
      <c r="R61" s="217">
        <f>INDEX(SummDir!$5:$113,$A61,R$125)</f>
        <v>121</v>
      </c>
      <c r="S61" s="217">
        <f>INDEX(SummDir!$5:$113,$A61,S$125)</f>
        <v>121</v>
      </c>
      <c r="T61" s="217">
        <f>INDEX(SummDir!$5:$113,$A61,T$125)</f>
        <v>121</v>
      </c>
      <c r="U61" s="216"/>
      <c r="V61" s="116"/>
      <c r="W61" s="281">
        <f t="shared" si="24"/>
        <v>0</v>
      </c>
      <c r="X61" s="216"/>
      <c r="Y61" s="140">
        <f>INDEX(SummDir!$5:$113,$A61,Y$125)</f>
        <v>242</v>
      </c>
      <c r="Z61" s="140">
        <f>INDEX(SummDir!$5:$113,$A61,Z$125)</f>
        <v>121</v>
      </c>
      <c r="AA61" s="140"/>
      <c r="AB61" s="140"/>
      <c r="AC61" s="140"/>
      <c r="AD61" s="140"/>
      <c r="AE61" s="140"/>
      <c r="AF61" s="140"/>
      <c r="AG61" s="140"/>
      <c r="AH61" s="140"/>
      <c r="AI61" s="217"/>
      <c r="AJ61" s="140">
        <f t="shared" si="25"/>
        <v>3</v>
      </c>
      <c r="AK61" s="140">
        <f t="shared" si="25"/>
        <v>3</v>
      </c>
      <c r="AL61" s="140">
        <f t="shared" si="25"/>
        <v>3</v>
      </c>
      <c r="AM61" s="140">
        <f t="shared" si="25"/>
        <v>3</v>
      </c>
      <c r="AN61" s="140">
        <f t="shared" si="26"/>
        <v>0</v>
      </c>
      <c r="AO61" s="140">
        <f t="shared" si="26"/>
        <v>0</v>
      </c>
      <c r="AP61" s="140">
        <f t="shared" si="26"/>
        <v>1</v>
      </c>
      <c r="AQ61" s="140">
        <f t="shared" si="26"/>
        <v>0</v>
      </c>
      <c r="AR61" s="140">
        <f t="shared" si="27"/>
        <v>33.425445000000003</v>
      </c>
      <c r="AS61" s="140">
        <f t="shared" si="27"/>
        <v>-111.93979899999999</v>
      </c>
    </row>
    <row r="62" spans="1:45" s="139" customFormat="1" x14ac:dyDescent="0.25">
      <c r="A62" s="141">
        <v>61</v>
      </c>
      <c r="B62" s="272">
        <f>INDEX(SummDir!$5:$113,$A62,B$125)</f>
        <v>108</v>
      </c>
      <c r="C62" s="182" t="str">
        <f>INDEX(SummDir!$5:$113,$A62,C$125)</f>
        <v>5th St</v>
      </c>
      <c r="D62" s="182" t="str">
        <f>INDEX(SummDir!$5:$113,$A62,D$125)</f>
        <v>Farmer Ave</v>
      </c>
      <c r="E62" s="116">
        <f>IF(LEN(INDEX(SummDir!$5:$113,$A62,E$125))&lt;1,"",ROUND(INDEX(SummDir!$5:$113,$A62,E$125),0))</f>
        <v>92</v>
      </c>
      <c r="F62" s="116">
        <f>IF(LEN(INDEX(SummDir!$5:$113,$A62,F$125))&lt;1,"",ROUND(INDEX(SummDir!$5:$113,$A62,F$125),0))</f>
        <v>80</v>
      </c>
      <c r="G62" s="116">
        <f>IF(LEN(INDEX(SummDir!$5:$113,$A62,G$125))&lt;1,"",ROUND(INDEX(SummDir!$5:$113,$A62,G$125),0))</f>
        <v>103</v>
      </c>
      <c r="H62" s="251">
        <f>INDEX(SummDir!$5:$113,$A62,H$125)</f>
        <v>7.650273224043716E-2</v>
      </c>
      <c r="I62" s="251">
        <f>INDEX(SummDir!$5:$113,$A62,I$125)</f>
        <v>4.9180327868852458E-2</v>
      </c>
      <c r="J62" s="251">
        <f>INDEX(SummDir!$5:$113,$A62,J$125)</f>
        <v>7.9234972677595633E-2</v>
      </c>
      <c r="K62" s="116">
        <f>INDEX(SummDir!$5:$113,$A62,K$125)</f>
        <v>0.21311475409836064</v>
      </c>
      <c r="L62" s="116">
        <f t="shared" si="21"/>
        <v>3508</v>
      </c>
      <c r="M62" s="116">
        <f t="shared" si="22"/>
        <v>0.25</v>
      </c>
      <c r="N62" s="116">
        <f t="shared" si="23"/>
        <v>1</v>
      </c>
      <c r="O62" s="259" t="s">
        <v>351</v>
      </c>
      <c r="P62" s="254">
        <f>INDEX(SummDir!$5:$113,$A62,P$125)</f>
        <v>91.5</v>
      </c>
      <c r="Q62" s="217">
        <f>INDEX(SummDir!$5:$113,$A62,Q$125)</f>
        <v>366</v>
      </c>
      <c r="R62" s="217">
        <f>INDEX(SummDir!$5:$113,$A62,R$125)</f>
        <v>160</v>
      </c>
      <c r="S62" s="217">
        <f>INDEX(SummDir!$5:$113,$A62,S$125)</f>
        <v>206</v>
      </c>
      <c r="T62" s="217">
        <f>INDEX(SummDir!$5:$113,$A62,T$125)</f>
        <v>160</v>
      </c>
      <c r="U62" s="216"/>
      <c r="V62" s="216"/>
      <c r="W62" s="281">
        <f t="shared" si="24"/>
        <v>0</v>
      </c>
      <c r="X62" s="216"/>
      <c r="Y62" s="140">
        <f>INDEX(SummDir!$5:$113,$A62,Y$125)</f>
        <v>366</v>
      </c>
      <c r="Z62" s="140">
        <f>INDEX(SummDir!$5:$113,$A62,Z$125)</f>
        <v>206</v>
      </c>
      <c r="AA62" s="140"/>
      <c r="AB62" s="140"/>
      <c r="AC62" s="140"/>
      <c r="AD62" s="140"/>
      <c r="AE62" s="140"/>
      <c r="AF62" s="140"/>
      <c r="AG62" s="140"/>
      <c r="AH62" s="140"/>
      <c r="AI62" s="217"/>
      <c r="AJ62" s="140">
        <f t="shared" si="25"/>
        <v>0</v>
      </c>
      <c r="AK62" s="140">
        <f t="shared" si="25"/>
        <v>0</v>
      </c>
      <c r="AL62" s="140">
        <f t="shared" si="25"/>
        <v>3</v>
      </c>
      <c r="AM62" s="140">
        <f t="shared" si="25"/>
        <v>3</v>
      </c>
      <c r="AN62" s="140">
        <f t="shared" si="26"/>
        <v>0</v>
      </c>
      <c r="AO62" s="140">
        <f t="shared" si="26"/>
        <v>0</v>
      </c>
      <c r="AP62" s="140">
        <f t="shared" si="26"/>
        <v>0</v>
      </c>
      <c r="AQ62" s="140">
        <f t="shared" si="26"/>
        <v>0</v>
      </c>
      <c r="AR62" s="140">
        <f t="shared" si="27"/>
        <v>33.425445000000003</v>
      </c>
      <c r="AS62" s="140">
        <f t="shared" si="27"/>
        <v>-111.94409899999999</v>
      </c>
    </row>
    <row r="63" spans="1:45" s="139" customFormat="1" x14ac:dyDescent="0.25">
      <c r="A63" s="141">
        <v>62</v>
      </c>
      <c r="B63" s="272">
        <f>INDEX(SummDir!$5:$113,$A63,B$125)</f>
        <v>110</v>
      </c>
      <c r="C63" s="182" t="str">
        <f>INDEX(SummDir!$5:$113,$A63,C$125)</f>
        <v>5th St</v>
      </c>
      <c r="D63" s="182" t="str">
        <f>INDEX(SummDir!$5:$113,$A63,D$125)</f>
        <v>Priest Dr</v>
      </c>
      <c r="E63" s="116">
        <f>IF(LEN(INDEX(SummDir!$5:$113,$A63,E$125))&lt;1,"",ROUND(INDEX(SummDir!$5:$113,$A63,E$125),0))</f>
        <v>5</v>
      </c>
      <c r="F63" s="116" t="str">
        <f>IF(LEN(INDEX(SummDir!$5:$113,$A63,F$125))&lt;1,"",ROUND(INDEX(SummDir!$5:$113,$A63,F$125),0))</f>
        <v/>
      </c>
      <c r="G63" s="116">
        <f>IF(LEN(INDEX(SummDir!$5:$113,$A63,G$125))&lt;1,"",ROUND(INDEX(SummDir!$5:$113,$A63,G$125),0))</f>
        <v>5</v>
      </c>
      <c r="H63" s="251">
        <f>INDEX(SummDir!$5:$113,$A63,H$125)</f>
        <v>0.1111111111111111</v>
      </c>
      <c r="I63" s="251">
        <f>INDEX(SummDir!$5:$113,$A63,I$125)</f>
        <v>0.1111111111111111</v>
      </c>
      <c r="J63" s="251">
        <f>INDEX(SummDir!$5:$113,$A63,J$125)</f>
        <v>0.1111111111111111</v>
      </c>
      <c r="K63" s="116">
        <f>INDEX(SummDir!$5:$113,$A63,K$125)</f>
        <v>0</v>
      </c>
      <c r="L63" s="116">
        <f t="shared" si="21"/>
        <v>3747</v>
      </c>
      <c r="M63" s="116">
        <f t="shared" si="22"/>
        <v>1.24</v>
      </c>
      <c r="N63" s="116">
        <f t="shared" si="23"/>
        <v>1</v>
      </c>
      <c r="O63" s="259" t="s">
        <v>351</v>
      </c>
      <c r="P63" s="254">
        <f>INDEX(SummDir!$5:$113,$A63,P$125)</f>
        <v>4.5</v>
      </c>
      <c r="Q63" s="217">
        <f>INDEX(SummDir!$5:$113,$A63,Q$125)</f>
        <v>9</v>
      </c>
      <c r="R63" s="217">
        <f>INDEX(SummDir!$5:$113,$A63,R$125)</f>
        <v>0</v>
      </c>
      <c r="S63" s="217">
        <f>INDEX(SummDir!$5:$113,$A63,S$125)</f>
        <v>9</v>
      </c>
      <c r="T63" s="217">
        <f>INDEX(SummDir!$5:$113,$A63,T$125)</f>
        <v>0</v>
      </c>
      <c r="U63" s="216"/>
      <c r="V63" s="216"/>
      <c r="W63" s="281">
        <f t="shared" si="24"/>
        <v>0</v>
      </c>
      <c r="X63" s="216"/>
      <c r="Y63" s="140">
        <f>INDEX(SummDir!$5:$113,$A63,Y$125)</f>
        <v>9</v>
      </c>
      <c r="Z63" s="140">
        <f>INDEX(SummDir!$5:$113,$A63,Z$125)</f>
        <v>9</v>
      </c>
      <c r="AA63" s="140"/>
      <c r="AB63" s="140"/>
      <c r="AC63" s="140"/>
      <c r="AD63" s="140"/>
      <c r="AE63" s="140"/>
      <c r="AF63" s="140"/>
      <c r="AG63" s="140"/>
      <c r="AH63" s="140"/>
      <c r="AI63" s="217"/>
      <c r="AJ63" s="140">
        <f t="shared" si="25"/>
        <v>1</v>
      </c>
      <c r="AK63" s="140">
        <f t="shared" si="25"/>
        <v>1</v>
      </c>
      <c r="AL63" s="140">
        <f t="shared" si="25"/>
        <v>0</v>
      </c>
      <c r="AM63" s="140">
        <f t="shared" si="25"/>
        <v>3</v>
      </c>
      <c r="AN63" s="140">
        <f t="shared" si="26"/>
        <v>0</v>
      </c>
      <c r="AO63" s="140">
        <f t="shared" si="26"/>
        <v>0</v>
      </c>
      <c r="AP63" s="140">
        <f t="shared" si="26"/>
        <v>0</v>
      </c>
      <c r="AQ63" s="140">
        <f t="shared" si="26"/>
        <v>0</v>
      </c>
      <c r="AR63" s="140">
        <f t="shared" si="27"/>
        <v>33.425600000000003</v>
      </c>
      <c r="AS63" s="140">
        <f t="shared" si="27"/>
        <v>-111.96095</v>
      </c>
    </row>
    <row r="64" spans="1:45" s="139" customFormat="1" x14ac:dyDescent="0.25">
      <c r="A64" s="141">
        <v>63</v>
      </c>
      <c r="B64" s="272">
        <f>INDEX(SummDir!$5:$113,$A64,B$125)</f>
        <v>111</v>
      </c>
      <c r="C64" s="182" t="str">
        <f>INDEX(SummDir!$5:$113,$A64,C$125)</f>
        <v>10th St</v>
      </c>
      <c r="D64" s="182" t="str">
        <f>INDEX(SummDir!$5:$113,$A64,D$125)</f>
        <v>Mill Ave</v>
      </c>
      <c r="E64" s="116">
        <f>IF(LEN(INDEX(SummDir!$5:$113,$A64,E$125))&lt;1,"",ROUND(INDEX(SummDir!$5:$113,$A64,E$125),0))</f>
        <v>79</v>
      </c>
      <c r="F64" s="116">
        <f>IF(LEN(INDEX(SummDir!$5:$113,$A64,F$125))&lt;1,"",ROUND(INDEX(SummDir!$5:$113,$A64,F$125),0))</f>
        <v>71</v>
      </c>
      <c r="G64" s="116">
        <f>IF(LEN(INDEX(SummDir!$5:$113,$A64,G$125))&lt;1,"",ROUND(INDEX(SummDir!$5:$113,$A64,G$125),0))</f>
        <v>87</v>
      </c>
      <c r="H64" s="251">
        <f>INDEX(SummDir!$5:$113,$A64,H$125)</f>
        <v>0.1060126582278481</v>
      </c>
      <c r="I64" s="251">
        <f>INDEX(SummDir!$5:$113,$A64,I$125)</f>
        <v>4.4303797468354431E-2</v>
      </c>
      <c r="J64" s="251">
        <f>INDEX(SummDir!$5:$113,$A64,J$125)</f>
        <v>7.5949367088607597E-2</v>
      </c>
      <c r="K64" s="116">
        <f>INDEX(SummDir!$5:$113,$A64,K$125)</f>
        <v>0.36234177215189872</v>
      </c>
      <c r="L64" s="116" t="str">
        <f t="shared" si="21"/>
        <v/>
      </c>
      <c r="M64" s="116">
        <f t="shared" si="22"/>
        <v>0</v>
      </c>
      <c r="N64" s="116">
        <f t="shared" si="23"/>
        <v>1</v>
      </c>
      <c r="O64" s="259" t="s">
        <v>351</v>
      </c>
      <c r="P64" s="254">
        <f>INDEX(SummDir!$5:$113,$A64,P$125)</f>
        <v>79</v>
      </c>
      <c r="Q64" s="217">
        <f>INDEX(SummDir!$5:$113,$A64,Q$125)</f>
        <v>316</v>
      </c>
      <c r="R64" s="217">
        <f>INDEX(SummDir!$5:$113,$A64,R$125)</f>
        <v>142</v>
      </c>
      <c r="S64" s="217">
        <f>INDEX(SummDir!$5:$113,$A64,S$125)</f>
        <v>174</v>
      </c>
      <c r="T64" s="217">
        <f>INDEX(SummDir!$5:$113,$A64,T$125)</f>
        <v>142</v>
      </c>
      <c r="U64" s="216"/>
      <c r="V64" s="216"/>
      <c r="W64" s="281">
        <f t="shared" si="24"/>
        <v>0</v>
      </c>
      <c r="X64" s="216"/>
      <c r="Y64" s="140">
        <f>INDEX(SummDir!$5:$113,$A64,Y$125)</f>
        <v>316</v>
      </c>
      <c r="Z64" s="140">
        <f>INDEX(SummDir!$5:$113,$A64,Z$125)</f>
        <v>174</v>
      </c>
      <c r="AA64" s="140"/>
      <c r="AB64" s="140"/>
      <c r="AC64" s="140"/>
      <c r="AD64" s="140"/>
      <c r="AE64" s="140"/>
      <c r="AF64" s="140"/>
      <c r="AG64" s="140"/>
      <c r="AH64" s="140"/>
      <c r="AI64" s="217"/>
      <c r="AJ64" s="140">
        <f t="shared" si="25"/>
        <v>0</v>
      </c>
      <c r="AK64" s="140">
        <f t="shared" si="25"/>
        <v>0</v>
      </c>
      <c r="AL64" s="140">
        <f t="shared" si="25"/>
        <v>2</v>
      </c>
      <c r="AM64" s="140">
        <f t="shared" si="25"/>
        <v>3</v>
      </c>
      <c r="AN64" s="140">
        <f t="shared" si="26"/>
        <v>0</v>
      </c>
      <c r="AO64" s="140">
        <f t="shared" si="26"/>
        <v>0</v>
      </c>
      <c r="AP64" s="140">
        <f t="shared" si="26"/>
        <v>1</v>
      </c>
      <c r="AQ64" s="140">
        <f t="shared" si="26"/>
        <v>0</v>
      </c>
      <c r="AR64" s="140">
        <f t="shared" si="27"/>
        <v>33.418945000000001</v>
      </c>
      <c r="AS64" s="140">
        <f t="shared" si="27"/>
        <v>-111.93979899999999</v>
      </c>
    </row>
    <row r="65" spans="1:45" s="139" customFormat="1" x14ac:dyDescent="0.25">
      <c r="A65" s="141">
        <v>64</v>
      </c>
      <c r="B65" s="272">
        <f>INDEX(SummDir!$5:$113,$A65,B$125)</f>
        <v>112</v>
      </c>
      <c r="C65" s="182" t="str">
        <f>INDEX(SummDir!$5:$113,$A65,C$125)</f>
        <v>Superstition Fwy</v>
      </c>
      <c r="D65" s="182" t="str">
        <f>INDEX(SummDir!$5:$113,$A65,D$125)</f>
        <v>College Ave</v>
      </c>
      <c r="E65" s="116" t="str">
        <f>IF(LEN(INDEX(SummDir!$5:$113,$A65,E$125))&lt;1,"",ROUND(INDEX(SummDir!$5:$113,$A65,E$125),0))</f>
        <v/>
      </c>
      <c r="F65" s="116" t="str">
        <f>IF(LEN(INDEX(SummDir!$5:$113,$A65,F$125))&lt;1,"",ROUND(INDEX(SummDir!$5:$113,$A65,F$125),0))</f>
        <v/>
      </c>
      <c r="G65" s="116" t="str">
        <f>IF(LEN(INDEX(SummDir!$5:$113,$A65,G$125))&lt;1,"",ROUND(INDEX(SummDir!$5:$113,$A65,G$125),0))</f>
        <v/>
      </c>
      <c r="H65" s="251" t="str">
        <f>INDEX(SummDir!$5:$113,$A65,H$125)</f>
        <v/>
      </c>
      <c r="I65" s="251" t="str">
        <f>INDEX(SummDir!$5:$113,$A65,I$125)</f>
        <v/>
      </c>
      <c r="J65" s="251" t="str">
        <f>INDEX(SummDir!$5:$113,$A65,J$125)</f>
        <v/>
      </c>
      <c r="K65" s="116" t="str">
        <f>INDEX(SummDir!$5:$113,$A65,K$125)</f>
        <v/>
      </c>
      <c r="L65" s="116" t="str">
        <f t="shared" si="21"/>
        <v/>
      </c>
      <c r="M65" s="116">
        <f t="shared" si="22"/>
        <v>2</v>
      </c>
      <c r="N65" s="116">
        <f t="shared" si="23"/>
        <v>0</v>
      </c>
      <c r="O65" s="259" t="s">
        <v>351</v>
      </c>
      <c r="P65" s="254" t="e">
        <f>INDEX(SummDir!$5:$113,$A65,P$125)</f>
        <v>#N/A</v>
      </c>
      <c r="Q65" s="217" t="e">
        <f>INDEX(SummDir!$5:$113,$A65,Q$125)</f>
        <v>#N/A</v>
      </c>
      <c r="R65" s="217">
        <f>INDEX(SummDir!$5:$113,$A65,R$125)</f>
        <v>0</v>
      </c>
      <c r="S65" s="217">
        <f>INDEX(SummDir!$5:$113,$A65,S$125)</f>
        <v>0</v>
      </c>
      <c r="T65" s="217">
        <f>INDEX(SummDir!$5:$113,$A65,T$125)</f>
        <v>0</v>
      </c>
      <c r="U65" s="216"/>
      <c r="V65" s="216"/>
      <c r="W65" s="281">
        <f t="shared" si="24"/>
        <v>0</v>
      </c>
      <c r="X65" s="216"/>
      <c r="Y65" s="140">
        <f>INDEX(SummDir!$5:$113,$A65,Y$125)</f>
        <v>0</v>
      </c>
      <c r="Z65" s="140">
        <f>INDEX(SummDir!$5:$113,$A65,Z$125)</f>
        <v>0</v>
      </c>
      <c r="AA65" s="140"/>
      <c r="AB65" s="140"/>
      <c r="AC65" s="140"/>
      <c r="AD65" s="140"/>
      <c r="AE65" s="140"/>
      <c r="AF65" s="140"/>
      <c r="AG65" s="140"/>
      <c r="AH65" s="140"/>
      <c r="AI65" s="217"/>
      <c r="AJ65" s="140">
        <f t="shared" si="25"/>
        <v>2</v>
      </c>
      <c r="AK65" s="140">
        <f t="shared" si="25"/>
        <v>3</v>
      </c>
      <c r="AL65" s="140">
        <f t="shared" si="25"/>
        <v>0</v>
      </c>
      <c r="AM65" s="140">
        <f t="shared" si="25"/>
        <v>0</v>
      </c>
      <c r="AN65" s="140">
        <f t="shared" si="26"/>
        <v>0</v>
      </c>
      <c r="AO65" s="140">
        <f t="shared" si="26"/>
        <v>0</v>
      </c>
      <c r="AP65" s="140">
        <f t="shared" si="26"/>
        <v>0</v>
      </c>
      <c r="AQ65" s="140">
        <f t="shared" si="26"/>
        <v>0</v>
      </c>
      <c r="AR65" s="140">
        <f t="shared" si="27"/>
        <v>33.385480000000001</v>
      </c>
      <c r="AS65" s="140">
        <f t="shared" si="27"/>
        <v>-111.93477</v>
      </c>
    </row>
    <row r="66" spans="1:45" s="139" customFormat="1" x14ac:dyDescent="0.25">
      <c r="A66" s="141">
        <v>65</v>
      </c>
      <c r="B66" s="272">
        <f>INDEX(SummDir!$5:$113,$A66,B$125)</f>
        <v>113</v>
      </c>
      <c r="C66" s="182" t="str">
        <f>INDEX(SummDir!$5:$113,$A66,C$125)</f>
        <v>13th St</v>
      </c>
      <c r="D66" s="182" t="str">
        <f>INDEX(SummDir!$5:$113,$A66,D$125)</f>
        <v>Mill Ave</v>
      </c>
      <c r="E66" s="116">
        <f>IF(LEN(INDEX(SummDir!$5:$113,$A66,E$125))&lt;1,"",ROUND(INDEX(SummDir!$5:$113,$A66,E$125),0))</f>
        <v>35</v>
      </c>
      <c r="F66" s="116">
        <f>IF(LEN(INDEX(SummDir!$5:$113,$A66,F$125))&lt;1,"",ROUND(INDEX(SummDir!$5:$113,$A66,F$125),0))</f>
        <v>19</v>
      </c>
      <c r="G66" s="116">
        <f>IF(LEN(INDEX(SummDir!$5:$113,$A66,G$125))&lt;1,"",ROUND(INDEX(SummDir!$5:$113,$A66,G$125),0))</f>
        <v>52</v>
      </c>
      <c r="H66" s="251">
        <f>INDEX(SummDir!$5:$113,$A66,H$125)</f>
        <v>0.21554770318021202</v>
      </c>
      <c r="I66" s="251">
        <f>INDEX(SummDir!$5:$113,$A66,I$125)</f>
        <v>0.2332155477031802</v>
      </c>
      <c r="J66" s="251">
        <f>INDEX(SummDir!$5:$113,$A66,J$125)</f>
        <v>0.16254416961130741</v>
      </c>
      <c r="K66" s="116">
        <f>INDEX(SummDir!$5:$113,$A66,K$125)</f>
        <v>0.25441696113074203</v>
      </c>
      <c r="L66" s="116">
        <f t="shared" si="21"/>
        <v>3917</v>
      </c>
      <c r="M66" s="116">
        <f t="shared" si="22"/>
        <v>0</v>
      </c>
      <c r="N66" s="116">
        <f t="shared" si="23"/>
        <v>1</v>
      </c>
      <c r="O66" s="259" t="s">
        <v>351</v>
      </c>
      <c r="P66" s="254">
        <f>INDEX(SummDir!$5:$113,$A66,P$125)</f>
        <v>35.375</v>
      </c>
      <c r="Q66" s="217">
        <f>INDEX(SummDir!$5:$113,$A66,Q$125)</f>
        <v>141.5</v>
      </c>
      <c r="R66" s="217">
        <f>INDEX(SummDir!$5:$113,$A66,R$125)</f>
        <v>38</v>
      </c>
      <c r="S66" s="217">
        <f>INDEX(SummDir!$5:$113,$A66,S$125)</f>
        <v>103.5</v>
      </c>
      <c r="T66" s="217">
        <f>INDEX(SummDir!$5:$113,$A66,T$125)</f>
        <v>38</v>
      </c>
      <c r="U66" s="216"/>
      <c r="V66" s="116"/>
      <c r="W66" s="281">
        <f t="shared" si="24"/>
        <v>0</v>
      </c>
      <c r="X66" s="216"/>
      <c r="Y66" s="140">
        <f>INDEX(SummDir!$5:$113,$A66,Y$125)</f>
        <v>141.5</v>
      </c>
      <c r="Z66" s="140">
        <f>INDEX(SummDir!$5:$113,$A66,Z$125)</f>
        <v>103.5</v>
      </c>
      <c r="AA66" s="140"/>
      <c r="AB66" s="140"/>
      <c r="AC66" s="140"/>
      <c r="AD66" s="140"/>
      <c r="AE66" s="140"/>
      <c r="AF66" s="140"/>
      <c r="AG66" s="140"/>
      <c r="AH66" s="140"/>
      <c r="AI66" s="217"/>
      <c r="AJ66" s="140">
        <f t="shared" si="25"/>
        <v>1</v>
      </c>
      <c r="AK66" s="140">
        <f t="shared" si="25"/>
        <v>0</v>
      </c>
      <c r="AL66" s="140">
        <f t="shared" si="25"/>
        <v>3</v>
      </c>
      <c r="AM66" s="140">
        <f t="shared" si="25"/>
        <v>3</v>
      </c>
      <c r="AN66" s="140">
        <f t="shared" si="26"/>
        <v>1</v>
      </c>
      <c r="AO66" s="140">
        <f t="shared" si="26"/>
        <v>0</v>
      </c>
      <c r="AP66" s="140">
        <f t="shared" si="26"/>
        <v>1</v>
      </c>
      <c r="AQ66" s="140">
        <f t="shared" si="26"/>
        <v>0</v>
      </c>
      <c r="AR66" s="140">
        <f t="shared" si="27"/>
        <v>33.414645</v>
      </c>
      <c r="AS66" s="140">
        <f t="shared" si="27"/>
        <v>-111.93979899999999</v>
      </c>
    </row>
    <row r="67" spans="1:45" s="139" customFormat="1" x14ac:dyDescent="0.25">
      <c r="A67" s="141">
        <v>66</v>
      </c>
      <c r="B67" s="272">
        <f>INDEX(SummDir!$5:$113,$A67,B$125)</f>
        <v>114</v>
      </c>
      <c r="C67" s="182" t="str">
        <f>INDEX(SummDir!$5:$113,$A67,C$125)</f>
        <v>13th St</v>
      </c>
      <c r="D67" s="182" t="str">
        <f>INDEX(SummDir!$5:$113,$A67,D$125)</f>
        <v>Hardy Dr</v>
      </c>
      <c r="E67" s="116">
        <f>IF(LEN(INDEX(SummDir!$5:$113,$A67,E$125))&lt;1,"",ROUND(INDEX(SummDir!$5:$113,$A67,E$125),0))</f>
        <v>24</v>
      </c>
      <c r="F67" s="116">
        <f>IF(LEN(INDEX(SummDir!$5:$113,$A67,F$125))&lt;1,"",ROUND(INDEX(SummDir!$5:$113,$A67,F$125),0))</f>
        <v>17</v>
      </c>
      <c r="G67" s="116">
        <f>IF(LEN(INDEX(SummDir!$5:$113,$A67,G$125))&lt;1,"",ROUND(INDEX(SummDir!$5:$113,$A67,G$125),0))</f>
        <v>31</v>
      </c>
      <c r="H67" s="251">
        <f>INDEX(SummDir!$5:$113,$A67,H$125)</f>
        <v>0.17708333333333334</v>
      </c>
      <c r="I67" s="251">
        <f>INDEX(SummDir!$5:$113,$A67,I$125)</f>
        <v>0.14583333333333334</v>
      </c>
      <c r="J67" s="251">
        <f>INDEX(SummDir!$5:$113,$A67,J$125)</f>
        <v>3.125E-2</v>
      </c>
      <c r="K67" s="116">
        <f>INDEX(SummDir!$5:$113,$A67,K$125)</f>
        <v>0.4375</v>
      </c>
      <c r="L67" s="116">
        <f t="shared" si="21"/>
        <v>3917</v>
      </c>
      <c r="M67" s="116">
        <f t="shared" si="22"/>
        <v>0.72</v>
      </c>
      <c r="N67" s="116">
        <f t="shared" si="23"/>
        <v>1</v>
      </c>
      <c r="O67" s="259" t="s">
        <v>351</v>
      </c>
      <c r="P67" s="254">
        <f>INDEX(SummDir!$5:$113,$A67,P$125)</f>
        <v>24</v>
      </c>
      <c r="Q67" s="217">
        <f>INDEX(SummDir!$5:$113,$A67,Q$125)</f>
        <v>96</v>
      </c>
      <c r="R67" s="217">
        <f>INDEX(SummDir!$5:$113,$A67,R$125)</f>
        <v>34</v>
      </c>
      <c r="S67" s="217">
        <f>INDEX(SummDir!$5:$113,$A67,S$125)</f>
        <v>62</v>
      </c>
      <c r="T67" s="217">
        <f>INDEX(SummDir!$5:$113,$A67,T$125)</f>
        <v>34</v>
      </c>
      <c r="U67" s="216"/>
      <c r="V67" s="116"/>
      <c r="W67" s="281">
        <f t="shared" si="24"/>
        <v>0</v>
      </c>
      <c r="X67" s="216"/>
      <c r="Y67" s="140">
        <f>INDEX(SummDir!$5:$113,$A67,Y$125)</f>
        <v>96</v>
      </c>
      <c r="Z67" s="140">
        <f>INDEX(SummDir!$5:$113,$A67,Z$125)</f>
        <v>62</v>
      </c>
      <c r="AA67" s="140"/>
      <c r="AB67" s="140"/>
      <c r="AC67" s="140"/>
      <c r="AD67" s="140"/>
      <c r="AE67" s="140"/>
      <c r="AF67" s="140"/>
      <c r="AG67" s="140"/>
      <c r="AH67" s="140"/>
      <c r="AI67" s="217"/>
      <c r="AJ67" s="140">
        <f t="shared" si="25"/>
        <v>3</v>
      </c>
      <c r="AK67" s="140">
        <f t="shared" si="25"/>
        <v>3</v>
      </c>
      <c r="AL67" s="140">
        <f t="shared" si="25"/>
        <v>3</v>
      </c>
      <c r="AM67" s="140">
        <f t="shared" si="25"/>
        <v>3</v>
      </c>
      <c r="AN67" s="140">
        <f t="shared" si="26"/>
        <v>0</v>
      </c>
      <c r="AO67" s="140">
        <f t="shared" si="26"/>
        <v>0</v>
      </c>
      <c r="AP67" s="140">
        <f t="shared" si="26"/>
        <v>0</v>
      </c>
      <c r="AQ67" s="140">
        <f t="shared" si="26"/>
        <v>0</v>
      </c>
      <c r="AR67" s="140">
        <f t="shared" si="27"/>
        <v>33.414645</v>
      </c>
      <c r="AS67" s="140">
        <f t="shared" si="27"/>
        <v>-111.951999</v>
      </c>
    </row>
    <row r="68" spans="1:45" s="139" customFormat="1" x14ac:dyDescent="0.25">
      <c r="A68" s="141">
        <v>67</v>
      </c>
      <c r="B68" s="272">
        <f>INDEX(SummDir!$5:$113,$A68,B$125)</f>
        <v>115</v>
      </c>
      <c r="C68" s="182" t="str">
        <f>INDEX(SummDir!$5:$113,$A68,C$125)</f>
        <v>University Dr</v>
      </c>
      <c r="D68" s="182" t="str">
        <f>INDEX(SummDir!$5:$113,$A68,D$125)</f>
        <v>College Ave</v>
      </c>
      <c r="E68" s="116">
        <f>IF(LEN(INDEX(SummDir!$5:$113,$A68,E$125))&lt;1,"",ROUND(INDEX(SummDir!$5:$113,$A68,E$125),0))</f>
        <v>136</v>
      </c>
      <c r="F68" s="116" t="str">
        <f>IF(LEN(INDEX(SummDir!$5:$113,$A68,F$125))&lt;1,"",ROUND(INDEX(SummDir!$5:$113,$A68,F$125),0))</f>
        <v/>
      </c>
      <c r="G68" s="116">
        <f>IF(LEN(INDEX(SummDir!$5:$113,$A68,G$125))&lt;1,"",ROUND(INDEX(SummDir!$5:$113,$A68,G$125),0))</f>
        <v>136</v>
      </c>
      <c r="H68" s="251">
        <f>INDEX(SummDir!$5:$113,$A68,H$125)</f>
        <v>5.514705882352941E-2</v>
      </c>
      <c r="I68" s="251">
        <f>INDEX(SummDir!$5:$113,$A68,I$125)</f>
        <v>0.3125</v>
      </c>
      <c r="J68" s="251">
        <f>INDEX(SummDir!$5:$113,$A68,J$125)</f>
        <v>0.40441176470588236</v>
      </c>
      <c r="K68" s="116">
        <f>INDEX(SummDir!$5:$113,$A68,K$125)</f>
        <v>0.20955882352941177</v>
      </c>
      <c r="L68" s="116">
        <f t="shared" si="21"/>
        <v>26482</v>
      </c>
      <c r="M68" s="116">
        <f t="shared" si="22"/>
        <v>0</v>
      </c>
      <c r="N68" s="116">
        <f t="shared" si="23"/>
        <v>1</v>
      </c>
      <c r="O68" s="259" t="s">
        <v>351</v>
      </c>
      <c r="P68" s="254">
        <f>INDEX(SummDir!$5:$113,$A68,P$125)</f>
        <v>136</v>
      </c>
      <c r="Q68" s="217">
        <f>INDEX(SummDir!$5:$113,$A68,Q$125)</f>
        <v>272</v>
      </c>
      <c r="R68" s="217">
        <f>INDEX(SummDir!$5:$113,$A68,R$125)</f>
        <v>0</v>
      </c>
      <c r="S68" s="217">
        <f>INDEX(SummDir!$5:$113,$A68,S$125)</f>
        <v>272</v>
      </c>
      <c r="T68" s="217">
        <f>INDEX(SummDir!$5:$113,$A68,T$125)</f>
        <v>0</v>
      </c>
      <c r="U68" s="216"/>
      <c r="V68" s="116"/>
      <c r="W68" s="281">
        <f t="shared" si="24"/>
        <v>0</v>
      </c>
      <c r="X68" s="216"/>
      <c r="Y68" s="140">
        <f>INDEX(SummDir!$5:$113,$A68,Y$125)</f>
        <v>272</v>
      </c>
      <c r="Z68" s="140">
        <f>INDEX(SummDir!$5:$113,$A68,Z$125)</f>
        <v>272</v>
      </c>
      <c r="AA68" s="140"/>
      <c r="AB68" s="140"/>
      <c r="AC68" s="140"/>
      <c r="AD68" s="140"/>
      <c r="AE68" s="140"/>
      <c r="AF68" s="140"/>
      <c r="AG68" s="140"/>
      <c r="AH68" s="140"/>
      <c r="AI68" s="217"/>
      <c r="AJ68" s="140">
        <f t="shared" si="25"/>
        <v>5</v>
      </c>
      <c r="AK68" s="140">
        <f t="shared" si="25"/>
        <v>3</v>
      </c>
      <c r="AL68" s="140">
        <f t="shared" si="25"/>
        <v>3</v>
      </c>
      <c r="AM68" s="140">
        <f t="shared" si="25"/>
        <v>3</v>
      </c>
      <c r="AN68" s="140">
        <f t="shared" si="26"/>
        <v>0</v>
      </c>
      <c r="AO68" s="140">
        <f t="shared" si="26"/>
        <v>0</v>
      </c>
      <c r="AP68" s="140">
        <f t="shared" si="26"/>
        <v>0</v>
      </c>
      <c r="AQ68" s="140">
        <f t="shared" si="26"/>
        <v>0</v>
      </c>
      <c r="AR68" s="140">
        <f t="shared" si="27"/>
        <v>33.421844999999998</v>
      </c>
      <c r="AS68" s="140">
        <f t="shared" si="27"/>
        <v>-111.934799</v>
      </c>
    </row>
    <row r="69" spans="1:45" s="139" customFormat="1" x14ac:dyDescent="0.25">
      <c r="A69" s="141">
        <v>68</v>
      </c>
      <c r="B69" s="272">
        <f>INDEX(SummDir!$5:$113,$A69,B$125)</f>
        <v>116</v>
      </c>
      <c r="C69" s="182" t="str">
        <f>INDEX(SummDir!$5:$113,$A69,C$125)</f>
        <v>University Dr</v>
      </c>
      <c r="D69" s="182" t="str">
        <f>INDEX(SummDir!$5:$113,$A69,D$125)</f>
        <v>Dorsey Ln</v>
      </c>
      <c r="E69" s="116">
        <f>IF(LEN(INDEX(SummDir!$5:$113,$A69,E$125))&lt;1,"",ROUND(INDEX(SummDir!$5:$113,$A69,E$125),0))</f>
        <v>80</v>
      </c>
      <c r="F69" s="116">
        <f>IF(LEN(INDEX(SummDir!$5:$113,$A69,F$125))&lt;1,"",ROUND(INDEX(SummDir!$5:$113,$A69,F$125),0))</f>
        <v>62</v>
      </c>
      <c r="G69" s="116">
        <f>IF(LEN(INDEX(SummDir!$5:$113,$A69,G$125))&lt;1,"",ROUND(INDEX(SummDir!$5:$113,$A69,G$125),0))</f>
        <v>99</v>
      </c>
      <c r="H69" s="251">
        <f>INDEX(SummDir!$5:$113,$A69,H$125)</f>
        <v>8.7227414330218064E-2</v>
      </c>
      <c r="I69" s="251">
        <f>INDEX(SummDir!$5:$113,$A69,I$125)</f>
        <v>0.30062305295950154</v>
      </c>
      <c r="J69" s="251">
        <f>INDEX(SummDir!$5:$113,$A69,J$125)</f>
        <v>0.59190031152647971</v>
      </c>
      <c r="K69" s="116">
        <f>INDEX(SummDir!$5:$113,$A69,K$125)</f>
        <v>0.30841121495327101</v>
      </c>
      <c r="L69" s="116">
        <f t="shared" si="21"/>
        <v>30015</v>
      </c>
      <c r="M69" s="116">
        <f t="shared" si="22"/>
        <v>0.5</v>
      </c>
      <c r="N69" s="116">
        <f t="shared" si="23"/>
        <v>1</v>
      </c>
      <c r="O69" s="259" t="s">
        <v>351</v>
      </c>
      <c r="P69" s="254">
        <f>INDEX(SummDir!$5:$113,$A69,P$125)</f>
        <v>80.25</v>
      </c>
      <c r="Q69" s="217">
        <f>INDEX(SummDir!$5:$113,$A69,Q$125)</f>
        <v>321</v>
      </c>
      <c r="R69" s="217">
        <f>INDEX(SummDir!$5:$113,$A69,R$125)</f>
        <v>124</v>
      </c>
      <c r="S69" s="217">
        <f>INDEX(SummDir!$5:$113,$A69,S$125)</f>
        <v>197</v>
      </c>
      <c r="T69" s="217">
        <f>INDEX(SummDir!$5:$113,$A69,T$125)</f>
        <v>124</v>
      </c>
      <c r="U69" s="216"/>
      <c r="V69" s="116"/>
      <c r="W69" s="281">
        <f t="shared" si="24"/>
        <v>0</v>
      </c>
      <c r="X69" s="216"/>
      <c r="Y69" s="140">
        <f>INDEX(SummDir!$5:$113,$A69,Y$125)</f>
        <v>321</v>
      </c>
      <c r="Z69" s="140">
        <f>INDEX(SummDir!$5:$113,$A69,Z$125)</f>
        <v>197</v>
      </c>
      <c r="AA69" s="140"/>
      <c r="AB69" s="140"/>
      <c r="AC69" s="140"/>
      <c r="AD69" s="140"/>
      <c r="AE69" s="140"/>
      <c r="AF69" s="140"/>
      <c r="AG69" s="140"/>
      <c r="AH69" s="140"/>
      <c r="AI69" s="217"/>
      <c r="AJ69" s="140">
        <f t="shared" si="25"/>
        <v>2</v>
      </c>
      <c r="AK69" s="140">
        <f t="shared" si="25"/>
        <v>0</v>
      </c>
      <c r="AL69" s="140">
        <f t="shared" si="25"/>
        <v>3</v>
      </c>
      <c r="AM69" s="140">
        <f t="shared" si="25"/>
        <v>3</v>
      </c>
      <c r="AN69" s="140">
        <f t="shared" si="26"/>
        <v>0</v>
      </c>
      <c r="AO69" s="140">
        <f t="shared" si="26"/>
        <v>0</v>
      </c>
      <c r="AP69" s="140">
        <f t="shared" si="26"/>
        <v>0</v>
      </c>
      <c r="AQ69" s="140">
        <f t="shared" si="26"/>
        <v>0</v>
      </c>
      <c r="AR69" s="140">
        <f t="shared" si="27"/>
        <v>33.421779999999998</v>
      </c>
      <c r="AS69" s="140">
        <f t="shared" si="27"/>
        <v>-111.91791000000001</v>
      </c>
    </row>
    <row r="70" spans="1:45" s="139" customFormat="1" x14ac:dyDescent="0.25">
      <c r="A70" s="141">
        <v>69</v>
      </c>
      <c r="B70" s="272">
        <f>INDEX(SummDir!$5:$113,$A70,B$125)</f>
        <v>117</v>
      </c>
      <c r="C70" s="182" t="str">
        <f>INDEX(SummDir!$5:$113,$A70,C$125)</f>
        <v>University Dr</v>
      </c>
      <c r="D70" s="182" t="str">
        <f>INDEX(SummDir!$5:$113,$A70,D$125)</f>
        <v>Rural Rd</v>
      </c>
      <c r="E70" s="116">
        <f>IF(LEN(INDEX(SummDir!$5:$113,$A70,E$125))&lt;1,"",ROUND(INDEX(SummDir!$5:$113,$A70,E$125),0))</f>
        <v>147</v>
      </c>
      <c r="F70" s="116">
        <f>IF(LEN(INDEX(SummDir!$5:$113,$A70,F$125))&lt;1,"",ROUND(INDEX(SummDir!$5:$113,$A70,F$125),0))</f>
        <v>103</v>
      </c>
      <c r="G70" s="116">
        <f>IF(LEN(INDEX(SummDir!$5:$113,$A70,G$125))&lt;1,"",ROUND(INDEX(SummDir!$5:$113,$A70,G$125),0))</f>
        <v>192</v>
      </c>
      <c r="H70" s="251">
        <f>INDEX(SummDir!$5:$113,$A70,H$125)</f>
        <v>8.3191850594227498E-2</v>
      </c>
      <c r="I70" s="251">
        <f>INDEX(SummDir!$5:$113,$A70,I$125)</f>
        <v>0.36502546689303905</v>
      </c>
      <c r="J70" s="251">
        <f>INDEX(SummDir!$5:$113,$A70,J$125)</f>
        <v>0.59592529711375208</v>
      </c>
      <c r="K70" s="116">
        <f>INDEX(SummDir!$5:$113,$A70,K$125)</f>
        <v>0.28013582342954158</v>
      </c>
      <c r="L70" s="116">
        <f t="shared" si="21"/>
        <v>30015</v>
      </c>
      <c r="M70" s="116">
        <f t="shared" si="22"/>
        <v>0</v>
      </c>
      <c r="N70" s="116">
        <f t="shared" si="23"/>
        <v>1</v>
      </c>
      <c r="O70" s="259" t="s">
        <v>351</v>
      </c>
      <c r="P70" s="254">
        <f>INDEX(SummDir!$5:$113,$A70,P$125)</f>
        <v>147.25</v>
      </c>
      <c r="Q70" s="217">
        <f>INDEX(SummDir!$5:$113,$A70,Q$125)</f>
        <v>589</v>
      </c>
      <c r="R70" s="217">
        <f>INDEX(SummDir!$5:$113,$A70,R$125)</f>
        <v>205</v>
      </c>
      <c r="S70" s="217">
        <f>INDEX(SummDir!$5:$113,$A70,S$125)</f>
        <v>384</v>
      </c>
      <c r="T70" s="217">
        <f>INDEX(SummDir!$5:$113,$A70,T$125)</f>
        <v>205</v>
      </c>
      <c r="U70" s="216"/>
      <c r="V70" s="116"/>
      <c r="W70" s="281">
        <f t="shared" si="24"/>
        <v>0</v>
      </c>
      <c r="X70" s="216"/>
      <c r="Y70" s="140">
        <f>INDEX(SummDir!$5:$113,$A70,Y$125)</f>
        <v>589</v>
      </c>
      <c r="Z70" s="140">
        <f>INDEX(SummDir!$5:$113,$A70,Z$125)</f>
        <v>384</v>
      </c>
      <c r="AA70" s="140"/>
      <c r="AB70" s="140"/>
      <c r="AC70" s="140"/>
      <c r="AD70" s="140"/>
      <c r="AE70" s="140"/>
      <c r="AF70" s="140"/>
      <c r="AG70" s="140"/>
      <c r="AH70" s="140"/>
      <c r="AI70" s="217"/>
      <c r="AJ70" s="140">
        <f t="shared" si="25"/>
        <v>0</v>
      </c>
      <c r="AK70" s="140">
        <f t="shared" si="25"/>
        <v>0</v>
      </c>
      <c r="AL70" s="140">
        <f t="shared" si="25"/>
        <v>3</v>
      </c>
      <c r="AM70" s="140">
        <f t="shared" si="25"/>
        <v>3</v>
      </c>
      <c r="AN70" s="140">
        <f t="shared" si="26"/>
        <v>0</v>
      </c>
      <c r="AO70" s="140">
        <f t="shared" si="26"/>
        <v>0</v>
      </c>
      <c r="AP70" s="140">
        <f t="shared" si="26"/>
        <v>0</v>
      </c>
      <c r="AQ70" s="140">
        <f t="shared" si="26"/>
        <v>1</v>
      </c>
      <c r="AR70" s="140">
        <f t="shared" si="27"/>
        <v>33.422044999999997</v>
      </c>
      <c r="AS70" s="140">
        <f t="shared" si="27"/>
        <v>-111.926299</v>
      </c>
    </row>
    <row r="71" spans="1:45" s="139" customFormat="1" x14ac:dyDescent="0.25">
      <c r="A71" s="141">
        <v>70</v>
      </c>
      <c r="B71" s="272">
        <f>INDEX(SummDir!$5:$113,$A71,B$125)</f>
        <v>118</v>
      </c>
      <c r="C71" s="182" t="str">
        <f>INDEX(SummDir!$5:$113,$A71,C$125)</f>
        <v>University Dr</v>
      </c>
      <c r="D71" s="182" t="str">
        <f>INDEX(SummDir!$5:$113,$A71,D$125)</f>
        <v>Mill Ave</v>
      </c>
      <c r="E71" s="116">
        <f>IF(LEN(INDEX(SummDir!$5:$113,$A71,E$125))&lt;1,"",ROUND(INDEX(SummDir!$5:$113,$A71,E$125),0))</f>
        <v>84</v>
      </c>
      <c r="F71" s="116">
        <f>IF(LEN(INDEX(SummDir!$5:$113,$A71,F$125))&lt;1,"",ROUND(INDEX(SummDir!$5:$113,$A71,F$125),0))</f>
        <v>59</v>
      </c>
      <c r="G71" s="116">
        <f>IF(LEN(INDEX(SummDir!$5:$113,$A71,G$125))&lt;1,"",ROUND(INDEX(SummDir!$5:$113,$A71,G$125),0))</f>
        <v>109</v>
      </c>
      <c r="H71" s="251">
        <f>INDEX(SummDir!$5:$113,$A71,H$125)</f>
        <v>0.1044776119402985</v>
      </c>
      <c r="I71" s="251">
        <f>INDEX(SummDir!$5:$113,$A71,I$125)</f>
        <v>0.33134328358208953</v>
      </c>
      <c r="J71" s="251">
        <f>INDEX(SummDir!$5:$113,$A71,J$125)</f>
        <v>0.45970149253731341</v>
      </c>
      <c r="K71" s="116">
        <f>INDEX(SummDir!$5:$113,$A71,K$125)</f>
        <v>0.22388059701492538</v>
      </c>
      <c r="L71" s="116">
        <f t="shared" si="21"/>
        <v>27003</v>
      </c>
      <c r="M71" s="116">
        <f t="shared" si="22"/>
        <v>0</v>
      </c>
      <c r="N71" s="116">
        <f t="shared" si="23"/>
        <v>1</v>
      </c>
      <c r="O71" s="259" t="s">
        <v>351</v>
      </c>
      <c r="P71" s="254">
        <f>INDEX(SummDir!$5:$113,$A71,P$125)</f>
        <v>83.75</v>
      </c>
      <c r="Q71" s="217">
        <f>INDEX(SummDir!$5:$113,$A71,Q$125)</f>
        <v>335</v>
      </c>
      <c r="R71" s="217">
        <f>INDEX(SummDir!$5:$113,$A71,R$125)</f>
        <v>117</v>
      </c>
      <c r="S71" s="217">
        <f>INDEX(SummDir!$5:$113,$A71,S$125)</f>
        <v>218</v>
      </c>
      <c r="T71" s="217">
        <f>INDEX(SummDir!$5:$113,$A71,T$125)</f>
        <v>117</v>
      </c>
      <c r="U71" s="216"/>
      <c r="V71" s="116"/>
      <c r="W71" s="281">
        <f t="shared" si="24"/>
        <v>0</v>
      </c>
      <c r="X71" s="216"/>
      <c r="Y71" s="140">
        <f>INDEX(SummDir!$5:$113,$A71,Y$125)</f>
        <v>335</v>
      </c>
      <c r="Z71" s="140">
        <f>INDEX(SummDir!$5:$113,$A71,Z$125)</f>
        <v>218</v>
      </c>
      <c r="AA71" s="140"/>
      <c r="AB71" s="140"/>
      <c r="AC71" s="140"/>
      <c r="AD71" s="140"/>
      <c r="AE71" s="140"/>
      <c r="AF71" s="140"/>
      <c r="AG71" s="140"/>
      <c r="AH71" s="140"/>
      <c r="AI71" s="217"/>
      <c r="AJ71" s="140">
        <f t="shared" si="25"/>
        <v>0</v>
      </c>
      <c r="AK71" s="140">
        <f t="shared" si="25"/>
        <v>3</v>
      </c>
      <c r="AL71" s="140">
        <f t="shared" si="25"/>
        <v>3</v>
      </c>
      <c r="AM71" s="140">
        <f t="shared" si="25"/>
        <v>3</v>
      </c>
      <c r="AN71" s="140">
        <f t="shared" si="26"/>
        <v>0</v>
      </c>
      <c r="AO71" s="140">
        <f t="shared" si="26"/>
        <v>0</v>
      </c>
      <c r="AP71" s="140">
        <f t="shared" si="26"/>
        <v>1</v>
      </c>
      <c r="AQ71" s="140">
        <f t="shared" si="26"/>
        <v>0</v>
      </c>
      <c r="AR71" s="140">
        <f t="shared" si="27"/>
        <v>33.421945000000001</v>
      </c>
      <c r="AS71" s="140">
        <f t="shared" si="27"/>
        <v>-111.93979899999999</v>
      </c>
    </row>
    <row r="72" spans="1:45" s="139" customFormat="1" x14ac:dyDescent="0.25">
      <c r="A72" s="141">
        <v>71</v>
      </c>
      <c r="B72" s="272">
        <f>INDEX(SummDir!$5:$113,$A72,B$125)</f>
        <v>119</v>
      </c>
      <c r="C72" s="182" t="str">
        <f>INDEX(SummDir!$5:$113,$A72,C$125)</f>
        <v>University Dr</v>
      </c>
      <c r="D72" s="182" t="str">
        <f>INDEX(SummDir!$5:$113,$A72,D$125)</f>
        <v>Ash Ave</v>
      </c>
      <c r="E72" s="116">
        <f>IF(LEN(INDEX(SummDir!$5:$113,$A72,E$125))&lt;1,"",ROUND(INDEX(SummDir!$5:$113,$A72,E$125),0))</f>
        <v>65</v>
      </c>
      <c r="F72" s="116">
        <f>IF(LEN(INDEX(SummDir!$5:$113,$A72,F$125))&lt;1,"",ROUND(INDEX(SummDir!$5:$113,$A72,F$125),0))</f>
        <v>49</v>
      </c>
      <c r="G72" s="116">
        <f>IF(LEN(INDEX(SummDir!$5:$113,$A72,G$125))&lt;1,"",ROUND(INDEX(SummDir!$5:$113,$A72,G$125),0))</f>
        <v>82</v>
      </c>
      <c r="H72" s="251">
        <f>INDEX(SummDir!$5:$113,$A72,H$125)</f>
        <v>0.15708812260536398</v>
      </c>
      <c r="I72" s="251">
        <f>INDEX(SummDir!$5:$113,$A72,I$125)</f>
        <v>0.21072796934865901</v>
      </c>
      <c r="J72" s="251">
        <f>INDEX(SummDir!$5:$113,$A72,J$125)</f>
        <v>0.26436781609195403</v>
      </c>
      <c r="K72" s="116">
        <f>INDEX(SummDir!$5:$113,$A72,K$125)</f>
        <v>0.22222222222222221</v>
      </c>
      <c r="L72" s="116">
        <f t="shared" si="21"/>
        <v>27003</v>
      </c>
      <c r="M72" s="116">
        <f t="shared" si="22"/>
        <v>0.11</v>
      </c>
      <c r="N72" s="116">
        <f t="shared" si="23"/>
        <v>1</v>
      </c>
      <c r="O72" s="259" t="s">
        <v>351</v>
      </c>
      <c r="P72" s="254">
        <f>INDEX(SummDir!$5:$113,$A72,P$125)</f>
        <v>65.25</v>
      </c>
      <c r="Q72" s="217">
        <f>INDEX(SummDir!$5:$113,$A72,Q$125)</f>
        <v>261</v>
      </c>
      <c r="R72" s="217">
        <f>INDEX(SummDir!$5:$113,$A72,R$125)</f>
        <v>98</v>
      </c>
      <c r="S72" s="217">
        <f>INDEX(SummDir!$5:$113,$A72,S$125)</f>
        <v>163</v>
      </c>
      <c r="T72" s="217">
        <f>INDEX(SummDir!$5:$113,$A72,T$125)</f>
        <v>98</v>
      </c>
      <c r="U72" s="216"/>
      <c r="V72" s="116"/>
      <c r="W72" s="281">
        <f t="shared" si="24"/>
        <v>0</v>
      </c>
      <c r="X72" s="216"/>
      <c r="Y72" s="140">
        <f>INDEX(SummDir!$5:$113,$A72,Y$125)</f>
        <v>261</v>
      </c>
      <c r="Z72" s="140">
        <f>INDEX(SummDir!$5:$113,$A72,Z$125)</f>
        <v>163</v>
      </c>
      <c r="AA72" s="140"/>
      <c r="AB72" s="140"/>
      <c r="AC72" s="140"/>
      <c r="AD72" s="140"/>
      <c r="AE72" s="140"/>
      <c r="AF72" s="140"/>
      <c r="AG72" s="140"/>
      <c r="AH72" s="140"/>
      <c r="AI72" s="217"/>
      <c r="AJ72" s="140">
        <f t="shared" si="25"/>
        <v>0</v>
      </c>
      <c r="AK72" s="140">
        <f t="shared" si="25"/>
        <v>3</v>
      </c>
      <c r="AL72" s="140">
        <f t="shared" si="25"/>
        <v>3</v>
      </c>
      <c r="AM72" s="140">
        <f t="shared" si="25"/>
        <v>3</v>
      </c>
      <c r="AN72" s="140">
        <f t="shared" si="26"/>
        <v>0</v>
      </c>
      <c r="AO72" s="140">
        <f t="shared" si="26"/>
        <v>0</v>
      </c>
      <c r="AP72" s="140">
        <f t="shared" si="26"/>
        <v>0</v>
      </c>
      <c r="AQ72" s="140">
        <f t="shared" si="26"/>
        <v>0</v>
      </c>
      <c r="AR72" s="140">
        <f t="shared" si="27"/>
        <v>33.421945000000001</v>
      </c>
      <c r="AS72" s="140">
        <f t="shared" si="27"/>
        <v>-111.942199</v>
      </c>
    </row>
    <row r="73" spans="1:45" s="139" customFormat="1" x14ac:dyDescent="0.25">
      <c r="A73" s="141">
        <v>72</v>
      </c>
      <c r="B73" s="272">
        <f>INDEX(SummDir!$5:$113,$A73,B$125)</f>
        <v>120</v>
      </c>
      <c r="C73" s="182" t="str">
        <f>INDEX(SummDir!$5:$113,$A73,C$125)</f>
        <v>University Dr</v>
      </c>
      <c r="D73" s="182" t="str">
        <f>INDEX(SummDir!$5:$113,$A73,D$125)</f>
        <v>Roosevelt St</v>
      </c>
      <c r="E73" s="116">
        <f>IF(LEN(INDEX(SummDir!$5:$113,$A73,E$125))&lt;1,"",ROUND(INDEX(SummDir!$5:$113,$A73,E$125),0))</f>
        <v>56</v>
      </c>
      <c r="F73" s="116">
        <f>IF(LEN(INDEX(SummDir!$5:$113,$A73,F$125))&lt;1,"",ROUND(INDEX(SummDir!$5:$113,$A73,F$125),0))</f>
        <v>52</v>
      </c>
      <c r="G73" s="116">
        <f>IF(LEN(INDEX(SummDir!$5:$113,$A73,G$125))&lt;1,"",ROUND(INDEX(SummDir!$5:$113,$A73,G$125),0))</f>
        <v>60</v>
      </c>
      <c r="H73" s="251">
        <f>INDEX(SummDir!$5:$113,$A73,H$125)</f>
        <v>0.11210762331838565</v>
      </c>
      <c r="I73" s="251">
        <f>INDEX(SummDir!$5:$113,$A73,I$125)</f>
        <v>0.17937219730941703</v>
      </c>
      <c r="J73" s="251">
        <f>INDEX(SummDir!$5:$113,$A73,J$125)</f>
        <v>0.31390134529147984</v>
      </c>
      <c r="K73" s="116">
        <f>INDEX(SummDir!$5:$113,$A73,K$125)</f>
        <v>0.20179372197309417</v>
      </c>
      <c r="L73" s="116">
        <f t="shared" si="21"/>
        <v>27003</v>
      </c>
      <c r="M73" s="116">
        <f t="shared" si="22"/>
        <v>0.43</v>
      </c>
      <c r="N73" s="116">
        <f t="shared" si="23"/>
        <v>1</v>
      </c>
      <c r="O73" s="259" t="s">
        <v>351</v>
      </c>
      <c r="P73" s="254">
        <f>INDEX(SummDir!$5:$113,$A73,P$125)</f>
        <v>55.75</v>
      </c>
      <c r="Q73" s="217">
        <f>INDEX(SummDir!$5:$113,$A73,Q$125)</f>
        <v>223</v>
      </c>
      <c r="R73" s="217">
        <f>INDEX(SummDir!$5:$113,$A73,R$125)</f>
        <v>104</v>
      </c>
      <c r="S73" s="217">
        <f>INDEX(SummDir!$5:$113,$A73,S$125)</f>
        <v>119</v>
      </c>
      <c r="T73" s="217">
        <f>INDEX(SummDir!$5:$113,$A73,T$125)</f>
        <v>104</v>
      </c>
      <c r="U73" s="216"/>
      <c r="V73" s="116"/>
      <c r="W73" s="281">
        <f t="shared" si="24"/>
        <v>0</v>
      </c>
      <c r="X73" s="216"/>
      <c r="Y73" s="140">
        <f>INDEX(SummDir!$5:$113,$A73,Y$125)</f>
        <v>223</v>
      </c>
      <c r="Z73" s="140">
        <f>INDEX(SummDir!$5:$113,$A73,Z$125)</f>
        <v>119</v>
      </c>
      <c r="AA73" s="140"/>
      <c r="AB73" s="140"/>
      <c r="AC73" s="140"/>
      <c r="AD73" s="140"/>
      <c r="AE73" s="140"/>
      <c r="AF73" s="140"/>
      <c r="AG73" s="140"/>
      <c r="AH73" s="140"/>
      <c r="AI73" s="217"/>
      <c r="AJ73" s="140">
        <f t="shared" si="25"/>
        <v>3</v>
      </c>
      <c r="AK73" s="140">
        <f t="shared" si="25"/>
        <v>2</v>
      </c>
      <c r="AL73" s="140">
        <f t="shared" si="25"/>
        <v>3</v>
      </c>
      <c r="AM73" s="140">
        <f t="shared" si="25"/>
        <v>3</v>
      </c>
      <c r="AN73" s="140">
        <f t="shared" si="26"/>
        <v>0</v>
      </c>
      <c r="AO73" s="140">
        <f t="shared" si="26"/>
        <v>0</v>
      </c>
      <c r="AP73" s="140">
        <f t="shared" si="26"/>
        <v>0</v>
      </c>
      <c r="AQ73" s="140">
        <f t="shared" si="26"/>
        <v>0</v>
      </c>
      <c r="AR73" s="140">
        <f t="shared" si="27"/>
        <v>33.421900000000001</v>
      </c>
      <c r="AS73" s="140">
        <f t="shared" si="27"/>
        <v>-111.94727</v>
      </c>
    </row>
    <row r="74" spans="1:45" s="139" customFormat="1" x14ac:dyDescent="0.25">
      <c r="A74" s="141">
        <v>73</v>
      </c>
      <c r="B74" s="272">
        <f>INDEX(SummDir!$5:$113,$A74,B$125)</f>
        <v>121</v>
      </c>
      <c r="C74" s="182" t="str">
        <f>INDEX(SummDir!$5:$113,$A74,C$125)</f>
        <v>University Dr</v>
      </c>
      <c r="D74" s="182" t="str">
        <f>INDEX(SummDir!$5:$113,$A74,D$125)</f>
        <v>Hardy Dr</v>
      </c>
      <c r="E74" s="116">
        <f>IF(LEN(INDEX(SummDir!$5:$113,$A74,E$125))&lt;1,"",ROUND(INDEX(SummDir!$5:$113,$A74,E$125),0))</f>
        <v>19</v>
      </c>
      <c r="F74" s="116">
        <f>IF(LEN(INDEX(SummDir!$5:$113,$A74,F$125))&lt;1,"",ROUND(INDEX(SummDir!$5:$113,$A74,F$125),0))</f>
        <v>14</v>
      </c>
      <c r="G74" s="116">
        <f>IF(LEN(INDEX(SummDir!$5:$113,$A74,G$125))&lt;1,"",ROUND(INDEX(SummDir!$5:$113,$A74,G$125),0))</f>
        <v>25</v>
      </c>
      <c r="H74" s="251">
        <f>INDEX(SummDir!$5:$113,$A74,H$125)</f>
        <v>0.11688311688311688</v>
      </c>
      <c r="I74" s="251">
        <f>INDEX(SummDir!$5:$113,$A74,I$125)</f>
        <v>0.20779220779220781</v>
      </c>
      <c r="J74" s="251">
        <f>INDEX(SummDir!$5:$113,$A74,J$125)</f>
        <v>0.36363636363636365</v>
      </c>
      <c r="K74" s="116">
        <f>INDEX(SummDir!$5:$113,$A74,K$125)</f>
        <v>0.20779220779220781</v>
      </c>
      <c r="L74" s="116">
        <f t="shared" si="21"/>
        <v>27003</v>
      </c>
      <c r="M74" s="116">
        <f t="shared" si="22"/>
        <v>0.72</v>
      </c>
      <c r="N74" s="116">
        <f t="shared" si="23"/>
        <v>1</v>
      </c>
      <c r="O74" s="259" t="s">
        <v>351</v>
      </c>
      <c r="P74" s="254">
        <f>INDEX(SummDir!$5:$113,$A74,P$125)</f>
        <v>19.25</v>
      </c>
      <c r="Q74" s="217">
        <f>INDEX(SummDir!$5:$113,$A74,Q$125)</f>
        <v>77</v>
      </c>
      <c r="R74" s="217">
        <f>INDEX(SummDir!$5:$113,$A74,R$125)</f>
        <v>27</v>
      </c>
      <c r="S74" s="217">
        <f>INDEX(SummDir!$5:$113,$A74,S$125)</f>
        <v>50</v>
      </c>
      <c r="T74" s="217">
        <f>INDEX(SummDir!$5:$113,$A74,T$125)</f>
        <v>27</v>
      </c>
      <c r="U74" s="216"/>
      <c r="V74" s="216"/>
      <c r="W74" s="281">
        <f t="shared" si="24"/>
        <v>0</v>
      </c>
      <c r="X74" s="216"/>
      <c r="Y74" s="140">
        <f>INDEX(SummDir!$5:$113,$A74,Y$125)</f>
        <v>77</v>
      </c>
      <c r="Z74" s="140">
        <f>INDEX(SummDir!$5:$113,$A74,Z$125)</f>
        <v>50</v>
      </c>
      <c r="AA74" s="140"/>
      <c r="AB74" s="140"/>
      <c r="AC74" s="140"/>
      <c r="AD74" s="140"/>
      <c r="AE74" s="140"/>
      <c r="AF74" s="140"/>
      <c r="AG74" s="140"/>
      <c r="AH74" s="140"/>
      <c r="AI74" s="217"/>
      <c r="AJ74" s="140">
        <f t="shared" si="25"/>
        <v>3</v>
      </c>
      <c r="AK74" s="140">
        <f t="shared" si="25"/>
        <v>3</v>
      </c>
      <c r="AL74" s="140">
        <f t="shared" si="25"/>
        <v>3</v>
      </c>
      <c r="AM74" s="140">
        <f t="shared" si="25"/>
        <v>3</v>
      </c>
      <c r="AN74" s="140">
        <f t="shared" si="26"/>
        <v>0</v>
      </c>
      <c r="AO74" s="140">
        <f t="shared" si="26"/>
        <v>0</v>
      </c>
      <c r="AP74" s="140">
        <f t="shared" si="26"/>
        <v>0</v>
      </c>
      <c r="AQ74" s="140">
        <f t="shared" si="26"/>
        <v>0</v>
      </c>
      <c r="AR74" s="140">
        <f t="shared" si="27"/>
        <v>33.421844999999998</v>
      </c>
      <c r="AS74" s="140">
        <f t="shared" si="27"/>
        <v>-111.95219899999999</v>
      </c>
    </row>
    <row r="75" spans="1:45" s="139" customFormat="1" x14ac:dyDescent="0.25">
      <c r="A75" s="141">
        <v>74</v>
      </c>
      <c r="B75" s="272">
        <f>INDEX(SummDir!$5:$113,$A75,B$125)</f>
        <v>122</v>
      </c>
      <c r="C75" s="182" t="str">
        <f>INDEX(SummDir!$5:$113,$A75,C$125)</f>
        <v>McKellips Rd</v>
      </c>
      <c r="D75" s="182" t="str">
        <f>INDEX(SummDir!$5:$113,$A75,D$125)</f>
        <v>Greenbelt Path</v>
      </c>
      <c r="E75" s="116">
        <f>IF(LEN(INDEX(SummDir!$5:$113,$A75,E$125))&lt;1,"",ROUND(INDEX(SummDir!$5:$113,$A75,E$125),0))</f>
        <v>8</v>
      </c>
      <c r="F75" s="116">
        <f>IF(LEN(INDEX(SummDir!$5:$113,$A75,F$125))&lt;1,"",ROUND(INDEX(SummDir!$5:$113,$A75,F$125),0))</f>
        <v>2</v>
      </c>
      <c r="G75" s="116">
        <f>IF(LEN(INDEX(SummDir!$5:$113,$A75,G$125))&lt;1,"",ROUND(INDEX(SummDir!$5:$113,$A75,G$125),0))</f>
        <v>14</v>
      </c>
      <c r="H75" s="251">
        <f>INDEX(SummDir!$5:$113,$A75,H$125)</f>
        <v>3.2258064516129031E-2</v>
      </c>
      <c r="I75" s="251">
        <f>INDEX(SummDir!$5:$113,$A75,I$125)</f>
        <v>0.35483870967741937</v>
      </c>
      <c r="J75" s="251">
        <f>INDEX(SummDir!$5:$113,$A75,J$125)</f>
        <v>0.83870967741935487</v>
      </c>
      <c r="K75" s="116">
        <f>INDEX(SummDir!$5:$113,$A75,K$125)</f>
        <v>0</v>
      </c>
      <c r="L75" s="116">
        <f t="shared" si="21"/>
        <v>14788</v>
      </c>
      <c r="M75" s="116">
        <f t="shared" si="22"/>
        <v>2.2000000000000002</v>
      </c>
      <c r="N75" s="116">
        <f t="shared" si="23"/>
        <v>1</v>
      </c>
      <c r="O75" s="259" t="s">
        <v>351</v>
      </c>
      <c r="P75" s="254">
        <f>INDEX(SummDir!$5:$113,$A75,P$125)</f>
        <v>7.75</v>
      </c>
      <c r="Q75" s="217">
        <f>INDEX(SummDir!$5:$113,$A75,Q$125)</f>
        <v>31</v>
      </c>
      <c r="R75" s="217">
        <f>INDEX(SummDir!$5:$113,$A75,R$125)</f>
        <v>4</v>
      </c>
      <c r="S75" s="217">
        <f>INDEX(SummDir!$5:$113,$A75,S$125)</f>
        <v>27</v>
      </c>
      <c r="T75" s="217">
        <f>INDEX(SummDir!$5:$113,$A75,T$125)</f>
        <v>4</v>
      </c>
      <c r="U75" s="216"/>
      <c r="V75" s="216"/>
      <c r="W75" s="281">
        <f t="shared" si="24"/>
        <v>0</v>
      </c>
      <c r="X75" s="216"/>
      <c r="Y75" s="140">
        <f>INDEX(SummDir!$5:$113,$A75,Y$125)</f>
        <v>31</v>
      </c>
      <c r="Z75" s="140">
        <f>INDEX(SummDir!$5:$113,$A75,Z$125)</f>
        <v>27</v>
      </c>
      <c r="AA75" s="140"/>
      <c r="AB75" s="140"/>
      <c r="AC75" s="140"/>
      <c r="AD75" s="140"/>
      <c r="AE75" s="140"/>
      <c r="AF75" s="140"/>
      <c r="AG75" s="140"/>
      <c r="AH75" s="140"/>
      <c r="AI75" s="217"/>
      <c r="AJ75" s="140">
        <f t="shared" si="25"/>
        <v>4</v>
      </c>
      <c r="AK75" s="140">
        <f t="shared" si="25"/>
        <v>4</v>
      </c>
      <c r="AL75" s="140">
        <f t="shared" si="25"/>
        <v>3</v>
      </c>
      <c r="AM75" s="140">
        <f t="shared" si="25"/>
        <v>3</v>
      </c>
      <c r="AN75" s="140">
        <f t="shared" si="26"/>
        <v>0</v>
      </c>
      <c r="AO75" s="140">
        <f t="shared" si="26"/>
        <v>0</v>
      </c>
      <c r="AP75" s="140">
        <f t="shared" si="26"/>
        <v>0</v>
      </c>
      <c r="AQ75" s="140">
        <f t="shared" si="26"/>
        <v>0</v>
      </c>
      <c r="AR75" s="140">
        <f t="shared" si="27"/>
        <v>33.451279999999997</v>
      </c>
      <c r="AS75" s="140">
        <f t="shared" si="27"/>
        <v>-111.91303000000001</v>
      </c>
    </row>
    <row r="76" spans="1:45" s="139" customFormat="1" x14ac:dyDescent="0.25">
      <c r="A76" s="141">
        <v>75</v>
      </c>
      <c r="B76" s="272">
        <f>INDEX(SummDir!$5:$113,$A76,B$125)</f>
        <v>123</v>
      </c>
      <c r="C76" s="182" t="str">
        <f>INDEX(SummDir!$5:$113,$A76,C$125)</f>
        <v>Western Canal</v>
      </c>
      <c r="D76" s="182" t="str">
        <f>INDEX(SummDir!$5:$113,$A76,D$125)</f>
        <v>Rural Rd</v>
      </c>
      <c r="E76" s="116">
        <f>IF(LEN(INDEX(SummDir!$5:$113,$A76,E$125))&lt;1,"",ROUND(INDEX(SummDir!$5:$113,$A76,E$125),0))</f>
        <v>32</v>
      </c>
      <c r="F76" s="116">
        <f>IF(LEN(INDEX(SummDir!$5:$113,$A76,F$125))&lt;1,"",ROUND(INDEX(SummDir!$5:$113,$A76,F$125),0))</f>
        <v>29</v>
      </c>
      <c r="G76" s="116">
        <f>IF(LEN(INDEX(SummDir!$5:$113,$A76,G$125))&lt;1,"",ROUND(INDEX(SummDir!$5:$113,$A76,G$125),0))</f>
        <v>36</v>
      </c>
      <c r="H76" s="251">
        <f>INDEX(SummDir!$5:$113,$A76,H$125)</f>
        <v>0.58914728682170547</v>
      </c>
      <c r="I76" s="251">
        <f>INDEX(SummDir!$5:$113,$A76,I$125)</f>
        <v>0</v>
      </c>
      <c r="J76" s="251">
        <f>INDEX(SummDir!$5:$113,$A76,J$125)</f>
        <v>0</v>
      </c>
      <c r="K76" s="116">
        <f>INDEX(SummDir!$5:$113,$A76,K$125)</f>
        <v>0.27906976744186046</v>
      </c>
      <c r="L76" s="116" t="str">
        <f t="shared" si="21"/>
        <v/>
      </c>
      <c r="M76" s="116">
        <f t="shared" si="22"/>
        <v>4</v>
      </c>
      <c r="N76" s="116">
        <f t="shared" si="23"/>
        <v>1</v>
      </c>
      <c r="O76" s="259" t="s">
        <v>351</v>
      </c>
      <c r="P76" s="254">
        <f>INDEX(SummDir!$5:$113,$A76,P$125)</f>
        <v>32.25</v>
      </c>
      <c r="Q76" s="217">
        <f>INDEX(SummDir!$5:$113,$A76,Q$125)</f>
        <v>129</v>
      </c>
      <c r="R76" s="217">
        <f>INDEX(SummDir!$5:$113,$A76,R$125)</f>
        <v>57</v>
      </c>
      <c r="S76" s="217">
        <f>INDEX(SummDir!$5:$113,$A76,S$125)</f>
        <v>72</v>
      </c>
      <c r="T76" s="217">
        <f>INDEX(SummDir!$5:$113,$A76,T$125)</f>
        <v>57</v>
      </c>
      <c r="U76" s="216"/>
      <c r="V76" s="216"/>
      <c r="W76" s="281">
        <f t="shared" si="24"/>
        <v>0</v>
      </c>
      <c r="X76" s="216"/>
      <c r="Y76" s="140">
        <f>INDEX(SummDir!$5:$113,$A76,Y$125)</f>
        <v>129</v>
      </c>
      <c r="Z76" s="140">
        <f>INDEX(SummDir!$5:$113,$A76,Z$125)</f>
        <v>72</v>
      </c>
      <c r="AA76" s="140"/>
      <c r="AB76" s="140"/>
      <c r="AC76" s="140"/>
      <c r="AD76" s="140"/>
      <c r="AE76" s="140"/>
      <c r="AF76" s="140"/>
      <c r="AG76" s="140"/>
      <c r="AH76" s="140"/>
      <c r="AI76" s="217"/>
      <c r="AJ76" s="140">
        <f t="shared" si="25"/>
        <v>0</v>
      </c>
      <c r="AK76" s="140">
        <f t="shared" si="25"/>
        <v>0</v>
      </c>
      <c r="AL76" s="140">
        <f t="shared" si="25"/>
        <v>4</v>
      </c>
      <c r="AM76" s="140">
        <f t="shared" si="25"/>
        <v>4</v>
      </c>
      <c r="AN76" s="140">
        <f t="shared" si="26"/>
        <v>0</v>
      </c>
      <c r="AO76" s="140">
        <f t="shared" si="26"/>
        <v>0</v>
      </c>
      <c r="AP76" s="140">
        <f t="shared" si="26"/>
        <v>0</v>
      </c>
      <c r="AQ76" s="140">
        <f t="shared" si="26"/>
        <v>0</v>
      </c>
      <c r="AR76" s="140">
        <f t="shared" si="27"/>
        <v>33.356630000000003</v>
      </c>
      <c r="AS76" s="140">
        <f t="shared" si="27"/>
        <v>-111.92854</v>
      </c>
    </row>
    <row r="77" spans="1:45" s="139" customFormat="1" x14ac:dyDescent="0.25">
      <c r="A77" s="141">
        <v>76</v>
      </c>
      <c r="B77" s="272">
        <f>INDEX(SummDir!$5:$113,$A77,B$125)</f>
        <v>124</v>
      </c>
      <c r="C77" s="182" t="str">
        <f>INDEX(SummDir!$5:$113,$A77,C$125)</f>
        <v>Western Canal</v>
      </c>
      <c r="D77" s="182" t="str">
        <f>INDEX(SummDir!$5:$113,$A77,D$125)</f>
        <v>McClintock Dr</v>
      </c>
      <c r="E77" s="116">
        <f>IF(LEN(INDEX(SummDir!$5:$113,$A77,E$125))&lt;1,"",ROUND(INDEX(SummDir!$5:$113,$A77,E$125),0))</f>
        <v>31</v>
      </c>
      <c r="F77" s="116">
        <f>IF(LEN(INDEX(SummDir!$5:$113,$A77,F$125))&lt;1,"",ROUND(INDEX(SummDir!$5:$113,$A77,F$125),0))</f>
        <v>24</v>
      </c>
      <c r="G77" s="116">
        <f>IF(LEN(INDEX(SummDir!$5:$113,$A77,G$125))&lt;1,"",ROUND(INDEX(SummDir!$5:$113,$A77,G$125),0))</f>
        <v>39</v>
      </c>
      <c r="H77" s="251">
        <f>INDEX(SummDir!$5:$113,$A77,H$125)</f>
        <v>0.57599999999999996</v>
      </c>
      <c r="I77" s="251">
        <f>INDEX(SummDir!$5:$113,$A77,I$125)</f>
        <v>0</v>
      </c>
      <c r="J77" s="251">
        <f>INDEX(SummDir!$5:$113,$A77,J$125)</f>
        <v>0</v>
      </c>
      <c r="K77" s="116">
        <f>INDEX(SummDir!$5:$113,$A77,K$125)</f>
        <v>0.32800000000000001</v>
      </c>
      <c r="L77" s="116" t="str">
        <f t="shared" si="21"/>
        <v/>
      </c>
      <c r="M77" s="116">
        <f t="shared" si="22"/>
        <v>5</v>
      </c>
      <c r="N77" s="116">
        <f t="shared" si="23"/>
        <v>1</v>
      </c>
      <c r="O77" s="259" t="s">
        <v>351</v>
      </c>
      <c r="P77" s="254">
        <f>INDEX(SummDir!$5:$113,$A77,P$125)</f>
        <v>31.25</v>
      </c>
      <c r="Q77" s="217">
        <f>INDEX(SummDir!$5:$113,$A77,Q$125)</f>
        <v>125</v>
      </c>
      <c r="R77" s="217">
        <f>INDEX(SummDir!$5:$113,$A77,R$125)</f>
        <v>48</v>
      </c>
      <c r="S77" s="217">
        <f>INDEX(SummDir!$5:$113,$A77,S$125)</f>
        <v>77</v>
      </c>
      <c r="T77" s="217">
        <f>INDEX(SummDir!$5:$113,$A77,T$125)</f>
        <v>48</v>
      </c>
      <c r="U77" s="216"/>
      <c r="V77" s="116"/>
      <c r="W77" s="281">
        <f t="shared" si="24"/>
        <v>0</v>
      </c>
      <c r="X77" s="216"/>
      <c r="Y77" s="140">
        <f>INDEX(SummDir!$5:$113,$A77,Y$125)</f>
        <v>125</v>
      </c>
      <c r="Z77" s="140">
        <f>INDEX(SummDir!$5:$113,$A77,Z$125)</f>
        <v>77</v>
      </c>
      <c r="AA77" s="140"/>
      <c r="AB77" s="140"/>
      <c r="AC77" s="140"/>
      <c r="AD77" s="140"/>
      <c r="AE77" s="140"/>
      <c r="AF77" s="140"/>
      <c r="AG77" s="140"/>
      <c r="AH77" s="140"/>
      <c r="AI77" s="217"/>
      <c r="AJ77" s="140">
        <f t="shared" ref="AJ77:AM96" si="28">INDEX(Lane,MATCH($B77,loc_ID,0),MATCH(AJ$1,LaneHdr,0))</f>
        <v>3</v>
      </c>
      <c r="AK77" s="140">
        <f t="shared" si="28"/>
        <v>3</v>
      </c>
      <c r="AL77" s="140">
        <f t="shared" si="28"/>
        <v>4</v>
      </c>
      <c r="AM77" s="140">
        <f t="shared" si="28"/>
        <v>4</v>
      </c>
      <c r="AN77" s="140">
        <f t="shared" ref="AN77:AQ96" si="29">INDEX(CordonIn,MATCH($B77,loc_ID,0),AN$124)</f>
        <v>0</v>
      </c>
      <c r="AO77" s="140">
        <f t="shared" si="29"/>
        <v>0</v>
      </c>
      <c r="AP77" s="140">
        <f t="shared" si="29"/>
        <v>0</v>
      </c>
      <c r="AQ77" s="140">
        <f t="shared" si="29"/>
        <v>0</v>
      </c>
      <c r="AR77" s="140">
        <f t="shared" ref="AR77:AS96" si="30">IF(ISBLANK(INDEX(GPS_,MATCH($B77,loc_ID,0),AR$124)),"",INDEX(GPS_,MATCH($B77,loc_ID,0),AR$124))</f>
        <v>33.356769999999997</v>
      </c>
      <c r="AS77" s="140">
        <f t="shared" si="30"/>
        <v>-111.91153</v>
      </c>
    </row>
    <row r="78" spans="1:45" s="139" customFormat="1" x14ac:dyDescent="0.25">
      <c r="A78" s="141">
        <v>77</v>
      </c>
      <c r="B78" s="272">
        <f>INDEX(SummDir!$5:$113,$A78,B$125)</f>
        <v>126</v>
      </c>
      <c r="C78" s="182" t="str">
        <f>INDEX(SummDir!$5:$113,$A78,C$125)</f>
        <v>Baseline Rd</v>
      </c>
      <c r="D78" s="182" t="str">
        <f>INDEX(SummDir!$5:$113,$A78,D$125)</f>
        <v>Western Canal</v>
      </c>
      <c r="E78" s="116">
        <f>IF(LEN(INDEX(SummDir!$5:$113,$A78,E$125))&lt;1,"",ROUND(INDEX(SummDir!$5:$113,$A78,E$125),0))</f>
        <v>17</v>
      </c>
      <c r="F78" s="116">
        <f>IF(LEN(INDEX(SummDir!$5:$113,$A78,F$125))&lt;1,"",ROUND(INDEX(SummDir!$5:$113,$A78,F$125),0))</f>
        <v>14</v>
      </c>
      <c r="G78" s="116">
        <f>IF(LEN(INDEX(SummDir!$5:$113,$A78,G$125))&lt;1,"",ROUND(INDEX(SummDir!$5:$113,$A78,G$125),0))</f>
        <v>20</v>
      </c>
      <c r="H78" s="251">
        <f>INDEX(SummDir!$5:$113,$A78,H$125)</f>
        <v>0.25</v>
      </c>
      <c r="I78" s="251">
        <f>INDEX(SummDir!$5:$113,$A78,I$125)</f>
        <v>0.27941176470588236</v>
      </c>
      <c r="J78" s="251">
        <f>INDEX(SummDir!$5:$113,$A78,J$125)</f>
        <v>0.94117647058823528</v>
      </c>
      <c r="K78" s="116">
        <f>INDEX(SummDir!$5:$113,$A78,K$125)</f>
        <v>0.25</v>
      </c>
      <c r="L78" s="116">
        <f t="shared" si="21"/>
        <v>24094</v>
      </c>
      <c r="M78" s="116">
        <f t="shared" si="22"/>
        <v>2.9</v>
      </c>
      <c r="N78" s="116">
        <f t="shared" si="23"/>
        <v>0</v>
      </c>
      <c r="O78" s="259" t="s">
        <v>351</v>
      </c>
      <c r="P78" s="254">
        <f>INDEX(SummDir!$5:$113,$A78,P$125)</f>
        <v>17</v>
      </c>
      <c r="Q78" s="217">
        <f>INDEX(SummDir!$5:$113,$A78,Q$125)</f>
        <v>68</v>
      </c>
      <c r="R78" s="217">
        <f>INDEX(SummDir!$5:$113,$A78,R$125)</f>
        <v>28</v>
      </c>
      <c r="S78" s="217">
        <f>INDEX(SummDir!$5:$113,$A78,S$125)</f>
        <v>40</v>
      </c>
      <c r="T78" s="217">
        <f>INDEX(SummDir!$5:$113,$A78,T$125)</f>
        <v>28</v>
      </c>
      <c r="U78" s="216"/>
      <c r="V78" s="116"/>
      <c r="W78" s="281">
        <f t="shared" si="24"/>
        <v>0</v>
      </c>
      <c r="X78" s="216"/>
      <c r="Y78" s="140">
        <f>INDEX(SummDir!$5:$113,$A78,Y$125)</f>
        <v>68</v>
      </c>
      <c r="Z78" s="140">
        <f>INDEX(SummDir!$5:$113,$A78,Z$125)</f>
        <v>40</v>
      </c>
      <c r="AA78" s="140"/>
      <c r="AB78" s="140"/>
      <c r="AC78" s="140"/>
      <c r="AD78" s="140"/>
      <c r="AE78" s="140"/>
      <c r="AF78" s="140"/>
      <c r="AG78" s="140"/>
      <c r="AH78" s="140"/>
      <c r="AI78" s="217"/>
      <c r="AJ78" s="140">
        <f t="shared" si="28"/>
        <v>4</v>
      </c>
      <c r="AK78" s="140">
        <f t="shared" si="28"/>
        <v>4</v>
      </c>
      <c r="AL78" s="140">
        <f t="shared" si="28"/>
        <v>0</v>
      </c>
      <c r="AM78" s="140">
        <f t="shared" si="28"/>
        <v>0</v>
      </c>
      <c r="AN78" s="140">
        <f t="shared" si="29"/>
        <v>0</v>
      </c>
      <c r="AO78" s="140">
        <f t="shared" si="29"/>
        <v>0</v>
      </c>
      <c r="AP78" s="140">
        <f t="shared" si="29"/>
        <v>0</v>
      </c>
      <c r="AQ78" s="140">
        <f t="shared" si="29"/>
        <v>0</v>
      </c>
      <c r="AR78" s="140">
        <f t="shared" si="30"/>
        <v>33.377958</v>
      </c>
      <c r="AS78" s="140">
        <f t="shared" si="30"/>
        <v>-111.945448</v>
      </c>
    </row>
    <row r="79" spans="1:45" s="139" customFormat="1" x14ac:dyDescent="0.25">
      <c r="A79" s="141">
        <v>78</v>
      </c>
      <c r="B79" s="272">
        <f>INDEX(SummDir!$5:$113,$A79,B$125)</f>
        <v>128</v>
      </c>
      <c r="C79" s="182" t="str">
        <f>INDEX(SummDir!$5:$113,$A79,C$125)</f>
        <v>Alameda Dr</v>
      </c>
      <c r="D79" s="182" t="str">
        <f>INDEX(SummDir!$5:$113,$A79,D$125)</f>
        <v>McClintock Dr</v>
      </c>
      <c r="E79" s="116">
        <f>IF(LEN(INDEX(SummDir!$5:$113,$A79,E$125))&lt;1,"",ROUND(INDEX(SummDir!$5:$113,$A79,E$125),0))</f>
        <v>19</v>
      </c>
      <c r="F79" s="116">
        <f>IF(LEN(INDEX(SummDir!$5:$113,$A79,F$125))&lt;1,"",ROUND(INDEX(SummDir!$5:$113,$A79,F$125),0))</f>
        <v>20</v>
      </c>
      <c r="G79" s="116">
        <f>IF(LEN(INDEX(SummDir!$5:$113,$A79,G$125))&lt;1,"",ROUND(INDEX(SummDir!$5:$113,$A79,G$125),0))</f>
        <v>17</v>
      </c>
      <c r="H79" s="251">
        <f>INDEX(SummDir!$5:$113,$A79,H$125)</f>
        <v>0.63513513513513509</v>
      </c>
      <c r="I79" s="251">
        <f>INDEX(SummDir!$5:$113,$A79,I$125)</f>
        <v>1.3513513513513514E-2</v>
      </c>
      <c r="J79" s="251">
        <f>INDEX(SummDir!$5:$113,$A79,J$125)</f>
        <v>0.10810810810810811</v>
      </c>
      <c r="K79" s="116">
        <f>INDEX(SummDir!$5:$113,$A79,K$125)</f>
        <v>0.20270270270270271</v>
      </c>
      <c r="L79" s="116" t="str">
        <f t="shared" si="21"/>
        <v/>
      </c>
      <c r="M79" s="116">
        <f t="shared" si="22"/>
        <v>2</v>
      </c>
      <c r="N79" s="116">
        <f t="shared" si="23"/>
        <v>1</v>
      </c>
      <c r="O79" s="259" t="s">
        <v>351</v>
      </c>
      <c r="P79" s="254">
        <f>INDEX(SummDir!$5:$113,$A79,P$125)</f>
        <v>18.5</v>
      </c>
      <c r="Q79" s="217">
        <f>INDEX(SummDir!$5:$113,$A79,Q$125)</f>
        <v>74</v>
      </c>
      <c r="R79" s="217">
        <f>INDEX(SummDir!$5:$113,$A79,R$125)</f>
        <v>40</v>
      </c>
      <c r="S79" s="217">
        <f>INDEX(SummDir!$5:$113,$A79,S$125)</f>
        <v>34</v>
      </c>
      <c r="T79" s="217">
        <f>INDEX(SummDir!$5:$113,$A79,T$125)</f>
        <v>40</v>
      </c>
      <c r="U79" s="216"/>
      <c r="V79" s="216"/>
      <c r="W79" s="281">
        <f t="shared" si="24"/>
        <v>0</v>
      </c>
      <c r="X79" s="216"/>
      <c r="Y79" s="140">
        <f>INDEX(SummDir!$5:$113,$A79,Y$125)</f>
        <v>74</v>
      </c>
      <c r="Z79" s="140">
        <f>INDEX(SummDir!$5:$113,$A79,Z$125)</f>
        <v>34</v>
      </c>
      <c r="AA79" s="140"/>
      <c r="AB79" s="140"/>
      <c r="AC79" s="140"/>
      <c r="AD79" s="140"/>
      <c r="AE79" s="140"/>
      <c r="AF79" s="140"/>
      <c r="AG79" s="140"/>
      <c r="AH79" s="140"/>
      <c r="AI79" s="217"/>
      <c r="AJ79" s="140">
        <f t="shared" si="28"/>
        <v>0</v>
      </c>
      <c r="AK79" s="140">
        <f t="shared" si="28"/>
        <v>0</v>
      </c>
      <c r="AL79" s="140">
        <f t="shared" si="28"/>
        <v>2</v>
      </c>
      <c r="AM79" s="140">
        <f t="shared" si="28"/>
        <v>2</v>
      </c>
      <c r="AN79" s="140">
        <f t="shared" si="29"/>
        <v>0</v>
      </c>
      <c r="AO79" s="140">
        <f t="shared" si="29"/>
        <v>0</v>
      </c>
      <c r="AP79" s="140">
        <f t="shared" si="29"/>
        <v>0</v>
      </c>
      <c r="AQ79" s="140">
        <f t="shared" si="29"/>
        <v>0</v>
      </c>
      <c r="AR79" s="140">
        <f t="shared" si="30"/>
        <v>33.400145999999999</v>
      </c>
      <c r="AS79" s="140">
        <f t="shared" si="30"/>
        <v>-111.908998</v>
      </c>
    </row>
    <row r="80" spans="1:45" s="139" customFormat="1" x14ac:dyDescent="0.25">
      <c r="A80" s="141">
        <v>79</v>
      </c>
      <c r="B80" s="272">
        <f>INDEX(SummDir!$5:$113,$A80,B$125)</f>
        <v>129</v>
      </c>
      <c r="C80" s="182" t="str">
        <f>INDEX(SummDir!$5:$113,$A80,C$125)</f>
        <v>Alameda Dr</v>
      </c>
      <c r="D80" s="182" t="str">
        <f>INDEX(SummDir!$5:$113,$A80,D$125)</f>
        <v>Rural Rd</v>
      </c>
      <c r="E80" s="116">
        <f>IF(LEN(INDEX(SummDir!$5:$113,$A80,E$125))&lt;1,"",ROUND(INDEX(SummDir!$5:$113,$A80,E$125),0))</f>
        <v>19</v>
      </c>
      <c r="F80" s="116">
        <f>IF(LEN(INDEX(SummDir!$5:$113,$A80,F$125))&lt;1,"",ROUND(INDEX(SummDir!$5:$113,$A80,F$125),0))</f>
        <v>19</v>
      </c>
      <c r="G80" s="116" t="str">
        <f>IF(LEN(INDEX(SummDir!$5:$113,$A80,G$125))&lt;1,"",ROUND(INDEX(SummDir!$5:$113,$A80,G$125),0))</f>
        <v/>
      </c>
      <c r="H80" s="251">
        <f>INDEX(SummDir!$5:$113,$A80,H$125)</f>
        <v>0.48648648648648651</v>
      </c>
      <c r="I80" s="251">
        <f>INDEX(SummDir!$5:$113,$A80,I$125)</f>
        <v>0</v>
      </c>
      <c r="J80" s="251">
        <f>INDEX(SummDir!$5:$113,$A80,J$125)</f>
        <v>0.21621621621621623</v>
      </c>
      <c r="K80" s="116">
        <f>INDEX(SummDir!$5:$113,$A80,K$125)</f>
        <v>0.29729729729729731</v>
      </c>
      <c r="L80" s="116">
        <f t="shared" si="21"/>
        <v>1841</v>
      </c>
      <c r="M80" s="116">
        <f t="shared" si="22"/>
        <v>1</v>
      </c>
      <c r="N80" s="116">
        <f t="shared" si="23"/>
        <v>1</v>
      </c>
      <c r="O80" s="259" t="s">
        <v>351</v>
      </c>
      <c r="P80" s="254">
        <f>INDEX(SummDir!$5:$113,$A80,P$125)</f>
        <v>18.5</v>
      </c>
      <c r="Q80" s="217">
        <f>INDEX(SummDir!$5:$113,$A80,Q$125)</f>
        <v>37</v>
      </c>
      <c r="R80" s="217">
        <f>INDEX(SummDir!$5:$113,$A80,R$125)</f>
        <v>37</v>
      </c>
      <c r="S80" s="217">
        <f>INDEX(SummDir!$5:$113,$A80,S$125)</f>
        <v>0</v>
      </c>
      <c r="T80" s="217">
        <f>INDEX(SummDir!$5:$113,$A80,T$125)</f>
        <v>37</v>
      </c>
      <c r="U80" s="216"/>
      <c r="V80" s="116"/>
      <c r="W80" s="281">
        <f t="shared" si="24"/>
        <v>0</v>
      </c>
      <c r="X80" s="216"/>
      <c r="Y80" s="140">
        <f>INDEX(SummDir!$5:$113,$A80,Y$125)</f>
        <v>37</v>
      </c>
      <c r="Z80" s="140">
        <f>INDEX(SummDir!$5:$113,$A80,Z$125)</f>
        <v>0</v>
      </c>
      <c r="AA80" s="140"/>
      <c r="AB80" s="140"/>
      <c r="AC80" s="140"/>
      <c r="AD80" s="140"/>
      <c r="AE80" s="140"/>
      <c r="AF80" s="140"/>
      <c r="AG80" s="140"/>
      <c r="AH80" s="140"/>
      <c r="AI80" s="217"/>
      <c r="AJ80" s="140">
        <f t="shared" si="28"/>
        <v>0</v>
      </c>
      <c r="AK80" s="140">
        <f t="shared" si="28"/>
        <v>0</v>
      </c>
      <c r="AL80" s="140">
        <f t="shared" si="28"/>
        <v>2</v>
      </c>
      <c r="AM80" s="140">
        <f t="shared" si="28"/>
        <v>2</v>
      </c>
      <c r="AN80" s="140">
        <f t="shared" si="29"/>
        <v>0</v>
      </c>
      <c r="AO80" s="140">
        <f t="shared" si="29"/>
        <v>0</v>
      </c>
      <c r="AP80" s="140">
        <f t="shared" si="29"/>
        <v>0</v>
      </c>
      <c r="AQ80" s="140">
        <f t="shared" si="29"/>
        <v>0</v>
      </c>
      <c r="AR80" s="140">
        <f t="shared" si="30"/>
        <v>33.400246000000003</v>
      </c>
      <c r="AS80" s="140">
        <f t="shared" si="30"/>
        <v>-111.926098</v>
      </c>
    </row>
    <row r="81" spans="1:45" s="139" customFormat="1" x14ac:dyDescent="0.25">
      <c r="A81" s="141">
        <v>80</v>
      </c>
      <c r="B81" s="272">
        <f>INDEX(SummDir!$5:$113,$A81,B$125)</f>
        <v>131</v>
      </c>
      <c r="C81" s="182" t="str">
        <f>INDEX(SummDir!$5:$113,$A81,C$125)</f>
        <v>Apache Blvd</v>
      </c>
      <c r="D81" s="182" t="str">
        <f>INDEX(SummDir!$5:$113,$A81,D$125)</f>
        <v>Rural Rd</v>
      </c>
      <c r="E81" s="116">
        <f>IF(LEN(INDEX(SummDir!$5:$113,$A81,E$125))&lt;1,"",ROUND(INDEX(SummDir!$5:$113,$A81,E$125),0))</f>
        <v>83</v>
      </c>
      <c r="F81" s="116">
        <f>IF(LEN(INDEX(SummDir!$5:$113,$A81,F$125))&lt;1,"",ROUND(INDEX(SummDir!$5:$113,$A81,F$125),0))</f>
        <v>73</v>
      </c>
      <c r="G81" s="116">
        <f>IF(LEN(INDEX(SummDir!$5:$113,$A81,G$125))&lt;1,"",ROUND(INDEX(SummDir!$5:$113,$A81,G$125),0))</f>
        <v>94</v>
      </c>
      <c r="H81" s="251">
        <f>INDEX(SummDir!$5:$113,$A81,H$125)</f>
        <v>0.12312312312312312</v>
      </c>
      <c r="I81" s="251">
        <f>INDEX(SummDir!$5:$113,$A81,I$125)</f>
        <v>0.27027027027027029</v>
      </c>
      <c r="J81" s="251">
        <f>INDEX(SummDir!$5:$113,$A81,J$125)</f>
        <v>0.50150150150150152</v>
      </c>
      <c r="K81" s="116">
        <f>INDEX(SummDir!$5:$113,$A81,K$125)</f>
        <v>0.28528528528528529</v>
      </c>
      <c r="L81" s="116">
        <f t="shared" si="21"/>
        <v>22165</v>
      </c>
      <c r="M81" s="116">
        <f t="shared" si="22"/>
        <v>0</v>
      </c>
      <c r="N81" s="116">
        <f t="shared" si="23"/>
        <v>1</v>
      </c>
      <c r="O81" s="259" t="s">
        <v>351</v>
      </c>
      <c r="P81" s="254">
        <f>INDEX(SummDir!$5:$113,$A81,P$125)</f>
        <v>83.25</v>
      </c>
      <c r="Q81" s="217">
        <f>INDEX(SummDir!$5:$113,$A81,Q$125)</f>
        <v>333</v>
      </c>
      <c r="R81" s="217">
        <f>INDEX(SummDir!$5:$113,$A81,R$125)</f>
        <v>146</v>
      </c>
      <c r="S81" s="217">
        <f>INDEX(SummDir!$5:$113,$A81,S$125)</f>
        <v>187</v>
      </c>
      <c r="T81" s="217">
        <f>INDEX(SummDir!$5:$113,$A81,T$125)</f>
        <v>146</v>
      </c>
      <c r="U81" s="216"/>
      <c r="V81" s="116"/>
      <c r="W81" s="281">
        <f t="shared" si="24"/>
        <v>0</v>
      </c>
      <c r="X81" s="216"/>
      <c r="Y81" s="140">
        <f>INDEX(SummDir!$5:$113,$A81,Y$125)</f>
        <v>333</v>
      </c>
      <c r="Z81" s="140">
        <f>INDEX(SummDir!$5:$113,$A81,Z$125)</f>
        <v>187</v>
      </c>
      <c r="AA81" s="140"/>
      <c r="AB81" s="140"/>
      <c r="AC81" s="140"/>
      <c r="AD81" s="140"/>
      <c r="AE81" s="140"/>
      <c r="AF81" s="140"/>
      <c r="AG81" s="140"/>
      <c r="AH81" s="140"/>
      <c r="AI81" s="217"/>
      <c r="AJ81" s="140">
        <f t="shared" si="28"/>
        <v>0</v>
      </c>
      <c r="AK81" s="140">
        <f t="shared" si="28"/>
        <v>0</v>
      </c>
      <c r="AL81" s="140">
        <f t="shared" si="28"/>
        <v>3</v>
      </c>
      <c r="AM81" s="140">
        <f t="shared" si="28"/>
        <v>3</v>
      </c>
      <c r="AN81" s="140">
        <f t="shared" si="29"/>
        <v>1</v>
      </c>
      <c r="AO81" s="140">
        <f t="shared" si="29"/>
        <v>0</v>
      </c>
      <c r="AP81" s="140">
        <f t="shared" si="29"/>
        <v>0</v>
      </c>
      <c r="AQ81" s="140">
        <f t="shared" si="29"/>
        <v>1</v>
      </c>
      <c r="AR81" s="140">
        <f t="shared" si="30"/>
        <v>33.414645</v>
      </c>
      <c r="AS81" s="140">
        <f t="shared" si="30"/>
        <v>-111.926098</v>
      </c>
    </row>
    <row r="82" spans="1:45" s="139" customFormat="1" x14ac:dyDescent="0.25">
      <c r="A82" s="141">
        <v>81</v>
      </c>
      <c r="B82" s="272">
        <f>INDEX(SummDir!$5:$113,$A82,B$125)</f>
        <v>132</v>
      </c>
      <c r="C82" s="182" t="str">
        <f>INDEX(SummDir!$5:$113,$A82,C$125)</f>
        <v>Apache Blvd</v>
      </c>
      <c r="D82" s="182" t="str">
        <f>INDEX(SummDir!$5:$113,$A82,D$125)</f>
        <v>S Dorsey Ln</v>
      </c>
      <c r="E82" s="116">
        <f>IF(LEN(INDEX(SummDir!$5:$113,$A82,E$125))&lt;1,"",ROUND(INDEX(SummDir!$5:$113,$A82,E$125),0))</f>
        <v>57</v>
      </c>
      <c r="F82" s="116">
        <f>IF(LEN(INDEX(SummDir!$5:$113,$A82,F$125))&lt;1,"",ROUND(INDEX(SummDir!$5:$113,$A82,F$125),0))</f>
        <v>54</v>
      </c>
      <c r="G82" s="116">
        <f>IF(LEN(INDEX(SummDir!$5:$113,$A82,G$125))&lt;1,"",ROUND(INDEX(SummDir!$5:$113,$A82,G$125),0))</f>
        <v>61</v>
      </c>
      <c r="H82" s="251">
        <f>INDEX(SummDir!$5:$113,$A82,H$125)</f>
        <v>0.20614035087719298</v>
      </c>
      <c r="I82" s="251">
        <f>INDEX(SummDir!$5:$113,$A82,I$125)</f>
        <v>0.15789473684210525</v>
      </c>
      <c r="J82" s="251">
        <f>INDEX(SummDir!$5:$113,$A82,J$125)</f>
        <v>0.32017543859649122</v>
      </c>
      <c r="K82" s="116">
        <f>INDEX(SummDir!$5:$113,$A82,K$125)</f>
        <v>0.17982456140350878</v>
      </c>
      <c r="L82" s="116">
        <f t="shared" si="21"/>
        <v>18699</v>
      </c>
      <c r="M82" s="116">
        <f t="shared" si="22"/>
        <v>0.5</v>
      </c>
      <c r="N82" s="116">
        <f t="shared" si="23"/>
        <v>1</v>
      </c>
      <c r="O82" s="259" t="s">
        <v>351</v>
      </c>
      <c r="P82" s="254">
        <f>INDEX(SummDir!$5:$113,$A82,P$125)</f>
        <v>57</v>
      </c>
      <c r="Q82" s="217">
        <f>INDEX(SummDir!$5:$113,$A82,Q$125)</f>
        <v>228</v>
      </c>
      <c r="R82" s="217">
        <f>INDEX(SummDir!$5:$113,$A82,R$125)</f>
        <v>107</v>
      </c>
      <c r="S82" s="217">
        <f>INDEX(SummDir!$5:$113,$A82,S$125)</f>
        <v>121</v>
      </c>
      <c r="T82" s="217">
        <f>INDEX(SummDir!$5:$113,$A82,T$125)</f>
        <v>107</v>
      </c>
      <c r="U82" s="216"/>
      <c r="V82" s="216"/>
      <c r="W82" s="281">
        <f t="shared" si="24"/>
        <v>0</v>
      </c>
      <c r="X82" s="216"/>
      <c r="Y82" s="140">
        <f>INDEX(SummDir!$5:$113,$A82,Y$125)</f>
        <v>228</v>
      </c>
      <c r="Z82" s="140">
        <f>INDEX(SummDir!$5:$113,$A82,Z$125)</f>
        <v>121</v>
      </c>
      <c r="AA82" s="140"/>
      <c r="AB82" s="140"/>
      <c r="AC82" s="140"/>
      <c r="AD82" s="140"/>
      <c r="AE82" s="140"/>
      <c r="AF82" s="140"/>
      <c r="AG82" s="140"/>
      <c r="AH82" s="140"/>
      <c r="AI82" s="217"/>
      <c r="AJ82" s="140">
        <f t="shared" si="28"/>
        <v>0</v>
      </c>
      <c r="AK82" s="140">
        <f t="shared" si="28"/>
        <v>0</v>
      </c>
      <c r="AL82" s="140">
        <f t="shared" si="28"/>
        <v>3</v>
      </c>
      <c r="AM82" s="140">
        <f t="shared" si="28"/>
        <v>3</v>
      </c>
      <c r="AN82" s="140">
        <f t="shared" si="29"/>
        <v>0</v>
      </c>
      <c r="AO82" s="140">
        <f t="shared" si="29"/>
        <v>0</v>
      </c>
      <c r="AP82" s="140">
        <f t="shared" si="29"/>
        <v>0</v>
      </c>
      <c r="AQ82" s="140">
        <f t="shared" si="29"/>
        <v>0</v>
      </c>
      <c r="AR82" s="140">
        <f t="shared" si="30"/>
        <v>33.414745000000003</v>
      </c>
      <c r="AS82" s="140">
        <f t="shared" si="30"/>
        <v>-111.917698</v>
      </c>
    </row>
    <row r="83" spans="1:45" s="139" customFormat="1" x14ac:dyDescent="0.25">
      <c r="A83" s="141">
        <v>82</v>
      </c>
      <c r="B83" s="272">
        <f>INDEX(SummDir!$5:$113,$A83,B$125)</f>
        <v>133</v>
      </c>
      <c r="C83" s="182" t="str">
        <f>INDEX(SummDir!$5:$113,$A83,C$125)</f>
        <v>Apache Blvd</v>
      </c>
      <c r="D83" s="182" t="str">
        <f>INDEX(SummDir!$5:$113,$A83,D$125)</f>
        <v>College Ave</v>
      </c>
      <c r="E83" s="116">
        <f>IF(LEN(INDEX(SummDir!$5:$113,$A83,E$125))&lt;1,"",ROUND(INDEX(SummDir!$5:$113,$A83,E$125),0))</f>
        <v>64</v>
      </c>
      <c r="F83" s="116">
        <f>IF(LEN(INDEX(SummDir!$5:$113,$A83,F$125))&lt;1,"",ROUND(INDEX(SummDir!$5:$113,$A83,F$125),0))</f>
        <v>63</v>
      </c>
      <c r="G83" s="116">
        <f>IF(LEN(INDEX(SummDir!$5:$113,$A83,G$125))&lt;1,"",ROUND(INDEX(SummDir!$5:$113,$A83,G$125),0))</f>
        <v>65</v>
      </c>
      <c r="H83" s="251">
        <f>INDEX(SummDir!$5:$113,$A83,H$125)</f>
        <v>0.12795275590551181</v>
      </c>
      <c r="I83" s="251">
        <f>INDEX(SummDir!$5:$113,$A83,I$125)</f>
        <v>0.22047244094488189</v>
      </c>
      <c r="J83" s="251">
        <f>INDEX(SummDir!$5:$113,$A83,J$125)</f>
        <v>0.32874015748031499</v>
      </c>
      <c r="K83" s="116">
        <f>INDEX(SummDir!$5:$113,$A83,K$125)</f>
        <v>0.3346456692913386</v>
      </c>
      <c r="L83" s="116">
        <f t="shared" si="21"/>
        <v>22165</v>
      </c>
      <c r="M83" s="116">
        <f t="shared" si="22"/>
        <v>0</v>
      </c>
      <c r="N83" s="116">
        <f t="shared" si="23"/>
        <v>1</v>
      </c>
      <c r="O83" s="259" t="s">
        <v>351</v>
      </c>
      <c r="P83" s="254">
        <f>INDEX(SummDir!$5:$113,$A83,P$125)</f>
        <v>63.5</v>
      </c>
      <c r="Q83" s="217">
        <f>INDEX(SummDir!$5:$113,$A83,Q$125)</f>
        <v>254</v>
      </c>
      <c r="R83" s="217">
        <f>INDEX(SummDir!$5:$113,$A83,R$125)</f>
        <v>125</v>
      </c>
      <c r="S83" s="217">
        <f>INDEX(SummDir!$5:$113,$A83,S$125)</f>
        <v>129</v>
      </c>
      <c r="T83" s="217">
        <f>INDEX(SummDir!$5:$113,$A83,T$125)</f>
        <v>125</v>
      </c>
      <c r="U83" s="216"/>
      <c r="V83" s="216"/>
      <c r="W83" s="281">
        <f t="shared" si="24"/>
        <v>0</v>
      </c>
      <c r="X83" s="216"/>
      <c r="Y83" s="140">
        <f>INDEX(SummDir!$5:$113,$A83,Y$125)</f>
        <v>254</v>
      </c>
      <c r="Z83" s="140">
        <f>INDEX(SummDir!$5:$113,$A83,Z$125)</f>
        <v>129</v>
      </c>
      <c r="AA83" s="140"/>
      <c r="AB83" s="140"/>
      <c r="AC83" s="140"/>
      <c r="AD83" s="140"/>
      <c r="AE83" s="140"/>
      <c r="AF83" s="140"/>
      <c r="AG83" s="140"/>
      <c r="AH83" s="140"/>
      <c r="AI83" s="217"/>
      <c r="AJ83" s="140">
        <f t="shared" si="28"/>
        <v>3</v>
      </c>
      <c r="AK83" s="140">
        <f t="shared" si="28"/>
        <v>3</v>
      </c>
      <c r="AL83" s="140">
        <f t="shared" si="28"/>
        <v>3</v>
      </c>
      <c r="AM83" s="140">
        <f t="shared" si="28"/>
        <v>3</v>
      </c>
      <c r="AN83" s="140">
        <f t="shared" si="29"/>
        <v>1</v>
      </c>
      <c r="AO83" s="140">
        <f t="shared" si="29"/>
        <v>0</v>
      </c>
      <c r="AP83" s="140">
        <f t="shared" si="29"/>
        <v>0</v>
      </c>
      <c r="AQ83" s="140">
        <f t="shared" si="29"/>
        <v>0</v>
      </c>
      <c r="AR83" s="140">
        <f t="shared" si="30"/>
        <v>33.414544999999997</v>
      </c>
      <c r="AS83" s="140">
        <f t="shared" si="30"/>
        <v>-111.93469899999999</v>
      </c>
    </row>
    <row r="84" spans="1:45" s="139" customFormat="1" x14ac:dyDescent="0.25">
      <c r="A84" s="141">
        <v>83</v>
      </c>
      <c r="B84" s="272">
        <f>INDEX(SummDir!$5:$113,$A84,B$125)</f>
        <v>134</v>
      </c>
      <c r="C84" s="182" t="str">
        <f>INDEX(SummDir!$5:$113,$A84,C$125)</f>
        <v>Apache Blvd</v>
      </c>
      <c r="D84" s="182" t="str">
        <f>INDEX(SummDir!$5:$113,$A84,D$125)</f>
        <v>Paseo Del Saber</v>
      </c>
      <c r="E84" s="116">
        <f>IF(LEN(INDEX(SummDir!$5:$113,$A84,E$125))&lt;1,"",ROUND(INDEX(SummDir!$5:$113,$A84,E$125),0))</f>
        <v>125</v>
      </c>
      <c r="F84" s="116">
        <f>IF(LEN(INDEX(SummDir!$5:$113,$A84,F$125))&lt;1,"",ROUND(INDEX(SummDir!$5:$113,$A84,F$125),0))</f>
        <v>121</v>
      </c>
      <c r="G84" s="116">
        <f>IF(LEN(INDEX(SummDir!$5:$113,$A84,G$125))&lt;1,"",ROUND(INDEX(SummDir!$5:$113,$A84,G$125),0))</f>
        <v>128</v>
      </c>
      <c r="H84" s="251">
        <f>INDEX(SummDir!$5:$113,$A84,H$125)</f>
        <v>8.4337349397590355E-2</v>
      </c>
      <c r="I84" s="251">
        <f>INDEX(SummDir!$5:$113,$A84,I$125)</f>
        <v>0</v>
      </c>
      <c r="J84" s="251">
        <f>INDEX(SummDir!$5:$113,$A84,J$125)</f>
        <v>0</v>
      </c>
      <c r="K84" s="116">
        <f>INDEX(SummDir!$5:$113,$A84,K$125)</f>
        <v>0.28915662650602408</v>
      </c>
      <c r="L84" s="116">
        <f t="shared" si="21"/>
        <v>22165</v>
      </c>
      <c r="M84" s="116">
        <f t="shared" si="22"/>
        <v>0</v>
      </c>
      <c r="N84" s="116">
        <f t="shared" si="23"/>
        <v>1</v>
      </c>
      <c r="O84" s="259" t="s">
        <v>351</v>
      </c>
      <c r="P84" s="254">
        <f>INDEX(SummDir!$5:$113,$A84,P$125)</f>
        <v>124.5</v>
      </c>
      <c r="Q84" s="217">
        <f>INDEX(SummDir!$5:$113,$A84,Q$125)</f>
        <v>498</v>
      </c>
      <c r="R84" s="217">
        <f>INDEX(SummDir!$5:$113,$A84,R$125)</f>
        <v>242</v>
      </c>
      <c r="S84" s="217">
        <f>INDEX(SummDir!$5:$113,$A84,S$125)</f>
        <v>256</v>
      </c>
      <c r="T84" s="217">
        <f>INDEX(SummDir!$5:$113,$A84,T$125)</f>
        <v>242</v>
      </c>
      <c r="U84" s="216"/>
      <c r="V84" s="216"/>
      <c r="W84" s="281">
        <f t="shared" si="24"/>
        <v>0</v>
      </c>
      <c r="X84" s="216"/>
      <c r="Y84" s="140">
        <f>INDEX(SummDir!$5:$113,$A84,Y$125)</f>
        <v>498</v>
      </c>
      <c r="Z84" s="140">
        <f>INDEX(SummDir!$5:$113,$A84,Z$125)</f>
        <v>256</v>
      </c>
      <c r="AA84" s="140"/>
      <c r="AB84" s="140"/>
      <c r="AC84" s="140"/>
      <c r="AD84" s="140"/>
      <c r="AE84" s="140"/>
      <c r="AF84" s="140"/>
      <c r="AG84" s="140"/>
      <c r="AH84" s="140"/>
      <c r="AI84" s="217"/>
      <c r="AJ84" s="140">
        <f t="shared" si="28"/>
        <v>5</v>
      </c>
      <c r="AK84" s="140">
        <f t="shared" si="28"/>
        <v>5</v>
      </c>
      <c r="AL84" s="140">
        <f t="shared" si="28"/>
        <v>3</v>
      </c>
      <c r="AM84" s="140">
        <f t="shared" si="28"/>
        <v>3</v>
      </c>
      <c r="AN84" s="140">
        <f t="shared" si="29"/>
        <v>1</v>
      </c>
      <c r="AO84" s="140">
        <f t="shared" si="29"/>
        <v>0</v>
      </c>
      <c r="AP84" s="140">
        <f t="shared" si="29"/>
        <v>0</v>
      </c>
      <c r="AQ84" s="140">
        <f t="shared" si="29"/>
        <v>0</v>
      </c>
      <c r="AR84" s="140">
        <f t="shared" si="30"/>
        <v>33.414695999999999</v>
      </c>
      <c r="AS84" s="140">
        <f t="shared" si="30"/>
        <v>-111.92914</v>
      </c>
    </row>
    <row r="85" spans="1:45" s="139" customFormat="1" x14ac:dyDescent="0.25">
      <c r="A85" s="141">
        <v>84</v>
      </c>
      <c r="B85" s="272">
        <f>INDEX(SummDir!$5:$113,$A85,B$125)</f>
        <v>135</v>
      </c>
      <c r="C85" s="182" t="str">
        <f>INDEX(SummDir!$5:$113,$A85,C$125)</f>
        <v>Lemon St</v>
      </c>
      <c r="D85" s="182" t="str">
        <f>INDEX(SummDir!$5:$113,$A85,D$125)</f>
        <v>Rural Rd</v>
      </c>
      <c r="E85" s="116">
        <f>IF(LEN(INDEX(SummDir!$5:$113,$A85,E$125))&lt;1,"",ROUND(INDEX(SummDir!$5:$113,$A85,E$125),0))</f>
        <v>104</v>
      </c>
      <c r="F85" s="116">
        <f>IF(LEN(INDEX(SummDir!$5:$113,$A85,F$125))&lt;1,"",ROUND(INDEX(SummDir!$5:$113,$A85,F$125),0))</f>
        <v>73</v>
      </c>
      <c r="G85" s="116">
        <f>IF(LEN(INDEX(SummDir!$5:$113,$A85,G$125))&lt;1,"",ROUND(INDEX(SummDir!$5:$113,$A85,G$125),0))</f>
        <v>135</v>
      </c>
      <c r="H85" s="251">
        <f>INDEX(SummDir!$5:$113,$A85,H$125)</f>
        <v>5.5354993983152828E-2</v>
      </c>
      <c r="I85" s="251">
        <f>INDEX(SummDir!$5:$113,$A85,I$125)</f>
        <v>0.16365824308062576</v>
      </c>
      <c r="J85" s="251">
        <f>INDEX(SummDir!$5:$113,$A85,J$125)</f>
        <v>0.31889290012033694</v>
      </c>
      <c r="K85" s="116">
        <f>INDEX(SummDir!$5:$113,$A85,K$125)</f>
        <v>0.30084235860409148</v>
      </c>
      <c r="L85" s="116" t="str">
        <f t="shared" si="21"/>
        <v/>
      </c>
      <c r="M85" s="116">
        <f t="shared" si="22"/>
        <v>0</v>
      </c>
      <c r="N85" s="116">
        <f t="shared" si="23"/>
        <v>1</v>
      </c>
      <c r="O85" s="259" t="s">
        <v>351</v>
      </c>
      <c r="P85" s="254">
        <f>INDEX(SummDir!$5:$113,$A85,P$125)</f>
        <v>103.875</v>
      </c>
      <c r="Q85" s="217">
        <f>INDEX(SummDir!$5:$113,$A85,Q$125)</f>
        <v>415.5</v>
      </c>
      <c r="R85" s="217">
        <f>INDEX(SummDir!$5:$113,$A85,R$125)</f>
        <v>145.5</v>
      </c>
      <c r="S85" s="217">
        <f>INDEX(SummDir!$5:$113,$A85,S$125)</f>
        <v>270</v>
      </c>
      <c r="T85" s="217">
        <f>INDEX(SummDir!$5:$113,$A85,T$125)</f>
        <v>145.5</v>
      </c>
      <c r="U85" s="216"/>
      <c r="V85" s="216"/>
      <c r="W85" s="281">
        <f t="shared" si="24"/>
        <v>0</v>
      </c>
      <c r="X85" s="216"/>
      <c r="Y85" s="140">
        <f>INDEX(SummDir!$5:$113,$A85,Y$125)</f>
        <v>415.5</v>
      </c>
      <c r="Z85" s="140">
        <f>INDEX(SummDir!$5:$113,$A85,Z$125)</f>
        <v>270</v>
      </c>
      <c r="AA85" s="140"/>
      <c r="AB85" s="140"/>
      <c r="AC85" s="140"/>
      <c r="AD85" s="140"/>
      <c r="AE85" s="140"/>
      <c r="AF85" s="140"/>
      <c r="AG85" s="140"/>
      <c r="AH85" s="140"/>
      <c r="AI85" s="217"/>
      <c r="AJ85" s="140">
        <f t="shared" si="28"/>
        <v>0</v>
      </c>
      <c r="AK85" s="140">
        <f t="shared" si="28"/>
        <v>0</v>
      </c>
      <c r="AL85" s="140">
        <f t="shared" si="28"/>
        <v>3</v>
      </c>
      <c r="AM85" s="140">
        <f t="shared" si="28"/>
        <v>3</v>
      </c>
      <c r="AN85" s="140">
        <f t="shared" si="29"/>
        <v>0</v>
      </c>
      <c r="AO85" s="140">
        <f t="shared" si="29"/>
        <v>0</v>
      </c>
      <c r="AP85" s="140">
        <f t="shared" si="29"/>
        <v>0</v>
      </c>
      <c r="AQ85" s="140">
        <f t="shared" si="29"/>
        <v>1</v>
      </c>
      <c r="AR85" s="140">
        <f t="shared" si="30"/>
        <v>33.416744999999999</v>
      </c>
      <c r="AS85" s="140">
        <f t="shared" si="30"/>
        <v>-111.926198</v>
      </c>
    </row>
    <row r="86" spans="1:45" s="139" customFormat="1" x14ac:dyDescent="0.25">
      <c r="A86" s="141">
        <v>85</v>
      </c>
      <c r="B86" s="272">
        <f>INDEX(SummDir!$5:$113,$A86,B$125)</f>
        <v>137</v>
      </c>
      <c r="C86" s="182" t="str">
        <f>INDEX(SummDir!$5:$113,$A86,C$125)</f>
        <v>Broadway Rd</v>
      </c>
      <c r="D86" s="182" t="str">
        <f>INDEX(SummDir!$5:$113,$A86,D$125)</f>
        <v>Priest Dr</v>
      </c>
      <c r="E86" s="116">
        <f>IF(LEN(INDEX(SummDir!$5:$113,$A86,E$125))&lt;1,"",ROUND(INDEX(SummDir!$5:$113,$A86,E$125),0))</f>
        <v>7</v>
      </c>
      <c r="F86" s="116">
        <f>IF(LEN(INDEX(SummDir!$5:$113,$A86,F$125))&lt;1,"",ROUND(INDEX(SummDir!$5:$113,$A86,F$125),0))</f>
        <v>5</v>
      </c>
      <c r="G86" s="116">
        <f>IF(LEN(INDEX(SummDir!$5:$113,$A86,G$125))&lt;1,"",ROUND(INDEX(SummDir!$5:$113,$A86,G$125),0))</f>
        <v>10</v>
      </c>
      <c r="H86" s="251">
        <f>INDEX(SummDir!$5:$113,$A86,H$125)</f>
        <v>0.14285714285714285</v>
      </c>
      <c r="I86" s="251">
        <f>INDEX(SummDir!$5:$113,$A86,I$125)</f>
        <v>0.39285714285714285</v>
      </c>
      <c r="J86" s="251">
        <f>INDEX(SummDir!$5:$113,$A86,J$125)</f>
        <v>0.9285714285714286</v>
      </c>
      <c r="K86" s="116">
        <f>INDEX(SummDir!$5:$113,$A86,K$125)</f>
        <v>0.25</v>
      </c>
      <c r="L86" s="116">
        <f t="shared" si="21"/>
        <v>37476</v>
      </c>
      <c r="M86" s="116">
        <f t="shared" si="22"/>
        <v>1.75</v>
      </c>
      <c r="N86" s="116">
        <f t="shared" si="23"/>
        <v>0</v>
      </c>
      <c r="O86" s="259" t="s">
        <v>351</v>
      </c>
      <c r="P86" s="254">
        <f>INDEX(SummDir!$5:$113,$A86,P$125)</f>
        <v>7</v>
      </c>
      <c r="Q86" s="217">
        <f>INDEX(SummDir!$5:$113,$A86,Q$125)</f>
        <v>28</v>
      </c>
      <c r="R86" s="217">
        <f>INDEX(SummDir!$5:$113,$A86,R$125)</f>
        <v>9</v>
      </c>
      <c r="S86" s="217">
        <f>INDEX(SummDir!$5:$113,$A86,S$125)</f>
        <v>19</v>
      </c>
      <c r="T86" s="217">
        <f>INDEX(SummDir!$5:$113,$A86,T$125)</f>
        <v>9</v>
      </c>
      <c r="U86" s="216"/>
      <c r="V86" s="216"/>
      <c r="W86" s="281">
        <f t="shared" si="24"/>
        <v>0</v>
      </c>
      <c r="X86" s="216"/>
      <c r="Y86" s="140">
        <f>INDEX(SummDir!$5:$113,$A86,Y$125)</f>
        <v>28</v>
      </c>
      <c r="Z86" s="140">
        <f>INDEX(SummDir!$5:$113,$A86,Z$125)</f>
        <v>19</v>
      </c>
      <c r="AA86" s="140"/>
      <c r="AB86" s="140"/>
      <c r="AC86" s="140"/>
      <c r="AD86" s="140"/>
      <c r="AE86" s="140"/>
      <c r="AF86" s="140"/>
      <c r="AG86" s="140"/>
      <c r="AH86" s="140"/>
      <c r="AI86" s="217"/>
      <c r="AJ86" s="140">
        <f t="shared" si="28"/>
        <v>3</v>
      </c>
      <c r="AK86" s="140">
        <f t="shared" si="28"/>
        <v>3</v>
      </c>
      <c r="AL86" s="140">
        <f t="shared" si="28"/>
        <v>0</v>
      </c>
      <c r="AM86" s="140">
        <f t="shared" si="28"/>
        <v>0</v>
      </c>
      <c r="AN86" s="140">
        <f t="shared" si="29"/>
        <v>0</v>
      </c>
      <c r="AO86" s="140">
        <f t="shared" si="29"/>
        <v>0</v>
      </c>
      <c r="AP86" s="140">
        <f t="shared" si="29"/>
        <v>0</v>
      </c>
      <c r="AQ86" s="140">
        <f t="shared" si="29"/>
        <v>0</v>
      </c>
      <c r="AR86" s="140">
        <f t="shared" si="30"/>
        <v>33.407544999999999</v>
      </c>
      <c r="AS86" s="140">
        <f t="shared" si="30"/>
        <v>-111.96069900000001</v>
      </c>
    </row>
    <row r="87" spans="1:45" s="139" customFormat="1" x14ac:dyDescent="0.25">
      <c r="A87" s="141">
        <v>86</v>
      </c>
      <c r="B87" s="272">
        <f>INDEX(SummDir!$5:$113,$A87,B$125)</f>
        <v>138</v>
      </c>
      <c r="C87" s="182" t="str">
        <f>INDEX(SummDir!$5:$113,$A87,C$125)</f>
        <v>Broadway Rd</v>
      </c>
      <c r="D87" s="182" t="str">
        <f>INDEX(SummDir!$5:$113,$A87,D$125)</f>
        <v>Rural Rd</v>
      </c>
      <c r="E87" s="116">
        <f>IF(LEN(INDEX(SummDir!$5:$113,$A87,E$125))&lt;1,"",ROUND(INDEX(SummDir!$5:$113,$A87,E$125),0))</f>
        <v>23</v>
      </c>
      <c r="F87" s="116">
        <f>IF(LEN(INDEX(SummDir!$5:$113,$A87,F$125))&lt;1,"",ROUND(INDEX(SummDir!$5:$113,$A87,F$125),0))</f>
        <v>20</v>
      </c>
      <c r="G87" s="116">
        <f>IF(LEN(INDEX(SummDir!$5:$113,$A87,G$125))&lt;1,"",ROUND(INDEX(SummDir!$5:$113,$A87,G$125),0))</f>
        <v>26</v>
      </c>
      <c r="H87" s="251">
        <f>INDEX(SummDir!$5:$113,$A87,H$125)</f>
        <v>9.8901098901098897E-2</v>
      </c>
      <c r="I87" s="251">
        <f>INDEX(SummDir!$5:$113,$A87,I$125)</f>
        <v>0.40659340659340659</v>
      </c>
      <c r="J87" s="251">
        <f>INDEX(SummDir!$5:$113,$A87,J$125)</f>
        <v>0.96703296703296704</v>
      </c>
      <c r="K87" s="116">
        <f>INDEX(SummDir!$5:$113,$A87,K$125)</f>
        <v>0.25274725274725274</v>
      </c>
      <c r="L87" s="116">
        <f t="shared" si="21"/>
        <v>30063</v>
      </c>
      <c r="M87" s="116">
        <f t="shared" si="22"/>
        <v>0.5</v>
      </c>
      <c r="N87" s="116">
        <f t="shared" si="23"/>
        <v>0</v>
      </c>
      <c r="O87" s="259" t="s">
        <v>351</v>
      </c>
      <c r="P87" s="254">
        <f>INDEX(SummDir!$5:$113,$A87,P$125)</f>
        <v>22.75</v>
      </c>
      <c r="Q87" s="217">
        <f>INDEX(SummDir!$5:$113,$A87,Q$125)</f>
        <v>91</v>
      </c>
      <c r="R87" s="217">
        <f>INDEX(SummDir!$5:$113,$A87,R$125)</f>
        <v>39</v>
      </c>
      <c r="S87" s="217">
        <f>INDEX(SummDir!$5:$113,$A87,S$125)</f>
        <v>52</v>
      </c>
      <c r="T87" s="217">
        <f>INDEX(SummDir!$5:$113,$A87,T$125)</f>
        <v>39</v>
      </c>
      <c r="U87" s="216"/>
      <c r="V87" s="216"/>
      <c r="W87" s="281">
        <f t="shared" si="24"/>
        <v>0</v>
      </c>
      <c r="X87" s="216"/>
      <c r="Y87" s="140">
        <f>INDEX(SummDir!$5:$113,$A87,Y$125)</f>
        <v>91</v>
      </c>
      <c r="Z87" s="140">
        <f>INDEX(SummDir!$5:$113,$A87,Z$125)</f>
        <v>52</v>
      </c>
      <c r="AA87" s="140"/>
      <c r="AB87" s="140"/>
      <c r="AC87" s="140"/>
      <c r="AD87" s="140"/>
      <c r="AE87" s="140"/>
      <c r="AF87" s="140"/>
      <c r="AG87" s="140"/>
      <c r="AH87" s="140"/>
      <c r="AI87" s="217"/>
      <c r="AJ87" s="140">
        <f t="shared" si="28"/>
        <v>0</v>
      </c>
      <c r="AK87" s="140">
        <f t="shared" si="28"/>
        <v>0</v>
      </c>
      <c r="AL87" s="140">
        <f t="shared" si="28"/>
        <v>0</v>
      </c>
      <c r="AM87" s="140">
        <f t="shared" si="28"/>
        <v>0</v>
      </c>
      <c r="AN87" s="140">
        <f t="shared" si="29"/>
        <v>0</v>
      </c>
      <c r="AO87" s="140">
        <f t="shared" si="29"/>
        <v>0</v>
      </c>
      <c r="AP87" s="140">
        <f t="shared" si="29"/>
        <v>0</v>
      </c>
      <c r="AQ87" s="140">
        <f t="shared" si="29"/>
        <v>0</v>
      </c>
      <c r="AR87" s="140">
        <f t="shared" si="30"/>
        <v>33.407445000000003</v>
      </c>
      <c r="AS87" s="140">
        <f t="shared" si="30"/>
        <v>-111.926098</v>
      </c>
    </row>
    <row r="88" spans="1:45" s="139" customFormat="1" x14ac:dyDescent="0.25">
      <c r="A88" s="141">
        <v>87</v>
      </c>
      <c r="B88" s="272">
        <f>INDEX(SummDir!$5:$113,$A88,B$125)</f>
        <v>139</v>
      </c>
      <c r="C88" s="182" t="str">
        <f>INDEX(SummDir!$5:$113,$A88,C$125)</f>
        <v>Broadway Rd</v>
      </c>
      <c r="D88" s="182" t="str">
        <f>INDEX(SummDir!$5:$113,$A88,D$125)</f>
        <v>College Ave</v>
      </c>
      <c r="E88" s="116">
        <f>IF(LEN(INDEX(SummDir!$5:$113,$A88,E$125))&lt;1,"",ROUND(INDEX(SummDir!$5:$113,$A88,E$125),0))</f>
        <v>13</v>
      </c>
      <c r="F88" s="116">
        <f>IF(LEN(INDEX(SummDir!$5:$113,$A88,F$125))&lt;1,"",ROUND(INDEX(SummDir!$5:$113,$A88,F$125),0))</f>
        <v>12</v>
      </c>
      <c r="G88" s="116">
        <f>IF(LEN(INDEX(SummDir!$5:$113,$A88,G$125))&lt;1,"",ROUND(INDEX(SummDir!$5:$113,$A88,G$125),0))</f>
        <v>15</v>
      </c>
      <c r="H88" s="251">
        <f>INDEX(SummDir!$5:$113,$A88,H$125)</f>
        <v>0.11538461538461539</v>
      </c>
      <c r="I88" s="251">
        <f>INDEX(SummDir!$5:$113,$A88,I$125)</f>
        <v>0.11538461538461539</v>
      </c>
      <c r="J88" s="251">
        <f>INDEX(SummDir!$5:$113,$A88,J$125)</f>
        <v>0.48076923076923078</v>
      </c>
      <c r="K88" s="116">
        <f>INDEX(SummDir!$5:$113,$A88,K$125)</f>
        <v>0.28846153846153844</v>
      </c>
      <c r="L88" s="116">
        <f t="shared" si="21"/>
        <v>29614</v>
      </c>
      <c r="M88" s="116">
        <f t="shared" si="22"/>
        <v>0.5</v>
      </c>
      <c r="N88" s="116">
        <f t="shared" si="23"/>
        <v>0</v>
      </c>
      <c r="O88" s="259" t="s">
        <v>351</v>
      </c>
      <c r="P88" s="254">
        <f>INDEX(SummDir!$5:$113,$A88,P$125)</f>
        <v>13</v>
      </c>
      <c r="Q88" s="217">
        <f>INDEX(SummDir!$5:$113,$A88,Q$125)</f>
        <v>52</v>
      </c>
      <c r="R88" s="217">
        <f>INDEX(SummDir!$5:$113,$A88,R$125)</f>
        <v>23</v>
      </c>
      <c r="S88" s="217">
        <f>INDEX(SummDir!$5:$113,$A88,S$125)</f>
        <v>29</v>
      </c>
      <c r="T88" s="217">
        <f>INDEX(SummDir!$5:$113,$A88,T$125)</f>
        <v>23</v>
      </c>
      <c r="U88" s="216"/>
      <c r="V88" s="116"/>
      <c r="W88" s="281">
        <f t="shared" si="24"/>
        <v>0</v>
      </c>
      <c r="X88" s="216"/>
      <c r="Y88" s="140">
        <f>INDEX(SummDir!$5:$113,$A88,Y$125)</f>
        <v>52</v>
      </c>
      <c r="Z88" s="140">
        <f>INDEX(SummDir!$5:$113,$A88,Z$125)</f>
        <v>29</v>
      </c>
      <c r="AA88" s="140"/>
      <c r="AB88" s="140"/>
      <c r="AC88" s="140"/>
      <c r="AD88" s="140"/>
      <c r="AE88" s="140"/>
      <c r="AF88" s="140"/>
      <c r="AG88" s="140"/>
      <c r="AH88" s="140"/>
      <c r="AI88" s="217"/>
      <c r="AJ88" s="140">
        <f t="shared" si="28"/>
        <v>3</v>
      </c>
      <c r="AK88" s="140">
        <f t="shared" si="28"/>
        <v>3</v>
      </c>
      <c r="AL88" s="140">
        <f t="shared" si="28"/>
        <v>0</v>
      </c>
      <c r="AM88" s="140">
        <f t="shared" si="28"/>
        <v>0</v>
      </c>
      <c r="AN88" s="140">
        <f t="shared" si="29"/>
        <v>0</v>
      </c>
      <c r="AO88" s="140">
        <f t="shared" si="29"/>
        <v>0</v>
      </c>
      <c r="AP88" s="140">
        <f t="shared" si="29"/>
        <v>0</v>
      </c>
      <c r="AQ88" s="140">
        <f t="shared" si="29"/>
        <v>0</v>
      </c>
      <c r="AR88" s="140">
        <f t="shared" si="30"/>
        <v>33.407445000000003</v>
      </c>
      <c r="AS88" s="140">
        <f t="shared" si="30"/>
        <v>-111.93469899999999</v>
      </c>
    </row>
    <row r="89" spans="1:45" s="139" customFormat="1" x14ac:dyDescent="0.25">
      <c r="A89" s="141">
        <v>88</v>
      </c>
      <c r="B89" s="272">
        <f>INDEX(SummDir!$5:$113,$A89,B$125)</f>
        <v>141</v>
      </c>
      <c r="C89" s="182" t="str">
        <f>INDEX(SummDir!$5:$113,$A89,C$125)</f>
        <v>Southern Ave</v>
      </c>
      <c r="D89" s="182" t="str">
        <f>INDEX(SummDir!$5:$113,$A89,D$125)</f>
        <v>College Ave</v>
      </c>
      <c r="E89" s="116">
        <f>IF(LEN(INDEX(SummDir!$5:$113,$A89,E$125))&lt;1,"",ROUND(INDEX(SummDir!$5:$113,$A89,E$125),0))</f>
        <v>20</v>
      </c>
      <c r="F89" s="116">
        <f>IF(LEN(INDEX(SummDir!$5:$113,$A89,F$125))&lt;1,"",ROUND(INDEX(SummDir!$5:$113,$A89,F$125),0))</f>
        <v>16</v>
      </c>
      <c r="G89" s="116">
        <f>IF(LEN(INDEX(SummDir!$5:$113,$A89,G$125))&lt;1,"",ROUND(INDEX(SummDir!$5:$113,$A89,G$125),0))</f>
        <v>24</v>
      </c>
      <c r="H89" s="251">
        <f>INDEX(SummDir!$5:$113,$A89,H$125)</f>
        <v>0.20512820512820512</v>
      </c>
      <c r="I89" s="251">
        <f>INDEX(SummDir!$5:$113,$A89,I$125)</f>
        <v>0.17948717948717949</v>
      </c>
      <c r="J89" s="251">
        <f>INDEX(SummDir!$5:$113,$A89,J$125)</f>
        <v>0.94871794871794868</v>
      </c>
      <c r="K89" s="116">
        <f>INDEX(SummDir!$5:$113,$A89,K$125)</f>
        <v>0.14102564102564102</v>
      </c>
      <c r="L89" s="116">
        <f t="shared" si="21"/>
        <v>35372</v>
      </c>
      <c r="M89" s="116">
        <f t="shared" si="22"/>
        <v>1.5</v>
      </c>
      <c r="N89" s="116">
        <f t="shared" si="23"/>
        <v>0</v>
      </c>
      <c r="O89" s="259" t="s">
        <v>351</v>
      </c>
      <c r="P89" s="254">
        <f>INDEX(SummDir!$5:$113,$A89,P$125)</f>
        <v>19.5</v>
      </c>
      <c r="Q89" s="217">
        <f>INDEX(SummDir!$5:$113,$A89,Q$125)</f>
        <v>78</v>
      </c>
      <c r="R89" s="217">
        <f>INDEX(SummDir!$5:$113,$A89,R$125)</f>
        <v>31</v>
      </c>
      <c r="S89" s="217">
        <f>INDEX(SummDir!$5:$113,$A89,S$125)</f>
        <v>47</v>
      </c>
      <c r="T89" s="217">
        <f>INDEX(SummDir!$5:$113,$A89,T$125)</f>
        <v>31</v>
      </c>
      <c r="U89" s="216"/>
      <c r="V89" s="116"/>
      <c r="W89" s="281">
        <f t="shared" si="24"/>
        <v>0</v>
      </c>
      <c r="X89" s="216"/>
      <c r="Y89" s="140">
        <f>INDEX(SummDir!$5:$113,$A89,Y$125)</f>
        <v>78</v>
      </c>
      <c r="Z89" s="140">
        <f>INDEX(SummDir!$5:$113,$A89,Z$125)</f>
        <v>47</v>
      </c>
      <c r="AA89" s="140"/>
      <c r="AB89" s="140"/>
      <c r="AC89" s="140"/>
      <c r="AD89" s="140"/>
      <c r="AE89" s="140"/>
      <c r="AF89" s="140"/>
      <c r="AG89" s="140"/>
      <c r="AH89" s="140"/>
      <c r="AI89" s="217"/>
      <c r="AJ89" s="140">
        <f t="shared" si="28"/>
        <v>3</v>
      </c>
      <c r="AK89" s="140">
        <f t="shared" si="28"/>
        <v>3</v>
      </c>
      <c r="AL89" s="140">
        <f t="shared" si="28"/>
        <v>0</v>
      </c>
      <c r="AM89" s="140">
        <f t="shared" si="28"/>
        <v>0</v>
      </c>
      <c r="AN89" s="140">
        <f t="shared" si="29"/>
        <v>0</v>
      </c>
      <c r="AO89" s="140">
        <f t="shared" si="29"/>
        <v>0</v>
      </c>
      <c r="AP89" s="140">
        <f t="shared" si="29"/>
        <v>0</v>
      </c>
      <c r="AQ89" s="140">
        <f t="shared" si="29"/>
        <v>0</v>
      </c>
      <c r="AR89" s="140">
        <f t="shared" si="30"/>
        <v>33.392845999999999</v>
      </c>
      <c r="AS89" s="140">
        <f t="shared" si="30"/>
        <v>-111.934798</v>
      </c>
    </row>
    <row r="90" spans="1:45" s="139" customFormat="1" x14ac:dyDescent="0.25">
      <c r="A90" s="141">
        <v>89</v>
      </c>
      <c r="B90" s="272">
        <f>INDEX(SummDir!$5:$113,$A90,B$125)</f>
        <v>142</v>
      </c>
      <c r="C90" s="182" t="str">
        <f>INDEX(SummDir!$5:$113,$A90,C$125)</f>
        <v>Southern Ave</v>
      </c>
      <c r="D90" s="182" t="str">
        <f>INDEX(SummDir!$5:$113,$A90,D$125)</f>
        <v>Rural Rd</v>
      </c>
      <c r="E90" s="116">
        <f>IF(LEN(INDEX(SummDir!$5:$113,$A90,E$125))&lt;1,"",ROUND(INDEX(SummDir!$5:$113,$A90,E$125),0))</f>
        <v>21</v>
      </c>
      <c r="F90" s="116">
        <f>IF(LEN(INDEX(SummDir!$5:$113,$A90,F$125))&lt;1,"",ROUND(INDEX(SummDir!$5:$113,$A90,F$125),0))</f>
        <v>9</v>
      </c>
      <c r="G90" s="116">
        <f>IF(LEN(INDEX(SummDir!$5:$113,$A90,G$125))&lt;1,"",ROUND(INDEX(SummDir!$5:$113,$A90,G$125),0))</f>
        <v>32</v>
      </c>
      <c r="H90" s="251">
        <f>INDEX(SummDir!$5:$113,$A90,H$125)</f>
        <v>0.18292682926829268</v>
      </c>
      <c r="I90" s="251">
        <f>INDEX(SummDir!$5:$113,$A90,I$125)</f>
        <v>0.24390243902439024</v>
      </c>
      <c r="J90" s="251">
        <f>INDEX(SummDir!$5:$113,$A90,J$125)</f>
        <v>0.92682926829268297</v>
      </c>
      <c r="K90" s="116">
        <f>INDEX(SummDir!$5:$113,$A90,K$125)</f>
        <v>0.17073170731707318</v>
      </c>
      <c r="L90" s="116">
        <f t="shared" si="21"/>
        <v>35372</v>
      </c>
      <c r="M90" s="116">
        <f t="shared" si="22"/>
        <v>1.5</v>
      </c>
      <c r="N90" s="116">
        <f t="shared" si="23"/>
        <v>0</v>
      </c>
      <c r="O90" s="259" t="s">
        <v>351</v>
      </c>
      <c r="P90" s="254">
        <f>INDEX(SummDir!$5:$113,$A90,P$125)</f>
        <v>20.5</v>
      </c>
      <c r="Q90" s="217">
        <f>INDEX(SummDir!$5:$113,$A90,Q$125)</f>
        <v>82</v>
      </c>
      <c r="R90" s="217">
        <f>INDEX(SummDir!$5:$113,$A90,R$125)</f>
        <v>18</v>
      </c>
      <c r="S90" s="217">
        <f>INDEX(SummDir!$5:$113,$A90,S$125)</f>
        <v>64</v>
      </c>
      <c r="T90" s="217">
        <f>INDEX(SummDir!$5:$113,$A90,T$125)</f>
        <v>18</v>
      </c>
      <c r="U90" s="216"/>
      <c r="V90" s="116"/>
      <c r="W90" s="281">
        <f t="shared" si="24"/>
        <v>0</v>
      </c>
      <c r="X90" s="216"/>
      <c r="Y90" s="140">
        <f>INDEX(SummDir!$5:$113,$A90,Y$125)</f>
        <v>82</v>
      </c>
      <c r="Z90" s="140">
        <f>INDEX(SummDir!$5:$113,$A90,Z$125)</f>
        <v>64</v>
      </c>
      <c r="AA90" s="140"/>
      <c r="AB90" s="140"/>
      <c r="AC90" s="140"/>
      <c r="AD90" s="140"/>
      <c r="AE90" s="140"/>
      <c r="AF90" s="140"/>
      <c r="AG90" s="140"/>
      <c r="AH90" s="140"/>
      <c r="AI90" s="217"/>
      <c r="AJ90" s="140">
        <f t="shared" si="28"/>
        <v>0</v>
      </c>
      <c r="AK90" s="140">
        <f t="shared" si="28"/>
        <v>0</v>
      </c>
      <c r="AL90" s="140">
        <f t="shared" si="28"/>
        <v>0</v>
      </c>
      <c r="AM90" s="140">
        <f t="shared" si="28"/>
        <v>0</v>
      </c>
      <c r="AN90" s="140">
        <f t="shared" si="29"/>
        <v>0</v>
      </c>
      <c r="AO90" s="140">
        <f t="shared" si="29"/>
        <v>0</v>
      </c>
      <c r="AP90" s="140">
        <f t="shared" si="29"/>
        <v>0</v>
      </c>
      <c r="AQ90" s="140">
        <f t="shared" si="29"/>
        <v>0</v>
      </c>
      <c r="AR90" s="140">
        <f t="shared" si="30"/>
        <v>33.392946000000002</v>
      </c>
      <c r="AS90" s="140">
        <f t="shared" si="30"/>
        <v>-111.926198</v>
      </c>
    </row>
    <row r="91" spans="1:45" s="139" customFormat="1" x14ac:dyDescent="0.25">
      <c r="A91" s="141">
        <v>90</v>
      </c>
      <c r="B91" s="272">
        <f>INDEX(SummDir!$5:$113,$A91,B$125)</f>
        <v>143</v>
      </c>
      <c r="C91" s="182" t="str">
        <f>INDEX(SummDir!$5:$113,$A91,C$125)</f>
        <v>Southern Ave</v>
      </c>
      <c r="D91" s="182" t="str">
        <f>INDEX(SummDir!$5:$113,$A91,D$125)</f>
        <v>Hardy Dr</v>
      </c>
      <c r="E91" s="116">
        <f>IF(LEN(INDEX(SummDir!$5:$113,$A91,E$125))&lt;1,"",ROUND(INDEX(SummDir!$5:$113,$A91,E$125),0))</f>
        <v>10</v>
      </c>
      <c r="F91" s="116">
        <f>IF(LEN(INDEX(SummDir!$5:$113,$A91,F$125))&lt;1,"",ROUND(INDEX(SummDir!$5:$113,$A91,F$125),0))</f>
        <v>7</v>
      </c>
      <c r="G91" s="116">
        <f>IF(LEN(INDEX(SummDir!$5:$113,$A91,G$125))&lt;1,"",ROUND(INDEX(SummDir!$5:$113,$A91,G$125),0))</f>
        <v>13</v>
      </c>
      <c r="H91" s="251">
        <f>INDEX(SummDir!$5:$113,$A91,H$125)</f>
        <v>0.20512820512820512</v>
      </c>
      <c r="I91" s="251">
        <f>INDEX(SummDir!$5:$113,$A91,I$125)</f>
        <v>0.12820512820512819</v>
      </c>
      <c r="J91" s="251">
        <f>INDEX(SummDir!$5:$113,$A91,J$125)</f>
        <v>0.87179487179487181</v>
      </c>
      <c r="K91" s="116">
        <f>INDEX(SummDir!$5:$113,$A91,K$125)</f>
        <v>0.17948717948717949</v>
      </c>
      <c r="L91" s="116">
        <f t="shared" si="21"/>
        <v>28429</v>
      </c>
      <c r="M91" s="116">
        <f t="shared" si="22"/>
        <v>2.2200000000000002</v>
      </c>
      <c r="N91" s="116">
        <f t="shared" si="23"/>
        <v>0</v>
      </c>
      <c r="O91" s="259" t="s">
        <v>351</v>
      </c>
      <c r="P91" s="254">
        <f>INDEX(SummDir!$5:$113,$A91,P$125)</f>
        <v>9.75</v>
      </c>
      <c r="Q91" s="217">
        <f>INDEX(SummDir!$5:$113,$A91,Q$125)</f>
        <v>39</v>
      </c>
      <c r="R91" s="217">
        <f>INDEX(SummDir!$5:$113,$A91,R$125)</f>
        <v>13</v>
      </c>
      <c r="S91" s="217">
        <f>INDEX(SummDir!$5:$113,$A91,S$125)</f>
        <v>26</v>
      </c>
      <c r="T91" s="217">
        <f>INDEX(SummDir!$5:$113,$A91,T$125)</f>
        <v>13</v>
      </c>
      <c r="U91" s="216"/>
      <c r="V91" s="216"/>
      <c r="W91" s="281">
        <f t="shared" si="24"/>
        <v>0</v>
      </c>
      <c r="X91" s="216"/>
      <c r="Y91" s="140">
        <f>INDEX(SummDir!$5:$113,$A91,Y$125)</f>
        <v>39</v>
      </c>
      <c r="Z91" s="140">
        <f>INDEX(SummDir!$5:$113,$A91,Z$125)</f>
        <v>26</v>
      </c>
      <c r="AA91" s="140"/>
      <c r="AB91" s="140"/>
      <c r="AC91" s="140"/>
      <c r="AD91" s="140"/>
      <c r="AE91" s="140"/>
      <c r="AF91" s="140"/>
      <c r="AG91" s="140"/>
      <c r="AH91" s="140"/>
      <c r="AI91" s="217"/>
      <c r="AJ91" s="140">
        <f t="shared" si="28"/>
        <v>3</v>
      </c>
      <c r="AK91" s="140">
        <f t="shared" si="28"/>
        <v>3</v>
      </c>
      <c r="AL91" s="140">
        <f t="shared" si="28"/>
        <v>0</v>
      </c>
      <c r="AM91" s="140">
        <f t="shared" si="28"/>
        <v>0</v>
      </c>
      <c r="AN91" s="140">
        <f t="shared" si="29"/>
        <v>0</v>
      </c>
      <c r="AO91" s="140">
        <f t="shared" si="29"/>
        <v>0</v>
      </c>
      <c r="AP91" s="140">
        <f t="shared" si="29"/>
        <v>0</v>
      </c>
      <c r="AQ91" s="140">
        <f t="shared" si="29"/>
        <v>0</v>
      </c>
      <c r="AR91" s="140">
        <f t="shared" si="30"/>
        <v>33.392845999999999</v>
      </c>
      <c r="AS91" s="140">
        <f t="shared" si="30"/>
        <v>-111.951999</v>
      </c>
    </row>
    <row r="92" spans="1:45" s="139" customFormat="1" x14ac:dyDescent="0.25">
      <c r="A92" s="141">
        <v>91</v>
      </c>
      <c r="B92" s="272">
        <f>INDEX(SummDir!$5:$113,$A92,B$125)</f>
        <v>144</v>
      </c>
      <c r="C92" s="182" t="str">
        <f>INDEX(SummDir!$5:$113,$A92,C$125)</f>
        <v>Southern Ave</v>
      </c>
      <c r="D92" s="182" t="str">
        <f>INDEX(SummDir!$5:$113,$A92,D$125)</f>
        <v>Mill Ave</v>
      </c>
      <c r="E92" s="116">
        <f>IF(LEN(INDEX(SummDir!$5:$113,$A92,E$125))&lt;1,"",ROUND(INDEX(SummDir!$5:$113,$A92,E$125),0))</f>
        <v>20</v>
      </c>
      <c r="F92" s="116">
        <f>IF(LEN(INDEX(SummDir!$5:$113,$A92,F$125))&lt;1,"",ROUND(INDEX(SummDir!$5:$113,$A92,F$125),0))</f>
        <v>15</v>
      </c>
      <c r="G92" s="116">
        <f>IF(LEN(INDEX(SummDir!$5:$113,$A92,G$125))&lt;1,"",ROUND(INDEX(SummDir!$5:$113,$A92,G$125),0))</f>
        <v>25</v>
      </c>
      <c r="H92" s="251">
        <f>INDEX(SummDir!$5:$113,$A92,H$125)</f>
        <v>0.15</v>
      </c>
      <c r="I92" s="251">
        <f>INDEX(SummDir!$5:$113,$A92,I$125)</f>
        <v>0.3125</v>
      </c>
      <c r="J92" s="251">
        <f>INDEX(SummDir!$5:$113,$A92,J$125)</f>
        <v>0.92500000000000004</v>
      </c>
      <c r="K92" s="116">
        <f>INDEX(SummDir!$5:$113,$A92,K$125)</f>
        <v>0.2</v>
      </c>
      <c r="L92" s="116">
        <f t="shared" si="21"/>
        <v>35372</v>
      </c>
      <c r="M92" s="116">
        <f t="shared" si="22"/>
        <v>1.5</v>
      </c>
      <c r="N92" s="116">
        <f t="shared" si="23"/>
        <v>0</v>
      </c>
      <c r="O92" s="259" t="s">
        <v>351</v>
      </c>
      <c r="P92" s="254">
        <f>INDEX(SummDir!$5:$113,$A92,P$125)</f>
        <v>20</v>
      </c>
      <c r="Q92" s="217">
        <f>INDEX(SummDir!$5:$113,$A92,Q$125)</f>
        <v>80</v>
      </c>
      <c r="R92" s="217">
        <f>INDEX(SummDir!$5:$113,$A92,R$125)</f>
        <v>30</v>
      </c>
      <c r="S92" s="217">
        <f>INDEX(SummDir!$5:$113,$A92,S$125)</f>
        <v>50</v>
      </c>
      <c r="T92" s="217">
        <f>INDEX(SummDir!$5:$113,$A92,T$125)</f>
        <v>30</v>
      </c>
      <c r="U92" s="216"/>
      <c r="V92" s="116"/>
      <c r="W92" s="281">
        <f t="shared" si="24"/>
        <v>0</v>
      </c>
      <c r="X92" s="216"/>
      <c r="Y92" s="140">
        <f>INDEX(SummDir!$5:$113,$A92,Y$125)</f>
        <v>80</v>
      </c>
      <c r="Z92" s="140">
        <f>INDEX(SummDir!$5:$113,$A92,Z$125)</f>
        <v>50</v>
      </c>
      <c r="AA92" s="140"/>
      <c r="AB92" s="140"/>
      <c r="AC92" s="140"/>
      <c r="AD92" s="140"/>
      <c r="AE92" s="140"/>
      <c r="AF92" s="140"/>
      <c r="AG92" s="140"/>
      <c r="AH92" s="140"/>
      <c r="AI92" s="217"/>
      <c r="AJ92" s="140">
        <f t="shared" si="28"/>
        <v>1</v>
      </c>
      <c r="AK92" s="140">
        <f t="shared" si="28"/>
        <v>1</v>
      </c>
      <c r="AL92" s="140">
        <f t="shared" si="28"/>
        <v>0</v>
      </c>
      <c r="AM92" s="140">
        <f t="shared" si="28"/>
        <v>0</v>
      </c>
      <c r="AN92" s="140">
        <f t="shared" si="29"/>
        <v>0</v>
      </c>
      <c r="AO92" s="140">
        <f t="shared" si="29"/>
        <v>0</v>
      </c>
      <c r="AP92" s="140">
        <f t="shared" si="29"/>
        <v>0</v>
      </c>
      <c r="AQ92" s="140">
        <f t="shared" si="29"/>
        <v>0</v>
      </c>
      <c r="AR92" s="140">
        <f t="shared" si="30"/>
        <v>33.392845999999999</v>
      </c>
      <c r="AS92" s="140">
        <f t="shared" si="30"/>
        <v>-111.939499</v>
      </c>
    </row>
    <row r="93" spans="1:45" s="139" customFormat="1" x14ac:dyDescent="0.25">
      <c r="A93" s="141">
        <v>92</v>
      </c>
      <c r="B93" s="272">
        <f>INDEX(SummDir!$5:$113,$A93,B$125)</f>
        <v>145</v>
      </c>
      <c r="C93" s="182" t="str">
        <f>INDEX(SummDir!$5:$113,$A93,C$125)</f>
        <v>Alameda Dr</v>
      </c>
      <c r="D93" s="182" t="str">
        <f>INDEX(SummDir!$5:$113,$A93,D$125)</f>
        <v>Mill Ave</v>
      </c>
      <c r="E93" s="116">
        <f>IF(LEN(INDEX(SummDir!$5:$113,$A93,E$125))&lt;1,"",ROUND(INDEX(SummDir!$5:$113,$A93,E$125),0))</f>
        <v>9</v>
      </c>
      <c r="F93" s="116">
        <f>IF(LEN(INDEX(SummDir!$5:$113,$A93,F$125))&lt;1,"",ROUND(INDEX(SummDir!$5:$113,$A93,F$125),0))</f>
        <v>7</v>
      </c>
      <c r="G93" s="116">
        <f>IF(LEN(INDEX(SummDir!$5:$113,$A93,G$125))&lt;1,"",ROUND(INDEX(SummDir!$5:$113,$A93,G$125),0))</f>
        <v>11</v>
      </c>
      <c r="H93" s="251">
        <f>INDEX(SummDir!$5:$113,$A93,H$125)</f>
        <v>0.44117647058823528</v>
      </c>
      <c r="I93" s="251">
        <f>INDEX(SummDir!$5:$113,$A93,I$125)</f>
        <v>5.8823529411764705E-2</v>
      </c>
      <c r="J93" s="251">
        <f>INDEX(SummDir!$5:$113,$A93,J$125)</f>
        <v>8.8235294117647065E-2</v>
      </c>
      <c r="K93" s="116">
        <f>INDEX(SummDir!$5:$113,$A93,K$125)</f>
        <v>0.23529411764705882</v>
      </c>
      <c r="L93" s="116">
        <f t="shared" si="21"/>
        <v>1841</v>
      </c>
      <c r="M93" s="116">
        <f t="shared" si="22"/>
        <v>1</v>
      </c>
      <c r="N93" s="116">
        <f t="shared" si="23"/>
        <v>1</v>
      </c>
      <c r="O93" s="259" t="s">
        <v>351</v>
      </c>
      <c r="P93" s="254">
        <f>INDEX(SummDir!$5:$113,$A93,P$125)</f>
        <v>8.5</v>
      </c>
      <c r="Q93" s="217">
        <f>INDEX(SummDir!$5:$113,$A93,Q$125)</f>
        <v>34</v>
      </c>
      <c r="R93" s="217">
        <f>INDEX(SummDir!$5:$113,$A93,R$125)</f>
        <v>13</v>
      </c>
      <c r="S93" s="217">
        <f>INDEX(SummDir!$5:$113,$A93,S$125)</f>
        <v>21</v>
      </c>
      <c r="T93" s="217">
        <f>INDEX(SummDir!$5:$113,$A93,T$125)</f>
        <v>13</v>
      </c>
      <c r="U93" s="216"/>
      <c r="V93" s="216"/>
      <c r="W93" s="281">
        <f t="shared" si="24"/>
        <v>0</v>
      </c>
      <c r="X93" s="216"/>
      <c r="Y93" s="140">
        <f>INDEX(SummDir!$5:$113,$A93,Y$125)</f>
        <v>34</v>
      </c>
      <c r="Z93" s="140">
        <f>INDEX(SummDir!$5:$113,$A93,Z$125)</f>
        <v>21</v>
      </c>
      <c r="AA93" s="140"/>
      <c r="AB93" s="140"/>
      <c r="AC93" s="140"/>
      <c r="AD93" s="140"/>
      <c r="AE93" s="140"/>
      <c r="AF93" s="140"/>
      <c r="AG93" s="140"/>
      <c r="AH93" s="140"/>
      <c r="AI93" s="217"/>
      <c r="AJ93" s="140">
        <f t="shared" si="28"/>
        <v>1</v>
      </c>
      <c r="AK93" s="140">
        <f t="shared" si="28"/>
        <v>1</v>
      </c>
      <c r="AL93" s="140">
        <f t="shared" si="28"/>
        <v>2</v>
      </c>
      <c r="AM93" s="140">
        <f t="shared" si="28"/>
        <v>2</v>
      </c>
      <c r="AN93" s="140">
        <f t="shared" si="29"/>
        <v>0</v>
      </c>
      <c r="AO93" s="140">
        <f t="shared" si="29"/>
        <v>0</v>
      </c>
      <c r="AP93" s="140">
        <f t="shared" si="29"/>
        <v>0</v>
      </c>
      <c r="AQ93" s="140">
        <f t="shared" si="29"/>
        <v>0</v>
      </c>
      <c r="AR93" s="140">
        <f t="shared" si="30"/>
        <v>33.400244999999998</v>
      </c>
      <c r="AS93" s="140">
        <f t="shared" si="30"/>
        <v>-111.939599</v>
      </c>
    </row>
    <row r="94" spans="1:45" s="139" customFormat="1" x14ac:dyDescent="0.25">
      <c r="A94" s="141">
        <v>93</v>
      </c>
      <c r="B94" s="272">
        <f>INDEX(SummDir!$5:$113,$A94,B$125)</f>
        <v>146</v>
      </c>
      <c r="C94" s="182" t="str">
        <f>INDEX(SummDir!$5:$113,$A94,C$125)</f>
        <v>Broadway Rd</v>
      </c>
      <c r="D94" s="182" t="str">
        <f>INDEX(SummDir!$5:$113,$A94,D$125)</f>
        <v>Mill Ave</v>
      </c>
      <c r="E94" s="116">
        <f>IF(LEN(INDEX(SummDir!$5:$113,$A94,E$125))&lt;1,"",ROUND(INDEX(SummDir!$5:$113,$A94,E$125),0))</f>
        <v>14</v>
      </c>
      <c r="F94" s="116">
        <f>IF(LEN(INDEX(SummDir!$5:$113,$A94,F$125))&lt;1,"",ROUND(INDEX(SummDir!$5:$113,$A94,F$125),0))</f>
        <v>9</v>
      </c>
      <c r="G94" s="116">
        <f>IF(LEN(INDEX(SummDir!$5:$113,$A94,G$125))&lt;1,"",ROUND(INDEX(SummDir!$5:$113,$A94,G$125),0))</f>
        <v>20</v>
      </c>
      <c r="H94" s="251">
        <f>INDEX(SummDir!$5:$113,$A94,H$125)</f>
        <v>0.10526315789473684</v>
      </c>
      <c r="I94" s="251">
        <f>INDEX(SummDir!$5:$113,$A94,I$125)</f>
        <v>0.21052631578947367</v>
      </c>
      <c r="J94" s="251">
        <f>INDEX(SummDir!$5:$113,$A94,J$125)</f>
        <v>0.92982456140350878</v>
      </c>
      <c r="K94" s="116">
        <f>INDEX(SummDir!$5:$113,$A94,K$125)</f>
        <v>0.24561403508771928</v>
      </c>
      <c r="L94" s="116">
        <f t="shared" si="21"/>
        <v>31585</v>
      </c>
      <c r="M94" s="116">
        <f t="shared" si="22"/>
        <v>0.5</v>
      </c>
      <c r="N94" s="116">
        <f t="shared" si="23"/>
        <v>0</v>
      </c>
      <c r="O94" s="259" t="s">
        <v>351</v>
      </c>
      <c r="P94" s="254">
        <f>INDEX(SummDir!$5:$113,$A94,P$125)</f>
        <v>14.25</v>
      </c>
      <c r="Q94" s="217">
        <f>INDEX(SummDir!$5:$113,$A94,Q$125)</f>
        <v>57</v>
      </c>
      <c r="R94" s="217">
        <f>INDEX(SummDir!$5:$113,$A94,R$125)</f>
        <v>17</v>
      </c>
      <c r="S94" s="217">
        <f>INDEX(SummDir!$5:$113,$A94,S$125)</f>
        <v>40</v>
      </c>
      <c r="T94" s="217">
        <f>INDEX(SummDir!$5:$113,$A94,T$125)</f>
        <v>17</v>
      </c>
      <c r="U94" s="216"/>
      <c r="V94" s="116"/>
      <c r="W94" s="281">
        <f t="shared" si="24"/>
        <v>0</v>
      </c>
      <c r="X94" s="216"/>
      <c r="Y94" s="140">
        <f>INDEX(SummDir!$5:$113,$A94,Y$125)</f>
        <v>57</v>
      </c>
      <c r="Z94" s="140">
        <f>INDEX(SummDir!$5:$113,$A94,Z$125)</f>
        <v>40</v>
      </c>
      <c r="AA94" s="140"/>
      <c r="AB94" s="140"/>
      <c r="AC94" s="140"/>
      <c r="AD94" s="140"/>
      <c r="AE94" s="140"/>
      <c r="AF94" s="140"/>
      <c r="AG94" s="140"/>
      <c r="AH94" s="140"/>
      <c r="AI94" s="217"/>
      <c r="AJ94" s="140">
        <f t="shared" si="28"/>
        <v>1</v>
      </c>
      <c r="AK94" s="140">
        <f t="shared" si="28"/>
        <v>1</v>
      </c>
      <c r="AL94" s="140">
        <f t="shared" si="28"/>
        <v>0</v>
      </c>
      <c r="AM94" s="140">
        <f t="shared" si="28"/>
        <v>0</v>
      </c>
      <c r="AN94" s="140">
        <f t="shared" si="29"/>
        <v>0</v>
      </c>
      <c r="AO94" s="140">
        <f t="shared" si="29"/>
        <v>0</v>
      </c>
      <c r="AP94" s="140">
        <f t="shared" si="29"/>
        <v>0</v>
      </c>
      <c r="AQ94" s="140">
        <f t="shared" si="29"/>
        <v>0</v>
      </c>
      <c r="AR94" s="140">
        <f t="shared" si="30"/>
        <v>33.407344999999999</v>
      </c>
      <c r="AS94" s="140">
        <f t="shared" si="30"/>
        <v>-111.939699</v>
      </c>
    </row>
    <row r="95" spans="1:45" s="139" customFormat="1" x14ac:dyDescent="0.25">
      <c r="A95" s="141">
        <v>94</v>
      </c>
      <c r="B95" s="272">
        <f>INDEX(SummDir!$5:$113,$A95,B$125)</f>
        <v>147</v>
      </c>
      <c r="C95" s="182" t="str">
        <f>INDEX(SummDir!$5:$113,$A95,C$125)</f>
        <v>Baseline Rd</v>
      </c>
      <c r="D95" s="182" t="str">
        <f>INDEX(SummDir!$5:$113,$A95,D$125)</f>
        <v>Mill Ave</v>
      </c>
      <c r="E95" s="116">
        <f>IF(LEN(INDEX(SummDir!$5:$113,$A95,E$125))&lt;1,"",ROUND(INDEX(SummDir!$5:$113,$A95,E$125),0))</f>
        <v>12</v>
      </c>
      <c r="F95" s="116">
        <f>IF(LEN(INDEX(SummDir!$5:$113,$A95,F$125))&lt;1,"",ROUND(INDEX(SummDir!$5:$113,$A95,F$125),0))</f>
        <v>14</v>
      </c>
      <c r="G95" s="116">
        <f>IF(LEN(INDEX(SummDir!$5:$113,$A95,G$125))&lt;1,"",ROUND(INDEX(SummDir!$5:$113,$A95,G$125),0))</f>
        <v>11</v>
      </c>
      <c r="H95" s="251">
        <f>INDEX(SummDir!$5:$113,$A95,H$125)</f>
        <v>0.2857142857142857</v>
      </c>
      <c r="I95" s="251">
        <f>INDEX(SummDir!$5:$113,$A95,I$125)</f>
        <v>0.20408163265306123</v>
      </c>
      <c r="J95" s="251">
        <f>INDEX(SummDir!$5:$113,$A95,J$125)</f>
        <v>0.95918367346938771</v>
      </c>
      <c r="K95" s="116">
        <f>INDEX(SummDir!$5:$113,$A95,K$125)</f>
        <v>0.24489795918367346</v>
      </c>
      <c r="L95" s="116">
        <f t="shared" si="21"/>
        <v>22102</v>
      </c>
      <c r="M95" s="116">
        <f t="shared" si="22"/>
        <v>2.5</v>
      </c>
      <c r="N95" s="116">
        <f t="shared" si="23"/>
        <v>0</v>
      </c>
      <c r="O95" s="259" t="s">
        <v>351</v>
      </c>
      <c r="P95" s="254">
        <f>INDEX(SummDir!$5:$113,$A95,P$125)</f>
        <v>12.25</v>
      </c>
      <c r="Q95" s="217">
        <f>INDEX(SummDir!$5:$113,$A95,Q$125)</f>
        <v>49</v>
      </c>
      <c r="R95" s="217">
        <f>INDEX(SummDir!$5:$113,$A95,R$125)</f>
        <v>27</v>
      </c>
      <c r="S95" s="217">
        <f>INDEX(SummDir!$5:$113,$A95,S$125)</f>
        <v>22</v>
      </c>
      <c r="T95" s="217">
        <f>INDEX(SummDir!$5:$113,$A95,T$125)</f>
        <v>27</v>
      </c>
      <c r="U95" s="216"/>
      <c r="V95" s="116"/>
      <c r="W95" s="281">
        <f t="shared" si="24"/>
        <v>0</v>
      </c>
      <c r="X95" s="216"/>
      <c r="Y95" s="140">
        <f>INDEX(SummDir!$5:$113,$A95,Y$125)</f>
        <v>49</v>
      </c>
      <c r="Z95" s="140">
        <f>INDEX(SummDir!$5:$113,$A95,Z$125)</f>
        <v>22</v>
      </c>
      <c r="AA95" s="140"/>
      <c r="AB95" s="140"/>
      <c r="AC95" s="140"/>
      <c r="AD95" s="140"/>
      <c r="AE95" s="140"/>
      <c r="AF95" s="140"/>
      <c r="AG95" s="140"/>
      <c r="AH95" s="140"/>
      <c r="AI95" s="217"/>
      <c r="AJ95" s="140">
        <f t="shared" si="28"/>
        <v>3</v>
      </c>
      <c r="AK95" s="140">
        <f t="shared" si="28"/>
        <v>1</v>
      </c>
      <c r="AL95" s="140">
        <f t="shared" si="28"/>
        <v>0</v>
      </c>
      <c r="AM95" s="140">
        <f t="shared" si="28"/>
        <v>0</v>
      </c>
      <c r="AN95" s="140">
        <f t="shared" si="29"/>
        <v>0</v>
      </c>
      <c r="AO95" s="140">
        <f t="shared" si="29"/>
        <v>0</v>
      </c>
      <c r="AP95" s="140">
        <f t="shared" si="29"/>
        <v>0</v>
      </c>
      <c r="AQ95" s="140">
        <f t="shared" si="29"/>
        <v>0</v>
      </c>
      <c r="AR95" s="140">
        <f t="shared" si="30"/>
        <v>33.378146000000001</v>
      </c>
      <c r="AS95" s="140">
        <f t="shared" si="30"/>
        <v>-111.93929799999999</v>
      </c>
    </row>
    <row r="96" spans="1:45" s="139" customFormat="1" x14ac:dyDescent="0.25">
      <c r="A96" s="141">
        <v>95</v>
      </c>
      <c r="B96" s="272">
        <f>INDEX(SummDir!$5:$113,$A96,B$125)</f>
        <v>152</v>
      </c>
      <c r="C96" s="182" t="str">
        <f>INDEX(SummDir!$5:$113,$A96,C$125)</f>
        <v>Tempe Lake S.</v>
      </c>
      <c r="D96" s="182" t="str">
        <f>INDEX(SummDir!$5:$113,$A96,D$125)</f>
        <v>TCA Bridge</v>
      </c>
      <c r="E96" s="116">
        <f>IF(LEN(INDEX(SummDir!$5:$113,$A96,E$125))&lt;1,"",ROUND(INDEX(SummDir!$5:$113,$A96,E$125),0))</f>
        <v>42</v>
      </c>
      <c r="F96" s="116">
        <f>IF(LEN(INDEX(SummDir!$5:$113,$A96,F$125))&lt;1,"",ROUND(INDEX(SummDir!$5:$113,$A96,F$125),0))</f>
        <v>25</v>
      </c>
      <c r="G96" s="116">
        <f>IF(LEN(INDEX(SummDir!$5:$113,$A96,G$125))&lt;1,"",ROUND(INDEX(SummDir!$5:$113,$A96,G$125),0))</f>
        <v>59</v>
      </c>
      <c r="H96" s="251">
        <f>INDEX(SummDir!$5:$113,$A96,H$125)</f>
        <v>0.46706586826347307</v>
      </c>
      <c r="I96" s="251">
        <f>INDEX(SummDir!$5:$113,$A96,I$125)</f>
        <v>0</v>
      </c>
      <c r="J96" s="251">
        <f>INDEX(SummDir!$5:$113,$A96,J$125)</f>
        <v>0</v>
      </c>
      <c r="K96" s="116">
        <f>INDEX(SummDir!$5:$113,$A96,K$125)</f>
        <v>0.16167664670658682</v>
      </c>
      <c r="L96" s="116">
        <f t="shared" si="21"/>
        <v>0</v>
      </c>
      <c r="M96" s="116">
        <f t="shared" si="22"/>
        <v>0.8</v>
      </c>
      <c r="N96" s="116">
        <f t="shared" si="23"/>
        <v>1</v>
      </c>
      <c r="O96" s="259" t="s">
        <v>351</v>
      </c>
      <c r="P96" s="254">
        <f>INDEX(SummDir!$5:$113,$A96,P$125)</f>
        <v>41.75</v>
      </c>
      <c r="Q96" s="217">
        <f>INDEX(SummDir!$5:$113,$A96,Q$125)</f>
        <v>167</v>
      </c>
      <c r="R96" s="217">
        <f>INDEX(SummDir!$5:$113,$A96,R$125)</f>
        <v>50</v>
      </c>
      <c r="S96" s="217">
        <f>INDEX(SummDir!$5:$113,$A96,S$125)</f>
        <v>117</v>
      </c>
      <c r="T96" s="217">
        <f>INDEX(SummDir!$5:$113,$A96,T$125)</f>
        <v>50</v>
      </c>
      <c r="U96" s="216"/>
      <c r="V96" s="116"/>
      <c r="W96" s="281">
        <f t="shared" si="24"/>
        <v>0</v>
      </c>
      <c r="X96" s="216"/>
      <c r="Y96" s="140">
        <f>INDEX(SummDir!$5:$113,$A96,Y$125)</f>
        <v>167</v>
      </c>
      <c r="Z96" s="140">
        <f>INDEX(SummDir!$5:$113,$A96,Z$125)</f>
        <v>117</v>
      </c>
      <c r="AA96" s="140"/>
      <c r="AB96" s="140"/>
      <c r="AC96" s="140"/>
      <c r="AD96" s="140"/>
      <c r="AE96" s="140"/>
      <c r="AF96" s="140"/>
      <c r="AG96" s="140"/>
      <c r="AH96" s="140"/>
      <c r="AI96" s="217"/>
      <c r="AJ96" s="140">
        <f t="shared" si="28"/>
        <v>4</v>
      </c>
      <c r="AK96" s="140">
        <f t="shared" si="28"/>
        <v>4</v>
      </c>
      <c r="AL96" s="140">
        <f t="shared" si="28"/>
        <v>4</v>
      </c>
      <c r="AM96" s="140">
        <f t="shared" si="28"/>
        <v>4</v>
      </c>
      <c r="AN96" s="140">
        <f t="shared" si="29"/>
        <v>0</v>
      </c>
      <c r="AO96" s="140">
        <f t="shared" si="29"/>
        <v>0</v>
      </c>
      <c r="AP96" s="140">
        <f t="shared" si="29"/>
        <v>0</v>
      </c>
      <c r="AQ96" s="140">
        <f t="shared" si="29"/>
        <v>0</v>
      </c>
      <c r="AR96" s="140">
        <f t="shared" si="30"/>
        <v>33.433500000000002</v>
      </c>
      <c r="AS96" s="140">
        <f t="shared" si="30"/>
        <v>-111.94875</v>
      </c>
    </row>
    <row r="97" spans="1:45" s="139" customFormat="1" x14ac:dyDescent="0.25">
      <c r="A97" s="141">
        <v>96</v>
      </c>
      <c r="B97" s="272">
        <f>INDEX(SummDir!$5:$113,$A97,B$125)</f>
        <v>155</v>
      </c>
      <c r="C97" s="182" t="str">
        <f>INDEX(SummDir!$5:$113,$A97,C$125)</f>
        <v>University Dr</v>
      </c>
      <c r="D97" s="182" t="str">
        <f>INDEX(SummDir!$5:$113,$A97,D$125)</f>
        <v>McClintock Dr</v>
      </c>
      <c r="E97" s="116">
        <f>IF(LEN(INDEX(SummDir!$5:$113,$A97,E$125))&lt;1,"",ROUND(INDEX(SummDir!$5:$113,$A97,E$125),0))</f>
        <v>50</v>
      </c>
      <c r="F97" s="116">
        <f>IF(LEN(INDEX(SummDir!$5:$113,$A97,F$125))&lt;1,"",ROUND(INDEX(SummDir!$5:$113,$A97,F$125),0))</f>
        <v>45</v>
      </c>
      <c r="G97" s="116">
        <f>IF(LEN(INDEX(SummDir!$5:$113,$A97,G$125))&lt;1,"",ROUND(INDEX(SummDir!$5:$113,$A97,G$125),0))</f>
        <v>56</v>
      </c>
      <c r="H97" s="251">
        <f>INDEX(SummDir!$5:$113,$A97,H$125)</f>
        <v>0.15422885572139303</v>
      </c>
      <c r="I97" s="251">
        <f>INDEX(SummDir!$5:$113,$A97,I$125)</f>
        <v>0.17910447761194029</v>
      </c>
      <c r="J97" s="251">
        <f>INDEX(SummDir!$5:$113,$A97,J$125)</f>
        <v>0.77114427860696522</v>
      </c>
      <c r="K97" s="116">
        <f>INDEX(SummDir!$5:$113,$A97,K$125)</f>
        <v>0.3383084577114428</v>
      </c>
      <c r="L97" s="116">
        <f t="shared" si="21"/>
        <v>30015</v>
      </c>
      <c r="M97" s="116">
        <f t="shared" si="22"/>
        <v>1</v>
      </c>
      <c r="N97" s="116">
        <f t="shared" si="23"/>
        <v>1</v>
      </c>
      <c r="O97" s="259" t="s">
        <v>351</v>
      </c>
      <c r="P97" s="254">
        <f>INDEX(SummDir!$5:$113,$A97,P$125)</f>
        <v>50.25</v>
      </c>
      <c r="Q97" s="217">
        <f>INDEX(SummDir!$5:$113,$A97,Q$125)</f>
        <v>201</v>
      </c>
      <c r="R97" s="217">
        <f>INDEX(SummDir!$5:$113,$A97,R$125)</f>
        <v>90</v>
      </c>
      <c r="S97" s="217">
        <f>INDEX(SummDir!$5:$113,$A97,S$125)</f>
        <v>111</v>
      </c>
      <c r="T97" s="217">
        <f>INDEX(SummDir!$5:$113,$A97,T$125)</f>
        <v>90</v>
      </c>
      <c r="U97" s="216"/>
      <c r="V97" s="216"/>
      <c r="W97" s="281">
        <f t="shared" si="24"/>
        <v>0</v>
      </c>
      <c r="X97" s="216"/>
      <c r="Y97" s="140">
        <f>INDEX(SummDir!$5:$113,$A97,Y$125)</f>
        <v>201</v>
      </c>
      <c r="Z97" s="140">
        <f>INDEX(SummDir!$5:$113,$A97,Z$125)</f>
        <v>111</v>
      </c>
      <c r="AA97" s="140"/>
      <c r="AB97" s="140"/>
      <c r="AC97" s="140"/>
      <c r="AD97" s="140"/>
      <c r="AE97" s="140"/>
      <c r="AF97" s="140"/>
      <c r="AG97" s="140"/>
      <c r="AH97" s="140"/>
      <c r="AI97" s="217"/>
      <c r="AJ97" s="140">
        <f t="shared" ref="AJ97:AM104" si="31">INDEX(Lane,MATCH($B97,loc_ID,0),MATCH(AJ$1,LaneHdr,0))</f>
        <v>3</v>
      </c>
      <c r="AK97" s="140">
        <f t="shared" si="31"/>
        <v>3</v>
      </c>
      <c r="AL97" s="140">
        <f t="shared" si="31"/>
        <v>3</v>
      </c>
      <c r="AM97" s="140">
        <f t="shared" si="31"/>
        <v>3</v>
      </c>
      <c r="AN97" s="140">
        <f t="shared" ref="AN97:AQ104" si="32">INDEX(CordonIn,MATCH($B97,loc_ID,0),AN$124)</f>
        <v>0</v>
      </c>
      <c r="AO97" s="140">
        <f t="shared" si="32"/>
        <v>0</v>
      </c>
      <c r="AP97" s="140">
        <f t="shared" si="32"/>
        <v>0</v>
      </c>
      <c r="AQ97" s="140">
        <f t="shared" si="32"/>
        <v>0</v>
      </c>
      <c r="AR97" s="140">
        <f t="shared" ref="AR97:AS104" si="33">IF(ISBLANK(INDEX(GPS_,MATCH($B97,loc_ID,0),AR$124)),"",INDEX(GPS_,MATCH($B97,loc_ID,0),AR$124))</f>
        <v>33.417368000000003</v>
      </c>
      <c r="AS97" s="140">
        <f t="shared" si="33"/>
        <v>-111.92255400000001</v>
      </c>
    </row>
    <row r="98" spans="1:45" s="139" customFormat="1" x14ac:dyDescent="0.25">
      <c r="A98" s="141">
        <v>97</v>
      </c>
      <c r="B98" s="272">
        <f>INDEX(SummDir!$5:$113,$A98,B$125)</f>
        <v>156</v>
      </c>
      <c r="C98" s="182" t="str">
        <f>INDEX(SummDir!$5:$113,$A98,C$125)</f>
        <v>Crosscut Canal</v>
      </c>
      <c r="D98" s="182" t="str">
        <f>INDEX(SummDir!$5:$113,$A98,D$125)</f>
        <v>Mill Ave</v>
      </c>
      <c r="E98" s="116">
        <f>IF(LEN(INDEX(SummDir!$5:$113,$A98,E$125))&lt;1,"",ROUND(INDEX(SummDir!$5:$113,$A98,E$125),0))</f>
        <v>7</v>
      </c>
      <c r="F98" s="116">
        <f>IF(LEN(INDEX(SummDir!$5:$113,$A98,F$125))&lt;1,"",ROUND(INDEX(SummDir!$5:$113,$A98,F$125),0))</f>
        <v>6</v>
      </c>
      <c r="G98" s="116">
        <f>IF(LEN(INDEX(SummDir!$5:$113,$A98,G$125))&lt;1,"",ROUND(INDEX(SummDir!$5:$113,$A98,G$125),0))</f>
        <v>8</v>
      </c>
      <c r="H98" s="251">
        <f>INDEX(SummDir!$5:$113,$A98,H$125)</f>
        <v>0.7407407407407407</v>
      </c>
      <c r="I98" s="251">
        <f>INDEX(SummDir!$5:$113,$A98,I$125)</f>
        <v>0</v>
      </c>
      <c r="J98" s="251">
        <f>INDEX(SummDir!$5:$113,$A98,J$125)</f>
        <v>0.59259259259259256</v>
      </c>
      <c r="K98" s="116">
        <f>INDEX(SummDir!$5:$113,$A98,K$125)</f>
        <v>0.14814814814814814</v>
      </c>
      <c r="L98" s="116">
        <f t="shared" si="21"/>
        <v>0</v>
      </c>
      <c r="M98" s="116">
        <f t="shared" si="22"/>
        <v>0.7</v>
      </c>
      <c r="N98" s="116">
        <f t="shared" si="23"/>
        <v>1</v>
      </c>
      <c r="O98" s="259" t="s">
        <v>351</v>
      </c>
      <c r="P98" s="254">
        <f>INDEX(SummDir!$5:$113,$A98,P$125)</f>
        <v>6.75</v>
      </c>
      <c r="Q98" s="217">
        <f>INDEX(SummDir!$5:$113,$A98,Q$125)</f>
        <v>27</v>
      </c>
      <c r="R98" s="217">
        <f>INDEX(SummDir!$5:$113,$A98,R$125)</f>
        <v>12</v>
      </c>
      <c r="S98" s="217">
        <f>INDEX(SummDir!$5:$113,$A98,S$125)</f>
        <v>15</v>
      </c>
      <c r="T98" s="217">
        <f>INDEX(SummDir!$5:$113,$A98,T$125)</f>
        <v>12</v>
      </c>
      <c r="U98" s="216"/>
      <c r="V98" s="116"/>
      <c r="W98" s="281">
        <f t="shared" si="24"/>
        <v>0</v>
      </c>
      <c r="X98" s="216"/>
      <c r="Y98" s="140">
        <f>INDEX(SummDir!$5:$113,$A98,Y$125)</f>
        <v>27</v>
      </c>
      <c r="Z98" s="140">
        <f>INDEX(SummDir!$5:$113,$A98,Z$125)</f>
        <v>15</v>
      </c>
      <c r="AA98" s="140"/>
      <c r="AB98" s="140"/>
      <c r="AC98" s="140"/>
      <c r="AD98" s="140"/>
      <c r="AE98" s="140"/>
      <c r="AF98" s="140"/>
      <c r="AG98" s="140"/>
      <c r="AH98" s="140"/>
      <c r="AI98" s="217"/>
      <c r="AJ98" s="140">
        <f t="shared" si="31"/>
        <v>3</v>
      </c>
      <c r="AK98" s="140">
        <f t="shared" si="31"/>
        <v>3</v>
      </c>
      <c r="AL98" s="140">
        <f t="shared" si="31"/>
        <v>4</v>
      </c>
      <c r="AM98" s="140" t="str">
        <f t="shared" si="31"/>
        <v>NA</v>
      </c>
      <c r="AN98" s="140">
        <f t="shared" si="32"/>
        <v>0</v>
      </c>
      <c r="AO98" s="140">
        <f t="shared" si="32"/>
        <v>0</v>
      </c>
      <c r="AP98" s="140">
        <f t="shared" si="32"/>
        <v>0</v>
      </c>
      <c r="AQ98" s="140">
        <f t="shared" si="32"/>
        <v>0</v>
      </c>
      <c r="AR98" s="140">
        <f t="shared" si="33"/>
        <v>33.438907999999998</v>
      </c>
      <c r="AS98" s="140">
        <f t="shared" si="33"/>
        <v>-111.943848</v>
      </c>
    </row>
    <row r="99" spans="1:45" s="139" customFormat="1" x14ac:dyDescent="0.25">
      <c r="A99" s="141">
        <v>98</v>
      </c>
      <c r="B99" s="272">
        <f>INDEX(SummDir!$5:$113,$A99,B$125)</f>
        <v>157</v>
      </c>
      <c r="C99" s="182" t="str">
        <f>INDEX(SummDir!$5:$113,$A99,C$125)</f>
        <v>Curry Rd</v>
      </c>
      <c r="D99" s="182" t="str">
        <f>INDEX(SummDir!$5:$113,$A99,D$125)</f>
        <v>College Ave</v>
      </c>
      <c r="E99" s="116">
        <f>IF(LEN(INDEX(SummDir!$5:$113,$A99,E$125))&lt;1,"",ROUND(INDEX(SummDir!$5:$113,$A99,E$125),0))</f>
        <v>9</v>
      </c>
      <c r="F99" s="116">
        <f>IF(LEN(INDEX(SummDir!$5:$113,$A99,F$125))&lt;1,"",ROUND(INDEX(SummDir!$5:$113,$A99,F$125),0))</f>
        <v>8</v>
      </c>
      <c r="G99" s="116">
        <f>IF(LEN(INDEX(SummDir!$5:$113,$A99,G$125))&lt;1,"",ROUND(INDEX(SummDir!$5:$113,$A99,G$125),0))</f>
        <v>10</v>
      </c>
      <c r="H99" s="251">
        <f>INDEX(SummDir!$5:$113,$A99,H$125)</f>
        <v>0.41666666666666669</v>
      </c>
      <c r="I99" s="251">
        <f>INDEX(SummDir!$5:$113,$A99,I$125)</f>
        <v>0.16666666666666666</v>
      </c>
      <c r="J99" s="251">
        <f>INDEX(SummDir!$5:$113,$A99,J$125)</f>
        <v>0.3611111111111111</v>
      </c>
      <c r="K99" s="116">
        <f>INDEX(SummDir!$5:$113,$A99,K$125)</f>
        <v>0.1111111111111111</v>
      </c>
      <c r="L99" s="116">
        <f t="shared" si="21"/>
        <v>15990</v>
      </c>
      <c r="M99" s="116">
        <f t="shared" si="22"/>
        <v>1.1000000000000001</v>
      </c>
      <c r="N99" s="116">
        <f t="shared" si="23"/>
        <v>1</v>
      </c>
      <c r="O99" s="259" t="s">
        <v>351</v>
      </c>
      <c r="P99" s="254">
        <f>INDEX(SummDir!$5:$113,$A99,P$125)</f>
        <v>9</v>
      </c>
      <c r="Q99" s="217">
        <f>INDEX(SummDir!$5:$113,$A99,Q$125)</f>
        <v>36</v>
      </c>
      <c r="R99" s="217">
        <f>INDEX(SummDir!$5:$113,$A99,R$125)</f>
        <v>16</v>
      </c>
      <c r="S99" s="217">
        <f>INDEX(SummDir!$5:$113,$A99,S$125)</f>
        <v>20</v>
      </c>
      <c r="T99" s="217">
        <f>INDEX(SummDir!$5:$113,$A99,T$125)</f>
        <v>16</v>
      </c>
      <c r="U99" s="216"/>
      <c r="V99" s="216"/>
      <c r="W99" s="281">
        <f t="shared" si="24"/>
        <v>0</v>
      </c>
      <c r="X99" s="216"/>
      <c r="Y99" s="140">
        <f>INDEX(SummDir!$5:$113,$A99,Y$125)</f>
        <v>36</v>
      </c>
      <c r="Z99" s="140">
        <f>INDEX(SummDir!$5:$113,$A99,Z$125)</f>
        <v>20</v>
      </c>
      <c r="AA99" s="140"/>
      <c r="AB99" s="140"/>
      <c r="AC99" s="140"/>
      <c r="AD99" s="140"/>
      <c r="AE99" s="140"/>
      <c r="AF99" s="140"/>
      <c r="AG99" s="140"/>
      <c r="AH99" s="140"/>
      <c r="AI99" s="217"/>
      <c r="AJ99" s="140">
        <f t="shared" si="31"/>
        <v>3</v>
      </c>
      <c r="AK99" s="140">
        <f t="shared" si="31"/>
        <v>3</v>
      </c>
      <c r="AL99" s="140">
        <f t="shared" si="31"/>
        <v>3</v>
      </c>
      <c r="AM99" s="140">
        <f t="shared" si="31"/>
        <v>3</v>
      </c>
      <c r="AN99" s="140">
        <f t="shared" si="32"/>
        <v>0</v>
      </c>
      <c r="AO99" s="140">
        <f t="shared" si="32"/>
        <v>0</v>
      </c>
      <c r="AP99" s="140">
        <f t="shared" si="32"/>
        <v>0</v>
      </c>
      <c r="AQ99" s="140">
        <f t="shared" si="32"/>
        <v>0</v>
      </c>
      <c r="AR99" s="140">
        <f t="shared" si="33"/>
        <v>33.440289</v>
      </c>
      <c r="AS99" s="140">
        <f t="shared" si="33"/>
        <v>-111.93086099999999</v>
      </c>
    </row>
    <row r="100" spans="1:45" s="139" customFormat="1" x14ac:dyDescent="0.25">
      <c r="A100" s="141">
        <v>99</v>
      </c>
      <c r="B100" s="272">
        <f>INDEX(SummDir!$5:$113,$A100,B$125)</f>
        <v>158</v>
      </c>
      <c r="C100" s="182" t="str">
        <f>INDEX(SummDir!$5:$113,$A100,C$125)</f>
        <v>Washington St</v>
      </c>
      <c r="D100" s="182" t="str">
        <f>INDEX(SummDir!$5:$113,$A100,D$125)</f>
        <v>Priest Dr</v>
      </c>
      <c r="E100" s="116">
        <f>IF(LEN(INDEX(SummDir!$5:$113,$A100,E$125))&lt;1,"",ROUND(INDEX(SummDir!$5:$113,$A100,E$125),0))</f>
        <v>21</v>
      </c>
      <c r="F100" s="116">
        <f>IF(LEN(INDEX(SummDir!$5:$113,$A100,F$125))&lt;1,"",ROUND(INDEX(SummDir!$5:$113,$A100,F$125),0))</f>
        <v>17</v>
      </c>
      <c r="G100" s="116">
        <f>IF(LEN(INDEX(SummDir!$5:$113,$A100,G$125))&lt;1,"",ROUND(INDEX(SummDir!$5:$113,$A100,G$125),0))</f>
        <v>25</v>
      </c>
      <c r="H100" s="251">
        <f>INDEX(SummDir!$5:$113,$A100,H$125)</f>
        <v>0.51807228915662651</v>
      </c>
      <c r="I100" s="251">
        <f>INDEX(SummDir!$5:$113,$A100,I$125)</f>
        <v>0.21686746987951808</v>
      </c>
      <c r="J100" s="251">
        <f>INDEX(SummDir!$5:$113,$A100,J$125)</f>
        <v>0.39759036144578314</v>
      </c>
      <c r="K100" s="116">
        <f>INDEX(SummDir!$5:$113,$A100,K$125)</f>
        <v>8.4337349397590355E-2</v>
      </c>
      <c r="L100" s="116">
        <f t="shared" si="21"/>
        <v>14565</v>
      </c>
      <c r="M100" s="116">
        <f t="shared" si="22"/>
        <v>1.5</v>
      </c>
      <c r="N100" s="116">
        <f t="shared" si="23"/>
        <v>1</v>
      </c>
      <c r="O100" s="259" t="s">
        <v>351</v>
      </c>
      <c r="P100" s="254">
        <f>INDEX(SummDir!$5:$113,$A100,P$125)</f>
        <v>20.75</v>
      </c>
      <c r="Q100" s="217">
        <f>INDEX(SummDir!$5:$113,$A100,Q$125)</f>
        <v>83</v>
      </c>
      <c r="R100" s="217">
        <f>INDEX(SummDir!$5:$113,$A100,R$125)</f>
        <v>34</v>
      </c>
      <c r="S100" s="217">
        <f>INDEX(SummDir!$5:$113,$A100,S$125)</f>
        <v>49</v>
      </c>
      <c r="T100" s="217">
        <f>INDEX(SummDir!$5:$113,$A100,T$125)</f>
        <v>34</v>
      </c>
      <c r="U100" s="216"/>
      <c r="V100" s="216"/>
      <c r="W100" s="281">
        <f t="shared" si="24"/>
        <v>0</v>
      </c>
      <c r="X100" s="216"/>
      <c r="Y100" s="140">
        <f>INDEX(SummDir!$5:$113,$A100,Y$125)</f>
        <v>83</v>
      </c>
      <c r="Z100" s="140">
        <f>INDEX(SummDir!$5:$113,$A100,Z$125)</f>
        <v>49</v>
      </c>
      <c r="AA100" s="140"/>
      <c r="AB100" s="140"/>
      <c r="AC100" s="140"/>
      <c r="AD100" s="140"/>
      <c r="AE100" s="140"/>
      <c r="AF100" s="140"/>
      <c r="AG100" s="140"/>
      <c r="AH100" s="140"/>
      <c r="AI100" s="217"/>
      <c r="AJ100" s="140">
        <f t="shared" si="31"/>
        <v>3</v>
      </c>
      <c r="AK100" s="140">
        <f t="shared" si="31"/>
        <v>3</v>
      </c>
      <c r="AL100" s="140">
        <f t="shared" si="31"/>
        <v>3</v>
      </c>
      <c r="AM100" s="140">
        <f t="shared" si="31"/>
        <v>3</v>
      </c>
      <c r="AN100" s="140">
        <f t="shared" si="32"/>
        <v>0</v>
      </c>
      <c r="AO100" s="140">
        <f t="shared" si="32"/>
        <v>0</v>
      </c>
      <c r="AP100" s="140">
        <f t="shared" si="32"/>
        <v>0</v>
      </c>
      <c r="AQ100" s="140">
        <f t="shared" si="32"/>
        <v>0</v>
      </c>
      <c r="AR100" s="140">
        <f t="shared" si="33"/>
        <v>33.442599999999999</v>
      </c>
      <c r="AS100" s="140">
        <f t="shared" si="33"/>
        <v>-111.95659999999999</v>
      </c>
    </row>
    <row r="101" spans="1:45" s="139" customFormat="1" x14ac:dyDescent="0.25">
      <c r="A101" s="141">
        <v>100</v>
      </c>
      <c r="B101" s="272">
        <f>INDEX(SummDir!$5:$113,$A101,B$125)</f>
        <v>159</v>
      </c>
      <c r="C101" s="182" t="str">
        <f>INDEX(SummDir!$5:$113,$A101,C$125)</f>
        <v>Broadway Rd</v>
      </c>
      <c r="D101" s="182" t="str">
        <f>INDEX(SummDir!$5:$113,$A101,D$125)</f>
        <v>McClintock Dr</v>
      </c>
      <c r="E101" s="116">
        <f>IF(LEN(INDEX(SummDir!$5:$113,$A101,E$125))&lt;1,"",ROUND(INDEX(SummDir!$5:$113,$A101,E$125),0))</f>
        <v>19</v>
      </c>
      <c r="F101" s="116">
        <f>IF(LEN(INDEX(SummDir!$5:$113,$A101,F$125))&lt;1,"",ROUND(INDEX(SummDir!$5:$113,$A101,F$125),0))</f>
        <v>18</v>
      </c>
      <c r="G101" s="116">
        <f>IF(LEN(INDEX(SummDir!$5:$113,$A101,G$125))&lt;1,"",ROUND(INDEX(SummDir!$5:$113,$A101,G$125),0))</f>
        <v>20</v>
      </c>
      <c r="H101" s="251">
        <f>INDEX(SummDir!$5:$113,$A101,H$125)</f>
        <v>2.6666666666666668E-2</v>
      </c>
      <c r="I101" s="251">
        <f>INDEX(SummDir!$5:$113,$A101,I$125)</f>
        <v>0.33333333333333331</v>
      </c>
      <c r="J101" s="251">
        <f>INDEX(SummDir!$5:$113,$A101,J$125)</f>
        <v>1</v>
      </c>
      <c r="K101" s="116">
        <f>INDEX(SummDir!$5:$113,$A101,K$125)</f>
        <v>0.24</v>
      </c>
      <c r="L101" s="116">
        <f t="shared" si="21"/>
        <v>32138</v>
      </c>
      <c r="M101" s="116">
        <f t="shared" si="22"/>
        <v>1.5</v>
      </c>
      <c r="N101" s="116">
        <f t="shared" si="23"/>
        <v>0</v>
      </c>
      <c r="O101" s="259" t="s">
        <v>351</v>
      </c>
      <c r="P101" s="254">
        <f>INDEX(SummDir!$5:$113,$A101,P$125)</f>
        <v>18.75</v>
      </c>
      <c r="Q101" s="217">
        <f>INDEX(SummDir!$5:$113,$A101,Q$125)</f>
        <v>75</v>
      </c>
      <c r="R101" s="217">
        <f>INDEX(SummDir!$5:$113,$A101,R$125)</f>
        <v>35</v>
      </c>
      <c r="S101" s="217">
        <f>INDEX(SummDir!$5:$113,$A101,S$125)</f>
        <v>40</v>
      </c>
      <c r="T101" s="217">
        <f>INDEX(SummDir!$5:$113,$A101,T$125)</f>
        <v>35</v>
      </c>
      <c r="U101" s="216"/>
      <c r="V101" s="216"/>
      <c r="W101" s="281">
        <f t="shared" si="24"/>
        <v>0</v>
      </c>
      <c r="X101" s="216"/>
      <c r="Y101" s="140">
        <f>INDEX(SummDir!$5:$113,$A101,Y$125)</f>
        <v>75</v>
      </c>
      <c r="Z101" s="140">
        <f>INDEX(SummDir!$5:$113,$A101,Z$125)</f>
        <v>40</v>
      </c>
      <c r="AA101" s="140"/>
      <c r="AB101" s="140"/>
      <c r="AC101" s="140"/>
      <c r="AD101" s="140"/>
      <c r="AE101" s="140"/>
      <c r="AF101" s="140"/>
      <c r="AG101" s="140"/>
      <c r="AH101" s="140"/>
      <c r="AI101" s="217"/>
      <c r="AJ101" s="140">
        <f t="shared" si="31"/>
        <v>0</v>
      </c>
      <c r="AK101" s="140">
        <f t="shared" si="31"/>
        <v>0</v>
      </c>
      <c r="AL101" s="140">
        <f t="shared" si="31"/>
        <v>0</v>
      </c>
      <c r="AM101" s="140">
        <f t="shared" si="31"/>
        <v>0</v>
      </c>
      <c r="AN101" s="140">
        <f t="shared" si="32"/>
        <v>0</v>
      </c>
      <c r="AO101" s="140">
        <f t="shared" si="32"/>
        <v>0</v>
      </c>
      <c r="AP101" s="140">
        <f t="shared" si="32"/>
        <v>0</v>
      </c>
      <c r="AQ101" s="140">
        <f t="shared" si="32"/>
        <v>0</v>
      </c>
      <c r="AR101" s="140">
        <f t="shared" si="33"/>
        <v>33.407432999999997</v>
      </c>
      <c r="AS101" s="140">
        <f t="shared" si="33"/>
        <v>-111.90910700000001</v>
      </c>
    </row>
    <row r="102" spans="1:45" s="139" customFormat="1" x14ac:dyDescent="0.25">
      <c r="A102" s="141">
        <v>101</v>
      </c>
      <c r="B102" s="272">
        <f>INDEX(SummDir!$5:$113,$A102,B$125)</f>
        <v>160</v>
      </c>
      <c r="C102" s="182" t="str">
        <f>INDEX(SummDir!$5:$113,$A102,C$125)</f>
        <v>Broadway Rd</v>
      </c>
      <c r="D102" s="182" t="str">
        <f>INDEX(SummDir!$5:$113,$A102,D$125)</f>
        <v>Hardy Dr</v>
      </c>
      <c r="E102" s="116">
        <f>IF(LEN(INDEX(SummDir!$5:$113,$A102,E$125))&lt;1,"",ROUND(INDEX(SummDir!$5:$113,$A102,E$125),0))</f>
        <v>7</v>
      </c>
      <c r="F102" s="116">
        <f>IF(LEN(INDEX(SummDir!$5:$113,$A102,F$125))&lt;1,"",ROUND(INDEX(SummDir!$5:$113,$A102,F$125),0))</f>
        <v>5</v>
      </c>
      <c r="G102" s="116">
        <f>IF(LEN(INDEX(SummDir!$5:$113,$A102,G$125))&lt;1,"",ROUND(INDEX(SummDir!$5:$113,$A102,G$125),0))</f>
        <v>9</v>
      </c>
      <c r="H102" s="251">
        <f>INDEX(SummDir!$5:$113,$A102,H$125)</f>
        <v>7.407407407407407E-2</v>
      </c>
      <c r="I102" s="251">
        <f>INDEX(SummDir!$5:$113,$A102,I$125)</f>
        <v>0.40740740740740738</v>
      </c>
      <c r="J102" s="251">
        <f>INDEX(SummDir!$5:$113,$A102,J$125)</f>
        <v>1</v>
      </c>
      <c r="K102" s="116">
        <f>INDEX(SummDir!$5:$113,$A102,K$125)</f>
        <v>0.14814814814814814</v>
      </c>
      <c r="L102" s="116">
        <f t="shared" si="21"/>
        <v>31585</v>
      </c>
      <c r="M102" s="116">
        <f t="shared" si="22"/>
        <v>1.3</v>
      </c>
      <c r="N102" s="116">
        <f t="shared" si="23"/>
        <v>0</v>
      </c>
      <c r="O102" s="259" t="s">
        <v>351</v>
      </c>
      <c r="P102" s="254">
        <f>INDEX(SummDir!$5:$113,$A102,P$125)</f>
        <v>6.75</v>
      </c>
      <c r="Q102" s="217">
        <f>INDEX(SummDir!$5:$113,$A102,Q$125)</f>
        <v>27</v>
      </c>
      <c r="R102" s="217">
        <f>INDEX(SummDir!$5:$113,$A102,R$125)</f>
        <v>10</v>
      </c>
      <c r="S102" s="217">
        <f>INDEX(SummDir!$5:$113,$A102,S$125)</f>
        <v>17</v>
      </c>
      <c r="T102" s="217">
        <f>INDEX(SummDir!$5:$113,$A102,T$125)</f>
        <v>10</v>
      </c>
      <c r="U102" s="216"/>
      <c r="V102" s="216"/>
      <c r="W102" s="281">
        <f t="shared" si="24"/>
        <v>0</v>
      </c>
      <c r="X102" s="216"/>
      <c r="Y102" s="140">
        <f>INDEX(SummDir!$5:$113,$A102,Y$125)</f>
        <v>27</v>
      </c>
      <c r="Z102" s="140">
        <f>INDEX(SummDir!$5:$113,$A102,Z$125)</f>
        <v>17</v>
      </c>
      <c r="AA102" s="140"/>
      <c r="AB102" s="140"/>
      <c r="AC102" s="140"/>
      <c r="AD102" s="140"/>
      <c r="AE102" s="140"/>
      <c r="AF102" s="140"/>
      <c r="AG102" s="140"/>
      <c r="AH102" s="140"/>
      <c r="AI102" s="217"/>
      <c r="AJ102" s="140">
        <f t="shared" si="31"/>
        <v>3</v>
      </c>
      <c r="AK102" s="140">
        <f t="shared" si="31"/>
        <v>3</v>
      </c>
      <c r="AL102" s="140">
        <f t="shared" si="31"/>
        <v>0</v>
      </c>
      <c r="AM102" s="140">
        <f t="shared" si="31"/>
        <v>0</v>
      </c>
      <c r="AN102" s="140">
        <f t="shared" si="32"/>
        <v>0</v>
      </c>
      <c r="AO102" s="140">
        <f t="shared" si="32"/>
        <v>0</v>
      </c>
      <c r="AP102" s="140">
        <f t="shared" si="32"/>
        <v>0</v>
      </c>
      <c r="AQ102" s="140">
        <f t="shared" si="32"/>
        <v>0</v>
      </c>
      <c r="AR102" s="140">
        <f t="shared" si="33"/>
        <v>33.407397000000003</v>
      </c>
      <c r="AS102" s="140">
        <f t="shared" si="33"/>
        <v>-111.952164</v>
      </c>
    </row>
    <row r="103" spans="1:45" s="139" customFormat="1" x14ac:dyDescent="0.25">
      <c r="A103" s="141">
        <v>102</v>
      </c>
      <c r="B103" s="272">
        <f>INDEX(SummDir!$5:$113,$A103,B$125)</f>
        <v>161</v>
      </c>
      <c r="C103" s="182" t="str">
        <f>INDEX(SummDir!$5:$113,$A103,C$125)</f>
        <v>University Dr</v>
      </c>
      <c r="D103" s="182" t="str">
        <f>INDEX(SummDir!$5:$113,$A103,D$125)</f>
        <v>Price Rd</v>
      </c>
      <c r="E103" s="116">
        <f>IF(LEN(INDEX(SummDir!$5:$113,$A103,E$125))&lt;1,"",ROUND(INDEX(SummDir!$5:$113,$A103,E$125),0))</f>
        <v>19</v>
      </c>
      <c r="F103" s="116">
        <f>IF(LEN(INDEX(SummDir!$5:$113,$A103,F$125))&lt;1,"",ROUND(INDEX(SummDir!$5:$113,$A103,F$125),0))</f>
        <v>17</v>
      </c>
      <c r="G103" s="116">
        <f>IF(LEN(INDEX(SummDir!$5:$113,$A103,G$125))&lt;1,"",ROUND(INDEX(SummDir!$5:$113,$A103,G$125),0))</f>
        <v>22</v>
      </c>
      <c r="H103" s="251">
        <f>INDEX(SummDir!$5:$113,$A103,H$125)</f>
        <v>0.28947368421052633</v>
      </c>
      <c r="I103" s="251">
        <f>INDEX(SummDir!$5:$113,$A103,I$125)</f>
        <v>0.13157894736842105</v>
      </c>
      <c r="J103" s="251">
        <f>INDEX(SummDir!$5:$113,$A103,J$125)</f>
        <v>0.71052631578947367</v>
      </c>
      <c r="K103" s="116">
        <f>INDEX(SummDir!$5:$113,$A103,K$125)</f>
        <v>0.14473684210526316</v>
      </c>
      <c r="L103" s="116">
        <f t="shared" si="21"/>
        <v>29056</v>
      </c>
      <c r="M103" s="116">
        <f t="shared" si="22"/>
        <v>2</v>
      </c>
      <c r="N103" s="116">
        <f t="shared" si="23"/>
        <v>1</v>
      </c>
      <c r="O103" s="259" t="s">
        <v>351</v>
      </c>
      <c r="P103" s="254">
        <f>INDEX(SummDir!$5:$113,$A103,P$125)</f>
        <v>19</v>
      </c>
      <c r="Q103" s="217">
        <f>INDEX(SummDir!$5:$113,$A103,Q$125)</f>
        <v>76</v>
      </c>
      <c r="R103" s="217">
        <f>INDEX(SummDir!$5:$113,$A103,R$125)</f>
        <v>33</v>
      </c>
      <c r="S103" s="217">
        <f>INDEX(SummDir!$5:$113,$A103,S$125)</f>
        <v>43</v>
      </c>
      <c r="T103" s="217">
        <f>INDEX(SummDir!$5:$113,$A103,T$125)</f>
        <v>33</v>
      </c>
      <c r="U103" s="216"/>
      <c r="V103" s="116"/>
      <c r="W103" s="281">
        <f t="shared" si="24"/>
        <v>0</v>
      </c>
      <c r="X103" s="216"/>
      <c r="Y103" s="140">
        <f>INDEX(SummDir!$5:$113,$A103,Y$125)</f>
        <v>76</v>
      </c>
      <c r="Z103" s="140">
        <f>INDEX(SummDir!$5:$113,$A103,Z$125)</f>
        <v>43</v>
      </c>
      <c r="AA103" s="140"/>
      <c r="AB103" s="140"/>
      <c r="AC103" s="140"/>
      <c r="AD103" s="140"/>
      <c r="AE103" s="140"/>
      <c r="AF103" s="140"/>
      <c r="AG103" s="140"/>
      <c r="AH103" s="140"/>
      <c r="AI103" s="217"/>
      <c r="AJ103" s="140">
        <f t="shared" si="31"/>
        <v>0</v>
      </c>
      <c r="AK103" s="140">
        <f t="shared" si="31"/>
        <v>0</v>
      </c>
      <c r="AL103" s="140">
        <f t="shared" si="31"/>
        <v>3</v>
      </c>
      <c r="AM103" s="140">
        <f t="shared" si="31"/>
        <v>3</v>
      </c>
      <c r="AN103" s="140">
        <f t="shared" si="32"/>
        <v>0</v>
      </c>
      <c r="AO103" s="140">
        <f t="shared" si="32"/>
        <v>0</v>
      </c>
      <c r="AP103" s="140">
        <f t="shared" si="32"/>
        <v>0</v>
      </c>
      <c r="AQ103" s="140">
        <f t="shared" si="32"/>
        <v>0</v>
      </c>
      <c r="AR103" s="140">
        <f t="shared" si="33"/>
        <v>33.422013</v>
      </c>
      <c r="AS103" s="140">
        <f t="shared" si="33"/>
        <v>-111.891954</v>
      </c>
    </row>
    <row r="104" spans="1:45" s="139" customFormat="1" x14ac:dyDescent="0.25">
      <c r="A104" s="141">
        <v>103</v>
      </c>
      <c r="B104" s="272">
        <f>INDEX(SummDir!$5:$113,$A104,B$125)</f>
        <v>162</v>
      </c>
      <c r="C104" s="182" t="str">
        <f>INDEX(SummDir!$5:$113,$A104,C$125)</f>
        <v>Broadway Rd</v>
      </c>
      <c r="D104" s="182" t="str">
        <f>INDEX(SummDir!$5:$113,$A104,D$125)</f>
        <v>Roosevelt St</v>
      </c>
      <c r="E104" s="116">
        <f>IF(LEN(INDEX(SummDir!$5:$113,$A104,E$125))&lt;1,"",ROUND(INDEX(SummDir!$5:$113,$A104,E$125),0))</f>
        <v>8</v>
      </c>
      <c r="F104" s="116">
        <f>IF(LEN(INDEX(SummDir!$5:$113,$A104,F$125))&lt;1,"",ROUND(INDEX(SummDir!$5:$113,$A104,F$125),0))</f>
        <v>6</v>
      </c>
      <c r="G104" s="116">
        <f>IF(LEN(INDEX(SummDir!$5:$113,$A104,G$125))&lt;1,"",ROUND(INDEX(SummDir!$5:$113,$A104,G$125),0))</f>
        <v>11</v>
      </c>
      <c r="H104" s="251">
        <f>INDEX(SummDir!$5:$113,$A104,H$125)</f>
        <v>3.0303030303030304E-2</v>
      </c>
      <c r="I104" s="251">
        <f>INDEX(SummDir!$5:$113,$A104,I$125)</f>
        <v>0.24242424242424243</v>
      </c>
      <c r="J104" s="251">
        <f>INDEX(SummDir!$5:$113,$A104,J$125)</f>
        <v>0.96969696969696972</v>
      </c>
      <c r="K104" s="116">
        <f>INDEX(SummDir!$5:$113,$A104,K$125)</f>
        <v>0.27272727272727271</v>
      </c>
      <c r="L104" s="116">
        <f t="shared" si="21"/>
        <v>31585</v>
      </c>
      <c r="M104" s="116">
        <f t="shared" si="22"/>
        <v>1.1000000000000001</v>
      </c>
      <c r="N104" s="116">
        <f t="shared" si="23"/>
        <v>0</v>
      </c>
      <c r="O104" s="259" t="s">
        <v>351</v>
      </c>
      <c r="P104" s="254">
        <f>INDEX(SummDir!$5:$113,$A104,P$125)</f>
        <v>8.25</v>
      </c>
      <c r="Q104" s="217">
        <f>INDEX(SummDir!$5:$113,$A104,Q$125)</f>
        <v>33</v>
      </c>
      <c r="R104" s="217">
        <f>INDEX(SummDir!$5:$113,$A104,R$125)</f>
        <v>11</v>
      </c>
      <c r="S104" s="217">
        <f>INDEX(SummDir!$5:$113,$A104,S$125)</f>
        <v>22</v>
      </c>
      <c r="T104" s="217">
        <f>INDEX(SummDir!$5:$113,$A104,T$125)</f>
        <v>11</v>
      </c>
      <c r="U104" s="216"/>
      <c r="V104" s="116"/>
      <c r="W104" s="281">
        <f t="shared" si="24"/>
        <v>0</v>
      </c>
      <c r="X104" s="216"/>
      <c r="Y104" s="140">
        <f>INDEX(SummDir!$5:$113,$A104,Y$125)</f>
        <v>33</v>
      </c>
      <c r="Z104" s="140">
        <f>INDEX(SummDir!$5:$113,$A104,Z$125)</f>
        <v>22</v>
      </c>
      <c r="AA104" s="140"/>
      <c r="AB104" s="140"/>
      <c r="AC104" s="140"/>
      <c r="AD104" s="140"/>
      <c r="AE104" s="140"/>
      <c r="AF104" s="140"/>
      <c r="AG104" s="140"/>
      <c r="AH104" s="140"/>
      <c r="AI104" s="217"/>
      <c r="AJ104" s="140">
        <f t="shared" si="31"/>
        <v>3</v>
      </c>
      <c r="AK104" s="140">
        <f t="shared" si="31"/>
        <v>3</v>
      </c>
      <c r="AL104" s="140">
        <f t="shared" si="31"/>
        <v>0</v>
      </c>
      <c r="AM104" s="140">
        <f t="shared" si="31"/>
        <v>0</v>
      </c>
      <c r="AN104" s="140">
        <f t="shared" si="32"/>
        <v>0</v>
      </c>
      <c r="AO104" s="140">
        <f t="shared" si="32"/>
        <v>0</v>
      </c>
      <c r="AP104" s="140">
        <f t="shared" si="32"/>
        <v>0</v>
      </c>
      <c r="AQ104" s="140">
        <f t="shared" si="32"/>
        <v>0</v>
      </c>
      <c r="AR104" s="140">
        <f t="shared" si="33"/>
        <v>33.407380000000003</v>
      </c>
      <c r="AS104" s="140">
        <f t="shared" si="33"/>
        <v>-111.94783</v>
      </c>
    </row>
    <row r="105" spans="1:45" s="139" customFormat="1" x14ac:dyDescent="0.25">
      <c r="A105" s="141">
        <v>104</v>
      </c>
      <c r="B105" s="272">
        <f>INDEX(SummDir!$5:$113,$A105,B$125)</f>
        <v>163</v>
      </c>
      <c r="C105" s="182" t="str">
        <f>INDEX(SummDir!$5:$113,$A105,C$125)</f>
        <v>University Dr</v>
      </c>
      <c r="D105" s="182" t="str">
        <f>INDEX(SummDir!$5:$113,$A105,D$125)</f>
        <v>Farmer Ave</v>
      </c>
      <c r="E105" s="116">
        <f>IF(LEN(INDEX(SummDir!$5:$113,$A105,E$125))&lt;1,"",ROUND(INDEX(SummDir!$5:$113,$A105,E$125),0))</f>
        <v>52</v>
      </c>
      <c r="F105" s="116">
        <f>IF(LEN(INDEX(SummDir!$5:$113,$A105,F$125))&lt;1,"",ROUND(INDEX(SummDir!$5:$113,$A105,F$125),0))</f>
        <v>43</v>
      </c>
      <c r="G105" s="116">
        <f>IF(LEN(INDEX(SummDir!$5:$113,$A105,G$125))&lt;1,"",ROUND(INDEX(SummDir!$5:$113,$A105,G$125),0))</f>
        <v>62</v>
      </c>
      <c r="H105" s="251">
        <f>INDEX(SummDir!$5:$113,$A105,H$125)</f>
        <v>0.12980769230769232</v>
      </c>
      <c r="I105" s="251">
        <f>INDEX(SummDir!$5:$113,$A105,I$125)</f>
        <v>0.19230769230769232</v>
      </c>
      <c r="J105" s="251">
        <f>INDEX(SummDir!$5:$113,$A105,J$125)</f>
        <v>0.32211538461538464</v>
      </c>
      <c r="K105" s="116">
        <f>INDEX(SummDir!$5:$113,$A105,K$125)</f>
        <v>0.20192307692307693</v>
      </c>
      <c r="L105" s="116">
        <f t="shared" ref="L105:L109" si="34">INDEX(TC_loc_dir,MATCH($B105,loc_ID,0),IF(O105="NS",1,2))</f>
        <v>27003</v>
      </c>
      <c r="M105" s="116">
        <f t="shared" ref="M105:M109" si="35">INDEX(Loc_Dist,MATCH($B105,loc_ID,0))</f>
        <v>0.2</v>
      </c>
      <c r="N105" s="116">
        <f t="shared" ref="N105:N109" si="36">IF(AND(O105="NS",SUM(AJ105,AK105)&gt;0),1,IF(AND(O105="EW",SUM(AL105,AM105)&gt;0),1,0))</f>
        <v>1</v>
      </c>
      <c r="O105" s="259" t="s">
        <v>351</v>
      </c>
      <c r="P105" s="254">
        <f>INDEX(SummDir!$5:$113,$A105,P$125)</f>
        <v>52</v>
      </c>
      <c r="Q105" s="217">
        <f>INDEX(SummDir!$5:$113,$A105,Q$125)</f>
        <v>208</v>
      </c>
      <c r="R105" s="217">
        <f>INDEX(SummDir!$5:$113,$A105,R$125)</f>
        <v>85</v>
      </c>
      <c r="S105" s="217">
        <f>INDEX(SummDir!$5:$113,$A105,S$125)</f>
        <v>123</v>
      </c>
      <c r="T105" s="217">
        <f>INDEX(SummDir!$5:$113,$A105,T$125)</f>
        <v>85</v>
      </c>
      <c r="U105" s="216"/>
      <c r="V105" s="216"/>
      <c r="W105" s="281">
        <f t="shared" ref="W105:W109" si="37">U105+V105</f>
        <v>0</v>
      </c>
      <c r="X105" s="216"/>
      <c r="Y105" s="140">
        <f>INDEX(SummDir!$5:$113,$A105,Y$125)</f>
        <v>208</v>
      </c>
      <c r="Z105" s="140">
        <f>INDEX(SummDir!$5:$113,$A105,Z$125)</f>
        <v>123</v>
      </c>
      <c r="AA105" s="140"/>
      <c r="AB105" s="140"/>
      <c r="AC105" s="140"/>
      <c r="AD105" s="140"/>
      <c r="AE105" s="140"/>
      <c r="AF105" s="140"/>
      <c r="AG105" s="140"/>
      <c r="AH105" s="140"/>
      <c r="AI105" s="217"/>
      <c r="AJ105" s="140">
        <f t="shared" ref="AJ105:AM109" si="38">INDEX(Lane,MATCH($B105,loc_ID,0),MATCH(AJ$1,LaneHdr,0))</f>
        <v>3</v>
      </c>
      <c r="AK105" s="140">
        <f t="shared" si="38"/>
        <v>3</v>
      </c>
      <c r="AL105" s="140">
        <f t="shared" si="38"/>
        <v>3</v>
      </c>
      <c r="AM105" s="140">
        <f t="shared" si="38"/>
        <v>3</v>
      </c>
      <c r="AN105" s="140">
        <f t="shared" ref="AN105:AQ109" si="39">INDEX(CordonIn,MATCH($B105,loc_ID,0),AN$124)</f>
        <v>0</v>
      </c>
      <c r="AO105" s="140">
        <f t="shared" si="39"/>
        <v>0</v>
      </c>
      <c r="AP105" s="140">
        <f t="shared" si="39"/>
        <v>0</v>
      </c>
      <c r="AQ105" s="140">
        <f t="shared" si="39"/>
        <v>0</v>
      </c>
      <c r="AR105" s="140">
        <f t="shared" ref="AR105:AS109" si="40">IF(ISBLANK(INDEX(GPS_,MATCH($B105,loc_ID,0),AR$124)),"",INDEX(GPS_,MATCH($B105,loc_ID,0),AR$124))</f>
        <v>33.421894000000002</v>
      </c>
      <c r="AS105" s="140">
        <f t="shared" si="40"/>
        <v>-111.944266</v>
      </c>
    </row>
    <row r="106" spans="1:45" s="139" customFormat="1" x14ac:dyDescent="0.25">
      <c r="A106" s="141">
        <v>105</v>
      </c>
      <c r="B106" s="272">
        <f>INDEX(SummDir!$5:$113,$A106,B$125)</f>
        <v>164</v>
      </c>
      <c r="C106" s="182" t="str">
        <f>INDEX(SummDir!$5:$113,$A106,C$125)</f>
        <v>Southern Ave</v>
      </c>
      <c r="D106" s="182" t="str">
        <f>INDEX(SummDir!$5:$113,$A106,D$125)</f>
        <v>McClintock Dr</v>
      </c>
      <c r="E106" s="116">
        <f>IF(LEN(INDEX(SummDir!$5:$113,$A106,E$125))&lt;1,"",ROUND(INDEX(SummDir!$5:$113,$A106,E$125),0))</f>
        <v>17</v>
      </c>
      <c r="F106" s="116">
        <f>IF(LEN(INDEX(SummDir!$5:$113,$A106,F$125))&lt;1,"",ROUND(INDEX(SummDir!$5:$113,$A106,F$125),0))</f>
        <v>14</v>
      </c>
      <c r="G106" s="116">
        <f>IF(LEN(INDEX(SummDir!$5:$113,$A106,G$125))&lt;1,"",ROUND(INDEX(SummDir!$5:$113,$A106,G$125),0))</f>
        <v>20</v>
      </c>
      <c r="H106" s="251">
        <f>INDEX(SummDir!$5:$113,$A106,H$125)</f>
        <v>0.11764705882352941</v>
      </c>
      <c r="I106" s="251">
        <f>INDEX(SummDir!$5:$113,$A106,I$125)</f>
        <v>0.39705882352941174</v>
      </c>
      <c r="J106" s="251">
        <f>INDEX(SummDir!$5:$113,$A106,J$125)</f>
        <v>0.97058823529411764</v>
      </c>
      <c r="K106" s="116">
        <f>INDEX(SummDir!$5:$113,$A106,K$125)</f>
        <v>0.22058823529411764</v>
      </c>
      <c r="L106" s="116">
        <f t="shared" si="34"/>
        <v>28316</v>
      </c>
      <c r="M106" s="116">
        <f t="shared" si="35"/>
        <v>2.5</v>
      </c>
      <c r="N106" s="116">
        <f t="shared" si="36"/>
        <v>0</v>
      </c>
      <c r="O106" s="259" t="s">
        <v>351</v>
      </c>
      <c r="P106" s="254">
        <f>INDEX(SummDir!$5:$113,$A106,P$125)</f>
        <v>17</v>
      </c>
      <c r="Q106" s="217">
        <f>INDEX(SummDir!$5:$113,$A106,Q$125)</f>
        <v>68</v>
      </c>
      <c r="R106" s="217">
        <f>INDEX(SummDir!$5:$113,$A106,R$125)</f>
        <v>28</v>
      </c>
      <c r="S106" s="217">
        <f>INDEX(SummDir!$5:$113,$A106,S$125)</f>
        <v>40</v>
      </c>
      <c r="T106" s="217">
        <f>INDEX(SummDir!$5:$113,$A106,T$125)</f>
        <v>28</v>
      </c>
      <c r="U106" s="116"/>
      <c r="V106" s="116"/>
      <c r="W106" s="281">
        <f t="shared" si="37"/>
        <v>0</v>
      </c>
      <c r="X106" s="116"/>
      <c r="Y106" s="140">
        <f>INDEX(SummDir!$5:$113,$A106,Y$125)</f>
        <v>68</v>
      </c>
      <c r="Z106" s="140">
        <f>INDEX(SummDir!$5:$113,$A106,Z$125)</f>
        <v>40</v>
      </c>
      <c r="AA106" s="140"/>
      <c r="AB106" s="140"/>
      <c r="AC106" s="140"/>
      <c r="AD106" s="140"/>
      <c r="AE106" s="140"/>
      <c r="AF106" s="140"/>
      <c r="AG106" s="140"/>
      <c r="AH106" s="140"/>
      <c r="AI106" s="217"/>
      <c r="AJ106" s="140">
        <f t="shared" si="38"/>
        <v>0</v>
      </c>
      <c r="AK106" s="140">
        <f t="shared" si="38"/>
        <v>0</v>
      </c>
      <c r="AL106" s="140">
        <f t="shared" si="38"/>
        <v>0</v>
      </c>
      <c r="AM106" s="140">
        <f t="shared" si="38"/>
        <v>0</v>
      </c>
      <c r="AN106" s="140">
        <f t="shared" si="39"/>
        <v>0</v>
      </c>
      <c r="AO106" s="140">
        <f t="shared" si="39"/>
        <v>0</v>
      </c>
      <c r="AP106" s="140">
        <f t="shared" si="39"/>
        <v>0</v>
      </c>
      <c r="AQ106" s="140">
        <f t="shared" si="39"/>
        <v>0</v>
      </c>
      <c r="AR106" s="140">
        <f t="shared" si="40"/>
        <v>33.392949999999999</v>
      </c>
      <c r="AS106" s="140">
        <f t="shared" si="40"/>
        <v>-111.90912</v>
      </c>
    </row>
    <row r="107" spans="1:45" s="139" customFormat="1" x14ac:dyDescent="0.25">
      <c r="A107" s="141">
        <v>106</v>
      </c>
      <c r="B107" s="272">
        <f>INDEX(SummDir!$5:$113,$A107,B$125)</f>
        <v>165</v>
      </c>
      <c r="C107" s="182" t="str">
        <f>INDEX(SummDir!$5:$113,$A107,C$125)</f>
        <v>University Dr</v>
      </c>
      <c r="D107" s="182" t="str">
        <f>INDEX(SummDir!$5:$113,$A107,D$125)</f>
        <v>Priest Dr</v>
      </c>
      <c r="E107" s="116">
        <f>IF(LEN(INDEX(SummDir!$5:$113,$A107,E$125))&lt;1,"",ROUND(INDEX(SummDir!$5:$113,$A107,E$125),0))</f>
        <v>9</v>
      </c>
      <c r="F107" s="116">
        <f>IF(LEN(INDEX(SummDir!$5:$113,$A107,F$125))&lt;1,"",ROUND(INDEX(SummDir!$5:$113,$A107,F$125),0))</f>
        <v>5</v>
      </c>
      <c r="G107" s="116">
        <f>IF(LEN(INDEX(SummDir!$5:$113,$A107,G$125))&lt;1,"",ROUND(INDEX(SummDir!$5:$113,$A107,G$125),0))</f>
        <v>13</v>
      </c>
      <c r="H107" s="251">
        <f>INDEX(SummDir!$5:$113,$A107,H$125)</f>
        <v>0.42857142857142855</v>
      </c>
      <c r="I107" s="251">
        <f>INDEX(SummDir!$5:$113,$A107,I$125)</f>
        <v>0.2</v>
      </c>
      <c r="J107" s="251">
        <f>INDEX(SummDir!$5:$113,$A107,J$125)</f>
        <v>0.42857142857142855</v>
      </c>
      <c r="K107" s="116">
        <f>INDEX(SummDir!$5:$113,$A107,K$125)</f>
        <v>5.7142857142857141E-2</v>
      </c>
      <c r="L107" s="116">
        <f t="shared" si="34"/>
        <v>28413</v>
      </c>
      <c r="M107" s="116">
        <f t="shared" si="35"/>
        <v>1.2</v>
      </c>
      <c r="N107" s="116">
        <f t="shared" si="36"/>
        <v>1</v>
      </c>
      <c r="O107" s="259" t="s">
        <v>351</v>
      </c>
      <c r="P107" s="254">
        <f>INDEX(SummDir!$5:$113,$A107,P$125)</f>
        <v>8.75</v>
      </c>
      <c r="Q107" s="217">
        <f>INDEX(SummDir!$5:$113,$A107,Q$125)</f>
        <v>35</v>
      </c>
      <c r="R107" s="217">
        <f>INDEX(SummDir!$5:$113,$A107,R$125)</f>
        <v>9</v>
      </c>
      <c r="S107" s="217">
        <f>INDEX(SummDir!$5:$113,$A107,S$125)</f>
        <v>26</v>
      </c>
      <c r="T107" s="217">
        <f>INDEX(SummDir!$5:$113,$A107,T$125)</f>
        <v>9</v>
      </c>
      <c r="U107" s="216"/>
      <c r="V107" s="216"/>
      <c r="W107" s="281">
        <f t="shared" si="37"/>
        <v>0</v>
      </c>
      <c r="X107" s="216"/>
      <c r="Y107" s="140">
        <f>INDEX(SummDir!$5:$113,$A107,Y$125)</f>
        <v>35</v>
      </c>
      <c r="Z107" s="140">
        <f>INDEX(SummDir!$5:$113,$A107,Z$125)</f>
        <v>26</v>
      </c>
      <c r="AA107" s="140"/>
      <c r="AB107" s="140"/>
      <c r="AC107" s="140"/>
      <c r="AD107" s="140"/>
      <c r="AE107" s="140"/>
      <c r="AF107" s="140"/>
      <c r="AG107" s="140"/>
      <c r="AH107" s="140"/>
      <c r="AI107" s="217"/>
      <c r="AJ107" s="140">
        <f t="shared" si="38"/>
        <v>3</v>
      </c>
      <c r="AK107" s="140">
        <f t="shared" si="38"/>
        <v>1</v>
      </c>
      <c r="AL107" s="140">
        <f t="shared" si="38"/>
        <v>3</v>
      </c>
      <c r="AM107" s="140">
        <f t="shared" si="38"/>
        <v>3</v>
      </c>
      <c r="AN107" s="140">
        <f t="shared" si="39"/>
        <v>0</v>
      </c>
      <c r="AO107" s="140">
        <f t="shared" si="39"/>
        <v>0</v>
      </c>
      <c r="AP107" s="140">
        <f t="shared" si="39"/>
        <v>0</v>
      </c>
      <c r="AQ107" s="140">
        <f t="shared" si="39"/>
        <v>0</v>
      </c>
      <c r="AR107" s="140">
        <f t="shared" si="40"/>
        <v>33.421936000000002</v>
      </c>
      <c r="AS107" s="140">
        <f t="shared" si="40"/>
        <v>-111.960908</v>
      </c>
    </row>
    <row r="108" spans="1:45" s="139" customFormat="1" x14ac:dyDescent="0.25">
      <c r="A108" s="141">
        <v>107</v>
      </c>
      <c r="B108" s="272">
        <f>INDEX(SummDir!$5:$113,$A108,B$125)</f>
        <v>166</v>
      </c>
      <c r="C108" s="182" t="str">
        <f>INDEX(SummDir!$5:$113,$A108,C$125)</f>
        <v>8th St</v>
      </c>
      <c r="D108" s="182" t="str">
        <f>INDEX(SummDir!$5:$113,$A108,D$125)</f>
        <v>Dorsey Ln</v>
      </c>
      <c r="E108" s="116">
        <f>IF(LEN(INDEX(SummDir!$5:$113,$A108,E$125))&lt;1,"",ROUND(INDEX(SummDir!$5:$113,$A108,E$125),0))</f>
        <v>32</v>
      </c>
      <c r="F108" s="116">
        <f>IF(LEN(INDEX(SummDir!$5:$113,$A108,F$125))&lt;1,"",ROUND(INDEX(SummDir!$5:$113,$A108,F$125),0))</f>
        <v>9</v>
      </c>
      <c r="G108" s="116">
        <f>IF(LEN(INDEX(SummDir!$5:$113,$A108,G$125))&lt;1,"",ROUND(INDEX(SummDir!$5:$113,$A108,G$125),0))</f>
        <v>56</v>
      </c>
      <c r="H108" s="251">
        <f>INDEX(SummDir!$5:$113,$A108,H$125)</f>
        <v>6.2015503875968991E-2</v>
      </c>
      <c r="I108" s="251">
        <f>INDEX(SummDir!$5:$113,$A108,I$125)</f>
        <v>0.10077519379844961</v>
      </c>
      <c r="J108" s="251">
        <f>INDEX(SummDir!$5:$113,$A108,J$125)</f>
        <v>0.10077519379844961</v>
      </c>
      <c r="K108" s="116">
        <f>INDEX(SummDir!$5:$113,$A108,K$125)</f>
        <v>0.23255813953488372</v>
      </c>
      <c r="L108" s="116" t="str">
        <f t="shared" si="34"/>
        <v/>
      </c>
      <c r="M108" s="116">
        <f t="shared" si="35"/>
        <v>0.5</v>
      </c>
      <c r="N108" s="116">
        <f t="shared" si="36"/>
        <v>1</v>
      </c>
      <c r="O108" s="259" t="s">
        <v>351</v>
      </c>
      <c r="P108" s="254">
        <f>INDEX(SummDir!$5:$113,$A108,P$125)</f>
        <v>32.25</v>
      </c>
      <c r="Q108" s="217">
        <f>INDEX(SummDir!$5:$113,$A108,Q$125)</f>
        <v>129</v>
      </c>
      <c r="R108" s="217">
        <f>INDEX(SummDir!$5:$113,$A108,R$125)</f>
        <v>18</v>
      </c>
      <c r="S108" s="217">
        <f>INDEX(SummDir!$5:$113,$A108,S$125)</f>
        <v>111</v>
      </c>
      <c r="T108" s="217">
        <f>INDEX(SummDir!$5:$113,$A108,T$125)</f>
        <v>18</v>
      </c>
      <c r="U108" s="116"/>
      <c r="V108" s="116"/>
      <c r="W108" s="281">
        <f t="shared" si="37"/>
        <v>0</v>
      </c>
      <c r="X108" s="116"/>
      <c r="Y108" s="140">
        <f>INDEX(SummDir!$5:$113,$A108,Y$125)</f>
        <v>129</v>
      </c>
      <c r="Z108" s="140">
        <f>INDEX(SummDir!$5:$113,$A108,Z$125)</f>
        <v>111</v>
      </c>
      <c r="AA108" s="140"/>
      <c r="AB108" s="140"/>
      <c r="AC108" s="140"/>
      <c r="AD108" s="140"/>
      <c r="AE108" s="140"/>
      <c r="AF108" s="140"/>
      <c r="AG108" s="140"/>
      <c r="AH108" s="140"/>
      <c r="AI108" s="217"/>
      <c r="AJ108" s="140">
        <f t="shared" si="38"/>
        <v>1</v>
      </c>
      <c r="AK108" s="140">
        <f t="shared" si="38"/>
        <v>1</v>
      </c>
      <c r="AL108" s="140">
        <f t="shared" si="38"/>
        <v>3</v>
      </c>
      <c r="AM108" s="140">
        <f t="shared" si="38"/>
        <v>3</v>
      </c>
      <c r="AN108" s="140">
        <f t="shared" si="39"/>
        <v>0</v>
      </c>
      <c r="AO108" s="140">
        <f t="shared" si="39"/>
        <v>0</v>
      </c>
      <c r="AP108" s="140">
        <f t="shared" si="39"/>
        <v>0</v>
      </c>
      <c r="AQ108" s="140">
        <f t="shared" si="39"/>
        <v>0</v>
      </c>
      <c r="AR108" s="140">
        <f t="shared" si="40"/>
        <v>33.420116</v>
      </c>
      <c r="AS108" s="140">
        <f t="shared" si="40"/>
        <v>-111.917683</v>
      </c>
    </row>
    <row r="109" spans="1:45" s="139" customFormat="1" x14ac:dyDescent="0.25">
      <c r="A109" s="141">
        <v>108</v>
      </c>
      <c r="B109" s="272">
        <f>INDEX(SummDir!$5:$113,$A109,B$125)</f>
        <v>167</v>
      </c>
      <c r="C109" s="182" t="str">
        <f>INDEX(SummDir!$5:$113,$A109,C$125)</f>
        <v>Town Lake Path S</v>
      </c>
      <c r="D109" s="182" t="str">
        <f>INDEX(SummDir!$5:$113,$A109,D$125)</f>
        <v>Priest Dr</v>
      </c>
      <c r="E109" s="116">
        <f>IF(LEN(INDEX(SummDir!$5:$113,$A109,E$125))&lt;1,"",ROUND(INDEX(SummDir!$5:$113,$A109,E$125),0))</f>
        <v>8</v>
      </c>
      <c r="F109" s="116">
        <f>IF(LEN(INDEX(SummDir!$5:$113,$A109,F$125))&lt;1,"",ROUND(INDEX(SummDir!$5:$113,$A109,F$125),0))</f>
        <v>11</v>
      </c>
      <c r="G109" s="116">
        <f>IF(LEN(INDEX(SummDir!$5:$113,$A109,G$125))&lt;1,"",ROUND(INDEX(SummDir!$5:$113,$A109,G$125),0))</f>
        <v>5</v>
      </c>
      <c r="H109" s="251">
        <f>INDEX(SummDir!$5:$113,$A109,H$125)</f>
        <v>0.74193548387096775</v>
      </c>
      <c r="I109" s="251">
        <f>INDEX(SummDir!$5:$113,$A109,I$125)</f>
        <v>6.4516129032258063E-2</v>
      </c>
      <c r="J109" s="251">
        <f>INDEX(SummDir!$5:$113,$A109,J$125)</f>
        <v>0.74193548387096775</v>
      </c>
      <c r="K109" s="116">
        <f>INDEX(SummDir!$5:$113,$A109,K$125)</f>
        <v>0.29032258064516131</v>
      </c>
      <c r="L109" s="116" t="str">
        <f t="shared" si="34"/>
        <v/>
      </c>
      <c r="M109" s="116">
        <f t="shared" si="35"/>
        <v>2</v>
      </c>
      <c r="N109" s="116">
        <f t="shared" si="36"/>
        <v>1</v>
      </c>
      <c r="O109" s="259" t="s">
        <v>351</v>
      </c>
      <c r="P109" s="254">
        <f>INDEX(SummDir!$5:$113,$A109,P$125)</f>
        <v>7.75</v>
      </c>
      <c r="Q109" s="217">
        <f>INDEX(SummDir!$5:$113,$A109,Q$125)</f>
        <v>31</v>
      </c>
      <c r="R109" s="217">
        <f>INDEX(SummDir!$5:$113,$A109,R$125)</f>
        <v>22</v>
      </c>
      <c r="S109" s="217">
        <f>INDEX(SummDir!$5:$113,$A109,S$125)</f>
        <v>9</v>
      </c>
      <c r="T109" s="217">
        <f>INDEX(SummDir!$5:$113,$A109,T$125)</f>
        <v>22</v>
      </c>
      <c r="U109" s="216"/>
      <c r="V109" s="216"/>
      <c r="W109" s="281">
        <f t="shared" si="37"/>
        <v>0</v>
      </c>
      <c r="X109" s="216"/>
      <c r="Y109" s="140">
        <f>INDEX(SummDir!$5:$113,$A109,Y$125)</f>
        <v>31</v>
      </c>
      <c r="Z109" s="140">
        <f>INDEX(SummDir!$5:$113,$A109,Z$125)</f>
        <v>9</v>
      </c>
      <c r="AA109" s="140"/>
      <c r="AB109" s="140"/>
      <c r="AC109" s="140"/>
      <c r="AD109" s="140"/>
      <c r="AE109" s="140"/>
      <c r="AF109" s="140"/>
      <c r="AG109" s="140"/>
      <c r="AH109" s="140"/>
      <c r="AI109" s="217"/>
      <c r="AJ109" s="140">
        <f t="shared" si="38"/>
        <v>0</v>
      </c>
      <c r="AK109" s="140">
        <f t="shared" si="38"/>
        <v>0</v>
      </c>
      <c r="AL109" s="140">
        <f t="shared" si="38"/>
        <v>0</v>
      </c>
      <c r="AM109" s="140">
        <f t="shared" si="38"/>
        <v>4</v>
      </c>
      <c r="AN109" s="140">
        <f t="shared" si="39"/>
        <v>0</v>
      </c>
      <c r="AO109" s="140">
        <f t="shared" si="39"/>
        <v>0</v>
      </c>
      <c r="AP109" s="140">
        <f t="shared" si="39"/>
        <v>0</v>
      </c>
      <c r="AQ109" s="140">
        <f t="shared" si="39"/>
        <v>0</v>
      </c>
      <c r="AR109" s="140">
        <f t="shared" si="40"/>
        <v>33.433430000000001</v>
      </c>
      <c r="AS109" s="140">
        <f t="shared" si="40"/>
        <v>-111.961085</v>
      </c>
    </row>
    <row r="110" spans="1:45" s="139" customFormat="1" ht="13.8" thickBot="1" x14ac:dyDescent="0.3">
      <c r="A110" s="141"/>
      <c r="B110" s="273"/>
      <c r="C110" s="260"/>
      <c r="D110" s="260"/>
      <c r="E110" s="261"/>
      <c r="F110" s="261"/>
      <c r="G110" s="261"/>
      <c r="H110" s="262"/>
      <c r="I110" s="262"/>
      <c r="J110" s="262"/>
      <c r="K110" s="261"/>
      <c r="L110" s="261"/>
      <c r="M110" s="261"/>
      <c r="N110" s="261"/>
      <c r="O110" s="263"/>
      <c r="P110" s="254"/>
      <c r="Q110" s="217"/>
      <c r="R110" s="217"/>
      <c r="S110" s="217"/>
      <c r="T110" s="217"/>
      <c r="U110" s="116"/>
      <c r="V110" s="116"/>
      <c r="W110" s="140"/>
      <c r="X110" s="116"/>
      <c r="Y110" s="140"/>
      <c r="Z110" s="140"/>
      <c r="AA110" s="140"/>
      <c r="AB110" s="140"/>
      <c r="AC110" s="140"/>
      <c r="AD110" s="140"/>
      <c r="AE110" s="140"/>
      <c r="AF110" s="140"/>
      <c r="AG110" s="140"/>
      <c r="AH110" s="140"/>
      <c r="AI110" s="217"/>
      <c r="AJ110" s="140"/>
      <c r="AK110" s="140"/>
      <c r="AL110" s="140"/>
      <c r="AM110" s="140"/>
      <c r="AN110" s="140"/>
      <c r="AO110" s="140"/>
      <c r="AP110" s="140"/>
      <c r="AQ110" s="140"/>
      <c r="AR110" s="140"/>
      <c r="AS110" s="140"/>
    </row>
    <row r="111" spans="1:45" ht="13.8" thickBot="1" x14ac:dyDescent="0.3">
      <c r="B111" s="22"/>
      <c r="C111" s="177"/>
      <c r="D111" s="177"/>
      <c r="E111" s="22"/>
      <c r="F111" s="22"/>
      <c r="G111" s="22"/>
      <c r="H111" s="275"/>
      <c r="I111" s="275"/>
      <c r="J111" s="275"/>
      <c r="K111" s="22"/>
      <c r="L111" s="22"/>
      <c r="M111" s="22"/>
      <c r="N111" s="22"/>
      <c r="O111" s="22"/>
      <c r="P111" s="264"/>
      <c r="Q111" s="216"/>
      <c r="R111" s="216"/>
      <c r="S111" s="216"/>
      <c r="T111" s="216"/>
      <c r="U111" s="116"/>
      <c r="V111" s="116"/>
      <c r="W111" s="116"/>
      <c r="X111" s="116"/>
      <c r="Y111" s="116"/>
      <c r="Z111" s="52"/>
      <c r="AA111" s="52"/>
      <c r="AB111" s="52"/>
      <c r="AC111" s="52"/>
      <c r="AD111" s="52"/>
      <c r="AE111" s="52"/>
      <c r="AF111" s="52"/>
      <c r="AG111" s="52"/>
      <c r="AH111" s="52"/>
      <c r="AI111" s="215"/>
      <c r="AJ111" s="52"/>
      <c r="AK111" s="52"/>
      <c r="AL111" s="52"/>
      <c r="AM111" s="52"/>
      <c r="AN111" s="52"/>
      <c r="AO111" s="52"/>
      <c r="AP111" s="52"/>
      <c r="AQ111" s="52"/>
      <c r="AR111" s="52"/>
      <c r="AS111" s="52"/>
    </row>
    <row r="112" spans="1:45" x14ac:dyDescent="0.25">
      <c r="A112" s="16">
        <v>1</v>
      </c>
      <c r="B112" s="271" t="str">
        <f>IF(ISBLANK(INDEX(SummDir!$1:$3,$A112,B$125)),"",INDEX(SummDir!$1:$3,$A112,B$125))</f>
        <v>Total</v>
      </c>
      <c r="C112" s="255" t="str">
        <f>IF(ISBLANK(INDEX(SummDir!$1:$3,$A112,C$125)),"",INDEX(SummDir!$1:$3,$A112,C$125))</f>
        <v/>
      </c>
      <c r="D112" s="255" t="str">
        <f>IF(ISBLANK(INDEX(SummDir!$1:$3,$A112,D$125)),"",INDEX(SummDir!$1:$3,$A112,D$125))</f>
        <v/>
      </c>
      <c r="E112" s="256">
        <f>IF(ISBLANK(INDEX(SummDir!$1:$3,$A112,E$125)),"",ROUND(INDEX(SummDir!$1:$3,$A112,E$125),0))</f>
        <v>69</v>
      </c>
      <c r="F112" s="256">
        <f>IF(ISBLANK(INDEX(SummDir!$1:$3,$A112,F$125)),"",ROUND(INDEX(SummDir!$1:$3,$A112,F$125),0))</f>
        <v>54</v>
      </c>
      <c r="G112" s="256">
        <f>IF(ISBLANK(INDEX(SummDir!$1:$3,$A112,G$125)),"",ROUND(INDEX(SummDir!$1:$3,$A112,G$125),0))</f>
        <v>84</v>
      </c>
      <c r="H112" s="257">
        <f>IF(ISBLANK(INDEX(SummDir!$1:$3,$A112,H$125)),"",INDEX(SummDir!$1:$3,$A112,H$125))</f>
        <v>0.21034986982417347</v>
      </c>
      <c r="I112" s="257">
        <f>IF(ISBLANK(INDEX(SummDir!$1:$3,$A112,I$125)),"",INDEX(SummDir!$1:$3,$A112,I$125))</f>
        <v>0.16559078426477405</v>
      </c>
      <c r="J112" s="257">
        <f>IF(ISBLANK(INDEX(SummDir!$1:$3,$A112,J$125)),"",INDEX(SummDir!$1:$3,$A112,J$125))</f>
        <v>0.37651128784906734</v>
      </c>
      <c r="K112" s="258">
        <f>IF(ISBLANK(INDEX(SummDir!$1:$3,$A112,K$125)),"",INDEX(SummDir!$1:$3,$A112,K$125))</f>
        <v>0.24202004351082421</v>
      </c>
      <c r="L112" s="22"/>
      <c r="M112" s="22"/>
      <c r="N112" s="22"/>
      <c r="O112" s="22"/>
      <c r="P112" s="264"/>
      <c r="Q112" s="216">
        <f>IF(ISBLANK(INDEX(SummDir!$1:$3,$A112,Q$125)),"",INDEX(SummDir!$1:$3,$A112,Q$125))</f>
        <v>14019.5</v>
      </c>
      <c r="R112" s="216">
        <f>IF(ISBLANK(INDEX(SummDir!$1:$3,$A112,R$125)),"",INDEX(SummDir!$1:$3,$A112,R$125))</f>
        <v>5416</v>
      </c>
      <c r="S112" s="216">
        <f>IF(ISBLANK(INDEX(SummDir!$1:$3,$A112,S$125)),"",INDEX(SummDir!$1:$3,$A112,S$125))</f>
        <v>8603.5</v>
      </c>
      <c r="T112" s="216">
        <f>IF(ISBLANK(INDEX(SummDir!$1:$3,$A112,T$125)),"",INDEX(SummDir!$1:$3,$A112,T$125))</f>
        <v>5416</v>
      </c>
      <c r="U112" s="116"/>
      <c r="V112" s="116"/>
      <c r="W112" s="116"/>
      <c r="X112" s="116"/>
      <c r="Y112" s="200">
        <f>IF(ISBLANK(INDEX(SummDir!$1:$3,$A112,Y$125)),"",INDEX(SummDir!$1:$3,$A112,Y$125))</f>
        <v>14019.5</v>
      </c>
      <c r="Z112" s="52">
        <f>IF(ISBLANK(INDEX(SummDir!$1:$3,$A112,Z$125)),"",INDEX(SummDir!$1:$3,$A112,Z$125))</f>
        <v>8603.5</v>
      </c>
      <c r="AA112" s="52"/>
      <c r="AB112" s="52"/>
      <c r="AC112" s="52"/>
      <c r="AD112" s="52"/>
      <c r="AE112" s="52"/>
      <c r="AF112" s="52"/>
      <c r="AG112" s="52"/>
      <c r="AH112" s="52"/>
      <c r="AI112" s="218"/>
      <c r="AN112" s="16"/>
      <c r="AO112" s="16"/>
      <c r="AP112" s="16"/>
      <c r="AQ112" s="16"/>
    </row>
    <row r="113" spans="1:45" x14ac:dyDescent="0.25">
      <c r="A113" s="16">
        <v>2</v>
      </c>
      <c r="B113" s="272" t="str">
        <f>IF(ISBLANK(INDEX(SummDir!$1:$3,$A113,B$125)),"",INDEX(SummDir!$1:$3,$A113,B$125))</f>
        <v>Max</v>
      </c>
      <c r="C113" s="182" t="str">
        <f>IF(ISBLANK(INDEX(SummDir!$1:$3,$A113,C$125)),"",INDEX(SummDir!$1:$3,$A113,C$125))</f>
        <v/>
      </c>
      <c r="D113" s="182" t="str">
        <f>IF(ISBLANK(INDEX(SummDir!$1:$3,$A113,D$125)),"",INDEX(SummDir!$1:$3,$A113,D$125))</f>
        <v/>
      </c>
      <c r="E113" s="116">
        <f>IF(ISBLANK(INDEX(SummDir!$1:$3,$A113,E$125)),"",ROUND(INDEX(SummDir!$1:$3,$A113,E$125),0))</f>
        <v>174</v>
      </c>
      <c r="F113" s="116">
        <f>IF(ISBLANK(INDEX(SummDir!$1:$3,$A113,F$125)),"",ROUND(INDEX(SummDir!$1:$3,$A113,F$125),0))</f>
        <v>138</v>
      </c>
      <c r="G113" s="116">
        <f>IF(ISBLANK(INDEX(SummDir!$1:$3,$A113,G$125)),"",ROUND(INDEX(SummDir!$1:$3,$A113,G$125),0))</f>
        <v>192</v>
      </c>
      <c r="H113" s="251">
        <f>IF(ISBLANK(INDEX(SummDir!$1:$3,$A113,H$125)),"",INDEX(SummDir!$1:$3,$A113,H$125))</f>
        <v>0.77272727272727271</v>
      </c>
      <c r="I113" s="251">
        <f>IF(ISBLANK(INDEX(SummDir!$1:$3,$A113,I$125)),"",INDEX(SummDir!$1:$3,$A113,I$125))</f>
        <v>0.44262295081967212</v>
      </c>
      <c r="J113" s="251">
        <f>IF(ISBLANK(INDEX(SummDir!$1:$3,$A113,J$125)),"",INDEX(SummDir!$1:$3,$A113,J$125))</f>
        <v>1</v>
      </c>
      <c r="K113" s="259">
        <f>IF(ISBLANK(INDEX(SummDir!$1:$3,$A113,K$125)),"",INDEX(SummDir!$1:$3,$A113,K$125))</f>
        <v>0.4375</v>
      </c>
      <c r="L113" s="22"/>
      <c r="M113" s="22"/>
      <c r="N113" s="22"/>
      <c r="O113" s="22"/>
      <c r="P113" s="264"/>
      <c r="Q113" s="216">
        <f>IF(ISBLANK(INDEX(SummDir!$1:$3,$A113,Q$125)),"",INDEX(SummDir!$1:$3,$A113,Q$125))</f>
        <v>627</v>
      </c>
      <c r="R113" s="216">
        <f>IF(ISBLANK(INDEX(SummDir!$1:$3,$A113,R$125)),"",INDEX(SummDir!$1:$3,$A113,R$125))</f>
        <v>275</v>
      </c>
      <c r="S113" s="216">
        <f>IF(ISBLANK(INDEX(SummDir!$1:$3,$A113,S$125)),"",INDEX(SummDir!$1:$3,$A113,S$125))</f>
        <v>384</v>
      </c>
      <c r="T113" s="216" t="str">
        <f>IF(ISBLANK(INDEX(SummDir!$1:$3,$A113,T$125)),"",INDEX(SummDir!$1:$3,$A113,T$125))</f>
        <v/>
      </c>
      <c r="U113" s="116"/>
      <c r="V113" s="116"/>
      <c r="W113" s="116"/>
      <c r="X113" s="116"/>
      <c r="Y113" s="200" t="str">
        <f>IF(ISBLANK(INDEX(SummDir!$1:$3,$A113,Y$125)),"",INDEX(SummDir!$1:$3,$A113,Y$125))</f>
        <v/>
      </c>
      <c r="Z113" s="52" t="str">
        <f>IF(ISBLANK(INDEX(SummDir!$1:$3,$A113,Z$125)),"",INDEX(SummDir!$1:$3,$A113,Z$125))</f>
        <v/>
      </c>
      <c r="AA113" s="52"/>
      <c r="AB113" s="52"/>
      <c r="AC113" s="52"/>
      <c r="AD113" s="52"/>
      <c r="AE113" s="52"/>
      <c r="AF113" s="52"/>
      <c r="AG113" s="52"/>
      <c r="AH113" s="52"/>
      <c r="AI113" s="218"/>
      <c r="AN113" s="16"/>
      <c r="AO113" s="16"/>
      <c r="AP113" s="16"/>
      <c r="AQ113" s="16"/>
    </row>
    <row r="114" spans="1:45" ht="13.8" thickBot="1" x14ac:dyDescent="0.3">
      <c r="A114" s="16">
        <v>3</v>
      </c>
      <c r="B114" s="273" t="str">
        <f>IF(ISBLANK(INDEX(SummDir!$1:$3,$A114,B$125)),"",INDEX(SummDir!$1:$3,$A114,B$125))</f>
        <v>Min</v>
      </c>
      <c r="C114" s="260" t="str">
        <f>IF(ISBLANK(INDEX(SummDir!$1:$3,$A114,C$125)),"",INDEX(SummDir!$1:$3,$A114,C$125))</f>
        <v/>
      </c>
      <c r="D114" s="260" t="str">
        <f>IF(ISBLANK(INDEX(SummDir!$1:$3,$A114,D$125)),"",INDEX(SummDir!$1:$3,$A114,D$125))</f>
        <v/>
      </c>
      <c r="E114" s="261">
        <f>IF(ISBLANK(INDEX(SummDir!$1:$3,$A114,E$125)),"",ROUND(INDEX(SummDir!$1:$3,$A114,E$125),0))</f>
        <v>5</v>
      </c>
      <c r="F114" s="261">
        <f>IF(ISBLANK(INDEX(SummDir!$1:$3,$A114,F$125)),"",ROUND(INDEX(SummDir!$1:$3,$A114,F$125),0))</f>
        <v>2</v>
      </c>
      <c r="G114" s="261">
        <f>IF(ISBLANK(INDEX(SummDir!$1:$3,$A114,G$125)),"",ROUND(INDEX(SummDir!$1:$3,$A114,G$125),0))</f>
        <v>5</v>
      </c>
      <c r="H114" s="262">
        <f>IF(ISBLANK(INDEX(SummDir!$1:$3,$A114,H$125)),"",INDEX(SummDir!$1:$3,$A114,H$125))</f>
        <v>0</v>
      </c>
      <c r="I114" s="262">
        <f>IF(ISBLANK(INDEX(SummDir!$1:$3,$A114,I$125)),"",INDEX(SummDir!$1:$3,$A114,I$125))</f>
        <v>0</v>
      </c>
      <c r="J114" s="262">
        <f>IF(ISBLANK(INDEX(SummDir!$1:$3,$A114,J$125)),"",INDEX(SummDir!$1:$3,$A114,J$125))</f>
        <v>0</v>
      </c>
      <c r="K114" s="263">
        <f>IF(ISBLANK(INDEX(SummDir!$1:$3,$A114,K$125)),"",INDEX(SummDir!$1:$3,$A114,K$125))</f>
        <v>0</v>
      </c>
      <c r="L114" s="22"/>
      <c r="M114" s="22"/>
      <c r="N114" s="22"/>
      <c r="O114" s="22"/>
      <c r="P114" s="264"/>
      <c r="Q114" s="216">
        <f>IF(ISBLANK(INDEX(SummDir!$1:$3,$A114,Q$125)),"",INDEX(SummDir!$1:$3,$A114,Q$125))</f>
        <v>9</v>
      </c>
      <c r="R114" s="216">
        <f>IF(ISBLANK(INDEX(SummDir!$1:$3,$A114,R$125)),"",INDEX(SummDir!$1:$3,$A114,R$125))</f>
        <v>0</v>
      </c>
      <c r="S114" s="216">
        <f>IF(ISBLANK(INDEX(SummDir!$1:$3,$A114,S$125)),"",INDEX(SummDir!$1:$3,$A114,S$125))</f>
        <v>0</v>
      </c>
      <c r="T114" s="216" t="str">
        <f>IF(ISBLANK(INDEX(SummDir!$1:$3,$A114,T$125)),"",INDEX(SummDir!$1:$3,$A114,T$125))</f>
        <v/>
      </c>
      <c r="U114" s="116"/>
      <c r="V114" s="116"/>
      <c r="W114" s="116"/>
      <c r="X114" s="116"/>
      <c r="Y114" s="200" t="str">
        <f>IF(ISBLANK(INDEX(SummDir!$1:$3,$A114,Y$125)),"",INDEX(SummDir!$1:$3,$A114,Y$125))</f>
        <v/>
      </c>
      <c r="Z114" s="52" t="str">
        <f>IF(ISBLANK(INDEX(SummDir!$1:$3,$A114,Z$125)),"",INDEX(SummDir!$1:$3,$A114,Z$125))</f>
        <v/>
      </c>
      <c r="AA114" s="52"/>
      <c r="AB114" s="52"/>
      <c r="AC114" s="52"/>
      <c r="AD114" s="52"/>
      <c r="AE114" s="52"/>
      <c r="AF114" s="52"/>
      <c r="AG114" s="52"/>
      <c r="AH114" s="52"/>
      <c r="AI114" s="218"/>
      <c r="AN114" s="16"/>
      <c r="AO114" s="16"/>
      <c r="AP114" s="16"/>
      <c r="AQ114" s="16"/>
    </row>
    <row r="116" spans="1:45" ht="39.6" x14ac:dyDescent="0.25">
      <c r="A116" s="16">
        <v>1</v>
      </c>
      <c r="B116" s="197" t="str">
        <f>INDEX(SummDir!$5:$113,$A116,B$125)</f>
        <v>Loc ID</v>
      </c>
      <c r="C116" s="197" t="str">
        <f>INDEX(SummDir!$5:$113,$A116,C$125)</f>
        <v>Location or Intersection: E/W</v>
      </c>
      <c r="D116" s="197" t="str">
        <f>INDEX(SummDir!$5:$113,$A116,D$125)</f>
        <v>Location or Intersection: N/S</v>
      </c>
      <c r="E116" s="196" t="str">
        <f>INDEX(SummDir!$5:$113,$A116,E$125)</f>
        <v>Total per hr</v>
      </c>
      <c r="F116" s="196" t="str">
        <f>INDEX(SummDir!$5:$113,$A116,F$125)</f>
        <v>AM per hr</v>
      </c>
      <c r="G116" s="196" t="str">
        <f>INDEX(SummDir!$5:$113,$A116,G$125)</f>
        <v>PM per hr</v>
      </c>
      <c r="H116" s="223" t="str">
        <f>INDEX(SummDir!$5:$113,$A116,H$125)</f>
        <v>Helmet%</v>
      </c>
      <c r="K116" s="196" t="str">
        <f>INDEX(SummDir!$5:$113,$A116,K$125)</f>
        <v>Female%</v>
      </c>
      <c r="L116" s="198" t="s">
        <v>490</v>
      </c>
      <c r="M116" s="198" t="s">
        <v>484</v>
      </c>
      <c r="N116" s="199" t="s">
        <v>491</v>
      </c>
      <c r="O116" s="195" t="s">
        <v>492</v>
      </c>
      <c r="P116" s="205" t="s">
        <v>589</v>
      </c>
      <c r="Q116" s="196" t="str">
        <f>INDEX(SummDir!$5:$113,$A116,Q$125)</f>
        <v>Loc Total</v>
      </c>
      <c r="R116" s="196" t="str">
        <f>INDEX(SummDir!$5:$113,$A116,R$125)</f>
        <v>AM Total</v>
      </c>
      <c r="S116" s="196" t="str">
        <f>INDEX(SummDir!$5:$113,$A116,S$125)</f>
        <v>PM Total</v>
      </c>
      <c r="T116" s="196" t="str">
        <f>INDEX(SummDir!$5:$113,$A116,T$125)</f>
        <v>AM Total</v>
      </c>
    </row>
    <row r="117" spans="1:45" s="42" customFormat="1" x14ac:dyDescent="0.25">
      <c r="A117" s="20"/>
      <c r="B117" s="116"/>
      <c r="C117" s="182"/>
      <c r="D117" s="182"/>
      <c r="E117" s="116"/>
      <c r="F117" s="116"/>
      <c r="G117" s="116"/>
      <c r="H117" s="200"/>
      <c r="I117" s="200"/>
      <c r="J117" s="200"/>
      <c r="K117" s="116"/>
      <c r="L117" s="116"/>
      <c r="M117" s="116"/>
      <c r="N117" s="116"/>
      <c r="O117" s="116"/>
      <c r="P117" s="116"/>
      <c r="Q117" s="216"/>
      <c r="R117" s="216"/>
      <c r="S117" s="216"/>
      <c r="T117" s="216"/>
      <c r="U117" s="116"/>
      <c r="V117" s="116"/>
      <c r="W117" s="116"/>
      <c r="X117" s="116"/>
      <c r="Y117" s="116"/>
      <c r="Z117" s="116"/>
      <c r="AA117" s="116"/>
      <c r="AB117" s="116"/>
      <c r="AC117" s="116"/>
      <c r="AD117" s="116"/>
      <c r="AE117" s="116"/>
      <c r="AF117" s="116"/>
      <c r="AG117" s="116"/>
      <c r="AH117" s="116"/>
      <c r="AI117" s="216"/>
      <c r="AJ117" s="116"/>
      <c r="AK117" s="116"/>
      <c r="AL117" s="116"/>
      <c r="AM117" s="116"/>
      <c r="AN117" s="116"/>
      <c r="AO117" s="116"/>
      <c r="AP117" s="116"/>
      <c r="AQ117" s="116"/>
      <c r="AR117" s="116"/>
      <c r="AS117" s="116"/>
    </row>
    <row r="118" spans="1:45" x14ac:dyDescent="0.25">
      <c r="AN118" s="16"/>
      <c r="AO118" s="16"/>
      <c r="AP118" s="16"/>
      <c r="AQ118" s="16"/>
    </row>
    <row r="119" spans="1:45" x14ac:dyDescent="0.25">
      <c r="B119" s="54" t="s">
        <v>64</v>
      </c>
      <c r="E119" s="16" t="s">
        <v>196</v>
      </c>
      <c r="F119" s="16" t="s">
        <v>196</v>
      </c>
      <c r="G119" s="16" t="s">
        <v>196</v>
      </c>
      <c r="H119" s="75" t="s">
        <v>196</v>
      </c>
      <c r="I119" s="75" t="s">
        <v>196</v>
      </c>
      <c r="J119" s="75" t="s">
        <v>196</v>
      </c>
      <c r="K119" s="16" t="s">
        <v>196</v>
      </c>
      <c r="Q119" s="78" t="s">
        <v>196</v>
      </c>
      <c r="R119" s="78" t="s">
        <v>196</v>
      </c>
      <c r="S119" s="78" t="s">
        <v>196</v>
      </c>
      <c r="T119" s="78" t="s">
        <v>196</v>
      </c>
      <c r="Y119" s="16" t="s">
        <v>196</v>
      </c>
      <c r="Z119" s="16" t="s">
        <v>197</v>
      </c>
    </row>
    <row r="121" spans="1:45" x14ac:dyDescent="0.25">
      <c r="A121" s="16">
        <v>1</v>
      </c>
      <c r="B121" s="67" t="s">
        <v>198</v>
      </c>
      <c r="E121" s="52" t="str">
        <f>IF(ISBLANK(INDEX(Summary!$65:$66,$A121,E$125)),"",INDEX(Summary!$65:$66,$A121,E$125))</f>
        <v/>
      </c>
      <c r="F121" s="52">
        <f>IF(ISBLANK(INDEX(Summary!$65:$66,$A121,F$125)),"",INDEX(Summary!$65:$66,$A121,F$125))</f>
        <v>691</v>
      </c>
      <c r="G121" s="52" t="str">
        <f>IF(ISBLANK(INDEX(Summary!$65:$66,$A121,G$125)),"",INDEX(Summary!$65:$66,$A121,G$125))</f>
        <v/>
      </c>
      <c r="H121" s="83" t="str">
        <f>IF(ISBLANK(INDEX(Summary!$65:$66,$A121,H$125)),"",INDEX(Summary!$65:$66,$A121,H$125))</f>
        <v/>
      </c>
      <c r="I121" s="83" t="str">
        <f>IF(ISBLANK(INDEX(Summary!$65:$66,$A121,I$125)),"",INDEX(Summary!$65:$66,$A121,I$125))</f>
        <v/>
      </c>
      <c r="J121" s="83" t="str">
        <f>IF(ISBLANK(INDEX(Summary!$65:$66,$A121,J$125)),"",INDEX(Summary!$65:$66,$A121,J$125))</f>
        <v/>
      </c>
      <c r="K121" s="52" t="str">
        <f>IF(ISBLANK(INDEX(Summary!$65:$66,$A121,K$125)),"",INDEX(Summary!$65:$66,$A121,K$125))</f>
        <v/>
      </c>
      <c r="O121" s="116"/>
      <c r="P121" s="116"/>
      <c r="Q121" s="215" t="str">
        <f>IF(ISBLANK(INDEX(Summary!$65:$66,$A121,Q$125)),"",INDEX(Summary!$65:$66,$A121,Q$125))</f>
        <v/>
      </c>
      <c r="R121" s="215">
        <f>IF(ISBLANK(INDEX(Summary!$65:$66,$A121,R$125)),"",INDEX(Summary!$65:$66,$A121,R$125))</f>
        <v>1382</v>
      </c>
      <c r="S121" s="215" t="str">
        <f>IF(ISBLANK(INDEX(Summary!$65:$66,$A121,S$125)),"",INDEX(Summary!$65:$66,$A121,S$125))</f>
        <v/>
      </c>
      <c r="T121" s="215" t="str">
        <f>IF(ISBLANK(INDEX(Summary!$65:$66,$A121,T$125)),"",INDEX(Summary!$65:$66,$A121,T$125))</f>
        <v/>
      </c>
      <c r="U121" s="116"/>
      <c r="V121" s="116"/>
      <c r="W121" s="116"/>
      <c r="X121" s="116"/>
      <c r="Y121" s="52" t="str">
        <f>IF(ISBLANK(INDEX(Summary!$65:$66,$A121,Y$125)),"",INDEX(Summary!$65:$66,$A121,Y$125))</f>
        <v/>
      </c>
      <c r="Z121" s="52" t="str">
        <f>IF(ISBLANK(INDEX(Summary!$65:$66,$A121,Z$125)),"",INDEX(Summary!$65:$66,$A121,Z$125))</f>
        <v/>
      </c>
      <c r="AA121" s="52"/>
      <c r="AB121" s="52"/>
      <c r="AC121" s="52"/>
      <c r="AD121" s="52"/>
      <c r="AE121" s="52"/>
      <c r="AF121" s="52"/>
      <c r="AG121" s="52"/>
      <c r="AH121" s="52"/>
      <c r="AI121" s="218"/>
    </row>
    <row r="122" spans="1:45" x14ac:dyDescent="0.25">
      <c r="A122" s="16">
        <v>2</v>
      </c>
      <c r="B122" s="67" t="s">
        <v>199</v>
      </c>
      <c r="E122" s="52" t="str">
        <f>IF(ISBLANK(INDEX(Summary!$65:$66,$A122,E$125)),"",INDEX(Summary!$65:$66,$A122,E$125))</f>
        <v/>
      </c>
      <c r="F122" s="52" t="str">
        <f>IF(ISBLANK(INDEX(Summary!$65:$66,$A122,F$125)),"",INDEX(Summary!$65:$66,$A122,F$125))</f>
        <v/>
      </c>
      <c r="G122" s="52">
        <f>IF(ISBLANK(INDEX(Summary!$65:$66,$A122,G$125)),"",INDEX(Summary!$65:$66,$A122,G$125))</f>
        <v>1122</v>
      </c>
      <c r="H122" s="83" t="str">
        <f>IF(ISBLANK(INDEX(Summary!$65:$66,$A122,H$125)),"",INDEX(Summary!$65:$66,$A122,H$125))</f>
        <v/>
      </c>
      <c r="I122" s="83" t="str">
        <f>IF(ISBLANK(INDEX(Summary!$65:$66,$A122,I$125)),"",INDEX(Summary!$65:$66,$A122,I$125))</f>
        <v/>
      </c>
      <c r="J122" s="83" t="str">
        <f>IF(ISBLANK(INDEX(Summary!$65:$66,$A122,J$125)),"",INDEX(Summary!$65:$66,$A122,J$125))</f>
        <v/>
      </c>
      <c r="K122" s="52" t="str">
        <f>IF(ISBLANK(INDEX(Summary!$65:$66,$A122,K$125)),"",INDEX(Summary!$65:$66,$A122,K$125))</f>
        <v/>
      </c>
      <c r="O122" s="116"/>
      <c r="P122" s="116"/>
      <c r="Q122" s="215" t="str">
        <f>IF(ISBLANK(INDEX(Summary!$65:$66,$A122,Q$125)),"",INDEX(Summary!$65:$66,$A122,Q$125))</f>
        <v/>
      </c>
      <c r="R122" s="215" t="str">
        <f>IF(ISBLANK(INDEX(Summary!$65:$66,$A122,R$125)),"",INDEX(Summary!$65:$66,$A122,R$125))</f>
        <v/>
      </c>
      <c r="S122" s="215">
        <f>IF(ISBLANK(INDEX(Summary!$65:$66,$A122,S$125)),"",INDEX(Summary!$65:$66,$A122,S$125))</f>
        <v>2244</v>
      </c>
      <c r="T122" s="215" t="str">
        <f>IF(ISBLANK(INDEX(Summary!$65:$66,$A122,T$125)),"",INDEX(Summary!$65:$66,$A122,T$125))</f>
        <v/>
      </c>
      <c r="U122" s="116"/>
      <c r="V122" s="116"/>
      <c r="W122" s="116"/>
      <c r="X122" s="116"/>
      <c r="Y122" s="52" t="str">
        <f>IF(ISBLANK(INDEX(Summary!$65:$66,$A122,Y$125)),"",INDEX(Summary!$65:$66,$A122,Y$125))</f>
        <v/>
      </c>
      <c r="Z122" s="52" t="str">
        <f>IF(ISBLANK(INDEX(Summary!$65:$66,$A122,Z$125)),"",INDEX(Summary!$65:$66,$A122,Z$125))</f>
        <v/>
      </c>
      <c r="AA122" s="52"/>
      <c r="AB122" s="52"/>
      <c r="AC122" s="52"/>
      <c r="AD122" s="52"/>
      <c r="AE122" s="52"/>
      <c r="AF122" s="52"/>
      <c r="AG122" s="52"/>
      <c r="AH122" s="52"/>
      <c r="AI122" s="218"/>
    </row>
    <row r="124" spans="1:45" x14ac:dyDescent="0.25">
      <c r="A124" s="16" t="s">
        <v>195</v>
      </c>
      <c r="B124" s="16">
        <v>1</v>
      </c>
      <c r="C124" s="162">
        <v>2</v>
      </c>
      <c r="D124" s="162">
        <v>3</v>
      </c>
      <c r="E124" s="16">
        <v>4</v>
      </c>
      <c r="F124" s="16">
        <v>5</v>
      </c>
      <c r="G124" s="16">
        <v>6</v>
      </c>
      <c r="H124" s="78">
        <v>8</v>
      </c>
      <c r="I124" s="78">
        <v>9</v>
      </c>
      <c r="J124" s="78">
        <v>10</v>
      </c>
      <c r="K124" s="16">
        <v>7</v>
      </c>
      <c r="Q124" s="78">
        <v>11</v>
      </c>
      <c r="R124" s="78">
        <v>12</v>
      </c>
      <c r="S124" s="78">
        <v>13</v>
      </c>
      <c r="T124" s="78">
        <v>15</v>
      </c>
      <c r="Y124" s="78">
        <v>14</v>
      </c>
      <c r="Z124" s="16">
        <v>16</v>
      </c>
      <c r="AN124" s="16">
        <v>1</v>
      </c>
      <c r="AO124" s="16">
        <v>2</v>
      </c>
      <c r="AP124" s="16">
        <v>3</v>
      </c>
      <c r="AQ124" s="16">
        <v>4</v>
      </c>
      <c r="AR124" s="16">
        <v>1</v>
      </c>
      <c r="AS124" s="16">
        <v>2</v>
      </c>
    </row>
    <row r="125" spans="1:45" x14ac:dyDescent="0.25">
      <c r="A125" s="16" t="s">
        <v>194</v>
      </c>
      <c r="B125" s="16">
        <f>MATCH(B$124,Summary!64:64,0)</f>
        <v>2</v>
      </c>
      <c r="C125" s="16">
        <f>MATCH(C$124,Summary!64:64,0)</f>
        <v>3</v>
      </c>
      <c r="D125" s="16">
        <f>MATCH(D$124,Summary!64:64,0)</f>
        <v>4</v>
      </c>
      <c r="E125" s="16">
        <f>MATCH(E$124,Summary!64:64,0)</f>
        <v>5</v>
      </c>
      <c r="F125" s="16">
        <f>MATCH(F$124,Summary!64:64,0)</f>
        <v>6</v>
      </c>
      <c r="G125" s="16">
        <f>MATCH(G$124,Summary!64:64,0)</f>
        <v>7</v>
      </c>
      <c r="H125" s="16">
        <f>MATCH(H$124,Summary!64:64,0)</f>
        <v>20</v>
      </c>
      <c r="I125" s="16">
        <f>MATCH(I$124,Summary!64:64,0)</f>
        <v>21</v>
      </c>
      <c r="J125" s="16">
        <f>MATCH(J$124,Summary!64:64,0)</f>
        <v>22</v>
      </c>
      <c r="K125" s="16">
        <f>MATCH(K$124,Summary!64:64,0)</f>
        <v>19</v>
      </c>
      <c r="O125" s="78"/>
      <c r="P125" s="16">
        <v>10</v>
      </c>
      <c r="Q125" s="78">
        <f>MATCH(Q124,Summary!64:64,0)</f>
        <v>31</v>
      </c>
      <c r="R125" s="78">
        <f>MATCH(R124,Summary!64:64,0)</f>
        <v>32</v>
      </c>
      <c r="S125" s="78">
        <f>MATCH(S124,Summary!64:64,0)</f>
        <v>33</v>
      </c>
      <c r="T125" s="78">
        <f>MATCH(T124,Summary!64:64,0)</f>
        <v>36</v>
      </c>
      <c r="Y125" s="78">
        <f>MATCH(Y124,Summary!64:64,0)</f>
        <v>35</v>
      </c>
      <c r="Z125" s="16">
        <f>MATCH(Z124,Summary!64:64,0)</f>
        <v>37</v>
      </c>
      <c r="AN125" s="16"/>
    </row>
    <row r="126" spans="1:45" x14ac:dyDescent="0.25">
      <c r="C126" s="16"/>
      <c r="D126" s="16"/>
      <c r="H126" s="16"/>
      <c r="I126" s="16"/>
      <c r="J126" s="16"/>
      <c r="O126" s="16"/>
      <c r="P126" s="16"/>
      <c r="Q126" s="16"/>
      <c r="R126" s="16"/>
      <c r="S126" s="16"/>
      <c r="T126" s="16"/>
    </row>
    <row r="128" spans="1:45" ht="13.8" thickBot="1" x14ac:dyDescent="0.3"/>
    <row r="129" spans="1:15" ht="40.200000000000003" thickBot="1" x14ac:dyDescent="0.3">
      <c r="A129" s="77">
        <v>1</v>
      </c>
      <c r="B129" s="274" t="str">
        <f>INDEX(SummDir!$5:$113,$A129,B$125)</f>
        <v>Loc ID</v>
      </c>
      <c r="C129" s="265" t="str">
        <f>INDEX(SummDir!$5:$113,$A129,C$125)</f>
        <v>Location or Intersection: E/W</v>
      </c>
      <c r="D129" s="265" t="str">
        <f>INDEX(SummDir!$5:$113,$A129,D$125)</f>
        <v>Location or Intersection: N/S</v>
      </c>
      <c r="E129" s="266" t="str">
        <f>INDEX(SummDir!$5:$113,$A129,E$125)</f>
        <v>Total per hr</v>
      </c>
      <c r="F129" s="266" t="str">
        <f>INDEX(SummDir!$5:$113,$A129,F$125)</f>
        <v>AM per hr</v>
      </c>
      <c r="G129" s="266" t="str">
        <f>INDEX(SummDir!$5:$113,$A129,G$125)</f>
        <v>PM per hr</v>
      </c>
      <c r="H129" s="267" t="str">
        <f>INDEX(SummDir!$5:$113,$A129,H$125)</f>
        <v>Helmet%</v>
      </c>
      <c r="I129" s="267" t="str">
        <f>INDEX(SummDir!$5:$113,$A129,I$125)</f>
        <v>Wrong way%</v>
      </c>
      <c r="J129" s="267" t="str">
        <f>INDEX(SummDir!$5:$113,$A129,J$125)</f>
        <v>Sidewalk%</v>
      </c>
      <c r="K129" s="266" t="str">
        <f>INDEX(SummDir!$5:$113,$A129,K$125)</f>
        <v>Female%</v>
      </c>
      <c r="L129" s="268" t="s">
        <v>490</v>
      </c>
      <c r="M129" s="268" t="s">
        <v>484</v>
      </c>
      <c r="N129" s="269" t="s">
        <v>491</v>
      </c>
      <c r="O129" s="270" t="s">
        <v>492</v>
      </c>
    </row>
    <row r="130" spans="1:15" x14ac:dyDescent="0.25">
      <c r="A130" s="141">
        <v>83</v>
      </c>
      <c r="B130" s="272">
        <f>INDEX(SummDir!$5:$113,$A130,B$125)</f>
        <v>134</v>
      </c>
      <c r="C130" s="182" t="str">
        <f>INDEX(SummDir!$5:$113,$A130,C$125)</f>
        <v>Apache Blvd</v>
      </c>
      <c r="D130" s="182" t="str">
        <f>INDEX(SummDir!$5:$113,$A130,D$125)</f>
        <v>Paseo Del Saber</v>
      </c>
      <c r="E130" s="116">
        <f>IF(LEN(INDEX(SummDir!$5:$113,$A130,E$125))&lt;1,"",ROUND(INDEX(SummDir!$5:$113,$A130,E$125),0))</f>
        <v>125</v>
      </c>
      <c r="F130" s="116">
        <f>IF(LEN(INDEX(SummDir!$5:$113,$A130,F$125))&lt;1,"",ROUND(INDEX(SummDir!$5:$113,$A130,F$125),0))</f>
        <v>121</v>
      </c>
      <c r="G130" s="116">
        <f>IF(LEN(INDEX(SummDir!$5:$113,$A130,G$125))&lt;1,"",ROUND(INDEX(SummDir!$5:$113,$A130,G$125),0))</f>
        <v>128</v>
      </c>
      <c r="H130" s="251">
        <f>INDEX(SummDir!$5:$113,$A130,H$125)</f>
        <v>8.4337349397590355E-2</v>
      </c>
      <c r="I130" s="251">
        <f>INDEX(SummDir!$5:$113,$A130,I$125)</f>
        <v>0</v>
      </c>
      <c r="J130" s="251">
        <f>INDEX(SummDir!$5:$113,$A130,J$125)</f>
        <v>0</v>
      </c>
      <c r="K130" s="116">
        <f>INDEX(SummDir!$5:$113,$A130,K$125)</f>
        <v>0.28915662650602408</v>
      </c>
      <c r="L130" s="116">
        <f t="shared" ref="L130:L133" si="41">INDEX(TC_loc_dir,MATCH($B130,loc_ID,0),IF(O130="NS",1,2))</f>
        <v>22165</v>
      </c>
      <c r="M130" s="116">
        <f t="shared" ref="M130:M133" si="42">INDEX(Loc_Dist,MATCH($B130,loc_ID,0))</f>
        <v>0</v>
      </c>
      <c r="N130" s="116">
        <f t="shared" ref="N130:N133" si="43">IF(AND(O130="NS",SUM(AJ130,AK130)&gt;0),1,IF(AND(O130="EW",SUM(AL130,AM130)&gt;0),1,0))</f>
        <v>0</v>
      </c>
      <c r="O130" s="259" t="s">
        <v>351</v>
      </c>
    </row>
    <row r="131" spans="1:15" x14ac:dyDescent="0.25">
      <c r="A131" s="141">
        <v>84</v>
      </c>
      <c r="B131" s="272">
        <f>INDEX(SummDir!$5:$113,$A131,B$125)</f>
        <v>135</v>
      </c>
      <c r="C131" s="182" t="str">
        <f>INDEX(SummDir!$5:$113,$A131,C$125)</f>
        <v>Lemon St</v>
      </c>
      <c r="D131" s="182" t="str">
        <f>INDEX(SummDir!$5:$113,$A131,D$125)</f>
        <v>Rural Rd</v>
      </c>
      <c r="E131" s="116">
        <f>IF(LEN(INDEX(SummDir!$5:$113,$A131,E$125))&lt;1,"",ROUND(INDEX(SummDir!$5:$113,$A131,E$125),0))</f>
        <v>104</v>
      </c>
      <c r="F131" s="116">
        <f>IF(LEN(INDEX(SummDir!$5:$113,$A131,F$125))&lt;1,"",ROUND(INDEX(SummDir!$5:$113,$A131,F$125),0))</f>
        <v>73</v>
      </c>
      <c r="G131" s="116">
        <f>IF(LEN(INDEX(SummDir!$5:$113,$A131,G$125))&lt;1,"",ROUND(INDEX(SummDir!$5:$113,$A131,G$125),0))</f>
        <v>135</v>
      </c>
      <c r="H131" s="251">
        <f>INDEX(SummDir!$5:$113,$A131,H$125)</f>
        <v>5.5354993983152828E-2</v>
      </c>
      <c r="I131" s="251">
        <f>INDEX(SummDir!$5:$113,$A131,I$125)</f>
        <v>0.16365824308062576</v>
      </c>
      <c r="J131" s="251">
        <f>INDEX(SummDir!$5:$113,$A131,J$125)</f>
        <v>0.31889290012033694</v>
      </c>
      <c r="K131" s="116">
        <f>INDEX(SummDir!$5:$113,$A131,K$125)</f>
        <v>0.30084235860409148</v>
      </c>
      <c r="L131" s="116" t="str">
        <f t="shared" si="41"/>
        <v/>
      </c>
      <c r="M131" s="116">
        <f t="shared" si="42"/>
        <v>0</v>
      </c>
      <c r="N131" s="116">
        <f t="shared" si="43"/>
        <v>0</v>
      </c>
      <c r="O131" s="259" t="s">
        <v>351</v>
      </c>
    </row>
    <row r="132" spans="1:15" x14ac:dyDescent="0.25">
      <c r="A132" s="141">
        <v>85</v>
      </c>
      <c r="B132" s="272">
        <f>INDEX(SummDir!$5:$113,$A132,B$125)</f>
        <v>137</v>
      </c>
      <c r="C132" s="182" t="str">
        <f>INDEX(SummDir!$5:$113,$A132,C$125)</f>
        <v>Broadway Rd</v>
      </c>
      <c r="D132" s="182" t="str">
        <f>INDEX(SummDir!$5:$113,$A132,D$125)</f>
        <v>Priest Dr</v>
      </c>
      <c r="E132" s="116">
        <f>IF(LEN(INDEX(SummDir!$5:$113,$A132,E$125))&lt;1,"",ROUND(INDEX(SummDir!$5:$113,$A132,E$125),0))</f>
        <v>7</v>
      </c>
      <c r="F132" s="116">
        <f>IF(LEN(INDEX(SummDir!$5:$113,$A132,F$125))&lt;1,"",ROUND(INDEX(SummDir!$5:$113,$A132,F$125),0))</f>
        <v>5</v>
      </c>
      <c r="G132" s="116">
        <f>IF(LEN(INDEX(SummDir!$5:$113,$A132,G$125))&lt;1,"",ROUND(INDEX(SummDir!$5:$113,$A132,G$125),0))</f>
        <v>10</v>
      </c>
      <c r="H132" s="251">
        <f>INDEX(SummDir!$5:$113,$A132,H$125)</f>
        <v>0.14285714285714285</v>
      </c>
      <c r="I132" s="251">
        <f>INDEX(SummDir!$5:$113,$A132,I$125)</f>
        <v>0.39285714285714285</v>
      </c>
      <c r="J132" s="251">
        <f>INDEX(SummDir!$5:$113,$A132,J$125)</f>
        <v>0.9285714285714286</v>
      </c>
      <c r="K132" s="116">
        <f>INDEX(SummDir!$5:$113,$A132,K$125)</f>
        <v>0.25</v>
      </c>
      <c r="L132" s="116">
        <f t="shared" si="41"/>
        <v>37476</v>
      </c>
      <c r="M132" s="116">
        <f t="shared" si="42"/>
        <v>1.75</v>
      </c>
      <c r="N132" s="116">
        <f t="shared" si="43"/>
        <v>0</v>
      </c>
      <c r="O132" s="259" t="s">
        <v>351</v>
      </c>
    </row>
    <row r="133" spans="1:15" x14ac:dyDescent="0.25">
      <c r="A133" s="141">
        <v>100</v>
      </c>
      <c r="B133" s="272">
        <f>INDEX(SummDir!$5:$113,$A133,B$125)</f>
        <v>159</v>
      </c>
      <c r="C133" s="182" t="str">
        <f>INDEX(SummDir!$5:$113,$A133,C$125)</f>
        <v>Broadway Rd</v>
      </c>
      <c r="D133" s="182" t="str">
        <f>INDEX(SummDir!$5:$113,$A133,D$125)</f>
        <v>McClintock Dr</v>
      </c>
      <c r="E133" s="116">
        <f>IF(LEN(INDEX(SummDir!$5:$113,$A133,E$125))&lt;1,"",ROUND(INDEX(SummDir!$5:$113,$A133,E$125),0))</f>
        <v>19</v>
      </c>
      <c r="F133" s="116">
        <f>IF(LEN(INDEX(SummDir!$5:$113,$A133,F$125))&lt;1,"",ROUND(INDEX(SummDir!$5:$113,$A133,F$125),0))</f>
        <v>18</v>
      </c>
      <c r="G133" s="116">
        <f>IF(LEN(INDEX(SummDir!$5:$113,$A133,G$125))&lt;1,"",ROUND(INDEX(SummDir!$5:$113,$A133,G$125),0))</f>
        <v>20</v>
      </c>
      <c r="H133" s="251">
        <f>INDEX(SummDir!$5:$113,$A133,H$125)</f>
        <v>2.6666666666666668E-2</v>
      </c>
      <c r="I133" s="251">
        <f>INDEX(SummDir!$5:$113,$A133,I$125)</f>
        <v>0.33333333333333331</v>
      </c>
      <c r="J133" s="251">
        <f>INDEX(SummDir!$5:$113,$A133,J$125)</f>
        <v>1</v>
      </c>
      <c r="K133" s="116">
        <f>INDEX(SummDir!$5:$113,$A133,K$125)</f>
        <v>0.24</v>
      </c>
      <c r="L133" s="116">
        <f t="shared" si="41"/>
        <v>32138</v>
      </c>
      <c r="M133" s="116">
        <f t="shared" si="42"/>
        <v>1.5</v>
      </c>
      <c r="N133" s="116">
        <f t="shared" si="43"/>
        <v>0</v>
      </c>
      <c r="O133" s="259" t="s">
        <v>351</v>
      </c>
    </row>
    <row r="134" spans="1:15" x14ac:dyDescent="0.25">
      <c r="A134" s="16">
        <v>29</v>
      </c>
      <c r="B134" s="272">
        <f>INDEX(SummDir!$5:$113,$A134,B$125)</f>
        <v>134</v>
      </c>
      <c r="C134" s="182" t="str">
        <f>INDEX(SummDir!$5:$113,$A134,C$125)</f>
        <v>Apache Blvd</v>
      </c>
      <c r="D134" s="182" t="str">
        <f>INDEX(SummDir!$5:$113,$A134,D$125)</f>
        <v>Paseo Del Saber</v>
      </c>
      <c r="E134" s="116">
        <f>IF(LEN(INDEX(SummDir!$5:$113,$A134,E$125))&lt;1,"",ROUND(INDEX(SummDir!$5:$113,$A134,E$125),0))</f>
        <v>108</v>
      </c>
      <c r="F134" s="116">
        <f>IF(LEN(INDEX(SummDir!$5:$113,$A134,F$125))&lt;1,"",ROUND(INDEX(SummDir!$5:$113,$A134,F$125),0))</f>
        <v>79</v>
      </c>
      <c r="G134" s="116">
        <f>IF(LEN(INDEX(SummDir!$5:$113,$A134,G$125))&lt;1,"",ROUND(INDEX(SummDir!$5:$113,$A134,G$125),0))</f>
        <v>138</v>
      </c>
      <c r="H134" s="251">
        <f>INDEX(SummDir!$5:$113,$A134,H$125)</f>
        <v>4.8498845265588918E-2</v>
      </c>
      <c r="I134" s="251">
        <f>INDEX(SummDir!$5:$113,$A134,I$125)</f>
        <v>0</v>
      </c>
      <c r="J134" s="251">
        <f>INDEX(SummDir!$5:$113,$A134,J$125)</f>
        <v>0</v>
      </c>
      <c r="K134" s="116">
        <f>INDEX(SummDir!$5:$113,$A134,K$125)</f>
        <v>0.33718244803695152</v>
      </c>
      <c r="L134" s="116" t="str">
        <f>INDEX(TC_loc_dir,MATCH($B134,loc_ID,0),IF(O134="NS",1,2))</f>
        <v/>
      </c>
      <c r="M134" s="116">
        <f>INDEX(Loc_Dist,MATCH($B134,loc_ID,0))</f>
        <v>0</v>
      </c>
      <c r="N134" s="116">
        <f t="shared" ref="N134:N137" si="44">IF(AND(O134="NS",SUM(AJ134,AK134)&gt;0),1,IF(AND(O134="EW",SUM(AL134,AM134)&gt;0),1,0))</f>
        <v>0</v>
      </c>
      <c r="O134" s="259" t="s">
        <v>352</v>
      </c>
    </row>
    <row r="135" spans="1:15" x14ac:dyDescent="0.25">
      <c r="A135" s="16">
        <v>30</v>
      </c>
      <c r="B135" s="272">
        <f>INDEX(SummDir!$5:$113,$A135,B$125)</f>
        <v>135</v>
      </c>
      <c r="C135" s="182" t="str">
        <f>INDEX(SummDir!$5:$113,$A135,C$125)</f>
        <v>Lemon St</v>
      </c>
      <c r="D135" s="182" t="str">
        <f>INDEX(SummDir!$5:$113,$A135,D$125)</f>
        <v>Rural Rd</v>
      </c>
      <c r="E135" s="116">
        <f>IF(LEN(INDEX(SummDir!$5:$113,$A135,E$125))&lt;1,"",ROUND(INDEX(SummDir!$5:$113,$A135,E$125),0))</f>
        <v>73</v>
      </c>
      <c r="F135" s="116">
        <f>IF(LEN(INDEX(SummDir!$5:$113,$A135,F$125))&lt;1,"",ROUND(INDEX(SummDir!$5:$113,$A135,F$125),0))</f>
        <v>60</v>
      </c>
      <c r="G135" s="116">
        <f>IF(LEN(INDEX(SummDir!$5:$113,$A135,G$125))&lt;1,"",ROUND(INDEX(SummDir!$5:$113,$A135,G$125),0))</f>
        <v>87</v>
      </c>
      <c r="H135" s="251">
        <f>INDEX(SummDir!$5:$113,$A135,H$125)</f>
        <v>5.9726962457337884E-2</v>
      </c>
      <c r="I135" s="251">
        <f>INDEX(SummDir!$5:$113,$A135,I$125)</f>
        <v>0.37201365187713309</v>
      </c>
      <c r="J135" s="251">
        <f>INDEX(SummDir!$5:$113,$A135,J$125)</f>
        <v>0.29010238907849828</v>
      </c>
      <c r="K135" s="116">
        <f>INDEX(SummDir!$5:$113,$A135,K$125)</f>
        <v>0.25767918088737202</v>
      </c>
      <c r="L135" s="116">
        <f>INDEX(TC_loc_dir,MATCH($B135,loc_ID,0),IF(O135="NS",1,2))</f>
        <v>37510</v>
      </c>
      <c r="M135" s="116">
        <f>INDEX(Loc_Dist,MATCH($B135,loc_ID,0))</f>
        <v>0</v>
      </c>
      <c r="N135" s="116">
        <f t="shared" si="44"/>
        <v>0</v>
      </c>
      <c r="O135" s="259" t="s">
        <v>352</v>
      </c>
    </row>
    <row r="136" spans="1:15" x14ac:dyDescent="0.25">
      <c r="A136" s="16">
        <v>31</v>
      </c>
      <c r="B136" s="272">
        <f>INDEX(SummDir!$5:$113,$A136,B$125)</f>
        <v>137</v>
      </c>
      <c r="C136" s="182" t="str">
        <f>INDEX(SummDir!$5:$113,$A136,C$125)</f>
        <v>Broadway Rd</v>
      </c>
      <c r="D136" s="182" t="str">
        <f>INDEX(SummDir!$5:$113,$A136,D$125)</f>
        <v>Priest Dr</v>
      </c>
      <c r="E136" s="116">
        <f>IF(LEN(INDEX(SummDir!$5:$113,$A136,E$125))&lt;1,"",ROUND(INDEX(SummDir!$5:$113,$A136,E$125),0))</f>
        <v>10</v>
      </c>
      <c r="F136" s="116">
        <f>IF(LEN(INDEX(SummDir!$5:$113,$A136,F$125))&lt;1,"",ROUND(INDEX(SummDir!$5:$113,$A136,F$125),0))</f>
        <v>10</v>
      </c>
      <c r="G136" s="116">
        <f>IF(LEN(INDEX(SummDir!$5:$113,$A136,G$125))&lt;1,"",ROUND(INDEX(SummDir!$5:$113,$A136,G$125),0))</f>
        <v>10</v>
      </c>
      <c r="H136" s="251">
        <f>INDEX(SummDir!$5:$113,$A136,H$125)</f>
        <v>0.3</v>
      </c>
      <c r="I136" s="251">
        <f>INDEX(SummDir!$5:$113,$A136,I$125)</f>
        <v>0.35</v>
      </c>
      <c r="J136" s="251">
        <f>INDEX(SummDir!$5:$113,$A136,J$125)</f>
        <v>0.6</v>
      </c>
      <c r="K136" s="116">
        <f>INDEX(SummDir!$5:$113,$A136,K$125)</f>
        <v>0.2</v>
      </c>
      <c r="L136" s="116">
        <f>INDEX(TC_loc_dir,MATCH($B136,loc_ID,0),IF(O136="NS",1,2))</f>
        <v>24403</v>
      </c>
      <c r="M136" s="116">
        <f>INDEX(Loc_Dist,MATCH($B136,loc_ID,0))</f>
        <v>1.75</v>
      </c>
      <c r="N136" s="116">
        <f t="shared" si="44"/>
        <v>0</v>
      </c>
      <c r="O136" s="259" t="s">
        <v>352</v>
      </c>
    </row>
    <row r="137" spans="1:15" x14ac:dyDescent="0.25">
      <c r="A137" s="16">
        <v>46</v>
      </c>
      <c r="B137" s="272">
        <f>INDEX(SummDir!$5:$113,$A137,B$125)</f>
        <v>159</v>
      </c>
      <c r="C137" s="182" t="str">
        <f>INDEX(SummDir!$5:$113,$A137,C$125)</f>
        <v>Broadway Rd</v>
      </c>
      <c r="D137" s="182" t="str">
        <f>INDEX(SummDir!$5:$113,$A137,D$125)</f>
        <v>McClintock Dr</v>
      </c>
      <c r="E137" s="116">
        <f>IF(LEN(INDEX(SummDir!$5:$113,$A137,E$125))&lt;1,"",ROUND(INDEX(SummDir!$5:$113,$A137,E$125),0))</f>
        <v>23</v>
      </c>
      <c r="F137" s="116">
        <f>IF(LEN(INDEX(SummDir!$5:$113,$A137,F$125))&lt;1,"",ROUND(INDEX(SummDir!$5:$113,$A137,F$125),0))</f>
        <v>15</v>
      </c>
      <c r="G137" s="116">
        <f>IF(LEN(INDEX(SummDir!$5:$113,$A137,G$125))&lt;1,"",ROUND(INDEX(SummDir!$5:$113,$A137,G$125),0))</f>
        <v>30</v>
      </c>
      <c r="H137" s="251">
        <f>INDEX(SummDir!$5:$113,$A137,H$125)</f>
        <v>4.4444444444444446E-2</v>
      </c>
      <c r="I137" s="251">
        <f>INDEX(SummDir!$5:$113,$A137,I$125)</f>
        <v>0.28888888888888886</v>
      </c>
      <c r="J137" s="251">
        <f>INDEX(SummDir!$5:$113,$A137,J$125)</f>
        <v>0.93333333333333335</v>
      </c>
      <c r="K137" s="116">
        <f>INDEX(SummDir!$5:$113,$A137,K$125)</f>
        <v>0.14444444444444443</v>
      </c>
      <c r="L137" s="116">
        <f>INDEX(TC_loc_dir,MATCH($B137,loc_ID,0),IF(O137="NS",1,2))</f>
        <v>31175</v>
      </c>
      <c r="M137" s="116">
        <f>INDEX(Loc_Dist,MATCH($B137,loc_ID,0))</f>
        <v>1.5</v>
      </c>
      <c r="N137" s="116">
        <f t="shared" si="44"/>
        <v>0</v>
      </c>
      <c r="O137" s="259" t="s">
        <v>352</v>
      </c>
    </row>
    <row r="139" spans="1:15" x14ac:dyDescent="0.25">
      <c r="C139" s="162" t="s">
        <v>659</v>
      </c>
    </row>
    <row r="140" spans="1:15" x14ac:dyDescent="0.25">
      <c r="C140" s="160" t="s">
        <v>303</v>
      </c>
      <c r="D140" s="160" t="s">
        <v>247</v>
      </c>
      <c r="E140" s="52">
        <f>E130*12</f>
        <v>1500</v>
      </c>
    </row>
    <row r="141" spans="1:15" x14ac:dyDescent="0.25">
      <c r="C141" s="160" t="s">
        <v>303</v>
      </c>
      <c r="D141" s="160" t="s">
        <v>28</v>
      </c>
      <c r="E141" s="52">
        <f t="shared" ref="E141:E143" si="45">E131*12</f>
        <v>1248</v>
      </c>
    </row>
    <row r="142" spans="1:15" x14ac:dyDescent="0.25">
      <c r="C142" s="160" t="s">
        <v>303</v>
      </c>
      <c r="D142" s="160" t="s">
        <v>26</v>
      </c>
      <c r="E142" s="52">
        <f t="shared" si="45"/>
        <v>84</v>
      </c>
    </row>
    <row r="143" spans="1:15" x14ac:dyDescent="0.25">
      <c r="C143" s="160" t="s">
        <v>303</v>
      </c>
      <c r="D143" s="160" t="s">
        <v>30</v>
      </c>
      <c r="E143" s="52">
        <f t="shared" si="45"/>
        <v>228</v>
      </c>
    </row>
    <row r="145" spans="3:5" x14ac:dyDescent="0.25">
      <c r="C145" s="162" t="s">
        <v>660</v>
      </c>
    </row>
    <row r="146" spans="3:5" x14ac:dyDescent="0.25">
      <c r="C146" s="160" t="s">
        <v>303</v>
      </c>
      <c r="D146" s="160" t="s">
        <v>247</v>
      </c>
      <c r="E146" s="52">
        <f>E134*12</f>
        <v>1296</v>
      </c>
    </row>
    <row r="147" spans="3:5" x14ac:dyDescent="0.25">
      <c r="C147" s="160" t="s">
        <v>303</v>
      </c>
      <c r="D147" s="160" t="s">
        <v>28</v>
      </c>
      <c r="E147" s="52">
        <f t="shared" ref="E147:E149" si="46">E135*12</f>
        <v>876</v>
      </c>
    </row>
    <row r="148" spans="3:5" x14ac:dyDescent="0.25">
      <c r="C148" s="160" t="s">
        <v>303</v>
      </c>
      <c r="D148" s="160" t="s">
        <v>26</v>
      </c>
      <c r="E148" s="52">
        <f t="shared" si="46"/>
        <v>120</v>
      </c>
    </row>
    <row r="149" spans="3:5" x14ac:dyDescent="0.25">
      <c r="C149" s="160" t="s">
        <v>303</v>
      </c>
      <c r="D149" s="160" t="s">
        <v>30</v>
      </c>
      <c r="E149" s="52">
        <f t="shared" si="46"/>
        <v>276</v>
      </c>
    </row>
    <row r="151" spans="3:5" x14ac:dyDescent="0.25">
      <c r="C151" s="162" t="s">
        <v>661</v>
      </c>
    </row>
    <row r="152" spans="3:5" x14ac:dyDescent="0.25">
      <c r="C152" s="160" t="s">
        <v>303</v>
      </c>
      <c r="D152" s="160" t="s">
        <v>247</v>
      </c>
      <c r="E152" s="52">
        <f>E140+E146</f>
        <v>2796</v>
      </c>
    </row>
    <row r="153" spans="3:5" x14ac:dyDescent="0.25">
      <c r="C153" s="160" t="s">
        <v>303</v>
      </c>
      <c r="D153" s="160" t="s">
        <v>28</v>
      </c>
      <c r="E153" s="52">
        <f t="shared" ref="E153:E155" si="47">E141+E147</f>
        <v>2124</v>
      </c>
    </row>
    <row r="154" spans="3:5" x14ac:dyDescent="0.25">
      <c r="C154" s="160" t="s">
        <v>303</v>
      </c>
      <c r="D154" s="160" t="s">
        <v>26</v>
      </c>
      <c r="E154" s="52">
        <f t="shared" si="47"/>
        <v>204</v>
      </c>
    </row>
    <row r="155" spans="3:5" x14ac:dyDescent="0.25">
      <c r="C155" s="160" t="s">
        <v>303</v>
      </c>
      <c r="D155" s="160" t="s">
        <v>30</v>
      </c>
      <c r="E155" s="52">
        <f t="shared" si="47"/>
        <v>504</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9"/>
  <sheetViews>
    <sheetView zoomScale="60" zoomScaleNormal="60" workbookViewId="0">
      <selection activeCell="H2" sqref="H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6" width="8.109375" style="75" customWidth="1"/>
    <col min="17" max="17" width="6.88671875" style="16" customWidth="1"/>
    <col min="18" max="18" width="6" style="16" customWidth="1"/>
    <col min="19" max="19" width="2" customWidth="1"/>
    <col min="20" max="20" width="6.6640625" style="16" customWidth="1"/>
    <col min="21" max="28" width="2.5546875" style="16" customWidth="1"/>
    <col min="29" max="29" width="2" customWidth="1"/>
    <col min="30" max="33" width="5" style="16" customWidth="1"/>
    <col min="38" max="38" width="20.5546875" bestFit="1" customWidth="1"/>
    <col min="39" max="39" width="14.33203125" bestFit="1" customWidth="1"/>
  </cols>
  <sheetData>
    <row r="1" spans="1:39" s="66" customFormat="1" ht="39.6" x14ac:dyDescent="0.25">
      <c r="A1" s="77"/>
      <c r="B1" s="80" t="s">
        <v>61</v>
      </c>
      <c r="C1" s="81" t="s">
        <v>139</v>
      </c>
      <c r="D1" s="81" t="s">
        <v>5</v>
      </c>
      <c r="E1" s="126" t="s">
        <v>7</v>
      </c>
      <c r="F1" s="126" t="s">
        <v>8</v>
      </c>
      <c r="G1" s="126" t="s">
        <v>9</v>
      </c>
      <c r="H1" s="127" t="s">
        <v>134</v>
      </c>
      <c r="I1" s="127" t="s">
        <v>135</v>
      </c>
      <c r="J1" s="127" t="s">
        <v>136</v>
      </c>
      <c r="K1" s="127" t="s">
        <v>133</v>
      </c>
      <c r="L1" s="127" t="s">
        <v>20</v>
      </c>
      <c r="M1" s="127" t="s">
        <v>21</v>
      </c>
      <c r="N1" s="127" t="s">
        <v>22</v>
      </c>
      <c r="O1" s="127" t="s">
        <v>20</v>
      </c>
      <c r="P1" s="127" t="s">
        <v>21</v>
      </c>
      <c r="Q1" s="130" t="s">
        <v>481</v>
      </c>
      <c r="R1" s="128" t="s">
        <v>484</v>
      </c>
      <c r="T1" s="82" t="s">
        <v>22</v>
      </c>
      <c r="U1" s="82"/>
      <c r="V1" s="82"/>
      <c r="W1" s="82"/>
      <c r="X1" s="82"/>
      <c r="Y1" s="82"/>
      <c r="Z1" s="82"/>
      <c r="AA1" s="82"/>
      <c r="AB1" s="82"/>
      <c r="AD1" s="107" t="s">
        <v>151</v>
      </c>
      <c r="AE1" s="107" t="s">
        <v>152</v>
      </c>
      <c r="AF1" s="107" t="s">
        <v>153</v>
      </c>
      <c r="AG1" s="107" t="s">
        <v>154</v>
      </c>
      <c r="AH1" s="61" t="s">
        <v>140</v>
      </c>
      <c r="AI1" s="61" t="s">
        <v>141</v>
      </c>
      <c r="AJ1" s="61" t="s">
        <v>142</v>
      </c>
      <c r="AK1" s="61" t="s">
        <v>143</v>
      </c>
      <c r="AL1" s="84" t="s">
        <v>80</v>
      </c>
      <c r="AM1" s="84" t="s">
        <v>81</v>
      </c>
    </row>
    <row r="2" spans="1:39" x14ac:dyDescent="0.25">
      <c r="A2" s="16">
        <v>1</v>
      </c>
      <c r="B2" s="151">
        <f t="shared" ref="B2:B33" si="0">INDEX(sum_locID,1,A2)</f>
        <v>101</v>
      </c>
      <c r="C2" s="152" t="str">
        <f t="shared" ref="C2:D21" si="1">IF(ISERROR(VLOOKUP($B2,Loc,2,FALSE)),"",VLOOKUP($B2,Loc,MATCH(C$1,loc_hdr,0),FALSE))</f>
        <v>Washington/Curry</v>
      </c>
      <c r="D2" s="152" t="str">
        <f t="shared" si="1"/>
        <v>Mill Ave</v>
      </c>
      <c r="E2" s="52">
        <f t="shared" ref="E2:E33" si="2">ROUND(INDEX(summary_data,$A2,MATCH(E$1,summary_hdr,0)),0)</f>
        <v>48</v>
      </c>
      <c r="F2" s="52">
        <f t="shared" ref="F2:G21" si="3">IF(LEN(INDEX(summary_data,$A2,MATCH(F$1,summary_hdr,0)))&lt;1,"",ROUND(INDEX(summary_data,$A2,MATCH(F$1,summary_hdr,0)),0))</f>
        <v>37</v>
      </c>
      <c r="G2" s="52">
        <f t="shared" si="3"/>
        <v>60</v>
      </c>
      <c r="H2" s="83">
        <f t="shared" ref="H2:P11" ca="1" si="4">INDEX(summary_data,$A2,MATCH(H$1,summary_hdr,0))</f>
        <v>0.17098522234351732</v>
      </c>
      <c r="I2" s="83">
        <f t="shared" ca="1" si="4"/>
        <v>0.6943003949836889</v>
      </c>
      <c r="J2" s="83">
        <f t="shared" ca="1" si="4"/>
        <v>0.11399034907601059</v>
      </c>
      <c r="K2" s="83">
        <f t="shared" ca="1" si="4"/>
        <v>0.20725352601630642</v>
      </c>
      <c r="L2" s="244">
        <f t="shared" si="4"/>
        <v>193</v>
      </c>
      <c r="M2" s="244">
        <f t="shared" si="4"/>
        <v>73</v>
      </c>
      <c r="N2" s="244">
        <f t="shared" si="4"/>
        <v>120</v>
      </c>
      <c r="O2" s="244">
        <f t="shared" si="4"/>
        <v>193</v>
      </c>
      <c r="P2" s="244">
        <f t="shared" si="4"/>
        <v>73</v>
      </c>
      <c r="Q2" s="52">
        <f t="shared" ref="Q2:Q54" si="5">INDEX(TrfCnt_by_loc,MATCH($B2,loc_ID,0))</f>
        <v>14035</v>
      </c>
      <c r="R2" s="129">
        <f>INDEX(Loc_Dist,MATCH($B2,loc_ID,0))</f>
        <v>0.6</v>
      </c>
      <c r="T2" s="52" t="str">
        <f>INDEX(Summary!$5:$61,$A2,T$67)</f>
        <v>PM Total</v>
      </c>
      <c r="U2" s="52"/>
      <c r="V2" s="52"/>
      <c r="W2" s="52"/>
      <c r="X2" s="52"/>
      <c r="Y2" s="52"/>
      <c r="Z2" s="52"/>
      <c r="AA2" s="52"/>
      <c r="AB2" s="52"/>
      <c r="AD2" s="52">
        <f t="shared" ref="AD2:AG21" si="6">INDEX(Lane,MATCH($B2,loc_ID,0),MATCH(AD$1,LaneHdr,0))</f>
        <v>3</v>
      </c>
      <c r="AE2" s="52">
        <f t="shared" si="6"/>
        <v>0</v>
      </c>
      <c r="AF2" s="52">
        <f t="shared" si="6"/>
        <v>3</v>
      </c>
      <c r="AG2" s="52">
        <f t="shared" si="6"/>
        <v>0</v>
      </c>
      <c r="AH2" s="52">
        <f t="shared" ref="AH2:AK21" si="7">INDEX(CordonIn,MATCH($B2,loc_ID,0),AH$66)</f>
        <v>0</v>
      </c>
      <c r="AI2" s="52">
        <f t="shared" si="7"/>
        <v>0</v>
      </c>
      <c r="AJ2" s="52">
        <f t="shared" si="7"/>
        <v>0</v>
      </c>
      <c r="AK2" s="52">
        <f t="shared" si="7"/>
        <v>0</v>
      </c>
      <c r="AL2" s="52">
        <f t="shared" ref="AL2:AM21" si="8">IF(ISBLANK(INDEX(GPS_,$A2-1,AL$66)),"",INDEX(GPS_,$A2-1,AL$66))</f>
        <v>33.437573999999998</v>
      </c>
      <c r="AM2" s="52">
        <f t="shared" si="8"/>
        <v>-111.943254</v>
      </c>
    </row>
    <row r="3" spans="1:39" x14ac:dyDescent="0.25">
      <c r="A3" s="16">
        <v>2</v>
      </c>
      <c r="B3" s="151">
        <f t="shared" si="0"/>
        <v>102</v>
      </c>
      <c r="C3" s="152" t="str">
        <f t="shared" si="1"/>
        <v>Rio Salado Pkwy</v>
      </c>
      <c r="D3" s="152" t="str">
        <f t="shared" si="1"/>
        <v>Mill Ave</v>
      </c>
      <c r="E3" s="52">
        <f t="shared" si="2"/>
        <v>60</v>
      </c>
      <c r="F3" s="52">
        <f t="shared" si="3"/>
        <v>40</v>
      </c>
      <c r="G3" s="52">
        <f t="shared" si="3"/>
        <v>80</v>
      </c>
      <c r="H3" s="83">
        <f t="shared" ca="1" si="4"/>
        <v>0.12184817024433736</v>
      </c>
      <c r="I3" s="83">
        <f t="shared" ca="1" si="4"/>
        <v>0.52100841242166063</v>
      </c>
      <c r="J3" s="83">
        <f t="shared" ca="1" si="4"/>
        <v>8.8234471918927415E-2</v>
      </c>
      <c r="K3" s="83">
        <f t="shared" ca="1" si="4"/>
        <v>0.23529395822838209</v>
      </c>
      <c r="L3" s="244">
        <f t="shared" si="4"/>
        <v>238</v>
      </c>
      <c r="M3" s="244">
        <f t="shared" si="4"/>
        <v>79</v>
      </c>
      <c r="N3" s="244">
        <f t="shared" si="4"/>
        <v>159</v>
      </c>
      <c r="O3" s="244">
        <f t="shared" si="4"/>
        <v>238</v>
      </c>
      <c r="P3" s="244">
        <f t="shared" si="4"/>
        <v>79</v>
      </c>
      <c r="Q3" s="52">
        <f t="shared" si="5"/>
        <v>14670</v>
      </c>
      <c r="R3" s="129">
        <f t="shared" ref="R3:R54" si="9">INDEX(Loc_Dist,MATCH($B3,loc_ID,0))</f>
        <v>0</v>
      </c>
      <c r="T3" s="52">
        <f>INDEX(Summary!$5:$61,$A3,T$67)</f>
        <v>120</v>
      </c>
      <c r="U3" s="52"/>
      <c r="V3" s="52"/>
      <c r="W3" s="52"/>
      <c r="X3" s="52"/>
      <c r="Y3" s="52"/>
      <c r="Z3" s="52"/>
      <c r="AA3" s="52"/>
      <c r="AB3" s="52"/>
      <c r="AD3" s="52">
        <f t="shared" si="6"/>
        <v>3</v>
      </c>
      <c r="AE3" s="52">
        <f t="shared" si="6"/>
        <v>3</v>
      </c>
      <c r="AF3" s="52">
        <f t="shared" si="6"/>
        <v>3</v>
      </c>
      <c r="AG3" s="52">
        <f t="shared" si="6"/>
        <v>3</v>
      </c>
      <c r="AH3" s="52">
        <f t="shared" si="7"/>
        <v>0</v>
      </c>
      <c r="AI3" s="52">
        <f t="shared" si="7"/>
        <v>1</v>
      </c>
      <c r="AJ3" s="52">
        <f t="shared" si="7"/>
        <v>1</v>
      </c>
      <c r="AK3" s="52">
        <f t="shared" si="7"/>
        <v>0</v>
      </c>
      <c r="AL3" s="52">
        <f t="shared" si="8"/>
        <v>33.437573999999998</v>
      </c>
      <c r="AM3" s="52">
        <f t="shared" si="8"/>
        <v>-111.943254</v>
      </c>
    </row>
    <row r="4" spans="1:39" x14ac:dyDescent="0.25">
      <c r="A4" s="16">
        <v>3</v>
      </c>
      <c r="B4" s="151">
        <f t="shared" si="0"/>
        <v>103</v>
      </c>
      <c r="C4" s="152" t="str">
        <f t="shared" si="1"/>
        <v>Rio Salado Pkwy</v>
      </c>
      <c r="D4" s="152" t="str">
        <f t="shared" si="1"/>
        <v>Rural Rd</v>
      </c>
      <c r="E4" s="52">
        <f t="shared" si="2"/>
        <v>57</v>
      </c>
      <c r="F4" s="52" t="str">
        <f t="shared" si="3"/>
        <v/>
      </c>
      <c r="G4" s="52">
        <f t="shared" si="3"/>
        <v>57</v>
      </c>
      <c r="H4" s="83">
        <f t="shared" ca="1" si="4"/>
        <v>0.24561313638042992</v>
      </c>
      <c r="I4" s="83">
        <f t="shared" ca="1" si="4"/>
        <v>0.24561307647959502</v>
      </c>
      <c r="J4" s="83">
        <f t="shared" ca="1" si="4"/>
        <v>0.28947386334738917</v>
      </c>
      <c r="K4" s="83">
        <f t="shared" ca="1" si="4"/>
        <v>0.89473744113855336</v>
      </c>
      <c r="L4" s="244">
        <f t="shared" si="4"/>
        <v>114</v>
      </c>
      <c r="M4" s="244">
        <f t="shared" si="4"/>
        <v>0</v>
      </c>
      <c r="N4" s="244">
        <f t="shared" si="4"/>
        <v>114</v>
      </c>
      <c r="O4" s="244">
        <f t="shared" si="4"/>
        <v>114</v>
      </c>
      <c r="P4" s="244">
        <f t="shared" si="4"/>
        <v>0</v>
      </c>
      <c r="Q4" s="52">
        <f t="shared" si="5"/>
        <v>51380</v>
      </c>
      <c r="R4" s="129">
        <f t="shared" si="9"/>
        <v>0</v>
      </c>
      <c r="T4" s="52">
        <f>INDEX(Summary!$5:$61,$A4,T$67)</f>
        <v>159</v>
      </c>
      <c r="U4" s="52"/>
      <c r="V4" s="52"/>
      <c r="W4" s="52"/>
      <c r="X4" s="52"/>
      <c r="Y4" s="52"/>
      <c r="Z4" s="52"/>
      <c r="AA4" s="52"/>
      <c r="AB4" s="52"/>
      <c r="AD4" s="52">
        <f t="shared" si="6"/>
        <v>0</v>
      </c>
      <c r="AE4" s="52">
        <f t="shared" si="6"/>
        <v>0</v>
      </c>
      <c r="AF4" s="52">
        <f t="shared" si="6"/>
        <v>3</v>
      </c>
      <c r="AG4" s="52">
        <f t="shared" si="6"/>
        <v>3</v>
      </c>
      <c r="AH4" s="52">
        <f t="shared" si="7"/>
        <v>0</v>
      </c>
      <c r="AI4" s="52">
        <f t="shared" si="7"/>
        <v>1</v>
      </c>
      <c r="AJ4" s="52">
        <f t="shared" si="7"/>
        <v>0</v>
      </c>
      <c r="AK4" s="52">
        <f t="shared" si="7"/>
        <v>1</v>
      </c>
      <c r="AL4" s="52">
        <f t="shared" si="8"/>
        <v>33.429690000000001</v>
      </c>
      <c r="AM4" s="52">
        <f t="shared" si="8"/>
        <v>-111.94045</v>
      </c>
    </row>
    <row r="5" spans="1:39" x14ac:dyDescent="0.25">
      <c r="A5" s="16">
        <v>4</v>
      </c>
      <c r="B5" s="151">
        <f t="shared" si="0"/>
        <v>104</v>
      </c>
      <c r="C5" s="152" t="str">
        <f t="shared" si="1"/>
        <v>Rio Salado Pkwy</v>
      </c>
      <c r="D5" s="152" t="str">
        <f t="shared" si="1"/>
        <v>McClintock Dr</v>
      </c>
      <c r="E5" s="52">
        <f t="shared" si="2"/>
        <v>26</v>
      </c>
      <c r="F5" s="52">
        <f t="shared" si="3"/>
        <v>23</v>
      </c>
      <c r="G5" s="52">
        <f t="shared" si="3"/>
        <v>30</v>
      </c>
      <c r="H5" s="83">
        <f t="shared" ca="1" si="4"/>
        <v>0.13333361141337446</v>
      </c>
      <c r="I5" s="83">
        <f t="shared" ca="1" si="4"/>
        <v>0.32380863169810614</v>
      </c>
      <c r="J5" s="83">
        <f t="shared" ca="1" si="4"/>
        <v>0.28571486122901774</v>
      </c>
      <c r="K5" s="83">
        <f t="shared" ca="1" si="4"/>
        <v>0.76190538148204356</v>
      </c>
      <c r="L5" s="244">
        <f t="shared" si="4"/>
        <v>105</v>
      </c>
      <c r="M5" s="244">
        <f t="shared" si="4"/>
        <v>46</v>
      </c>
      <c r="N5" s="244">
        <f t="shared" si="4"/>
        <v>59</v>
      </c>
      <c r="O5" s="244">
        <f t="shared" si="4"/>
        <v>105</v>
      </c>
      <c r="P5" s="244">
        <f t="shared" si="4"/>
        <v>46</v>
      </c>
      <c r="Q5" s="52">
        <f t="shared" si="5"/>
        <v>39025</v>
      </c>
      <c r="R5" s="129">
        <f t="shared" si="9"/>
        <v>1</v>
      </c>
      <c r="T5" s="52">
        <f>INDEX(Summary!$5:$61,$A5,T$67)</f>
        <v>114</v>
      </c>
      <c r="U5" s="52"/>
      <c r="V5" s="52"/>
      <c r="W5" s="52"/>
      <c r="X5" s="52"/>
      <c r="Y5" s="52"/>
      <c r="Z5" s="52"/>
      <c r="AA5" s="52"/>
      <c r="AB5" s="52"/>
      <c r="AD5" s="52">
        <f t="shared" si="6"/>
        <v>0</v>
      </c>
      <c r="AE5" s="52">
        <f t="shared" si="6"/>
        <v>0</v>
      </c>
      <c r="AF5" s="52">
        <f t="shared" si="6"/>
        <v>3</v>
      </c>
      <c r="AG5" s="52">
        <f t="shared" si="6"/>
        <v>3</v>
      </c>
      <c r="AH5" s="52">
        <f t="shared" si="7"/>
        <v>0</v>
      </c>
      <c r="AI5" s="52">
        <f t="shared" si="7"/>
        <v>0</v>
      </c>
      <c r="AJ5" s="52">
        <f t="shared" si="7"/>
        <v>0</v>
      </c>
      <c r="AK5" s="52">
        <f t="shared" si="7"/>
        <v>0</v>
      </c>
      <c r="AL5" s="52">
        <f t="shared" si="8"/>
        <v>33.429245000000002</v>
      </c>
      <c r="AM5" s="52">
        <f t="shared" si="8"/>
        <v>-111.92609899999999</v>
      </c>
    </row>
    <row r="6" spans="1:39" x14ac:dyDescent="0.25">
      <c r="A6" s="16">
        <v>5</v>
      </c>
      <c r="B6" s="151">
        <f t="shared" si="0"/>
        <v>106</v>
      </c>
      <c r="C6" s="152" t="str">
        <f t="shared" si="1"/>
        <v>5th St</v>
      </c>
      <c r="D6" s="152" t="str">
        <f t="shared" si="1"/>
        <v>Mill Ave</v>
      </c>
      <c r="E6" s="52">
        <f t="shared" si="2"/>
        <v>112</v>
      </c>
      <c r="F6" s="52">
        <f t="shared" si="3"/>
        <v>101</v>
      </c>
      <c r="G6" s="52">
        <f t="shared" si="3"/>
        <v>123</v>
      </c>
      <c r="H6" s="83">
        <f t="shared" ca="1" si="4"/>
        <v>0.24161153787600426</v>
      </c>
      <c r="I6" s="83">
        <f t="shared" ca="1" si="4"/>
        <v>0.26398261936988926</v>
      </c>
      <c r="J6" s="83">
        <f t="shared" ca="1" si="4"/>
        <v>7.8299466124529135E-2</v>
      </c>
      <c r="K6" s="83">
        <f t="shared" ca="1" si="4"/>
        <v>0.1006714455572163</v>
      </c>
      <c r="L6" s="244">
        <f t="shared" si="4"/>
        <v>447</v>
      </c>
      <c r="M6" s="244">
        <f t="shared" si="4"/>
        <v>201</v>
      </c>
      <c r="N6" s="244">
        <f t="shared" si="4"/>
        <v>246</v>
      </c>
      <c r="O6" s="244">
        <f t="shared" si="4"/>
        <v>447</v>
      </c>
      <c r="P6" s="244">
        <f t="shared" si="4"/>
        <v>201</v>
      </c>
      <c r="Q6" s="52">
        <f t="shared" si="5"/>
        <v>14670</v>
      </c>
      <c r="R6" s="129">
        <f t="shared" si="9"/>
        <v>0</v>
      </c>
      <c r="T6" s="52">
        <f>INDEX(Summary!$5:$61,$A6,T$67)</f>
        <v>59</v>
      </c>
      <c r="U6" s="52"/>
      <c r="V6" s="52"/>
      <c r="W6" s="52"/>
      <c r="X6" s="52"/>
      <c r="Y6" s="52"/>
      <c r="Z6" s="52"/>
      <c r="AA6" s="52"/>
      <c r="AB6" s="52"/>
      <c r="AD6" s="52">
        <f t="shared" si="6"/>
        <v>3</v>
      </c>
      <c r="AE6" s="52">
        <f t="shared" si="6"/>
        <v>3</v>
      </c>
      <c r="AF6" s="52">
        <f t="shared" si="6"/>
        <v>3</v>
      </c>
      <c r="AG6" s="52">
        <f t="shared" si="6"/>
        <v>3</v>
      </c>
      <c r="AH6" s="52">
        <f t="shared" si="7"/>
        <v>0</v>
      </c>
      <c r="AI6" s="52">
        <f t="shared" si="7"/>
        <v>0</v>
      </c>
      <c r="AJ6" s="52">
        <f t="shared" si="7"/>
        <v>1</v>
      </c>
      <c r="AK6" s="52">
        <f t="shared" si="7"/>
        <v>0</v>
      </c>
      <c r="AL6" s="52">
        <f t="shared" si="8"/>
        <v>33.429144999999998</v>
      </c>
      <c r="AM6" s="52">
        <f t="shared" si="8"/>
        <v>-111.90889799999999</v>
      </c>
    </row>
    <row r="7" spans="1:39" x14ac:dyDescent="0.25">
      <c r="A7" s="16">
        <v>6</v>
      </c>
      <c r="B7" s="151">
        <f t="shared" si="0"/>
        <v>108</v>
      </c>
      <c r="C7" s="152" t="str">
        <f t="shared" si="1"/>
        <v>5th St</v>
      </c>
      <c r="D7" s="152" t="str">
        <f t="shared" si="1"/>
        <v>Farmer Ave</v>
      </c>
      <c r="E7" s="52">
        <f t="shared" si="2"/>
        <v>107</v>
      </c>
      <c r="F7" s="52">
        <f t="shared" si="3"/>
        <v>101</v>
      </c>
      <c r="G7" s="52">
        <f t="shared" si="3"/>
        <v>114</v>
      </c>
      <c r="H7" s="83">
        <f t="shared" ca="1" si="4"/>
        <v>0.2004662907172374</v>
      </c>
      <c r="I7" s="83">
        <f t="shared" ca="1" si="4"/>
        <v>8.6246561428264659E-2</v>
      </c>
      <c r="J7" s="83">
        <f t="shared" ca="1" si="4"/>
        <v>4.4289010075291811E-2</v>
      </c>
      <c r="K7" s="83">
        <f t="shared" ca="1" si="4"/>
        <v>7.2260829827704931E-2</v>
      </c>
      <c r="L7" s="244">
        <f t="shared" si="4"/>
        <v>429</v>
      </c>
      <c r="M7" s="244">
        <f t="shared" si="4"/>
        <v>201</v>
      </c>
      <c r="N7" s="244">
        <f t="shared" si="4"/>
        <v>228</v>
      </c>
      <c r="O7" s="244">
        <f t="shared" si="4"/>
        <v>429</v>
      </c>
      <c r="P7" s="244">
        <f t="shared" si="4"/>
        <v>201</v>
      </c>
      <c r="Q7" s="52">
        <f t="shared" si="5"/>
        <v>3508</v>
      </c>
      <c r="R7" s="129">
        <f t="shared" si="9"/>
        <v>0.25</v>
      </c>
      <c r="T7" s="52">
        <f>INDEX(Summary!$5:$61,$A7,T$67)</f>
        <v>246</v>
      </c>
      <c r="U7" s="52"/>
      <c r="V7" s="52"/>
      <c r="W7" s="52"/>
      <c r="X7" s="52"/>
      <c r="Y7" s="52"/>
      <c r="Z7" s="52"/>
      <c r="AA7" s="52"/>
      <c r="AB7" s="52"/>
      <c r="AD7" s="52">
        <f t="shared" si="6"/>
        <v>0</v>
      </c>
      <c r="AE7" s="52">
        <f t="shared" si="6"/>
        <v>0</v>
      </c>
      <c r="AF7" s="52">
        <f t="shared" si="6"/>
        <v>3</v>
      </c>
      <c r="AG7" s="52">
        <f t="shared" si="6"/>
        <v>3</v>
      </c>
      <c r="AH7" s="52">
        <f t="shared" si="7"/>
        <v>0</v>
      </c>
      <c r="AI7" s="52">
        <f t="shared" si="7"/>
        <v>0</v>
      </c>
      <c r="AJ7" s="52">
        <f t="shared" si="7"/>
        <v>0</v>
      </c>
      <c r="AK7" s="52">
        <f t="shared" si="7"/>
        <v>0</v>
      </c>
      <c r="AL7" s="52">
        <f t="shared" si="8"/>
        <v>33.430948000000001</v>
      </c>
      <c r="AM7" s="52">
        <f t="shared" si="8"/>
        <v>-111.95246</v>
      </c>
    </row>
    <row r="8" spans="1:39" x14ac:dyDescent="0.25">
      <c r="A8" s="16">
        <v>7</v>
      </c>
      <c r="B8" s="151">
        <f t="shared" si="0"/>
        <v>110</v>
      </c>
      <c r="C8" s="152" t="str">
        <f t="shared" si="1"/>
        <v>5th St</v>
      </c>
      <c r="D8" s="152" t="str">
        <f t="shared" si="1"/>
        <v>Priest Dr</v>
      </c>
      <c r="E8" s="52">
        <f t="shared" si="2"/>
        <v>20</v>
      </c>
      <c r="F8" s="52" t="str">
        <f t="shared" si="3"/>
        <v/>
      </c>
      <c r="G8" s="52">
        <f t="shared" si="3"/>
        <v>20</v>
      </c>
      <c r="H8" s="83">
        <f t="shared" ca="1" si="4"/>
        <v>2.4999760767241554E-2</v>
      </c>
      <c r="I8" s="83">
        <f t="shared" ca="1" si="4"/>
        <v>0.22500006186975083</v>
      </c>
      <c r="J8" s="83">
        <f t="shared" ca="1" si="4"/>
        <v>0.27500056802996697</v>
      </c>
      <c r="K8" s="83">
        <f t="shared" ca="1" si="4"/>
        <v>0.27499963004588984</v>
      </c>
      <c r="L8" s="244">
        <f t="shared" si="4"/>
        <v>40</v>
      </c>
      <c r="M8" s="244">
        <f t="shared" si="4"/>
        <v>0</v>
      </c>
      <c r="N8" s="244">
        <f t="shared" si="4"/>
        <v>40</v>
      </c>
      <c r="O8" s="244">
        <f t="shared" si="4"/>
        <v>40</v>
      </c>
      <c r="P8" s="244">
        <f t="shared" si="4"/>
        <v>0</v>
      </c>
      <c r="Q8" s="52">
        <f t="shared" si="5"/>
        <v>28310</v>
      </c>
      <c r="R8" s="129">
        <f t="shared" si="9"/>
        <v>1.24</v>
      </c>
      <c r="T8" s="52">
        <f>INDEX(Summary!$5:$61,$A8,T$67)</f>
        <v>228</v>
      </c>
      <c r="U8" s="52"/>
      <c r="V8" s="52"/>
      <c r="W8" s="52"/>
      <c r="X8" s="52"/>
      <c r="Y8" s="52"/>
      <c r="Z8" s="52"/>
      <c r="AA8" s="52"/>
      <c r="AB8" s="52"/>
      <c r="AD8" s="52">
        <f t="shared" si="6"/>
        <v>1</v>
      </c>
      <c r="AE8" s="52">
        <f t="shared" si="6"/>
        <v>1</v>
      </c>
      <c r="AF8" s="52">
        <f t="shared" si="6"/>
        <v>0</v>
      </c>
      <c r="AG8" s="52">
        <f t="shared" si="6"/>
        <v>3</v>
      </c>
      <c r="AH8" s="52">
        <f t="shared" si="7"/>
        <v>0</v>
      </c>
      <c r="AI8" s="52">
        <f t="shared" si="7"/>
        <v>0</v>
      </c>
      <c r="AJ8" s="52">
        <f t="shared" si="7"/>
        <v>0</v>
      </c>
      <c r="AK8" s="52">
        <f t="shared" si="7"/>
        <v>0</v>
      </c>
      <c r="AL8" s="52">
        <f t="shared" si="8"/>
        <v>33.425445000000003</v>
      </c>
      <c r="AM8" s="52">
        <f t="shared" si="8"/>
        <v>-111.93979899999999</v>
      </c>
    </row>
    <row r="9" spans="1:39" x14ac:dyDescent="0.25">
      <c r="A9" s="16">
        <v>8</v>
      </c>
      <c r="B9" s="151">
        <f t="shared" si="0"/>
        <v>111</v>
      </c>
      <c r="C9" s="152" t="str">
        <f t="shared" si="1"/>
        <v>10th St</v>
      </c>
      <c r="D9" s="152" t="str">
        <f t="shared" si="1"/>
        <v>Mill Ave</v>
      </c>
      <c r="E9" s="52">
        <f t="shared" si="2"/>
        <v>124</v>
      </c>
      <c r="F9" s="52">
        <f t="shared" si="3"/>
        <v>101</v>
      </c>
      <c r="G9" s="52">
        <f t="shared" si="3"/>
        <v>147</v>
      </c>
      <c r="H9" s="83">
        <f t="shared" ca="1" si="4"/>
        <v>0.32121186548865466</v>
      </c>
      <c r="I9" s="83">
        <f t="shared" ca="1" si="4"/>
        <v>0.18080870366277968</v>
      </c>
      <c r="J9" s="83">
        <f t="shared" ca="1" si="4"/>
        <v>8.686848051615266E-2</v>
      </c>
      <c r="K9" s="83">
        <f t="shared" ca="1" si="4"/>
        <v>0.21717258978683415</v>
      </c>
      <c r="L9" s="244">
        <f t="shared" si="4"/>
        <v>495</v>
      </c>
      <c r="M9" s="244">
        <f t="shared" si="4"/>
        <v>201</v>
      </c>
      <c r="N9" s="244">
        <f t="shared" si="4"/>
        <v>294</v>
      </c>
      <c r="O9" s="244">
        <f t="shared" si="4"/>
        <v>495</v>
      </c>
      <c r="P9" s="244">
        <f t="shared" si="4"/>
        <v>201</v>
      </c>
      <c r="Q9" s="52">
        <f t="shared" si="5"/>
        <v>26392</v>
      </c>
      <c r="R9" s="129">
        <f t="shared" si="9"/>
        <v>0</v>
      </c>
      <c r="T9" s="52">
        <f>INDEX(Summary!$5:$61,$A9,T$67)</f>
        <v>40</v>
      </c>
      <c r="U9" s="52"/>
      <c r="V9" s="52"/>
      <c r="W9" s="52"/>
      <c r="X9" s="52"/>
      <c r="Y9" s="52"/>
      <c r="Z9" s="52"/>
      <c r="AA9" s="52"/>
      <c r="AB9" s="52"/>
      <c r="AD9" s="52">
        <f t="shared" si="6"/>
        <v>0</v>
      </c>
      <c r="AE9" s="52">
        <f t="shared" si="6"/>
        <v>0</v>
      </c>
      <c r="AF9" s="52">
        <f t="shared" si="6"/>
        <v>2</v>
      </c>
      <c r="AG9" s="52">
        <f t="shared" si="6"/>
        <v>3</v>
      </c>
      <c r="AH9" s="52">
        <f t="shared" si="7"/>
        <v>0</v>
      </c>
      <c r="AI9" s="52">
        <f t="shared" si="7"/>
        <v>0</v>
      </c>
      <c r="AJ9" s="52">
        <f t="shared" si="7"/>
        <v>1</v>
      </c>
      <c r="AK9" s="52">
        <f t="shared" si="7"/>
        <v>0</v>
      </c>
      <c r="AL9" s="52">
        <f t="shared" si="8"/>
        <v>33.425445000000003</v>
      </c>
      <c r="AM9" s="52">
        <f t="shared" si="8"/>
        <v>-111.936499</v>
      </c>
    </row>
    <row r="10" spans="1:39" x14ac:dyDescent="0.25">
      <c r="A10" s="16">
        <v>9</v>
      </c>
      <c r="B10" s="151">
        <f t="shared" si="0"/>
        <v>112</v>
      </c>
      <c r="C10" s="152" t="str">
        <f t="shared" si="1"/>
        <v>Superstition Fwy</v>
      </c>
      <c r="D10" s="152" t="str">
        <f t="shared" si="1"/>
        <v>College Ave</v>
      </c>
      <c r="E10" s="52">
        <f t="shared" si="2"/>
        <v>36</v>
      </c>
      <c r="F10" s="52">
        <f t="shared" si="3"/>
        <v>32</v>
      </c>
      <c r="G10" s="52">
        <f t="shared" si="3"/>
        <v>40</v>
      </c>
      <c r="H10" s="83">
        <f t="shared" ca="1" si="4"/>
        <v>0.26573359858459011</v>
      </c>
      <c r="I10" s="83">
        <f t="shared" ca="1" si="4"/>
        <v>0.66433473439849455</v>
      </c>
      <c r="J10" s="83">
        <f t="shared" ca="1" si="4"/>
        <v>-4.4230480205734787E-7</v>
      </c>
      <c r="K10" s="83">
        <f t="shared" ca="1" si="4"/>
        <v>-4.4339579839512109E-7</v>
      </c>
      <c r="L10" s="244">
        <f t="shared" si="4"/>
        <v>143</v>
      </c>
      <c r="M10" s="244">
        <f t="shared" si="4"/>
        <v>63</v>
      </c>
      <c r="N10" s="244">
        <f t="shared" si="4"/>
        <v>80</v>
      </c>
      <c r="O10" s="244">
        <f t="shared" si="4"/>
        <v>143</v>
      </c>
      <c r="P10" s="244">
        <f t="shared" si="4"/>
        <v>63</v>
      </c>
      <c r="Q10" s="52">
        <f t="shared" si="5"/>
        <v>1774</v>
      </c>
      <c r="R10" s="129">
        <f t="shared" si="9"/>
        <v>2</v>
      </c>
      <c r="T10" s="52">
        <f>INDEX(Summary!$5:$61,$A10,T$67)</f>
        <v>294</v>
      </c>
      <c r="U10" s="52"/>
      <c r="V10" s="52"/>
      <c r="W10" s="52"/>
      <c r="X10" s="52"/>
      <c r="Y10" s="52"/>
      <c r="Z10" s="52"/>
      <c r="AA10" s="52"/>
      <c r="AB10" s="52"/>
      <c r="AD10" s="52">
        <f t="shared" si="6"/>
        <v>2</v>
      </c>
      <c r="AE10" s="52">
        <f t="shared" si="6"/>
        <v>3</v>
      </c>
      <c r="AF10" s="52">
        <f t="shared" si="6"/>
        <v>0</v>
      </c>
      <c r="AG10" s="52">
        <f t="shared" si="6"/>
        <v>0</v>
      </c>
      <c r="AH10" s="52">
        <f t="shared" si="7"/>
        <v>0</v>
      </c>
      <c r="AI10" s="52">
        <f t="shared" si="7"/>
        <v>0</v>
      </c>
      <c r="AJ10" s="52">
        <f t="shared" si="7"/>
        <v>0</v>
      </c>
      <c r="AK10" s="52">
        <f t="shared" si="7"/>
        <v>0</v>
      </c>
      <c r="AL10" s="52">
        <f t="shared" si="8"/>
        <v>33.425445000000003</v>
      </c>
      <c r="AM10" s="52">
        <f t="shared" si="8"/>
        <v>-111.94409899999999</v>
      </c>
    </row>
    <row r="11" spans="1:39" x14ac:dyDescent="0.25">
      <c r="A11" s="16">
        <v>10</v>
      </c>
      <c r="B11" s="151">
        <f t="shared" si="0"/>
        <v>113</v>
      </c>
      <c r="C11" s="152" t="str">
        <f t="shared" si="1"/>
        <v>13th St</v>
      </c>
      <c r="D11" s="152" t="str">
        <f t="shared" si="1"/>
        <v>Mill Ave</v>
      </c>
      <c r="E11" s="52">
        <f t="shared" si="2"/>
        <v>58</v>
      </c>
      <c r="F11" s="52">
        <f t="shared" si="3"/>
        <v>33</v>
      </c>
      <c r="G11" s="52">
        <f t="shared" si="3"/>
        <v>83</v>
      </c>
      <c r="H11" s="83">
        <f t="shared" ca="1" si="4"/>
        <v>0.22795779758592299</v>
      </c>
      <c r="I11" s="83">
        <f t="shared" ca="1" si="4"/>
        <v>0.24085993980638976</v>
      </c>
      <c r="J11" s="83">
        <f t="shared" ca="1" si="4"/>
        <v>0.23655933137284596</v>
      </c>
      <c r="K11" s="83">
        <f t="shared" ca="1" si="4"/>
        <v>0.29892451214285548</v>
      </c>
      <c r="L11" s="244">
        <f t="shared" si="4"/>
        <v>232.5</v>
      </c>
      <c r="M11" s="244">
        <f t="shared" si="4"/>
        <v>66</v>
      </c>
      <c r="N11" s="244">
        <f t="shared" si="4"/>
        <v>166.5</v>
      </c>
      <c r="O11" s="244">
        <f t="shared" si="4"/>
        <v>232.5</v>
      </c>
      <c r="P11" s="244">
        <f t="shared" si="4"/>
        <v>66</v>
      </c>
      <c r="Q11" s="52">
        <f t="shared" si="5"/>
        <v>26392</v>
      </c>
      <c r="R11" s="129">
        <f t="shared" si="9"/>
        <v>0</v>
      </c>
      <c r="T11" s="52">
        <f>INDEX(Summary!$5:$61,$A11,T$67)</f>
        <v>80</v>
      </c>
      <c r="U11" s="52"/>
      <c r="V11" s="52"/>
      <c r="W11" s="52"/>
      <c r="X11" s="52"/>
      <c r="Y11" s="52"/>
      <c r="Z11" s="52"/>
      <c r="AA11" s="52"/>
      <c r="AB11" s="52"/>
      <c r="AD11" s="52">
        <f t="shared" si="6"/>
        <v>1</v>
      </c>
      <c r="AE11" s="52">
        <f t="shared" si="6"/>
        <v>0</v>
      </c>
      <c r="AF11" s="52">
        <f t="shared" si="6"/>
        <v>3</v>
      </c>
      <c r="AG11" s="52">
        <f t="shared" si="6"/>
        <v>3</v>
      </c>
      <c r="AH11" s="52">
        <f t="shared" si="7"/>
        <v>1</v>
      </c>
      <c r="AI11" s="52">
        <f t="shared" si="7"/>
        <v>0</v>
      </c>
      <c r="AJ11" s="52">
        <f t="shared" si="7"/>
        <v>1</v>
      </c>
      <c r="AK11" s="52">
        <f t="shared" si="7"/>
        <v>0</v>
      </c>
      <c r="AL11" s="52">
        <f t="shared" si="8"/>
        <v>33.425545</v>
      </c>
      <c r="AM11" s="52">
        <f t="shared" si="8"/>
        <v>-111.95219899999999</v>
      </c>
    </row>
    <row r="12" spans="1:39" x14ac:dyDescent="0.25">
      <c r="A12" s="16">
        <v>11</v>
      </c>
      <c r="B12" s="151">
        <f t="shared" si="0"/>
        <v>114</v>
      </c>
      <c r="C12" s="152" t="str">
        <f t="shared" si="1"/>
        <v>13th St</v>
      </c>
      <c r="D12" s="152" t="str">
        <f t="shared" si="1"/>
        <v>Hardy Dr</v>
      </c>
      <c r="E12" s="52">
        <f t="shared" si="2"/>
        <v>43</v>
      </c>
      <c r="F12" s="52">
        <f t="shared" si="3"/>
        <v>36</v>
      </c>
      <c r="G12" s="52">
        <f t="shared" si="3"/>
        <v>50</v>
      </c>
      <c r="H12" s="83">
        <f t="shared" ref="H12:P21" ca="1" si="10">INDEX(summary_data,$A12,MATCH(H$1,summary_hdr,0))</f>
        <v>0.37647094158390476</v>
      </c>
      <c r="I12" s="83">
        <f t="shared" ca="1" si="10"/>
        <v>0.24117599021847996</v>
      </c>
      <c r="J12" s="83">
        <f t="shared" ca="1" si="10"/>
        <v>0.12941194874574888</v>
      </c>
      <c r="K12" s="83">
        <f t="shared" ca="1" si="10"/>
        <v>5.2940672020228154E-2</v>
      </c>
      <c r="L12" s="244">
        <f t="shared" si="10"/>
        <v>170</v>
      </c>
      <c r="M12" s="244">
        <f t="shared" si="10"/>
        <v>71</v>
      </c>
      <c r="N12" s="244">
        <f t="shared" si="10"/>
        <v>99</v>
      </c>
      <c r="O12" s="244">
        <f t="shared" si="10"/>
        <v>170</v>
      </c>
      <c r="P12" s="244">
        <f t="shared" si="10"/>
        <v>71</v>
      </c>
      <c r="Q12" s="52">
        <f t="shared" si="5"/>
        <v>9690</v>
      </c>
      <c r="R12" s="129">
        <f t="shared" si="9"/>
        <v>0.72</v>
      </c>
      <c r="T12" s="52">
        <f>INDEX(Summary!$5:$61,$A12,T$67)</f>
        <v>166.5</v>
      </c>
      <c r="U12" s="52"/>
      <c r="V12" s="52"/>
      <c r="W12" s="52"/>
      <c r="X12" s="52"/>
      <c r="Y12" s="52"/>
      <c r="Z12" s="52"/>
      <c r="AA12" s="52"/>
      <c r="AB12" s="52"/>
      <c r="AD12" s="52">
        <f t="shared" si="6"/>
        <v>3</v>
      </c>
      <c r="AE12" s="52">
        <f t="shared" si="6"/>
        <v>3</v>
      </c>
      <c r="AF12" s="52">
        <f t="shared" si="6"/>
        <v>3</v>
      </c>
      <c r="AG12" s="52">
        <f t="shared" si="6"/>
        <v>3</v>
      </c>
      <c r="AH12" s="52">
        <f t="shared" si="7"/>
        <v>0</v>
      </c>
      <c r="AI12" s="52">
        <f t="shared" si="7"/>
        <v>0</v>
      </c>
      <c r="AJ12" s="52">
        <f t="shared" si="7"/>
        <v>0</v>
      </c>
      <c r="AK12" s="52">
        <f t="shared" si="7"/>
        <v>0</v>
      </c>
      <c r="AL12" s="52">
        <f t="shared" si="8"/>
        <v>33.425600000000003</v>
      </c>
      <c r="AM12" s="52">
        <f t="shared" si="8"/>
        <v>-111.96095</v>
      </c>
    </row>
    <row r="13" spans="1:39" x14ac:dyDescent="0.25">
      <c r="A13" s="16">
        <v>12</v>
      </c>
      <c r="B13" s="151">
        <f t="shared" si="0"/>
        <v>115</v>
      </c>
      <c r="C13" s="152" t="str">
        <f t="shared" si="1"/>
        <v>University Dr</v>
      </c>
      <c r="D13" s="152" t="str">
        <f t="shared" si="1"/>
        <v>College Ave</v>
      </c>
      <c r="E13" s="52">
        <f t="shared" si="2"/>
        <v>310</v>
      </c>
      <c r="F13" s="52" t="str">
        <f t="shared" si="3"/>
        <v/>
      </c>
      <c r="G13" s="52">
        <f t="shared" si="3"/>
        <v>310</v>
      </c>
      <c r="H13" s="83">
        <f t="shared" ca="1" si="10"/>
        <v>0.23909606767768721</v>
      </c>
      <c r="I13" s="83">
        <f t="shared" ca="1" si="10"/>
        <v>5.8158685689856569E-2</v>
      </c>
      <c r="J13" s="83">
        <f t="shared" ca="1" si="10"/>
        <v>0.19062927891830814</v>
      </c>
      <c r="K13" s="83">
        <f t="shared" ca="1" si="10"/>
        <v>0.27948281022349025</v>
      </c>
      <c r="L13" s="244">
        <f t="shared" si="10"/>
        <v>619</v>
      </c>
      <c r="M13" s="244">
        <f t="shared" si="10"/>
        <v>0</v>
      </c>
      <c r="N13" s="244">
        <f t="shared" si="10"/>
        <v>619</v>
      </c>
      <c r="O13" s="244">
        <f t="shared" si="10"/>
        <v>619</v>
      </c>
      <c r="P13" s="244">
        <f t="shared" si="10"/>
        <v>0</v>
      </c>
      <c r="Q13" s="52">
        <f t="shared" si="5"/>
        <v>26482</v>
      </c>
      <c r="R13" s="129">
        <f t="shared" si="9"/>
        <v>0</v>
      </c>
      <c r="T13" s="52">
        <f>INDEX(Summary!$5:$61,$A13,T$67)</f>
        <v>99</v>
      </c>
      <c r="U13" s="52"/>
      <c r="V13" s="52"/>
      <c r="W13" s="52"/>
      <c r="X13" s="52"/>
      <c r="Y13" s="52"/>
      <c r="Z13" s="52"/>
      <c r="AA13" s="52"/>
      <c r="AB13" s="52"/>
      <c r="AD13" s="52">
        <f t="shared" si="6"/>
        <v>5</v>
      </c>
      <c r="AE13" s="52">
        <f t="shared" si="6"/>
        <v>3</v>
      </c>
      <c r="AF13" s="52">
        <f t="shared" si="6"/>
        <v>3</v>
      </c>
      <c r="AG13" s="52">
        <f t="shared" si="6"/>
        <v>3</v>
      </c>
      <c r="AH13" s="52">
        <f t="shared" si="7"/>
        <v>0</v>
      </c>
      <c r="AI13" s="52">
        <f t="shared" si="7"/>
        <v>0</v>
      </c>
      <c r="AJ13" s="52">
        <f t="shared" si="7"/>
        <v>0</v>
      </c>
      <c r="AK13" s="52">
        <f t="shared" si="7"/>
        <v>0</v>
      </c>
      <c r="AL13" s="52">
        <f t="shared" si="8"/>
        <v>33.418945000000001</v>
      </c>
      <c r="AM13" s="52">
        <f t="shared" si="8"/>
        <v>-111.93979899999999</v>
      </c>
    </row>
    <row r="14" spans="1:39" x14ac:dyDescent="0.25">
      <c r="A14" s="16">
        <v>13</v>
      </c>
      <c r="B14" s="151">
        <f t="shared" si="0"/>
        <v>116</v>
      </c>
      <c r="C14" s="152" t="str">
        <f t="shared" si="1"/>
        <v>University Dr</v>
      </c>
      <c r="D14" s="152" t="str">
        <f t="shared" si="1"/>
        <v>Dorsey Ln</v>
      </c>
      <c r="E14" s="52">
        <f t="shared" si="2"/>
        <v>88</v>
      </c>
      <c r="F14" s="52">
        <f t="shared" si="3"/>
        <v>69</v>
      </c>
      <c r="G14" s="52">
        <f t="shared" si="3"/>
        <v>107</v>
      </c>
      <c r="H14" s="83">
        <f t="shared" ca="1" si="10"/>
        <v>0.30725509757778185</v>
      </c>
      <c r="I14" s="83">
        <f t="shared" ca="1" si="10"/>
        <v>9.530558749942547E-2</v>
      </c>
      <c r="J14" s="83">
        <f t="shared" ca="1" si="10"/>
        <v>0.31294417714440531</v>
      </c>
      <c r="K14" s="83">
        <f t="shared" ca="1" si="10"/>
        <v>0.60597521409522115</v>
      </c>
      <c r="L14" s="244">
        <f t="shared" si="10"/>
        <v>351.5</v>
      </c>
      <c r="M14" s="244">
        <f t="shared" si="10"/>
        <v>137.5</v>
      </c>
      <c r="N14" s="244">
        <f t="shared" si="10"/>
        <v>214</v>
      </c>
      <c r="O14" s="244">
        <f t="shared" si="10"/>
        <v>351.5</v>
      </c>
      <c r="P14" s="244">
        <f t="shared" si="10"/>
        <v>137.5</v>
      </c>
      <c r="Q14" s="52">
        <f t="shared" si="5"/>
        <v>30015</v>
      </c>
      <c r="R14" s="129">
        <f t="shared" si="9"/>
        <v>0.5</v>
      </c>
      <c r="T14" s="52">
        <f>INDEX(Summary!$5:$61,$A14,T$67)</f>
        <v>619</v>
      </c>
      <c r="U14" s="52"/>
      <c r="V14" s="52"/>
      <c r="W14" s="52"/>
      <c r="X14" s="52"/>
      <c r="Y14" s="52"/>
      <c r="Z14" s="52"/>
      <c r="AA14" s="52"/>
      <c r="AB14" s="52"/>
      <c r="AD14" s="52">
        <f t="shared" si="6"/>
        <v>2</v>
      </c>
      <c r="AE14" s="52">
        <f t="shared" si="6"/>
        <v>0</v>
      </c>
      <c r="AF14" s="52">
        <f t="shared" si="6"/>
        <v>3</v>
      </c>
      <c r="AG14" s="52">
        <f t="shared" si="6"/>
        <v>3</v>
      </c>
      <c r="AH14" s="52">
        <f t="shared" si="7"/>
        <v>0</v>
      </c>
      <c r="AI14" s="52">
        <f t="shared" si="7"/>
        <v>0</v>
      </c>
      <c r="AJ14" s="52">
        <f t="shared" si="7"/>
        <v>0</v>
      </c>
      <c r="AK14" s="52">
        <f t="shared" si="7"/>
        <v>0</v>
      </c>
      <c r="AL14" s="52">
        <f t="shared" si="8"/>
        <v>33.385480000000001</v>
      </c>
      <c r="AM14" s="52">
        <f t="shared" si="8"/>
        <v>-111.93477</v>
      </c>
    </row>
    <row r="15" spans="1:39" x14ac:dyDescent="0.25">
      <c r="A15" s="16">
        <v>14</v>
      </c>
      <c r="B15" s="151">
        <f t="shared" si="0"/>
        <v>117</v>
      </c>
      <c r="C15" s="152" t="str">
        <f t="shared" si="1"/>
        <v>University Dr</v>
      </c>
      <c r="D15" s="152" t="str">
        <f t="shared" si="1"/>
        <v>Rural Rd</v>
      </c>
      <c r="E15" s="52">
        <f t="shared" si="2"/>
        <v>197</v>
      </c>
      <c r="F15" s="52">
        <f t="shared" si="3"/>
        <v>134</v>
      </c>
      <c r="G15" s="52">
        <f t="shared" si="3"/>
        <v>261</v>
      </c>
      <c r="H15" s="83">
        <f t="shared" ca="1" si="10"/>
        <v>0.27756690481009827</v>
      </c>
      <c r="I15" s="83">
        <f t="shared" ca="1" si="10"/>
        <v>8.111585725540689E-2</v>
      </c>
      <c r="J15" s="83">
        <f t="shared" ca="1" si="10"/>
        <v>0.35487884693905819</v>
      </c>
      <c r="K15" s="83">
        <f t="shared" ca="1" si="10"/>
        <v>0.6894797307974434</v>
      </c>
      <c r="L15" s="244">
        <f t="shared" si="10"/>
        <v>789</v>
      </c>
      <c r="M15" s="244">
        <f t="shared" si="10"/>
        <v>267</v>
      </c>
      <c r="N15" s="244">
        <f t="shared" si="10"/>
        <v>522</v>
      </c>
      <c r="O15" s="244">
        <f t="shared" si="10"/>
        <v>789</v>
      </c>
      <c r="P15" s="244">
        <f t="shared" si="10"/>
        <v>267</v>
      </c>
      <c r="Q15" s="52">
        <f t="shared" si="5"/>
        <v>51380</v>
      </c>
      <c r="R15" s="129">
        <f t="shared" si="9"/>
        <v>0</v>
      </c>
      <c r="T15" s="52">
        <f>INDEX(Summary!$5:$61,$A15,T$67)</f>
        <v>214</v>
      </c>
      <c r="U15" s="52"/>
      <c r="V15" s="52"/>
      <c r="W15" s="52"/>
      <c r="X15" s="52"/>
      <c r="Y15" s="52"/>
      <c r="Z15" s="52"/>
      <c r="AA15" s="52"/>
      <c r="AB15" s="52"/>
      <c r="AD15" s="52">
        <f t="shared" si="6"/>
        <v>0</v>
      </c>
      <c r="AE15" s="52">
        <f t="shared" si="6"/>
        <v>0</v>
      </c>
      <c r="AF15" s="52">
        <f t="shared" si="6"/>
        <v>3</v>
      </c>
      <c r="AG15" s="52">
        <f t="shared" si="6"/>
        <v>3</v>
      </c>
      <c r="AH15" s="52">
        <f t="shared" si="7"/>
        <v>0</v>
      </c>
      <c r="AI15" s="52">
        <f t="shared" si="7"/>
        <v>0</v>
      </c>
      <c r="AJ15" s="52">
        <f t="shared" si="7"/>
        <v>0</v>
      </c>
      <c r="AK15" s="52">
        <f t="shared" si="7"/>
        <v>1</v>
      </c>
      <c r="AL15" s="52">
        <f t="shared" si="8"/>
        <v>33.414645</v>
      </c>
      <c r="AM15" s="52">
        <f t="shared" si="8"/>
        <v>-111.93979899999999</v>
      </c>
    </row>
    <row r="16" spans="1:39" x14ac:dyDescent="0.25">
      <c r="A16" s="16">
        <v>15</v>
      </c>
      <c r="B16" s="151">
        <f t="shared" si="0"/>
        <v>118</v>
      </c>
      <c r="C16" s="152" t="str">
        <f t="shared" si="1"/>
        <v>University Dr</v>
      </c>
      <c r="D16" s="152" t="str">
        <f t="shared" si="1"/>
        <v>Mill Ave</v>
      </c>
      <c r="E16" s="52">
        <f t="shared" si="2"/>
        <v>154</v>
      </c>
      <c r="F16" s="52">
        <f t="shared" si="3"/>
        <v>103</v>
      </c>
      <c r="G16" s="52">
        <f t="shared" si="3"/>
        <v>205</v>
      </c>
      <c r="H16" s="83">
        <f t="shared" ca="1" si="10"/>
        <v>0.20813049130593506</v>
      </c>
      <c r="I16" s="83">
        <f t="shared" ca="1" si="10"/>
        <v>0.15609721481882047</v>
      </c>
      <c r="J16" s="83">
        <f t="shared" ca="1" si="10"/>
        <v>0.27967474629379629</v>
      </c>
      <c r="K16" s="83">
        <f t="shared" ca="1" si="10"/>
        <v>0.43577139633242579</v>
      </c>
      <c r="L16" s="244">
        <f t="shared" si="10"/>
        <v>615</v>
      </c>
      <c r="M16" s="244">
        <f t="shared" si="10"/>
        <v>205</v>
      </c>
      <c r="N16" s="244">
        <f t="shared" si="10"/>
        <v>410</v>
      </c>
      <c r="O16" s="244">
        <f t="shared" si="10"/>
        <v>615</v>
      </c>
      <c r="P16" s="244">
        <f t="shared" si="10"/>
        <v>205</v>
      </c>
      <c r="Q16" s="52">
        <f t="shared" si="5"/>
        <v>27003</v>
      </c>
      <c r="R16" s="129">
        <f t="shared" si="9"/>
        <v>0</v>
      </c>
      <c r="T16" s="52">
        <f>INDEX(Summary!$5:$61,$A16,T$67)</f>
        <v>522</v>
      </c>
      <c r="U16" s="52"/>
      <c r="V16" s="52"/>
      <c r="W16" s="52"/>
      <c r="X16" s="52"/>
      <c r="Y16" s="52"/>
      <c r="Z16" s="52"/>
      <c r="AA16" s="52"/>
      <c r="AB16" s="52"/>
      <c r="AD16" s="52">
        <f t="shared" si="6"/>
        <v>0</v>
      </c>
      <c r="AE16" s="52">
        <f t="shared" si="6"/>
        <v>3</v>
      </c>
      <c r="AF16" s="52">
        <f t="shared" si="6"/>
        <v>3</v>
      </c>
      <c r="AG16" s="52">
        <f t="shared" si="6"/>
        <v>3</v>
      </c>
      <c r="AH16" s="52">
        <f t="shared" si="7"/>
        <v>0</v>
      </c>
      <c r="AI16" s="52">
        <f t="shared" si="7"/>
        <v>0</v>
      </c>
      <c r="AJ16" s="52">
        <f t="shared" si="7"/>
        <v>1</v>
      </c>
      <c r="AK16" s="52">
        <f t="shared" si="7"/>
        <v>0</v>
      </c>
      <c r="AL16" s="52">
        <f t="shared" si="8"/>
        <v>33.414645</v>
      </c>
      <c r="AM16" s="52">
        <f t="shared" si="8"/>
        <v>-111.951999</v>
      </c>
    </row>
    <row r="17" spans="1:39" x14ac:dyDescent="0.25">
      <c r="A17" s="16">
        <v>16</v>
      </c>
      <c r="B17" s="151">
        <f t="shared" si="0"/>
        <v>119</v>
      </c>
      <c r="C17" s="152" t="str">
        <f t="shared" si="1"/>
        <v>University Dr</v>
      </c>
      <c r="D17" s="152" t="str">
        <f t="shared" si="1"/>
        <v>Ash Ave</v>
      </c>
      <c r="E17" s="52">
        <f t="shared" si="2"/>
        <v>92</v>
      </c>
      <c r="F17" s="52">
        <f t="shared" si="3"/>
        <v>72</v>
      </c>
      <c r="G17" s="52">
        <f t="shared" si="3"/>
        <v>112</v>
      </c>
      <c r="H17" s="83">
        <f t="shared" ca="1" si="10"/>
        <v>0.22343346782013124</v>
      </c>
      <c r="I17" s="83">
        <f t="shared" ca="1" si="10"/>
        <v>0.16893645747191424</v>
      </c>
      <c r="J17" s="83">
        <f t="shared" ca="1" si="10"/>
        <v>0.18801090873628365</v>
      </c>
      <c r="K17" s="83">
        <f t="shared" ca="1" si="10"/>
        <v>0.27247954436556338</v>
      </c>
      <c r="L17" s="244">
        <f t="shared" si="10"/>
        <v>367</v>
      </c>
      <c r="M17" s="244">
        <f t="shared" si="10"/>
        <v>144</v>
      </c>
      <c r="N17" s="244">
        <f t="shared" si="10"/>
        <v>223</v>
      </c>
      <c r="O17" s="244">
        <f t="shared" si="10"/>
        <v>367</v>
      </c>
      <c r="P17" s="244">
        <f t="shared" si="10"/>
        <v>144</v>
      </c>
      <c r="Q17" s="52">
        <f t="shared" si="5"/>
        <v>27003</v>
      </c>
      <c r="R17" s="129">
        <f t="shared" si="9"/>
        <v>0.11</v>
      </c>
      <c r="T17" s="52">
        <f>INDEX(Summary!$5:$61,$A17,T$67)</f>
        <v>410</v>
      </c>
      <c r="U17" s="52"/>
      <c r="V17" s="52"/>
      <c r="W17" s="52"/>
      <c r="X17" s="52"/>
      <c r="Y17" s="52"/>
      <c r="Z17" s="52"/>
      <c r="AA17" s="52"/>
      <c r="AB17" s="52"/>
      <c r="AD17" s="52">
        <f t="shared" si="6"/>
        <v>0</v>
      </c>
      <c r="AE17" s="52">
        <f t="shared" si="6"/>
        <v>3</v>
      </c>
      <c r="AF17" s="52">
        <f t="shared" si="6"/>
        <v>3</v>
      </c>
      <c r="AG17" s="52">
        <f t="shared" si="6"/>
        <v>3</v>
      </c>
      <c r="AH17" s="52">
        <f t="shared" si="7"/>
        <v>0</v>
      </c>
      <c r="AI17" s="52">
        <f t="shared" si="7"/>
        <v>0</v>
      </c>
      <c r="AJ17" s="52">
        <f t="shared" si="7"/>
        <v>0</v>
      </c>
      <c r="AK17" s="52">
        <f t="shared" si="7"/>
        <v>0</v>
      </c>
      <c r="AL17" s="52">
        <f t="shared" si="8"/>
        <v>33.421844999999998</v>
      </c>
      <c r="AM17" s="52">
        <f t="shared" si="8"/>
        <v>-111.934799</v>
      </c>
    </row>
    <row r="18" spans="1:39" x14ac:dyDescent="0.25">
      <c r="A18" s="16">
        <v>17</v>
      </c>
      <c r="B18" s="151">
        <f t="shared" si="0"/>
        <v>120</v>
      </c>
      <c r="C18" s="152" t="str">
        <f t="shared" si="1"/>
        <v>University Dr</v>
      </c>
      <c r="D18" s="152" t="str">
        <f t="shared" si="1"/>
        <v>Roosevelt St</v>
      </c>
      <c r="E18" s="52">
        <f t="shared" si="2"/>
        <v>68</v>
      </c>
      <c r="F18" s="52">
        <f t="shared" si="3"/>
        <v>65</v>
      </c>
      <c r="G18" s="52">
        <f t="shared" si="3"/>
        <v>71</v>
      </c>
      <c r="H18" s="83">
        <f t="shared" ca="1" si="10"/>
        <v>0.19259286403537762</v>
      </c>
      <c r="I18" s="83">
        <f t="shared" ca="1" si="10"/>
        <v>0.11481530217623233</v>
      </c>
      <c r="J18" s="83">
        <f t="shared" ca="1" si="10"/>
        <v>0.20000070700486744</v>
      </c>
      <c r="K18" s="83">
        <f t="shared" ca="1" si="10"/>
        <v>0.31481507097205258</v>
      </c>
      <c r="L18" s="244">
        <f t="shared" si="10"/>
        <v>270</v>
      </c>
      <c r="M18" s="244">
        <f t="shared" si="10"/>
        <v>129</v>
      </c>
      <c r="N18" s="244">
        <f t="shared" si="10"/>
        <v>141</v>
      </c>
      <c r="O18" s="244">
        <f t="shared" si="10"/>
        <v>270</v>
      </c>
      <c r="P18" s="244">
        <f t="shared" si="10"/>
        <v>129</v>
      </c>
      <c r="Q18" s="52">
        <f t="shared" si="5"/>
        <v>27003</v>
      </c>
      <c r="R18" s="129">
        <f t="shared" si="9"/>
        <v>0.43</v>
      </c>
      <c r="T18" s="52">
        <f>INDEX(Summary!$5:$61,$A18,T$67)</f>
        <v>223</v>
      </c>
      <c r="U18" s="52"/>
      <c r="V18" s="52"/>
      <c r="W18" s="52"/>
      <c r="X18" s="52"/>
      <c r="Y18" s="52"/>
      <c r="Z18" s="52"/>
      <c r="AA18" s="52"/>
      <c r="AB18" s="52"/>
      <c r="AD18" s="52">
        <f t="shared" si="6"/>
        <v>3</v>
      </c>
      <c r="AE18" s="52">
        <f t="shared" si="6"/>
        <v>2</v>
      </c>
      <c r="AF18" s="52">
        <f t="shared" si="6"/>
        <v>3</v>
      </c>
      <c r="AG18" s="52">
        <f t="shared" si="6"/>
        <v>3</v>
      </c>
      <c r="AH18" s="52">
        <f t="shared" si="7"/>
        <v>0</v>
      </c>
      <c r="AI18" s="52">
        <f t="shared" si="7"/>
        <v>0</v>
      </c>
      <c r="AJ18" s="52">
        <f t="shared" si="7"/>
        <v>0</v>
      </c>
      <c r="AK18" s="52">
        <f t="shared" si="7"/>
        <v>0</v>
      </c>
      <c r="AL18" s="52">
        <f t="shared" si="8"/>
        <v>33.421779999999998</v>
      </c>
      <c r="AM18" s="52">
        <f t="shared" si="8"/>
        <v>-111.91791000000001</v>
      </c>
    </row>
    <row r="19" spans="1:39" x14ac:dyDescent="0.25">
      <c r="A19" s="16">
        <v>18</v>
      </c>
      <c r="B19" s="151">
        <f t="shared" si="0"/>
        <v>121</v>
      </c>
      <c r="C19" s="152" t="str">
        <f t="shared" si="1"/>
        <v>University Dr</v>
      </c>
      <c r="D19" s="152" t="str">
        <f t="shared" si="1"/>
        <v>Hardy Dr</v>
      </c>
      <c r="E19" s="52">
        <f t="shared" si="2"/>
        <v>36</v>
      </c>
      <c r="F19" s="52">
        <f t="shared" si="3"/>
        <v>31</v>
      </c>
      <c r="G19" s="52">
        <f t="shared" si="3"/>
        <v>42</v>
      </c>
      <c r="H19" s="83">
        <f t="shared" ca="1" si="10"/>
        <v>0.2013888936905997</v>
      </c>
      <c r="I19" s="83">
        <f t="shared" ca="1" si="10"/>
        <v>0.20833429435153503</v>
      </c>
      <c r="J19" s="83">
        <f t="shared" ca="1" si="10"/>
        <v>0.18749962338932413</v>
      </c>
      <c r="K19" s="83">
        <f t="shared" ca="1" si="10"/>
        <v>0.40972139393757273</v>
      </c>
      <c r="L19" s="244">
        <f t="shared" si="10"/>
        <v>144</v>
      </c>
      <c r="M19" s="244">
        <f t="shared" si="10"/>
        <v>61</v>
      </c>
      <c r="N19" s="244">
        <f t="shared" si="10"/>
        <v>83</v>
      </c>
      <c r="O19" s="244">
        <f t="shared" si="10"/>
        <v>144</v>
      </c>
      <c r="P19" s="244">
        <f t="shared" si="10"/>
        <v>61</v>
      </c>
      <c r="Q19" s="52">
        <f t="shared" si="5"/>
        <v>27003</v>
      </c>
      <c r="R19" s="129">
        <f t="shared" si="9"/>
        <v>0.72</v>
      </c>
      <c r="T19" s="52">
        <f>INDEX(Summary!$5:$61,$A19,T$67)</f>
        <v>141</v>
      </c>
      <c r="U19" s="52"/>
      <c r="V19" s="52"/>
      <c r="W19" s="52"/>
      <c r="X19" s="52"/>
      <c r="Y19" s="52"/>
      <c r="Z19" s="52"/>
      <c r="AA19" s="52"/>
      <c r="AB19" s="52"/>
      <c r="AD19" s="52">
        <f t="shared" si="6"/>
        <v>3</v>
      </c>
      <c r="AE19" s="52">
        <f t="shared" si="6"/>
        <v>3</v>
      </c>
      <c r="AF19" s="52">
        <f t="shared" si="6"/>
        <v>3</v>
      </c>
      <c r="AG19" s="52">
        <f t="shared" si="6"/>
        <v>3</v>
      </c>
      <c r="AH19" s="52">
        <f t="shared" si="7"/>
        <v>0</v>
      </c>
      <c r="AI19" s="52">
        <f t="shared" si="7"/>
        <v>0</v>
      </c>
      <c r="AJ19" s="52">
        <f t="shared" si="7"/>
        <v>0</v>
      </c>
      <c r="AK19" s="52">
        <f t="shared" si="7"/>
        <v>0</v>
      </c>
      <c r="AL19" s="52">
        <f t="shared" si="8"/>
        <v>33.422044999999997</v>
      </c>
      <c r="AM19" s="52">
        <f t="shared" si="8"/>
        <v>-111.926299</v>
      </c>
    </row>
    <row r="20" spans="1:39" x14ac:dyDescent="0.25">
      <c r="A20" s="16">
        <v>19</v>
      </c>
      <c r="B20" s="151">
        <f t="shared" si="0"/>
        <v>122</v>
      </c>
      <c r="C20" s="152" t="str">
        <f t="shared" si="1"/>
        <v>McKellips Rd</v>
      </c>
      <c r="D20" s="152" t="str">
        <f t="shared" si="1"/>
        <v>Greenbelt Path</v>
      </c>
      <c r="E20" s="52">
        <f t="shared" si="2"/>
        <v>47</v>
      </c>
      <c r="F20" s="52">
        <f t="shared" si="3"/>
        <v>29</v>
      </c>
      <c r="G20" s="52">
        <f t="shared" si="3"/>
        <v>65</v>
      </c>
      <c r="H20" s="83">
        <f t="shared" ca="1" si="10"/>
        <v>0.12365621141912281</v>
      </c>
      <c r="I20" s="83">
        <f t="shared" ca="1" si="10"/>
        <v>0.38171949051601739</v>
      </c>
      <c r="J20" s="83">
        <f t="shared" ca="1" si="10"/>
        <v>5.9139252010335354E-2</v>
      </c>
      <c r="K20" s="83">
        <f t="shared" ca="1" si="10"/>
        <v>0.1397843520728341</v>
      </c>
      <c r="L20" s="244">
        <f t="shared" si="10"/>
        <v>186</v>
      </c>
      <c r="M20" s="244">
        <f t="shared" si="10"/>
        <v>57</v>
      </c>
      <c r="N20" s="244">
        <f t="shared" si="10"/>
        <v>129</v>
      </c>
      <c r="O20" s="244">
        <f t="shared" si="10"/>
        <v>186</v>
      </c>
      <c r="P20" s="244">
        <f t="shared" si="10"/>
        <v>57</v>
      </c>
      <c r="Q20" s="52">
        <f t="shared" si="5"/>
        <v>14788</v>
      </c>
      <c r="R20" s="129">
        <f t="shared" si="9"/>
        <v>2.2000000000000002</v>
      </c>
      <c r="T20" s="52">
        <f>INDEX(Summary!$5:$61,$A20,T$67)</f>
        <v>83</v>
      </c>
      <c r="U20" s="52"/>
      <c r="V20" s="52"/>
      <c r="W20" s="52"/>
      <c r="X20" s="52"/>
      <c r="Y20" s="52"/>
      <c r="Z20" s="52"/>
      <c r="AA20" s="52"/>
      <c r="AB20" s="52"/>
      <c r="AD20" s="52">
        <f t="shared" si="6"/>
        <v>4</v>
      </c>
      <c r="AE20" s="52">
        <f t="shared" si="6"/>
        <v>4</v>
      </c>
      <c r="AF20" s="52">
        <f t="shared" si="6"/>
        <v>3</v>
      </c>
      <c r="AG20" s="52">
        <f t="shared" si="6"/>
        <v>3</v>
      </c>
      <c r="AH20" s="52">
        <f t="shared" si="7"/>
        <v>0</v>
      </c>
      <c r="AI20" s="52">
        <f t="shared" si="7"/>
        <v>0</v>
      </c>
      <c r="AJ20" s="52">
        <f t="shared" si="7"/>
        <v>0</v>
      </c>
      <c r="AK20" s="52">
        <f t="shared" si="7"/>
        <v>0</v>
      </c>
      <c r="AL20" s="52">
        <f t="shared" si="8"/>
        <v>33.421945000000001</v>
      </c>
      <c r="AM20" s="52">
        <f t="shared" si="8"/>
        <v>-111.93979899999999</v>
      </c>
    </row>
    <row r="21" spans="1:39" x14ac:dyDescent="0.25">
      <c r="A21" s="16">
        <v>20</v>
      </c>
      <c r="B21" s="151">
        <f t="shared" si="0"/>
        <v>123</v>
      </c>
      <c r="C21" s="152" t="str">
        <f t="shared" si="1"/>
        <v>Western Canal</v>
      </c>
      <c r="D21" s="152" t="str">
        <f t="shared" si="1"/>
        <v>Rural Rd</v>
      </c>
      <c r="E21" s="52">
        <f t="shared" si="2"/>
        <v>40</v>
      </c>
      <c r="F21" s="52">
        <f t="shared" si="3"/>
        <v>35</v>
      </c>
      <c r="G21" s="52">
        <f t="shared" si="3"/>
        <v>46</v>
      </c>
      <c r="H21" s="83">
        <f t="shared" ca="1" si="10"/>
        <v>0.2670799440086194</v>
      </c>
      <c r="I21" s="83">
        <f t="shared" ca="1" si="10"/>
        <v>0.55900685769001124</v>
      </c>
      <c r="J21" s="83">
        <f t="shared" ca="1" si="10"/>
        <v>4.3478621324124354E-2</v>
      </c>
      <c r="K21" s="83">
        <f t="shared" ca="1" si="10"/>
        <v>0.13043412073110389</v>
      </c>
      <c r="L21" s="244">
        <f t="shared" si="10"/>
        <v>161</v>
      </c>
      <c r="M21" s="244">
        <f t="shared" si="10"/>
        <v>70</v>
      </c>
      <c r="N21" s="244">
        <f t="shared" si="10"/>
        <v>91</v>
      </c>
      <c r="O21" s="244">
        <f t="shared" si="10"/>
        <v>161</v>
      </c>
      <c r="P21" s="244">
        <f t="shared" si="10"/>
        <v>70</v>
      </c>
      <c r="Q21" s="52">
        <f t="shared" si="5"/>
        <v>29395</v>
      </c>
      <c r="R21" s="129">
        <f t="shared" si="9"/>
        <v>4</v>
      </c>
      <c r="T21" s="52">
        <f>INDEX(Summary!$5:$61,$A21,T$67)</f>
        <v>129</v>
      </c>
      <c r="U21" s="52"/>
      <c r="V21" s="52"/>
      <c r="W21" s="52"/>
      <c r="X21" s="52"/>
      <c r="Y21" s="52"/>
      <c r="Z21" s="52"/>
      <c r="AA21" s="52"/>
      <c r="AB21" s="52"/>
      <c r="AD21" s="52">
        <f t="shared" si="6"/>
        <v>0</v>
      </c>
      <c r="AE21" s="52">
        <f t="shared" si="6"/>
        <v>0</v>
      </c>
      <c r="AF21" s="52">
        <f t="shared" si="6"/>
        <v>4</v>
      </c>
      <c r="AG21" s="52">
        <f t="shared" si="6"/>
        <v>4</v>
      </c>
      <c r="AH21" s="52">
        <f t="shared" si="7"/>
        <v>0</v>
      </c>
      <c r="AI21" s="52">
        <f t="shared" si="7"/>
        <v>0</v>
      </c>
      <c r="AJ21" s="52">
        <f t="shared" si="7"/>
        <v>0</v>
      </c>
      <c r="AK21" s="52">
        <f t="shared" si="7"/>
        <v>0</v>
      </c>
      <c r="AL21" s="52">
        <f t="shared" si="8"/>
        <v>33.421945000000001</v>
      </c>
      <c r="AM21" s="52">
        <f t="shared" si="8"/>
        <v>-111.942199</v>
      </c>
    </row>
    <row r="22" spans="1:39" x14ac:dyDescent="0.25">
      <c r="A22" s="16">
        <v>21</v>
      </c>
      <c r="B22" s="151">
        <f t="shared" si="0"/>
        <v>124</v>
      </c>
      <c r="C22" s="152" t="str">
        <f t="shared" ref="C22:D41" si="11">IF(ISERROR(VLOOKUP($B22,Loc,2,FALSE)),"",VLOOKUP($B22,Loc,MATCH(C$1,loc_hdr,0),FALSE))</f>
        <v>Western Canal</v>
      </c>
      <c r="D22" s="152" t="str">
        <f t="shared" si="11"/>
        <v>McClintock Dr</v>
      </c>
      <c r="E22" s="52">
        <f t="shared" si="2"/>
        <v>38</v>
      </c>
      <c r="F22" s="52">
        <f t="shared" ref="F22:G41" si="12">IF(LEN(INDEX(summary_data,$A22,MATCH(F$1,summary_hdr,0)))&lt;1,"",ROUND(INDEX(summary_data,$A22,MATCH(F$1,summary_hdr,0)),0))</f>
        <v>31</v>
      </c>
      <c r="G22" s="52">
        <f t="shared" si="12"/>
        <v>46</v>
      </c>
      <c r="H22" s="83">
        <f t="shared" ref="H22:P31" ca="1" si="13">INDEX(summary_data,$A22,MATCH(H$1,summary_hdr,0))</f>
        <v>0.33552545948718637</v>
      </c>
      <c r="I22" s="83">
        <f t="shared" ca="1" si="13"/>
        <v>0.55921140196631203</v>
      </c>
      <c r="J22" s="83">
        <f t="shared" ca="1" si="13"/>
        <v>3.2894664785667493E-2</v>
      </c>
      <c r="K22" s="83">
        <f t="shared" ca="1" si="13"/>
        <v>0.11842024238245726</v>
      </c>
      <c r="L22" s="244">
        <f t="shared" si="13"/>
        <v>152</v>
      </c>
      <c r="M22" s="244">
        <f t="shared" si="13"/>
        <v>61</v>
      </c>
      <c r="N22" s="244">
        <f t="shared" si="13"/>
        <v>91</v>
      </c>
      <c r="O22" s="244">
        <f t="shared" si="13"/>
        <v>152</v>
      </c>
      <c r="P22" s="244">
        <f t="shared" si="13"/>
        <v>61</v>
      </c>
      <c r="Q22" s="52">
        <f t="shared" si="5"/>
        <v>30170</v>
      </c>
      <c r="R22" s="129">
        <f t="shared" si="9"/>
        <v>5</v>
      </c>
      <c r="T22" s="52">
        <f>INDEX(Summary!$5:$61,$A22,T$67)</f>
        <v>91</v>
      </c>
      <c r="U22" s="52"/>
      <c r="V22" s="52"/>
      <c r="W22" s="52"/>
      <c r="X22" s="52"/>
      <c r="Y22" s="52"/>
      <c r="Z22" s="52"/>
      <c r="AA22" s="52"/>
      <c r="AB22" s="52"/>
      <c r="AD22" s="52">
        <f t="shared" ref="AD22:AG54" si="14">INDEX(Lane,MATCH($B22,loc_ID,0),MATCH(AD$1,LaneHdr,0))</f>
        <v>3</v>
      </c>
      <c r="AE22" s="52">
        <f t="shared" si="14"/>
        <v>3</v>
      </c>
      <c r="AF22" s="52">
        <f t="shared" si="14"/>
        <v>4</v>
      </c>
      <c r="AG22" s="52">
        <f t="shared" si="14"/>
        <v>4</v>
      </c>
      <c r="AH22" s="52">
        <f t="shared" ref="AH22:AK41" si="15">INDEX(CordonIn,MATCH($B22,loc_ID,0),AH$66)</f>
        <v>0</v>
      </c>
      <c r="AI22" s="52">
        <f t="shared" si="15"/>
        <v>0</v>
      </c>
      <c r="AJ22" s="52">
        <f t="shared" si="15"/>
        <v>0</v>
      </c>
      <c r="AK22" s="52">
        <f t="shared" si="15"/>
        <v>0</v>
      </c>
      <c r="AL22" s="52">
        <f t="shared" ref="AL22:AM41" si="16">IF(ISBLANK(INDEX(GPS_,$A22-1,AL$66)),"",INDEX(GPS_,$A22-1,AL$66))</f>
        <v>33.421900000000001</v>
      </c>
      <c r="AM22" s="52">
        <f t="shared" si="16"/>
        <v>-111.94727</v>
      </c>
    </row>
    <row r="23" spans="1:39" x14ac:dyDescent="0.25">
      <c r="A23" s="16">
        <v>22</v>
      </c>
      <c r="B23" s="151">
        <f t="shared" si="0"/>
        <v>126</v>
      </c>
      <c r="C23" s="152" t="str">
        <f t="shared" si="11"/>
        <v>Baseline Rd</v>
      </c>
      <c r="D23" s="152" t="str">
        <f t="shared" si="11"/>
        <v>Western Canal</v>
      </c>
      <c r="E23" s="52">
        <f t="shared" si="2"/>
        <v>25</v>
      </c>
      <c r="F23" s="52">
        <f t="shared" si="12"/>
        <v>25</v>
      </c>
      <c r="G23" s="52">
        <f t="shared" si="12"/>
        <v>25</v>
      </c>
      <c r="H23" s="83">
        <f t="shared" ca="1" si="13"/>
        <v>0.23469385769934997</v>
      </c>
      <c r="I23" s="83">
        <f t="shared" ca="1" si="13"/>
        <v>0.35714267433882485</v>
      </c>
      <c r="J23" s="83">
        <f t="shared" ca="1" si="13"/>
        <v>0.19387784799973018</v>
      </c>
      <c r="K23" s="83">
        <f t="shared" ca="1" si="13"/>
        <v>0.65306044052100676</v>
      </c>
      <c r="L23" s="244">
        <f t="shared" si="13"/>
        <v>98</v>
      </c>
      <c r="M23" s="244">
        <f t="shared" si="13"/>
        <v>49</v>
      </c>
      <c r="N23" s="244">
        <f t="shared" si="13"/>
        <v>49</v>
      </c>
      <c r="O23" s="244">
        <f t="shared" si="13"/>
        <v>98</v>
      </c>
      <c r="P23" s="244">
        <f t="shared" si="13"/>
        <v>49</v>
      </c>
      <c r="Q23" s="52">
        <f t="shared" si="5"/>
        <v>24094</v>
      </c>
      <c r="R23" s="129">
        <f t="shared" si="9"/>
        <v>2.9</v>
      </c>
      <c r="T23" s="52">
        <f>INDEX(Summary!$5:$61,$A23,T$67)</f>
        <v>91</v>
      </c>
      <c r="U23" s="52"/>
      <c r="V23" s="52"/>
      <c r="W23" s="52"/>
      <c r="X23" s="52"/>
      <c r="Y23" s="52"/>
      <c r="Z23" s="52"/>
      <c r="AA23" s="52"/>
      <c r="AB23" s="52"/>
      <c r="AD23" s="52">
        <f t="shared" si="14"/>
        <v>4</v>
      </c>
      <c r="AE23" s="52">
        <f t="shared" si="14"/>
        <v>4</v>
      </c>
      <c r="AF23" s="52">
        <f t="shared" si="14"/>
        <v>0</v>
      </c>
      <c r="AG23" s="52">
        <f t="shared" si="14"/>
        <v>0</v>
      </c>
      <c r="AH23" s="52">
        <f t="shared" si="15"/>
        <v>0</v>
      </c>
      <c r="AI23" s="52">
        <f t="shared" si="15"/>
        <v>0</v>
      </c>
      <c r="AJ23" s="52">
        <f t="shared" si="15"/>
        <v>0</v>
      </c>
      <c r="AK23" s="52">
        <f t="shared" si="15"/>
        <v>0</v>
      </c>
      <c r="AL23" s="52">
        <f t="shared" si="16"/>
        <v>33.421844999999998</v>
      </c>
      <c r="AM23" s="52">
        <f t="shared" si="16"/>
        <v>-111.95219899999999</v>
      </c>
    </row>
    <row r="24" spans="1:39" x14ac:dyDescent="0.25">
      <c r="A24" s="16">
        <v>23</v>
      </c>
      <c r="B24" s="151">
        <f t="shared" si="0"/>
        <v>128</v>
      </c>
      <c r="C24" s="152" t="str">
        <f t="shared" si="11"/>
        <v>Alameda Dr</v>
      </c>
      <c r="D24" s="152" t="str">
        <f t="shared" si="11"/>
        <v>McClintock Dr</v>
      </c>
      <c r="E24" s="52">
        <f t="shared" si="2"/>
        <v>31</v>
      </c>
      <c r="F24" s="52">
        <f t="shared" si="12"/>
        <v>25</v>
      </c>
      <c r="G24" s="52">
        <f t="shared" si="12"/>
        <v>38</v>
      </c>
      <c r="H24" s="83">
        <f t="shared" ca="1" si="13"/>
        <v>0.16799902983599913</v>
      </c>
      <c r="I24" s="83">
        <f t="shared" ca="1" si="13"/>
        <v>0.43200026984311413</v>
      </c>
      <c r="J24" s="83">
        <f t="shared" ca="1" si="13"/>
        <v>7.9999803957553184E-2</v>
      </c>
      <c r="K24" s="83">
        <f t="shared" ca="1" si="13"/>
        <v>0.44800046742725219</v>
      </c>
      <c r="L24" s="244">
        <f t="shared" si="13"/>
        <v>125</v>
      </c>
      <c r="M24" s="244">
        <f t="shared" si="13"/>
        <v>50</v>
      </c>
      <c r="N24" s="244">
        <f t="shared" si="13"/>
        <v>75</v>
      </c>
      <c r="O24" s="244">
        <f t="shared" si="13"/>
        <v>125</v>
      </c>
      <c r="P24" s="244">
        <f t="shared" si="13"/>
        <v>50</v>
      </c>
      <c r="Q24" s="52">
        <f t="shared" si="5"/>
        <v>27807</v>
      </c>
      <c r="R24" s="129">
        <f t="shared" si="9"/>
        <v>2</v>
      </c>
      <c r="T24" s="52">
        <f>INDEX(Summary!$5:$61,$A24,T$67)</f>
        <v>49</v>
      </c>
      <c r="U24" s="52"/>
      <c r="V24" s="52"/>
      <c r="W24" s="52"/>
      <c r="X24" s="52"/>
      <c r="Y24" s="52"/>
      <c r="Z24" s="52"/>
      <c r="AA24" s="52"/>
      <c r="AB24" s="52"/>
      <c r="AD24" s="52">
        <f t="shared" si="14"/>
        <v>0</v>
      </c>
      <c r="AE24" s="52">
        <f t="shared" si="14"/>
        <v>0</v>
      </c>
      <c r="AF24" s="52">
        <f t="shared" si="14"/>
        <v>2</v>
      </c>
      <c r="AG24" s="52">
        <f t="shared" si="14"/>
        <v>2</v>
      </c>
      <c r="AH24" s="52">
        <f t="shared" si="15"/>
        <v>0</v>
      </c>
      <c r="AI24" s="52">
        <f t="shared" si="15"/>
        <v>0</v>
      </c>
      <c r="AJ24" s="52">
        <f t="shared" si="15"/>
        <v>0</v>
      </c>
      <c r="AK24" s="52">
        <f t="shared" si="15"/>
        <v>0</v>
      </c>
      <c r="AL24" s="52">
        <f t="shared" si="16"/>
        <v>33.451279999999997</v>
      </c>
      <c r="AM24" s="52">
        <f t="shared" si="16"/>
        <v>-111.91303000000001</v>
      </c>
    </row>
    <row r="25" spans="1:39" x14ac:dyDescent="0.25">
      <c r="A25" s="16">
        <v>24</v>
      </c>
      <c r="B25" s="151">
        <f t="shared" si="0"/>
        <v>129</v>
      </c>
      <c r="C25" s="152" t="str">
        <f t="shared" si="11"/>
        <v>Alameda Dr</v>
      </c>
      <c r="D25" s="152" t="str">
        <f t="shared" si="11"/>
        <v>Rural Rd</v>
      </c>
      <c r="E25" s="52">
        <f t="shared" si="2"/>
        <v>50</v>
      </c>
      <c r="F25" s="52">
        <f t="shared" si="12"/>
        <v>50</v>
      </c>
      <c r="G25" s="52" t="str">
        <f t="shared" si="12"/>
        <v/>
      </c>
      <c r="H25" s="83">
        <f t="shared" ca="1" si="13"/>
        <v>0.21999934038773691</v>
      </c>
      <c r="I25" s="83">
        <f t="shared" ca="1" si="13"/>
        <v>0.27999933316210318</v>
      </c>
      <c r="J25" s="83">
        <f t="shared" ca="1" si="13"/>
        <v>7.99993494495366E-2</v>
      </c>
      <c r="K25" s="83">
        <f t="shared" ca="1" si="13"/>
        <v>0.66000038059193444</v>
      </c>
      <c r="L25" s="244">
        <f t="shared" si="13"/>
        <v>100</v>
      </c>
      <c r="M25" s="244">
        <f t="shared" si="13"/>
        <v>100</v>
      </c>
      <c r="N25" s="244">
        <f t="shared" si="13"/>
        <v>0</v>
      </c>
      <c r="O25" s="244">
        <f t="shared" si="13"/>
        <v>100</v>
      </c>
      <c r="P25" s="244">
        <f t="shared" si="13"/>
        <v>100</v>
      </c>
      <c r="Q25" s="52">
        <f t="shared" si="5"/>
        <v>35740</v>
      </c>
      <c r="R25" s="129">
        <f t="shared" si="9"/>
        <v>1</v>
      </c>
      <c r="T25" s="52">
        <f>INDEX(Summary!$5:$61,$A25,T$67)</f>
        <v>75</v>
      </c>
      <c r="U25" s="52"/>
      <c r="V25" s="52"/>
      <c r="W25" s="52"/>
      <c r="X25" s="52"/>
      <c r="Y25" s="52"/>
      <c r="Z25" s="52"/>
      <c r="AA25" s="52"/>
      <c r="AB25" s="52"/>
      <c r="AD25" s="52">
        <f t="shared" si="14"/>
        <v>0</v>
      </c>
      <c r="AE25" s="52">
        <f t="shared" si="14"/>
        <v>0</v>
      </c>
      <c r="AF25" s="52">
        <f t="shared" si="14"/>
        <v>2</v>
      </c>
      <c r="AG25" s="52">
        <f t="shared" si="14"/>
        <v>2</v>
      </c>
      <c r="AH25" s="52">
        <f t="shared" si="15"/>
        <v>0</v>
      </c>
      <c r="AI25" s="52">
        <f t="shared" si="15"/>
        <v>0</v>
      </c>
      <c r="AJ25" s="52">
        <f t="shared" si="15"/>
        <v>0</v>
      </c>
      <c r="AK25" s="52">
        <f t="shared" si="15"/>
        <v>0</v>
      </c>
      <c r="AL25" s="52">
        <f t="shared" si="16"/>
        <v>33.356630000000003</v>
      </c>
      <c r="AM25" s="52">
        <f t="shared" si="16"/>
        <v>-111.92854</v>
      </c>
    </row>
    <row r="26" spans="1:39" x14ac:dyDescent="0.25">
      <c r="A26" s="16">
        <v>25</v>
      </c>
      <c r="B26" s="151">
        <f t="shared" si="0"/>
        <v>131</v>
      </c>
      <c r="C26" s="152" t="str">
        <f t="shared" si="11"/>
        <v>Apache Blvd</v>
      </c>
      <c r="D26" s="152" t="str">
        <f t="shared" si="11"/>
        <v>Rural Rd</v>
      </c>
      <c r="E26" s="52">
        <f t="shared" si="2"/>
        <v>184</v>
      </c>
      <c r="F26" s="52">
        <f t="shared" si="12"/>
        <v>160</v>
      </c>
      <c r="G26" s="52">
        <f t="shared" si="12"/>
        <v>208</v>
      </c>
      <c r="H26" s="83">
        <f t="shared" ca="1" si="13"/>
        <v>0.23233713725892385</v>
      </c>
      <c r="I26" s="83">
        <f t="shared" ca="1" si="13"/>
        <v>0.10326082941784868</v>
      </c>
      <c r="J26" s="83">
        <f t="shared" ca="1" si="13"/>
        <v>0.24728267935259365</v>
      </c>
      <c r="K26" s="83">
        <f t="shared" ca="1" si="13"/>
        <v>0.75000062664872713</v>
      </c>
      <c r="L26" s="244">
        <f t="shared" si="13"/>
        <v>736</v>
      </c>
      <c r="M26" s="244">
        <f t="shared" si="13"/>
        <v>320</v>
      </c>
      <c r="N26" s="244">
        <f t="shared" si="13"/>
        <v>416</v>
      </c>
      <c r="O26" s="244">
        <f t="shared" si="13"/>
        <v>736</v>
      </c>
      <c r="P26" s="244">
        <f t="shared" si="13"/>
        <v>320</v>
      </c>
      <c r="Q26" s="52">
        <f t="shared" si="5"/>
        <v>44120</v>
      </c>
      <c r="R26" s="129">
        <f t="shared" si="9"/>
        <v>0</v>
      </c>
      <c r="T26" s="52">
        <f>INDEX(Summary!$5:$61,$A26,T$67)</f>
        <v>0</v>
      </c>
      <c r="U26" s="52"/>
      <c r="V26" s="52"/>
      <c r="W26" s="52"/>
      <c r="X26" s="52"/>
      <c r="Y26" s="52"/>
      <c r="Z26" s="52"/>
      <c r="AA26" s="52"/>
      <c r="AB26" s="52"/>
      <c r="AD26" s="52">
        <f t="shared" si="14"/>
        <v>0</v>
      </c>
      <c r="AE26" s="52">
        <f t="shared" si="14"/>
        <v>0</v>
      </c>
      <c r="AF26" s="52">
        <f t="shared" si="14"/>
        <v>3</v>
      </c>
      <c r="AG26" s="52">
        <f t="shared" si="14"/>
        <v>3</v>
      </c>
      <c r="AH26" s="52">
        <f t="shared" si="15"/>
        <v>1</v>
      </c>
      <c r="AI26" s="52">
        <f t="shared" si="15"/>
        <v>0</v>
      </c>
      <c r="AJ26" s="52">
        <f t="shared" si="15"/>
        <v>0</v>
      </c>
      <c r="AK26" s="52">
        <f t="shared" si="15"/>
        <v>1</v>
      </c>
      <c r="AL26" s="52">
        <f t="shared" si="16"/>
        <v>33.356769999999997</v>
      </c>
      <c r="AM26" s="52">
        <f t="shared" si="16"/>
        <v>-111.91153</v>
      </c>
    </row>
    <row r="27" spans="1:39" x14ac:dyDescent="0.25">
      <c r="A27" s="16">
        <v>26</v>
      </c>
      <c r="B27" s="151">
        <f t="shared" si="0"/>
        <v>132</v>
      </c>
      <c r="C27" s="152" t="str">
        <f t="shared" si="11"/>
        <v>Apache Blvd</v>
      </c>
      <c r="D27" s="152" t="str">
        <f t="shared" si="11"/>
        <v>S Dorsey Ln</v>
      </c>
      <c r="E27" s="52">
        <f t="shared" si="2"/>
        <v>66</v>
      </c>
      <c r="F27" s="52">
        <f t="shared" si="12"/>
        <v>59</v>
      </c>
      <c r="G27" s="52">
        <f t="shared" si="12"/>
        <v>73</v>
      </c>
      <c r="H27" s="83">
        <f t="shared" ca="1" si="13"/>
        <v>0.17870715666307185</v>
      </c>
      <c r="I27" s="83">
        <f t="shared" ca="1" si="13"/>
        <v>0.18631190031330505</v>
      </c>
      <c r="J27" s="83">
        <f t="shared" ca="1" si="13"/>
        <v>0.1596957745356444</v>
      </c>
      <c r="K27" s="83">
        <f t="shared" ca="1" si="13"/>
        <v>0.33460147690227598</v>
      </c>
      <c r="L27" s="244">
        <f t="shared" si="13"/>
        <v>263</v>
      </c>
      <c r="M27" s="244">
        <f t="shared" si="13"/>
        <v>118</v>
      </c>
      <c r="N27" s="244">
        <f t="shared" si="13"/>
        <v>145</v>
      </c>
      <c r="O27" s="244">
        <f t="shared" si="13"/>
        <v>263</v>
      </c>
      <c r="P27" s="244">
        <f t="shared" si="13"/>
        <v>118</v>
      </c>
      <c r="Q27" s="52">
        <f t="shared" si="5"/>
        <v>18699</v>
      </c>
      <c r="R27" s="129">
        <f t="shared" si="9"/>
        <v>0.5</v>
      </c>
      <c r="T27" s="52">
        <f>INDEX(Summary!$5:$61,$A27,T$67)</f>
        <v>416</v>
      </c>
      <c r="U27" s="52"/>
      <c r="V27" s="52"/>
      <c r="W27" s="52"/>
      <c r="X27" s="52"/>
      <c r="Y27" s="52"/>
      <c r="Z27" s="52"/>
      <c r="AA27" s="52"/>
      <c r="AB27" s="52"/>
      <c r="AD27" s="52">
        <f t="shared" si="14"/>
        <v>0</v>
      </c>
      <c r="AE27" s="52">
        <f t="shared" si="14"/>
        <v>0</v>
      </c>
      <c r="AF27" s="52">
        <f t="shared" si="14"/>
        <v>3</v>
      </c>
      <c r="AG27" s="52">
        <f t="shared" si="14"/>
        <v>3</v>
      </c>
      <c r="AH27" s="52">
        <f t="shared" si="15"/>
        <v>0</v>
      </c>
      <c r="AI27" s="52">
        <f t="shared" si="15"/>
        <v>0</v>
      </c>
      <c r="AJ27" s="52">
        <f t="shared" si="15"/>
        <v>0</v>
      </c>
      <c r="AK27" s="52">
        <f t="shared" si="15"/>
        <v>0</v>
      </c>
      <c r="AL27" s="52">
        <f t="shared" si="16"/>
        <v>33.356279999999998</v>
      </c>
      <c r="AM27" s="52">
        <f t="shared" si="16"/>
        <v>-111.92068</v>
      </c>
    </row>
    <row r="28" spans="1:39" x14ac:dyDescent="0.25">
      <c r="A28" s="16">
        <v>27</v>
      </c>
      <c r="B28" s="151">
        <f t="shared" si="0"/>
        <v>133</v>
      </c>
      <c r="C28" s="152" t="str">
        <f t="shared" si="11"/>
        <v>Apache Blvd</v>
      </c>
      <c r="D28" s="152" t="str">
        <f t="shared" si="11"/>
        <v>College Ave</v>
      </c>
      <c r="E28" s="52">
        <f t="shared" si="2"/>
        <v>220</v>
      </c>
      <c r="F28" s="52">
        <f t="shared" si="12"/>
        <v>200</v>
      </c>
      <c r="G28" s="52">
        <f t="shared" si="12"/>
        <v>241</v>
      </c>
      <c r="H28" s="83">
        <f t="shared" ca="1" si="13"/>
        <v>0.31271304844925568</v>
      </c>
      <c r="I28" s="83">
        <f t="shared" ca="1" si="13"/>
        <v>0.20147607618292104</v>
      </c>
      <c r="J28" s="83">
        <f t="shared" ca="1" si="13"/>
        <v>8.0023656241606331E-2</v>
      </c>
      <c r="K28" s="83">
        <f t="shared" ca="1" si="13"/>
        <v>0.15210075409049875</v>
      </c>
      <c r="L28" s="244">
        <f t="shared" si="13"/>
        <v>881</v>
      </c>
      <c r="M28" s="244">
        <f t="shared" si="13"/>
        <v>400</v>
      </c>
      <c r="N28" s="244">
        <f t="shared" si="13"/>
        <v>481</v>
      </c>
      <c r="O28" s="244">
        <f t="shared" si="13"/>
        <v>881</v>
      </c>
      <c r="P28" s="244">
        <f t="shared" si="13"/>
        <v>400</v>
      </c>
      <c r="Q28" s="52">
        <f t="shared" si="5"/>
        <v>22165</v>
      </c>
      <c r="R28" s="129">
        <f t="shared" si="9"/>
        <v>0</v>
      </c>
      <c r="T28" s="52">
        <f>INDEX(Summary!$5:$61,$A28,T$67)</f>
        <v>145</v>
      </c>
      <c r="U28" s="52"/>
      <c r="V28" s="52"/>
      <c r="W28" s="52"/>
      <c r="X28" s="52"/>
      <c r="Y28" s="52"/>
      <c r="Z28" s="52"/>
      <c r="AA28" s="52"/>
      <c r="AB28" s="52"/>
      <c r="AD28" s="52">
        <f t="shared" si="14"/>
        <v>3</v>
      </c>
      <c r="AE28" s="52">
        <f t="shared" si="14"/>
        <v>3</v>
      </c>
      <c r="AF28" s="52">
        <f t="shared" si="14"/>
        <v>3</v>
      </c>
      <c r="AG28" s="52">
        <f t="shared" si="14"/>
        <v>3</v>
      </c>
      <c r="AH28" s="52">
        <f t="shared" si="15"/>
        <v>1</v>
      </c>
      <c r="AI28" s="52">
        <f t="shared" si="15"/>
        <v>0</v>
      </c>
      <c r="AJ28" s="52">
        <f t="shared" si="15"/>
        <v>0</v>
      </c>
      <c r="AK28" s="52">
        <f t="shared" si="15"/>
        <v>0</v>
      </c>
      <c r="AL28" s="52">
        <f t="shared" si="16"/>
        <v>33.377958</v>
      </c>
      <c r="AM28" s="52">
        <f t="shared" si="16"/>
        <v>-111.945448</v>
      </c>
    </row>
    <row r="29" spans="1:39" x14ac:dyDescent="0.25">
      <c r="A29" s="16">
        <v>28</v>
      </c>
      <c r="B29" s="151">
        <f t="shared" si="0"/>
        <v>134</v>
      </c>
      <c r="C29" s="152" t="str">
        <f t="shared" si="11"/>
        <v>Apache Blvd</v>
      </c>
      <c r="D29" s="152" t="str">
        <f t="shared" si="11"/>
        <v>Paseo Del Saber</v>
      </c>
      <c r="E29" s="52">
        <f t="shared" si="2"/>
        <v>233</v>
      </c>
      <c r="F29" s="52">
        <f t="shared" si="12"/>
        <v>200</v>
      </c>
      <c r="G29" s="52">
        <f t="shared" si="12"/>
        <v>266</v>
      </c>
      <c r="H29" s="83">
        <f t="shared" ca="1" si="13"/>
        <v>0.3114928024007777</v>
      </c>
      <c r="I29" s="83">
        <f t="shared" ca="1" si="13"/>
        <v>6.7668772802334257E-2</v>
      </c>
      <c r="J29" s="83">
        <f t="shared" ca="1" si="13"/>
        <v>9.4188902964289054E-7</v>
      </c>
      <c r="K29" s="83">
        <f t="shared" ca="1" si="13"/>
        <v>3.6009537384719457E-7</v>
      </c>
      <c r="L29" s="244">
        <f t="shared" si="13"/>
        <v>931</v>
      </c>
      <c r="M29" s="244">
        <f t="shared" si="13"/>
        <v>400</v>
      </c>
      <c r="N29" s="244">
        <f t="shared" si="13"/>
        <v>531</v>
      </c>
      <c r="O29" s="244">
        <f t="shared" si="13"/>
        <v>931</v>
      </c>
      <c r="P29" s="244">
        <f t="shared" si="13"/>
        <v>400</v>
      </c>
      <c r="Q29" s="52">
        <f t="shared" si="5"/>
        <v>22165</v>
      </c>
      <c r="R29" s="129">
        <f t="shared" si="9"/>
        <v>0</v>
      </c>
      <c r="T29" s="52">
        <f>INDEX(Summary!$5:$61,$A29,T$67)</f>
        <v>481</v>
      </c>
      <c r="U29" s="52"/>
      <c r="V29" s="52"/>
      <c r="W29" s="52"/>
      <c r="X29" s="52"/>
      <c r="Y29" s="52"/>
      <c r="Z29" s="52"/>
      <c r="AA29" s="52"/>
      <c r="AB29" s="52"/>
      <c r="AD29" s="52">
        <f t="shared" si="14"/>
        <v>5</v>
      </c>
      <c r="AE29" s="52">
        <f t="shared" si="14"/>
        <v>5</v>
      </c>
      <c r="AF29" s="52">
        <f t="shared" si="14"/>
        <v>3</v>
      </c>
      <c r="AG29" s="52">
        <f t="shared" si="14"/>
        <v>3</v>
      </c>
      <c r="AH29" s="52">
        <f t="shared" si="15"/>
        <v>1</v>
      </c>
      <c r="AI29" s="52">
        <f t="shared" si="15"/>
        <v>0</v>
      </c>
      <c r="AJ29" s="52">
        <f t="shared" si="15"/>
        <v>0</v>
      </c>
      <c r="AK29" s="52">
        <f t="shared" si="15"/>
        <v>0</v>
      </c>
      <c r="AL29" s="52">
        <f t="shared" si="16"/>
        <v>33.349147000000002</v>
      </c>
      <c r="AM29" s="52">
        <f t="shared" si="16"/>
        <v>-111.911297</v>
      </c>
    </row>
    <row r="30" spans="1:39" x14ac:dyDescent="0.25">
      <c r="A30" s="16">
        <v>29</v>
      </c>
      <c r="B30" s="151">
        <f t="shared" si="0"/>
        <v>135</v>
      </c>
      <c r="C30" s="152" t="str">
        <f t="shared" si="11"/>
        <v>Lemon St</v>
      </c>
      <c r="D30" s="152" t="str">
        <f t="shared" si="11"/>
        <v>Rural Rd</v>
      </c>
      <c r="E30" s="52">
        <f t="shared" si="2"/>
        <v>177</v>
      </c>
      <c r="F30" s="52">
        <f t="shared" si="12"/>
        <v>132</v>
      </c>
      <c r="G30" s="52">
        <f t="shared" si="12"/>
        <v>222</v>
      </c>
      <c r="H30" s="83">
        <f t="shared" ca="1" si="13"/>
        <v>0.28299299970853908</v>
      </c>
      <c r="I30" s="83">
        <f t="shared" ca="1" si="13"/>
        <v>5.7162244997623082E-2</v>
      </c>
      <c r="J30" s="83">
        <f t="shared" ca="1" si="13"/>
        <v>0.24982388120517399</v>
      </c>
      <c r="K30" s="83">
        <f t="shared" ca="1" si="13"/>
        <v>0.3069869918053581</v>
      </c>
      <c r="L30" s="244">
        <f t="shared" si="13"/>
        <v>708.5</v>
      </c>
      <c r="M30" s="244">
        <f t="shared" si="13"/>
        <v>264.5</v>
      </c>
      <c r="N30" s="244">
        <f t="shared" si="13"/>
        <v>444</v>
      </c>
      <c r="O30" s="244">
        <f t="shared" si="13"/>
        <v>708.5</v>
      </c>
      <c r="P30" s="244">
        <f t="shared" si="13"/>
        <v>264.5</v>
      </c>
      <c r="Q30" s="52">
        <f t="shared" si="5"/>
        <v>37510</v>
      </c>
      <c r="R30" s="129">
        <f t="shared" si="9"/>
        <v>0</v>
      </c>
      <c r="T30" s="52">
        <f>INDEX(Summary!$5:$61,$A30,T$67)</f>
        <v>531</v>
      </c>
      <c r="U30" s="52"/>
      <c r="V30" s="52"/>
      <c r="W30" s="52"/>
      <c r="X30" s="52"/>
      <c r="Y30" s="52"/>
      <c r="Z30" s="52"/>
      <c r="AA30" s="52"/>
      <c r="AB30" s="52"/>
      <c r="AD30" s="52">
        <f t="shared" si="14"/>
        <v>0</v>
      </c>
      <c r="AE30" s="52">
        <f t="shared" si="14"/>
        <v>0</v>
      </c>
      <c r="AF30" s="52">
        <f t="shared" si="14"/>
        <v>3</v>
      </c>
      <c r="AG30" s="52">
        <f t="shared" si="14"/>
        <v>3</v>
      </c>
      <c r="AH30" s="52">
        <f t="shared" si="15"/>
        <v>0</v>
      </c>
      <c r="AI30" s="52">
        <f t="shared" si="15"/>
        <v>0</v>
      </c>
      <c r="AJ30" s="52">
        <f t="shared" si="15"/>
        <v>0</v>
      </c>
      <c r="AK30" s="52">
        <f t="shared" si="15"/>
        <v>1</v>
      </c>
      <c r="AL30" s="52">
        <f t="shared" si="16"/>
        <v>33.400145999999999</v>
      </c>
      <c r="AM30" s="52">
        <f t="shared" si="16"/>
        <v>-111.908998</v>
      </c>
    </row>
    <row r="31" spans="1:39" x14ac:dyDescent="0.25">
      <c r="A31" s="16">
        <v>30</v>
      </c>
      <c r="B31" s="151">
        <f t="shared" si="0"/>
        <v>137</v>
      </c>
      <c r="C31" s="152" t="str">
        <f t="shared" si="11"/>
        <v>Broadway Rd</v>
      </c>
      <c r="D31" s="152" t="str">
        <f t="shared" si="11"/>
        <v>Priest Dr</v>
      </c>
      <c r="E31" s="52">
        <f t="shared" si="2"/>
        <v>17</v>
      </c>
      <c r="F31" s="52">
        <f t="shared" si="12"/>
        <v>15</v>
      </c>
      <c r="G31" s="52">
        <f t="shared" si="12"/>
        <v>20</v>
      </c>
      <c r="H31" s="83">
        <f t="shared" ca="1" si="13"/>
        <v>0.22058849890902127</v>
      </c>
      <c r="I31" s="83">
        <f t="shared" ca="1" si="13"/>
        <v>0.23529346049634872</v>
      </c>
      <c r="J31" s="83">
        <f t="shared" ca="1" si="13"/>
        <v>0.36764641988873492</v>
      </c>
      <c r="K31" s="83">
        <f t="shared" ca="1" si="13"/>
        <v>0.73529458571063211</v>
      </c>
      <c r="L31" s="244">
        <f t="shared" si="13"/>
        <v>68</v>
      </c>
      <c r="M31" s="244">
        <f t="shared" si="13"/>
        <v>29</v>
      </c>
      <c r="N31" s="244">
        <f t="shared" si="13"/>
        <v>39</v>
      </c>
      <c r="O31" s="244">
        <f t="shared" si="13"/>
        <v>68</v>
      </c>
      <c r="P31" s="244">
        <f t="shared" si="13"/>
        <v>29</v>
      </c>
      <c r="Q31" s="52">
        <f t="shared" si="5"/>
        <v>37476</v>
      </c>
      <c r="R31" s="129">
        <f t="shared" si="9"/>
        <v>1.75</v>
      </c>
      <c r="T31" s="52">
        <f>INDEX(Summary!$5:$61,$A31,T$67)</f>
        <v>444</v>
      </c>
      <c r="U31" s="52"/>
      <c r="V31" s="52"/>
      <c r="W31" s="52"/>
      <c r="X31" s="52"/>
      <c r="Y31" s="52"/>
      <c r="Z31" s="52"/>
      <c r="AA31" s="52"/>
      <c r="AB31" s="52"/>
      <c r="AD31" s="52">
        <f t="shared" si="14"/>
        <v>3</v>
      </c>
      <c r="AE31" s="52">
        <f t="shared" si="14"/>
        <v>3</v>
      </c>
      <c r="AF31" s="52">
        <f t="shared" si="14"/>
        <v>0</v>
      </c>
      <c r="AG31" s="52">
        <f t="shared" si="14"/>
        <v>0</v>
      </c>
      <c r="AH31" s="52">
        <f t="shared" si="15"/>
        <v>0</v>
      </c>
      <c r="AI31" s="52">
        <f t="shared" si="15"/>
        <v>0</v>
      </c>
      <c r="AJ31" s="52">
        <f t="shared" si="15"/>
        <v>0</v>
      </c>
      <c r="AK31" s="52">
        <f t="shared" si="15"/>
        <v>0</v>
      </c>
      <c r="AL31" s="52">
        <f t="shared" si="16"/>
        <v>33.400246000000003</v>
      </c>
      <c r="AM31" s="52">
        <f t="shared" si="16"/>
        <v>-111.926098</v>
      </c>
    </row>
    <row r="32" spans="1:39" x14ac:dyDescent="0.25">
      <c r="A32" s="16">
        <v>31</v>
      </c>
      <c r="B32" s="151">
        <f t="shared" si="0"/>
        <v>138</v>
      </c>
      <c r="C32" s="152" t="str">
        <f t="shared" si="11"/>
        <v>Broadway Rd</v>
      </c>
      <c r="D32" s="152" t="str">
        <f t="shared" si="11"/>
        <v>Rural Rd</v>
      </c>
      <c r="E32" s="52">
        <f t="shared" si="2"/>
        <v>73</v>
      </c>
      <c r="F32" s="52">
        <f t="shared" si="12"/>
        <v>60</v>
      </c>
      <c r="G32" s="52">
        <f t="shared" si="12"/>
        <v>87</v>
      </c>
      <c r="H32" s="83">
        <f t="shared" ref="H32:P41" ca="1" si="17">INDEX(summary_data,$A32,MATCH(H$1,summary_hdr,0))</f>
        <v>0.26027445779703756</v>
      </c>
      <c r="I32" s="83">
        <f t="shared" ca="1" si="17"/>
        <v>0.11643887430136687</v>
      </c>
      <c r="J32" s="83">
        <f t="shared" ca="1" si="17"/>
        <v>0.31164325575211099</v>
      </c>
      <c r="K32" s="83">
        <f t="shared" ca="1" si="17"/>
        <v>0.96917812362658151</v>
      </c>
      <c r="L32" s="244">
        <f t="shared" si="17"/>
        <v>292</v>
      </c>
      <c r="M32" s="244">
        <f t="shared" si="17"/>
        <v>119</v>
      </c>
      <c r="N32" s="244">
        <f t="shared" si="17"/>
        <v>173</v>
      </c>
      <c r="O32" s="244">
        <f t="shared" si="17"/>
        <v>292</v>
      </c>
      <c r="P32" s="244">
        <f t="shared" si="17"/>
        <v>119</v>
      </c>
      <c r="Q32" s="52">
        <f t="shared" si="5"/>
        <v>44120</v>
      </c>
      <c r="R32" s="129">
        <f t="shared" si="9"/>
        <v>0.5</v>
      </c>
      <c r="T32" s="52">
        <f>INDEX(Summary!$5:$61,$A32,T$67)</f>
        <v>39</v>
      </c>
      <c r="U32" s="52"/>
      <c r="V32" s="52"/>
      <c r="W32" s="52"/>
      <c r="X32" s="52"/>
      <c r="Y32" s="52"/>
      <c r="Z32" s="52"/>
      <c r="AA32" s="52"/>
      <c r="AB32" s="52"/>
      <c r="AD32" s="52">
        <f t="shared" si="14"/>
        <v>0</v>
      </c>
      <c r="AE32" s="52">
        <f t="shared" si="14"/>
        <v>0</v>
      </c>
      <c r="AF32" s="52">
        <f t="shared" si="14"/>
        <v>0</v>
      </c>
      <c r="AG32" s="52">
        <f t="shared" si="14"/>
        <v>0</v>
      </c>
      <c r="AH32" s="52">
        <f t="shared" si="15"/>
        <v>0</v>
      </c>
      <c r="AI32" s="52">
        <f t="shared" si="15"/>
        <v>0</v>
      </c>
      <c r="AJ32" s="52">
        <f t="shared" si="15"/>
        <v>0</v>
      </c>
      <c r="AK32" s="52">
        <f t="shared" si="15"/>
        <v>0</v>
      </c>
      <c r="AL32" s="52">
        <f t="shared" si="16"/>
        <v>33.400345999999999</v>
      </c>
      <c r="AM32" s="52">
        <f t="shared" si="16"/>
        <v>-111.900497</v>
      </c>
    </row>
    <row r="33" spans="1:39" x14ac:dyDescent="0.25">
      <c r="A33" s="16">
        <v>32</v>
      </c>
      <c r="B33" s="151">
        <f t="shared" si="0"/>
        <v>139</v>
      </c>
      <c r="C33" s="152" t="str">
        <f t="shared" si="11"/>
        <v>Broadway Rd</v>
      </c>
      <c r="D33" s="152" t="str">
        <f t="shared" si="11"/>
        <v>College Ave</v>
      </c>
      <c r="E33" s="52">
        <f t="shared" si="2"/>
        <v>152</v>
      </c>
      <c r="F33" s="52">
        <f t="shared" si="12"/>
        <v>142</v>
      </c>
      <c r="G33" s="52">
        <f t="shared" si="12"/>
        <v>163</v>
      </c>
      <c r="H33" s="83">
        <f t="shared" ca="1" si="17"/>
        <v>0.26272639041318896</v>
      </c>
      <c r="I33" s="83">
        <f t="shared" ca="1" si="17"/>
        <v>0.35960537769696505</v>
      </c>
      <c r="J33" s="83">
        <f t="shared" ca="1" si="17"/>
        <v>3.6125765392554333E-2</v>
      </c>
      <c r="K33" s="83">
        <f t="shared" ca="1" si="17"/>
        <v>8.374398709024243E-2</v>
      </c>
      <c r="L33" s="244">
        <f t="shared" si="17"/>
        <v>609</v>
      </c>
      <c r="M33" s="244">
        <f t="shared" si="17"/>
        <v>284</v>
      </c>
      <c r="N33" s="244">
        <f t="shared" si="17"/>
        <v>325</v>
      </c>
      <c r="O33" s="244">
        <f t="shared" si="17"/>
        <v>609</v>
      </c>
      <c r="P33" s="244">
        <f t="shared" si="17"/>
        <v>284</v>
      </c>
      <c r="Q33" s="52">
        <f t="shared" si="5"/>
        <v>29614</v>
      </c>
      <c r="R33" s="129">
        <f t="shared" si="9"/>
        <v>0.5</v>
      </c>
      <c r="T33" s="52">
        <f>INDEX(Summary!$5:$61,$A33,T$67)</f>
        <v>173</v>
      </c>
      <c r="U33" s="52"/>
      <c r="V33" s="52"/>
      <c r="W33" s="52"/>
      <c r="X33" s="52"/>
      <c r="Y33" s="52"/>
      <c r="Z33" s="52"/>
      <c r="AA33" s="52"/>
      <c r="AB33" s="52"/>
      <c r="AD33" s="52">
        <f t="shared" si="14"/>
        <v>3</v>
      </c>
      <c r="AE33" s="52">
        <f t="shared" si="14"/>
        <v>3</v>
      </c>
      <c r="AF33" s="52">
        <f t="shared" si="14"/>
        <v>0</v>
      </c>
      <c r="AG33" s="52">
        <f t="shared" si="14"/>
        <v>0</v>
      </c>
      <c r="AH33" s="52">
        <f t="shared" si="15"/>
        <v>0</v>
      </c>
      <c r="AI33" s="52">
        <f t="shared" si="15"/>
        <v>0</v>
      </c>
      <c r="AJ33" s="52">
        <f t="shared" si="15"/>
        <v>0</v>
      </c>
      <c r="AK33" s="52">
        <f t="shared" si="15"/>
        <v>0</v>
      </c>
      <c r="AL33" s="52">
        <f t="shared" si="16"/>
        <v>33.414645</v>
      </c>
      <c r="AM33" s="52">
        <f t="shared" si="16"/>
        <v>-111.926098</v>
      </c>
    </row>
    <row r="34" spans="1:39" x14ac:dyDescent="0.25">
      <c r="A34" s="16">
        <v>33</v>
      </c>
      <c r="B34" s="151">
        <f t="shared" ref="B34:B54" si="18">INDEX(sum_locID,1,A34)</f>
        <v>141</v>
      </c>
      <c r="C34" s="152" t="str">
        <f t="shared" si="11"/>
        <v>Southern Ave</v>
      </c>
      <c r="D34" s="152" t="str">
        <f t="shared" si="11"/>
        <v>College Ave</v>
      </c>
      <c r="E34" s="52">
        <f t="shared" ref="E34:E54" si="19">ROUND(INDEX(summary_data,$A34,MATCH(E$1,summary_hdr,0)),0)</f>
        <v>72</v>
      </c>
      <c r="F34" s="52">
        <f t="shared" si="12"/>
        <v>60</v>
      </c>
      <c r="G34" s="52">
        <f t="shared" si="12"/>
        <v>85</v>
      </c>
      <c r="H34" s="83">
        <f t="shared" ca="1" si="17"/>
        <v>0.23875415881393022</v>
      </c>
      <c r="I34" s="83">
        <f t="shared" ca="1" si="17"/>
        <v>0.40830369690832868</v>
      </c>
      <c r="J34" s="83">
        <f t="shared" ca="1" si="17"/>
        <v>8.6505654693059153E-2</v>
      </c>
      <c r="K34" s="83">
        <f t="shared" ca="1" si="17"/>
        <v>0.34601992952552818</v>
      </c>
      <c r="L34" s="244">
        <f t="shared" si="17"/>
        <v>289</v>
      </c>
      <c r="M34" s="244">
        <f t="shared" si="17"/>
        <v>120</v>
      </c>
      <c r="N34" s="244">
        <f t="shared" si="17"/>
        <v>169</v>
      </c>
      <c r="O34" s="244">
        <f t="shared" si="17"/>
        <v>289</v>
      </c>
      <c r="P34" s="244">
        <f t="shared" si="17"/>
        <v>120</v>
      </c>
      <c r="Q34" s="52">
        <f t="shared" si="5"/>
        <v>35372</v>
      </c>
      <c r="R34" s="129">
        <f t="shared" si="9"/>
        <v>1.5</v>
      </c>
      <c r="T34" s="52">
        <f>INDEX(Summary!$5:$61,$A34,T$67)</f>
        <v>325</v>
      </c>
      <c r="U34" s="52"/>
      <c r="V34" s="52"/>
      <c r="W34" s="52"/>
      <c r="X34" s="52"/>
      <c r="Y34" s="52"/>
      <c r="Z34" s="52"/>
      <c r="AA34" s="52"/>
      <c r="AB34" s="52"/>
      <c r="AD34" s="52">
        <f t="shared" si="14"/>
        <v>3</v>
      </c>
      <c r="AE34" s="52">
        <f t="shared" si="14"/>
        <v>3</v>
      </c>
      <c r="AF34" s="52">
        <f t="shared" si="14"/>
        <v>0</v>
      </c>
      <c r="AG34" s="52">
        <f t="shared" si="14"/>
        <v>0</v>
      </c>
      <c r="AH34" s="52">
        <f t="shared" si="15"/>
        <v>0</v>
      </c>
      <c r="AI34" s="52">
        <f t="shared" si="15"/>
        <v>0</v>
      </c>
      <c r="AJ34" s="52">
        <f t="shared" si="15"/>
        <v>0</v>
      </c>
      <c r="AK34" s="52">
        <f t="shared" si="15"/>
        <v>0</v>
      </c>
      <c r="AL34" s="52">
        <f t="shared" si="16"/>
        <v>33.414745000000003</v>
      </c>
      <c r="AM34" s="52">
        <f t="shared" si="16"/>
        <v>-111.917698</v>
      </c>
    </row>
    <row r="35" spans="1:39" x14ac:dyDescent="0.25">
      <c r="A35" s="16">
        <v>34</v>
      </c>
      <c r="B35" s="151">
        <f t="shared" si="18"/>
        <v>142</v>
      </c>
      <c r="C35" s="152" t="str">
        <f t="shared" si="11"/>
        <v>Southern Ave</v>
      </c>
      <c r="D35" s="152" t="str">
        <f t="shared" si="11"/>
        <v>Rural Rd</v>
      </c>
      <c r="E35" s="52">
        <f t="shared" si="19"/>
        <v>41</v>
      </c>
      <c r="F35" s="52">
        <f t="shared" si="12"/>
        <v>28</v>
      </c>
      <c r="G35" s="52">
        <f t="shared" si="12"/>
        <v>55</v>
      </c>
      <c r="H35" s="83">
        <f t="shared" ca="1" si="17"/>
        <v>0.12195029335167451</v>
      </c>
      <c r="I35" s="83">
        <f t="shared" ca="1" si="17"/>
        <v>0.2073165791476467</v>
      </c>
      <c r="J35" s="83">
        <f t="shared" ca="1" si="17"/>
        <v>0.23780410080362446</v>
      </c>
      <c r="K35" s="83">
        <f t="shared" ca="1" si="17"/>
        <v>0.95731623531000165</v>
      </c>
      <c r="L35" s="244">
        <f t="shared" si="17"/>
        <v>164</v>
      </c>
      <c r="M35" s="244">
        <f t="shared" si="17"/>
        <v>55</v>
      </c>
      <c r="N35" s="244">
        <f t="shared" si="17"/>
        <v>109</v>
      </c>
      <c r="O35" s="244">
        <f t="shared" si="17"/>
        <v>164</v>
      </c>
      <c r="P35" s="244">
        <f t="shared" si="17"/>
        <v>55</v>
      </c>
      <c r="Q35" s="52">
        <f t="shared" si="5"/>
        <v>40059</v>
      </c>
      <c r="R35" s="129">
        <f t="shared" si="9"/>
        <v>1.5</v>
      </c>
      <c r="T35" s="52">
        <f>INDEX(Summary!$5:$61,$A35,T$67)</f>
        <v>169</v>
      </c>
      <c r="U35" s="52"/>
      <c r="V35" s="52"/>
      <c r="W35" s="52"/>
      <c r="X35" s="52"/>
      <c r="Y35" s="52"/>
      <c r="Z35" s="52"/>
      <c r="AA35" s="52"/>
      <c r="AB35" s="52"/>
      <c r="AD35" s="52">
        <f t="shared" si="14"/>
        <v>0</v>
      </c>
      <c r="AE35" s="52">
        <f t="shared" si="14"/>
        <v>0</v>
      </c>
      <c r="AF35" s="52">
        <f t="shared" si="14"/>
        <v>0</v>
      </c>
      <c r="AG35" s="52">
        <f t="shared" si="14"/>
        <v>0</v>
      </c>
      <c r="AH35" s="52">
        <f t="shared" si="15"/>
        <v>0</v>
      </c>
      <c r="AI35" s="52">
        <f t="shared" si="15"/>
        <v>0</v>
      </c>
      <c r="AJ35" s="52">
        <f t="shared" si="15"/>
        <v>0</v>
      </c>
      <c r="AK35" s="52">
        <f t="shared" si="15"/>
        <v>0</v>
      </c>
      <c r="AL35" s="52">
        <f t="shared" si="16"/>
        <v>33.414544999999997</v>
      </c>
      <c r="AM35" s="52">
        <f t="shared" si="16"/>
        <v>-111.93469899999999</v>
      </c>
    </row>
    <row r="36" spans="1:39" x14ac:dyDescent="0.25">
      <c r="A36" s="16">
        <v>35</v>
      </c>
      <c r="B36" s="151">
        <f t="shared" si="18"/>
        <v>143</v>
      </c>
      <c r="C36" s="152" t="str">
        <f t="shared" si="11"/>
        <v>Southern Ave</v>
      </c>
      <c r="D36" s="152" t="str">
        <f t="shared" si="11"/>
        <v>Hardy Dr</v>
      </c>
      <c r="E36" s="52">
        <f t="shared" si="19"/>
        <v>22</v>
      </c>
      <c r="F36" s="52">
        <f t="shared" si="12"/>
        <v>16</v>
      </c>
      <c r="G36" s="52">
        <f t="shared" si="12"/>
        <v>28</v>
      </c>
      <c r="H36" s="83">
        <f t="shared" ca="1" si="17"/>
        <v>0.20689694027330885</v>
      </c>
      <c r="I36" s="83">
        <f t="shared" ca="1" si="17"/>
        <v>0.35632097992938289</v>
      </c>
      <c r="J36" s="83">
        <f t="shared" ca="1" si="17"/>
        <v>6.8965132598986179E-2</v>
      </c>
      <c r="K36" s="83">
        <f t="shared" ca="1" si="17"/>
        <v>0.57471215848906876</v>
      </c>
      <c r="L36" s="244">
        <f t="shared" si="17"/>
        <v>87</v>
      </c>
      <c r="M36" s="244">
        <f t="shared" si="17"/>
        <v>32</v>
      </c>
      <c r="N36" s="244">
        <f t="shared" si="17"/>
        <v>55</v>
      </c>
      <c r="O36" s="244">
        <f t="shared" si="17"/>
        <v>87</v>
      </c>
      <c r="P36" s="244">
        <f t="shared" si="17"/>
        <v>32</v>
      </c>
      <c r="Q36" s="52">
        <f t="shared" si="5"/>
        <v>28429</v>
      </c>
      <c r="R36" s="129">
        <f t="shared" si="9"/>
        <v>2.2200000000000002</v>
      </c>
      <c r="T36" s="52">
        <f>INDEX(Summary!$5:$61,$A36,T$67)</f>
        <v>109</v>
      </c>
      <c r="U36" s="52"/>
      <c r="V36" s="52"/>
      <c r="W36" s="52"/>
      <c r="X36" s="52"/>
      <c r="Y36" s="52"/>
      <c r="Z36" s="52"/>
      <c r="AA36" s="52"/>
      <c r="AB36" s="52"/>
      <c r="AD36" s="52">
        <f t="shared" si="14"/>
        <v>3</v>
      </c>
      <c r="AE36" s="52">
        <f t="shared" si="14"/>
        <v>3</v>
      </c>
      <c r="AF36" s="52">
        <f t="shared" si="14"/>
        <v>0</v>
      </c>
      <c r="AG36" s="52">
        <f t="shared" si="14"/>
        <v>0</v>
      </c>
      <c r="AH36" s="52">
        <f t="shared" si="15"/>
        <v>0</v>
      </c>
      <c r="AI36" s="52">
        <f t="shared" si="15"/>
        <v>0</v>
      </c>
      <c r="AJ36" s="52">
        <f t="shared" si="15"/>
        <v>0</v>
      </c>
      <c r="AK36" s="52">
        <f t="shared" si="15"/>
        <v>0</v>
      </c>
      <c r="AL36" s="52">
        <f t="shared" si="16"/>
        <v>33.414695999999999</v>
      </c>
      <c r="AM36" s="52">
        <f t="shared" si="16"/>
        <v>-111.92914</v>
      </c>
    </row>
    <row r="37" spans="1:39" x14ac:dyDescent="0.25">
      <c r="A37" s="16">
        <v>36</v>
      </c>
      <c r="B37" s="151">
        <f t="shared" si="18"/>
        <v>144</v>
      </c>
      <c r="C37" s="152" t="str">
        <f t="shared" si="11"/>
        <v>Southern Ave</v>
      </c>
      <c r="D37" s="152" t="str">
        <f t="shared" si="11"/>
        <v>Mill Ave</v>
      </c>
      <c r="E37" s="52">
        <f t="shared" si="19"/>
        <v>38</v>
      </c>
      <c r="F37" s="52">
        <f t="shared" si="12"/>
        <v>29</v>
      </c>
      <c r="G37" s="52">
        <f t="shared" si="12"/>
        <v>48</v>
      </c>
      <c r="H37" s="83">
        <f t="shared" ca="1" si="17"/>
        <v>0.24836582821997891</v>
      </c>
      <c r="I37" s="83">
        <f t="shared" ca="1" si="17"/>
        <v>0.15686218407614214</v>
      </c>
      <c r="J37" s="83">
        <f t="shared" ca="1" si="17"/>
        <v>0.36601337136294598</v>
      </c>
      <c r="K37" s="83">
        <f t="shared" ca="1" si="17"/>
        <v>0.90849642261970398</v>
      </c>
      <c r="L37" s="244">
        <f t="shared" si="17"/>
        <v>153</v>
      </c>
      <c r="M37" s="244">
        <f t="shared" si="17"/>
        <v>57</v>
      </c>
      <c r="N37" s="244">
        <f t="shared" si="17"/>
        <v>96</v>
      </c>
      <c r="O37" s="244">
        <f t="shared" si="17"/>
        <v>153</v>
      </c>
      <c r="P37" s="244">
        <f t="shared" si="17"/>
        <v>57</v>
      </c>
      <c r="Q37" s="52">
        <f t="shared" si="5"/>
        <v>35372</v>
      </c>
      <c r="R37" s="129">
        <f t="shared" si="9"/>
        <v>1.5</v>
      </c>
      <c r="T37" s="52">
        <f>INDEX(Summary!$5:$61,$A37,T$67)</f>
        <v>55</v>
      </c>
      <c r="U37" s="52"/>
      <c r="V37" s="52"/>
      <c r="W37" s="52"/>
      <c r="X37" s="52"/>
      <c r="Y37" s="52"/>
      <c r="Z37" s="52"/>
      <c r="AA37" s="52"/>
      <c r="AB37" s="52"/>
      <c r="AD37" s="52">
        <f t="shared" si="14"/>
        <v>1</v>
      </c>
      <c r="AE37" s="52">
        <f t="shared" si="14"/>
        <v>1</v>
      </c>
      <c r="AF37" s="52">
        <f t="shared" si="14"/>
        <v>0</v>
      </c>
      <c r="AG37" s="52">
        <f t="shared" si="14"/>
        <v>0</v>
      </c>
      <c r="AH37" s="52">
        <f t="shared" si="15"/>
        <v>0</v>
      </c>
      <c r="AI37" s="52">
        <f t="shared" si="15"/>
        <v>0</v>
      </c>
      <c r="AJ37" s="52">
        <f t="shared" si="15"/>
        <v>0</v>
      </c>
      <c r="AK37" s="52">
        <f t="shared" si="15"/>
        <v>0</v>
      </c>
      <c r="AL37" s="52">
        <f t="shared" si="16"/>
        <v>33.416744999999999</v>
      </c>
      <c r="AM37" s="52">
        <f t="shared" si="16"/>
        <v>-111.926198</v>
      </c>
    </row>
    <row r="38" spans="1:39" x14ac:dyDescent="0.25">
      <c r="A38" s="16">
        <v>37</v>
      </c>
      <c r="B38" s="151">
        <f t="shared" si="18"/>
        <v>145</v>
      </c>
      <c r="C38" s="152" t="str">
        <f t="shared" si="11"/>
        <v>Alameda Dr</v>
      </c>
      <c r="D38" s="152" t="str">
        <f t="shared" si="11"/>
        <v>Mill Ave</v>
      </c>
      <c r="E38" s="52">
        <f t="shared" si="19"/>
        <v>20</v>
      </c>
      <c r="F38" s="52">
        <f t="shared" si="12"/>
        <v>18</v>
      </c>
      <c r="G38" s="52">
        <f t="shared" si="12"/>
        <v>23</v>
      </c>
      <c r="H38" s="83">
        <f t="shared" ca="1" si="17"/>
        <v>0.28394980771195361</v>
      </c>
      <c r="I38" s="83">
        <f t="shared" ca="1" si="17"/>
        <v>0.29629567658789563</v>
      </c>
      <c r="J38" s="83">
        <f t="shared" ca="1" si="17"/>
        <v>0.13580276516469147</v>
      </c>
      <c r="K38" s="83">
        <f t="shared" ca="1" si="17"/>
        <v>0.39506183087666769</v>
      </c>
      <c r="L38" s="244">
        <f t="shared" si="17"/>
        <v>81</v>
      </c>
      <c r="M38" s="244">
        <f t="shared" si="17"/>
        <v>36</v>
      </c>
      <c r="N38" s="244">
        <f t="shared" si="17"/>
        <v>45</v>
      </c>
      <c r="O38" s="244">
        <f t="shared" si="17"/>
        <v>81</v>
      </c>
      <c r="P38" s="244">
        <f t="shared" si="17"/>
        <v>36</v>
      </c>
      <c r="Q38" s="52">
        <f t="shared" si="5"/>
        <v>26912</v>
      </c>
      <c r="R38" s="129">
        <f t="shared" si="9"/>
        <v>1</v>
      </c>
      <c r="T38" s="52">
        <f>INDEX(Summary!$5:$61,$A38,T$67)</f>
        <v>96</v>
      </c>
      <c r="U38" s="52"/>
      <c r="V38" s="52"/>
      <c r="W38" s="52"/>
      <c r="X38" s="52"/>
      <c r="Y38" s="52"/>
      <c r="Z38" s="52"/>
      <c r="AA38" s="52"/>
      <c r="AB38" s="52"/>
      <c r="AD38" s="52">
        <f t="shared" si="14"/>
        <v>1</v>
      </c>
      <c r="AE38" s="52">
        <f t="shared" si="14"/>
        <v>1</v>
      </c>
      <c r="AF38" s="52">
        <f t="shared" si="14"/>
        <v>2</v>
      </c>
      <c r="AG38" s="52">
        <f t="shared" si="14"/>
        <v>2</v>
      </c>
      <c r="AH38" s="52">
        <f t="shared" si="15"/>
        <v>0</v>
      </c>
      <c r="AI38" s="52">
        <f t="shared" si="15"/>
        <v>0</v>
      </c>
      <c r="AJ38" s="52">
        <f t="shared" si="15"/>
        <v>0</v>
      </c>
      <c r="AK38" s="52">
        <f t="shared" si="15"/>
        <v>0</v>
      </c>
      <c r="AL38" s="52">
        <f t="shared" si="16"/>
        <v>33.412844999999997</v>
      </c>
      <c r="AM38" s="52">
        <f t="shared" si="16"/>
        <v>-111.926198</v>
      </c>
    </row>
    <row r="39" spans="1:39" x14ac:dyDescent="0.25">
      <c r="A39" s="16">
        <v>38</v>
      </c>
      <c r="B39" s="151">
        <f t="shared" si="18"/>
        <v>146</v>
      </c>
      <c r="C39" s="152" t="str">
        <f t="shared" si="11"/>
        <v>Broadway Rd</v>
      </c>
      <c r="D39" s="152" t="str">
        <f t="shared" si="11"/>
        <v>Mill Ave</v>
      </c>
      <c r="E39" s="52">
        <f t="shared" si="19"/>
        <v>34</v>
      </c>
      <c r="F39" s="52">
        <f t="shared" si="12"/>
        <v>26</v>
      </c>
      <c r="G39" s="52">
        <f t="shared" si="12"/>
        <v>42</v>
      </c>
      <c r="H39" s="83">
        <f t="shared" ca="1" si="17"/>
        <v>0.20588325775563135</v>
      </c>
      <c r="I39" s="83">
        <f t="shared" ca="1" si="17"/>
        <v>0.12500072673193913</v>
      </c>
      <c r="J39" s="83">
        <f t="shared" ca="1" si="17"/>
        <v>0.2720594442696026</v>
      </c>
      <c r="K39" s="83">
        <f t="shared" ca="1" si="17"/>
        <v>0.77205787581777463</v>
      </c>
      <c r="L39" s="244">
        <f t="shared" si="17"/>
        <v>136</v>
      </c>
      <c r="M39" s="244">
        <f t="shared" si="17"/>
        <v>52</v>
      </c>
      <c r="N39" s="244">
        <f t="shared" si="17"/>
        <v>84</v>
      </c>
      <c r="O39" s="244">
        <f t="shared" si="17"/>
        <v>136</v>
      </c>
      <c r="P39" s="244">
        <f t="shared" si="17"/>
        <v>52</v>
      </c>
      <c r="Q39" s="52">
        <f t="shared" si="5"/>
        <v>31585</v>
      </c>
      <c r="R39" s="129">
        <f t="shared" si="9"/>
        <v>0.5</v>
      </c>
      <c r="T39" s="52">
        <f>INDEX(Summary!$5:$61,$A39,T$67)</f>
        <v>45</v>
      </c>
      <c r="U39" s="52"/>
      <c r="V39" s="52"/>
      <c r="W39" s="52"/>
      <c r="X39" s="52"/>
      <c r="Y39" s="52"/>
      <c r="Z39" s="52"/>
      <c r="AA39" s="52"/>
      <c r="AB39" s="52"/>
      <c r="AD39" s="52">
        <f t="shared" si="14"/>
        <v>1</v>
      </c>
      <c r="AE39" s="52">
        <f t="shared" si="14"/>
        <v>1</v>
      </c>
      <c r="AF39" s="52">
        <f t="shared" si="14"/>
        <v>0</v>
      </c>
      <c r="AG39" s="52">
        <f t="shared" si="14"/>
        <v>0</v>
      </c>
      <c r="AH39" s="52">
        <f t="shared" si="15"/>
        <v>0</v>
      </c>
      <c r="AI39" s="52">
        <f t="shared" si="15"/>
        <v>0</v>
      </c>
      <c r="AJ39" s="52">
        <f t="shared" si="15"/>
        <v>0</v>
      </c>
      <c r="AK39" s="52">
        <f t="shared" si="15"/>
        <v>0</v>
      </c>
      <c r="AL39" s="52">
        <f t="shared" si="16"/>
        <v>33.407544999999999</v>
      </c>
      <c r="AM39" s="52">
        <f t="shared" si="16"/>
        <v>-111.96069900000001</v>
      </c>
    </row>
    <row r="40" spans="1:39" x14ac:dyDescent="0.25">
      <c r="A40" s="16">
        <v>39</v>
      </c>
      <c r="B40" s="151">
        <f t="shared" si="18"/>
        <v>147</v>
      </c>
      <c r="C40" s="152" t="str">
        <f t="shared" si="11"/>
        <v>Baseline Rd</v>
      </c>
      <c r="D40" s="152" t="str">
        <f t="shared" si="11"/>
        <v>Mill Ave</v>
      </c>
      <c r="E40" s="52">
        <f t="shared" si="19"/>
        <v>21</v>
      </c>
      <c r="F40" s="52">
        <f t="shared" si="12"/>
        <v>17</v>
      </c>
      <c r="G40" s="52">
        <f t="shared" si="12"/>
        <v>25</v>
      </c>
      <c r="H40" s="83">
        <f t="shared" ca="1" si="17"/>
        <v>0.24390227578670179</v>
      </c>
      <c r="I40" s="83">
        <f t="shared" ca="1" si="17"/>
        <v>0.2317077210990757</v>
      </c>
      <c r="J40" s="83">
        <f t="shared" ca="1" si="17"/>
        <v>0.21951268599110177</v>
      </c>
      <c r="K40" s="83">
        <f t="shared" ca="1" si="17"/>
        <v>0.92682992608363546</v>
      </c>
      <c r="L40" s="244">
        <f t="shared" si="17"/>
        <v>82</v>
      </c>
      <c r="M40" s="244">
        <f t="shared" si="17"/>
        <v>33</v>
      </c>
      <c r="N40" s="244">
        <f t="shared" si="17"/>
        <v>49</v>
      </c>
      <c r="O40" s="244">
        <f t="shared" si="17"/>
        <v>82</v>
      </c>
      <c r="P40" s="244">
        <f t="shared" si="17"/>
        <v>33</v>
      </c>
      <c r="Q40" s="52">
        <f t="shared" si="5"/>
        <v>24224</v>
      </c>
      <c r="R40" s="129">
        <f t="shared" si="9"/>
        <v>2.5</v>
      </c>
      <c r="T40" s="52">
        <f>INDEX(Summary!$5:$61,$A40,T$67)</f>
        <v>84</v>
      </c>
      <c r="U40" s="52"/>
      <c r="V40" s="52"/>
      <c r="W40" s="52"/>
      <c r="X40" s="52"/>
      <c r="Y40" s="52"/>
      <c r="Z40" s="52"/>
      <c r="AA40" s="52"/>
      <c r="AB40" s="52"/>
      <c r="AD40" s="52">
        <f t="shared" si="14"/>
        <v>3</v>
      </c>
      <c r="AE40" s="52">
        <f t="shared" si="14"/>
        <v>1</v>
      </c>
      <c r="AF40" s="52">
        <f t="shared" si="14"/>
        <v>0</v>
      </c>
      <c r="AG40" s="52">
        <f t="shared" si="14"/>
        <v>0</v>
      </c>
      <c r="AH40" s="52">
        <f t="shared" si="15"/>
        <v>0</v>
      </c>
      <c r="AI40" s="52">
        <f t="shared" si="15"/>
        <v>0</v>
      </c>
      <c r="AJ40" s="52">
        <f t="shared" si="15"/>
        <v>0</v>
      </c>
      <c r="AK40" s="52">
        <f t="shared" si="15"/>
        <v>0</v>
      </c>
      <c r="AL40" s="52">
        <f t="shared" si="16"/>
        <v>33.407445000000003</v>
      </c>
      <c r="AM40" s="52">
        <f t="shared" si="16"/>
        <v>-111.926098</v>
      </c>
    </row>
    <row r="41" spans="1:39" x14ac:dyDescent="0.25">
      <c r="A41" s="16">
        <v>40</v>
      </c>
      <c r="B41" s="151">
        <f t="shared" si="18"/>
        <v>152</v>
      </c>
      <c r="C41" s="152" t="str">
        <f t="shared" si="11"/>
        <v>Tempe Lake S.</v>
      </c>
      <c r="D41" s="152" t="str">
        <f t="shared" si="11"/>
        <v>TCA Bridge</v>
      </c>
      <c r="E41" s="52">
        <f t="shared" si="19"/>
        <v>47</v>
      </c>
      <c r="F41" s="52">
        <f t="shared" si="12"/>
        <v>35</v>
      </c>
      <c r="G41" s="52">
        <f t="shared" si="12"/>
        <v>59</v>
      </c>
      <c r="H41" s="83">
        <f t="shared" ca="1" si="17"/>
        <v>0.16042830863243507</v>
      </c>
      <c r="I41" s="83">
        <f t="shared" ca="1" si="17"/>
        <v>0.48128257409918801</v>
      </c>
      <c r="J41" s="83">
        <f t="shared" ca="1" si="17"/>
        <v>-4.0114155502611771E-7</v>
      </c>
      <c r="K41" s="83">
        <f t="shared" ca="1" si="17"/>
        <v>-5.7781119881754293E-7</v>
      </c>
      <c r="L41" s="244">
        <f t="shared" si="17"/>
        <v>187</v>
      </c>
      <c r="M41" s="244">
        <f t="shared" si="17"/>
        <v>70</v>
      </c>
      <c r="N41" s="244">
        <f t="shared" si="17"/>
        <v>117</v>
      </c>
      <c r="O41" s="244">
        <f t="shared" si="17"/>
        <v>187</v>
      </c>
      <c r="P41" s="244">
        <f t="shared" si="17"/>
        <v>70</v>
      </c>
      <c r="Q41" s="52">
        <f t="shared" si="5"/>
        <v>0</v>
      </c>
      <c r="R41" s="129">
        <f t="shared" si="9"/>
        <v>0.8</v>
      </c>
      <c r="T41" s="52">
        <f>INDEX(Summary!$5:$61,$A41,T$67)</f>
        <v>49</v>
      </c>
      <c r="U41" s="52"/>
      <c r="V41" s="52"/>
      <c r="W41" s="52"/>
      <c r="X41" s="52"/>
      <c r="Y41" s="52"/>
      <c r="Z41" s="52"/>
      <c r="AA41" s="52"/>
      <c r="AB41" s="52"/>
      <c r="AD41" s="52">
        <f t="shared" si="14"/>
        <v>4</v>
      </c>
      <c r="AE41" s="52">
        <f t="shared" si="14"/>
        <v>4</v>
      </c>
      <c r="AF41" s="52">
        <f t="shared" si="14"/>
        <v>4</v>
      </c>
      <c r="AG41" s="52">
        <f t="shared" si="14"/>
        <v>4</v>
      </c>
      <c r="AH41" s="52">
        <f t="shared" si="15"/>
        <v>0</v>
      </c>
      <c r="AI41" s="52">
        <f t="shared" si="15"/>
        <v>0</v>
      </c>
      <c r="AJ41" s="52">
        <f t="shared" si="15"/>
        <v>0</v>
      </c>
      <c r="AK41" s="52">
        <f t="shared" si="15"/>
        <v>0</v>
      </c>
      <c r="AL41" s="52">
        <f t="shared" si="16"/>
        <v>33.407445000000003</v>
      </c>
      <c r="AM41" s="52">
        <f t="shared" si="16"/>
        <v>-111.93469899999999</v>
      </c>
    </row>
    <row r="42" spans="1:39" x14ac:dyDescent="0.25">
      <c r="A42" s="16">
        <v>41</v>
      </c>
      <c r="B42" s="151">
        <f t="shared" si="18"/>
        <v>155</v>
      </c>
      <c r="C42" s="152" t="str">
        <f t="shared" ref="C42:D54" si="20">IF(ISERROR(VLOOKUP($B42,Loc,2,FALSE)),"",VLOOKUP($B42,Loc,MATCH(C$1,loc_hdr,0),FALSE))</f>
        <v>University Dr</v>
      </c>
      <c r="D42" s="152" t="str">
        <f t="shared" si="20"/>
        <v>McClintock Dr</v>
      </c>
      <c r="E42" s="52">
        <f t="shared" si="19"/>
        <v>68</v>
      </c>
      <c r="F42" s="52">
        <f t="shared" ref="F42:G54" si="21">IF(LEN(INDEX(summary_data,$A42,MATCH(F$1,summary_hdr,0)))&lt;1,"",ROUND(INDEX(summary_data,$A42,MATCH(F$1,summary_hdr,0)),0))</f>
        <v>61</v>
      </c>
      <c r="G42" s="52">
        <f t="shared" si="21"/>
        <v>76</v>
      </c>
      <c r="H42" s="83">
        <f t="shared" ref="H42:P54" ca="1" si="22">INDEX(summary_data,$A42,MATCH(H$1,summary_hdr,0))</f>
        <v>0.28676549294517545</v>
      </c>
      <c r="I42" s="83">
        <f t="shared" ca="1" si="22"/>
        <v>0.16911673708177796</v>
      </c>
      <c r="J42" s="83">
        <f t="shared" ca="1" si="22"/>
        <v>0.20220494283696794</v>
      </c>
      <c r="K42" s="83">
        <f t="shared" ca="1" si="22"/>
        <v>0.81617724610452314</v>
      </c>
      <c r="L42" s="244">
        <f t="shared" si="22"/>
        <v>272</v>
      </c>
      <c r="M42" s="244">
        <f t="shared" si="22"/>
        <v>121</v>
      </c>
      <c r="N42" s="244">
        <f t="shared" si="22"/>
        <v>151</v>
      </c>
      <c r="O42" s="244">
        <f t="shared" si="22"/>
        <v>272</v>
      </c>
      <c r="P42" s="244">
        <f t="shared" si="22"/>
        <v>121</v>
      </c>
      <c r="Q42" s="52">
        <f t="shared" si="5"/>
        <v>36366</v>
      </c>
      <c r="R42" s="129">
        <f t="shared" si="9"/>
        <v>1</v>
      </c>
      <c r="T42" s="52">
        <f>INDEX(Summary!$5:$61,$A42,T$67)</f>
        <v>117</v>
      </c>
      <c r="U42" s="52"/>
      <c r="V42" s="52"/>
      <c r="W42" s="52"/>
      <c r="X42" s="52"/>
      <c r="Y42" s="52"/>
      <c r="Z42" s="52"/>
      <c r="AA42" s="52"/>
      <c r="AB42" s="52"/>
      <c r="AD42" s="52">
        <f t="shared" si="14"/>
        <v>3</v>
      </c>
      <c r="AE42" s="52">
        <f t="shared" si="14"/>
        <v>3</v>
      </c>
      <c r="AF42" s="52">
        <f t="shared" si="14"/>
        <v>3</v>
      </c>
      <c r="AG42" s="52">
        <f t="shared" si="14"/>
        <v>3</v>
      </c>
      <c r="AH42" s="52">
        <f t="shared" ref="AH42:AK54" si="23">INDEX(CordonIn,MATCH($B42,loc_ID,0),AH$66)</f>
        <v>0</v>
      </c>
      <c r="AI42" s="52">
        <f t="shared" si="23"/>
        <v>0</v>
      </c>
      <c r="AJ42" s="52">
        <f t="shared" si="23"/>
        <v>0</v>
      </c>
      <c r="AK42" s="52">
        <f t="shared" si="23"/>
        <v>0</v>
      </c>
      <c r="AL42" s="52">
        <f t="shared" ref="AL42:AM54" si="24">IF(ISBLANK(INDEX(GPS_,$A42-1,AL$66)),"",INDEX(GPS_,$A42-1,AL$66))</f>
        <v>33.392845000000001</v>
      </c>
      <c r="AM42" s="52">
        <f t="shared" si="24"/>
        <v>-111.96070899999999</v>
      </c>
    </row>
    <row r="43" spans="1:39" x14ac:dyDescent="0.25">
      <c r="A43" s="16">
        <v>42</v>
      </c>
      <c r="B43" s="151">
        <f t="shared" si="18"/>
        <v>156</v>
      </c>
      <c r="C43" s="152" t="str">
        <f t="shared" si="20"/>
        <v>Crosscut Canal</v>
      </c>
      <c r="D43" s="152" t="str">
        <f t="shared" si="20"/>
        <v>Mill Ave</v>
      </c>
      <c r="E43" s="52">
        <f t="shared" si="19"/>
        <v>18</v>
      </c>
      <c r="F43" s="52">
        <f t="shared" si="21"/>
        <v>16</v>
      </c>
      <c r="G43" s="52">
        <f t="shared" si="21"/>
        <v>20</v>
      </c>
      <c r="H43" s="83">
        <f t="shared" ca="1" si="22"/>
        <v>0.1126751716092325</v>
      </c>
      <c r="I43" s="83">
        <f t="shared" ca="1" si="22"/>
        <v>0.76056399346865466</v>
      </c>
      <c r="J43" s="83">
        <f t="shared" ca="1" si="22"/>
        <v>3.1388029790625915E-7</v>
      </c>
      <c r="K43" s="83">
        <f t="shared" ca="1" si="22"/>
        <v>0.22535280625798762</v>
      </c>
      <c r="L43" s="244">
        <f t="shared" si="22"/>
        <v>71</v>
      </c>
      <c r="M43" s="244">
        <f t="shared" si="22"/>
        <v>32</v>
      </c>
      <c r="N43" s="244">
        <f t="shared" si="22"/>
        <v>39</v>
      </c>
      <c r="O43" s="244">
        <f t="shared" si="22"/>
        <v>71</v>
      </c>
      <c r="P43" s="244">
        <f t="shared" si="22"/>
        <v>32</v>
      </c>
      <c r="Q43" s="52">
        <f t="shared" si="5"/>
        <v>14670</v>
      </c>
      <c r="R43" s="129">
        <f t="shared" si="9"/>
        <v>0.7</v>
      </c>
      <c r="T43" s="52">
        <f>INDEX(Summary!$5:$61,$A43,T$67)</f>
        <v>151</v>
      </c>
      <c r="U43" s="52"/>
      <c r="V43" s="52"/>
      <c r="W43" s="52"/>
      <c r="X43" s="52"/>
      <c r="Y43" s="52"/>
      <c r="Z43" s="52"/>
      <c r="AA43" s="52"/>
      <c r="AB43" s="52"/>
      <c r="AD43" s="52">
        <f t="shared" si="14"/>
        <v>3</v>
      </c>
      <c r="AE43" s="52">
        <f t="shared" si="14"/>
        <v>3</v>
      </c>
      <c r="AF43" s="52">
        <f t="shared" si="14"/>
        <v>4</v>
      </c>
      <c r="AG43" s="52" t="str">
        <f t="shared" si="14"/>
        <v>NA</v>
      </c>
      <c r="AH43" s="52">
        <f t="shared" si="23"/>
        <v>0</v>
      </c>
      <c r="AI43" s="52">
        <f t="shared" si="23"/>
        <v>0</v>
      </c>
      <c r="AJ43" s="52">
        <f t="shared" si="23"/>
        <v>0</v>
      </c>
      <c r="AK43" s="52">
        <f t="shared" si="23"/>
        <v>0</v>
      </c>
      <c r="AL43" s="52">
        <f t="shared" si="24"/>
        <v>33.392845999999999</v>
      </c>
      <c r="AM43" s="52">
        <f t="shared" si="24"/>
        <v>-111.934798</v>
      </c>
    </row>
    <row r="44" spans="1:39" x14ac:dyDescent="0.25">
      <c r="A44" s="16">
        <v>43</v>
      </c>
      <c r="B44" s="151">
        <f t="shared" si="18"/>
        <v>157</v>
      </c>
      <c r="C44" s="152" t="str">
        <f t="shared" si="20"/>
        <v>Curry Rd</v>
      </c>
      <c r="D44" s="152" t="str">
        <f t="shared" si="20"/>
        <v>College Ave</v>
      </c>
      <c r="E44" s="52">
        <f t="shared" si="19"/>
        <v>27</v>
      </c>
      <c r="F44" s="52">
        <f t="shared" si="21"/>
        <v>28</v>
      </c>
      <c r="G44" s="52">
        <f t="shared" si="21"/>
        <v>27</v>
      </c>
      <c r="H44" s="83">
        <f t="shared" ca="1" si="22"/>
        <v>0.14678894799506517</v>
      </c>
      <c r="I44" s="83">
        <f t="shared" ca="1" si="22"/>
        <v>0.57798068374995137</v>
      </c>
      <c r="J44" s="83">
        <f t="shared" ca="1" si="22"/>
        <v>0.10091699712420234</v>
      </c>
      <c r="K44" s="83">
        <f t="shared" ca="1" si="22"/>
        <v>0.22018381356105179</v>
      </c>
      <c r="L44" s="244">
        <f t="shared" si="22"/>
        <v>109</v>
      </c>
      <c r="M44" s="244">
        <f t="shared" si="22"/>
        <v>56</v>
      </c>
      <c r="N44" s="244">
        <f t="shared" si="22"/>
        <v>53</v>
      </c>
      <c r="O44" s="244">
        <f t="shared" si="22"/>
        <v>109</v>
      </c>
      <c r="P44" s="244">
        <f t="shared" si="22"/>
        <v>56</v>
      </c>
      <c r="Q44" s="52">
        <f t="shared" si="5"/>
        <v>15990</v>
      </c>
      <c r="R44" s="129">
        <f t="shared" si="9"/>
        <v>1.1000000000000001</v>
      </c>
      <c r="T44" s="52">
        <f>INDEX(Summary!$5:$61,$A44,T$67)</f>
        <v>39</v>
      </c>
      <c r="U44" s="52"/>
      <c r="V44" s="52"/>
      <c r="W44" s="52"/>
      <c r="X44" s="52"/>
      <c r="Y44" s="52"/>
      <c r="Z44" s="52"/>
      <c r="AA44" s="52"/>
      <c r="AB44" s="52"/>
      <c r="AD44" s="52">
        <f t="shared" si="14"/>
        <v>3</v>
      </c>
      <c r="AE44" s="52">
        <f t="shared" si="14"/>
        <v>3</v>
      </c>
      <c r="AF44" s="52">
        <f t="shared" si="14"/>
        <v>3</v>
      </c>
      <c r="AG44" s="52">
        <f t="shared" si="14"/>
        <v>3</v>
      </c>
      <c r="AH44" s="52">
        <f t="shared" si="23"/>
        <v>0</v>
      </c>
      <c r="AI44" s="52">
        <f t="shared" si="23"/>
        <v>0</v>
      </c>
      <c r="AJ44" s="52">
        <f t="shared" si="23"/>
        <v>0</v>
      </c>
      <c r="AK44" s="52">
        <f t="shared" si="23"/>
        <v>0</v>
      </c>
      <c r="AL44" s="52">
        <f t="shared" si="24"/>
        <v>33.392946000000002</v>
      </c>
      <c r="AM44" s="52">
        <f t="shared" si="24"/>
        <v>-111.926198</v>
      </c>
    </row>
    <row r="45" spans="1:39" x14ac:dyDescent="0.25">
      <c r="A45" s="16">
        <v>44</v>
      </c>
      <c r="B45" s="151">
        <f t="shared" si="18"/>
        <v>158</v>
      </c>
      <c r="C45" s="152" t="str">
        <f t="shared" si="20"/>
        <v>Washington St</v>
      </c>
      <c r="D45" s="152" t="str">
        <f t="shared" si="20"/>
        <v>Priest Dr</v>
      </c>
      <c r="E45" s="52">
        <f t="shared" si="19"/>
        <v>33</v>
      </c>
      <c r="F45" s="52">
        <f t="shared" si="21"/>
        <v>28</v>
      </c>
      <c r="G45" s="52">
        <f t="shared" si="21"/>
        <v>39</v>
      </c>
      <c r="H45" s="83">
        <f t="shared" ca="1" si="22"/>
        <v>8.2707662551167863E-2</v>
      </c>
      <c r="I45" s="83">
        <f t="shared" ca="1" si="22"/>
        <v>0.52631617807413977</v>
      </c>
      <c r="J45" s="83">
        <f t="shared" ca="1" si="22"/>
        <v>0.20300679388477991</v>
      </c>
      <c r="K45" s="83">
        <f t="shared" ca="1" si="22"/>
        <v>0.46616479585062603</v>
      </c>
      <c r="L45" s="244">
        <f t="shared" si="22"/>
        <v>133</v>
      </c>
      <c r="M45" s="244">
        <f t="shared" si="22"/>
        <v>56</v>
      </c>
      <c r="N45" s="244">
        <f t="shared" si="22"/>
        <v>77</v>
      </c>
      <c r="O45" s="244">
        <f t="shared" si="22"/>
        <v>133</v>
      </c>
      <c r="P45" s="244">
        <f t="shared" si="22"/>
        <v>56</v>
      </c>
      <c r="Q45" s="52">
        <f t="shared" si="5"/>
        <v>23678</v>
      </c>
      <c r="R45" s="129">
        <f t="shared" si="9"/>
        <v>1.5</v>
      </c>
      <c r="T45" s="52">
        <f>INDEX(Summary!$5:$61,$A45,T$67)</f>
        <v>53</v>
      </c>
      <c r="U45" s="52"/>
      <c r="V45" s="52"/>
      <c r="W45" s="52"/>
      <c r="X45" s="52"/>
      <c r="Y45" s="52"/>
      <c r="Z45" s="52"/>
      <c r="AA45" s="52"/>
      <c r="AB45" s="52"/>
      <c r="AD45" s="52">
        <f t="shared" si="14"/>
        <v>3</v>
      </c>
      <c r="AE45" s="52">
        <f t="shared" si="14"/>
        <v>3</v>
      </c>
      <c r="AF45" s="52">
        <f t="shared" si="14"/>
        <v>3</v>
      </c>
      <c r="AG45" s="52">
        <f t="shared" si="14"/>
        <v>3</v>
      </c>
      <c r="AH45" s="52">
        <f t="shared" si="23"/>
        <v>0</v>
      </c>
      <c r="AI45" s="52">
        <f t="shared" si="23"/>
        <v>0</v>
      </c>
      <c r="AJ45" s="52">
        <f t="shared" si="23"/>
        <v>0</v>
      </c>
      <c r="AK45" s="52">
        <f t="shared" si="23"/>
        <v>0</v>
      </c>
      <c r="AL45" s="52">
        <f t="shared" si="24"/>
        <v>33.392845999999999</v>
      </c>
      <c r="AM45" s="52">
        <f t="shared" si="24"/>
        <v>-111.951999</v>
      </c>
    </row>
    <row r="46" spans="1:39" x14ac:dyDescent="0.25">
      <c r="A46" s="16">
        <v>45</v>
      </c>
      <c r="B46" s="151">
        <f t="shared" si="18"/>
        <v>159</v>
      </c>
      <c r="C46" s="152" t="str">
        <f t="shared" si="20"/>
        <v>Broadway Rd</v>
      </c>
      <c r="D46" s="152" t="str">
        <f t="shared" si="20"/>
        <v>McClintock Dr</v>
      </c>
      <c r="E46" s="52">
        <f t="shared" si="19"/>
        <v>41</v>
      </c>
      <c r="F46" s="52">
        <f t="shared" si="21"/>
        <v>33</v>
      </c>
      <c r="G46" s="52">
        <f t="shared" si="21"/>
        <v>50</v>
      </c>
      <c r="H46" s="83">
        <f t="shared" ca="1" si="22"/>
        <v>0.18787803304559783</v>
      </c>
      <c r="I46" s="83">
        <f t="shared" ca="1" si="22"/>
        <v>3.6362947438185973E-2</v>
      </c>
      <c r="J46" s="83">
        <f t="shared" ca="1" si="22"/>
        <v>0.30909175289711693</v>
      </c>
      <c r="K46" s="83">
        <f t="shared" ca="1" si="22"/>
        <v>0.96363564207493313</v>
      </c>
      <c r="L46" s="244">
        <f t="shared" si="22"/>
        <v>165</v>
      </c>
      <c r="M46" s="244">
        <f t="shared" si="22"/>
        <v>65</v>
      </c>
      <c r="N46" s="244">
        <f t="shared" si="22"/>
        <v>100</v>
      </c>
      <c r="O46" s="244">
        <f t="shared" si="22"/>
        <v>165</v>
      </c>
      <c r="P46" s="244">
        <f t="shared" si="22"/>
        <v>65</v>
      </c>
      <c r="Q46" s="52">
        <f t="shared" si="5"/>
        <v>32138</v>
      </c>
      <c r="R46" s="129">
        <f t="shared" si="9"/>
        <v>1.5</v>
      </c>
      <c r="T46" s="52">
        <f>INDEX(Summary!$5:$61,$A46,T$67)</f>
        <v>77</v>
      </c>
      <c r="U46" s="52"/>
      <c r="V46" s="52"/>
      <c r="W46" s="52"/>
      <c r="X46" s="52"/>
      <c r="Y46" s="52"/>
      <c r="Z46" s="52"/>
      <c r="AA46" s="52"/>
      <c r="AB46" s="52"/>
      <c r="AD46" s="52">
        <f t="shared" si="14"/>
        <v>0</v>
      </c>
      <c r="AE46" s="52">
        <f t="shared" si="14"/>
        <v>0</v>
      </c>
      <c r="AF46" s="52">
        <f t="shared" si="14"/>
        <v>0</v>
      </c>
      <c r="AG46" s="52">
        <f t="shared" si="14"/>
        <v>0</v>
      </c>
      <c r="AH46" s="52">
        <f t="shared" si="23"/>
        <v>0</v>
      </c>
      <c r="AI46" s="52">
        <f t="shared" si="23"/>
        <v>0</v>
      </c>
      <c r="AJ46" s="52">
        <f t="shared" si="23"/>
        <v>0</v>
      </c>
      <c r="AK46" s="52">
        <f t="shared" si="23"/>
        <v>0</v>
      </c>
      <c r="AL46" s="52">
        <f t="shared" si="24"/>
        <v>33.392845999999999</v>
      </c>
      <c r="AM46" s="52">
        <f t="shared" si="24"/>
        <v>-111.939499</v>
      </c>
    </row>
    <row r="47" spans="1:39" x14ac:dyDescent="0.25">
      <c r="A47" s="16">
        <v>46</v>
      </c>
      <c r="B47" s="151">
        <f t="shared" si="18"/>
        <v>160</v>
      </c>
      <c r="C47" s="152" t="str">
        <f t="shared" si="20"/>
        <v>Broadway Rd</v>
      </c>
      <c r="D47" s="152" t="str">
        <f t="shared" si="20"/>
        <v>Hardy Dr</v>
      </c>
      <c r="E47" s="52">
        <f t="shared" si="19"/>
        <v>20</v>
      </c>
      <c r="F47" s="52">
        <f t="shared" si="21"/>
        <v>17</v>
      </c>
      <c r="G47" s="52">
        <f t="shared" si="21"/>
        <v>23</v>
      </c>
      <c r="H47" s="83">
        <f t="shared" ca="1" si="22"/>
        <v>0.21794871511478892</v>
      </c>
      <c r="I47" s="83">
        <f t="shared" ca="1" si="22"/>
        <v>0.33333252752418158</v>
      </c>
      <c r="J47" s="83">
        <f t="shared" ca="1" si="22"/>
        <v>0.20512791420956872</v>
      </c>
      <c r="K47" s="83">
        <f t="shared" ca="1" si="22"/>
        <v>0.57692345181401328</v>
      </c>
      <c r="L47" s="244">
        <f t="shared" si="22"/>
        <v>78</v>
      </c>
      <c r="M47" s="244">
        <f t="shared" si="22"/>
        <v>33</v>
      </c>
      <c r="N47" s="244">
        <f t="shared" si="22"/>
        <v>45</v>
      </c>
      <c r="O47" s="244">
        <f t="shared" si="22"/>
        <v>78</v>
      </c>
      <c r="P47" s="244">
        <f t="shared" si="22"/>
        <v>33</v>
      </c>
      <c r="Q47" s="52">
        <f t="shared" si="5"/>
        <v>31585</v>
      </c>
      <c r="R47" s="129">
        <f t="shared" si="9"/>
        <v>1.3</v>
      </c>
      <c r="T47" s="52">
        <f>INDEX(Summary!$5:$61,$A47,T$67)</f>
        <v>100</v>
      </c>
      <c r="U47" s="52"/>
      <c r="V47" s="52"/>
      <c r="W47" s="52"/>
      <c r="X47" s="52"/>
      <c r="Y47" s="52"/>
      <c r="Z47" s="52"/>
      <c r="AA47" s="52"/>
      <c r="AB47" s="52"/>
      <c r="AD47" s="52">
        <f t="shared" si="14"/>
        <v>3</v>
      </c>
      <c r="AE47" s="52">
        <f t="shared" si="14"/>
        <v>3</v>
      </c>
      <c r="AF47" s="52">
        <f t="shared" si="14"/>
        <v>0</v>
      </c>
      <c r="AG47" s="52">
        <f t="shared" si="14"/>
        <v>0</v>
      </c>
      <c r="AH47" s="52">
        <f t="shared" si="23"/>
        <v>0</v>
      </c>
      <c r="AI47" s="52">
        <f t="shared" si="23"/>
        <v>0</v>
      </c>
      <c r="AJ47" s="52">
        <f t="shared" si="23"/>
        <v>0</v>
      </c>
      <c r="AK47" s="52">
        <f t="shared" si="23"/>
        <v>0</v>
      </c>
      <c r="AL47" s="52">
        <f t="shared" si="24"/>
        <v>33.400244999999998</v>
      </c>
      <c r="AM47" s="52">
        <f t="shared" si="24"/>
        <v>-111.939599</v>
      </c>
    </row>
    <row r="48" spans="1:39" x14ac:dyDescent="0.25">
      <c r="A48" s="16">
        <v>47</v>
      </c>
      <c r="B48" s="151">
        <f t="shared" si="18"/>
        <v>161</v>
      </c>
      <c r="C48" s="152" t="str">
        <f t="shared" si="20"/>
        <v>University Dr</v>
      </c>
      <c r="D48" s="152" t="str">
        <f t="shared" si="20"/>
        <v>Price Rd</v>
      </c>
      <c r="E48" s="52">
        <f t="shared" si="19"/>
        <v>28</v>
      </c>
      <c r="F48" s="52">
        <f t="shared" si="21"/>
        <v>25</v>
      </c>
      <c r="G48" s="52">
        <f t="shared" si="21"/>
        <v>32</v>
      </c>
      <c r="H48" s="83">
        <f t="shared" ca="1" si="22"/>
        <v>0.15929130361922667</v>
      </c>
      <c r="I48" s="83">
        <f t="shared" ca="1" si="22"/>
        <v>0.19469118459639934</v>
      </c>
      <c r="J48" s="83">
        <f t="shared" ca="1" si="22"/>
        <v>0.18584013260995202</v>
      </c>
      <c r="K48" s="83">
        <f t="shared" ca="1" si="22"/>
        <v>0.79645938425902996</v>
      </c>
      <c r="L48" s="244">
        <f t="shared" si="22"/>
        <v>113</v>
      </c>
      <c r="M48" s="244">
        <f t="shared" si="22"/>
        <v>49</v>
      </c>
      <c r="N48" s="244">
        <f t="shared" si="22"/>
        <v>64</v>
      </c>
      <c r="O48" s="244">
        <f t="shared" si="22"/>
        <v>113</v>
      </c>
      <c r="P48" s="244">
        <f t="shared" si="22"/>
        <v>49</v>
      </c>
      <c r="Q48" s="52">
        <f t="shared" si="5"/>
        <v>29056</v>
      </c>
      <c r="R48" s="129">
        <f t="shared" si="9"/>
        <v>2</v>
      </c>
      <c r="T48" s="52">
        <f>INDEX(Summary!$5:$61,$A48,T$67)</f>
        <v>45</v>
      </c>
      <c r="U48" s="52"/>
      <c r="V48" s="52"/>
      <c r="W48" s="52"/>
      <c r="X48" s="52"/>
      <c r="Y48" s="52"/>
      <c r="Z48" s="52"/>
      <c r="AA48" s="52"/>
      <c r="AB48" s="52"/>
      <c r="AD48" s="52">
        <f t="shared" si="14"/>
        <v>0</v>
      </c>
      <c r="AE48" s="52">
        <f t="shared" si="14"/>
        <v>0</v>
      </c>
      <c r="AF48" s="52">
        <f t="shared" si="14"/>
        <v>3</v>
      </c>
      <c r="AG48" s="52">
        <f t="shared" si="14"/>
        <v>3</v>
      </c>
      <c r="AH48" s="52">
        <f t="shared" si="23"/>
        <v>0</v>
      </c>
      <c r="AI48" s="52">
        <f t="shared" si="23"/>
        <v>0</v>
      </c>
      <c r="AJ48" s="52">
        <f t="shared" si="23"/>
        <v>0</v>
      </c>
      <c r="AK48" s="52">
        <f t="shared" si="23"/>
        <v>0</v>
      </c>
      <c r="AL48" s="52">
        <f t="shared" si="24"/>
        <v>33.407344999999999</v>
      </c>
      <c r="AM48" s="52">
        <f t="shared" si="24"/>
        <v>-111.939699</v>
      </c>
    </row>
    <row r="49" spans="1:39" x14ac:dyDescent="0.25">
      <c r="A49" s="16">
        <v>48</v>
      </c>
      <c r="B49" s="151">
        <f t="shared" si="18"/>
        <v>162</v>
      </c>
      <c r="C49" s="152" t="str">
        <f t="shared" si="20"/>
        <v>Broadway Rd</v>
      </c>
      <c r="D49" s="152" t="str">
        <f t="shared" si="20"/>
        <v>Roosevelt St</v>
      </c>
      <c r="E49" s="52">
        <f t="shared" si="19"/>
        <v>20</v>
      </c>
      <c r="F49" s="52">
        <f t="shared" si="21"/>
        <v>13</v>
      </c>
      <c r="G49" s="52">
        <f t="shared" si="21"/>
        <v>28</v>
      </c>
      <c r="H49" s="83">
        <f t="shared" ca="1" si="22"/>
        <v>0.27160435293369645</v>
      </c>
      <c r="I49" s="83">
        <f t="shared" ca="1" si="22"/>
        <v>0.24691303926823957</v>
      </c>
      <c r="J49" s="83">
        <f t="shared" ca="1" si="22"/>
        <v>0.19753174292781228</v>
      </c>
      <c r="K49" s="83">
        <f t="shared" ca="1" si="22"/>
        <v>0.55555652291610425</v>
      </c>
      <c r="L49" s="244">
        <f t="shared" si="22"/>
        <v>81</v>
      </c>
      <c r="M49" s="244">
        <f t="shared" si="22"/>
        <v>26</v>
      </c>
      <c r="N49" s="244">
        <f t="shared" si="22"/>
        <v>55</v>
      </c>
      <c r="O49" s="244">
        <f t="shared" si="22"/>
        <v>81</v>
      </c>
      <c r="P49" s="244">
        <f t="shared" si="22"/>
        <v>26</v>
      </c>
      <c r="Q49" s="52">
        <f t="shared" si="5"/>
        <v>31585</v>
      </c>
      <c r="R49" s="129">
        <f t="shared" si="9"/>
        <v>1.1000000000000001</v>
      </c>
      <c r="T49" s="52">
        <f>INDEX(Summary!$5:$61,$A49,T$67)</f>
        <v>64</v>
      </c>
      <c r="U49" s="52"/>
      <c r="V49" s="52"/>
      <c r="W49" s="52"/>
      <c r="X49" s="52"/>
      <c r="Y49" s="52"/>
      <c r="Z49" s="52"/>
      <c r="AA49" s="52"/>
      <c r="AB49" s="52"/>
      <c r="AD49" s="52">
        <f t="shared" si="14"/>
        <v>3</v>
      </c>
      <c r="AE49" s="52">
        <f t="shared" si="14"/>
        <v>3</v>
      </c>
      <c r="AF49" s="52">
        <f t="shared" si="14"/>
        <v>0</v>
      </c>
      <c r="AG49" s="52">
        <f t="shared" si="14"/>
        <v>0</v>
      </c>
      <c r="AH49" s="52">
        <f t="shared" si="23"/>
        <v>0</v>
      </c>
      <c r="AI49" s="52">
        <f t="shared" si="23"/>
        <v>0</v>
      </c>
      <c r="AJ49" s="52">
        <f t="shared" si="23"/>
        <v>0</v>
      </c>
      <c r="AK49" s="52">
        <f t="shared" si="23"/>
        <v>0</v>
      </c>
      <c r="AL49" s="52">
        <f t="shared" si="24"/>
        <v>33.378146000000001</v>
      </c>
      <c r="AM49" s="52">
        <f t="shared" si="24"/>
        <v>-111.93929799999999</v>
      </c>
    </row>
    <row r="50" spans="1:39" x14ac:dyDescent="0.25">
      <c r="A50" s="16">
        <v>49</v>
      </c>
      <c r="B50" s="151">
        <f t="shared" si="18"/>
        <v>163</v>
      </c>
      <c r="C50" s="152" t="str">
        <f t="shared" si="20"/>
        <v>University Dr</v>
      </c>
      <c r="D50" s="152" t="str">
        <f t="shared" si="20"/>
        <v>Farmer Ave</v>
      </c>
      <c r="E50" s="52">
        <f t="shared" si="19"/>
        <v>64</v>
      </c>
      <c r="F50" s="52">
        <f t="shared" si="21"/>
        <v>56</v>
      </c>
      <c r="G50" s="52">
        <f t="shared" si="21"/>
        <v>72</v>
      </c>
      <c r="H50" s="83">
        <f t="shared" ca="1" si="22"/>
        <v>0.21653464744645501</v>
      </c>
      <c r="I50" s="83">
        <f t="shared" ca="1" si="22"/>
        <v>0.11417382876401533</v>
      </c>
      <c r="J50" s="83">
        <f t="shared" ca="1" si="22"/>
        <v>0.18503956169336297</v>
      </c>
      <c r="K50" s="83">
        <f t="shared" ca="1" si="22"/>
        <v>0.30315023207382708</v>
      </c>
      <c r="L50" s="244">
        <f t="shared" si="22"/>
        <v>254</v>
      </c>
      <c r="M50" s="244">
        <f t="shared" si="22"/>
        <v>111</v>
      </c>
      <c r="N50" s="244">
        <f t="shared" si="22"/>
        <v>143</v>
      </c>
      <c r="O50" s="244">
        <f t="shared" si="22"/>
        <v>254</v>
      </c>
      <c r="P50" s="244">
        <f t="shared" si="22"/>
        <v>111</v>
      </c>
      <c r="Q50" s="52">
        <f t="shared" si="5"/>
        <v>27003</v>
      </c>
      <c r="R50" s="129">
        <f t="shared" si="9"/>
        <v>0.2</v>
      </c>
      <c r="T50" s="52">
        <f>INDEX(Summary!$5:$61,$A50,T$67)</f>
        <v>55</v>
      </c>
      <c r="U50" s="52"/>
      <c r="V50" s="52"/>
      <c r="W50" s="52"/>
      <c r="X50" s="52"/>
      <c r="Y50" s="52"/>
      <c r="Z50" s="52"/>
      <c r="AA50" s="52"/>
      <c r="AB50" s="52"/>
      <c r="AD50" s="52">
        <f t="shared" si="14"/>
        <v>3</v>
      </c>
      <c r="AE50" s="52">
        <f t="shared" si="14"/>
        <v>3</v>
      </c>
      <c r="AF50" s="52">
        <f t="shared" si="14"/>
        <v>3</v>
      </c>
      <c r="AG50" s="52">
        <f t="shared" si="14"/>
        <v>3</v>
      </c>
      <c r="AH50" s="52">
        <f t="shared" si="23"/>
        <v>0</v>
      </c>
      <c r="AI50" s="52">
        <f t="shared" si="23"/>
        <v>0</v>
      </c>
      <c r="AJ50" s="52">
        <f t="shared" si="23"/>
        <v>0</v>
      </c>
      <c r="AK50" s="52">
        <f t="shared" si="23"/>
        <v>0</v>
      </c>
      <c r="AL50" s="52">
        <f t="shared" si="24"/>
        <v>33.363545999999999</v>
      </c>
      <c r="AM50" s="52">
        <f t="shared" si="24"/>
        <v>-111.945898</v>
      </c>
    </row>
    <row r="51" spans="1:39" x14ac:dyDescent="0.25">
      <c r="A51" s="16">
        <v>50</v>
      </c>
      <c r="B51" s="151">
        <f t="shared" si="18"/>
        <v>164</v>
      </c>
      <c r="C51" s="152" t="str">
        <f t="shared" si="20"/>
        <v>Southern Ave</v>
      </c>
      <c r="D51" s="152" t="str">
        <f t="shared" si="20"/>
        <v>McClintock Dr</v>
      </c>
      <c r="E51" s="52">
        <f t="shared" si="19"/>
        <v>29</v>
      </c>
      <c r="F51" s="52">
        <f t="shared" si="21"/>
        <v>24</v>
      </c>
      <c r="G51" s="52">
        <f t="shared" si="21"/>
        <v>35</v>
      </c>
      <c r="H51" s="83">
        <f t="shared" ca="1" si="22"/>
        <v>0.21367540839236698</v>
      </c>
      <c r="I51" s="83">
        <f t="shared" ca="1" si="22"/>
        <v>0.16239276096375718</v>
      </c>
      <c r="J51" s="83">
        <f t="shared" ca="1" si="22"/>
        <v>0.34188112272379317</v>
      </c>
      <c r="K51" s="83">
        <f t="shared" ca="1" si="22"/>
        <v>0.94871787671784313</v>
      </c>
      <c r="L51" s="244">
        <f t="shared" si="22"/>
        <v>117</v>
      </c>
      <c r="M51" s="244">
        <f t="shared" si="22"/>
        <v>47</v>
      </c>
      <c r="N51" s="244">
        <f t="shared" si="22"/>
        <v>70</v>
      </c>
      <c r="O51" s="244">
        <f t="shared" si="22"/>
        <v>117</v>
      </c>
      <c r="P51" s="244">
        <f t="shared" si="22"/>
        <v>47</v>
      </c>
      <c r="Q51" s="52">
        <f t="shared" si="5"/>
        <v>39001</v>
      </c>
      <c r="R51" s="129">
        <f t="shared" si="9"/>
        <v>2.5</v>
      </c>
      <c r="T51" s="52">
        <f>INDEX(Summary!$5:$61,$A51,T$67)</f>
        <v>143</v>
      </c>
      <c r="U51" s="52"/>
      <c r="V51" s="52"/>
      <c r="W51" s="52"/>
      <c r="X51" s="52"/>
      <c r="Y51" s="52"/>
      <c r="Z51" s="52"/>
      <c r="AA51" s="52"/>
      <c r="AB51" s="52"/>
      <c r="AD51" s="52">
        <f t="shared" si="14"/>
        <v>0</v>
      </c>
      <c r="AE51" s="52">
        <f t="shared" si="14"/>
        <v>0</v>
      </c>
      <c r="AF51" s="52">
        <f t="shared" si="14"/>
        <v>0</v>
      </c>
      <c r="AG51" s="52">
        <f t="shared" si="14"/>
        <v>0</v>
      </c>
      <c r="AH51" s="52">
        <f t="shared" si="23"/>
        <v>0</v>
      </c>
      <c r="AI51" s="52">
        <f t="shared" si="23"/>
        <v>0</v>
      </c>
      <c r="AJ51" s="52">
        <f t="shared" si="23"/>
        <v>0</v>
      </c>
      <c r="AK51" s="52">
        <f t="shared" si="23"/>
        <v>0</v>
      </c>
      <c r="AL51" s="52">
        <f t="shared" si="24"/>
        <v>33.392409999999998</v>
      </c>
      <c r="AM51" s="52">
        <f t="shared" si="24"/>
        <v>-111.90079</v>
      </c>
    </row>
    <row r="52" spans="1:39" x14ac:dyDescent="0.25">
      <c r="A52" s="16">
        <v>51</v>
      </c>
      <c r="B52" s="151">
        <f t="shared" si="18"/>
        <v>165</v>
      </c>
      <c r="C52" s="152" t="str">
        <f t="shared" si="20"/>
        <v>University Dr</v>
      </c>
      <c r="D52" s="152" t="str">
        <f t="shared" si="20"/>
        <v>Priest Dr</v>
      </c>
      <c r="E52" s="52">
        <f t="shared" si="19"/>
        <v>21</v>
      </c>
      <c r="F52" s="52">
        <f t="shared" si="21"/>
        <v>16</v>
      </c>
      <c r="G52" s="52">
        <f t="shared" si="21"/>
        <v>26</v>
      </c>
      <c r="H52" s="83">
        <f t="shared" ca="1" si="22"/>
        <v>6.0240734473240548E-2</v>
      </c>
      <c r="I52" s="83">
        <f t="shared" ca="1" si="22"/>
        <v>0.30120503861153569</v>
      </c>
      <c r="J52" s="83">
        <f t="shared" ca="1" si="22"/>
        <v>0.2289150907753276</v>
      </c>
      <c r="K52" s="83">
        <f t="shared" ca="1" si="22"/>
        <v>0.51807140408464514</v>
      </c>
      <c r="L52" s="244">
        <f t="shared" si="22"/>
        <v>83</v>
      </c>
      <c r="M52" s="244">
        <f t="shared" si="22"/>
        <v>31</v>
      </c>
      <c r="N52" s="244">
        <f t="shared" si="22"/>
        <v>52</v>
      </c>
      <c r="O52" s="244">
        <f t="shared" si="22"/>
        <v>83</v>
      </c>
      <c r="P52" s="244">
        <f t="shared" si="22"/>
        <v>31</v>
      </c>
      <c r="Q52" s="52">
        <f t="shared" si="5"/>
        <v>28413</v>
      </c>
      <c r="R52" s="129">
        <f t="shared" si="9"/>
        <v>1.2</v>
      </c>
      <c r="T52" s="52">
        <f>INDEX(Summary!$5:$61,$A52,T$67)</f>
        <v>70</v>
      </c>
      <c r="U52" s="52"/>
      <c r="V52" s="52"/>
      <c r="W52" s="52"/>
      <c r="X52" s="52"/>
      <c r="Y52" s="52"/>
      <c r="Z52" s="52"/>
      <c r="AA52" s="52"/>
      <c r="AB52" s="52"/>
      <c r="AD52" s="52">
        <f t="shared" si="14"/>
        <v>3</v>
      </c>
      <c r="AE52" s="52">
        <f t="shared" si="14"/>
        <v>1</v>
      </c>
      <c r="AF52" s="52">
        <f t="shared" si="14"/>
        <v>3</v>
      </c>
      <c r="AG52" s="52">
        <f t="shared" si="14"/>
        <v>3</v>
      </c>
      <c r="AH52" s="52">
        <f t="shared" si="23"/>
        <v>0</v>
      </c>
      <c r="AI52" s="52">
        <f t="shared" si="23"/>
        <v>0</v>
      </c>
      <c r="AJ52" s="52">
        <f t="shared" si="23"/>
        <v>0</v>
      </c>
      <c r="AK52" s="52">
        <f t="shared" si="23"/>
        <v>0</v>
      </c>
      <c r="AL52" s="52">
        <f t="shared" si="24"/>
        <v>33.363647</v>
      </c>
      <c r="AM52" s="52">
        <f t="shared" si="24"/>
        <v>-111.919797</v>
      </c>
    </row>
    <row r="53" spans="1:39" x14ac:dyDescent="0.25">
      <c r="A53" s="16">
        <v>52</v>
      </c>
      <c r="B53" s="151">
        <f t="shared" si="18"/>
        <v>166</v>
      </c>
      <c r="C53" s="152" t="str">
        <f t="shared" si="20"/>
        <v>8th St</v>
      </c>
      <c r="D53" s="152" t="str">
        <f t="shared" si="20"/>
        <v>Dorsey Ln</v>
      </c>
      <c r="E53" s="52">
        <f t="shared" si="19"/>
        <v>56</v>
      </c>
      <c r="F53" s="52">
        <f t="shared" si="21"/>
        <v>19</v>
      </c>
      <c r="G53" s="52">
        <f t="shared" si="21"/>
        <v>94</v>
      </c>
      <c r="H53" s="83">
        <f t="shared" ca="1" si="22"/>
        <v>0.21428476954042669</v>
      </c>
      <c r="I53" s="83">
        <f t="shared" ca="1" si="22"/>
        <v>7.1429265133508266E-2</v>
      </c>
      <c r="J53" s="83">
        <f t="shared" ca="1" si="22"/>
        <v>0.12946384091754407</v>
      </c>
      <c r="K53" s="83">
        <f t="shared" ca="1" si="22"/>
        <v>0.25446511363046515</v>
      </c>
      <c r="L53" s="244">
        <f t="shared" si="22"/>
        <v>224</v>
      </c>
      <c r="M53" s="244">
        <f t="shared" si="22"/>
        <v>37</v>
      </c>
      <c r="N53" s="244">
        <f t="shared" si="22"/>
        <v>187</v>
      </c>
      <c r="O53" s="244">
        <f t="shared" si="22"/>
        <v>224</v>
      </c>
      <c r="P53" s="244">
        <f t="shared" si="22"/>
        <v>37</v>
      </c>
      <c r="Q53" s="52">
        <f t="shared" si="5"/>
        <v>0</v>
      </c>
      <c r="R53" s="129">
        <f t="shared" si="9"/>
        <v>0.5</v>
      </c>
      <c r="T53" s="52">
        <f>INDEX(Summary!$5:$61,$A53,T$67)</f>
        <v>52</v>
      </c>
      <c r="U53" s="52"/>
      <c r="V53" s="52"/>
      <c r="W53" s="52"/>
      <c r="X53" s="52"/>
      <c r="Y53" s="52"/>
      <c r="Z53" s="52"/>
      <c r="AA53" s="52"/>
      <c r="AB53" s="52"/>
      <c r="AD53" s="52">
        <f t="shared" si="14"/>
        <v>1</v>
      </c>
      <c r="AE53" s="52">
        <f t="shared" si="14"/>
        <v>1</v>
      </c>
      <c r="AF53" s="52">
        <f t="shared" si="14"/>
        <v>3</v>
      </c>
      <c r="AG53" s="52">
        <f t="shared" si="14"/>
        <v>3</v>
      </c>
      <c r="AH53" s="52">
        <f t="shared" si="23"/>
        <v>0</v>
      </c>
      <c r="AI53" s="52">
        <f t="shared" si="23"/>
        <v>0</v>
      </c>
      <c r="AJ53" s="52">
        <f t="shared" si="23"/>
        <v>0</v>
      </c>
      <c r="AK53" s="52">
        <f t="shared" si="23"/>
        <v>0</v>
      </c>
      <c r="AL53" s="52">
        <f t="shared" si="24"/>
        <v>33.421844999999998</v>
      </c>
      <c r="AM53" s="52">
        <f t="shared" si="24"/>
        <v>-111.936499</v>
      </c>
    </row>
    <row r="54" spans="1:39" x14ac:dyDescent="0.25">
      <c r="A54" s="16">
        <v>53</v>
      </c>
      <c r="B54" s="151">
        <f t="shared" si="18"/>
        <v>167</v>
      </c>
      <c r="C54" s="152" t="str">
        <f t="shared" si="20"/>
        <v>Town Lake Path S</v>
      </c>
      <c r="D54" s="152" t="str">
        <f t="shared" si="20"/>
        <v>Priest Dr</v>
      </c>
      <c r="E54" s="52">
        <f t="shared" si="19"/>
        <v>17</v>
      </c>
      <c r="F54" s="52">
        <f t="shared" si="21"/>
        <v>16</v>
      </c>
      <c r="G54" s="52">
        <f t="shared" si="21"/>
        <v>19</v>
      </c>
      <c r="H54" s="83">
        <f t="shared" ca="1" si="22"/>
        <v>0.23529450802833493</v>
      </c>
      <c r="I54" s="83">
        <f t="shared" ca="1" si="22"/>
        <v>0.58823496432600564</v>
      </c>
      <c r="J54" s="83">
        <f t="shared" ca="1" si="22"/>
        <v>0.10294076218822149</v>
      </c>
      <c r="K54" s="83">
        <f t="shared" ca="1" si="22"/>
        <v>0.72058741298515228</v>
      </c>
      <c r="L54" s="244">
        <f t="shared" si="22"/>
        <v>68</v>
      </c>
      <c r="M54" s="244">
        <f t="shared" si="22"/>
        <v>31</v>
      </c>
      <c r="N54" s="244">
        <f t="shared" si="22"/>
        <v>37</v>
      </c>
      <c r="O54" s="244">
        <f t="shared" si="22"/>
        <v>68</v>
      </c>
      <c r="P54" s="244">
        <f t="shared" si="22"/>
        <v>31</v>
      </c>
      <c r="Q54" s="52">
        <f t="shared" si="5"/>
        <v>41943</v>
      </c>
      <c r="R54" s="129">
        <f t="shared" si="9"/>
        <v>2</v>
      </c>
      <c r="T54" s="52">
        <f>INDEX(Summary!$5:$61,$A54,T$67)</f>
        <v>187</v>
      </c>
      <c r="U54" s="52"/>
      <c r="V54" s="52"/>
      <c r="W54" s="52"/>
      <c r="X54" s="52"/>
      <c r="Y54" s="52"/>
      <c r="Z54" s="52"/>
      <c r="AA54" s="52"/>
      <c r="AB54" s="52"/>
      <c r="AD54" s="52">
        <f t="shared" si="14"/>
        <v>0</v>
      </c>
      <c r="AE54" s="52">
        <f t="shared" si="14"/>
        <v>0</v>
      </c>
      <c r="AF54" s="52">
        <f t="shared" si="14"/>
        <v>0</v>
      </c>
      <c r="AG54" s="52">
        <f t="shared" si="14"/>
        <v>4</v>
      </c>
      <c r="AH54" s="52">
        <f t="shared" si="23"/>
        <v>0</v>
      </c>
      <c r="AI54" s="52">
        <f t="shared" si="23"/>
        <v>0</v>
      </c>
      <c r="AJ54" s="52">
        <f t="shared" si="23"/>
        <v>0</v>
      </c>
      <c r="AK54" s="52">
        <f t="shared" si="23"/>
        <v>0</v>
      </c>
      <c r="AL54" s="52">
        <f t="shared" si="24"/>
        <v>33.433500000000002</v>
      </c>
      <c r="AM54" s="52">
        <f t="shared" si="24"/>
        <v>-111.94875</v>
      </c>
    </row>
    <row r="55" spans="1:39" x14ac:dyDescent="0.25">
      <c r="B55" s="151"/>
      <c r="C55" s="152"/>
      <c r="D55" s="152"/>
      <c r="E55" s="52"/>
      <c r="F55" s="52"/>
      <c r="G55" s="52"/>
      <c r="H55" s="83"/>
      <c r="I55" s="83"/>
      <c r="J55" s="83"/>
      <c r="K55" s="83"/>
      <c r="L55" s="244"/>
      <c r="M55" s="244"/>
      <c r="N55" s="244"/>
      <c r="O55" s="244"/>
      <c r="P55" s="244"/>
      <c r="Q55" s="52"/>
      <c r="R55" s="129"/>
      <c r="T55" s="52"/>
      <c r="U55" s="52"/>
      <c r="V55" s="52"/>
      <c r="W55" s="52"/>
      <c r="X55" s="52"/>
      <c r="Y55" s="52"/>
      <c r="Z55" s="52"/>
      <c r="AA55" s="52"/>
      <c r="AB55" s="52"/>
      <c r="AD55" s="52"/>
      <c r="AE55" s="52"/>
      <c r="AF55" s="52"/>
      <c r="AG55" s="52"/>
      <c r="AH55" s="52"/>
      <c r="AI55" s="52"/>
      <c r="AJ55" s="52"/>
      <c r="AK55" s="52"/>
      <c r="AL55" s="52"/>
      <c r="AM55" s="52"/>
    </row>
    <row r="56" spans="1:39" x14ac:dyDescent="0.25">
      <c r="H56" s="247"/>
      <c r="I56" s="247"/>
      <c r="J56" s="247"/>
      <c r="K56" s="247"/>
      <c r="L56" s="24"/>
      <c r="M56" s="24"/>
      <c r="N56" s="24"/>
      <c r="O56" s="24"/>
      <c r="P56" s="24"/>
      <c r="AH56" s="16"/>
      <c r="AI56" s="16"/>
      <c r="AJ56" s="16"/>
      <c r="AK56" s="16"/>
    </row>
    <row r="57" spans="1:39" x14ac:dyDescent="0.25">
      <c r="A57" s="16">
        <v>1</v>
      </c>
      <c r="B57" s="52" t="str">
        <f>IF(ISBLANK(INDEX(Summary!$1:$3,$A57,B$67)),"",INDEX(Summary!$1:$3,$A57,B$67))</f>
        <v>Total</v>
      </c>
      <c r="C57" s="51" t="str">
        <f>IF(ISBLANK(INDEX(Summary!$1:$3,$A57,C$67)),"",INDEX(Summary!$1:$3,$A57,C$67))</f>
        <v/>
      </c>
      <c r="D57" s="51" t="str">
        <f>IF(ISBLANK(INDEX(Summary!$1:$3,$A57,D$67)),"",INDEX(Summary!$1:$3,$A57,D$67))</f>
        <v/>
      </c>
      <c r="E57" s="52" t="e">
        <f>IF(ISBLANK(INDEX(Summary!$1:$3,$A57,E$67)),"",ROUND(INDEX(Summary!$1:$3,$A57,E$67),0))</f>
        <v>#N/A</v>
      </c>
      <c r="F57" s="52" t="e">
        <f>IF(ISBLANK(INDEX(Summary!$1:$3,$A57,F$67)),"",ROUND(INDEX(Summary!$1:$3,$A57,F$67),0))</f>
        <v>#N/A</v>
      </c>
      <c r="G57" s="52" t="e">
        <f>IF(ISBLANK(INDEX(Summary!$1:$3,$A57,G$67)),"",ROUND(INDEX(Summary!$1:$3,$A57,G$67),0))</f>
        <v>#N/A</v>
      </c>
      <c r="H57" s="250" t="e">
        <f>IF(ISBLANK(INDEX(Summary!$1:$3,$A57,H$67)),"",INDEX(Summary!$1:$3,$A57,H$67))</f>
        <v>#N/A</v>
      </c>
      <c r="I57" s="250" t="e">
        <f>IF(ISBLANK(INDEX(Summary!$1:$3,$A57,I$67)),"",INDEX(Summary!$1:$3,$A57,I$67))</f>
        <v>#N/A</v>
      </c>
      <c r="J57" s="250" t="e">
        <f>IF(ISBLANK(INDEX(Summary!$1:$3,$A57,J$67)),"",INDEX(Summary!$1:$3,$A57,J$67))</f>
        <v>#N/A</v>
      </c>
      <c r="K57" s="250" t="e">
        <f>IF(ISBLANK(INDEX(Summary!$1:$3,$A57,K$67)),"",INDEX(Summary!$1:$3,$A57,K$67))</f>
        <v>#N/A</v>
      </c>
      <c r="L57" s="244" t="e">
        <f>IF(ISBLANK(INDEX(Summary!$1:$3,$A57,L$67)),"",INDEX(Summary!$1:$3,$A57,L$67))</f>
        <v>#N/A</v>
      </c>
      <c r="M57" s="244" t="e">
        <f>IF(ISBLANK(INDEX(Summary!$1:$3,$A57,M$67)),"",INDEX(Summary!$1:$3,$A57,M$67))</f>
        <v>#N/A</v>
      </c>
      <c r="N57" s="244" t="e">
        <f>IF(ISBLANK(INDEX(Summary!$1:$3,$A57,N$67)),"",INDEX(Summary!$1:$3,$A57,N$67))</f>
        <v>#N/A</v>
      </c>
      <c r="O57" s="244" t="e">
        <f>IF(ISBLANK(INDEX(Summary!$1:$3,$A57,O$67)),"",INDEX(Summary!$1:$3,$A57,O$67))</f>
        <v>#N/A</v>
      </c>
      <c r="P57" s="244" t="e">
        <f>IF(ISBLANK(INDEX(Summary!$1:$3,$A57,P$67)),"",INDEX(Summary!$1:$3,$A57,P$67))</f>
        <v>#N/A</v>
      </c>
      <c r="T57" s="52" t="e">
        <f>IF(ISBLANK(INDEX(Summary!$1:$3,$A57,T$67)),"",INDEX(Summary!$1:$3,$A57,T$67))</f>
        <v>#N/A</v>
      </c>
      <c r="U57" s="52"/>
      <c r="V57" s="52"/>
      <c r="W57" s="52"/>
      <c r="X57" s="52"/>
      <c r="Y57" s="52"/>
      <c r="Z57" s="52"/>
      <c r="AA57" s="52"/>
      <c r="AB57" s="52"/>
      <c r="AH57" s="16"/>
      <c r="AI57" s="16"/>
      <c r="AJ57" s="16"/>
      <c r="AK57" s="16"/>
    </row>
    <row r="58" spans="1:39" x14ac:dyDescent="0.25">
      <c r="A58" s="16">
        <v>2</v>
      </c>
      <c r="B58" s="52" t="str">
        <f>IF(ISBLANK(INDEX(Summary!$1:$3,$A58,B$67)),"",INDEX(Summary!$1:$3,$A58,B$67))</f>
        <v>Max</v>
      </c>
      <c r="C58" s="51" t="str">
        <f>IF(ISBLANK(INDEX(Summary!$1:$3,$A58,C$67)),"",INDEX(Summary!$1:$3,$A58,C$67))</f>
        <v/>
      </c>
      <c r="D58" s="51" t="str">
        <f>IF(ISBLANK(INDEX(Summary!$1:$3,$A58,D$67)),"",INDEX(Summary!$1:$3,$A58,D$67))</f>
        <v/>
      </c>
      <c r="E58" s="52">
        <f>IF(ISBLANK(INDEX(Summary!$1:$3,$A58,E$67)),"",ROUND(INDEX(Summary!$1:$3,$A58,E$67),0))</f>
        <v>310</v>
      </c>
      <c r="F58" s="52">
        <f>IF(ISBLANK(INDEX(Summary!$1:$3,$A58,F$67)),"",ROUND(INDEX(Summary!$1:$3,$A58,F$67),0))</f>
        <v>200</v>
      </c>
      <c r="G58" s="52">
        <f>IF(ISBLANK(INDEX(Summary!$1:$3,$A58,G$67)),"",ROUND(INDEX(Summary!$1:$3,$A58,G$67),0))</f>
        <v>310</v>
      </c>
      <c r="H58" s="250">
        <f ca="1">IF(ISBLANK(INDEX(Summary!$1:$3,$A58,H$67)),"",INDEX(Summary!$1:$3,$A58,H$67))</f>
        <v>0.37647094158390476</v>
      </c>
      <c r="I58" s="250">
        <f ca="1">IF(ISBLANK(INDEX(Summary!$1:$3,$A58,I$67)),"",INDEX(Summary!$1:$3,$A58,I$67))</f>
        <v>0.76056399346865466</v>
      </c>
      <c r="J58" s="250">
        <f ca="1">IF(ISBLANK(INDEX(Summary!$1:$3,$A58,J$67)),"",INDEX(Summary!$1:$3,$A58,J$67))</f>
        <v>0.36764641988873492</v>
      </c>
      <c r="K58" s="250">
        <f ca="1">IF(ISBLANK(INDEX(Summary!$1:$3,$A58,K$67)),"",INDEX(Summary!$1:$3,$A58,K$67))</f>
        <v>0.96917812362658151</v>
      </c>
      <c r="L58" s="215" t="str">
        <f>IF(ISBLANK(INDEX(Summary!$1:$3,$A58,L$67)),"",INDEX(Summary!$1:$3,$A58,L$67))</f>
        <v/>
      </c>
      <c r="M58" s="215" t="str">
        <f>IF(ISBLANK(INDEX(Summary!$1:$3,$A58,M$67)),"",INDEX(Summary!$1:$3,$A58,M$67))</f>
        <v/>
      </c>
      <c r="N58" s="215" t="str">
        <f>IF(ISBLANK(INDEX(Summary!$1:$3,$A58,N$67)),"",INDEX(Summary!$1:$3,$A58,N$67))</f>
        <v/>
      </c>
      <c r="O58" s="215" t="str">
        <f>IF(ISBLANK(INDEX(Summary!$1:$3,$A58,O$67)),"",INDEX(Summary!$1:$3,$A58,O$67))</f>
        <v/>
      </c>
      <c r="P58" s="215" t="str">
        <f>IF(ISBLANK(INDEX(Summary!$1:$3,$A58,P$67)),"",INDEX(Summary!$1:$3,$A58,P$67))</f>
        <v/>
      </c>
      <c r="T58" s="52" t="str">
        <f>IF(ISBLANK(INDEX(Summary!$1:$3,$A58,T$67)),"",INDEX(Summary!$1:$3,$A58,T$67))</f>
        <v/>
      </c>
      <c r="U58" s="52"/>
      <c r="V58" s="52"/>
      <c r="W58" s="52"/>
      <c r="X58" s="52"/>
      <c r="Y58" s="52"/>
      <c r="Z58" s="52"/>
      <c r="AA58" s="52"/>
      <c r="AB58" s="52"/>
      <c r="AH58" s="16"/>
      <c r="AI58" s="16"/>
      <c r="AJ58" s="16"/>
      <c r="AK58" s="16"/>
    </row>
    <row r="59" spans="1:39" x14ac:dyDescent="0.25">
      <c r="A59" s="16">
        <v>3</v>
      </c>
      <c r="B59" s="52" t="str">
        <f>IF(ISBLANK(INDEX(Summary!$1:$3,$A59,B$67)),"",INDEX(Summary!$1:$3,$A59,B$67))</f>
        <v>Min</v>
      </c>
      <c r="C59" s="51" t="str">
        <f>IF(ISBLANK(INDEX(Summary!$1:$3,$A59,C$67)),"",INDEX(Summary!$1:$3,$A59,C$67))</f>
        <v/>
      </c>
      <c r="D59" s="51" t="str">
        <f>IF(ISBLANK(INDEX(Summary!$1:$3,$A59,D$67)),"",INDEX(Summary!$1:$3,$A59,D$67))</f>
        <v/>
      </c>
      <c r="E59" s="52">
        <f>IF(ISBLANK(INDEX(Summary!$1:$3,$A59,E$67)),"",ROUND(INDEX(Summary!$1:$3,$A59,E$67),0))</f>
        <v>17</v>
      </c>
      <c r="F59" s="52">
        <f>IF(ISBLANK(INDEX(Summary!$1:$3,$A59,F$67)),"",ROUND(INDEX(Summary!$1:$3,$A59,F$67),0))</f>
        <v>13</v>
      </c>
      <c r="G59" s="52">
        <f>IF(ISBLANK(INDEX(Summary!$1:$3,$A59,G$67)),"",ROUND(INDEX(Summary!$1:$3,$A59,G$67),0))</f>
        <v>19</v>
      </c>
      <c r="H59" s="250">
        <f ca="1">IF(ISBLANK(INDEX(Summary!$1:$3,$A59,H$67)),"",INDEX(Summary!$1:$3,$A59,H$67))</f>
        <v>2.4999760767241554E-2</v>
      </c>
      <c r="I59" s="250">
        <f ca="1">IF(ISBLANK(INDEX(Summary!$1:$3,$A59,I$67)),"",INDEX(Summary!$1:$3,$A59,I$67))</f>
        <v>3.6362947438185973E-2</v>
      </c>
      <c r="J59" s="250">
        <f ca="1">IF(ISBLANK(INDEX(Summary!$1:$3,$A59,J$67)),"",INDEX(Summary!$1:$3,$A59,J$67))</f>
        <v>-4.4230480205734787E-7</v>
      </c>
      <c r="K59" s="250">
        <f ca="1">IF(ISBLANK(INDEX(Summary!$1:$3,$A59,K$67)),"",INDEX(Summary!$1:$3,$A59,K$67))</f>
        <v>-5.7781119881754293E-7</v>
      </c>
      <c r="L59" s="215" t="str">
        <f>IF(ISBLANK(INDEX(Summary!$1:$3,$A59,L$67)),"",INDEX(Summary!$1:$3,$A59,L$67))</f>
        <v/>
      </c>
      <c r="M59" s="215" t="str">
        <f>IF(ISBLANK(INDEX(Summary!$1:$3,$A59,M$67)),"",INDEX(Summary!$1:$3,$A59,M$67))</f>
        <v/>
      </c>
      <c r="N59" s="215" t="str">
        <f>IF(ISBLANK(INDEX(Summary!$1:$3,$A59,N$67)),"",INDEX(Summary!$1:$3,$A59,N$67))</f>
        <v/>
      </c>
      <c r="O59" s="215" t="str">
        <f>IF(ISBLANK(INDEX(Summary!$1:$3,$A59,O$67)),"",INDEX(Summary!$1:$3,$A59,O$67))</f>
        <v/>
      </c>
      <c r="P59" s="215" t="str">
        <f>IF(ISBLANK(INDEX(Summary!$1:$3,$A59,P$67)),"",INDEX(Summary!$1:$3,$A59,P$67))</f>
        <v/>
      </c>
      <c r="T59" s="52" t="str">
        <f>IF(ISBLANK(INDEX(Summary!$1:$3,$A59,T$67)),"",INDEX(Summary!$1:$3,$A59,T$67))</f>
        <v/>
      </c>
      <c r="U59" s="52"/>
      <c r="V59" s="52"/>
      <c r="W59" s="52"/>
      <c r="X59" s="52"/>
      <c r="Y59" s="52"/>
      <c r="Z59" s="52"/>
      <c r="AA59" s="52"/>
      <c r="AB59" s="52"/>
      <c r="AH59" s="16"/>
      <c r="AI59" s="16"/>
      <c r="AJ59" s="16"/>
      <c r="AK59" s="16"/>
    </row>
    <row r="61" spans="1:39" x14ac:dyDescent="0.25">
      <c r="B61" s="54" t="s">
        <v>64</v>
      </c>
      <c r="E61" s="16" t="s">
        <v>591</v>
      </c>
      <c r="F61" s="16" t="s">
        <v>591</v>
      </c>
      <c r="G61" s="16" t="s">
        <v>591</v>
      </c>
      <c r="H61" s="16" t="s">
        <v>591</v>
      </c>
      <c r="I61" s="16" t="s">
        <v>591</v>
      </c>
      <c r="J61" s="16" t="s">
        <v>591</v>
      </c>
      <c r="K61" s="16" t="s">
        <v>591</v>
      </c>
      <c r="L61" s="16" t="s">
        <v>591</v>
      </c>
      <c r="M61" s="16" t="s">
        <v>591</v>
      </c>
      <c r="N61" s="16" t="s">
        <v>591</v>
      </c>
      <c r="O61" s="16" t="s">
        <v>591</v>
      </c>
      <c r="P61" s="16" t="s">
        <v>591</v>
      </c>
      <c r="T61" s="16" t="s">
        <v>591</v>
      </c>
    </row>
    <row r="63" spans="1:39" x14ac:dyDescent="0.25">
      <c r="A63" s="16">
        <v>1</v>
      </c>
      <c r="B63" s="67" t="s">
        <v>198</v>
      </c>
      <c r="E63" s="52" t="str">
        <f>IF(ISBLANK(INDEX(Summary!$65:$66,$A63,E$67)),"",INDEX(Summary!$65:$66,$A63,E$67))</f>
        <v/>
      </c>
      <c r="F63" s="52">
        <f>IF(ISBLANK(INDEX(Summary!$65:$66,$A63,F$67)),"",INDEX(Summary!$65:$66,$A63,F$67))</f>
        <v>691</v>
      </c>
      <c r="G63" s="52" t="str">
        <f>IF(ISBLANK(INDEX(Summary!$65:$66,$A63,G$67)),"",INDEX(Summary!$65:$66,$A63,G$67))</f>
        <v/>
      </c>
      <c r="H63" s="52" t="str">
        <f>IF(ISBLANK(INDEX(Summary!$65:$66,$A63,H$67)),"",INDEX(Summary!$65:$66,$A63,H$67))</f>
        <v/>
      </c>
      <c r="I63" s="52" t="str">
        <f>IF(ISBLANK(INDEX(Summary!$65:$66,$A63,I$67)),"",INDEX(Summary!$65:$66,$A63,I$67))</f>
        <v/>
      </c>
      <c r="J63" s="52" t="str">
        <f>IF(ISBLANK(INDEX(Summary!$65:$66,$A63,J$67)),"",INDEX(Summary!$65:$66,$A63,J$67))</f>
        <v/>
      </c>
      <c r="K63" s="52" t="str">
        <f>IF(ISBLANK(INDEX(Summary!$65:$66,$A63,K$67)),"",INDEX(Summary!$65:$66,$A63,K$67))</f>
        <v/>
      </c>
      <c r="L63" s="52" t="str">
        <f>IF(ISBLANK(INDEX(Summary!$65:$66,$A63,L$67)),"",INDEX(Summary!$65:$66,$A63,L$67))</f>
        <v/>
      </c>
      <c r="M63" s="52">
        <f>IF(ISBLANK(INDEX(Summary!$65:$66,$A63,M$67)),"",INDEX(Summary!$65:$66,$A63,M$67))</f>
        <v>1382</v>
      </c>
      <c r="N63" s="52" t="str">
        <f>IF(ISBLANK(INDEX(Summary!$65:$66,$A63,N$67)),"",INDEX(Summary!$65:$66,$A63,N$67))</f>
        <v/>
      </c>
      <c r="O63" s="52" t="str">
        <f>IF(ISBLANK(INDEX(Summary!$65:$66,$A63,O$67)),"",INDEX(Summary!$65:$66,$A63,O$67))</f>
        <v/>
      </c>
      <c r="P63" s="52" t="str">
        <f>IF(ISBLANK(INDEX(Summary!$65:$66,$A63,P$67)),"",INDEX(Summary!$65:$66,$A63,P$67))</f>
        <v/>
      </c>
      <c r="T63" s="52" t="str">
        <f>IF(ISBLANK(INDEX(Summary!$65:$66,$A63,T$67)),"",INDEX(Summary!$65:$66,$A63,T$67))</f>
        <v/>
      </c>
      <c r="U63" s="52"/>
      <c r="V63" s="52"/>
      <c r="W63" s="52"/>
      <c r="X63" s="52"/>
      <c r="Y63" s="52"/>
      <c r="Z63" s="52"/>
      <c r="AA63" s="52"/>
      <c r="AB63" s="52"/>
    </row>
    <row r="64" spans="1:39" x14ac:dyDescent="0.25">
      <c r="A64" s="16">
        <v>2</v>
      </c>
      <c r="B64" s="67" t="s">
        <v>199</v>
      </c>
      <c r="E64" s="52" t="str">
        <f>IF(ISBLANK(INDEX(Summary!$65:$66,$A64,E$67)),"",INDEX(Summary!$65:$66,$A64,E$67))</f>
        <v/>
      </c>
      <c r="F64" s="52" t="str">
        <f>IF(ISBLANK(INDEX(Summary!$65:$66,$A64,F$67)),"",INDEX(Summary!$65:$66,$A64,F$67))</f>
        <v/>
      </c>
      <c r="G64" s="52">
        <f>IF(ISBLANK(INDEX(Summary!$65:$66,$A64,G$67)),"",INDEX(Summary!$65:$66,$A64,G$67))</f>
        <v>1122</v>
      </c>
      <c r="H64" s="52" t="str">
        <f>IF(ISBLANK(INDEX(Summary!$65:$66,$A64,H$67)),"",INDEX(Summary!$65:$66,$A64,H$67))</f>
        <v/>
      </c>
      <c r="I64" s="52" t="str">
        <f>IF(ISBLANK(INDEX(Summary!$65:$66,$A64,I$67)),"",INDEX(Summary!$65:$66,$A64,I$67))</f>
        <v/>
      </c>
      <c r="J64" s="52" t="str">
        <f>IF(ISBLANK(INDEX(Summary!$65:$66,$A64,J$67)),"",INDEX(Summary!$65:$66,$A64,J$67))</f>
        <v/>
      </c>
      <c r="K64" s="52" t="str">
        <f>IF(ISBLANK(INDEX(Summary!$65:$66,$A64,K$67)),"",INDEX(Summary!$65:$66,$A64,K$67))</f>
        <v/>
      </c>
      <c r="L64" s="52" t="str">
        <f>IF(ISBLANK(INDEX(Summary!$65:$66,$A64,L$67)),"",INDEX(Summary!$65:$66,$A64,L$67))</f>
        <v/>
      </c>
      <c r="M64" s="52" t="str">
        <f>IF(ISBLANK(INDEX(Summary!$65:$66,$A64,M$67)),"",INDEX(Summary!$65:$66,$A64,M$67))</f>
        <v/>
      </c>
      <c r="N64" s="52">
        <f>IF(ISBLANK(INDEX(Summary!$65:$66,$A64,N$67)),"",INDEX(Summary!$65:$66,$A64,N$67))</f>
        <v>2244</v>
      </c>
      <c r="O64" s="52" t="str">
        <f>IF(ISBLANK(INDEX(Summary!$65:$66,$A64,O$67)),"",INDEX(Summary!$65:$66,$A64,O$67))</f>
        <v/>
      </c>
      <c r="P64" s="52" t="str">
        <f>IF(ISBLANK(INDEX(Summary!$65:$66,$A64,P$67)),"",INDEX(Summary!$65:$66,$A64,P$67))</f>
        <v/>
      </c>
      <c r="T64" s="52" t="str">
        <f>IF(ISBLANK(INDEX(Summary!$65:$66,$A64,T$67)),"",INDEX(Summary!$65:$66,$A64,T$67))</f>
        <v/>
      </c>
      <c r="U64" s="52"/>
      <c r="V64" s="52"/>
      <c r="W64" s="52"/>
      <c r="X64" s="52"/>
      <c r="Y64" s="52"/>
      <c r="Z64" s="52"/>
      <c r="AA64" s="52"/>
      <c r="AB64" s="52"/>
    </row>
    <row r="66" spans="1:39" x14ac:dyDescent="0.25">
      <c r="A66" s="16" t="s">
        <v>195</v>
      </c>
      <c r="B66" s="16">
        <v>1</v>
      </c>
      <c r="C66">
        <v>2</v>
      </c>
      <c r="D66">
        <v>3</v>
      </c>
      <c r="E66" s="16">
        <v>4</v>
      </c>
      <c r="F66" s="16">
        <v>5</v>
      </c>
      <c r="G66" s="16">
        <v>6</v>
      </c>
      <c r="H66" s="16">
        <v>7</v>
      </c>
      <c r="I66" s="78">
        <v>8</v>
      </c>
      <c r="J66" s="78">
        <v>9</v>
      </c>
      <c r="K66" s="78">
        <v>10</v>
      </c>
      <c r="L66" s="78">
        <v>11</v>
      </c>
      <c r="M66" s="78">
        <v>12</v>
      </c>
      <c r="N66" s="78">
        <v>13</v>
      </c>
      <c r="O66" s="78">
        <v>14</v>
      </c>
      <c r="P66" s="78">
        <v>15</v>
      </c>
      <c r="T66" s="16">
        <v>16</v>
      </c>
      <c r="AH66" s="16">
        <v>1</v>
      </c>
      <c r="AI66" s="16">
        <v>2</v>
      </c>
      <c r="AJ66" s="16">
        <v>3</v>
      </c>
      <c r="AK66" s="16">
        <v>4</v>
      </c>
      <c r="AL66" s="16">
        <v>1</v>
      </c>
      <c r="AM66" s="16">
        <v>2</v>
      </c>
    </row>
    <row r="67" spans="1:39" x14ac:dyDescent="0.25">
      <c r="A67" s="16" t="s">
        <v>194</v>
      </c>
      <c r="B67" s="16">
        <f>MATCH(B66,Summary!64:64,0)</f>
        <v>2</v>
      </c>
      <c r="C67">
        <f>MATCH(C66,Summary!64:64,0)</f>
        <v>3</v>
      </c>
      <c r="D67">
        <f>MATCH(D66,Summary!64:64,0)</f>
        <v>4</v>
      </c>
      <c r="E67" s="16">
        <f>MATCH(E66,Summary!64:64,0)</f>
        <v>5</v>
      </c>
      <c r="F67" s="16">
        <f>MATCH(F66,Summary!64:64,0)</f>
        <v>6</v>
      </c>
      <c r="G67" s="16">
        <f>MATCH(G66,Summary!64:64,0)</f>
        <v>7</v>
      </c>
      <c r="H67" s="16">
        <f>MATCH(H66,Summary!64:64,0)</f>
        <v>19</v>
      </c>
      <c r="I67" s="78">
        <f>MATCH(I66,Summary!64:64,0)</f>
        <v>20</v>
      </c>
      <c r="J67" s="78">
        <f>MATCH(J66,Summary!64:64,0)</f>
        <v>21</v>
      </c>
      <c r="K67" s="78">
        <f>MATCH(K66,Summary!64:64,0)</f>
        <v>22</v>
      </c>
      <c r="L67" s="78">
        <f>MATCH(L66,Summary!64:64,0)</f>
        <v>31</v>
      </c>
      <c r="M67" s="78">
        <f>MATCH(M66,Summary!64:64,0)</f>
        <v>32</v>
      </c>
      <c r="N67" s="78">
        <f>MATCH(N66,Summary!64:64,0)</f>
        <v>33</v>
      </c>
      <c r="O67" s="78">
        <f>MATCH(O66,Summary!64:64,0)</f>
        <v>35</v>
      </c>
      <c r="P67" s="78">
        <f>MATCH(P66,Summary!64:64,0)</f>
        <v>36</v>
      </c>
      <c r="T67" s="16">
        <f>MATCH(T66,Summary!64:64,0)</f>
        <v>37</v>
      </c>
      <c r="AH67" s="16"/>
    </row>
    <row r="69" spans="1:39" x14ac:dyDescent="0.25">
      <c r="A69" s="324" t="s">
        <v>1140</v>
      </c>
      <c r="H69" s="52">
        <f ca="1">COUNTIF(H2:H54,"&gt;=.25")</f>
        <v>15</v>
      </c>
      <c r="I69" s="52">
        <f ca="1">COUNTIF(I2:I54,"&gt;=.25")</f>
        <v>22</v>
      </c>
      <c r="J69" s="52">
        <f ca="1">COUNTIF(J2:J54,"&gt;=.25")</f>
        <v>12</v>
      </c>
      <c r="K69" s="52">
        <f ca="1">COUNTIF(K2:K54,"&gt;=.25")</f>
        <v>37</v>
      </c>
    </row>
  </sheetData>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9"/>
  <sheetViews>
    <sheetView topLeftCell="A13" zoomScale="60" zoomScaleNormal="60" workbookViewId="0">
      <selection activeCell="B1" sqref="B1:I54"/>
    </sheetView>
  </sheetViews>
  <sheetFormatPr defaultRowHeight="13.2" x14ac:dyDescent="0.25"/>
  <cols>
    <col min="1" max="1" width="6" style="16" bestFit="1" customWidth="1"/>
    <col min="2" max="2" width="5.33203125" style="16" customWidth="1"/>
    <col min="3" max="3" width="6.6640625" style="16" customWidth="1"/>
    <col min="4" max="4" width="9" style="78" customWidth="1"/>
    <col min="5" max="7" width="8.109375" style="78" customWidth="1"/>
    <col min="8" max="8" width="11.21875" bestFit="1" customWidth="1"/>
    <col min="9" max="9" width="13.21875" bestFit="1" customWidth="1"/>
    <col min="10" max="10" width="4" customWidth="1"/>
    <col min="11" max="15" width="8.109375" style="75" customWidth="1"/>
    <col min="16" max="16" width="6.88671875" style="16" customWidth="1"/>
    <col min="17" max="17" width="6" style="16" customWidth="1"/>
    <col min="18" max="18" width="2" customWidth="1"/>
    <col min="19" max="19" width="13.6640625" customWidth="1"/>
    <col min="20" max="20" width="14" customWidth="1"/>
    <col min="21" max="21" width="5.44140625" style="16" customWidth="1"/>
    <col min="22" max="22" width="5.88671875" style="16" customWidth="1"/>
    <col min="23" max="23" width="6.6640625" style="16" customWidth="1"/>
    <col min="24" max="31" width="2.5546875" style="16" customWidth="1"/>
    <col min="32" max="32" width="2" customWidth="1"/>
    <col min="33" max="36" width="5" style="16" customWidth="1"/>
  </cols>
  <sheetData>
    <row r="1" spans="1:40" s="66" customFormat="1" ht="39.6" x14ac:dyDescent="0.25">
      <c r="A1" s="77"/>
      <c r="B1" s="80" t="s">
        <v>1208</v>
      </c>
      <c r="C1" s="126" t="s">
        <v>1252</v>
      </c>
      <c r="D1" s="127" t="s">
        <v>16</v>
      </c>
      <c r="E1" s="127" t="s">
        <v>17</v>
      </c>
      <c r="F1" s="127" t="s">
        <v>1207</v>
      </c>
      <c r="G1" s="127" t="s">
        <v>6</v>
      </c>
      <c r="H1" s="347" t="s">
        <v>748</v>
      </c>
      <c r="I1" s="347" t="s">
        <v>747</v>
      </c>
      <c r="J1" s="348"/>
      <c r="K1" s="127" t="s">
        <v>20</v>
      </c>
      <c r="L1" s="127" t="s">
        <v>21</v>
      </c>
      <c r="M1" s="127" t="s">
        <v>22</v>
      </c>
      <c r="N1" s="127" t="s">
        <v>20</v>
      </c>
      <c r="O1" s="127" t="s">
        <v>21</v>
      </c>
      <c r="P1" s="130" t="s">
        <v>481</v>
      </c>
      <c r="Q1" s="128" t="s">
        <v>484</v>
      </c>
      <c r="S1" s="81" t="s">
        <v>139</v>
      </c>
      <c r="T1" s="81" t="s">
        <v>5</v>
      </c>
      <c r="U1" s="126" t="s">
        <v>8</v>
      </c>
      <c r="V1" s="126" t="s">
        <v>9</v>
      </c>
      <c r="W1" s="82" t="s">
        <v>22</v>
      </c>
      <c r="X1" s="82"/>
      <c r="Y1" s="82"/>
      <c r="Z1" s="82"/>
      <c r="AA1" s="82"/>
      <c r="AB1" s="82"/>
      <c r="AC1" s="82"/>
      <c r="AD1" s="82"/>
      <c r="AE1" s="82"/>
      <c r="AG1" s="107" t="s">
        <v>151</v>
      </c>
      <c r="AH1" s="107" t="s">
        <v>152</v>
      </c>
      <c r="AI1" s="107" t="s">
        <v>153</v>
      </c>
      <c r="AJ1" s="107" t="s">
        <v>154</v>
      </c>
      <c r="AK1" s="61" t="s">
        <v>140</v>
      </c>
      <c r="AL1" s="61" t="s">
        <v>141</v>
      </c>
      <c r="AM1" s="61" t="s">
        <v>142</v>
      </c>
      <c r="AN1" s="61" t="s">
        <v>143</v>
      </c>
    </row>
    <row r="2" spans="1:40" x14ac:dyDescent="0.25">
      <c r="A2" s="16">
        <v>1</v>
      </c>
      <c r="B2" s="151">
        <f t="shared" ref="B2:B54" si="0">INDEX(sum_locID,1,A2)</f>
        <v>101</v>
      </c>
      <c r="C2" s="52">
        <f t="shared" ref="C2:C33" si="1">ROUND(INDEX(summary_data,$A2,MATCH("Total per hr",summary_hdr,0)),0)</f>
        <v>48</v>
      </c>
      <c r="D2" s="215">
        <f t="shared" ref="D2:E21" ca="1" si="2">INDEX(summary_data,$A2,MATCH(D$1&amp;"%",summary_hdr,0))</f>
        <v>0.17098522234351732</v>
      </c>
      <c r="E2" s="215">
        <f t="shared" ca="1" si="2"/>
        <v>0.6943003949836889</v>
      </c>
      <c r="F2" s="215">
        <f t="shared" ref="F2:F33" ca="1" si="3">INDEX(summary_data,$A2,MATCH("Wrong way%",summary_hdr,0))</f>
        <v>0.11399034907601059</v>
      </c>
      <c r="G2" s="215">
        <f t="shared" ref="G2:G33" ca="1" si="4">INDEX(summary_data,$A2,MATCH(G$1&amp;"%",summary_hdr,0))</f>
        <v>0.20725352601630642</v>
      </c>
      <c r="H2" s="52">
        <f t="shared" ref="H2:I21" si="5">IF(ISBLANK(INDEX(GPS_,MATCH($B2,loc_ID,0),H$66)),"",INDEX(GPS_,MATCH($B2,loc_ID,0),H$66))</f>
        <v>33.437573999999998</v>
      </c>
      <c r="I2" s="52">
        <f t="shared" si="5"/>
        <v>-111.943254</v>
      </c>
      <c r="J2" s="52"/>
      <c r="K2" s="244">
        <f t="shared" ref="K2:O17" si="6">INDEX(summary_data,$A2,MATCH(K$1,summary_hdr,0))</f>
        <v>193</v>
      </c>
      <c r="L2" s="244">
        <f t="shared" si="6"/>
        <v>73</v>
      </c>
      <c r="M2" s="244">
        <f t="shared" si="6"/>
        <v>120</v>
      </c>
      <c r="N2" s="244">
        <f t="shared" si="6"/>
        <v>193</v>
      </c>
      <c r="O2" s="244">
        <f t="shared" si="6"/>
        <v>73</v>
      </c>
      <c r="P2" s="52">
        <f t="shared" ref="P2:P54" si="7">INDEX(TrfCnt_by_loc,MATCH($B2,loc_ID,0))</f>
        <v>14035</v>
      </c>
      <c r="Q2" s="129">
        <f>INDEX(Loc_Dist,MATCH($B2,loc_ID,0))</f>
        <v>0.6</v>
      </c>
      <c r="S2" s="152" t="str">
        <f t="shared" ref="S2:T21" si="8">IF(ISERROR(VLOOKUP($B2,Loc,2,FALSE)),"",VLOOKUP($B2,Loc,MATCH(S$1,loc_hdr,0),FALSE))</f>
        <v>Washington/Curry</v>
      </c>
      <c r="T2" s="152" t="str">
        <f t="shared" si="8"/>
        <v>Mill Ave</v>
      </c>
      <c r="U2" s="52">
        <f t="shared" ref="U2:V21" si="9">IF(LEN(INDEX(summary_data,$A2,MATCH(U$1,summary_hdr,0)))&lt;1,"",ROUND(INDEX(summary_data,$A2,MATCH(U$1,summary_hdr,0)),0))</f>
        <v>37</v>
      </c>
      <c r="V2" s="52">
        <f t="shared" si="9"/>
        <v>60</v>
      </c>
      <c r="W2" s="52" t="str">
        <f>INDEX(Summary!$5:$61,$A2,W$67)</f>
        <v>PM Total</v>
      </c>
      <c r="X2" s="52"/>
      <c r="Y2" s="52"/>
      <c r="Z2" s="52"/>
      <c r="AA2" s="52"/>
      <c r="AB2" s="52"/>
      <c r="AC2" s="52"/>
      <c r="AD2" s="52"/>
      <c r="AE2" s="52"/>
      <c r="AG2" s="52">
        <f t="shared" ref="AG2:AJ21" si="10">INDEX(Lane,MATCH($B2,loc_ID,0),MATCH(AG$1,LaneHdr,0))</f>
        <v>3</v>
      </c>
      <c r="AH2" s="52">
        <f t="shared" si="10"/>
        <v>0</v>
      </c>
      <c r="AI2" s="52">
        <f t="shared" si="10"/>
        <v>3</v>
      </c>
      <c r="AJ2" s="52">
        <f t="shared" si="10"/>
        <v>0</v>
      </c>
      <c r="AK2" s="52">
        <f t="shared" ref="AK2:AN21" si="11">INDEX(CordonIn,MATCH($B2,loc_ID,0),AK$66)</f>
        <v>0</v>
      </c>
      <c r="AL2" s="52">
        <f t="shared" si="11"/>
        <v>0</v>
      </c>
      <c r="AM2" s="52">
        <f t="shared" si="11"/>
        <v>0</v>
      </c>
      <c r="AN2" s="52">
        <f t="shared" si="11"/>
        <v>0</v>
      </c>
    </row>
    <row r="3" spans="1:40" x14ac:dyDescent="0.25">
      <c r="A3" s="16">
        <v>2</v>
      </c>
      <c r="B3" s="151">
        <f t="shared" si="0"/>
        <v>102</v>
      </c>
      <c r="C3" s="52">
        <f t="shared" si="1"/>
        <v>60</v>
      </c>
      <c r="D3" s="215">
        <f t="shared" ca="1" si="2"/>
        <v>0.12184817024433736</v>
      </c>
      <c r="E3" s="215">
        <f t="shared" ca="1" si="2"/>
        <v>0.52100841242166063</v>
      </c>
      <c r="F3" s="215">
        <f t="shared" ca="1" si="3"/>
        <v>8.8234471918927415E-2</v>
      </c>
      <c r="G3" s="215">
        <f t="shared" ca="1" si="4"/>
        <v>0.23529395822838209</v>
      </c>
      <c r="H3" s="52">
        <f t="shared" si="5"/>
        <v>33.429690000000001</v>
      </c>
      <c r="I3" s="52">
        <f t="shared" si="5"/>
        <v>-111.94045</v>
      </c>
      <c r="J3" s="52"/>
      <c r="K3" s="244">
        <f t="shared" si="6"/>
        <v>238</v>
      </c>
      <c r="L3" s="244">
        <f t="shared" si="6"/>
        <v>79</v>
      </c>
      <c r="M3" s="244">
        <f t="shared" si="6"/>
        <v>159</v>
      </c>
      <c r="N3" s="244">
        <f t="shared" si="6"/>
        <v>238</v>
      </c>
      <c r="O3" s="244">
        <f t="shared" si="6"/>
        <v>79</v>
      </c>
      <c r="P3" s="52">
        <f t="shared" si="7"/>
        <v>14670</v>
      </c>
      <c r="Q3" s="129">
        <f t="shared" ref="Q3:Q54" si="12">INDEX(Loc_Dist,MATCH($B3,loc_ID,0))</f>
        <v>0</v>
      </c>
      <c r="S3" s="152" t="str">
        <f t="shared" si="8"/>
        <v>Rio Salado Pkwy</v>
      </c>
      <c r="T3" s="152" t="str">
        <f t="shared" si="8"/>
        <v>Mill Ave</v>
      </c>
      <c r="U3" s="52">
        <f t="shared" si="9"/>
        <v>40</v>
      </c>
      <c r="V3" s="52">
        <f t="shared" si="9"/>
        <v>80</v>
      </c>
      <c r="W3" s="52">
        <f>INDEX(Summary!$5:$61,$A3,W$67)</f>
        <v>120</v>
      </c>
      <c r="X3" s="52"/>
      <c r="Y3" s="52"/>
      <c r="Z3" s="52"/>
      <c r="AA3" s="52"/>
      <c r="AB3" s="52"/>
      <c r="AC3" s="52"/>
      <c r="AD3" s="52"/>
      <c r="AE3" s="52"/>
      <c r="AG3" s="52">
        <f t="shared" si="10"/>
        <v>3</v>
      </c>
      <c r="AH3" s="52">
        <f t="shared" si="10"/>
        <v>3</v>
      </c>
      <c r="AI3" s="52">
        <f t="shared" si="10"/>
        <v>3</v>
      </c>
      <c r="AJ3" s="52">
        <f t="shared" si="10"/>
        <v>3</v>
      </c>
      <c r="AK3" s="52">
        <f t="shared" si="11"/>
        <v>0</v>
      </c>
      <c r="AL3" s="52">
        <f t="shared" si="11"/>
        <v>1</v>
      </c>
      <c r="AM3" s="52">
        <f t="shared" si="11"/>
        <v>1</v>
      </c>
      <c r="AN3" s="52">
        <f t="shared" si="11"/>
        <v>0</v>
      </c>
    </row>
    <row r="4" spans="1:40" x14ac:dyDescent="0.25">
      <c r="A4" s="16">
        <v>3</v>
      </c>
      <c r="B4" s="151">
        <f t="shared" si="0"/>
        <v>103</v>
      </c>
      <c r="C4" s="52">
        <f t="shared" si="1"/>
        <v>57</v>
      </c>
      <c r="D4" s="215">
        <f t="shared" ca="1" si="2"/>
        <v>0.24561313638042992</v>
      </c>
      <c r="E4" s="215">
        <f t="shared" ca="1" si="2"/>
        <v>0.24561307647959502</v>
      </c>
      <c r="F4" s="215">
        <f t="shared" ca="1" si="3"/>
        <v>0.28947386334738917</v>
      </c>
      <c r="G4" s="215">
        <f t="shared" ca="1" si="4"/>
        <v>0.89473744113855336</v>
      </c>
      <c r="H4" s="52">
        <f t="shared" si="5"/>
        <v>33.429245000000002</v>
      </c>
      <c r="I4" s="52">
        <f t="shared" si="5"/>
        <v>-111.92609899999999</v>
      </c>
      <c r="J4" s="52"/>
      <c r="K4" s="244">
        <f t="shared" si="6"/>
        <v>114</v>
      </c>
      <c r="L4" s="244">
        <f t="shared" si="6"/>
        <v>0</v>
      </c>
      <c r="M4" s="244">
        <f t="shared" si="6"/>
        <v>114</v>
      </c>
      <c r="N4" s="244">
        <f t="shared" si="6"/>
        <v>114</v>
      </c>
      <c r="O4" s="244">
        <f t="shared" si="6"/>
        <v>0</v>
      </c>
      <c r="P4" s="52">
        <f t="shared" si="7"/>
        <v>51380</v>
      </c>
      <c r="Q4" s="129">
        <f t="shared" si="12"/>
        <v>0</v>
      </c>
      <c r="S4" s="152" t="str">
        <f t="shared" si="8"/>
        <v>Rio Salado Pkwy</v>
      </c>
      <c r="T4" s="152" t="str">
        <f t="shared" si="8"/>
        <v>Rural Rd</v>
      </c>
      <c r="U4" s="52" t="str">
        <f t="shared" si="9"/>
        <v/>
      </c>
      <c r="V4" s="52">
        <f t="shared" si="9"/>
        <v>57</v>
      </c>
      <c r="W4" s="52">
        <f>INDEX(Summary!$5:$61,$A4,W$67)</f>
        <v>159</v>
      </c>
      <c r="X4" s="52"/>
      <c r="Y4" s="52"/>
      <c r="Z4" s="52"/>
      <c r="AA4" s="52"/>
      <c r="AB4" s="52"/>
      <c r="AC4" s="52"/>
      <c r="AD4" s="52"/>
      <c r="AE4" s="52"/>
      <c r="AG4" s="52">
        <f t="shared" si="10"/>
        <v>0</v>
      </c>
      <c r="AH4" s="52">
        <f t="shared" si="10"/>
        <v>0</v>
      </c>
      <c r="AI4" s="52">
        <f t="shared" si="10"/>
        <v>3</v>
      </c>
      <c r="AJ4" s="52">
        <f t="shared" si="10"/>
        <v>3</v>
      </c>
      <c r="AK4" s="52">
        <f t="shared" si="11"/>
        <v>0</v>
      </c>
      <c r="AL4" s="52">
        <f t="shared" si="11"/>
        <v>1</v>
      </c>
      <c r="AM4" s="52">
        <f t="shared" si="11"/>
        <v>0</v>
      </c>
      <c r="AN4" s="52">
        <f t="shared" si="11"/>
        <v>1</v>
      </c>
    </row>
    <row r="5" spans="1:40" x14ac:dyDescent="0.25">
      <c r="A5" s="16">
        <v>4</v>
      </c>
      <c r="B5" s="151">
        <f t="shared" si="0"/>
        <v>104</v>
      </c>
      <c r="C5" s="52">
        <f t="shared" si="1"/>
        <v>26</v>
      </c>
      <c r="D5" s="215">
        <f t="shared" ca="1" si="2"/>
        <v>0.13333361141337446</v>
      </c>
      <c r="E5" s="215">
        <f t="shared" ca="1" si="2"/>
        <v>0.32380863169810614</v>
      </c>
      <c r="F5" s="215">
        <f t="shared" ca="1" si="3"/>
        <v>0.28571486122901774</v>
      </c>
      <c r="G5" s="215">
        <f t="shared" ca="1" si="4"/>
        <v>0.76190538148204356</v>
      </c>
      <c r="H5" s="52">
        <f t="shared" si="5"/>
        <v>33.429144999999998</v>
      </c>
      <c r="I5" s="52">
        <f t="shared" si="5"/>
        <v>-111.90889799999999</v>
      </c>
      <c r="J5" s="52"/>
      <c r="K5" s="244">
        <f t="shared" si="6"/>
        <v>105</v>
      </c>
      <c r="L5" s="244">
        <f t="shared" si="6"/>
        <v>46</v>
      </c>
      <c r="M5" s="244">
        <f t="shared" si="6"/>
        <v>59</v>
      </c>
      <c r="N5" s="244">
        <f t="shared" si="6"/>
        <v>105</v>
      </c>
      <c r="O5" s="244">
        <f t="shared" si="6"/>
        <v>46</v>
      </c>
      <c r="P5" s="52">
        <f t="shared" si="7"/>
        <v>39025</v>
      </c>
      <c r="Q5" s="129">
        <f t="shared" si="12"/>
        <v>1</v>
      </c>
      <c r="S5" s="152" t="str">
        <f t="shared" si="8"/>
        <v>Rio Salado Pkwy</v>
      </c>
      <c r="T5" s="152" t="str">
        <f t="shared" si="8"/>
        <v>McClintock Dr</v>
      </c>
      <c r="U5" s="52">
        <f t="shared" si="9"/>
        <v>23</v>
      </c>
      <c r="V5" s="52">
        <f t="shared" si="9"/>
        <v>30</v>
      </c>
      <c r="W5" s="52">
        <f>INDEX(Summary!$5:$61,$A5,W$67)</f>
        <v>114</v>
      </c>
      <c r="X5" s="52"/>
      <c r="Y5" s="52"/>
      <c r="Z5" s="52"/>
      <c r="AA5" s="52"/>
      <c r="AB5" s="52"/>
      <c r="AC5" s="52"/>
      <c r="AD5" s="52"/>
      <c r="AE5" s="52"/>
      <c r="AG5" s="52">
        <f t="shared" si="10"/>
        <v>0</v>
      </c>
      <c r="AH5" s="52">
        <f t="shared" si="10"/>
        <v>0</v>
      </c>
      <c r="AI5" s="52">
        <f t="shared" si="10"/>
        <v>3</v>
      </c>
      <c r="AJ5" s="52">
        <f t="shared" si="10"/>
        <v>3</v>
      </c>
      <c r="AK5" s="52">
        <f t="shared" si="11"/>
        <v>0</v>
      </c>
      <c r="AL5" s="52">
        <f t="shared" si="11"/>
        <v>0</v>
      </c>
      <c r="AM5" s="52">
        <f t="shared" si="11"/>
        <v>0</v>
      </c>
      <c r="AN5" s="52">
        <f t="shared" si="11"/>
        <v>0</v>
      </c>
    </row>
    <row r="6" spans="1:40" x14ac:dyDescent="0.25">
      <c r="A6" s="16">
        <v>5</v>
      </c>
      <c r="B6" s="151">
        <f t="shared" si="0"/>
        <v>106</v>
      </c>
      <c r="C6" s="52">
        <f t="shared" si="1"/>
        <v>112</v>
      </c>
      <c r="D6" s="215">
        <f t="shared" ca="1" si="2"/>
        <v>0.24161153787600426</v>
      </c>
      <c r="E6" s="215">
        <f t="shared" ca="1" si="2"/>
        <v>0.26398261936988926</v>
      </c>
      <c r="F6" s="215">
        <f t="shared" ca="1" si="3"/>
        <v>7.8299466124529135E-2</v>
      </c>
      <c r="G6" s="215">
        <f t="shared" ca="1" si="4"/>
        <v>0.1006714455572163</v>
      </c>
      <c r="H6" s="52">
        <f t="shared" si="5"/>
        <v>33.425445000000003</v>
      </c>
      <c r="I6" s="52">
        <f t="shared" si="5"/>
        <v>-111.93979899999999</v>
      </c>
      <c r="J6" s="52"/>
      <c r="K6" s="244">
        <f t="shared" si="6"/>
        <v>447</v>
      </c>
      <c r="L6" s="244">
        <f t="shared" si="6"/>
        <v>201</v>
      </c>
      <c r="M6" s="244">
        <f t="shared" si="6"/>
        <v>246</v>
      </c>
      <c r="N6" s="244">
        <f t="shared" si="6"/>
        <v>447</v>
      </c>
      <c r="O6" s="244">
        <f t="shared" si="6"/>
        <v>201</v>
      </c>
      <c r="P6" s="52">
        <f t="shared" si="7"/>
        <v>14670</v>
      </c>
      <c r="Q6" s="129">
        <f t="shared" si="12"/>
        <v>0</v>
      </c>
      <c r="S6" s="152" t="str">
        <f t="shared" si="8"/>
        <v>5th St</v>
      </c>
      <c r="T6" s="152" t="str">
        <f t="shared" si="8"/>
        <v>Mill Ave</v>
      </c>
      <c r="U6" s="52">
        <f t="shared" si="9"/>
        <v>101</v>
      </c>
      <c r="V6" s="52">
        <f t="shared" si="9"/>
        <v>123</v>
      </c>
      <c r="W6" s="52">
        <f>INDEX(Summary!$5:$61,$A6,W$67)</f>
        <v>59</v>
      </c>
      <c r="X6" s="52"/>
      <c r="Y6" s="52"/>
      <c r="Z6" s="52"/>
      <c r="AA6" s="52"/>
      <c r="AB6" s="52"/>
      <c r="AC6" s="52"/>
      <c r="AD6" s="52"/>
      <c r="AE6" s="52"/>
      <c r="AG6" s="52">
        <f t="shared" si="10"/>
        <v>3</v>
      </c>
      <c r="AH6" s="52">
        <f t="shared" si="10"/>
        <v>3</v>
      </c>
      <c r="AI6" s="52">
        <f t="shared" si="10"/>
        <v>3</v>
      </c>
      <c r="AJ6" s="52">
        <f t="shared" si="10"/>
        <v>3</v>
      </c>
      <c r="AK6" s="52">
        <f t="shared" si="11"/>
        <v>0</v>
      </c>
      <c r="AL6" s="52">
        <f t="shared" si="11"/>
        <v>0</v>
      </c>
      <c r="AM6" s="52">
        <f t="shared" si="11"/>
        <v>1</v>
      </c>
      <c r="AN6" s="52">
        <f t="shared" si="11"/>
        <v>0</v>
      </c>
    </row>
    <row r="7" spans="1:40" x14ac:dyDescent="0.25">
      <c r="A7" s="16">
        <v>6</v>
      </c>
      <c r="B7" s="151">
        <f t="shared" si="0"/>
        <v>108</v>
      </c>
      <c r="C7" s="52">
        <f t="shared" si="1"/>
        <v>107</v>
      </c>
      <c r="D7" s="215">
        <f t="shared" ca="1" si="2"/>
        <v>0.2004662907172374</v>
      </c>
      <c r="E7" s="215">
        <f t="shared" ca="1" si="2"/>
        <v>8.6246561428264659E-2</v>
      </c>
      <c r="F7" s="215">
        <f t="shared" ca="1" si="3"/>
        <v>4.4289010075291811E-2</v>
      </c>
      <c r="G7" s="215">
        <f t="shared" ca="1" si="4"/>
        <v>7.2260829827704931E-2</v>
      </c>
      <c r="H7" s="52">
        <f t="shared" si="5"/>
        <v>33.425445000000003</v>
      </c>
      <c r="I7" s="52">
        <f t="shared" si="5"/>
        <v>-111.94409899999999</v>
      </c>
      <c r="J7" s="52"/>
      <c r="K7" s="244">
        <f t="shared" si="6"/>
        <v>429</v>
      </c>
      <c r="L7" s="244">
        <f t="shared" si="6"/>
        <v>201</v>
      </c>
      <c r="M7" s="244">
        <f t="shared" si="6"/>
        <v>228</v>
      </c>
      <c r="N7" s="244">
        <f t="shared" si="6"/>
        <v>429</v>
      </c>
      <c r="O7" s="244">
        <f t="shared" si="6"/>
        <v>201</v>
      </c>
      <c r="P7" s="52">
        <f t="shared" si="7"/>
        <v>3508</v>
      </c>
      <c r="Q7" s="129">
        <f t="shared" si="12"/>
        <v>0.25</v>
      </c>
      <c r="S7" s="152" t="str">
        <f t="shared" si="8"/>
        <v>5th St</v>
      </c>
      <c r="T7" s="152" t="str">
        <f t="shared" si="8"/>
        <v>Farmer Ave</v>
      </c>
      <c r="U7" s="52">
        <f t="shared" si="9"/>
        <v>101</v>
      </c>
      <c r="V7" s="52">
        <f t="shared" si="9"/>
        <v>114</v>
      </c>
      <c r="W7" s="52">
        <f>INDEX(Summary!$5:$61,$A7,W$67)</f>
        <v>246</v>
      </c>
      <c r="X7" s="52"/>
      <c r="Y7" s="52"/>
      <c r="Z7" s="52"/>
      <c r="AA7" s="52"/>
      <c r="AB7" s="52"/>
      <c r="AC7" s="52"/>
      <c r="AD7" s="52"/>
      <c r="AE7" s="52"/>
      <c r="AG7" s="52">
        <f t="shared" si="10"/>
        <v>0</v>
      </c>
      <c r="AH7" s="52">
        <f t="shared" si="10"/>
        <v>0</v>
      </c>
      <c r="AI7" s="52">
        <f t="shared" si="10"/>
        <v>3</v>
      </c>
      <c r="AJ7" s="52">
        <f t="shared" si="10"/>
        <v>3</v>
      </c>
      <c r="AK7" s="52">
        <f t="shared" si="11"/>
        <v>0</v>
      </c>
      <c r="AL7" s="52">
        <f t="shared" si="11"/>
        <v>0</v>
      </c>
      <c r="AM7" s="52">
        <f t="shared" si="11"/>
        <v>0</v>
      </c>
      <c r="AN7" s="52">
        <f t="shared" si="11"/>
        <v>0</v>
      </c>
    </row>
    <row r="8" spans="1:40" x14ac:dyDescent="0.25">
      <c r="A8" s="16">
        <v>7</v>
      </c>
      <c r="B8" s="151">
        <f t="shared" si="0"/>
        <v>110</v>
      </c>
      <c r="C8" s="52">
        <f t="shared" si="1"/>
        <v>20</v>
      </c>
      <c r="D8" s="215">
        <f t="shared" ca="1" si="2"/>
        <v>2.4999760767241554E-2</v>
      </c>
      <c r="E8" s="215">
        <f t="shared" ca="1" si="2"/>
        <v>0.22500006186975083</v>
      </c>
      <c r="F8" s="215">
        <f t="shared" ca="1" si="3"/>
        <v>0.27500056802996697</v>
      </c>
      <c r="G8" s="215">
        <f t="shared" ca="1" si="4"/>
        <v>0.27499963004588984</v>
      </c>
      <c r="H8" s="52">
        <f t="shared" si="5"/>
        <v>33.425600000000003</v>
      </c>
      <c r="I8" s="52">
        <f t="shared" si="5"/>
        <v>-111.96095</v>
      </c>
      <c r="J8" s="52"/>
      <c r="K8" s="244">
        <f t="shared" si="6"/>
        <v>40</v>
      </c>
      <c r="L8" s="244">
        <f t="shared" si="6"/>
        <v>0</v>
      </c>
      <c r="M8" s="244">
        <f t="shared" si="6"/>
        <v>40</v>
      </c>
      <c r="N8" s="244">
        <f t="shared" si="6"/>
        <v>40</v>
      </c>
      <c r="O8" s="244">
        <f t="shared" si="6"/>
        <v>0</v>
      </c>
      <c r="P8" s="52">
        <f t="shared" si="7"/>
        <v>28310</v>
      </c>
      <c r="Q8" s="129">
        <f t="shared" si="12"/>
        <v>1.24</v>
      </c>
      <c r="S8" s="152" t="str">
        <f t="shared" si="8"/>
        <v>5th St</v>
      </c>
      <c r="T8" s="152" t="str">
        <f t="shared" si="8"/>
        <v>Priest Dr</v>
      </c>
      <c r="U8" s="52" t="str">
        <f t="shared" si="9"/>
        <v/>
      </c>
      <c r="V8" s="52">
        <f t="shared" si="9"/>
        <v>20</v>
      </c>
      <c r="W8" s="52">
        <f>INDEX(Summary!$5:$61,$A8,W$67)</f>
        <v>228</v>
      </c>
      <c r="X8" s="52"/>
      <c r="Y8" s="52"/>
      <c r="Z8" s="52"/>
      <c r="AA8" s="52"/>
      <c r="AB8" s="52"/>
      <c r="AC8" s="52"/>
      <c r="AD8" s="52"/>
      <c r="AE8" s="52"/>
      <c r="AG8" s="52">
        <f t="shared" si="10"/>
        <v>1</v>
      </c>
      <c r="AH8" s="52">
        <f t="shared" si="10"/>
        <v>1</v>
      </c>
      <c r="AI8" s="52">
        <f t="shared" si="10"/>
        <v>0</v>
      </c>
      <c r="AJ8" s="52">
        <f t="shared" si="10"/>
        <v>3</v>
      </c>
      <c r="AK8" s="52">
        <f t="shared" si="11"/>
        <v>0</v>
      </c>
      <c r="AL8" s="52">
        <f t="shared" si="11"/>
        <v>0</v>
      </c>
      <c r="AM8" s="52">
        <f t="shared" si="11"/>
        <v>0</v>
      </c>
      <c r="AN8" s="52">
        <f t="shared" si="11"/>
        <v>0</v>
      </c>
    </row>
    <row r="9" spans="1:40" x14ac:dyDescent="0.25">
      <c r="A9" s="16">
        <v>8</v>
      </c>
      <c r="B9" s="151">
        <f t="shared" si="0"/>
        <v>111</v>
      </c>
      <c r="C9" s="52">
        <f t="shared" si="1"/>
        <v>124</v>
      </c>
      <c r="D9" s="215">
        <f t="shared" ca="1" si="2"/>
        <v>0.32121186548865466</v>
      </c>
      <c r="E9" s="215">
        <f t="shared" ca="1" si="2"/>
        <v>0.18080870366277968</v>
      </c>
      <c r="F9" s="215">
        <f t="shared" ca="1" si="3"/>
        <v>8.686848051615266E-2</v>
      </c>
      <c r="G9" s="215">
        <f t="shared" ca="1" si="4"/>
        <v>0.21717258978683415</v>
      </c>
      <c r="H9" s="52">
        <f t="shared" si="5"/>
        <v>33.418945000000001</v>
      </c>
      <c r="I9" s="52">
        <f t="shared" si="5"/>
        <v>-111.93979899999999</v>
      </c>
      <c r="J9" s="52"/>
      <c r="K9" s="244">
        <f t="shared" si="6"/>
        <v>495</v>
      </c>
      <c r="L9" s="244">
        <f t="shared" si="6"/>
        <v>201</v>
      </c>
      <c r="M9" s="244">
        <f t="shared" si="6"/>
        <v>294</v>
      </c>
      <c r="N9" s="244">
        <f t="shared" si="6"/>
        <v>495</v>
      </c>
      <c r="O9" s="244">
        <f t="shared" si="6"/>
        <v>201</v>
      </c>
      <c r="P9" s="52">
        <f t="shared" si="7"/>
        <v>26392</v>
      </c>
      <c r="Q9" s="129">
        <f t="shared" si="12"/>
        <v>0</v>
      </c>
      <c r="S9" s="152" t="str">
        <f t="shared" si="8"/>
        <v>10th St</v>
      </c>
      <c r="T9" s="152" t="str">
        <f t="shared" si="8"/>
        <v>Mill Ave</v>
      </c>
      <c r="U9" s="52">
        <f t="shared" si="9"/>
        <v>101</v>
      </c>
      <c r="V9" s="52">
        <f t="shared" si="9"/>
        <v>147</v>
      </c>
      <c r="W9" s="52">
        <f>INDEX(Summary!$5:$61,$A9,W$67)</f>
        <v>40</v>
      </c>
      <c r="X9" s="52"/>
      <c r="Y9" s="52"/>
      <c r="Z9" s="52"/>
      <c r="AA9" s="52"/>
      <c r="AB9" s="52"/>
      <c r="AC9" s="52"/>
      <c r="AD9" s="52"/>
      <c r="AE9" s="52"/>
      <c r="AG9" s="52">
        <f t="shared" si="10"/>
        <v>0</v>
      </c>
      <c r="AH9" s="52">
        <f t="shared" si="10"/>
        <v>0</v>
      </c>
      <c r="AI9" s="52">
        <f t="shared" si="10"/>
        <v>2</v>
      </c>
      <c r="AJ9" s="52">
        <f t="shared" si="10"/>
        <v>3</v>
      </c>
      <c r="AK9" s="52">
        <f t="shared" si="11"/>
        <v>0</v>
      </c>
      <c r="AL9" s="52">
        <f t="shared" si="11"/>
        <v>0</v>
      </c>
      <c r="AM9" s="52">
        <f t="shared" si="11"/>
        <v>1</v>
      </c>
      <c r="AN9" s="52">
        <f t="shared" si="11"/>
        <v>0</v>
      </c>
    </row>
    <row r="10" spans="1:40" x14ac:dyDescent="0.25">
      <c r="A10" s="16">
        <v>9</v>
      </c>
      <c r="B10" s="151">
        <f t="shared" si="0"/>
        <v>112</v>
      </c>
      <c r="C10" s="52">
        <f t="shared" si="1"/>
        <v>36</v>
      </c>
      <c r="D10" s="215">
        <f t="shared" ca="1" si="2"/>
        <v>0.26573359858459011</v>
      </c>
      <c r="E10" s="215">
        <f t="shared" ca="1" si="2"/>
        <v>0.66433473439849455</v>
      </c>
      <c r="F10" s="215">
        <f t="shared" ca="1" si="3"/>
        <v>-4.4230480205734787E-7</v>
      </c>
      <c r="G10" s="215">
        <f t="shared" ca="1" si="4"/>
        <v>-4.4339579839512109E-7</v>
      </c>
      <c r="H10" s="52">
        <f t="shared" si="5"/>
        <v>33.385480000000001</v>
      </c>
      <c r="I10" s="52">
        <f t="shared" si="5"/>
        <v>-111.93477</v>
      </c>
      <c r="J10" s="52"/>
      <c r="K10" s="244">
        <f t="shared" si="6"/>
        <v>143</v>
      </c>
      <c r="L10" s="244">
        <f t="shared" si="6"/>
        <v>63</v>
      </c>
      <c r="M10" s="244">
        <f t="shared" si="6"/>
        <v>80</v>
      </c>
      <c r="N10" s="244">
        <f t="shared" si="6"/>
        <v>143</v>
      </c>
      <c r="O10" s="244">
        <f t="shared" si="6"/>
        <v>63</v>
      </c>
      <c r="P10" s="52">
        <f t="shared" si="7"/>
        <v>1774</v>
      </c>
      <c r="Q10" s="129">
        <f t="shared" si="12"/>
        <v>2</v>
      </c>
      <c r="S10" s="152" t="str">
        <f t="shared" si="8"/>
        <v>Superstition Fwy</v>
      </c>
      <c r="T10" s="152" t="str">
        <f t="shared" si="8"/>
        <v>College Ave</v>
      </c>
      <c r="U10" s="52">
        <f t="shared" si="9"/>
        <v>32</v>
      </c>
      <c r="V10" s="52">
        <f t="shared" si="9"/>
        <v>40</v>
      </c>
      <c r="W10" s="52">
        <f>INDEX(Summary!$5:$61,$A10,W$67)</f>
        <v>294</v>
      </c>
      <c r="X10" s="52"/>
      <c r="Y10" s="52"/>
      <c r="Z10" s="52"/>
      <c r="AA10" s="52"/>
      <c r="AB10" s="52"/>
      <c r="AC10" s="52"/>
      <c r="AD10" s="52"/>
      <c r="AE10" s="52"/>
      <c r="AG10" s="52">
        <f t="shared" si="10"/>
        <v>2</v>
      </c>
      <c r="AH10" s="52">
        <f t="shared" si="10"/>
        <v>3</v>
      </c>
      <c r="AI10" s="52">
        <f t="shared" si="10"/>
        <v>0</v>
      </c>
      <c r="AJ10" s="52">
        <f t="shared" si="10"/>
        <v>0</v>
      </c>
      <c r="AK10" s="52">
        <f t="shared" si="11"/>
        <v>0</v>
      </c>
      <c r="AL10" s="52">
        <f t="shared" si="11"/>
        <v>0</v>
      </c>
      <c r="AM10" s="52">
        <f t="shared" si="11"/>
        <v>0</v>
      </c>
      <c r="AN10" s="52">
        <f t="shared" si="11"/>
        <v>0</v>
      </c>
    </row>
    <row r="11" spans="1:40" x14ac:dyDescent="0.25">
      <c r="A11" s="16">
        <v>10</v>
      </c>
      <c r="B11" s="151">
        <f t="shared" si="0"/>
        <v>113</v>
      </c>
      <c r="C11" s="52">
        <f t="shared" si="1"/>
        <v>58</v>
      </c>
      <c r="D11" s="215">
        <f t="shared" ca="1" si="2"/>
        <v>0.22795779758592299</v>
      </c>
      <c r="E11" s="215">
        <f t="shared" ca="1" si="2"/>
        <v>0.24085993980638976</v>
      </c>
      <c r="F11" s="215">
        <f t="shared" ca="1" si="3"/>
        <v>0.23655933137284596</v>
      </c>
      <c r="G11" s="215">
        <f t="shared" ca="1" si="4"/>
        <v>0.29892451214285548</v>
      </c>
      <c r="H11" s="52">
        <f t="shared" si="5"/>
        <v>33.414645</v>
      </c>
      <c r="I11" s="52">
        <f t="shared" si="5"/>
        <v>-111.93979899999999</v>
      </c>
      <c r="J11" s="52"/>
      <c r="K11" s="244">
        <f t="shared" si="6"/>
        <v>232.5</v>
      </c>
      <c r="L11" s="244">
        <f t="shared" si="6"/>
        <v>66</v>
      </c>
      <c r="M11" s="244">
        <f t="shared" si="6"/>
        <v>166.5</v>
      </c>
      <c r="N11" s="244">
        <f t="shared" si="6"/>
        <v>232.5</v>
      </c>
      <c r="O11" s="244">
        <f t="shared" si="6"/>
        <v>66</v>
      </c>
      <c r="P11" s="52">
        <f t="shared" si="7"/>
        <v>26392</v>
      </c>
      <c r="Q11" s="129">
        <f t="shared" si="12"/>
        <v>0</v>
      </c>
      <c r="S11" s="152" t="str">
        <f t="shared" si="8"/>
        <v>13th St</v>
      </c>
      <c r="T11" s="152" t="str">
        <f t="shared" si="8"/>
        <v>Mill Ave</v>
      </c>
      <c r="U11" s="52">
        <f t="shared" si="9"/>
        <v>33</v>
      </c>
      <c r="V11" s="52">
        <f t="shared" si="9"/>
        <v>83</v>
      </c>
      <c r="W11" s="52">
        <f>INDEX(Summary!$5:$61,$A11,W$67)</f>
        <v>80</v>
      </c>
      <c r="X11" s="52"/>
      <c r="Y11" s="52"/>
      <c r="Z11" s="52"/>
      <c r="AA11" s="52"/>
      <c r="AB11" s="52"/>
      <c r="AC11" s="52"/>
      <c r="AD11" s="52"/>
      <c r="AE11" s="52"/>
      <c r="AG11" s="52">
        <f t="shared" si="10"/>
        <v>1</v>
      </c>
      <c r="AH11" s="52">
        <f t="shared" si="10"/>
        <v>0</v>
      </c>
      <c r="AI11" s="52">
        <f t="shared" si="10"/>
        <v>3</v>
      </c>
      <c r="AJ11" s="52">
        <f t="shared" si="10"/>
        <v>3</v>
      </c>
      <c r="AK11" s="52">
        <f t="shared" si="11"/>
        <v>1</v>
      </c>
      <c r="AL11" s="52">
        <f t="shared" si="11"/>
        <v>0</v>
      </c>
      <c r="AM11" s="52">
        <f t="shared" si="11"/>
        <v>1</v>
      </c>
      <c r="AN11" s="52">
        <f t="shared" si="11"/>
        <v>0</v>
      </c>
    </row>
    <row r="12" spans="1:40" x14ac:dyDescent="0.25">
      <c r="A12" s="16">
        <v>11</v>
      </c>
      <c r="B12" s="151">
        <f t="shared" si="0"/>
        <v>114</v>
      </c>
      <c r="C12" s="52">
        <f t="shared" si="1"/>
        <v>43</v>
      </c>
      <c r="D12" s="215">
        <f t="shared" ca="1" si="2"/>
        <v>0.37647094158390476</v>
      </c>
      <c r="E12" s="215">
        <f t="shared" ca="1" si="2"/>
        <v>0.24117599021847996</v>
      </c>
      <c r="F12" s="215">
        <f t="shared" ca="1" si="3"/>
        <v>0.12941194874574888</v>
      </c>
      <c r="G12" s="215">
        <f t="shared" ca="1" si="4"/>
        <v>5.2940672020228154E-2</v>
      </c>
      <c r="H12" s="52">
        <f t="shared" si="5"/>
        <v>33.414645</v>
      </c>
      <c r="I12" s="52">
        <f t="shared" si="5"/>
        <v>-111.951999</v>
      </c>
      <c r="J12" s="52"/>
      <c r="K12" s="244">
        <f t="shared" si="6"/>
        <v>170</v>
      </c>
      <c r="L12" s="244">
        <f t="shared" si="6"/>
        <v>71</v>
      </c>
      <c r="M12" s="244">
        <f t="shared" si="6"/>
        <v>99</v>
      </c>
      <c r="N12" s="244">
        <f t="shared" si="6"/>
        <v>170</v>
      </c>
      <c r="O12" s="244">
        <f t="shared" si="6"/>
        <v>71</v>
      </c>
      <c r="P12" s="52">
        <f t="shared" si="7"/>
        <v>9690</v>
      </c>
      <c r="Q12" s="129">
        <f t="shared" si="12"/>
        <v>0.72</v>
      </c>
      <c r="S12" s="152" t="str">
        <f t="shared" si="8"/>
        <v>13th St</v>
      </c>
      <c r="T12" s="152" t="str">
        <f t="shared" si="8"/>
        <v>Hardy Dr</v>
      </c>
      <c r="U12" s="52">
        <f t="shared" si="9"/>
        <v>36</v>
      </c>
      <c r="V12" s="52">
        <f t="shared" si="9"/>
        <v>50</v>
      </c>
      <c r="W12" s="52">
        <f>INDEX(Summary!$5:$61,$A12,W$67)</f>
        <v>166.5</v>
      </c>
      <c r="X12" s="52"/>
      <c r="Y12" s="52"/>
      <c r="Z12" s="52"/>
      <c r="AA12" s="52"/>
      <c r="AB12" s="52"/>
      <c r="AC12" s="52"/>
      <c r="AD12" s="52"/>
      <c r="AE12" s="52"/>
      <c r="AG12" s="52">
        <f t="shared" si="10"/>
        <v>3</v>
      </c>
      <c r="AH12" s="52">
        <f t="shared" si="10"/>
        <v>3</v>
      </c>
      <c r="AI12" s="52">
        <f t="shared" si="10"/>
        <v>3</v>
      </c>
      <c r="AJ12" s="52">
        <f t="shared" si="10"/>
        <v>3</v>
      </c>
      <c r="AK12" s="52">
        <f t="shared" si="11"/>
        <v>0</v>
      </c>
      <c r="AL12" s="52">
        <f t="shared" si="11"/>
        <v>0</v>
      </c>
      <c r="AM12" s="52">
        <f t="shared" si="11"/>
        <v>0</v>
      </c>
      <c r="AN12" s="52">
        <f t="shared" si="11"/>
        <v>0</v>
      </c>
    </row>
    <row r="13" spans="1:40" x14ac:dyDescent="0.25">
      <c r="A13" s="16">
        <v>12</v>
      </c>
      <c r="B13" s="151">
        <f t="shared" si="0"/>
        <v>115</v>
      </c>
      <c r="C13" s="52">
        <f t="shared" si="1"/>
        <v>310</v>
      </c>
      <c r="D13" s="215">
        <f t="shared" ca="1" si="2"/>
        <v>0.23909606767768721</v>
      </c>
      <c r="E13" s="215">
        <f t="shared" ca="1" si="2"/>
        <v>5.8158685689856569E-2</v>
      </c>
      <c r="F13" s="215">
        <f t="shared" ca="1" si="3"/>
        <v>0.19062927891830814</v>
      </c>
      <c r="G13" s="215">
        <f t="shared" ca="1" si="4"/>
        <v>0.27948281022349025</v>
      </c>
      <c r="H13" s="52">
        <f t="shared" si="5"/>
        <v>33.421844999999998</v>
      </c>
      <c r="I13" s="52">
        <f t="shared" si="5"/>
        <v>-111.934799</v>
      </c>
      <c r="J13" s="52"/>
      <c r="K13" s="244">
        <f t="shared" si="6"/>
        <v>619</v>
      </c>
      <c r="L13" s="244">
        <f t="shared" si="6"/>
        <v>0</v>
      </c>
      <c r="M13" s="244">
        <f t="shared" si="6"/>
        <v>619</v>
      </c>
      <c r="N13" s="244">
        <f t="shared" si="6"/>
        <v>619</v>
      </c>
      <c r="O13" s="244">
        <f t="shared" si="6"/>
        <v>0</v>
      </c>
      <c r="P13" s="52">
        <f t="shared" si="7"/>
        <v>26482</v>
      </c>
      <c r="Q13" s="129">
        <f t="shared" si="12"/>
        <v>0</v>
      </c>
      <c r="S13" s="152" t="str">
        <f t="shared" si="8"/>
        <v>University Dr</v>
      </c>
      <c r="T13" s="152" t="str">
        <f t="shared" si="8"/>
        <v>College Ave</v>
      </c>
      <c r="U13" s="52" t="str">
        <f t="shared" si="9"/>
        <v/>
      </c>
      <c r="V13" s="52">
        <f t="shared" si="9"/>
        <v>310</v>
      </c>
      <c r="W13" s="52">
        <f>INDEX(Summary!$5:$61,$A13,W$67)</f>
        <v>99</v>
      </c>
      <c r="X13" s="52"/>
      <c r="Y13" s="52"/>
      <c r="Z13" s="52"/>
      <c r="AA13" s="52"/>
      <c r="AB13" s="52"/>
      <c r="AC13" s="52"/>
      <c r="AD13" s="52"/>
      <c r="AE13" s="52"/>
      <c r="AG13" s="52">
        <f t="shared" si="10"/>
        <v>5</v>
      </c>
      <c r="AH13" s="52">
        <f t="shared" si="10"/>
        <v>3</v>
      </c>
      <c r="AI13" s="52">
        <f t="shared" si="10"/>
        <v>3</v>
      </c>
      <c r="AJ13" s="52">
        <f t="shared" si="10"/>
        <v>3</v>
      </c>
      <c r="AK13" s="52">
        <f t="shared" si="11"/>
        <v>0</v>
      </c>
      <c r="AL13" s="52">
        <f t="shared" si="11"/>
        <v>0</v>
      </c>
      <c r="AM13" s="52">
        <f t="shared" si="11"/>
        <v>0</v>
      </c>
      <c r="AN13" s="52">
        <f t="shared" si="11"/>
        <v>0</v>
      </c>
    </row>
    <row r="14" spans="1:40" x14ac:dyDescent="0.25">
      <c r="A14" s="16">
        <v>13</v>
      </c>
      <c r="B14" s="151">
        <f t="shared" si="0"/>
        <v>116</v>
      </c>
      <c r="C14" s="52">
        <f t="shared" si="1"/>
        <v>88</v>
      </c>
      <c r="D14" s="215">
        <f t="shared" ca="1" si="2"/>
        <v>0.30725509757778185</v>
      </c>
      <c r="E14" s="215">
        <f t="shared" ca="1" si="2"/>
        <v>9.530558749942547E-2</v>
      </c>
      <c r="F14" s="215">
        <f t="shared" ca="1" si="3"/>
        <v>0.31294417714440531</v>
      </c>
      <c r="G14" s="215">
        <f t="shared" ca="1" si="4"/>
        <v>0.60597521409522115</v>
      </c>
      <c r="H14" s="52">
        <f t="shared" si="5"/>
        <v>33.421779999999998</v>
      </c>
      <c r="I14" s="52">
        <f t="shared" si="5"/>
        <v>-111.91791000000001</v>
      </c>
      <c r="J14" s="52"/>
      <c r="K14" s="244">
        <f t="shared" si="6"/>
        <v>351.5</v>
      </c>
      <c r="L14" s="244">
        <f t="shared" si="6"/>
        <v>137.5</v>
      </c>
      <c r="M14" s="244">
        <f t="shared" si="6"/>
        <v>214</v>
      </c>
      <c r="N14" s="244">
        <f t="shared" si="6"/>
        <v>351.5</v>
      </c>
      <c r="O14" s="244">
        <f t="shared" si="6"/>
        <v>137.5</v>
      </c>
      <c r="P14" s="52">
        <f t="shared" si="7"/>
        <v>30015</v>
      </c>
      <c r="Q14" s="129">
        <f t="shared" si="12"/>
        <v>0.5</v>
      </c>
      <c r="S14" s="152" t="str">
        <f t="shared" si="8"/>
        <v>University Dr</v>
      </c>
      <c r="T14" s="152" t="str">
        <f t="shared" si="8"/>
        <v>Dorsey Ln</v>
      </c>
      <c r="U14" s="52">
        <f t="shared" si="9"/>
        <v>69</v>
      </c>
      <c r="V14" s="52">
        <f t="shared" si="9"/>
        <v>107</v>
      </c>
      <c r="W14" s="52">
        <f>INDEX(Summary!$5:$61,$A14,W$67)</f>
        <v>619</v>
      </c>
      <c r="X14" s="52"/>
      <c r="Y14" s="52"/>
      <c r="Z14" s="52"/>
      <c r="AA14" s="52"/>
      <c r="AB14" s="52"/>
      <c r="AC14" s="52"/>
      <c r="AD14" s="52"/>
      <c r="AE14" s="52"/>
      <c r="AG14" s="52">
        <f t="shared" si="10"/>
        <v>2</v>
      </c>
      <c r="AH14" s="52">
        <f t="shared" si="10"/>
        <v>0</v>
      </c>
      <c r="AI14" s="52">
        <f t="shared" si="10"/>
        <v>3</v>
      </c>
      <c r="AJ14" s="52">
        <f t="shared" si="10"/>
        <v>3</v>
      </c>
      <c r="AK14" s="52">
        <f t="shared" si="11"/>
        <v>0</v>
      </c>
      <c r="AL14" s="52">
        <f t="shared" si="11"/>
        <v>0</v>
      </c>
      <c r="AM14" s="52">
        <f t="shared" si="11"/>
        <v>0</v>
      </c>
      <c r="AN14" s="52">
        <f t="shared" si="11"/>
        <v>0</v>
      </c>
    </row>
    <row r="15" spans="1:40" x14ac:dyDescent="0.25">
      <c r="A15" s="16">
        <v>14</v>
      </c>
      <c r="B15" s="151">
        <f t="shared" si="0"/>
        <v>117</v>
      </c>
      <c r="C15" s="52">
        <f t="shared" si="1"/>
        <v>197</v>
      </c>
      <c r="D15" s="215">
        <f t="shared" ca="1" si="2"/>
        <v>0.27756690481009827</v>
      </c>
      <c r="E15" s="215">
        <f t="shared" ca="1" si="2"/>
        <v>8.111585725540689E-2</v>
      </c>
      <c r="F15" s="215">
        <f t="shared" ca="1" si="3"/>
        <v>0.35487884693905819</v>
      </c>
      <c r="G15" s="215">
        <f t="shared" ca="1" si="4"/>
        <v>0.6894797307974434</v>
      </c>
      <c r="H15" s="52">
        <f t="shared" si="5"/>
        <v>33.422044999999997</v>
      </c>
      <c r="I15" s="52">
        <f t="shared" si="5"/>
        <v>-111.926299</v>
      </c>
      <c r="J15" s="52"/>
      <c r="K15" s="244">
        <f t="shared" si="6"/>
        <v>789</v>
      </c>
      <c r="L15" s="244">
        <f t="shared" si="6"/>
        <v>267</v>
      </c>
      <c r="M15" s="244">
        <f t="shared" si="6"/>
        <v>522</v>
      </c>
      <c r="N15" s="244">
        <f t="shared" si="6"/>
        <v>789</v>
      </c>
      <c r="O15" s="244">
        <f t="shared" si="6"/>
        <v>267</v>
      </c>
      <c r="P15" s="52">
        <f t="shared" si="7"/>
        <v>51380</v>
      </c>
      <c r="Q15" s="129">
        <f t="shared" si="12"/>
        <v>0</v>
      </c>
      <c r="S15" s="152" t="str">
        <f t="shared" si="8"/>
        <v>University Dr</v>
      </c>
      <c r="T15" s="152" t="str">
        <f t="shared" si="8"/>
        <v>Rural Rd</v>
      </c>
      <c r="U15" s="52">
        <f t="shared" si="9"/>
        <v>134</v>
      </c>
      <c r="V15" s="52">
        <f t="shared" si="9"/>
        <v>261</v>
      </c>
      <c r="W15" s="52">
        <f>INDEX(Summary!$5:$61,$A15,W$67)</f>
        <v>214</v>
      </c>
      <c r="X15" s="52"/>
      <c r="Y15" s="52"/>
      <c r="Z15" s="52"/>
      <c r="AA15" s="52"/>
      <c r="AB15" s="52"/>
      <c r="AC15" s="52"/>
      <c r="AD15" s="52"/>
      <c r="AE15" s="52"/>
      <c r="AG15" s="52">
        <f t="shared" si="10"/>
        <v>0</v>
      </c>
      <c r="AH15" s="52">
        <f t="shared" si="10"/>
        <v>0</v>
      </c>
      <c r="AI15" s="52">
        <f t="shared" si="10"/>
        <v>3</v>
      </c>
      <c r="AJ15" s="52">
        <f t="shared" si="10"/>
        <v>3</v>
      </c>
      <c r="AK15" s="52">
        <f t="shared" si="11"/>
        <v>0</v>
      </c>
      <c r="AL15" s="52">
        <f t="shared" si="11"/>
        <v>0</v>
      </c>
      <c r="AM15" s="52">
        <f t="shared" si="11"/>
        <v>0</v>
      </c>
      <c r="AN15" s="52">
        <f t="shared" si="11"/>
        <v>1</v>
      </c>
    </row>
    <row r="16" spans="1:40" x14ac:dyDescent="0.25">
      <c r="A16" s="16">
        <v>15</v>
      </c>
      <c r="B16" s="151">
        <f t="shared" si="0"/>
        <v>118</v>
      </c>
      <c r="C16" s="52">
        <f t="shared" si="1"/>
        <v>154</v>
      </c>
      <c r="D16" s="215">
        <f t="shared" ca="1" si="2"/>
        <v>0.20813049130593506</v>
      </c>
      <c r="E16" s="215">
        <f t="shared" ca="1" si="2"/>
        <v>0.15609721481882047</v>
      </c>
      <c r="F16" s="215">
        <f t="shared" ca="1" si="3"/>
        <v>0.27967474629379629</v>
      </c>
      <c r="G16" s="215">
        <f t="shared" ca="1" si="4"/>
        <v>0.43577139633242579</v>
      </c>
      <c r="H16" s="52">
        <f t="shared" si="5"/>
        <v>33.421945000000001</v>
      </c>
      <c r="I16" s="52">
        <f t="shared" si="5"/>
        <v>-111.93979899999999</v>
      </c>
      <c r="J16" s="52"/>
      <c r="K16" s="244">
        <f t="shared" si="6"/>
        <v>615</v>
      </c>
      <c r="L16" s="244">
        <f t="shared" si="6"/>
        <v>205</v>
      </c>
      <c r="M16" s="244">
        <f t="shared" si="6"/>
        <v>410</v>
      </c>
      <c r="N16" s="244">
        <f t="shared" si="6"/>
        <v>615</v>
      </c>
      <c r="O16" s="244">
        <f t="shared" si="6"/>
        <v>205</v>
      </c>
      <c r="P16" s="52">
        <f t="shared" si="7"/>
        <v>27003</v>
      </c>
      <c r="Q16" s="129">
        <f t="shared" si="12"/>
        <v>0</v>
      </c>
      <c r="S16" s="152" t="str">
        <f t="shared" si="8"/>
        <v>University Dr</v>
      </c>
      <c r="T16" s="152" t="str">
        <f t="shared" si="8"/>
        <v>Mill Ave</v>
      </c>
      <c r="U16" s="52">
        <f t="shared" si="9"/>
        <v>103</v>
      </c>
      <c r="V16" s="52">
        <f t="shared" si="9"/>
        <v>205</v>
      </c>
      <c r="W16" s="52">
        <f>INDEX(Summary!$5:$61,$A16,W$67)</f>
        <v>522</v>
      </c>
      <c r="X16" s="52"/>
      <c r="Y16" s="52"/>
      <c r="Z16" s="52"/>
      <c r="AA16" s="52"/>
      <c r="AB16" s="52"/>
      <c r="AC16" s="52"/>
      <c r="AD16" s="52"/>
      <c r="AE16" s="52"/>
      <c r="AG16" s="52">
        <f t="shared" si="10"/>
        <v>0</v>
      </c>
      <c r="AH16" s="52">
        <f t="shared" si="10"/>
        <v>3</v>
      </c>
      <c r="AI16" s="52">
        <f t="shared" si="10"/>
        <v>3</v>
      </c>
      <c r="AJ16" s="52">
        <f t="shared" si="10"/>
        <v>3</v>
      </c>
      <c r="AK16" s="52">
        <f t="shared" si="11"/>
        <v>0</v>
      </c>
      <c r="AL16" s="52">
        <f t="shared" si="11"/>
        <v>0</v>
      </c>
      <c r="AM16" s="52">
        <f t="shared" si="11"/>
        <v>1</v>
      </c>
      <c r="AN16" s="52">
        <f t="shared" si="11"/>
        <v>0</v>
      </c>
    </row>
    <row r="17" spans="1:40" x14ac:dyDescent="0.25">
      <c r="A17" s="16">
        <v>16</v>
      </c>
      <c r="B17" s="151">
        <f t="shared" si="0"/>
        <v>119</v>
      </c>
      <c r="C17" s="52">
        <f t="shared" si="1"/>
        <v>92</v>
      </c>
      <c r="D17" s="215">
        <f t="shared" ca="1" si="2"/>
        <v>0.22343346782013124</v>
      </c>
      <c r="E17" s="215">
        <f t="shared" ca="1" si="2"/>
        <v>0.16893645747191424</v>
      </c>
      <c r="F17" s="215">
        <f t="shared" ca="1" si="3"/>
        <v>0.18801090873628365</v>
      </c>
      <c r="G17" s="215">
        <f t="shared" ca="1" si="4"/>
        <v>0.27247954436556338</v>
      </c>
      <c r="H17" s="52">
        <f t="shared" si="5"/>
        <v>33.421945000000001</v>
      </c>
      <c r="I17" s="52">
        <f t="shared" si="5"/>
        <v>-111.942199</v>
      </c>
      <c r="J17" s="52"/>
      <c r="K17" s="244">
        <f t="shared" si="6"/>
        <v>367</v>
      </c>
      <c r="L17" s="244">
        <f t="shared" si="6"/>
        <v>144</v>
      </c>
      <c r="M17" s="244">
        <f t="shared" si="6"/>
        <v>223</v>
      </c>
      <c r="N17" s="244">
        <f t="shared" si="6"/>
        <v>367</v>
      </c>
      <c r="O17" s="244">
        <f t="shared" si="6"/>
        <v>144</v>
      </c>
      <c r="P17" s="52">
        <f t="shared" si="7"/>
        <v>27003</v>
      </c>
      <c r="Q17" s="129">
        <f t="shared" si="12"/>
        <v>0.11</v>
      </c>
      <c r="S17" s="152" t="str">
        <f t="shared" si="8"/>
        <v>University Dr</v>
      </c>
      <c r="T17" s="152" t="str">
        <f t="shared" si="8"/>
        <v>Ash Ave</v>
      </c>
      <c r="U17" s="52">
        <f t="shared" si="9"/>
        <v>72</v>
      </c>
      <c r="V17" s="52">
        <f t="shared" si="9"/>
        <v>112</v>
      </c>
      <c r="W17" s="52">
        <f>INDEX(Summary!$5:$61,$A17,W$67)</f>
        <v>410</v>
      </c>
      <c r="X17" s="52"/>
      <c r="Y17" s="52"/>
      <c r="Z17" s="52"/>
      <c r="AA17" s="52"/>
      <c r="AB17" s="52"/>
      <c r="AC17" s="52"/>
      <c r="AD17" s="52"/>
      <c r="AE17" s="52"/>
      <c r="AG17" s="52">
        <f t="shared" si="10"/>
        <v>0</v>
      </c>
      <c r="AH17" s="52">
        <f t="shared" si="10"/>
        <v>3</v>
      </c>
      <c r="AI17" s="52">
        <f t="shared" si="10"/>
        <v>3</v>
      </c>
      <c r="AJ17" s="52">
        <f t="shared" si="10"/>
        <v>3</v>
      </c>
      <c r="AK17" s="52">
        <f t="shared" si="11"/>
        <v>0</v>
      </c>
      <c r="AL17" s="52">
        <f t="shared" si="11"/>
        <v>0</v>
      </c>
      <c r="AM17" s="52">
        <f t="shared" si="11"/>
        <v>0</v>
      </c>
      <c r="AN17" s="52">
        <f t="shared" si="11"/>
        <v>0</v>
      </c>
    </row>
    <row r="18" spans="1:40" x14ac:dyDescent="0.25">
      <c r="A18" s="16">
        <v>17</v>
      </c>
      <c r="B18" s="151">
        <f t="shared" si="0"/>
        <v>120</v>
      </c>
      <c r="C18" s="52">
        <f t="shared" si="1"/>
        <v>68</v>
      </c>
      <c r="D18" s="215">
        <f t="shared" ca="1" si="2"/>
        <v>0.19259286403537762</v>
      </c>
      <c r="E18" s="215">
        <f t="shared" ca="1" si="2"/>
        <v>0.11481530217623233</v>
      </c>
      <c r="F18" s="215">
        <f t="shared" ca="1" si="3"/>
        <v>0.20000070700486744</v>
      </c>
      <c r="G18" s="215">
        <f t="shared" ca="1" si="4"/>
        <v>0.31481507097205258</v>
      </c>
      <c r="H18" s="52">
        <f t="shared" si="5"/>
        <v>33.421900000000001</v>
      </c>
      <c r="I18" s="52">
        <f t="shared" si="5"/>
        <v>-111.94727</v>
      </c>
      <c r="J18" s="52"/>
      <c r="K18" s="244">
        <f t="shared" ref="K18:O33" si="13">INDEX(summary_data,$A18,MATCH(K$1,summary_hdr,0))</f>
        <v>270</v>
      </c>
      <c r="L18" s="244">
        <f t="shared" si="13"/>
        <v>129</v>
      </c>
      <c r="M18" s="244">
        <f t="shared" si="13"/>
        <v>141</v>
      </c>
      <c r="N18" s="244">
        <f t="shared" si="13"/>
        <v>270</v>
      </c>
      <c r="O18" s="244">
        <f t="shared" si="13"/>
        <v>129</v>
      </c>
      <c r="P18" s="52">
        <f t="shared" si="7"/>
        <v>27003</v>
      </c>
      <c r="Q18" s="129">
        <f t="shared" si="12"/>
        <v>0.43</v>
      </c>
      <c r="S18" s="152" t="str">
        <f t="shared" si="8"/>
        <v>University Dr</v>
      </c>
      <c r="T18" s="152" t="str">
        <f t="shared" si="8"/>
        <v>Roosevelt St</v>
      </c>
      <c r="U18" s="52">
        <f t="shared" si="9"/>
        <v>65</v>
      </c>
      <c r="V18" s="52">
        <f t="shared" si="9"/>
        <v>71</v>
      </c>
      <c r="W18" s="52">
        <f>INDEX(Summary!$5:$61,$A18,W$67)</f>
        <v>223</v>
      </c>
      <c r="X18" s="52"/>
      <c r="Y18" s="52"/>
      <c r="Z18" s="52"/>
      <c r="AA18" s="52"/>
      <c r="AB18" s="52"/>
      <c r="AC18" s="52"/>
      <c r="AD18" s="52"/>
      <c r="AE18" s="52"/>
      <c r="AG18" s="52">
        <f t="shared" si="10"/>
        <v>3</v>
      </c>
      <c r="AH18" s="52">
        <f t="shared" si="10"/>
        <v>2</v>
      </c>
      <c r="AI18" s="52">
        <f t="shared" si="10"/>
        <v>3</v>
      </c>
      <c r="AJ18" s="52">
        <f t="shared" si="10"/>
        <v>3</v>
      </c>
      <c r="AK18" s="52">
        <f t="shared" si="11"/>
        <v>0</v>
      </c>
      <c r="AL18" s="52">
        <f t="shared" si="11"/>
        <v>0</v>
      </c>
      <c r="AM18" s="52">
        <f t="shared" si="11"/>
        <v>0</v>
      </c>
      <c r="AN18" s="52">
        <f t="shared" si="11"/>
        <v>0</v>
      </c>
    </row>
    <row r="19" spans="1:40" x14ac:dyDescent="0.25">
      <c r="A19" s="16">
        <v>18</v>
      </c>
      <c r="B19" s="151">
        <f t="shared" si="0"/>
        <v>121</v>
      </c>
      <c r="C19" s="52">
        <f t="shared" si="1"/>
        <v>36</v>
      </c>
      <c r="D19" s="215">
        <f t="shared" ca="1" si="2"/>
        <v>0.2013888936905997</v>
      </c>
      <c r="E19" s="215">
        <f t="shared" ca="1" si="2"/>
        <v>0.20833429435153503</v>
      </c>
      <c r="F19" s="215">
        <f t="shared" ca="1" si="3"/>
        <v>0.18749962338932413</v>
      </c>
      <c r="G19" s="215">
        <f t="shared" ca="1" si="4"/>
        <v>0.40972139393757273</v>
      </c>
      <c r="H19" s="52">
        <f t="shared" si="5"/>
        <v>33.421844999999998</v>
      </c>
      <c r="I19" s="52">
        <f t="shared" si="5"/>
        <v>-111.95219899999999</v>
      </c>
      <c r="J19" s="52"/>
      <c r="K19" s="244">
        <f t="shared" si="13"/>
        <v>144</v>
      </c>
      <c r="L19" s="244">
        <f t="shared" si="13"/>
        <v>61</v>
      </c>
      <c r="M19" s="244">
        <f t="shared" si="13"/>
        <v>83</v>
      </c>
      <c r="N19" s="244">
        <f t="shared" si="13"/>
        <v>144</v>
      </c>
      <c r="O19" s="244">
        <f t="shared" si="13"/>
        <v>61</v>
      </c>
      <c r="P19" s="52">
        <f t="shared" si="7"/>
        <v>27003</v>
      </c>
      <c r="Q19" s="129">
        <f t="shared" si="12"/>
        <v>0.72</v>
      </c>
      <c r="S19" s="152" t="str">
        <f t="shared" si="8"/>
        <v>University Dr</v>
      </c>
      <c r="T19" s="152" t="str">
        <f t="shared" si="8"/>
        <v>Hardy Dr</v>
      </c>
      <c r="U19" s="52">
        <f t="shared" si="9"/>
        <v>31</v>
      </c>
      <c r="V19" s="52">
        <f t="shared" si="9"/>
        <v>42</v>
      </c>
      <c r="W19" s="52">
        <f>INDEX(Summary!$5:$61,$A19,W$67)</f>
        <v>141</v>
      </c>
      <c r="X19" s="52"/>
      <c r="Y19" s="52"/>
      <c r="Z19" s="52"/>
      <c r="AA19" s="52"/>
      <c r="AB19" s="52"/>
      <c r="AC19" s="52"/>
      <c r="AD19" s="52"/>
      <c r="AE19" s="52"/>
      <c r="AG19" s="52">
        <f t="shared" si="10"/>
        <v>3</v>
      </c>
      <c r="AH19" s="52">
        <f t="shared" si="10"/>
        <v>3</v>
      </c>
      <c r="AI19" s="52">
        <f t="shared" si="10"/>
        <v>3</v>
      </c>
      <c r="AJ19" s="52">
        <f t="shared" si="10"/>
        <v>3</v>
      </c>
      <c r="AK19" s="52">
        <f t="shared" si="11"/>
        <v>0</v>
      </c>
      <c r="AL19" s="52">
        <f t="shared" si="11"/>
        <v>0</v>
      </c>
      <c r="AM19" s="52">
        <f t="shared" si="11"/>
        <v>0</v>
      </c>
      <c r="AN19" s="52">
        <f t="shared" si="11"/>
        <v>0</v>
      </c>
    </row>
    <row r="20" spans="1:40" x14ac:dyDescent="0.25">
      <c r="A20" s="16">
        <v>19</v>
      </c>
      <c r="B20" s="151">
        <f t="shared" si="0"/>
        <v>122</v>
      </c>
      <c r="C20" s="52">
        <f t="shared" si="1"/>
        <v>47</v>
      </c>
      <c r="D20" s="215">
        <f t="shared" ca="1" si="2"/>
        <v>0.12365621141912281</v>
      </c>
      <c r="E20" s="215">
        <f t="shared" ca="1" si="2"/>
        <v>0.38171949051601739</v>
      </c>
      <c r="F20" s="215">
        <f t="shared" ca="1" si="3"/>
        <v>5.9139252010335354E-2</v>
      </c>
      <c r="G20" s="215">
        <f t="shared" ca="1" si="4"/>
        <v>0.1397843520728341</v>
      </c>
      <c r="H20" s="52">
        <f t="shared" si="5"/>
        <v>33.451279999999997</v>
      </c>
      <c r="I20" s="52">
        <f t="shared" si="5"/>
        <v>-111.91303000000001</v>
      </c>
      <c r="J20" s="52"/>
      <c r="K20" s="244">
        <f t="shared" si="13"/>
        <v>186</v>
      </c>
      <c r="L20" s="244">
        <f t="shared" si="13"/>
        <v>57</v>
      </c>
      <c r="M20" s="244">
        <f t="shared" si="13"/>
        <v>129</v>
      </c>
      <c r="N20" s="244">
        <f t="shared" si="13"/>
        <v>186</v>
      </c>
      <c r="O20" s="244">
        <f t="shared" si="13"/>
        <v>57</v>
      </c>
      <c r="P20" s="52">
        <f t="shared" si="7"/>
        <v>14788</v>
      </c>
      <c r="Q20" s="129">
        <f t="shared" si="12"/>
        <v>2.2000000000000002</v>
      </c>
      <c r="S20" s="152" t="str">
        <f t="shared" si="8"/>
        <v>McKellips Rd</v>
      </c>
      <c r="T20" s="152" t="str">
        <f t="shared" si="8"/>
        <v>Greenbelt Path</v>
      </c>
      <c r="U20" s="52">
        <f t="shared" si="9"/>
        <v>29</v>
      </c>
      <c r="V20" s="52">
        <f t="shared" si="9"/>
        <v>65</v>
      </c>
      <c r="W20" s="52">
        <f>INDEX(Summary!$5:$61,$A20,W$67)</f>
        <v>83</v>
      </c>
      <c r="X20" s="52"/>
      <c r="Y20" s="52"/>
      <c r="Z20" s="52"/>
      <c r="AA20" s="52"/>
      <c r="AB20" s="52"/>
      <c r="AC20" s="52"/>
      <c r="AD20" s="52"/>
      <c r="AE20" s="52"/>
      <c r="AG20" s="52">
        <f t="shared" si="10"/>
        <v>4</v>
      </c>
      <c r="AH20" s="52">
        <f t="shared" si="10"/>
        <v>4</v>
      </c>
      <c r="AI20" s="52">
        <f t="shared" si="10"/>
        <v>3</v>
      </c>
      <c r="AJ20" s="52">
        <f t="shared" si="10"/>
        <v>3</v>
      </c>
      <c r="AK20" s="52">
        <f t="shared" si="11"/>
        <v>0</v>
      </c>
      <c r="AL20" s="52">
        <f t="shared" si="11"/>
        <v>0</v>
      </c>
      <c r="AM20" s="52">
        <f t="shared" si="11"/>
        <v>0</v>
      </c>
      <c r="AN20" s="52">
        <f t="shared" si="11"/>
        <v>0</v>
      </c>
    </row>
    <row r="21" spans="1:40" x14ac:dyDescent="0.25">
      <c r="A21" s="16">
        <v>20</v>
      </c>
      <c r="B21" s="151">
        <f t="shared" si="0"/>
        <v>123</v>
      </c>
      <c r="C21" s="52">
        <f t="shared" si="1"/>
        <v>40</v>
      </c>
      <c r="D21" s="215">
        <f t="shared" ca="1" si="2"/>
        <v>0.2670799440086194</v>
      </c>
      <c r="E21" s="215">
        <f t="shared" ca="1" si="2"/>
        <v>0.55900685769001124</v>
      </c>
      <c r="F21" s="215">
        <f t="shared" ca="1" si="3"/>
        <v>4.3478621324124354E-2</v>
      </c>
      <c r="G21" s="215">
        <f t="shared" ca="1" si="4"/>
        <v>0.13043412073110389</v>
      </c>
      <c r="H21" s="52">
        <f t="shared" si="5"/>
        <v>33.356630000000003</v>
      </c>
      <c r="I21" s="52">
        <f t="shared" si="5"/>
        <v>-111.92854</v>
      </c>
      <c r="J21" s="52"/>
      <c r="K21" s="244">
        <f t="shared" si="13"/>
        <v>161</v>
      </c>
      <c r="L21" s="244">
        <f t="shared" si="13"/>
        <v>70</v>
      </c>
      <c r="M21" s="244">
        <f t="shared" si="13"/>
        <v>91</v>
      </c>
      <c r="N21" s="244">
        <f t="shared" si="13"/>
        <v>161</v>
      </c>
      <c r="O21" s="244">
        <f t="shared" si="13"/>
        <v>70</v>
      </c>
      <c r="P21" s="52">
        <f t="shared" si="7"/>
        <v>29395</v>
      </c>
      <c r="Q21" s="129">
        <f t="shared" si="12"/>
        <v>4</v>
      </c>
      <c r="S21" s="152" t="str">
        <f t="shared" si="8"/>
        <v>Western Canal</v>
      </c>
      <c r="T21" s="152" t="str">
        <f t="shared" si="8"/>
        <v>Rural Rd</v>
      </c>
      <c r="U21" s="52">
        <f t="shared" si="9"/>
        <v>35</v>
      </c>
      <c r="V21" s="52">
        <f t="shared" si="9"/>
        <v>46</v>
      </c>
      <c r="W21" s="52">
        <f>INDEX(Summary!$5:$61,$A21,W$67)</f>
        <v>129</v>
      </c>
      <c r="X21" s="52"/>
      <c r="Y21" s="52"/>
      <c r="Z21" s="52"/>
      <c r="AA21" s="52"/>
      <c r="AB21" s="52"/>
      <c r="AC21" s="52"/>
      <c r="AD21" s="52"/>
      <c r="AE21" s="52"/>
      <c r="AG21" s="52">
        <f t="shared" si="10"/>
        <v>0</v>
      </c>
      <c r="AH21" s="52">
        <f t="shared" si="10"/>
        <v>0</v>
      </c>
      <c r="AI21" s="52">
        <f t="shared" si="10"/>
        <v>4</v>
      </c>
      <c r="AJ21" s="52">
        <f t="shared" si="10"/>
        <v>4</v>
      </c>
      <c r="AK21" s="52">
        <f t="shared" si="11"/>
        <v>0</v>
      </c>
      <c r="AL21" s="52">
        <f t="shared" si="11"/>
        <v>0</v>
      </c>
      <c r="AM21" s="52">
        <f t="shared" si="11"/>
        <v>0</v>
      </c>
      <c r="AN21" s="52">
        <f t="shared" si="11"/>
        <v>0</v>
      </c>
    </row>
    <row r="22" spans="1:40" x14ac:dyDescent="0.25">
      <c r="A22" s="16">
        <v>21</v>
      </c>
      <c r="B22" s="151">
        <f t="shared" si="0"/>
        <v>124</v>
      </c>
      <c r="C22" s="52">
        <f t="shared" si="1"/>
        <v>38</v>
      </c>
      <c r="D22" s="215">
        <f t="shared" ref="D22:E41" ca="1" si="14">INDEX(summary_data,$A22,MATCH(D$1&amp;"%",summary_hdr,0))</f>
        <v>0.33552545948718637</v>
      </c>
      <c r="E22" s="215">
        <f t="shared" ca="1" si="14"/>
        <v>0.55921140196631203</v>
      </c>
      <c r="F22" s="215">
        <f t="shared" ca="1" si="3"/>
        <v>3.2894664785667493E-2</v>
      </c>
      <c r="G22" s="215">
        <f t="shared" ca="1" si="4"/>
        <v>0.11842024238245726</v>
      </c>
      <c r="H22" s="52">
        <f t="shared" ref="H22:I41" si="15">IF(ISBLANK(INDEX(GPS_,MATCH($B22,loc_ID,0),H$66)),"",INDEX(GPS_,MATCH($B22,loc_ID,0),H$66))</f>
        <v>33.356769999999997</v>
      </c>
      <c r="I22" s="52">
        <f t="shared" si="15"/>
        <v>-111.91153</v>
      </c>
      <c r="J22" s="52"/>
      <c r="K22" s="244">
        <f t="shared" si="13"/>
        <v>152</v>
      </c>
      <c r="L22" s="244">
        <f t="shared" si="13"/>
        <v>61</v>
      </c>
      <c r="M22" s="244">
        <f t="shared" si="13"/>
        <v>91</v>
      </c>
      <c r="N22" s="244">
        <f t="shared" si="13"/>
        <v>152</v>
      </c>
      <c r="O22" s="244">
        <f t="shared" si="13"/>
        <v>61</v>
      </c>
      <c r="P22" s="52">
        <f t="shared" si="7"/>
        <v>30170</v>
      </c>
      <c r="Q22" s="129">
        <f t="shared" si="12"/>
        <v>5</v>
      </c>
      <c r="S22" s="152" t="str">
        <f t="shared" ref="S22:T41" si="16">IF(ISERROR(VLOOKUP($B22,Loc,2,FALSE)),"",VLOOKUP($B22,Loc,MATCH(S$1,loc_hdr,0),FALSE))</f>
        <v>Western Canal</v>
      </c>
      <c r="T22" s="152" t="str">
        <f t="shared" si="16"/>
        <v>McClintock Dr</v>
      </c>
      <c r="U22" s="52">
        <f t="shared" ref="U22:V41" si="17">IF(LEN(INDEX(summary_data,$A22,MATCH(U$1,summary_hdr,0)))&lt;1,"",ROUND(INDEX(summary_data,$A22,MATCH(U$1,summary_hdr,0)),0))</f>
        <v>31</v>
      </c>
      <c r="V22" s="52">
        <f t="shared" si="17"/>
        <v>46</v>
      </c>
      <c r="W22" s="52">
        <f>INDEX(Summary!$5:$61,$A22,W$67)</f>
        <v>91</v>
      </c>
      <c r="X22" s="52"/>
      <c r="Y22" s="52"/>
      <c r="Z22" s="52"/>
      <c r="AA22" s="52"/>
      <c r="AB22" s="52"/>
      <c r="AC22" s="52"/>
      <c r="AD22" s="52"/>
      <c r="AE22" s="52"/>
      <c r="AG22" s="52">
        <f t="shared" ref="AG22:AJ54" si="18">INDEX(Lane,MATCH($B22,loc_ID,0),MATCH(AG$1,LaneHdr,0))</f>
        <v>3</v>
      </c>
      <c r="AH22" s="52">
        <f t="shared" si="18"/>
        <v>3</v>
      </c>
      <c r="AI22" s="52">
        <f t="shared" si="18"/>
        <v>4</v>
      </c>
      <c r="AJ22" s="52">
        <f t="shared" si="18"/>
        <v>4</v>
      </c>
      <c r="AK22" s="52">
        <f t="shared" ref="AK22:AN41" si="19">INDEX(CordonIn,MATCH($B22,loc_ID,0),AK$66)</f>
        <v>0</v>
      </c>
      <c r="AL22" s="52">
        <f t="shared" si="19"/>
        <v>0</v>
      </c>
      <c r="AM22" s="52">
        <f t="shared" si="19"/>
        <v>0</v>
      </c>
      <c r="AN22" s="52">
        <f t="shared" si="19"/>
        <v>0</v>
      </c>
    </row>
    <row r="23" spans="1:40" x14ac:dyDescent="0.25">
      <c r="A23" s="16">
        <v>22</v>
      </c>
      <c r="B23" s="151">
        <f t="shared" si="0"/>
        <v>126</v>
      </c>
      <c r="C23" s="52">
        <f t="shared" si="1"/>
        <v>25</v>
      </c>
      <c r="D23" s="215">
        <f t="shared" ca="1" si="14"/>
        <v>0.23469385769934997</v>
      </c>
      <c r="E23" s="215">
        <f t="shared" ca="1" si="14"/>
        <v>0.35714267433882485</v>
      </c>
      <c r="F23" s="215">
        <f t="shared" ca="1" si="3"/>
        <v>0.19387784799973018</v>
      </c>
      <c r="G23" s="215">
        <f t="shared" ca="1" si="4"/>
        <v>0.65306044052100676</v>
      </c>
      <c r="H23" s="52">
        <f t="shared" si="15"/>
        <v>33.377958</v>
      </c>
      <c r="I23" s="52">
        <f t="shared" si="15"/>
        <v>-111.945448</v>
      </c>
      <c r="J23" s="52"/>
      <c r="K23" s="244">
        <f t="shared" si="13"/>
        <v>98</v>
      </c>
      <c r="L23" s="244">
        <f t="shared" si="13"/>
        <v>49</v>
      </c>
      <c r="M23" s="244">
        <f t="shared" si="13"/>
        <v>49</v>
      </c>
      <c r="N23" s="244">
        <f t="shared" si="13"/>
        <v>98</v>
      </c>
      <c r="O23" s="244">
        <f t="shared" si="13"/>
        <v>49</v>
      </c>
      <c r="P23" s="52">
        <f t="shared" si="7"/>
        <v>24094</v>
      </c>
      <c r="Q23" s="129">
        <f t="shared" si="12"/>
        <v>2.9</v>
      </c>
      <c r="S23" s="152" t="str">
        <f t="shared" si="16"/>
        <v>Baseline Rd</v>
      </c>
      <c r="T23" s="152" t="str">
        <f t="shared" si="16"/>
        <v>Western Canal</v>
      </c>
      <c r="U23" s="52">
        <f t="shared" si="17"/>
        <v>25</v>
      </c>
      <c r="V23" s="52">
        <f t="shared" si="17"/>
        <v>25</v>
      </c>
      <c r="W23" s="52">
        <f>INDEX(Summary!$5:$61,$A23,W$67)</f>
        <v>91</v>
      </c>
      <c r="X23" s="52"/>
      <c r="Y23" s="52"/>
      <c r="Z23" s="52"/>
      <c r="AA23" s="52"/>
      <c r="AB23" s="52"/>
      <c r="AC23" s="52"/>
      <c r="AD23" s="52"/>
      <c r="AE23" s="52"/>
      <c r="AG23" s="52">
        <f t="shared" si="18"/>
        <v>4</v>
      </c>
      <c r="AH23" s="52">
        <f t="shared" si="18"/>
        <v>4</v>
      </c>
      <c r="AI23" s="52">
        <f t="shared" si="18"/>
        <v>0</v>
      </c>
      <c r="AJ23" s="52">
        <f t="shared" si="18"/>
        <v>0</v>
      </c>
      <c r="AK23" s="52">
        <f t="shared" si="19"/>
        <v>0</v>
      </c>
      <c r="AL23" s="52">
        <f t="shared" si="19"/>
        <v>0</v>
      </c>
      <c r="AM23" s="52">
        <f t="shared" si="19"/>
        <v>0</v>
      </c>
      <c r="AN23" s="52">
        <f t="shared" si="19"/>
        <v>0</v>
      </c>
    </row>
    <row r="24" spans="1:40" x14ac:dyDescent="0.25">
      <c r="A24" s="16">
        <v>23</v>
      </c>
      <c r="B24" s="151">
        <f t="shared" si="0"/>
        <v>128</v>
      </c>
      <c r="C24" s="52">
        <f t="shared" si="1"/>
        <v>31</v>
      </c>
      <c r="D24" s="215">
        <f t="shared" ca="1" si="14"/>
        <v>0.16799902983599913</v>
      </c>
      <c r="E24" s="215">
        <f t="shared" ca="1" si="14"/>
        <v>0.43200026984311413</v>
      </c>
      <c r="F24" s="215">
        <f t="shared" ca="1" si="3"/>
        <v>7.9999803957553184E-2</v>
      </c>
      <c r="G24" s="215">
        <f t="shared" ca="1" si="4"/>
        <v>0.44800046742725219</v>
      </c>
      <c r="H24" s="52">
        <f t="shared" si="15"/>
        <v>33.400145999999999</v>
      </c>
      <c r="I24" s="52">
        <f t="shared" si="15"/>
        <v>-111.908998</v>
      </c>
      <c r="J24" s="52"/>
      <c r="K24" s="244">
        <f t="shared" si="13"/>
        <v>125</v>
      </c>
      <c r="L24" s="244">
        <f t="shared" si="13"/>
        <v>50</v>
      </c>
      <c r="M24" s="244">
        <f t="shared" si="13"/>
        <v>75</v>
      </c>
      <c r="N24" s="244">
        <f t="shared" si="13"/>
        <v>125</v>
      </c>
      <c r="O24" s="244">
        <f t="shared" si="13"/>
        <v>50</v>
      </c>
      <c r="P24" s="52">
        <f t="shared" si="7"/>
        <v>27807</v>
      </c>
      <c r="Q24" s="129">
        <f t="shared" si="12"/>
        <v>2</v>
      </c>
      <c r="S24" s="152" t="str">
        <f t="shared" si="16"/>
        <v>Alameda Dr</v>
      </c>
      <c r="T24" s="152" t="str">
        <f t="shared" si="16"/>
        <v>McClintock Dr</v>
      </c>
      <c r="U24" s="52">
        <f t="shared" si="17"/>
        <v>25</v>
      </c>
      <c r="V24" s="52">
        <f t="shared" si="17"/>
        <v>38</v>
      </c>
      <c r="W24" s="52">
        <f>INDEX(Summary!$5:$61,$A24,W$67)</f>
        <v>49</v>
      </c>
      <c r="X24" s="52"/>
      <c r="Y24" s="52"/>
      <c r="Z24" s="52"/>
      <c r="AA24" s="52"/>
      <c r="AB24" s="52"/>
      <c r="AC24" s="52"/>
      <c r="AD24" s="52"/>
      <c r="AE24" s="52"/>
      <c r="AG24" s="52">
        <f t="shared" si="18"/>
        <v>0</v>
      </c>
      <c r="AH24" s="52">
        <f t="shared" si="18"/>
        <v>0</v>
      </c>
      <c r="AI24" s="52">
        <f t="shared" si="18"/>
        <v>2</v>
      </c>
      <c r="AJ24" s="52">
        <f t="shared" si="18"/>
        <v>2</v>
      </c>
      <c r="AK24" s="52">
        <f t="shared" si="19"/>
        <v>0</v>
      </c>
      <c r="AL24" s="52">
        <f t="shared" si="19"/>
        <v>0</v>
      </c>
      <c r="AM24" s="52">
        <f t="shared" si="19"/>
        <v>0</v>
      </c>
      <c r="AN24" s="52">
        <f t="shared" si="19"/>
        <v>0</v>
      </c>
    </row>
    <row r="25" spans="1:40" x14ac:dyDescent="0.25">
      <c r="A25" s="16">
        <v>24</v>
      </c>
      <c r="B25" s="151">
        <f t="shared" si="0"/>
        <v>129</v>
      </c>
      <c r="C25" s="52">
        <f t="shared" si="1"/>
        <v>50</v>
      </c>
      <c r="D25" s="215">
        <f t="shared" ca="1" si="14"/>
        <v>0.21999934038773691</v>
      </c>
      <c r="E25" s="215">
        <f t="shared" ca="1" si="14"/>
        <v>0.27999933316210318</v>
      </c>
      <c r="F25" s="215">
        <f t="shared" ca="1" si="3"/>
        <v>7.99993494495366E-2</v>
      </c>
      <c r="G25" s="215">
        <f t="shared" ca="1" si="4"/>
        <v>0.66000038059193444</v>
      </c>
      <c r="H25" s="52">
        <f t="shared" si="15"/>
        <v>33.400246000000003</v>
      </c>
      <c r="I25" s="52">
        <f t="shared" si="15"/>
        <v>-111.926098</v>
      </c>
      <c r="J25" s="52"/>
      <c r="K25" s="244">
        <f t="shared" si="13"/>
        <v>100</v>
      </c>
      <c r="L25" s="244">
        <f t="shared" si="13"/>
        <v>100</v>
      </c>
      <c r="M25" s="244">
        <f t="shared" si="13"/>
        <v>0</v>
      </c>
      <c r="N25" s="244">
        <f t="shared" si="13"/>
        <v>100</v>
      </c>
      <c r="O25" s="244">
        <f t="shared" si="13"/>
        <v>100</v>
      </c>
      <c r="P25" s="52">
        <f t="shared" si="7"/>
        <v>35740</v>
      </c>
      <c r="Q25" s="129">
        <f t="shared" si="12"/>
        <v>1</v>
      </c>
      <c r="S25" s="152" t="str">
        <f t="shared" si="16"/>
        <v>Alameda Dr</v>
      </c>
      <c r="T25" s="152" t="str">
        <f t="shared" si="16"/>
        <v>Rural Rd</v>
      </c>
      <c r="U25" s="52">
        <f t="shared" si="17"/>
        <v>50</v>
      </c>
      <c r="V25" s="52" t="str">
        <f t="shared" si="17"/>
        <v/>
      </c>
      <c r="W25" s="52">
        <f>INDEX(Summary!$5:$61,$A25,W$67)</f>
        <v>75</v>
      </c>
      <c r="X25" s="52"/>
      <c r="Y25" s="52"/>
      <c r="Z25" s="52"/>
      <c r="AA25" s="52"/>
      <c r="AB25" s="52"/>
      <c r="AC25" s="52"/>
      <c r="AD25" s="52"/>
      <c r="AE25" s="52"/>
      <c r="AG25" s="52">
        <f t="shared" si="18"/>
        <v>0</v>
      </c>
      <c r="AH25" s="52">
        <f t="shared" si="18"/>
        <v>0</v>
      </c>
      <c r="AI25" s="52">
        <f t="shared" si="18"/>
        <v>2</v>
      </c>
      <c r="AJ25" s="52">
        <f t="shared" si="18"/>
        <v>2</v>
      </c>
      <c r="AK25" s="52">
        <f t="shared" si="19"/>
        <v>0</v>
      </c>
      <c r="AL25" s="52">
        <f t="shared" si="19"/>
        <v>0</v>
      </c>
      <c r="AM25" s="52">
        <f t="shared" si="19"/>
        <v>0</v>
      </c>
      <c r="AN25" s="52">
        <f t="shared" si="19"/>
        <v>0</v>
      </c>
    </row>
    <row r="26" spans="1:40" x14ac:dyDescent="0.25">
      <c r="A26" s="16">
        <v>25</v>
      </c>
      <c r="B26" s="151">
        <f t="shared" si="0"/>
        <v>131</v>
      </c>
      <c r="C26" s="52">
        <f t="shared" si="1"/>
        <v>184</v>
      </c>
      <c r="D26" s="215">
        <f t="shared" ca="1" si="14"/>
        <v>0.23233713725892385</v>
      </c>
      <c r="E26" s="215">
        <f t="shared" ca="1" si="14"/>
        <v>0.10326082941784868</v>
      </c>
      <c r="F26" s="215">
        <f t="shared" ca="1" si="3"/>
        <v>0.24728267935259365</v>
      </c>
      <c r="G26" s="215">
        <f t="shared" ca="1" si="4"/>
        <v>0.75000062664872713</v>
      </c>
      <c r="H26" s="52">
        <f t="shared" si="15"/>
        <v>33.414645</v>
      </c>
      <c r="I26" s="52">
        <f t="shared" si="15"/>
        <v>-111.926098</v>
      </c>
      <c r="J26" s="52"/>
      <c r="K26" s="244">
        <f t="shared" si="13"/>
        <v>736</v>
      </c>
      <c r="L26" s="244">
        <f t="shared" si="13"/>
        <v>320</v>
      </c>
      <c r="M26" s="244">
        <f t="shared" si="13"/>
        <v>416</v>
      </c>
      <c r="N26" s="244">
        <f t="shared" si="13"/>
        <v>736</v>
      </c>
      <c r="O26" s="244">
        <f t="shared" si="13"/>
        <v>320</v>
      </c>
      <c r="P26" s="52">
        <f t="shared" si="7"/>
        <v>44120</v>
      </c>
      <c r="Q26" s="129">
        <f t="shared" si="12"/>
        <v>0</v>
      </c>
      <c r="S26" s="152" t="str">
        <f t="shared" si="16"/>
        <v>Apache Blvd</v>
      </c>
      <c r="T26" s="152" t="str">
        <f t="shared" si="16"/>
        <v>Rural Rd</v>
      </c>
      <c r="U26" s="52">
        <f t="shared" si="17"/>
        <v>160</v>
      </c>
      <c r="V26" s="52">
        <f t="shared" si="17"/>
        <v>208</v>
      </c>
      <c r="W26" s="52">
        <f>INDEX(Summary!$5:$61,$A26,W$67)</f>
        <v>0</v>
      </c>
      <c r="X26" s="52"/>
      <c r="Y26" s="52"/>
      <c r="Z26" s="52"/>
      <c r="AA26" s="52"/>
      <c r="AB26" s="52"/>
      <c r="AC26" s="52"/>
      <c r="AD26" s="52"/>
      <c r="AE26" s="52"/>
      <c r="AG26" s="52">
        <f t="shared" si="18"/>
        <v>0</v>
      </c>
      <c r="AH26" s="52">
        <f t="shared" si="18"/>
        <v>0</v>
      </c>
      <c r="AI26" s="52">
        <f t="shared" si="18"/>
        <v>3</v>
      </c>
      <c r="AJ26" s="52">
        <f t="shared" si="18"/>
        <v>3</v>
      </c>
      <c r="AK26" s="52">
        <f t="shared" si="19"/>
        <v>1</v>
      </c>
      <c r="AL26" s="52">
        <f t="shared" si="19"/>
        <v>0</v>
      </c>
      <c r="AM26" s="52">
        <f t="shared" si="19"/>
        <v>0</v>
      </c>
      <c r="AN26" s="52">
        <f t="shared" si="19"/>
        <v>1</v>
      </c>
    </row>
    <row r="27" spans="1:40" x14ac:dyDescent="0.25">
      <c r="A27" s="16">
        <v>26</v>
      </c>
      <c r="B27" s="151">
        <f t="shared" si="0"/>
        <v>132</v>
      </c>
      <c r="C27" s="52">
        <f t="shared" si="1"/>
        <v>66</v>
      </c>
      <c r="D27" s="215">
        <f t="shared" ca="1" si="14"/>
        <v>0.17870715666307185</v>
      </c>
      <c r="E27" s="215">
        <f t="shared" ca="1" si="14"/>
        <v>0.18631190031330505</v>
      </c>
      <c r="F27" s="215">
        <f t="shared" ca="1" si="3"/>
        <v>0.1596957745356444</v>
      </c>
      <c r="G27" s="215">
        <f t="shared" ca="1" si="4"/>
        <v>0.33460147690227598</v>
      </c>
      <c r="H27" s="52">
        <f t="shared" si="15"/>
        <v>33.414745000000003</v>
      </c>
      <c r="I27" s="52">
        <f t="shared" si="15"/>
        <v>-111.917698</v>
      </c>
      <c r="J27" s="52"/>
      <c r="K27" s="244">
        <f t="shared" si="13"/>
        <v>263</v>
      </c>
      <c r="L27" s="244">
        <f t="shared" si="13"/>
        <v>118</v>
      </c>
      <c r="M27" s="244">
        <f t="shared" si="13"/>
        <v>145</v>
      </c>
      <c r="N27" s="244">
        <f t="shared" si="13"/>
        <v>263</v>
      </c>
      <c r="O27" s="244">
        <f t="shared" si="13"/>
        <v>118</v>
      </c>
      <c r="P27" s="52">
        <f t="shared" si="7"/>
        <v>18699</v>
      </c>
      <c r="Q27" s="129">
        <f t="shared" si="12"/>
        <v>0.5</v>
      </c>
      <c r="S27" s="152" t="str">
        <f t="shared" si="16"/>
        <v>Apache Blvd</v>
      </c>
      <c r="T27" s="152" t="str">
        <f t="shared" si="16"/>
        <v>S Dorsey Ln</v>
      </c>
      <c r="U27" s="52">
        <f t="shared" si="17"/>
        <v>59</v>
      </c>
      <c r="V27" s="52">
        <f t="shared" si="17"/>
        <v>73</v>
      </c>
      <c r="W27" s="52">
        <f>INDEX(Summary!$5:$61,$A27,W$67)</f>
        <v>416</v>
      </c>
      <c r="X27" s="52"/>
      <c r="Y27" s="52"/>
      <c r="Z27" s="52"/>
      <c r="AA27" s="52"/>
      <c r="AB27" s="52"/>
      <c r="AC27" s="52"/>
      <c r="AD27" s="52"/>
      <c r="AE27" s="52"/>
      <c r="AG27" s="52">
        <f t="shared" si="18"/>
        <v>0</v>
      </c>
      <c r="AH27" s="52">
        <f t="shared" si="18"/>
        <v>0</v>
      </c>
      <c r="AI27" s="52">
        <f t="shared" si="18"/>
        <v>3</v>
      </c>
      <c r="AJ27" s="52">
        <f t="shared" si="18"/>
        <v>3</v>
      </c>
      <c r="AK27" s="52">
        <f t="shared" si="19"/>
        <v>0</v>
      </c>
      <c r="AL27" s="52">
        <f t="shared" si="19"/>
        <v>0</v>
      </c>
      <c r="AM27" s="52">
        <f t="shared" si="19"/>
        <v>0</v>
      </c>
      <c r="AN27" s="52">
        <f t="shared" si="19"/>
        <v>0</v>
      </c>
    </row>
    <row r="28" spans="1:40" x14ac:dyDescent="0.25">
      <c r="A28" s="16">
        <v>27</v>
      </c>
      <c r="B28" s="151">
        <f t="shared" si="0"/>
        <v>133</v>
      </c>
      <c r="C28" s="52">
        <f t="shared" si="1"/>
        <v>220</v>
      </c>
      <c r="D28" s="215">
        <f t="shared" ca="1" si="14"/>
        <v>0.31271304844925568</v>
      </c>
      <c r="E28" s="215">
        <f t="shared" ca="1" si="14"/>
        <v>0.20147607618292104</v>
      </c>
      <c r="F28" s="215">
        <f t="shared" ca="1" si="3"/>
        <v>8.0023656241606331E-2</v>
      </c>
      <c r="G28" s="215">
        <f t="shared" ca="1" si="4"/>
        <v>0.15210075409049875</v>
      </c>
      <c r="H28" s="52">
        <f t="shared" si="15"/>
        <v>33.414544999999997</v>
      </c>
      <c r="I28" s="52">
        <f t="shared" si="15"/>
        <v>-111.93469899999999</v>
      </c>
      <c r="J28" s="52"/>
      <c r="K28" s="244">
        <f t="shared" si="13"/>
        <v>881</v>
      </c>
      <c r="L28" s="244">
        <f t="shared" si="13"/>
        <v>400</v>
      </c>
      <c r="M28" s="244">
        <f t="shared" si="13"/>
        <v>481</v>
      </c>
      <c r="N28" s="244">
        <f t="shared" si="13"/>
        <v>881</v>
      </c>
      <c r="O28" s="244">
        <f t="shared" si="13"/>
        <v>400</v>
      </c>
      <c r="P28" s="52">
        <f t="shared" si="7"/>
        <v>22165</v>
      </c>
      <c r="Q28" s="129">
        <f t="shared" si="12"/>
        <v>0</v>
      </c>
      <c r="S28" s="152" t="str">
        <f t="shared" si="16"/>
        <v>Apache Blvd</v>
      </c>
      <c r="T28" s="152" t="str">
        <f t="shared" si="16"/>
        <v>College Ave</v>
      </c>
      <c r="U28" s="52">
        <f t="shared" si="17"/>
        <v>200</v>
      </c>
      <c r="V28" s="52">
        <f t="shared" si="17"/>
        <v>241</v>
      </c>
      <c r="W28" s="52">
        <f>INDEX(Summary!$5:$61,$A28,W$67)</f>
        <v>145</v>
      </c>
      <c r="X28" s="52"/>
      <c r="Y28" s="52"/>
      <c r="Z28" s="52"/>
      <c r="AA28" s="52"/>
      <c r="AB28" s="52"/>
      <c r="AC28" s="52"/>
      <c r="AD28" s="52"/>
      <c r="AE28" s="52"/>
      <c r="AG28" s="52">
        <f t="shared" si="18"/>
        <v>3</v>
      </c>
      <c r="AH28" s="52">
        <f t="shared" si="18"/>
        <v>3</v>
      </c>
      <c r="AI28" s="52">
        <f t="shared" si="18"/>
        <v>3</v>
      </c>
      <c r="AJ28" s="52">
        <f t="shared" si="18"/>
        <v>3</v>
      </c>
      <c r="AK28" s="52">
        <f t="shared" si="19"/>
        <v>1</v>
      </c>
      <c r="AL28" s="52">
        <f t="shared" si="19"/>
        <v>0</v>
      </c>
      <c r="AM28" s="52">
        <f t="shared" si="19"/>
        <v>0</v>
      </c>
      <c r="AN28" s="52">
        <f t="shared" si="19"/>
        <v>0</v>
      </c>
    </row>
    <row r="29" spans="1:40" x14ac:dyDescent="0.25">
      <c r="A29" s="16">
        <v>28</v>
      </c>
      <c r="B29" s="151">
        <f t="shared" si="0"/>
        <v>134</v>
      </c>
      <c r="C29" s="52">
        <f t="shared" si="1"/>
        <v>233</v>
      </c>
      <c r="D29" s="215">
        <f t="shared" ca="1" si="14"/>
        <v>0.3114928024007777</v>
      </c>
      <c r="E29" s="215">
        <f t="shared" ca="1" si="14"/>
        <v>6.7668772802334257E-2</v>
      </c>
      <c r="F29" s="215">
        <f t="shared" ca="1" si="3"/>
        <v>9.4188902964289054E-7</v>
      </c>
      <c r="G29" s="215">
        <f t="shared" ca="1" si="4"/>
        <v>3.6009537384719457E-7</v>
      </c>
      <c r="H29" s="52">
        <f t="shared" si="15"/>
        <v>33.414695999999999</v>
      </c>
      <c r="I29" s="52">
        <f t="shared" si="15"/>
        <v>-111.92914</v>
      </c>
      <c r="J29" s="52"/>
      <c r="K29" s="244">
        <f t="shared" si="13"/>
        <v>931</v>
      </c>
      <c r="L29" s="244">
        <f t="shared" si="13"/>
        <v>400</v>
      </c>
      <c r="M29" s="244">
        <f t="shared" si="13"/>
        <v>531</v>
      </c>
      <c r="N29" s="244">
        <f t="shared" si="13"/>
        <v>931</v>
      </c>
      <c r="O29" s="244">
        <f t="shared" si="13"/>
        <v>400</v>
      </c>
      <c r="P29" s="52">
        <f t="shared" si="7"/>
        <v>22165</v>
      </c>
      <c r="Q29" s="129">
        <f t="shared" si="12"/>
        <v>0</v>
      </c>
      <c r="S29" s="152" t="str">
        <f t="shared" si="16"/>
        <v>Apache Blvd</v>
      </c>
      <c r="T29" s="152" t="str">
        <f t="shared" si="16"/>
        <v>Paseo Del Saber</v>
      </c>
      <c r="U29" s="52">
        <f t="shared" si="17"/>
        <v>200</v>
      </c>
      <c r="V29" s="52">
        <f t="shared" si="17"/>
        <v>266</v>
      </c>
      <c r="W29" s="52">
        <f>INDEX(Summary!$5:$61,$A29,W$67)</f>
        <v>481</v>
      </c>
      <c r="X29" s="52"/>
      <c r="Y29" s="52"/>
      <c r="Z29" s="52"/>
      <c r="AA29" s="52"/>
      <c r="AB29" s="52"/>
      <c r="AC29" s="52"/>
      <c r="AD29" s="52"/>
      <c r="AE29" s="52"/>
      <c r="AG29" s="52">
        <f t="shared" si="18"/>
        <v>5</v>
      </c>
      <c r="AH29" s="52">
        <f t="shared" si="18"/>
        <v>5</v>
      </c>
      <c r="AI29" s="52">
        <f t="shared" si="18"/>
        <v>3</v>
      </c>
      <c r="AJ29" s="52">
        <f t="shared" si="18"/>
        <v>3</v>
      </c>
      <c r="AK29" s="52">
        <f t="shared" si="19"/>
        <v>1</v>
      </c>
      <c r="AL29" s="52">
        <f t="shared" si="19"/>
        <v>0</v>
      </c>
      <c r="AM29" s="52">
        <f t="shared" si="19"/>
        <v>0</v>
      </c>
      <c r="AN29" s="52">
        <f t="shared" si="19"/>
        <v>0</v>
      </c>
    </row>
    <row r="30" spans="1:40" x14ac:dyDescent="0.25">
      <c r="A30" s="16">
        <v>29</v>
      </c>
      <c r="B30" s="151">
        <f t="shared" si="0"/>
        <v>135</v>
      </c>
      <c r="C30" s="52">
        <f t="shared" si="1"/>
        <v>177</v>
      </c>
      <c r="D30" s="215">
        <f t="shared" ca="1" si="14"/>
        <v>0.28299299970853908</v>
      </c>
      <c r="E30" s="215">
        <f t="shared" ca="1" si="14"/>
        <v>5.7162244997623082E-2</v>
      </c>
      <c r="F30" s="215">
        <f t="shared" ca="1" si="3"/>
        <v>0.24982388120517399</v>
      </c>
      <c r="G30" s="215">
        <f t="shared" ca="1" si="4"/>
        <v>0.3069869918053581</v>
      </c>
      <c r="H30" s="52">
        <f t="shared" si="15"/>
        <v>33.416744999999999</v>
      </c>
      <c r="I30" s="52">
        <f t="shared" si="15"/>
        <v>-111.926198</v>
      </c>
      <c r="J30" s="52"/>
      <c r="K30" s="244">
        <f t="shared" si="13"/>
        <v>708.5</v>
      </c>
      <c r="L30" s="244">
        <f t="shared" si="13"/>
        <v>264.5</v>
      </c>
      <c r="M30" s="244">
        <f t="shared" si="13"/>
        <v>444</v>
      </c>
      <c r="N30" s="244">
        <f t="shared" si="13"/>
        <v>708.5</v>
      </c>
      <c r="O30" s="244">
        <f t="shared" si="13"/>
        <v>264.5</v>
      </c>
      <c r="P30" s="52">
        <f t="shared" si="7"/>
        <v>37510</v>
      </c>
      <c r="Q30" s="129">
        <f t="shared" si="12"/>
        <v>0</v>
      </c>
      <c r="S30" s="152" t="str">
        <f t="shared" si="16"/>
        <v>Lemon St</v>
      </c>
      <c r="T30" s="152" t="str">
        <f t="shared" si="16"/>
        <v>Rural Rd</v>
      </c>
      <c r="U30" s="52">
        <f t="shared" si="17"/>
        <v>132</v>
      </c>
      <c r="V30" s="52">
        <f t="shared" si="17"/>
        <v>222</v>
      </c>
      <c r="W30" s="52">
        <f>INDEX(Summary!$5:$61,$A30,W$67)</f>
        <v>531</v>
      </c>
      <c r="X30" s="52"/>
      <c r="Y30" s="52"/>
      <c r="Z30" s="52"/>
      <c r="AA30" s="52"/>
      <c r="AB30" s="52"/>
      <c r="AC30" s="52"/>
      <c r="AD30" s="52"/>
      <c r="AE30" s="52"/>
      <c r="AG30" s="52">
        <f t="shared" si="18"/>
        <v>0</v>
      </c>
      <c r="AH30" s="52">
        <f t="shared" si="18"/>
        <v>0</v>
      </c>
      <c r="AI30" s="52">
        <f t="shared" si="18"/>
        <v>3</v>
      </c>
      <c r="AJ30" s="52">
        <f t="shared" si="18"/>
        <v>3</v>
      </c>
      <c r="AK30" s="52">
        <f t="shared" si="19"/>
        <v>0</v>
      </c>
      <c r="AL30" s="52">
        <f t="shared" si="19"/>
        <v>0</v>
      </c>
      <c r="AM30" s="52">
        <f t="shared" si="19"/>
        <v>0</v>
      </c>
      <c r="AN30" s="52">
        <f t="shared" si="19"/>
        <v>1</v>
      </c>
    </row>
    <row r="31" spans="1:40" x14ac:dyDescent="0.25">
      <c r="A31" s="16">
        <v>30</v>
      </c>
      <c r="B31" s="151">
        <f t="shared" si="0"/>
        <v>137</v>
      </c>
      <c r="C31" s="52">
        <f t="shared" si="1"/>
        <v>17</v>
      </c>
      <c r="D31" s="215">
        <f t="shared" ca="1" si="14"/>
        <v>0.22058849890902127</v>
      </c>
      <c r="E31" s="215">
        <f t="shared" ca="1" si="14"/>
        <v>0.23529346049634872</v>
      </c>
      <c r="F31" s="215">
        <f t="shared" ca="1" si="3"/>
        <v>0.36764641988873492</v>
      </c>
      <c r="G31" s="215">
        <f t="shared" ca="1" si="4"/>
        <v>0.73529458571063211</v>
      </c>
      <c r="H31" s="52">
        <f t="shared" si="15"/>
        <v>33.407544999999999</v>
      </c>
      <c r="I31" s="52">
        <f t="shared" si="15"/>
        <v>-111.96069900000001</v>
      </c>
      <c r="J31" s="52"/>
      <c r="K31" s="244">
        <f t="shared" si="13"/>
        <v>68</v>
      </c>
      <c r="L31" s="244">
        <f t="shared" si="13"/>
        <v>29</v>
      </c>
      <c r="M31" s="244">
        <f t="shared" si="13"/>
        <v>39</v>
      </c>
      <c r="N31" s="244">
        <f t="shared" si="13"/>
        <v>68</v>
      </c>
      <c r="O31" s="244">
        <f t="shared" si="13"/>
        <v>29</v>
      </c>
      <c r="P31" s="52">
        <f t="shared" si="7"/>
        <v>37476</v>
      </c>
      <c r="Q31" s="129">
        <f t="shared" si="12"/>
        <v>1.75</v>
      </c>
      <c r="S31" s="152" t="str">
        <f t="shared" si="16"/>
        <v>Broadway Rd</v>
      </c>
      <c r="T31" s="152" t="str">
        <f t="shared" si="16"/>
        <v>Priest Dr</v>
      </c>
      <c r="U31" s="52">
        <f t="shared" si="17"/>
        <v>15</v>
      </c>
      <c r="V31" s="52">
        <f t="shared" si="17"/>
        <v>20</v>
      </c>
      <c r="W31" s="52">
        <f>INDEX(Summary!$5:$61,$A31,W$67)</f>
        <v>444</v>
      </c>
      <c r="X31" s="52"/>
      <c r="Y31" s="52"/>
      <c r="Z31" s="52"/>
      <c r="AA31" s="52"/>
      <c r="AB31" s="52"/>
      <c r="AC31" s="52"/>
      <c r="AD31" s="52"/>
      <c r="AE31" s="52"/>
      <c r="AG31" s="52">
        <f t="shared" si="18"/>
        <v>3</v>
      </c>
      <c r="AH31" s="52">
        <f t="shared" si="18"/>
        <v>3</v>
      </c>
      <c r="AI31" s="52">
        <f t="shared" si="18"/>
        <v>0</v>
      </c>
      <c r="AJ31" s="52">
        <f t="shared" si="18"/>
        <v>0</v>
      </c>
      <c r="AK31" s="52">
        <f t="shared" si="19"/>
        <v>0</v>
      </c>
      <c r="AL31" s="52">
        <f t="shared" si="19"/>
        <v>0</v>
      </c>
      <c r="AM31" s="52">
        <f t="shared" si="19"/>
        <v>0</v>
      </c>
      <c r="AN31" s="52">
        <f t="shared" si="19"/>
        <v>0</v>
      </c>
    </row>
    <row r="32" spans="1:40" x14ac:dyDescent="0.25">
      <c r="A32" s="16">
        <v>31</v>
      </c>
      <c r="B32" s="151">
        <f t="shared" si="0"/>
        <v>138</v>
      </c>
      <c r="C32" s="52">
        <f t="shared" si="1"/>
        <v>73</v>
      </c>
      <c r="D32" s="215">
        <f t="shared" ca="1" si="14"/>
        <v>0.26027445779703756</v>
      </c>
      <c r="E32" s="215">
        <f t="shared" ca="1" si="14"/>
        <v>0.11643887430136687</v>
      </c>
      <c r="F32" s="215">
        <f t="shared" ca="1" si="3"/>
        <v>0.31164325575211099</v>
      </c>
      <c r="G32" s="215">
        <f t="shared" ca="1" si="4"/>
        <v>0.96917812362658151</v>
      </c>
      <c r="H32" s="52">
        <f t="shared" si="15"/>
        <v>33.407445000000003</v>
      </c>
      <c r="I32" s="52">
        <f t="shared" si="15"/>
        <v>-111.926098</v>
      </c>
      <c r="J32" s="52"/>
      <c r="K32" s="244">
        <f t="shared" si="13"/>
        <v>292</v>
      </c>
      <c r="L32" s="244">
        <f t="shared" si="13"/>
        <v>119</v>
      </c>
      <c r="M32" s="244">
        <f t="shared" si="13"/>
        <v>173</v>
      </c>
      <c r="N32" s="244">
        <f t="shared" si="13"/>
        <v>292</v>
      </c>
      <c r="O32" s="244">
        <f t="shared" si="13"/>
        <v>119</v>
      </c>
      <c r="P32" s="52">
        <f t="shared" si="7"/>
        <v>44120</v>
      </c>
      <c r="Q32" s="129">
        <f t="shared" si="12"/>
        <v>0.5</v>
      </c>
      <c r="S32" s="152" t="str">
        <f t="shared" si="16"/>
        <v>Broadway Rd</v>
      </c>
      <c r="T32" s="152" t="str">
        <f t="shared" si="16"/>
        <v>Rural Rd</v>
      </c>
      <c r="U32" s="52">
        <f t="shared" si="17"/>
        <v>60</v>
      </c>
      <c r="V32" s="52">
        <f t="shared" si="17"/>
        <v>87</v>
      </c>
      <c r="W32" s="52">
        <f>INDEX(Summary!$5:$61,$A32,W$67)</f>
        <v>39</v>
      </c>
      <c r="X32" s="52"/>
      <c r="Y32" s="52"/>
      <c r="Z32" s="52"/>
      <c r="AA32" s="52"/>
      <c r="AB32" s="52"/>
      <c r="AC32" s="52"/>
      <c r="AD32" s="52"/>
      <c r="AE32" s="52"/>
      <c r="AG32" s="52">
        <f t="shared" si="18"/>
        <v>0</v>
      </c>
      <c r="AH32" s="52">
        <f t="shared" si="18"/>
        <v>0</v>
      </c>
      <c r="AI32" s="52">
        <f t="shared" si="18"/>
        <v>0</v>
      </c>
      <c r="AJ32" s="52">
        <f t="shared" si="18"/>
        <v>0</v>
      </c>
      <c r="AK32" s="52">
        <f t="shared" si="19"/>
        <v>0</v>
      </c>
      <c r="AL32" s="52">
        <f t="shared" si="19"/>
        <v>0</v>
      </c>
      <c r="AM32" s="52">
        <f t="shared" si="19"/>
        <v>0</v>
      </c>
      <c r="AN32" s="52">
        <f t="shared" si="19"/>
        <v>0</v>
      </c>
    </row>
    <row r="33" spans="1:40" x14ac:dyDescent="0.25">
      <c r="A33" s="16">
        <v>32</v>
      </c>
      <c r="B33" s="151">
        <f t="shared" si="0"/>
        <v>139</v>
      </c>
      <c r="C33" s="52">
        <f t="shared" si="1"/>
        <v>152</v>
      </c>
      <c r="D33" s="215">
        <f t="shared" ca="1" si="14"/>
        <v>0.26272639041318896</v>
      </c>
      <c r="E33" s="215">
        <f t="shared" ca="1" si="14"/>
        <v>0.35960537769696505</v>
      </c>
      <c r="F33" s="215">
        <f t="shared" ca="1" si="3"/>
        <v>3.6125765392554333E-2</v>
      </c>
      <c r="G33" s="215">
        <f t="shared" ca="1" si="4"/>
        <v>8.374398709024243E-2</v>
      </c>
      <c r="H33" s="52">
        <f t="shared" si="15"/>
        <v>33.407445000000003</v>
      </c>
      <c r="I33" s="52">
        <f t="shared" si="15"/>
        <v>-111.93469899999999</v>
      </c>
      <c r="J33" s="52"/>
      <c r="K33" s="244">
        <f t="shared" si="13"/>
        <v>609</v>
      </c>
      <c r="L33" s="244">
        <f t="shared" si="13"/>
        <v>284</v>
      </c>
      <c r="M33" s="244">
        <f t="shared" si="13"/>
        <v>325</v>
      </c>
      <c r="N33" s="244">
        <f t="shared" si="13"/>
        <v>609</v>
      </c>
      <c r="O33" s="244">
        <f t="shared" si="13"/>
        <v>284</v>
      </c>
      <c r="P33" s="52">
        <f t="shared" si="7"/>
        <v>29614</v>
      </c>
      <c r="Q33" s="129">
        <f t="shared" si="12"/>
        <v>0.5</v>
      </c>
      <c r="S33" s="152" t="str">
        <f t="shared" si="16"/>
        <v>Broadway Rd</v>
      </c>
      <c r="T33" s="152" t="str">
        <f t="shared" si="16"/>
        <v>College Ave</v>
      </c>
      <c r="U33" s="52">
        <f t="shared" si="17"/>
        <v>142</v>
      </c>
      <c r="V33" s="52">
        <f t="shared" si="17"/>
        <v>163</v>
      </c>
      <c r="W33" s="52">
        <f>INDEX(Summary!$5:$61,$A33,W$67)</f>
        <v>173</v>
      </c>
      <c r="X33" s="52"/>
      <c r="Y33" s="52"/>
      <c r="Z33" s="52"/>
      <c r="AA33" s="52"/>
      <c r="AB33" s="52"/>
      <c r="AC33" s="52"/>
      <c r="AD33" s="52"/>
      <c r="AE33" s="52"/>
      <c r="AG33" s="52">
        <f t="shared" si="18"/>
        <v>3</v>
      </c>
      <c r="AH33" s="52">
        <f t="shared" si="18"/>
        <v>3</v>
      </c>
      <c r="AI33" s="52">
        <f t="shared" si="18"/>
        <v>0</v>
      </c>
      <c r="AJ33" s="52">
        <f t="shared" si="18"/>
        <v>0</v>
      </c>
      <c r="AK33" s="52">
        <f t="shared" si="19"/>
        <v>0</v>
      </c>
      <c r="AL33" s="52">
        <f t="shared" si="19"/>
        <v>0</v>
      </c>
      <c r="AM33" s="52">
        <f t="shared" si="19"/>
        <v>0</v>
      </c>
      <c r="AN33" s="52">
        <f t="shared" si="19"/>
        <v>0</v>
      </c>
    </row>
    <row r="34" spans="1:40" x14ac:dyDescent="0.25">
      <c r="A34" s="16">
        <v>33</v>
      </c>
      <c r="B34" s="151">
        <f t="shared" si="0"/>
        <v>141</v>
      </c>
      <c r="C34" s="52">
        <f t="shared" ref="C34:C54" si="20">ROUND(INDEX(summary_data,$A34,MATCH("Total per hr",summary_hdr,0)),0)</f>
        <v>72</v>
      </c>
      <c r="D34" s="215">
        <f t="shared" ca="1" si="14"/>
        <v>0.23875415881393022</v>
      </c>
      <c r="E34" s="215">
        <f t="shared" ca="1" si="14"/>
        <v>0.40830369690832868</v>
      </c>
      <c r="F34" s="215">
        <f t="shared" ref="F34:F54" ca="1" si="21">INDEX(summary_data,$A34,MATCH("Wrong way%",summary_hdr,0))</f>
        <v>8.6505654693059153E-2</v>
      </c>
      <c r="G34" s="215">
        <f t="shared" ref="G34:G54" ca="1" si="22">INDEX(summary_data,$A34,MATCH(G$1&amp;"%",summary_hdr,0))</f>
        <v>0.34601992952552818</v>
      </c>
      <c r="H34" s="52">
        <f t="shared" si="15"/>
        <v>33.392845999999999</v>
      </c>
      <c r="I34" s="52">
        <f t="shared" si="15"/>
        <v>-111.934798</v>
      </c>
      <c r="J34" s="52"/>
      <c r="K34" s="244">
        <f t="shared" ref="K34:O49" si="23">INDEX(summary_data,$A34,MATCH(K$1,summary_hdr,0))</f>
        <v>289</v>
      </c>
      <c r="L34" s="244">
        <f t="shared" si="23"/>
        <v>120</v>
      </c>
      <c r="M34" s="244">
        <f t="shared" si="23"/>
        <v>169</v>
      </c>
      <c r="N34" s="244">
        <f t="shared" si="23"/>
        <v>289</v>
      </c>
      <c r="O34" s="244">
        <f t="shared" si="23"/>
        <v>120</v>
      </c>
      <c r="P34" s="52">
        <f t="shared" si="7"/>
        <v>35372</v>
      </c>
      <c r="Q34" s="129">
        <f t="shared" si="12"/>
        <v>1.5</v>
      </c>
      <c r="S34" s="152" t="str">
        <f t="shared" si="16"/>
        <v>Southern Ave</v>
      </c>
      <c r="T34" s="152" t="str">
        <f t="shared" si="16"/>
        <v>College Ave</v>
      </c>
      <c r="U34" s="52">
        <f t="shared" si="17"/>
        <v>60</v>
      </c>
      <c r="V34" s="52">
        <f t="shared" si="17"/>
        <v>85</v>
      </c>
      <c r="W34" s="52">
        <f>INDEX(Summary!$5:$61,$A34,W$67)</f>
        <v>325</v>
      </c>
      <c r="X34" s="52"/>
      <c r="Y34" s="52"/>
      <c r="Z34" s="52"/>
      <c r="AA34" s="52"/>
      <c r="AB34" s="52"/>
      <c r="AC34" s="52"/>
      <c r="AD34" s="52"/>
      <c r="AE34" s="52"/>
      <c r="AG34" s="52">
        <f t="shared" si="18"/>
        <v>3</v>
      </c>
      <c r="AH34" s="52">
        <f t="shared" si="18"/>
        <v>3</v>
      </c>
      <c r="AI34" s="52">
        <f t="shared" si="18"/>
        <v>0</v>
      </c>
      <c r="AJ34" s="52">
        <f t="shared" si="18"/>
        <v>0</v>
      </c>
      <c r="AK34" s="52">
        <f t="shared" si="19"/>
        <v>0</v>
      </c>
      <c r="AL34" s="52">
        <f t="shared" si="19"/>
        <v>0</v>
      </c>
      <c r="AM34" s="52">
        <f t="shared" si="19"/>
        <v>0</v>
      </c>
      <c r="AN34" s="52">
        <f t="shared" si="19"/>
        <v>0</v>
      </c>
    </row>
    <row r="35" spans="1:40" x14ac:dyDescent="0.25">
      <c r="A35" s="16">
        <v>34</v>
      </c>
      <c r="B35" s="151">
        <f t="shared" si="0"/>
        <v>142</v>
      </c>
      <c r="C35" s="52">
        <f t="shared" si="20"/>
        <v>41</v>
      </c>
      <c r="D35" s="215">
        <f t="shared" ca="1" si="14"/>
        <v>0.12195029335167451</v>
      </c>
      <c r="E35" s="215">
        <f t="shared" ca="1" si="14"/>
        <v>0.2073165791476467</v>
      </c>
      <c r="F35" s="215">
        <f t="shared" ca="1" si="21"/>
        <v>0.23780410080362446</v>
      </c>
      <c r="G35" s="215">
        <f t="shared" ca="1" si="22"/>
        <v>0.95731623531000165</v>
      </c>
      <c r="H35" s="52">
        <f t="shared" si="15"/>
        <v>33.392946000000002</v>
      </c>
      <c r="I35" s="52">
        <f t="shared" si="15"/>
        <v>-111.926198</v>
      </c>
      <c r="J35" s="52"/>
      <c r="K35" s="244">
        <f t="shared" si="23"/>
        <v>164</v>
      </c>
      <c r="L35" s="244">
        <f t="shared" si="23"/>
        <v>55</v>
      </c>
      <c r="M35" s="244">
        <f t="shared" si="23"/>
        <v>109</v>
      </c>
      <c r="N35" s="244">
        <f t="shared" si="23"/>
        <v>164</v>
      </c>
      <c r="O35" s="244">
        <f t="shared" si="23"/>
        <v>55</v>
      </c>
      <c r="P35" s="52">
        <f t="shared" si="7"/>
        <v>40059</v>
      </c>
      <c r="Q35" s="129">
        <f t="shared" si="12"/>
        <v>1.5</v>
      </c>
      <c r="S35" s="152" t="str">
        <f t="shared" si="16"/>
        <v>Southern Ave</v>
      </c>
      <c r="T35" s="152" t="str">
        <f t="shared" si="16"/>
        <v>Rural Rd</v>
      </c>
      <c r="U35" s="52">
        <f t="shared" si="17"/>
        <v>28</v>
      </c>
      <c r="V35" s="52">
        <f t="shared" si="17"/>
        <v>55</v>
      </c>
      <c r="W35" s="52">
        <f>INDEX(Summary!$5:$61,$A35,W$67)</f>
        <v>169</v>
      </c>
      <c r="X35" s="52"/>
      <c r="Y35" s="52"/>
      <c r="Z35" s="52"/>
      <c r="AA35" s="52"/>
      <c r="AB35" s="52"/>
      <c r="AC35" s="52"/>
      <c r="AD35" s="52"/>
      <c r="AE35" s="52"/>
      <c r="AG35" s="52">
        <f t="shared" si="18"/>
        <v>0</v>
      </c>
      <c r="AH35" s="52">
        <f t="shared" si="18"/>
        <v>0</v>
      </c>
      <c r="AI35" s="52">
        <f t="shared" si="18"/>
        <v>0</v>
      </c>
      <c r="AJ35" s="52">
        <f t="shared" si="18"/>
        <v>0</v>
      </c>
      <c r="AK35" s="52">
        <f t="shared" si="19"/>
        <v>0</v>
      </c>
      <c r="AL35" s="52">
        <f t="shared" si="19"/>
        <v>0</v>
      </c>
      <c r="AM35" s="52">
        <f t="shared" si="19"/>
        <v>0</v>
      </c>
      <c r="AN35" s="52">
        <f t="shared" si="19"/>
        <v>0</v>
      </c>
    </row>
    <row r="36" spans="1:40" x14ac:dyDescent="0.25">
      <c r="A36" s="16">
        <v>35</v>
      </c>
      <c r="B36" s="151">
        <f t="shared" si="0"/>
        <v>143</v>
      </c>
      <c r="C36" s="52">
        <f t="shared" si="20"/>
        <v>22</v>
      </c>
      <c r="D36" s="215">
        <f t="shared" ca="1" si="14"/>
        <v>0.20689694027330885</v>
      </c>
      <c r="E36" s="215">
        <f t="shared" ca="1" si="14"/>
        <v>0.35632097992938289</v>
      </c>
      <c r="F36" s="215">
        <f t="shared" ca="1" si="21"/>
        <v>6.8965132598986179E-2</v>
      </c>
      <c r="G36" s="215">
        <f t="shared" ca="1" si="22"/>
        <v>0.57471215848906876</v>
      </c>
      <c r="H36" s="52">
        <f t="shared" si="15"/>
        <v>33.392845999999999</v>
      </c>
      <c r="I36" s="52">
        <f t="shared" si="15"/>
        <v>-111.951999</v>
      </c>
      <c r="J36" s="52"/>
      <c r="K36" s="244">
        <f t="shared" si="23"/>
        <v>87</v>
      </c>
      <c r="L36" s="244">
        <f t="shared" si="23"/>
        <v>32</v>
      </c>
      <c r="M36" s="244">
        <f t="shared" si="23"/>
        <v>55</v>
      </c>
      <c r="N36" s="244">
        <f t="shared" si="23"/>
        <v>87</v>
      </c>
      <c r="O36" s="244">
        <f t="shared" si="23"/>
        <v>32</v>
      </c>
      <c r="P36" s="52">
        <f t="shared" si="7"/>
        <v>28429</v>
      </c>
      <c r="Q36" s="129">
        <f t="shared" si="12"/>
        <v>2.2200000000000002</v>
      </c>
      <c r="S36" s="152" t="str">
        <f t="shared" si="16"/>
        <v>Southern Ave</v>
      </c>
      <c r="T36" s="152" t="str">
        <f t="shared" si="16"/>
        <v>Hardy Dr</v>
      </c>
      <c r="U36" s="52">
        <f t="shared" si="17"/>
        <v>16</v>
      </c>
      <c r="V36" s="52">
        <f t="shared" si="17"/>
        <v>28</v>
      </c>
      <c r="W36" s="52">
        <f>INDEX(Summary!$5:$61,$A36,W$67)</f>
        <v>109</v>
      </c>
      <c r="X36" s="52"/>
      <c r="Y36" s="52"/>
      <c r="Z36" s="52"/>
      <c r="AA36" s="52"/>
      <c r="AB36" s="52"/>
      <c r="AC36" s="52"/>
      <c r="AD36" s="52"/>
      <c r="AE36" s="52"/>
      <c r="AG36" s="52">
        <f t="shared" si="18"/>
        <v>3</v>
      </c>
      <c r="AH36" s="52">
        <f t="shared" si="18"/>
        <v>3</v>
      </c>
      <c r="AI36" s="52">
        <f t="shared" si="18"/>
        <v>0</v>
      </c>
      <c r="AJ36" s="52">
        <f t="shared" si="18"/>
        <v>0</v>
      </c>
      <c r="AK36" s="52">
        <f t="shared" si="19"/>
        <v>0</v>
      </c>
      <c r="AL36" s="52">
        <f t="shared" si="19"/>
        <v>0</v>
      </c>
      <c r="AM36" s="52">
        <f t="shared" si="19"/>
        <v>0</v>
      </c>
      <c r="AN36" s="52">
        <f t="shared" si="19"/>
        <v>0</v>
      </c>
    </row>
    <row r="37" spans="1:40" x14ac:dyDescent="0.25">
      <c r="A37" s="16">
        <v>36</v>
      </c>
      <c r="B37" s="151">
        <f t="shared" si="0"/>
        <v>144</v>
      </c>
      <c r="C37" s="52">
        <f t="shared" si="20"/>
        <v>38</v>
      </c>
      <c r="D37" s="215">
        <f t="shared" ca="1" si="14"/>
        <v>0.24836582821997891</v>
      </c>
      <c r="E37" s="215">
        <f t="shared" ca="1" si="14"/>
        <v>0.15686218407614214</v>
      </c>
      <c r="F37" s="215">
        <f t="shared" ca="1" si="21"/>
        <v>0.36601337136294598</v>
      </c>
      <c r="G37" s="215">
        <f t="shared" ca="1" si="22"/>
        <v>0.90849642261970398</v>
      </c>
      <c r="H37" s="52">
        <f t="shared" si="15"/>
        <v>33.392845999999999</v>
      </c>
      <c r="I37" s="52">
        <f t="shared" si="15"/>
        <v>-111.939499</v>
      </c>
      <c r="J37" s="52"/>
      <c r="K37" s="244">
        <f t="shared" si="23"/>
        <v>153</v>
      </c>
      <c r="L37" s="244">
        <f t="shared" si="23"/>
        <v>57</v>
      </c>
      <c r="M37" s="244">
        <f t="shared" si="23"/>
        <v>96</v>
      </c>
      <c r="N37" s="244">
        <f t="shared" si="23"/>
        <v>153</v>
      </c>
      <c r="O37" s="244">
        <f t="shared" si="23"/>
        <v>57</v>
      </c>
      <c r="P37" s="52">
        <f t="shared" si="7"/>
        <v>35372</v>
      </c>
      <c r="Q37" s="129">
        <f t="shared" si="12"/>
        <v>1.5</v>
      </c>
      <c r="S37" s="152" t="str">
        <f t="shared" si="16"/>
        <v>Southern Ave</v>
      </c>
      <c r="T37" s="152" t="str">
        <f t="shared" si="16"/>
        <v>Mill Ave</v>
      </c>
      <c r="U37" s="52">
        <f t="shared" si="17"/>
        <v>29</v>
      </c>
      <c r="V37" s="52">
        <f t="shared" si="17"/>
        <v>48</v>
      </c>
      <c r="W37" s="52">
        <f>INDEX(Summary!$5:$61,$A37,W$67)</f>
        <v>55</v>
      </c>
      <c r="X37" s="52"/>
      <c r="Y37" s="52"/>
      <c r="Z37" s="52"/>
      <c r="AA37" s="52"/>
      <c r="AB37" s="52"/>
      <c r="AC37" s="52"/>
      <c r="AD37" s="52"/>
      <c r="AE37" s="52"/>
      <c r="AG37" s="52">
        <f t="shared" si="18"/>
        <v>1</v>
      </c>
      <c r="AH37" s="52">
        <f t="shared" si="18"/>
        <v>1</v>
      </c>
      <c r="AI37" s="52">
        <f t="shared" si="18"/>
        <v>0</v>
      </c>
      <c r="AJ37" s="52">
        <f t="shared" si="18"/>
        <v>0</v>
      </c>
      <c r="AK37" s="52">
        <f t="shared" si="19"/>
        <v>0</v>
      </c>
      <c r="AL37" s="52">
        <f t="shared" si="19"/>
        <v>0</v>
      </c>
      <c r="AM37" s="52">
        <f t="shared" si="19"/>
        <v>0</v>
      </c>
      <c r="AN37" s="52">
        <f t="shared" si="19"/>
        <v>0</v>
      </c>
    </row>
    <row r="38" spans="1:40" x14ac:dyDescent="0.25">
      <c r="A38" s="16">
        <v>37</v>
      </c>
      <c r="B38" s="151">
        <f t="shared" si="0"/>
        <v>145</v>
      </c>
      <c r="C38" s="52">
        <f t="shared" si="20"/>
        <v>20</v>
      </c>
      <c r="D38" s="215">
        <f t="shared" ca="1" si="14"/>
        <v>0.28394980771195361</v>
      </c>
      <c r="E38" s="215">
        <f t="shared" ca="1" si="14"/>
        <v>0.29629567658789563</v>
      </c>
      <c r="F38" s="215">
        <f t="shared" ca="1" si="21"/>
        <v>0.13580276516469147</v>
      </c>
      <c r="G38" s="215">
        <f t="shared" ca="1" si="22"/>
        <v>0.39506183087666769</v>
      </c>
      <c r="H38" s="52">
        <f t="shared" si="15"/>
        <v>33.400244999999998</v>
      </c>
      <c r="I38" s="52">
        <f t="shared" si="15"/>
        <v>-111.939599</v>
      </c>
      <c r="J38" s="52"/>
      <c r="K38" s="244">
        <f t="shared" si="23"/>
        <v>81</v>
      </c>
      <c r="L38" s="244">
        <f t="shared" si="23"/>
        <v>36</v>
      </c>
      <c r="M38" s="244">
        <f t="shared" si="23"/>
        <v>45</v>
      </c>
      <c r="N38" s="244">
        <f t="shared" si="23"/>
        <v>81</v>
      </c>
      <c r="O38" s="244">
        <f t="shared" si="23"/>
        <v>36</v>
      </c>
      <c r="P38" s="52">
        <f t="shared" si="7"/>
        <v>26912</v>
      </c>
      <c r="Q38" s="129">
        <f t="shared" si="12"/>
        <v>1</v>
      </c>
      <c r="S38" s="152" t="str">
        <f t="shared" si="16"/>
        <v>Alameda Dr</v>
      </c>
      <c r="T38" s="152" t="str">
        <f t="shared" si="16"/>
        <v>Mill Ave</v>
      </c>
      <c r="U38" s="52">
        <f t="shared" si="17"/>
        <v>18</v>
      </c>
      <c r="V38" s="52">
        <f t="shared" si="17"/>
        <v>23</v>
      </c>
      <c r="W38" s="52">
        <f>INDEX(Summary!$5:$61,$A38,W$67)</f>
        <v>96</v>
      </c>
      <c r="X38" s="52"/>
      <c r="Y38" s="52"/>
      <c r="Z38" s="52"/>
      <c r="AA38" s="52"/>
      <c r="AB38" s="52"/>
      <c r="AC38" s="52"/>
      <c r="AD38" s="52"/>
      <c r="AE38" s="52"/>
      <c r="AG38" s="52">
        <f t="shared" si="18"/>
        <v>1</v>
      </c>
      <c r="AH38" s="52">
        <f t="shared" si="18"/>
        <v>1</v>
      </c>
      <c r="AI38" s="52">
        <f t="shared" si="18"/>
        <v>2</v>
      </c>
      <c r="AJ38" s="52">
        <f t="shared" si="18"/>
        <v>2</v>
      </c>
      <c r="AK38" s="52">
        <f t="shared" si="19"/>
        <v>0</v>
      </c>
      <c r="AL38" s="52">
        <f t="shared" si="19"/>
        <v>0</v>
      </c>
      <c r="AM38" s="52">
        <f t="shared" si="19"/>
        <v>0</v>
      </c>
      <c r="AN38" s="52">
        <f t="shared" si="19"/>
        <v>0</v>
      </c>
    </row>
    <row r="39" spans="1:40" x14ac:dyDescent="0.25">
      <c r="A39" s="16">
        <v>38</v>
      </c>
      <c r="B39" s="151">
        <f t="shared" si="0"/>
        <v>146</v>
      </c>
      <c r="C39" s="52">
        <f t="shared" si="20"/>
        <v>34</v>
      </c>
      <c r="D39" s="215">
        <f t="shared" ca="1" si="14"/>
        <v>0.20588325775563135</v>
      </c>
      <c r="E39" s="215">
        <f t="shared" ca="1" si="14"/>
        <v>0.12500072673193913</v>
      </c>
      <c r="F39" s="215">
        <f t="shared" ca="1" si="21"/>
        <v>0.2720594442696026</v>
      </c>
      <c r="G39" s="215">
        <f t="shared" ca="1" si="22"/>
        <v>0.77205787581777463</v>
      </c>
      <c r="H39" s="52">
        <f t="shared" si="15"/>
        <v>33.407344999999999</v>
      </c>
      <c r="I39" s="52">
        <f t="shared" si="15"/>
        <v>-111.939699</v>
      </c>
      <c r="J39" s="52"/>
      <c r="K39" s="244">
        <f t="shared" si="23"/>
        <v>136</v>
      </c>
      <c r="L39" s="244">
        <f t="shared" si="23"/>
        <v>52</v>
      </c>
      <c r="M39" s="244">
        <f t="shared" si="23"/>
        <v>84</v>
      </c>
      <c r="N39" s="244">
        <f t="shared" si="23"/>
        <v>136</v>
      </c>
      <c r="O39" s="244">
        <f t="shared" si="23"/>
        <v>52</v>
      </c>
      <c r="P39" s="52">
        <f t="shared" si="7"/>
        <v>31585</v>
      </c>
      <c r="Q39" s="129">
        <f t="shared" si="12"/>
        <v>0.5</v>
      </c>
      <c r="S39" s="152" t="str">
        <f t="shared" si="16"/>
        <v>Broadway Rd</v>
      </c>
      <c r="T39" s="152" t="str">
        <f t="shared" si="16"/>
        <v>Mill Ave</v>
      </c>
      <c r="U39" s="52">
        <f t="shared" si="17"/>
        <v>26</v>
      </c>
      <c r="V39" s="52">
        <f t="shared" si="17"/>
        <v>42</v>
      </c>
      <c r="W39" s="52">
        <f>INDEX(Summary!$5:$61,$A39,W$67)</f>
        <v>45</v>
      </c>
      <c r="X39" s="52"/>
      <c r="Y39" s="52"/>
      <c r="Z39" s="52"/>
      <c r="AA39" s="52"/>
      <c r="AB39" s="52"/>
      <c r="AC39" s="52"/>
      <c r="AD39" s="52"/>
      <c r="AE39" s="52"/>
      <c r="AG39" s="52">
        <f t="shared" si="18"/>
        <v>1</v>
      </c>
      <c r="AH39" s="52">
        <f t="shared" si="18"/>
        <v>1</v>
      </c>
      <c r="AI39" s="52">
        <f t="shared" si="18"/>
        <v>0</v>
      </c>
      <c r="AJ39" s="52">
        <f t="shared" si="18"/>
        <v>0</v>
      </c>
      <c r="AK39" s="52">
        <f t="shared" si="19"/>
        <v>0</v>
      </c>
      <c r="AL39" s="52">
        <f t="shared" si="19"/>
        <v>0</v>
      </c>
      <c r="AM39" s="52">
        <f t="shared" si="19"/>
        <v>0</v>
      </c>
      <c r="AN39" s="52">
        <f t="shared" si="19"/>
        <v>0</v>
      </c>
    </row>
    <row r="40" spans="1:40" x14ac:dyDescent="0.25">
      <c r="A40" s="16">
        <v>39</v>
      </c>
      <c r="B40" s="151">
        <f t="shared" si="0"/>
        <v>147</v>
      </c>
      <c r="C40" s="52">
        <f t="shared" si="20"/>
        <v>21</v>
      </c>
      <c r="D40" s="215">
        <f t="shared" ca="1" si="14"/>
        <v>0.24390227578670179</v>
      </c>
      <c r="E40" s="215">
        <f t="shared" ca="1" si="14"/>
        <v>0.2317077210990757</v>
      </c>
      <c r="F40" s="215">
        <f t="shared" ca="1" si="21"/>
        <v>0.21951268599110177</v>
      </c>
      <c r="G40" s="215">
        <f t="shared" ca="1" si="22"/>
        <v>0.92682992608363546</v>
      </c>
      <c r="H40" s="52">
        <f t="shared" si="15"/>
        <v>33.378146000000001</v>
      </c>
      <c r="I40" s="52">
        <f t="shared" si="15"/>
        <v>-111.93929799999999</v>
      </c>
      <c r="J40" s="52"/>
      <c r="K40" s="244">
        <f t="shared" si="23"/>
        <v>82</v>
      </c>
      <c r="L40" s="244">
        <f t="shared" si="23"/>
        <v>33</v>
      </c>
      <c r="M40" s="244">
        <f t="shared" si="23"/>
        <v>49</v>
      </c>
      <c r="N40" s="244">
        <f t="shared" si="23"/>
        <v>82</v>
      </c>
      <c r="O40" s="244">
        <f t="shared" si="23"/>
        <v>33</v>
      </c>
      <c r="P40" s="52">
        <f t="shared" si="7"/>
        <v>24224</v>
      </c>
      <c r="Q40" s="129">
        <f t="shared" si="12"/>
        <v>2.5</v>
      </c>
      <c r="S40" s="152" t="str">
        <f t="shared" si="16"/>
        <v>Baseline Rd</v>
      </c>
      <c r="T40" s="152" t="str">
        <f t="shared" si="16"/>
        <v>Mill Ave</v>
      </c>
      <c r="U40" s="52">
        <f t="shared" si="17"/>
        <v>17</v>
      </c>
      <c r="V40" s="52">
        <f t="shared" si="17"/>
        <v>25</v>
      </c>
      <c r="W40" s="52">
        <f>INDEX(Summary!$5:$61,$A40,W$67)</f>
        <v>84</v>
      </c>
      <c r="X40" s="52"/>
      <c r="Y40" s="52"/>
      <c r="Z40" s="52"/>
      <c r="AA40" s="52"/>
      <c r="AB40" s="52"/>
      <c r="AC40" s="52"/>
      <c r="AD40" s="52"/>
      <c r="AE40" s="52"/>
      <c r="AG40" s="52">
        <f t="shared" si="18"/>
        <v>3</v>
      </c>
      <c r="AH40" s="52">
        <f t="shared" si="18"/>
        <v>1</v>
      </c>
      <c r="AI40" s="52">
        <f t="shared" si="18"/>
        <v>0</v>
      </c>
      <c r="AJ40" s="52">
        <f t="shared" si="18"/>
        <v>0</v>
      </c>
      <c r="AK40" s="52">
        <f t="shared" si="19"/>
        <v>0</v>
      </c>
      <c r="AL40" s="52">
        <f t="shared" si="19"/>
        <v>0</v>
      </c>
      <c r="AM40" s="52">
        <f t="shared" si="19"/>
        <v>0</v>
      </c>
      <c r="AN40" s="52">
        <f t="shared" si="19"/>
        <v>0</v>
      </c>
    </row>
    <row r="41" spans="1:40" x14ac:dyDescent="0.25">
      <c r="A41" s="16">
        <v>40</v>
      </c>
      <c r="B41" s="151">
        <f t="shared" si="0"/>
        <v>152</v>
      </c>
      <c r="C41" s="52">
        <f t="shared" si="20"/>
        <v>47</v>
      </c>
      <c r="D41" s="215">
        <f t="shared" ca="1" si="14"/>
        <v>0.16042830863243507</v>
      </c>
      <c r="E41" s="215">
        <f t="shared" ca="1" si="14"/>
        <v>0.48128257409918801</v>
      </c>
      <c r="F41" s="215">
        <f t="shared" ca="1" si="21"/>
        <v>-4.0114155502611771E-7</v>
      </c>
      <c r="G41" s="215">
        <f t="shared" ca="1" si="22"/>
        <v>-5.7781119881754293E-7</v>
      </c>
      <c r="H41" s="52">
        <f t="shared" si="15"/>
        <v>33.433500000000002</v>
      </c>
      <c r="I41" s="52">
        <f t="shared" si="15"/>
        <v>-111.94875</v>
      </c>
      <c r="J41" s="52"/>
      <c r="K41" s="244">
        <f t="shared" si="23"/>
        <v>187</v>
      </c>
      <c r="L41" s="244">
        <f t="shared" si="23"/>
        <v>70</v>
      </c>
      <c r="M41" s="244">
        <f t="shared" si="23"/>
        <v>117</v>
      </c>
      <c r="N41" s="244">
        <f t="shared" si="23"/>
        <v>187</v>
      </c>
      <c r="O41" s="244">
        <f t="shared" si="23"/>
        <v>70</v>
      </c>
      <c r="P41" s="52">
        <f t="shared" si="7"/>
        <v>0</v>
      </c>
      <c r="Q41" s="129">
        <f t="shared" si="12"/>
        <v>0.8</v>
      </c>
      <c r="S41" s="152" t="str">
        <f t="shared" si="16"/>
        <v>Tempe Lake S.</v>
      </c>
      <c r="T41" s="152" t="str">
        <f t="shared" si="16"/>
        <v>TCA Bridge</v>
      </c>
      <c r="U41" s="52">
        <f t="shared" si="17"/>
        <v>35</v>
      </c>
      <c r="V41" s="52">
        <f t="shared" si="17"/>
        <v>59</v>
      </c>
      <c r="W41" s="52">
        <f>INDEX(Summary!$5:$61,$A41,W$67)</f>
        <v>49</v>
      </c>
      <c r="X41" s="52"/>
      <c r="Y41" s="52"/>
      <c r="Z41" s="52"/>
      <c r="AA41" s="52"/>
      <c r="AB41" s="52"/>
      <c r="AC41" s="52"/>
      <c r="AD41" s="52"/>
      <c r="AE41" s="52"/>
      <c r="AG41" s="52">
        <f t="shared" si="18"/>
        <v>4</v>
      </c>
      <c r="AH41" s="52">
        <f t="shared" si="18"/>
        <v>4</v>
      </c>
      <c r="AI41" s="52">
        <f t="shared" si="18"/>
        <v>4</v>
      </c>
      <c r="AJ41" s="52">
        <f t="shared" si="18"/>
        <v>4</v>
      </c>
      <c r="AK41" s="52">
        <f t="shared" si="19"/>
        <v>0</v>
      </c>
      <c r="AL41" s="52">
        <f t="shared" si="19"/>
        <v>0</v>
      </c>
      <c r="AM41" s="52">
        <f t="shared" si="19"/>
        <v>0</v>
      </c>
      <c r="AN41" s="52">
        <f t="shared" si="19"/>
        <v>0</v>
      </c>
    </row>
    <row r="42" spans="1:40" x14ac:dyDescent="0.25">
      <c r="A42" s="16">
        <v>41</v>
      </c>
      <c r="B42" s="151">
        <f t="shared" si="0"/>
        <v>155</v>
      </c>
      <c r="C42" s="52">
        <f t="shared" si="20"/>
        <v>68</v>
      </c>
      <c r="D42" s="215">
        <f t="shared" ref="D42:E54" ca="1" si="24">INDEX(summary_data,$A42,MATCH(D$1&amp;"%",summary_hdr,0))</f>
        <v>0.28676549294517545</v>
      </c>
      <c r="E42" s="215">
        <f t="shared" ca="1" si="24"/>
        <v>0.16911673708177796</v>
      </c>
      <c r="F42" s="215">
        <f t="shared" ca="1" si="21"/>
        <v>0.20220494283696794</v>
      </c>
      <c r="G42" s="215">
        <f t="shared" ca="1" si="22"/>
        <v>0.81617724610452314</v>
      </c>
      <c r="H42" s="52">
        <f t="shared" ref="H42:I54" si="25">IF(ISBLANK(INDEX(GPS_,MATCH($B42,loc_ID,0),H$66)),"",INDEX(GPS_,MATCH($B42,loc_ID,0),H$66))</f>
        <v>33.417368000000003</v>
      </c>
      <c r="I42" s="52">
        <f t="shared" si="25"/>
        <v>-111.92255400000001</v>
      </c>
      <c r="J42" s="52"/>
      <c r="K42" s="244">
        <f t="shared" si="23"/>
        <v>272</v>
      </c>
      <c r="L42" s="244">
        <f t="shared" si="23"/>
        <v>121</v>
      </c>
      <c r="M42" s="244">
        <f t="shared" si="23"/>
        <v>151</v>
      </c>
      <c r="N42" s="244">
        <f t="shared" si="23"/>
        <v>272</v>
      </c>
      <c r="O42" s="244">
        <f t="shared" si="23"/>
        <v>121</v>
      </c>
      <c r="P42" s="52">
        <f t="shared" si="7"/>
        <v>36366</v>
      </c>
      <c r="Q42" s="129">
        <f t="shared" si="12"/>
        <v>1</v>
      </c>
      <c r="S42" s="152" t="str">
        <f t="shared" ref="S42:T54" si="26">IF(ISERROR(VLOOKUP($B42,Loc,2,FALSE)),"",VLOOKUP($B42,Loc,MATCH(S$1,loc_hdr,0),FALSE))</f>
        <v>University Dr</v>
      </c>
      <c r="T42" s="152" t="str">
        <f t="shared" si="26"/>
        <v>McClintock Dr</v>
      </c>
      <c r="U42" s="52">
        <f t="shared" ref="U42:V54" si="27">IF(LEN(INDEX(summary_data,$A42,MATCH(U$1,summary_hdr,0)))&lt;1,"",ROUND(INDEX(summary_data,$A42,MATCH(U$1,summary_hdr,0)),0))</f>
        <v>61</v>
      </c>
      <c r="V42" s="52">
        <f t="shared" si="27"/>
        <v>76</v>
      </c>
      <c r="W42" s="52">
        <f>INDEX(Summary!$5:$61,$A42,W$67)</f>
        <v>117</v>
      </c>
      <c r="X42" s="52"/>
      <c r="Y42" s="52"/>
      <c r="Z42" s="52"/>
      <c r="AA42" s="52"/>
      <c r="AB42" s="52"/>
      <c r="AC42" s="52"/>
      <c r="AD42" s="52"/>
      <c r="AE42" s="52"/>
      <c r="AG42" s="52">
        <f t="shared" si="18"/>
        <v>3</v>
      </c>
      <c r="AH42" s="52">
        <f t="shared" si="18"/>
        <v>3</v>
      </c>
      <c r="AI42" s="52">
        <f t="shared" si="18"/>
        <v>3</v>
      </c>
      <c r="AJ42" s="52">
        <f t="shared" si="18"/>
        <v>3</v>
      </c>
      <c r="AK42" s="52">
        <f t="shared" ref="AK42:AN54" si="28">INDEX(CordonIn,MATCH($B42,loc_ID,0),AK$66)</f>
        <v>0</v>
      </c>
      <c r="AL42" s="52">
        <f t="shared" si="28"/>
        <v>0</v>
      </c>
      <c r="AM42" s="52">
        <f t="shared" si="28"/>
        <v>0</v>
      </c>
      <c r="AN42" s="52">
        <f t="shared" si="28"/>
        <v>0</v>
      </c>
    </row>
    <row r="43" spans="1:40" x14ac:dyDescent="0.25">
      <c r="A43" s="16">
        <v>42</v>
      </c>
      <c r="B43" s="151">
        <f t="shared" si="0"/>
        <v>156</v>
      </c>
      <c r="C43" s="52">
        <f t="shared" si="20"/>
        <v>18</v>
      </c>
      <c r="D43" s="215">
        <f t="shared" ca="1" si="24"/>
        <v>0.1126751716092325</v>
      </c>
      <c r="E43" s="215">
        <f t="shared" ca="1" si="24"/>
        <v>0.76056399346865466</v>
      </c>
      <c r="F43" s="215">
        <f t="shared" ca="1" si="21"/>
        <v>3.1388029790625915E-7</v>
      </c>
      <c r="G43" s="215">
        <f t="shared" ca="1" si="22"/>
        <v>0.22535280625798762</v>
      </c>
      <c r="H43" s="52">
        <f t="shared" si="25"/>
        <v>33.438907999999998</v>
      </c>
      <c r="I43" s="52">
        <f t="shared" si="25"/>
        <v>-111.943848</v>
      </c>
      <c r="J43" s="52"/>
      <c r="K43" s="244">
        <f t="shared" si="23"/>
        <v>71</v>
      </c>
      <c r="L43" s="244">
        <f t="shared" si="23"/>
        <v>32</v>
      </c>
      <c r="M43" s="244">
        <f t="shared" si="23"/>
        <v>39</v>
      </c>
      <c r="N43" s="244">
        <f t="shared" si="23"/>
        <v>71</v>
      </c>
      <c r="O43" s="244">
        <f t="shared" si="23"/>
        <v>32</v>
      </c>
      <c r="P43" s="52">
        <f t="shared" si="7"/>
        <v>14670</v>
      </c>
      <c r="Q43" s="129">
        <f t="shared" si="12"/>
        <v>0.7</v>
      </c>
      <c r="S43" s="152" t="str">
        <f t="shared" si="26"/>
        <v>Crosscut Canal</v>
      </c>
      <c r="T43" s="152" t="str">
        <f t="shared" si="26"/>
        <v>Mill Ave</v>
      </c>
      <c r="U43" s="52">
        <f t="shared" si="27"/>
        <v>16</v>
      </c>
      <c r="V43" s="52">
        <f t="shared" si="27"/>
        <v>20</v>
      </c>
      <c r="W43" s="52">
        <f>INDEX(Summary!$5:$61,$A43,W$67)</f>
        <v>151</v>
      </c>
      <c r="X43" s="52"/>
      <c r="Y43" s="52"/>
      <c r="Z43" s="52"/>
      <c r="AA43" s="52"/>
      <c r="AB43" s="52"/>
      <c r="AC43" s="52"/>
      <c r="AD43" s="52"/>
      <c r="AE43" s="52"/>
      <c r="AG43" s="52">
        <f t="shared" si="18"/>
        <v>3</v>
      </c>
      <c r="AH43" s="52">
        <f t="shared" si="18"/>
        <v>3</v>
      </c>
      <c r="AI43" s="52">
        <f t="shared" si="18"/>
        <v>4</v>
      </c>
      <c r="AJ43" s="52" t="str">
        <f t="shared" si="18"/>
        <v>NA</v>
      </c>
      <c r="AK43" s="52">
        <f t="shared" si="28"/>
        <v>0</v>
      </c>
      <c r="AL43" s="52">
        <f t="shared" si="28"/>
        <v>0</v>
      </c>
      <c r="AM43" s="52">
        <f t="shared" si="28"/>
        <v>0</v>
      </c>
      <c r="AN43" s="52">
        <f t="shared" si="28"/>
        <v>0</v>
      </c>
    </row>
    <row r="44" spans="1:40" x14ac:dyDescent="0.25">
      <c r="A44" s="16">
        <v>43</v>
      </c>
      <c r="B44" s="151">
        <f t="shared" si="0"/>
        <v>157</v>
      </c>
      <c r="C44" s="52">
        <f t="shared" si="20"/>
        <v>27</v>
      </c>
      <c r="D44" s="215">
        <f t="shared" ca="1" si="24"/>
        <v>0.14678894799506517</v>
      </c>
      <c r="E44" s="215">
        <f t="shared" ca="1" si="24"/>
        <v>0.57798068374995137</v>
      </c>
      <c r="F44" s="215">
        <f t="shared" ca="1" si="21"/>
        <v>0.10091699712420234</v>
      </c>
      <c r="G44" s="215">
        <f t="shared" ca="1" si="22"/>
        <v>0.22018381356105179</v>
      </c>
      <c r="H44" s="52">
        <f t="shared" si="25"/>
        <v>33.440289</v>
      </c>
      <c r="I44" s="52">
        <f t="shared" si="25"/>
        <v>-111.93086099999999</v>
      </c>
      <c r="J44" s="52"/>
      <c r="K44" s="244">
        <f t="shared" si="23"/>
        <v>109</v>
      </c>
      <c r="L44" s="244">
        <f t="shared" si="23"/>
        <v>56</v>
      </c>
      <c r="M44" s="244">
        <f t="shared" si="23"/>
        <v>53</v>
      </c>
      <c r="N44" s="244">
        <f t="shared" si="23"/>
        <v>109</v>
      </c>
      <c r="O44" s="244">
        <f t="shared" si="23"/>
        <v>56</v>
      </c>
      <c r="P44" s="52">
        <f t="shared" si="7"/>
        <v>15990</v>
      </c>
      <c r="Q44" s="129">
        <f t="shared" si="12"/>
        <v>1.1000000000000001</v>
      </c>
      <c r="S44" s="152" t="str">
        <f t="shared" si="26"/>
        <v>Curry Rd</v>
      </c>
      <c r="T44" s="152" t="str">
        <f t="shared" si="26"/>
        <v>College Ave</v>
      </c>
      <c r="U44" s="52">
        <f t="shared" si="27"/>
        <v>28</v>
      </c>
      <c r="V44" s="52">
        <f t="shared" si="27"/>
        <v>27</v>
      </c>
      <c r="W44" s="52">
        <f>INDEX(Summary!$5:$61,$A44,W$67)</f>
        <v>39</v>
      </c>
      <c r="X44" s="52"/>
      <c r="Y44" s="52"/>
      <c r="Z44" s="52"/>
      <c r="AA44" s="52"/>
      <c r="AB44" s="52"/>
      <c r="AC44" s="52"/>
      <c r="AD44" s="52"/>
      <c r="AE44" s="52"/>
      <c r="AG44" s="52">
        <f t="shared" si="18"/>
        <v>3</v>
      </c>
      <c r="AH44" s="52">
        <f t="shared" si="18"/>
        <v>3</v>
      </c>
      <c r="AI44" s="52">
        <f t="shared" si="18"/>
        <v>3</v>
      </c>
      <c r="AJ44" s="52">
        <f t="shared" si="18"/>
        <v>3</v>
      </c>
      <c r="AK44" s="52">
        <f t="shared" si="28"/>
        <v>0</v>
      </c>
      <c r="AL44" s="52">
        <f t="shared" si="28"/>
        <v>0</v>
      </c>
      <c r="AM44" s="52">
        <f t="shared" si="28"/>
        <v>0</v>
      </c>
      <c r="AN44" s="52">
        <f t="shared" si="28"/>
        <v>0</v>
      </c>
    </row>
    <row r="45" spans="1:40" x14ac:dyDescent="0.25">
      <c r="A45" s="16">
        <v>44</v>
      </c>
      <c r="B45" s="151">
        <f t="shared" si="0"/>
        <v>158</v>
      </c>
      <c r="C45" s="52">
        <f t="shared" si="20"/>
        <v>33</v>
      </c>
      <c r="D45" s="215">
        <f t="shared" ca="1" si="24"/>
        <v>8.2707662551167863E-2</v>
      </c>
      <c r="E45" s="215">
        <f t="shared" ca="1" si="24"/>
        <v>0.52631617807413977</v>
      </c>
      <c r="F45" s="215">
        <f t="shared" ca="1" si="21"/>
        <v>0.20300679388477991</v>
      </c>
      <c r="G45" s="215">
        <f t="shared" ca="1" si="22"/>
        <v>0.46616479585062603</v>
      </c>
      <c r="H45" s="52">
        <f t="shared" si="25"/>
        <v>33.442599999999999</v>
      </c>
      <c r="I45" s="52">
        <f t="shared" si="25"/>
        <v>-111.95659999999999</v>
      </c>
      <c r="J45" s="52"/>
      <c r="K45" s="244">
        <f t="shared" si="23"/>
        <v>133</v>
      </c>
      <c r="L45" s="244">
        <f t="shared" si="23"/>
        <v>56</v>
      </c>
      <c r="M45" s="244">
        <f t="shared" si="23"/>
        <v>77</v>
      </c>
      <c r="N45" s="244">
        <f t="shared" si="23"/>
        <v>133</v>
      </c>
      <c r="O45" s="244">
        <f t="shared" si="23"/>
        <v>56</v>
      </c>
      <c r="P45" s="52">
        <f t="shared" si="7"/>
        <v>23678</v>
      </c>
      <c r="Q45" s="129">
        <f t="shared" si="12"/>
        <v>1.5</v>
      </c>
      <c r="S45" s="152" t="str">
        <f t="shared" si="26"/>
        <v>Washington St</v>
      </c>
      <c r="T45" s="152" t="str">
        <f t="shared" si="26"/>
        <v>Priest Dr</v>
      </c>
      <c r="U45" s="52">
        <f t="shared" si="27"/>
        <v>28</v>
      </c>
      <c r="V45" s="52">
        <f t="shared" si="27"/>
        <v>39</v>
      </c>
      <c r="W45" s="52">
        <f>INDEX(Summary!$5:$61,$A45,W$67)</f>
        <v>53</v>
      </c>
      <c r="X45" s="52"/>
      <c r="Y45" s="52"/>
      <c r="Z45" s="52"/>
      <c r="AA45" s="52"/>
      <c r="AB45" s="52"/>
      <c r="AC45" s="52"/>
      <c r="AD45" s="52"/>
      <c r="AE45" s="52"/>
      <c r="AG45" s="52">
        <f t="shared" si="18"/>
        <v>3</v>
      </c>
      <c r="AH45" s="52">
        <f t="shared" si="18"/>
        <v>3</v>
      </c>
      <c r="AI45" s="52">
        <f t="shared" si="18"/>
        <v>3</v>
      </c>
      <c r="AJ45" s="52">
        <f t="shared" si="18"/>
        <v>3</v>
      </c>
      <c r="AK45" s="52">
        <f t="shared" si="28"/>
        <v>0</v>
      </c>
      <c r="AL45" s="52">
        <f t="shared" si="28"/>
        <v>0</v>
      </c>
      <c r="AM45" s="52">
        <f t="shared" si="28"/>
        <v>0</v>
      </c>
      <c r="AN45" s="52">
        <f t="shared" si="28"/>
        <v>0</v>
      </c>
    </row>
    <row r="46" spans="1:40" x14ac:dyDescent="0.25">
      <c r="A46" s="16">
        <v>45</v>
      </c>
      <c r="B46" s="151">
        <f t="shared" si="0"/>
        <v>159</v>
      </c>
      <c r="C46" s="52">
        <f t="shared" si="20"/>
        <v>41</v>
      </c>
      <c r="D46" s="215">
        <f t="shared" ca="1" si="24"/>
        <v>0.18787803304559783</v>
      </c>
      <c r="E46" s="215">
        <f t="shared" ca="1" si="24"/>
        <v>3.6362947438185973E-2</v>
      </c>
      <c r="F46" s="215">
        <f t="shared" ca="1" si="21"/>
        <v>0.30909175289711693</v>
      </c>
      <c r="G46" s="215">
        <f t="shared" ca="1" si="22"/>
        <v>0.96363564207493313</v>
      </c>
      <c r="H46" s="52">
        <f t="shared" si="25"/>
        <v>33.407432999999997</v>
      </c>
      <c r="I46" s="52">
        <f t="shared" si="25"/>
        <v>-111.90910700000001</v>
      </c>
      <c r="J46" s="52"/>
      <c r="K46" s="244">
        <f t="shared" si="23"/>
        <v>165</v>
      </c>
      <c r="L46" s="244">
        <f t="shared" si="23"/>
        <v>65</v>
      </c>
      <c r="M46" s="244">
        <f t="shared" si="23"/>
        <v>100</v>
      </c>
      <c r="N46" s="244">
        <f t="shared" si="23"/>
        <v>165</v>
      </c>
      <c r="O46" s="244">
        <f t="shared" si="23"/>
        <v>65</v>
      </c>
      <c r="P46" s="52">
        <f t="shared" si="7"/>
        <v>32138</v>
      </c>
      <c r="Q46" s="129">
        <f t="shared" si="12"/>
        <v>1.5</v>
      </c>
      <c r="S46" s="152" t="str">
        <f t="shared" si="26"/>
        <v>Broadway Rd</v>
      </c>
      <c r="T46" s="152" t="str">
        <f t="shared" si="26"/>
        <v>McClintock Dr</v>
      </c>
      <c r="U46" s="52">
        <f t="shared" si="27"/>
        <v>33</v>
      </c>
      <c r="V46" s="52">
        <f t="shared" si="27"/>
        <v>50</v>
      </c>
      <c r="W46" s="52">
        <f>INDEX(Summary!$5:$61,$A46,W$67)</f>
        <v>77</v>
      </c>
      <c r="X46" s="52"/>
      <c r="Y46" s="52"/>
      <c r="Z46" s="52"/>
      <c r="AA46" s="52"/>
      <c r="AB46" s="52"/>
      <c r="AC46" s="52"/>
      <c r="AD46" s="52"/>
      <c r="AE46" s="52"/>
      <c r="AG46" s="52">
        <f t="shared" si="18"/>
        <v>0</v>
      </c>
      <c r="AH46" s="52">
        <f t="shared" si="18"/>
        <v>0</v>
      </c>
      <c r="AI46" s="52">
        <f t="shared" si="18"/>
        <v>0</v>
      </c>
      <c r="AJ46" s="52">
        <f t="shared" si="18"/>
        <v>0</v>
      </c>
      <c r="AK46" s="52">
        <f t="shared" si="28"/>
        <v>0</v>
      </c>
      <c r="AL46" s="52">
        <f t="shared" si="28"/>
        <v>0</v>
      </c>
      <c r="AM46" s="52">
        <f t="shared" si="28"/>
        <v>0</v>
      </c>
      <c r="AN46" s="52">
        <f t="shared" si="28"/>
        <v>0</v>
      </c>
    </row>
    <row r="47" spans="1:40" x14ac:dyDescent="0.25">
      <c r="A47" s="16">
        <v>46</v>
      </c>
      <c r="B47" s="151">
        <f t="shared" si="0"/>
        <v>160</v>
      </c>
      <c r="C47" s="52">
        <f t="shared" si="20"/>
        <v>20</v>
      </c>
      <c r="D47" s="215">
        <f t="shared" ca="1" si="24"/>
        <v>0.21794871511478892</v>
      </c>
      <c r="E47" s="215">
        <f t="shared" ca="1" si="24"/>
        <v>0.33333252752418158</v>
      </c>
      <c r="F47" s="215">
        <f t="shared" ca="1" si="21"/>
        <v>0.20512791420956872</v>
      </c>
      <c r="G47" s="215">
        <f t="shared" ca="1" si="22"/>
        <v>0.57692345181401328</v>
      </c>
      <c r="H47" s="52">
        <f t="shared" si="25"/>
        <v>33.407397000000003</v>
      </c>
      <c r="I47" s="52">
        <f t="shared" si="25"/>
        <v>-111.952164</v>
      </c>
      <c r="J47" s="52"/>
      <c r="K47" s="244">
        <f t="shared" si="23"/>
        <v>78</v>
      </c>
      <c r="L47" s="244">
        <f t="shared" si="23"/>
        <v>33</v>
      </c>
      <c r="M47" s="244">
        <f t="shared" si="23"/>
        <v>45</v>
      </c>
      <c r="N47" s="244">
        <f t="shared" si="23"/>
        <v>78</v>
      </c>
      <c r="O47" s="244">
        <f t="shared" si="23"/>
        <v>33</v>
      </c>
      <c r="P47" s="52">
        <f t="shared" si="7"/>
        <v>31585</v>
      </c>
      <c r="Q47" s="129">
        <f t="shared" si="12"/>
        <v>1.3</v>
      </c>
      <c r="S47" s="152" t="str">
        <f t="shared" si="26"/>
        <v>Broadway Rd</v>
      </c>
      <c r="T47" s="152" t="str">
        <f t="shared" si="26"/>
        <v>Hardy Dr</v>
      </c>
      <c r="U47" s="52">
        <f t="shared" si="27"/>
        <v>17</v>
      </c>
      <c r="V47" s="52">
        <f t="shared" si="27"/>
        <v>23</v>
      </c>
      <c r="W47" s="52">
        <f>INDEX(Summary!$5:$61,$A47,W$67)</f>
        <v>100</v>
      </c>
      <c r="X47" s="52"/>
      <c r="Y47" s="52"/>
      <c r="Z47" s="52"/>
      <c r="AA47" s="52"/>
      <c r="AB47" s="52"/>
      <c r="AC47" s="52"/>
      <c r="AD47" s="52"/>
      <c r="AE47" s="52"/>
      <c r="AG47" s="52">
        <f t="shared" si="18"/>
        <v>3</v>
      </c>
      <c r="AH47" s="52">
        <f t="shared" si="18"/>
        <v>3</v>
      </c>
      <c r="AI47" s="52">
        <f t="shared" si="18"/>
        <v>0</v>
      </c>
      <c r="AJ47" s="52">
        <f t="shared" si="18"/>
        <v>0</v>
      </c>
      <c r="AK47" s="52">
        <f t="shared" si="28"/>
        <v>0</v>
      </c>
      <c r="AL47" s="52">
        <f t="shared" si="28"/>
        <v>0</v>
      </c>
      <c r="AM47" s="52">
        <f t="shared" si="28"/>
        <v>0</v>
      </c>
      <c r="AN47" s="52">
        <f t="shared" si="28"/>
        <v>0</v>
      </c>
    </row>
    <row r="48" spans="1:40" x14ac:dyDescent="0.25">
      <c r="A48" s="16">
        <v>47</v>
      </c>
      <c r="B48" s="151">
        <f t="shared" si="0"/>
        <v>161</v>
      </c>
      <c r="C48" s="52">
        <f t="shared" si="20"/>
        <v>28</v>
      </c>
      <c r="D48" s="215">
        <f t="shared" ca="1" si="24"/>
        <v>0.15929130361922667</v>
      </c>
      <c r="E48" s="215">
        <f t="shared" ca="1" si="24"/>
        <v>0.19469118459639934</v>
      </c>
      <c r="F48" s="215">
        <f t="shared" ca="1" si="21"/>
        <v>0.18584013260995202</v>
      </c>
      <c r="G48" s="215">
        <f t="shared" ca="1" si="22"/>
        <v>0.79645938425902996</v>
      </c>
      <c r="H48" s="52">
        <f t="shared" si="25"/>
        <v>33.422013</v>
      </c>
      <c r="I48" s="52">
        <f t="shared" si="25"/>
        <v>-111.891954</v>
      </c>
      <c r="J48" s="52"/>
      <c r="K48" s="244">
        <f t="shared" si="23"/>
        <v>113</v>
      </c>
      <c r="L48" s="244">
        <f t="shared" si="23"/>
        <v>49</v>
      </c>
      <c r="M48" s="244">
        <f t="shared" si="23"/>
        <v>64</v>
      </c>
      <c r="N48" s="244">
        <f t="shared" si="23"/>
        <v>113</v>
      </c>
      <c r="O48" s="244">
        <f t="shared" si="23"/>
        <v>49</v>
      </c>
      <c r="P48" s="52">
        <f t="shared" si="7"/>
        <v>29056</v>
      </c>
      <c r="Q48" s="129">
        <f t="shared" si="12"/>
        <v>2</v>
      </c>
      <c r="S48" s="152" t="str">
        <f t="shared" si="26"/>
        <v>University Dr</v>
      </c>
      <c r="T48" s="152" t="str">
        <f t="shared" si="26"/>
        <v>Price Rd</v>
      </c>
      <c r="U48" s="52">
        <f t="shared" si="27"/>
        <v>25</v>
      </c>
      <c r="V48" s="52">
        <f t="shared" si="27"/>
        <v>32</v>
      </c>
      <c r="W48" s="52">
        <f>INDEX(Summary!$5:$61,$A48,W$67)</f>
        <v>45</v>
      </c>
      <c r="X48" s="52"/>
      <c r="Y48" s="52"/>
      <c r="Z48" s="52"/>
      <c r="AA48" s="52"/>
      <c r="AB48" s="52"/>
      <c r="AC48" s="52"/>
      <c r="AD48" s="52"/>
      <c r="AE48" s="52"/>
      <c r="AG48" s="52">
        <f t="shared" si="18"/>
        <v>0</v>
      </c>
      <c r="AH48" s="52">
        <f t="shared" si="18"/>
        <v>0</v>
      </c>
      <c r="AI48" s="52">
        <f t="shared" si="18"/>
        <v>3</v>
      </c>
      <c r="AJ48" s="52">
        <f t="shared" si="18"/>
        <v>3</v>
      </c>
      <c r="AK48" s="52">
        <f t="shared" si="28"/>
        <v>0</v>
      </c>
      <c r="AL48" s="52">
        <f t="shared" si="28"/>
        <v>0</v>
      </c>
      <c r="AM48" s="52">
        <f t="shared" si="28"/>
        <v>0</v>
      </c>
      <c r="AN48" s="52">
        <f t="shared" si="28"/>
        <v>0</v>
      </c>
    </row>
    <row r="49" spans="1:40" x14ac:dyDescent="0.25">
      <c r="A49" s="16">
        <v>48</v>
      </c>
      <c r="B49" s="151">
        <f t="shared" si="0"/>
        <v>162</v>
      </c>
      <c r="C49" s="52">
        <f t="shared" si="20"/>
        <v>20</v>
      </c>
      <c r="D49" s="215">
        <f t="shared" ca="1" si="24"/>
        <v>0.27160435293369645</v>
      </c>
      <c r="E49" s="215">
        <f t="shared" ca="1" si="24"/>
        <v>0.24691303926823957</v>
      </c>
      <c r="F49" s="215">
        <f t="shared" ca="1" si="21"/>
        <v>0.19753174292781228</v>
      </c>
      <c r="G49" s="215">
        <f t="shared" ca="1" si="22"/>
        <v>0.55555652291610425</v>
      </c>
      <c r="H49" s="52">
        <f t="shared" si="25"/>
        <v>33.407380000000003</v>
      </c>
      <c r="I49" s="52">
        <f t="shared" si="25"/>
        <v>-111.94783</v>
      </c>
      <c r="J49" s="52"/>
      <c r="K49" s="244">
        <f t="shared" si="23"/>
        <v>81</v>
      </c>
      <c r="L49" s="244">
        <f t="shared" si="23"/>
        <v>26</v>
      </c>
      <c r="M49" s="244">
        <f t="shared" si="23"/>
        <v>55</v>
      </c>
      <c r="N49" s="244">
        <f t="shared" si="23"/>
        <v>81</v>
      </c>
      <c r="O49" s="244">
        <f t="shared" si="23"/>
        <v>26</v>
      </c>
      <c r="P49" s="52">
        <f t="shared" si="7"/>
        <v>31585</v>
      </c>
      <c r="Q49" s="129">
        <f t="shared" si="12"/>
        <v>1.1000000000000001</v>
      </c>
      <c r="S49" s="152" t="str">
        <f t="shared" si="26"/>
        <v>Broadway Rd</v>
      </c>
      <c r="T49" s="152" t="str">
        <f t="shared" si="26"/>
        <v>Roosevelt St</v>
      </c>
      <c r="U49" s="52">
        <f t="shared" si="27"/>
        <v>13</v>
      </c>
      <c r="V49" s="52">
        <f t="shared" si="27"/>
        <v>28</v>
      </c>
      <c r="W49" s="52">
        <f>INDEX(Summary!$5:$61,$A49,W$67)</f>
        <v>64</v>
      </c>
      <c r="X49" s="52"/>
      <c r="Y49" s="52"/>
      <c r="Z49" s="52"/>
      <c r="AA49" s="52"/>
      <c r="AB49" s="52"/>
      <c r="AC49" s="52"/>
      <c r="AD49" s="52"/>
      <c r="AE49" s="52"/>
      <c r="AG49" s="52">
        <f t="shared" si="18"/>
        <v>3</v>
      </c>
      <c r="AH49" s="52">
        <f t="shared" si="18"/>
        <v>3</v>
      </c>
      <c r="AI49" s="52">
        <f t="shared" si="18"/>
        <v>0</v>
      </c>
      <c r="AJ49" s="52">
        <f t="shared" si="18"/>
        <v>0</v>
      </c>
      <c r="AK49" s="52">
        <f t="shared" si="28"/>
        <v>0</v>
      </c>
      <c r="AL49" s="52">
        <f t="shared" si="28"/>
        <v>0</v>
      </c>
      <c r="AM49" s="52">
        <f t="shared" si="28"/>
        <v>0</v>
      </c>
      <c r="AN49" s="52">
        <f t="shared" si="28"/>
        <v>0</v>
      </c>
    </row>
    <row r="50" spans="1:40" x14ac:dyDescent="0.25">
      <c r="A50" s="16">
        <v>49</v>
      </c>
      <c r="B50" s="151">
        <f t="shared" si="0"/>
        <v>163</v>
      </c>
      <c r="C50" s="52">
        <f t="shared" si="20"/>
        <v>64</v>
      </c>
      <c r="D50" s="215">
        <f t="shared" ca="1" si="24"/>
        <v>0.21653464744645501</v>
      </c>
      <c r="E50" s="215">
        <f t="shared" ca="1" si="24"/>
        <v>0.11417382876401533</v>
      </c>
      <c r="F50" s="215">
        <f t="shared" ca="1" si="21"/>
        <v>0.18503956169336297</v>
      </c>
      <c r="G50" s="215">
        <f t="shared" ca="1" si="22"/>
        <v>0.30315023207382708</v>
      </c>
      <c r="H50" s="52">
        <f t="shared" si="25"/>
        <v>33.421894000000002</v>
      </c>
      <c r="I50" s="52">
        <f t="shared" si="25"/>
        <v>-111.944266</v>
      </c>
      <c r="J50" s="52"/>
      <c r="K50" s="244">
        <f t="shared" ref="K50:O54" si="29">INDEX(summary_data,$A50,MATCH(K$1,summary_hdr,0))</f>
        <v>254</v>
      </c>
      <c r="L50" s="244">
        <f t="shared" si="29"/>
        <v>111</v>
      </c>
      <c r="M50" s="244">
        <f t="shared" si="29"/>
        <v>143</v>
      </c>
      <c r="N50" s="244">
        <f t="shared" si="29"/>
        <v>254</v>
      </c>
      <c r="O50" s="244">
        <f t="shared" si="29"/>
        <v>111</v>
      </c>
      <c r="P50" s="52">
        <f t="shared" si="7"/>
        <v>27003</v>
      </c>
      <c r="Q50" s="129">
        <f t="shared" si="12"/>
        <v>0.2</v>
      </c>
      <c r="S50" s="152" t="str">
        <f t="shared" si="26"/>
        <v>University Dr</v>
      </c>
      <c r="T50" s="152" t="str">
        <f t="shared" si="26"/>
        <v>Farmer Ave</v>
      </c>
      <c r="U50" s="52">
        <f t="shared" si="27"/>
        <v>56</v>
      </c>
      <c r="V50" s="52">
        <f t="shared" si="27"/>
        <v>72</v>
      </c>
      <c r="W50" s="52">
        <f>INDEX(Summary!$5:$61,$A50,W$67)</f>
        <v>55</v>
      </c>
      <c r="X50" s="52"/>
      <c r="Y50" s="52"/>
      <c r="Z50" s="52"/>
      <c r="AA50" s="52"/>
      <c r="AB50" s="52"/>
      <c r="AC50" s="52"/>
      <c r="AD50" s="52"/>
      <c r="AE50" s="52"/>
      <c r="AG50" s="52">
        <f t="shared" si="18"/>
        <v>3</v>
      </c>
      <c r="AH50" s="52">
        <f t="shared" si="18"/>
        <v>3</v>
      </c>
      <c r="AI50" s="52">
        <f t="shared" si="18"/>
        <v>3</v>
      </c>
      <c r="AJ50" s="52">
        <f t="shared" si="18"/>
        <v>3</v>
      </c>
      <c r="AK50" s="52">
        <f t="shared" si="28"/>
        <v>0</v>
      </c>
      <c r="AL50" s="52">
        <f t="shared" si="28"/>
        <v>0</v>
      </c>
      <c r="AM50" s="52">
        <f t="shared" si="28"/>
        <v>0</v>
      </c>
      <c r="AN50" s="52">
        <f t="shared" si="28"/>
        <v>0</v>
      </c>
    </row>
    <row r="51" spans="1:40" x14ac:dyDescent="0.25">
      <c r="A51" s="16">
        <v>50</v>
      </c>
      <c r="B51" s="151">
        <f t="shared" si="0"/>
        <v>164</v>
      </c>
      <c r="C51" s="52">
        <f t="shared" si="20"/>
        <v>29</v>
      </c>
      <c r="D51" s="215">
        <f t="shared" ca="1" si="24"/>
        <v>0.21367540839236698</v>
      </c>
      <c r="E51" s="215">
        <f t="shared" ca="1" si="24"/>
        <v>0.16239276096375718</v>
      </c>
      <c r="F51" s="215">
        <f t="shared" ca="1" si="21"/>
        <v>0.34188112272379317</v>
      </c>
      <c r="G51" s="215">
        <f t="shared" ca="1" si="22"/>
        <v>0.94871787671784313</v>
      </c>
      <c r="H51" s="52">
        <f t="shared" si="25"/>
        <v>33.392949999999999</v>
      </c>
      <c r="I51" s="52">
        <f t="shared" si="25"/>
        <v>-111.90912</v>
      </c>
      <c r="J51" s="52"/>
      <c r="K51" s="244">
        <f t="shared" si="29"/>
        <v>117</v>
      </c>
      <c r="L51" s="244">
        <f t="shared" si="29"/>
        <v>47</v>
      </c>
      <c r="M51" s="244">
        <f t="shared" si="29"/>
        <v>70</v>
      </c>
      <c r="N51" s="244">
        <f t="shared" si="29"/>
        <v>117</v>
      </c>
      <c r="O51" s="244">
        <f t="shared" si="29"/>
        <v>47</v>
      </c>
      <c r="P51" s="52">
        <f t="shared" si="7"/>
        <v>39001</v>
      </c>
      <c r="Q51" s="129">
        <f t="shared" si="12"/>
        <v>2.5</v>
      </c>
      <c r="S51" s="152" t="str">
        <f t="shared" si="26"/>
        <v>Southern Ave</v>
      </c>
      <c r="T51" s="152" t="str">
        <f t="shared" si="26"/>
        <v>McClintock Dr</v>
      </c>
      <c r="U51" s="52">
        <f t="shared" si="27"/>
        <v>24</v>
      </c>
      <c r="V51" s="52">
        <f t="shared" si="27"/>
        <v>35</v>
      </c>
      <c r="W51" s="52">
        <f>INDEX(Summary!$5:$61,$A51,W$67)</f>
        <v>143</v>
      </c>
      <c r="X51" s="52"/>
      <c r="Y51" s="52"/>
      <c r="Z51" s="52"/>
      <c r="AA51" s="52"/>
      <c r="AB51" s="52"/>
      <c r="AC51" s="52"/>
      <c r="AD51" s="52"/>
      <c r="AE51" s="52"/>
      <c r="AG51" s="52">
        <f t="shared" si="18"/>
        <v>0</v>
      </c>
      <c r="AH51" s="52">
        <f t="shared" si="18"/>
        <v>0</v>
      </c>
      <c r="AI51" s="52">
        <f t="shared" si="18"/>
        <v>0</v>
      </c>
      <c r="AJ51" s="52">
        <f t="shared" si="18"/>
        <v>0</v>
      </c>
      <c r="AK51" s="52">
        <f t="shared" si="28"/>
        <v>0</v>
      </c>
      <c r="AL51" s="52">
        <f t="shared" si="28"/>
        <v>0</v>
      </c>
      <c r="AM51" s="52">
        <f t="shared" si="28"/>
        <v>0</v>
      </c>
      <c r="AN51" s="52">
        <f t="shared" si="28"/>
        <v>0</v>
      </c>
    </row>
    <row r="52" spans="1:40" x14ac:dyDescent="0.25">
      <c r="A52" s="16">
        <v>51</v>
      </c>
      <c r="B52" s="151">
        <f t="shared" si="0"/>
        <v>165</v>
      </c>
      <c r="C52" s="52">
        <f t="shared" si="20"/>
        <v>21</v>
      </c>
      <c r="D52" s="215">
        <f t="shared" ca="1" si="24"/>
        <v>6.0240734473240548E-2</v>
      </c>
      <c r="E52" s="215">
        <f t="shared" ca="1" si="24"/>
        <v>0.30120503861153569</v>
      </c>
      <c r="F52" s="215">
        <f t="shared" ca="1" si="21"/>
        <v>0.2289150907753276</v>
      </c>
      <c r="G52" s="215">
        <f t="shared" ca="1" si="22"/>
        <v>0.51807140408464514</v>
      </c>
      <c r="H52" s="52">
        <f t="shared" si="25"/>
        <v>33.421936000000002</v>
      </c>
      <c r="I52" s="52">
        <f t="shared" si="25"/>
        <v>-111.960908</v>
      </c>
      <c r="J52" s="52"/>
      <c r="K52" s="244">
        <f t="shared" si="29"/>
        <v>83</v>
      </c>
      <c r="L52" s="244">
        <f t="shared" si="29"/>
        <v>31</v>
      </c>
      <c r="M52" s="244">
        <f t="shared" si="29"/>
        <v>52</v>
      </c>
      <c r="N52" s="244">
        <f t="shared" si="29"/>
        <v>83</v>
      </c>
      <c r="O52" s="244">
        <f t="shared" si="29"/>
        <v>31</v>
      </c>
      <c r="P52" s="52">
        <f t="shared" si="7"/>
        <v>28413</v>
      </c>
      <c r="Q52" s="129">
        <f t="shared" si="12"/>
        <v>1.2</v>
      </c>
      <c r="S52" s="152" t="str">
        <f t="shared" si="26"/>
        <v>University Dr</v>
      </c>
      <c r="T52" s="152" t="str">
        <f t="shared" si="26"/>
        <v>Priest Dr</v>
      </c>
      <c r="U52" s="52">
        <f t="shared" si="27"/>
        <v>16</v>
      </c>
      <c r="V52" s="52">
        <f t="shared" si="27"/>
        <v>26</v>
      </c>
      <c r="W52" s="52">
        <f>INDEX(Summary!$5:$61,$A52,W$67)</f>
        <v>70</v>
      </c>
      <c r="X52" s="52"/>
      <c r="Y52" s="52"/>
      <c r="Z52" s="52"/>
      <c r="AA52" s="52"/>
      <c r="AB52" s="52"/>
      <c r="AC52" s="52"/>
      <c r="AD52" s="52"/>
      <c r="AE52" s="52"/>
      <c r="AG52" s="52">
        <f t="shared" si="18"/>
        <v>3</v>
      </c>
      <c r="AH52" s="52">
        <f t="shared" si="18"/>
        <v>1</v>
      </c>
      <c r="AI52" s="52">
        <f t="shared" si="18"/>
        <v>3</v>
      </c>
      <c r="AJ52" s="52">
        <f t="shared" si="18"/>
        <v>3</v>
      </c>
      <c r="AK52" s="52">
        <f t="shared" si="28"/>
        <v>0</v>
      </c>
      <c r="AL52" s="52">
        <f t="shared" si="28"/>
        <v>0</v>
      </c>
      <c r="AM52" s="52">
        <f t="shared" si="28"/>
        <v>0</v>
      </c>
      <c r="AN52" s="52">
        <f t="shared" si="28"/>
        <v>0</v>
      </c>
    </row>
    <row r="53" spans="1:40" x14ac:dyDescent="0.25">
      <c r="A53" s="16">
        <v>52</v>
      </c>
      <c r="B53" s="151">
        <f t="shared" si="0"/>
        <v>166</v>
      </c>
      <c r="C53" s="52">
        <f t="shared" si="20"/>
        <v>56</v>
      </c>
      <c r="D53" s="215">
        <f t="shared" ca="1" si="24"/>
        <v>0.21428476954042669</v>
      </c>
      <c r="E53" s="215">
        <f t="shared" ca="1" si="24"/>
        <v>7.1429265133508266E-2</v>
      </c>
      <c r="F53" s="215">
        <f t="shared" ca="1" si="21"/>
        <v>0.12946384091754407</v>
      </c>
      <c r="G53" s="215">
        <f t="shared" ca="1" si="22"/>
        <v>0.25446511363046515</v>
      </c>
      <c r="H53" s="52">
        <f t="shared" si="25"/>
        <v>33.420116</v>
      </c>
      <c r="I53" s="52">
        <f t="shared" si="25"/>
        <v>-111.917683</v>
      </c>
      <c r="J53" s="52"/>
      <c r="K53" s="244">
        <f t="shared" si="29"/>
        <v>224</v>
      </c>
      <c r="L53" s="244">
        <f t="shared" si="29"/>
        <v>37</v>
      </c>
      <c r="M53" s="244">
        <f t="shared" si="29"/>
        <v>187</v>
      </c>
      <c r="N53" s="244">
        <f t="shared" si="29"/>
        <v>224</v>
      </c>
      <c r="O53" s="244">
        <f t="shared" si="29"/>
        <v>37</v>
      </c>
      <c r="P53" s="52">
        <f t="shared" si="7"/>
        <v>0</v>
      </c>
      <c r="Q53" s="129">
        <f t="shared" si="12"/>
        <v>0.5</v>
      </c>
      <c r="S53" s="152" t="str">
        <f t="shared" si="26"/>
        <v>8th St</v>
      </c>
      <c r="T53" s="152" t="str">
        <f t="shared" si="26"/>
        <v>Dorsey Ln</v>
      </c>
      <c r="U53" s="52">
        <f t="shared" si="27"/>
        <v>19</v>
      </c>
      <c r="V53" s="52">
        <f t="shared" si="27"/>
        <v>94</v>
      </c>
      <c r="W53" s="52">
        <f>INDEX(Summary!$5:$61,$A53,W$67)</f>
        <v>52</v>
      </c>
      <c r="X53" s="52"/>
      <c r="Y53" s="52"/>
      <c r="Z53" s="52"/>
      <c r="AA53" s="52"/>
      <c r="AB53" s="52"/>
      <c r="AC53" s="52"/>
      <c r="AD53" s="52"/>
      <c r="AE53" s="52"/>
      <c r="AG53" s="52">
        <f t="shared" si="18"/>
        <v>1</v>
      </c>
      <c r="AH53" s="52">
        <f t="shared" si="18"/>
        <v>1</v>
      </c>
      <c r="AI53" s="52">
        <f t="shared" si="18"/>
        <v>3</v>
      </c>
      <c r="AJ53" s="52">
        <f t="shared" si="18"/>
        <v>3</v>
      </c>
      <c r="AK53" s="52">
        <f t="shared" si="28"/>
        <v>0</v>
      </c>
      <c r="AL53" s="52">
        <f t="shared" si="28"/>
        <v>0</v>
      </c>
      <c r="AM53" s="52">
        <f t="shared" si="28"/>
        <v>0</v>
      </c>
      <c r="AN53" s="52">
        <f t="shared" si="28"/>
        <v>0</v>
      </c>
    </row>
    <row r="54" spans="1:40" x14ac:dyDescent="0.25">
      <c r="A54" s="16">
        <v>53</v>
      </c>
      <c r="B54" s="151">
        <f t="shared" si="0"/>
        <v>167</v>
      </c>
      <c r="C54" s="52">
        <f t="shared" si="20"/>
        <v>17</v>
      </c>
      <c r="D54" s="215">
        <f t="shared" ca="1" si="24"/>
        <v>0.23529450802833493</v>
      </c>
      <c r="E54" s="215">
        <f t="shared" ca="1" si="24"/>
        <v>0.58823496432600564</v>
      </c>
      <c r="F54" s="215">
        <f t="shared" ca="1" si="21"/>
        <v>0.10294076218822149</v>
      </c>
      <c r="G54" s="215">
        <f t="shared" ca="1" si="22"/>
        <v>0.72058741298515228</v>
      </c>
      <c r="H54" s="52">
        <f t="shared" si="25"/>
        <v>33.433430000000001</v>
      </c>
      <c r="I54" s="52">
        <f t="shared" si="25"/>
        <v>-111.961085</v>
      </c>
      <c r="J54" s="52"/>
      <c r="K54" s="244">
        <f t="shared" si="29"/>
        <v>68</v>
      </c>
      <c r="L54" s="244">
        <f t="shared" si="29"/>
        <v>31</v>
      </c>
      <c r="M54" s="244">
        <f t="shared" si="29"/>
        <v>37</v>
      </c>
      <c r="N54" s="244">
        <f t="shared" si="29"/>
        <v>68</v>
      </c>
      <c r="O54" s="244">
        <f t="shared" si="29"/>
        <v>31</v>
      </c>
      <c r="P54" s="52">
        <f t="shared" si="7"/>
        <v>41943</v>
      </c>
      <c r="Q54" s="129">
        <f t="shared" si="12"/>
        <v>2</v>
      </c>
      <c r="S54" s="152" t="str">
        <f t="shared" si="26"/>
        <v>Town Lake Path S</v>
      </c>
      <c r="T54" s="152" t="str">
        <f t="shared" si="26"/>
        <v>Priest Dr</v>
      </c>
      <c r="U54" s="52">
        <f t="shared" si="27"/>
        <v>16</v>
      </c>
      <c r="V54" s="52">
        <f t="shared" si="27"/>
        <v>19</v>
      </c>
      <c r="W54" s="52">
        <f>INDEX(Summary!$5:$61,$A54,W$67)</f>
        <v>187</v>
      </c>
      <c r="X54" s="52"/>
      <c r="Y54" s="52"/>
      <c r="Z54" s="52"/>
      <c r="AA54" s="52"/>
      <c r="AB54" s="52"/>
      <c r="AC54" s="52"/>
      <c r="AD54" s="52"/>
      <c r="AE54" s="52"/>
      <c r="AG54" s="52">
        <f t="shared" si="18"/>
        <v>0</v>
      </c>
      <c r="AH54" s="52">
        <f t="shared" si="18"/>
        <v>0</v>
      </c>
      <c r="AI54" s="52">
        <f t="shared" si="18"/>
        <v>0</v>
      </c>
      <c r="AJ54" s="52">
        <f t="shared" si="18"/>
        <v>4</v>
      </c>
      <c r="AK54" s="52">
        <f t="shared" si="28"/>
        <v>0</v>
      </c>
      <c r="AL54" s="52">
        <f t="shared" si="28"/>
        <v>0</v>
      </c>
      <c r="AM54" s="52">
        <f t="shared" si="28"/>
        <v>0</v>
      </c>
      <c r="AN54" s="52">
        <f t="shared" si="28"/>
        <v>0</v>
      </c>
    </row>
    <row r="55" spans="1:40" x14ac:dyDescent="0.25">
      <c r="B55" s="151"/>
      <c r="C55" s="52"/>
      <c r="D55" s="215"/>
      <c r="E55" s="215"/>
      <c r="F55" s="215"/>
      <c r="G55" s="215"/>
      <c r="H55" s="52"/>
      <c r="I55" s="52"/>
      <c r="J55" s="52"/>
      <c r="K55" s="244"/>
      <c r="L55" s="244"/>
      <c r="M55" s="244"/>
      <c r="N55" s="244"/>
      <c r="O55" s="244"/>
      <c r="P55" s="52"/>
      <c r="Q55" s="129"/>
      <c r="S55" s="152"/>
      <c r="T55" s="152"/>
      <c r="U55" s="52"/>
      <c r="V55" s="52"/>
      <c r="W55" s="52"/>
      <c r="X55" s="52"/>
      <c r="Y55" s="52"/>
      <c r="Z55" s="52"/>
      <c r="AA55" s="52"/>
      <c r="AB55" s="52"/>
      <c r="AC55" s="52"/>
      <c r="AD55" s="52"/>
      <c r="AE55" s="52"/>
      <c r="AG55" s="52"/>
      <c r="AH55" s="52"/>
      <c r="AI55" s="52"/>
      <c r="AJ55" s="52"/>
      <c r="AK55" s="52"/>
      <c r="AL55" s="52"/>
      <c r="AM55" s="52"/>
      <c r="AN55" s="52"/>
    </row>
    <row r="56" spans="1:40" x14ac:dyDescent="0.25">
      <c r="K56" s="24"/>
      <c r="L56" s="24"/>
      <c r="M56" s="24"/>
      <c r="N56" s="24"/>
      <c r="O56" s="24"/>
      <c r="AK56" s="16"/>
      <c r="AL56" s="16"/>
      <c r="AM56" s="16"/>
      <c r="AN56" s="16"/>
    </row>
    <row r="57" spans="1:40" x14ac:dyDescent="0.25">
      <c r="A57" s="16">
        <v>1</v>
      </c>
      <c r="B57" s="52" t="str">
        <f>IF(ISBLANK(INDEX(Summary!$1:$3,$A57,B$67)),"",INDEX(Summary!$1:$3,$A57,B$67))</f>
        <v>Total</v>
      </c>
      <c r="C57" s="52" t="e">
        <f>IF(ISBLANK(INDEX(Summary!$1:$3,$A57,C$67)),"",ROUND(INDEX(Summary!$1:$3,$A57,C$67),0))</f>
        <v>#N/A</v>
      </c>
      <c r="D57" s="215" t="e">
        <f>IF(ISBLANK(INDEX(Summary!$1:$3,$A57,D$67)),"",INDEX(Summary!$1:$3,$A57,D$67))</f>
        <v>#N/A</v>
      </c>
      <c r="E57" s="215" t="e">
        <f>IF(ISBLANK(INDEX(Summary!$1:$3,$A57,E$67)),"",INDEX(Summary!$1:$3,$A57,E$67))</f>
        <v>#N/A</v>
      </c>
      <c r="F57" s="215" t="e">
        <f>IF(ISBLANK(INDEX(Summary!$1:$3,$A57,F$67)),"",INDEX(Summary!$1:$3,$A57,F$67))</f>
        <v>#N/A</v>
      </c>
      <c r="G57" s="215" t="e">
        <f>IF(ISBLANK(INDEX(Summary!$1:$3,$A57,G$67)),"",INDEX(Summary!$1:$3,$A57,G$67))</f>
        <v>#N/A</v>
      </c>
      <c r="K57" s="244" t="e">
        <f>IF(ISBLANK(INDEX(Summary!$1:$3,$A57,K$67)),"",INDEX(Summary!$1:$3,$A57,K$67))</f>
        <v>#N/A</v>
      </c>
      <c r="L57" s="244" t="e">
        <f>IF(ISBLANK(INDEX(Summary!$1:$3,$A57,L$67)),"",INDEX(Summary!$1:$3,$A57,L$67))</f>
        <v>#N/A</v>
      </c>
      <c r="M57" s="244" t="e">
        <f>IF(ISBLANK(INDEX(Summary!$1:$3,$A57,M$67)),"",INDEX(Summary!$1:$3,$A57,M$67))</f>
        <v>#N/A</v>
      </c>
      <c r="N57" s="244" t="e">
        <f>IF(ISBLANK(INDEX(Summary!$1:$3,$A57,N$67)),"",INDEX(Summary!$1:$3,$A57,N$67))</f>
        <v>#N/A</v>
      </c>
      <c r="O57" s="244" t="e">
        <f>IF(ISBLANK(INDEX(Summary!$1:$3,$A57,O$67)),"",INDEX(Summary!$1:$3,$A57,O$67))</f>
        <v>#N/A</v>
      </c>
      <c r="S57" s="51" t="str">
        <f>IF(ISBLANK(INDEX(Summary!$1:$3,$A57,S$67)),"",INDEX(Summary!$1:$3,$A57,S$67))</f>
        <v/>
      </c>
      <c r="T57" s="51" t="str">
        <f>IF(ISBLANK(INDEX(Summary!$1:$3,$A57,T$67)),"",INDEX(Summary!$1:$3,$A57,T$67))</f>
        <v/>
      </c>
      <c r="U57" s="52" t="e">
        <f>IF(ISBLANK(INDEX(Summary!$1:$3,$A57,U$67)),"",ROUND(INDEX(Summary!$1:$3,$A57,U$67),0))</f>
        <v>#N/A</v>
      </c>
      <c r="V57" s="52" t="e">
        <f>IF(ISBLANK(INDEX(Summary!$1:$3,$A57,V$67)),"",ROUND(INDEX(Summary!$1:$3,$A57,V$67),0))</f>
        <v>#N/A</v>
      </c>
      <c r="W57" s="52" t="e">
        <f>IF(ISBLANK(INDEX(Summary!$1:$3,$A57,W$67)),"",INDEX(Summary!$1:$3,$A57,W$67))</f>
        <v>#N/A</v>
      </c>
      <c r="X57" s="52"/>
      <c r="Y57" s="52"/>
      <c r="Z57" s="52"/>
      <c r="AA57" s="52"/>
      <c r="AB57" s="52"/>
      <c r="AC57" s="52"/>
      <c r="AD57" s="52"/>
      <c r="AE57" s="52"/>
      <c r="AK57" s="16"/>
      <c r="AL57" s="16"/>
      <c r="AM57" s="16"/>
      <c r="AN57" s="16"/>
    </row>
    <row r="58" spans="1:40" x14ac:dyDescent="0.25">
      <c r="A58" s="16">
        <v>2</v>
      </c>
      <c r="B58" s="52" t="str">
        <f>IF(ISBLANK(INDEX(Summary!$1:$3,$A58,B$67)),"",INDEX(Summary!$1:$3,$A58,B$67))</f>
        <v>Max</v>
      </c>
      <c r="C58" s="52">
        <f>IF(ISBLANK(INDEX(Summary!$1:$3,$A58,C$67)),"",ROUND(INDEX(Summary!$1:$3,$A58,C$67),0))</f>
        <v>310</v>
      </c>
      <c r="D58" s="215">
        <f ca="1">IF(ISBLANK(INDEX(Summary!$1:$3,$A58,D$67)),"",INDEX(Summary!$1:$3,$A58,D$67))</f>
        <v>0.37647094158390476</v>
      </c>
      <c r="E58" s="215">
        <f ca="1">IF(ISBLANK(INDEX(Summary!$1:$3,$A58,E$67)),"",INDEX(Summary!$1:$3,$A58,E$67))</f>
        <v>0.76056399346865466</v>
      </c>
      <c r="F58" s="215">
        <f ca="1">IF(ISBLANK(INDEX(Summary!$1:$3,$A58,F$67)),"",INDEX(Summary!$1:$3,$A58,F$67))</f>
        <v>0.36764641988873492</v>
      </c>
      <c r="G58" s="215">
        <f ca="1">IF(ISBLANK(INDEX(Summary!$1:$3,$A58,G$67)),"",INDEX(Summary!$1:$3,$A58,G$67))</f>
        <v>0.96917812362658151</v>
      </c>
      <c r="K58" s="215" t="str">
        <f>IF(ISBLANK(INDEX(Summary!$1:$3,$A58,K$67)),"",INDEX(Summary!$1:$3,$A58,K$67))</f>
        <v/>
      </c>
      <c r="L58" s="215" t="str">
        <f>IF(ISBLANK(INDEX(Summary!$1:$3,$A58,L$67)),"",INDEX(Summary!$1:$3,$A58,L$67))</f>
        <v/>
      </c>
      <c r="M58" s="215" t="str">
        <f>IF(ISBLANK(INDEX(Summary!$1:$3,$A58,M$67)),"",INDEX(Summary!$1:$3,$A58,M$67))</f>
        <v/>
      </c>
      <c r="N58" s="215" t="str">
        <f>IF(ISBLANK(INDEX(Summary!$1:$3,$A58,N$67)),"",INDEX(Summary!$1:$3,$A58,N$67))</f>
        <v/>
      </c>
      <c r="O58" s="215" t="str">
        <f>IF(ISBLANK(INDEX(Summary!$1:$3,$A58,O$67)),"",INDEX(Summary!$1:$3,$A58,O$67))</f>
        <v/>
      </c>
      <c r="S58" s="51" t="str">
        <f>IF(ISBLANK(INDEX(Summary!$1:$3,$A58,S$67)),"",INDEX(Summary!$1:$3,$A58,S$67))</f>
        <v/>
      </c>
      <c r="T58" s="51" t="str">
        <f>IF(ISBLANK(INDEX(Summary!$1:$3,$A58,T$67)),"",INDEX(Summary!$1:$3,$A58,T$67))</f>
        <v/>
      </c>
      <c r="U58" s="52">
        <f>IF(ISBLANK(INDEX(Summary!$1:$3,$A58,U$67)),"",ROUND(INDEX(Summary!$1:$3,$A58,U$67),0))</f>
        <v>200</v>
      </c>
      <c r="V58" s="52">
        <f>IF(ISBLANK(INDEX(Summary!$1:$3,$A58,V$67)),"",ROUND(INDEX(Summary!$1:$3,$A58,V$67),0))</f>
        <v>310</v>
      </c>
      <c r="W58" s="52" t="str">
        <f>IF(ISBLANK(INDEX(Summary!$1:$3,$A58,W$67)),"",INDEX(Summary!$1:$3,$A58,W$67))</f>
        <v/>
      </c>
      <c r="X58" s="52"/>
      <c r="Y58" s="52"/>
      <c r="Z58" s="52"/>
      <c r="AA58" s="52"/>
      <c r="AB58" s="52"/>
      <c r="AC58" s="52"/>
      <c r="AD58" s="52"/>
      <c r="AE58" s="52"/>
      <c r="AK58" s="16"/>
      <c r="AL58" s="16"/>
      <c r="AM58" s="16"/>
      <c r="AN58" s="16"/>
    </row>
    <row r="59" spans="1:40" x14ac:dyDescent="0.25">
      <c r="A59" s="16">
        <v>3</v>
      </c>
      <c r="B59" s="52" t="str">
        <f>IF(ISBLANK(INDEX(Summary!$1:$3,$A59,B$67)),"",INDEX(Summary!$1:$3,$A59,B$67))</f>
        <v>Min</v>
      </c>
      <c r="C59" s="52">
        <f>IF(ISBLANK(INDEX(Summary!$1:$3,$A59,C$67)),"",ROUND(INDEX(Summary!$1:$3,$A59,C$67),0))</f>
        <v>17</v>
      </c>
      <c r="D59" s="215">
        <f ca="1">IF(ISBLANK(INDEX(Summary!$1:$3,$A59,D$67)),"",INDEX(Summary!$1:$3,$A59,D$67))</f>
        <v>2.4999760767241554E-2</v>
      </c>
      <c r="E59" s="215">
        <f ca="1">IF(ISBLANK(INDEX(Summary!$1:$3,$A59,E$67)),"",INDEX(Summary!$1:$3,$A59,E$67))</f>
        <v>3.6362947438185973E-2</v>
      </c>
      <c r="F59" s="215">
        <f ca="1">IF(ISBLANK(INDEX(Summary!$1:$3,$A59,F$67)),"",INDEX(Summary!$1:$3,$A59,F$67))</f>
        <v>-4.4230480205734787E-7</v>
      </c>
      <c r="G59" s="215">
        <f ca="1">IF(ISBLANK(INDEX(Summary!$1:$3,$A59,G$67)),"",INDEX(Summary!$1:$3,$A59,G$67))</f>
        <v>-5.7781119881754293E-7</v>
      </c>
      <c r="K59" s="215" t="str">
        <f>IF(ISBLANK(INDEX(Summary!$1:$3,$A59,K$67)),"",INDEX(Summary!$1:$3,$A59,K$67))</f>
        <v/>
      </c>
      <c r="L59" s="215" t="str">
        <f>IF(ISBLANK(INDEX(Summary!$1:$3,$A59,L$67)),"",INDEX(Summary!$1:$3,$A59,L$67))</f>
        <v/>
      </c>
      <c r="M59" s="215" t="str">
        <f>IF(ISBLANK(INDEX(Summary!$1:$3,$A59,M$67)),"",INDEX(Summary!$1:$3,$A59,M$67))</f>
        <v/>
      </c>
      <c r="N59" s="215" t="str">
        <f>IF(ISBLANK(INDEX(Summary!$1:$3,$A59,N$67)),"",INDEX(Summary!$1:$3,$A59,N$67))</f>
        <v/>
      </c>
      <c r="O59" s="215" t="str">
        <f>IF(ISBLANK(INDEX(Summary!$1:$3,$A59,O$67)),"",INDEX(Summary!$1:$3,$A59,O$67))</f>
        <v/>
      </c>
      <c r="S59" s="51" t="str">
        <f>IF(ISBLANK(INDEX(Summary!$1:$3,$A59,S$67)),"",INDEX(Summary!$1:$3,$A59,S$67))</f>
        <v/>
      </c>
      <c r="T59" s="51" t="str">
        <f>IF(ISBLANK(INDEX(Summary!$1:$3,$A59,T$67)),"",INDEX(Summary!$1:$3,$A59,T$67))</f>
        <v/>
      </c>
      <c r="U59" s="52">
        <f>IF(ISBLANK(INDEX(Summary!$1:$3,$A59,U$67)),"",ROUND(INDEX(Summary!$1:$3,$A59,U$67),0))</f>
        <v>13</v>
      </c>
      <c r="V59" s="52">
        <f>IF(ISBLANK(INDEX(Summary!$1:$3,$A59,V$67)),"",ROUND(INDEX(Summary!$1:$3,$A59,V$67),0))</f>
        <v>19</v>
      </c>
      <c r="W59" s="52" t="str">
        <f>IF(ISBLANK(INDEX(Summary!$1:$3,$A59,W$67)),"",INDEX(Summary!$1:$3,$A59,W$67))</f>
        <v/>
      </c>
      <c r="X59" s="52"/>
      <c r="Y59" s="52"/>
      <c r="Z59" s="52"/>
      <c r="AA59" s="52"/>
      <c r="AB59" s="52"/>
      <c r="AC59" s="52"/>
      <c r="AD59" s="52"/>
      <c r="AE59" s="52"/>
      <c r="AK59" s="16"/>
      <c r="AL59" s="16"/>
      <c r="AM59" s="16"/>
      <c r="AN59" s="16"/>
    </row>
    <row r="61" spans="1:40" x14ac:dyDescent="0.25">
      <c r="B61" s="54" t="s">
        <v>64</v>
      </c>
      <c r="C61" s="16" t="s">
        <v>591</v>
      </c>
      <c r="D61" s="78" t="s">
        <v>591</v>
      </c>
      <c r="E61" s="78" t="s">
        <v>591</v>
      </c>
      <c r="F61" s="78" t="s">
        <v>591</v>
      </c>
      <c r="G61" s="78" t="s">
        <v>591</v>
      </c>
      <c r="K61" s="16" t="s">
        <v>591</v>
      </c>
      <c r="L61" s="16" t="s">
        <v>591</v>
      </c>
      <c r="M61" s="16" t="s">
        <v>591</v>
      </c>
      <c r="N61" s="16" t="s">
        <v>591</v>
      </c>
      <c r="O61" s="16" t="s">
        <v>591</v>
      </c>
      <c r="U61" s="16" t="s">
        <v>591</v>
      </c>
      <c r="V61" s="16" t="s">
        <v>591</v>
      </c>
      <c r="W61" s="16" t="s">
        <v>591</v>
      </c>
    </row>
    <row r="63" spans="1:40" x14ac:dyDescent="0.25">
      <c r="A63" s="16">
        <v>1</v>
      </c>
      <c r="B63" s="67" t="s">
        <v>198</v>
      </c>
      <c r="C63" s="52" t="str">
        <f>IF(ISBLANK(INDEX(Summary!$65:$66,$A63,C$67)),"",INDEX(Summary!$65:$66,$A63,C$67))</f>
        <v/>
      </c>
      <c r="D63" s="215" t="str">
        <f>IF(ISBLANK(INDEX(Summary!$65:$66,$A63,D$67)),"",INDEX(Summary!$65:$66,$A63,D$67))</f>
        <v/>
      </c>
      <c r="E63" s="215" t="str">
        <f>IF(ISBLANK(INDEX(Summary!$65:$66,$A63,E$67)),"",INDEX(Summary!$65:$66,$A63,E$67))</f>
        <v/>
      </c>
      <c r="F63" s="215" t="str">
        <f>IF(ISBLANK(INDEX(Summary!$65:$66,$A63,F$67)),"",INDEX(Summary!$65:$66,$A63,F$67))</f>
        <v/>
      </c>
      <c r="G63" s="215" t="str">
        <f>IF(ISBLANK(INDEX(Summary!$65:$66,$A63,G$67)),"",INDEX(Summary!$65:$66,$A63,G$67))</f>
        <v/>
      </c>
      <c r="K63" s="52" t="str">
        <f>IF(ISBLANK(INDEX(Summary!$65:$66,$A63,K$67)),"",INDEX(Summary!$65:$66,$A63,K$67))</f>
        <v/>
      </c>
      <c r="L63" s="52">
        <f>IF(ISBLANK(INDEX(Summary!$65:$66,$A63,L$67)),"",INDEX(Summary!$65:$66,$A63,L$67))</f>
        <v>1382</v>
      </c>
      <c r="M63" s="52" t="str">
        <f>IF(ISBLANK(INDEX(Summary!$65:$66,$A63,M$67)),"",INDEX(Summary!$65:$66,$A63,M$67))</f>
        <v/>
      </c>
      <c r="N63" s="52" t="str">
        <f>IF(ISBLANK(INDEX(Summary!$65:$66,$A63,N$67)),"",INDEX(Summary!$65:$66,$A63,N$67))</f>
        <v/>
      </c>
      <c r="O63" s="52" t="str">
        <f>IF(ISBLANK(INDEX(Summary!$65:$66,$A63,O$67)),"",INDEX(Summary!$65:$66,$A63,O$67))</f>
        <v/>
      </c>
      <c r="U63" s="52">
        <f>IF(ISBLANK(INDEX(Summary!$65:$66,$A63,U$67)),"",INDEX(Summary!$65:$66,$A63,U$67))</f>
        <v>691</v>
      </c>
      <c r="V63" s="52" t="str">
        <f>IF(ISBLANK(INDEX(Summary!$65:$66,$A63,V$67)),"",INDEX(Summary!$65:$66,$A63,V$67))</f>
        <v/>
      </c>
      <c r="W63" s="52" t="str">
        <f>IF(ISBLANK(INDEX(Summary!$65:$66,$A63,W$67)),"",INDEX(Summary!$65:$66,$A63,W$67))</f>
        <v/>
      </c>
      <c r="X63" s="52"/>
      <c r="Y63" s="52"/>
      <c r="Z63" s="52"/>
      <c r="AA63" s="52"/>
      <c r="AB63" s="52"/>
      <c r="AC63" s="52"/>
      <c r="AD63" s="52"/>
      <c r="AE63" s="52"/>
    </row>
    <row r="64" spans="1:40" x14ac:dyDescent="0.25">
      <c r="A64" s="16">
        <v>2</v>
      </c>
      <c r="B64" s="67" t="s">
        <v>199</v>
      </c>
      <c r="C64" s="52" t="str">
        <f>IF(ISBLANK(INDEX(Summary!$65:$66,$A64,C$67)),"",INDEX(Summary!$65:$66,$A64,C$67))</f>
        <v/>
      </c>
      <c r="D64" s="215" t="str">
        <f>IF(ISBLANK(INDEX(Summary!$65:$66,$A64,D$67)),"",INDEX(Summary!$65:$66,$A64,D$67))</f>
        <v/>
      </c>
      <c r="E64" s="215" t="str">
        <f>IF(ISBLANK(INDEX(Summary!$65:$66,$A64,E$67)),"",INDEX(Summary!$65:$66,$A64,E$67))</f>
        <v/>
      </c>
      <c r="F64" s="215" t="str">
        <f>IF(ISBLANK(INDEX(Summary!$65:$66,$A64,F$67)),"",INDEX(Summary!$65:$66,$A64,F$67))</f>
        <v/>
      </c>
      <c r="G64" s="215" t="str">
        <f>IF(ISBLANK(INDEX(Summary!$65:$66,$A64,G$67)),"",INDEX(Summary!$65:$66,$A64,G$67))</f>
        <v/>
      </c>
      <c r="K64" s="52" t="str">
        <f>IF(ISBLANK(INDEX(Summary!$65:$66,$A64,K$67)),"",INDEX(Summary!$65:$66,$A64,K$67))</f>
        <v/>
      </c>
      <c r="L64" s="52" t="str">
        <f>IF(ISBLANK(INDEX(Summary!$65:$66,$A64,L$67)),"",INDEX(Summary!$65:$66,$A64,L$67))</f>
        <v/>
      </c>
      <c r="M64" s="52">
        <f>IF(ISBLANK(INDEX(Summary!$65:$66,$A64,M$67)),"",INDEX(Summary!$65:$66,$A64,M$67))</f>
        <v>2244</v>
      </c>
      <c r="N64" s="52" t="str">
        <f>IF(ISBLANK(INDEX(Summary!$65:$66,$A64,N$67)),"",INDEX(Summary!$65:$66,$A64,N$67))</f>
        <v/>
      </c>
      <c r="O64" s="52" t="str">
        <f>IF(ISBLANK(INDEX(Summary!$65:$66,$A64,O$67)),"",INDEX(Summary!$65:$66,$A64,O$67))</f>
        <v/>
      </c>
      <c r="U64" s="52" t="str">
        <f>IF(ISBLANK(INDEX(Summary!$65:$66,$A64,U$67)),"",INDEX(Summary!$65:$66,$A64,U$67))</f>
        <v/>
      </c>
      <c r="V64" s="52">
        <f>IF(ISBLANK(INDEX(Summary!$65:$66,$A64,V$67)),"",INDEX(Summary!$65:$66,$A64,V$67))</f>
        <v>1122</v>
      </c>
      <c r="W64" s="52" t="str">
        <f>IF(ISBLANK(INDEX(Summary!$65:$66,$A64,W$67)),"",INDEX(Summary!$65:$66,$A64,W$67))</f>
        <v/>
      </c>
      <c r="X64" s="52"/>
      <c r="Y64" s="52"/>
      <c r="Z64" s="52"/>
      <c r="AA64" s="52"/>
      <c r="AB64" s="52"/>
      <c r="AC64" s="52"/>
      <c r="AD64" s="52"/>
      <c r="AE64" s="52"/>
    </row>
    <row r="66" spans="1:40" x14ac:dyDescent="0.25">
      <c r="A66" s="16" t="s">
        <v>195</v>
      </c>
      <c r="B66" s="16">
        <v>1</v>
      </c>
      <c r="C66" s="16">
        <v>4</v>
      </c>
      <c r="D66" s="78">
        <v>7</v>
      </c>
      <c r="E66" s="78">
        <v>8</v>
      </c>
      <c r="F66" s="78">
        <v>9</v>
      </c>
      <c r="G66" s="78">
        <v>10</v>
      </c>
      <c r="H66" s="16">
        <v>1</v>
      </c>
      <c r="I66" s="16">
        <v>2</v>
      </c>
      <c r="J66" s="16"/>
      <c r="K66" s="78">
        <v>11</v>
      </c>
      <c r="L66" s="78">
        <v>12</v>
      </c>
      <c r="M66" s="78">
        <v>13</v>
      </c>
      <c r="N66" s="78">
        <v>14</v>
      </c>
      <c r="O66" s="78">
        <v>15</v>
      </c>
      <c r="S66">
        <v>2</v>
      </c>
      <c r="T66">
        <v>3</v>
      </c>
      <c r="U66" s="16">
        <v>5</v>
      </c>
      <c r="V66" s="16">
        <v>6</v>
      </c>
      <c r="W66" s="16">
        <v>16</v>
      </c>
      <c r="AK66" s="16">
        <v>1</v>
      </c>
      <c r="AL66" s="16">
        <v>2</v>
      </c>
      <c r="AM66" s="16">
        <v>3</v>
      </c>
      <c r="AN66" s="16">
        <v>4</v>
      </c>
    </row>
    <row r="67" spans="1:40" x14ac:dyDescent="0.25">
      <c r="A67" s="16" t="s">
        <v>194</v>
      </c>
      <c r="B67" s="16">
        <f>MATCH(B66,Summary!64:64,0)</f>
        <v>2</v>
      </c>
      <c r="C67" s="16">
        <f>MATCH(C66,Summary!64:64,0)</f>
        <v>5</v>
      </c>
      <c r="D67" s="78">
        <f>MATCH(D66,Summary!64:64,0)</f>
        <v>19</v>
      </c>
      <c r="E67" s="78">
        <f>MATCH(E66,Summary!64:64,0)</f>
        <v>20</v>
      </c>
      <c r="F67" s="78">
        <f>MATCH(F66,Summary!64:64,0)</f>
        <v>21</v>
      </c>
      <c r="G67" s="78">
        <f>MATCH(G66,Summary!64:64,0)</f>
        <v>22</v>
      </c>
      <c r="K67" s="78">
        <f>MATCH(K66,Summary!64:64,0)</f>
        <v>31</v>
      </c>
      <c r="L67" s="78">
        <f>MATCH(L66,Summary!64:64,0)</f>
        <v>32</v>
      </c>
      <c r="M67" s="78">
        <f>MATCH(M66,Summary!64:64,0)</f>
        <v>33</v>
      </c>
      <c r="N67" s="78">
        <f>MATCH(N66,Summary!64:64,0)</f>
        <v>35</v>
      </c>
      <c r="O67" s="78">
        <f>MATCH(O66,Summary!64:64,0)</f>
        <v>36</v>
      </c>
      <c r="S67">
        <f>MATCH(S66,Summary!64:64,0)</f>
        <v>3</v>
      </c>
      <c r="T67">
        <f>MATCH(T66,Summary!64:64,0)</f>
        <v>4</v>
      </c>
      <c r="U67" s="16">
        <f>MATCH(U66,Summary!64:64,0)</f>
        <v>6</v>
      </c>
      <c r="V67" s="16">
        <f>MATCH(V66,Summary!64:64,0)</f>
        <v>7</v>
      </c>
      <c r="W67" s="16">
        <f>MATCH(W66,Summary!64:64,0)</f>
        <v>37</v>
      </c>
      <c r="AK67" s="16"/>
    </row>
    <row r="69" spans="1:40" x14ac:dyDescent="0.25">
      <c r="A69" s="324" t="s">
        <v>1140</v>
      </c>
      <c r="D69" s="215">
        <f ca="1">COUNTIF(D2:D54,"&gt;=.25")</f>
        <v>15</v>
      </c>
      <c r="E69" s="215">
        <f ca="1">COUNTIF(E2:E54,"&gt;=.25")</f>
        <v>22</v>
      </c>
      <c r="F69" s="215">
        <f ca="1">COUNTIF(F2:F54,"&gt;=.25")</f>
        <v>12</v>
      </c>
      <c r="G69" s="215">
        <f ca="1">COUNTIF(G2:G54,"&gt;=.25")</f>
        <v>37</v>
      </c>
    </row>
  </sheetData>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J92"/>
  <sheetViews>
    <sheetView topLeftCell="A82" zoomScale="70" zoomScaleNormal="70" workbookViewId="0">
      <selection activeCell="E60" sqref="E60"/>
    </sheetView>
  </sheetViews>
  <sheetFormatPr defaultColWidth="11.5546875" defaultRowHeight="13.2" x14ac:dyDescent="0.25"/>
  <cols>
    <col min="1" max="1" width="5" customWidth="1"/>
    <col min="2" max="2" width="4.5546875" customWidth="1"/>
    <col min="3" max="3" width="24.88671875" customWidth="1"/>
    <col min="4" max="4" width="15.5546875" customWidth="1"/>
    <col min="5" max="5" width="7.33203125" customWidth="1"/>
    <col min="6" max="9" width="8.109375" customWidth="1"/>
    <col min="10" max="10" width="2.6640625" customWidth="1"/>
    <col min="11" max="15" width="8.44140625" customWidth="1"/>
    <col min="16" max="16" width="2.6640625" customWidth="1"/>
    <col min="17" max="17" width="5" customWidth="1"/>
    <col min="18" max="18" width="7.33203125" customWidth="1"/>
    <col min="19" max="20" width="2.6640625" customWidth="1"/>
    <col min="21" max="22" width="7.33203125" customWidth="1"/>
    <col min="23" max="29" width="2.6640625" customWidth="1"/>
    <col min="30" max="32" width="6.6640625" customWidth="1"/>
    <col min="33" max="36" width="8" customWidth="1"/>
  </cols>
  <sheetData>
    <row r="1" spans="1:36" ht="39.6" x14ac:dyDescent="0.25">
      <c r="B1" s="81" t="s">
        <v>61</v>
      </c>
      <c r="C1" s="81" t="s">
        <v>139</v>
      </c>
      <c r="D1" s="81" t="s">
        <v>5</v>
      </c>
      <c r="E1" s="3" t="s">
        <v>133</v>
      </c>
      <c r="F1" s="4" t="s">
        <v>7</v>
      </c>
      <c r="G1" s="4" t="s">
        <v>8</v>
      </c>
      <c r="H1" s="4" t="s">
        <v>9</v>
      </c>
      <c r="I1" s="4" t="s">
        <v>10</v>
      </c>
      <c r="J1" s="4"/>
      <c r="K1" s="5" t="s">
        <v>11</v>
      </c>
      <c r="L1" s="6" t="s">
        <v>12</v>
      </c>
      <c r="M1" s="6" t="s">
        <v>13</v>
      </c>
      <c r="N1" s="6" t="s">
        <v>14</v>
      </c>
      <c r="O1" s="6" t="s">
        <v>15</v>
      </c>
      <c r="P1" s="5"/>
      <c r="Q1" s="2" t="s">
        <v>3</v>
      </c>
      <c r="R1" s="3" t="s">
        <v>134</v>
      </c>
      <c r="S1" s="3"/>
      <c r="T1" s="3"/>
      <c r="U1" s="3" t="s">
        <v>135</v>
      </c>
      <c r="V1" s="3" t="s">
        <v>136</v>
      </c>
      <c r="W1" s="3"/>
      <c r="X1" s="3"/>
      <c r="Y1" s="3"/>
      <c r="Z1" s="3"/>
      <c r="AA1" s="3"/>
      <c r="AB1" s="3"/>
      <c r="AC1" s="3"/>
      <c r="AD1" s="7" t="s">
        <v>20</v>
      </c>
      <c r="AE1" s="7" t="s">
        <v>21</v>
      </c>
      <c r="AF1" s="7" t="s">
        <v>22</v>
      </c>
      <c r="AG1" s="8" t="s">
        <v>16</v>
      </c>
      <c r="AH1" s="8" t="s">
        <v>17</v>
      </c>
      <c r="AI1" s="8" t="s">
        <v>18</v>
      </c>
      <c r="AJ1" s="8" t="s">
        <v>6</v>
      </c>
    </row>
    <row r="2" spans="1:36" x14ac:dyDescent="0.25">
      <c r="A2">
        <v>1</v>
      </c>
      <c r="B2" s="151">
        <f t="shared" ref="B2" si="0">INDEX(sum_locID,1,A2)</f>
        <v>101</v>
      </c>
      <c r="C2" s="152" t="str">
        <f t="shared" ref="C2:D21" si="1">IF(ISERROR(VLOOKUP($B2,Loc,2,FALSE)),"",VLOOKUP($B2,Loc,MATCH(C$1,loc_hdr,0),FALSE))</f>
        <v>Washington/Curry</v>
      </c>
      <c r="D2" s="152" t="str">
        <f t="shared" si="1"/>
        <v>Mill Ave</v>
      </c>
      <c r="E2" s="11">
        <f t="shared" ref="E2:N11" ca="1" si="2">IF(ISBLANK(INDEX(summary_data,MATCH($B2,summary_loc,0),MATCH(E$1,summary_hdr,0))),"",INDEX(summary_data,MATCH($B2,summary_loc,0),MATCH(E$1,summary_hdr,0)))</f>
        <v>0.20725352601630642</v>
      </c>
      <c r="F2" s="12">
        <f t="shared" si="2"/>
        <v>48.25</v>
      </c>
      <c r="G2" s="12">
        <f t="shared" si="2"/>
        <v>36.5</v>
      </c>
      <c r="H2" s="12">
        <f t="shared" si="2"/>
        <v>60</v>
      </c>
      <c r="I2" s="13">
        <f t="shared" si="2"/>
        <v>1.6438356164383561</v>
      </c>
      <c r="J2" s="12"/>
      <c r="K2" s="9" t="str">
        <f t="shared" si="2"/>
        <v/>
      </c>
      <c r="L2" s="14" t="str">
        <f t="shared" si="2"/>
        <v/>
      </c>
      <c r="M2" s="14" t="str">
        <f t="shared" si="2"/>
        <v/>
      </c>
      <c r="N2" s="14" t="str">
        <f t="shared" si="2"/>
        <v/>
      </c>
      <c r="O2" s="14" t="str">
        <f t="shared" ref="O2:V11" si="3">IF(ISBLANK(INDEX(summary_data,MATCH($B2,summary_loc,0),MATCH(O$1,summary_hdr,0))),"",INDEX(summary_data,MATCH($B2,summary_loc,0),MATCH(O$1,summary_hdr,0)))</f>
        <v/>
      </c>
      <c r="P2" s="9"/>
      <c r="Q2" s="9">
        <f>B2</f>
        <v>101</v>
      </c>
      <c r="R2" s="15">
        <f t="shared" ca="1" si="3"/>
        <v>0.17098522234351732</v>
      </c>
      <c r="S2" s="11"/>
      <c r="T2" s="11"/>
      <c r="U2" s="11">
        <f t="shared" ca="1" si="3"/>
        <v>0.6943003949836889</v>
      </c>
      <c r="V2" s="11">
        <f t="shared" ca="1" si="3"/>
        <v>0.11399034907601059</v>
      </c>
      <c r="W2" s="11"/>
      <c r="X2" s="11"/>
      <c r="Y2" s="11"/>
      <c r="Z2" s="11"/>
      <c r="AA2" s="11"/>
      <c r="AB2" s="11"/>
      <c r="AC2" s="11"/>
      <c r="AD2" s="9">
        <f t="shared" ref="AD2:AG11" si="4">IF(ISBLANK(INDEX(summary_data,MATCH($B2,summary_loc,0),MATCH(AD$1,summary_hdr,0))),"",INDEX(summary_data,MATCH($B2,summary_loc,0),MATCH(AD$1,summary_hdr,0)))</f>
        <v>193</v>
      </c>
      <c r="AE2" s="9">
        <f t="shared" si="4"/>
        <v>73</v>
      </c>
      <c r="AF2" s="9">
        <f t="shared" si="4"/>
        <v>120</v>
      </c>
      <c r="AG2" s="16">
        <f t="shared" si="4"/>
        <v>13</v>
      </c>
      <c r="AH2" s="16">
        <f t="shared" ref="AH2:AJ11" si="5">IF(ISBLANK(INDEX(summary_data,MATCH($B2,summary_loc,0),MATCH(AH$1,summary_hdr,0))),"",INDEX(summary_data,MATCH($B2,summary_loc,0),MATCH(AH$1,summary_hdr,0)))</f>
        <v>59</v>
      </c>
      <c r="AI2" s="16">
        <f t="shared" si="5"/>
        <v>7</v>
      </c>
      <c r="AJ2" s="16">
        <f t="shared" si="5"/>
        <v>9</v>
      </c>
    </row>
    <row r="3" spans="1:36" x14ac:dyDescent="0.25">
      <c r="A3">
        <v>2</v>
      </c>
      <c r="B3" s="151">
        <f t="shared" ref="B3:B5" si="6">INDEX(sum_locID,1,A3)</f>
        <v>102</v>
      </c>
      <c r="C3" s="152" t="str">
        <f t="shared" si="1"/>
        <v>Rio Salado Pkwy</v>
      </c>
      <c r="D3" s="152" t="str">
        <f t="shared" si="1"/>
        <v>Mill Ave</v>
      </c>
      <c r="E3" s="11">
        <f t="shared" ca="1" si="2"/>
        <v>0.23529395822838209</v>
      </c>
      <c r="F3" s="12">
        <f t="shared" si="2"/>
        <v>59.5</v>
      </c>
      <c r="G3" s="12">
        <f t="shared" si="2"/>
        <v>39.5</v>
      </c>
      <c r="H3" s="12">
        <f t="shared" si="2"/>
        <v>79.5</v>
      </c>
      <c r="I3" s="13">
        <f t="shared" si="2"/>
        <v>2.0126582278481013</v>
      </c>
      <c r="J3" s="12"/>
      <c r="K3" s="9" t="str">
        <f t="shared" si="2"/>
        <v/>
      </c>
      <c r="L3" s="14" t="str">
        <f t="shared" si="2"/>
        <v/>
      </c>
      <c r="M3" s="14" t="str">
        <f t="shared" si="2"/>
        <v/>
      </c>
      <c r="N3" s="14" t="str">
        <f t="shared" si="2"/>
        <v/>
      </c>
      <c r="O3" s="14" t="str">
        <f t="shared" si="3"/>
        <v/>
      </c>
      <c r="P3" s="9"/>
      <c r="Q3" s="9">
        <f t="shared" ref="Q3:Q28" si="7">B3</f>
        <v>102</v>
      </c>
      <c r="R3" s="15">
        <f t="shared" ca="1" si="3"/>
        <v>0.12184817024433736</v>
      </c>
      <c r="S3" s="11"/>
      <c r="T3" s="11"/>
      <c r="U3" s="11">
        <f t="shared" ca="1" si="3"/>
        <v>0.52100841242166063</v>
      </c>
      <c r="V3" s="11">
        <f t="shared" ca="1" si="3"/>
        <v>8.8234471918927415E-2</v>
      </c>
      <c r="W3" s="11"/>
      <c r="X3" s="11"/>
      <c r="Y3" s="11"/>
      <c r="Z3" s="11"/>
      <c r="AA3" s="11"/>
      <c r="AB3" s="11"/>
      <c r="AC3" s="11"/>
      <c r="AD3" s="9">
        <f t="shared" si="4"/>
        <v>238</v>
      </c>
      <c r="AE3" s="9">
        <f t="shared" si="4"/>
        <v>79</v>
      </c>
      <c r="AF3" s="9">
        <f t="shared" si="4"/>
        <v>159</v>
      </c>
      <c r="AG3" s="16">
        <f t="shared" si="4"/>
        <v>7</v>
      </c>
      <c r="AH3" s="16">
        <f t="shared" si="5"/>
        <v>47</v>
      </c>
      <c r="AI3" s="16">
        <f t="shared" si="5"/>
        <v>9</v>
      </c>
      <c r="AJ3" s="16">
        <f t="shared" si="5"/>
        <v>17</v>
      </c>
    </row>
    <row r="4" spans="1:36" x14ac:dyDescent="0.25">
      <c r="A4">
        <v>3</v>
      </c>
      <c r="B4" s="151">
        <f t="shared" si="6"/>
        <v>103</v>
      </c>
      <c r="C4" s="152" t="str">
        <f t="shared" si="1"/>
        <v>Rio Salado Pkwy</v>
      </c>
      <c r="D4" s="152" t="str">
        <f t="shared" si="1"/>
        <v>Rural Rd</v>
      </c>
      <c r="E4" s="11">
        <f t="shared" ca="1" si="2"/>
        <v>0.89473744113855336</v>
      </c>
      <c r="F4" s="12">
        <f t="shared" si="2"/>
        <v>57</v>
      </c>
      <c r="G4" s="12" t="str">
        <f t="shared" si="2"/>
        <v/>
      </c>
      <c r="H4" s="12">
        <f t="shared" si="2"/>
        <v>57</v>
      </c>
      <c r="I4" s="13" t="str">
        <f t="shared" si="2"/>
        <v/>
      </c>
      <c r="J4" s="12"/>
      <c r="K4" s="9" t="str">
        <f t="shared" si="2"/>
        <v/>
      </c>
      <c r="L4" s="14" t="str">
        <f t="shared" si="2"/>
        <v/>
      </c>
      <c r="M4" s="14" t="str">
        <f t="shared" si="2"/>
        <v/>
      </c>
      <c r="N4" s="14" t="str">
        <f t="shared" si="2"/>
        <v/>
      </c>
      <c r="O4" s="14" t="str">
        <f t="shared" si="3"/>
        <v/>
      </c>
      <c r="P4" s="9"/>
      <c r="Q4" s="9">
        <f t="shared" si="7"/>
        <v>103</v>
      </c>
      <c r="R4" s="15">
        <f t="shared" ca="1" si="3"/>
        <v>0.24561313638042992</v>
      </c>
      <c r="S4" s="11"/>
      <c r="T4" s="11"/>
      <c r="U4" s="11">
        <f t="shared" ca="1" si="3"/>
        <v>0.24561307647959502</v>
      </c>
      <c r="V4" s="11">
        <f t="shared" ca="1" si="3"/>
        <v>0.28947386334738917</v>
      </c>
      <c r="W4" s="11"/>
      <c r="X4" s="11"/>
      <c r="Y4" s="11"/>
      <c r="Z4" s="11"/>
      <c r="AA4" s="11"/>
      <c r="AB4" s="11"/>
      <c r="AC4" s="11"/>
      <c r="AD4" s="9">
        <f t="shared" si="4"/>
        <v>114</v>
      </c>
      <c r="AE4" s="9">
        <f t="shared" si="4"/>
        <v>0</v>
      </c>
      <c r="AF4" s="9">
        <f t="shared" si="4"/>
        <v>114</v>
      </c>
      <c r="AG4" s="16">
        <f t="shared" si="4"/>
        <v>0</v>
      </c>
      <c r="AH4" s="16">
        <f t="shared" si="5"/>
        <v>0</v>
      </c>
      <c r="AI4" s="16">
        <f t="shared" si="5"/>
        <v>0</v>
      </c>
      <c r="AJ4" s="16">
        <f t="shared" si="5"/>
        <v>0</v>
      </c>
    </row>
    <row r="5" spans="1:36" x14ac:dyDescent="0.25">
      <c r="A5">
        <v>4</v>
      </c>
      <c r="B5" s="151">
        <f t="shared" si="6"/>
        <v>104</v>
      </c>
      <c r="C5" s="152" t="str">
        <f t="shared" si="1"/>
        <v>Rio Salado Pkwy</v>
      </c>
      <c r="D5" s="152" t="str">
        <f t="shared" si="1"/>
        <v>McClintock Dr</v>
      </c>
      <c r="E5" s="11">
        <f t="shared" ca="1" si="2"/>
        <v>0.76190538148204356</v>
      </c>
      <c r="F5" s="12">
        <f t="shared" si="2"/>
        <v>26.25</v>
      </c>
      <c r="G5" s="12">
        <f t="shared" si="2"/>
        <v>23</v>
      </c>
      <c r="H5" s="12">
        <f t="shared" si="2"/>
        <v>29.5</v>
      </c>
      <c r="I5" s="13">
        <f t="shared" si="2"/>
        <v>1.2826086956521738</v>
      </c>
      <c r="J5" s="12"/>
      <c r="K5" s="9" t="str">
        <f t="shared" si="2"/>
        <v/>
      </c>
      <c r="L5" s="14" t="str">
        <f t="shared" si="2"/>
        <v/>
      </c>
      <c r="M5" s="14" t="str">
        <f t="shared" si="2"/>
        <v/>
      </c>
      <c r="N5" s="14" t="str">
        <f t="shared" si="2"/>
        <v/>
      </c>
      <c r="O5" s="14" t="str">
        <f t="shared" si="3"/>
        <v/>
      </c>
      <c r="P5" s="9"/>
      <c r="Q5" s="9">
        <f t="shared" si="7"/>
        <v>104</v>
      </c>
      <c r="R5" s="15">
        <f t="shared" ca="1" si="3"/>
        <v>0.13333361141337446</v>
      </c>
      <c r="S5" s="11"/>
      <c r="T5" s="11"/>
      <c r="U5" s="11">
        <f t="shared" ca="1" si="3"/>
        <v>0.32380863169810614</v>
      </c>
      <c r="V5" s="11">
        <f t="shared" ca="1" si="3"/>
        <v>0.28571486122901774</v>
      </c>
      <c r="W5" s="11"/>
      <c r="X5" s="11"/>
      <c r="Y5" s="11"/>
      <c r="Z5" s="11"/>
      <c r="AA5" s="11"/>
      <c r="AB5" s="11"/>
      <c r="AC5" s="11"/>
      <c r="AD5" s="9">
        <f t="shared" si="4"/>
        <v>105</v>
      </c>
      <c r="AE5" s="9">
        <f t="shared" si="4"/>
        <v>46</v>
      </c>
      <c r="AF5" s="9">
        <f t="shared" si="4"/>
        <v>59</v>
      </c>
      <c r="AG5" s="16">
        <f t="shared" si="4"/>
        <v>6</v>
      </c>
      <c r="AH5" s="16">
        <f t="shared" si="5"/>
        <v>23</v>
      </c>
      <c r="AI5" s="16">
        <f t="shared" si="5"/>
        <v>12</v>
      </c>
      <c r="AJ5" s="16">
        <f t="shared" si="5"/>
        <v>26</v>
      </c>
    </row>
    <row r="6" spans="1:36" x14ac:dyDescent="0.25">
      <c r="A6">
        <v>5</v>
      </c>
      <c r="B6" s="151">
        <f t="shared" ref="B6:B51" si="8">INDEX(sum_locID,1,A6)</f>
        <v>106</v>
      </c>
      <c r="C6" s="152" t="str">
        <f t="shared" si="1"/>
        <v>5th St</v>
      </c>
      <c r="D6" s="152" t="str">
        <f t="shared" si="1"/>
        <v>Mill Ave</v>
      </c>
      <c r="E6" s="11">
        <f t="shared" ca="1" si="2"/>
        <v>0.1006714455572163</v>
      </c>
      <c r="F6" s="12">
        <f t="shared" si="2"/>
        <v>111.75</v>
      </c>
      <c r="G6" s="12">
        <f t="shared" si="2"/>
        <v>100.5</v>
      </c>
      <c r="H6" s="12">
        <f t="shared" si="2"/>
        <v>123</v>
      </c>
      <c r="I6" s="13">
        <f t="shared" si="2"/>
        <v>1.2238805970149254</v>
      </c>
      <c r="J6" s="12"/>
      <c r="K6" s="9" t="str">
        <f t="shared" si="2"/>
        <v/>
      </c>
      <c r="L6" s="14" t="str">
        <f t="shared" si="2"/>
        <v/>
      </c>
      <c r="M6" s="14" t="str">
        <f t="shared" si="2"/>
        <v/>
      </c>
      <c r="N6" s="14" t="str">
        <f t="shared" si="2"/>
        <v/>
      </c>
      <c r="O6" s="14" t="str">
        <f t="shared" si="3"/>
        <v/>
      </c>
      <c r="P6" s="9"/>
      <c r="Q6" s="9">
        <f t="shared" si="7"/>
        <v>106</v>
      </c>
      <c r="R6" s="15">
        <f t="shared" ca="1" si="3"/>
        <v>0.24161153787600426</v>
      </c>
      <c r="S6" s="11"/>
      <c r="T6" s="11"/>
      <c r="U6" s="11">
        <f t="shared" ca="1" si="3"/>
        <v>0.26398261936988926</v>
      </c>
      <c r="V6" s="11">
        <f t="shared" ca="1" si="3"/>
        <v>7.8299466124529135E-2</v>
      </c>
      <c r="W6" s="11"/>
      <c r="X6" s="11"/>
      <c r="Y6" s="11"/>
      <c r="Z6" s="11"/>
      <c r="AA6" s="11"/>
      <c r="AB6" s="11"/>
      <c r="AC6" s="11"/>
      <c r="AD6" s="9">
        <f t="shared" si="4"/>
        <v>447</v>
      </c>
      <c r="AE6" s="9">
        <f t="shared" si="4"/>
        <v>201</v>
      </c>
      <c r="AF6" s="9">
        <f t="shared" si="4"/>
        <v>246</v>
      </c>
      <c r="AG6" s="16">
        <f t="shared" si="4"/>
        <v>56</v>
      </c>
      <c r="AH6" s="16">
        <f t="shared" si="5"/>
        <v>59</v>
      </c>
      <c r="AI6" s="16">
        <f t="shared" si="5"/>
        <v>4</v>
      </c>
      <c r="AJ6" s="16">
        <f t="shared" si="5"/>
        <v>7</v>
      </c>
    </row>
    <row r="7" spans="1:36" x14ac:dyDescent="0.25">
      <c r="A7">
        <v>6</v>
      </c>
      <c r="B7" s="151">
        <f t="shared" si="8"/>
        <v>108</v>
      </c>
      <c r="C7" s="152" t="str">
        <f t="shared" si="1"/>
        <v>5th St</v>
      </c>
      <c r="D7" s="152" t="str">
        <f t="shared" si="1"/>
        <v>Farmer Ave</v>
      </c>
      <c r="E7" s="11">
        <f t="shared" ca="1" si="2"/>
        <v>7.2260829827704931E-2</v>
      </c>
      <c r="F7" s="12">
        <f t="shared" si="2"/>
        <v>107.25</v>
      </c>
      <c r="G7" s="12">
        <f t="shared" si="2"/>
        <v>100.5</v>
      </c>
      <c r="H7" s="12">
        <f t="shared" si="2"/>
        <v>114</v>
      </c>
      <c r="I7" s="13">
        <f t="shared" si="2"/>
        <v>1.1343283582089552</v>
      </c>
      <c r="J7" s="12"/>
      <c r="K7" s="9" t="str">
        <f t="shared" si="2"/>
        <v/>
      </c>
      <c r="L7" s="14" t="str">
        <f t="shared" si="2"/>
        <v/>
      </c>
      <c r="M7" s="14" t="str">
        <f t="shared" si="2"/>
        <v/>
      </c>
      <c r="N7" s="14" t="str">
        <f t="shared" si="2"/>
        <v/>
      </c>
      <c r="O7" s="14" t="str">
        <f t="shared" si="3"/>
        <v/>
      </c>
      <c r="P7" s="9"/>
      <c r="Q7" s="9">
        <f t="shared" si="7"/>
        <v>108</v>
      </c>
      <c r="R7" s="15">
        <f t="shared" ca="1" si="3"/>
        <v>0.2004662907172374</v>
      </c>
      <c r="S7" s="11"/>
      <c r="T7" s="11"/>
      <c r="U7" s="11">
        <f t="shared" ca="1" si="3"/>
        <v>8.6246561428264659E-2</v>
      </c>
      <c r="V7" s="11">
        <f t="shared" ca="1" si="3"/>
        <v>4.4289010075291811E-2</v>
      </c>
      <c r="W7" s="11"/>
      <c r="X7" s="11"/>
      <c r="Y7" s="11"/>
      <c r="Z7" s="11"/>
      <c r="AA7" s="11"/>
      <c r="AB7" s="11"/>
      <c r="AC7" s="11"/>
      <c r="AD7" s="9">
        <f t="shared" si="4"/>
        <v>429</v>
      </c>
      <c r="AE7" s="9">
        <f t="shared" si="4"/>
        <v>201</v>
      </c>
      <c r="AF7" s="9">
        <f t="shared" si="4"/>
        <v>228</v>
      </c>
      <c r="AG7" s="16">
        <f t="shared" si="4"/>
        <v>44</v>
      </c>
      <c r="AH7" s="16">
        <f t="shared" si="5"/>
        <v>17</v>
      </c>
      <c r="AI7" s="16">
        <f t="shared" si="5"/>
        <v>11</v>
      </c>
      <c r="AJ7" s="16">
        <f t="shared" si="5"/>
        <v>13</v>
      </c>
    </row>
    <row r="8" spans="1:36" x14ac:dyDescent="0.25">
      <c r="A8">
        <v>7</v>
      </c>
      <c r="B8" s="151">
        <f t="shared" si="8"/>
        <v>110</v>
      </c>
      <c r="C8" s="152" t="str">
        <f t="shared" si="1"/>
        <v>5th St</v>
      </c>
      <c r="D8" s="152" t="str">
        <f t="shared" si="1"/>
        <v>Priest Dr</v>
      </c>
      <c r="E8" s="11">
        <f t="shared" ca="1" si="2"/>
        <v>0.27499963004588984</v>
      </c>
      <c r="F8" s="12">
        <f t="shared" si="2"/>
        <v>20</v>
      </c>
      <c r="G8" s="12" t="str">
        <f t="shared" si="2"/>
        <v/>
      </c>
      <c r="H8" s="12">
        <f t="shared" si="2"/>
        <v>20</v>
      </c>
      <c r="I8" s="13" t="str">
        <f t="shared" si="2"/>
        <v/>
      </c>
      <c r="J8" s="12"/>
      <c r="K8" s="9" t="str">
        <f t="shared" si="2"/>
        <v/>
      </c>
      <c r="L8" s="14" t="str">
        <f t="shared" si="2"/>
        <v/>
      </c>
      <c r="M8" s="14" t="str">
        <f t="shared" si="2"/>
        <v/>
      </c>
      <c r="N8" s="14" t="str">
        <f t="shared" si="2"/>
        <v/>
      </c>
      <c r="O8" s="14" t="str">
        <f t="shared" si="3"/>
        <v/>
      </c>
      <c r="P8" s="9"/>
      <c r="Q8" s="9">
        <f t="shared" si="7"/>
        <v>110</v>
      </c>
      <c r="R8" s="15">
        <f t="shared" ca="1" si="3"/>
        <v>2.4999760767241554E-2</v>
      </c>
      <c r="S8" s="11"/>
      <c r="T8" s="11"/>
      <c r="U8" s="11">
        <f t="shared" ca="1" si="3"/>
        <v>0.22500006186975083</v>
      </c>
      <c r="V8" s="11">
        <f t="shared" ca="1" si="3"/>
        <v>0.27500056802996697</v>
      </c>
      <c r="W8" s="11"/>
      <c r="X8" s="11"/>
      <c r="Y8" s="11"/>
      <c r="Z8" s="11"/>
      <c r="AA8" s="11"/>
      <c r="AB8" s="11"/>
      <c r="AC8" s="11"/>
      <c r="AD8" s="9">
        <f t="shared" si="4"/>
        <v>40</v>
      </c>
      <c r="AE8" s="9">
        <f t="shared" si="4"/>
        <v>0</v>
      </c>
      <c r="AF8" s="9">
        <f t="shared" si="4"/>
        <v>40</v>
      </c>
      <c r="AG8" s="16">
        <f t="shared" si="4"/>
        <v>0</v>
      </c>
      <c r="AH8" s="16">
        <f t="shared" si="5"/>
        <v>0</v>
      </c>
      <c r="AI8" s="16">
        <f t="shared" si="5"/>
        <v>0</v>
      </c>
      <c r="AJ8" s="16">
        <f t="shared" si="5"/>
        <v>0</v>
      </c>
    </row>
    <row r="9" spans="1:36" x14ac:dyDescent="0.25">
      <c r="A9">
        <v>8</v>
      </c>
      <c r="B9" s="151">
        <f t="shared" si="8"/>
        <v>111</v>
      </c>
      <c r="C9" s="152" t="str">
        <f t="shared" si="1"/>
        <v>10th St</v>
      </c>
      <c r="D9" s="152" t="str">
        <f t="shared" si="1"/>
        <v>Mill Ave</v>
      </c>
      <c r="E9" s="11">
        <f t="shared" ca="1" si="2"/>
        <v>0.21717258978683415</v>
      </c>
      <c r="F9" s="12">
        <f t="shared" si="2"/>
        <v>123.75</v>
      </c>
      <c r="G9" s="12">
        <f t="shared" si="2"/>
        <v>100.5</v>
      </c>
      <c r="H9" s="12">
        <f t="shared" si="2"/>
        <v>147</v>
      </c>
      <c r="I9" s="13">
        <f t="shared" si="2"/>
        <v>1.4626865671641791</v>
      </c>
      <c r="J9" s="12"/>
      <c r="K9" s="9" t="str">
        <f t="shared" si="2"/>
        <v/>
      </c>
      <c r="L9" s="14" t="str">
        <f t="shared" si="2"/>
        <v/>
      </c>
      <c r="M9" s="14" t="str">
        <f t="shared" si="2"/>
        <v/>
      </c>
      <c r="N9" s="14" t="str">
        <f t="shared" si="2"/>
        <v/>
      </c>
      <c r="O9" s="14" t="str">
        <f t="shared" si="3"/>
        <v/>
      </c>
      <c r="P9" s="9"/>
      <c r="Q9" s="9">
        <f t="shared" si="7"/>
        <v>111</v>
      </c>
      <c r="R9" s="15">
        <f t="shared" ca="1" si="3"/>
        <v>0.32121186548865466</v>
      </c>
      <c r="S9" s="11"/>
      <c r="T9" s="11"/>
      <c r="U9" s="11">
        <f t="shared" ca="1" si="3"/>
        <v>0.18080870366277968</v>
      </c>
      <c r="V9" s="11">
        <f t="shared" ca="1" si="3"/>
        <v>8.686848051615266E-2</v>
      </c>
      <c r="W9" s="11"/>
      <c r="X9" s="11"/>
      <c r="Y9" s="11"/>
      <c r="Z9" s="11"/>
      <c r="AA9" s="11"/>
      <c r="AB9" s="11"/>
      <c r="AC9" s="11"/>
      <c r="AD9" s="9">
        <f t="shared" si="4"/>
        <v>495</v>
      </c>
      <c r="AE9" s="9">
        <f t="shared" si="4"/>
        <v>201</v>
      </c>
      <c r="AF9" s="9">
        <f t="shared" si="4"/>
        <v>294</v>
      </c>
      <c r="AG9" s="16">
        <f t="shared" si="4"/>
        <v>71</v>
      </c>
      <c r="AH9" s="16">
        <f t="shared" si="5"/>
        <v>38</v>
      </c>
      <c r="AI9" s="16">
        <f t="shared" si="5"/>
        <v>11</v>
      </c>
      <c r="AJ9" s="16">
        <f t="shared" si="5"/>
        <v>27</v>
      </c>
    </row>
    <row r="10" spans="1:36" x14ac:dyDescent="0.25">
      <c r="A10">
        <v>9</v>
      </c>
      <c r="B10" s="151">
        <f t="shared" si="8"/>
        <v>112</v>
      </c>
      <c r="C10" s="152" t="str">
        <f t="shared" si="1"/>
        <v>Superstition Fwy</v>
      </c>
      <c r="D10" s="152" t="str">
        <f t="shared" si="1"/>
        <v>College Ave</v>
      </c>
      <c r="E10" s="11">
        <f t="shared" ca="1" si="2"/>
        <v>-4.4339579839512109E-7</v>
      </c>
      <c r="F10" s="12">
        <f t="shared" si="2"/>
        <v>35.75</v>
      </c>
      <c r="G10" s="12">
        <f t="shared" si="2"/>
        <v>31.5</v>
      </c>
      <c r="H10" s="12">
        <f t="shared" si="2"/>
        <v>40</v>
      </c>
      <c r="I10" s="13">
        <f t="shared" si="2"/>
        <v>1.2698412698412698</v>
      </c>
      <c r="J10" s="12"/>
      <c r="K10" s="9" t="str">
        <f t="shared" si="2"/>
        <v/>
      </c>
      <c r="L10" s="14" t="str">
        <f t="shared" si="2"/>
        <v/>
      </c>
      <c r="M10" s="14" t="str">
        <f t="shared" si="2"/>
        <v/>
      </c>
      <c r="N10" s="14" t="str">
        <f t="shared" si="2"/>
        <v/>
      </c>
      <c r="O10" s="14" t="str">
        <f t="shared" si="3"/>
        <v/>
      </c>
      <c r="P10" s="9"/>
      <c r="Q10" s="9">
        <f t="shared" si="7"/>
        <v>112</v>
      </c>
      <c r="R10" s="15">
        <f t="shared" ca="1" si="3"/>
        <v>0.26573359858459011</v>
      </c>
      <c r="S10" s="11"/>
      <c r="T10" s="11"/>
      <c r="U10" s="11">
        <f t="shared" ca="1" si="3"/>
        <v>0.66433473439849455</v>
      </c>
      <c r="V10" s="11">
        <f t="shared" ca="1" si="3"/>
        <v>-4.4230480205734787E-7</v>
      </c>
      <c r="W10" s="11"/>
      <c r="X10" s="11"/>
      <c r="Y10" s="11"/>
      <c r="Z10" s="11"/>
      <c r="AA10" s="11"/>
      <c r="AB10" s="11"/>
      <c r="AC10" s="11"/>
      <c r="AD10" s="9">
        <f t="shared" si="4"/>
        <v>143</v>
      </c>
      <c r="AE10" s="9">
        <f t="shared" si="4"/>
        <v>63</v>
      </c>
      <c r="AF10" s="9">
        <f t="shared" si="4"/>
        <v>80</v>
      </c>
      <c r="AG10" s="16">
        <f t="shared" si="4"/>
        <v>15</v>
      </c>
      <c r="AH10" s="16">
        <f t="shared" si="5"/>
        <v>44</v>
      </c>
      <c r="AI10" s="16">
        <f t="shared" si="5"/>
        <v>0</v>
      </c>
      <c r="AJ10" s="16">
        <f t="shared" si="5"/>
        <v>0</v>
      </c>
    </row>
    <row r="11" spans="1:36" x14ac:dyDescent="0.25">
      <c r="A11">
        <v>10</v>
      </c>
      <c r="B11" s="151">
        <f t="shared" si="8"/>
        <v>113</v>
      </c>
      <c r="C11" s="152" t="str">
        <f t="shared" si="1"/>
        <v>13th St</v>
      </c>
      <c r="D11" s="152" t="str">
        <f t="shared" si="1"/>
        <v>Mill Ave</v>
      </c>
      <c r="E11" s="11">
        <f t="shared" ca="1" si="2"/>
        <v>0.29892451214285548</v>
      </c>
      <c r="F11" s="12">
        <f t="shared" si="2"/>
        <v>58.125</v>
      </c>
      <c r="G11" s="12">
        <f t="shared" si="2"/>
        <v>33</v>
      </c>
      <c r="H11" s="12">
        <f t="shared" si="2"/>
        <v>83.25</v>
      </c>
      <c r="I11" s="13">
        <f t="shared" si="2"/>
        <v>2.5227272727272729</v>
      </c>
      <c r="J11" s="12"/>
      <c r="K11" s="9" t="str">
        <f t="shared" si="2"/>
        <v/>
      </c>
      <c r="L11" s="14" t="str">
        <f t="shared" si="2"/>
        <v/>
      </c>
      <c r="M11" s="14" t="str">
        <f t="shared" si="2"/>
        <v/>
      </c>
      <c r="N11" s="14" t="str">
        <f t="shared" si="2"/>
        <v/>
      </c>
      <c r="O11" s="14" t="str">
        <f t="shared" si="3"/>
        <v/>
      </c>
      <c r="P11" s="9"/>
      <c r="Q11" s="9">
        <f t="shared" si="7"/>
        <v>113</v>
      </c>
      <c r="R11" s="15">
        <f t="shared" ca="1" si="3"/>
        <v>0.22795779758592299</v>
      </c>
      <c r="S11" s="11"/>
      <c r="T11" s="11"/>
      <c r="U11" s="11">
        <f t="shared" ca="1" si="3"/>
        <v>0.24085993980638976</v>
      </c>
      <c r="V11" s="11">
        <f t="shared" ca="1" si="3"/>
        <v>0.23655933137284596</v>
      </c>
      <c r="W11" s="11"/>
      <c r="X11" s="11"/>
      <c r="Y11" s="11"/>
      <c r="Z11" s="11"/>
      <c r="AA11" s="11"/>
      <c r="AB11" s="11"/>
      <c r="AC11" s="11"/>
      <c r="AD11" s="9">
        <f t="shared" si="4"/>
        <v>232.5</v>
      </c>
      <c r="AE11" s="9">
        <f t="shared" si="4"/>
        <v>66</v>
      </c>
      <c r="AF11" s="9">
        <f t="shared" si="4"/>
        <v>166.5</v>
      </c>
      <c r="AG11" s="16">
        <f t="shared" si="4"/>
        <v>21</v>
      </c>
      <c r="AH11" s="16">
        <f t="shared" si="5"/>
        <v>18.5</v>
      </c>
      <c r="AI11" s="16">
        <f t="shared" si="5"/>
        <v>8.5</v>
      </c>
      <c r="AJ11" s="16">
        <f t="shared" si="5"/>
        <v>20.5</v>
      </c>
    </row>
    <row r="12" spans="1:36" x14ac:dyDescent="0.25">
      <c r="A12">
        <v>11</v>
      </c>
      <c r="B12" s="151">
        <f t="shared" si="8"/>
        <v>114</v>
      </c>
      <c r="C12" s="152" t="str">
        <f t="shared" si="1"/>
        <v>13th St</v>
      </c>
      <c r="D12" s="152" t="str">
        <f t="shared" si="1"/>
        <v>Hardy Dr</v>
      </c>
      <c r="E12" s="11">
        <f t="shared" ref="E12:N21" ca="1" si="9">IF(ISBLANK(INDEX(summary_data,MATCH($B12,summary_loc,0),MATCH(E$1,summary_hdr,0))),"",INDEX(summary_data,MATCH($B12,summary_loc,0),MATCH(E$1,summary_hdr,0)))</f>
        <v>5.2940672020228154E-2</v>
      </c>
      <c r="F12" s="12">
        <f t="shared" si="9"/>
        <v>42.5</v>
      </c>
      <c r="G12" s="12">
        <f t="shared" si="9"/>
        <v>35.5</v>
      </c>
      <c r="H12" s="12">
        <f t="shared" si="9"/>
        <v>49.5</v>
      </c>
      <c r="I12" s="13">
        <f t="shared" si="9"/>
        <v>1.3943661971830985</v>
      </c>
      <c r="J12" s="12"/>
      <c r="K12" s="9" t="str">
        <f t="shared" si="9"/>
        <v/>
      </c>
      <c r="L12" s="14" t="str">
        <f t="shared" si="9"/>
        <v/>
      </c>
      <c r="M12" s="14" t="str">
        <f t="shared" si="9"/>
        <v/>
      </c>
      <c r="N12" s="14" t="str">
        <f t="shared" si="9"/>
        <v/>
      </c>
      <c r="O12" s="14" t="str">
        <f t="shared" ref="O12:V21" si="10">IF(ISBLANK(INDEX(summary_data,MATCH($B12,summary_loc,0),MATCH(O$1,summary_hdr,0))),"",INDEX(summary_data,MATCH($B12,summary_loc,0),MATCH(O$1,summary_hdr,0)))</f>
        <v/>
      </c>
      <c r="P12" s="9"/>
      <c r="Q12" s="9">
        <f t="shared" si="7"/>
        <v>114</v>
      </c>
      <c r="R12" s="15">
        <f t="shared" ca="1" si="10"/>
        <v>0.37647094158390476</v>
      </c>
      <c r="S12" s="11"/>
      <c r="T12" s="11"/>
      <c r="U12" s="11">
        <f t="shared" ca="1" si="10"/>
        <v>0.24117599021847996</v>
      </c>
      <c r="V12" s="11">
        <f t="shared" ca="1" si="10"/>
        <v>0.12941194874574888</v>
      </c>
      <c r="W12" s="11"/>
      <c r="X12" s="11"/>
      <c r="Y12" s="11"/>
      <c r="Z12" s="11"/>
      <c r="AA12" s="11"/>
      <c r="AB12" s="11"/>
      <c r="AC12" s="11"/>
      <c r="AD12" s="9">
        <f t="shared" ref="AD12:AG21" si="11">IF(ISBLANK(INDEX(summary_data,MATCH($B12,summary_loc,0),MATCH(AD$1,summary_hdr,0))),"",INDEX(summary_data,MATCH($B12,summary_loc,0),MATCH(AD$1,summary_hdr,0)))</f>
        <v>170</v>
      </c>
      <c r="AE12" s="9">
        <f t="shared" si="11"/>
        <v>71</v>
      </c>
      <c r="AF12" s="9">
        <f t="shared" si="11"/>
        <v>99</v>
      </c>
      <c r="AG12" s="16">
        <f t="shared" si="11"/>
        <v>31</v>
      </c>
      <c r="AH12" s="16">
        <f t="shared" ref="AH12:AJ21" si="12">IF(ISBLANK(INDEX(summary_data,MATCH($B12,summary_loc,0),MATCH(AH$1,summary_hdr,0))),"",INDEX(summary_data,MATCH($B12,summary_loc,0),MATCH(AH$1,summary_hdr,0)))</f>
        <v>22</v>
      </c>
      <c r="AI12" s="16">
        <f t="shared" si="12"/>
        <v>9</v>
      </c>
      <c r="AJ12" s="16">
        <f t="shared" si="12"/>
        <v>9</v>
      </c>
    </row>
    <row r="13" spans="1:36" x14ac:dyDescent="0.25">
      <c r="A13">
        <v>12</v>
      </c>
      <c r="B13" s="151">
        <f t="shared" si="8"/>
        <v>115</v>
      </c>
      <c r="C13" s="152" t="str">
        <f t="shared" si="1"/>
        <v>University Dr</v>
      </c>
      <c r="D13" s="152" t="str">
        <f t="shared" si="1"/>
        <v>College Ave</v>
      </c>
      <c r="E13" s="11">
        <f t="shared" ca="1" si="9"/>
        <v>0.27948281022349025</v>
      </c>
      <c r="F13" s="12">
        <f t="shared" si="9"/>
        <v>309.5</v>
      </c>
      <c r="G13" s="12" t="str">
        <f t="shared" si="9"/>
        <v/>
      </c>
      <c r="H13" s="12">
        <f t="shared" si="9"/>
        <v>309.5</v>
      </c>
      <c r="I13" s="13" t="str">
        <f t="shared" si="9"/>
        <v/>
      </c>
      <c r="J13" s="12"/>
      <c r="K13" s="9" t="str">
        <f t="shared" si="9"/>
        <v/>
      </c>
      <c r="L13" s="14" t="str">
        <f t="shared" si="9"/>
        <v/>
      </c>
      <c r="M13" s="14" t="str">
        <f t="shared" si="9"/>
        <v/>
      </c>
      <c r="N13" s="14" t="str">
        <f t="shared" si="9"/>
        <v/>
      </c>
      <c r="O13" s="14" t="str">
        <f t="shared" si="10"/>
        <v/>
      </c>
      <c r="P13" s="9"/>
      <c r="Q13" s="9">
        <f t="shared" si="7"/>
        <v>115</v>
      </c>
      <c r="R13" s="15">
        <f t="shared" ca="1" si="10"/>
        <v>0.23909606767768721</v>
      </c>
      <c r="S13" s="11"/>
      <c r="T13" s="11"/>
      <c r="U13" s="11">
        <f t="shared" ca="1" si="10"/>
        <v>5.8158685689856569E-2</v>
      </c>
      <c r="V13" s="11">
        <f t="shared" ca="1" si="10"/>
        <v>0.19062927891830814</v>
      </c>
      <c r="W13" s="11"/>
      <c r="X13" s="11"/>
      <c r="Y13" s="11"/>
      <c r="Z13" s="11"/>
      <c r="AA13" s="11"/>
      <c r="AB13" s="11"/>
      <c r="AC13" s="11"/>
      <c r="AD13" s="9">
        <f t="shared" si="11"/>
        <v>619</v>
      </c>
      <c r="AE13" s="9">
        <f t="shared" si="11"/>
        <v>0</v>
      </c>
      <c r="AF13" s="9">
        <f t="shared" si="11"/>
        <v>619</v>
      </c>
      <c r="AG13" s="16">
        <f t="shared" si="11"/>
        <v>0</v>
      </c>
      <c r="AH13" s="16">
        <f t="shared" si="12"/>
        <v>0</v>
      </c>
      <c r="AI13" s="16">
        <f t="shared" si="12"/>
        <v>0</v>
      </c>
      <c r="AJ13" s="16">
        <f t="shared" si="12"/>
        <v>0</v>
      </c>
    </row>
    <row r="14" spans="1:36" x14ac:dyDescent="0.25">
      <c r="A14">
        <v>13</v>
      </c>
      <c r="B14" s="151">
        <f t="shared" si="8"/>
        <v>116</v>
      </c>
      <c r="C14" s="152" t="str">
        <f t="shared" si="1"/>
        <v>University Dr</v>
      </c>
      <c r="D14" s="152" t="str">
        <f t="shared" si="1"/>
        <v>Dorsey Ln</v>
      </c>
      <c r="E14" s="11">
        <f t="shared" ca="1" si="9"/>
        <v>0.60597521409522115</v>
      </c>
      <c r="F14" s="12">
        <f t="shared" si="9"/>
        <v>87.875</v>
      </c>
      <c r="G14" s="12">
        <f t="shared" si="9"/>
        <v>68.75</v>
      </c>
      <c r="H14" s="12">
        <f t="shared" si="9"/>
        <v>107</v>
      </c>
      <c r="I14" s="13">
        <f t="shared" si="9"/>
        <v>1.5563636363636364</v>
      </c>
      <c r="J14" s="12"/>
      <c r="K14" s="9" t="str">
        <f t="shared" si="9"/>
        <v/>
      </c>
      <c r="L14" s="14" t="str">
        <f t="shared" si="9"/>
        <v/>
      </c>
      <c r="M14" s="14" t="str">
        <f t="shared" si="9"/>
        <v/>
      </c>
      <c r="N14" s="14" t="str">
        <f t="shared" si="9"/>
        <v/>
      </c>
      <c r="O14" s="14" t="str">
        <f t="shared" si="10"/>
        <v/>
      </c>
      <c r="P14" s="9"/>
      <c r="Q14" s="9">
        <f t="shared" si="7"/>
        <v>116</v>
      </c>
      <c r="R14" s="15">
        <f t="shared" ca="1" si="10"/>
        <v>0.30725509757778185</v>
      </c>
      <c r="S14" s="11"/>
      <c r="T14" s="11"/>
      <c r="U14" s="11">
        <f t="shared" ca="1" si="10"/>
        <v>9.530558749942547E-2</v>
      </c>
      <c r="V14" s="11">
        <f t="shared" ca="1" si="10"/>
        <v>0.31294417714440531</v>
      </c>
      <c r="W14" s="11"/>
      <c r="X14" s="11"/>
      <c r="Y14" s="11"/>
      <c r="Z14" s="11"/>
      <c r="AA14" s="11"/>
      <c r="AB14" s="11"/>
      <c r="AC14" s="11"/>
      <c r="AD14" s="9">
        <f t="shared" si="11"/>
        <v>351.5</v>
      </c>
      <c r="AE14" s="9">
        <f t="shared" si="11"/>
        <v>137.5</v>
      </c>
      <c r="AF14" s="9">
        <f t="shared" si="11"/>
        <v>214</v>
      </c>
      <c r="AG14" s="16">
        <f t="shared" si="11"/>
        <v>48</v>
      </c>
      <c r="AH14" s="16">
        <f t="shared" si="12"/>
        <v>16.5</v>
      </c>
      <c r="AI14" s="16">
        <f t="shared" si="12"/>
        <v>66</v>
      </c>
      <c r="AJ14" s="16">
        <f t="shared" si="12"/>
        <v>91</v>
      </c>
    </row>
    <row r="15" spans="1:36" x14ac:dyDescent="0.25">
      <c r="A15">
        <v>14</v>
      </c>
      <c r="B15" s="151">
        <f t="shared" si="8"/>
        <v>117</v>
      </c>
      <c r="C15" s="152" t="str">
        <f t="shared" si="1"/>
        <v>University Dr</v>
      </c>
      <c r="D15" s="152" t="str">
        <f t="shared" si="1"/>
        <v>Rural Rd</v>
      </c>
      <c r="E15" s="11">
        <f t="shared" ca="1" si="9"/>
        <v>0.6894797307974434</v>
      </c>
      <c r="F15" s="12">
        <f t="shared" si="9"/>
        <v>197.25</v>
      </c>
      <c r="G15" s="12">
        <f t="shared" si="9"/>
        <v>133.5</v>
      </c>
      <c r="H15" s="12">
        <f t="shared" si="9"/>
        <v>261</v>
      </c>
      <c r="I15" s="13">
        <f t="shared" si="9"/>
        <v>1.9550561797752808</v>
      </c>
      <c r="J15" s="12"/>
      <c r="K15" s="9" t="str">
        <f t="shared" si="9"/>
        <v/>
      </c>
      <c r="L15" s="14" t="str">
        <f t="shared" si="9"/>
        <v/>
      </c>
      <c r="M15" s="14" t="str">
        <f t="shared" si="9"/>
        <v/>
      </c>
      <c r="N15" s="14" t="str">
        <f t="shared" si="9"/>
        <v/>
      </c>
      <c r="O15" s="14" t="str">
        <f t="shared" si="10"/>
        <v/>
      </c>
      <c r="P15" s="9"/>
      <c r="Q15" s="9">
        <f t="shared" si="7"/>
        <v>117</v>
      </c>
      <c r="R15" s="15">
        <f t="shared" ca="1" si="10"/>
        <v>0.27756690481009827</v>
      </c>
      <c r="S15" s="11"/>
      <c r="T15" s="11"/>
      <c r="U15" s="11">
        <f t="shared" ca="1" si="10"/>
        <v>8.111585725540689E-2</v>
      </c>
      <c r="V15" s="11">
        <f t="shared" ca="1" si="10"/>
        <v>0.35487884693905819</v>
      </c>
      <c r="W15" s="11"/>
      <c r="X15" s="11"/>
      <c r="Y15" s="11"/>
      <c r="Z15" s="11"/>
      <c r="AA15" s="11"/>
      <c r="AB15" s="11"/>
      <c r="AC15" s="11"/>
      <c r="AD15" s="9">
        <f t="shared" si="11"/>
        <v>789</v>
      </c>
      <c r="AE15" s="9">
        <f t="shared" si="11"/>
        <v>267</v>
      </c>
      <c r="AF15" s="9">
        <f t="shared" si="11"/>
        <v>522</v>
      </c>
      <c r="AG15" s="16">
        <f t="shared" si="11"/>
        <v>88</v>
      </c>
      <c r="AH15" s="16">
        <f t="shared" si="12"/>
        <v>29</v>
      </c>
      <c r="AI15" s="16">
        <f t="shared" si="12"/>
        <v>131</v>
      </c>
      <c r="AJ15" s="16">
        <f t="shared" si="12"/>
        <v>206</v>
      </c>
    </row>
    <row r="16" spans="1:36" x14ac:dyDescent="0.25">
      <c r="A16">
        <v>15</v>
      </c>
      <c r="B16" s="151">
        <f t="shared" si="8"/>
        <v>118</v>
      </c>
      <c r="C16" s="152" t="str">
        <f t="shared" si="1"/>
        <v>University Dr</v>
      </c>
      <c r="D16" s="152" t="str">
        <f t="shared" si="1"/>
        <v>Mill Ave</v>
      </c>
      <c r="E16" s="11">
        <f t="shared" ca="1" si="9"/>
        <v>0.43577139633242579</v>
      </c>
      <c r="F16" s="12">
        <f t="shared" si="9"/>
        <v>153.75</v>
      </c>
      <c r="G16" s="12">
        <f t="shared" si="9"/>
        <v>102.5</v>
      </c>
      <c r="H16" s="12">
        <f t="shared" si="9"/>
        <v>205</v>
      </c>
      <c r="I16" s="13">
        <f t="shared" si="9"/>
        <v>2</v>
      </c>
      <c r="J16" s="12"/>
      <c r="K16" s="9" t="str">
        <f t="shared" si="9"/>
        <v/>
      </c>
      <c r="L16" s="14" t="str">
        <f t="shared" si="9"/>
        <v/>
      </c>
      <c r="M16" s="14" t="str">
        <f t="shared" si="9"/>
        <v/>
      </c>
      <c r="N16" s="14" t="str">
        <f t="shared" si="9"/>
        <v/>
      </c>
      <c r="O16" s="14" t="str">
        <f t="shared" si="10"/>
        <v/>
      </c>
      <c r="P16" s="9"/>
      <c r="Q16" s="9">
        <f t="shared" si="7"/>
        <v>118</v>
      </c>
      <c r="R16" s="15">
        <f t="shared" ca="1" si="10"/>
        <v>0.20813049130593506</v>
      </c>
      <c r="S16" s="11"/>
      <c r="T16" s="11"/>
      <c r="U16" s="11">
        <f t="shared" ca="1" si="10"/>
        <v>0.15609721481882047</v>
      </c>
      <c r="V16" s="11">
        <f t="shared" ca="1" si="10"/>
        <v>0.27967474629379629</v>
      </c>
      <c r="W16" s="11"/>
      <c r="X16" s="11"/>
      <c r="Y16" s="11"/>
      <c r="Z16" s="11"/>
      <c r="AA16" s="11"/>
      <c r="AB16" s="11"/>
      <c r="AC16" s="11"/>
      <c r="AD16" s="9">
        <f t="shared" si="11"/>
        <v>615</v>
      </c>
      <c r="AE16" s="9">
        <f t="shared" si="11"/>
        <v>205</v>
      </c>
      <c r="AF16" s="9">
        <f t="shared" si="11"/>
        <v>410</v>
      </c>
      <c r="AG16" s="16">
        <f t="shared" si="11"/>
        <v>35</v>
      </c>
      <c r="AH16" s="16">
        <f t="shared" si="12"/>
        <v>47</v>
      </c>
      <c r="AI16" s="16">
        <f t="shared" si="12"/>
        <v>42</v>
      </c>
      <c r="AJ16" s="16">
        <f t="shared" si="12"/>
        <v>77</v>
      </c>
    </row>
    <row r="17" spans="1:36" x14ac:dyDescent="0.25">
      <c r="A17">
        <v>16</v>
      </c>
      <c r="B17" s="151">
        <f t="shared" si="8"/>
        <v>119</v>
      </c>
      <c r="C17" s="152" t="str">
        <f t="shared" si="1"/>
        <v>University Dr</v>
      </c>
      <c r="D17" s="152" t="str">
        <f t="shared" si="1"/>
        <v>Ash Ave</v>
      </c>
      <c r="E17" s="11">
        <f t="shared" ca="1" si="9"/>
        <v>0.27247954436556338</v>
      </c>
      <c r="F17" s="12">
        <f t="shared" si="9"/>
        <v>91.75</v>
      </c>
      <c r="G17" s="12">
        <f t="shared" si="9"/>
        <v>72</v>
      </c>
      <c r="H17" s="12">
        <f t="shared" si="9"/>
        <v>111.5</v>
      </c>
      <c r="I17" s="13">
        <f t="shared" si="9"/>
        <v>1.5486111111111112</v>
      </c>
      <c r="J17" s="12"/>
      <c r="K17" s="9" t="str">
        <f t="shared" si="9"/>
        <v/>
      </c>
      <c r="L17" s="14" t="str">
        <f t="shared" si="9"/>
        <v/>
      </c>
      <c r="M17" s="14" t="str">
        <f t="shared" si="9"/>
        <v/>
      </c>
      <c r="N17" s="14" t="str">
        <f t="shared" si="9"/>
        <v/>
      </c>
      <c r="O17" s="14" t="str">
        <f t="shared" si="10"/>
        <v/>
      </c>
      <c r="P17" s="9"/>
      <c r="Q17" s="9">
        <f t="shared" si="7"/>
        <v>119</v>
      </c>
      <c r="R17" s="15">
        <f t="shared" ca="1" si="10"/>
        <v>0.22343346782013124</v>
      </c>
      <c r="S17" s="11"/>
      <c r="T17" s="11"/>
      <c r="U17" s="11">
        <f t="shared" ca="1" si="10"/>
        <v>0.16893645747191424</v>
      </c>
      <c r="V17" s="11">
        <f t="shared" ca="1" si="10"/>
        <v>0.18801090873628365</v>
      </c>
      <c r="W17" s="11"/>
      <c r="X17" s="11"/>
      <c r="Y17" s="11"/>
      <c r="Z17" s="11"/>
      <c r="AA17" s="11"/>
      <c r="AB17" s="11"/>
      <c r="AC17" s="11"/>
      <c r="AD17" s="9">
        <f t="shared" si="11"/>
        <v>367</v>
      </c>
      <c r="AE17" s="9">
        <f t="shared" si="11"/>
        <v>144</v>
      </c>
      <c r="AF17" s="9">
        <f t="shared" si="11"/>
        <v>223</v>
      </c>
      <c r="AG17" s="16">
        <f t="shared" si="11"/>
        <v>26</v>
      </c>
      <c r="AH17" s="16">
        <f t="shared" si="12"/>
        <v>32</v>
      </c>
      <c r="AI17" s="16">
        <f t="shared" si="12"/>
        <v>29</v>
      </c>
      <c r="AJ17" s="16">
        <f t="shared" si="12"/>
        <v>36</v>
      </c>
    </row>
    <row r="18" spans="1:36" x14ac:dyDescent="0.25">
      <c r="A18">
        <v>17</v>
      </c>
      <c r="B18" s="151">
        <f t="shared" si="8"/>
        <v>120</v>
      </c>
      <c r="C18" s="152" t="str">
        <f t="shared" si="1"/>
        <v>University Dr</v>
      </c>
      <c r="D18" s="152" t="str">
        <f t="shared" si="1"/>
        <v>Roosevelt St</v>
      </c>
      <c r="E18" s="11">
        <f t="shared" ca="1" si="9"/>
        <v>0.31481507097205258</v>
      </c>
      <c r="F18" s="12">
        <f t="shared" si="9"/>
        <v>67.5</v>
      </c>
      <c r="G18" s="12">
        <f t="shared" si="9"/>
        <v>64.5</v>
      </c>
      <c r="H18" s="12">
        <f t="shared" si="9"/>
        <v>70.5</v>
      </c>
      <c r="I18" s="13">
        <f t="shared" si="9"/>
        <v>1.0930232558139534</v>
      </c>
      <c r="J18" s="12"/>
      <c r="K18" s="9" t="str">
        <f t="shared" si="9"/>
        <v/>
      </c>
      <c r="L18" s="14" t="str">
        <f t="shared" si="9"/>
        <v/>
      </c>
      <c r="M18" s="14" t="str">
        <f t="shared" si="9"/>
        <v/>
      </c>
      <c r="N18" s="14" t="str">
        <f t="shared" si="9"/>
        <v/>
      </c>
      <c r="O18" s="14" t="str">
        <f t="shared" si="10"/>
        <v/>
      </c>
      <c r="P18" s="9"/>
      <c r="Q18" s="9">
        <f t="shared" si="7"/>
        <v>120</v>
      </c>
      <c r="R18" s="15">
        <f t="shared" ca="1" si="10"/>
        <v>0.19259286403537762</v>
      </c>
      <c r="S18" s="11"/>
      <c r="T18" s="11"/>
      <c r="U18" s="11">
        <f t="shared" ca="1" si="10"/>
        <v>0.11481530217623233</v>
      </c>
      <c r="V18" s="11">
        <f t="shared" ca="1" si="10"/>
        <v>0.20000070700486744</v>
      </c>
      <c r="W18" s="11"/>
      <c r="X18" s="11"/>
      <c r="Y18" s="11"/>
      <c r="Z18" s="11"/>
      <c r="AA18" s="11"/>
      <c r="AB18" s="11"/>
      <c r="AC18" s="11"/>
      <c r="AD18" s="9">
        <f t="shared" si="11"/>
        <v>270</v>
      </c>
      <c r="AE18" s="9">
        <f t="shared" si="11"/>
        <v>129</v>
      </c>
      <c r="AF18" s="9">
        <f t="shared" si="11"/>
        <v>141</v>
      </c>
      <c r="AG18" s="16">
        <f t="shared" si="11"/>
        <v>24</v>
      </c>
      <c r="AH18" s="16">
        <f t="shared" si="12"/>
        <v>13</v>
      </c>
      <c r="AI18" s="16">
        <f t="shared" si="12"/>
        <v>22</v>
      </c>
      <c r="AJ18" s="16">
        <f t="shared" si="12"/>
        <v>35</v>
      </c>
    </row>
    <row r="19" spans="1:36" x14ac:dyDescent="0.25">
      <c r="A19">
        <v>18</v>
      </c>
      <c r="B19" s="151">
        <f t="shared" si="8"/>
        <v>121</v>
      </c>
      <c r="C19" s="152" t="str">
        <f t="shared" si="1"/>
        <v>University Dr</v>
      </c>
      <c r="D19" s="152" t="str">
        <f t="shared" si="1"/>
        <v>Hardy Dr</v>
      </c>
      <c r="E19" s="11">
        <f t="shared" ca="1" si="9"/>
        <v>0.40972139393757273</v>
      </c>
      <c r="F19" s="12">
        <f t="shared" si="9"/>
        <v>36</v>
      </c>
      <c r="G19" s="12">
        <f t="shared" si="9"/>
        <v>30.5</v>
      </c>
      <c r="H19" s="12">
        <f t="shared" si="9"/>
        <v>41.5</v>
      </c>
      <c r="I19" s="13">
        <f t="shared" si="9"/>
        <v>1.360655737704918</v>
      </c>
      <c r="J19" s="12"/>
      <c r="K19" s="9" t="str">
        <f t="shared" si="9"/>
        <v/>
      </c>
      <c r="L19" s="14" t="str">
        <f t="shared" si="9"/>
        <v/>
      </c>
      <c r="M19" s="14" t="str">
        <f t="shared" si="9"/>
        <v/>
      </c>
      <c r="N19" s="14" t="str">
        <f t="shared" si="9"/>
        <v/>
      </c>
      <c r="O19" s="14" t="str">
        <f t="shared" si="10"/>
        <v/>
      </c>
      <c r="P19" s="9"/>
      <c r="Q19" s="9">
        <f t="shared" si="7"/>
        <v>121</v>
      </c>
      <c r="R19" s="15">
        <f t="shared" ca="1" si="10"/>
        <v>0.2013888936905997</v>
      </c>
      <c r="S19" s="11"/>
      <c r="T19" s="11"/>
      <c r="U19" s="11">
        <f t="shared" ca="1" si="10"/>
        <v>0.20833429435153503</v>
      </c>
      <c r="V19" s="11">
        <f t="shared" ca="1" si="10"/>
        <v>0.18749962338932413</v>
      </c>
      <c r="W19" s="11"/>
      <c r="X19" s="11"/>
      <c r="Y19" s="11"/>
      <c r="Z19" s="11"/>
      <c r="AA19" s="11"/>
      <c r="AB19" s="11"/>
      <c r="AC19" s="11"/>
      <c r="AD19" s="9">
        <f t="shared" si="11"/>
        <v>144</v>
      </c>
      <c r="AE19" s="9">
        <f t="shared" si="11"/>
        <v>61</v>
      </c>
      <c r="AF19" s="9">
        <f t="shared" si="11"/>
        <v>83</v>
      </c>
      <c r="AG19" s="16">
        <f t="shared" si="11"/>
        <v>15</v>
      </c>
      <c r="AH19" s="16">
        <f t="shared" si="12"/>
        <v>15</v>
      </c>
      <c r="AI19" s="16">
        <f t="shared" si="12"/>
        <v>15</v>
      </c>
      <c r="AJ19" s="16">
        <f t="shared" si="12"/>
        <v>23</v>
      </c>
    </row>
    <row r="20" spans="1:36" x14ac:dyDescent="0.25">
      <c r="A20">
        <v>19</v>
      </c>
      <c r="B20" s="151">
        <f t="shared" si="8"/>
        <v>122</v>
      </c>
      <c r="C20" s="152" t="str">
        <f t="shared" si="1"/>
        <v>McKellips Rd</v>
      </c>
      <c r="D20" s="152" t="str">
        <f t="shared" si="1"/>
        <v>Greenbelt Path</v>
      </c>
      <c r="E20" s="11">
        <f t="shared" ca="1" si="9"/>
        <v>0.1397843520728341</v>
      </c>
      <c r="F20" s="12">
        <f t="shared" si="9"/>
        <v>46.5</v>
      </c>
      <c r="G20" s="12">
        <f t="shared" si="9"/>
        <v>28.5</v>
      </c>
      <c r="H20" s="12">
        <f t="shared" si="9"/>
        <v>64.5</v>
      </c>
      <c r="I20" s="13">
        <f t="shared" si="9"/>
        <v>2.263157894736842</v>
      </c>
      <c r="J20" s="12"/>
      <c r="K20" s="9" t="str">
        <f t="shared" si="9"/>
        <v/>
      </c>
      <c r="L20" s="14" t="str">
        <f t="shared" si="9"/>
        <v/>
      </c>
      <c r="M20" s="14" t="str">
        <f t="shared" si="9"/>
        <v/>
      </c>
      <c r="N20" s="14" t="str">
        <f t="shared" si="9"/>
        <v/>
      </c>
      <c r="O20" s="14" t="str">
        <f t="shared" si="10"/>
        <v/>
      </c>
      <c r="P20" s="9"/>
      <c r="Q20" s="9">
        <f t="shared" si="7"/>
        <v>122</v>
      </c>
      <c r="R20" s="15">
        <f t="shared" ca="1" si="10"/>
        <v>0.12365621141912281</v>
      </c>
      <c r="S20" s="11"/>
      <c r="T20" s="11"/>
      <c r="U20" s="11">
        <f t="shared" ca="1" si="10"/>
        <v>0.38171949051601739</v>
      </c>
      <c r="V20" s="11">
        <f t="shared" ca="1" si="10"/>
        <v>5.9139252010335354E-2</v>
      </c>
      <c r="W20" s="11"/>
      <c r="X20" s="11"/>
      <c r="Y20" s="11"/>
      <c r="Z20" s="11"/>
      <c r="AA20" s="11"/>
      <c r="AB20" s="11"/>
      <c r="AC20" s="11"/>
      <c r="AD20" s="9">
        <f t="shared" si="11"/>
        <v>186</v>
      </c>
      <c r="AE20" s="9">
        <f t="shared" si="11"/>
        <v>57</v>
      </c>
      <c r="AF20" s="9">
        <f t="shared" si="11"/>
        <v>129</v>
      </c>
      <c r="AG20" s="16">
        <f t="shared" si="11"/>
        <v>9</v>
      </c>
      <c r="AH20" s="16">
        <f t="shared" si="12"/>
        <v>37</v>
      </c>
      <c r="AI20" s="16">
        <f t="shared" si="12"/>
        <v>1</v>
      </c>
      <c r="AJ20" s="16">
        <f t="shared" si="12"/>
        <v>3</v>
      </c>
    </row>
    <row r="21" spans="1:36" x14ac:dyDescent="0.25">
      <c r="A21">
        <v>20</v>
      </c>
      <c r="B21" s="151">
        <f t="shared" si="8"/>
        <v>123</v>
      </c>
      <c r="C21" s="152" t="str">
        <f t="shared" si="1"/>
        <v>Western Canal</v>
      </c>
      <c r="D21" s="152" t="str">
        <f t="shared" si="1"/>
        <v>Rural Rd</v>
      </c>
      <c r="E21" s="11">
        <f t="shared" ca="1" si="9"/>
        <v>0.13043412073110389</v>
      </c>
      <c r="F21" s="12">
        <f t="shared" si="9"/>
        <v>40.25</v>
      </c>
      <c r="G21" s="12">
        <f t="shared" si="9"/>
        <v>35</v>
      </c>
      <c r="H21" s="12">
        <f t="shared" si="9"/>
        <v>45.5</v>
      </c>
      <c r="I21" s="13">
        <f t="shared" si="9"/>
        <v>1.3</v>
      </c>
      <c r="J21" s="12"/>
      <c r="K21" s="9" t="str">
        <f t="shared" si="9"/>
        <v/>
      </c>
      <c r="L21" s="14" t="str">
        <f t="shared" si="9"/>
        <v/>
      </c>
      <c r="M21" s="14" t="str">
        <f t="shared" si="9"/>
        <v/>
      </c>
      <c r="N21" s="14" t="str">
        <f t="shared" si="9"/>
        <v/>
      </c>
      <c r="O21" s="14" t="str">
        <f t="shared" si="10"/>
        <v/>
      </c>
      <c r="P21" s="9"/>
      <c r="Q21" s="9">
        <f t="shared" si="7"/>
        <v>123</v>
      </c>
      <c r="R21" s="15">
        <f t="shared" ca="1" si="10"/>
        <v>0.2670799440086194</v>
      </c>
      <c r="S21" s="11"/>
      <c r="T21" s="11"/>
      <c r="U21" s="11">
        <f t="shared" ca="1" si="10"/>
        <v>0.55900685769001124</v>
      </c>
      <c r="V21" s="11">
        <f t="shared" ca="1" si="10"/>
        <v>4.3478621324124354E-2</v>
      </c>
      <c r="W21" s="11"/>
      <c r="X21" s="11"/>
      <c r="Y21" s="11"/>
      <c r="Z21" s="11"/>
      <c r="AA21" s="11"/>
      <c r="AB21" s="11"/>
      <c r="AC21" s="11"/>
      <c r="AD21" s="9">
        <f t="shared" si="11"/>
        <v>161</v>
      </c>
      <c r="AE21" s="9">
        <f t="shared" si="11"/>
        <v>70</v>
      </c>
      <c r="AF21" s="9">
        <f t="shared" si="11"/>
        <v>91</v>
      </c>
      <c r="AG21" s="16">
        <f t="shared" si="11"/>
        <v>23</v>
      </c>
      <c r="AH21" s="16">
        <f t="shared" si="12"/>
        <v>50</v>
      </c>
      <c r="AI21" s="16">
        <f t="shared" si="12"/>
        <v>2</v>
      </c>
      <c r="AJ21" s="16">
        <f t="shared" si="12"/>
        <v>5</v>
      </c>
    </row>
    <row r="22" spans="1:36" x14ac:dyDescent="0.25">
      <c r="A22">
        <v>21</v>
      </c>
      <c r="B22" s="151">
        <f t="shared" si="8"/>
        <v>124</v>
      </c>
      <c r="C22" s="152" t="str">
        <f t="shared" ref="C22:D41" si="13">IF(ISERROR(VLOOKUP($B22,Loc,2,FALSE)),"",VLOOKUP($B22,Loc,MATCH(C$1,loc_hdr,0),FALSE))</f>
        <v>Western Canal</v>
      </c>
      <c r="D22" s="152" t="str">
        <f t="shared" si="13"/>
        <v>McClintock Dr</v>
      </c>
      <c r="E22" s="11">
        <f t="shared" ref="E22:N52" ca="1" si="14">IF(ISBLANK(INDEX(summary_data,MATCH($B22,summary_loc,0),MATCH(E$1,summary_hdr,0))),"",INDEX(summary_data,MATCH($B22,summary_loc,0),MATCH(E$1,summary_hdr,0)))</f>
        <v>0.11842024238245726</v>
      </c>
      <c r="F22" s="12">
        <f t="shared" si="14"/>
        <v>38</v>
      </c>
      <c r="G22" s="12">
        <f t="shared" si="14"/>
        <v>30.5</v>
      </c>
      <c r="H22" s="12">
        <f t="shared" si="14"/>
        <v>45.5</v>
      </c>
      <c r="I22" s="13">
        <f t="shared" si="14"/>
        <v>1.4918032786885247</v>
      </c>
      <c r="J22" s="12"/>
      <c r="K22" s="9" t="str">
        <f t="shared" si="14"/>
        <v/>
      </c>
      <c r="L22" s="14" t="str">
        <f t="shared" si="14"/>
        <v/>
      </c>
      <c r="M22" s="14" t="str">
        <f t="shared" si="14"/>
        <v/>
      </c>
      <c r="N22" s="14" t="str">
        <f t="shared" si="14"/>
        <v/>
      </c>
      <c r="O22" s="14" t="str">
        <f t="shared" ref="O22:V52" si="15">IF(ISBLANK(INDEX(summary_data,MATCH($B22,summary_loc,0),MATCH(O$1,summary_hdr,0))),"",INDEX(summary_data,MATCH($B22,summary_loc,0),MATCH(O$1,summary_hdr,0)))</f>
        <v/>
      </c>
      <c r="P22" s="9"/>
      <c r="Q22" s="9">
        <f t="shared" si="7"/>
        <v>124</v>
      </c>
      <c r="R22" s="15">
        <f t="shared" ca="1" si="15"/>
        <v>0.33552545948718637</v>
      </c>
      <c r="S22" s="11"/>
      <c r="T22" s="11"/>
      <c r="U22" s="11">
        <f t="shared" ca="1" si="15"/>
        <v>0.55921140196631203</v>
      </c>
      <c r="V22" s="11">
        <f t="shared" ca="1" si="15"/>
        <v>3.2894664785667493E-2</v>
      </c>
      <c r="W22" s="11"/>
      <c r="X22" s="11"/>
      <c r="Y22" s="11"/>
      <c r="Z22" s="11"/>
      <c r="AA22" s="11"/>
      <c r="AB22" s="11"/>
      <c r="AC22" s="11"/>
      <c r="AD22" s="9">
        <f t="shared" ref="AD22:AG52" si="16">IF(ISBLANK(INDEX(summary_data,MATCH($B22,summary_loc,0),MATCH(AD$1,summary_hdr,0))),"",INDEX(summary_data,MATCH($B22,summary_loc,0),MATCH(AD$1,summary_hdr,0)))</f>
        <v>152</v>
      </c>
      <c r="AE22" s="9">
        <f t="shared" si="16"/>
        <v>61</v>
      </c>
      <c r="AF22" s="9">
        <f t="shared" si="16"/>
        <v>91</v>
      </c>
      <c r="AG22" s="16">
        <f t="shared" si="16"/>
        <v>21</v>
      </c>
      <c r="AH22" s="16">
        <f t="shared" ref="AH22:AJ52" si="17">IF(ISBLANK(INDEX(summary_data,MATCH($B22,summary_loc,0),MATCH(AH$1,summary_hdr,0))),"",INDEX(summary_data,MATCH($B22,summary_loc,0),MATCH(AH$1,summary_hdr,0)))</f>
        <v>35</v>
      </c>
      <c r="AI22" s="16">
        <f t="shared" si="17"/>
        <v>4</v>
      </c>
      <c r="AJ22" s="16">
        <f t="shared" si="17"/>
        <v>10</v>
      </c>
    </row>
    <row r="23" spans="1:36" x14ac:dyDescent="0.25">
      <c r="A23">
        <v>22</v>
      </c>
      <c r="B23" s="151">
        <f t="shared" si="8"/>
        <v>126</v>
      </c>
      <c r="C23" s="152" t="str">
        <f t="shared" si="13"/>
        <v>Baseline Rd</v>
      </c>
      <c r="D23" s="152" t="str">
        <f t="shared" si="13"/>
        <v>Western Canal</v>
      </c>
      <c r="E23" s="11">
        <f t="shared" ca="1" si="14"/>
        <v>0.65306044052100676</v>
      </c>
      <c r="F23" s="12">
        <f t="shared" si="14"/>
        <v>24.5</v>
      </c>
      <c r="G23" s="12">
        <f t="shared" si="14"/>
        <v>24.5</v>
      </c>
      <c r="H23" s="12">
        <f t="shared" si="14"/>
        <v>24.5</v>
      </c>
      <c r="I23" s="13">
        <f t="shared" si="14"/>
        <v>1</v>
      </c>
      <c r="J23" s="12"/>
      <c r="K23" s="9" t="str">
        <f t="shared" si="14"/>
        <v/>
      </c>
      <c r="L23" s="14" t="str">
        <f t="shared" si="14"/>
        <v/>
      </c>
      <c r="M23" s="14" t="str">
        <f t="shared" si="14"/>
        <v/>
      </c>
      <c r="N23" s="14" t="str">
        <f t="shared" si="14"/>
        <v/>
      </c>
      <c r="O23" s="14" t="str">
        <f t="shared" si="15"/>
        <v/>
      </c>
      <c r="P23" s="9"/>
      <c r="Q23" s="9">
        <f t="shared" si="7"/>
        <v>126</v>
      </c>
      <c r="R23" s="15">
        <f t="shared" ca="1" si="15"/>
        <v>0.23469385769934997</v>
      </c>
      <c r="S23" s="11"/>
      <c r="T23" s="11"/>
      <c r="U23" s="11">
        <f t="shared" ca="1" si="15"/>
        <v>0.35714267433882485</v>
      </c>
      <c r="V23" s="11">
        <f t="shared" ca="1" si="15"/>
        <v>0.19387784799973018</v>
      </c>
      <c r="W23" s="11"/>
      <c r="X23" s="11"/>
      <c r="Y23" s="11"/>
      <c r="Z23" s="11"/>
      <c r="AA23" s="11"/>
      <c r="AB23" s="11"/>
      <c r="AC23" s="11"/>
      <c r="AD23" s="9">
        <f t="shared" si="16"/>
        <v>98</v>
      </c>
      <c r="AE23" s="9">
        <f t="shared" si="16"/>
        <v>49</v>
      </c>
      <c r="AF23" s="9">
        <f t="shared" si="16"/>
        <v>49</v>
      </c>
      <c r="AG23" s="16">
        <f t="shared" si="16"/>
        <v>10</v>
      </c>
      <c r="AH23" s="16">
        <f t="shared" si="17"/>
        <v>25</v>
      </c>
      <c r="AI23" s="16">
        <f t="shared" si="17"/>
        <v>3</v>
      </c>
      <c r="AJ23" s="16">
        <f t="shared" si="17"/>
        <v>28</v>
      </c>
    </row>
    <row r="24" spans="1:36" x14ac:dyDescent="0.25">
      <c r="A24">
        <v>23</v>
      </c>
      <c r="B24" s="151">
        <f t="shared" si="8"/>
        <v>128</v>
      </c>
      <c r="C24" s="152" t="str">
        <f t="shared" si="13"/>
        <v>Alameda Dr</v>
      </c>
      <c r="D24" s="152" t="str">
        <f t="shared" si="13"/>
        <v>McClintock Dr</v>
      </c>
      <c r="E24" s="11">
        <f t="shared" ca="1" si="14"/>
        <v>0.44800046742725219</v>
      </c>
      <c r="F24" s="12">
        <f t="shared" si="14"/>
        <v>31.25</v>
      </c>
      <c r="G24" s="12">
        <f t="shared" si="14"/>
        <v>25</v>
      </c>
      <c r="H24" s="12">
        <f t="shared" si="14"/>
        <v>37.5</v>
      </c>
      <c r="I24" s="13">
        <f t="shared" si="14"/>
        <v>1.5</v>
      </c>
      <c r="J24" s="12"/>
      <c r="K24" s="9" t="str">
        <f t="shared" si="14"/>
        <v/>
      </c>
      <c r="L24" s="14" t="str">
        <f t="shared" si="14"/>
        <v/>
      </c>
      <c r="M24" s="14" t="str">
        <f t="shared" si="14"/>
        <v/>
      </c>
      <c r="N24" s="14" t="str">
        <f t="shared" si="14"/>
        <v/>
      </c>
      <c r="O24" s="14" t="str">
        <f t="shared" si="15"/>
        <v/>
      </c>
      <c r="P24" s="9"/>
      <c r="Q24" s="9">
        <f t="shared" si="7"/>
        <v>128</v>
      </c>
      <c r="R24" s="15">
        <f t="shared" ca="1" si="15"/>
        <v>0.16799902983599913</v>
      </c>
      <c r="S24" s="11"/>
      <c r="T24" s="11"/>
      <c r="U24" s="11">
        <f t="shared" ca="1" si="15"/>
        <v>0.43200026984311413</v>
      </c>
      <c r="V24" s="11">
        <f t="shared" ca="1" si="15"/>
        <v>7.9999803957553184E-2</v>
      </c>
      <c r="W24" s="11"/>
      <c r="X24" s="11"/>
      <c r="Y24" s="11"/>
      <c r="Z24" s="11"/>
      <c r="AA24" s="11"/>
      <c r="AB24" s="11"/>
      <c r="AC24" s="11"/>
      <c r="AD24" s="9">
        <f t="shared" si="16"/>
        <v>125</v>
      </c>
      <c r="AE24" s="9">
        <f t="shared" si="16"/>
        <v>50</v>
      </c>
      <c r="AF24" s="9">
        <f t="shared" si="16"/>
        <v>75</v>
      </c>
      <c r="AG24" s="16">
        <f t="shared" si="16"/>
        <v>9</v>
      </c>
      <c r="AH24" s="16">
        <f t="shared" si="17"/>
        <v>27</v>
      </c>
      <c r="AI24" s="16">
        <f t="shared" si="17"/>
        <v>2</v>
      </c>
      <c r="AJ24" s="16">
        <f t="shared" si="17"/>
        <v>14</v>
      </c>
    </row>
    <row r="25" spans="1:36" x14ac:dyDescent="0.25">
      <c r="A25">
        <v>24</v>
      </c>
      <c r="B25" s="151">
        <f t="shared" si="8"/>
        <v>129</v>
      </c>
      <c r="C25" s="152" t="str">
        <f t="shared" si="13"/>
        <v>Alameda Dr</v>
      </c>
      <c r="D25" s="152" t="str">
        <f t="shared" si="13"/>
        <v>Rural Rd</v>
      </c>
      <c r="E25" s="11">
        <f t="shared" ca="1" si="14"/>
        <v>0.66000038059193444</v>
      </c>
      <c r="F25" s="12">
        <f t="shared" si="14"/>
        <v>50</v>
      </c>
      <c r="G25" s="12">
        <f t="shared" si="14"/>
        <v>50</v>
      </c>
      <c r="H25" s="12" t="str">
        <f t="shared" si="14"/>
        <v/>
      </c>
      <c r="I25" s="13" t="str">
        <f t="shared" si="14"/>
        <v/>
      </c>
      <c r="J25" s="12"/>
      <c r="K25" s="9" t="str">
        <f t="shared" si="14"/>
        <v/>
      </c>
      <c r="L25" s="14" t="str">
        <f t="shared" si="14"/>
        <v/>
      </c>
      <c r="M25" s="14" t="str">
        <f t="shared" si="14"/>
        <v/>
      </c>
      <c r="N25" s="14" t="str">
        <f t="shared" si="14"/>
        <v/>
      </c>
      <c r="O25" s="14" t="str">
        <f t="shared" si="15"/>
        <v/>
      </c>
      <c r="P25" s="9"/>
      <c r="Q25" s="9">
        <f t="shared" si="7"/>
        <v>129</v>
      </c>
      <c r="R25" s="15">
        <f t="shared" ca="1" si="15"/>
        <v>0.21999934038773691</v>
      </c>
      <c r="S25" s="11"/>
      <c r="T25" s="11"/>
      <c r="U25" s="11">
        <f t="shared" ca="1" si="15"/>
        <v>0.27999933316210318</v>
      </c>
      <c r="V25" s="11">
        <f t="shared" ca="1" si="15"/>
        <v>7.99993494495366E-2</v>
      </c>
      <c r="W25" s="11"/>
      <c r="X25" s="11"/>
      <c r="Y25" s="11"/>
      <c r="Z25" s="11"/>
      <c r="AA25" s="11"/>
      <c r="AB25" s="11"/>
      <c r="AC25" s="11"/>
      <c r="AD25" s="9">
        <f t="shared" si="16"/>
        <v>100</v>
      </c>
      <c r="AE25" s="9">
        <f t="shared" si="16"/>
        <v>100</v>
      </c>
      <c r="AF25" s="9">
        <f t="shared" si="16"/>
        <v>0</v>
      </c>
      <c r="AG25" s="16">
        <f t="shared" si="16"/>
        <v>22</v>
      </c>
      <c r="AH25" s="16">
        <f t="shared" si="17"/>
        <v>28</v>
      </c>
      <c r="AI25" s="16">
        <f t="shared" si="17"/>
        <v>8</v>
      </c>
      <c r="AJ25" s="16">
        <f t="shared" si="17"/>
        <v>66</v>
      </c>
    </row>
    <row r="26" spans="1:36" x14ac:dyDescent="0.25">
      <c r="A26">
        <v>25</v>
      </c>
      <c r="B26" s="151">
        <f t="shared" si="8"/>
        <v>131</v>
      </c>
      <c r="C26" s="152" t="str">
        <f t="shared" si="13"/>
        <v>Apache Blvd</v>
      </c>
      <c r="D26" s="152" t="str">
        <f t="shared" si="13"/>
        <v>Rural Rd</v>
      </c>
      <c r="E26" s="11">
        <f t="shared" ca="1" si="14"/>
        <v>0.75000062664872713</v>
      </c>
      <c r="F26" s="12">
        <f t="shared" si="14"/>
        <v>184</v>
      </c>
      <c r="G26" s="12">
        <f t="shared" si="14"/>
        <v>160</v>
      </c>
      <c r="H26" s="12">
        <f t="shared" si="14"/>
        <v>208</v>
      </c>
      <c r="I26" s="13">
        <f t="shared" si="14"/>
        <v>1.3</v>
      </c>
      <c r="J26" s="12"/>
      <c r="K26" s="9" t="str">
        <f t="shared" si="14"/>
        <v/>
      </c>
      <c r="L26" s="14" t="str">
        <f t="shared" si="14"/>
        <v/>
      </c>
      <c r="M26" s="14" t="str">
        <f t="shared" si="14"/>
        <v/>
      </c>
      <c r="N26" s="14" t="str">
        <f t="shared" si="14"/>
        <v/>
      </c>
      <c r="O26" s="14" t="str">
        <f t="shared" si="15"/>
        <v/>
      </c>
      <c r="P26" s="9"/>
      <c r="Q26" s="9">
        <f t="shared" si="7"/>
        <v>131</v>
      </c>
      <c r="R26" s="15">
        <f t="shared" ca="1" si="15"/>
        <v>0.23233713725892385</v>
      </c>
      <c r="S26" s="11"/>
      <c r="T26" s="11"/>
      <c r="U26" s="11">
        <f t="shared" ca="1" si="15"/>
        <v>0.10326082941784868</v>
      </c>
      <c r="V26" s="11">
        <f t="shared" ca="1" si="15"/>
        <v>0.24728267935259365</v>
      </c>
      <c r="W26" s="11"/>
      <c r="X26" s="11"/>
      <c r="Y26" s="11"/>
      <c r="Z26" s="11"/>
      <c r="AA26" s="11"/>
      <c r="AB26" s="11"/>
      <c r="AC26" s="11"/>
      <c r="AD26" s="9">
        <f t="shared" si="16"/>
        <v>736</v>
      </c>
      <c r="AE26" s="9">
        <f t="shared" si="16"/>
        <v>320</v>
      </c>
      <c r="AF26" s="9">
        <f t="shared" si="16"/>
        <v>416</v>
      </c>
      <c r="AG26" s="16">
        <f t="shared" si="16"/>
        <v>74</v>
      </c>
      <c r="AH26" s="16">
        <f t="shared" si="17"/>
        <v>31</v>
      </c>
      <c r="AI26" s="16">
        <f t="shared" si="17"/>
        <v>76</v>
      </c>
      <c r="AJ26" s="16">
        <f t="shared" si="17"/>
        <v>234</v>
      </c>
    </row>
    <row r="27" spans="1:36" x14ac:dyDescent="0.25">
      <c r="A27">
        <v>26</v>
      </c>
      <c r="B27" s="151">
        <f t="shared" si="8"/>
        <v>132</v>
      </c>
      <c r="C27" s="152" t="str">
        <f t="shared" si="13"/>
        <v>Apache Blvd</v>
      </c>
      <c r="D27" s="152" t="str">
        <f t="shared" si="13"/>
        <v>S Dorsey Ln</v>
      </c>
      <c r="E27" s="11">
        <f t="shared" ca="1" si="14"/>
        <v>0.33460147690227598</v>
      </c>
      <c r="F27" s="12">
        <f t="shared" si="14"/>
        <v>65.75</v>
      </c>
      <c r="G27" s="12">
        <f t="shared" si="14"/>
        <v>59</v>
      </c>
      <c r="H27" s="12">
        <f t="shared" si="14"/>
        <v>72.5</v>
      </c>
      <c r="I27" s="13">
        <f t="shared" si="14"/>
        <v>1.228813559322034</v>
      </c>
      <c r="J27" s="12"/>
      <c r="K27" s="9" t="str">
        <f t="shared" si="14"/>
        <v/>
      </c>
      <c r="L27" s="14" t="str">
        <f t="shared" si="14"/>
        <v/>
      </c>
      <c r="M27" s="14" t="str">
        <f t="shared" si="14"/>
        <v/>
      </c>
      <c r="N27" s="14" t="str">
        <f t="shared" si="14"/>
        <v/>
      </c>
      <c r="O27" s="14" t="str">
        <f t="shared" si="15"/>
        <v/>
      </c>
      <c r="P27" s="9"/>
      <c r="Q27" s="9">
        <f t="shared" si="7"/>
        <v>132</v>
      </c>
      <c r="R27" s="15">
        <f t="shared" ca="1" si="15"/>
        <v>0.17870715666307185</v>
      </c>
      <c r="S27" s="11"/>
      <c r="T27" s="11"/>
      <c r="U27" s="11">
        <f t="shared" ca="1" si="15"/>
        <v>0.18631190031330505</v>
      </c>
      <c r="V27" s="11">
        <f t="shared" ca="1" si="15"/>
        <v>0.1596957745356444</v>
      </c>
      <c r="W27" s="11"/>
      <c r="X27" s="11"/>
      <c r="Y27" s="11"/>
      <c r="Z27" s="11"/>
      <c r="AA27" s="11"/>
      <c r="AB27" s="11"/>
      <c r="AC27" s="11"/>
      <c r="AD27" s="9">
        <f t="shared" si="16"/>
        <v>263</v>
      </c>
      <c r="AE27" s="9">
        <f t="shared" si="16"/>
        <v>118</v>
      </c>
      <c r="AF27" s="9">
        <f t="shared" si="16"/>
        <v>145</v>
      </c>
      <c r="AG27" s="16">
        <f t="shared" si="16"/>
        <v>21</v>
      </c>
      <c r="AH27" s="16">
        <f t="shared" si="17"/>
        <v>25</v>
      </c>
      <c r="AI27" s="16">
        <f t="shared" si="17"/>
        <v>15</v>
      </c>
      <c r="AJ27" s="16">
        <f t="shared" si="17"/>
        <v>32</v>
      </c>
    </row>
    <row r="28" spans="1:36" x14ac:dyDescent="0.25">
      <c r="A28">
        <v>27</v>
      </c>
      <c r="B28" s="151">
        <f t="shared" si="8"/>
        <v>133</v>
      </c>
      <c r="C28" s="152" t="str">
        <f t="shared" si="13"/>
        <v>Apache Blvd</v>
      </c>
      <c r="D28" s="152" t="str">
        <f t="shared" si="13"/>
        <v>College Ave</v>
      </c>
      <c r="E28" s="11">
        <f t="shared" ca="1" si="14"/>
        <v>0.15210075409049875</v>
      </c>
      <c r="F28" s="12">
        <f t="shared" si="14"/>
        <v>220.25</v>
      </c>
      <c r="G28" s="12">
        <f t="shared" si="14"/>
        <v>200</v>
      </c>
      <c r="H28" s="12">
        <f t="shared" si="14"/>
        <v>240.5</v>
      </c>
      <c r="I28" s="13">
        <f t="shared" si="14"/>
        <v>1.2024999999999999</v>
      </c>
      <c r="J28" s="12"/>
      <c r="K28" s="9" t="str">
        <f t="shared" si="14"/>
        <v/>
      </c>
      <c r="L28" s="14" t="str">
        <f t="shared" si="14"/>
        <v/>
      </c>
      <c r="M28" s="14" t="str">
        <f t="shared" si="14"/>
        <v/>
      </c>
      <c r="N28" s="14" t="str">
        <f t="shared" si="14"/>
        <v/>
      </c>
      <c r="O28" s="14" t="str">
        <f t="shared" si="15"/>
        <v/>
      </c>
      <c r="P28" s="9"/>
      <c r="Q28" s="9">
        <f t="shared" si="7"/>
        <v>133</v>
      </c>
      <c r="R28" s="15">
        <f t="shared" ca="1" si="15"/>
        <v>0.31271304844925568</v>
      </c>
      <c r="S28" s="11"/>
      <c r="T28" s="11"/>
      <c r="U28" s="11">
        <f t="shared" ca="1" si="15"/>
        <v>0.20147607618292104</v>
      </c>
      <c r="V28" s="11">
        <f t="shared" ca="1" si="15"/>
        <v>8.0023656241606331E-2</v>
      </c>
      <c r="W28" s="11"/>
      <c r="X28" s="11"/>
      <c r="Y28" s="11"/>
      <c r="Z28" s="11"/>
      <c r="AA28" s="11"/>
      <c r="AB28" s="11"/>
      <c r="AC28" s="11"/>
      <c r="AD28" s="9">
        <f t="shared" si="16"/>
        <v>881</v>
      </c>
      <c r="AE28" s="9">
        <f t="shared" si="16"/>
        <v>400</v>
      </c>
      <c r="AF28" s="9">
        <f t="shared" si="16"/>
        <v>481</v>
      </c>
      <c r="AG28" s="16">
        <f t="shared" si="16"/>
        <v>121</v>
      </c>
      <c r="AH28" s="16">
        <f t="shared" si="17"/>
        <v>85</v>
      </c>
      <c r="AI28" s="16">
        <f t="shared" si="17"/>
        <v>26</v>
      </c>
      <c r="AJ28" s="16">
        <f t="shared" si="17"/>
        <v>49</v>
      </c>
    </row>
    <row r="29" spans="1:36" x14ac:dyDescent="0.25">
      <c r="A29">
        <v>28</v>
      </c>
      <c r="B29" s="151">
        <f t="shared" si="8"/>
        <v>134</v>
      </c>
      <c r="C29" s="152" t="str">
        <f t="shared" si="13"/>
        <v>Apache Blvd</v>
      </c>
      <c r="D29" s="152" t="str">
        <f t="shared" si="13"/>
        <v>Paseo Del Saber</v>
      </c>
      <c r="E29" s="11">
        <f t="shared" ca="1" si="14"/>
        <v>3.6009537384719457E-7</v>
      </c>
      <c r="F29" s="12">
        <f t="shared" si="14"/>
        <v>232.75</v>
      </c>
      <c r="G29" s="12">
        <f t="shared" si="14"/>
        <v>200</v>
      </c>
      <c r="H29" s="12">
        <f t="shared" si="14"/>
        <v>265.5</v>
      </c>
      <c r="I29" s="13">
        <f t="shared" si="14"/>
        <v>1.3274999999999999</v>
      </c>
      <c r="J29" s="12"/>
      <c r="K29" s="9" t="str">
        <f t="shared" si="14"/>
        <v/>
      </c>
      <c r="L29" s="14" t="str">
        <f t="shared" si="14"/>
        <v/>
      </c>
      <c r="M29" s="14" t="str">
        <f t="shared" si="14"/>
        <v/>
      </c>
      <c r="N29" s="14" t="str">
        <f t="shared" si="14"/>
        <v/>
      </c>
      <c r="O29" s="14" t="str">
        <f t="shared" si="15"/>
        <v/>
      </c>
      <c r="P29" s="9"/>
      <c r="Q29" s="9">
        <f t="shared" ref="Q29:Q51" si="18">B29</f>
        <v>134</v>
      </c>
      <c r="R29" s="15">
        <f t="shared" ca="1" si="15"/>
        <v>0.3114928024007777</v>
      </c>
      <c r="S29" s="11"/>
      <c r="T29" s="11"/>
      <c r="U29" s="11">
        <f t="shared" ca="1" si="15"/>
        <v>6.7668772802334257E-2</v>
      </c>
      <c r="V29" s="11">
        <f t="shared" ca="1" si="15"/>
        <v>9.4188902964289054E-7</v>
      </c>
      <c r="W29" s="11"/>
      <c r="X29" s="11"/>
      <c r="Y29" s="11"/>
      <c r="Z29" s="11"/>
      <c r="AA29" s="11"/>
      <c r="AB29" s="11"/>
      <c r="AC29" s="11"/>
      <c r="AD29" s="9">
        <f t="shared" si="16"/>
        <v>931</v>
      </c>
      <c r="AE29" s="9">
        <f t="shared" si="16"/>
        <v>400</v>
      </c>
      <c r="AF29" s="9">
        <f t="shared" si="16"/>
        <v>531</v>
      </c>
      <c r="AG29" s="16">
        <f t="shared" si="16"/>
        <v>119</v>
      </c>
      <c r="AH29" s="16">
        <f t="shared" si="17"/>
        <v>27</v>
      </c>
      <c r="AI29" s="16">
        <f t="shared" si="17"/>
        <v>0</v>
      </c>
      <c r="AJ29" s="16">
        <f t="shared" si="17"/>
        <v>0</v>
      </c>
    </row>
    <row r="30" spans="1:36" x14ac:dyDescent="0.25">
      <c r="A30">
        <v>29</v>
      </c>
      <c r="B30" s="151">
        <f t="shared" si="8"/>
        <v>135</v>
      </c>
      <c r="C30" s="152" t="str">
        <f t="shared" si="13"/>
        <v>Lemon St</v>
      </c>
      <c r="D30" s="152" t="str">
        <f t="shared" si="13"/>
        <v>Rural Rd</v>
      </c>
      <c r="E30" s="11">
        <f t="shared" ca="1" si="14"/>
        <v>0.3069869918053581</v>
      </c>
      <c r="F30" s="12">
        <f t="shared" si="14"/>
        <v>177.125</v>
      </c>
      <c r="G30" s="12">
        <f t="shared" si="14"/>
        <v>132.25</v>
      </c>
      <c r="H30" s="12">
        <f t="shared" si="14"/>
        <v>222</v>
      </c>
      <c r="I30" s="13">
        <f t="shared" si="14"/>
        <v>1.6786389413988658</v>
      </c>
      <c r="J30" s="12"/>
      <c r="K30" s="9" t="str">
        <f t="shared" si="14"/>
        <v/>
      </c>
      <c r="L30" s="14" t="str">
        <f t="shared" si="14"/>
        <v/>
      </c>
      <c r="M30" s="14" t="str">
        <f t="shared" si="14"/>
        <v/>
      </c>
      <c r="N30" s="14" t="str">
        <f t="shared" si="14"/>
        <v/>
      </c>
      <c r="O30" s="14" t="str">
        <f t="shared" si="15"/>
        <v/>
      </c>
      <c r="P30" s="9"/>
      <c r="Q30" s="9">
        <f t="shared" si="18"/>
        <v>135</v>
      </c>
      <c r="R30" s="15">
        <f t="shared" ca="1" si="15"/>
        <v>0.28299299970853908</v>
      </c>
      <c r="S30" s="11"/>
      <c r="T30" s="11"/>
      <c r="U30" s="11">
        <f t="shared" ca="1" si="15"/>
        <v>5.7162244997623082E-2</v>
      </c>
      <c r="V30" s="11">
        <f t="shared" ca="1" si="15"/>
        <v>0.24982388120517399</v>
      </c>
      <c r="W30" s="11"/>
      <c r="X30" s="11"/>
      <c r="Y30" s="11"/>
      <c r="Z30" s="11"/>
      <c r="AA30" s="11"/>
      <c r="AB30" s="11"/>
      <c r="AC30" s="11"/>
      <c r="AD30" s="9">
        <f t="shared" si="16"/>
        <v>708.5</v>
      </c>
      <c r="AE30" s="9">
        <f t="shared" si="16"/>
        <v>264.5</v>
      </c>
      <c r="AF30" s="9">
        <f t="shared" si="16"/>
        <v>444</v>
      </c>
      <c r="AG30" s="16">
        <f t="shared" si="16"/>
        <v>72.5</v>
      </c>
      <c r="AH30" s="16">
        <f t="shared" si="17"/>
        <v>13.5</v>
      </c>
      <c r="AI30" s="16">
        <f t="shared" si="17"/>
        <v>79</v>
      </c>
      <c r="AJ30" s="16">
        <f t="shared" si="17"/>
        <v>125.5</v>
      </c>
    </row>
    <row r="31" spans="1:36" x14ac:dyDescent="0.25">
      <c r="A31">
        <v>30</v>
      </c>
      <c r="B31" s="151">
        <f t="shared" si="8"/>
        <v>137</v>
      </c>
      <c r="C31" s="152" t="str">
        <f t="shared" si="13"/>
        <v>Broadway Rd</v>
      </c>
      <c r="D31" s="152" t="str">
        <f t="shared" si="13"/>
        <v>Priest Dr</v>
      </c>
      <c r="E31" s="11">
        <f t="shared" ca="1" si="14"/>
        <v>0.73529458571063211</v>
      </c>
      <c r="F31" s="12">
        <f t="shared" si="14"/>
        <v>17</v>
      </c>
      <c r="G31" s="12">
        <f t="shared" si="14"/>
        <v>14.5</v>
      </c>
      <c r="H31" s="12">
        <f t="shared" si="14"/>
        <v>19.5</v>
      </c>
      <c r="I31" s="13">
        <f t="shared" si="14"/>
        <v>1.3448275862068966</v>
      </c>
      <c r="J31" s="12"/>
      <c r="K31" s="9" t="str">
        <f t="shared" si="14"/>
        <v/>
      </c>
      <c r="L31" s="14" t="str">
        <f t="shared" si="14"/>
        <v/>
      </c>
      <c r="M31" s="14" t="str">
        <f t="shared" si="14"/>
        <v/>
      </c>
      <c r="N31" s="14" t="str">
        <f t="shared" si="14"/>
        <v/>
      </c>
      <c r="O31" s="14" t="str">
        <f t="shared" si="15"/>
        <v/>
      </c>
      <c r="P31" s="9"/>
      <c r="Q31" s="9">
        <f t="shared" si="18"/>
        <v>137</v>
      </c>
      <c r="R31" s="15">
        <f t="shared" ca="1" si="15"/>
        <v>0.22058849890902127</v>
      </c>
      <c r="S31" s="11"/>
      <c r="T31" s="11"/>
      <c r="U31" s="11">
        <f t="shared" ca="1" si="15"/>
        <v>0.23529346049634872</v>
      </c>
      <c r="V31" s="11">
        <f t="shared" ca="1" si="15"/>
        <v>0.36764641988873492</v>
      </c>
      <c r="W31" s="11"/>
      <c r="X31" s="11"/>
      <c r="Y31" s="11"/>
      <c r="Z31" s="11"/>
      <c r="AA31" s="11"/>
      <c r="AB31" s="11"/>
      <c r="AC31" s="11"/>
      <c r="AD31" s="9">
        <f t="shared" si="16"/>
        <v>68</v>
      </c>
      <c r="AE31" s="9">
        <f t="shared" si="16"/>
        <v>29</v>
      </c>
      <c r="AF31" s="9">
        <f t="shared" si="16"/>
        <v>39</v>
      </c>
      <c r="AG31" s="16">
        <f t="shared" si="16"/>
        <v>4</v>
      </c>
      <c r="AH31" s="16">
        <f t="shared" si="17"/>
        <v>12</v>
      </c>
      <c r="AI31" s="16">
        <f t="shared" si="17"/>
        <v>14</v>
      </c>
      <c r="AJ31" s="16">
        <f t="shared" si="17"/>
        <v>21</v>
      </c>
    </row>
    <row r="32" spans="1:36" x14ac:dyDescent="0.25">
      <c r="A32">
        <v>31</v>
      </c>
      <c r="B32" s="151">
        <f t="shared" si="8"/>
        <v>138</v>
      </c>
      <c r="C32" s="152" t="str">
        <f t="shared" si="13"/>
        <v>Broadway Rd</v>
      </c>
      <c r="D32" s="152" t="str">
        <f t="shared" si="13"/>
        <v>Rural Rd</v>
      </c>
      <c r="E32" s="11">
        <f t="shared" ca="1" si="14"/>
        <v>0.96917812362658151</v>
      </c>
      <c r="F32" s="12">
        <f t="shared" si="14"/>
        <v>73</v>
      </c>
      <c r="G32" s="12">
        <f t="shared" si="14"/>
        <v>59.5</v>
      </c>
      <c r="H32" s="12">
        <f t="shared" si="14"/>
        <v>86.5</v>
      </c>
      <c r="I32" s="13">
        <f t="shared" si="14"/>
        <v>1.453781512605042</v>
      </c>
      <c r="J32" s="12"/>
      <c r="K32" s="9" t="str">
        <f t="shared" si="14"/>
        <v/>
      </c>
      <c r="L32" s="14" t="str">
        <f t="shared" si="14"/>
        <v/>
      </c>
      <c r="M32" s="14" t="str">
        <f t="shared" si="14"/>
        <v/>
      </c>
      <c r="N32" s="14" t="str">
        <f t="shared" si="14"/>
        <v/>
      </c>
      <c r="O32" s="14" t="str">
        <f t="shared" si="15"/>
        <v/>
      </c>
      <c r="P32" s="9"/>
      <c r="Q32" s="9">
        <f t="shared" si="18"/>
        <v>138</v>
      </c>
      <c r="R32" s="15">
        <f t="shared" ca="1" si="15"/>
        <v>0.26027445779703756</v>
      </c>
      <c r="S32" s="11"/>
      <c r="T32" s="11"/>
      <c r="U32" s="11">
        <f t="shared" ca="1" si="15"/>
        <v>0.11643887430136687</v>
      </c>
      <c r="V32" s="11">
        <f t="shared" ca="1" si="15"/>
        <v>0.31164325575211099</v>
      </c>
      <c r="W32" s="11"/>
      <c r="X32" s="11"/>
      <c r="Y32" s="11"/>
      <c r="Z32" s="11"/>
      <c r="AA32" s="11"/>
      <c r="AB32" s="11"/>
      <c r="AC32" s="11"/>
      <c r="AD32" s="9">
        <f t="shared" si="16"/>
        <v>292</v>
      </c>
      <c r="AE32" s="9">
        <f t="shared" si="16"/>
        <v>119</v>
      </c>
      <c r="AF32" s="9">
        <f t="shared" si="16"/>
        <v>173</v>
      </c>
      <c r="AG32" s="16">
        <f t="shared" si="16"/>
        <v>35</v>
      </c>
      <c r="AH32" s="16">
        <f t="shared" si="17"/>
        <v>18</v>
      </c>
      <c r="AI32" s="16">
        <f t="shared" si="17"/>
        <v>35</v>
      </c>
      <c r="AJ32" s="16">
        <f t="shared" si="17"/>
        <v>114</v>
      </c>
    </row>
    <row r="33" spans="1:36" x14ac:dyDescent="0.25">
      <c r="A33">
        <v>32</v>
      </c>
      <c r="B33" s="151">
        <f t="shared" si="8"/>
        <v>139</v>
      </c>
      <c r="C33" s="152" t="str">
        <f t="shared" si="13"/>
        <v>Broadway Rd</v>
      </c>
      <c r="D33" s="152" t="str">
        <f t="shared" si="13"/>
        <v>College Ave</v>
      </c>
      <c r="E33" s="11">
        <f t="shared" ca="1" si="14"/>
        <v>8.374398709024243E-2</v>
      </c>
      <c r="F33" s="12">
        <f t="shared" si="14"/>
        <v>152.25</v>
      </c>
      <c r="G33" s="12">
        <f t="shared" si="14"/>
        <v>142</v>
      </c>
      <c r="H33" s="12">
        <f t="shared" si="14"/>
        <v>162.5</v>
      </c>
      <c r="I33" s="13">
        <f t="shared" si="14"/>
        <v>1.1443661971830985</v>
      </c>
      <c r="J33" s="12"/>
      <c r="K33" s="9" t="str">
        <f t="shared" si="14"/>
        <v/>
      </c>
      <c r="L33" s="14" t="str">
        <f t="shared" si="14"/>
        <v/>
      </c>
      <c r="M33" s="14" t="str">
        <f t="shared" si="14"/>
        <v/>
      </c>
      <c r="N33" s="14" t="str">
        <f t="shared" si="14"/>
        <v/>
      </c>
      <c r="O33" s="14" t="str">
        <f t="shared" si="15"/>
        <v/>
      </c>
      <c r="P33" s="9"/>
      <c r="Q33" s="9">
        <f t="shared" si="18"/>
        <v>139</v>
      </c>
      <c r="R33" s="15">
        <f t="shared" ca="1" si="15"/>
        <v>0.26272639041318896</v>
      </c>
      <c r="S33" s="11"/>
      <c r="T33" s="11"/>
      <c r="U33" s="11">
        <f t="shared" ca="1" si="15"/>
        <v>0.35960537769696505</v>
      </c>
      <c r="V33" s="11">
        <f t="shared" ca="1" si="15"/>
        <v>3.6125765392554333E-2</v>
      </c>
      <c r="W33" s="11"/>
      <c r="X33" s="11"/>
      <c r="Y33" s="11"/>
      <c r="Z33" s="11"/>
      <c r="AA33" s="11"/>
      <c r="AB33" s="11"/>
      <c r="AC33" s="11"/>
      <c r="AD33" s="9">
        <f t="shared" si="16"/>
        <v>609</v>
      </c>
      <c r="AE33" s="9">
        <f t="shared" si="16"/>
        <v>284</v>
      </c>
      <c r="AF33" s="9">
        <f t="shared" si="16"/>
        <v>325</v>
      </c>
      <c r="AG33" s="16">
        <f t="shared" si="16"/>
        <v>84</v>
      </c>
      <c r="AH33" s="16">
        <f t="shared" si="17"/>
        <v>108</v>
      </c>
      <c r="AI33" s="16">
        <f t="shared" si="17"/>
        <v>4</v>
      </c>
      <c r="AJ33" s="16">
        <f t="shared" si="17"/>
        <v>0</v>
      </c>
    </row>
    <row r="34" spans="1:36" x14ac:dyDescent="0.25">
      <c r="A34">
        <v>33</v>
      </c>
      <c r="B34" s="151">
        <f t="shared" si="8"/>
        <v>141</v>
      </c>
      <c r="C34" s="152" t="str">
        <f t="shared" si="13"/>
        <v>Southern Ave</v>
      </c>
      <c r="D34" s="152" t="str">
        <f t="shared" si="13"/>
        <v>College Ave</v>
      </c>
      <c r="E34" s="11">
        <f t="shared" ca="1" si="14"/>
        <v>0.34601992952552818</v>
      </c>
      <c r="F34" s="12">
        <f t="shared" si="14"/>
        <v>72.25</v>
      </c>
      <c r="G34" s="12">
        <f t="shared" si="14"/>
        <v>60</v>
      </c>
      <c r="H34" s="12">
        <f t="shared" si="14"/>
        <v>84.5</v>
      </c>
      <c r="I34" s="13">
        <f t="shared" si="14"/>
        <v>1.4083333333333334</v>
      </c>
      <c r="J34" s="12"/>
      <c r="K34" s="9" t="str">
        <f t="shared" si="14"/>
        <v/>
      </c>
      <c r="L34" s="14" t="str">
        <f t="shared" si="14"/>
        <v/>
      </c>
      <c r="M34" s="14" t="str">
        <f t="shared" si="14"/>
        <v/>
      </c>
      <c r="N34" s="14" t="str">
        <f t="shared" si="14"/>
        <v/>
      </c>
      <c r="O34" s="14" t="str">
        <f t="shared" si="15"/>
        <v/>
      </c>
      <c r="P34" s="9"/>
      <c r="Q34" s="9">
        <f t="shared" si="18"/>
        <v>141</v>
      </c>
      <c r="R34" s="15">
        <f t="shared" ca="1" si="15"/>
        <v>0.23875415881393022</v>
      </c>
      <c r="S34" s="11"/>
      <c r="T34" s="11"/>
      <c r="U34" s="11">
        <f t="shared" ca="1" si="15"/>
        <v>0.40830369690832868</v>
      </c>
      <c r="V34" s="11">
        <f t="shared" ca="1" si="15"/>
        <v>8.6505654693059153E-2</v>
      </c>
      <c r="W34" s="11"/>
      <c r="X34" s="11"/>
      <c r="Y34" s="11"/>
      <c r="Z34" s="11"/>
      <c r="AA34" s="11"/>
      <c r="AB34" s="11"/>
      <c r="AC34" s="11"/>
      <c r="AD34" s="9">
        <f t="shared" si="16"/>
        <v>289</v>
      </c>
      <c r="AE34" s="9">
        <f t="shared" si="16"/>
        <v>120</v>
      </c>
      <c r="AF34" s="9">
        <f t="shared" si="16"/>
        <v>169</v>
      </c>
      <c r="AG34" s="16">
        <f t="shared" si="16"/>
        <v>30</v>
      </c>
      <c r="AH34" s="16">
        <f t="shared" si="17"/>
        <v>63</v>
      </c>
      <c r="AI34" s="16">
        <f t="shared" si="17"/>
        <v>8</v>
      </c>
      <c r="AJ34" s="16">
        <f t="shared" si="17"/>
        <v>36</v>
      </c>
    </row>
    <row r="35" spans="1:36" x14ac:dyDescent="0.25">
      <c r="A35">
        <v>34</v>
      </c>
      <c r="B35" s="151">
        <f t="shared" si="8"/>
        <v>142</v>
      </c>
      <c r="C35" s="152" t="str">
        <f t="shared" si="13"/>
        <v>Southern Ave</v>
      </c>
      <c r="D35" s="152" t="str">
        <f t="shared" si="13"/>
        <v>Rural Rd</v>
      </c>
      <c r="E35" s="11">
        <f t="shared" ca="1" si="14"/>
        <v>0.95731623531000165</v>
      </c>
      <c r="F35" s="12">
        <f t="shared" si="14"/>
        <v>41</v>
      </c>
      <c r="G35" s="12">
        <f t="shared" si="14"/>
        <v>27.5</v>
      </c>
      <c r="H35" s="12">
        <f t="shared" si="14"/>
        <v>54.5</v>
      </c>
      <c r="I35" s="13">
        <f t="shared" si="14"/>
        <v>1.9818181818181819</v>
      </c>
      <c r="J35" s="12"/>
      <c r="K35" s="9" t="str">
        <f t="shared" si="14"/>
        <v/>
      </c>
      <c r="L35" s="14" t="str">
        <f t="shared" si="14"/>
        <v/>
      </c>
      <c r="M35" s="14" t="str">
        <f t="shared" si="14"/>
        <v/>
      </c>
      <c r="N35" s="14" t="str">
        <f t="shared" si="14"/>
        <v/>
      </c>
      <c r="O35" s="14" t="str">
        <f t="shared" si="15"/>
        <v/>
      </c>
      <c r="P35" s="9"/>
      <c r="Q35" s="9">
        <f t="shared" si="18"/>
        <v>142</v>
      </c>
      <c r="R35" s="15">
        <f t="shared" ca="1" si="15"/>
        <v>0.12195029335167451</v>
      </c>
      <c r="S35" s="11"/>
      <c r="T35" s="11"/>
      <c r="U35" s="11">
        <f t="shared" ca="1" si="15"/>
        <v>0.2073165791476467</v>
      </c>
      <c r="V35" s="11">
        <f t="shared" ca="1" si="15"/>
        <v>0.23780410080362446</v>
      </c>
      <c r="W35" s="11"/>
      <c r="X35" s="11"/>
      <c r="Y35" s="11"/>
      <c r="Z35" s="11"/>
      <c r="AA35" s="11"/>
      <c r="AB35" s="11"/>
      <c r="AC35" s="11"/>
      <c r="AD35" s="9">
        <f t="shared" si="16"/>
        <v>164</v>
      </c>
      <c r="AE35" s="9">
        <f t="shared" si="16"/>
        <v>55</v>
      </c>
      <c r="AF35" s="9">
        <f t="shared" si="16"/>
        <v>109</v>
      </c>
      <c r="AG35" s="16">
        <f t="shared" si="16"/>
        <v>8</v>
      </c>
      <c r="AH35" s="16">
        <f t="shared" si="17"/>
        <v>13</v>
      </c>
      <c r="AI35" s="16">
        <f t="shared" si="17"/>
        <v>10</v>
      </c>
      <c r="AJ35" s="16">
        <f t="shared" si="17"/>
        <v>52</v>
      </c>
    </row>
    <row r="36" spans="1:36" x14ac:dyDescent="0.25">
      <c r="A36">
        <v>35</v>
      </c>
      <c r="B36" s="151">
        <f t="shared" si="8"/>
        <v>143</v>
      </c>
      <c r="C36" s="152" t="str">
        <f t="shared" si="13"/>
        <v>Southern Ave</v>
      </c>
      <c r="D36" s="152" t="str">
        <f t="shared" si="13"/>
        <v>Hardy Dr</v>
      </c>
      <c r="E36" s="11">
        <f t="shared" ca="1" si="14"/>
        <v>0.57471215848906876</v>
      </c>
      <c r="F36" s="12">
        <f t="shared" si="14"/>
        <v>21.75</v>
      </c>
      <c r="G36" s="12">
        <f t="shared" si="14"/>
        <v>16</v>
      </c>
      <c r="H36" s="12">
        <f t="shared" si="14"/>
        <v>27.5</v>
      </c>
      <c r="I36" s="13">
        <f t="shared" si="14"/>
        <v>1.71875</v>
      </c>
      <c r="J36" s="12"/>
      <c r="K36" s="9" t="str">
        <f t="shared" si="14"/>
        <v/>
      </c>
      <c r="L36" s="14" t="str">
        <f t="shared" si="14"/>
        <v/>
      </c>
      <c r="M36" s="14" t="str">
        <f t="shared" si="14"/>
        <v/>
      </c>
      <c r="N36" s="14" t="str">
        <f t="shared" si="14"/>
        <v/>
      </c>
      <c r="O36" s="14" t="str">
        <f t="shared" si="15"/>
        <v/>
      </c>
      <c r="P36" s="9"/>
      <c r="Q36" s="9">
        <f t="shared" si="18"/>
        <v>143</v>
      </c>
      <c r="R36" s="15">
        <f t="shared" ca="1" si="15"/>
        <v>0.20689694027330885</v>
      </c>
      <c r="S36" s="11"/>
      <c r="T36" s="11"/>
      <c r="U36" s="11">
        <f t="shared" ca="1" si="15"/>
        <v>0.35632097992938289</v>
      </c>
      <c r="V36" s="11">
        <f t="shared" ca="1" si="15"/>
        <v>6.8965132598986179E-2</v>
      </c>
      <c r="W36" s="11"/>
      <c r="X36" s="11"/>
      <c r="Y36" s="11"/>
      <c r="Z36" s="11"/>
      <c r="AA36" s="11"/>
      <c r="AB36" s="11"/>
      <c r="AC36" s="11"/>
      <c r="AD36" s="9">
        <f t="shared" si="16"/>
        <v>87</v>
      </c>
      <c r="AE36" s="9">
        <f t="shared" si="16"/>
        <v>32</v>
      </c>
      <c r="AF36" s="9">
        <f t="shared" si="16"/>
        <v>55</v>
      </c>
      <c r="AG36" s="16">
        <f t="shared" si="16"/>
        <v>5</v>
      </c>
      <c r="AH36" s="16">
        <f t="shared" si="17"/>
        <v>16</v>
      </c>
      <c r="AI36" s="16">
        <f t="shared" si="17"/>
        <v>2</v>
      </c>
      <c r="AJ36" s="16">
        <f t="shared" si="17"/>
        <v>17</v>
      </c>
    </row>
    <row r="37" spans="1:36" x14ac:dyDescent="0.25">
      <c r="A37">
        <v>36</v>
      </c>
      <c r="B37" s="151">
        <f t="shared" si="8"/>
        <v>144</v>
      </c>
      <c r="C37" s="152" t="str">
        <f t="shared" si="13"/>
        <v>Southern Ave</v>
      </c>
      <c r="D37" s="152" t="str">
        <f t="shared" si="13"/>
        <v>Mill Ave</v>
      </c>
      <c r="E37" s="11">
        <f t="shared" ca="1" si="14"/>
        <v>0.90849642261970398</v>
      </c>
      <c r="F37" s="12">
        <f t="shared" si="14"/>
        <v>38.25</v>
      </c>
      <c r="G37" s="12">
        <f t="shared" si="14"/>
        <v>28.5</v>
      </c>
      <c r="H37" s="12">
        <f t="shared" si="14"/>
        <v>48</v>
      </c>
      <c r="I37" s="13">
        <f t="shared" si="14"/>
        <v>1.6842105263157894</v>
      </c>
      <c r="J37" s="12"/>
      <c r="K37" s="9" t="str">
        <f t="shared" si="14"/>
        <v/>
      </c>
      <c r="L37" s="14" t="str">
        <f t="shared" si="14"/>
        <v/>
      </c>
      <c r="M37" s="14" t="str">
        <f t="shared" si="14"/>
        <v/>
      </c>
      <c r="N37" s="14" t="str">
        <f t="shared" si="14"/>
        <v/>
      </c>
      <c r="O37" s="14" t="str">
        <f t="shared" si="15"/>
        <v/>
      </c>
      <c r="P37" s="9"/>
      <c r="Q37" s="9">
        <f t="shared" si="18"/>
        <v>144</v>
      </c>
      <c r="R37" s="15">
        <f t="shared" ca="1" si="15"/>
        <v>0.24836582821997891</v>
      </c>
      <c r="S37" s="11"/>
      <c r="T37" s="11"/>
      <c r="U37" s="11">
        <f t="shared" ca="1" si="15"/>
        <v>0.15686218407614214</v>
      </c>
      <c r="V37" s="11">
        <f t="shared" ca="1" si="15"/>
        <v>0.36601337136294598</v>
      </c>
      <c r="W37" s="11"/>
      <c r="X37" s="11"/>
      <c r="Y37" s="11"/>
      <c r="Z37" s="11"/>
      <c r="AA37" s="11"/>
      <c r="AB37" s="11"/>
      <c r="AC37" s="11"/>
      <c r="AD37" s="9">
        <f t="shared" si="16"/>
        <v>153</v>
      </c>
      <c r="AE37" s="9">
        <f t="shared" si="16"/>
        <v>57</v>
      </c>
      <c r="AF37" s="9">
        <f t="shared" si="16"/>
        <v>96</v>
      </c>
      <c r="AG37" s="16">
        <f t="shared" si="16"/>
        <v>17</v>
      </c>
      <c r="AH37" s="16">
        <f t="shared" si="17"/>
        <v>14</v>
      </c>
      <c r="AI37" s="16">
        <f t="shared" si="17"/>
        <v>23</v>
      </c>
      <c r="AJ37" s="16">
        <f t="shared" si="17"/>
        <v>47</v>
      </c>
    </row>
    <row r="38" spans="1:36" x14ac:dyDescent="0.25">
      <c r="A38">
        <v>37</v>
      </c>
      <c r="B38" s="151">
        <f t="shared" si="8"/>
        <v>145</v>
      </c>
      <c r="C38" s="152" t="str">
        <f t="shared" si="13"/>
        <v>Alameda Dr</v>
      </c>
      <c r="D38" s="152" t="str">
        <f t="shared" si="13"/>
        <v>Mill Ave</v>
      </c>
      <c r="E38" s="11">
        <f t="shared" ca="1" si="14"/>
        <v>0.39506183087666769</v>
      </c>
      <c r="F38" s="12">
        <f t="shared" si="14"/>
        <v>20.25</v>
      </c>
      <c r="G38" s="12">
        <f t="shared" si="14"/>
        <v>18</v>
      </c>
      <c r="H38" s="12">
        <f t="shared" si="14"/>
        <v>22.5</v>
      </c>
      <c r="I38" s="13">
        <f t="shared" si="14"/>
        <v>1.25</v>
      </c>
      <c r="J38" s="12"/>
      <c r="K38" s="9" t="str">
        <f t="shared" si="14"/>
        <v/>
      </c>
      <c r="L38" s="14" t="str">
        <f t="shared" si="14"/>
        <v/>
      </c>
      <c r="M38" s="14" t="str">
        <f t="shared" si="14"/>
        <v/>
      </c>
      <c r="N38" s="14" t="str">
        <f t="shared" si="14"/>
        <v/>
      </c>
      <c r="O38" s="14" t="str">
        <f t="shared" si="15"/>
        <v/>
      </c>
      <c r="P38" s="9"/>
      <c r="Q38" s="9">
        <f t="shared" si="18"/>
        <v>145</v>
      </c>
      <c r="R38" s="15">
        <f t="shared" ca="1" si="15"/>
        <v>0.28394980771195361</v>
      </c>
      <c r="S38" s="11"/>
      <c r="T38" s="11"/>
      <c r="U38" s="11">
        <f t="shared" ca="1" si="15"/>
        <v>0.29629567658789563</v>
      </c>
      <c r="V38" s="11">
        <f t="shared" ca="1" si="15"/>
        <v>0.13580276516469147</v>
      </c>
      <c r="W38" s="11"/>
      <c r="X38" s="11"/>
      <c r="Y38" s="11"/>
      <c r="Z38" s="11"/>
      <c r="AA38" s="11"/>
      <c r="AB38" s="11"/>
      <c r="AC38" s="11"/>
      <c r="AD38" s="9">
        <f t="shared" si="16"/>
        <v>81</v>
      </c>
      <c r="AE38" s="9">
        <f t="shared" si="16"/>
        <v>36</v>
      </c>
      <c r="AF38" s="9">
        <f t="shared" si="16"/>
        <v>45</v>
      </c>
      <c r="AG38" s="16">
        <f t="shared" si="16"/>
        <v>13</v>
      </c>
      <c r="AH38" s="16">
        <f t="shared" si="17"/>
        <v>13</v>
      </c>
      <c r="AI38" s="16">
        <f t="shared" si="17"/>
        <v>6</v>
      </c>
      <c r="AJ38" s="16">
        <f t="shared" si="17"/>
        <v>15</v>
      </c>
    </row>
    <row r="39" spans="1:36" x14ac:dyDescent="0.25">
      <c r="A39">
        <v>38</v>
      </c>
      <c r="B39" s="151">
        <f t="shared" si="8"/>
        <v>146</v>
      </c>
      <c r="C39" s="152" t="str">
        <f t="shared" si="13"/>
        <v>Broadway Rd</v>
      </c>
      <c r="D39" s="152" t="str">
        <f t="shared" si="13"/>
        <v>Mill Ave</v>
      </c>
      <c r="E39" s="11">
        <f t="shared" ca="1" si="14"/>
        <v>0.77205787581777463</v>
      </c>
      <c r="F39" s="12">
        <f t="shared" si="14"/>
        <v>34</v>
      </c>
      <c r="G39" s="12">
        <f t="shared" si="14"/>
        <v>26</v>
      </c>
      <c r="H39" s="12">
        <f t="shared" si="14"/>
        <v>42</v>
      </c>
      <c r="I39" s="13">
        <f t="shared" si="14"/>
        <v>1.6153846153846154</v>
      </c>
      <c r="J39" s="12"/>
      <c r="K39" s="9" t="str">
        <f t="shared" si="14"/>
        <v/>
      </c>
      <c r="L39" s="14" t="str">
        <f t="shared" si="14"/>
        <v/>
      </c>
      <c r="M39" s="14" t="str">
        <f t="shared" si="14"/>
        <v/>
      </c>
      <c r="N39" s="14" t="str">
        <f t="shared" si="14"/>
        <v/>
      </c>
      <c r="O39" s="14" t="str">
        <f t="shared" si="15"/>
        <v/>
      </c>
      <c r="P39" s="9"/>
      <c r="Q39" s="9">
        <f t="shared" si="18"/>
        <v>146</v>
      </c>
      <c r="R39" s="15">
        <f t="shared" ca="1" si="15"/>
        <v>0.20588325775563135</v>
      </c>
      <c r="S39" s="11"/>
      <c r="T39" s="11"/>
      <c r="U39" s="11">
        <f t="shared" ca="1" si="15"/>
        <v>0.12500072673193913</v>
      </c>
      <c r="V39" s="11">
        <f t="shared" ca="1" si="15"/>
        <v>0.2720594442696026</v>
      </c>
      <c r="W39" s="11"/>
      <c r="X39" s="11"/>
      <c r="Y39" s="11"/>
      <c r="Z39" s="11"/>
      <c r="AA39" s="11"/>
      <c r="AB39" s="11"/>
      <c r="AC39" s="11"/>
      <c r="AD39" s="9">
        <f t="shared" si="16"/>
        <v>136</v>
      </c>
      <c r="AE39" s="9">
        <f t="shared" si="16"/>
        <v>52</v>
      </c>
      <c r="AF39" s="9">
        <f t="shared" si="16"/>
        <v>84</v>
      </c>
      <c r="AG39" s="16">
        <f t="shared" si="16"/>
        <v>12</v>
      </c>
      <c r="AH39" s="16">
        <f t="shared" si="17"/>
        <v>8</v>
      </c>
      <c r="AI39" s="16">
        <f t="shared" si="17"/>
        <v>18</v>
      </c>
      <c r="AJ39" s="16">
        <f t="shared" si="17"/>
        <v>39</v>
      </c>
    </row>
    <row r="40" spans="1:36" x14ac:dyDescent="0.25">
      <c r="A40">
        <v>39</v>
      </c>
      <c r="B40" s="151">
        <f t="shared" si="8"/>
        <v>147</v>
      </c>
      <c r="C40" s="152" t="str">
        <f t="shared" si="13"/>
        <v>Baseline Rd</v>
      </c>
      <c r="D40" s="152" t="str">
        <f t="shared" si="13"/>
        <v>Mill Ave</v>
      </c>
      <c r="E40" s="11">
        <f t="shared" ca="1" si="14"/>
        <v>0.92682992608363546</v>
      </c>
      <c r="F40" s="12">
        <f t="shared" si="14"/>
        <v>20.5</v>
      </c>
      <c r="G40" s="12">
        <f t="shared" si="14"/>
        <v>16.5</v>
      </c>
      <c r="H40" s="12">
        <f t="shared" si="14"/>
        <v>24.5</v>
      </c>
      <c r="I40" s="13">
        <f t="shared" si="14"/>
        <v>1.4848484848484849</v>
      </c>
      <c r="J40" s="12"/>
      <c r="K40" s="9" t="str">
        <f t="shared" si="14"/>
        <v/>
      </c>
      <c r="L40" s="14" t="str">
        <f t="shared" si="14"/>
        <v/>
      </c>
      <c r="M40" s="14" t="str">
        <f t="shared" si="14"/>
        <v/>
      </c>
      <c r="N40" s="14" t="str">
        <f t="shared" si="14"/>
        <v/>
      </c>
      <c r="O40" s="14" t="str">
        <f t="shared" si="15"/>
        <v/>
      </c>
      <c r="P40" s="9"/>
      <c r="Q40" s="9">
        <f t="shared" si="18"/>
        <v>147</v>
      </c>
      <c r="R40" s="15">
        <f t="shared" ca="1" si="15"/>
        <v>0.24390227578670179</v>
      </c>
      <c r="S40" s="11"/>
      <c r="T40" s="11"/>
      <c r="U40" s="11">
        <f t="shared" ca="1" si="15"/>
        <v>0.2317077210990757</v>
      </c>
      <c r="V40" s="11">
        <f t="shared" ca="1" si="15"/>
        <v>0.21951268599110177</v>
      </c>
      <c r="W40" s="11"/>
      <c r="X40" s="11"/>
      <c r="Y40" s="11"/>
      <c r="Z40" s="11"/>
      <c r="AA40" s="11"/>
      <c r="AB40" s="11"/>
      <c r="AC40" s="11"/>
      <c r="AD40" s="9">
        <f t="shared" si="16"/>
        <v>82</v>
      </c>
      <c r="AE40" s="9">
        <f t="shared" si="16"/>
        <v>33</v>
      </c>
      <c r="AF40" s="9">
        <f t="shared" si="16"/>
        <v>49</v>
      </c>
      <c r="AG40" s="16">
        <f t="shared" si="16"/>
        <v>11</v>
      </c>
      <c r="AH40" s="16">
        <f t="shared" si="17"/>
        <v>10</v>
      </c>
      <c r="AI40" s="16">
        <f t="shared" si="17"/>
        <v>5</v>
      </c>
      <c r="AJ40" s="16">
        <f t="shared" si="17"/>
        <v>31</v>
      </c>
    </row>
    <row r="41" spans="1:36" x14ac:dyDescent="0.25">
      <c r="A41">
        <v>40</v>
      </c>
      <c r="B41" s="151">
        <f t="shared" si="8"/>
        <v>152</v>
      </c>
      <c r="C41" s="152" t="str">
        <f t="shared" si="13"/>
        <v>Tempe Lake S.</v>
      </c>
      <c r="D41" s="152" t="str">
        <f t="shared" si="13"/>
        <v>TCA Bridge</v>
      </c>
      <c r="E41" s="11">
        <f t="shared" ca="1" si="14"/>
        <v>-5.7781119881754293E-7</v>
      </c>
      <c r="F41" s="12">
        <f t="shared" si="14"/>
        <v>46.75</v>
      </c>
      <c r="G41" s="12">
        <f t="shared" si="14"/>
        <v>35</v>
      </c>
      <c r="H41" s="12">
        <f t="shared" si="14"/>
        <v>58.5</v>
      </c>
      <c r="I41" s="13">
        <f t="shared" si="14"/>
        <v>1.6714285714285715</v>
      </c>
      <c r="J41" s="12"/>
      <c r="K41" s="9" t="str">
        <f t="shared" si="14"/>
        <v/>
      </c>
      <c r="L41" s="14" t="str">
        <f t="shared" si="14"/>
        <v/>
      </c>
      <c r="M41" s="14" t="str">
        <f t="shared" si="14"/>
        <v/>
      </c>
      <c r="N41" s="14" t="str">
        <f t="shared" si="14"/>
        <v/>
      </c>
      <c r="O41" s="14" t="str">
        <f t="shared" si="15"/>
        <v/>
      </c>
      <c r="P41" s="9"/>
      <c r="Q41" s="9">
        <f t="shared" si="18"/>
        <v>152</v>
      </c>
      <c r="R41" s="15">
        <f t="shared" ca="1" si="15"/>
        <v>0.16042830863243507</v>
      </c>
      <c r="S41" s="11"/>
      <c r="T41" s="11"/>
      <c r="U41" s="11">
        <f t="shared" ca="1" si="15"/>
        <v>0.48128257409918801</v>
      </c>
      <c r="V41" s="11">
        <f t="shared" ca="1" si="15"/>
        <v>-4.0114155502611771E-7</v>
      </c>
      <c r="W41" s="11"/>
      <c r="X41" s="11"/>
      <c r="Y41" s="11"/>
      <c r="Z41" s="11"/>
      <c r="AA41" s="11"/>
      <c r="AB41" s="11"/>
      <c r="AC41" s="11"/>
      <c r="AD41" s="9">
        <f t="shared" si="16"/>
        <v>187</v>
      </c>
      <c r="AE41" s="9">
        <f t="shared" si="16"/>
        <v>70</v>
      </c>
      <c r="AF41" s="9">
        <f t="shared" si="16"/>
        <v>117</v>
      </c>
      <c r="AG41" s="16">
        <f t="shared" si="16"/>
        <v>12</v>
      </c>
      <c r="AH41" s="16">
        <f t="shared" si="17"/>
        <v>48</v>
      </c>
      <c r="AI41" s="16">
        <f t="shared" si="17"/>
        <v>0</v>
      </c>
      <c r="AJ41" s="16">
        <f t="shared" si="17"/>
        <v>0</v>
      </c>
    </row>
    <row r="42" spans="1:36" x14ac:dyDescent="0.25">
      <c r="A42">
        <v>41</v>
      </c>
      <c r="B42" s="151">
        <f t="shared" si="8"/>
        <v>155</v>
      </c>
      <c r="C42" s="152" t="str">
        <f t="shared" ref="C42:D55" si="19">IF(ISERROR(VLOOKUP($B42,Loc,2,FALSE)),"",VLOOKUP($B42,Loc,MATCH(C$1,loc_hdr,0),FALSE))</f>
        <v>University Dr</v>
      </c>
      <c r="D42" s="152" t="str">
        <f t="shared" si="19"/>
        <v>McClintock Dr</v>
      </c>
      <c r="E42" s="11">
        <f t="shared" ca="1" si="14"/>
        <v>0.81617724610452314</v>
      </c>
      <c r="F42" s="12">
        <f t="shared" si="14"/>
        <v>68</v>
      </c>
      <c r="G42" s="12">
        <f t="shared" si="14"/>
        <v>60.5</v>
      </c>
      <c r="H42" s="12">
        <f t="shared" si="14"/>
        <v>75.5</v>
      </c>
      <c r="I42" s="13">
        <f t="shared" si="14"/>
        <v>1.2479338842975207</v>
      </c>
      <c r="J42" s="12"/>
      <c r="K42" s="9" t="str">
        <f t="shared" si="14"/>
        <v/>
      </c>
      <c r="L42" s="14" t="str">
        <f t="shared" si="14"/>
        <v/>
      </c>
      <c r="M42" s="14" t="str">
        <f t="shared" si="14"/>
        <v/>
      </c>
      <c r="N42" s="14" t="str">
        <f t="shared" si="14"/>
        <v/>
      </c>
      <c r="O42" s="14" t="str">
        <f t="shared" si="15"/>
        <v/>
      </c>
      <c r="P42" s="9"/>
      <c r="Q42" s="9">
        <f t="shared" si="18"/>
        <v>155</v>
      </c>
      <c r="R42" s="15">
        <f t="shared" ca="1" si="15"/>
        <v>0.28676549294517545</v>
      </c>
      <c r="S42" s="11"/>
      <c r="T42" s="11"/>
      <c r="U42" s="11">
        <f t="shared" ca="1" si="15"/>
        <v>0.16911673708177796</v>
      </c>
      <c r="V42" s="11">
        <f t="shared" ca="1" si="15"/>
        <v>0.20220494283696794</v>
      </c>
      <c r="W42" s="11"/>
      <c r="X42" s="11"/>
      <c r="Y42" s="11"/>
      <c r="Z42" s="11"/>
      <c r="AA42" s="11"/>
      <c r="AB42" s="11"/>
      <c r="AC42" s="11"/>
      <c r="AD42" s="9">
        <f t="shared" si="16"/>
        <v>272</v>
      </c>
      <c r="AE42" s="9">
        <f t="shared" si="16"/>
        <v>121</v>
      </c>
      <c r="AF42" s="9">
        <f t="shared" si="16"/>
        <v>151</v>
      </c>
      <c r="AG42" s="16">
        <f t="shared" si="16"/>
        <v>34</v>
      </c>
      <c r="AH42" s="16">
        <f t="shared" si="17"/>
        <v>25</v>
      </c>
      <c r="AI42" s="16">
        <f t="shared" si="17"/>
        <v>32</v>
      </c>
      <c r="AJ42" s="16">
        <f t="shared" si="17"/>
        <v>109</v>
      </c>
    </row>
    <row r="43" spans="1:36" x14ac:dyDescent="0.25">
      <c r="A43">
        <v>42</v>
      </c>
      <c r="B43" s="151">
        <f t="shared" si="8"/>
        <v>156</v>
      </c>
      <c r="C43" s="152" t="str">
        <f t="shared" si="19"/>
        <v>Crosscut Canal</v>
      </c>
      <c r="D43" s="152" t="str">
        <f t="shared" si="19"/>
        <v>Mill Ave</v>
      </c>
      <c r="E43" s="11">
        <f t="shared" ca="1" si="14"/>
        <v>0.22535280625798762</v>
      </c>
      <c r="F43" s="12">
        <f t="shared" si="14"/>
        <v>17.75</v>
      </c>
      <c r="G43" s="12">
        <f t="shared" si="14"/>
        <v>16</v>
      </c>
      <c r="H43" s="12">
        <f t="shared" si="14"/>
        <v>19.5</v>
      </c>
      <c r="I43" s="13">
        <f t="shared" si="14"/>
        <v>1.21875</v>
      </c>
      <c r="J43" s="12"/>
      <c r="K43" s="9" t="str">
        <f t="shared" si="14"/>
        <v/>
      </c>
      <c r="L43" s="14" t="str">
        <f t="shared" si="14"/>
        <v/>
      </c>
      <c r="M43" s="14" t="str">
        <f t="shared" si="14"/>
        <v/>
      </c>
      <c r="N43" s="14" t="str">
        <f t="shared" si="14"/>
        <v/>
      </c>
      <c r="O43" s="14" t="str">
        <f t="shared" si="15"/>
        <v/>
      </c>
      <c r="P43" s="9"/>
      <c r="Q43" s="9">
        <f t="shared" si="18"/>
        <v>156</v>
      </c>
      <c r="R43" s="15">
        <f t="shared" ca="1" si="15"/>
        <v>0.1126751716092325</v>
      </c>
      <c r="S43" s="11"/>
      <c r="T43" s="11"/>
      <c r="U43" s="11">
        <f t="shared" ca="1" si="15"/>
        <v>0.76056399346865466</v>
      </c>
      <c r="V43" s="11">
        <f t="shared" ca="1" si="15"/>
        <v>3.1388029790625915E-7</v>
      </c>
      <c r="W43" s="11"/>
      <c r="X43" s="11"/>
      <c r="Y43" s="11"/>
      <c r="Z43" s="11"/>
      <c r="AA43" s="11"/>
      <c r="AB43" s="11"/>
      <c r="AC43" s="11"/>
      <c r="AD43" s="9">
        <f t="shared" si="16"/>
        <v>71</v>
      </c>
      <c r="AE43" s="9">
        <f t="shared" si="16"/>
        <v>32</v>
      </c>
      <c r="AF43" s="9">
        <f t="shared" si="16"/>
        <v>39</v>
      </c>
      <c r="AG43" s="16">
        <f t="shared" si="16"/>
        <v>4</v>
      </c>
      <c r="AH43" s="16">
        <f t="shared" si="17"/>
        <v>28</v>
      </c>
      <c r="AI43" s="16">
        <f t="shared" si="17"/>
        <v>0</v>
      </c>
      <c r="AJ43" s="16">
        <f t="shared" si="17"/>
        <v>1</v>
      </c>
    </row>
    <row r="44" spans="1:36" x14ac:dyDescent="0.25">
      <c r="A44">
        <v>43</v>
      </c>
      <c r="B44" s="151">
        <f t="shared" si="8"/>
        <v>157</v>
      </c>
      <c r="C44" s="152" t="str">
        <f t="shared" si="19"/>
        <v>Curry Rd</v>
      </c>
      <c r="D44" s="152" t="str">
        <f t="shared" si="19"/>
        <v>College Ave</v>
      </c>
      <c r="E44" s="11">
        <f t="shared" ca="1" si="14"/>
        <v>0.22018381356105179</v>
      </c>
      <c r="F44" s="12">
        <f t="shared" si="14"/>
        <v>27.25</v>
      </c>
      <c r="G44" s="12">
        <f t="shared" si="14"/>
        <v>28</v>
      </c>
      <c r="H44" s="12">
        <f t="shared" si="14"/>
        <v>26.5</v>
      </c>
      <c r="I44" s="13">
        <f t="shared" si="14"/>
        <v>0.9464285714285714</v>
      </c>
      <c r="J44" s="12"/>
      <c r="K44" s="9" t="str">
        <f t="shared" si="14"/>
        <v/>
      </c>
      <c r="L44" s="14" t="str">
        <f t="shared" si="14"/>
        <v/>
      </c>
      <c r="M44" s="14" t="str">
        <f t="shared" si="14"/>
        <v/>
      </c>
      <c r="N44" s="14" t="str">
        <f t="shared" si="14"/>
        <v/>
      </c>
      <c r="O44" s="14" t="str">
        <f t="shared" si="15"/>
        <v/>
      </c>
      <c r="P44" s="9"/>
      <c r="Q44" s="9">
        <f t="shared" si="18"/>
        <v>157</v>
      </c>
      <c r="R44" s="15">
        <f t="shared" ca="1" si="15"/>
        <v>0.14678894799506517</v>
      </c>
      <c r="S44" s="11"/>
      <c r="T44" s="11"/>
      <c r="U44" s="11">
        <f t="shared" ca="1" si="15"/>
        <v>0.57798068374995137</v>
      </c>
      <c r="V44" s="11">
        <f t="shared" ca="1" si="15"/>
        <v>0.10091699712420234</v>
      </c>
      <c r="W44" s="11"/>
      <c r="X44" s="11"/>
      <c r="Y44" s="11"/>
      <c r="Z44" s="11"/>
      <c r="AA44" s="11"/>
      <c r="AB44" s="11"/>
      <c r="AC44" s="11"/>
      <c r="AD44" s="9">
        <f t="shared" si="16"/>
        <v>109</v>
      </c>
      <c r="AE44" s="9">
        <f t="shared" si="16"/>
        <v>56</v>
      </c>
      <c r="AF44" s="9">
        <f t="shared" si="16"/>
        <v>53</v>
      </c>
      <c r="AG44" s="16">
        <f t="shared" si="16"/>
        <v>9</v>
      </c>
      <c r="AH44" s="16">
        <f t="shared" si="17"/>
        <v>39</v>
      </c>
      <c r="AI44" s="16">
        <f t="shared" si="17"/>
        <v>4</v>
      </c>
      <c r="AJ44" s="16">
        <f t="shared" si="17"/>
        <v>7</v>
      </c>
    </row>
    <row r="45" spans="1:36" x14ac:dyDescent="0.25">
      <c r="A45">
        <v>44</v>
      </c>
      <c r="B45" s="151">
        <f t="shared" si="8"/>
        <v>158</v>
      </c>
      <c r="C45" s="152" t="str">
        <f t="shared" si="19"/>
        <v>Washington St</v>
      </c>
      <c r="D45" s="152" t="str">
        <f t="shared" si="19"/>
        <v>Priest Dr</v>
      </c>
      <c r="E45" s="11">
        <f t="shared" ca="1" si="14"/>
        <v>0.46616479585062603</v>
      </c>
      <c r="F45" s="12">
        <f t="shared" si="14"/>
        <v>33.25</v>
      </c>
      <c r="G45" s="12">
        <f t="shared" si="14"/>
        <v>28</v>
      </c>
      <c r="H45" s="12">
        <f t="shared" si="14"/>
        <v>38.5</v>
      </c>
      <c r="I45" s="13">
        <f t="shared" si="14"/>
        <v>1.375</v>
      </c>
      <c r="J45" s="12"/>
      <c r="K45" s="9" t="str">
        <f t="shared" si="14"/>
        <v/>
      </c>
      <c r="L45" s="14" t="str">
        <f t="shared" si="14"/>
        <v/>
      </c>
      <c r="M45" s="14" t="str">
        <f t="shared" si="14"/>
        <v/>
      </c>
      <c r="N45" s="14" t="str">
        <f t="shared" si="14"/>
        <v/>
      </c>
      <c r="O45" s="14" t="str">
        <f t="shared" si="15"/>
        <v/>
      </c>
      <c r="P45" s="9"/>
      <c r="Q45" s="9">
        <f t="shared" si="18"/>
        <v>158</v>
      </c>
      <c r="R45" s="15">
        <f t="shared" ca="1" si="15"/>
        <v>8.2707662551167863E-2</v>
      </c>
      <c r="S45" s="11"/>
      <c r="T45" s="11"/>
      <c r="U45" s="11">
        <f t="shared" ca="1" si="15"/>
        <v>0.52631617807413977</v>
      </c>
      <c r="V45" s="11">
        <f t="shared" ca="1" si="15"/>
        <v>0.20300679388477991</v>
      </c>
      <c r="W45" s="11"/>
      <c r="X45" s="11"/>
      <c r="Y45" s="11"/>
      <c r="Z45" s="11"/>
      <c r="AA45" s="11"/>
      <c r="AB45" s="11"/>
      <c r="AC45" s="11"/>
      <c r="AD45" s="9">
        <f t="shared" si="16"/>
        <v>133</v>
      </c>
      <c r="AE45" s="9">
        <f t="shared" si="16"/>
        <v>56</v>
      </c>
      <c r="AF45" s="9">
        <f t="shared" si="16"/>
        <v>77</v>
      </c>
      <c r="AG45" s="16">
        <f t="shared" si="16"/>
        <v>5</v>
      </c>
      <c r="AH45" s="16">
        <f t="shared" si="17"/>
        <v>34</v>
      </c>
      <c r="AI45" s="16">
        <f t="shared" si="17"/>
        <v>10</v>
      </c>
      <c r="AJ45" s="16">
        <f t="shared" si="17"/>
        <v>26</v>
      </c>
    </row>
    <row r="46" spans="1:36" x14ac:dyDescent="0.25">
      <c r="A46">
        <v>45</v>
      </c>
      <c r="B46" s="151">
        <f t="shared" si="8"/>
        <v>159</v>
      </c>
      <c r="C46" s="152" t="str">
        <f t="shared" si="19"/>
        <v>Broadway Rd</v>
      </c>
      <c r="D46" s="152" t="str">
        <f t="shared" si="19"/>
        <v>McClintock Dr</v>
      </c>
      <c r="E46" s="11">
        <f t="shared" ca="1" si="14"/>
        <v>0.96363564207493313</v>
      </c>
      <c r="F46" s="12">
        <f t="shared" si="14"/>
        <v>41.25</v>
      </c>
      <c r="G46" s="12">
        <f t="shared" si="14"/>
        <v>32.5</v>
      </c>
      <c r="H46" s="12">
        <f t="shared" si="14"/>
        <v>50</v>
      </c>
      <c r="I46" s="13">
        <f t="shared" si="14"/>
        <v>1.5384615384615385</v>
      </c>
      <c r="J46" s="12"/>
      <c r="K46" s="9" t="str">
        <f t="shared" si="14"/>
        <v/>
      </c>
      <c r="L46" s="14" t="str">
        <f t="shared" si="14"/>
        <v/>
      </c>
      <c r="M46" s="14" t="str">
        <f t="shared" si="14"/>
        <v/>
      </c>
      <c r="N46" s="14" t="str">
        <f t="shared" si="14"/>
        <v/>
      </c>
      <c r="O46" s="14" t="str">
        <f t="shared" si="15"/>
        <v/>
      </c>
      <c r="P46" s="9"/>
      <c r="Q46" s="9">
        <f t="shared" si="18"/>
        <v>159</v>
      </c>
      <c r="R46" s="15">
        <f t="shared" ca="1" si="15"/>
        <v>0.18787803304559783</v>
      </c>
      <c r="S46" s="11"/>
      <c r="T46" s="11"/>
      <c r="U46" s="11">
        <f t="shared" ca="1" si="15"/>
        <v>3.6362947438185973E-2</v>
      </c>
      <c r="V46" s="11">
        <f t="shared" ca="1" si="15"/>
        <v>0.30909175289711693</v>
      </c>
      <c r="W46" s="11"/>
      <c r="X46" s="11"/>
      <c r="Y46" s="11"/>
      <c r="Z46" s="11"/>
      <c r="AA46" s="11"/>
      <c r="AB46" s="11"/>
      <c r="AC46" s="11"/>
      <c r="AD46" s="9">
        <f t="shared" si="16"/>
        <v>165</v>
      </c>
      <c r="AE46" s="9">
        <f t="shared" si="16"/>
        <v>65</v>
      </c>
      <c r="AF46" s="9">
        <f t="shared" si="16"/>
        <v>100</v>
      </c>
      <c r="AG46" s="16">
        <f t="shared" si="16"/>
        <v>12</v>
      </c>
      <c r="AH46" s="16">
        <f t="shared" si="17"/>
        <v>4</v>
      </c>
      <c r="AI46" s="16">
        <f t="shared" si="17"/>
        <v>18</v>
      </c>
      <c r="AJ46" s="16">
        <f t="shared" si="17"/>
        <v>65</v>
      </c>
    </row>
    <row r="47" spans="1:36" x14ac:dyDescent="0.25">
      <c r="A47">
        <v>46</v>
      </c>
      <c r="B47" s="151">
        <f t="shared" si="8"/>
        <v>160</v>
      </c>
      <c r="C47" s="152" t="str">
        <f t="shared" si="19"/>
        <v>Broadway Rd</v>
      </c>
      <c r="D47" s="152" t="str">
        <f t="shared" si="19"/>
        <v>Hardy Dr</v>
      </c>
      <c r="E47" s="11">
        <f t="shared" ca="1" si="14"/>
        <v>0.57692345181401328</v>
      </c>
      <c r="F47" s="12">
        <f t="shared" si="14"/>
        <v>19.5</v>
      </c>
      <c r="G47" s="12">
        <f t="shared" si="14"/>
        <v>16.5</v>
      </c>
      <c r="H47" s="12">
        <f t="shared" si="14"/>
        <v>22.5</v>
      </c>
      <c r="I47" s="13">
        <f t="shared" si="14"/>
        <v>1.3636363636363635</v>
      </c>
      <c r="J47" s="12"/>
      <c r="K47" s="9" t="str">
        <f t="shared" si="14"/>
        <v/>
      </c>
      <c r="L47" s="14" t="str">
        <f t="shared" si="14"/>
        <v/>
      </c>
      <c r="M47" s="14" t="str">
        <f t="shared" si="14"/>
        <v/>
      </c>
      <c r="N47" s="14" t="str">
        <f t="shared" si="14"/>
        <v/>
      </c>
      <c r="O47" s="14" t="str">
        <f t="shared" si="15"/>
        <v/>
      </c>
      <c r="P47" s="9"/>
      <c r="Q47" s="9">
        <f t="shared" si="18"/>
        <v>160</v>
      </c>
      <c r="R47" s="15">
        <f t="shared" ca="1" si="15"/>
        <v>0.21794871511478892</v>
      </c>
      <c r="S47" s="11"/>
      <c r="T47" s="11"/>
      <c r="U47" s="11">
        <f t="shared" ca="1" si="15"/>
        <v>0.33333252752418158</v>
      </c>
      <c r="V47" s="11">
        <f t="shared" ca="1" si="15"/>
        <v>0.20512791420956872</v>
      </c>
      <c r="W47" s="11"/>
      <c r="X47" s="11"/>
      <c r="Y47" s="11"/>
      <c r="Z47" s="11"/>
      <c r="AA47" s="11"/>
      <c r="AB47" s="11"/>
      <c r="AC47" s="11"/>
      <c r="AD47" s="9">
        <f t="shared" si="16"/>
        <v>78</v>
      </c>
      <c r="AE47" s="9">
        <f t="shared" si="16"/>
        <v>33</v>
      </c>
      <c r="AF47" s="9">
        <f t="shared" si="16"/>
        <v>45</v>
      </c>
      <c r="AG47" s="16">
        <f t="shared" si="16"/>
        <v>9</v>
      </c>
      <c r="AH47" s="16">
        <f t="shared" si="17"/>
        <v>14</v>
      </c>
      <c r="AI47" s="16">
        <f t="shared" si="17"/>
        <v>4</v>
      </c>
      <c r="AJ47" s="16">
        <f t="shared" si="17"/>
        <v>16</v>
      </c>
    </row>
    <row r="48" spans="1:36" x14ac:dyDescent="0.25">
      <c r="A48">
        <v>47</v>
      </c>
      <c r="B48" s="151">
        <f t="shared" si="8"/>
        <v>161</v>
      </c>
      <c r="C48" s="152" t="str">
        <f t="shared" si="19"/>
        <v>University Dr</v>
      </c>
      <c r="D48" s="152" t="str">
        <f t="shared" si="19"/>
        <v>Price Rd</v>
      </c>
      <c r="E48" s="11">
        <f t="shared" ca="1" si="14"/>
        <v>0.79645938425902996</v>
      </c>
      <c r="F48" s="12">
        <f t="shared" si="14"/>
        <v>28.25</v>
      </c>
      <c r="G48" s="12">
        <f t="shared" si="14"/>
        <v>24.5</v>
      </c>
      <c r="H48" s="12">
        <f t="shared" si="14"/>
        <v>32</v>
      </c>
      <c r="I48" s="13">
        <f t="shared" si="14"/>
        <v>1.3061224489795917</v>
      </c>
      <c r="J48" s="12"/>
      <c r="K48" s="9" t="str">
        <f t="shared" si="14"/>
        <v/>
      </c>
      <c r="L48" s="14" t="str">
        <f t="shared" si="14"/>
        <v/>
      </c>
      <c r="M48" s="14" t="str">
        <f t="shared" si="14"/>
        <v/>
      </c>
      <c r="N48" s="14" t="str">
        <f t="shared" si="14"/>
        <v/>
      </c>
      <c r="O48" s="14" t="str">
        <f t="shared" si="15"/>
        <v/>
      </c>
      <c r="P48" s="9"/>
      <c r="Q48" s="9">
        <f t="shared" si="18"/>
        <v>161</v>
      </c>
      <c r="R48" s="15">
        <f t="shared" ca="1" si="15"/>
        <v>0.15929130361922667</v>
      </c>
      <c r="S48" s="11"/>
      <c r="T48" s="11"/>
      <c r="U48" s="11">
        <f t="shared" ca="1" si="15"/>
        <v>0.19469118459639934</v>
      </c>
      <c r="V48" s="11">
        <f t="shared" ca="1" si="15"/>
        <v>0.18584013260995202</v>
      </c>
      <c r="W48" s="11"/>
      <c r="X48" s="11"/>
      <c r="Y48" s="11"/>
      <c r="Z48" s="11"/>
      <c r="AA48" s="11"/>
      <c r="AB48" s="11"/>
      <c r="AC48" s="11"/>
      <c r="AD48" s="9">
        <f t="shared" si="16"/>
        <v>113</v>
      </c>
      <c r="AE48" s="9">
        <f t="shared" si="16"/>
        <v>49</v>
      </c>
      <c r="AF48" s="9">
        <f t="shared" si="16"/>
        <v>64</v>
      </c>
      <c r="AG48" s="16">
        <f t="shared" si="16"/>
        <v>9</v>
      </c>
      <c r="AH48" s="16">
        <f t="shared" si="17"/>
        <v>13</v>
      </c>
      <c r="AI48" s="16">
        <f t="shared" si="17"/>
        <v>11</v>
      </c>
      <c r="AJ48" s="16">
        <f t="shared" si="17"/>
        <v>34</v>
      </c>
    </row>
    <row r="49" spans="1:36" x14ac:dyDescent="0.25">
      <c r="A49">
        <v>48</v>
      </c>
      <c r="B49" s="151">
        <f t="shared" si="8"/>
        <v>162</v>
      </c>
      <c r="C49" s="152" t="str">
        <f t="shared" si="19"/>
        <v>Broadway Rd</v>
      </c>
      <c r="D49" s="152" t="str">
        <f t="shared" si="19"/>
        <v>Roosevelt St</v>
      </c>
      <c r="E49" s="11">
        <f t="shared" ca="1" si="14"/>
        <v>0.55555652291610425</v>
      </c>
      <c r="F49" s="12">
        <f t="shared" si="14"/>
        <v>20.25</v>
      </c>
      <c r="G49" s="12">
        <f t="shared" si="14"/>
        <v>13</v>
      </c>
      <c r="H49" s="12">
        <f t="shared" ref="H49:V55" si="20">IF(ISBLANK(INDEX(summary_data,MATCH($B49,summary_loc,0),MATCH(H$1,summary_hdr,0))),"",INDEX(summary_data,MATCH($B49,summary_loc,0),MATCH(H$1,summary_hdr,0)))</f>
        <v>27.5</v>
      </c>
      <c r="I49" s="13">
        <f t="shared" si="20"/>
        <v>2.1153846153846154</v>
      </c>
      <c r="J49" s="12"/>
      <c r="K49" s="9" t="str">
        <f t="shared" si="20"/>
        <v/>
      </c>
      <c r="L49" s="14" t="str">
        <f t="shared" si="20"/>
        <v/>
      </c>
      <c r="M49" s="14" t="str">
        <f t="shared" si="20"/>
        <v/>
      </c>
      <c r="N49" s="14" t="str">
        <f t="shared" si="20"/>
        <v/>
      </c>
      <c r="O49" s="14" t="str">
        <f t="shared" si="15"/>
        <v/>
      </c>
      <c r="P49" s="9"/>
      <c r="Q49" s="9">
        <f t="shared" ref="Q49:Q50" si="21">B49</f>
        <v>162</v>
      </c>
      <c r="R49" s="15">
        <f t="shared" ca="1" si="15"/>
        <v>0.27160435293369645</v>
      </c>
      <c r="S49" s="11"/>
      <c r="T49" s="11"/>
      <c r="U49" s="11">
        <f t="shared" ca="1" si="15"/>
        <v>0.24691303926823957</v>
      </c>
      <c r="V49" s="11">
        <f t="shared" ca="1" si="15"/>
        <v>0.19753174292781228</v>
      </c>
      <c r="W49" s="11"/>
      <c r="X49" s="11"/>
      <c r="Y49" s="11"/>
      <c r="Z49" s="11"/>
      <c r="AA49" s="11"/>
      <c r="AB49" s="11"/>
      <c r="AC49" s="11"/>
      <c r="AD49" s="9">
        <f t="shared" si="16"/>
        <v>81</v>
      </c>
      <c r="AE49" s="9">
        <f t="shared" si="16"/>
        <v>26</v>
      </c>
      <c r="AF49" s="9">
        <f t="shared" si="16"/>
        <v>55</v>
      </c>
      <c r="AG49" s="16">
        <f t="shared" si="16"/>
        <v>9</v>
      </c>
      <c r="AH49" s="16">
        <f t="shared" si="17"/>
        <v>7</v>
      </c>
      <c r="AI49" s="16">
        <f t="shared" si="17"/>
        <v>5</v>
      </c>
      <c r="AJ49" s="16">
        <f t="shared" si="17"/>
        <v>15</v>
      </c>
    </row>
    <row r="50" spans="1:36" x14ac:dyDescent="0.25">
      <c r="A50">
        <v>49</v>
      </c>
      <c r="B50" s="151">
        <f t="shared" si="8"/>
        <v>163</v>
      </c>
      <c r="C50" s="152" t="str">
        <f t="shared" si="19"/>
        <v>University Dr</v>
      </c>
      <c r="D50" s="152" t="str">
        <f t="shared" si="19"/>
        <v>Farmer Ave</v>
      </c>
      <c r="E50" s="11">
        <f t="shared" ca="1" si="14"/>
        <v>0.30315023207382708</v>
      </c>
      <c r="F50" s="12">
        <f t="shared" si="14"/>
        <v>63.5</v>
      </c>
      <c r="G50" s="12">
        <f t="shared" si="14"/>
        <v>55.5</v>
      </c>
      <c r="H50" s="12">
        <f t="shared" si="20"/>
        <v>71.5</v>
      </c>
      <c r="I50" s="13">
        <f t="shared" si="20"/>
        <v>1.2882882882882882</v>
      </c>
      <c r="J50" s="12"/>
      <c r="K50" s="9" t="str">
        <f t="shared" si="20"/>
        <v/>
      </c>
      <c r="L50" s="14" t="str">
        <f t="shared" si="20"/>
        <v/>
      </c>
      <c r="M50" s="14" t="str">
        <f t="shared" si="20"/>
        <v/>
      </c>
      <c r="N50" s="14" t="str">
        <f t="shared" si="20"/>
        <v/>
      </c>
      <c r="O50" s="14" t="str">
        <f t="shared" si="15"/>
        <v/>
      </c>
      <c r="P50" s="9"/>
      <c r="Q50" s="9">
        <f t="shared" si="21"/>
        <v>163</v>
      </c>
      <c r="R50" s="15">
        <f t="shared" ca="1" si="15"/>
        <v>0.21653464744645501</v>
      </c>
      <c r="S50" s="11"/>
      <c r="T50" s="11"/>
      <c r="U50" s="11">
        <f t="shared" ca="1" si="15"/>
        <v>0.11417382876401533</v>
      </c>
      <c r="V50" s="11">
        <f t="shared" ca="1" si="15"/>
        <v>0.18503956169336297</v>
      </c>
      <c r="W50" s="11"/>
      <c r="X50" s="11"/>
      <c r="Y50" s="11"/>
      <c r="Z50" s="11"/>
      <c r="AA50" s="11"/>
      <c r="AB50" s="11"/>
      <c r="AC50" s="11"/>
      <c r="AD50" s="9">
        <f t="shared" si="16"/>
        <v>254</v>
      </c>
      <c r="AE50" s="9">
        <f t="shared" si="16"/>
        <v>111</v>
      </c>
      <c r="AF50" s="9">
        <f t="shared" si="16"/>
        <v>143</v>
      </c>
      <c r="AG50" s="16">
        <f t="shared" si="16"/>
        <v>27</v>
      </c>
      <c r="AH50" s="16">
        <f t="shared" si="17"/>
        <v>19</v>
      </c>
      <c r="AI50" s="16">
        <f t="shared" si="17"/>
        <v>22</v>
      </c>
      <c r="AJ50" s="16">
        <f t="shared" si="17"/>
        <v>32</v>
      </c>
    </row>
    <row r="51" spans="1:36" x14ac:dyDescent="0.25">
      <c r="A51">
        <v>50</v>
      </c>
      <c r="B51" s="151">
        <f t="shared" si="8"/>
        <v>164</v>
      </c>
      <c r="C51" s="152" t="str">
        <f t="shared" si="19"/>
        <v>Southern Ave</v>
      </c>
      <c r="D51" s="152" t="str">
        <f t="shared" si="19"/>
        <v>McClintock Dr</v>
      </c>
      <c r="E51" s="11">
        <f t="shared" ca="1" si="14"/>
        <v>0.94871787671784313</v>
      </c>
      <c r="F51" s="12">
        <f t="shared" si="14"/>
        <v>29.25</v>
      </c>
      <c r="G51" s="12">
        <f t="shared" si="14"/>
        <v>23.5</v>
      </c>
      <c r="H51" s="12">
        <f t="shared" si="20"/>
        <v>35</v>
      </c>
      <c r="I51" s="13">
        <f t="shared" si="20"/>
        <v>1.4893617021276595</v>
      </c>
      <c r="J51" s="12"/>
      <c r="K51" s="9" t="str">
        <f t="shared" si="20"/>
        <v/>
      </c>
      <c r="L51" s="14" t="str">
        <f t="shared" si="20"/>
        <v/>
      </c>
      <c r="M51" s="14" t="str">
        <f t="shared" si="20"/>
        <v/>
      </c>
      <c r="N51" s="14" t="str">
        <f t="shared" si="20"/>
        <v/>
      </c>
      <c r="O51" s="14" t="str">
        <f t="shared" si="15"/>
        <v/>
      </c>
      <c r="P51" s="9"/>
      <c r="Q51" s="9">
        <f t="shared" si="18"/>
        <v>164</v>
      </c>
      <c r="R51" s="15">
        <f t="shared" ca="1" si="15"/>
        <v>0.21367540839236698</v>
      </c>
      <c r="S51" s="11"/>
      <c r="T51" s="11"/>
      <c r="U51" s="11">
        <f t="shared" ca="1" si="15"/>
        <v>0.16239276096375718</v>
      </c>
      <c r="V51" s="11">
        <f t="shared" ca="1" si="15"/>
        <v>0.34188112272379317</v>
      </c>
      <c r="W51" s="11"/>
      <c r="X51" s="11"/>
      <c r="Y51" s="11"/>
      <c r="Z51" s="11"/>
      <c r="AA51" s="11"/>
      <c r="AB51" s="11"/>
      <c r="AC51" s="11"/>
      <c r="AD51" s="9">
        <f t="shared" si="16"/>
        <v>117</v>
      </c>
      <c r="AE51" s="9">
        <f t="shared" si="16"/>
        <v>47</v>
      </c>
      <c r="AF51" s="9">
        <f t="shared" si="16"/>
        <v>70</v>
      </c>
      <c r="AG51" s="16">
        <f t="shared" si="16"/>
        <v>6</v>
      </c>
      <c r="AH51" s="16">
        <f t="shared" si="17"/>
        <v>10</v>
      </c>
      <c r="AI51" s="16">
        <f t="shared" si="17"/>
        <v>16</v>
      </c>
      <c r="AJ51" s="16">
        <f t="shared" si="17"/>
        <v>41</v>
      </c>
    </row>
    <row r="52" spans="1:36" x14ac:dyDescent="0.25">
      <c r="A52">
        <v>51</v>
      </c>
      <c r="B52" s="151">
        <f t="shared" ref="B52:B54" si="22">INDEX(sum_locID,1,A52)</f>
        <v>165</v>
      </c>
      <c r="C52" s="152" t="str">
        <f t="shared" si="19"/>
        <v>University Dr</v>
      </c>
      <c r="D52" s="152" t="str">
        <f t="shared" si="19"/>
        <v>Priest Dr</v>
      </c>
      <c r="E52" s="11">
        <f t="shared" ca="1" si="14"/>
        <v>0.51807140408464514</v>
      </c>
      <c r="F52" s="12">
        <f t="shared" si="14"/>
        <v>20.75</v>
      </c>
      <c r="G52" s="12">
        <f t="shared" si="14"/>
        <v>15.5</v>
      </c>
      <c r="H52" s="12">
        <f t="shared" si="20"/>
        <v>26</v>
      </c>
      <c r="I52" s="13">
        <f t="shared" si="20"/>
        <v>1.6774193548387097</v>
      </c>
      <c r="J52" s="12"/>
      <c r="K52" s="9" t="str">
        <f t="shared" si="20"/>
        <v/>
      </c>
      <c r="L52" s="14" t="str">
        <f t="shared" si="20"/>
        <v/>
      </c>
      <c r="M52" s="14" t="str">
        <f t="shared" si="20"/>
        <v/>
      </c>
      <c r="N52" s="14" t="str">
        <f t="shared" si="20"/>
        <v/>
      </c>
      <c r="O52" s="14" t="str">
        <f t="shared" si="15"/>
        <v/>
      </c>
      <c r="P52" s="9"/>
      <c r="Q52" s="9">
        <f t="shared" ref="Q52:Q54" si="23">B52</f>
        <v>165</v>
      </c>
      <c r="R52" s="15">
        <f t="shared" ca="1" si="15"/>
        <v>6.0240734473240548E-2</v>
      </c>
      <c r="S52" s="11"/>
      <c r="T52" s="11"/>
      <c r="U52" s="11">
        <f t="shared" ca="1" si="15"/>
        <v>0.30120503861153569</v>
      </c>
      <c r="V52" s="11">
        <f t="shared" ca="1" si="15"/>
        <v>0.2289150907753276</v>
      </c>
      <c r="W52" s="11"/>
      <c r="X52" s="11"/>
      <c r="Y52" s="11"/>
      <c r="Z52" s="11"/>
      <c r="AA52" s="11"/>
      <c r="AB52" s="11"/>
      <c r="AC52" s="11"/>
      <c r="AD52" s="9">
        <f t="shared" si="16"/>
        <v>83</v>
      </c>
      <c r="AE52" s="9">
        <f t="shared" si="16"/>
        <v>31</v>
      </c>
      <c r="AF52" s="9">
        <f t="shared" si="16"/>
        <v>52</v>
      </c>
      <c r="AG52" s="16">
        <f t="shared" si="16"/>
        <v>4</v>
      </c>
      <c r="AH52" s="16">
        <f t="shared" si="17"/>
        <v>10</v>
      </c>
      <c r="AI52" s="16">
        <f t="shared" si="17"/>
        <v>9</v>
      </c>
      <c r="AJ52" s="16">
        <f t="shared" si="17"/>
        <v>20</v>
      </c>
    </row>
    <row r="53" spans="1:36" x14ac:dyDescent="0.25">
      <c r="A53">
        <v>52</v>
      </c>
      <c r="B53" s="151">
        <f t="shared" si="22"/>
        <v>166</v>
      </c>
      <c r="C53" s="152" t="str">
        <f t="shared" si="19"/>
        <v>8th St</v>
      </c>
      <c r="D53" s="152" t="str">
        <f t="shared" si="19"/>
        <v>Dorsey Ln</v>
      </c>
      <c r="E53" s="11">
        <f t="shared" ref="E53:G55" ca="1" si="24">IF(ISBLANK(INDEX(summary_data,MATCH($B53,summary_loc,0),MATCH(E$1,summary_hdr,0))),"",INDEX(summary_data,MATCH($B53,summary_loc,0),MATCH(E$1,summary_hdr,0)))</f>
        <v>0.25446511363046515</v>
      </c>
      <c r="F53" s="12">
        <f t="shared" si="24"/>
        <v>56</v>
      </c>
      <c r="G53" s="12">
        <f t="shared" si="24"/>
        <v>18.5</v>
      </c>
      <c r="H53" s="12">
        <f t="shared" si="20"/>
        <v>93.5</v>
      </c>
      <c r="I53" s="13">
        <f t="shared" si="20"/>
        <v>5.0540540540540544</v>
      </c>
      <c r="J53" s="12"/>
      <c r="K53" s="9" t="str">
        <f t="shared" si="20"/>
        <v/>
      </c>
      <c r="L53" s="14" t="str">
        <f t="shared" si="20"/>
        <v/>
      </c>
      <c r="M53" s="14" t="str">
        <f t="shared" si="20"/>
        <v/>
      </c>
      <c r="N53" s="14" t="str">
        <f t="shared" si="20"/>
        <v/>
      </c>
      <c r="O53" s="14" t="str">
        <f t="shared" si="20"/>
        <v/>
      </c>
      <c r="P53" s="9"/>
      <c r="Q53" s="9">
        <f t="shared" si="23"/>
        <v>166</v>
      </c>
      <c r="R53" s="15">
        <f t="shared" ca="1" si="20"/>
        <v>0.21428476954042669</v>
      </c>
      <c r="S53" s="11"/>
      <c r="T53" s="11"/>
      <c r="U53" s="11">
        <f t="shared" ca="1" si="20"/>
        <v>7.1429265133508266E-2</v>
      </c>
      <c r="V53" s="11">
        <f t="shared" ca="1" si="20"/>
        <v>0.12946384091754407</v>
      </c>
      <c r="W53" s="11"/>
      <c r="X53" s="11"/>
      <c r="Y53" s="11"/>
      <c r="Z53" s="11"/>
      <c r="AA53" s="11"/>
      <c r="AB53" s="11"/>
      <c r="AC53" s="11"/>
      <c r="AD53" s="9">
        <f t="shared" ref="AD53:AJ55" si="25">IF(ISBLANK(INDEX(summary_data,MATCH($B53,summary_loc,0),MATCH(AD$1,summary_hdr,0))),"",INDEX(summary_data,MATCH($B53,summary_loc,0),MATCH(AD$1,summary_hdr,0)))</f>
        <v>224</v>
      </c>
      <c r="AE53" s="9">
        <f t="shared" si="25"/>
        <v>37</v>
      </c>
      <c r="AF53" s="9">
        <f t="shared" si="25"/>
        <v>187</v>
      </c>
      <c r="AG53" s="16">
        <f t="shared" si="25"/>
        <v>6</v>
      </c>
      <c r="AH53" s="16">
        <f t="shared" si="25"/>
        <v>2</v>
      </c>
      <c r="AI53" s="16">
        <f t="shared" si="25"/>
        <v>5</v>
      </c>
      <c r="AJ53" s="16">
        <f t="shared" si="25"/>
        <v>2</v>
      </c>
    </row>
    <row r="54" spans="1:36" x14ac:dyDescent="0.25">
      <c r="A54">
        <v>53</v>
      </c>
      <c r="B54" s="151">
        <f t="shared" si="22"/>
        <v>167</v>
      </c>
      <c r="C54" s="152" t="str">
        <f t="shared" si="19"/>
        <v>Town Lake Path S</v>
      </c>
      <c r="D54" s="152" t="str">
        <f t="shared" si="19"/>
        <v>Priest Dr</v>
      </c>
      <c r="E54" s="11">
        <f t="shared" ca="1" si="24"/>
        <v>0.72058741298515228</v>
      </c>
      <c r="F54" s="12">
        <f t="shared" si="24"/>
        <v>17</v>
      </c>
      <c r="G54" s="12">
        <f t="shared" si="24"/>
        <v>15.5</v>
      </c>
      <c r="H54" s="12">
        <f t="shared" si="20"/>
        <v>18.5</v>
      </c>
      <c r="I54" s="13">
        <f t="shared" si="20"/>
        <v>1.1935483870967742</v>
      </c>
      <c r="J54" s="12"/>
      <c r="K54" s="9" t="str">
        <f t="shared" si="20"/>
        <v/>
      </c>
      <c r="L54" s="14" t="str">
        <f t="shared" si="20"/>
        <v/>
      </c>
      <c r="M54" s="14" t="str">
        <f t="shared" si="20"/>
        <v/>
      </c>
      <c r="N54" s="14" t="str">
        <f t="shared" si="20"/>
        <v/>
      </c>
      <c r="O54" s="14" t="str">
        <f t="shared" si="20"/>
        <v/>
      </c>
      <c r="P54" s="9"/>
      <c r="Q54" s="9">
        <f t="shared" si="23"/>
        <v>167</v>
      </c>
      <c r="R54" s="15">
        <f t="shared" ca="1" si="20"/>
        <v>0.23529450802833493</v>
      </c>
      <c r="S54" s="11"/>
      <c r="T54" s="11"/>
      <c r="U54" s="11">
        <f t="shared" ca="1" si="20"/>
        <v>0.58823496432600564</v>
      </c>
      <c r="V54" s="11">
        <f t="shared" ca="1" si="20"/>
        <v>0.10294076218822149</v>
      </c>
      <c r="W54" s="11"/>
      <c r="X54" s="11"/>
      <c r="Y54" s="11"/>
      <c r="Z54" s="11"/>
      <c r="AA54" s="11"/>
      <c r="AB54" s="11"/>
      <c r="AC54" s="11"/>
      <c r="AD54" s="9">
        <f t="shared" si="25"/>
        <v>68</v>
      </c>
      <c r="AE54" s="9">
        <f t="shared" si="25"/>
        <v>31</v>
      </c>
      <c r="AF54" s="9">
        <f t="shared" si="25"/>
        <v>37</v>
      </c>
      <c r="AG54" s="16">
        <f t="shared" si="25"/>
        <v>7</v>
      </c>
      <c r="AH54" s="16">
        <f t="shared" si="25"/>
        <v>22</v>
      </c>
      <c r="AI54" s="16">
        <f t="shared" si="25"/>
        <v>0</v>
      </c>
      <c r="AJ54" s="16">
        <f t="shared" si="25"/>
        <v>28</v>
      </c>
    </row>
    <row r="55" spans="1:36" x14ac:dyDescent="0.25">
      <c r="A55">
        <v>54</v>
      </c>
      <c r="B55" s="151" t="str">
        <f t="shared" ref="B55" si="26">INDEX(sum_locID,1,A55)</f>
        <v/>
      </c>
      <c r="C55" s="152" t="str">
        <f t="shared" si="19"/>
        <v/>
      </c>
      <c r="D55" s="152" t="str">
        <f t="shared" si="19"/>
        <v/>
      </c>
      <c r="E55" s="11" t="str">
        <f t="shared" si="24"/>
        <v/>
      </c>
      <c r="F55" s="12" t="str">
        <f t="shared" si="24"/>
        <v/>
      </c>
      <c r="G55" s="12" t="str">
        <f t="shared" si="24"/>
        <v/>
      </c>
      <c r="H55" s="12" t="str">
        <f t="shared" si="20"/>
        <v/>
      </c>
      <c r="I55" s="13" t="str">
        <f t="shared" si="20"/>
        <v/>
      </c>
      <c r="J55" s="12"/>
      <c r="K55" s="9" t="str">
        <f t="shared" si="20"/>
        <v/>
      </c>
      <c r="L55" s="14" t="str">
        <f t="shared" si="20"/>
        <v/>
      </c>
      <c r="M55" s="14" t="str">
        <f t="shared" si="20"/>
        <v/>
      </c>
      <c r="N55" s="14" t="str">
        <f t="shared" si="20"/>
        <v/>
      </c>
      <c r="O55" s="14" t="str">
        <f t="shared" si="20"/>
        <v/>
      </c>
      <c r="P55" s="9"/>
      <c r="Q55" s="9" t="str">
        <f t="shared" ref="Q55" si="27">B55</f>
        <v/>
      </c>
      <c r="R55" s="15" t="str">
        <f t="shared" si="20"/>
        <v/>
      </c>
      <c r="S55" s="11"/>
      <c r="T55" s="11"/>
      <c r="U55" s="11" t="str">
        <f t="shared" si="20"/>
        <v/>
      </c>
      <c r="V55" s="11" t="str">
        <f t="shared" si="20"/>
        <v/>
      </c>
      <c r="W55" s="11"/>
      <c r="X55" s="11"/>
      <c r="Y55" s="11"/>
      <c r="Z55" s="11"/>
      <c r="AA55" s="11"/>
      <c r="AB55" s="11"/>
      <c r="AC55" s="11"/>
      <c r="AD55" s="9" t="e">
        <f t="shared" si="25"/>
        <v>#N/A</v>
      </c>
      <c r="AE55" s="9" t="e">
        <f t="shared" si="25"/>
        <v>#N/A</v>
      </c>
      <c r="AF55" s="9" t="e">
        <f t="shared" si="25"/>
        <v>#N/A</v>
      </c>
      <c r="AG55" s="16" t="e">
        <f t="shared" si="25"/>
        <v>#N/A</v>
      </c>
      <c r="AH55" s="16" t="e">
        <f t="shared" si="25"/>
        <v>#N/A</v>
      </c>
      <c r="AI55" s="16" t="e">
        <f t="shared" si="25"/>
        <v>#N/A</v>
      </c>
      <c r="AJ55" s="16" t="e">
        <f t="shared" si="25"/>
        <v>#N/A</v>
      </c>
    </row>
    <row r="56" spans="1:36" x14ac:dyDescent="0.25">
      <c r="B56" s="9"/>
      <c r="C56" s="10"/>
      <c r="D56" s="10"/>
      <c r="E56" s="11"/>
      <c r="F56" s="12"/>
      <c r="G56" s="12"/>
      <c r="H56" s="12"/>
      <c r="I56" s="13"/>
      <c r="J56" s="12"/>
      <c r="K56" s="9"/>
      <c r="L56" s="14"/>
      <c r="M56" s="14"/>
      <c r="N56" s="14"/>
      <c r="O56" s="14"/>
      <c r="P56" s="9"/>
      <c r="Q56" s="9"/>
      <c r="R56" s="15"/>
      <c r="S56" s="11"/>
      <c r="T56" s="11"/>
      <c r="U56" s="11"/>
      <c r="V56" s="11"/>
      <c r="W56" s="11"/>
      <c r="X56" s="11"/>
      <c r="Y56" s="11"/>
      <c r="Z56" s="11"/>
      <c r="AA56" s="11"/>
      <c r="AB56" s="11"/>
      <c r="AC56" s="11"/>
      <c r="AD56" s="9"/>
      <c r="AE56" s="9"/>
      <c r="AF56" s="9"/>
      <c r="AG56" s="16"/>
      <c r="AH56" s="16"/>
      <c r="AI56" s="16"/>
      <c r="AJ56" s="16"/>
    </row>
    <row r="57" spans="1:36" x14ac:dyDescent="0.25">
      <c r="B57" s="9"/>
      <c r="C57" s="10"/>
      <c r="D57" s="10"/>
      <c r="E57" s="11"/>
      <c r="F57" s="12"/>
      <c r="G57" s="12"/>
      <c r="H57" s="12"/>
      <c r="I57" s="13"/>
      <c r="J57" s="12"/>
      <c r="K57" s="9"/>
      <c r="L57" s="14"/>
      <c r="M57" s="14"/>
      <c r="N57" s="14"/>
      <c r="O57" s="14"/>
      <c r="P57" s="9"/>
      <c r="Q57" s="9"/>
      <c r="R57" s="15"/>
      <c r="S57" s="11"/>
      <c r="T57" s="11"/>
      <c r="U57" s="11"/>
      <c r="V57" s="11"/>
      <c r="W57" s="11"/>
      <c r="X57" s="11"/>
      <c r="Y57" s="11"/>
      <c r="Z57" s="11"/>
      <c r="AA57" s="11"/>
      <c r="AB57" s="11"/>
      <c r="AC57" s="11"/>
      <c r="AD57" s="9"/>
      <c r="AE57" s="9"/>
      <c r="AF57" s="9"/>
      <c r="AG57" s="16"/>
      <c r="AH57" s="16"/>
      <c r="AI57" s="16"/>
      <c r="AJ57" s="16"/>
    </row>
    <row r="58" spans="1:36" x14ac:dyDescent="0.25">
      <c r="D58" s="17">
        <v>0.15</v>
      </c>
    </row>
    <row r="59" spans="1:36" x14ac:dyDescent="0.25">
      <c r="C59" t="s">
        <v>43</v>
      </c>
      <c r="D59" t="s">
        <v>44</v>
      </c>
      <c r="E59" t="str">
        <f>E1</f>
        <v>Sidewalk%</v>
      </c>
      <c r="F59" t="str">
        <f>F1</f>
        <v>Total per hr</v>
      </c>
      <c r="G59" t="str">
        <f>G1</f>
        <v>AM per hr</v>
      </c>
      <c r="H59" t="str">
        <f>H1</f>
        <v>PM per hr</v>
      </c>
      <c r="I59" t="str">
        <f>I1</f>
        <v>PM/AM</v>
      </c>
      <c r="R59" t="str">
        <f>R1</f>
        <v>Female%</v>
      </c>
      <c r="U59" t="str">
        <f>U1</f>
        <v>Helmet%</v>
      </c>
      <c r="V59" t="str">
        <f>V1</f>
        <v>Wrong way%</v>
      </c>
    </row>
    <row r="60" spans="1:36" x14ac:dyDescent="0.25">
      <c r="B60" s="22">
        <v>1</v>
      </c>
      <c r="C60" t="s">
        <v>45</v>
      </c>
      <c r="D60" s="18">
        <v>0.1</v>
      </c>
      <c r="E60" s="19">
        <f t="array" aca="1" ref="E60:E66" ca="1">FREQUENCY(E2:E57,D60:D66)</f>
        <v>6</v>
      </c>
      <c r="F60" s="19">
        <f t="array" ref="F60:F71">FREQUENCY(F2:F57,F75:F86)</f>
        <v>5</v>
      </c>
      <c r="G60" s="19">
        <f>FREQUENCY(G2:G57,G75:G82)</f>
        <v>0</v>
      </c>
      <c r="H60" s="19">
        <f>FREQUENCY(H2:H57,H75:H82)</f>
        <v>0</v>
      </c>
      <c r="I60" s="19">
        <f>FREQUENCY(I2:I57,I75:I82)</f>
        <v>0</v>
      </c>
      <c r="J60" s="19"/>
      <c r="Q60" s="22">
        <v>1</v>
      </c>
      <c r="R60" s="19">
        <f t="array" aca="1" ref="R60:R69" ca="1">FREQUENCY(R2:R57,$R75:$R84)</f>
        <v>1</v>
      </c>
      <c r="S60" s="19"/>
      <c r="T60" s="19"/>
      <c r="U60" s="19">
        <f t="array" aca="1" ref="U60:U69" ca="1">FREQUENCY(U2:U57,$U75:$U84)</f>
        <v>8</v>
      </c>
      <c r="V60" s="19">
        <f t="array" aca="1" ref="V60:V69" ca="1">FREQUENCY(V2:V57,$V75:$V84)</f>
        <v>8</v>
      </c>
      <c r="W60" s="19"/>
      <c r="X60" s="19"/>
    </row>
    <row r="61" spans="1:36" x14ac:dyDescent="0.25">
      <c r="B61" s="22">
        <v>2</v>
      </c>
      <c r="D61" s="18">
        <f t="shared" ref="D61:D66" si="28">D60+D$58</f>
        <v>0.25</v>
      </c>
      <c r="E61" s="19">
        <f ca="1"/>
        <v>10</v>
      </c>
      <c r="F61">
        <v>17</v>
      </c>
      <c r="Q61" s="22">
        <v>2</v>
      </c>
      <c r="R61">
        <f ca="1"/>
        <v>2</v>
      </c>
      <c r="U61">
        <f ca="1"/>
        <v>13</v>
      </c>
      <c r="V61">
        <f ca="1"/>
        <v>9</v>
      </c>
    </row>
    <row r="62" spans="1:36" x14ac:dyDescent="0.25">
      <c r="B62" s="22">
        <v>3</v>
      </c>
      <c r="D62" s="18">
        <f t="shared" si="28"/>
        <v>0.4</v>
      </c>
      <c r="E62" s="19">
        <f ca="1"/>
        <v>11</v>
      </c>
      <c r="F62">
        <v>12</v>
      </c>
      <c r="Q62" s="22">
        <v>3</v>
      </c>
      <c r="R62">
        <f ca="1"/>
        <v>6</v>
      </c>
      <c r="U62">
        <f ca="1"/>
        <v>13</v>
      </c>
      <c r="V62">
        <f ca="1"/>
        <v>6</v>
      </c>
    </row>
    <row r="63" spans="1:36" x14ac:dyDescent="0.25">
      <c r="B63" s="22">
        <v>4</v>
      </c>
      <c r="D63" s="18">
        <f t="shared" si="28"/>
        <v>0.55000000000000004</v>
      </c>
      <c r="E63" s="19">
        <f ca="1"/>
        <v>5</v>
      </c>
      <c r="F63">
        <v>6</v>
      </c>
      <c r="Q63" s="22">
        <v>4</v>
      </c>
      <c r="R63">
        <f ca="1"/>
        <v>7</v>
      </c>
      <c r="U63">
        <f ca="1"/>
        <v>7</v>
      </c>
      <c r="V63">
        <f ca="1"/>
        <v>8</v>
      </c>
    </row>
    <row r="64" spans="1:36" x14ac:dyDescent="0.25">
      <c r="B64" s="22">
        <v>5</v>
      </c>
      <c r="D64" s="18">
        <f t="shared" si="28"/>
        <v>0.70000000000000007</v>
      </c>
      <c r="E64" s="19">
        <f ca="1"/>
        <v>7</v>
      </c>
      <c r="F64">
        <v>2</v>
      </c>
      <c r="Q64" s="22">
        <v>5</v>
      </c>
      <c r="R64">
        <f ca="1"/>
        <v>22</v>
      </c>
      <c r="U64">
        <f ca="1"/>
        <v>3</v>
      </c>
      <c r="V64">
        <f ca="1"/>
        <v>10</v>
      </c>
    </row>
    <row r="65" spans="2:23" x14ac:dyDescent="0.25">
      <c r="B65" s="22">
        <v>6</v>
      </c>
      <c r="D65" s="18">
        <f t="shared" si="28"/>
        <v>0.85000000000000009</v>
      </c>
      <c r="E65" s="19">
        <f ca="1"/>
        <v>7</v>
      </c>
      <c r="F65">
        <v>2</v>
      </c>
      <c r="Q65" s="22">
        <v>6</v>
      </c>
      <c r="R65">
        <f ca="1"/>
        <v>9</v>
      </c>
      <c r="U65">
        <f ca="1"/>
        <v>6</v>
      </c>
      <c r="V65">
        <f ca="1"/>
        <v>5</v>
      </c>
    </row>
    <row r="66" spans="2:23" x14ac:dyDescent="0.25">
      <c r="B66" s="22">
        <v>7</v>
      </c>
      <c r="D66" s="18">
        <f t="shared" si="28"/>
        <v>1</v>
      </c>
      <c r="E66" s="19">
        <f ca="1"/>
        <v>7</v>
      </c>
      <c r="F66">
        <v>1</v>
      </c>
      <c r="Q66" s="22">
        <v>7</v>
      </c>
      <c r="R66">
        <f ca="1"/>
        <v>5</v>
      </c>
      <c r="U66">
        <f ca="1"/>
        <v>2</v>
      </c>
      <c r="V66">
        <f ca="1"/>
        <v>4</v>
      </c>
    </row>
    <row r="67" spans="2:23" x14ac:dyDescent="0.25">
      <c r="B67" s="22">
        <v>8</v>
      </c>
      <c r="F67">
        <v>2</v>
      </c>
      <c r="Q67" s="22">
        <v>8</v>
      </c>
      <c r="R67">
        <f ca="1"/>
        <v>1</v>
      </c>
      <c r="U67">
        <f ca="1"/>
        <v>1</v>
      </c>
      <c r="V67">
        <f ca="1"/>
        <v>3</v>
      </c>
    </row>
    <row r="68" spans="2:23" x14ac:dyDescent="0.25">
      <c r="B68" s="22">
        <v>9</v>
      </c>
      <c r="F68">
        <v>1</v>
      </c>
      <c r="Q68" s="22">
        <v>9</v>
      </c>
      <c r="R68">
        <f ca="1"/>
        <v>0</v>
      </c>
      <c r="U68">
        <f ca="1"/>
        <v>0</v>
      </c>
      <c r="V68">
        <f ca="1"/>
        <v>0</v>
      </c>
    </row>
    <row r="69" spans="2:23" x14ac:dyDescent="0.25">
      <c r="B69" s="22">
        <v>10</v>
      </c>
      <c r="F69">
        <v>2</v>
      </c>
      <c r="Q69" s="22">
        <v>10</v>
      </c>
      <c r="R69">
        <f ca="1"/>
        <v>0</v>
      </c>
      <c r="U69">
        <f ca="1"/>
        <v>0</v>
      </c>
      <c r="V69">
        <f ca="1"/>
        <v>0</v>
      </c>
    </row>
    <row r="70" spans="2:23" x14ac:dyDescent="0.25">
      <c r="B70" s="22">
        <v>11</v>
      </c>
      <c r="F70">
        <v>0</v>
      </c>
      <c r="Q70" s="22">
        <v>11</v>
      </c>
    </row>
    <row r="71" spans="2:23" x14ac:dyDescent="0.25">
      <c r="B71" s="22">
        <v>12</v>
      </c>
      <c r="F71">
        <v>2</v>
      </c>
      <c r="Q71" s="22">
        <v>12</v>
      </c>
    </row>
    <row r="73" spans="2:23" x14ac:dyDescent="0.25">
      <c r="R73" s="17">
        <v>0.05</v>
      </c>
      <c r="U73" s="17">
        <v>0.1</v>
      </c>
      <c r="W73" s="17"/>
    </row>
    <row r="75" spans="2:23" x14ac:dyDescent="0.25">
      <c r="B75" s="22">
        <v>1</v>
      </c>
      <c r="F75">
        <f>F90/F$92</f>
        <v>20</v>
      </c>
      <c r="Q75" s="22">
        <v>1</v>
      </c>
      <c r="R75" s="18">
        <v>0.05</v>
      </c>
      <c r="U75" s="18">
        <v>0.1</v>
      </c>
      <c r="V75" s="17">
        <f>$R75</f>
        <v>0.05</v>
      </c>
      <c r="W75" s="18"/>
    </row>
    <row r="76" spans="2:23" x14ac:dyDescent="0.25">
      <c r="B76" s="22">
        <v>2</v>
      </c>
      <c r="F76">
        <f>F75+F$75</f>
        <v>40</v>
      </c>
      <c r="Q76" s="22">
        <v>2</v>
      </c>
      <c r="R76" s="18">
        <f>R75+R$73</f>
        <v>0.1</v>
      </c>
      <c r="U76" s="18">
        <f>U75+U$73</f>
        <v>0.2</v>
      </c>
      <c r="V76" s="17">
        <f>$R76</f>
        <v>0.1</v>
      </c>
      <c r="W76" s="18"/>
    </row>
    <row r="77" spans="2:23" x14ac:dyDescent="0.25">
      <c r="B77" s="22">
        <v>3</v>
      </c>
      <c r="F77">
        <f t="shared" ref="F77:F86" si="29">F76+F$75</f>
        <v>60</v>
      </c>
      <c r="Q77" s="22">
        <v>3</v>
      </c>
      <c r="R77" s="18">
        <f t="shared" ref="R77:R84" si="30">R76+R$73</f>
        <v>0.15000000000000002</v>
      </c>
      <c r="U77" s="18">
        <f t="shared" ref="U77:U84" si="31">U76+U$73</f>
        <v>0.30000000000000004</v>
      </c>
      <c r="V77" s="17">
        <f t="shared" ref="V77:V84" si="32">$R77</f>
        <v>0.15000000000000002</v>
      </c>
      <c r="W77" s="18"/>
    </row>
    <row r="78" spans="2:23" x14ac:dyDescent="0.25">
      <c r="B78" s="22">
        <v>4</v>
      </c>
      <c r="F78">
        <f t="shared" si="29"/>
        <v>80</v>
      </c>
      <c r="Q78" s="22">
        <v>4</v>
      </c>
      <c r="R78" s="18">
        <f t="shared" si="30"/>
        <v>0.2</v>
      </c>
      <c r="U78" s="18">
        <f t="shared" si="31"/>
        <v>0.4</v>
      </c>
      <c r="V78" s="17">
        <f t="shared" si="32"/>
        <v>0.2</v>
      </c>
      <c r="W78" s="18"/>
    </row>
    <row r="79" spans="2:23" x14ac:dyDescent="0.25">
      <c r="B79" s="22">
        <v>5</v>
      </c>
      <c r="F79">
        <f t="shared" si="29"/>
        <v>100</v>
      </c>
      <c r="Q79" s="22">
        <v>5</v>
      </c>
      <c r="R79" s="18">
        <f t="shared" si="30"/>
        <v>0.25</v>
      </c>
      <c r="U79" s="18">
        <f t="shared" si="31"/>
        <v>0.5</v>
      </c>
      <c r="V79" s="17">
        <f t="shared" si="32"/>
        <v>0.25</v>
      </c>
      <c r="W79" s="18"/>
    </row>
    <row r="80" spans="2:23" x14ac:dyDescent="0.25">
      <c r="B80" s="22">
        <v>6</v>
      </c>
      <c r="F80">
        <f t="shared" si="29"/>
        <v>120</v>
      </c>
      <c r="Q80" s="22">
        <v>6</v>
      </c>
      <c r="R80" s="18">
        <f t="shared" si="30"/>
        <v>0.3</v>
      </c>
      <c r="U80" s="18">
        <f t="shared" si="31"/>
        <v>0.6</v>
      </c>
      <c r="V80" s="17">
        <f t="shared" si="32"/>
        <v>0.3</v>
      </c>
      <c r="W80" s="18"/>
    </row>
    <row r="81" spans="2:23" x14ac:dyDescent="0.25">
      <c r="B81" s="22">
        <v>7</v>
      </c>
      <c r="F81">
        <f t="shared" si="29"/>
        <v>140</v>
      </c>
      <c r="Q81" s="22">
        <v>7</v>
      </c>
      <c r="R81" s="18">
        <f t="shared" si="30"/>
        <v>0.35</v>
      </c>
      <c r="U81" s="18">
        <f t="shared" si="31"/>
        <v>0.7</v>
      </c>
      <c r="V81" s="17">
        <f t="shared" si="32"/>
        <v>0.35</v>
      </c>
      <c r="W81" s="18"/>
    </row>
    <row r="82" spans="2:23" x14ac:dyDescent="0.25">
      <c r="B82" s="22">
        <v>8</v>
      </c>
      <c r="F82">
        <f t="shared" si="29"/>
        <v>160</v>
      </c>
      <c r="Q82" s="22">
        <v>8</v>
      </c>
      <c r="R82" s="18">
        <f t="shared" si="30"/>
        <v>0.39999999999999997</v>
      </c>
      <c r="U82" s="18">
        <f t="shared" si="31"/>
        <v>0.79999999999999993</v>
      </c>
      <c r="V82" s="17">
        <f t="shared" si="32"/>
        <v>0.39999999999999997</v>
      </c>
      <c r="W82" s="18"/>
    </row>
    <row r="83" spans="2:23" x14ac:dyDescent="0.25">
      <c r="B83" s="22">
        <v>9</v>
      </c>
      <c r="F83">
        <f t="shared" si="29"/>
        <v>180</v>
      </c>
      <c r="Q83" s="22">
        <v>9</v>
      </c>
      <c r="R83" s="18">
        <f t="shared" si="30"/>
        <v>0.44999999999999996</v>
      </c>
      <c r="U83" s="18">
        <f t="shared" si="31"/>
        <v>0.89999999999999991</v>
      </c>
      <c r="V83" s="17">
        <f t="shared" si="32"/>
        <v>0.44999999999999996</v>
      </c>
      <c r="W83" s="18"/>
    </row>
    <row r="84" spans="2:23" x14ac:dyDescent="0.25">
      <c r="B84" s="22">
        <v>10</v>
      </c>
      <c r="F84">
        <f t="shared" si="29"/>
        <v>200</v>
      </c>
      <c r="Q84" s="22">
        <v>10</v>
      </c>
      <c r="R84" s="18">
        <f t="shared" si="30"/>
        <v>0.49999999999999994</v>
      </c>
      <c r="U84" s="18">
        <f t="shared" si="31"/>
        <v>0.99999999999999989</v>
      </c>
      <c r="V84" s="17">
        <f t="shared" si="32"/>
        <v>0.49999999999999994</v>
      </c>
      <c r="W84" s="18"/>
    </row>
    <row r="85" spans="2:23" x14ac:dyDescent="0.25">
      <c r="B85" s="22">
        <v>11</v>
      </c>
      <c r="F85">
        <f t="shared" si="29"/>
        <v>220</v>
      </c>
      <c r="J85" s="74"/>
      <c r="Q85" s="22">
        <v>11</v>
      </c>
      <c r="U85" s="18"/>
      <c r="W85" s="18"/>
    </row>
    <row r="86" spans="2:23" x14ac:dyDescent="0.25">
      <c r="B86" s="22">
        <v>12</v>
      </c>
      <c r="F86">
        <f t="shared" si="29"/>
        <v>240</v>
      </c>
      <c r="J86" s="74"/>
      <c r="Q86" s="22">
        <v>12</v>
      </c>
      <c r="W86" s="18"/>
    </row>
    <row r="87" spans="2:23" x14ac:dyDescent="0.25">
      <c r="W87" s="18"/>
    </row>
    <row r="89" spans="2:23" x14ac:dyDescent="0.25">
      <c r="D89" t="s">
        <v>47</v>
      </c>
      <c r="F89" s="74">
        <f>MAX(F2:F57)</f>
        <v>309.5</v>
      </c>
      <c r="J89" s="74"/>
      <c r="R89" s="76">
        <f ca="1">MAX(R2:R57)</f>
        <v>0.37647094158390476</v>
      </c>
      <c r="U89" s="76">
        <f ca="1">MAX(U2:U57)</f>
        <v>0.76056399346865466</v>
      </c>
      <c r="V89" s="76">
        <f ca="1">MAX(V2:V57)</f>
        <v>0.36764641988873492</v>
      </c>
      <c r="W89" s="76"/>
    </row>
    <row r="90" spans="2:23" x14ac:dyDescent="0.25">
      <c r="D90" t="s">
        <v>190</v>
      </c>
      <c r="F90" s="74">
        <v>240</v>
      </c>
      <c r="J90" s="74"/>
      <c r="R90" s="17">
        <v>0.5</v>
      </c>
      <c r="U90" s="17">
        <v>0.5</v>
      </c>
      <c r="V90" s="17">
        <v>0.5</v>
      </c>
      <c r="W90" s="17"/>
    </row>
    <row r="91" spans="2:23" x14ac:dyDescent="0.25">
      <c r="D91" t="s">
        <v>191</v>
      </c>
      <c r="F91" s="74"/>
      <c r="J91" s="74"/>
      <c r="R91" s="74"/>
      <c r="U91" s="74"/>
      <c r="V91" s="74"/>
      <c r="W91" s="74"/>
    </row>
    <row r="92" spans="2:23" x14ac:dyDescent="0.25">
      <c r="D92" t="s">
        <v>189</v>
      </c>
      <c r="F92">
        <v>12</v>
      </c>
      <c r="R92">
        <v>10</v>
      </c>
      <c r="U92">
        <v>10</v>
      </c>
      <c r="V92">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election activeCell="B2" sqref="B2"/>
    </sheetView>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580</v>
      </c>
      <c r="B1" s="77" t="s">
        <v>61</v>
      </c>
      <c r="C1" s="77" t="s">
        <v>492</v>
      </c>
      <c r="D1" s="77" t="s">
        <v>492</v>
      </c>
      <c r="E1" s="55" t="s">
        <v>587</v>
      </c>
      <c r="F1" s="77" t="s">
        <v>136</v>
      </c>
    </row>
    <row r="2" spans="1:6" x14ac:dyDescent="0.25">
      <c r="A2">
        <v>1</v>
      </c>
      <c r="B2" s="16" t="e">
        <f>INDEX(ReportDir!B:B,MATCH($A2,ReportDir!$U:$U,0))</f>
        <v>#N/A</v>
      </c>
      <c r="C2" s="75" t="e">
        <f>INDEX(ReportDir!O:O,MATCH($A2,ReportDir!$U:$U,0))</f>
        <v>#N/A</v>
      </c>
      <c r="D2" s="75" t="e">
        <f>LEFT(C2,1)&amp;"/"&amp;RIGHT(C2,1)</f>
        <v>#N/A</v>
      </c>
      <c r="E2" s="54" t="e">
        <f>INDEX(LocIDs!AR:AR,MATCH($B2,LocIDs!$A:$A,0))&amp;" ("&amp;D2&amp;")"</f>
        <v>#N/A</v>
      </c>
      <c r="F2" s="75" t="e">
        <f>INDEX(ReportDir!I:I,MATCH($A2,ReportDir!$U:$U,0))</f>
        <v>#N/A</v>
      </c>
    </row>
    <row r="3" spans="1:6" x14ac:dyDescent="0.25">
      <c r="A3">
        <v>2</v>
      </c>
      <c r="B3" s="16" t="e">
        <f>INDEX(ReportDir!B:B,MATCH($A3,ReportDir!$U:$U,0))</f>
        <v>#N/A</v>
      </c>
      <c r="C3" s="75" t="e">
        <f>INDEX(ReportDir!O:O,MATCH($A3,ReportDir!$U:$U,0))</f>
        <v>#N/A</v>
      </c>
      <c r="D3" s="75" t="e">
        <f t="shared" ref="D3:D35" si="0">LEFT(C3,1)&amp;"/"&amp;RIGHT(C3,1)</f>
        <v>#N/A</v>
      </c>
      <c r="E3" s="54" t="e">
        <f>INDEX(LocIDs!AR:AR,MATCH($B3,LocIDs!$A:$A,0))&amp;" ("&amp;D3&amp;")"</f>
        <v>#N/A</v>
      </c>
      <c r="F3" s="75" t="e">
        <f>INDEX(ReportDir!I:I,MATCH($A3,ReportDir!$U:$U,0))</f>
        <v>#N/A</v>
      </c>
    </row>
    <row r="4" spans="1:6" x14ac:dyDescent="0.25">
      <c r="A4">
        <v>3</v>
      </c>
      <c r="B4" s="16" t="e">
        <f>INDEX(ReportDir!B:B,MATCH($A4,ReportDir!$U:$U,0))</f>
        <v>#N/A</v>
      </c>
      <c r="C4" s="75" t="e">
        <f>INDEX(ReportDir!O:O,MATCH($A4,ReportDir!$U:$U,0))</f>
        <v>#N/A</v>
      </c>
      <c r="D4" s="75" t="e">
        <f t="shared" si="0"/>
        <v>#N/A</v>
      </c>
      <c r="E4" s="54" t="e">
        <f>INDEX(LocIDs!AR:AR,MATCH($B4,LocIDs!$A:$A,0))&amp;" ("&amp;D4&amp;")"</f>
        <v>#N/A</v>
      </c>
      <c r="F4" s="75" t="e">
        <f>INDEX(ReportDir!I:I,MATCH($A4,ReportDir!$U:$U,0))</f>
        <v>#N/A</v>
      </c>
    </row>
    <row r="5" spans="1:6" x14ac:dyDescent="0.25">
      <c r="A5">
        <v>4</v>
      </c>
      <c r="B5" s="16" t="e">
        <f>INDEX(ReportDir!B:B,MATCH($A5,ReportDir!$U:$U,0))</f>
        <v>#N/A</v>
      </c>
      <c r="C5" s="75" t="e">
        <f>INDEX(ReportDir!O:O,MATCH($A5,ReportDir!$U:$U,0))</f>
        <v>#N/A</v>
      </c>
      <c r="D5" s="75" t="e">
        <f t="shared" si="0"/>
        <v>#N/A</v>
      </c>
      <c r="E5" s="54" t="e">
        <f>INDEX(LocIDs!AR:AR,MATCH($B5,LocIDs!$A:$A,0))&amp;" ("&amp;D5&amp;")"</f>
        <v>#N/A</v>
      </c>
      <c r="F5" s="75" t="e">
        <f>INDEX(ReportDir!I:I,MATCH($A5,ReportDir!$U:$U,0))</f>
        <v>#N/A</v>
      </c>
    </row>
    <row r="6" spans="1:6" x14ac:dyDescent="0.25">
      <c r="A6">
        <v>5</v>
      </c>
      <c r="B6" s="16" t="e">
        <f>INDEX(ReportDir!B:B,MATCH($A6,ReportDir!$U:$U,0))</f>
        <v>#N/A</v>
      </c>
      <c r="C6" s="75" t="e">
        <f>INDEX(ReportDir!O:O,MATCH($A6,ReportDir!$U:$U,0))</f>
        <v>#N/A</v>
      </c>
      <c r="D6" s="75" t="e">
        <f t="shared" si="0"/>
        <v>#N/A</v>
      </c>
      <c r="E6" s="54" t="e">
        <f>INDEX(LocIDs!AR:AR,MATCH($B6,LocIDs!$A:$A,0))&amp;" ("&amp;D6&amp;")"</f>
        <v>#N/A</v>
      </c>
      <c r="F6" s="75" t="e">
        <f>INDEX(ReportDir!I:I,MATCH($A6,ReportDir!$U:$U,0))</f>
        <v>#N/A</v>
      </c>
    </row>
    <row r="7" spans="1:6" x14ac:dyDescent="0.25">
      <c r="A7">
        <v>6</v>
      </c>
      <c r="B7" s="16" t="e">
        <f>INDEX(ReportDir!B:B,MATCH($A7,ReportDir!$U:$U,0))</f>
        <v>#N/A</v>
      </c>
      <c r="C7" s="75" t="e">
        <f>INDEX(ReportDir!O:O,MATCH($A7,ReportDir!$U:$U,0))</f>
        <v>#N/A</v>
      </c>
      <c r="D7" s="75" t="e">
        <f t="shared" si="0"/>
        <v>#N/A</v>
      </c>
      <c r="E7" s="54" t="e">
        <f>INDEX(LocIDs!AR:AR,MATCH($B7,LocIDs!$A:$A,0))&amp;" ("&amp;D7&amp;")"</f>
        <v>#N/A</v>
      </c>
      <c r="F7" s="75" t="e">
        <f>INDEX(ReportDir!I:I,MATCH($A7,ReportDir!$U:$U,0))</f>
        <v>#N/A</v>
      </c>
    </row>
    <row r="8" spans="1:6" x14ac:dyDescent="0.25">
      <c r="A8">
        <v>7</v>
      </c>
      <c r="B8" s="16" t="e">
        <f>INDEX(ReportDir!B:B,MATCH($A8,ReportDir!$U:$U,0))</f>
        <v>#N/A</v>
      </c>
      <c r="C8" s="75" t="e">
        <f>INDEX(ReportDir!O:O,MATCH($A8,ReportDir!$U:$U,0))</f>
        <v>#N/A</v>
      </c>
      <c r="D8" s="75" t="e">
        <f t="shared" si="0"/>
        <v>#N/A</v>
      </c>
      <c r="E8" s="54" t="e">
        <f>INDEX(LocIDs!AR:AR,MATCH($B8,LocIDs!$A:$A,0))&amp;" ("&amp;D8&amp;")"</f>
        <v>#N/A</v>
      </c>
      <c r="F8" s="75" t="e">
        <f>INDEX(ReportDir!I:I,MATCH($A8,ReportDir!$U:$U,0))</f>
        <v>#N/A</v>
      </c>
    </row>
    <row r="9" spans="1:6" x14ac:dyDescent="0.25">
      <c r="A9">
        <v>8</v>
      </c>
      <c r="B9" s="16" t="e">
        <f>INDEX(ReportDir!B:B,MATCH($A9,ReportDir!$U:$U,0))</f>
        <v>#N/A</v>
      </c>
      <c r="C9" s="75" t="e">
        <f>INDEX(ReportDir!O:O,MATCH($A9,ReportDir!$U:$U,0))</f>
        <v>#N/A</v>
      </c>
      <c r="D9" s="75" t="e">
        <f t="shared" si="0"/>
        <v>#N/A</v>
      </c>
      <c r="E9" s="54" t="e">
        <f>INDEX(LocIDs!AR:AR,MATCH($B9,LocIDs!$A:$A,0))&amp;" ("&amp;D9&amp;")"</f>
        <v>#N/A</v>
      </c>
      <c r="F9" s="75" t="e">
        <f>INDEX(ReportDir!I:I,MATCH($A9,ReportDir!$U:$U,0))</f>
        <v>#N/A</v>
      </c>
    </row>
    <row r="10" spans="1:6" x14ac:dyDescent="0.25">
      <c r="A10">
        <v>9</v>
      </c>
      <c r="B10" s="16" t="e">
        <f>INDEX(ReportDir!B:B,MATCH($A10,ReportDir!$U:$U,0))</f>
        <v>#N/A</v>
      </c>
      <c r="C10" s="75" t="e">
        <f>INDEX(ReportDir!O:O,MATCH($A10,ReportDir!$U:$U,0))</f>
        <v>#N/A</v>
      </c>
      <c r="D10" s="75" t="e">
        <f t="shared" si="0"/>
        <v>#N/A</v>
      </c>
      <c r="E10" s="54" t="e">
        <f>INDEX(LocIDs!AR:AR,MATCH($B10,LocIDs!$A:$A,0))&amp;" ("&amp;D10&amp;")"</f>
        <v>#N/A</v>
      </c>
      <c r="F10" s="75" t="e">
        <f>INDEX(ReportDir!I:I,MATCH($A10,ReportDir!$U:$U,0))</f>
        <v>#N/A</v>
      </c>
    </row>
    <row r="11" spans="1:6" x14ac:dyDescent="0.25">
      <c r="A11">
        <v>10</v>
      </c>
      <c r="B11" s="16" t="e">
        <f>INDEX(ReportDir!B:B,MATCH($A11,ReportDir!$U:$U,0))</f>
        <v>#N/A</v>
      </c>
      <c r="C11" s="75" t="e">
        <f>INDEX(ReportDir!O:O,MATCH($A11,ReportDir!$U:$U,0))</f>
        <v>#N/A</v>
      </c>
      <c r="D11" s="75" t="e">
        <f t="shared" si="0"/>
        <v>#N/A</v>
      </c>
      <c r="E11" s="54" t="e">
        <f>INDEX(LocIDs!AR:AR,MATCH($B11,LocIDs!$A:$A,0))&amp;" ("&amp;D11&amp;")"</f>
        <v>#N/A</v>
      </c>
      <c r="F11" s="75" t="e">
        <f>INDEX(ReportDir!I:I,MATCH($A11,ReportDir!$U:$U,0))</f>
        <v>#N/A</v>
      </c>
    </row>
    <row r="12" spans="1:6" x14ac:dyDescent="0.25">
      <c r="D12" s="75"/>
    </row>
    <row r="13" spans="1:6" s="66" customFormat="1" ht="26.4" x14ac:dyDescent="0.25">
      <c r="A13" s="66" t="s">
        <v>581</v>
      </c>
      <c r="B13" s="77" t="s">
        <v>61</v>
      </c>
      <c r="C13" s="77"/>
      <c r="D13" s="75"/>
      <c r="E13" s="55" t="s">
        <v>587</v>
      </c>
      <c r="F13" s="77" t="s">
        <v>133</v>
      </c>
    </row>
    <row r="14" spans="1:6" x14ac:dyDescent="0.25">
      <c r="A14">
        <v>2</v>
      </c>
      <c r="B14" s="16" t="e">
        <f>INDEX(ReportDir!B:B,MATCH($A14,ReportDir!$V:$V,0))</f>
        <v>#N/A</v>
      </c>
      <c r="C14" s="75" t="e">
        <f>INDEX(ReportDir!O:O,MATCH($A14,ReportDir!$V:$V,0))</f>
        <v>#N/A</v>
      </c>
      <c r="D14" s="75" t="e">
        <f t="shared" si="0"/>
        <v>#N/A</v>
      </c>
      <c r="E14" s="54" t="e">
        <f>INDEX(LocIDs!AR:AR,MATCH($B14,LocIDs!$A:$A,0))&amp;" ("&amp;D14&amp;")"</f>
        <v>#N/A</v>
      </c>
      <c r="F14" s="75" t="e">
        <f>INDEX(ReportDir!J:J,MATCH($A14,ReportDir!$V:$V,0))</f>
        <v>#N/A</v>
      </c>
    </row>
    <row r="15" spans="1:6" x14ac:dyDescent="0.25">
      <c r="A15">
        <v>3</v>
      </c>
      <c r="B15" s="16" t="e">
        <f>INDEX(ReportDir!B:B,MATCH($A15,ReportDir!$V:$V,0))</f>
        <v>#N/A</v>
      </c>
      <c r="C15" s="75" t="e">
        <f>INDEX(ReportDir!O:O,MATCH($A15,ReportDir!$V:$V,0))</f>
        <v>#N/A</v>
      </c>
      <c r="D15" s="75" t="e">
        <f t="shared" si="0"/>
        <v>#N/A</v>
      </c>
      <c r="E15" s="54" t="e">
        <f>INDEX(LocIDs!AR:AR,MATCH($B15,LocIDs!$A:$A,0))&amp;" ("&amp;D15&amp;")"</f>
        <v>#N/A</v>
      </c>
      <c r="F15" s="75" t="e">
        <f>INDEX(ReportDir!J:J,MATCH($A15,ReportDir!$V:$V,0))</f>
        <v>#N/A</v>
      </c>
    </row>
    <row r="16" spans="1:6" x14ac:dyDescent="0.25">
      <c r="A16">
        <v>4</v>
      </c>
      <c r="B16" s="16" t="e">
        <f>INDEX(ReportDir!B:B,MATCH($A16,ReportDir!$V:$V,0))</f>
        <v>#N/A</v>
      </c>
      <c r="C16" s="75" t="e">
        <f>INDEX(ReportDir!O:O,MATCH($A16,ReportDir!$V:$V,0))</f>
        <v>#N/A</v>
      </c>
      <c r="D16" s="75" t="e">
        <f t="shared" si="0"/>
        <v>#N/A</v>
      </c>
      <c r="E16" s="54" t="e">
        <f>INDEX(LocIDs!AR:AR,MATCH($B16,LocIDs!$A:$A,0))&amp;" ("&amp;D16&amp;")"</f>
        <v>#N/A</v>
      </c>
      <c r="F16" s="75" t="e">
        <f>INDEX(ReportDir!J:J,MATCH($A16,ReportDir!$V:$V,0))</f>
        <v>#N/A</v>
      </c>
    </row>
    <row r="17" spans="1:6" x14ac:dyDescent="0.25">
      <c r="A17">
        <v>5</v>
      </c>
      <c r="B17" s="16" t="e">
        <f>INDEX(ReportDir!B:B,MATCH($A17,ReportDir!$V:$V,0))</f>
        <v>#N/A</v>
      </c>
      <c r="C17" s="75" t="e">
        <f>INDEX(ReportDir!O:O,MATCH($A17,ReportDir!$V:$V,0))</f>
        <v>#N/A</v>
      </c>
      <c r="D17" s="75" t="e">
        <f t="shared" si="0"/>
        <v>#N/A</v>
      </c>
      <c r="E17" s="54" t="e">
        <f>INDEX(LocIDs!AR:AR,MATCH($B17,LocIDs!$A:$A,0))&amp;" ("&amp;D17&amp;")"</f>
        <v>#N/A</v>
      </c>
      <c r="F17" s="75" t="e">
        <f>INDEX(ReportDir!J:J,MATCH($A17,ReportDir!$V:$V,0))</f>
        <v>#N/A</v>
      </c>
    </row>
    <row r="18" spans="1:6" x14ac:dyDescent="0.25">
      <c r="A18">
        <v>6</v>
      </c>
      <c r="B18" s="16" t="e">
        <f>INDEX(ReportDir!B:B,MATCH($A18,ReportDir!$V:$V,0))</f>
        <v>#N/A</v>
      </c>
      <c r="C18" s="75" t="e">
        <f>INDEX(ReportDir!O:O,MATCH($A18,ReportDir!$V:$V,0))</f>
        <v>#N/A</v>
      </c>
      <c r="D18" s="75" t="e">
        <f t="shared" si="0"/>
        <v>#N/A</v>
      </c>
      <c r="E18" s="54" t="e">
        <f>INDEX(LocIDs!AR:AR,MATCH($B18,LocIDs!$A:$A,0))&amp;" ("&amp;D18&amp;")"</f>
        <v>#N/A</v>
      </c>
      <c r="F18" s="75" t="e">
        <f>INDEX(ReportDir!J:J,MATCH($A18,ReportDir!$V:$V,0))</f>
        <v>#N/A</v>
      </c>
    </row>
    <row r="19" spans="1:6" x14ac:dyDescent="0.25">
      <c r="A19">
        <v>7</v>
      </c>
      <c r="B19" s="16" t="e">
        <f>INDEX(ReportDir!B:B,MATCH($A19,ReportDir!$V:$V,0))</f>
        <v>#N/A</v>
      </c>
      <c r="C19" s="75" t="e">
        <f>INDEX(ReportDir!O:O,MATCH($A19,ReportDir!$V:$V,0))</f>
        <v>#N/A</v>
      </c>
      <c r="D19" s="75" t="e">
        <f t="shared" si="0"/>
        <v>#N/A</v>
      </c>
      <c r="E19" s="54" t="e">
        <f>INDEX(LocIDs!AR:AR,MATCH($B19,LocIDs!$A:$A,0))&amp;" ("&amp;D19&amp;")"</f>
        <v>#N/A</v>
      </c>
      <c r="F19" s="75" t="e">
        <f>INDEX(ReportDir!J:J,MATCH($A19,ReportDir!$V:$V,0))</f>
        <v>#N/A</v>
      </c>
    </row>
    <row r="20" spans="1:6" x14ac:dyDescent="0.25">
      <c r="A20">
        <v>8</v>
      </c>
      <c r="B20" s="16" t="e">
        <f>INDEX(ReportDir!B:B,MATCH($A20,ReportDir!$V:$V,0))</f>
        <v>#N/A</v>
      </c>
      <c r="C20" s="75" t="e">
        <f>INDEX(ReportDir!O:O,MATCH($A20,ReportDir!$V:$V,0))</f>
        <v>#N/A</v>
      </c>
      <c r="D20" s="75" t="e">
        <f t="shared" si="0"/>
        <v>#N/A</v>
      </c>
      <c r="E20" s="54" t="e">
        <f>INDEX(LocIDs!AR:AR,MATCH($B20,LocIDs!$A:$A,0))&amp;" ("&amp;D20&amp;")"</f>
        <v>#N/A</v>
      </c>
      <c r="F20" s="75" t="e">
        <f>INDEX(ReportDir!J:J,MATCH($A20,ReportDir!$V:$V,0))</f>
        <v>#N/A</v>
      </c>
    </row>
    <row r="21" spans="1:6" x14ac:dyDescent="0.25">
      <c r="A21">
        <v>9</v>
      </c>
      <c r="B21" s="16" t="e">
        <f>INDEX(ReportDir!B:B,MATCH($A21,ReportDir!$V:$V,0))</f>
        <v>#N/A</v>
      </c>
      <c r="C21" s="75" t="e">
        <f>INDEX(ReportDir!O:O,MATCH($A21,ReportDir!$V:$V,0))</f>
        <v>#N/A</v>
      </c>
      <c r="D21" s="75" t="e">
        <f t="shared" si="0"/>
        <v>#N/A</v>
      </c>
      <c r="E21" s="54" t="e">
        <f>INDEX(LocIDs!AR:AR,MATCH($B21,LocIDs!$A:$A,0))&amp;" ("&amp;D21&amp;")"</f>
        <v>#N/A</v>
      </c>
      <c r="F21" s="75" t="e">
        <f>INDEX(ReportDir!J:J,MATCH($A21,ReportDir!$V:$V,0))</f>
        <v>#N/A</v>
      </c>
    </row>
    <row r="22" spans="1:6" x14ac:dyDescent="0.25">
      <c r="A22">
        <v>10</v>
      </c>
      <c r="B22" s="16" t="e">
        <f>INDEX(ReportDir!B:B,MATCH($A22,ReportDir!$V:$V,0))</f>
        <v>#N/A</v>
      </c>
      <c r="C22" s="75" t="e">
        <f>INDEX(ReportDir!O:O,MATCH($A22,ReportDir!$V:$V,0))</f>
        <v>#N/A</v>
      </c>
      <c r="D22" s="75" t="e">
        <f t="shared" si="0"/>
        <v>#N/A</v>
      </c>
      <c r="E22" s="54" t="e">
        <f>INDEX(LocIDs!AR:AR,MATCH($B22,LocIDs!$A:$A,0))&amp;" ("&amp;D22&amp;")"</f>
        <v>#N/A</v>
      </c>
      <c r="F22" s="75" t="e">
        <f>INDEX(ReportDir!J:J,MATCH($A22,ReportDir!$V:$V,0))</f>
        <v>#N/A</v>
      </c>
    </row>
    <row r="23" spans="1:6" x14ac:dyDescent="0.25">
      <c r="A23">
        <v>11</v>
      </c>
      <c r="B23" s="16" t="e">
        <f>INDEX(ReportDir!B:B,MATCH($A23,ReportDir!$V:$V,0))</f>
        <v>#N/A</v>
      </c>
      <c r="C23" s="75" t="e">
        <f>INDEX(ReportDir!O:O,MATCH($A23,ReportDir!$V:$V,0))</f>
        <v>#N/A</v>
      </c>
      <c r="D23" s="75" t="e">
        <f t="shared" si="0"/>
        <v>#N/A</v>
      </c>
      <c r="E23" s="54" t="e">
        <f>INDEX(LocIDs!AR:AR,MATCH($B23,LocIDs!$A:$A,0))&amp;" ("&amp;D23&amp;")"</f>
        <v>#N/A</v>
      </c>
      <c r="F23" s="75" t="e">
        <f>INDEX(ReportDir!J:J,MATCH($A23,ReportDir!$V:$V,0))</f>
        <v>#N/A</v>
      </c>
    </row>
    <row r="24" spans="1:6" x14ac:dyDescent="0.25">
      <c r="A24">
        <v>12</v>
      </c>
      <c r="B24" s="16" t="e">
        <f>INDEX(ReportDir!B:B,MATCH($A24,ReportDir!$V:$V,0))</f>
        <v>#N/A</v>
      </c>
      <c r="C24" s="75" t="e">
        <f>INDEX(ReportDir!O:O,MATCH($A24,ReportDir!$V:$V,0))</f>
        <v>#N/A</v>
      </c>
      <c r="D24" s="75" t="e">
        <f t="shared" si="0"/>
        <v>#N/A</v>
      </c>
      <c r="E24" s="54" t="e">
        <f>INDEX(LocIDs!AR:AR,MATCH($B24,LocIDs!$A:$A,0))&amp;" ("&amp;D24&amp;")"</f>
        <v>#N/A</v>
      </c>
      <c r="F24" s="75" t="e">
        <f>INDEX(ReportDir!J:J,MATCH($A24,ReportDir!$V:$V,0))</f>
        <v>#N/A</v>
      </c>
    </row>
    <row r="25" spans="1:6" x14ac:dyDescent="0.25">
      <c r="A25">
        <v>13</v>
      </c>
      <c r="B25" s="16" t="e">
        <f>INDEX(ReportDir!B:B,MATCH($A25,ReportDir!$V:$V,0))</f>
        <v>#N/A</v>
      </c>
      <c r="C25" s="75" t="e">
        <f>INDEX(ReportDir!O:O,MATCH($A25,ReportDir!$V:$V,0))</f>
        <v>#N/A</v>
      </c>
      <c r="D25" s="75" t="e">
        <f t="shared" si="0"/>
        <v>#N/A</v>
      </c>
      <c r="E25" s="54" t="e">
        <f>INDEX(LocIDs!AR:AR,MATCH($B25,LocIDs!$A:$A,0))&amp;" ("&amp;D25&amp;")"</f>
        <v>#N/A</v>
      </c>
      <c r="F25" s="75" t="e">
        <f>INDEX(ReportDir!J:J,MATCH($A25,ReportDir!$V:$V,0))</f>
        <v>#N/A</v>
      </c>
    </row>
    <row r="26" spans="1:6" x14ac:dyDescent="0.25">
      <c r="A26">
        <v>14</v>
      </c>
      <c r="B26" s="16" t="e">
        <f>INDEX(ReportDir!B:B,MATCH($A26,ReportDir!$V:$V,0))</f>
        <v>#N/A</v>
      </c>
      <c r="C26" s="75" t="e">
        <f>INDEX(ReportDir!O:O,MATCH($A26,ReportDir!$V:$V,0))</f>
        <v>#N/A</v>
      </c>
      <c r="D26" s="75" t="e">
        <f t="shared" si="0"/>
        <v>#N/A</v>
      </c>
      <c r="E26" s="54" t="e">
        <f>INDEX(LocIDs!AR:AR,MATCH($B26,LocIDs!$A:$A,0))&amp;" ("&amp;D26&amp;")"</f>
        <v>#N/A</v>
      </c>
      <c r="F26" s="75" t="e">
        <f>INDEX(ReportDir!J:J,MATCH($A26,ReportDir!$V:$V,0))</f>
        <v>#N/A</v>
      </c>
    </row>
    <row r="27" spans="1:6" x14ac:dyDescent="0.25">
      <c r="A27">
        <v>15</v>
      </c>
      <c r="B27" s="16" t="e">
        <f>INDEX(ReportDir!B:B,MATCH($A27,ReportDir!$V:$V,0))</f>
        <v>#N/A</v>
      </c>
      <c r="C27" s="75" t="e">
        <f>INDEX(ReportDir!O:O,MATCH($A27,ReportDir!$V:$V,0))</f>
        <v>#N/A</v>
      </c>
      <c r="D27" s="75" t="e">
        <f t="shared" si="0"/>
        <v>#N/A</v>
      </c>
      <c r="E27" s="54" t="e">
        <f>INDEX(LocIDs!AR:AR,MATCH($B27,LocIDs!$A:$A,0))&amp;" ("&amp;D27&amp;")"</f>
        <v>#N/A</v>
      </c>
      <c r="F27" s="75" t="e">
        <f>INDEX(ReportDir!J:J,MATCH($A27,ReportDir!$V:$V,0))</f>
        <v>#N/A</v>
      </c>
    </row>
    <row r="28" spans="1:6" x14ac:dyDescent="0.25">
      <c r="A28">
        <v>16</v>
      </c>
      <c r="B28" s="16" t="e">
        <f>INDEX(ReportDir!B:B,MATCH($A28,ReportDir!$V:$V,0))</f>
        <v>#N/A</v>
      </c>
      <c r="C28" s="75" t="e">
        <f>INDEX(ReportDir!O:O,MATCH($A28,ReportDir!$V:$V,0))</f>
        <v>#N/A</v>
      </c>
      <c r="D28" s="75" t="e">
        <f t="shared" si="0"/>
        <v>#N/A</v>
      </c>
      <c r="E28" s="54" t="e">
        <f>INDEX(LocIDs!AR:AR,MATCH($B28,LocIDs!$A:$A,0))&amp;" ("&amp;D28&amp;")"</f>
        <v>#N/A</v>
      </c>
      <c r="F28" s="75" t="e">
        <f>INDEX(ReportDir!J:J,MATCH($A28,ReportDir!$V:$V,0))</f>
        <v>#N/A</v>
      </c>
    </row>
    <row r="29" spans="1:6" x14ac:dyDescent="0.25">
      <c r="A29">
        <v>17</v>
      </c>
      <c r="B29" s="16" t="e">
        <f>INDEX(ReportDir!B:B,MATCH($A29,ReportDir!$V:$V,0))</f>
        <v>#N/A</v>
      </c>
      <c r="C29" s="75" t="e">
        <f>INDEX(ReportDir!O:O,MATCH($A29,ReportDir!$V:$V,0))</f>
        <v>#N/A</v>
      </c>
      <c r="D29" s="75" t="e">
        <f t="shared" si="0"/>
        <v>#N/A</v>
      </c>
      <c r="E29" s="54" t="e">
        <f>INDEX(LocIDs!AR:AR,MATCH($B29,LocIDs!$A:$A,0))&amp;" ("&amp;D29&amp;")"</f>
        <v>#N/A</v>
      </c>
      <c r="F29" s="75" t="e">
        <f>INDEX(ReportDir!J:J,MATCH($A29,ReportDir!$V:$V,0))</f>
        <v>#N/A</v>
      </c>
    </row>
    <row r="30" spans="1:6" x14ac:dyDescent="0.25">
      <c r="A30">
        <v>18</v>
      </c>
      <c r="B30" s="16" t="e">
        <f>INDEX(ReportDir!B:B,MATCH($A30,ReportDir!$V:$V,0))</f>
        <v>#N/A</v>
      </c>
      <c r="C30" s="75" t="e">
        <f>INDEX(ReportDir!O:O,MATCH($A30,ReportDir!$V:$V,0))</f>
        <v>#N/A</v>
      </c>
      <c r="D30" s="75" t="e">
        <f t="shared" si="0"/>
        <v>#N/A</v>
      </c>
      <c r="E30" s="54" t="e">
        <f>INDEX(LocIDs!AR:AR,MATCH($B30,LocIDs!$A:$A,0))&amp;" ("&amp;D30&amp;")"</f>
        <v>#N/A</v>
      </c>
      <c r="F30" s="75" t="e">
        <f>INDEX(ReportDir!J:J,MATCH($A30,ReportDir!$V:$V,0))</f>
        <v>#N/A</v>
      </c>
    </row>
    <row r="31" spans="1:6" x14ac:dyDescent="0.25">
      <c r="A31">
        <v>19</v>
      </c>
      <c r="B31" s="16" t="e">
        <f>INDEX(ReportDir!B:B,MATCH($A31,ReportDir!$V:$V,0))</f>
        <v>#N/A</v>
      </c>
      <c r="C31" s="75" t="e">
        <f>INDEX(ReportDir!O:O,MATCH($A31,ReportDir!$V:$V,0))</f>
        <v>#N/A</v>
      </c>
      <c r="D31" s="75" t="e">
        <f t="shared" si="0"/>
        <v>#N/A</v>
      </c>
      <c r="E31" s="54" t="e">
        <f>INDEX(LocIDs!AR:AR,MATCH($B31,LocIDs!$A:$A,0))&amp;" ("&amp;D31&amp;")"</f>
        <v>#N/A</v>
      </c>
      <c r="F31" s="75" t="e">
        <f>INDEX(ReportDir!J:J,MATCH($A31,ReportDir!$V:$V,0))</f>
        <v>#N/A</v>
      </c>
    </row>
    <row r="32" spans="1:6" x14ac:dyDescent="0.25">
      <c r="A32">
        <v>20</v>
      </c>
      <c r="B32" s="16" t="e">
        <f>INDEX(ReportDir!B:B,MATCH($A32,ReportDir!$V:$V,0))</f>
        <v>#N/A</v>
      </c>
      <c r="C32" s="75" t="e">
        <f>INDEX(ReportDir!O:O,MATCH($A32,ReportDir!$V:$V,0))</f>
        <v>#N/A</v>
      </c>
      <c r="D32" s="75" t="e">
        <f t="shared" si="0"/>
        <v>#N/A</v>
      </c>
      <c r="E32" s="54" t="e">
        <f>INDEX(LocIDs!AR:AR,MATCH($B32,LocIDs!$A:$A,0))&amp;" ("&amp;D32&amp;")"</f>
        <v>#N/A</v>
      </c>
      <c r="F32" s="75" t="e">
        <f>INDEX(ReportDir!J:J,MATCH($A32,ReportDir!$V:$V,0))</f>
        <v>#N/A</v>
      </c>
    </row>
    <row r="33" spans="1:6" x14ac:dyDescent="0.25">
      <c r="A33">
        <v>21</v>
      </c>
      <c r="B33" s="16" t="e">
        <f>INDEX(ReportDir!B:B,MATCH($A33,ReportDir!$V:$V,0))</f>
        <v>#N/A</v>
      </c>
      <c r="C33" s="75" t="e">
        <f>INDEX(ReportDir!O:O,MATCH($A33,ReportDir!$V:$V,0))</f>
        <v>#N/A</v>
      </c>
      <c r="D33" s="75" t="e">
        <f t="shared" si="0"/>
        <v>#N/A</v>
      </c>
      <c r="E33" s="54" t="e">
        <f>INDEX(LocIDs!AR:AR,MATCH($B33,LocIDs!$A:$A,0))&amp;" ("&amp;D33&amp;")"</f>
        <v>#N/A</v>
      </c>
      <c r="F33" s="75" t="e">
        <f>INDEX(ReportDir!J:J,MATCH($A33,ReportDir!$V:$V,0))</f>
        <v>#N/A</v>
      </c>
    </row>
    <row r="34" spans="1:6" x14ac:dyDescent="0.25">
      <c r="A34">
        <v>22</v>
      </c>
      <c r="B34" s="16" t="e">
        <f>INDEX(ReportDir!B:B,MATCH($A34,ReportDir!$V:$V,0))</f>
        <v>#N/A</v>
      </c>
      <c r="C34" s="75" t="e">
        <f>INDEX(ReportDir!O:O,MATCH($A34,ReportDir!$V:$V,0))</f>
        <v>#N/A</v>
      </c>
      <c r="D34" s="75" t="e">
        <f t="shared" si="0"/>
        <v>#N/A</v>
      </c>
      <c r="E34" s="54" t="e">
        <f>INDEX(LocIDs!AR:AR,MATCH($B34,LocIDs!$A:$A,0))&amp;" ("&amp;D34&amp;")"</f>
        <v>#N/A</v>
      </c>
      <c r="F34" s="75" t="e">
        <f>INDEX(ReportDir!J:J,MATCH($A34,ReportDir!$V:$V,0))</f>
        <v>#N/A</v>
      </c>
    </row>
    <row r="35" spans="1:6" x14ac:dyDescent="0.25">
      <c r="A35">
        <v>1</v>
      </c>
      <c r="B35" s="16" t="e">
        <f>INDEX(ReportDir!B:B,MATCH($A35,ReportDir!$V:$V,0))</f>
        <v>#N/A</v>
      </c>
      <c r="C35" s="75" t="e">
        <f>INDEX(ReportDir!O:O,MATCH($A35,ReportDir!$V:$V,0))</f>
        <v>#N/A</v>
      </c>
      <c r="D35" s="75" t="e">
        <f t="shared" si="0"/>
        <v>#N/A</v>
      </c>
      <c r="E35" s="54" t="e">
        <f>INDEX(LocIDs!AR:AR,MATCH($B35,LocIDs!$A:$A,0))&amp;" ("&amp;D35&amp;")"</f>
        <v>#N/A</v>
      </c>
      <c r="F35" s="75" t="e">
        <f>INDEX(ReportDir!J:J,MATCH($A35,ReportDir!$V:$V,0))</f>
        <v>#N/A</v>
      </c>
    </row>
    <row r="36" spans="1:6" x14ac:dyDescent="0.25">
      <c r="A36" s="66" t="s">
        <v>588</v>
      </c>
      <c r="B36" s="77" t="s">
        <v>61</v>
      </c>
      <c r="C36" s="77" t="s">
        <v>492</v>
      </c>
      <c r="D36" s="77" t="s">
        <v>492</v>
      </c>
      <c r="E36" s="55" t="s">
        <v>587</v>
      </c>
      <c r="F36" s="77"/>
    </row>
    <row r="37" spans="1:6" x14ac:dyDescent="0.25">
      <c r="A37">
        <v>1</v>
      </c>
      <c r="B37" s="16" t="e">
        <f>INDEX(ReportDir!B:B,MATCH($A37,ReportDir!$X:$X,0))</f>
        <v>#N/A</v>
      </c>
      <c r="C37" s="75" t="e">
        <f>INDEX(ReportDir!O:O,MATCH($A37,ReportDir!$X:$X,0))</f>
        <v>#N/A</v>
      </c>
      <c r="D37" s="75" t="e">
        <f>LEFT(C37,1)&amp;"/"&amp;RIGHT(C37,1)</f>
        <v>#N/A</v>
      </c>
      <c r="E37" s="54" t="e">
        <f>INDEX(LocIDs!AR:AR,MATCH($B37,LocIDs!$A:$A,0))&amp;" ("&amp;D37&amp;")"</f>
        <v>#N/A</v>
      </c>
      <c r="F37" s="75"/>
    </row>
    <row r="38" spans="1:6" x14ac:dyDescent="0.25">
      <c r="A38">
        <v>2</v>
      </c>
      <c r="B38" s="16" t="e">
        <f>INDEX(ReportDir!B:B,MATCH($A38,ReportDir!$X:$X,0))</f>
        <v>#N/A</v>
      </c>
      <c r="C38" s="75" t="e">
        <f>INDEX(ReportDir!O:O,MATCH($A38,ReportDir!$X:$X,0))</f>
        <v>#N/A</v>
      </c>
      <c r="D38" s="75" t="e">
        <f t="shared" ref="D38:D46" si="1">LEFT(C38,1)&amp;"/"&amp;RIGHT(C38,1)</f>
        <v>#N/A</v>
      </c>
      <c r="E38" s="54" t="e">
        <f>INDEX(LocIDs!AR:AR,MATCH($B38,LocIDs!$A:$A,0))&amp;" ("&amp;D38&amp;")"</f>
        <v>#N/A</v>
      </c>
      <c r="F38" s="75"/>
    </row>
    <row r="39" spans="1:6" x14ac:dyDescent="0.25">
      <c r="A39">
        <v>3</v>
      </c>
      <c r="B39" s="16" t="e">
        <f>INDEX(ReportDir!B:B,MATCH($A39,ReportDir!$X:$X,0))</f>
        <v>#N/A</v>
      </c>
      <c r="C39" s="75" t="e">
        <f>INDEX(ReportDir!O:O,MATCH($A39,ReportDir!$X:$X,0))</f>
        <v>#N/A</v>
      </c>
      <c r="D39" s="75" t="e">
        <f t="shared" si="1"/>
        <v>#N/A</v>
      </c>
      <c r="E39" s="54" t="e">
        <f>INDEX(LocIDs!AR:AR,MATCH($B39,LocIDs!$A:$A,0))&amp;" ("&amp;D39&amp;")"</f>
        <v>#N/A</v>
      </c>
      <c r="F39" s="75"/>
    </row>
    <row r="40" spans="1:6" x14ac:dyDescent="0.25">
      <c r="A40">
        <v>4</v>
      </c>
      <c r="B40" s="16" t="e">
        <f>INDEX(ReportDir!B:B,MATCH($A40,ReportDir!$X:$X,0))</f>
        <v>#N/A</v>
      </c>
      <c r="C40" s="75" t="e">
        <f>INDEX(ReportDir!O:O,MATCH($A40,ReportDir!$X:$X,0))</f>
        <v>#N/A</v>
      </c>
      <c r="D40" s="75" t="e">
        <f t="shared" si="1"/>
        <v>#N/A</v>
      </c>
      <c r="E40" s="54" t="e">
        <f>INDEX(LocIDs!AR:AR,MATCH($B40,LocIDs!$A:$A,0))&amp;" ("&amp;D40&amp;")"</f>
        <v>#N/A</v>
      </c>
      <c r="F40" s="75"/>
    </row>
    <row r="41" spans="1:6" x14ac:dyDescent="0.25">
      <c r="A41">
        <v>5</v>
      </c>
      <c r="B41" s="16" t="e">
        <f>INDEX(ReportDir!B:B,MATCH($A41,ReportDir!$X:$X,0))</f>
        <v>#N/A</v>
      </c>
      <c r="C41" s="75" t="e">
        <f>INDEX(ReportDir!O:O,MATCH($A41,ReportDir!$X:$X,0))</f>
        <v>#N/A</v>
      </c>
      <c r="D41" s="75" t="e">
        <f t="shared" si="1"/>
        <v>#N/A</v>
      </c>
      <c r="E41" s="54" t="e">
        <f>INDEX(LocIDs!AR:AR,MATCH($B41,LocIDs!$A:$A,0))&amp;" ("&amp;D41&amp;")"</f>
        <v>#N/A</v>
      </c>
      <c r="F41" s="75"/>
    </row>
    <row r="42" spans="1:6" x14ac:dyDescent="0.25">
      <c r="A42">
        <v>6</v>
      </c>
      <c r="B42" s="16" t="e">
        <f>INDEX(ReportDir!B:B,MATCH($A42,ReportDir!$X:$X,0))</f>
        <v>#N/A</v>
      </c>
      <c r="C42" s="75" t="e">
        <f>INDEX(ReportDir!O:O,MATCH($A42,ReportDir!$X:$X,0))</f>
        <v>#N/A</v>
      </c>
      <c r="D42" s="75" t="e">
        <f t="shared" si="1"/>
        <v>#N/A</v>
      </c>
      <c r="E42" s="54" t="e">
        <f>INDEX(LocIDs!AR:AR,MATCH($B42,LocIDs!$A:$A,0))&amp;" ("&amp;D42&amp;")"</f>
        <v>#N/A</v>
      </c>
      <c r="F42" s="75"/>
    </row>
    <row r="43" spans="1:6" x14ac:dyDescent="0.25">
      <c r="A43">
        <v>7</v>
      </c>
      <c r="B43" s="16" t="e">
        <f>INDEX(ReportDir!B:B,MATCH($A43,ReportDir!$X:$X,0))</f>
        <v>#N/A</v>
      </c>
      <c r="C43" s="75" t="e">
        <f>INDEX(ReportDir!O:O,MATCH($A43,ReportDir!$X:$X,0))</f>
        <v>#N/A</v>
      </c>
      <c r="D43" s="75" t="e">
        <f t="shared" si="1"/>
        <v>#N/A</v>
      </c>
      <c r="E43" s="54" t="e">
        <f>INDEX(LocIDs!AR:AR,MATCH($B43,LocIDs!$A:$A,0))&amp;" ("&amp;D43&amp;")"</f>
        <v>#N/A</v>
      </c>
      <c r="F43" s="75"/>
    </row>
    <row r="44" spans="1:6" x14ac:dyDescent="0.25">
      <c r="A44">
        <v>8</v>
      </c>
      <c r="B44" s="16" t="e">
        <f>INDEX(ReportDir!B:B,MATCH($A44,ReportDir!$X:$X,0))</f>
        <v>#N/A</v>
      </c>
      <c r="C44" s="75" t="e">
        <f>INDEX(ReportDir!O:O,MATCH($A44,ReportDir!$X:$X,0))</f>
        <v>#N/A</v>
      </c>
      <c r="D44" s="75" t="e">
        <f t="shared" si="1"/>
        <v>#N/A</v>
      </c>
      <c r="E44" s="54" t="e">
        <f>INDEX(LocIDs!AR:AR,MATCH($B44,LocIDs!$A:$A,0))&amp;" ("&amp;D44&amp;")"</f>
        <v>#N/A</v>
      </c>
      <c r="F44" s="75"/>
    </row>
    <row r="45" spans="1:6" x14ac:dyDescent="0.25">
      <c r="A45">
        <v>9</v>
      </c>
      <c r="B45" s="16" t="e">
        <f>INDEX(ReportDir!B:B,MATCH($A45,ReportDir!$X:$X,0))</f>
        <v>#N/A</v>
      </c>
      <c r="C45" s="75" t="e">
        <f>INDEX(ReportDir!O:O,MATCH($A45,ReportDir!$X:$X,0))</f>
        <v>#N/A</v>
      </c>
      <c r="D45" s="75" t="e">
        <f t="shared" si="1"/>
        <v>#N/A</v>
      </c>
      <c r="E45" s="54" t="e">
        <f>INDEX(LocIDs!AR:AR,MATCH($B45,LocIDs!$A:$A,0))&amp;" ("&amp;D45&amp;")"</f>
        <v>#N/A</v>
      </c>
      <c r="F45" s="75"/>
    </row>
    <row r="46" spans="1:6" x14ac:dyDescent="0.25">
      <c r="A46">
        <v>10</v>
      </c>
      <c r="B46" s="16" t="e">
        <f>INDEX(ReportDir!B:B,MATCH($A46,ReportDir!$X:$X,0))</f>
        <v>#N/A</v>
      </c>
      <c r="C46" s="75" t="e">
        <f>INDEX(ReportDir!O:O,MATCH($A46,ReportDir!$X:$X,0))</f>
        <v>#N/A</v>
      </c>
      <c r="D46" s="75" t="e">
        <f t="shared" si="1"/>
        <v>#N/A</v>
      </c>
      <c r="E46" s="54" t="e">
        <f>INDEX(LocIDs!AR:AR,MATCH($B46,LocIDs!$A:$A,0))&amp;" ("&amp;D46&amp;")"</f>
        <v>#N/A</v>
      </c>
      <c r="F46" s="75"/>
    </row>
  </sheetData>
  <phoneticPr fontId="5" type="noConversion"/>
  <pageMargins left="0.75" right="0.75" top="1" bottom="1" header="0.5" footer="0.5"/>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cols>
    <col min="1" max="1" width="8.88671875" style="16"/>
  </cols>
  <sheetData/>
  <phoneticPr fontId="5" type="noConversion"/>
  <pageMargins left="0.75" right="0.75" top="1" bottom="1" header="0.5" footer="0.5"/>
  <pageSetup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R130"/>
  <sheetViews>
    <sheetView topLeftCell="B1" zoomScale="60" zoomScaleNormal="60" workbookViewId="0">
      <selection activeCell="B6" sqref="B6:B113"/>
    </sheetView>
  </sheetViews>
  <sheetFormatPr defaultRowHeight="13.2" x14ac:dyDescent="0.25"/>
  <cols>
    <col min="1" max="1" width="4.44140625" customWidth="1"/>
    <col min="2" max="2" width="5.109375" customWidth="1"/>
    <col min="3" max="4" width="17.44140625" customWidth="1"/>
    <col min="5" max="8" width="6" style="16" customWidth="1"/>
    <col min="9" max="9" width="2.6640625" style="16" customWidth="1"/>
    <col min="10" max="10" width="5.5546875" style="202" customWidth="1"/>
    <col min="11" max="11" width="6.88671875" style="16" customWidth="1"/>
    <col min="12" max="15" width="6.88671875" style="20" customWidth="1"/>
    <col min="16" max="16" width="2.5546875" style="16" customWidth="1"/>
    <col min="17" max="17" width="4.109375" style="20" bestFit="1" customWidth="1"/>
    <col min="18" max="18" width="5.33203125" style="20" customWidth="1"/>
    <col min="19" max="19" width="7.109375" customWidth="1"/>
    <col min="20" max="21" width="6.88671875" customWidth="1"/>
    <col min="22" max="22" width="7.44140625" customWidth="1"/>
    <col min="23" max="29" width="2.6640625" customWidth="1"/>
    <col min="30" max="30" width="1.44140625" customWidth="1"/>
    <col min="31" max="31" width="6.88671875" style="16" customWidth="1"/>
    <col min="32" max="33" width="6.5546875" customWidth="1"/>
    <col min="34" max="34" width="2" customWidth="1"/>
    <col min="35" max="37" width="6.5546875" customWidth="1"/>
    <col min="38" max="38" width="1.6640625" customWidth="1"/>
    <col min="39" max="41" width="2.5546875" customWidth="1"/>
    <col min="42" max="42" width="1.6640625" customWidth="1"/>
    <col min="43" max="46" width="6.5546875" customWidth="1"/>
    <col min="47" max="48" width="3.21875" customWidth="1"/>
    <col min="49" max="50" width="8.44140625" customWidth="1"/>
    <col min="52" max="52" width="9.44140625" bestFit="1" customWidth="1"/>
    <col min="53" max="53" width="3.5546875" customWidth="1"/>
    <col min="54" max="54" width="5.77734375" customWidth="1"/>
    <col min="55" max="58" width="5.6640625" customWidth="1"/>
    <col min="59" max="59" width="5.88671875" customWidth="1"/>
    <col min="60" max="63" width="5.6640625" style="16" customWidth="1"/>
    <col min="64" max="64" width="2.21875" style="16" customWidth="1"/>
    <col min="65" max="65" width="9.109375" customWidth="1"/>
    <col min="66" max="66" width="5.88671875" customWidth="1"/>
    <col min="67" max="67" width="10.5546875" customWidth="1"/>
    <col min="68" max="68" width="6.5546875" customWidth="1"/>
    <col min="69" max="69" width="5.44140625" customWidth="1"/>
    <col min="70" max="70" width="5.44140625" style="16" customWidth="1"/>
  </cols>
  <sheetData>
    <row r="1" spans="1:70" x14ac:dyDescent="0.25">
      <c r="B1" s="10" t="s">
        <v>46</v>
      </c>
      <c r="C1" s="10"/>
      <c r="D1" s="10"/>
      <c r="E1" s="12">
        <f>AI1/((AJ115+AK115)*2)</f>
        <v>69.403465346534659</v>
      </c>
      <c r="F1" s="12">
        <f>AJ1/(AJ$115*2)</f>
        <v>54.16</v>
      </c>
      <c r="G1" s="12">
        <f>AK1/(AK$115*2)</f>
        <v>84.348039215686271</v>
      </c>
      <c r="H1" s="21"/>
      <c r="I1" s="12"/>
      <c r="J1" s="201"/>
      <c r="K1" s="9"/>
      <c r="L1" s="22"/>
      <c r="M1" s="22"/>
      <c r="N1" s="22"/>
      <c r="O1" s="22"/>
      <c r="P1" s="21"/>
      <c r="Q1" s="72">
        <v>6</v>
      </c>
      <c r="R1" s="22" t="str">
        <f>B1</f>
        <v>Total</v>
      </c>
      <c r="S1" s="23">
        <f>(BC1+BH1)/$AI1</f>
        <v>0.24202004351082421</v>
      </c>
      <c r="T1" s="23">
        <f>(BD1+BI1)/$AI1</f>
        <v>0.21034986982417347</v>
      </c>
      <c r="U1" s="23">
        <f>(BE1+BJ1)/$AI1</f>
        <v>0.16559078426477405</v>
      </c>
      <c r="V1" s="23">
        <f>(BF1+BK1)/$AI1</f>
        <v>0.37651128784906734</v>
      </c>
      <c r="W1" s="23"/>
      <c r="X1" s="23"/>
      <c r="Y1" s="23"/>
      <c r="Z1" s="23"/>
      <c r="AA1" s="23"/>
      <c r="AB1" s="23"/>
      <c r="AC1" s="23"/>
      <c r="AE1" s="362">
        <f>_xlfn.AGGREGATE(9,6,AE6:AE113)</f>
        <v>14019.5</v>
      </c>
      <c r="AF1" s="362">
        <f>_xlfn.AGGREGATE(9,6,AF6:AF113)</f>
        <v>5416</v>
      </c>
      <c r="AG1" s="362">
        <f>_xlfn.AGGREGATE(9,6,AG6:AG113)</f>
        <v>8603.5</v>
      </c>
      <c r="AH1" s="21"/>
      <c r="AI1" s="362">
        <f>_xlfn.AGGREGATE(9,6,AI6:AI113)</f>
        <v>14019.5</v>
      </c>
      <c r="AJ1" s="362">
        <f>_xlfn.AGGREGATE(9,6,AJ6:AJ113)</f>
        <v>5416</v>
      </c>
      <c r="AK1" s="362">
        <f>_xlfn.AGGREGATE(9,6,AK6:AK113)</f>
        <v>8603.5</v>
      </c>
      <c r="AL1" s="21"/>
      <c r="AM1" s="21"/>
      <c r="AN1" s="21"/>
      <c r="AO1" s="21"/>
      <c r="AP1" s="21"/>
      <c r="AQ1" s="21"/>
      <c r="AR1" s="21"/>
      <c r="AS1" s="21"/>
      <c r="AT1" s="21"/>
      <c r="AU1" s="21"/>
      <c r="AV1" s="21"/>
      <c r="AW1" s="21"/>
      <c r="AX1" s="21"/>
      <c r="AY1" s="21"/>
      <c r="AZ1" s="21"/>
      <c r="BA1" s="21"/>
      <c r="BB1" s="21"/>
      <c r="BC1" s="16">
        <f>_xlfn.AGGREGATE(9,6,BC6:BC113)</f>
        <v>1373.5</v>
      </c>
      <c r="BD1" s="16">
        <f>_xlfn.AGGREGATE(9,6,BD6:BD113)</f>
        <v>1413.5</v>
      </c>
      <c r="BE1" s="16">
        <f>_xlfn.AGGREGATE(9,6,BE6:BE113)</f>
        <v>853.5</v>
      </c>
      <c r="BF1" s="16">
        <f>_xlfn.AGGREGATE(9,6,BF6:BF113)</f>
        <v>1931</v>
      </c>
      <c r="BG1" s="21"/>
      <c r="BH1" s="16">
        <f>_xlfn.AGGREGATE(9,6,BH6:BH113)</f>
        <v>2019.5</v>
      </c>
      <c r="BI1" s="16">
        <f>_xlfn.AGGREGATE(9,6,BI6:BI113)</f>
        <v>1535.5</v>
      </c>
      <c r="BJ1" s="16">
        <f>_xlfn.AGGREGATE(9,6,BJ6:BJ113)</f>
        <v>1468</v>
      </c>
      <c r="BK1" s="16">
        <f>_xlfn.AGGREGATE(9,6,BK6:BK113)</f>
        <v>3347.5</v>
      </c>
    </row>
    <row r="2" spans="1:70" x14ac:dyDescent="0.25">
      <c r="B2" s="10" t="s">
        <v>47</v>
      </c>
      <c r="C2" s="10"/>
      <c r="D2" s="10"/>
      <c r="E2" s="365">
        <f>_xlfn.AGGREGATE(4,6,E$6:E$113)</f>
        <v>173.5</v>
      </c>
      <c r="F2" s="365">
        <f t="shared" ref="F2:G2" si="0">_xlfn.AGGREGATE(4,6,F$6:F$113)</f>
        <v>137.5</v>
      </c>
      <c r="G2" s="365">
        <f t="shared" si="0"/>
        <v>192</v>
      </c>
      <c r="H2" s="21"/>
      <c r="I2" s="12"/>
      <c r="J2" s="201"/>
      <c r="K2" s="9"/>
      <c r="L2" s="22"/>
      <c r="M2" s="22"/>
      <c r="N2" s="22"/>
      <c r="O2" s="22"/>
      <c r="P2" s="21"/>
      <c r="Q2" s="73">
        <v>6</v>
      </c>
      <c r="R2" s="22" t="str">
        <f>B2</f>
        <v>Max</v>
      </c>
      <c r="S2" s="364">
        <f>_xlfn.AGGREGATE(4,6,S$6:S$113)</f>
        <v>0.4375</v>
      </c>
      <c r="T2" s="364">
        <f t="shared" ref="T2:V2" si="1">_xlfn.AGGREGATE(4,6,T$6:T$113)</f>
        <v>0.77272727272727271</v>
      </c>
      <c r="U2" s="364">
        <f t="shared" si="1"/>
        <v>0.44262295081967212</v>
      </c>
      <c r="V2" s="364">
        <f t="shared" si="1"/>
        <v>1</v>
      </c>
      <c r="W2" s="23"/>
      <c r="X2" s="23"/>
      <c r="Y2" s="23"/>
      <c r="Z2" s="23"/>
      <c r="AA2" s="23"/>
      <c r="AB2" s="23"/>
      <c r="AC2" s="23"/>
      <c r="AE2" s="362">
        <f t="shared" ref="AE2:AF2" si="2">_xlfn.AGGREGATE(4,6,AE$6:AE$113)</f>
        <v>627</v>
      </c>
      <c r="AF2" s="363">
        <f t="shared" si="2"/>
        <v>275</v>
      </c>
      <c r="AG2" s="363">
        <f t="shared" ref="AG2" si="3">_xlfn.AGGREGATE(4,6,AG$6:AG$113)</f>
        <v>384</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row>
    <row r="3" spans="1:70" x14ac:dyDescent="0.25">
      <c r="B3" s="10" t="s">
        <v>48</v>
      </c>
      <c r="C3" s="10"/>
      <c r="D3" s="10"/>
      <c r="E3" s="365">
        <f>_xlfn.AGGREGATE(5,6,E$6:E$113)</f>
        <v>4.5</v>
      </c>
      <c r="F3" s="365">
        <f t="shared" ref="F3:G3" si="4">_xlfn.AGGREGATE(5,6,F$6:F$113)</f>
        <v>2</v>
      </c>
      <c r="G3" s="365">
        <f t="shared" si="4"/>
        <v>4.5</v>
      </c>
      <c r="H3" s="21"/>
      <c r="I3" s="12"/>
      <c r="J3" s="201"/>
      <c r="K3" s="9"/>
      <c r="L3" s="22"/>
      <c r="M3" s="22"/>
      <c r="N3" s="22"/>
      <c r="O3" s="22"/>
      <c r="P3" s="21"/>
      <c r="Q3" s="73" t="s">
        <v>170</v>
      </c>
      <c r="R3" s="22" t="str">
        <f>B3</f>
        <v>Min</v>
      </c>
      <c r="S3" s="364">
        <f>_xlfn.AGGREGATE(5,6,S$6:S$113)</f>
        <v>0</v>
      </c>
      <c r="T3" s="364">
        <f t="shared" ref="T3:V3" si="5">_xlfn.AGGREGATE(5,6,T$6:T$113)</f>
        <v>0</v>
      </c>
      <c r="U3" s="364">
        <f t="shared" si="5"/>
        <v>0</v>
      </c>
      <c r="V3" s="364">
        <f t="shared" si="5"/>
        <v>0</v>
      </c>
      <c r="W3" s="23"/>
      <c r="X3" s="23"/>
      <c r="Y3" s="23"/>
      <c r="Z3" s="23"/>
      <c r="AA3" s="23"/>
      <c r="AB3" s="23"/>
      <c r="AC3" s="23"/>
      <c r="AE3" s="362">
        <f t="shared" ref="AE3:AF3" si="6">_xlfn.AGGREGATE(5,6,AE$6:AE$113)</f>
        <v>9</v>
      </c>
      <c r="AF3" s="363">
        <f t="shared" si="6"/>
        <v>0</v>
      </c>
      <c r="AG3" s="363">
        <f t="shared" ref="AG3" si="7">_xlfn.AGGREGATE(5,6,AG$6:AG$113)</f>
        <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row>
    <row r="4" spans="1:70" x14ac:dyDescent="0.25">
      <c r="B4" t="s">
        <v>49</v>
      </c>
      <c r="E4" s="24"/>
      <c r="F4" s="12">
        <f>AF4/(AF$115*2)</f>
        <v>52.96</v>
      </c>
      <c r="G4" s="12">
        <f>AG4/(AG$115*2)</f>
        <v>76.769607843137251</v>
      </c>
      <c r="H4" s="13">
        <f>G4/F4</f>
        <v>1.4495771873704164</v>
      </c>
      <c r="Q4" s="73" t="s">
        <v>171</v>
      </c>
      <c r="AF4" s="16">
        <f>SUMIF($BM6:$BM113,TRUE,AF6:AF113)</f>
        <v>5296</v>
      </c>
      <c r="AG4" s="16">
        <f>SUMIF($BM6:$BM113,TRUE,AG6:AG113)</f>
        <v>7830.5</v>
      </c>
      <c r="AH4" s="16"/>
      <c r="AI4" s="54" t="s">
        <v>167</v>
      </c>
      <c r="AJ4" s="16"/>
      <c r="AK4" s="16"/>
      <c r="AL4" s="16"/>
      <c r="AM4" s="16"/>
      <c r="AN4" s="16"/>
      <c r="AO4" s="16"/>
      <c r="AP4" s="16"/>
      <c r="AQ4" s="54" t="s">
        <v>166</v>
      </c>
      <c r="AR4" s="16"/>
      <c r="AS4" s="54" t="s">
        <v>165</v>
      </c>
      <c r="AT4" s="16"/>
      <c r="AU4" s="16"/>
      <c r="AV4" s="16"/>
      <c r="AW4" s="16"/>
      <c r="AX4" s="16"/>
      <c r="AY4" s="16"/>
      <c r="AZ4" s="16"/>
      <c r="BA4" s="16"/>
      <c r="BB4" s="359" t="s">
        <v>65</v>
      </c>
      <c r="BC4" s="16" t="s">
        <v>65</v>
      </c>
      <c r="BD4" s="16" t="s">
        <v>65</v>
      </c>
      <c r="BE4" s="16" t="s">
        <v>65</v>
      </c>
      <c r="BF4" s="16" t="s">
        <v>65</v>
      </c>
      <c r="BG4" s="359" t="s">
        <v>66</v>
      </c>
      <c r="BH4" s="16" t="s">
        <v>66</v>
      </c>
      <c r="BI4" s="16" t="s">
        <v>66</v>
      </c>
      <c r="BJ4" s="16" t="s">
        <v>66</v>
      </c>
      <c r="BK4" s="16" t="s">
        <v>66</v>
      </c>
    </row>
    <row r="5" spans="1:70" ht="52.8" x14ac:dyDescent="0.25">
      <c r="B5" s="2" t="s">
        <v>61</v>
      </c>
      <c r="C5" s="81" t="s">
        <v>139</v>
      </c>
      <c r="D5" s="81" t="s">
        <v>5</v>
      </c>
      <c r="E5" s="4" t="s">
        <v>7</v>
      </c>
      <c r="F5" s="4" t="s">
        <v>8</v>
      </c>
      <c r="G5" s="4" t="s">
        <v>9</v>
      </c>
      <c r="H5" s="4" t="s">
        <v>10</v>
      </c>
      <c r="I5" s="4"/>
      <c r="J5" s="203" t="s">
        <v>589</v>
      </c>
      <c r="K5" s="5" t="s">
        <v>11</v>
      </c>
      <c r="L5" s="6" t="s">
        <v>12</v>
      </c>
      <c r="M5" s="6" t="s">
        <v>13</v>
      </c>
      <c r="N5" s="6" t="s">
        <v>14</v>
      </c>
      <c r="O5" s="6" t="s">
        <v>15</v>
      </c>
      <c r="P5" s="5"/>
      <c r="Q5" s="25"/>
      <c r="R5" s="7" t="str">
        <f t="shared" ref="R5:R32" si="8">B5</f>
        <v>Loc ID</v>
      </c>
      <c r="S5" s="3" t="str">
        <f t="shared" ref="S5" si="9">BH5&amp;"%"</f>
        <v>Female%</v>
      </c>
      <c r="T5" s="3" t="str">
        <f>BI5&amp;"%"</f>
        <v>Helmet%</v>
      </c>
      <c r="U5" s="3" t="str">
        <f>BJ5&amp;"%"</f>
        <v>Wrong way%</v>
      </c>
      <c r="V5" s="3" t="str">
        <f>BK5&amp;"%"</f>
        <v>Sidewalk%</v>
      </c>
      <c r="W5" s="3"/>
      <c r="X5" s="3"/>
      <c r="Y5" s="3"/>
      <c r="Z5" s="3"/>
      <c r="AA5" s="3"/>
      <c r="AB5" s="3"/>
      <c r="AC5" s="3"/>
      <c r="AD5" s="8"/>
      <c r="AE5" s="79" t="s">
        <v>20</v>
      </c>
      <c r="AF5" s="79" t="s">
        <v>21</v>
      </c>
      <c r="AG5" s="79" t="s">
        <v>22</v>
      </c>
      <c r="AH5" s="8"/>
      <c r="AI5" s="79" t="s">
        <v>20</v>
      </c>
      <c r="AJ5" s="79" t="s">
        <v>21</v>
      </c>
      <c r="AK5" s="79" t="s">
        <v>22</v>
      </c>
      <c r="AL5" s="8"/>
      <c r="AM5" s="79"/>
      <c r="AN5" s="79"/>
      <c r="AO5" s="79"/>
      <c r="AP5" s="8"/>
      <c r="AQ5" s="7" t="s">
        <v>21</v>
      </c>
      <c r="AR5" s="7" t="s">
        <v>22</v>
      </c>
      <c r="AS5" s="7" t="s">
        <v>21</v>
      </c>
      <c r="AT5" s="7" t="s">
        <v>22</v>
      </c>
      <c r="AU5" s="7"/>
      <c r="AV5" s="7"/>
      <c r="AW5" s="7" t="s">
        <v>65</v>
      </c>
      <c r="AX5" s="7" t="s">
        <v>66</v>
      </c>
      <c r="AY5" s="7" t="s">
        <v>168</v>
      </c>
      <c r="AZ5" s="7" t="s">
        <v>169</v>
      </c>
      <c r="BA5" s="8"/>
      <c r="BB5" s="360" t="s">
        <v>1242</v>
      </c>
      <c r="BC5" s="8" t="s">
        <v>16</v>
      </c>
      <c r="BD5" s="8" t="s">
        <v>17</v>
      </c>
      <c r="BE5" s="8" t="s">
        <v>18</v>
      </c>
      <c r="BF5" s="8" t="s">
        <v>6</v>
      </c>
      <c r="BG5" s="360" t="s">
        <v>1242</v>
      </c>
      <c r="BH5" s="8" t="s">
        <v>16</v>
      </c>
      <c r="BI5" s="8" t="s">
        <v>17</v>
      </c>
      <c r="BJ5" s="8" t="s">
        <v>18</v>
      </c>
      <c r="BK5" s="8" t="s">
        <v>6</v>
      </c>
      <c r="BL5" s="8"/>
      <c r="BM5" s="26" t="s">
        <v>50</v>
      </c>
      <c r="BN5" s="26" t="s">
        <v>51</v>
      </c>
      <c r="BO5" s="26" t="s">
        <v>590</v>
      </c>
      <c r="BP5" s="8" t="s">
        <v>642</v>
      </c>
      <c r="BQ5" s="8" t="s">
        <v>641</v>
      </c>
      <c r="BR5" s="8" t="s">
        <v>640</v>
      </c>
    </row>
    <row r="6" spans="1:70" x14ac:dyDescent="0.25">
      <c r="A6">
        <v>1</v>
      </c>
      <c r="B6" s="151">
        <f t="shared" ref="B6:B37" si="10">INDEX(sum_locID,1,A6)</f>
        <v>101</v>
      </c>
      <c r="C6" s="152" t="str">
        <f t="shared" ref="C6:D25" si="11">IF(ISERROR(VLOOKUP($B6,Loc,2,FALSE)),"",VLOOKUP($B6,Loc,MATCH(C$5,loc_hdr,0),FALSE))</f>
        <v>Washington/Curry</v>
      </c>
      <c r="D6" s="152" t="str">
        <f t="shared" si="11"/>
        <v>Mill Ave</v>
      </c>
      <c r="E6" s="12">
        <f t="shared" ref="E6:E37" si="12">IF(BN6,IF(BM6,AI6/4,AI6/2),"")</f>
        <v>32.5</v>
      </c>
      <c r="F6" s="12">
        <f t="shared" ref="F6:F32" si="13">IF(AJ6&gt;0,AJ6/2,"")</f>
        <v>25</v>
      </c>
      <c r="G6" s="12">
        <f t="shared" ref="G6:G32" si="14">IF(AK6&gt;0,AK6/2,"")</f>
        <v>40</v>
      </c>
      <c r="H6" s="13">
        <f t="shared" ref="H6:H37" si="15">IF(BM6,G6/F6,"")</f>
        <v>1.6</v>
      </c>
      <c r="I6" s="206"/>
      <c r="J6" s="201">
        <f t="shared" ref="J6:J37" si="16">IF(BO6,AE6/4,AE6/2)</f>
        <v>32.5</v>
      </c>
      <c r="K6" s="9"/>
      <c r="L6" s="14"/>
      <c r="M6" s="14"/>
      <c r="N6" s="14"/>
      <c r="O6" s="14"/>
      <c r="P6" s="9"/>
      <c r="Q6" s="27" t="s">
        <v>352</v>
      </c>
      <c r="R6" s="9">
        <f t="shared" si="8"/>
        <v>101</v>
      </c>
      <c r="S6" s="11">
        <f t="shared" ref="S6:S37" si="17">IF($AI6&gt;0,(BC6*$AS6+BH6*$AT6)/$AI6,"")</f>
        <v>0.16153846153846155</v>
      </c>
      <c r="T6" s="11">
        <f t="shared" ref="T6:T37" si="18">IF($AI6&gt;0,(BD6*$AS6+BI6*$AT6)/$AI6,"")</f>
        <v>0.73076923076923073</v>
      </c>
      <c r="U6" s="11">
        <f t="shared" ref="U6:U37" si="19">IF($AI6&gt;0,(BE6*$AS6+BJ6*$AT6)/$AI6,"")</f>
        <v>0.12307692307692308</v>
      </c>
      <c r="V6" s="11">
        <f t="shared" ref="V6:V37" si="20">IF($AI6&gt;0,(BF6*$AS6+BK6*$AT6)/$AI6,"")</f>
        <v>0.22307692307692309</v>
      </c>
      <c r="W6" s="11"/>
      <c r="X6" s="11"/>
      <c r="Y6" s="11"/>
      <c r="Z6" s="11"/>
      <c r="AA6" s="11"/>
      <c r="AB6" s="11"/>
      <c r="AC6" s="11"/>
      <c r="AE6" s="301">
        <f t="shared" ref="AE6:AE69" si="21">IF(_xlfn.AGGREGATE(9,6,AF6,AG6)=0,NA(),_xlfn.AGGREGATE(9,6,AF6,AG6))</f>
        <v>130</v>
      </c>
      <c r="AF6" s="346">
        <f>SUMIF(Data!$U:$U,"="&amp;AW6,Data!$H:$H)/IF($BB6&lt;1,1,$BB6)</f>
        <v>50</v>
      </c>
      <c r="AG6" s="346">
        <f>SUMIF(Data!$U:$U,"="&amp;AX6,Data!$H:$H)/IF($BG6&lt;1,1,$BG6)</f>
        <v>80</v>
      </c>
      <c r="AH6" s="21"/>
      <c r="AI6" s="301">
        <f t="shared" ref="AI6:AI69" si="22">IF(ISNA(AJ6),0,AJ6)+IF(ISNA(AK6),0,AK6)</f>
        <v>130</v>
      </c>
      <c r="AJ6" s="21">
        <f t="shared" ref="AJ6:AJ32" si="23">AF6*AS6</f>
        <v>50</v>
      </c>
      <c r="AK6" s="21">
        <f t="shared" ref="AK6:AK32" si="24">AG6*AT6</f>
        <v>80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7" si="25">$B6&amp;LEFT(AY$5,2)&amp;$BA6</f>
        <v>101AMNS</v>
      </c>
      <c r="AX6" s="21" t="str">
        <f t="shared" ref="AX6:AX37" si="26">$B6&amp;LEFT(AZ$5,2)&amp;$BA6</f>
        <v>101PMNS</v>
      </c>
      <c r="AY6" s="21" t="str">
        <f t="shared" ref="AY6:AY37" si="27">IF(AS6,$B6&amp;LEFT(AY$5,2)&amp;$BA6,"")</f>
        <v>101AMNS</v>
      </c>
      <c r="AZ6" s="21" t="str">
        <f t="shared" ref="AZ6:AZ37" si="28">IF(AT6,$B6&amp;LEFT(AZ$5,2)&amp;$BA6,"")</f>
        <v>101PMNS</v>
      </c>
      <c r="BA6" s="21" t="s">
        <v>352</v>
      </c>
      <c r="BB6" s="361">
        <f t="shared" ref="BB6:BB37" si="29">VLOOKUP(LEFT($AY6,5),DivBy,3,FALSE)</f>
        <v>1</v>
      </c>
      <c r="BC6" s="397">
        <f>SUMIF(Data!$U:$U,"="&amp;$AY6,Data!I:I)/$BB6</f>
        <v>7</v>
      </c>
      <c r="BD6" s="397">
        <f>SUMIF(Data!$U:$U,"="&amp;$AY6,Data!J:J)/$BB6</f>
        <v>44</v>
      </c>
      <c r="BE6" s="397">
        <f>SUMIF(Data!$U:$U,"="&amp;$AY6,Data!K:K)/$BB6</f>
        <v>6</v>
      </c>
      <c r="BF6" s="397">
        <f>SUMIF(Data!$U:$U,"="&amp;$AY6,Data!L:L)/$BB6</f>
        <v>7</v>
      </c>
      <c r="BG6" s="361">
        <f t="shared" ref="BG6:BG37" si="30">VLOOKUP(LEFT($AZ6,5),DivBy,3,FALSE)</f>
        <v>1</v>
      </c>
      <c r="BH6" s="398">
        <f>SUMIF(Data!$U:$U,"="&amp;$AZ6,Data!I:I)/$BG6</f>
        <v>14</v>
      </c>
      <c r="BI6" s="398">
        <f>SUMIF(Data!$U:$U,"="&amp;$AZ6,Data!J:J)/$BG6</f>
        <v>51</v>
      </c>
      <c r="BJ6" s="398">
        <f>SUMIF(Data!$U:$U,"="&amp;$AZ6,Data!K:K)/$BG6</f>
        <v>10</v>
      </c>
      <c r="BK6" s="398">
        <f>SUMIF(Data!$U:$U,"="&amp;$AZ6,Data!L:L)/$BG6</f>
        <v>22</v>
      </c>
      <c r="BM6" t="b">
        <f t="shared" ref="BM6:BM37" si="31">AND(AJ6&gt;0,AK6&gt;0,ISNUMBER(AJ6))</f>
        <v>1</v>
      </c>
      <c r="BN6" t="b">
        <f t="shared" ref="BN6:BN37" si="32">AI6&gt;0</f>
        <v>1</v>
      </c>
      <c r="BO6" t="b">
        <f t="shared" ref="BO6:BO37" si="33">AND(AF6&gt;0,AG6&gt;0,ISNUMBER(AF6))</f>
        <v>1</v>
      </c>
      <c r="BP6">
        <v>1</v>
      </c>
      <c r="BQ6">
        <f t="shared" ref="BQ6:BQ37" si="34">INDEX(AM_reps,1,$BP6)</f>
        <v>1</v>
      </c>
      <c r="BR6">
        <f t="shared" ref="BR6:BR37" si="35">INDEX(PM_reps,1,$BP6)</f>
        <v>1</v>
      </c>
    </row>
    <row r="7" spans="1:70" x14ac:dyDescent="0.25">
      <c r="A7">
        <v>2</v>
      </c>
      <c r="B7" s="151">
        <f t="shared" si="10"/>
        <v>102</v>
      </c>
      <c r="C7" s="152" t="str">
        <f t="shared" si="11"/>
        <v>Rio Salado Pkwy</v>
      </c>
      <c r="D7" s="152" t="str">
        <f t="shared" si="11"/>
        <v>Mill Ave</v>
      </c>
      <c r="E7" s="12">
        <f t="shared" si="12"/>
        <v>44</v>
      </c>
      <c r="F7" s="12">
        <f t="shared" si="13"/>
        <v>32.5</v>
      </c>
      <c r="G7" s="12">
        <f t="shared" si="14"/>
        <v>55.5</v>
      </c>
      <c r="H7" s="13">
        <f t="shared" si="15"/>
        <v>1.7076923076923076</v>
      </c>
      <c r="I7" s="206"/>
      <c r="J7" s="201">
        <f t="shared" si="16"/>
        <v>44</v>
      </c>
      <c r="K7" s="9"/>
      <c r="L7" s="14"/>
      <c r="M7" s="14"/>
      <c r="N7" s="14"/>
      <c r="O7" s="14"/>
      <c r="P7" s="9"/>
      <c r="Q7" s="27" t="s">
        <v>352</v>
      </c>
      <c r="R7" s="9">
        <f t="shared" si="8"/>
        <v>102</v>
      </c>
      <c r="S7" s="11">
        <f t="shared" si="17"/>
        <v>0.10795454545454546</v>
      </c>
      <c r="T7" s="11">
        <f t="shared" si="18"/>
        <v>0.57386363636363635</v>
      </c>
      <c r="U7" s="11">
        <f t="shared" si="19"/>
        <v>7.3863636363636367E-2</v>
      </c>
      <c r="V7" s="11">
        <f t="shared" si="20"/>
        <v>0.14204545454545456</v>
      </c>
      <c r="W7" s="11"/>
      <c r="X7" s="11"/>
      <c r="Y7" s="11"/>
      <c r="Z7" s="11"/>
      <c r="AA7" s="11"/>
      <c r="AB7" s="11"/>
      <c r="AC7" s="11"/>
      <c r="AE7" s="301">
        <f t="shared" si="21"/>
        <v>176</v>
      </c>
      <c r="AF7" s="346">
        <f>SUMIF(Data!$U:$U,"="&amp;AW7,Data!$H:$H)/IF($BB7&lt;1,1,$BB7)</f>
        <v>65</v>
      </c>
      <c r="AG7" s="346">
        <f>SUMIF(Data!$U:$U,"="&amp;AX7,Data!$H:$H)/IF($BG7&lt;1,1,$BG7)</f>
        <v>111</v>
      </c>
      <c r="AH7" s="21"/>
      <c r="AI7" s="301">
        <f t="shared" si="22"/>
        <v>176</v>
      </c>
      <c r="AJ7" s="21">
        <f t="shared" si="23"/>
        <v>65</v>
      </c>
      <c r="AK7" s="21">
        <f t="shared" si="24"/>
        <v>111</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25"/>
        <v>102AMNS</v>
      </c>
      <c r="AX7" s="21" t="str">
        <f t="shared" si="26"/>
        <v>102PMNS</v>
      </c>
      <c r="AY7" s="21" t="str">
        <f t="shared" si="27"/>
        <v>102AMNS</v>
      </c>
      <c r="AZ7" s="21" t="str">
        <f t="shared" si="28"/>
        <v>102PMNS</v>
      </c>
      <c r="BA7" s="21" t="s">
        <v>352</v>
      </c>
      <c r="BB7" s="361">
        <f t="shared" si="29"/>
        <v>1</v>
      </c>
      <c r="BC7" s="397">
        <f>SUMIF(Data!$U:$U,"="&amp;$AY7,Data!I:I)/$BB7</f>
        <v>5</v>
      </c>
      <c r="BD7" s="397">
        <f>SUMIF(Data!$U:$U,"="&amp;$AY7,Data!J:J)/$BB7</f>
        <v>39</v>
      </c>
      <c r="BE7" s="397">
        <f>SUMIF(Data!$U:$U,"="&amp;$AY7,Data!K:K)/$BB7</f>
        <v>5</v>
      </c>
      <c r="BF7" s="397">
        <f>SUMIF(Data!$U:$U,"="&amp;$AY7,Data!L:L)/$BB7</f>
        <v>10</v>
      </c>
      <c r="BG7" s="361">
        <f t="shared" si="30"/>
        <v>1</v>
      </c>
      <c r="BH7" s="398">
        <f>SUMIF(Data!$U:$U,"="&amp;$AZ7,Data!I:I)/$BG7</f>
        <v>14</v>
      </c>
      <c r="BI7" s="398">
        <f>SUMIF(Data!$U:$U,"="&amp;$AZ7,Data!J:J)/$BG7</f>
        <v>62</v>
      </c>
      <c r="BJ7" s="398">
        <f>SUMIF(Data!$U:$U,"="&amp;$AZ7,Data!K:K)/$BG7</f>
        <v>8</v>
      </c>
      <c r="BK7" s="398">
        <f>SUMIF(Data!$U:$U,"="&amp;$AZ7,Data!L:L)/$BG7</f>
        <v>15</v>
      </c>
      <c r="BM7" t="b">
        <f t="shared" si="31"/>
        <v>1</v>
      </c>
      <c r="BN7" t="b">
        <f t="shared" si="32"/>
        <v>1</v>
      </c>
      <c r="BO7" t="b">
        <f t="shared" si="33"/>
        <v>1</v>
      </c>
      <c r="BP7">
        <v>2</v>
      </c>
      <c r="BQ7">
        <f t="shared" si="34"/>
        <v>2</v>
      </c>
      <c r="BR7">
        <f t="shared" si="35"/>
        <v>2</v>
      </c>
    </row>
    <row r="8" spans="1:70" x14ac:dyDescent="0.25">
      <c r="A8">
        <v>3</v>
      </c>
      <c r="B8" s="151">
        <f t="shared" si="10"/>
        <v>103</v>
      </c>
      <c r="C8" s="152" t="str">
        <f t="shared" si="11"/>
        <v>Rio Salado Pkwy</v>
      </c>
      <c r="D8" s="152" t="str">
        <f t="shared" si="11"/>
        <v>Rural Rd</v>
      </c>
      <c r="E8" s="12">
        <f t="shared" si="12"/>
        <v>34.5</v>
      </c>
      <c r="F8" s="12" t="str">
        <f t="shared" si="13"/>
        <v/>
      </c>
      <c r="G8" s="12">
        <f t="shared" si="14"/>
        <v>34.5</v>
      </c>
      <c r="H8" s="13" t="str">
        <f t="shared" si="15"/>
        <v/>
      </c>
      <c r="I8" s="206"/>
      <c r="J8" s="201">
        <f t="shared" si="16"/>
        <v>34.5</v>
      </c>
      <c r="K8" s="9"/>
      <c r="L8" s="14"/>
      <c r="M8" s="14"/>
      <c r="N8" s="14"/>
      <c r="O8" s="14"/>
      <c r="P8" s="9"/>
      <c r="Q8" s="27" t="s">
        <v>352</v>
      </c>
      <c r="R8" s="9">
        <f t="shared" si="8"/>
        <v>103</v>
      </c>
      <c r="S8" s="11">
        <f t="shared" si="17"/>
        <v>0.20289855072463769</v>
      </c>
      <c r="T8" s="11">
        <f t="shared" si="18"/>
        <v>0.11594202898550725</v>
      </c>
      <c r="U8" s="11">
        <f t="shared" si="19"/>
        <v>0.33333333333333331</v>
      </c>
      <c r="V8" s="11">
        <f t="shared" si="20"/>
        <v>0.98550724637681164</v>
      </c>
      <c r="W8" s="11"/>
      <c r="X8" s="11"/>
      <c r="Y8" s="11"/>
      <c r="Z8" s="11"/>
      <c r="AA8" s="11"/>
      <c r="AB8" s="11"/>
      <c r="AC8" s="11"/>
      <c r="AE8" s="301">
        <f t="shared" si="21"/>
        <v>69</v>
      </c>
      <c r="AF8" s="346">
        <f>SUMIF(Data!$U:$U,"="&amp;AW8,Data!$H:$H)/IF($BB8&lt;1,1,$BB8)</f>
        <v>0</v>
      </c>
      <c r="AG8" s="346">
        <f>SUMIF(Data!$U:$U,"="&amp;AX8,Data!$H:$H)/IF($BG8&lt;1,1,$BG8)</f>
        <v>69</v>
      </c>
      <c r="AH8" s="21"/>
      <c r="AI8" s="301">
        <f t="shared" si="22"/>
        <v>69</v>
      </c>
      <c r="AJ8" s="21">
        <f t="shared" si="23"/>
        <v>0</v>
      </c>
      <c r="AK8" s="21">
        <f t="shared" si="24"/>
        <v>69</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25"/>
        <v>103AMNS</v>
      </c>
      <c r="AX8" s="21" t="str">
        <f t="shared" si="26"/>
        <v>103PMNS</v>
      </c>
      <c r="AY8" s="21" t="str">
        <f t="shared" si="27"/>
        <v>103AMNS</v>
      </c>
      <c r="AZ8" s="21" t="str">
        <f t="shared" si="28"/>
        <v>103PMNS</v>
      </c>
      <c r="BA8" s="21" t="s">
        <v>352</v>
      </c>
      <c r="BB8" s="361">
        <f t="shared" si="29"/>
        <v>1</v>
      </c>
      <c r="BC8" s="397">
        <f>SUMIF(Data!$U:$U,"="&amp;$AY8,Data!I:I)/$BB8</f>
        <v>0</v>
      </c>
      <c r="BD8" s="397">
        <f>SUMIF(Data!$U:$U,"="&amp;$AY8,Data!J:J)/$BB8</f>
        <v>0</v>
      </c>
      <c r="BE8" s="397">
        <f>SUMIF(Data!$U:$U,"="&amp;$AY8,Data!K:K)/$BB8</f>
        <v>0</v>
      </c>
      <c r="BF8" s="397">
        <f>SUMIF(Data!$U:$U,"="&amp;$AY8,Data!L:L)/$BB8</f>
        <v>0</v>
      </c>
      <c r="BG8" s="361">
        <f t="shared" si="30"/>
        <v>1</v>
      </c>
      <c r="BH8" s="398">
        <f>SUMIF(Data!$U:$U,"="&amp;$AZ8,Data!I:I)/$BG8</f>
        <v>14</v>
      </c>
      <c r="BI8" s="398">
        <f>SUMIF(Data!$U:$U,"="&amp;$AZ8,Data!J:J)/$BG8</f>
        <v>8</v>
      </c>
      <c r="BJ8" s="398">
        <f>SUMIF(Data!$U:$U,"="&amp;$AZ8,Data!K:K)/$BG8</f>
        <v>23</v>
      </c>
      <c r="BK8" s="398">
        <f>SUMIF(Data!$U:$U,"="&amp;$AZ8,Data!L:L)/$BG8</f>
        <v>68</v>
      </c>
      <c r="BM8" t="b">
        <f t="shared" si="31"/>
        <v>0</v>
      </c>
      <c r="BN8" t="b">
        <f t="shared" si="32"/>
        <v>1</v>
      </c>
      <c r="BO8" t="b">
        <f t="shared" si="33"/>
        <v>0</v>
      </c>
      <c r="BP8">
        <v>3</v>
      </c>
      <c r="BQ8">
        <f t="shared" si="34"/>
        <v>0</v>
      </c>
      <c r="BR8">
        <f t="shared" si="35"/>
        <v>1</v>
      </c>
    </row>
    <row r="9" spans="1:70" x14ac:dyDescent="0.25">
      <c r="A9">
        <v>4</v>
      </c>
      <c r="B9" s="151">
        <f t="shared" si="10"/>
        <v>104</v>
      </c>
      <c r="C9" s="152" t="str">
        <f t="shared" si="11"/>
        <v>Rio Salado Pkwy</v>
      </c>
      <c r="D9" s="152" t="str">
        <f t="shared" si="11"/>
        <v>McClintock Dr</v>
      </c>
      <c r="E9" s="12">
        <f t="shared" si="12"/>
        <v>15.25</v>
      </c>
      <c r="F9" s="12">
        <f t="shared" si="13"/>
        <v>8</v>
      </c>
      <c r="G9" s="12">
        <f t="shared" si="14"/>
        <v>22.5</v>
      </c>
      <c r="H9" s="13">
        <f t="shared" si="15"/>
        <v>2.8125</v>
      </c>
      <c r="I9" s="206"/>
      <c r="J9" s="201">
        <f t="shared" si="16"/>
        <v>15.25</v>
      </c>
      <c r="K9" s="9"/>
      <c r="L9" s="14"/>
      <c r="M9" s="14"/>
      <c r="N9" s="14"/>
      <c r="O9" s="14"/>
      <c r="P9" s="9"/>
      <c r="Q9" s="27" t="s">
        <v>352</v>
      </c>
      <c r="R9" s="9">
        <f t="shared" si="8"/>
        <v>104</v>
      </c>
      <c r="S9" s="11">
        <f t="shared" si="17"/>
        <v>0.14754098360655737</v>
      </c>
      <c r="T9" s="11">
        <f t="shared" si="18"/>
        <v>0.16393442622950818</v>
      </c>
      <c r="U9" s="11">
        <f t="shared" si="19"/>
        <v>0.29508196721311475</v>
      </c>
      <c r="V9" s="11">
        <f t="shared" si="20"/>
        <v>0.91803278688524592</v>
      </c>
      <c r="W9" s="11"/>
      <c r="X9" s="11"/>
      <c r="Y9" s="11"/>
      <c r="Z9" s="11"/>
      <c r="AA9" s="11"/>
      <c r="AB9" s="11"/>
      <c r="AC9" s="11"/>
      <c r="AE9" s="301">
        <f t="shared" si="21"/>
        <v>61</v>
      </c>
      <c r="AF9" s="346">
        <f>SUMIF(Data!$U:$U,"="&amp;AW9,Data!$H:$H)/IF($BB9&lt;1,1,$BB9)</f>
        <v>16</v>
      </c>
      <c r="AG9" s="346">
        <f>SUMIF(Data!$U:$U,"="&amp;AX9,Data!$H:$H)/IF($BG9&lt;1,1,$BG9)</f>
        <v>45</v>
      </c>
      <c r="AH9" s="21"/>
      <c r="AI9" s="301">
        <f t="shared" si="22"/>
        <v>61</v>
      </c>
      <c r="AJ9" s="21">
        <f t="shared" si="23"/>
        <v>16</v>
      </c>
      <c r="AK9" s="21">
        <f t="shared" si="24"/>
        <v>45</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25"/>
        <v>104AMNS</v>
      </c>
      <c r="AX9" s="21" t="str">
        <f t="shared" si="26"/>
        <v>104PMNS</v>
      </c>
      <c r="AY9" s="21" t="str">
        <f t="shared" si="27"/>
        <v>104AMNS</v>
      </c>
      <c r="AZ9" s="21" t="str">
        <f t="shared" si="28"/>
        <v>104PMNS</v>
      </c>
      <c r="BA9" s="21" t="s">
        <v>352</v>
      </c>
      <c r="BB9" s="361">
        <f t="shared" si="29"/>
        <v>1</v>
      </c>
      <c r="BC9" s="397">
        <f>SUMIF(Data!$U:$U,"="&amp;$AY9,Data!I:I)/$BB9</f>
        <v>2</v>
      </c>
      <c r="BD9" s="397">
        <f>SUMIF(Data!$U:$U,"="&amp;$AY9,Data!J:J)/$BB9</f>
        <v>4</v>
      </c>
      <c r="BE9" s="397">
        <f>SUMIF(Data!$U:$U,"="&amp;$AY9,Data!K:K)/$BB9</f>
        <v>4</v>
      </c>
      <c r="BF9" s="397">
        <f>SUMIF(Data!$U:$U,"="&amp;$AY9,Data!L:L)/$BB9</f>
        <v>13</v>
      </c>
      <c r="BG9" s="361">
        <f t="shared" si="30"/>
        <v>1</v>
      </c>
      <c r="BH9" s="398">
        <f>SUMIF(Data!$U:$U,"="&amp;$AZ9,Data!I:I)/$BG9</f>
        <v>7</v>
      </c>
      <c r="BI9" s="398">
        <f>SUMIF(Data!$U:$U,"="&amp;$AZ9,Data!J:J)/$BG9</f>
        <v>6</v>
      </c>
      <c r="BJ9" s="398">
        <f>SUMIF(Data!$U:$U,"="&amp;$AZ9,Data!K:K)/$BG9</f>
        <v>14</v>
      </c>
      <c r="BK9" s="398">
        <f>SUMIF(Data!$U:$U,"="&amp;$AZ9,Data!L:L)/$BG9</f>
        <v>43</v>
      </c>
      <c r="BM9" t="b">
        <f t="shared" si="31"/>
        <v>1</v>
      </c>
      <c r="BN9" t="b">
        <f t="shared" si="32"/>
        <v>1</v>
      </c>
      <c r="BO9" t="b">
        <f t="shared" si="33"/>
        <v>1</v>
      </c>
      <c r="BP9">
        <v>4</v>
      </c>
      <c r="BQ9">
        <f t="shared" si="34"/>
        <v>1</v>
      </c>
      <c r="BR9">
        <f t="shared" si="35"/>
        <v>1</v>
      </c>
    </row>
    <row r="10" spans="1:70" x14ac:dyDescent="0.25">
      <c r="A10">
        <v>5</v>
      </c>
      <c r="B10" s="151">
        <f t="shared" si="10"/>
        <v>106</v>
      </c>
      <c r="C10" s="152" t="str">
        <f t="shared" si="11"/>
        <v>5th St</v>
      </c>
      <c r="D10" s="152" t="str">
        <f t="shared" si="11"/>
        <v>Mill Ave</v>
      </c>
      <c r="E10" s="12">
        <f t="shared" si="12"/>
        <v>51.25</v>
      </c>
      <c r="F10" s="12">
        <f t="shared" si="13"/>
        <v>40</v>
      </c>
      <c r="G10" s="12">
        <f t="shared" si="14"/>
        <v>62.5</v>
      </c>
      <c r="H10" s="13">
        <f t="shared" si="15"/>
        <v>1.5625</v>
      </c>
      <c r="I10" s="206"/>
      <c r="J10" s="201">
        <f t="shared" si="16"/>
        <v>51.25</v>
      </c>
      <c r="K10" s="9"/>
      <c r="L10" s="14"/>
      <c r="M10" s="14"/>
      <c r="N10" s="14"/>
      <c r="O10" s="14"/>
      <c r="P10" s="9"/>
      <c r="Q10" s="27" t="s">
        <v>352</v>
      </c>
      <c r="R10" s="9">
        <f t="shared" si="8"/>
        <v>106</v>
      </c>
      <c r="S10" s="11">
        <f t="shared" si="17"/>
        <v>0.2</v>
      </c>
      <c r="T10" s="11">
        <f t="shared" si="18"/>
        <v>0.32195121951219513</v>
      </c>
      <c r="U10" s="11">
        <f t="shared" si="19"/>
        <v>0.11219512195121951</v>
      </c>
      <c r="V10" s="11">
        <f t="shared" si="20"/>
        <v>0.12682926829268293</v>
      </c>
      <c r="W10" s="11"/>
      <c r="X10" s="11"/>
      <c r="Y10" s="11"/>
      <c r="Z10" s="11"/>
      <c r="AA10" s="11"/>
      <c r="AB10" s="11"/>
      <c r="AC10" s="11"/>
      <c r="AE10" s="301">
        <f t="shared" si="21"/>
        <v>205</v>
      </c>
      <c r="AF10" s="346">
        <f>SUMIF(Data!$U:$U,"="&amp;AW10,Data!$H:$H)/IF($BB10&lt;1,1,$BB10)</f>
        <v>80</v>
      </c>
      <c r="AG10" s="346">
        <f>SUMIF(Data!$U:$U,"="&amp;AX10,Data!$H:$H)/IF($BG10&lt;1,1,$BG10)</f>
        <v>125</v>
      </c>
      <c r="AH10" s="21"/>
      <c r="AI10" s="301">
        <f t="shared" si="22"/>
        <v>205</v>
      </c>
      <c r="AJ10" s="21">
        <f t="shared" si="23"/>
        <v>80</v>
      </c>
      <c r="AK10" s="21">
        <f t="shared" si="24"/>
        <v>125</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25"/>
        <v>106AMNS</v>
      </c>
      <c r="AX10" s="21" t="str">
        <f t="shared" si="26"/>
        <v>106PMNS</v>
      </c>
      <c r="AY10" s="21" t="str">
        <f t="shared" si="27"/>
        <v>106AMNS</v>
      </c>
      <c r="AZ10" s="21" t="str">
        <f t="shared" si="28"/>
        <v>106PMNS</v>
      </c>
      <c r="BA10" s="21" t="s">
        <v>352</v>
      </c>
      <c r="BB10" s="361">
        <f t="shared" si="29"/>
        <v>1</v>
      </c>
      <c r="BC10" s="397">
        <f>SUMIF(Data!$U:$U,"="&amp;$AY10,Data!I:I)/$BB10</f>
        <v>19</v>
      </c>
      <c r="BD10" s="397">
        <f>SUMIF(Data!$U:$U,"="&amp;$AY10,Data!J:J)/$BB10</f>
        <v>39</v>
      </c>
      <c r="BE10" s="397">
        <f>SUMIF(Data!$U:$U,"="&amp;$AY10,Data!K:K)/$BB10</f>
        <v>2</v>
      </c>
      <c r="BF10" s="397">
        <f>SUMIF(Data!$U:$U,"="&amp;$AY10,Data!L:L)/$BB10</f>
        <v>4</v>
      </c>
      <c r="BG10" s="361">
        <f t="shared" si="30"/>
        <v>1</v>
      </c>
      <c r="BH10" s="398">
        <f>SUMIF(Data!$U:$U,"="&amp;$AZ10,Data!I:I)/$BG10</f>
        <v>22</v>
      </c>
      <c r="BI10" s="398">
        <f>SUMIF(Data!$U:$U,"="&amp;$AZ10,Data!J:J)/$BG10</f>
        <v>27</v>
      </c>
      <c r="BJ10" s="398">
        <f>SUMIF(Data!$U:$U,"="&amp;$AZ10,Data!K:K)/$BG10</f>
        <v>21</v>
      </c>
      <c r="BK10" s="398">
        <f>SUMIF(Data!$U:$U,"="&amp;$AZ10,Data!L:L)/$BG10</f>
        <v>22</v>
      </c>
      <c r="BM10" t="b">
        <f t="shared" si="31"/>
        <v>1</v>
      </c>
      <c r="BN10" t="b">
        <f t="shared" si="32"/>
        <v>1</v>
      </c>
      <c r="BO10" t="b">
        <f t="shared" si="33"/>
        <v>1</v>
      </c>
      <c r="BP10">
        <v>5</v>
      </c>
      <c r="BQ10">
        <f t="shared" si="34"/>
        <v>1</v>
      </c>
      <c r="BR10">
        <f t="shared" si="35"/>
        <v>1</v>
      </c>
    </row>
    <row r="11" spans="1:70" x14ac:dyDescent="0.25">
      <c r="A11">
        <v>6</v>
      </c>
      <c r="B11" s="151">
        <f t="shared" si="10"/>
        <v>108</v>
      </c>
      <c r="C11" s="152" t="str">
        <f t="shared" si="11"/>
        <v>5th St</v>
      </c>
      <c r="D11" s="152" t="str">
        <f t="shared" si="11"/>
        <v>Farmer Ave</v>
      </c>
      <c r="E11" s="12">
        <f t="shared" si="12"/>
        <v>15.75</v>
      </c>
      <c r="F11" s="12">
        <f t="shared" si="13"/>
        <v>20.5</v>
      </c>
      <c r="G11" s="12">
        <f t="shared" si="14"/>
        <v>11</v>
      </c>
      <c r="H11" s="13">
        <f t="shared" si="15"/>
        <v>0.53658536585365857</v>
      </c>
      <c r="I11" s="206"/>
      <c r="J11" s="201">
        <f t="shared" si="16"/>
        <v>15.75</v>
      </c>
      <c r="K11" s="9"/>
      <c r="L11" s="14"/>
      <c r="M11" s="14"/>
      <c r="N11" s="14"/>
      <c r="O11" s="14"/>
      <c r="P11" s="9"/>
      <c r="Q11" s="27" t="s">
        <v>352</v>
      </c>
      <c r="R11" s="9">
        <f t="shared" si="8"/>
        <v>108</v>
      </c>
      <c r="S11" s="11">
        <f t="shared" si="17"/>
        <v>0.12698412698412698</v>
      </c>
      <c r="T11" s="11">
        <f t="shared" si="18"/>
        <v>0.14285714285714285</v>
      </c>
      <c r="U11" s="11">
        <f t="shared" si="19"/>
        <v>1.5873015873015872E-2</v>
      </c>
      <c r="V11" s="11">
        <f t="shared" si="20"/>
        <v>3.1746031746031744E-2</v>
      </c>
      <c r="W11" s="11"/>
      <c r="X11" s="11"/>
      <c r="Y11" s="11"/>
      <c r="Z11" s="11"/>
      <c r="AA11" s="11"/>
      <c r="AB11" s="11"/>
      <c r="AC11" s="11"/>
      <c r="AE11" s="301">
        <f t="shared" si="21"/>
        <v>63</v>
      </c>
      <c r="AF11" s="346">
        <f>SUMIF(Data!$U:$U,"="&amp;AW11,Data!$H:$H)/IF($BB11&lt;1,1,$BB11)</f>
        <v>41</v>
      </c>
      <c r="AG11" s="346">
        <f>SUMIF(Data!$U:$U,"="&amp;AX11,Data!$H:$H)/IF($BG11&lt;1,1,$BG11)</f>
        <v>22</v>
      </c>
      <c r="AH11" s="21"/>
      <c r="AI11" s="301">
        <f t="shared" si="22"/>
        <v>63</v>
      </c>
      <c r="AJ11" s="21">
        <f t="shared" si="23"/>
        <v>41</v>
      </c>
      <c r="AK11" s="21">
        <f t="shared" si="24"/>
        <v>22</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25"/>
        <v>108AMNS</v>
      </c>
      <c r="AX11" s="21" t="str">
        <f t="shared" si="26"/>
        <v>108PMNS</v>
      </c>
      <c r="AY11" s="21" t="str">
        <f t="shared" si="27"/>
        <v>108AMNS</v>
      </c>
      <c r="AZ11" s="21" t="str">
        <f t="shared" si="28"/>
        <v>108PMNS</v>
      </c>
      <c r="BA11" s="21" t="s">
        <v>352</v>
      </c>
      <c r="BB11" s="361">
        <f t="shared" si="29"/>
        <v>1</v>
      </c>
      <c r="BC11" s="397">
        <f>SUMIF(Data!$U:$U,"="&amp;$AY11,Data!I:I)/$BB11</f>
        <v>6</v>
      </c>
      <c r="BD11" s="397">
        <f>SUMIF(Data!$U:$U,"="&amp;$AY11,Data!J:J)/$BB11</f>
        <v>3</v>
      </c>
      <c r="BE11" s="397">
        <f>SUMIF(Data!$U:$U,"="&amp;$AY11,Data!K:K)/$BB11</f>
        <v>1</v>
      </c>
      <c r="BF11" s="397">
        <f>SUMIF(Data!$U:$U,"="&amp;$AY11,Data!L:L)/$BB11</f>
        <v>1</v>
      </c>
      <c r="BG11" s="361">
        <f t="shared" si="30"/>
        <v>1</v>
      </c>
      <c r="BH11" s="398">
        <f>SUMIF(Data!$U:$U,"="&amp;$AZ11,Data!I:I)/$BG11</f>
        <v>2</v>
      </c>
      <c r="BI11" s="398">
        <f>SUMIF(Data!$U:$U,"="&amp;$AZ11,Data!J:J)/$BG11</f>
        <v>6</v>
      </c>
      <c r="BJ11" s="398">
        <f>SUMIF(Data!$U:$U,"="&amp;$AZ11,Data!K:K)/$BG11</f>
        <v>0</v>
      </c>
      <c r="BK11" s="398">
        <f>SUMIF(Data!$U:$U,"="&amp;$AZ11,Data!L:L)/$BG11</f>
        <v>1</v>
      </c>
      <c r="BM11" t="b">
        <f t="shared" si="31"/>
        <v>1</v>
      </c>
      <c r="BN11" t="b">
        <f t="shared" si="32"/>
        <v>1</v>
      </c>
      <c r="BO11" t="b">
        <f t="shared" si="33"/>
        <v>1</v>
      </c>
      <c r="BP11">
        <v>6</v>
      </c>
      <c r="BQ11">
        <f t="shared" si="34"/>
        <v>1</v>
      </c>
      <c r="BR11">
        <f t="shared" si="35"/>
        <v>1</v>
      </c>
    </row>
    <row r="12" spans="1:70" x14ac:dyDescent="0.25">
      <c r="A12">
        <v>7</v>
      </c>
      <c r="B12" s="151">
        <f t="shared" si="10"/>
        <v>110</v>
      </c>
      <c r="C12" s="152" t="str">
        <f t="shared" si="11"/>
        <v>5th St</v>
      </c>
      <c r="D12" s="152" t="str">
        <f t="shared" si="11"/>
        <v>Priest Dr</v>
      </c>
      <c r="E12" s="12">
        <f t="shared" si="12"/>
        <v>15.5</v>
      </c>
      <c r="F12" s="12" t="str">
        <f t="shared" si="13"/>
        <v/>
      </c>
      <c r="G12" s="12">
        <f t="shared" si="14"/>
        <v>15.5</v>
      </c>
      <c r="H12" s="13" t="str">
        <f t="shared" si="15"/>
        <v/>
      </c>
      <c r="I12" s="206"/>
      <c r="J12" s="201">
        <f t="shared" si="16"/>
        <v>15.5</v>
      </c>
      <c r="K12" s="9"/>
      <c r="L12" s="14"/>
      <c r="M12" s="14"/>
      <c r="N12" s="14"/>
      <c r="O12" s="14"/>
      <c r="P12" s="9"/>
      <c r="Q12" s="27" t="s">
        <v>352</v>
      </c>
      <c r="R12" s="9">
        <f t="shared" si="8"/>
        <v>110</v>
      </c>
      <c r="S12" s="11">
        <f t="shared" si="17"/>
        <v>3.2258064516129031E-2</v>
      </c>
      <c r="T12" s="11">
        <f t="shared" si="18"/>
        <v>0.25806451612903225</v>
      </c>
      <c r="U12" s="11">
        <f t="shared" si="19"/>
        <v>0.32258064516129031</v>
      </c>
      <c r="V12" s="11">
        <f t="shared" si="20"/>
        <v>0.32258064516129031</v>
      </c>
      <c r="W12" s="11"/>
      <c r="X12" s="11"/>
      <c r="Y12" s="11"/>
      <c r="Z12" s="11"/>
      <c r="AA12" s="11"/>
      <c r="AB12" s="11"/>
      <c r="AC12" s="11"/>
      <c r="AE12" s="301">
        <f t="shared" si="21"/>
        <v>31</v>
      </c>
      <c r="AF12" s="346">
        <f>SUMIF(Data!$U:$U,"="&amp;AW12,Data!$H:$H)/IF($BB12&lt;1,1,$BB12)</f>
        <v>0</v>
      </c>
      <c r="AG12" s="346">
        <f>SUMIF(Data!$U:$U,"="&amp;AX12,Data!$H:$H)/IF($BG12&lt;1,1,$BG12)</f>
        <v>31</v>
      </c>
      <c r="AH12" s="21"/>
      <c r="AI12" s="301">
        <f t="shared" si="22"/>
        <v>31</v>
      </c>
      <c r="AJ12" s="21">
        <f t="shared" si="23"/>
        <v>0</v>
      </c>
      <c r="AK12" s="21">
        <f t="shared" si="24"/>
        <v>31</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25"/>
        <v>110AMNS</v>
      </c>
      <c r="AX12" s="21" t="str">
        <f t="shared" si="26"/>
        <v>110PMNS</v>
      </c>
      <c r="AY12" s="21" t="str">
        <f t="shared" si="27"/>
        <v>110AMNS</v>
      </c>
      <c r="AZ12" s="21" t="str">
        <f t="shared" si="28"/>
        <v>110PMNS</v>
      </c>
      <c r="BA12" s="21" t="s">
        <v>352</v>
      </c>
      <c r="BB12" s="361">
        <f t="shared" si="29"/>
        <v>1</v>
      </c>
      <c r="BC12" s="397">
        <f>SUMIF(Data!$U:$U,"="&amp;$AY12,Data!I:I)/$BB12</f>
        <v>0</v>
      </c>
      <c r="BD12" s="397">
        <f>SUMIF(Data!$U:$U,"="&amp;$AY12,Data!J:J)/$BB12</f>
        <v>0</v>
      </c>
      <c r="BE12" s="397">
        <f>SUMIF(Data!$U:$U,"="&amp;$AY12,Data!K:K)/$BB12</f>
        <v>0</v>
      </c>
      <c r="BF12" s="397">
        <f>SUMIF(Data!$U:$U,"="&amp;$AY12,Data!L:L)/$BB12</f>
        <v>0</v>
      </c>
      <c r="BG12" s="361">
        <f t="shared" si="30"/>
        <v>1</v>
      </c>
      <c r="BH12" s="398">
        <f>SUMIF(Data!$U:$U,"="&amp;$AZ12,Data!I:I)/$BG12</f>
        <v>1</v>
      </c>
      <c r="BI12" s="398">
        <f>SUMIF(Data!$U:$U,"="&amp;$AZ12,Data!J:J)/$BG12</f>
        <v>8</v>
      </c>
      <c r="BJ12" s="398">
        <f>SUMIF(Data!$U:$U,"="&amp;$AZ12,Data!K:K)/$BG12</f>
        <v>10</v>
      </c>
      <c r="BK12" s="398">
        <f>SUMIF(Data!$U:$U,"="&amp;$AZ12,Data!L:L)/$BG12</f>
        <v>10</v>
      </c>
      <c r="BM12" t="b">
        <f t="shared" si="31"/>
        <v>0</v>
      </c>
      <c r="BN12" t="b">
        <f t="shared" si="32"/>
        <v>1</v>
      </c>
      <c r="BO12" t="b">
        <f t="shared" si="33"/>
        <v>0</v>
      </c>
      <c r="BP12">
        <v>7</v>
      </c>
      <c r="BQ12">
        <f t="shared" si="34"/>
        <v>0</v>
      </c>
      <c r="BR12">
        <f t="shared" si="35"/>
        <v>1</v>
      </c>
    </row>
    <row r="13" spans="1:70" x14ac:dyDescent="0.25">
      <c r="A13">
        <v>8</v>
      </c>
      <c r="B13" s="151">
        <f t="shared" si="10"/>
        <v>111</v>
      </c>
      <c r="C13" s="152" t="str">
        <f t="shared" si="11"/>
        <v>10th St</v>
      </c>
      <c r="D13" s="152" t="str">
        <f t="shared" si="11"/>
        <v>Mill Ave</v>
      </c>
      <c r="E13" s="12">
        <f t="shared" si="12"/>
        <v>44.75</v>
      </c>
      <c r="F13" s="12">
        <f t="shared" si="13"/>
        <v>29.5</v>
      </c>
      <c r="G13" s="12">
        <f t="shared" si="14"/>
        <v>60</v>
      </c>
      <c r="H13" s="13">
        <f t="shared" si="15"/>
        <v>2.0338983050847457</v>
      </c>
      <c r="I13" s="206"/>
      <c r="J13" s="201">
        <f t="shared" si="16"/>
        <v>44.75</v>
      </c>
      <c r="K13" s="9"/>
      <c r="L13" s="14"/>
      <c r="M13" s="14"/>
      <c r="N13" s="14"/>
      <c r="O13" s="14"/>
      <c r="P13" s="9"/>
      <c r="Q13" s="27" t="s">
        <v>352</v>
      </c>
      <c r="R13" s="9">
        <f t="shared" si="8"/>
        <v>111</v>
      </c>
      <c r="S13" s="11">
        <f t="shared" si="17"/>
        <v>0.24860335195530725</v>
      </c>
      <c r="T13" s="11">
        <f t="shared" si="18"/>
        <v>0.31284916201117319</v>
      </c>
      <c r="U13" s="11">
        <f t="shared" si="19"/>
        <v>0.16201117318435754</v>
      </c>
      <c r="V13" s="11">
        <f t="shared" si="20"/>
        <v>0.46648044692737428</v>
      </c>
      <c r="W13" s="11"/>
      <c r="X13" s="11"/>
      <c r="Y13" s="11"/>
      <c r="Z13" s="11"/>
      <c r="AA13" s="11"/>
      <c r="AB13" s="11"/>
      <c r="AC13" s="11"/>
      <c r="AE13" s="301">
        <f t="shared" si="21"/>
        <v>179</v>
      </c>
      <c r="AF13" s="346">
        <f>SUMIF(Data!$U:$U,"="&amp;AW13,Data!$H:$H)/IF($BB13&lt;1,1,$BB13)</f>
        <v>59</v>
      </c>
      <c r="AG13" s="346">
        <f>SUMIF(Data!$U:$U,"="&amp;AX13,Data!$H:$H)/IF($BG13&lt;1,1,$BG13)</f>
        <v>120</v>
      </c>
      <c r="AH13" s="21"/>
      <c r="AI13" s="301">
        <f t="shared" si="22"/>
        <v>179</v>
      </c>
      <c r="AJ13" s="21">
        <f t="shared" si="23"/>
        <v>59</v>
      </c>
      <c r="AK13" s="21">
        <f t="shared" si="24"/>
        <v>120</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25"/>
        <v>111AMNS</v>
      </c>
      <c r="AX13" s="21" t="str">
        <f t="shared" si="26"/>
        <v>111PMNS</v>
      </c>
      <c r="AY13" s="21" t="str">
        <f t="shared" si="27"/>
        <v>111AMNS</v>
      </c>
      <c r="AZ13" s="21" t="str">
        <f t="shared" si="28"/>
        <v>111PMNS</v>
      </c>
      <c r="BA13" s="21" t="s">
        <v>352</v>
      </c>
      <c r="BB13" s="361">
        <f t="shared" si="29"/>
        <v>1</v>
      </c>
      <c r="BC13" s="397">
        <f>SUMIF(Data!$U:$U,"="&amp;$AY13,Data!I:I)/$BB13</f>
        <v>13</v>
      </c>
      <c r="BD13" s="397">
        <f>SUMIF(Data!$U:$U,"="&amp;$AY13,Data!J:J)/$BB13</f>
        <v>23</v>
      </c>
      <c r="BE13" s="397">
        <f>SUMIF(Data!$U:$U,"="&amp;$AY13,Data!K:K)/$BB13</f>
        <v>11</v>
      </c>
      <c r="BF13" s="397">
        <f>SUMIF(Data!$U:$U,"="&amp;$AY13,Data!L:L)/$BB13</f>
        <v>23</v>
      </c>
      <c r="BG13" s="361">
        <f t="shared" si="30"/>
        <v>2</v>
      </c>
      <c r="BH13" s="398">
        <f>SUMIF(Data!$U:$U,"="&amp;$AZ13,Data!I:I)/$BG13</f>
        <v>31.5</v>
      </c>
      <c r="BI13" s="398">
        <f>SUMIF(Data!$U:$U,"="&amp;$AZ13,Data!J:J)/$BG13</f>
        <v>33</v>
      </c>
      <c r="BJ13" s="398">
        <f>SUMIF(Data!$U:$U,"="&amp;$AZ13,Data!K:K)/$BG13</f>
        <v>18</v>
      </c>
      <c r="BK13" s="398">
        <f>SUMIF(Data!$U:$U,"="&amp;$AZ13,Data!L:L)/$BG13</f>
        <v>60.5</v>
      </c>
      <c r="BM13" t="b">
        <f t="shared" si="31"/>
        <v>1</v>
      </c>
      <c r="BN13" t="b">
        <f t="shared" si="32"/>
        <v>1</v>
      </c>
      <c r="BO13" t="b">
        <f t="shared" si="33"/>
        <v>1</v>
      </c>
      <c r="BP13">
        <v>8</v>
      </c>
      <c r="BQ13">
        <f t="shared" si="34"/>
        <v>1</v>
      </c>
      <c r="BR13">
        <f t="shared" si="35"/>
        <v>2</v>
      </c>
    </row>
    <row r="14" spans="1:70" x14ac:dyDescent="0.25">
      <c r="A14">
        <v>9</v>
      </c>
      <c r="B14" s="151">
        <f t="shared" si="10"/>
        <v>112</v>
      </c>
      <c r="C14" s="152" t="str">
        <f t="shared" si="11"/>
        <v>Superstition Fwy</v>
      </c>
      <c r="D14" s="152" t="str">
        <f t="shared" si="11"/>
        <v>College Ave</v>
      </c>
      <c r="E14" s="12">
        <f t="shared" si="12"/>
        <v>35.75</v>
      </c>
      <c r="F14" s="12">
        <f t="shared" si="13"/>
        <v>31.5</v>
      </c>
      <c r="G14" s="12">
        <f t="shared" si="14"/>
        <v>40</v>
      </c>
      <c r="H14" s="13">
        <f t="shared" si="15"/>
        <v>1.2698412698412698</v>
      </c>
      <c r="I14" s="206"/>
      <c r="J14" s="201">
        <f t="shared" si="16"/>
        <v>35.75</v>
      </c>
      <c r="K14" s="9"/>
      <c r="L14" s="14"/>
      <c r="M14" s="14"/>
      <c r="N14" s="14"/>
      <c r="O14" s="14"/>
      <c r="P14" s="9"/>
      <c r="Q14" s="27" t="s">
        <v>352</v>
      </c>
      <c r="R14" s="9">
        <f t="shared" si="8"/>
        <v>112</v>
      </c>
      <c r="S14" s="11">
        <f t="shared" si="17"/>
        <v>0.26573426573426573</v>
      </c>
      <c r="T14" s="11">
        <f t="shared" si="18"/>
        <v>0.66433566433566438</v>
      </c>
      <c r="U14" s="11">
        <f t="shared" si="19"/>
        <v>0</v>
      </c>
      <c r="V14" s="11">
        <f t="shared" si="20"/>
        <v>0</v>
      </c>
      <c r="W14" s="11"/>
      <c r="X14" s="11"/>
      <c r="Y14" s="11"/>
      <c r="Z14" s="11"/>
      <c r="AA14" s="11"/>
      <c r="AB14" s="11"/>
      <c r="AC14" s="11"/>
      <c r="AE14" s="301">
        <f t="shared" si="21"/>
        <v>143</v>
      </c>
      <c r="AF14" s="346">
        <f>SUMIF(Data!$U:$U,"="&amp;AW14,Data!$H:$H)/IF($BB14&lt;1,1,$BB14)</f>
        <v>63</v>
      </c>
      <c r="AG14" s="346">
        <f>SUMIF(Data!$U:$U,"="&amp;AX14,Data!$H:$H)/IF($BG14&lt;1,1,$BG14)</f>
        <v>80</v>
      </c>
      <c r="AH14" s="21"/>
      <c r="AI14" s="301">
        <f t="shared" si="22"/>
        <v>143</v>
      </c>
      <c r="AJ14" s="21">
        <f t="shared" si="23"/>
        <v>63</v>
      </c>
      <c r="AK14" s="21">
        <f t="shared" si="24"/>
        <v>80</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25"/>
        <v>112AMNS</v>
      </c>
      <c r="AX14" s="21" t="str">
        <f t="shared" si="26"/>
        <v>112PMNS</v>
      </c>
      <c r="AY14" s="21" t="str">
        <f t="shared" si="27"/>
        <v>112AMNS</v>
      </c>
      <c r="AZ14" s="21" t="str">
        <f t="shared" si="28"/>
        <v>112PMNS</v>
      </c>
      <c r="BA14" s="21" t="s">
        <v>352</v>
      </c>
      <c r="BB14" s="361">
        <f t="shared" si="29"/>
        <v>1</v>
      </c>
      <c r="BC14" s="397">
        <f>SUMIF(Data!$U:$U,"="&amp;$AY14,Data!I:I)/$BB14</f>
        <v>15</v>
      </c>
      <c r="BD14" s="397">
        <f>SUMIF(Data!$U:$U,"="&amp;$AY14,Data!J:J)/$BB14</f>
        <v>44</v>
      </c>
      <c r="BE14" s="397">
        <f>SUMIF(Data!$U:$U,"="&amp;$AY14,Data!K:K)/$BB14</f>
        <v>0</v>
      </c>
      <c r="BF14" s="397">
        <f>SUMIF(Data!$U:$U,"="&amp;$AY14,Data!L:L)/$BB14</f>
        <v>0</v>
      </c>
      <c r="BG14" s="361">
        <f t="shared" si="30"/>
        <v>1</v>
      </c>
      <c r="BH14" s="398">
        <f>SUMIF(Data!$U:$U,"="&amp;$AZ14,Data!I:I)/$BG14</f>
        <v>23</v>
      </c>
      <c r="BI14" s="398">
        <f>SUMIF(Data!$U:$U,"="&amp;$AZ14,Data!J:J)/$BG14</f>
        <v>51</v>
      </c>
      <c r="BJ14" s="398">
        <f>SUMIF(Data!$U:$U,"="&amp;$AZ14,Data!K:K)/$BG14</f>
        <v>0</v>
      </c>
      <c r="BK14" s="398">
        <f>SUMIF(Data!$U:$U,"="&amp;$AZ14,Data!L:L)/$BG14</f>
        <v>0</v>
      </c>
      <c r="BM14" t="b">
        <f t="shared" si="31"/>
        <v>1</v>
      </c>
      <c r="BN14" t="b">
        <f t="shared" si="32"/>
        <v>1</v>
      </c>
      <c r="BO14" t="b">
        <f t="shared" si="33"/>
        <v>1</v>
      </c>
      <c r="BP14">
        <v>9</v>
      </c>
      <c r="BQ14">
        <f t="shared" si="34"/>
        <v>1</v>
      </c>
      <c r="BR14">
        <f t="shared" si="35"/>
        <v>1</v>
      </c>
    </row>
    <row r="15" spans="1:70" x14ac:dyDescent="0.25">
      <c r="A15">
        <v>10</v>
      </c>
      <c r="B15" s="151">
        <f t="shared" si="10"/>
        <v>113</v>
      </c>
      <c r="C15" s="152" t="str">
        <f t="shared" si="11"/>
        <v>13th St</v>
      </c>
      <c r="D15" s="152" t="str">
        <f t="shared" si="11"/>
        <v>Mill Ave</v>
      </c>
      <c r="E15" s="12">
        <f t="shared" si="12"/>
        <v>22.75</v>
      </c>
      <c r="F15" s="12">
        <f t="shared" si="13"/>
        <v>14</v>
      </c>
      <c r="G15" s="12">
        <f t="shared" si="14"/>
        <v>31.5</v>
      </c>
      <c r="H15" s="13">
        <f t="shared" si="15"/>
        <v>2.25</v>
      </c>
      <c r="I15" s="206"/>
      <c r="J15" s="201">
        <f t="shared" si="16"/>
        <v>22.75</v>
      </c>
      <c r="K15" s="9"/>
      <c r="L15" s="14"/>
      <c r="M15" s="14"/>
      <c r="N15" s="14"/>
      <c r="O15" s="14"/>
      <c r="P15" s="9"/>
      <c r="Q15" s="27" t="s">
        <v>352</v>
      </c>
      <c r="R15" s="9">
        <f t="shared" si="8"/>
        <v>113</v>
      </c>
      <c r="S15" s="11">
        <f t="shared" si="17"/>
        <v>0.18681318681318682</v>
      </c>
      <c r="T15" s="11">
        <f t="shared" si="18"/>
        <v>0.28021978021978022</v>
      </c>
      <c r="U15" s="11">
        <f t="shared" si="19"/>
        <v>0.24175824175824176</v>
      </c>
      <c r="V15" s="11">
        <f t="shared" si="20"/>
        <v>0.51098901098901095</v>
      </c>
      <c r="W15" s="11"/>
      <c r="X15" s="11"/>
      <c r="Y15" s="11"/>
      <c r="Z15" s="11"/>
      <c r="AA15" s="11"/>
      <c r="AB15" s="11"/>
      <c r="AC15" s="11"/>
      <c r="AE15" s="301">
        <f t="shared" si="21"/>
        <v>91</v>
      </c>
      <c r="AF15" s="346">
        <f>SUMIF(Data!$U:$U,"="&amp;AW15,Data!$H:$H)/IF($BB15&lt;1,1,$BB15)</f>
        <v>28</v>
      </c>
      <c r="AG15" s="346">
        <f>SUMIF(Data!$U:$U,"="&amp;AX15,Data!$H:$H)/IF($BG15&lt;1,1,$BG15)</f>
        <v>63</v>
      </c>
      <c r="AH15" s="21"/>
      <c r="AI15" s="301">
        <f t="shared" si="22"/>
        <v>91</v>
      </c>
      <c r="AJ15" s="21">
        <f t="shared" si="23"/>
        <v>28</v>
      </c>
      <c r="AK15" s="21">
        <f t="shared" si="24"/>
        <v>63</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25"/>
        <v>113AMNS</v>
      </c>
      <c r="AX15" s="21" t="str">
        <f t="shared" si="26"/>
        <v>113PMNS</v>
      </c>
      <c r="AY15" s="21" t="str">
        <f t="shared" si="27"/>
        <v>113AMNS</v>
      </c>
      <c r="AZ15" s="21" t="str">
        <f t="shared" si="28"/>
        <v>113PMNS</v>
      </c>
      <c r="BA15" s="21" t="s">
        <v>352</v>
      </c>
      <c r="BB15" s="361">
        <f t="shared" si="29"/>
        <v>2</v>
      </c>
      <c r="BC15" s="397">
        <f>SUMIF(Data!$U:$U,"="&amp;$AY15,Data!I:I)/$BB15</f>
        <v>6</v>
      </c>
      <c r="BD15" s="397">
        <f>SUMIF(Data!$U:$U,"="&amp;$AY15,Data!J:J)/$BB15</f>
        <v>7.5</v>
      </c>
      <c r="BE15" s="397">
        <f>SUMIF(Data!$U:$U,"="&amp;$AY15,Data!K:K)/$BB15</f>
        <v>3.5</v>
      </c>
      <c r="BF15" s="397">
        <f>SUMIF(Data!$U:$U,"="&amp;$AY15,Data!L:L)/$BB15</f>
        <v>14.5</v>
      </c>
      <c r="BG15" s="361">
        <f t="shared" si="30"/>
        <v>2</v>
      </c>
      <c r="BH15" s="398">
        <f>SUMIF(Data!$U:$U,"="&amp;$AZ15,Data!I:I)/$BG15</f>
        <v>11</v>
      </c>
      <c r="BI15" s="398">
        <f>SUMIF(Data!$U:$U,"="&amp;$AZ15,Data!J:J)/$BG15</f>
        <v>18</v>
      </c>
      <c r="BJ15" s="398">
        <f>SUMIF(Data!$U:$U,"="&amp;$AZ15,Data!K:K)/$BG15</f>
        <v>18.5</v>
      </c>
      <c r="BK15" s="398">
        <f>SUMIF(Data!$U:$U,"="&amp;$AZ15,Data!L:L)/$BG15</f>
        <v>32</v>
      </c>
      <c r="BM15" t="b">
        <f t="shared" si="31"/>
        <v>1</v>
      </c>
      <c r="BN15" t="b">
        <f t="shared" si="32"/>
        <v>1</v>
      </c>
      <c r="BO15" t="b">
        <f t="shared" si="33"/>
        <v>1</v>
      </c>
      <c r="BP15">
        <v>10</v>
      </c>
      <c r="BQ15">
        <f t="shared" si="34"/>
        <v>2</v>
      </c>
      <c r="BR15">
        <f t="shared" si="35"/>
        <v>2</v>
      </c>
    </row>
    <row r="16" spans="1:70" x14ac:dyDescent="0.25">
      <c r="A16">
        <v>11</v>
      </c>
      <c r="B16" s="151">
        <f t="shared" si="10"/>
        <v>114</v>
      </c>
      <c r="C16" s="152" t="str">
        <f t="shared" si="11"/>
        <v>13th St</v>
      </c>
      <c r="D16" s="152" t="str">
        <f t="shared" si="11"/>
        <v>Hardy Dr</v>
      </c>
      <c r="E16" s="12">
        <f t="shared" si="12"/>
        <v>18.5</v>
      </c>
      <c r="F16" s="12">
        <f t="shared" si="13"/>
        <v>18.5</v>
      </c>
      <c r="G16" s="12">
        <f t="shared" si="14"/>
        <v>18.5</v>
      </c>
      <c r="H16" s="13">
        <f t="shared" si="15"/>
        <v>1</v>
      </c>
      <c r="I16" s="206"/>
      <c r="J16" s="201">
        <f t="shared" si="16"/>
        <v>18.5</v>
      </c>
      <c r="K16" s="9"/>
      <c r="L16" s="14"/>
      <c r="M16" s="14"/>
      <c r="N16" s="14"/>
      <c r="O16" s="14"/>
      <c r="P16" s="9"/>
      <c r="Q16" s="27" t="s">
        <v>352</v>
      </c>
      <c r="R16" s="9">
        <f t="shared" si="8"/>
        <v>114</v>
      </c>
      <c r="S16" s="11">
        <f t="shared" si="17"/>
        <v>0.29729729729729731</v>
      </c>
      <c r="T16" s="11">
        <f t="shared" si="18"/>
        <v>0.32432432432432434</v>
      </c>
      <c r="U16" s="11">
        <f t="shared" si="19"/>
        <v>0.10810810810810811</v>
      </c>
      <c r="V16" s="11">
        <f t="shared" si="20"/>
        <v>8.1081081081081086E-2</v>
      </c>
      <c r="W16" s="11"/>
      <c r="X16" s="11"/>
      <c r="Y16" s="11"/>
      <c r="Z16" s="11"/>
      <c r="AA16" s="11"/>
      <c r="AB16" s="11"/>
      <c r="AC16" s="11"/>
      <c r="AE16" s="301">
        <f t="shared" si="21"/>
        <v>74</v>
      </c>
      <c r="AF16" s="346">
        <f>SUMIF(Data!$U:$U,"="&amp;AW16,Data!$H:$H)/IF($BB16&lt;1,1,$BB16)</f>
        <v>37</v>
      </c>
      <c r="AG16" s="346">
        <f>SUMIF(Data!$U:$U,"="&amp;AX16,Data!$H:$H)/IF($BG16&lt;1,1,$BG16)</f>
        <v>37</v>
      </c>
      <c r="AH16" s="21"/>
      <c r="AI16" s="301">
        <f t="shared" si="22"/>
        <v>74</v>
      </c>
      <c r="AJ16" s="21">
        <f t="shared" si="23"/>
        <v>37</v>
      </c>
      <c r="AK16" s="21">
        <f t="shared" si="24"/>
        <v>37</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25"/>
        <v>114AMNS</v>
      </c>
      <c r="AX16" s="21" t="str">
        <f t="shared" si="26"/>
        <v>114PMNS</v>
      </c>
      <c r="AY16" s="21" t="str">
        <f t="shared" si="27"/>
        <v>114AMNS</v>
      </c>
      <c r="AZ16" s="21" t="str">
        <f t="shared" si="28"/>
        <v>114PMNS</v>
      </c>
      <c r="BA16" s="21" t="s">
        <v>352</v>
      </c>
      <c r="BB16" s="361">
        <f t="shared" si="29"/>
        <v>1</v>
      </c>
      <c r="BC16" s="397">
        <f>SUMIF(Data!$U:$U,"="&amp;$AY16,Data!I:I)/$BB16</f>
        <v>13</v>
      </c>
      <c r="BD16" s="397">
        <f>SUMIF(Data!$U:$U,"="&amp;$AY16,Data!J:J)/$BB16</f>
        <v>14</v>
      </c>
      <c r="BE16" s="397">
        <f>SUMIF(Data!$U:$U,"="&amp;$AY16,Data!K:K)/$BB16</f>
        <v>5</v>
      </c>
      <c r="BF16" s="397">
        <f>SUMIF(Data!$U:$U,"="&amp;$AY16,Data!L:L)/$BB16</f>
        <v>6</v>
      </c>
      <c r="BG16" s="361">
        <f t="shared" si="30"/>
        <v>1</v>
      </c>
      <c r="BH16" s="398">
        <f>SUMIF(Data!$U:$U,"="&amp;$AZ16,Data!I:I)/$BG16</f>
        <v>9</v>
      </c>
      <c r="BI16" s="398">
        <f>SUMIF(Data!$U:$U,"="&amp;$AZ16,Data!J:J)/$BG16</f>
        <v>10</v>
      </c>
      <c r="BJ16" s="398">
        <f>SUMIF(Data!$U:$U,"="&amp;$AZ16,Data!K:K)/$BG16</f>
        <v>3</v>
      </c>
      <c r="BK16" s="398">
        <f>SUMIF(Data!$U:$U,"="&amp;$AZ16,Data!L:L)/$BG16</f>
        <v>0</v>
      </c>
      <c r="BM16" t="b">
        <f t="shared" si="31"/>
        <v>1</v>
      </c>
      <c r="BN16" t="b">
        <f t="shared" si="32"/>
        <v>1</v>
      </c>
      <c r="BO16" t="b">
        <f t="shared" si="33"/>
        <v>1</v>
      </c>
      <c r="BP16">
        <v>11</v>
      </c>
      <c r="BQ16">
        <f t="shared" si="34"/>
        <v>1</v>
      </c>
      <c r="BR16">
        <f t="shared" si="35"/>
        <v>1</v>
      </c>
    </row>
    <row r="17" spans="1:70" x14ac:dyDescent="0.25">
      <c r="A17">
        <v>12</v>
      </c>
      <c r="B17" s="151">
        <f t="shared" si="10"/>
        <v>115</v>
      </c>
      <c r="C17" s="152" t="str">
        <f t="shared" si="11"/>
        <v>University Dr</v>
      </c>
      <c r="D17" s="152" t="str">
        <f t="shared" si="11"/>
        <v>College Ave</v>
      </c>
      <c r="E17" s="12">
        <f t="shared" si="12"/>
        <v>173.5</v>
      </c>
      <c r="F17" s="12" t="str">
        <f t="shared" si="13"/>
        <v/>
      </c>
      <c r="G17" s="12">
        <f t="shared" si="14"/>
        <v>173.5</v>
      </c>
      <c r="H17" s="13" t="str">
        <f t="shared" si="15"/>
        <v/>
      </c>
      <c r="I17" s="206"/>
      <c r="J17" s="201">
        <f t="shared" si="16"/>
        <v>173.5</v>
      </c>
      <c r="K17" s="9"/>
      <c r="L17" s="14"/>
      <c r="M17" s="14"/>
      <c r="N17" s="14"/>
      <c r="O17" s="14"/>
      <c r="P17" s="9"/>
      <c r="Q17" s="27" t="s">
        <v>352</v>
      </c>
      <c r="R17" s="9">
        <f t="shared" si="8"/>
        <v>115</v>
      </c>
      <c r="S17" s="11">
        <f t="shared" si="17"/>
        <v>0.26224783861671469</v>
      </c>
      <c r="T17" s="11">
        <f t="shared" si="18"/>
        <v>6.0518731988472622E-2</v>
      </c>
      <c r="U17" s="11">
        <f t="shared" si="19"/>
        <v>9.5100864553314124E-2</v>
      </c>
      <c r="V17" s="11">
        <f t="shared" si="20"/>
        <v>0.18155619596541786</v>
      </c>
      <c r="W17" s="11"/>
      <c r="X17" s="11"/>
      <c r="Y17" s="11"/>
      <c r="Z17" s="11"/>
      <c r="AA17" s="11"/>
      <c r="AB17" s="11"/>
      <c r="AC17" s="11"/>
      <c r="AE17" s="301">
        <f t="shared" si="21"/>
        <v>347</v>
      </c>
      <c r="AF17" s="346">
        <f>SUMIF(Data!$U:$U,"="&amp;AW17,Data!$H:$H)/IF($BB17&lt;1,1,$BB17)</f>
        <v>0</v>
      </c>
      <c r="AG17" s="346">
        <f>SUMIF(Data!$U:$U,"="&amp;AX17,Data!$H:$H)/IF($BG17&lt;1,1,$BG17)</f>
        <v>347</v>
      </c>
      <c r="AH17" s="21"/>
      <c r="AI17" s="301">
        <f t="shared" si="22"/>
        <v>347</v>
      </c>
      <c r="AJ17" s="21">
        <f t="shared" si="23"/>
        <v>0</v>
      </c>
      <c r="AK17" s="21">
        <f t="shared" si="24"/>
        <v>347</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25"/>
        <v>115AMNS</v>
      </c>
      <c r="AX17" s="21" t="str">
        <f t="shared" si="26"/>
        <v>115PMNS</v>
      </c>
      <c r="AY17" s="21" t="str">
        <f t="shared" si="27"/>
        <v>115AMNS</v>
      </c>
      <c r="AZ17" s="21" t="str">
        <f t="shared" si="28"/>
        <v>115PMNS</v>
      </c>
      <c r="BA17" s="21" t="s">
        <v>352</v>
      </c>
      <c r="BB17" s="361">
        <f t="shared" si="29"/>
        <v>1</v>
      </c>
      <c r="BC17" s="397">
        <f>SUMIF(Data!$U:$U,"="&amp;$AY17,Data!I:I)/$BB17</f>
        <v>0</v>
      </c>
      <c r="BD17" s="397">
        <f>SUMIF(Data!$U:$U,"="&amp;$AY17,Data!J:J)/$BB17</f>
        <v>0</v>
      </c>
      <c r="BE17" s="397">
        <f>SUMIF(Data!$U:$U,"="&amp;$AY17,Data!K:K)/$BB17</f>
        <v>0</v>
      </c>
      <c r="BF17" s="397">
        <f>SUMIF(Data!$U:$U,"="&amp;$AY17,Data!L:L)/$BB17</f>
        <v>0</v>
      </c>
      <c r="BG17" s="361">
        <f t="shared" si="30"/>
        <v>1</v>
      </c>
      <c r="BH17" s="398">
        <f>SUMIF(Data!$U:$U,"="&amp;$AZ17,Data!I:I)/$BG17</f>
        <v>91</v>
      </c>
      <c r="BI17" s="398">
        <f>SUMIF(Data!$U:$U,"="&amp;$AZ17,Data!J:J)/$BG17</f>
        <v>21</v>
      </c>
      <c r="BJ17" s="398">
        <f>SUMIF(Data!$U:$U,"="&amp;$AZ17,Data!K:K)/$BG17</f>
        <v>33</v>
      </c>
      <c r="BK17" s="398">
        <f>SUMIF(Data!$U:$U,"="&amp;$AZ17,Data!L:L)/$BG17</f>
        <v>63</v>
      </c>
      <c r="BM17" t="b">
        <f t="shared" si="31"/>
        <v>0</v>
      </c>
      <c r="BN17" t="b">
        <f t="shared" si="32"/>
        <v>1</v>
      </c>
      <c r="BO17" t="b">
        <f t="shared" si="33"/>
        <v>0</v>
      </c>
      <c r="BP17">
        <v>12</v>
      </c>
      <c r="BQ17">
        <f t="shared" si="34"/>
        <v>0</v>
      </c>
      <c r="BR17">
        <f t="shared" si="35"/>
        <v>2</v>
      </c>
    </row>
    <row r="18" spans="1:70" x14ac:dyDescent="0.25">
      <c r="A18">
        <v>13</v>
      </c>
      <c r="B18" s="151">
        <f t="shared" si="10"/>
        <v>116</v>
      </c>
      <c r="C18" s="152" t="str">
        <f t="shared" si="11"/>
        <v>University Dr</v>
      </c>
      <c r="D18" s="152" t="str">
        <f t="shared" si="11"/>
        <v>Dorsey Ln</v>
      </c>
      <c r="E18" s="12">
        <f t="shared" si="12"/>
        <v>7.625</v>
      </c>
      <c r="F18" s="12">
        <f t="shared" si="13"/>
        <v>6.75</v>
      </c>
      <c r="G18" s="12">
        <f t="shared" si="14"/>
        <v>8.5</v>
      </c>
      <c r="H18" s="13">
        <f t="shared" si="15"/>
        <v>1.2592592592592593</v>
      </c>
      <c r="I18" s="206"/>
      <c r="J18" s="201">
        <f t="shared" si="16"/>
        <v>7.625</v>
      </c>
      <c r="K18" s="9"/>
      <c r="L18" s="14"/>
      <c r="M18" s="14"/>
      <c r="N18" s="14"/>
      <c r="O18" s="14"/>
      <c r="P18" s="9"/>
      <c r="Q18" s="27" t="s">
        <v>352</v>
      </c>
      <c r="R18" s="9">
        <f t="shared" si="8"/>
        <v>116</v>
      </c>
      <c r="S18" s="11">
        <f t="shared" si="17"/>
        <v>0.29508196721311475</v>
      </c>
      <c r="T18" s="11">
        <f t="shared" si="18"/>
        <v>0.18032786885245902</v>
      </c>
      <c r="U18" s="11">
        <f t="shared" si="19"/>
        <v>0.44262295081967212</v>
      </c>
      <c r="V18" s="11">
        <f t="shared" si="20"/>
        <v>0.75409836065573765</v>
      </c>
      <c r="W18" s="11"/>
      <c r="X18" s="11"/>
      <c r="Y18" s="11"/>
      <c r="Z18" s="11"/>
      <c r="AA18" s="11"/>
      <c r="AB18" s="11"/>
      <c r="AC18" s="11"/>
      <c r="AE18" s="301">
        <f t="shared" si="21"/>
        <v>30.5</v>
      </c>
      <c r="AF18" s="346">
        <f>SUMIF(Data!$U:$U,"="&amp;AW18,Data!$H:$H)/IF($BB18&lt;1,1,$BB18)</f>
        <v>13.5</v>
      </c>
      <c r="AG18" s="346">
        <f>SUMIF(Data!$U:$U,"="&amp;AX18,Data!$H:$H)/IF($BG18&lt;1,1,$BG18)</f>
        <v>17</v>
      </c>
      <c r="AH18" s="21"/>
      <c r="AI18" s="301">
        <f t="shared" si="22"/>
        <v>30.5</v>
      </c>
      <c r="AJ18" s="21">
        <f t="shared" si="23"/>
        <v>13.5</v>
      </c>
      <c r="AK18" s="21">
        <f t="shared" si="24"/>
        <v>17</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25"/>
        <v>116AMNS</v>
      </c>
      <c r="AX18" s="21" t="str">
        <f t="shared" si="26"/>
        <v>116PMNS</v>
      </c>
      <c r="AY18" s="21" t="str">
        <f t="shared" si="27"/>
        <v>116AMNS</v>
      </c>
      <c r="AZ18" s="21" t="str">
        <f t="shared" si="28"/>
        <v>116PMNS</v>
      </c>
      <c r="BA18" s="21" t="s">
        <v>352</v>
      </c>
      <c r="BB18" s="361">
        <f t="shared" si="29"/>
        <v>2</v>
      </c>
      <c r="BC18" s="397">
        <f>SUMIF(Data!$U:$U,"="&amp;$AY18,Data!I:I)/$BB18</f>
        <v>6</v>
      </c>
      <c r="BD18" s="397">
        <f>SUMIF(Data!$U:$U,"="&amp;$AY18,Data!J:J)/$BB18</f>
        <v>2.5</v>
      </c>
      <c r="BE18" s="397">
        <f>SUMIF(Data!$U:$U,"="&amp;$AY18,Data!K:K)/$BB18</f>
        <v>5.5</v>
      </c>
      <c r="BF18" s="397">
        <f>SUMIF(Data!$U:$U,"="&amp;$AY18,Data!L:L)/$BB18</f>
        <v>7</v>
      </c>
      <c r="BG18" s="361">
        <f t="shared" si="30"/>
        <v>1</v>
      </c>
      <c r="BH18" s="398">
        <f>SUMIF(Data!$U:$U,"="&amp;$AZ18,Data!I:I)/$BG18</f>
        <v>3</v>
      </c>
      <c r="BI18" s="398">
        <f>SUMIF(Data!$U:$U,"="&amp;$AZ18,Data!J:J)/$BG18</f>
        <v>3</v>
      </c>
      <c r="BJ18" s="398">
        <f>SUMIF(Data!$U:$U,"="&amp;$AZ18,Data!K:K)/$BG18</f>
        <v>8</v>
      </c>
      <c r="BK18" s="398">
        <f>SUMIF(Data!$U:$U,"="&amp;$AZ18,Data!L:L)/$BG18</f>
        <v>16</v>
      </c>
      <c r="BM18" t="b">
        <f t="shared" si="31"/>
        <v>1</v>
      </c>
      <c r="BN18" t="b">
        <f t="shared" si="32"/>
        <v>1</v>
      </c>
      <c r="BO18" t="b">
        <f t="shared" si="33"/>
        <v>1</v>
      </c>
      <c r="BP18">
        <v>13</v>
      </c>
      <c r="BQ18">
        <f t="shared" si="34"/>
        <v>2</v>
      </c>
      <c r="BR18">
        <f t="shared" si="35"/>
        <v>2</v>
      </c>
    </row>
    <row r="19" spans="1:70" x14ac:dyDescent="0.25">
      <c r="A19">
        <v>14</v>
      </c>
      <c r="B19" s="151">
        <f t="shared" si="10"/>
        <v>117</v>
      </c>
      <c r="C19" s="152" t="str">
        <f t="shared" si="11"/>
        <v>University Dr</v>
      </c>
      <c r="D19" s="152" t="str">
        <f t="shared" si="11"/>
        <v>Rural Rd</v>
      </c>
      <c r="E19" s="12">
        <f t="shared" si="12"/>
        <v>50</v>
      </c>
      <c r="F19" s="12">
        <f t="shared" si="13"/>
        <v>31</v>
      </c>
      <c r="G19" s="12">
        <f t="shared" si="14"/>
        <v>69</v>
      </c>
      <c r="H19" s="13">
        <f t="shared" si="15"/>
        <v>2.225806451612903</v>
      </c>
      <c r="I19" s="206"/>
      <c r="J19" s="201">
        <f t="shared" si="16"/>
        <v>50</v>
      </c>
      <c r="K19" s="9"/>
      <c r="L19" s="14"/>
      <c r="M19" s="14"/>
      <c r="N19" s="14"/>
      <c r="O19" s="14"/>
      <c r="P19" s="9"/>
      <c r="Q19" s="27" t="s">
        <v>352</v>
      </c>
      <c r="R19" s="9">
        <f t="shared" si="8"/>
        <v>117</v>
      </c>
      <c r="S19" s="11">
        <f t="shared" si="17"/>
        <v>0.27</v>
      </c>
      <c r="T19" s="11">
        <f t="shared" si="18"/>
        <v>7.4999999999999997E-2</v>
      </c>
      <c r="U19" s="11">
        <f t="shared" si="19"/>
        <v>0.32500000000000001</v>
      </c>
      <c r="V19" s="11">
        <f t="shared" si="20"/>
        <v>0.96499999999999997</v>
      </c>
      <c r="W19" s="11"/>
      <c r="X19" s="11"/>
      <c r="Y19" s="11"/>
      <c r="Z19" s="11"/>
      <c r="AA19" s="11"/>
      <c r="AB19" s="11"/>
      <c r="AC19" s="11"/>
      <c r="AE19" s="301">
        <f t="shared" si="21"/>
        <v>200</v>
      </c>
      <c r="AF19" s="346">
        <f>SUMIF(Data!$U:$U,"="&amp;AW19,Data!$H:$H)/IF($BB19&lt;1,1,$BB19)</f>
        <v>62</v>
      </c>
      <c r="AG19" s="346">
        <f>SUMIF(Data!$U:$U,"="&amp;AX19,Data!$H:$H)/IF($BG19&lt;1,1,$BG19)</f>
        <v>138</v>
      </c>
      <c r="AH19" s="21"/>
      <c r="AI19" s="301">
        <f t="shared" si="22"/>
        <v>200</v>
      </c>
      <c r="AJ19" s="21">
        <f t="shared" si="23"/>
        <v>62</v>
      </c>
      <c r="AK19" s="21">
        <f t="shared" si="24"/>
        <v>138</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25"/>
        <v>117AMNS</v>
      </c>
      <c r="AX19" s="21" t="str">
        <f t="shared" si="26"/>
        <v>117PMNS</v>
      </c>
      <c r="AY19" s="21" t="str">
        <f t="shared" si="27"/>
        <v>117AMNS</v>
      </c>
      <c r="AZ19" s="21" t="str">
        <f t="shared" si="28"/>
        <v>117PMNS</v>
      </c>
      <c r="BA19" s="21" t="s">
        <v>352</v>
      </c>
      <c r="BB19" s="361">
        <f t="shared" si="29"/>
        <v>1</v>
      </c>
      <c r="BC19" s="397">
        <f>SUMIF(Data!$U:$U,"="&amp;$AY19,Data!I:I)/$BB19</f>
        <v>15</v>
      </c>
      <c r="BD19" s="397">
        <f>SUMIF(Data!$U:$U,"="&amp;$AY19,Data!J:J)/$BB19</f>
        <v>9</v>
      </c>
      <c r="BE19" s="397">
        <f>SUMIF(Data!$U:$U,"="&amp;$AY19,Data!K:K)/$BB19</f>
        <v>20</v>
      </c>
      <c r="BF19" s="397">
        <f>SUMIF(Data!$U:$U,"="&amp;$AY19,Data!L:L)/$BB19</f>
        <v>55</v>
      </c>
      <c r="BG19" s="361">
        <f t="shared" si="30"/>
        <v>1</v>
      </c>
      <c r="BH19" s="398">
        <f>SUMIF(Data!$U:$U,"="&amp;$AZ19,Data!I:I)/$BG19</f>
        <v>39</v>
      </c>
      <c r="BI19" s="398">
        <f>SUMIF(Data!$U:$U,"="&amp;$AZ19,Data!J:J)/$BG19</f>
        <v>6</v>
      </c>
      <c r="BJ19" s="398">
        <f>SUMIF(Data!$U:$U,"="&amp;$AZ19,Data!K:K)/$BG19</f>
        <v>45</v>
      </c>
      <c r="BK19" s="398">
        <f>SUMIF(Data!$U:$U,"="&amp;$AZ19,Data!L:L)/$BG19</f>
        <v>138</v>
      </c>
      <c r="BM19" t="b">
        <f t="shared" si="31"/>
        <v>1</v>
      </c>
      <c r="BN19" t="b">
        <f t="shared" si="32"/>
        <v>1</v>
      </c>
      <c r="BO19" t="b">
        <f t="shared" si="33"/>
        <v>1</v>
      </c>
      <c r="BP19">
        <v>14</v>
      </c>
      <c r="BQ19">
        <f t="shared" si="34"/>
        <v>1</v>
      </c>
      <c r="BR19">
        <f t="shared" si="35"/>
        <v>1</v>
      </c>
    </row>
    <row r="20" spans="1:70" x14ac:dyDescent="0.25">
      <c r="A20">
        <v>15</v>
      </c>
      <c r="B20" s="151">
        <f t="shared" si="10"/>
        <v>118</v>
      </c>
      <c r="C20" s="152" t="str">
        <f t="shared" si="11"/>
        <v>University Dr</v>
      </c>
      <c r="D20" s="152" t="str">
        <f t="shared" si="11"/>
        <v>Mill Ave</v>
      </c>
      <c r="E20" s="12">
        <f t="shared" si="12"/>
        <v>70</v>
      </c>
      <c r="F20" s="12">
        <f t="shared" si="13"/>
        <v>44</v>
      </c>
      <c r="G20" s="12">
        <f t="shared" si="14"/>
        <v>96</v>
      </c>
      <c r="H20" s="13">
        <f t="shared" si="15"/>
        <v>2.1818181818181817</v>
      </c>
      <c r="I20" s="206"/>
      <c r="J20" s="201">
        <f t="shared" si="16"/>
        <v>70</v>
      </c>
      <c r="K20" s="9"/>
      <c r="L20" s="14"/>
      <c r="M20" s="14"/>
      <c r="N20" s="14"/>
      <c r="O20" s="14"/>
      <c r="P20" s="9"/>
      <c r="Q20" s="27" t="s">
        <v>352</v>
      </c>
      <c r="R20" s="9">
        <f t="shared" si="8"/>
        <v>118</v>
      </c>
      <c r="S20" s="11">
        <f t="shared" si="17"/>
        <v>0.18928571428571428</v>
      </c>
      <c r="T20" s="11">
        <f t="shared" si="18"/>
        <v>0.21785714285714286</v>
      </c>
      <c r="U20" s="11">
        <f t="shared" si="19"/>
        <v>0.21785714285714286</v>
      </c>
      <c r="V20" s="11">
        <f t="shared" si="20"/>
        <v>0.40714285714285714</v>
      </c>
      <c r="W20" s="11"/>
      <c r="X20" s="11"/>
      <c r="Y20" s="11"/>
      <c r="Z20" s="11"/>
      <c r="AA20" s="11"/>
      <c r="AB20" s="11"/>
      <c r="AC20" s="11"/>
      <c r="AE20" s="301">
        <f t="shared" si="21"/>
        <v>280</v>
      </c>
      <c r="AF20" s="346">
        <f>SUMIF(Data!$U:$U,"="&amp;AW20,Data!$H:$H)/IF($BB20&lt;1,1,$BB20)</f>
        <v>88</v>
      </c>
      <c r="AG20" s="346">
        <f>SUMIF(Data!$U:$U,"="&amp;AX20,Data!$H:$H)/IF($BG20&lt;1,1,$BG20)</f>
        <v>192</v>
      </c>
      <c r="AH20" s="21"/>
      <c r="AI20" s="301">
        <f t="shared" si="22"/>
        <v>280</v>
      </c>
      <c r="AJ20" s="21">
        <f t="shared" si="23"/>
        <v>88</v>
      </c>
      <c r="AK20" s="21">
        <f t="shared" si="24"/>
        <v>192</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25"/>
        <v>118AMNS</v>
      </c>
      <c r="AX20" s="21" t="str">
        <f t="shared" si="26"/>
        <v>118PMNS</v>
      </c>
      <c r="AY20" s="21" t="str">
        <f t="shared" si="27"/>
        <v>118AMNS</v>
      </c>
      <c r="AZ20" s="21" t="str">
        <f t="shared" si="28"/>
        <v>118PMNS</v>
      </c>
      <c r="BA20" s="21" t="s">
        <v>352</v>
      </c>
      <c r="BB20" s="361">
        <f t="shared" si="29"/>
        <v>1</v>
      </c>
      <c r="BC20" s="397">
        <f>SUMIF(Data!$U:$U,"="&amp;$AY20,Data!I:I)/$BB20</f>
        <v>12</v>
      </c>
      <c r="BD20" s="397">
        <f>SUMIF(Data!$U:$U,"="&amp;$AY20,Data!J:J)/$BB20</f>
        <v>31</v>
      </c>
      <c r="BE20" s="397">
        <f>SUMIF(Data!$U:$U,"="&amp;$AY20,Data!K:K)/$BB20</f>
        <v>11</v>
      </c>
      <c r="BF20" s="397">
        <f>SUMIF(Data!$U:$U,"="&amp;$AY20,Data!L:L)/$BB20</f>
        <v>36</v>
      </c>
      <c r="BG20" s="361">
        <f t="shared" si="30"/>
        <v>1</v>
      </c>
      <c r="BH20" s="398">
        <f>SUMIF(Data!$U:$U,"="&amp;$AZ20,Data!I:I)/$BG20</f>
        <v>41</v>
      </c>
      <c r="BI20" s="398">
        <f>SUMIF(Data!$U:$U,"="&amp;$AZ20,Data!J:J)/$BG20</f>
        <v>30</v>
      </c>
      <c r="BJ20" s="398">
        <f>SUMIF(Data!$U:$U,"="&amp;$AZ20,Data!K:K)/$BG20</f>
        <v>50</v>
      </c>
      <c r="BK20" s="398">
        <f>SUMIF(Data!$U:$U,"="&amp;$AZ20,Data!L:L)/$BG20</f>
        <v>78</v>
      </c>
      <c r="BM20" t="b">
        <f t="shared" si="31"/>
        <v>1</v>
      </c>
      <c r="BN20" t="b">
        <f t="shared" si="32"/>
        <v>1</v>
      </c>
      <c r="BO20" t="b">
        <f t="shared" si="33"/>
        <v>1</v>
      </c>
      <c r="BP20">
        <v>15</v>
      </c>
      <c r="BQ20">
        <f t="shared" si="34"/>
        <v>1</v>
      </c>
      <c r="BR20">
        <f t="shared" si="35"/>
        <v>1</v>
      </c>
    </row>
    <row r="21" spans="1:70" x14ac:dyDescent="0.25">
      <c r="A21">
        <v>16</v>
      </c>
      <c r="B21" s="151">
        <f t="shared" si="10"/>
        <v>119</v>
      </c>
      <c r="C21" s="152" t="str">
        <f t="shared" si="11"/>
        <v>University Dr</v>
      </c>
      <c r="D21" s="152" t="str">
        <f t="shared" si="11"/>
        <v>Ash Ave</v>
      </c>
      <c r="E21" s="12">
        <f t="shared" si="12"/>
        <v>26.5</v>
      </c>
      <c r="F21" s="12">
        <f t="shared" si="13"/>
        <v>23</v>
      </c>
      <c r="G21" s="12">
        <f t="shared" si="14"/>
        <v>30</v>
      </c>
      <c r="H21" s="13">
        <f t="shared" si="15"/>
        <v>1.3043478260869565</v>
      </c>
      <c r="I21" s="206"/>
      <c r="J21" s="201">
        <f t="shared" si="16"/>
        <v>26.5</v>
      </c>
      <c r="K21" s="9"/>
      <c r="L21" s="14"/>
      <c r="M21" s="14"/>
      <c r="N21" s="14"/>
      <c r="O21" s="14"/>
      <c r="P21" s="9"/>
      <c r="Q21" s="27" t="s">
        <v>352</v>
      </c>
      <c r="R21" s="9">
        <f t="shared" si="8"/>
        <v>119</v>
      </c>
      <c r="S21" s="11">
        <f t="shared" si="17"/>
        <v>0.22641509433962265</v>
      </c>
      <c r="T21" s="11">
        <f t="shared" si="18"/>
        <v>0.19811320754716982</v>
      </c>
      <c r="U21" s="11">
        <f t="shared" si="19"/>
        <v>0.13207547169811321</v>
      </c>
      <c r="V21" s="11">
        <f t="shared" si="20"/>
        <v>0.29245283018867924</v>
      </c>
      <c r="W21" s="11"/>
      <c r="X21" s="11"/>
      <c r="Y21" s="11"/>
      <c r="Z21" s="11"/>
      <c r="AA21" s="11"/>
      <c r="AB21" s="11"/>
      <c r="AC21" s="11"/>
      <c r="AE21" s="301">
        <f t="shared" si="21"/>
        <v>106</v>
      </c>
      <c r="AF21" s="346">
        <f>SUMIF(Data!$U:$U,"="&amp;AW21,Data!$H:$H)/IF($BB21&lt;1,1,$BB21)</f>
        <v>46</v>
      </c>
      <c r="AG21" s="346">
        <f>SUMIF(Data!$U:$U,"="&amp;AX21,Data!$H:$H)/IF($BG21&lt;1,1,$BG21)</f>
        <v>60</v>
      </c>
      <c r="AH21" s="21"/>
      <c r="AI21" s="301">
        <f t="shared" si="22"/>
        <v>106</v>
      </c>
      <c r="AJ21" s="21">
        <f t="shared" si="23"/>
        <v>46</v>
      </c>
      <c r="AK21" s="21">
        <f t="shared" si="24"/>
        <v>60</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25"/>
        <v>119AMNS</v>
      </c>
      <c r="AX21" s="21" t="str">
        <f t="shared" si="26"/>
        <v>119PMNS</v>
      </c>
      <c r="AY21" s="21" t="str">
        <f t="shared" si="27"/>
        <v>119AMNS</v>
      </c>
      <c r="AZ21" s="21" t="str">
        <f t="shared" si="28"/>
        <v>119PMNS</v>
      </c>
      <c r="BA21" s="21" t="s">
        <v>352</v>
      </c>
      <c r="BB21" s="361">
        <f t="shared" si="29"/>
        <v>1</v>
      </c>
      <c r="BC21" s="397">
        <f>SUMIF(Data!$U:$U,"="&amp;$AY21,Data!I:I)/$BB21</f>
        <v>7</v>
      </c>
      <c r="BD21" s="397">
        <f>SUMIF(Data!$U:$U,"="&amp;$AY21,Data!J:J)/$BB21</f>
        <v>14</v>
      </c>
      <c r="BE21" s="397">
        <f>SUMIF(Data!$U:$U,"="&amp;$AY21,Data!K:K)/$BB21</f>
        <v>3</v>
      </c>
      <c r="BF21" s="397">
        <f>SUMIF(Data!$U:$U,"="&amp;$AY21,Data!L:L)/$BB21</f>
        <v>9</v>
      </c>
      <c r="BG21" s="361">
        <f t="shared" si="30"/>
        <v>1</v>
      </c>
      <c r="BH21" s="398">
        <f>SUMIF(Data!$U:$U,"="&amp;$AZ21,Data!I:I)/$BG21</f>
        <v>17</v>
      </c>
      <c r="BI21" s="398">
        <f>SUMIF(Data!$U:$U,"="&amp;$AZ21,Data!J:J)/$BG21</f>
        <v>7</v>
      </c>
      <c r="BJ21" s="398">
        <f>SUMIF(Data!$U:$U,"="&amp;$AZ21,Data!K:K)/$BG21</f>
        <v>11</v>
      </c>
      <c r="BK21" s="398">
        <f>SUMIF(Data!$U:$U,"="&amp;$AZ21,Data!L:L)/$BG21</f>
        <v>22</v>
      </c>
      <c r="BM21" t="b">
        <f t="shared" si="31"/>
        <v>1</v>
      </c>
      <c r="BN21" t="b">
        <f t="shared" si="32"/>
        <v>1</v>
      </c>
      <c r="BO21" t="b">
        <f t="shared" si="33"/>
        <v>1</v>
      </c>
      <c r="BP21">
        <v>16</v>
      </c>
      <c r="BQ21">
        <f t="shared" si="34"/>
        <v>1</v>
      </c>
      <c r="BR21">
        <f t="shared" si="35"/>
        <v>1</v>
      </c>
    </row>
    <row r="22" spans="1:70" x14ac:dyDescent="0.25">
      <c r="A22">
        <v>17</v>
      </c>
      <c r="B22" s="151">
        <f t="shared" si="10"/>
        <v>120</v>
      </c>
      <c r="C22" s="152" t="str">
        <f t="shared" si="11"/>
        <v>University Dr</v>
      </c>
      <c r="D22" s="152" t="str">
        <f t="shared" si="11"/>
        <v>Roosevelt St</v>
      </c>
      <c r="E22" s="12">
        <f t="shared" si="12"/>
        <v>11.75</v>
      </c>
      <c r="F22" s="12">
        <f t="shared" si="13"/>
        <v>12.5</v>
      </c>
      <c r="G22" s="12">
        <f t="shared" si="14"/>
        <v>11</v>
      </c>
      <c r="H22" s="13">
        <f t="shared" si="15"/>
        <v>0.88</v>
      </c>
      <c r="I22" s="206"/>
      <c r="J22" s="201">
        <f t="shared" si="16"/>
        <v>11.75</v>
      </c>
      <c r="K22" s="9"/>
      <c r="L22" s="14"/>
      <c r="M22" s="14"/>
      <c r="N22" s="14"/>
      <c r="O22" s="14"/>
      <c r="P22" s="9"/>
      <c r="Q22" s="27" t="s">
        <v>352</v>
      </c>
      <c r="R22" s="9">
        <f t="shared" si="8"/>
        <v>120</v>
      </c>
      <c r="S22" s="11">
        <f t="shared" si="17"/>
        <v>0.14893617021276595</v>
      </c>
      <c r="T22" s="11">
        <f t="shared" si="18"/>
        <v>0.1276595744680851</v>
      </c>
      <c r="U22" s="11">
        <f t="shared" si="19"/>
        <v>0.2978723404255319</v>
      </c>
      <c r="V22" s="11">
        <f t="shared" si="20"/>
        <v>0.31914893617021278</v>
      </c>
      <c r="W22" s="11"/>
      <c r="X22" s="11"/>
      <c r="Y22" s="11"/>
      <c r="Z22" s="11"/>
      <c r="AA22" s="11"/>
      <c r="AB22" s="11"/>
      <c r="AC22" s="11"/>
      <c r="AE22" s="301">
        <f t="shared" si="21"/>
        <v>47</v>
      </c>
      <c r="AF22" s="346">
        <f>SUMIF(Data!$U:$U,"="&amp;AW22,Data!$H:$H)/IF($BB22&lt;1,1,$BB22)</f>
        <v>25</v>
      </c>
      <c r="AG22" s="346">
        <f>SUMIF(Data!$U:$U,"="&amp;AX22,Data!$H:$H)/IF($BG22&lt;1,1,$BG22)</f>
        <v>22</v>
      </c>
      <c r="AH22" s="21"/>
      <c r="AI22" s="301">
        <f t="shared" si="22"/>
        <v>47</v>
      </c>
      <c r="AJ22" s="21">
        <f t="shared" si="23"/>
        <v>25</v>
      </c>
      <c r="AK22" s="21">
        <f t="shared" si="24"/>
        <v>22</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25"/>
        <v>120AMNS</v>
      </c>
      <c r="AX22" s="21" t="str">
        <f t="shared" si="26"/>
        <v>120PMNS</v>
      </c>
      <c r="AY22" s="21" t="str">
        <f t="shared" si="27"/>
        <v>120AMNS</v>
      </c>
      <c r="AZ22" s="21" t="str">
        <f t="shared" si="28"/>
        <v>120PMNS</v>
      </c>
      <c r="BA22" s="21" t="s">
        <v>352</v>
      </c>
      <c r="BB22" s="361">
        <f t="shared" si="29"/>
        <v>1</v>
      </c>
      <c r="BC22" s="397">
        <f>SUMIF(Data!$U:$U,"="&amp;$AY22,Data!I:I)/$BB22</f>
        <v>4</v>
      </c>
      <c r="BD22" s="397">
        <f>SUMIF(Data!$U:$U,"="&amp;$AY22,Data!J:J)/$BB22</f>
        <v>3</v>
      </c>
      <c r="BE22" s="397">
        <f>SUMIF(Data!$U:$U,"="&amp;$AY22,Data!K:K)/$BB22</f>
        <v>6</v>
      </c>
      <c r="BF22" s="397">
        <f>SUMIF(Data!$U:$U,"="&amp;$AY22,Data!L:L)/$BB22</f>
        <v>5</v>
      </c>
      <c r="BG22" s="361">
        <f t="shared" si="30"/>
        <v>1</v>
      </c>
      <c r="BH22" s="398">
        <f>SUMIF(Data!$U:$U,"="&amp;$AZ22,Data!I:I)/$BG22</f>
        <v>3</v>
      </c>
      <c r="BI22" s="398">
        <f>SUMIF(Data!$U:$U,"="&amp;$AZ22,Data!J:J)/$BG22</f>
        <v>3</v>
      </c>
      <c r="BJ22" s="398">
        <f>SUMIF(Data!$U:$U,"="&amp;$AZ22,Data!K:K)/$BG22</f>
        <v>8</v>
      </c>
      <c r="BK22" s="398">
        <f>SUMIF(Data!$U:$U,"="&amp;$AZ22,Data!L:L)/$BG22</f>
        <v>10</v>
      </c>
      <c r="BM22" t="b">
        <f t="shared" si="31"/>
        <v>1</v>
      </c>
      <c r="BN22" t="b">
        <f t="shared" si="32"/>
        <v>1</v>
      </c>
      <c r="BO22" t="b">
        <f t="shared" si="33"/>
        <v>1</v>
      </c>
      <c r="BP22">
        <v>17</v>
      </c>
      <c r="BQ22">
        <f t="shared" si="34"/>
        <v>1</v>
      </c>
      <c r="BR22">
        <f t="shared" si="35"/>
        <v>1</v>
      </c>
    </row>
    <row r="23" spans="1:70" x14ac:dyDescent="0.25">
      <c r="A23">
        <v>18</v>
      </c>
      <c r="B23" s="151">
        <f t="shared" si="10"/>
        <v>121</v>
      </c>
      <c r="C23" s="152" t="str">
        <f t="shared" si="11"/>
        <v>University Dr</v>
      </c>
      <c r="D23" s="152" t="str">
        <f t="shared" si="11"/>
        <v>Hardy Dr</v>
      </c>
      <c r="E23" s="12">
        <f t="shared" si="12"/>
        <v>16.75</v>
      </c>
      <c r="F23" s="12">
        <f t="shared" si="13"/>
        <v>17</v>
      </c>
      <c r="G23" s="12">
        <f t="shared" si="14"/>
        <v>16.5</v>
      </c>
      <c r="H23" s="13">
        <f t="shared" si="15"/>
        <v>0.97058823529411764</v>
      </c>
      <c r="I23" s="206"/>
      <c r="J23" s="201">
        <f t="shared" si="16"/>
        <v>16.75</v>
      </c>
      <c r="K23" s="9"/>
      <c r="L23" s="14"/>
      <c r="M23" s="14"/>
      <c r="N23" s="14"/>
      <c r="O23" s="14"/>
      <c r="P23" s="9"/>
      <c r="Q23" s="27" t="s">
        <v>352</v>
      </c>
      <c r="R23" s="9">
        <f t="shared" si="8"/>
        <v>121</v>
      </c>
      <c r="S23" s="11">
        <f t="shared" si="17"/>
        <v>0.19402985074626866</v>
      </c>
      <c r="T23" s="11">
        <f t="shared" si="18"/>
        <v>0.31343283582089554</v>
      </c>
      <c r="U23" s="11">
        <f t="shared" si="19"/>
        <v>0.16417910447761194</v>
      </c>
      <c r="V23" s="11">
        <f t="shared" si="20"/>
        <v>0.46268656716417911</v>
      </c>
      <c r="W23" s="11"/>
      <c r="X23" s="11"/>
      <c r="Y23" s="11"/>
      <c r="Z23" s="11"/>
      <c r="AA23" s="11"/>
      <c r="AB23" s="11"/>
      <c r="AC23" s="11"/>
      <c r="AE23" s="301">
        <f t="shared" si="21"/>
        <v>67</v>
      </c>
      <c r="AF23" s="346">
        <f>SUMIF(Data!$U:$U,"="&amp;AW23,Data!$H:$H)/IF($BB23&lt;1,1,$BB23)</f>
        <v>34</v>
      </c>
      <c r="AG23" s="346">
        <f>SUMIF(Data!$U:$U,"="&amp;AX23,Data!$H:$H)/IF($BG23&lt;1,1,$BG23)</f>
        <v>33</v>
      </c>
      <c r="AH23" s="21"/>
      <c r="AI23" s="301">
        <f t="shared" si="22"/>
        <v>67</v>
      </c>
      <c r="AJ23" s="21">
        <f t="shared" si="23"/>
        <v>34</v>
      </c>
      <c r="AK23" s="21">
        <f t="shared" si="24"/>
        <v>33</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25"/>
        <v>121AMNS</v>
      </c>
      <c r="AX23" s="21" t="str">
        <f t="shared" si="26"/>
        <v>121PMNS</v>
      </c>
      <c r="AY23" s="21" t="str">
        <f t="shared" si="27"/>
        <v>121AMNS</v>
      </c>
      <c r="AZ23" s="21" t="str">
        <f t="shared" si="28"/>
        <v>121PMNS</v>
      </c>
      <c r="BA23" s="21" t="s">
        <v>352</v>
      </c>
      <c r="BB23" s="361">
        <f t="shared" si="29"/>
        <v>1</v>
      </c>
      <c r="BC23" s="397">
        <f>SUMIF(Data!$U:$U,"="&amp;$AY23,Data!I:I)/$BB23</f>
        <v>8</v>
      </c>
      <c r="BD23" s="397">
        <f>SUMIF(Data!$U:$U,"="&amp;$AY23,Data!J:J)/$BB23</f>
        <v>12</v>
      </c>
      <c r="BE23" s="397">
        <f>SUMIF(Data!$U:$U,"="&amp;$AY23,Data!K:K)/$BB23</f>
        <v>7</v>
      </c>
      <c r="BF23" s="397">
        <f>SUMIF(Data!$U:$U,"="&amp;$AY23,Data!L:L)/$BB23</f>
        <v>13</v>
      </c>
      <c r="BG23" s="361">
        <f t="shared" si="30"/>
        <v>1</v>
      </c>
      <c r="BH23" s="398">
        <f>SUMIF(Data!$U:$U,"="&amp;$AZ23,Data!I:I)/$BG23</f>
        <v>5</v>
      </c>
      <c r="BI23" s="398">
        <f>SUMIF(Data!$U:$U,"="&amp;$AZ23,Data!J:J)/$BG23</f>
        <v>9</v>
      </c>
      <c r="BJ23" s="398">
        <f>SUMIF(Data!$U:$U,"="&amp;$AZ23,Data!K:K)/$BG23</f>
        <v>4</v>
      </c>
      <c r="BK23" s="398">
        <f>SUMIF(Data!$U:$U,"="&amp;$AZ23,Data!L:L)/$BG23</f>
        <v>18</v>
      </c>
      <c r="BM23" t="b">
        <f t="shared" si="31"/>
        <v>1</v>
      </c>
      <c r="BN23" t="b">
        <f t="shared" si="32"/>
        <v>1</v>
      </c>
      <c r="BO23" t="b">
        <f t="shared" si="33"/>
        <v>1</v>
      </c>
      <c r="BP23">
        <v>18</v>
      </c>
      <c r="BQ23">
        <f t="shared" si="34"/>
        <v>1</v>
      </c>
      <c r="BR23">
        <f t="shared" si="35"/>
        <v>1</v>
      </c>
    </row>
    <row r="24" spans="1:70" x14ac:dyDescent="0.25">
      <c r="A24">
        <v>19</v>
      </c>
      <c r="B24" s="151">
        <f t="shared" si="10"/>
        <v>122</v>
      </c>
      <c r="C24" s="152" t="str">
        <f t="shared" si="11"/>
        <v>McKellips Rd</v>
      </c>
      <c r="D24" s="152" t="str">
        <f t="shared" si="11"/>
        <v>Greenbelt Path</v>
      </c>
      <c r="E24" s="12">
        <f t="shared" si="12"/>
        <v>38.75</v>
      </c>
      <c r="F24" s="12">
        <f t="shared" si="13"/>
        <v>26.5</v>
      </c>
      <c r="G24" s="12">
        <f t="shared" si="14"/>
        <v>51</v>
      </c>
      <c r="H24" s="13">
        <f t="shared" si="15"/>
        <v>1.9245283018867925</v>
      </c>
      <c r="I24" s="206"/>
      <c r="J24" s="201">
        <f t="shared" si="16"/>
        <v>38.75</v>
      </c>
      <c r="K24" s="9"/>
      <c r="L24" s="14"/>
      <c r="M24" s="14"/>
      <c r="N24" s="14"/>
      <c r="O24" s="14"/>
      <c r="P24" s="9"/>
      <c r="Q24" s="27" t="s">
        <v>352</v>
      </c>
      <c r="R24" s="9">
        <f t="shared" si="8"/>
        <v>122</v>
      </c>
      <c r="S24" s="11">
        <f t="shared" si="17"/>
        <v>0.14838709677419354</v>
      </c>
      <c r="T24" s="11">
        <f t="shared" si="18"/>
        <v>0.45161290322580644</v>
      </c>
      <c r="U24" s="11">
        <f t="shared" si="19"/>
        <v>0</v>
      </c>
      <c r="V24" s="11">
        <f t="shared" si="20"/>
        <v>0</v>
      </c>
      <c r="W24" s="11"/>
      <c r="X24" s="11"/>
      <c r="Y24" s="11"/>
      <c r="Z24" s="11"/>
      <c r="AA24" s="11"/>
      <c r="AB24" s="11"/>
      <c r="AC24" s="11"/>
      <c r="AE24" s="301">
        <f t="shared" si="21"/>
        <v>155</v>
      </c>
      <c r="AF24" s="346">
        <f>SUMIF(Data!$U:$U,"="&amp;AW24,Data!$H:$H)/IF($BB24&lt;1,1,$BB24)</f>
        <v>53</v>
      </c>
      <c r="AG24" s="346">
        <f>SUMIF(Data!$U:$U,"="&amp;AX24,Data!$H:$H)/IF($BG24&lt;1,1,$BG24)</f>
        <v>102</v>
      </c>
      <c r="AH24" s="21"/>
      <c r="AI24" s="301">
        <f t="shared" si="22"/>
        <v>155</v>
      </c>
      <c r="AJ24" s="21">
        <f t="shared" si="23"/>
        <v>53</v>
      </c>
      <c r="AK24" s="21">
        <f t="shared" si="24"/>
        <v>102</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25"/>
        <v>122AMNS</v>
      </c>
      <c r="AX24" s="21" t="str">
        <f t="shared" si="26"/>
        <v>122PMNS</v>
      </c>
      <c r="AY24" s="21" t="str">
        <f t="shared" si="27"/>
        <v>122AMNS</v>
      </c>
      <c r="AZ24" s="21" t="str">
        <f t="shared" si="28"/>
        <v>122PMNS</v>
      </c>
      <c r="BA24" s="21" t="s">
        <v>352</v>
      </c>
      <c r="BB24" s="361">
        <f t="shared" si="29"/>
        <v>1</v>
      </c>
      <c r="BC24" s="397">
        <f>SUMIF(Data!$U:$U,"="&amp;$AY24,Data!I:I)/$BB24</f>
        <v>9</v>
      </c>
      <c r="BD24" s="397">
        <f>SUMIF(Data!$U:$U,"="&amp;$AY24,Data!J:J)/$BB24</f>
        <v>37</v>
      </c>
      <c r="BE24" s="397">
        <f>SUMIF(Data!$U:$U,"="&amp;$AY24,Data!K:K)/$BB24</f>
        <v>0</v>
      </c>
      <c r="BF24" s="397">
        <f>SUMIF(Data!$U:$U,"="&amp;$AY24,Data!L:L)/$BB24</f>
        <v>0</v>
      </c>
      <c r="BG24" s="361">
        <f t="shared" si="30"/>
        <v>1</v>
      </c>
      <c r="BH24" s="398">
        <f>SUMIF(Data!$U:$U,"="&amp;$AZ24,Data!I:I)/$BG24</f>
        <v>14</v>
      </c>
      <c r="BI24" s="398">
        <f>SUMIF(Data!$U:$U,"="&amp;$AZ24,Data!J:J)/$BG24</f>
        <v>33</v>
      </c>
      <c r="BJ24" s="398">
        <f>SUMIF(Data!$U:$U,"="&amp;$AZ24,Data!K:K)/$BG24</f>
        <v>0</v>
      </c>
      <c r="BK24" s="398">
        <f>SUMIF(Data!$U:$U,"="&amp;$AZ24,Data!L:L)/$BG24</f>
        <v>0</v>
      </c>
      <c r="BM24" t="b">
        <f t="shared" si="31"/>
        <v>1</v>
      </c>
      <c r="BN24" t="b">
        <f t="shared" si="32"/>
        <v>1</v>
      </c>
      <c r="BO24" t="b">
        <f t="shared" si="33"/>
        <v>1</v>
      </c>
      <c r="BP24">
        <v>19</v>
      </c>
      <c r="BQ24">
        <f t="shared" si="34"/>
        <v>1</v>
      </c>
      <c r="BR24">
        <f t="shared" si="35"/>
        <v>1</v>
      </c>
    </row>
    <row r="25" spans="1:70" x14ac:dyDescent="0.25">
      <c r="A25">
        <v>20</v>
      </c>
      <c r="B25" s="151">
        <f t="shared" si="10"/>
        <v>123</v>
      </c>
      <c r="C25" s="152" t="str">
        <f t="shared" si="11"/>
        <v>Western Canal</v>
      </c>
      <c r="D25" s="152" t="str">
        <f t="shared" si="11"/>
        <v>Rural Rd</v>
      </c>
      <c r="E25" s="12">
        <f t="shared" si="12"/>
        <v>8</v>
      </c>
      <c r="F25" s="12">
        <f t="shared" si="13"/>
        <v>6.5</v>
      </c>
      <c r="G25" s="12">
        <f t="shared" si="14"/>
        <v>9.5</v>
      </c>
      <c r="H25" s="13">
        <f t="shared" si="15"/>
        <v>1.4615384615384615</v>
      </c>
      <c r="I25" s="206"/>
      <c r="J25" s="201">
        <f t="shared" si="16"/>
        <v>8</v>
      </c>
      <c r="K25" s="9"/>
      <c r="L25" s="14"/>
      <c r="M25" s="14"/>
      <c r="N25" s="14"/>
      <c r="O25" s="14"/>
      <c r="P25" s="9"/>
      <c r="Q25" s="27" t="s">
        <v>352</v>
      </c>
      <c r="R25" s="9">
        <f t="shared" si="8"/>
        <v>123</v>
      </c>
      <c r="S25" s="11">
        <f t="shared" si="17"/>
        <v>0.21875</v>
      </c>
      <c r="T25" s="11">
        <f t="shared" si="18"/>
        <v>0.4375</v>
      </c>
      <c r="U25" s="11">
        <f t="shared" si="19"/>
        <v>0.21875</v>
      </c>
      <c r="V25" s="11">
        <f t="shared" si="20"/>
        <v>0.65625</v>
      </c>
      <c r="W25" s="11"/>
      <c r="X25" s="11"/>
      <c r="Y25" s="11"/>
      <c r="Z25" s="11"/>
      <c r="AA25" s="11"/>
      <c r="AB25" s="11"/>
      <c r="AC25" s="11"/>
      <c r="AE25" s="301">
        <f t="shared" si="21"/>
        <v>32</v>
      </c>
      <c r="AF25" s="346">
        <f>SUMIF(Data!$U:$U,"="&amp;AW25,Data!$H:$H)/IF($BB25&lt;1,1,$BB25)</f>
        <v>13</v>
      </c>
      <c r="AG25" s="346">
        <f>SUMIF(Data!$U:$U,"="&amp;AX25,Data!$H:$H)/IF($BG25&lt;1,1,$BG25)</f>
        <v>19</v>
      </c>
      <c r="AH25" s="21"/>
      <c r="AI25" s="301">
        <f t="shared" si="22"/>
        <v>32</v>
      </c>
      <c r="AJ25" s="21">
        <f t="shared" si="23"/>
        <v>13</v>
      </c>
      <c r="AK25" s="21">
        <f t="shared" si="24"/>
        <v>19</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25"/>
        <v>123AMNS</v>
      </c>
      <c r="AX25" s="21" t="str">
        <f t="shared" si="26"/>
        <v>123PMNS</v>
      </c>
      <c r="AY25" s="21" t="str">
        <f t="shared" si="27"/>
        <v>123AMNS</v>
      </c>
      <c r="AZ25" s="21" t="str">
        <f t="shared" si="28"/>
        <v>123PMNS</v>
      </c>
      <c r="BA25" s="21" t="s">
        <v>352</v>
      </c>
      <c r="BB25" s="361">
        <f t="shared" si="29"/>
        <v>1</v>
      </c>
      <c r="BC25" s="397">
        <f>SUMIF(Data!$U:$U,"="&amp;$AY25,Data!I:I)/$BB25</f>
        <v>2</v>
      </c>
      <c r="BD25" s="397">
        <f>SUMIF(Data!$U:$U,"="&amp;$AY25,Data!J:J)/$BB25</f>
        <v>8</v>
      </c>
      <c r="BE25" s="397">
        <f>SUMIF(Data!$U:$U,"="&amp;$AY25,Data!K:K)/$BB25</f>
        <v>2</v>
      </c>
      <c r="BF25" s="397">
        <f>SUMIF(Data!$U:$U,"="&amp;$AY25,Data!L:L)/$BB25</f>
        <v>5</v>
      </c>
      <c r="BG25" s="361">
        <f t="shared" si="30"/>
        <v>1</v>
      </c>
      <c r="BH25" s="398">
        <f>SUMIF(Data!$U:$U,"="&amp;$AZ25,Data!I:I)/$BG25</f>
        <v>5</v>
      </c>
      <c r="BI25" s="398">
        <f>SUMIF(Data!$U:$U,"="&amp;$AZ25,Data!J:J)/$BG25</f>
        <v>6</v>
      </c>
      <c r="BJ25" s="398">
        <f>SUMIF(Data!$U:$U,"="&amp;$AZ25,Data!K:K)/$BG25</f>
        <v>5</v>
      </c>
      <c r="BK25" s="398">
        <f>SUMIF(Data!$U:$U,"="&amp;$AZ25,Data!L:L)/$BG25</f>
        <v>16</v>
      </c>
      <c r="BM25" t="b">
        <f t="shared" si="31"/>
        <v>1</v>
      </c>
      <c r="BN25" t="b">
        <f t="shared" si="32"/>
        <v>1</v>
      </c>
      <c r="BO25" t="b">
        <f t="shared" si="33"/>
        <v>1</v>
      </c>
      <c r="BP25">
        <v>20</v>
      </c>
      <c r="BQ25">
        <f t="shared" si="34"/>
        <v>1</v>
      </c>
      <c r="BR25">
        <f t="shared" si="35"/>
        <v>1</v>
      </c>
    </row>
    <row r="26" spans="1:70" x14ac:dyDescent="0.25">
      <c r="A26">
        <v>21</v>
      </c>
      <c r="B26" s="151">
        <f t="shared" si="10"/>
        <v>124</v>
      </c>
      <c r="C26" s="152" t="str">
        <f t="shared" ref="C26:D45" si="36">IF(ISERROR(VLOOKUP($B26,Loc,2,FALSE)),"",VLOOKUP($B26,Loc,MATCH(C$5,loc_hdr,0),FALSE))</f>
        <v>Western Canal</v>
      </c>
      <c r="D26" s="152" t="str">
        <f t="shared" si="36"/>
        <v>McClintock Dr</v>
      </c>
      <c r="E26" s="12">
        <f t="shared" si="12"/>
        <v>6.75</v>
      </c>
      <c r="F26" s="12">
        <f t="shared" si="13"/>
        <v>6.5</v>
      </c>
      <c r="G26" s="12">
        <f t="shared" si="14"/>
        <v>7</v>
      </c>
      <c r="H26" s="13">
        <f t="shared" si="15"/>
        <v>1.0769230769230769</v>
      </c>
      <c r="I26" s="206"/>
      <c r="J26" s="201">
        <f t="shared" si="16"/>
        <v>6.75</v>
      </c>
      <c r="K26" s="9"/>
      <c r="L26" s="14"/>
      <c r="M26" s="14"/>
      <c r="N26" s="14"/>
      <c r="O26" s="14"/>
      <c r="P26" s="9"/>
      <c r="Q26" s="27" t="s">
        <v>352</v>
      </c>
      <c r="R26" s="9">
        <f t="shared" si="8"/>
        <v>124</v>
      </c>
      <c r="S26" s="11">
        <f t="shared" si="17"/>
        <v>0.37037037037037035</v>
      </c>
      <c r="T26" s="11">
        <f t="shared" si="18"/>
        <v>0.48148148148148145</v>
      </c>
      <c r="U26" s="11">
        <f t="shared" si="19"/>
        <v>0.18518518518518517</v>
      </c>
      <c r="V26" s="11">
        <f t="shared" si="20"/>
        <v>0.66666666666666663</v>
      </c>
      <c r="W26" s="11"/>
      <c r="X26" s="11"/>
      <c r="Y26" s="11"/>
      <c r="Z26" s="11"/>
      <c r="AA26" s="11"/>
      <c r="AB26" s="11"/>
      <c r="AC26" s="11"/>
      <c r="AE26" s="301">
        <f t="shared" si="21"/>
        <v>27</v>
      </c>
      <c r="AF26" s="346">
        <f>SUMIF(Data!$U:$U,"="&amp;AW26,Data!$H:$H)/IF($BB26&lt;1,1,$BB26)</f>
        <v>13</v>
      </c>
      <c r="AG26" s="346">
        <f>SUMIF(Data!$U:$U,"="&amp;AX26,Data!$H:$H)/IF($BG26&lt;1,1,$BG26)</f>
        <v>14</v>
      </c>
      <c r="AH26" s="21"/>
      <c r="AI26" s="301">
        <f t="shared" si="22"/>
        <v>27</v>
      </c>
      <c r="AJ26" s="21">
        <f t="shared" si="23"/>
        <v>13</v>
      </c>
      <c r="AK26" s="21">
        <f t="shared" si="24"/>
        <v>14</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25"/>
        <v>124AMNS</v>
      </c>
      <c r="AX26" s="21" t="str">
        <f t="shared" si="26"/>
        <v>124PMNS</v>
      </c>
      <c r="AY26" s="21" t="str">
        <f t="shared" si="27"/>
        <v>124AMNS</v>
      </c>
      <c r="AZ26" s="21" t="str">
        <f t="shared" si="28"/>
        <v>124PMNS</v>
      </c>
      <c r="BA26" s="21" t="s">
        <v>352</v>
      </c>
      <c r="BB26" s="361">
        <f t="shared" si="29"/>
        <v>1</v>
      </c>
      <c r="BC26" s="397">
        <f>SUMIF(Data!$U:$U,"="&amp;$AY26,Data!I:I)/$BB26</f>
        <v>4</v>
      </c>
      <c r="BD26" s="397">
        <f>SUMIF(Data!$U:$U,"="&amp;$AY26,Data!J:J)/$BB26</f>
        <v>5</v>
      </c>
      <c r="BE26" s="397">
        <f>SUMIF(Data!$U:$U,"="&amp;$AY26,Data!K:K)/$BB26</f>
        <v>4</v>
      </c>
      <c r="BF26" s="397">
        <f>SUMIF(Data!$U:$U,"="&amp;$AY26,Data!L:L)/$BB26</f>
        <v>10</v>
      </c>
      <c r="BG26" s="361">
        <f t="shared" si="30"/>
        <v>1</v>
      </c>
      <c r="BH26" s="398">
        <f>SUMIF(Data!$U:$U,"="&amp;$AZ26,Data!I:I)/$BG26</f>
        <v>6</v>
      </c>
      <c r="BI26" s="398">
        <f>SUMIF(Data!$U:$U,"="&amp;$AZ26,Data!J:J)/$BG26</f>
        <v>8</v>
      </c>
      <c r="BJ26" s="398">
        <f>SUMIF(Data!$U:$U,"="&amp;$AZ26,Data!K:K)/$BG26</f>
        <v>1</v>
      </c>
      <c r="BK26" s="398">
        <f>SUMIF(Data!$U:$U,"="&amp;$AZ26,Data!L:L)/$BG26</f>
        <v>8</v>
      </c>
      <c r="BM26" t="b">
        <f t="shared" si="31"/>
        <v>1</v>
      </c>
      <c r="BN26" t="b">
        <f t="shared" si="32"/>
        <v>1</v>
      </c>
      <c r="BO26" t="b">
        <f t="shared" si="33"/>
        <v>1</v>
      </c>
      <c r="BP26">
        <v>21</v>
      </c>
      <c r="BQ26">
        <f t="shared" si="34"/>
        <v>1</v>
      </c>
      <c r="BR26">
        <f t="shared" si="35"/>
        <v>1</v>
      </c>
    </row>
    <row r="27" spans="1:70" x14ac:dyDescent="0.25">
      <c r="A27">
        <v>22</v>
      </c>
      <c r="B27" s="151">
        <f t="shared" si="10"/>
        <v>126</v>
      </c>
      <c r="C27" s="152" t="str">
        <f t="shared" si="36"/>
        <v>Baseline Rd</v>
      </c>
      <c r="D27" s="152" t="str">
        <f t="shared" si="36"/>
        <v>Western Canal</v>
      </c>
      <c r="E27" s="12">
        <f t="shared" si="12"/>
        <v>7.5</v>
      </c>
      <c r="F27" s="12">
        <f t="shared" si="13"/>
        <v>10.5</v>
      </c>
      <c r="G27" s="12">
        <f t="shared" si="14"/>
        <v>4.5</v>
      </c>
      <c r="H27" s="13">
        <f t="shared" si="15"/>
        <v>0.42857142857142855</v>
      </c>
      <c r="I27" s="206"/>
      <c r="J27" s="201">
        <f t="shared" si="16"/>
        <v>7.5</v>
      </c>
      <c r="K27" s="9"/>
      <c r="L27" s="14"/>
      <c r="M27" s="14"/>
      <c r="N27" s="14"/>
      <c r="O27" s="14"/>
      <c r="P27" s="9"/>
      <c r="Q27" s="27" t="s">
        <v>352</v>
      </c>
      <c r="R27" s="9">
        <f t="shared" si="8"/>
        <v>126</v>
      </c>
      <c r="S27" s="11">
        <f t="shared" si="17"/>
        <v>0.2</v>
      </c>
      <c r="T27" s="11">
        <f t="shared" si="18"/>
        <v>0.6</v>
      </c>
      <c r="U27" s="11">
        <f t="shared" si="19"/>
        <v>0</v>
      </c>
      <c r="V27" s="11">
        <f t="shared" si="20"/>
        <v>0</v>
      </c>
      <c r="W27" s="11"/>
      <c r="X27" s="11"/>
      <c r="Y27" s="11"/>
      <c r="Z27" s="11"/>
      <c r="AA27" s="11"/>
      <c r="AB27" s="11"/>
      <c r="AC27" s="11"/>
      <c r="AE27" s="301">
        <f t="shared" si="21"/>
        <v>30</v>
      </c>
      <c r="AF27" s="346">
        <f>SUMIF(Data!$U:$U,"="&amp;AW27,Data!$H:$H)/IF($BB27&lt;1,1,$BB27)</f>
        <v>21</v>
      </c>
      <c r="AG27" s="346">
        <f>SUMIF(Data!$U:$U,"="&amp;AX27,Data!$H:$H)/IF($BG27&lt;1,1,$BG27)</f>
        <v>9</v>
      </c>
      <c r="AH27" s="21"/>
      <c r="AI27" s="301">
        <f t="shared" si="22"/>
        <v>30</v>
      </c>
      <c r="AJ27" s="21">
        <f t="shared" si="23"/>
        <v>21</v>
      </c>
      <c r="AK27" s="21">
        <f t="shared" si="24"/>
        <v>9</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25"/>
        <v>126AMNS</v>
      </c>
      <c r="AX27" s="21" t="str">
        <f t="shared" si="26"/>
        <v>126PMNS</v>
      </c>
      <c r="AY27" s="21" t="str">
        <f t="shared" si="27"/>
        <v>126AMNS</v>
      </c>
      <c r="AZ27" s="21" t="str">
        <f t="shared" si="28"/>
        <v>126PMNS</v>
      </c>
      <c r="BA27" s="21" t="s">
        <v>352</v>
      </c>
      <c r="BB27" s="361">
        <f t="shared" si="29"/>
        <v>1</v>
      </c>
      <c r="BC27" s="397">
        <f>SUMIF(Data!$U:$U,"="&amp;$AY27,Data!I:I)/$BB27</f>
        <v>4</v>
      </c>
      <c r="BD27" s="397">
        <f>SUMIF(Data!$U:$U,"="&amp;$AY27,Data!J:J)/$BB27</f>
        <v>16</v>
      </c>
      <c r="BE27" s="397">
        <f>SUMIF(Data!$U:$U,"="&amp;$AY27,Data!K:K)/$BB27</f>
        <v>0</v>
      </c>
      <c r="BF27" s="397">
        <f>SUMIF(Data!$U:$U,"="&amp;$AY27,Data!L:L)/$BB27</f>
        <v>0</v>
      </c>
      <c r="BG27" s="361">
        <f t="shared" si="30"/>
        <v>1</v>
      </c>
      <c r="BH27" s="398">
        <f>SUMIF(Data!$U:$U,"="&amp;$AZ27,Data!I:I)/$BG27</f>
        <v>2</v>
      </c>
      <c r="BI27" s="398">
        <f>SUMIF(Data!$U:$U,"="&amp;$AZ27,Data!J:J)/$BG27</f>
        <v>2</v>
      </c>
      <c r="BJ27" s="398">
        <f>SUMIF(Data!$U:$U,"="&amp;$AZ27,Data!K:K)/$BG27</f>
        <v>0</v>
      </c>
      <c r="BK27" s="398">
        <f>SUMIF(Data!$U:$U,"="&amp;$AZ27,Data!L:L)/$BG27</f>
        <v>0</v>
      </c>
      <c r="BM27" t="b">
        <f t="shared" si="31"/>
        <v>1</v>
      </c>
      <c r="BN27" t="b">
        <f t="shared" si="32"/>
        <v>1</v>
      </c>
      <c r="BO27" t="b">
        <f t="shared" si="33"/>
        <v>1</v>
      </c>
      <c r="BP27">
        <v>22</v>
      </c>
      <c r="BQ27">
        <f t="shared" si="34"/>
        <v>1</v>
      </c>
      <c r="BR27">
        <f t="shared" si="35"/>
        <v>1</v>
      </c>
    </row>
    <row r="28" spans="1:70" x14ac:dyDescent="0.25">
      <c r="A28">
        <v>23</v>
      </c>
      <c r="B28" s="151">
        <f t="shared" si="10"/>
        <v>128</v>
      </c>
      <c r="C28" s="152" t="str">
        <f t="shared" si="36"/>
        <v>Alameda Dr</v>
      </c>
      <c r="D28" s="152" t="str">
        <f t="shared" si="36"/>
        <v>McClintock Dr</v>
      </c>
      <c r="E28" s="12">
        <f t="shared" si="12"/>
        <v>12.75</v>
      </c>
      <c r="F28" s="12">
        <f t="shared" si="13"/>
        <v>5</v>
      </c>
      <c r="G28" s="12">
        <f t="shared" si="14"/>
        <v>20.5</v>
      </c>
      <c r="H28" s="13">
        <f t="shared" si="15"/>
        <v>4.0999999999999996</v>
      </c>
      <c r="I28" s="206"/>
      <c r="J28" s="201">
        <f t="shared" si="16"/>
        <v>12.75</v>
      </c>
      <c r="K28" s="9"/>
      <c r="L28" s="14"/>
      <c r="M28" s="14"/>
      <c r="N28" s="14"/>
      <c r="O28" s="14"/>
      <c r="P28" s="9"/>
      <c r="Q28" s="27" t="s">
        <v>352</v>
      </c>
      <c r="R28" s="9">
        <f t="shared" si="8"/>
        <v>128</v>
      </c>
      <c r="S28" s="11">
        <f t="shared" si="17"/>
        <v>0.11764705882352941</v>
      </c>
      <c r="T28" s="11">
        <f t="shared" si="18"/>
        <v>0.13725490196078433</v>
      </c>
      <c r="U28" s="11">
        <f t="shared" si="19"/>
        <v>0.17647058823529413</v>
      </c>
      <c r="V28" s="11">
        <f t="shared" si="20"/>
        <v>0.94117647058823528</v>
      </c>
      <c r="W28" s="11"/>
      <c r="X28" s="11"/>
      <c r="Y28" s="11"/>
      <c r="Z28" s="11"/>
      <c r="AA28" s="11"/>
      <c r="AB28" s="11"/>
      <c r="AC28" s="11"/>
      <c r="AE28" s="301">
        <f t="shared" si="21"/>
        <v>51</v>
      </c>
      <c r="AF28" s="346">
        <f>SUMIF(Data!$U:$U,"="&amp;AW28,Data!$H:$H)/IF($BB28&lt;1,1,$BB28)</f>
        <v>10</v>
      </c>
      <c r="AG28" s="346">
        <f>SUMIF(Data!$U:$U,"="&amp;AX28,Data!$H:$H)/IF($BG28&lt;1,1,$BG28)</f>
        <v>41</v>
      </c>
      <c r="AH28" s="21"/>
      <c r="AI28" s="301">
        <f t="shared" si="22"/>
        <v>51</v>
      </c>
      <c r="AJ28" s="21">
        <f t="shared" si="23"/>
        <v>10</v>
      </c>
      <c r="AK28" s="21">
        <f t="shared" si="24"/>
        <v>41</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25"/>
        <v>128AMNS</v>
      </c>
      <c r="AX28" s="21" t="str">
        <f t="shared" si="26"/>
        <v>128PMNS</v>
      </c>
      <c r="AY28" s="21" t="str">
        <f t="shared" si="27"/>
        <v>128AMNS</v>
      </c>
      <c r="AZ28" s="21" t="str">
        <f t="shared" si="28"/>
        <v>128PMNS</v>
      </c>
      <c r="BA28" s="21" t="s">
        <v>352</v>
      </c>
      <c r="BB28" s="361">
        <f t="shared" si="29"/>
        <v>1</v>
      </c>
      <c r="BC28" s="397">
        <f>SUMIF(Data!$U:$U,"="&amp;$AY28,Data!I:I)/$BB28</f>
        <v>0</v>
      </c>
      <c r="BD28" s="397">
        <f>SUMIF(Data!$U:$U,"="&amp;$AY28,Data!J:J)/$BB28</f>
        <v>1</v>
      </c>
      <c r="BE28" s="397">
        <f>SUMIF(Data!$U:$U,"="&amp;$AY28,Data!K:K)/$BB28</f>
        <v>2</v>
      </c>
      <c r="BF28" s="397">
        <f>SUMIF(Data!$U:$U,"="&amp;$AY28,Data!L:L)/$BB28</f>
        <v>10</v>
      </c>
      <c r="BG28" s="361">
        <f t="shared" si="30"/>
        <v>1</v>
      </c>
      <c r="BH28" s="398">
        <f>SUMIF(Data!$U:$U,"="&amp;$AZ28,Data!I:I)/$BG28</f>
        <v>6</v>
      </c>
      <c r="BI28" s="398">
        <f>SUMIF(Data!$U:$U,"="&amp;$AZ28,Data!J:J)/$BG28</f>
        <v>6</v>
      </c>
      <c r="BJ28" s="398">
        <f>SUMIF(Data!$U:$U,"="&amp;$AZ28,Data!K:K)/$BG28</f>
        <v>7</v>
      </c>
      <c r="BK28" s="398">
        <f>SUMIF(Data!$U:$U,"="&amp;$AZ28,Data!L:L)/$BG28</f>
        <v>38</v>
      </c>
      <c r="BM28" t="b">
        <f t="shared" si="31"/>
        <v>1</v>
      </c>
      <c r="BN28" t="b">
        <f t="shared" si="32"/>
        <v>1</v>
      </c>
      <c r="BO28" t="b">
        <f t="shared" si="33"/>
        <v>1</v>
      </c>
      <c r="BP28">
        <v>23</v>
      </c>
      <c r="BQ28">
        <f t="shared" si="34"/>
        <v>1</v>
      </c>
      <c r="BR28">
        <f t="shared" si="35"/>
        <v>1</v>
      </c>
    </row>
    <row r="29" spans="1:70" x14ac:dyDescent="0.25">
      <c r="A29">
        <v>24</v>
      </c>
      <c r="B29" s="151">
        <f t="shared" si="10"/>
        <v>129</v>
      </c>
      <c r="C29" s="152" t="str">
        <f t="shared" si="36"/>
        <v>Alameda Dr</v>
      </c>
      <c r="D29" s="152" t="str">
        <f t="shared" si="36"/>
        <v>Rural Rd</v>
      </c>
      <c r="E29" s="12">
        <f t="shared" si="12"/>
        <v>31.5</v>
      </c>
      <c r="F29" s="12">
        <f t="shared" si="13"/>
        <v>31.5</v>
      </c>
      <c r="G29" s="12" t="str">
        <f t="shared" si="14"/>
        <v/>
      </c>
      <c r="H29" s="13" t="str">
        <f t="shared" si="15"/>
        <v/>
      </c>
      <c r="I29" s="206"/>
      <c r="J29" s="201">
        <f t="shared" si="16"/>
        <v>31.5</v>
      </c>
      <c r="K29" s="9"/>
      <c r="L29" s="14"/>
      <c r="M29" s="14"/>
      <c r="N29" s="14"/>
      <c r="O29" s="14"/>
      <c r="P29" s="9"/>
      <c r="Q29" s="27" t="s">
        <v>352</v>
      </c>
      <c r="R29" s="9">
        <f t="shared" si="8"/>
        <v>129</v>
      </c>
      <c r="S29" s="11">
        <f t="shared" si="17"/>
        <v>0.17460317460317459</v>
      </c>
      <c r="T29" s="11">
        <f t="shared" si="18"/>
        <v>0.15873015873015872</v>
      </c>
      <c r="U29" s="11">
        <f t="shared" si="19"/>
        <v>0.12698412698412698</v>
      </c>
      <c r="V29" s="11">
        <f t="shared" si="20"/>
        <v>0.92063492063492058</v>
      </c>
      <c r="W29" s="11"/>
      <c r="X29" s="11"/>
      <c r="Y29" s="11"/>
      <c r="Z29" s="11"/>
      <c r="AA29" s="11"/>
      <c r="AB29" s="11"/>
      <c r="AC29" s="11"/>
      <c r="AE29" s="301">
        <f t="shared" si="21"/>
        <v>63</v>
      </c>
      <c r="AF29" s="346">
        <f>SUMIF(Data!$U:$U,"="&amp;AW29,Data!$H:$H)/IF($BB29&lt;1,1,$BB29)</f>
        <v>63</v>
      </c>
      <c r="AG29" s="346">
        <f>SUMIF(Data!$U:$U,"="&amp;AX29,Data!$H:$H)/IF($BG29&lt;1,1,$BG29)</f>
        <v>0</v>
      </c>
      <c r="AH29" s="21"/>
      <c r="AI29" s="301">
        <f t="shared" si="22"/>
        <v>63</v>
      </c>
      <c r="AJ29" s="21">
        <f t="shared" si="23"/>
        <v>63</v>
      </c>
      <c r="AK29" s="21">
        <f t="shared" si="24"/>
        <v>0</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25"/>
        <v>129AMNS</v>
      </c>
      <c r="AX29" s="21" t="str">
        <f t="shared" si="26"/>
        <v>129PMNS</v>
      </c>
      <c r="AY29" s="21" t="str">
        <f t="shared" si="27"/>
        <v>129AMNS</v>
      </c>
      <c r="AZ29" s="21" t="str">
        <f t="shared" si="28"/>
        <v>129PMNS</v>
      </c>
      <c r="BA29" s="21" t="s">
        <v>352</v>
      </c>
      <c r="BB29" s="361">
        <f t="shared" si="29"/>
        <v>1</v>
      </c>
      <c r="BC29" s="397">
        <f>SUMIF(Data!$U:$U,"="&amp;$AY29,Data!I:I)/$BB29</f>
        <v>11</v>
      </c>
      <c r="BD29" s="397">
        <f>SUMIF(Data!$U:$U,"="&amp;$AY29,Data!J:J)/$BB29</f>
        <v>10</v>
      </c>
      <c r="BE29" s="397">
        <f>SUMIF(Data!$U:$U,"="&amp;$AY29,Data!K:K)/$BB29</f>
        <v>8</v>
      </c>
      <c r="BF29" s="397">
        <f>SUMIF(Data!$U:$U,"="&amp;$AY29,Data!L:L)/$BB29</f>
        <v>58</v>
      </c>
      <c r="BG29" s="361">
        <f t="shared" si="30"/>
        <v>1</v>
      </c>
      <c r="BH29" s="398">
        <f>SUMIF(Data!$U:$U,"="&amp;$AZ29,Data!I:I)/$BG29</f>
        <v>0</v>
      </c>
      <c r="BI29" s="398">
        <f>SUMIF(Data!$U:$U,"="&amp;$AZ29,Data!J:J)/$BG29</f>
        <v>0</v>
      </c>
      <c r="BJ29" s="398">
        <f>SUMIF(Data!$U:$U,"="&amp;$AZ29,Data!K:K)/$BG29</f>
        <v>0</v>
      </c>
      <c r="BK29" s="398">
        <f>SUMIF(Data!$U:$U,"="&amp;$AZ29,Data!L:L)/$BG29</f>
        <v>0</v>
      </c>
      <c r="BM29" t="b">
        <f t="shared" si="31"/>
        <v>0</v>
      </c>
      <c r="BN29" t="b">
        <f t="shared" si="32"/>
        <v>1</v>
      </c>
      <c r="BO29" t="b">
        <f t="shared" si="33"/>
        <v>0</v>
      </c>
      <c r="BP29">
        <v>24</v>
      </c>
      <c r="BQ29">
        <f t="shared" si="34"/>
        <v>1</v>
      </c>
      <c r="BR29">
        <f t="shared" si="35"/>
        <v>0</v>
      </c>
    </row>
    <row r="30" spans="1:70" x14ac:dyDescent="0.25">
      <c r="A30">
        <v>25</v>
      </c>
      <c r="B30" s="151">
        <f t="shared" si="10"/>
        <v>131</v>
      </c>
      <c r="C30" s="152" t="str">
        <f t="shared" si="36"/>
        <v>Apache Blvd</v>
      </c>
      <c r="D30" s="152" t="str">
        <f t="shared" si="36"/>
        <v>Rural Rd</v>
      </c>
      <c r="E30" s="12">
        <f t="shared" si="12"/>
        <v>100.75</v>
      </c>
      <c r="F30" s="12">
        <f t="shared" si="13"/>
        <v>87</v>
      </c>
      <c r="G30" s="12">
        <f t="shared" si="14"/>
        <v>114.5</v>
      </c>
      <c r="H30" s="13">
        <f t="shared" si="15"/>
        <v>1.3160919540229885</v>
      </c>
      <c r="I30" s="206"/>
      <c r="J30" s="201">
        <f t="shared" si="16"/>
        <v>100.75</v>
      </c>
      <c r="K30" s="9"/>
      <c r="L30" s="14"/>
      <c r="M30" s="14"/>
      <c r="N30" s="14"/>
      <c r="O30" s="14"/>
      <c r="P30" s="9"/>
      <c r="Q30" s="27" t="s">
        <v>352</v>
      </c>
      <c r="R30" s="9">
        <f t="shared" si="8"/>
        <v>131</v>
      </c>
      <c r="S30" s="11">
        <f t="shared" si="17"/>
        <v>0.18858560794044665</v>
      </c>
      <c r="T30" s="11">
        <f t="shared" si="18"/>
        <v>8.6848635235732011E-2</v>
      </c>
      <c r="U30" s="11">
        <f t="shared" si="19"/>
        <v>0.22828784119106699</v>
      </c>
      <c r="V30" s="11">
        <f t="shared" si="20"/>
        <v>0.95533498759305213</v>
      </c>
      <c r="W30" s="11"/>
      <c r="X30" s="11"/>
      <c r="Y30" s="11"/>
      <c r="Z30" s="11"/>
      <c r="AA30" s="11"/>
      <c r="AB30" s="11"/>
      <c r="AC30" s="11"/>
      <c r="AE30" s="301">
        <f t="shared" si="21"/>
        <v>403</v>
      </c>
      <c r="AF30" s="346">
        <f>SUMIF(Data!$U:$U,"="&amp;AW30,Data!$H:$H)/IF($BB30&lt;1,1,$BB30)</f>
        <v>174</v>
      </c>
      <c r="AG30" s="346">
        <f>SUMIF(Data!$U:$U,"="&amp;AX30,Data!$H:$H)/IF($BG30&lt;1,1,$BG30)</f>
        <v>229</v>
      </c>
      <c r="AH30" s="21"/>
      <c r="AI30" s="301">
        <f t="shared" si="22"/>
        <v>403</v>
      </c>
      <c r="AJ30" s="21">
        <f t="shared" si="23"/>
        <v>174</v>
      </c>
      <c r="AK30" s="21">
        <f t="shared" si="24"/>
        <v>229</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25"/>
        <v>131AMNS</v>
      </c>
      <c r="AX30" s="21" t="str">
        <f t="shared" si="26"/>
        <v>131PMNS</v>
      </c>
      <c r="AY30" s="21" t="str">
        <f t="shared" si="27"/>
        <v>131AMNS</v>
      </c>
      <c r="AZ30" s="21" t="str">
        <f t="shared" si="28"/>
        <v>131PMNS</v>
      </c>
      <c r="BA30" s="21" t="s">
        <v>352</v>
      </c>
      <c r="BB30" s="361">
        <f t="shared" si="29"/>
        <v>1</v>
      </c>
      <c r="BC30" s="397">
        <f>SUMIF(Data!$U:$U,"="&amp;$AY30,Data!I:I)/$BB30</f>
        <v>29</v>
      </c>
      <c r="BD30" s="397">
        <f>SUMIF(Data!$U:$U,"="&amp;$AY30,Data!J:J)/$BB30</f>
        <v>15</v>
      </c>
      <c r="BE30" s="397">
        <f>SUMIF(Data!$U:$U,"="&amp;$AY30,Data!K:K)/$BB30</f>
        <v>42</v>
      </c>
      <c r="BF30" s="397">
        <f>SUMIF(Data!$U:$U,"="&amp;$AY30,Data!L:L)/$BB30</f>
        <v>160</v>
      </c>
      <c r="BG30" s="361">
        <f t="shared" si="30"/>
        <v>1</v>
      </c>
      <c r="BH30" s="398">
        <f>SUMIF(Data!$U:$U,"="&amp;$AZ30,Data!I:I)/$BG30</f>
        <v>47</v>
      </c>
      <c r="BI30" s="398">
        <f>SUMIF(Data!$U:$U,"="&amp;$AZ30,Data!J:J)/$BG30</f>
        <v>20</v>
      </c>
      <c r="BJ30" s="398">
        <f>SUMIF(Data!$U:$U,"="&amp;$AZ30,Data!K:K)/$BG30</f>
        <v>50</v>
      </c>
      <c r="BK30" s="398">
        <f>SUMIF(Data!$U:$U,"="&amp;$AZ30,Data!L:L)/$BG30</f>
        <v>225</v>
      </c>
      <c r="BM30" t="b">
        <f t="shared" si="31"/>
        <v>1</v>
      </c>
      <c r="BN30" t="b">
        <f t="shared" si="32"/>
        <v>1</v>
      </c>
      <c r="BO30" t="b">
        <f t="shared" si="33"/>
        <v>1</v>
      </c>
      <c r="BP30">
        <v>25</v>
      </c>
      <c r="BQ30">
        <f t="shared" si="34"/>
        <v>1</v>
      </c>
      <c r="BR30">
        <f t="shared" si="35"/>
        <v>1</v>
      </c>
    </row>
    <row r="31" spans="1:70" x14ac:dyDescent="0.25">
      <c r="A31">
        <v>26</v>
      </c>
      <c r="B31" s="151">
        <f t="shared" si="10"/>
        <v>132</v>
      </c>
      <c r="C31" s="152" t="str">
        <f t="shared" si="36"/>
        <v>Apache Blvd</v>
      </c>
      <c r="D31" s="152" t="str">
        <f t="shared" si="36"/>
        <v>S Dorsey Ln</v>
      </c>
      <c r="E31" s="12">
        <f t="shared" si="12"/>
        <v>8.75</v>
      </c>
      <c r="F31" s="12">
        <f t="shared" si="13"/>
        <v>5.5</v>
      </c>
      <c r="G31" s="12">
        <f t="shared" si="14"/>
        <v>12</v>
      </c>
      <c r="H31" s="13">
        <f t="shared" si="15"/>
        <v>2.1818181818181817</v>
      </c>
      <c r="I31" s="206"/>
      <c r="J31" s="201">
        <f t="shared" si="16"/>
        <v>8.75</v>
      </c>
      <c r="K31" s="9"/>
      <c r="L31" s="14"/>
      <c r="M31" s="14"/>
      <c r="N31" s="14"/>
      <c r="O31" s="14"/>
      <c r="P31" s="9"/>
      <c r="Q31" s="27" t="s">
        <v>352</v>
      </c>
      <c r="R31" s="9">
        <f t="shared" si="8"/>
        <v>132</v>
      </c>
      <c r="S31" s="11">
        <f t="shared" si="17"/>
        <v>0.17142857142857143</v>
      </c>
      <c r="T31" s="11">
        <f t="shared" si="18"/>
        <v>5.7142857142857141E-2</v>
      </c>
      <c r="U31" s="11">
        <f t="shared" si="19"/>
        <v>0.17142857142857143</v>
      </c>
      <c r="V31" s="11">
        <f t="shared" si="20"/>
        <v>0.42857142857142855</v>
      </c>
      <c r="W31" s="11"/>
      <c r="X31" s="11"/>
      <c r="Y31" s="11"/>
      <c r="Z31" s="11"/>
      <c r="AA31" s="11"/>
      <c r="AB31" s="11"/>
      <c r="AC31" s="11"/>
      <c r="AE31" s="301">
        <f t="shared" si="21"/>
        <v>35</v>
      </c>
      <c r="AF31" s="346">
        <f>SUMIF(Data!$U:$U,"="&amp;AW31,Data!$H:$H)/IF($BB31&lt;1,1,$BB31)</f>
        <v>11</v>
      </c>
      <c r="AG31" s="346">
        <f>SUMIF(Data!$U:$U,"="&amp;AX31,Data!$H:$H)/IF($BG31&lt;1,1,$BG31)</f>
        <v>24</v>
      </c>
      <c r="AH31" s="21"/>
      <c r="AI31" s="301">
        <f t="shared" si="22"/>
        <v>35</v>
      </c>
      <c r="AJ31" s="21">
        <f t="shared" si="23"/>
        <v>11</v>
      </c>
      <c r="AK31" s="21">
        <f t="shared" si="24"/>
        <v>24</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25"/>
        <v>132AMNS</v>
      </c>
      <c r="AX31" s="21" t="str">
        <f t="shared" si="26"/>
        <v>132PMNS</v>
      </c>
      <c r="AY31" s="21" t="str">
        <f t="shared" si="27"/>
        <v>132AMNS</v>
      </c>
      <c r="AZ31" s="21" t="str">
        <f t="shared" si="28"/>
        <v>132PMNS</v>
      </c>
      <c r="BA31" s="21" t="s">
        <v>352</v>
      </c>
      <c r="BB31" s="361">
        <f t="shared" si="29"/>
        <v>1</v>
      </c>
      <c r="BC31" s="397">
        <f>SUMIF(Data!$U:$U,"="&amp;$AY31,Data!I:I)/$BB31</f>
        <v>1</v>
      </c>
      <c r="BD31" s="397">
        <f>SUMIF(Data!$U:$U,"="&amp;$AY31,Data!J:J)/$BB31</f>
        <v>0</v>
      </c>
      <c r="BE31" s="397">
        <f>SUMIF(Data!$U:$U,"="&amp;$AY31,Data!K:K)/$BB31</f>
        <v>2</v>
      </c>
      <c r="BF31" s="397">
        <f>SUMIF(Data!$U:$U,"="&amp;$AY31,Data!L:L)/$BB31</f>
        <v>5</v>
      </c>
      <c r="BG31" s="361">
        <f t="shared" si="30"/>
        <v>1</v>
      </c>
      <c r="BH31" s="398">
        <f>SUMIF(Data!$U:$U,"="&amp;$AZ31,Data!I:I)/$BG31</f>
        <v>5</v>
      </c>
      <c r="BI31" s="398">
        <f>SUMIF(Data!$U:$U,"="&amp;$AZ31,Data!J:J)/$BG31</f>
        <v>2</v>
      </c>
      <c r="BJ31" s="398">
        <f>SUMIF(Data!$U:$U,"="&amp;$AZ31,Data!K:K)/$BG31</f>
        <v>4</v>
      </c>
      <c r="BK31" s="398">
        <f>SUMIF(Data!$U:$U,"="&amp;$AZ31,Data!L:L)/$BG31</f>
        <v>10</v>
      </c>
      <c r="BM31" t="b">
        <f t="shared" si="31"/>
        <v>1</v>
      </c>
      <c r="BN31" t="b">
        <f t="shared" si="32"/>
        <v>1</v>
      </c>
      <c r="BO31" t="b">
        <f t="shared" si="33"/>
        <v>1</v>
      </c>
      <c r="BP31">
        <v>26</v>
      </c>
      <c r="BQ31">
        <f t="shared" si="34"/>
        <v>1</v>
      </c>
      <c r="BR31">
        <f t="shared" si="35"/>
        <v>1</v>
      </c>
    </row>
    <row r="32" spans="1:70" x14ac:dyDescent="0.25">
      <c r="A32">
        <v>27</v>
      </c>
      <c r="B32" s="151">
        <f t="shared" si="10"/>
        <v>133</v>
      </c>
      <c r="C32" s="152" t="str">
        <f t="shared" si="36"/>
        <v>Apache Blvd</v>
      </c>
      <c r="D32" s="152" t="str">
        <f t="shared" si="36"/>
        <v>College Ave</v>
      </c>
      <c r="E32" s="12">
        <f t="shared" si="12"/>
        <v>156.75</v>
      </c>
      <c r="F32" s="12">
        <f t="shared" si="13"/>
        <v>137.5</v>
      </c>
      <c r="G32" s="12">
        <f t="shared" si="14"/>
        <v>176</v>
      </c>
      <c r="H32" s="13">
        <f t="shared" si="15"/>
        <v>1.28</v>
      </c>
      <c r="I32" s="206"/>
      <c r="J32" s="201">
        <f t="shared" si="16"/>
        <v>156.75</v>
      </c>
      <c r="K32" s="9"/>
      <c r="L32" s="14"/>
      <c r="M32" s="14"/>
      <c r="N32" s="14"/>
      <c r="O32" s="14"/>
      <c r="P32" s="9"/>
      <c r="Q32" s="27" t="s">
        <v>352</v>
      </c>
      <c r="R32" s="9">
        <f t="shared" si="8"/>
        <v>133</v>
      </c>
      <c r="S32" s="11">
        <f t="shared" si="17"/>
        <v>0.30382775119617222</v>
      </c>
      <c r="T32" s="11">
        <f t="shared" si="18"/>
        <v>0.23125996810207336</v>
      </c>
      <c r="U32" s="11">
        <f t="shared" si="19"/>
        <v>2.3125996810207338E-2</v>
      </c>
      <c r="V32" s="11">
        <f t="shared" si="20"/>
        <v>8.0542264752791068E-2</v>
      </c>
      <c r="W32" s="11"/>
      <c r="X32" s="11"/>
      <c r="Y32" s="11"/>
      <c r="Z32" s="11"/>
      <c r="AA32" s="11"/>
      <c r="AB32" s="11"/>
      <c r="AC32" s="11"/>
      <c r="AE32" s="301">
        <f t="shared" si="21"/>
        <v>627</v>
      </c>
      <c r="AF32" s="346">
        <f>SUMIF(Data!$U:$U,"="&amp;AW32,Data!$H:$H)/IF($BB32&lt;1,1,$BB32)</f>
        <v>275</v>
      </c>
      <c r="AG32" s="346">
        <f>SUMIF(Data!$U:$U,"="&amp;AX32,Data!$H:$H)/IF($BG32&lt;1,1,$BG32)</f>
        <v>352</v>
      </c>
      <c r="AH32" s="21"/>
      <c r="AI32" s="301">
        <f t="shared" si="22"/>
        <v>627</v>
      </c>
      <c r="AJ32" s="21">
        <f t="shared" si="23"/>
        <v>275</v>
      </c>
      <c r="AK32" s="21">
        <f t="shared" si="24"/>
        <v>352</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25"/>
        <v>133AMNS</v>
      </c>
      <c r="AX32" s="21" t="str">
        <f t="shared" si="26"/>
        <v>133PMNS</v>
      </c>
      <c r="AY32" s="21" t="str">
        <f t="shared" si="27"/>
        <v>133AMNS</v>
      </c>
      <c r="AZ32" s="21" t="str">
        <f t="shared" si="28"/>
        <v>133PMNS</v>
      </c>
      <c r="BA32" s="21" t="s">
        <v>352</v>
      </c>
      <c r="BB32" s="361">
        <f t="shared" si="29"/>
        <v>1</v>
      </c>
      <c r="BC32" s="397">
        <f>SUMIF(Data!$U:$U,"="&amp;$AY32,Data!I:I)/$BB32</f>
        <v>78</v>
      </c>
      <c r="BD32" s="397">
        <f>SUMIF(Data!$U:$U,"="&amp;$AY32,Data!J:J)/$BB32</f>
        <v>70</v>
      </c>
      <c r="BE32" s="397">
        <f>SUMIF(Data!$U:$U,"="&amp;$AY32,Data!K:K)/$BB32</f>
        <v>2</v>
      </c>
      <c r="BF32" s="397">
        <f>SUMIF(Data!$U:$U,"="&amp;$AY32,Data!L:L)/$BB32</f>
        <v>19</v>
      </c>
      <c r="BG32" s="361">
        <f t="shared" si="30"/>
        <v>2</v>
      </c>
      <c r="BH32" s="398">
        <f>SUMIF(Data!$U:$U,"="&amp;$AZ32,Data!I:I)/$BG32</f>
        <v>112.5</v>
      </c>
      <c r="BI32" s="398">
        <f>SUMIF(Data!$U:$U,"="&amp;$AZ32,Data!J:J)/$BG32</f>
        <v>75</v>
      </c>
      <c r="BJ32" s="398">
        <f>SUMIF(Data!$U:$U,"="&amp;$AZ32,Data!K:K)/$BG32</f>
        <v>12.5</v>
      </c>
      <c r="BK32" s="398">
        <f>SUMIF(Data!$U:$U,"="&amp;$AZ32,Data!L:L)/$BG32</f>
        <v>31.5</v>
      </c>
      <c r="BM32" t="b">
        <f t="shared" si="31"/>
        <v>1</v>
      </c>
      <c r="BN32" t="b">
        <f t="shared" si="32"/>
        <v>1</v>
      </c>
      <c r="BO32" t="b">
        <f t="shared" si="33"/>
        <v>1</v>
      </c>
      <c r="BP32">
        <v>27</v>
      </c>
      <c r="BQ32">
        <f t="shared" si="34"/>
        <v>2</v>
      </c>
      <c r="BR32">
        <f t="shared" si="35"/>
        <v>2</v>
      </c>
    </row>
    <row r="33" spans="1:70" x14ac:dyDescent="0.25">
      <c r="A33">
        <v>28</v>
      </c>
      <c r="B33" s="151">
        <f t="shared" si="10"/>
        <v>134</v>
      </c>
      <c r="C33" s="152" t="str">
        <f t="shared" si="36"/>
        <v>Apache Blvd</v>
      </c>
      <c r="D33" s="152" t="str">
        <f t="shared" si="36"/>
        <v>Paseo Del Saber</v>
      </c>
      <c r="E33" s="12">
        <f t="shared" si="12"/>
        <v>108.25</v>
      </c>
      <c r="F33" s="12">
        <f t="shared" ref="F33:F53" si="37">IF(AJ33&gt;0,AJ33/2,"")</f>
        <v>79</v>
      </c>
      <c r="G33" s="12">
        <f t="shared" ref="G33:G53" si="38">IF(AK33&gt;0,AK33/2,"")</f>
        <v>137.5</v>
      </c>
      <c r="H33" s="13">
        <f t="shared" si="15"/>
        <v>1.740506329113924</v>
      </c>
      <c r="I33" s="206"/>
      <c r="J33" s="201">
        <f t="shared" si="16"/>
        <v>108.25</v>
      </c>
      <c r="K33" s="9"/>
      <c r="L33" s="14"/>
      <c r="M33" s="14"/>
      <c r="N33" s="14"/>
      <c r="O33" s="14"/>
      <c r="P33" s="9"/>
      <c r="Q33" s="27" t="s">
        <v>352</v>
      </c>
      <c r="R33" s="9">
        <f t="shared" ref="R33:R53" si="39">B33</f>
        <v>134</v>
      </c>
      <c r="S33" s="11">
        <f t="shared" si="17"/>
        <v>0.33718244803695152</v>
      </c>
      <c r="T33" s="11">
        <f t="shared" si="18"/>
        <v>4.8498845265588918E-2</v>
      </c>
      <c r="U33" s="11">
        <f t="shared" si="19"/>
        <v>0</v>
      </c>
      <c r="V33" s="11">
        <f t="shared" si="20"/>
        <v>0</v>
      </c>
      <c r="W33" s="11"/>
      <c r="X33" s="11"/>
      <c r="Y33" s="11"/>
      <c r="Z33" s="11"/>
      <c r="AA33" s="11"/>
      <c r="AB33" s="11"/>
      <c r="AC33" s="11"/>
      <c r="AE33" s="301">
        <f t="shared" si="21"/>
        <v>433</v>
      </c>
      <c r="AF33" s="346">
        <f>SUMIF(Data!$U:$U,"="&amp;AW33,Data!$H:$H)/IF($BB33&lt;1,1,$BB33)</f>
        <v>158</v>
      </c>
      <c r="AG33" s="346">
        <f>SUMIF(Data!$U:$U,"="&amp;AX33,Data!$H:$H)/IF($BG33&lt;1,1,$BG33)</f>
        <v>275</v>
      </c>
      <c r="AH33" s="21"/>
      <c r="AI33" s="301">
        <f t="shared" si="22"/>
        <v>433</v>
      </c>
      <c r="AJ33" s="21">
        <f t="shared" ref="AJ33:AJ53" si="40">AF33*AS33</f>
        <v>158</v>
      </c>
      <c r="AK33" s="21">
        <f t="shared" ref="AK33:AK53" si="41">AG33*AT33</f>
        <v>275</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si="25"/>
        <v>134AMNS</v>
      </c>
      <c r="AX33" s="21" t="str">
        <f t="shared" si="26"/>
        <v>134PMNS</v>
      </c>
      <c r="AY33" s="21" t="str">
        <f t="shared" si="27"/>
        <v>134AMNS</v>
      </c>
      <c r="AZ33" s="21" t="str">
        <f t="shared" si="28"/>
        <v>134PMNS</v>
      </c>
      <c r="BA33" s="21" t="s">
        <v>352</v>
      </c>
      <c r="BB33" s="361">
        <f t="shared" si="29"/>
        <v>1</v>
      </c>
      <c r="BC33" s="397">
        <f>SUMIF(Data!$U:$U,"="&amp;$AY33,Data!I:I)/$BB33</f>
        <v>56</v>
      </c>
      <c r="BD33" s="397">
        <f>SUMIF(Data!$U:$U,"="&amp;$AY33,Data!J:J)/$BB33</f>
        <v>4</v>
      </c>
      <c r="BE33" s="397">
        <f>SUMIF(Data!$U:$U,"="&amp;$AY33,Data!K:K)/$BB33</f>
        <v>0</v>
      </c>
      <c r="BF33" s="397">
        <f>SUMIF(Data!$U:$U,"="&amp;$AY33,Data!L:L)/$BB33</f>
        <v>0</v>
      </c>
      <c r="BG33" s="361">
        <f t="shared" si="30"/>
        <v>1</v>
      </c>
      <c r="BH33" s="398">
        <f>SUMIF(Data!$U:$U,"="&amp;$AZ33,Data!I:I)/$BG33</f>
        <v>90</v>
      </c>
      <c r="BI33" s="398">
        <f>SUMIF(Data!$U:$U,"="&amp;$AZ33,Data!J:J)/$BG33</f>
        <v>17</v>
      </c>
      <c r="BJ33" s="398">
        <f>SUMIF(Data!$U:$U,"="&amp;$AZ33,Data!K:K)/$BG33</f>
        <v>0</v>
      </c>
      <c r="BK33" s="398">
        <f>SUMIF(Data!$U:$U,"="&amp;$AZ33,Data!L:L)/$BG33</f>
        <v>0</v>
      </c>
      <c r="BM33" t="b">
        <f t="shared" si="31"/>
        <v>1</v>
      </c>
      <c r="BN33" t="b">
        <f t="shared" si="32"/>
        <v>1</v>
      </c>
      <c r="BO33" t="b">
        <f t="shared" si="33"/>
        <v>1</v>
      </c>
      <c r="BP33">
        <v>28</v>
      </c>
      <c r="BQ33">
        <f t="shared" si="34"/>
        <v>1</v>
      </c>
      <c r="BR33">
        <f t="shared" si="35"/>
        <v>1</v>
      </c>
    </row>
    <row r="34" spans="1:70" x14ac:dyDescent="0.25">
      <c r="A34">
        <v>29</v>
      </c>
      <c r="B34" s="151">
        <f t="shared" si="10"/>
        <v>135</v>
      </c>
      <c r="C34" s="152" t="str">
        <f t="shared" si="36"/>
        <v>Lemon St</v>
      </c>
      <c r="D34" s="152" t="str">
        <f t="shared" si="36"/>
        <v>Rural Rd</v>
      </c>
      <c r="E34" s="12">
        <f t="shared" si="12"/>
        <v>73.25</v>
      </c>
      <c r="F34" s="12">
        <f t="shared" si="37"/>
        <v>59.5</v>
      </c>
      <c r="G34" s="12">
        <f t="shared" si="38"/>
        <v>87</v>
      </c>
      <c r="H34" s="13">
        <f t="shared" si="15"/>
        <v>1.4621848739495797</v>
      </c>
      <c r="I34" s="206"/>
      <c r="J34" s="201">
        <f t="shared" si="16"/>
        <v>73.25</v>
      </c>
      <c r="K34" s="9"/>
      <c r="L34" s="14"/>
      <c r="M34" s="14"/>
      <c r="N34" s="14"/>
      <c r="O34" s="14"/>
      <c r="P34" s="9"/>
      <c r="Q34" s="27" t="s">
        <v>352</v>
      </c>
      <c r="R34" s="9">
        <f t="shared" si="39"/>
        <v>135</v>
      </c>
      <c r="S34" s="11">
        <f t="shared" si="17"/>
        <v>0.25767918088737202</v>
      </c>
      <c r="T34" s="11">
        <f t="shared" si="18"/>
        <v>5.9726962457337884E-2</v>
      </c>
      <c r="U34" s="11">
        <f t="shared" si="19"/>
        <v>0.37201365187713309</v>
      </c>
      <c r="V34" s="11">
        <f t="shared" si="20"/>
        <v>0.29010238907849828</v>
      </c>
      <c r="W34" s="11"/>
      <c r="X34" s="11"/>
      <c r="Y34" s="11"/>
      <c r="Z34" s="11"/>
      <c r="AA34" s="11"/>
      <c r="AB34" s="11"/>
      <c r="AC34" s="11"/>
      <c r="AE34" s="301">
        <f t="shared" si="21"/>
        <v>293</v>
      </c>
      <c r="AF34" s="346">
        <f>SUMIF(Data!$U:$U,"="&amp;AW34,Data!$H:$H)/IF($BB34&lt;1,1,$BB34)</f>
        <v>119</v>
      </c>
      <c r="AG34" s="346">
        <f>SUMIF(Data!$U:$U,"="&amp;AX34,Data!$H:$H)/IF($BG34&lt;1,1,$BG34)</f>
        <v>174</v>
      </c>
      <c r="AH34" s="21"/>
      <c r="AI34" s="301">
        <f t="shared" si="22"/>
        <v>293</v>
      </c>
      <c r="AJ34" s="21">
        <f t="shared" si="40"/>
        <v>119</v>
      </c>
      <c r="AK34" s="21">
        <f t="shared" si="41"/>
        <v>174</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25"/>
        <v>135AMNS</v>
      </c>
      <c r="AX34" s="21" t="str">
        <f t="shared" si="26"/>
        <v>135PMNS</v>
      </c>
      <c r="AY34" s="21" t="str">
        <f t="shared" si="27"/>
        <v>135AMNS</v>
      </c>
      <c r="AZ34" s="21" t="str">
        <f t="shared" si="28"/>
        <v>135PMNS</v>
      </c>
      <c r="BA34" s="21" t="s">
        <v>352</v>
      </c>
      <c r="BB34" s="361">
        <f t="shared" si="29"/>
        <v>2</v>
      </c>
      <c r="BC34" s="397">
        <f>SUMIF(Data!$U:$U,"="&amp;$AY34,Data!I:I)/$BB34</f>
        <v>28.5</v>
      </c>
      <c r="BD34" s="397">
        <f>SUMIF(Data!$U:$U,"="&amp;$AY34,Data!J:J)/$BB34</f>
        <v>9.5</v>
      </c>
      <c r="BE34" s="397">
        <f>SUMIF(Data!$U:$U,"="&amp;$AY34,Data!K:K)/$BB34</f>
        <v>47</v>
      </c>
      <c r="BF34" s="397">
        <f>SUMIF(Data!$U:$U,"="&amp;$AY34,Data!L:L)/$BB34</f>
        <v>84</v>
      </c>
      <c r="BG34" s="361">
        <f t="shared" si="30"/>
        <v>1</v>
      </c>
      <c r="BH34" s="398">
        <f>SUMIF(Data!$U:$U,"="&amp;$AZ34,Data!I:I)/$BG34</f>
        <v>47</v>
      </c>
      <c r="BI34" s="398">
        <f>SUMIF(Data!$U:$U,"="&amp;$AZ34,Data!J:J)/$BG34</f>
        <v>8</v>
      </c>
      <c r="BJ34" s="398">
        <f>SUMIF(Data!$U:$U,"="&amp;$AZ34,Data!K:K)/$BG34</f>
        <v>62</v>
      </c>
      <c r="BK34" s="398">
        <f>SUMIF(Data!$U:$U,"="&amp;$AZ34,Data!L:L)/$BG34</f>
        <v>1</v>
      </c>
      <c r="BM34" t="b">
        <f t="shared" si="31"/>
        <v>1</v>
      </c>
      <c r="BN34" t="b">
        <f t="shared" si="32"/>
        <v>1</v>
      </c>
      <c r="BO34" t="b">
        <f t="shared" si="33"/>
        <v>1</v>
      </c>
      <c r="BP34">
        <v>29</v>
      </c>
      <c r="BQ34">
        <f t="shared" si="34"/>
        <v>2</v>
      </c>
      <c r="BR34">
        <f t="shared" si="35"/>
        <v>1</v>
      </c>
    </row>
    <row r="35" spans="1:70" x14ac:dyDescent="0.25">
      <c r="A35">
        <v>30</v>
      </c>
      <c r="B35" s="151">
        <f t="shared" si="10"/>
        <v>137</v>
      </c>
      <c r="C35" s="152" t="str">
        <f t="shared" si="36"/>
        <v>Broadway Rd</v>
      </c>
      <c r="D35" s="152" t="str">
        <f t="shared" si="36"/>
        <v>Priest Dr</v>
      </c>
      <c r="E35" s="12">
        <f t="shared" si="12"/>
        <v>10</v>
      </c>
      <c r="F35" s="12">
        <f t="shared" si="37"/>
        <v>10</v>
      </c>
      <c r="G35" s="12">
        <f t="shared" si="38"/>
        <v>10</v>
      </c>
      <c r="H35" s="13">
        <f t="shared" si="15"/>
        <v>1</v>
      </c>
      <c r="I35" s="206"/>
      <c r="J35" s="201">
        <f t="shared" si="16"/>
        <v>10</v>
      </c>
      <c r="K35" s="9"/>
      <c r="L35" s="14"/>
      <c r="M35" s="14"/>
      <c r="N35" s="14"/>
      <c r="O35" s="14"/>
      <c r="P35" s="9"/>
      <c r="Q35" s="27" t="s">
        <v>352</v>
      </c>
      <c r="R35" s="9">
        <f t="shared" si="39"/>
        <v>137</v>
      </c>
      <c r="S35" s="11">
        <f t="shared" si="17"/>
        <v>0.2</v>
      </c>
      <c r="T35" s="11">
        <f t="shared" si="18"/>
        <v>0.3</v>
      </c>
      <c r="U35" s="11">
        <f t="shared" si="19"/>
        <v>0.35</v>
      </c>
      <c r="V35" s="11">
        <f t="shared" si="20"/>
        <v>0.6</v>
      </c>
      <c r="W35" s="11"/>
      <c r="X35" s="11"/>
      <c r="Y35" s="11"/>
      <c r="Z35" s="11"/>
      <c r="AA35" s="11"/>
      <c r="AB35" s="11"/>
      <c r="AC35" s="11"/>
      <c r="AE35" s="301">
        <f t="shared" si="21"/>
        <v>40</v>
      </c>
      <c r="AF35" s="346">
        <f>SUMIF(Data!$U:$U,"="&amp;AW35,Data!$H:$H)/IF($BB35&lt;1,1,$BB35)</f>
        <v>20</v>
      </c>
      <c r="AG35" s="346">
        <f>SUMIF(Data!$U:$U,"="&amp;AX35,Data!$H:$H)/IF($BG35&lt;1,1,$BG35)</f>
        <v>20</v>
      </c>
      <c r="AH35" s="21"/>
      <c r="AI35" s="301">
        <f t="shared" si="22"/>
        <v>40</v>
      </c>
      <c r="AJ35" s="21">
        <f t="shared" si="40"/>
        <v>20</v>
      </c>
      <c r="AK35" s="21">
        <f t="shared" si="41"/>
        <v>20</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25"/>
        <v>137AMNS</v>
      </c>
      <c r="AX35" s="21" t="str">
        <f t="shared" si="26"/>
        <v>137PMNS</v>
      </c>
      <c r="AY35" s="21" t="str">
        <f t="shared" si="27"/>
        <v>137AMNS</v>
      </c>
      <c r="AZ35" s="21" t="str">
        <f t="shared" si="28"/>
        <v>137PMNS</v>
      </c>
      <c r="BA35" s="21" t="s">
        <v>352</v>
      </c>
      <c r="BB35" s="361">
        <f t="shared" si="29"/>
        <v>1</v>
      </c>
      <c r="BC35" s="397">
        <f>SUMIF(Data!$U:$U,"="&amp;$AY35,Data!I:I)/$BB35</f>
        <v>2</v>
      </c>
      <c r="BD35" s="397">
        <f>SUMIF(Data!$U:$U,"="&amp;$AY35,Data!J:J)/$BB35</f>
        <v>11</v>
      </c>
      <c r="BE35" s="397">
        <f>SUMIF(Data!$U:$U,"="&amp;$AY35,Data!K:K)/$BB35</f>
        <v>7</v>
      </c>
      <c r="BF35" s="397">
        <f>SUMIF(Data!$U:$U,"="&amp;$AY35,Data!L:L)/$BB35</f>
        <v>12</v>
      </c>
      <c r="BG35" s="361">
        <f t="shared" si="30"/>
        <v>1</v>
      </c>
      <c r="BH35" s="398">
        <f>SUMIF(Data!$U:$U,"="&amp;$AZ35,Data!I:I)/$BG35</f>
        <v>6</v>
      </c>
      <c r="BI35" s="398">
        <f>SUMIF(Data!$U:$U,"="&amp;$AZ35,Data!J:J)/$BG35</f>
        <v>1</v>
      </c>
      <c r="BJ35" s="398">
        <f>SUMIF(Data!$U:$U,"="&amp;$AZ35,Data!K:K)/$BG35</f>
        <v>7</v>
      </c>
      <c r="BK35" s="398">
        <f>SUMIF(Data!$U:$U,"="&amp;$AZ35,Data!L:L)/$BG35</f>
        <v>12</v>
      </c>
      <c r="BM35" t="b">
        <f t="shared" si="31"/>
        <v>1</v>
      </c>
      <c r="BN35" t="b">
        <f t="shared" si="32"/>
        <v>1</v>
      </c>
      <c r="BO35" t="b">
        <f t="shared" si="33"/>
        <v>1</v>
      </c>
      <c r="BP35">
        <v>30</v>
      </c>
      <c r="BQ35">
        <f t="shared" si="34"/>
        <v>1</v>
      </c>
      <c r="BR35">
        <f t="shared" si="35"/>
        <v>1</v>
      </c>
    </row>
    <row r="36" spans="1:70" x14ac:dyDescent="0.25">
      <c r="A36">
        <v>31</v>
      </c>
      <c r="B36" s="151">
        <f t="shared" si="10"/>
        <v>138</v>
      </c>
      <c r="C36" s="152" t="str">
        <f t="shared" si="36"/>
        <v>Broadway Rd</v>
      </c>
      <c r="D36" s="152" t="str">
        <f t="shared" si="36"/>
        <v>Rural Rd</v>
      </c>
      <c r="E36" s="12">
        <f t="shared" si="12"/>
        <v>50.25</v>
      </c>
      <c r="F36" s="12">
        <f t="shared" si="37"/>
        <v>40</v>
      </c>
      <c r="G36" s="12">
        <f t="shared" si="38"/>
        <v>60.5</v>
      </c>
      <c r="H36" s="13">
        <f t="shared" si="15"/>
        <v>1.5125</v>
      </c>
      <c r="I36" s="206"/>
      <c r="J36" s="201">
        <f t="shared" si="16"/>
        <v>50.25</v>
      </c>
      <c r="K36" s="9"/>
      <c r="L36" s="14"/>
      <c r="M36" s="14"/>
      <c r="N36" s="14"/>
      <c r="O36" s="14"/>
      <c r="P36" s="9"/>
      <c r="Q36" s="27" t="s">
        <v>352</v>
      </c>
      <c r="R36" s="9">
        <f t="shared" si="39"/>
        <v>138</v>
      </c>
      <c r="S36" s="11">
        <f t="shared" si="17"/>
        <v>0.26368159203980102</v>
      </c>
      <c r="T36" s="11">
        <f t="shared" si="18"/>
        <v>0.12437810945273632</v>
      </c>
      <c r="U36" s="11">
        <f t="shared" si="19"/>
        <v>0.26865671641791045</v>
      </c>
      <c r="V36" s="11">
        <f t="shared" si="20"/>
        <v>0.97014925373134331</v>
      </c>
      <c r="W36" s="11"/>
      <c r="X36" s="11"/>
      <c r="Y36" s="11"/>
      <c r="Z36" s="11"/>
      <c r="AA36" s="11"/>
      <c r="AB36" s="11"/>
      <c r="AC36" s="11"/>
      <c r="AE36" s="301">
        <f t="shared" si="21"/>
        <v>201</v>
      </c>
      <c r="AF36" s="346">
        <f>SUMIF(Data!$U:$U,"="&amp;AW36,Data!$H:$H)/IF($BB36&lt;1,1,$BB36)</f>
        <v>80</v>
      </c>
      <c r="AG36" s="346">
        <f>SUMIF(Data!$U:$U,"="&amp;AX36,Data!$H:$H)/IF($BG36&lt;1,1,$BG36)</f>
        <v>121</v>
      </c>
      <c r="AH36" s="21"/>
      <c r="AI36" s="301">
        <f t="shared" si="22"/>
        <v>201</v>
      </c>
      <c r="AJ36" s="21">
        <f t="shared" si="40"/>
        <v>80</v>
      </c>
      <c r="AK36" s="21">
        <f t="shared" si="41"/>
        <v>121</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25"/>
        <v>138AMNS</v>
      </c>
      <c r="AX36" s="21" t="str">
        <f t="shared" si="26"/>
        <v>138PMNS</v>
      </c>
      <c r="AY36" s="21" t="str">
        <f t="shared" si="27"/>
        <v>138AMNS</v>
      </c>
      <c r="AZ36" s="21" t="str">
        <f t="shared" si="28"/>
        <v>138PMNS</v>
      </c>
      <c r="BA36" s="21" t="s">
        <v>352</v>
      </c>
      <c r="BB36" s="361">
        <f t="shared" si="29"/>
        <v>1</v>
      </c>
      <c r="BC36" s="397">
        <f>SUMIF(Data!$U:$U,"="&amp;$AY36,Data!I:I)/$BB36</f>
        <v>22</v>
      </c>
      <c r="BD36" s="397">
        <f>SUMIF(Data!$U:$U,"="&amp;$AY36,Data!J:J)/$BB36</f>
        <v>14</v>
      </c>
      <c r="BE36" s="397">
        <f>SUMIF(Data!$U:$U,"="&amp;$AY36,Data!K:K)/$BB36</f>
        <v>22</v>
      </c>
      <c r="BF36" s="397">
        <f>SUMIF(Data!$U:$U,"="&amp;$AY36,Data!L:L)/$BB36</f>
        <v>77</v>
      </c>
      <c r="BG36" s="361">
        <f t="shared" si="30"/>
        <v>1</v>
      </c>
      <c r="BH36" s="398">
        <f>SUMIF(Data!$U:$U,"="&amp;$AZ36,Data!I:I)/$BG36</f>
        <v>31</v>
      </c>
      <c r="BI36" s="398">
        <f>SUMIF(Data!$U:$U,"="&amp;$AZ36,Data!J:J)/$BG36</f>
        <v>11</v>
      </c>
      <c r="BJ36" s="398">
        <f>SUMIF(Data!$U:$U,"="&amp;$AZ36,Data!K:K)/$BG36</f>
        <v>32</v>
      </c>
      <c r="BK36" s="398">
        <f>SUMIF(Data!$U:$U,"="&amp;$AZ36,Data!L:L)/$BG36</f>
        <v>118</v>
      </c>
      <c r="BM36" t="b">
        <f t="shared" si="31"/>
        <v>1</v>
      </c>
      <c r="BN36" t="b">
        <f t="shared" si="32"/>
        <v>1</v>
      </c>
      <c r="BO36" t="b">
        <f t="shared" si="33"/>
        <v>1</v>
      </c>
      <c r="BP36">
        <v>31</v>
      </c>
      <c r="BQ36">
        <f t="shared" si="34"/>
        <v>1</v>
      </c>
      <c r="BR36">
        <f t="shared" si="35"/>
        <v>1</v>
      </c>
    </row>
    <row r="37" spans="1:70" x14ac:dyDescent="0.25">
      <c r="A37">
        <v>32</v>
      </c>
      <c r="B37" s="151">
        <f t="shared" si="10"/>
        <v>139</v>
      </c>
      <c r="C37" s="152" t="str">
        <f t="shared" si="36"/>
        <v>Broadway Rd</v>
      </c>
      <c r="D37" s="152" t="str">
        <f t="shared" si="36"/>
        <v>College Ave</v>
      </c>
      <c r="E37" s="12">
        <f t="shared" si="12"/>
        <v>139.25</v>
      </c>
      <c r="F37" s="12">
        <f t="shared" si="37"/>
        <v>130.5</v>
      </c>
      <c r="G37" s="12">
        <f t="shared" si="38"/>
        <v>148</v>
      </c>
      <c r="H37" s="13">
        <f t="shared" si="15"/>
        <v>1.1340996168582376</v>
      </c>
      <c r="I37" s="206"/>
      <c r="J37" s="201">
        <f t="shared" si="16"/>
        <v>139.25</v>
      </c>
      <c r="K37" s="9"/>
      <c r="L37" s="14"/>
      <c r="M37" s="14"/>
      <c r="N37" s="14"/>
      <c r="O37" s="14"/>
      <c r="P37" s="9"/>
      <c r="Q37" s="27" t="s">
        <v>352</v>
      </c>
      <c r="R37" s="9">
        <f t="shared" si="39"/>
        <v>139</v>
      </c>
      <c r="S37" s="11">
        <f t="shared" si="17"/>
        <v>0.26032315978456017</v>
      </c>
      <c r="T37" s="11">
        <f t="shared" si="18"/>
        <v>0.38240574506283664</v>
      </c>
      <c r="U37" s="11">
        <f t="shared" si="19"/>
        <v>2.8725314183123879E-2</v>
      </c>
      <c r="V37" s="11">
        <f t="shared" si="20"/>
        <v>4.66786355475763E-2</v>
      </c>
      <c r="W37" s="11"/>
      <c r="X37" s="11"/>
      <c r="Y37" s="11"/>
      <c r="Z37" s="11"/>
      <c r="AA37" s="11"/>
      <c r="AB37" s="11"/>
      <c r="AC37" s="11"/>
      <c r="AE37" s="301">
        <f t="shared" si="21"/>
        <v>557</v>
      </c>
      <c r="AF37" s="346">
        <f>SUMIF(Data!$U:$U,"="&amp;AW37,Data!$H:$H)/IF($BB37&lt;1,1,$BB37)</f>
        <v>261</v>
      </c>
      <c r="AG37" s="346">
        <f>SUMIF(Data!$U:$U,"="&amp;AX37,Data!$H:$H)/IF($BG37&lt;1,1,$BG37)</f>
        <v>296</v>
      </c>
      <c r="AH37" s="21"/>
      <c r="AI37" s="301">
        <f t="shared" si="22"/>
        <v>557</v>
      </c>
      <c r="AJ37" s="21">
        <f t="shared" si="40"/>
        <v>261</v>
      </c>
      <c r="AK37" s="21">
        <f t="shared" si="41"/>
        <v>296</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25"/>
        <v>139AMNS</v>
      </c>
      <c r="AX37" s="21" t="str">
        <f t="shared" si="26"/>
        <v>139PMNS</v>
      </c>
      <c r="AY37" s="21" t="str">
        <f t="shared" si="27"/>
        <v>139AMNS</v>
      </c>
      <c r="AZ37" s="21" t="str">
        <f t="shared" si="28"/>
        <v>139PMNS</v>
      </c>
      <c r="BA37" s="21" t="s">
        <v>352</v>
      </c>
      <c r="BB37" s="361">
        <f t="shared" si="29"/>
        <v>1</v>
      </c>
      <c r="BC37" s="397">
        <f>SUMIF(Data!$U:$U,"="&amp;$AY37,Data!I:I)/$BB37</f>
        <v>76</v>
      </c>
      <c r="BD37" s="397">
        <f>SUMIF(Data!$U:$U,"="&amp;$AY37,Data!J:J)/$BB37</f>
        <v>106</v>
      </c>
      <c r="BE37" s="397">
        <f>SUMIF(Data!$U:$U,"="&amp;$AY37,Data!K:K)/$BB37</f>
        <v>4</v>
      </c>
      <c r="BF37" s="397">
        <f>SUMIF(Data!$U:$U,"="&amp;$AY37,Data!L:L)/$BB37</f>
        <v>0</v>
      </c>
      <c r="BG37" s="361">
        <f t="shared" si="30"/>
        <v>1</v>
      </c>
      <c r="BH37" s="398">
        <f>SUMIF(Data!$U:$U,"="&amp;$AZ37,Data!I:I)/$BG37</f>
        <v>69</v>
      </c>
      <c r="BI37" s="398">
        <f>SUMIF(Data!$U:$U,"="&amp;$AZ37,Data!J:J)/$BG37</f>
        <v>107</v>
      </c>
      <c r="BJ37" s="398">
        <f>SUMIF(Data!$U:$U,"="&amp;$AZ37,Data!K:K)/$BG37</f>
        <v>12</v>
      </c>
      <c r="BK37" s="398">
        <f>SUMIF(Data!$U:$U,"="&amp;$AZ37,Data!L:L)/$BG37</f>
        <v>26</v>
      </c>
      <c r="BM37" t="b">
        <f t="shared" si="31"/>
        <v>1</v>
      </c>
      <c r="BN37" t="b">
        <f t="shared" si="32"/>
        <v>1</v>
      </c>
      <c r="BO37" t="b">
        <f t="shared" si="33"/>
        <v>1</v>
      </c>
      <c r="BP37">
        <v>32</v>
      </c>
      <c r="BQ37">
        <f t="shared" si="34"/>
        <v>1</v>
      </c>
      <c r="BR37">
        <f t="shared" si="35"/>
        <v>1</v>
      </c>
    </row>
    <row r="38" spans="1:70" x14ac:dyDescent="0.25">
      <c r="A38">
        <v>33</v>
      </c>
      <c r="B38" s="151">
        <f t="shared" ref="B38:B69" si="42">INDEX(sum_locID,1,A38)</f>
        <v>141</v>
      </c>
      <c r="C38" s="152" t="str">
        <f t="shared" si="36"/>
        <v>Southern Ave</v>
      </c>
      <c r="D38" s="152" t="str">
        <f t="shared" si="36"/>
        <v>College Ave</v>
      </c>
      <c r="E38" s="12">
        <f t="shared" ref="E38:E69" si="43">IF(BN38,IF(BM38,AI38/4,AI38/2),"")</f>
        <v>52.75</v>
      </c>
      <c r="F38" s="12">
        <f t="shared" si="37"/>
        <v>44.5</v>
      </c>
      <c r="G38" s="12">
        <f t="shared" si="38"/>
        <v>61</v>
      </c>
      <c r="H38" s="13">
        <f t="shared" ref="H38:H69" si="44">IF(BM38,G38/F38,"")</f>
        <v>1.3707865168539326</v>
      </c>
      <c r="I38" s="206"/>
      <c r="J38" s="201">
        <f t="shared" ref="J38:J69" si="45">IF(BO38,AE38/4,AE38/2)</f>
        <v>52.75</v>
      </c>
      <c r="K38" s="9"/>
      <c r="L38" s="14"/>
      <c r="M38" s="14"/>
      <c r="N38" s="14"/>
      <c r="O38" s="14"/>
      <c r="P38" s="9"/>
      <c r="Q38" s="27" t="s">
        <v>352</v>
      </c>
      <c r="R38" s="9">
        <f t="shared" si="39"/>
        <v>141</v>
      </c>
      <c r="S38" s="11">
        <f t="shared" ref="S38:S69" si="46">IF($AI38&gt;0,(BC38*$AS38+BH38*$AT38)/$AI38,"")</f>
        <v>0.27488151658767773</v>
      </c>
      <c r="T38" s="11">
        <f t="shared" ref="T38:T69" si="47">IF($AI38&gt;0,(BD38*$AS38+BI38*$AT38)/$AI38,"")</f>
        <v>0.48341232227488151</v>
      </c>
      <c r="U38" s="11">
        <f t="shared" ref="U38:U69" si="48">IF($AI38&gt;0,(BE38*$AS38+BJ38*$AT38)/$AI38,"")</f>
        <v>5.2132701421800945E-2</v>
      </c>
      <c r="V38" s="11">
        <f t="shared" ref="V38:V69" si="49">IF($AI38&gt;0,(BF38*$AS38+BK38*$AT38)/$AI38,"")</f>
        <v>0.12322274881516587</v>
      </c>
      <c r="W38" s="11"/>
      <c r="X38" s="11"/>
      <c r="Y38" s="11"/>
      <c r="Z38" s="11"/>
      <c r="AA38" s="11"/>
      <c r="AB38" s="11"/>
      <c r="AC38" s="11"/>
      <c r="AE38" s="301">
        <f t="shared" si="21"/>
        <v>211</v>
      </c>
      <c r="AF38" s="346">
        <f>SUMIF(Data!$U:$U,"="&amp;AW38,Data!$H:$H)/IF($BB38&lt;1,1,$BB38)</f>
        <v>89</v>
      </c>
      <c r="AG38" s="346">
        <f>SUMIF(Data!$U:$U,"="&amp;AX38,Data!$H:$H)/IF($BG38&lt;1,1,$BG38)</f>
        <v>122</v>
      </c>
      <c r="AH38" s="21"/>
      <c r="AI38" s="301">
        <f t="shared" si="22"/>
        <v>211</v>
      </c>
      <c r="AJ38" s="21">
        <f t="shared" si="40"/>
        <v>89</v>
      </c>
      <c r="AK38" s="21">
        <f t="shared" si="41"/>
        <v>122</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ref="AW38:AW69" si="50">$B38&amp;LEFT(AY$5,2)&amp;$BA38</f>
        <v>141AMNS</v>
      </c>
      <c r="AX38" s="21" t="str">
        <f t="shared" ref="AX38:AX69" si="51">$B38&amp;LEFT(AZ$5,2)&amp;$BA38</f>
        <v>141PMNS</v>
      </c>
      <c r="AY38" s="21" t="str">
        <f t="shared" ref="AY38:AY69" si="52">IF(AS38,$B38&amp;LEFT(AY$5,2)&amp;$BA38,"")</f>
        <v>141AMNS</v>
      </c>
      <c r="AZ38" s="21" t="str">
        <f t="shared" ref="AZ38:AZ69" si="53">IF(AT38,$B38&amp;LEFT(AZ$5,2)&amp;$BA38,"")</f>
        <v>141PMNS</v>
      </c>
      <c r="BA38" s="21" t="s">
        <v>352</v>
      </c>
      <c r="BB38" s="361">
        <f t="shared" ref="BB38:BB69" si="54">VLOOKUP(LEFT($AY38,5),DivBy,3,FALSE)</f>
        <v>1</v>
      </c>
      <c r="BC38" s="397">
        <f>SUMIF(Data!$U:$U,"="&amp;$AY38,Data!I:I)/$BB38</f>
        <v>24</v>
      </c>
      <c r="BD38" s="397">
        <f>SUMIF(Data!$U:$U,"="&amp;$AY38,Data!J:J)/$BB38</f>
        <v>53</v>
      </c>
      <c r="BE38" s="397">
        <f>SUMIF(Data!$U:$U,"="&amp;$AY38,Data!K:K)/$BB38</f>
        <v>4</v>
      </c>
      <c r="BF38" s="397">
        <f>SUMIF(Data!$U:$U,"="&amp;$AY38,Data!L:L)/$BB38</f>
        <v>7</v>
      </c>
      <c r="BG38" s="361">
        <f t="shared" ref="BG38:BG69" si="55">VLOOKUP(LEFT($AZ38,5),DivBy,3,FALSE)</f>
        <v>1</v>
      </c>
      <c r="BH38" s="398">
        <f>SUMIF(Data!$U:$U,"="&amp;$AZ38,Data!I:I)/$BG38</f>
        <v>34</v>
      </c>
      <c r="BI38" s="398">
        <f>SUMIF(Data!$U:$U,"="&amp;$AZ38,Data!J:J)/$BG38</f>
        <v>49</v>
      </c>
      <c r="BJ38" s="398">
        <f>SUMIF(Data!$U:$U,"="&amp;$AZ38,Data!K:K)/$BG38</f>
        <v>7</v>
      </c>
      <c r="BK38" s="398">
        <f>SUMIF(Data!$U:$U,"="&amp;$AZ38,Data!L:L)/$BG38</f>
        <v>19</v>
      </c>
      <c r="BM38" t="b">
        <f t="shared" ref="BM38:BM69" si="56">AND(AJ38&gt;0,AK38&gt;0,ISNUMBER(AJ38))</f>
        <v>1</v>
      </c>
      <c r="BN38" t="b">
        <f t="shared" ref="BN38:BN69" si="57">AI38&gt;0</f>
        <v>1</v>
      </c>
      <c r="BO38" t="b">
        <f t="shared" ref="BO38:BO69" si="58">AND(AF38&gt;0,AG38&gt;0,ISNUMBER(AF38))</f>
        <v>1</v>
      </c>
      <c r="BP38">
        <v>33</v>
      </c>
      <c r="BQ38">
        <f t="shared" ref="BQ38:BQ69" si="59">INDEX(AM_reps,1,$BP38)</f>
        <v>1</v>
      </c>
      <c r="BR38">
        <f t="shared" ref="BR38:BR69" si="60">INDEX(PM_reps,1,$BP38)</f>
        <v>1</v>
      </c>
    </row>
    <row r="39" spans="1:70" x14ac:dyDescent="0.25">
      <c r="A39">
        <v>34</v>
      </c>
      <c r="B39" s="151">
        <f t="shared" si="42"/>
        <v>142</v>
      </c>
      <c r="C39" s="152" t="str">
        <f t="shared" si="36"/>
        <v>Southern Ave</v>
      </c>
      <c r="D39" s="152" t="str">
        <f t="shared" si="36"/>
        <v>Rural Rd</v>
      </c>
      <c r="E39" s="12">
        <f t="shared" si="43"/>
        <v>20.5</v>
      </c>
      <c r="F39" s="12">
        <f t="shared" si="37"/>
        <v>18.5</v>
      </c>
      <c r="G39" s="12">
        <f t="shared" si="38"/>
        <v>22.5</v>
      </c>
      <c r="H39" s="13">
        <f t="shared" si="44"/>
        <v>1.2162162162162162</v>
      </c>
      <c r="I39" s="206"/>
      <c r="J39" s="201">
        <f t="shared" si="45"/>
        <v>20.5</v>
      </c>
      <c r="K39" s="9"/>
      <c r="L39" s="14"/>
      <c r="M39" s="14"/>
      <c r="N39" s="14"/>
      <c r="O39" s="14"/>
      <c r="P39" s="9"/>
      <c r="Q39" s="27" t="s">
        <v>352</v>
      </c>
      <c r="R39" s="9">
        <f t="shared" si="39"/>
        <v>142</v>
      </c>
      <c r="S39" s="11">
        <f t="shared" si="46"/>
        <v>7.3170731707317069E-2</v>
      </c>
      <c r="T39" s="11">
        <f t="shared" si="47"/>
        <v>0.23170731707317074</v>
      </c>
      <c r="U39" s="11">
        <f t="shared" si="48"/>
        <v>0.23170731707317074</v>
      </c>
      <c r="V39" s="11">
        <f t="shared" si="49"/>
        <v>0.98780487804878048</v>
      </c>
      <c r="W39" s="11"/>
      <c r="X39" s="11"/>
      <c r="Y39" s="11"/>
      <c r="Z39" s="11"/>
      <c r="AA39" s="11"/>
      <c r="AB39" s="11"/>
      <c r="AC39" s="11"/>
      <c r="AE39" s="301">
        <f t="shared" si="21"/>
        <v>82</v>
      </c>
      <c r="AF39" s="346">
        <f>SUMIF(Data!$U:$U,"="&amp;AW39,Data!$H:$H)/IF($BB39&lt;1,1,$BB39)</f>
        <v>37</v>
      </c>
      <c r="AG39" s="346">
        <f>SUMIF(Data!$U:$U,"="&amp;AX39,Data!$H:$H)/IF($BG39&lt;1,1,$BG39)</f>
        <v>45</v>
      </c>
      <c r="AH39" s="21"/>
      <c r="AI39" s="301">
        <f t="shared" si="22"/>
        <v>82</v>
      </c>
      <c r="AJ39" s="21">
        <f t="shared" si="40"/>
        <v>37</v>
      </c>
      <c r="AK39" s="21">
        <f t="shared" si="41"/>
        <v>45</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50"/>
        <v>142AMNS</v>
      </c>
      <c r="AX39" s="21" t="str">
        <f t="shared" si="51"/>
        <v>142PMNS</v>
      </c>
      <c r="AY39" s="21" t="str">
        <f t="shared" si="52"/>
        <v>142AMNS</v>
      </c>
      <c r="AZ39" s="21" t="str">
        <f t="shared" si="53"/>
        <v>142PMNS</v>
      </c>
      <c r="BA39" s="21" t="s">
        <v>352</v>
      </c>
      <c r="BB39" s="361">
        <f t="shared" si="54"/>
        <v>1</v>
      </c>
      <c r="BC39" s="397">
        <f>SUMIF(Data!$U:$U,"="&amp;$AY39,Data!I:I)/$BB39</f>
        <v>4</v>
      </c>
      <c r="BD39" s="397">
        <f>SUMIF(Data!$U:$U,"="&amp;$AY39,Data!J:J)/$BB39</f>
        <v>6</v>
      </c>
      <c r="BE39" s="397">
        <f>SUMIF(Data!$U:$U,"="&amp;$AY39,Data!K:K)/$BB39</f>
        <v>7</v>
      </c>
      <c r="BF39" s="397">
        <f>SUMIF(Data!$U:$U,"="&amp;$AY39,Data!L:L)/$BB39</f>
        <v>37</v>
      </c>
      <c r="BG39" s="361">
        <f t="shared" si="55"/>
        <v>1</v>
      </c>
      <c r="BH39" s="398">
        <f>SUMIF(Data!$U:$U,"="&amp;$AZ39,Data!I:I)/$BG39</f>
        <v>2</v>
      </c>
      <c r="BI39" s="398">
        <f>SUMIF(Data!$U:$U,"="&amp;$AZ39,Data!J:J)/$BG39</f>
        <v>13</v>
      </c>
      <c r="BJ39" s="398">
        <f>SUMIF(Data!$U:$U,"="&amp;$AZ39,Data!K:K)/$BG39</f>
        <v>12</v>
      </c>
      <c r="BK39" s="398">
        <f>SUMIF(Data!$U:$U,"="&amp;$AZ39,Data!L:L)/$BG39</f>
        <v>44</v>
      </c>
      <c r="BM39" t="b">
        <f t="shared" si="56"/>
        <v>1</v>
      </c>
      <c r="BN39" t="b">
        <f t="shared" si="57"/>
        <v>1</v>
      </c>
      <c r="BO39" t="b">
        <f t="shared" si="58"/>
        <v>1</v>
      </c>
      <c r="BP39">
        <v>34</v>
      </c>
      <c r="BQ39">
        <f t="shared" si="59"/>
        <v>1</v>
      </c>
      <c r="BR39">
        <f t="shared" si="60"/>
        <v>1</v>
      </c>
    </row>
    <row r="40" spans="1:70" x14ac:dyDescent="0.25">
      <c r="A40">
        <v>35</v>
      </c>
      <c r="B40" s="151">
        <f t="shared" si="42"/>
        <v>143</v>
      </c>
      <c r="C40" s="152" t="str">
        <f t="shared" si="36"/>
        <v>Southern Ave</v>
      </c>
      <c r="D40" s="152" t="str">
        <f t="shared" si="36"/>
        <v>Hardy Dr</v>
      </c>
      <c r="E40" s="12">
        <f t="shared" si="43"/>
        <v>12</v>
      </c>
      <c r="F40" s="12">
        <f t="shared" si="37"/>
        <v>9.5</v>
      </c>
      <c r="G40" s="12">
        <f t="shared" si="38"/>
        <v>14.5</v>
      </c>
      <c r="H40" s="13">
        <f t="shared" si="44"/>
        <v>1.5263157894736843</v>
      </c>
      <c r="I40" s="206"/>
      <c r="J40" s="201">
        <f t="shared" si="45"/>
        <v>12</v>
      </c>
      <c r="K40" s="9"/>
      <c r="L40" s="14"/>
      <c r="M40" s="14"/>
      <c r="N40" s="14"/>
      <c r="O40" s="14"/>
      <c r="P40" s="9"/>
      <c r="Q40" s="27" t="s">
        <v>352</v>
      </c>
      <c r="R40" s="9">
        <f t="shared" si="39"/>
        <v>143</v>
      </c>
      <c r="S40" s="11">
        <f t="shared" si="46"/>
        <v>0.22916666666666666</v>
      </c>
      <c r="T40" s="11">
        <f t="shared" si="47"/>
        <v>0.47916666666666669</v>
      </c>
      <c r="U40" s="11">
        <f t="shared" si="48"/>
        <v>2.0833333333333332E-2</v>
      </c>
      <c r="V40" s="11">
        <f t="shared" si="49"/>
        <v>0.33333333333333331</v>
      </c>
      <c r="W40" s="11"/>
      <c r="X40" s="11"/>
      <c r="Y40" s="11"/>
      <c r="Z40" s="11"/>
      <c r="AA40" s="11"/>
      <c r="AB40" s="11"/>
      <c r="AC40" s="11"/>
      <c r="AE40" s="301">
        <f t="shared" si="21"/>
        <v>48</v>
      </c>
      <c r="AF40" s="346">
        <f>SUMIF(Data!$U:$U,"="&amp;AW40,Data!$H:$H)/IF($BB40&lt;1,1,$BB40)</f>
        <v>19</v>
      </c>
      <c r="AG40" s="346">
        <f>SUMIF(Data!$U:$U,"="&amp;AX40,Data!$H:$H)/IF($BG40&lt;1,1,$BG40)</f>
        <v>29</v>
      </c>
      <c r="AH40" s="21"/>
      <c r="AI40" s="301">
        <f t="shared" si="22"/>
        <v>48</v>
      </c>
      <c r="AJ40" s="21">
        <f t="shared" si="40"/>
        <v>19</v>
      </c>
      <c r="AK40" s="21">
        <f t="shared" si="41"/>
        <v>29</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50"/>
        <v>143AMNS</v>
      </c>
      <c r="AX40" s="21" t="str">
        <f t="shared" si="51"/>
        <v>143PMNS</v>
      </c>
      <c r="AY40" s="21" t="str">
        <f t="shared" si="52"/>
        <v>143AMNS</v>
      </c>
      <c r="AZ40" s="21" t="str">
        <f t="shared" si="53"/>
        <v>143PMNS</v>
      </c>
      <c r="BA40" s="21" t="s">
        <v>352</v>
      </c>
      <c r="BB40" s="361">
        <f t="shared" si="54"/>
        <v>1</v>
      </c>
      <c r="BC40" s="397">
        <f>SUMIF(Data!$U:$U,"="&amp;$AY40,Data!I:I)/$BB40</f>
        <v>3</v>
      </c>
      <c r="BD40" s="397">
        <f>SUMIF(Data!$U:$U,"="&amp;$AY40,Data!J:J)/$BB40</f>
        <v>13</v>
      </c>
      <c r="BE40" s="397">
        <f>SUMIF(Data!$U:$U,"="&amp;$AY40,Data!K:K)/$BB40</f>
        <v>0</v>
      </c>
      <c r="BF40" s="397">
        <f>SUMIF(Data!$U:$U,"="&amp;$AY40,Data!L:L)/$BB40</f>
        <v>5</v>
      </c>
      <c r="BG40" s="361">
        <f t="shared" si="55"/>
        <v>1</v>
      </c>
      <c r="BH40" s="398">
        <f>SUMIF(Data!$U:$U,"="&amp;$AZ40,Data!I:I)/$BG40</f>
        <v>8</v>
      </c>
      <c r="BI40" s="398">
        <f>SUMIF(Data!$U:$U,"="&amp;$AZ40,Data!J:J)/$BG40</f>
        <v>10</v>
      </c>
      <c r="BJ40" s="398">
        <f>SUMIF(Data!$U:$U,"="&amp;$AZ40,Data!K:K)/$BG40</f>
        <v>1</v>
      </c>
      <c r="BK40" s="398">
        <f>SUMIF(Data!$U:$U,"="&amp;$AZ40,Data!L:L)/$BG40</f>
        <v>11</v>
      </c>
      <c r="BM40" t="b">
        <f t="shared" si="56"/>
        <v>1</v>
      </c>
      <c r="BN40" t="b">
        <f t="shared" si="57"/>
        <v>1</v>
      </c>
      <c r="BO40" t="b">
        <f t="shared" si="58"/>
        <v>1</v>
      </c>
      <c r="BP40">
        <v>35</v>
      </c>
      <c r="BQ40">
        <f t="shared" si="59"/>
        <v>1</v>
      </c>
      <c r="BR40">
        <f t="shared" si="60"/>
        <v>1</v>
      </c>
    </row>
    <row r="41" spans="1:70" x14ac:dyDescent="0.25">
      <c r="A41">
        <v>36</v>
      </c>
      <c r="B41" s="151">
        <f t="shared" si="42"/>
        <v>144</v>
      </c>
      <c r="C41" s="152" t="str">
        <f t="shared" si="36"/>
        <v>Southern Ave</v>
      </c>
      <c r="D41" s="152" t="str">
        <f t="shared" si="36"/>
        <v>Mill Ave</v>
      </c>
      <c r="E41" s="12">
        <f t="shared" si="43"/>
        <v>18.25</v>
      </c>
      <c r="F41" s="12">
        <f t="shared" si="37"/>
        <v>13.5</v>
      </c>
      <c r="G41" s="12">
        <f t="shared" si="38"/>
        <v>23</v>
      </c>
      <c r="H41" s="13">
        <f t="shared" si="44"/>
        <v>1.7037037037037037</v>
      </c>
      <c r="I41" s="206"/>
      <c r="J41" s="201">
        <f t="shared" si="45"/>
        <v>18.25</v>
      </c>
      <c r="K41" s="9"/>
      <c r="L41" s="14"/>
      <c r="M41" s="14"/>
      <c r="N41" s="14"/>
      <c r="O41" s="14"/>
      <c r="P41" s="9"/>
      <c r="Q41" s="27" t="s">
        <v>352</v>
      </c>
      <c r="R41" s="9">
        <f t="shared" si="39"/>
        <v>144</v>
      </c>
      <c r="S41" s="11">
        <f t="shared" si="46"/>
        <v>0.30136986301369861</v>
      </c>
      <c r="T41" s="11">
        <f t="shared" si="47"/>
        <v>0.16438356164383561</v>
      </c>
      <c r="U41" s="11">
        <f t="shared" si="48"/>
        <v>0.42465753424657532</v>
      </c>
      <c r="V41" s="11">
        <f t="shared" si="49"/>
        <v>0.8904109589041096</v>
      </c>
      <c r="W41" s="11"/>
      <c r="X41" s="11"/>
      <c r="Y41" s="11"/>
      <c r="Z41" s="11"/>
      <c r="AA41" s="11"/>
      <c r="AB41" s="11"/>
      <c r="AC41" s="11"/>
      <c r="AE41" s="301">
        <f t="shared" si="21"/>
        <v>73</v>
      </c>
      <c r="AF41" s="346">
        <f>SUMIF(Data!$U:$U,"="&amp;AW41,Data!$H:$H)/IF($BB41&lt;1,1,$BB41)</f>
        <v>27</v>
      </c>
      <c r="AG41" s="346">
        <f>SUMIF(Data!$U:$U,"="&amp;AX41,Data!$H:$H)/IF($BG41&lt;1,1,$BG41)</f>
        <v>46</v>
      </c>
      <c r="AH41" s="21"/>
      <c r="AI41" s="301">
        <f t="shared" si="22"/>
        <v>73</v>
      </c>
      <c r="AJ41" s="21">
        <f t="shared" si="40"/>
        <v>27</v>
      </c>
      <c r="AK41" s="21">
        <f t="shared" si="41"/>
        <v>46</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50"/>
        <v>144AMNS</v>
      </c>
      <c r="AX41" s="21" t="str">
        <f t="shared" si="51"/>
        <v>144PMNS</v>
      </c>
      <c r="AY41" s="21" t="str">
        <f t="shared" si="52"/>
        <v>144AMNS</v>
      </c>
      <c r="AZ41" s="21" t="str">
        <f t="shared" si="53"/>
        <v>144PMNS</v>
      </c>
      <c r="BA41" s="21" t="s">
        <v>352</v>
      </c>
      <c r="BB41" s="361">
        <f t="shared" si="54"/>
        <v>1</v>
      </c>
      <c r="BC41" s="397">
        <f>SUMIF(Data!$U:$U,"="&amp;$AY41,Data!I:I)/$BB41</f>
        <v>11</v>
      </c>
      <c r="BD41" s="397">
        <f>SUMIF(Data!$U:$U,"="&amp;$AY41,Data!J:J)/$BB41</f>
        <v>6</v>
      </c>
      <c r="BE41" s="397">
        <f>SUMIF(Data!$U:$U,"="&amp;$AY41,Data!K:K)/$BB41</f>
        <v>16</v>
      </c>
      <c r="BF41" s="397">
        <f>SUMIF(Data!$U:$U,"="&amp;$AY41,Data!L:L)/$BB41</f>
        <v>23</v>
      </c>
      <c r="BG41" s="361">
        <f t="shared" si="55"/>
        <v>1</v>
      </c>
      <c r="BH41" s="398">
        <f>SUMIF(Data!$U:$U,"="&amp;$AZ41,Data!I:I)/$BG41</f>
        <v>11</v>
      </c>
      <c r="BI41" s="398">
        <f>SUMIF(Data!$U:$U,"="&amp;$AZ41,Data!J:J)/$BG41</f>
        <v>6</v>
      </c>
      <c r="BJ41" s="398">
        <f>SUMIF(Data!$U:$U,"="&amp;$AZ41,Data!K:K)/$BG41</f>
        <v>15</v>
      </c>
      <c r="BK41" s="398">
        <f>SUMIF(Data!$U:$U,"="&amp;$AZ41,Data!L:L)/$BG41</f>
        <v>42</v>
      </c>
      <c r="BM41" t="b">
        <f t="shared" si="56"/>
        <v>1</v>
      </c>
      <c r="BN41" t="b">
        <f t="shared" si="57"/>
        <v>1</v>
      </c>
      <c r="BO41" t="b">
        <f t="shared" si="58"/>
        <v>1</v>
      </c>
      <c r="BP41">
        <v>36</v>
      </c>
      <c r="BQ41">
        <f t="shared" si="59"/>
        <v>1</v>
      </c>
      <c r="BR41">
        <f t="shared" si="60"/>
        <v>1</v>
      </c>
    </row>
    <row r="42" spans="1:70" x14ac:dyDescent="0.25">
      <c r="A42">
        <v>37</v>
      </c>
      <c r="B42" s="151">
        <f t="shared" si="42"/>
        <v>145</v>
      </c>
      <c r="C42" s="152" t="str">
        <f t="shared" si="36"/>
        <v>Alameda Dr</v>
      </c>
      <c r="D42" s="152" t="str">
        <f t="shared" si="36"/>
        <v>Mill Ave</v>
      </c>
      <c r="E42" s="12">
        <f t="shared" si="43"/>
        <v>11.75</v>
      </c>
      <c r="F42" s="12">
        <f t="shared" si="37"/>
        <v>11.5</v>
      </c>
      <c r="G42" s="12">
        <f t="shared" si="38"/>
        <v>12</v>
      </c>
      <c r="H42" s="13">
        <f t="shared" si="44"/>
        <v>1.0434782608695652</v>
      </c>
      <c r="I42" s="206"/>
      <c r="J42" s="201">
        <f t="shared" si="45"/>
        <v>11.75</v>
      </c>
      <c r="K42" s="9"/>
      <c r="L42" s="14"/>
      <c r="M42" s="14"/>
      <c r="N42" s="14"/>
      <c r="O42" s="14"/>
      <c r="P42" s="9"/>
      <c r="Q42" s="27" t="s">
        <v>352</v>
      </c>
      <c r="R42" s="9">
        <f t="shared" si="39"/>
        <v>145</v>
      </c>
      <c r="S42" s="11">
        <f t="shared" si="46"/>
        <v>0.31914893617021278</v>
      </c>
      <c r="T42" s="11">
        <f t="shared" si="47"/>
        <v>0.19148936170212766</v>
      </c>
      <c r="U42" s="11">
        <f t="shared" si="48"/>
        <v>0.19148936170212766</v>
      </c>
      <c r="V42" s="11">
        <f t="shared" si="49"/>
        <v>0.61702127659574468</v>
      </c>
      <c r="W42" s="11"/>
      <c r="X42" s="11"/>
      <c r="Y42" s="11"/>
      <c r="Z42" s="11"/>
      <c r="AA42" s="11"/>
      <c r="AB42" s="11"/>
      <c r="AC42" s="11"/>
      <c r="AE42" s="301">
        <f t="shared" si="21"/>
        <v>47</v>
      </c>
      <c r="AF42" s="346">
        <f>SUMIF(Data!$U:$U,"="&amp;AW42,Data!$H:$H)/IF($BB42&lt;1,1,$BB42)</f>
        <v>23</v>
      </c>
      <c r="AG42" s="346">
        <f>SUMIF(Data!$U:$U,"="&amp;AX42,Data!$H:$H)/IF($BG42&lt;1,1,$BG42)</f>
        <v>24</v>
      </c>
      <c r="AH42" s="21"/>
      <c r="AI42" s="301">
        <f t="shared" si="22"/>
        <v>47</v>
      </c>
      <c r="AJ42" s="21">
        <f t="shared" si="40"/>
        <v>23</v>
      </c>
      <c r="AK42" s="21">
        <f t="shared" si="41"/>
        <v>24</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50"/>
        <v>145AMNS</v>
      </c>
      <c r="AX42" s="21" t="str">
        <f t="shared" si="51"/>
        <v>145PMNS</v>
      </c>
      <c r="AY42" s="21" t="str">
        <f t="shared" si="52"/>
        <v>145AMNS</v>
      </c>
      <c r="AZ42" s="21" t="str">
        <f t="shared" si="53"/>
        <v>145PMNS</v>
      </c>
      <c r="BA42" s="21" t="s">
        <v>352</v>
      </c>
      <c r="BB42" s="361">
        <f t="shared" si="54"/>
        <v>1</v>
      </c>
      <c r="BC42" s="397">
        <f>SUMIF(Data!$U:$U,"="&amp;$AY42,Data!I:I)/$BB42</f>
        <v>7</v>
      </c>
      <c r="BD42" s="397">
        <f>SUMIF(Data!$U:$U,"="&amp;$AY42,Data!J:J)/$BB42</f>
        <v>6</v>
      </c>
      <c r="BE42" s="397">
        <f>SUMIF(Data!$U:$U,"="&amp;$AY42,Data!K:K)/$BB42</f>
        <v>5</v>
      </c>
      <c r="BF42" s="397">
        <f>SUMIF(Data!$U:$U,"="&amp;$AY42,Data!L:L)/$BB42</f>
        <v>14</v>
      </c>
      <c r="BG42" s="361">
        <f t="shared" si="55"/>
        <v>1</v>
      </c>
      <c r="BH42" s="398">
        <f>SUMIF(Data!$U:$U,"="&amp;$AZ42,Data!I:I)/$BG42</f>
        <v>8</v>
      </c>
      <c r="BI42" s="398">
        <f>SUMIF(Data!$U:$U,"="&amp;$AZ42,Data!J:J)/$BG42</f>
        <v>3</v>
      </c>
      <c r="BJ42" s="398">
        <f>SUMIF(Data!$U:$U,"="&amp;$AZ42,Data!K:K)/$BG42</f>
        <v>4</v>
      </c>
      <c r="BK42" s="398">
        <f>SUMIF(Data!$U:$U,"="&amp;$AZ42,Data!L:L)/$BG42</f>
        <v>15</v>
      </c>
      <c r="BM42" t="b">
        <f t="shared" si="56"/>
        <v>1</v>
      </c>
      <c r="BN42" t="b">
        <f t="shared" si="57"/>
        <v>1</v>
      </c>
      <c r="BO42" t="b">
        <f t="shared" si="58"/>
        <v>1</v>
      </c>
      <c r="BP42">
        <v>37</v>
      </c>
      <c r="BQ42">
        <f t="shared" si="59"/>
        <v>1</v>
      </c>
      <c r="BR42">
        <f t="shared" si="60"/>
        <v>1</v>
      </c>
    </row>
    <row r="43" spans="1:70" x14ac:dyDescent="0.25">
      <c r="A43">
        <v>38</v>
      </c>
      <c r="B43" s="151">
        <f t="shared" si="42"/>
        <v>146</v>
      </c>
      <c r="C43" s="152" t="str">
        <f t="shared" si="36"/>
        <v>Broadway Rd</v>
      </c>
      <c r="D43" s="152" t="str">
        <f t="shared" si="36"/>
        <v>Mill Ave</v>
      </c>
      <c r="E43" s="12">
        <f t="shared" si="43"/>
        <v>19.75</v>
      </c>
      <c r="F43" s="12">
        <f t="shared" si="37"/>
        <v>17.5</v>
      </c>
      <c r="G43" s="12">
        <f t="shared" si="38"/>
        <v>22</v>
      </c>
      <c r="H43" s="13">
        <f t="shared" si="44"/>
        <v>1.2571428571428571</v>
      </c>
      <c r="I43" s="206"/>
      <c r="J43" s="201">
        <f t="shared" si="45"/>
        <v>19.75</v>
      </c>
      <c r="K43" s="9"/>
      <c r="L43" s="14"/>
      <c r="M43" s="14"/>
      <c r="N43" s="14"/>
      <c r="O43" s="14"/>
      <c r="P43" s="9"/>
      <c r="Q43" s="27" t="s">
        <v>352</v>
      </c>
      <c r="R43" s="9">
        <f t="shared" si="39"/>
        <v>146</v>
      </c>
      <c r="S43" s="11">
        <f t="shared" si="46"/>
        <v>0.17721518987341772</v>
      </c>
      <c r="T43" s="11">
        <f t="shared" si="47"/>
        <v>0.13924050632911392</v>
      </c>
      <c r="U43" s="11">
        <f t="shared" si="48"/>
        <v>0.31645569620253167</v>
      </c>
      <c r="V43" s="11">
        <f t="shared" si="49"/>
        <v>0.65822784810126578</v>
      </c>
      <c r="W43" s="11"/>
      <c r="X43" s="11"/>
      <c r="Y43" s="11"/>
      <c r="Z43" s="11"/>
      <c r="AA43" s="11"/>
      <c r="AB43" s="11"/>
      <c r="AC43" s="11"/>
      <c r="AE43" s="301">
        <f t="shared" si="21"/>
        <v>79</v>
      </c>
      <c r="AF43" s="346">
        <f>SUMIF(Data!$U:$U,"="&amp;AW43,Data!$H:$H)/IF($BB43&lt;1,1,$BB43)</f>
        <v>35</v>
      </c>
      <c r="AG43" s="346">
        <f>SUMIF(Data!$U:$U,"="&amp;AX43,Data!$H:$H)/IF($BG43&lt;1,1,$BG43)</f>
        <v>44</v>
      </c>
      <c r="AH43" s="21"/>
      <c r="AI43" s="301">
        <f t="shared" si="22"/>
        <v>79</v>
      </c>
      <c r="AJ43" s="21">
        <f t="shared" si="40"/>
        <v>35</v>
      </c>
      <c r="AK43" s="21">
        <f t="shared" si="41"/>
        <v>44</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50"/>
        <v>146AMNS</v>
      </c>
      <c r="AX43" s="21" t="str">
        <f t="shared" si="51"/>
        <v>146PMNS</v>
      </c>
      <c r="AY43" s="21" t="str">
        <f t="shared" si="52"/>
        <v>146AMNS</v>
      </c>
      <c r="AZ43" s="21" t="str">
        <f t="shared" si="53"/>
        <v>146PMNS</v>
      </c>
      <c r="BA43" s="21" t="s">
        <v>352</v>
      </c>
      <c r="BB43" s="361">
        <f t="shared" si="54"/>
        <v>1</v>
      </c>
      <c r="BC43" s="397">
        <f>SUMIF(Data!$U:$U,"="&amp;$AY43,Data!I:I)/$BB43</f>
        <v>8</v>
      </c>
      <c r="BD43" s="397">
        <f>SUMIF(Data!$U:$U,"="&amp;$AY43,Data!J:J)/$BB43</f>
        <v>7</v>
      </c>
      <c r="BE43" s="397">
        <f>SUMIF(Data!$U:$U,"="&amp;$AY43,Data!K:K)/$BB43</f>
        <v>14</v>
      </c>
      <c r="BF43" s="397">
        <f>SUMIF(Data!$U:$U,"="&amp;$AY43,Data!L:L)/$BB43</f>
        <v>24</v>
      </c>
      <c r="BG43" s="361">
        <f t="shared" si="55"/>
        <v>1</v>
      </c>
      <c r="BH43" s="398">
        <f>SUMIF(Data!$U:$U,"="&amp;$AZ43,Data!I:I)/$BG43</f>
        <v>6</v>
      </c>
      <c r="BI43" s="398">
        <f>SUMIF(Data!$U:$U,"="&amp;$AZ43,Data!J:J)/$BG43</f>
        <v>4</v>
      </c>
      <c r="BJ43" s="398">
        <f>SUMIF(Data!$U:$U,"="&amp;$AZ43,Data!K:K)/$BG43</f>
        <v>11</v>
      </c>
      <c r="BK43" s="398">
        <f>SUMIF(Data!$U:$U,"="&amp;$AZ43,Data!L:L)/$BG43</f>
        <v>28</v>
      </c>
      <c r="BM43" t="b">
        <f t="shared" si="56"/>
        <v>1</v>
      </c>
      <c r="BN43" t="b">
        <f t="shared" si="57"/>
        <v>1</v>
      </c>
      <c r="BO43" t="b">
        <f t="shared" si="58"/>
        <v>1</v>
      </c>
      <c r="BP43">
        <v>38</v>
      </c>
      <c r="BQ43">
        <f t="shared" si="59"/>
        <v>1</v>
      </c>
      <c r="BR43">
        <f t="shared" si="60"/>
        <v>1</v>
      </c>
    </row>
    <row r="44" spans="1:70" x14ac:dyDescent="0.25">
      <c r="A44">
        <v>39</v>
      </c>
      <c r="B44" s="151">
        <f t="shared" si="42"/>
        <v>147</v>
      </c>
      <c r="C44" s="152" t="str">
        <f t="shared" si="36"/>
        <v>Baseline Rd</v>
      </c>
      <c r="D44" s="152" t="str">
        <f t="shared" si="36"/>
        <v>Mill Ave</v>
      </c>
      <c r="E44" s="12">
        <f t="shared" si="43"/>
        <v>8.25</v>
      </c>
      <c r="F44" s="12">
        <f t="shared" si="37"/>
        <v>3</v>
      </c>
      <c r="G44" s="12">
        <f t="shared" si="38"/>
        <v>13.5</v>
      </c>
      <c r="H44" s="13">
        <f t="shared" si="44"/>
        <v>4.5</v>
      </c>
      <c r="I44" s="206"/>
      <c r="J44" s="201">
        <f t="shared" si="45"/>
        <v>8.25</v>
      </c>
      <c r="K44" s="9"/>
      <c r="L44" s="14"/>
      <c r="M44" s="14"/>
      <c r="N44" s="14"/>
      <c r="O44" s="14"/>
      <c r="P44" s="9"/>
      <c r="Q44" s="27" t="s">
        <v>352</v>
      </c>
      <c r="R44" s="9">
        <f t="shared" si="39"/>
        <v>147</v>
      </c>
      <c r="S44" s="11">
        <f t="shared" si="46"/>
        <v>0.24242424242424243</v>
      </c>
      <c r="T44" s="11">
        <f t="shared" si="47"/>
        <v>0.15151515151515152</v>
      </c>
      <c r="U44" s="11">
        <f t="shared" si="48"/>
        <v>0.24242424242424243</v>
      </c>
      <c r="V44" s="11">
        <f t="shared" si="49"/>
        <v>0.87878787878787878</v>
      </c>
      <c r="W44" s="11"/>
      <c r="X44" s="11"/>
      <c r="Y44" s="11"/>
      <c r="Z44" s="11"/>
      <c r="AA44" s="11"/>
      <c r="AB44" s="11"/>
      <c r="AC44" s="11"/>
      <c r="AE44" s="301">
        <f t="shared" si="21"/>
        <v>33</v>
      </c>
      <c r="AF44" s="346">
        <f>SUMIF(Data!$U:$U,"="&amp;AW44,Data!$H:$H)/IF($BB44&lt;1,1,$BB44)</f>
        <v>6</v>
      </c>
      <c r="AG44" s="346">
        <f>SUMIF(Data!$U:$U,"="&amp;AX44,Data!$H:$H)/IF($BG44&lt;1,1,$BG44)</f>
        <v>27</v>
      </c>
      <c r="AH44" s="21"/>
      <c r="AI44" s="301">
        <f t="shared" si="22"/>
        <v>33</v>
      </c>
      <c r="AJ44" s="21">
        <f t="shared" si="40"/>
        <v>6</v>
      </c>
      <c r="AK44" s="21">
        <f t="shared" si="41"/>
        <v>27</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50"/>
        <v>147AMNS</v>
      </c>
      <c r="AX44" s="21" t="str">
        <f t="shared" si="51"/>
        <v>147PMNS</v>
      </c>
      <c r="AY44" s="21" t="str">
        <f t="shared" si="52"/>
        <v>147AMNS</v>
      </c>
      <c r="AZ44" s="21" t="str">
        <f t="shared" si="53"/>
        <v>147PMNS</v>
      </c>
      <c r="BA44" s="21" t="s">
        <v>352</v>
      </c>
      <c r="BB44" s="361">
        <f t="shared" si="54"/>
        <v>1</v>
      </c>
      <c r="BC44" s="397">
        <f>SUMIF(Data!$U:$U,"="&amp;$AY44,Data!I:I)/$BB44</f>
        <v>2</v>
      </c>
      <c r="BD44" s="397">
        <f>SUMIF(Data!$U:$U,"="&amp;$AY44,Data!J:J)/$BB44</f>
        <v>2</v>
      </c>
      <c r="BE44" s="397">
        <f>SUMIF(Data!$U:$U,"="&amp;$AY44,Data!K:K)/$BB44</f>
        <v>1</v>
      </c>
      <c r="BF44" s="397">
        <f>SUMIF(Data!$U:$U,"="&amp;$AY44,Data!L:L)/$BB44</f>
        <v>5</v>
      </c>
      <c r="BG44" s="361">
        <f t="shared" si="55"/>
        <v>1</v>
      </c>
      <c r="BH44" s="398">
        <f>SUMIF(Data!$U:$U,"="&amp;$AZ44,Data!I:I)/$BG44</f>
        <v>6</v>
      </c>
      <c r="BI44" s="398">
        <f>SUMIF(Data!$U:$U,"="&amp;$AZ44,Data!J:J)/$BG44</f>
        <v>3</v>
      </c>
      <c r="BJ44" s="398">
        <f>SUMIF(Data!$U:$U,"="&amp;$AZ44,Data!K:K)/$BG44</f>
        <v>7</v>
      </c>
      <c r="BK44" s="398">
        <f>SUMIF(Data!$U:$U,"="&amp;$AZ44,Data!L:L)/$BG44</f>
        <v>24</v>
      </c>
      <c r="BM44" t="b">
        <f t="shared" si="56"/>
        <v>1</v>
      </c>
      <c r="BN44" t="b">
        <f t="shared" si="57"/>
        <v>1</v>
      </c>
      <c r="BO44" t="b">
        <f t="shared" si="58"/>
        <v>1</v>
      </c>
      <c r="BP44">
        <v>39</v>
      </c>
      <c r="BQ44">
        <f t="shared" si="59"/>
        <v>1</v>
      </c>
      <c r="BR44">
        <f t="shared" si="60"/>
        <v>1</v>
      </c>
    </row>
    <row r="45" spans="1:70" x14ac:dyDescent="0.25">
      <c r="A45">
        <v>40</v>
      </c>
      <c r="B45" s="151">
        <f t="shared" si="42"/>
        <v>152</v>
      </c>
      <c r="C45" s="152" t="str">
        <f t="shared" si="36"/>
        <v>Tempe Lake S.</v>
      </c>
      <c r="D45" s="152" t="str">
        <f t="shared" si="36"/>
        <v>TCA Bridge</v>
      </c>
      <c r="E45" s="12">
        <f t="shared" si="43"/>
        <v>10</v>
      </c>
      <c r="F45" s="12">
        <f t="shared" si="37"/>
        <v>10</v>
      </c>
      <c r="G45" s="12" t="str">
        <f t="shared" si="38"/>
        <v/>
      </c>
      <c r="H45" s="13" t="str">
        <f t="shared" si="44"/>
        <v/>
      </c>
      <c r="I45" s="206"/>
      <c r="J45" s="201">
        <f t="shared" si="45"/>
        <v>10</v>
      </c>
      <c r="K45" s="9"/>
      <c r="L45" s="14"/>
      <c r="M45" s="14"/>
      <c r="N45" s="14"/>
      <c r="O45" s="14"/>
      <c r="P45" s="9"/>
      <c r="Q45" s="27" t="s">
        <v>352</v>
      </c>
      <c r="R45" s="9">
        <f t="shared" si="39"/>
        <v>152</v>
      </c>
      <c r="S45" s="11">
        <f t="shared" si="46"/>
        <v>0.15</v>
      </c>
      <c r="T45" s="11">
        <f t="shared" si="47"/>
        <v>0.6</v>
      </c>
      <c r="U45" s="11">
        <f t="shared" si="48"/>
        <v>0</v>
      </c>
      <c r="V45" s="11">
        <f t="shared" si="49"/>
        <v>0</v>
      </c>
      <c r="W45" s="11"/>
      <c r="X45" s="11"/>
      <c r="Y45" s="11"/>
      <c r="Z45" s="11"/>
      <c r="AA45" s="11"/>
      <c r="AB45" s="11"/>
      <c r="AC45" s="11"/>
      <c r="AE45" s="301">
        <f t="shared" si="21"/>
        <v>20</v>
      </c>
      <c r="AF45" s="346">
        <f>SUMIF(Data!$U:$U,"="&amp;AW45,Data!$H:$H)/IF($BB45&lt;1,1,$BB45)</f>
        <v>20</v>
      </c>
      <c r="AG45" s="346">
        <f>SUMIF(Data!$U:$U,"="&amp;AX45,Data!$H:$H)/IF($BG45&lt;1,1,$BG45)</f>
        <v>0</v>
      </c>
      <c r="AH45" s="21"/>
      <c r="AI45" s="301">
        <f t="shared" si="22"/>
        <v>20</v>
      </c>
      <c r="AJ45" s="21">
        <f t="shared" si="40"/>
        <v>20</v>
      </c>
      <c r="AK45" s="21">
        <f t="shared" si="41"/>
        <v>0</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50"/>
        <v>152AMNS</v>
      </c>
      <c r="AX45" s="21" t="str">
        <f t="shared" si="51"/>
        <v>152PMNS</v>
      </c>
      <c r="AY45" s="21" t="str">
        <f t="shared" si="52"/>
        <v>152AMNS</v>
      </c>
      <c r="AZ45" s="21" t="str">
        <f t="shared" si="53"/>
        <v>152PMNS</v>
      </c>
      <c r="BA45" s="21" t="s">
        <v>352</v>
      </c>
      <c r="BB45" s="361">
        <f t="shared" si="54"/>
        <v>1</v>
      </c>
      <c r="BC45" s="397">
        <f>SUMIF(Data!$U:$U,"="&amp;$AY45,Data!I:I)/$BB45</f>
        <v>3</v>
      </c>
      <c r="BD45" s="397">
        <f>SUMIF(Data!$U:$U,"="&amp;$AY45,Data!J:J)/$BB45</f>
        <v>12</v>
      </c>
      <c r="BE45" s="397">
        <f>SUMIF(Data!$U:$U,"="&amp;$AY45,Data!K:K)/$BB45</f>
        <v>0</v>
      </c>
      <c r="BF45" s="397">
        <f>SUMIF(Data!$U:$U,"="&amp;$AY45,Data!L:L)/$BB45</f>
        <v>0</v>
      </c>
      <c r="BG45" s="361">
        <f t="shared" si="55"/>
        <v>1</v>
      </c>
      <c r="BH45" s="398">
        <f>SUMIF(Data!$U:$U,"="&amp;$AZ45,Data!I:I)/$BG45</f>
        <v>0</v>
      </c>
      <c r="BI45" s="398">
        <f>SUMIF(Data!$U:$U,"="&amp;$AZ45,Data!J:J)/$BG45</f>
        <v>0</v>
      </c>
      <c r="BJ45" s="398">
        <f>SUMIF(Data!$U:$U,"="&amp;$AZ45,Data!K:K)/$BG45</f>
        <v>0</v>
      </c>
      <c r="BK45" s="398">
        <f>SUMIF(Data!$U:$U,"="&amp;$AZ45,Data!L:L)/$BG45</f>
        <v>0</v>
      </c>
      <c r="BM45" t="b">
        <f t="shared" si="56"/>
        <v>0</v>
      </c>
      <c r="BN45" t="b">
        <f t="shared" si="57"/>
        <v>1</v>
      </c>
      <c r="BO45" t="b">
        <f t="shared" si="58"/>
        <v>0</v>
      </c>
      <c r="BP45">
        <v>40</v>
      </c>
      <c r="BQ45">
        <f t="shared" si="59"/>
        <v>1</v>
      </c>
      <c r="BR45">
        <f t="shared" si="60"/>
        <v>1</v>
      </c>
    </row>
    <row r="46" spans="1:70" x14ac:dyDescent="0.25">
      <c r="A46">
        <v>41</v>
      </c>
      <c r="B46" s="151">
        <f t="shared" si="42"/>
        <v>155</v>
      </c>
      <c r="C46" s="152" t="str">
        <f t="shared" ref="C46:D65" si="61">IF(ISERROR(VLOOKUP($B46,Loc,2,FALSE)),"",VLOOKUP($B46,Loc,MATCH(C$5,loc_hdr,0),FALSE))</f>
        <v>University Dr</v>
      </c>
      <c r="D46" s="152" t="str">
        <f t="shared" si="61"/>
        <v>McClintock Dr</v>
      </c>
      <c r="E46" s="12">
        <f t="shared" si="43"/>
        <v>17.75</v>
      </c>
      <c r="F46" s="12">
        <f t="shared" si="37"/>
        <v>15.5</v>
      </c>
      <c r="G46" s="12">
        <f t="shared" si="38"/>
        <v>20</v>
      </c>
      <c r="H46" s="13">
        <f t="shared" si="44"/>
        <v>1.2903225806451613</v>
      </c>
      <c r="I46" s="206"/>
      <c r="J46" s="201">
        <f t="shared" si="45"/>
        <v>17.75</v>
      </c>
      <c r="K46" s="9"/>
      <c r="L46" s="14"/>
      <c r="M46" s="14"/>
      <c r="N46" s="14"/>
      <c r="O46" s="14"/>
      <c r="P46" s="9"/>
      <c r="Q46" s="27" t="s">
        <v>352</v>
      </c>
      <c r="R46" s="9">
        <f t="shared" si="39"/>
        <v>155</v>
      </c>
      <c r="S46" s="11">
        <f t="shared" si="46"/>
        <v>0.14084507042253522</v>
      </c>
      <c r="T46" s="11">
        <f t="shared" si="47"/>
        <v>0.21126760563380281</v>
      </c>
      <c r="U46" s="11">
        <f t="shared" si="48"/>
        <v>0.26760563380281688</v>
      </c>
      <c r="V46" s="11">
        <f t="shared" si="49"/>
        <v>0.94366197183098588</v>
      </c>
      <c r="W46" s="11"/>
      <c r="X46" s="11"/>
      <c r="Y46" s="11"/>
      <c r="Z46" s="11"/>
      <c r="AA46" s="11"/>
      <c r="AB46" s="11"/>
      <c r="AC46" s="11"/>
      <c r="AE46" s="301">
        <f t="shared" si="21"/>
        <v>71</v>
      </c>
      <c r="AF46" s="346">
        <f>SUMIF(Data!$U:$U,"="&amp;AW46,Data!$H:$H)/IF($BB46&lt;1,1,$BB46)</f>
        <v>31</v>
      </c>
      <c r="AG46" s="346">
        <f>SUMIF(Data!$U:$U,"="&amp;AX46,Data!$H:$H)/IF($BG46&lt;1,1,$BG46)</f>
        <v>40</v>
      </c>
      <c r="AH46" s="21"/>
      <c r="AI46" s="301">
        <f t="shared" si="22"/>
        <v>71</v>
      </c>
      <c r="AJ46" s="21">
        <f t="shared" si="40"/>
        <v>31</v>
      </c>
      <c r="AK46" s="21">
        <f t="shared" si="41"/>
        <v>40</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50"/>
        <v>155AMNS</v>
      </c>
      <c r="AX46" s="21" t="str">
        <f t="shared" si="51"/>
        <v>155PMNS</v>
      </c>
      <c r="AY46" s="21" t="str">
        <f t="shared" si="52"/>
        <v>155AMNS</v>
      </c>
      <c r="AZ46" s="21" t="str">
        <f t="shared" si="53"/>
        <v>155PMNS</v>
      </c>
      <c r="BA46" s="21" t="s">
        <v>352</v>
      </c>
      <c r="BB46" s="361">
        <f t="shared" si="54"/>
        <v>1</v>
      </c>
      <c r="BC46" s="397">
        <f>SUMIF(Data!$U:$U,"="&amp;$AY46,Data!I:I)/$BB46</f>
        <v>3</v>
      </c>
      <c r="BD46" s="397">
        <f>SUMIF(Data!$U:$U,"="&amp;$AY46,Data!J:J)/$BB46</f>
        <v>10</v>
      </c>
      <c r="BE46" s="397">
        <f>SUMIF(Data!$U:$U,"="&amp;$AY46,Data!K:K)/$BB46</f>
        <v>8</v>
      </c>
      <c r="BF46" s="397">
        <f>SUMIF(Data!$U:$U,"="&amp;$AY46,Data!L:L)/$BB46</f>
        <v>29</v>
      </c>
      <c r="BG46" s="361">
        <f t="shared" si="55"/>
        <v>1</v>
      </c>
      <c r="BH46" s="398">
        <f>SUMIF(Data!$U:$U,"="&amp;$AZ46,Data!I:I)/$BG46</f>
        <v>7</v>
      </c>
      <c r="BI46" s="398">
        <f>SUMIF(Data!$U:$U,"="&amp;$AZ46,Data!J:J)/$BG46</f>
        <v>5</v>
      </c>
      <c r="BJ46" s="398">
        <f>SUMIF(Data!$U:$U,"="&amp;$AZ46,Data!K:K)/$BG46</f>
        <v>11</v>
      </c>
      <c r="BK46" s="398">
        <f>SUMIF(Data!$U:$U,"="&amp;$AZ46,Data!L:L)/$BG46</f>
        <v>38</v>
      </c>
      <c r="BM46" t="b">
        <f t="shared" si="56"/>
        <v>1</v>
      </c>
      <c r="BN46" t="b">
        <f t="shared" si="57"/>
        <v>1</v>
      </c>
      <c r="BO46" t="b">
        <f t="shared" si="58"/>
        <v>1</v>
      </c>
      <c r="BP46">
        <v>41</v>
      </c>
      <c r="BQ46">
        <f t="shared" si="59"/>
        <v>1</v>
      </c>
      <c r="BR46">
        <f t="shared" si="60"/>
        <v>1</v>
      </c>
    </row>
    <row r="47" spans="1:70" x14ac:dyDescent="0.25">
      <c r="A47">
        <v>42</v>
      </c>
      <c r="B47" s="151">
        <f t="shared" si="42"/>
        <v>156</v>
      </c>
      <c r="C47" s="152" t="str">
        <f t="shared" si="61"/>
        <v>Crosscut Canal</v>
      </c>
      <c r="D47" s="152" t="str">
        <f t="shared" si="61"/>
        <v>Mill Ave</v>
      </c>
      <c r="E47" s="12">
        <f t="shared" si="43"/>
        <v>11</v>
      </c>
      <c r="F47" s="12">
        <f t="shared" si="37"/>
        <v>10</v>
      </c>
      <c r="G47" s="12">
        <f t="shared" si="38"/>
        <v>12</v>
      </c>
      <c r="H47" s="13">
        <f t="shared" si="44"/>
        <v>1.2</v>
      </c>
      <c r="I47" s="206"/>
      <c r="J47" s="201">
        <f t="shared" si="45"/>
        <v>11</v>
      </c>
      <c r="K47" s="9"/>
      <c r="L47" s="14"/>
      <c r="M47" s="14"/>
      <c r="N47" s="14"/>
      <c r="O47" s="14"/>
      <c r="P47" s="9"/>
      <c r="Q47" s="27" t="s">
        <v>352</v>
      </c>
      <c r="R47" s="9">
        <f t="shared" si="39"/>
        <v>156</v>
      </c>
      <c r="S47" s="11">
        <f t="shared" si="46"/>
        <v>9.0909090909090912E-2</v>
      </c>
      <c r="T47" s="11">
        <f t="shared" si="47"/>
        <v>0.77272727272727271</v>
      </c>
      <c r="U47" s="11">
        <f t="shared" si="48"/>
        <v>0</v>
      </c>
      <c r="V47" s="11">
        <f t="shared" si="49"/>
        <v>0</v>
      </c>
      <c r="W47" s="11"/>
      <c r="X47" s="11"/>
      <c r="Y47" s="11"/>
      <c r="Z47" s="11"/>
      <c r="AA47" s="11"/>
      <c r="AB47" s="11"/>
      <c r="AC47" s="11"/>
      <c r="AE47" s="301">
        <f t="shared" si="21"/>
        <v>44</v>
      </c>
      <c r="AF47" s="346">
        <f>SUMIF(Data!$U:$U,"="&amp;AW47,Data!$H:$H)/IF($BB47&lt;1,1,$BB47)</f>
        <v>20</v>
      </c>
      <c r="AG47" s="346">
        <f>SUMIF(Data!$U:$U,"="&amp;AX47,Data!$H:$H)/IF($BG47&lt;1,1,$BG47)</f>
        <v>24</v>
      </c>
      <c r="AH47" s="21"/>
      <c r="AI47" s="301">
        <f t="shared" si="22"/>
        <v>44</v>
      </c>
      <c r="AJ47" s="21">
        <f t="shared" si="40"/>
        <v>20</v>
      </c>
      <c r="AK47" s="21">
        <f t="shared" si="41"/>
        <v>24</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50"/>
        <v>156AMNS</v>
      </c>
      <c r="AX47" s="21" t="str">
        <f t="shared" si="51"/>
        <v>156PMNS</v>
      </c>
      <c r="AY47" s="21" t="str">
        <f t="shared" si="52"/>
        <v>156AMNS</v>
      </c>
      <c r="AZ47" s="21" t="str">
        <f t="shared" si="53"/>
        <v>156PMNS</v>
      </c>
      <c r="BA47" s="21" t="s">
        <v>352</v>
      </c>
      <c r="BB47" s="361">
        <f t="shared" si="54"/>
        <v>1</v>
      </c>
      <c r="BC47" s="397">
        <f>SUMIF(Data!$U:$U,"="&amp;$AY47,Data!I:I)/$BB47</f>
        <v>1</v>
      </c>
      <c r="BD47" s="397">
        <f>SUMIF(Data!$U:$U,"="&amp;$AY47,Data!J:J)/$BB47</f>
        <v>17</v>
      </c>
      <c r="BE47" s="397">
        <f>SUMIF(Data!$U:$U,"="&amp;$AY47,Data!K:K)/$BB47</f>
        <v>0</v>
      </c>
      <c r="BF47" s="397">
        <f>SUMIF(Data!$U:$U,"="&amp;$AY47,Data!L:L)/$BB47</f>
        <v>0</v>
      </c>
      <c r="BG47" s="361">
        <f t="shared" si="55"/>
        <v>1</v>
      </c>
      <c r="BH47" s="398">
        <f>SUMIF(Data!$U:$U,"="&amp;$AZ47,Data!I:I)/$BG47</f>
        <v>3</v>
      </c>
      <c r="BI47" s="398">
        <f>SUMIF(Data!$U:$U,"="&amp;$AZ47,Data!J:J)/$BG47</f>
        <v>17</v>
      </c>
      <c r="BJ47" s="398">
        <f>SUMIF(Data!$U:$U,"="&amp;$AZ47,Data!K:K)/$BG47</f>
        <v>0</v>
      </c>
      <c r="BK47" s="398">
        <f>SUMIF(Data!$U:$U,"="&amp;$AZ47,Data!L:L)/$BG47</f>
        <v>0</v>
      </c>
      <c r="BM47" t="b">
        <f t="shared" si="56"/>
        <v>1</v>
      </c>
      <c r="BN47" t="b">
        <f t="shared" si="57"/>
        <v>1</v>
      </c>
      <c r="BO47" t="b">
        <f t="shared" si="58"/>
        <v>1</v>
      </c>
      <c r="BP47">
        <v>42</v>
      </c>
      <c r="BQ47">
        <f t="shared" si="59"/>
        <v>1</v>
      </c>
      <c r="BR47">
        <f t="shared" si="60"/>
        <v>1</v>
      </c>
    </row>
    <row r="48" spans="1:70" x14ac:dyDescent="0.25">
      <c r="A48">
        <v>43</v>
      </c>
      <c r="B48" s="151">
        <f t="shared" si="42"/>
        <v>157</v>
      </c>
      <c r="C48" s="152" t="str">
        <f t="shared" si="61"/>
        <v>Curry Rd</v>
      </c>
      <c r="D48" s="152" t="str">
        <f t="shared" si="61"/>
        <v>College Ave</v>
      </c>
      <c r="E48" s="12">
        <f t="shared" si="43"/>
        <v>18.25</v>
      </c>
      <c r="F48" s="12">
        <f t="shared" si="37"/>
        <v>20</v>
      </c>
      <c r="G48" s="12">
        <f t="shared" si="38"/>
        <v>16.5</v>
      </c>
      <c r="H48" s="13">
        <f t="shared" si="44"/>
        <v>0.82499999999999996</v>
      </c>
      <c r="I48" s="206"/>
      <c r="J48" s="201">
        <f t="shared" si="45"/>
        <v>18.25</v>
      </c>
      <c r="K48" s="9"/>
      <c r="L48" s="14"/>
      <c r="M48" s="14"/>
      <c r="N48" s="14"/>
      <c r="O48" s="14"/>
      <c r="P48" s="9"/>
      <c r="Q48" s="27" t="s">
        <v>352</v>
      </c>
      <c r="R48" s="9">
        <f t="shared" si="39"/>
        <v>157</v>
      </c>
      <c r="S48" s="11">
        <f t="shared" si="46"/>
        <v>0.16438356164383561</v>
      </c>
      <c r="T48" s="11">
        <f t="shared" si="47"/>
        <v>0.65753424657534243</v>
      </c>
      <c r="U48" s="11">
        <f t="shared" si="48"/>
        <v>6.8493150684931503E-2</v>
      </c>
      <c r="V48" s="11">
        <f t="shared" si="49"/>
        <v>0.15068493150684931</v>
      </c>
      <c r="W48" s="11"/>
      <c r="X48" s="11"/>
      <c r="Y48" s="11"/>
      <c r="Z48" s="11"/>
      <c r="AA48" s="11"/>
      <c r="AB48" s="11"/>
      <c r="AC48" s="11"/>
      <c r="AE48" s="301">
        <f t="shared" si="21"/>
        <v>73</v>
      </c>
      <c r="AF48" s="346">
        <f>SUMIF(Data!$U:$U,"="&amp;AW48,Data!$H:$H)/IF($BB48&lt;1,1,$BB48)</f>
        <v>40</v>
      </c>
      <c r="AG48" s="346">
        <f>SUMIF(Data!$U:$U,"="&amp;AX48,Data!$H:$H)/IF($BG48&lt;1,1,$BG48)</f>
        <v>33</v>
      </c>
      <c r="AH48" s="21"/>
      <c r="AI48" s="301">
        <f t="shared" si="22"/>
        <v>73</v>
      </c>
      <c r="AJ48" s="21">
        <f t="shared" si="40"/>
        <v>40</v>
      </c>
      <c r="AK48" s="21">
        <f t="shared" si="41"/>
        <v>33</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50"/>
        <v>157AMNS</v>
      </c>
      <c r="AX48" s="21" t="str">
        <f t="shared" si="51"/>
        <v>157PMNS</v>
      </c>
      <c r="AY48" s="21" t="str">
        <f t="shared" si="52"/>
        <v>157AMNS</v>
      </c>
      <c r="AZ48" s="21" t="str">
        <f t="shared" si="53"/>
        <v>157PMNS</v>
      </c>
      <c r="BA48" s="21" t="s">
        <v>352</v>
      </c>
      <c r="BB48" s="361">
        <f t="shared" si="54"/>
        <v>1</v>
      </c>
      <c r="BC48" s="397">
        <f>SUMIF(Data!$U:$U,"="&amp;$AY48,Data!I:I)/$BB48</f>
        <v>8</v>
      </c>
      <c r="BD48" s="397">
        <f>SUMIF(Data!$U:$U,"="&amp;$AY48,Data!J:J)/$BB48</f>
        <v>28</v>
      </c>
      <c r="BE48" s="397">
        <f>SUMIF(Data!$U:$U,"="&amp;$AY48,Data!K:K)/$BB48</f>
        <v>3</v>
      </c>
      <c r="BF48" s="397">
        <f>SUMIF(Data!$U:$U,"="&amp;$AY48,Data!L:L)/$BB48</f>
        <v>5</v>
      </c>
      <c r="BG48" s="361">
        <f t="shared" si="55"/>
        <v>1</v>
      </c>
      <c r="BH48" s="398">
        <f>SUMIF(Data!$U:$U,"="&amp;$AZ48,Data!I:I)/$BG48</f>
        <v>4</v>
      </c>
      <c r="BI48" s="398">
        <f>SUMIF(Data!$U:$U,"="&amp;$AZ48,Data!J:J)/$BG48</f>
        <v>20</v>
      </c>
      <c r="BJ48" s="398">
        <f>SUMIF(Data!$U:$U,"="&amp;$AZ48,Data!K:K)/$BG48</f>
        <v>2</v>
      </c>
      <c r="BK48" s="398">
        <f>SUMIF(Data!$U:$U,"="&amp;$AZ48,Data!L:L)/$BG48</f>
        <v>6</v>
      </c>
      <c r="BM48" t="b">
        <f t="shared" si="56"/>
        <v>1</v>
      </c>
      <c r="BN48" t="b">
        <f t="shared" si="57"/>
        <v>1</v>
      </c>
      <c r="BO48" t="b">
        <f t="shared" si="58"/>
        <v>1</v>
      </c>
      <c r="BP48">
        <v>43</v>
      </c>
      <c r="BQ48">
        <f t="shared" si="59"/>
        <v>1</v>
      </c>
      <c r="BR48">
        <f t="shared" si="60"/>
        <v>1</v>
      </c>
    </row>
    <row r="49" spans="1:70" x14ac:dyDescent="0.25">
      <c r="A49">
        <v>44</v>
      </c>
      <c r="B49" s="151">
        <f t="shared" si="42"/>
        <v>158</v>
      </c>
      <c r="C49" s="152" t="str">
        <f t="shared" si="61"/>
        <v>Washington St</v>
      </c>
      <c r="D49" s="152" t="str">
        <f t="shared" si="61"/>
        <v>Priest Dr</v>
      </c>
      <c r="E49" s="12">
        <f t="shared" si="43"/>
        <v>12.5</v>
      </c>
      <c r="F49" s="12">
        <f t="shared" si="37"/>
        <v>11</v>
      </c>
      <c r="G49" s="12">
        <f t="shared" si="38"/>
        <v>14</v>
      </c>
      <c r="H49" s="13">
        <f t="shared" si="44"/>
        <v>1.2727272727272727</v>
      </c>
      <c r="I49" s="206"/>
      <c r="J49" s="201">
        <f t="shared" si="45"/>
        <v>12.5</v>
      </c>
      <c r="K49" s="9"/>
      <c r="L49" s="14"/>
      <c r="M49" s="14"/>
      <c r="N49" s="14"/>
      <c r="O49" s="14"/>
      <c r="P49" s="9"/>
      <c r="Q49" s="27" t="s">
        <v>352</v>
      </c>
      <c r="R49" s="9">
        <f t="shared" si="39"/>
        <v>158</v>
      </c>
      <c r="S49" s="11">
        <f t="shared" si="46"/>
        <v>0.08</v>
      </c>
      <c r="T49" s="11">
        <f t="shared" si="47"/>
        <v>0.54</v>
      </c>
      <c r="U49" s="11">
        <f t="shared" si="48"/>
        <v>0.18</v>
      </c>
      <c r="V49" s="11">
        <f t="shared" si="49"/>
        <v>0.57999999999999996</v>
      </c>
      <c r="W49" s="11"/>
      <c r="X49" s="11"/>
      <c r="Y49" s="11"/>
      <c r="Z49" s="11"/>
      <c r="AA49" s="11"/>
      <c r="AB49" s="11"/>
      <c r="AC49" s="11"/>
      <c r="AE49" s="301">
        <f t="shared" si="21"/>
        <v>50</v>
      </c>
      <c r="AF49" s="346">
        <f>SUMIF(Data!$U:$U,"="&amp;AW49,Data!$H:$H)/IF($BB49&lt;1,1,$BB49)</f>
        <v>22</v>
      </c>
      <c r="AG49" s="346">
        <f>SUMIF(Data!$U:$U,"="&amp;AX49,Data!$H:$H)/IF($BG49&lt;1,1,$BG49)</f>
        <v>28</v>
      </c>
      <c r="AH49" s="21"/>
      <c r="AI49" s="301">
        <f t="shared" si="22"/>
        <v>50</v>
      </c>
      <c r="AJ49" s="21">
        <f t="shared" si="40"/>
        <v>22</v>
      </c>
      <c r="AK49" s="21">
        <f t="shared" si="41"/>
        <v>28</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50"/>
        <v>158AMNS</v>
      </c>
      <c r="AX49" s="21" t="str">
        <f t="shared" si="51"/>
        <v>158PMNS</v>
      </c>
      <c r="AY49" s="21" t="str">
        <f t="shared" si="52"/>
        <v>158AMNS</v>
      </c>
      <c r="AZ49" s="21" t="str">
        <f t="shared" si="53"/>
        <v>158PMNS</v>
      </c>
      <c r="BA49" s="21" t="s">
        <v>352</v>
      </c>
      <c r="BB49" s="361">
        <f t="shared" si="54"/>
        <v>1</v>
      </c>
      <c r="BC49" s="397">
        <f>SUMIF(Data!$U:$U,"="&amp;$AY49,Data!I:I)/$BB49</f>
        <v>3</v>
      </c>
      <c r="BD49" s="397">
        <f>SUMIF(Data!$U:$U,"="&amp;$AY49,Data!J:J)/$BB49</f>
        <v>14</v>
      </c>
      <c r="BE49" s="397">
        <f>SUMIF(Data!$U:$U,"="&amp;$AY49,Data!K:K)/$BB49</f>
        <v>3</v>
      </c>
      <c r="BF49" s="397">
        <f>SUMIF(Data!$U:$U,"="&amp;$AY49,Data!L:L)/$BB49</f>
        <v>13</v>
      </c>
      <c r="BG49" s="361">
        <f t="shared" si="55"/>
        <v>1</v>
      </c>
      <c r="BH49" s="398">
        <f>SUMIF(Data!$U:$U,"="&amp;$AZ49,Data!I:I)/$BG49</f>
        <v>1</v>
      </c>
      <c r="BI49" s="398">
        <f>SUMIF(Data!$U:$U,"="&amp;$AZ49,Data!J:J)/$BG49</f>
        <v>13</v>
      </c>
      <c r="BJ49" s="398">
        <f>SUMIF(Data!$U:$U,"="&amp;$AZ49,Data!K:K)/$BG49</f>
        <v>6</v>
      </c>
      <c r="BK49" s="398">
        <f>SUMIF(Data!$U:$U,"="&amp;$AZ49,Data!L:L)/$BG49</f>
        <v>16</v>
      </c>
      <c r="BM49" t="b">
        <f t="shared" si="56"/>
        <v>1</v>
      </c>
      <c r="BN49" t="b">
        <f t="shared" si="57"/>
        <v>1</v>
      </c>
      <c r="BO49" t="b">
        <f t="shared" si="58"/>
        <v>1</v>
      </c>
      <c r="BP49">
        <v>44</v>
      </c>
      <c r="BQ49">
        <f t="shared" si="59"/>
        <v>1</v>
      </c>
      <c r="BR49">
        <f t="shared" si="60"/>
        <v>1</v>
      </c>
    </row>
    <row r="50" spans="1:70" x14ac:dyDescent="0.25">
      <c r="A50">
        <v>45</v>
      </c>
      <c r="B50" s="151">
        <f t="shared" si="42"/>
        <v>159</v>
      </c>
      <c r="C50" s="152" t="str">
        <f t="shared" si="61"/>
        <v>Broadway Rd</v>
      </c>
      <c r="D50" s="152" t="str">
        <f t="shared" si="61"/>
        <v>McClintock Dr</v>
      </c>
      <c r="E50" s="12">
        <f t="shared" si="43"/>
        <v>22.5</v>
      </c>
      <c r="F50" s="12">
        <f t="shared" si="37"/>
        <v>15</v>
      </c>
      <c r="G50" s="12">
        <f t="shared" si="38"/>
        <v>30</v>
      </c>
      <c r="H50" s="13">
        <f t="shared" si="44"/>
        <v>2</v>
      </c>
      <c r="I50" s="206"/>
      <c r="J50" s="201">
        <f t="shared" si="45"/>
        <v>22.5</v>
      </c>
      <c r="K50" s="9"/>
      <c r="L50" s="14"/>
      <c r="M50" s="14"/>
      <c r="N50" s="14"/>
      <c r="O50" s="14"/>
      <c r="P50" s="9"/>
      <c r="Q50" s="27" t="s">
        <v>352</v>
      </c>
      <c r="R50" s="9">
        <f t="shared" si="39"/>
        <v>159</v>
      </c>
      <c r="S50" s="11">
        <f t="shared" si="46"/>
        <v>0.14444444444444443</v>
      </c>
      <c r="T50" s="11">
        <f t="shared" si="47"/>
        <v>4.4444444444444446E-2</v>
      </c>
      <c r="U50" s="11">
        <f t="shared" si="48"/>
        <v>0.28888888888888886</v>
      </c>
      <c r="V50" s="11">
        <f t="shared" si="49"/>
        <v>0.93333333333333335</v>
      </c>
      <c r="W50" s="11"/>
      <c r="X50" s="11"/>
      <c r="Y50" s="11"/>
      <c r="Z50" s="11"/>
      <c r="AA50" s="11"/>
      <c r="AB50" s="11"/>
      <c r="AC50" s="11"/>
      <c r="AE50" s="301">
        <f t="shared" si="21"/>
        <v>90</v>
      </c>
      <c r="AF50" s="346">
        <f>SUMIF(Data!$U:$U,"="&amp;AW50,Data!$H:$H)/IF($BB50&lt;1,1,$BB50)</f>
        <v>30</v>
      </c>
      <c r="AG50" s="346">
        <f>SUMIF(Data!$U:$U,"="&amp;AX50,Data!$H:$H)/IF($BG50&lt;1,1,$BG50)</f>
        <v>60</v>
      </c>
      <c r="AH50" s="21"/>
      <c r="AI50" s="301">
        <f t="shared" si="22"/>
        <v>90</v>
      </c>
      <c r="AJ50" s="21">
        <f t="shared" si="40"/>
        <v>30</v>
      </c>
      <c r="AK50" s="21">
        <f t="shared" si="41"/>
        <v>60</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50"/>
        <v>159AMNS</v>
      </c>
      <c r="AX50" s="21" t="str">
        <f t="shared" si="51"/>
        <v>159PMNS</v>
      </c>
      <c r="AY50" s="21" t="str">
        <f t="shared" si="52"/>
        <v>159AMNS</v>
      </c>
      <c r="AZ50" s="21" t="str">
        <f t="shared" si="53"/>
        <v>159PMNS</v>
      </c>
      <c r="BA50" s="21" t="s">
        <v>352</v>
      </c>
      <c r="BB50" s="361">
        <f t="shared" si="54"/>
        <v>1</v>
      </c>
      <c r="BC50" s="397">
        <f>SUMIF(Data!$U:$U,"="&amp;$AY50,Data!I:I)/$BB50</f>
        <v>3</v>
      </c>
      <c r="BD50" s="397">
        <f>SUMIF(Data!$U:$U,"="&amp;$AY50,Data!J:J)/$BB50</f>
        <v>3</v>
      </c>
      <c r="BE50" s="397">
        <f>SUMIF(Data!$U:$U,"="&amp;$AY50,Data!K:K)/$BB50</f>
        <v>6</v>
      </c>
      <c r="BF50" s="397">
        <f>SUMIF(Data!$U:$U,"="&amp;$AY50,Data!L:L)/$BB50</f>
        <v>30</v>
      </c>
      <c r="BG50" s="361">
        <f t="shared" si="55"/>
        <v>1</v>
      </c>
      <c r="BH50" s="398">
        <f>SUMIF(Data!$U:$U,"="&amp;$AZ50,Data!I:I)/$BG50</f>
        <v>10</v>
      </c>
      <c r="BI50" s="398">
        <f>SUMIF(Data!$U:$U,"="&amp;$AZ50,Data!J:J)/$BG50</f>
        <v>1</v>
      </c>
      <c r="BJ50" s="398">
        <f>SUMIF(Data!$U:$U,"="&amp;$AZ50,Data!K:K)/$BG50</f>
        <v>20</v>
      </c>
      <c r="BK50" s="398">
        <f>SUMIF(Data!$U:$U,"="&amp;$AZ50,Data!L:L)/$BG50</f>
        <v>54</v>
      </c>
      <c r="BM50" t="b">
        <f t="shared" si="56"/>
        <v>1</v>
      </c>
      <c r="BN50" t="b">
        <f t="shared" si="57"/>
        <v>1</v>
      </c>
      <c r="BO50" t="b">
        <f t="shared" si="58"/>
        <v>1</v>
      </c>
      <c r="BP50">
        <v>45</v>
      </c>
      <c r="BQ50">
        <f t="shared" si="59"/>
        <v>1</v>
      </c>
      <c r="BR50">
        <f t="shared" si="60"/>
        <v>1</v>
      </c>
    </row>
    <row r="51" spans="1:70" x14ac:dyDescent="0.25">
      <c r="A51">
        <v>46</v>
      </c>
      <c r="B51" s="151">
        <f t="shared" si="42"/>
        <v>160</v>
      </c>
      <c r="C51" s="152" t="str">
        <f t="shared" si="61"/>
        <v>Broadway Rd</v>
      </c>
      <c r="D51" s="152" t="str">
        <f t="shared" si="61"/>
        <v>Hardy Dr</v>
      </c>
      <c r="E51" s="12">
        <f t="shared" si="43"/>
        <v>12.75</v>
      </c>
      <c r="F51" s="12">
        <f t="shared" si="37"/>
        <v>11.5</v>
      </c>
      <c r="G51" s="12">
        <f t="shared" si="38"/>
        <v>14</v>
      </c>
      <c r="H51" s="13">
        <f t="shared" si="44"/>
        <v>1.2173913043478262</v>
      </c>
      <c r="I51" s="206"/>
      <c r="J51" s="201">
        <f t="shared" si="45"/>
        <v>12.75</v>
      </c>
      <c r="K51" s="9"/>
      <c r="L51" s="14"/>
      <c r="M51" s="14"/>
      <c r="N51" s="14"/>
      <c r="O51" s="14"/>
      <c r="P51" s="9"/>
      <c r="Q51" s="27" t="s">
        <v>352</v>
      </c>
      <c r="R51" s="9">
        <f t="shared" si="39"/>
        <v>160</v>
      </c>
      <c r="S51" s="11">
        <f t="shared" si="46"/>
        <v>0.25490196078431371</v>
      </c>
      <c r="T51" s="11">
        <f t="shared" si="47"/>
        <v>0.47058823529411764</v>
      </c>
      <c r="U51" s="11">
        <f t="shared" si="48"/>
        <v>9.8039215686274508E-2</v>
      </c>
      <c r="V51" s="11">
        <f t="shared" si="49"/>
        <v>0.35294117647058826</v>
      </c>
      <c r="W51" s="11"/>
      <c r="X51" s="11"/>
      <c r="Y51" s="11"/>
      <c r="Z51" s="11"/>
      <c r="AA51" s="11"/>
      <c r="AB51" s="11"/>
      <c r="AC51" s="11"/>
      <c r="AE51" s="301">
        <f t="shared" si="21"/>
        <v>51</v>
      </c>
      <c r="AF51" s="346">
        <f>SUMIF(Data!$U:$U,"="&amp;AW51,Data!$H:$H)/IF($BB51&lt;1,1,$BB51)</f>
        <v>23</v>
      </c>
      <c r="AG51" s="346">
        <f>SUMIF(Data!$U:$U,"="&amp;AX51,Data!$H:$H)/IF($BG51&lt;1,1,$BG51)</f>
        <v>28</v>
      </c>
      <c r="AH51" s="21"/>
      <c r="AI51" s="301">
        <f t="shared" si="22"/>
        <v>51</v>
      </c>
      <c r="AJ51" s="21">
        <f t="shared" si="40"/>
        <v>23</v>
      </c>
      <c r="AK51" s="21">
        <f t="shared" si="41"/>
        <v>28</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50"/>
        <v>160AMNS</v>
      </c>
      <c r="AX51" s="21" t="str">
        <f t="shared" si="51"/>
        <v>160PMNS</v>
      </c>
      <c r="AY51" s="21" t="str">
        <f t="shared" si="52"/>
        <v>160AMNS</v>
      </c>
      <c r="AZ51" s="21" t="str">
        <f t="shared" si="53"/>
        <v>160PMNS</v>
      </c>
      <c r="BA51" s="21" t="s">
        <v>352</v>
      </c>
      <c r="BB51" s="361">
        <f t="shared" si="54"/>
        <v>1</v>
      </c>
      <c r="BC51" s="397">
        <f>SUMIF(Data!$U:$U,"="&amp;$AY51,Data!I:I)/$BB51</f>
        <v>7</v>
      </c>
      <c r="BD51" s="397">
        <f>SUMIF(Data!$U:$U,"="&amp;$AY51,Data!J:J)/$BB51</f>
        <v>13</v>
      </c>
      <c r="BE51" s="397">
        <f>SUMIF(Data!$U:$U,"="&amp;$AY51,Data!K:K)/$BB51</f>
        <v>1</v>
      </c>
      <c r="BF51" s="397">
        <f>SUMIF(Data!$U:$U,"="&amp;$AY51,Data!L:L)/$BB51</f>
        <v>6</v>
      </c>
      <c r="BG51" s="361">
        <f t="shared" si="55"/>
        <v>1</v>
      </c>
      <c r="BH51" s="398">
        <f>SUMIF(Data!$U:$U,"="&amp;$AZ51,Data!I:I)/$BG51</f>
        <v>6</v>
      </c>
      <c r="BI51" s="398">
        <f>SUMIF(Data!$U:$U,"="&amp;$AZ51,Data!J:J)/$BG51</f>
        <v>11</v>
      </c>
      <c r="BJ51" s="398">
        <f>SUMIF(Data!$U:$U,"="&amp;$AZ51,Data!K:K)/$BG51</f>
        <v>4</v>
      </c>
      <c r="BK51" s="398">
        <f>SUMIF(Data!$U:$U,"="&amp;$AZ51,Data!L:L)/$BG51</f>
        <v>12</v>
      </c>
      <c r="BM51" t="b">
        <f t="shared" si="56"/>
        <v>1</v>
      </c>
      <c r="BN51" t="b">
        <f t="shared" si="57"/>
        <v>1</v>
      </c>
      <c r="BO51" t="b">
        <f t="shared" si="58"/>
        <v>1</v>
      </c>
      <c r="BP51">
        <v>46</v>
      </c>
      <c r="BQ51">
        <f t="shared" si="59"/>
        <v>1</v>
      </c>
      <c r="BR51">
        <f t="shared" si="60"/>
        <v>1</v>
      </c>
    </row>
    <row r="52" spans="1:70" x14ac:dyDescent="0.25">
      <c r="A52">
        <v>47</v>
      </c>
      <c r="B52" s="151">
        <f t="shared" si="42"/>
        <v>161</v>
      </c>
      <c r="C52" s="152" t="str">
        <f t="shared" si="61"/>
        <v>University Dr</v>
      </c>
      <c r="D52" s="152" t="str">
        <f t="shared" si="61"/>
        <v>Price Rd</v>
      </c>
      <c r="E52" s="12">
        <f t="shared" si="43"/>
        <v>9.25</v>
      </c>
      <c r="F52" s="12">
        <f t="shared" si="37"/>
        <v>8</v>
      </c>
      <c r="G52" s="12">
        <f t="shared" si="38"/>
        <v>10.5</v>
      </c>
      <c r="H52" s="13">
        <f t="shared" si="44"/>
        <v>1.3125</v>
      </c>
      <c r="I52" s="206"/>
      <c r="J52" s="201">
        <f t="shared" si="45"/>
        <v>9.25</v>
      </c>
      <c r="K52" s="9"/>
      <c r="L52" s="14"/>
      <c r="M52" s="14"/>
      <c r="N52" s="14"/>
      <c r="O52" s="14"/>
      <c r="P52" s="9"/>
      <c r="Q52" s="27" t="s">
        <v>352</v>
      </c>
      <c r="R52" s="9">
        <f t="shared" si="39"/>
        <v>161</v>
      </c>
      <c r="S52" s="11">
        <f t="shared" si="46"/>
        <v>0.1891891891891892</v>
      </c>
      <c r="T52" s="11">
        <f t="shared" si="47"/>
        <v>0</v>
      </c>
      <c r="U52" s="11">
        <f t="shared" si="48"/>
        <v>0.29729729729729731</v>
      </c>
      <c r="V52" s="11">
        <f t="shared" si="49"/>
        <v>0.97297297297297303</v>
      </c>
      <c r="W52" s="11"/>
      <c r="X52" s="11"/>
      <c r="Y52" s="11"/>
      <c r="Z52" s="11"/>
      <c r="AA52" s="11"/>
      <c r="AB52" s="11"/>
      <c r="AC52" s="11"/>
      <c r="AE52" s="301">
        <f t="shared" si="21"/>
        <v>37</v>
      </c>
      <c r="AF52" s="346">
        <f>SUMIF(Data!$U:$U,"="&amp;AW52,Data!$H:$H)/IF($BB52&lt;1,1,$BB52)</f>
        <v>16</v>
      </c>
      <c r="AG52" s="346">
        <f>SUMIF(Data!$U:$U,"="&amp;AX52,Data!$H:$H)/IF($BG52&lt;1,1,$BG52)</f>
        <v>21</v>
      </c>
      <c r="AH52" s="21"/>
      <c r="AI52" s="301">
        <f t="shared" si="22"/>
        <v>37</v>
      </c>
      <c r="AJ52" s="21">
        <f t="shared" si="40"/>
        <v>16</v>
      </c>
      <c r="AK52" s="21">
        <f t="shared" si="41"/>
        <v>21</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50"/>
        <v>161AMNS</v>
      </c>
      <c r="AX52" s="21" t="str">
        <f t="shared" si="51"/>
        <v>161PMNS</v>
      </c>
      <c r="AY52" s="21" t="str">
        <f t="shared" si="52"/>
        <v>161AMNS</v>
      </c>
      <c r="AZ52" s="21" t="str">
        <f t="shared" si="53"/>
        <v>161PMNS</v>
      </c>
      <c r="BA52" s="21" t="s">
        <v>352</v>
      </c>
      <c r="BB52" s="361">
        <f t="shared" si="54"/>
        <v>1</v>
      </c>
      <c r="BC52" s="397">
        <f>SUMIF(Data!$U:$U,"="&amp;$AY52,Data!I:I)/$BB52</f>
        <v>2</v>
      </c>
      <c r="BD52" s="397">
        <f>SUMIF(Data!$U:$U,"="&amp;$AY52,Data!J:J)/$BB52</f>
        <v>0</v>
      </c>
      <c r="BE52" s="397">
        <f>SUMIF(Data!$U:$U,"="&amp;$AY52,Data!K:K)/$BB52</f>
        <v>6</v>
      </c>
      <c r="BF52" s="397">
        <f>SUMIF(Data!$U:$U,"="&amp;$AY52,Data!L:L)/$BB52</f>
        <v>15</v>
      </c>
      <c r="BG52" s="361">
        <f t="shared" si="55"/>
        <v>1</v>
      </c>
      <c r="BH52" s="398">
        <f>SUMIF(Data!$U:$U,"="&amp;$AZ52,Data!I:I)/$BG52</f>
        <v>5</v>
      </c>
      <c r="BI52" s="398">
        <f>SUMIF(Data!$U:$U,"="&amp;$AZ52,Data!J:J)/$BG52</f>
        <v>0</v>
      </c>
      <c r="BJ52" s="398">
        <f>SUMIF(Data!$U:$U,"="&amp;$AZ52,Data!K:K)/$BG52</f>
        <v>5</v>
      </c>
      <c r="BK52" s="398">
        <f>SUMIF(Data!$U:$U,"="&amp;$AZ52,Data!L:L)/$BG52</f>
        <v>21</v>
      </c>
      <c r="BM52" t="b">
        <f t="shared" si="56"/>
        <v>1</v>
      </c>
      <c r="BN52" t="b">
        <f t="shared" si="57"/>
        <v>1</v>
      </c>
      <c r="BO52" t="b">
        <f t="shared" si="58"/>
        <v>1</v>
      </c>
      <c r="BP52">
        <v>47</v>
      </c>
      <c r="BQ52">
        <f t="shared" si="59"/>
        <v>1</v>
      </c>
      <c r="BR52">
        <f t="shared" si="60"/>
        <v>1</v>
      </c>
    </row>
    <row r="53" spans="1:70" x14ac:dyDescent="0.25">
      <c r="A53">
        <v>48</v>
      </c>
      <c r="B53" s="151">
        <f t="shared" si="42"/>
        <v>162</v>
      </c>
      <c r="C53" s="152" t="str">
        <f t="shared" si="61"/>
        <v>Broadway Rd</v>
      </c>
      <c r="D53" s="152" t="str">
        <f t="shared" si="61"/>
        <v>Roosevelt St</v>
      </c>
      <c r="E53" s="12">
        <f t="shared" si="43"/>
        <v>12</v>
      </c>
      <c r="F53" s="12">
        <f t="shared" si="37"/>
        <v>7.5</v>
      </c>
      <c r="G53" s="12">
        <f t="shared" si="38"/>
        <v>16.5</v>
      </c>
      <c r="H53" s="13">
        <f t="shared" si="44"/>
        <v>2.2000000000000002</v>
      </c>
      <c r="I53" s="206"/>
      <c r="J53" s="201">
        <f t="shared" si="45"/>
        <v>12</v>
      </c>
      <c r="K53" s="9"/>
      <c r="L53" s="14"/>
      <c r="M53" s="14"/>
      <c r="N53" s="14"/>
      <c r="O53" s="14"/>
      <c r="P53" s="9"/>
      <c r="Q53" s="27" t="s">
        <v>352</v>
      </c>
      <c r="R53" s="9">
        <f t="shared" si="39"/>
        <v>162</v>
      </c>
      <c r="S53" s="11">
        <f t="shared" si="46"/>
        <v>0.27083333333333331</v>
      </c>
      <c r="T53" s="11">
        <f t="shared" si="47"/>
        <v>0.39583333333333331</v>
      </c>
      <c r="U53" s="11">
        <f t="shared" si="48"/>
        <v>0.16666666666666666</v>
      </c>
      <c r="V53" s="11">
        <f t="shared" si="49"/>
        <v>0.27083333333333331</v>
      </c>
      <c r="W53" s="11"/>
      <c r="X53" s="11"/>
      <c r="Y53" s="11"/>
      <c r="Z53" s="11"/>
      <c r="AA53" s="11"/>
      <c r="AB53" s="11"/>
      <c r="AC53" s="11"/>
      <c r="AE53" s="301">
        <f t="shared" si="21"/>
        <v>48</v>
      </c>
      <c r="AF53" s="346">
        <f>SUMIF(Data!$U:$U,"="&amp;AW53,Data!$H:$H)/IF($BB53&lt;1,1,$BB53)</f>
        <v>15</v>
      </c>
      <c r="AG53" s="346">
        <f>SUMIF(Data!$U:$U,"="&amp;AX53,Data!$H:$H)/IF($BG53&lt;1,1,$BG53)</f>
        <v>33</v>
      </c>
      <c r="AH53" s="21"/>
      <c r="AI53" s="301">
        <f t="shared" si="22"/>
        <v>48</v>
      </c>
      <c r="AJ53" s="21">
        <f t="shared" si="40"/>
        <v>15</v>
      </c>
      <c r="AK53" s="21">
        <f t="shared" si="41"/>
        <v>33</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50"/>
        <v>162AMNS</v>
      </c>
      <c r="AX53" s="21" t="str">
        <f t="shared" si="51"/>
        <v>162PMNS</v>
      </c>
      <c r="AY53" s="21" t="str">
        <f t="shared" si="52"/>
        <v>162AMNS</v>
      </c>
      <c r="AZ53" s="21" t="str">
        <f t="shared" si="53"/>
        <v>162PMNS</v>
      </c>
      <c r="BA53" s="21" t="s">
        <v>352</v>
      </c>
      <c r="BB53" s="361">
        <f t="shared" si="54"/>
        <v>1</v>
      </c>
      <c r="BC53" s="397">
        <f>SUMIF(Data!$U:$U,"="&amp;$AY53,Data!I:I)/$BB53</f>
        <v>6</v>
      </c>
      <c r="BD53" s="397">
        <f>SUMIF(Data!$U:$U,"="&amp;$AY53,Data!J:J)/$BB53</f>
        <v>7</v>
      </c>
      <c r="BE53" s="397">
        <f>SUMIF(Data!$U:$U,"="&amp;$AY53,Data!K:K)/$BB53</f>
        <v>1</v>
      </c>
      <c r="BF53" s="397">
        <f>SUMIF(Data!$U:$U,"="&amp;$AY53,Data!L:L)/$BB53</f>
        <v>4</v>
      </c>
      <c r="BG53" s="361">
        <f t="shared" si="55"/>
        <v>1</v>
      </c>
      <c r="BH53" s="398">
        <f>SUMIF(Data!$U:$U,"="&amp;$AZ53,Data!I:I)/$BG53</f>
        <v>7</v>
      </c>
      <c r="BI53" s="398">
        <f>SUMIF(Data!$U:$U,"="&amp;$AZ53,Data!J:J)/$BG53</f>
        <v>12</v>
      </c>
      <c r="BJ53" s="398">
        <f>SUMIF(Data!$U:$U,"="&amp;$AZ53,Data!K:K)/$BG53</f>
        <v>7</v>
      </c>
      <c r="BK53" s="398">
        <f>SUMIF(Data!$U:$U,"="&amp;$AZ53,Data!L:L)/$BG53</f>
        <v>9</v>
      </c>
      <c r="BM53" t="b">
        <f t="shared" si="56"/>
        <v>1</v>
      </c>
      <c r="BN53" t="b">
        <f t="shared" si="57"/>
        <v>1</v>
      </c>
      <c r="BO53" t="b">
        <f t="shared" si="58"/>
        <v>1</v>
      </c>
      <c r="BP53">
        <v>48</v>
      </c>
      <c r="BQ53">
        <f t="shared" si="59"/>
        <v>1</v>
      </c>
      <c r="BR53">
        <f t="shared" si="60"/>
        <v>1</v>
      </c>
    </row>
    <row r="54" spans="1:70" x14ac:dyDescent="0.25">
      <c r="A54">
        <v>49</v>
      </c>
      <c r="B54" s="151">
        <f t="shared" si="42"/>
        <v>163</v>
      </c>
      <c r="C54" s="152" t="str">
        <f t="shared" si="61"/>
        <v>University Dr</v>
      </c>
      <c r="D54" s="152" t="str">
        <f t="shared" si="61"/>
        <v>Farmer Ave</v>
      </c>
      <c r="E54" s="12">
        <f t="shared" ref="E54:E55" si="62">IF(BN54,IF(BM54,AI54/4,AI54/2),"")</f>
        <v>11.5</v>
      </c>
      <c r="F54" s="12">
        <f t="shared" ref="F54:F55" si="63">IF(AJ54&gt;0,AJ54/2,"")</f>
        <v>13</v>
      </c>
      <c r="G54" s="12">
        <f t="shared" ref="G54:G55" si="64">IF(AK54&gt;0,AK54/2,"")</f>
        <v>10</v>
      </c>
      <c r="H54" s="13">
        <f t="shared" si="44"/>
        <v>0.76923076923076927</v>
      </c>
      <c r="I54" s="206"/>
      <c r="J54" s="201">
        <f t="shared" ref="J54:J55" si="65">IF(BO54,AE54/4,AE54/2)</f>
        <v>11.5</v>
      </c>
      <c r="K54" s="9"/>
      <c r="L54" s="14"/>
      <c r="M54" s="14"/>
      <c r="N54" s="14"/>
      <c r="O54" s="14"/>
      <c r="P54" s="9"/>
      <c r="Q54" s="27" t="s">
        <v>352</v>
      </c>
      <c r="R54" s="9">
        <f t="shared" ref="R54:R55" si="66">B54</f>
        <v>163</v>
      </c>
      <c r="S54" s="11">
        <f t="shared" ref="S54:S55" si="67">IF($AI54&gt;0,(BC54*$AS54+BH54*$AT54)/$AI54,"")</f>
        <v>0.28260869565217389</v>
      </c>
      <c r="T54" s="11">
        <f t="shared" ref="T54:T55" si="68">IF($AI54&gt;0,(BD54*$AS54+BI54*$AT54)/$AI54,"")</f>
        <v>4.3478260869565216E-2</v>
      </c>
      <c r="U54" s="11">
        <f t="shared" ref="U54:U55" si="69">IF($AI54&gt;0,(BE54*$AS54+BJ54*$AT54)/$AI54,"")</f>
        <v>0.15217391304347827</v>
      </c>
      <c r="V54" s="11">
        <f t="shared" ref="V54:V55" si="70">IF($AI54&gt;0,(BF54*$AS54+BK54*$AT54)/$AI54,"")</f>
        <v>0.21739130434782608</v>
      </c>
      <c r="W54" s="11"/>
      <c r="X54" s="11"/>
      <c r="Y54" s="11"/>
      <c r="Z54" s="11"/>
      <c r="AA54" s="11"/>
      <c r="AB54" s="11"/>
      <c r="AC54" s="11"/>
      <c r="AE54" s="301">
        <f t="shared" si="21"/>
        <v>46</v>
      </c>
      <c r="AF54" s="346">
        <f>SUMIF(Data!$U:$U,"="&amp;AW54,Data!$H:$H)/IF($BB54&lt;1,1,$BB54)</f>
        <v>26</v>
      </c>
      <c r="AG54" s="346">
        <f>SUMIF(Data!$U:$U,"="&amp;AX54,Data!$H:$H)/IF($BG54&lt;1,1,$BG54)</f>
        <v>20</v>
      </c>
      <c r="AH54" s="21"/>
      <c r="AI54" s="301">
        <f t="shared" si="22"/>
        <v>46</v>
      </c>
      <c r="AJ54" s="21">
        <f t="shared" ref="AJ54:AJ55" si="71">AF54*AS54</f>
        <v>26</v>
      </c>
      <c r="AK54" s="21">
        <f t="shared" ref="AK54:AK55" si="72">AG54*AT54</f>
        <v>20</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si="50"/>
        <v>163AMNS</v>
      </c>
      <c r="AX54" s="21" t="str">
        <f t="shared" si="51"/>
        <v>163PMNS</v>
      </c>
      <c r="AY54" s="21" t="str">
        <f t="shared" si="52"/>
        <v>163AMNS</v>
      </c>
      <c r="AZ54" s="21" t="str">
        <f t="shared" si="53"/>
        <v>163PMNS</v>
      </c>
      <c r="BA54" s="21" t="s">
        <v>352</v>
      </c>
      <c r="BB54" s="361">
        <f t="shared" si="54"/>
        <v>1</v>
      </c>
      <c r="BC54" s="397">
        <f>SUMIF(Data!$U:$U,"="&amp;$AY54,Data!I:I)/$BB54</f>
        <v>9</v>
      </c>
      <c r="BD54" s="397">
        <f>SUMIF(Data!$U:$U,"="&amp;$AY54,Data!J:J)/$BB54</f>
        <v>2</v>
      </c>
      <c r="BE54" s="397">
        <f>SUMIF(Data!$U:$U,"="&amp;$AY54,Data!K:K)/$BB54</f>
        <v>6</v>
      </c>
      <c r="BF54" s="397">
        <f>SUMIF(Data!$U:$U,"="&amp;$AY54,Data!L:L)/$BB54</f>
        <v>7</v>
      </c>
      <c r="BG54" s="361">
        <f t="shared" si="55"/>
        <v>1</v>
      </c>
      <c r="BH54" s="398">
        <f>SUMIF(Data!$U:$U,"="&amp;$AZ54,Data!I:I)/$BG54</f>
        <v>4</v>
      </c>
      <c r="BI54" s="398">
        <f>SUMIF(Data!$U:$U,"="&amp;$AZ54,Data!J:J)/$BG54</f>
        <v>0</v>
      </c>
      <c r="BJ54" s="398">
        <f>SUMIF(Data!$U:$U,"="&amp;$AZ54,Data!K:K)/$BG54</f>
        <v>1</v>
      </c>
      <c r="BK54" s="398">
        <f>SUMIF(Data!$U:$U,"="&amp;$AZ54,Data!L:L)/$BG54</f>
        <v>3</v>
      </c>
      <c r="BM54" t="b">
        <f t="shared" ref="BM54:BM55" si="73">AND(AJ54&gt;0,AK54&gt;0,ISNUMBER(AJ54))</f>
        <v>1</v>
      </c>
      <c r="BN54" t="b">
        <f t="shared" ref="BN54:BN55" si="74">AI54&gt;0</f>
        <v>1</v>
      </c>
      <c r="BO54" t="b">
        <f t="shared" ref="BO54:BO55" si="75">AND(AF54&gt;0,AG54&gt;0,ISNUMBER(AF54))</f>
        <v>1</v>
      </c>
      <c r="BP54">
        <v>48</v>
      </c>
      <c r="BQ54">
        <f t="shared" si="59"/>
        <v>1</v>
      </c>
      <c r="BR54">
        <f t="shared" si="60"/>
        <v>1</v>
      </c>
    </row>
    <row r="55" spans="1:70" x14ac:dyDescent="0.25">
      <c r="A55">
        <v>50</v>
      </c>
      <c r="B55" s="151">
        <f t="shared" si="42"/>
        <v>164</v>
      </c>
      <c r="C55" s="152" t="str">
        <f t="shared" si="61"/>
        <v>Southern Ave</v>
      </c>
      <c r="D55" s="152" t="str">
        <f t="shared" si="61"/>
        <v>McClintock Dr</v>
      </c>
      <c r="E55" s="12">
        <f t="shared" si="62"/>
        <v>12.25</v>
      </c>
      <c r="F55" s="12">
        <f t="shared" si="63"/>
        <v>9.5</v>
      </c>
      <c r="G55" s="12">
        <f t="shared" si="64"/>
        <v>15</v>
      </c>
      <c r="H55" s="13">
        <f t="shared" si="44"/>
        <v>1.5789473684210527</v>
      </c>
      <c r="I55" s="206"/>
      <c r="J55" s="201">
        <f t="shared" si="65"/>
        <v>12.25</v>
      </c>
      <c r="K55" s="9"/>
      <c r="L55" s="14"/>
      <c r="M55" s="14"/>
      <c r="N55" s="14"/>
      <c r="O55" s="14"/>
      <c r="P55" s="9"/>
      <c r="Q55" s="27" t="s">
        <v>352</v>
      </c>
      <c r="R55" s="9">
        <f t="shared" si="66"/>
        <v>164</v>
      </c>
      <c r="S55" s="11">
        <f t="shared" si="67"/>
        <v>0.20408163265306123</v>
      </c>
      <c r="T55" s="11">
        <f t="shared" si="68"/>
        <v>0.22448979591836735</v>
      </c>
      <c r="U55" s="11">
        <f t="shared" si="69"/>
        <v>0.26530612244897961</v>
      </c>
      <c r="V55" s="11">
        <f t="shared" si="70"/>
        <v>0.91836734693877553</v>
      </c>
      <c r="W55" s="11"/>
      <c r="X55" s="11"/>
      <c r="Y55" s="11"/>
      <c r="Z55" s="11"/>
      <c r="AA55" s="11"/>
      <c r="AB55" s="11"/>
      <c r="AC55" s="11"/>
      <c r="AE55" s="301">
        <f t="shared" si="21"/>
        <v>49</v>
      </c>
      <c r="AF55" s="346">
        <f>SUMIF(Data!$U:$U,"="&amp;AW55,Data!$H:$H)/IF($BB55&lt;1,1,$BB55)</f>
        <v>19</v>
      </c>
      <c r="AG55" s="346">
        <f>SUMIF(Data!$U:$U,"="&amp;AX55,Data!$H:$H)/IF($BG55&lt;1,1,$BG55)</f>
        <v>30</v>
      </c>
      <c r="AH55" s="21"/>
      <c r="AI55" s="301">
        <f t="shared" si="22"/>
        <v>49</v>
      </c>
      <c r="AJ55" s="21">
        <f t="shared" si="71"/>
        <v>19</v>
      </c>
      <c r="AK55" s="21">
        <f t="shared" si="72"/>
        <v>30</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si="50"/>
        <v>164AMNS</v>
      </c>
      <c r="AX55" s="21" t="str">
        <f t="shared" si="51"/>
        <v>164PMNS</v>
      </c>
      <c r="AY55" s="21" t="str">
        <f t="shared" si="52"/>
        <v>164AMNS</v>
      </c>
      <c r="AZ55" s="21" t="str">
        <f t="shared" si="53"/>
        <v>164PMNS</v>
      </c>
      <c r="BA55" s="21" t="s">
        <v>352</v>
      </c>
      <c r="BB55" s="361">
        <f t="shared" si="54"/>
        <v>1</v>
      </c>
      <c r="BC55" s="397">
        <f>SUMIF(Data!$U:$U,"="&amp;$AY55,Data!I:I)/$BB55</f>
        <v>3</v>
      </c>
      <c r="BD55" s="397">
        <f>SUMIF(Data!$U:$U,"="&amp;$AY55,Data!J:J)/$BB55</f>
        <v>6</v>
      </c>
      <c r="BE55" s="397">
        <f>SUMIF(Data!$U:$U,"="&amp;$AY55,Data!K:K)/$BB55</f>
        <v>5</v>
      </c>
      <c r="BF55" s="397">
        <f>SUMIF(Data!$U:$U,"="&amp;$AY55,Data!L:L)/$BB55</f>
        <v>15</v>
      </c>
      <c r="BG55" s="361">
        <f t="shared" si="55"/>
        <v>1</v>
      </c>
      <c r="BH55" s="398">
        <f>SUMIF(Data!$U:$U,"="&amp;$AZ55,Data!I:I)/$BG55</f>
        <v>7</v>
      </c>
      <c r="BI55" s="398">
        <f>SUMIF(Data!$U:$U,"="&amp;$AZ55,Data!J:J)/$BG55</f>
        <v>5</v>
      </c>
      <c r="BJ55" s="398">
        <f>SUMIF(Data!$U:$U,"="&amp;$AZ55,Data!K:K)/$BG55</f>
        <v>8</v>
      </c>
      <c r="BK55" s="398">
        <f>SUMIF(Data!$U:$U,"="&amp;$AZ55,Data!L:L)/$BG55</f>
        <v>30</v>
      </c>
      <c r="BM55" t="b">
        <f t="shared" si="73"/>
        <v>1</v>
      </c>
      <c r="BN55" t="b">
        <f t="shared" si="74"/>
        <v>1</v>
      </c>
      <c r="BO55" t="b">
        <f t="shared" si="75"/>
        <v>1</v>
      </c>
      <c r="BP55">
        <v>48</v>
      </c>
      <c r="BQ55">
        <f t="shared" si="59"/>
        <v>1</v>
      </c>
      <c r="BR55">
        <f t="shared" si="60"/>
        <v>1</v>
      </c>
    </row>
    <row r="56" spans="1:70" x14ac:dyDescent="0.25">
      <c r="A56">
        <v>51</v>
      </c>
      <c r="B56" s="151">
        <f t="shared" si="42"/>
        <v>165</v>
      </c>
      <c r="C56" s="152" t="str">
        <f t="shared" si="61"/>
        <v>University Dr</v>
      </c>
      <c r="D56" s="152" t="str">
        <f t="shared" si="61"/>
        <v>Priest Dr</v>
      </c>
      <c r="E56" s="12">
        <f t="shared" ref="E56:E59" si="76">IF(BN56,IF(BM56,AI56/4,AI56/2),"")</f>
        <v>12</v>
      </c>
      <c r="F56" s="12">
        <f t="shared" ref="F56:F59" si="77">IF(AJ56&gt;0,AJ56/2,"")</f>
        <v>11</v>
      </c>
      <c r="G56" s="12">
        <f t="shared" ref="G56:G59" si="78">IF(AK56&gt;0,AK56/2,"")</f>
        <v>13</v>
      </c>
      <c r="H56" s="13">
        <f t="shared" si="44"/>
        <v>1.1818181818181819</v>
      </c>
      <c r="I56" s="206"/>
      <c r="J56" s="201">
        <f t="shared" ref="J56:J59" si="79">IF(BO56,AE56/4,AE56/2)</f>
        <v>12</v>
      </c>
      <c r="K56" s="9"/>
      <c r="L56" s="14"/>
      <c r="M56" s="14"/>
      <c r="N56" s="14"/>
      <c r="O56" s="14"/>
      <c r="P56" s="9"/>
      <c r="Q56" s="27" t="s">
        <v>352</v>
      </c>
      <c r="R56" s="9">
        <f t="shared" ref="R56:R59" si="80">B56</f>
        <v>165</v>
      </c>
      <c r="S56" s="11">
        <f t="shared" ref="S56:S59" si="81">IF($AI56&gt;0,(BC56*$AS56+BH56*$AT56)/$AI56,"")</f>
        <v>6.25E-2</v>
      </c>
      <c r="T56" s="11">
        <f t="shared" ref="T56:T59" si="82">IF($AI56&gt;0,(BD56*$AS56+BI56*$AT56)/$AI56,"")</f>
        <v>0.20833333333333334</v>
      </c>
      <c r="U56" s="11">
        <f t="shared" ref="U56:U59" si="83">IF($AI56&gt;0,(BE56*$AS56+BJ56*$AT56)/$AI56,"")</f>
        <v>0.25</v>
      </c>
      <c r="V56" s="11">
        <f t="shared" ref="V56:V59" si="84">IF($AI56&gt;0,(BF56*$AS56+BK56*$AT56)/$AI56,"")</f>
        <v>0.58333333333333337</v>
      </c>
      <c r="W56" s="11"/>
      <c r="X56" s="11"/>
      <c r="Y56" s="11"/>
      <c r="Z56" s="11"/>
      <c r="AA56" s="11"/>
      <c r="AB56" s="11"/>
      <c r="AC56" s="11"/>
      <c r="AE56" s="301">
        <f t="shared" si="21"/>
        <v>48</v>
      </c>
      <c r="AF56" s="346">
        <f>SUMIF(Data!$U:$U,"="&amp;AW56,Data!$H:$H)/IF($BB56&lt;1,1,$BB56)</f>
        <v>22</v>
      </c>
      <c r="AG56" s="346">
        <f>SUMIF(Data!$U:$U,"="&amp;AX56,Data!$H:$H)/IF($BG56&lt;1,1,$BG56)</f>
        <v>26</v>
      </c>
      <c r="AH56" s="21"/>
      <c r="AI56" s="301">
        <f t="shared" si="22"/>
        <v>48</v>
      </c>
      <c r="AJ56" s="21">
        <f t="shared" ref="AJ56:AJ59" si="85">AF56*AS56</f>
        <v>22</v>
      </c>
      <c r="AK56" s="21">
        <f t="shared" ref="AK56:AK59" si="86">AG56*AT56</f>
        <v>26</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50"/>
        <v>165AMNS</v>
      </c>
      <c r="AX56" s="21" t="str">
        <f t="shared" si="51"/>
        <v>165PMNS</v>
      </c>
      <c r="AY56" s="21" t="str">
        <f t="shared" si="52"/>
        <v>165AMNS</v>
      </c>
      <c r="AZ56" s="21" t="str">
        <f t="shared" si="53"/>
        <v>165PMNS</v>
      </c>
      <c r="BA56" s="21" t="s">
        <v>352</v>
      </c>
      <c r="BB56" s="361">
        <f t="shared" si="54"/>
        <v>1</v>
      </c>
      <c r="BC56" s="397">
        <f>SUMIF(Data!$U:$U,"="&amp;$AY56,Data!I:I)/$BB56</f>
        <v>3</v>
      </c>
      <c r="BD56" s="397">
        <f>SUMIF(Data!$U:$U,"="&amp;$AY56,Data!J:J)/$BB56</f>
        <v>4</v>
      </c>
      <c r="BE56" s="397">
        <f>SUMIF(Data!$U:$U,"="&amp;$AY56,Data!K:K)/$BB56</f>
        <v>7</v>
      </c>
      <c r="BF56" s="397">
        <f>SUMIF(Data!$U:$U,"="&amp;$AY56,Data!L:L)/$BB56</f>
        <v>17</v>
      </c>
      <c r="BG56" s="361">
        <f t="shared" si="55"/>
        <v>1</v>
      </c>
      <c r="BH56" s="398">
        <f>SUMIF(Data!$U:$U,"="&amp;$AZ56,Data!I:I)/$BG56</f>
        <v>0</v>
      </c>
      <c r="BI56" s="398">
        <f>SUMIF(Data!$U:$U,"="&amp;$AZ56,Data!J:J)/$BG56</f>
        <v>6</v>
      </c>
      <c r="BJ56" s="398">
        <f>SUMIF(Data!$U:$U,"="&amp;$AZ56,Data!K:K)/$BG56</f>
        <v>5</v>
      </c>
      <c r="BK56" s="398">
        <f>SUMIF(Data!$U:$U,"="&amp;$AZ56,Data!L:L)/$BG56</f>
        <v>11</v>
      </c>
      <c r="BM56" t="b">
        <f t="shared" ref="BM56:BM59" si="87">AND(AJ56&gt;0,AK56&gt;0,ISNUMBER(AJ56))</f>
        <v>1</v>
      </c>
      <c r="BN56" t="b">
        <f t="shared" ref="BN56:BN59" si="88">AI56&gt;0</f>
        <v>1</v>
      </c>
      <c r="BO56" t="b">
        <f t="shared" ref="BO56:BO59" si="89">AND(AF56&gt;0,AG56&gt;0,ISNUMBER(AF56))</f>
        <v>1</v>
      </c>
      <c r="BP56">
        <v>48</v>
      </c>
      <c r="BQ56">
        <f t="shared" si="59"/>
        <v>1</v>
      </c>
      <c r="BR56">
        <f t="shared" si="60"/>
        <v>1</v>
      </c>
    </row>
    <row r="57" spans="1:70" x14ac:dyDescent="0.25">
      <c r="A57">
        <v>52</v>
      </c>
      <c r="B57" s="151">
        <f t="shared" si="42"/>
        <v>166</v>
      </c>
      <c r="C57" s="152" t="str">
        <f t="shared" si="61"/>
        <v>8th St</v>
      </c>
      <c r="D57" s="152" t="str">
        <f t="shared" si="61"/>
        <v>Dorsey Ln</v>
      </c>
      <c r="E57" s="12">
        <f t="shared" si="76"/>
        <v>23.75</v>
      </c>
      <c r="F57" s="12">
        <f t="shared" si="77"/>
        <v>9.5</v>
      </c>
      <c r="G57" s="12">
        <f t="shared" si="78"/>
        <v>38</v>
      </c>
      <c r="H57" s="13">
        <f t="shared" si="44"/>
        <v>4</v>
      </c>
      <c r="I57" s="206"/>
      <c r="J57" s="201">
        <f t="shared" si="79"/>
        <v>23.75</v>
      </c>
      <c r="K57" s="9"/>
      <c r="L57" s="14"/>
      <c r="M57" s="14"/>
      <c r="N57" s="14"/>
      <c r="O57" s="14"/>
      <c r="P57" s="9"/>
      <c r="Q57" s="27" t="s">
        <v>352</v>
      </c>
      <c r="R57" s="9">
        <f t="shared" si="80"/>
        <v>166</v>
      </c>
      <c r="S57" s="11">
        <f t="shared" si="81"/>
        <v>0.18947368421052632</v>
      </c>
      <c r="T57" s="11">
        <f t="shared" si="82"/>
        <v>8.4210526315789472E-2</v>
      </c>
      <c r="U57" s="11">
        <f t="shared" si="83"/>
        <v>0.16842105263157894</v>
      </c>
      <c r="V57" s="11">
        <f t="shared" si="84"/>
        <v>0.4631578947368421</v>
      </c>
      <c r="W57" s="11"/>
      <c r="X57" s="11"/>
      <c r="Y57" s="11"/>
      <c r="Z57" s="11"/>
      <c r="AA57" s="11"/>
      <c r="AB57" s="11"/>
      <c r="AC57" s="11"/>
      <c r="AE57" s="301">
        <f t="shared" si="21"/>
        <v>95</v>
      </c>
      <c r="AF57" s="346">
        <f>SUMIF(Data!$U:$U,"="&amp;AW57,Data!$H:$H)/IF($BB57&lt;1,1,$BB57)</f>
        <v>19</v>
      </c>
      <c r="AG57" s="346">
        <f>SUMIF(Data!$U:$U,"="&amp;AX57,Data!$H:$H)/IF($BG57&lt;1,1,$BG57)</f>
        <v>76</v>
      </c>
      <c r="AH57" s="21"/>
      <c r="AI57" s="301">
        <f t="shared" si="22"/>
        <v>95</v>
      </c>
      <c r="AJ57" s="21">
        <f t="shared" si="85"/>
        <v>19</v>
      </c>
      <c r="AK57" s="21">
        <f t="shared" si="86"/>
        <v>76</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50"/>
        <v>166AMNS</v>
      </c>
      <c r="AX57" s="21" t="str">
        <f t="shared" si="51"/>
        <v>166PMNS</v>
      </c>
      <c r="AY57" s="21" t="str">
        <f t="shared" si="52"/>
        <v>166AMNS</v>
      </c>
      <c r="AZ57" s="21" t="str">
        <f t="shared" si="53"/>
        <v>166PMNS</v>
      </c>
      <c r="BA57" s="21" t="s">
        <v>352</v>
      </c>
      <c r="BB57" s="361">
        <f t="shared" si="54"/>
        <v>1</v>
      </c>
      <c r="BC57" s="397">
        <f>SUMIF(Data!$U:$U,"="&amp;$AY57,Data!I:I)/$BB57</f>
        <v>2</v>
      </c>
      <c r="BD57" s="397">
        <f>SUMIF(Data!$U:$U,"="&amp;$AY57,Data!J:J)/$BB57</f>
        <v>1</v>
      </c>
      <c r="BE57" s="397">
        <f>SUMIF(Data!$U:$U,"="&amp;$AY57,Data!K:K)/$BB57</f>
        <v>4</v>
      </c>
      <c r="BF57" s="397">
        <f>SUMIF(Data!$U:$U,"="&amp;$AY57,Data!L:L)/$BB57</f>
        <v>1</v>
      </c>
      <c r="BG57" s="361">
        <f t="shared" si="55"/>
        <v>1</v>
      </c>
      <c r="BH57" s="398">
        <f>SUMIF(Data!$U:$U,"="&amp;$AZ57,Data!I:I)/$BG57</f>
        <v>16</v>
      </c>
      <c r="BI57" s="398">
        <f>SUMIF(Data!$U:$U,"="&amp;$AZ57,Data!J:J)/$BG57</f>
        <v>7</v>
      </c>
      <c r="BJ57" s="398">
        <f>SUMIF(Data!$U:$U,"="&amp;$AZ57,Data!K:K)/$BG57</f>
        <v>12</v>
      </c>
      <c r="BK57" s="398">
        <f>SUMIF(Data!$U:$U,"="&amp;$AZ57,Data!L:L)/$BG57</f>
        <v>43</v>
      </c>
      <c r="BM57" t="b">
        <f t="shared" si="87"/>
        <v>1</v>
      </c>
      <c r="BN57" t="b">
        <f t="shared" si="88"/>
        <v>1</v>
      </c>
      <c r="BO57" t="b">
        <f t="shared" si="89"/>
        <v>1</v>
      </c>
      <c r="BP57">
        <v>48</v>
      </c>
      <c r="BQ57">
        <f t="shared" si="59"/>
        <v>1</v>
      </c>
      <c r="BR57">
        <f t="shared" si="60"/>
        <v>1</v>
      </c>
    </row>
    <row r="58" spans="1:70" x14ac:dyDescent="0.25">
      <c r="A58">
        <v>53</v>
      </c>
      <c r="B58" s="151">
        <f t="shared" si="42"/>
        <v>167</v>
      </c>
      <c r="C58" s="152" t="str">
        <f t="shared" si="61"/>
        <v>Town Lake Path S</v>
      </c>
      <c r="D58" s="152" t="str">
        <f t="shared" si="61"/>
        <v>Priest Dr</v>
      </c>
      <c r="E58" s="12">
        <f t="shared" si="76"/>
        <v>9.25</v>
      </c>
      <c r="F58" s="12">
        <f t="shared" si="77"/>
        <v>4.5</v>
      </c>
      <c r="G58" s="12">
        <f t="shared" si="78"/>
        <v>14</v>
      </c>
      <c r="H58" s="13">
        <f t="shared" si="44"/>
        <v>3.1111111111111112</v>
      </c>
      <c r="I58" s="206"/>
      <c r="J58" s="201">
        <f t="shared" si="79"/>
        <v>9.25</v>
      </c>
      <c r="K58" s="9"/>
      <c r="L58" s="14"/>
      <c r="M58" s="14"/>
      <c r="N58" s="14"/>
      <c r="O58" s="14"/>
      <c r="P58" s="9"/>
      <c r="Q58" s="27" t="s">
        <v>352</v>
      </c>
      <c r="R58" s="9">
        <f t="shared" si="80"/>
        <v>167</v>
      </c>
      <c r="S58" s="11">
        <f t="shared" si="81"/>
        <v>0.1891891891891892</v>
      </c>
      <c r="T58" s="11">
        <f t="shared" si="82"/>
        <v>0.45945945945945948</v>
      </c>
      <c r="U58" s="11">
        <f t="shared" si="83"/>
        <v>0.13513513513513514</v>
      </c>
      <c r="V58" s="11">
        <f t="shared" si="84"/>
        <v>0.70270270270270274</v>
      </c>
      <c r="W58" s="11"/>
      <c r="X58" s="11"/>
      <c r="Y58" s="11"/>
      <c r="Z58" s="11"/>
      <c r="AA58" s="11"/>
      <c r="AB58" s="11"/>
      <c r="AC58" s="11"/>
      <c r="AE58" s="301">
        <f t="shared" si="21"/>
        <v>37</v>
      </c>
      <c r="AF58" s="346">
        <f>SUMIF(Data!$U:$U,"="&amp;AW58,Data!$H:$H)/IF($BB58&lt;1,1,$BB58)</f>
        <v>9</v>
      </c>
      <c r="AG58" s="346">
        <f>SUMIF(Data!$U:$U,"="&amp;AX58,Data!$H:$H)/IF($BG58&lt;1,1,$BG58)</f>
        <v>28</v>
      </c>
      <c r="AH58" s="21"/>
      <c r="AI58" s="301">
        <f t="shared" si="22"/>
        <v>37</v>
      </c>
      <c r="AJ58" s="21">
        <f t="shared" si="85"/>
        <v>9</v>
      </c>
      <c r="AK58" s="21">
        <f t="shared" si="86"/>
        <v>28</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si="50"/>
        <v>167AMNS</v>
      </c>
      <c r="AX58" s="21" t="str">
        <f t="shared" si="51"/>
        <v>167PMNS</v>
      </c>
      <c r="AY58" s="21" t="str">
        <f t="shared" si="52"/>
        <v>167AMNS</v>
      </c>
      <c r="AZ58" s="21" t="str">
        <f t="shared" si="53"/>
        <v>167PMNS</v>
      </c>
      <c r="BA58" s="21" t="s">
        <v>352</v>
      </c>
      <c r="BB58" s="361">
        <f t="shared" si="54"/>
        <v>1</v>
      </c>
      <c r="BC58" s="397">
        <f>SUMIF(Data!$U:$U,"="&amp;$AY58,Data!I:I)/$BB58</f>
        <v>1</v>
      </c>
      <c r="BD58" s="397">
        <f>SUMIF(Data!$U:$U,"="&amp;$AY58,Data!J:J)/$BB58</f>
        <v>4</v>
      </c>
      <c r="BE58" s="397">
        <f>SUMIF(Data!$U:$U,"="&amp;$AY58,Data!K:K)/$BB58</f>
        <v>0</v>
      </c>
      <c r="BF58" s="397">
        <f>SUMIF(Data!$U:$U,"="&amp;$AY58,Data!L:L)/$BB58</f>
        <v>7</v>
      </c>
      <c r="BG58" s="361">
        <f t="shared" si="55"/>
        <v>1</v>
      </c>
      <c r="BH58" s="398">
        <f>SUMIF(Data!$U:$U,"="&amp;$AZ58,Data!I:I)/$BG58</f>
        <v>6</v>
      </c>
      <c r="BI58" s="398">
        <f>SUMIF(Data!$U:$U,"="&amp;$AZ58,Data!J:J)/$BG58</f>
        <v>13</v>
      </c>
      <c r="BJ58" s="398">
        <f>SUMIF(Data!$U:$U,"="&amp;$AZ58,Data!K:K)/$BG58</f>
        <v>5</v>
      </c>
      <c r="BK58" s="398">
        <f>SUMIF(Data!$U:$U,"="&amp;$AZ58,Data!L:L)/$BG58</f>
        <v>19</v>
      </c>
      <c r="BM58" t="b">
        <f t="shared" si="87"/>
        <v>1</v>
      </c>
      <c r="BN58" t="b">
        <f t="shared" si="88"/>
        <v>1</v>
      </c>
      <c r="BO58" t="b">
        <f t="shared" si="89"/>
        <v>1</v>
      </c>
      <c r="BP58">
        <v>48</v>
      </c>
      <c r="BQ58">
        <f t="shared" si="59"/>
        <v>1</v>
      </c>
      <c r="BR58">
        <f t="shared" si="60"/>
        <v>1</v>
      </c>
    </row>
    <row r="59" spans="1:70" x14ac:dyDescent="0.25">
      <c r="A59">
        <v>54</v>
      </c>
      <c r="B59" s="151" t="str">
        <f t="shared" si="42"/>
        <v/>
      </c>
      <c r="C59" s="152" t="str">
        <f t="shared" si="61"/>
        <v/>
      </c>
      <c r="D59" s="152" t="str">
        <f t="shared" si="61"/>
        <v/>
      </c>
      <c r="E59" s="12" t="str">
        <f t="shared" si="76"/>
        <v/>
      </c>
      <c r="F59" s="12" t="e">
        <f t="shared" si="77"/>
        <v>#N/A</v>
      </c>
      <c r="G59" s="12" t="e">
        <f t="shared" si="78"/>
        <v>#N/A</v>
      </c>
      <c r="H59" s="13" t="e">
        <f t="shared" si="44"/>
        <v>#N/A</v>
      </c>
      <c r="I59" s="206"/>
      <c r="J59" s="201" t="e">
        <f t="shared" si="79"/>
        <v>#N/A</v>
      </c>
      <c r="K59" s="9"/>
      <c r="L59" s="14"/>
      <c r="M59" s="14"/>
      <c r="N59" s="14"/>
      <c r="O59" s="14"/>
      <c r="P59" s="9"/>
      <c r="Q59" s="27" t="s">
        <v>352</v>
      </c>
      <c r="R59" s="9" t="str">
        <f t="shared" si="80"/>
        <v/>
      </c>
      <c r="S59" s="11" t="str">
        <f t="shared" si="81"/>
        <v/>
      </c>
      <c r="T59" s="11" t="str">
        <f t="shared" si="82"/>
        <v/>
      </c>
      <c r="U59" s="11" t="str">
        <f t="shared" si="83"/>
        <v/>
      </c>
      <c r="V59" s="11" t="str">
        <f t="shared" si="84"/>
        <v/>
      </c>
      <c r="W59" s="11"/>
      <c r="X59" s="11"/>
      <c r="Y59" s="11"/>
      <c r="Z59" s="11"/>
      <c r="AA59" s="11"/>
      <c r="AB59" s="11"/>
      <c r="AC59" s="11"/>
      <c r="AE59" s="301" t="e">
        <f t="shared" si="21"/>
        <v>#N/A</v>
      </c>
      <c r="AF59" s="346" t="e">
        <f>SUMIF(Data!$U:$U,"="&amp;AW59,Data!$H:$H)/IF($BB59&lt;1,1,$BB59)</f>
        <v>#N/A</v>
      </c>
      <c r="AG59" s="346" t="e">
        <f>SUMIF(Data!$U:$U,"="&amp;AX59,Data!$H:$H)/IF($BG59&lt;1,1,$BG59)</f>
        <v>#N/A</v>
      </c>
      <c r="AH59" s="21"/>
      <c r="AI59" s="301">
        <f t="shared" si="22"/>
        <v>0</v>
      </c>
      <c r="AJ59" s="21" t="e">
        <f t="shared" si="85"/>
        <v>#N/A</v>
      </c>
      <c r="AK59" s="21" t="e">
        <f t="shared" si="86"/>
        <v>#N/A</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si="50"/>
        <v>AMNS</v>
      </c>
      <c r="AX59" s="21" t="str">
        <f t="shared" si="51"/>
        <v>PMNS</v>
      </c>
      <c r="AY59" s="21" t="str">
        <f t="shared" si="52"/>
        <v>AMNS</v>
      </c>
      <c r="AZ59" s="21" t="str">
        <f t="shared" si="53"/>
        <v>PMNS</v>
      </c>
      <c r="BA59" s="21" t="s">
        <v>352</v>
      </c>
      <c r="BB59" s="361" t="e">
        <f t="shared" si="54"/>
        <v>#N/A</v>
      </c>
      <c r="BC59" s="397" t="e">
        <f>SUMIF(Data!$U:$U,"="&amp;$AY59,Data!I:I)/$BB59</f>
        <v>#N/A</v>
      </c>
      <c r="BD59" s="397" t="e">
        <f>SUMIF(Data!$U:$U,"="&amp;$AY59,Data!J:J)/$BB59</f>
        <v>#N/A</v>
      </c>
      <c r="BE59" s="397" t="e">
        <f>SUMIF(Data!$U:$U,"="&amp;$AY59,Data!K:K)/$BB59</f>
        <v>#N/A</v>
      </c>
      <c r="BF59" s="397" t="e">
        <f>SUMIF(Data!$U:$U,"="&amp;$AY59,Data!L:L)/$BB59</f>
        <v>#N/A</v>
      </c>
      <c r="BG59" s="361" t="e">
        <f t="shared" si="55"/>
        <v>#N/A</v>
      </c>
      <c r="BH59" s="398" t="e">
        <f>SUMIF(Data!$U:$U,"="&amp;$AZ59,Data!I:I)/$BG59</f>
        <v>#N/A</v>
      </c>
      <c r="BI59" s="398" t="e">
        <f>SUMIF(Data!$U:$U,"="&amp;$AZ59,Data!J:J)/$BG59</f>
        <v>#N/A</v>
      </c>
      <c r="BJ59" s="398" t="e">
        <f>SUMIF(Data!$U:$U,"="&amp;$AZ59,Data!K:K)/$BG59</f>
        <v>#N/A</v>
      </c>
      <c r="BK59" s="398" t="e">
        <f>SUMIF(Data!$U:$U,"="&amp;$AZ59,Data!L:L)/$BG59</f>
        <v>#N/A</v>
      </c>
      <c r="BM59" t="e">
        <f t="shared" si="87"/>
        <v>#N/A</v>
      </c>
      <c r="BN59" t="b">
        <f t="shared" si="88"/>
        <v>0</v>
      </c>
      <c r="BO59" t="e">
        <f t="shared" si="89"/>
        <v>#N/A</v>
      </c>
      <c r="BP59">
        <v>48</v>
      </c>
      <c r="BQ59">
        <f t="shared" si="59"/>
        <v>1</v>
      </c>
      <c r="BR59">
        <f t="shared" si="60"/>
        <v>1</v>
      </c>
    </row>
    <row r="60" spans="1:70" s="139" customFormat="1" x14ac:dyDescent="0.25">
      <c r="A60" s="133">
        <v>1</v>
      </c>
      <c r="B60" s="133">
        <f t="shared" si="42"/>
        <v>101</v>
      </c>
      <c r="C60" s="133" t="str">
        <f t="shared" si="61"/>
        <v>Washington/Curry</v>
      </c>
      <c r="D60" s="133" t="str">
        <f t="shared" si="61"/>
        <v>Mill Ave</v>
      </c>
      <c r="E60" s="134">
        <f t="shared" si="43"/>
        <v>15.75</v>
      </c>
      <c r="F60" s="134">
        <f t="shared" ref="F60:F85" si="90">IF(AJ60&gt;0,AJ60/2,"")</f>
        <v>11.5</v>
      </c>
      <c r="G60" s="134">
        <f t="shared" ref="G60:G85" si="91">IF(AK60&gt;0,AK60/2,"")</f>
        <v>20</v>
      </c>
      <c r="H60" s="135">
        <f t="shared" si="44"/>
        <v>1.7391304347826086</v>
      </c>
      <c r="I60" s="207"/>
      <c r="J60" s="201">
        <f t="shared" si="45"/>
        <v>15.75</v>
      </c>
      <c r="K60" s="132"/>
      <c r="L60" s="132"/>
      <c r="M60" s="132"/>
      <c r="N60" s="132"/>
      <c r="O60" s="132"/>
      <c r="P60" s="132"/>
      <c r="Q60" s="137" t="s">
        <v>351</v>
      </c>
      <c r="R60" s="132">
        <f t="shared" ref="R60:R85" si="92">B60</f>
        <v>101</v>
      </c>
      <c r="S60" s="138">
        <f t="shared" si="46"/>
        <v>0.19047619047619047</v>
      </c>
      <c r="T60" s="138">
        <f t="shared" si="47"/>
        <v>0.61904761904761907</v>
      </c>
      <c r="U60" s="138">
        <f t="shared" si="48"/>
        <v>9.5238095238095233E-2</v>
      </c>
      <c r="V60" s="138">
        <f t="shared" si="49"/>
        <v>0.17460317460317459</v>
      </c>
      <c r="W60" s="138"/>
      <c r="X60" s="138"/>
      <c r="Y60" s="138"/>
      <c r="Z60" s="138"/>
      <c r="AA60" s="138"/>
      <c r="AB60" s="138"/>
      <c r="AC60" s="138"/>
      <c r="AE60" s="301">
        <f t="shared" si="21"/>
        <v>63</v>
      </c>
      <c r="AF60" s="346">
        <f>SUMIF(Data!$U:$U,"="&amp;AW60,Data!$H:$H)/IF($BB60&lt;1,1,$BB60)</f>
        <v>23</v>
      </c>
      <c r="AG60" s="346">
        <f>SUMIF(Data!$U:$U,"="&amp;AX60,Data!$H:$H)/IF($BG60&lt;1,1,$BG60)</f>
        <v>40</v>
      </c>
      <c r="AH60" s="136"/>
      <c r="AI60" s="301">
        <f t="shared" si="22"/>
        <v>63</v>
      </c>
      <c r="AJ60" s="136">
        <f t="shared" ref="AJ60:AJ85" si="93">AF60*AS60</f>
        <v>23</v>
      </c>
      <c r="AK60" s="136">
        <f t="shared" ref="AK60:AK85" si="94">AG60*AT60</f>
        <v>40</v>
      </c>
      <c r="AL60" s="136"/>
      <c r="AM60" s="136"/>
      <c r="AN60" s="136"/>
      <c r="AO60" s="136"/>
      <c r="AP60" s="136"/>
      <c r="AQ60" s="136">
        <f>IF(ISERROR(MATCH($B60&amp;LEFT(AQ$5,2),ErrCount!$L$2:$L$75,0)),1,0)</f>
        <v>1</v>
      </c>
      <c r="AR60" s="136">
        <f>IF(ISERROR(MATCH($B60&amp;LEFT(AR$5,2),ErrCount!$L$2:$L$75,0)),1,0)</f>
        <v>1</v>
      </c>
      <c r="AS60" s="136">
        <f>IF(ISERROR(MATCH($B60&amp;LEFT(AS$5,2),ErrCount!$L$2:$L$75,0)),1,0)</f>
        <v>1</v>
      </c>
      <c r="AT60" s="136">
        <f>IF(ISERROR(MATCH($B60&amp;LEFT(AT$5,2),ErrCount!$L$2:$L$75,0)),1,0)</f>
        <v>1</v>
      </c>
      <c r="AU60" s="136"/>
      <c r="AV60" s="136"/>
      <c r="AW60" s="136" t="str">
        <f t="shared" si="50"/>
        <v>101AMEW</v>
      </c>
      <c r="AX60" s="136" t="str">
        <f t="shared" si="51"/>
        <v>101PMEW</v>
      </c>
      <c r="AY60" s="136" t="str">
        <f t="shared" si="52"/>
        <v>101AMEW</v>
      </c>
      <c r="AZ60" s="136" t="str">
        <f t="shared" si="53"/>
        <v>101PMEW</v>
      </c>
      <c r="BA60" s="136" t="s">
        <v>351</v>
      </c>
      <c r="BB60" s="361">
        <f t="shared" si="54"/>
        <v>1</v>
      </c>
      <c r="BC60" s="397">
        <f>SUMIF(Data!$U:$U,"="&amp;$AY60,Data!I:I)/$BB60</f>
        <v>6</v>
      </c>
      <c r="BD60" s="397">
        <f>SUMIF(Data!$U:$U,"="&amp;$AY60,Data!J:J)/$BB60</f>
        <v>15</v>
      </c>
      <c r="BE60" s="397">
        <f>SUMIF(Data!$U:$U,"="&amp;$AY60,Data!K:K)/$BB60</f>
        <v>1</v>
      </c>
      <c r="BF60" s="397">
        <f>SUMIF(Data!$U:$U,"="&amp;$AY60,Data!L:L)/$BB60</f>
        <v>2</v>
      </c>
      <c r="BG60" s="361">
        <f t="shared" si="55"/>
        <v>1</v>
      </c>
      <c r="BH60" s="398">
        <f>SUMIF(Data!$U:$U,"="&amp;$AZ60,Data!I:I)/$BG60</f>
        <v>6</v>
      </c>
      <c r="BI60" s="398">
        <f>SUMIF(Data!$U:$U,"="&amp;$AZ60,Data!J:J)/$BG60</f>
        <v>24</v>
      </c>
      <c r="BJ60" s="398">
        <f>SUMIF(Data!$U:$U,"="&amp;$AZ60,Data!K:K)/$BG60</f>
        <v>5</v>
      </c>
      <c r="BK60" s="398">
        <f>SUMIF(Data!$U:$U,"="&amp;$AZ60,Data!L:L)/$BG60</f>
        <v>9</v>
      </c>
      <c r="BL60" s="141"/>
      <c r="BM60" s="139" t="b">
        <f t="shared" si="56"/>
        <v>1</v>
      </c>
      <c r="BN60" s="139" t="b">
        <f t="shared" si="57"/>
        <v>1</v>
      </c>
      <c r="BO60" t="b">
        <f t="shared" si="58"/>
        <v>1</v>
      </c>
      <c r="BP60">
        <v>1</v>
      </c>
      <c r="BQ60">
        <f t="shared" si="59"/>
        <v>1</v>
      </c>
      <c r="BR60">
        <f t="shared" si="60"/>
        <v>1</v>
      </c>
    </row>
    <row r="61" spans="1:70" s="139" customFormat="1" x14ac:dyDescent="0.25">
      <c r="A61" s="139">
        <v>2</v>
      </c>
      <c r="B61" s="133">
        <f t="shared" si="42"/>
        <v>102</v>
      </c>
      <c r="C61" s="133" t="str">
        <f t="shared" si="61"/>
        <v>Rio Salado Pkwy</v>
      </c>
      <c r="D61" s="133" t="str">
        <f t="shared" si="61"/>
        <v>Mill Ave</v>
      </c>
      <c r="E61" s="134">
        <f t="shared" si="43"/>
        <v>15.5</v>
      </c>
      <c r="F61" s="134">
        <f t="shared" si="90"/>
        <v>7</v>
      </c>
      <c r="G61" s="134">
        <f t="shared" si="91"/>
        <v>24</v>
      </c>
      <c r="H61" s="135">
        <f t="shared" si="44"/>
        <v>3.4285714285714284</v>
      </c>
      <c r="I61" s="207"/>
      <c r="J61" s="201">
        <f t="shared" si="45"/>
        <v>15.5</v>
      </c>
      <c r="K61" s="132"/>
      <c r="L61" s="132"/>
      <c r="M61" s="132"/>
      <c r="N61" s="132"/>
      <c r="O61" s="132"/>
      <c r="P61" s="132"/>
      <c r="Q61" s="137" t="s">
        <v>351</v>
      </c>
      <c r="R61" s="132">
        <f t="shared" si="92"/>
        <v>102</v>
      </c>
      <c r="S61" s="138">
        <f t="shared" si="46"/>
        <v>0.16129032258064516</v>
      </c>
      <c r="T61" s="138">
        <f t="shared" si="47"/>
        <v>0.37096774193548387</v>
      </c>
      <c r="U61" s="138">
        <f t="shared" si="48"/>
        <v>0.12903225806451613</v>
      </c>
      <c r="V61" s="138">
        <f t="shared" si="49"/>
        <v>0.5</v>
      </c>
      <c r="W61" s="138"/>
      <c r="X61" s="138"/>
      <c r="Y61" s="138"/>
      <c r="Z61" s="138"/>
      <c r="AA61" s="138"/>
      <c r="AB61" s="138"/>
      <c r="AC61" s="138"/>
      <c r="AE61" s="301">
        <f t="shared" si="21"/>
        <v>62</v>
      </c>
      <c r="AF61" s="346">
        <f>SUMIF(Data!$U:$U,"="&amp;AW61,Data!$H:$H)/IF($BB61&lt;1,1,$BB61)</f>
        <v>14</v>
      </c>
      <c r="AG61" s="346">
        <f>SUMIF(Data!$U:$U,"="&amp;AX61,Data!$H:$H)/IF($BG61&lt;1,1,$BG61)</f>
        <v>48</v>
      </c>
      <c r="AH61" s="136"/>
      <c r="AI61" s="301">
        <f t="shared" si="22"/>
        <v>62</v>
      </c>
      <c r="AJ61" s="136">
        <f t="shared" si="93"/>
        <v>14</v>
      </c>
      <c r="AK61" s="136">
        <f t="shared" si="94"/>
        <v>48</v>
      </c>
      <c r="AL61" s="136"/>
      <c r="AM61" s="136"/>
      <c r="AN61" s="136"/>
      <c r="AO61" s="136"/>
      <c r="AP61" s="136"/>
      <c r="AQ61" s="136">
        <f>IF(ISERROR(MATCH($B61&amp;LEFT(AQ$5,2),ErrCount!$L$2:$L$75,0)),1,0)</f>
        <v>1</v>
      </c>
      <c r="AR61" s="136">
        <f>IF(ISERROR(MATCH($B61&amp;LEFT(AR$5,2),ErrCount!$L$2:$L$75,0)),1,0)</f>
        <v>1</v>
      </c>
      <c r="AS61" s="136">
        <f>IF(ISERROR(MATCH($B61&amp;LEFT(AS$5,2),ErrCount!$L$2:$L$75,0)),1,0)</f>
        <v>1</v>
      </c>
      <c r="AT61" s="136">
        <f>IF(ISERROR(MATCH($B61&amp;LEFT(AT$5,2),ErrCount!$L$2:$L$75,0)),1,0)</f>
        <v>1</v>
      </c>
      <c r="AU61" s="136"/>
      <c r="AV61" s="136"/>
      <c r="AW61" s="136" t="str">
        <f t="shared" si="50"/>
        <v>102AMEW</v>
      </c>
      <c r="AX61" s="136" t="str">
        <f t="shared" si="51"/>
        <v>102PMEW</v>
      </c>
      <c r="AY61" s="136" t="str">
        <f t="shared" si="52"/>
        <v>102AMEW</v>
      </c>
      <c r="AZ61" s="136" t="str">
        <f t="shared" si="53"/>
        <v>102PMEW</v>
      </c>
      <c r="BA61" s="136" t="s">
        <v>351</v>
      </c>
      <c r="BB61" s="361">
        <f t="shared" si="54"/>
        <v>1</v>
      </c>
      <c r="BC61" s="397">
        <f>SUMIF(Data!$U:$U,"="&amp;$AY61,Data!I:I)/$BB61</f>
        <v>2</v>
      </c>
      <c r="BD61" s="397">
        <f>SUMIF(Data!$U:$U,"="&amp;$AY61,Data!J:J)/$BB61</f>
        <v>8</v>
      </c>
      <c r="BE61" s="397">
        <f>SUMIF(Data!$U:$U,"="&amp;$AY61,Data!K:K)/$BB61</f>
        <v>4</v>
      </c>
      <c r="BF61" s="397">
        <f>SUMIF(Data!$U:$U,"="&amp;$AY61,Data!L:L)/$BB61</f>
        <v>7</v>
      </c>
      <c r="BG61" s="361">
        <f t="shared" si="55"/>
        <v>1</v>
      </c>
      <c r="BH61" s="398">
        <f>SUMIF(Data!$U:$U,"="&amp;$AZ61,Data!I:I)/$BG61</f>
        <v>8</v>
      </c>
      <c r="BI61" s="398">
        <f>SUMIF(Data!$U:$U,"="&amp;$AZ61,Data!J:J)/$BG61</f>
        <v>15</v>
      </c>
      <c r="BJ61" s="398">
        <f>SUMIF(Data!$U:$U,"="&amp;$AZ61,Data!K:K)/$BG61</f>
        <v>4</v>
      </c>
      <c r="BK61" s="398">
        <f>SUMIF(Data!$U:$U,"="&amp;$AZ61,Data!L:L)/$BG61</f>
        <v>24</v>
      </c>
      <c r="BL61" s="141"/>
      <c r="BM61" s="139" t="b">
        <f t="shared" si="56"/>
        <v>1</v>
      </c>
      <c r="BN61" s="139" t="b">
        <f t="shared" si="57"/>
        <v>1</v>
      </c>
      <c r="BO61" t="b">
        <f t="shared" si="58"/>
        <v>1</v>
      </c>
      <c r="BP61">
        <v>2</v>
      </c>
      <c r="BQ61">
        <f t="shared" si="59"/>
        <v>2</v>
      </c>
      <c r="BR61">
        <f t="shared" si="60"/>
        <v>2</v>
      </c>
    </row>
    <row r="62" spans="1:70" s="139" customFormat="1" x14ac:dyDescent="0.25">
      <c r="A62" s="139">
        <v>3</v>
      </c>
      <c r="B62" s="133">
        <f t="shared" si="42"/>
        <v>103</v>
      </c>
      <c r="C62" s="133" t="str">
        <f t="shared" si="61"/>
        <v>Rio Salado Pkwy</v>
      </c>
      <c r="D62" s="133" t="str">
        <f t="shared" si="61"/>
        <v>Rural Rd</v>
      </c>
      <c r="E62" s="134">
        <f t="shared" si="43"/>
        <v>22.5</v>
      </c>
      <c r="F62" s="134" t="str">
        <f t="shared" si="90"/>
        <v/>
      </c>
      <c r="G62" s="134">
        <f t="shared" si="91"/>
        <v>22.5</v>
      </c>
      <c r="H62" s="135" t="str">
        <f t="shared" si="44"/>
        <v/>
      </c>
      <c r="I62" s="207"/>
      <c r="J62" s="201">
        <f t="shared" si="45"/>
        <v>22.5</v>
      </c>
      <c r="K62" s="132"/>
      <c r="L62" s="132"/>
      <c r="M62" s="132"/>
      <c r="N62" s="132"/>
      <c r="O62" s="132"/>
      <c r="P62" s="132"/>
      <c r="Q62" s="137" t="s">
        <v>351</v>
      </c>
      <c r="R62" s="132">
        <f t="shared" si="92"/>
        <v>103</v>
      </c>
      <c r="S62" s="138">
        <f t="shared" si="46"/>
        <v>0.31111111111111112</v>
      </c>
      <c r="T62" s="138">
        <f t="shared" si="47"/>
        <v>0.44444444444444442</v>
      </c>
      <c r="U62" s="138">
        <f t="shared" si="48"/>
        <v>0.22222222222222221</v>
      </c>
      <c r="V62" s="138">
        <f t="shared" si="49"/>
        <v>0.75555555555555554</v>
      </c>
      <c r="W62" s="138"/>
      <c r="X62" s="138"/>
      <c r="Y62" s="138"/>
      <c r="Z62" s="138"/>
      <c r="AA62" s="138"/>
      <c r="AB62" s="138"/>
      <c r="AC62" s="138"/>
      <c r="AE62" s="301">
        <f t="shared" si="21"/>
        <v>45</v>
      </c>
      <c r="AF62" s="346">
        <f>SUMIF(Data!$U:$U,"="&amp;AW62,Data!$H:$H)/IF($BB62&lt;1,1,$BB62)</f>
        <v>0</v>
      </c>
      <c r="AG62" s="346">
        <f>SUMIF(Data!$U:$U,"="&amp;AX62,Data!$H:$H)/IF($BG62&lt;1,1,$BG62)</f>
        <v>45</v>
      </c>
      <c r="AH62" s="136"/>
      <c r="AI62" s="301">
        <f t="shared" si="22"/>
        <v>45</v>
      </c>
      <c r="AJ62" s="136">
        <f t="shared" si="93"/>
        <v>0</v>
      </c>
      <c r="AK62" s="136">
        <f t="shared" si="94"/>
        <v>45</v>
      </c>
      <c r="AL62" s="136"/>
      <c r="AM62" s="136"/>
      <c r="AN62" s="136"/>
      <c r="AO62" s="136"/>
      <c r="AP62" s="136"/>
      <c r="AQ62" s="136">
        <f>IF(ISERROR(MATCH($B62&amp;LEFT(AQ$5,2),ErrCount!$L$2:$L$75,0)),1,0)</f>
        <v>1</v>
      </c>
      <c r="AR62" s="136">
        <f>IF(ISERROR(MATCH($B62&amp;LEFT(AR$5,2),ErrCount!$L$2:$L$75,0)),1,0)</f>
        <v>1</v>
      </c>
      <c r="AS62" s="136">
        <f>IF(ISERROR(MATCH($B62&amp;LEFT(AS$5,2),ErrCount!$L$2:$L$75,0)),1,0)</f>
        <v>1</v>
      </c>
      <c r="AT62" s="136">
        <f>IF(ISERROR(MATCH($B62&amp;LEFT(AT$5,2),ErrCount!$L$2:$L$75,0)),1,0)</f>
        <v>1</v>
      </c>
      <c r="AU62" s="136"/>
      <c r="AV62" s="136"/>
      <c r="AW62" s="136" t="str">
        <f t="shared" si="50"/>
        <v>103AMEW</v>
      </c>
      <c r="AX62" s="136" t="str">
        <f t="shared" si="51"/>
        <v>103PMEW</v>
      </c>
      <c r="AY62" s="136" t="str">
        <f t="shared" si="52"/>
        <v>103AMEW</v>
      </c>
      <c r="AZ62" s="136" t="str">
        <f t="shared" si="53"/>
        <v>103PMEW</v>
      </c>
      <c r="BA62" s="136" t="s">
        <v>351</v>
      </c>
      <c r="BB62" s="361">
        <f t="shared" si="54"/>
        <v>1</v>
      </c>
      <c r="BC62" s="397">
        <f>SUMIF(Data!$U:$U,"="&amp;$AY62,Data!I:I)/$BB62</f>
        <v>0</v>
      </c>
      <c r="BD62" s="397">
        <f>SUMIF(Data!$U:$U,"="&amp;$AY62,Data!J:J)/$BB62</f>
        <v>0</v>
      </c>
      <c r="BE62" s="397">
        <f>SUMIF(Data!$U:$U,"="&amp;$AY62,Data!K:K)/$BB62</f>
        <v>0</v>
      </c>
      <c r="BF62" s="397">
        <f>SUMIF(Data!$U:$U,"="&amp;$AY62,Data!L:L)/$BB62</f>
        <v>0</v>
      </c>
      <c r="BG62" s="361">
        <f t="shared" si="55"/>
        <v>1</v>
      </c>
      <c r="BH62" s="398">
        <f>SUMIF(Data!$U:$U,"="&amp;$AZ62,Data!I:I)/$BG62</f>
        <v>14</v>
      </c>
      <c r="BI62" s="398">
        <f>SUMIF(Data!$U:$U,"="&amp;$AZ62,Data!J:J)/$BG62</f>
        <v>20</v>
      </c>
      <c r="BJ62" s="398">
        <f>SUMIF(Data!$U:$U,"="&amp;$AZ62,Data!K:K)/$BG62</f>
        <v>10</v>
      </c>
      <c r="BK62" s="398">
        <f>SUMIF(Data!$U:$U,"="&amp;$AZ62,Data!L:L)/$BG62</f>
        <v>34</v>
      </c>
      <c r="BL62" s="141"/>
      <c r="BM62" s="139" t="b">
        <f t="shared" si="56"/>
        <v>0</v>
      </c>
      <c r="BN62" s="139" t="b">
        <f t="shared" si="57"/>
        <v>1</v>
      </c>
      <c r="BO62" t="b">
        <f t="shared" si="58"/>
        <v>0</v>
      </c>
      <c r="BP62">
        <v>3</v>
      </c>
      <c r="BQ62">
        <f t="shared" si="59"/>
        <v>0</v>
      </c>
      <c r="BR62">
        <f t="shared" si="60"/>
        <v>1</v>
      </c>
    </row>
    <row r="63" spans="1:70" s="139" customFormat="1" x14ac:dyDescent="0.25">
      <c r="A63" s="133">
        <v>4</v>
      </c>
      <c r="B63" s="133">
        <f t="shared" si="42"/>
        <v>104</v>
      </c>
      <c r="C63" s="133" t="str">
        <f t="shared" si="61"/>
        <v>Rio Salado Pkwy</v>
      </c>
      <c r="D63" s="133" t="str">
        <f t="shared" si="61"/>
        <v>McClintock Dr</v>
      </c>
      <c r="E63" s="134">
        <f t="shared" si="43"/>
        <v>11</v>
      </c>
      <c r="F63" s="134">
        <f t="shared" si="90"/>
        <v>15</v>
      </c>
      <c r="G63" s="134">
        <f t="shared" si="91"/>
        <v>7</v>
      </c>
      <c r="H63" s="135">
        <f t="shared" si="44"/>
        <v>0.46666666666666667</v>
      </c>
      <c r="I63" s="207"/>
      <c r="J63" s="201">
        <f t="shared" si="45"/>
        <v>11</v>
      </c>
      <c r="K63" s="132"/>
      <c r="L63" s="132"/>
      <c r="M63" s="132"/>
      <c r="N63" s="132"/>
      <c r="O63" s="132"/>
      <c r="P63" s="132"/>
      <c r="Q63" s="137" t="s">
        <v>351</v>
      </c>
      <c r="R63" s="132">
        <f t="shared" si="92"/>
        <v>104</v>
      </c>
      <c r="S63" s="138">
        <f t="shared" si="46"/>
        <v>0.11363636363636363</v>
      </c>
      <c r="T63" s="138">
        <f t="shared" si="47"/>
        <v>0.54545454545454541</v>
      </c>
      <c r="U63" s="138">
        <f t="shared" si="48"/>
        <v>0.27272727272727271</v>
      </c>
      <c r="V63" s="138">
        <f t="shared" si="49"/>
        <v>0.54545454545454541</v>
      </c>
      <c r="W63" s="138"/>
      <c r="X63" s="138"/>
      <c r="Y63" s="138"/>
      <c r="Z63" s="138"/>
      <c r="AA63" s="138"/>
      <c r="AB63" s="138"/>
      <c r="AC63" s="138"/>
      <c r="AE63" s="301">
        <f t="shared" si="21"/>
        <v>44</v>
      </c>
      <c r="AF63" s="346">
        <f>SUMIF(Data!$U:$U,"="&amp;AW63,Data!$H:$H)/IF($BB63&lt;1,1,$BB63)</f>
        <v>30</v>
      </c>
      <c r="AG63" s="346">
        <f>SUMIF(Data!$U:$U,"="&amp;AX63,Data!$H:$H)/IF($BG63&lt;1,1,$BG63)</f>
        <v>14</v>
      </c>
      <c r="AH63" s="136"/>
      <c r="AI63" s="301">
        <f t="shared" si="22"/>
        <v>44</v>
      </c>
      <c r="AJ63" s="136">
        <f t="shared" si="93"/>
        <v>30</v>
      </c>
      <c r="AK63" s="136">
        <f t="shared" si="94"/>
        <v>14</v>
      </c>
      <c r="AL63" s="136"/>
      <c r="AM63" s="136"/>
      <c r="AN63" s="136"/>
      <c r="AO63" s="136"/>
      <c r="AP63" s="136"/>
      <c r="AQ63" s="136">
        <f>IF(ISERROR(MATCH($B63&amp;LEFT(AQ$5,2),ErrCount!$L$2:$L$75,0)),1,0)</f>
        <v>1</v>
      </c>
      <c r="AR63" s="136">
        <f>IF(ISERROR(MATCH($B63&amp;LEFT(AR$5,2),ErrCount!$L$2:$L$75,0)),1,0)</f>
        <v>1</v>
      </c>
      <c r="AS63" s="136">
        <f>IF(ISERROR(MATCH($B63&amp;LEFT(AS$5,2),ErrCount!$L$2:$L$75,0)),1,0)</f>
        <v>1</v>
      </c>
      <c r="AT63" s="136">
        <f>IF(ISERROR(MATCH($B63&amp;LEFT(AT$5,2),ErrCount!$L$2:$L$75,0)),1,0)</f>
        <v>1</v>
      </c>
      <c r="AU63" s="136"/>
      <c r="AV63" s="136"/>
      <c r="AW63" s="136" t="str">
        <f t="shared" si="50"/>
        <v>104AMEW</v>
      </c>
      <c r="AX63" s="136" t="str">
        <f t="shared" si="51"/>
        <v>104PMEW</v>
      </c>
      <c r="AY63" s="136" t="str">
        <f t="shared" si="52"/>
        <v>104AMEW</v>
      </c>
      <c r="AZ63" s="136" t="str">
        <f t="shared" si="53"/>
        <v>104PMEW</v>
      </c>
      <c r="BA63" s="136" t="s">
        <v>351</v>
      </c>
      <c r="BB63" s="361">
        <f t="shared" si="54"/>
        <v>1</v>
      </c>
      <c r="BC63" s="397">
        <f>SUMIF(Data!$U:$U,"="&amp;$AY63,Data!I:I)/$BB63</f>
        <v>4</v>
      </c>
      <c r="BD63" s="397">
        <f>SUMIF(Data!$U:$U,"="&amp;$AY63,Data!J:J)/$BB63</f>
        <v>19</v>
      </c>
      <c r="BE63" s="397">
        <f>SUMIF(Data!$U:$U,"="&amp;$AY63,Data!K:K)/$BB63</f>
        <v>8</v>
      </c>
      <c r="BF63" s="397">
        <f>SUMIF(Data!$U:$U,"="&amp;$AY63,Data!L:L)/$BB63</f>
        <v>13</v>
      </c>
      <c r="BG63" s="361">
        <f t="shared" si="55"/>
        <v>1</v>
      </c>
      <c r="BH63" s="398">
        <f>SUMIF(Data!$U:$U,"="&amp;$AZ63,Data!I:I)/$BG63</f>
        <v>1</v>
      </c>
      <c r="BI63" s="398">
        <f>SUMIF(Data!$U:$U,"="&amp;$AZ63,Data!J:J)/$BG63</f>
        <v>5</v>
      </c>
      <c r="BJ63" s="398">
        <f>SUMIF(Data!$U:$U,"="&amp;$AZ63,Data!K:K)/$BG63</f>
        <v>4</v>
      </c>
      <c r="BK63" s="398">
        <f>SUMIF(Data!$U:$U,"="&amp;$AZ63,Data!L:L)/$BG63</f>
        <v>11</v>
      </c>
      <c r="BL63" s="141"/>
      <c r="BM63" s="139" t="b">
        <f t="shared" si="56"/>
        <v>1</v>
      </c>
      <c r="BN63" s="139" t="b">
        <f t="shared" si="57"/>
        <v>1</v>
      </c>
      <c r="BO63" t="b">
        <f t="shared" si="58"/>
        <v>1</v>
      </c>
      <c r="BP63">
        <v>4</v>
      </c>
      <c r="BQ63">
        <f t="shared" si="59"/>
        <v>1</v>
      </c>
      <c r="BR63">
        <f t="shared" si="60"/>
        <v>1</v>
      </c>
    </row>
    <row r="64" spans="1:70" s="139" customFormat="1" x14ac:dyDescent="0.25">
      <c r="A64" s="139">
        <v>5</v>
      </c>
      <c r="B64" s="133">
        <f t="shared" si="42"/>
        <v>106</v>
      </c>
      <c r="C64" s="133" t="str">
        <f t="shared" si="61"/>
        <v>5th St</v>
      </c>
      <c r="D64" s="133" t="str">
        <f t="shared" si="61"/>
        <v>Mill Ave</v>
      </c>
      <c r="E64" s="134">
        <f t="shared" si="43"/>
        <v>60.5</v>
      </c>
      <c r="F64" s="134">
        <f t="shared" si="90"/>
        <v>60.5</v>
      </c>
      <c r="G64" s="134">
        <f t="shared" si="91"/>
        <v>60.5</v>
      </c>
      <c r="H64" s="135">
        <f t="shared" si="44"/>
        <v>1</v>
      </c>
      <c r="I64" s="207"/>
      <c r="J64" s="201">
        <f t="shared" si="45"/>
        <v>60.5</v>
      </c>
      <c r="K64" s="132"/>
      <c r="L64" s="132"/>
      <c r="M64" s="132"/>
      <c r="N64" s="132"/>
      <c r="O64" s="132"/>
      <c r="P64" s="132"/>
      <c r="Q64" s="137" t="s">
        <v>351</v>
      </c>
      <c r="R64" s="132">
        <f t="shared" si="92"/>
        <v>106</v>
      </c>
      <c r="S64" s="138">
        <f t="shared" si="46"/>
        <v>0.27685950413223143</v>
      </c>
      <c r="T64" s="138">
        <f t="shared" si="47"/>
        <v>0.21487603305785125</v>
      </c>
      <c r="U64" s="138">
        <f t="shared" si="48"/>
        <v>4.9586776859504134E-2</v>
      </c>
      <c r="V64" s="138">
        <f t="shared" si="49"/>
        <v>7.8512396694214878E-2</v>
      </c>
      <c r="W64" s="138"/>
      <c r="X64" s="138"/>
      <c r="Y64" s="138"/>
      <c r="Z64" s="138"/>
      <c r="AA64" s="138"/>
      <c r="AB64" s="138"/>
      <c r="AC64" s="138"/>
      <c r="AE64" s="301">
        <f t="shared" si="21"/>
        <v>242</v>
      </c>
      <c r="AF64" s="346">
        <f>SUMIF(Data!$U:$U,"="&amp;AW64,Data!$H:$H)/IF($BB64&lt;1,1,$BB64)</f>
        <v>121</v>
      </c>
      <c r="AG64" s="346">
        <f>SUMIF(Data!$U:$U,"="&amp;AX64,Data!$H:$H)/IF($BG64&lt;1,1,$BG64)</f>
        <v>121</v>
      </c>
      <c r="AH64" s="136"/>
      <c r="AI64" s="301">
        <f t="shared" si="22"/>
        <v>242</v>
      </c>
      <c r="AJ64" s="136">
        <f t="shared" si="93"/>
        <v>121</v>
      </c>
      <c r="AK64" s="136">
        <f t="shared" si="94"/>
        <v>121</v>
      </c>
      <c r="AL64" s="136"/>
      <c r="AM64" s="136"/>
      <c r="AN64" s="136"/>
      <c r="AO64" s="136"/>
      <c r="AP64" s="136"/>
      <c r="AQ64" s="136">
        <f>IF(ISERROR(MATCH($B64&amp;LEFT(AQ$5,2),ErrCount!$L$2:$L$75,0)),1,0)</f>
        <v>1</v>
      </c>
      <c r="AR64" s="136">
        <f>IF(ISERROR(MATCH($B64&amp;LEFT(AR$5,2),ErrCount!$L$2:$L$75,0)),1,0)</f>
        <v>1</v>
      </c>
      <c r="AS64" s="136">
        <f>IF(ISERROR(MATCH($B64&amp;LEFT(AS$5,2),ErrCount!$L$2:$L$75,0)),1,0)</f>
        <v>1</v>
      </c>
      <c r="AT64" s="136">
        <f>IF(ISERROR(MATCH($B64&amp;LEFT(AT$5,2),ErrCount!$L$2:$L$75,0)),1,0)</f>
        <v>1</v>
      </c>
      <c r="AU64" s="136"/>
      <c r="AV64" s="136"/>
      <c r="AW64" s="136" t="str">
        <f t="shared" si="50"/>
        <v>106AMEW</v>
      </c>
      <c r="AX64" s="136" t="str">
        <f t="shared" si="51"/>
        <v>106PMEW</v>
      </c>
      <c r="AY64" s="136" t="str">
        <f t="shared" si="52"/>
        <v>106AMEW</v>
      </c>
      <c r="AZ64" s="136" t="str">
        <f t="shared" si="53"/>
        <v>106PMEW</v>
      </c>
      <c r="BA64" s="136" t="s">
        <v>351</v>
      </c>
      <c r="BB64" s="361">
        <f t="shared" si="54"/>
        <v>1</v>
      </c>
      <c r="BC64" s="397">
        <f>SUMIF(Data!$U:$U,"="&amp;$AY64,Data!I:I)/$BB64</f>
        <v>37</v>
      </c>
      <c r="BD64" s="397">
        <f>SUMIF(Data!$U:$U,"="&amp;$AY64,Data!J:J)/$BB64</f>
        <v>20</v>
      </c>
      <c r="BE64" s="397">
        <f>SUMIF(Data!$U:$U,"="&amp;$AY64,Data!K:K)/$BB64</f>
        <v>2</v>
      </c>
      <c r="BF64" s="397">
        <f>SUMIF(Data!$U:$U,"="&amp;$AY64,Data!L:L)/$BB64</f>
        <v>3</v>
      </c>
      <c r="BG64" s="361">
        <f t="shared" si="55"/>
        <v>1</v>
      </c>
      <c r="BH64" s="398">
        <f>SUMIF(Data!$U:$U,"="&amp;$AZ64,Data!I:I)/$BG64</f>
        <v>30</v>
      </c>
      <c r="BI64" s="398">
        <f>SUMIF(Data!$U:$U,"="&amp;$AZ64,Data!J:J)/$BG64</f>
        <v>32</v>
      </c>
      <c r="BJ64" s="398">
        <f>SUMIF(Data!$U:$U,"="&amp;$AZ64,Data!K:K)/$BG64</f>
        <v>10</v>
      </c>
      <c r="BK64" s="398">
        <f>SUMIF(Data!$U:$U,"="&amp;$AZ64,Data!L:L)/$BG64</f>
        <v>16</v>
      </c>
      <c r="BL64" s="141"/>
      <c r="BM64" s="139" t="b">
        <f t="shared" si="56"/>
        <v>1</v>
      </c>
      <c r="BN64" s="139" t="b">
        <f t="shared" si="57"/>
        <v>1</v>
      </c>
      <c r="BO64" t="b">
        <f t="shared" si="58"/>
        <v>1</v>
      </c>
      <c r="BP64">
        <v>5</v>
      </c>
      <c r="BQ64">
        <f t="shared" si="59"/>
        <v>1</v>
      </c>
      <c r="BR64">
        <f t="shared" si="60"/>
        <v>1</v>
      </c>
    </row>
    <row r="65" spans="1:70" s="139" customFormat="1" x14ac:dyDescent="0.25">
      <c r="A65" s="139">
        <v>6</v>
      </c>
      <c r="B65" s="133">
        <f t="shared" si="42"/>
        <v>108</v>
      </c>
      <c r="C65" s="133" t="str">
        <f t="shared" si="61"/>
        <v>5th St</v>
      </c>
      <c r="D65" s="133" t="str">
        <f t="shared" si="61"/>
        <v>Farmer Ave</v>
      </c>
      <c r="E65" s="134">
        <f t="shared" si="43"/>
        <v>91.5</v>
      </c>
      <c r="F65" s="134">
        <f t="shared" si="90"/>
        <v>80</v>
      </c>
      <c r="G65" s="134">
        <f t="shared" si="91"/>
        <v>103</v>
      </c>
      <c r="H65" s="135">
        <f t="shared" si="44"/>
        <v>1.2875000000000001</v>
      </c>
      <c r="I65" s="207"/>
      <c r="J65" s="201">
        <f t="shared" si="45"/>
        <v>91.5</v>
      </c>
      <c r="K65" s="132"/>
      <c r="L65" s="132"/>
      <c r="M65" s="132"/>
      <c r="N65" s="132"/>
      <c r="O65" s="132"/>
      <c r="P65" s="132"/>
      <c r="Q65" s="137" t="s">
        <v>351</v>
      </c>
      <c r="R65" s="132">
        <f t="shared" si="92"/>
        <v>108</v>
      </c>
      <c r="S65" s="138">
        <f t="shared" si="46"/>
        <v>0.21311475409836064</v>
      </c>
      <c r="T65" s="138">
        <f t="shared" si="47"/>
        <v>7.650273224043716E-2</v>
      </c>
      <c r="U65" s="138">
        <f t="shared" si="48"/>
        <v>4.9180327868852458E-2</v>
      </c>
      <c r="V65" s="138">
        <f t="shared" si="49"/>
        <v>7.9234972677595633E-2</v>
      </c>
      <c r="W65" s="138"/>
      <c r="X65" s="138"/>
      <c r="Y65" s="138"/>
      <c r="Z65" s="138"/>
      <c r="AA65" s="138"/>
      <c r="AB65" s="138"/>
      <c r="AC65" s="138"/>
      <c r="AE65" s="301">
        <f t="shared" si="21"/>
        <v>366</v>
      </c>
      <c r="AF65" s="346">
        <f>SUMIF(Data!$U:$U,"="&amp;AW65,Data!$H:$H)/IF($BB65&lt;1,1,$BB65)</f>
        <v>160</v>
      </c>
      <c r="AG65" s="346">
        <f>SUMIF(Data!$U:$U,"="&amp;AX65,Data!$H:$H)/IF($BG65&lt;1,1,$BG65)</f>
        <v>206</v>
      </c>
      <c r="AH65" s="136"/>
      <c r="AI65" s="301">
        <f t="shared" si="22"/>
        <v>366</v>
      </c>
      <c r="AJ65" s="136">
        <f t="shared" si="93"/>
        <v>160</v>
      </c>
      <c r="AK65" s="136">
        <f t="shared" si="94"/>
        <v>206</v>
      </c>
      <c r="AL65" s="136"/>
      <c r="AM65" s="136"/>
      <c r="AN65" s="136"/>
      <c r="AO65" s="136"/>
      <c r="AP65" s="136"/>
      <c r="AQ65" s="136">
        <f>IF(ISERROR(MATCH($B65&amp;LEFT(AQ$5,2),ErrCount!$L$2:$L$75,0)),1,0)</f>
        <v>1</v>
      </c>
      <c r="AR65" s="136">
        <f>IF(ISERROR(MATCH($B65&amp;LEFT(AR$5,2),ErrCount!$L$2:$L$75,0)),1,0)</f>
        <v>1</v>
      </c>
      <c r="AS65" s="136">
        <f>IF(ISERROR(MATCH($B65&amp;LEFT(AS$5,2),ErrCount!$L$2:$L$75,0)),1,0)</f>
        <v>1</v>
      </c>
      <c r="AT65" s="136">
        <f>IF(ISERROR(MATCH($B65&amp;LEFT(AT$5,2),ErrCount!$L$2:$L$75,0)),1,0)</f>
        <v>1</v>
      </c>
      <c r="AU65" s="136"/>
      <c r="AV65" s="136"/>
      <c r="AW65" s="136" t="str">
        <f t="shared" si="50"/>
        <v>108AMEW</v>
      </c>
      <c r="AX65" s="136" t="str">
        <f t="shared" si="51"/>
        <v>108PMEW</v>
      </c>
      <c r="AY65" s="136" t="str">
        <f t="shared" si="52"/>
        <v>108AMEW</v>
      </c>
      <c r="AZ65" s="136" t="str">
        <f t="shared" si="53"/>
        <v>108PMEW</v>
      </c>
      <c r="BA65" s="136" t="s">
        <v>351</v>
      </c>
      <c r="BB65" s="361">
        <f t="shared" si="54"/>
        <v>1</v>
      </c>
      <c r="BC65" s="397">
        <f>SUMIF(Data!$U:$U,"="&amp;$AY65,Data!I:I)/$BB65</f>
        <v>38</v>
      </c>
      <c r="BD65" s="397">
        <f>SUMIF(Data!$U:$U,"="&amp;$AY65,Data!J:J)/$BB65</f>
        <v>14</v>
      </c>
      <c r="BE65" s="397">
        <f>SUMIF(Data!$U:$U,"="&amp;$AY65,Data!K:K)/$BB65</f>
        <v>10</v>
      </c>
      <c r="BF65" s="397">
        <f>SUMIF(Data!$U:$U,"="&amp;$AY65,Data!L:L)/$BB65</f>
        <v>12</v>
      </c>
      <c r="BG65" s="361">
        <f t="shared" si="55"/>
        <v>1</v>
      </c>
      <c r="BH65" s="398">
        <f>SUMIF(Data!$U:$U,"="&amp;$AZ65,Data!I:I)/$BG65</f>
        <v>40</v>
      </c>
      <c r="BI65" s="398">
        <f>SUMIF(Data!$U:$U,"="&amp;$AZ65,Data!J:J)/$BG65</f>
        <v>14</v>
      </c>
      <c r="BJ65" s="398">
        <f>SUMIF(Data!$U:$U,"="&amp;$AZ65,Data!K:K)/$BG65</f>
        <v>8</v>
      </c>
      <c r="BK65" s="398">
        <f>SUMIF(Data!$U:$U,"="&amp;$AZ65,Data!L:L)/$BG65</f>
        <v>17</v>
      </c>
      <c r="BL65" s="141"/>
      <c r="BM65" s="139" t="b">
        <f t="shared" si="56"/>
        <v>1</v>
      </c>
      <c r="BN65" s="139" t="b">
        <f t="shared" si="57"/>
        <v>1</v>
      </c>
      <c r="BO65" t="b">
        <f t="shared" si="58"/>
        <v>1</v>
      </c>
      <c r="BP65">
        <v>6</v>
      </c>
      <c r="BQ65">
        <f t="shared" si="59"/>
        <v>1</v>
      </c>
      <c r="BR65">
        <f t="shared" si="60"/>
        <v>1</v>
      </c>
    </row>
    <row r="66" spans="1:70" s="139" customFormat="1" x14ac:dyDescent="0.25">
      <c r="A66" s="133">
        <v>7</v>
      </c>
      <c r="B66" s="133">
        <f t="shared" si="42"/>
        <v>110</v>
      </c>
      <c r="C66" s="133" t="str">
        <f t="shared" ref="C66:D85" si="95">IF(ISERROR(VLOOKUP($B66,Loc,2,FALSE)),"",VLOOKUP($B66,Loc,MATCH(C$5,loc_hdr,0),FALSE))</f>
        <v>5th St</v>
      </c>
      <c r="D66" s="133" t="str">
        <f t="shared" si="95"/>
        <v>Priest Dr</v>
      </c>
      <c r="E66" s="134">
        <f t="shared" si="43"/>
        <v>4.5</v>
      </c>
      <c r="F66" s="134" t="str">
        <f t="shared" si="90"/>
        <v/>
      </c>
      <c r="G66" s="134">
        <f t="shared" si="91"/>
        <v>4.5</v>
      </c>
      <c r="H66" s="135" t="str">
        <f t="shared" si="44"/>
        <v/>
      </c>
      <c r="I66" s="207"/>
      <c r="J66" s="201">
        <f t="shared" si="45"/>
        <v>4.5</v>
      </c>
      <c r="K66" s="132"/>
      <c r="L66" s="132"/>
      <c r="M66" s="132"/>
      <c r="N66" s="132"/>
      <c r="O66" s="132"/>
      <c r="P66" s="132"/>
      <c r="Q66" s="137" t="s">
        <v>351</v>
      </c>
      <c r="R66" s="132">
        <f t="shared" si="92"/>
        <v>110</v>
      </c>
      <c r="S66" s="138">
        <f t="shared" si="46"/>
        <v>0</v>
      </c>
      <c r="T66" s="138">
        <f t="shared" si="47"/>
        <v>0.1111111111111111</v>
      </c>
      <c r="U66" s="138">
        <f t="shared" si="48"/>
        <v>0.1111111111111111</v>
      </c>
      <c r="V66" s="138">
        <f t="shared" si="49"/>
        <v>0.1111111111111111</v>
      </c>
      <c r="W66" s="138"/>
      <c r="X66" s="138"/>
      <c r="Y66" s="138"/>
      <c r="Z66" s="138"/>
      <c r="AA66" s="138"/>
      <c r="AB66" s="138"/>
      <c r="AC66" s="138"/>
      <c r="AE66" s="301">
        <f t="shared" si="21"/>
        <v>9</v>
      </c>
      <c r="AF66" s="346">
        <f>SUMIF(Data!$U:$U,"="&amp;AW66,Data!$H:$H)/IF($BB66&lt;1,1,$BB66)</f>
        <v>0</v>
      </c>
      <c r="AG66" s="346">
        <f>SUMIF(Data!$U:$U,"="&amp;AX66,Data!$H:$H)/IF($BG66&lt;1,1,$BG66)</f>
        <v>9</v>
      </c>
      <c r="AH66" s="136"/>
      <c r="AI66" s="301">
        <f t="shared" si="22"/>
        <v>9</v>
      </c>
      <c r="AJ66" s="136">
        <f t="shared" si="93"/>
        <v>0</v>
      </c>
      <c r="AK66" s="136">
        <f t="shared" si="94"/>
        <v>9</v>
      </c>
      <c r="AL66" s="136"/>
      <c r="AM66" s="136"/>
      <c r="AN66" s="136"/>
      <c r="AO66" s="136"/>
      <c r="AP66" s="136"/>
      <c r="AQ66" s="136">
        <f>IF(ISERROR(MATCH($B66&amp;LEFT(AQ$5,2),ErrCount!$L$2:$L$75,0)),1,0)</f>
        <v>1</v>
      </c>
      <c r="AR66" s="136">
        <f>IF(ISERROR(MATCH($B66&amp;LEFT(AR$5,2),ErrCount!$L$2:$L$75,0)),1,0)</f>
        <v>1</v>
      </c>
      <c r="AS66" s="136">
        <f>IF(ISERROR(MATCH($B66&amp;LEFT(AS$5,2),ErrCount!$L$2:$L$75,0)),1,0)</f>
        <v>1</v>
      </c>
      <c r="AT66" s="136">
        <f>IF(ISERROR(MATCH($B66&amp;LEFT(AT$5,2),ErrCount!$L$2:$L$75,0)),1,0)</f>
        <v>1</v>
      </c>
      <c r="AU66" s="136"/>
      <c r="AV66" s="136"/>
      <c r="AW66" s="136" t="str">
        <f t="shared" si="50"/>
        <v>110AMEW</v>
      </c>
      <c r="AX66" s="136" t="str">
        <f t="shared" si="51"/>
        <v>110PMEW</v>
      </c>
      <c r="AY66" s="136" t="str">
        <f t="shared" si="52"/>
        <v>110AMEW</v>
      </c>
      <c r="AZ66" s="136" t="str">
        <f t="shared" si="53"/>
        <v>110PMEW</v>
      </c>
      <c r="BA66" s="136" t="s">
        <v>351</v>
      </c>
      <c r="BB66" s="361">
        <f t="shared" si="54"/>
        <v>1</v>
      </c>
      <c r="BC66" s="397">
        <f>SUMIF(Data!$U:$U,"="&amp;$AY66,Data!I:I)/$BB66</f>
        <v>0</v>
      </c>
      <c r="BD66" s="397">
        <f>SUMIF(Data!$U:$U,"="&amp;$AY66,Data!J:J)/$BB66</f>
        <v>0</v>
      </c>
      <c r="BE66" s="397">
        <f>SUMIF(Data!$U:$U,"="&amp;$AY66,Data!K:K)/$BB66</f>
        <v>0</v>
      </c>
      <c r="BF66" s="397">
        <f>SUMIF(Data!$U:$U,"="&amp;$AY66,Data!L:L)/$BB66</f>
        <v>0</v>
      </c>
      <c r="BG66" s="361">
        <f t="shared" si="55"/>
        <v>1</v>
      </c>
      <c r="BH66" s="398">
        <f>SUMIF(Data!$U:$U,"="&amp;$AZ66,Data!I:I)/$BG66</f>
        <v>0</v>
      </c>
      <c r="BI66" s="398">
        <f>SUMIF(Data!$U:$U,"="&amp;$AZ66,Data!J:J)/$BG66</f>
        <v>1</v>
      </c>
      <c r="BJ66" s="398">
        <f>SUMIF(Data!$U:$U,"="&amp;$AZ66,Data!K:K)/$BG66</f>
        <v>1</v>
      </c>
      <c r="BK66" s="398">
        <f>SUMIF(Data!$U:$U,"="&amp;$AZ66,Data!L:L)/$BG66</f>
        <v>1</v>
      </c>
      <c r="BL66" s="141"/>
      <c r="BM66" s="139" t="b">
        <f t="shared" si="56"/>
        <v>0</v>
      </c>
      <c r="BN66" s="139" t="b">
        <f t="shared" si="57"/>
        <v>1</v>
      </c>
      <c r="BO66" t="b">
        <f t="shared" si="58"/>
        <v>0</v>
      </c>
      <c r="BP66">
        <v>7</v>
      </c>
      <c r="BQ66">
        <f t="shared" si="59"/>
        <v>0</v>
      </c>
      <c r="BR66">
        <f t="shared" si="60"/>
        <v>1</v>
      </c>
    </row>
    <row r="67" spans="1:70" s="139" customFormat="1" x14ac:dyDescent="0.25">
      <c r="A67" s="139">
        <v>8</v>
      </c>
      <c r="B67" s="133">
        <f t="shared" si="42"/>
        <v>111</v>
      </c>
      <c r="C67" s="133" t="str">
        <f t="shared" si="95"/>
        <v>10th St</v>
      </c>
      <c r="D67" s="133" t="str">
        <f t="shared" si="95"/>
        <v>Mill Ave</v>
      </c>
      <c r="E67" s="134">
        <f t="shared" si="43"/>
        <v>79</v>
      </c>
      <c r="F67" s="134">
        <f t="shared" si="90"/>
        <v>71</v>
      </c>
      <c r="G67" s="134">
        <f t="shared" si="91"/>
        <v>87</v>
      </c>
      <c r="H67" s="135">
        <f t="shared" si="44"/>
        <v>1.2253521126760563</v>
      </c>
      <c r="I67" s="207"/>
      <c r="J67" s="201">
        <f t="shared" si="45"/>
        <v>79</v>
      </c>
      <c r="K67" s="132"/>
      <c r="L67" s="132"/>
      <c r="M67" s="132"/>
      <c r="N67" s="132"/>
      <c r="O67" s="132"/>
      <c r="P67" s="132"/>
      <c r="Q67" s="137" t="s">
        <v>351</v>
      </c>
      <c r="R67" s="132">
        <f t="shared" si="92"/>
        <v>111</v>
      </c>
      <c r="S67" s="138">
        <f t="shared" si="46"/>
        <v>0.36234177215189872</v>
      </c>
      <c r="T67" s="138">
        <f t="shared" si="47"/>
        <v>0.1060126582278481</v>
      </c>
      <c r="U67" s="138">
        <f t="shared" si="48"/>
        <v>4.4303797468354431E-2</v>
      </c>
      <c r="V67" s="138">
        <f t="shared" si="49"/>
        <v>7.5949367088607597E-2</v>
      </c>
      <c r="W67" s="138"/>
      <c r="X67" s="138"/>
      <c r="Y67" s="138"/>
      <c r="Z67" s="138"/>
      <c r="AA67" s="138"/>
      <c r="AB67" s="138"/>
      <c r="AC67" s="138"/>
      <c r="AE67" s="301">
        <f t="shared" si="21"/>
        <v>316</v>
      </c>
      <c r="AF67" s="346">
        <f>SUMIF(Data!$U:$U,"="&amp;AW67,Data!$H:$H)/IF($BB67&lt;1,1,$BB67)</f>
        <v>142</v>
      </c>
      <c r="AG67" s="346">
        <f>SUMIF(Data!$U:$U,"="&amp;AX67,Data!$H:$H)/IF($BG67&lt;1,1,$BG67)</f>
        <v>174</v>
      </c>
      <c r="AH67" s="136"/>
      <c r="AI67" s="301">
        <f t="shared" si="22"/>
        <v>316</v>
      </c>
      <c r="AJ67" s="136">
        <f t="shared" si="93"/>
        <v>142</v>
      </c>
      <c r="AK67" s="136">
        <f t="shared" si="94"/>
        <v>174</v>
      </c>
      <c r="AL67" s="136"/>
      <c r="AM67" s="136"/>
      <c r="AN67" s="136"/>
      <c r="AO67" s="136"/>
      <c r="AP67" s="136"/>
      <c r="AQ67" s="136">
        <f>IF(ISERROR(MATCH($B67&amp;LEFT(AQ$5,2),ErrCount!$L$2:$L$75,0)),1,0)</f>
        <v>1</v>
      </c>
      <c r="AR67" s="136">
        <f>IF(ISERROR(MATCH($B67&amp;LEFT(AR$5,2),ErrCount!$L$2:$L$75,0)),1,0)</f>
        <v>1</v>
      </c>
      <c r="AS67" s="136">
        <f>IF(ISERROR(MATCH($B67&amp;LEFT(AS$5,2),ErrCount!$L$2:$L$75,0)),1,0)</f>
        <v>1</v>
      </c>
      <c r="AT67" s="136">
        <f>IF(ISERROR(MATCH($B67&amp;LEFT(AT$5,2),ErrCount!$L$2:$L$75,0)),1,0)</f>
        <v>1</v>
      </c>
      <c r="AU67" s="136"/>
      <c r="AV67" s="136"/>
      <c r="AW67" s="136" t="str">
        <f t="shared" si="50"/>
        <v>111AMEW</v>
      </c>
      <c r="AX67" s="136" t="str">
        <f t="shared" si="51"/>
        <v>111PMEW</v>
      </c>
      <c r="AY67" s="136" t="str">
        <f t="shared" si="52"/>
        <v>111AMEW</v>
      </c>
      <c r="AZ67" s="136" t="str">
        <f t="shared" si="53"/>
        <v>111PMEW</v>
      </c>
      <c r="BA67" s="136" t="s">
        <v>351</v>
      </c>
      <c r="BB67" s="361">
        <f t="shared" si="54"/>
        <v>1</v>
      </c>
      <c r="BC67" s="397">
        <f>SUMIF(Data!$U:$U,"="&amp;$AY67,Data!I:I)/$BB67</f>
        <v>58</v>
      </c>
      <c r="BD67" s="397">
        <f>SUMIF(Data!$U:$U,"="&amp;$AY67,Data!J:J)/$BB67</f>
        <v>15</v>
      </c>
      <c r="BE67" s="397">
        <f>SUMIF(Data!$U:$U,"="&amp;$AY67,Data!K:K)/$BB67</f>
        <v>0</v>
      </c>
      <c r="BF67" s="397">
        <f>SUMIF(Data!$U:$U,"="&amp;$AY67,Data!L:L)/$BB67</f>
        <v>4</v>
      </c>
      <c r="BG67" s="361">
        <f t="shared" si="55"/>
        <v>2</v>
      </c>
      <c r="BH67" s="398">
        <f>SUMIF(Data!$U:$U,"="&amp;$AZ67,Data!I:I)/$BG67</f>
        <v>56.5</v>
      </c>
      <c r="BI67" s="398">
        <f>SUMIF(Data!$U:$U,"="&amp;$AZ67,Data!J:J)/$BG67</f>
        <v>18.5</v>
      </c>
      <c r="BJ67" s="398">
        <f>SUMIF(Data!$U:$U,"="&amp;$AZ67,Data!K:K)/$BG67</f>
        <v>14</v>
      </c>
      <c r="BK67" s="398">
        <f>SUMIF(Data!$U:$U,"="&amp;$AZ67,Data!L:L)/$BG67</f>
        <v>20</v>
      </c>
      <c r="BL67" s="141"/>
      <c r="BM67" s="139" t="b">
        <f t="shared" si="56"/>
        <v>1</v>
      </c>
      <c r="BN67" s="139" t="b">
        <f t="shared" si="57"/>
        <v>1</v>
      </c>
      <c r="BO67" t="b">
        <f t="shared" si="58"/>
        <v>1</v>
      </c>
      <c r="BP67">
        <v>8</v>
      </c>
      <c r="BQ67">
        <f t="shared" si="59"/>
        <v>1</v>
      </c>
      <c r="BR67">
        <f t="shared" si="60"/>
        <v>2</v>
      </c>
    </row>
    <row r="68" spans="1:70" s="139" customFormat="1" x14ac:dyDescent="0.25">
      <c r="A68" s="139">
        <v>9</v>
      </c>
      <c r="B68" s="133">
        <f t="shared" si="42"/>
        <v>112</v>
      </c>
      <c r="C68" s="133" t="str">
        <f t="shared" si="95"/>
        <v>Superstition Fwy</v>
      </c>
      <c r="D68" s="133" t="str">
        <f t="shared" si="95"/>
        <v>College Ave</v>
      </c>
      <c r="E68" s="134" t="str">
        <f t="shared" si="43"/>
        <v/>
      </c>
      <c r="F68" s="134" t="str">
        <f t="shared" si="90"/>
        <v/>
      </c>
      <c r="G68" s="134" t="str">
        <f t="shared" si="91"/>
        <v/>
      </c>
      <c r="H68" s="135" t="str">
        <f t="shared" si="44"/>
        <v/>
      </c>
      <c r="I68" s="207"/>
      <c r="J68" s="201" t="e">
        <f t="shared" si="45"/>
        <v>#N/A</v>
      </c>
      <c r="K68" s="132"/>
      <c r="L68" s="132"/>
      <c r="M68" s="132"/>
      <c r="N68" s="132"/>
      <c r="O68" s="132"/>
      <c r="P68" s="132"/>
      <c r="Q68" s="137" t="s">
        <v>351</v>
      </c>
      <c r="R68" s="132">
        <f t="shared" si="92"/>
        <v>112</v>
      </c>
      <c r="S68" s="138" t="str">
        <f t="shared" si="46"/>
        <v/>
      </c>
      <c r="T68" s="138" t="str">
        <f t="shared" si="47"/>
        <v/>
      </c>
      <c r="U68" s="138" t="str">
        <f t="shared" si="48"/>
        <v/>
      </c>
      <c r="V68" s="138" t="str">
        <f t="shared" si="49"/>
        <v/>
      </c>
      <c r="W68" s="138"/>
      <c r="X68" s="138"/>
      <c r="Y68" s="138"/>
      <c r="Z68" s="138"/>
      <c r="AA68" s="138"/>
      <c r="AB68" s="138"/>
      <c r="AC68" s="138"/>
      <c r="AE68" s="301" t="e">
        <f t="shared" si="21"/>
        <v>#N/A</v>
      </c>
      <c r="AF68" s="346">
        <f>SUMIF(Data!$U:$U,"="&amp;AW68,Data!$H:$H)/IF($BB68&lt;1,1,$BB68)</f>
        <v>0</v>
      </c>
      <c r="AG68" s="346">
        <f>SUMIF(Data!$U:$U,"="&amp;AX68,Data!$H:$H)/IF($BG68&lt;1,1,$BG68)</f>
        <v>0</v>
      </c>
      <c r="AH68" s="136"/>
      <c r="AI68" s="301">
        <f t="shared" si="22"/>
        <v>0</v>
      </c>
      <c r="AJ68" s="136">
        <f t="shared" si="93"/>
        <v>0</v>
      </c>
      <c r="AK68" s="136">
        <f t="shared" si="94"/>
        <v>0</v>
      </c>
      <c r="AL68" s="136"/>
      <c r="AM68" s="136"/>
      <c r="AN68" s="136"/>
      <c r="AO68" s="136"/>
      <c r="AP68" s="136"/>
      <c r="AQ68" s="136">
        <f>IF(ISERROR(MATCH($B68&amp;LEFT(AQ$5,2),ErrCount!$L$2:$L$75,0)),1,0)</f>
        <v>1</v>
      </c>
      <c r="AR68" s="136">
        <f>IF(ISERROR(MATCH($B68&amp;LEFT(AR$5,2),ErrCount!$L$2:$L$75,0)),1,0)</f>
        <v>1</v>
      </c>
      <c r="AS68" s="136">
        <f>IF(ISERROR(MATCH($B68&amp;LEFT(AS$5,2),ErrCount!$L$2:$L$75,0)),1,0)</f>
        <v>1</v>
      </c>
      <c r="AT68" s="136">
        <f>IF(ISERROR(MATCH($B68&amp;LEFT(AT$5,2),ErrCount!$L$2:$L$75,0)),1,0)</f>
        <v>1</v>
      </c>
      <c r="AU68" s="136"/>
      <c r="AV68" s="136"/>
      <c r="AW68" s="136" t="str">
        <f t="shared" si="50"/>
        <v>112AMEW</v>
      </c>
      <c r="AX68" s="136" t="str">
        <f t="shared" si="51"/>
        <v>112PMEW</v>
      </c>
      <c r="AY68" s="136" t="str">
        <f t="shared" si="52"/>
        <v>112AMEW</v>
      </c>
      <c r="AZ68" s="136" t="str">
        <f t="shared" si="53"/>
        <v>112PMEW</v>
      </c>
      <c r="BA68" s="136" t="s">
        <v>351</v>
      </c>
      <c r="BB68" s="361">
        <f t="shared" si="54"/>
        <v>1</v>
      </c>
      <c r="BC68" s="397">
        <f>SUMIF(Data!$U:$U,"="&amp;$AY68,Data!I:I)/$BB68</f>
        <v>0</v>
      </c>
      <c r="BD68" s="397">
        <f>SUMIF(Data!$U:$U,"="&amp;$AY68,Data!J:J)/$BB68</f>
        <v>0</v>
      </c>
      <c r="BE68" s="397">
        <f>SUMIF(Data!$U:$U,"="&amp;$AY68,Data!K:K)/$BB68</f>
        <v>0</v>
      </c>
      <c r="BF68" s="397">
        <f>SUMIF(Data!$U:$U,"="&amp;$AY68,Data!L:L)/$BB68</f>
        <v>0</v>
      </c>
      <c r="BG68" s="361">
        <f t="shared" si="55"/>
        <v>1</v>
      </c>
      <c r="BH68" s="398">
        <f>SUMIF(Data!$U:$U,"="&amp;$AZ68,Data!I:I)/$BG68</f>
        <v>0</v>
      </c>
      <c r="BI68" s="398">
        <f>SUMIF(Data!$U:$U,"="&amp;$AZ68,Data!J:J)/$BG68</f>
        <v>0</v>
      </c>
      <c r="BJ68" s="398">
        <f>SUMIF(Data!$U:$U,"="&amp;$AZ68,Data!K:K)/$BG68</f>
        <v>0</v>
      </c>
      <c r="BK68" s="398">
        <f>SUMIF(Data!$U:$U,"="&amp;$AZ68,Data!L:L)/$BG68</f>
        <v>0</v>
      </c>
      <c r="BL68" s="141"/>
      <c r="BM68" s="139" t="b">
        <f t="shared" si="56"/>
        <v>0</v>
      </c>
      <c r="BN68" s="139" t="b">
        <f t="shared" si="57"/>
        <v>0</v>
      </c>
      <c r="BO68" t="b">
        <f t="shared" si="58"/>
        <v>0</v>
      </c>
      <c r="BP68">
        <v>9</v>
      </c>
      <c r="BQ68">
        <f t="shared" si="59"/>
        <v>1</v>
      </c>
      <c r="BR68">
        <f t="shared" si="60"/>
        <v>1</v>
      </c>
    </row>
    <row r="69" spans="1:70" s="139" customFormat="1" x14ac:dyDescent="0.25">
      <c r="A69" s="133">
        <v>10</v>
      </c>
      <c r="B69" s="133">
        <f t="shared" si="42"/>
        <v>113</v>
      </c>
      <c r="C69" s="133" t="str">
        <f t="shared" si="95"/>
        <v>13th St</v>
      </c>
      <c r="D69" s="133" t="str">
        <f t="shared" si="95"/>
        <v>Mill Ave</v>
      </c>
      <c r="E69" s="134">
        <f t="shared" si="43"/>
        <v>35.375</v>
      </c>
      <c r="F69" s="134">
        <f t="shared" si="90"/>
        <v>19</v>
      </c>
      <c r="G69" s="134">
        <f t="shared" si="91"/>
        <v>51.75</v>
      </c>
      <c r="H69" s="135">
        <f t="shared" si="44"/>
        <v>2.7236842105263159</v>
      </c>
      <c r="I69" s="207"/>
      <c r="J69" s="201">
        <f t="shared" si="45"/>
        <v>35.375</v>
      </c>
      <c r="K69" s="132"/>
      <c r="L69" s="132"/>
      <c r="M69" s="132"/>
      <c r="N69" s="132"/>
      <c r="O69" s="132"/>
      <c r="P69" s="132"/>
      <c r="Q69" s="137" t="s">
        <v>351</v>
      </c>
      <c r="R69" s="132">
        <f t="shared" si="92"/>
        <v>113</v>
      </c>
      <c r="S69" s="138">
        <f t="shared" si="46"/>
        <v>0.25441696113074203</v>
      </c>
      <c r="T69" s="138">
        <f t="shared" si="47"/>
        <v>0.21554770318021202</v>
      </c>
      <c r="U69" s="138">
        <f t="shared" si="48"/>
        <v>0.2332155477031802</v>
      </c>
      <c r="V69" s="138">
        <f t="shared" si="49"/>
        <v>0.16254416961130741</v>
      </c>
      <c r="W69" s="138"/>
      <c r="X69" s="138"/>
      <c r="Y69" s="138"/>
      <c r="Z69" s="138"/>
      <c r="AA69" s="138"/>
      <c r="AB69" s="138"/>
      <c r="AC69" s="138"/>
      <c r="AE69" s="301">
        <f t="shared" si="21"/>
        <v>141.5</v>
      </c>
      <c r="AF69" s="346">
        <f>SUMIF(Data!$U:$U,"="&amp;AW69,Data!$H:$H)/IF($BB69&lt;1,1,$BB69)</f>
        <v>38</v>
      </c>
      <c r="AG69" s="346">
        <f>SUMIF(Data!$U:$U,"="&amp;AX69,Data!$H:$H)/IF($BG69&lt;1,1,$BG69)</f>
        <v>103.5</v>
      </c>
      <c r="AH69" s="136"/>
      <c r="AI69" s="301">
        <f t="shared" si="22"/>
        <v>141.5</v>
      </c>
      <c r="AJ69" s="136">
        <f t="shared" si="93"/>
        <v>38</v>
      </c>
      <c r="AK69" s="136">
        <f t="shared" si="94"/>
        <v>103.5</v>
      </c>
      <c r="AL69" s="136"/>
      <c r="AM69" s="136"/>
      <c r="AN69" s="136"/>
      <c r="AO69" s="136"/>
      <c r="AP69" s="136"/>
      <c r="AQ69" s="136">
        <f>IF(ISERROR(MATCH($B69&amp;LEFT(AQ$5,2),ErrCount!$L$2:$L$75,0)),1,0)</f>
        <v>1</v>
      </c>
      <c r="AR69" s="136">
        <f>IF(ISERROR(MATCH($B69&amp;LEFT(AR$5,2),ErrCount!$L$2:$L$75,0)),1,0)</f>
        <v>1</v>
      </c>
      <c r="AS69" s="136">
        <f>IF(ISERROR(MATCH($B69&amp;LEFT(AS$5,2),ErrCount!$L$2:$L$75,0)),1,0)</f>
        <v>1</v>
      </c>
      <c r="AT69" s="136">
        <f>IF(ISERROR(MATCH($B69&amp;LEFT(AT$5,2),ErrCount!$L$2:$L$75,0)),1,0)</f>
        <v>1</v>
      </c>
      <c r="AU69" s="136"/>
      <c r="AV69" s="136"/>
      <c r="AW69" s="136" t="str">
        <f t="shared" si="50"/>
        <v>113AMEW</v>
      </c>
      <c r="AX69" s="136" t="str">
        <f t="shared" si="51"/>
        <v>113PMEW</v>
      </c>
      <c r="AY69" s="136" t="str">
        <f t="shared" si="52"/>
        <v>113AMEW</v>
      </c>
      <c r="AZ69" s="136" t="str">
        <f t="shared" si="53"/>
        <v>113PMEW</v>
      </c>
      <c r="BA69" s="136" t="s">
        <v>351</v>
      </c>
      <c r="BB69" s="361">
        <f t="shared" si="54"/>
        <v>2</v>
      </c>
      <c r="BC69" s="397">
        <f>SUMIF(Data!$U:$U,"="&amp;$AY69,Data!I:I)/$BB69</f>
        <v>15</v>
      </c>
      <c r="BD69" s="397">
        <f>SUMIF(Data!$U:$U,"="&amp;$AY69,Data!J:J)/$BB69</f>
        <v>11</v>
      </c>
      <c r="BE69" s="397">
        <f>SUMIF(Data!$U:$U,"="&amp;$AY69,Data!K:K)/$BB69</f>
        <v>5</v>
      </c>
      <c r="BF69" s="397">
        <f>SUMIF(Data!$U:$U,"="&amp;$AY69,Data!L:L)/$BB69</f>
        <v>6</v>
      </c>
      <c r="BG69" s="361">
        <f t="shared" si="55"/>
        <v>2</v>
      </c>
      <c r="BH69" s="398">
        <f>SUMIF(Data!$U:$U,"="&amp;$AZ69,Data!I:I)/$BG69</f>
        <v>21</v>
      </c>
      <c r="BI69" s="398">
        <f>SUMIF(Data!$U:$U,"="&amp;$AZ69,Data!J:J)/$BG69</f>
        <v>19.5</v>
      </c>
      <c r="BJ69" s="398">
        <f>SUMIF(Data!$U:$U,"="&amp;$AZ69,Data!K:K)/$BG69</f>
        <v>28</v>
      </c>
      <c r="BK69" s="398">
        <f>SUMIF(Data!$U:$U,"="&amp;$AZ69,Data!L:L)/$BG69</f>
        <v>17</v>
      </c>
      <c r="BL69" s="141"/>
      <c r="BM69" s="139" t="b">
        <f t="shared" si="56"/>
        <v>1</v>
      </c>
      <c r="BN69" s="139" t="b">
        <f t="shared" si="57"/>
        <v>1</v>
      </c>
      <c r="BO69" t="b">
        <f t="shared" si="58"/>
        <v>1</v>
      </c>
      <c r="BP69">
        <v>10</v>
      </c>
      <c r="BQ69">
        <f t="shared" si="59"/>
        <v>2</v>
      </c>
      <c r="BR69">
        <f t="shared" si="60"/>
        <v>2</v>
      </c>
    </row>
    <row r="70" spans="1:70" s="139" customFormat="1" x14ac:dyDescent="0.25">
      <c r="A70" s="139">
        <v>11</v>
      </c>
      <c r="B70" s="133">
        <f t="shared" ref="B70:B101" si="96">INDEX(sum_locID,1,A70)</f>
        <v>114</v>
      </c>
      <c r="C70" s="133" t="str">
        <f t="shared" si="95"/>
        <v>13th St</v>
      </c>
      <c r="D70" s="133" t="str">
        <f t="shared" si="95"/>
        <v>Hardy Dr</v>
      </c>
      <c r="E70" s="134">
        <f t="shared" ref="E70:E101" si="97">IF(BN70,IF(BM70,AI70/4,AI70/2),"")</f>
        <v>24</v>
      </c>
      <c r="F70" s="134">
        <f t="shared" si="90"/>
        <v>17</v>
      </c>
      <c r="G70" s="134">
        <f t="shared" si="91"/>
        <v>31</v>
      </c>
      <c r="H70" s="135">
        <f t="shared" ref="H70:H101" si="98">IF(BM70,G70/F70,"")</f>
        <v>1.8235294117647058</v>
      </c>
      <c r="I70" s="207"/>
      <c r="J70" s="201">
        <f t="shared" ref="J70:J101" si="99">IF(BO70,AE70/4,AE70/2)</f>
        <v>24</v>
      </c>
      <c r="K70" s="132"/>
      <c r="L70" s="132"/>
      <c r="M70" s="132"/>
      <c r="N70" s="132"/>
      <c r="O70" s="132"/>
      <c r="P70" s="132"/>
      <c r="Q70" s="137" t="s">
        <v>351</v>
      </c>
      <c r="R70" s="132">
        <f t="shared" si="92"/>
        <v>114</v>
      </c>
      <c r="S70" s="138">
        <f t="shared" ref="S70:S101" si="100">IF($AI70&gt;0,(BC70*$AS70+BH70*$AT70)/$AI70,"")</f>
        <v>0.4375</v>
      </c>
      <c r="T70" s="138">
        <f t="shared" ref="T70:T101" si="101">IF($AI70&gt;0,(BD70*$AS70+BI70*$AT70)/$AI70,"")</f>
        <v>0.17708333333333334</v>
      </c>
      <c r="U70" s="138">
        <f t="shared" ref="U70:U101" si="102">IF($AI70&gt;0,(BE70*$AS70+BJ70*$AT70)/$AI70,"")</f>
        <v>0.14583333333333334</v>
      </c>
      <c r="V70" s="138">
        <f t="shared" ref="V70:V101" si="103">IF($AI70&gt;0,(BF70*$AS70+BK70*$AT70)/$AI70,"")</f>
        <v>3.125E-2</v>
      </c>
      <c r="W70" s="138"/>
      <c r="X70" s="138"/>
      <c r="Y70" s="138"/>
      <c r="Z70" s="138"/>
      <c r="AA70" s="138"/>
      <c r="AB70" s="138"/>
      <c r="AC70" s="138"/>
      <c r="AE70" s="301">
        <f t="shared" ref="AE70:AE113" si="104">IF(_xlfn.AGGREGATE(9,6,AF70,AG70)=0,NA(),_xlfn.AGGREGATE(9,6,AF70,AG70))</f>
        <v>96</v>
      </c>
      <c r="AF70" s="346">
        <f>SUMIF(Data!$U:$U,"="&amp;AW70,Data!$H:$H)/IF($BB70&lt;1,1,$BB70)</f>
        <v>34</v>
      </c>
      <c r="AG70" s="346">
        <f>SUMIF(Data!$U:$U,"="&amp;AX70,Data!$H:$H)/IF($BG70&lt;1,1,$BG70)</f>
        <v>62</v>
      </c>
      <c r="AH70" s="136"/>
      <c r="AI70" s="301">
        <f t="shared" ref="AI70:AI113" si="105">IF(ISNA(AJ70),0,AJ70)+IF(ISNA(AK70),0,AK70)</f>
        <v>96</v>
      </c>
      <c r="AJ70" s="136">
        <f t="shared" si="93"/>
        <v>34</v>
      </c>
      <c r="AK70" s="136">
        <f t="shared" si="94"/>
        <v>62</v>
      </c>
      <c r="AL70" s="136"/>
      <c r="AM70" s="136"/>
      <c r="AN70" s="136"/>
      <c r="AO70" s="136"/>
      <c r="AP70" s="136"/>
      <c r="AQ70" s="136">
        <f>IF(ISERROR(MATCH($B70&amp;LEFT(AQ$5,2),ErrCount!$L$2:$L$75,0)),1,0)</f>
        <v>1</v>
      </c>
      <c r="AR70" s="136">
        <f>IF(ISERROR(MATCH($B70&amp;LEFT(AR$5,2),ErrCount!$L$2:$L$75,0)),1,0)</f>
        <v>1</v>
      </c>
      <c r="AS70" s="136">
        <f>IF(ISERROR(MATCH($B70&amp;LEFT(AS$5,2),ErrCount!$L$2:$L$75,0)),1,0)</f>
        <v>1</v>
      </c>
      <c r="AT70" s="136">
        <f>IF(ISERROR(MATCH($B70&amp;LEFT(AT$5,2),ErrCount!$L$2:$L$75,0)),1,0)</f>
        <v>1</v>
      </c>
      <c r="AU70" s="136"/>
      <c r="AV70" s="136"/>
      <c r="AW70" s="136" t="str">
        <f t="shared" ref="AW70:AW101" si="106">$B70&amp;LEFT(AY$5,2)&amp;$BA70</f>
        <v>114AMEW</v>
      </c>
      <c r="AX70" s="136" t="str">
        <f t="shared" ref="AX70:AX101" si="107">$B70&amp;LEFT(AZ$5,2)&amp;$BA70</f>
        <v>114PMEW</v>
      </c>
      <c r="AY70" s="136" t="str">
        <f t="shared" ref="AY70:AY101" si="108">IF(AS70,$B70&amp;LEFT(AY$5,2)&amp;$BA70,"")</f>
        <v>114AMEW</v>
      </c>
      <c r="AZ70" s="136" t="str">
        <f t="shared" ref="AZ70:AZ101" si="109">IF(AT70,$B70&amp;LEFT(AZ$5,2)&amp;$BA70,"")</f>
        <v>114PMEW</v>
      </c>
      <c r="BA70" s="136" t="s">
        <v>351</v>
      </c>
      <c r="BB70" s="361">
        <f t="shared" ref="BB70:BB101" si="110">VLOOKUP(LEFT($AY70,5),DivBy,3,FALSE)</f>
        <v>1</v>
      </c>
      <c r="BC70" s="397">
        <f>SUMIF(Data!$U:$U,"="&amp;$AY70,Data!I:I)/$BB70</f>
        <v>18</v>
      </c>
      <c r="BD70" s="397">
        <f>SUMIF(Data!$U:$U,"="&amp;$AY70,Data!J:J)/$BB70</f>
        <v>8</v>
      </c>
      <c r="BE70" s="397">
        <f>SUMIF(Data!$U:$U,"="&amp;$AY70,Data!K:K)/$BB70</f>
        <v>4</v>
      </c>
      <c r="BF70" s="397">
        <f>SUMIF(Data!$U:$U,"="&amp;$AY70,Data!L:L)/$BB70</f>
        <v>3</v>
      </c>
      <c r="BG70" s="361">
        <f t="shared" ref="BG70:BG101" si="111">VLOOKUP(LEFT($AZ70,5),DivBy,3,FALSE)</f>
        <v>1</v>
      </c>
      <c r="BH70" s="398">
        <f>SUMIF(Data!$U:$U,"="&amp;$AZ70,Data!I:I)/$BG70</f>
        <v>24</v>
      </c>
      <c r="BI70" s="398">
        <f>SUMIF(Data!$U:$U,"="&amp;$AZ70,Data!J:J)/$BG70</f>
        <v>9</v>
      </c>
      <c r="BJ70" s="398">
        <f>SUMIF(Data!$U:$U,"="&amp;$AZ70,Data!K:K)/$BG70</f>
        <v>10</v>
      </c>
      <c r="BK70" s="398">
        <f>SUMIF(Data!$U:$U,"="&amp;$AZ70,Data!L:L)/$BG70</f>
        <v>0</v>
      </c>
      <c r="BL70" s="141"/>
      <c r="BM70" s="139" t="b">
        <f t="shared" ref="BM70:BM85" si="112">AND(AJ70&gt;0,AK70&gt;0,ISNUMBER(AJ70))</f>
        <v>1</v>
      </c>
      <c r="BN70" s="139" t="b">
        <f t="shared" ref="BN70:BN85" si="113">AI70&gt;0</f>
        <v>1</v>
      </c>
      <c r="BO70" t="b">
        <f t="shared" ref="BO70:BO85" si="114">AND(AF70&gt;0,AG70&gt;0,ISNUMBER(AF70))</f>
        <v>1</v>
      </c>
      <c r="BP70">
        <v>11</v>
      </c>
      <c r="BQ70">
        <f t="shared" ref="BQ70:BQ101" si="115">INDEX(AM_reps,1,$BP70)</f>
        <v>1</v>
      </c>
      <c r="BR70">
        <f t="shared" ref="BR70:BR101" si="116">INDEX(PM_reps,1,$BP70)</f>
        <v>1</v>
      </c>
    </row>
    <row r="71" spans="1:70" s="139" customFormat="1" x14ac:dyDescent="0.25">
      <c r="A71" s="139">
        <v>12</v>
      </c>
      <c r="B71" s="133">
        <f t="shared" si="96"/>
        <v>115</v>
      </c>
      <c r="C71" s="133" t="str">
        <f t="shared" si="95"/>
        <v>University Dr</v>
      </c>
      <c r="D71" s="133" t="str">
        <f t="shared" si="95"/>
        <v>College Ave</v>
      </c>
      <c r="E71" s="134">
        <f t="shared" si="97"/>
        <v>136</v>
      </c>
      <c r="F71" s="134" t="str">
        <f t="shared" si="90"/>
        <v/>
      </c>
      <c r="G71" s="134">
        <f t="shared" si="91"/>
        <v>136</v>
      </c>
      <c r="H71" s="135" t="str">
        <f t="shared" si="98"/>
        <v/>
      </c>
      <c r="I71" s="207"/>
      <c r="J71" s="201">
        <f t="shared" si="99"/>
        <v>136</v>
      </c>
      <c r="K71" s="132"/>
      <c r="L71" s="132"/>
      <c r="M71" s="132"/>
      <c r="N71" s="132"/>
      <c r="O71" s="132"/>
      <c r="P71" s="132"/>
      <c r="Q71" s="137" t="s">
        <v>351</v>
      </c>
      <c r="R71" s="132">
        <f t="shared" si="92"/>
        <v>115</v>
      </c>
      <c r="S71" s="138">
        <f t="shared" si="100"/>
        <v>0.20955882352941177</v>
      </c>
      <c r="T71" s="138">
        <f t="shared" si="101"/>
        <v>5.514705882352941E-2</v>
      </c>
      <c r="U71" s="138">
        <f t="shared" si="102"/>
        <v>0.3125</v>
      </c>
      <c r="V71" s="138">
        <f t="shared" si="103"/>
        <v>0.40441176470588236</v>
      </c>
      <c r="W71" s="138"/>
      <c r="X71" s="138"/>
      <c r="Y71" s="138"/>
      <c r="Z71" s="138"/>
      <c r="AA71" s="138"/>
      <c r="AB71" s="138"/>
      <c r="AC71" s="138"/>
      <c r="AE71" s="301">
        <f t="shared" si="104"/>
        <v>272</v>
      </c>
      <c r="AF71" s="346">
        <f>SUMIF(Data!$U:$U,"="&amp;AW71,Data!$H:$H)/IF($BB71&lt;1,1,$BB71)</f>
        <v>0</v>
      </c>
      <c r="AG71" s="346">
        <f>SUMIF(Data!$U:$U,"="&amp;AX71,Data!$H:$H)/IF($BG71&lt;1,1,$BG71)</f>
        <v>272</v>
      </c>
      <c r="AH71" s="136"/>
      <c r="AI71" s="301">
        <f t="shared" si="105"/>
        <v>272</v>
      </c>
      <c r="AJ71" s="136">
        <f t="shared" si="93"/>
        <v>0</v>
      </c>
      <c r="AK71" s="136">
        <f t="shared" si="94"/>
        <v>272</v>
      </c>
      <c r="AL71" s="136"/>
      <c r="AM71" s="136"/>
      <c r="AN71" s="136"/>
      <c r="AO71" s="136"/>
      <c r="AP71" s="136"/>
      <c r="AQ71" s="136">
        <f>IF(ISERROR(MATCH($B71&amp;LEFT(AQ$5,2),ErrCount!$L$2:$L$75,0)),1,0)</f>
        <v>1</v>
      </c>
      <c r="AR71" s="136">
        <f>IF(ISERROR(MATCH($B71&amp;LEFT(AR$5,2),ErrCount!$L$2:$L$75,0)),1,0)</f>
        <v>1</v>
      </c>
      <c r="AS71" s="136">
        <f>IF(ISERROR(MATCH($B71&amp;LEFT(AS$5,2),ErrCount!$L$2:$L$75,0)),1,0)</f>
        <v>1</v>
      </c>
      <c r="AT71" s="136">
        <f>IF(ISERROR(MATCH($B71&amp;LEFT(AT$5,2),ErrCount!$L$2:$L$75,0)),1,0)</f>
        <v>1</v>
      </c>
      <c r="AU71" s="136"/>
      <c r="AV71" s="136"/>
      <c r="AW71" s="136" t="str">
        <f t="shared" si="106"/>
        <v>115AMEW</v>
      </c>
      <c r="AX71" s="136" t="str">
        <f t="shared" si="107"/>
        <v>115PMEW</v>
      </c>
      <c r="AY71" s="136" t="str">
        <f t="shared" si="108"/>
        <v>115AMEW</v>
      </c>
      <c r="AZ71" s="136" t="str">
        <f t="shared" si="109"/>
        <v>115PMEW</v>
      </c>
      <c r="BA71" s="136" t="s">
        <v>351</v>
      </c>
      <c r="BB71" s="361">
        <f t="shared" si="110"/>
        <v>1</v>
      </c>
      <c r="BC71" s="397">
        <f>SUMIF(Data!$U:$U,"="&amp;$AY71,Data!I:I)/$BB71</f>
        <v>0</v>
      </c>
      <c r="BD71" s="397">
        <f>SUMIF(Data!$U:$U,"="&amp;$AY71,Data!J:J)/$BB71</f>
        <v>0</v>
      </c>
      <c r="BE71" s="397">
        <f>SUMIF(Data!$U:$U,"="&amp;$AY71,Data!K:K)/$BB71</f>
        <v>0</v>
      </c>
      <c r="BF71" s="397">
        <f>SUMIF(Data!$U:$U,"="&amp;$AY71,Data!L:L)/$BB71</f>
        <v>0</v>
      </c>
      <c r="BG71" s="361">
        <f t="shared" si="111"/>
        <v>1</v>
      </c>
      <c r="BH71" s="398">
        <f>SUMIF(Data!$U:$U,"="&amp;$AZ71,Data!I:I)/$BG71</f>
        <v>57</v>
      </c>
      <c r="BI71" s="398">
        <f>SUMIF(Data!$U:$U,"="&amp;$AZ71,Data!J:J)/$BG71</f>
        <v>15</v>
      </c>
      <c r="BJ71" s="398">
        <f>SUMIF(Data!$U:$U,"="&amp;$AZ71,Data!K:K)/$BG71</f>
        <v>85</v>
      </c>
      <c r="BK71" s="398">
        <f>SUMIF(Data!$U:$U,"="&amp;$AZ71,Data!L:L)/$BG71</f>
        <v>110</v>
      </c>
      <c r="BL71" s="141"/>
      <c r="BM71" s="139" t="b">
        <f t="shared" si="112"/>
        <v>0</v>
      </c>
      <c r="BN71" s="139" t="b">
        <f t="shared" si="113"/>
        <v>1</v>
      </c>
      <c r="BO71" t="b">
        <f t="shared" si="114"/>
        <v>0</v>
      </c>
      <c r="BP71">
        <v>12</v>
      </c>
      <c r="BQ71">
        <f t="shared" si="115"/>
        <v>0</v>
      </c>
      <c r="BR71">
        <f t="shared" si="116"/>
        <v>2</v>
      </c>
    </row>
    <row r="72" spans="1:70" s="139" customFormat="1" x14ac:dyDescent="0.25">
      <c r="A72" s="133">
        <v>13</v>
      </c>
      <c r="B72" s="133">
        <f t="shared" si="96"/>
        <v>116</v>
      </c>
      <c r="C72" s="133" t="str">
        <f t="shared" si="95"/>
        <v>University Dr</v>
      </c>
      <c r="D72" s="133" t="str">
        <f t="shared" si="95"/>
        <v>Dorsey Ln</v>
      </c>
      <c r="E72" s="134">
        <f t="shared" si="97"/>
        <v>80.25</v>
      </c>
      <c r="F72" s="134">
        <f t="shared" si="90"/>
        <v>62</v>
      </c>
      <c r="G72" s="134">
        <f t="shared" si="91"/>
        <v>98.5</v>
      </c>
      <c r="H72" s="135">
        <f t="shared" si="98"/>
        <v>1.5887096774193548</v>
      </c>
      <c r="I72" s="207"/>
      <c r="J72" s="201">
        <f t="shared" si="99"/>
        <v>80.25</v>
      </c>
      <c r="K72" s="132"/>
      <c r="L72" s="132"/>
      <c r="M72" s="132"/>
      <c r="N72" s="132"/>
      <c r="O72" s="132"/>
      <c r="P72" s="132"/>
      <c r="Q72" s="137" t="s">
        <v>351</v>
      </c>
      <c r="R72" s="132">
        <f t="shared" si="92"/>
        <v>116</v>
      </c>
      <c r="S72" s="138">
        <f t="shared" si="100"/>
        <v>0.30841121495327101</v>
      </c>
      <c r="T72" s="138">
        <f t="shared" si="101"/>
        <v>8.7227414330218064E-2</v>
      </c>
      <c r="U72" s="138">
        <f t="shared" si="102"/>
        <v>0.30062305295950154</v>
      </c>
      <c r="V72" s="138">
        <f t="shared" si="103"/>
        <v>0.59190031152647971</v>
      </c>
      <c r="W72" s="138"/>
      <c r="X72" s="138"/>
      <c r="Y72" s="138"/>
      <c r="Z72" s="138"/>
      <c r="AA72" s="138"/>
      <c r="AB72" s="138"/>
      <c r="AC72" s="138"/>
      <c r="AE72" s="301">
        <f t="shared" si="104"/>
        <v>321</v>
      </c>
      <c r="AF72" s="346">
        <f>SUMIF(Data!$U:$U,"="&amp;AW72,Data!$H:$H)/IF($BB72&lt;1,1,$BB72)</f>
        <v>124</v>
      </c>
      <c r="AG72" s="346">
        <f>SUMIF(Data!$U:$U,"="&amp;AX72,Data!$H:$H)/IF($BG72&lt;1,1,$BG72)</f>
        <v>197</v>
      </c>
      <c r="AH72" s="136"/>
      <c r="AI72" s="301">
        <f t="shared" si="105"/>
        <v>321</v>
      </c>
      <c r="AJ72" s="136">
        <f t="shared" si="93"/>
        <v>124</v>
      </c>
      <c r="AK72" s="136">
        <f t="shared" si="94"/>
        <v>197</v>
      </c>
      <c r="AL72" s="136"/>
      <c r="AM72" s="136"/>
      <c r="AN72" s="136"/>
      <c r="AO72" s="136"/>
      <c r="AP72" s="136"/>
      <c r="AQ72" s="136">
        <f>IF(ISERROR(MATCH($B72&amp;LEFT(AQ$5,2),ErrCount!$L$2:$L$75,0)),1,0)</f>
        <v>1</v>
      </c>
      <c r="AR72" s="136">
        <f>IF(ISERROR(MATCH($B72&amp;LEFT(AR$5,2),ErrCount!$L$2:$L$75,0)),1,0)</f>
        <v>1</v>
      </c>
      <c r="AS72" s="136">
        <f>IF(ISERROR(MATCH($B72&amp;LEFT(AS$5,2),ErrCount!$L$2:$L$75,0)),1,0)</f>
        <v>1</v>
      </c>
      <c r="AT72" s="136">
        <f>IF(ISERROR(MATCH($B72&amp;LEFT(AT$5,2),ErrCount!$L$2:$L$75,0)),1,0)</f>
        <v>1</v>
      </c>
      <c r="AU72" s="136"/>
      <c r="AV72" s="136"/>
      <c r="AW72" s="136" t="str">
        <f t="shared" si="106"/>
        <v>116AMEW</v>
      </c>
      <c r="AX72" s="136" t="str">
        <f t="shared" si="107"/>
        <v>116PMEW</v>
      </c>
      <c r="AY72" s="136" t="str">
        <f t="shared" si="108"/>
        <v>116AMEW</v>
      </c>
      <c r="AZ72" s="136" t="str">
        <f t="shared" si="109"/>
        <v>116PMEW</v>
      </c>
      <c r="BA72" s="136" t="s">
        <v>351</v>
      </c>
      <c r="BB72" s="361">
        <f t="shared" si="110"/>
        <v>2</v>
      </c>
      <c r="BC72" s="397">
        <f>SUMIF(Data!$U:$U,"="&amp;$AY72,Data!I:I)/$BB72</f>
        <v>42</v>
      </c>
      <c r="BD72" s="397">
        <f>SUMIF(Data!$U:$U,"="&amp;$AY72,Data!J:J)/$BB72</f>
        <v>14</v>
      </c>
      <c r="BE72" s="397">
        <f>SUMIF(Data!$U:$U,"="&amp;$AY72,Data!K:K)/$BB72</f>
        <v>60.5</v>
      </c>
      <c r="BF72" s="397">
        <f>SUMIF(Data!$U:$U,"="&amp;$AY72,Data!L:L)/$BB72</f>
        <v>84</v>
      </c>
      <c r="BG72" s="361">
        <f t="shared" si="111"/>
        <v>1</v>
      </c>
      <c r="BH72" s="398">
        <f>SUMIF(Data!$U:$U,"="&amp;$AZ72,Data!I:I)/$BG72</f>
        <v>57</v>
      </c>
      <c r="BI72" s="398">
        <f>SUMIF(Data!$U:$U,"="&amp;$AZ72,Data!J:J)/$BG72</f>
        <v>14</v>
      </c>
      <c r="BJ72" s="398">
        <f>SUMIF(Data!$U:$U,"="&amp;$AZ72,Data!K:K)/$BG72</f>
        <v>36</v>
      </c>
      <c r="BK72" s="398">
        <f>SUMIF(Data!$U:$U,"="&amp;$AZ72,Data!L:L)/$BG72</f>
        <v>106</v>
      </c>
      <c r="BL72" s="141"/>
      <c r="BM72" s="139" t="b">
        <f t="shared" si="112"/>
        <v>1</v>
      </c>
      <c r="BN72" s="139" t="b">
        <f t="shared" si="113"/>
        <v>1</v>
      </c>
      <c r="BO72" t="b">
        <f t="shared" si="114"/>
        <v>1</v>
      </c>
      <c r="BP72">
        <v>13</v>
      </c>
      <c r="BQ72">
        <f t="shared" si="115"/>
        <v>2</v>
      </c>
      <c r="BR72">
        <f t="shared" si="116"/>
        <v>2</v>
      </c>
    </row>
    <row r="73" spans="1:70" s="139" customFormat="1" x14ac:dyDescent="0.25">
      <c r="A73" s="139">
        <v>14</v>
      </c>
      <c r="B73" s="133">
        <f t="shared" si="96"/>
        <v>117</v>
      </c>
      <c r="C73" s="133" t="str">
        <f t="shared" si="95"/>
        <v>University Dr</v>
      </c>
      <c r="D73" s="133" t="str">
        <f t="shared" si="95"/>
        <v>Rural Rd</v>
      </c>
      <c r="E73" s="134">
        <f t="shared" si="97"/>
        <v>147.25</v>
      </c>
      <c r="F73" s="134">
        <f t="shared" si="90"/>
        <v>102.5</v>
      </c>
      <c r="G73" s="134">
        <f t="shared" si="91"/>
        <v>192</v>
      </c>
      <c r="H73" s="135">
        <f t="shared" si="98"/>
        <v>1.8731707317073172</v>
      </c>
      <c r="I73" s="207"/>
      <c r="J73" s="201">
        <f t="shared" si="99"/>
        <v>147.25</v>
      </c>
      <c r="K73" s="132"/>
      <c r="L73" s="132"/>
      <c r="M73" s="132"/>
      <c r="N73" s="132"/>
      <c r="O73" s="132"/>
      <c r="P73" s="132"/>
      <c r="Q73" s="137" t="s">
        <v>351</v>
      </c>
      <c r="R73" s="132">
        <f t="shared" si="92"/>
        <v>117</v>
      </c>
      <c r="S73" s="138">
        <f t="shared" si="100"/>
        <v>0.28013582342954158</v>
      </c>
      <c r="T73" s="138">
        <f t="shared" si="101"/>
        <v>8.3191850594227498E-2</v>
      </c>
      <c r="U73" s="138">
        <f t="shared" si="102"/>
        <v>0.36502546689303905</v>
      </c>
      <c r="V73" s="138">
        <f t="shared" si="103"/>
        <v>0.59592529711375208</v>
      </c>
      <c r="W73" s="138"/>
      <c r="X73" s="138"/>
      <c r="Y73" s="138"/>
      <c r="Z73" s="138"/>
      <c r="AA73" s="138"/>
      <c r="AB73" s="138"/>
      <c r="AC73" s="138"/>
      <c r="AE73" s="301">
        <f t="shared" si="104"/>
        <v>589</v>
      </c>
      <c r="AF73" s="346">
        <f>SUMIF(Data!$U:$U,"="&amp;AW73,Data!$H:$H)/IF($BB73&lt;1,1,$BB73)</f>
        <v>205</v>
      </c>
      <c r="AG73" s="346">
        <f>SUMIF(Data!$U:$U,"="&amp;AX73,Data!$H:$H)/IF($BG73&lt;1,1,$BG73)</f>
        <v>384</v>
      </c>
      <c r="AH73" s="136"/>
      <c r="AI73" s="301">
        <f t="shared" si="105"/>
        <v>589</v>
      </c>
      <c r="AJ73" s="136">
        <f t="shared" si="93"/>
        <v>205</v>
      </c>
      <c r="AK73" s="136">
        <f t="shared" si="94"/>
        <v>384</v>
      </c>
      <c r="AL73" s="136"/>
      <c r="AM73" s="136"/>
      <c r="AN73" s="136"/>
      <c r="AO73" s="136"/>
      <c r="AP73" s="136"/>
      <c r="AQ73" s="136">
        <f>IF(ISERROR(MATCH($B73&amp;LEFT(AQ$5,2),ErrCount!$L$2:$L$75,0)),1,0)</f>
        <v>1</v>
      </c>
      <c r="AR73" s="136">
        <f>IF(ISERROR(MATCH($B73&amp;LEFT(AR$5,2),ErrCount!$L$2:$L$75,0)),1,0)</f>
        <v>1</v>
      </c>
      <c r="AS73" s="136">
        <f>IF(ISERROR(MATCH($B73&amp;LEFT(AS$5,2),ErrCount!$L$2:$L$75,0)),1,0)</f>
        <v>1</v>
      </c>
      <c r="AT73" s="136">
        <f>IF(ISERROR(MATCH($B73&amp;LEFT(AT$5,2),ErrCount!$L$2:$L$75,0)),1,0)</f>
        <v>1</v>
      </c>
      <c r="AU73" s="136"/>
      <c r="AV73" s="136"/>
      <c r="AW73" s="136" t="str">
        <f t="shared" si="106"/>
        <v>117AMEW</v>
      </c>
      <c r="AX73" s="136" t="str">
        <f t="shared" si="107"/>
        <v>117PMEW</v>
      </c>
      <c r="AY73" s="136" t="str">
        <f t="shared" si="108"/>
        <v>117AMEW</v>
      </c>
      <c r="AZ73" s="136" t="str">
        <f t="shared" si="109"/>
        <v>117PMEW</v>
      </c>
      <c r="BA73" s="136" t="s">
        <v>351</v>
      </c>
      <c r="BB73" s="361">
        <f t="shared" si="110"/>
        <v>1</v>
      </c>
      <c r="BC73" s="397">
        <f>SUMIF(Data!$U:$U,"="&amp;$AY73,Data!I:I)/$BB73</f>
        <v>73</v>
      </c>
      <c r="BD73" s="397">
        <f>SUMIF(Data!$U:$U,"="&amp;$AY73,Data!J:J)/$BB73</f>
        <v>20</v>
      </c>
      <c r="BE73" s="397">
        <f>SUMIF(Data!$U:$U,"="&amp;$AY73,Data!K:K)/$BB73</f>
        <v>111</v>
      </c>
      <c r="BF73" s="397">
        <f>SUMIF(Data!$U:$U,"="&amp;$AY73,Data!L:L)/$BB73</f>
        <v>151</v>
      </c>
      <c r="BG73" s="361">
        <f t="shared" si="111"/>
        <v>1</v>
      </c>
      <c r="BH73" s="398">
        <f>SUMIF(Data!$U:$U,"="&amp;$AZ73,Data!I:I)/$BG73</f>
        <v>92</v>
      </c>
      <c r="BI73" s="398">
        <f>SUMIF(Data!$U:$U,"="&amp;$AZ73,Data!J:J)/$BG73</f>
        <v>29</v>
      </c>
      <c r="BJ73" s="398">
        <f>SUMIF(Data!$U:$U,"="&amp;$AZ73,Data!K:K)/$BG73</f>
        <v>104</v>
      </c>
      <c r="BK73" s="398">
        <f>SUMIF(Data!$U:$U,"="&amp;$AZ73,Data!L:L)/$BG73</f>
        <v>200</v>
      </c>
      <c r="BL73" s="141"/>
      <c r="BM73" s="139" t="b">
        <f t="shared" si="112"/>
        <v>1</v>
      </c>
      <c r="BN73" s="139" t="b">
        <f t="shared" si="113"/>
        <v>1</v>
      </c>
      <c r="BO73" t="b">
        <f t="shared" si="114"/>
        <v>1</v>
      </c>
      <c r="BP73">
        <v>14</v>
      </c>
      <c r="BQ73">
        <f t="shared" si="115"/>
        <v>1</v>
      </c>
      <c r="BR73">
        <f t="shared" si="116"/>
        <v>1</v>
      </c>
    </row>
    <row r="74" spans="1:70" s="139" customFormat="1" x14ac:dyDescent="0.25">
      <c r="A74" s="139">
        <v>15</v>
      </c>
      <c r="B74" s="133">
        <f t="shared" si="96"/>
        <v>118</v>
      </c>
      <c r="C74" s="133" t="str">
        <f t="shared" si="95"/>
        <v>University Dr</v>
      </c>
      <c r="D74" s="133" t="str">
        <f t="shared" si="95"/>
        <v>Mill Ave</v>
      </c>
      <c r="E74" s="134">
        <f t="shared" si="97"/>
        <v>83.75</v>
      </c>
      <c r="F74" s="134">
        <f t="shared" si="90"/>
        <v>58.5</v>
      </c>
      <c r="G74" s="134">
        <f t="shared" si="91"/>
        <v>109</v>
      </c>
      <c r="H74" s="135">
        <f t="shared" si="98"/>
        <v>1.8632478632478633</v>
      </c>
      <c r="I74" s="207"/>
      <c r="J74" s="201">
        <f t="shared" si="99"/>
        <v>83.75</v>
      </c>
      <c r="K74" s="132"/>
      <c r="L74" s="132"/>
      <c r="M74" s="132"/>
      <c r="N74" s="132"/>
      <c r="O74" s="132"/>
      <c r="P74" s="132"/>
      <c r="Q74" s="137" t="s">
        <v>351</v>
      </c>
      <c r="R74" s="132">
        <f t="shared" si="92"/>
        <v>118</v>
      </c>
      <c r="S74" s="138">
        <f t="shared" si="100"/>
        <v>0.22388059701492538</v>
      </c>
      <c r="T74" s="138">
        <f t="shared" si="101"/>
        <v>0.1044776119402985</v>
      </c>
      <c r="U74" s="138">
        <f t="shared" si="102"/>
        <v>0.33134328358208953</v>
      </c>
      <c r="V74" s="138">
        <f t="shared" si="103"/>
        <v>0.45970149253731341</v>
      </c>
      <c r="W74" s="138"/>
      <c r="X74" s="138"/>
      <c r="Y74" s="138"/>
      <c r="Z74" s="138"/>
      <c r="AA74" s="138"/>
      <c r="AB74" s="138"/>
      <c r="AC74" s="138"/>
      <c r="AE74" s="301">
        <f t="shared" si="104"/>
        <v>335</v>
      </c>
      <c r="AF74" s="346">
        <f>SUMIF(Data!$U:$U,"="&amp;AW74,Data!$H:$H)/IF($BB74&lt;1,1,$BB74)</f>
        <v>117</v>
      </c>
      <c r="AG74" s="346">
        <f>SUMIF(Data!$U:$U,"="&amp;AX74,Data!$H:$H)/IF($BG74&lt;1,1,$BG74)</f>
        <v>218</v>
      </c>
      <c r="AH74" s="136"/>
      <c r="AI74" s="301">
        <f t="shared" si="105"/>
        <v>335</v>
      </c>
      <c r="AJ74" s="136">
        <f t="shared" si="93"/>
        <v>117</v>
      </c>
      <c r="AK74" s="136">
        <f t="shared" si="94"/>
        <v>218</v>
      </c>
      <c r="AL74" s="136"/>
      <c r="AM74" s="136"/>
      <c r="AN74" s="136"/>
      <c r="AO74" s="136"/>
      <c r="AP74" s="136"/>
      <c r="AQ74" s="136">
        <f>IF(ISERROR(MATCH($B74&amp;LEFT(AQ$5,2),ErrCount!$L$2:$L$75,0)),1,0)</f>
        <v>1</v>
      </c>
      <c r="AR74" s="136">
        <f>IF(ISERROR(MATCH($B74&amp;LEFT(AR$5,2),ErrCount!$L$2:$L$75,0)),1,0)</f>
        <v>1</v>
      </c>
      <c r="AS74" s="136">
        <f>IF(ISERROR(MATCH($B74&amp;LEFT(AS$5,2),ErrCount!$L$2:$L$75,0)),1,0)</f>
        <v>1</v>
      </c>
      <c r="AT74" s="136">
        <f>IF(ISERROR(MATCH($B74&amp;LEFT(AT$5,2),ErrCount!$L$2:$L$75,0)),1,0)</f>
        <v>1</v>
      </c>
      <c r="AU74" s="136"/>
      <c r="AV74" s="136"/>
      <c r="AW74" s="136" t="str">
        <f t="shared" si="106"/>
        <v>118AMEW</v>
      </c>
      <c r="AX74" s="136" t="str">
        <f t="shared" si="107"/>
        <v>118PMEW</v>
      </c>
      <c r="AY74" s="136" t="str">
        <f t="shared" si="108"/>
        <v>118AMEW</v>
      </c>
      <c r="AZ74" s="136" t="str">
        <f t="shared" si="109"/>
        <v>118PMEW</v>
      </c>
      <c r="BA74" s="136" t="s">
        <v>351</v>
      </c>
      <c r="BB74" s="361">
        <f t="shared" si="110"/>
        <v>1</v>
      </c>
      <c r="BC74" s="397">
        <f>SUMIF(Data!$U:$U,"="&amp;$AY74,Data!I:I)/$BB74</f>
        <v>23</v>
      </c>
      <c r="BD74" s="397">
        <f>SUMIF(Data!$U:$U,"="&amp;$AY74,Data!J:J)/$BB74</f>
        <v>16</v>
      </c>
      <c r="BE74" s="397">
        <f>SUMIF(Data!$U:$U,"="&amp;$AY74,Data!K:K)/$BB74</f>
        <v>31</v>
      </c>
      <c r="BF74" s="397">
        <f>SUMIF(Data!$U:$U,"="&amp;$AY74,Data!L:L)/$BB74</f>
        <v>41</v>
      </c>
      <c r="BG74" s="361">
        <f t="shared" si="111"/>
        <v>1</v>
      </c>
      <c r="BH74" s="398">
        <f>SUMIF(Data!$U:$U,"="&amp;$AZ74,Data!I:I)/$BG74</f>
        <v>52</v>
      </c>
      <c r="BI74" s="398">
        <f>SUMIF(Data!$U:$U,"="&amp;$AZ74,Data!J:J)/$BG74</f>
        <v>19</v>
      </c>
      <c r="BJ74" s="398">
        <f>SUMIF(Data!$U:$U,"="&amp;$AZ74,Data!K:K)/$BG74</f>
        <v>80</v>
      </c>
      <c r="BK74" s="398">
        <f>SUMIF(Data!$U:$U,"="&amp;$AZ74,Data!L:L)/$BG74</f>
        <v>113</v>
      </c>
      <c r="BL74" s="141"/>
      <c r="BM74" s="139" t="b">
        <f t="shared" si="112"/>
        <v>1</v>
      </c>
      <c r="BN74" s="139" t="b">
        <f t="shared" si="113"/>
        <v>1</v>
      </c>
      <c r="BO74" t="b">
        <f t="shared" si="114"/>
        <v>1</v>
      </c>
      <c r="BP74">
        <v>15</v>
      </c>
      <c r="BQ74">
        <f t="shared" si="115"/>
        <v>1</v>
      </c>
      <c r="BR74">
        <f t="shared" si="116"/>
        <v>1</v>
      </c>
    </row>
    <row r="75" spans="1:70" s="139" customFormat="1" x14ac:dyDescent="0.25">
      <c r="A75" s="133">
        <v>16</v>
      </c>
      <c r="B75" s="133">
        <f t="shared" si="96"/>
        <v>119</v>
      </c>
      <c r="C75" s="133" t="str">
        <f t="shared" si="95"/>
        <v>University Dr</v>
      </c>
      <c r="D75" s="133" t="str">
        <f t="shared" si="95"/>
        <v>Ash Ave</v>
      </c>
      <c r="E75" s="134">
        <f t="shared" si="97"/>
        <v>65.25</v>
      </c>
      <c r="F75" s="134">
        <f t="shared" si="90"/>
        <v>49</v>
      </c>
      <c r="G75" s="134">
        <f t="shared" si="91"/>
        <v>81.5</v>
      </c>
      <c r="H75" s="135">
        <f t="shared" si="98"/>
        <v>1.6632653061224489</v>
      </c>
      <c r="I75" s="207"/>
      <c r="J75" s="201">
        <f t="shared" si="99"/>
        <v>65.25</v>
      </c>
      <c r="K75" s="132"/>
      <c r="L75" s="132"/>
      <c r="M75" s="132"/>
      <c r="N75" s="132"/>
      <c r="O75" s="132"/>
      <c r="P75" s="132"/>
      <c r="Q75" s="137" t="s">
        <v>351</v>
      </c>
      <c r="R75" s="132">
        <f t="shared" si="92"/>
        <v>119</v>
      </c>
      <c r="S75" s="138">
        <f t="shared" si="100"/>
        <v>0.22222222222222221</v>
      </c>
      <c r="T75" s="138">
        <f t="shared" si="101"/>
        <v>0.15708812260536398</v>
      </c>
      <c r="U75" s="138">
        <f t="shared" si="102"/>
        <v>0.21072796934865901</v>
      </c>
      <c r="V75" s="138">
        <f t="shared" si="103"/>
        <v>0.26436781609195403</v>
      </c>
      <c r="W75" s="138"/>
      <c r="X75" s="138"/>
      <c r="Y75" s="138"/>
      <c r="Z75" s="138"/>
      <c r="AA75" s="138"/>
      <c r="AB75" s="138"/>
      <c r="AC75" s="138"/>
      <c r="AE75" s="301">
        <f t="shared" si="104"/>
        <v>261</v>
      </c>
      <c r="AF75" s="346">
        <f>SUMIF(Data!$U:$U,"="&amp;AW75,Data!$H:$H)/IF($BB75&lt;1,1,$BB75)</f>
        <v>98</v>
      </c>
      <c r="AG75" s="346">
        <f>SUMIF(Data!$U:$U,"="&amp;AX75,Data!$H:$H)/IF($BG75&lt;1,1,$BG75)</f>
        <v>163</v>
      </c>
      <c r="AH75" s="136"/>
      <c r="AI75" s="301">
        <f t="shared" si="105"/>
        <v>261</v>
      </c>
      <c r="AJ75" s="136">
        <f t="shared" si="93"/>
        <v>98</v>
      </c>
      <c r="AK75" s="136">
        <f t="shared" si="94"/>
        <v>163</v>
      </c>
      <c r="AL75" s="136"/>
      <c r="AM75" s="136"/>
      <c r="AN75" s="136"/>
      <c r="AO75" s="136"/>
      <c r="AP75" s="136"/>
      <c r="AQ75" s="136">
        <f>IF(ISERROR(MATCH($B75&amp;LEFT(AQ$5,2),ErrCount!$L$2:$L$75,0)),1,0)</f>
        <v>1</v>
      </c>
      <c r="AR75" s="136">
        <f>IF(ISERROR(MATCH($B75&amp;LEFT(AR$5,2),ErrCount!$L$2:$L$75,0)),1,0)</f>
        <v>1</v>
      </c>
      <c r="AS75" s="136">
        <f>IF(ISERROR(MATCH($B75&amp;LEFT(AS$5,2),ErrCount!$L$2:$L$75,0)),1,0)</f>
        <v>1</v>
      </c>
      <c r="AT75" s="136">
        <f>IF(ISERROR(MATCH($B75&amp;LEFT(AT$5,2),ErrCount!$L$2:$L$75,0)),1,0)</f>
        <v>1</v>
      </c>
      <c r="AU75" s="136"/>
      <c r="AV75" s="136"/>
      <c r="AW75" s="136" t="str">
        <f t="shared" si="106"/>
        <v>119AMEW</v>
      </c>
      <c r="AX75" s="136" t="str">
        <f t="shared" si="107"/>
        <v>119PMEW</v>
      </c>
      <c r="AY75" s="136" t="str">
        <f t="shared" si="108"/>
        <v>119AMEW</v>
      </c>
      <c r="AZ75" s="136" t="str">
        <f t="shared" si="109"/>
        <v>119PMEW</v>
      </c>
      <c r="BA75" s="136" t="s">
        <v>351</v>
      </c>
      <c r="BB75" s="361">
        <f t="shared" si="110"/>
        <v>1</v>
      </c>
      <c r="BC75" s="397">
        <f>SUMIF(Data!$U:$U,"="&amp;$AY75,Data!I:I)/$BB75</f>
        <v>19</v>
      </c>
      <c r="BD75" s="397">
        <f>SUMIF(Data!$U:$U,"="&amp;$AY75,Data!J:J)/$BB75</f>
        <v>18</v>
      </c>
      <c r="BE75" s="397">
        <f>SUMIF(Data!$U:$U,"="&amp;$AY75,Data!K:K)/$BB75</f>
        <v>26</v>
      </c>
      <c r="BF75" s="397">
        <f>SUMIF(Data!$U:$U,"="&amp;$AY75,Data!L:L)/$BB75</f>
        <v>27</v>
      </c>
      <c r="BG75" s="361">
        <f t="shared" si="111"/>
        <v>1</v>
      </c>
      <c r="BH75" s="398">
        <f>SUMIF(Data!$U:$U,"="&amp;$AZ75,Data!I:I)/$BG75</f>
        <v>39</v>
      </c>
      <c r="BI75" s="398">
        <f>SUMIF(Data!$U:$U,"="&amp;$AZ75,Data!J:J)/$BG75</f>
        <v>23</v>
      </c>
      <c r="BJ75" s="398">
        <f>SUMIF(Data!$U:$U,"="&amp;$AZ75,Data!K:K)/$BG75</f>
        <v>29</v>
      </c>
      <c r="BK75" s="398">
        <f>SUMIF(Data!$U:$U,"="&amp;$AZ75,Data!L:L)/$BG75</f>
        <v>42</v>
      </c>
      <c r="BL75" s="141"/>
      <c r="BM75" s="139" t="b">
        <f t="shared" si="112"/>
        <v>1</v>
      </c>
      <c r="BN75" s="139" t="b">
        <f t="shared" si="113"/>
        <v>1</v>
      </c>
      <c r="BO75" t="b">
        <f t="shared" si="114"/>
        <v>1</v>
      </c>
      <c r="BP75">
        <v>16</v>
      </c>
      <c r="BQ75">
        <f t="shared" si="115"/>
        <v>1</v>
      </c>
      <c r="BR75">
        <f t="shared" si="116"/>
        <v>1</v>
      </c>
    </row>
    <row r="76" spans="1:70" s="139" customFormat="1" x14ac:dyDescent="0.25">
      <c r="A76" s="139">
        <v>17</v>
      </c>
      <c r="B76" s="133">
        <f t="shared" si="96"/>
        <v>120</v>
      </c>
      <c r="C76" s="133" t="str">
        <f t="shared" si="95"/>
        <v>University Dr</v>
      </c>
      <c r="D76" s="133" t="str">
        <f t="shared" si="95"/>
        <v>Roosevelt St</v>
      </c>
      <c r="E76" s="134">
        <f t="shared" si="97"/>
        <v>55.75</v>
      </c>
      <c r="F76" s="134">
        <f t="shared" si="90"/>
        <v>52</v>
      </c>
      <c r="G76" s="134">
        <f t="shared" si="91"/>
        <v>59.5</v>
      </c>
      <c r="H76" s="135">
        <f t="shared" si="98"/>
        <v>1.1442307692307692</v>
      </c>
      <c r="I76" s="207"/>
      <c r="J76" s="201">
        <f t="shared" si="99"/>
        <v>55.75</v>
      </c>
      <c r="K76" s="132"/>
      <c r="L76" s="132"/>
      <c r="M76" s="132"/>
      <c r="N76" s="132"/>
      <c r="O76" s="132"/>
      <c r="P76" s="132"/>
      <c r="Q76" s="137" t="s">
        <v>351</v>
      </c>
      <c r="R76" s="132">
        <f t="shared" si="92"/>
        <v>120</v>
      </c>
      <c r="S76" s="138">
        <f t="shared" si="100"/>
        <v>0.20179372197309417</v>
      </c>
      <c r="T76" s="138">
        <f t="shared" si="101"/>
        <v>0.11210762331838565</v>
      </c>
      <c r="U76" s="138">
        <f t="shared" si="102"/>
        <v>0.17937219730941703</v>
      </c>
      <c r="V76" s="138">
        <f t="shared" si="103"/>
        <v>0.31390134529147984</v>
      </c>
      <c r="W76" s="138"/>
      <c r="X76" s="138"/>
      <c r="Y76" s="138"/>
      <c r="Z76" s="138"/>
      <c r="AA76" s="138"/>
      <c r="AB76" s="138"/>
      <c r="AC76" s="138"/>
      <c r="AE76" s="301">
        <f t="shared" si="104"/>
        <v>223</v>
      </c>
      <c r="AF76" s="346">
        <f>SUMIF(Data!$U:$U,"="&amp;AW76,Data!$H:$H)/IF($BB76&lt;1,1,$BB76)</f>
        <v>104</v>
      </c>
      <c r="AG76" s="346">
        <f>SUMIF(Data!$U:$U,"="&amp;AX76,Data!$H:$H)/IF($BG76&lt;1,1,$BG76)</f>
        <v>119</v>
      </c>
      <c r="AH76" s="136"/>
      <c r="AI76" s="301">
        <f t="shared" si="105"/>
        <v>223</v>
      </c>
      <c r="AJ76" s="136">
        <f t="shared" si="93"/>
        <v>104</v>
      </c>
      <c r="AK76" s="136">
        <f t="shared" si="94"/>
        <v>119</v>
      </c>
      <c r="AL76" s="136"/>
      <c r="AM76" s="136"/>
      <c r="AN76" s="136"/>
      <c r="AO76" s="136"/>
      <c r="AP76" s="136"/>
      <c r="AQ76" s="136">
        <f>IF(ISERROR(MATCH($B76&amp;LEFT(AQ$5,2),ErrCount!$L$2:$L$75,0)),1,0)</f>
        <v>1</v>
      </c>
      <c r="AR76" s="136">
        <f>IF(ISERROR(MATCH($B76&amp;LEFT(AR$5,2),ErrCount!$L$2:$L$75,0)),1,0)</f>
        <v>1</v>
      </c>
      <c r="AS76" s="136">
        <f>IF(ISERROR(MATCH($B76&amp;LEFT(AS$5,2),ErrCount!$L$2:$L$75,0)),1,0)</f>
        <v>1</v>
      </c>
      <c r="AT76" s="136">
        <f>IF(ISERROR(MATCH($B76&amp;LEFT(AT$5,2),ErrCount!$L$2:$L$75,0)),1,0)</f>
        <v>1</v>
      </c>
      <c r="AU76" s="136"/>
      <c r="AV76" s="136"/>
      <c r="AW76" s="136" t="str">
        <f t="shared" si="106"/>
        <v>120AMEW</v>
      </c>
      <c r="AX76" s="136" t="str">
        <f t="shared" si="107"/>
        <v>120PMEW</v>
      </c>
      <c r="AY76" s="136" t="str">
        <f t="shared" si="108"/>
        <v>120AMEW</v>
      </c>
      <c r="AZ76" s="136" t="str">
        <f t="shared" si="109"/>
        <v>120PMEW</v>
      </c>
      <c r="BA76" s="136" t="s">
        <v>351</v>
      </c>
      <c r="BB76" s="361">
        <f t="shared" si="110"/>
        <v>1</v>
      </c>
      <c r="BC76" s="397">
        <f>SUMIF(Data!$U:$U,"="&amp;$AY76,Data!I:I)/$BB76</f>
        <v>20</v>
      </c>
      <c r="BD76" s="397">
        <f>SUMIF(Data!$U:$U,"="&amp;$AY76,Data!J:J)/$BB76</f>
        <v>10</v>
      </c>
      <c r="BE76" s="397">
        <f>SUMIF(Data!$U:$U,"="&amp;$AY76,Data!K:K)/$BB76</f>
        <v>16</v>
      </c>
      <c r="BF76" s="397">
        <f>SUMIF(Data!$U:$U,"="&amp;$AY76,Data!L:L)/$BB76</f>
        <v>30</v>
      </c>
      <c r="BG76" s="361">
        <f t="shared" si="111"/>
        <v>1</v>
      </c>
      <c r="BH76" s="398">
        <f>SUMIF(Data!$U:$U,"="&amp;$AZ76,Data!I:I)/$BG76</f>
        <v>25</v>
      </c>
      <c r="BI76" s="398">
        <f>SUMIF(Data!$U:$U,"="&amp;$AZ76,Data!J:J)/$BG76</f>
        <v>15</v>
      </c>
      <c r="BJ76" s="398">
        <f>SUMIF(Data!$U:$U,"="&amp;$AZ76,Data!K:K)/$BG76</f>
        <v>24</v>
      </c>
      <c r="BK76" s="398">
        <f>SUMIF(Data!$U:$U,"="&amp;$AZ76,Data!L:L)/$BG76</f>
        <v>40</v>
      </c>
      <c r="BL76" s="141"/>
      <c r="BM76" s="139" t="b">
        <f t="shared" si="112"/>
        <v>1</v>
      </c>
      <c r="BN76" s="139" t="b">
        <f t="shared" si="113"/>
        <v>1</v>
      </c>
      <c r="BO76" t="b">
        <f t="shared" si="114"/>
        <v>1</v>
      </c>
      <c r="BP76">
        <v>17</v>
      </c>
      <c r="BQ76">
        <f t="shared" si="115"/>
        <v>1</v>
      </c>
      <c r="BR76">
        <f t="shared" si="116"/>
        <v>1</v>
      </c>
    </row>
    <row r="77" spans="1:70" s="139" customFormat="1" x14ac:dyDescent="0.25">
      <c r="A77" s="139">
        <v>18</v>
      </c>
      <c r="B77" s="133">
        <f t="shared" si="96"/>
        <v>121</v>
      </c>
      <c r="C77" s="133" t="str">
        <f t="shared" si="95"/>
        <v>University Dr</v>
      </c>
      <c r="D77" s="133" t="str">
        <f t="shared" si="95"/>
        <v>Hardy Dr</v>
      </c>
      <c r="E77" s="134">
        <f t="shared" si="97"/>
        <v>19.25</v>
      </c>
      <c r="F77" s="134">
        <f t="shared" si="90"/>
        <v>13.5</v>
      </c>
      <c r="G77" s="134">
        <f t="shared" si="91"/>
        <v>25</v>
      </c>
      <c r="H77" s="135">
        <f t="shared" si="98"/>
        <v>1.8518518518518519</v>
      </c>
      <c r="I77" s="207"/>
      <c r="J77" s="201">
        <f t="shared" si="99"/>
        <v>19.25</v>
      </c>
      <c r="K77" s="132"/>
      <c r="L77" s="132"/>
      <c r="M77" s="132"/>
      <c r="N77" s="132"/>
      <c r="O77" s="132"/>
      <c r="P77" s="132"/>
      <c r="Q77" s="137" t="s">
        <v>351</v>
      </c>
      <c r="R77" s="132">
        <f t="shared" si="92"/>
        <v>121</v>
      </c>
      <c r="S77" s="138">
        <f t="shared" si="100"/>
        <v>0.20779220779220781</v>
      </c>
      <c r="T77" s="138">
        <f t="shared" si="101"/>
        <v>0.11688311688311688</v>
      </c>
      <c r="U77" s="138">
        <f t="shared" si="102"/>
        <v>0.20779220779220781</v>
      </c>
      <c r="V77" s="138">
        <f t="shared" si="103"/>
        <v>0.36363636363636365</v>
      </c>
      <c r="W77" s="138"/>
      <c r="X77" s="138"/>
      <c r="Y77" s="138"/>
      <c r="Z77" s="138"/>
      <c r="AA77" s="138"/>
      <c r="AB77" s="138"/>
      <c r="AC77" s="138"/>
      <c r="AE77" s="301">
        <f t="shared" si="104"/>
        <v>77</v>
      </c>
      <c r="AF77" s="346">
        <f>SUMIF(Data!$U:$U,"="&amp;AW77,Data!$H:$H)/IF($BB77&lt;1,1,$BB77)</f>
        <v>27</v>
      </c>
      <c r="AG77" s="346">
        <f>SUMIF(Data!$U:$U,"="&amp;AX77,Data!$H:$H)/IF($BG77&lt;1,1,$BG77)</f>
        <v>50</v>
      </c>
      <c r="AH77" s="136"/>
      <c r="AI77" s="301">
        <f t="shared" si="105"/>
        <v>77</v>
      </c>
      <c r="AJ77" s="136">
        <f t="shared" si="93"/>
        <v>27</v>
      </c>
      <c r="AK77" s="136">
        <f t="shared" si="94"/>
        <v>50</v>
      </c>
      <c r="AL77" s="136"/>
      <c r="AM77" s="136"/>
      <c r="AN77" s="136"/>
      <c r="AO77" s="136"/>
      <c r="AP77" s="136"/>
      <c r="AQ77" s="136">
        <f>IF(ISERROR(MATCH($B77&amp;LEFT(AQ$5,2),ErrCount!$L$2:$L$75,0)),1,0)</f>
        <v>1</v>
      </c>
      <c r="AR77" s="136">
        <f>IF(ISERROR(MATCH($B77&amp;LEFT(AR$5,2),ErrCount!$L$2:$L$75,0)),1,0)</f>
        <v>1</v>
      </c>
      <c r="AS77" s="136">
        <f>IF(ISERROR(MATCH($B77&amp;LEFT(AS$5,2),ErrCount!$L$2:$L$75,0)),1,0)</f>
        <v>1</v>
      </c>
      <c r="AT77" s="136">
        <f>IF(ISERROR(MATCH($B77&amp;LEFT(AT$5,2),ErrCount!$L$2:$L$75,0)),1,0)</f>
        <v>1</v>
      </c>
      <c r="AU77" s="136"/>
      <c r="AV77" s="136"/>
      <c r="AW77" s="136" t="str">
        <f t="shared" si="106"/>
        <v>121AMEW</v>
      </c>
      <c r="AX77" s="136" t="str">
        <f t="shared" si="107"/>
        <v>121PMEW</v>
      </c>
      <c r="AY77" s="136" t="str">
        <f t="shared" si="108"/>
        <v>121AMEW</v>
      </c>
      <c r="AZ77" s="136" t="str">
        <f t="shared" si="109"/>
        <v>121PMEW</v>
      </c>
      <c r="BA77" s="136" t="s">
        <v>351</v>
      </c>
      <c r="BB77" s="361">
        <f t="shared" si="110"/>
        <v>1</v>
      </c>
      <c r="BC77" s="397">
        <f>SUMIF(Data!$U:$U,"="&amp;$AY77,Data!I:I)/$BB77</f>
        <v>7</v>
      </c>
      <c r="BD77" s="397">
        <f>SUMIF(Data!$U:$U,"="&amp;$AY77,Data!J:J)/$BB77</f>
        <v>3</v>
      </c>
      <c r="BE77" s="397">
        <f>SUMIF(Data!$U:$U,"="&amp;$AY77,Data!K:K)/$BB77</f>
        <v>8</v>
      </c>
      <c r="BF77" s="397">
        <f>SUMIF(Data!$U:$U,"="&amp;$AY77,Data!L:L)/$BB77</f>
        <v>10</v>
      </c>
      <c r="BG77" s="361">
        <f t="shared" si="111"/>
        <v>1</v>
      </c>
      <c r="BH77" s="398">
        <f>SUMIF(Data!$U:$U,"="&amp;$AZ77,Data!I:I)/$BG77</f>
        <v>9</v>
      </c>
      <c r="BI77" s="398">
        <f>SUMIF(Data!$U:$U,"="&amp;$AZ77,Data!J:J)/$BG77</f>
        <v>6</v>
      </c>
      <c r="BJ77" s="398">
        <f>SUMIF(Data!$U:$U,"="&amp;$AZ77,Data!K:K)/$BG77</f>
        <v>8</v>
      </c>
      <c r="BK77" s="398">
        <f>SUMIF(Data!$U:$U,"="&amp;$AZ77,Data!L:L)/$BG77</f>
        <v>18</v>
      </c>
      <c r="BL77" s="141"/>
      <c r="BM77" s="139" t="b">
        <f t="shared" si="112"/>
        <v>1</v>
      </c>
      <c r="BN77" s="139" t="b">
        <f t="shared" si="113"/>
        <v>1</v>
      </c>
      <c r="BO77" t="b">
        <f t="shared" si="114"/>
        <v>1</v>
      </c>
      <c r="BP77">
        <v>18</v>
      </c>
      <c r="BQ77">
        <f t="shared" si="115"/>
        <v>1</v>
      </c>
      <c r="BR77">
        <f t="shared" si="116"/>
        <v>1</v>
      </c>
    </row>
    <row r="78" spans="1:70" s="139" customFormat="1" x14ac:dyDescent="0.25">
      <c r="A78" s="133">
        <v>19</v>
      </c>
      <c r="B78" s="133">
        <f t="shared" si="96"/>
        <v>122</v>
      </c>
      <c r="C78" s="133" t="str">
        <f t="shared" si="95"/>
        <v>McKellips Rd</v>
      </c>
      <c r="D78" s="133" t="str">
        <f t="shared" si="95"/>
        <v>Greenbelt Path</v>
      </c>
      <c r="E78" s="134">
        <f t="shared" si="97"/>
        <v>7.75</v>
      </c>
      <c r="F78" s="134">
        <f t="shared" si="90"/>
        <v>2</v>
      </c>
      <c r="G78" s="134">
        <f t="shared" si="91"/>
        <v>13.5</v>
      </c>
      <c r="H78" s="135">
        <f t="shared" si="98"/>
        <v>6.75</v>
      </c>
      <c r="I78" s="207"/>
      <c r="J78" s="201">
        <f t="shared" si="99"/>
        <v>7.75</v>
      </c>
      <c r="K78" s="132"/>
      <c r="L78" s="132"/>
      <c r="M78" s="132"/>
      <c r="N78" s="132"/>
      <c r="O78" s="132"/>
      <c r="P78" s="132"/>
      <c r="Q78" s="137" t="s">
        <v>351</v>
      </c>
      <c r="R78" s="132">
        <f t="shared" si="92"/>
        <v>122</v>
      </c>
      <c r="S78" s="138">
        <f t="shared" si="100"/>
        <v>0</v>
      </c>
      <c r="T78" s="138">
        <f t="shared" si="101"/>
        <v>3.2258064516129031E-2</v>
      </c>
      <c r="U78" s="138">
        <f t="shared" si="102"/>
        <v>0.35483870967741937</v>
      </c>
      <c r="V78" s="138">
        <f t="shared" si="103"/>
        <v>0.83870967741935487</v>
      </c>
      <c r="W78" s="138"/>
      <c r="X78" s="138"/>
      <c r="Y78" s="138"/>
      <c r="Z78" s="138"/>
      <c r="AA78" s="138"/>
      <c r="AB78" s="138"/>
      <c r="AC78" s="138"/>
      <c r="AE78" s="301">
        <f t="shared" si="104"/>
        <v>31</v>
      </c>
      <c r="AF78" s="346">
        <f>SUMIF(Data!$U:$U,"="&amp;AW78,Data!$H:$H)/IF($BB78&lt;1,1,$BB78)</f>
        <v>4</v>
      </c>
      <c r="AG78" s="346">
        <f>SUMIF(Data!$U:$U,"="&amp;AX78,Data!$H:$H)/IF($BG78&lt;1,1,$BG78)</f>
        <v>27</v>
      </c>
      <c r="AH78" s="136"/>
      <c r="AI78" s="301">
        <f t="shared" si="105"/>
        <v>31</v>
      </c>
      <c r="AJ78" s="136">
        <f t="shared" si="93"/>
        <v>4</v>
      </c>
      <c r="AK78" s="136">
        <f t="shared" si="94"/>
        <v>27</v>
      </c>
      <c r="AL78" s="136"/>
      <c r="AM78" s="136"/>
      <c r="AN78" s="136"/>
      <c r="AO78" s="136"/>
      <c r="AP78" s="136"/>
      <c r="AQ78" s="136">
        <f>IF(ISERROR(MATCH($B78&amp;LEFT(AQ$5,2),ErrCount!$L$2:$L$75,0)),1,0)</f>
        <v>1</v>
      </c>
      <c r="AR78" s="136">
        <f>IF(ISERROR(MATCH($B78&amp;LEFT(AR$5,2),ErrCount!$L$2:$L$75,0)),1,0)</f>
        <v>1</v>
      </c>
      <c r="AS78" s="136">
        <f>IF(ISERROR(MATCH($B78&amp;LEFT(AS$5,2),ErrCount!$L$2:$L$75,0)),1,0)</f>
        <v>1</v>
      </c>
      <c r="AT78" s="136">
        <f>IF(ISERROR(MATCH($B78&amp;LEFT(AT$5,2),ErrCount!$L$2:$L$75,0)),1,0)</f>
        <v>1</v>
      </c>
      <c r="AU78" s="136"/>
      <c r="AV78" s="136"/>
      <c r="AW78" s="136" t="str">
        <f t="shared" si="106"/>
        <v>122AMEW</v>
      </c>
      <c r="AX78" s="136" t="str">
        <f t="shared" si="107"/>
        <v>122PMEW</v>
      </c>
      <c r="AY78" s="136" t="str">
        <f t="shared" si="108"/>
        <v>122AMEW</v>
      </c>
      <c r="AZ78" s="136" t="str">
        <f t="shared" si="109"/>
        <v>122PMEW</v>
      </c>
      <c r="BA78" s="136" t="s">
        <v>351</v>
      </c>
      <c r="BB78" s="361">
        <f t="shared" si="110"/>
        <v>1</v>
      </c>
      <c r="BC78" s="397">
        <f>SUMIF(Data!$U:$U,"="&amp;$AY78,Data!I:I)/$BB78</f>
        <v>0</v>
      </c>
      <c r="BD78" s="397">
        <f>SUMIF(Data!$U:$U,"="&amp;$AY78,Data!J:J)/$BB78</f>
        <v>0</v>
      </c>
      <c r="BE78" s="397">
        <f>SUMIF(Data!$U:$U,"="&amp;$AY78,Data!K:K)/$BB78</f>
        <v>1</v>
      </c>
      <c r="BF78" s="397">
        <f>SUMIF(Data!$U:$U,"="&amp;$AY78,Data!L:L)/$BB78</f>
        <v>3</v>
      </c>
      <c r="BG78" s="361">
        <f t="shared" si="111"/>
        <v>1</v>
      </c>
      <c r="BH78" s="398">
        <f>SUMIF(Data!$U:$U,"="&amp;$AZ78,Data!I:I)/$BG78</f>
        <v>0</v>
      </c>
      <c r="BI78" s="398">
        <f>SUMIF(Data!$U:$U,"="&amp;$AZ78,Data!J:J)/$BG78</f>
        <v>1</v>
      </c>
      <c r="BJ78" s="398">
        <f>SUMIF(Data!$U:$U,"="&amp;$AZ78,Data!K:K)/$BG78</f>
        <v>10</v>
      </c>
      <c r="BK78" s="398">
        <f>SUMIF(Data!$U:$U,"="&amp;$AZ78,Data!L:L)/$BG78</f>
        <v>23</v>
      </c>
      <c r="BL78" s="141"/>
      <c r="BM78" s="139" t="b">
        <f t="shared" si="112"/>
        <v>1</v>
      </c>
      <c r="BN78" s="139" t="b">
        <f t="shared" si="113"/>
        <v>1</v>
      </c>
      <c r="BO78" t="b">
        <f t="shared" si="114"/>
        <v>1</v>
      </c>
      <c r="BP78">
        <v>19</v>
      </c>
      <c r="BQ78">
        <f t="shared" si="115"/>
        <v>1</v>
      </c>
      <c r="BR78">
        <f t="shared" si="116"/>
        <v>1</v>
      </c>
    </row>
    <row r="79" spans="1:70" s="139" customFormat="1" x14ac:dyDescent="0.25">
      <c r="A79" s="139">
        <v>20</v>
      </c>
      <c r="B79" s="133">
        <f t="shared" si="96"/>
        <v>123</v>
      </c>
      <c r="C79" s="133" t="str">
        <f t="shared" si="95"/>
        <v>Western Canal</v>
      </c>
      <c r="D79" s="133" t="str">
        <f t="shared" si="95"/>
        <v>Rural Rd</v>
      </c>
      <c r="E79" s="134">
        <f t="shared" si="97"/>
        <v>32.25</v>
      </c>
      <c r="F79" s="134">
        <f t="shared" si="90"/>
        <v>28.5</v>
      </c>
      <c r="G79" s="134">
        <f t="shared" si="91"/>
        <v>36</v>
      </c>
      <c r="H79" s="135">
        <f t="shared" si="98"/>
        <v>1.263157894736842</v>
      </c>
      <c r="I79" s="207"/>
      <c r="J79" s="201">
        <f t="shared" si="99"/>
        <v>32.25</v>
      </c>
      <c r="K79" s="132"/>
      <c r="L79" s="132"/>
      <c r="M79" s="132"/>
      <c r="N79" s="132"/>
      <c r="O79" s="132"/>
      <c r="P79" s="132"/>
      <c r="Q79" s="137" t="s">
        <v>351</v>
      </c>
      <c r="R79" s="132">
        <f t="shared" si="92"/>
        <v>123</v>
      </c>
      <c r="S79" s="138">
        <f t="shared" si="100"/>
        <v>0.27906976744186046</v>
      </c>
      <c r="T79" s="138">
        <f t="shared" si="101"/>
        <v>0.58914728682170547</v>
      </c>
      <c r="U79" s="138">
        <f t="shared" si="102"/>
        <v>0</v>
      </c>
      <c r="V79" s="138">
        <f t="shared" si="103"/>
        <v>0</v>
      </c>
      <c r="W79" s="138"/>
      <c r="X79" s="138"/>
      <c r="Y79" s="138"/>
      <c r="Z79" s="138"/>
      <c r="AA79" s="138"/>
      <c r="AB79" s="138"/>
      <c r="AC79" s="138"/>
      <c r="AE79" s="301">
        <f t="shared" si="104"/>
        <v>129</v>
      </c>
      <c r="AF79" s="346">
        <f>SUMIF(Data!$U:$U,"="&amp;AW79,Data!$H:$H)/IF($BB79&lt;1,1,$BB79)</f>
        <v>57</v>
      </c>
      <c r="AG79" s="346">
        <f>SUMIF(Data!$U:$U,"="&amp;AX79,Data!$H:$H)/IF($BG79&lt;1,1,$BG79)</f>
        <v>72</v>
      </c>
      <c r="AH79" s="136"/>
      <c r="AI79" s="301">
        <f t="shared" si="105"/>
        <v>129</v>
      </c>
      <c r="AJ79" s="136">
        <f t="shared" si="93"/>
        <v>57</v>
      </c>
      <c r="AK79" s="136">
        <f t="shared" si="94"/>
        <v>72</v>
      </c>
      <c r="AL79" s="136"/>
      <c r="AM79" s="136"/>
      <c r="AN79" s="136"/>
      <c r="AO79" s="136"/>
      <c r="AP79" s="136"/>
      <c r="AQ79" s="136">
        <f>IF(ISERROR(MATCH($B79&amp;LEFT(AQ$5,2),ErrCount!$L$2:$L$75,0)),1,0)</f>
        <v>1</v>
      </c>
      <c r="AR79" s="136">
        <f>IF(ISERROR(MATCH($B79&amp;LEFT(AR$5,2),ErrCount!$L$2:$L$75,0)),1,0)</f>
        <v>1</v>
      </c>
      <c r="AS79" s="136">
        <f>IF(ISERROR(MATCH($B79&amp;LEFT(AS$5,2),ErrCount!$L$2:$L$75,0)),1,0)</f>
        <v>1</v>
      </c>
      <c r="AT79" s="136">
        <f>IF(ISERROR(MATCH($B79&amp;LEFT(AT$5,2),ErrCount!$L$2:$L$75,0)),1,0)</f>
        <v>1</v>
      </c>
      <c r="AU79" s="136"/>
      <c r="AV79" s="136"/>
      <c r="AW79" s="136" t="str">
        <f t="shared" si="106"/>
        <v>123AMEW</v>
      </c>
      <c r="AX79" s="136" t="str">
        <f t="shared" si="107"/>
        <v>123PMEW</v>
      </c>
      <c r="AY79" s="136" t="str">
        <f t="shared" si="108"/>
        <v>123AMEW</v>
      </c>
      <c r="AZ79" s="136" t="str">
        <f t="shared" si="109"/>
        <v>123PMEW</v>
      </c>
      <c r="BA79" s="136" t="s">
        <v>351</v>
      </c>
      <c r="BB79" s="361">
        <f t="shared" si="110"/>
        <v>1</v>
      </c>
      <c r="BC79" s="397">
        <f>SUMIF(Data!$U:$U,"="&amp;$AY79,Data!I:I)/$BB79</f>
        <v>21</v>
      </c>
      <c r="BD79" s="397">
        <f>SUMIF(Data!$U:$U,"="&amp;$AY79,Data!J:J)/$BB79</f>
        <v>42</v>
      </c>
      <c r="BE79" s="397">
        <f>SUMIF(Data!$U:$U,"="&amp;$AY79,Data!K:K)/$BB79</f>
        <v>0</v>
      </c>
      <c r="BF79" s="397">
        <f>SUMIF(Data!$U:$U,"="&amp;$AY79,Data!L:L)/$BB79</f>
        <v>0</v>
      </c>
      <c r="BG79" s="361">
        <f t="shared" si="111"/>
        <v>1</v>
      </c>
      <c r="BH79" s="398">
        <f>SUMIF(Data!$U:$U,"="&amp;$AZ79,Data!I:I)/$BG79</f>
        <v>15</v>
      </c>
      <c r="BI79" s="398">
        <f>SUMIF(Data!$U:$U,"="&amp;$AZ79,Data!J:J)/$BG79</f>
        <v>34</v>
      </c>
      <c r="BJ79" s="398">
        <f>SUMIF(Data!$U:$U,"="&amp;$AZ79,Data!K:K)/$BG79</f>
        <v>0</v>
      </c>
      <c r="BK79" s="398">
        <f>SUMIF(Data!$U:$U,"="&amp;$AZ79,Data!L:L)/$BG79</f>
        <v>0</v>
      </c>
      <c r="BL79" s="141"/>
      <c r="BM79" s="139" t="b">
        <f t="shared" si="112"/>
        <v>1</v>
      </c>
      <c r="BN79" s="139" t="b">
        <f t="shared" si="113"/>
        <v>1</v>
      </c>
      <c r="BO79" t="b">
        <f t="shared" si="114"/>
        <v>1</v>
      </c>
      <c r="BP79">
        <v>20</v>
      </c>
      <c r="BQ79">
        <f t="shared" si="115"/>
        <v>1</v>
      </c>
      <c r="BR79">
        <f t="shared" si="116"/>
        <v>1</v>
      </c>
    </row>
    <row r="80" spans="1:70" s="139" customFormat="1" x14ac:dyDescent="0.25">
      <c r="A80" s="139">
        <v>21</v>
      </c>
      <c r="B80" s="133">
        <f t="shared" si="96"/>
        <v>124</v>
      </c>
      <c r="C80" s="133" t="str">
        <f t="shared" si="95"/>
        <v>Western Canal</v>
      </c>
      <c r="D80" s="133" t="str">
        <f t="shared" si="95"/>
        <v>McClintock Dr</v>
      </c>
      <c r="E80" s="134">
        <f t="shared" si="97"/>
        <v>31.25</v>
      </c>
      <c r="F80" s="134">
        <f t="shared" si="90"/>
        <v>24</v>
      </c>
      <c r="G80" s="134">
        <f t="shared" si="91"/>
        <v>38.5</v>
      </c>
      <c r="H80" s="135">
        <f t="shared" si="98"/>
        <v>1.6041666666666667</v>
      </c>
      <c r="I80" s="207"/>
      <c r="J80" s="201">
        <f t="shared" si="99"/>
        <v>31.25</v>
      </c>
      <c r="K80" s="132"/>
      <c r="L80" s="132"/>
      <c r="M80" s="132"/>
      <c r="N80" s="132"/>
      <c r="O80" s="132"/>
      <c r="P80" s="132"/>
      <c r="Q80" s="137" t="s">
        <v>351</v>
      </c>
      <c r="R80" s="132">
        <f t="shared" si="92"/>
        <v>124</v>
      </c>
      <c r="S80" s="138">
        <f t="shared" si="100"/>
        <v>0.32800000000000001</v>
      </c>
      <c r="T80" s="138">
        <f t="shared" si="101"/>
        <v>0.57599999999999996</v>
      </c>
      <c r="U80" s="138">
        <f t="shared" si="102"/>
        <v>0</v>
      </c>
      <c r="V80" s="138">
        <f t="shared" si="103"/>
        <v>0</v>
      </c>
      <c r="W80" s="138"/>
      <c r="X80" s="138"/>
      <c r="Y80" s="138"/>
      <c r="Z80" s="138"/>
      <c r="AA80" s="138"/>
      <c r="AB80" s="138"/>
      <c r="AC80" s="138"/>
      <c r="AE80" s="301">
        <f t="shared" si="104"/>
        <v>125</v>
      </c>
      <c r="AF80" s="346">
        <f>SUMIF(Data!$U:$U,"="&amp;AW80,Data!$H:$H)/IF($BB80&lt;1,1,$BB80)</f>
        <v>48</v>
      </c>
      <c r="AG80" s="346">
        <f>SUMIF(Data!$U:$U,"="&amp;AX80,Data!$H:$H)/IF($BG80&lt;1,1,$BG80)</f>
        <v>77</v>
      </c>
      <c r="AH80" s="136"/>
      <c r="AI80" s="301">
        <f t="shared" si="105"/>
        <v>125</v>
      </c>
      <c r="AJ80" s="136">
        <f t="shared" si="93"/>
        <v>48</v>
      </c>
      <c r="AK80" s="136">
        <f t="shared" si="94"/>
        <v>77</v>
      </c>
      <c r="AL80" s="136"/>
      <c r="AM80" s="136"/>
      <c r="AN80" s="136"/>
      <c r="AO80" s="136"/>
      <c r="AP80" s="136"/>
      <c r="AQ80" s="136">
        <f>IF(ISERROR(MATCH($B80&amp;LEFT(AQ$5,2),ErrCount!$L$2:$L$75,0)),1,0)</f>
        <v>1</v>
      </c>
      <c r="AR80" s="136">
        <f>IF(ISERROR(MATCH($B80&amp;LEFT(AR$5,2),ErrCount!$L$2:$L$75,0)),1,0)</f>
        <v>1</v>
      </c>
      <c r="AS80" s="136">
        <f>IF(ISERROR(MATCH($B80&amp;LEFT(AS$5,2),ErrCount!$L$2:$L$75,0)),1,0)</f>
        <v>1</v>
      </c>
      <c r="AT80" s="136">
        <f>IF(ISERROR(MATCH($B80&amp;LEFT(AT$5,2),ErrCount!$L$2:$L$75,0)),1,0)</f>
        <v>1</v>
      </c>
      <c r="AU80" s="136"/>
      <c r="AV80" s="136"/>
      <c r="AW80" s="136" t="str">
        <f t="shared" si="106"/>
        <v>124AMEW</v>
      </c>
      <c r="AX80" s="136" t="str">
        <f t="shared" si="107"/>
        <v>124PMEW</v>
      </c>
      <c r="AY80" s="136" t="str">
        <f t="shared" si="108"/>
        <v>124AMEW</v>
      </c>
      <c r="AZ80" s="136" t="str">
        <f t="shared" si="109"/>
        <v>124PMEW</v>
      </c>
      <c r="BA80" s="136" t="s">
        <v>351</v>
      </c>
      <c r="BB80" s="361">
        <f t="shared" si="110"/>
        <v>1</v>
      </c>
      <c r="BC80" s="397">
        <f>SUMIF(Data!$U:$U,"="&amp;$AY80,Data!I:I)/$BB80</f>
        <v>17</v>
      </c>
      <c r="BD80" s="397">
        <f>SUMIF(Data!$U:$U,"="&amp;$AY80,Data!J:J)/$BB80</f>
        <v>30</v>
      </c>
      <c r="BE80" s="397">
        <f>SUMIF(Data!$U:$U,"="&amp;$AY80,Data!K:K)/$BB80</f>
        <v>0</v>
      </c>
      <c r="BF80" s="397">
        <f>SUMIF(Data!$U:$U,"="&amp;$AY80,Data!L:L)/$BB80</f>
        <v>0</v>
      </c>
      <c r="BG80" s="361">
        <f t="shared" si="111"/>
        <v>1</v>
      </c>
      <c r="BH80" s="398">
        <f>SUMIF(Data!$U:$U,"="&amp;$AZ80,Data!I:I)/$BG80</f>
        <v>24</v>
      </c>
      <c r="BI80" s="398">
        <f>SUMIF(Data!$U:$U,"="&amp;$AZ80,Data!J:J)/$BG80</f>
        <v>42</v>
      </c>
      <c r="BJ80" s="398">
        <f>SUMIF(Data!$U:$U,"="&amp;$AZ80,Data!K:K)/$BG80</f>
        <v>0</v>
      </c>
      <c r="BK80" s="398">
        <f>SUMIF(Data!$U:$U,"="&amp;$AZ80,Data!L:L)/$BG80</f>
        <v>0</v>
      </c>
      <c r="BL80" s="141"/>
      <c r="BM80" s="139" t="b">
        <f t="shared" si="112"/>
        <v>1</v>
      </c>
      <c r="BN80" s="139" t="b">
        <f t="shared" si="113"/>
        <v>1</v>
      </c>
      <c r="BO80" t="b">
        <f t="shared" si="114"/>
        <v>1</v>
      </c>
      <c r="BP80">
        <v>21</v>
      </c>
      <c r="BQ80">
        <f t="shared" si="115"/>
        <v>1</v>
      </c>
      <c r="BR80">
        <f t="shared" si="116"/>
        <v>1</v>
      </c>
    </row>
    <row r="81" spans="1:70" s="139" customFormat="1" x14ac:dyDescent="0.25">
      <c r="A81" s="133">
        <v>22</v>
      </c>
      <c r="B81" s="133">
        <f t="shared" si="96"/>
        <v>126</v>
      </c>
      <c r="C81" s="133" t="str">
        <f t="shared" si="95"/>
        <v>Baseline Rd</v>
      </c>
      <c r="D81" s="133" t="str">
        <f t="shared" si="95"/>
        <v>Western Canal</v>
      </c>
      <c r="E81" s="134">
        <f t="shared" si="97"/>
        <v>17</v>
      </c>
      <c r="F81" s="134">
        <f t="shared" si="90"/>
        <v>14</v>
      </c>
      <c r="G81" s="134">
        <f t="shared" si="91"/>
        <v>20</v>
      </c>
      <c r="H81" s="135">
        <f t="shared" si="98"/>
        <v>1.4285714285714286</v>
      </c>
      <c r="I81" s="207"/>
      <c r="J81" s="201">
        <f t="shared" si="99"/>
        <v>17</v>
      </c>
      <c r="K81" s="132"/>
      <c r="L81" s="132"/>
      <c r="M81" s="132"/>
      <c r="N81" s="132"/>
      <c r="O81" s="132"/>
      <c r="P81" s="132"/>
      <c r="Q81" s="137" t="s">
        <v>351</v>
      </c>
      <c r="R81" s="132">
        <f t="shared" si="92"/>
        <v>126</v>
      </c>
      <c r="S81" s="138">
        <f t="shared" si="100"/>
        <v>0.25</v>
      </c>
      <c r="T81" s="138">
        <f t="shared" si="101"/>
        <v>0.25</v>
      </c>
      <c r="U81" s="138">
        <f t="shared" si="102"/>
        <v>0.27941176470588236</v>
      </c>
      <c r="V81" s="138">
        <f t="shared" si="103"/>
        <v>0.94117647058823528</v>
      </c>
      <c r="W81" s="138"/>
      <c r="X81" s="138"/>
      <c r="Y81" s="138"/>
      <c r="Z81" s="138"/>
      <c r="AA81" s="138"/>
      <c r="AB81" s="138"/>
      <c r="AC81" s="138"/>
      <c r="AE81" s="301">
        <f t="shared" si="104"/>
        <v>68</v>
      </c>
      <c r="AF81" s="346">
        <f>SUMIF(Data!$U:$U,"="&amp;AW81,Data!$H:$H)/IF($BB81&lt;1,1,$BB81)</f>
        <v>28</v>
      </c>
      <c r="AG81" s="346">
        <f>SUMIF(Data!$U:$U,"="&amp;AX81,Data!$H:$H)/IF($BG81&lt;1,1,$BG81)</f>
        <v>40</v>
      </c>
      <c r="AH81" s="136"/>
      <c r="AI81" s="301">
        <f t="shared" si="105"/>
        <v>68</v>
      </c>
      <c r="AJ81" s="136">
        <f t="shared" si="93"/>
        <v>28</v>
      </c>
      <c r="AK81" s="136">
        <f t="shared" si="94"/>
        <v>40</v>
      </c>
      <c r="AL81" s="136"/>
      <c r="AM81" s="136"/>
      <c r="AN81" s="136"/>
      <c r="AO81" s="136"/>
      <c r="AP81" s="136"/>
      <c r="AQ81" s="136">
        <f>IF(ISERROR(MATCH($B81&amp;LEFT(AQ$5,2),ErrCount!$L$2:$L$75,0)),1,0)</f>
        <v>1</v>
      </c>
      <c r="AR81" s="136">
        <f>IF(ISERROR(MATCH($B81&amp;LEFT(AR$5,2),ErrCount!$L$2:$L$75,0)),1,0)</f>
        <v>1</v>
      </c>
      <c r="AS81" s="136">
        <f>IF(ISERROR(MATCH($B81&amp;LEFT(AS$5,2),ErrCount!$L$2:$L$75,0)),1,0)</f>
        <v>1</v>
      </c>
      <c r="AT81" s="136">
        <f>IF(ISERROR(MATCH($B81&amp;LEFT(AT$5,2),ErrCount!$L$2:$L$75,0)),1,0)</f>
        <v>1</v>
      </c>
      <c r="AU81" s="136"/>
      <c r="AV81" s="136"/>
      <c r="AW81" s="136" t="str">
        <f t="shared" si="106"/>
        <v>126AMEW</v>
      </c>
      <c r="AX81" s="136" t="str">
        <f t="shared" si="107"/>
        <v>126PMEW</v>
      </c>
      <c r="AY81" s="136" t="str">
        <f t="shared" si="108"/>
        <v>126AMEW</v>
      </c>
      <c r="AZ81" s="136" t="str">
        <f t="shared" si="109"/>
        <v>126PMEW</v>
      </c>
      <c r="BA81" s="136" t="s">
        <v>351</v>
      </c>
      <c r="BB81" s="361">
        <f t="shared" si="110"/>
        <v>1</v>
      </c>
      <c r="BC81" s="397">
        <f>SUMIF(Data!$U:$U,"="&amp;$AY81,Data!I:I)/$BB81</f>
        <v>6</v>
      </c>
      <c r="BD81" s="397">
        <f>SUMIF(Data!$U:$U,"="&amp;$AY81,Data!J:J)/$BB81</f>
        <v>9</v>
      </c>
      <c r="BE81" s="397">
        <f>SUMIF(Data!$U:$U,"="&amp;$AY81,Data!K:K)/$BB81</f>
        <v>3</v>
      </c>
      <c r="BF81" s="397">
        <f>SUMIF(Data!$U:$U,"="&amp;$AY81,Data!L:L)/$BB81</f>
        <v>28</v>
      </c>
      <c r="BG81" s="361">
        <f t="shared" si="111"/>
        <v>1</v>
      </c>
      <c r="BH81" s="398">
        <f>SUMIF(Data!$U:$U,"="&amp;$AZ81,Data!I:I)/$BG81</f>
        <v>11</v>
      </c>
      <c r="BI81" s="398">
        <f>SUMIF(Data!$U:$U,"="&amp;$AZ81,Data!J:J)/$BG81</f>
        <v>8</v>
      </c>
      <c r="BJ81" s="398">
        <f>SUMIF(Data!$U:$U,"="&amp;$AZ81,Data!K:K)/$BG81</f>
        <v>16</v>
      </c>
      <c r="BK81" s="398">
        <f>SUMIF(Data!$U:$U,"="&amp;$AZ81,Data!L:L)/$BG81</f>
        <v>36</v>
      </c>
      <c r="BL81" s="141"/>
      <c r="BM81" s="139" t="b">
        <f t="shared" si="112"/>
        <v>1</v>
      </c>
      <c r="BN81" s="139" t="b">
        <f t="shared" si="113"/>
        <v>1</v>
      </c>
      <c r="BO81" t="b">
        <f t="shared" si="114"/>
        <v>1</v>
      </c>
      <c r="BP81">
        <v>22</v>
      </c>
      <c r="BQ81">
        <f t="shared" si="115"/>
        <v>1</v>
      </c>
      <c r="BR81">
        <f t="shared" si="116"/>
        <v>1</v>
      </c>
    </row>
    <row r="82" spans="1:70" s="139" customFormat="1" x14ac:dyDescent="0.25">
      <c r="A82" s="139">
        <v>23</v>
      </c>
      <c r="B82" s="133">
        <f t="shared" si="96"/>
        <v>128</v>
      </c>
      <c r="C82" s="133" t="str">
        <f t="shared" si="95"/>
        <v>Alameda Dr</v>
      </c>
      <c r="D82" s="133" t="str">
        <f t="shared" si="95"/>
        <v>McClintock Dr</v>
      </c>
      <c r="E82" s="134">
        <f t="shared" si="97"/>
        <v>18.5</v>
      </c>
      <c r="F82" s="134">
        <f t="shared" si="90"/>
        <v>20</v>
      </c>
      <c r="G82" s="134">
        <f t="shared" si="91"/>
        <v>17</v>
      </c>
      <c r="H82" s="135">
        <f t="shared" si="98"/>
        <v>0.85</v>
      </c>
      <c r="I82" s="207"/>
      <c r="J82" s="201">
        <f t="shared" si="99"/>
        <v>18.5</v>
      </c>
      <c r="K82" s="132"/>
      <c r="L82" s="132"/>
      <c r="M82" s="132"/>
      <c r="N82" s="132"/>
      <c r="O82" s="132"/>
      <c r="P82" s="132"/>
      <c r="Q82" s="137" t="s">
        <v>351</v>
      </c>
      <c r="R82" s="132">
        <f t="shared" si="92"/>
        <v>128</v>
      </c>
      <c r="S82" s="138">
        <f t="shared" si="100"/>
        <v>0.20270270270270271</v>
      </c>
      <c r="T82" s="138">
        <f t="shared" si="101"/>
        <v>0.63513513513513509</v>
      </c>
      <c r="U82" s="138">
        <f t="shared" si="102"/>
        <v>1.3513513513513514E-2</v>
      </c>
      <c r="V82" s="138">
        <f t="shared" si="103"/>
        <v>0.10810810810810811</v>
      </c>
      <c r="W82" s="138"/>
      <c r="X82" s="138"/>
      <c r="Y82" s="138"/>
      <c r="Z82" s="138"/>
      <c r="AA82" s="138"/>
      <c r="AB82" s="138"/>
      <c r="AC82" s="138"/>
      <c r="AE82" s="301">
        <f t="shared" si="104"/>
        <v>74</v>
      </c>
      <c r="AF82" s="346">
        <f>SUMIF(Data!$U:$U,"="&amp;AW82,Data!$H:$H)/IF($BB82&lt;1,1,$BB82)</f>
        <v>40</v>
      </c>
      <c r="AG82" s="346">
        <f>SUMIF(Data!$U:$U,"="&amp;AX82,Data!$H:$H)/IF($BG82&lt;1,1,$BG82)</f>
        <v>34</v>
      </c>
      <c r="AH82" s="136"/>
      <c r="AI82" s="301">
        <f t="shared" si="105"/>
        <v>74</v>
      </c>
      <c r="AJ82" s="136">
        <f t="shared" si="93"/>
        <v>40</v>
      </c>
      <c r="AK82" s="136">
        <f t="shared" si="94"/>
        <v>34</v>
      </c>
      <c r="AL82" s="136"/>
      <c r="AM82" s="136"/>
      <c r="AN82" s="136"/>
      <c r="AO82" s="136"/>
      <c r="AP82" s="136"/>
      <c r="AQ82" s="136">
        <f>IF(ISERROR(MATCH($B82&amp;LEFT(AQ$5,2),ErrCount!$L$2:$L$75,0)),1,0)</f>
        <v>1</v>
      </c>
      <c r="AR82" s="136">
        <f>IF(ISERROR(MATCH($B82&amp;LEFT(AR$5,2),ErrCount!$L$2:$L$75,0)),1,0)</f>
        <v>1</v>
      </c>
      <c r="AS82" s="136">
        <f>IF(ISERROR(MATCH($B82&amp;LEFT(AS$5,2),ErrCount!$L$2:$L$75,0)),1,0)</f>
        <v>1</v>
      </c>
      <c r="AT82" s="136">
        <f>IF(ISERROR(MATCH($B82&amp;LEFT(AT$5,2),ErrCount!$L$2:$L$75,0)),1,0)</f>
        <v>1</v>
      </c>
      <c r="AU82" s="136"/>
      <c r="AV82" s="136"/>
      <c r="AW82" s="136" t="str">
        <f t="shared" si="106"/>
        <v>128AMEW</v>
      </c>
      <c r="AX82" s="136" t="str">
        <f t="shared" si="107"/>
        <v>128PMEW</v>
      </c>
      <c r="AY82" s="136" t="str">
        <f t="shared" si="108"/>
        <v>128AMEW</v>
      </c>
      <c r="AZ82" s="136" t="str">
        <f t="shared" si="109"/>
        <v>128PMEW</v>
      </c>
      <c r="BA82" s="136" t="s">
        <v>351</v>
      </c>
      <c r="BB82" s="361">
        <f t="shared" si="110"/>
        <v>1</v>
      </c>
      <c r="BC82" s="397">
        <f>SUMIF(Data!$U:$U,"="&amp;$AY82,Data!I:I)/$BB82</f>
        <v>9</v>
      </c>
      <c r="BD82" s="397">
        <f>SUMIF(Data!$U:$U,"="&amp;$AY82,Data!J:J)/$BB82</f>
        <v>26</v>
      </c>
      <c r="BE82" s="397">
        <f>SUMIF(Data!$U:$U,"="&amp;$AY82,Data!K:K)/$BB82</f>
        <v>0</v>
      </c>
      <c r="BF82" s="397">
        <f>SUMIF(Data!$U:$U,"="&amp;$AY82,Data!L:L)/$BB82</f>
        <v>4</v>
      </c>
      <c r="BG82" s="361">
        <f t="shared" si="111"/>
        <v>1</v>
      </c>
      <c r="BH82" s="398">
        <f>SUMIF(Data!$U:$U,"="&amp;$AZ82,Data!I:I)/$BG82</f>
        <v>6</v>
      </c>
      <c r="BI82" s="398">
        <f>SUMIF(Data!$U:$U,"="&amp;$AZ82,Data!J:J)/$BG82</f>
        <v>21</v>
      </c>
      <c r="BJ82" s="398">
        <f>SUMIF(Data!$U:$U,"="&amp;$AZ82,Data!K:K)/$BG82</f>
        <v>1</v>
      </c>
      <c r="BK82" s="398">
        <f>SUMIF(Data!$U:$U,"="&amp;$AZ82,Data!L:L)/$BG82</f>
        <v>4</v>
      </c>
      <c r="BL82" s="141"/>
      <c r="BM82" s="139" t="b">
        <f t="shared" si="112"/>
        <v>1</v>
      </c>
      <c r="BN82" s="139" t="b">
        <f t="shared" si="113"/>
        <v>1</v>
      </c>
      <c r="BO82" t="b">
        <f t="shared" si="114"/>
        <v>1</v>
      </c>
      <c r="BP82">
        <v>23</v>
      </c>
      <c r="BQ82">
        <f t="shared" si="115"/>
        <v>1</v>
      </c>
      <c r="BR82">
        <f t="shared" si="116"/>
        <v>1</v>
      </c>
    </row>
    <row r="83" spans="1:70" s="139" customFormat="1" x14ac:dyDescent="0.25">
      <c r="A83" s="139">
        <v>24</v>
      </c>
      <c r="B83" s="133">
        <f t="shared" si="96"/>
        <v>129</v>
      </c>
      <c r="C83" s="133" t="str">
        <f t="shared" si="95"/>
        <v>Alameda Dr</v>
      </c>
      <c r="D83" s="133" t="str">
        <f t="shared" si="95"/>
        <v>Rural Rd</v>
      </c>
      <c r="E83" s="134">
        <f t="shared" si="97"/>
        <v>18.5</v>
      </c>
      <c r="F83" s="134">
        <f t="shared" si="90"/>
        <v>18.5</v>
      </c>
      <c r="G83" s="134" t="str">
        <f t="shared" si="91"/>
        <v/>
      </c>
      <c r="H83" s="135" t="str">
        <f t="shared" si="98"/>
        <v/>
      </c>
      <c r="I83" s="207"/>
      <c r="J83" s="201">
        <f t="shared" si="99"/>
        <v>18.5</v>
      </c>
      <c r="K83" s="132"/>
      <c r="L83" s="132"/>
      <c r="M83" s="132"/>
      <c r="N83" s="132"/>
      <c r="O83" s="132"/>
      <c r="P83" s="132"/>
      <c r="Q83" s="137" t="s">
        <v>351</v>
      </c>
      <c r="R83" s="132">
        <f t="shared" si="92"/>
        <v>129</v>
      </c>
      <c r="S83" s="138">
        <f t="shared" si="100"/>
        <v>0.29729729729729731</v>
      </c>
      <c r="T83" s="138">
        <f t="shared" si="101"/>
        <v>0.48648648648648651</v>
      </c>
      <c r="U83" s="138">
        <f t="shared" si="102"/>
        <v>0</v>
      </c>
      <c r="V83" s="138">
        <f t="shared" si="103"/>
        <v>0.21621621621621623</v>
      </c>
      <c r="W83" s="138"/>
      <c r="X83" s="138"/>
      <c r="Y83" s="138"/>
      <c r="Z83" s="138"/>
      <c r="AA83" s="138"/>
      <c r="AB83" s="138"/>
      <c r="AC83" s="138"/>
      <c r="AE83" s="301">
        <f t="shared" si="104"/>
        <v>37</v>
      </c>
      <c r="AF83" s="346">
        <f>SUMIF(Data!$U:$U,"="&amp;AW83,Data!$H:$H)/IF($BB83&lt;1,1,$BB83)</f>
        <v>37</v>
      </c>
      <c r="AG83" s="346">
        <f>SUMIF(Data!$U:$U,"="&amp;AX83,Data!$H:$H)/IF($BG83&lt;1,1,$BG83)</f>
        <v>0</v>
      </c>
      <c r="AH83" s="136"/>
      <c r="AI83" s="301">
        <f t="shared" si="105"/>
        <v>37</v>
      </c>
      <c r="AJ83" s="136">
        <f t="shared" si="93"/>
        <v>37</v>
      </c>
      <c r="AK83" s="136">
        <f t="shared" si="94"/>
        <v>0</v>
      </c>
      <c r="AL83" s="136"/>
      <c r="AM83" s="136"/>
      <c r="AN83" s="136"/>
      <c r="AO83" s="136"/>
      <c r="AP83" s="136"/>
      <c r="AQ83" s="136">
        <f>IF(ISERROR(MATCH($B83&amp;LEFT(AQ$5,2),ErrCount!$L$2:$L$75,0)),1,0)</f>
        <v>1</v>
      </c>
      <c r="AR83" s="136">
        <f>IF(ISERROR(MATCH($B83&amp;LEFT(AR$5,2),ErrCount!$L$2:$L$75,0)),1,0)</f>
        <v>1</v>
      </c>
      <c r="AS83" s="136">
        <f>IF(ISERROR(MATCH($B83&amp;LEFT(AS$5,2),ErrCount!$L$2:$L$75,0)),1,0)</f>
        <v>1</v>
      </c>
      <c r="AT83" s="136">
        <f>IF(ISERROR(MATCH($B83&amp;LEFT(AT$5,2),ErrCount!$L$2:$L$75,0)),1,0)</f>
        <v>1</v>
      </c>
      <c r="AU83" s="136"/>
      <c r="AV83" s="136"/>
      <c r="AW83" s="136" t="str">
        <f t="shared" si="106"/>
        <v>129AMEW</v>
      </c>
      <c r="AX83" s="136" t="str">
        <f t="shared" si="107"/>
        <v>129PMEW</v>
      </c>
      <c r="AY83" s="136" t="str">
        <f t="shared" si="108"/>
        <v>129AMEW</v>
      </c>
      <c r="AZ83" s="136" t="str">
        <f t="shared" si="109"/>
        <v>129PMEW</v>
      </c>
      <c r="BA83" s="136" t="s">
        <v>351</v>
      </c>
      <c r="BB83" s="361">
        <f t="shared" si="110"/>
        <v>1</v>
      </c>
      <c r="BC83" s="397">
        <f>SUMIF(Data!$U:$U,"="&amp;$AY83,Data!I:I)/$BB83</f>
        <v>11</v>
      </c>
      <c r="BD83" s="397">
        <f>SUMIF(Data!$U:$U,"="&amp;$AY83,Data!J:J)/$BB83</f>
        <v>18</v>
      </c>
      <c r="BE83" s="397">
        <f>SUMIF(Data!$U:$U,"="&amp;$AY83,Data!K:K)/$BB83</f>
        <v>0</v>
      </c>
      <c r="BF83" s="397">
        <f>SUMIF(Data!$U:$U,"="&amp;$AY83,Data!L:L)/$BB83</f>
        <v>8</v>
      </c>
      <c r="BG83" s="361">
        <f t="shared" si="111"/>
        <v>1</v>
      </c>
      <c r="BH83" s="398">
        <f>SUMIF(Data!$U:$U,"="&amp;$AZ83,Data!I:I)/$BG83</f>
        <v>0</v>
      </c>
      <c r="BI83" s="398">
        <f>SUMIF(Data!$U:$U,"="&amp;$AZ83,Data!J:J)/$BG83</f>
        <v>0</v>
      </c>
      <c r="BJ83" s="398">
        <f>SUMIF(Data!$U:$U,"="&amp;$AZ83,Data!K:K)/$BG83</f>
        <v>0</v>
      </c>
      <c r="BK83" s="398">
        <f>SUMIF(Data!$U:$U,"="&amp;$AZ83,Data!L:L)/$BG83</f>
        <v>0</v>
      </c>
      <c r="BL83" s="141"/>
      <c r="BM83" s="139" t="b">
        <f t="shared" si="112"/>
        <v>0</v>
      </c>
      <c r="BN83" s="139" t="b">
        <f t="shared" si="113"/>
        <v>1</v>
      </c>
      <c r="BO83" t="b">
        <f t="shared" si="114"/>
        <v>0</v>
      </c>
      <c r="BP83">
        <v>24</v>
      </c>
      <c r="BQ83">
        <f t="shared" si="115"/>
        <v>1</v>
      </c>
      <c r="BR83">
        <f t="shared" si="116"/>
        <v>0</v>
      </c>
    </row>
    <row r="84" spans="1:70" s="139" customFormat="1" x14ac:dyDescent="0.25">
      <c r="A84" s="133">
        <v>25</v>
      </c>
      <c r="B84" s="133">
        <f t="shared" si="96"/>
        <v>131</v>
      </c>
      <c r="C84" s="133" t="str">
        <f t="shared" si="95"/>
        <v>Apache Blvd</v>
      </c>
      <c r="D84" s="133" t="str">
        <f t="shared" si="95"/>
        <v>Rural Rd</v>
      </c>
      <c r="E84" s="134">
        <f t="shared" si="97"/>
        <v>83.25</v>
      </c>
      <c r="F84" s="134">
        <f t="shared" si="90"/>
        <v>73</v>
      </c>
      <c r="G84" s="134">
        <f t="shared" si="91"/>
        <v>93.5</v>
      </c>
      <c r="H84" s="135">
        <f t="shared" si="98"/>
        <v>1.2808219178082192</v>
      </c>
      <c r="I84" s="207"/>
      <c r="J84" s="201">
        <f t="shared" si="99"/>
        <v>83.25</v>
      </c>
      <c r="K84" s="132"/>
      <c r="L84" s="132"/>
      <c r="M84" s="132"/>
      <c r="N84" s="132"/>
      <c r="O84" s="132"/>
      <c r="P84" s="132"/>
      <c r="Q84" s="137" t="s">
        <v>351</v>
      </c>
      <c r="R84" s="132">
        <f t="shared" si="92"/>
        <v>131</v>
      </c>
      <c r="S84" s="138">
        <f t="shared" si="100"/>
        <v>0.28528528528528529</v>
      </c>
      <c r="T84" s="138">
        <f t="shared" si="101"/>
        <v>0.12312312312312312</v>
      </c>
      <c r="U84" s="138">
        <f t="shared" si="102"/>
        <v>0.27027027027027029</v>
      </c>
      <c r="V84" s="138">
        <f t="shared" si="103"/>
        <v>0.50150150150150152</v>
      </c>
      <c r="W84" s="138"/>
      <c r="X84" s="138"/>
      <c r="Y84" s="138"/>
      <c r="Z84" s="138"/>
      <c r="AA84" s="138"/>
      <c r="AB84" s="138"/>
      <c r="AC84" s="138"/>
      <c r="AE84" s="301">
        <f t="shared" si="104"/>
        <v>333</v>
      </c>
      <c r="AF84" s="346">
        <f>SUMIF(Data!$U:$U,"="&amp;AW84,Data!$H:$H)/IF($BB84&lt;1,1,$BB84)</f>
        <v>146</v>
      </c>
      <c r="AG84" s="346">
        <f>SUMIF(Data!$U:$U,"="&amp;AX84,Data!$H:$H)/IF($BG84&lt;1,1,$BG84)</f>
        <v>187</v>
      </c>
      <c r="AH84" s="136"/>
      <c r="AI84" s="301">
        <f t="shared" si="105"/>
        <v>333</v>
      </c>
      <c r="AJ84" s="136">
        <f t="shared" si="93"/>
        <v>146</v>
      </c>
      <c r="AK84" s="136">
        <f t="shared" si="94"/>
        <v>187</v>
      </c>
      <c r="AL84" s="136"/>
      <c r="AM84" s="136"/>
      <c r="AN84" s="136"/>
      <c r="AO84" s="136"/>
      <c r="AP84" s="136"/>
      <c r="AQ84" s="136">
        <f>IF(ISERROR(MATCH($B84&amp;LEFT(AQ$5,2),ErrCount!$L$2:$L$75,0)),1,0)</f>
        <v>1</v>
      </c>
      <c r="AR84" s="136">
        <f>IF(ISERROR(MATCH($B84&amp;LEFT(AR$5,2),ErrCount!$L$2:$L$75,0)),1,0)</f>
        <v>1</v>
      </c>
      <c r="AS84" s="136">
        <f>IF(ISERROR(MATCH($B84&amp;LEFT(AS$5,2),ErrCount!$L$2:$L$75,0)),1,0)</f>
        <v>1</v>
      </c>
      <c r="AT84" s="136">
        <f>IF(ISERROR(MATCH($B84&amp;LEFT(AT$5,2),ErrCount!$L$2:$L$75,0)),1,0)</f>
        <v>1</v>
      </c>
      <c r="AU84" s="136"/>
      <c r="AV84" s="136"/>
      <c r="AW84" s="136" t="str">
        <f t="shared" si="106"/>
        <v>131AMEW</v>
      </c>
      <c r="AX84" s="136" t="str">
        <f t="shared" si="107"/>
        <v>131PMEW</v>
      </c>
      <c r="AY84" s="136" t="str">
        <f t="shared" si="108"/>
        <v>131AMEW</v>
      </c>
      <c r="AZ84" s="136" t="str">
        <f t="shared" si="109"/>
        <v>131PMEW</v>
      </c>
      <c r="BA84" s="136" t="s">
        <v>351</v>
      </c>
      <c r="BB84" s="361">
        <f t="shared" si="110"/>
        <v>1</v>
      </c>
      <c r="BC84" s="397">
        <f>SUMIF(Data!$U:$U,"="&amp;$AY84,Data!I:I)/$BB84</f>
        <v>45</v>
      </c>
      <c r="BD84" s="397">
        <f>SUMIF(Data!$U:$U,"="&amp;$AY84,Data!J:J)/$BB84</f>
        <v>16</v>
      </c>
      <c r="BE84" s="397">
        <f>SUMIF(Data!$U:$U,"="&amp;$AY84,Data!K:K)/$BB84</f>
        <v>34</v>
      </c>
      <c r="BF84" s="397">
        <f>SUMIF(Data!$U:$U,"="&amp;$AY84,Data!L:L)/$BB84</f>
        <v>74</v>
      </c>
      <c r="BG84" s="361">
        <f t="shared" si="111"/>
        <v>1</v>
      </c>
      <c r="BH84" s="398">
        <f>SUMIF(Data!$U:$U,"="&amp;$AZ84,Data!I:I)/$BG84</f>
        <v>50</v>
      </c>
      <c r="BI84" s="398">
        <f>SUMIF(Data!$U:$U,"="&amp;$AZ84,Data!J:J)/$BG84</f>
        <v>25</v>
      </c>
      <c r="BJ84" s="398">
        <f>SUMIF(Data!$U:$U,"="&amp;$AZ84,Data!K:K)/$BG84</f>
        <v>56</v>
      </c>
      <c r="BK84" s="398">
        <f>SUMIF(Data!$U:$U,"="&amp;$AZ84,Data!L:L)/$BG84</f>
        <v>93</v>
      </c>
      <c r="BL84" s="141"/>
      <c r="BM84" s="139" t="b">
        <f t="shared" si="112"/>
        <v>1</v>
      </c>
      <c r="BN84" s="139" t="b">
        <f t="shared" si="113"/>
        <v>1</v>
      </c>
      <c r="BO84" t="b">
        <f t="shared" si="114"/>
        <v>1</v>
      </c>
      <c r="BP84">
        <v>25</v>
      </c>
      <c r="BQ84">
        <f t="shared" si="115"/>
        <v>1</v>
      </c>
      <c r="BR84">
        <f t="shared" si="116"/>
        <v>1</v>
      </c>
    </row>
    <row r="85" spans="1:70" s="139" customFormat="1" x14ac:dyDescent="0.25">
      <c r="A85" s="139">
        <v>26</v>
      </c>
      <c r="B85" s="133">
        <f t="shared" si="96"/>
        <v>132</v>
      </c>
      <c r="C85" s="133" t="str">
        <f t="shared" si="95"/>
        <v>Apache Blvd</v>
      </c>
      <c r="D85" s="133" t="str">
        <f t="shared" si="95"/>
        <v>S Dorsey Ln</v>
      </c>
      <c r="E85" s="134">
        <f t="shared" si="97"/>
        <v>57</v>
      </c>
      <c r="F85" s="134">
        <f t="shared" si="90"/>
        <v>53.5</v>
      </c>
      <c r="G85" s="134">
        <f t="shared" si="91"/>
        <v>60.5</v>
      </c>
      <c r="H85" s="135">
        <f t="shared" si="98"/>
        <v>1.1308411214953271</v>
      </c>
      <c r="I85" s="207"/>
      <c r="J85" s="201">
        <f t="shared" si="99"/>
        <v>57</v>
      </c>
      <c r="K85" s="132"/>
      <c r="L85" s="132"/>
      <c r="M85" s="132"/>
      <c r="N85" s="132"/>
      <c r="O85" s="132"/>
      <c r="P85" s="132"/>
      <c r="Q85" s="137" t="s">
        <v>351</v>
      </c>
      <c r="R85" s="132">
        <f t="shared" si="92"/>
        <v>132</v>
      </c>
      <c r="S85" s="138">
        <f t="shared" si="100"/>
        <v>0.17982456140350878</v>
      </c>
      <c r="T85" s="138">
        <f t="shared" si="101"/>
        <v>0.20614035087719298</v>
      </c>
      <c r="U85" s="138">
        <f t="shared" si="102"/>
        <v>0.15789473684210525</v>
      </c>
      <c r="V85" s="138">
        <f t="shared" si="103"/>
        <v>0.32017543859649122</v>
      </c>
      <c r="W85" s="138"/>
      <c r="X85" s="138"/>
      <c r="Y85" s="138"/>
      <c r="Z85" s="138"/>
      <c r="AA85" s="138"/>
      <c r="AB85" s="138"/>
      <c r="AC85" s="138"/>
      <c r="AE85" s="301">
        <f t="shared" si="104"/>
        <v>228</v>
      </c>
      <c r="AF85" s="346">
        <f>SUMIF(Data!$U:$U,"="&amp;AW85,Data!$H:$H)/IF($BB85&lt;1,1,$BB85)</f>
        <v>107</v>
      </c>
      <c r="AG85" s="346">
        <f>SUMIF(Data!$U:$U,"="&amp;AX85,Data!$H:$H)/IF($BG85&lt;1,1,$BG85)</f>
        <v>121</v>
      </c>
      <c r="AH85" s="136"/>
      <c r="AI85" s="301">
        <f t="shared" si="105"/>
        <v>228</v>
      </c>
      <c r="AJ85" s="136">
        <f t="shared" si="93"/>
        <v>107</v>
      </c>
      <c r="AK85" s="136">
        <f t="shared" si="94"/>
        <v>121</v>
      </c>
      <c r="AL85" s="136"/>
      <c r="AM85" s="136"/>
      <c r="AN85" s="136"/>
      <c r="AO85" s="136"/>
      <c r="AP85" s="136"/>
      <c r="AQ85" s="136">
        <f>IF(ISERROR(MATCH($B85&amp;LEFT(AQ$5,2),ErrCount!$L$2:$L$75,0)),1,0)</f>
        <v>1</v>
      </c>
      <c r="AR85" s="136">
        <f>IF(ISERROR(MATCH($B85&amp;LEFT(AR$5,2),ErrCount!$L$2:$L$75,0)),1,0)</f>
        <v>1</v>
      </c>
      <c r="AS85" s="136">
        <f>IF(ISERROR(MATCH($B85&amp;LEFT(AS$5,2),ErrCount!$L$2:$L$75,0)),1,0)</f>
        <v>1</v>
      </c>
      <c r="AT85" s="136">
        <f>IF(ISERROR(MATCH($B85&amp;LEFT(AT$5,2),ErrCount!$L$2:$L$75,0)),1,0)</f>
        <v>1</v>
      </c>
      <c r="AU85" s="136"/>
      <c r="AV85" s="136"/>
      <c r="AW85" s="136" t="str">
        <f t="shared" si="106"/>
        <v>132AMEW</v>
      </c>
      <c r="AX85" s="136" t="str">
        <f t="shared" si="107"/>
        <v>132PMEW</v>
      </c>
      <c r="AY85" s="136" t="str">
        <f t="shared" si="108"/>
        <v>132AMEW</v>
      </c>
      <c r="AZ85" s="136" t="str">
        <f t="shared" si="109"/>
        <v>132PMEW</v>
      </c>
      <c r="BA85" s="136" t="s">
        <v>351</v>
      </c>
      <c r="BB85" s="361">
        <f t="shared" si="110"/>
        <v>1</v>
      </c>
      <c r="BC85" s="397">
        <f>SUMIF(Data!$U:$U,"="&amp;$AY85,Data!I:I)/$BB85</f>
        <v>20</v>
      </c>
      <c r="BD85" s="397">
        <f>SUMIF(Data!$U:$U,"="&amp;$AY85,Data!J:J)/$BB85</f>
        <v>25</v>
      </c>
      <c r="BE85" s="397">
        <f>SUMIF(Data!$U:$U,"="&amp;$AY85,Data!K:K)/$BB85</f>
        <v>13</v>
      </c>
      <c r="BF85" s="397">
        <f>SUMIF(Data!$U:$U,"="&amp;$AY85,Data!L:L)/$BB85</f>
        <v>27</v>
      </c>
      <c r="BG85" s="361">
        <f t="shared" si="111"/>
        <v>1</v>
      </c>
      <c r="BH85" s="398">
        <f>SUMIF(Data!$U:$U,"="&amp;$AZ85,Data!I:I)/$BG85</f>
        <v>21</v>
      </c>
      <c r="BI85" s="398">
        <f>SUMIF(Data!$U:$U,"="&amp;$AZ85,Data!J:J)/$BG85</f>
        <v>22</v>
      </c>
      <c r="BJ85" s="398">
        <f>SUMIF(Data!$U:$U,"="&amp;$AZ85,Data!K:K)/$BG85</f>
        <v>23</v>
      </c>
      <c r="BK85" s="398">
        <f>SUMIF(Data!$U:$U,"="&amp;$AZ85,Data!L:L)/$BG85</f>
        <v>46</v>
      </c>
      <c r="BL85" s="141"/>
      <c r="BM85" s="139" t="b">
        <f t="shared" si="112"/>
        <v>1</v>
      </c>
      <c r="BN85" s="139" t="b">
        <f t="shared" si="113"/>
        <v>1</v>
      </c>
      <c r="BO85" t="b">
        <f t="shared" si="114"/>
        <v>1</v>
      </c>
      <c r="BP85">
        <v>26</v>
      </c>
      <c r="BQ85">
        <f t="shared" si="115"/>
        <v>1</v>
      </c>
      <c r="BR85">
        <f t="shared" si="116"/>
        <v>1</v>
      </c>
    </row>
    <row r="86" spans="1:70" s="139" customFormat="1" x14ac:dyDescent="0.25">
      <c r="A86" s="139">
        <v>27</v>
      </c>
      <c r="B86" s="133">
        <f t="shared" si="96"/>
        <v>133</v>
      </c>
      <c r="C86" s="133" t="str">
        <f t="shared" ref="C86:D105" si="117">IF(ISERROR(VLOOKUP($B86,Loc,2,FALSE)),"",VLOOKUP($B86,Loc,MATCH(C$5,loc_hdr,0),FALSE))</f>
        <v>Apache Blvd</v>
      </c>
      <c r="D86" s="133" t="str">
        <f t="shared" si="117"/>
        <v>College Ave</v>
      </c>
      <c r="E86" s="134">
        <f t="shared" si="97"/>
        <v>63.5</v>
      </c>
      <c r="F86" s="134">
        <f t="shared" ref="F86:F107" si="118">IF(AJ86&gt;0,AJ86/2,"")</f>
        <v>62.5</v>
      </c>
      <c r="G86" s="134">
        <f t="shared" ref="G86:G107" si="119">IF(AK86&gt;0,AK86/2,"")</f>
        <v>64.5</v>
      </c>
      <c r="H86" s="135">
        <f t="shared" si="98"/>
        <v>1.032</v>
      </c>
      <c r="I86" s="207"/>
      <c r="J86" s="201">
        <f t="shared" si="99"/>
        <v>63.5</v>
      </c>
      <c r="K86" s="132"/>
      <c r="L86" s="132"/>
      <c r="M86" s="132"/>
      <c r="N86" s="132"/>
      <c r="O86" s="132"/>
      <c r="P86" s="132"/>
      <c r="Q86" s="137" t="s">
        <v>351</v>
      </c>
      <c r="R86" s="132">
        <f t="shared" ref="R86:R107" si="120">B86</f>
        <v>133</v>
      </c>
      <c r="S86" s="138">
        <f t="shared" si="100"/>
        <v>0.3346456692913386</v>
      </c>
      <c r="T86" s="138">
        <f t="shared" si="101"/>
        <v>0.12795275590551181</v>
      </c>
      <c r="U86" s="138">
        <f t="shared" si="102"/>
        <v>0.22047244094488189</v>
      </c>
      <c r="V86" s="138">
        <f t="shared" si="103"/>
        <v>0.32874015748031499</v>
      </c>
      <c r="W86" s="138"/>
      <c r="X86" s="138"/>
      <c r="Y86" s="138"/>
      <c r="Z86" s="138"/>
      <c r="AA86" s="138"/>
      <c r="AB86" s="138"/>
      <c r="AC86" s="138"/>
      <c r="AE86" s="301">
        <f t="shared" si="104"/>
        <v>254</v>
      </c>
      <c r="AF86" s="346">
        <f>SUMIF(Data!$U:$U,"="&amp;AW86,Data!$H:$H)/IF($BB86&lt;1,1,$BB86)</f>
        <v>125</v>
      </c>
      <c r="AG86" s="346">
        <f>SUMIF(Data!$U:$U,"="&amp;AX86,Data!$H:$H)/IF($BG86&lt;1,1,$BG86)</f>
        <v>129</v>
      </c>
      <c r="AH86" s="136"/>
      <c r="AI86" s="301">
        <f t="shared" si="105"/>
        <v>254</v>
      </c>
      <c r="AJ86" s="136">
        <f t="shared" ref="AJ86:AJ107" si="121">AF86*AS86</f>
        <v>125</v>
      </c>
      <c r="AK86" s="136">
        <f t="shared" ref="AK86:AK107" si="122">AG86*AT86</f>
        <v>129</v>
      </c>
      <c r="AL86" s="136"/>
      <c r="AM86" s="136"/>
      <c r="AN86" s="136"/>
      <c r="AO86" s="136"/>
      <c r="AP86" s="136"/>
      <c r="AQ86" s="136">
        <f>IF(ISERROR(MATCH($B86&amp;LEFT(AQ$5,2),ErrCount!$L$2:$L$75,0)),1,0)</f>
        <v>1</v>
      </c>
      <c r="AR86" s="136">
        <f>IF(ISERROR(MATCH($B86&amp;LEFT(AR$5,2),ErrCount!$L$2:$L$75,0)),1,0)</f>
        <v>1</v>
      </c>
      <c r="AS86" s="136">
        <f>IF(ISERROR(MATCH($B86&amp;LEFT(AS$5,2),ErrCount!$L$2:$L$75,0)),1,0)</f>
        <v>1</v>
      </c>
      <c r="AT86" s="136">
        <f>IF(ISERROR(MATCH($B86&amp;LEFT(AT$5,2),ErrCount!$L$2:$L$75,0)),1,0)</f>
        <v>1</v>
      </c>
      <c r="AU86" s="136"/>
      <c r="AV86" s="136"/>
      <c r="AW86" s="136" t="str">
        <f t="shared" si="106"/>
        <v>133AMEW</v>
      </c>
      <c r="AX86" s="136" t="str">
        <f t="shared" si="107"/>
        <v>133PMEW</v>
      </c>
      <c r="AY86" s="136" t="str">
        <f t="shared" si="108"/>
        <v>133AMEW</v>
      </c>
      <c r="AZ86" s="136" t="str">
        <f t="shared" si="109"/>
        <v>133PMEW</v>
      </c>
      <c r="BA86" s="136" t="s">
        <v>351</v>
      </c>
      <c r="BB86" s="361">
        <f t="shared" si="110"/>
        <v>1</v>
      </c>
      <c r="BC86" s="397">
        <f>SUMIF(Data!$U:$U,"="&amp;$AY86,Data!I:I)/$BB86</f>
        <v>43</v>
      </c>
      <c r="BD86" s="397">
        <f>SUMIF(Data!$U:$U,"="&amp;$AY86,Data!J:J)/$BB86</f>
        <v>15</v>
      </c>
      <c r="BE86" s="397">
        <f>SUMIF(Data!$U:$U,"="&amp;$AY86,Data!K:K)/$BB86</f>
        <v>24</v>
      </c>
      <c r="BF86" s="397">
        <f>SUMIF(Data!$U:$U,"="&amp;$AY86,Data!L:L)/$BB86</f>
        <v>30</v>
      </c>
      <c r="BG86" s="361">
        <f t="shared" si="111"/>
        <v>2</v>
      </c>
      <c r="BH86" s="398">
        <f>SUMIF(Data!$U:$U,"="&amp;$AZ86,Data!I:I)/$BG86</f>
        <v>42</v>
      </c>
      <c r="BI86" s="398">
        <f>SUMIF(Data!$U:$U,"="&amp;$AZ86,Data!J:J)/$BG86</f>
        <v>17.5</v>
      </c>
      <c r="BJ86" s="398">
        <f>SUMIF(Data!$U:$U,"="&amp;$AZ86,Data!K:K)/$BG86</f>
        <v>32</v>
      </c>
      <c r="BK86" s="398">
        <f>SUMIF(Data!$U:$U,"="&amp;$AZ86,Data!L:L)/$BG86</f>
        <v>53.5</v>
      </c>
      <c r="BL86" s="141"/>
      <c r="BM86" s="139" t="b">
        <f t="shared" ref="BM86:BM107" si="123">AND(AJ86&gt;0,AK86&gt;0,ISNUMBER(AJ86))</f>
        <v>1</v>
      </c>
      <c r="BN86" s="139" t="b">
        <f t="shared" ref="BN86:BN107" si="124">AI86&gt;0</f>
        <v>1</v>
      </c>
      <c r="BO86" t="b">
        <f t="shared" ref="BO86:BO107" si="125">AND(AF86&gt;0,AG86&gt;0,ISNUMBER(AF86))</f>
        <v>1</v>
      </c>
      <c r="BP86">
        <v>27</v>
      </c>
      <c r="BQ86">
        <f t="shared" si="115"/>
        <v>2</v>
      </c>
      <c r="BR86">
        <f t="shared" si="116"/>
        <v>2</v>
      </c>
    </row>
    <row r="87" spans="1:70" s="139" customFormat="1" x14ac:dyDescent="0.25">
      <c r="A87" s="133">
        <v>28</v>
      </c>
      <c r="B87" s="133">
        <f t="shared" si="96"/>
        <v>134</v>
      </c>
      <c r="C87" s="133" t="str">
        <f t="shared" si="117"/>
        <v>Apache Blvd</v>
      </c>
      <c r="D87" s="133" t="str">
        <f t="shared" si="117"/>
        <v>Paseo Del Saber</v>
      </c>
      <c r="E87" s="134">
        <f t="shared" si="97"/>
        <v>124.5</v>
      </c>
      <c r="F87" s="134">
        <f t="shared" si="118"/>
        <v>121</v>
      </c>
      <c r="G87" s="134">
        <f t="shared" si="119"/>
        <v>128</v>
      </c>
      <c r="H87" s="135">
        <f t="shared" si="98"/>
        <v>1.0578512396694215</v>
      </c>
      <c r="I87" s="207"/>
      <c r="J87" s="201">
        <f t="shared" si="99"/>
        <v>124.5</v>
      </c>
      <c r="K87" s="132"/>
      <c r="L87" s="132"/>
      <c r="M87" s="132"/>
      <c r="N87" s="132"/>
      <c r="O87" s="132"/>
      <c r="P87" s="132"/>
      <c r="Q87" s="137" t="s">
        <v>351</v>
      </c>
      <c r="R87" s="132">
        <f t="shared" si="120"/>
        <v>134</v>
      </c>
      <c r="S87" s="138">
        <f t="shared" si="100"/>
        <v>0.28915662650602408</v>
      </c>
      <c r="T87" s="138">
        <f t="shared" si="101"/>
        <v>8.4337349397590355E-2</v>
      </c>
      <c r="U87" s="138">
        <f t="shared" si="102"/>
        <v>0</v>
      </c>
      <c r="V87" s="138">
        <f t="shared" si="103"/>
        <v>0</v>
      </c>
      <c r="W87" s="138"/>
      <c r="X87" s="138"/>
      <c r="Y87" s="138"/>
      <c r="Z87" s="138"/>
      <c r="AA87" s="138"/>
      <c r="AB87" s="138"/>
      <c r="AC87" s="138"/>
      <c r="AE87" s="301">
        <f t="shared" si="104"/>
        <v>498</v>
      </c>
      <c r="AF87" s="346">
        <f>SUMIF(Data!$U:$U,"="&amp;AW87,Data!$H:$H)/IF($BB87&lt;1,1,$BB87)</f>
        <v>242</v>
      </c>
      <c r="AG87" s="346">
        <f>SUMIF(Data!$U:$U,"="&amp;AX87,Data!$H:$H)/IF($BG87&lt;1,1,$BG87)</f>
        <v>256</v>
      </c>
      <c r="AH87" s="136"/>
      <c r="AI87" s="301">
        <f t="shared" si="105"/>
        <v>498</v>
      </c>
      <c r="AJ87" s="136">
        <f t="shared" si="121"/>
        <v>242</v>
      </c>
      <c r="AK87" s="136">
        <f t="shared" si="122"/>
        <v>256</v>
      </c>
      <c r="AL87" s="136"/>
      <c r="AM87" s="136"/>
      <c r="AN87" s="136"/>
      <c r="AO87" s="136"/>
      <c r="AP87" s="136"/>
      <c r="AQ87" s="136">
        <f>IF(ISERROR(MATCH($B87&amp;LEFT(AQ$5,2),ErrCount!$L$2:$L$75,0)),1,0)</f>
        <v>1</v>
      </c>
      <c r="AR87" s="136">
        <f>IF(ISERROR(MATCH($B87&amp;LEFT(AR$5,2),ErrCount!$L$2:$L$75,0)),1,0)</f>
        <v>1</v>
      </c>
      <c r="AS87" s="136">
        <f>IF(ISERROR(MATCH($B87&amp;LEFT(AS$5,2),ErrCount!$L$2:$L$75,0)),1,0)</f>
        <v>1</v>
      </c>
      <c r="AT87" s="136">
        <f>IF(ISERROR(MATCH($B87&amp;LEFT(AT$5,2),ErrCount!$L$2:$L$75,0)),1,0)</f>
        <v>1</v>
      </c>
      <c r="AU87" s="136"/>
      <c r="AV87" s="136"/>
      <c r="AW87" s="136" t="str">
        <f t="shared" si="106"/>
        <v>134AMEW</v>
      </c>
      <c r="AX87" s="136" t="str">
        <f t="shared" si="107"/>
        <v>134PMEW</v>
      </c>
      <c r="AY87" s="136" t="str">
        <f t="shared" si="108"/>
        <v>134AMEW</v>
      </c>
      <c r="AZ87" s="136" t="str">
        <f t="shared" si="109"/>
        <v>134PMEW</v>
      </c>
      <c r="BA87" s="136" t="s">
        <v>351</v>
      </c>
      <c r="BB87" s="361">
        <f t="shared" si="110"/>
        <v>1</v>
      </c>
      <c r="BC87" s="397">
        <f>SUMIF(Data!$U:$U,"="&amp;$AY87,Data!I:I)/$BB87</f>
        <v>63</v>
      </c>
      <c r="BD87" s="397">
        <f>SUMIF(Data!$U:$U,"="&amp;$AY87,Data!J:J)/$BB87</f>
        <v>23</v>
      </c>
      <c r="BE87" s="397">
        <f>SUMIF(Data!$U:$U,"="&amp;$AY87,Data!K:K)/$BB87</f>
        <v>0</v>
      </c>
      <c r="BF87" s="397">
        <f>SUMIF(Data!$U:$U,"="&amp;$AY87,Data!L:L)/$BB87</f>
        <v>0</v>
      </c>
      <c r="BG87" s="361">
        <f t="shared" si="111"/>
        <v>1</v>
      </c>
      <c r="BH87" s="398">
        <f>SUMIF(Data!$U:$U,"="&amp;$AZ87,Data!I:I)/$BG87</f>
        <v>81</v>
      </c>
      <c r="BI87" s="398">
        <f>SUMIF(Data!$U:$U,"="&amp;$AZ87,Data!J:J)/$BG87</f>
        <v>19</v>
      </c>
      <c r="BJ87" s="398">
        <f>SUMIF(Data!$U:$U,"="&amp;$AZ87,Data!K:K)/$BG87</f>
        <v>0</v>
      </c>
      <c r="BK87" s="398">
        <f>SUMIF(Data!$U:$U,"="&amp;$AZ87,Data!L:L)/$BG87</f>
        <v>0</v>
      </c>
      <c r="BL87" s="141"/>
      <c r="BM87" s="139" t="b">
        <f t="shared" si="123"/>
        <v>1</v>
      </c>
      <c r="BN87" s="139" t="b">
        <f t="shared" si="124"/>
        <v>1</v>
      </c>
      <c r="BO87" t="b">
        <f t="shared" si="125"/>
        <v>1</v>
      </c>
      <c r="BP87">
        <v>28</v>
      </c>
      <c r="BQ87">
        <f t="shared" si="115"/>
        <v>1</v>
      </c>
      <c r="BR87">
        <f t="shared" si="116"/>
        <v>1</v>
      </c>
    </row>
    <row r="88" spans="1:70" s="139" customFormat="1" x14ac:dyDescent="0.25">
      <c r="A88" s="139">
        <v>29</v>
      </c>
      <c r="B88" s="133">
        <f t="shared" si="96"/>
        <v>135</v>
      </c>
      <c r="C88" s="133" t="str">
        <f t="shared" si="117"/>
        <v>Lemon St</v>
      </c>
      <c r="D88" s="133" t="str">
        <f t="shared" si="117"/>
        <v>Rural Rd</v>
      </c>
      <c r="E88" s="134">
        <f t="shared" si="97"/>
        <v>103.875</v>
      </c>
      <c r="F88" s="134">
        <f t="shared" si="118"/>
        <v>72.75</v>
      </c>
      <c r="G88" s="134">
        <f t="shared" si="119"/>
        <v>135</v>
      </c>
      <c r="H88" s="135">
        <f t="shared" si="98"/>
        <v>1.8556701030927836</v>
      </c>
      <c r="I88" s="207"/>
      <c r="J88" s="201">
        <f t="shared" si="99"/>
        <v>103.875</v>
      </c>
      <c r="K88" s="132"/>
      <c r="L88" s="132"/>
      <c r="M88" s="132"/>
      <c r="N88" s="132"/>
      <c r="O88" s="132"/>
      <c r="P88" s="132"/>
      <c r="Q88" s="137" t="s">
        <v>351</v>
      </c>
      <c r="R88" s="132">
        <f t="shared" si="120"/>
        <v>135</v>
      </c>
      <c r="S88" s="138">
        <f t="shared" si="100"/>
        <v>0.30084235860409148</v>
      </c>
      <c r="T88" s="138">
        <f t="shared" si="101"/>
        <v>5.5354993983152828E-2</v>
      </c>
      <c r="U88" s="138">
        <f t="shared" si="102"/>
        <v>0.16365824308062576</v>
      </c>
      <c r="V88" s="138">
        <f t="shared" si="103"/>
        <v>0.31889290012033694</v>
      </c>
      <c r="W88" s="138"/>
      <c r="X88" s="138"/>
      <c r="Y88" s="138"/>
      <c r="Z88" s="138"/>
      <c r="AA88" s="138"/>
      <c r="AB88" s="138"/>
      <c r="AC88" s="138"/>
      <c r="AE88" s="301">
        <f t="shared" si="104"/>
        <v>415.5</v>
      </c>
      <c r="AF88" s="346">
        <f>SUMIF(Data!$U:$U,"="&amp;AW88,Data!$H:$H)/IF($BB88&lt;1,1,$BB88)</f>
        <v>145.5</v>
      </c>
      <c r="AG88" s="346">
        <f>SUMIF(Data!$U:$U,"="&amp;AX88,Data!$H:$H)/IF($BG88&lt;1,1,$BG88)</f>
        <v>270</v>
      </c>
      <c r="AH88" s="136"/>
      <c r="AI88" s="301">
        <f t="shared" si="105"/>
        <v>415.5</v>
      </c>
      <c r="AJ88" s="136">
        <f t="shared" si="121"/>
        <v>145.5</v>
      </c>
      <c r="AK88" s="136">
        <f t="shared" si="122"/>
        <v>270</v>
      </c>
      <c r="AL88" s="136"/>
      <c r="AM88" s="136"/>
      <c r="AN88" s="136"/>
      <c r="AO88" s="136"/>
      <c r="AP88" s="136"/>
      <c r="AQ88" s="136">
        <f>IF(ISERROR(MATCH($B88&amp;LEFT(AQ$5,2),ErrCount!$L$2:$L$75,0)),1,0)</f>
        <v>1</v>
      </c>
      <c r="AR88" s="136">
        <f>IF(ISERROR(MATCH($B88&amp;LEFT(AR$5,2),ErrCount!$L$2:$L$75,0)),1,0)</f>
        <v>1</v>
      </c>
      <c r="AS88" s="136">
        <f>IF(ISERROR(MATCH($B88&amp;LEFT(AS$5,2),ErrCount!$L$2:$L$75,0)),1,0)</f>
        <v>1</v>
      </c>
      <c r="AT88" s="136">
        <f>IF(ISERROR(MATCH($B88&amp;LEFT(AT$5,2),ErrCount!$L$2:$L$75,0)),1,0)</f>
        <v>1</v>
      </c>
      <c r="AU88" s="136"/>
      <c r="AV88" s="136"/>
      <c r="AW88" s="136" t="str">
        <f t="shared" si="106"/>
        <v>135AMEW</v>
      </c>
      <c r="AX88" s="136" t="str">
        <f t="shared" si="107"/>
        <v>135PMEW</v>
      </c>
      <c r="AY88" s="136" t="str">
        <f t="shared" si="108"/>
        <v>135AMEW</v>
      </c>
      <c r="AZ88" s="136" t="str">
        <f t="shared" si="109"/>
        <v>135PMEW</v>
      </c>
      <c r="BA88" s="136" t="s">
        <v>351</v>
      </c>
      <c r="BB88" s="361">
        <f t="shared" si="110"/>
        <v>2</v>
      </c>
      <c r="BC88" s="397">
        <f>SUMIF(Data!$U:$U,"="&amp;$AY88,Data!I:I)/$BB88</f>
        <v>44</v>
      </c>
      <c r="BD88" s="397">
        <f>SUMIF(Data!$U:$U,"="&amp;$AY88,Data!J:J)/$BB88</f>
        <v>4</v>
      </c>
      <c r="BE88" s="397">
        <f>SUMIF(Data!$U:$U,"="&amp;$AY88,Data!K:K)/$BB88</f>
        <v>32</v>
      </c>
      <c r="BF88" s="397">
        <f>SUMIF(Data!$U:$U,"="&amp;$AY88,Data!L:L)/$BB88</f>
        <v>41.5</v>
      </c>
      <c r="BG88" s="361">
        <f t="shared" si="111"/>
        <v>1</v>
      </c>
      <c r="BH88" s="398">
        <f>SUMIF(Data!$U:$U,"="&amp;$AZ88,Data!I:I)/$BG88</f>
        <v>81</v>
      </c>
      <c r="BI88" s="398">
        <f>SUMIF(Data!$U:$U,"="&amp;$AZ88,Data!J:J)/$BG88</f>
        <v>19</v>
      </c>
      <c r="BJ88" s="398">
        <f>SUMIF(Data!$U:$U,"="&amp;$AZ88,Data!K:K)/$BG88</f>
        <v>36</v>
      </c>
      <c r="BK88" s="398">
        <f>SUMIF(Data!$U:$U,"="&amp;$AZ88,Data!L:L)/$BG88</f>
        <v>91</v>
      </c>
      <c r="BL88" s="141"/>
      <c r="BM88" s="139" t="b">
        <f t="shared" si="123"/>
        <v>1</v>
      </c>
      <c r="BN88" s="139" t="b">
        <f t="shared" si="124"/>
        <v>1</v>
      </c>
      <c r="BO88" t="b">
        <f t="shared" si="125"/>
        <v>1</v>
      </c>
      <c r="BP88">
        <v>29</v>
      </c>
      <c r="BQ88">
        <f t="shared" si="115"/>
        <v>2</v>
      </c>
      <c r="BR88">
        <f t="shared" si="116"/>
        <v>1</v>
      </c>
    </row>
    <row r="89" spans="1:70" s="139" customFormat="1" x14ac:dyDescent="0.25">
      <c r="A89" s="139">
        <v>30</v>
      </c>
      <c r="B89" s="133">
        <f t="shared" si="96"/>
        <v>137</v>
      </c>
      <c r="C89" s="133" t="str">
        <f t="shared" si="117"/>
        <v>Broadway Rd</v>
      </c>
      <c r="D89" s="133" t="str">
        <f t="shared" si="117"/>
        <v>Priest Dr</v>
      </c>
      <c r="E89" s="134">
        <f t="shared" si="97"/>
        <v>7</v>
      </c>
      <c r="F89" s="134">
        <f t="shared" si="118"/>
        <v>4.5</v>
      </c>
      <c r="G89" s="134">
        <f t="shared" si="119"/>
        <v>9.5</v>
      </c>
      <c r="H89" s="135">
        <f t="shared" si="98"/>
        <v>2.1111111111111112</v>
      </c>
      <c r="I89" s="207"/>
      <c r="J89" s="201">
        <f t="shared" si="99"/>
        <v>7</v>
      </c>
      <c r="K89" s="132"/>
      <c r="L89" s="132"/>
      <c r="M89" s="132"/>
      <c r="N89" s="132"/>
      <c r="O89" s="132"/>
      <c r="P89" s="132"/>
      <c r="Q89" s="137" t="s">
        <v>351</v>
      </c>
      <c r="R89" s="132">
        <f t="shared" si="120"/>
        <v>137</v>
      </c>
      <c r="S89" s="138">
        <f t="shared" si="100"/>
        <v>0.25</v>
      </c>
      <c r="T89" s="138">
        <f t="shared" si="101"/>
        <v>0.14285714285714285</v>
      </c>
      <c r="U89" s="138">
        <f t="shared" si="102"/>
        <v>0.39285714285714285</v>
      </c>
      <c r="V89" s="138">
        <f t="shared" si="103"/>
        <v>0.9285714285714286</v>
      </c>
      <c r="W89" s="138"/>
      <c r="X89" s="138"/>
      <c r="Y89" s="138"/>
      <c r="Z89" s="138"/>
      <c r="AA89" s="138"/>
      <c r="AB89" s="138"/>
      <c r="AC89" s="138"/>
      <c r="AE89" s="301">
        <f t="shared" si="104"/>
        <v>28</v>
      </c>
      <c r="AF89" s="346">
        <f>SUMIF(Data!$U:$U,"="&amp;AW89,Data!$H:$H)/IF($BB89&lt;1,1,$BB89)</f>
        <v>9</v>
      </c>
      <c r="AG89" s="346">
        <f>SUMIF(Data!$U:$U,"="&amp;AX89,Data!$H:$H)/IF($BG89&lt;1,1,$BG89)</f>
        <v>19</v>
      </c>
      <c r="AH89" s="136"/>
      <c r="AI89" s="301">
        <f t="shared" si="105"/>
        <v>28</v>
      </c>
      <c r="AJ89" s="136">
        <f t="shared" si="121"/>
        <v>9</v>
      </c>
      <c r="AK89" s="136">
        <f t="shared" si="122"/>
        <v>19</v>
      </c>
      <c r="AL89" s="136"/>
      <c r="AM89" s="136"/>
      <c r="AN89" s="136"/>
      <c r="AO89" s="136"/>
      <c r="AP89" s="136"/>
      <c r="AQ89" s="136">
        <f>IF(ISERROR(MATCH($B89&amp;LEFT(AQ$5,2),ErrCount!$L$2:$L$75,0)),1,0)</f>
        <v>1</v>
      </c>
      <c r="AR89" s="136">
        <f>IF(ISERROR(MATCH($B89&amp;LEFT(AR$5,2),ErrCount!$L$2:$L$75,0)),1,0)</f>
        <v>1</v>
      </c>
      <c r="AS89" s="136">
        <f>IF(ISERROR(MATCH($B89&amp;LEFT(AS$5,2),ErrCount!$L$2:$L$75,0)),1,0)</f>
        <v>1</v>
      </c>
      <c r="AT89" s="136">
        <f>IF(ISERROR(MATCH($B89&amp;LEFT(AT$5,2),ErrCount!$L$2:$L$75,0)),1,0)</f>
        <v>1</v>
      </c>
      <c r="AU89" s="136"/>
      <c r="AV89" s="136"/>
      <c r="AW89" s="136" t="str">
        <f t="shared" si="106"/>
        <v>137AMEW</v>
      </c>
      <c r="AX89" s="136" t="str">
        <f t="shared" si="107"/>
        <v>137PMEW</v>
      </c>
      <c r="AY89" s="136" t="str">
        <f t="shared" si="108"/>
        <v>137AMEW</v>
      </c>
      <c r="AZ89" s="136" t="str">
        <f t="shared" si="109"/>
        <v>137PMEW</v>
      </c>
      <c r="BA89" s="136" t="s">
        <v>351</v>
      </c>
      <c r="BB89" s="361">
        <f t="shared" si="110"/>
        <v>1</v>
      </c>
      <c r="BC89" s="397">
        <f>SUMIF(Data!$U:$U,"="&amp;$AY89,Data!I:I)/$BB89</f>
        <v>2</v>
      </c>
      <c r="BD89" s="397">
        <f>SUMIF(Data!$U:$U,"="&amp;$AY89,Data!J:J)/$BB89</f>
        <v>1</v>
      </c>
      <c r="BE89" s="397">
        <f>SUMIF(Data!$U:$U,"="&amp;$AY89,Data!K:K)/$BB89</f>
        <v>7</v>
      </c>
      <c r="BF89" s="397">
        <f>SUMIF(Data!$U:$U,"="&amp;$AY89,Data!L:L)/$BB89</f>
        <v>9</v>
      </c>
      <c r="BG89" s="361">
        <f t="shared" si="111"/>
        <v>1</v>
      </c>
      <c r="BH89" s="398">
        <f>SUMIF(Data!$U:$U,"="&amp;$AZ89,Data!I:I)/$BG89</f>
        <v>5</v>
      </c>
      <c r="BI89" s="398">
        <f>SUMIF(Data!$U:$U,"="&amp;$AZ89,Data!J:J)/$BG89</f>
        <v>3</v>
      </c>
      <c r="BJ89" s="398">
        <f>SUMIF(Data!$U:$U,"="&amp;$AZ89,Data!K:K)/$BG89</f>
        <v>4</v>
      </c>
      <c r="BK89" s="398">
        <f>SUMIF(Data!$U:$U,"="&amp;$AZ89,Data!L:L)/$BG89</f>
        <v>17</v>
      </c>
      <c r="BL89" s="141"/>
      <c r="BM89" s="139" t="b">
        <f t="shared" si="123"/>
        <v>1</v>
      </c>
      <c r="BN89" s="139" t="b">
        <f t="shared" si="124"/>
        <v>1</v>
      </c>
      <c r="BO89" t="b">
        <f t="shared" si="125"/>
        <v>1</v>
      </c>
      <c r="BP89">
        <v>30</v>
      </c>
      <c r="BQ89">
        <f t="shared" si="115"/>
        <v>1</v>
      </c>
      <c r="BR89">
        <f t="shared" si="116"/>
        <v>1</v>
      </c>
    </row>
    <row r="90" spans="1:70" s="139" customFormat="1" x14ac:dyDescent="0.25">
      <c r="A90" s="133">
        <v>31</v>
      </c>
      <c r="B90" s="133">
        <f t="shared" si="96"/>
        <v>138</v>
      </c>
      <c r="C90" s="133" t="str">
        <f t="shared" si="117"/>
        <v>Broadway Rd</v>
      </c>
      <c r="D90" s="133" t="str">
        <f t="shared" si="117"/>
        <v>Rural Rd</v>
      </c>
      <c r="E90" s="134">
        <f t="shared" si="97"/>
        <v>22.75</v>
      </c>
      <c r="F90" s="134">
        <f t="shared" si="118"/>
        <v>19.5</v>
      </c>
      <c r="G90" s="134">
        <f t="shared" si="119"/>
        <v>26</v>
      </c>
      <c r="H90" s="135">
        <f t="shared" si="98"/>
        <v>1.3333333333333333</v>
      </c>
      <c r="I90" s="207"/>
      <c r="J90" s="201">
        <f t="shared" si="99"/>
        <v>22.75</v>
      </c>
      <c r="K90" s="132"/>
      <c r="L90" s="132"/>
      <c r="M90" s="132"/>
      <c r="N90" s="132"/>
      <c r="O90" s="132"/>
      <c r="P90" s="132"/>
      <c r="Q90" s="137" t="s">
        <v>351</v>
      </c>
      <c r="R90" s="132">
        <f t="shared" si="120"/>
        <v>138</v>
      </c>
      <c r="S90" s="138">
        <f t="shared" si="100"/>
        <v>0.25274725274725274</v>
      </c>
      <c r="T90" s="138">
        <f t="shared" si="101"/>
        <v>9.8901098901098897E-2</v>
      </c>
      <c r="U90" s="138">
        <f t="shared" si="102"/>
        <v>0.40659340659340659</v>
      </c>
      <c r="V90" s="138">
        <f t="shared" si="103"/>
        <v>0.96703296703296704</v>
      </c>
      <c r="W90" s="138"/>
      <c r="X90" s="138"/>
      <c r="Y90" s="138"/>
      <c r="Z90" s="138"/>
      <c r="AA90" s="138"/>
      <c r="AB90" s="138"/>
      <c r="AC90" s="138"/>
      <c r="AE90" s="301">
        <f t="shared" si="104"/>
        <v>91</v>
      </c>
      <c r="AF90" s="346">
        <f>SUMIF(Data!$U:$U,"="&amp;AW90,Data!$H:$H)/IF($BB90&lt;1,1,$BB90)</f>
        <v>39</v>
      </c>
      <c r="AG90" s="346">
        <f>SUMIF(Data!$U:$U,"="&amp;AX90,Data!$H:$H)/IF($BG90&lt;1,1,$BG90)</f>
        <v>52</v>
      </c>
      <c r="AH90" s="136"/>
      <c r="AI90" s="301">
        <f t="shared" si="105"/>
        <v>91</v>
      </c>
      <c r="AJ90" s="136">
        <f t="shared" si="121"/>
        <v>39</v>
      </c>
      <c r="AK90" s="136">
        <f t="shared" si="122"/>
        <v>52</v>
      </c>
      <c r="AL90" s="136"/>
      <c r="AM90" s="136"/>
      <c r="AN90" s="136"/>
      <c r="AO90" s="136"/>
      <c r="AP90" s="136"/>
      <c r="AQ90" s="136">
        <f>IF(ISERROR(MATCH($B90&amp;LEFT(AQ$5,2),ErrCount!$L$2:$L$75,0)),1,0)</f>
        <v>1</v>
      </c>
      <c r="AR90" s="136">
        <f>IF(ISERROR(MATCH($B90&amp;LEFT(AR$5,2),ErrCount!$L$2:$L$75,0)),1,0)</f>
        <v>1</v>
      </c>
      <c r="AS90" s="136">
        <f>IF(ISERROR(MATCH($B90&amp;LEFT(AS$5,2),ErrCount!$L$2:$L$75,0)),1,0)</f>
        <v>1</v>
      </c>
      <c r="AT90" s="136">
        <f>IF(ISERROR(MATCH($B90&amp;LEFT(AT$5,2),ErrCount!$L$2:$L$75,0)),1,0)</f>
        <v>1</v>
      </c>
      <c r="AU90" s="136"/>
      <c r="AV90" s="136"/>
      <c r="AW90" s="136" t="str">
        <f t="shared" si="106"/>
        <v>138AMEW</v>
      </c>
      <c r="AX90" s="136" t="str">
        <f t="shared" si="107"/>
        <v>138PMEW</v>
      </c>
      <c r="AY90" s="136" t="str">
        <f t="shared" si="108"/>
        <v>138AMEW</v>
      </c>
      <c r="AZ90" s="136" t="str">
        <f t="shared" si="109"/>
        <v>138PMEW</v>
      </c>
      <c r="BA90" s="136" t="s">
        <v>351</v>
      </c>
      <c r="BB90" s="361">
        <f t="shared" si="110"/>
        <v>1</v>
      </c>
      <c r="BC90" s="397">
        <f>SUMIF(Data!$U:$U,"="&amp;$AY90,Data!I:I)/$BB90</f>
        <v>13</v>
      </c>
      <c r="BD90" s="397">
        <f>SUMIF(Data!$U:$U,"="&amp;$AY90,Data!J:J)/$BB90</f>
        <v>4</v>
      </c>
      <c r="BE90" s="397">
        <f>SUMIF(Data!$U:$U,"="&amp;$AY90,Data!K:K)/$BB90</f>
        <v>13</v>
      </c>
      <c r="BF90" s="397">
        <f>SUMIF(Data!$U:$U,"="&amp;$AY90,Data!L:L)/$BB90</f>
        <v>37</v>
      </c>
      <c r="BG90" s="361">
        <f t="shared" si="111"/>
        <v>1</v>
      </c>
      <c r="BH90" s="398">
        <f>SUMIF(Data!$U:$U,"="&amp;$AZ90,Data!I:I)/$BG90</f>
        <v>10</v>
      </c>
      <c r="BI90" s="398">
        <f>SUMIF(Data!$U:$U,"="&amp;$AZ90,Data!J:J)/$BG90</f>
        <v>5</v>
      </c>
      <c r="BJ90" s="398">
        <f>SUMIF(Data!$U:$U,"="&amp;$AZ90,Data!K:K)/$BG90</f>
        <v>24</v>
      </c>
      <c r="BK90" s="398">
        <f>SUMIF(Data!$U:$U,"="&amp;$AZ90,Data!L:L)/$BG90</f>
        <v>51</v>
      </c>
      <c r="BL90" s="141"/>
      <c r="BM90" s="139" t="b">
        <f t="shared" si="123"/>
        <v>1</v>
      </c>
      <c r="BN90" s="139" t="b">
        <f t="shared" si="124"/>
        <v>1</v>
      </c>
      <c r="BO90" t="b">
        <f t="shared" si="125"/>
        <v>1</v>
      </c>
      <c r="BP90">
        <v>31</v>
      </c>
      <c r="BQ90">
        <f t="shared" si="115"/>
        <v>1</v>
      </c>
      <c r="BR90">
        <f t="shared" si="116"/>
        <v>1</v>
      </c>
    </row>
    <row r="91" spans="1:70" s="139" customFormat="1" x14ac:dyDescent="0.25">
      <c r="A91" s="139">
        <v>32</v>
      </c>
      <c r="B91" s="133">
        <f t="shared" si="96"/>
        <v>139</v>
      </c>
      <c r="C91" s="133" t="str">
        <f t="shared" si="117"/>
        <v>Broadway Rd</v>
      </c>
      <c r="D91" s="133" t="str">
        <f t="shared" si="117"/>
        <v>College Ave</v>
      </c>
      <c r="E91" s="134">
        <f t="shared" si="97"/>
        <v>13</v>
      </c>
      <c r="F91" s="134">
        <f t="shared" si="118"/>
        <v>11.5</v>
      </c>
      <c r="G91" s="134">
        <f t="shared" si="119"/>
        <v>14.5</v>
      </c>
      <c r="H91" s="135">
        <f t="shared" si="98"/>
        <v>1.2608695652173914</v>
      </c>
      <c r="I91" s="207"/>
      <c r="J91" s="201">
        <f t="shared" si="99"/>
        <v>13</v>
      </c>
      <c r="K91" s="132"/>
      <c r="L91" s="132"/>
      <c r="M91" s="132"/>
      <c r="N91" s="132"/>
      <c r="O91" s="132"/>
      <c r="P91" s="132"/>
      <c r="Q91" s="137" t="s">
        <v>351</v>
      </c>
      <c r="R91" s="132">
        <f t="shared" si="120"/>
        <v>139</v>
      </c>
      <c r="S91" s="138">
        <f t="shared" si="100"/>
        <v>0.28846153846153844</v>
      </c>
      <c r="T91" s="138">
        <f t="shared" si="101"/>
        <v>0.11538461538461539</v>
      </c>
      <c r="U91" s="138">
        <f t="shared" si="102"/>
        <v>0.11538461538461539</v>
      </c>
      <c r="V91" s="138">
        <f t="shared" si="103"/>
        <v>0.48076923076923078</v>
      </c>
      <c r="W91" s="138"/>
      <c r="X91" s="138"/>
      <c r="Y91" s="138"/>
      <c r="Z91" s="138"/>
      <c r="AA91" s="138"/>
      <c r="AB91" s="138"/>
      <c r="AC91" s="138"/>
      <c r="AE91" s="301">
        <f t="shared" si="104"/>
        <v>52</v>
      </c>
      <c r="AF91" s="346">
        <f>SUMIF(Data!$U:$U,"="&amp;AW91,Data!$H:$H)/IF($BB91&lt;1,1,$BB91)</f>
        <v>23</v>
      </c>
      <c r="AG91" s="346">
        <f>SUMIF(Data!$U:$U,"="&amp;AX91,Data!$H:$H)/IF($BG91&lt;1,1,$BG91)</f>
        <v>29</v>
      </c>
      <c r="AH91" s="136"/>
      <c r="AI91" s="301">
        <f t="shared" si="105"/>
        <v>52</v>
      </c>
      <c r="AJ91" s="136">
        <f t="shared" si="121"/>
        <v>23</v>
      </c>
      <c r="AK91" s="136">
        <f t="shared" si="122"/>
        <v>29</v>
      </c>
      <c r="AL91" s="136"/>
      <c r="AM91" s="136"/>
      <c r="AN91" s="136"/>
      <c r="AO91" s="136"/>
      <c r="AP91" s="136"/>
      <c r="AQ91" s="136">
        <f>IF(ISERROR(MATCH($B91&amp;LEFT(AQ$5,2),ErrCount!$L$2:$L$75,0)),1,0)</f>
        <v>1</v>
      </c>
      <c r="AR91" s="136">
        <f>IF(ISERROR(MATCH($B91&amp;LEFT(AR$5,2),ErrCount!$L$2:$L$75,0)),1,0)</f>
        <v>1</v>
      </c>
      <c r="AS91" s="136">
        <f>IF(ISERROR(MATCH($B91&amp;LEFT(AS$5,2),ErrCount!$L$2:$L$75,0)),1,0)</f>
        <v>1</v>
      </c>
      <c r="AT91" s="136">
        <f>IF(ISERROR(MATCH($B91&amp;LEFT(AT$5,2),ErrCount!$L$2:$L$75,0)),1,0)</f>
        <v>1</v>
      </c>
      <c r="AU91" s="136"/>
      <c r="AV91" s="136"/>
      <c r="AW91" s="136" t="str">
        <f t="shared" si="106"/>
        <v>139AMEW</v>
      </c>
      <c r="AX91" s="136" t="str">
        <f t="shared" si="107"/>
        <v>139PMEW</v>
      </c>
      <c r="AY91" s="136" t="str">
        <f t="shared" si="108"/>
        <v>139AMEW</v>
      </c>
      <c r="AZ91" s="136" t="str">
        <f t="shared" si="109"/>
        <v>139PMEW</v>
      </c>
      <c r="BA91" s="136" t="s">
        <v>351</v>
      </c>
      <c r="BB91" s="361">
        <f t="shared" si="110"/>
        <v>1</v>
      </c>
      <c r="BC91" s="397">
        <f>SUMIF(Data!$U:$U,"="&amp;$AY91,Data!I:I)/$BB91</f>
        <v>8</v>
      </c>
      <c r="BD91" s="397">
        <f>SUMIF(Data!$U:$U,"="&amp;$AY91,Data!J:J)/$BB91</f>
        <v>2</v>
      </c>
      <c r="BE91" s="397">
        <f>SUMIF(Data!$U:$U,"="&amp;$AY91,Data!K:K)/$BB91</f>
        <v>0</v>
      </c>
      <c r="BF91" s="397">
        <f>SUMIF(Data!$U:$U,"="&amp;$AY91,Data!L:L)/$BB91</f>
        <v>0</v>
      </c>
      <c r="BG91" s="361">
        <f t="shared" si="111"/>
        <v>1</v>
      </c>
      <c r="BH91" s="398">
        <f>SUMIF(Data!$U:$U,"="&amp;$AZ91,Data!I:I)/$BG91</f>
        <v>7</v>
      </c>
      <c r="BI91" s="398">
        <f>SUMIF(Data!$U:$U,"="&amp;$AZ91,Data!J:J)/$BG91</f>
        <v>4</v>
      </c>
      <c r="BJ91" s="398">
        <f>SUMIF(Data!$U:$U,"="&amp;$AZ91,Data!K:K)/$BG91</f>
        <v>6</v>
      </c>
      <c r="BK91" s="398">
        <f>SUMIF(Data!$U:$U,"="&amp;$AZ91,Data!L:L)/$BG91</f>
        <v>25</v>
      </c>
      <c r="BL91" s="141"/>
      <c r="BM91" s="139" t="b">
        <f t="shared" si="123"/>
        <v>1</v>
      </c>
      <c r="BN91" s="139" t="b">
        <f t="shared" si="124"/>
        <v>1</v>
      </c>
      <c r="BO91" t="b">
        <f t="shared" si="125"/>
        <v>1</v>
      </c>
      <c r="BP91">
        <v>32</v>
      </c>
      <c r="BQ91">
        <f t="shared" si="115"/>
        <v>1</v>
      </c>
      <c r="BR91">
        <f t="shared" si="116"/>
        <v>1</v>
      </c>
    </row>
    <row r="92" spans="1:70" s="139" customFormat="1" x14ac:dyDescent="0.25">
      <c r="A92" s="139">
        <v>33</v>
      </c>
      <c r="B92" s="133">
        <f t="shared" si="96"/>
        <v>141</v>
      </c>
      <c r="C92" s="133" t="str">
        <f t="shared" si="117"/>
        <v>Southern Ave</v>
      </c>
      <c r="D92" s="133" t="str">
        <f t="shared" si="117"/>
        <v>College Ave</v>
      </c>
      <c r="E92" s="134">
        <f t="shared" si="97"/>
        <v>19.5</v>
      </c>
      <c r="F92" s="134">
        <f t="shared" si="118"/>
        <v>15.5</v>
      </c>
      <c r="G92" s="134">
        <f t="shared" si="119"/>
        <v>23.5</v>
      </c>
      <c r="H92" s="135">
        <f t="shared" si="98"/>
        <v>1.5161290322580645</v>
      </c>
      <c r="I92" s="207"/>
      <c r="J92" s="201">
        <f t="shared" si="99"/>
        <v>19.5</v>
      </c>
      <c r="K92" s="132"/>
      <c r="L92" s="132"/>
      <c r="M92" s="132"/>
      <c r="N92" s="132"/>
      <c r="O92" s="132"/>
      <c r="P92" s="132"/>
      <c r="Q92" s="137" t="s">
        <v>351</v>
      </c>
      <c r="R92" s="132">
        <f t="shared" si="120"/>
        <v>141</v>
      </c>
      <c r="S92" s="138">
        <f t="shared" si="100"/>
        <v>0.14102564102564102</v>
      </c>
      <c r="T92" s="138">
        <f t="shared" si="101"/>
        <v>0.20512820512820512</v>
      </c>
      <c r="U92" s="138">
        <f t="shared" si="102"/>
        <v>0.17948717948717949</v>
      </c>
      <c r="V92" s="138">
        <f t="shared" si="103"/>
        <v>0.94871794871794868</v>
      </c>
      <c r="W92" s="138"/>
      <c r="X92" s="138"/>
      <c r="Y92" s="138"/>
      <c r="Z92" s="138"/>
      <c r="AA92" s="138"/>
      <c r="AB92" s="138"/>
      <c r="AC92" s="138"/>
      <c r="AE92" s="301">
        <f t="shared" si="104"/>
        <v>78</v>
      </c>
      <c r="AF92" s="346">
        <f>SUMIF(Data!$U:$U,"="&amp;AW92,Data!$H:$H)/IF($BB92&lt;1,1,$BB92)</f>
        <v>31</v>
      </c>
      <c r="AG92" s="346">
        <f>SUMIF(Data!$U:$U,"="&amp;AX92,Data!$H:$H)/IF($BG92&lt;1,1,$BG92)</f>
        <v>47</v>
      </c>
      <c r="AH92" s="136"/>
      <c r="AI92" s="301">
        <f t="shared" si="105"/>
        <v>78</v>
      </c>
      <c r="AJ92" s="136">
        <f t="shared" si="121"/>
        <v>31</v>
      </c>
      <c r="AK92" s="136">
        <f t="shared" si="122"/>
        <v>47</v>
      </c>
      <c r="AL92" s="136"/>
      <c r="AM92" s="136"/>
      <c r="AN92" s="136"/>
      <c r="AO92" s="136"/>
      <c r="AP92" s="136"/>
      <c r="AQ92" s="136">
        <f>IF(ISERROR(MATCH($B92&amp;LEFT(AQ$5,2),ErrCount!$L$2:$L$75,0)),1,0)</f>
        <v>1</v>
      </c>
      <c r="AR92" s="136">
        <f>IF(ISERROR(MATCH($B92&amp;LEFT(AR$5,2),ErrCount!$L$2:$L$75,0)),1,0)</f>
        <v>1</v>
      </c>
      <c r="AS92" s="136">
        <f>IF(ISERROR(MATCH($B92&amp;LEFT(AS$5,2),ErrCount!$L$2:$L$75,0)),1,0)</f>
        <v>1</v>
      </c>
      <c r="AT92" s="136">
        <f>IF(ISERROR(MATCH($B92&amp;LEFT(AT$5,2),ErrCount!$L$2:$L$75,0)),1,0)</f>
        <v>1</v>
      </c>
      <c r="AU92" s="136"/>
      <c r="AV92" s="136"/>
      <c r="AW92" s="136" t="str">
        <f t="shared" si="106"/>
        <v>141AMEW</v>
      </c>
      <c r="AX92" s="136" t="str">
        <f t="shared" si="107"/>
        <v>141PMEW</v>
      </c>
      <c r="AY92" s="136" t="str">
        <f t="shared" si="108"/>
        <v>141AMEW</v>
      </c>
      <c r="AZ92" s="136" t="str">
        <f t="shared" si="109"/>
        <v>141PMEW</v>
      </c>
      <c r="BA92" s="136" t="s">
        <v>351</v>
      </c>
      <c r="BB92" s="361">
        <f t="shared" si="110"/>
        <v>1</v>
      </c>
      <c r="BC92" s="397">
        <f>SUMIF(Data!$U:$U,"="&amp;$AY92,Data!I:I)/$BB92</f>
        <v>6</v>
      </c>
      <c r="BD92" s="397">
        <f>SUMIF(Data!$U:$U,"="&amp;$AY92,Data!J:J)/$BB92</f>
        <v>10</v>
      </c>
      <c r="BE92" s="397">
        <f>SUMIF(Data!$U:$U,"="&amp;$AY92,Data!K:K)/$BB92</f>
        <v>4</v>
      </c>
      <c r="BF92" s="397">
        <f>SUMIF(Data!$U:$U,"="&amp;$AY92,Data!L:L)/$BB92</f>
        <v>29</v>
      </c>
      <c r="BG92" s="361">
        <f t="shared" si="111"/>
        <v>1</v>
      </c>
      <c r="BH92" s="398">
        <f>SUMIF(Data!$U:$U,"="&amp;$AZ92,Data!I:I)/$BG92</f>
        <v>5</v>
      </c>
      <c r="BI92" s="398">
        <f>SUMIF(Data!$U:$U,"="&amp;$AZ92,Data!J:J)/$BG92</f>
        <v>6</v>
      </c>
      <c r="BJ92" s="398">
        <f>SUMIF(Data!$U:$U,"="&amp;$AZ92,Data!K:K)/$BG92</f>
        <v>10</v>
      </c>
      <c r="BK92" s="398">
        <f>SUMIF(Data!$U:$U,"="&amp;$AZ92,Data!L:L)/$BG92</f>
        <v>45</v>
      </c>
      <c r="BL92" s="141"/>
      <c r="BM92" s="139" t="b">
        <f t="shared" si="123"/>
        <v>1</v>
      </c>
      <c r="BN92" s="139" t="b">
        <f t="shared" si="124"/>
        <v>1</v>
      </c>
      <c r="BO92" t="b">
        <f t="shared" si="125"/>
        <v>1</v>
      </c>
      <c r="BP92">
        <v>33</v>
      </c>
      <c r="BQ92">
        <f t="shared" si="115"/>
        <v>1</v>
      </c>
      <c r="BR92">
        <f t="shared" si="116"/>
        <v>1</v>
      </c>
    </row>
    <row r="93" spans="1:70" s="139" customFormat="1" x14ac:dyDescent="0.25">
      <c r="A93" s="133">
        <v>34</v>
      </c>
      <c r="B93" s="133">
        <f t="shared" si="96"/>
        <v>142</v>
      </c>
      <c r="C93" s="133" t="str">
        <f t="shared" si="117"/>
        <v>Southern Ave</v>
      </c>
      <c r="D93" s="133" t="str">
        <f t="shared" si="117"/>
        <v>Rural Rd</v>
      </c>
      <c r="E93" s="134">
        <f t="shared" si="97"/>
        <v>20.5</v>
      </c>
      <c r="F93" s="134">
        <f t="shared" si="118"/>
        <v>9</v>
      </c>
      <c r="G93" s="134">
        <f t="shared" si="119"/>
        <v>32</v>
      </c>
      <c r="H93" s="135">
        <f t="shared" si="98"/>
        <v>3.5555555555555554</v>
      </c>
      <c r="I93" s="207"/>
      <c r="J93" s="201">
        <f t="shared" si="99"/>
        <v>20.5</v>
      </c>
      <c r="K93" s="132"/>
      <c r="L93" s="132"/>
      <c r="M93" s="132"/>
      <c r="N93" s="132"/>
      <c r="O93" s="132"/>
      <c r="P93" s="132"/>
      <c r="Q93" s="137" t="s">
        <v>351</v>
      </c>
      <c r="R93" s="132">
        <f t="shared" si="120"/>
        <v>142</v>
      </c>
      <c r="S93" s="138">
        <f t="shared" si="100"/>
        <v>0.17073170731707318</v>
      </c>
      <c r="T93" s="138">
        <f t="shared" si="101"/>
        <v>0.18292682926829268</v>
      </c>
      <c r="U93" s="138">
        <f t="shared" si="102"/>
        <v>0.24390243902439024</v>
      </c>
      <c r="V93" s="138">
        <f t="shared" si="103"/>
        <v>0.92682926829268297</v>
      </c>
      <c r="W93" s="138"/>
      <c r="X93" s="138"/>
      <c r="Y93" s="138"/>
      <c r="Z93" s="138"/>
      <c r="AA93" s="138"/>
      <c r="AB93" s="138"/>
      <c r="AC93" s="138"/>
      <c r="AE93" s="301">
        <f t="shared" si="104"/>
        <v>82</v>
      </c>
      <c r="AF93" s="346">
        <f>SUMIF(Data!$U:$U,"="&amp;AW93,Data!$H:$H)/IF($BB93&lt;1,1,$BB93)</f>
        <v>18</v>
      </c>
      <c r="AG93" s="346">
        <f>SUMIF(Data!$U:$U,"="&amp;AX93,Data!$H:$H)/IF($BG93&lt;1,1,$BG93)</f>
        <v>64</v>
      </c>
      <c r="AH93" s="136"/>
      <c r="AI93" s="301">
        <f t="shared" si="105"/>
        <v>82</v>
      </c>
      <c r="AJ93" s="136">
        <f t="shared" si="121"/>
        <v>18</v>
      </c>
      <c r="AK93" s="136">
        <f t="shared" si="122"/>
        <v>64</v>
      </c>
      <c r="AL93" s="136"/>
      <c r="AM93" s="136"/>
      <c r="AN93" s="136"/>
      <c r="AO93" s="136"/>
      <c r="AP93" s="136"/>
      <c r="AQ93" s="136">
        <f>IF(ISERROR(MATCH($B93&amp;LEFT(AQ$5,2),ErrCount!$L$2:$L$75,0)),1,0)</f>
        <v>1</v>
      </c>
      <c r="AR93" s="136">
        <f>IF(ISERROR(MATCH($B93&amp;LEFT(AR$5,2),ErrCount!$L$2:$L$75,0)),1,0)</f>
        <v>1</v>
      </c>
      <c r="AS93" s="136">
        <f>IF(ISERROR(MATCH($B93&amp;LEFT(AS$5,2),ErrCount!$L$2:$L$75,0)),1,0)</f>
        <v>1</v>
      </c>
      <c r="AT93" s="136">
        <f>IF(ISERROR(MATCH($B93&amp;LEFT(AT$5,2),ErrCount!$L$2:$L$75,0)),1,0)</f>
        <v>1</v>
      </c>
      <c r="AU93" s="136"/>
      <c r="AV93" s="136"/>
      <c r="AW93" s="136" t="str">
        <f t="shared" si="106"/>
        <v>142AMEW</v>
      </c>
      <c r="AX93" s="136" t="str">
        <f t="shared" si="107"/>
        <v>142PMEW</v>
      </c>
      <c r="AY93" s="136" t="str">
        <f t="shared" si="108"/>
        <v>142AMEW</v>
      </c>
      <c r="AZ93" s="136" t="str">
        <f t="shared" si="109"/>
        <v>142PMEW</v>
      </c>
      <c r="BA93" s="136" t="s">
        <v>351</v>
      </c>
      <c r="BB93" s="361">
        <f t="shared" si="110"/>
        <v>1</v>
      </c>
      <c r="BC93" s="397">
        <f>SUMIF(Data!$U:$U,"="&amp;$AY93,Data!I:I)/$BB93</f>
        <v>4</v>
      </c>
      <c r="BD93" s="397">
        <f>SUMIF(Data!$U:$U,"="&amp;$AY93,Data!J:J)/$BB93</f>
        <v>7</v>
      </c>
      <c r="BE93" s="397">
        <f>SUMIF(Data!$U:$U,"="&amp;$AY93,Data!K:K)/$BB93</f>
        <v>3</v>
      </c>
      <c r="BF93" s="397">
        <f>SUMIF(Data!$U:$U,"="&amp;$AY93,Data!L:L)/$BB93</f>
        <v>15</v>
      </c>
      <c r="BG93" s="361">
        <f t="shared" si="111"/>
        <v>1</v>
      </c>
      <c r="BH93" s="398">
        <f>SUMIF(Data!$U:$U,"="&amp;$AZ93,Data!I:I)/$BG93</f>
        <v>10</v>
      </c>
      <c r="BI93" s="398">
        <f>SUMIF(Data!$U:$U,"="&amp;$AZ93,Data!J:J)/$BG93</f>
        <v>8</v>
      </c>
      <c r="BJ93" s="398">
        <f>SUMIF(Data!$U:$U,"="&amp;$AZ93,Data!K:K)/$BG93</f>
        <v>17</v>
      </c>
      <c r="BK93" s="398">
        <f>SUMIF(Data!$U:$U,"="&amp;$AZ93,Data!L:L)/$BG93</f>
        <v>61</v>
      </c>
      <c r="BL93" s="141"/>
      <c r="BM93" s="139" t="b">
        <f t="shared" si="123"/>
        <v>1</v>
      </c>
      <c r="BN93" s="139" t="b">
        <f t="shared" si="124"/>
        <v>1</v>
      </c>
      <c r="BO93" t="b">
        <f t="shared" si="125"/>
        <v>1</v>
      </c>
      <c r="BP93">
        <v>34</v>
      </c>
      <c r="BQ93">
        <f t="shared" si="115"/>
        <v>1</v>
      </c>
      <c r="BR93">
        <f t="shared" si="116"/>
        <v>1</v>
      </c>
    </row>
    <row r="94" spans="1:70" s="139" customFormat="1" x14ac:dyDescent="0.25">
      <c r="A94" s="139">
        <v>35</v>
      </c>
      <c r="B94" s="133">
        <f t="shared" si="96"/>
        <v>143</v>
      </c>
      <c r="C94" s="133" t="str">
        <f t="shared" si="117"/>
        <v>Southern Ave</v>
      </c>
      <c r="D94" s="133" t="str">
        <f t="shared" si="117"/>
        <v>Hardy Dr</v>
      </c>
      <c r="E94" s="134">
        <f t="shared" si="97"/>
        <v>9.75</v>
      </c>
      <c r="F94" s="134">
        <f t="shared" si="118"/>
        <v>6.5</v>
      </c>
      <c r="G94" s="134">
        <f t="shared" si="119"/>
        <v>13</v>
      </c>
      <c r="H94" s="135">
        <f t="shared" si="98"/>
        <v>2</v>
      </c>
      <c r="I94" s="207"/>
      <c r="J94" s="201">
        <f t="shared" si="99"/>
        <v>9.75</v>
      </c>
      <c r="K94" s="132"/>
      <c r="L94" s="132"/>
      <c r="M94" s="132"/>
      <c r="N94" s="132"/>
      <c r="O94" s="132"/>
      <c r="P94" s="132"/>
      <c r="Q94" s="137" t="s">
        <v>351</v>
      </c>
      <c r="R94" s="132">
        <f t="shared" si="120"/>
        <v>143</v>
      </c>
      <c r="S94" s="138">
        <f t="shared" si="100"/>
        <v>0.17948717948717949</v>
      </c>
      <c r="T94" s="138">
        <f t="shared" si="101"/>
        <v>0.20512820512820512</v>
      </c>
      <c r="U94" s="138">
        <f t="shared" si="102"/>
        <v>0.12820512820512819</v>
      </c>
      <c r="V94" s="138">
        <f t="shared" si="103"/>
        <v>0.87179487179487181</v>
      </c>
      <c r="W94" s="138"/>
      <c r="X94" s="138"/>
      <c r="Y94" s="138"/>
      <c r="Z94" s="138"/>
      <c r="AA94" s="138"/>
      <c r="AB94" s="138"/>
      <c r="AC94" s="138"/>
      <c r="AE94" s="301">
        <f t="shared" si="104"/>
        <v>39</v>
      </c>
      <c r="AF94" s="346">
        <f>SUMIF(Data!$U:$U,"="&amp;AW94,Data!$H:$H)/IF($BB94&lt;1,1,$BB94)</f>
        <v>13</v>
      </c>
      <c r="AG94" s="346">
        <f>SUMIF(Data!$U:$U,"="&amp;AX94,Data!$H:$H)/IF($BG94&lt;1,1,$BG94)</f>
        <v>26</v>
      </c>
      <c r="AH94" s="136"/>
      <c r="AI94" s="301">
        <f t="shared" si="105"/>
        <v>39</v>
      </c>
      <c r="AJ94" s="136">
        <f t="shared" si="121"/>
        <v>13</v>
      </c>
      <c r="AK94" s="136">
        <f t="shared" si="122"/>
        <v>26</v>
      </c>
      <c r="AL94" s="136"/>
      <c r="AM94" s="136"/>
      <c r="AN94" s="136"/>
      <c r="AO94" s="136"/>
      <c r="AP94" s="136"/>
      <c r="AQ94" s="136">
        <f>IF(ISERROR(MATCH($B94&amp;LEFT(AQ$5,2),ErrCount!$L$2:$L$75,0)),1,0)</f>
        <v>1</v>
      </c>
      <c r="AR94" s="136">
        <f>IF(ISERROR(MATCH($B94&amp;LEFT(AR$5,2),ErrCount!$L$2:$L$75,0)),1,0)</f>
        <v>1</v>
      </c>
      <c r="AS94" s="136">
        <f>IF(ISERROR(MATCH($B94&amp;LEFT(AS$5,2),ErrCount!$L$2:$L$75,0)),1,0)</f>
        <v>1</v>
      </c>
      <c r="AT94" s="136">
        <f>IF(ISERROR(MATCH($B94&amp;LEFT(AT$5,2),ErrCount!$L$2:$L$75,0)),1,0)</f>
        <v>1</v>
      </c>
      <c r="AU94" s="136"/>
      <c r="AV94" s="136"/>
      <c r="AW94" s="136" t="str">
        <f t="shared" si="106"/>
        <v>143AMEW</v>
      </c>
      <c r="AX94" s="136" t="str">
        <f t="shared" si="107"/>
        <v>143PMEW</v>
      </c>
      <c r="AY94" s="136" t="str">
        <f t="shared" si="108"/>
        <v>143AMEW</v>
      </c>
      <c r="AZ94" s="136" t="str">
        <f t="shared" si="109"/>
        <v>143PMEW</v>
      </c>
      <c r="BA94" s="136" t="s">
        <v>351</v>
      </c>
      <c r="BB94" s="361">
        <f t="shared" si="110"/>
        <v>1</v>
      </c>
      <c r="BC94" s="397">
        <f>SUMIF(Data!$U:$U,"="&amp;$AY94,Data!I:I)/$BB94</f>
        <v>2</v>
      </c>
      <c r="BD94" s="397">
        <f>SUMIF(Data!$U:$U,"="&amp;$AY94,Data!J:J)/$BB94</f>
        <v>3</v>
      </c>
      <c r="BE94" s="397">
        <f>SUMIF(Data!$U:$U,"="&amp;$AY94,Data!K:K)/$BB94</f>
        <v>2</v>
      </c>
      <c r="BF94" s="397">
        <f>SUMIF(Data!$U:$U,"="&amp;$AY94,Data!L:L)/$BB94</f>
        <v>12</v>
      </c>
      <c r="BG94" s="361">
        <f t="shared" si="111"/>
        <v>1</v>
      </c>
      <c r="BH94" s="398">
        <f>SUMIF(Data!$U:$U,"="&amp;$AZ94,Data!I:I)/$BG94</f>
        <v>5</v>
      </c>
      <c r="BI94" s="398">
        <f>SUMIF(Data!$U:$U,"="&amp;$AZ94,Data!J:J)/$BG94</f>
        <v>5</v>
      </c>
      <c r="BJ94" s="398">
        <f>SUMIF(Data!$U:$U,"="&amp;$AZ94,Data!K:K)/$BG94</f>
        <v>3</v>
      </c>
      <c r="BK94" s="398">
        <f>SUMIF(Data!$U:$U,"="&amp;$AZ94,Data!L:L)/$BG94</f>
        <v>22</v>
      </c>
      <c r="BL94" s="141"/>
      <c r="BM94" s="139" t="b">
        <f t="shared" si="123"/>
        <v>1</v>
      </c>
      <c r="BN94" s="139" t="b">
        <f t="shared" si="124"/>
        <v>1</v>
      </c>
      <c r="BO94" t="b">
        <f t="shared" si="125"/>
        <v>1</v>
      </c>
      <c r="BP94">
        <v>35</v>
      </c>
      <c r="BQ94">
        <f t="shared" si="115"/>
        <v>1</v>
      </c>
      <c r="BR94">
        <f t="shared" si="116"/>
        <v>1</v>
      </c>
    </row>
    <row r="95" spans="1:70" s="139" customFormat="1" x14ac:dyDescent="0.25">
      <c r="A95" s="139">
        <v>36</v>
      </c>
      <c r="B95" s="133">
        <f t="shared" si="96"/>
        <v>144</v>
      </c>
      <c r="C95" s="133" t="str">
        <f t="shared" si="117"/>
        <v>Southern Ave</v>
      </c>
      <c r="D95" s="133" t="str">
        <f t="shared" si="117"/>
        <v>Mill Ave</v>
      </c>
      <c r="E95" s="134">
        <f t="shared" si="97"/>
        <v>20</v>
      </c>
      <c r="F95" s="134">
        <f t="shared" si="118"/>
        <v>15</v>
      </c>
      <c r="G95" s="134">
        <f t="shared" si="119"/>
        <v>25</v>
      </c>
      <c r="H95" s="135">
        <f t="shared" si="98"/>
        <v>1.6666666666666667</v>
      </c>
      <c r="I95" s="207"/>
      <c r="J95" s="201">
        <f t="shared" si="99"/>
        <v>20</v>
      </c>
      <c r="K95" s="132"/>
      <c r="L95" s="132"/>
      <c r="M95" s="132"/>
      <c r="N95" s="132"/>
      <c r="O95" s="132"/>
      <c r="P95" s="132"/>
      <c r="Q95" s="137" t="s">
        <v>351</v>
      </c>
      <c r="R95" s="132">
        <f t="shared" si="120"/>
        <v>144</v>
      </c>
      <c r="S95" s="138">
        <f t="shared" si="100"/>
        <v>0.2</v>
      </c>
      <c r="T95" s="138">
        <f t="shared" si="101"/>
        <v>0.15</v>
      </c>
      <c r="U95" s="138">
        <f t="shared" si="102"/>
        <v>0.3125</v>
      </c>
      <c r="V95" s="138">
        <f t="shared" si="103"/>
        <v>0.92500000000000004</v>
      </c>
      <c r="W95" s="138"/>
      <c r="X95" s="138"/>
      <c r="Y95" s="138"/>
      <c r="Z95" s="138"/>
      <c r="AA95" s="138"/>
      <c r="AB95" s="138"/>
      <c r="AC95" s="138"/>
      <c r="AE95" s="301">
        <f t="shared" si="104"/>
        <v>80</v>
      </c>
      <c r="AF95" s="346">
        <f>SUMIF(Data!$U:$U,"="&amp;AW95,Data!$H:$H)/IF($BB95&lt;1,1,$BB95)</f>
        <v>30</v>
      </c>
      <c r="AG95" s="346">
        <f>SUMIF(Data!$U:$U,"="&amp;AX95,Data!$H:$H)/IF($BG95&lt;1,1,$BG95)</f>
        <v>50</v>
      </c>
      <c r="AH95" s="136"/>
      <c r="AI95" s="301">
        <f t="shared" si="105"/>
        <v>80</v>
      </c>
      <c r="AJ95" s="136">
        <f t="shared" si="121"/>
        <v>30</v>
      </c>
      <c r="AK95" s="136">
        <f t="shared" si="122"/>
        <v>50</v>
      </c>
      <c r="AL95" s="136"/>
      <c r="AM95" s="136"/>
      <c r="AN95" s="136"/>
      <c r="AO95" s="136"/>
      <c r="AP95" s="136"/>
      <c r="AQ95" s="136">
        <f>IF(ISERROR(MATCH($B95&amp;LEFT(AQ$5,2),ErrCount!$L$2:$L$75,0)),1,0)</f>
        <v>1</v>
      </c>
      <c r="AR95" s="136">
        <f>IF(ISERROR(MATCH($B95&amp;LEFT(AR$5,2),ErrCount!$L$2:$L$75,0)),1,0)</f>
        <v>1</v>
      </c>
      <c r="AS95" s="136">
        <f>IF(ISERROR(MATCH($B95&amp;LEFT(AS$5,2),ErrCount!$L$2:$L$75,0)),1,0)</f>
        <v>1</v>
      </c>
      <c r="AT95" s="136">
        <f>IF(ISERROR(MATCH($B95&amp;LEFT(AT$5,2),ErrCount!$L$2:$L$75,0)),1,0)</f>
        <v>1</v>
      </c>
      <c r="AU95" s="136"/>
      <c r="AV95" s="136"/>
      <c r="AW95" s="136" t="str">
        <f t="shared" si="106"/>
        <v>144AMEW</v>
      </c>
      <c r="AX95" s="136" t="str">
        <f t="shared" si="107"/>
        <v>144PMEW</v>
      </c>
      <c r="AY95" s="136" t="str">
        <f t="shared" si="108"/>
        <v>144AMEW</v>
      </c>
      <c r="AZ95" s="136" t="str">
        <f t="shared" si="109"/>
        <v>144PMEW</v>
      </c>
      <c r="BA95" s="136" t="s">
        <v>351</v>
      </c>
      <c r="BB95" s="361">
        <f t="shared" si="110"/>
        <v>1</v>
      </c>
      <c r="BC95" s="397">
        <f>SUMIF(Data!$U:$U,"="&amp;$AY95,Data!I:I)/$BB95</f>
        <v>6</v>
      </c>
      <c r="BD95" s="397">
        <f>SUMIF(Data!$U:$U,"="&amp;$AY95,Data!J:J)/$BB95</f>
        <v>8</v>
      </c>
      <c r="BE95" s="397">
        <f>SUMIF(Data!$U:$U,"="&amp;$AY95,Data!K:K)/$BB95</f>
        <v>7</v>
      </c>
      <c r="BF95" s="397">
        <f>SUMIF(Data!$U:$U,"="&amp;$AY95,Data!L:L)/$BB95</f>
        <v>24</v>
      </c>
      <c r="BG95" s="361">
        <f t="shared" si="111"/>
        <v>1</v>
      </c>
      <c r="BH95" s="398">
        <f>SUMIF(Data!$U:$U,"="&amp;$AZ95,Data!I:I)/$BG95</f>
        <v>10</v>
      </c>
      <c r="BI95" s="398">
        <f>SUMIF(Data!$U:$U,"="&amp;$AZ95,Data!J:J)/$BG95</f>
        <v>4</v>
      </c>
      <c r="BJ95" s="398">
        <f>SUMIF(Data!$U:$U,"="&amp;$AZ95,Data!K:K)/$BG95</f>
        <v>18</v>
      </c>
      <c r="BK95" s="398">
        <f>SUMIF(Data!$U:$U,"="&amp;$AZ95,Data!L:L)/$BG95</f>
        <v>50</v>
      </c>
      <c r="BL95" s="141"/>
      <c r="BM95" s="139" t="b">
        <f t="shared" si="123"/>
        <v>1</v>
      </c>
      <c r="BN95" s="139" t="b">
        <f t="shared" si="124"/>
        <v>1</v>
      </c>
      <c r="BO95" t="b">
        <f t="shared" si="125"/>
        <v>1</v>
      </c>
      <c r="BP95">
        <v>36</v>
      </c>
      <c r="BQ95">
        <f t="shared" si="115"/>
        <v>1</v>
      </c>
      <c r="BR95">
        <f t="shared" si="116"/>
        <v>1</v>
      </c>
    </row>
    <row r="96" spans="1:70" s="139" customFormat="1" x14ac:dyDescent="0.25">
      <c r="A96" s="133">
        <v>37</v>
      </c>
      <c r="B96" s="133">
        <f t="shared" si="96"/>
        <v>145</v>
      </c>
      <c r="C96" s="133" t="str">
        <f t="shared" si="117"/>
        <v>Alameda Dr</v>
      </c>
      <c r="D96" s="133" t="str">
        <f t="shared" si="117"/>
        <v>Mill Ave</v>
      </c>
      <c r="E96" s="134">
        <f t="shared" si="97"/>
        <v>8.5</v>
      </c>
      <c r="F96" s="134">
        <f t="shared" si="118"/>
        <v>6.5</v>
      </c>
      <c r="G96" s="134">
        <f t="shared" si="119"/>
        <v>10.5</v>
      </c>
      <c r="H96" s="135">
        <f t="shared" si="98"/>
        <v>1.6153846153846154</v>
      </c>
      <c r="I96" s="207"/>
      <c r="J96" s="201">
        <f t="shared" si="99"/>
        <v>8.5</v>
      </c>
      <c r="K96" s="132"/>
      <c r="L96" s="132"/>
      <c r="M96" s="132"/>
      <c r="N96" s="132"/>
      <c r="O96" s="132"/>
      <c r="P96" s="132"/>
      <c r="Q96" s="137" t="s">
        <v>351</v>
      </c>
      <c r="R96" s="132">
        <f t="shared" si="120"/>
        <v>145</v>
      </c>
      <c r="S96" s="138">
        <f t="shared" si="100"/>
        <v>0.23529411764705882</v>
      </c>
      <c r="T96" s="138">
        <f t="shared" si="101"/>
        <v>0.44117647058823528</v>
      </c>
      <c r="U96" s="138">
        <f t="shared" si="102"/>
        <v>5.8823529411764705E-2</v>
      </c>
      <c r="V96" s="138">
        <f t="shared" si="103"/>
        <v>8.8235294117647065E-2</v>
      </c>
      <c r="W96" s="138"/>
      <c r="X96" s="138"/>
      <c r="Y96" s="138"/>
      <c r="Z96" s="138"/>
      <c r="AA96" s="138"/>
      <c r="AB96" s="138"/>
      <c r="AC96" s="138"/>
      <c r="AE96" s="301">
        <f t="shared" si="104"/>
        <v>34</v>
      </c>
      <c r="AF96" s="346">
        <f>SUMIF(Data!$U:$U,"="&amp;AW96,Data!$H:$H)/IF($BB96&lt;1,1,$BB96)</f>
        <v>13</v>
      </c>
      <c r="AG96" s="346">
        <f>SUMIF(Data!$U:$U,"="&amp;AX96,Data!$H:$H)/IF($BG96&lt;1,1,$BG96)</f>
        <v>21</v>
      </c>
      <c r="AH96" s="136"/>
      <c r="AI96" s="301">
        <f t="shared" si="105"/>
        <v>34</v>
      </c>
      <c r="AJ96" s="136">
        <f t="shared" si="121"/>
        <v>13</v>
      </c>
      <c r="AK96" s="136">
        <f t="shared" si="122"/>
        <v>21</v>
      </c>
      <c r="AL96" s="136"/>
      <c r="AM96" s="136"/>
      <c r="AN96" s="136"/>
      <c r="AO96" s="136"/>
      <c r="AP96" s="136"/>
      <c r="AQ96" s="136">
        <f>IF(ISERROR(MATCH($B96&amp;LEFT(AQ$5,2),ErrCount!$L$2:$L$75,0)),1,0)</f>
        <v>1</v>
      </c>
      <c r="AR96" s="136">
        <f>IF(ISERROR(MATCH($B96&amp;LEFT(AR$5,2),ErrCount!$L$2:$L$75,0)),1,0)</f>
        <v>1</v>
      </c>
      <c r="AS96" s="136">
        <f>IF(ISERROR(MATCH($B96&amp;LEFT(AS$5,2),ErrCount!$L$2:$L$75,0)),1,0)</f>
        <v>1</v>
      </c>
      <c r="AT96" s="136">
        <f>IF(ISERROR(MATCH($B96&amp;LEFT(AT$5,2),ErrCount!$L$2:$L$75,0)),1,0)</f>
        <v>1</v>
      </c>
      <c r="AU96" s="136"/>
      <c r="AV96" s="136"/>
      <c r="AW96" s="136" t="str">
        <f t="shared" si="106"/>
        <v>145AMEW</v>
      </c>
      <c r="AX96" s="136" t="str">
        <f t="shared" si="107"/>
        <v>145PMEW</v>
      </c>
      <c r="AY96" s="136" t="str">
        <f t="shared" si="108"/>
        <v>145AMEW</v>
      </c>
      <c r="AZ96" s="136" t="str">
        <f t="shared" si="109"/>
        <v>145PMEW</v>
      </c>
      <c r="BA96" s="136" t="s">
        <v>351</v>
      </c>
      <c r="BB96" s="361">
        <f t="shared" si="110"/>
        <v>1</v>
      </c>
      <c r="BC96" s="397">
        <f>SUMIF(Data!$U:$U,"="&amp;$AY96,Data!I:I)/$BB96</f>
        <v>6</v>
      </c>
      <c r="BD96" s="397">
        <f>SUMIF(Data!$U:$U,"="&amp;$AY96,Data!J:J)/$BB96</f>
        <v>7</v>
      </c>
      <c r="BE96" s="397">
        <f>SUMIF(Data!$U:$U,"="&amp;$AY96,Data!K:K)/$BB96</f>
        <v>1</v>
      </c>
      <c r="BF96" s="397">
        <f>SUMIF(Data!$U:$U,"="&amp;$AY96,Data!L:L)/$BB96</f>
        <v>1</v>
      </c>
      <c r="BG96" s="361">
        <f t="shared" si="111"/>
        <v>1</v>
      </c>
      <c r="BH96" s="398">
        <f>SUMIF(Data!$U:$U,"="&amp;$AZ96,Data!I:I)/$BG96</f>
        <v>2</v>
      </c>
      <c r="BI96" s="398">
        <f>SUMIF(Data!$U:$U,"="&amp;$AZ96,Data!J:J)/$BG96</f>
        <v>8</v>
      </c>
      <c r="BJ96" s="398">
        <f>SUMIF(Data!$U:$U,"="&amp;$AZ96,Data!K:K)/$BG96</f>
        <v>1</v>
      </c>
      <c r="BK96" s="398">
        <f>SUMIF(Data!$U:$U,"="&amp;$AZ96,Data!L:L)/$BG96</f>
        <v>2</v>
      </c>
      <c r="BL96" s="141"/>
      <c r="BM96" s="139" t="b">
        <f t="shared" si="123"/>
        <v>1</v>
      </c>
      <c r="BN96" s="139" t="b">
        <f t="shared" si="124"/>
        <v>1</v>
      </c>
      <c r="BO96" t="b">
        <f t="shared" si="125"/>
        <v>1</v>
      </c>
      <c r="BP96">
        <v>37</v>
      </c>
      <c r="BQ96">
        <f t="shared" si="115"/>
        <v>1</v>
      </c>
      <c r="BR96">
        <f t="shared" si="116"/>
        <v>1</v>
      </c>
    </row>
    <row r="97" spans="1:70" s="139" customFormat="1" x14ac:dyDescent="0.25">
      <c r="A97" s="139">
        <v>38</v>
      </c>
      <c r="B97" s="133">
        <f t="shared" si="96"/>
        <v>146</v>
      </c>
      <c r="C97" s="133" t="str">
        <f t="shared" si="117"/>
        <v>Broadway Rd</v>
      </c>
      <c r="D97" s="133" t="str">
        <f t="shared" si="117"/>
        <v>Mill Ave</v>
      </c>
      <c r="E97" s="134">
        <f t="shared" si="97"/>
        <v>14.25</v>
      </c>
      <c r="F97" s="134">
        <f t="shared" si="118"/>
        <v>8.5</v>
      </c>
      <c r="G97" s="134">
        <f t="shared" si="119"/>
        <v>20</v>
      </c>
      <c r="H97" s="135">
        <f t="shared" si="98"/>
        <v>2.3529411764705883</v>
      </c>
      <c r="I97" s="207"/>
      <c r="J97" s="201">
        <f t="shared" si="99"/>
        <v>14.25</v>
      </c>
      <c r="K97" s="132"/>
      <c r="L97" s="132"/>
      <c r="M97" s="132"/>
      <c r="N97" s="132"/>
      <c r="O97" s="132"/>
      <c r="P97" s="132"/>
      <c r="Q97" s="137" t="s">
        <v>351</v>
      </c>
      <c r="R97" s="132">
        <f t="shared" si="120"/>
        <v>146</v>
      </c>
      <c r="S97" s="138">
        <f t="shared" si="100"/>
        <v>0.24561403508771928</v>
      </c>
      <c r="T97" s="138">
        <f t="shared" si="101"/>
        <v>0.10526315789473684</v>
      </c>
      <c r="U97" s="138">
        <f t="shared" si="102"/>
        <v>0.21052631578947367</v>
      </c>
      <c r="V97" s="138">
        <f t="shared" si="103"/>
        <v>0.92982456140350878</v>
      </c>
      <c r="W97" s="138"/>
      <c r="X97" s="138"/>
      <c r="Y97" s="138"/>
      <c r="Z97" s="138"/>
      <c r="AA97" s="138"/>
      <c r="AB97" s="138"/>
      <c r="AC97" s="138"/>
      <c r="AE97" s="301">
        <f t="shared" si="104"/>
        <v>57</v>
      </c>
      <c r="AF97" s="346">
        <f>SUMIF(Data!$U:$U,"="&amp;AW97,Data!$H:$H)/IF($BB97&lt;1,1,$BB97)</f>
        <v>17</v>
      </c>
      <c r="AG97" s="346">
        <f>SUMIF(Data!$U:$U,"="&amp;AX97,Data!$H:$H)/IF($BG97&lt;1,1,$BG97)</f>
        <v>40</v>
      </c>
      <c r="AH97" s="136"/>
      <c r="AI97" s="301">
        <f t="shared" si="105"/>
        <v>57</v>
      </c>
      <c r="AJ97" s="136">
        <f t="shared" si="121"/>
        <v>17</v>
      </c>
      <c r="AK97" s="136">
        <f t="shared" si="122"/>
        <v>40</v>
      </c>
      <c r="AL97" s="136"/>
      <c r="AM97" s="136"/>
      <c r="AN97" s="136"/>
      <c r="AO97" s="136"/>
      <c r="AP97" s="136"/>
      <c r="AQ97" s="136">
        <f>IF(ISERROR(MATCH($B97&amp;LEFT(AQ$5,2),ErrCount!$L$2:$L$75,0)),1,0)</f>
        <v>1</v>
      </c>
      <c r="AR97" s="136">
        <f>IF(ISERROR(MATCH($B97&amp;LEFT(AR$5,2),ErrCount!$L$2:$L$75,0)),1,0)</f>
        <v>1</v>
      </c>
      <c r="AS97" s="136">
        <f>IF(ISERROR(MATCH($B97&amp;LEFT(AS$5,2),ErrCount!$L$2:$L$75,0)),1,0)</f>
        <v>1</v>
      </c>
      <c r="AT97" s="136">
        <f>IF(ISERROR(MATCH($B97&amp;LEFT(AT$5,2),ErrCount!$L$2:$L$75,0)),1,0)</f>
        <v>1</v>
      </c>
      <c r="AU97" s="136"/>
      <c r="AV97" s="136"/>
      <c r="AW97" s="136" t="str">
        <f t="shared" si="106"/>
        <v>146AMEW</v>
      </c>
      <c r="AX97" s="136" t="str">
        <f t="shared" si="107"/>
        <v>146PMEW</v>
      </c>
      <c r="AY97" s="136" t="str">
        <f t="shared" si="108"/>
        <v>146AMEW</v>
      </c>
      <c r="AZ97" s="136" t="str">
        <f t="shared" si="109"/>
        <v>146PMEW</v>
      </c>
      <c r="BA97" s="136" t="s">
        <v>351</v>
      </c>
      <c r="BB97" s="361">
        <f t="shared" si="110"/>
        <v>1</v>
      </c>
      <c r="BC97" s="397">
        <f>SUMIF(Data!$U:$U,"="&amp;$AY97,Data!I:I)/$BB97</f>
        <v>4</v>
      </c>
      <c r="BD97" s="397">
        <f>SUMIF(Data!$U:$U,"="&amp;$AY97,Data!J:J)/$BB97</f>
        <v>1</v>
      </c>
      <c r="BE97" s="397">
        <f>SUMIF(Data!$U:$U,"="&amp;$AY97,Data!K:K)/$BB97</f>
        <v>4</v>
      </c>
      <c r="BF97" s="397">
        <f>SUMIF(Data!$U:$U,"="&amp;$AY97,Data!L:L)/$BB97</f>
        <v>15</v>
      </c>
      <c r="BG97" s="361">
        <f t="shared" si="111"/>
        <v>1</v>
      </c>
      <c r="BH97" s="398">
        <f>SUMIF(Data!$U:$U,"="&amp;$AZ97,Data!I:I)/$BG97</f>
        <v>10</v>
      </c>
      <c r="BI97" s="398">
        <f>SUMIF(Data!$U:$U,"="&amp;$AZ97,Data!J:J)/$BG97</f>
        <v>5</v>
      </c>
      <c r="BJ97" s="398">
        <f>SUMIF(Data!$U:$U,"="&amp;$AZ97,Data!K:K)/$BG97</f>
        <v>8</v>
      </c>
      <c r="BK97" s="398">
        <f>SUMIF(Data!$U:$U,"="&amp;$AZ97,Data!L:L)/$BG97</f>
        <v>38</v>
      </c>
      <c r="BL97" s="141"/>
      <c r="BM97" s="139" t="b">
        <f t="shared" si="123"/>
        <v>1</v>
      </c>
      <c r="BN97" s="139" t="b">
        <f t="shared" si="124"/>
        <v>1</v>
      </c>
      <c r="BO97" t="b">
        <f t="shared" si="125"/>
        <v>1</v>
      </c>
      <c r="BP97">
        <v>38</v>
      </c>
      <c r="BQ97">
        <f t="shared" si="115"/>
        <v>1</v>
      </c>
      <c r="BR97">
        <f t="shared" si="116"/>
        <v>1</v>
      </c>
    </row>
    <row r="98" spans="1:70" s="139" customFormat="1" x14ac:dyDescent="0.25">
      <c r="A98" s="139">
        <v>39</v>
      </c>
      <c r="B98" s="133">
        <f t="shared" si="96"/>
        <v>147</v>
      </c>
      <c r="C98" s="133" t="str">
        <f t="shared" si="117"/>
        <v>Baseline Rd</v>
      </c>
      <c r="D98" s="133" t="str">
        <f t="shared" si="117"/>
        <v>Mill Ave</v>
      </c>
      <c r="E98" s="134">
        <f t="shared" si="97"/>
        <v>12.25</v>
      </c>
      <c r="F98" s="134">
        <f t="shared" si="118"/>
        <v>13.5</v>
      </c>
      <c r="G98" s="134">
        <f t="shared" si="119"/>
        <v>11</v>
      </c>
      <c r="H98" s="135">
        <f t="shared" si="98"/>
        <v>0.81481481481481477</v>
      </c>
      <c r="I98" s="207"/>
      <c r="J98" s="201">
        <f t="shared" si="99"/>
        <v>12.25</v>
      </c>
      <c r="K98" s="132"/>
      <c r="L98" s="132"/>
      <c r="M98" s="132"/>
      <c r="N98" s="132"/>
      <c r="O98" s="132"/>
      <c r="P98" s="132"/>
      <c r="Q98" s="137" t="s">
        <v>351</v>
      </c>
      <c r="R98" s="132">
        <f t="shared" si="120"/>
        <v>147</v>
      </c>
      <c r="S98" s="138">
        <f t="shared" si="100"/>
        <v>0.24489795918367346</v>
      </c>
      <c r="T98" s="138">
        <f t="shared" si="101"/>
        <v>0.2857142857142857</v>
      </c>
      <c r="U98" s="138">
        <f t="shared" si="102"/>
        <v>0.20408163265306123</v>
      </c>
      <c r="V98" s="138">
        <f t="shared" si="103"/>
        <v>0.95918367346938771</v>
      </c>
      <c r="W98" s="138"/>
      <c r="X98" s="138"/>
      <c r="Y98" s="138"/>
      <c r="Z98" s="138"/>
      <c r="AA98" s="138"/>
      <c r="AB98" s="138"/>
      <c r="AC98" s="138"/>
      <c r="AE98" s="301">
        <f t="shared" si="104"/>
        <v>49</v>
      </c>
      <c r="AF98" s="346">
        <f>SUMIF(Data!$U:$U,"="&amp;AW98,Data!$H:$H)/IF($BB98&lt;1,1,$BB98)</f>
        <v>27</v>
      </c>
      <c r="AG98" s="346">
        <f>SUMIF(Data!$U:$U,"="&amp;AX98,Data!$H:$H)/IF($BG98&lt;1,1,$BG98)</f>
        <v>22</v>
      </c>
      <c r="AH98" s="136"/>
      <c r="AI98" s="301">
        <f t="shared" si="105"/>
        <v>49</v>
      </c>
      <c r="AJ98" s="136">
        <f t="shared" si="121"/>
        <v>27</v>
      </c>
      <c r="AK98" s="136">
        <f t="shared" si="122"/>
        <v>22</v>
      </c>
      <c r="AL98" s="136"/>
      <c r="AM98" s="136"/>
      <c r="AN98" s="136"/>
      <c r="AO98" s="136"/>
      <c r="AP98" s="136"/>
      <c r="AQ98" s="136">
        <f>IF(ISERROR(MATCH($B98&amp;LEFT(AQ$5,2),ErrCount!$L$2:$L$75,0)),1,0)</f>
        <v>1</v>
      </c>
      <c r="AR98" s="136">
        <f>IF(ISERROR(MATCH($B98&amp;LEFT(AR$5,2),ErrCount!$L$2:$L$75,0)),1,0)</f>
        <v>1</v>
      </c>
      <c r="AS98" s="136">
        <f>IF(ISERROR(MATCH($B98&amp;LEFT(AS$5,2),ErrCount!$L$2:$L$75,0)),1,0)</f>
        <v>1</v>
      </c>
      <c r="AT98" s="136">
        <f>IF(ISERROR(MATCH($B98&amp;LEFT(AT$5,2),ErrCount!$L$2:$L$75,0)),1,0)</f>
        <v>1</v>
      </c>
      <c r="AU98" s="136"/>
      <c r="AV98" s="136"/>
      <c r="AW98" s="136" t="str">
        <f t="shared" si="106"/>
        <v>147AMEW</v>
      </c>
      <c r="AX98" s="136" t="str">
        <f t="shared" si="107"/>
        <v>147PMEW</v>
      </c>
      <c r="AY98" s="136" t="str">
        <f t="shared" si="108"/>
        <v>147AMEW</v>
      </c>
      <c r="AZ98" s="136" t="str">
        <f t="shared" si="109"/>
        <v>147PMEW</v>
      </c>
      <c r="BA98" s="136" t="s">
        <v>351</v>
      </c>
      <c r="BB98" s="361">
        <f t="shared" si="110"/>
        <v>1</v>
      </c>
      <c r="BC98" s="397">
        <f>SUMIF(Data!$U:$U,"="&amp;$AY98,Data!I:I)/$BB98</f>
        <v>9</v>
      </c>
      <c r="BD98" s="397">
        <f>SUMIF(Data!$U:$U,"="&amp;$AY98,Data!J:J)/$BB98</f>
        <v>8</v>
      </c>
      <c r="BE98" s="397">
        <f>SUMIF(Data!$U:$U,"="&amp;$AY98,Data!K:K)/$BB98</f>
        <v>4</v>
      </c>
      <c r="BF98" s="397">
        <f>SUMIF(Data!$U:$U,"="&amp;$AY98,Data!L:L)/$BB98</f>
        <v>26</v>
      </c>
      <c r="BG98" s="361">
        <f t="shared" si="111"/>
        <v>1</v>
      </c>
      <c r="BH98" s="398">
        <f>SUMIF(Data!$U:$U,"="&amp;$AZ98,Data!I:I)/$BG98</f>
        <v>3</v>
      </c>
      <c r="BI98" s="398">
        <f>SUMIF(Data!$U:$U,"="&amp;$AZ98,Data!J:J)/$BG98</f>
        <v>6</v>
      </c>
      <c r="BJ98" s="398">
        <f>SUMIF(Data!$U:$U,"="&amp;$AZ98,Data!K:K)/$BG98</f>
        <v>6</v>
      </c>
      <c r="BK98" s="398">
        <f>SUMIF(Data!$U:$U,"="&amp;$AZ98,Data!L:L)/$BG98</f>
        <v>21</v>
      </c>
      <c r="BL98" s="141"/>
      <c r="BM98" s="139" t="b">
        <f t="shared" si="123"/>
        <v>1</v>
      </c>
      <c r="BN98" s="139" t="b">
        <f t="shared" si="124"/>
        <v>1</v>
      </c>
      <c r="BO98" t="b">
        <f t="shared" si="125"/>
        <v>1</v>
      </c>
      <c r="BP98">
        <v>39</v>
      </c>
      <c r="BQ98">
        <f t="shared" si="115"/>
        <v>1</v>
      </c>
      <c r="BR98">
        <f t="shared" si="116"/>
        <v>1</v>
      </c>
    </row>
    <row r="99" spans="1:70" s="139" customFormat="1" x14ac:dyDescent="0.25">
      <c r="A99" s="133">
        <v>40</v>
      </c>
      <c r="B99" s="133">
        <f t="shared" si="96"/>
        <v>152</v>
      </c>
      <c r="C99" s="133" t="str">
        <f t="shared" si="117"/>
        <v>Tempe Lake S.</v>
      </c>
      <c r="D99" s="133" t="str">
        <f t="shared" si="117"/>
        <v>TCA Bridge</v>
      </c>
      <c r="E99" s="134">
        <f t="shared" si="97"/>
        <v>41.75</v>
      </c>
      <c r="F99" s="134">
        <f t="shared" si="118"/>
        <v>25</v>
      </c>
      <c r="G99" s="134">
        <f t="shared" si="119"/>
        <v>58.5</v>
      </c>
      <c r="H99" s="135">
        <f t="shared" si="98"/>
        <v>2.34</v>
      </c>
      <c r="I99" s="207"/>
      <c r="J99" s="201">
        <f t="shared" si="99"/>
        <v>41.75</v>
      </c>
      <c r="K99" s="132"/>
      <c r="L99" s="132"/>
      <c r="M99" s="132"/>
      <c r="N99" s="132"/>
      <c r="O99" s="132"/>
      <c r="P99" s="132"/>
      <c r="Q99" s="137" t="s">
        <v>351</v>
      </c>
      <c r="R99" s="132">
        <f t="shared" si="120"/>
        <v>152</v>
      </c>
      <c r="S99" s="138">
        <f t="shared" si="100"/>
        <v>0.16167664670658682</v>
      </c>
      <c r="T99" s="138">
        <f t="shared" si="101"/>
        <v>0.46706586826347307</v>
      </c>
      <c r="U99" s="138">
        <f t="shared" si="102"/>
        <v>0</v>
      </c>
      <c r="V99" s="138">
        <f t="shared" si="103"/>
        <v>0</v>
      </c>
      <c r="W99" s="138"/>
      <c r="X99" s="138"/>
      <c r="Y99" s="138"/>
      <c r="Z99" s="138"/>
      <c r="AA99" s="138"/>
      <c r="AB99" s="138"/>
      <c r="AC99" s="138"/>
      <c r="AE99" s="301">
        <f t="shared" si="104"/>
        <v>167</v>
      </c>
      <c r="AF99" s="346">
        <f>SUMIF(Data!$U:$U,"="&amp;AW99,Data!$H:$H)/IF($BB99&lt;1,1,$BB99)</f>
        <v>50</v>
      </c>
      <c r="AG99" s="346">
        <f>SUMIF(Data!$U:$U,"="&amp;AX99,Data!$H:$H)/IF($BG99&lt;1,1,$BG99)</f>
        <v>117</v>
      </c>
      <c r="AH99" s="136"/>
      <c r="AI99" s="301">
        <f t="shared" si="105"/>
        <v>167</v>
      </c>
      <c r="AJ99" s="136">
        <f t="shared" si="121"/>
        <v>50</v>
      </c>
      <c r="AK99" s="136">
        <f t="shared" si="122"/>
        <v>117</v>
      </c>
      <c r="AL99" s="136"/>
      <c r="AM99" s="136"/>
      <c r="AN99" s="136"/>
      <c r="AO99" s="136"/>
      <c r="AP99" s="136"/>
      <c r="AQ99" s="136">
        <f>IF(ISERROR(MATCH($B99&amp;LEFT(AQ$5,2),ErrCount!$L$2:$L$75,0)),1,0)</f>
        <v>1</v>
      </c>
      <c r="AR99" s="136">
        <f>IF(ISERROR(MATCH($B99&amp;LEFT(AR$5,2),ErrCount!$L$2:$L$75,0)),1,0)</f>
        <v>1</v>
      </c>
      <c r="AS99" s="136">
        <f>IF(ISERROR(MATCH($B99&amp;LEFT(AS$5,2),ErrCount!$L$2:$L$75,0)),1,0)</f>
        <v>1</v>
      </c>
      <c r="AT99" s="136">
        <f>IF(ISERROR(MATCH($B99&amp;LEFT(AT$5,2),ErrCount!$L$2:$L$75,0)),1,0)</f>
        <v>1</v>
      </c>
      <c r="AU99" s="136"/>
      <c r="AV99" s="136"/>
      <c r="AW99" s="136" t="str">
        <f t="shared" si="106"/>
        <v>152AMEW</v>
      </c>
      <c r="AX99" s="136" t="str">
        <f t="shared" si="107"/>
        <v>152PMEW</v>
      </c>
      <c r="AY99" s="136" t="str">
        <f t="shared" si="108"/>
        <v>152AMEW</v>
      </c>
      <c r="AZ99" s="136" t="str">
        <f t="shared" si="109"/>
        <v>152PMEW</v>
      </c>
      <c r="BA99" s="136" t="s">
        <v>351</v>
      </c>
      <c r="BB99" s="361">
        <f t="shared" si="110"/>
        <v>1</v>
      </c>
      <c r="BC99" s="397">
        <f>SUMIF(Data!$U:$U,"="&amp;$AY99,Data!I:I)/$BB99</f>
        <v>9</v>
      </c>
      <c r="BD99" s="397">
        <f>SUMIF(Data!$U:$U,"="&amp;$AY99,Data!J:J)/$BB99</f>
        <v>36</v>
      </c>
      <c r="BE99" s="397">
        <f>SUMIF(Data!$U:$U,"="&amp;$AY99,Data!K:K)/$BB99</f>
        <v>0</v>
      </c>
      <c r="BF99" s="397">
        <f>SUMIF(Data!$U:$U,"="&amp;$AY99,Data!L:L)/$BB99</f>
        <v>0</v>
      </c>
      <c r="BG99" s="361">
        <f t="shared" si="111"/>
        <v>1</v>
      </c>
      <c r="BH99" s="398">
        <f>SUMIF(Data!$U:$U,"="&amp;$AZ99,Data!I:I)/$BG99</f>
        <v>18</v>
      </c>
      <c r="BI99" s="398">
        <f>SUMIF(Data!$U:$U,"="&amp;$AZ99,Data!J:J)/$BG99</f>
        <v>42</v>
      </c>
      <c r="BJ99" s="398">
        <f>SUMIF(Data!$U:$U,"="&amp;$AZ99,Data!K:K)/$BG99</f>
        <v>0</v>
      </c>
      <c r="BK99" s="398">
        <f>SUMIF(Data!$U:$U,"="&amp;$AZ99,Data!L:L)/$BG99</f>
        <v>0</v>
      </c>
      <c r="BL99" s="141"/>
      <c r="BM99" s="139" t="b">
        <f t="shared" si="123"/>
        <v>1</v>
      </c>
      <c r="BN99" s="139" t="b">
        <f t="shared" si="124"/>
        <v>1</v>
      </c>
      <c r="BO99" t="b">
        <f t="shared" si="125"/>
        <v>1</v>
      </c>
      <c r="BP99">
        <v>40</v>
      </c>
      <c r="BQ99">
        <f t="shared" si="115"/>
        <v>1</v>
      </c>
      <c r="BR99">
        <f t="shared" si="116"/>
        <v>1</v>
      </c>
    </row>
    <row r="100" spans="1:70" s="139" customFormat="1" x14ac:dyDescent="0.25">
      <c r="A100" s="139">
        <v>41</v>
      </c>
      <c r="B100" s="133">
        <f t="shared" si="96"/>
        <v>155</v>
      </c>
      <c r="C100" s="133" t="str">
        <f t="shared" si="117"/>
        <v>University Dr</v>
      </c>
      <c r="D100" s="133" t="str">
        <f t="shared" si="117"/>
        <v>McClintock Dr</v>
      </c>
      <c r="E100" s="134">
        <f t="shared" si="97"/>
        <v>50.25</v>
      </c>
      <c r="F100" s="134">
        <f t="shared" si="118"/>
        <v>45</v>
      </c>
      <c r="G100" s="134">
        <f t="shared" si="119"/>
        <v>55.5</v>
      </c>
      <c r="H100" s="135">
        <f t="shared" si="98"/>
        <v>1.2333333333333334</v>
      </c>
      <c r="I100" s="207"/>
      <c r="J100" s="201">
        <f t="shared" si="99"/>
        <v>50.25</v>
      </c>
      <c r="K100" s="132"/>
      <c r="L100" s="132"/>
      <c r="M100" s="132"/>
      <c r="N100" s="132"/>
      <c r="O100" s="132"/>
      <c r="P100" s="132"/>
      <c r="Q100" s="137" t="s">
        <v>351</v>
      </c>
      <c r="R100" s="132">
        <f t="shared" si="120"/>
        <v>155</v>
      </c>
      <c r="S100" s="138">
        <f t="shared" si="100"/>
        <v>0.3383084577114428</v>
      </c>
      <c r="T100" s="138">
        <f t="shared" si="101"/>
        <v>0.15422885572139303</v>
      </c>
      <c r="U100" s="138">
        <f t="shared" si="102"/>
        <v>0.17910447761194029</v>
      </c>
      <c r="V100" s="138">
        <f t="shared" si="103"/>
        <v>0.77114427860696522</v>
      </c>
      <c r="W100" s="138"/>
      <c r="X100" s="138"/>
      <c r="Y100" s="138"/>
      <c r="Z100" s="138"/>
      <c r="AA100" s="138"/>
      <c r="AB100" s="138"/>
      <c r="AC100" s="138"/>
      <c r="AE100" s="301">
        <f t="shared" si="104"/>
        <v>201</v>
      </c>
      <c r="AF100" s="346">
        <f>SUMIF(Data!$U:$U,"="&amp;AW100,Data!$H:$H)/IF($BB100&lt;1,1,$BB100)</f>
        <v>90</v>
      </c>
      <c r="AG100" s="346">
        <f>SUMIF(Data!$U:$U,"="&amp;AX100,Data!$H:$H)/IF($BG100&lt;1,1,$BG100)</f>
        <v>111</v>
      </c>
      <c r="AH100" s="136"/>
      <c r="AI100" s="301">
        <f t="shared" si="105"/>
        <v>201</v>
      </c>
      <c r="AJ100" s="136">
        <f t="shared" si="121"/>
        <v>90</v>
      </c>
      <c r="AK100" s="136">
        <f t="shared" si="122"/>
        <v>111</v>
      </c>
      <c r="AL100" s="136"/>
      <c r="AM100" s="136"/>
      <c r="AN100" s="136"/>
      <c r="AO100" s="136"/>
      <c r="AP100" s="136"/>
      <c r="AQ100" s="136">
        <f>IF(ISERROR(MATCH($B100&amp;LEFT(AQ$5,2),ErrCount!$L$2:$L$75,0)),1,0)</f>
        <v>1</v>
      </c>
      <c r="AR100" s="136">
        <f>IF(ISERROR(MATCH($B100&amp;LEFT(AR$5,2),ErrCount!$L$2:$L$75,0)),1,0)</f>
        <v>1</v>
      </c>
      <c r="AS100" s="136">
        <f>IF(ISERROR(MATCH($B100&amp;LEFT(AS$5,2),ErrCount!$L$2:$L$75,0)),1,0)</f>
        <v>1</v>
      </c>
      <c r="AT100" s="136">
        <f>IF(ISERROR(MATCH($B100&amp;LEFT(AT$5,2),ErrCount!$L$2:$L$75,0)),1,0)</f>
        <v>1</v>
      </c>
      <c r="AU100" s="136"/>
      <c r="AV100" s="136"/>
      <c r="AW100" s="136" t="str">
        <f t="shared" si="106"/>
        <v>155AMEW</v>
      </c>
      <c r="AX100" s="136" t="str">
        <f t="shared" si="107"/>
        <v>155PMEW</v>
      </c>
      <c r="AY100" s="136" t="str">
        <f t="shared" si="108"/>
        <v>155AMEW</v>
      </c>
      <c r="AZ100" s="136" t="str">
        <f t="shared" si="109"/>
        <v>155PMEW</v>
      </c>
      <c r="BA100" s="136" t="s">
        <v>351</v>
      </c>
      <c r="BB100" s="361">
        <f t="shared" si="110"/>
        <v>1</v>
      </c>
      <c r="BC100" s="397">
        <f>SUMIF(Data!$U:$U,"="&amp;$AY100,Data!I:I)/$BB100</f>
        <v>31</v>
      </c>
      <c r="BD100" s="397">
        <f>SUMIF(Data!$U:$U,"="&amp;$AY100,Data!J:J)/$BB100</f>
        <v>15</v>
      </c>
      <c r="BE100" s="397">
        <f>SUMIF(Data!$U:$U,"="&amp;$AY100,Data!K:K)/$BB100</f>
        <v>24</v>
      </c>
      <c r="BF100" s="397">
        <f>SUMIF(Data!$U:$U,"="&amp;$AY100,Data!L:L)/$BB100</f>
        <v>80</v>
      </c>
      <c r="BG100" s="361">
        <f t="shared" si="111"/>
        <v>1</v>
      </c>
      <c r="BH100" s="398">
        <f>SUMIF(Data!$U:$U,"="&amp;$AZ100,Data!I:I)/$BG100</f>
        <v>37</v>
      </c>
      <c r="BI100" s="398">
        <f>SUMIF(Data!$U:$U,"="&amp;$AZ100,Data!J:J)/$BG100</f>
        <v>16</v>
      </c>
      <c r="BJ100" s="398">
        <f>SUMIF(Data!$U:$U,"="&amp;$AZ100,Data!K:K)/$BG100</f>
        <v>12</v>
      </c>
      <c r="BK100" s="398">
        <f>SUMIF(Data!$U:$U,"="&amp;$AZ100,Data!L:L)/$BG100</f>
        <v>75</v>
      </c>
      <c r="BL100" s="141"/>
      <c r="BM100" s="139" t="b">
        <f t="shared" si="123"/>
        <v>1</v>
      </c>
      <c r="BN100" s="139" t="b">
        <f t="shared" si="124"/>
        <v>1</v>
      </c>
      <c r="BO100" t="b">
        <f t="shared" si="125"/>
        <v>1</v>
      </c>
      <c r="BP100">
        <v>41</v>
      </c>
      <c r="BQ100">
        <f t="shared" si="115"/>
        <v>1</v>
      </c>
      <c r="BR100">
        <f t="shared" si="116"/>
        <v>1</v>
      </c>
    </row>
    <row r="101" spans="1:70" s="139" customFormat="1" x14ac:dyDescent="0.25">
      <c r="A101" s="139">
        <v>42</v>
      </c>
      <c r="B101" s="133">
        <f t="shared" si="96"/>
        <v>156</v>
      </c>
      <c r="C101" s="133" t="str">
        <f t="shared" si="117"/>
        <v>Crosscut Canal</v>
      </c>
      <c r="D101" s="133" t="str">
        <f t="shared" si="117"/>
        <v>Mill Ave</v>
      </c>
      <c r="E101" s="134">
        <f t="shared" si="97"/>
        <v>6.75</v>
      </c>
      <c r="F101" s="134">
        <f t="shared" si="118"/>
        <v>6</v>
      </c>
      <c r="G101" s="134">
        <f t="shared" si="119"/>
        <v>7.5</v>
      </c>
      <c r="H101" s="135">
        <f t="shared" si="98"/>
        <v>1.25</v>
      </c>
      <c r="I101" s="207"/>
      <c r="J101" s="201">
        <f t="shared" si="99"/>
        <v>6.75</v>
      </c>
      <c r="K101" s="132"/>
      <c r="L101" s="132"/>
      <c r="M101" s="132"/>
      <c r="N101" s="132"/>
      <c r="O101" s="132"/>
      <c r="P101" s="132"/>
      <c r="Q101" s="137" t="s">
        <v>351</v>
      </c>
      <c r="R101" s="132">
        <f t="shared" si="120"/>
        <v>156</v>
      </c>
      <c r="S101" s="138">
        <f t="shared" si="100"/>
        <v>0.14814814814814814</v>
      </c>
      <c r="T101" s="138">
        <f t="shared" si="101"/>
        <v>0.7407407407407407</v>
      </c>
      <c r="U101" s="138">
        <f t="shared" si="102"/>
        <v>0</v>
      </c>
      <c r="V101" s="138">
        <f t="shared" si="103"/>
        <v>0.59259259259259256</v>
      </c>
      <c r="W101" s="138"/>
      <c r="X101" s="138"/>
      <c r="Y101" s="138"/>
      <c r="Z101" s="138"/>
      <c r="AA101" s="138"/>
      <c r="AB101" s="138"/>
      <c r="AC101" s="138"/>
      <c r="AE101" s="301">
        <f t="shared" si="104"/>
        <v>27</v>
      </c>
      <c r="AF101" s="346">
        <f>SUMIF(Data!$U:$U,"="&amp;AW101,Data!$H:$H)/IF($BB101&lt;1,1,$BB101)</f>
        <v>12</v>
      </c>
      <c r="AG101" s="346">
        <f>SUMIF(Data!$U:$U,"="&amp;AX101,Data!$H:$H)/IF($BG101&lt;1,1,$BG101)</f>
        <v>15</v>
      </c>
      <c r="AH101" s="136"/>
      <c r="AI101" s="301">
        <f t="shared" si="105"/>
        <v>27</v>
      </c>
      <c r="AJ101" s="136">
        <f t="shared" si="121"/>
        <v>12</v>
      </c>
      <c r="AK101" s="136">
        <f t="shared" si="122"/>
        <v>15</v>
      </c>
      <c r="AL101" s="136"/>
      <c r="AM101" s="136"/>
      <c r="AN101" s="136"/>
      <c r="AO101" s="136"/>
      <c r="AP101" s="136"/>
      <c r="AQ101" s="136">
        <f>IF(ISERROR(MATCH($B101&amp;LEFT(AQ$5,2),ErrCount!$L$2:$L$75,0)),1,0)</f>
        <v>1</v>
      </c>
      <c r="AR101" s="136">
        <f>IF(ISERROR(MATCH($B101&amp;LEFT(AR$5,2),ErrCount!$L$2:$L$75,0)),1,0)</f>
        <v>1</v>
      </c>
      <c r="AS101" s="136">
        <f>IF(ISERROR(MATCH($B101&amp;LEFT(AS$5,2),ErrCount!$L$2:$L$75,0)),1,0)</f>
        <v>1</v>
      </c>
      <c r="AT101" s="136">
        <f>IF(ISERROR(MATCH($B101&amp;LEFT(AT$5,2),ErrCount!$L$2:$L$75,0)),1,0)</f>
        <v>1</v>
      </c>
      <c r="AU101" s="136"/>
      <c r="AV101" s="136"/>
      <c r="AW101" s="136" t="str">
        <f t="shared" si="106"/>
        <v>156AMEW</v>
      </c>
      <c r="AX101" s="136" t="str">
        <f t="shared" si="107"/>
        <v>156PMEW</v>
      </c>
      <c r="AY101" s="136" t="str">
        <f t="shared" si="108"/>
        <v>156AMEW</v>
      </c>
      <c r="AZ101" s="136" t="str">
        <f t="shared" si="109"/>
        <v>156PMEW</v>
      </c>
      <c r="BA101" s="136" t="s">
        <v>351</v>
      </c>
      <c r="BB101" s="361">
        <f t="shared" si="110"/>
        <v>1</v>
      </c>
      <c r="BC101" s="397">
        <f>SUMIF(Data!$U:$U,"="&amp;$AY101,Data!I:I)/$BB101</f>
        <v>3</v>
      </c>
      <c r="BD101" s="397">
        <f>SUMIF(Data!$U:$U,"="&amp;$AY101,Data!J:J)/$BB101</f>
        <v>11</v>
      </c>
      <c r="BE101" s="397">
        <f>SUMIF(Data!$U:$U,"="&amp;$AY101,Data!K:K)/$BB101</f>
        <v>0</v>
      </c>
      <c r="BF101" s="397">
        <f>SUMIF(Data!$U:$U,"="&amp;$AY101,Data!L:L)/$BB101</f>
        <v>1</v>
      </c>
      <c r="BG101" s="361">
        <f t="shared" si="111"/>
        <v>1</v>
      </c>
      <c r="BH101" s="398">
        <f>SUMIF(Data!$U:$U,"="&amp;$AZ101,Data!I:I)/$BG101</f>
        <v>1</v>
      </c>
      <c r="BI101" s="398">
        <f>SUMIF(Data!$U:$U,"="&amp;$AZ101,Data!J:J)/$BG101</f>
        <v>9</v>
      </c>
      <c r="BJ101" s="398">
        <f>SUMIF(Data!$U:$U,"="&amp;$AZ101,Data!K:K)/$BG101</f>
        <v>0</v>
      </c>
      <c r="BK101" s="398">
        <f>SUMIF(Data!$U:$U,"="&amp;$AZ101,Data!L:L)/$BG101</f>
        <v>15</v>
      </c>
      <c r="BL101" s="141"/>
      <c r="BM101" s="139" t="b">
        <f t="shared" si="123"/>
        <v>1</v>
      </c>
      <c r="BN101" s="139" t="b">
        <f t="shared" si="124"/>
        <v>1</v>
      </c>
      <c r="BO101" t="b">
        <f t="shared" si="125"/>
        <v>1</v>
      </c>
      <c r="BP101">
        <v>42</v>
      </c>
      <c r="BQ101">
        <f t="shared" si="115"/>
        <v>1</v>
      </c>
      <c r="BR101">
        <f t="shared" si="116"/>
        <v>1</v>
      </c>
    </row>
    <row r="102" spans="1:70" s="139" customFormat="1" x14ac:dyDescent="0.25">
      <c r="A102" s="133">
        <v>43</v>
      </c>
      <c r="B102" s="133">
        <f t="shared" ref="B102:B113" si="126">INDEX(sum_locID,1,A102)</f>
        <v>157</v>
      </c>
      <c r="C102" s="133" t="str">
        <f t="shared" si="117"/>
        <v>Curry Rd</v>
      </c>
      <c r="D102" s="133" t="str">
        <f t="shared" si="117"/>
        <v>College Ave</v>
      </c>
      <c r="E102" s="134">
        <f t="shared" ref="E102:E107" si="127">IF(BN102,IF(BM102,AI102/4,AI102/2),"")</f>
        <v>9</v>
      </c>
      <c r="F102" s="134">
        <f t="shared" si="118"/>
        <v>8</v>
      </c>
      <c r="G102" s="134">
        <f t="shared" si="119"/>
        <v>10</v>
      </c>
      <c r="H102" s="135">
        <f t="shared" ref="H102:H113" si="128">IF(BM102,G102/F102,"")</f>
        <v>1.25</v>
      </c>
      <c r="I102" s="207"/>
      <c r="J102" s="201">
        <f t="shared" ref="J102:J107" si="129">IF(BO102,AE102/4,AE102/2)</f>
        <v>9</v>
      </c>
      <c r="K102" s="132"/>
      <c r="L102" s="132"/>
      <c r="M102" s="132"/>
      <c r="N102" s="132"/>
      <c r="O102" s="132"/>
      <c r="P102" s="132"/>
      <c r="Q102" s="137" t="s">
        <v>351</v>
      </c>
      <c r="R102" s="132">
        <f t="shared" si="120"/>
        <v>157</v>
      </c>
      <c r="S102" s="138">
        <f t="shared" ref="S102:S107" si="130">IF($AI102&gt;0,(BC102*$AS102+BH102*$AT102)/$AI102,"")</f>
        <v>0.1111111111111111</v>
      </c>
      <c r="T102" s="138">
        <f t="shared" ref="T102:T107" si="131">IF($AI102&gt;0,(BD102*$AS102+BI102*$AT102)/$AI102,"")</f>
        <v>0.41666666666666669</v>
      </c>
      <c r="U102" s="138">
        <f t="shared" ref="U102:U107" si="132">IF($AI102&gt;0,(BE102*$AS102+BJ102*$AT102)/$AI102,"")</f>
        <v>0.16666666666666666</v>
      </c>
      <c r="V102" s="138">
        <f t="shared" ref="V102:V107" si="133">IF($AI102&gt;0,(BF102*$AS102+BK102*$AT102)/$AI102,"")</f>
        <v>0.3611111111111111</v>
      </c>
      <c r="W102" s="138"/>
      <c r="X102" s="138"/>
      <c r="Y102" s="138"/>
      <c r="Z102" s="138"/>
      <c r="AA102" s="138"/>
      <c r="AB102" s="138"/>
      <c r="AC102" s="138"/>
      <c r="AE102" s="301">
        <f t="shared" si="104"/>
        <v>36</v>
      </c>
      <c r="AF102" s="346">
        <f>SUMIF(Data!$U:$U,"="&amp;AW102,Data!$H:$H)/IF($BB102&lt;1,1,$BB102)</f>
        <v>16</v>
      </c>
      <c r="AG102" s="346">
        <f>SUMIF(Data!$U:$U,"="&amp;AX102,Data!$H:$H)/IF($BG102&lt;1,1,$BG102)</f>
        <v>20</v>
      </c>
      <c r="AH102" s="136"/>
      <c r="AI102" s="301">
        <f t="shared" si="105"/>
        <v>36</v>
      </c>
      <c r="AJ102" s="136">
        <f t="shared" si="121"/>
        <v>16</v>
      </c>
      <c r="AK102" s="136">
        <f t="shared" si="122"/>
        <v>20</v>
      </c>
      <c r="AL102" s="136"/>
      <c r="AM102" s="136"/>
      <c r="AN102" s="136"/>
      <c r="AO102" s="136"/>
      <c r="AP102" s="136"/>
      <c r="AQ102" s="136">
        <f>IF(ISERROR(MATCH($B102&amp;LEFT(AQ$5,2),ErrCount!$L$2:$L$75,0)),1,0)</f>
        <v>1</v>
      </c>
      <c r="AR102" s="136">
        <f>IF(ISERROR(MATCH($B102&amp;LEFT(AR$5,2),ErrCount!$L$2:$L$75,0)),1,0)</f>
        <v>1</v>
      </c>
      <c r="AS102" s="136">
        <f>IF(ISERROR(MATCH($B102&amp;LEFT(AS$5,2),ErrCount!$L$2:$L$75,0)),1,0)</f>
        <v>1</v>
      </c>
      <c r="AT102" s="136">
        <f>IF(ISERROR(MATCH($B102&amp;LEFT(AT$5,2),ErrCount!$L$2:$L$75,0)),1,0)</f>
        <v>1</v>
      </c>
      <c r="AU102" s="136"/>
      <c r="AV102" s="136"/>
      <c r="AW102" s="136" t="str">
        <f t="shared" ref="AW102:AW113" si="134">$B102&amp;LEFT(AY$5,2)&amp;$BA102</f>
        <v>157AMEW</v>
      </c>
      <c r="AX102" s="136" t="str">
        <f t="shared" ref="AX102:AX113" si="135">$B102&amp;LEFT(AZ$5,2)&amp;$BA102</f>
        <v>157PMEW</v>
      </c>
      <c r="AY102" s="136" t="str">
        <f t="shared" ref="AY102:AY113" si="136">IF(AS102,$B102&amp;LEFT(AY$5,2)&amp;$BA102,"")</f>
        <v>157AMEW</v>
      </c>
      <c r="AZ102" s="136" t="str">
        <f t="shared" ref="AZ102:AZ113" si="137">IF(AT102,$B102&amp;LEFT(AZ$5,2)&amp;$BA102,"")</f>
        <v>157PMEW</v>
      </c>
      <c r="BA102" s="136" t="s">
        <v>351</v>
      </c>
      <c r="BB102" s="361">
        <f t="shared" ref="BB102:BB113" si="138">VLOOKUP(LEFT($AY102,5),DivBy,3,FALSE)</f>
        <v>1</v>
      </c>
      <c r="BC102" s="397">
        <f>SUMIF(Data!$U:$U,"="&amp;$AY102,Data!I:I)/$BB102</f>
        <v>1</v>
      </c>
      <c r="BD102" s="397">
        <f>SUMIF(Data!$U:$U,"="&amp;$AY102,Data!J:J)/$BB102</f>
        <v>11</v>
      </c>
      <c r="BE102" s="397">
        <f>SUMIF(Data!$U:$U,"="&amp;$AY102,Data!K:K)/$BB102</f>
        <v>1</v>
      </c>
      <c r="BF102" s="397">
        <f>SUMIF(Data!$U:$U,"="&amp;$AY102,Data!L:L)/$BB102</f>
        <v>2</v>
      </c>
      <c r="BG102" s="361">
        <f t="shared" ref="BG102:BG113" si="139">VLOOKUP(LEFT($AZ102,5),DivBy,3,FALSE)</f>
        <v>1</v>
      </c>
      <c r="BH102" s="398">
        <f>SUMIF(Data!$U:$U,"="&amp;$AZ102,Data!I:I)/$BG102</f>
        <v>3</v>
      </c>
      <c r="BI102" s="398">
        <f>SUMIF(Data!$U:$U,"="&amp;$AZ102,Data!J:J)/$BG102</f>
        <v>4</v>
      </c>
      <c r="BJ102" s="398">
        <f>SUMIF(Data!$U:$U,"="&amp;$AZ102,Data!K:K)/$BG102</f>
        <v>5</v>
      </c>
      <c r="BK102" s="398">
        <f>SUMIF(Data!$U:$U,"="&amp;$AZ102,Data!L:L)/$BG102</f>
        <v>11</v>
      </c>
      <c r="BL102" s="141"/>
      <c r="BM102" s="139" t="b">
        <f t="shared" si="123"/>
        <v>1</v>
      </c>
      <c r="BN102" s="139" t="b">
        <f t="shared" si="124"/>
        <v>1</v>
      </c>
      <c r="BO102" t="b">
        <f t="shared" si="125"/>
        <v>1</v>
      </c>
      <c r="BP102">
        <v>43</v>
      </c>
      <c r="BQ102">
        <f t="shared" ref="BQ102:BQ113" si="140">INDEX(AM_reps,1,$BP102)</f>
        <v>1</v>
      </c>
      <c r="BR102">
        <f t="shared" ref="BR102:BR113" si="141">INDEX(PM_reps,1,$BP102)</f>
        <v>1</v>
      </c>
    </row>
    <row r="103" spans="1:70" s="139" customFormat="1" x14ac:dyDescent="0.25">
      <c r="A103" s="139">
        <v>44</v>
      </c>
      <c r="B103" s="133">
        <f t="shared" si="126"/>
        <v>158</v>
      </c>
      <c r="C103" s="133" t="str">
        <f t="shared" si="117"/>
        <v>Washington St</v>
      </c>
      <c r="D103" s="133" t="str">
        <f t="shared" si="117"/>
        <v>Priest Dr</v>
      </c>
      <c r="E103" s="134">
        <f t="shared" si="127"/>
        <v>20.75</v>
      </c>
      <c r="F103" s="134">
        <f t="shared" si="118"/>
        <v>17</v>
      </c>
      <c r="G103" s="134">
        <f t="shared" si="119"/>
        <v>24.5</v>
      </c>
      <c r="H103" s="135">
        <f t="shared" si="128"/>
        <v>1.4411764705882353</v>
      </c>
      <c r="I103" s="207"/>
      <c r="J103" s="201">
        <f t="shared" si="129"/>
        <v>20.75</v>
      </c>
      <c r="K103" s="132"/>
      <c r="L103" s="132"/>
      <c r="M103" s="132"/>
      <c r="N103" s="132"/>
      <c r="O103" s="132"/>
      <c r="P103" s="132"/>
      <c r="Q103" s="137" t="s">
        <v>351</v>
      </c>
      <c r="R103" s="132">
        <f t="shared" si="120"/>
        <v>158</v>
      </c>
      <c r="S103" s="138">
        <f t="shared" si="130"/>
        <v>8.4337349397590355E-2</v>
      </c>
      <c r="T103" s="138">
        <f t="shared" si="131"/>
        <v>0.51807228915662651</v>
      </c>
      <c r="U103" s="138">
        <f t="shared" si="132"/>
        <v>0.21686746987951808</v>
      </c>
      <c r="V103" s="138">
        <f t="shared" si="133"/>
        <v>0.39759036144578314</v>
      </c>
      <c r="W103" s="138"/>
      <c r="X103" s="138"/>
      <c r="Y103" s="138"/>
      <c r="Z103" s="138"/>
      <c r="AA103" s="138"/>
      <c r="AB103" s="138"/>
      <c r="AC103" s="138"/>
      <c r="AE103" s="301">
        <f t="shared" si="104"/>
        <v>83</v>
      </c>
      <c r="AF103" s="346">
        <f>SUMIF(Data!$U:$U,"="&amp;AW103,Data!$H:$H)/IF($BB103&lt;1,1,$BB103)</f>
        <v>34</v>
      </c>
      <c r="AG103" s="346">
        <f>SUMIF(Data!$U:$U,"="&amp;AX103,Data!$H:$H)/IF($BG103&lt;1,1,$BG103)</f>
        <v>49</v>
      </c>
      <c r="AH103" s="136"/>
      <c r="AI103" s="301">
        <f t="shared" si="105"/>
        <v>83</v>
      </c>
      <c r="AJ103" s="136">
        <f t="shared" si="121"/>
        <v>34</v>
      </c>
      <c r="AK103" s="136">
        <f t="shared" si="122"/>
        <v>49</v>
      </c>
      <c r="AL103" s="136"/>
      <c r="AM103" s="136"/>
      <c r="AN103" s="136"/>
      <c r="AO103" s="136"/>
      <c r="AP103" s="136"/>
      <c r="AQ103" s="136">
        <f>IF(ISERROR(MATCH($B103&amp;LEFT(AQ$5,2),ErrCount!$L$2:$L$75,0)),1,0)</f>
        <v>1</v>
      </c>
      <c r="AR103" s="136">
        <f>IF(ISERROR(MATCH($B103&amp;LEFT(AR$5,2),ErrCount!$L$2:$L$75,0)),1,0)</f>
        <v>1</v>
      </c>
      <c r="AS103" s="136">
        <f>IF(ISERROR(MATCH($B103&amp;LEFT(AS$5,2),ErrCount!$L$2:$L$75,0)),1,0)</f>
        <v>1</v>
      </c>
      <c r="AT103" s="136">
        <f>IF(ISERROR(MATCH($B103&amp;LEFT(AT$5,2),ErrCount!$L$2:$L$75,0)),1,0)</f>
        <v>1</v>
      </c>
      <c r="AU103" s="136"/>
      <c r="AV103" s="136"/>
      <c r="AW103" s="136" t="str">
        <f t="shared" si="134"/>
        <v>158AMEW</v>
      </c>
      <c r="AX103" s="136" t="str">
        <f t="shared" si="135"/>
        <v>158PMEW</v>
      </c>
      <c r="AY103" s="136" t="str">
        <f t="shared" si="136"/>
        <v>158AMEW</v>
      </c>
      <c r="AZ103" s="136" t="str">
        <f t="shared" si="137"/>
        <v>158PMEW</v>
      </c>
      <c r="BA103" s="136" t="s">
        <v>351</v>
      </c>
      <c r="BB103" s="361">
        <f t="shared" si="138"/>
        <v>1</v>
      </c>
      <c r="BC103" s="397">
        <f>SUMIF(Data!$U:$U,"="&amp;$AY103,Data!I:I)/$BB103</f>
        <v>2</v>
      </c>
      <c r="BD103" s="397">
        <f>SUMIF(Data!$U:$U,"="&amp;$AY103,Data!J:J)/$BB103</f>
        <v>20</v>
      </c>
      <c r="BE103" s="397">
        <f>SUMIF(Data!$U:$U,"="&amp;$AY103,Data!K:K)/$BB103</f>
        <v>7</v>
      </c>
      <c r="BF103" s="397">
        <f>SUMIF(Data!$U:$U,"="&amp;$AY103,Data!L:L)/$BB103</f>
        <v>13</v>
      </c>
      <c r="BG103" s="361">
        <f t="shared" si="139"/>
        <v>1</v>
      </c>
      <c r="BH103" s="398">
        <f>SUMIF(Data!$U:$U,"="&amp;$AZ103,Data!I:I)/$BG103</f>
        <v>5</v>
      </c>
      <c r="BI103" s="398">
        <f>SUMIF(Data!$U:$U,"="&amp;$AZ103,Data!J:J)/$BG103</f>
        <v>23</v>
      </c>
      <c r="BJ103" s="398">
        <f>SUMIF(Data!$U:$U,"="&amp;$AZ103,Data!K:K)/$BG103</f>
        <v>11</v>
      </c>
      <c r="BK103" s="398">
        <f>SUMIF(Data!$U:$U,"="&amp;$AZ103,Data!L:L)/$BG103</f>
        <v>20</v>
      </c>
      <c r="BL103" s="141"/>
      <c r="BM103" s="139" t="b">
        <f t="shared" si="123"/>
        <v>1</v>
      </c>
      <c r="BN103" s="139" t="b">
        <f t="shared" si="124"/>
        <v>1</v>
      </c>
      <c r="BO103" t="b">
        <f t="shared" si="125"/>
        <v>1</v>
      </c>
      <c r="BP103">
        <v>44</v>
      </c>
      <c r="BQ103">
        <f t="shared" si="140"/>
        <v>1</v>
      </c>
      <c r="BR103">
        <f t="shared" si="141"/>
        <v>1</v>
      </c>
    </row>
    <row r="104" spans="1:70" s="139" customFormat="1" x14ac:dyDescent="0.25">
      <c r="A104" s="139">
        <v>45</v>
      </c>
      <c r="B104" s="133">
        <f t="shared" si="126"/>
        <v>159</v>
      </c>
      <c r="C104" s="133" t="str">
        <f t="shared" si="117"/>
        <v>Broadway Rd</v>
      </c>
      <c r="D104" s="133" t="str">
        <f t="shared" si="117"/>
        <v>McClintock Dr</v>
      </c>
      <c r="E104" s="134">
        <f t="shared" si="127"/>
        <v>18.75</v>
      </c>
      <c r="F104" s="134">
        <f t="shared" si="118"/>
        <v>17.5</v>
      </c>
      <c r="G104" s="134">
        <f t="shared" si="119"/>
        <v>20</v>
      </c>
      <c r="H104" s="135">
        <f t="shared" si="128"/>
        <v>1.1428571428571428</v>
      </c>
      <c r="I104" s="207"/>
      <c r="J104" s="201">
        <f t="shared" si="129"/>
        <v>18.75</v>
      </c>
      <c r="K104" s="132"/>
      <c r="L104" s="132"/>
      <c r="M104" s="132"/>
      <c r="N104" s="132"/>
      <c r="O104" s="132"/>
      <c r="P104" s="132"/>
      <c r="Q104" s="137" t="s">
        <v>351</v>
      </c>
      <c r="R104" s="132">
        <f t="shared" si="120"/>
        <v>159</v>
      </c>
      <c r="S104" s="138">
        <f t="shared" si="130"/>
        <v>0.24</v>
      </c>
      <c r="T104" s="138">
        <f t="shared" si="131"/>
        <v>2.6666666666666668E-2</v>
      </c>
      <c r="U104" s="138">
        <f t="shared" si="132"/>
        <v>0.33333333333333331</v>
      </c>
      <c r="V104" s="138">
        <f t="shared" si="133"/>
        <v>1</v>
      </c>
      <c r="W104" s="138"/>
      <c r="X104" s="138"/>
      <c r="Y104" s="138"/>
      <c r="Z104" s="138"/>
      <c r="AA104" s="138"/>
      <c r="AB104" s="138"/>
      <c r="AC104" s="138"/>
      <c r="AE104" s="301">
        <f t="shared" si="104"/>
        <v>75</v>
      </c>
      <c r="AF104" s="346">
        <f>SUMIF(Data!$U:$U,"="&amp;AW104,Data!$H:$H)/IF($BB104&lt;1,1,$BB104)</f>
        <v>35</v>
      </c>
      <c r="AG104" s="346">
        <f>SUMIF(Data!$U:$U,"="&amp;AX104,Data!$H:$H)/IF($BG104&lt;1,1,$BG104)</f>
        <v>40</v>
      </c>
      <c r="AH104" s="136"/>
      <c r="AI104" s="301">
        <f t="shared" si="105"/>
        <v>75</v>
      </c>
      <c r="AJ104" s="136">
        <f t="shared" si="121"/>
        <v>35</v>
      </c>
      <c r="AK104" s="136">
        <f t="shared" si="122"/>
        <v>40</v>
      </c>
      <c r="AL104" s="136"/>
      <c r="AM104" s="136"/>
      <c r="AN104" s="136"/>
      <c r="AO104" s="136"/>
      <c r="AP104" s="136"/>
      <c r="AQ104" s="136">
        <f>IF(ISERROR(MATCH($B104&amp;LEFT(AQ$5,2),ErrCount!$L$2:$L$75,0)),1,0)</f>
        <v>1</v>
      </c>
      <c r="AR104" s="136">
        <f>IF(ISERROR(MATCH($B104&amp;LEFT(AR$5,2),ErrCount!$L$2:$L$75,0)),1,0)</f>
        <v>1</v>
      </c>
      <c r="AS104" s="136">
        <f>IF(ISERROR(MATCH($B104&amp;LEFT(AS$5,2),ErrCount!$L$2:$L$75,0)),1,0)</f>
        <v>1</v>
      </c>
      <c r="AT104" s="136">
        <f>IF(ISERROR(MATCH($B104&amp;LEFT(AT$5,2),ErrCount!$L$2:$L$75,0)),1,0)</f>
        <v>1</v>
      </c>
      <c r="AU104" s="136"/>
      <c r="AV104" s="136"/>
      <c r="AW104" s="136" t="str">
        <f t="shared" si="134"/>
        <v>159AMEW</v>
      </c>
      <c r="AX104" s="136" t="str">
        <f t="shared" si="135"/>
        <v>159PMEW</v>
      </c>
      <c r="AY104" s="136" t="str">
        <f t="shared" si="136"/>
        <v>159AMEW</v>
      </c>
      <c r="AZ104" s="136" t="str">
        <f t="shared" si="137"/>
        <v>159PMEW</v>
      </c>
      <c r="BA104" s="136" t="s">
        <v>351</v>
      </c>
      <c r="BB104" s="361">
        <f t="shared" si="138"/>
        <v>1</v>
      </c>
      <c r="BC104" s="397">
        <f>SUMIF(Data!$U:$U,"="&amp;$AY104,Data!I:I)/$BB104</f>
        <v>9</v>
      </c>
      <c r="BD104" s="397">
        <f>SUMIF(Data!$U:$U,"="&amp;$AY104,Data!J:J)/$BB104</f>
        <v>1</v>
      </c>
      <c r="BE104" s="397">
        <f>SUMIF(Data!$U:$U,"="&amp;$AY104,Data!K:K)/$BB104</f>
        <v>12</v>
      </c>
      <c r="BF104" s="397">
        <f>SUMIF(Data!$U:$U,"="&amp;$AY104,Data!L:L)/$BB104</f>
        <v>35</v>
      </c>
      <c r="BG104" s="361">
        <f t="shared" si="139"/>
        <v>1</v>
      </c>
      <c r="BH104" s="398">
        <f>SUMIF(Data!$U:$U,"="&amp;$AZ104,Data!I:I)/$BG104</f>
        <v>9</v>
      </c>
      <c r="BI104" s="398">
        <f>SUMIF(Data!$U:$U,"="&amp;$AZ104,Data!J:J)/$BG104</f>
        <v>1</v>
      </c>
      <c r="BJ104" s="398">
        <f>SUMIF(Data!$U:$U,"="&amp;$AZ104,Data!K:K)/$BG104</f>
        <v>13</v>
      </c>
      <c r="BK104" s="398">
        <f>SUMIF(Data!$U:$U,"="&amp;$AZ104,Data!L:L)/$BG104</f>
        <v>40</v>
      </c>
      <c r="BL104" s="141"/>
      <c r="BM104" s="139" t="b">
        <f t="shared" si="123"/>
        <v>1</v>
      </c>
      <c r="BN104" s="139" t="b">
        <f t="shared" si="124"/>
        <v>1</v>
      </c>
      <c r="BO104" t="b">
        <f t="shared" si="125"/>
        <v>1</v>
      </c>
      <c r="BP104">
        <v>45</v>
      </c>
      <c r="BQ104">
        <f t="shared" si="140"/>
        <v>1</v>
      </c>
      <c r="BR104">
        <f t="shared" si="141"/>
        <v>1</v>
      </c>
    </row>
    <row r="105" spans="1:70" s="139" customFormat="1" x14ac:dyDescent="0.25">
      <c r="A105" s="133">
        <v>46</v>
      </c>
      <c r="B105" s="133">
        <f t="shared" si="126"/>
        <v>160</v>
      </c>
      <c r="C105" s="133" t="str">
        <f t="shared" si="117"/>
        <v>Broadway Rd</v>
      </c>
      <c r="D105" s="133" t="str">
        <f t="shared" si="117"/>
        <v>Hardy Dr</v>
      </c>
      <c r="E105" s="134">
        <f t="shared" si="127"/>
        <v>6.75</v>
      </c>
      <c r="F105" s="134">
        <f t="shared" si="118"/>
        <v>5</v>
      </c>
      <c r="G105" s="134">
        <f t="shared" si="119"/>
        <v>8.5</v>
      </c>
      <c r="H105" s="135">
        <f t="shared" si="128"/>
        <v>1.7</v>
      </c>
      <c r="I105" s="207"/>
      <c r="J105" s="201">
        <f t="shared" si="129"/>
        <v>6.75</v>
      </c>
      <c r="K105" s="132"/>
      <c r="L105" s="132"/>
      <c r="M105" s="132"/>
      <c r="N105" s="132"/>
      <c r="O105" s="132"/>
      <c r="P105" s="132"/>
      <c r="Q105" s="137" t="s">
        <v>351</v>
      </c>
      <c r="R105" s="132">
        <f t="shared" si="120"/>
        <v>160</v>
      </c>
      <c r="S105" s="138">
        <f t="shared" si="130"/>
        <v>0.14814814814814814</v>
      </c>
      <c r="T105" s="138">
        <f t="shared" si="131"/>
        <v>7.407407407407407E-2</v>
      </c>
      <c r="U105" s="138">
        <f t="shared" si="132"/>
        <v>0.40740740740740738</v>
      </c>
      <c r="V105" s="138">
        <f t="shared" si="133"/>
        <v>1</v>
      </c>
      <c r="W105" s="138"/>
      <c r="X105" s="138"/>
      <c r="Y105" s="138"/>
      <c r="Z105" s="138"/>
      <c r="AA105" s="138"/>
      <c r="AB105" s="138"/>
      <c r="AC105" s="138"/>
      <c r="AE105" s="301">
        <f t="shared" si="104"/>
        <v>27</v>
      </c>
      <c r="AF105" s="346">
        <f>SUMIF(Data!$U:$U,"="&amp;AW105,Data!$H:$H)/IF($BB105&lt;1,1,$BB105)</f>
        <v>10</v>
      </c>
      <c r="AG105" s="346">
        <f>SUMIF(Data!$U:$U,"="&amp;AX105,Data!$H:$H)/IF($BG105&lt;1,1,$BG105)</f>
        <v>17</v>
      </c>
      <c r="AH105" s="136"/>
      <c r="AI105" s="301">
        <f t="shared" si="105"/>
        <v>27</v>
      </c>
      <c r="AJ105" s="136">
        <f t="shared" si="121"/>
        <v>10</v>
      </c>
      <c r="AK105" s="136">
        <f t="shared" si="122"/>
        <v>17</v>
      </c>
      <c r="AL105" s="136"/>
      <c r="AM105" s="136"/>
      <c r="AN105" s="136"/>
      <c r="AO105" s="136"/>
      <c r="AP105" s="136"/>
      <c r="AQ105" s="136">
        <f>IF(ISERROR(MATCH($B105&amp;LEFT(AQ$5,2),ErrCount!$L$2:$L$75,0)),1,0)</f>
        <v>1</v>
      </c>
      <c r="AR105" s="136">
        <f>IF(ISERROR(MATCH($B105&amp;LEFT(AR$5,2),ErrCount!$L$2:$L$75,0)),1,0)</f>
        <v>1</v>
      </c>
      <c r="AS105" s="136">
        <f>IF(ISERROR(MATCH($B105&amp;LEFT(AS$5,2),ErrCount!$L$2:$L$75,0)),1,0)</f>
        <v>1</v>
      </c>
      <c r="AT105" s="136">
        <f>IF(ISERROR(MATCH($B105&amp;LEFT(AT$5,2),ErrCount!$L$2:$L$75,0)),1,0)</f>
        <v>1</v>
      </c>
      <c r="AU105" s="136"/>
      <c r="AV105" s="136"/>
      <c r="AW105" s="136" t="str">
        <f t="shared" si="134"/>
        <v>160AMEW</v>
      </c>
      <c r="AX105" s="136" t="str">
        <f t="shared" si="135"/>
        <v>160PMEW</v>
      </c>
      <c r="AY105" s="136" t="str">
        <f t="shared" si="136"/>
        <v>160AMEW</v>
      </c>
      <c r="AZ105" s="136" t="str">
        <f t="shared" si="137"/>
        <v>160PMEW</v>
      </c>
      <c r="BA105" s="136" t="s">
        <v>351</v>
      </c>
      <c r="BB105" s="361">
        <f t="shared" si="138"/>
        <v>1</v>
      </c>
      <c r="BC105" s="397">
        <f>SUMIF(Data!$U:$U,"="&amp;$AY105,Data!I:I)/$BB105</f>
        <v>2</v>
      </c>
      <c r="BD105" s="397">
        <f>SUMIF(Data!$U:$U,"="&amp;$AY105,Data!J:J)/$BB105</f>
        <v>1</v>
      </c>
      <c r="BE105" s="397">
        <f>SUMIF(Data!$U:$U,"="&amp;$AY105,Data!K:K)/$BB105</f>
        <v>3</v>
      </c>
      <c r="BF105" s="397">
        <f>SUMIF(Data!$U:$U,"="&amp;$AY105,Data!L:L)/$BB105</f>
        <v>10</v>
      </c>
      <c r="BG105" s="361">
        <f t="shared" si="139"/>
        <v>1</v>
      </c>
      <c r="BH105" s="398">
        <f>SUMIF(Data!$U:$U,"="&amp;$AZ105,Data!I:I)/$BG105</f>
        <v>2</v>
      </c>
      <c r="BI105" s="398">
        <f>SUMIF(Data!$U:$U,"="&amp;$AZ105,Data!J:J)/$BG105</f>
        <v>1</v>
      </c>
      <c r="BJ105" s="398">
        <f>SUMIF(Data!$U:$U,"="&amp;$AZ105,Data!K:K)/$BG105</f>
        <v>8</v>
      </c>
      <c r="BK105" s="398">
        <f>SUMIF(Data!$U:$U,"="&amp;$AZ105,Data!L:L)/$BG105</f>
        <v>17</v>
      </c>
      <c r="BL105" s="141"/>
      <c r="BM105" s="139" t="b">
        <f t="shared" si="123"/>
        <v>1</v>
      </c>
      <c r="BN105" s="139" t="b">
        <f t="shared" si="124"/>
        <v>1</v>
      </c>
      <c r="BO105" t="b">
        <f t="shared" si="125"/>
        <v>1</v>
      </c>
      <c r="BP105">
        <v>46</v>
      </c>
      <c r="BQ105">
        <f t="shared" si="140"/>
        <v>1</v>
      </c>
      <c r="BR105">
        <f t="shared" si="141"/>
        <v>1</v>
      </c>
    </row>
    <row r="106" spans="1:70" s="139" customFormat="1" x14ac:dyDescent="0.25">
      <c r="A106" s="139">
        <v>47</v>
      </c>
      <c r="B106" s="133">
        <f t="shared" si="126"/>
        <v>161</v>
      </c>
      <c r="C106" s="133" t="str">
        <f t="shared" ref="C106:D113" si="142">IF(ISERROR(VLOOKUP($B106,Loc,2,FALSE)),"",VLOOKUP($B106,Loc,MATCH(C$5,loc_hdr,0),FALSE))</f>
        <v>University Dr</v>
      </c>
      <c r="D106" s="133" t="str">
        <f t="shared" si="142"/>
        <v>Price Rd</v>
      </c>
      <c r="E106" s="134">
        <f t="shared" si="127"/>
        <v>19</v>
      </c>
      <c r="F106" s="134">
        <f t="shared" si="118"/>
        <v>16.5</v>
      </c>
      <c r="G106" s="134">
        <f t="shared" si="119"/>
        <v>21.5</v>
      </c>
      <c r="H106" s="135">
        <f t="shared" si="128"/>
        <v>1.303030303030303</v>
      </c>
      <c r="I106" s="207"/>
      <c r="J106" s="201">
        <f t="shared" si="129"/>
        <v>19</v>
      </c>
      <c r="K106" s="132"/>
      <c r="L106" s="132"/>
      <c r="M106" s="132"/>
      <c r="N106" s="132"/>
      <c r="O106" s="132"/>
      <c r="P106" s="132"/>
      <c r="Q106" s="137" t="s">
        <v>351</v>
      </c>
      <c r="R106" s="132">
        <f t="shared" si="120"/>
        <v>161</v>
      </c>
      <c r="S106" s="138">
        <f t="shared" si="130"/>
        <v>0.14473684210526316</v>
      </c>
      <c r="T106" s="138">
        <f t="shared" si="131"/>
        <v>0.28947368421052633</v>
      </c>
      <c r="U106" s="138">
        <f t="shared" si="132"/>
        <v>0.13157894736842105</v>
      </c>
      <c r="V106" s="138">
        <f t="shared" si="133"/>
        <v>0.71052631578947367</v>
      </c>
      <c r="W106" s="138"/>
      <c r="X106" s="138"/>
      <c r="Y106" s="138"/>
      <c r="Z106" s="138"/>
      <c r="AA106" s="138"/>
      <c r="AB106" s="138"/>
      <c r="AC106" s="138"/>
      <c r="AE106" s="301">
        <f t="shared" si="104"/>
        <v>76</v>
      </c>
      <c r="AF106" s="346">
        <f>SUMIF(Data!$U:$U,"="&amp;AW106,Data!$H:$H)/IF($BB106&lt;1,1,$BB106)</f>
        <v>33</v>
      </c>
      <c r="AG106" s="346">
        <f>SUMIF(Data!$U:$U,"="&amp;AX106,Data!$H:$H)/IF($BG106&lt;1,1,$BG106)</f>
        <v>43</v>
      </c>
      <c r="AH106" s="136"/>
      <c r="AI106" s="301">
        <f t="shared" si="105"/>
        <v>76</v>
      </c>
      <c r="AJ106" s="136">
        <f t="shared" si="121"/>
        <v>33</v>
      </c>
      <c r="AK106" s="136">
        <f t="shared" si="122"/>
        <v>43</v>
      </c>
      <c r="AL106" s="136"/>
      <c r="AM106" s="136"/>
      <c r="AN106" s="136"/>
      <c r="AO106" s="136"/>
      <c r="AP106" s="136"/>
      <c r="AQ106" s="136">
        <f>IF(ISERROR(MATCH($B106&amp;LEFT(AQ$5,2),ErrCount!$L$2:$L$75,0)),1,0)</f>
        <v>1</v>
      </c>
      <c r="AR106" s="136">
        <f>IF(ISERROR(MATCH($B106&amp;LEFT(AR$5,2),ErrCount!$L$2:$L$75,0)),1,0)</f>
        <v>1</v>
      </c>
      <c r="AS106" s="136">
        <f>IF(ISERROR(MATCH($B106&amp;LEFT(AS$5,2),ErrCount!$L$2:$L$75,0)),1,0)</f>
        <v>1</v>
      </c>
      <c r="AT106" s="136">
        <f>IF(ISERROR(MATCH($B106&amp;LEFT(AT$5,2),ErrCount!$L$2:$L$75,0)),1,0)</f>
        <v>1</v>
      </c>
      <c r="AU106" s="136"/>
      <c r="AV106" s="136"/>
      <c r="AW106" s="136" t="str">
        <f t="shared" si="134"/>
        <v>161AMEW</v>
      </c>
      <c r="AX106" s="136" t="str">
        <f t="shared" si="135"/>
        <v>161PMEW</v>
      </c>
      <c r="AY106" s="136" t="str">
        <f t="shared" si="136"/>
        <v>161AMEW</v>
      </c>
      <c r="AZ106" s="136" t="str">
        <f t="shared" si="137"/>
        <v>161PMEW</v>
      </c>
      <c r="BA106" s="136" t="s">
        <v>351</v>
      </c>
      <c r="BB106" s="361">
        <f t="shared" si="138"/>
        <v>1</v>
      </c>
      <c r="BC106" s="397">
        <f>SUMIF(Data!$U:$U,"="&amp;$AY106,Data!I:I)/$BB106</f>
        <v>7</v>
      </c>
      <c r="BD106" s="397">
        <f>SUMIF(Data!$U:$U,"="&amp;$AY106,Data!J:J)/$BB106</f>
        <v>13</v>
      </c>
      <c r="BE106" s="397">
        <f>SUMIF(Data!$U:$U,"="&amp;$AY106,Data!K:K)/$BB106</f>
        <v>5</v>
      </c>
      <c r="BF106" s="397">
        <f>SUMIF(Data!$U:$U,"="&amp;$AY106,Data!L:L)/$BB106</f>
        <v>19</v>
      </c>
      <c r="BG106" s="361">
        <f t="shared" si="139"/>
        <v>1</v>
      </c>
      <c r="BH106" s="398">
        <f>SUMIF(Data!$U:$U,"="&amp;$AZ106,Data!I:I)/$BG106</f>
        <v>4</v>
      </c>
      <c r="BI106" s="398">
        <f>SUMIF(Data!$U:$U,"="&amp;$AZ106,Data!J:J)/$BG106</f>
        <v>9</v>
      </c>
      <c r="BJ106" s="398">
        <f>SUMIF(Data!$U:$U,"="&amp;$AZ106,Data!K:K)/$BG106</f>
        <v>5</v>
      </c>
      <c r="BK106" s="398">
        <f>SUMIF(Data!$U:$U,"="&amp;$AZ106,Data!L:L)/$BG106</f>
        <v>35</v>
      </c>
      <c r="BL106" s="141"/>
      <c r="BM106" s="139" t="b">
        <f t="shared" si="123"/>
        <v>1</v>
      </c>
      <c r="BN106" s="139" t="b">
        <f t="shared" si="124"/>
        <v>1</v>
      </c>
      <c r="BO106" t="b">
        <f t="shared" si="125"/>
        <v>1</v>
      </c>
      <c r="BP106">
        <v>47</v>
      </c>
      <c r="BQ106">
        <f t="shared" si="140"/>
        <v>1</v>
      </c>
      <c r="BR106">
        <f t="shared" si="141"/>
        <v>1</v>
      </c>
    </row>
    <row r="107" spans="1:70" s="139" customFormat="1" x14ac:dyDescent="0.25">
      <c r="A107" s="139">
        <v>48</v>
      </c>
      <c r="B107" s="133">
        <f t="shared" si="126"/>
        <v>162</v>
      </c>
      <c r="C107" s="133" t="str">
        <f t="shared" si="142"/>
        <v>Broadway Rd</v>
      </c>
      <c r="D107" s="133" t="str">
        <f t="shared" si="142"/>
        <v>Roosevelt St</v>
      </c>
      <c r="E107" s="134">
        <f t="shared" si="127"/>
        <v>8.25</v>
      </c>
      <c r="F107" s="134">
        <f t="shared" si="118"/>
        <v>5.5</v>
      </c>
      <c r="G107" s="134">
        <f t="shared" si="119"/>
        <v>11</v>
      </c>
      <c r="H107" s="135">
        <f t="shared" si="128"/>
        <v>2</v>
      </c>
      <c r="I107" s="207"/>
      <c r="J107" s="201">
        <f t="shared" si="129"/>
        <v>8.25</v>
      </c>
      <c r="K107" s="132"/>
      <c r="L107" s="132"/>
      <c r="M107" s="132"/>
      <c r="N107" s="132"/>
      <c r="O107" s="132"/>
      <c r="P107" s="132"/>
      <c r="Q107" s="137" t="s">
        <v>351</v>
      </c>
      <c r="R107" s="132">
        <f t="shared" si="120"/>
        <v>162</v>
      </c>
      <c r="S107" s="138">
        <f t="shared" si="130"/>
        <v>0.27272727272727271</v>
      </c>
      <c r="T107" s="138">
        <f t="shared" si="131"/>
        <v>3.0303030303030304E-2</v>
      </c>
      <c r="U107" s="138">
        <f t="shared" si="132"/>
        <v>0.24242424242424243</v>
      </c>
      <c r="V107" s="138">
        <f t="shared" si="133"/>
        <v>0.96969696969696972</v>
      </c>
      <c r="W107" s="138"/>
      <c r="X107" s="138"/>
      <c r="Y107" s="138"/>
      <c r="Z107" s="138"/>
      <c r="AA107" s="138"/>
      <c r="AB107" s="138"/>
      <c r="AC107" s="138"/>
      <c r="AE107" s="301">
        <f t="shared" si="104"/>
        <v>33</v>
      </c>
      <c r="AF107" s="346">
        <f>SUMIF(Data!$U:$U,"="&amp;AW107,Data!$H:$H)/IF($BB107&lt;1,1,$BB107)</f>
        <v>11</v>
      </c>
      <c r="AG107" s="346">
        <f>SUMIF(Data!$U:$U,"="&amp;AX107,Data!$H:$H)/IF($BG107&lt;1,1,$BG107)</f>
        <v>22</v>
      </c>
      <c r="AH107" s="136"/>
      <c r="AI107" s="301">
        <f t="shared" si="105"/>
        <v>33</v>
      </c>
      <c r="AJ107" s="136">
        <f t="shared" si="121"/>
        <v>11</v>
      </c>
      <c r="AK107" s="136">
        <f t="shared" si="122"/>
        <v>22</v>
      </c>
      <c r="AL107" s="136"/>
      <c r="AM107" s="136"/>
      <c r="AN107" s="136"/>
      <c r="AO107" s="136"/>
      <c r="AP107" s="136"/>
      <c r="AQ107" s="136">
        <f>IF(ISERROR(MATCH($B107&amp;LEFT(AQ$5,2),ErrCount!$L$2:$L$75,0)),1,0)</f>
        <v>1</v>
      </c>
      <c r="AR107" s="136">
        <f>IF(ISERROR(MATCH($B107&amp;LEFT(AR$5,2),ErrCount!$L$2:$L$75,0)),1,0)</f>
        <v>1</v>
      </c>
      <c r="AS107" s="136">
        <f>IF(ISERROR(MATCH($B107&amp;LEFT(AS$5,2),ErrCount!$L$2:$L$75,0)),1,0)</f>
        <v>1</v>
      </c>
      <c r="AT107" s="136">
        <f>IF(ISERROR(MATCH($B107&amp;LEFT(AT$5,2),ErrCount!$L$2:$L$75,0)),1,0)</f>
        <v>1</v>
      </c>
      <c r="AU107" s="136"/>
      <c r="AV107" s="136"/>
      <c r="AW107" s="136" t="str">
        <f t="shared" si="134"/>
        <v>162AMEW</v>
      </c>
      <c r="AX107" s="136" t="str">
        <f t="shared" si="135"/>
        <v>162PMEW</v>
      </c>
      <c r="AY107" s="136" t="str">
        <f t="shared" si="136"/>
        <v>162AMEW</v>
      </c>
      <c r="AZ107" s="136" t="str">
        <f t="shared" si="137"/>
        <v>162PMEW</v>
      </c>
      <c r="BA107" s="136" t="s">
        <v>351</v>
      </c>
      <c r="BB107" s="361">
        <f t="shared" si="138"/>
        <v>1</v>
      </c>
      <c r="BC107" s="397">
        <f>SUMIF(Data!$U:$U,"="&amp;$AY107,Data!I:I)/$BB107</f>
        <v>3</v>
      </c>
      <c r="BD107" s="397">
        <f>SUMIF(Data!$U:$U,"="&amp;$AY107,Data!J:J)/$BB107</f>
        <v>0</v>
      </c>
      <c r="BE107" s="397">
        <f>SUMIF(Data!$U:$U,"="&amp;$AY107,Data!K:K)/$BB107</f>
        <v>4</v>
      </c>
      <c r="BF107" s="397">
        <f>SUMIF(Data!$U:$U,"="&amp;$AY107,Data!L:L)/$BB107</f>
        <v>11</v>
      </c>
      <c r="BG107" s="361">
        <f t="shared" si="139"/>
        <v>1</v>
      </c>
      <c r="BH107" s="398">
        <f>SUMIF(Data!$U:$U,"="&amp;$AZ107,Data!I:I)/$BG107</f>
        <v>6</v>
      </c>
      <c r="BI107" s="398">
        <f>SUMIF(Data!$U:$U,"="&amp;$AZ107,Data!J:J)/$BG107</f>
        <v>1</v>
      </c>
      <c r="BJ107" s="398">
        <f>SUMIF(Data!$U:$U,"="&amp;$AZ107,Data!K:K)/$BG107</f>
        <v>4</v>
      </c>
      <c r="BK107" s="398">
        <f>SUMIF(Data!$U:$U,"="&amp;$AZ107,Data!L:L)/$BG107</f>
        <v>21</v>
      </c>
      <c r="BL107" s="141"/>
      <c r="BM107" s="139" t="b">
        <f t="shared" si="123"/>
        <v>1</v>
      </c>
      <c r="BN107" s="139" t="b">
        <f t="shared" si="124"/>
        <v>1</v>
      </c>
      <c r="BO107" t="b">
        <f t="shared" si="125"/>
        <v>1</v>
      </c>
      <c r="BP107">
        <v>48</v>
      </c>
      <c r="BQ107">
        <f t="shared" si="140"/>
        <v>1</v>
      </c>
      <c r="BR107">
        <f t="shared" si="141"/>
        <v>1</v>
      </c>
    </row>
    <row r="108" spans="1:70" s="139" customFormat="1" x14ac:dyDescent="0.25">
      <c r="A108" s="133">
        <v>49</v>
      </c>
      <c r="B108" s="133">
        <f t="shared" si="126"/>
        <v>163</v>
      </c>
      <c r="C108" s="133" t="str">
        <f t="shared" si="142"/>
        <v>University Dr</v>
      </c>
      <c r="D108" s="133" t="str">
        <f t="shared" si="142"/>
        <v>Farmer Ave</v>
      </c>
      <c r="E108" s="134">
        <f t="shared" ref="E108:E109" si="143">IF(BN108,IF(BM108,AI108/4,AI108/2),"")</f>
        <v>52</v>
      </c>
      <c r="F108" s="134">
        <f t="shared" ref="F108:F109" si="144">IF(AJ108&gt;0,AJ108/2,"")</f>
        <v>42.5</v>
      </c>
      <c r="G108" s="134">
        <f t="shared" ref="G108:G109" si="145">IF(AK108&gt;0,AK108/2,"")</f>
        <v>61.5</v>
      </c>
      <c r="H108" s="135">
        <f t="shared" si="128"/>
        <v>1.4470588235294117</v>
      </c>
      <c r="I108" s="207"/>
      <c r="J108" s="201">
        <f t="shared" ref="J108:J109" si="146">IF(BO108,AE108/4,AE108/2)</f>
        <v>52</v>
      </c>
      <c r="K108" s="132"/>
      <c r="L108" s="132"/>
      <c r="M108" s="132"/>
      <c r="N108" s="132"/>
      <c r="O108" s="132"/>
      <c r="P108" s="132"/>
      <c r="Q108" s="137" t="s">
        <v>351</v>
      </c>
      <c r="R108" s="132">
        <f t="shared" ref="R108:R109" si="147">B108</f>
        <v>163</v>
      </c>
      <c r="S108" s="138">
        <f t="shared" ref="S108:S109" si="148">IF($AI108&gt;0,(BC108*$AS108+BH108*$AT108)/$AI108,"")</f>
        <v>0.20192307692307693</v>
      </c>
      <c r="T108" s="138">
        <f t="shared" ref="T108:T109" si="149">IF($AI108&gt;0,(BD108*$AS108+BI108*$AT108)/$AI108,"")</f>
        <v>0.12980769230769232</v>
      </c>
      <c r="U108" s="138">
        <f t="shared" ref="U108:U109" si="150">IF($AI108&gt;0,(BE108*$AS108+BJ108*$AT108)/$AI108,"")</f>
        <v>0.19230769230769232</v>
      </c>
      <c r="V108" s="138">
        <f t="shared" ref="V108:V109" si="151">IF($AI108&gt;0,(BF108*$AS108+BK108*$AT108)/$AI108,"")</f>
        <v>0.32211538461538464</v>
      </c>
      <c r="W108" s="138"/>
      <c r="X108" s="138"/>
      <c r="Y108" s="138"/>
      <c r="Z108" s="138"/>
      <c r="AA108" s="138"/>
      <c r="AB108" s="138"/>
      <c r="AC108" s="138"/>
      <c r="AE108" s="301">
        <f t="shared" si="104"/>
        <v>208</v>
      </c>
      <c r="AF108" s="346">
        <f>SUMIF(Data!$U:$U,"="&amp;AW108,Data!$H:$H)/IF($BB108&lt;1,1,$BB108)</f>
        <v>85</v>
      </c>
      <c r="AG108" s="346">
        <f>SUMIF(Data!$U:$U,"="&amp;AX108,Data!$H:$H)/IF($BG108&lt;1,1,$BG108)</f>
        <v>123</v>
      </c>
      <c r="AH108" s="136"/>
      <c r="AI108" s="301">
        <f t="shared" si="105"/>
        <v>208</v>
      </c>
      <c r="AJ108" s="136">
        <f t="shared" ref="AJ108:AJ109" si="152">AF108*AS108</f>
        <v>85</v>
      </c>
      <c r="AK108" s="136">
        <f t="shared" ref="AK108:AK109" si="153">AG108*AT108</f>
        <v>123</v>
      </c>
      <c r="AL108" s="136"/>
      <c r="AM108" s="136"/>
      <c r="AN108" s="136"/>
      <c r="AO108" s="136"/>
      <c r="AP108" s="136"/>
      <c r="AQ108" s="136">
        <f>IF(ISERROR(MATCH($B108&amp;LEFT(AQ$5,2),ErrCount!$L$2:$L$75,0)),1,0)</f>
        <v>1</v>
      </c>
      <c r="AR108" s="136">
        <f>IF(ISERROR(MATCH($B108&amp;LEFT(AR$5,2),ErrCount!$L$2:$L$75,0)),1,0)</f>
        <v>1</v>
      </c>
      <c r="AS108" s="136">
        <f>IF(ISERROR(MATCH($B108&amp;LEFT(AS$5,2),ErrCount!$L$2:$L$75,0)),1,0)</f>
        <v>1</v>
      </c>
      <c r="AT108" s="136">
        <f>IF(ISERROR(MATCH($B108&amp;LEFT(AT$5,2),ErrCount!$L$2:$L$75,0)),1,0)</f>
        <v>1</v>
      </c>
      <c r="AU108" s="136"/>
      <c r="AV108" s="136"/>
      <c r="AW108" s="136" t="str">
        <f t="shared" si="134"/>
        <v>163AMEW</v>
      </c>
      <c r="AX108" s="136" t="str">
        <f t="shared" si="135"/>
        <v>163PMEW</v>
      </c>
      <c r="AY108" s="136" t="str">
        <f t="shared" si="136"/>
        <v>163AMEW</v>
      </c>
      <c r="AZ108" s="136" t="str">
        <f t="shared" si="137"/>
        <v>163PMEW</v>
      </c>
      <c r="BA108" s="136" t="s">
        <v>351</v>
      </c>
      <c r="BB108" s="361">
        <f t="shared" si="138"/>
        <v>1</v>
      </c>
      <c r="BC108" s="397">
        <f>SUMIF(Data!$U:$U,"="&amp;$AY108,Data!I:I)/$BB108</f>
        <v>18</v>
      </c>
      <c r="BD108" s="397">
        <f>SUMIF(Data!$U:$U,"="&amp;$AY108,Data!J:J)/$BB108</f>
        <v>17</v>
      </c>
      <c r="BE108" s="397">
        <f>SUMIF(Data!$U:$U,"="&amp;$AY108,Data!K:K)/$BB108</f>
        <v>16</v>
      </c>
      <c r="BF108" s="397">
        <f>SUMIF(Data!$U:$U,"="&amp;$AY108,Data!L:L)/$BB108</f>
        <v>25</v>
      </c>
      <c r="BG108" s="361">
        <f t="shared" si="139"/>
        <v>1</v>
      </c>
      <c r="BH108" s="398">
        <f>SUMIF(Data!$U:$U,"="&amp;$AZ108,Data!I:I)/$BG108</f>
        <v>24</v>
      </c>
      <c r="BI108" s="398">
        <f>SUMIF(Data!$U:$U,"="&amp;$AZ108,Data!J:J)/$BG108</f>
        <v>10</v>
      </c>
      <c r="BJ108" s="398">
        <f>SUMIF(Data!$U:$U,"="&amp;$AZ108,Data!K:K)/$BG108</f>
        <v>24</v>
      </c>
      <c r="BK108" s="398">
        <f>SUMIF(Data!$U:$U,"="&amp;$AZ108,Data!L:L)/$BG108</f>
        <v>42</v>
      </c>
      <c r="BL108" s="141"/>
      <c r="BM108" s="139" t="b">
        <f t="shared" ref="BM108:BM109" si="154">AND(AJ108&gt;0,AK108&gt;0,ISNUMBER(AJ108))</f>
        <v>1</v>
      </c>
      <c r="BN108" s="139" t="b">
        <f t="shared" ref="BN108:BN109" si="155">AI108&gt;0</f>
        <v>1</v>
      </c>
      <c r="BO108" t="b">
        <f t="shared" ref="BO108:BO109" si="156">AND(AF108&gt;0,AG108&gt;0,ISNUMBER(AF108))</f>
        <v>1</v>
      </c>
      <c r="BP108">
        <v>48</v>
      </c>
      <c r="BQ108">
        <f t="shared" si="140"/>
        <v>1</v>
      </c>
      <c r="BR108">
        <f t="shared" si="141"/>
        <v>1</v>
      </c>
    </row>
    <row r="109" spans="1:70" s="139" customFormat="1" x14ac:dyDescent="0.25">
      <c r="A109" s="139">
        <v>50</v>
      </c>
      <c r="B109" s="133">
        <f t="shared" si="126"/>
        <v>164</v>
      </c>
      <c r="C109" s="133" t="str">
        <f t="shared" si="142"/>
        <v>Southern Ave</v>
      </c>
      <c r="D109" s="133" t="str">
        <f t="shared" si="142"/>
        <v>McClintock Dr</v>
      </c>
      <c r="E109" s="134">
        <f t="shared" si="143"/>
        <v>17</v>
      </c>
      <c r="F109" s="134">
        <f t="shared" si="144"/>
        <v>14</v>
      </c>
      <c r="G109" s="134">
        <f t="shared" si="145"/>
        <v>20</v>
      </c>
      <c r="H109" s="135">
        <f t="shared" si="128"/>
        <v>1.4285714285714286</v>
      </c>
      <c r="I109" s="207"/>
      <c r="J109" s="201">
        <f t="shared" si="146"/>
        <v>17</v>
      </c>
      <c r="K109" s="132"/>
      <c r="L109" s="132"/>
      <c r="M109" s="132"/>
      <c r="N109" s="132"/>
      <c r="O109" s="132"/>
      <c r="P109" s="132"/>
      <c r="Q109" s="137" t="s">
        <v>351</v>
      </c>
      <c r="R109" s="132">
        <f t="shared" si="147"/>
        <v>164</v>
      </c>
      <c r="S109" s="138">
        <f t="shared" si="148"/>
        <v>0.22058823529411764</v>
      </c>
      <c r="T109" s="138">
        <f t="shared" si="149"/>
        <v>0.11764705882352941</v>
      </c>
      <c r="U109" s="138">
        <f t="shared" si="150"/>
        <v>0.39705882352941174</v>
      </c>
      <c r="V109" s="138">
        <f t="shared" si="151"/>
        <v>0.97058823529411764</v>
      </c>
      <c r="W109" s="138"/>
      <c r="X109" s="138"/>
      <c r="Y109" s="138"/>
      <c r="Z109" s="138"/>
      <c r="AA109" s="138"/>
      <c r="AB109" s="138"/>
      <c r="AC109" s="138"/>
      <c r="AE109" s="301">
        <f t="shared" si="104"/>
        <v>68</v>
      </c>
      <c r="AF109" s="346">
        <f>SUMIF(Data!$U:$U,"="&amp;AW109,Data!$H:$H)/IF($BB109&lt;1,1,$BB109)</f>
        <v>28</v>
      </c>
      <c r="AG109" s="346">
        <f>SUMIF(Data!$U:$U,"="&amp;AX109,Data!$H:$H)/IF($BG109&lt;1,1,$BG109)</f>
        <v>40</v>
      </c>
      <c r="AH109" s="136"/>
      <c r="AI109" s="301">
        <f t="shared" si="105"/>
        <v>68</v>
      </c>
      <c r="AJ109" s="136">
        <f t="shared" si="152"/>
        <v>28</v>
      </c>
      <c r="AK109" s="136">
        <f t="shared" si="153"/>
        <v>40</v>
      </c>
      <c r="AL109" s="136"/>
      <c r="AM109" s="136"/>
      <c r="AN109" s="136"/>
      <c r="AO109" s="136"/>
      <c r="AP109" s="136"/>
      <c r="AQ109" s="136">
        <f>IF(ISERROR(MATCH($B109&amp;LEFT(AQ$5,2),ErrCount!$L$2:$L$75,0)),1,0)</f>
        <v>1</v>
      </c>
      <c r="AR109" s="136">
        <f>IF(ISERROR(MATCH($B109&amp;LEFT(AR$5,2),ErrCount!$L$2:$L$75,0)),1,0)</f>
        <v>1</v>
      </c>
      <c r="AS109" s="136">
        <f>IF(ISERROR(MATCH($B109&amp;LEFT(AS$5,2),ErrCount!$L$2:$L$75,0)),1,0)</f>
        <v>1</v>
      </c>
      <c r="AT109" s="136">
        <f>IF(ISERROR(MATCH($B109&amp;LEFT(AT$5,2),ErrCount!$L$2:$L$75,0)),1,0)</f>
        <v>1</v>
      </c>
      <c r="AU109" s="136"/>
      <c r="AV109" s="136"/>
      <c r="AW109" s="136" t="str">
        <f t="shared" si="134"/>
        <v>164AMEW</v>
      </c>
      <c r="AX109" s="136" t="str">
        <f t="shared" si="135"/>
        <v>164PMEW</v>
      </c>
      <c r="AY109" s="136" t="str">
        <f t="shared" si="136"/>
        <v>164AMEW</v>
      </c>
      <c r="AZ109" s="136" t="str">
        <f t="shared" si="137"/>
        <v>164PMEW</v>
      </c>
      <c r="BA109" s="136" t="s">
        <v>351</v>
      </c>
      <c r="BB109" s="361">
        <f t="shared" si="138"/>
        <v>1</v>
      </c>
      <c r="BC109" s="397">
        <f>SUMIF(Data!$U:$U,"="&amp;$AY109,Data!I:I)/$BB109</f>
        <v>3</v>
      </c>
      <c r="BD109" s="397">
        <f>SUMIF(Data!$U:$U,"="&amp;$AY109,Data!J:J)/$BB109</f>
        <v>4</v>
      </c>
      <c r="BE109" s="397">
        <f>SUMIF(Data!$U:$U,"="&amp;$AY109,Data!K:K)/$BB109</f>
        <v>11</v>
      </c>
      <c r="BF109" s="397">
        <f>SUMIF(Data!$U:$U,"="&amp;$AY109,Data!L:L)/$BB109</f>
        <v>26</v>
      </c>
      <c r="BG109" s="361">
        <f t="shared" si="139"/>
        <v>1</v>
      </c>
      <c r="BH109" s="398">
        <f>SUMIF(Data!$U:$U,"="&amp;$AZ109,Data!I:I)/$BG109</f>
        <v>12</v>
      </c>
      <c r="BI109" s="398">
        <f>SUMIF(Data!$U:$U,"="&amp;$AZ109,Data!J:J)/$BG109</f>
        <v>4</v>
      </c>
      <c r="BJ109" s="398">
        <f>SUMIF(Data!$U:$U,"="&amp;$AZ109,Data!K:K)/$BG109</f>
        <v>16</v>
      </c>
      <c r="BK109" s="398">
        <f>SUMIF(Data!$U:$U,"="&amp;$AZ109,Data!L:L)/$BG109</f>
        <v>40</v>
      </c>
      <c r="BL109" s="141"/>
      <c r="BM109" s="139" t="b">
        <f t="shared" si="154"/>
        <v>1</v>
      </c>
      <c r="BN109" s="139" t="b">
        <f t="shared" si="155"/>
        <v>1</v>
      </c>
      <c r="BO109" t="b">
        <f t="shared" si="156"/>
        <v>1</v>
      </c>
      <c r="BP109">
        <v>48</v>
      </c>
      <c r="BQ109">
        <f t="shared" si="140"/>
        <v>1</v>
      </c>
      <c r="BR109">
        <f t="shared" si="141"/>
        <v>1</v>
      </c>
    </row>
    <row r="110" spans="1:70" s="139" customFormat="1" x14ac:dyDescent="0.25">
      <c r="A110" s="139">
        <v>51</v>
      </c>
      <c r="B110" s="133">
        <f t="shared" si="126"/>
        <v>165</v>
      </c>
      <c r="C110" s="133" t="str">
        <f t="shared" si="142"/>
        <v>University Dr</v>
      </c>
      <c r="D110" s="133" t="str">
        <f t="shared" si="142"/>
        <v>Priest Dr</v>
      </c>
      <c r="E110" s="134">
        <f t="shared" ref="E110:E113" si="157">IF(BN110,IF(BM110,AI110/4,AI110/2),"")</f>
        <v>8.75</v>
      </c>
      <c r="F110" s="134">
        <f t="shared" ref="F110:F113" si="158">IF(AJ110&gt;0,AJ110/2,"")</f>
        <v>4.5</v>
      </c>
      <c r="G110" s="134">
        <f t="shared" ref="G110:G113" si="159">IF(AK110&gt;0,AK110/2,"")</f>
        <v>13</v>
      </c>
      <c r="H110" s="135">
        <f t="shared" si="128"/>
        <v>2.8888888888888888</v>
      </c>
      <c r="I110" s="207"/>
      <c r="J110" s="201">
        <f t="shared" ref="J110:J113" si="160">IF(BO110,AE110/4,AE110/2)</f>
        <v>8.75</v>
      </c>
      <c r="K110" s="132"/>
      <c r="L110" s="132"/>
      <c r="M110" s="132"/>
      <c r="N110" s="132"/>
      <c r="O110" s="132"/>
      <c r="P110" s="132"/>
      <c r="Q110" s="137" t="s">
        <v>351</v>
      </c>
      <c r="R110" s="132">
        <f t="shared" ref="R110:R113" si="161">B110</f>
        <v>165</v>
      </c>
      <c r="S110" s="138">
        <f t="shared" ref="S110:S113" si="162">IF($AI110&gt;0,(BC110*$AS110+BH110*$AT110)/$AI110,"")</f>
        <v>5.7142857142857141E-2</v>
      </c>
      <c r="T110" s="138">
        <f t="shared" ref="T110:T113" si="163">IF($AI110&gt;0,(BD110*$AS110+BI110*$AT110)/$AI110,"")</f>
        <v>0.42857142857142855</v>
      </c>
      <c r="U110" s="138">
        <f t="shared" ref="U110:U113" si="164">IF($AI110&gt;0,(BE110*$AS110+BJ110*$AT110)/$AI110,"")</f>
        <v>0.2</v>
      </c>
      <c r="V110" s="138">
        <f t="shared" ref="V110:V113" si="165">IF($AI110&gt;0,(BF110*$AS110+BK110*$AT110)/$AI110,"")</f>
        <v>0.42857142857142855</v>
      </c>
      <c r="W110" s="138"/>
      <c r="X110" s="138"/>
      <c r="Y110" s="138"/>
      <c r="Z110" s="138"/>
      <c r="AA110" s="138"/>
      <c r="AB110" s="138"/>
      <c r="AC110" s="138"/>
      <c r="AE110" s="301">
        <f t="shared" si="104"/>
        <v>35</v>
      </c>
      <c r="AF110" s="346">
        <f>SUMIF(Data!$U:$U,"="&amp;AW110,Data!$H:$H)/IF($BB110&lt;1,1,$BB110)</f>
        <v>9</v>
      </c>
      <c r="AG110" s="346">
        <f>SUMIF(Data!$U:$U,"="&amp;AX110,Data!$H:$H)/IF($BG110&lt;1,1,$BG110)</f>
        <v>26</v>
      </c>
      <c r="AH110" s="136"/>
      <c r="AI110" s="301">
        <f t="shared" si="105"/>
        <v>35</v>
      </c>
      <c r="AJ110" s="136">
        <f t="shared" ref="AJ110:AJ113" si="166">AF110*AS110</f>
        <v>9</v>
      </c>
      <c r="AK110" s="136">
        <f t="shared" ref="AK110:AK113" si="167">AG110*AT110</f>
        <v>26</v>
      </c>
      <c r="AL110" s="136"/>
      <c r="AM110" s="136"/>
      <c r="AN110" s="136"/>
      <c r="AO110" s="136"/>
      <c r="AP110" s="136"/>
      <c r="AQ110" s="136">
        <f>IF(ISERROR(MATCH($B110&amp;LEFT(AQ$5,2),ErrCount!$L$2:$L$75,0)),1,0)</f>
        <v>1</v>
      </c>
      <c r="AR110" s="136">
        <f>IF(ISERROR(MATCH($B110&amp;LEFT(AR$5,2),ErrCount!$L$2:$L$75,0)),1,0)</f>
        <v>1</v>
      </c>
      <c r="AS110" s="136">
        <f>IF(ISERROR(MATCH($B110&amp;LEFT(AS$5,2),ErrCount!$L$2:$L$75,0)),1,0)</f>
        <v>1</v>
      </c>
      <c r="AT110" s="136">
        <f>IF(ISERROR(MATCH($B110&amp;LEFT(AT$5,2),ErrCount!$L$2:$L$75,0)),1,0)</f>
        <v>1</v>
      </c>
      <c r="AU110" s="136"/>
      <c r="AV110" s="136"/>
      <c r="AW110" s="136" t="str">
        <f t="shared" si="134"/>
        <v>165AMEW</v>
      </c>
      <c r="AX110" s="136" t="str">
        <f t="shared" si="135"/>
        <v>165PMEW</v>
      </c>
      <c r="AY110" s="136" t="str">
        <f t="shared" si="136"/>
        <v>165AMEW</v>
      </c>
      <c r="AZ110" s="136" t="str">
        <f t="shared" si="137"/>
        <v>165PMEW</v>
      </c>
      <c r="BA110" s="136" t="s">
        <v>351</v>
      </c>
      <c r="BB110" s="361">
        <f t="shared" si="138"/>
        <v>1</v>
      </c>
      <c r="BC110" s="397">
        <f>SUMIF(Data!$U:$U,"="&amp;$AY110,Data!I:I)/$BB110</f>
        <v>1</v>
      </c>
      <c r="BD110" s="397">
        <f>SUMIF(Data!$U:$U,"="&amp;$AY110,Data!J:J)/$BB110</f>
        <v>6</v>
      </c>
      <c r="BE110" s="397">
        <f>SUMIF(Data!$U:$U,"="&amp;$AY110,Data!K:K)/$BB110</f>
        <v>2</v>
      </c>
      <c r="BF110" s="397">
        <f>SUMIF(Data!$U:$U,"="&amp;$AY110,Data!L:L)/$BB110</f>
        <v>3</v>
      </c>
      <c r="BG110" s="361">
        <f t="shared" si="139"/>
        <v>1</v>
      </c>
      <c r="BH110" s="398">
        <f>SUMIF(Data!$U:$U,"="&amp;$AZ110,Data!I:I)/$BG110</f>
        <v>1</v>
      </c>
      <c r="BI110" s="398">
        <f>SUMIF(Data!$U:$U,"="&amp;$AZ110,Data!J:J)/$BG110</f>
        <v>9</v>
      </c>
      <c r="BJ110" s="398">
        <f>SUMIF(Data!$U:$U,"="&amp;$AZ110,Data!K:K)/$BG110</f>
        <v>5</v>
      </c>
      <c r="BK110" s="398">
        <f>SUMIF(Data!$U:$U,"="&amp;$AZ110,Data!L:L)/$BG110</f>
        <v>12</v>
      </c>
      <c r="BL110" s="141"/>
      <c r="BM110" s="139" t="b">
        <f t="shared" ref="BM110:BM113" si="168">AND(AJ110&gt;0,AK110&gt;0,ISNUMBER(AJ110))</f>
        <v>1</v>
      </c>
      <c r="BN110" s="139" t="b">
        <f t="shared" ref="BN110:BN113" si="169">AI110&gt;0</f>
        <v>1</v>
      </c>
      <c r="BO110" t="b">
        <f t="shared" ref="BO110:BO113" si="170">AND(AF110&gt;0,AG110&gt;0,ISNUMBER(AF110))</f>
        <v>1</v>
      </c>
      <c r="BP110">
        <v>48</v>
      </c>
      <c r="BQ110">
        <f t="shared" si="140"/>
        <v>1</v>
      </c>
      <c r="BR110">
        <f t="shared" si="141"/>
        <v>1</v>
      </c>
    </row>
    <row r="111" spans="1:70" s="139" customFormat="1" x14ac:dyDescent="0.25">
      <c r="A111" s="133">
        <v>52</v>
      </c>
      <c r="B111" s="133">
        <f t="shared" si="126"/>
        <v>166</v>
      </c>
      <c r="C111" s="133" t="str">
        <f t="shared" si="142"/>
        <v>8th St</v>
      </c>
      <c r="D111" s="133" t="str">
        <f t="shared" si="142"/>
        <v>Dorsey Ln</v>
      </c>
      <c r="E111" s="134">
        <f t="shared" si="157"/>
        <v>32.25</v>
      </c>
      <c r="F111" s="134">
        <f t="shared" si="158"/>
        <v>9</v>
      </c>
      <c r="G111" s="134">
        <f t="shared" si="159"/>
        <v>55.5</v>
      </c>
      <c r="H111" s="135">
        <f t="shared" si="128"/>
        <v>6.166666666666667</v>
      </c>
      <c r="I111" s="207"/>
      <c r="J111" s="201">
        <f t="shared" si="160"/>
        <v>32.25</v>
      </c>
      <c r="K111" s="132"/>
      <c r="L111" s="132"/>
      <c r="M111" s="132"/>
      <c r="N111" s="132"/>
      <c r="O111" s="132"/>
      <c r="P111" s="132"/>
      <c r="Q111" s="137" t="s">
        <v>351</v>
      </c>
      <c r="R111" s="132">
        <f t="shared" si="161"/>
        <v>166</v>
      </c>
      <c r="S111" s="138">
        <f t="shared" si="162"/>
        <v>0.23255813953488372</v>
      </c>
      <c r="T111" s="138">
        <f t="shared" si="163"/>
        <v>6.2015503875968991E-2</v>
      </c>
      <c r="U111" s="138">
        <f t="shared" si="164"/>
        <v>0.10077519379844961</v>
      </c>
      <c r="V111" s="138">
        <f t="shared" si="165"/>
        <v>0.10077519379844961</v>
      </c>
      <c r="W111" s="138"/>
      <c r="X111" s="138"/>
      <c r="Y111" s="138"/>
      <c r="Z111" s="138"/>
      <c r="AA111" s="138"/>
      <c r="AB111" s="138"/>
      <c r="AC111" s="138"/>
      <c r="AE111" s="301">
        <f t="shared" si="104"/>
        <v>129</v>
      </c>
      <c r="AF111" s="346">
        <f>SUMIF(Data!$U:$U,"="&amp;AW111,Data!$H:$H)/IF($BB111&lt;1,1,$BB111)</f>
        <v>18</v>
      </c>
      <c r="AG111" s="346">
        <f>SUMIF(Data!$U:$U,"="&amp;AX111,Data!$H:$H)/IF($BG111&lt;1,1,$BG111)</f>
        <v>111</v>
      </c>
      <c r="AH111" s="136"/>
      <c r="AI111" s="301">
        <f t="shared" si="105"/>
        <v>129</v>
      </c>
      <c r="AJ111" s="136">
        <f t="shared" si="166"/>
        <v>18</v>
      </c>
      <c r="AK111" s="136">
        <f t="shared" si="167"/>
        <v>111</v>
      </c>
      <c r="AL111" s="136"/>
      <c r="AM111" s="136"/>
      <c r="AN111" s="136"/>
      <c r="AO111" s="136"/>
      <c r="AP111" s="136"/>
      <c r="AQ111" s="136">
        <f>IF(ISERROR(MATCH($B111&amp;LEFT(AQ$5,2),ErrCount!$L$2:$L$75,0)),1,0)</f>
        <v>1</v>
      </c>
      <c r="AR111" s="136">
        <f>IF(ISERROR(MATCH($B111&amp;LEFT(AR$5,2),ErrCount!$L$2:$L$75,0)),1,0)</f>
        <v>1</v>
      </c>
      <c r="AS111" s="136">
        <f>IF(ISERROR(MATCH($B111&amp;LEFT(AS$5,2),ErrCount!$L$2:$L$75,0)),1,0)</f>
        <v>1</v>
      </c>
      <c r="AT111" s="136">
        <f>IF(ISERROR(MATCH($B111&amp;LEFT(AT$5,2),ErrCount!$L$2:$L$75,0)),1,0)</f>
        <v>1</v>
      </c>
      <c r="AU111" s="136"/>
      <c r="AV111" s="136"/>
      <c r="AW111" s="136" t="str">
        <f t="shared" si="134"/>
        <v>166AMEW</v>
      </c>
      <c r="AX111" s="136" t="str">
        <f t="shared" si="135"/>
        <v>166PMEW</v>
      </c>
      <c r="AY111" s="136" t="str">
        <f t="shared" si="136"/>
        <v>166AMEW</v>
      </c>
      <c r="AZ111" s="136" t="str">
        <f t="shared" si="137"/>
        <v>166PMEW</v>
      </c>
      <c r="BA111" s="136" t="s">
        <v>351</v>
      </c>
      <c r="BB111" s="361">
        <f t="shared" si="138"/>
        <v>1</v>
      </c>
      <c r="BC111" s="397">
        <f>SUMIF(Data!$U:$U,"="&amp;$AY111,Data!I:I)/$BB111</f>
        <v>4</v>
      </c>
      <c r="BD111" s="397">
        <f>SUMIF(Data!$U:$U,"="&amp;$AY111,Data!J:J)/$BB111</f>
        <v>1</v>
      </c>
      <c r="BE111" s="397">
        <f>SUMIF(Data!$U:$U,"="&amp;$AY111,Data!K:K)/$BB111</f>
        <v>1</v>
      </c>
      <c r="BF111" s="397">
        <f>SUMIF(Data!$U:$U,"="&amp;$AY111,Data!L:L)/$BB111</f>
        <v>1</v>
      </c>
      <c r="BG111" s="361">
        <f t="shared" si="139"/>
        <v>1</v>
      </c>
      <c r="BH111" s="398">
        <f>SUMIF(Data!$U:$U,"="&amp;$AZ111,Data!I:I)/$BG111</f>
        <v>26</v>
      </c>
      <c r="BI111" s="398">
        <f>SUMIF(Data!$U:$U,"="&amp;$AZ111,Data!J:J)/$BG111</f>
        <v>7</v>
      </c>
      <c r="BJ111" s="398">
        <f>SUMIF(Data!$U:$U,"="&amp;$AZ111,Data!K:K)/$BG111</f>
        <v>12</v>
      </c>
      <c r="BK111" s="398">
        <f>SUMIF(Data!$U:$U,"="&amp;$AZ111,Data!L:L)/$BG111</f>
        <v>12</v>
      </c>
      <c r="BL111" s="141"/>
      <c r="BM111" s="139" t="b">
        <f t="shared" si="168"/>
        <v>1</v>
      </c>
      <c r="BN111" s="139" t="b">
        <f t="shared" si="169"/>
        <v>1</v>
      </c>
      <c r="BO111" t="b">
        <f t="shared" si="170"/>
        <v>1</v>
      </c>
      <c r="BP111">
        <v>48</v>
      </c>
      <c r="BQ111">
        <f t="shared" si="140"/>
        <v>1</v>
      </c>
      <c r="BR111">
        <f t="shared" si="141"/>
        <v>1</v>
      </c>
    </row>
    <row r="112" spans="1:70" s="139" customFormat="1" x14ac:dyDescent="0.25">
      <c r="A112" s="139">
        <v>53</v>
      </c>
      <c r="B112" s="133">
        <f t="shared" si="126"/>
        <v>167</v>
      </c>
      <c r="C112" s="133" t="str">
        <f t="shared" si="142"/>
        <v>Town Lake Path S</v>
      </c>
      <c r="D112" s="133" t="str">
        <f t="shared" si="142"/>
        <v>Priest Dr</v>
      </c>
      <c r="E112" s="134">
        <f t="shared" si="157"/>
        <v>7.75</v>
      </c>
      <c r="F112" s="134">
        <f t="shared" si="158"/>
        <v>11</v>
      </c>
      <c r="G112" s="134">
        <f t="shared" si="159"/>
        <v>4.5</v>
      </c>
      <c r="H112" s="135">
        <f t="shared" si="128"/>
        <v>0.40909090909090912</v>
      </c>
      <c r="I112" s="207"/>
      <c r="J112" s="201">
        <f t="shared" si="160"/>
        <v>7.75</v>
      </c>
      <c r="K112" s="132"/>
      <c r="L112" s="132"/>
      <c r="M112" s="132"/>
      <c r="N112" s="132"/>
      <c r="O112" s="132"/>
      <c r="P112" s="132"/>
      <c r="Q112" s="137" t="s">
        <v>351</v>
      </c>
      <c r="R112" s="132">
        <f t="shared" si="161"/>
        <v>167</v>
      </c>
      <c r="S112" s="138">
        <f t="shared" si="162"/>
        <v>0.29032258064516131</v>
      </c>
      <c r="T112" s="138">
        <f t="shared" si="163"/>
        <v>0.74193548387096775</v>
      </c>
      <c r="U112" s="138">
        <f t="shared" si="164"/>
        <v>6.4516129032258063E-2</v>
      </c>
      <c r="V112" s="138">
        <f t="shared" si="165"/>
        <v>0.74193548387096775</v>
      </c>
      <c r="W112" s="138"/>
      <c r="X112" s="138"/>
      <c r="Y112" s="138"/>
      <c r="Z112" s="138"/>
      <c r="AA112" s="138"/>
      <c r="AB112" s="138"/>
      <c r="AC112" s="138"/>
      <c r="AE112" s="301">
        <f t="shared" si="104"/>
        <v>31</v>
      </c>
      <c r="AF112" s="346">
        <f>SUMIF(Data!$U:$U,"="&amp;AW112,Data!$H:$H)/IF($BB112&lt;1,1,$BB112)</f>
        <v>22</v>
      </c>
      <c r="AG112" s="346">
        <f>SUMIF(Data!$U:$U,"="&amp;AX112,Data!$H:$H)/IF($BG112&lt;1,1,$BG112)</f>
        <v>9</v>
      </c>
      <c r="AH112" s="136"/>
      <c r="AI112" s="301">
        <f t="shared" si="105"/>
        <v>31</v>
      </c>
      <c r="AJ112" s="136">
        <f t="shared" si="166"/>
        <v>22</v>
      </c>
      <c r="AK112" s="136">
        <f t="shared" si="167"/>
        <v>9</v>
      </c>
      <c r="AL112" s="136"/>
      <c r="AM112" s="136"/>
      <c r="AN112" s="136"/>
      <c r="AO112" s="136"/>
      <c r="AP112" s="136"/>
      <c r="AQ112" s="136">
        <f>IF(ISERROR(MATCH($B112&amp;LEFT(AQ$5,2),ErrCount!$L$2:$L$75,0)),1,0)</f>
        <v>1</v>
      </c>
      <c r="AR112" s="136">
        <f>IF(ISERROR(MATCH($B112&amp;LEFT(AR$5,2),ErrCount!$L$2:$L$75,0)),1,0)</f>
        <v>1</v>
      </c>
      <c r="AS112" s="136">
        <f>IF(ISERROR(MATCH($B112&amp;LEFT(AS$5,2),ErrCount!$L$2:$L$75,0)),1,0)</f>
        <v>1</v>
      </c>
      <c r="AT112" s="136">
        <f>IF(ISERROR(MATCH($B112&amp;LEFT(AT$5,2),ErrCount!$L$2:$L$75,0)),1,0)</f>
        <v>1</v>
      </c>
      <c r="AU112" s="136"/>
      <c r="AV112" s="136"/>
      <c r="AW112" s="136" t="str">
        <f t="shared" si="134"/>
        <v>167AMEW</v>
      </c>
      <c r="AX112" s="136" t="str">
        <f t="shared" si="135"/>
        <v>167PMEW</v>
      </c>
      <c r="AY112" s="136" t="str">
        <f t="shared" si="136"/>
        <v>167AMEW</v>
      </c>
      <c r="AZ112" s="136" t="str">
        <f t="shared" si="137"/>
        <v>167PMEW</v>
      </c>
      <c r="BA112" s="136" t="s">
        <v>351</v>
      </c>
      <c r="BB112" s="361">
        <f t="shared" si="138"/>
        <v>1</v>
      </c>
      <c r="BC112" s="397">
        <f>SUMIF(Data!$U:$U,"="&amp;$AY112,Data!I:I)/$BB112</f>
        <v>6</v>
      </c>
      <c r="BD112" s="397">
        <f>SUMIF(Data!$U:$U,"="&amp;$AY112,Data!J:J)/$BB112</f>
        <v>18</v>
      </c>
      <c r="BE112" s="397">
        <f>SUMIF(Data!$U:$U,"="&amp;$AY112,Data!K:K)/$BB112</f>
        <v>0</v>
      </c>
      <c r="BF112" s="397">
        <f>SUMIF(Data!$U:$U,"="&amp;$AY112,Data!L:L)/$BB112</f>
        <v>21</v>
      </c>
      <c r="BG112" s="361">
        <f t="shared" si="139"/>
        <v>1</v>
      </c>
      <c r="BH112" s="398">
        <f>SUMIF(Data!$U:$U,"="&amp;$AZ112,Data!I:I)/$BG112</f>
        <v>3</v>
      </c>
      <c r="BI112" s="398">
        <f>SUMIF(Data!$U:$U,"="&amp;$AZ112,Data!J:J)/$BG112</f>
        <v>5</v>
      </c>
      <c r="BJ112" s="398">
        <f>SUMIF(Data!$U:$U,"="&amp;$AZ112,Data!K:K)/$BG112</f>
        <v>2</v>
      </c>
      <c r="BK112" s="398">
        <f>SUMIF(Data!$U:$U,"="&amp;$AZ112,Data!L:L)/$BG112</f>
        <v>2</v>
      </c>
      <c r="BL112" s="141"/>
      <c r="BM112" s="139" t="b">
        <f t="shared" si="168"/>
        <v>1</v>
      </c>
      <c r="BN112" s="139" t="b">
        <f t="shared" si="169"/>
        <v>1</v>
      </c>
      <c r="BO112" t="b">
        <f t="shared" si="170"/>
        <v>1</v>
      </c>
      <c r="BP112">
        <v>48</v>
      </c>
      <c r="BQ112">
        <f t="shared" si="140"/>
        <v>1</v>
      </c>
      <c r="BR112">
        <f t="shared" si="141"/>
        <v>1</v>
      </c>
    </row>
    <row r="113" spans="1:70" s="139" customFormat="1" x14ac:dyDescent="0.25">
      <c r="A113" s="139">
        <v>54</v>
      </c>
      <c r="B113" s="133" t="str">
        <f t="shared" si="126"/>
        <v/>
      </c>
      <c r="C113" s="133" t="str">
        <f t="shared" si="142"/>
        <v/>
      </c>
      <c r="D113" s="133" t="str">
        <f t="shared" si="142"/>
        <v/>
      </c>
      <c r="E113" s="134" t="str">
        <f t="shared" si="157"/>
        <v/>
      </c>
      <c r="F113" s="134" t="e">
        <f t="shared" si="158"/>
        <v>#N/A</v>
      </c>
      <c r="G113" s="134" t="e">
        <f t="shared" si="159"/>
        <v>#N/A</v>
      </c>
      <c r="H113" s="135" t="e">
        <f t="shared" si="128"/>
        <v>#N/A</v>
      </c>
      <c r="I113" s="207"/>
      <c r="J113" s="201" t="e">
        <f t="shared" si="160"/>
        <v>#N/A</v>
      </c>
      <c r="K113" s="132"/>
      <c r="L113" s="132"/>
      <c r="M113" s="132"/>
      <c r="N113" s="132"/>
      <c r="O113" s="132"/>
      <c r="P113" s="132"/>
      <c r="Q113" s="137" t="s">
        <v>351</v>
      </c>
      <c r="R113" s="132" t="str">
        <f t="shared" si="161"/>
        <v/>
      </c>
      <c r="S113" s="138" t="str">
        <f t="shared" si="162"/>
        <v/>
      </c>
      <c r="T113" s="138" t="str">
        <f t="shared" si="163"/>
        <v/>
      </c>
      <c r="U113" s="138" t="str">
        <f t="shared" si="164"/>
        <v/>
      </c>
      <c r="V113" s="138" t="str">
        <f t="shared" si="165"/>
        <v/>
      </c>
      <c r="W113" s="138"/>
      <c r="X113" s="138"/>
      <c r="Y113" s="138"/>
      <c r="Z113" s="138"/>
      <c r="AA113" s="138"/>
      <c r="AB113" s="138"/>
      <c r="AC113" s="138"/>
      <c r="AE113" s="301" t="e">
        <f t="shared" si="104"/>
        <v>#N/A</v>
      </c>
      <c r="AF113" s="346" t="e">
        <f>SUMIF(Data!$U:$U,"="&amp;AW113,Data!$H:$H)/IF($BB113&lt;1,1,$BB113)</f>
        <v>#N/A</v>
      </c>
      <c r="AG113" s="346" t="e">
        <f>SUMIF(Data!$U:$U,"="&amp;AX113,Data!$H:$H)/IF($BG113&lt;1,1,$BG113)</f>
        <v>#N/A</v>
      </c>
      <c r="AH113" s="136"/>
      <c r="AI113" s="301">
        <f t="shared" si="105"/>
        <v>0</v>
      </c>
      <c r="AJ113" s="136" t="e">
        <f t="shared" si="166"/>
        <v>#N/A</v>
      </c>
      <c r="AK113" s="136" t="e">
        <f t="shared" si="167"/>
        <v>#N/A</v>
      </c>
      <c r="AL113" s="136"/>
      <c r="AM113" s="136"/>
      <c r="AN113" s="136"/>
      <c r="AO113" s="136"/>
      <c r="AP113" s="136"/>
      <c r="AQ113" s="136">
        <f>IF(ISERROR(MATCH($B113&amp;LEFT(AQ$5,2),ErrCount!$L$2:$L$75,0)),1,0)</f>
        <v>1</v>
      </c>
      <c r="AR113" s="136">
        <f>IF(ISERROR(MATCH($B113&amp;LEFT(AR$5,2),ErrCount!$L$2:$L$75,0)),1,0)</f>
        <v>1</v>
      </c>
      <c r="AS113" s="136">
        <f>IF(ISERROR(MATCH($B113&amp;LEFT(AS$5,2),ErrCount!$L$2:$L$75,0)),1,0)</f>
        <v>1</v>
      </c>
      <c r="AT113" s="136">
        <f>IF(ISERROR(MATCH($B113&amp;LEFT(AT$5,2),ErrCount!$L$2:$L$75,0)),1,0)</f>
        <v>1</v>
      </c>
      <c r="AU113" s="136"/>
      <c r="AV113" s="136"/>
      <c r="AW113" s="136" t="str">
        <f t="shared" si="134"/>
        <v>AMEW</v>
      </c>
      <c r="AX113" s="136" t="str">
        <f t="shared" si="135"/>
        <v>PMEW</v>
      </c>
      <c r="AY113" s="136" t="str">
        <f t="shared" si="136"/>
        <v>AMEW</v>
      </c>
      <c r="AZ113" s="136" t="str">
        <f t="shared" si="137"/>
        <v>PMEW</v>
      </c>
      <c r="BA113" s="136" t="s">
        <v>351</v>
      </c>
      <c r="BB113" s="361" t="e">
        <f t="shared" si="138"/>
        <v>#N/A</v>
      </c>
      <c r="BC113" s="397" t="e">
        <f>SUMIF(Data!$U:$U,"="&amp;$AY113,Data!I:I)/$BB113</f>
        <v>#N/A</v>
      </c>
      <c r="BD113" s="397" t="e">
        <f>SUMIF(Data!$U:$U,"="&amp;$AY113,Data!J:J)/$BB113</f>
        <v>#N/A</v>
      </c>
      <c r="BE113" s="397" t="e">
        <f>SUMIF(Data!$U:$U,"="&amp;$AY113,Data!K:K)/$BB113</f>
        <v>#N/A</v>
      </c>
      <c r="BF113" s="397" t="e">
        <f>SUMIF(Data!$U:$U,"="&amp;$AY113,Data!L:L)/$BB113</f>
        <v>#N/A</v>
      </c>
      <c r="BG113" s="361" t="e">
        <f t="shared" si="139"/>
        <v>#N/A</v>
      </c>
      <c r="BH113" s="398" t="e">
        <f>SUMIF(Data!$U:$U,"="&amp;$AZ113,Data!I:I)/$BG113</f>
        <v>#N/A</v>
      </c>
      <c r="BI113" s="398" t="e">
        <f>SUMIF(Data!$U:$U,"="&amp;$AZ113,Data!J:J)/$BG113</f>
        <v>#N/A</v>
      </c>
      <c r="BJ113" s="398" t="e">
        <f>SUMIF(Data!$U:$U,"="&amp;$AZ113,Data!K:K)/$BG113</f>
        <v>#N/A</v>
      </c>
      <c r="BK113" s="398" t="e">
        <f>SUMIF(Data!$U:$U,"="&amp;$AZ113,Data!L:L)/$BG113</f>
        <v>#N/A</v>
      </c>
      <c r="BL113" s="141"/>
      <c r="BM113" s="139" t="e">
        <f t="shared" si="168"/>
        <v>#N/A</v>
      </c>
      <c r="BN113" s="139" t="b">
        <f t="shared" si="169"/>
        <v>0</v>
      </c>
      <c r="BO113" t="e">
        <f t="shared" si="170"/>
        <v>#N/A</v>
      </c>
      <c r="BP113">
        <v>48</v>
      </c>
      <c r="BQ113">
        <f t="shared" si="140"/>
        <v>1</v>
      </c>
      <c r="BR113">
        <f t="shared" si="141"/>
        <v>1</v>
      </c>
    </row>
    <row r="114" spans="1:70" x14ac:dyDescent="0.25">
      <c r="B114" t="s">
        <v>193</v>
      </c>
      <c r="C114" t="s">
        <v>193</v>
      </c>
      <c r="D114" t="s">
        <v>193</v>
      </c>
      <c r="E114" s="16" t="s">
        <v>193</v>
      </c>
      <c r="F114" s="16" t="s">
        <v>193</v>
      </c>
      <c r="G114" s="16" t="s">
        <v>193</v>
      </c>
      <c r="S114" t="s">
        <v>193</v>
      </c>
      <c r="T114" t="s">
        <v>193</v>
      </c>
      <c r="U114" t="s">
        <v>193</v>
      </c>
      <c r="V114" t="s">
        <v>193</v>
      </c>
      <c r="AE114" s="16" t="s">
        <v>193</v>
      </c>
      <c r="AF114" t="s">
        <v>193</v>
      </c>
      <c r="AG114" t="s">
        <v>193</v>
      </c>
      <c r="AI114" t="s">
        <v>193</v>
      </c>
      <c r="AJ114" t="s">
        <v>193</v>
      </c>
      <c r="AK114" t="s">
        <v>193</v>
      </c>
    </row>
    <row r="115" spans="1:70" x14ac:dyDescent="0.25">
      <c r="B115" s="10" t="s">
        <v>52</v>
      </c>
      <c r="C115" s="10"/>
      <c r="D115" s="10"/>
      <c r="E115" s="9">
        <f>COUNTIF(E6:E59,"&gt;0")</f>
        <v>53</v>
      </c>
      <c r="F115" s="9">
        <f>COUNTIF(F6:F59,"&gt;0")</f>
        <v>50</v>
      </c>
      <c r="G115" s="9">
        <f>COUNTIF(G6:G59,"&gt;0")</f>
        <v>51</v>
      </c>
      <c r="AE115" s="16">
        <f>COUNTIF(AE6:AE59,"&gt;0")</f>
        <v>53</v>
      </c>
      <c r="AF115" s="16">
        <f>COUNTIF(AF6:AF59,"&gt;0")</f>
        <v>50</v>
      </c>
      <c r="AG115" s="16">
        <f>COUNTIF(AG6:AG59,"&gt;0")</f>
        <v>51</v>
      </c>
      <c r="AH115" s="16"/>
      <c r="AI115" s="16">
        <f>COUNTIF(AI6:AI59,"&gt;0")</f>
        <v>53</v>
      </c>
      <c r="AJ115" s="16">
        <f>COUNTIF(AJ6:AJ59,"&gt;0")</f>
        <v>50</v>
      </c>
      <c r="AK115" s="16">
        <f>COUNTIF(AK6:AK59,"&gt;0")</f>
        <v>51</v>
      </c>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row>
    <row r="116" spans="1:70" x14ac:dyDescent="0.25">
      <c r="B116" s="28">
        <f>IF(NOT(ISBLANK(B114)),COUNTA($B114:B114),"")</f>
        <v>1</v>
      </c>
      <c r="C116" s="28">
        <f>IF(NOT(ISBLANK(C114)),COUNTA($B114:C114),"")</f>
        <v>2</v>
      </c>
      <c r="D116" s="28">
        <f>IF(NOT(ISBLANK(D114)),COUNTA($B114:D114),"")</f>
        <v>3</v>
      </c>
      <c r="E116" s="28">
        <f>IF(NOT(ISBLANK(E114)),COUNTA($B114:E114),"")</f>
        <v>4</v>
      </c>
      <c r="F116" s="28">
        <f>IF(NOT(ISBLANK(F114)),COUNTA($B114:F114),"")</f>
        <v>5</v>
      </c>
      <c r="G116" s="28">
        <f>IF(NOT(ISBLANK(G114)),COUNTA($B114:G114),"")</f>
        <v>6</v>
      </c>
      <c r="H116" s="28" t="str">
        <f>IF(NOT(ISBLANK(H114)),COUNTA($B114:H114),"")</f>
        <v/>
      </c>
      <c r="I116" s="28"/>
      <c r="R116" s="28" t="str">
        <f>IF(NOT(ISBLANK(R114)),COUNTA($B114:R114),"")</f>
        <v/>
      </c>
      <c r="S116" s="28">
        <f>IF(NOT(ISBLANK(S114)),COUNTA($B114:S114),"")</f>
        <v>7</v>
      </c>
      <c r="T116" s="28">
        <f>IF(NOT(ISBLANK(T114)),COUNTA($B114:T114),"")</f>
        <v>8</v>
      </c>
      <c r="U116" s="28">
        <f>IF(NOT(ISBLANK(U114)),COUNTA($B114:U114),"")</f>
        <v>9</v>
      </c>
      <c r="V116" s="28">
        <f>IF(NOT(ISBLANK(V114)),COUNTA($B114:V114),"")</f>
        <v>10</v>
      </c>
      <c r="W116" s="28"/>
      <c r="X116" s="28"/>
      <c r="Y116" s="28"/>
      <c r="Z116" s="28"/>
      <c r="AA116" s="28"/>
      <c r="AB116" s="28"/>
      <c r="AC116" s="28"/>
      <c r="AD116" s="28" t="str">
        <f>IF(NOT(ISBLANK(AD114)),COUNTA($B114:AD114),"")</f>
        <v/>
      </c>
      <c r="AE116" s="28">
        <f>IF(NOT(ISBLANK(AE114)),COUNTA($B114:AE114),"")</f>
        <v>11</v>
      </c>
      <c r="AF116" s="28">
        <f>IF(NOT(ISBLANK(AF114)),COUNTA($B114:AF114),"")</f>
        <v>12</v>
      </c>
      <c r="AG116" s="28">
        <f>IF(NOT(ISBLANK(AG114)),COUNTA($B114:AG114),"")</f>
        <v>13</v>
      </c>
      <c r="AH116" s="28" t="str">
        <f>IF(NOT(ISBLANK(AH114)),COUNTA($B114:AH114),"")</f>
        <v/>
      </c>
      <c r="AI116" s="28">
        <f>IF(NOT(ISBLANK(AI114)),COUNTA($B114:AI114),"")</f>
        <v>14</v>
      </c>
      <c r="AJ116" s="28">
        <f>IF(NOT(ISBLANK(AJ114)),COUNTA($B114:AJ114),"")</f>
        <v>15</v>
      </c>
      <c r="AK116" s="28">
        <f>IF(NOT(ISBLANK(AK114)),COUNTA($B114:AK114),"")</f>
        <v>16</v>
      </c>
      <c r="AL116" s="28" t="str">
        <f>IF(NOT(ISBLANK(AL114)),COUNTA($B114:AL114),"")</f>
        <v/>
      </c>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row>
    <row r="117" spans="1:70" s="68" customFormat="1" x14ac:dyDescent="0.25">
      <c r="B117" s="67" t="s">
        <v>198</v>
      </c>
      <c r="F117" s="71">
        <f>AF117/2</f>
        <v>691</v>
      </c>
      <c r="G117" s="69"/>
      <c r="H117" s="69"/>
      <c r="I117" s="71"/>
      <c r="J117" s="204"/>
      <c r="K117" s="69"/>
      <c r="L117" s="69"/>
      <c r="M117" s="69"/>
      <c r="N117" s="69"/>
      <c r="O117" s="69"/>
      <c r="P117" s="69"/>
      <c r="Q117" s="69"/>
      <c r="R117" s="69"/>
      <c r="AF117" s="71">
        <f>SUMPRODUCT(Data!$H$2:$H$2680,Data!$AE$2:$AE$2680)</f>
        <v>1382</v>
      </c>
      <c r="AG117" s="70"/>
      <c r="BH117" s="69"/>
      <c r="BI117" s="69"/>
      <c r="BJ117" s="69"/>
      <c r="BK117" s="69"/>
      <c r="BL117" s="69"/>
      <c r="BP117"/>
      <c r="BQ117"/>
      <c r="BR117" s="16"/>
    </row>
    <row r="118" spans="1:70" s="68" customFormat="1" x14ac:dyDescent="0.25">
      <c r="B118" s="67" t="s">
        <v>199</v>
      </c>
      <c r="F118" s="69"/>
      <c r="G118" s="71">
        <f>AG118/2</f>
        <v>1122</v>
      </c>
      <c r="H118" s="69"/>
      <c r="I118" s="71"/>
      <c r="J118" s="204"/>
      <c r="K118" s="69"/>
      <c r="L118" s="69"/>
      <c r="M118" s="69"/>
      <c r="N118" s="69"/>
      <c r="O118" s="69"/>
      <c r="P118" s="69"/>
      <c r="Q118" s="69"/>
      <c r="R118" s="69"/>
      <c r="AF118" s="70"/>
      <c r="AG118" s="71">
        <f>SUMPRODUCT(Data!$H$2:$H$2680,Data!$AF$2:$AF$2680)</f>
        <v>2244</v>
      </c>
      <c r="BH118" s="69"/>
      <c r="BI118" s="69"/>
      <c r="BJ118" s="69"/>
      <c r="BK118" s="69"/>
      <c r="BL118" s="69"/>
      <c r="BP118"/>
      <c r="BQ118"/>
      <c r="BR118" s="16"/>
    </row>
    <row r="119" spans="1:70" x14ac:dyDescent="0.25">
      <c r="B119" s="28"/>
    </row>
    <row r="120" spans="1:70" x14ac:dyDescent="0.25">
      <c r="B120" s="10" t="s">
        <v>53</v>
      </c>
      <c r="C120" s="10"/>
      <c r="D120" s="10"/>
      <c r="K120" s="29"/>
      <c r="AE120" s="29"/>
    </row>
    <row r="121" spans="1:70" x14ac:dyDescent="0.25">
      <c r="B121" t="s">
        <v>54</v>
      </c>
      <c r="AE121" s="16">
        <f>MATCH(AE123,sumdata_row_name,0)</f>
        <v>22</v>
      </c>
      <c r="AF121" s="16">
        <f>MATCH(AF123,sumdata_row_name,0)</f>
        <v>20</v>
      </c>
      <c r="AG121" s="16">
        <f>MATCH(AG123,sumdata_row_name,0)</f>
        <v>21</v>
      </c>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row>
    <row r="122" spans="1:70" x14ac:dyDescent="0.25">
      <c r="B122" t="s">
        <v>55</v>
      </c>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row>
    <row r="123" spans="1:70" x14ac:dyDescent="0.25">
      <c r="B123" t="s">
        <v>56</v>
      </c>
      <c r="AE123" s="30" t="s">
        <v>57</v>
      </c>
      <c r="AF123" t="s">
        <v>21</v>
      </c>
      <c r="AG123" t="s">
        <v>22</v>
      </c>
    </row>
    <row r="124" spans="1:70" x14ac:dyDescent="0.25">
      <c r="B124" t="s">
        <v>58</v>
      </c>
    </row>
    <row r="125" spans="1:70" x14ac:dyDescent="0.25">
      <c r="B125" t="s">
        <v>59</v>
      </c>
    </row>
    <row r="129" spans="2:67" x14ac:dyDescent="0.25">
      <c r="B129" s="31" t="s">
        <v>60</v>
      </c>
    </row>
    <row r="130" spans="2:67" x14ac:dyDescent="0.25">
      <c r="B130" s="32">
        <v>153</v>
      </c>
      <c r="C130" s="32" t="str">
        <f>VLOOKUP($B130,Loc,COLUMN(),FALSE)</f>
        <v>McAllister Ave</v>
      </c>
      <c r="D130" s="32" t="e">
        <f>VLOOKUP($B130,Loc,COLUMN(),FALSE)</f>
        <v>#REF!</v>
      </c>
      <c r="E130" s="33"/>
      <c r="F130" s="33"/>
      <c r="G130" s="33"/>
      <c r="H130" s="33"/>
      <c r="I130" s="33"/>
      <c r="K130" s="34"/>
      <c r="P130" s="33"/>
      <c r="S130" s="35"/>
      <c r="T130" s="35"/>
      <c r="U130" s="35"/>
      <c r="V130" s="35"/>
      <c r="W130" s="35"/>
      <c r="X130" s="35"/>
      <c r="Y130" s="35"/>
      <c r="Z130" s="35"/>
      <c r="AA130" s="35"/>
      <c r="AB130" s="35"/>
      <c r="AC130" s="35"/>
      <c r="AD130" s="35"/>
      <c r="AE130" s="34"/>
      <c r="AF130" s="34"/>
      <c r="AG130" s="34"/>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M130" s="35"/>
      <c r="BN130" s="35"/>
      <c r="BO13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Q206"/>
  <sheetViews>
    <sheetView topLeftCell="L1" zoomScale="60" zoomScaleNormal="60" workbookViewId="0">
      <selection activeCell="BC6" sqref="BC6"/>
    </sheetView>
  </sheetViews>
  <sheetFormatPr defaultRowHeight="13.2" x14ac:dyDescent="0.25"/>
  <cols>
    <col min="1" max="1" width="4.6640625" customWidth="1"/>
    <col min="2" max="2" width="5.109375" customWidth="1"/>
    <col min="3" max="4" width="17.44140625" customWidth="1"/>
    <col min="5" max="8" width="6" style="16" customWidth="1"/>
    <col min="9" max="9" width="2.5546875" style="16" customWidth="1"/>
    <col min="10" max="10" width="5.88671875" style="20" customWidth="1"/>
    <col min="11" max="11" width="6.88671875" style="16" customWidth="1"/>
    <col min="12" max="15" width="6.88671875" style="20" customWidth="1"/>
    <col min="16" max="16" width="2.6640625" style="16" customWidth="1"/>
    <col min="17" max="17" width="4.109375" style="20" bestFit="1" customWidth="1"/>
    <col min="18" max="18" width="5.33203125" style="20" customWidth="1"/>
    <col min="19" max="19" width="7.109375" customWidth="1"/>
    <col min="20" max="20" width="7" customWidth="1"/>
    <col min="21" max="21" width="7.5546875" customWidth="1"/>
    <col min="22" max="22" width="7.6640625" customWidth="1"/>
    <col min="23" max="23" width="10.21875" customWidth="1"/>
    <col min="24" max="29" width="2.6640625" customWidth="1"/>
    <col min="30" max="30" width="3.44140625" customWidth="1"/>
    <col min="31" max="31" width="6.33203125" style="16" customWidth="1"/>
    <col min="32" max="33" width="6.5546875" customWidth="1"/>
    <col min="34" max="34" width="1.5546875" customWidth="1"/>
    <col min="35" max="37" width="6.5546875" customWidth="1"/>
    <col min="38" max="38" width="1.6640625" customWidth="1"/>
    <col min="39" max="41" width="2.6640625" customWidth="1"/>
    <col min="42" max="42" width="1.6640625" customWidth="1"/>
    <col min="43" max="46" width="6.5546875" customWidth="1"/>
    <col min="47" max="48" width="2.6640625" customWidth="1"/>
    <col min="49" max="49" width="7.5546875" bestFit="1" customWidth="1"/>
    <col min="50" max="50" width="7.44140625" bestFit="1" customWidth="1"/>
    <col min="51" max="52" width="2.5546875" customWidth="1"/>
    <col min="53" max="57" width="5.6640625" customWidth="1"/>
    <col min="58" max="58" width="5.44140625" customWidth="1"/>
    <col min="59" max="62" width="5.6640625" style="16" customWidth="1"/>
    <col min="63" max="63" width="1.109375" style="16" customWidth="1"/>
    <col min="64" max="64" width="8.33203125" customWidth="1"/>
    <col min="65" max="65" width="7" customWidth="1"/>
    <col min="66" max="66" width="2.6640625" customWidth="1"/>
    <col min="67" max="67" width="6.5546875" customWidth="1"/>
    <col min="68" max="68" width="5.33203125" bestFit="1" customWidth="1"/>
    <col min="69" max="69" width="5.6640625" style="16" customWidth="1"/>
  </cols>
  <sheetData>
    <row r="1" spans="1:69" x14ac:dyDescent="0.25">
      <c r="B1" s="10" t="s">
        <v>46</v>
      </c>
      <c r="C1" s="10"/>
      <c r="D1" s="10"/>
      <c r="E1" s="12" t="e">
        <f>AI1/((AJ63+AK63)*2)</f>
        <v>#N/A</v>
      </c>
      <c r="F1" s="12" t="e">
        <f>AJ1/(AJ$63*2)</f>
        <v>#N/A</v>
      </c>
      <c r="G1" s="12" t="e">
        <f>AK1/(AK$63*2)</f>
        <v>#N/A</v>
      </c>
      <c r="H1" s="21"/>
      <c r="I1" s="12"/>
      <c r="J1" s="22"/>
      <c r="K1" s="9"/>
      <c r="L1" s="22"/>
      <c r="M1" s="22"/>
      <c r="N1" s="22"/>
      <c r="O1" s="22"/>
      <c r="P1" s="21"/>
      <c r="Q1" s="72">
        <v>1</v>
      </c>
      <c r="R1" s="22" t="str">
        <f>B1</f>
        <v>Total</v>
      </c>
      <c r="S1" s="23" t="e">
        <f>(BB1+BG1)/$AI1</f>
        <v>#N/A</v>
      </c>
      <c r="T1" s="23" t="e">
        <f>(BC1+BH1)/$AI1</f>
        <v>#N/A</v>
      </c>
      <c r="U1" s="23" t="e">
        <f>(BD1+BI1)/$AI1</f>
        <v>#N/A</v>
      </c>
      <c r="V1" s="23" t="e">
        <f>(BE1+BJ1)/$AI1</f>
        <v>#N/A</v>
      </c>
      <c r="W1" s="23"/>
      <c r="X1" s="23"/>
      <c r="Y1" s="23"/>
      <c r="Z1" s="23"/>
      <c r="AA1" s="23"/>
      <c r="AB1" s="23"/>
      <c r="AC1" s="23"/>
      <c r="AE1" s="9" t="e">
        <f>SUM(AE6:AE61)</f>
        <v>#N/A</v>
      </c>
      <c r="AF1" s="9" t="e">
        <f>SUM(AF6:AF61)</f>
        <v>#N/A</v>
      </c>
      <c r="AG1" s="9" t="e">
        <f>SUM(AG6:AG61)</f>
        <v>#N/A</v>
      </c>
      <c r="AH1" s="21"/>
      <c r="AI1" s="9" t="e">
        <f>SUM(AI6:AI61)</f>
        <v>#N/A</v>
      </c>
      <c r="AJ1" s="9" t="e">
        <f>SUM(AJ6:AJ61)</f>
        <v>#N/A</v>
      </c>
      <c r="AK1" s="9" t="e">
        <f>SUM(AK6:AK61)</f>
        <v>#N/A</v>
      </c>
      <c r="AL1" s="21"/>
      <c r="AM1" s="9"/>
      <c r="AN1" s="21"/>
      <c r="AO1" s="21"/>
      <c r="AP1" s="21"/>
      <c r="AQ1" s="21"/>
      <c r="AR1" s="21"/>
      <c r="AS1" s="21"/>
      <c r="AT1" s="21"/>
      <c r="AU1" s="21"/>
      <c r="AV1" s="21"/>
      <c r="AW1" s="21"/>
      <c r="AX1" s="21"/>
      <c r="AY1" s="21"/>
      <c r="AZ1" s="21"/>
      <c r="BA1" s="21"/>
      <c r="BB1" s="359">
        <f>_xlfn.AGGREGATE(9,6,BB6:BB59)</f>
        <v>1373.5</v>
      </c>
      <c r="BC1" s="359">
        <f t="shared" ref="BC1:BE1" si="0">_xlfn.AGGREGATE(9,6,BC6:BC59)</f>
        <v>1413.5</v>
      </c>
      <c r="BD1" s="359">
        <f t="shared" si="0"/>
        <v>853.5</v>
      </c>
      <c r="BE1" s="359">
        <f t="shared" si="0"/>
        <v>1931</v>
      </c>
      <c r="BF1" s="21"/>
      <c r="BG1" s="359">
        <f t="shared" ref="BG1:BJ1" si="1">_xlfn.AGGREGATE(9,6,BG6:BG59)</f>
        <v>2019.5</v>
      </c>
      <c r="BH1" s="359">
        <f t="shared" si="1"/>
        <v>1535.5</v>
      </c>
      <c r="BI1" s="359">
        <f t="shared" si="1"/>
        <v>1468</v>
      </c>
      <c r="BJ1" s="359">
        <f t="shared" si="1"/>
        <v>3347.5</v>
      </c>
    </row>
    <row r="2" spans="1:69" x14ac:dyDescent="0.25">
      <c r="B2" s="10" t="s">
        <v>47</v>
      </c>
      <c r="C2" s="10"/>
      <c r="D2" s="10"/>
      <c r="E2" s="12">
        <f>MAX(E$6:E$61)</f>
        <v>309.5</v>
      </c>
      <c r="F2" s="12">
        <f>MAX(F$6:F$61)</f>
        <v>200</v>
      </c>
      <c r="G2" s="12">
        <f>MAX(G$6:G$61)</f>
        <v>309.5</v>
      </c>
      <c r="H2" s="21"/>
      <c r="I2" s="12"/>
      <c r="J2" s="22"/>
      <c r="K2" s="9"/>
      <c r="L2" s="22"/>
      <c r="M2" s="22"/>
      <c r="N2" s="22"/>
      <c r="O2" s="22"/>
      <c r="P2" s="21"/>
      <c r="Q2" s="73">
        <v>1</v>
      </c>
      <c r="R2" s="22" t="str">
        <f>B2</f>
        <v>Max</v>
      </c>
      <c r="S2" s="23">
        <f ca="1">MAX(S$6:S$61)</f>
        <v>0.37647094158390476</v>
      </c>
      <c r="T2" s="23">
        <f ca="1">MAX(T6:T61)</f>
        <v>0.76056399346865466</v>
      </c>
      <c r="U2" s="23">
        <f ca="1">MAX(U6:U61)</f>
        <v>0.36764641988873492</v>
      </c>
      <c r="V2" s="23">
        <f ca="1">MAX(V6:V61)</f>
        <v>0.96917812362658151</v>
      </c>
      <c r="W2" s="23"/>
      <c r="X2" s="23"/>
      <c r="Y2" s="23"/>
      <c r="Z2" s="23"/>
      <c r="AA2" s="23"/>
      <c r="AB2" s="23"/>
      <c r="AC2" s="23"/>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row>
    <row r="3" spans="1:69" x14ac:dyDescent="0.25">
      <c r="B3" s="10" t="s">
        <v>48</v>
      </c>
      <c r="C3" s="10"/>
      <c r="D3" s="10"/>
      <c r="E3" s="12">
        <f>MIN(E$6:E$61)</f>
        <v>17</v>
      </c>
      <c r="F3" s="12">
        <f>MIN(F$6:F$61)</f>
        <v>13</v>
      </c>
      <c r="G3" s="12">
        <f>MIN(G$6:G$61)</f>
        <v>18.5</v>
      </c>
      <c r="H3" s="21"/>
      <c r="I3" s="12"/>
      <c r="J3" s="22"/>
      <c r="K3" s="9"/>
      <c r="L3" s="22"/>
      <c r="M3" s="22"/>
      <c r="N3" s="22"/>
      <c r="O3" s="22"/>
      <c r="P3" s="21"/>
      <c r="Q3" s="73" t="s">
        <v>170</v>
      </c>
      <c r="R3" s="22" t="str">
        <f>B3</f>
        <v>Min</v>
      </c>
      <c r="S3" s="23">
        <f ca="1">MIN(S$6:S$61)</f>
        <v>2.4999760767241554E-2</v>
      </c>
      <c r="T3" s="23">
        <f ca="1">MIN(T$6:T$62)</f>
        <v>3.6362947438185973E-2</v>
      </c>
      <c r="U3" s="23">
        <f ca="1">MIN(U$6:U$62)</f>
        <v>-4.4230480205734787E-7</v>
      </c>
      <c r="V3" s="23">
        <f ca="1">MIN(V$6:V$62)</f>
        <v>-5.7781119881754293E-7</v>
      </c>
      <c r="W3" s="23"/>
      <c r="X3" s="23"/>
      <c r="Y3" s="23"/>
      <c r="Z3" s="23"/>
      <c r="AA3" s="23"/>
      <c r="AB3" s="23"/>
      <c r="AC3" s="23"/>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row>
    <row r="4" spans="1:69" x14ac:dyDescent="0.25">
      <c r="B4" t="s">
        <v>49</v>
      </c>
      <c r="E4" s="24"/>
      <c r="F4" s="149">
        <f>AF4/(AF$63*2)</f>
        <v>53.16</v>
      </c>
      <c r="G4" s="149">
        <f>AG4/(AG$63*2)</f>
        <v>75.293269230769226</v>
      </c>
      <c r="H4" s="150">
        <f>G4/F4</f>
        <v>1.4163519418880592</v>
      </c>
      <c r="Q4" s="73" t="s">
        <v>171</v>
      </c>
      <c r="AF4" s="16">
        <f>SUMIF($BL6:$BL61,TRUE,AF6:AF61)</f>
        <v>5316</v>
      </c>
      <c r="AG4" s="16">
        <f>SUMIF($BL6:$BL61,TRUE,AG6:AG61)</f>
        <v>7830.5</v>
      </c>
      <c r="AH4" s="16"/>
      <c r="AI4" s="54" t="s">
        <v>167</v>
      </c>
      <c r="AJ4" s="16"/>
      <c r="AK4" s="16"/>
      <c r="AL4" s="16"/>
      <c r="AM4" s="16"/>
      <c r="AN4" s="16"/>
      <c r="AO4" s="16"/>
      <c r="AP4" s="16"/>
      <c r="AQ4" s="54" t="s">
        <v>166</v>
      </c>
      <c r="AR4" s="16"/>
      <c r="AS4" s="54" t="s">
        <v>165</v>
      </c>
      <c r="AT4" s="16"/>
      <c r="AU4" s="16"/>
      <c r="AV4" s="16"/>
      <c r="AW4" s="16"/>
      <c r="AX4" s="16"/>
      <c r="AY4" s="16"/>
      <c r="AZ4" s="16"/>
      <c r="BA4" s="359" t="s">
        <v>65</v>
      </c>
      <c r="BB4" s="16" t="s">
        <v>65</v>
      </c>
      <c r="BC4" s="16" t="s">
        <v>65</v>
      </c>
      <c r="BD4" s="16" t="s">
        <v>65</v>
      </c>
      <c r="BE4" s="16" t="s">
        <v>65</v>
      </c>
      <c r="BF4" s="359" t="s">
        <v>66</v>
      </c>
      <c r="BG4" s="16" t="s">
        <v>66</v>
      </c>
      <c r="BH4" s="16" t="s">
        <v>66</v>
      </c>
      <c r="BI4" s="16" t="s">
        <v>66</v>
      </c>
      <c r="BJ4" s="16" t="s">
        <v>66</v>
      </c>
    </row>
    <row r="5" spans="1:69" ht="39.6" x14ac:dyDescent="0.25">
      <c r="B5" s="81" t="s">
        <v>61</v>
      </c>
      <c r="C5" s="81" t="s">
        <v>139</v>
      </c>
      <c r="D5" s="81" t="s">
        <v>5</v>
      </c>
      <c r="E5" s="155" t="s">
        <v>7</v>
      </c>
      <c r="F5" s="155" t="s">
        <v>8</v>
      </c>
      <c r="G5" s="155" t="s">
        <v>9</v>
      </c>
      <c r="H5" s="155" t="s">
        <v>10</v>
      </c>
      <c r="I5" s="155"/>
      <c r="J5" s="25" t="s">
        <v>600</v>
      </c>
      <c r="K5" s="5" t="s">
        <v>11</v>
      </c>
      <c r="L5" s="6" t="s">
        <v>12</v>
      </c>
      <c r="M5" s="6" t="s">
        <v>13</v>
      </c>
      <c r="N5" s="6" t="s">
        <v>14</v>
      </c>
      <c r="O5" s="6" t="s">
        <v>15</v>
      </c>
      <c r="P5" s="5"/>
      <c r="Q5" s="25"/>
      <c r="R5" s="80" t="str">
        <f t="shared" ref="R5:R32" si="2">B5</f>
        <v>Loc ID</v>
      </c>
      <c r="S5" s="157" t="str">
        <f>BG5&amp;"%"</f>
        <v>Female%</v>
      </c>
      <c r="T5" s="157" t="str">
        <f>BH5&amp;"%"</f>
        <v>Helmet%</v>
      </c>
      <c r="U5" s="157" t="str">
        <f>BI5&amp;"%"</f>
        <v>Wrong way%</v>
      </c>
      <c r="V5" s="157" t="str">
        <f>BJ5&amp;"%"</f>
        <v>Sidewalk%</v>
      </c>
      <c r="W5" s="157" t="s">
        <v>645</v>
      </c>
      <c r="X5" s="157"/>
      <c r="Y5" s="157"/>
      <c r="Z5" s="157"/>
      <c r="AA5" s="157"/>
      <c r="AB5" s="157"/>
      <c r="AC5" s="157"/>
      <c r="AD5" s="8"/>
      <c r="AE5" s="158" t="s">
        <v>20</v>
      </c>
      <c r="AF5" s="158" t="s">
        <v>21</v>
      </c>
      <c r="AG5" s="158" t="s">
        <v>22</v>
      </c>
      <c r="AH5" s="44"/>
      <c r="AI5" s="158" t="s">
        <v>20</v>
      </c>
      <c r="AJ5" s="158" t="s">
        <v>21</v>
      </c>
      <c r="AK5" s="158" t="s">
        <v>22</v>
      </c>
      <c r="AL5" s="44"/>
      <c r="AM5" s="158"/>
      <c r="AN5" s="158"/>
      <c r="AO5" s="158"/>
      <c r="AP5" s="8"/>
      <c r="AQ5" s="80" t="s">
        <v>21</v>
      </c>
      <c r="AR5" s="80" t="s">
        <v>22</v>
      </c>
      <c r="AS5" s="80" t="s">
        <v>21</v>
      </c>
      <c r="AT5" s="80" t="s">
        <v>22</v>
      </c>
      <c r="AU5" s="80"/>
      <c r="AV5" s="80"/>
      <c r="AW5" s="80" t="s">
        <v>168</v>
      </c>
      <c r="AX5" s="80" t="s">
        <v>169</v>
      </c>
      <c r="AY5" s="246"/>
      <c r="AZ5" s="246"/>
      <c r="BA5" s="360" t="s">
        <v>1242</v>
      </c>
      <c r="BB5" s="8" t="s">
        <v>16</v>
      </c>
      <c r="BC5" s="8" t="s">
        <v>17</v>
      </c>
      <c r="BD5" s="8" t="s">
        <v>18</v>
      </c>
      <c r="BE5" s="8" t="s">
        <v>6</v>
      </c>
      <c r="BF5" s="360" t="s">
        <v>1242</v>
      </c>
      <c r="BG5" s="8" t="s">
        <v>16</v>
      </c>
      <c r="BH5" s="8" t="s">
        <v>17</v>
      </c>
      <c r="BI5" s="8" t="s">
        <v>18</v>
      </c>
      <c r="BJ5" s="8" t="s">
        <v>6</v>
      </c>
      <c r="BK5" s="8"/>
      <c r="BL5" s="26" t="s">
        <v>50</v>
      </c>
      <c r="BM5" s="26" t="s">
        <v>51</v>
      </c>
      <c r="BO5" s="8" t="s">
        <v>642</v>
      </c>
      <c r="BP5" s="8" t="s">
        <v>641</v>
      </c>
      <c r="BQ5" s="8" t="s">
        <v>640</v>
      </c>
    </row>
    <row r="6" spans="1:69" x14ac:dyDescent="0.25">
      <c r="A6">
        <v>1</v>
      </c>
      <c r="B6" s="151">
        <f t="shared" ref="B6:B37" si="3">INDEX(sum_locID,1,A6)</f>
        <v>101</v>
      </c>
      <c r="C6" s="152" t="str">
        <f t="shared" ref="C6:D25" si="4">IF(ISERROR(VLOOKUP($B6,Loc,2,FALSE)),"",VLOOKUP($B6,Loc,MATCH(C$5,loc_hdr,0),FALSE))</f>
        <v>Washington/Curry</v>
      </c>
      <c r="D6" s="152" t="str">
        <f t="shared" si="4"/>
        <v>Mill Ave</v>
      </c>
      <c r="E6" s="153">
        <f t="shared" ref="E6:E37" si="5">IF(BM6,IF(BL6,AI6/4,AI6/2),"")</f>
        <v>48.25</v>
      </c>
      <c r="F6" s="153">
        <f t="shared" ref="F6:F32" si="6">IF(AJ6&gt;0,AJ6/2,"")</f>
        <v>36.5</v>
      </c>
      <c r="G6" s="153">
        <f t="shared" ref="G6:G32" si="7">IF(AK6&gt;0,AK6/2,"")</f>
        <v>60</v>
      </c>
      <c r="H6" s="154">
        <f t="shared" ref="H6:H37" si="8">IF(BL6,G6/F6,"")</f>
        <v>1.6438356164383561</v>
      </c>
      <c r="I6" s="153"/>
      <c r="J6" s="22">
        <f t="shared" ref="J6:J32" si="9">IF(ISNUMBER(E6),0,1)</f>
        <v>0</v>
      </c>
      <c r="K6" s="9"/>
      <c r="L6" s="14"/>
      <c r="M6" s="14"/>
      <c r="N6" s="14"/>
      <c r="O6" s="14"/>
      <c r="P6" s="9"/>
      <c r="Q6" s="27"/>
      <c r="R6" s="151">
        <f t="shared" si="2"/>
        <v>101</v>
      </c>
      <c r="S6" s="242">
        <f ca="1">IF($AI6&gt;0,(BB6*$AS6+BG6*$AT6)/$AI6+(RAND()*2-1)/1000000,"")</f>
        <v>0.17098522234351732</v>
      </c>
      <c r="T6" s="242">
        <f ca="1">IF($AI6&gt;0,(BC6*$AS6+BH6*$AT6)/$AI6+(RAND()*2-1)/1000000,"")</f>
        <v>0.6943003949836889</v>
      </c>
      <c r="U6" s="242">
        <f t="shared" ref="U6:U53" ca="1" si="10">IF($AI6&gt;0,(BD6*$AS6+BI6*$AT6)/$AI6+(RAND()*2-1)/1000000,"")</f>
        <v>0.11399034907601059</v>
      </c>
      <c r="V6" s="242">
        <f t="shared" ref="V6:V53" ca="1" si="11">IF($AI6&gt;0,(BE6*$AS6+BJ6*$AT6)/$AI6+(RAND()*2-1)/1000000,"")</f>
        <v>0.20725352601630642</v>
      </c>
      <c r="W6" s="242">
        <f t="shared" ref="W6:W58" ca="1" si="12">IF(ISERROR(U6*V6),"",U6*V6)</f>
        <v>2.3624901777832812E-2</v>
      </c>
      <c r="X6" s="156"/>
      <c r="Y6" s="156"/>
      <c r="Z6" s="156"/>
      <c r="AA6" s="156"/>
      <c r="AB6" s="156"/>
      <c r="AC6" s="156"/>
      <c r="AE6" s="125">
        <f t="shared" ref="AE6:AE32" si="13">AF6+AG6</f>
        <v>193</v>
      </c>
      <c r="AF6" s="366">
        <f>SUMIF(Data!$T:$T,"="&amp;$AW6,Data!H:H)/$BA6</f>
        <v>73</v>
      </c>
      <c r="AG6" s="366">
        <f>SUMIF(Data!$T:$T,"="&amp;$AX6,Data!$H:$H)/$BF6</f>
        <v>120</v>
      </c>
      <c r="AH6" s="21"/>
      <c r="AI6" s="21">
        <f t="shared" ref="AI6:AI32" si="14">AJ6+AK6</f>
        <v>193</v>
      </c>
      <c r="AJ6" s="21">
        <f t="shared" ref="AJ6:AJ32" si="15">AF6*AS6</f>
        <v>73</v>
      </c>
      <c r="AK6" s="21">
        <f t="shared" ref="AK6:AK32" si="16">AG6*AT6</f>
        <v>120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2" si="17">IF(AS6,$B6&amp;LEFT(AW$5,2),"")</f>
        <v>101AM</v>
      </c>
      <c r="AX6" s="21" t="str">
        <f t="shared" ref="AX6:AX32" si="18">IF(AT6,$B6&amp;LEFT(AX$5,2),"")</f>
        <v>101PM</v>
      </c>
      <c r="AY6" s="21"/>
      <c r="AZ6" s="21"/>
      <c r="BA6" s="361">
        <f t="shared" ref="BA6:BA37" si="19">VLOOKUP($AW6,DivBy,3,FALSE)</f>
        <v>1</v>
      </c>
      <c r="BB6" s="361">
        <f>SUMIF(Data!$T:$T,"="&amp;$AW6,Data!I:I)/$BA6</f>
        <v>13</v>
      </c>
      <c r="BC6" s="361">
        <f>SUMIF(Data!$T:$T,"="&amp;$AW6,Data!J:J)/$BA6</f>
        <v>59</v>
      </c>
      <c r="BD6" s="361">
        <f>SUMIF(Data!$T:$T,"="&amp;$AW6,Data!K:K)/$BA6</f>
        <v>7</v>
      </c>
      <c r="BE6" s="361">
        <f>SUMIF(Data!$T:$T,"="&amp;$AW6,Data!L:L)/$BA6</f>
        <v>9</v>
      </c>
      <c r="BF6" s="361">
        <f t="shared" ref="BF6:BF37" si="20">VLOOKUP($AX6,DivBy,3,FALSE)</f>
        <v>1</v>
      </c>
      <c r="BG6" s="359">
        <f>SUMIF(Data!$T:$T,"="&amp;$AX6,Data!I:I)/$BF6</f>
        <v>20</v>
      </c>
      <c r="BH6" s="359">
        <f>SUMIF(Data!$T:$T,"="&amp;$AX6,Data!J:J)/$BF6</f>
        <v>75</v>
      </c>
      <c r="BI6" s="359">
        <f>SUMIF(Data!$T:$T,"="&amp;$AX6,Data!K:K)/$BF6</f>
        <v>15</v>
      </c>
      <c r="BJ6" s="359">
        <f>SUMIF(Data!$T:$T,"="&amp;$AX6,Data!L:L)/$BF6</f>
        <v>31</v>
      </c>
      <c r="BL6" t="b">
        <f t="shared" ref="BL6:BL37" si="21">AND(AJ6&gt;0,AK6&gt;0,ISNUMBER(AJ6))</f>
        <v>1</v>
      </c>
      <c r="BM6" t="b">
        <f t="shared" ref="BM6:BM37" si="22">AI6&gt;0</f>
        <v>1</v>
      </c>
      <c r="BO6">
        <v>1</v>
      </c>
      <c r="BP6">
        <f t="shared" ref="BP6:BP37" si="23">INDEX(AM_reps,1,$BO6)</f>
        <v>1</v>
      </c>
      <c r="BQ6">
        <f t="shared" ref="BQ6:BQ37" si="24">INDEX(PM_reps,1,$BO6)</f>
        <v>1</v>
      </c>
    </row>
    <row r="7" spans="1:69" x14ac:dyDescent="0.25">
      <c r="A7">
        <v>2</v>
      </c>
      <c r="B7" s="151">
        <f t="shared" si="3"/>
        <v>102</v>
      </c>
      <c r="C7" s="152" t="str">
        <f t="shared" si="4"/>
        <v>Rio Salado Pkwy</v>
      </c>
      <c r="D7" s="152" t="str">
        <f t="shared" si="4"/>
        <v>Mill Ave</v>
      </c>
      <c r="E7" s="12">
        <f t="shared" si="5"/>
        <v>59.5</v>
      </c>
      <c r="F7" s="12">
        <f t="shared" si="6"/>
        <v>39.5</v>
      </c>
      <c r="G7" s="12">
        <f t="shared" si="7"/>
        <v>79.5</v>
      </c>
      <c r="H7" s="13">
        <f t="shared" si="8"/>
        <v>2.0126582278481013</v>
      </c>
      <c r="I7" s="12"/>
      <c r="J7" s="22">
        <f t="shared" si="9"/>
        <v>0</v>
      </c>
      <c r="K7" s="9"/>
      <c r="L7" s="14"/>
      <c r="M7" s="14"/>
      <c r="N7" s="14"/>
      <c r="O7" s="14"/>
      <c r="P7" s="9"/>
      <c r="Q7" s="27"/>
      <c r="R7" s="9">
        <f t="shared" si="2"/>
        <v>102</v>
      </c>
      <c r="S7" s="242">
        <f t="shared" ref="S7:S53" ca="1" si="25">IF($AI7&gt;0,(BB7*$AS7+BG7*$AT7)/$AI7+(RAND()*2-1)/1000000,"")</f>
        <v>0.12184817024433736</v>
      </c>
      <c r="T7" s="242">
        <f t="shared" ref="T7:T53" ca="1" si="26">IF($AI7&gt;0,(BC7*$AS7+BH7*$AT7)/$AI7+(RAND()*2-1)/1000000,"")</f>
        <v>0.52100841242166063</v>
      </c>
      <c r="U7" s="242">
        <f t="shared" ca="1" si="10"/>
        <v>8.8234471918927415E-2</v>
      </c>
      <c r="V7" s="242">
        <f t="shared" ca="1" si="11"/>
        <v>0.23529395822838209</v>
      </c>
      <c r="W7" s="242">
        <f t="shared" ca="1" si="12"/>
        <v>2.076103814999546E-2</v>
      </c>
      <c r="X7" s="11"/>
      <c r="Y7" s="11"/>
      <c r="Z7" s="11"/>
      <c r="AA7" s="11"/>
      <c r="AB7" s="11"/>
      <c r="AC7" s="11"/>
      <c r="AE7" s="52">
        <f t="shared" si="13"/>
        <v>238</v>
      </c>
      <c r="AF7" s="366">
        <f>SUMIF(Data!$T:$T,"="&amp;$AW7,Data!H:H)/$BA7</f>
        <v>79</v>
      </c>
      <c r="AG7" s="366">
        <f>SUMIF(Data!$T:$T,"="&amp;$AX7,Data!$H:$H)/$BF7</f>
        <v>159</v>
      </c>
      <c r="AH7" s="21"/>
      <c r="AI7" s="21">
        <f t="shared" si="14"/>
        <v>238</v>
      </c>
      <c r="AJ7" s="21">
        <f t="shared" si="15"/>
        <v>79</v>
      </c>
      <c r="AK7" s="21">
        <f t="shared" si="16"/>
        <v>159</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17"/>
        <v>102AM</v>
      </c>
      <c r="AX7" s="21" t="str">
        <f t="shared" si="18"/>
        <v>102PM</v>
      </c>
      <c r="AY7" s="21"/>
      <c r="AZ7" s="21"/>
      <c r="BA7" s="361">
        <f t="shared" si="19"/>
        <v>1</v>
      </c>
      <c r="BB7" s="361">
        <f>SUMIF(Data!$T:$T,"="&amp;$AW7,Data!I:I)/$BA7</f>
        <v>7</v>
      </c>
      <c r="BC7" s="361">
        <f>SUMIF(Data!$T:$T,"="&amp;$AW7,Data!J:J)/$BA7</f>
        <v>47</v>
      </c>
      <c r="BD7" s="361">
        <f>SUMIF(Data!$T:$T,"="&amp;$AW7,Data!K:K)/$BA7</f>
        <v>9</v>
      </c>
      <c r="BE7" s="361">
        <f>SUMIF(Data!$T:$T,"="&amp;$AW7,Data!L:L)/$BA7</f>
        <v>17</v>
      </c>
      <c r="BF7" s="361">
        <f t="shared" si="20"/>
        <v>1</v>
      </c>
      <c r="BG7" s="359">
        <f>SUMIF(Data!$T:$T,"="&amp;$AX7,Data!I:I)/$BF7</f>
        <v>22</v>
      </c>
      <c r="BH7" s="359">
        <f>SUMIF(Data!$T:$T,"="&amp;$AX7,Data!J:J)/$BF7</f>
        <v>77</v>
      </c>
      <c r="BI7" s="359">
        <f>SUMIF(Data!$T:$T,"="&amp;$AX7,Data!K:K)/$BF7</f>
        <v>12</v>
      </c>
      <c r="BJ7" s="359">
        <f>SUMIF(Data!$T:$T,"="&amp;$AX7,Data!L:L)/$BF7</f>
        <v>39</v>
      </c>
      <c r="BL7" t="b">
        <f t="shared" si="21"/>
        <v>1</v>
      </c>
      <c r="BM7" t="b">
        <f t="shared" si="22"/>
        <v>1</v>
      </c>
      <c r="BO7">
        <v>2</v>
      </c>
      <c r="BP7">
        <f t="shared" si="23"/>
        <v>2</v>
      </c>
      <c r="BQ7">
        <f t="shared" si="24"/>
        <v>2</v>
      </c>
    </row>
    <row r="8" spans="1:69" x14ac:dyDescent="0.25">
      <c r="A8">
        <v>3</v>
      </c>
      <c r="B8" s="151">
        <f t="shared" si="3"/>
        <v>103</v>
      </c>
      <c r="C8" s="152" t="str">
        <f t="shared" si="4"/>
        <v>Rio Salado Pkwy</v>
      </c>
      <c r="D8" s="152" t="str">
        <f t="shared" si="4"/>
        <v>Rural Rd</v>
      </c>
      <c r="E8" s="12">
        <f t="shared" si="5"/>
        <v>57</v>
      </c>
      <c r="F8" s="12" t="str">
        <f t="shared" si="6"/>
        <v/>
      </c>
      <c r="G8" s="12">
        <f t="shared" si="7"/>
        <v>57</v>
      </c>
      <c r="H8" s="13" t="str">
        <f t="shared" si="8"/>
        <v/>
      </c>
      <c r="I8" s="12"/>
      <c r="J8" s="22">
        <f t="shared" si="9"/>
        <v>0</v>
      </c>
      <c r="K8" s="9"/>
      <c r="L8" s="14"/>
      <c r="M8" s="14"/>
      <c r="N8" s="14"/>
      <c r="O8" s="14"/>
      <c r="P8" s="9"/>
      <c r="Q8" s="27"/>
      <c r="R8" s="9">
        <f t="shared" si="2"/>
        <v>103</v>
      </c>
      <c r="S8" s="242">
        <f t="shared" ca="1" si="25"/>
        <v>0.24561313638042992</v>
      </c>
      <c r="T8" s="242">
        <f t="shared" ca="1" si="26"/>
        <v>0.24561307647959502</v>
      </c>
      <c r="U8" s="242">
        <f t="shared" ca="1" si="10"/>
        <v>0.28947386334738917</v>
      </c>
      <c r="V8" s="242">
        <f t="shared" ca="1" si="11"/>
        <v>0.89473744113855336</v>
      </c>
      <c r="W8" s="242">
        <f t="shared" ca="1" si="12"/>
        <v>0.25900310376793428</v>
      </c>
      <c r="X8" s="11"/>
      <c r="Y8" s="11"/>
      <c r="Z8" s="11"/>
      <c r="AA8" s="11"/>
      <c r="AB8" s="11"/>
      <c r="AC8" s="11"/>
      <c r="AE8" s="52">
        <f t="shared" si="13"/>
        <v>114</v>
      </c>
      <c r="AF8" s="366">
        <f>SUMIF(Data!$T:$T,"="&amp;$AW8,Data!H:H)/$BA8</f>
        <v>0</v>
      </c>
      <c r="AG8" s="366">
        <f>SUMIF(Data!$T:$T,"="&amp;$AX8,Data!$H:$H)/$BF8</f>
        <v>114</v>
      </c>
      <c r="AH8" s="21"/>
      <c r="AI8" s="21">
        <f t="shared" si="14"/>
        <v>114</v>
      </c>
      <c r="AJ8" s="21">
        <f t="shared" si="15"/>
        <v>0</v>
      </c>
      <c r="AK8" s="21">
        <f t="shared" si="16"/>
        <v>114</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17"/>
        <v>103AM</v>
      </c>
      <c r="AX8" s="21" t="str">
        <f t="shared" si="18"/>
        <v>103PM</v>
      </c>
      <c r="AY8" s="21"/>
      <c r="AZ8" s="21"/>
      <c r="BA8" s="361">
        <f t="shared" si="19"/>
        <v>1</v>
      </c>
      <c r="BB8" s="361">
        <f>SUMIF(Data!$T:$T,"="&amp;$AW8,Data!I:I)/$BA8</f>
        <v>0</v>
      </c>
      <c r="BC8" s="361">
        <f>SUMIF(Data!$T:$T,"="&amp;$AW8,Data!J:J)/$BA8</f>
        <v>0</v>
      </c>
      <c r="BD8" s="361">
        <f>SUMIF(Data!$T:$T,"="&amp;$AW8,Data!K:K)/$BA8</f>
        <v>0</v>
      </c>
      <c r="BE8" s="361">
        <f>SUMIF(Data!$T:$T,"="&amp;$AW8,Data!L:L)/$BA8</f>
        <v>0</v>
      </c>
      <c r="BF8" s="361">
        <f t="shared" si="20"/>
        <v>1</v>
      </c>
      <c r="BG8" s="359">
        <f>SUMIF(Data!$T:$T,"="&amp;$AX8,Data!I:I)/$BF8</f>
        <v>28</v>
      </c>
      <c r="BH8" s="359">
        <f>SUMIF(Data!$T:$T,"="&amp;$AX8,Data!J:J)/$BF8</f>
        <v>28</v>
      </c>
      <c r="BI8" s="359">
        <f>SUMIF(Data!$T:$T,"="&amp;$AX8,Data!K:K)/$BF8</f>
        <v>33</v>
      </c>
      <c r="BJ8" s="359">
        <f>SUMIF(Data!$T:$T,"="&amp;$AX8,Data!L:L)/$BF8</f>
        <v>102</v>
      </c>
      <c r="BL8" t="b">
        <f t="shared" si="21"/>
        <v>0</v>
      </c>
      <c r="BM8" t="b">
        <f t="shared" si="22"/>
        <v>1</v>
      </c>
      <c r="BO8">
        <v>3</v>
      </c>
      <c r="BP8">
        <f t="shared" si="23"/>
        <v>0</v>
      </c>
      <c r="BQ8">
        <f t="shared" si="24"/>
        <v>1</v>
      </c>
    </row>
    <row r="9" spans="1:69" x14ac:dyDescent="0.25">
      <c r="A9">
        <v>4</v>
      </c>
      <c r="B9" s="151">
        <f t="shared" si="3"/>
        <v>104</v>
      </c>
      <c r="C9" s="152" t="str">
        <f t="shared" si="4"/>
        <v>Rio Salado Pkwy</v>
      </c>
      <c r="D9" s="152" t="str">
        <f t="shared" si="4"/>
        <v>McClintock Dr</v>
      </c>
      <c r="E9" s="12">
        <f t="shared" si="5"/>
        <v>26.25</v>
      </c>
      <c r="F9" s="12">
        <f t="shared" si="6"/>
        <v>23</v>
      </c>
      <c r="G9" s="12">
        <f t="shared" si="7"/>
        <v>29.5</v>
      </c>
      <c r="H9" s="13">
        <f t="shared" si="8"/>
        <v>1.2826086956521738</v>
      </c>
      <c r="I9" s="12"/>
      <c r="J9" s="22">
        <f t="shared" si="9"/>
        <v>0</v>
      </c>
      <c r="K9" s="9"/>
      <c r="L9" s="14"/>
      <c r="M9" s="14"/>
      <c r="N9" s="14"/>
      <c r="O9" s="14"/>
      <c r="P9" s="9"/>
      <c r="Q9" s="27"/>
      <c r="R9" s="9">
        <f t="shared" si="2"/>
        <v>104</v>
      </c>
      <c r="S9" s="242">
        <f t="shared" ca="1" si="25"/>
        <v>0.13333361141337446</v>
      </c>
      <c r="T9" s="242">
        <f t="shared" ca="1" si="26"/>
        <v>0.32380863169810614</v>
      </c>
      <c r="U9" s="242">
        <f t="shared" ca="1" si="10"/>
        <v>0.28571486122901774</v>
      </c>
      <c r="V9" s="242">
        <f t="shared" ca="1" si="11"/>
        <v>0.76190538148204356</v>
      </c>
      <c r="W9" s="242">
        <f t="shared" ca="1" si="12"/>
        <v>0.21768769033978388</v>
      </c>
      <c r="X9" s="11"/>
      <c r="Y9" s="11"/>
      <c r="Z9" s="11"/>
      <c r="AA9" s="11"/>
      <c r="AB9" s="11"/>
      <c r="AC9" s="11"/>
      <c r="AE9" s="52">
        <f t="shared" si="13"/>
        <v>105</v>
      </c>
      <c r="AF9" s="366">
        <f>SUMIF(Data!$T:$T,"="&amp;$AW9,Data!H:H)/$BA9</f>
        <v>46</v>
      </c>
      <c r="AG9" s="366">
        <f>SUMIF(Data!$T:$T,"="&amp;$AX9,Data!$H:$H)/$BF9</f>
        <v>59</v>
      </c>
      <c r="AH9" s="21"/>
      <c r="AI9" s="21">
        <f t="shared" si="14"/>
        <v>105</v>
      </c>
      <c r="AJ9" s="21">
        <f t="shared" si="15"/>
        <v>46</v>
      </c>
      <c r="AK9" s="21">
        <f t="shared" si="16"/>
        <v>59</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17"/>
        <v>104AM</v>
      </c>
      <c r="AX9" s="21" t="str">
        <f t="shared" si="18"/>
        <v>104PM</v>
      </c>
      <c r="AY9" s="21"/>
      <c r="AZ9" s="21"/>
      <c r="BA9" s="361">
        <f t="shared" si="19"/>
        <v>1</v>
      </c>
      <c r="BB9" s="361">
        <f>SUMIF(Data!$T:$T,"="&amp;$AW9,Data!I:I)/$BA9</f>
        <v>6</v>
      </c>
      <c r="BC9" s="361">
        <f>SUMIF(Data!$T:$T,"="&amp;$AW9,Data!J:J)/$BA9</f>
        <v>23</v>
      </c>
      <c r="BD9" s="361">
        <f>SUMIF(Data!$T:$T,"="&amp;$AW9,Data!K:K)/$BA9</f>
        <v>12</v>
      </c>
      <c r="BE9" s="361">
        <f>SUMIF(Data!$T:$T,"="&amp;$AW9,Data!L:L)/$BA9</f>
        <v>26</v>
      </c>
      <c r="BF9" s="361">
        <f t="shared" si="20"/>
        <v>1</v>
      </c>
      <c r="BG9" s="359">
        <f>SUMIF(Data!$T:$T,"="&amp;$AX9,Data!I:I)/$BF9</f>
        <v>8</v>
      </c>
      <c r="BH9" s="359">
        <f>SUMIF(Data!$T:$T,"="&amp;$AX9,Data!J:J)/$BF9</f>
        <v>11</v>
      </c>
      <c r="BI9" s="359">
        <f>SUMIF(Data!$T:$T,"="&amp;$AX9,Data!K:K)/$BF9</f>
        <v>18</v>
      </c>
      <c r="BJ9" s="359">
        <f>SUMIF(Data!$T:$T,"="&amp;$AX9,Data!L:L)/$BF9</f>
        <v>54</v>
      </c>
      <c r="BL9" t="b">
        <f t="shared" si="21"/>
        <v>1</v>
      </c>
      <c r="BM9" t="b">
        <f t="shared" si="22"/>
        <v>1</v>
      </c>
      <c r="BO9">
        <v>4</v>
      </c>
      <c r="BP9">
        <f t="shared" si="23"/>
        <v>1</v>
      </c>
      <c r="BQ9">
        <f t="shared" si="24"/>
        <v>1</v>
      </c>
    </row>
    <row r="10" spans="1:69" x14ac:dyDescent="0.25">
      <c r="A10">
        <v>5</v>
      </c>
      <c r="B10" s="151">
        <f t="shared" si="3"/>
        <v>106</v>
      </c>
      <c r="C10" s="152" t="str">
        <f t="shared" si="4"/>
        <v>5th St</v>
      </c>
      <c r="D10" s="152" t="str">
        <f t="shared" si="4"/>
        <v>Mill Ave</v>
      </c>
      <c r="E10" s="12">
        <f t="shared" si="5"/>
        <v>111.75</v>
      </c>
      <c r="F10" s="12">
        <f t="shared" si="6"/>
        <v>100.5</v>
      </c>
      <c r="G10" s="12">
        <f t="shared" si="7"/>
        <v>123</v>
      </c>
      <c r="H10" s="13">
        <f t="shared" si="8"/>
        <v>1.2238805970149254</v>
      </c>
      <c r="I10" s="12"/>
      <c r="J10" s="22">
        <f t="shared" si="9"/>
        <v>0</v>
      </c>
      <c r="K10" s="9"/>
      <c r="L10" s="14"/>
      <c r="M10" s="14"/>
      <c r="N10" s="14"/>
      <c r="O10" s="14"/>
      <c r="P10" s="9"/>
      <c r="Q10" s="27"/>
      <c r="R10" s="9">
        <f t="shared" si="2"/>
        <v>106</v>
      </c>
      <c r="S10" s="242">
        <f t="shared" ca="1" si="25"/>
        <v>0.24161153787600426</v>
      </c>
      <c r="T10" s="242">
        <f t="shared" ca="1" si="26"/>
        <v>0.26398261936988926</v>
      </c>
      <c r="U10" s="242">
        <f t="shared" ca="1" si="10"/>
        <v>7.8299466124529135E-2</v>
      </c>
      <c r="V10" s="242">
        <f t="shared" ca="1" si="11"/>
        <v>0.1006714455572163</v>
      </c>
      <c r="W10" s="242">
        <f t="shared" ca="1" si="12"/>
        <v>7.8825204411146366E-3</v>
      </c>
      <c r="X10" s="11"/>
      <c r="Y10" s="11"/>
      <c r="Z10" s="11"/>
      <c r="AA10" s="11"/>
      <c r="AB10" s="11"/>
      <c r="AC10" s="11"/>
      <c r="AE10" s="52">
        <f t="shared" si="13"/>
        <v>447</v>
      </c>
      <c r="AF10" s="366">
        <f>SUMIF(Data!$T:$T,"="&amp;$AW10,Data!H:H)/$BA10</f>
        <v>201</v>
      </c>
      <c r="AG10" s="366">
        <f>SUMIF(Data!$T:$T,"="&amp;$AX10,Data!$H:$H)/$BF10</f>
        <v>246</v>
      </c>
      <c r="AH10" s="21"/>
      <c r="AI10" s="21">
        <f t="shared" si="14"/>
        <v>447</v>
      </c>
      <c r="AJ10" s="21">
        <f t="shared" si="15"/>
        <v>201</v>
      </c>
      <c r="AK10" s="21">
        <f t="shared" si="16"/>
        <v>246</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17"/>
        <v>106AM</v>
      </c>
      <c r="AX10" s="21" t="str">
        <f t="shared" si="18"/>
        <v>106PM</v>
      </c>
      <c r="AY10" s="21"/>
      <c r="AZ10" s="21"/>
      <c r="BA10" s="361">
        <f t="shared" si="19"/>
        <v>1</v>
      </c>
      <c r="BB10" s="361">
        <f>SUMIF(Data!$T:$T,"="&amp;$AW10,Data!I:I)/$BA10</f>
        <v>56</v>
      </c>
      <c r="BC10" s="361">
        <f>SUMIF(Data!$T:$T,"="&amp;$AW10,Data!J:J)/$BA10</f>
        <v>59</v>
      </c>
      <c r="BD10" s="361">
        <f>SUMIF(Data!$T:$T,"="&amp;$AW10,Data!K:K)/$BA10</f>
        <v>4</v>
      </c>
      <c r="BE10" s="361">
        <f>SUMIF(Data!$T:$T,"="&amp;$AW10,Data!L:L)/$BA10</f>
        <v>7</v>
      </c>
      <c r="BF10" s="361">
        <f t="shared" si="20"/>
        <v>1</v>
      </c>
      <c r="BG10" s="359">
        <f>SUMIF(Data!$T:$T,"="&amp;$AX10,Data!I:I)/$BF10</f>
        <v>52</v>
      </c>
      <c r="BH10" s="359">
        <f>SUMIF(Data!$T:$T,"="&amp;$AX10,Data!J:J)/$BF10</f>
        <v>59</v>
      </c>
      <c r="BI10" s="359">
        <f>SUMIF(Data!$T:$T,"="&amp;$AX10,Data!K:K)/$BF10</f>
        <v>31</v>
      </c>
      <c r="BJ10" s="359">
        <f>SUMIF(Data!$T:$T,"="&amp;$AX10,Data!L:L)/$BF10</f>
        <v>38</v>
      </c>
      <c r="BL10" t="b">
        <f t="shared" si="21"/>
        <v>1</v>
      </c>
      <c r="BM10" t="b">
        <f t="shared" si="22"/>
        <v>1</v>
      </c>
      <c r="BO10">
        <v>5</v>
      </c>
      <c r="BP10">
        <f t="shared" si="23"/>
        <v>1</v>
      </c>
      <c r="BQ10">
        <f t="shared" si="24"/>
        <v>1</v>
      </c>
    </row>
    <row r="11" spans="1:69" x14ac:dyDescent="0.25">
      <c r="A11">
        <v>6</v>
      </c>
      <c r="B11" s="151">
        <f t="shared" si="3"/>
        <v>108</v>
      </c>
      <c r="C11" s="152" t="str">
        <f t="shared" si="4"/>
        <v>5th St</v>
      </c>
      <c r="D11" s="152" t="str">
        <f t="shared" si="4"/>
        <v>Farmer Ave</v>
      </c>
      <c r="E11" s="12">
        <f t="shared" si="5"/>
        <v>107.25</v>
      </c>
      <c r="F11" s="12">
        <f t="shared" si="6"/>
        <v>100.5</v>
      </c>
      <c r="G11" s="12">
        <f t="shared" si="7"/>
        <v>114</v>
      </c>
      <c r="H11" s="13">
        <f t="shared" si="8"/>
        <v>1.1343283582089552</v>
      </c>
      <c r="I11" s="12"/>
      <c r="J11" s="22">
        <f t="shared" si="9"/>
        <v>0</v>
      </c>
      <c r="K11" s="9"/>
      <c r="L11" s="14"/>
      <c r="M11" s="14"/>
      <c r="N11" s="14"/>
      <c r="O11" s="14"/>
      <c r="P11" s="9"/>
      <c r="Q11" s="27"/>
      <c r="R11" s="9">
        <f t="shared" si="2"/>
        <v>108</v>
      </c>
      <c r="S11" s="242">
        <f t="shared" ca="1" si="25"/>
        <v>0.2004662907172374</v>
      </c>
      <c r="T11" s="242">
        <f t="shared" ca="1" si="26"/>
        <v>8.6246561428264659E-2</v>
      </c>
      <c r="U11" s="242">
        <f t="shared" ca="1" si="10"/>
        <v>4.4289010075291811E-2</v>
      </c>
      <c r="V11" s="242">
        <f t="shared" ca="1" si="11"/>
        <v>7.2260829827704931E-2</v>
      </c>
      <c r="W11" s="242">
        <f t="shared" ca="1" si="12"/>
        <v>3.2003606202881708E-3</v>
      </c>
      <c r="X11" s="11"/>
      <c r="Y11" s="11"/>
      <c r="Z11" s="11"/>
      <c r="AA11" s="11"/>
      <c r="AB11" s="11"/>
      <c r="AC11" s="11"/>
      <c r="AE11" s="52">
        <f t="shared" si="13"/>
        <v>429</v>
      </c>
      <c r="AF11" s="366">
        <f>SUMIF(Data!$T:$T,"="&amp;$AW11,Data!H:H)/$BA11</f>
        <v>201</v>
      </c>
      <c r="AG11" s="366">
        <f>SUMIF(Data!$T:$T,"="&amp;$AX11,Data!$H:$H)/$BF11</f>
        <v>228</v>
      </c>
      <c r="AH11" s="21"/>
      <c r="AI11" s="21">
        <f t="shared" si="14"/>
        <v>429</v>
      </c>
      <c r="AJ11" s="21">
        <f t="shared" si="15"/>
        <v>201</v>
      </c>
      <c r="AK11" s="21">
        <f t="shared" si="16"/>
        <v>228</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17"/>
        <v>108AM</v>
      </c>
      <c r="AX11" s="21" t="str">
        <f t="shared" si="18"/>
        <v>108PM</v>
      </c>
      <c r="AY11" s="21"/>
      <c r="AZ11" s="21"/>
      <c r="BA11" s="361">
        <f t="shared" si="19"/>
        <v>1</v>
      </c>
      <c r="BB11" s="361">
        <f>SUMIF(Data!$T:$T,"="&amp;$AW11,Data!I:I)/$BA11</f>
        <v>44</v>
      </c>
      <c r="BC11" s="361">
        <f>SUMIF(Data!$T:$T,"="&amp;$AW11,Data!J:J)/$BA11</f>
        <v>17</v>
      </c>
      <c r="BD11" s="361">
        <f>SUMIF(Data!$T:$T,"="&amp;$AW11,Data!K:K)/$BA11</f>
        <v>11</v>
      </c>
      <c r="BE11" s="361">
        <f>SUMIF(Data!$T:$T,"="&amp;$AW11,Data!L:L)/$BA11</f>
        <v>13</v>
      </c>
      <c r="BF11" s="361">
        <f t="shared" si="20"/>
        <v>1</v>
      </c>
      <c r="BG11" s="359">
        <f>SUMIF(Data!$T:$T,"="&amp;$AX11,Data!I:I)/$BF11</f>
        <v>42</v>
      </c>
      <c r="BH11" s="359">
        <f>SUMIF(Data!$T:$T,"="&amp;$AX11,Data!J:J)/$BF11</f>
        <v>20</v>
      </c>
      <c r="BI11" s="359">
        <f>SUMIF(Data!$T:$T,"="&amp;$AX11,Data!K:K)/$BF11</f>
        <v>8</v>
      </c>
      <c r="BJ11" s="359">
        <f>SUMIF(Data!$T:$T,"="&amp;$AX11,Data!L:L)/$BF11</f>
        <v>18</v>
      </c>
      <c r="BL11" t="b">
        <f t="shared" si="21"/>
        <v>1</v>
      </c>
      <c r="BM11" t="b">
        <f t="shared" si="22"/>
        <v>1</v>
      </c>
      <c r="BO11">
        <v>6</v>
      </c>
      <c r="BP11">
        <f t="shared" si="23"/>
        <v>1</v>
      </c>
      <c r="BQ11">
        <f t="shared" si="24"/>
        <v>1</v>
      </c>
    </row>
    <row r="12" spans="1:69" x14ac:dyDescent="0.25">
      <c r="A12">
        <v>7</v>
      </c>
      <c r="B12" s="151">
        <f t="shared" si="3"/>
        <v>110</v>
      </c>
      <c r="C12" s="152" t="str">
        <f t="shared" si="4"/>
        <v>5th St</v>
      </c>
      <c r="D12" s="152" t="str">
        <f t="shared" si="4"/>
        <v>Priest Dr</v>
      </c>
      <c r="E12" s="12">
        <f t="shared" si="5"/>
        <v>20</v>
      </c>
      <c r="F12" s="12" t="str">
        <f t="shared" si="6"/>
        <v/>
      </c>
      <c r="G12" s="12">
        <f t="shared" si="7"/>
        <v>20</v>
      </c>
      <c r="H12" s="13" t="str">
        <f t="shared" si="8"/>
        <v/>
      </c>
      <c r="I12" s="12"/>
      <c r="J12" s="22">
        <f t="shared" si="9"/>
        <v>0</v>
      </c>
      <c r="K12" s="9"/>
      <c r="L12" s="14"/>
      <c r="M12" s="14"/>
      <c r="N12" s="14"/>
      <c r="O12" s="14"/>
      <c r="P12" s="9"/>
      <c r="Q12" s="27"/>
      <c r="R12" s="9">
        <f t="shared" si="2"/>
        <v>110</v>
      </c>
      <c r="S12" s="242">
        <f t="shared" ca="1" si="25"/>
        <v>2.4999760767241554E-2</v>
      </c>
      <c r="T12" s="242">
        <f t="shared" ca="1" si="26"/>
        <v>0.22500006186975083</v>
      </c>
      <c r="U12" s="242">
        <f t="shared" ca="1" si="10"/>
        <v>0.27500056802996697</v>
      </c>
      <c r="V12" s="242">
        <f t="shared" ca="1" si="11"/>
        <v>0.27499963004588984</v>
      </c>
      <c r="W12" s="242">
        <f t="shared" ca="1" si="12"/>
        <v>7.5625054470650474E-2</v>
      </c>
      <c r="X12" s="11"/>
      <c r="Y12" s="11"/>
      <c r="Z12" s="11"/>
      <c r="AA12" s="11"/>
      <c r="AB12" s="11"/>
      <c r="AC12" s="11"/>
      <c r="AE12" s="52">
        <f t="shared" si="13"/>
        <v>40</v>
      </c>
      <c r="AF12" s="366">
        <f>SUMIF(Data!$T:$T,"="&amp;$AW12,Data!H:H)/$BA12</f>
        <v>0</v>
      </c>
      <c r="AG12" s="366">
        <f>SUMIF(Data!$T:$T,"="&amp;$AX12,Data!$H:$H)/$BF12</f>
        <v>40</v>
      </c>
      <c r="AH12" s="21"/>
      <c r="AI12" s="21">
        <f t="shared" si="14"/>
        <v>40</v>
      </c>
      <c r="AJ12" s="21">
        <f t="shared" si="15"/>
        <v>0</v>
      </c>
      <c r="AK12" s="21">
        <f t="shared" si="16"/>
        <v>40</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17"/>
        <v>110AM</v>
      </c>
      <c r="AX12" s="21" t="str">
        <f t="shared" si="18"/>
        <v>110PM</v>
      </c>
      <c r="AY12" s="21"/>
      <c r="AZ12" s="21"/>
      <c r="BA12" s="361">
        <f t="shared" si="19"/>
        <v>1</v>
      </c>
      <c r="BB12" s="361">
        <f>SUMIF(Data!$T:$T,"="&amp;$AW12,Data!I:I)/$BA12</f>
        <v>0</v>
      </c>
      <c r="BC12" s="361">
        <f>SUMIF(Data!$T:$T,"="&amp;$AW12,Data!J:J)/$BA12</f>
        <v>0</v>
      </c>
      <c r="BD12" s="361">
        <f>SUMIF(Data!$T:$T,"="&amp;$AW12,Data!K:K)/$BA12</f>
        <v>0</v>
      </c>
      <c r="BE12" s="361">
        <f>SUMIF(Data!$T:$T,"="&amp;$AW12,Data!L:L)/$BA12</f>
        <v>0</v>
      </c>
      <c r="BF12" s="361">
        <f t="shared" si="20"/>
        <v>1</v>
      </c>
      <c r="BG12" s="359">
        <f>SUMIF(Data!$T:$T,"="&amp;$AX12,Data!I:I)/$BF12</f>
        <v>1</v>
      </c>
      <c r="BH12" s="359">
        <f>SUMIF(Data!$T:$T,"="&amp;$AX12,Data!J:J)/$BF12</f>
        <v>9</v>
      </c>
      <c r="BI12" s="359">
        <f>SUMIF(Data!$T:$T,"="&amp;$AX12,Data!K:K)/$BF12</f>
        <v>11</v>
      </c>
      <c r="BJ12" s="359">
        <f>SUMIF(Data!$T:$T,"="&amp;$AX12,Data!L:L)/$BF12</f>
        <v>11</v>
      </c>
      <c r="BL12" t="b">
        <f t="shared" si="21"/>
        <v>0</v>
      </c>
      <c r="BM12" t="b">
        <f t="shared" si="22"/>
        <v>1</v>
      </c>
      <c r="BO12">
        <v>7</v>
      </c>
      <c r="BP12">
        <f t="shared" si="23"/>
        <v>0</v>
      </c>
      <c r="BQ12">
        <f t="shared" si="24"/>
        <v>1</v>
      </c>
    </row>
    <row r="13" spans="1:69" x14ac:dyDescent="0.25">
      <c r="A13">
        <v>8</v>
      </c>
      <c r="B13" s="151">
        <f t="shared" si="3"/>
        <v>111</v>
      </c>
      <c r="C13" s="152" t="str">
        <f t="shared" si="4"/>
        <v>10th St</v>
      </c>
      <c r="D13" s="152" t="str">
        <f t="shared" si="4"/>
        <v>Mill Ave</v>
      </c>
      <c r="E13" s="12">
        <f t="shared" si="5"/>
        <v>123.75</v>
      </c>
      <c r="F13" s="12">
        <f t="shared" si="6"/>
        <v>100.5</v>
      </c>
      <c r="G13" s="12">
        <f t="shared" si="7"/>
        <v>147</v>
      </c>
      <c r="H13" s="13">
        <f t="shared" si="8"/>
        <v>1.4626865671641791</v>
      </c>
      <c r="I13" s="12"/>
      <c r="J13" s="22">
        <f t="shared" si="9"/>
        <v>0</v>
      </c>
      <c r="K13" s="9"/>
      <c r="L13" s="14"/>
      <c r="M13" s="14"/>
      <c r="N13" s="14"/>
      <c r="O13" s="14"/>
      <c r="P13" s="9"/>
      <c r="Q13" s="27"/>
      <c r="R13" s="9">
        <f t="shared" si="2"/>
        <v>111</v>
      </c>
      <c r="S13" s="242">
        <f t="shared" ca="1" si="25"/>
        <v>0.32121186548865466</v>
      </c>
      <c r="T13" s="242">
        <f t="shared" ca="1" si="26"/>
        <v>0.18080870366277968</v>
      </c>
      <c r="U13" s="242">
        <f t="shared" ca="1" si="10"/>
        <v>8.686848051615266E-2</v>
      </c>
      <c r="V13" s="242">
        <f t="shared" ca="1" si="11"/>
        <v>0.21717258978683415</v>
      </c>
      <c r="W13" s="242">
        <f t="shared" ca="1" si="12"/>
        <v>1.8865452884540015E-2</v>
      </c>
      <c r="X13" s="11"/>
      <c r="Y13" s="11"/>
      <c r="Z13" s="11"/>
      <c r="AA13" s="11"/>
      <c r="AB13" s="11"/>
      <c r="AC13" s="11"/>
      <c r="AE13" s="52">
        <f t="shared" si="13"/>
        <v>495</v>
      </c>
      <c r="AF13" s="366">
        <f>SUMIF(Data!$T:$T,"="&amp;$AW13,Data!H:H)/$BA13</f>
        <v>201</v>
      </c>
      <c r="AG13" s="366">
        <f>SUMIF(Data!$T:$T,"="&amp;$AX13,Data!$H:$H)/$BF13</f>
        <v>294</v>
      </c>
      <c r="AH13" s="21"/>
      <c r="AI13" s="21">
        <f t="shared" si="14"/>
        <v>495</v>
      </c>
      <c r="AJ13" s="21">
        <f t="shared" si="15"/>
        <v>201</v>
      </c>
      <c r="AK13" s="21">
        <f t="shared" si="16"/>
        <v>294</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17"/>
        <v>111AM</v>
      </c>
      <c r="AX13" s="21" t="str">
        <f t="shared" si="18"/>
        <v>111PM</v>
      </c>
      <c r="AY13" s="21"/>
      <c r="AZ13" s="21"/>
      <c r="BA13" s="361">
        <f t="shared" si="19"/>
        <v>1</v>
      </c>
      <c r="BB13" s="361">
        <f>SUMIF(Data!$T:$T,"="&amp;$AW13,Data!I:I)/$BA13</f>
        <v>71</v>
      </c>
      <c r="BC13" s="361">
        <f>SUMIF(Data!$T:$T,"="&amp;$AW13,Data!J:J)/$BA13</f>
        <v>38</v>
      </c>
      <c r="BD13" s="361">
        <f>SUMIF(Data!$T:$T,"="&amp;$AW13,Data!K:K)/$BA13</f>
        <v>11</v>
      </c>
      <c r="BE13" s="361">
        <f>SUMIF(Data!$T:$T,"="&amp;$AW13,Data!L:L)/$BA13</f>
        <v>27</v>
      </c>
      <c r="BF13" s="361">
        <f t="shared" si="20"/>
        <v>2</v>
      </c>
      <c r="BG13" s="359">
        <f>SUMIF(Data!$T:$T,"="&amp;$AX13,Data!I:I)/$BF13</f>
        <v>88</v>
      </c>
      <c r="BH13" s="359">
        <f>SUMIF(Data!$T:$T,"="&amp;$AX13,Data!J:J)/$BF13</f>
        <v>51.5</v>
      </c>
      <c r="BI13" s="359">
        <f>SUMIF(Data!$T:$T,"="&amp;$AX13,Data!K:K)/$BF13</f>
        <v>32</v>
      </c>
      <c r="BJ13" s="359">
        <f>SUMIF(Data!$T:$T,"="&amp;$AX13,Data!L:L)/$BF13</f>
        <v>80.5</v>
      </c>
      <c r="BL13" t="b">
        <f t="shared" si="21"/>
        <v>1</v>
      </c>
      <c r="BM13" t="b">
        <f t="shared" si="22"/>
        <v>1</v>
      </c>
      <c r="BO13">
        <v>8</v>
      </c>
      <c r="BP13">
        <f t="shared" si="23"/>
        <v>1</v>
      </c>
      <c r="BQ13">
        <f t="shared" si="24"/>
        <v>2</v>
      </c>
    </row>
    <row r="14" spans="1:69" x14ac:dyDescent="0.25">
      <c r="A14">
        <v>9</v>
      </c>
      <c r="B14" s="151">
        <f t="shared" si="3"/>
        <v>112</v>
      </c>
      <c r="C14" s="152" t="str">
        <f t="shared" si="4"/>
        <v>Superstition Fwy</v>
      </c>
      <c r="D14" s="152" t="str">
        <f t="shared" si="4"/>
        <v>College Ave</v>
      </c>
      <c r="E14" s="12">
        <f t="shared" si="5"/>
        <v>35.75</v>
      </c>
      <c r="F14" s="12">
        <f t="shared" si="6"/>
        <v>31.5</v>
      </c>
      <c r="G14" s="12">
        <f t="shared" si="7"/>
        <v>40</v>
      </c>
      <c r="H14" s="13">
        <f t="shared" si="8"/>
        <v>1.2698412698412698</v>
      </c>
      <c r="I14" s="12"/>
      <c r="J14" s="22">
        <f t="shared" si="9"/>
        <v>0</v>
      </c>
      <c r="K14" s="9"/>
      <c r="L14" s="14"/>
      <c r="M14" s="14"/>
      <c r="N14" s="14"/>
      <c r="O14" s="14"/>
      <c r="P14" s="9"/>
      <c r="Q14" s="27"/>
      <c r="R14" s="9">
        <f t="shared" si="2"/>
        <v>112</v>
      </c>
      <c r="S14" s="242">
        <f t="shared" ca="1" si="25"/>
        <v>0.26573359858459011</v>
      </c>
      <c r="T14" s="242">
        <f t="shared" ca="1" si="26"/>
        <v>0.66433473439849455</v>
      </c>
      <c r="U14" s="242">
        <f t="shared" ca="1" si="10"/>
        <v>-4.4230480205734787E-7</v>
      </c>
      <c r="V14" s="242">
        <f t="shared" ca="1" si="11"/>
        <v>-4.4339579839512109E-7</v>
      </c>
      <c r="W14" s="242">
        <f t="shared" ca="1" si="12"/>
        <v>1.9611609084221376E-13</v>
      </c>
      <c r="X14" s="11"/>
      <c r="Y14" s="11"/>
      <c r="Z14" s="11"/>
      <c r="AA14" s="11"/>
      <c r="AB14" s="11"/>
      <c r="AC14" s="11"/>
      <c r="AE14" s="52">
        <f t="shared" si="13"/>
        <v>143</v>
      </c>
      <c r="AF14" s="366">
        <f>SUMIF(Data!$T:$T,"="&amp;$AW14,Data!H:H)/$BA14</f>
        <v>63</v>
      </c>
      <c r="AG14" s="366">
        <f>SUMIF(Data!$T:$T,"="&amp;$AX14,Data!$H:$H)/$BF14</f>
        <v>80</v>
      </c>
      <c r="AH14" s="21"/>
      <c r="AI14" s="21">
        <f t="shared" si="14"/>
        <v>143</v>
      </c>
      <c r="AJ14" s="21">
        <f t="shared" si="15"/>
        <v>63</v>
      </c>
      <c r="AK14" s="21">
        <f t="shared" si="16"/>
        <v>80</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17"/>
        <v>112AM</v>
      </c>
      <c r="AX14" s="21" t="str">
        <f t="shared" si="18"/>
        <v>112PM</v>
      </c>
      <c r="AY14" s="21"/>
      <c r="AZ14" s="21"/>
      <c r="BA14" s="361">
        <f t="shared" si="19"/>
        <v>1</v>
      </c>
      <c r="BB14" s="361">
        <f>SUMIF(Data!$T:$T,"="&amp;$AW14,Data!I:I)/$BA14</f>
        <v>15</v>
      </c>
      <c r="BC14" s="361">
        <f>SUMIF(Data!$T:$T,"="&amp;$AW14,Data!J:J)/$BA14</f>
        <v>44</v>
      </c>
      <c r="BD14" s="361">
        <f>SUMIF(Data!$T:$T,"="&amp;$AW14,Data!K:K)/$BA14</f>
        <v>0</v>
      </c>
      <c r="BE14" s="361">
        <f>SUMIF(Data!$T:$T,"="&amp;$AW14,Data!L:L)/$BA14</f>
        <v>0</v>
      </c>
      <c r="BF14" s="361">
        <f t="shared" si="20"/>
        <v>1</v>
      </c>
      <c r="BG14" s="359">
        <f>SUMIF(Data!$T:$T,"="&amp;$AX14,Data!I:I)/$BF14</f>
        <v>23</v>
      </c>
      <c r="BH14" s="359">
        <f>SUMIF(Data!$T:$T,"="&amp;$AX14,Data!J:J)/$BF14</f>
        <v>51</v>
      </c>
      <c r="BI14" s="359">
        <f>SUMIF(Data!$T:$T,"="&amp;$AX14,Data!K:K)/$BF14</f>
        <v>0</v>
      </c>
      <c r="BJ14" s="359">
        <f>SUMIF(Data!$T:$T,"="&amp;$AX14,Data!L:L)/$BF14</f>
        <v>0</v>
      </c>
      <c r="BL14" t="b">
        <f t="shared" si="21"/>
        <v>1</v>
      </c>
      <c r="BM14" t="b">
        <f t="shared" si="22"/>
        <v>1</v>
      </c>
      <c r="BO14">
        <v>9</v>
      </c>
      <c r="BP14">
        <f t="shared" si="23"/>
        <v>1</v>
      </c>
      <c r="BQ14">
        <f t="shared" si="24"/>
        <v>1</v>
      </c>
    </row>
    <row r="15" spans="1:69" x14ac:dyDescent="0.25">
      <c r="A15">
        <v>10</v>
      </c>
      <c r="B15" s="151">
        <f t="shared" si="3"/>
        <v>113</v>
      </c>
      <c r="C15" s="152" t="str">
        <f t="shared" si="4"/>
        <v>13th St</v>
      </c>
      <c r="D15" s="152" t="str">
        <f t="shared" si="4"/>
        <v>Mill Ave</v>
      </c>
      <c r="E15" s="12">
        <f t="shared" si="5"/>
        <v>58.125</v>
      </c>
      <c r="F15" s="12">
        <f t="shared" si="6"/>
        <v>33</v>
      </c>
      <c r="G15" s="12">
        <f t="shared" si="7"/>
        <v>83.25</v>
      </c>
      <c r="H15" s="13">
        <f t="shared" si="8"/>
        <v>2.5227272727272729</v>
      </c>
      <c r="I15" s="12"/>
      <c r="J15" s="22">
        <f t="shared" si="9"/>
        <v>0</v>
      </c>
      <c r="K15" s="9"/>
      <c r="L15" s="14"/>
      <c r="M15" s="14"/>
      <c r="N15" s="14"/>
      <c r="O15" s="14"/>
      <c r="P15" s="9"/>
      <c r="Q15" s="27"/>
      <c r="R15" s="9">
        <f t="shared" si="2"/>
        <v>113</v>
      </c>
      <c r="S15" s="242">
        <f t="shared" ca="1" si="25"/>
        <v>0.22795779758592299</v>
      </c>
      <c r="T15" s="242">
        <f t="shared" ca="1" si="26"/>
        <v>0.24085993980638976</v>
      </c>
      <c r="U15" s="242">
        <f t="shared" ca="1" si="10"/>
        <v>0.23655933137284596</v>
      </c>
      <c r="V15" s="242">
        <f t="shared" ca="1" si="11"/>
        <v>0.29892451214285548</v>
      </c>
      <c r="W15" s="242">
        <f t="shared" ca="1" si="12"/>
        <v>7.0713382723468068E-2</v>
      </c>
      <c r="X15" s="11"/>
      <c r="Y15" s="11"/>
      <c r="Z15" s="11"/>
      <c r="AA15" s="11"/>
      <c r="AB15" s="11"/>
      <c r="AC15" s="11"/>
      <c r="AE15" s="52">
        <f t="shared" si="13"/>
        <v>232.5</v>
      </c>
      <c r="AF15" s="366">
        <f>SUMIF(Data!$T:$T,"="&amp;$AW15,Data!H:H)/$BA15</f>
        <v>66</v>
      </c>
      <c r="AG15" s="366">
        <f>SUMIF(Data!$T:$T,"="&amp;$AX15,Data!$H:$H)/$BF15</f>
        <v>166.5</v>
      </c>
      <c r="AH15" s="21"/>
      <c r="AI15" s="21">
        <f t="shared" si="14"/>
        <v>232.5</v>
      </c>
      <c r="AJ15" s="21">
        <f t="shared" si="15"/>
        <v>66</v>
      </c>
      <c r="AK15" s="21">
        <f t="shared" si="16"/>
        <v>166.5</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17"/>
        <v>113AM</v>
      </c>
      <c r="AX15" s="21" t="str">
        <f t="shared" si="18"/>
        <v>113PM</v>
      </c>
      <c r="AY15" s="21"/>
      <c r="AZ15" s="21"/>
      <c r="BA15" s="361">
        <f t="shared" si="19"/>
        <v>2</v>
      </c>
      <c r="BB15" s="361">
        <f>SUMIF(Data!$T:$T,"="&amp;$AW15,Data!I:I)/$BA15</f>
        <v>21</v>
      </c>
      <c r="BC15" s="361">
        <f>SUMIF(Data!$T:$T,"="&amp;$AW15,Data!J:J)/$BA15</f>
        <v>18.5</v>
      </c>
      <c r="BD15" s="361">
        <f>SUMIF(Data!$T:$T,"="&amp;$AW15,Data!K:K)/$BA15</f>
        <v>8.5</v>
      </c>
      <c r="BE15" s="361">
        <f>SUMIF(Data!$T:$T,"="&amp;$AW15,Data!L:L)/$BA15</f>
        <v>20.5</v>
      </c>
      <c r="BF15" s="361">
        <f t="shared" si="20"/>
        <v>2</v>
      </c>
      <c r="BG15" s="359">
        <f>SUMIF(Data!$T:$T,"="&amp;$AX15,Data!I:I)/$BF15</f>
        <v>32</v>
      </c>
      <c r="BH15" s="359">
        <f>SUMIF(Data!$T:$T,"="&amp;$AX15,Data!J:J)/$BF15</f>
        <v>37.5</v>
      </c>
      <c r="BI15" s="359">
        <f>SUMIF(Data!$T:$T,"="&amp;$AX15,Data!K:K)/$BF15</f>
        <v>46.5</v>
      </c>
      <c r="BJ15" s="359">
        <f>SUMIF(Data!$T:$T,"="&amp;$AX15,Data!L:L)/$BF15</f>
        <v>49</v>
      </c>
      <c r="BL15" t="b">
        <f t="shared" si="21"/>
        <v>1</v>
      </c>
      <c r="BM15" t="b">
        <f t="shared" si="22"/>
        <v>1</v>
      </c>
      <c r="BO15">
        <v>10</v>
      </c>
      <c r="BP15">
        <f t="shared" si="23"/>
        <v>2</v>
      </c>
      <c r="BQ15">
        <f t="shared" si="24"/>
        <v>2</v>
      </c>
    </row>
    <row r="16" spans="1:69" x14ac:dyDescent="0.25">
      <c r="A16">
        <v>11</v>
      </c>
      <c r="B16" s="151">
        <f t="shared" si="3"/>
        <v>114</v>
      </c>
      <c r="C16" s="152" t="str">
        <f t="shared" si="4"/>
        <v>13th St</v>
      </c>
      <c r="D16" s="152" t="str">
        <f t="shared" si="4"/>
        <v>Hardy Dr</v>
      </c>
      <c r="E16" s="12">
        <f t="shared" si="5"/>
        <v>42.5</v>
      </c>
      <c r="F16" s="12">
        <f t="shared" si="6"/>
        <v>35.5</v>
      </c>
      <c r="G16" s="12">
        <f t="shared" si="7"/>
        <v>49.5</v>
      </c>
      <c r="H16" s="13">
        <f t="shared" si="8"/>
        <v>1.3943661971830985</v>
      </c>
      <c r="I16" s="12"/>
      <c r="J16" s="22">
        <f t="shared" si="9"/>
        <v>0</v>
      </c>
      <c r="K16" s="9"/>
      <c r="L16" s="14"/>
      <c r="M16" s="14"/>
      <c r="N16" s="14"/>
      <c r="O16" s="14"/>
      <c r="P16" s="9"/>
      <c r="Q16" s="27"/>
      <c r="R16" s="9">
        <f t="shared" si="2"/>
        <v>114</v>
      </c>
      <c r="S16" s="242">
        <f t="shared" ca="1" si="25"/>
        <v>0.37647094158390476</v>
      </c>
      <c r="T16" s="242">
        <f t="shared" ca="1" si="26"/>
        <v>0.24117599021847996</v>
      </c>
      <c r="U16" s="242">
        <f t="shared" ca="1" si="10"/>
        <v>0.12941194874574888</v>
      </c>
      <c r="V16" s="242">
        <f t="shared" ca="1" si="11"/>
        <v>5.2940672020228154E-2</v>
      </c>
      <c r="W16" s="242">
        <f t="shared" ca="1" si="12"/>
        <v>6.8511555340472676E-3</v>
      </c>
      <c r="X16" s="11"/>
      <c r="Y16" s="11"/>
      <c r="Z16" s="11"/>
      <c r="AA16" s="11"/>
      <c r="AB16" s="11"/>
      <c r="AC16" s="11"/>
      <c r="AE16" s="52">
        <f t="shared" si="13"/>
        <v>170</v>
      </c>
      <c r="AF16" s="366">
        <f>SUMIF(Data!$T:$T,"="&amp;$AW16,Data!H:H)/$BA16</f>
        <v>71</v>
      </c>
      <c r="AG16" s="366">
        <f>SUMIF(Data!$T:$T,"="&amp;$AX16,Data!$H:$H)/$BF16</f>
        <v>99</v>
      </c>
      <c r="AH16" s="21"/>
      <c r="AI16" s="21">
        <f t="shared" si="14"/>
        <v>170</v>
      </c>
      <c r="AJ16" s="21">
        <f t="shared" si="15"/>
        <v>71</v>
      </c>
      <c r="AK16" s="21">
        <f t="shared" si="16"/>
        <v>99</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17"/>
        <v>114AM</v>
      </c>
      <c r="AX16" s="21" t="str">
        <f t="shared" si="18"/>
        <v>114PM</v>
      </c>
      <c r="AY16" s="21"/>
      <c r="AZ16" s="21"/>
      <c r="BA16" s="361">
        <f t="shared" si="19"/>
        <v>1</v>
      </c>
      <c r="BB16" s="361">
        <f>SUMIF(Data!$T:$T,"="&amp;$AW16,Data!I:I)/$BA16</f>
        <v>31</v>
      </c>
      <c r="BC16" s="361">
        <f>SUMIF(Data!$T:$T,"="&amp;$AW16,Data!J:J)/$BA16</f>
        <v>22</v>
      </c>
      <c r="BD16" s="361">
        <f>SUMIF(Data!$T:$T,"="&amp;$AW16,Data!K:K)/$BA16</f>
        <v>9</v>
      </c>
      <c r="BE16" s="361">
        <f>SUMIF(Data!$T:$T,"="&amp;$AW16,Data!L:L)/$BA16</f>
        <v>9</v>
      </c>
      <c r="BF16" s="361">
        <f t="shared" si="20"/>
        <v>1</v>
      </c>
      <c r="BG16" s="359">
        <f>SUMIF(Data!$T:$T,"="&amp;$AX16,Data!I:I)/$BF16</f>
        <v>33</v>
      </c>
      <c r="BH16" s="359">
        <f>SUMIF(Data!$T:$T,"="&amp;$AX16,Data!J:J)/$BF16</f>
        <v>19</v>
      </c>
      <c r="BI16" s="359">
        <f>SUMIF(Data!$T:$T,"="&amp;$AX16,Data!K:K)/$BF16</f>
        <v>13</v>
      </c>
      <c r="BJ16" s="359">
        <f>SUMIF(Data!$T:$T,"="&amp;$AX16,Data!L:L)/$BF16</f>
        <v>0</v>
      </c>
      <c r="BL16" t="b">
        <f t="shared" si="21"/>
        <v>1</v>
      </c>
      <c r="BM16" t="b">
        <f t="shared" si="22"/>
        <v>1</v>
      </c>
      <c r="BO16">
        <v>11</v>
      </c>
      <c r="BP16">
        <f t="shared" si="23"/>
        <v>1</v>
      </c>
      <c r="BQ16">
        <f t="shared" si="24"/>
        <v>1</v>
      </c>
    </row>
    <row r="17" spans="1:69" x14ac:dyDescent="0.25">
      <c r="A17">
        <v>12</v>
      </c>
      <c r="B17" s="151">
        <f t="shared" si="3"/>
        <v>115</v>
      </c>
      <c r="C17" s="152" t="str">
        <f t="shared" si="4"/>
        <v>University Dr</v>
      </c>
      <c r="D17" s="152" t="str">
        <f t="shared" si="4"/>
        <v>College Ave</v>
      </c>
      <c r="E17" s="12">
        <f t="shared" si="5"/>
        <v>309.5</v>
      </c>
      <c r="F17" s="12" t="str">
        <f t="shared" si="6"/>
        <v/>
      </c>
      <c r="G17" s="12">
        <f t="shared" si="7"/>
        <v>309.5</v>
      </c>
      <c r="H17" s="13" t="str">
        <f t="shared" si="8"/>
        <v/>
      </c>
      <c r="I17" s="12"/>
      <c r="J17" s="22">
        <f t="shared" si="9"/>
        <v>0</v>
      </c>
      <c r="K17" s="9"/>
      <c r="L17" s="14"/>
      <c r="M17" s="14"/>
      <c r="N17" s="14"/>
      <c r="O17" s="14"/>
      <c r="P17" s="9"/>
      <c r="Q17" s="27"/>
      <c r="R17" s="9">
        <f t="shared" si="2"/>
        <v>115</v>
      </c>
      <c r="S17" s="242">
        <f t="shared" ca="1" si="25"/>
        <v>0.23909606767768721</v>
      </c>
      <c r="T17" s="242">
        <f t="shared" ca="1" si="26"/>
        <v>5.8158685689856569E-2</v>
      </c>
      <c r="U17" s="242">
        <f t="shared" ca="1" si="10"/>
        <v>0.19062927891830814</v>
      </c>
      <c r="V17" s="242">
        <f t="shared" ca="1" si="11"/>
        <v>0.27948281022349025</v>
      </c>
      <c r="W17" s="242">
        <f t="shared" ca="1" si="12"/>
        <v>5.3277606582966305E-2</v>
      </c>
      <c r="X17" s="11"/>
      <c r="Y17" s="11"/>
      <c r="Z17" s="11"/>
      <c r="AA17" s="11"/>
      <c r="AB17" s="11"/>
      <c r="AC17" s="11"/>
      <c r="AE17" s="52">
        <f t="shared" si="13"/>
        <v>619</v>
      </c>
      <c r="AF17" s="366">
        <f>SUMIF(Data!$T:$T,"="&amp;$AW17,Data!H:H)/$BA17</f>
        <v>0</v>
      </c>
      <c r="AG17" s="366">
        <f>SUMIF(Data!$T:$T,"="&amp;$AX17,Data!$H:$H)/$BF17</f>
        <v>619</v>
      </c>
      <c r="AH17" s="21"/>
      <c r="AI17" s="21">
        <f t="shared" si="14"/>
        <v>619</v>
      </c>
      <c r="AJ17" s="21">
        <f t="shared" si="15"/>
        <v>0</v>
      </c>
      <c r="AK17" s="21">
        <f t="shared" si="16"/>
        <v>619</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17"/>
        <v>115AM</v>
      </c>
      <c r="AX17" s="21" t="str">
        <f t="shared" si="18"/>
        <v>115PM</v>
      </c>
      <c r="AY17" s="21"/>
      <c r="AZ17" s="21"/>
      <c r="BA17" s="361">
        <f t="shared" si="19"/>
        <v>1</v>
      </c>
      <c r="BB17" s="361">
        <f>SUMIF(Data!$T:$T,"="&amp;$AW17,Data!I:I)/$BA17</f>
        <v>0</v>
      </c>
      <c r="BC17" s="361">
        <f>SUMIF(Data!$T:$T,"="&amp;$AW17,Data!J:J)/$BA17</f>
        <v>0</v>
      </c>
      <c r="BD17" s="361">
        <f>SUMIF(Data!$T:$T,"="&amp;$AW17,Data!K:K)/$BA17</f>
        <v>0</v>
      </c>
      <c r="BE17" s="361">
        <f>SUMIF(Data!$T:$T,"="&amp;$AW17,Data!L:L)/$BA17</f>
        <v>0</v>
      </c>
      <c r="BF17" s="361">
        <f t="shared" si="20"/>
        <v>1</v>
      </c>
      <c r="BG17" s="359">
        <f>SUMIF(Data!$T:$T,"="&amp;$AX17,Data!I:I)/$BF17</f>
        <v>148</v>
      </c>
      <c r="BH17" s="359">
        <f>SUMIF(Data!$T:$T,"="&amp;$AX17,Data!J:J)/$BF17</f>
        <v>36</v>
      </c>
      <c r="BI17" s="359">
        <f>SUMIF(Data!$T:$T,"="&amp;$AX17,Data!K:K)/$BF17</f>
        <v>118</v>
      </c>
      <c r="BJ17" s="359">
        <f>SUMIF(Data!$T:$T,"="&amp;$AX17,Data!L:L)/$BF17</f>
        <v>173</v>
      </c>
      <c r="BL17" t="b">
        <f t="shared" si="21"/>
        <v>0</v>
      </c>
      <c r="BM17" t="b">
        <f t="shared" si="22"/>
        <v>1</v>
      </c>
      <c r="BO17">
        <v>12</v>
      </c>
      <c r="BP17">
        <f t="shared" si="23"/>
        <v>0</v>
      </c>
      <c r="BQ17">
        <f t="shared" si="24"/>
        <v>2</v>
      </c>
    </row>
    <row r="18" spans="1:69" x14ac:dyDescent="0.25">
      <c r="A18">
        <v>13</v>
      </c>
      <c r="B18" s="151">
        <f t="shared" si="3"/>
        <v>116</v>
      </c>
      <c r="C18" s="152" t="str">
        <f t="shared" si="4"/>
        <v>University Dr</v>
      </c>
      <c r="D18" s="152" t="str">
        <f t="shared" si="4"/>
        <v>Dorsey Ln</v>
      </c>
      <c r="E18" s="12">
        <f t="shared" si="5"/>
        <v>87.875</v>
      </c>
      <c r="F18" s="12">
        <f t="shared" si="6"/>
        <v>68.75</v>
      </c>
      <c r="G18" s="12">
        <f t="shared" si="7"/>
        <v>107</v>
      </c>
      <c r="H18" s="13">
        <f t="shared" si="8"/>
        <v>1.5563636363636364</v>
      </c>
      <c r="I18" s="12"/>
      <c r="J18" s="22">
        <f t="shared" si="9"/>
        <v>0</v>
      </c>
      <c r="K18" s="9"/>
      <c r="L18" s="14"/>
      <c r="M18" s="14"/>
      <c r="N18" s="14"/>
      <c r="O18" s="14"/>
      <c r="P18" s="9"/>
      <c r="Q18" s="27"/>
      <c r="R18" s="9">
        <f t="shared" si="2"/>
        <v>116</v>
      </c>
      <c r="S18" s="242">
        <f t="shared" ca="1" si="25"/>
        <v>0.30725509757778185</v>
      </c>
      <c r="T18" s="242">
        <f t="shared" ca="1" si="26"/>
        <v>9.530558749942547E-2</v>
      </c>
      <c r="U18" s="242">
        <f t="shared" ca="1" si="10"/>
        <v>0.31294417714440531</v>
      </c>
      <c r="V18" s="242">
        <f t="shared" ca="1" si="11"/>
        <v>0.60597521409522115</v>
      </c>
      <c r="W18" s="242">
        <f t="shared" ca="1" si="12"/>
        <v>0.18963641474493381</v>
      </c>
      <c r="X18" s="11"/>
      <c r="Y18" s="11"/>
      <c r="Z18" s="11"/>
      <c r="AA18" s="11"/>
      <c r="AB18" s="11"/>
      <c r="AC18" s="11"/>
      <c r="AE18" s="52">
        <f t="shared" si="13"/>
        <v>351.5</v>
      </c>
      <c r="AF18" s="366">
        <f>SUMIF(Data!$T:$T,"="&amp;$AW18,Data!H:H)/$BA18</f>
        <v>137.5</v>
      </c>
      <c r="AG18" s="366">
        <f>SUMIF(Data!$T:$T,"="&amp;$AX18,Data!$H:$H)/$BF18</f>
        <v>214</v>
      </c>
      <c r="AH18" s="21"/>
      <c r="AI18" s="21">
        <f t="shared" si="14"/>
        <v>351.5</v>
      </c>
      <c r="AJ18" s="21">
        <f t="shared" si="15"/>
        <v>137.5</v>
      </c>
      <c r="AK18" s="21">
        <f t="shared" si="16"/>
        <v>214</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17"/>
        <v>116AM</v>
      </c>
      <c r="AX18" s="21" t="str">
        <f t="shared" si="18"/>
        <v>116PM</v>
      </c>
      <c r="AY18" s="21"/>
      <c r="AZ18" s="21"/>
      <c r="BA18" s="361">
        <f t="shared" si="19"/>
        <v>2</v>
      </c>
      <c r="BB18" s="361">
        <f>SUMIF(Data!$T:$T,"="&amp;$AW18,Data!I:I)/$BA18</f>
        <v>48</v>
      </c>
      <c r="BC18" s="361">
        <f>SUMIF(Data!$T:$T,"="&amp;$AW18,Data!J:J)/$BA18</f>
        <v>16.5</v>
      </c>
      <c r="BD18" s="361">
        <f>SUMIF(Data!$T:$T,"="&amp;$AW18,Data!K:K)/$BA18</f>
        <v>66</v>
      </c>
      <c r="BE18" s="361">
        <f>SUMIF(Data!$T:$T,"="&amp;$AW18,Data!L:L)/$BA18</f>
        <v>91</v>
      </c>
      <c r="BF18" s="361">
        <f t="shared" si="20"/>
        <v>1</v>
      </c>
      <c r="BG18" s="359">
        <f>SUMIF(Data!$T:$T,"="&amp;$AX18,Data!I:I)/$BF18</f>
        <v>60</v>
      </c>
      <c r="BH18" s="359">
        <f>SUMIF(Data!$T:$T,"="&amp;$AX18,Data!J:J)/$BF18</f>
        <v>17</v>
      </c>
      <c r="BI18" s="359">
        <f>SUMIF(Data!$T:$T,"="&amp;$AX18,Data!K:K)/$BF18</f>
        <v>44</v>
      </c>
      <c r="BJ18" s="359">
        <f>SUMIF(Data!$T:$T,"="&amp;$AX18,Data!L:L)/$BF18</f>
        <v>122</v>
      </c>
      <c r="BL18" t="b">
        <f t="shared" si="21"/>
        <v>1</v>
      </c>
      <c r="BM18" t="b">
        <f t="shared" si="22"/>
        <v>1</v>
      </c>
      <c r="BO18">
        <v>13</v>
      </c>
      <c r="BP18">
        <f t="shared" si="23"/>
        <v>2</v>
      </c>
      <c r="BQ18">
        <f t="shared" si="24"/>
        <v>2</v>
      </c>
    </row>
    <row r="19" spans="1:69" x14ac:dyDescent="0.25">
      <c r="A19">
        <v>14</v>
      </c>
      <c r="B19" s="151">
        <f t="shared" si="3"/>
        <v>117</v>
      </c>
      <c r="C19" s="152" t="str">
        <f t="shared" si="4"/>
        <v>University Dr</v>
      </c>
      <c r="D19" s="152" t="str">
        <f t="shared" si="4"/>
        <v>Rural Rd</v>
      </c>
      <c r="E19" s="12">
        <f t="shared" si="5"/>
        <v>197.25</v>
      </c>
      <c r="F19" s="12">
        <f t="shared" si="6"/>
        <v>133.5</v>
      </c>
      <c r="G19" s="12">
        <f t="shared" si="7"/>
        <v>261</v>
      </c>
      <c r="H19" s="13">
        <f t="shared" si="8"/>
        <v>1.9550561797752808</v>
      </c>
      <c r="I19" s="12"/>
      <c r="J19" s="22">
        <f t="shared" si="9"/>
        <v>0</v>
      </c>
      <c r="K19" s="9"/>
      <c r="L19" s="14"/>
      <c r="M19" s="14"/>
      <c r="N19" s="14"/>
      <c r="O19" s="14"/>
      <c r="P19" s="9"/>
      <c r="Q19" s="27"/>
      <c r="R19" s="9">
        <f t="shared" si="2"/>
        <v>117</v>
      </c>
      <c r="S19" s="242">
        <f t="shared" ca="1" si="25"/>
        <v>0.27756690481009827</v>
      </c>
      <c r="T19" s="242">
        <f t="shared" ca="1" si="26"/>
        <v>8.111585725540689E-2</v>
      </c>
      <c r="U19" s="242">
        <f t="shared" ca="1" si="10"/>
        <v>0.35487884693905819</v>
      </c>
      <c r="V19" s="242">
        <f t="shared" ca="1" si="11"/>
        <v>0.6894797307974434</v>
      </c>
      <c r="W19" s="242">
        <f t="shared" ca="1" si="12"/>
        <v>0.24468177185324896</v>
      </c>
      <c r="X19" s="11"/>
      <c r="Y19" s="11"/>
      <c r="Z19" s="11"/>
      <c r="AA19" s="11"/>
      <c r="AB19" s="11"/>
      <c r="AC19" s="11"/>
      <c r="AE19" s="52">
        <f t="shared" si="13"/>
        <v>789</v>
      </c>
      <c r="AF19" s="366">
        <f>SUMIF(Data!$T:$T,"="&amp;$AW19,Data!H:H)/$BA19</f>
        <v>267</v>
      </c>
      <c r="AG19" s="366">
        <f>SUMIF(Data!$T:$T,"="&amp;$AX19,Data!$H:$H)/$BF19</f>
        <v>522</v>
      </c>
      <c r="AH19" s="21"/>
      <c r="AI19" s="21">
        <f t="shared" si="14"/>
        <v>789</v>
      </c>
      <c r="AJ19" s="21">
        <f t="shared" si="15"/>
        <v>267</v>
      </c>
      <c r="AK19" s="21">
        <f t="shared" si="16"/>
        <v>522</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17"/>
        <v>117AM</v>
      </c>
      <c r="AX19" s="21" t="str">
        <f t="shared" si="18"/>
        <v>117PM</v>
      </c>
      <c r="AY19" s="21"/>
      <c r="AZ19" s="21"/>
      <c r="BA19" s="361">
        <f t="shared" si="19"/>
        <v>1</v>
      </c>
      <c r="BB19" s="361">
        <f>SUMIF(Data!$T:$T,"="&amp;$AW19,Data!I:I)/$BA19</f>
        <v>88</v>
      </c>
      <c r="BC19" s="361">
        <f>SUMIF(Data!$T:$T,"="&amp;$AW19,Data!J:J)/$BA19</f>
        <v>29</v>
      </c>
      <c r="BD19" s="361">
        <f>SUMIF(Data!$T:$T,"="&amp;$AW19,Data!K:K)/$BA19</f>
        <v>131</v>
      </c>
      <c r="BE19" s="361">
        <f>SUMIF(Data!$T:$T,"="&amp;$AW19,Data!L:L)/$BA19</f>
        <v>206</v>
      </c>
      <c r="BF19" s="361">
        <f t="shared" si="20"/>
        <v>1</v>
      </c>
      <c r="BG19" s="359">
        <f>SUMIF(Data!$T:$T,"="&amp;$AX19,Data!I:I)/$BF19</f>
        <v>131</v>
      </c>
      <c r="BH19" s="359">
        <f>SUMIF(Data!$T:$T,"="&amp;$AX19,Data!J:J)/$BF19</f>
        <v>35</v>
      </c>
      <c r="BI19" s="359">
        <f>SUMIF(Data!$T:$T,"="&amp;$AX19,Data!K:K)/$BF19</f>
        <v>149</v>
      </c>
      <c r="BJ19" s="359">
        <f>SUMIF(Data!$T:$T,"="&amp;$AX19,Data!L:L)/$BF19</f>
        <v>338</v>
      </c>
      <c r="BL19" t="b">
        <f t="shared" si="21"/>
        <v>1</v>
      </c>
      <c r="BM19" t="b">
        <f t="shared" si="22"/>
        <v>1</v>
      </c>
      <c r="BO19">
        <v>14</v>
      </c>
      <c r="BP19">
        <f t="shared" si="23"/>
        <v>1</v>
      </c>
      <c r="BQ19">
        <f t="shared" si="24"/>
        <v>1</v>
      </c>
    </row>
    <row r="20" spans="1:69" x14ac:dyDescent="0.25">
      <c r="A20">
        <v>15</v>
      </c>
      <c r="B20" s="151">
        <f t="shared" si="3"/>
        <v>118</v>
      </c>
      <c r="C20" s="152" t="str">
        <f t="shared" si="4"/>
        <v>University Dr</v>
      </c>
      <c r="D20" s="152" t="str">
        <f t="shared" si="4"/>
        <v>Mill Ave</v>
      </c>
      <c r="E20" s="12">
        <f t="shared" si="5"/>
        <v>153.75</v>
      </c>
      <c r="F20" s="12">
        <f t="shared" si="6"/>
        <v>102.5</v>
      </c>
      <c r="G20" s="12">
        <f t="shared" si="7"/>
        <v>205</v>
      </c>
      <c r="H20" s="13">
        <f t="shared" si="8"/>
        <v>2</v>
      </c>
      <c r="I20" s="12"/>
      <c r="J20" s="22">
        <f t="shared" si="9"/>
        <v>0</v>
      </c>
      <c r="K20" s="9"/>
      <c r="L20" s="14"/>
      <c r="M20" s="14"/>
      <c r="N20" s="14"/>
      <c r="O20" s="14"/>
      <c r="P20" s="9"/>
      <c r="Q20" s="27"/>
      <c r="R20" s="9">
        <f t="shared" si="2"/>
        <v>118</v>
      </c>
      <c r="S20" s="242">
        <f t="shared" ca="1" si="25"/>
        <v>0.20813049130593506</v>
      </c>
      <c r="T20" s="242">
        <f t="shared" ca="1" si="26"/>
        <v>0.15609721481882047</v>
      </c>
      <c r="U20" s="242">
        <f t="shared" ca="1" si="10"/>
        <v>0.27967474629379629</v>
      </c>
      <c r="V20" s="242">
        <f t="shared" ca="1" si="11"/>
        <v>0.43577139633242579</v>
      </c>
      <c r="W20" s="242">
        <f t="shared" ca="1" si="12"/>
        <v>0.12187425471136454</v>
      </c>
      <c r="X20" s="11"/>
      <c r="Y20" s="11"/>
      <c r="Z20" s="11"/>
      <c r="AA20" s="11"/>
      <c r="AB20" s="11"/>
      <c r="AC20" s="11"/>
      <c r="AE20" s="52">
        <f t="shared" si="13"/>
        <v>615</v>
      </c>
      <c r="AF20" s="366">
        <f>SUMIF(Data!$T:$T,"="&amp;$AW20,Data!H:H)/$BA20</f>
        <v>205</v>
      </c>
      <c r="AG20" s="366">
        <f>SUMIF(Data!$T:$T,"="&amp;$AX20,Data!$H:$H)/$BF20</f>
        <v>410</v>
      </c>
      <c r="AH20" s="21"/>
      <c r="AI20" s="21">
        <f t="shared" si="14"/>
        <v>615</v>
      </c>
      <c r="AJ20" s="21">
        <f t="shared" si="15"/>
        <v>205</v>
      </c>
      <c r="AK20" s="21">
        <f t="shared" si="16"/>
        <v>410</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17"/>
        <v>118AM</v>
      </c>
      <c r="AX20" s="21" t="str">
        <f t="shared" si="18"/>
        <v>118PM</v>
      </c>
      <c r="AY20" s="21"/>
      <c r="AZ20" s="21"/>
      <c r="BA20" s="361">
        <f t="shared" si="19"/>
        <v>1</v>
      </c>
      <c r="BB20" s="361">
        <f>SUMIF(Data!$T:$T,"="&amp;$AW20,Data!I:I)/$BA20</f>
        <v>35</v>
      </c>
      <c r="BC20" s="361">
        <f>SUMIF(Data!$T:$T,"="&amp;$AW20,Data!J:J)/$BA20</f>
        <v>47</v>
      </c>
      <c r="BD20" s="361">
        <f>SUMIF(Data!$T:$T,"="&amp;$AW20,Data!K:K)/$BA20</f>
        <v>42</v>
      </c>
      <c r="BE20" s="361">
        <f>SUMIF(Data!$T:$T,"="&amp;$AW20,Data!L:L)/$BA20</f>
        <v>77</v>
      </c>
      <c r="BF20" s="361">
        <f t="shared" si="20"/>
        <v>1</v>
      </c>
      <c r="BG20" s="359">
        <f>SUMIF(Data!$T:$T,"="&amp;$AX20,Data!I:I)/$BF20</f>
        <v>93</v>
      </c>
      <c r="BH20" s="359">
        <f>SUMIF(Data!$T:$T,"="&amp;$AX20,Data!J:J)/$BF20</f>
        <v>49</v>
      </c>
      <c r="BI20" s="359">
        <f>SUMIF(Data!$T:$T,"="&amp;$AX20,Data!K:K)/$BF20</f>
        <v>130</v>
      </c>
      <c r="BJ20" s="359">
        <f>SUMIF(Data!$T:$T,"="&amp;$AX20,Data!L:L)/$BF20</f>
        <v>191</v>
      </c>
      <c r="BL20" t="b">
        <f t="shared" si="21"/>
        <v>1</v>
      </c>
      <c r="BM20" t="b">
        <f t="shared" si="22"/>
        <v>1</v>
      </c>
      <c r="BO20">
        <v>15</v>
      </c>
      <c r="BP20">
        <f t="shared" si="23"/>
        <v>1</v>
      </c>
      <c r="BQ20">
        <f t="shared" si="24"/>
        <v>1</v>
      </c>
    </row>
    <row r="21" spans="1:69" x14ac:dyDescent="0.25">
      <c r="A21">
        <v>16</v>
      </c>
      <c r="B21" s="151">
        <f t="shared" si="3"/>
        <v>119</v>
      </c>
      <c r="C21" s="152" t="str">
        <f t="shared" si="4"/>
        <v>University Dr</v>
      </c>
      <c r="D21" s="152" t="str">
        <f t="shared" si="4"/>
        <v>Ash Ave</v>
      </c>
      <c r="E21" s="12">
        <f t="shared" si="5"/>
        <v>91.75</v>
      </c>
      <c r="F21" s="12">
        <f t="shared" si="6"/>
        <v>72</v>
      </c>
      <c r="G21" s="12">
        <f t="shared" si="7"/>
        <v>111.5</v>
      </c>
      <c r="H21" s="13">
        <f t="shared" si="8"/>
        <v>1.5486111111111112</v>
      </c>
      <c r="I21" s="12"/>
      <c r="J21" s="22">
        <f t="shared" si="9"/>
        <v>0</v>
      </c>
      <c r="K21" s="9"/>
      <c r="L21" s="14"/>
      <c r="M21" s="14"/>
      <c r="N21" s="14"/>
      <c r="O21" s="14"/>
      <c r="P21" s="9"/>
      <c r="Q21" s="27"/>
      <c r="R21" s="9">
        <f t="shared" si="2"/>
        <v>119</v>
      </c>
      <c r="S21" s="242">
        <f t="shared" ca="1" si="25"/>
        <v>0.22343346782013124</v>
      </c>
      <c r="T21" s="242">
        <f t="shared" ca="1" si="26"/>
        <v>0.16893645747191424</v>
      </c>
      <c r="U21" s="242">
        <f t="shared" ca="1" si="10"/>
        <v>0.18801090873628365</v>
      </c>
      <c r="V21" s="242">
        <f t="shared" ca="1" si="11"/>
        <v>0.27247954436556338</v>
      </c>
      <c r="W21" s="242">
        <f t="shared" ca="1" si="12"/>
        <v>5.1229126748218085E-2</v>
      </c>
      <c r="X21" s="11"/>
      <c r="Y21" s="11"/>
      <c r="Z21" s="11"/>
      <c r="AA21" s="11"/>
      <c r="AB21" s="11"/>
      <c r="AC21" s="11"/>
      <c r="AE21" s="52">
        <f t="shared" si="13"/>
        <v>367</v>
      </c>
      <c r="AF21" s="366">
        <f>SUMIF(Data!$T:$T,"="&amp;$AW21,Data!H:H)/$BA21</f>
        <v>144</v>
      </c>
      <c r="AG21" s="366">
        <f>SUMIF(Data!$T:$T,"="&amp;$AX21,Data!$H:$H)/$BF21</f>
        <v>223</v>
      </c>
      <c r="AH21" s="21"/>
      <c r="AI21" s="21">
        <f t="shared" si="14"/>
        <v>367</v>
      </c>
      <c r="AJ21" s="21">
        <f t="shared" si="15"/>
        <v>144</v>
      </c>
      <c r="AK21" s="21">
        <f t="shared" si="16"/>
        <v>223</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17"/>
        <v>119AM</v>
      </c>
      <c r="AX21" s="21" t="str">
        <f t="shared" si="18"/>
        <v>119PM</v>
      </c>
      <c r="AY21" s="21"/>
      <c r="AZ21" s="21"/>
      <c r="BA21" s="361">
        <f t="shared" si="19"/>
        <v>1</v>
      </c>
      <c r="BB21" s="361">
        <f>SUMIF(Data!$T:$T,"="&amp;$AW21,Data!I:I)/$BA21</f>
        <v>26</v>
      </c>
      <c r="BC21" s="361">
        <f>SUMIF(Data!$T:$T,"="&amp;$AW21,Data!J:J)/$BA21</f>
        <v>32</v>
      </c>
      <c r="BD21" s="361">
        <f>SUMIF(Data!$T:$T,"="&amp;$AW21,Data!K:K)/$BA21</f>
        <v>29</v>
      </c>
      <c r="BE21" s="361">
        <f>SUMIF(Data!$T:$T,"="&amp;$AW21,Data!L:L)/$BA21</f>
        <v>36</v>
      </c>
      <c r="BF21" s="361">
        <f t="shared" si="20"/>
        <v>1</v>
      </c>
      <c r="BG21" s="359">
        <f>SUMIF(Data!$T:$T,"="&amp;$AX21,Data!I:I)/$BF21</f>
        <v>56</v>
      </c>
      <c r="BH21" s="359">
        <f>SUMIF(Data!$T:$T,"="&amp;$AX21,Data!J:J)/$BF21</f>
        <v>30</v>
      </c>
      <c r="BI21" s="359">
        <f>SUMIF(Data!$T:$T,"="&amp;$AX21,Data!K:K)/$BF21</f>
        <v>40</v>
      </c>
      <c r="BJ21" s="359">
        <f>SUMIF(Data!$T:$T,"="&amp;$AX21,Data!L:L)/$BF21</f>
        <v>64</v>
      </c>
      <c r="BL21" t="b">
        <f t="shared" si="21"/>
        <v>1</v>
      </c>
      <c r="BM21" t="b">
        <f t="shared" si="22"/>
        <v>1</v>
      </c>
      <c r="BO21">
        <v>16</v>
      </c>
      <c r="BP21">
        <f t="shared" si="23"/>
        <v>1</v>
      </c>
      <c r="BQ21">
        <f t="shared" si="24"/>
        <v>1</v>
      </c>
    </row>
    <row r="22" spans="1:69" x14ac:dyDescent="0.25">
      <c r="A22">
        <v>17</v>
      </c>
      <c r="B22" s="151">
        <f t="shared" si="3"/>
        <v>120</v>
      </c>
      <c r="C22" s="152" t="str">
        <f t="shared" si="4"/>
        <v>University Dr</v>
      </c>
      <c r="D22" s="152" t="str">
        <f t="shared" si="4"/>
        <v>Roosevelt St</v>
      </c>
      <c r="E22" s="12">
        <f t="shared" si="5"/>
        <v>67.5</v>
      </c>
      <c r="F22" s="12">
        <f t="shared" si="6"/>
        <v>64.5</v>
      </c>
      <c r="G22" s="12">
        <f t="shared" si="7"/>
        <v>70.5</v>
      </c>
      <c r="H22" s="13">
        <f t="shared" si="8"/>
        <v>1.0930232558139534</v>
      </c>
      <c r="I22" s="12"/>
      <c r="J22" s="22">
        <f t="shared" si="9"/>
        <v>0</v>
      </c>
      <c r="K22" s="9"/>
      <c r="L22" s="14"/>
      <c r="M22" s="14"/>
      <c r="N22" s="14"/>
      <c r="O22" s="14"/>
      <c r="P22" s="9"/>
      <c r="Q22" s="27"/>
      <c r="R22" s="9">
        <f t="shared" si="2"/>
        <v>120</v>
      </c>
      <c r="S22" s="242">
        <f t="shared" ca="1" si="25"/>
        <v>0.19259286403537762</v>
      </c>
      <c r="T22" s="242">
        <f t="shared" ca="1" si="26"/>
        <v>0.11481530217623233</v>
      </c>
      <c r="U22" s="242">
        <f t="shared" ca="1" si="10"/>
        <v>0.20000070700486744</v>
      </c>
      <c r="V22" s="242">
        <f t="shared" ca="1" si="11"/>
        <v>0.31481507097205258</v>
      </c>
      <c r="W22" s="242">
        <f t="shared" ca="1" si="12"/>
        <v>6.2963236770198036E-2</v>
      </c>
      <c r="X22" s="11"/>
      <c r="Y22" s="11"/>
      <c r="Z22" s="11"/>
      <c r="AA22" s="11"/>
      <c r="AB22" s="11"/>
      <c r="AC22" s="11"/>
      <c r="AE22" s="52">
        <f t="shared" si="13"/>
        <v>270</v>
      </c>
      <c r="AF22" s="366">
        <f>SUMIF(Data!$T:$T,"="&amp;$AW22,Data!H:H)/$BA22</f>
        <v>129</v>
      </c>
      <c r="AG22" s="366">
        <f>SUMIF(Data!$T:$T,"="&amp;$AX22,Data!$H:$H)/$BF22</f>
        <v>141</v>
      </c>
      <c r="AH22" s="21"/>
      <c r="AI22" s="21">
        <f t="shared" si="14"/>
        <v>270</v>
      </c>
      <c r="AJ22" s="21">
        <f t="shared" si="15"/>
        <v>129</v>
      </c>
      <c r="AK22" s="21">
        <f t="shared" si="16"/>
        <v>141</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17"/>
        <v>120AM</v>
      </c>
      <c r="AX22" s="21" t="str">
        <f t="shared" si="18"/>
        <v>120PM</v>
      </c>
      <c r="AY22" s="21"/>
      <c r="AZ22" s="21"/>
      <c r="BA22" s="361">
        <f t="shared" si="19"/>
        <v>1</v>
      </c>
      <c r="BB22" s="361">
        <f>SUMIF(Data!$T:$T,"="&amp;$AW22,Data!I:I)/$BA22</f>
        <v>24</v>
      </c>
      <c r="BC22" s="361">
        <f>SUMIF(Data!$T:$T,"="&amp;$AW22,Data!J:J)/$BA22</f>
        <v>13</v>
      </c>
      <c r="BD22" s="361">
        <f>SUMIF(Data!$T:$T,"="&amp;$AW22,Data!K:K)/$BA22</f>
        <v>22</v>
      </c>
      <c r="BE22" s="361">
        <f>SUMIF(Data!$T:$T,"="&amp;$AW22,Data!L:L)/$BA22</f>
        <v>35</v>
      </c>
      <c r="BF22" s="361">
        <f t="shared" si="20"/>
        <v>1</v>
      </c>
      <c r="BG22" s="359">
        <f>SUMIF(Data!$T:$T,"="&amp;$AX22,Data!I:I)/$BF22</f>
        <v>28</v>
      </c>
      <c r="BH22" s="359">
        <f>SUMIF(Data!$T:$T,"="&amp;$AX22,Data!J:J)/$BF22</f>
        <v>18</v>
      </c>
      <c r="BI22" s="359">
        <f>SUMIF(Data!$T:$T,"="&amp;$AX22,Data!K:K)/$BF22</f>
        <v>32</v>
      </c>
      <c r="BJ22" s="359">
        <f>SUMIF(Data!$T:$T,"="&amp;$AX22,Data!L:L)/$BF22</f>
        <v>50</v>
      </c>
      <c r="BL22" t="b">
        <f t="shared" si="21"/>
        <v>1</v>
      </c>
      <c r="BM22" t="b">
        <f t="shared" si="22"/>
        <v>1</v>
      </c>
      <c r="BO22">
        <v>17</v>
      </c>
      <c r="BP22">
        <f t="shared" si="23"/>
        <v>1</v>
      </c>
      <c r="BQ22">
        <f t="shared" si="24"/>
        <v>1</v>
      </c>
    </row>
    <row r="23" spans="1:69" x14ac:dyDescent="0.25">
      <c r="A23">
        <v>18</v>
      </c>
      <c r="B23" s="151">
        <f t="shared" si="3"/>
        <v>121</v>
      </c>
      <c r="C23" s="152" t="str">
        <f t="shared" si="4"/>
        <v>University Dr</v>
      </c>
      <c r="D23" s="152" t="str">
        <f t="shared" si="4"/>
        <v>Hardy Dr</v>
      </c>
      <c r="E23" s="12">
        <f t="shared" si="5"/>
        <v>36</v>
      </c>
      <c r="F23" s="12">
        <f t="shared" si="6"/>
        <v>30.5</v>
      </c>
      <c r="G23" s="12">
        <f t="shared" si="7"/>
        <v>41.5</v>
      </c>
      <c r="H23" s="13">
        <f t="shared" si="8"/>
        <v>1.360655737704918</v>
      </c>
      <c r="I23" s="12"/>
      <c r="J23" s="22">
        <f t="shared" si="9"/>
        <v>0</v>
      </c>
      <c r="K23" s="9"/>
      <c r="L23" s="14"/>
      <c r="M23" s="14"/>
      <c r="N23" s="14"/>
      <c r="O23" s="14"/>
      <c r="P23" s="9"/>
      <c r="Q23" s="27"/>
      <c r="R23" s="9">
        <f t="shared" si="2"/>
        <v>121</v>
      </c>
      <c r="S23" s="242">
        <f t="shared" ca="1" si="25"/>
        <v>0.2013888936905997</v>
      </c>
      <c r="T23" s="242">
        <f t="shared" ca="1" si="26"/>
        <v>0.20833429435153503</v>
      </c>
      <c r="U23" s="242">
        <f t="shared" ca="1" si="10"/>
        <v>0.18749962338932413</v>
      </c>
      <c r="V23" s="242">
        <f t="shared" ca="1" si="11"/>
        <v>0.40972139393757273</v>
      </c>
      <c r="W23" s="242">
        <f t="shared" ca="1" si="12"/>
        <v>7.68226070578438E-2</v>
      </c>
      <c r="X23" s="11"/>
      <c r="Y23" s="11"/>
      <c r="Z23" s="11"/>
      <c r="AA23" s="11"/>
      <c r="AB23" s="11"/>
      <c r="AC23" s="11"/>
      <c r="AE23" s="52">
        <f t="shared" si="13"/>
        <v>144</v>
      </c>
      <c r="AF23" s="366">
        <f>SUMIF(Data!$T:$T,"="&amp;$AW23,Data!H:H)/$BA23</f>
        <v>61</v>
      </c>
      <c r="AG23" s="366">
        <f>SUMIF(Data!$T:$T,"="&amp;$AX23,Data!$H:$H)/$BF23</f>
        <v>83</v>
      </c>
      <c r="AH23" s="21"/>
      <c r="AI23" s="21">
        <f t="shared" si="14"/>
        <v>144</v>
      </c>
      <c r="AJ23" s="21">
        <f t="shared" si="15"/>
        <v>61</v>
      </c>
      <c r="AK23" s="21">
        <f t="shared" si="16"/>
        <v>83</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17"/>
        <v>121AM</v>
      </c>
      <c r="AX23" s="21" t="str">
        <f t="shared" si="18"/>
        <v>121PM</v>
      </c>
      <c r="AY23" s="21"/>
      <c r="AZ23" s="21"/>
      <c r="BA23" s="361">
        <f t="shared" si="19"/>
        <v>1</v>
      </c>
      <c r="BB23" s="361">
        <f>SUMIF(Data!$T:$T,"="&amp;$AW23,Data!I:I)/$BA23</f>
        <v>15</v>
      </c>
      <c r="BC23" s="361">
        <f>SUMIF(Data!$T:$T,"="&amp;$AW23,Data!J:J)/$BA23</f>
        <v>15</v>
      </c>
      <c r="BD23" s="361">
        <f>SUMIF(Data!$T:$T,"="&amp;$AW23,Data!K:K)/$BA23</f>
        <v>15</v>
      </c>
      <c r="BE23" s="361">
        <f>SUMIF(Data!$T:$T,"="&amp;$AW23,Data!L:L)/$BA23</f>
        <v>23</v>
      </c>
      <c r="BF23" s="361">
        <f t="shared" si="20"/>
        <v>1</v>
      </c>
      <c r="BG23" s="359">
        <f>SUMIF(Data!$T:$T,"="&amp;$AX23,Data!I:I)/$BF23</f>
        <v>14</v>
      </c>
      <c r="BH23" s="359">
        <f>SUMIF(Data!$T:$T,"="&amp;$AX23,Data!J:J)/$BF23</f>
        <v>15</v>
      </c>
      <c r="BI23" s="359">
        <f>SUMIF(Data!$T:$T,"="&amp;$AX23,Data!K:K)/$BF23</f>
        <v>12</v>
      </c>
      <c r="BJ23" s="359">
        <f>SUMIF(Data!$T:$T,"="&amp;$AX23,Data!L:L)/$BF23</f>
        <v>36</v>
      </c>
      <c r="BL23" t="b">
        <f t="shared" si="21"/>
        <v>1</v>
      </c>
      <c r="BM23" t="b">
        <f t="shared" si="22"/>
        <v>1</v>
      </c>
      <c r="BO23">
        <v>18</v>
      </c>
      <c r="BP23">
        <f t="shared" si="23"/>
        <v>1</v>
      </c>
      <c r="BQ23">
        <f t="shared" si="24"/>
        <v>1</v>
      </c>
    </row>
    <row r="24" spans="1:69" x14ac:dyDescent="0.25">
      <c r="A24">
        <v>19</v>
      </c>
      <c r="B24" s="151">
        <f t="shared" si="3"/>
        <v>122</v>
      </c>
      <c r="C24" s="152" t="str">
        <f t="shared" si="4"/>
        <v>McKellips Rd</v>
      </c>
      <c r="D24" s="152" t="str">
        <f t="shared" si="4"/>
        <v>Greenbelt Path</v>
      </c>
      <c r="E24" s="12">
        <f t="shared" si="5"/>
        <v>46.5</v>
      </c>
      <c r="F24" s="12">
        <f t="shared" si="6"/>
        <v>28.5</v>
      </c>
      <c r="G24" s="12">
        <f t="shared" si="7"/>
        <v>64.5</v>
      </c>
      <c r="H24" s="13">
        <f t="shared" si="8"/>
        <v>2.263157894736842</v>
      </c>
      <c r="I24" s="12"/>
      <c r="J24" s="22">
        <f t="shared" si="9"/>
        <v>0</v>
      </c>
      <c r="K24" s="9"/>
      <c r="L24" s="14"/>
      <c r="M24" s="14"/>
      <c r="N24" s="14"/>
      <c r="O24" s="14"/>
      <c r="P24" s="9"/>
      <c r="Q24" s="27"/>
      <c r="R24" s="9">
        <f t="shared" si="2"/>
        <v>122</v>
      </c>
      <c r="S24" s="242">
        <f t="shared" ca="1" si="25"/>
        <v>0.12365621141912281</v>
      </c>
      <c r="T24" s="242">
        <f t="shared" ca="1" si="26"/>
        <v>0.38171949051601739</v>
      </c>
      <c r="U24" s="242">
        <f t="shared" ca="1" si="10"/>
        <v>5.9139252010335354E-2</v>
      </c>
      <c r="V24" s="242">
        <f t="shared" ca="1" si="11"/>
        <v>0.1397843520728341</v>
      </c>
      <c r="W24" s="242">
        <f t="shared" ca="1" si="12"/>
        <v>8.2667420243367797E-3</v>
      </c>
      <c r="X24" s="11"/>
      <c r="Y24" s="11"/>
      <c r="Z24" s="11"/>
      <c r="AA24" s="11"/>
      <c r="AB24" s="11"/>
      <c r="AC24" s="11"/>
      <c r="AE24" s="52">
        <f t="shared" si="13"/>
        <v>186</v>
      </c>
      <c r="AF24" s="366">
        <f>SUMIF(Data!$T:$T,"="&amp;$AW24,Data!H:H)/$BA24</f>
        <v>57</v>
      </c>
      <c r="AG24" s="366">
        <f>SUMIF(Data!$T:$T,"="&amp;$AX24,Data!$H:$H)/$BF24</f>
        <v>129</v>
      </c>
      <c r="AH24" s="21"/>
      <c r="AI24" s="21">
        <f t="shared" si="14"/>
        <v>186</v>
      </c>
      <c r="AJ24" s="21">
        <f t="shared" si="15"/>
        <v>57</v>
      </c>
      <c r="AK24" s="21">
        <f t="shared" si="16"/>
        <v>129</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17"/>
        <v>122AM</v>
      </c>
      <c r="AX24" s="21" t="str">
        <f t="shared" si="18"/>
        <v>122PM</v>
      </c>
      <c r="AY24" s="21"/>
      <c r="AZ24" s="21"/>
      <c r="BA24" s="361">
        <f t="shared" si="19"/>
        <v>1</v>
      </c>
      <c r="BB24" s="361">
        <f>SUMIF(Data!$T:$T,"="&amp;$AW24,Data!I:I)/$BA24</f>
        <v>9</v>
      </c>
      <c r="BC24" s="361">
        <f>SUMIF(Data!$T:$T,"="&amp;$AW24,Data!J:J)/$BA24</f>
        <v>37</v>
      </c>
      <c r="BD24" s="361">
        <f>SUMIF(Data!$T:$T,"="&amp;$AW24,Data!K:K)/$BA24</f>
        <v>1</v>
      </c>
      <c r="BE24" s="361">
        <f>SUMIF(Data!$T:$T,"="&amp;$AW24,Data!L:L)/$BA24</f>
        <v>3</v>
      </c>
      <c r="BF24" s="361">
        <f t="shared" si="20"/>
        <v>1</v>
      </c>
      <c r="BG24" s="359">
        <f>SUMIF(Data!$T:$T,"="&amp;$AX24,Data!I:I)/$BF24</f>
        <v>14</v>
      </c>
      <c r="BH24" s="359">
        <f>SUMIF(Data!$T:$T,"="&amp;$AX24,Data!J:J)/$BF24</f>
        <v>34</v>
      </c>
      <c r="BI24" s="359">
        <f>SUMIF(Data!$T:$T,"="&amp;$AX24,Data!K:K)/$BF24</f>
        <v>10</v>
      </c>
      <c r="BJ24" s="359">
        <f>SUMIF(Data!$T:$T,"="&amp;$AX24,Data!L:L)/$BF24</f>
        <v>23</v>
      </c>
      <c r="BL24" t="b">
        <f t="shared" si="21"/>
        <v>1</v>
      </c>
      <c r="BM24" t="b">
        <f t="shared" si="22"/>
        <v>1</v>
      </c>
      <c r="BO24">
        <v>19</v>
      </c>
      <c r="BP24">
        <f t="shared" si="23"/>
        <v>1</v>
      </c>
      <c r="BQ24">
        <f t="shared" si="24"/>
        <v>1</v>
      </c>
    </row>
    <row r="25" spans="1:69" x14ac:dyDescent="0.25">
      <c r="A25">
        <v>20</v>
      </c>
      <c r="B25" s="151">
        <f t="shared" si="3"/>
        <v>123</v>
      </c>
      <c r="C25" s="152" t="str">
        <f t="shared" si="4"/>
        <v>Western Canal</v>
      </c>
      <c r="D25" s="152" t="str">
        <f t="shared" si="4"/>
        <v>Rural Rd</v>
      </c>
      <c r="E25" s="12">
        <f t="shared" si="5"/>
        <v>40.25</v>
      </c>
      <c r="F25" s="12">
        <f t="shared" si="6"/>
        <v>35</v>
      </c>
      <c r="G25" s="12">
        <f t="shared" si="7"/>
        <v>45.5</v>
      </c>
      <c r="H25" s="13">
        <f t="shared" si="8"/>
        <v>1.3</v>
      </c>
      <c r="I25" s="12"/>
      <c r="J25" s="22">
        <f t="shared" si="9"/>
        <v>0</v>
      </c>
      <c r="K25" s="9"/>
      <c r="L25" s="14"/>
      <c r="M25" s="14"/>
      <c r="N25" s="14"/>
      <c r="O25" s="14"/>
      <c r="P25" s="9"/>
      <c r="Q25" s="27"/>
      <c r="R25" s="9">
        <f t="shared" si="2"/>
        <v>123</v>
      </c>
      <c r="S25" s="242">
        <f t="shared" ca="1" si="25"/>
        <v>0.2670799440086194</v>
      </c>
      <c r="T25" s="242">
        <f t="shared" ca="1" si="26"/>
        <v>0.55900685769001124</v>
      </c>
      <c r="U25" s="242">
        <f t="shared" ca="1" si="10"/>
        <v>4.3478621324124354E-2</v>
      </c>
      <c r="V25" s="242">
        <f t="shared" ca="1" si="11"/>
        <v>0.13043412073110389</v>
      </c>
      <c r="W25" s="242">
        <f t="shared" ca="1" si="12"/>
        <v>5.6710957430127842E-3</v>
      </c>
      <c r="X25" s="11"/>
      <c r="Y25" s="11"/>
      <c r="Z25" s="11"/>
      <c r="AA25" s="11"/>
      <c r="AB25" s="11"/>
      <c r="AC25" s="11"/>
      <c r="AE25" s="52">
        <f t="shared" si="13"/>
        <v>161</v>
      </c>
      <c r="AF25" s="366">
        <f>SUMIF(Data!$T:$T,"="&amp;$AW25,Data!H:H)/$BA25</f>
        <v>70</v>
      </c>
      <c r="AG25" s="366">
        <f>SUMIF(Data!$T:$T,"="&amp;$AX25,Data!$H:$H)/$BF25</f>
        <v>91</v>
      </c>
      <c r="AH25" s="21"/>
      <c r="AI25" s="21">
        <f t="shared" si="14"/>
        <v>161</v>
      </c>
      <c r="AJ25" s="21">
        <f t="shared" si="15"/>
        <v>70</v>
      </c>
      <c r="AK25" s="21">
        <f t="shared" si="16"/>
        <v>91</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17"/>
        <v>123AM</v>
      </c>
      <c r="AX25" s="21" t="str">
        <f t="shared" si="18"/>
        <v>123PM</v>
      </c>
      <c r="AY25" s="21"/>
      <c r="AZ25" s="21"/>
      <c r="BA25" s="361">
        <f t="shared" si="19"/>
        <v>1</v>
      </c>
      <c r="BB25" s="361">
        <f>SUMIF(Data!$T:$T,"="&amp;$AW25,Data!I:I)/$BA25</f>
        <v>23</v>
      </c>
      <c r="BC25" s="361">
        <f>SUMIF(Data!$T:$T,"="&amp;$AW25,Data!J:J)/$BA25</f>
        <v>50</v>
      </c>
      <c r="BD25" s="361">
        <f>SUMIF(Data!$T:$T,"="&amp;$AW25,Data!K:K)/$BA25</f>
        <v>2</v>
      </c>
      <c r="BE25" s="361">
        <f>SUMIF(Data!$T:$T,"="&amp;$AW25,Data!L:L)/$BA25</f>
        <v>5</v>
      </c>
      <c r="BF25" s="361">
        <f t="shared" si="20"/>
        <v>1</v>
      </c>
      <c r="BG25" s="359">
        <f>SUMIF(Data!$T:$T,"="&amp;$AX25,Data!I:I)/$BF25</f>
        <v>20</v>
      </c>
      <c r="BH25" s="359">
        <f>SUMIF(Data!$T:$T,"="&amp;$AX25,Data!J:J)/$BF25</f>
        <v>40</v>
      </c>
      <c r="BI25" s="359">
        <f>SUMIF(Data!$T:$T,"="&amp;$AX25,Data!K:K)/$BF25</f>
        <v>5</v>
      </c>
      <c r="BJ25" s="359">
        <f>SUMIF(Data!$T:$T,"="&amp;$AX25,Data!L:L)/$BF25</f>
        <v>16</v>
      </c>
      <c r="BL25" t="b">
        <f t="shared" si="21"/>
        <v>1</v>
      </c>
      <c r="BM25" t="b">
        <f t="shared" si="22"/>
        <v>1</v>
      </c>
      <c r="BO25">
        <v>20</v>
      </c>
      <c r="BP25">
        <f t="shared" si="23"/>
        <v>1</v>
      </c>
      <c r="BQ25">
        <f t="shared" si="24"/>
        <v>1</v>
      </c>
    </row>
    <row r="26" spans="1:69" x14ac:dyDescent="0.25">
      <c r="A26">
        <v>21</v>
      </c>
      <c r="B26" s="151">
        <f t="shared" si="3"/>
        <v>124</v>
      </c>
      <c r="C26" s="152" t="str">
        <f t="shared" ref="C26:D45" si="27">IF(ISERROR(VLOOKUP($B26,Loc,2,FALSE)),"",VLOOKUP($B26,Loc,MATCH(C$5,loc_hdr,0),FALSE))</f>
        <v>Western Canal</v>
      </c>
      <c r="D26" s="152" t="str">
        <f t="shared" si="27"/>
        <v>McClintock Dr</v>
      </c>
      <c r="E26" s="12">
        <f t="shared" si="5"/>
        <v>38</v>
      </c>
      <c r="F26" s="12">
        <f t="shared" si="6"/>
        <v>30.5</v>
      </c>
      <c r="G26" s="12">
        <f t="shared" si="7"/>
        <v>45.5</v>
      </c>
      <c r="H26" s="13">
        <f t="shared" si="8"/>
        <v>1.4918032786885247</v>
      </c>
      <c r="I26" s="12"/>
      <c r="J26" s="22">
        <f t="shared" si="9"/>
        <v>0</v>
      </c>
      <c r="K26" s="9"/>
      <c r="L26" s="14"/>
      <c r="M26" s="14"/>
      <c r="N26" s="14"/>
      <c r="O26" s="14"/>
      <c r="P26" s="9"/>
      <c r="Q26" s="27"/>
      <c r="R26" s="9">
        <f t="shared" si="2"/>
        <v>124</v>
      </c>
      <c r="S26" s="242">
        <f t="shared" ca="1" si="25"/>
        <v>0.33552545948718637</v>
      </c>
      <c r="T26" s="242">
        <f t="shared" ca="1" si="26"/>
        <v>0.55921140196631203</v>
      </c>
      <c r="U26" s="242">
        <f t="shared" ca="1" si="10"/>
        <v>3.2894664785667493E-2</v>
      </c>
      <c r="V26" s="242">
        <f t="shared" ca="1" si="11"/>
        <v>0.11842024238245726</v>
      </c>
      <c r="W26" s="242">
        <f t="shared" ca="1" si="12"/>
        <v>3.8953941770084261E-3</v>
      </c>
      <c r="X26" s="11"/>
      <c r="Y26" s="11"/>
      <c r="Z26" s="11"/>
      <c r="AA26" s="11"/>
      <c r="AB26" s="11"/>
      <c r="AC26" s="11"/>
      <c r="AE26" s="52">
        <f t="shared" si="13"/>
        <v>152</v>
      </c>
      <c r="AF26" s="366">
        <f>SUMIF(Data!$T:$T,"="&amp;$AW26,Data!H:H)/$BA26</f>
        <v>61</v>
      </c>
      <c r="AG26" s="366">
        <f>SUMIF(Data!$T:$T,"="&amp;$AX26,Data!$H:$H)/$BF26</f>
        <v>91</v>
      </c>
      <c r="AH26" s="21"/>
      <c r="AI26" s="21">
        <f t="shared" si="14"/>
        <v>152</v>
      </c>
      <c r="AJ26" s="21">
        <f t="shared" si="15"/>
        <v>61</v>
      </c>
      <c r="AK26" s="21">
        <f t="shared" si="16"/>
        <v>91</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17"/>
        <v>124AM</v>
      </c>
      <c r="AX26" s="21" t="str">
        <f t="shared" si="18"/>
        <v>124PM</v>
      </c>
      <c r="AY26" s="21"/>
      <c r="AZ26" s="21"/>
      <c r="BA26" s="361">
        <f t="shared" si="19"/>
        <v>1</v>
      </c>
      <c r="BB26" s="361">
        <f>SUMIF(Data!$T:$T,"="&amp;$AW26,Data!I:I)/$BA26</f>
        <v>21</v>
      </c>
      <c r="BC26" s="361">
        <f>SUMIF(Data!$T:$T,"="&amp;$AW26,Data!J:J)/$BA26</f>
        <v>35</v>
      </c>
      <c r="BD26" s="361">
        <f>SUMIF(Data!$T:$T,"="&amp;$AW26,Data!K:K)/$BA26</f>
        <v>4</v>
      </c>
      <c r="BE26" s="361">
        <f>SUMIF(Data!$T:$T,"="&amp;$AW26,Data!L:L)/$BA26</f>
        <v>10</v>
      </c>
      <c r="BF26" s="361">
        <f t="shared" si="20"/>
        <v>1</v>
      </c>
      <c r="BG26" s="359">
        <f>SUMIF(Data!$T:$T,"="&amp;$AX26,Data!I:I)/$BF26</f>
        <v>30</v>
      </c>
      <c r="BH26" s="359">
        <f>SUMIF(Data!$T:$T,"="&amp;$AX26,Data!J:J)/$BF26</f>
        <v>50</v>
      </c>
      <c r="BI26" s="359">
        <f>SUMIF(Data!$T:$T,"="&amp;$AX26,Data!K:K)/$BF26</f>
        <v>1</v>
      </c>
      <c r="BJ26" s="359">
        <f>SUMIF(Data!$T:$T,"="&amp;$AX26,Data!L:L)/$BF26</f>
        <v>8</v>
      </c>
      <c r="BL26" t="b">
        <f t="shared" si="21"/>
        <v>1</v>
      </c>
      <c r="BM26" t="b">
        <f t="shared" si="22"/>
        <v>1</v>
      </c>
      <c r="BO26">
        <v>21</v>
      </c>
      <c r="BP26">
        <f t="shared" si="23"/>
        <v>1</v>
      </c>
      <c r="BQ26">
        <f t="shared" si="24"/>
        <v>1</v>
      </c>
    </row>
    <row r="27" spans="1:69" x14ac:dyDescent="0.25">
      <c r="A27">
        <v>22</v>
      </c>
      <c r="B27" s="151">
        <f t="shared" si="3"/>
        <v>126</v>
      </c>
      <c r="C27" s="152" t="str">
        <f t="shared" si="27"/>
        <v>Baseline Rd</v>
      </c>
      <c r="D27" s="152" t="str">
        <f t="shared" si="27"/>
        <v>Western Canal</v>
      </c>
      <c r="E27" s="12">
        <f t="shared" si="5"/>
        <v>24.5</v>
      </c>
      <c r="F27" s="12">
        <f t="shared" si="6"/>
        <v>24.5</v>
      </c>
      <c r="G27" s="12">
        <f t="shared" si="7"/>
        <v>24.5</v>
      </c>
      <c r="H27" s="13">
        <f t="shared" si="8"/>
        <v>1</v>
      </c>
      <c r="I27" s="12"/>
      <c r="J27" s="22">
        <f t="shared" si="9"/>
        <v>0</v>
      </c>
      <c r="K27" s="9"/>
      <c r="L27" s="14"/>
      <c r="M27" s="14"/>
      <c r="N27" s="14"/>
      <c r="O27" s="14"/>
      <c r="P27" s="9"/>
      <c r="Q27" s="27"/>
      <c r="R27" s="9">
        <f t="shared" si="2"/>
        <v>126</v>
      </c>
      <c r="S27" s="242">
        <f t="shared" ca="1" si="25"/>
        <v>0.23469385769934997</v>
      </c>
      <c r="T27" s="242">
        <f t="shared" ca="1" si="26"/>
        <v>0.35714267433882485</v>
      </c>
      <c r="U27" s="242">
        <f t="shared" ca="1" si="10"/>
        <v>0.19387784799973018</v>
      </c>
      <c r="V27" s="242">
        <f t="shared" ca="1" si="11"/>
        <v>0.65306044052100676</v>
      </c>
      <c r="W27" s="242">
        <f t="shared" ca="1" si="12"/>
        <v>0.12661395282196858</v>
      </c>
      <c r="X27" s="11"/>
      <c r="Y27" s="11"/>
      <c r="Z27" s="11"/>
      <c r="AA27" s="11"/>
      <c r="AB27" s="11"/>
      <c r="AC27" s="11"/>
      <c r="AE27" s="52">
        <f t="shared" si="13"/>
        <v>98</v>
      </c>
      <c r="AF27" s="366">
        <f>SUMIF(Data!$T:$T,"="&amp;$AW27,Data!H:H)/$BA27</f>
        <v>49</v>
      </c>
      <c r="AG27" s="366">
        <f>SUMIF(Data!$T:$T,"="&amp;$AX27,Data!$H:$H)/$BF27</f>
        <v>49</v>
      </c>
      <c r="AH27" s="21"/>
      <c r="AI27" s="21">
        <f t="shared" si="14"/>
        <v>98</v>
      </c>
      <c r="AJ27" s="21">
        <f t="shared" si="15"/>
        <v>49</v>
      </c>
      <c r="AK27" s="21">
        <f t="shared" si="16"/>
        <v>49</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17"/>
        <v>126AM</v>
      </c>
      <c r="AX27" s="21" t="str">
        <f t="shared" si="18"/>
        <v>126PM</v>
      </c>
      <c r="AY27" s="21"/>
      <c r="AZ27" s="21"/>
      <c r="BA27" s="361">
        <f t="shared" si="19"/>
        <v>1</v>
      </c>
      <c r="BB27" s="361">
        <f>SUMIF(Data!$T:$T,"="&amp;$AW27,Data!I:I)/$BA27</f>
        <v>10</v>
      </c>
      <c r="BC27" s="361">
        <f>SUMIF(Data!$T:$T,"="&amp;$AW27,Data!J:J)/$BA27</f>
        <v>25</v>
      </c>
      <c r="BD27" s="361">
        <f>SUMIF(Data!$T:$T,"="&amp;$AW27,Data!K:K)/$BA27</f>
        <v>3</v>
      </c>
      <c r="BE27" s="361">
        <f>SUMIF(Data!$T:$T,"="&amp;$AW27,Data!L:L)/$BA27</f>
        <v>28</v>
      </c>
      <c r="BF27" s="361">
        <f t="shared" si="20"/>
        <v>1</v>
      </c>
      <c r="BG27" s="359">
        <f>SUMIF(Data!$T:$T,"="&amp;$AX27,Data!I:I)/$BF27</f>
        <v>13</v>
      </c>
      <c r="BH27" s="359">
        <f>SUMIF(Data!$T:$T,"="&amp;$AX27,Data!J:J)/$BF27</f>
        <v>10</v>
      </c>
      <c r="BI27" s="359">
        <f>SUMIF(Data!$T:$T,"="&amp;$AX27,Data!K:K)/$BF27</f>
        <v>16</v>
      </c>
      <c r="BJ27" s="359">
        <f>SUMIF(Data!$T:$T,"="&amp;$AX27,Data!L:L)/$BF27</f>
        <v>36</v>
      </c>
      <c r="BL27" t="b">
        <f t="shared" si="21"/>
        <v>1</v>
      </c>
      <c r="BM27" t="b">
        <f t="shared" si="22"/>
        <v>1</v>
      </c>
      <c r="BO27">
        <v>22</v>
      </c>
      <c r="BP27">
        <f t="shared" si="23"/>
        <v>1</v>
      </c>
      <c r="BQ27">
        <f t="shared" si="24"/>
        <v>1</v>
      </c>
    </row>
    <row r="28" spans="1:69" x14ac:dyDescent="0.25">
      <c r="A28">
        <v>23</v>
      </c>
      <c r="B28" s="151">
        <f t="shared" si="3"/>
        <v>128</v>
      </c>
      <c r="C28" s="152" t="str">
        <f t="shared" si="27"/>
        <v>Alameda Dr</v>
      </c>
      <c r="D28" s="152" t="str">
        <f t="shared" si="27"/>
        <v>McClintock Dr</v>
      </c>
      <c r="E28" s="12">
        <f t="shared" si="5"/>
        <v>31.25</v>
      </c>
      <c r="F28" s="12">
        <f t="shared" si="6"/>
        <v>25</v>
      </c>
      <c r="G28" s="12">
        <f t="shared" si="7"/>
        <v>37.5</v>
      </c>
      <c r="H28" s="13">
        <f t="shared" si="8"/>
        <v>1.5</v>
      </c>
      <c r="I28" s="12"/>
      <c r="J28" s="22">
        <f t="shared" si="9"/>
        <v>0</v>
      </c>
      <c r="K28" s="9"/>
      <c r="L28" s="14"/>
      <c r="M28" s="14"/>
      <c r="N28" s="14"/>
      <c r="O28" s="14"/>
      <c r="P28" s="9"/>
      <c r="Q28" s="27"/>
      <c r="R28" s="9">
        <f t="shared" si="2"/>
        <v>128</v>
      </c>
      <c r="S28" s="242">
        <f t="shared" ca="1" si="25"/>
        <v>0.16799902983599913</v>
      </c>
      <c r="T28" s="242">
        <f t="shared" ca="1" si="26"/>
        <v>0.43200026984311413</v>
      </c>
      <c r="U28" s="242">
        <f t="shared" ca="1" si="10"/>
        <v>7.9999803957553184E-2</v>
      </c>
      <c r="V28" s="242">
        <f t="shared" ca="1" si="11"/>
        <v>0.44800046742725219</v>
      </c>
      <c r="W28" s="242">
        <f t="shared" ca="1" si="12"/>
        <v>3.5839949567072364E-2</v>
      </c>
      <c r="X28" s="11"/>
      <c r="Y28" s="11"/>
      <c r="Z28" s="11"/>
      <c r="AA28" s="11"/>
      <c r="AB28" s="11"/>
      <c r="AC28" s="11"/>
      <c r="AE28" s="52">
        <f t="shared" si="13"/>
        <v>125</v>
      </c>
      <c r="AF28" s="366">
        <f>SUMIF(Data!$T:$T,"="&amp;$AW28,Data!H:H)/$BA28</f>
        <v>50</v>
      </c>
      <c r="AG28" s="366">
        <f>SUMIF(Data!$T:$T,"="&amp;$AX28,Data!$H:$H)/$BF28</f>
        <v>75</v>
      </c>
      <c r="AH28" s="21"/>
      <c r="AI28" s="21">
        <f t="shared" si="14"/>
        <v>125</v>
      </c>
      <c r="AJ28" s="21">
        <f t="shared" si="15"/>
        <v>50</v>
      </c>
      <c r="AK28" s="21">
        <f t="shared" si="16"/>
        <v>75</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17"/>
        <v>128AM</v>
      </c>
      <c r="AX28" s="21" t="str">
        <f t="shared" si="18"/>
        <v>128PM</v>
      </c>
      <c r="AY28" s="21"/>
      <c r="AZ28" s="21"/>
      <c r="BA28" s="361">
        <f t="shared" si="19"/>
        <v>1</v>
      </c>
      <c r="BB28" s="361">
        <f>SUMIF(Data!$T:$T,"="&amp;$AW28,Data!I:I)/$BA28</f>
        <v>9</v>
      </c>
      <c r="BC28" s="361">
        <f>SUMIF(Data!$T:$T,"="&amp;$AW28,Data!J:J)/$BA28</f>
        <v>27</v>
      </c>
      <c r="BD28" s="361">
        <f>SUMIF(Data!$T:$T,"="&amp;$AW28,Data!K:K)/$BA28</f>
        <v>2</v>
      </c>
      <c r="BE28" s="361">
        <f>SUMIF(Data!$T:$T,"="&amp;$AW28,Data!L:L)/$BA28</f>
        <v>14</v>
      </c>
      <c r="BF28" s="361">
        <f t="shared" si="20"/>
        <v>1</v>
      </c>
      <c r="BG28" s="359">
        <f>SUMIF(Data!$T:$T,"="&amp;$AX28,Data!I:I)/$BF28</f>
        <v>12</v>
      </c>
      <c r="BH28" s="359">
        <f>SUMIF(Data!$T:$T,"="&amp;$AX28,Data!J:J)/$BF28</f>
        <v>27</v>
      </c>
      <c r="BI28" s="359">
        <f>SUMIF(Data!$T:$T,"="&amp;$AX28,Data!K:K)/$BF28</f>
        <v>8</v>
      </c>
      <c r="BJ28" s="359">
        <f>SUMIF(Data!$T:$T,"="&amp;$AX28,Data!L:L)/$BF28</f>
        <v>42</v>
      </c>
      <c r="BL28" t="b">
        <f t="shared" si="21"/>
        <v>1</v>
      </c>
      <c r="BM28" t="b">
        <f t="shared" si="22"/>
        <v>1</v>
      </c>
      <c r="BO28">
        <v>23</v>
      </c>
      <c r="BP28">
        <f t="shared" si="23"/>
        <v>1</v>
      </c>
      <c r="BQ28">
        <f t="shared" si="24"/>
        <v>1</v>
      </c>
    </row>
    <row r="29" spans="1:69" x14ac:dyDescent="0.25">
      <c r="A29">
        <v>24</v>
      </c>
      <c r="B29" s="151">
        <f t="shared" si="3"/>
        <v>129</v>
      </c>
      <c r="C29" s="152" t="str">
        <f t="shared" si="27"/>
        <v>Alameda Dr</v>
      </c>
      <c r="D29" s="152" t="str">
        <f t="shared" si="27"/>
        <v>Rural Rd</v>
      </c>
      <c r="E29" s="12">
        <f t="shared" si="5"/>
        <v>50</v>
      </c>
      <c r="F29" s="12">
        <f t="shared" si="6"/>
        <v>50</v>
      </c>
      <c r="G29" s="12" t="str">
        <f t="shared" si="7"/>
        <v/>
      </c>
      <c r="H29" s="13" t="str">
        <f t="shared" si="8"/>
        <v/>
      </c>
      <c r="I29" s="12"/>
      <c r="J29" s="22">
        <f t="shared" si="9"/>
        <v>0</v>
      </c>
      <c r="K29" s="9"/>
      <c r="L29" s="14"/>
      <c r="M29" s="14"/>
      <c r="N29" s="14"/>
      <c r="O29" s="14"/>
      <c r="P29" s="9"/>
      <c r="Q29" s="27"/>
      <c r="R29" s="9">
        <f t="shared" si="2"/>
        <v>129</v>
      </c>
      <c r="S29" s="242">
        <f t="shared" ca="1" si="25"/>
        <v>0.21999934038773691</v>
      </c>
      <c r="T29" s="242">
        <f t="shared" ca="1" si="26"/>
        <v>0.27999933316210318</v>
      </c>
      <c r="U29" s="242">
        <f t="shared" ca="1" si="10"/>
        <v>7.99993494495366E-2</v>
      </c>
      <c r="V29" s="242">
        <f t="shared" ca="1" si="11"/>
        <v>0.66000038059193444</v>
      </c>
      <c r="W29" s="242">
        <f t="shared" ca="1" si="12"/>
        <v>5.2799601083801315E-2</v>
      </c>
      <c r="X29" s="11"/>
      <c r="Y29" s="11"/>
      <c r="Z29" s="11"/>
      <c r="AA29" s="11"/>
      <c r="AB29" s="11"/>
      <c r="AC29" s="11"/>
      <c r="AE29" s="52">
        <f t="shared" si="13"/>
        <v>100</v>
      </c>
      <c r="AF29" s="366">
        <f>SUMIF(Data!$T:$T,"="&amp;$AW29,Data!H:H)/$BA29</f>
        <v>100</v>
      </c>
      <c r="AG29" s="366">
        <f>SUMIF(Data!$T:$T,"="&amp;$AX29,Data!$H:$H)/$BF29</f>
        <v>0</v>
      </c>
      <c r="AH29" s="21"/>
      <c r="AI29" s="21">
        <f t="shared" si="14"/>
        <v>100</v>
      </c>
      <c r="AJ29" s="21">
        <f t="shared" si="15"/>
        <v>100</v>
      </c>
      <c r="AK29" s="21">
        <f t="shared" si="16"/>
        <v>0</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17"/>
        <v>129AM</v>
      </c>
      <c r="AX29" s="21" t="str">
        <f t="shared" si="18"/>
        <v>129PM</v>
      </c>
      <c r="AY29" s="21"/>
      <c r="AZ29" s="21"/>
      <c r="BA29" s="361">
        <f t="shared" si="19"/>
        <v>1</v>
      </c>
      <c r="BB29" s="361">
        <f>SUMIF(Data!$T:$T,"="&amp;$AW29,Data!I:I)/$BA29</f>
        <v>22</v>
      </c>
      <c r="BC29" s="361">
        <f>SUMIF(Data!$T:$T,"="&amp;$AW29,Data!J:J)/$BA29</f>
        <v>28</v>
      </c>
      <c r="BD29" s="361">
        <f>SUMIF(Data!$T:$T,"="&amp;$AW29,Data!K:K)/$BA29</f>
        <v>8</v>
      </c>
      <c r="BE29" s="361">
        <f>SUMIF(Data!$T:$T,"="&amp;$AW29,Data!L:L)/$BA29</f>
        <v>66</v>
      </c>
      <c r="BF29" s="361">
        <f t="shared" si="20"/>
        <v>1</v>
      </c>
      <c r="BG29" s="359">
        <f>SUMIF(Data!$T:$T,"="&amp;$AX29,Data!I:I)/$BF29</f>
        <v>0</v>
      </c>
      <c r="BH29" s="359">
        <f>SUMIF(Data!$T:$T,"="&amp;$AX29,Data!J:J)/$BF29</f>
        <v>0</v>
      </c>
      <c r="BI29" s="359">
        <f>SUMIF(Data!$T:$T,"="&amp;$AX29,Data!K:K)/$BF29</f>
        <v>0</v>
      </c>
      <c r="BJ29" s="359">
        <f>SUMIF(Data!$T:$T,"="&amp;$AX29,Data!L:L)/$BF29</f>
        <v>0</v>
      </c>
      <c r="BL29" t="b">
        <f t="shared" si="21"/>
        <v>0</v>
      </c>
      <c r="BM29" t="b">
        <f t="shared" si="22"/>
        <v>1</v>
      </c>
      <c r="BO29">
        <v>24</v>
      </c>
      <c r="BP29">
        <f t="shared" si="23"/>
        <v>1</v>
      </c>
      <c r="BQ29">
        <f t="shared" si="24"/>
        <v>0</v>
      </c>
    </row>
    <row r="30" spans="1:69" x14ac:dyDescent="0.25">
      <c r="A30">
        <v>25</v>
      </c>
      <c r="B30" s="151">
        <f t="shared" si="3"/>
        <v>131</v>
      </c>
      <c r="C30" s="152" t="str">
        <f t="shared" si="27"/>
        <v>Apache Blvd</v>
      </c>
      <c r="D30" s="152" t="str">
        <f t="shared" si="27"/>
        <v>Rural Rd</v>
      </c>
      <c r="E30" s="12">
        <f t="shared" si="5"/>
        <v>184</v>
      </c>
      <c r="F30" s="12">
        <f t="shared" si="6"/>
        <v>160</v>
      </c>
      <c r="G30" s="12">
        <f t="shared" si="7"/>
        <v>208</v>
      </c>
      <c r="H30" s="13">
        <f t="shared" si="8"/>
        <v>1.3</v>
      </c>
      <c r="I30" s="12"/>
      <c r="J30" s="22">
        <f t="shared" si="9"/>
        <v>0</v>
      </c>
      <c r="K30" s="9"/>
      <c r="L30" s="14"/>
      <c r="M30" s="14"/>
      <c r="N30" s="14"/>
      <c r="O30" s="14"/>
      <c r="P30" s="9"/>
      <c r="Q30" s="27"/>
      <c r="R30" s="9">
        <f t="shared" si="2"/>
        <v>131</v>
      </c>
      <c r="S30" s="242">
        <f t="shared" ca="1" si="25"/>
        <v>0.23233713725892385</v>
      </c>
      <c r="T30" s="242">
        <f t="shared" ca="1" si="26"/>
        <v>0.10326082941784868</v>
      </c>
      <c r="U30" s="242">
        <f t="shared" ca="1" si="10"/>
        <v>0.24728267935259365</v>
      </c>
      <c r="V30" s="242">
        <f t="shared" ca="1" si="11"/>
        <v>0.75000062664872713</v>
      </c>
      <c r="W30" s="242">
        <f t="shared" ca="1" si="12"/>
        <v>0.18546216447382149</v>
      </c>
      <c r="X30" s="11"/>
      <c r="Y30" s="11"/>
      <c r="Z30" s="11"/>
      <c r="AA30" s="11"/>
      <c r="AB30" s="11"/>
      <c r="AC30" s="11"/>
      <c r="AE30" s="52">
        <f t="shared" si="13"/>
        <v>736</v>
      </c>
      <c r="AF30" s="366">
        <f>SUMIF(Data!$T:$T,"="&amp;$AW30,Data!H:H)/$BA30</f>
        <v>320</v>
      </c>
      <c r="AG30" s="366">
        <f>SUMIF(Data!$T:$T,"="&amp;$AX30,Data!$H:$H)/$BF30</f>
        <v>416</v>
      </c>
      <c r="AH30" s="21"/>
      <c r="AI30" s="21">
        <f t="shared" si="14"/>
        <v>736</v>
      </c>
      <c r="AJ30" s="21">
        <f t="shared" si="15"/>
        <v>320</v>
      </c>
      <c r="AK30" s="21">
        <f t="shared" si="16"/>
        <v>416</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17"/>
        <v>131AM</v>
      </c>
      <c r="AX30" s="21" t="str">
        <f t="shared" si="18"/>
        <v>131PM</v>
      </c>
      <c r="AY30" s="21"/>
      <c r="AZ30" s="21"/>
      <c r="BA30" s="361">
        <f t="shared" si="19"/>
        <v>1</v>
      </c>
      <c r="BB30" s="361">
        <f>SUMIF(Data!$T:$T,"="&amp;$AW30,Data!I:I)/$BA30</f>
        <v>74</v>
      </c>
      <c r="BC30" s="361">
        <f>SUMIF(Data!$T:$T,"="&amp;$AW30,Data!J:J)/$BA30</f>
        <v>31</v>
      </c>
      <c r="BD30" s="361">
        <f>SUMIF(Data!$T:$T,"="&amp;$AW30,Data!K:K)/$BA30</f>
        <v>76</v>
      </c>
      <c r="BE30" s="361">
        <f>SUMIF(Data!$T:$T,"="&amp;$AW30,Data!L:L)/$BA30</f>
        <v>234</v>
      </c>
      <c r="BF30" s="361">
        <f t="shared" si="20"/>
        <v>1</v>
      </c>
      <c r="BG30" s="359">
        <f>SUMIF(Data!$T:$T,"="&amp;$AX30,Data!I:I)/$BF30</f>
        <v>97</v>
      </c>
      <c r="BH30" s="359">
        <f>SUMIF(Data!$T:$T,"="&amp;$AX30,Data!J:J)/$BF30</f>
        <v>45</v>
      </c>
      <c r="BI30" s="359">
        <f>SUMIF(Data!$T:$T,"="&amp;$AX30,Data!K:K)/$BF30</f>
        <v>106</v>
      </c>
      <c r="BJ30" s="359">
        <f>SUMIF(Data!$T:$T,"="&amp;$AX30,Data!L:L)/$BF30</f>
        <v>318</v>
      </c>
      <c r="BL30" t="b">
        <f t="shared" si="21"/>
        <v>1</v>
      </c>
      <c r="BM30" t="b">
        <f t="shared" si="22"/>
        <v>1</v>
      </c>
      <c r="BO30">
        <v>25</v>
      </c>
      <c r="BP30">
        <f t="shared" si="23"/>
        <v>1</v>
      </c>
      <c r="BQ30">
        <f t="shared" si="24"/>
        <v>1</v>
      </c>
    </row>
    <row r="31" spans="1:69" x14ac:dyDescent="0.25">
      <c r="A31">
        <v>26</v>
      </c>
      <c r="B31" s="151">
        <f t="shared" si="3"/>
        <v>132</v>
      </c>
      <c r="C31" s="152" t="str">
        <f t="shared" si="27"/>
        <v>Apache Blvd</v>
      </c>
      <c r="D31" s="152" t="str">
        <f t="shared" si="27"/>
        <v>S Dorsey Ln</v>
      </c>
      <c r="E31" s="12">
        <f t="shared" si="5"/>
        <v>65.75</v>
      </c>
      <c r="F31" s="12">
        <f t="shared" si="6"/>
        <v>59</v>
      </c>
      <c r="G31" s="12">
        <f t="shared" si="7"/>
        <v>72.5</v>
      </c>
      <c r="H31" s="13">
        <f t="shared" si="8"/>
        <v>1.228813559322034</v>
      </c>
      <c r="I31" s="12"/>
      <c r="J31" s="22">
        <f t="shared" si="9"/>
        <v>0</v>
      </c>
      <c r="K31" s="9"/>
      <c r="L31" s="14"/>
      <c r="M31" s="14"/>
      <c r="N31" s="14"/>
      <c r="O31" s="14"/>
      <c r="P31" s="9"/>
      <c r="Q31" s="27"/>
      <c r="R31" s="9">
        <f t="shared" si="2"/>
        <v>132</v>
      </c>
      <c r="S31" s="242">
        <f t="shared" ca="1" si="25"/>
        <v>0.17870715666307185</v>
      </c>
      <c r="T31" s="242">
        <f t="shared" ca="1" si="26"/>
        <v>0.18631190031330505</v>
      </c>
      <c r="U31" s="242">
        <f t="shared" ca="1" si="10"/>
        <v>0.1596957745356444</v>
      </c>
      <c r="V31" s="242">
        <f t="shared" ca="1" si="11"/>
        <v>0.33460147690227598</v>
      </c>
      <c r="W31" s="242">
        <f t="shared" ca="1" si="12"/>
        <v>5.3434442014679492E-2</v>
      </c>
      <c r="X31" s="11"/>
      <c r="Y31" s="11"/>
      <c r="Z31" s="11"/>
      <c r="AA31" s="11"/>
      <c r="AB31" s="11"/>
      <c r="AC31" s="11"/>
      <c r="AE31" s="52">
        <f t="shared" si="13"/>
        <v>263</v>
      </c>
      <c r="AF31" s="366">
        <f>SUMIF(Data!$T:$T,"="&amp;$AW31,Data!H:H)/$BA31</f>
        <v>118</v>
      </c>
      <c r="AG31" s="366">
        <f>SUMIF(Data!$T:$T,"="&amp;$AX31,Data!$H:$H)/$BF31</f>
        <v>145</v>
      </c>
      <c r="AH31" s="21"/>
      <c r="AI31" s="21">
        <f t="shared" si="14"/>
        <v>263</v>
      </c>
      <c r="AJ31" s="21">
        <f t="shared" si="15"/>
        <v>118</v>
      </c>
      <c r="AK31" s="21">
        <f t="shared" si="16"/>
        <v>145</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17"/>
        <v>132AM</v>
      </c>
      <c r="AX31" s="21" t="str">
        <f t="shared" si="18"/>
        <v>132PM</v>
      </c>
      <c r="AY31" s="21"/>
      <c r="AZ31" s="21"/>
      <c r="BA31" s="361">
        <f t="shared" si="19"/>
        <v>1</v>
      </c>
      <c r="BB31" s="361">
        <f>SUMIF(Data!$T:$T,"="&amp;$AW31,Data!I:I)/$BA31</f>
        <v>21</v>
      </c>
      <c r="BC31" s="361">
        <f>SUMIF(Data!$T:$T,"="&amp;$AW31,Data!J:J)/$BA31</f>
        <v>25</v>
      </c>
      <c r="BD31" s="361">
        <f>SUMIF(Data!$T:$T,"="&amp;$AW31,Data!K:K)/$BA31</f>
        <v>15</v>
      </c>
      <c r="BE31" s="361">
        <f>SUMIF(Data!$T:$T,"="&amp;$AW31,Data!L:L)/$BA31</f>
        <v>32</v>
      </c>
      <c r="BF31" s="361">
        <f t="shared" si="20"/>
        <v>1</v>
      </c>
      <c r="BG31" s="359">
        <f>SUMIF(Data!$T:$T,"="&amp;$AX31,Data!I:I)/$BF31</f>
        <v>26</v>
      </c>
      <c r="BH31" s="359">
        <f>SUMIF(Data!$T:$T,"="&amp;$AX31,Data!J:J)/$BF31</f>
        <v>24</v>
      </c>
      <c r="BI31" s="359">
        <f>SUMIF(Data!$T:$T,"="&amp;$AX31,Data!K:K)/$BF31</f>
        <v>27</v>
      </c>
      <c r="BJ31" s="359">
        <f>SUMIF(Data!$T:$T,"="&amp;$AX31,Data!L:L)/$BF31</f>
        <v>56</v>
      </c>
      <c r="BL31" t="b">
        <f t="shared" si="21"/>
        <v>1</v>
      </c>
      <c r="BM31" t="b">
        <f t="shared" si="22"/>
        <v>1</v>
      </c>
      <c r="BO31">
        <v>26</v>
      </c>
      <c r="BP31">
        <f t="shared" si="23"/>
        <v>1</v>
      </c>
      <c r="BQ31">
        <f t="shared" si="24"/>
        <v>1</v>
      </c>
    </row>
    <row r="32" spans="1:69" x14ac:dyDescent="0.25">
      <c r="A32">
        <v>27</v>
      </c>
      <c r="B32" s="151">
        <f t="shared" si="3"/>
        <v>133</v>
      </c>
      <c r="C32" s="152" t="str">
        <f t="shared" si="27"/>
        <v>Apache Blvd</v>
      </c>
      <c r="D32" s="152" t="str">
        <f t="shared" si="27"/>
        <v>College Ave</v>
      </c>
      <c r="E32" s="12">
        <f t="shared" si="5"/>
        <v>220.25</v>
      </c>
      <c r="F32" s="12">
        <f t="shared" si="6"/>
        <v>200</v>
      </c>
      <c r="G32" s="12">
        <f t="shared" si="7"/>
        <v>240.5</v>
      </c>
      <c r="H32" s="13">
        <f t="shared" si="8"/>
        <v>1.2024999999999999</v>
      </c>
      <c r="I32" s="12"/>
      <c r="J32" s="22">
        <f t="shared" si="9"/>
        <v>0</v>
      </c>
      <c r="K32" s="9"/>
      <c r="L32" s="14"/>
      <c r="M32" s="14"/>
      <c r="N32" s="14"/>
      <c r="O32" s="14"/>
      <c r="P32" s="9"/>
      <c r="Q32" s="27"/>
      <c r="R32" s="9">
        <f t="shared" si="2"/>
        <v>133</v>
      </c>
      <c r="S32" s="242">
        <f t="shared" ca="1" si="25"/>
        <v>0.31271304844925568</v>
      </c>
      <c r="T32" s="242">
        <f t="shared" ca="1" si="26"/>
        <v>0.20147607618292104</v>
      </c>
      <c r="U32" s="242">
        <f t="shared" ca="1" si="10"/>
        <v>8.0023656241606331E-2</v>
      </c>
      <c r="V32" s="242">
        <f t="shared" ca="1" si="11"/>
        <v>0.15210075409049875</v>
      </c>
      <c r="W32" s="242">
        <f t="shared" ca="1" si="12"/>
        <v>1.217165845942717E-2</v>
      </c>
      <c r="X32" s="11"/>
      <c r="Y32" s="11"/>
      <c r="Z32" s="11"/>
      <c r="AA32" s="11"/>
      <c r="AB32" s="11"/>
      <c r="AC32" s="11"/>
      <c r="AE32" s="52">
        <f t="shared" si="13"/>
        <v>881</v>
      </c>
      <c r="AF32" s="366">
        <f>SUMIF(Data!$T:$T,"="&amp;$AW32,Data!H:H)/$BA32</f>
        <v>400</v>
      </c>
      <c r="AG32" s="366">
        <f>SUMIF(Data!$T:$T,"="&amp;$AX32,Data!$H:$H)/$BF32</f>
        <v>481</v>
      </c>
      <c r="AH32" s="21"/>
      <c r="AI32" s="21">
        <f t="shared" si="14"/>
        <v>881</v>
      </c>
      <c r="AJ32" s="21">
        <f t="shared" si="15"/>
        <v>400</v>
      </c>
      <c r="AK32" s="21">
        <f t="shared" si="16"/>
        <v>481</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17"/>
        <v>133AM</v>
      </c>
      <c r="AX32" s="21" t="str">
        <f t="shared" si="18"/>
        <v>133PM</v>
      </c>
      <c r="AY32" s="21"/>
      <c r="AZ32" s="21"/>
      <c r="BA32" s="361">
        <f t="shared" si="19"/>
        <v>1</v>
      </c>
      <c r="BB32" s="361">
        <f>SUMIF(Data!$T:$T,"="&amp;$AW32,Data!I:I)/$BA32</f>
        <v>121</v>
      </c>
      <c r="BC32" s="361">
        <f>SUMIF(Data!$T:$T,"="&amp;$AW32,Data!J:J)/$BA32</f>
        <v>85</v>
      </c>
      <c r="BD32" s="361">
        <f>SUMIF(Data!$T:$T,"="&amp;$AW32,Data!K:K)/$BA32</f>
        <v>26</v>
      </c>
      <c r="BE32" s="361">
        <f>SUMIF(Data!$T:$T,"="&amp;$AW32,Data!L:L)/$BA32</f>
        <v>49</v>
      </c>
      <c r="BF32" s="361">
        <f t="shared" si="20"/>
        <v>2</v>
      </c>
      <c r="BG32" s="359">
        <f>SUMIF(Data!$T:$T,"="&amp;$AX32,Data!I:I)/$BF32</f>
        <v>154.5</v>
      </c>
      <c r="BH32" s="359">
        <f>SUMIF(Data!$T:$T,"="&amp;$AX32,Data!J:J)/$BF32</f>
        <v>92.5</v>
      </c>
      <c r="BI32" s="359">
        <f>SUMIF(Data!$T:$T,"="&amp;$AX32,Data!K:K)/$BF32</f>
        <v>44.5</v>
      </c>
      <c r="BJ32" s="359">
        <f>SUMIF(Data!$T:$T,"="&amp;$AX32,Data!L:L)/$BF32</f>
        <v>85</v>
      </c>
      <c r="BL32" t="b">
        <f t="shared" si="21"/>
        <v>1</v>
      </c>
      <c r="BM32" t="b">
        <f t="shared" si="22"/>
        <v>1</v>
      </c>
      <c r="BO32">
        <v>27</v>
      </c>
      <c r="BP32">
        <f t="shared" si="23"/>
        <v>2</v>
      </c>
      <c r="BQ32">
        <f t="shared" si="24"/>
        <v>2</v>
      </c>
    </row>
    <row r="33" spans="1:69" x14ac:dyDescent="0.25">
      <c r="A33">
        <v>28</v>
      </c>
      <c r="B33" s="151">
        <f t="shared" si="3"/>
        <v>134</v>
      </c>
      <c r="C33" s="152" t="str">
        <f t="shared" si="27"/>
        <v>Apache Blvd</v>
      </c>
      <c r="D33" s="152" t="str">
        <f t="shared" si="27"/>
        <v>Paseo Del Saber</v>
      </c>
      <c r="E33" s="12">
        <f t="shared" si="5"/>
        <v>232.75</v>
      </c>
      <c r="F33" s="12">
        <f t="shared" ref="F33:F53" si="28">IF(AJ33&gt;0,AJ33/2,"")</f>
        <v>200</v>
      </c>
      <c r="G33" s="12">
        <f t="shared" ref="G33:G53" si="29">IF(AK33&gt;0,AK33/2,"")</f>
        <v>265.5</v>
      </c>
      <c r="H33" s="13">
        <f t="shared" si="8"/>
        <v>1.3274999999999999</v>
      </c>
      <c r="I33" s="12"/>
      <c r="J33" s="22">
        <f t="shared" ref="J33:J53" si="30">IF(ISNUMBER(E33),0,1)</f>
        <v>0</v>
      </c>
      <c r="K33" s="9"/>
      <c r="L33" s="14"/>
      <c r="M33" s="14"/>
      <c r="N33" s="14"/>
      <c r="O33" s="14"/>
      <c r="P33" s="9"/>
      <c r="Q33" s="27"/>
      <c r="R33" s="9">
        <f t="shared" ref="R33:R53" si="31">B33</f>
        <v>134</v>
      </c>
      <c r="S33" s="242">
        <f t="shared" ca="1" si="25"/>
        <v>0.3114928024007777</v>
      </c>
      <c r="T33" s="242">
        <f t="shared" ca="1" si="26"/>
        <v>6.7668772802334257E-2</v>
      </c>
      <c r="U33" s="242">
        <f t="shared" ca="1" si="10"/>
        <v>9.4188902964289054E-7</v>
      </c>
      <c r="V33" s="242">
        <f t="shared" ca="1" si="11"/>
        <v>3.6009537384719457E-7</v>
      </c>
      <c r="W33" s="242">
        <f t="shared" ca="1" si="12"/>
        <v>3.3916988225182799E-13</v>
      </c>
      <c r="X33" s="11"/>
      <c r="Y33" s="11"/>
      <c r="Z33" s="11"/>
      <c r="AA33" s="11"/>
      <c r="AB33" s="11"/>
      <c r="AC33" s="11"/>
      <c r="AE33" s="52">
        <f t="shared" ref="AE33:AE53" si="32">AF33+AG33</f>
        <v>931</v>
      </c>
      <c r="AF33" s="366">
        <f>SUMIF(Data!$T:$T,"="&amp;$AW33,Data!H:H)/$BA33</f>
        <v>400</v>
      </c>
      <c r="AG33" s="366">
        <f>SUMIF(Data!$T:$T,"="&amp;$AX33,Data!$H:$H)/$BF33</f>
        <v>531</v>
      </c>
      <c r="AH33" s="21"/>
      <c r="AI33" s="21">
        <f t="shared" ref="AI33:AI53" si="33">AJ33+AK33</f>
        <v>931</v>
      </c>
      <c r="AJ33" s="21">
        <f t="shared" ref="AJ33:AJ53" si="34">AF33*AS33</f>
        <v>400</v>
      </c>
      <c r="AK33" s="21">
        <f t="shared" ref="AK33:AK53" si="35">AG33*AT33</f>
        <v>531</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ref="AW33:AW53" si="36">IF(AS33,$B33&amp;LEFT(AW$5,2),"")</f>
        <v>134AM</v>
      </c>
      <c r="AX33" s="21" t="str">
        <f t="shared" ref="AX33:AX53" si="37">IF(AT33,$B33&amp;LEFT(AX$5,2),"")</f>
        <v>134PM</v>
      </c>
      <c r="AY33" s="21"/>
      <c r="AZ33" s="21"/>
      <c r="BA33" s="361">
        <f t="shared" si="19"/>
        <v>1</v>
      </c>
      <c r="BB33" s="361">
        <f>SUMIF(Data!$T:$T,"="&amp;$AW33,Data!I:I)/$BA33</f>
        <v>119</v>
      </c>
      <c r="BC33" s="361">
        <f>SUMIF(Data!$T:$T,"="&amp;$AW33,Data!J:J)/$BA33</f>
        <v>27</v>
      </c>
      <c r="BD33" s="361">
        <f>SUMIF(Data!$T:$T,"="&amp;$AW33,Data!K:K)/$BA33</f>
        <v>0</v>
      </c>
      <c r="BE33" s="361">
        <f>SUMIF(Data!$T:$T,"="&amp;$AW33,Data!L:L)/$BA33</f>
        <v>0</v>
      </c>
      <c r="BF33" s="361">
        <f t="shared" si="20"/>
        <v>1</v>
      </c>
      <c r="BG33" s="359">
        <f>SUMIF(Data!$T:$T,"="&amp;$AX33,Data!I:I)/$BF33</f>
        <v>171</v>
      </c>
      <c r="BH33" s="359">
        <f>SUMIF(Data!$T:$T,"="&amp;$AX33,Data!J:J)/$BF33</f>
        <v>36</v>
      </c>
      <c r="BI33" s="359">
        <f>SUMIF(Data!$T:$T,"="&amp;$AX33,Data!K:K)/$BF33</f>
        <v>0</v>
      </c>
      <c r="BJ33" s="359">
        <f>SUMIF(Data!$T:$T,"="&amp;$AX33,Data!L:L)/$BF33</f>
        <v>0</v>
      </c>
      <c r="BL33" t="b">
        <f t="shared" si="21"/>
        <v>1</v>
      </c>
      <c r="BM33" t="b">
        <f t="shared" si="22"/>
        <v>1</v>
      </c>
      <c r="BO33">
        <v>28</v>
      </c>
      <c r="BP33">
        <f t="shared" si="23"/>
        <v>1</v>
      </c>
      <c r="BQ33">
        <f t="shared" si="24"/>
        <v>1</v>
      </c>
    </row>
    <row r="34" spans="1:69" x14ac:dyDescent="0.25">
      <c r="A34">
        <v>29</v>
      </c>
      <c r="B34" s="151">
        <f t="shared" si="3"/>
        <v>135</v>
      </c>
      <c r="C34" s="152" t="str">
        <f t="shared" si="27"/>
        <v>Lemon St</v>
      </c>
      <c r="D34" s="152" t="str">
        <f t="shared" si="27"/>
        <v>Rural Rd</v>
      </c>
      <c r="E34" s="12">
        <f t="shared" si="5"/>
        <v>177.125</v>
      </c>
      <c r="F34" s="12">
        <f t="shared" si="28"/>
        <v>132.25</v>
      </c>
      <c r="G34" s="12">
        <f t="shared" si="29"/>
        <v>222</v>
      </c>
      <c r="H34" s="13">
        <f t="shared" si="8"/>
        <v>1.6786389413988658</v>
      </c>
      <c r="I34" s="12"/>
      <c r="J34" s="22">
        <f t="shared" si="30"/>
        <v>0</v>
      </c>
      <c r="K34" s="9"/>
      <c r="L34" s="14"/>
      <c r="M34" s="14"/>
      <c r="N34" s="14"/>
      <c r="O34" s="14"/>
      <c r="P34" s="9"/>
      <c r="Q34" s="27"/>
      <c r="R34" s="9">
        <f t="shared" si="31"/>
        <v>135</v>
      </c>
      <c r="S34" s="242">
        <f t="shared" ca="1" si="25"/>
        <v>0.28299299970853908</v>
      </c>
      <c r="T34" s="242">
        <f t="shared" ca="1" si="26"/>
        <v>5.7162244997623082E-2</v>
      </c>
      <c r="U34" s="242">
        <f t="shared" ca="1" si="10"/>
        <v>0.24982388120517399</v>
      </c>
      <c r="V34" s="242">
        <f t="shared" ca="1" si="11"/>
        <v>0.3069869918053581</v>
      </c>
      <c r="W34" s="242">
        <f t="shared" ca="1" si="12"/>
        <v>7.6692681772315502E-2</v>
      </c>
      <c r="X34" s="11"/>
      <c r="Y34" s="11"/>
      <c r="Z34" s="11"/>
      <c r="AA34" s="11"/>
      <c r="AB34" s="11"/>
      <c r="AC34" s="11"/>
      <c r="AE34" s="52">
        <f t="shared" si="32"/>
        <v>708.5</v>
      </c>
      <c r="AF34" s="366">
        <f>SUMIF(Data!$T:$T,"="&amp;$AW34,Data!H:H)/$BA34</f>
        <v>264.5</v>
      </c>
      <c r="AG34" s="366">
        <f>SUMIF(Data!$T:$T,"="&amp;$AX34,Data!$H:$H)/$BF34</f>
        <v>444</v>
      </c>
      <c r="AH34" s="21"/>
      <c r="AI34" s="21">
        <f t="shared" si="33"/>
        <v>708.5</v>
      </c>
      <c r="AJ34" s="21">
        <f t="shared" si="34"/>
        <v>264.5</v>
      </c>
      <c r="AK34" s="21">
        <f t="shared" si="35"/>
        <v>444</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36"/>
        <v>135AM</v>
      </c>
      <c r="AX34" s="21" t="str">
        <f t="shared" si="37"/>
        <v>135PM</v>
      </c>
      <c r="AY34" s="21"/>
      <c r="AZ34" s="21"/>
      <c r="BA34" s="361">
        <f t="shared" si="19"/>
        <v>2</v>
      </c>
      <c r="BB34" s="361">
        <f>SUMIF(Data!$T:$T,"="&amp;$AW34,Data!I:I)/$BA34</f>
        <v>72.5</v>
      </c>
      <c r="BC34" s="361">
        <f>SUMIF(Data!$T:$T,"="&amp;$AW34,Data!J:J)/$BA34</f>
        <v>13.5</v>
      </c>
      <c r="BD34" s="361">
        <f>SUMIF(Data!$T:$T,"="&amp;$AW34,Data!K:K)/$BA34</f>
        <v>79</v>
      </c>
      <c r="BE34" s="361">
        <f>SUMIF(Data!$T:$T,"="&amp;$AW34,Data!L:L)/$BA34</f>
        <v>125.5</v>
      </c>
      <c r="BF34" s="361">
        <f t="shared" si="20"/>
        <v>1</v>
      </c>
      <c r="BG34" s="359">
        <f>SUMIF(Data!$T:$T,"="&amp;$AX34,Data!I:I)/$BF34</f>
        <v>128</v>
      </c>
      <c r="BH34" s="359">
        <f>SUMIF(Data!$T:$T,"="&amp;$AX34,Data!J:J)/$BF34</f>
        <v>27</v>
      </c>
      <c r="BI34" s="359">
        <f>SUMIF(Data!$T:$T,"="&amp;$AX34,Data!K:K)/$BF34</f>
        <v>98</v>
      </c>
      <c r="BJ34" s="359">
        <f>SUMIF(Data!$T:$T,"="&amp;$AX34,Data!L:L)/$BF34</f>
        <v>92</v>
      </c>
      <c r="BL34" t="b">
        <f t="shared" si="21"/>
        <v>1</v>
      </c>
      <c r="BM34" t="b">
        <f t="shared" si="22"/>
        <v>1</v>
      </c>
      <c r="BO34">
        <v>29</v>
      </c>
      <c r="BP34">
        <f t="shared" si="23"/>
        <v>2</v>
      </c>
      <c r="BQ34">
        <f t="shared" si="24"/>
        <v>1</v>
      </c>
    </row>
    <row r="35" spans="1:69" x14ac:dyDescent="0.25">
      <c r="A35">
        <v>30</v>
      </c>
      <c r="B35" s="151">
        <f t="shared" si="3"/>
        <v>137</v>
      </c>
      <c r="C35" s="152" t="str">
        <f t="shared" si="27"/>
        <v>Broadway Rd</v>
      </c>
      <c r="D35" s="152" t="str">
        <f t="shared" si="27"/>
        <v>Priest Dr</v>
      </c>
      <c r="E35" s="12">
        <f t="shared" si="5"/>
        <v>17</v>
      </c>
      <c r="F35" s="12">
        <f t="shared" si="28"/>
        <v>14.5</v>
      </c>
      <c r="G35" s="12">
        <f t="shared" si="29"/>
        <v>19.5</v>
      </c>
      <c r="H35" s="13">
        <f t="shared" si="8"/>
        <v>1.3448275862068966</v>
      </c>
      <c r="I35" s="12"/>
      <c r="J35" s="22">
        <f t="shared" si="30"/>
        <v>0</v>
      </c>
      <c r="K35" s="9"/>
      <c r="L35" s="14"/>
      <c r="M35" s="14"/>
      <c r="N35" s="14"/>
      <c r="O35" s="14"/>
      <c r="P35" s="9"/>
      <c r="Q35" s="27"/>
      <c r="R35" s="9">
        <f t="shared" si="31"/>
        <v>137</v>
      </c>
      <c r="S35" s="242">
        <f t="shared" ca="1" si="25"/>
        <v>0.22058849890902127</v>
      </c>
      <c r="T35" s="242">
        <f t="shared" ca="1" si="26"/>
        <v>0.23529346049634872</v>
      </c>
      <c r="U35" s="242">
        <f t="shared" ca="1" si="10"/>
        <v>0.36764641988873492</v>
      </c>
      <c r="V35" s="242">
        <f t="shared" ca="1" si="11"/>
        <v>0.73529458571063211</v>
      </c>
      <c r="W35" s="242">
        <f t="shared" ca="1" si="12"/>
        <v>0.27032842200008445</v>
      </c>
      <c r="X35" s="11"/>
      <c r="Y35" s="11"/>
      <c r="Z35" s="11"/>
      <c r="AA35" s="11"/>
      <c r="AB35" s="11"/>
      <c r="AC35" s="11"/>
      <c r="AE35" s="52">
        <f t="shared" si="32"/>
        <v>68</v>
      </c>
      <c r="AF35" s="366">
        <f>SUMIF(Data!$T:$T,"="&amp;$AW35,Data!H:H)/$BA35</f>
        <v>29</v>
      </c>
      <c r="AG35" s="366">
        <f>SUMIF(Data!$T:$T,"="&amp;$AX35,Data!$H:$H)/$BF35</f>
        <v>39</v>
      </c>
      <c r="AH35" s="21"/>
      <c r="AI35" s="21">
        <f t="shared" si="33"/>
        <v>68</v>
      </c>
      <c r="AJ35" s="21">
        <f t="shared" si="34"/>
        <v>29</v>
      </c>
      <c r="AK35" s="21">
        <f t="shared" si="35"/>
        <v>39</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36"/>
        <v>137AM</v>
      </c>
      <c r="AX35" s="21" t="str">
        <f t="shared" si="37"/>
        <v>137PM</v>
      </c>
      <c r="AY35" s="21"/>
      <c r="AZ35" s="21"/>
      <c r="BA35" s="361">
        <f t="shared" si="19"/>
        <v>1</v>
      </c>
      <c r="BB35" s="361">
        <f>SUMIF(Data!$T:$T,"="&amp;$AW35,Data!I:I)/$BA35</f>
        <v>4</v>
      </c>
      <c r="BC35" s="361">
        <f>SUMIF(Data!$T:$T,"="&amp;$AW35,Data!J:J)/$BA35</f>
        <v>12</v>
      </c>
      <c r="BD35" s="361">
        <f>SUMIF(Data!$T:$T,"="&amp;$AW35,Data!K:K)/$BA35</f>
        <v>14</v>
      </c>
      <c r="BE35" s="361">
        <f>SUMIF(Data!$T:$T,"="&amp;$AW35,Data!L:L)/$BA35</f>
        <v>21</v>
      </c>
      <c r="BF35" s="361">
        <f t="shared" si="20"/>
        <v>1</v>
      </c>
      <c r="BG35" s="359">
        <f>SUMIF(Data!$T:$T,"="&amp;$AX35,Data!I:I)/$BF35</f>
        <v>11</v>
      </c>
      <c r="BH35" s="359">
        <f>SUMIF(Data!$T:$T,"="&amp;$AX35,Data!J:J)/$BF35</f>
        <v>4</v>
      </c>
      <c r="BI35" s="359">
        <f>SUMIF(Data!$T:$T,"="&amp;$AX35,Data!K:K)/$BF35</f>
        <v>11</v>
      </c>
      <c r="BJ35" s="359">
        <f>SUMIF(Data!$T:$T,"="&amp;$AX35,Data!L:L)/$BF35</f>
        <v>29</v>
      </c>
      <c r="BL35" t="b">
        <f t="shared" si="21"/>
        <v>1</v>
      </c>
      <c r="BM35" t="b">
        <f t="shared" si="22"/>
        <v>1</v>
      </c>
      <c r="BO35">
        <v>30</v>
      </c>
      <c r="BP35">
        <f t="shared" si="23"/>
        <v>1</v>
      </c>
      <c r="BQ35">
        <f t="shared" si="24"/>
        <v>1</v>
      </c>
    </row>
    <row r="36" spans="1:69" x14ac:dyDescent="0.25">
      <c r="A36">
        <v>31</v>
      </c>
      <c r="B36" s="151">
        <f t="shared" si="3"/>
        <v>138</v>
      </c>
      <c r="C36" s="152" t="str">
        <f t="shared" si="27"/>
        <v>Broadway Rd</v>
      </c>
      <c r="D36" s="152" t="str">
        <f t="shared" si="27"/>
        <v>Rural Rd</v>
      </c>
      <c r="E36" s="12">
        <f t="shared" si="5"/>
        <v>73</v>
      </c>
      <c r="F36" s="12">
        <f t="shared" si="28"/>
        <v>59.5</v>
      </c>
      <c r="G36" s="12">
        <f t="shared" si="29"/>
        <v>86.5</v>
      </c>
      <c r="H36" s="13">
        <f t="shared" si="8"/>
        <v>1.453781512605042</v>
      </c>
      <c r="I36" s="12"/>
      <c r="J36" s="22">
        <f t="shared" si="30"/>
        <v>0</v>
      </c>
      <c r="K36" s="9"/>
      <c r="L36" s="14"/>
      <c r="M36" s="14"/>
      <c r="N36" s="14"/>
      <c r="O36" s="14"/>
      <c r="P36" s="9"/>
      <c r="Q36" s="27"/>
      <c r="R36" s="9">
        <f t="shared" si="31"/>
        <v>138</v>
      </c>
      <c r="S36" s="242">
        <f t="shared" ca="1" si="25"/>
        <v>0.26027445779703756</v>
      </c>
      <c r="T36" s="242">
        <f t="shared" ca="1" si="26"/>
        <v>0.11643887430136687</v>
      </c>
      <c r="U36" s="242">
        <f t="shared" ca="1" si="10"/>
        <v>0.31164325575211099</v>
      </c>
      <c r="V36" s="242">
        <f t="shared" ca="1" si="11"/>
        <v>0.96917812362658151</v>
      </c>
      <c r="W36" s="242">
        <f t="shared" ca="1" si="12"/>
        <v>0.30203782585070976</v>
      </c>
      <c r="X36" s="11"/>
      <c r="Y36" s="11"/>
      <c r="Z36" s="11"/>
      <c r="AA36" s="11"/>
      <c r="AB36" s="11"/>
      <c r="AC36" s="11"/>
      <c r="AE36" s="52">
        <f t="shared" si="32"/>
        <v>292</v>
      </c>
      <c r="AF36" s="366">
        <f>SUMIF(Data!$T:$T,"="&amp;$AW36,Data!H:H)/$BA36</f>
        <v>119</v>
      </c>
      <c r="AG36" s="366">
        <f>SUMIF(Data!$T:$T,"="&amp;$AX36,Data!$H:$H)/$BF36</f>
        <v>173</v>
      </c>
      <c r="AH36" s="21"/>
      <c r="AI36" s="21">
        <f t="shared" si="33"/>
        <v>292</v>
      </c>
      <c r="AJ36" s="21">
        <f t="shared" si="34"/>
        <v>119</v>
      </c>
      <c r="AK36" s="21">
        <f t="shared" si="35"/>
        <v>173</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36"/>
        <v>138AM</v>
      </c>
      <c r="AX36" s="21" t="str">
        <f t="shared" si="37"/>
        <v>138PM</v>
      </c>
      <c r="AY36" s="21"/>
      <c r="AZ36" s="21"/>
      <c r="BA36" s="361">
        <f t="shared" si="19"/>
        <v>1</v>
      </c>
      <c r="BB36" s="361">
        <f>SUMIF(Data!$T:$T,"="&amp;$AW36,Data!I:I)/$BA36</f>
        <v>35</v>
      </c>
      <c r="BC36" s="361">
        <f>SUMIF(Data!$T:$T,"="&amp;$AW36,Data!J:J)/$BA36</f>
        <v>18</v>
      </c>
      <c r="BD36" s="361">
        <f>SUMIF(Data!$T:$T,"="&amp;$AW36,Data!K:K)/$BA36</f>
        <v>35</v>
      </c>
      <c r="BE36" s="361">
        <f>SUMIF(Data!$T:$T,"="&amp;$AW36,Data!L:L)/$BA36</f>
        <v>114</v>
      </c>
      <c r="BF36" s="361">
        <f t="shared" si="20"/>
        <v>1</v>
      </c>
      <c r="BG36" s="359">
        <f>SUMIF(Data!$T:$T,"="&amp;$AX36,Data!I:I)/$BF36</f>
        <v>41</v>
      </c>
      <c r="BH36" s="359">
        <f>SUMIF(Data!$T:$T,"="&amp;$AX36,Data!J:J)/$BF36</f>
        <v>16</v>
      </c>
      <c r="BI36" s="359">
        <f>SUMIF(Data!$T:$T,"="&amp;$AX36,Data!K:K)/$BF36</f>
        <v>56</v>
      </c>
      <c r="BJ36" s="359">
        <f>SUMIF(Data!$T:$T,"="&amp;$AX36,Data!L:L)/$BF36</f>
        <v>169</v>
      </c>
      <c r="BL36" t="b">
        <f t="shared" si="21"/>
        <v>1</v>
      </c>
      <c r="BM36" t="b">
        <f t="shared" si="22"/>
        <v>1</v>
      </c>
      <c r="BO36">
        <v>31</v>
      </c>
      <c r="BP36">
        <f t="shared" si="23"/>
        <v>1</v>
      </c>
      <c r="BQ36">
        <f t="shared" si="24"/>
        <v>1</v>
      </c>
    </row>
    <row r="37" spans="1:69" x14ac:dyDescent="0.25">
      <c r="A37">
        <v>32</v>
      </c>
      <c r="B37" s="151">
        <f t="shared" si="3"/>
        <v>139</v>
      </c>
      <c r="C37" s="152" t="str">
        <f t="shared" si="27"/>
        <v>Broadway Rd</v>
      </c>
      <c r="D37" s="152" t="str">
        <f t="shared" si="27"/>
        <v>College Ave</v>
      </c>
      <c r="E37" s="12">
        <f t="shared" si="5"/>
        <v>152.25</v>
      </c>
      <c r="F37" s="12">
        <f t="shared" si="28"/>
        <v>142</v>
      </c>
      <c r="G37" s="12">
        <f t="shared" si="29"/>
        <v>162.5</v>
      </c>
      <c r="H37" s="13">
        <f t="shared" si="8"/>
        <v>1.1443661971830985</v>
      </c>
      <c r="I37" s="12"/>
      <c r="J37" s="22">
        <f t="shared" si="30"/>
        <v>0</v>
      </c>
      <c r="K37" s="9"/>
      <c r="L37" s="14"/>
      <c r="M37" s="14"/>
      <c r="N37" s="14"/>
      <c r="O37" s="14"/>
      <c r="P37" s="9"/>
      <c r="Q37" s="27"/>
      <c r="R37" s="9">
        <f t="shared" si="31"/>
        <v>139</v>
      </c>
      <c r="S37" s="242">
        <f t="shared" ca="1" si="25"/>
        <v>0.26272639041318896</v>
      </c>
      <c r="T37" s="242">
        <f t="shared" ca="1" si="26"/>
        <v>0.35960537769696505</v>
      </c>
      <c r="U37" s="242">
        <f t="shared" ca="1" si="10"/>
        <v>3.6125765392554333E-2</v>
      </c>
      <c r="V37" s="242">
        <f t="shared" ca="1" si="11"/>
        <v>8.374398709024243E-2</v>
      </c>
      <c r="W37" s="242">
        <f t="shared" ca="1" si="12"/>
        <v>3.0253156306591969E-3</v>
      </c>
      <c r="X37" s="11"/>
      <c r="Y37" s="11"/>
      <c r="Z37" s="11"/>
      <c r="AA37" s="11"/>
      <c r="AB37" s="11"/>
      <c r="AC37" s="11"/>
      <c r="AE37" s="52">
        <f t="shared" si="32"/>
        <v>609</v>
      </c>
      <c r="AF37" s="366">
        <f>SUMIF(Data!$T:$T,"="&amp;$AW37,Data!H:H)/$BA37</f>
        <v>284</v>
      </c>
      <c r="AG37" s="366">
        <f>SUMIF(Data!$T:$T,"="&amp;$AX37,Data!$H:$H)/$BF37</f>
        <v>325</v>
      </c>
      <c r="AH37" s="21"/>
      <c r="AI37" s="21">
        <f t="shared" si="33"/>
        <v>609</v>
      </c>
      <c r="AJ37" s="21">
        <f t="shared" si="34"/>
        <v>284</v>
      </c>
      <c r="AK37" s="21">
        <f t="shared" si="35"/>
        <v>325</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36"/>
        <v>139AM</v>
      </c>
      <c r="AX37" s="21" t="str">
        <f t="shared" si="37"/>
        <v>139PM</v>
      </c>
      <c r="AY37" s="21"/>
      <c r="AZ37" s="21"/>
      <c r="BA37" s="361">
        <f t="shared" si="19"/>
        <v>1</v>
      </c>
      <c r="BB37" s="361">
        <f>SUMIF(Data!$T:$T,"="&amp;$AW37,Data!I:I)/$BA37</f>
        <v>84</v>
      </c>
      <c r="BC37" s="361">
        <f>SUMIF(Data!$T:$T,"="&amp;$AW37,Data!J:J)/$BA37</f>
        <v>108</v>
      </c>
      <c r="BD37" s="361">
        <f>SUMIF(Data!$T:$T,"="&amp;$AW37,Data!K:K)/$BA37</f>
        <v>4</v>
      </c>
      <c r="BE37" s="361">
        <f>SUMIF(Data!$T:$T,"="&amp;$AW37,Data!L:L)/$BA37</f>
        <v>0</v>
      </c>
      <c r="BF37" s="361">
        <f t="shared" si="20"/>
        <v>1</v>
      </c>
      <c r="BG37" s="359">
        <f>SUMIF(Data!$T:$T,"="&amp;$AX37,Data!I:I)/$BF37</f>
        <v>76</v>
      </c>
      <c r="BH37" s="359">
        <f>SUMIF(Data!$T:$T,"="&amp;$AX37,Data!J:J)/$BF37</f>
        <v>111</v>
      </c>
      <c r="BI37" s="359">
        <f>SUMIF(Data!$T:$T,"="&amp;$AX37,Data!K:K)/$BF37</f>
        <v>18</v>
      </c>
      <c r="BJ37" s="359">
        <f>SUMIF(Data!$T:$T,"="&amp;$AX37,Data!L:L)/$BF37</f>
        <v>51</v>
      </c>
      <c r="BL37" t="b">
        <f t="shared" si="21"/>
        <v>1</v>
      </c>
      <c r="BM37" t="b">
        <f t="shared" si="22"/>
        <v>1</v>
      </c>
      <c r="BO37">
        <v>32</v>
      </c>
      <c r="BP37">
        <f t="shared" si="23"/>
        <v>1</v>
      </c>
      <c r="BQ37">
        <f t="shared" si="24"/>
        <v>1</v>
      </c>
    </row>
    <row r="38" spans="1:69" x14ac:dyDescent="0.25">
      <c r="A38">
        <v>33</v>
      </c>
      <c r="B38" s="151">
        <f t="shared" ref="B38:B60" si="38">INDEX(sum_locID,1,A38)</f>
        <v>141</v>
      </c>
      <c r="C38" s="152" t="str">
        <f t="shared" si="27"/>
        <v>Southern Ave</v>
      </c>
      <c r="D38" s="152" t="str">
        <f t="shared" si="27"/>
        <v>College Ave</v>
      </c>
      <c r="E38" s="12">
        <f t="shared" ref="E38:E53" si="39">IF(BM38,IF(BL38,AI38/4,AI38/2),"")</f>
        <v>72.25</v>
      </c>
      <c r="F38" s="12">
        <f t="shared" si="28"/>
        <v>60</v>
      </c>
      <c r="G38" s="12">
        <f t="shared" si="29"/>
        <v>84.5</v>
      </c>
      <c r="H38" s="13">
        <f t="shared" ref="H38:H58" si="40">IF(BL38,G38/F38,"")</f>
        <v>1.4083333333333334</v>
      </c>
      <c r="I38" s="12"/>
      <c r="J38" s="22">
        <f t="shared" si="30"/>
        <v>0</v>
      </c>
      <c r="K38" s="9"/>
      <c r="L38" s="14"/>
      <c r="M38" s="14"/>
      <c r="N38" s="14"/>
      <c r="O38" s="14"/>
      <c r="P38" s="9"/>
      <c r="Q38" s="27"/>
      <c r="R38" s="9">
        <f t="shared" si="31"/>
        <v>141</v>
      </c>
      <c r="S38" s="242">
        <f t="shared" ca="1" si="25"/>
        <v>0.23875415881393022</v>
      </c>
      <c r="T38" s="242">
        <f t="shared" ca="1" si="26"/>
        <v>0.40830369690832868</v>
      </c>
      <c r="U38" s="242">
        <f t="shared" ca="1" si="10"/>
        <v>8.6505654693059153E-2</v>
      </c>
      <c r="V38" s="242">
        <f t="shared" ca="1" si="11"/>
        <v>0.34601992952552818</v>
      </c>
      <c r="W38" s="242">
        <f t="shared" ca="1" si="12"/>
        <v>2.9932680540452006E-2</v>
      </c>
      <c r="X38" s="11"/>
      <c r="Y38" s="11"/>
      <c r="Z38" s="11"/>
      <c r="AA38" s="11"/>
      <c r="AB38" s="11"/>
      <c r="AC38" s="11"/>
      <c r="AE38" s="52">
        <f t="shared" si="32"/>
        <v>289</v>
      </c>
      <c r="AF38" s="366">
        <f>SUMIF(Data!$T:$T,"="&amp;$AW38,Data!H:H)/$BA38</f>
        <v>120</v>
      </c>
      <c r="AG38" s="366">
        <f>SUMIF(Data!$T:$T,"="&amp;$AX38,Data!$H:$H)/$BF38</f>
        <v>169</v>
      </c>
      <c r="AH38" s="21"/>
      <c r="AI38" s="21">
        <f t="shared" si="33"/>
        <v>289</v>
      </c>
      <c r="AJ38" s="21">
        <f t="shared" si="34"/>
        <v>120</v>
      </c>
      <c r="AK38" s="21">
        <f t="shared" si="35"/>
        <v>169</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si="36"/>
        <v>141AM</v>
      </c>
      <c r="AX38" s="21" t="str">
        <f t="shared" si="37"/>
        <v>141PM</v>
      </c>
      <c r="AY38" s="21"/>
      <c r="AZ38" s="21"/>
      <c r="BA38" s="361">
        <f t="shared" ref="BA38:BA60" si="41">VLOOKUP($AW38,DivBy,3,FALSE)</f>
        <v>1</v>
      </c>
      <c r="BB38" s="361">
        <f>SUMIF(Data!$T:$T,"="&amp;$AW38,Data!I:I)/$BA38</f>
        <v>30</v>
      </c>
      <c r="BC38" s="361">
        <f>SUMIF(Data!$T:$T,"="&amp;$AW38,Data!J:J)/$BA38</f>
        <v>63</v>
      </c>
      <c r="BD38" s="361">
        <f>SUMIF(Data!$T:$T,"="&amp;$AW38,Data!K:K)/$BA38</f>
        <v>8</v>
      </c>
      <c r="BE38" s="361">
        <f>SUMIF(Data!$T:$T,"="&amp;$AW38,Data!L:L)/$BA38</f>
        <v>36</v>
      </c>
      <c r="BF38" s="361">
        <f t="shared" ref="BF38:BF60" si="42">VLOOKUP($AX38,DivBy,3,FALSE)</f>
        <v>1</v>
      </c>
      <c r="BG38" s="359">
        <f>SUMIF(Data!$T:$T,"="&amp;$AX38,Data!I:I)/$BF38</f>
        <v>39</v>
      </c>
      <c r="BH38" s="359">
        <f>SUMIF(Data!$T:$T,"="&amp;$AX38,Data!J:J)/$BF38</f>
        <v>55</v>
      </c>
      <c r="BI38" s="359">
        <f>SUMIF(Data!$T:$T,"="&amp;$AX38,Data!K:K)/$BF38</f>
        <v>17</v>
      </c>
      <c r="BJ38" s="359">
        <f>SUMIF(Data!$T:$T,"="&amp;$AX38,Data!L:L)/$BF38</f>
        <v>64</v>
      </c>
      <c r="BL38" t="b">
        <f t="shared" ref="BL38:BL53" si="43">AND(AJ38&gt;0,AK38&gt;0,ISNUMBER(AJ38))</f>
        <v>1</v>
      </c>
      <c r="BM38" t="b">
        <f t="shared" ref="BM38:BM53" si="44">AI38&gt;0</f>
        <v>1</v>
      </c>
      <c r="BO38">
        <v>33</v>
      </c>
      <c r="BP38">
        <f t="shared" ref="BP38:BP60" si="45">INDEX(AM_reps,1,$BO38)</f>
        <v>1</v>
      </c>
      <c r="BQ38">
        <f t="shared" ref="BQ38:BQ60" si="46">INDEX(PM_reps,1,$BO38)</f>
        <v>1</v>
      </c>
    </row>
    <row r="39" spans="1:69" x14ac:dyDescent="0.25">
      <c r="A39">
        <v>34</v>
      </c>
      <c r="B39" s="151">
        <f t="shared" si="38"/>
        <v>142</v>
      </c>
      <c r="C39" s="152" t="str">
        <f t="shared" si="27"/>
        <v>Southern Ave</v>
      </c>
      <c r="D39" s="152" t="str">
        <f t="shared" si="27"/>
        <v>Rural Rd</v>
      </c>
      <c r="E39" s="12">
        <f t="shared" si="39"/>
        <v>41</v>
      </c>
      <c r="F39" s="12">
        <f t="shared" si="28"/>
        <v>27.5</v>
      </c>
      <c r="G39" s="12">
        <f t="shared" si="29"/>
        <v>54.5</v>
      </c>
      <c r="H39" s="13">
        <f t="shared" si="40"/>
        <v>1.9818181818181819</v>
      </c>
      <c r="I39" s="12"/>
      <c r="J39" s="22">
        <f t="shared" si="30"/>
        <v>0</v>
      </c>
      <c r="K39" s="9"/>
      <c r="L39" s="14"/>
      <c r="M39" s="14"/>
      <c r="N39" s="14"/>
      <c r="O39" s="14"/>
      <c r="P39" s="9"/>
      <c r="Q39" s="27"/>
      <c r="R39" s="9">
        <f t="shared" si="31"/>
        <v>142</v>
      </c>
      <c r="S39" s="242">
        <f t="shared" ca="1" si="25"/>
        <v>0.12195029335167451</v>
      </c>
      <c r="T39" s="242">
        <f t="shared" ca="1" si="26"/>
        <v>0.2073165791476467</v>
      </c>
      <c r="U39" s="242">
        <f t="shared" ca="1" si="10"/>
        <v>0.23780410080362446</v>
      </c>
      <c r="V39" s="242">
        <f t="shared" ca="1" si="11"/>
        <v>0.95731623531000165</v>
      </c>
      <c r="W39" s="242">
        <f t="shared" ca="1" si="12"/>
        <v>0.2276537265226059</v>
      </c>
      <c r="X39" s="11"/>
      <c r="Y39" s="11"/>
      <c r="Z39" s="11"/>
      <c r="AA39" s="11"/>
      <c r="AB39" s="11"/>
      <c r="AC39" s="11"/>
      <c r="AE39" s="52">
        <f t="shared" si="32"/>
        <v>164</v>
      </c>
      <c r="AF39" s="366">
        <f>SUMIF(Data!$T:$T,"="&amp;$AW39,Data!H:H)/$BA39</f>
        <v>55</v>
      </c>
      <c r="AG39" s="366">
        <f>SUMIF(Data!$T:$T,"="&amp;$AX39,Data!$H:$H)/$BF39</f>
        <v>109</v>
      </c>
      <c r="AH39" s="21"/>
      <c r="AI39" s="21">
        <f t="shared" si="33"/>
        <v>164</v>
      </c>
      <c r="AJ39" s="21">
        <f t="shared" si="34"/>
        <v>55</v>
      </c>
      <c r="AK39" s="21">
        <f t="shared" si="35"/>
        <v>109</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36"/>
        <v>142AM</v>
      </c>
      <c r="AX39" s="21" t="str">
        <f t="shared" si="37"/>
        <v>142PM</v>
      </c>
      <c r="AY39" s="21"/>
      <c r="AZ39" s="21"/>
      <c r="BA39" s="361">
        <f t="shared" si="41"/>
        <v>1</v>
      </c>
      <c r="BB39" s="361">
        <f>SUMIF(Data!$T:$T,"="&amp;$AW39,Data!I:I)/$BA39</f>
        <v>8</v>
      </c>
      <c r="BC39" s="361">
        <f>SUMIF(Data!$T:$T,"="&amp;$AW39,Data!J:J)/$BA39</f>
        <v>13</v>
      </c>
      <c r="BD39" s="361">
        <f>SUMIF(Data!$T:$T,"="&amp;$AW39,Data!K:K)/$BA39</f>
        <v>10</v>
      </c>
      <c r="BE39" s="361">
        <f>SUMIF(Data!$T:$T,"="&amp;$AW39,Data!L:L)/$BA39</f>
        <v>52</v>
      </c>
      <c r="BF39" s="361">
        <f t="shared" si="42"/>
        <v>1</v>
      </c>
      <c r="BG39" s="359">
        <f>SUMIF(Data!$T:$T,"="&amp;$AX39,Data!I:I)/$BF39</f>
        <v>12</v>
      </c>
      <c r="BH39" s="359">
        <f>SUMIF(Data!$T:$T,"="&amp;$AX39,Data!J:J)/$BF39</f>
        <v>21</v>
      </c>
      <c r="BI39" s="359">
        <f>SUMIF(Data!$T:$T,"="&amp;$AX39,Data!K:K)/$BF39</f>
        <v>29</v>
      </c>
      <c r="BJ39" s="359">
        <f>SUMIF(Data!$T:$T,"="&amp;$AX39,Data!L:L)/$BF39</f>
        <v>105</v>
      </c>
      <c r="BL39" t="b">
        <f t="shared" si="43"/>
        <v>1</v>
      </c>
      <c r="BM39" t="b">
        <f t="shared" si="44"/>
        <v>1</v>
      </c>
      <c r="BO39">
        <v>34</v>
      </c>
      <c r="BP39">
        <f t="shared" si="45"/>
        <v>1</v>
      </c>
      <c r="BQ39">
        <f t="shared" si="46"/>
        <v>1</v>
      </c>
    </row>
    <row r="40" spans="1:69" x14ac:dyDescent="0.25">
      <c r="A40">
        <v>35</v>
      </c>
      <c r="B40" s="151">
        <f t="shared" si="38"/>
        <v>143</v>
      </c>
      <c r="C40" s="152" t="str">
        <f t="shared" si="27"/>
        <v>Southern Ave</v>
      </c>
      <c r="D40" s="152" t="str">
        <f t="shared" si="27"/>
        <v>Hardy Dr</v>
      </c>
      <c r="E40" s="12">
        <f t="shared" si="39"/>
        <v>21.75</v>
      </c>
      <c r="F40" s="12">
        <f t="shared" si="28"/>
        <v>16</v>
      </c>
      <c r="G40" s="12">
        <f t="shared" si="29"/>
        <v>27.5</v>
      </c>
      <c r="H40" s="13">
        <f t="shared" si="40"/>
        <v>1.71875</v>
      </c>
      <c r="I40" s="12"/>
      <c r="J40" s="22">
        <f t="shared" si="30"/>
        <v>0</v>
      </c>
      <c r="K40" s="9"/>
      <c r="L40" s="14"/>
      <c r="M40" s="14"/>
      <c r="N40" s="14"/>
      <c r="O40" s="14"/>
      <c r="P40" s="9"/>
      <c r="Q40" s="27"/>
      <c r="R40" s="9">
        <f t="shared" si="31"/>
        <v>143</v>
      </c>
      <c r="S40" s="242">
        <f t="shared" ca="1" si="25"/>
        <v>0.20689694027330885</v>
      </c>
      <c r="T40" s="242">
        <f t="shared" ca="1" si="26"/>
        <v>0.35632097992938289</v>
      </c>
      <c r="U40" s="242">
        <f t="shared" ca="1" si="10"/>
        <v>6.8965132598986179E-2</v>
      </c>
      <c r="V40" s="242">
        <f t="shared" ca="1" si="11"/>
        <v>0.57471215848906876</v>
      </c>
      <c r="W40" s="242">
        <f t="shared" ca="1" si="12"/>
        <v>3.9635100216448185E-2</v>
      </c>
      <c r="X40" s="11"/>
      <c r="Y40" s="11"/>
      <c r="Z40" s="11"/>
      <c r="AA40" s="11"/>
      <c r="AB40" s="11"/>
      <c r="AC40" s="11"/>
      <c r="AE40" s="52">
        <f t="shared" si="32"/>
        <v>87</v>
      </c>
      <c r="AF40" s="366">
        <f>SUMIF(Data!$T:$T,"="&amp;$AW40,Data!H:H)/$BA40</f>
        <v>32</v>
      </c>
      <c r="AG40" s="366">
        <f>SUMIF(Data!$T:$T,"="&amp;$AX40,Data!$H:$H)/$BF40</f>
        <v>55</v>
      </c>
      <c r="AH40" s="21"/>
      <c r="AI40" s="21">
        <f t="shared" si="33"/>
        <v>87</v>
      </c>
      <c r="AJ40" s="21">
        <f t="shared" si="34"/>
        <v>32</v>
      </c>
      <c r="AK40" s="21">
        <f t="shared" si="35"/>
        <v>55</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36"/>
        <v>143AM</v>
      </c>
      <c r="AX40" s="21" t="str">
        <f t="shared" si="37"/>
        <v>143PM</v>
      </c>
      <c r="AY40" s="21"/>
      <c r="AZ40" s="21"/>
      <c r="BA40" s="361">
        <f t="shared" si="41"/>
        <v>1</v>
      </c>
      <c r="BB40" s="361">
        <f>SUMIF(Data!$T:$T,"="&amp;$AW40,Data!I:I)/$BA40</f>
        <v>5</v>
      </c>
      <c r="BC40" s="361">
        <f>SUMIF(Data!$T:$T,"="&amp;$AW40,Data!J:J)/$BA40</f>
        <v>16</v>
      </c>
      <c r="BD40" s="361">
        <f>SUMIF(Data!$T:$T,"="&amp;$AW40,Data!K:K)/$BA40</f>
        <v>2</v>
      </c>
      <c r="BE40" s="361">
        <f>SUMIF(Data!$T:$T,"="&amp;$AW40,Data!L:L)/$BA40</f>
        <v>17</v>
      </c>
      <c r="BF40" s="361">
        <f t="shared" si="42"/>
        <v>1</v>
      </c>
      <c r="BG40" s="359">
        <f>SUMIF(Data!$T:$T,"="&amp;$AX40,Data!I:I)/$BF40</f>
        <v>13</v>
      </c>
      <c r="BH40" s="359">
        <f>SUMIF(Data!$T:$T,"="&amp;$AX40,Data!J:J)/$BF40</f>
        <v>15</v>
      </c>
      <c r="BI40" s="359">
        <f>SUMIF(Data!$T:$T,"="&amp;$AX40,Data!K:K)/$BF40</f>
        <v>4</v>
      </c>
      <c r="BJ40" s="359">
        <f>SUMIF(Data!$T:$T,"="&amp;$AX40,Data!L:L)/$BF40</f>
        <v>33</v>
      </c>
      <c r="BL40" t="b">
        <f t="shared" si="43"/>
        <v>1</v>
      </c>
      <c r="BM40" t="b">
        <f t="shared" si="44"/>
        <v>1</v>
      </c>
      <c r="BO40">
        <v>35</v>
      </c>
      <c r="BP40">
        <f t="shared" si="45"/>
        <v>1</v>
      </c>
      <c r="BQ40">
        <f t="shared" si="46"/>
        <v>1</v>
      </c>
    </row>
    <row r="41" spans="1:69" x14ac:dyDescent="0.25">
      <c r="A41">
        <v>36</v>
      </c>
      <c r="B41" s="151">
        <f t="shared" si="38"/>
        <v>144</v>
      </c>
      <c r="C41" s="152" t="str">
        <f t="shared" si="27"/>
        <v>Southern Ave</v>
      </c>
      <c r="D41" s="152" t="str">
        <f t="shared" si="27"/>
        <v>Mill Ave</v>
      </c>
      <c r="E41" s="12">
        <f t="shared" si="39"/>
        <v>38.25</v>
      </c>
      <c r="F41" s="12">
        <f t="shared" si="28"/>
        <v>28.5</v>
      </c>
      <c r="G41" s="12">
        <f t="shared" si="29"/>
        <v>48</v>
      </c>
      <c r="H41" s="13">
        <f t="shared" si="40"/>
        <v>1.6842105263157894</v>
      </c>
      <c r="I41" s="12"/>
      <c r="J41" s="22">
        <f t="shared" si="30"/>
        <v>0</v>
      </c>
      <c r="K41" s="9"/>
      <c r="L41" s="14"/>
      <c r="M41" s="14"/>
      <c r="N41" s="14"/>
      <c r="O41" s="14"/>
      <c r="P41" s="9"/>
      <c r="Q41" s="27"/>
      <c r="R41" s="9">
        <f t="shared" si="31"/>
        <v>144</v>
      </c>
      <c r="S41" s="242">
        <f t="shared" ca="1" si="25"/>
        <v>0.24836582821997891</v>
      </c>
      <c r="T41" s="242">
        <f t="shared" ca="1" si="26"/>
        <v>0.15686218407614214</v>
      </c>
      <c r="U41" s="242">
        <f t="shared" ca="1" si="10"/>
        <v>0.36601337136294598</v>
      </c>
      <c r="V41" s="242">
        <f t="shared" ca="1" si="11"/>
        <v>0.90849642261970398</v>
      </c>
      <c r="W41" s="242">
        <f t="shared" ca="1" si="12"/>
        <v>0.33252183851421363</v>
      </c>
      <c r="X41" s="11"/>
      <c r="Y41" s="11"/>
      <c r="Z41" s="11"/>
      <c r="AA41" s="11"/>
      <c r="AB41" s="11"/>
      <c r="AC41" s="11"/>
      <c r="AE41" s="52">
        <f t="shared" si="32"/>
        <v>153</v>
      </c>
      <c r="AF41" s="366">
        <f>SUMIF(Data!$T:$T,"="&amp;$AW41,Data!H:H)/$BA41</f>
        <v>57</v>
      </c>
      <c r="AG41" s="366">
        <f>SUMIF(Data!$T:$T,"="&amp;$AX41,Data!$H:$H)/$BF41</f>
        <v>96</v>
      </c>
      <c r="AH41" s="21"/>
      <c r="AI41" s="21">
        <f t="shared" si="33"/>
        <v>153</v>
      </c>
      <c r="AJ41" s="21">
        <f t="shared" si="34"/>
        <v>57</v>
      </c>
      <c r="AK41" s="21">
        <f t="shared" si="35"/>
        <v>96</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36"/>
        <v>144AM</v>
      </c>
      <c r="AX41" s="21" t="str">
        <f t="shared" si="37"/>
        <v>144PM</v>
      </c>
      <c r="AY41" s="21"/>
      <c r="AZ41" s="21"/>
      <c r="BA41" s="361">
        <f t="shared" si="41"/>
        <v>1</v>
      </c>
      <c r="BB41" s="361">
        <f>SUMIF(Data!$T:$T,"="&amp;$AW41,Data!I:I)/$BA41</f>
        <v>17</v>
      </c>
      <c r="BC41" s="361">
        <f>SUMIF(Data!$T:$T,"="&amp;$AW41,Data!J:J)/$BA41</f>
        <v>14</v>
      </c>
      <c r="BD41" s="361">
        <f>SUMIF(Data!$T:$T,"="&amp;$AW41,Data!K:K)/$BA41</f>
        <v>23</v>
      </c>
      <c r="BE41" s="361">
        <f>SUMIF(Data!$T:$T,"="&amp;$AW41,Data!L:L)/$BA41</f>
        <v>47</v>
      </c>
      <c r="BF41" s="361">
        <f t="shared" si="42"/>
        <v>1</v>
      </c>
      <c r="BG41" s="359">
        <f>SUMIF(Data!$T:$T,"="&amp;$AX41,Data!I:I)/$BF41</f>
        <v>21</v>
      </c>
      <c r="BH41" s="359">
        <f>SUMIF(Data!$T:$T,"="&amp;$AX41,Data!J:J)/$BF41</f>
        <v>10</v>
      </c>
      <c r="BI41" s="359">
        <f>SUMIF(Data!$T:$T,"="&amp;$AX41,Data!K:K)/$BF41</f>
        <v>33</v>
      </c>
      <c r="BJ41" s="359">
        <f>SUMIF(Data!$T:$T,"="&amp;$AX41,Data!L:L)/$BF41</f>
        <v>92</v>
      </c>
      <c r="BL41" t="b">
        <f t="shared" si="43"/>
        <v>1</v>
      </c>
      <c r="BM41" t="b">
        <f t="shared" si="44"/>
        <v>1</v>
      </c>
      <c r="BO41">
        <v>36</v>
      </c>
      <c r="BP41">
        <f t="shared" si="45"/>
        <v>1</v>
      </c>
      <c r="BQ41">
        <f t="shared" si="46"/>
        <v>1</v>
      </c>
    </row>
    <row r="42" spans="1:69" x14ac:dyDescent="0.25">
      <c r="A42">
        <v>37</v>
      </c>
      <c r="B42" s="151">
        <f t="shared" si="38"/>
        <v>145</v>
      </c>
      <c r="C42" s="152" t="str">
        <f t="shared" si="27"/>
        <v>Alameda Dr</v>
      </c>
      <c r="D42" s="152" t="str">
        <f t="shared" si="27"/>
        <v>Mill Ave</v>
      </c>
      <c r="E42" s="12">
        <f t="shared" si="39"/>
        <v>20.25</v>
      </c>
      <c r="F42" s="12">
        <f t="shared" si="28"/>
        <v>18</v>
      </c>
      <c r="G42" s="12">
        <f t="shared" si="29"/>
        <v>22.5</v>
      </c>
      <c r="H42" s="13">
        <f t="shared" si="40"/>
        <v>1.25</v>
      </c>
      <c r="I42" s="12"/>
      <c r="J42" s="22">
        <f t="shared" si="30"/>
        <v>0</v>
      </c>
      <c r="K42" s="9"/>
      <c r="L42" s="14"/>
      <c r="M42" s="14"/>
      <c r="N42" s="14"/>
      <c r="O42" s="14"/>
      <c r="P42" s="9"/>
      <c r="Q42" s="27"/>
      <c r="R42" s="9">
        <f t="shared" si="31"/>
        <v>145</v>
      </c>
      <c r="S42" s="242">
        <f t="shared" ca="1" si="25"/>
        <v>0.28394980771195361</v>
      </c>
      <c r="T42" s="242">
        <f t="shared" ca="1" si="26"/>
        <v>0.29629567658789563</v>
      </c>
      <c r="U42" s="242">
        <f t="shared" ca="1" si="10"/>
        <v>0.13580276516469147</v>
      </c>
      <c r="V42" s="242">
        <f t="shared" ca="1" si="11"/>
        <v>0.39506183087666769</v>
      </c>
      <c r="W42" s="242">
        <f t="shared" ca="1" si="12"/>
        <v>5.3650489044077161E-2</v>
      </c>
      <c r="X42" s="11"/>
      <c r="Y42" s="11"/>
      <c r="Z42" s="11"/>
      <c r="AA42" s="11"/>
      <c r="AB42" s="11"/>
      <c r="AC42" s="11"/>
      <c r="AE42" s="52">
        <f t="shared" si="32"/>
        <v>81</v>
      </c>
      <c r="AF42" s="366">
        <f>SUMIF(Data!$T:$T,"="&amp;$AW42,Data!H:H)/$BA42</f>
        <v>36</v>
      </c>
      <c r="AG42" s="366">
        <f>SUMIF(Data!$T:$T,"="&amp;$AX42,Data!$H:$H)/$BF42</f>
        <v>45</v>
      </c>
      <c r="AH42" s="21"/>
      <c r="AI42" s="21">
        <f t="shared" si="33"/>
        <v>81</v>
      </c>
      <c r="AJ42" s="21">
        <f t="shared" si="34"/>
        <v>36</v>
      </c>
      <c r="AK42" s="21">
        <f t="shared" si="35"/>
        <v>45</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36"/>
        <v>145AM</v>
      </c>
      <c r="AX42" s="21" t="str">
        <f t="shared" si="37"/>
        <v>145PM</v>
      </c>
      <c r="AY42" s="21"/>
      <c r="AZ42" s="21"/>
      <c r="BA42" s="361">
        <f t="shared" si="41"/>
        <v>1</v>
      </c>
      <c r="BB42" s="361">
        <f>SUMIF(Data!$T:$T,"="&amp;$AW42,Data!I:I)/$BA42</f>
        <v>13</v>
      </c>
      <c r="BC42" s="361">
        <f>SUMIF(Data!$T:$T,"="&amp;$AW42,Data!J:J)/$BA42</f>
        <v>13</v>
      </c>
      <c r="BD42" s="361">
        <f>SUMIF(Data!$T:$T,"="&amp;$AW42,Data!K:K)/$BA42</f>
        <v>6</v>
      </c>
      <c r="BE42" s="361">
        <f>SUMIF(Data!$T:$T,"="&amp;$AW42,Data!L:L)/$BA42</f>
        <v>15</v>
      </c>
      <c r="BF42" s="361">
        <f t="shared" si="42"/>
        <v>1</v>
      </c>
      <c r="BG42" s="359">
        <f>SUMIF(Data!$T:$T,"="&amp;$AX42,Data!I:I)/$BF42</f>
        <v>10</v>
      </c>
      <c r="BH42" s="359">
        <f>SUMIF(Data!$T:$T,"="&amp;$AX42,Data!J:J)/$BF42</f>
        <v>11</v>
      </c>
      <c r="BI42" s="359">
        <f>SUMIF(Data!$T:$T,"="&amp;$AX42,Data!K:K)/$BF42</f>
        <v>5</v>
      </c>
      <c r="BJ42" s="359">
        <f>SUMIF(Data!$T:$T,"="&amp;$AX42,Data!L:L)/$BF42</f>
        <v>17</v>
      </c>
      <c r="BL42" t="b">
        <f t="shared" si="43"/>
        <v>1</v>
      </c>
      <c r="BM42" t="b">
        <f t="shared" si="44"/>
        <v>1</v>
      </c>
      <c r="BO42">
        <v>37</v>
      </c>
      <c r="BP42">
        <f t="shared" si="45"/>
        <v>1</v>
      </c>
      <c r="BQ42">
        <f t="shared" si="46"/>
        <v>1</v>
      </c>
    </row>
    <row r="43" spans="1:69" x14ac:dyDescent="0.25">
      <c r="A43">
        <v>38</v>
      </c>
      <c r="B43" s="151">
        <f t="shared" si="38"/>
        <v>146</v>
      </c>
      <c r="C43" s="152" t="str">
        <f t="shared" si="27"/>
        <v>Broadway Rd</v>
      </c>
      <c r="D43" s="152" t="str">
        <f t="shared" si="27"/>
        <v>Mill Ave</v>
      </c>
      <c r="E43" s="12">
        <f t="shared" si="39"/>
        <v>34</v>
      </c>
      <c r="F43" s="12">
        <f t="shared" si="28"/>
        <v>26</v>
      </c>
      <c r="G43" s="12">
        <f t="shared" si="29"/>
        <v>42</v>
      </c>
      <c r="H43" s="13">
        <f t="shared" si="40"/>
        <v>1.6153846153846154</v>
      </c>
      <c r="I43" s="12"/>
      <c r="J43" s="22">
        <f t="shared" si="30"/>
        <v>0</v>
      </c>
      <c r="K43" s="9"/>
      <c r="L43" s="14"/>
      <c r="M43" s="14"/>
      <c r="N43" s="14"/>
      <c r="O43" s="14"/>
      <c r="P43" s="9"/>
      <c r="Q43" s="27"/>
      <c r="R43" s="9">
        <f t="shared" si="31"/>
        <v>146</v>
      </c>
      <c r="S43" s="242">
        <f t="shared" ca="1" si="25"/>
        <v>0.20588325775563135</v>
      </c>
      <c r="T43" s="242">
        <f t="shared" ca="1" si="26"/>
        <v>0.12500072673193913</v>
      </c>
      <c r="U43" s="242">
        <f t="shared" ca="1" si="10"/>
        <v>0.2720594442696026</v>
      </c>
      <c r="V43" s="242">
        <f t="shared" ca="1" si="11"/>
        <v>0.77205787581777463</v>
      </c>
      <c r="W43" s="242">
        <f t="shared" ca="1" si="12"/>
        <v>0.21004563663895362</v>
      </c>
      <c r="X43" s="11"/>
      <c r="Y43" s="11"/>
      <c r="Z43" s="11"/>
      <c r="AA43" s="11"/>
      <c r="AB43" s="11"/>
      <c r="AC43" s="11"/>
      <c r="AE43" s="52">
        <f t="shared" si="32"/>
        <v>136</v>
      </c>
      <c r="AF43" s="366">
        <f>SUMIF(Data!$T:$T,"="&amp;$AW43,Data!H:H)/$BA43</f>
        <v>52</v>
      </c>
      <c r="AG43" s="366">
        <f>SUMIF(Data!$T:$T,"="&amp;$AX43,Data!$H:$H)/$BF43</f>
        <v>84</v>
      </c>
      <c r="AH43" s="21"/>
      <c r="AI43" s="21">
        <f t="shared" si="33"/>
        <v>136</v>
      </c>
      <c r="AJ43" s="21">
        <f t="shared" si="34"/>
        <v>52</v>
      </c>
      <c r="AK43" s="21">
        <f t="shared" si="35"/>
        <v>84</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36"/>
        <v>146AM</v>
      </c>
      <c r="AX43" s="21" t="str">
        <f t="shared" si="37"/>
        <v>146PM</v>
      </c>
      <c r="AY43" s="21"/>
      <c r="AZ43" s="21"/>
      <c r="BA43" s="361">
        <f t="shared" si="41"/>
        <v>1</v>
      </c>
      <c r="BB43" s="361">
        <f>SUMIF(Data!$T:$T,"="&amp;$AW43,Data!I:I)/$BA43</f>
        <v>12</v>
      </c>
      <c r="BC43" s="361">
        <f>SUMIF(Data!$T:$T,"="&amp;$AW43,Data!J:J)/$BA43</f>
        <v>8</v>
      </c>
      <c r="BD43" s="361">
        <f>SUMIF(Data!$T:$T,"="&amp;$AW43,Data!K:K)/$BA43</f>
        <v>18</v>
      </c>
      <c r="BE43" s="361">
        <f>SUMIF(Data!$T:$T,"="&amp;$AW43,Data!L:L)/$BA43</f>
        <v>39</v>
      </c>
      <c r="BF43" s="361">
        <f t="shared" si="42"/>
        <v>1</v>
      </c>
      <c r="BG43" s="359">
        <f>SUMIF(Data!$T:$T,"="&amp;$AX43,Data!I:I)/$BF43</f>
        <v>16</v>
      </c>
      <c r="BH43" s="359">
        <f>SUMIF(Data!$T:$T,"="&amp;$AX43,Data!J:J)/$BF43</f>
        <v>9</v>
      </c>
      <c r="BI43" s="359">
        <f>SUMIF(Data!$T:$T,"="&amp;$AX43,Data!K:K)/$BF43</f>
        <v>19</v>
      </c>
      <c r="BJ43" s="359">
        <f>SUMIF(Data!$T:$T,"="&amp;$AX43,Data!L:L)/$BF43</f>
        <v>66</v>
      </c>
      <c r="BL43" t="b">
        <f t="shared" si="43"/>
        <v>1</v>
      </c>
      <c r="BM43" t="b">
        <f t="shared" si="44"/>
        <v>1</v>
      </c>
      <c r="BO43">
        <v>38</v>
      </c>
      <c r="BP43">
        <f t="shared" si="45"/>
        <v>1</v>
      </c>
      <c r="BQ43">
        <f t="shared" si="46"/>
        <v>1</v>
      </c>
    </row>
    <row r="44" spans="1:69" x14ac:dyDescent="0.25">
      <c r="A44">
        <v>39</v>
      </c>
      <c r="B44" s="151">
        <f t="shared" si="38"/>
        <v>147</v>
      </c>
      <c r="C44" s="152" t="str">
        <f t="shared" si="27"/>
        <v>Baseline Rd</v>
      </c>
      <c r="D44" s="152" t="str">
        <f t="shared" si="27"/>
        <v>Mill Ave</v>
      </c>
      <c r="E44" s="12">
        <f t="shared" si="39"/>
        <v>20.5</v>
      </c>
      <c r="F44" s="12">
        <f t="shared" si="28"/>
        <v>16.5</v>
      </c>
      <c r="G44" s="12">
        <f t="shared" si="29"/>
        <v>24.5</v>
      </c>
      <c r="H44" s="13">
        <f t="shared" si="40"/>
        <v>1.4848484848484849</v>
      </c>
      <c r="I44" s="12"/>
      <c r="J44" s="22">
        <f t="shared" si="30"/>
        <v>0</v>
      </c>
      <c r="K44" s="9"/>
      <c r="L44" s="14"/>
      <c r="M44" s="14"/>
      <c r="N44" s="14"/>
      <c r="O44" s="14"/>
      <c r="P44" s="9"/>
      <c r="Q44" s="27"/>
      <c r="R44" s="9">
        <f t="shared" si="31"/>
        <v>147</v>
      </c>
      <c r="S44" s="242">
        <f t="shared" ca="1" si="25"/>
        <v>0.24390227578670179</v>
      </c>
      <c r="T44" s="242">
        <f t="shared" ca="1" si="26"/>
        <v>0.2317077210990757</v>
      </c>
      <c r="U44" s="242">
        <f t="shared" ca="1" si="10"/>
        <v>0.21951268599110177</v>
      </c>
      <c r="V44" s="242">
        <f t="shared" ca="1" si="11"/>
        <v>0.92682992608363546</v>
      </c>
      <c r="W44" s="242">
        <f t="shared" ca="1" si="12"/>
        <v>0.20345092653155314</v>
      </c>
      <c r="X44" s="11"/>
      <c r="Y44" s="11"/>
      <c r="Z44" s="11"/>
      <c r="AA44" s="11"/>
      <c r="AB44" s="11"/>
      <c r="AC44" s="11"/>
      <c r="AE44" s="52">
        <f t="shared" si="32"/>
        <v>82</v>
      </c>
      <c r="AF44" s="366">
        <f>SUMIF(Data!$T:$T,"="&amp;$AW44,Data!H:H)/$BA44</f>
        <v>33</v>
      </c>
      <c r="AG44" s="366">
        <f>SUMIF(Data!$T:$T,"="&amp;$AX44,Data!$H:$H)/$BF44</f>
        <v>49</v>
      </c>
      <c r="AH44" s="21"/>
      <c r="AI44" s="21">
        <f t="shared" si="33"/>
        <v>82</v>
      </c>
      <c r="AJ44" s="21">
        <f t="shared" si="34"/>
        <v>33</v>
      </c>
      <c r="AK44" s="21">
        <f t="shared" si="35"/>
        <v>49</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36"/>
        <v>147AM</v>
      </c>
      <c r="AX44" s="21" t="str">
        <f t="shared" si="37"/>
        <v>147PM</v>
      </c>
      <c r="AY44" s="21"/>
      <c r="AZ44" s="21"/>
      <c r="BA44" s="361">
        <f t="shared" si="41"/>
        <v>1</v>
      </c>
      <c r="BB44" s="361">
        <f>SUMIF(Data!$T:$T,"="&amp;$AW44,Data!I:I)/$BA44</f>
        <v>11</v>
      </c>
      <c r="BC44" s="361">
        <f>SUMIF(Data!$T:$T,"="&amp;$AW44,Data!J:J)/$BA44</f>
        <v>10</v>
      </c>
      <c r="BD44" s="361">
        <f>SUMIF(Data!$T:$T,"="&amp;$AW44,Data!K:K)/$BA44</f>
        <v>5</v>
      </c>
      <c r="BE44" s="361">
        <f>SUMIF(Data!$T:$T,"="&amp;$AW44,Data!L:L)/$BA44</f>
        <v>31</v>
      </c>
      <c r="BF44" s="361">
        <f t="shared" si="42"/>
        <v>1</v>
      </c>
      <c r="BG44" s="359">
        <f>SUMIF(Data!$T:$T,"="&amp;$AX44,Data!I:I)/$BF44</f>
        <v>9</v>
      </c>
      <c r="BH44" s="359">
        <f>SUMIF(Data!$T:$T,"="&amp;$AX44,Data!J:J)/$BF44</f>
        <v>9</v>
      </c>
      <c r="BI44" s="359">
        <f>SUMIF(Data!$T:$T,"="&amp;$AX44,Data!K:K)/$BF44</f>
        <v>13</v>
      </c>
      <c r="BJ44" s="359">
        <f>SUMIF(Data!$T:$T,"="&amp;$AX44,Data!L:L)/$BF44</f>
        <v>45</v>
      </c>
      <c r="BL44" t="b">
        <f t="shared" si="43"/>
        <v>1</v>
      </c>
      <c r="BM44" t="b">
        <f t="shared" si="44"/>
        <v>1</v>
      </c>
      <c r="BO44">
        <v>39</v>
      </c>
      <c r="BP44">
        <f t="shared" si="45"/>
        <v>1</v>
      </c>
      <c r="BQ44">
        <f t="shared" si="46"/>
        <v>1</v>
      </c>
    </row>
    <row r="45" spans="1:69" x14ac:dyDescent="0.25">
      <c r="A45">
        <v>40</v>
      </c>
      <c r="B45" s="151">
        <f t="shared" si="38"/>
        <v>152</v>
      </c>
      <c r="C45" s="152" t="str">
        <f t="shared" si="27"/>
        <v>Tempe Lake S.</v>
      </c>
      <c r="D45" s="152" t="str">
        <f t="shared" si="27"/>
        <v>TCA Bridge</v>
      </c>
      <c r="E45" s="12">
        <f t="shared" si="39"/>
        <v>46.75</v>
      </c>
      <c r="F45" s="12">
        <f t="shared" si="28"/>
        <v>35</v>
      </c>
      <c r="G45" s="12">
        <f t="shared" si="29"/>
        <v>58.5</v>
      </c>
      <c r="H45" s="13">
        <f t="shared" si="40"/>
        <v>1.6714285714285715</v>
      </c>
      <c r="I45" s="12"/>
      <c r="J45" s="22">
        <f t="shared" si="30"/>
        <v>0</v>
      </c>
      <c r="K45" s="9"/>
      <c r="L45" s="14"/>
      <c r="M45" s="14"/>
      <c r="N45" s="14"/>
      <c r="O45" s="14"/>
      <c r="P45" s="9"/>
      <c r="Q45" s="27"/>
      <c r="R45" s="9">
        <f t="shared" si="31"/>
        <v>152</v>
      </c>
      <c r="S45" s="242">
        <f t="shared" ca="1" si="25"/>
        <v>0.16042830863243507</v>
      </c>
      <c r="T45" s="242">
        <f t="shared" ca="1" si="26"/>
        <v>0.48128257409918801</v>
      </c>
      <c r="U45" s="242">
        <f t="shared" ca="1" si="10"/>
        <v>-4.0114155502611771E-7</v>
      </c>
      <c r="V45" s="242">
        <f t="shared" ca="1" si="11"/>
        <v>-5.7781119881754293E-7</v>
      </c>
      <c r="W45" s="242">
        <f t="shared" ca="1" si="12"/>
        <v>2.3178408280517446E-13</v>
      </c>
      <c r="X45" s="11"/>
      <c r="Y45" s="11"/>
      <c r="Z45" s="11"/>
      <c r="AA45" s="11"/>
      <c r="AB45" s="11"/>
      <c r="AC45" s="11"/>
      <c r="AE45" s="52">
        <f t="shared" si="32"/>
        <v>187</v>
      </c>
      <c r="AF45" s="366">
        <f>SUMIF(Data!$T:$T,"="&amp;$AW45,Data!H:H)/$BA45</f>
        <v>70</v>
      </c>
      <c r="AG45" s="366">
        <f>SUMIF(Data!$T:$T,"="&amp;$AX45,Data!$H:$H)/$BF45</f>
        <v>117</v>
      </c>
      <c r="AH45" s="21"/>
      <c r="AI45" s="21">
        <f t="shared" si="33"/>
        <v>187</v>
      </c>
      <c r="AJ45" s="21">
        <f t="shared" si="34"/>
        <v>70</v>
      </c>
      <c r="AK45" s="21">
        <f t="shared" si="35"/>
        <v>117</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36"/>
        <v>152AM</v>
      </c>
      <c r="AX45" s="21" t="str">
        <f t="shared" si="37"/>
        <v>152PM</v>
      </c>
      <c r="AY45" s="21"/>
      <c r="AZ45" s="21"/>
      <c r="BA45" s="361">
        <f t="shared" si="41"/>
        <v>1</v>
      </c>
      <c r="BB45" s="361">
        <f>SUMIF(Data!$T:$T,"="&amp;$AW45,Data!I:I)/$BA45</f>
        <v>12</v>
      </c>
      <c r="BC45" s="361">
        <f>SUMIF(Data!$T:$T,"="&amp;$AW45,Data!J:J)/$BA45</f>
        <v>48</v>
      </c>
      <c r="BD45" s="361">
        <f>SUMIF(Data!$T:$T,"="&amp;$AW45,Data!K:K)/$BA45</f>
        <v>0</v>
      </c>
      <c r="BE45" s="361">
        <f>SUMIF(Data!$T:$T,"="&amp;$AW45,Data!L:L)/$BA45</f>
        <v>0</v>
      </c>
      <c r="BF45" s="361">
        <f t="shared" si="42"/>
        <v>1</v>
      </c>
      <c r="BG45" s="359">
        <f>SUMIF(Data!$T:$T,"="&amp;$AX45,Data!I:I)/$BF45</f>
        <v>18</v>
      </c>
      <c r="BH45" s="359">
        <f>SUMIF(Data!$T:$T,"="&amp;$AX45,Data!J:J)/$BF45</f>
        <v>42</v>
      </c>
      <c r="BI45" s="359">
        <f>SUMIF(Data!$T:$T,"="&amp;$AX45,Data!K:K)/$BF45</f>
        <v>0</v>
      </c>
      <c r="BJ45" s="359">
        <f>SUMIF(Data!$T:$T,"="&amp;$AX45,Data!L:L)/$BF45</f>
        <v>0</v>
      </c>
      <c r="BL45" t="b">
        <f t="shared" si="43"/>
        <v>1</v>
      </c>
      <c r="BM45" t="b">
        <f t="shared" si="44"/>
        <v>1</v>
      </c>
      <c r="BO45">
        <v>40</v>
      </c>
      <c r="BP45">
        <f t="shared" si="45"/>
        <v>1</v>
      </c>
      <c r="BQ45">
        <f t="shared" si="46"/>
        <v>1</v>
      </c>
    </row>
    <row r="46" spans="1:69" x14ac:dyDescent="0.25">
      <c r="A46">
        <v>41</v>
      </c>
      <c r="B46" s="151">
        <f t="shared" si="38"/>
        <v>155</v>
      </c>
      <c r="C46" s="152" t="str">
        <f t="shared" ref="C46:D60" si="47">IF(ISERROR(VLOOKUP($B46,Loc,2,FALSE)),"",VLOOKUP($B46,Loc,MATCH(C$5,loc_hdr,0),FALSE))</f>
        <v>University Dr</v>
      </c>
      <c r="D46" s="152" t="str">
        <f t="shared" si="47"/>
        <v>McClintock Dr</v>
      </c>
      <c r="E46" s="12">
        <f t="shared" si="39"/>
        <v>68</v>
      </c>
      <c r="F46" s="12">
        <f t="shared" si="28"/>
        <v>60.5</v>
      </c>
      <c r="G46" s="12">
        <f t="shared" si="29"/>
        <v>75.5</v>
      </c>
      <c r="H46" s="13">
        <f t="shared" si="40"/>
        <v>1.2479338842975207</v>
      </c>
      <c r="I46" s="12"/>
      <c r="J46" s="22">
        <f t="shared" si="30"/>
        <v>0</v>
      </c>
      <c r="K46" s="9"/>
      <c r="L46" s="14"/>
      <c r="M46" s="14"/>
      <c r="N46" s="14"/>
      <c r="O46" s="14"/>
      <c r="P46" s="9"/>
      <c r="Q46" s="27"/>
      <c r="R46" s="9">
        <f t="shared" si="31"/>
        <v>155</v>
      </c>
      <c r="S46" s="242">
        <f t="shared" ca="1" si="25"/>
        <v>0.28676549294517545</v>
      </c>
      <c r="T46" s="242">
        <f t="shared" ca="1" si="26"/>
        <v>0.16911673708177796</v>
      </c>
      <c r="U46" s="242">
        <f t="shared" ca="1" si="10"/>
        <v>0.20220494283696794</v>
      </c>
      <c r="V46" s="242">
        <f t="shared" ca="1" si="11"/>
        <v>0.81617724610452314</v>
      </c>
      <c r="W46" s="242">
        <f t="shared" ca="1" si="12"/>
        <v>0.16503507339339901</v>
      </c>
      <c r="X46" s="11"/>
      <c r="Y46" s="11"/>
      <c r="Z46" s="11"/>
      <c r="AA46" s="11"/>
      <c r="AB46" s="11"/>
      <c r="AC46" s="11"/>
      <c r="AE46" s="52">
        <f t="shared" si="32"/>
        <v>272</v>
      </c>
      <c r="AF46" s="366">
        <f>SUMIF(Data!$T:$T,"="&amp;$AW46,Data!H:H)/$BA46</f>
        <v>121</v>
      </c>
      <c r="AG46" s="366">
        <f>SUMIF(Data!$T:$T,"="&amp;$AX46,Data!$H:$H)/$BF46</f>
        <v>151</v>
      </c>
      <c r="AH46" s="21"/>
      <c r="AI46" s="21">
        <f t="shared" si="33"/>
        <v>272</v>
      </c>
      <c r="AJ46" s="21">
        <f t="shared" si="34"/>
        <v>121</v>
      </c>
      <c r="AK46" s="21">
        <f t="shared" si="35"/>
        <v>151</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36"/>
        <v>155AM</v>
      </c>
      <c r="AX46" s="21" t="str">
        <f t="shared" si="37"/>
        <v>155PM</v>
      </c>
      <c r="AY46" s="21"/>
      <c r="AZ46" s="21"/>
      <c r="BA46" s="361">
        <f t="shared" si="41"/>
        <v>1</v>
      </c>
      <c r="BB46" s="361">
        <f>SUMIF(Data!$T:$T,"="&amp;$AW46,Data!I:I)/$BA46</f>
        <v>34</v>
      </c>
      <c r="BC46" s="361">
        <f>SUMIF(Data!$T:$T,"="&amp;$AW46,Data!J:J)/$BA46</f>
        <v>25</v>
      </c>
      <c r="BD46" s="361">
        <f>SUMIF(Data!$T:$T,"="&amp;$AW46,Data!K:K)/$BA46</f>
        <v>32</v>
      </c>
      <c r="BE46" s="361">
        <f>SUMIF(Data!$T:$T,"="&amp;$AW46,Data!L:L)/$BA46</f>
        <v>109</v>
      </c>
      <c r="BF46" s="361">
        <f t="shared" si="42"/>
        <v>1</v>
      </c>
      <c r="BG46" s="359">
        <f>SUMIF(Data!$T:$T,"="&amp;$AX46,Data!I:I)/$BF46</f>
        <v>44</v>
      </c>
      <c r="BH46" s="359">
        <f>SUMIF(Data!$T:$T,"="&amp;$AX46,Data!J:J)/$BF46</f>
        <v>21</v>
      </c>
      <c r="BI46" s="359">
        <f>SUMIF(Data!$T:$T,"="&amp;$AX46,Data!K:K)/$BF46</f>
        <v>23</v>
      </c>
      <c r="BJ46" s="359">
        <f>SUMIF(Data!$T:$T,"="&amp;$AX46,Data!L:L)/$BF46</f>
        <v>113</v>
      </c>
      <c r="BL46" t="b">
        <f t="shared" si="43"/>
        <v>1</v>
      </c>
      <c r="BM46" t="b">
        <f t="shared" si="44"/>
        <v>1</v>
      </c>
      <c r="BO46">
        <v>41</v>
      </c>
      <c r="BP46">
        <f t="shared" si="45"/>
        <v>1</v>
      </c>
      <c r="BQ46">
        <f t="shared" si="46"/>
        <v>1</v>
      </c>
    </row>
    <row r="47" spans="1:69" x14ac:dyDescent="0.25">
      <c r="A47">
        <v>42</v>
      </c>
      <c r="B47" s="151">
        <f t="shared" si="38"/>
        <v>156</v>
      </c>
      <c r="C47" s="152" t="str">
        <f t="shared" si="47"/>
        <v>Crosscut Canal</v>
      </c>
      <c r="D47" s="152" t="str">
        <f t="shared" si="47"/>
        <v>Mill Ave</v>
      </c>
      <c r="E47" s="12">
        <f t="shared" si="39"/>
        <v>17.75</v>
      </c>
      <c r="F47" s="12">
        <f t="shared" si="28"/>
        <v>16</v>
      </c>
      <c r="G47" s="12">
        <f t="shared" si="29"/>
        <v>19.5</v>
      </c>
      <c r="H47" s="13">
        <f t="shared" si="40"/>
        <v>1.21875</v>
      </c>
      <c r="I47" s="12"/>
      <c r="J47" s="22">
        <f t="shared" si="30"/>
        <v>0</v>
      </c>
      <c r="K47" s="9"/>
      <c r="L47" s="14"/>
      <c r="M47" s="14"/>
      <c r="N47" s="14"/>
      <c r="O47" s="14"/>
      <c r="P47" s="9"/>
      <c r="Q47" s="27"/>
      <c r="R47" s="9">
        <f t="shared" si="31"/>
        <v>156</v>
      </c>
      <c r="S47" s="242">
        <f t="shared" ca="1" si="25"/>
        <v>0.1126751716092325</v>
      </c>
      <c r="T47" s="242">
        <f t="shared" ca="1" si="26"/>
        <v>0.76056399346865466</v>
      </c>
      <c r="U47" s="242">
        <f t="shared" ca="1" si="10"/>
        <v>3.1388029790625915E-7</v>
      </c>
      <c r="V47" s="242">
        <f t="shared" ca="1" si="11"/>
        <v>0.22535280625798762</v>
      </c>
      <c r="W47" s="242">
        <f t="shared" ca="1" si="12"/>
        <v>7.0733805962268654E-8</v>
      </c>
      <c r="X47" s="11"/>
      <c r="Y47" s="11"/>
      <c r="Z47" s="11"/>
      <c r="AA47" s="11"/>
      <c r="AB47" s="11"/>
      <c r="AC47" s="11"/>
      <c r="AE47" s="52">
        <f t="shared" si="32"/>
        <v>71</v>
      </c>
      <c r="AF47" s="366">
        <f>SUMIF(Data!$T:$T,"="&amp;$AW47,Data!H:H)/$BA47</f>
        <v>32</v>
      </c>
      <c r="AG47" s="366">
        <f>SUMIF(Data!$T:$T,"="&amp;$AX47,Data!$H:$H)/$BF47</f>
        <v>39</v>
      </c>
      <c r="AH47" s="21"/>
      <c r="AI47" s="21">
        <f t="shared" si="33"/>
        <v>71</v>
      </c>
      <c r="AJ47" s="21">
        <f t="shared" si="34"/>
        <v>32</v>
      </c>
      <c r="AK47" s="21">
        <f t="shared" si="35"/>
        <v>39</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36"/>
        <v>156AM</v>
      </c>
      <c r="AX47" s="21" t="str">
        <f t="shared" si="37"/>
        <v>156PM</v>
      </c>
      <c r="AY47" s="21"/>
      <c r="AZ47" s="21"/>
      <c r="BA47" s="361">
        <f t="shared" si="41"/>
        <v>1</v>
      </c>
      <c r="BB47" s="361">
        <f>SUMIF(Data!$T:$T,"="&amp;$AW47,Data!I:I)/$BA47</f>
        <v>4</v>
      </c>
      <c r="BC47" s="361">
        <f>SUMIF(Data!$T:$T,"="&amp;$AW47,Data!J:J)/$BA47</f>
        <v>28</v>
      </c>
      <c r="BD47" s="361">
        <f>SUMIF(Data!$T:$T,"="&amp;$AW47,Data!K:K)/$BA47</f>
        <v>0</v>
      </c>
      <c r="BE47" s="361">
        <f>SUMIF(Data!$T:$T,"="&amp;$AW47,Data!L:L)/$BA47</f>
        <v>1</v>
      </c>
      <c r="BF47" s="361">
        <f t="shared" si="42"/>
        <v>1</v>
      </c>
      <c r="BG47" s="359">
        <f>SUMIF(Data!$T:$T,"="&amp;$AX47,Data!I:I)/$BF47</f>
        <v>4</v>
      </c>
      <c r="BH47" s="359">
        <f>SUMIF(Data!$T:$T,"="&amp;$AX47,Data!J:J)/$BF47</f>
        <v>26</v>
      </c>
      <c r="BI47" s="359">
        <f>SUMIF(Data!$T:$T,"="&amp;$AX47,Data!K:K)/$BF47</f>
        <v>0</v>
      </c>
      <c r="BJ47" s="359">
        <f>SUMIF(Data!$T:$T,"="&amp;$AX47,Data!L:L)/$BF47</f>
        <v>15</v>
      </c>
      <c r="BL47" t="b">
        <f t="shared" si="43"/>
        <v>1</v>
      </c>
      <c r="BM47" t="b">
        <f t="shared" si="44"/>
        <v>1</v>
      </c>
      <c r="BO47">
        <v>42</v>
      </c>
      <c r="BP47">
        <f t="shared" si="45"/>
        <v>1</v>
      </c>
      <c r="BQ47">
        <f t="shared" si="46"/>
        <v>1</v>
      </c>
    </row>
    <row r="48" spans="1:69" x14ac:dyDescent="0.25">
      <c r="A48">
        <v>43</v>
      </c>
      <c r="B48" s="151">
        <f t="shared" si="38"/>
        <v>157</v>
      </c>
      <c r="C48" s="152" t="str">
        <f t="shared" si="47"/>
        <v>Curry Rd</v>
      </c>
      <c r="D48" s="152" t="str">
        <f t="shared" si="47"/>
        <v>College Ave</v>
      </c>
      <c r="E48" s="12">
        <f t="shared" si="39"/>
        <v>27.25</v>
      </c>
      <c r="F48" s="12">
        <f t="shared" si="28"/>
        <v>28</v>
      </c>
      <c r="G48" s="12">
        <f t="shared" si="29"/>
        <v>26.5</v>
      </c>
      <c r="H48" s="13">
        <f t="shared" si="40"/>
        <v>0.9464285714285714</v>
      </c>
      <c r="I48" s="12"/>
      <c r="J48" s="22">
        <f t="shared" si="30"/>
        <v>0</v>
      </c>
      <c r="K48" s="9"/>
      <c r="L48" s="14"/>
      <c r="M48" s="14"/>
      <c r="N48" s="14"/>
      <c r="O48" s="14"/>
      <c r="P48" s="9"/>
      <c r="Q48" s="27"/>
      <c r="R48" s="9">
        <f t="shared" si="31"/>
        <v>157</v>
      </c>
      <c r="S48" s="242">
        <f t="shared" ca="1" si="25"/>
        <v>0.14678894799506517</v>
      </c>
      <c r="T48" s="242">
        <f t="shared" ca="1" si="26"/>
        <v>0.57798068374995137</v>
      </c>
      <c r="U48" s="242">
        <f t="shared" ca="1" si="10"/>
        <v>0.10091699712420234</v>
      </c>
      <c r="V48" s="242">
        <f t="shared" ca="1" si="11"/>
        <v>0.22018381356105179</v>
      </c>
      <c r="W48" s="242">
        <f t="shared" ca="1" si="12"/>
        <v>2.2220289279936568E-2</v>
      </c>
      <c r="X48" s="11"/>
      <c r="Y48" s="11"/>
      <c r="Z48" s="11"/>
      <c r="AA48" s="11"/>
      <c r="AB48" s="11"/>
      <c r="AC48" s="11"/>
      <c r="AE48" s="52">
        <f t="shared" si="32"/>
        <v>109</v>
      </c>
      <c r="AF48" s="366">
        <f>SUMIF(Data!$T:$T,"="&amp;$AW48,Data!H:H)/$BA48</f>
        <v>56</v>
      </c>
      <c r="AG48" s="366">
        <f>SUMIF(Data!$T:$T,"="&amp;$AX48,Data!$H:$H)/$BF48</f>
        <v>53</v>
      </c>
      <c r="AH48" s="21"/>
      <c r="AI48" s="21">
        <f t="shared" si="33"/>
        <v>109</v>
      </c>
      <c r="AJ48" s="21">
        <f t="shared" si="34"/>
        <v>56</v>
      </c>
      <c r="AK48" s="21">
        <f t="shared" si="35"/>
        <v>53</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36"/>
        <v>157AM</v>
      </c>
      <c r="AX48" s="21" t="str">
        <f t="shared" si="37"/>
        <v>157PM</v>
      </c>
      <c r="AY48" s="21"/>
      <c r="AZ48" s="21"/>
      <c r="BA48" s="361">
        <f t="shared" si="41"/>
        <v>1</v>
      </c>
      <c r="BB48" s="361">
        <f>SUMIF(Data!$T:$T,"="&amp;$AW48,Data!I:I)/$BA48</f>
        <v>9</v>
      </c>
      <c r="BC48" s="361">
        <f>SUMIF(Data!$T:$T,"="&amp;$AW48,Data!J:J)/$BA48</f>
        <v>39</v>
      </c>
      <c r="BD48" s="361">
        <f>SUMIF(Data!$T:$T,"="&amp;$AW48,Data!K:K)/$BA48</f>
        <v>4</v>
      </c>
      <c r="BE48" s="361">
        <f>SUMIF(Data!$T:$T,"="&amp;$AW48,Data!L:L)/$BA48</f>
        <v>7</v>
      </c>
      <c r="BF48" s="361">
        <f t="shared" si="42"/>
        <v>1</v>
      </c>
      <c r="BG48" s="359">
        <f>SUMIF(Data!$T:$T,"="&amp;$AX48,Data!I:I)/$BF48</f>
        <v>7</v>
      </c>
      <c r="BH48" s="359">
        <f>SUMIF(Data!$T:$T,"="&amp;$AX48,Data!J:J)/$BF48</f>
        <v>24</v>
      </c>
      <c r="BI48" s="359">
        <f>SUMIF(Data!$T:$T,"="&amp;$AX48,Data!K:K)/$BF48</f>
        <v>7</v>
      </c>
      <c r="BJ48" s="359">
        <f>SUMIF(Data!$T:$T,"="&amp;$AX48,Data!L:L)/$BF48</f>
        <v>17</v>
      </c>
      <c r="BL48" t="b">
        <f t="shared" si="43"/>
        <v>1</v>
      </c>
      <c r="BM48" t="b">
        <f t="shared" si="44"/>
        <v>1</v>
      </c>
      <c r="BO48">
        <v>43</v>
      </c>
      <c r="BP48">
        <f t="shared" si="45"/>
        <v>1</v>
      </c>
      <c r="BQ48">
        <f t="shared" si="46"/>
        <v>1</v>
      </c>
    </row>
    <row r="49" spans="1:69" x14ac:dyDescent="0.25">
      <c r="A49">
        <v>44</v>
      </c>
      <c r="B49" s="151">
        <f t="shared" si="38"/>
        <v>158</v>
      </c>
      <c r="C49" s="152" t="str">
        <f t="shared" si="47"/>
        <v>Washington St</v>
      </c>
      <c r="D49" s="152" t="str">
        <f t="shared" si="47"/>
        <v>Priest Dr</v>
      </c>
      <c r="E49" s="12">
        <f t="shared" si="39"/>
        <v>33.25</v>
      </c>
      <c r="F49" s="12">
        <f t="shared" si="28"/>
        <v>28</v>
      </c>
      <c r="G49" s="12">
        <f t="shared" si="29"/>
        <v>38.5</v>
      </c>
      <c r="H49" s="13">
        <f t="shared" si="40"/>
        <v>1.375</v>
      </c>
      <c r="I49" s="12"/>
      <c r="J49" s="22">
        <f t="shared" si="30"/>
        <v>0</v>
      </c>
      <c r="K49" s="9"/>
      <c r="L49" s="14"/>
      <c r="M49" s="14"/>
      <c r="N49" s="14"/>
      <c r="O49" s="14"/>
      <c r="P49" s="9"/>
      <c r="Q49" s="27"/>
      <c r="R49" s="9">
        <f t="shared" si="31"/>
        <v>158</v>
      </c>
      <c r="S49" s="242">
        <f t="shared" ca="1" si="25"/>
        <v>8.2707662551167863E-2</v>
      </c>
      <c r="T49" s="242">
        <f t="shared" ca="1" si="26"/>
        <v>0.52631617807413977</v>
      </c>
      <c r="U49" s="242">
        <f t="shared" ca="1" si="10"/>
        <v>0.20300679388477991</v>
      </c>
      <c r="V49" s="242">
        <f t="shared" ca="1" si="11"/>
        <v>0.46616479585062603</v>
      </c>
      <c r="W49" s="242">
        <f t="shared" ca="1" si="12"/>
        <v>9.4634620627588539E-2</v>
      </c>
      <c r="X49" s="11"/>
      <c r="Y49" s="11"/>
      <c r="Z49" s="11"/>
      <c r="AA49" s="11"/>
      <c r="AB49" s="11"/>
      <c r="AC49" s="11"/>
      <c r="AE49" s="52">
        <f t="shared" si="32"/>
        <v>133</v>
      </c>
      <c r="AF49" s="366">
        <f>SUMIF(Data!$T:$T,"="&amp;$AW49,Data!H:H)/$BA49</f>
        <v>56</v>
      </c>
      <c r="AG49" s="366">
        <f>SUMIF(Data!$T:$T,"="&amp;$AX49,Data!$H:$H)/$BF49</f>
        <v>77</v>
      </c>
      <c r="AH49" s="21"/>
      <c r="AI49" s="21">
        <f t="shared" si="33"/>
        <v>133</v>
      </c>
      <c r="AJ49" s="21">
        <f t="shared" si="34"/>
        <v>56</v>
      </c>
      <c r="AK49" s="21">
        <f t="shared" si="35"/>
        <v>77</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36"/>
        <v>158AM</v>
      </c>
      <c r="AX49" s="21" t="str">
        <f t="shared" si="37"/>
        <v>158PM</v>
      </c>
      <c r="AY49" s="21"/>
      <c r="AZ49" s="21"/>
      <c r="BA49" s="361">
        <f t="shared" si="41"/>
        <v>1</v>
      </c>
      <c r="BB49" s="361">
        <f>SUMIF(Data!$T:$T,"="&amp;$AW49,Data!I:I)/$BA49</f>
        <v>5</v>
      </c>
      <c r="BC49" s="361">
        <f>SUMIF(Data!$T:$T,"="&amp;$AW49,Data!J:J)/$BA49</f>
        <v>34</v>
      </c>
      <c r="BD49" s="361">
        <f>SUMIF(Data!$T:$T,"="&amp;$AW49,Data!K:K)/$BA49</f>
        <v>10</v>
      </c>
      <c r="BE49" s="361">
        <f>SUMIF(Data!$T:$T,"="&amp;$AW49,Data!L:L)/$BA49</f>
        <v>26</v>
      </c>
      <c r="BF49" s="361">
        <f t="shared" si="42"/>
        <v>1</v>
      </c>
      <c r="BG49" s="359">
        <f>SUMIF(Data!$T:$T,"="&amp;$AX49,Data!I:I)/$BF49</f>
        <v>6</v>
      </c>
      <c r="BH49" s="359">
        <f>SUMIF(Data!$T:$T,"="&amp;$AX49,Data!J:J)/$BF49</f>
        <v>36</v>
      </c>
      <c r="BI49" s="359">
        <f>SUMIF(Data!$T:$T,"="&amp;$AX49,Data!K:K)/$BF49</f>
        <v>17</v>
      </c>
      <c r="BJ49" s="359">
        <f>SUMIF(Data!$T:$T,"="&amp;$AX49,Data!L:L)/$BF49</f>
        <v>36</v>
      </c>
      <c r="BL49" t="b">
        <f t="shared" si="43"/>
        <v>1</v>
      </c>
      <c r="BM49" t="b">
        <f t="shared" si="44"/>
        <v>1</v>
      </c>
      <c r="BO49">
        <v>44</v>
      </c>
      <c r="BP49">
        <f t="shared" si="45"/>
        <v>1</v>
      </c>
      <c r="BQ49">
        <f t="shared" si="46"/>
        <v>1</v>
      </c>
    </row>
    <row r="50" spans="1:69" x14ac:dyDescent="0.25">
      <c r="A50">
        <v>45</v>
      </c>
      <c r="B50" s="151">
        <f t="shared" si="38"/>
        <v>159</v>
      </c>
      <c r="C50" s="152" t="str">
        <f t="shared" si="47"/>
        <v>Broadway Rd</v>
      </c>
      <c r="D50" s="152" t="str">
        <f t="shared" si="47"/>
        <v>McClintock Dr</v>
      </c>
      <c r="E50" s="12">
        <f t="shared" si="39"/>
        <v>41.25</v>
      </c>
      <c r="F50" s="12">
        <f t="shared" si="28"/>
        <v>32.5</v>
      </c>
      <c r="G50" s="12">
        <f t="shared" si="29"/>
        <v>50</v>
      </c>
      <c r="H50" s="13">
        <f t="shared" si="40"/>
        <v>1.5384615384615385</v>
      </c>
      <c r="I50" s="12"/>
      <c r="J50" s="22">
        <f t="shared" si="30"/>
        <v>0</v>
      </c>
      <c r="K50" s="9"/>
      <c r="L50" s="14"/>
      <c r="M50" s="14"/>
      <c r="N50" s="14"/>
      <c r="O50" s="14"/>
      <c r="P50" s="9"/>
      <c r="Q50" s="27"/>
      <c r="R50" s="9">
        <f t="shared" si="31"/>
        <v>159</v>
      </c>
      <c r="S50" s="242">
        <f t="shared" ca="1" si="25"/>
        <v>0.18787803304559783</v>
      </c>
      <c r="T50" s="242">
        <f t="shared" ca="1" si="26"/>
        <v>3.6362947438185973E-2</v>
      </c>
      <c r="U50" s="242">
        <f t="shared" ca="1" si="10"/>
        <v>0.30909175289711693</v>
      </c>
      <c r="V50" s="242">
        <f t="shared" ca="1" si="11"/>
        <v>0.96363564207493313</v>
      </c>
      <c r="W50" s="242">
        <f t="shared" ca="1" si="12"/>
        <v>0.29785182976307983</v>
      </c>
      <c r="X50" s="11"/>
      <c r="Y50" s="11"/>
      <c r="Z50" s="11"/>
      <c r="AA50" s="11"/>
      <c r="AB50" s="11"/>
      <c r="AC50" s="11"/>
      <c r="AE50" s="52">
        <f t="shared" si="32"/>
        <v>165</v>
      </c>
      <c r="AF50" s="366">
        <f>SUMIF(Data!$T:$T,"="&amp;$AW50,Data!H:H)/$BA50</f>
        <v>65</v>
      </c>
      <c r="AG50" s="366">
        <f>SUMIF(Data!$T:$T,"="&amp;$AX50,Data!$H:$H)/$BF50</f>
        <v>100</v>
      </c>
      <c r="AH50" s="21"/>
      <c r="AI50" s="21">
        <f t="shared" si="33"/>
        <v>165</v>
      </c>
      <c r="AJ50" s="21">
        <f t="shared" si="34"/>
        <v>65</v>
      </c>
      <c r="AK50" s="21">
        <f t="shared" si="35"/>
        <v>100</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36"/>
        <v>159AM</v>
      </c>
      <c r="AX50" s="21" t="str">
        <f t="shared" si="37"/>
        <v>159PM</v>
      </c>
      <c r="AY50" s="21"/>
      <c r="AZ50" s="21"/>
      <c r="BA50" s="361">
        <f t="shared" si="41"/>
        <v>1</v>
      </c>
      <c r="BB50" s="361">
        <f>SUMIF(Data!$T:$T,"="&amp;$AW50,Data!I:I)/$BA50</f>
        <v>12</v>
      </c>
      <c r="BC50" s="361">
        <f>SUMIF(Data!$T:$T,"="&amp;$AW50,Data!J:J)/$BA50</f>
        <v>4</v>
      </c>
      <c r="BD50" s="361">
        <f>SUMIF(Data!$T:$T,"="&amp;$AW50,Data!K:K)/$BA50</f>
        <v>18</v>
      </c>
      <c r="BE50" s="361">
        <f>SUMIF(Data!$T:$T,"="&amp;$AW50,Data!L:L)/$BA50</f>
        <v>65</v>
      </c>
      <c r="BF50" s="361">
        <f t="shared" si="42"/>
        <v>1</v>
      </c>
      <c r="BG50" s="359">
        <f>SUMIF(Data!$T:$T,"="&amp;$AX50,Data!I:I)/$BF50</f>
        <v>19</v>
      </c>
      <c r="BH50" s="359">
        <f>SUMIF(Data!$T:$T,"="&amp;$AX50,Data!J:J)/$BF50</f>
        <v>2</v>
      </c>
      <c r="BI50" s="359">
        <f>SUMIF(Data!$T:$T,"="&amp;$AX50,Data!K:K)/$BF50</f>
        <v>33</v>
      </c>
      <c r="BJ50" s="359">
        <f>SUMIF(Data!$T:$T,"="&amp;$AX50,Data!L:L)/$BF50</f>
        <v>94</v>
      </c>
      <c r="BL50" t="b">
        <f t="shared" si="43"/>
        <v>1</v>
      </c>
      <c r="BM50" t="b">
        <f t="shared" si="44"/>
        <v>1</v>
      </c>
      <c r="BO50">
        <v>45</v>
      </c>
      <c r="BP50">
        <f t="shared" si="45"/>
        <v>1</v>
      </c>
      <c r="BQ50">
        <f t="shared" si="46"/>
        <v>1</v>
      </c>
    </row>
    <row r="51" spans="1:69" x14ac:dyDescent="0.25">
      <c r="A51">
        <v>46</v>
      </c>
      <c r="B51" s="151">
        <f t="shared" si="38"/>
        <v>160</v>
      </c>
      <c r="C51" s="152" t="str">
        <f t="shared" si="47"/>
        <v>Broadway Rd</v>
      </c>
      <c r="D51" s="152" t="str">
        <f t="shared" si="47"/>
        <v>Hardy Dr</v>
      </c>
      <c r="E51" s="12">
        <f t="shared" si="39"/>
        <v>19.5</v>
      </c>
      <c r="F51" s="12">
        <f t="shared" si="28"/>
        <v>16.5</v>
      </c>
      <c r="G51" s="12">
        <f t="shared" si="29"/>
        <v>22.5</v>
      </c>
      <c r="H51" s="13">
        <f t="shared" si="40"/>
        <v>1.3636363636363635</v>
      </c>
      <c r="I51" s="12"/>
      <c r="J51" s="22">
        <f t="shared" si="30"/>
        <v>0</v>
      </c>
      <c r="K51" s="9"/>
      <c r="L51" s="14"/>
      <c r="M51" s="14"/>
      <c r="N51" s="14"/>
      <c r="O51" s="14"/>
      <c r="P51" s="9"/>
      <c r="Q51" s="27"/>
      <c r="R51" s="9">
        <f t="shared" si="31"/>
        <v>160</v>
      </c>
      <c r="S51" s="242">
        <f t="shared" ca="1" si="25"/>
        <v>0.21794871511478892</v>
      </c>
      <c r="T51" s="242">
        <f t="shared" ca="1" si="26"/>
        <v>0.33333252752418158</v>
      </c>
      <c r="U51" s="242">
        <f t="shared" ca="1" si="10"/>
        <v>0.20512791420956872</v>
      </c>
      <c r="V51" s="242">
        <f t="shared" ca="1" si="11"/>
        <v>0.57692345181401328</v>
      </c>
      <c r="W51" s="242">
        <f t="shared" ca="1" si="12"/>
        <v>0.11834310432919316</v>
      </c>
      <c r="X51" s="11"/>
      <c r="Y51" s="11"/>
      <c r="Z51" s="11"/>
      <c r="AA51" s="11"/>
      <c r="AB51" s="11"/>
      <c r="AC51" s="11"/>
      <c r="AE51" s="52">
        <f t="shared" si="32"/>
        <v>78</v>
      </c>
      <c r="AF51" s="366">
        <f>SUMIF(Data!$T:$T,"="&amp;$AW51,Data!H:H)/$BA51</f>
        <v>33</v>
      </c>
      <c r="AG51" s="366">
        <f>SUMIF(Data!$T:$T,"="&amp;$AX51,Data!$H:$H)/$BF51</f>
        <v>45</v>
      </c>
      <c r="AH51" s="21"/>
      <c r="AI51" s="21">
        <f t="shared" si="33"/>
        <v>78</v>
      </c>
      <c r="AJ51" s="21">
        <f t="shared" si="34"/>
        <v>33</v>
      </c>
      <c r="AK51" s="21">
        <f t="shared" si="35"/>
        <v>45</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36"/>
        <v>160AM</v>
      </c>
      <c r="AX51" s="21" t="str">
        <f t="shared" si="37"/>
        <v>160PM</v>
      </c>
      <c r="AY51" s="21"/>
      <c r="AZ51" s="21"/>
      <c r="BA51" s="361">
        <f t="shared" si="41"/>
        <v>1</v>
      </c>
      <c r="BB51" s="361">
        <f>SUMIF(Data!$T:$T,"="&amp;$AW51,Data!I:I)/$BA51</f>
        <v>9</v>
      </c>
      <c r="BC51" s="361">
        <f>SUMIF(Data!$T:$T,"="&amp;$AW51,Data!J:J)/$BA51</f>
        <v>14</v>
      </c>
      <c r="BD51" s="361">
        <f>SUMIF(Data!$T:$T,"="&amp;$AW51,Data!K:K)/$BA51</f>
        <v>4</v>
      </c>
      <c r="BE51" s="361">
        <f>SUMIF(Data!$T:$T,"="&amp;$AW51,Data!L:L)/$BA51</f>
        <v>16</v>
      </c>
      <c r="BF51" s="361">
        <f t="shared" si="42"/>
        <v>1</v>
      </c>
      <c r="BG51" s="359">
        <f>SUMIF(Data!$T:$T,"="&amp;$AX51,Data!I:I)/$BF51</f>
        <v>8</v>
      </c>
      <c r="BH51" s="359">
        <f>SUMIF(Data!$T:$T,"="&amp;$AX51,Data!J:J)/$BF51</f>
        <v>12</v>
      </c>
      <c r="BI51" s="359">
        <f>SUMIF(Data!$T:$T,"="&amp;$AX51,Data!K:K)/$BF51</f>
        <v>12</v>
      </c>
      <c r="BJ51" s="359">
        <f>SUMIF(Data!$T:$T,"="&amp;$AX51,Data!L:L)/$BF51</f>
        <v>29</v>
      </c>
      <c r="BL51" t="b">
        <f t="shared" si="43"/>
        <v>1</v>
      </c>
      <c r="BM51" t="b">
        <f t="shared" si="44"/>
        <v>1</v>
      </c>
      <c r="BO51">
        <v>46</v>
      </c>
      <c r="BP51">
        <f t="shared" si="45"/>
        <v>1</v>
      </c>
      <c r="BQ51">
        <f t="shared" si="46"/>
        <v>1</v>
      </c>
    </row>
    <row r="52" spans="1:69" x14ac:dyDescent="0.25">
      <c r="A52">
        <v>47</v>
      </c>
      <c r="B52" s="151">
        <f t="shared" si="38"/>
        <v>161</v>
      </c>
      <c r="C52" s="152" t="str">
        <f t="shared" si="47"/>
        <v>University Dr</v>
      </c>
      <c r="D52" s="152" t="str">
        <f t="shared" si="47"/>
        <v>Price Rd</v>
      </c>
      <c r="E52" s="12">
        <f t="shared" si="39"/>
        <v>28.25</v>
      </c>
      <c r="F52" s="12">
        <f t="shared" si="28"/>
        <v>24.5</v>
      </c>
      <c r="G52" s="12">
        <f t="shared" si="29"/>
        <v>32</v>
      </c>
      <c r="H52" s="13">
        <f t="shared" si="40"/>
        <v>1.3061224489795917</v>
      </c>
      <c r="I52" s="12"/>
      <c r="J52" s="22">
        <f t="shared" si="30"/>
        <v>0</v>
      </c>
      <c r="K52" s="9"/>
      <c r="L52" s="14"/>
      <c r="M52" s="14"/>
      <c r="N52" s="14"/>
      <c r="O52" s="14"/>
      <c r="P52" s="9"/>
      <c r="Q52" s="27"/>
      <c r="R52" s="9">
        <f t="shared" si="31"/>
        <v>161</v>
      </c>
      <c r="S52" s="242">
        <f t="shared" ca="1" si="25"/>
        <v>0.15929130361922667</v>
      </c>
      <c r="T52" s="242">
        <f t="shared" ca="1" si="26"/>
        <v>0.19469118459639934</v>
      </c>
      <c r="U52" s="242">
        <f t="shared" ca="1" si="10"/>
        <v>0.18584013260995202</v>
      </c>
      <c r="V52" s="242">
        <f t="shared" ca="1" si="11"/>
        <v>0.79645938425902996</v>
      </c>
      <c r="W52" s="242">
        <f t="shared" ca="1" si="12"/>
        <v>0.14801411758913885</v>
      </c>
      <c r="X52" s="11"/>
      <c r="Y52" s="11"/>
      <c r="Z52" s="11"/>
      <c r="AA52" s="11"/>
      <c r="AB52" s="11"/>
      <c r="AC52" s="11"/>
      <c r="AE52" s="52">
        <f t="shared" si="32"/>
        <v>113</v>
      </c>
      <c r="AF52" s="366">
        <f>SUMIF(Data!$T:$T,"="&amp;$AW52,Data!H:H)/$BA52</f>
        <v>49</v>
      </c>
      <c r="AG52" s="366">
        <f>SUMIF(Data!$T:$T,"="&amp;$AX52,Data!$H:$H)/$BF52</f>
        <v>64</v>
      </c>
      <c r="AH52" s="21"/>
      <c r="AI52" s="21">
        <f t="shared" si="33"/>
        <v>113</v>
      </c>
      <c r="AJ52" s="21">
        <f t="shared" si="34"/>
        <v>49</v>
      </c>
      <c r="AK52" s="21">
        <f t="shared" si="35"/>
        <v>64</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36"/>
        <v>161AM</v>
      </c>
      <c r="AX52" s="21" t="str">
        <f t="shared" si="37"/>
        <v>161PM</v>
      </c>
      <c r="AY52" s="21"/>
      <c r="AZ52" s="21"/>
      <c r="BA52" s="361">
        <f t="shared" si="41"/>
        <v>1</v>
      </c>
      <c r="BB52" s="361">
        <f>SUMIF(Data!$T:$T,"="&amp;$AW52,Data!I:I)/$BA52</f>
        <v>9</v>
      </c>
      <c r="BC52" s="361">
        <f>SUMIF(Data!$T:$T,"="&amp;$AW52,Data!J:J)/$BA52</f>
        <v>13</v>
      </c>
      <c r="BD52" s="361">
        <f>SUMIF(Data!$T:$T,"="&amp;$AW52,Data!K:K)/$BA52</f>
        <v>11</v>
      </c>
      <c r="BE52" s="361">
        <f>SUMIF(Data!$T:$T,"="&amp;$AW52,Data!L:L)/$BA52</f>
        <v>34</v>
      </c>
      <c r="BF52" s="361">
        <f t="shared" si="42"/>
        <v>1</v>
      </c>
      <c r="BG52" s="359">
        <f>SUMIF(Data!$T:$T,"="&amp;$AX52,Data!I:I)/$BF52</f>
        <v>9</v>
      </c>
      <c r="BH52" s="359">
        <f>SUMIF(Data!$T:$T,"="&amp;$AX52,Data!J:J)/$BF52</f>
        <v>9</v>
      </c>
      <c r="BI52" s="359">
        <f>SUMIF(Data!$T:$T,"="&amp;$AX52,Data!K:K)/$BF52</f>
        <v>10</v>
      </c>
      <c r="BJ52" s="359">
        <f>SUMIF(Data!$T:$T,"="&amp;$AX52,Data!L:L)/$BF52</f>
        <v>56</v>
      </c>
      <c r="BL52" t="b">
        <f t="shared" si="43"/>
        <v>1</v>
      </c>
      <c r="BM52" t="b">
        <f t="shared" si="44"/>
        <v>1</v>
      </c>
      <c r="BO52">
        <v>47</v>
      </c>
      <c r="BP52">
        <f t="shared" si="45"/>
        <v>1</v>
      </c>
      <c r="BQ52">
        <f t="shared" si="46"/>
        <v>1</v>
      </c>
    </row>
    <row r="53" spans="1:69" x14ac:dyDescent="0.25">
      <c r="A53">
        <v>48</v>
      </c>
      <c r="B53" s="151">
        <f t="shared" si="38"/>
        <v>162</v>
      </c>
      <c r="C53" s="152" t="str">
        <f t="shared" si="47"/>
        <v>Broadway Rd</v>
      </c>
      <c r="D53" s="152" t="str">
        <f t="shared" si="47"/>
        <v>Roosevelt St</v>
      </c>
      <c r="E53" s="12">
        <f t="shared" si="39"/>
        <v>20.25</v>
      </c>
      <c r="F53" s="12">
        <f t="shared" si="28"/>
        <v>13</v>
      </c>
      <c r="G53" s="12">
        <f t="shared" si="29"/>
        <v>27.5</v>
      </c>
      <c r="H53" s="13">
        <f t="shared" si="40"/>
        <v>2.1153846153846154</v>
      </c>
      <c r="I53" s="12"/>
      <c r="J53" s="22">
        <f t="shared" si="30"/>
        <v>0</v>
      </c>
      <c r="K53" s="9"/>
      <c r="L53" s="14"/>
      <c r="M53" s="14"/>
      <c r="N53" s="14"/>
      <c r="O53" s="14"/>
      <c r="P53" s="9"/>
      <c r="Q53" s="27"/>
      <c r="R53" s="9">
        <f t="shared" si="31"/>
        <v>162</v>
      </c>
      <c r="S53" s="242">
        <f t="shared" ca="1" si="25"/>
        <v>0.27160435293369645</v>
      </c>
      <c r="T53" s="242">
        <f t="shared" ca="1" si="26"/>
        <v>0.24691303926823957</v>
      </c>
      <c r="U53" s="242">
        <f t="shared" ca="1" si="10"/>
        <v>0.19753174292781228</v>
      </c>
      <c r="V53" s="242">
        <f t="shared" ca="1" si="11"/>
        <v>0.55555652291610425</v>
      </c>
      <c r="W53" s="242">
        <f t="shared" ca="1" si="12"/>
        <v>0.10974004826653316</v>
      </c>
      <c r="X53" s="11"/>
      <c r="Y53" s="11"/>
      <c r="Z53" s="11"/>
      <c r="AA53" s="11"/>
      <c r="AB53" s="11"/>
      <c r="AC53" s="11"/>
      <c r="AE53" s="52">
        <f t="shared" si="32"/>
        <v>81</v>
      </c>
      <c r="AF53" s="366">
        <f>SUMIF(Data!$T:$T,"="&amp;$AW53,Data!H:H)/$BA53</f>
        <v>26</v>
      </c>
      <c r="AG53" s="366">
        <f>SUMIF(Data!$T:$T,"="&amp;$AX53,Data!$H:$H)/$BF53</f>
        <v>55</v>
      </c>
      <c r="AH53" s="21"/>
      <c r="AI53" s="21">
        <f t="shared" si="33"/>
        <v>81</v>
      </c>
      <c r="AJ53" s="21">
        <f t="shared" si="34"/>
        <v>26</v>
      </c>
      <c r="AK53" s="21">
        <f t="shared" si="35"/>
        <v>55</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36"/>
        <v>162AM</v>
      </c>
      <c r="AX53" s="21" t="str">
        <f t="shared" si="37"/>
        <v>162PM</v>
      </c>
      <c r="AY53" s="21"/>
      <c r="AZ53" s="21"/>
      <c r="BA53" s="361">
        <f t="shared" si="41"/>
        <v>1</v>
      </c>
      <c r="BB53" s="361">
        <f>SUMIF(Data!$T:$T,"="&amp;$AW53,Data!I:I)/$BA53</f>
        <v>9</v>
      </c>
      <c r="BC53" s="361">
        <f>SUMIF(Data!$T:$T,"="&amp;$AW53,Data!J:J)/$BA53</f>
        <v>7</v>
      </c>
      <c r="BD53" s="361">
        <f>SUMIF(Data!$T:$T,"="&amp;$AW53,Data!K:K)/$BA53</f>
        <v>5</v>
      </c>
      <c r="BE53" s="361">
        <f>SUMIF(Data!$T:$T,"="&amp;$AW53,Data!L:L)/$BA53</f>
        <v>15</v>
      </c>
      <c r="BF53" s="361">
        <f t="shared" si="42"/>
        <v>1</v>
      </c>
      <c r="BG53" s="359">
        <f>SUMIF(Data!$T:$T,"="&amp;$AX53,Data!I:I)/$BF53</f>
        <v>13</v>
      </c>
      <c r="BH53" s="359">
        <f>SUMIF(Data!$T:$T,"="&amp;$AX53,Data!J:J)/$BF53</f>
        <v>13</v>
      </c>
      <c r="BI53" s="359">
        <f>SUMIF(Data!$T:$T,"="&amp;$AX53,Data!K:K)/$BF53</f>
        <v>11</v>
      </c>
      <c r="BJ53" s="359">
        <f>SUMIF(Data!$T:$T,"="&amp;$AX53,Data!L:L)/$BF53</f>
        <v>30</v>
      </c>
      <c r="BL53" t="b">
        <f t="shared" si="43"/>
        <v>1</v>
      </c>
      <c r="BM53" t="b">
        <f t="shared" si="44"/>
        <v>1</v>
      </c>
      <c r="BO53">
        <v>48</v>
      </c>
      <c r="BP53">
        <f t="shared" si="45"/>
        <v>1</v>
      </c>
      <c r="BQ53">
        <f t="shared" si="46"/>
        <v>1</v>
      </c>
    </row>
    <row r="54" spans="1:69" x14ac:dyDescent="0.25">
      <c r="A54">
        <v>49</v>
      </c>
      <c r="B54" s="151">
        <f t="shared" si="38"/>
        <v>163</v>
      </c>
      <c r="C54" s="152" t="str">
        <f t="shared" si="47"/>
        <v>University Dr</v>
      </c>
      <c r="D54" s="152" t="str">
        <f t="shared" si="47"/>
        <v>Farmer Ave</v>
      </c>
      <c r="E54" s="12">
        <f t="shared" ref="E54:E57" si="48">IF(BM54,IF(BL54,AI54/4,AI54/2),"")</f>
        <v>63.5</v>
      </c>
      <c r="F54" s="12">
        <f t="shared" ref="F54:F57" si="49">IF(AJ54&gt;0,AJ54/2,"")</f>
        <v>55.5</v>
      </c>
      <c r="G54" s="12">
        <f t="shared" ref="G54:G57" si="50">IF(AK54&gt;0,AK54/2,"")</f>
        <v>71.5</v>
      </c>
      <c r="H54" s="13">
        <f t="shared" si="40"/>
        <v>1.2882882882882882</v>
      </c>
      <c r="I54" s="12"/>
      <c r="J54" s="22">
        <f t="shared" ref="J54:J57" si="51">IF(ISNUMBER(E54),0,1)</f>
        <v>0</v>
      </c>
      <c r="K54" s="9"/>
      <c r="L54" s="14"/>
      <c r="M54" s="14"/>
      <c r="N54" s="14"/>
      <c r="O54" s="14"/>
      <c r="P54" s="9"/>
      <c r="Q54" s="27"/>
      <c r="R54" s="9">
        <f t="shared" ref="R54:R57" si="52">B54</f>
        <v>163</v>
      </c>
      <c r="S54" s="242">
        <f t="shared" ref="S54:S57" ca="1" si="53">IF($AI54&gt;0,(BB54*$AS54+BG54*$AT54)/$AI54+(RAND()*2-1)/1000000,"")</f>
        <v>0.21653464744645501</v>
      </c>
      <c r="T54" s="242">
        <f t="shared" ref="T54:T57" ca="1" si="54">IF($AI54&gt;0,(BC54*$AS54+BH54*$AT54)/$AI54+(RAND()*2-1)/1000000,"")</f>
        <v>0.11417382876401533</v>
      </c>
      <c r="U54" s="242">
        <f t="shared" ref="U54:U57" ca="1" si="55">IF($AI54&gt;0,(BD54*$AS54+BI54*$AT54)/$AI54+(RAND()*2-1)/1000000,"")</f>
        <v>0.18503956169336297</v>
      </c>
      <c r="V54" s="242">
        <f t="shared" ref="V54:V57" ca="1" si="56">IF($AI54&gt;0,(BE54*$AS54+BJ54*$AT54)/$AI54+(RAND()*2-1)/1000000,"")</f>
        <v>0.30315023207382708</v>
      </c>
      <c r="W54" s="242">
        <f t="shared" ca="1" si="12"/>
        <v>5.6094786070182229E-2</v>
      </c>
      <c r="X54" s="11"/>
      <c r="Y54" s="11"/>
      <c r="Z54" s="11"/>
      <c r="AA54" s="11"/>
      <c r="AB54" s="11"/>
      <c r="AC54" s="11"/>
      <c r="AE54" s="52">
        <f t="shared" ref="AE54:AE57" si="57">AF54+AG54</f>
        <v>254</v>
      </c>
      <c r="AF54" s="366">
        <f>SUMIF(Data!$T:$T,"="&amp;$AW54,Data!H:H)/$BA54</f>
        <v>111</v>
      </c>
      <c r="AG54" s="366">
        <f>SUMIF(Data!$T:$T,"="&amp;$AX54,Data!$H:$H)/$BF54</f>
        <v>143</v>
      </c>
      <c r="AH54" s="21"/>
      <c r="AI54" s="21">
        <f t="shared" ref="AI54:AI57" si="58">AJ54+AK54</f>
        <v>254</v>
      </c>
      <c r="AJ54" s="21">
        <f t="shared" ref="AJ54:AJ57" si="59">AF54*AS54</f>
        <v>111</v>
      </c>
      <c r="AK54" s="21">
        <f t="shared" ref="AK54:AK57" si="60">AG54*AT54</f>
        <v>143</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ref="AW54:AW57" si="61">IF(AS54,$B54&amp;LEFT(AW$5,2),"")</f>
        <v>163AM</v>
      </c>
      <c r="AX54" s="21" t="str">
        <f t="shared" ref="AX54:AX57" si="62">IF(AT54,$B54&amp;LEFT(AX$5,2),"")</f>
        <v>163PM</v>
      </c>
      <c r="AY54" s="21"/>
      <c r="AZ54" s="21"/>
      <c r="BA54" s="361">
        <f t="shared" si="41"/>
        <v>1</v>
      </c>
      <c r="BB54" s="361">
        <f>SUMIF(Data!$T:$T,"="&amp;$AW54,Data!I:I)/$BA54</f>
        <v>27</v>
      </c>
      <c r="BC54" s="361">
        <f>SUMIF(Data!$T:$T,"="&amp;$AW54,Data!J:J)/$BA54</f>
        <v>19</v>
      </c>
      <c r="BD54" s="361">
        <f>SUMIF(Data!$T:$T,"="&amp;$AW54,Data!K:K)/$BA54</f>
        <v>22</v>
      </c>
      <c r="BE54" s="361">
        <f>SUMIF(Data!$T:$T,"="&amp;$AW54,Data!L:L)/$BA54</f>
        <v>32</v>
      </c>
      <c r="BF54" s="361">
        <f t="shared" si="42"/>
        <v>1</v>
      </c>
      <c r="BG54" s="359">
        <f>SUMIF(Data!$T:$T,"="&amp;$AX54,Data!I:I)/$BF54</f>
        <v>28</v>
      </c>
      <c r="BH54" s="359">
        <f>SUMIF(Data!$T:$T,"="&amp;$AX54,Data!J:J)/$BF54</f>
        <v>10</v>
      </c>
      <c r="BI54" s="359">
        <f>SUMIF(Data!$T:$T,"="&amp;$AX54,Data!K:K)/$BF54</f>
        <v>25</v>
      </c>
      <c r="BJ54" s="359">
        <f>SUMIF(Data!$T:$T,"="&amp;$AX54,Data!L:L)/$BF54</f>
        <v>45</v>
      </c>
      <c r="BL54" t="b">
        <f t="shared" ref="BL54:BL57" si="63">AND(AJ54&gt;0,AK54&gt;0,ISNUMBER(AJ54))</f>
        <v>1</v>
      </c>
      <c r="BM54" t="b">
        <f t="shared" ref="BM54:BM57" si="64">AI54&gt;0</f>
        <v>1</v>
      </c>
      <c r="BO54">
        <v>48</v>
      </c>
      <c r="BP54">
        <f t="shared" si="45"/>
        <v>1</v>
      </c>
      <c r="BQ54">
        <f t="shared" si="46"/>
        <v>1</v>
      </c>
    </row>
    <row r="55" spans="1:69" x14ac:dyDescent="0.25">
      <c r="A55">
        <v>50</v>
      </c>
      <c r="B55" s="151">
        <f t="shared" si="38"/>
        <v>164</v>
      </c>
      <c r="C55" s="152" t="str">
        <f t="shared" si="47"/>
        <v>Southern Ave</v>
      </c>
      <c r="D55" s="152" t="str">
        <f t="shared" si="47"/>
        <v>McClintock Dr</v>
      </c>
      <c r="E55" s="12">
        <f t="shared" ref="E55:E56" si="65">IF(BM55,IF(BL55,AI55/4,AI55/2),"")</f>
        <v>29.25</v>
      </c>
      <c r="F55" s="12">
        <f t="shared" ref="F55:F56" si="66">IF(AJ55&gt;0,AJ55/2,"")</f>
        <v>23.5</v>
      </c>
      <c r="G55" s="12">
        <f t="shared" ref="G55:G56" si="67">IF(AK55&gt;0,AK55/2,"")</f>
        <v>35</v>
      </c>
      <c r="H55" s="13">
        <f t="shared" si="40"/>
        <v>1.4893617021276595</v>
      </c>
      <c r="I55" s="12"/>
      <c r="J55" s="22">
        <f t="shared" ref="J55:J56" si="68">IF(ISNUMBER(E55),0,1)</f>
        <v>0</v>
      </c>
      <c r="K55" s="9"/>
      <c r="L55" s="14"/>
      <c r="M55" s="14"/>
      <c r="N55" s="14"/>
      <c r="O55" s="14"/>
      <c r="P55" s="9"/>
      <c r="Q55" s="27"/>
      <c r="R55" s="9">
        <f t="shared" ref="R55:R56" si="69">B55</f>
        <v>164</v>
      </c>
      <c r="S55" s="242">
        <f t="shared" ref="S55:S56" ca="1" si="70">IF($AI55&gt;0,(BB55*$AS55+BG55*$AT55)/$AI55+(RAND()*2-1)/1000000,"")</f>
        <v>0.21367540839236698</v>
      </c>
      <c r="T55" s="242">
        <f t="shared" ref="T55:T56" ca="1" si="71">IF($AI55&gt;0,(BC55*$AS55+BH55*$AT55)/$AI55+(RAND()*2-1)/1000000,"")</f>
        <v>0.16239276096375718</v>
      </c>
      <c r="U55" s="242">
        <f t="shared" ref="U55:U56" ca="1" si="72">IF($AI55&gt;0,(BD55*$AS55+BI55*$AT55)/$AI55+(RAND()*2-1)/1000000,"")</f>
        <v>0.34188112272379317</v>
      </c>
      <c r="V55" s="242">
        <f t="shared" ref="V55:V56" ca="1" si="73">IF($AI55&gt;0,(BE55*$AS55+BJ55*$AT55)/$AI55+(RAND()*2-1)/1000000,"")</f>
        <v>0.94871787671784313</v>
      </c>
      <c r="W55" s="242">
        <f t="shared" ca="1" si="12"/>
        <v>0.32434873284042942</v>
      </c>
      <c r="X55" s="11"/>
      <c r="Y55" s="11"/>
      <c r="Z55" s="11"/>
      <c r="AA55" s="11"/>
      <c r="AB55" s="11"/>
      <c r="AC55" s="11"/>
      <c r="AE55" s="52">
        <f t="shared" ref="AE55:AE56" si="74">AF55+AG55</f>
        <v>117</v>
      </c>
      <c r="AF55" s="366">
        <f>SUMIF(Data!$T:$T,"="&amp;$AW55,Data!H:H)/$BA55</f>
        <v>47</v>
      </c>
      <c r="AG55" s="366">
        <f>SUMIF(Data!$T:$T,"="&amp;$AX55,Data!$H:$H)/$BF55</f>
        <v>70</v>
      </c>
      <c r="AH55" s="21"/>
      <c r="AI55" s="21">
        <f t="shared" ref="AI55:AI56" si="75">AJ55+AK55</f>
        <v>117</v>
      </c>
      <c r="AJ55" s="21">
        <f t="shared" ref="AJ55:AJ56" si="76">AF55*AS55</f>
        <v>47</v>
      </c>
      <c r="AK55" s="21">
        <f t="shared" ref="AK55:AK56" si="77">AG55*AT55</f>
        <v>70</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ref="AW55:AW56" si="78">IF(AS55,$B55&amp;LEFT(AW$5,2),"")</f>
        <v>164AM</v>
      </c>
      <c r="AX55" s="21" t="str">
        <f t="shared" ref="AX55:AX56" si="79">IF(AT55,$B55&amp;LEFT(AX$5,2),"")</f>
        <v>164PM</v>
      </c>
      <c r="AY55" s="21"/>
      <c r="AZ55" s="21"/>
      <c r="BA55" s="361">
        <f t="shared" si="41"/>
        <v>1</v>
      </c>
      <c r="BB55" s="361">
        <f>SUMIF(Data!$T:$T,"="&amp;$AW55,Data!I:I)/$BA55</f>
        <v>6</v>
      </c>
      <c r="BC55" s="361">
        <f>SUMIF(Data!$T:$T,"="&amp;$AW55,Data!J:J)/$BA55</f>
        <v>10</v>
      </c>
      <c r="BD55" s="361">
        <f>SUMIF(Data!$T:$T,"="&amp;$AW55,Data!K:K)/$BA55</f>
        <v>16</v>
      </c>
      <c r="BE55" s="361">
        <f>SUMIF(Data!$T:$T,"="&amp;$AW55,Data!L:L)/$BA55</f>
        <v>41</v>
      </c>
      <c r="BF55" s="361">
        <f t="shared" si="42"/>
        <v>1</v>
      </c>
      <c r="BG55" s="359">
        <f>SUMIF(Data!$T:$T,"="&amp;$AX55,Data!I:I)/$BF55</f>
        <v>19</v>
      </c>
      <c r="BH55" s="359">
        <f>SUMIF(Data!$T:$T,"="&amp;$AX55,Data!J:J)/$BF55</f>
        <v>9</v>
      </c>
      <c r="BI55" s="359">
        <f>SUMIF(Data!$T:$T,"="&amp;$AX55,Data!K:K)/$BF55</f>
        <v>24</v>
      </c>
      <c r="BJ55" s="359">
        <f>SUMIF(Data!$T:$T,"="&amp;$AX55,Data!L:L)/$BF55</f>
        <v>70</v>
      </c>
      <c r="BL55" t="b">
        <f t="shared" ref="BL55:BL56" si="80">AND(AJ55&gt;0,AK55&gt;0,ISNUMBER(AJ55))</f>
        <v>1</v>
      </c>
      <c r="BM55" t="b">
        <f t="shared" ref="BM55:BM56" si="81">AI55&gt;0</f>
        <v>1</v>
      </c>
      <c r="BO55">
        <v>48</v>
      </c>
      <c r="BP55">
        <f t="shared" si="45"/>
        <v>1</v>
      </c>
      <c r="BQ55">
        <f t="shared" si="46"/>
        <v>1</v>
      </c>
    </row>
    <row r="56" spans="1:69" x14ac:dyDescent="0.25">
      <c r="A56">
        <v>51</v>
      </c>
      <c r="B56" s="151">
        <f t="shared" si="38"/>
        <v>165</v>
      </c>
      <c r="C56" s="152" t="str">
        <f t="shared" si="47"/>
        <v>University Dr</v>
      </c>
      <c r="D56" s="152" t="str">
        <f t="shared" si="47"/>
        <v>Priest Dr</v>
      </c>
      <c r="E56" s="12">
        <f t="shared" si="65"/>
        <v>20.75</v>
      </c>
      <c r="F56" s="12">
        <f t="shared" si="66"/>
        <v>15.5</v>
      </c>
      <c r="G56" s="12">
        <f t="shared" si="67"/>
        <v>26</v>
      </c>
      <c r="H56" s="13">
        <f t="shared" si="40"/>
        <v>1.6774193548387097</v>
      </c>
      <c r="I56" s="12"/>
      <c r="J56" s="22">
        <f t="shared" si="68"/>
        <v>0</v>
      </c>
      <c r="K56" s="9"/>
      <c r="L56" s="14"/>
      <c r="M56" s="14"/>
      <c r="N56" s="14"/>
      <c r="O56" s="14"/>
      <c r="P56" s="9"/>
      <c r="Q56" s="27"/>
      <c r="R56" s="9">
        <f t="shared" si="69"/>
        <v>165</v>
      </c>
      <c r="S56" s="242">
        <f t="shared" ca="1" si="70"/>
        <v>6.0240734473240548E-2</v>
      </c>
      <c r="T56" s="242">
        <f t="shared" ca="1" si="71"/>
        <v>0.30120503861153569</v>
      </c>
      <c r="U56" s="242">
        <f t="shared" ca="1" si="72"/>
        <v>0.2289150907753276</v>
      </c>
      <c r="V56" s="242">
        <f t="shared" ca="1" si="73"/>
        <v>0.51807140408464514</v>
      </c>
      <c r="W56" s="242">
        <f t="shared" ca="1" si="12"/>
        <v>0.11859436249413796</v>
      </c>
      <c r="X56" s="11"/>
      <c r="Y56" s="11"/>
      <c r="Z56" s="11"/>
      <c r="AA56" s="11"/>
      <c r="AB56" s="11"/>
      <c r="AC56" s="11"/>
      <c r="AE56" s="52">
        <f t="shared" si="74"/>
        <v>83</v>
      </c>
      <c r="AF56" s="366">
        <f>SUMIF(Data!$T:$T,"="&amp;$AW56,Data!H:H)/$BA56</f>
        <v>31</v>
      </c>
      <c r="AG56" s="366">
        <f>SUMIF(Data!$T:$T,"="&amp;$AX56,Data!$H:$H)/$BF56</f>
        <v>52</v>
      </c>
      <c r="AH56" s="21"/>
      <c r="AI56" s="21">
        <f t="shared" si="75"/>
        <v>83</v>
      </c>
      <c r="AJ56" s="21">
        <f t="shared" si="76"/>
        <v>31</v>
      </c>
      <c r="AK56" s="21">
        <f t="shared" si="77"/>
        <v>52</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78"/>
        <v>165AM</v>
      </c>
      <c r="AX56" s="21" t="str">
        <f t="shared" si="79"/>
        <v>165PM</v>
      </c>
      <c r="AY56" s="21"/>
      <c r="AZ56" s="21"/>
      <c r="BA56" s="361">
        <f t="shared" si="41"/>
        <v>1</v>
      </c>
      <c r="BB56" s="361">
        <f>SUMIF(Data!$T:$T,"="&amp;$AW56,Data!I:I)/$BA56</f>
        <v>4</v>
      </c>
      <c r="BC56" s="361">
        <f>SUMIF(Data!$T:$T,"="&amp;$AW56,Data!J:J)/$BA56</f>
        <v>10</v>
      </c>
      <c r="BD56" s="361">
        <f>SUMIF(Data!$T:$T,"="&amp;$AW56,Data!K:K)/$BA56</f>
        <v>9</v>
      </c>
      <c r="BE56" s="361">
        <f>SUMIF(Data!$T:$T,"="&amp;$AW56,Data!L:L)/$BA56</f>
        <v>20</v>
      </c>
      <c r="BF56" s="361">
        <f t="shared" si="42"/>
        <v>1</v>
      </c>
      <c r="BG56" s="359">
        <f>SUMIF(Data!$T:$T,"="&amp;$AX56,Data!I:I)/$BF56</f>
        <v>1</v>
      </c>
      <c r="BH56" s="359">
        <f>SUMIF(Data!$T:$T,"="&amp;$AX56,Data!J:J)/$BF56</f>
        <v>15</v>
      </c>
      <c r="BI56" s="359">
        <f>SUMIF(Data!$T:$T,"="&amp;$AX56,Data!K:K)/$BF56</f>
        <v>10</v>
      </c>
      <c r="BJ56" s="359">
        <f>SUMIF(Data!$T:$T,"="&amp;$AX56,Data!L:L)/$BF56</f>
        <v>23</v>
      </c>
      <c r="BL56" t="b">
        <f t="shared" si="80"/>
        <v>1</v>
      </c>
      <c r="BM56" t="b">
        <f t="shared" si="81"/>
        <v>1</v>
      </c>
      <c r="BO56">
        <v>48</v>
      </c>
      <c r="BP56">
        <f t="shared" si="45"/>
        <v>1</v>
      </c>
      <c r="BQ56">
        <f t="shared" si="46"/>
        <v>1</v>
      </c>
    </row>
    <row r="57" spans="1:69" x14ac:dyDescent="0.25">
      <c r="A57">
        <v>52</v>
      </c>
      <c r="B57" s="151">
        <f t="shared" si="38"/>
        <v>166</v>
      </c>
      <c r="C57" s="152" t="str">
        <f t="shared" si="47"/>
        <v>8th St</v>
      </c>
      <c r="D57" s="152" t="str">
        <f t="shared" si="47"/>
        <v>Dorsey Ln</v>
      </c>
      <c r="E57" s="12">
        <f t="shared" si="48"/>
        <v>56</v>
      </c>
      <c r="F57" s="12">
        <f t="shared" si="49"/>
        <v>18.5</v>
      </c>
      <c r="G57" s="12">
        <f t="shared" si="50"/>
        <v>93.5</v>
      </c>
      <c r="H57" s="13">
        <f t="shared" si="40"/>
        <v>5.0540540540540544</v>
      </c>
      <c r="I57" s="12"/>
      <c r="J57" s="22">
        <f t="shared" si="51"/>
        <v>0</v>
      </c>
      <c r="K57" s="9"/>
      <c r="L57" s="14"/>
      <c r="M57" s="14"/>
      <c r="N57" s="14"/>
      <c r="O57" s="14"/>
      <c r="P57" s="9"/>
      <c r="Q57" s="27"/>
      <c r="R57" s="9">
        <f t="shared" si="52"/>
        <v>166</v>
      </c>
      <c r="S57" s="242">
        <f t="shared" ca="1" si="53"/>
        <v>0.21428476954042669</v>
      </c>
      <c r="T57" s="242">
        <f t="shared" ca="1" si="54"/>
        <v>7.1429265133508266E-2</v>
      </c>
      <c r="U57" s="242">
        <f t="shared" ca="1" si="55"/>
        <v>0.12946384091754407</v>
      </c>
      <c r="V57" s="242">
        <f t="shared" ca="1" si="56"/>
        <v>0.25446511363046515</v>
      </c>
      <c r="W57" s="242">
        <f t="shared" ca="1" si="12"/>
        <v>3.2944030990119312E-2</v>
      </c>
      <c r="X57" s="11"/>
      <c r="Y57" s="11"/>
      <c r="Z57" s="11"/>
      <c r="AA57" s="11"/>
      <c r="AB57" s="11"/>
      <c r="AC57" s="11"/>
      <c r="AE57" s="52">
        <f t="shared" si="57"/>
        <v>224</v>
      </c>
      <c r="AF57" s="366">
        <f>SUMIF(Data!$T:$T,"="&amp;$AW57,Data!H:H)/$BA57</f>
        <v>37</v>
      </c>
      <c r="AG57" s="366">
        <f>SUMIF(Data!$T:$T,"="&amp;$AX57,Data!$H:$H)/$BF57</f>
        <v>187</v>
      </c>
      <c r="AH57" s="21"/>
      <c r="AI57" s="21">
        <f t="shared" si="58"/>
        <v>224</v>
      </c>
      <c r="AJ57" s="21">
        <f t="shared" si="59"/>
        <v>37</v>
      </c>
      <c r="AK57" s="21">
        <f t="shared" si="60"/>
        <v>187</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61"/>
        <v>166AM</v>
      </c>
      <c r="AX57" s="21" t="str">
        <f t="shared" si="62"/>
        <v>166PM</v>
      </c>
      <c r="AY57" s="21"/>
      <c r="AZ57" s="21"/>
      <c r="BA57" s="361">
        <f t="shared" si="41"/>
        <v>1</v>
      </c>
      <c r="BB57" s="361">
        <f>SUMIF(Data!$T:$T,"="&amp;$AW57,Data!I:I)/$BA57</f>
        <v>6</v>
      </c>
      <c r="BC57" s="361">
        <f>SUMIF(Data!$T:$T,"="&amp;$AW57,Data!J:J)/$BA57</f>
        <v>2</v>
      </c>
      <c r="BD57" s="361">
        <f>SUMIF(Data!$T:$T,"="&amp;$AW57,Data!K:K)/$BA57</f>
        <v>5</v>
      </c>
      <c r="BE57" s="361">
        <f>SUMIF(Data!$T:$T,"="&amp;$AW57,Data!L:L)/$BA57</f>
        <v>2</v>
      </c>
      <c r="BF57" s="361">
        <f t="shared" si="42"/>
        <v>1</v>
      </c>
      <c r="BG57" s="359">
        <f>SUMIF(Data!$T:$T,"="&amp;$AX57,Data!I:I)/$BF57</f>
        <v>42</v>
      </c>
      <c r="BH57" s="359">
        <f>SUMIF(Data!$T:$T,"="&amp;$AX57,Data!J:J)/$BF57</f>
        <v>14</v>
      </c>
      <c r="BI57" s="359">
        <f>SUMIF(Data!$T:$T,"="&amp;$AX57,Data!K:K)/$BF57</f>
        <v>24</v>
      </c>
      <c r="BJ57" s="359">
        <f>SUMIF(Data!$T:$T,"="&amp;$AX57,Data!L:L)/$BF57</f>
        <v>55</v>
      </c>
      <c r="BL57" t="b">
        <f t="shared" si="63"/>
        <v>1</v>
      </c>
      <c r="BM57" t="b">
        <f t="shared" si="64"/>
        <v>1</v>
      </c>
      <c r="BO57">
        <v>48</v>
      </c>
      <c r="BP57">
        <f t="shared" si="45"/>
        <v>1</v>
      </c>
      <c r="BQ57">
        <f t="shared" si="46"/>
        <v>1</v>
      </c>
    </row>
    <row r="58" spans="1:69" x14ac:dyDescent="0.25">
      <c r="A58">
        <v>53</v>
      </c>
      <c r="B58" s="151">
        <f t="shared" si="38"/>
        <v>167</v>
      </c>
      <c r="C58" s="152" t="str">
        <f t="shared" si="47"/>
        <v>Town Lake Path S</v>
      </c>
      <c r="D58" s="152" t="str">
        <f t="shared" si="47"/>
        <v>Priest Dr</v>
      </c>
      <c r="E58" s="12">
        <f t="shared" ref="E58" si="82">IF(BM58,IF(BL58,AI58/4,AI58/2),"")</f>
        <v>17</v>
      </c>
      <c r="F58" s="12">
        <f t="shared" ref="F58" si="83">IF(AJ58&gt;0,AJ58/2,"")</f>
        <v>15.5</v>
      </c>
      <c r="G58" s="12">
        <f t="shared" ref="G58" si="84">IF(AK58&gt;0,AK58/2,"")</f>
        <v>18.5</v>
      </c>
      <c r="H58" s="13">
        <f t="shared" si="40"/>
        <v>1.1935483870967742</v>
      </c>
      <c r="I58" s="12"/>
      <c r="J58" s="22">
        <f t="shared" ref="J58" si="85">IF(ISNUMBER(E58),0,1)</f>
        <v>0</v>
      </c>
      <c r="K58" s="9"/>
      <c r="L58" s="14"/>
      <c r="M58" s="14"/>
      <c r="N58" s="14"/>
      <c r="O58" s="14"/>
      <c r="P58" s="9"/>
      <c r="Q58" s="27"/>
      <c r="R58" s="9">
        <f t="shared" ref="R58" si="86">B58</f>
        <v>167</v>
      </c>
      <c r="S58" s="242">
        <f t="shared" ref="S58" ca="1" si="87">IF($AI58&gt;0,(BB58*$AS58+BG58*$AT58)/$AI58+(RAND()*2-1)/1000000,"")</f>
        <v>0.23529450802833493</v>
      </c>
      <c r="T58" s="242">
        <f t="shared" ref="T58" ca="1" si="88">IF($AI58&gt;0,(BC58*$AS58+BH58*$AT58)/$AI58+(RAND()*2-1)/1000000,"")</f>
        <v>0.58823496432600564</v>
      </c>
      <c r="U58" s="242">
        <f t="shared" ref="U58" ca="1" si="89">IF($AI58&gt;0,(BD58*$AS58+BI58*$AT58)/$AI58+(RAND()*2-1)/1000000,"")</f>
        <v>0.10294076218822149</v>
      </c>
      <c r="V58" s="242">
        <f t="shared" ref="V58" ca="1" si="90">IF($AI58&gt;0,(BE58*$AS58+BJ58*$AT58)/$AI58+(RAND()*2-1)/1000000,"")</f>
        <v>0.72058741298515228</v>
      </c>
      <c r="W58" s="242">
        <f t="shared" ca="1" si="12"/>
        <v>7.4177817515930305E-2</v>
      </c>
      <c r="X58" s="11"/>
      <c r="Y58" s="11"/>
      <c r="Z58" s="11"/>
      <c r="AA58" s="11"/>
      <c r="AB58" s="11"/>
      <c r="AC58" s="11"/>
      <c r="AE58" s="52">
        <f t="shared" ref="AE58" si="91">AF58+AG58</f>
        <v>68</v>
      </c>
      <c r="AF58" s="366">
        <f>SUMIF(Data!$T:$T,"="&amp;$AW58,Data!H:H)/$BA58</f>
        <v>31</v>
      </c>
      <c r="AG58" s="366">
        <f>SUMIF(Data!$T:$T,"="&amp;$AX58,Data!$H:$H)/$BF58</f>
        <v>37</v>
      </c>
      <c r="AH58" s="21"/>
      <c r="AI58" s="21">
        <f t="shared" ref="AI58" si="92">AJ58+AK58</f>
        <v>68</v>
      </c>
      <c r="AJ58" s="21">
        <f t="shared" ref="AJ58" si="93">AF58*AS58</f>
        <v>31</v>
      </c>
      <c r="AK58" s="21">
        <f t="shared" ref="AK58" si="94">AG58*AT58</f>
        <v>37</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ref="AW58" si="95">IF(AS58,$B58&amp;LEFT(AW$5,2),"")</f>
        <v>167AM</v>
      </c>
      <c r="AX58" s="21" t="str">
        <f t="shared" ref="AX58" si="96">IF(AT58,$B58&amp;LEFT(AX$5,2),"")</f>
        <v>167PM</v>
      </c>
      <c r="AY58" s="21"/>
      <c r="AZ58" s="21"/>
      <c r="BA58" s="361">
        <f t="shared" si="41"/>
        <v>1</v>
      </c>
      <c r="BB58" s="361">
        <f>SUMIF(Data!$T:$T,"="&amp;$AW58,Data!I:I)/$BA58</f>
        <v>7</v>
      </c>
      <c r="BC58" s="361">
        <f>SUMIF(Data!$T:$T,"="&amp;$AW58,Data!J:J)/$BA58</f>
        <v>22</v>
      </c>
      <c r="BD58" s="361">
        <f>SUMIF(Data!$T:$T,"="&amp;$AW58,Data!K:K)/$BA58</f>
        <v>0</v>
      </c>
      <c r="BE58" s="361">
        <f>SUMIF(Data!$T:$T,"="&amp;$AW58,Data!L:L)/$BA58</f>
        <v>28</v>
      </c>
      <c r="BF58" s="361">
        <f t="shared" si="42"/>
        <v>1</v>
      </c>
      <c r="BG58" s="359">
        <f>SUMIF(Data!$T:$T,"="&amp;$AX58,Data!I:I)/$BF58</f>
        <v>9</v>
      </c>
      <c r="BH58" s="359">
        <f>SUMIF(Data!$T:$T,"="&amp;$AX58,Data!J:J)/$BF58</f>
        <v>18</v>
      </c>
      <c r="BI58" s="359">
        <f>SUMIF(Data!$T:$T,"="&amp;$AX58,Data!K:K)/$BF58</f>
        <v>7</v>
      </c>
      <c r="BJ58" s="359">
        <f>SUMIF(Data!$T:$T,"="&amp;$AX58,Data!L:L)/$BF58</f>
        <v>21</v>
      </c>
      <c r="BL58" t="b">
        <f t="shared" ref="BL58" si="97">AND(AJ58&gt;0,AK58&gt;0,ISNUMBER(AJ58))</f>
        <v>1</v>
      </c>
      <c r="BM58" t="b">
        <f t="shared" ref="BM58" si="98">AI58&gt;0</f>
        <v>1</v>
      </c>
      <c r="BO58">
        <v>48</v>
      </c>
      <c r="BP58">
        <f t="shared" si="45"/>
        <v>1</v>
      </c>
      <c r="BQ58">
        <f t="shared" si="46"/>
        <v>1</v>
      </c>
    </row>
    <row r="59" spans="1:69" x14ac:dyDescent="0.25">
      <c r="A59">
        <v>54</v>
      </c>
      <c r="B59" s="151" t="str">
        <f t="shared" si="38"/>
        <v/>
      </c>
      <c r="C59" s="152" t="str">
        <f t="shared" si="47"/>
        <v/>
      </c>
      <c r="D59" s="152" t="str">
        <f t="shared" si="47"/>
        <v/>
      </c>
      <c r="E59" s="12"/>
      <c r="F59" s="12"/>
      <c r="G59" s="12"/>
      <c r="H59" s="13"/>
      <c r="I59" s="12"/>
      <c r="J59" s="22">
        <f t="shared" ref="J59:J60" si="99">IF(ISNUMBER(E59),0,1)</f>
        <v>1</v>
      </c>
      <c r="K59" s="9"/>
      <c r="L59" s="14"/>
      <c r="M59" s="14"/>
      <c r="N59" s="14"/>
      <c r="O59" s="14"/>
      <c r="P59" s="9"/>
      <c r="Q59" s="27"/>
      <c r="R59" s="9" t="str">
        <f t="shared" ref="R59:R60" si="100">B59</f>
        <v/>
      </c>
      <c r="S59" s="242"/>
      <c r="T59" s="242"/>
      <c r="U59" s="242"/>
      <c r="V59" s="242"/>
      <c r="W59" s="242">
        <f>IF(ISERROR(U59*V59),"",U59*V59)</f>
        <v>0</v>
      </c>
      <c r="X59" s="11"/>
      <c r="Y59" s="11"/>
      <c r="Z59" s="11"/>
      <c r="AA59" s="11"/>
      <c r="AB59" s="11"/>
      <c r="AC59" s="11"/>
      <c r="AE59" s="52" t="e">
        <f t="shared" ref="AE59:AE60" si="101">AF59+AG59</f>
        <v>#N/A</v>
      </c>
      <c r="AF59" s="366" t="e">
        <f>SUMIF(Data!$T:$T,"="&amp;$AW59,Data!H:H)/$BA59</f>
        <v>#N/A</v>
      </c>
      <c r="AG59" s="366" t="e">
        <f>SUMIF(Data!$T:$T,"="&amp;$AX59,Data!$H:$H)/$BF59</f>
        <v>#N/A</v>
      </c>
      <c r="AH59" s="21"/>
      <c r="AI59" s="21" t="e">
        <f t="shared" ref="AI59:AI60" si="102">AJ59+AK59</f>
        <v>#N/A</v>
      </c>
      <c r="AJ59" s="21" t="e">
        <f t="shared" ref="AJ59:AJ60" si="103">AF59*AS59</f>
        <v>#N/A</v>
      </c>
      <c r="AK59" s="21" t="e">
        <f t="shared" ref="AK59:AK60" si="104">AG59*AT59</f>
        <v>#N/A</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ref="AW59:AW60" si="105">IF(AS59,$B59&amp;LEFT(AW$5,2),"")</f>
        <v>AM</v>
      </c>
      <c r="AX59" s="21" t="str">
        <f t="shared" ref="AX59:AX60" si="106">IF(AT59,$B59&amp;LEFT(AX$5,2),"")</f>
        <v>PM</v>
      </c>
      <c r="AY59" s="21"/>
      <c r="AZ59" s="21"/>
      <c r="BA59" s="361" t="e">
        <f t="shared" si="41"/>
        <v>#N/A</v>
      </c>
      <c r="BB59" s="361" t="e">
        <f>SUMIF(Data!$T:$T,"="&amp;$AW59,Data!I:I)/$BA59</f>
        <v>#N/A</v>
      </c>
      <c r="BC59" s="361" t="e">
        <f>SUMIF(Data!$T:$T,"="&amp;$AW59,Data!J:J)/$BA59</f>
        <v>#N/A</v>
      </c>
      <c r="BD59" s="361" t="e">
        <f>SUMIF(Data!$T:$T,"="&amp;$AW59,Data!K:K)/$BA59</f>
        <v>#N/A</v>
      </c>
      <c r="BE59" s="361" t="e">
        <f>SUMIF(Data!$T:$T,"="&amp;$AW59,Data!L:L)/$BA59</f>
        <v>#N/A</v>
      </c>
      <c r="BF59" s="361" t="e">
        <f t="shared" si="42"/>
        <v>#N/A</v>
      </c>
      <c r="BG59" s="359" t="e">
        <f>SUMIF(Data!$T:$T,"="&amp;$AX59,Data!I:I)/$BF59</f>
        <v>#N/A</v>
      </c>
      <c r="BH59" s="359" t="e">
        <f>SUMIF(Data!$T:$T,"="&amp;$AX59,Data!J:J)/$BF59</f>
        <v>#N/A</v>
      </c>
      <c r="BI59" s="359" t="e">
        <f>SUMIF(Data!$T:$T,"="&amp;$AX59,Data!K:K)/$BF59</f>
        <v>#N/A</v>
      </c>
      <c r="BJ59" s="359" t="e">
        <f>SUMIF(Data!$T:$T,"="&amp;$AX59,Data!L:L)/$BF59</f>
        <v>#N/A</v>
      </c>
      <c r="BL59" t="e">
        <f t="shared" ref="BL59:BL60" si="107">AND(AJ59&gt;0,AK59&gt;0,ISNUMBER(AJ59))</f>
        <v>#N/A</v>
      </c>
      <c r="BM59" t="e">
        <f t="shared" ref="BM59:BM60" si="108">AI59&gt;0</f>
        <v>#N/A</v>
      </c>
      <c r="BO59">
        <v>48</v>
      </c>
      <c r="BP59">
        <f t="shared" si="45"/>
        <v>1</v>
      </c>
      <c r="BQ59">
        <f t="shared" si="46"/>
        <v>1</v>
      </c>
    </row>
    <row r="60" spans="1:69" x14ac:dyDescent="0.25">
      <c r="A60">
        <v>55</v>
      </c>
      <c r="B60" s="151" t="str">
        <f t="shared" si="38"/>
        <v/>
      </c>
      <c r="C60" s="152" t="str">
        <f t="shared" si="47"/>
        <v/>
      </c>
      <c r="D60" s="152" t="str">
        <f t="shared" si="47"/>
        <v/>
      </c>
      <c r="E60" s="12"/>
      <c r="F60" s="12"/>
      <c r="G60" s="12"/>
      <c r="H60" s="13"/>
      <c r="I60" s="12"/>
      <c r="J60" s="22">
        <f t="shared" si="99"/>
        <v>1</v>
      </c>
      <c r="K60" s="9"/>
      <c r="L60" s="14"/>
      <c r="M60" s="14"/>
      <c r="N60" s="14"/>
      <c r="O60" s="14"/>
      <c r="P60" s="9"/>
      <c r="Q60" s="27"/>
      <c r="R60" s="9" t="str">
        <f t="shared" si="100"/>
        <v/>
      </c>
      <c r="S60" s="242"/>
      <c r="T60" s="242"/>
      <c r="U60" s="242"/>
      <c r="V60" s="242"/>
      <c r="W60" s="242">
        <f>IF(ISERROR(U60*V60),"",U60*V60)</f>
        <v>0</v>
      </c>
      <c r="X60" s="11"/>
      <c r="Y60" s="11"/>
      <c r="Z60" s="11"/>
      <c r="AA60" s="11"/>
      <c r="AB60" s="11"/>
      <c r="AC60" s="11"/>
      <c r="AE60" s="52" t="e">
        <f t="shared" si="101"/>
        <v>#N/A</v>
      </c>
      <c r="AF60" s="366" t="e">
        <f>SUMIF(Data!$T:$T,"="&amp;$AW60,Data!H:H)/$BA60</f>
        <v>#N/A</v>
      </c>
      <c r="AG60" s="366" t="e">
        <f>SUMIF(Data!$T:$T,"="&amp;$AX60,Data!$H:$H)/$BF60</f>
        <v>#N/A</v>
      </c>
      <c r="AH60" s="21"/>
      <c r="AI60" s="21" t="e">
        <f t="shared" si="102"/>
        <v>#N/A</v>
      </c>
      <c r="AJ60" s="21" t="e">
        <f t="shared" si="103"/>
        <v>#N/A</v>
      </c>
      <c r="AK60" s="21" t="e">
        <f t="shared" si="104"/>
        <v>#N/A</v>
      </c>
      <c r="AL60" s="21"/>
      <c r="AM60" s="21"/>
      <c r="AN60" s="21"/>
      <c r="AO60" s="21"/>
      <c r="AP60" s="21"/>
      <c r="AQ60" s="21">
        <f>IF(ISERROR(MATCH($B60&amp;LEFT(AQ$5,2),ErrCount!$L$2:$L$75,0)),1,0)</f>
        <v>1</v>
      </c>
      <c r="AR60" s="21">
        <f>IF(ISERROR(MATCH($B60&amp;LEFT(AR$5,2),ErrCount!$L$2:$L$75,0)),1,0)</f>
        <v>1</v>
      </c>
      <c r="AS60" s="21">
        <f>IF(ISERROR(MATCH($B60&amp;LEFT(AS$5,2),ErrCount!$L$2:$L$75,0)),1,0)</f>
        <v>1</v>
      </c>
      <c r="AT60" s="21">
        <f>IF(ISERROR(MATCH($B60&amp;LEFT(AT$5,2),ErrCount!$L$2:$L$75,0)),1,0)</f>
        <v>1</v>
      </c>
      <c r="AU60" s="21"/>
      <c r="AV60" s="21"/>
      <c r="AW60" s="21" t="str">
        <f t="shared" si="105"/>
        <v>AM</v>
      </c>
      <c r="AX60" s="21" t="str">
        <f t="shared" si="106"/>
        <v>PM</v>
      </c>
      <c r="AY60" s="21"/>
      <c r="AZ60" s="21"/>
      <c r="BA60" s="361" t="e">
        <f t="shared" si="41"/>
        <v>#N/A</v>
      </c>
      <c r="BB60" s="361" t="e">
        <f>SUMIF(Data!$T:$T,"="&amp;$AW60,Data!I:I)/$BA60</f>
        <v>#N/A</v>
      </c>
      <c r="BC60" s="361" t="e">
        <f>SUMIF(Data!$T:$T,"="&amp;$AW60,Data!J:J)/$BA60</f>
        <v>#N/A</v>
      </c>
      <c r="BD60" s="361" t="e">
        <f>SUMIF(Data!$T:$T,"="&amp;$AW60,Data!K:K)/$BA60</f>
        <v>#N/A</v>
      </c>
      <c r="BE60" s="361" t="e">
        <f>SUMIF(Data!$T:$T,"="&amp;$AW60,Data!L:L)/$BA60</f>
        <v>#N/A</v>
      </c>
      <c r="BF60" s="361" t="e">
        <f t="shared" si="42"/>
        <v>#N/A</v>
      </c>
      <c r="BG60" s="359" t="e">
        <f>SUMIF(Data!$T:$T,"="&amp;$AX60,Data!I:I)/$BF60</f>
        <v>#N/A</v>
      </c>
      <c r="BH60" s="359" t="e">
        <f>SUMIF(Data!$T:$T,"="&amp;$AX60,Data!J:J)/$BF60</f>
        <v>#N/A</v>
      </c>
      <c r="BI60" s="359" t="e">
        <f>SUMIF(Data!$T:$T,"="&amp;$AX60,Data!K:K)/$BF60</f>
        <v>#N/A</v>
      </c>
      <c r="BJ60" s="359" t="e">
        <f>SUMIF(Data!$T:$T,"="&amp;$AX60,Data!L:L)/$BF60</f>
        <v>#N/A</v>
      </c>
      <c r="BL60" t="e">
        <f t="shared" si="107"/>
        <v>#N/A</v>
      </c>
      <c r="BM60" t="e">
        <f t="shared" si="108"/>
        <v>#N/A</v>
      </c>
      <c r="BO60">
        <v>48</v>
      </c>
      <c r="BP60">
        <f t="shared" si="45"/>
        <v>1</v>
      </c>
      <c r="BQ60">
        <f t="shared" si="46"/>
        <v>1</v>
      </c>
    </row>
    <row r="61" spans="1:69" x14ac:dyDescent="0.25">
      <c r="B61" s="151"/>
      <c r="C61" s="152"/>
      <c r="D61" s="152"/>
      <c r="E61" s="12"/>
      <c r="F61" s="12"/>
      <c r="G61" s="12"/>
      <c r="H61" s="13"/>
      <c r="I61" s="12"/>
      <c r="J61" s="22"/>
      <c r="K61" s="9"/>
      <c r="L61" s="14"/>
      <c r="M61" s="14"/>
      <c r="N61" s="14"/>
      <c r="O61" s="14"/>
      <c r="P61" s="9"/>
      <c r="Q61" s="27"/>
      <c r="R61" s="9"/>
      <c r="S61" s="242"/>
      <c r="T61" s="242"/>
      <c r="U61" s="242"/>
      <c r="V61" s="242"/>
      <c r="W61" s="242"/>
      <c r="X61" s="11"/>
      <c r="Y61" s="11"/>
      <c r="Z61" s="11"/>
      <c r="AA61" s="11"/>
      <c r="AB61" s="11"/>
      <c r="AC61" s="11"/>
      <c r="AE61" s="52"/>
      <c r="AF61" s="63"/>
      <c r="AG61" s="63"/>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Q61"/>
    </row>
    <row r="62" spans="1:69" x14ac:dyDescent="0.25">
      <c r="B62" t="s">
        <v>193</v>
      </c>
      <c r="C62" t="s">
        <v>193</v>
      </c>
      <c r="D62" t="s">
        <v>193</v>
      </c>
      <c r="E62" s="16" t="s">
        <v>193</v>
      </c>
      <c r="F62" s="16" t="s">
        <v>193</v>
      </c>
      <c r="G62" s="16" t="s">
        <v>193</v>
      </c>
      <c r="S62" t="s">
        <v>193</v>
      </c>
      <c r="T62" t="s">
        <v>193</v>
      </c>
      <c r="U62" t="s">
        <v>193</v>
      </c>
      <c r="V62" t="s">
        <v>193</v>
      </c>
      <c r="AE62" s="16" t="s">
        <v>193</v>
      </c>
      <c r="AF62" t="s">
        <v>193</v>
      </c>
      <c r="AG62" t="s">
        <v>193</v>
      </c>
      <c r="AI62" t="s">
        <v>193</v>
      </c>
      <c r="AJ62" t="s">
        <v>193</v>
      </c>
      <c r="AK62" t="s">
        <v>193</v>
      </c>
      <c r="BB62" t="s">
        <v>65</v>
      </c>
      <c r="BC62" t="s">
        <v>65</v>
      </c>
      <c r="BD62" t="s">
        <v>65</v>
      </c>
      <c r="BE62" t="s">
        <v>65</v>
      </c>
      <c r="BG62" s="16" t="s">
        <v>66</v>
      </c>
      <c r="BH62" s="16" t="s">
        <v>66</v>
      </c>
      <c r="BI62" s="16" t="s">
        <v>66</v>
      </c>
      <c r="BJ62" s="16">
        <f>SUMIF(Data!$T:$T,"="&amp;$AX62,Data!L:L)/IF($BQ62&lt;1,1,$BQ62)</f>
        <v>0</v>
      </c>
    </row>
    <row r="63" spans="1:69" x14ac:dyDescent="0.25">
      <c r="B63" s="10" t="s">
        <v>52</v>
      </c>
      <c r="C63" s="10"/>
      <c r="D63" s="10"/>
      <c r="E63" s="9">
        <f>COUNTIF(E6:E61,"&gt;0")</f>
        <v>53</v>
      </c>
      <c r="F63" s="9">
        <f>COUNTIF(F6:F61,"&gt;0")</f>
        <v>50</v>
      </c>
      <c r="G63" s="9">
        <f>COUNTIF(G6:G61,"&gt;0")</f>
        <v>52</v>
      </c>
      <c r="AE63" s="16">
        <f>COUNTIF(AE6:AE61,"&gt;0")</f>
        <v>53</v>
      </c>
      <c r="AF63" s="16">
        <f>COUNTIF(AF6:AF61,"&gt;0")</f>
        <v>50</v>
      </c>
      <c r="AG63" s="16">
        <f>COUNTIF(AG6:AG61,"&gt;0")</f>
        <v>52</v>
      </c>
      <c r="AH63" s="16"/>
      <c r="AI63" s="16">
        <f>COUNTIF(AI6:AI61,"&gt;0")</f>
        <v>53</v>
      </c>
      <c r="AJ63" s="16">
        <f>COUNTIF(AJ6:AJ61,"&gt;0")</f>
        <v>50</v>
      </c>
      <c r="AK63" s="16">
        <f>COUNTIF(AK6:AK61,"&gt;0")</f>
        <v>52</v>
      </c>
      <c r="AL63" s="16"/>
      <c r="AM63" s="16"/>
      <c r="AN63" s="16"/>
      <c r="AO63" s="16"/>
      <c r="AP63" s="16"/>
      <c r="AQ63" s="16"/>
      <c r="AR63" s="16"/>
      <c r="AS63" s="16"/>
      <c r="AT63" s="16"/>
      <c r="AU63" s="16"/>
      <c r="AV63" s="16"/>
      <c r="AW63" s="16"/>
      <c r="AX63" s="16"/>
      <c r="AY63" s="16"/>
      <c r="AZ63" s="16"/>
      <c r="BA63" s="16"/>
      <c r="BB63" s="16"/>
      <c r="BC63" s="16"/>
      <c r="BD63" s="16"/>
      <c r="BE63" s="16"/>
      <c r="BF63" s="16"/>
    </row>
    <row r="64" spans="1:69" x14ac:dyDescent="0.25">
      <c r="B64" s="28">
        <f>IF(NOT(ISBLANK(B62)),COUNTA($B62:B62),"")</f>
        <v>1</v>
      </c>
      <c r="C64" s="28">
        <f>IF(NOT(ISBLANK(C62)),COUNTA($B62:C62),"")</f>
        <v>2</v>
      </c>
      <c r="D64" s="28">
        <f>IF(NOT(ISBLANK(D62)),COUNTA($B62:D62),"")</f>
        <v>3</v>
      </c>
      <c r="E64" s="28">
        <f>IF(NOT(ISBLANK(E62)),COUNTA($B62:E62),"")</f>
        <v>4</v>
      </c>
      <c r="F64" s="28">
        <f>IF(NOT(ISBLANK(F62)),COUNTA($B62:F62),"")</f>
        <v>5</v>
      </c>
      <c r="G64" s="28">
        <f>IF(NOT(ISBLANK(G62)),COUNTA($B62:G62),"")</f>
        <v>6</v>
      </c>
      <c r="H64" s="28" t="str">
        <f>IF(NOT(ISBLANK(H62)),COUNTA($B62:H62),"")</f>
        <v/>
      </c>
      <c r="I64" s="28"/>
      <c r="J64" s="28" t="str">
        <f>IF(NOT(ISBLANK(J62)),COUNTA($B62:J62),"")</f>
        <v/>
      </c>
      <c r="K64" s="28" t="str">
        <f>IF(NOT(ISBLANK(K62)),COUNTA($B62:K62),"")</f>
        <v/>
      </c>
      <c r="L64" s="28" t="str">
        <f>IF(NOT(ISBLANK(L62)),COUNTA($B62:L62),"")</f>
        <v/>
      </c>
      <c r="M64" s="28" t="str">
        <f>IF(NOT(ISBLANK(M62)),COUNTA($B62:M62),"")</f>
        <v/>
      </c>
      <c r="N64" s="28" t="str">
        <f>IF(NOT(ISBLANK(N62)),COUNTA($B62:N62),"")</f>
        <v/>
      </c>
      <c r="O64" s="28" t="str">
        <f>IF(NOT(ISBLANK(O62)),COUNTA($B62:O62),"")</f>
        <v/>
      </c>
      <c r="P64" s="28"/>
      <c r="Q64" s="28" t="str">
        <f>IF(NOT(ISBLANK(Q62)),COUNTA($B62:Q62),"")</f>
        <v/>
      </c>
      <c r="R64" s="28" t="str">
        <f>IF(NOT(ISBLANK(R62)),COUNTA($B62:R62),"")</f>
        <v/>
      </c>
      <c r="S64" s="28">
        <f>IF(NOT(ISBLANK(S62)),COUNTA($B62:S62),"")</f>
        <v>7</v>
      </c>
      <c r="T64" s="28">
        <f>IF(NOT(ISBLANK(T62)),COUNTA($B62:T62),"")</f>
        <v>8</v>
      </c>
      <c r="U64" s="28">
        <f>IF(NOT(ISBLANK(U62)),COUNTA($B62:U62),"")</f>
        <v>9</v>
      </c>
      <c r="V64" s="28">
        <f>IF(NOT(ISBLANK(V62)),COUNTA($B62:V62),"")</f>
        <v>10</v>
      </c>
      <c r="W64" s="28"/>
      <c r="X64" s="28"/>
      <c r="Y64" s="28"/>
      <c r="Z64" s="28"/>
      <c r="AA64" s="28"/>
      <c r="AB64" s="28"/>
      <c r="AC64" s="28"/>
      <c r="AD64" s="28" t="str">
        <f>IF(NOT(ISBLANK(AD62)),COUNTA($B62:AD62),"")</f>
        <v/>
      </c>
      <c r="AE64" s="28">
        <f>IF(NOT(ISBLANK(AE62)),COUNTA($B62:AE62),"")</f>
        <v>11</v>
      </c>
      <c r="AF64" s="28">
        <f>IF(NOT(ISBLANK(AF62)),COUNTA($B62:AF62),"")</f>
        <v>12</v>
      </c>
      <c r="AG64" s="28">
        <f>IF(NOT(ISBLANK(AG62)),COUNTA($B62:AG62),"")</f>
        <v>13</v>
      </c>
      <c r="AH64" s="28"/>
      <c r="AI64" s="28">
        <f>IF(NOT(ISBLANK(AI62)),COUNTA($B62:AI62),"")</f>
        <v>14</v>
      </c>
      <c r="AJ64" s="28">
        <f>IF(NOT(ISBLANK(AJ62)),COUNTA($B62:AJ62),"")</f>
        <v>15</v>
      </c>
      <c r="AK64" s="28">
        <f>IF(NOT(ISBLANK(AK62)),COUNTA($B62:AK62),"")</f>
        <v>16</v>
      </c>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row>
    <row r="65" spans="2:69" s="68" customFormat="1" x14ac:dyDescent="0.25">
      <c r="B65" s="67" t="s">
        <v>198</v>
      </c>
      <c r="F65" s="71">
        <f>AF65/2</f>
        <v>691</v>
      </c>
      <c r="G65" s="69"/>
      <c r="H65" s="69"/>
      <c r="I65" s="71"/>
      <c r="J65" s="69"/>
      <c r="K65" s="69"/>
      <c r="L65" s="69"/>
      <c r="M65" s="69"/>
      <c r="N65" s="69"/>
      <c r="O65" s="69"/>
      <c r="P65" s="69"/>
      <c r="Q65" s="69"/>
      <c r="R65" s="69"/>
      <c r="AF65" s="71">
        <f>SUMPRODUCT(Data!$H$2:$H$2680,Data!$AE$2:$AE$2680)</f>
        <v>1382</v>
      </c>
      <c r="AG65" s="70"/>
      <c r="BG65" s="69"/>
      <c r="BH65" s="69"/>
      <c r="BI65" s="69"/>
      <c r="BJ65" s="69"/>
      <c r="BK65" s="69"/>
      <c r="BQ65" s="69"/>
    </row>
    <row r="66" spans="2:69" s="68" customFormat="1" x14ac:dyDescent="0.25">
      <c r="B66" s="67" t="s">
        <v>199</v>
      </c>
      <c r="F66" s="69"/>
      <c r="G66" s="71">
        <f>AG66/2</f>
        <v>1122</v>
      </c>
      <c r="H66" s="69"/>
      <c r="I66" s="71"/>
      <c r="J66" s="69"/>
      <c r="K66" s="69"/>
      <c r="L66" s="69"/>
      <c r="M66" s="69"/>
      <c r="N66" s="69"/>
      <c r="O66" s="69"/>
      <c r="P66" s="69"/>
      <c r="Q66" s="69"/>
      <c r="R66" s="69"/>
      <c r="AF66" s="70"/>
      <c r="AG66" s="71">
        <f>SUMPRODUCT(Data!$H$2:$H$2680,Data!$AF$2:$AF$2680)</f>
        <v>2244</v>
      </c>
      <c r="BG66" s="69"/>
      <c r="BH66" s="69"/>
      <c r="BI66" s="69"/>
      <c r="BJ66" s="69"/>
      <c r="BK66" s="69"/>
      <c r="BQ66" s="69"/>
    </row>
    <row r="67" spans="2:69" x14ac:dyDescent="0.25">
      <c r="B67" s="28"/>
    </row>
    <row r="68" spans="2:69" x14ac:dyDescent="0.25">
      <c r="B68" s="10" t="s">
        <v>53</v>
      </c>
      <c r="C68" s="10"/>
      <c r="D68" s="10"/>
      <c r="K68" s="29"/>
      <c r="AE68" s="29"/>
    </row>
    <row r="69" spans="2:69" x14ac:dyDescent="0.25">
      <c r="B69" t="s">
        <v>54</v>
      </c>
      <c r="AE69" s="16">
        <f>MATCH(AE71,sumdata_row_name,0)</f>
        <v>22</v>
      </c>
      <c r="AF69" s="16">
        <f>MATCH(AF71,sumdata_row_name,0)</f>
        <v>20</v>
      </c>
      <c r="AG69" s="16">
        <f>MATCH(AG71,sumdata_row_name,0)</f>
        <v>21</v>
      </c>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row>
    <row r="70" spans="2:69" x14ac:dyDescent="0.25">
      <c r="B70" t="s">
        <v>55</v>
      </c>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row>
    <row r="71" spans="2:69" x14ac:dyDescent="0.25">
      <c r="B71" t="s">
        <v>56</v>
      </c>
      <c r="AE71" s="30" t="s">
        <v>57</v>
      </c>
      <c r="AF71" t="s">
        <v>21</v>
      </c>
      <c r="AG71" t="s">
        <v>22</v>
      </c>
    </row>
    <row r="72" spans="2:69" x14ac:dyDescent="0.25">
      <c r="B72" t="s">
        <v>58</v>
      </c>
    </row>
    <row r="73" spans="2:69" x14ac:dyDescent="0.25">
      <c r="B73" t="s">
        <v>59</v>
      </c>
    </row>
    <row r="77" spans="2:69" x14ac:dyDescent="0.25">
      <c r="B77" s="31" t="s">
        <v>60</v>
      </c>
    </row>
    <row r="78" spans="2:69" x14ac:dyDescent="0.25">
      <c r="B78" s="32" t="s">
        <v>701</v>
      </c>
      <c r="C78" s="32"/>
      <c r="D78" s="32"/>
      <c r="E78" s="33"/>
      <c r="F78" s="33"/>
      <c r="G78" s="33"/>
      <c r="H78" s="33"/>
      <c r="I78" s="33"/>
      <c r="K78" s="34"/>
      <c r="P78" s="33"/>
      <c r="S78" s="35"/>
      <c r="T78" s="35"/>
      <c r="U78" s="35"/>
      <c r="V78" s="35"/>
      <c r="W78" s="35"/>
      <c r="X78" s="35"/>
      <c r="Y78" s="35"/>
      <c r="Z78" s="35"/>
      <c r="AA78" s="35"/>
      <c r="AB78" s="35"/>
      <c r="AC78" s="35"/>
      <c r="AD78" s="35"/>
      <c r="AE78" s="34"/>
      <c r="AF78" s="34"/>
      <c r="AG78" s="34"/>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L78" s="35"/>
      <c r="BM78" s="35"/>
    </row>
    <row r="82" spans="2:65" x14ac:dyDescent="0.25">
      <c r="B82" t="s">
        <v>132</v>
      </c>
      <c r="E82" s="16">
        <f>COUNTIF(summary_hdr,E5)</f>
        <v>1</v>
      </c>
      <c r="F82" s="16">
        <f>COUNTIF(summary_hdr,F5)</f>
        <v>1</v>
      </c>
      <c r="G82" s="16">
        <f>COUNTIF(summary_hdr,G5)</f>
        <v>1</v>
      </c>
      <c r="H82" s="16">
        <f>COUNTIF(summary_hdr,H5)</f>
        <v>1</v>
      </c>
      <c r="J82" s="16">
        <f t="shared" ref="J82:O82" si="109">COUNTIF(summary_hdr,J5)</f>
        <v>1</v>
      </c>
      <c r="K82" s="16">
        <f t="shared" si="109"/>
        <v>1</v>
      </c>
      <c r="L82" s="16">
        <f t="shared" si="109"/>
        <v>1</v>
      </c>
      <c r="M82" s="16">
        <f t="shared" si="109"/>
        <v>1</v>
      </c>
      <c r="N82" s="16">
        <f t="shared" si="109"/>
        <v>1</v>
      </c>
      <c r="O82" s="16">
        <f t="shared" si="109"/>
        <v>1</v>
      </c>
      <c r="Q82" s="16">
        <f t="shared" ref="Q82:V82" si="110">COUNTIF(summary_hdr,Q5)</f>
        <v>0</v>
      </c>
      <c r="R82" s="16">
        <f t="shared" si="110"/>
        <v>1</v>
      </c>
      <c r="S82" s="16">
        <f t="shared" si="110"/>
        <v>1</v>
      </c>
      <c r="T82" s="16">
        <f t="shared" si="110"/>
        <v>1</v>
      </c>
      <c r="U82" s="16">
        <f t="shared" si="110"/>
        <v>1</v>
      </c>
      <c r="V82" s="16">
        <f t="shared" si="110"/>
        <v>1</v>
      </c>
      <c r="W82" s="16"/>
      <c r="X82" s="16"/>
      <c r="Y82" s="16"/>
      <c r="Z82" s="16"/>
      <c r="AA82" s="16"/>
      <c r="AB82" s="16"/>
      <c r="AC82" s="16"/>
      <c r="AD82" s="16">
        <f>COUNTIF(summary_hdr,AD5)</f>
        <v>0</v>
      </c>
      <c r="AE82" s="16">
        <f>COUNTIF(summary_hdr,AE5)</f>
        <v>2</v>
      </c>
      <c r="AF82" s="16">
        <f>COUNTIF(summary_hdr,AF5)</f>
        <v>4</v>
      </c>
      <c r="AG82" s="16">
        <f>COUNTIF(summary_hdr,AG5)</f>
        <v>4</v>
      </c>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f t="shared" ref="BG82:BM82" si="111">COUNTIF(summary_hdr,BG5)</f>
        <v>2</v>
      </c>
      <c r="BH82" s="16">
        <f t="shared" si="111"/>
        <v>2</v>
      </c>
      <c r="BI82" s="16">
        <f t="shared" si="111"/>
        <v>2</v>
      </c>
      <c r="BJ82" s="16">
        <f t="shared" si="111"/>
        <v>2</v>
      </c>
      <c r="BK82" s="16">
        <f t="shared" si="111"/>
        <v>0</v>
      </c>
      <c r="BL82" s="16">
        <f t="shared" si="111"/>
        <v>1</v>
      </c>
      <c r="BM82" s="16">
        <f t="shared" si="111"/>
        <v>1</v>
      </c>
    </row>
    <row r="83" spans="2:65" x14ac:dyDescent="0.25">
      <c r="T83" t="s">
        <v>732</v>
      </c>
    </row>
    <row r="84" spans="2:65" x14ac:dyDescent="0.25">
      <c r="D84" t="s">
        <v>192</v>
      </c>
      <c r="E84" s="16">
        <f>COUNT(E6:E61)</f>
        <v>53</v>
      </c>
    </row>
    <row r="85" spans="2:65" x14ac:dyDescent="0.25">
      <c r="B85" t="s">
        <v>711</v>
      </c>
      <c r="S85" t="str">
        <f>S5</f>
        <v>Female%</v>
      </c>
      <c r="T85" t="str">
        <f>T5</f>
        <v>Helmet%</v>
      </c>
      <c r="U85" t="str">
        <f>U5</f>
        <v>Wrong way%</v>
      </c>
      <c r="V85" t="str">
        <f>V5</f>
        <v>Sidewalk%</v>
      </c>
      <c r="W85" t="str">
        <f>W5</f>
        <v>Wrong way * sidewalk</v>
      </c>
    </row>
    <row r="86" spans="2:65" x14ac:dyDescent="0.25">
      <c r="B86">
        <f t="shared" ref="B86:B130" si="112">INDEX(summary_loc,MATCH(E86,E$6:E$61,0))</f>
        <v>115</v>
      </c>
      <c r="E86" s="16">
        <f>IF($J86&lt;=$E$84,LARGE(E$6:E$61,$J86),"")</f>
        <v>309.5</v>
      </c>
      <c r="F86" s="16">
        <f>IF($J86&lt;=$E$84,COUNTIF(E$86:E$130,E86),"")</f>
        <v>1</v>
      </c>
      <c r="G86" s="16">
        <f>IF($J86&lt;=$E$84,RANK(E86,E$86:E$130),"")</f>
        <v>1</v>
      </c>
      <c r="J86" s="20">
        <v>1</v>
      </c>
      <c r="R86" s="20">
        <v>1</v>
      </c>
      <c r="S86" s="91">
        <f t="shared" ref="S86:S130" ca="1" si="113">IF($J86&lt;=$E$84,LARGE(S$6:S$61,$J86),"")</f>
        <v>0.37647094158390476</v>
      </c>
      <c r="T86" s="91">
        <f t="shared" ref="T86:W105" ca="1" si="114">IF($J86&lt;=$E$84,LARGE(T$6:T$61,$J86),"")</f>
        <v>0.76056399346865466</v>
      </c>
      <c r="U86" s="91">
        <f t="shared" ca="1" si="114"/>
        <v>0.36764641988873492</v>
      </c>
      <c r="V86" s="91">
        <f t="shared" ca="1" si="114"/>
        <v>0.96917812362658151</v>
      </c>
      <c r="W86" s="91">
        <f t="shared" ca="1" si="114"/>
        <v>0.33252183851421363</v>
      </c>
      <c r="X86" s="91"/>
    </row>
    <row r="87" spans="2:65" x14ac:dyDescent="0.25">
      <c r="B87">
        <f t="shared" si="112"/>
        <v>134</v>
      </c>
      <c r="E87" s="16">
        <f t="shared" ref="E87:E130" si="115">IF($J87&lt;=$E$84,LARGE(E$6:E$61,J87),"")</f>
        <v>232.75</v>
      </c>
      <c r="F87" s="16">
        <f t="shared" ref="F87:F128" si="116">IF($J87&lt;=$E$84,COUNTIF(E$86:E$130,E87),"")</f>
        <v>1</v>
      </c>
      <c r="G87" s="16">
        <f t="shared" ref="G87:G128" si="117">IF($J87&lt;=$E$84,RANK(E87,E$86:E$130),"")</f>
        <v>2</v>
      </c>
      <c r="J87" s="20">
        <v>2</v>
      </c>
      <c r="R87" s="20">
        <v>2</v>
      </c>
      <c r="S87" s="91">
        <f t="shared" ca="1" si="113"/>
        <v>0.33552545948718637</v>
      </c>
      <c r="T87" s="91">
        <f t="shared" ca="1" si="114"/>
        <v>0.6943003949836889</v>
      </c>
      <c r="U87" s="91">
        <f t="shared" ca="1" si="114"/>
        <v>0.36601337136294598</v>
      </c>
      <c r="V87" s="91">
        <f t="shared" ca="1" si="114"/>
        <v>0.96363564207493313</v>
      </c>
      <c r="W87" s="91">
        <f t="shared" ca="1" si="114"/>
        <v>0.32434873284042942</v>
      </c>
      <c r="X87" s="91"/>
    </row>
    <row r="88" spans="2:65" x14ac:dyDescent="0.25">
      <c r="B88">
        <f t="shared" si="112"/>
        <v>133</v>
      </c>
      <c r="E88" s="16">
        <f t="shared" si="115"/>
        <v>220.25</v>
      </c>
      <c r="F88" s="16">
        <f t="shared" si="116"/>
        <v>1</v>
      </c>
      <c r="G88" s="16">
        <f t="shared" si="117"/>
        <v>3</v>
      </c>
      <c r="J88" s="20">
        <v>3</v>
      </c>
      <c r="R88" s="20">
        <v>3</v>
      </c>
      <c r="S88" s="91">
        <f t="shared" ca="1" si="113"/>
        <v>0.32121186548865466</v>
      </c>
      <c r="T88" s="91">
        <f t="shared" ca="1" si="114"/>
        <v>0.66433473439849455</v>
      </c>
      <c r="U88" s="91">
        <f t="shared" ca="1" si="114"/>
        <v>0.35487884693905819</v>
      </c>
      <c r="V88" s="91">
        <f t="shared" ca="1" si="114"/>
        <v>0.95731623531000165</v>
      </c>
      <c r="W88" s="91">
        <f t="shared" ca="1" si="114"/>
        <v>0.30203782585070976</v>
      </c>
      <c r="X88" s="91"/>
    </row>
    <row r="89" spans="2:65" x14ac:dyDescent="0.25">
      <c r="B89">
        <f t="shared" si="112"/>
        <v>117</v>
      </c>
      <c r="E89" s="16">
        <f t="shared" si="115"/>
        <v>197.25</v>
      </c>
      <c r="F89" s="16">
        <f t="shared" si="116"/>
        <v>1</v>
      </c>
      <c r="G89" s="16">
        <f t="shared" si="117"/>
        <v>4</v>
      </c>
      <c r="J89" s="20">
        <v>4</v>
      </c>
      <c r="R89" s="20">
        <v>4</v>
      </c>
      <c r="S89" s="91">
        <f t="shared" ca="1" si="113"/>
        <v>0.31271304844925568</v>
      </c>
      <c r="T89" s="91">
        <f t="shared" ca="1" si="114"/>
        <v>0.58823496432600564</v>
      </c>
      <c r="U89" s="91">
        <f t="shared" ca="1" si="114"/>
        <v>0.34188112272379317</v>
      </c>
      <c r="V89" s="91">
        <f t="shared" ca="1" si="114"/>
        <v>0.94871787671784313</v>
      </c>
      <c r="W89" s="91">
        <f t="shared" ca="1" si="114"/>
        <v>0.29785182976307983</v>
      </c>
      <c r="X89" s="91"/>
    </row>
    <row r="90" spans="2:65" x14ac:dyDescent="0.25">
      <c r="B90">
        <f t="shared" si="112"/>
        <v>131</v>
      </c>
      <c r="E90" s="16">
        <f t="shared" si="115"/>
        <v>184</v>
      </c>
      <c r="F90" s="16">
        <f t="shared" si="116"/>
        <v>1</v>
      </c>
      <c r="G90" s="16">
        <f t="shared" si="117"/>
        <v>5</v>
      </c>
      <c r="J90" s="20">
        <v>5</v>
      </c>
      <c r="R90" s="20">
        <v>5</v>
      </c>
      <c r="S90" s="91">
        <f t="shared" ca="1" si="113"/>
        <v>0.3114928024007777</v>
      </c>
      <c r="T90" s="91">
        <f t="shared" ca="1" si="114"/>
        <v>0.57798068374995137</v>
      </c>
      <c r="U90" s="91">
        <f t="shared" ca="1" si="114"/>
        <v>0.31294417714440531</v>
      </c>
      <c r="V90" s="91">
        <f t="shared" ca="1" si="114"/>
        <v>0.92682992608363546</v>
      </c>
      <c r="W90" s="91">
        <f t="shared" ca="1" si="114"/>
        <v>0.27032842200008445</v>
      </c>
      <c r="X90" s="91"/>
    </row>
    <row r="91" spans="2:65" x14ac:dyDescent="0.25">
      <c r="B91">
        <f t="shared" si="112"/>
        <v>135</v>
      </c>
      <c r="E91" s="16">
        <f t="shared" si="115"/>
        <v>177.125</v>
      </c>
      <c r="F91" s="16">
        <f t="shared" si="116"/>
        <v>1</v>
      </c>
      <c r="G91" s="16">
        <f t="shared" si="117"/>
        <v>6</v>
      </c>
      <c r="J91" s="20">
        <v>6</v>
      </c>
      <c r="R91" s="20">
        <v>6</v>
      </c>
      <c r="S91" s="91">
        <f t="shared" ca="1" si="113"/>
        <v>0.30725509757778185</v>
      </c>
      <c r="T91" s="91">
        <f t="shared" ca="1" si="114"/>
        <v>0.55921140196631203</v>
      </c>
      <c r="U91" s="91">
        <f t="shared" ca="1" si="114"/>
        <v>0.31164325575211099</v>
      </c>
      <c r="V91" s="91">
        <f t="shared" ca="1" si="114"/>
        <v>0.90849642261970398</v>
      </c>
      <c r="W91" s="91">
        <f t="shared" ca="1" si="114"/>
        <v>0.25900310376793428</v>
      </c>
      <c r="X91" s="91"/>
    </row>
    <row r="92" spans="2:65" x14ac:dyDescent="0.25">
      <c r="B92">
        <f t="shared" si="112"/>
        <v>118</v>
      </c>
      <c r="E92" s="16">
        <f t="shared" si="115"/>
        <v>153.75</v>
      </c>
      <c r="F92" s="16">
        <f t="shared" si="116"/>
        <v>1</v>
      </c>
      <c r="G92" s="16">
        <f t="shared" si="117"/>
        <v>7</v>
      </c>
      <c r="J92" s="20">
        <v>7</v>
      </c>
      <c r="R92" s="20">
        <v>7</v>
      </c>
      <c r="S92" s="91">
        <f t="shared" ca="1" si="113"/>
        <v>0.28676549294517545</v>
      </c>
      <c r="T92" s="91">
        <f t="shared" ca="1" si="114"/>
        <v>0.55900685769001124</v>
      </c>
      <c r="U92" s="91">
        <f t="shared" ca="1" si="114"/>
        <v>0.30909175289711693</v>
      </c>
      <c r="V92" s="91">
        <f t="shared" ca="1" si="114"/>
        <v>0.89473744113855336</v>
      </c>
      <c r="W92" s="91">
        <f t="shared" ca="1" si="114"/>
        <v>0.24468177185324896</v>
      </c>
      <c r="X92" s="91"/>
    </row>
    <row r="93" spans="2:65" x14ac:dyDescent="0.25">
      <c r="B93">
        <f t="shared" si="112"/>
        <v>139</v>
      </c>
      <c r="E93" s="16">
        <f t="shared" si="115"/>
        <v>152.25</v>
      </c>
      <c r="F93" s="16">
        <f t="shared" si="116"/>
        <v>1</v>
      </c>
      <c r="G93" s="16">
        <f t="shared" si="117"/>
        <v>8</v>
      </c>
      <c r="J93" s="20">
        <v>8</v>
      </c>
      <c r="R93" s="20">
        <v>8</v>
      </c>
      <c r="S93" s="91">
        <f t="shared" ca="1" si="113"/>
        <v>0.28394980771195361</v>
      </c>
      <c r="T93" s="91">
        <f t="shared" ca="1" si="114"/>
        <v>0.52631617807413977</v>
      </c>
      <c r="U93" s="91">
        <f t="shared" ca="1" si="114"/>
        <v>0.28947386334738917</v>
      </c>
      <c r="V93" s="91">
        <f t="shared" ca="1" si="114"/>
        <v>0.81617724610452314</v>
      </c>
      <c r="W93" s="91">
        <f t="shared" ca="1" si="114"/>
        <v>0.2276537265226059</v>
      </c>
      <c r="X93" s="91"/>
    </row>
    <row r="94" spans="2:65" x14ac:dyDescent="0.25">
      <c r="B94">
        <f t="shared" si="112"/>
        <v>111</v>
      </c>
      <c r="E94" s="16">
        <f t="shared" si="115"/>
        <v>123.75</v>
      </c>
      <c r="F94" s="16">
        <f t="shared" si="116"/>
        <v>1</v>
      </c>
      <c r="G94" s="16">
        <f t="shared" si="117"/>
        <v>9</v>
      </c>
      <c r="J94" s="20">
        <v>9</v>
      </c>
      <c r="R94" s="20">
        <v>9</v>
      </c>
      <c r="S94" s="91">
        <f t="shared" ca="1" si="113"/>
        <v>0.28299299970853908</v>
      </c>
      <c r="T94" s="91">
        <f t="shared" ca="1" si="114"/>
        <v>0.52100841242166063</v>
      </c>
      <c r="U94" s="91">
        <f t="shared" ca="1" si="114"/>
        <v>0.28571486122901774</v>
      </c>
      <c r="V94" s="91">
        <f t="shared" ca="1" si="114"/>
        <v>0.79645938425902996</v>
      </c>
      <c r="W94" s="91">
        <f t="shared" ca="1" si="114"/>
        <v>0.21768769033978388</v>
      </c>
      <c r="X94" s="91"/>
    </row>
    <row r="95" spans="2:65" x14ac:dyDescent="0.25">
      <c r="B95">
        <f t="shared" si="112"/>
        <v>106</v>
      </c>
      <c r="E95" s="16">
        <f t="shared" si="115"/>
        <v>111.75</v>
      </c>
      <c r="F95" s="16">
        <f t="shared" si="116"/>
        <v>1</v>
      </c>
      <c r="G95" s="16">
        <f t="shared" si="117"/>
        <v>10</v>
      </c>
      <c r="J95" s="20">
        <v>10</v>
      </c>
      <c r="R95" s="20">
        <v>10</v>
      </c>
      <c r="S95" s="91">
        <f t="shared" ca="1" si="113"/>
        <v>0.27756690481009827</v>
      </c>
      <c r="T95" s="91">
        <f t="shared" ca="1" si="114"/>
        <v>0.48128257409918801</v>
      </c>
      <c r="U95" s="91">
        <f t="shared" ca="1" si="114"/>
        <v>0.27967474629379629</v>
      </c>
      <c r="V95" s="91">
        <f t="shared" ca="1" si="114"/>
        <v>0.77205787581777463</v>
      </c>
      <c r="W95" s="91">
        <f t="shared" ca="1" si="114"/>
        <v>0.21004563663895362</v>
      </c>
      <c r="X95" s="91"/>
    </row>
    <row r="96" spans="2:65" x14ac:dyDescent="0.25">
      <c r="B96">
        <f t="shared" si="112"/>
        <v>108</v>
      </c>
      <c r="E96" s="16">
        <f t="shared" si="115"/>
        <v>107.25</v>
      </c>
      <c r="F96" s="16">
        <f t="shared" si="116"/>
        <v>1</v>
      </c>
      <c r="G96" s="16">
        <f t="shared" si="117"/>
        <v>11</v>
      </c>
      <c r="J96" s="20">
        <v>11</v>
      </c>
      <c r="R96" s="20">
        <v>11</v>
      </c>
      <c r="S96" s="91">
        <f t="shared" ca="1" si="113"/>
        <v>0.27160435293369645</v>
      </c>
      <c r="T96" s="91">
        <f t="shared" ca="1" si="114"/>
        <v>0.43200026984311413</v>
      </c>
      <c r="U96" s="91">
        <f t="shared" ca="1" si="114"/>
        <v>0.27500056802996697</v>
      </c>
      <c r="V96" s="91">
        <f t="shared" ca="1" si="114"/>
        <v>0.76190538148204356</v>
      </c>
      <c r="W96" s="91">
        <f t="shared" ca="1" si="114"/>
        <v>0.20345092653155314</v>
      </c>
      <c r="X96" s="91"/>
    </row>
    <row r="97" spans="2:24" x14ac:dyDescent="0.25">
      <c r="B97">
        <f t="shared" si="112"/>
        <v>119</v>
      </c>
      <c r="E97" s="16">
        <f t="shared" si="115"/>
        <v>91.75</v>
      </c>
      <c r="F97" s="16">
        <f t="shared" si="116"/>
        <v>1</v>
      </c>
      <c r="G97" s="16">
        <f t="shared" si="117"/>
        <v>12</v>
      </c>
      <c r="J97" s="20">
        <v>12</v>
      </c>
      <c r="R97" s="20">
        <v>12</v>
      </c>
      <c r="S97" s="91">
        <f t="shared" ca="1" si="113"/>
        <v>0.2670799440086194</v>
      </c>
      <c r="T97" s="91">
        <f t="shared" ca="1" si="114"/>
        <v>0.40830369690832868</v>
      </c>
      <c r="U97" s="91">
        <f t="shared" ca="1" si="114"/>
        <v>0.2720594442696026</v>
      </c>
      <c r="V97" s="91">
        <f t="shared" ca="1" si="114"/>
        <v>0.75000062664872713</v>
      </c>
      <c r="W97" s="91">
        <f t="shared" ca="1" si="114"/>
        <v>0.18963641474493381</v>
      </c>
      <c r="X97" s="91"/>
    </row>
    <row r="98" spans="2:24" x14ac:dyDescent="0.25">
      <c r="B98">
        <f t="shared" si="112"/>
        <v>116</v>
      </c>
      <c r="E98" s="16">
        <f t="shared" si="115"/>
        <v>87.875</v>
      </c>
      <c r="F98" s="16">
        <f t="shared" si="116"/>
        <v>1</v>
      </c>
      <c r="G98" s="16">
        <f t="shared" si="117"/>
        <v>13</v>
      </c>
      <c r="J98" s="20">
        <v>13</v>
      </c>
      <c r="R98" s="20">
        <v>13</v>
      </c>
      <c r="S98" s="91">
        <f t="shared" ca="1" si="113"/>
        <v>0.26573359858459011</v>
      </c>
      <c r="T98" s="91">
        <f t="shared" ca="1" si="114"/>
        <v>0.38171949051601739</v>
      </c>
      <c r="U98" s="91">
        <f t="shared" ca="1" si="114"/>
        <v>0.24982388120517399</v>
      </c>
      <c r="V98" s="91">
        <f t="shared" ca="1" si="114"/>
        <v>0.73529458571063211</v>
      </c>
      <c r="W98" s="91">
        <f t="shared" ca="1" si="114"/>
        <v>0.18546216447382149</v>
      </c>
      <c r="X98" s="91"/>
    </row>
    <row r="99" spans="2:24" x14ac:dyDescent="0.25">
      <c r="B99">
        <f t="shared" si="112"/>
        <v>138</v>
      </c>
      <c r="E99" s="16">
        <f t="shared" si="115"/>
        <v>73</v>
      </c>
      <c r="F99" s="16">
        <f t="shared" si="116"/>
        <v>1</v>
      </c>
      <c r="G99" s="16">
        <f t="shared" si="117"/>
        <v>14</v>
      </c>
      <c r="J99" s="20">
        <v>14</v>
      </c>
      <c r="R99" s="20">
        <v>14</v>
      </c>
      <c r="S99" s="91">
        <f t="shared" ca="1" si="113"/>
        <v>0.26272639041318896</v>
      </c>
      <c r="T99" s="91">
        <f t="shared" ca="1" si="114"/>
        <v>0.35960537769696505</v>
      </c>
      <c r="U99" s="91">
        <f t="shared" ca="1" si="114"/>
        <v>0.24728267935259365</v>
      </c>
      <c r="V99" s="91">
        <f t="shared" ca="1" si="114"/>
        <v>0.72058741298515228</v>
      </c>
      <c r="W99" s="91">
        <f t="shared" ca="1" si="114"/>
        <v>0.16503507339339901</v>
      </c>
      <c r="X99" s="91"/>
    </row>
    <row r="100" spans="2:24" x14ac:dyDescent="0.25">
      <c r="B100">
        <f t="shared" si="112"/>
        <v>141</v>
      </c>
      <c r="E100" s="16">
        <f t="shared" si="115"/>
        <v>72.25</v>
      </c>
      <c r="F100" s="16">
        <f t="shared" si="116"/>
        <v>1</v>
      </c>
      <c r="G100" s="16">
        <f t="shared" si="117"/>
        <v>15</v>
      </c>
      <c r="J100" s="20">
        <v>15</v>
      </c>
      <c r="R100" s="20">
        <v>15</v>
      </c>
      <c r="S100" s="91">
        <f t="shared" ca="1" si="113"/>
        <v>0.26027445779703756</v>
      </c>
      <c r="T100" s="91">
        <f t="shared" ca="1" si="114"/>
        <v>0.35714267433882485</v>
      </c>
      <c r="U100" s="91">
        <f t="shared" ca="1" si="114"/>
        <v>0.23780410080362446</v>
      </c>
      <c r="V100" s="91">
        <f t="shared" ca="1" si="114"/>
        <v>0.6894797307974434</v>
      </c>
      <c r="W100" s="91">
        <f t="shared" ca="1" si="114"/>
        <v>0.14801411758913885</v>
      </c>
      <c r="X100" s="91"/>
    </row>
    <row r="101" spans="2:24" x14ac:dyDescent="0.25">
      <c r="B101">
        <f t="shared" si="112"/>
        <v>155</v>
      </c>
      <c r="E101" s="16">
        <f t="shared" si="115"/>
        <v>68</v>
      </c>
      <c r="F101" s="16">
        <f t="shared" si="116"/>
        <v>1</v>
      </c>
      <c r="G101" s="16">
        <f t="shared" si="117"/>
        <v>16</v>
      </c>
      <c r="J101" s="20">
        <v>16</v>
      </c>
      <c r="R101" s="20">
        <v>16</v>
      </c>
      <c r="S101" s="91">
        <f t="shared" ca="1" si="113"/>
        <v>0.24836582821997891</v>
      </c>
      <c r="T101" s="91">
        <f t="shared" ca="1" si="114"/>
        <v>0.35632097992938289</v>
      </c>
      <c r="U101" s="91">
        <f t="shared" ca="1" si="114"/>
        <v>0.23655933137284596</v>
      </c>
      <c r="V101" s="91">
        <f t="shared" ca="1" si="114"/>
        <v>0.66000038059193444</v>
      </c>
      <c r="W101" s="91">
        <f t="shared" ca="1" si="114"/>
        <v>0.12661395282196858</v>
      </c>
      <c r="X101" s="91"/>
    </row>
    <row r="102" spans="2:24" x14ac:dyDescent="0.25">
      <c r="B102">
        <f t="shared" si="112"/>
        <v>120</v>
      </c>
      <c r="E102" s="16">
        <f t="shared" si="115"/>
        <v>67.5</v>
      </c>
      <c r="F102" s="16">
        <f t="shared" si="116"/>
        <v>1</v>
      </c>
      <c r="G102" s="16">
        <f t="shared" si="117"/>
        <v>17</v>
      </c>
      <c r="J102" s="20">
        <v>17</v>
      </c>
      <c r="R102" s="20">
        <v>17</v>
      </c>
      <c r="S102" s="91">
        <f t="shared" ca="1" si="113"/>
        <v>0.24561313638042992</v>
      </c>
      <c r="T102" s="91">
        <f t="shared" ca="1" si="114"/>
        <v>0.33333252752418158</v>
      </c>
      <c r="U102" s="91">
        <f t="shared" ca="1" si="114"/>
        <v>0.2289150907753276</v>
      </c>
      <c r="V102" s="91">
        <f t="shared" ca="1" si="114"/>
        <v>0.65306044052100676</v>
      </c>
      <c r="W102" s="91">
        <f t="shared" ca="1" si="114"/>
        <v>0.12187425471136454</v>
      </c>
      <c r="X102" s="91"/>
    </row>
    <row r="103" spans="2:24" x14ac:dyDescent="0.25">
      <c r="B103">
        <f t="shared" si="112"/>
        <v>132</v>
      </c>
      <c r="E103" s="16">
        <f t="shared" si="115"/>
        <v>65.75</v>
      </c>
      <c r="F103" s="16">
        <f t="shared" si="116"/>
        <v>1</v>
      </c>
      <c r="G103" s="16">
        <f t="shared" si="117"/>
        <v>18</v>
      </c>
      <c r="J103" s="20">
        <v>18</v>
      </c>
      <c r="R103" s="20">
        <v>18</v>
      </c>
      <c r="S103" s="91">
        <f t="shared" ca="1" si="113"/>
        <v>0.24390227578670179</v>
      </c>
      <c r="T103" s="91">
        <f t="shared" ca="1" si="114"/>
        <v>0.32380863169810614</v>
      </c>
      <c r="U103" s="91">
        <f t="shared" ca="1" si="114"/>
        <v>0.21951268599110177</v>
      </c>
      <c r="V103" s="91">
        <f t="shared" ca="1" si="114"/>
        <v>0.60597521409522115</v>
      </c>
      <c r="W103" s="91">
        <f t="shared" ca="1" si="114"/>
        <v>0.11859436249413796</v>
      </c>
      <c r="X103" s="91"/>
    </row>
    <row r="104" spans="2:24" x14ac:dyDescent="0.25">
      <c r="B104">
        <f t="shared" si="112"/>
        <v>163</v>
      </c>
      <c r="E104" s="16">
        <f t="shared" si="115"/>
        <v>63.5</v>
      </c>
      <c r="F104" s="16">
        <f t="shared" si="116"/>
        <v>1</v>
      </c>
      <c r="G104" s="16">
        <f t="shared" si="117"/>
        <v>19</v>
      </c>
      <c r="J104" s="20">
        <v>19</v>
      </c>
      <c r="R104" s="20">
        <v>19</v>
      </c>
      <c r="S104" s="91">
        <f t="shared" ca="1" si="113"/>
        <v>0.24161153787600426</v>
      </c>
      <c r="T104" s="91">
        <f t="shared" ca="1" si="114"/>
        <v>0.30120503861153569</v>
      </c>
      <c r="U104" s="91">
        <f t="shared" ca="1" si="114"/>
        <v>0.20512791420956872</v>
      </c>
      <c r="V104" s="91">
        <f t="shared" ca="1" si="114"/>
        <v>0.57692345181401328</v>
      </c>
      <c r="W104" s="91">
        <f t="shared" ca="1" si="114"/>
        <v>0.11834310432919316</v>
      </c>
      <c r="X104" s="91"/>
    </row>
    <row r="105" spans="2:24" x14ac:dyDescent="0.25">
      <c r="B105">
        <f t="shared" si="112"/>
        <v>102</v>
      </c>
      <c r="E105" s="16">
        <f t="shared" si="115"/>
        <v>59.5</v>
      </c>
      <c r="F105" s="16">
        <f t="shared" si="116"/>
        <v>1</v>
      </c>
      <c r="G105" s="16">
        <f t="shared" si="117"/>
        <v>20</v>
      </c>
      <c r="J105" s="20">
        <v>20</v>
      </c>
      <c r="R105" s="20">
        <v>20</v>
      </c>
      <c r="S105" s="91">
        <f t="shared" ca="1" si="113"/>
        <v>0.23909606767768721</v>
      </c>
      <c r="T105" s="91">
        <f t="shared" ca="1" si="114"/>
        <v>0.29629567658789563</v>
      </c>
      <c r="U105" s="91">
        <f t="shared" ca="1" si="114"/>
        <v>0.20300679388477991</v>
      </c>
      <c r="V105" s="91">
        <f t="shared" ca="1" si="114"/>
        <v>0.57471215848906876</v>
      </c>
      <c r="W105" s="91">
        <f t="shared" ca="1" si="114"/>
        <v>0.10974004826653316</v>
      </c>
      <c r="X105" s="91"/>
    </row>
    <row r="106" spans="2:24" x14ac:dyDescent="0.25">
      <c r="B106">
        <f t="shared" si="112"/>
        <v>113</v>
      </c>
      <c r="E106" s="16">
        <f t="shared" si="115"/>
        <v>58.125</v>
      </c>
      <c r="F106" s="16">
        <f t="shared" si="116"/>
        <v>1</v>
      </c>
      <c r="G106" s="16">
        <f t="shared" si="117"/>
        <v>21</v>
      </c>
      <c r="J106" s="20">
        <v>21</v>
      </c>
      <c r="R106" s="20">
        <v>21</v>
      </c>
      <c r="S106" s="91">
        <f t="shared" ca="1" si="113"/>
        <v>0.23875415881393022</v>
      </c>
      <c r="T106" s="91">
        <f t="shared" ref="T106:W130" ca="1" si="118">IF($J106&lt;=$E$84,LARGE(T$6:T$61,$J106),"")</f>
        <v>0.27999933316210318</v>
      </c>
      <c r="U106" s="91">
        <f t="shared" ca="1" si="118"/>
        <v>0.20220494283696794</v>
      </c>
      <c r="V106" s="91">
        <f t="shared" ca="1" si="118"/>
        <v>0.55555652291610425</v>
      </c>
      <c r="W106" s="91">
        <f t="shared" ca="1" si="118"/>
        <v>9.4634620627588539E-2</v>
      </c>
      <c r="X106" s="91"/>
    </row>
    <row r="107" spans="2:24" x14ac:dyDescent="0.25">
      <c r="B107">
        <f t="shared" si="112"/>
        <v>103</v>
      </c>
      <c r="E107" s="16">
        <f t="shared" si="115"/>
        <v>57</v>
      </c>
      <c r="F107" s="16">
        <f t="shared" si="116"/>
        <v>1</v>
      </c>
      <c r="G107" s="16">
        <f t="shared" si="117"/>
        <v>22</v>
      </c>
      <c r="J107" s="20">
        <v>22</v>
      </c>
      <c r="R107" s="20">
        <v>22</v>
      </c>
      <c r="S107" s="91">
        <f t="shared" ca="1" si="113"/>
        <v>0.23529450802833493</v>
      </c>
      <c r="T107" s="91">
        <f t="shared" ca="1" si="118"/>
        <v>0.26398261936988926</v>
      </c>
      <c r="U107" s="91">
        <f t="shared" ca="1" si="118"/>
        <v>0.20000070700486744</v>
      </c>
      <c r="V107" s="91">
        <f t="shared" ca="1" si="118"/>
        <v>0.51807140408464514</v>
      </c>
      <c r="W107" s="91">
        <f t="shared" ca="1" si="118"/>
        <v>7.68226070578438E-2</v>
      </c>
      <c r="X107" s="91"/>
    </row>
    <row r="108" spans="2:24" x14ac:dyDescent="0.25">
      <c r="B108">
        <f t="shared" si="112"/>
        <v>166</v>
      </c>
      <c r="E108" s="16">
        <f t="shared" si="115"/>
        <v>56</v>
      </c>
      <c r="F108" s="16">
        <f t="shared" si="116"/>
        <v>1</v>
      </c>
      <c r="G108" s="16">
        <f t="shared" si="117"/>
        <v>23</v>
      </c>
      <c r="J108" s="20">
        <v>23</v>
      </c>
      <c r="R108" s="20">
        <v>23</v>
      </c>
      <c r="S108" s="91">
        <f t="shared" ca="1" si="113"/>
        <v>0.23469385769934997</v>
      </c>
      <c r="T108" s="91">
        <f t="shared" ca="1" si="118"/>
        <v>0.24691303926823957</v>
      </c>
      <c r="U108" s="91">
        <f t="shared" ca="1" si="118"/>
        <v>0.19753174292781228</v>
      </c>
      <c r="V108" s="91">
        <f t="shared" ca="1" si="118"/>
        <v>0.46616479585062603</v>
      </c>
      <c r="W108" s="91">
        <f t="shared" ca="1" si="118"/>
        <v>7.6692681772315502E-2</v>
      </c>
      <c r="X108" s="91"/>
    </row>
    <row r="109" spans="2:24" x14ac:dyDescent="0.25">
      <c r="B109">
        <f t="shared" si="112"/>
        <v>129</v>
      </c>
      <c r="E109" s="16">
        <f t="shared" si="115"/>
        <v>50</v>
      </c>
      <c r="F109" s="16">
        <f t="shared" si="116"/>
        <v>1</v>
      </c>
      <c r="G109" s="16">
        <f t="shared" si="117"/>
        <v>24</v>
      </c>
      <c r="J109" s="20">
        <v>24</v>
      </c>
      <c r="R109" s="20">
        <v>24</v>
      </c>
      <c r="S109" s="91">
        <f t="shared" ca="1" si="113"/>
        <v>0.23233713725892385</v>
      </c>
      <c r="T109" s="91">
        <f t="shared" ca="1" si="118"/>
        <v>0.24561307647959502</v>
      </c>
      <c r="U109" s="91">
        <f t="shared" ca="1" si="118"/>
        <v>0.19387784799973018</v>
      </c>
      <c r="V109" s="91">
        <f t="shared" ca="1" si="118"/>
        <v>0.44800046742725219</v>
      </c>
      <c r="W109" s="91">
        <f t="shared" ca="1" si="118"/>
        <v>7.5625054470650474E-2</v>
      </c>
      <c r="X109" s="91"/>
    </row>
    <row r="110" spans="2:24" x14ac:dyDescent="0.25">
      <c r="B110">
        <f t="shared" si="112"/>
        <v>101</v>
      </c>
      <c r="E110" s="16">
        <f t="shared" si="115"/>
        <v>48.25</v>
      </c>
      <c r="F110" s="16">
        <f t="shared" si="116"/>
        <v>1</v>
      </c>
      <c r="G110" s="16">
        <f t="shared" si="117"/>
        <v>25</v>
      </c>
      <c r="J110" s="20">
        <v>25</v>
      </c>
      <c r="R110" s="20">
        <v>25</v>
      </c>
      <c r="S110" s="91">
        <f t="shared" ca="1" si="113"/>
        <v>0.22795779758592299</v>
      </c>
      <c r="T110" s="91">
        <f t="shared" ca="1" si="118"/>
        <v>0.24117599021847996</v>
      </c>
      <c r="U110" s="91">
        <f t="shared" ca="1" si="118"/>
        <v>0.19062927891830814</v>
      </c>
      <c r="V110" s="91">
        <f t="shared" ca="1" si="118"/>
        <v>0.43577139633242579</v>
      </c>
      <c r="W110" s="91">
        <f t="shared" ca="1" si="118"/>
        <v>7.4177817515930305E-2</v>
      </c>
      <c r="X110" s="91"/>
    </row>
    <row r="111" spans="2:24" x14ac:dyDescent="0.25">
      <c r="B111">
        <f t="shared" si="112"/>
        <v>152</v>
      </c>
      <c r="E111" s="16">
        <f t="shared" si="115"/>
        <v>46.75</v>
      </c>
      <c r="F111" s="16">
        <f t="shared" si="116"/>
        <v>1</v>
      </c>
      <c r="G111" s="16">
        <f t="shared" si="117"/>
        <v>26</v>
      </c>
      <c r="J111" s="20">
        <v>26</v>
      </c>
      <c r="R111" s="20">
        <v>26</v>
      </c>
      <c r="S111" s="91">
        <f t="shared" ca="1" si="113"/>
        <v>0.22343346782013124</v>
      </c>
      <c r="T111" s="91">
        <f t="shared" ca="1" si="118"/>
        <v>0.24085993980638976</v>
      </c>
      <c r="U111" s="91">
        <f t="shared" ca="1" si="118"/>
        <v>0.18801090873628365</v>
      </c>
      <c r="V111" s="91">
        <f t="shared" ca="1" si="118"/>
        <v>0.40972139393757273</v>
      </c>
      <c r="W111" s="91">
        <f t="shared" ca="1" si="118"/>
        <v>7.0713382723468068E-2</v>
      </c>
      <c r="X111" s="91"/>
    </row>
    <row r="112" spans="2:24" x14ac:dyDescent="0.25">
      <c r="B112">
        <f t="shared" si="112"/>
        <v>122</v>
      </c>
      <c r="E112" s="16">
        <f t="shared" si="115"/>
        <v>46.5</v>
      </c>
      <c r="F112" s="16">
        <f t="shared" si="116"/>
        <v>1</v>
      </c>
      <c r="G112" s="16">
        <f t="shared" si="117"/>
        <v>27</v>
      </c>
      <c r="J112" s="20">
        <v>27</v>
      </c>
      <c r="R112" s="20">
        <v>27</v>
      </c>
      <c r="S112" s="91">
        <f t="shared" ca="1" si="113"/>
        <v>0.22058849890902127</v>
      </c>
      <c r="T112" s="91">
        <f t="shared" ca="1" si="118"/>
        <v>0.23529346049634872</v>
      </c>
      <c r="U112" s="91">
        <f t="shared" ca="1" si="118"/>
        <v>0.18749962338932413</v>
      </c>
      <c r="V112" s="91">
        <f t="shared" ca="1" si="118"/>
        <v>0.39506183087666769</v>
      </c>
      <c r="W112" s="91">
        <f t="shared" ca="1" si="118"/>
        <v>6.2963236770198036E-2</v>
      </c>
      <c r="X112" s="91"/>
    </row>
    <row r="113" spans="2:24" x14ac:dyDescent="0.25">
      <c r="B113">
        <f t="shared" si="112"/>
        <v>114</v>
      </c>
      <c r="E113" s="16">
        <f t="shared" si="115"/>
        <v>42.5</v>
      </c>
      <c r="F113" s="16">
        <f t="shared" si="116"/>
        <v>1</v>
      </c>
      <c r="G113" s="16">
        <f t="shared" si="117"/>
        <v>28</v>
      </c>
      <c r="J113" s="20">
        <v>28</v>
      </c>
      <c r="R113" s="20">
        <v>28</v>
      </c>
      <c r="S113" s="91">
        <f t="shared" ca="1" si="113"/>
        <v>0.21999934038773691</v>
      </c>
      <c r="T113" s="91">
        <f t="shared" ca="1" si="118"/>
        <v>0.2317077210990757</v>
      </c>
      <c r="U113" s="91">
        <f t="shared" ca="1" si="118"/>
        <v>0.18584013260995202</v>
      </c>
      <c r="V113" s="91">
        <f t="shared" ca="1" si="118"/>
        <v>0.34601992952552818</v>
      </c>
      <c r="W113" s="91">
        <f t="shared" ca="1" si="118"/>
        <v>5.6094786070182229E-2</v>
      </c>
      <c r="X113" s="91"/>
    </row>
    <row r="114" spans="2:24" x14ac:dyDescent="0.25">
      <c r="B114">
        <f t="shared" si="112"/>
        <v>159</v>
      </c>
      <c r="E114" s="16">
        <f t="shared" si="115"/>
        <v>41.25</v>
      </c>
      <c r="F114" s="16">
        <f t="shared" si="116"/>
        <v>1</v>
      </c>
      <c r="G114" s="16">
        <f t="shared" si="117"/>
        <v>29</v>
      </c>
      <c r="J114" s="20">
        <v>29</v>
      </c>
      <c r="R114" s="20">
        <v>29</v>
      </c>
      <c r="S114" s="91">
        <f t="shared" ca="1" si="113"/>
        <v>0.21794871511478892</v>
      </c>
      <c r="T114" s="91">
        <f t="shared" ca="1" si="118"/>
        <v>0.22500006186975083</v>
      </c>
      <c r="U114" s="91">
        <f t="shared" ca="1" si="118"/>
        <v>0.18503956169336297</v>
      </c>
      <c r="V114" s="91">
        <f t="shared" ca="1" si="118"/>
        <v>0.33460147690227598</v>
      </c>
      <c r="W114" s="91">
        <f t="shared" ca="1" si="118"/>
        <v>5.3650489044077161E-2</v>
      </c>
      <c r="X114" s="91"/>
    </row>
    <row r="115" spans="2:24" x14ac:dyDescent="0.25">
      <c r="B115">
        <f t="shared" si="112"/>
        <v>142</v>
      </c>
      <c r="E115" s="16">
        <f t="shared" si="115"/>
        <v>41</v>
      </c>
      <c r="F115" s="16">
        <f t="shared" si="116"/>
        <v>1</v>
      </c>
      <c r="G115" s="16">
        <f t="shared" si="117"/>
        <v>30</v>
      </c>
      <c r="J115" s="20">
        <v>30</v>
      </c>
      <c r="R115" s="20">
        <v>30</v>
      </c>
      <c r="S115" s="91">
        <f t="shared" ca="1" si="113"/>
        <v>0.21653464744645501</v>
      </c>
      <c r="T115" s="91">
        <f t="shared" ca="1" si="118"/>
        <v>0.20833429435153503</v>
      </c>
      <c r="U115" s="91">
        <f t="shared" ca="1" si="118"/>
        <v>0.1596957745356444</v>
      </c>
      <c r="V115" s="91">
        <f t="shared" ca="1" si="118"/>
        <v>0.31481507097205258</v>
      </c>
      <c r="W115" s="91">
        <f t="shared" ca="1" si="118"/>
        <v>5.3434442014679492E-2</v>
      </c>
      <c r="X115" s="91"/>
    </row>
    <row r="116" spans="2:24" x14ac:dyDescent="0.25">
      <c r="B116">
        <f t="shared" si="112"/>
        <v>123</v>
      </c>
      <c r="E116" s="16">
        <f t="shared" si="115"/>
        <v>40.25</v>
      </c>
      <c r="F116" s="16">
        <f t="shared" si="116"/>
        <v>1</v>
      </c>
      <c r="G116" s="16">
        <f t="shared" si="117"/>
        <v>31</v>
      </c>
      <c r="J116" s="20">
        <v>31</v>
      </c>
      <c r="R116" s="20">
        <v>31</v>
      </c>
      <c r="S116" s="91">
        <f t="shared" ca="1" si="113"/>
        <v>0.21428476954042669</v>
      </c>
      <c r="T116" s="91">
        <f t="shared" ca="1" si="118"/>
        <v>0.2073165791476467</v>
      </c>
      <c r="U116" s="91">
        <f t="shared" ca="1" si="118"/>
        <v>0.13580276516469147</v>
      </c>
      <c r="V116" s="91">
        <f t="shared" ca="1" si="118"/>
        <v>0.3069869918053581</v>
      </c>
      <c r="W116" s="91">
        <f t="shared" ca="1" si="118"/>
        <v>5.3277606582966305E-2</v>
      </c>
      <c r="X116" s="91"/>
    </row>
    <row r="117" spans="2:24" x14ac:dyDescent="0.25">
      <c r="B117">
        <f t="shared" si="112"/>
        <v>144</v>
      </c>
      <c r="E117" s="16">
        <f t="shared" si="115"/>
        <v>38.25</v>
      </c>
      <c r="F117" s="16">
        <f t="shared" si="116"/>
        <v>1</v>
      </c>
      <c r="G117" s="16">
        <f t="shared" si="117"/>
        <v>32</v>
      </c>
      <c r="J117" s="20">
        <v>32</v>
      </c>
      <c r="R117" s="20">
        <v>32</v>
      </c>
      <c r="S117" s="91">
        <f t="shared" ca="1" si="113"/>
        <v>0.21367540839236698</v>
      </c>
      <c r="T117" s="91">
        <f t="shared" ca="1" si="118"/>
        <v>0.20147607618292104</v>
      </c>
      <c r="U117" s="91">
        <f t="shared" ca="1" si="118"/>
        <v>0.12946384091754407</v>
      </c>
      <c r="V117" s="91">
        <f t="shared" ca="1" si="118"/>
        <v>0.30315023207382708</v>
      </c>
      <c r="W117" s="91">
        <f t="shared" ca="1" si="118"/>
        <v>5.2799601083801315E-2</v>
      </c>
      <c r="X117" s="91"/>
    </row>
    <row r="118" spans="2:24" x14ac:dyDescent="0.25">
      <c r="B118">
        <f t="shared" si="112"/>
        <v>124</v>
      </c>
      <c r="E118" s="16">
        <f t="shared" si="115"/>
        <v>38</v>
      </c>
      <c r="F118" s="16">
        <f t="shared" si="116"/>
        <v>1</v>
      </c>
      <c r="G118" s="16">
        <f t="shared" si="117"/>
        <v>33</v>
      </c>
      <c r="J118" s="20">
        <v>33</v>
      </c>
      <c r="R118" s="20">
        <v>33</v>
      </c>
      <c r="S118" s="91">
        <f t="shared" ca="1" si="113"/>
        <v>0.20813049130593506</v>
      </c>
      <c r="T118" s="91">
        <f t="shared" ca="1" si="118"/>
        <v>0.19469118459639934</v>
      </c>
      <c r="U118" s="91">
        <f t="shared" ca="1" si="118"/>
        <v>0.12941194874574888</v>
      </c>
      <c r="V118" s="91">
        <f t="shared" ca="1" si="118"/>
        <v>0.29892451214285548</v>
      </c>
      <c r="W118" s="91">
        <f t="shared" ca="1" si="118"/>
        <v>5.1229126748218085E-2</v>
      </c>
      <c r="X118" s="91"/>
    </row>
    <row r="119" spans="2:24" x14ac:dyDescent="0.25">
      <c r="B119">
        <f t="shared" si="112"/>
        <v>121</v>
      </c>
      <c r="E119" s="16">
        <f t="shared" si="115"/>
        <v>36</v>
      </c>
      <c r="F119" s="16">
        <f t="shared" si="116"/>
        <v>1</v>
      </c>
      <c r="G119" s="16">
        <f t="shared" si="117"/>
        <v>34</v>
      </c>
      <c r="J119" s="20">
        <v>34</v>
      </c>
      <c r="R119" s="20">
        <v>34</v>
      </c>
      <c r="S119" s="91">
        <f t="shared" ca="1" si="113"/>
        <v>0.20689694027330885</v>
      </c>
      <c r="T119" s="91">
        <f t="shared" ca="1" si="118"/>
        <v>0.18631190031330505</v>
      </c>
      <c r="U119" s="91">
        <f t="shared" ca="1" si="118"/>
        <v>0.11399034907601059</v>
      </c>
      <c r="V119" s="91">
        <f t="shared" ca="1" si="118"/>
        <v>0.27948281022349025</v>
      </c>
      <c r="W119" s="91">
        <f t="shared" ca="1" si="118"/>
        <v>3.9635100216448185E-2</v>
      </c>
      <c r="X119" s="91"/>
    </row>
    <row r="120" spans="2:24" x14ac:dyDescent="0.25">
      <c r="B120">
        <f t="shared" si="112"/>
        <v>112</v>
      </c>
      <c r="E120" s="16">
        <f t="shared" si="115"/>
        <v>35.75</v>
      </c>
      <c r="F120" s="16">
        <f t="shared" si="116"/>
        <v>1</v>
      </c>
      <c r="G120" s="16">
        <f t="shared" si="117"/>
        <v>35</v>
      </c>
      <c r="J120" s="20">
        <v>35</v>
      </c>
      <c r="R120" s="20">
        <v>35</v>
      </c>
      <c r="S120" s="91">
        <f t="shared" ca="1" si="113"/>
        <v>0.20588325775563135</v>
      </c>
      <c r="T120" s="91">
        <f t="shared" ca="1" si="118"/>
        <v>0.18080870366277968</v>
      </c>
      <c r="U120" s="91">
        <f t="shared" ca="1" si="118"/>
        <v>0.10294076218822149</v>
      </c>
      <c r="V120" s="91">
        <f t="shared" ca="1" si="118"/>
        <v>0.27499963004588984</v>
      </c>
      <c r="W120" s="91">
        <f t="shared" ca="1" si="118"/>
        <v>3.5839949567072364E-2</v>
      </c>
      <c r="X120" s="91"/>
    </row>
    <row r="121" spans="2:24" x14ac:dyDescent="0.25">
      <c r="B121">
        <f t="shared" si="112"/>
        <v>146</v>
      </c>
      <c r="E121" s="16">
        <f t="shared" si="115"/>
        <v>34</v>
      </c>
      <c r="F121" s="16">
        <f t="shared" si="116"/>
        <v>1</v>
      </c>
      <c r="G121" s="16">
        <f t="shared" si="117"/>
        <v>36</v>
      </c>
      <c r="J121" s="20">
        <v>36</v>
      </c>
      <c r="R121" s="20">
        <v>36</v>
      </c>
      <c r="S121" s="91">
        <f t="shared" ca="1" si="113"/>
        <v>0.2013888936905997</v>
      </c>
      <c r="T121" s="91">
        <f t="shared" ca="1" si="118"/>
        <v>0.16911673708177796</v>
      </c>
      <c r="U121" s="91">
        <f t="shared" ca="1" si="118"/>
        <v>0.10091699712420234</v>
      </c>
      <c r="V121" s="91">
        <f t="shared" ca="1" si="118"/>
        <v>0.27247954436556338</v>
      </c>
      <c r="W121" s="91">
        <f t="shared" ca="1" si="118"/>
        <v>3.2944030990119312E-2</v>
      </c>
      <c r="X121" s="91"/>
    </row>
    <row r="122" spans="2:24" x14ac:dyDescent="0.25">
      <c r="B122">
        <f t="shared" si="112"/>
        <v>158</v>
      </c>
      <c r="E122" s="16">
        <f t="shared" si="115"/>
        <v>33.25</v>
      </c>
      <c r="F122" s="16">
        <f t="shared" si="116"/>
        <v>1</v>
      </c>
      <c r="G122" s="16">
        <f t="shared" si="117"/>
        <v>37</v>
      </c>
      <c r="J122" s="20">
        <v>37</v>
      </c>
      <c r="R122" s="20">
        <v>37</v>
      </c>
      <c r="S122" s="91">
        <f t="shared" ca="1" si="113"/>
        <v>0.2004662907172374</v>
      </c>
      <c r="T122" s="91">
        <f t="shared" ca="1" si="118"/>
        <v>0.16893645747191424</v>
      </c>
      <c r="U122" s="91">
        <f t="shared" ca="1" si="118"/>
        <v>8.8234471918927415E-2</v>
      </c>
      <c r="V122" s="91">
        <f t="shared" ca="1" si="118"/>
        <v>0.25446511363046515</v>
      </c>
      <c r="W122" s="91">
        <f t="shared" ca="1" si="118"/>
        <v>2.9932680540452006E-2</v>
      </c>
      <c r="X122" s="91"/>
    </row>
    <row r="123" spans="2:24" x14ac:dyDescent="0.25">
      <c r="B123">
        <f t="shared" si="112"/>
        <v>128</v>
      </c>
      <c r="E123" s="16">
        <f t="shared" si="115"/>
        <v>31.25</v>
      </c>
      <c r="F123" s="16">
        <f t="shared" si="116"/>
        <v>1</v>
      </c>
      <c r="G123" s="16">
        <f t="shared" si="117"/>
        <v>38</v>
      </c>
      <c r="J123" s="20">
        <v>38</v>
      </c>
      <c r="R123" s="20">
        <v>38</v>
      </c>
      <c r="S123" s="91">
        <f t="shared" ca="1" si="113"/>
        <v>0.19259286403537762</v>
      </c>
      <c r="T123" s="91">
        <f t="shared" ca="1" si="118"/>
        <v>0.16239276096375718</v>
      </c>
      <c r="U123" s="91">
        <f t="shared" ca="1" si="118"/>
        <v>8.686848051615266E-2</v>
      </c>
      <c r="V123" s="91">
        <f t="shared" ca="1" si="118"/>
        <v>0.23529395822838209</v>
      </c>
      <c r="W123" s="91">
        <f t="shared" ca="1" si="118"/>
        <v>2.3624901777832812E-2</v>
      </c>
    </row>
    <row r="124" spans="2:24" x14ac:dyDescent="0.25">
      <c r="B124">
        <f t="shared" si="112"/>
        <v>164</v>
      </c>
      <c r="E124" s="16">
        <f t="shared" si="115"/>
        <v>29.25</v>
      </c>
      <c r="F124" s="16">
        <f t="shared" si="116"/>
        <v>1</v>
      </c>
      <c r="G124" s="16">
        <f t="shared" si="117"/>
        <v>39</v>
      </c>
      <c r="J124" s="20">
        <v>39</v>
      </c>
      <c r="R124" s="20">
        <v>39</v>
      </c>
      <c r="S124" s="91">
        <f t="shared" ca="1" si="113"/>
        <v>0.18787803304559783</v>
      </c>
      <c r="T124" s="91">
        <f t="shared" ca="1" si="118"/>
        <v>0.15686218407614214</v>
      </c>
      <c r="U124" s="91">
        <f t="shared" ca="1" si="118"/>
        <v>8.6505654693059153E-2</v>
      </c>
      <c r="V124" s="91">
        <f t="shared" ca="1" si="118"/>
        <v>0.22535280625798762</v>
      </c>
      <c r="W124" s="91">
        <f t="shared" ca="1" si="118"/>
        <v>2.2220289279936568E-2</v>
      </c>
    </row>
    <row r="125" spans="2:24" x14ac:dyDescent="0.25">
      <c r="B125">
        <f t="shared" si="112"/>
        <v>161</v>
      </c>
      <c r="E125" s="16">
        <f t="shared" si="115"/>
        <v>28.25</v>
      </c>
      <c r="F125" s="16">
        <f t="shared" si="116"/>
        <v>1</v>
      </c>
      <c r="G125" s="16">
        <f t="shared" si="117"/>
        <v>40</v>
      </c>
      <c r="J125" s="20">
        <v>40</v>
      </c>
      <c r="R125" s="20">
        <v>40</v>
      </c>
      <c r="S125" s="91">
        <f t="shared" ca="1" si="113"/>
        <v>0.17870715666307185</v>
      </c>
      <c r="T125" s="91">
        <f t="shared" ca="1" si="118"/>
        <v>0.15609721481882047</v>
      </c>
      <c r="U125" s="91">
        <f t="shared" ca="1" si="118"/>
        <v>8.0023656241606331E-2</v>
      </c>
      <c r="V125" s="91">
        <f t="shared" ca="1" si="118"/>
        <v>0.22018381356105179</v>
      </c>
      <c r="W125" s="91">
        <f t="shared" ca="1" si="118"/>
        <v>2.076103814999546E-2</v>
      </c>
    </row>
    <row r="126" spans="2:24" x14ac:dyDescent="0.25">
      <c r="B126">
        <f t="shared" si="112"/>
        <v>157</v>
      </c>
      <c r="E126" s="16">
        <f t="shared" si="115"/>
        <v>27.25</v>
      </c>
      <c r="F126" s="16">
        <f t="shared" si="116"/>
        <v>1</v>
      </c>
      <c r="G126" s="16">
        <f t="shared" si="117"/>
        <v>41</v>
      </c>
      <c r="J126" s="20">
        <v>41</v>
      </c>
      <c r="R126" s="20">
        <v>41</v>
      </c>
      <c r="S126" s="91">
        <f t="shared" ca="1" si="113"/>
        <v>0.17098522234351732</v>
      </c>
      <c r="T126" s="91">
        <f t="shared" ca="1" si="118"/>
        <v>0.12500072673193913</v>
      </c>
      <c r="U126" s="91">
        <f t="shared" ca="1" si="118"/>
        <v>7.9999803957553184E-2</v>
      </c>
      <c r="V126" s="91">
        <f t="shared" ca="1" si="118"/>
        <v>0.21717258978683415</v>
      </c>
      <c r="W126" s="91">
        <f t="shared" ca="1" si="118"/>
        <v>1.8865452884540015E-2</v>
      </c>
    </row>
    <row r="127" spans="2:24" x14ac:dyDescent="0.25">
      <c r="B127">
        <f t="shared" si="112"/>
        <v>104</v>
      </c>
      <c r="E127" s="16">
        <f t="shared" si="115"/>
        <v>26.25</v>
      </c>
      <c r="F127" s="16">
        <f t="shared" si="116"/>
        <v>1</v>
      </c>
      <c r="G127" s="16">
        <f t="shared" si="117"/>
        <v>42</v>
      </c>
      <c r="J127" s="20">
        <v>42</v>
      </c>
      <c r="R127" s="20">
        <v>42</v>
      </c>
      <c r="S127" s="91">
        <f t="shared" ca="1" si="113"/>
        <v>0.16799902983599913</v>
      </c>
      <c r="T127" s="91">
        <f t="shared" ca="1" si="118"/>
        <v>0.11643887430136687</v>
      </c>
      <c r="U127" s="91">
        <f t="shared" ca="1" si="118"/>
        <v>7.99993494495366E-2</v>
      </c>
      <c r="V127" s="91">
        <f t="shared" ca="1" si="118"/>
        <v>0.20725352601630642</v>
      </c>
      <c r="W127" s="91">
        <f t="shared" ca="1" si="118"/>
        <v>1.217165845942717E-2</v>
      </c>
    </row>
    <row r="128" spans="2:24" x14ac:dyDescent="0.25">
      <c r="B128">
        <f t="shared" si="112"/>
        <v>126</v>
      </c>
      <c r="E128" s="16">
        <f t="shared" si="115"/>
        <v>24.5</v>
      </c>
      <c r="F128" s="16">
        <f t="shared" si="116"/>
        <v>1</v>
      </c>
      <c r="G128" s="16">
        <f t="shared" si="117"/>
        <v>43</v>
      </c>
      <c r="J128" s="20">
        <v>43</v>
      </c>
      <c r="R128" s="20">
        <v>43</v>
      </c>
      <c r="S128" s="91">
        <f t="shared" ca="1" si="113"/>
        <v>0.16042830863243507</v>
      </c>
      <c r="T128" s="91">
        <f t="shared" ca="1" si="118"/>
        <v>0.11481530217623233</v>
      </c>
      <c r="U128" s="91">
        <f t="shared" ca="1" si="118"/>
        <v>7.8299466124529135E-2</v>
      </c>
      <c r="V128" s="91">
        <f t="shared" ca="1" si="118"/>
        <v>0.15210075409049875</v>
      </c>
      <c r="W128" s="91">
        <f t="shared" ca="1" si="118"/>
        <v>8.2667420243367797E-3</v>
      </c>
    </row>
    <row r="129" spans="2:23" x14ac:dyDescent="0.25">
      <c r="B129">
        <f t="shared" si="112"/>
        <v>143</v>
      </c>
      <c r="E129" s="16">
        <f t="shared" si="115"/>
        <v>21.75</v>
      </c>
      <c r="F129" s="16">
        <f>IF($J129&lt;=$E$84,COUNTIF(E$86:E$130,E129),"")</f>
        <v>1</v>
      </c>
      <c r="G129" s="16">
        <f>IF($J129&lt;=$E$84,RANK(E129,E$86:E$130),"")</f>
        <v>44</v>
      </c>
      <c r="J129" s="20">
        <v>44</v>
      </c>
      <c r="R129" s="20">
        <v>44</v>
      </c>
      <c r="S129" s="91">
        <f t="shared" ca="1" si="113"/>
        <v>0.15929130361922667</v>
      </c>
      <c r="T129" s="91">
        <f t="shared" ca="1" si="118"/>
        <v>0.11417382876401533</v>
      </c>
      <c r="U129" s="91">
        <f t="shared" ca="1" si="118"/>
        <v>6.8965132598986179E-2</v>
      </c>
      <c r="V129" s="91">
        <f t="shared" ca="1" si="118"/>
        <v>0.1397843520728341</v>
      </c>
      <c r="W129" s="91">
        <f t="shared" ca="1" si="118"/>
        <v>7.8825204411146366E-3</v>
      </c>
    </row>
    <row r="130" spans="2:23" x14ac:dyDescent="0.25">
      <c r="B130">
        <f t="shared" si="112"/>
        <v>165</v>
      </c>
      <c r="E130" s="16">
        <f t="shared" si="115"/>
        <v>20.75</v>
      </c>
      <c r="F130" s="16">
        <f>IF($J130&lt;=$E$84,COUNTIF(E$86:E$130,E130),"")</f>
        <v>1</v>
      </c>
      <c r="G130" s="16">
        <f>IF($J130&lt;=$E$84,RANK(E130,E$86:E$130),"")</f>
        <v>45</v>
      </c>
      <c r="J130" s="20">
        <v>45</v>
      </c>
      <c r="R130" s="20">
        <v>45</v>
      </c>
      <c r="S130" s="91">
        <f t="shared" ca="1" si="113"/>
        <v>0.14678894799506517</v>
      </c>
      <c r="T130" s="91">
        <f t="shared" ca="1" si="118"/>
        <v>0.10326082941784868</v>
      </c>
      <c r="U130" s="91">
        <f t="shared" ca="1" si="118"/>
        <v>5.9139252010335354E-2</v>
      </c>
      <c r="V130" s="91">
        <f t="shared" ca="1" si="118"/>
        <v>0.13043412073110389</v>
      </c>
      <c r="W130" s="91">
        <f t="shared" ca="1" si="118"/>
        <v>6.8511555340472676E-3</v>
      </c>
    </row>
    <row r="132" spans="2:23" x14ac:dyDescent="0.25">
      <c r="R132" s="20">
        <v>1</v>
      </c>
      <c r="S132" t="str">
        <f t="shared" ref="S132:S168" ca="1" si="119">IF(S170=1,INDEX(Loc_name_short,MATCH(INDEX(summary_loc,MATCH(S86,S$6:S$61,0)),loc_ID,0)),"")</f>
        <v>13th &amp; Hardy</v>
      </c>
      <c r="T132" t="str">
        <f t="shared" ref="T132:V151" ca="1" si="120">IF(T170=1,INDEX(Loc_name_short,MATCH(INDEX(summary_loc,MATCH(T86,T$6:T$61,0)),loc_ID,0)),"")</f>
        <v>Crosscut &amp; Mill</v>
      </c>
      <c r="U132" t="str">
        <f t="shared" ca="1" si="120"/>
        <v>Bway &amp; Priest</v>
      </c>
      <c r="V132" t="str">
        <f t="shared" ca="1" si="120"/>
        <v>Bway &amp; Rural</v>
      </c>
      <c r="W132" t="str">
        <f t="shared" ref="W132" ca="1" si="121">IF(W170=1,INDEX(Loc_name_short,MATCH(INDEX(summary_loc,MATCH(W86,W$6:W$61,0)),loc_ID,0)),"")</f>
        <v>So. &amp; Mill</v>
      </c>
    </row>
    <row r="133" spans="2:23" x14ac:dyDescent="0.25">
      <c r="R133" s="20">
        <v>2</v>
      </c>
      <c r="S133" t="str">
        <f t="shared" ca="1" si="119"/>
        <v>Canal &amp; McClntk</v>
      </c>
      <c r="T133" t="str">
        <f t="shared" ca="1" si="120"/>
        <v>Curry &amp; Mill</v>
      </c>
      <c r="U133" t="str">
        <f t="shared" ca="1" si="120"/>
        <v>So. &amp; Mill</v>
      </c>
      <c r="V133" t="str">
        <f t="shared" ca="1" si="120"/>
        <v>Bway &amp; McClntk</v>
      </c>
      <c r="W133" t="str">
        <f t="shared" ref="W133" ca="1" si="122">IF(W171=1,INDEX(Loc_name_short,MATCH(INDEX(summary_loc,MATCH(W87,W$6:W$61,0)),loc_ID,0)),"")</f>
        <v>So. &amp; McClntk</v>
      </c>
    </row>
    <row r="134" spans="2:23" x14ac:dyDescent="0.25">
      <c r="R134" s="20">
        <v>3</v>
      </c>
      <c r="S134" t="str">
        <f t="shared" ca="1" si="119"/>
        <v>10th &amp; Mill</v>
      </c>
      <c r="T134" t="str">
        <f t="shared" ca="1" si="120"/>
        <v>60 Fwy &amp; College</v>
      </c>
      <c r="U134" t="str">
        <f t="shared" ca="1" si="120"/>
        <v>Univ &amp; Rural</v>
      </c>
      <c r="V134" t="str">
        <f t="shared" ca="1" si="120"/>
        <v>So. &amp; Rural</v>
      </c>
      <c r="W134" t="str">
        <f t="shared" ref="W134" ca="1" si="123">IF(W172=1,INDEX(Loc_name_short,MATCH(INDEX(summary_loc,MATCH(W88,W$6:W$61,0)),loc_ID,0)),"")</f>
        <v>Bway &amp; Rural</v>
      </c>
    </row>
    <row r="135" spans="2:23" x14ac:dyDescent="0.25">
      <c r="R135" s="20">
        <v>4</v>
      </c>
      <c r="S135" t="str">
        <f t="shared" ca="1" si="119"/>
        <v>Apache &amp; College</v>
      </c>
      <c r="T135" t="str">
        <f t="shared" ca="1" si="120"/>
        <v>TownLakeS &amp; Priest</v>
      </c>
      <c r="U135" t="str">
        <f t="shared" ca="1" si="120"/>
        <v>So. &amp; McClntk</v>
      </c>
      <c r="V135" t="str">
        <f t="shared" ca="1" si="120"/>
        <v>So. &amp; McClntk</v>
      </c>
      <c r="W135" t="str">
        <f t="shared" ref="W135" ca="1" si="124">IF(W173=1,INDEX(Loc_name_short,MATCH(INDEX(summary_loc,MATCH(W89,W$6:W$61,0)),loc_ID,0)),"")</f>
        <v>Bway &amp; McClntk</v>
      </c>
    </row>
    <row r="136" spans="2:23" x14ac:dyDescent="0.25">
      <c r="R136" s="20">
        <v>5</v>
      </c>
      <c r="S136" t="str">
        <f t="shared" ca="1" si="119"/>
        <v>Apache &amp; Paseo</v>
      </c>
      <c r="T136" t="str">
        <f t="shared" ca="1" si="120"/>
        <v>Curry &amp; College</v>
      </c>
      <c r="U136" t="str">
        <f t="shared" ca="1" si="120"/>
        <v>Univ &amp; Dorsey</v>
      </c>
      <c r="V136" t="str">
        <f t="shared" ca="1" si="120"/>
        <v>Baseline &amp; Mill</v>
      </c>
      <c r="W136" t="str">
        <f t="shared" ref="W136" ca="1" si="125">IF(W174=1,INDEX(Loc_name_short,MATCH(INDEX(summary_loc,MATCH(W90,W$6:W$61,0)),loc_ID,0)),"")</f>
        <v>Bway &amp; Priest</v>
      </c>
    </row>
    <row r="137" spans="2:23" x14ac:dyDescent="0.25">
      <c r="R137" s="20">
        <v>6</v>
      </c>
      <c r="S137" t="str">
        <f t="shared" ca="1" si="119"/>
        <v>Univ &amp; Dorsey</v>
      </c>
      <c r="T137" t="str">
        <f t="shared" ca="1" si="120"/>
        <v>Canal &amp; McClntk</v>
      </c>
      <c r="U137" t="str">
        <f t="shared" ca="1" si="120"/>
        <v>Bway &amp; Rural</v>
      </c>
      <c r="V137" t="str">
        <f t="shared" ca="1" si="120"/>
        <v>So. &amp; Mill</v>
      </c>
      <c r="W137" t="str">
        <f t="shared" ref="W137" ca="1" si="126">IF(W175=1,INDEX(Loc_name_short,MATCH(INDEX(summary_loc,MATCH(W91,W$6:W$61,0)),loc_ID,0)),"")</f>
        <v>Rio Sal. &amp; Rural</v>
      </c>
    </row>
    <row r="138" spans="2:23" x14ac:dyDescent="0.25">
      <c r="R138" s="20">
        <v>7</v>
      </c>
      <c r="S138" t="str">
        <f t="shared" ca="1" si="119"/>
        <v>Univ &amp; McClntk</v>
      </c>
      <c r="T138" t="str">
        <f t="shared" ca="1" si="120"/>
        <v>Canal &amp; Rural</v>
      </c>
      <c r="U138" t="str">
        <f t="shared" ca="1" si="120"/>
        <v>Bway &amp; McClntk</v>
      </c>
      <c r="V138" t="str">
        <f t="shared" ca="1" si="120"/>
        <v>Rio Sal. &amp; Rural</v>
      </c>
      <c r="W138" t="str">
        <f t="shared" ref="W138" ca="1" si="127">IF(W176=1,INDEX(Loc_name_short,MATCH(INDEX(summary_loc,MATCH(W92,W$6:W$61,0)),loc_ID,0)),"")</f>
        <v>Univ &amp; Rural</v>
      </c>
    </row>
    <row r="139" spans="2:23" x14ac:dyDescent="0.25">
      <c r="R139" s="20">
        <v>8</v>
      </c>
      <c r="S139" t="str">
        <f t="shared" ca="1" si="119"/>
        <v>Alameda &amp; Mill</v>
      </c>
      <c r="T139" t="str">
        <f t="shared" ca="1" si="120"/>
        <v>Wash &amp; Priest</v>
      </c>
      <c r="U139" t="str">
        <f t="shared" ca="1" si="120"/>
        <v>Rio Sal. &amp; Rural</v>
      </c>
      <c r="V139" t="str">
        <f t="shared" ca="1" si="120"/>
        <v>Univ &amp; McClntk</v>
      </c>
      <c r="W139" t="str">
        <f t="shared" ref="W139" ca="1" si="128">IF(W177=1,INDEX(Loc_name_short,MATCH(INDEX(summary_loc,MATCH(W93,W$6:W$61,0)),loc_ID,0)),"")</f>
        <v>So. &amp; Rural</v>
      </c>
    </row>
    <row r="140" spans="2:23" x14ac:dyDescent="0.25">
      <c r="R140" s="20">
        <v>9</v>
      </c>
      <c r="S140" t="str">
        <f t="shared" ca="1" si="119"/>
        <v>Lemon &amp; Rural</v>
      </c>
      <c r="T140" t="str">
        <f t="shared" ca="1" si="120"/>
        <v>Rio Sal. &amp; Mill</v>
      </c>
      <c r="U140" t="str">
        <f t="shared" ca="1" si="120"/>
        <v>Rio Sal. &amp; McClntk</v>
      </c>
      <c r="V140" t="str">
        <f t="shared" ca="1" si="120"/>
        <v>Univ &amp; Price</v>
      </c>
      <c r="W140" t="str">
        <f t="shared" ref="W140" ca="1" si="129">IF(W178=1,INDEX(Loc_name_short,MATCH(INDEX(summary_loc,MATCH(W94,W$6:W$61,0)),loc_ID,0)),"")</f>
        <v>Rio Sal. &amp; McClntk</v>
      </c>
    </row>
    <row r="141" spans="2:23" x14ac:dyDescent="0.25">
      <c r="R141" s="20">
        <v>10</v>
      </c>
      <c r="S141" t="str">
        <f t="shared" ca="1" si="119"/>
        <v>Univ &amp; Rural</v>
      </c>
      <c r="T141" t="str">
        <f t="shared" ca="1" si="120"/>
        <v>Lake &amp; TCA Bridge</v>
      </c>
      <c r="U141" t="str">
        <f t="shared" ca="1" si="120"/>
        <v>Univ &amp; Mill</v>
      </c>
      <c r="V141" t="str">
        <f t="shared" ca="1" si="120"/>
        <v>Bway &amp; Mill</v>
      </c>
      <c r="W141" t="str">
        <f t="shared" ref="W141" ca="1" si="130">IF(W179=1,INDEX(Loc_name_short,MATCH(INDEX(summary_loc,MATCH(W95,W$6:W$61,0)),loc_ID,0)),"")</f>
        <v>Bway &amp; Mill</v>
      </c>
    </row>
    <row r="142" spans="2:23" x14ac:dyDescent="0.25">
      <c r="R142" s="20">
        <v>11</v>
      </c>
      <c r="S142" t="str">
        <f t="shared" ca="1" si="119"/>
        <v>Bway &amp; Rsvlt</v>
      </c>
      <c r="T142" t="str">
        <f t="shared" ca="1" si="120"/>
        <v>Alameda &amp; McClntk</v>
      </c>
      <c r="U142" t="str">
        <f t="shared" ca="1" si="120"/>
        <v>5th &amp; Priest</v>
      </c>
      <c r="V142" t="str">
        <f t="shared" ca="1" si="120"/>
        <v>Rio Sal. &amp; McClntk</v>
      </c>
      <c r="W142" t="str">
        <f t="shared" ref="W142" ca="1" si="131">IF(W180=1,INDEX(Loc_name_short,MATCH(INDEX(summary_loc,MATCH(W96,W$6:W$61,0)),loc_ID,0)),"")</f>
        <v>Baseline &amp; Mill</v>
      </c>
    </row>
    <row r="143" spans="2:23" x14ac:dyDescent="0.25">
      <c r="R143" s="20">
        <v>12</v>
      </c>
      <c r="S143" t="str">
        <f t="shared" ca="1" si="119"/>
        <v>Canal &amp; Rural</v>
      </c>
      <c r="T143" t="str">
        <f t="shared" ca="1" si="120"/>
        <v>So. &amp; College</v>
      </c>
      <c r="U143" t="str">
        <f t="shared" ca="1" si="120"/>
        <v>Bway &amp; Mill</v>
      </c>
      <c r="V143" t="str">
        <f t="shared" ca="1" si="120"/>
        <v>Apache &amp; Rural</v>
      </c>
      <c r="W143" t="str">
        <f t="shared" ref="W143" ca="1" si="132">IF(W181=1,INDEX(Loc_name_short,MATCH(INDEX(summary_loc,MATCH(W97,W$6:W$61,0)),loc_ID,0)),"")</f>
        <v>Univ &amp; Dorsey</v>
      </c>
    </row>
    <row r="144" spans="2:23" x14ac:dyDescent="0.25">
      <c r="R144" s="20">
        <v>13</v>
      </c>
      <c r="S144" t="str">
        <f t="shared" ca="1" si="119"/>
        <v>60 Fwy &amp; College</v>
      </c>
      <c r="T144" t="str">
        <f t="shared" ca="1" si="120"/>
        <v>McKlps &amp; Greenbelt</v>
      </c>
      <c r="U144" t="str">
        <f t="shared" ca="1" si="120"/>
        <v>Lemon &amp; Rural</v>
      </c>
      <c r="V144" t="str">
        <f t="shared" ca="1" si="120"/>
        <v>Bway &amp; Priest</v>
      </c>
      <c r="W144" t="str">
        <f t="shared" ref="W144" ca="1" si="133">IF(W182=1,INDEX(Loc_name_short,MATCH(INDEX(summary_loc,MATCH(W98,W$6:W$61,0)),loc_ID,0)),"")</f>
        <v>Apache &amp; Rural</v>
      </c>
    </row>
    <row r="145" spans="18:23" x14ac:dyDescent="0.25">
      <c r="R145" s="20">
        <v>14</v>
      </c>
      <c r="S145" t="str">
        <f t="shared" ca="1" si="119"/>
        <v>Bway &amp; College</v>
      </c>
      <c r="T145" t="str">
        <f t="shared" ca="1" si="120"/>
        <v>Bway &amp; College</v>
      </c>
      <c r="U145" t="str">
        <f t="shared" ca="1" si="120"/>
        <v>Apache &amp; Rural</v>
      </c>
      <c r="V145" t="str">
        <f t="shared" ca="1" si="120"/>
        <v>TownLakeS &amp; Priest</v>
      </c>
      <c r="W145" t="str">
        <f t="shared" ref="W145" ca="1" si="134">IF(W183=1,INDEX(Loc_name_short,MATCH(INDEX(summary_loc,MATCH(W99,W$6:W$61,0)),loc_ID,0)),"")</f>
        <v>Univ &amp; McClntk</v>
      </c>
    </row>
    <row r="146" spans="18:23" x14ac:dyDescent="0.25">
      <c r="R146" s="20">
        <v>15</v>
      </c>
      <c r="S146" t="str">
        <f t="shared" ca="1" si="119"/>
        <v>Bway &amp; Rural</v>
      </c>
      <c r="T146" t="str">
        <f t="shared" ca="1" si="120"/>
        <v>Baseline &amp; Western</v>
      </c>
      <c r="U146" t="str">
        <f t="shared" ca="1" si="120"/>
        <v>So. &amp; Rural</v>
      </c>
      <c r="V146" t="str">
        <f t="shared" ca="1" si="120"/>
        <v>Univ &amp; Rural</v>
      </c>
      <c r="W146" t="str">
        <f t="shared" ref="W146" ca="1" si="135">IF(W184=1,INDEX(Loc_name_short,MATCH(INDEX(summary_loc,MATCH(W100,W$6:W$61,0)),loc_ID,0)),"")</f>
        <v>Univ &amp; Price</v>
      </c>
    </row>
    <row r="147" spans="18:23" x14ac:dyDescent="0.25">
      <c r="R147" s="20">
        <v>16</v>
      </c>
      <c r="S147" t="str">
        <f t="shared" ca="1" si="119"/>
        <v>So. &amp; Mill</v>
      </c>
      <c r="T147" t="str">
        <f t="shared" ca="1" si="120"/>
        <v>So. &amp; Hardy</v>
      </c>
      <c r="U147" t="str">
        <f t="shared" ca="1" si="120"/>
        <v>13th &amp; Mill</v>
      </c>
      <c r="V147" t="str">
        <f t="shared" ca="1" si="120"/>
        <v>Alameda &amp; Rural</v>
      </c>
      <c r="W147" t="str">
        <f t="shared" ref="W147" ca="1" si="136">IF(W185=1,INDEX(Loc_name_short,MATCH(INDEX(summary_loc,MATCH(W101,W$6:W$61,0)),loc_ID,0)),"")</f>
        <v>Baseline &amp; Western</v>
      </c>
    </row>
    <row r="148" spans="18:23" x14ac:dyDescent="0.25">
      <c r="R148" s="20">
        <v>17</v>
      </c>
      <c r="S148" t="str">
        <f t="shared" ca="1" si="119"/>
        <v>Rio Sal. &amp; Rural</v>
      </c>
      <c r="T148" t="str">
        <f t="shared" ca="1" si="120"/>
        <v>Bway &amp; Hardy</v>
      </c>
      <c r="U148" t="str">
        <f t="shared" ca="1" si="120"/>
        <v>Univ &amp; Priest</v>
      </c>
      <c r="V148" t="str">
        <f t="shared" ca="1" si="120"/>
        <v>Baseline &amp; Western</v>
      </c>
      <c r="W148" t="str">
        <f t="shared" ref="W148" ca="1" si="137">IF(W186=1,INDEX(Loc_name_short,MATCH(INDEX(summary_loc,MATCH(W102,W$6:W$61,0)),loc_ID,0)),"")</f>
        <v>Univ &amp; Mill</v>
      </c>
    </row>
    <row r="149" spans="18:23" x14ac:dyDescent="0.25">
      <c r="R149" s="20">
        <v>18</v>
      </c>
      <c r="S149" t="str">
        <f t="shared" ca="1" si="119"/>
        <v>Baseline &amp; Mill</v>
      </c>
      <c r="T149" t="str">
        <f t="shared" ca="1" si="120"/>
        <v>Rio Sal. &amp; McClntk</v>
      </c>
      <c r="U149" t="str">
        <f t="shared" ca="1" si="120"/>
        <v>Baseline &amp; Mill</v>
      </c>
      <c r="V149" t="str">
        <f t="shared" ca="1" si="120"/>
        <v>Univ &amp; Dorsey</v>
      </c>
      <c r="W149" t="str">
        <f t="shared" ref="W149" ca="1" si="138">IF(W187=1,INDEX(Loc_name_short,MATCH(INDEX(summary_loc,MATCH(W103,W$6:W$61,0)),loc_ID,0)),"")</f>
        <v>Univ &amp; Priest</v>
      </c>
    </row>
    <row r="150" spans="18:23" x14ac:dyDescent="0.25">
      <c r="R150" s="20">
        <v>19</v>
      </c>
      <c r="S150" t="str">
        <f t="shared" ca="1" si="119"/>
        <v>5th &amp; Mill</v>
      </c>
      <c r="T150" t="str">
        <f t="shared" ca="1" si="120"/>
        <v>Univ &amp; Priest</v>
      </c>
      <c r="U150" t="str">
        <f t="shared" ca="1" si="120"/>
        <v>Bway &amp; Hardy</v>
      </c>
      <c r="V150" t="str">
        <f t="shared" ca="1" si="120"/>
        <v>Bway &amp; Hardy</v>
      </c>
      <c r="W150" t="str">
        <f t="shared" ref="W150" ca="1" si="139">IF(W188=1,INDEX(Loc_name_short,MATCH(INDEX(summary_loc,MATCH(W104,W$6:W$61,0)),loc_ID,0)),"")</f>
        <v>Bway &amp; Hardy</v>
      </c>
    </row>
    <row r="151" spans="18:23" x14ac:dyDescent="0.25">
      <c r="R151" s="20">
        <v>20</v>
      </c>
      <c r="S151" t="str">
        <f t="shared" ca="1" si="119"/>
        <v>Univ &amp; College</v>
      </c>
      <c r="T151" t="str">
        <f t="shared" ca="1" si="120"/>
        <v>Alameda &amp; Mill</v>
      </c>
      <c r="U151" t="str">
        <f t="shared" ca="1" si="120"/>
        <v>Wash &amp; Priest</v>
      </c>
      <c r="V151" t="str">
        <f t="shared" ca="1" si="120"/>
        <v>So. &amp; Hardy</v>
      </c>
      <c r="W151" t="str">
        <f t="shared" ref="W151" ca="1" si="140">IF(W189=1,INDEX(Loc_name_short,MATCH(INDEX(summary_loc,MATCH(W105,W$6:W$61,0)),loc_ID,0)),"")</f>
        <v>Bway &amp; Rsvlt</v>
      </c>
    </row>
    <row r="152" spans="18:23" x14ac:dyDescent="0.25">
      <c r="R152" s="20">
        <v>21</v>
      </c>
      <c r="S152" t="str">
        <f t="shared" ca="1" si="119"/>
        <v>So. &amp; College</v>
      </c>
      <c r="T152" t="str">
        <f t="shared" ref="T152:V168" ca="1" si="141">IF(T190=1,INDEX(Loc_name_short,MATCH(INDEX(summary_loc,MATCH(T106,T$6:T$61,0)),loc_ID,0)),"")</f>
        <v>Alameda &amp; Rural</v>
      </c>
      <c r="U152" t="str">
        <f t="shared" ca="1" si="141"/>
        <v>Univ &amp; McClntk</v>
      </c>
      <c r="V152" t="str">
        <f t="shared" ca="1" si="141"/>
        <v>Bway &amp; Rsvlt</v>
      </c>
      <c r="W152" t="str">
        <f t="shared" ref="W152:W168" ca="1" si="142">IF(W190=1,INDEX(Loc_name_short,MATCH(INDEX(summary_loc,MATCH(W106,W$6:W$61,0)),loc_ID,0)),"")</f>
        <v>Wash &amp; Priest</v>
      </c>
    </row>
    <row r="153" spans="18:23" x14ac:dyDescent="0.25">
      <c r="R153" s="20">
        <v>22</v>
      </c>
      <c r="S153" t="str">
        <f t="shared" ca="1" si="119"/>
        <v>TownLakeS &amp; Priest</v>
      </c>
      <c r="T153" t="str">
        <f t="shared" ca="1" si="141"/>
        <v>5th &amp; Mill</v>
      </c>
      <c r="U153" t="str">
        <f t="shared" ca="1" si="141"/>
        <v>Univ &amp; Rsvlt</v>
      </c>
      <c r="V153" t="str">
        <f t="shared" ca="1" si="141"/>
        <v>Univ &amp; Priest</v>
      </c>
      <c r="W153" t="str">
        <f t="shared" ca="1" si="142"/>
        <v>Univ &amp; Hardy</v>
      </c>
    </row>
    <row r="154" spans="18:23" x14ac:dyDescent="0.25">
      <c r="R154" s="20">
        <v>23</v>
      </c>
      <c r="S154" t="str">
        <f t="shared" ca="1" si="119"/>
        <v>Baseline &amp; Western</v>
      </c>
      <c r="T154" t="str">
        <f t="shared" ca="1" si="141"/>
        <v>Bway &amp; Rsvlt</v>
      </c>
      <c r="U154" t="str">
        <f t="shared" ca="1" si="141"/>
        <v>Bway &amp; Rsvlt</v>
      </c>
      <c r="V154" t="str">
        <f t="shared" ca="1" si="141"/>
        <v>Wash &amp; Priest</v>
      </c>
      <c r="W154" t="str">
        <f t="shared" ca="1" si="142"/>
        <v>Lemon &amp; Rural</v>
      </c>
    </row>
    <row r="155" spans="18:23" x14ac:dyDescent="0.25">
      <c r="R155" s="20">
        <v>24</v>
      </c>
      <c r="S155" t="str">
        <f t="shared" ca="1" si="119"/>
        <v>Apache &amp; Rural</v>
      </c>
      <c r="T155" t="str">
        <f t="shared" ca="1" si="141"/>
        <v>Rio Sal. &amp; Rural</v>
      </c>
      <c r="U155" t="str">
        <f t="shared" ca="1" si="141"/>
        <v>Baseline &amp; Western</v>
      </c>
      <c r="V155" t="str">
        <f t="shared" ca="1" si="141"/>
        <v>Alameda &amp; McClntk</v>
      </c>
      <c r="W155" t="str">
        <f t="shared" ca="1" si="142"/>
        <v>5th &amp; Priest</v>
      </c>
    </row>
    <row r="156" spans="18:23" x14ac:dyDescent="0.25">
      <c r="R156" s="20">
        <v>25</v>
      </c>
      <c r="S156" t="str">
        <f t="shared" ca="1" si="119"/>
        <v>13th &amp; Mill</v>
      </c>
      <c r="T156" t="str">
        <f t="shared" ca="1" si="141"/>
        <v>13th &amp; Hardy</v>
      </c>
      <c r="U156" t="str">
        <f t="shared" ca="1" si="141"/>
        <v>Univ &amp; College</v>
      </c>
      <c r="V156" t="str">
        <f t="shared" ca="1" si="141"/>
        <v>Univ &amp; Mill</v>
      </c>
      <c r="W156" t="str">
        <f t="shared" ca="1" si="142"/>
        <v>TownLakeS &amp; Priest</v>
      </c>
    </row>
    <row r="157" spans="18:23" x14ac:dyDescent="0.25">
      <c r="R157" s="20">
        <v>26</v>
      </c>
      <c r="S157" t="str">
        <f t="shared" ca="1" si="119"/>
        <v>Univ &amp; Ash</v>
      </c>
      <c r="T157" t="str">
        <f t="shared" ca="1" si="141"/>
        <v>13th &amp; Mill</v>
      </c>
      <c r="U157" t="str">
        <f t="shared" ca="1" si="141"/>
        <v>Univ &amp; Ash</v>
      </c>
      <c r="V157" t="str">
        <f t="shared" ca="1" si="141"/>
        <v>Univ &amp; Hardy</v>
      </c>
      <c r="W157" t="str">
        <f t="shared" ca="1" si="142"/>
        <v>13th &amp; Mill</v>
      </c>
    </row>
    <row r="158" spans="18:23" x14ac:dyDescent="0.25">
      <c r="R158" s="20">
        <v>27</v>
      </c>
      <c r="S158" t="str">
        <f t="shared" ca="1" si="119"/>
        <v>Bway &amp; Priest</v>
      </c>
      <c r="T158" t="str">
        <f t="shared" ca="1" si="141"/>
        <v>Bway &amp; Priest</v>
      </c>
      <c r="U158" t="str">
        <f t="shared" ca="1" si="141"/>
        <v>Univ &amp; Hardy</v>
      </c>
      <c r="V158" t="str">
        <f t="shared" ca="1" si="141"/>
        <v>Alameda &amp; Mill</v>
      </c>
      <c r="W158" t="str">
        <f t="shared" ca="1" si="142"/>
        <v>Univ &amp; Rsvlt</v>
      </c>
    </row>
    <row r="159" spans="18:23" x14ac:dyDescent="0.25">
      <c r="R159" s="20">
        <v>28</v>
      </c>
      <c r="S159" t="str">
        <f t="shared" ca="1" si="119"/>
        <v>Alameda &amp; Rural</v>
      </c>
      <c r="T159" t="str">
        <f t="shared" ca="1" si="141"/>
        <v>Baseline &amp; Mill</v>
      </c>
      <c r="U159" t="str">
        <f t="shared" ca="1" si="141"/>
        <v>Univ &amp; Price</v>
      </c>
      <c r="V159" t="str">
        <f t="shared" ca="1" si="141"/>
        <v>So. &amp; College</v>
      </c>
      <c r="W159" t="str">
        <f t="shared" ca="1" si="142"/>
        <v>Univ &amp; Farmer</v>
      </c>
    </row>
    <row r="160" spans="18:23" x14ac:dyDescent="0.25">
      <c r="R160" s="20">
        <v>29</v>
      </c>
      <c r="S160" t="str">
        <f t="shared" ca="1" si="119"/>
        <v>Bway &amp; Hardy</v>
      </c>
      <c r="T160" t="str">
        <f t="shared" ca="1" si="141"/>
        <v>5th &amp; Priest</v>
      </c>
      <c r="U160" t="str">
        <f t="shared" ca="1" si="141"/>
        <v>Univ &amp; Farmer</v>
      </c>
      <c r="V160" t="str">
        <f t="shared" ca="1" si="141"/>
        <v>Apache &amp; Dorsey</v>
      </c>
      <c r="W160" t="str">
        <f t="shared" ca="1" si="142"/>
        <v>Alameda &amp; Mill</v>
      </c>
    </row>
    <row r="161" spans="18:24" x14ac:dyDescent="0.25">
      <c r="R161" s="20">
        <v>30</v>
      </c>
      <c r="S161" t="str">
        <f t="shared" ca="1" si="119"/>
        <v>Univ &amp; Farmer</v>
      </c>
      <c r="T161" t="str">
        <f t="shared" ca="1" si="141"/>
        <v>Univ &amp; Hardy</v>
      </c>
      <c r="U161" t="str">
        <f t="shared" ca="1" si="141"/>
        <v>Apache &amp; Dorsey</v>
      </c>
      <c r="V161" t="str">
        <f t="shared" ca="1" si="141"/>
        <v>Univ &amp; Rsvlt</v>
      </c>
      <c r="W161" t="str">
        <f t="shared" ca="1" si="142"/>
        <v>Apache &amp; Dorsey</v>
      </c>
    </row>
    <row r="162" spans="18:24" x14ac:dyDescent="0.25">
      <c r="R162" s="20">
        <v>31</v>
      </c>
      <c r="S162" t="str">
        <f t="shared" ca="1" si="119"/>
        <v>8th &amp; Dorsey</v>
      </c>
      <c r="T162" t="str">
        <f t="shared" ca="1" si="141"/>
        <v>So. &amp; Rural</v>
      </c>
      <c r="U162" t="str">
        <f t="shared" ca="1" si="141"/>
        <v>Alameda &amp; Mill</v>
      </c>
      <c r="V162" t="str">
        <f t="shared" ca="1" si="141"/>
        <v>Lemon &amp; Rural</v>
      </c>
      <c r="W162" t="str">
        <f t="shared" ca="1" si="142"/>
        <v>Univ &amp; College</v>
      </c>
    </row>
    <row r="163" spans="18:24" x14ac:dyDescent="0.25">
      <c r="R163" s="20">
        <v>32</v>
      </c>
      <c r="S163" t="str">
        <f t="shared" ca="1" si="119"/>
        <v>So. &amp; McClntk</v>
      </c>
      <c r="T163" t="str">
        <f t="shared" ca="1" si="141"/>
        <v>Apache &amp; College</v>
      </c>
      <c r="U163" t="str">
        <f t="shared" ca="1" si="141"/>
        <v>8th &amp; Dorsey</v>
      </c>
      <c r="V163" t="str">
        <f t="shared" ca="1" si="141"/>
        <v>Univ &amp; Farmer</v>
      </c>
      <c r="W163" t="str">
        <f t="shared" ca="1" si="142"/>
        <v>Alameda &amp; Rural</v>
      </c>
    </row>
    <row r="164" spans="18:24" x14ac:dyDescent="0.25">
      <c r="R164" s="20">
        <v>33</v>
      </c>
      <c r="S164" t="str">
        <f t="shared" ca="1" si="119"/>
        <v>Univ &amp; Mill</v>
      </c>
      <c r="T164" t="str">
        <f t="shared" ca="1" si="141"/>
        <v>Univ &amp; Price</v>
      </c>
      <c r="U164" t="str">
        <f t="shared" ca="1" si="141"/>
        <v>13th &amp; Hardy</v>
      </c>
      <c r="V164" t="str">
        <f t="shared" ca="1" si="141"/>
        <v>13th &amp; Mill</v>
      </c>
      <c r="W164" t="str">
        <f t="shared" ca="1" si="142"/>
        <v>Univ &amp; Ash</v>
      </c>
    </row>
    <row r="165" spans="18:24" x14ac:dyDescent="0.25">
      <c r="R165" s="20">
        <v>34</v>
      </c>
      <c r="S165" t="str">
        <f t="shared" ca="1" si="119"/>
        <v>So. &amp; Hardy</v>
      </c>
      <c r="T165" t="str">
        <f t="shared" ca="1" si="141"/>
        <v>Apache &amp; Dorsey</v>
      </c>
      <c r="U165" t="str">
        <f t="shared" ca="1" si="141"/>
        <v>Curry &amp; Mill</v>
      </c>
      <c r="V165" t="str">
        <f t="shared" ca="1" si="141"/>
        <v>Univ &amp; College</v>
      </c>
      <c r="W165" t="str">
        <f t="shared" ca="1" si="142"/>
        <v>So. &amp; Hardy</v>
      </c>
    </row>
    <row r="166" spans="18:24" x14ac:dyDescent="0.25">
      <c r="R166" s="20">
        <v>35</v>
      </c>
      <c r="S166" t="str">
        <f t="shared" ca="1" si="119"/>
        <v>Bway &amp; Mill</v>
      </c>
      <c r="T166" t="str">
        <f t="shared" ca="1" si="141"/>
        <v>10th &amp; Mill</v>
      </c>
      <c r="U166" t="str">
        <f t="shared" ca="1" si="141"/>
        <v>TownLakeS &amp; Priest</v>
      </c>
      <c r="V166" t="str">
        <f t="shared" ca="1" si="141"/>
        <v>5th &amp; Priest</v>
      </c>
      <c r="W166" t="str">
        <f t="shared" ca="1" si="142"/>
        <v>Alameda &amp; McClntk</v>
      </c>
    </row>
    <row r="167" spans="18:24" x14ac:dyDescent="0.25">
      <c r="R167" s="20">
        <v>36</v>
      </c>
      <c r="S167" t="str">
        <f t="shared" ca="1" si="119"/>
        <v>Univ &amp; Hardy</v>
      </c>
      <c r="T167" t="str">
        <f t="shared" ca="1" si="141"/>
        <v>Univ &amp; McClntk</v>
      </c>
      <c r="U167" t="str">
        <f t="shared" ca="1" si="141"/>
        <v>Curry &amp; College</v>
      </c>
      <c r="V167" t="str">
        <f t="shared" ca="1" si="141"/>
        <v>Univ &amp; Ash</v>
      </c>
      <c r="W167" t="str">
        <f t="shared" ca="1" si="142"/>
        <v>8th &amp; Dorsey</v>
      </c>
    </row>
    <row r="168" spans="18:24" x14ac:dyDescent="0.25">
      <c r="R168" s="20">
        <v>37</v>
      </c>
      <c r="S168" t="str">
        <f t="shared" ca="1" si="119"/>
        <v>5th &amp; Farmer</v>
      </c>
      <c r="T168" t="str">
        <f t="shared" ca="1" si="141"/>
        <v>Univ &amp; Ash</v>
      </c>
      <c r="U168" t="str">
        <f t="shared" ca="1" si="141"/>
        <v>Rio Sal. &amp; Mill</v>
      </c>
      <c r="V168" t="str">
        <f t="shared" ca="1" si="141"/>
        <v>8th &amp; Dorsey</v>
      </c>
      <c r="W168" t="str">
        <f t="shared" ca="1" si="142"/>
        <v>So. &amp; College</v>
      </c>
    </row>
    <row r="170" spans="18:24" x14ac:dyDescent="0.25">
      <c r="R170" s="20">
        <v>1</v>
      </c>
      <c r="S170" s="16">
        <f ca="1">IF($J86&lt;=$E$84,COUNTIF(S$86:S86,S86),"")</f>
        <v>1</v>
      </c>
      <c r="T170" s="16">
        <f ca="1">IF($J86&lt;=$E$84,COUNTIF(T$86:T86,T86),"")</f>
        <v>1</v>
      </c>
      <c r="U170" s="16">
        <f ca="1">IF($J86&lt;=$E$84,COUNTIF(U$86:U86,U86),"")</f>
        <v>1</v>
      </c>
      <c r="V170" s="16">
        <f ca="1">IF($J86&lt;=$E$84,COUNTIF(V$86:V86,V86),"")</f>
        <v>1</v>
      </c>
      <c r="W170" s="16">
        <f ca="1">IF($J86&lt;=$E$84,COUNTIF(W$86:W86,W86),"")</f>
        <v>1</v>
      </c>
      <c r="X170" s="16"/>
    </row>
    <row r="171" spans="18:24" x14ac:dyDescent="0.25">
      <c r="R171" s="20">
        <v>2</v>
      </c>
      <c r="S171" s="16">
        <f ca="1">IF($J87&lt;=$E$84,COUNTIF(S$86:S87,S87),"")</f>
        <v>1</v>
      </c>
      <c r="T171" s="16">
        <f ca="1">IF($J87&lt;=$E$84,COUNTIF(T$86:T87,T87),"")</f>
        <v>1</v>
      </c>
      <c r="U171" s="16">
        <f ca="1">IF($J87&lt;=$E$84,COUNTIF(U$86:U87,U87),"")</f>
        <v>1</v>
      </c>
      <c r="V171" s="16">
        <f ca="1">IF($J87&lt;=$E$84,COUNTIF(V$86:V87,V87),"")</f>
        <v>1</v>
      </c>
      <c r="W171" s="16">
        <f ca="1">IF($J87&lt;=$E$84,COUNTIF(W$86:W87,W87),"")</f>
        <v>1</v>
      </c>
      <c r="X171" s="16"/>
    </row>
    <row r="172" spans="18:24" x14ac:dyDescent="0.25">
      <c r="R172" s="20">
        <v>3</v>
      </c>
      <c r="S172" s="16">
        <f ca="1">IF($J88&lt;=$E$84,COUNTIF(S$86:S88,S88),"")</f>
        <v>1</v>
      </c>
      <c r="T172" s="16">
        <f ca="1">IF($J88&lt;=$E$84,COUNTIF(T$86:T88,T88),"")</f>
        <v>1</v>
      </c>
      <c r="U172" s="16">
        <f ca="1">IF($J88&lt;=$E$84,COUNTIF(U$86:U88,U88),"")</f>
        <v>1</v>
      </c>
      <c r="V172" s="16">
        <f ca="1">IF($J88&lt;=$E$84,COUNTIF(V$86:V88,V88),"")</f>
        <v>1</v>
      </c>
      <c r="W172" s="16">
        <f ca="1">IF($J88&lt;=$E$84,COUNTIF(W$86:W88,W88),"")</f>
        <v>1</v>
      </c>
      <c r="X172" s="16"/>
    </row>
    <row r="173" spans="18:24" x14ac:dyDescent="0.25">
      <c r="R173" s="20">
        <v>4</v>
      </c>
      <c r="S173" s="16">
        <f ca="1">IF($J89&lt;=$E$84,COUNTIF(S$86:S89,S89),"")</f>
        <v>1</v>
      </c>
      <c r="T173" s="16">
        <f ca="1">IF($J89&lt;=$E$84,COUNTIF(T$86:T89,T89),"")</f>
        <v>1</v>
      </c>
      <c r="U173" s="16">
        <f ca="1">IF($J89&lt;=$E$84,COUNTIF(U$86:U89,U89),"")</f>
        <v>1</v>
      </c>
      <c r="V173" s="16">
        <f ca="1">IF($J89&lt;=$E$84,COUNTIF(V$86:V89,V89),"")</f>
        <v>1</v>
      </c>
      <c r="W173" s="16">
        <f ca="1">IF($J89&lt;=$E$84,COUNTIF(W$86:W89,W89),"")</f>
        <v>1</v>
      </c>
      <c r="X173" s="16"/>
    </row>
    <row r="174" spans="18:24" x14ac:dyDescent="0.25">
      <c r="R174" s="20">
        <v>5</v>
      </c>
      <c r="S174" s="16">
        <f ca="1">IF($J90&lt;=$E$84,COUNTIF(S$86:S90,S90),"")</f>
        <v>1</v>
      </c>
      <c r="T174" s="16">
        <f ca="1">IF($J90&lt;=$E$84,COUNTIF(T$86:T90,T90),"")</f>
        <v>1</v>
      </c>
      <c r="U174" s="16">
        <f ca="1">IF($J90&lt;=$E$84,COUNTIF(U$86:U90,U90),"")</f>
        <v>1</v>
      </c>
      <c r="V174" s="16">
        <f ca="1">IF($J90&lt;=$E$84,COUNTIF(V$86:V90,V90),"")</f>
        <v>1</v>
      </c>
      <c r="W174" s="16">
        <f ca="1">IF($J90&lt;=$E$84,COUNTIF(W$86:W90,W90),"")</f>
        <v>1</v>
      </c>
      <c r="X174" s="16"/>
    </row>
    <row r="175" spans="18:24" x14ac:dyDescent="0.25">
      <c r="R175" s="20">
        <v>6</v>
      </c>
      <c r="S175" s="16">
        <f ca="1">IF($J91&lt;=$E$84,COUNTIF(S$86:S91,S91),"")</f>
        <v>1</v>
      </c>
      <c r="T175" s="16">
        <f ca="1">IF($J91&lt;=$E$84,COUNTIF(T$86:T91,T91),"")</f>
        <v>1</v>
      </c>
      <c r="U175" s="16">
        <f ca="1">IF($J91&lt;=$E$84,COUNTIF(U$86:U91,U91),"")</f>
        <v>1</v>
      </c>
      <c r="V175" s="16">
        <f ca="1">IF($J91&lt;=$E$84,COUNTIF(V$86:V91,V91),"")</f>
        <v>1</v>
      </c>
      <c r="W175" s="16">
        <f ca="1">IF($J91&lt;=$E$84,COUNTIF(W$86:W91,W91),"")</f>
        <v>1</v>
      </c>
      <c r="X175" s="16"/>
    </row>
    <row r="176" spans="18:24" x14ac:dyDescent="0.25">
      <c r="R176" s="20">
        <v>7</v>
      </c>
      <c r="S176" s="16">
        <f ca="1">IF($J92&lt;=$E$84,COUNTIF(S$86:S92,S92),"")</f>
        <v>1</v>
      </c>
      <c r="T176" s="16">
        <f ca="1">IF($J92&lt;=$E$84,COUNTIF(T$86:T92,T92),"")</f>
        <v>1</v>
      </c>
      <c r="U176" s="16">
        <f ca="1">IF($J92&lt;=$E$84,COUNTIF(U$86:U92,U92),"")</f>
        <v>1</v>
      </c>
      <c r="V176" s="16">
        <f ca="1">IF($J92&lt;=$E$84,COUNTIF(V$86:V92,V92),"")</f>
        <v>1</v>
      </c>
      <c r="W176" s="16">
        <f ca="1">IF($J92&lt;=$E$84,COUNTIF(W$86:W92,W92),"")</f>
        <v>1</v>
      </c>
      <c r="X176" s="16"/>
    </row>
    <row r="177" spans="18:24" x14ac:dyDescent="0.25">
      <c r="R177" s="20">
        <v>8</v>
      </c>
      <c r="S177" s="16">
        <f ca="1">IF($J93&lt;=$E$84,COUNTIF(S$86:S93,S93),"")</f>
        <v>1</v>
      </c>
      <c r="T177" s="16">
        <f ca="1">IF($J93&lt;=$E$84,COUNTIF(T$86:T93,T93),"")</f>
        <v>1</v>
      </c>
      <c r="U177" s="16">
        <f ca="1">IF($J93&lt;=$E$84,COUNTIF(U$86:U93,U93),"")</f>
        <v>1</v>
      </c>
      <c r="V177" s="16">
        <f ca="1">IF($J93&lt;=$E$84,COUNTIF(V$86:V93,V93),"")</f>
        <v>1</v>
      </c>
      <c r="W177" s="16">
        <f ca="1">IF($J93&lt;=$E$84,COUNTIF(W$86:W93,W93),"")</f>
        <v>1</v>
      </c>
      <c r="X177" s="16"/>
    </row>
    <row r="178" spans="18:24" x14ac:dyDescent="0.25">
      <c r="R178" s="20">
        <v>9</v>
      </c>
      <c r="S178" s="16">
        <f ca="1">IF($J94&lt;=$E$84,COUNTIF(S$86:S94,S94),"")</f>
        <v>1</v>
      </c>
      <c r="T178" s="16">
        <f ca="1">IF($J94&lt;=$E$84,COUNTIF(T$86:T94,T94),"")</f>
        <v>1</v>
      </c>
      <c r="U178" s="16">
        <f ca="1">IF($J94&lt;=$E$84,COUNTIF(U$86:U94,U94),"")</f>
        <v>1</v>
      </c>
      <c r="V178" s="16">
        <f ca="1">IF($J94&lt;=$E$84,COUNTIF(V$86:V94,V94),"")</f>
        <v>1</v>
      </c>
      <c r="W178" s="16">
        <f ca="1">IF($J94&lt;=$E$84,COUNTIF(W$86:W94,W94),"")</f>
        <v>1</v>
      </c>
      <c r="X178" s="16"/>
    </row>
    <row r="179" spans="18:24" x14ac:dyDescent="0.25">
      <c r="R179" s="20">
        <v>10</v>
      </c>
      <c r="S179" s="16">
        <f ca="1">IF($J95&lt;=$E$84,COUNTIF(S$86:S95,S95),"")</f>
        <v>1</v>
      </c>
      <c r="T179" s="16">
        <f ca="1">IF($J95&lt;=$E$84,COUNTIF(T$86:T95,T95),"")</f>
        <v>1</v>
      </c>
      <c r="U179" s="16">
        <f ca="1">IF($J95&lt;=$E$84,COUNTIF(U$86:U95,U95),"")</f>
        <v>1</v>
      </c>
      <c r="V179" s="16">
        <f ca="1">IF($J95&lt;=$E$84,COUNTIF(V$86:V95,V95),"")</f>
        <v>1</v>
      </c>
      <c r="W179" s="16">
        <f ca="1">IF($J95&lt;=$E$84,COUNTIF(W$86:W95,W95),"")</f>
        <v>1</v>
      </c>
      <c r="X179" s="16"/>
    </row>
    <row r="180" spans="18:24" x14ac:dyDescent="0.25">
      <c r="R180" s="20">
        <v>11</v>
      </c>
      <c r="S180" s="16">
        <f ca="1">IF($J96&lt;=$E$84,COUNTIF(S$86:S96,S96),"")</f>
        <v>1</v>
      </c>
      <c r="T180" s="16">
        <f ca="1">IF($J96&lt;=$E$84,COUNTIF(T$86:T96,T96),"")</f>
        <v>1</v>
      </c>
      <c r="U180" s="16">
        <f ca="1">IF($J96&lt;=$E$84,COUNTIF(U$86:U96,U96),"")</f>
        <v>1</v>
      </c>
      <c r="V180" s="16">
        <f ca="1">IF($J96&lt;=$E$84,COUNTIF(V$86:V96,V96),"")</f>
        <v>1</v>
      </c>
      <c r="W180" s="16">
        <f ca="1">IF($J96&lt;=$E$84,COUNTIF(W$86:W96,W96),"")</f>
        <v>1</v>
      </c>
      <c r="X180" s="16"/>
    </row>
    <row r="181" spans="18:24" x14ac:dyDescent="0.25">
      <c r="R181" s="20">
        <v>12</v>
      </c>
      <c r="S181" s="16">
        <f ca="1">IF($J97&lt;=$E$84,COUNTIF(S$86:S97,S97),"")</f>
        <v>1</v>
      </c>
      <c r="T181" s="16">
        <f ca="1">IF($J97&lt;=$E$84,COUNTIF(T$86:T97,T97),"")</f>
        <v>1</v>
      </c>
      <c r="U181" s="16">
        <f ca="1">IF($J97&lt;=$E$84,COUNTIF(U$86:U97,U97),"")</f>
        <v>1</v>
      </c>
      <c r="V181" s="16">
        <f ca="1">IF($J97&lt;=$E$84,COUNTIF(V$86:V97,V97),"")</f>
        <v>1</v>
      </c>
      <c r="W181" s="16">
        <f ca="1">IF($J97&lt;=$E$84,COUNTIF(W$86:W97,W97),"")</f>
        <v>1</v>
      </c>
      <c r="X181" s="16"/>
    </row>
    <row r="182" spans="18:24" x14ac:dyDescent="0.25">
      <c r="R182" s="20">
        <v>13</v>
      </c>
      <c r="S182" s="16">
        <f ca="1">IF($J98&lt;=$E$84,COUNTIF(S$86:S98,S98),"")</f>
        <v>1</v>
      </c>
      <c r="T182" s="16">
        <f ca="1">IF($J98&lt;=$E$84,COUNTIF(T$86:T98,T98),"")</f>
        <v>1</v>
      </c>
      <c r="U182" s="16">
        <f ca="1">IF($J98&lt;=$E$84,COUNTIF(U$86:U98,U98),"")</f>
        <v>1</v>
      </c>
      <c r="V182" s="16">
        <f ca="1">IF($J98&lt;=$E$84,COUNTIF(V$86:V98,V98),"")</f>
        <v>1</v>
      </c>
      <c r="W182" s="16">
        <f ca="1">IF($J98&lt;=$E$84,COUNTIF(W$86:W98,W98),"")</f>
        <v>1</v>
      </c>
      <c r="X182" s="16"/>
    </row>
    <row r="183" spans="18:24" x14ac:dyDescent="0.25">
      <c r="R183" s="20">
        <v>14</v>
      </c>
      <c r="S183" s="16">
        <f ca="1">IF($J99&lt;=$E$84,COUNTIF(S$86:S99,S99),"")</f>
        <v>1</v>
      </c>
      <c r="T183" s="16">
        <f ca="1">IF($J99&lt;=$E$84,COUNTIF(T$86:T99,T99),"")</f>
        <v>1</v>
      </c>
      <c r="U183" s="16">
        <f ca="1">IF($J99&lt;=$E$84,COUNTIF(U$86:U99,U99),"")</f>
        <v>1</v>
      </c>
      <c r="V183" s="16">
        <f ca="1">IF($J99&lt;=$E$84,COUNTIF(V$86:V99,V99),"")</f>
        <v>1</v>
      </c>
      <c r="W183" s="16">
        <f ca="1">IF($J99&lt;=$E$84,COUNTIF(W$86:W99,W99),"")</f>
        <v>1</v>
      </c>
      <c r="X183" s="16"/>
    </row>
    <row r="184" spans="18:24" x14ac:dyDescent="0.25">
      <c r="R184" s="20">
        <v>15</v>
      </c>
      <c r="S184" s="16">
        <f ca="1">IF($J100&lt;=$E$84,COUNTIF(S$86:S100,S100),"")</f>
        <v>1</v>
      </c>
      <c r="T184" s="16">
        <f ca="1">IF($J100&lt;=$E$84,COUNTIF(T$86:T100,T100),"")</f>
        <v>1</v>
      </c>
      <c r="U184" s="16">
        <f ca="1">IF($J100&lt;=$E$84,COUNTIF(U$86:U100,U100),"")</f>
        <v>1</v>
      </c>
      <c r="V184" s="16">
        <f ca="1">IF($J100&lt;=$E$84,COUNTIF(V$86:V100,V100),"")</f>
        <v>1</v>
      </c>
      <c r="W184" s="16">
        <f ca="1">IF($J100&lt;=$E$84,COUNTIF(W$86:W100,W100),"")</f>
        <v>1</v>
      </c>
      <c r="X184" s="16"/>
    </row>
    <row r="185" spans="18:24" x14ac:dyDescent="0.25">
      <c r="R185" s="20">
        <v>16</v>
      </c>
      <c r="S185" s="16">
        <f ca="1">IF($J101&lt;=$E$84,COUNTIF(S$86:S101,S101),"")</f>
        <v>1</v>
      </c>
      <c r="T185" s="16">
        <f ca="1">IF($J101&lt;=$E$84,COUNTIF(T$86:T101,T101),"")</f>
        <v>1</v>
      </c>
      <c r="U185" s="16">
        <f ca="1">IF($J101&lt;=$E$84,COUNTIF(U$86:U101,U101),"")</f>
        <v>1</v>
      </c>
      <c r="V185" s="16">
        <f ca="1">IF($J101&lt;=$E$84,COUNTIF(V$86:V101,V101),"")</f>
        <v>1</v>
      </c>
      <c r="W185" s="16">
        <f ca="1">IF($J101&lt;=$E$84,COUNTIF(W$86:W101,W101),"")</f>
        <v>1</v>
      </c>
      <c r="X185" s="16"/>
    </row>
    <row r="186" spans="18:24" x14ac:dyDescent="0.25">
      <c r="R186" s="20">
        <v>17</v>
      </c>
      <c r="S186" s="16">
        <f ca="1">IF($J102&lt;=$E$84,COUNTIF(S$86:S102,S102),"")</f>
        <v>1</v>
      </c>
      <c r="T186" s="16">
        <f ca="1">IF($J102&lt;=$E$84,COUNTIF(T$86:T102,T102),"")</f>
        <v>1</v>
      </c>
      <c r="U186" s="16">
        <f ca="1">IF($J102&lt;=$E$84,COUNTIF(U$86:U102,U102),"")</f>
        <v>1</v>
      </c>
      <c r="V186" s="16">
        <f ca="1">IF($J102&lt;=$E$84,COUNTIF(V$86:V102,V102),"")</f>
        <v>1</v>
      </c>
      <c r="W186" s="16">
        <f ca="1">IF($J102&lt;=$E$84,COUNTIF(W$86:W102,W102),"")</f>
        <v>1</v>
      </c>
      <c r="X186" s="16"/>
    </row>
    <row r="187" spans="18:24" x14ac:dyDescent="0.25">
      <c r="R187" s="20">
        <v>18</v>
      </c>
      <c r="S187" s="16">
        <f ca="1">IF($J103&lt;=$E$84,COUNTIF(S$86:S103,S103),"")</f>
        <v>1</v>
      </c>
      <c r="T187" s="16">
        <f ca="1">IF($J103&lt;=$E$84,COUNTIF(T$86:T103,T103),"")</f>
        <v>1</v>
      </c>
      <c r="U187" s="16">
        <f ca="1">IF($J103&lt;=$E$84,COUNTIF(U$86:U103,U103),"")</f>
        <v>1</v>
      </c>
      <c r="V187" s="16">
        <f ca="1">IF($J103&lt;=$E$84,COUNTIF(V$86:V103,V103),"")</f>
        <v>1</v>
      </c>
      <c r="W187" s="16">
        <f ca="1">IF($J103&lt;=$E$84,COUNTIF(W$86:W103,W103),"")</f>
        <v>1</v>
      </c>
      <c r="X187" s="16"/>
    </row>
    <row r="188" spans="18:24" x14ac:dyDescent="0.25">
      <c r="R188" s="20">
        <v>19</v>
      </c>
      <c r="S188" s="16">
        <f ca="1">IF($J104&lt;=$E$84,COUNTIF(S$86:S104,S104),"")</f>
        <v>1</v>
      </c>
      <c r="T188" s="16">
        <f ca="1">IF($J104&lt;=$E$84,COUNTIF(T$86:T104,T104),"")</f>
        <v>1</v>
      </c>
      <c r="U188" s="16">
        <f ca="1">IF($J104&lt;=$E$84,COUNTIF(U$86:U104,U104),"")</f>
        <v>1</v>
      </c>
      <c r="V188" s="16">
        <f ca="1">IF($J104&lt;=$E$84,COUNTIF(V$86:V104,V104),"")</f>
        <v>1</v>
      </c>
      <c r="W188" s="16">
        <f ca="1">IF($J104&lt;=$E$84,COUNTIF(W$86:W104,W104),"")</f>
        <v>1</v>
      </c>
      <c r="X188" s="16"/>
    </row>
    <row r="189" spans="18:24" x14ac:dyDescent="0.25">
      <c r="R189" s="20">
        <v>20</v>
      </c>
      <c r="S189" s="16">
        <f ca="1">IF($J105&lt;=$E$84,COUNTIF(S$86:S105,S105),"")</f>
        <v>1</v>
      </c>
      <c r="T189" s="16">
        <f ca="1">IF($J105&lt;=$E$84,COUNTIF(T$86:T105,T105),"")</f>
        <v>1</v>
      </c>
      <c r="U189" s="16">
        <f ca="1">IF($J105&lt;=$E$84,COUNTIF(U$86:U105,U105),"")</f>
        <v>1</v>
      </c>
      <c r="V189" s="16">
        <f ca="1">IF($J105&lt;=$E$84,COUNTIF(V$86:V105,V105),"")</f>
        <v>1</v>
      </c>
      <c r="W189" s="16">
        <f ca="1">IF($J105&lt;=$E$84,COUNTIF(W$86:W105,W105),"")</f>
        <v>1</v>
      </c>
      <c r="X189" s="16"/>
    </row>
    <row r="190" spans="18:24" x14ac:dyDescent="0.25">
      <c r="R190" s="20">
        <v>21</v>
      </c>
      <c r="S190" s="16">
        <f ca="1">IF($J106&lt;=$E$84,COUNTIF(S$86:S106,S106),"")</f>
        <v>1</v>
      </c>
      <c r="T190" s="16">
        <f ca="1">IF($J106&lt;=$E$84,COUNTIF(T$86:T106,T106),"")</f>
        <v>1</v>
      </c>
      <c r="U190" s="16">
        <f ca="1">IF($J106&lt;=$E$84,COUNTIF(U$86:U106,U106),"")</f>
        <v>1</v>
      </c>
      <c r="V190" s="16">
        <f ca="1">IF($J106&lt;=$E$84,COUNTIF(V$86:V106,V106),"")</f>
        <v>1</v>
      </c>
      <c r="W190" s="16">
        <f ca="1">IF($J106&lt;=$E$84,COUNTIF(W$86:W106,W106),"")</f>
        <v>1</v>
      </c>
      <c r="X190" s="16"/>
    </row>
    <row r="191" spans="18:24" x14ac:dyDescent="0.25">
      <c r="R191" s="20">
        <v>22</v>
      </c>
      <c r="S191" s="16">
        <f ca="1">IF($J107&lt;=$E$84,COUNTIF(S$86:S107,S107),"")</f>
        <v>1</v>
      </c>
      <c r="T191" s="16">
        <f ca="1">IF($J107&lt;=$E$84,COUNTIF(T$86:T107,T107),"")</f>
        <v>1</v>
      </c>
      <c r="U191" s="16">
        <f ca="1">IF($J107&lt;=$E$84,COUNTIF(U$86:U107,U107),"")</f>
        <v>1</v>
      </c>
      <c r="V191" s="16">
        <f ca="1">IF($J107&lt;=$E$84,COUNTIF(V$86:V107,V107),"")</f>
        <v>1</v>
      </c>
      <c r="W191" s="16">
        <f ca="1">IF($J107&lt;=$E$84,COUNTIF(W$86:W107,W107),"")</f>
        <v>1</v>
      </c>
      <c r="X191" s="16"/>
    </row>
    <row r="192" spans="18:24" x14ac:dyDescent="0.25">
      <c r="R192" s="20">
        <v>23</v>
      </c>
      <c r="S192" s="16">
        <f ca="1">IF($J108&lt;=$E$84,COUNTIF(S$86:S108,S108),"")</f>
        <v>1</v>
      </c>
      <c r="T192" s="16">
        <f ca="1">IF($J108&lt;=$E$84,COUNTIF(T$86:T108,T108),"")</f>
        <v>1</v>
      </c>
      <c r="U192" s="16">
        <f ca="1">IF($J108&lt;=$E$84,COUNTIF(U$86:U108,U108),"")</f>
        <v>1</v>
      </c>
      <c r="V192" s="16">
        <f ca="1">IF($J108&lt;=$E$84,COUNTIF(V$86:V108,V108),"")</f>
        <v>1</v>
      </c>
      <c r="W192" s="16">
        <f ca="1">IF($J108&lt;=$E$84,COUNTIF(W$86:W108,W108),"")</f>
        <v>1</v>
      </c>
      <c r="X192" s="16"/>
    </row>
    <row r="193" spans="18:24" x14ac:dyDescent="0.25">
      <c r="R193" s="20">
        <v>24</v>
      </c>
      <c r="S193" s="16">
        <f ca="1">IF($J109&lt;=$E$84,COUNTIF(S$86:S109,S109),"")</f>
        <v>1</v>
      </c>
      <c r="T193" s="16">
        <f ca="1">IF($J109&lt;=$E$84,COUNTIF(T$86:T109,T109),"")</f>
        <v>1</v>
      </c>
      <c r="U193" s="16">
        <f ca="1">IF($J109&lt;=$E$84,COUNTIF(U$86:U109,U109),"")</f>
        <v>1</v>
      </c>
      <c r="V193" s="16">
        <f ca="1">IF($J109&lt;=$E$84,COUNTIF(V$86:V109,V109),"")</f>
        <v>1</v>
      </c>
      <c r="W193" s="16">
        <f ca="1">IF($J109&lt;=$E$84,COUNTIF(W$86:W109,W109),"")</f>
        <v>1</v>
      </c>
      <c r="X193" s="16"/>
    </row>
    <row r="194" spans="18:24" x14ac:dyDescent="0.25">
      <c r="R194" s="20">
        <v>25</v>
      </c>
      <c r="S194" s="16">
        <f ca="1">IF($J110&lt;=$E$84,COUNTIF(S$86:S110,S110),"")</f>
        <v>1</v>
      </c>
      <c r="T194" s="16">
        <f ca="1">IF($J110&lt;=$E$84,COUNTIF(T$86:T110,T110),"")</f>
        <v>1</v>
      </c>
      <c r="U194" s="16">
        <f ca="1">IF($J110&lt;=$E$84,COUNTIF(U$86:U110,U110),"")</f>
        <v>1</v>
      </c>
      <c r="V194" s="16">
        <f ca="1">IF($J110&lt;=$E$84,COUNTIF(V$86:V110,V110),"")</f>
        <v>1</v>
      </c>
      <c r="W194" s="16">
        <f ca="1">IF($J110&lt;=$E$84,COUNTIF(W$86:W110,W110),"")</f>
        <v>1</v>
      </c>
      <c r="X194" s="16"/>
    </row>
    <row r="195" spans="18:24" x14ac:dyDescent="0.25">
      <c r="R195" s="20">
        <v>26</v>
      </c>
      <c r="S195" s="16">
        <f ca="1">IF($J111&lt;=$E$84,COUNTIF(S$86:S111,S111),"")</f>
        <v>1</v>
      </c>
      <c r="T195" s="16">
        <f ca="1">IF($J111&lt;=$E$84,COUNTIF(T$86:T111,T111),"")</f>
        <v>1</v>
      </c>
      <c r="U195" s="16">
        <f ca="1">IF($J111&lt;=$E$84,COUNTIF(U$86:U111,U111),"")</f>
        <v>1</v>
      </c>
      <c r="V195" s="16">
        <f ca="1">IF($J111&lt;=$E$84,COUNTIF(V$86:V111,V111),"")</f>
        <v>1</v>
      </c>
      <c r="W195" s="16">
        <f ca="1">IF($J111&lt;=$E$84,COUNTIF(W$86:W111,W111),"")</f>
        <v>1</v>
      </c>
      <c r="X195" s="16"/>
    </row>
    <row r="196" spans="18:24" x14ac:dyDescent="0.25">
      <c r="R196" s="20">
        <v>27</v>
      </c>
      <c r="S196" s="16">
        <f ca="1">IF($J112&lt;=$E$84,COUNTIF(S$86:S112,S112),"")</f>
        <v>1</v>
      </c>
      <c r="T196" s="16">
        <f ca="1">IF($J112&lt;=$E$84,COUNTIF(T$86:T112,T112),"")</f>
        <v>1</v>
      </c>
      <c r="U196" s="16">
        <f ca="1">IF($J112&lt;=$E$84,COUNTIF(U$86:U112,U112),"")</f>
        <v>1</v>
      </c>
      <c r="V196" s="16">
        <f ca="1">IF($J112&lt;=$E$84,COUNTIF(V$86:V112,V112),"")</f>
        <v>1</v>
      </c>
      <c r="W196" s="16">
        <f ca="1">IF($J112&lt;=$E$84,COUNTIF(W$86:W112,W112),"")</f>
        <v>1</v>
      </c>
      <c r="X196" s="16"/>
    </row>
    <row r="197" spans="18:24" x14ac:dyDescent="0.25">
      <c r="R197" s="20">
        <v>28</v>
      </c>
      <c r="S197" s="16">
        <f ca="1">IF($J113&lt;=$E$84,COUNTIF(S$86:S113,S113),"")</f>
        <v>1</v>
      </c>
      <c r="T197" s="16">
        <f ca="1">IF($J113&lt;=$E$84,COUNTIF(T$86:T113,T113),"")</f>
        <v>1</v>
      </c>
      <c r="U197" s="16">
        <f ca="1">IF($J113&lt;=$E$84,COUNTIF(U$86:U113,U113),"")</f>
        <v>1</v>
      </c>
      <c r="V197" s="16">
        <f ca="1">IF($J113&lt;=$E$84,COUNTIF(V$86:V113,V113),"")</f>
        <v>1</v>
      </c>
      <c r="W197" s="16">
        <f ca="1">IF($J113&lt;=$E$84,COUNTIF(W$86:W113,W113),"")</f>
        <v>1</v>
      </c>
      <c r="X197" s="16"/>
    </row>
    <row r="198" spans="18:24" x14ac:dyDescent="0.25">
      <c r="R198" s="20">
        <v>29</v>
      </c>
      <c r="S198" s="16">
        <f ca="1">IF($J114&lt;=$E$84,COUNTIF(S$86:S114,S114),"")</f>
        <v>1</v>
      </c>
      <c r="T198" s="16">
        <f ca="1">IF($J114&lt;=$E$84,COUNTIF(T$86:T114,T114),"")</f>
        <v>1</v>
      </c>
      <c r="U198" s="16">
        <f ca="1">IF($J114&lt;=$E$84,COUNTIF(U$86:U114,U114),"")</f>
        <v>1</v>
      </c>
      <c r="V198" s="16">
        <f ca="1">IF($J114&lt;=$E$84,COUNTIF(V$86:V114,V114),"")</f>
        <v>1</v>
      </c>
      <c r="W198" s="16">
        <f ca="1">IF($J114&lt;=$E$84,COUNTIF(W$86:W114,W114),"")</f>
        <v>1</v>
      </c>
      <c r="X198" s="16"/>
    </row>
    <row r="199" spans="18:24" x14ac:dyDescent="0.25">
      <c r="R199" s="20">
        <v>30</v>
      </c>
      <c r="S199" s="16">
        <f ca="1">IF($J115&lt;=$E$84,COUNTIF(S$86:S115,S115),"")</f>
        <v>1</v>
      </c>
      <c r="T199" s="16">
        <f ca="1">IF($J115&lt;=$E$84,COUNTIF(T$86:T115,T115),"")</f>
        <v>1</v>
      </c>
      <c r="U199" s="16">
        <f ca="1">IF($J115&lt;=$E$84,COUNTIF(U$86:U115,U115),"")</f>
        <v>1</v>
      </c>
      <c r="V199" s="16">
        <f ca="1">IF($J115&lt;=$E$84,COUNTIF(V$86:V115,V115),"")</f>
        <v>1</v>
      </c>
      <c r="W199" s="16">
        <f ca="1">IF($J115&lt;=$E$84,COUNTIF(W$86:W115,W115),"")</f>
        <v>1</v>
      </c>
      <c r="X199" s="16"/>
    </row>
    <row r="200" spans="18:24" x14ac:dyDescent="0.25">
      <c r="R200" s="20">
        <v>31</v>
      </c>
      <c r="S200" s="16">
        <f ca="1">IF($J116&lt;=$E$84,COUNTIF(S$86:S116,S116),"")</f>
        <v>1</v>
      </c>
      <c r="T200" s="16">
        <f ca="1">IF($J116&lt;=$E$84,COUNTIF(T$86:T116,T116),"")</f>
        <v>1</v>
      </c>
      <c r="U200" s="16">
        <f ca="1">IF($J116&lt;=$E$84,COUNTIF(U$86:U116,U116),"")</f>
        <v>1</v>
      </c>
      <c r="V200" s="16">
        <f ca="1">IF($J116&lt;=$E$84,COUNTIF(V$86:V116,V116),"")</f>
        <v>1</v>
      </c>
      <c r="W200" s="16">
        <f ca="1">IF($J116&lt;=$E$84,COUNTIF(W$86:W116,W116),"")</f>
        <v>1</v>
      </c>
      <c r="X200" s="16"/>
    </row>
    <row r="201" spans="18:24" x14ac:dyDescent="0.25">
      <c r="R201" s="20">
        <v>32</v>
      </c>
      <c r="S201" s="16">
        <f ca="1">IF($J117&lt;=$E$84,COUNTIF(S$86:S117,S117),"")</f>
        <v>1</v>
      </c>
      <c r="T201" s="16">
        <f ca="1">IF($J117&lt;=$E$84,COUNTIF(T$86:T117,T117),"")</f>
        <v>1</v>
      </c>
      <c r="U201" s="16">
        <f ca="1">IF($J117&lt;=$E$84,COUNTIF(U$86:U117,U117),"")</f>
        <v>1</v>
      </c>
      <c r="V201" s="16">
        <f ca="1">IF($J117&lt;=$E$84,COUNTIF(V$86:V117,V117),"")</f>
        <v>1</v>
      </c>
      <c r="W201" s="16">
        <f ca="1">IF($J117&lt;=$E$84,COUNTIF(W$86:W117,W117),"")</f>
        <v>1</v>
      </c>
      <c r="X201" s="16"/>
    </row>
    <row r="202" spans="18:24" x14ac:dyDescent="0.25">
      <c r="R202" s="20">
        <v>33</v>
      </c>
      <c r="S202" s="16">
        <f ca="1">IF($J118&lt;=$E$84,COUNTIF(S$86:S118,S118),"")</f>
        <v>1</v>
      </c>
      <c r="T202" s="16">
        <f ca="1">IF($J118&lt;=$E$84,COUNTIF(T$86:T118,T118),"")</f>
        <v>1</v>
      </c>
      <c r="U202" s="16">
        <f ca="1">IF($J118&lt;=$E$84,COUNTIF(U$86:U118,U118),"")</f>
        <v>1</v>
      </c>
      <c r="V202" s="16">
        <f ca="1">IF($J118&lt;=$E$84,COUNTIF(V$86:V118,V118),"")</f>
        <v>1</v>
      </c>
      <c r="W202" s="16">
        <f ca="1">IF($J118&lt;=$E$84,COUNTIF(W$86:W118,W118),"")</f>
        <v>1</v>
      </c>
      <c r="X202" s="16"/>
    </row>
    <row r="203" spans="18:24" x14ac:dyDescent="0.25">
      <c r="R203" s="20">
        <v>34</v>
      </c>
      <c r="S203" s="16">
        <f ca="1">IF($J119&lt;=$E$84,COUNTIF(S$86:S119,S119),"")</f>
        <v>1</v>
      </c>
      <c r="T203" s="16">
        <f ca="1">IF($J119&lt;=$E$84,COUNTIF(T$86:T119,T119),"")</f>
        <v>1</v>
      </c>
      <c r="U203" s="16">
        <f ca="1">IF($J119&lt;=$E$84,COUNTIF(U$86:U119,U119),"")</f>
        <v>1</v>
      </c>
      <c r="V203" s="16">
        <f ca="1">IF($J119&lt;=$E$84,COUNTIF(V$86:V119,V119),"")</f>
        <v>1</v>
      </c>
      <c r="W203" s="16">
        <f ca="1">IF($J119&lt;=$E$84,COUNTIF(W$86:W119,W119),"")</f>
        <v>1</v>
      </c>
      <c r="X203" s="16"/>
    </row>
    <row r="204" spans="18:24" x14ac:dyDescent="0.25">
      <c r="R204" s="20">
        <v>35</v>
      </c>
      <c r="S204" s="16">
        <f ca="1">IF($J120&lt;=$E$84,COUNTIF(S$86:S120,S120),"")</f>
        <v>1</v>
      </c>
      <c r="T204" s="16">
        <f ca="1">IF($J120&lt;=$E$84,COUNTIF(T$86:T120,T120),"")</f>
        <v>1</v>
      </c>
      <c r="U204" s="16">
        <f ca="1">IF($J120&lt;=$E$84,COUNTIF(U$86:U120,U120),"")</f>
        <v>1</v>
      </c>
      <c r="V204" s="16">
        <f ca="1">IF($J120&lt;=$E$84,COUNTIF(V$86:V120,V120),"")</f>
        <v>1</v>
      </c>
      <c r="W204" s="16">
        <f ca="1">IF($J120&lt;=$E$84,COUNTIF(W$86:W120,W120),"")</f>
        <v>1</v>
      </c>
      <c r="X204" s="16"/>
    </row>
    <row r="205" spans="18:24" x14ac:dyDescent="0.25">
      <c r="R205" s="20">
        <v>36</v>
      </c>
      <c r="S205" s="16">
        <f ca="1">IF($J121&lt;=$E$84,COUNTIF(S$86:S121,S121),"")</f>
        <v>1</v>
      </c>
      <c r="T205" s="16">
        <f ca="1">IF($J121&lt;=$E$84,COUNTIF(T$86:T121,T121),"")</f>
        <v>1</v>
      </c>
      <c r="U205" s="16">
        <f ca="1">IF($J121&lt;=$E$84,COUNTIF(U$86:U121,U121),"")</f>
        <v>1</v>
      </c>
      <c r="V205" s="16">
        <f ca="1">IF($J121&lt;=$E$84,COUNTIF(V$86:V121,V121),"")</f>
        <v>1</v>
      </c>
      <c r="W205" s="16">
        <f ca="1">IF($J121&lt;=$E$84,COUNTIF(W$86:W121,W121),"")</f>
        <v>1</v>
      </c>
      <c r="X205" s="16"/>
    </row>
    <row r="206" spans="18:24" x14ac:dyDescent="0.25">
      <c r="R206" s="20">
        <v>37</v>
      </c>
      <c r="S206" s="16">
        <f ca="1">IF($J122&lt;=$E$84,COUNTIF(S$86:S122,S122),"")</f>
        <v>1</v>
      </c>
      <c r="T206" s="16">
        <f ca="1">IF($J122&lt;=$E$84,COUNTIF(T$86:T122,T122),"")</f>
        <v>1</v>
      </c>
      <c r="U206" s="16">
        <f ca="1">IF($J122&lt;=$E$84,COUNTIF(U$86:U122,U122),"")</f>
        <v>1</v>
      </c>
      <c r="V206" s="16">
        <f ca="1">IF($J122&lt;=$E$84,COUNTIF(V$86:V122,V122),"")</f>
        <v>1</v>
      </c>
      <c r="W206" s="16">
        <f ca="1">IF($J122&lt;=$E$84,COUNTIF(W$86:W122,W122),"")</f>
        <v>1</v>
      </c>
      <c r="X206"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5"/>
  <sheetViews>
    <sheetView tabSelected="1" zoomScale="80" zoomScaleNormal="80" workbookViewId="0">
      <selection activeCell="B13" sqref="B13"/>
    </sheetView>
  </sheetViews>
  <sheetFormatPr defaultRowHeight="13.2" x14ac:dyDescent="0.25"/>
  <cols>
    <col min="1" max="1" width="10.6640625" style="1" customWidth="1"/>
    <col min="2" max="2" width="68.33203125" style="241" customWidth="1"/>
    <col min="3" max="3" width="12.44140625" customWidth="1"/>
    <col min="5" max="5" width="29.77734375" style="66" customWidth="1"/>
  </cols>
  <sheetData>
    <row r="1" spans="1:5" x14ac:dyDescent="0.25">
      <c r="A1" s="85" t="s">
        <v>131</v>
      </c>
      <c r="B1" s="240" t="s">
        <v>0</v>
      </c>
      <c r="C1" s="51" t="s">
        <v>1</v>
      </c>
      <c r="D1" s="52" t="s">
        <v>131</v>
      </c>
      <c r="E1" s="53" t="s">
        <v>71</v>
      </c>
    </row>
    <row r="2" spans="1:5" ht="39.6" x14ac:dyDescent="0.25">
      <c r="A2" s="85">
        <v>42208</v>
      </c>
      <c r="B2" s="240" t="s">
        <v>1091</v>
      </c>
      <c r="C2" s="51" t="s">
        <v>2</v>
      </c>
      <c r="D2" s="52" t="s">
        <v>724</v>
      </c>
      <c r="E2" s="53" t="s">
        <v>1088</v>
      </c>
    </row>
    <row r="3" spans="1:5" x14ac:dyDescent="0.25">
      <c r="A3" s="85">
        <v>42209</v>
      </c>
      <c r="B3" s="239" t="s">
        <v>1089</v>
      </c>
      <c r="C3" s="51" t="s">
        <v>2</v>
      </c>
      <c r="D3" s="52" t="s">
        <v>1090</v>
      </c>
      <c r="E3" s="53"/>
    </row>
    <row r="4" spans="1:5" x14ac:dyDescent="0.25">
      <c r="A4" s="85">
        <v>42215</v>
      </c>
      <c r="B4" s="239" t="s">
        <v>1103</v>
      </c>
      <c r="C4" s="51" t="s">
        <v>2</v>
      </c>
      <c r="D4" s="52" t="s">
        <v>1090</v>
      </c>
      <c r="E4" s="53" t="s">
        <v>1104</v>
      </c>
    </row>
    <row r="5" spans="1:5" x14ac:dyDescent="0.25">
      <c r="A5" s="85">
        <v>42234</v>
      </c>
      <c r="B5" s="240" t="s">
        <v>1128</v>
      </c>
      <c r="C5" s="51" t="s">
        <v>2</v>
      </c>
      <c r="D5" s="52" t="s">
        <v>1170</v>
      </c>
      <c r="E5" s="53"/>
    </row>
    <row r="6" spans="1:5" x14ac:dyDescent="0.25">
      <c r="A6" s="85">
        <v>42237</v>
      </c>
      <c r="B6" s="240" t="s">
        <v>1148</v>
      </c>
      <c r="C6" s="51" t="s">
        <v>2</v>
      </c>
      <c r="D6" s="52" t="s">
        <v>1170</v>
      </c>
      <c r="E6" s="53"/>
    </row>
    <row r="7" spans="1:5" x14ac:dyDescent="0.25">
      <c r="A7" s="85">
        <v>42316</v>
      </c>
      <c r="B7" s="240" t="s">
        <v>1169</v>
      </c>
      <c r="C7" s="51" t="s">
        <v>2</v>
      </c>
      <c r="D7" s="52" t="s">
        <v>1171</v>
      </c>
      <c r="E7" s="53"/>
    </row>
    <row r="8" spans="1:5" ht="39.6" x14ac:dyDescent="0.25">
      <c r="A8" s="85">
        <v>42442</v>
      </c>
      <c r="B8" s="239" t="s">
        <v>1173</v>
      </c>
      <c r="C8" s="51" t="s">
        <v>2</v>
      </c>
      <c r="D8" s="52" t="s">
        <v>1172</v>
      </c>
      <c r="E8" s="53"/>
    </row>
    <row r="9" spans="1:5" x14ac:dyDescent="0.25">
      <c r="A9" s="85">
        <v>42546</v>
      </c>
      <c r="B9" s="239" t="s">
        <v>1186</v>
      </c>
      <c r="C9" s="51" t="s">
        <v>2</v>
      </c>
      <c r="D9" s="52"/>
      <c r="E9" s="338"/>
    </row>
    <row r="10" spans="1:5" x14ac:dyDescent="0.25">
      <c r="A10" s="85">
        <v>42764</v>
      </c>
      <c r="B10" s="239" t="s">
        <v>1257</v>
      </c>
      <c r="C10" s="51" t="s">
        <v>2</v>
      </c>
      <c r="D10" s="52"/>
      <c r="E10" s="338"/>
    </row>
    <row r="11" spans="1:5" x14ac:dyDescent="0.25">
      <c r="A11" s="85">
        <v>42775</v>
      </c>
      <c r="B11" s="53" t="s">
        <v>1269</v>
      </c>
      <c r="C11" s="51" t="s">
        <v>2</v>
      </c>
      <c r="D11" s="21"/>
      <c r="E11" s="338"/>
    </row>
    <row r="12" spans="1:5" ht="26.4" x14ac:dyDescent="0.25">
      <c r="A12" s="85">
        <v>42778</v>
      </c>
      <c r="B12" s="53" t="s">
        <v>1271</v>
      </c>
      <c r="C12" s="51" t="s">
        <v>2</v>
      </c>
      <c r="D12" s="21"/>
      <c r="E12" s="338"/>
    </row>
    <row r="14" spans="1:5" x14ac:dyDescent="0.25">
      <c r="A14" s="86" t="s">
        <v>129</v>
      </c>
      <c r="B14" s="240" t="s">
        <v>127</v>
      </c>
      <c r="C14" s="52" t="s">
        <v>128</v>
      </c>
      <c r="D14" s="51" t="s">
        <v>130</v>
      </c>
    </row>
    <row r="15" spans="1:5" x14ac:dyDescent="0.25">
      <c r="A15" s="85">
        <v>42200</v>
      </c>
      <c r="B15" s="240" t="s">
        <v>846</v>
      </c>
      <c r="C15" s="51" t="s">
        <v>2</v>
      </c>
      <c r="D15" s="87"/>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zoomScale="80" zoomScaleNormal="80" workbookViewId="0">
      <selection activeCell="A2" sqref="A2:B17"/>
    </sheetView>
  </sheetViews>
  <sheetFormatPr defaultRowHeight="13.2" x14ac:dyDescent="0.25"/>
  <cols>
    <col min="1" max="1" width="3.6640625" customWidth="1"/>
    <col min="2" max="2" width="73.5546875" style="66" customWidth="1"/>
    <col min="3" max="3" width="13.5546875" customWidth="1"/>
    <col min="4" max="4" width="61" customWidth="1"/>
  </cols>
  <sheetData>
    <row r="1" spans="1:4" x14ac:dyDescent="0.25">
      <c r="A1" t="s">
        <v>593</v>
      </c>
      <c r="C1">
        <v>2015</v>
      </c>
      <c r="D1" t="s">
        <v>1119</v>
      </c>
    </row>
    <row r="2" spans="1:4" ht="39.6" x14ac:dyDescent="0.25">
      <c r="A2">
        <f t="shared" ref="A2:A17" si="0">ROW()-1</f>
        <v>1</v>
      </c>
      <c r="B2" s="66" t="s">
        <v>1121</v>
      </c>
    </row>
    <row r="3" spans="1:4" x14ac:dyDescent="0.25">
      <c r="A3">
        <f>ROW()-1</f>
        <v>2</v>
      </c>
      <c r="B3" s="66" t="s">
        <v>852</v>
      </c>
    </row>
    <row r="4" spans="1:4" ht="39.6" x14ac:dyDescent="0.25">
      <c r="A4">
        <f>ROW()-1</f>
        <v>3</v>
      </c>
      <c r="B4" s="66" t="s">
        <v>851</v>
      </c>
    </row>
    <row r="5" spans="1:4" ht="52.8" x14ac:dyDescent="0.25">
      <c r="A5">
        <f>ROW()-1</f>
        <v>4</v>
      </c>
      <c r="B5" s="66" t="s">
        <v>1092</v>
      </c>
    </row>
    <row r="6" spans="1:4" x14ac:dyDescent="0.25">
      <c r="A6">
        <f>ROW()-1</f>
        <v>5</v>
      </c>
      <c r="B6" s="66" t="s">
        <v>855</v>
      </c>
    </row>
    <row r="7" spans="1:4" ht="39.6" x14ac:dyDescent="0.25">
      <c r="A7">
        <f t="shared" si="0"/>
        <v>6</v>
      </c>
      <c r="B7" s="66" t="s">
        <v>693</v>
      </c>
    </row>
    <row r="8" spans="1:4" ht="52.8" x14ac:dyDescent="0.25">
      <c r="A8">
        <f t="shared" si="0"/>
        <v>7</v>
      </c>
      <c r="B8" s="66" t="s">
        <v>1093</v>
      </c>
    </row>
    <row r="9" spans="1:4" ht="39.6" x14ac:dyDescent="0.25">
      <c r="A9">
        <f t="shared" si="0"/>
        <v>8</v>
      </c>
      <c r="B9" s="66" t="s">
        <v>694</v>
      </c>
    </row>
    <row r="10" spans="1:4" x14ac:dyDescent="0.25">
      <c r="A10">
        <f t="shared" si="0"/>
        <v>9</v>
      </c>
      <c r="B10" s="66" t="s">
        <v>595</v>
      </c>
    </row>
    <row r="11" spans="1:4" x14ac:dyDescent="0.25">
      <c r="A11">
        <f t="shared" si="0"/>
        <v>10</v>
      </c>
      <c r="B11" s="66" t="s">
        <v>636</v>
      </c>
    </row>
    <row r="12" spans="1:4" ht="26.4" x14ac:dyDescent="0.25">
      <c r="A12">
        <f t="shared" si="0"/>
        <v>11</v>
      </c>
      <c r="B12" s="66" t="s">
        <v>1120</v>
      </c>
      <c r="D12" s="66" t="s">
        <v>702</v>
      </c>
    </row>
    <row r="13" spans="1:4" ht="26.4" x14ac:dyDescent="0.25">
      <c r="A13">
        <f t="shared" si="0"/>
        <v>12</v>
      </c>
      <c r="B13" s="66" t="s">
        <v>1114</v>
      </c>
    </row>
    <row r="14" spans="1:4" x14ac:dyDescent="0.25">
      <c r="A14">
        <f t="shared" si="0"/>
        <v>13</v>
      </c>
      <c r="B14" s="66" t="s">
        <v>637</v>
      </c>
    </row>
    <row r="15" spans="1:4" ht="26.4" x14ac:dyDescent="0.25">
      <c r="A15">
        <f t="shared" si="0"/>
        <v>14</v>
      </c>
      <c r="B15" s="66" t="s">
        <v>644</v>
      </c>
    </row>
    <row r="16" spans="1:4" x14ac:dyDescent="0.25">
      <c r="A16">
        <f t="shared" si="0"/>
        <v>15</v>
      </c>
      <c r="B16" s="66" t="s">
        <v>643</v>
      </c>
    </row>
    <row r="17" spans="1:2" ht="26.4" x14ac:dyDescent="0.25">
      <c r="A17">
        <f t="shared" si="0"/>
        <v>16</v>
      </c>
      <c r="B17" s="66" t="s">
        <v>656</v>
      </c>
    </row>
  </sheetData>
  <phoneticPr fontId="5" type="noConversion"/>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topLeftCell="A7" zoomScale="80" zoomScaleNormal="80" workbookViewId="0">
      <selection activeCell="I3" sqref="I3"/>
    </sheetView>
  </sheetViews>
  <sheetFormatPr defaultRowHeight="13.2" x14ac:dyDescent="0.25"/>
  <cols>
    <col min="1" max="1" width="3.77734375" customWidth="1"/>
    <col min="2" max="2" width="9.5546875" bestFit="1" customWidth="1"/>
    <col min="3" max="3" width="5.21875" customWidth="1"/>
    <col min="4" max="4" width="7.109375" style="16" bestFit="1" customWidth="1"/>
    <col min="5" max="5" width="10.109375" bestFit="1" customWidth="1"/>
    <col min="6" max="6" width="12.88671875" style="66" customWidth="1"/>
    <col min="7" max="7" width="31.77734375" style="66" customWidth="1"/>
    <col min="8" max="8" width="45.88671875" style="66" customWidth="1"/>
    <col min="9" max="9" width="10.44140625" customWidth="1"/>
  </cols>
  <sheetData>
    <row r="1" spans="1:9" x14ac:dyDescent="0.25">
      <c r="A1" t="s">
        <v>1181</v>
      </c>
      <c r="B1" t="s">
        <v>538</v>
      </c>
      <c r="C1" s="322" t="s">
        <v>1122</v>
      </c>
      <c r="D1" s="16" t="s">
        <v>1187</v>
      </c>
      <c r="E1" s="31" t="s">
        <v>1106</v>
      </c>
      <c r="F1" s="323" t="s">
        <v>1130</v>
      </c>
      <c r="G1" s="323" t="s">
        <v>1129</v>
      </c>
      <c r="H1" s="323" t="s">
        <v>1185</v>
      </c>
      <c r="I1" s="323" t="s">
        <v>721</v>
      </c>
    </row>
    <row r="2" spans="1:9" ht="39.6" x14ac:dyDescent="0.25">
      <c r="A2">
        <v>1</v>
      </c>
      <c r="B2" t="s">
        <v>1124</v>
      </c>
      <c r="C2" s="16">
        <v>1</v>
      </c>
      <c r="D2" s="16">
        <v>1</v>
      </c>
      <c r="E2" t="s">
        <v>1135</v>
      </c>
      <c r="F2" s="66" t="s">
        <v>1137</v>
      </c>
      <c r="G2" s="66" t="s">
        <v>1136</v>
      </c>
      <c r="H2" s="66" t="s">
        <v>1183</v>
      </c>
      <c r="I2" s="66" t="s">
        <v>1204</v>
      </c>
    </row>
    <row r="3" spans="1:9" ht="92.4" x14ac:dyDescent="0.25">
      <c r="A3">
        <v>2</v>
      </c>
      <c r="B3" t="s">
        <v>1124</v>
      </c>
      <c r="C3" s="16">
        <v>1</v>
      </c>
      <c r="D3" s="16">
        <v>1</v>
      </c>
      <c r="E3" t="s">
        <v>639</v>
      </c>
      <c r="F3" s="66" t="s">
        <v>1131</v>
      </c>
      <c r="G3" s="66" t="s">
        <v>1125</v>
      </c>
      <c r="H3" s="66" t="s">
        <v>1182</v>
      </c>
      <c r="I3" s="66" t="s">
        <v>1197</v>
      </c>
    </row>
    <row r="4" spans="1:9" ht="66" x14ac:dyDescent="0.25">
      <c r="A4">
        <v>3</v>
      </c>
      <c r="B4" t="s">
        <v>1124</v>
      </c>
      <c r="C4" s="16">
        <v>1</v>
      </c>
      <c r="D4" s="16">
        <v>1</v>
      </c>
      <c r="E4" t="s">
        <v>1132</v>
      </c>
      <c r="F4" s="66" t="s">
        <v>1133</v>
      </c>
      <c r="G4" s="66" t="s">
        <v>1126</v>
      </c>
      <c r="H4" s="66" t="s">
        <v>1184</v>
      </c>
      <c r="I4" s="66" t="s">
        <v>1196</v>
      </c>
    </row>
    <row r="5" spans="1:9" ht="79.2" x14ac:dyDescent="0.25">
      <c r="A5">
        <v>4</v>
      </c>
      <c r="B5" t="s">
        <v>1124</v>
      </c>
      <c r="C5" s="16">
        <v>1</v>
      </c>
      <c r="D5" s="16">
        <v>1</v>
      </c>
      <c r="E5" t="s">
        <v>1132</v>
      </c>
      <c r="F5" s="66" t="s">
        <v>1134</v>
      </c>
      <c r="G5" s="66" t="s">
        <v>1127</v>
      </c>
      <c r="H5" s="66" t="s">
        <v>1200</v>
      </c>
    </row>
    <row r="6" spans="1:9" ht="39.6" x14ac:dyDescent="0.25">
      <c r="A6">
        <v>5</v>
      </c>
      <c r="C6" s="16"/>
      <c r="H6" s="66" t="s">
        <v>1202</v>
      </c>
      <c r="I6" s="66" t="s">
        <v>1201</v>
      </c>
    </row>
    <row r="7" spans="1:9" ht="92.4" x14ac:dyDescent="0.25">
      <c r="A7">
        <v>6</v>
      </c>
      <c r="B7" t="s">
        <v>1124</v>
      </c>
      <c r="C7" s="16">
        <v>1</v>
      </c>
      <c r="D7" s="16">
        <v>1</v>
      </c>
      <c r="E7" t="s">
        <v>1135</v>
      </c>
      <c r="F7" s="66" t="s">
        <v>1139</v>
      </c>
      <c r="G7" s="66" t="s">
        <v>1138</v>
      </c>
      <c r="H7" s="66" t="s">
        <v>1203</v>
      </c>
    </row>
    <row r="8" spans="1:9" ht="26.4" x14ac:dyDescent="0.25">
      <c r="A8">
        <v>7</v>
      </c>
      <c r="B8" t="s">
        <v>1124</v>
      </c>
      <c r="C8" s="16">
        <v>1</v>
      </c>
      <c r="D8" s="16">
        <v>2</v>
      </c>
      <c r="G8" s="66" t="s">
        <v>1188</v>
      </c>
      <c r="H8" s="66" t="s">
        <v>1189</v>
      </c>
    </row>
    <row r="9" spans="1:9" x14ac:dyDescent="0.25">
      <c r="A9">
        <v>8</v>
      </c>
      <c r="B9" t="s">
        <v>1124</v>
      </c>
      <c r="C9" s="16">
        <v>2</v>
      </c>
      <c r="D9" s="16">
        <v>2</v>
      </c>
      <c r="G9" s="66" t="str">
        <f>G2</f>
        <v>Total number of bicyclists counted</v>
      </c>
      <c r="H9" s="66" t="str">
        <f>"Refer to "&amp;$A$1&amp;$A2</f>
        <v>Refer to Seq1</v>
      </c>
    </row>
    <row r="10" spans="1:9" x14ac:dyDescent="0.25">
      <c r="A10">
        <v>9</v>
      </c>
      <c r="B10" t="s">
        <v>1124</v>
      </c>
      <c r="C10" s="16">
        <v>2</v>
      </c>
      <c r="D10" s="16">
        <v>2</v>
      </c>
      <c r="G10" s="66" t="str">
        <f>G3</f>
        <v>Number of volunteers</v>
      </c>
      <c r="H10" s="66" t="str">
        <f>"Refer to "&amp;$A$1&amp;$A3</f>
        <v>Refer to Seq2</v>
      </c>
    </row>
    <row r="11" spans="1:9" x14ac:dyDescent="0.25">
      <c r="A11">
        <v>10</v>
      </c>
      <c r="B11" t="s">
        <v>1124</v>
      </c>
      <c r="C11" s="16">
        <v>2</v>
      </c>
      <c r="D11" s="16">
        <v>2</v>
      </c>
      <c r="G11" s="66" t="str">
        <f>G4</f>
        <v>Number of locations</v>
      </c>
      <c r="H11" s="66" t="str">
        <f>"Refer to "&amp;$A$1&amp;$A4</f>
        <v>Refer to Seq3</v>
      </c>
    </row>
    <row r="12" spans="1:9" ht="39.6" x14ac:dyDescent="0.25">
      <c r="A12">
        <v>11</v>
      </c>
      <c r="B12" t="s">
        <v>1124</v>
      </c>
      <c r="C12" s="16">
        <v>2</v>
      </c>
      <c r="D12" s="16">
        <v>2</v>
      </c>
      <c r="G12" s="66" t="s">
        <v>1191</v>
      </c>
      <c r="H12" s="66" t="s">
        <v>1195</v>
      </c>
      <c r="I12" t="s">
        <v>1198</v>
      </c>
    </row>
    <row r="13" spans="1:9" ht="26.4" x14ac:dyDescent="0.25">
      <c r="A13">
        <v>12</v>
      </c>
      <c r="B13" t="s">
        <v>1124</v>
      </c>
      <c r="C13" s="16">
        <v>2</v>
      </c>
      <c r="D13" s="16">
        <v>2</v>
      </c>
      <c r="G13" s="66" t="s">
        <v>1190</v>
      </c>
      <c r="H13" s="66" t="s">
        <v>1194</v>
      </c>
      <c r="I13" t="s">
        <v>1199</v>
      </c>
    </row>
    <row r="14" spans="1:9" ht="26.4" x14ac:dyDescent="0.25">
      <c r="A14">
        <v>13</v>
      </c>
      <c r="B14" t="s">
        <v>1192</v>
      </c>
      <c r="C14" s="16">
        <v>1</v>
      </c>
      <c r="D14" s="16">
        <v>3</v>
      </c>
      <c r="G14" s="66" t="s">
        <v>1193</v>
      </c>
      <c r="H14" s="66" t="str">
        <f>"Refer to "&amp;$A$1&amp;$A7</f>
        <v>Refer to Seq6</v>
      </c>
    </row>
    <row r="15" spans="1:9" x14ac:dyDescent="0.25">
      <c r="B15" t="s">
        <v>1105</v>
      </c>
      <c r="C15" s="16">
        <v>1</v>
      </c>
      <c r="E15" t="s">
        <v>1113</v>
      </c>
      <c r="G15" s="66" t="s">
        <v>1117</v>
      </c>
    </row>
    <row r="16" spans="1:9" x14ac:dyDescent="0.25">
      <c r="B16" t="s">
        <v>1105</v>
      </c>
      <c r="C16" s="16">
        <v>2</v>
      </c>
      <c r="E16" t="s">
        <v>1113</v>
      </c>
      <c r="G16" s="66" t="s">
        <v>1118</v>
      </c>
    </row>
    <row r="17" spans="2:7" x14ac:dyDescent="0.25">
      <c r="B17" t="s">
        <v>1105</v>
      </c>
      <c r="C17" s="16">
        <v>3</v>
      </c>
      <c r="E17" t="s">
        <v>1115</v>
      </c>
      <c r="G17" s="66" t="s">
        <v>1116</v>
      </c>
    </row>
    <row r="18" spans="2:7" ht="26.4" x14ac:dyDescent="0.25">
      <c r="B18" t="s">
        <v>1105</v>
      </c>
      <c r="C18" s="16">
        <v>6</v>
      </c>
      <c r="E18" t="s">
        <v>1111</v>
      </c>
      <c r="G18" s="66" t="s">
        <v>1112</v>
      </c>
    </row>
    <row r="19" spans="2:7" ht="26.4" x14ac:dyDescent="0.25">
      <c r="B19" t="s">
        <v>1105</v>
      </c>
      <c r="C19" s="16">
        <v>7</v>
      </c>
      <c r="E19" t="s">
        <v>1107</v>
      </c>
      <c r="G19" s="66" t="s">
        <v>1108</v>
      </c>
    </row>
    <row r="20" spans="2:7" x14ac:dyDescent="0.25">
      <c r="B20" t="s">
        <v>1123</v>
      </c>
      <c r="C20" s="16" t="s">
        <v>505</v>
      </c>
      <c r="E20" t="s">
        <v>1109</v>
      </c>
      <c r="G20" s="66" t="s">
        <v>1110</v>
      </c>
    </row>
    <row r="21" spans="2:7" x14ac:dyDescent="0.25">
      <c r="B21" t="s">
        <v>1123</v>
      </c>
      <c r="C21" t="s">
        <v>1158</v>
      </c>
      <c r="E21" t="s">
        <v>1132</v>
      </c>
      <c r="F21" s="66" t="s">
        <v>1164</v>
      </c>
      <c r="G21" s="66" t="s">
        <v>1159</v>
      </c>
    </row>
    <row r="22" spans="2:7" x14ac:dyDescent="0.25">
      <c r="B22" t="s">
        <v>1123</v>
      </c>
      <c r="C22" t="s">
        <v>1166</v>
      </c>
      <c r="E22" t="s">
        <v>1111</v>
      </c>
      <c r="F22" s="66" t="s">
        <v>1168</v>
      </c>
      <c r="G22" s="66" t="s">
        <v>1167</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72"/>
  <sheetViews>
    <sheetView topLeftCell="D1" zoomScale="60" zoomScaleNormal="60" workbookViewId="0">
      <selection activeCell="D4" sqref="D4:BF4"/>
    </sheetView>
  </sheetViews>
  <sheetFormatPr defaultColWidth="9.109375" defaultRowHeight="13.2" x14ac:dyDescent="0.25"/>
  <cols>
    <col min="1" max="1" width="4.5546875" style="230" customWidth="1"/>
    <col min="2" max="2" width="7.77734375" style="230" customWidth="1"/>
    <col min="3" max="3" width="3.33203125" style="230" customWidth="1"/>
    <col min="4" max="26" width="4.6640625" style="230" customWidth="1"/>
    <col min="27" max="27" width="6.21875" style="230" customWidth="1"/>
    <col min="28" max="29" width="4.6640625" style="230" customWidth="1"/>
    <col min="30" max="30" width="6" style="230" customWidth="1"/>
    <col min="31" max="58" width="4.6640625" style="230" customWidth="1"/>
    <col min="59" max="59" width="6" style="231" customWidth="1"/>
    <col min="60" max="60" width="10.5546875" style="230" customWidth="1"/>
    <col min="61" max="16384" width="9.109375" style="230"/>
  </cols>
  <sheetData>
    <row r="1" spans="1:61" x14ac:dyDescent="0.25">
      <c r="BE1" s="230" t="s">
        <v>67</v>
      </c>
      <c r="BF1" s="230" t="s">
        <v>67</v>
      </c>
      <c r="BI1" s="230" t="s">
        <v>57</v>
      </c>
    </row>
    <row r="2" spans="1:61" x14ac:dyDescent="0.25">
      <c r="A2" s="229" t="s">
        <v>594</v>
      </c>
      <c r="BI2" s="339">
        <f>SUM(Data!H:H)</f>
        <v>15429</v>
      </c>
    </row>
    <row r="3" spans="1:61" x14ac:dyDescent="0.25">
      <c r="D3" s="230">
        <v>1</v>
      </c>
      <c r="E3" s="230">
        <v>2</v>
      </c>
      <c r="F3" s="230">
        <v>3</v>
      </c>
      <c r="G3" s="230">
        <v>4</v>
      </c>
      <c r="H3" s="230">
        <v>5</v>
      </c>
      <c r="I3" s="230">
        <v>6</v>
      </c>
      <c r="J3" s="230">
        <v>7</v>
      </c>
      <c r="K3" s="230">
        <v>8</v>
      </c>
      <c r="L3" s="230">
        <v>9</v>
      </c>
      <c r="M3" s="230">
        <v>10</v>
      </c>
      <c r="N3" s="230">
        <v>11</v>
      </c>
      <c r="O3" s="230">
        <v>12</v>
      </c>
      <c r="P3" s="230">
        <v>13</v>
      </c>
      <c r="Q3" s="230">
        <v>14</v>
      </c>
      <c r="R3" s="230">
        <v>15</v>
      </c>
      <c r="S3" s="230">
        <v>16</v>
      </c>
      <c r="T3" s="230">
        <v>17</v>
      </c>
      <c r="U3" s="230">
        <v>18</v>
      </c>
      <c r="V3" s="230">
        <v>19</v>
      </c>
      <c r="W3" s="230">
        <v>20</v>
      </c>
      <c r="X3" s="230">
        <v>21</v>
      </c>
      <c r="Y3" s="230">
        <v>22</v>
      </c>
      <c r="Z3" s="230">
        <v>23</v>
      </c>
      <c r="AA3" s="230">
        <v>24</v>
      </c>
      <c r="AB3" s="230">
        <v>25</v>
      </c>
      <c r="AC3" s="230">
        <v>26</v>
      </c>
      <c r="AD3" s="230">
        <v>27</v>
      </c>
      <c r="AE3" s="230">
        <v>28</v>
      </c>
      <c r="AF3" s="230">
        <v>29</v>
      </c>
      <c r="AG3" s="230">
        <v>30</v>
      </c>
      <c r="AH3" s="230">
        <v>31</v>
      </c>
      <c r="AI3" s="230">
        <v>32</v>
      </c>
      <c r="AJ3" s="230">
        <v>33</v>
      </c>
      <c r="AK3" s="230">
        <v>34</v>
      </c>
      <c r="AL3" s="230">
        <v>35</v>
      </c>
      <c r="AM3" s="230">
        <v>36</v>
      </c>
      <c r="AN3" s="230">
        <v>37</v>
      </c>
      <c r="AO3" s="230">
        <v>38</v>
      </c>
      <c r="AP3" s="230">
        <v>39</v>
      </c>
      <c r="AQ3" s="230">
        <v>40</v>
      </c>
      <c r="AR3" s="230">
        <v>41</v>
      </c>
      <c r="AS3" s="230">
        <v>42</v>
      </c>
      <c r="AT3" s="230">
        <v>43</v>
      </c>
      <c r="AU3" s="230">
        <v>44</v>
      </c>
      <c r="AV3" s="230">
        <v>45</v>
      </c>
      <c r="AW3" s="230">
        <v>46</v>
      </c>
      <c r="AX3" s="230">
        <v>47</v>
      </c>
      <c r="AY3" s="230">
        <v>48</v>
      </c>
      <c r="AZ3" s="230">
        <v>49</v>
      </c>
      <c r="BA3" s="230">
        <v>50</v>
      </c>
      <c r="BB3" s="230">
        <v>51</v>
      </c>
      <c r="BC3" s="230">
        <v>52</v>
      </c>
      <c r="BD3" s="230">
        <v>53</v>
      </c>
      <c r="BE3" s="230">
        <v>54</v>
      </c>
      <c r="BF3" s="230">
        <v>55</v>
      </c>
      <c r="BH3" s="230" t="s">
        <v>617</v>
      </c>
      <c r="BI3" s="230" t="s">
        <v>1205</v>
      </c>
    </row>
    <row r="4" spans="1:61" x14ac:dyDescent="0.25">
      <c r="D4" s="230">
        <f>IF(ISERROR(MATCH(D3,Data!$Q:$Q,0)),"",INDEX(Data!$A:$A,MATCH(D3,Data!$Q:$Q,0)))</f>
        <v>101</v>
      </c>
      <c r="E4" s="230">
        <f>IF(ISERROR(MATCH(E3,Data!$Q:$Q,0)),"",INDEX(Data!$A:$A,MATCH(E3,Data!$Q:$Q,0)))</f>
        <v>102</v>
      </c>
      <c r="F4" s="230">
        <f>IF(ISERROR(MATCH(F3,Data!$Q:$Q,0)),"",INDEX(Data!$A:$A,MATCH(F3,Data!$Q:$Q,0)))</f>
        <v>103</v>
      </c>
      <c r="G4" s="230">
        <f>IF(ISERROR(MATCH(G3,Data!$Q:$Q,0)),"",INDEX(Data!$A:$A,MATCH(G3,Data!$Q:$Q,0)))</f>
        <v>104</v>
      </c>
      <c r="H4" s="230">
        <f>IF(ISERROR(MATCH(H3,Data!$Q:$Q,0)),"",INDEX(Data!$A:$A,MATCH(H3,Data!$Q:$Q,0)))</f>
        <v>106</v>
      </c>
      <c r="I4" s="230">
        <f>IF(ISERROR(MATCH(I3,Data!$Q:$Q,0)),"",INDEX(Data!$A:$A,MATCH(I3,Data!$Q:$Q,0)))</f>
        <v>108</v>
      </c>
      <c r="J4" s="230">
        <f>IF(ISERROR(MATCH(J3,Data!$Q:$Q,0)),"",INDEX(Data!$A:$A,MATCH(J3,Data!$Q:$Q,0)))</f>
        <v>110</v>
      </c>
      <c r="K4" s="230">
        <f>IF(ISERROR(MATCH(K3,Data!$Q:$Q,0)),"",INDEX(Data!$A:$A,MATCH(K3,Data!$Q:$Q,0)))</f>
        <v>111</v>
      </c>
      <c r="L4" s="230">
        <f>IF(ISERROR(MATCH(L3,Data!$Q:$Q,0)),"",INDEX(Data!$A:$A,MATCH(L3,Data!$Q:$Q,0)))</f>
        <v>112</v>
      </c>
      <c r="M4" s="230">
        <f>IF(ISERROR(MATCH(M3,Data!$Q:$Q,0)),"",INDEX(Data!$A:$A,MATCH(M3,Data!$Q:$Q,0)))</f>
        <v>113</v>
      </c>
      <c r="N4" s="230">
        <f>IF(ISERROR(MATCH(N3,Data!$Q:$Q,0)),"",INDEX(Data!$A:$A,MATCH(N3,Data!$Q:$Q,0)))</f>
        <v>114</v>
      </c>
      <c r="O4" s="230">
        <f>IF(ISERROR(MATCH(O3,Data!$Q:$Q,0)),"",INDEX(Data!$A:$A,MATCH(O3,Data!$Q:$Q,0)))</f>
        <v>115</v>
      </c>
      <c r="P4" s="230">
        <f>IF(ISERROR(MATCH(P3,Data!$Q:$Q,0)),"",INDEX(Data!$A:$A,MATCH(P3,Data!$Q:$Q,0)))</f>
        <v>116</v>
      </c>
      <c r="Q4" s="230">
        <f>IF(ISERROR(MATCH(Q3,Data!$Q:$Q,0)),"",INDEX(Data!$A:$A,MATCH(Q3,Data!$Q:$Q,0)))</f>
        <v>117</v>
      </c>
      <c r="R4" s="230">
        <f>IF(ISERROR(MATCH(R3,Data!$Q:$Q,0)),"",INDEX(Data!$A:$A,MATCH(R3,Data!$Q:$Q,0)))</f>
        <v>118</v>
      </c>
      <c r="S4" s="230">
        <f>IF(ISERROR(MATCH(S3,Data!$Q:$Q,0)),"",INDEX(Data!$A:$A,MATCH(S3,Data!$Q:$Q,0)))</f>
        <v>119</v>
      </c>
      <c r="T4" s="230">
        <f>IF(ISERROR(MATCH(T3,Data!$Q:$Q,0)),"",INDEX(Data!$A:$A,MATCH(T3,Data!$Q:$Q,0)))</f>
        <v>120</v>
      </c>
      <c r="U4" s="230">
        <f>IF(ISERROR(MATCH(U3,Data!$Q:$Q,0)),"",INDEX(Data!$A:$A,MATCH(U3,Data!$Q:$Q,0)))</f>
        <v>121</v>
      </c>
      <c r="V4" s="230">
        <f>IF(ISERROR(MATCH(V3,Data!$Q:$Q,0)),"",INDEX(Data!$A:$A,MATCH(V3,Data!$Q:$Q,0)))</f>
        <v>122</v>
      </c>
      <c r="W4" s="230">
        <f>IF(ISERROR(MATCH(W3,Data!$Q:$Q,0)),"",INDEX(Data!$A:$A,MATCH(W3,Data!$Q:$Q,0)))</f>
        <v>123</v>
      </c>
      <c r="X4" s="230">
        <f>IF(ISERROR(MATCH(X3,Data!$Q:$Q,0)),"",INDEX(Data!$A:$A,MATCH(X3,Data!$Q:$Q,0)))</f>
        <v>124</v>
      </c>
      <c r="Y4" s="230">
        <f>IF(ISERROR(MATCH(Y3,Data!$Q:$Q,0)),"",INDEX(Data!$A:$A,MATCH(Y3,Data!$Q:$Q,0)))</f>
        <v>126</v>
      </c>
      <c r="Z4" s="230">
        <f>IF(ISERROR(MATCH(Z3,Data!$Q:$Q,0)),"",INDEX(Data!$A:$A,MATCH(Z3,Data!$Q:$Q,0)))</f>
        <v>128</v>
      </c>
      <c r="AA4" s="230">
        <f>IF(ISERROR(MATCH(AA3,Data!$Q:$Q,0)),"",INDEX(Data!$A:$A,MATCH(AA3,Data!$Q:$Q,0)))</f>
        <v>129</v>
      </c>
      <c r="AB4" s="230">
        <f>IF(ISERROR(MATCH(AB3,Data!$Q:$Q,0)),"",INDEX(Data!$A:$A,MATCH(AB3,Data!$Q:$Q,0)))</f>
        <v>131</v>
      </c>
      <c r="AC4" s="230">
        <f>IF(ISERROR(MATCH(AC3,Data!$Q:$Q,0)),"",INDEX(Data!$A:$A,MATCH(AC3,Data!$Q:$Q,0)))</f>
        <v>132</v>
      </c>
      <c r="AD4" s="230">
        <f>IF(ISERROR(MATCH(AD3,Data!$Q:$Q,0)),"",INDEX(Data!$A:$A,MATCH(AD3,Data!$Q:$Q,0)))</f>
        <v>133</v>
      </c>
      <c r="AE4" s="230">
        <f>IF(ISERROR(MATCH(AE3,Data!$Q:$Q,0)),"",INDEX(Data!$A:$A,MATCH(AE3,Data!$Q:$Q,0)))</f>
        <v>134</v>
      </c>
      <c r="AF4" s="230">
        <f>IF(ISERROR(MATCH(AF3,Data!$Q:$Q,0)),"",INDEX(Data!$A:$A,MATCH(AF3,Data!$Q:$Q,0)))</f>
        <v>135</v>
      </c>
      <c r="AG4" s="230">
        <f>IF(ISERROR(MATCH(AG3,Data!$Q:$Q,0)),"",INDEX(Data!$A:$A,MATCH(AG3,Data!$Q:$Q,0)))</f>
        <v>137</v>
      </c>
      <c r="AH4" s="230">
        <f>IF(ISERROR(MATCH(AH3,Data!$Q:$Q,0)),"",INDEX(Data!$A:$A,MATCH(AH3,Data!$Q:$Q,0)))</f>
        <v>138</v>
      </c>
      <c r="AI4" s="230">
        <f>IF(ISERROR(MATCH(AI3,Data!$Q:$Q,0)),"",INDEX(Data!$A:$A,MATCH(AI3,Data!$Q:$Q,0)))</f>
        <v>139</v>
      </c>
      <c r="AJ4" s="230">
        <f>IF(ISERROR(MATCH(AJ3,Data!$Q:$Q,0)),"",INDEX(Data!$A:$A,MATCH(AJ3,Data!$Q:$Q,0)))</f>
        <v>141</v>
      </c>
      <c r="AK4" s="230">
        <f>IF(ISERROR(MATCH(AK3,Data!$Q:$Q,0)),"",INDEX(Data!$A:$A,MATCH(AK3,Data!$Q:$Q,0)))</f>
        <v>142</v>
      </c>
      <c r="AL4" s="230">
        <f>IF(ISERROR(MATCH(AL3,Data!$Q:$Q,0)),"",INDEX(Data!$A:$A,MATCH(AL3,Data!$Q:$Q,0)))</f>
        <v>143</v>
      </c>
      <c r="AM4" s="230">
        <f>IF(ISERROR(MATCH(AM3,Data!$Q:$Q,0)),"",INDEX(Data!$A:$A,MATCH(AM3,Data!$Q:$Q,0)))</f>
        <v>144</v>
      </c>
      <c r="AN4" s="230">
        <f>IF(ISERROR(MATCH(AN3,Data!$Q:$Q,0)),"",INDEX(Data!$A:$A,MATCH(AN3,Data!$Q:$Q,0)))</f>
        <v>145</v>
      </c>
      <c r="AO4" s="230">
        <f>IF(ISERROR(MATCH(AO3,Data!$Q:$Q,0)),"",INDEX(Data!$A:$A,MATCH(AO3,Data!$Q:$Q,0)))</f>
        <v>146</v>
      </c>
      <c r="AP4" s="230">
        <f>IF(ISERROR(MATCH(AP3,Data!$Q:$Q,0)),"",INDEX(Data!$A:$A,MATCH(AP3,Data!$Q:$Q,0)))</f>
        <v>147</v>
      </c>
      <c r="AQ4" s="230">
        <f>IF(ISERROR(MATCH(AQ3,Data!$Q:$Q,0)),"",INDEX(Data!$A:$A,MATCH(AQ3,Data!$Q:$Q,0)))</f>
        <v>152</v>
      </c>
      <c r="AR4" s="230">
        <f>IF(ISERROR(MATCH(AR3,Data!$Q:$Q,0)),"",INDEX(Data!$A:$A,MATCH(AR3,Data!$Q:$Q,0)))</f>
        <v>155</v>
      </c>
      <c r="AS4" s="230">
        <f>IF(ISERROR(MATCH(AS3,Data!$Q:$Q,0)),"",INDEX(Data!$A:$A,MATCH(AS3,Data!$Q:$Q,0)))</f>
        <v>156</v>
      </c>
      <c r="AT4" s="230">
        <f>IF(ISERROR(MATCH(AT3,Data!$Q:$Q,0)),"",INDEX(Data!$A:$A,MATCH(AT3,Data!$Q:$Q,0)))</f>
        <v>157</v>
      </c>
      <c r="AU4" s="230">
        <f>IF(ISERROR(MATCH(AU3,Data!$Q:$Q,0)),"",INDEX(Data!$A:$A,MATCH(AU3,Data!$Q:$Q,0)))</f>
        <v>158</v>
      </c>
      <c r="AV4" s="230">
        <f>IF(ISERROR(MATCH(AV3,Data!$Q:$Q,0)),"",INDEX(Data!$A:$A,MATCH(AV3,Data!$Q:$Q,0)))</f>
        <v>159</v>
      </c>
      <c r="AW4" s="230">
        <f>IF(ISERROR(MATCH(AW3,Data!$Q:$Q,0)),"",INDEX(Data!$A:$A,MATCH(AW3,Data!$Q:$Q,0)))</f>
        <v>160</v>
      </c>
      <c r="AX4" s="230">
        <f>IF(ISERROR(MATCH(AX3,Data!$Q:$Q,0)),"",INDEX(Data!$A:$A,MATCH(AX3,Data!$Q:$Q,0)))</f>
        <v>161</v>
      </c>
      <c r="AY4" s="230">
        <f>IF(ISERROR(MATCH(AY3,Data!$Q:$Q,0)),"",INDEX(Data!$A:$A,MATCH(AY3,Data!$Q:$Q,0)))</f>
        <v>162</v>
      </c>
      <c r="AZ4" s="230">
        <f>IF(ISERROR(MATCH(AZ3,Data!$Q:$Q,0)),"",INDEX(Data!$A:$A,MATCH(AZ3,Data!$Q:$Q,0)))</f>
        <v>163</v>
      </c>
      <c r="BA4" s="230">
        <f>IF(ISERROR(MATCH(BA3,Data!$Q:$Q,0)),"",INDEX(Data!$A:$A,MATCH(BA3,Data!$Q:$Q,0)))</f>
        <v>164</v>
      </c>
      <c r="BB4" s="230">
        <f>IF(ISERROR(MATCH(BB3,Data!$Q:$Q,0)),"",INDEX(Data!$A:$A,MATCH(BB3,Data!$Q:$Q,0)))</f>
        <v>165</v>
      </c>
      <c r="BC4" s="230">
        <f>IF(ISERROR(MATCH(BC3,Data!$Q:$Q,0)),"",INDEX(Data!$A:$A,MATCH(BC3,Data!$Q:$Q,0)))</f>
        <v>166</v>
      </c>
      <c r="BD4" s="230">
        <f>IF(ISERROR(MATCH(BD3,Data!$Q:$Q,0)),"",INDEX(Data!$A:$A,MATCH(BD3,Data!$Q:$Q,0)))</f>
        <v>167</v>
      </c>
      <c r="BE4" s="230" t="str">
        <f>IF(ISERROR(MATCH(BE3,Data!$Q:$Q,0)),"",INDEX(Data!$A:$A,MATCH(BE3,Data!$Q:$Q,0)))</f>
        <v/>
      </c>
      <c r="BF4" s="230" t="str">
        <f>IF(ISERROR(MATCH(BF3,Data!$Q:$Q,0)),"",INDEX(Data!$A:$A,MATCH(BF3,Data!$Q:$Q,0)))</f>
        <v/>
      </c>
      <c r="BI4" s="339">
        <f>SUM(BI5:BI22)</f>
        <v>14019.5</v>
      </c>
    </row>
    <row r="5" spans="1:61" x14ac:dyDescent="0.25">
      <c r="A5" s="230" t="s">
        <v>65</v>
      </c>
      <c r="C5" s="230">
        <v>1</v>
      </c>
      <c r="D5" s="232">
        <f>SUMIF(Data!$S:$S,"="&amp;D$4&amp;"_"&amp;$C5,Data!$H:$H)/IF(AND(D$31&gt;0,D$31&lt;=D$29),D$31,IF(D$29&gt;0,D$29,1))</f>
        <v>10</v>
      </c>
      <c r="E5" s="337">
        <f>SUMIF(Data!$S:$S,"="&amp;E$4&amp;"_"&amp;$C5,Data!$H:$H)/IF(AND(E$31&gt;0,E$31&lt;=E$29),E$31,IF(E$29&gt;0,E$29,1))</f>
        <v>13</v>
      </c>
      <c r="F5" s="232">
        <f>SUMIF(Data!$S:$S,"="&amp;F$4&amp;"_"&amp;$C5,Data!$H:$H)/IF(AND(F$31&gt;0,F$31&lt;=F$29),F$31,IF(F$29&gt;0,F$29,1))</f>
        <v>0</v>
      </c>
      <c r="G5" s="232">
        <f>SUMIF(Data!$S:$S,"="&amp;G$4&amp;"_"&amp;$C5,Data!$H:$H)/IF(AND(G$31&gt;0,G$31&lt;=G$29),G$31,IF(G$29&gt;0,G$29,1))</f>
        <v>9</v>
      </c>
      <c r="H5" s="232">
        <f>SUMIF(Data!$S:$S,"="&amp;H$4&amp;"_"&amp;$C5,Data!$H:$H)/IF(AND(H$31&gt;0,H$31&lt;=H$29),H$31,IF(H$29&gt;0,H$29,1))</f>
        <v>24</v>
      </c>
      <c r="I5" s="232">
        <f>SUMIF(Data!$S:$S,"="&amp;I$4&amp;"_"&amp;$C5,Data!$H:$H)/IF(AND(I$31&gt;0,I$31&lt;=I$29),I$31,IF(I$29&gt;0,I$29,1))</f>
        <v>10</v>
      </c>
      <c r="J5" s="232">
        <f>SUMIF(Data!$S:$S,"="&amp;J$4&amp;"_"&amp;$C5,Data!$H:$H)/IF(AND(J$31&gt;0,J$31&lt;=J$29),J$31,IF(J$29&gt;0,J$29,1))</f>
        <v>0</v>
      </c>
      <c r="K5" s="232">
        <f>SUMIF(Data!$S:$S,"="&amp;K$4&amp;"_"&amp;$C5,Data!$H:$H)/IF(AND(K$31&gt;0,K$31&lt;=K$29),K$31,IF(K$29&gt;0,K$29,1))</f>
        <v>10</v>
      </c>
      <c r="L5" s="232">
        <f>SUMIF(Data!$S:$S,"="&amp;L$4&amp;"_"&amp;$C5,Data!$H:$H)/IF(AND(L$31&gt;0,L$31&lt;=L$29),L$31,IF(L$29&gt;0,L$29,1))</f>
        <v>7</v>
      </c>
      <c r="M5" s="337">
        <f>SUMIF(Data!$S:$S,"="&amp;M$4&amp;"_"&amp;$C5,Data!$H:$H)/IF(AND(M$31&gt;0,M$31&lt;=M$29),M$31,IF(M$29&gt;0,M$29,1))</f>
        <v>7.5</v>
      </c>
      <c r="N5" s="232">
        <f>SUMIF(Data!$S:$S,"="&amp;N$4&amp;"_"&amp;$C5,Data!$H:$H)/IF(AND(N$31&gt;0,N$31&lt;=N$29),N$31,IF(N$29&gt;0,N$29,1))</f>
        <v>4</v>
      </c>
      <c r="O5" s="232">
        <f>SUMIF(Data!$S:$S,"="&amp;O$4&amp;"_"&amp;$C5,Data!$H:$H)/IF(AND(O$31&gt;0,O$31&lt;=O$29),O$31,IF(O$29&gt;0,O$29,1))</f>
        <v>0</v>
      </c>
      <c r="P5" s="337">
        <f>SUMIF(Data!$S:$S,"="&amp;P$4&amp;"_"&amp;$C5,Data!$H:$H)/IF(AND(P$31&gt;0,P$31&lt;=P$29),P$31,IF(P$29&gt;0,P$29,1))</f>
        <v>10</v>
      </c>
      <c r="Q5" s="232">
        <f>SUMIF(Data!$S:$S,"="&amp;Q$4&amp;"_"&amp;$C5,Data!$H:$H)/IF(AND(Q$31&gt;0,Q$31&lt;=Q$29),Q$31,IF(Q$29&gt;0,Q$29,1))</f>
        <v>19</v>
      </c>
      <c r="R5" s="232">
        <f>SUMIF(Data!$S:$S,"="&amp;R$4&amp;"_"&amp;$C5,Data!$H:$H)/IF(AND(R$31&gt;0,R$31&lt;=R$29),R$31,IF(R$29&gt;0,R$29,1))</f>
        <v>18</v>
      </c>
      <c r="S5" s="232">
        <f>SUMIF(Data!$S:$S,"="&amp;S$4&amp;"_"&amp;$C5,Data!$H:$H)/IF(AND(S$31&gt;0,S$31&lt;=S$29),S$31,IF(S$29&gt;0,S$29,1))</f>
        <v>12</v>
      </c>
      <c r="T5" s="232">
        <f>SUMIF(Data!$S:$S,"="&amp;T$4&amp;"_"&amp;$C5,Data!$H:$H)/IF(AND(T$31&gt;0,T$31&lt;=T$29),T$31,IF(T$29&gt;0,T$29,1))</f>
        <v>13</v>
      </c>
      <c r="U5" s="232">
        <f>SUMIF(Data!$S:$S,"="&amp;U$4&amp;"_"&amp;$C5,Data!$H:$H)/IF(AND(U$31&gt;0,U$31&lt;=U$29),U$31,IF(U$29&gt;0,U$29,1))</f>
        <v>5</v>
      </c>
      <c r="V5" s="232">
        <f>SUMIF(Data!$S:$S,"="&amp;V$4&amp;"_"&amp;$C5,Data!$H:$H)/IF(AND(V$31&gt;0,V$31&lt;=V$29),V$31,IF(V$29&gt;0,V$29,1))</f>
        <v>5</v>
      </c>
      <c r="W5" s="232">
        <f>SUMIF(Data!$S:$S,"="&amp;W$4&amp;"_"&amp;$C5,Data!$H:$H)/IF(AND(W$31&gt;0,W$31&lt;=W$29),W$31,IF(W$29&gt;0,W$29,1))</f>
        <v>11</v>
      </c>
      <c r="X5" s="232">
        <f>SUMIF(Data!$S:$S,"="&amp;X$4&amp;"_"&amp;$C5,Data!$H:$H)/IF(AND(X$31&gt;0,X$31&lt;=X$29),X$31,IF(X$29&gt;0,X$29,1))</f>
        <v>9</v>
      </c>
      <c r="Y5" s="232">
        <f>SUMIF(Data!$S:$S,"="&amp;Y$4&amp;"_"&amp;$C5,Data!$H:$H)/IF(AND(Y$31&gt;0,Y$31&lt;=Y$29),Y$31,IF(Y$29&gt;0,Y$29,1))</f>
        <v>12</v>
      </c>
      <c r="Z5" s="232">
        <f>SUMIF(Data!$S:$S,"="&amp;Z$4&amp;"_"&amp;$C5,Data!$H:$H)/IF(AND(Z$31&gt;0,Z$31&lt;=Z$29),Z$31,IF(Z$29&gt;0,Z$29,1))</f>
        <v>4</v>
      </c>
      <c r="AA5" s="232">
        <f>SUMIF(Data!$S:$S,"="&amp;AA$4&amp;"_"&amp;$C5,Data!$H:$H)/IF(AND(AA$31&gt;0,AA$31&lt;=AA$29),AA$31,IF(AA$29&gt;0,AA$29,1))</f>
        <v>15</v>
      </c>
      <c r="AB5" s="232">
        <f>SUMIF(Data!$S:$S,"="&amp;AB$4&amp;"_"&amp;$C5,Data!$H:$H)/IF(AND(AB$31&gt;0,AB$31&lt;=AB$29),AB$31,IF(AB$29&gt;0,AB$29,1))</f>
        <v>31</v>
      </c>
      <c r="AC5" s="232">
        <f>SUMIF(Data!$S:$S,"="&amp;AC$4&amp;"_"&amp;$C5,Data!$H:$H)/IF(AND(AC$31&gt;0,AC$31&lt;=AC$29),AC$31,IF(AC$29&gt;0,AC$29,1))</f>
        <v>14</v>
      </c>
      <c r="AD5" s="337">
        <f>SUMIF(Data!$S:$S,"="&amp;AD$4&amp;"_"&amp;$C5,Data!$H:$H)/IF(AND(AD$31&gt;0,AD$31&lt;=AD$29),AD$31,IF(AD$29&gt;0,AD$29,1))</f>
        <v>27</v>
      </c>
      <c r="AE5" s="232">
        <f>SUMIF(Data!$S:$S,"="&amp;AE$4&amp;"_"&amp;$C5,Data!$H:$H)/IF(AND(AE$31&gt;0,AE$31&lt;=AE$29),AE$31,IF(AE$29&gt;0,AE$29,1))</f>
        <v>32</v>
      </c>
      <c r="AF5" s="337">
        <f>SUMIF(Data!$S:$S,"="&amp;AF$4&amp;"_"&amp;$C5,Data!$H:$H)/IF(AND(AF$31&gt;0,AF$31&lt;=AF$29),AF$31,IF(AF$29&gt;0,AF$29,1))</f>
        <v>24</v>
      </c>
      <c r="AG5" s="232">
        <f>SUMIF(Data!$S:$S,"="&amp;AG$4&amp;"_"&amp;$C5,Data!$H:$H)/IF(AND(AG$31&gt;0,AG$31&lt;=AG$29),AG$31,IF(AG$29&gt;0,AG$29,1))</f>
        <v>5</v>
      </c>
      <c r="AH5" s="232">
        <f>SUMIF(Data!$S:$S,"="&amp;AH$4&amp;"_"&amp;$C5,Data!$H:$H)/IF(AND(AH$31&gt;0,AH$31&lt;=AH$29),AH$31,IF(AH$29&gt;0,AH$29,1))</f>
        <v>24</v>
      </c>
      <c r="AI5" s="232">
        <f>SUMIF(Data!$S:$S,"="&amp;AI$4&amp;"_"&amp;$C5,Data!$H:$H)/IF(AND(AI$31&gt;0,AI$31&lt;=AI$29),AI$31,IF(AI$29&gt;0,AI$29,1))</f>
        <v>20</v>
      </c>
      <c r="AJ5" s="232">
        <f>SUMIF(Data!$S:$S,"="&amp;AJ$4&amp;"_"&amp;$C5,Data!$H:$H)/IF(AND(AJ$31&gt;0,AJ$31&lt;=AJ$29),AJ$31,IF(AJ$29&gt;0,AJ$29,1))</f>
        <v>17</v>
      </c>
      <c r="AK5" s="232">
        <f>SUMIF(Data!$S:$S,"="&amp;AK$4&amp;"_"&amp;$C5,Data!$H:$H)/IF(AND(AK$31&gt;0,AK$31&lt;=AK$29),AK$31,IF(AK$29&gt;0,AK$29,1))</f>
        <v>14</v>
      </c>
      <c r="AL5" s="232">
        <f>SUMIF(Data!$S:$S,"="&amp;AL$4&amp;"_"&amp;$C5,Data!$H:$H)/IF(AND(AL$31&gt;0,AL$31&lt;=AL$29),AL$31,IF(AL$29&gt;0,AL$29,1))</f>
        <v>4</v>
      </c>
      <c r="AM5" s="232">
        <f>SUMIF(Data!$S:$S,"="&amp;AM$4&amp;"_"&amp;$C5,Data!$H:$H)/IF(AND(AM$31&gt;0,AM$31&lt;=AM$29),AM$31,IF(AM$29&gt;0,AM$29,1))</f>
        <v>7</v>
      </c>
      <c r="AN5" s="232">
        <f>SUMIF(Data!$S:$S,"="&amp;AN$4&amp;"_"&amp;$C5,Data!$H:$H)/IF(AND(AN$31&gt;0,AN$31&lt;=AN$29),AN$31,IF(AN$29&gt;0,AN$29,1))</f>
        <v>3</v>
      </c>
      <c r="AO5" s="232">
        <f>SUMIF(Data!$S:$S,"="&amp;AO$4&amp;"_"&amp;$C5,Data!$H:$H)/IF(AND(AO$31&gt;0,AO$31&lt;=AO$29),AO$31,IF(AO$29&gt;0,AO$29,1))</f>
        <v>9</v>
      </c>
      <c r="AP5" s="232">
        <f>SUMIF(Data!$S:$S,"="&amp;AP$4&amp;"_"&amp;$C5,Data!$H:$H)/IF(AND(AP$31&gt;0,AP$31&lt;=AP$29),AP$31,IF(AP$29&gt;0,AP$29,1))</f>
        <v>8</v>
      </c>
      <c r="AQ5" s="232">
        <f>SUMIF(Data!$S:$S,"="&amp;AQ$4&amp;"_"&amp;$C5,Data!$H:$H)/IF(AND(AQ$31&gt;0,AQ$31&lt;=AQ$29),AQ$31,IF(AQ$29&gt;0,AQ$29,1))</f>
        <v>7</v>
      </c>
      <c r="AR5" s="232">
        <f>SUMIF(Data!$S:$S,"="&amp;AR$4&amp;"_"&amp;$C5,Data!$H:$H)/IF(AND(AR$31&gt;0,AR$31&lt;=AR$29),AR$31,IF(AR$29&gt;0,AR$29,1))</f>
        <v>12</v>
      </c>
      <c r="AS5" s="232">
        <f>SUMIF(Data!$S:$S,"="&amp;AS$4&amp;"_"&amp;$C5,Data!$H:$H)/IF(AND(AS$31&gt;0,AS$31&lt;=AS$29),AS$31,IF(AS$29&gt;0,AS$29,1))</f>
        <v>4</v>
      </c>
      <c r="AT5" s="232">
        <f>SUMIF(Data!$S:$S,"="&amp;AT$4&amp;"_"&amp;$C5,Data!$H:$H)/IF(AND(AT$31&gt;0,AT$31&lt;=AT$29),AT$31,IF(AT$29&gt;0,AT$29,1))</f>
        <v>2</v>
      </c>
      <c r="AU5" s="232">
        <f>SUMIF(Data!$S:$S,"="&amp;AU$4&amp;"_"&amp;$C5,Data!$H:$H)/IF(AND(AU$31&gt;0,AU$31&lt;=AU$29),AU$31,IF(AU$29&gt;0,AU$29,1))</f>
        <v>17</v>
      </c>
      <c r="AV5" s="232">
        <f>SUMIF(Data!$S:$S,"="&amp;AV$4&amp;"_"&amp;$C5,Data!$H:$H)/IF(AND(AV$31&gt;0,AV$31&lt;=AV$29),AV$31,IF(AV$29&gt;0,AV$29,1))</f>
        <v>4</v>
      </c>
      <c r="AW5" s="232">
        <f>SUMIF(Data!$S:$S,"="&amp;AW$4&amp;"_"&amp;$C5,Data!$H:$H)/IF(AND(AW$31&gt;0,AW$31&lt;=AW$29),AW$31,IF(AW$29&gt;0,AW$29,1))</f>
        <v>2</v>
      </c>
      <c r="AX5" s="232">
        <f>SUMIF(Data!$S:$S,"="&amp;AX$4&amp;"_"&amp;$C5,Data!$H:$H)/IF(AND(AX$31&gt;0,AX$31&lt;=AX$29),AX$31,IF(AX$29&gt;0,AX$29,1))</f>
        <v>12</v>
      </c>
      <c r="AY5" s="232">
        <f>SUMIF(Data!$S:$S,"="&amp;AY$4&amp;"_"&amp;$C5,Data!$H:$H)/IF(AND(AY$31&gt;0,AY$31&lt;=AY$29),AY$31,IF(AY$29&gt;0,AY$29,1))</f>
        <v>3</v>
      </c>
      <c r="AZ5" s="232">
        <f>SUMIF(Data!$S:$S,"="&amp;AZ$4&amp;"_"&amp;$C5,Data!$H:$H)/IF(AND(AZ$31&gt;0,AZ$31&lt;=AZ$29),AZ$31,IF(AZ$29&gt;0,AZ$29,1))</f>
        <v>8</v>
      </c>
      <c r="BA5" s="232">
        <f>SUMIF(Data!$S:$S,"="&amp;BA$4&amp;"_"&amp;$C5,Data!$H:$H)/IF(AND(BA$31&gt;0,BA$31&lt;=BA$29),BA$31,IF(BA$29&gt;0,BA$29,1))</f>
        <v>8</v>
      </c>
      <c r="BB5" s="232">
        <f>SUMIF(Data!$S:$S,"="&amp;BB$4&amp;"_"&amp;$C5,Data!$H:$H)/IF(AND(BB$31&gt;0,BB$31&lt;=BB$29),BB$31,IF(BB$29&gt;0,BB$29,1))</f>
        <v>7</v>
      </c>
      <c r="BC5" s="232">
        <f>SUMIF(Data!$S:$S,"="&amp;BC$4&amp;"_"&amp;$C5,Data!$H:$H)/IF(AND(BC$31&gt;0,BC$31&lt;=BC$29),BC$31,IF(BC$29&gt;0,BC$29,1))</f>
        <v>4</v>
      </c>
      <c r="BD5" s="232">
        <f>SUMIF(Data!$S:$S,"="&amp;BD$4&amp;"_"&amp;$C5,Data!$H:$H)/IF(AND(BD$31&gt;0,BD$31&lt;=BD$29),BD$31,IF(BD$29&gt;0,BD$29,1))</f>
        <v>7</v>
      </c>
      <c r="BE5" s="232">
        <f>SUMIF(Data!$S:$S,"="&amp;BE$4&amp;"_"&amp;$C5,Data!$H:$H)/IF(AND(BE$31&gt;0,BE$31&lt;=BE$29),BE$31,IF(BE$29&gt;0,BE$29,1))</f>
        <v>0</v>
      </c>
      <c r="BF5" s="232">
        <f>SUMIF(Data!$S:$S,"="&amp;BF$4&amp;"_"&amp;$C5,Data!$H:$H)/IF(AND(BF$31&gt;0,BF$31&lt;=BF$29),BF$31,IF(BF$29&gt;0,BF$29,1))</f>
        <v>0</v>
      </c>
      <c r="BG5" s="231">
        <v>0.29166666666666669</v>
      </c>
      <c r="BH5" s="233">
        <f t="shared" ref="BH5:BH12" si="0">4*SUM(D5:BF5)/SUM(D$13:BF$13)</f>
        <v>45.08</v>
      </c>
      <c r="BI5" s="230">
        <f t="shared" ref="BI5:BI12" si="1">SUM(D5:BF5)</f>
        <v>563.5</v>
      </c>
    </row>
    <row r="6" spans="1:61" x14ac:dyDescent="0.25">
      <c r="A6" s="230" t="s">
        <v>65</v>
      </c>
      <c r="C6" s="230">
        <v>2</v>
      </c>
      <c r="D6" s="232">
        <f>SUMIF(Data!$S:$S,"="&amp;D$4&amp;"_"&amp;$C6,Data!$H:$H)/IF(AND(D$31&gt;0,D$31&lt;=D$29),D$31,IF(D$29&gt;0,D$29,1))</f>
        <v>4</v>
      </c>
      <c r="E6" s="337">
        <f>SUMIF(Data!$S:$S,"="&amp;E$4&amp;"_"&amp;$C6,Data!$H:$H)/IF(AND(E$31&gt;0,E$31&lt;=E$29),E$31,IF(E$29&gt;0,E$29,1))</f>
        <v>10</v>
      </c>
      <c r="F6" s="232">
        <f>SUMIF(Data!$S:$S,"="&amp;F$4&amp;"_"&amp;$C6,Data!$H:$H)/IF(AND(F$31&gt;0,F$31&lt;=F$29),F$31,IF(F$29&gt;0,F$29,1))</f>
        <v>0</v>
      </c>
      <c r="G6" s="232">
        <f>SUMIF(Data!$S:$S,"="&amp;G$4&amp;"_"&amp;$C6,Data!$H:$H)/IF(AND(G$31&gt;0,G$31&lt;=G$29),G$31,IF(G$29&gt;0,G$29,1))</f>
        <v>6</v>
      </c>
      <c r="H6" s="232">
        <f>SUMIF(Data!$S:$S,"="&amp;H$4&amp;"_"&amp;$C6,Data!$H:$H)/IF(AND(H$31&gt;0,H$31&lt;=H$29),H$31,IF(H$29&gt;0,H$29,1))</f>
        <v>24</v>
      </c>
      <c r="I6" s="232">
        <f>SUMIF(Data!$S:$S,"="&amp;I$4&amp;"_"&amp;$C6,Data!$H:$H)/IF(AND(I$31&gt;0,I$31&lt;=I$29),I$31,IF(I$29&gt;0,I$29,1))</f>
        <v>2</v>
      </c>
      <c r="J6" s="232">
        <f>SUMIF(Data!$S:$S,"="&amp;J$4&amp;"_"&amp;$C6,Data!$H:$H)/IF(AND(J$31&gt;0,J$31&lt;=J$29),J$31,IF(J$29&gt;0,J$29,1))</f>
        <v>0</v>
      </c>
      <c r="K6" s="232">
        <f>SUMIF(Data!$S:$S,"="&amp;K$4&amp;"_"&amp;$C6,Data!$H:$H)/IF(AND(K$31&gt;0,K$31&lt;=K$29),K$31,IF(K$29&gt;0,K$29,1))</f>
        <v>17</v>
      </c>
      <c r="L6" s="232">
        <f>SUMIF(Data!$S:$S,"="&amp;L$4&amp;"_"&amp;$C6,Data!$H:$H)/IF(AND(L$31&gt;0,L$31&lt;=L$29),L$31,IF(L$29&gt;0,L$29,1))</f>
        <v>13</v>
      </c>
      <c r="M6" s="337">
        <f>SUMIF(Data!$S:$S,"="&amp;M$4&amp;"_"&amp;$C6,Data!$H:$H)/IF(AND(M$31&gt;0,M$31&lt;=M$29),M$31,IF(M$29&gt;0,M$29,1))</f>
        <v>6.5</v>
      </c>
      <c r="N6" s="232">
        <f>SUMIF(Data!$S:$S,"="&amp;N$4&amp;"_"&amp;$C6,Data!$H:$H)/IF(AND(N$31&gt;0,N$31&lt;=N$29),N$31,IF(N$29&gt;0,N$29,1))</f>
        <v>3</v>
      </c>
      <c r="O6" s="232">
        <f>SUMIF(Data!$S:$S,"="&amp;O$4&amp;"_"&amp;$C6,Data!$H:$H)/IF(AND(O$31&gt;0,O$31&lt;=O$29),O$31,IF(O$29&gt;0,O$29,1))</f>
        <v>0</v>
      </c>
      <c r="P6" s="337">
        <f>SUMIF(Data!$S:$S,"="&amp;P$4&amp;"_"&amp;$C6,Data!$H:$H)/IF(AND(P$31&gt;0,P$31&lt;=P$29),P$31,IF(P$29&gt;0,P$29,1))</f>
        <v>11.5</v>
      </c>
      <c r="Q6" s="232">
        <f>SUMIF(Data!$S:$S,"="&amp;Q$4&amp;"_"&amp;$C6,Data!$H:$H)/IF(AND(Q$31&gt;0,Q$31&lt;=Q$29),Q$31,IF(Q$29&gt;0,Q$29,1))</f>
        <v>27</v>
      </c>
      <c r="R6" s="232">
        <f>SUMIF(Data!$S:$S,"="&amp;R$4&amp;"_"&amp;$C6,Data!$H:$H)/IF(AND(R$31&gt;0,R$31&lt;=R$29),R$31,IF(R$29&gt;0,R$29,1))</f>
        <v>24</v>
      </c>
      <c r="S6" s="232">
        <f>SUMIF(Data!$S:$S,"="&amp;S$4&amp;"_"&amp;$C6,Data!$H:$H)/IF(AND(S$31&gt;0,S$31&lt;=S$29),S$31,IF(S$29&gt;0,S$29,1))</f>
        <v>23</v>
      </c>
      <c r="T6" s="232">
        <f>SUMIF(Data!$S:$S,"="&amp;T$4&amp;"_"&amp;$C6,Data!$H:$H)/IF(AND(T$31&gt;0,T$31&lt;=T$29),T$31,IF(T$29&gt;0,T$29,1))</f>
        <v>26</v>
      </c>
      <c r="U6" s="232">
        <f>SUMIF(Data!$S:$S,"="&amp;U$4&amp;"_"&amp;$C6,Data!$H:$H)/IF(AND(U$31&gt;0,U$31&lt;=U$29),U$31,IF(U$29&gt;0,U$29,1))</f>
        <v>5</v>
      </c>
      <c r="V6" s="232">
        <f>SUMIF(Data!$S:$S,"="&amp;V$4&amp;"_"&amp;$C6,Data!$H:$H)/IF(AND(V$31&gt;0,V$31&lt;=V$29),V$31,IF(V$29&gt;0,V$29,1))</f>
        <v>2</v>
      </c>
      <c r="W6" s="232">
        <f>SUMIF(Data!$S:$S,"="&amp;W$4&amp;"_"&amp;$C6,Data!$H:$H)/IF(AND(W$31&gt;0,W$31&lt;=W$29),W$31,IF(W$29&gt;0,W$29,1))</f>
        <v>16</v>
      </c>
      <c r="X6" s="232">
        <f>SUMIF(Data!$S:$S,"="&amp;X$4&amp;"_"&amp;$C6,Data!$H:$H)/IF(AND(X$31&gt;0,X$31&lt;=X$29),X$31,IF(X$29&gt;0,X$29,1))</f>
        <v>9</v>
      </c>
      <c r="Y6" s="232">
        <f>SUMIF(Data!$S:$S,"="&amp;Y$4&amp;"_"&amp;$C6,Data!$H:$H)/IF(AND(Y$31&gt;0,Y$31&lt;=Y$29),Y$31,IF(Y$29&gt;0,Y$29,1))</f>
        <v>4</v>
      </c>
      <c r="Z6" s="232">
        <f>SUMIF(Data!$S:$S,"="&amp;Z$4&amp;"_"&amp;$C6,Data!$H:$H)/IF(AND(Z$31&gt;0,Z$31&lt;=Z$29),Z$31,IF(Z$29&gt;0,Z$29,1))</f>
        <v>10</v>
      </c>
      <c r="AA6" s="232">
        <f>SUMIF(Data!$S:$S,"="&amp;AA$4&amp;"_"&amp;$C6,Data!$H:$H)/IF(AND(AA$31&gt;0,AA$31&lt;=AA$29),AA$31,IF(AA$29&gt;0,AA$29,1))</f>
        <v>12</v>
      </c>
      <c r="AB6" s="232">
        <f>SUMIF(Data!$S:$S,"="&amp;AB$4&amp;"_"&amp;$C6,Data!$H:$H)/IF(AND(AB$31&gt;0,AB$31&lt;=AB$29),AB$31,IF(AB$29&gt;0,AB$29,1))</f>
        <v>52</v>
      </c>
      <c r="AC6" s="232">
        <f>SUMIF(Data!$S:$S,"="&amp;AC$4&amp;"_"&amp;$C6,Data!$H:$H)/IF(AND(AC$31&gt;0,AC$31&lt;=AC$29),AC$31,IF(AC$29&gt;0,AC$29,1))</f>
        <v>14</v>
      </c>
      <c r="AD6" s="337">
        <f>SUMIF(Data!$S:$S,"="&amp;AD$4&amp;"_"&amp;$C6,Data!$H:$H)/IF(AND(AD$31&gt;0,AD$31&lt;=AD$29),AD$31,IF(AD$29&gt;0,AD$29,1))</f>
        <v>52</v>
      </c>
      <c r="AE6" s="232">
        <f>SUMIF(Data!$S:$S,"="&amp;AE$4&amp;"_"&amp;$C6,Data!$H:$H)/IF(AND(AE$31&gt;0,AE$31&lt;=AE$29),AE$31,IF(AE$29&gt;0,AE$29,1))</f>
        <v>59</v>
      </c>
      <c r="AF6" s="337">
        <f>SUMIF(Data!$S:$S,"="&amp;AF$4&amp;"_"&amp;$C6,Data!$H:$H)/IF(AND(AF$31&gt;0,AF$31&lt;=AF$29),AF$31,IF(AF$29&gt;0,AF$29,1))</f>
        <v>24.5</v>
      </c>
      <c r="AG6" s="232">
        <f>SUMIF(Data!$S:$S,"="&amp;AG$4&amp;"_"&amp;$C6,Data!$H:$H)/IF(AND(AG$31&gt;0,AG$31&lt;=AG$29),AG$31,IF(AG$29&gt;0,AG$29,1))</f>
        <v>2</v>
      </c>
      <c r="AH6" s="232">
        <f>SUMIF(Data!$S:$S,"="&amp;AH$4&amp;"_"&amp;$C6,Data!$H:$H)/IF(AND(AH$31&gt;0,AH$31&lt;=AH$29),AH$31,IF(AH$29&gt;0,AH$29,1))</f>
        <v>12</v>
      </c>
      <c r="AI6" s="232">
        <f>SUMIF(Data!$S:$S,"="&amp;AI$4&amp;"_"&amp;$C6,Data!$H:$H)/IF(AND(AI$31&gt;0,AI$31&lt;=AI$29),AI$31,IF(AI$29&gt;0,AI$29,1))</f>
        <v>27</v>
      </c>
      <c r="AJ6" s="232">
        <f>SUMIF(Data!$S:$S,"="&amp;AJ$4&amp;"_"&amp;$C6,Data!$H:$H)/IF(AND(AJ$31&gt;0,AJ$31&lt;=AJ$29),AJ$31,IF(AJ$29&gt;0,AJ$29,1))</f>
        <v>14</v>
      </c>
      <c r="AK6" s="232">
        <f>SUMIF(Data!$S:$S,"="&amp;AK$4&amp;"_"&amp;$C6,Data!$H:$H)/IF(AND(AK$31&gt;0,AK$31&lt;=AK$29),AK$31,IF(AK$29&gt;0,AK$29,1))</f>
        <v>3</v>
      </c>
      <c r="AL6" s="232">
        <f>SUMIF(Data!$S:$S,"="&amp;AL$4&amp;"_"&amp;$C6,Data!$H:$H)/IF(AND(AL$31&gt;0,AL$31&lt;=AL$29),AL$31,IF(AL$29&gt;0,AL$29,1))</f>
        <v>4</v>
      </c>
      <c r="AM6" s="232">
        <f>SUMIF(Data!$S:$S,"="&amp;AM$4&amp;"_"&amp;$C6,Data!$H:$H)/IF(AND(AM$31&gt;0,AM$31&lt;=AM$29),AM$31,IF(AM$29&gt;0,AM$29,1))</f>
        <v>6</v>
      </c>
      <c r="AN6" s="232">
        <f>SUMIF(Data!$S:$S,"="&amp;AN$4&amp;"_"&amp;$C6,Data!$H:$H)/IF(AND(AN$31&gt;0,AN$31&lt;=AN$29),AN$31,IF(AN$29&gt;0,AN$29,1))</f>
        <v>3</v>
      </c>
      <c r="AO6" s="232">
        <f>SUMIF(Data!$S:$S,"="&amp;AO$4&amp;"_"&amp;$C6,Data!$H:$H)/IF(AND(AO$31&gt;0,AO$31&lt;=AO$29),AO$31,IF(AO$29&gt;0,AO$29,1))</f>
        <v>4</v>
      </c>
      <c r="AP6" s="232">
        <f>SUMIF(Data!$S:$S,"="&amp;AP$4&amp;"_"&amp;$C6,Data!$H:$H)/IF(AND(AP$31&gt;0,AP$31&lt;=AP$29),AP$31,IF(AP$29&gt;0,AP$29,1))</f>
        <v>5</v>
      </c>
      <c r="AQ6" s="232">
        <f>SUMIF(Data!$S:$S,"="&amp;AQ$4&amp;"_"&amp;$C6,Data!$H:$H)/IF(AND(AQ$31&gt;0,AQ$31&lt;=AQ$29),AQ$31,IF(AQ$29&gt;0,AQ$29,1))</f>
        <v>5</v>
      </c>
      <c r="AR6" s="232">
        <f>SUMIF(Data!$S:$S,"="&amp;AR$4&amp;"_"&amp;$C6,Data!$H:$H)/IF(AND(AR$31&gt;0,AR$31&lt;=AR$29),AR$31,IF(AR$29&gt;0,AR$29,1))</f>
        <v>8</v>
      </c>
      <c r="AS6" s="232">
        <f>SUMIF(Data!$S:$S,"="&amp;AS$4&amp;"_"&amp;$C6,Data!$H:$H)/IF(AND(AS$31&gt;0,AS$31&lt;=AS$29),AS$31,IF(AS$29&gt;0,AS$29,1))</f>
        <v>2</v>
      </c>
      <c r="AT6" s="232">
        <f>SUMIF(Data!$S:$S,"="&amp;AT$4&amp;"_"&amp;$C6,Data!$H:$H)/IF(AND(AT$31&gt;0,AT$31&lt;=AT$29),AT$31,IF(AT$29&gt;0,AT$29,1))</f>
        <v>2</v>
      </c>
      <c r="AU6" s="232">
        <f>SUMIF(Data!$S:$S,"="&amp;AU$4&amp;"_"&amp;$C6,Data!$H:$H)/IF(AND(AU$31&gt;0,AU$31&lt;=AU$29),AU$31,IF(AU$29&gt;0,AU$29,1))</f>
        <v>2</v>
      </c>
      <c r="AV6" s="232">
        <f>SUMIF(Data!$S:$S,"="&amp;AV$4&amp;"_"&amp;$C6,Data!$H:$H)/IF(AND(AV$31&gt;0,AV$31&lt;=AV$29),AV$31,IF(AV$29&gt;0,AV$29,1))</f>
        <v>14</v>
      </c>
      <c r="AW6" s="232">
        <f>SUMIF(Data!$S:$S,"="&amp;AW$4&amp;"_"&amp;$C6,Data!$H:$H)/IF(AND(AW$31&gt;0,AW$31&lt;=AW$29),AW$31,IF(AW$29&gt;0,AW$29,1))</f>
        <v>4</v>
      </c>
      <c r="AX6" s="232">
        <f>SUMIF(Data!$S:$S,"="&amp;AX$4&amp;"_"&amp;$C6,Data!$H:$H)/IF(AND(AX$31&gt;0,AX$31&lt;=AX$29),AX$31,IF(AX$29&gt;0,AX$29,1))</f>
        <v>7</v>
      </c>
      <c r="AY6" s="232">
        <f>SUMIF(Data!$S:$S,"="&amp;AY$4&amp;"_"&amp;$C6,Data!$H:$H)/IF(AND(AY$31&gt;0,AY$31&lt;=AY$29),AY$31,IF(AY$29&gt;0,AY$29,1))</f>
        <v>4</v>
      </c>
      <c r="AZ6" s="232">
        <f>SUMIF(Data!$S:$S,"="&amp;AZ$4&amp;"_"&amp;$C6,Data!$H:$H)/IF(AND(AZ$31&gt;0,AZ$31&lt;=AZ$29),AZ$31,IF(AZ$29&gt;0,AZ$29,1))</f>
        <v>14</v>
      </c>
      <c r="BA6" s="232">
        <f>SUMIF(Data!$S:$S,"="&amp;BA$4&amp;"_"&amp;$C6,Data!$H:$H)/IF(AND(BA$31&gt;0,BA$31&lt;=BA$29),BA$31,IF(BA$29&gt;0,BA$29,1))</f>
        <v>5</v>
      </c>
      <c r="BB6" s="232">
        <f>SUMIF(Data!$S:$S,"="&amp;BB$4&amp;"_"&amp;$C6,Data!$H:$H)/IF(AND(BB$31&gt;0,BB$31&lt;=BB$29),BB$31,IF(BB$29&gt;0,BB$29,1))</f>
        <v>6</v>
      </c>
      <c r="BC6" s="232">
        <f>SUMIF(Data!$S:$S,"="&amp;BC$4&amp;"_"&amp;$C6,Data!$H:$H)/IF(AND(BC$31&gt;0,BC$31&lt;=BC$29),BC$31,IF(BC$29&gt;0,BC$29,1))</f>
        <v>4</v>
      </c>
      <c r="BD6" s="232">
        <f>SUMIF(Data!$S:$S,"="&amp;BD$4&amp;"_"&amp;$C6,Data!$H:$H)/IF(AND(BD$31&gt;0,BD$31&lt;=BD$29),BD$31,IF(BD$29&gt;0,BD$29,1))</f>
        <v>1</v>
      </c>
      <c r="BE6" s="232">
        <f>SUMIF(Data!$S:$S,"="&amp;BE$4&amp;"_"&amp;$C6,Data!$H:$H)/IF(AND(BE$31&gt;0,BE$31&lt;=BE$29),BE$31,IF(BE$29&gt;0,BE$29,1))</f>
        <v>0</v>
      </c>
      <c r="BF6" s="232">
        <f>SUMIF(Data!$S:$S,"="&amp;BF$4&amp;"_"&amp;$C6,Data!$H:$H)/IF(AND(BF$31&gt;0,BF$31&lt;=BF$29),BF$31,IF(BF$29&gt;0,BF$29,1))</f>
        <v>0</v>
      </c>
      <c r="BG6" s="231">
        <f>BG5+0.25/24</f>
        <v>0.30208333333333337</v>
      </c>
      <c r="BH6" s="233">
        <f t="shared" si="0"/>
        <v>49.16</v>
      </c>
      <c r="BI6" s="230">
        <f t="shared" si="1"/>
        <v>614.5</v>
      </c>
    </row>
    <row r="7" spans="1:61" x14ac:dyDescent="0.25">
      <c r="A7" s="230" t="s">
        <v>65</v>
      </c>
      <c r="C7" s="230">
        <v>3</v>
      </c>
      <c r="D7" s="232">
        <f>SUMIF(Data!$S:$S,"="&amp;D$4&amp;"_"&amp;$C7,Data!$H:$H)/IF(AND(D$31&gt;0,D$31&lt;=D$29),D$31,IF(D$29&gt;0,D$29,1))</f>
        <v>9</v>
      </c>
      <c r="E7" s="337">
        <f>SUMIF(Data!$S:$S,"="&amp;E$4&amp;"_"&amp;$C7,Data!$H:$H)/IF(AND(E$31&gt;0,E$31&lt;=E$29),E$31,IF(E$29&gt;0,E$29,1))</f>
        <v>9</v>
      </c>
      <c r="F7" s="232">
        <f>SUMIF(Data!$S:$S,"="&amp;F$4&amp;"_"&amp;$C7,Data!$H:$H)/IF(AND(F$31&gt;0,F$31&lt;=F$29),F$31,IF(F$29&gt;0,F$29,1))</f>
        <v>0</v>
      </c>
      <c r="G7" s="232">
        <f>SUMIF(Data!$S:$S,"="&amp;G$4&amp;"_"&amp;$C7,Data!$H:$H)/IF(AND(G$31&gt;0,G$31&lt;=G$29),G$31,IF(G$29&gt;0,G$29,1))</f>
        <v>1</v>
      </c>
      <c r="H7" s="232">
        <f>SUMIF(Data!$S:$S,"="&amp;H$4&amp;"_"&amp;$C7,Data!$H:$H)/IF(AND(H$31&gt;0,H$31&lt;=H$29),H$31,IF(H$29&gt;0,H$29,1))</f>
        <v>15</v>
      </c>
      <c r="I7" s="232">
        <f>SUMIF(Data!$S:$S,"="&amp;I$4&amp;"_"&amp;$C7,Data!$H:$H)/IF(AND(I$31&gt;0,I$31&lt;=I$29),I$31,IF(I$29&gt;0,I$29,1))</f>
        <v>10</v>
      </c>
      <c r="J7" s="232">
        <f>SUMIF(Data!$S:$S,"="&amp;J$4&amp;"_"&amp;$C7,Data!$H:$H)/IF(AND(J$31&gt;0,J$31&lt;=J$29),J$31,IF(J$29&gt;0,J$29,1))</f>
        <v>0</v>
      </c>
      <c r="K7" s="232">
        <f>SUMIF(Data!$S:$S,"="&amp;K$4&amp;"_"&amp;$C7,Data!$H:$H)/IF(AND(K$31&gt;0,K$31&lt;=K$29),K$31,IF(K$29&gt;0,K$29,1))</f>
        <v>14</v>
      </c>
      <c r="L7" s="232">
        <f>SUMIF(Data!$S:$S,"="&amp;L$4&amp;"_"&amp;$C7,Data!$H:$H)/IF(AND(L$31&gt;0,L$31&lt;=L$29),L$31,IF(L$29&gt;0,L$29,1))</f>
        <v>10</v>
      </c>
      <c r="M7" s="337">
        <f>SUMIF(Data!$S:$S,"="&amp;M$4&amp;"_"&amp;$C7,Data!$H:$H)/IF(AND(M$31&gt;0,M$31&lt;=M$29),M$31,IF(M$29&gt;0,M$29,1))</f>
        <v>4.5</v>
      </c>
      <c r="N7" s="232">
        <f>SUMIF(Data!$S:$S,"="&amp;N$4&amp;"_"&amp;$C7,Data!$H:$H)/IF(AND(N$31&gt;0,N$31&lt;=N$29),N$31,IF(N$29&gt;0,N$29,1))</f>
        <v>7</v>
      </c>
      <c r="O7" s="232">
        <f>SUMIF(Data!$S:$S,"="&amp;O$4&amp;"_"&amp;$C7,Data!$H:$H)/IF(AND(O$31&gt;0,O$31&lt;=O$29),O$31,IF(O$29&gt;0,O$29,1))</f>
        <v>0</v>
      </c>
      <c r="P7" s="337">
        <f>SUMIF(Data!$S:$S,"="&amp;P$4&amp;"_"&amp;$C7,Data!$H:$H)/IF(AND(P$31&gt;0,P$31&lt;=P$29),P$31,IF(P$29&gt;0,P$29,1))</f>
        <v>7.5</v>
      </c>
      <c r="Q7" s="232">
        <f>SUMIF(Data!$S:$S,"="&amp;Q$4&amp;"_"&amp;$C7,Data!$H:$H)/IF(AND(Q$31&gt;0,Q$31&lt;=Q$29),Q$31,IF(Q$29&gt;0,Q$29,1))</f>
        <v>21</v>
      </c>
      <c r="R7" s="232">
        <f>SUMIF(Data!$S:$S,"="&amp;R$4&amp;"_"&amp;$C7,Data!$H:$H)/IF(AND(R$31&gt;0,R$31&lt;=R$29),R$31,IF(R$29&gt;0,R$29,1))</f>
        <v>22</v>
      </c>
      <c r="S7" s="232">
        <f>SUMIF(Data!$S:$S,"="&amp;S$4&amp;"_"&amp;$C7,Data!$H:$H)/IF(AND(S$31&gt;0,S$31&lt;=S$29),S$31,IF(S$29&gt;0,S$29,1))</f>
        <v>13</v>
      </c>
      <c r="T7" s="232">
        <f>SUMIF(Data!$S:$S,"="&amp;T$4&amp;"_"&amp;$C7,Data!$H:$H)/IF(AND(T$31&gt;0,T$31&lt;=T$29),T$31,IF(T$29&gt;0,T$29,1))</f>
        <v>13</v>
      </c>
      <c r="U7" s="232">
        <f>SUMIF(Data!$S:$S,"="&amp;U$4&amp;"_"&amp;$C7,Data!$H:$H)/IF(AND(U$31&gt;0,U$31&lt;=U$29),U$31,IF(U$29&gt;0,U$29,1))</f>
        <v>9</v>
      </c>
      <c r="V7" s="232">
        <f>SUMIF(Data!$S:$S,"="&amp;V$4&amp;"_"&amp;$C7,Data!$H:$H)/IF(AND(V$31&gt;0,V$31&lt;=V$29),V$31,IF(V$29&gt;0,V$29,1))</f>
        <v>7</v>
      </c>
      <c r="W7" s="232">
        <f>SUMIF(Data!$S:$S,"="&amp;W$4&amp;"_"&amp;$C7,Data!$H:$H)/IF(AND(W$31&gt;0,W$31&lt;=W$29),W$31,IF(W$29&gt;0,W$29,1))</f>
        <v>5</v>
      </c>
      <c r="X7" s="232">
        <f>SUMIF(Data!$S:$S,"="&amp;X$4&amp;"_"&amp;$C7,Data!$H:$H)/IF(AND(X$31&gt;0,X$31&lt;=X$29),X$31,IF(X$29&gt;0,X$29,1))</f>
        <v>3</v>
      </c>
      <c r="Y7" s="232">
        <f>SUMIF(Data!$S:$S,"="&amp;Y$4&amp;"_"&amp;$C7,Data!$H:$H)/IF(AND(Y$31&gt;0,Y$31&lt;=Y$29),Y$31,IF(Y$29&gt;0,Y$29,1))</f>
        <v>7</v>
      </c>
      <c r="Z7" s="232">
        <f>SUMIF(Data!$S:$S,"="&amp;Z$4&amp;"_"&amp;$C7,Data!$H:$H)/IF(AND(Z$31&gt;0,Z$31&lt;=Z$29),Z$31,IF(Z$29&gt;0,Z$29,1))</f>
        <v>2</v>
      </c>
      <c r="AA7" s="232">
        <f>SUMIF(Data!$S:$S,"="&amp;AA$4&amp;"_"&amp;$C7,Data!$H:$H)/IF(AND(AA$31&gt;0,AA$31&lt;=AA$29),AA$31,IF(AA$29&gt;0,AA$29,1))</f>
        <v>8</v>
      </c>
      <c r="AB7" s="232">
        <f>SUMIF(Data!$S:$S,"="&amp;AB$4&amp;"_"&amp;$C7,Data!$H:$H)/IF(AND(AB$31&gt;0,AB$31&lt;=AB$29),AB$31,IF(AB$29&gt;0,AB$29,1))</f>
        <v>30</v>
      </c>
      <c r="AC7" s="232">
        <f>SUMIF(Data!$S:$S,"="&amp;AC$4&amp;"_"&amp;$C7,Data!$H:$H)/IF(AND(AC$31&gt;0,AC$31&lt;=AC$29),AC$31,IF(AC$29&gt;0,AC$29,1))</f>
        <v>15</v>
      </c>
      <c r="AD7" s="337">
        <f>SUMIF(Data!$S:$S,"="&amp;AD$4&amp;"_"&amp;$C7,Data!$H:$H)/IF(AND(AD$31&gt;0,AD$31&lt;=AD$29),AD$31,IF(AD$29&gt;0,AD$29,1))</f>
        <v>27</v>
      </c>
      <c r="AE7" s="232">
        <f>SUMIF(Data!$S:$S,"="&amp;AE$4&amp;"_"&amp;$C7,Data!$H:$H)/IF(AND(AE$31&gt;0,AE$31&lt;=AE$29),AE$31,IF(AE$29&gt;0,AE$29,1))</f>
        <v>27</v>
      </c>
      <c r="AF7" s="337">
        <f>SUMIF(Data!$S:$S,"="&amp;AF$4&amp;"_"&amp;$C7,Data!$H:$H)/IF(AND(AF$31&gt;0,AF$31&lt;=AF$29),AF$31,IF(AF$29&gt;0,AF$29,1))</f>
        <v>19.5</v>
      </c>
      <c r="AG7" s="232">
        <f>SUMIF(Data!$S:$S,"="&amp;AG$4&amp;"_"&amp;$C7,Data!$H:$H)/IF(AND(AG$31&gt;0,AG$31&lt;=AG$29),AG$31,IF(AG$29&gt;0,AG$29,1))</f>
        <v>2</v>
      </c>
      <c r="AH7" s="232">
        <f>SUMIF(Data!$S:$S,"="&amp;AH$4&amp;"_"&amp;$C7,Data!$H:$H)/IF(AND(AH$31&gt;0,AH$31&lt;=AH$29),AH$31,IF(AH$29&gt;0,AH$29,1))</f>
        <v>11</v>
      </c>
      <c r="AI7" s="232">
        <f>SUMIF(Data!$S:$S,"="&amp;AI$4&amp;"_"&amp;$C7,Data!$H:$H)/IF(AND(AI$31&gt;0,AI$31&lt;=AI$29),AI$31,IF(AI$29&gt;0,AI$29,1))</f>
        <v>21</v>
      </c>
      <c r="AJ7" s="232">
        <f>SUMIF(Data!$S:$S,"="&amp;AJ$4&amp;"_"&amp;$C7,Data!$H:$H)/IF(AND(AJ$31&gt;0,AJ$31&lt;=AJ$29),AJ$31,IF(AJ$29&gt;0,AJ$29,1))</f>
        <v>14</v>
      </c>
      <c r="AK7" s="232">
        <f>SUMIF(Data!$S:$S,"="&amp;AK$4&amp;"_"&amp;$C7,Data!$H:$H)/IF(AND(AK$31&gt;0,AK$31&lt;=AK$29),AK$31,IF(AK$29&gt;0,AK$29,1))</f>
        <v>6</v>
      </c>
      <c r="AL7" s="232">
        <f>SUMIF(Data!$S:$S,"="&amp;AL$4&amp;"_"&amp;$C7,Data!$H:$H)/IF(AND(AL$31&gt;0,AL$31&lt;=AL$29),AL$31,IF(AL$29&gt;0,AL$29,1))</f>
        <v>7</v>
      </c>
      <c r="AM7" s="232">
        <f>SUMIF(Data!$S:$S,"="&amp;AM$4&amp;"_"&amp;$C7,Data!$H:$H)/IF(AND(AM$31&gt;0,AM$31&lt;=AM$29),AM$31,IF(AM$29&gt;0,AM$29,1))</f>
        <v>3</v>
      </c>
      <c r="AN7" s="232">
        <f>SUMIF(Data!$S:$S,"="&amp;AN$4&amp;"_"&amp;$C7,Data!$H:$H)/IF(AND(AN$31&gt;0,AN$31&lt;=AN$29),AN$31,IF(AN$29&gt;0,AN$29,1))</f>
        <v>6</v>
      </c>
      <c r="AO7" s="232">
        <f>SUMIF(Data!$S:$S,"="&amp;AO$4&amp;"_"&amp;$C7,Data!$H:$H)/IF(AND(AO$31&gt;0,AO$31&lt;=AO$29),AO$31,IF(AO$29&gt;0,AO$29,1))</f>
        <v>5</v>
      </c>
      <c r="AP7" s="232">
        <f>SUMIF(Data!$S:$S,"="&amp;AP$4&amp;"_"&amp;$C7,Data!$H:$H)/IF(AND(AP$31&gt;0,AP$31&lt;=AP$29),AP$31,IF(AP$29&gt;0,AP$29,1))</f>
        <v>3</v>
      </c>
      <c r="AQ7" s="232">
        <f>SUMIF(Data!$S:$S,"="&amp;AQ$4&amp;"_"&amp;$C7,Data!$H:$H)/IF(AND(AQ$31&gt;0,AQ$31&lt;=AQ$29),AQ$31,IF(AQ$29&gt;0,AQ$29,1))</f>
        <v>8</v>
      </c>
      <c r="AR7" s="232">
        <f>SUMIF(Data!$S:$S,"="&amp;AR$4&amp;"_"&amp;$C7,Data!$H:$H)/IF(AND(AR$31&gt;0,AR$31&lt;=AR$29),AR$31,IF(AR$29&gt;0,AR$29,1))</f>
        <v>14</v>
      </c>
      <c r="AS7" s="232">
        <f>SUMIF(Data!$S:$S,"="&amp;AS$4&amp;"_"&amp;$C7,Data!$H:$H)/IF(AND(AS$31&gt;0,AS$31&lt;=AS$29),AS$31,IF(AS$29&gt;0,AS$29,1))</f>
        <v>6</v>
      </c>
      <c r="AT7" s="232">
        <f>SUMIF(Data!$S:$S,"="&amp;AT$4&amp;"_"&amp;$C7,Data!$H:$H)/IF(AND(AT$31&gt;0,AT$31&lt;=AT$29),AT$31,IF(AT$29&gt;0,AT$29,1))</f>
        <v>13</v>
      </c>
      <c r="AU7" s="232">
        <f>SUMIF(Data!$S:$S,"="&amp;AU$4&amp;"_"&amp;$C7,Data!$H:$H)/IF(AND(AU$31&gt;0,AU$31&lt;=AU$29),AU$31,IF(AU$29&gt;0,AU$29,1))</f>
        <v>7</v>
      </c>
      <c r="AV7" s="232">
        <f>SUMIF(Data!$S:$S,"="&amp;AV$4&amp;"_"&amp;$C7,Data!$H:$H)/IF(AND(AV$31&gt;0,AV$31&lt;=AV$29),AV$31,IF(AV$29&gt;0,AV$29,1))</f>
        <v>5</v>
      </c>
      <c r="AW7" s="232">
        <f>SUMIF(Data!$S:$S,"="&amp;AW$4&amp;"_"&amp;$C7,Data!$H:$H)/IF(AND(AW$31&gt;0,AW$31&lt;=AW$29),AW$31,IF(AW$29&gt;0,AW$29,1))</f>
        <v>2</v>
      </c>
      <c r="AX7" s="232">
        <f>SUMIF(Data!$S:$S,"="&amp;AX$4&amp;"_"&amp;$C7,Data!$H:$H)/IF(AND(AX$31&gt;0,AX$31&lt;=AX$29),AX$31,IF(AX$29&gt;0,AX$29,1))</f>
        <v>4</v>
      </c>
      <c r="AY7" s="232">
        <f>SUMIF(Data!$S:$S,"="&amp;AY$4&amp;"_"&amp;$C7,Data!$H:$H)/IF(AND(AY$31&gt;0,AY$31&lt;=AY$29),AY$31,IF(AY$29&gt;0,AY$29,1))</f>
        <v>3</v>
      </c>
      <c r="AZ7" s="232">
        <f>SUMIF(Data!$S:$S,"="&amp;AZ$4&amp;"_"&amp;$C7,Data!$H:$H)/IF(AND(AZ$31&gt;0,AZ$31&lt;=AZ$29),AZ$31,IF(AZ$29&gt;0,AZ$29,1))</f>
        <v>9</v>
      </c>
      <c r="BA7" s="232">
        <f>SUMIF(Data!$S:$S,"="&amp;BA$4&amp;"_"&amp;$C7,Data!$H:$H)/IF(AND(BA$31&gt;0,BA$31&lt;=BA$29),BA$31,IF(BA$29&gt;0,BA$29,1))</f>
        <v>5</v>
      </c>
      <c r="BB7" s="232">
        <f>SUMIF(Data!$S:$S,"="&amp;BB$4&amp;"_"&amp;$C7,Data!$H:$H)/IF(AND(BB$31&gt;0,BB$31&lt;=BB$29),BB$31,IF(BB$29&gt;0,BB$29,1))</f>
        <v>3</v>
      </c>
      <c r="BC7" s="232">
        <f>SUMIF(Data!$S:$S,"="&amp;BC$4&amp;"_"&amp;$C7,Data!$H:$H)/IF(AND(BC$31&gt;0,BC$31&lt;=BC$29),BC$31,IF(BC$29&gt;0,BC$29,1))</f>
        <v>3</v>
      </c>
      <c r="BD7" s="232">
        <f>SUMIF(Data!$S:$S,"="&amp;BD$4&amp;"_"&amp;$C7,Data!$H:$H)/IF(AND(BD$31&gt;0,BD$31&lt;=BD$29),BD$31,IF(BD$29&gt;0,BD$29,1))</f>
        <v>4</v>
      </c>
      <c r="BE7" s="232">
        <f>SUMIF(Data!$S:$S,"="&amp;BE$4&amp;"_"&amp;$C7,Data!$H:$H)/IF(AND(BE$31&gt;0,BE$31&lt;=BE$29),BE$31,IF(BE$29&gt;0,BE$29,1))</f>
        <v>0</v>
      </c>
      <c r="BF7" s="232">
        <f>SUMIF(Data!$S:$S,"="&amp;BF$4&amp;"_"&amp;$C7,Data!$H:$H)/IF(AND(BF$31&gt;0,BF$31&lt;=BF$29),BF$31,IF(BF$29&gt;0,BF$29,1))</f>
        <v>0</v>
      </c>
      <c r="BG7" s="231">
        <f t="shared" ref="BG7:BG12" si="2">BG6+0.25/24</f>
        <v>0.31250000000000006</v>
      </c>
      <c r="BH7" s="233">
        <f t="shared" si="0"/>
        <v>38.36</v>
      </c>
      <c r="BI7" s="230">
        <f t="shared" si="1"/>
        <v>479.5</v>
      </c>
    </row>
    <row r="8" spans="1:61" x14ac:dyDescent="0.25">
      <c r="A8" s="230" t="s">
        <v>65</v>
      </c>
      <c r="C8" s="230">
        <v>4</v>
      </c>
      <c r="D8" s="232">
        <f>SUMIF(Data!$S:$S,"="&amp;D$4&amp;"_"&amp;$C8,Data!$H:$H)/IF(AND(D$31&gt;0,D$31&lt;=D$29),D$31,IF(D$29&gt;0,D$29,1))</f>
        <v>9</v>
      </c>
      <c r="E8" s="337">
        <f>SUMIF(Data!$S:$S,"="&amp;E$4&amp;"_"&amp;$C8,Data!$H:$H)/IF(AND(E$31&gt;0,E$31&lt;=E$29),E$31,IF(E$29&gt;0,E$29,1))</f>
        <v>8</v>
      </c>
      <c r="F8" s="232">
        <f>SUMIF(Data!$S:$S,"="&amp;F$4&amp;"_"&amp;$C8,Data!$H:$H)/IF(AND(F$31&gt;0,F$31&lt;=F$29),F$31,IF(F$29&gt;0,F$29,1))</f>
        <v>0</v>
      </c>
      <c r="G8" s="232">
        <f>SUMIF(Data!$S:$S,"="&amp;G$4&amp;"_"&amp;$C8,Data!$H:$H)/IF(AND(G$31&gt;0,G$31&lt;=G$29),G$31,IF(G$29&gt;0,G$29,1))</f>
        <v>7</v>
      </c>
      <c r="H8" s="232">
        <f>SUMIF(Data!$S:$S,"="&amp;H$4&amp;"_"&amp;$C8,Data!$H:$H)/IF(AND(H$31&gt;0,H$31&lt;=H$29),H$31,IF(H$29&gt;0,H$29,1))</f>
        <v>19</v>
      </c>
      <c r="I8" s="232">
        <f>SUMIF(Data!$S:$S,"="&amp;I$4&amp;"_"&amp;$C8,Data!$H:$H)/IF(AND(I$31&gt;0,I$31&lt;=I$29),I$31,IF(I$29&gt;0,I$29,1))</f>
        <v>28</v>
      </c>
      <c r="J8" s="232">
        <f>SUMIF(Data!$S:$S,"="&amp;J$4&amp;"_"&amp;$C8,Data!$H:$H)/IF(AND(J$31&gt;0,J$31&lt;=J$29),J$31,IF(J$29&gt;0,J$29,1))</f>
        <v>0</v>
      </c>
      <c r="K8" s="232">
        <f>SUMIF(Data!$S:$S,"="&amp;K$4&amp;"_"&amp;$C8,Data!$H:$H)/IF(AND(K$31&gt;0,K$31&lt;=K$29),K$31,IF(K$29&gt;0,K$29,1))</f>
        <v>27</v>
      </c>
      <c r="L8" s="232">
        <f>SUMIF(Data!$S:$S,"="&amp;L$4&amp;"_"&amp;$C8,Data!$H:$H)/IF(AND(L$31&gt;0,L$31&lt;=L$29),L$31,IF(L$29&gt;0,L$29,1))</f>
        <v>4</v>
      </c>
      <c r="M8" s="337">
        <f>SUMIF(Data!$S:$S,"="&amp;M$4&amp;"_"&amp;$C8,Data!$H:$H)/IF(AND(M$31&gt;0,M$31&lt;=M$29),M$31,IF(M$29&gt;0,M$29,1))</f>
        <v>7.5</v>
      </c>
      <c r="N8" s="232">
        <f>SUMIF(Data!$S:$S,"="&amp;N$4&amp;"_"&amp;$C8,Data!$H:$H)/IF(AND(N$31&gt;0,N$31&lt;=N$29),N$31,IF(N$29&gt;0,N$29,1))</f>
        <v>11</v>
      </c>
      <c r="O8" s="232">
        <f>SUMIF(Data!$S:$S,"="&amp;O$4&amp;"_"&amp;$C8,Data!$H:$H)/IF(AND(O$31&gt;0,O$31&lt;=O$29),O$31,IF(O$29&gt;0,O$29,1))</f>
        <v>0</v>
      </c>
      <c r="P8" s="337">
        <f>SUMIF(Data!$S:$S,"="&amp;P$4&amp;"_"&amp;$C8,Data!$H:$H)/IF(AND(P$31&gt;0,P$31&lt;=P$29),P$31,IF(P$29&gt;0,P$29,1))</f>
        <v>14.5</v>
      </c>
      <c r="Q8" s="232">
        <f>SUMIF(Data!$S:$S,"="&amp;Q$4&amp;"_"&amp;$C8,Data!$H:$H)/IF(AND(Q$31&gt;0,Q$31&lt;=Q$29),Q$31,IF(Q$29&gt;0,Q$29,1))</f>
        <v>24</v>
      </c>
      <c r="R8" s="232">
        <f>SUMIF(Data!$S:$S,"="&amp;R$4&amp;"_"&amp;$C8,Data!$H:$H)/IF(AND(R$31&gt;0,R$31&lt;=R$29),R$31,IF(R$29&gt;0,R$29,1))</f>
        <v>31</v>
      </c>
      <c r="S8" s="232">
        <f>SUMIF(Data!$S:$S,"="&amp;S$4&amp;"_"&amp;$C8,Data!$H:$H)/IF(AND(S$31&gt;0,S$31&lt;=S$29),S$31,IF(S$29&gt;0,S$29,1))</f>
        <v>12</v>
      </c>
      <c r="T8" s="232">
        <f>SUMIF(Data!$S:$S,"="&amp;T$4&amp;"_"&amp;$C8,Data!$H:$H)/IF(AND(T$31&gt;0,T$31&lt;=T$29),T$31,IF(T$29&gt;0,T$29,1))</f>
        <v>24</v>
      </c>
      <c r="U8" s="232">
        <f>SUMIF(Data!$S:$S,"="&amp;U$4&amp;"_"&amp;$C8,Data!$H:$H)/IF(AND(U$31&gt;0,U$31&lt;=U$29),U$31,IF(U$29&gt;0,U$29,1))</f>
        <v>4</v>
      </c>
      <c r="V8" s="232">
        <f>SUMIF(Data!$S:$S,"="&amp;V$4&amp;"_"&amp;$C8,Data!$H:$H)/IF(AND(V$31&gt;0,V$31&lt;=V$29),V$31,IF(V$29&gt;0,V$29,1))</f>
        <v>12</v>
      </c>
      <c r="W8" s="232">
        <f>SUMIF(Data!$S:$S,"="&amp;W$4&amp;"_"&amp;$C8,Data!$H:$H)/IF(AND(W$31&gt;0,W$31&lt;=W$29),W$31,IF(W$29&gt;0,W$29,1))</f>
        <v>9</v>
      </c>
      <c r="X8" s="232">
        <f>SUMIF(Data!$S:$S,"="&amp;X$4&amp;"_"&amp;$C8,Data!$H:$H)/IF(AND(X$31&gt;0,X$31&lt;=X$29),X$31,IF(X$29&gt;0,X$29,1))</f>
        <v>8</v>
      </c>
      <c r="Y8" s="232">
        <f>SUMIF(Data!$S:$S,"="&amp;Y$4&amp;"_"&amp;$C8,Data!$H:$H)/IF(AND(Y$31&gt;0,Y$31&lt;=Y$29),Y$31,IF(Y$29&gt;0,Y$29,1))</f>
        <v>4</v>
      </c>
      <c r="Z8" s="232">
        <f>SUMIF(Data!$S:$S,"="&amp;Z$4&amp;"_"&amp;$C8,Data!$H:$H)/IF(AND(Z$31&gt;0,Z$31&lt;=Z$29),Z$31,IF(Z$29&gt;0,Z$29,1))</f>
        <v>8</v>
      </c>
      <c r="AA8" s="232">
        <f>SUMIF(Data!$S:$S,"="&amp;AA$4&amp;"_"&amp;$C8,Data!$H:$H)/IF(AND(AA$31&gt;0,AA$31&lt;=AA$29),AA$31,IF(AA$29&gt;0,AA$29,1))</f>
        <v>8</v>
      </c>
      <c r="AB8" s="232">
        <f>SUMIF(Data!$S:$S,"="&amp;AB$4&amp;"_"&amp;$C8,Data!$H:$H)/IF(AND(AB$31&gt;0,AB$31&lt;=AB$29),AB$31,IF(AB$29&gt;0,AB$29,1))</f>
        <v>26</v>
      </c>
      <c r="AC8" s="232">
        <f>SUMIF(Data!$S:$S,"="&amp;AC$4&amp;"_"&amp;$C8,Data!$H:$H)/IF(AND(AC$31&gt;0,AC$31&lt;=AC$29),AC$31,IF(AC$29&gt;0,AC$29,1))</f>
        <v>12</v>
      </c>
      <c r="AD8" s="337">
        <f>SUMIF(Data!$S:$S,"="&amp;AD$4&amp;"_"&amp;$C8,Data!$H:$H)/IF(AND(AD$31&gt;0,AD$31&lt;=AD$29),AD$31,IF(AD$29&gt;0,AD$29,1))</f>
        <v>37</v>
      </c>
      <c r="AE8" s="232">
        <f>SUMIF(Data!$S:$S,"="&amp;AE$4&amp;"_"&amp;$C8,Data!$H:$H)/IF(AND(AE$31&gt;0,AE$31&lt;=AE$29),AE$31,IF(AE$29&gt;0,AE$29,1))</f>
        <v>33</v>
      </c>
      <c r="AF8" s="337">
        <f>SUMIF(Data!$S:$S,"="&amp;AF$4&amp;"_"&amp;$C8,Data!$H:$H)/IF(AND(AF$31&gt;0,AF$31&lt;=AF$29),AF$31,IF(AF$29&gt;0,AF$29,1))</f>
        <v>19.5</v>
      </c>
      <c r="AG8" s="232">
        <f>SUMIF(Data!$S:$S,"="&amp;AG$4&amp;"_"&amp;$C8,Data!$H:$H)/IF(AND(AG$31&gt;0,AG$31&lt;=AG$29),AG$31,IF(AG$29&gt;0,AG$29,1))</f>
        <v>3</v>
      </c>
      <c r="AH8" s="232">
        <f>SUMIF(Data!$S:$S,"="&amp;AH$4&amp;"_"&amp;$C8,Data!$H:$H)/IF(AND(AH$31&gt;0,AH$31&lt;=AH$29),AH$31,IF(AH$29&gt;0,AH$29,1))</f>
        <v>11</v>
      </c>
      <c r="AI8" s="232">
        <f>SUMIF(Data!$S:$S,"="&amp;AI$4&amp;"_"&amp;$C8,Data!$H:$H)/IF(AND(AI$31&gt;0,AI$31&lt;=AI$29),AI$31,IF(AI$29&gt;0,AI$29,1))</f>
        <v>31</v>
      </c>
      <c r="AJ8" s="232">
        <f>SUMIF(Data!$S:$S,"="&amp;AJ$4&amp;"_"&amp;$C8,Data!$H:$H)/IF(AND(AJ$31&gt;0,AJ$31&lt;=AJ$29),AJ$31,IF(AJ$29&gt;0,AJ$29,1))</f>
        <v>13</v>
      </c>
      <c r="AK8" s="232">
        <f>SUMIF(Data!$S:$S,"="&amp;AK$4&amp;"_"&amp;$C8,Data!$H:$H)/IF(AND(AK$31&gt;0,AK$31&lt;=AK$29),AK$31,IF(AK$29&gt;0,AK$29,1))</f>
        <v>3</v>
      </c>
      <c r="AL8" s="232">
        <f>SUMIF(Data!$S:$S,"="&amp;AL$4&amp;"_"&amp;$C8,Data!$H:$H)/IF(AND(AL$31&gt;0,AL$31&lt;=AL$29),AL$31,IF(AL$29&gt;0,AL$29,1))</f>
        <v>2</v>
      </c>
      <c r="AM8" s="232">
        <f>SUMIF(Data!$S:$S,"="&amp;AM$4&amp;"_"&amp;$C8,Data!$H:$H)/IF(AND(AM$31&gt;0,AM$31&lt;=AM$29),AM$31,IF(AM$29&gt;0,AM$29,1))</f>
        <v>6</v>
      </c>
      <c r="AN8" s="232">
        <f>SUMIF(Data!$S:$S,"="&amp;AN$4&amp;"_"&amp;$C8,Data!$H:$H)/IF(AND(AN$31&gt;0,AN$31&lt;=AN$29),AN$31,IF(AN$29&gt;0,AN$29,1))</f>
        <v>2</v>
      </c>
      <c r="AO8" s="232">
        <f>SUMIF(Data!$S:$S,"="&amp;AO$4&amp;"_"&amp;$C8,Data!$H:$H)/IF(AND(AO$31&gt;0,AO$31&lt;=AO$29),AO$31,IF(AO$29&gt;0,AO$29,1))</f>
        <v>3</v>
      </c>
      <c r="AP8" s="232">
        <f>SUMIF(Data!$S:$S,"="&amp;AP$4&amp;"_"&amp;$C8,Data!$H:$H)/IF(AND(AP$31&gt;0,AP$31&lt;=AP$29),AP$31,IF(AP$29&gt;0,AP$29,1))</f>
        <v>3</v>
      </c>
      <c r="AQ8" s="232">
        <f>SUMIF(Data!$S:$S,"="&amp;AQ$4&amp;"_"&amp;$C8,Data!$H:$H)/IF(AND(AQ$31&gt;0,AQ$31&lt;=AQ$29),AQ$31,IF(AQ$29&gt;0,AQ$29,1))</f>
        <v>9</v>
      </c>
      <c r="AR8" s="232">
        <f>SUMIF(Data!$S:$S,"="&amp;AR$4&amp;"_"&amp;$C8,Data!$H:$H)/IF(AND(AR$31&gt;0,AR$31&lt;=AR$29),AR$31,IF(AR$29&gt;0,AR$29,1))</f>
        <v>17</v>
      </c>
      <c r="AS8" s="232">
        <f>SUMIF(Data!$S:$S,"="&amp;AS$4&amp;"_"&amp;$C8,Data!$H:$H)/IF(AND(AS$31&gt;0,AS$31&lt;=AS$29),AS$31,IF(AS$29&gt;0,AS$29,1))</f>
        <v>3</v>
      </c>
      <c r="AT8" s="232">
        <f>SUMIF(Data!$S:$S,"="&amp;AT$4&amp;"_"&amp;$C8,Data!$H:$H)/IF(AND(AT$31&gt;0,AT$31&lt;=AT$29),AT$31,IF(AT$29&gt;0,AT$29,1))</f>
        <v>5</v>
      </c>
      <c r="AU8" s="232">
        <f>SUMIF(Data!$S:$S,"="&amp;AU$4&amp;"_"&amp;$C8,Data!$H:$H)/IF(AND(AU$31&gt;0,AU$31&lt;=AU$29),AU$31,IF(AU$29&gt;0,AU$29,1))</f>
        <v>7</v>
      </c>
      <c r="AV8" s="232">
        <f>SUMIF(Data!$S:$S,"="&amp;AV$4&amp;"_"&amp;$C8,Data!$H:$H)/IF(AND(AV$31&gt;0,AV$31&lt;=AV$29),AV$31,IF(AV$29&gt;0,AV$29,1))</f>
        <v>5</v>
      </c>
      <c r="AW8" s="232">
        <f>SUMIF(Data!$S:$S,"="&amp;AW$4&amp;"_"&amp;$C8,Data!$H:$H)/IF(AND(AW$31&gt;0,AW$31&lt;=AW$29),AW$31,IF(AW$29&gt;0,AW$29,1))</f>
        <v>6</v>
      </c>
      <c r="AX8" s="232">
        <f>SUMIF(Data!$S:$S,"="&amp;AX$4&amp;"_"&amp;$C8,Data!$H:$H)/IF(AND(AX$31&gt;0,AX$31&lt;=AX$29),AX$31,IF(AX$29&gt;0,AX$29,1))</f>
        <v>10</v>
      </c>
      <c r="AY8" s="232">
        <f>SUMIF(Data!$S:$S,"="&amp;AY$4&amp;"_"&amp;$C8,Data!$H:$H)/IF(AND(AY$31&gt;0,AY$31&lt;=AY$29),AY$31,IF(AY$29&gt;0,AY$29,1))</f>
        <v>5</v>
      </c>
      <c r="AZ8" s="232">
        <f>SUMIF(Data!$S:$S,"="&amp;AZ$4&amp;"_"&amp;$C8,Data!$H:$H)/IF(AND(AZ$31&gt;0,AZ$31&lt;=AZ$29),AZ$31,IF(AZ$29&gt;0,AZ$29,1))</f>
        <v>11</v>
      </c>
      <c r="BA8" s="232">
        <f>SUMIF(Data!$S:$S,"="&amp;BA$4&amp;"_"&amp;$C8,Data!$H:$H)/IF(AND(BA$31&gt;0,BA$31&lt;=BA$29),BA$31,IF(BA$29&gt;0,BA$29,1))</f>
        <v>4</v>
      </c>
      <c r="BB8" s="232">
        <f>SUMIF(Data!$S:$S,"="&amp;BB$4&amp;"_"&amp;$C8,Data!$H:$H)/IF(AND(BB$31&gt;0,BB$31&lt;=BB$29),BB$31,IF(BB$29&gt;0,BB$29,1))</f>
        <v>3</v>
      </c>
      <c r="BC8" s="232">
        <f>SUMIF(Data!$S:$S,"="&amp;BC$4&amp;"_"&amp;$C8,Data!$H:$H)/IF(AND(BC$31&gt;0,BC$31&lt;=BC$29),BC$31,IF(BC$29&gt;0,BC$29,1))</f>
        <v>5</v>
      </c>
      <c r="BD8" s="232">
        <f>SUMIF(Data!$S:$S,"="&amp;BD$4&amp;"_"&amp;$C8,Data!$H:$H)/IF(AND(BD$31&gt;0,BD$31&lt;=BD$29),BD$31,IF(BD$29&gt;0,BD$29,1))</f>
        <v>4</v>
      </c>
      <c r="BE8" s="232">
        <f>SUMIF(Data!$S:$S,"="&amp;BE$4&amp;"_"&amp;$C8,Data!$H:$H)/IF(AND(BE$31&gt;0,BE$31&lt;=BE$29),BE$31,IF(BE$29&gt;0,BE$29,1))</f>
        <v>0</v>
      </c>
      <c r="BF8" s="232">
        <f>SUMIF(Data!$S:$S,"="&amp;BF$4&amp;"_"&amp;$C8,Data!$H:$H)/IF(AND(BF$31&gt;0,BF$31&lt;=BF$29),BF$31,IF(BF$29&gt;0,BF$29,1))</f>
        <v>0</v>
      </c>
      <c r="BG8" s="231">
        <f t="shared" si="2"/>
        <v>0.32291666666666674</v>
      </c>
      <c r="BH8" s="233">
        <f t="shared" si="0"/>
        <v>46.2</v>
      </c>
      <c r="BI8" s="230">
        <f t="shared" si="1"/>
        <v>577.5</v>
      </c>
    </row>
    <row r="9" spans="1:61" x14ac:dyDescent="0.25">
      <c r="A9" s="230" t="s">
        <v>65</v>
      </c>
      <c r="C9" s="230">
        <v>5</v>
      </c>
      <c r="D9" s="232">
        <f>SUMIF(Data!$S:$S,"="&amp;D$4&amp;"_"&amp;$C9,Data!$H:$H)/IF(AND(D$31&gt;0,D$31&lt;=D$29),D$31,IF(D$29&gt;0,D$29,1))</f>
        <v>11</v>
      </c>
      <c r="E9" s="337">
        <f>SUMIF(Data!$S:$S,"="&amp;E$4&amp;"_"&amp;$C9,Data!$H:$H)/IF(AND(E$31&gt;0,E$31&lt;=E$29),E$31,IF(E$29&gt;0,E$29,1))</f>
        <v>8</v>
      </c>
      <c r="F9" s="232">
        <f>SUMIF(Data!$S:$S,"="&amp;F$4&amp;"_"&amp;$C9,Data!$H:$H)/IF(AND(F$31&gt;0,F$31&lt;=F$29),F$31,IF(F$29&gt;0,F$29,1))</f>
        <v>0</v>
      </c>
      <c r="G9" s="232">
        <f>SUMIF(Data!$S:$S,"="&amp;G$4&amp;"_"&amp;$C9,Data!$H:$H)/IF(AND(G$31&gt;0,G$31&lt;=G$29),G$31,IF(G$29&gt;0,G$29,1))</f>
        <v>1</v>
      </c>
      <c r="H9" s="232">
        <f>SUMIF(Data!$S:$S,"="&amp;H$4&amp;"_"&amp;$C9,Data!$H:$H)/IF(AND(H$31&gt;0,H$31&lt;=H$29),H$31,IF(H$29&gt;0,H$29,1))</f>
        <v>22</v>
      </c>
      <c r="I9" s="232">
        <f>SUMIF(Data!$S:$S,"="&amp;I$4&amp;"_"&amp;$C9,Data!$H:$H)/IF(AND(I$31&gt;0,I$31&lt;=I$29),I$31,IF(I$29&gt;0,I$29,1))</f>
        <v>19</v>
      </c>
      <c r="J9" s="232">
        <f>SUMIF(Data!$S:$S,"="&amp;J$4&amp;"_"&amp;$C9,Data!$H:$H)/IF(AND(J$31&gt;0,J$31&lt;=J$29),J$31,IF(J$29&gt;0,J$29,1))</f>
        <v>0</v>
      </c>
      <c r="K9" s="232">
        <f>SUMIF(Data!$S:$S,"="&amp;K$4&amp;"_"&amp;$C9,Data!$H:$H)/IF(AND(K$31&gt;0,K$31&lt;=K$29),K$31,IF(K$29&gt;0,K$29,1))</f>
        <v>19</v>
      </c>
      <c r="L9" s="232">
        <f>SUMIF(Data!$S:$S,"="&amp;L$4&amp;"_"&amp;$C9,Data!$H:$H)/IF(AND(L$31&gt;0,L$31&lt;=L$29),L$31,IF(L$29&gt;0,L$29,1))</f>
        <v>6</v>
      </c>
      <c r="M9" s="337">
        <f>SUMIF(Data!$S:$S,"="&amp;M$4&amp;"_"&amp;$C9,Data!$H:$H)/IF(AND(M$31&gt;0,M$31&lt;=M$29),M$31,IF(M$29&gt;0,M$29,1))</f>
        <v>4</v>
      </c>
      <c r="N9" s="232">
        <f>SUMIF(Data!$S:$S,"="&amp;N$4&amp;"_"&amp;$C9,Data!$H:$H)/IF(AND(N$31&gt;0,N$31&lt;=N$29),N$31,IF(N$29&gt;0,N$29,1))</f>
        <v>11</v>
      </c>
      <c r="O9" s="232">
        <f>SUMIF(Data!$S:$S,"="&amp;O$4&amp;"_"&amp;$C9,Data!$H:$H)/IF(AND(O$31&gt;0,O$31&lt;=O$29),O$31,IF(O$29&gt;0,O$29,1))</f>
        <v>0</v>
      </c>
      <c r="P9" s="337">
        <f>SUMIF(Data!$S:$S,"="&amp;P$4&amp;"_"&amp;$C9,Data!$H:$H)/IF(AND(P$31&gt;0,P$31&lt;=P$29),P$31,IF(P$29&gt;0,P$29,1))</f>
        <v>10.5</v>
      </c>
      <c r="Q9" s="232">
        <f>SUMIF(Data!$S:$S,"="&amp;Q$4&amp;"_"&amp;$C9,Data!$H:$H)/IF(AND(Q$31&gt;0,Q$31&lt;=Q$29),Q$31,IF(Q$29&gt;0,Q$29,1))</f>
        <v>21</v>
      </c>
      <c r="R9" s="232">
        <f>SUMIF(Data!$S:$S,"="&amp;R$4&amp;"_"&amp;$C9,Data!$H:$H)/IF(AND(R$31&gt;0,R$31&lt;=R$29),R$31,IF(R$29&gt;0,R$29,1))</f>
        <v>14</v>
      </c>
      <c r="S9" s="232">
        <f>SUMIF(Data!$S:$S,"="&amp;S$4&amp;"_"&amp;$C9,Data!$H:$H)/IF(AND(S$31&gt;0,S$31&lt;=S$29),S$31,IF(S$29&gt;0,S$29,1))</f>
        <v>10</v>
      </c>
      <c r="T9" s="232">
        <f>SUMIF(Data!$S:$S,"="&amp;T$4&amp;"_"&amp;$C9,Data!$H:$H)/IF(AND(T$31&gt;0,T$31&lt;=T$29),T$31,IF(T$29&gt;0,T$29,1))</f>
        <v>15</v>
      </c>
      <c r="U9" s="232">
        <f>SUMIF(Data!$S:$S,"="&amp;U$4&amp;"_"&amp;$C9,Data!$H:$H)/IF(AND(U$31&gt;0,U$31&lt;=U$29),U$31,IF(U$29&gt;0,U$29,1))</f>
        <v>8</v>
      </c>
      <c r="V9" s="232">
        <f>SUMIF(Data!$S:$S,"="&amp;V$4&amp;"_"&amp;$C9,Data!$H:$H)/IF(AND(V$31&gt;0,V$31&lt;=V$29),V$31,IF(V$29&gt;0,V$29,1))</f>
        <v>16</v>
      </c>
      <c r="W9" s="232">
        <f>SUMIF(Data!$S:$S,"="&amp;W$4&amp;"_"&amp;$C9,Data!$H:$H)/IF(AND(W$31&gt;0,W$31&lt;=W$29),W$31,IF(W$29&gt;0,W$29,1))</f>
        <v>5</v>
      </c>
      <c r="X9" s="232">
        <f>SUMIF(Data!$S:$S,"="&amp;X$4&amp;"_"&amp;$C9,Data!$H:$H)/IF(AND(X$31&gt;0,X$31&lt;=X$29),X$31,IF(X$29&gt;0,X$29,1))</f>
        <v>14</v>
      </c>
      <c r="Y9" s="232">
        <f>SUMIF(Data!$S:$S,"="&amp;Y$4&amp;"_"&amp;$C9,Data!$H:$H)/IF(AND(Y$31&gt;0,Y$31&lt;=Y$29),Y$31,IF(Y$29&gt;0,Y$29,1))</f>
        <v>6</v>
      </c>
      <c r="Z9" s="232">
        <f>SUMIF(Data!$S:$S,"="&amp;Z$4&amp;"_"&amp;$C9,Data!$H:$H)/IF(AND(Z$31&gt;0,Z$31&lt;=Z$29),Z$31,IF(Z$29&gt;0,Z$29,1))</f>
        <v>4</v>
      </c>
      <c r="AA9" s="232">
        <f>SUMIF(Data!$S:$S,"="&amp;AA$4&amp;"_"&amp;$C9,Data!$H:$H)/IF(AND(AA$31&gt;0,AA$31&lt;=AA$29),AA$31,IF(AA$29&gt;0,AA$29,1))</f>
        <v>5</v>
      </c>
      <c r="AB9" s="232">
        <f>SUMIF(Data!$S:$S,"="&amp;AB$4&amp;"_"&amp;$C9,Data!$H:$H)/IF(AND(AB$31&gt;0,AB$31&lt;=AB$29),AB$31,IF(AB$29&gt;0,AB$29,1))</f>
        <v>19</v>
      </c>
      <c r="AC9" s="232">
        <f>SUMIF(Data!$S:$S,"="&amp;AC$4&amp;"_"&amp;$C9,Data!$H:$H)/IF(AND(AC$31&gt;0,AC$31&lt;=AC$29),AC$31,IF(AC$29&gt;0,AC$29,1))</f>
        <v>6</v>
      </c>
      <c r="AD9" s="337">
        <f>SUMIF(Data!$S:$S,"="&amp;AD$4&amp;"_"&amp;$C9,Data!$H:$H)/IF(AND(AD$31&gt;0,AD$31&lt;=AD$29),AD$31,IF(AD$29&gt;0,AD$29,1))</f>
        <v>37</v>
      </c>
      <c r="AE9" s="232">
        <f>SUMIF(Data!$S:$S,"="&amp;AE$4&amp;"_"&amp;$C9,Data!$H:$H)/IF(AND(AE$31&gt;0,AE$31&lt;=AE$29),AE$31,IF(AE$29&gt;0,AE$29,1))</f>
        <v>23</v>
      </c>
      <c r="AF9" s="337">
        <f>SUMIF(Data!$S:$S,"="&amp;AF$4&amp;"_"&amp;$C9,Data!$H:$H)/IF(AND(AF$31&gt;0,AF$31&lt;=AF$29),AF$31,IF(AF$29&gt;0,AF$29,1))</f>
        <v>18.5</v>
      </c>
      <c r="AG9" s="232">
        <f>SUMIF(Data!$S:$S,"="&amp;AG$4&amp;"_"&amp;$C9,Data!$H:$H)/IF(AND(AG$31&gt;0,AG$31&lt;=AG$29),AG$31,IF(AG$29&gt;0,AG$29,1))</f>
        <v>2</v>
      </c>
      <c r="AH9" s="232">
        <f>SUMIF(Data!$S:$S,"="&amp;AH$4&amp;"_"&amp;$C9,Data!$H:$H)/IF(AND(AH$31&gt;0,AH$31&lt;=AH$29),AH$31,IF(AH$29&gt;0,AH$29,1))</f>
        <v>7</v>
      </c>
      <c r="AI9" s="232">
        <f>SUMIF(Data!$S:$S,"="&amp;AI$4&amp;"_"&amp;$C9,Data!$H:$H)/IF(AND(AI$31&gt;0,AI$31&lt;=AI$29),AI$31,IF(AI$29&gt;0,AI$29,1))</f>
        <v>21</v>
      </c>
      <c r="AJ9" s="232">
        <f>SUMIF(Data!$S:$S,"="&amp;AJ$4&amp;"_"&amp;$C9,Data!$H:$H)/IF(AND(AJ$31&gt;0,AJ$31&lt;=AJ$29),AJ$31,IF(AJ$29&gt;0,AJ$29,1))</f>
        <v>14</v>
      </c>
      <c r="AK9" s="232">
        <f>SUMIF(Data!$S:$S,"="&amp;AK$4&amp;"_"&amp;$C9,Data!$H:$H)/IF(AND(AK$31&gt;0,AK$31&lt;=AK$29),AK$31,IF(AK$29&gt;0,AK$29,1))</f>
        <v>9</v>
      </c>
      <c r="AL9" s="232">
        <f>SUMIF(Data!$S:$S,"="&amp;AL$4&amp;"_"&amp;$C9,Data!$H:$H)/IF(AND(AL$31&gt;0,AL$31&lt;=AL$29),AL$31,IF(AL$29&gt;0,AL$29,1))</f>
        <v>6</v>
      </c>
      <c r="AM9" s="232">
        <f>SUMIF(Data!$S:$S,"="&amp;AM$4&amp;"_"&amp;$C9,Data!$H:$H)/IF(AND(AM$31&gt;0,AM$31&lt;=AM$29),AM$31,IF(AM$29&gt;0,AM$29,1))</f>
        <v>9</v>
      </c>
      <c r="AN9" s="232">
        <f>SUMIF(Data!$S:$S,"="&amp;AN$4&amp;"_"&amp;$C9,Data!$H:$H)/IF(AND(AN$31&gt;0,AN$31&lt;=AN$29),AN$31,IF(AN$29&gt;0,AN$29,1))</f>
        <v>4</v>
      </c>
      <c r="AO9" s="232">
        <f>SUMIF(Data!$S:$S,"="&amp;AO$4&amp;"_"&amp;$C9,Data!$H:$H)/IF(AND(AO$31&gt;0,AO$31&lt;=AO$29),AO$31,IF(AO$29&gt;0,AO$29,1))</f>
        <v>6</v>
      </c>
      <c r="AP9" s="232">
        <f>SUMIF(Data!$S:$S,"="&amp;AP$4&amp;"_"&amp;$C9,Data!$H:$H)/IF(AND(AP$31&gt;0,AP$31&lt;=AP$29),AP$31,IF(AP$29&gt;0,AP$29,1))</f>
        <v>2</v>
      </c>
      <c r="AQ9" s="232">
        <f>SUMIF(Data!$S:$S,"="&amp;AQ$4&amp;"_"&amp;$C9,Data!$H:$H)/IF(AND(AQ$31&gt;0,AQ$31&lt;=AQ$29),AQ$31,IF(AQ$29&gt;0,AQ$29,1))</f>
        <v>14</v>
      </c>
      <c r="AR9" s="232">
        <f>SUMIF(Data!$S:$S,"="&amp;AR$4&amp;"_"&amp;$C9,Data!$H:$H)/IF(AND(AR$31&gt;0,AR$31&lt;=AR$29),AR$31,IF(AR$29&gt;0,AR$29,1))</f>
        <v>10</v>
      </c>
      <c r="AS9" s="232">
        <f>SUMIF(Data!$S:$S,"="&amp;AS$4&amp;"_"&amp;$C9,Data!$H:$H)/IF(AND(AS$31&gt;0,AS$31&lt;=AS$29),AS$31,IF(AS$29&gt;0,AS$29,1))</f>
        <v>5</v>
      </c>
      <c r="AT9" s="232">
        <f>SUMIF(Data!$S:$S,"="&amp;AT$4&amp;"_"&amp;$C9,Data!$H:$H)/IF(AND(AT$31&gt;0,AT$31&lt;=AT$29),AT$31,IF(AT$29&gt;0,AT$29,1))</f>
        <v>5</v>
      </c>
      <c r="AU9" s="232">
        <f>SUMIF(Data!$S:$S,"="&amp;AU$4&amp;"_"&amp;$C9,Data!$H:$H)/IF(AND(AU$31&gt;0,AU$31&lt;=AU$29),AU$31,IF(AU$29&gt;0,AU$29,1))</f>
        <v>5</v>
      </c>
      <c r="AV9" s="232">
        <f>SUMIF(Data!$S:$S,"="&amp;AV$4&amp;"_"&amp;$C9,Data!$H:$H)/IF(AND(AV$31&gt;0,AV$31&lt;=AV$29),AV$31,IF(AV$29&gt;0,AV$29,1))</f>
        <v>7</v>
      </c>
      <c r="AW9" s="232">
        <f>SUMIF(Data!$S:$S,"="&amp;AW$4&amp;"_"&amp;$C9,Data!$H:$H)/IF(AND(AW$31&gt;0,AW$31&lt;=AW$29),AW$31,IF(AW$29&gt;0,AW$29,1))</f>
        <v>5</v>
      </c>
      <c r="AX9" s="232">
        <f>SUMIF(Data!$S:$S,"="&amp;AX$4&amp;"_"&amp;$C9,Data!$H:$H)/IF(AND(AX$31&gt;0,AX$31&lt;=AX$29),AX$31,IF(AX$29&gt;0,AX$29,1))</f>
        <v>5</v>
      </c>
      <c r="AY9" s="232">
        <f>SUMIF(Data!$S:$S,"="&amp;AY$4&amp;"_"&amp;$C9,Data!$H:$H)/IF(AND(AY$31&gt;0,AY$31&lt;=AY$29),AY$31,IF(AY$29&gt;0,AY$29,1))</f>
        <v>2</v>
      </c>
      <c r="AZ9" s="232">
        <f>SUMIF(Data!$S:$S,"="&amp;AZ$4&amp;"_"&amp;$C9,Data!$H:$H)/IF(AND(AZ$31&gt;0,AZ$31&lt;=AZ$29),AZ$31,IF(AZ$29&gt;0,AZ$29,1))</f>
        <v>9</v>
      </c>
      <c r="BA9" s="232">
        <f>SUMIF(Data!$S:$S,"="&amp;BA$4&amp;"_"&amp;$C9,Data!$H:$H)/IF(AND(BA$31&gt;0,BA$31&lt;=BA$29),BA$31,IF(BA$29&gt;0,BA$29,1))</f>
        <v>3</v>
      </c>
      <c r="BB9" s="232">
        <f>SUMIF(Data!$S:$S,"="&amp;BB$4&amp;"_"&amp;$C9,Data!$H:$H)/IF(AND(BB$31&gt;0,BB$31&lt;=BB$29),BB$31,IF(BB$29&gt;0,BB$29,1))</f>
        <v>2</v>
      </c>
      <c r="BC9" s="232">
        <f>SUMIF(Data!$S:$S,"="&amp;BC$4&amp;"_"&amp;$C9,Data!$H:$H)/IF(AND(BC$31&gt;0,BC$31&lt;=BC$29),BC$31,IF(BC$29&gt;0,BC$29,1))</f>
        <v>6</v>
      </c>
      <c r="BD9" s="232">
        <f>SUMIF(Data!$S:$S,"="&amp;BD$4&amp;"_"&amp;$C9,Data!$H:$H)/IF(AND(BD$31&gt;0,BD$31&lt;=BD$29),BD$31,IF(BD$29&gt;0,BD$29,1))</f>
        <v>4</v>
      </c>
      <c r="BE9" s="232">
        <f>SUMIF(Data!$S:$S,"="&amp;BE$4&amp;"_"&amp;$C9,Data!$H:$H)/IF(AND(BE$31&gt;0,BE$31&lt;=BE$29),BE$31,IF(BE$29&gt;0,BE$29,1))</f>
        <v>0</v>
      </c>
      <c r="BF9" s="232">
        <f>SUMIF(Data!$S:$S,"="&amp;BF$4&amp;"_"&amp;$C9,Data!$H:$H)/IF(AND(BF$31&gt;0,BF$31&lt;=BF$29),BF$31,IF(BF$29&gt;0,BF$29,1))</f>
        <v>0</v>
      </c>
      <c r="BG9" s="231">
        <f t="shared" si="2"/>
        <v>0.33333333333333343</v>
      </c>
      <c r="BH9" s="233">
        <f t="shared" si="0"/>
        <v>39.6</v>
      </c>
      <c r="BI9" s="230">
        <f t="shared" si="1"/>
        <v>495</v>
      </c>
    </row>
    <row r="10" spans="1:61" x14ac:dyDescent="0.25">
      <c r="A10" s="230" t="s">
        <v>65</v>
      </c>
      <c r="C10" s="230">
        <v>6</v>
      </c>
      <c r="D10" s="232">
        <f>SUMIF(Data!$S:$S,"="&amp;D$4&amp;"_"&amp;$C10,Data!$H:$H)/IF(AND(D$31&gt;0,D$31&lt;=D$29),D$31,IF(D$29&gt;0,D$29,1))</f>
        <v>3</v>
      </c>
      <c r="E10" s="337">
        <f>SUMIF(Data!$S:$S,"="&amp;E$4&amp;"_"&amp;$C10,Data!$H:$H)/IF(AND(E$31&gt;0,E$31&lt;=E$29),E$31,IF(E$29&gt;0,E$29,1))</f>
        <v>9</v>
      </c>
      <c r="F10" s="232">
        <f>SUMIF(Data!$S:$S,"="&amp;F$4&amp;"_"&amp;$C10,Data!$H:$H)/IF(AND(F$31&gt;0,F$31&lt;=F$29),F$31,IF(F$29&gt;0,F$29,1))</f>
        <v>0</v>
      </c>
      <c r="G10" s="232">
        <f>SUMIF(Data!$S:$S,"="&amp;G$4&amp;"_"&amp;$C10,Data!$H:$H)/IF(AND(G$31&gt;0,G$31&lt;=G$29),G$31,IF(G$29&gt;0,G$29,1))</f>
        <v>4</v>
      </c>
      <c r="H10" s="232">
        <f>SUMIF(Data!$S:$S,"="&amp;H$4&amp;"_"&amp;$C10,Data!$H:$H)/IF(AND(H$31&gt;0,H$31&lt;=H$29),H$31,IF(H$29&gt;0,H$29,1))</f>
        <v>20</v>
      </c>
      <c r="I10" s="232">
        <f>SUMIF(Data!$S:$S,"="&amp;I$4&amp;"_"&amp;$C10,Data!$H:$H)/IF(AND(I$31&gt;0,I$31&lt;=I$29),I$31,IF(I$29&gt;0,I$29,1))</f>
        <v>30</v>
      </c>
      <c r="J10" s="232">
        <f>SUMIF(Data!$S:$S,"="&amp;J$4&amp;"_"&amp;$C10,Data!$H:$H)/IF(AND(J$31&gt;0,J$31&lt;=J$29),J$31,IF(J$29&gt;0,J$29,1))</f>
        <v>0</v>
      </c>
      <c r="K10" s="232">
        <f>SUMIF(Data!$S:$S,"="&amp;K$4&amp;"_"&amp;$C10,Data!$H:$H)/IF(AND(K$31&gt;0,K$31&lt;=K$29),K$31,IF(K$29&gt;0,K$29,1))</f>
        <v>23</v>
      </c>
      <c r="L10" s="232">
        <f>SUMIF(Data!$S:$S,"="&amp;L$4&amp;"_"&amp;$C10,Data!$H:$H)/IF(AND(L$31&gt;0,L$31&lt;=L$29),L$31,IF(L$29&gt;0,L$29,1))</f>
        <v>9</v>
      </c>
      <c r="M10" s="337">
        <f>SUMIF(Data!$S:$S,"="&amp;M$4&amp;"_"&amp;$C10,Data!$H:$H)/IF(AND(M$31&gt;0,M$31&lt;=M$29),M$31,IF(M$29&gt;0,M$29,1))</f>
        <v>7</v>
      </c>
      <c r="N10" s="232">
        <f>SUMIF(Data!$S:$S,"="&amp;N$4&amp;"_"&amp;$C10,Data!$H:$H)/IF(AND(N$31&gt;0,N$31&lt;=N$29),N$31,IF(N$29&gt;0,N$29,1))</f>
        <v>8</v>
      </c>
      <c r="O10" s="232">
        <f>SUMIF(Data!$S:$S,"="&amp;O$4&amp;"_"&amp;$C10,Data!$H:$H)/IF(AND(O$31&gt;0,O$31&lt;=O$29),O$31,IF(O$29&gt;0,O$29,1))</f>
        <v>0</v>
      </c>
      <c r="P10" s="337">
        <f>SUMIF(Data!$S:$S,"="&amp;P$4&amp;"_"&amp;$C10,Data!$H:$H)/IF(AND(P$31&gt;0,P$31&lt;=P$29),P$31,IF(P$29&gt;0,P$29,1))</f>
        <v>16</v>
      </c>
      <c r="Q10" s="232">
        <f>SUMIF(Data!$S:$S,"="&amp;Q$4&amp;"_"&amp;$C10,Data!$H:$H)/IF(AND(Q$31&gt;0,Q$31&lt;=Q$29),Q$31,IF(Q$29&gt;0,Q$29,1))</f>
        <v>28</v>
      </c>
      <c r="R10" s="232">
        <f>SUMIF(Data!$S:$S,"="&amp;R$4&amp;"_"&amp;$C10,Data!$H:$H)/IF(AND(R$31&gt;0,R$31&lt;=R$29),R$31,IF(R$29&gt;0,R$29,1))</f>
        <v>23</v>
      </c>
      <c r="S10" s="232">
        <f>SUMIF(Data!$S:$S,"="&amp;S$4&amp;"_"&amp;$C10,Data!$H:$H)/IF(AND(S$31&gt;0,S$31&lt;=S$29),S$31,IF(S$29&gt;0,S$29,1))</f>
        <v>8</v>
      </c>
      <c r="T10" s="232">
        <f>SUMIF(Data!$S:$S,"="&amp;T$4&amp;"_"&amp;$C10,Data!$H:$H)/IF(AND(T$31&gt;0,T$31&lt;=T$29),T$31,IF(T$29&gt;0,T$29,1))</f>
        <v>14</v>
      </c>
      <c r="U10" s="232">
        <f>SUMIF(Data!$S:$S,"="&amp;U$4&amp;"_"&amp;$C10,Data!$H:$H)/IF(AND(U$31&gt;0,U$31&lt;=U$29),U$31,IF(U$29&gt;0,U$29,1))</f>
        <v>5</v>
      </c>
      <c r="V10" s="232">
        <f>SUMIF(Data!$S:$S,"="&amp;V$4&amp;"_"&amp;$C10,Data!$H:$H)/IF(AND(V$31&gt;0,V$31&lt;=V$29),V$31,IF(V$29&gt;0,V$29,1))</f>
        <v>6</v>
      </c>
      <c r="W10" s="232">
        <f>SUMIF(Data!$S:$S,"="&amp;W$4&amp;"_"&amp;$C10,Data!$H:$H)/IF(AND(W$31&gt;0,W$31&lt;=W$29),W$31,IF(W$29&gt;0,W$29,1))</f>
        <v>10</v>
      </c>
      <c r="X10" s="232">
        <f>SUMIF(Data!$S:$S,"="&amp;X$4&amp;"_"&amp;$C10,Data!$H:$H)/IF(AND(X$31&gt;0,X$31&lt;=X$29),X$31,IF(X$29&gt;0,X$29,1))</f>
        <v>5</v>
      </c>
      <c r="Y10" s="232">
        <f>SUMIF(Data!$S:$S,"="&amp;Y$4&amp;"_"&amp;$C10,Data!$H:$H)/IF(AND(Y$31&gt;0,Y$31&lt;=Y$29),Y$31,IF(Y$29&gt;0,Y$29,1))</f>
        <v>4</v>
      </c>
      <c r="Z10" s="232">
        <f>SUMIF(Data!$S:$S,"="&amp;Z$4&amp;"_"&amp;$C10,Data!$H:$H)/IF(AND(Z$31&gt;0,Z$31&lt;=Z$29),Z$31,IF(Z$29&gt;0,Z$29,1))</f>
        <v>3</v>
      </c>
      <c r="AA10" s="232">
        <f>SUMIF(Data!$S:$S,"="&amp;AA$4&amp;"_"&amp;$C10,Data!$H:$H)/IF(AND(AA$31&gt;0,AA$31&lt;=AA$29),AA$31,IF(AA$29&gt;0,AA$29,1))</f>
        <v>13</v>
      </c>
      <c r="AB10" s="232">
        <f>SUMIF(Data!$S:$S,"="&amp;AB$4&amp;"_"&amp;$C10,Data!$H:$H)/IF(AND(AB$31&gt;0,AB$31&lt;=AB$29),AB$31,IF(AB$29&gt;0,AB$29,1))</f>
        <v>42</v>
      </c>
      <c r="AC10" s="232">
        <f>SUMIF(Data!$S:$S,"="&amp;AC$4&amp;"_"&amp;$C10,Data!$H:$H)/IF(AND(AC$31&gt;0,AC$31&lt;=AC$29),AC$31,IF(AC$29&gt;0,AC$29,1))</f>
        <v>11</v>
      </c>
      <c r="AD10" s="337">
        <f>SUMIF(Data!$S:$S,"="&amp;AD$4&amp;"_"&amp;$C10,Data!$H:$H)/IF(AND(AD$31&gt;0,AD$31&lt;=AD$29),AD$31,IF(AD$29&gt;0,AD$29,1))</f>
        <v>39</v>
      </c>
      <c r="AE10" s="232">
        <f>SUMIF(Data!$S:$S,"="&amp;AE$4&amp;"_"&amp;$C10,Data!$H:$H)/IF(AND(AE$31&gt;0,AE$31&lt;=AE$29),AE$31,IF(AE$29&gt;0,AE$29,1))</f>
        <v>36</v>
      </c>
      <c r="AF10" s="337">
        <f>SUMIF(Data!$S:$S,"="&amp;AF$4&amp;"_"&amp;$C10,Data!$H:$H)/IF(AND(AF$31&gt;0,AF$31&lt;=AF$29),AF$31,IF(AF$29&gt;0,AF$29,1))</f>
        <v>31</v>
      </c>
      <c r="AG10" s="232">
        <f>SUMIF(Data!$S:$S,"="&amp;AG$4&amp;"_"&amp;$C10,Data!$H:$H)/IF(AND(AG$31&gt;0,AG$31&lt;=AG$29),AG$31,IF(AG$29&gt;0,AG$29,1))</f>
        <v>3</v>
      </c>
      <c r="AH10" s="232">
        <f>SUMIF(Data!$S:$S,"="&amp;AH$4&amp;"_"&amp;$C10,Data!$H:$H)/IF(AND(AH$31&gt;0,AH$31&lt;=AH$29),AH$31,IF(AH$29&gt;0,AH$29,1))</f>
        <v>5</v>
      </c>
      <c r="AI10" s="232">
        <f>SUMIF(Data!$S:$S,"="&amp;AI$4&amp;"_"&amp;$C10,Data!$H:$H)/IF(AND(AI$31&gt;0,AI$31&lt;=AI$29),AI$31,IF(AI$29&gt;0,AI$29,1))</f>
        <v>27</v>
      </c>
      <c r="AJ10" s="232">
        <f>SUMIF(Data!$S:$S,"="&amp;AJ$4&amp;"_"&amp;$C10,Data!$H:$H)/IF(AND(AJ$31&gt;0,AJ$31&lt;=AJ$29),AJ$31,IF(AJ$29&gt;0,AJ$29,1))</f>
        <v>18</v>
      </c>
      <c r="AK10" s="232">
        <f>SUMIF(Data!$S:$S,"="&amp;AK$4&amp;"_"&amp;$C10,Data!$H:$H)/IF(AND(AK$31&gt;0,AK$31&lt;=AK$29),AK$31,IF(AK$29&gt;0,AK$29,1))</f>
        <v>6</v>
      </c>
      <c r="AL10" s="232">
        <f>SUMIF(Data!$S:$S,"="&amp;AL$4&amp;"_"&amp;$C10,Data!$H:$H)/IF(AND(AL$31&gt;0,AL$31&lt;=AL$29),AL$31,IF(AL$29&gt;0,AL$29,1))</f>
        <v>3</v>
      </c>
      <c r="AM10" s="232">
        <f>SUMIF(Data!$S:$S,"="&amp;AM$4&amp;"_"&amp;$C10,Data!$H:$H)/IF(AND(AM$31&gt;0,AM$31&lt;=AM$29),AM$31,IF(AM$29&gt;0,AM$29,1))</f>
        <v>12</v>
      </c>
      <c r="AN10" s="232">
        <f>SUMIF(Data!$S:$S,"="&amp;AN$4&amp;"_"&amp;$C10,Data!$H:$H)/IF(AND(AN$31&gt;0,AN$31&lt;=AN$29),AN$31,IF(AN$29&gt;0,AN$29,1))</f>
        <v>5</v>
      </c>
      <c r="AO10" s="232">
        <f>SUMIF(Data!$S:$S,"="&amp;AO$4&amp;"_"&amp;$C10,Data!$H:$H)/IF(AND(AO$31&gt;0,AO$31&lt;=AO$29),AO$31,IF(AO$29&gt;0,AO$29,1))</f>
        <v>7</v>
      </c>
      <c r="AP10" s="232">
        <f>SUMIF(Data!$S:$S,"="&amp;AP$4&amp;"_"&amp;$C10,Data!$H:$H)/IF(AND(AP$31&gt;0,AP$31&lt;=AP$29),AP$31,IF(AP$29&gt;0,AP$29,1))</f>
        <v>7</v>
      </c>
      <c r="AQ10" s="232">
        <f>SUMIF(Data!$S:$S,"="&amp;AQ$4&amp;"_"&amp;$C10,Data!$H:$H)/IF(AND(AQ$31&gt;0,AQ$31&lt;=AQ$29),AQ$31,IF(AQ$29&gt;0,AQ$29,1))</f>
        <v>7</v>
      </c>
      <c r="AR10" s="232">
        <f>SUMIF(Data!$S:$S,"="&amp;AR$4&amp;"_"&amp;$C10,Data!$H:$H)/IF(AND(AR$31&gt;0,AR$31&lt;=AR$29),AR$31,IF(AR$29&gt;0,AR$29,1))</f>
        <v>14</v>
      </c>
      <c r="AS10" s="232">
        <f>SUMIF(Data!$S:$S,"="&amp;AS$4&amp;"_"&amp;$C10,Data!$H:$H)/IF(AND(AS$31&gt;0,AS$31&lt;=AS$29),AS$31,IF(AS$29&gt;0,AS$29,1))</f>
        <v>1</v>
      </c>
      <c r="AT10" s="232">
        <f>SUMIF(Data!$S:$S,"="&amp;AT$4&amp;"_"&amp;$C10,Data!$H:$H)/IF(AND(AT$31&gt;0,AT$31&lt;=AT$29),AT$31,IF(AT$29&gt;0,AT$29,1))</f>
        <v>4</v>
      </c>
      <c r="AU10" s="232">
        <f>SUMIF(Data!$S:$S,"="&amp;AU$4&amp;"_"&amp;$C10,Data!$H:$H)/IF(AND(AU$31&gt;0,AU$31&lt;=AU$29),AU$31,IF(AU$29&gt;0,AU$29,1))</f>
        <v>7</v>
      </c>
      <c r="AV10" s="232">
        <f>SUMIF(Data!$S:$S,"="&amp;AV$4&amp;"_"&amp;$C10,Data!$H:$H)/IF(AND(AV$31&gt;0,AV$31&lt;=AV$29),AV$31,IF(AV$29&gt;0,AV$29,1))</f>
        <v>6</v>
      </c>
      <c r="AW10" s="232">
        <f>SUMIF(Data!$S:$S,"="&amp;AW$4&amp;"_"&amp;$C10,Data!$H:$H)/IF(AND(AW$31&gt;0,AW$31&lt;=AW$29),AW$31,IF(AW$29&gt;0,AW$29,1))</f>
        <v>3</v>
      </c>
      <c r="AX10" s="232">
        <f>SUMIF(Data!$S:$S,"="&amp;AX$4&amp;"_"&amp;$C10,Data!$H:$H)/IF(AND(AX$31&gt;0,AX$31&lt;=AX$29),AX$31,IF(AX$29&gt;0,AX$29,1))</f>
        <v>4</v>
      </c>
      <c r="AY10" s="232">
        <f>SUMIF(Data!$S:$S,"="&amp;AY$4&amp;"_"&amp;$C10,Data!$H:$H)/IF(AND(AY$31&gt;0,AY$31&lt;=AY$29),AY$31,IF(AY$29&gt;0,AY$29,1))</f>
        <v>2</v>
      </c>
      <c r="AZ10" s="232">
        <f>SUMIF(Data!$S:$S,"="&amp;AZ$4&amp;"_"&amp;$C10,Data!$H:$H)/IF(AND(AZ$31&gt;0,AZ$31&lt;=AZ$29),AZ$31,IF(AZ$29&gt;0,AZ$29,1))</f>
        <v>10</v>
      </c>
      <c r="BA10" s="232">
        <f>SUMIF(Data!$S:$S,"="&amp;BA$4&amp;"_"&amp;$C10,Data!$H:$H)/IF(AND(BA$31&gt;0,BA$31&lt;=BA$29),BA$31,IF(BA$29&gt;0,BA$29,1))</f>
        <v>6</v>
      </c>
      <c r="BB10" s="232">
        <f>SUMIF(Data!$S:$S,"="&amp;BB$4&amp;"_"&amp;$C10,Data!$H:$H)/IF(AND(BB$31&gt;0,BB$31&lt;=BB$29),BB$31,IF(BB$29&gt;0,BB$29,1))</f>
        <v>2</v>
      </c>
      <c r="BC10" s="232">
        <f>SUMIF(Data!$S:$S,"="&amp;BC$4&amp;"_"&amp;$C10,Data!$H:$H)/IF(AND(BC$31&gt;0,BC$31&lt;=BC$29),BC$31,IF(BC$29&gt;0,BC$29,1))</f>
        <v>4</v>
      </c>
      <c r="BD10" s="232">
        <f>SUMIF(Data!$S:$S,"="&amp;BD$4&amp;"_"&amp;$C10,Data!$H:$H)/IF(AND(BD$31&gt;0,BD$31&lt;=BD$29),BD$31,IF(BD$29&gt;0,BD$29,1))</f>
        <v>5</v>
      </c>
      <c r="BE10" s="232">
        <f>SUMIF(Data!$S:$S,"="&amp;BE$4&amp;"_"&amp;$C10,Data!$H:$H)/IF(AND(BE$31&gt;0,BE$31&lt;=BE$29),BE$31,IF(BE$29&gt;0,BE$29,1))</f>
        <v>0</v>
      </c>
      <c r="BF10" s="232">
        <f>SUMIF(Data!$S:$S,"="&amp;BF$4&amp;"_"&amp;$C10,Data!$H:$H)/IF(AND(BF$31&gt;0,BF$31&lt;=BF$29),BF$31,IF(BF$29&gt;0,BF$29,1))</f>
        <v>0</v>
      </c>
      <c r="BG10" s="231">
        <f t="shared" si="2"/>
        <v>0.34375000000000011</v>
      </c>
      <c r="BH10" s="233">
        <f t="shared" si="0"/>
        <v>46</v>
      </c>
      <c r="BI10" s="230">
        <f t="shared" si="1"/>
        <v>575</v>
      </c>
    </row>
    <row r="11" spans="1:61" x14ac:dyDescent="0.25">
      <c r="A11" s="230" t="s">
        <v>65</v>
      </c>
      <c r="C11" s="230">
        <v>7</v>
      </c>
      <c r="D11" s="232">
        <f>SUMIF(Data!$S:$S,"="&amp;D$4&amp;"_"&amp;$C11,Data!$H:$H)/IF(AND(D$31&gt;0,D$31&lt;=D$29),D$31,IF(D$29&gt;0,D$29,1))</f>
        <v>14</v>
      </c>
      <c r="E11" s="337">
        <f>SUMIF(Data!$S:$S,"="&amp;E$4&amp;"_"&amp;$C11,Data!$H:$H)/IF(AND(E$31&gt;0,E$31&lt;=E$29),E$31,IF(E$29&gt;0,E$29,1))</f>
        <v>15</v>
      </c>
      <c r="F11" s="232">
        <f>SUMIF(Data!$S:$S,"="&amp;F$4&amp;"_"&amp;$C11,Data!$H:$H)/IF(AND(F$31&gt;0,F$31&lt;=F$29),F$31,IF(F$29&gt;0,F$29,1))</f>
        <v>0</v>
      </c>
      <c r="G11" s="232">
        <f>SUMIF(Data!$S:$S,"="&amp;G$4&amp;"_"&amp;$C11,Data!$H:$H)/IF(AND(G$31&gt;0,G$31&lt;=G$29),G$31,IF(G$29&gt;0,G$29,1))</f>
        <v>7</v>
      </c>
      <c r="H11" s="232">
        <f>SUMIF(Data!$S:$S,"="&amp;H$4&amp;"_"&amp;$C11,Data!$H:$H)/IF(AND(H$31&gt;0,H$31&lt;=H$29),H$31,IF(H$29&gt;0,H$29,1))</f>
        <v>31</v>
      </c>
      <c r="I11" s="232">
        <f>SUMIF(Data!$S:$S,"="&amp;I$4&amp;"_"&amp;$C11,Data!$H:$H)/IF(AND(I$31&gt;0,I$31&lt;=I$29),I$31,IF(I$29&gt;0,I$29,1))</f>
        <v>33</v>
      </c>
      <c r="J11" s="232">
        <f>SUMIF(Data!$S:$S,"="&amp;J$4&amp;"_"&amp;$C11,Data!$H:$H)/IF(AND(J$31&gt;0,J$31&lt;=J$29),J$31,IF(J$29&gt;0,J$29,1))</f>
        <v>0</v>
      </c>
      <c r="K11" s="232">
        <f>SUMIF(Data!$S:$S,"="&amp;K$4&amp;"_"&amp;$C11,Data!$H:$H)/IF(AND(K$31&gt;0,K$31&lt;=K$29),K$31,IF(K$29&gt;0,K$29,1))</f>
        <v>26</v>
      </c>
      <c r="L11" s="232">
        <f>SUMIF(Data!$S:$S,"="&amp;L$4&amp;"_"&amp;$C11,Data!$H:$H)/IF(AND(L$31&gt;0,L$31&lt;=L$29),L$31,IF(L$29&gt;0,L$29,1))</f>
        <v>9</v>
      </c>
      <c r="M11" s="337">
        <f>SUMIF(Data!$S:$S,"="&amp;M$4&amp;"_"&amp;$C11,Data!$H:$H)/IF(AND(M$31&gt;0,M$31&lt;=M$29),M$31,IF(M$29&gt;0,M$29,1))</f>
        <v>7.5</v>
      </c>
      <c r="N11" s="232">
        <f>SUMIF(Data!$S:$S,"="&amp;N$4&amp;"_"&amp;$C11,Data!$H:$H)/IF(AND(N$31&gt;0,N$31&lt;=N$29),N$31,IF(N$29&gt;0,N$29,1))</f>
        <v>14</v>
      </c>
      <c r="O11" s="232">
        <f>SUMIF(Data!$S:$S,"="&amp;O$4&amp;"_"&amp;$C11,Data!$H:$H)/IF(AND(O$31&gt;0,O$31&lt;=O$29),O$31,IF(O$29&gt;0,O$29,1))</f>
        <v>0</v>
      </c>
      <c r="P11" s="337">
        <f>SUMIF(Data!$S:$S,"="&amp;P$4&amp;"_"&amp;$C11,Data!$H:$H)/IF(AND(P$31&gt;0,P$31&lt;=P$29),P$31,IF(P$29&gt;0,P$29,1))</f>
        <v>27</v>
      </c>
      <c r="Q11" s="232">
        <f>SUMIF(Data!$S:$S,"="&amp;Q$4&amp;"_"&amp;$C11,Data!$H:$H)/IF(AND(Q$31&gt;0,Q$31&lt;=Q$29),Q$31,IF(Q$29&gt;0,Q$29,1))</f>
        <v>47</v>
      </c>
      <c r="R11" s="232">
        <f>SUMIF(Data!$S:$S,"="&amp;R$4&amp;"_"&amp;$C11,Data!$H:$H)/IF(AND(R$31&gt;0,R$31&lt;=R$29),R$31,IF(R$29&gt;0,R$29,1))</f>
        <v>21</v>
      </c>
      <c r="S11" s="232">
        <f>SUMIF(Data!$S:$S,"="&amp;S$4&amp;"_"&amp;$C11,Data!$H:$H)/IF(AND(S$31&gt;0,S$31&lt;=S$29),S$31,IF(S$29&gt;0,S$29,1))</f>
        <v>24</v>
      </c>
      <c r="T11" s="232">
        <f>SUMIF(Data!$S:$S,"="&amp;T$4&amp;"_"&amp;$C11,Data!$H:$H)/IF(AND(T$31&gt;0,T$31&lt;=T$29),T$31,IF(T$29&gt;0,T$29,1))</f>
        <v>9</v>
      </c>
      <c r="U11" s="232">
        <f>SUMIF(Data!$S:$S,"="&amp;U$4&amp;"_"&amp;$C11,Data!$H:$H)/IF(AND(U$31&gt;0,U$31&lt;=U$29),U$31,IF(U$29&gt;0,U$29,1))</f>
        <v>10</v>
      </c>
      <c r="V11" s="232">
        <f>SUMIF(Data!$S:$S,"="&amp;V$4&amp;"_"&amp;$C11,Data!$H:$H)/IF(AND(V$31&gt;0,V$31&lt;=V$29),V$31,IF(V$29&gt;0,V$29,1))</f>
        <v>5</v>
      </c>
      <c r="W11" s="232">
        <f>SUMIF(Data!$S:$S,"="&amp;W$4&amp;"_"&amp;$C11,Data!$H:$H)/IF(AND(W$31&gt;0,W$31&lt;=W$29),W$31,IF(W$29&gt;0,W$29,1))</f>
        <v>8</v>
      </c>
      <c r="X11" s="232">
        <f>SUMIF(Data!$S:$S,"="&amp;X$4&amp;"_"&amp;$C11,Data!$H:$H)/IF(AND(X$31&gt;0,X$31&lt;=X$29),X$31,IF(X$29&gt;0,X$29,1))</f>
        <v>5</v>
      </c>
      <c r="Y11" s="232">
        <f>SUMIF(Data!$S:$S,"="&amp;Y$4&amp;"_"&amp;$C11,Data!$H:$H)/IF(AND(Y$31&gt;0,Y$31&lt;=Y$29),Y$31,IF(Y$29&gt;0,Y$29,1))</f>
        <v>7</v>
      </c>
      <c r="Z11" s="232">
        <f>SUMIF(Data!$S:$S,"="&amp;Z$4&amp;"_"&amp;$C11,Data!$H:$H)/IF(AND(Z$31&gt;0,Z$31&lt;=Z$29),Z$31,IF(Z$29&gt;0,Z$29,1))</f>
        <v>13</v>
      </c>
      <c r="AA11" s="232">
        <f>SUMIF(Data!$S:$S,"="&amp;AA$4&amp;"_"&amp;$C11,Data!$H:$H)/IF(AND(AA$31&gt;0,AA$31&lt;=AA$29),AA$31,IF(AA$29&gt;0,AA$29,1))</f>
        <v>20</v>
      </c>
      <c r="AB11" s="232">
        <f>SUMIF(Data!$S:$S,"="&amp;AB$4&amp;"_"&amp;$C11,Data!$H:$H)/IF(AND(AB$31&gt;0,AB$31&lt;=AB$29),AB$31,IF(AB$29&gt;0,AB$29,1))</f>
        <v>39</v>
      </c>
      <c r="AC11" s="232">
        <f>SUMIF(Data!$S:$S,"="&amp;AC$4&amp;"_"&amp;$C11,Data!$H:$H)/IF(AND(AC$31&gt;0,AC$31&lt;=AC$29),AC$31,IF(AC$29&gt;0,AC$29,1))</f>
        <v>21</v>
      </c>
      <c r="AD11" s="337">
        <f>SUMIF(Data!$S:$S,"="&amp;AD$4&amp;"_"&amp;$C11,Data!$H:$H)/IF(AND(AD$31&gt;0,AD$31&lt;=AD$29),AD$31,IF(AD$29&gt;0,AD$29,1))</f>
        <v>80</v>
      </c>
      <c r="AE11" s="232">
        <f>SUMIF(Data!$S:$S,"="&amp;AE$4&amp;"_"&amp;$C11,Data!$H:$H)/IF(AND(AE$31&gt;0,AE$31&lt;=AE$29),AE$31,IF(AE$29&gt;0,AE$29,1))</f>
        <v>74</v>
      </c>
      <c r="AF11" s="337">
        <f>SUMIF(Data!$S:$S,"="&amp;AF$4&amp;"_"&amp;$C11,Data!$H:$H)/IF(AND(AF$31&gt;0,AF$31&lt;=AF$29),AF$31,IF(AF$29&gt;0,AF$29,1))</f>
        <v>41.5</v>
      </c>
      <c r="AG11" s="232">
        <f>SUMIF(Data!$S:$S,"="&amp;AG$4&amp;"_"&amp;$C11,Data!$H:$H)/IF(AND(AG$31&gt;0,AG$31&lt;=AG$29),AG$31,IF(AG$29&gt;0,AG$29,1))</f>
        <v>8</v>
      </c>
      <c r="AH11" s="232">
        <f>SUMIF(Data!$S:$S,"="&amp;AH$4&amp;"_"&amp;$C11,Data!$H:$H)/IF(AND(AH$31&gt;0,AH$31&lt;=AH$29),AH$31,IF(AH$29&gt;0,AH$29,1))</f>
        <v>22</v>
      </c>
      <c r="AI11" s="232">
        <f>SUMIF(Data!$S:$S,"="&amp;AI$4&amp;"_"&amp;$C11,Data!$H:$H)/IF(AND(AI$31&gt;0,AI$31&lt;=AI$29),AI$31,IF(AI$29&gt;0,AI$29,1))</f>
        <v>64</v>
      </c>
      <c r="AJ11" s="232">
        <f>SUMIF(Data!$S:$S,"="&amp;AJ$4&amp;"_"&amp;$C11,Data!$H:$H)/IF(AND(AJ$31&gt;0,AJ$31&lt;=AJ$29),AJ$31,IF(AJ$29&gt;0,AJ$29,1))</f>
        <v>18</v>
      </c>
      <c r="AK11" s="232">
        <f>SUMIF(Data!$S:$S,"="&amp;AK$4&amp;"_"&amp;$C11,Data!$H:$H)/IF(AND(AK$31&gt;0,AK$31&lt;=AK$29),AK$31,IF(AK$29&gt;0,AK$29,1))</f>
        <v>7</v>
      </c>
      <c r="AL11" s="232">
        <f>SUMIF(Data!$S:$S,"="&amp;AL$4&amp;"_"&amp;$C11,Data!$H:$H)/IF(AND(AL$31&gt;0,AL$31&lt;=AL$29),AL$31,IF(AL$29&gt;0,AL$29,1))</f>
        <v>3</v>
      </c>
      <c r="AM11" s="232">
        <f>SUMIF(Data!$S:$S,"="&amp;AM$4&amp;"_"&amp;$C11,Data!$H:$H)/IF(AND(AM$31&gt;0,AM$31&lt;=AM$29),AM$31,IF(AM$29&gt;0,AM$29,1))</f>
        <v>7</v>
      </c>
      <c r="AN11" s="232">
        <f>SUMIF(Data!$S:$S,"="&amp;AN$4&amp;"_"&amp;$C11,Data!$H:$H)/IF(AND(AN$31&gt;0,AN$31&lt;=AN$29),AN$31,IF(AN$29&gt;0,AN$29,1))</f>
        <v>7</v>
      </c>
      <c r="AO11" s="232">
        <f>SUMIF(Data!$S:$S,"="&amp;AO$4&amp;"_"&amp;$C11,Data!$H:$H)/IF(AND(AO$31&gt;0,AO$31&lt;=AO$29),AO$31,IF(AO$29&gt;0,AO$29,1))</f>
        <v>9</v>
      </c>
      <c r="AP11" s="232">
        <f>SUMIF(Data!$S:$S,"="&amp;AP$4&amp;"_"&amp;$C11,Data!$H:$H)/IF(AND(AP$31&gt;0,AP$31&lt;=AP$29),AP$31,IF(AP$29&gt;0,AP$29,1))</f>
        <v>1</v>
      </c>
      <c r="AQ11" s="232">
        <f>SUMIF(Data!$S:$S,"="&amp;AQ$4&amp;"_"&amp;$C11,Data!$H:$H)/IF(AND(AQ$31&gt;0,AQ$31&lt;=AQ$29),AQ$31,IF(AQ$29&gt;0,AQ$29,1))</f>
        <v>9</v>
      </c>
      <c r="AR11" s="232">
        <f>SUMIF(Data!$S:$S,"="&amp;AR$4&amp;"_"&amp;$C11,Data!$H:$H)/IF(AND(AR$31&gt;0,AR$31&lt;=AR$29),AR$31,IF(AR$29&gt;0,AR$29,1))</f>
        <v>34</v>
      </c>
      <c r="AS11" s="232">
        <f>SUMIF(Data!$S:$S,"="&amp;AS$4&amp;"_"&amp;$C11,Data!$H:$H)/IF(AND(AS$31&gt;0,AS$31&lt;=AS$29),AS$31,IF(AS$29&gt;0,AS$29,1))</f>
        <v>6</v>
      </c>
      <c r="AT11" s="232">
        <f>SUMIF(Data!$S:$S,"="&amp;AT$4&amp;"_"&amp;$C11,Data!$H:$H)/IF(AND(AT$31&gt;0,AT$31&lt;=AT$29),AT$31,IF(AT$29&gt;0,AT$29,1))</f>
        <v>6</v>
      </c>
      <c r="AU11" s="232">
        <f>SUMIF(Data!$S:$S,"="&amp;AU$4&amp;"_"&amp;$C11,Data!$H:$H)/IF(AND(AU$31&gt;0,AU$31&lt;=AU$29),AU$31,IF(AU$29&gt;0,AU$29,1))</f>
        <v>8</v>
      </c>
      <c r="AV11" s="232">
        <f>SUMIF(Data!$S:$S,"="&amp;AV$4&amp;"_"&amp;$C11,Data!$H:$H)/IF(AND(AV$31&gt;0,AV$31&lt;=AV$29),AV$31,IF(AV$29&gt;0,AV$29,1))</f>
        <v>16</v>
      </c>
      <c r="AW11" s="232">
        <f>SUMIF(Data!$S:$S,"="&amp;AW$4&amp;"_"&amp;$C11,Data!$H:$H)/IF(AND(AW$31&gt;0,AW$31&lt;=AW$29),AW$31,IF(AW$29&gt;0,AW$29,1))</f>
        <v>5</v>
      </c>
      <c r="AX11" s="232">
        <f>SUMIF(Data!$S:$S,"="&amp;AX$4&amp;"_"&amp;$C11,Data!$H:$H)/IF(AND(AX$31&gt;0,AX$31&lt;=AX$29),AX$31,IF(AX$29&gt;0,AX$29,1))</f>
        <v>3</v>
      </c>
      <c r="AY11" s="232">
        <f>SUMIF(Data!$S:$S,"="&amp;AY$4&amp;"_"&amp;$C11,Data!$H:$H)/IF(AND(AY$31&gt;0,AY$31&lt;=AY$29),AY$31,IF(AY$29&gt;0,AY$29,1))</f>
        <v>4</v>
      </c>
      <c r="AZ11" s="232">
        <f>SUMIF(Data!$S:$S,"="&amp;AZ$4&amp;"_"&amp;$C11,Data!$H:$H)/IF(AND(AZ$31&gt;0,AZ$31&lt;=AZ$29),AZ$31,IF(AZ$29&gt;0,AZ$29,1))</f>
        <v>17</v>
      </c>
      <c r="BA11" s="232">
        <f>SUMIF(Data!$S:$S,"="&amp;BA$4&amp;"_"&amp;$C11,Data!$H:$H)/IF(AND(BA$31&gt;0,BA$31&lt;=BA$29),BA$31,IF(BA$29&gt;0,BA$29,1))</f>
        <v>7</v>
      </c>
      <c r="BB11" s="232">
        <f>SUMIF(Data!$S:$S,"="&amp;BB$4&amp;"_"&amp;$C11,Data!$H:$H)/IF(AND(BB$31&gt;0,BB$31&lt;=BB$29),BB$31,IF(BB$29&gt;0,BB$29,1))</f>
        <v>4</v>
      </c>
      <c r="BC11" s="232">
        <f>SUMIF(Data!$S:$S,"="&amp;BC$4&amp;"_"&amp;$C11,Data!$H:$H)/IF(AND(BC$31&gt;0,BC$31&lt;=BC$29),BC$31,IF(BC$29&gt;0,BC$29,1))</f>
        <v>6</v>
      </c>
      <c r="BD11" s="232">
        <f>SUMIF(Data!$S:$S,"="&amp;BD$4&amp;"_"&amp;$C11,Data!$H:$H)/IF(AND(BD$31&gt;0,BD$31&lt;=BD$29),BD$31,IF(BD$29&gt;0,BD$29,1))</f>
        <v>4</v>
      </c>
      <c r="BE11" s="232">
        <f>SUMIF(Data!$S:$S,"="&amp;BE$4&amp;"_"&amp;$C11,Data!$H:$H)/IF(AND(BE$31&gt;0,BE$31&lt;=BE$29),BE$31,IF(BE$29&gt;0,BE$29,1))</f>
        <v>0</v>
      </c>
      <c r="BF11" s="232">
        <f>SUMIF(Data!$S:$S,"="&amp;BF$4&amp;"_"&amp;$C11,Data!$H:$H)/IF(AND(BF$31&gt;0,BF$31&lt;=BF$29),BF$31,IF(BF$29&gt;0,BF$29,1))</f>
        <v>0</v>
      </c>
      <c r="BG11" s="231">
        <f t="shared" si="2"/>
        <v>0.3541666666666668</v>
      </c>
      <c r="BH11" s="233">
        <f t="shared" si="0"/>
        <v>70.64</v>
      </c>
      <c r="BI11" s="230">
        <f t="shared" si="1"/>
        <v>883</v>
      </c>
    </row>
    <row r="12" spans="1:61" x14ac:dyDescent="0.25">
      <c r="A12" s="230" t="s">
        <v>65</v>
      </c>
      <c r="C12" s="230">
        <v>8</v>
      </c>
      <c r="D12" s="232">
        <f>SUMIF(Data!$S:$S,"="&amp;D$4&amp;"_"&amp;$C12,Data!$H:$H)/IF(AND(D$31&gt;0,D$31&lt;=D$29),D$31,IF(D$29&gt;0,D$29,1))</f>
        <v>13</v>
      </c>
      <c r="E12" s="337">
        <f>SUMIF(Data!$S:$S,"="&amp;E$4&amp;"_"&amp;$C12,Data!$H:$H)/IF(AND(E$31&gt;0,E$31&lt;=E$29),E$31,IF(E$29&gt;0,E$29,1))</f>
        <v>7</v>
      </c>
      <c r="F12" s="232">
        <f>SUMIF(Data!$S:$S,"="&amp;F$4&amp;"_"&amp;$C12,Data!$H:$H)/IF(AND(F$31&gt;0,F$31&lt;=F$29),F$31,IF(F$29&gt;0,F$29,1))</f>
        <v>0</v>
      </c>
      <c r="G12" s="232">
        <f>SUMIF(Data!$S:$S,"="&amp;G$4&amp;"_"&amp;$C12,Data!$H:$H)/IF(AND(G$31&gt;0,G$31&lt;=G$29),G$31,IF(G$29&gt;0,G$29,1))</f>
        <v>11</v>
      </c>
      <c r="H12" s="232">
        <f>SUMIF(Data!$S:$S,"="&amp;H$4&amp;"_"&amp;$C12,Data!$H:$H)/IF(AND(H$31&gt;0,H$31&lt;=H$29),H$31,IF(H$29&gt;0,H$29,1))</f>
        <v>46</v>
      </c>
      <c r="I12" s="232">
        <f>SUMIF(Data!$S:$S,"="&amp;I$4&amp;"_"&amp;$C12,Data!$H:$H)/IF(AND(I$31&gt;0,I$31&lt;=I$29),I$31,IF(I$29&gt;0,I$29,1))</f>
        <v>69</v>
      </c>
      <c r="J12" s="232">
        <f>SUMIF(Data!$S:$S,"="&amp;J$4&amp;"_"&amp;$C12,Data!$H:$H)/IF(AND(J$31&gt;0,J$31&lt;=J$29),J$31,IF(J$29&gt;0,J$29,1))</f>
        <v>0</v>
      </c>
      <c r="K12" s="232">
        <f>SUMIF(Data!$S:$S,"="&amp;K$4&amp;"_"&amp;$C12,Data!$H:$H)/IF(AND(K$31&gt;0,K$31&lt;=K$29),K$31,IF(K$29&gt;0,K$29,1))</f>
        <v>65</v>
      </c>
      <c r="L12" s="232">
        <f>SUMIF(Data!$S:$S,"="&amp;L$4&amp;"_"&amp;$C12,Data!$H:$H)/IF(AND(L$31&gt;0,L$31&lt;=L$29),L$31,IF(L$29&gt;0,L$29,1))</f>
        <v>5</v>
      </c>
      <c r="M12" s="337">
        <f>SUMIF(Data!$S:$S,"="&amp;M$4&amp;"_"&amp;$C12,Data!$H:$H)/IF(AND(M$31&gt;0,M$31&lt;=M$29),M$31,IF(M$29&gt;0,M$29,1))</f>
        <v>21.5</v>
      </c>
      <c r="N12" s="232">
        <f>SUMIF(Data!$S:$S,"="&amp;N$4&amp;"_"&amp;$C12,Data!$H:$H)/IF(AND(N$31&gt;0,N$31&lt;=N$29),N$31,IF(N$29&gt;0,N$29,1))</f>
        <v>13</v>
      </c>
      <c r="O12" s="232">
        <f>SUMIF(Data!$S:$S,"="&amp;O$4&amp;"_"&amp;$C12,Data!$H:$H)/IF(AND(O$31&gt;0,O$31&lt;=O$29),O$31,IF(O$29&gt;0,O$29,1))</f>
        <v>0</v>
      </c>
      <c r="P12" s="337">
        <f>SUMIF(Data!$S:$S,"="&amp;P$4&amp;"_"&amp;$C12,Data!$H:$H)/IF(AND(P$31&gt;0,P$31&lt;=P$29),P$31,IF(P$29&gt;0,P$29,1))</f>
        <v>40.5</v>
      </c>
      <c r="Q12" s="232">
        <f>SUMIF(Data!$S:$S,"="&amp;Q$4&amp;"_"&amp;$C12,Data!$H:$H)/IF(AND(Q$31&gt;0,Q$31&lt;=Q$29),Q$31,IF(Q$29&gt;0,Q$29,1))</f>
        <v>80</v>
      </c>
      <c r="R12" s="232">
        <f>SUMIF(Data!$S:$S,"="&amp;R$4&amp;"_"&amp;$C12,Data!$H:$H)/IF(AND(R$31&gt;0,R$31&lt;=R$29),R$31,IF(R$29&gt;0,R$29,1))</f>
        <v>52</v>
      </c>
      <c r="S12" s="232">
        <f>SUMIF(Data!$S:$S,"="&amp;S$4&amp;"_"&amp;$C12,Data!$H:$H)/IF(AND(S$31&gt;0,S$31&lt;=S$29),S$31,IF(S$29&gt;0,S$29,1))</f>
        <v>42</v>
      </c>
      <c r="T12" s="232">
        <f>SUMIF(Data!$S:$S,"="&amp;T$4&amp;"_"&amp;$C12,Data!$H:$H)/IF(AND(T$31&gt;0,T$31&lt;=T$29),T$31,IF(T$29&gt;0,T$29,1))</f>
        <v>15</v>
      </c>
      <c r="U12" s="232">
        <f>SUMIF(Data!$S:$S,"="&amp;U$4&amp;"_"&amp;$C12,Data!$H:$H)/IF(AND(U$31&gt;0,U$31&lt;=U$29),U$31,IF(U$29&gt;0,U$29,1))</f>
        <v>15</v>
      </c>
      <c r="V12" s="232">
        <f>SUMIF(Data!$S:$S,"="&amp;V$4&amp;"_"&amp;$C12,Data!$H:$H)/IF(AND(V$31&gt;0,V$31&lt;=V$29),V$31,IF(V$29&gt;0,V$29,1))</f>
        <v>4</v>
      </c>
      <c r="W12" s="232">
        <f>SUMIF(Data!$S:$S,"="&amp;W$4&amp;"_"&amp;$C12,Data!$H:$H)/IF(AND(W$31&gt;0,W$31&lt;=W$29),W$31,IF(W$29&gt;0,W$29,1))</f>
        <v>6</v>
      </c>
      <c r="X12" s="232">
        <f>SUMIF(Data!$S:$S,"="&amp;X$4&amp;"_"&amp;$C12,Data!$H:$H)/IF(AND(X$31&gt;0,X$31&lt;=X$29),X$31,IF(X$29&gt;0,X$29,1))</f>
        <v>8</v>
      </c>
      <c r="Y12" s="232">
        <f>SUMIF(Data!$S:$S,"="&amp;Y$4&amp;"_"&amp;$C12,Data!$H:$H)/IF(AND(Y$31&gt;0,Y$31&lt;=Y$29),Y$31,IF(Y$29&gt;0,Y$29,1))</f>
        <v>5</v>
      </c>
      <c r="Z12" s="232">
        <f>SUMIF(Data!$S:$S,"="&amp;Z$4&amp;"_"&amp;$C12,Data!$H:$H)/IF(AND(Z$31&gt;0,Z$31&lt;=Z$29),Z$31,IF(Z$29&gt;0,Z$29,1))</f>
        <v>6</v>
      </c>
      <c r="AA12" s="232">
        <f>SUMIF(Data!$S:$S,"="&amp;AA$4&amp;"_"&amp;$C12,Data!$H:$H)/IF(AND(AA$31&gt;0,AA$31&lt;=AA$29),AA$31,IF(AA$29&gt;0,AA$29,1))</f>
        <v>19</v>
      </c>
      <c r="AB12" s="232">
        <f>SUMIF(Data!$S:$S,"="&amp;AB$4&amp;"_"&amp;$C12,Data!$H:$H)/IF(AND(AB$31&gt;0,AB$31&lt;=AB$29),AB$31,IF(AB$29&gt;0,AB$29,1))</f>
        <v>81</v>
      </c>
      <c r="AC12" s="232">
        <f>SUMIF(Data!$S:$S,"="&amp;AC$4&amp;"_"&amp;$C12,Data!$H:$H)/IF(AND(AC$31&gt;0,AC$31&lt;=AC$29),AC$31,IF(AC$29&gt;0,AC$29,1))</f>
        <v>25</v>
      </c>
      <c r="AD12" s="337">
        <f>SUMIF(Data!$S:$S,"="&amp;AD$4&amp;"_"&amp;$C12,Data!$H:$H)/IF(AND(AD$31&gt;0,AD$31&lt;=AD$29),AD$31,IF(AD$29&gt;0,AD$29,1))</f>
        <v>101</v>
      </c>
      <c r="AE12" s="232">
        <f>SUMIF(Data!$S:$S,"="&amp;AE$4&amp;"_"&amp;$C12,Data!$H:$H)/IF(AND(AE$31&gt;0,AE$31&lt;=AE$29),AE$31,IF(AE$29&gt;0,AE$29,1))</f>
        <v>116</v>
      </c>
      <c r="AF12" s="337">
        <f>SUMIF(Data!$S:$S,"="&amp;AF$4&amp;"_"&amp;$C12,Data!$H:$H)/IF(AND(AF$31&gt;0,AF$31&lt;=AF$29),AF$31,IF(AF$29&gt;0,AF$29,1))</f>
        <v>86</v>
      </c>
      <c r="AG12" s="232">
        <f>SUMIF(Data!$S:$S,"="&amp;AG$4&amp;"_"&amp;$C12,Data!$H:$H)/IF(AND(AG$31&gt;0,AG$31&lt;=AG$29),AG$31,IF(AG$29&gt;0,AG$29,1))</f>
        <v>4</v>
      </c>
      <c r="AH12" s="232">
        <f>SUMIF(Data!$S:$S,"="&amp;AH$4&amp;"_"&amp;$C12,Data!$H:$H)/IF(AND(AH$31&gt;0,AH$31&lt;=AH$29),AH$31,IF(AH$29&gt;0,AH$29,1))</f>
        <v>27</v>
      </c>
      <c r="AI12" s="232">
        <f>SUMIF(Data!$S:$S,"="&amp;AI$4&amp;"_"&amp;$C12,Data!$H:$H)/IF(AND(AI$31&gt;0,AI$31&lt;=AI$29),AI$31,IF(AI$29&gt;0,AI$29,1))</f>
        <v>73</v>
      </c>
      <c r="AJ12" s="232">
        <f>SUMIF(Data!$S:$S,"="&amp;AJ$4&amp;"_"&amp;$C12,Data!$H:$H)/IF(AND(AJ$31&gt;0,AJ$31&lt;=AJ$29),AJ$31,IF(AJ$29&gt;0,AJ$29,1))</f>
        <v>12</v>
      </c>
      <c r="AK12" s="232">
        <f>SUMIF(Data!$S:$S,"="&amp;AK$4&amp;"_"&amp;$C12,Data!$H:$H)/IF(AND(AK$31&gt;0,AK$31&lt;=AK$29),AK$31,IF(AK$29&gt;0,AK$29,1))</f>
        <v>7</v>
      </c>
      <c r="AL12" s="232">
        <f>SUMIF(Data!$S:$S,"="&amp;AL$4&amp;"_"&amp;$C12,Data!$H:$H)/IF(AND(AL$31&gt;0,AL$31&lt;=AL$29),AL$31,IF(AL$29&gt;0,AL$29,1))</f>
        <v>3</v>
      </c>
      <c r="AM12" s="232">
        <f>SUMIF(Data!$S:$S,"="&amp;AM$4&amp;"_"&amp;$C12,Data!$H:$H)/IF(AND(AM$31&gt;0,AM$31&lt;=AM$29),AM$31,IF(AM$29&gt;0,AM$29,1))</f>
        <v>7</v>
      </c>
      <c r="AN12" s="232">
        <f>SUMIF(Data!$S:$S,"="&amp;AN$4&amp;"_"&amp;$C12,Data!$H:$H)/IF(AND(AN$31&gt;0,AN$31&lt;=AN$29),AN$31,IF(AN$29&gt;0,AN$29,1))</f>
        <v>6</v>
      </c>
      <c r="AO12" s="232">
        <f>SUMIF(Data!$S:$S,"="&amp;AO$4&amp;"_"&amp;$C12,Data!$H:$H)/IF(AND(AO$31&gt;0,AO$31&lt;=AO$29),AO$31,IF(AO$29&gt;0,AO$29,1))</f>
        <v>9</v>
      </c>
      <c r="AP12" s="232">
        <f>SUMIF(Data!$S:$S,"="&amp;AP$4&amp;"_"&amp;$C12,Data!$H:$H)/IF(AND(AP$31&gt;0,AP$31&lt;=AP$29),AP$31,IF(AP$29&gt;0,AP$29,1))</f>
        <v>4</v>
      </c>
      <c r="AQ12" s="232">
        <f>SUMIF(Data!$S:$S,"="&amp;AQ$4&amp;"_"&amp;$C12,Data!$H:$H)/IF(AND(AQ$31&gt;0,AQ$31&lt;=AQ$29),AQ$31,IF(AQ$29&gt;0,AQ$29,1))</f>
        <v>11</v>
      </c>
      <c r="AR12" s="232">
        <f>SUMIF(Data!$S:$S,"="&amp;AR$4&amp;"_"&amp;$C12,Data!$H:$H)/IF(AND(AR$31&gt;0,AR$31&lt;=AR$29),AR$31,IF(AR$29&gt;0,AR$29,1))</f>
        <v>12</v>
      </c>
      <c r="AS12" s="232">
        <f>SUMIF(Data!$S:$S,"="&amp;AS$4&amp;"_"&amp;$C12,Data!$H:$H)/IF(AND(AS$31&gt;0,AS$31&lt;=AS$29),AS$31,IF(AS$29&gt;0,AS$29,1))</f>
        <v>5</v>
      </c>
      <c r="AT12" s="232">
        <f>SUMIF(Data!$S:$S,"="&amp;AT$4&amp;"_"&amp;$C12,Data!$H:$H)/IF(AND(AT$31&gt;0,AT$31&lt;=AT$29),AT$31,IF(AT$29&gt;0,AT$29,1))</f>
        <v>19</v>
      </c>
      <c r="AU12" s="232">
        <f>SUMIF(Data!$S:$S,"="&amp;AU$4&amp;"_"&amp;$C12,Data!$H:$H)/IF(AND(AU$31&gt;0,AU$31&lt;=AU$29),AU$31,IF(AU$29&gt;0,AU$29,1))</f>
        <v>3</v>
      </c>
      <c r="AV12" s="232">
        <f>SUMIF(Data!$S:$S,"="&amp;AV$4&amp;"_"&amp;$C12,Data!$H:$H)/IF(AND(AV$31&gt;0,AV$31&lt;=AV$29),AV$31,IF(AV$29&gt;0,AV$29,1))</f>
        <v>8</v>
      </c>
      <c r="AW12" s="232">
        <f>SUMIF(Data!$S:$S,"="&amp;AW$4&amp;"_"&amp;$C12,Data!$H:$H)/IF(AND(AW$31&gt;0,AW$31&lt;=AW$29),AW$31,IF(AW$29&gt;0,AW$29,1))</f>
        <v>6</v>
      </c>
      <c r="AX12" s="232">
        <f>SUMIF(Data!$S:$S,"="&amp;AX$4&amp;"_"&amp;$C12,Data!$H:$H)/IF(AND(AX$31&gt;0,AX$31&lt;=AX$29),AX$31,IF(AX$29&gt;0,AX$29,1))</f>
        <v>4</v>
      </c>
      <c r="AY12" s="232">
        <f>SUMIF(Data!$S:$S,"="&amp;AY$4&amp;"_"&amp;$C12,Data!$H:$H)/IF(AND(AY$31&gt;0,AY$31&lt;=AY$29),AY$31,IF(AY$29&gt;0,AY$29,1))</f>
        <v>3</v>
      </c>
      <c r="AZ12" s="232">
        <f>SUMIF(Data!$S:$S,"="&amp;AZ$4&amp;"_"&amp;$C12,Data!$H:$H)/IF(AND(AZ$31&gt;0,AZ$31&lt;=AZ$29),AZ$31,IF(AZ$29&gt;0,AZ$29,1))</f>
        <v>33</v>
      </c>
      <c r="BA12" s="232">
        <f>SUMIF(Data!$S:$S,"="&amp;BA$4&amp;"_"&amp;$C12,Data!$H:$H)/IF(AND(BA$31&gt;0,BA$31&lt;=BA$29),BA$31,IF(BA$29&gt;0,BA$29,1))</f>
        <v>9</v>
      </c>
      <c r="BB12" s="232">
        <f>SUMIF(Data!$S:$S,"="&amp;BB$4&amp;"_"&amp;$C12,Data!$H:$H)/IF(AND(BB$31&gt;0,BB$31&lt;=BB$29),BB$31,IF(BB$29&gt;0,BB$29,1))</f>
        <v>4</v>
      </c>
      <c r="BC12" s="232">
        <f>SUMIF(Data!$S:$S,"="&amp;BC$4&amp;"_"&amp;$C12,Data!$H:$H)/IF(AND(BC$31&gt;0,BC$31&lt;=BC$29),BC$31,IF(BC$29&gt;0,BC$29,1))</f>
        <v>5</v>
      </c>
      <c r="BD12" s="232">
        <f>SUMIF(Data!$S:$S,"="&amp;BD$4&amp;"_"&amp;$C12,Data!$H:$H)/IF(AND(BD$31&gt;0,BD$31&lt;=BD$29),BD$31,IF(BD$29&gt;0,BD$29,1))</f>
        <v>2</v>
      </c>
      <c r="BE12" s="232">
        <f>SUMIF(Data!$S:$S,"="&amp;BE$4&amp;"_"&amp;$C12,Data!$H:$H)/IF(AND(BE$31&gt;0,BE$31&lt;=BE$29),BE$31,IF(BE$29&gt;0,BE$29,1))</f>
        <v>0</v>
      </c>
      <c r="BF12" s="232">
        <f>SUMIF(Data!$S:$S,"="&amp;BF$4&amp;"_"&amp;$C12,Data!$H:$H)/IF(AND(BF$31&gt;0,BF$31&lt;=BF$29),BF$31,IF(BF$29&gt;0,BF$29,1))</f>
        <v>0</v>
      </c>
      <c r="BG12" s="231">
        <f t="shared" si="2"/>
        <v>0.36458333333333348</v>
      </c>
      <c r="BH12" s="233">
        <f t="shared" si="0"/>
        <v>98.24</v>
      </c>
      <c r="BI12" s="230">
        <f t="shared" si="1"/>
        <v>1228</v>
      </c>
    </row>
    <row r="13" spans="1:61" x14ac:dyDescent="0.25">
      <c r="D13" s="234">
        <f>IF(D24&gt;0,1,0)</f>
        <v>1</v>
      </c>
      <c r="E13" s="234">
        <f t="shared" ref="E13:BF13" si="3">IF(E24&gt;0,1,0)</f>
        <v>1</v>
      </c>
      <c r="F13" s="234">
        <f t="shared" si="3"/>
        <v>0</v>
      </c>
      <c r="G13" s="234">
        <f t="shared" si="3"/>
        <v>1</v>
      </c>
      <c r="H13" s="234">
        <f t="shared" si="3"/>
        <v>1</v>
      </c>
      <c r="I13" s="234">
        <f t="shared" si="3"/>
        <v>1</v>
      </c>
      <c r="J13" s="234">
        <f t="shared" si="3"/>
        <v>0</v>
      </c>
      <c r="K13" s="234">
        <f t="shared" si="3"/>
        <v>1</v>
      </c>
      <c r="L13" s="234">
        <f t="shared" si="3"/>
        <v>1</v>
      </c>
      <c r="M13" s="234">
        <f t="shared" si="3"/>
        <v>1</v>
      </c>
      <c r="N13" s="234">
        <f t="shared" si="3"/>
        <v>1</v>
      </c>
      <c r="O13" s="234">
        <f t="shared" si="3"/>
        <v>0</v>
      </c>
      <c r="P13" s="234">
        <f t="shared" si="3"/>
        <v>1</v>
      </c>
      <c r="Q13" s="234">
        <f t="shared" si="3"/>
        <v>1</v>
      </c>
      <c r="R13" s="234">
        <f t="shared" si="3"/>
        <v>1</v>
      </c>
      <c r="S13" s="234">
        <f t="shared" si="3"/>
        <v>1</v>
      </c>
      <c r="T13" s="234">
        <f t="shared" si="3"/>
        <v>1</v>
      </c>
      <c r="U13" s="234">
        <f t="shared" si="3"/>
        <v>1</v>
      </c>
      <c r="V13" s="234">
        <f t="shared" si="3"/>
        <v>1</v>
      </c>
      <c r="W13" s="234">
        <f t="shared" si="3"/>
        <v>1</v>
      </c>
      <c r="X13" s="234">
        <f t="shared" si="3"/>
        <v>1</v>
      </c>
      <c r="Y13" s="234">
        <f t="shared" si="3"/>
        <v>1</v>
      </c>
      <c r="Z13" s="234">
        <f t="shared" si="3"/>
        <v>1</v>
      </c>
      <c r="AA13" s="234">
        <f t="shared" si="3"/>
        <v>1</v>
      </c>
      <c r="AB13" s="234">
        <f t="shared" si="3"/>
        <v>1</v>
      </c>
      <c r="AC13" s="234">
        <f t="shared" si="3"/>
        <v>1</v>
      </c>
      <c r="AD13" s="234">
        <f t="shared" si="3"/>
        <v>1</v>
      </c>
      <c r="AE13" s="234">
        <f t="shared" si="3"/>
        <v>1</v>
      </c>
      <c r="AF13" s="234">
        <f t="shared" si="3"/>
        <v>1</v>
      </c>
      <c r="AG13" s="234">
        <f t="shared" si="3"/>
        <v>1</v>
      </c>
      <c r="AH13" s="234">
        <f t="shared" si="3"/>
        <v>1</v>
      </c>
      <c r="AI13" s="234">
        <f t="shared" si="3"/>
        <v>1</v>
      </c>
      <c r="AJ13" s="234">
        <f t="shared" si="3"/>
        <v>1</v>
      </c>
      <c r="AK13" s="234">
        <f t="shared" si="3"/>
        <v>1</v>
      </c>
      <c r="AL13" s="234">
        <f t="shared" si="3"/>
        <v>1</v>
      </c>
      <c r="AM13" s="234">
        <f t="shared" si="3"/>
        <v>1</v>
      </c>
      <c r="AN13" s="234">
        <f t="shared" si="3"/>
        <v>1</v>
      </c>
      <c r="AO13" s="234">
        <f t="shared" si="3"/>
        <v>1</v>
      </c>
      <c r="AP13" s="234">
        <f t="shared" si="3"/>
        <v>1</v>
      </c>
      <c r="AQ13" s="234">
        <f t="shared" si="3"/>
        <v>1</v>
      </c>
      <c r="AR13" s="234">
        <f t="shared" si="3"/>
        <v>1</v>
      </c>
      <c r="AS13" s="234">
        <f t="shared" si="3"/>
        <v>1</v>
      </c>
      <c r="AT13" s="234">
        <f t="shared" si="3"/>
        <v>1</v>
      </c>
      <c r="AU13" s="234">
        <f t="shared" si="3"/>
        <v>1</v>
      </c>
      <c r="AV13" s="234">
        <f t="shared" si="3"/>
        <v>1</v>
      </c>
      <c r="AW13" s="234">
        <f t="shared" si="3"/>
        <v>1</v>
      </c>
      <c r="AX13" s="234">
        <f t="shared" si="3"/>
        <v>1</v>
      </c>
      <c r="AY13" s="234">
        <f t="shared" si="3"/>
        <v>1</v>
      </c>
      <c r="AZ13" s="234">
        <f t="shared" si="3"/>
        <v>1</v>
      </c>
      <c r="BA13" s="234">
        <f>IF(BA24&gt;0,1,0)</f>
        <v>1</v>
      </c>
      <c r="BB13" s="234">
        <f>IF(BB24&gt;0,1,0)</f>
        <v>1</v>
      </c>
      <c r="BC13" s="234">
        <f>IF(BC24&gt;0,1,0)</f>
        <v>1</v>
      </c>
      <c r="BD13" s="234">
        <f>IF(BD24&gt;0,1,0)</f>
        <v>1</v>
      </c>
      <c r="BE13" s="234">
        <f t="shared" ref="BE13" si="4">IF(BE24&gt;0,1,0)</f>
        <v>0</v>
      </c>
      <c r="BF13" s="234">
        <f t="shared" si="3"/>
        <v>0</v>
      </c>
    </row>
    <row r="15" spans="1:61" x14ac:dyDescent="0.25">
      <c r="A15" s="230" t="s">
        <v>66</v>
      </c>
      <c r="C15" s="230">
        <v>9</v>
      </c>
      <c r="D15" s="232">
        <f>SUMIF(Data!$S:$S,"="&amp;D$4&amp;"_"&amp;$C15,Data!$H:$H)/IF(AND(D$32&gt;0,D$32&lt;=D$30),D$32,IF(D$30&gt;0,D$30,1))</f>
        <v>9</v>
      </c>
      <c r="E15" s="337">
        <f>SUMIF(Data!$S:$S,"="&amp;E$4&amp;"_"&amp;$C15,Data!$H:$H)/IF(AND(E$32&gt;0,E$32&lt;=E$30),E$32,IF(E$30&gt;0,E$30,1))</f>
        <v>13</v>
      </c>
      <c r="F15" s="232">
        <f>SUMIF(Data!$S:$S,"="&amp;F$4&amp;"_"&amp;$C15,Data!$H:$H)/IF(AND(F$32&gt;0,F$32&lt;=F$30),F$32,IF(F$30&gt;0,F$30,1))</f>
        <v>17</v>
      </c>
      <c r="G15" s="232">
        <f>SUMIF(Data!$S:$S,"="&amp;G$4&amp;"_"&amp;$C15,Data!$H:$H)/IF(AND(G$32&gt;0,G$32&lt;=G$30),G$32,IF(G$30&gt;0,G$30,1))</f>
        <v>4</v>
      </c>
      <c r="H15" s="232">
        <f>SUMIF(Data!$S:$S,"="&amp;H$4&amp;"_"&amp;$C15,Data!$H:$H)/IF(AND(H$32&gt;0,H$32&lt;=H$30),H$32,IF(H$30&gt;0,H$30,1))</f>
        <v>22</v>
      </c>
      <c r="I15" s="232">
        <f>SUMIF(Data!$S:$S,"="&amp;I$4&amp;"_"&amp;$C15,Data!$H:$H)/IF(AND(I$32&gt;0,I$32&lt;=I$30),I$32,IF(I$30&gt;0,I$30,1))</f>
        <v>28</v>
      </c>
      <c r="J15" s="232">
        <f>SUMIF(Data!$S:$S,"="&amp;J$4&amp;"_"&amp;$C15,Data!$H:$H)/IF(AND(J$32&gt;0,J$32&lt;=J$30),J$32,IF(J$30&gt;0,J$30,1))</f>
        <v>4</v>
      </c>
      <c r="K15" s="337">
        <f>SUMIF(Data!$S:$S,"="&amp;K$4&amp;"_"&amp;$C15,Data!$H:$H)/IF(AND(K$32&gt;0,K$32&lt;=K$30),K$32,IF(K$30&gt;0,K$30,1))</f>
        <v>42</v>
      </c>
      <c r="L15" s="232">
        <f>SUMIF(Data!$S:$S,"="&amp;L$4&amp;"_"&amp;$C15,Data!$H:$H)/IF(AND(L$32&gt;0,L$32&lt;=L$30),L$32,IF(L$30&gt;0,L$30,1))</f>
        <v>8</v>
      </c>
      <c r="M15" s="337">
        <f>SUMIF(Data!$S:$S,"="&amp;M$4&amp;"_"&amp;$C15,Data!$H:$H)/IF(AND(M$32&gt;0,M$32&lt;=M$30),M$32,IF(M$30&gt;0,M$30,1))</f>
        <v>20</v>
      </c>
      <c r="N15" s="232">
        <f>SUMIF(Data!$S:$S,"="&amp;N$4&amp;"_"&amp;$C15,Data!$H:$H)/IF(AND(N$32&gt;0,N$32&lt;=N$30),N$32,IF(N$30&gt;0,N$30,1))</f>
        <v>11</v>
      </c>
      <c r="O15" s="337">
        <f>SUMIF(Data!$S:$S,"="&amp;O$4&amp;"_"&amp;$C15,Data!$H:$H)/IF(AND(O$32&gt;0,O$32&lt;=O$30),O$32,IF(O$30&gt;0,O$30,1))</f>
        <v>108</v>
      </c>
      <c r="P15" s="337">
        <f>SUMIF(Data!$S:$S,"="&amp;P$4&amp;"_"&amp;$C15,Data!$H:$H)/IF(AND(P$32&gt;0,P$32&lt;=P$30),P$32,IF(P$30&gt;0,P$30,1))</f>
        <v>36</v>
      </c>
      <c r="Q15" s="232">
        <f>SUMIF(Data!$S:$S,"="&amp;Q$4&amp;"_"&amp;$C15,Data!$H:$H)/IF(AND(Q$32&gt;0,Q$32&lt;=Q$30),Q$32,IF(Q$30&gt;0,Q$30,1))</f>
        <v>62</v>
      </c>
      <c r="R15" s="232">
        <f>SUMIF(Data!$S:$S,"="&amp;R$4&amp;"_"&amp;$C15,Data!$H:$H)/IF(AND(R$32&gt;0,R$32&lt;=R$30),R$32,IF(R$30&gt;0,R$30,1))</f>
        <v>46</v>
      </c>
      <c r="S15" s="232">
        <f>SUMIF(Data!$S:$S,"="&amp;S$4&amp;"_"&amp;$C15,Data!$H:$H)/IF(AND(S$32&gt;0,S$32&lt;=S$30),S$32,IF(S$30&gt;0,S$30,1))</f>
        <v>28</v>
      </c>
      <c r="T15" s="232">
        <f>SUMIF(Data!$S:$S,"="&amp;T$4&amp;"_"&amp;$C15,Data!$H:$H)/IF(AND(T$32&gt;0,T$32&lt;=T$30),T$32,IF(T$30&gt;0,T$30,1))</f>
        <v>15</v>
      </c>
      <c r="U15" s="232">
        <f>SUMIF(Data!$S:$S,"="&amp;U$4&amp;"_"&amp;$C15,Data!$H:$H)/IF(AND(U$32&gt;0,U$32&lt;=U$30),U$32,IF(U$30&gt;0,U$30,1))</f>
        <v>10</v>
      </c>
      <c r="V15" s="232">
        <f>SUMIF(Data!$S:$S,"="&amp;V$4&amp;"_"&amp;$C15,Data!$H:$H)/IF(AND(V$32&gt;0,V$32&lt;=V$30),V$32,IF(V$30&gt;0,V$30,1))</f>
        <v>10</v>
      </c>
      <c r="W15" s="232">
        <f>SUMIF(Data!$S:$S,"="&amp;W$4&amp;"_"&amp;$C15,Data!$H:$H)/IF(AND(W$32&gt;0,W$32&lt;=W$30),W$32,IF(W$30&gt;0,W$30,1))</f>
        <v>11</v>
      </c>
      <c r="X15" s="232">
        <f>SUMIF(Data!$S:$S,"="&amp;X$4&amp;"_"&amp;$C15,Data!$H:$H)/IF(AND(X$32&gt;0,X$32&lt;=X$30),X$32,IF(X$30&gt;0,X$30,1))</f>
        <v>10</v>
      </c>
      <c r="Y15" s="232">
        <f>SUMIF(Data!$S:$S,"="&amp;Y$4&amp;"_"&amp;$C15,Data!$H:$H)/IF(AND(Y$32&gt;0,Y$32&lt;=Y$30),Y$32,IF(Y$30&gt;0,Y$30,1))</f>
        <v>7</v>
      </c>
      <c r="Z15" s="232">
        <f>SUMIF(Data!$S:$S,"="&amp;Z$4&amp;"_"&amp;$C15,Data!$H:$H)/IF(AND(Z$32&gt;0,Z$32&lt;=Z$30),Z$32,IF(Z$30&gt;0,Z$30,1))</f>
        <v>12</v>
      </c>
      <c r="AA15" s="232">
        <f>SUMIF(Data!$S:$S,"="&amp;AA$4&amp;"_"&amp;$C15,Data!$H:$H)/IF(AND(AA$32&gt;0,AA$32&lt;=AA$30),AA$32,IF(AA$30&gt;0,AA$30,1))</f>
        <v>0</v>
      </c>
      <c r="AB15" s="232">
        <f>SUMIF(Data!$S:$S,"="&amp;AB$4&amp;"_"&amp;$C15,Data!$H:$H)/IF(AND(AB$32&gt;0,AB$32&lt;=AB$30),AB$32,IF(AB$30&gt;0,AB$30,1))</f>
        <v>66</v>
      </c>
      <c r="AC15" s="232">
        <f>SUMIF(Data!$S:$S,"="&amp;AC$4&amp;"_"&amp;$C15,Data!$H:$H)/IF(AND(AC$32&gt;0,AC$32&lt;=AC$30),AC$32,IF(AC$30&gt;0,AC$30,1))</f>
        <v>16</v>
      </c>
      <c r="AD15" s="337">
        <f>SUMIF(Data!$S:$S,"="&amp;AD$4&amp;"_"&amp;$C15,Data!$H:$H)/IF(AND(AD$32&gt;0,AD$32&lt;=AD$30),AD$32,IF(AD$30&gt;0,AD$30,1))</f>
        <v>52.5</v>
      </c>
      <c r="AE15" s="232">
        <f>SUMIF(Data!$S:$S,"="&amp;AE$4&amp;"_"&amp;$C15,Data!$H:$H)/IF(AND(AE$32&gt;0,AE$32&lt;=AE$30),AE$32,IF(AE$30&gt;0,AE$30,1))</f>
        <v>73</v>
      </c>
      <c r="AF15" s="232">
        <f>SUMIF(Data!$S:$S,"="&amp;AF$4&amp;"_"&amp;$C15,Data!$H:$H)/IF(AND(AF$32&gt;0,AF$32&lt;=AF$30),AF$32,IF(AF$30&gt;0,AF$30,1))</f>
        <v>53</v>
      </c>
      <c r="AG15" s="232">
        <f>SUMIF(Data!$S:$S,"="&amp;AG$4&amp;"_"&amp;$C15,Data!$H:$H)/IF(AND(AG$32&gt;0,AG$32&lt;=AG$30),AG$32,IF(AG$30&gt;0,AG$30,1))</f>
        <v>0</v>
      </c>
      <c r="AH15" s="232">
        <f>SUMIF(Data!$S:$S,"="&amp;AH$4&amp;"_"&amp;$C15,Data!$H:$H)/IF(AND(AH$32&gt;0,AH$32&lt;=AH$30),AH$32,IF(AH$30&gt;0,AH$30,1))</f>
        <v>22</v>
      </c>
      <c r="AI15" s="232">
        <f>SUMIF(Data!$S:$S,"="&amp;AI$4&amp;"_"&amp;$C15,Data!$H:$H)/IF(AND(AI$32&gt;0,AI$32&lt;=AI$30),AI$32,IF(AI$30&gt;0,AI$30,1))</f>
        <v>44</v>
      </c>
      <c r="AJ15" s="232">
        <f>SUMIF(Data!$S:$S,"="&amp;AJ$4&amp;"_"&amp;$C15,Data!$H:$H)/IF(AND(AJ$32&gt;0,AJ$32&lt;=AJ$30),AJ$32,IF(AJ$30&gt;0,AJ$30,1))</f>
        <v>21</v>
      </c>
      <c r="AK15" s="232">
        <f>SUMIF(Data!$S:$S,"="&amp;AK$4&amp;"_"&amp;$C15,Data!$H:$H)/IF(AND(AK$32&gt;0,AK$32&lt;=AK$30),AK$32,IF(AK$30&gt;0,AK$30,1))</f>
        <v>13</v>
      </c>
      <c r="AL15" s="232">
        <f>SUMIF(Data!$S:$S,"="&amp;AL$4&amp;"_"&amp;$C15,Data!$H:$H)/IF(AND(AL$32&gt;0,AL$32&lt;=AL$30),AL$32,IF(AL$30&gt;0,AL$30,1))</f>
        <v>9</v>
      </c>
      <c r="AM15" s="232">
        <f>SUMIF(Data!$S:$S,"="&amp;AM$4&amp;"_"&amp;$C15,Data!$H:$H)/IF(AND(AM$32&gt;0,AM$32&lt;=AM$30),AM$32,IF(AM$30&gt;0,AM$30,1))</f>
        <v>10</v>
      </c>
      <c r="AN15" s="232">
        <f>SUMIF(Data!$S:$S,"="&amp;AN$4&amp;"_"&amp;$C15,Data!$H:$H)/IF(AND(AN$32&gt;0,AN$32&lt;=AN$30),AN$32,IF(AN$30&gt;0,AN$30,1))</f>
        <v>6</v>
      </c>
      <c r="AO15" s="232">
        <f>SUMIF(Data!$S:$S,"="&amp;AO$4&amp;"_"&amp;$C15,Data!$H:$H)/IF(AND(AO$32&gt;0,AO$32&lt;=AO$30),AO$32,IF(AO$30&gt;0,AO$30,1))</f>
        <v>21</v>
      </c>
      <c r="AP15" s="232">
        <f>SUMIF(Data!$S:$S,"="&amp;AP$4&amp;"_"&amp;$C15,Data!$H:$H)/IF(AND(AP$32&gt;0,AP$32&lt;=AP$30),AP$32,IF(AP$30&gt;0,AP$30,1))</f>
        <v>0</v>
      </c>
      <c r="AQ15" s="232">
        <f>SUMIF(Data!$S:$S,"="&amp;AQ$4&amp;"_"&amp;$C15,Data!$H:$H)/IF(AND(AQ$32&gt;0,AQ$32&lt;=AQ$30),AQ$32,IF(AQ$30&gt;0,AQ$30,1))</f>
        <v>16</v>
      </c>
      <c r="AR15" s="232">
        <f>SUMIF(Data!$S:$S,"="&amp;AR$4&amp;"_"&amp;$C15,Data!$H:$H)/IF(AND(AR$32&gt;0,AR$32&lt;=AR$30),AR$32,IF(AR$30&gt;0,AR$30,1))</f>
        <v>0</v>
      </c>
      <c r="AS15" s="232">
        <f>SUMIF(Data!$S:$S,"="&amp;AS$4&amp;"_"&amp;$C15,Data!$H:$H)/IF(AND(AS$32&gt;0,AS$32&lt;=AS$30),AS$32,IF(AS$30&gt;0,AS$30,1))</f>
        <v>1</v>
      </c>
      <c r="AT15" s="232">
        <f>SUMIF(Data!$S:$S,"="&amp;AT$4&amp;"_"&amp;$C15,Data!$H:$H)/IF(AND(AT$32&gt;0,AT$32&lt;=AT$30),AT$32,IF(AT$30&gt;0,AT$30,1))</f>
        <v>6</v>
      </c>
      <c r="AU15" s="232">
        <f>SUMIF(Data!$S:$S,"="&amp;AU$4&amp;"_"&amp;$C15,Data!$H:$H)/IF(AND(AU$32&gt;0,AU$32&lt;=AU$30),AU$32,IF(AU$30&gt;0,AU$30,1))</f>
        <v>8</v>
      </c>
      <c r="AV15" s="232">
        <f>SUMIF(Data!$S:$S,"="&amp;AV$4&amp;"_"&amp;$C15,Data!$H:$H)/IF(AND(AV$32&gt;0,AV$32&lt;=AV$30),AV$32,IF(AV$30&gt;0,AV$30,1))</f>
        <v>12</v>
      </c>
      <c r="AW15" s="232">
        <f>SUMIF(Data!$S:$S,"="&amp;AW$4&amp;"_"&amp;$C15,Data!$H:$H)/IF(AND(AW$32&gt;0,AW$32&lt;=AW$30),AW$32,IF(AW$30&gt;0,AW$30,1))</f>
        <v>9</v>
      </c>
      <c r="AX15" s="232">
        <f>SUMIF(Data!$S:$S,"="&amp;AX$4&amp;"_"&amp;$C15,Data!$H:$H)/IF(AND(AX$32&gt;0,AX$32&lt;=AX$30),AX$32,IF(AX$30&gt;0,AX$30,1))</f>
        <v>10</v>
      </c>
      <c r="AY15" s="232">
        <f>SUMIF(Data!$S:$S,"="&amp;AY$4&amp;"_"&amp;$C15,Data!$H:$H)/IF(AND(AY$32&gt;0,AY$32&lt;=AY$30),AY$32,IF(AY$30&gt;0,AY$30,1))</f>
        <v>11</v>
      </c>
      <c r="AZ15" s="232">
        <f>SUMIF(Data!$S:$S,"="&amp;AZ$4&amp;"_"&amp;$C15,Data!$H:$H)/IF(AND(AZ$32&gt;0,AZ$32&lt;=AZ$30),AZ$32,IF(AZ$30&gt;0,AZ$30,1))</f>
        <v>27</v>
      </c>
      <c r="BA15" s="232">
        <f>SUMIF(Data!$S:$S,"="&amp;BA$4&amp;"_"&amp;$C15,Data!$H:$H)/IF(AND(BA$32&gt;0,BA$32&lt;=BA$30),BA$32,IF(BA$30&gt;0,BA$30,1))</f>
        <v>14</v>
      </c>
      <c r="BB15" s="232">
        <f>SUMIF(Data!$S:$S,"="&amp;BB$4&amp;"_"&amp;$C15,Data!$H:$H)/IF(AND(BB$32&gt;0,BB$32&lt;=BB$30),BB$32,IF(BB$30&gt;0,BB$30,1))</f>
        <v>5</v>
      </c>
      <c r="BC15" s="232">
        <f>SUMIF(Data!$S:$S,"="&amp;BC$4&amp;"_"&amp;$C15,Data!$H:$H)/IF(AND(BC$32&gt;0,BC$32&lt;=BC$30),BC$32,IF(BC$30&gt;0,BC$30,1))</f>
        <v>21</v>
      </c>
      <c r="BD15" s="232">
        <f>SUMIF(Data!$S:$S,"="&amp;BD$4&amp;"_"&amp;$C15,Data!$H:$H)/IF(AND(BD$32&gt;0,BD$32&lt;=BD$30),BD$32,IF(BD$30&gt;0,BD$30,1))</f>
        <v>8</v>
      </c>
      <c r="BE15" s="232">
        <f>SUMIF(Data!$S:$S,"="&amp;BE$4&amp;"_"&amp;$C15,Data!$H:$H)/IF(AND(BE$32&gt;0,BE$32&lt;=BE$30),BE$32,IF(BE$30&gt;0,BE$30,1))</f>
        <v>0</v>
      </c>
      <c r="BF15" s="232">
        <f>SUMIF(Data!$S:$S,"="&amp;BF$4&amp;"_"&amp;$C15,Data!$H:$H)/IF(AND(BF$32&gt;0,BF$32&lt;=BF$30),BF$32,IF(BF$30&gt;0,BF$30,1))</f>
        <v>0</v>
      </c>
      <c r="BG15" s="231">
        <v>0.66666666666666663</v>
      </c>
      <c r="BH15" s="233">
        <f t="shared" ref="BH15:BH22" si="5">4*SUM(D15:BF15)/SUM(D$23:BF$23)</f>
        <v>83.65384615384616</v>
      </c>
      <c r="BI15" s="230">
        <f t="shared" ref="BI15:BI22" si="6">SUM(D15:BF15)</f>
        <v>1087.5</v>
      </c>
    </row>
    <row r="16" spans="1:61" x14ac:dyDescent="0.25">
      <c r="A16" s="230" t="s">
        <v>66</v>
      </c>
      <c r="C16" s="230">
        <v>10</v>
      </c>
      <c r="D16" s="232">
        <f>SUMIF(Data!$S:$S,"="&amp;D$4&amp;"_"&amp;$C16,Data!$H:$H)/IF(AND(D$32&gt;0,D$32&lt;=D$30),D$32,IF(D$30&gt;0,D$30,1))</f>
        <v>12</v>
      </c>
      <c r="E16" s="337">
        <f>SUMIF(Data!$S:$S,"="&amp;E$4&amp;"_"&amp;$C16,Data!$H:$H)/IF(AND(E$32&gt;0,E$32&lt;=E$30),E$32,IF(E$30&gt;0,E$30,1))</f>
        <v>15</v>
      </c>
      <c r="F16" s="232">
        <f>SUMIF(Data!$S:$S,"="&amp;F$4&amp;"_"&amp;$C16,Data!$H:$H)/IF(AND(F$32&gt;0,F$32&lt;=F$30),F$32,IF(F$30&gt;0,F$30,1))</f>
        <v>16</v>
      </c>
      <c r="G16" s="232">
        <f>SUMIF(Data!$S:$S,"="&amp;G$4&amp;"_"&amp;$C16,Data!$H:$H)/IF(AND(G$32&gt;0,G$32&lt;=G$30),G$32,IF(G$30&gt;0,G$30,1))</f>
        <v>5</v>
      </c>
      <c r="H16" s="232">
        <f>SUMIF(Data!$S:$S,"="&amp;H$4&amp;"_"&amp;$C16,Data!$H:$H)/IF(AND(H$32&gt;0,H$32&lt;=H$30),H$32,IF(H$30&gt;0,H$30,1))</f>
        <v>46</v>
      </c>
      <c r="I16" s="232">
        <f>SUMIF(Data!$S:$S,"="&amp;I$4&amp;"_"&amp;$C16,Data!$H:$H)/IF(AND(I$32&gt;0,I$32&lt;=I$30),I$32,IF(I$30&gt;0,I$30,1))</f>
        <v>50</v>
      </c>
      <c r="J16" s="232">
        <f>SUMIF(Data!$S:$S,"="&amp;J$4&amp;"_"&amp;$C16,Data!$H:$H)/IF(AND(J$32&gt;0,J$32&lt;=J$30),J$32,IF(J$30&gt;0,J$30,1))</f>
        <v>6</v>
      </c>
      <c r="K16" s="337">
        <f>SUMIF(Data!$S:$S,"="&amp;K$4&amp;"_"&amp;$C16,Data!$H:$H)/IF(AND(K$32&gt;0,K$32&lt;=K$30),K$32,IF(K$30&gt;0,K$30,1))</f>
        <v>54.5</v>
      </c>
      <c r="L16" s="232">
        <f>SUMIF(Data!$S:$S,"="&amp;L$4&amp;"_"&amp;$C16,Data!$H:$H)/IF(AND(L$32&gt;0,L$32&lt;=L$30),L$32,IF(L$30&gt;0,L$30,1))</f>
        <v>16</v>
      </c>
      <c r="M16" s="337">
        <f>SUMIF(Data!$S:$S,"="&amp;M$4&amp;"_"&amp;$C16,Data!$H:$H)/IF(AND(M$32&gt;0,M$32&lt;=M$30),M$32,IF(M$30&gt;0,M$30,1))</f>
        <v>20.5</v>
      </c>
      <c r="N16" s="232">
        <f>SUMIF(Data!$S:$S,"="&amp;N$4&amp;"_"&amp;$C16,Data!$H:$H)/IF(AND(N$32&gt;0,N$32&lt;=N$30),N$32,IF(N$30&gt;0,N$30,1))</f>
        <v>18</v>
      </c>
      <c r="O16" s="337">
        <f>SUMIF(Data!$S:$S,"="&amp;O$4&amp;"_"&amp;$C16,Data!$H:$H)/IF(AND(O$32&gt;0,O$32&lt;=O$30),O$32,IF(O$30&gt;0,O$30,1))</f>
        <v>125</v>
      </c>
      <c r="P16" s="337">
        <f>SUMIF(Data!$S:$S,"="&amp;P$4&amp;"_"&amp;$C16,Data!$H:$H)/IF(AND(P$32&gt;0,P$32&lt;=P$30),P$32,IF(P$30&gt;0,P$30,1))</f>
        <v>40</v>
      </c>
      <c r="Q16" s="232">
        <f>SUMIF(Data!$S:$S,"="&amp;Q$4&amp;"_"&amp;$C16,Data!$H:$H)/IF(AND(Q$32&gt;0,Q$32&lt;=Q$30),Q$32,IF(Q$30&gt;0,Q$30,1))</f>
        <v>110</v>
      </c>
      <c r="R16" s="232">
        <f>SUMIF(Data!$S:$S,"="&amp;R$4&amp;"_"&amp;$C16,Data!$H:$H)/IF(AND(R$32&gt;0,R$32&lt;=R$30),R$32,IF(R$30&gt;0,R$30,1))</f>
        <v>68</v>
      </c>
      <c r="S16" s="232">
        <f>SUMIF(Data!$S:$S,"="&amp;S$4&amp;"_"&amp;$C16,Data!$H:$H)/IF(AND(S$32&gt;0,S$32&lt;=S$30),S$32,IF(S$30&gt;0,S$30,1))</f>
        <v>36</v>
      </c>
      <c r="T16" s="232">
        <f>SUMIF(Data!$S:$S,"="&amp;T$4&amp;"_"&amp;$C16,Data!$H:$H)/IF(AND(T$32&gt;0,T$32&lt;=T$30),T$32,IF(T$30&gt;0,T$30,1))</f>
        <v>24</v>
      </c>
      <c r="U16" s="232">
        <f>SUMIF(Data!$S:$S,"="&amp;U$4&amp;"_"&amp;$C16,Data!$H:$H)/IF(AND(U$32&gt;0,U$32&lt;=U$30),U$32,IF(U$30&gt;0,U$30,1))</f>
        <v>10</v>
      </c>
      <c r="V16" s="232">
        <f>SUMIF(Data!$S:$S,"="&amp;V$4&amp;"_"&amp;$C16,Data!$H:$H)/IF(AND(V$32&gt;0,V$32&lt;=V$30),V$32,IF(V$30&gt;0,V$30,1))</f>
        <v>24</v>
      </c>
      <c r="W16" s="232">
        <f>SUMIF(Data!$S:$S,"="&amp;W$4&amp;"_"&amp;$C16,Data!$H:$H)/IF(AND(W$32&gt;0,W$32&lt;=W$30),W$32,IF(W$30&gt;0,W$30,1))</f>
        <v>11</v>
      </c>
      <c r="X16" s="232">
        <f>SUMIF(Data!$S:$S,"="&amp;X$4&amp;"_"&amp;$C16,Data!$H:$H)/IF(AND(X$32&gt;0,X$32&lt;=X$30),X$32,IF(X$30&gt;0,X$30,1))</f>
        <v>7</v>
      </c>
      <c r="Y16" s="232">
        <f>SUMIF(Data!$S:$S,"="&amp;Y$4&amp;"_"&amp;$C16,Data!$H:$H)/IF(AND(Y$32&gt;0,Y$32&lt;=Y$30),Y$32,IF(Y$30&gt;0,Y$30,1))</f>
        <v>4</v>
      </c>
      <c r="Z16" s="232">
        <f>SUMIF(Data!$S:$S,"="&amp;Z$4&amp;"_"&amp;$C16,Data!$H:$H)/IF(AND(Z$32&gt;0,Z$32&lt;=Z$30),Z$32,IF(Z$30&gt;0,Z$30,1))</f>
        <v>12</v>
      </c>
      <c r="AA16" s="232">
        <f>SUMIF(Data!$S:$S,"="&amp;AA$4&amp;"_"&amp;$C16,Data!$H:$H)/IF(AND(AA$32&gt;0,AA$32&lt;=AA$30),AA$32,IF(AA$30&gt;0,AA$30,1))</f>
        <v>0</v>
      </c>
      <c r="AB16" s="232">
        <f>SUMIF(Data!$S:$S,"="&amp;AB$4&amp;"_"&amp;$C16,Data!$H:$H)/IF(AND(AB$32&gt;0,AB$32&lt;=AB$30),AB$32,IF(AB$30&gt;0,AB$30,1))</f>
        <v>63</v>
      </c>
      <c r="AC16" s="232">
        <f>SUMIF(Data!$S:$S,"="&amp;AC$4&amp;"_"&amp;$C16,Data!$H:$H)/IF(AND(AC$32&gt;0,AC$32&lt;=AC$30),AC$32,IF(AC$30&gt;0,AC$30,1))</f>
        <v>19</v>
      </c>
      <c r="AD16" s="337">
        <f>SUMIF(Data!$S:$S,"="&amp;AD$4&amp;"_"&amp;$C16,Data!$H:$H)/IF(AND(AD$32&gt;0,AD$32&lt;=AD$30),AD$32,IF(AD$30&gt;0,AD$30,1))</f>
        <v>102</v>
      </c>
      <c r="AE16" s="232">
        <f>SUMIF(Data!$S:$S,"="&amp;AE$4&amp;"_"&amp;$C16,Data!$H:$H)/IF(AND(AE$32&gt;0,AE$32&lt;=AE$30),AE$32,IF(AE$30&gt;0,AE$30,1))</f>
        <v>108</v>
      </c>
      <c r="AF16" s="232">
        <f>SUMIF(Data!$S:$S,"="&amp;AF$4&amp;"_"&amp;$C16,Data!$H:$H)/IF(AND(AF$32&gt;0,AF$32&lt;=AF$30),AF$32,IF(AF$30&gt;0,AF$30,1))</f>
        <v>73</v>
      </c>
      <c r="AG16" s="232">
        <f>SUMIF(Data!$S:$S,"="&amp;AG$4&amp;"_"&amp;$C16,Data!$H:$H)/IF(AND(AG$32&gt;0,AG$32&lt;=AG$30),AG$32,IF(AG$30&gt;0,AG$30,1))</f>
        <v>3</v>
      </c>
      <c r="AH16" s="232">
        <f>SUMIF(Data!$S:$S,"="&amp;AH$4&amp;"_"&amp;$C16,Data!$H:$H)/IF(AND(AH$32&gt;0,AH$32&lt;=AH$30),AH$32,IF(AH$30&gt;0,AH$30,1))</f>
        <v>31</v>
      </c>
      <c r="AI16" s="232">
        <f>SUMIF(Data!$S:$S,"="&amp;AI$4&amp;"_"&amp;$C16,Data!$H:$H)/IF(AND(AI$32&gt;0,AI$32&lt;=AI$30),AI$32,IF(AI$30&gt;0,AI$30,1))</f>
        <v>53</v>
      </c>
      <c r="AJ16" s="232">
        <f>SUMIF(Data!$S:$S,"="&amp;AJ$4&amp;"_"&amp;$C16,Data!$H:$H)/IF(AND(AJ$32&gt;0,AJ$32&lt;=AJ$30),AJ$32,IF(AJ$30&gt;0,AJ$30,1))</f>
        <v>20</v>
      </c>
      <c r="AK16" s="232">
        <f>SUMIF(Data!$S:$S,"="&amp;AK$4&amp;"_"&amp;$C16,Data!$H:$H)/IF(AND(AK$32&gt;0,AK$32&lt;=AK$30),AK$32,IF(AK$30&gt;0,AK$30,1))</f>
        <v>15</v>
      </c>
      <c r="AL16" s="232">
        <f>SUMIF(Data!$S:$S,"="&amp;AL$4&amp;"_"&amp;$C16,Data!$H:$H)/IF(AND(AL$32&gt;0,AL$32&lt;=AL$30),AL$32,IF(AL$30&gt;0,AL$30,1))</f>
        <v>7</v>
      </c>
      <c r="AM16" s="232">
        <f>SUMIF(Data!$S:$S,"="&amp;AM$4&amp;"_"&amp;$C16,Data!$H:$H)/IF(AND(AM$32&gt;0,AM$32&lt;=AM$30),AM$32,IF(AM$30&gt;0,AM$30,1))</f>
        <v>12</v>
      </c>
      <c r="AN16" s="232">
        <f>SUMIF(Data!$S:$S,"="&amp;AN$4&amp;"_"&amp;$C16,Data!$H:$H)/IF(AND(AN$32&gt;0,AN$32&lt;=AN$30),AN$32,IF(AN$30&gt;0,AN$30,1))</f>
        <v>4</v>
      </c>
      <c r="AO16" s="232">
        <f>SUMIF(Data!$S:$S,"="&amp;AO$4&amp;"_"&amp;$C16,Data!$H:$H)/IF(AND(AO$32&gt;0,AO$32&lt;=AO$30),AO$32,IF(AO$30&gt;0,AO$30,1))</f>
        <v>14</v>
      </c>
      <c r="AP16" s="232">
        <f>SUMIF(Data!$S:$S,"="&amp;AP$4&amp;"_"&amp;$C16,Data!$H:$H)/IF(AND(AP$32&gt;0,AP$32&lt;=AP$30),AP$32,IF(AP$30&gt;0,AP$30,1))</f>
        <v>1</v>
      </c>
      <c r="AQ16" s="232">
        <f>SUMIF(Data!$S:$S,"="&amp;AQ$4&amp;"_"&amp;$C16,Data!$H:$H)/IF(AND(AQ$32&gt;0,AQ$32&lt;=AQ$30),AQ$32,IF(AQ$30&gt;0,AQ$30,1))</f>
        <v>11</v>
      </c>
      <c r="AR16" s="232">
        <f>SUMIF(Data!$S:$S,"="&amp;AR$4&amp;"_"&amp;$C16,Data!$H:$H)/IF(AND(AR$32&gt;0,AR$32&lt;=AR$30),AR$32,IF(AR$30&gt;0,AR$30,1))</f>
        <v>24</v>
      </c>
      <c r="AS16" s="232">
        <f>SUMIF(Data!$S:$S,"="&amp;AS$4&amp;"_"&amp;$C16,Data!$H:$H)/IF(AND(AS$32&gt;0,AS$32&lt;=AS$30),AS$32,IF(AS$30&gt;0,AS$30,1))</f>
        <v>2</v>
      </c>
      <c r="AT16" s="232">
        <f>SUMIF(Data!$S:$S,"="&amp;AT$4&amp;"_"&amp;$C16,Data!$H:$H)/IF(AND(AT$32&gt;0,AT$32&lt;=AT$30),AT$32,IF(AT$30&gt;0,AT$30,1))</f>
        <v>5</v>
      </c>
      <c r="AU16" s="232">
        <f>SUMIF(Data!$S:$S,"="&amp;AU$4&amp;"_"&amp;$C16,Data!$H:$H)/IF(AND(AU$32&gt;0,AU$32&lt;=AU$30),AU$32,IF(AU$30&gt;0,AU$30,1))</f>
        <v>7</v>
      </c>
      <c r="AV16" s="232">
        <f>SUMIF(Data!$S:$S,"="&amp;AV$4&amp;"_"&amp;$C16,Data!$H:$H)/IF(AND(AV$32&gt;0,AV$32&lt;=AV$30),AV$32,IF(AV$30&gt;0,AV$30,1))</f>
        <v>16</v>
      </c>
      <c r="AW16" s="232">
        <f>SUMIF(Data!$S:$S,"="&amp;AW$4&amp;"_"&amp;$C16,Data!$H:$H)/IF(AND(AW$32&gt;0,AW$32&lt;=AW$30),AW$32,IF(AW$30&gt;0,AW$30,1))</f>
        <v>10</v>
      </c>
      <c r="AX16" s="232">
        <f>SUMIF(Data!$S:$S,"="&amp;AX$4&amp;"_"&amp;$C16,Data!$H:$H)/IF(AND(AX$32&gt;0,AX$32&lt;=AX$30),AX$32,IF(AX$30&gt;0,AX$30,1))</f>
        <v>7</v>
      </c>
      <c r="AY16" s="232">
        <f>SUMIF(Data!$S:$S,"="&amp;AY$4&amp;"_"&amp;$C16,Data!$H:$H)/IF(AND(AY$32&gt;0,AY$32&lt;=AY$30),AY$32,IF(AY$30&gt;0,AY$30,1))</f>
        <v>10</v>
      </c>
      <c r="AZ16" s="232">
        <f>SUMIF(Data!$S:$S,"="&amp;AZ$4&amp;"_"&amp;$C16,Data!$H:$H)/IF(AND(AZ$32&gt;0,AZ$32&lt;=AZ$30),AZ$32,IF(AZ$30&gt;0,AZ$30,1))</f>
        <v>9</v>
      </c>
      <c r="BA16" s="232">
        <f>SUMIF(Data!$S:$S,"="&amp;BA$4&amp;"_"&amp;$C16,Data!$H:$H)/IF(AND(BA$32&gt;0,BA$32&lt;=BA$30),BA$32,IF(BA$30&gt;0,BA$30,1))</f>
        <v>11</v>
      </c>
      <c r="BB16" s="232">
        <f>SUMIF(Data!$S:$S,"="&amp;BB$4&amp;"_"&amp;$C16,Data!$H:$H)/IF(AND(BB$32&gt;0,BB$32&lt;=BB$30),BB$32,IF(BB$30&gt;0,BB$30,1))</f>
        <v>7</v>
      </c>
      <c r="BC16" s="232">
        <f>SUMIF(Data!$S:$S,"="&amp;BC$4&amp;"_"&amp;$C16,Data!$H:$H)/IF(AND(BC$32&gt;0,BC$32&lt;=BC$30),BC$32,IF(BC$30&gt;0,BC$30,1))</f>
        <v>21</v>
      </c>
      <c r="BD16" s="232">
        <f>SUMIF(Data!$S:$S,"="&amp;BD$4&amp;"_"&amp;$C16,Data!$H:$H)/IF(AND(BD$32&gt;0,BD$32&lt;=BD$30),BD$32,IF(BD$30&gt;0,BD$30,1))</f>
        <v>4</v>
      </c>
      <c r="BE16" s="232">
        <f>SUMIF(Data!$S:$S,"="&amp;BE$4&amp;"_"&amp;$C16,Data!$H:$H)/IF(AND(BE$32&gt;0,BE$32&lt;=BE$30),BE$32,IF(BE$30&gt;0,BE$30,1))</f>
        <v>0</v>
      </c>
      <c r="BF16" s="232">
        <f>SUMIF(Data!$S:$S,"="&amp;BF$4&amp;"_"&amp;$C16,Data!$H:$H)/IF(AND(BF$32&gt;0,BF$32&lt;=BF$30),BF$32,IF(BF$30&gt;0,BF$30,1))</f>
        <v>0</v>
      </c>
      <c r="BG16" s="231">
        <f>BG15+0.25/24</f>
        <v>0.67708333333333326</v>
      </c>
      <c r="BH16" s="233">
        <f t="shared" si="5"/>
        <v>107.61538461538461</v>
      </c>
      <c r="BI16" s="230">
        <f t="shared" si="6"/>
        <v>1399</v>
      </c>
    </row>
    <row r="17" spans="1:61" x14ac:dyDescent="0.25">
      <c r="A17" s="230" t="s">
        <v>66</v>
      </c>
      <c r="C17" s="230">
        <v>11</v>
      </c>
      <c r="D17" s="232">
        <f>SUMIF(Data!$S:$S,"="&amp;D$4&amp;"_"&amp;$C17,Data!$H:$H)/IF(AND(D$32&gt;0,D$32&lt;=D$30),D$32,IF(D$30&gt;0,D$30,1))</f>
        <v>16</v>
      </c>
      <c r="E17" s="337">
        <f>SUMIF(Data!$S:$S,"="&amp;E$4&amp;"_"&amp;$C17,Data!$H:$H)/IF(AND(E$32&gt;0,E$32&lt;=E$30),E$32,IF(E$30&gt;0,E$30,1))</f>
        <v>10</v>
      </c>
      <c r="F17" s="232">
        <f>SUMIF(Data!$S:$S,"="&amp;F$4&amp;"_"&amp;$C17,Data!$H:$H)/IF(AND(F$32&gt;0,F$32&lt;=F$30),F$32,IF(F$30&gt;0,F$30,1))</f>
        <v>17</v>
      </c>
      <c r="G17" s="232">
        <f>SUMIF(Data!$S:$S,"="&amp;G$4&amp;"_"&amp;$C17,Data!$H:$H)/IF(AND(G$32&gt;0,G$32&lt;=G$30),G$32,IF(G$30&gt;0,G$30,1))</f>
        <v>12</v>
      </c>
      <c r="H17" s="232">
        <f>SUMIF(Data!$S:$S,"="&amp;H$4&amp;"_"&amp;$C17,Data!$H:$H)/IF(AND(H$32&gt;0,H$32&lt;=H$30),H$32,IF(H$30&gt;0,H$30,1))</f>
        <v>37</v>
      </c>
      <c r="I17" s="232">
        <f>SUMIF(Data!$S:$S,"="&amp;I$4&amp;"_"&amp;$C17,Data!$H:$H)/IF(AND(I$32&gt;0,I$32&lt;=I$30),I$32,IF(I$30&gt;0,I$30,1))</f>
        <v>26</v>
      </c>
      <c r="J17" s="232">
        <f>SUMIF(Data!$S:$S,"="&amp;J$4&amp;"_"&amp;$C17,Data!$H:$H)/IF(AND(J$32&gt;0,J$32&lt;=J$30),J$32,IF(J$30&gt;0,J$30,1))</f>
        <v>4</v>
      </c>
      <c r="K17" s="337">
        <f>SUMIF(Data!$S:$S,"="&amp;K$4&amp;"_"&amp;$C17,Data!$H:$H)/IF(AND(K$32&gt;0,K$32&lt;=K$30),K$32,IF(K$30&gt;0,K$30,1))</f>
        <v>23</v>
      </c>
      <c r="L17" s="232">
        <f>SUMIF(Data!$S:$S,"="&amp;L$4&amp;"_"&amp;$C17,Data!$H:$H)/IF(AND(L$32&gt;0,L$32&lt;=L$30),L$32,IF(L$30&gt;0,L$30,1))</f>
        <v>7</v>
      </c>
      <c r="M17" s="337">
        <f>SUMIF(Data!$S:$S,"="&amp;M$4&amp;"_"&amp;$C17,Data!$H:$H)/IF(AND(M$32&gt;0,M$32&lt;=M$30),M$32,IF(M$30&gt;0,M$30,1))</f>
        <v>17</v>
      </c>
      <c r="N17" s="232">
        <f>SUMIF(Data!$S:$S,"="&amp;N$4&amp;"_"&amp;$C17,Data!$H:$H)/IF(AND(N$32&gt;0,N$32&lt;=N$30),N$32,IF(N$30&gt;0,N$30,1))</f>
        <v>15</v>
      </c>
      <c r="O17" s="337">
        <f>SUMIF(Data!$S:$S,"="&amp;O$4&amp;"_"&amp;$C17,Data!$H:$H)/IF(AND(O$32&gt;0,O$32&lt;=O$30),O$32,IF(O$30&gt;0,O$30,1))</f>
        <v>54</v>
      </c>
      <c r="P17" s="337">
        <f>SUMIF(Data!$S:$S,"="&amp;P$4&amp;"_"&amp;$C17,Data!$H:$H)/IF(AND(P$32&gt;0,P$32&lt;=P$30),P$32,IF(P$30&gt;0,P$30,1))</f>
        <v>25</v>
      </c>
      <c r="Q17" s="232">
        <f>SUMIF(Data!$S:$S,"="&amp;Q$4&amp;"_"&amp;$C17,Data!$H:$H)/IF(AND(Q$32&gt;0,Q$32&lt;=Q$30),Q$32,IF(Q$30&gt;0,Q$30,1))</f>
        <v>65</v>
      </c>
      <c r="R17" s="232">
        <f>SUMIF(Data!$S:$S,"="&amp;R$4&amp;"_"&amp;$C17,Data!$H:$H)/IF(AND(R$32&gt;0,R$32&lt;=R$30),R$32,IF(R$30&gt;0,R$30,1))</f>
        <v>45</v>
      </c>
      <c r="S17" s="232">
        <f>SUMIF(Data!$S:$S,"="&amp;S$4&amp;"_"&amp;$C17,Data!$H:$H)/IF(AND(S$32&gt;0,S$32&lt;=S$30),S$32,IF(S$30&gt;0,S$30,1))</f>
        <v>29</v>
      </c>
      <c r="T17" s="232">
        <f>SUMIF(Data!$S:$S,"="&amp;T$4&amp;"_"&amp;$C17,Data!$H:$H)/IF(AND(T$32&gt;0,T$32&lt;=T$30),T$32,IF(T$30&gt;0,T$30,1))</f>
        <v>17</v>
      </c>
      <c r="U17" s="232">
        <f>SUMIF(Data!$S:$S,"="&amp;U$4&amp;"_"&amp;$C17,Data!$H:$H)/IF(AND(U$32&gt;0,U$32&lt;=U$30),U$32,IF(U$30&gt;0,U$30,1))</f>
        <v>12</v>
      </c>
      <c r="V17" s="232">
        <f>SUMIF(Data!$S:$S,"="&amp;V$4&amp;"_"&amp;$C17,Data!$H:$H)/IF(AND(V$32&gt;0,V$32&lt;=V$30),V$32,IF(V$30&gt;0,V$30,1))</f>
        <v>10</v>
      </c>
      <c r="W17" s="232">
        <f>SUMIF(Data!$S:$S,"="&amp;W$4&amp;"_"&amp;$C17,Data!$H:$H)/IF(AND(W$32&gt;0,W$32&lt;=W$30),W$32,IF(W$30&gt;0,W$30,1))</f>
        <v>12</v>
      </c>
      <c r="X17" s="232">
        <f>SUMIF(Data!$S:$S,"="&amp;X$4&amp;"_"&amp;$C17,Data!$H:$H)/IF(AND(X$32&gt;0,X$32&lt;=X$30),X$32,IF(X$30&gt;0,X$30,1))</f>
        <v>11</v>
      </c>
      <c r="Y17" s="232">
        <f>SUMIF(Data!$S:$S,"="&amp;Y$4&amp;"_"&amp;$C17,Data!$H:$H)/IF(AND(Y$32&gt;0,Y$32&lt;=Y$30),Y$32,IF(Y$30&gt;0,Y$30,1))</f>
        <v>6</v>
      </c>
      <c r="Z17" s="232">
        <f>SUMIF(Data!$S:$S,"="&amp;Z$4&amp;"_"&amp;$C17,Data!$H:$H)/IF(AND(Z$32&gt;0,Z$32&lt;=Z$30),Z$32,IF(Z$30&gt;0,Z$30,1))</f>
        <v>11</v>
      </c>
      <c r="AA17" s="232">
        <f>SUMIF(Data!$S:$S,"="&amp;AA$4&amp;"_"&amp;$C17,Data!$H:$H)/IF(AND(AA$32&gt;0,AA$32&lt;=AA$30),AA$32,IF(AA$30&gt;0,AA$30,1))</f>
        <v>0</v>
      </c>
      <c r="AB17" s="232">
        <f>SUMIF(Data!$S:$S,"="&amp;AB$4&amp;"_"&amp;$C17,Data!$H:$H)/IF(AND(AB$32&gt;0,AB$32&lt;=AB$30),AB$32,IF(AB$30&gt;0,AB$30,1))</f>
        <v>45</v>
      </c>
      <c r="AC17" s="232">
        <f>SUMIF(Data!$S:$S,"="&amp;AC$4&amp;"_"&amp;$C17,Data!$H:$H)/IF(AND(AC$32&gt;0,AC$32&lt;=AC$30),AC$32,IF(AC$30&gt;0,AC$30,1))</f>
        <v>18</v>
      </c>
      <c r="AD17" s="337">
        <f>SUMIF(Data!$S:$S,"="&amp;AD$4&amp;"_"&amp;$C17,Data!$H:$H)/IF(AND(AD$32&gt;0,AD$32&lt;=AD$30),AD$32,IF(AD$30&gt;0,AD$30,1))</f>
        <v>55</v>
      </c>
      <c r="AE17" s="232">
        <f>SUMIF(Data!$S:$S,"="&amp;AE$4&amp;"_"&amp;$C17,Data!$H:$H)/IF(AND(AE$32&gt;0,AE$32&lt;=AE$30),AE$32,IF(AE$30&gt;0,AE$30,1))</f>
        <v>69</v>
      </c>
      <c r="AF17" s="232">
        <f>SUMIF(Data!$S:$S,"="&amp;AF$4&amp;"_"&amp;$C17,Data!$H:$H)/IF(AND(AF$32&gt;0,AF$32&lt;=AF$30),AF$32,IF(AF$30&gt;0,AF$30,1))</f>
        <v>55</v>
      </c>
      <c r="AG17" s="232">
        <f>SUMIF(Data!$S:$S,"="&amp;AG$4&amp;"_"&amp;$C17,Data!$H:$H)/IF(AND(AG$32&gt;0,AG$32&lt;=AG$30),AG$32,IF(AG$30&gt;0,AG$30,1))</f>
        <v>4</v>
      </c>
      <c r="AH17" s="232">
        <f>SUMIF(Data!$S:$S,"="&amp;AH$4&amp;"_"&amp;$C17,Data!$H:$H)/IF(AND(AH$32&gt;0,AH$32&lt;=AH$30),AH$32,IF(AH$30&gt;0,AH$30,1))</f>
        <v>27</v>
      </c>
      <c r="AI17" s="232">
        <f>SUMIF(Data!$S:$S,"="&amp;AI$4&amp;"_"&amp;$C17,Data!$H:$H)/IF(AND(AI$32&gt;0,AI$32&lt;=AI$30),AI$32,IF(AI$30&gt;0,AI$30,1))</f>
        <v>44</v>
      </c>
      <c r="AJ17" s="232">
        <f>SUMIF(Data!$S:$S,"="&amp;AJ$4&amp;"_"&amp;$C17,Data!$H:$H)/IF(AND(AJ$32&gt;0,AJ$32&lt;=AJ$30),AJ$32,IF(AJ$30&gt;0,AJ$30,1))</f>
        <v>12</v>
      </c>
      <c r="AK17" s="232">
        <f>SUMIF(Data!$S:$S,"="&amp;AK$4&amp;"_"&amp;$C17,Data!$H:$H)/IF(AND(AK$32&gt;0,AK$32&lt;=AK$30),AK$32,IF(AK$30&gt;0,AK$30,1))</f>
        <v>20</v>
      </c>
      <c r="AL17" s="232">
        <f>SUMIF(Data!$S:$S,"="&amp;AL$4&amp;"_"&amp;$C17,Data!$H:$H)/IF(AND(AL$32&gt;0,AL$32&lt;=AL$30),AL$32,IF(AL$30&gt;0,AL$30,1))</f>
        <v>7</v>
      </c>
      <c r="AM17" s="232">
        <f>SUMIF(Data!$S:$S,"="&amp;AM$4&amp;"_"&amp;$C17,Data!$H:$H)/IF(AND(AM$32&gt;0,AM$32&lt;=AM$30),AM$32,IF(AM$30&gt;0,AM$30,1))</f>
        <v>11</v>
      </c>
      <c r="AN17" s="232">
        <f>SUMIF(Data!$S:$S,"="&amp;AN$4&amp;"_"&amp;$C17,Data!$H:$H)/IF(AND(AN$32&gt;0,AN$32&lt;=AN$30),AN$32,IF(AN$30&gt;0,AN$30,1))</f>
        <v>1</v>
      </c>
      <c r="AO17" s="232">
        <f>SUMIF(Data!$S:$S,"="&amp;AO$4&amp;"_"&amp;$C17,Data!$H:$H)/IF(AND(AO$32&gt;0,AO$32&lt;=AO$30),AO$32,IF(AO$30&gt;0,AO$30,1))</f>
        <v>6</v>
      </c>
      <c r="AP17" s="232">
        <f>SUMIF(Data!$S:$S,"="&amp;AP$4&amp;"_"&amp;$C17,Data!$H:$H)/IF(AND(AP$32&gt;0,AP$32&lt;=AP$30),AP$32,IF(AP$30&gt;0,AP$30,1))</f>
        <v>6</v>
      </c>
      <c r="AQ17" s="232">
        <f>SUMIF(Data!$S:$S,"="&amp;AQ$4&amp;"_"&amp;$C17,Data!$H:$H)/IF(AND(AQ$32&gt;0,AQ$32&lt;=AQ$30),AQ$32,IF(AQ$30&gt;0,AQ$30,1))</f>
        <v>8</v>
      </c>
      <c r="AR17" s="232">
        <f>SUMIF(Data!$S:$S,"="&amp;AR$4&amp;"_"&amp;$C17,Data!$H:$H)/IF(AND(AR$32&gt;0,AR$32&lt;=AR$30),AR$32,IF(AR$30&gt;0,AR$30,1))</f>
        <v>23</v>
      </c>
      <c r="AS17" s="232">
        <f>SUMIF(Data!$S:$S,"="&amp;AS$4&amp;"_"&amp;$C17,Data!$H:$H)/IF(AND(AS$32&gt;0,AS$32&lt;=AS$30),AS$32,IF(AS$30&gt;0,AS$30,1))</f>
        <v>6</v>
      </c>
      <c r="AT17" s="232">
        <f>SUMIF(Data!$S:$S,"="&amp;AT$4&amp;"_"&amp;$C17,Data!$H:$H)/IF(AND(AT$32&gt;0,AT$32&lt;=AT$30),AT$32,IF(AT$30&gt;0,AT$30,1))</f>
        <v>2</v>
      </c>
      <c r="AU17" s="232">
        <f>SUMIF(Data!$S:$S,"="&amp;AU$4&amp;"_"&amp;$C17,Data!$H:$H)/IF(AND(AU$32&gt;0,AU$32&lt;=AU$30),AU$32,IF(AU$30&gt;0,AU$30,1))</f>
        <v>5</v>
      </c>
      <c r="AV17" s="232">
        <f>SUMIF(Data!$S:$S,"="&amp;AV$4&amp;"_"&amp;$C17,Data!$H:$H)/IF(AND(AV$32&gt;0,AV$32&lt;=AV$30),AV$32,IF(AV$30&gt;0,AV$30,1))</f>
        <v>16</v>
      </c>
      <c r="AW17" s="232">
        <f>SUMIF(Data!$S:$S,"="&amp;AW$4&amp;"_"&amp;$C17,Data!$H:$H)/IF(AND(AW$32&gt;0,AW$32&lt;=AW$30),AW$32,IF(AW$30&gt;0,AW$30,1))</f>
        <v>7</v>
      </c>
      <c r="AX17" s="232">
        <f>SUMIF(Data!$S:$S,"="&amp;AX$4&amp;"_"&amp;$C17,Data!$H:$H)/IF(AND(AX$32&gt;0,AX$32&lt;=AX$30),AX$32,IF(AX$30&gt;0,AX$30,1))</f>
        <v>5</v>
      </c>
      <c r="AY17" s="232">
        <f>SUMIF(Data!$S:$S,"="&amp;AY$4&amp;"_"&amp;$C17,Data!$H:$H)/IF(AND(AY$32&gt;0,AY$32&lt;=AY$30),AY$32,IF(AY$30&gt;0,AY$30,1))</f>
        <v>4</v>
      </c>
      <c r="AZ17" s="232">
        <f>SUMIF(Data!$S:$S,"="&amp;AZ$4&amp;"_"&amp;$C17,Data!$H:$H)/IF(AND(AZ$32&gt;0,AZ$32&lt;=AZ$30),AZ$32,IF(AZ$30&gt;0,AZ$30,1))</f>
        <v>23</v>
      </c>
      <c r="BA17" s="232">
        <f>SUMIF(Data!$S:$S,"="&amp;BA$4&amp;"_"&amp;$C17,Data!$H:$H)/IF(AND(BA$32&gt;0,BA$32&lt;=BA$30),BA$32,IF(BA$30&gt;0,BA$30,1))</f>
        <v>6</v>
      </c>
      <c r="BB17" s="232">
        <f>SUMIF(Data!$S:$S,"="&amp;BB$4&amp;"_"&amp;$C17,Data!$H:$H)/IF(AND(BB$32&gt;0,BB$32&lt;=BB$30),BB$32,IF(BB$30&gt;0,BB$30,1))</f>
        <v>4</v>
      </c>
      <c r="BC17" s="232">
        <f>SUMIF(Data!$S:$S,"="&amp;BC$4&amp;"_"&amp;$C17,Data!$H:$H)/IF(AND(BC$32&gt;0,BC$32&lt;=BC$30),BC$32,IF(BC$30&gt;0,BC$30,1))</f>
        <v>32</v>
      </c>
      <c r="BD17" s="232">
        <f>SUMIF(Data!$S:$S,"="&amp;BD$4&amp;"_"&amp;$C17,Data!$H:$H)/IF(AND(BD$32&gt;0,BD$32&lt;=BD$30),BD$32,IF(BD$30&gt;0,BD$30,1))</f>
        <v>1</v>
      </c>
      <c r="BE17" s="232">
        <f>SUMIF(Data!$S:$S,"="&amp;BE$4&amp;"_"&amp;$C17,Data!$H:$H)/IF(AND(BE$32&gt;0,BE$32&lt;=BE$30),BE$32,IF(BE$30&gt;0,BE$30,1))</f>
        <v>0</v>
      </c>
      <c r="BF17" s="232">
        <f>SUMIF(Data!$S:$S,"="&amp;BF$4&amp;"_"&amp;$C17,Data!$H:$H)/IF(AND(BF$32&gt;0,BF$32&lt;=BF$30),BF$32,IF(BF$30&gt;0,BF$30,1))</f>
        <v>0</v>
      </c>
      <c r="BG17" s="231">
        <f t="shared" ref="BG17:BG22" si="7">BG16+0.25/24</f>
        <v>0.68749999999999989</v>
      </c>
      <c r="BH17" s="233">
        <f t="shared" si="5"/>
        <v>77.15384615384616</v>
      </c>
      <c r="BI17" s="230">
        <f t="shared" si="6"/>
        <v>1003</v>
      </c>
    </row>
    <row r="18" spans="1:61" x14ac:dyDescent="0.25">
      <c r="A18" s="230" t="s">
        <v>66</v>
      </c>
      <c r="C18" s="230">
        <v>12</v>
      </c>
      <c r="D18" s="232">
        <f>SUMIF(Data!$S:$S,"="&amp;D$4&amp;"_"&amp;$C18,Data!$H:$H)/IF(AND(D$32&gt;0,D$32&lt;=D$30),D$32,IF(D$30&gt;0,D$30,1))</f>
        <v>9</v>
      </c>
      <c r="E18" s="337">
        <f>SUMIF(Data!$S:$S,"="&amp;E$4&amp;"_"&amp;$C18,Data!$H:$H)/IF(AND(E$32&gt;0,E$32&lt;=E$30),E$32,IF(E$30&gt;0,E$30,1))</f>
        <v>21</v>
      </c>
      <c r="F18" s="232">
        <f>SUMIF(Data!$S:$S,"="&amp;F$4&amp;"_"&amp;$C18,Data!$H:$H)/IF(AND(F$32&gt;0,F$32&lt;=F$30),F$32,IF(F$30&gt;0,F$30,1))</f>
        <v>13</v>
      </c>
      <c r="G18" s="232">
        <f>SUMIF(Data!$S:$S,"="&amp;G$4&amp;"_"&amp;$C18,Data!$H:$H)/IF(AND(G$32&gt;0,G$32&lt;=G$30),G$32,IF(G$30&gt;0,G$30,1))</f>
        <v>10</v>
      </c>
      <c r="H18" s="232">
        <f>SUMIF(Data!$S:$S,"="&amp;H$4&amp;"_"&amp;$C18,Data!$H:$H)/IF(AND(H$32&gt;0,H$32&lt;=H$30),H$32,IF(H$30&gt;0,H$30,1))</f>
        <v>27</v>
      </c>
      <c r="I18" s="232">
        <f>SUMIF(Data!$S:$S,"="&amp;I$4&amp;"_"&amp;$C18,Data!$H:$H)/IF(AND(I$32&gt;0,I$32&lt;=I$30),I$32,IF(I$30&gt;0,I$30,1))</f>
        <v>20</v>
      </c>
      <c r="J18" s="232">
        <f>SUMIF(Data!$S:$S,"="&amp;J$4&amp;"_"&amp;$C18,Data!$H:$H)/IF(AND(J$32&gt;0,J$32&lt;=J$30),J$32,IF(J$30&gt;0,J$30,1))</f>
        <v>2</v>
      </c>
      <c r="K18" s="337">
        <f>SUMIF(Data!$S:$S,"="&amp;K$4&amp;"_"&amp;$C18,Data!$H:$H)/IF(AND(K$32&gt;0,K$32&lt;=K$30),K$32,IF(K$30&gt;0,K$30,1))</f>
        <v>34</v>
      </c>
      <c r="L18" s="232">
        <f>SUMIF(Data!$S:$S,"="&amp;L$4&amp;"_"&amp;$C18,Data!$H:$H)/IF(AND(L$32&gt;0,L$32&lt;=L$30),L$32,IF(L$30&gt;0,L$30,1))</f>
        <v>7</v>
      </c>
      <c r="M18" s="337">
        <f>SUMIF(Data!$S:$S,"="&amp;M$4&amp;"_"&amp;$C18,Data!$H:$H)/IF(AND(M$32&gt;0,M$32&lt;=M$30),M$32,IF(M$30&gt;0,M$30,1))</f>
        <v>21</v>
      </c>
      <c r="N18" s="232">
        <f>SUMIF(Data!$S:$S,"="&amp;N$4&amp;"_"&amp;$C18,Data!$H:$H)/IF(AND(N$32&gt;0,N$32&lt;=N$30),N$32,IF(N$30&gt;0,N$30,1))</f>
        <v>11</v>
      </c>
      <c r="O18" s="337">
        <f>SUMIF(Data!$S:$S,"="&amp;O$4&amp;"_"&amp;$C18,Data!$H:$H)/IF(AND(O$32&gt;0,O$32&lt;=O$30),O$32,IF(O$30&gt;0,O$30,1))</f>
        <v>58</v>
      </c>
      <c r="P18" s="337">
        <f>SUMIF(Data!$S:$S,"="&amp;P$4&amp;"_"&amp;$C18,Data!$H:$H)/IF(AND(P$32&gt;0,P$32&lt;=P$30),P$32,IF(P$30&gt;0,P$30,1))</f>
        <v>20</v>
      </c>
      <c r="Q18" s="232">
        <f>SUMIF(Data!$S:$S,"="&amp;Q$4&amp;"_"&amp;$C18,Data!$H:$H)/IF(AND(Q$32&gt;0,Q$32&lt;=Q$30),Q$32,IF(Q$30&gt;0,Q$30,1))</f>
        <v>33</v>
      </c>
      <c r="R18" s="232">
        <f>SUMIF(Data!$S:$S,"="&amp;R$4&amp;"_"&amp;$C18,Data!$H:$H)/IF(AND(R$32&gt;0,R$32&lt;=R$30),R$32,IF(R$30&gt;0,R$30,1))</f>
        <v>52</v>
      </c>
      <c r="S18" s="232">
        <f>SUMIF(Data!$S:$S,"="&amp;S$4&amp;"_"&amp;$C18,Data!$H:$H)/IF(AND(S$32&gt;0,S$32&lt;=S$30),S$32,IF(S$30&gt;0,S$30,1))</f>
        <v>29</v>
      </c>
      <c r="T18" s="232">
        <f>SUMIF(Data!$S:$S,"="&amp;T$4&amp;"_"&amp;$C18,Data!$H:$H)/IF(AND(T$32&gt;0,T$32&lt;=T$30),T$32,IF(T$30&gt;0,T$30,1))</f>
        <v>14</v>
      </c>
      <c r="U18" s="232">
        <f>SUMIF(Data!$S:$S,"="&amp;U$4&amp;"_"&amp;$C18,Data!$H:$H)/IF(AND(U$32&gt;0,U$32&lt;=U$30),U$32,IF(U$30&gt;0,U$30,1))</f>
        <v>13</v>
      </c>
      <c r="V18" s="232">
        <f>SUMIF(Data!$S:$S,"="&amp;V$4&amp;"_"&amp;$C18,Data!$H:$H)/IF(AND(V$32&gt;0,V$32&lt;=V$30),V$32,IF(V$30&gt;0,V$30,1))</f>
        <v>23</v>
      </c>
      <c r="W18" s="232">
        <f>SUMIF(Data!$S:$S,"="&amp;W$4&amp;"_"&amp;$C18,Data!$H:$H)/IF(AND(W$32&gt;0,W$32&lt;=W$30),W$32,IF(W$30&gt;0,W$30,1))</f>
        <v>16</v>
      </c>
      <c r="X18" s="232">
        <f>SUMIF(Data!$S:$S,"="&amp;X$4&amp;"_"&amp;$C18,Data!$H:$H)/IF(AND(X$32&gt;0,X$32&lt;=X$30),X$32,IF(X$30&gt;0,X$30,1))</f>
        <v>14</v>
      </c>
      <c r="Y18" s="232">
        <f>SUMIF(Data!$S:$S,"="&amp;Y$4&amp;"_"&amp;$C18,Data!$H:$H)/IF(AND(Y$32&gt;0,Y$32&lt;=Y$30),Y$32,IF(Y$30&gt;0,Y$30,1))</f>
        <v>6</v>
      </c>
      <c r="Z18" s="232">
        <f>SUMIF(Data!$S:$S,"="&amp;Z$4&amp;"_"&amp;$C18,Data!$H:$H)/IF(AND(Z$32&gt;0,Z$32&lt;=Z$30),Z$32,IF(Z$30&gt;0,Z$30,1))</f>
        <v>15</v>
      </c>
      <c r="AA18" s="232">
        <f>SUMIF(Data!$S:$S,"="&amp;AA$4&amp;"_"&amp;$C18,Data!$H:$H)/IF(AND(AA$32&gt;0,AA$32&lt;=AA$30),AA$32,IF(AA$30&gt;0,AA$30,1))</f>
        <v>0</v>
      </c>
      <c r="AB18" s="232">
        <f>SUMIF(Data!$S:$S,"="&amp;AB$4&amp;"_"&amp;$C18,Data!$H:$H)/IF(AND(AB$32&gt;0,AB$32&lt;=AB$30),AB$32,IF(AB$30&gt;0,AB$30,1))</f>
        <v>47</v>
      </c>
      <c r="AC18" s="232">
        <f>SUMIF(Data!$S:$S,"="&amp;AC$4&amp;"_"&amp;$C18,Data!$H:$H)/IF(AND(AC$32&gt;0,AC$32&lt;=AC$30),AC$32,IF(AC$30&gt;0,AC$30,1))</f>
        <v>13</v>
      </c>
      <c r="AD18" s="337">
        <f>SUMIF(Data!$S:$S,"="&amp;AD$4&amp;"_"&amp;$C18,Data!$H:$H)/IF(AND(AD$32&gt;0,AD$32&lt;=AD$30),AD$32,IF(AD$30&gt;0,AD$30,1))</f>
        <v>49.5</v>
      </c>
      <c r="AE18" s="232">
        <f>SUMIF(Data!$S:$S,"="&amp;AE$4&amp;"_"&amp;$C18,Data!$H:$H)/IF(AND(AE$32&gt;0,AE$32&lt;=AE$30),AE$32,IF(AE$30&gt;0,AE$30,1))</f>
        <v>52</v>
      </c>
      <c r="AF18" s="232">
        <f>SUMIF(Data!$S:$S,"="&amp;AF$4&amp;"_"&amp;$C18,Data!$H:$H)/IF(AND(AF$32&gt;0,AF$32&lt;=AF$30),AF$32,IF(AF$30&gt;0,AF$30,1))</f>
        <v>36</v>
      </c>
      <c r="AG18" s="232">
        <f>SUMIF(Data!$S:$S,"="&amp;AG$4&amp;"_"&amp;$C18,Data!$H:$H)/IF(AND(AG$32&gt;0,AG$32&lt;=AG$30),AG$32,IF(AG$30&gt;0,AG$30,1))</f>
        <v>4</v>
      </c>
      <c r="AH18" s="232">
        <f>SUMIF(Data!$S:$S,"="&amp;AH$4&amp;"_"&amp;$C18,Data!$H:$H)/IF(AND(AH$32&gt;0,AH$32&lt;=AH$30),AH$32,IF(AH$30&gt;0,AH$30,1))</f>
        <v>19</v>
      </c>
      <c r="AI18" s="232">
        <f>SUMIF(Data!$S:$S,"="&amp;AI$4&amp;"_"&amp;$C18,Data!$H:$H)/IF(AND(AI$32&gt;0,AI$32&lt;=AI$30),AI$32,IF(AI$30&gt;0,AI$30,1))</f>
        <v>34</v>
      </c>
      <c r="AJ18" s="232">
        <f>SUMIF(Data!$S:$S,"="&amp;AJ$4&amp;"_"&amp;$C18,Data!$H:$H)/IF(AND(AJ$32&gt;0,AJ$32&lt;=AJ$30),AJ$32,IF(AJ$30&gt;0,AJ$30,1))</f>
        <v>22</v>
      </c>
      <c r="AK18" s="232">
        <f>SUMIF(Data!$S:$S,"="&amp;AK$4&amp;"_"&amp;$C18,Data!$H:$H)/IF(AND(AK$32&gt;0,AK$32&lt;=AK$30),AK$32,IF(AK$30&gt;0,AK$30,1))</f>
        <v>8</v>
      </c>
      <c r="AL18" s="232">
        <f>SUMIF(Data!$S:$S,"="&amp;AL$4&amp;"_"&amp;$C18,Data!$H:$H)/IF(AND(AL$32&gt;0,AL$32&lt;=AL$30),AL$32,IF(AL$30&gt;0,AL$30,1))</f>
        <v>5</v>
      </c>
      <c r="AM18" s="232">
        <f>SUMIF(Data!$S:$S,"="&amp;AM$4&amp;"_"&amp;$C18,Data!$H:$H)/IF(AND(AM$32&gt;0,AM$32&lt;=AM$30),AM$32,IF(AM$30&gt;0,AM$30,1))</f>
        <v>11</v>
      </c>
      <c r="AN18" s="232">
        <f>SUMIF(Data!$S:$S,"="&amp;AN$4&amp;"_"&amp;$C18,Data!$H:$H)/IF(AND(AN$32&gt;0,AN$32&lt;=AN$30),AN$32,IF(AN$30&gt;0,AN$30,1))</f>
        <v>4</v>
      </c>
      <c r="AO18" s="232">
        <f>SUMIF(Data!$S:$S,"="&amp;AO$4&amp;"_"&amp;$C18,Data!$H:$H)/IF(AND(AO$32&gt;0,AO$32&lt;=AO$30),AO$32,IF(AO$30&gt;0,AO$30,1))</f>
        <v>7</v>
      </c>
      <c r="AP18" s="232">
        <f>SUMIF(Data!$S:$S,"="&amp;AP$4&amp;"_"&amp;$C18,Data!$H:$H)/IF(AND(AP$32&gt;0,AP$32&lt;=AP$30),AP$32,IF(AP$30&gt;0,AP$30,1))</f>
        <v>8</v>
      </c>
      <c r="AQ18" s="232">
        <f>SUMIF(Data!$S:$S,"="&amp;AQ$4&amp;"_"&amp;$C18,Data!$H:$H)/IF(AND(AQ$32&gt;0,AQ$32&lt;=AQ$30),AQ$32,IF(AQ$30&gt;0,AQ$30,1))</f>
        <v>15</v>
      </c>
      <c r="AR18" s="232">
        <f>SUMIF(Data!$S:$S,"="&amp;AR$4&amp;"_"&amp;$C18,Data!$H:$H)/IF(AND(AR$32&gt;0,AR$32&lt;=AR$30),AR$32,IF(AR$30&gt;0,AR$30,1))</f>
        <v>24</v>
      </c>
      <c r="AS18" s="232">
        <f>SUMIF(Data!$S:$S,"="&amp;AS$4&amp;"_"&amp;$C18,Data!$H:$H)/IF(AND(AS$32&gt;0,AS$32&lt;=AS$30),AS$32,IF(AS$30&gt;0,AS$30,1))</f>
        <v>3</v>
      </c>
      <c r="AT18" s="232">
        <f>SUMIF(Data!$S:$S,"="&amp;AT$4&amp;"_"&amp;$C18,Data!$H:$H)/IF(AND(AT$32&gt;0,AT$32&lt;=AT$30),AT$32,IF(AT$30&gt;0,AT$30,1))</f>
        <v>13</v>
      </c>
      <c r="AU18" s="232">
        <f>SUMIF(Data!$S:$S,"="&amp;AU$4&amp;"_"&amp;$C18,Data!$H:$H)/IF(AND(AU$32&gt;0,AU$32&lt;=AU$30),AU$32,IF(AU$30&gt;0,AU$30,1))</f>
        <v>9</v>
      </c>
      <c r="AV18" s="232">
        <f>SUMIF(Data!$S:$S,"="&amp;AV$4&amp;"_"&amp;$C18,Data!$H:$H)/IF(AND(AV$32&gt;0,AV$32&lt;=AV$30),AV$32,IF(AV$30&gt;0,AV$30,1))</f>
        <v>6</v>
      </c>
      <c r="AW18" s="232">
        <f>SUMIF(Data!$S:$S,"="&amp;AW$4&amp;"_"&amp;$C18,Data!$H:$H)/IF(AND(AW$32&gt;0,AW$32&lt;=AW$30),AW$32,IF(AW$30&gt;0,AW$30,1))</f>
        <v>1</v>
      </c>
      <c r="AX18" s="232">
        <f>SUMIF(Data!$S:$S,"="&amp;AX$4&amp;"_"&amp;$C18,Data!$H:$H)/IF(AND(AX$32&gt;0,AX$32&lt;=AX$30),AX$32,IF(AX$30&gt;0,AX$30,1))</f>
        <v>7</v>
      </c>
      <c r="AY18" s="232">
        <f>SUMIF(Data!$S:$S,"="&amp;AY$4&amp;"_"&amp;$C18,Data!$H:$H)/IF(AND(AY$32&gt;0,AY$32&lt;=AY$30),AY$32,IF(AY$30&gt;0,AY$30,1))</f>
        <v>8</v>
      </c>
      <c r="AZ18" s="232">
        <f>SUMIF(Data!$S:$S,"="&amp;AZ$4&amp;"_"&amp;$C18,Data!$H:$H)/IF(AND(AZ$32&gt;0,AZ$32&lt;=AZ$30),AZ$32,IF(AZ$30&gt;0,AZ$30,1))</f>
        <v>32</v>
      </c>
      <c r="BA18" s="232">
        <f>SUMIF(Data!$S:$S,"="&amp;BA$4&amp;"_"&amp;$C18,Data!$H:$H)/IF(AND(BA$32&gt;0,BA$32&lt;=BA$30),BA$32,IF(BA$30&gt;0,BA$30,1))</f>
        <v>9</v>
      </c>
      <c r="BB18" s="232">
        <f>SUMIF(Data!$S:$S,"="&amp;BB$4&amp;"_"&amp;$C18,Data!$H:$H)/IF(AND(BB$32&gt;0,BB$32&lt;=BB$30),BB$32,IF(BB$30&gt;0,BB$30,1))</f>
        <v>6</v>
      </c>
      <c r="BC18" s="232">
        <f>SUMIF(Data!$S:$S,"="&amp;BC$4&amp;"_"&amp;$C18,Data!$H:$H)/IF(AND(BC$32&gt;0,BC$32&lt;=BC$30),BC$32,IF(BC$30&gt;0,BC$30,1))</f>
        <v>19</v>
      </c>
      <c r="BD18" s="232">
        <f>SUMIF(Data!$S:$S,"="&amp;BD$4&amp;"_"&amp;$C18,Data!$H:$H)/IF(AND(BD$32&gt;0,BD$32&lt;=BD$30),BD$32,IF(BD$30&gt;0,BD$30,1))</f>
        <v>1</v>
      </c>
      <c r="BE18" s="232">
        <f>SUMIF(Data!$S:$S,"="&amp;BE$4&amp;"_"&amp;$C18,Data!$H:$H)/IF(AND(BE$32&gt;0,BE$32&lt;=BE$30),BE$32,IF(BE$30&gt;0,BE$30,1))</f>
        <v>0</v>
      </c>
      <c r="BF18" s="232">
        <f>SUMIF(Data!$S:$S,"="&amp;BF$4&amp;"_"&amp;$C18,Data!$H:$H)/IF(AND(BF$32&gt;0,BF$32&lt;=BF$30),BF$32,IF(BF$30&gt;0,BF$30,1))</f>
        <v>0</v>
      </c>
      <c r="BG18" s="231">
        <f t="shared" si="7"/>
        <v>0.69791666666666652</v>
      </c>
      <c r="BH18" s="233">
        <f t="shared" si="5"/>
        <v>72.34615384615384</v>
      </c>
      <c r="BI18" s="230">
        <f t="shared" si="6"/>
        <v>940.5</v>
      </c>
    </row>
    <row r="19" spans="1:61" x14ac:dyDescent="0.25">
      <c r="A19" s="230" t="s">
        <v>66</v>
      </c>
      <c r="C19" s="230">
        <v>13</v>
      </c>
      <c r="D19" s="232">
        <f>SUMIF(Data!$S:$S,"="&amp;D$4&amp;"_"&amp;$C19,Data!$H:$H)/IF(AND(D$32&gt;0,D$32&lt;=D$30),D$32,IF(D$30&gt;0,D$30,1))</f>
        <v>11</v>
      </c>
      <c r="E19" s="337">
        <f>SUMIF(Data!$S:$S,"="&amp;E$4&amp;"_"&amp;$C19,Data!$H:$H)/IF(AND(E$32&gt;0,E$32&lt;=E$30),E$32,IF(E$30&gt;0,E$30,1))</f>
        <v>21</v>
      </c>
      <c r="F19" s="232">
        <f>SUMIF(Data!$S:$S,"="&amp;F$4&amp;"_"&amp;$C19,Data!$H:$H)/IF(AND(F$32&gt;0,F$32&lt;=F$30),F$32,IF(F$30&gt;0,F$30,1))</f>
        <v>17</v>
      </c>
      <c r="G19" s="232">
        <f>SUMIF(Data!$S:$S,"="&amp;G$4&amp;"_"&amp;$C19,Data!$H:$H)/IF(AND(G$32&gt;0,G$32&lt;=G$30),G$32,IF(G$30&gt;0,G$30,1))</f>
        <v>13</v>
      </c>
      <c r="H19" s="232">
        <f>SUMIF(Data!$S:$S,"="&amp;H$4&amp;"_"&amp;$C19,Data!$H:$H)/IF(AND(H$32&gt;0,H$32&lt;=H$30),H$32,IF(H$30&gt;0,H$30,1))</f>
        <v>37</v>
      </c>
      <c r="I19" s="232">
        <f>SUMIF(Data!$S:$S,"="&amp;I$4&amp;"_"&amp;$C19,Data!$H:$H)/IF(AND(I$32&gt;0,I$32&lt;=I$30),I$32,IF(I$30&gt;0,I$30,1))</f>
        <v>39</v>
      </c>
      <c r="J19" s="232">
        <f>SUMIF(Data!$S:$S,"="&amp;J$4&amp;"_"&amp;$C19,Data!$H:$H)/IF(AND(J$32&gt;0,J$32&lt;=J$30),J$32,IF(J$30&gt;0,J$30,1))</f>
        <v>9</v>
      </c>
      <c r="K19" s="337">
        <f>SUMIF(Data!$S:$S,"="&amp;K$4&amp;"_"&amp;$C19,Data!$H:$H)/IF(AND(K$32&gt;0,K$32&lt;=K$30),K$32,IF(K$30&gt;0,K$30,1))</f>
        <v>23</v>
      </c>
      <c r="L19" s="232">
        <f>SUMIF(Data!$S:$S,"="&amp;L$4&amp;"_"&amp;$C19,Data!$H:$H)/IF(AND(L$32&gt;0,L$32&lt;=L$30),L$32,IF(L$30&gt;0,L$30,1))</f>
        <v>6</v>
      </c>
      <c r="M19" s="337">
        <f>SUMIF(Data!$S:$S,"="&amp;M$4&amp;"_"&amp;$C19,Data!$H:$H)/IF(AND(M$32&gt;0,M$32&lt;=M$30),M$32,IF(M$30&gt;0,M$30,1))</f>
        <v>18</v>
      </c>
      <c r="N19" s="232">
        <f>SUMIF(Data!$S:$S,"="&amp;N$4&amp;"_"&amp;$C19,Data!$H:$H)/IF(AND(N$32&gt;0,N$32&lt;=N$30),N$32,IF(N$30&gt;0,N$30,1))</f>
        <v>11</v>
      </c>
      <c r="O19" s="337">
        <f>SUMIF(Data!$S:$S,"="&amp;O$4&amp;"_"&amp;$C19,Data!$H:$H)/IF(AND(O$32&gt;0,O$32&lt;=O$30),O$32,IF(O$30&gt;0,O$30,1))</f>
        <v>50</v>
      </c>
      <c r="P19" s="337">
        <f>SUMIF(Data!$S:$S,"="&amp;P$4&amp;"_"&amp;$C19,Data!$H:$H)/IF(AND(P$32&gt;0,P$32&lt;=P$30),P$32,IF(P$30&gt;0,P$30,1))</f>
        <v>22</v>
      </c>
      <c r="Q19" s="232">
        <f>SUMIF(Data!$S:$S,"="&amp;Q$4&amp;"_"&amp;$C19,Data!$H:$H)/IF(AND(Q$32&gt;0,Q$32&lt;=Q$30),Q$32,IF(Q$30&gt;0,Q$30,1))</f>
        <v>54</v>
      </c>
      <c r="R19" s="232">
        <f>SUMIF(Data!$S:$S,"="&amp;R$4&amp;"_"&amp;$C19,Data!$H:$H)/IF(AND(R$32&gt;0,R$32&lt;=R$30),R$32,IF(R$30&gt;0,R$30,1))</f>
        <v>43</v>
      </c>
      <c r="S19" s="232">
        <f>SUMIF(Data!$S:$S,"="&amp;S$4&amp;"_"&amp;$C19,Data!$H:$H)/IF(AND(S$32&gt;0,S$32&lt;=S$30),S$32,IF(S$30&gt;0,S$30,1))</f>
        <v>23</v>
      </c>
      <c r="T19" s="232">
        <f>SUMIF(Data!$S:$S,"="&amp;T$4&amp;"_"&amp;$C19,Data!$H:$H)/IF(AND(T$32&gt;0,T$32&lt;=T$30),T$32,IF(T$30&gt;0,T$30,1))</f>
        <v>18</v>
      </c>
      <c r="U19" s="232">
        <f>SUMIF(Data!$S:$S,"="&amp;U$4&amp;"_"&amp;$C19,Data!$H:$H)/IF(AND(U$32&gt;0,U$32&lt;=U$30),U$32,IF(U$30&gt;0,U$30,1))</f>
        <v>6</v>
      </c>
      <c r="V19" s="232">
        <f>SUMIF(Data!$S:$S,"="&amp;V$4&amp;"_"&amp;$C19,Data!$H:$H)/IF(AND(V$32&gt;0,V$32&lt;=V$30),V$32,IF(V$30&gt;0,V$30,1))</f>
        <v>11</v>
      </c>
      <c r="W19" s="232">
        <f>SUMIF(Data!$S:$S,"="&amp;W$4&amp;"_"&amp;$C19,Data!$H:$H)/IF(AND(W$32&gt;0,W$32&lt;=W$30),W$32,IF(W$30&gt;0,W$30,1))</f>
        <v>6</v>
      </c>
      <c r="X19" s="232">
        <f>SUMIF(Data!$S:$S,"="&amp;X$4&amp;"_"&amp;$C19,Data!$H:$H)/IF(AND(X$32&gt;0,X$32&lt;=X$30),X$32,IF(X$30&gt;0,X$30,1))</f>
        <v>10</v>
      </c>
      <c r="Y19" s="232">
        <f>SUMIF(Data!$S:$S,"="&amp;Y$4&amp;"_"&amp;$C19,Data!$H:$H)/IF(AND(Y$32&gt;0,Y$32&lt;=Y$30),Y$32,IF(Y$30&gt;0,Y$30,1))</f>
        <v>8</v>
      </c>
      <c r="Z19" s="232">
        <f>SUMIF(Data!$S:$S,"="&amp;Z$4&amp;"_"&amp;$C19,Data!$H:$H)/IF(AND(Z$32&gt;0,Z$32&lt;=Z$30),Z$32,IF(Z$30&gt;0,Z$30,1))</f>
        <v>5</v>
      </c>
      <c r="AA19" s="232">
        <f>SUMIF(Data!$S:$S,"="&amp;AA$4&amp;"_"&amp;$C19,Data!$H:$H)/IF(AND(AA$32&gt;0,AA$32&lt;=AA$30),AA$32,IF(AA$30&gt;0,AA$30,1))</f>
        <v>0</v>
      </c>
      <c r="AB19" s="232">
        <f>SUMIF(Data!$S:$S,"="&amp;AB$4&amp;"_"&amp;$C19,Data!$H:$H)/IF(AND(AB$32&gt;0,AB$32&lt;=AB$30),AB$32,IF(AB$30&gt;0,AB$30,1))</f>
        <v>36</v>
      </c>
      <c r="AC19" s="232">
        <f>SUMIF(Data!$S:$S,"="&amp;AC$4&amp;"_"&amp;$C19,Data!$H:$H)/IF(AND(AC$32&gt;0,AC$32&lt;=AC$30),AC$32,IF(AC$30&gt;0,AC$30,1))</f>
        <v>18</v>
      </c>
      <c r="AD19" s="337">
        <f>SUMIF(Data!$S:$S,"="&amp;AD$4&amp;"_"&amp;$C19,Data!$H:$H)/IF(AND(AD$32&gt;0,AD$32&lt;=AD$30),AD$32,IF(AD$30&gt;0,AD$30,1))</f>
        <v>51</v>
      </c>
      <c r="AE19" s="232">
        <f>SUMIF(Data!$S:$S,"="&amp;AE$4&amp;"_"&amp;$C19,Data!$H:$H)/IF(AND(AE$32&gt;0,AE$32&lt;=AE$30),AE$32,IF(AE$30&gt;0,AE$30,1))</f>
        <v>43</v>
      </c>
      <c r="AF19" s="232">
        <f>SUMIF(Data!$S:$S,"="&amp;AF$4&amp;"_"&amp;$C19,Data!$H:$H)/IF(AND(AF$32&gt;0,AF$32&lt;=AF$30),AF$32,IF(AF$30&gt;0,AF$30,1))</f>
        <v>46</v>
      </c>
      <c r="AG19" s="232">
        <f>SUMIF(Data!$S:$S,"="&amp;AG$4&amp;"_"&amp;$C19,Data!$H:$H)/IF(AND(AG$32&gt;0,AG$32&lt;=AG$30),AG$32,IF(AG$30&gt;0,AG$30,1))</f>
        <v>9</v>
      </c>
      <c r="AH19" s="232">
        <f>SUMIF(Data!$S:$S,"="&amp;AH$4&amp;"_"&amp;$C19,Data!$H:$H)/IF(AND(AH$32&gt;0,AH$32&lt;=AH$30),AH$32,IF(AH$30&gt;0,AH$30,1))</f>
        <v>11</v>
      </c>
      <c r="AI19" s="232">
        <f>SUMIF(Data!$S:$S,"="&amp;AI$4&amp;"_"&amp;$C19,Data!$H:$H)/IF(AND(AI$32&gt;0,AI$32&lt;=AI$30),AI$32,IF(AI$30&gt;0,AI$30,1))</f>
        <v>33</v>
      </c>
      <c r="AJ19" s="232">
        <f>SUMIF(Data!$S:$S,"="&amp;AJ$4&amp;"_"&amp;$C19,Data!$H:$H)/IF(AND(AJ$32&gt;0,AJ$32&lt;=AJ$30),AJ$32,IF(AJ$30&gt;0,AJ$30,1))</f>
        <v>21</v>
      </c>
      <c r="AK19" s="232">
        <f>SUMIF(Data!$S:$S,"="&amp;AK$4&amp;"_"&amp;$C19,Data!$H:$H)/IF(AND(AK$32&gt;0,AK$32&lt;=AK$30),AK$32,IF(AK$30&gt;0,AK$30,1))</f>
        <v>9</v>
      </c>
      <c r="AL19" s="232">
        <f>SUMIF(Data!$S:$S,"="&amp;AL$4&amp;"_"&amp;$C19,Data!$H:$H)/IF(AND(AL$32&gt;0,AL$32&lt;=AL$30),AL$32,IF(AL$30&gt;0,AL$30,1))</f>
        <v>7</v>
      </c>
      <c r="AM19" s="232">
        <f>SUMIF(Data!$S:$S,"="&amp;AM$4&amp;"_"&amp;$C19,Data!$H:$H)/IF(AND(AM$32&gt;0,AM$32&lt;=AM$30),AM$32,IF(AM$30&gt;0,AM$30,1))</f>
        <v>6</v>
      </c>
      <c r="AN19" s="232">
        <f>SUMIF(Data!$S:$S,"="&amp;AN$4&amp;"_"&amp;$C19,Data!$H:$H)/IF(AND(AN$32&gt;0,AN$32&lt;=AN$30),AN$32,IF(AN$30&gt;0,AN$30,1))</f>
        <v>7</v>
      </c>
      <c r="AO19" s="232">
        <f>SUMIF(Data!$S:$S,"="&amp;AO$4&amp;"_"&amp;$C19,Data!$H:$H)/IF(AND(AO$32&gt;0,AO$32&lt;=AO$30),AO$32,IF(AO$30&gt;0,AO$30,1))</f>
        <v>5</v>
      </c>
      <c r="AP19" s="232">
        <f>SUMIF(Data!$S:$S,"="&amp;AP$4&amp;"_"&amp;$C19,Data!$H:$H)/IF(AND(AP$32&gt;0,AP$32&lt;=AP$30),AP$32,IF(AP$30&gt;0,AP$30,1))</f>
        <v>9</v>
      </c>
      <c r="AQ19" s="232">
        <f>SUMIF(Data!$S:$S,"="&amp;AQ$4&amp;"_"&amp;$C19,Data!$H:$H)/IF(AND(AQ$32&gt;0,AQ$32&lt;=AQ$30),AQ$32,IF(AQ$30&gt;0,AQ$30,1))</f>
        <v>21</v>
      </c>
      <c r="AR19" s="232">
        <f>SUMIF(Data!$S:$S,"="&amp;AR$4&amp;"_"&amp;$C19,Data!$H:$H)/IF(AND(AR$32&gt;0,AR$32&lt;=AR$30),AR$32,IF(AR$30&gt;0,AR$30,1))</f>
        <v>17</v>
      </c>
      <c r="AS19" s="232">
        <f>SUMIF(Data!$S:$S,"="&amp;AS$4&amp;"_"&amp;$C19,Data!$H:$H)/IF(AND(AS$32&gt;0,AS$32&lt;=AS$30),AS$32,IF(AS$30&gt;0,AS$30,1))</f>
        <v>4</v>
      </c>
      <c r="AT19" s="232">
        <f>SUMIF(Data!$S:$S,"="&amp;AT$4&amp;"_"&amp;$C19,Data!$H:$H)/IF(AND(AT$32&gt;0,AT$32&lt;=AT$30),AT$32,IF(AT$30&gt;0,AT$30,1))</f>
        <v>7</v>
      </c>
      <c r="AU19" s="232">
        <f>SUMIF(Data!$S:$S,"="&amp;AU$4&amp;"_"&amp;$C19,Data!$H:$H)/IF(AND(AU$32&gt;0,AU$32&lt;=AU$30),AU$32,IF(AU$30&gt;0,AU$30,1))</f>
        <v>9</v>
      </c>
      <c r="AV19" s="232">
        <f>SUMIF(Data!$S:$S,"="&amp;AV$4&amp;"_"&amp;$C19,Data!$H:$H)/IF(AND(AV$32&gt;0,AV$32&lt;=AV$30),AV$32,IF(AV$30&gt;0,AV$30,1))</f>
        <v>6</v>
      </c>
      <c r="AW19" s="232">
        <f>SUMIF(Data!$S:$S,"="&amp;AW$4&amp;"_"&amp;$C19,Data!$H:$H)/IF(AND(AW$32&gt;0,AW$32&lt;=AW$30),AW$32,IF(AW$30&gt;0,AW$30,1))</f>
        <v>6</v>
      </c>
      <c r="AX19" s="232">
        <f>SUMIF(Data!$S:$S,"="&amp;AX$4&amp;"_"&amp;$C19,Data!$H:$H)/IF(AND(AX$32&gt;0,AX$32&lt;=AX$30),AX$32,IF(AX$30&gt;0,AX$30,1))</f>
        <v>10</v>
      </c>
      <c r="AY19" s="232">
        <f>SUMIF(Data!$S:$S,"="&amp;AY$4&amp;"_"&amp;$C19,Data!$H:$H)/IF(AND(AY$32&gt;0,AY$32&lt;=AY$30),AY$32,IF(AY$30&gt;0,AY$30,1))</f>
        <v>6</v>
      </c>
      <c r="AZ19" s="232">
        <f>SUMIF(Data!$S:$S,"="&amp;AZ$4&amp;"_"&amp;$C19,Data!$H:$H)/IF(AND(AZ$32&gt;0,AZ$32&lt;=AZ$30),AZ$32,IF(AZ$30&gt;0,AZ$30,1))</f>
        <v>15</v>
      </c>
      <c r="BA19" s="232">
        <f>SUMIF(Data!$S:$S,"="&amp;BA$4&amp;"_"&amp;$C19,Data!$H:$H)/IF(AND(BA$32&gt;0,BA$32&lt;=BA$30),BA$32,IF(BA$30&gt;0,BA$30,1))</f>
        <v>4</v>
      </c>
      <c r="BB19" s="232">
        <f>SUMIF(Data!$S:$S,"="&amp;BB$4&amp;"_"&amp;$C19,Data!$H:$H)/IF(AND(BB$32&gt;0,BB$32&lt;=BB$30),BB$32,IF(BB$30&gt;0,BB$30,1))</f>
        <v>11</v>
      </c>
      <c r="BC19" s="232">
        <f>SUMIF(Data!$S:$S,"="&amp;BC$4&amp;"_"&amp;$C19,Data!$H:$H)/IF(AND(BC$32&gt;0,BC$32&lt;=BC$30),BC$32,IF(BC$30&gt;0,BC$30,1))</f>
        <v>23</v>
      </c>
      <c r="BD19" s="232">
        <f>SUMIF(Data!$S:$S,"="&amp;BD$4&amp;"_"&amp;$C19,Data!$H:$H)/IF(AND(BD$32&gt;0,BD$32&lt;=BD$30),BD$32,IF(BD$30&gt;0,BD$30,1))</f>
        <v>5</v>
      </c>
      <c r="BE19" s="232">
        <f>SUMIF(Data!$S:$S,"="&amp;BE$4&amp;"_"&amp;$C19,Data!$H:$H)/IF(AND(BE$32&gt;0,BE$32&lt;=BE$30),BE$32,IF(BE$30&gt;0,BE$30,1))</f>
        <v>0</v>
      </c>
      <c r="BF19" s="232">
        <f>SUMIF(Data!$S:$S,"="&amp;BF$4&amp;"_"&amp;$C19,Data!$H:$H)/IF(AND(BF$32&gt;0,BF$32&lt;=BF$30),BF$32,IF(BF$30&gt;0,BF$30,1))</f>
        <v>0</v>
      </c>
      <c r="BG19" s="231">
        <f t="shared" si="7"/>
        <v>0.70833333333333315</v>
      </c>
      <c r="BH19" s="233">
        <f t="shared" si="5"/>
        <v>70.461538461538467</v>
      </c>
      <c r="BI19" s="230">
        <f t="shared" si="6"/>
        <v>916</v>
      </c>
    </row>
    <row r="20" spans="1:61" x14ac:dyDescent="0.25">
      <c r="A20" s="230" t="s">
        <v>66</v>
      </c>
      <c r="C20" s="230">
        <v>14</v>
      </c>
      <c r="D20" s="232">
        <f>SUMIF(Data!$S:$S,"="&amp;D$4&amp;"_"&amp;$C20,Data!$H:$H)/IF(AND(D$32&gt;0,D$32&lt;=D$30),D$32,IF(D$30&gt;0,D$30,1))</f>
        <v>24</v>
      </c>
      <c r="E20" s="337">
        <f>SUMIF(Data!$S:$S,"="&amp;E$4&amp;"_"&amp;$C20,Data!$H:$H)/IF(AND(E$32&gt;0,E$32&lt;=E$30),E$32,IF(E$30&gt;0,E$30,1))</f>
        <v>31</v>
      </c>
      <c r="F20" s="232">
        <f>SUMIF(Data!$S:$S,"="&amp;F$4&amp;"_"&amp;$C20,Data!$H:$H)/IF(AND(F$32&gt;0,F$32&lt;=F$30),F$32,IF(F$30&gt;0,F$30,1))</f>
        <v>14</v>
      </c>
      <c r="G20" s="232">
        <f>SUMIF(Data!$S:$S,"="&amp;G$4&amp;"_"&amp;$C20,Data!$H:$H)/IF(AND(G$32&gt;0,G$32&lt;=G$30),G$32,IF(G$30&gt;0,G$30,1))</f>
        <v>4</v>
      </c>
      <c r="H20" s="232">
        <f>SUMIF(Data!$S:$S,"="&amp;H$4&amp;"_"&amp;$C20,Data!$H:$H)/IF(AND(H$32&gt;0,H$32&lt;=H$30),H$32,IF(H$30&gt;0,H$30,1))</f>
        <v>21</v>
      </c>
      <c r="I20" s="232">
        <f>SUMIF(Data!$S:$S,"="&amp;I$4&amp;"_"&amp;$C20,Data!$H:$H)/IF(AND(I$32&gt;0,I$32&lt;=I$30),I$32,IF(I$30&gt;0,I$30,1))</f>
        <v>24</v>
      </c>
      <c r="J20" s="232">
        <f>SUMIF(Data!$S:$S,"="&amp;J$4&amp;"_"&amp;$C20,Data!$H:$H)/IF(AND(J$32&gt;0,J$32&lt;=J$30),J$32,IF(J$30&gt;0,J$30,1))</f>
        <v>4</v>
      </c>
      <c r="K20" s="337">
        <f>SUMIF(Data!$S:$S,"="&amp;K$4&amp;"_"&amp;$C20,Data!$H:$H)/IF(AND(K$32&gt;0,K$32&lt;=K$30),K$32,IF(K$30&gt;0,K$30,1))</f>
        <v>37.5</v>
      </c>
      <c r="L20" s="232">
        <f>SUMIF(Data!$S:$S,"="&amp;L$4&amp;"_"&amp;$C20,Data!$H:$H)/IF(AND(L$32&gt;0,L$32&lt;=L$30),L$32,IF(L$30&gt;0,L$30,1))</f>
        <v>15</v>
      </c>
      <c r="M20" s="337">
        <f>SUMIF(Data!$S:$S,"="&amp;M$4&amp;"_"&amp;$C20,Data!$H:$H)/IF(AND(M$32&gt;0,M$32&lt;=M$30),M$32,IF(M$30&gt;0,M$30,1))</f>
        <v>22.5</v>
      </c>
      <c r="N20" s="232">
        <f>SUMIF(Data!$S:$S,"="&amp;N$4&amp;"_"&amp;$C20,Data!$H:$H)/IF(AND(N$32&gt;0,N$32&lt;=N$30),N$32,IF(N$30&gt;0,N$30,1))</f>
        <v>3</v>
      </c>
      <c r="O20" s="337">
        <f>SUMIF(Data!$S:$S,"="&amp;O$4&amp;"_"&amp;$C20,Data!$H:$H)/IF(AND(O$32&gt;0,O$32&lt;=O$30),O$32,IF(O$30&gt;0,O$30,1))</f>
        <v>54</v>
      </c>
      <c r="P20" s="337">
        <f>SUMIF(Data!$S:$S,"="&amp;P$4&amp;"_"&amp;$C20,Data!$H:$H)/IF(AND(P$32&gt;0,P$32&lt;=P$30),P$32,IF(P$30&gt;0,P$30,1))</f>
        <v>22</v>
      </c>
      <c r="Q20" s="232">
        <f>SUMIF(Data!$S:$S,"="&amp;Q$4&amp;"_"&amp;$C20,Data!$H:$H)/IF(AND(Q$32&gt;0,Q$32&lt;=Q$30),Q$32,IF(Q$30&gt;0,Q$30,1))</f>
        <v>51</v>
      </c>
      <c r="R20" s="232">
        <f>SUMIF(Data!$S:$S,"="&amp;R$4&amp;"_"&amp;$C20,Data!$H:$H)/IF(AND(R$32&gt;0,R$32&lt;=R$30),R$32,IF(R$30&gt;0,R$30,1))</f>
        <v>46</v>
      </c>
      <c r="S20" s="232">
        <f>SUMIF(Data!$S:$S,"="&amp;S$4&amp;"_"&amp;$C20,Data!$H:$H)/IF(AND(S$32&gt;0,S$32&lt;=S$30),S$32,IF(S$30&gt;0,S$30,1))</f>
        <v>19</v>
      </c>
      <c r="T20" s="232">
        <f>SUMIF(Data!$S:$S,"="&amp;T$4&amp;"_"&amp;$C20,Data!$H:$H)/IF(AND(T$32&gt;0,T$32&lt;=T$30),T$32,IF(T$30&gt;0,T$30,1))</f>
        <v>19</v>
      </c>
      <c r="U20" s="232">
        <f>SUMIF(Data!$S:$S,"="&amp;U$4&amp;"_"&amp;$C20,Data!$H:$H)/IF(AND(U$32&gt;0,U$32&lt;=U$30),U$32,IF(U$30&gt;0,U$30,1))</f>
        <v>10</v>
      </c>
      <c r="V20" s="232">
        <f>SUMIF(Data!$S:$S,"="&amp;V$4&amp;"_"&amp;$C20,Data!$H:$H)/IF(AND(V$32&gt;0,V$32&lt;=V$30),V$32,IF(V$30&gt;0,V$30,1))</f>
        <v>23</v>
      </c>
      <c r="W20" s="232">
        <f>SUMIF(Data!$S:$S,"="&amp;W$4&amp;"_"&amp;$C20,Data!$H:$H)/IF(AND(W$32&gt;0,W$32&lt;=W$30),W$32,IF(W$30&gt;0,W$30,1))</f>
        <v>8</v>
      </c>
      <c r="X20" s="232">
        <f>SUMIF(Data!$S:$S,"="&amp;X$4&amp;"_"&amp;$C20,Data!$H:$H)/IF(AND(X$32&gt;0,X$32&lt;=X$30),X$32,IF(X$30&gt;0,X$30,1))</f>
        <v>4</v>
      </c>
      <c r="Y20" s="232">
        <f>SUMIF(Data!$S:$S,"="&amp;Y$4&amp;"_"&amp;$C20,Data!$H:$H)/IF(AND(Y$32&gt;0,Y$32&lt;=Y$30),Y$32,IF(Y$30&gt;0,Y$30,1))</f>
        <v>8</v>
      </c>
      <c r="Z20" s="232">
        <f>SUMIF(Data!$S:$S,"="&amp;Z$4&amp;"_"&amp;$C20,Data!$H:$H)/IF(AND(Z$32&gt;0,Z$32&lt;=Z$30),Z$32,IF(Z$30&gt;0,Z$30,1))</f>
        <v>6</v>
      </c>
      <c r="AA20" s="232">
        <f>SUMIF(Data!$S:$S,"="&amp;AA$4&amp;"_"&amp;$C20,Data!$H:$H)/IF(AND(AA$32&gt;0,AA$32&lt;=AA$30),AA$32,IF(AA$30&gt;0,AA$30,1))</f>
        <v>0</v>
      </c>
      <c r="AB20" s="232">
        <f>SUMIF(Data!$S:$S,"="&amp;AB$4&amp;"_"&amp;$C20,Data!$H:$H)/IF(AND(AB$32&gt;0,AB$32&lt;=AB$30),AB$32,IF(AB$30&gt;0,AB$30,1))</f>
        <v>49</v>
      </c>
      <c r="AC20" s="232">
        <f>SUMIF(Data!$S:$S,"="&amp;AC$4&amp;"_"&amp;$C20,Data!$H:$H)/IF(AND(AC$32&gt;0,AC$32&lt;=AC$30),AC$32,IF(AC$30&gt;0,AC$30,1))</f>
        <v>17</v>
      </c>
      <c r="AD20" s="337">
        <f>SUMIF(Data!$S:$S,"="&amp;AD$4&amp;"_"&amp;$C20,Data!$H:$H)/IF(AND(AD$32&gt;0,AD$32&lt;=AD$30),AD$32,IF(AD$30&gt;0,AD$30,1))</f>
        <v>42.5</v>
      </c>
      <c r="AE20" s="232">
        <f>SUMIF(Data!$S:$S,"="&amp;AE$4&amp;"_"&amp;$C20,Data!$H:$H)/IF(AND(AE$32&gt;0,AE$32&lt;=AE$30),AE$32,IF(AE$30&gt;0,AE$30,1))</f>
        <v>52</v>
      </c>
      <c r="AF20" s="232">
        <f>SUMIF(Data!$S:$S,"="&amp;AF$4&amp;"_"&amp;$C20,Data!$H:$H)/IF(AND(AF$32&gt;0,AF$32&lt;=AF$30),AF$32,IF(AF$30&gt;0,AF$30,1))</f>
        <v>55</v>
      </c>
      <c r="AG20" s="232">
        <f>SUMIF(Data!$S:$S,"="&amp;AG$4&amp;"_"&amp;$C20,Data!$H:$H)/IF(AND(AG$32&gt;0,AG$32&lt;=AG$30),AG$32,IF(AG$30&gt;0,AG$30,1))</f>
        <v>3</v>
      </c>
      <c r="AH20" s="232">
        <f>SUMIF(Data!$S:$S,"="&amp;AH$4&amp;"_"&amp;$C20,Data!$H:$H)/IF(AND(AH$32&gt;0,AH$32&lt;=AH$30),AH$32,IF(AH$30&gt;0,AH$30,1))</f>
        <v>23</v>
      </c>
      <c r="AI20" s="232">
        <f>SUMIF(Data!$S:$S,"="&amp;AI$4&amp;"_"&amp;$C20,Data!$H:$H)/IF(AND(AI$32&gt;0,AI$32&lt;=AI$30),AI$32,IF(AI$30&gt;0,AI$30,1))</f>
        <v>45</v>
      </c>
      <c r="AJ20" s="232">
        <f>SUMIF(Data!$S:$S,"="&amp;AJ$4&amp;"_"&amp;$C20,Data!$H:$H)/IF(AND(AJ$32&gt;0,AJ$32&lt;=AJ$30),AJ$32,IF(AJ$30&gt;0,AJ$30,1))</f>
        <v>29</v>
      </c>
      <c r="AK20" s="232">
        <f>SUMIF(Data!$S:$S,"="&amp;AK$4&amp;"_"&amp;$C20,Data!$H:$H)/IF(AND(AK$32&gt;0,AK$32&lt;=AK$30),AK$32,IF(AK$30&gt;0,AK$30,1))</f>
        <v>21</v>
      </c>
      <c r="AL20" s="232">
        <f>SUMIF(Data!$S:$S,"="&amp;AL$4&amp;"_"&amp;$C20,Data!$H:$H)/IF(AND(AL$32&gt;0,AL$32&lt;=AL$30),AL$32,IF(AL$30&gt;0,AL$30,1))</f>
        <v>5</v>
      </c>
      <c r="AM20" s="232">
        <f>SUMIF(Data!$S:$S,"="&amp;AM$4&amp;"_"&amp;$C20,Data!$H:$H)/IF(AND(AM$32&gt;0,AM$32&lt;=AM$30),AM$32,IF(AM$30&gt;0,AM$30,1))</f>
        <v>15</v>
      </c>
      <c r="AN20" s="232">
        <f>SUMIF(Data!$S:$S,"="&amp;AN$4&amp;"_"&amp;$C20,Data!$H:$H)/IF(AND(AN$32&gt;0,AN$32&lt;=AN$30),AN$32,IF(AN$30&gt;0,AN$30,1))</f>
        <v>5</v>
      </c>
      <c r="AO20" s="232">
        <f>SUMIF(Data!$S:$S,"="&amp;AO$4&amp;"_"&amp;$C20,Data!$H:$H)/IF(AND(AO$32&gt;0,AO$32&lt;=AO$30),AO$32,IF(AO$30&gt;0,AO$30,1))</f>
        <v>7</v>
      </c>
      <c r="AP20" s="232">
        <f>SUMIF(Data!$S:$S,"="&amp;AP$4&amp;"_"&amp;$C20,Data!$H:$H)/IF(AND(AP$32&gt;0,AP$32&lt;=AP$30),AP$32,IF(AP$30&gt;0,AP$30,1))</f>
        <v>10</v>
      </c>
      <c r="AQ20" s="232">
        <f>SUMIF(Data!$S:$S,"="&amp;AQ$4&amp;"_"&amp;$C20,Data!$H:$H)/IF(AND(AQ$32&gt;0,AQ$32&lt;=AQ$30),AQ$32,IF(AQ$30&gt;0,AQ$30,1))</f>
        <v>14</v>
      </c>
      <c r="AR20" s="232">
        <f>SUMIF(Data!$S:$S,"="&amp;AR$4&amp;"_"&amp;$C20,Data!$H:$H)/IF(AND(AR$32&gt;0,AR$32&lt;=AR$30),AR$32,IF(AR$30&gt;0,AR$30,1))</f>
        <v>29</v>
      </c>
      <c r="AS20" s="232">
        <f>SUMIF(Data!$S:$S,"="&amp;AS$4&amp;"_"&amp;$C20,Data!$H:$H)/IF(AND(AS$32&gt;0,AS$32&lt;=AS$30),AS$32,IF(AS$30&gt;0,AS$30,1))</f>
        <v>6</v>
      </c>
      <c r="AT20" s="232">
        <f>SUMIF(Data!$S:$S,"="&amp;AT$4&amp;"_"&amp;$C20,Data!$H:$H)/IF(AND(AT$32&gt;0,AT$32&lt;=AT$30),AT$32,IF(AT$30&gt;0,AT$30,1))</f>
        <v>9</v>
      </c>
      <c r="AU20" s="232">
        <f>SUMIF(Data!$S:$S,"="&amp;AU$4&amp;"_"&amp;$C20,Data!$H:$H)/IF(AND(AU$32&gt;0,AU$32&lt;=AU$30),AU$32,IF(AU$30&gt;0,AU$30,1))</f>
        <v>13</v>
      </c>
      <c r="AV20" s="232">
        <f>SUMIF(Data!$S:$S,"="&amp;AV$4&amp;"_"&amp;$C20,Data!$H:$H)/IF(AND(AV$32&gt;0,AV$32&lt;=AV$30),AV$32,IF(AV$30&gt;0,AV$30,1))</f>
        <v>11</v>
      </c>
      <c r="AW20" s="232">
        <f>SUMIF(Data!$S:$S,"="&amp;AW$4&amp;"_"&amp;$C20,Data!$H:$H)/IF(AND(AW$32&gt;0,AW$32&lt;=AW$30),AW$32,IF(AW$30&gt;0,AW$30,1))</f>
        <v>3</v>
      </c>
      <c r="AX20" s="232">
        <f>SUMIF(Data!$S:$S,"="&amp;AX$4&amp;"_"&amp;$C20,Data!$H:$H)/IF(AND(AX$32&gt;0,AX$32&lt;=AX$30),AX$32,IF(AX$30&gt;0,AX$30,1))</f>
        <v>7</v>
      </c>
      <c r="AY20" s="232">
        <f>SUMIF(Data!$S:$S,"="&amp;AY$4&amp;"_"&amp;$C20,Data!$H:$H)/IF(AND(AY$32&gt;0,AY$32&lt;=AY$30),AY$32,IF(AY$30&gt;0,AY$30,1))</f>
        <v>6</v>
      </c>
      <c r="AZ20" s="232">
        <f>SUMIF(Data!$S:$S,"="&amp;AZ$4&amp;"_"&amp;$C20,Data!$H:$H)/IF(AND(AZ$32&gt;0,AZ$32&lt;=AZ$30),AZ$32,IF(AZ$30&gt;0,AZ$30,1))</f>
        <v>14</v>
      </c>
      <c r="BA20" s="232">
        <f>SUMIF(Data!$S:$S,"="&amp;BA$4&amp;"_"&amp;$C20,Data!$H:$H)/IF(AND(BA$32&gt;0,BA$32&lt;=BA$30),BA$32,IF(BA$30&gt;0,BA$30,1))</f>
        <v>13</v>
      </c>
      <c r="BB20" s="232">
        <f>SUMIF(Data!$S:$S,"="&amp;BB$4&amp;"_"&amp;$C20,Data!$H:$H)/IF(AND(BB$32&gt;0,BB$32&lt;=BB$30),BB$32,IF(BB$30&gt;0,BB$30,1))</f>
        <v>7</v>
      </c>
      <c r="BC20" s="232">
        <f>SUMIF(Data!$S:$S,"="&amp;BC$4&amp;"_"&amp;$C20,Data!$H:$H)/IF(AND(BC$32&gt;0,BC$32&lt;=BC$30),BC$32,IF(BC$30&gt;0,BC$30,1))</f>
        <v>14</v>
      </c>
      <c r="BD20" s="232">
        <f>SUMIF(Data!$S:$S,"="&amp;BD$4&amp;"_"&amp;$C20,Data!$H:$H)/IF(AND(BD$32&gt;0,BD$32&lt;=BD$30),BD$32,IF(BD$30&gt;0,BD$30,1))</f>
        <v>6</v>
      </c>
      <c r="BE20" s="232">
        <f>SUMIF(Data!$S:$S,"="&amp;BE$4&amp;"_"&amp;$C20,Data!$H:$H)/IF(AND(BE$32&gt;0,BE$32&lt;=BE$30),BE$32,IF(BE$30&gt;0,BE$30,1))</f>
        <v>0</v>
      </c>
      <c r="BF20" s="232">
        <f>SUMIF(Data!$S:$S,"="&amp;BF$4&amp;"_"&amp;$C20,Data!$H:$H)/IF(AND(BF$32&gt;0,BF$32&lt;=BF$30),BF$32,IF(BF$30&gt;0,BF$30,1))</f>
        <v>0</v>
      </c>
      <c r="BG20" s="231">
        <f t="shared" si="7"/>
        <v>0.71874999999999978</v>
      </c>
      <c r="BH20" s="233">
        <f t="shared" si="5"/>
        <v>76.961538461538467</v>
      </c>
      <c r="BI20" s="230">
        <f t="shared" si="6"/>
        <v>1000.5</v>
      </c>
    </row>
    <row r="21" spans="1:61" x14ac:dyDescent="0.25">
      <c r="A21" s="230" t="s">
        <v>66</v>
      </c>
      <c r="C21" s="230">
        <v>15</v>
      </c>
      <c r="D21" s="232">
        <f>SUMIF(Data!$S:$S,"="&amp;D$4&amp;"_"&amp;$C21,Data!$H:$H)/IF(AND(D$32&gt;0,D$32&lt;=D$30),D$32,IF(D$30&gt;0,D$30,1))</f>
        <v>18</v>
      </c>
      <c r="E21" s="337">
        <f>SUMIF(Data!$S:$S,"="&amp;E$4&amp;"_"&amp;$C21,Data!$H:$H)/IF(AND(E$32&gt;0,E$32&lt;=E$30),E$32,IF(E$30&gt;0,E$30,1))</f>
        <v>26</v>
      </c>
      <c r="F21" s="232">
        <f>SUMIF(Data!$S:$S,"="&amp;F$4&amp;"_"&amp;$C21,Data!$H:$H)/IF(AND(F$32&gt;0,F$32&lt;=F$30),F$32,IF(F$30&gt;0,F$30,1))</f>
        <v>4</v>
      </c>
      <c r="G21" s="232">
        <f>SUMIF(Data!$S:$S,"="&amp;G$4&amp;"_"&amp;$C21,Data!$H:$H)/IF(AND(G$32&gt;0,G$32&lt;=G$30),G$32,IF(G$30&gt;0,G$30,1))</f>
        <v>8</v>
      </c>
      <c r="H21" s="232">
        <f>SUMIF(Data!$S:$S,"="&amp;H$4&amp;"_"&amp;$C21,Data!$H:$H)/IF(AND(H$32&gt;0,H$32&lt;=H$30),H$32,IF(H$30&gt;0,H$30,1))</f>
        <v>21</v>
      </c>
      <c r="I21" s="232">
        <f>SUMIF(Data!$S:$S,"="&amp;I$4&amp;"_"&amp;$C21,Data!$H:$H)/IF(AND(I$32&gt;0,I$32&lt;=I$30),I$32,IF(I$30&gt;0,I$30,1))</f>
        <v>15</v>
      </c>
      <c r="J21" s="232">
        <f>SUMIF(Data!$S:$S,"="&amp;J$4&amp;"_"&amp;$C21,Data!$H:$H)/IF(AND(J$32&gt;0,J$32&lt;=J$30),J$32,IF(J$30&gt;0,J$30,1))</f>
        <v>5</v>
      </c>
      <c r="K21" s="337">
        <f>SUMIF(Data!$S:$S,"="&amp;K$4&amp;"_"&amp;$C21,Data!$H:$H)/IF(AND(K$32&gt;0,K$32&lt;=K$30),K$32,IF(K$30&gt;0,K$30,1))</f>
        <v>41</v>
      </c>
      <c r="L21" s="232">
        <f>SUMIF(Data!$S:$S,"="&amp;L$4&amp;"_"&amp;$C21,Data!$H:$H)/IF(AND(L$32&gt;0,L$32&lt;=L$30),L$32,IF(L$30&gt;0,L$30,1))</f>
        <v>12</v>
      </c>
      <c r="M21" s="337">
        <f>SUMIF(Data!$S:$S,"="&amp;M$4&amp;"_"&amp;$C21,Data!$H:$H)/IF(AND(M$32&gt;0,M$32&lt;=M$30),M$32,IF(M$30&gt;0,M$30,1))</f>
        <v>23</v>
      </c>
      <c r="N21" s="232">
        <f>SUMIF(Data!$S:$S,"="&amp;N$4&amp;"_"&amp;$C21,Data!$H:$H)/IF(AND(N$32&gt;0,N$32&lt;=N$30),N$32,IF(N$30&gt;0,N$30,1))</f>
        <v>8</v>
      </c>
      <c r="O21" s="337">
        <f>SUMIF(Data!$S:$S,"="&amp;O$4&amp;"_"&amp;$C21,Data!$H:$H)/IF(AND(O$32&gt;0,O$32&lt;=O$30),O$32,IF(O$30&gt;0,O$30,1))</f>
        <v>70</v>
      </c>
      <c r="P21" s="337">
        <f>SUMIF(Data!$S:$S,"="&amp;P$4&amp;"_"&amp;$C21,Data!$H:$H)/IF(AND(P$32&gt;0,P$32&lt;=P$30),P$32,IF(P$30&gt;0,P$30,1))</f>
        <v>14</v>
      </c>
      <c r="Q21" s="232">
        <f>SUMIF(Data!$S:$S,"="&amp;Q$4&amp;"_"&amp;$C21,Data!$H:$H)/IF(AND(Q$32&gt;0,Q$32&lt;=Q$30),Q$32,IF(Q$30&gt;0,Q$30,1))</f>
        <v>56</v>
      </c>
      <c r="R21" s="232">
        <f>SUMIF(Data!$S:$S,"="&amp;R$4&amp;"_"&amp;$C21,Data!$H:$H)/IF(AND(R$32&gt;0,R$32&lt;=R$30),R$32,IF(R$30&gt;0,R$30,1))</f>
        <v>40</v>
      </c>
      <c r="S21" s="232">
        <f>SUMIF(Data!$S:$S,"="&amp;S$4&amp;"_"&amp;$C21,Data!$H:$H)/IF(AND(S$32&gt;0,S$32&lt;=S$30),S$32,IF(S$30&gt;0,S$30,1))</f>
        <v>32</v>
      </c>
      <c r="T21" s="232">
        <f>SUMIF(Data!$S:$S,"="&amp;T$4&amp;"_"&amp;$C21,Data!$H:$H)/IF(AND(T$32&gt;0,T$32&lt;=T$30),T$32,IF(T$30&gt;0,T$30,1))</f>
        <v>16</v>
      </c>
      <c r="U21" s="232">
        <f>SUMIF(Data!$S:$S,"="&amp;U$4&amp;"_"&amp;$C21,Data!$H:$H)/IF(AND(U$32&gt;0,U$32&lt;=U$30),U$32,IF(U$30&gt;0,U$30,1))</f>
        <v>11</v>
      </c>
      <c r="V21" s="232">
        <f>SUMIF(Data!$S:$S,"="&amp;V$4&amp;"_"&amp;$C21,Data!$H:$H)/IF(AND(V$32&gt;0,V$32&lt;=V$30),V$32,IF(V$30&gt;0,V$30,1))</f>
        <v>18</v>
      </c>
      <c r="W21" s="232">
        <f>SUMIF(Data!$S:$S,"="&amp;W$4&amp;"_"&amp;$C21,Data!$H:$H)/IF(AND(W$32&gt;0,W$32&lt;=W$30),W$32,IF(W$30&gt;0,W$30,1))</f>
        <v>9</v>
      </c>
      <c r="X21" s="232">
        <f>SUMIF(Data!$S:$S,"="&amp;X$4&amp;"_"&amp;$C21,Data!$H:$H)/IF(AND(X$32&gt;0,X$32&lt;=X$30),X$32,IF(X$30&gt;0,X$30,1))</f>
        <v>14</v>
      </c>
      <c r="Y21" s="232">
        <f>SUMIF(Data!$S:$S,"="&amp;Y$4&amp;"_"&amp;$C21,Data!$H:$H)/IF(AND(Y$32&gt;0,Y$32&lt;=Y$30),Y$32,IF(Y$30&gt;0,Y$30,1))</f>
        <v>4</v>
      </c>
      <c r="Z21" s="232">
        <f>SUMIF(Data!$S:$S,"="&amp;Z$4&amp;"_"&amp;$C21,Data!$H:$H)/IF(AND(Z$32&gt;0,Z$32&lt;=Z$30),Z$32,IF(Z$30&gt;0,Z$30,1))</f>
        <v>7</v>
      </c>
      <c r="AA21" s="232">
        <f>SUMIF(Data!$S:$S,"="&amp;AA$4&amp;"_"&amp;$C21,Data!$H:$H)/IF(AND(AA$32&gt;0,AA$32&lt;=AA$30),AA$32,IF(AA$30&gt;0,AA$30,1))</f>
        <v>0</v>
      </c>
      <c r="AB21" s="232">
        <f>SUMIF(Data!$S:$S,"="&amp;AB$4&amp;"_"&amp;$C21,Data!$H:$H)/IF(AND(AB$32&gt;0,AB$32&lt;=AB$30),AB$32,IF(AB$30&gt;0,AB$30,1))</f>
        <v>47</v>
      </c>
      <c r="AC21" s="232">
        <f>SUMIF(Data!$S:$S,"="&amp;AC$4&amp;"_"&amp;$C21,Data!$H:$H)/IF(AND(AC$32&gt;0,AC$32&lt;=AC$30),AC$32,IF(AC$30&gt;0,AC$30,1))</f>
        <v>17</v>
      </c>
      <c r="AD21" s="337">
        <f>SUMIF(Data!$S:$S,"="&amp;AD$4&amp;"_"&amp;$C21,Data!$H:$H)/IF(AND(AD$32&gt;0,AD$32&lt;=AD$30),AD$32,IF(AD$30&gt;0,AD$30,1))</f>
        <v>78</v>
      </c>
      <c r="AE21" s="232">
        <f>SUMIF(Data!$S:$S,"="&amp;AE$4&amp;"_"&amp;$C21,Data!$H:$H)/IF(AND(AE$32&gt;0,AE$32&lt;=AE$30),AE$32,IF(AE$30&gt;0,AE$30,1))</f>
        <v>77</v>
      </c>
      <c r="AF21" s="232">
        <f>SUMIF(Data!$S:$S,"="&amp;AF$4&amp;"_"&amp;$C21,Data!$H:$H)/IF(AND(AF$32&gt;0,AF$32&lt;=AF$30),AF$32,IF(AF$30&gt;0,AF$30,1))</f>
        <v>49</v>
      </c>
      <c r="AG21" s="232">
        <f>SUMIF(Data!$S:$S,"="&amp;AG$4&amp;"_"&amp;$C21,Data!$H:$H)/IF(AND(AG$32&gt;0,AG$32&lt;=AG$30),AG$32,IF(AG$30&gt;0,AG$30,1))</f>
        <v>9</v>
      </c>
      <c r="AH21" s="232">
        <f>SUMIF(Data!$S:$S,"="&amp;AH$4&amp;"_"&amp;$C21,Data!$H:$H)/IF(AND(AH$32&gt;0,AH$32&lt;=AH$30),AH$32,IF(AH$30&gt;0,AH$30,1))</f>
        <v>23</v>
      </c>
      <c r="AI21" s="232">
        <f>SUMIF(Data!$S:$S,"="&amp;AI$4&amp;"_"&amp;$C21,Data!$H:$H)/IF(AND(AI$32&gt;0,AI$32&lt;=AI$30),AI$32,IF(AI$30&gt;0,AI$30,1))</f>
        <v>38</v>
      </c>
      <c r="AJ21" s="232">
        <f>SUMIF(Data!$S:$S,"="&amp;AJ$4&amp;"_"&amp;$C21,Data!$H:$H)/IF(AND(AJ$32&gt;0,AJ$32&lt;=AJ$30),AJ$32,IF(AJ$30&gt;0,AJ$30,1))</f>
        <v>24</v>
      </c>
      <c r="AK21" s="232">
        <f>SUMIF(Data!$S:$S,"="&amp;AK$4&amp;"_"&amp;$C21,Data!$H:$H)/IF(AND(AK$32&gt;0,AK$32&lt;=AK$30),AK$32,IF(AK$30&gt;0,AK$30,1))</f>
        <v>15</v>
      </c>
      <c r="AL21" s="232">
        <f>SUMIF(Data!$S:$S,"="&amp;AL$4&amp;"_"&amp;$C21,Data!$H:$H)/IF(AND(AL$32&gt;0,AL$32&lt;=AL$30),AL$32,IF(AL$30&gt;0,AL$30,1))</f>
        <v>5</v>
      </c>
      <c r="AM21" s="232">
        <f>SUMIF(Data!$S:$S,"="&amp;AM$4&amp;"_"&amp;$C21,Data!$H:$H)/IF(AND(AM$32&gt;0,AM$32&lt;=AM$30),AM$32,IF(AM$30&gt;0,AM$30,1))</f>
        <v>6</v>
      </c>
      <c r="AN21" s="232">
        <f>SUMIF(Data!$S:$S,"="&amp;AN$4&amp;"_"&amp;$C21,Data!$H:$H)/IF(AND(AN$32&gt;0,AN$32&lt;=AN$30),AN$32,IF(AN$30&gt;0,AN$30,1))</f>
        <v>9</v>
      </c>
      <c r="AO21" s="232">
        <f>SUMIF(Data!$S:$S,"="&amp;AO$4&amp;"_"&amp;$C21,Data!$H:$H)/IF(AND(AO$32&gt;0,AO$32&lt;=AO$30),AO$32,IF(AO$30&gt;0,AO$30,1))</f>
        <v>7</v>
      </c>
      <c r="AP21" s="232">
        <f>SUMIF(Data!$S:$S,"="&amp;AP$4&amp;"_"&amp;$C21,Data!$H:$H)/IF(AND(AP$32&gt;0,AP$32&lt;=AP$30),AP$32,IF(AP$30&gt;0,AP$30,1))</f>
        <v>9</v>
      </c>
      <c r="AQ21" s="232">
        <f>SUMIF(Data!$S:$S,"="&amp;AQ$4&amp;"_"&amp;$C21,Data!$H:$H)/IF(AND(AQ$32&gt;0,AQ$32&lt;=AQ$30),AQ$32,IF(AQ$30&gt;0,AQ$30,1))</f>
        <v>8</v>
      </c>
      <c r="AR21" s="232">
        <f>SUMIF(Data!$S:$S,"="&amp;AR$4&amp;"_"&amp;$C21,Data!$H:$H)/IF(AND(AR$32&gt;0,AR$32&lt;=AR$30),AR$32,IF(AR$30&gt;0,AR$30,1))</f>
        <v>10</v>
      </c>
      <c r="AS21" s="232">
        <f>SUMIF(Data!$S:$S,"="&amp;AS$4&amp;"_"&amp;$C21,Data!$H:$H)/IF(AND(AS$32&gt;0,AS$32&lt;=AS$30),AS$32,IF(AS$30&gt;0,AS$30,1))</f>
        <v>3</v>
      </c>
      <c r="AT21" s="232">
        <f>SUMIF(Data!$S:$S,"="&amp;AT$4&amp;"_"&amp;$C21,Data!$H:$H)/IF(AND(AT$32&gt;0,AT$32&lt;=AT$30),AT$32,IF(AT$30&gt;0,AT$30,1))</f>
        <v>4</v>
      </c>
      <c r="AU21" s="232">
        <f>SUMIF(Data!$S:$S,"="&amp;AU$4&amp;"_"&amp;$C21,Data!$H:$H)/IF(AND(AU$32&gt;0,AU$32&lt;=AU$30),AU$32,IF(AU$30&gt;0,AU$30,1))</f>
        <v>12</v>
      </c>
      <c r="AV21" s="232">
        <f>SUMIF(Data!$S:$S,"="&amp;AV$4&amp;"_"&amp;$C21,Data!$H:$H)/IF(AND(AV$32&gt;0,AV$32&lt;=AV$30),AV$32,IF(AV$30&gt;0,AV$30,1))</f>
        <v>16</v>
      </c>
      <c r="AW21" s="232">
        <f>SUMIF(Data!$S:$S,"="&amp;AW$4&amp;"_"&amp;$C21,Data!$H:$H)/IF(AND(AW$32&gt;0,AW$32&lt;=AW$30),AW$32,IF(AW$30&gt;0,AW$30,1))</f>
        <v>4</v>
      </c>
      <c r="AX21" s="232">
        <f>SUMIF(Data!$S:$S,"="&amp;AX$4&amp;"_"&amp;$C21,Data!$H:$H)/IF(AND(AX$32&gt;0,AX$32&lt;=AX$30),AX$32,IF(AX$30&gt;0,AX$30,1))</f>
        <v>11</v>
      </c>
      <c r="AY21" s="232">
        <f>SUMIF(Data!$S:$S,"="&amp;AY$4&amp;"_"&amp;$C21,Data!$H:$H)/IF(AND(AY$32&gt;0,AY$32&lt;=AY$30),AY$32,IF(AY$30&gt;0,AY$30,1))</f>
        <v>3</v>
      </c>
      <c r="AZ21" s="232">
        <f>SUMIF(Data!$S:$S,"="&amp;AZ$4&amp;"_"&amp;$C21,Data!$H:$H)/IF(AND(AZ$32&gt;0,AZ$32&lt;=AZ$30),AZ$32,IF(AZ$30&gt;0,AZ$30,1))</f>
        <v>15</v>
      </c>
      <c r="BA21" s="232">
        <f>SUMIF(Data!$S:$S,"="&amp;BA$4&amp;"_"&amp;$C21,Data!$H:$H)/IF(AND(BA$32&gt;0,BA$32&lt;=BA$30),BA$32,IF(BA$30&gt;0,BA$30,1))</f>
        <v>2</v>
      </c>
      <c r="BB21" s="232">
        <f>SUMIF(Data!$S:$S,"="&amp;BB$4&amp;"_"&amp;$C21,Data!$H:$H)/IF(AND(BB$32&gt;0,BB$32&lt;=BB$30),BB$32,IF(BB$30&gt;0,BB$30,1))</f>
        <v>8</v>
      </c>
      <c r="BC21" s="232">
        <f>SUMIF(Data!$S:$S,"="&amp;BC$4&amp;"_"&amp;$C21,Data!$H:$H)/IF(AND(BC$32&gt;0,BC$32&lt;=BC$30),BC$32,IF(BC$30&gt;0,BC$30,1))</f>
        <v>21</v>
      </c>
      <c r="BD21" s="232">
        <f>SUMIF(Data!$S:$S,"="&amp;BD$4&amp;"_"&amp;$C21,Data!$H:$H)/IF(AND(BD$32&gt;0,BD$32&lt;=BD$30),BD$32,IF(BD$30&gt;0,BD$30,1))</f>
        <v>2</v>
      </c>
      <c r="BE21" s="232">
        <f>SUMIF(Data!$S:$S,"="&amp;BE$4&amp;"_"&amp;$C21,Data!$H:$H)/IF(AND(BE$32&gt;0,BE$32&lt;=BE$30),BE$32,IF(BE$30&gt;0,BE$30,1))</f>
        <v>0</v>
      </c>
      <c r="BF21" s="232">
        <f>SUMIF(Data!$S:$S,"="&amp;BF$4&amp;"_"&amp;$C21,Data!$H:$H)/IF(AND(BF$32&gt;0,BF$32&lt;=BF$30),BF$32,IF(BF$30&gt;0,BF$30,1))</f>
        <v>0</v>
      </c>
      <c r="BG21" s="231">
        <f t="shared" si="7"/>
        <v>0.72916666666666641</v>
      </c>
      <c r="BH21" s="233">
        <f t="shared" si="5"/>
        <v>77.230769230769226</v>
      </c>
      <c r="BI21" s="230">
        <f t="shared" si="6"/>
        <v>1004</v>
      </c>
    </row>
    <row r="22" spans="1:61" x14ac:dyDescent="0.25">
      <c r="A22" s="230" t="s">
        <v>66</v>
      </c>
      <c r="C22" s="230">
        <v>16</v>
      </c>
      <c r="D22" s="232">
        <f>SUMIF(Data!$S:$S,"="&amp;D$4&amp;"_"&amp;$C22,Data!$H:$H)/IF(AND(D$32&gt;0,D$32&lt;=D$30),D$32,IF(D$30&gt;0,D$30,1))</f>
        <v>21</v>
      </c>
      <c r="E22" s="337">
        <f>SUMIF(Data!$S:$S,"="&amp;E$4&amp;"_"&amp;$C22,Data!$H:$H)/IF(AND(E$32&gt;0,E$32&lt;=E$30),E$32,IF(E$30&gt;0,E$30,1))</f>
        <v>22</v>
      </c>
      <c r="F22" s="232">
        <f>SUMIF(Data!$S:$S,"="&amp;F$4&amp;"_"&amp;$C22,Data!$H:$H)/IF(AND(F$32&gt;0,F$32&lt;=F$30),F$32,IF(F$30&gt;0,F$30,1))</f>
        <v>16</v>
      </c>
      <c r="G22" s="232">
        <f>SUMIF(Data!$S:$S,"="&amp;G$4&amp;"_"&amp;$C22,Data!$H:$H)/IF(AND(G$32&gt;0,G$32&lt;=G$30),G$32,IF(G$30&gt;0,G$30,1))</f>
        <v>3</v>
      </c>
      <c r="H22" s="232">
        <f>SUMIF(Data!$S:$S,"="&amp;H$4&amp;"_"&amp;$C22,Data!$H:$H)/IF(AND(H$32&gt;0,H$32&lt;=H$30),H$32,IF(H$30&gt;0,H$30,1))</f>
        <v>35</v>
      </c>
      <c r="I22" s="232">
        <f>SUMIF(Data!$S:$S,"="&amp;I$4&amp;"_"&amp;$C22,Data!$H:$H)/IF(AND(I$32&gt;0,I$32&lt;=I$30),I$32,IF(I$30&gt;0,I$30,1))</f>
        <v>26</v>
      </c>
      <c r="J22" s="232">
        <f>SUMIF(Data!$S:$S,"="&amp;J$4&amp;"_"&amp;$C22,Data!$H:$H)/IF(AND(J$32&gt;0,J$32&lt;=J$30),J$32,IF(J$30&gt;0,J$30,1))</f>
        <v>6</v>
      </c>
      <c r="K22" s="337">
        <f>SUMIF(Data!$S:$S,"="&amp;K$4&amp;"_"&amp;$C22,Data!$H:$H)/IF(AND(K$32&gt;0,K$32&lt;=K$30),K$32,IF(K$30&gt;0,K$30,1))</f>
        <v>39</v>
      </c>
      <c r="L22" s="232">
        <f>SUMIF(Data!$S:$S,"="&amp;L$4&amp;"_"&amp;$C22,Data!$H:$H)/IF(AND(L$32&gt;0,L$32&lt;=L$30),L$32,IF(L$30&gt;0,L$30,1))</f>
        <v>9</v>
      </c>
      <c r="M22" s="337">
        <f>SUMIF(Data!$S:$S,"="&amp;M$4&amp;"_"&amp;$C22,Data!$H:$H)/IF(AND(M$32&gt;0,M$32&lt;=M$30),M$32,IF(M$30&gt;0,M$30,1))</f>
        <v>24.5</v>
      </c>
      <c r="N22" s="232">
        <f>SUMIF(Data!$S:$S,"="&amp;N$4&amp;"_"&amp;$C22,Data!$H:$H)/IF(AND(N$32&gt;0,N$32&lt;=N$30),N$32,IF(N$30&gt;0,N$30,1))</f>
        <v>22</v>
      </c>
      <c r="O22" s="337">
        <f>SUMIF(Data!$S:$S,"="&amp;O$4&amp;"_"&amp;$C22,Data!$H:$H)/IF(AND(O$32&gt;0,O$32&lt;=O$30),O$32,IF(O$30&gt;0,O$30,1))</f>
        <v>100</v>
      </c>
      <c r="P22" s="337">
        <f>SUMIF(Data!$S:$S,"="&amp;P$4&amp;"_"&amp;$C22,Data!$H:$H)/IF(AND(P$32&gt;0,P$32&lt;=P$30),P$32,IF(P$30&gt;0,P$30,1))</f>
        <v>35</v>
      </c>
      <c r="Q22" s="232">
        <f>SUMIF(Data!$S:$S,"="&amp;Q$4&amp;"_"&amp;$C22,Data!$H:$H)/IF(AND(Q$32&gt;0,Q$32&lt;=Q$30),Q$32,IF(Q$30&gt;0,Q$30,1))</f>
        <v>91</v>
      </c>
      <c r="R22" s="232">
        <f>SUMIF(Data!$S:$S,"="&amp;R$4&amp;"_"&amp;$C22,Data!$H:$H)/IF(AND(R$32&gt;0,R$32&lt;=R$30),R$32,IF(R$30&gt;0,R$30,1))</f>
        <v>70</v>
      </c>
      <c r="S22" s="232">
        <f>SUMIF(Data!$S:$S,"="&amp;S$4&amp;"_"&amp;$C22,Data!$H:$H)/IF(AND(S$32&gt;0,S$32&lt;=S$30),S$32,IF(S$30&gt;0,S$30,1))</f>
        <v>27</v>
      </c>
      <c r="T22" s="232">
        <f>SUMIF(Data!$S:$S,"="&amp;T$4&amp;"_"&amp;$C22,Data!$H:$H)/IF(AND(T$32&gt;0,T$32&lt;=T$30),T$32,IF(T$30&gt;0,T$30,1))</f>
        <v>18</v>
      </c>
      <c r="U22" s="232">
        <f>SUMIF(Data!$S:$S,"="&amp;U$4&amp;"_"&amp;$C22,Data!$H:$H)/IF(AND(U$32&gt;0,U$32&lt;=U$30),U$32,IF(U$30&gt;0,U$30,1))</f>
        <v>11</v>
      </c>
      <c r="V22" s="232">
        <f>SUMIF(Data!$S:$S,"="&amp;V$4&amp;"_"&amp;$C22,Data!$H:$H)/IF(AND(V$32&gt;0,V$32&lt;=V$30),V$32,IF(V$30&gt;0,V$30,1))</f>
        <v>10</v>
      </c>
      <c r="W22" s="232">
        <f>SUMIF(Data!$S:$S,"="&amp;W$4&amp;"_"&amp;$C22,Data!$H:$H)/IF(AND(W$32&gt;0,W$32&lt;=W$30),W$32,IF(W$30&gt;0,W$30,1))</f>
        <v>18</v>
      </c>
      <c r="X22" s="232">
        <f>SUMIF(Data!$S:$S,"="&amp;X$4&amp;"_"&amp;$C22,Data!$H:$H)/IF(AND(X$32&gt;0,X$32&lt;=X$30),X$32,IF(X$30&gt;0,X$30,1))</f>
        <v>21</v>
      </c>
      <c r="Y22" s="232">
        <f>SUMIF(Data!$S:$S,"="&amp;Y$4&amp;"_"&amp;$C22,Data!$H:$H)/IF(AND(Y$32&gt;0,Y$32&lt;=Y$30),Y$32,IF(Y$30&gt;0,Y$30,1))</f>
        <v>6</v>
      </c>
      <c r="Z22" s="232">
        <f>SUMIF(Data!$S:$S,"="&amp;Z$4&amp;"_"&amp;$C22,Data!$H:$H)/IF(AND(Z$32&gt;0,Z$32&lt;=Z$30),Z$32,IF(Z$30&gt;0,Z$30,1))</f>
        <v>7</v>
      </c>
      <c r="AA22" s="232">
        <f>SUMIF(Data!$S:$S,"="&amp;AA$4&amp;"_"&amp;$C22,Data!$H:$H)/IF(AND(AA$32&gt;0,AA$32&lt;=AA$30),AA$32,IF(AA$30&gt;0,AA$30,1))</f>
        <v>0</v>
      </c>
      <c r="AB22" s="232">
        <f>SUMIF(Data!$S:$S,"="&amp;AB$4&amp;"_"&amp;$C22,Data!$H:$H)/IF(AND(AB$32&gt;0,AB$32&lt;=AB$30),AB$32,IF(AB$30&gt;0,AB$30,1))</f>
        <v>63</v>
      </c>
      <c r="AC22" s="232">
        <f>SUMIF(Data!$S:$S,"="&amp;AC$4&amp;"_"&amp;$C22,Data!$H:$H)/IF(AND(AC$32&gt;0,AC$32&lt;=AC$30),AC$32,IF(AC$30&gt;0,AC$30,1))</f>
        <v>27</v>
      </c>
      <c r="AD22" s="337">
        <f>SUMIF(Data!$S:$S,"="&amp;AD$4&amp;"_"&amp;$C22,Data!$H:$H)/IF(AND(AD$32&gt;0,AD$32&lt;=AD$30),AD$32,IF(AD$30&gt;0,AD$30,1))</f>
        <v>50.5</v>
      </c>
      <c r="AE22" s="232">
        <f>SUMIF(Data!$S:$S,"="&amp;AE$4&amp;"_"&amp;$C22,Data!$H:$H)/IF(AND(AE$32&gt;0,AE$32&lt;=AE$30),AE$32,IF(AE$30&gt;0,AE$30,1))</f>
        <v>57</v>
      </c>
      <c r="AF22" s="232">
        <f>SUMIF(Data!$S:$S,"="&amp;AF$4&amp;"_"&amp;$C22,Data!$H:$H)/IF(AND(AF$32&gt;0,AF$32&lt;=AF$30),AF$32,IF(AF$30&gt;0,AF$30,1))</f>
        <v>77</v>
      </c>
      <c r="AG22" s="232">
        <f>SUMIF(Data!$S:$S,"="&amp;AG$4&amp;"_"&amp;$C22,Data!$H:$H)/IF(AND(AG$32&gt;0,AG$32&lt;=AG$30),AG$32,IF(AG$30&gt;0,AG$30,1))</f>
        <v>7</v>
      </c>
      <c r="AH22" s="232">
        <f>SUMIF(Data!$S:$S,"="&amp;AH$4&amp;"_"&amp;$C22,Data!$H:$H)/IF(AND(AH$32&gt;0,AH$32&lt;=AH$30),AH$32,IF(AH$30&gt;0,AH$30,1))</f>
        <v>17</v>
      </c>
      <c r="AI22" s="232">
        <f>SUMIF(Data!$S:$S,"="&amp;AI$4&amp;"_"&amp;$C22,Data!$H:$H)/IF(AND(AI$32&gt;0,AI$32&lt;=AI$30),AI$32,IF(AI$30&gt;0,AI$30,1))</f>
        <v>34</v>
      </c>
      <c r="AJ22" s="232">
        <f>SUMIF(Data!$S:$S,"="&amp;AJ$4&amp;"_"&amp;$C22,Data!$H:$H)/IF(AND(AJ$32&gt;0,AJ$32&lt;=AJ$30),AJ$32,IF(AJ$30&gt;0,AJ$30,1))</f>
        <v>20</v>
      </c>
      <c r="AK22" s="232">
        <f>SUMIF(Data!$S:$S,"="&amp;AK$4&amp;"_"&amp;$C22,Data!$H:$H)/IF(AND(AK$32&gt;0,AK$32&lt;=AK$30),AK$32,IF(AK$30&gt;0,AK$30,1))</f>
        <v>8</v>
      </c>
      <c r="AL22" s="232">
        <f>SUMIF(Data!$S:$S,"="&amp;AL$4&amp;"_"&amp;$C22,Data!$H:$H)/IF(AND(AL$32&gt;0,AL$32&lt;=AL$30),AL$32,IF(AL$30&gt;0,AL$30,1))</f>
        <v>10</v>
      </c>
      <c r="AM22" s="232">
        <f>SUMIF(Data!$S:$S,"="&amp;AM$4&amp;"_"&amp;$C22,Data!$H:$H)/IF(AND(AM$32&gt;0,AM$32&lt;=AM$30),AM$32,IF(AM$30&gt;0,AM$30,1))</f>
        <v>25</v>
      </c>
      <c r="AN22" s="232">
        <f>SUMIF(Data!$S:$S,"="&amp;AN$4&amp;"_"&amp;$C22,Data!$H:$H)/IF(AND(AN$32&gt;0,AN$32&lt;=AN$30),AN$32,IF(AN$30&gt;0,AN$30,1))</f>
        <v>9</v>
      </c>
      <c r="AO22" s="232">
        <f>SUMIF(Data!$S:$S,"="&amp;AO$4&amp;"_"&amp;$C22,Data!$H:$H)/IF(AND(AO$32&gt;0,AO$32&lt;=AO$30),AO$32,IF(AO$30&gt;0,AO$30,1))</f>
        <v>17</v>
      </c>
      <c r="AP22" s="232">
        <f>SUMIF(Data!$S:$S,"="&amp;AP$4&amp;"_"&amp;$C22,Data!$H:$H)/IF(AND(AP$32&gt;0,AP$32&lt;=AP$30),AP$32,IF(AP$30&gt;0,AP$30,1))</f>
        <v>6</v>
      </c>
      <c r="AQ22" s="232">
        <f>SUMIF(Data!$S:$S,"="&amp;AQ$4&amp;"_"&amp;$C22,Data!$H:$H)/IF(AND(AQ$32&gt;0,AQ$32&lt;=AQ$30),AQ$32,IF(AQ$30&gt;0,AQ$30,1))</f>
        <v>24</v>
      </c>
      <c r="AR22" s="232">
        <f>SUMIF(Data!$S:$S,"="&amp;AR$4&amp;"_"&amp;$C22,Data!$H:$H)/IF(AND(AR$32&gt;0,AR$32&lt;=AR$30),AR$32,IF(AR$30&gt;0,AR$30,1))</f>
        <v>24</v>
      </c>
      <c r="AS22" s="232">
        <f>SUMIF(Data!$S:$S,"="&amp;AS$4&amp;"_"&amp;$C22,Data!$H:$H)/IF(AND(AS$32&gt;0,AS$32&lt;=AS$30),AS$32,IF(AS$30&gt;0,AS$30,1))</f>
        <v>14</v>
      </c>
      <c r="AT22" s="232">
        <f>SUMIF(Data!$S:$S,"="&amp;AT$4&amp;"_"&amp;$C22,Data!$H:$H)/IF(AND(AT$32&gt;0,AT$32&lt;=AT$30),AT$32,IF(AT$30&gt;0,AT$30,1))</f>
        <v>7</v>
      </c>
      <c r="AU22" s="232">
        <f>SUMIF(Data!$S:$S,"="&amp;AU$4&amp;"_"&amp;$C22,Data!$H:$H)/IF(AND(AU$32&gt;0,AU$32&lt;=AU$30),AU$32,IF(AU$30&gt;0,AU$30,1))</f>
        <v>14</v>
      </c>
      <c r="AV22" s="232">
        <f>SUMIF(Data!$S:$S,"="&amp;AV$4&amp;"_"&amp;$C22,Data!$H:$H)/IF(AND(AV$32&gt;0,AV$32&lt;=AV$30),AV$32,IF(AV$30&gt;0,AV$30,1))</f>
        <v>17</v>
      </c>
      <c r="AW22" s="232">
        <f>SUMIF(Data!$S:$S,"="&amp;AW$4&amp;"_"&amp;$C22,Data!$H:$H)/IF(AND(AW$32&gt;0,AW$32&lt;=AW$30),AW$32,IF(AW$30&gt;0,AW$30,1))</f>
        <v>5</v>
      </c>
      <c r="AX22" s="232">
        <f>SUMIF(Data!$S:$S,"="&amp;AX$4&amp;"_"&amp;$C22,Data!$H:$H)/IF(AND(AX$32&gt;0,AX$32&lt;=AX$30),AX$32,IF(AX$30&gt;0,AX$30,1))</f>
        <v>7</v>
      </c>
      <c r="AY22" s="232">
        <f>SUMIF(Data!$S:$S,"="&amp;AY$4&amp;"_"&amp;$C22,Data!$H:$H)/IF(AND(AY$32&gt;0,AY$32&lt;=AY$30),AY$32,IF(AY$30&gt;0,AY$30,1))</f>
        <v>7</v>
      </c>
      <c r="AZ22" s="232">
        <f>SUMIF(Data!$S:$S,"="&amp;AZ$4&amp;"_"&amp;$C22,Data!$H:$H)/IF(AND(AZ$32&gt;0,AZ$32&lt;=AZ$30),AZ$32,IF(AZ$30&gt;0,AZ$30,1))</f>
        <v>8</v>
      </c>
      <c r="BA22" s="232">
        <f>SUMIF(Data!$S:$S,"="&amp;BA$4&amp;"_"&amp;$C22,Data!$H:$H)/IF(AND(BA$32&gt;0,BA$32&lt;=BA$30),BA$32,IF(BA$30&gt;0,BA$30,1))</f>
        <v>11</v>
      </c>
      <c r="BB22" s="232">
        <f>SUMIF(Data!$S:$S,"="&amp;BB$4&amp;"_"&amp;$C22,Data!$H:$H)/IF(AND(BB$32&gt;0,BB$32&lt;=BB$30),BB$32,IF(BB$30&gt;0,BB$30,1))</f>
        <v>4</v>
      </c>
      <c r="BC22" s="232">
        <f>SUMIF(Data!$S:$S,"="&amp;BC$4&amp;"_"&amp;$C22,Data!$H:$H)/IF(AND(BC$32&gt;0,BC$32&lt;=BC$30),BC$32,IF(BC$30&gt;0,BC$30,1))</f>
        <v>36</v>
      </c>
      <c r="BD22" s="232">
        <f>SUMIF(Data!$S:$S,"="&amp;BD$4&amp;"_"&amp;$C22,Data!$H:$H)/IF(AND(BD$32&gt;0,BD$32&lt;=BD$30),BD$32,IF(BD$30&gt;0,BD$30,1))</f>
        <v>10</v>
      </c>
      <c r="BE22" s="232">
        <f>SUMIF(Data!$S:$S,"="&amp;BE$4&amp;"_"&amp;$C22,Data!$H:$H)/IF(AND(BE$32&gt;0,BE$32&lt;=BE$30),BE$32,IF(BE$30&gt;0,BE$30,1))</f>
        <v>0</v>
      </c>
      <c r="BF22" s="232">
        <f>SUMIF(Data!$S:$S,"="&amp;BF$4&amp;"_"&amp;$C22,Data!$H:$H)/IF(AND(BF$32&gt;0,BF$32&lt;=BF$30),BF$32,IF(BF$30&gt;0,BF$30,1))</f>
        <v>0</v>
      </c>
      <c r="BG22" s="231">
        <f t="shared" si="7"/>
        <v>0.73958333333333304</v>
      </c>
      <c r="BH22" s="233">
        <f t="shared" si="5"/>
        <v>96.384615384615387</v>
      </c>
      <c r="BI22" s="230">
        <f t="shared" si="6"/>
        <v>1253</v>
      </c>
    </row>
    <row r="23" spans="1:61" x14ac:dyDescent="0.25">
      <c r="D23" s="234">
        <f>IF(D25&gt;0,1,0)</f>
        <v>1</v>
      </c>
      <c r="E23" s="234">
        <f t="shared" ref="E23:BF23" si="8">IF(E25&gt;0,1,0)</f>
        <v>1</v>
      </c>
      <c r="F23" s="234">
        <f t="shared" si="8"/>
        <v>1</v>
      </c>
      <c r="G23" s="234">
        <f t="shared" si="8"/>
        <v>1</v>
      </c>
      <c r="H23" s="234">
        <f t="shared" si="8"/>
        <v>1</v>
      </c>
      <c r="I23" s="234">
        <f t="shared" si="8"/>
        <v>1</v>
      </c>
      <c r="J23" s="234">
        <f t="shared" si="8"/>
        <v>1</v>
      </c>
      <c r="K23" s="234">
        <f t="shared" si="8"/>
        <v>1</v>
      </c>
      <c r="L23" s="234">
        <f t="shared" si="8"/>
        <v>1</v>
      </c>
      <c r="M23" s="234">
        <f t="shared" si="8"/>
        <v>1</v>
      </c>
      <c r="N23" s="234">
        <f t="shared" si="8"/>
        <v>1</v>
      </c>
      <c r="O23" s="234">
        <f t="shared" si="8"/>
        <v>1</v>
      </c>
      <c r="P23" s="234">
        <f t="shared" si="8"/>
        <v>1</v>
      </c>
      <c r="Q23" s="234">
        <f t="shared" si="8"/>
        <v>1</v>
      </c>
      <c r="R23" s="234">
        <f t="shared" si="8"/>
        <v>1</v>
      </c>
      <c r="S23" s="234">
        <f t="shared" si="8"/>
        <v>1</v>
      </c>
      <c r="T23" s="234">
        <f t="shared" si="8"/>
        <v>1</v>
      </c>
      <c r="U23" s="234">
        <f t="shared" si="8"/>
        <v>1</v>
      </c>
      <c r="V23" s="234">
        <f t="shared" si="8"/>
        <v>1</v>
      </c>
      <c r="W23" s="234">
        <f t="shared" si="8"/>
        <v>1</v>
      </c>
      <c r="X23" s="234">
        <f t="shared" si="8"/>
        <v>1</v>
      </c>
      <c r="Y23" s="234">
        <f t="shared" si="8"/>
        <v>1</v>
      </c>
      <c r="Z23" s="234">
        <f t="shared" si="8"/>
        <v>1</v>
      </c>
      <c r="AA23" s="234">
        <f t="shared" si="8"/>
        <v>0</v>
      </c>
      <c r="AB23" s="234">
        <f t="shared" si="8"/>
        <v>1</v>
      </c>
      <c r="AC23" s="234">
        <f t="shared" si="8"/>
        <v>1</v>
      </c>
      <c r="AD23" s="234">
        <f t="shared" si="8"/>
        <v>1</v>
      </c>
      <c r="AE23" s="234">
        <f t="shared" si="8"/>
        <v>1</v>
      </c>
      <c r="AF23" s="234">
        <f t="shared" si="8"/>
        <v>1</v>
      </c>
      <c r="AG23" s="234">
        <f t="shared" si="8"/>
        <v>1</v>
      </c>
      <c r="AH23" s="234">
        <f t="shared" si="8"/>
        <v>1</v>
      </c>
      <c r="AI23" s="234">
        <f t="shared" si="8"/>
        <v>1</v>
      </c>
      <c r="AJ23" s="234">
        <f t="shared" si="8"/>
        <v>1</v>
      </c>
      <c r="AK23" s="234">
        <f t="shared" si="8"/>
        <v>1</v>
      </c>
      <c r="AL23" s="234">
        <f t="shared" si="8"/>
        <v>1</v>
      </c>
      <c r="AM23" s="234">
        <f t="shared" si="8"/>
        <v>1</v>
      </c>
      <c r="AN23" s="234">
        <f t="shared" si="8"/>
        <v>1</v>
      </c>
      <c r="AO23" s="234">
        <f t="shared" si="8"/>
        <v>1</v>
      </c>
      <c r="AP23" s="234">
        <f t="shared" si="8"/>
        <v>1</v>
      </c>
      <c r="AQ23" s="234">
        <f t="shared" si="8"/>
        <v>1</v>
      </c>
      <c r="AR23" s="234">
        <f t="shared" si="8"/>
        <v>1</v>
      </c>
      <c r="AS23" s="234">
        <f t="shared" si="8"/>
        <v>1</v>
      </c>
      <c r="AT23" s="234">
        <f t="shared" si="8"/>
        <v>1</v>
      </c>
      <c r="AU23" s="234">
        <f t="shared" si="8"/>
        <v>1</v>
      </c>
      <c r="AV23" s="234">
        <f t="shared" si="8"/>
        <v>1</v>
      </c>
      <c r="AW23" s="234">
        <f t="shared" si="8"/>
        <v>1</v>
      </c>
      <c r="AX23" s="234">
        <f t="shared" si="8"/>
        <v>1</v>
      </c>
      <c r="AY23" s="234">
        <f t="shared" si="8"/>
        <v>1</v>
      </c>
      <c r="AZ23" s="234">
        <f t="shared" si="8"/>
        <v>1</v>
      </c>
      <c r="BA23" s="234">
        <f>IF(BA25&gt;0,1,0)</f>
        <v>1</v>
      </c>
      <c r="BB23" s="234">
        <f>IF(BB25&gt;0,1,0)</f>
        <v>1</v>
      </c>
      <c r="BC23" s="234">
        <f>IF(BC25&gt;0,1,0)</f>
        <v>1</v>
      </c>
      <c r="BD23" s="234">
        <f>IF(BD25&gt;0,1,0)</f>
        <v>1</v>
      </c>
      <c r="BE23" s="234">
        <f t="shared" ref="BE23" si="9">IF(BE25&gt;0,1,0)</f>
        <v>0</v>
      </c>
      <c r="BF23" s="234">
        <f t="shared" si="8"/>
        <v>0</v>
      </c>
    </row>
    <row r="24" spans="1:61" x14ac:dyDescent="0.25">
      <c r="A24" s="230" t="s">
        <v>21</v>
      </c>
      <c r="D24" s="230">
        <f t="shared" ref="D24:AI24" si="10">SUM(D5:D12)</f>
        <v>73</v>
      </c>
      <c r="E24" s="230">
        <f t="shared" si="10"/>
        <v>79</v>
      </c>
      <c r="F24" s="230">
        <f t="shared" si="10"/>
        <v>0</v>
      </c>
      <c r="G24" s="230">
        <f t="shared" si="10"/>
        <v>46</v>
      </c>
      <c r="H24" s="230">
        <f t="shared" si="10"/>
        <v>201</v>
      </c>
      <c r="I24" s="230">
        <f t="shared" si="10"/>
        <v>201</v>
      </c>
      <c r="J24" s="230">
        <f t="shared" si="10"/>
        <v>0</v>
      </c>
      <c r="K24" s="230">
        <f t="shared" si="10"/>
        <v>201</v>
      </c>
      <c r="L24" s="230">
        <f t="shared" si="10"/>
        <v>63</v>
      </c>
      <c r="M24" s="230">
        <f t="shared" si="10"/>
        <v>66</v>
      </c>
      <c r="N24" s="230">
        <f t="shared" si="10"/>
        <v>71</v>
      </c>
      <c r="O24" s="230">
        <f t="shared" si="10"/>
        <v>0</v>
      </c>
      <c r="P24" s="230">
        <f t="shared" si="10"/>
        <v>137.5</v>
      </c>
      <c r="Q24" s="230">
        <f t="shared" si="10"/>
        <v>267</v>
      </c>
      <c r="R24" s="230">
        <f t="shared" si="10"/>
        <v>205</v>
      </c>
      <c r="S24" s="230">
        <f t="shared" si="10"/>
        <v>144</v>
      </c>
      <c r="T24" s="230">
        <f t="shared" si="10"/>
        <v>129</v>
      </c>
      <c r="U24" s="230">
        <f t="shared" si="10"/>
        <v>61</v>
      </c>
      <c r="V24" s="230">
        <f t="shared" si="10"/>
        <v>57</v>
      </c>
      <c r="W24" s="230">
        <f t="shared" si="10"/>
        <v>70</v>
      </c>
      <c r="X24" s="230">
        <f t="shared" si="10"/>
        <v>61</v>
      </c>
      <c r="Y24" s="230">
        <f t="shared" si="10"/>
        <v>49</v>
      </c>
      <c r="Z24" s="230">
        <f t="shared" si="10"/>
        <v>50</v>
      </c>
      <c r="AA24" s="230">
        <f t="shared" si="10"/>
        <v>100</v>
      </c>
      <c r="AB24" s="230">
        <f t="shared" si="10"/>
        <v>320</v>
      </c>
      <c r="AC24" s="230">
        <f t="shared" si="10"/>
        <v>118</v>
      </c>
      <c r="AD24" s="230">
        <f t="shared" si="10"/>
        <v>400</v>
      </c>
      <c r="AE24" s="230">
        <f t="shared" si="10"/>
        <v>400</v>
      </c>
      <c r="AF24" s="230">
        <f t="shared" si="10"/>
        <v>264.5</v>
      </c>
      <c r="AG24" s="230">
        <f t="shared" si="10"/>
        <v>29</v>
      </c>
      <c r="AH24" s="230">
        <f t="shared" si="10"/>
        <v>119</v>
      </c>
      <c r="AI24" s="230">
        <f t="shared" si="10"/>
        <v>284</v>
      </c>
      <c r="AJ24" s="230">
        <f t="shared" ref="AJ24:BF24" si="11">SUM(AJ5:AJ12)</f>
        <v>120</v>
      </c>
      <c r="AK24" s="230">
        <f t="shared" si="11"/>
        <v>55</v>
      </c>
      <c r="AL24" s="230">
        <f t="shared" si="11"/>
        <v>32</v>
      </c>
      <c r="AM24" s="230">
        <f t="shared" si="11"/>
        <v>57</v>
      </c>
      <c r="AN24" s="230">
        <f t="shared" si="11"/>
        <v>36</v>
      </c>
      <c r="AO24" s="230">
        <f t="shared" si="11"/>
        <v>52</v>
      </c>
      <c r="AP24" s="230">
        <f t="shared" si="11"/>
        <v>33</v>
      </c>
      <c r="AQ24" s="230">
        <f t="shared" si="11"/>
        <v>70</v>
      </c>
      <c r="AR24" s="230">
        <f t="shared" si="11"/>
        <v>121</v>
      </c>
      <c r="AS24" s="230">
        <f t="shared" si="11"/>
        <v>32</v>
      </c>
      <c r="AT24" s="230">
        <f t="shared" si="11"/>
        <v>56</v>
      </c>
      <c r="AU24" s="230">
        <f t="shared" si="11"/>
        <v>56</v>
      </c>
      <c r="AV24" s="230">
        <f t="shared" si="11"/>
        <v>65</v>
      </c>
      <c r="AW24" s="230">
        <f t="shared" si="11"/>
        <v>33</v>
      </c>
      <c r="AX24" s="230">
        <f t="shared" si="11"/>
        <v>49</v>
      </c>
      <c r="AY24" s="230">
        <f t="shared" si="11"/>
        <v>26</v>
      </c>
      <c r="AZ24" s="230">
        <f t="shared" si="11"/>
        <v>111</v>
      </c>
      <c r="BA24" s="230">
        <f>SUM(BA5:BA12)</f>
        <v>47</v>
      </c>
      <c r="BB24" s="230">
        <f>SUM(BB5:BB12)</f>
        <v>31</v>
      </c>
      <c r="BC24" s="230">
        <f>SUM(BC5:BC12)</f>
        <v>37</v>
      </c>
      <c r="BD24" s="230">
        <f>SUM(BD5:BD12)</f>
        <v>31</v>
      </c>
      <c r="BE24" s="230">
        <f t="shared" ref="BE24" si="12">SUM(BE5:BE12)</f>
        <v>0</v>
      </c>
      <c r="BF24" s="230">
        <f t="shared" si="11"/>
        <v>0</v>
      </c>
      <c r="BH24" s="230">
        <f>SUM(D24:BF24)</f>
        <v>5416</v>
      </c>
    </row>
    <row r="25" spans="1:61" x14ac:dyDescent="0.25">
      <c r="A25" s="230" t="s">
        <v>22</v>
      </c>
      <c r="D25" s="230">
        <f t="shared" ref="D25:AI25" si="13">SUM(D15:D22)</f>
        <v>120</v>
      </c>
      <c r="E25" s="230">
        <f t="shared" si="13"/>
        <v>159</v>
      </c>
      <c r="F25" s="230">
        <f t="shared" si="13"/>
        <v>114</v>
      </c>
      <c r="G25" s="230">
        <f t="shared" si="13"/>
        <v>59</v>
      </c>
      <c r="H25" s="230">
        <f t="shared" si="13"/>
        <v>246</v>
      </c>
      <c r="I25" s="230">
        <f t="shared" si="13"/>
        <v>228</v>
      </c>
      <c r="J25" s="230">
        <f t="shared" si="13"/>
        <v>40</v>
      </c>
      <c r="K25" s="230">
        <f t="shared" si="13"/>
        <v>294</v>
      </c>
      <c r="L25" s="230">
        <f t="shared" si="13"/>
        <v>80</v>
      </c>
      <c r="M25" s="230">
        <f t="shared" si="13"/>
        <v>166.5</v>
      </c>
      <c r="N25" s="230">
        <f t="shared" si="13"/>
        <v>99</v>
      </c>
      <c r="O25" s="230">
        <f t="shared" si="13"/>
        <v>619</v>
      </c>
      <c r="P25" s="230">
        <f t="shared" si="13"/>
        <v>214</v>
      </c>
      <c r="Q25" s="230">
        <f t="shared" si="13"/>
        <v>522</v>
      </c>
      <c r="R25" s="230">
        <f t="shared" si="13"/>
        <v>410</v>
      </c>
      <c r="S25" s="230">
        <f t="shared" si="13"/>
        <v>223</v>
      </c>
      <c r="T25" s="230">
        <f t="shared" si="13"/>
        <v>141</v>
      </c>
      <c r="U25" s="230">
        <f t="shared" si="13"/>
        <v>83</v>
      </c>
      <c r="V25" s="230">
        <f t="shared" si="13"/>
        <v>129</v>
      </c>
      <c r="W25" s="230">
        <f t="shared" si="13"/>
        <v>91</v>
      </c>
      <c r="X25" s="230">
        <f t="shared" si="13"/>
        <v>91</v>
      </c>
      <c r="Y25" s="230">
        <f t="shared" si="13"/>
        <v>49</v>
      </c>
      <c r="Z25" s="230">
        <f t="shared" si="13"/>
        <v>75</v>
      </c>
      <c r="AA25" s="230">
        <f t="shared" si="13"/>
        <v>0</v>
      </c>
      <c r="AB25" s="230">
        <f t="shared" si="13"/>
        <v>416</v>
      </c>
      <c r="AC25" s="230">
        <f t="shared" si="13"/>
        <v>145</v>
      </c>
      <c r="AD25" s="230">
        <f t="shared" si="13"/>
        <v>481</v>
      </c>
      <c r="AE25" s="230">
        <f t="shared" si="13"/>
        <v>531</v>
      </c>
      <c r="AF25" s="230">
        <f t="shared" si="13"/>
        <v>444</v>
      </c>
      <c r="AG25" s="230">
        <f t="shared" si="13"/>
        <v>39</v>
      </c>
      <c r="AH25" s="230">
        <f t="shared" si="13"/>
        <v>173</v>
      </c>
      <c r="AI25" s="230">
        <f t="shared" si="13"/>
        <v>325</v>
      </c>
      <c r="AJ25" s="230">
        <f t="shared" ref="AJ25:BF25" si="14">SUM(AJ15:AJ22)</f>
        <v>169</v>
      </c>
      <c r="AK25" s="230">
        <f t="shared" si="14"/>
        <v>109</v>
      </c>
      <c r="AL25" s="230">
        <f t="shared" si="14"/>
        <v>55</v>
      </c>
      <c r="AM25" s="230">
        <f t="shared" si="14"/>
        <v>96</v>
      </c>
      <c r="AN25" s="230">
        <f t="shared" si="14"/>
        <v>45</v>
      </c>
      <c r="AO25" s="230">
        <f t="shared" si="14"/>
        <v>84</v>
      </c>
      <c r="AP25" s="230">
        <f t="shared" si="14"/>
        <v>49</v>
      </c>
      <c r="AQ25" s="230">
        <f t="shared" si="14"/>
        <v>117</v>
      </c>
      <c r="AR25" s="230">
        <f t="shared" si="14"/>
        <v>151</v>
      </c>
      <c r="AS25" s="230">
        <f t="shared" si="14"/>
        <v>39</v>
      </c>
      <c r="AT25" s="230">
        <f t="shared" si="14"/>
        <v>53</v>
      </c>
      <c r="AU25" s="230">
        <f t="shared" si="14"/>
        <v>77</v>
      </c>
      <c r="AV25" s="230">
        <f t="shared" si="14"/>
        <v>100</v>
      </c>
      <c r="AW25" s="230">
        <f t="shared" si="14"/>
        <v>45</v>
      </c>
      <c r="AX25" s="230">
        <f t="shared" si="14"/>
        <v>64</v>
      </c>
      <c r="AY25" s="230">
        <f t="shared" si="14"/>
        <v>55</v>
      </c>
      <c r="AZ25" s="230">
        <f t="shared" si="14"/>
        <v>143</v>
      </c>
      <c r="BA25" s="230">
        <f>SUM(BA15:BA22)</f>
        <v>70</v>
      </c>
      <c r="BB25" s="230">
        <f>SUM(BB15:BB22)</f>
        <v>52</v>
      </c>
      <c r="BC25" s="230">
        <f>SUM(BC15:BC22)</f>
        <v>187</v>
      </c>
      <c r="BD25" s="230">
        <f>SUM(BD15:BD22)</f>
        <v>37</v>
      </c>
      <c r="BE25" s="230">
        <f t="shared" ref="BE25" si="15">SUM(BE15:BE22)</f>
        <v>0</v>
      </c>
      <c r="BF25" s="230">
        <f t="shared" si="14"/>
        <v>0</v>
      </c>
      <c r="BH25" s="230">
        <f>SUM(D25:BF25)</f>
        <v>8603.5</v>
      </c>
    </row>
    <row r="26" spans="1:61" x14ac:dyDescent="0.25">
      <c r="A26" s="230" t="s">
        <v>57</v>
      </c>
      <c r="D26" s="230">
        <f t="shared" ref="D26:AI26" si="16">D24+D25</f>
        <v>193</v>
      </c>
      <c r="E26" s="230">
        <f t="shared" si="16"/>
        <v>238</v>
      </c>
      <c r="F26" s="230">
        <f t="shared" si="16"/>
        <v>114</v>
      </c>
      <c r="G26" s="230">
        <f t="shared" si="16"/>
        <v>105</v>
      </c>
      <c r="H26" s="230">
        <f t="shared" si="16"/>
        <v>447</v>
      </c>
      <c r="I26" s="230">
        <f t="shared" si="16"/>
        <v>429</v>
      </c>
      <c r="J26" s="230">
        <f t="shared" si="16"/>
        <v>40</v>
      </c>
      <c r="K26" s="230">
        <f t="shared" si="16"/>
        <v>495</v>
      </c>
      <c r="L26" s="230">
        <f t="shared" si="16"/>
        <v>143</v>
      </c>
      <c r="M26" s="230">
        <f t="shared" si="16"/>
        <v>232.5</v>
      </c>
      <c r="N26" s="230">
        <f t="shared" si="16"/>
        <v>170</v>
      </c>
      <c r="O26" s="230">
        <f t="shared" si="16"/>
        <v>619</v>
      </c>
      <c r="P26" s="230">
        <f t="shared" si="16"/>
        <v>351.5</v>
      </c>
      <c r="Q26" s="230">
        <f t="shared" si="16"/>
        <v>789</v>
      </c>
      <c r="R26" s="230">
        <f t="shared" si="16"/>
        <v>615</v>
      </c>
      <c r="S26" s="230">
        <f t="shared" si="16"/>
        <v>367</v>
      </c>
      <c r="T26" s="230">
        <f t="shared" si="16"/>
        <v>270</v>
      </c>
      <c r="U26" s="230">
        <f t="shared" si="16"/>
        <v>144</v>
      </c>
      <c r="V26" s="230">
        <f t="shared" si="16"/>
        <v>186</v>
      </c>
      <c r="W26" s="230">
        <f t="shared" si="16"/>
        <v>161</v>
      </c>
      <c r="X26" s="230">
        <f t="shared" si="16"/>
        <v>152</v>
      </c>
      <c r="Y26" s="230">
        <f t="shared" si="16"/>
        <v>98</v>
      </c>
      <c r="Z26" s="230">
        <f t="shared" si="16"/>
        <v>125</v>
      </c>
      <c r="AA26" s="230">
        <f t="shared" si="16"/>
        <v>100</v>
      </c>
      <c r="AB26" s="230">
        <f t="shared" si="16"/>
        <v>736</v>
      </c>
      <c r="AC26" s="230">
        <f t="shared" si="16"/>
        <v>263</v>
      </c>
      <c r="AD26" s="230">
        <f t="shared" si="16"/>
        <v>881</v>
      </c>
      <c r="AE26" s="230">
        <f t="shared" si="16"/>
        <v>931</v>
      </c>
      <c r="AF26" s="230">
        <f t="shared" si="16"/>
        <v>708.5</v>
      </c>
      <c r="AG26" s="230">
        <f t="shared" si="16"/>
        <v>68</v>
      </c>
      <c r="AH26" s="230">
        <f t="shared" si="16"/>
        <v>292</v>
      </c>
      <c r="AI26" s="230">
        <f t="shared" si="16"/>
        <v>609</v>
      </c>
      <c r="AJ26" s="230">
        <f t="shared" ref="AJ26:BF26" si="17">AJ24+AJ25</f>
        <v>289</v>
      </c>
      <c r="AK26" s="230">
        <f t="shared" si="17"/>
        <v>164</v>
      </c>
      <c r="AL26" s="230">
        <f t="shared" si="17"/>
        <v>87</v>
      </c>
      <c r="AM26" s="230">
        <f t="shared" si="17"/>
        <v>153</v>
      </c>
      <c r="AN26" s="230">
        <f t="shared" si="17"/>
        <v>81</v>
      </c>
      <c r="AO26" s="230">
        <f t="shared" si="17"/>
        <v>136</v>
      </c>
      <c r="AP26" s="230">
        <f t="shared" si="17"/>
        <v>82</v>
      </c>
      <c r="AQ26" s="230">
        <f t="shared" si="17"/>
        <v>187</v>
      </c>
      <c r="AR26" s="230">
        <f t="shared" si="17"/>
        <v>272</v>
      </c>
      <c r="AS26" s="230">
        <f t="shared" si="17"/>
        <v>71</v>
      </c>
      <c r="AT26" s="230">
        <f t="shared" si="17"/>
        <v>109</v>
      </c>
      <c r="AU26" s="230">
        <f t="shared" si="17"/>
        <v>133</v>
      </c>
      <c r="AV26" s="230">
        <f t="shared" si="17"/>
        <v>165</v>
      </c>
      <c r="AW26" s="230">
        <f t="shared" si="17"/>
        <v>78</v>
      </c>
      <c r="AX26" s="230">
        <f t="shared" si="17"/>
        <v>113</v>
      </c>
      <c r="AY26" s="230">
        <f t="shared" si="17"/>
        <v>81</v>
      </c>
      <c r="AZ26" s="230">
        <f t="shared" si="17"/>
        <v>254</v>
      </c>
      <c r="BA26" s="230">
        <f>BA24+BA25</f>
        <v>117</v>
      </c>
      <c r="BB26" s="230">
        <f>BB24+BB25</f>
        <v>83</v>
      </c>
      <c r="BC26" s="230">
        <f>BC24+BC25</f>
        <v>224</v>
      </c>
      <c r="BD26" s="230">
        <f>BD24+BD25</f>
        <v>68</v>
      </c>
      <c r="BE26" s="230">
        <f t="shared" ref="BE26" si="18">BE24+BE25</f>
        <v>0</v>
      </c>
      <c r="BF26" s="230">
        <f t="shared" si="17"/>
        <v>0</v>
      </c>
      <c r="BH26" s="230">
        <f>SUM(D26:BF26)</f>
        <v>14019.5</v>
      </c>
    </row>
    <row r="28" spans="1:61" x14ac:dyDescent="0.25">
      <c r="A28" s="230" t="s">
        <v>49</v>
      </c>
      <c r="D28" s="230">
        <f t="shared" ref="D28:AI28" si="19">IF(AND(D24&gt;0,D25&gt;0),D26,0)</f>
        <v>193</v>
      </c>
      <c r="E28" s="230">
        <f t="shared" si="19"/>
        <v>238</v>
      </c>
      <c r="F28" s="230">
        <f t="shared" si="19"/>
        <v>0</v>
      </c>
      <c r="G28" s="230">
        <f t="shared" si="19"/>
        <v>105</v>
      </c>
      <c r="H28" s="230">
        <f t="shared" si="19"/>
        <v>447</v>
      </c>
      <c r="I28" s="230">
        <f t="shared" si="19"/>
        <v>429</v>
      </c>
      <c r="J28" s="230">
        <f t="shared" si="19"/>
        <v>0</v>
      </c>
      <c r="K28" s="230">
        <f t="shared" si="19"/>
        <v>495</v>
      </c>
      <c r="L28" s="230">
        <f t="shared" si="19"/>
        <v>143</v>
      </c>
      <c r="M28" s="230">
        <f t="shared" si="19"/>
        <v>232.5</v>
      </c>
      <c r="N28" s="230">
        <f t="shared" si="19"/>
        <v>170</v>
      </c>
      <c r="O28" s="230">
        <f t="shared" si="19"/>
        <v>0</v>
      </c>
      <c r="P28" s="230">
        <f t="shared" si="19"/>
        <v>351.5</v>
      </c>
      <c r="Q28" s="230">
        <f t="shared" si="19"/>
        <v>789</v>
      </c>
      <c r="R28" s="230">
        <f t="shared" si="19"/>
        <v>615</v>
      </c>
      <c r="S28" s="230">
        <f t="shared" si="19"/>
        <v>367</v>
      </c>
      <c r="T28" s="230">
        <f t="shared" si="19"/>
        <v>270</v>
      </c>
      <c r="U28" s="230">
        <f t="shared" si="19"/>
        <v>144</v>
      </c>
      <c r="V28" s="230">
        <f t="shared" si="19"/>
        <v>186</v>
      </c>
      <c r="W28" s="230">
        <f t="shared" si="19"/>
        <v>161</v>
      </c>
      <c r="X28" s="230">
        <f t="shared" si="19"/>
        <v>152</v>
      </c>
      <c r="Y28" s="230">
        <f t="shared" si="19"/>
        <v>98</v>
      </c>
      <c r="Z28" s="230">
        <f t="shared" si="19"/>
        <v>125</v>
      </c>
      <c r="AA28" s="230">
        <f t="shared" si="19"/>
        <v>0</v>
      </c>
      <c r="AB28" s="230">
        <f t="shared" si="19"/>
        <v>736</v>
      </c>
      <c r="AC28" s="230">
        <f t="shared" si="19"/>
        <v>263</v>
      </c>
      <c r="AD28" s="230">
        <f t="shared" si="19"/>
        <v>881</v>
      </c>
      <c r="AE28" s="230">
        <f t="shared" si="19"/>
        <v>931</v>
      </c>
      <c r="AF28" s="230">
        <f t="shared" si="19"/>
        <v>708.5</v>
      </c>
      <c r="AG28" s="230">
        <f t="shared" si="19"/>
        <v>68</v>
      </c>
      <c r="AH28" s="230">
        <f t="shared" si="19"/>
        <v>292</v>
      </c>
      <c r="AI28" s="230">
        <f t="shared" si="19"/>
        <v>609</v>
      </c>
      <c r="AJ28" s="230">
        <f t="shared" ref="AJ28:BF28" si="20">IF(AND(AJ24&gt;0,AJ25&gt;0),AJ26,0)</f>
        <v>289</v>
      </c>
      <c r="AK28" s="230">
        <f t="shared" si="20"/>
        <v>164</v>
      </c>
      <c r="AL28" s="230">
        <f t="shared" si="20"/>
        <v>87</v>
      </c>
      <c r="AM28" s="230">
        <f t="shared" si="20"/>
        <v>153</v>
      </c>
      <c r="AN28" s="230">
        <f t="shared" si="20"/>
        <v>81</v>
      </c>
      <c r="AO28" s="230">
        <f t="shared" si="20"/>
        <v>136</v>
      </c>
      <c r="AP28" s="230">
        <f t="shared" si="20"/>
        <v>82</v>
      </c>
      <c r="AQ28" s="230">
        <f t="shared" si="20"/>
        <v>187</v>
      </c>
      <c r="AR28" s="230">
        <f t="shared" si="20"/>
        <v>272</v>
      </c>
      <c r="AS28" s="230">
        <f t="shared" si="20"/>
        <v>71</v>
      </c>
      <c r="AT28" s="230">
        <f t="shared" si="20"/>
        <v>109</v>
      </c>
      <c r="AU28" s="230">
        <f t="shared" si="20"/>
        <v>133</v>
      </c>
      <c r="AV28" s="230">
        <f t="shared" si="20"/>
        <v>165</v>
      </c>
      <c r="AW28" s="230">
        <f t="shared" si="20"/>
        <v>78</v>
      </c>
      <c r="AX28" s="230">
        <f t="shared" si="20"/>
        <v>113</v>
      </c>
      <c r="AY28" s="230">
        <f t="shared" si="20"/>
        <v>81</v>
      </c>
      <c r="AZ28" s="230">
        <f t="shared" si="20"/>
        <v>254</v>
      </c>
      <c r="BA28" s="230">
        <f>IF(AND(BA24&gt;0,BA25&gt;0),BA26,0)</f>
        <v>117</v>
      </c>
      <c r="BB28" s="230">
        <f>IF(AND(BB24&gt;0,BB25&gt;0),BB26,0)</f>
        <v>83</v>
      </c>
      <c r="BC28" s="230">
        <f>IF(AND(BC24&gt;0,BC25&gt;0),BC26,0)</f>
        <v>224</v>
      </c>
      <c r="BD28" s="230">
        <f>IF(AND(BD24&gt;0,BD25&gt;0),BD26,0)</f>
        <v>68</v>
      </c>
      <c r="BE28" s="230">
        <f t="shared" ref="BE28" si="21">IF(AND(BE24&gt;0,BE25&gt;0),BE26,0)</f>
        <v>0</v>
      </c>
      <c r="BF28" s="230">
        <f t="shared" si="20"/>
        <v>0</v>
      </c>
      <c r="BH28" s="230">
        <f>SUM(D28:BF28)</f>
        <v>13146.5</v>
      </c>
    </row>
    <row r="29" spans="1:61" x14ac:dyDescent="0.25">
      <c r="A29" s="230" t="s">
        <v>65</v>
      </c>
      <c r="B29" s="230" t="s">
        <v>635</v>
      </c>
      <c r="C29" s="230">
        <f>COUNTIF(D29:BF29,"&gt;"&amp;1)</f>
        <v>5</v>
      </c>
      <c r="D29" s="230">
        <f>IF(MOD(COUNTIF(Data!$T:$T,"="&amp;D$4&amp;$A29),32)=0,COUNTIF(Data!$T:$T,"="&amp;D$4&amp;$A29)/32,"_"&amp;COUNTIF(Data!$T:$T,"="&amp;D$4&amp;$A29))</f>
        <v>1</v>
      </c>
      <c r="E29" s="230">
        <f>IF(MOD(COUNTIF(Data!$T:$T,"="&amp;E$4&amp;$A29),32)=0,COUNTIF(Data!$T:$T,"="&amp;E$4&amp;$A29)/32,"_"&amp;COUNTIF(Data!$T:$T,"="&amp;E$4&amp;$A29))</f>
        <v>2</v>
      </c>
      <c r="F29" s="230">
        <f>IF(MOD(COUNTIF(Data!$T:$T,"="&amp;F$4&amp;$A29),32)=0,COUNTIF(Data!$T:$T,"="&amp;F$4&amp;$A29)/32,"_"&amp;COUNTIF(Data!$T:$T,"="&amp;F$4&amp;$A29))</f>
        <v>0</v>
      </c>
      <c r="G29" s="230">
        <f>IF(MOD(COUNTIF(Data!$T:$T,"="&amp;G$4&amp;$A29),32)=0,COUNTIF(Data!$T:$T,"="&amp;G$4&amp;$A29)/32,"_"&amp;COUNTIF(Data!$T:$T,"="&amp;G$4&amp;$A29))</f>
        <v>1</v>
      </c>
      <c r="H29" s="230">
        <f>IF(MOD(COUNTIF(Data!$T:$T,"="&amp;H$4&amp;$A29),32)=0,COUNTIF(Data!$T:$T,"="&amp;H$4&amp;$A29)/32,"_"&amp;COUNTIF(Data!$T:$T,"="&amp;H$4&amp;$A29))</f>
        <v>1</v>
      </c>
      <c r="I29" s="230">
        <f>IF(MOD(COUNTIF(Data!$T:$T,"="&amp;I$4&amp;$A29),32)=0,COUNTIF(Data!$T:$T,"="&amp;I$4&amp;$A29)/32,"_"&amp;COUNTIF(Data!$T:$T,"="&amp;I$4&amp;$A29))</f>
        <v>1</v>
      </c>
      <c r="J29" s="230">
        <f>IF(MOD(COUNTIF(Data!$T:$T,"="&amp;J$4&amp;$A29),32)=0,COUNTIF(Data!$T:$T,"="&amp;J$4&amp;$A29)/32,"_"&amp;COUNTIF(Data!$T:$T,"="&amp;J$4&amp;$A29))</f>
        <v>0</v>
      </c>
      <c r="K29" s="230">
        <f>IF(MOD(COUNTIF(Data!$T:$T,"="&amp;K$4&amp;$A29),32)=0,COUNTIF(Data!$T:$T,"="&amp;K$4&amp;$A29)/32,"_"&amp;COUNTIF(Data!$T:$T,"="&amp;K$4&amp;$A29))</f>
        <v>1</v>
      </c>
      <c r="L29" s="230">
        <f>IF(MOD(COUNTIF(Data!$T:$T,"="&amp;L$4&amp;$A29),32)=0,COUNTIF(Data!$T:$T,"="&amp;L$4&amp;$A29)/32,"_"&amp;COUNTIF(Data!$T:$T,"="&amp;L$4&amp;$A29))</f>
        <v>1</v>
      </c>
      <c r="M29" s="230">
        <f>IF(MOD(COUNTIF(Data!$T:$T,"="&amp;M$4&amp;$A29),32)=0,COUNTIF(Data!$T:$T,"="&amp;M$4&amp;$A29)/32,"_"&amp;COUNTIF(Data!$T:$T,"="&amp;M$4&amp;$A29))</f>
        <v>2</v>
      </c>
      <c r="N29" s="230">
        <f>IF(MOD(COUNTIF(Data!$T:$T,"="&amp;N$4&amp;$A29),32)=0,COUNTIF(Data!$T:$T,"="&amp;N$4&amp;$A29)/32,"_"&amp;COUNTIF(Data!$T:$T,"="&amp;N$4&amp;$A29))</f>
        <v>1</v>
      </c>
      <c r="O29" s="230">
        <f>IF(MOD(COUNTIF(Data!$T:$T,"="&amp;O$4&amp;$A29),32)=0,COUNTIF(Data!$T:$T,"="&amp;O$4&amp;$A29)/32,"_"&amp;COUNTIF(Data!$T:$T,"="&amp;O$4&amp;$A29))</f>
        <v>0</v>
      </c>
      <c r="P29" s="230">
        <f>IF(MOD(COUNTIF(Data!$T:$T,"="&amp;P$4&amp;$A29),32)=0,COUNTIF(Data!$T:$T,"="&amp;P$4&amp;$A29)/32,"_"&amp;COUNTIF(Data!$T:$T,"="&amp;P$4&amp;$A29))</f>
        <v>2</v>
      </c>
      <c r="Q29" s="230">
        <f>IF(MOD(COUNTIF(Data!$T:$T,"="&amp;Q$4&amp;$A29),32)=0,COUNTIF(Data!$T:$T,"="&amp;Q$4&amp;$A29)/32,"_"&amp;COUNTIF(Data!$T:$T,"="&amp;Q$4&amp;$A29))</f>
        <v>1</v>
      </c>
      <c r="R29" s="230">
        <f>IF(MOD(COUNTIF(Data!$T:$T,"="&amp;R$4&amp;$A29),32)=0,COUNTIF(Data!$T:$T,"="&amp;R$4&amp;$A29)/32,"_"&amp;COUNTIF(Data!$T:$T,"="&amp;R$4&amp;$A29))</f>
        <v>1</v>
      </c>
      <c r="S29" s="230">
        <f>IF(MOD(COUNTIF(Data!$T:$T,"="&amp;S$4&amp;$A29),32)=0,COUNTIF(Data!$T:$T,"="&amp;S$4&amp;$A29)/32,"_"&amp;COUNTIF(Data!$T:$T,"="&amp;S$4&amp;$A29))</f>
        <v>1</v>
      </c>
      <c r="T29" s="230">
        <f>IF(MOD(COUNTIF(Data!$T:$T,"="&amp;T$4&amp;$A29),32)=0,COUNTIF(Data!$T:$T,"="&amp;T$4&amp;$A29)/32,"_"&amp;COUNTIF(Data!$T:$T,"="&amp;T$4&amp;$A29))</f>
        <v>1</v>
      </c>
      <c r="U29" s="230">
        <f>IF(MOD(COUNTIF(Data!$T:$T,"="&amp;U$4&amp;$A29),32)=0,COUNTIF(Data!$T:$T,"="&amp;U$4&amp;$A29)/32,"_"&amp;COUNTIF(Data!$T:$T,"="&amp;U$4&amp;$A29))</f>
        <v>1</v>
      </c>
      <c r="V29" s="230">
        <f>IF(MOD(COUNTIF(Data!$T:$T,"="&amp;V$4&amp;$A29),32)=0,COUNTIF(Data!$T:$T,"="&amp;V$4&amp;$A29)/32,"_"&amp;COUNTIF(Data!$T:$T,"="&amp;V$4&amp;$A29))</f>
        <v>1</v>
      </c>
      <c r="W29" s="230">
        <f>IF(MOD(COUNTIF(Data!$T:$T,"="&amp;W$4&amp;$A29),32)=0,COUNTIF(Data!$T:$T,"="&amp;W$4&amp;$A29)/32,"_"&amp;COUNTIF(Data!$T:$T,"="&amp;W$4&amp;$A29))</f>
        <v>1</v>
      </c>
      <c r="X29" s="230">
        <f>IF(MOD(COUNTIF(Data!$T:$T,"="&amp;X$4&amp;$A29),32)=0,COUNTIF(Data!$T:$T,"="&amp;X$4&amp;$A29)/32,"_"&amp;COUNTIF(Data!$T:$T,"="&amp;X$4&amp;$A29))</f>
        <v>1</v>
      </c>
      <c r="Y29" s="230">
        <f>IF(MOD(COUNTIF(Data!$T:$T,"="&amp;Y$4&amp;$A29),32)=0,COUNTIF(Data!$T:$T,"="&amp;Y$4&amp;$A29)/32,"_"&amp;COUNTIF(Data!$T:$T,"="&amp;Y$4&amp;$A29))</f>
        <v>1</v>
      </c>
      <c r="Z29" s="230">
        <f>IF(MOD(COUNTIF(Data!$T:$T,"="&amp;Z$4&amp;$A29),32)=0,COUNTIF(Data!$T:$T,"="&amp;Z$4&amp;$A29)/32,"_"&amp;COUNTIF(Data!$T:$T,"="&amp;Z$4&amp;$A29))</f>
        <v>1</v>
      </c>
      <c r="AA29" s="230">
        <f>IF(MOD(COUNTIF(Data!$T:$T,"="&amp;AA$4&amp;$A29),32)=0,COUNTIF(Data!$T:$T,"="&amp;AA$4&amp;$A29)/32,"_"&amp;COUNTIF(Data!$T:$T,"="&amp;AA$4&amp;$A29))</f>
        <v>1</v>
      </c>
      <c r="AB29" s="230">
        <f>IF(MOD(COUNTIF(Data!$T:$T,"="&amp;AB$4&amp;$A29),32)=0,COUNTIF(Data!$T:$T,"="&amp;AB$4&amp;$A29)/32,"_"&amp;COUNTIF(Data!$T:$T,"="&amp;AB$4&amp;$A29))</f>
        <v>1</v>
      </c>
      <c r="AC29" s="230">
        <f>IF(MOD(COUNTIF(Data!$T:$T,"="&amp;AC$4&amp;$A29),32)=0,COUNTIF(Data!$T:$T,"="&amp;AC$4&amp;$A29)/32,"_"&amp;COUNTIF(Data!$T:$T,"="&amp;AC$4&amp;$A29))</f>
        <v>1</v>
      </c>
      <c r="AD29" s="230">
        <f>IF(MOD(COUNTIF(Data!$T:$T,"="&amp;AD$4&amp;$A29),32)=0,COUNTIF(Data!$T:$T,"="&amp;AD$4&amp;$A29)/32,"_"&amp;COUNTIF(Data!$T:$T,"="&amp;AD$4&amp;$A29))</f>
        <v>2</v>
      </c>
      <c r="AE29" s="230">
        <f>IF(MOD(COUNTIF(Data!$T:$T,"="&amp;AE$4&amp;$A29),32)=0,COUNTIF(Data!$T:$T,"="&amp;AE$4&amp;$A29)/32,"_"&amp;COUNTIF(Data!$T:$T,"="&amp;AE$4&amp;$A29))</f>
        <v>1</v>
      </c>
      <c r="AF29" s="230">
        <f>IF(MOD(COUNTIF(Data!$T:$T,"="&amp;AF$4&amp;$A29),32)=0,COUNTIF(Data!$T:$T,"="&amp;AF$4&amp;$A29)/32,"_"&amp;COUNTIF(Data!$T:$T,"="&amp;AF$4&amp;$A29))</f>
        <v>2</v>
      </c>
      <c r="AG29" s="230">
        <f>IF(MOD(COUNTIF(Data!$T:$T,"="&amp;AG$4&amp;$A29),32)=0,COUNTIF(Data!$T:$T,"="&amp;AG$4&amp;$A29)/32,"_"&amp;COUNTIF(Data!$T:$T,"="&amp;AG$4&amp;$A29))</f>
        <v>1</v>
      </c>
      <c r="AH29" s="230">
        <f>IF(MOD(COUNTIF(Data!$T:$T,"="&amp;AH$4&amp;$A29),32)=0,COUNTIF(Data!$T:$T,"="&amp;AH$4&amp;$A29)/32,"_"&amp;COUNTIF(Data!$T:$T,"="&amp;AH$4&amp;$A29))</f>
        <v>1</v>
      </c>
      <c r="AI29" s="230">
        <f>IF(MOD(COUNTIF(Data!$T:$T,"="&amp;AI$4&amp;$A29),32)=0,COUNTIF(Data!$T:$T,"="&amp;AI$4&amp;$A29)/32,"_"&amp;COUNTIF(Data!$T:$T,"="&amp;AI$4&amp;$A29))</f>
        <v>1</v>
      </c>
      <c r="AJ29" s="230">
        <f>IF(MOD(COUNTIF(Data!$T:$T,"="&amp;AJ$4&amp;$A29),32)=0,COUNTIF(Data!$T:$T,"="&amp;AJ$4&amp;$A29)/32,"_"&amp;COUNTIF(Data!$T:$T,"="&amp;AJ$4&amp;$A29))</f>
        <v>1</v>
      </c>
      <c r="AK29" s="230">
        <f>IF(MOD(COUNTIF(Data!$T:$T,"="&amp;AK$4&amp;$A29),32)=0,COUNTIF(Data!$T:$T,"="&amp;AK$4&amp;$A29)/32,"_"&amp;COUNTIF(Data!$T:$T,"="&amp;AK$4&amp;$A29))</f>
        <v>1</v>
      </c>
      <c r="AL29" s="230">
        <f>IF(MOD(COUNTIF(Data!$T:$T,"="&amp;AL$4&amp;$A29),32)=0,COUNTIF(Data!$T:$T,"="&amp;AL$4&amp;$A29)/32,"_"&amp;COUNTIF(Data!$T:$T,"="&amp;AL$4&amp;$A29))</f>
        <v>1</v>
      </c>
      <c r="AM29" s="230">
        <f>IF(MOD(COUNTIF(Data!$T:$T,"="&amp;AM$4&amp;$A29),32)=0,COUNTIF(Data!$T:$T,"="&amp;AM$4&amp;$A29)/32,"_"&amp;COUNTIF(Data!$T:$T,"="&amp;AM$4&amp;$A29))</f>
        <v>1</v>
      </c>
      <c r="AN29" s="230">
        <f>IF(MOD(COUNTIF(Data!$T:$T,"="&amp;AN$4&amp;$A29),32)=0,COUNTIF(Data!$T:$T,"="&amp;AN$4&amp;$A29)/32,"_"&amp;COUNTIF(Data!$T:$T,"="&amp;AN$4&amp;$A29))</f>
        <v>1</v>
      </c>
      <c r="AO29" s="230">
        <f>IF(MOD(COUNTIF(Data!$T:$T,"="&amp;AO$4&amp;$A29),32)=0,COUNTIF(Data!$T:$T,"="&amp;AO$4&amp;$A29)/32,"_"&amp;COUNTIF(Data!$T:$T,"="&amp;AO$4&amp;$A29))</f>
        <v>1</v>
      </c>
      <c r="AP29" s="230">
        <f>IF(MOD(COUNTIF(Data!$T:$T,"="&amp;AP$4&amp;$A29),32)=0,COUNTIF(Data!$T:$T,"="&amp;AP$4&amp;$A29)/32,"_"&amp;COUNTIF(Data!$T:$T,"="&amp;AP$4&amp;$A29))</f>
        <v>1</v>
      </c>
      <c r="AQ29" s="230">
        <f>IF(MOD(COUNTIF(Data!$T:$T,"="&amp;AQ$4&amp;$A29),32)=0,COUNTIF(Data!$T:$T,"="&amp;AQ$4&amp;$A29)/32,"_"&amp;COUNTIF(Data!$T:$T,"="&amp;AQ$4&amp;$A29))</f>
        <v>1</v>
      </c>
      <c r="AR29" s="230">
        <f>IF(MOD(COUNTIF(Data!$T:$T,"="&amp;AR$4&amp;$A29),32)=0,COUNTIF(Data!$T:$T,"="&amp;AR$4&amp;$A29)/32,"_"&amp;COUNTIF(Data!$T:$T,"="&amp;AR$4&amp;$A29))</f>
        <v>1</v>
      </c>
      <c r="AS29" s="230">
        <f>IF(MOD(COUNTIF(Data!$T:$T,"="&amp;AS$4&amp;$A29),32)=0,COUNTIF(Data!$T:$T,"="&amp;AS$4&amp;$A29)/32,"_"&amp;COUNTIF(Data!$T:$T,"="&amp;AS$4&amp;$A29))</f>
        <v>1</v>
      </c>
      <c r="AT29" s="230">
        <f>IF(MOD(COUNTIF(Data!$T:$T,"="&amp;AT$4&amp;$A29),32)=0,COUNTIF(Data!$T:$T,"="&amp;AT$4&amp;$A29)/32,"_"&amp;COUNTIF(Data!$T:$T,"="&amp;AT$4&amp;$A29))</f>
        <v>1</v>
      </c>
      <c r="AU29" s="230">
        <f>IF(MOD(COUNTIF(Data!$T:$T,"="&amp;AU$4&amp;$A29),32)=0,COUNTIF(Data!$T:$T,"="&amp;AU$4&amp;$A29)/32,"_"&amp;COUNTIF(Data!$T:$T,"="&amp;AU$4&amp;$A29))</f>
        <v>1</v>
      </c>
      <c r="AV29" s="230">
        <f>IF(MOD(COUNTIF(Data!$T:$T,"="&amp;AV$4&amp;$A29),32)=0,COUNTIF(Data!$T:$T,"="&amp;AV$4&amp;$A29)/32,"_"&amp;COUNTIF(Data!$T:$T,"="&amp;AV$4&amp;$A29))</f>
        <v>1</v>
      </c>
      <c r="AW29" s="230">
        <f>IF(MOD(COUNTIF(Data!$T:$T,"="&amp;AW$4&amp;$A29),32)=0,COUNTIF(Data!$T:$T,"="&amp;AW$4&amp;$A29)/32,"_"&amp;COUNTIF(Data!$T:$T,"="&amp;AW$4&amp;$A29))</f>
        <v>1</v>
      </c>
      <c r="AX29" s="230">
        <f>IF(MOD(COUNTIF(Data!$T:$T,"="&amp;AX$4&amp;$A29),32)=0,COUNTIF(Data!$T:$T,"="&amp;AX$4&amp;$A29)/32,"_"&amp;COUNTIF(Data!$T:$T,"="&amp;AX$4&amp;$A29))</f>
        <v>1</v>
      </c>
      <c r="AY29" s="230">
        <f>IF(MOD(COUNTIF(Data!$T:$T,"="&amp;AY$4&amp;$A29),32)=0,COUNTIF(Data!$T:$T,"="&amp;AY$4&amp;$A29)/32,"_"&amp;COUNTIF(Data!$T:$T,"="&amp;AY$4&amp;$A29))</f>
        <v>1</v>
      </c>
      <c r="AZ29" s="230">
        <f>IF(MOD(COUNTIF(Data!$T:$T,"="&amp;AZ$4&amp;$A29),32)=0,COUNTIF(Data!$T:$T,"="&amp;AZ$4&amp;$A29)/32,"_"&amp;COUNTIF(Data!$T:$T,"="&amp;AZ$4&amp;$A29))</f>
        <v>1</v>
      </c>
      <c r="BA29" s="230">
        <f>IF(MOD(COUNTIF(Data!$T:$T,"="&amp;BA$4&amp;$A29),32)=0,COUNTIF(Data!$T:$T,"="&amp;BA$4&amp;$A29)/32,"_"&amp;COUNTIF(Data!$T:$T,"="&amp;BA$4&amp;$A29))</f>
        <v>1</v>
      </c>
      <c r="BB29" s="230">
        <f>IF(MOD(COUNTIF(Data!$T:$T,"="&amp;BB$4&amp;$A29),32)=0,COUNTIF(Data!$T:$T,"="&amp;BB$4&amp;$A29)/32,"_"&amp;COUNTIF(Data!$T:$T,"="&amp;BB$4&amp;$A29))</f>
        <v>1</v>
      </c>
      <c r="BC29" s="230">
        <f>IF(MOD(COUNTIF(Data!$T:$T,"="&amp;BC$4&amp;$A29),32)=0,COUNTIF(Data!$T:$T,"="&amp;BC$4&amp;$A29)/32,"_"&amp;COUNTIF(Data!$T:$T,"="&amp;BC$4&amp;$A29))</f>
        <v>1</v>
      </c>
      <c r="BD29" s="230">
        <f>IF(MOD(COUNTIF(Data!$T:$T,"="&amp;BD$4&amp;$A29),32)=0,COUNTIF(Data!$T:$T,"="&amp;BD$4&amp;$A29)/32,"_"&amp;COUNTIF(Data!$T:$T,"="&amp;BD$4&amp;$A29))</f>
        <v>1</v>
      </c>
      <c r="BE29" s="230">
        <f>IF(MOD(COUNTIF(Data!$T:$T,"="&amp;BE$4&amp;$A29),32)=0,COUNTIF(Data!$T:$T,"="&amp;BE$4&amp;$A29)/32,"_"&amp;COUNTIF(Data!$T:$T,"="&amp;BE$4&amp;$A29))</f>
        <v>0</v>
      </c>
      <c r="BF29" s="230">
        <f>IF(MOD(COUNTIF(Data!$T:$T,"="&amp;BF$4&amp;$A29),32)=0,COUNTIF(Data!$T:$T,"="&amp;BF$4&amp;$A29)/32,"_"&amp;COUNTIF(Data!$T:$T,"="&amp;BF$4&amp;$A29))</f>
        <v>0</v>
      </c>
    </row>
    <row r="30" spans="1:61" x14ac:dyDescent="0.25">
      <c r="A30" s="230" t="s">
        <v>66</v>
      </c>
      <c r="B30" s="230" t="s">
        <v>635</v>
      </c>
      <c r="C30" s="230">
        <f>COUNTIF(D30:BF30,"&gt;"&amp;1)</f>
        <v>6</v>
      </c>
      <c r="D30" s="230">
        <f>IF(MOD(COUNTIF(Data!$T:$T,"="&amp;D$4&amp;$A30),32)=0,COUNTIF(Data!$T:$T,"="&amp;D$4&amp;$A30)/32,"_"&amp;COUNTIF(Data!$T:$T,"="&amp;D$4&amp;$A30))</f>
        <v>1</v>
      </c>
      <c r="E30" s="230">
        <f>IF(MOD(COUNTIF(Data!$T:$T,"="&amp;E$4&amp;$A30),32)=0,COUNTIF(Data!$T:$T,"="&amp;E$4&amp;$A30)/32,"_"&amp;COUNTIF(Data!$T:$T,"="&amp;E$4&amp;$A30))</f>
        <v>2</v>
      </c>
      <c r="F30" s="230">
        <f>IF(MOD(COUNTIF(Data!$T:$T,"="&amp;F$4&amp;$A30),32)=0,COUNTIF(Data!$T:$T,"="&amp;F$4&amp;$A30)/32,"_"&amp;COUNTIF(Data!$T:$T,"="&amp;F$4&amp;$A30))</f>
        <v>1</v>
      </c>
      <c r="G30" s="230">
        <f>IF(MOD(COUNTIF(Data!$T:$T,"="&amp;G$4&amp;$A30),32)=0,COUNTIF(Data!$T:$T,"="&amp;G$4&amp;$A30)/32,"_"&amp;COUNTIF(Data!$T:$T,"="&amp;G$4&amp;$A30))</f>
        <v>1</v>
      </c>
      <c r="H30" s="230">
        <f>IF(MOD(COUNTIF(Data!$T:$T,"="&amp;H$4&amp;$A30),32)=0,COUNTIF(Data!$T:$T,"="&amp;H$4&amp;$A30)/32,"_"&amp;COUNTIF(Data!$T:$T,"="&amp;H$4&amp;$A30))</f>
        <v>1</v>
      </c>
      <c r="I30" s="230">
        <f>IF(MOD(COUNTIF(Data!$T:$T,"="&amp;I$4&amp;$A30),32)=0,COUNTIF(Data!$T:$T,"="&amp;I$4&amp;$A30)/32,"_"&amp;COUNTIF(Data!$T:$T,"="&amp;I$4&amp;$A30))</f>
        <v>1</v>
      </c>
      <c r="J30" s="230">
        <f>IF(MOD(COUNTIF(Data!$T:$T,"="&amp;J$4&amp;$A30),32)=0,COUNTIF(Data!$T:$T,"="&amp;J$4&amp;$A30)/32,"_"&amp;COUNTIF(Data!$T:$T,"="&amp;J$4&amp;$A30))</f>
        <v>1</v>
      </c>
      <c r="K30" s="230">
        <f>IF(MOD(COUNTIF(Data!$T:$T,"="&amp;K$4&amp;$A30),32)=0,COUNTIF(Data!$T:$T,"="&amp;K$4&amp;$A30)/32,"_"&amp;COUNTIF(Data!$T:$T,"="&amp;K$4&amp;$A30))</f>
        <v>2</v>
      </c>
      <c r="L30" s="230">
        <f>IF(MOD(COUNTIF(Data!$T:$T,"="&amp;L$4&amp;$A30),32)=0,COUNTIF(Data!$T:$T,"="&amp;L$4&amp;$A30)/32,"_"&amp;COUNTIF(Data!$T:$T,"="&amp;L$4&amp;$A30))</f>
        <v>1</v>
      </c>
      <c r="M30" s="230">
        <f>IF(MOD(COUNTIF(Data!$T:$T,"="&amp;M$4&amp;$A30),32)=0,COUNTIF(Data!$T:$T,"="&amp;M$4&amp;$A30)/32,"_"&amp;COUNTIF(Data!$T:$T,"="&amp;M$4&amp;$A30))</f>
        <v>2</v>
      </c>
      <c r="N30" s="230">
        <f>IF(MOD(COUNTIF(Data!$T:$T,"="&amp;N$4&amp;$A30),32)=0,COUNTIF(Data!$T:$T,"="&amp;N$4&amp;$A30)/32,"_"&amp;COUNTIF(Data!$T:$T,"="&amp;N$4&amp;$A30))</f>
        <v>1</v>
      </c>
      <c r="O30" s="230">
        <f>IF(MOD(COUNTIF(Data!$T:$T,"="&amp;O$4&amp;$A30),32)=0,COUNTIF(Data!$T:$T,"="&amp;O$4&amp;$A30)/32,"_"&amp;COUNTIF(Data!$T:$T,"="&amp;O$4&amp;$A30))</f>
        <v>2</v>
      </c>
      <c r="P30" s="230">
        <f>IF(MOD(COUNTIF(Data!$T:$T,"="&amp;P$4&amp;$A30),32)=0,COUNTIF(Data!$T:$T,"="&amp;P$4&amp;$A30)/32,"_"&amp;COUNTIF(Data!$T:$T,"="&amp;P$4&amp;$A30))</f>
        <v>2</v>
      </c>
      <c r="Q30" s="230">
        <f>IF(MOD(COUNTIF(Data!$T:$T,"="&amp;Q$4&amp;$A30),32)=0,COUNTIF(Data!$T:$T,"="&amp;Q$4&amp;$A30)/32,"_"&amp;COUNTIF(Data!$T:$T,"="&amp;Q$4&amp;$A30))</f>
        <v>1</v>
      </c>
      <c r="R30" s="230">
        <f>IF(MOD(COUNTIF(Data!$T:$T,"="&amp;R$4&amp;$A30),32)=0,COUNTIF(Data!$T:$T,"="&amp;R$4&amp;$A30)/32,"_"&amp;COUNTIF(Data!$T:$T,"="&amp;R$4&amp;$A30))</f>
        <v>1</v>
      </c>
      <c r="S30" s="230">
        <f>IF(MOD(COUNTIF(Data!$T:$T,"="&amp;S$4&amp;$A30),32)=0,COUNTIF(Data!$T:$T,"="&amp;S$4&amp;$A30)/32,"_"&amp;COUNTIF(Data!$T:$T,"="&amp;S$4&amp;$A30))</f>
        <v>1</v>
      </c>
      <c r="T30" s="230">
        <f>IF(MOD(COUNTIF(Data!$T:$T,"="&amp;T$4&amp;$A30),32)=0,COUNTIF(Data!$T:$T,"="&amp;T$4&amp;$A30)/32,"_"&amp;COUNTIF(Data!$T:$T,"="&amp;T$4&amp;$A30))</f>
        <v>1</v>
      </c>
      <c r="U30" s="230">
        <f>IF(MOD(COUNTIF(Data!$T:$T,"="&amp;U$4&amp;$A30),32)=0,COUNTIF(Data!$T:$T,"="&amp;U$4&amp;$A30)/32,"_"&amp;COUNTIF(Data!$T:$T,"="&amp;U$4&amp;$A30))</f>
        <v>1</v>
      </c>
      <c r="V30" s="230">
        <f>IF(MOD(COUNTIF(Data!$T:$T,"="&amp;V$4&amp;$A30),32)=0,COUNTIF(Data!$T:$T,"="&amp;V$4&amp;$A30)/32,"_"&amp;COUNTIF(Data!$T:$T,"="&amp;V$4&amp;$A30))</f>
        <v>1</v>
      </c>
      <c r="W30" s="230">
        <f>IF(MOD(COUNTIF(Data!$T:$T,"="&amp;W$4&amp;$A30),32)=0,COUNTIF(Data!$T:$T,"="&amp;W$4&amp;$A30)/32,"_"&amp;COUNTIF(Data!$T:$T,"="&amp;W$4&amp;$A30))</f>
        <v>1</v>
      </c>
      <c r="X30" s="230">
        <f>IF(MOD(COUNTIF(Data!$T:$T,"="&amp;X$4&amp;$A30),32)=0,COUNTIF(Data!$T:$T,"="&amp;X$4&amp;$A30)/32,"_"&amp;COUNTIF(Data!$T:$T,"="&amp;X$4&amp;$A30))</f>
        <v>1</v>
      </c>
      <c r="Y30" s="230">
        <f>IF(MOD(COUNTIF(Data!$T:$T,"="&amp;Y$4&amp;$A30),32)=0,COUNTIF(Data!$T:$T,"="&amp;Y$4&amp;$A30)/32,"_"&amp;COUNTIF(Data!$T:$T,"="&amp;Y$4&amp;$A30))</f>
        <v>1</v>
      </c>
      <c r="Z30" s="230">
        <f>IF(MOD(COUNTIF(Data!$T:$T,"="&amp;Z$4&amp;$A30),32)=0,COUNTIF(Data!$T:$T,"="&amp;Z$4&amp;$A30)/32,"_"&amp;COUNTIF(Data!$T:$T,"="&amp;Z$4&amp;$A30))</f>
        <v>1</v>
      </c>
      <c r="AA30" s="230">
        <f>IF(MOD(COUNTIF(Data!$T:$T,"="&amp;AA$4&amp;$A30),32)=0,COUNTIF(Data!$T:$T,"="&amp;AA$4&amp;$A30)/32,"_"&amp;COUNTIF(Data!$T:$T,"="&amp;AA$4&amp;$A30))</f>
        <v>0</v>
      </c>
      <c r="AB30" s="230">
        <f>IF(MOD(COUNTIF(Data!$T:$T,"="&amp;AB$4&amp;$A30),32)=0,COUNTIF(Data!$T:$T,"="&amp;AB$4&amp;$A30)/32,"_"&amp;COUNTIF(Data!$T:$T,"="&amp;AB$4&amp;$A30))</f>
        <v>1</v>
      </c>
      <c r="AC30" s="230">
        <f>IF(MOD(COUNTIF(Data!$T:$T,"="&amp;AC$4&amp;$A30),32)=0,COUNTIF(Data!$T:$T,"="&amp;AC$4&amp;$A30)/32,"_"&amp;COUNTIF(Data!$T:$T,"="&amp;AC$4&amp;$A30))</f>
        <v>1</v>
      </c>
      <c r="AD30" s="230">
        <f>IF(MOD(COUNTIF(Data!$T:$T,"="&amp;AD$4&amp;$A30),32)=0,COUNTIF(Data!$T:$T,"="&amp;AD$4&amp;$A30)/32,"_"&amp;COUNTIF(Data!$T:$T,"="&amp;AD$4&amp;$A30))</f>
        <v>2</v>
      </c>
      <c r="AE30" s="230">
        <f>IF(MOD(COUNTIF(Data!$T:$T,"="&amp;AE$4&amp;$A30),32)=0,COUNTIF(Data!$T:$T,"="&amp;AE$4&amp;$A30)/32,"_"&amp;COUNTIF(Data!$T:$T,"="&amp;AE$4&amp;$A30))</f>
        <v>1</v>
      </c>
      <c r="AF30" s="230">
        <f>IF(MOD(COUNTIF(Data!$T:$T,"="&amp;AF$4&amp;$A30),32)=0,COUNTIF(Data!$T:$T,"="&amp;AF$4&amp;$A30)/32,"_"&amp;COUNTIF(Data!$T:$T,"="&amp;AF$4&amp;$A30))</f>
        <v>1</v>
      </c>
      <c r="AG30" s="230">
        <f>IF(MOD(COUNTIF(Data!$T:$T,"="&amp;AG$4&amp;$A30),32)=0,COUNTIF(Data!$T:$T,"="&amp;AG$4&amp;$A30)/32,"_"&amp;COUNTIF(Data!$T:$T,"="&amp;AG$4&amp;$A30))</f>
        <v>1</v>
      </c>
      <c r="AH30" s="230">
        <f>IF(MOD(COUNTIF(Data!$T:$T,"="&amp;AH$4&amp;$A30),32)=0,COUNTIF(Data!$T:$T,"="&amp;AH$4&amp;$A30)/32,"_"&amp;COUNTIF(Data!$T:$T,"="&amp;AH$4&amp;$A30))</f>
        <v>1</v>
      </c>
      <c r="AI30" s="230">
        <f>IF(MOD(COUNTIF(Data!$T:$T,"="&amp;AI$4&amp;$A30),32)=0,COUNTIF(Data!$T:$T,"="&amp;AI$4&amp;$A30)/32,"_"&amp;COUNTIF(Data!$T:$T,"="&amp;AI$4&amp;$A30))</f>
        <v>1</v>
      </c>
      <c r="AJ30" s="230">
        <f>IF(MOD(COUNTIF(Data!$T:$T,"="&amp;AJ$4&amp;$A30),32)=0,COUNTIF(Data!$T:$T,"="&amp;AJ$4&amp;$A30)/32,"_"&amp;COUNTIF(Data!$T:$T,"="&amp;AJ$4&amp;$A30))</f>
        <v>1</v>
      </c>
      <c r="AK30" s="230">
        <f>IF(MOD(COUNTIF(Data!$T:$T,"="&amp;AK$4&amp;$A30),32)=0,COUNTIF(Data!$T:$T,"="&amp;AK$4&amp;$A30)/32,"_"&amp;COUNTIF(Data!$T:$T,"="&amp;AK$4&amp;$A30))</f>
        <v>1</v>
      </c>
      <c r="AL30" s="230">
        <f>IF(MOD(COUNTIF(Data!$T:$T,"="&amp;AL$4&amp;$A30),32)=0,COUNTIF(Data!$T:$T,"="&amp;AL$4&amp;$A30)/32,"_"&amp;COUNTIF(Data!$T:$T,"="&amp;AL$4&amp;$A30))</f>
        <v>1</v>
      </c>
      <c r="AM30" s="230">
        <f>IF(MOD(COUNTIF(Data!$T:$T,"="&amp;AM$4&amp;$A30),32)=0,COUNTIF(Data!$T:$T,"="&amp;AM$4&amp;$A30)/32,"_"&amp;COUNTIF(Data!$T:$T,"="&amp;AM$4&amp;$A30))</f>
        <v>1</v>
      </c>
      <c r="AN30" s="230">
        <f>IF(MOD(COUNTIF(Data!$T:$T,"="&amp;AN$4&amp;$A30),32)=0,COUNTIF(Data!$T:$T,"="&amp;AN$4&amp;$A30)/32,"_"&amp;COUNTIF(Data!$T:$T,"="&amp;AN$4&amp;$A30))</f>
        <v>1</v>
      </c>
      <c r="AO30" s="230">
        <f>IF(MOD(COUNTIF(Data!$T:$T,"="&amp;AO$4&amp;$A30),32)=0,COUNTIF(Data!$T:$T,"="&amp;AO$4&amp;$A30)/32,"_"&amp;COUNTIF(Data!$T:$T,"="&amp;AO$4&amp;$A30))</f>
        <v>1</v>
      </c>
      <c r="AP30" s="230">
        <f>IF(MOD(COUNTIF(Data!$T:$T,"="&amp;AP$4&amp;$A30),32)=0,COUNTIF(Data!$T:$T,"="&amp;AP$4&amp;$A30)/32,"_"&amp;COUNTIF(Data!$T:$T,"="&amp;AP$4&amp;$A30))</f>
        <v>1</v>
      </c>
      <c r="AQ30" s="230">
        <f>IF(MOD(COUNTIF(Data!$T:$T,"="&amp;AQ$4&amp;$A30),32)=0,COUNTIF(Data!$T:$T,"="&amp;AQ$4&amp;$A30)/32,"_"&amp;COUNTIF(Data!$T:$T,"="&amp;AQ$4&amp;$A30))</f>
        <v>1</v>
      </c>
      <c r="AR30" s="230">
        <f>IF(MOD(COUNTIF(Data!$T:$T,"="&amp;AR$4&amp;$A30),32)=0,COUNTIF(Data!$T:$T,"="&amp;AR$4&amp;$A30)/32,"_"&amp;COUNTIF(Data!$T:$T,"="&amp;AR$4&amp;$A30))</f>
        <v>1</v>
      </c>
      <c r="AS30" s="230">
        <f>IF(MOD(COUNTIF(Data!$T:$T,"="&amp;AS$4&amp;$A30),32)=0,COUNTIF(Data!$T:$T,"="&amp;AS$4&amp;$A30)/32,"_"&amp;COUNTIF(Data!$T:$T,"="&amp;AS$4&amp;$A30))</f>
        <v>1</v>
      </c>
      <c r="AT30" s="230">
        <f>IF(MOD(COUNTIF(Data!$T:$T,"="&amp;AT$4&amp;$A30),32)=0,COUNTIF(Data!$T:$T,"="&amp;AT$4&amp;$A30)/32,"_"&amp;COUNTIF(Data!$T:$T,"="&amp;AT$4&amp;$A30))</f>
        <v>1</v>
      </c>
      <c r="AU30" s="230">
        <f>IF(MOD(COUNTIF(Data!$T:$T,"="&amp;AU$4&amp;$A30),32)=0,COUNTIF(Data!$T:$T,"="&amp;AU$4&amp;$A30)/32,"_"&amp;COUNTIF(Data!$T:$T,"="&amp;AU$4&amp;$A30))</f>
        <v>1</v>
      </c>
      <c r="AV30" s="230">
        <f>IF(MOD(COUNTIF(Data!$T:$T,"="&amp;AV$4&amp;$A30),32)=0,COUNTIF(Data!$T:$T,"="&amp;AV$4&amp;$A30)/32,"_"&amp;COUNTIF(Data!$T:$T,"="&amp;AV$4&amp;$A30))</f>
        <v>1</v>
      </c>
      <c r="AW30" s="230">
        <f>IF(MOD(COUNTIF(Data!$T:$T,"="&amp;AW$4&amp;$A30),32)=0,COUNTIF(Data!$T:$T,"="&amp;AW$4&amp;$A30)/32,"_"&amp;COUNTIF(Data!$T:$T,"="&amp;AW$4&amp;$A30))</f>
        <v>1</v>
      </c>
      <c r="AX30" s="230">
        <f>IF(MOD(COUNTIF(Data!$T:$T,"="&amp;AX$4&amp;$A30),32)=0,COUNTIF(Data!$T:$T,"="&amp;AX$4&amp;$A30)/32,"_"&amp;COUNTIF(Data!$T:$T,"="&amp;AX$4&amp;$A30))</f>
        <v>1</v>
      </c>
      <c r="AY30" s="230">
        <f>IF(MOD(COUNTIF(Data!$T:$T,"="&amp;AY$4&amp;$A30),32)=0,COUNTIF(Data!$T:$T,"="&amp;AY$4&amp;$A30)/32,"_"&amp;COUNTIF(Data!$T:$T,"="&amp;AY$4&amp;$A30))</f>
        <v>1</v>
      </c>
      <c r="AZ30" s="230">
        <f>IF(MOD(COUNTIF(Data!$T:$T,"="&amp;AZ$4&amp;$A30),32)=0,COUNTIF(Data!$T:$T,"="&amp;AZ$4&amp;$A30)/32,"_"&amp;COUNTIF(Data!$T:$T,"="&amp;AZ$4&amp;$A30))</f>
        <v>1</v>
      </c>
      <c r="BA30" s="230">
        <f>IF(MOD(COUNTIF(Data!$T:$T,"="&amp;BA$4&amp;$A30),32)=0,COUNTIF(Data!$T:$T,"="&amp;BA$4&amp;$A30)/32,"_"&amp;COUNTIF(Data!$T:$T,"="&amp;BA$4&amp;$A30))</f>
        <v>1</v>
      </c>
      <c r="BB30" s="230">
        <f>IF(MOD(COUNTIF(Data!$T:$T,"="&amp;BB$4&amp;$A30),32)=0,COUNTIF(Data!$T:$T,"="&amp;BB$4&amp;$A30)/32,"_"&amp;COUNTIF(Data!$T:$T,"="&amp;BB$4&amp;$A30))</f>
        <v>1</v>
      </c>
      <c r="BC30" s="230">
        <f>IF(MOD(COUNTIF(Data!$T:$T,"="&amp;BC$4&amp;$A30),32)=0,COUNTIF(Data!$T:$T,"="&amp;BC$4&amp;$A30)/32,"_"&amp;COUNTIF(Data!$T:$T,"="&amp;BC$4&amp;$A30))</f>
        <v>1</v>
      </c>
      <c r="BD30" s="230">
        <f>IF(MOD(COUNTIF(Data!$T:$T,"="&amp;BD$4&amp;$A30),32)=0,COUNTIF(Data!$T:$T,"="&amp;BD$4&amp;$A30)/32,"_"&amp;COUNTIF(Data!$T:$T,"="&amp;BD$4&amp;$A30))</f>
        <v>1</v>
      </c>
      <c r="BE30" s="230">
        <f>IF(MOD(COUNTIF(Data!$T:$T,"="&amp;BE$4&amp;$A30),32)=0,COUNTIF(Data!$T:$T,"="&amp;BE$4&amp;$A30)/32,"_"&amp;COUNTIF(Data!$T:$T,"="&amp;BE$4&amp;$A30))</f>
        <v>0</v>
      </c>
      <c r="BF30" s="230">
        <f>IF(MOD(COUNTIF(Data!$T:$T,"="&amp;BF$4&amp;$A30),32)=0,COUNTIF(Data!$T:$T,"="&amp;BF$4&amp;$A30)/32,"_"&amp;COUNTIF(Data!$T:$T,"="&amp;BF$4&amp;$A30))</f>
        <v>0</v>
      </c>
    </row>
    <row r="31" spans="1:61" x14ac:dyDescent="0.25">
      <c r="A31" s="230" t="s">
        <v>65</v>
      </c>
      <c r="B31" s="230" t="s">
        <v>692</v>
      </c>
      <c r="E31" s="230">
        <v>1</v>
      </c>
      <c r="M31" s="230">
        <v>2</v>
      </c>
      <c r="P31" s="230">
        <v>2</v>
      </c>
      <c r="AD31" s="230">
        <v>1</v>
      </c>
      <c r="AF31" s="230">
        <v>2</v>
      </c>
    </row>
    <row r="32" spans="1:61" x14ac:dyDescent="0.25">
      <c r="A32" s="230" t="s">
        <v>66</v>
      </c>
      <c r="B32" s="230" t="s">
        <v>692</v>
      </c>
      <c r="E32" s="230">
        <v>1</v>
      </c>
      <c r="K32" s="230">
        <v>2</v>
      </c>
      <c r="M32" s="230">
        <v>2</v>
      </c>
      <c r="O32" s="230">
        <v>1</v>
      </c>
      <c r="P32" s="230">
        <v>1</v>
      </c>
      <c r="AD32" s="230">
        <v>2</v>
      </c>
    </row>
    <row r="33" spans="1:61" x14ac:dyDescent="0.25">
      <c r="A33" s="230" t="s">
        <v>65</v>
      </c>
      <c r="B33" s="230" t="s">
        <v>698</v>
      </c>
      <c r="AD33" s="291" t="b">
        <v>1</v>
      </c>
    </row>
    <row r="34" spans="1:61" x14ac:dyDescent="0.25">
      <c r="A34" s="230" t="s">
        <v>66</v>
      </c>
      <c r="B34" s="230" t="s">
        <v>698</v>
      </c>
      <c r="AA34" s="291" t="b">
        <v>1</v>
      </c>
      <c r="AD34" s="291" t="b">
        <v>0</v>
      </c>
    </row>
    <row r="35" spans="1:61" x14ac:dyDescent="0.25">
      <c r="A35" s="230" t="s">
        <v>64</v>
      </c>
    </row>
    <row r="36" spans="1:61" x14ac:dyDescent="0.25">
      <c r="A36" s="230" t="s">
        <v>65</v>
      </c>
      <c r="B36" s="230" t="s">
        <v>70</v>
      </c>
      <c r="D36" s="235">
        <f>SUMIF(Data!$T:$T,"="&amp;Count!D$4&amp;Count!$A36,Data!$Z:$Z)</f>
        <v>0</v>
      </c>
      <c r="E36" s="235">
        <f>SUMIF(Data!$T:$T,"="&amp;Count!E$4&amp;Count!$A36,Data!$Z:$Z)</f>
        <v>0</v>
      </c>
      <c r="F36" s="235">
        <f>SUMIF(Data!$T:$T,"="&amp;Count!F$4&amp;Count!$A36,Data!$Z:$Z)</f>
        <v>0</v>
      </c>
      <c r="G36" s="235">
        <f>SUMIF(Data!$T:$T,"="&amp;Count!G$4&amp;Count!$A36,Data!$Z:$Z)</f>
        <v>0</v>
      </c>
      <c r="H36" s="235">
        <f>SUMIF(Data!$T:$T,"="&amp;Count!H$4&amp;Count!$A36,Data!$Z:$Z)</f>
        <v>0</v>
      </c>
      <c r="I36" s="235">
        <f>SUMIF(Data!$T:$T,"="&amp;Count!I$4&amp;Count!$A36,Data!$Z:$Z)</f>
        <v>0</v>
      </c>
      <c r="J36" s="235">
        <f>SUMIF(Data!$T:$T,"="&amp;Count!J$4&amp;Count!$A36,Data!$Z:$Z)</f>
        <v>0</v>
      </c>
      <c r="K36" s="235">
        <f>SUMIF(Data!$T:$T,"="&amp;Count!K$4&amp;Count!$A36,Data!$Z:$Z)</f>
        <v>0</v>
      </c>
      <c r="L36" s="235">
        <f>SUMIF(Data!$T:$T,"="&amp;Count!L$4&amp;Count!$A36,Data!$Z:$Z)</f>
        <v>0</v>
      </c>
      <c r="M36" s="235">
        <f>SUMIF(Data!$T:$T,"="&amp;Count!M$4&amp;Count!$A36,Data!$Z:$Z)</f>
        <v>0</v>
      </c>
      <c r="N36" s="235">
        <f>SUMIF(Data!$T:$T,"="&amp;Count!N$4&amp;Count!$A36,Data!$Z:$Z)</f>
        <v>0</v>
      </c>
      <c r="O36" s="235">
        <f>SUMIF(Data!$T:$T,"="&amp;Count!O$4&amp;Count!$A36,Data!$Z:$Z)</f>
        <v>0</v>
      </c>
      <c r="P36" s="235">
        <f>SUMIF(Data!$T:$T,"="&amp;Count!P$4&amp;Count!$A36,Data!$Z:$Z)</f>
        <v>0</v>
      </c>
      <c r="Q36" s="235">
        <f>SUMIF(Data!$T:$T,"="&amp;Count!Q$4&amp;Count!$A36,Data!$Z:$Z)</f>
        <v>0</v>
      </c>
      <c r="R36" s="235">
        <f>SUMIF(Data!$T:$T,"="&amp;Count!R$4&amp;Count!$A36,Data!$Z:$Z)</f>
        <v>0</v>
      </c>
      <c r="S36" s="235">
        <f>SUMIF(Data!$T:$T,"="&amp;Count!S$4&amp;Count!$A36,Data!$Z:$Z)</f>
        <v>0</v>
      </c>
      <c r="T36" s="235">
        <f>SUMIF(Data!$T:$T,"="&amp;Count!T$4&amp;Count!$A36,Data!$Z:$Z)</f>
        <v>0</v>
      </c>
      <c r="U36" s="235">
        <f>SUMIF(Data!$T:$T,"="&amp;Count!U$4&amp;Count!$A36,Data!$Z:$Z)</f>
        <v>0</v>
      </c>
      <c r="V36" s="235">
        <f>SUMIF(Data!$T:$T,"="&amp;Count!V$4&amp;Count!$A36,Data!$Z:$Z)</f>
        <v>0</v>
      </c>
      <c r="W36" s="235">
        <f>SUMIF(Data!$T:$T,"="&amp;Count!W$4&amp;Count!$A36,Data!$Z:$Z)</f>
        <v>0</v>
      </c>
      <c r="X36" s="235">
        <f>SUMIF(Data!$T:$T,"="&amp;Count!X$4&amp;Count!$A36,Data!$Z:$Z)</f>
        <v>0</v>
      </c>
      <c r="Y36" s="235">
        <f>SUMIF(Data!$T:$T,"="&amp;Count!Y$4&amp;Count!$A36,Data!$Z:$Z)</f>
        <v>0</v>
      </c>
      <c r="Z36" s="235">
        <f>SUMIF(Data!$T:$T,"="&amp;Count!Z$4&amp;Count!$A36,Data!$Z:$Z)</f>
        <v>0</v>
      </c>
      <c r="AA36" s="235">
        <f>SUMIF(Data!$T:$T,"="&amp;Count!AA$4&amp;Count!$A36,Data!$Z:$Z)</f>
        <v>0</v>
      </c>
      <c r="AB36" s="235">
        <f>SUMIF(Data!$T:$T,"="&amp;Count!AB$4&amp;Count!$A36,Data!$Z:$Z)</f>
        <v>0</v>
      </c>
      <c r="AC36" s="235">
        <f>SUMIF(Data!$T:$T,"="&amp;Count!AC$4&amp;Count!$A36,Data!$Z:$Z)</f>
        <v>0</v>
      </c>
      <c r="AD36" s="235">
        <f>SUMIF(Data!$T:$T,"="&amp;Count!AD$4&amp;Count!$A36,Data!$Z:$Z)</f>
        <v>0</v>
      </c>
      <c r="AE36" s="235">
        <f>SUMIF(Data!$T:$T,"="&amp;Count!AE$4&amp;Count!$A36,Data!$Z:$Z)</f>
        <v>0</v>
      </c>
      <c r="AF36" s="235">
        <f>SUMIF(Data!$T:$T,"="&amp;Count!AF$4&amp;Count!$A36,Data!$Z:$Z)</f>
        <v>0</v>
      </c>
      <c r="AG36" s="235">
        <f>SUMIF(Data!$T:$T,"="&amp;Count!AG$4&amp;Count!$A36,Data!$Z:$Z)</f>
        <v>0</v>
      </c>
      <c r="AH36" s="235">
        <f>SUMIF(Data!$T:$T,"="&amp;Count!AH$4&amp;Count!$A36,Data!$Z:$Z)</f>
        <v>0</v>
      </c>
      <c r="AI36" s="235">
        <f>SUMIF(Data!$T:$T,"="&amp;Count!AI$4&amp;Count!$A36,Data!$Z:$Z)</f>
        <v>0</v>
      </c>
      <c r="AJ36" s="235">
        <f>SUMIF(Data!$T:$T,"="&amp;Count!AJ$4&amp;Count!$A36,Data!$Z:$Z)</f>
        <v>0</v>
      </c>
      <c r="AK36" s="235">
        <f>SUMIF(Data!$T:$T,"="&amp;Count!AK$4&amp;Count!$A36,Data!$Z:$Z)</f>
        <v>0</v>
      </c>
      <c r="AL36" s="235">
        <f>SUMIF(Data!$T:$T,"="&amp;Count!AL$4&amp;Count!$A36,Data!$Z:$Z)</f>
        <v>0</v>
      </c>
      <c r="AM36" s="235">
        <f>SUMIF(Data!$T:$T,"="&amp;Count!AM$4&amp;Count!$A36,Data!$Z:$Z)</f>
        <v>0</v>
      </c>
      <c r="AN36" s="235">
        <f>SUMIF(Data!$T:$T,"="&amp;Count!AN$4&amp;Count!$A36,Data!$Z:$Z)</f>
        <v>0</v>
      </c>
      <c r="AO36" s="235">
        <f>SUMIF(Data!$T:$T,"="&amp;Count!AO$4&amp;Count!$A36,Data!$Z:$Z)</f>
        <v>0</v>
      </c>
      <c r="AP36" s="235">
        <f>SUMIF(Data!$T:$T,"="&amp;Count!AP$4&amp;Count!$A36,Data!$Z:$Z)</f>
        <v>0</v>
      </c>
      <c r="AQ36" s="235">
        <f>SUMIF(Data!$T:$T,"="&amp;Count!AQ$4&amp;Count!$A36,Data!$Z:$Z)</f>
        <v>0</v>
      </c>
      <c r="AR36" s="235">
        <f>SUMIF(Data!$T:$T,"="&amp;Count!AR$4&amp;Count!$A36,Data!$Z:$Z)</f>
        <v>0</v>
      </c>
      <c r="AS36" s="235">
        <f>SUMIF(Data!$T:$T,"="&amp;Count!AS$4&amp;Count!$A36,Data!$Z:$Z)</f>
        <v>0</v>
      </c>
      <c r="AT36" s="235">
        <f>SUMIF(Data!$T:$T,"="&amp;Count!AT$4&amp;Count!$A36,Data!$Z:$Z)</f>
        <v>0</v>
      </c>
      <c r="AU36" s="235">
        <f>SUMIF(Data!$T:$T,"="&amp;Count!AU$4&amp;Count!$A36,Data!$Z:$Z)</f>
        <v>0</v>
      </c>
      <c r="AV36" s="235">
        <f>SUMIF(Data!$T:$T,"="&amp;Count!AV$4&amp;Count!$A36,Data!$Z:$Z)</f>
        <v>0</v>
      </c>
      <c r="AW36" s="235">
        <f>SUMIF(Data!$T:$T,"="&amp;Count!AW$4&amp;Count!$A36,Data!$Z:$Z)</f>
        <v>0</v>
      </c>
      <c r="AX36" s="235">
        <f>SUMIF(Data!$T:$T,"="&amp;Count!AX$4&amp;Count!$A36,Data!$Z:$Z)</f>
        <v>0</v>
      </c>
      <c r="AY36" s="235">
        <f>SUMIF(Data!$T:$T,"="&amp;Count!AY$4&amp;Count!$A36,Data!$Z:$Z)</f>
        <v>0</v>
      </c>
      <c r="AZ36" s="235">
        <f>SUMIF(Data!$T:$T,"="&amp;Count!AZ$4&amp;Count!$A36,Data!$Z:$Z)</f>
        <v>0</v>
      </c>
      <c r="BA36" s="235">
        <f>SUMIF(Data!$T:$T,"="&amp;Count!BA$4&amp;Count!$A36,Data!$Z:$Z)</f>
        <v>0</v>
      </c>
      <c r="BB36" s="235">
        <f>SUMIF(Data!$T:$T,"="&amp;Count!BB$4&amp;Count!$A36,Data!$Z:$Z)</f>
        <v>0</v>
      </c>
      <c r="BC36" s="235">
        <f>SUMIF(Data!$T:$T,"="&amp;Count!BC$4&amp;Count!$A36,Data!$Z:$Z)</f>
        <v>0</v>
      </c>
      <c r="BD36" s="235">
        <f>SUMIF(Data!$T:$T,"="&amp;Count!BD$4&amp;Count!$A36,Data!$Z:$Z)</f>
        <v>0</v>
      </c>
      <c r="BE36" s="235">
        <f>SUMIF(Data!$T:$T,"="&amp;Count!BE$4&amp;Count!$A36,Data!$Z:$Z)</f>
        <v>0</v>
      </c>
      <c r="BF36" s="235">
        <f>SUMIF(Data!$T:$T,"="&amp;Count!BF$4&amp;Count!$A36,Data!$Z:$Z)</f>
        <v>0</v>
      </c>
      <c r="BH36" s="230">
        <f t="shared" ref="BH36:BH43" si="22">SUM(D36:BF36)</f>
        <v>0</v>
      </c>
      <c r="BI36" s="230" t="str">
        <f t="shared" ref="BI36:BI43" si="23">B36</f>
        <v xml:space="preserve">Gender </v>
      </c>
    </row>
    <row r="37" spans="1:61" x14ac:dyDescent="0.25">
      <c r="A37" s="230" t="s">
        <v>66</v>
      </c>
      <c r="B37" s="230" t="s">
        <v>70</v>
      </c>
      <c r="D37" s="235">
        <f>SUMIF(Data!$T:$T,"="&amp;Count!D$4&amp;Count!$A37,Data!$Z:$Z)</f>
        <v>0</v>
      </c>
      <c r="E37" s="235">
        <f>SUMIF(Data!$T:$T,"="&amp;Count!E$4&amp;Count!$A37,Data!$Z:$Z)</f>
        <v>0</v>
      </c>
      <c r="F37" s="235">
        <f>SUMIF(Data!$T:$T,"="&amp;Count!F$4&amp;Count!$A37,Data!$Z:$Z)</f>
        <v>0</v>
      </c>
      <c r="G37" s="235">
        <f>SUMIF(Data!$T:$T,"="&amp;Count!G$4&amp;Count!$A37,Data!$Z:$Z)</f>
        <v>0</v>
      </c>
      <c r="H37" s="235">
        <f>SUMIF(Data!$T:$T,"="&amp;Count!H$4&amp;Count!$A37,Data!$Z:$Z)</f>
        <v>0</v>
      </c>
      <c r="I37" s="235">
        <f>SUMIF(Data!$T:$T,"="&amp;Count!I$4&amp;Count!$A37,Data!$Z:$Z)</f>
        <v>0</v>
      </c>
      <c r="J37" s="235">
        <f>SUMIF(Data!$T:$T,"="&amp;Count!J$4&amp;Count!$A37,Data!$Z:$Z)</f>
        <v>0</v>
      </c>
      <c r="K37" s="235">
        <f>SUMIF(Data!$T:$T,"="&amp;Count!K$4&amp;Count!$A37,Data!$Z:$Z)</f>
        <v>0</v>
      </c>
      <c r="L37" s="235">
        <f>SUMIF(Data!$T:$T,"="&amp;Count!L$4&amp;Count!$A37,Data!$Z:$Z)</f>
        <v>0</v>
      </c>
      <c r="M37" s="235">
        <f>SUMIF(Data!$T:$T,"="&amp;Count!M$4&amp;Count!$A37,Data!$Z:$Z)</f>
        <v>0</v>
      </c>
      <c r="N37" s="235">
        <f>SUMIF(Data!$T:$T,"="&amp;Count!N$4&amp;Count!$A37,Data!$Z:$Z)</f>
        <v>0</v>
      </c>
      <c r="O37" s="235">
        <f>SUMIF(Data!$T:$T,"="&amp;Count!O$4&amp;Count!$A37,Data!$Z:$Z)</f>
        <v>0</v>
      </c>
      <c r="P37" s="235">
        <f>SUMIF(Data!$T:$T,"="&amp;Count!P$4&amp;Count!$A37,Data!$Z:$Z)</f>
        <v>0</v>
      </c>
      <c r="Q37" s="235">
        <f>SUMIF(Data!$T:$T,"="&amp;Count!Q$4&amp;Count!$A37,Data!$Z:$Z)</f>
        <v>0</v>
      </c>
      <c r="R37" s="235">
        <f>SUMIF(Data!$T:$T,"="&amp;Count!R$4&amp;Count!$A37,Data!$Z:$Z)</f>
        <v>0</v>
      </c>
      <c r="S37" s="235">
        <f>SUMIF(Data!$T:$T,"="&amp;Count!S$4&amp;Count!$A37,Data!$Z:$Z)</f>
        <v>0</v>
      </c>
      <c r="T37" s="235">
        <f>SUMIF(Data!$T:$T,"="&amp;Count!T$4&amp;Count!$A37,Data!$Z:$Z)</f>
        <v>0</v>
      </c>
      <c r="U37" s="235">
        <f>SUMIF(Data!$T:$T,"="&amp;Count!U$4&amp;Count!$A37,Data!$Z:$Z)</f>
        <v>0</v>
      </c>
      <c r="V37" s="235">
        <f>SUMIF(Data!$T:$T,"="&amp;Count!V$4&amp;Count!$A37,Data!$Z:$Z)</f>
        <v>0</v>
      </c>
      <c r="W37" s="235">
        <f>SUMIF(Data!$T:$T,"="&amp;Count!W$4&amp;Count!$A37,Data!$Z:$Z)</f>
        <v>0</v>
      </c>
      <c r="X37" s="235">
        <f>SUMIF(Data!$T:$T,"="&amp;Count!X$4&amp;Count!$A37,Data!$Z:$Z)</f>
        <v>0</v>
      </c>
      <c r="Y37" s="235">
        <f>SUMIF(Data!$T:$T,"="&amp;Count!Y$4&amp;Count!$A37,Data!$Z:$Z)</f>
        <v>0</v>
      </c>
      <c r="Z37" s="235">
        <f>SUMIF(Data!$T:$T,"="&amp;Count!Z$4&amp;Count!$A37,Data!$Z:$Z)</f>
        <v>0</v>
      </c>
      <c r="AA37" s="235">
        <f>SUMIF(Data!$T:$T,"="&amp;Count!AA$4&amp;Count!$A37,Data!$Z:$Z)</f>
        <v>0</v>
      </c>
      <c r="AB37" s="235">
        <f>SUMIF(Data!$T:$T,"="&amp;Count!AB$4&amp;Count!$A37,Data!$Z:$Z)</f>
        <v>0</v>
      </c>
      <c r="AC37" s="235">
        <f>SUMIF(Data!$T:$T,"="&amp;Count!AC$4&amp;Count!$A37,Data!$Z:$Z)</f>
        <v>0</v>
      </c>
      <c r="AD37" s="235">
        <f>SUMIF(Data!$T:$T,"="&amp;Count!AD$4&amp;Count!$A37,Data!$Z:$Z)</f>
        <v>0</v>
      </c>
      <c r="AE37" s="235">
        <f>SUMIF(Data!$T:$T,"="&amp;Count!AE$4&amp;Count!$A37,Data!$Z:$Z)</f>
        <v>0</v>
      </c>
      <c r="AF37" s="235">
        <f>SUMIF(Data!$T:$T,"="&amp;Count!AF$4&amp;Count!$A37,Data!$Z:$Z)</f>
        <v>0</v>
      </c>
      <c r="AG37" s="235">
        <f>SUMIF(Data!$T:$T,"="&amp;Count!AG$4&amp;Count!$A37,Data!$Z:$Z)</f>
        <v>0</v>
      </c>
      <c r="AH37" s="235">
        <f>SUMIF(Data!$T:$T,"="&amp;Count!AH$4&amp;Count!$A37,Data!$Z:$Z)</f>
        <v>0</v>
      </c>
      <c r="AI37" s="235">
        <f>SUMIF(Data!$T:$T,"="&amp;Count!AI$4&amp;Count!$A37,Data!$Z:$Z)</f>
        <v>0</v>
      </c>
      <c r="AJ37" s="235">
        <f>SUMIF(Data!$T:$T,"="&amp;Count!AJ$4&amp;Count!$A37,Data!$Z:$Z)</f>
        <v>0</v>
      </c>
      <c r="AK37" s="235">
        <f>SUMIF(Data!$T:$T,"="&amp;Count!AK$4&amp;Count!$A37,Data!$Z:$Z)</f>
        <v>0</v>
      </c>
      <c r="AL37" s="235">
        <f>SUMIF(Data!$T:$T,"="&amp;Count!AL$4&amp;Count!$A37,Data!$Z:$Z)</f>
        <v>0</v>
      </c>
      <c r="AM37" s="235">
        <f>SUMIF(Data!$T:$T,"="&amp;Count!AM$4&amp;Count!$A37,Data!$Z:$Z)</f>
        <v>0</v>
      </c>
      <c r="AN37" s="235">
        <f>SUMIF(Data!$T:$T,"="&amp;Count!AN$4&amp;Count!$A37,Data!$Z:$Z)</f>
        <v>0</v>
      </c>
      <c r="AO37" s="235">
        <f>SUMIF(Data!$T:$T,"="&amp;Count!AO$4&amp;Count!$A37,Data!$Z:$Z)</f>
        <v>0</v>
      </c>
      <c r="AP37" s="235">
        <f>SUMIF(Data!$T:$T,"="&amp;Count!AP$4&amp;Count!$A37,Data!$Z:$Z)</f>
        <v>0</v>
      </c>
      <c r="AQ37" s="235">
        <f>SUMIF(Data!$T:$T,"="&amp;Count!AQ$4&amp;Count!$A37,Data!$Z:$Z)</f>
        <v>0</v>
      </c>
      <c r="AR37" s="235">
        <f>SUMIF(Data!$T:$T,"="&amp;Count!AR$4&amp;Count!$A37,Data!$Z:$Z)</f>
        <v>0</v>
      </c>
      <c r="AS37" s="235">
        <f>SUMIF(Data!$T:$T,"="&amp;Count!AS$4&amp;Count!$A37,Data!$Z:$Z)</f>
        <v>0</v>
      </c>
      <c r="AT37" s="235">
        <f>SUMIF(Data!$T:$T,"="&amp;Count!AT$4&amp;Count!$A37,Data!$Z:$Z)</f>
        <v>0</v>
      </c>
      <c r="AU37" s="235">
        <f>SUMIF(Data!$T:$T,"="&amp;Count!AU$4&amp;Count!$A37,Data!$Z:$Z)</f>
        <v>0</v>
      </c>
      <c r="AV37" s="235">
        <f>SUMIF(Data!$T:$T,"="&amp;Count!AV$4&amp;Count!$A37,Data!$Z:$Z)</f>
        <v>0</v>
      </c>
      <c r="AW37" s="235">
        <f>SUMIF(Data!$T:$T,"="&amp;Count!AW$4&amp;Count!$A37,Data!$Z:$Z)</f>
        <v>0</v>
      </c>
      <c r="AX37" s="235">
        <f>SUMIF(Data!$T:$T,"="&amp;Count!AX$4&amp;Count!$A37,Data!$Z:$Z)</f>
        <v>0</v>
      </c>
      <c r="AY37" s="235">
        <f>SUMIF(Data!$T:$T,"="&amp;Count!AY$4&amp;Count!$A37,Data!$Z:$Z)</f>
        <v>0</v>
      </c>
      <c r="AZ37" s="235">
        <f>SUMIF(Data!$T:$T,"="&amp;Count!AZ$4&amp;Count!$A37,Data!$Z:$Z)</f>
        <v>0</v>
      </c>
      <c r="BA37" s="235">
        <f>SUMIF(Data!$T:$T,"="&amp;Count!BA$4&amp;Count!$A37,Data!$Z:$Z)</f>
        <v>0</v>
      </c>
      <c r="BB37" s="235">
        <f>SUMIF(Data!$T:$T,"="&amp;Count!BB$4&amp;Count!$A37,Data!$Z:$Z)</f>
        <v>0</v>
      </c>
      <c r="BC37" s="235">
        <f>SUMIF(Data!$T:$T,"="&amp;Count!BC$4&amp;Count!$A37,Data!$Z:$Z)</f>
        <v>0</v>
      </c>
      <c r="BD37" s="235">
        <f>SUMIF(Data!$T:$T,"="&amp;Count!BD$4&amp;Count!$A37,Data!$Z:$Z)</f>
        <v>0</v>
      </c>
      <c r="BE37" s="235">
        <f>SUMIF(Data!$T:$T,"="&amp;Count!BE$4&amp;Count!$A37,Data!$Z:$Z)</f>
        <v>0</v>
      </c>
      <c r="BF37" s="235">
        <f>SUMIF(Data!$T:$T,"="&amp;Count!BF$4&amp;Count!$A37,Data!$Z:$Z)</f>
        <v>0</v>
      </c>
      <c r="BH37" s="230">
        <f t="shared" si="22"/>
        <v>0</v>
      </c>
      <c r="BI37" s="230" t="str">
        <f t="shared" si="23"/>
        <v xml:space="preserve">Gender </v>
      </c>
    </row>
    <row r="38" spans="1:61" x14ac:dyDescent="0.25">
      <c r="A38" s="230" t="s">
        <v>65</v>
      </c>
      <c r="B38" s="230" t="s">
        <v>17</v>
      </c>
      <c r="D38" s="235">
        <f>SUMIF(Data!$T:$T,"="&amp;Count!D$4&amp;Count!$A38,Data!$AA:$AA)</f>
        <v>0</v>
      </c>
      <c r="E38" s="235">
        <f>SUMIF(Data!$T:$T,"="&amp;Count!E$4&amp;Count!$A38,Data!$AA:$AA)</f>
        <v>0</v>
      </c>
      <c r="F38" s="235">
        <f>SUMIF(Data!$T:$T,"="&amp;Count!F$4&amp;Count!$A38,Data!$AA:$AA)</f>
        <v>0</v>
      </c>
      <c r="G38" s="235">
        <f>SUMIF(Data!$T:$T,"="&amp;Count!G$4&amp;Count!$A38,Data!$AA:$AA)</f>
        <v>0</v>
      </c>
      <c r="H38" s="235">
        <f>SUMIF(Data!$T:$T,"="&amp;Count!H$4&amp;Count!$A38,Data!$AA:$AA)</f>
        <v>0</v>
      </c>
      <c r="I38" s="235">
        <f>SUMIF(Data!$T:$T,"="&amp;Count!I$4&amp;Count!$A38,Data!$AA:$AA)</f>
        <v>0</v>
      </c>
      <c r="J38" s="235">
        <f>SUMIF(Data!$T:$T,"="&amp;Count!J$4&amp;Count!$A38,Data!$AA:$AA)</f>
        <v>0</v>
      </c>
      <c r="K38" s="235">
        <f>SUMIF(Data!$T:$T,"="&amp;Count!K$4&amp;Count!$A38,Data!$AA:$AA)</f>
        <v>0</v>
      </c>
      <c r="L38" s="235">
        <f>SUMIF(Data!$T:$T,"="&amp;Count!L$4&amp;Count!$A38,Data!$AA:$AA)</f>
        <v>0</v>
      </c>
      <c r="M38" s="235">
        <f>SUMIF(Data!$T:$T,"="&amp;Count!M$4&amp;Count!$A38,Data!$AA:$AA)</f>
        <v>0</v>
      </c>
      <c r="N38" s="235">
        <f>SUMIF(Data!$T:$T,"="&amp;Count!N$4&amp;Count!$A38,Data!$AA:$AA)</f>
        <v>0</v>
      </c>
      <c r="O38" s="235">
        <f>SUMIF(Data!$T:$T,"="&amp;Count!O$4&amp;Count!$A38,Data!$AA:$AA)</f>
        <v>0</v>
      </c>
      <c r="P38" s="235">
        <f>SUMIF(Data!$T:$T,"="&amp;Count!P$4&amp;Count!$A38,Data!$AA:$AA)</f>
        <v>0</v>
      </c>
      <c r="Q38" s="235">
        <f>SUMIF(Data!$T:$T,"="&amp;Count!Q$4&amp;Count!$A38,Data!$AA:$AA)</f>
        <v>0</v>
      </c>
      <c r="R38" s="235">
        <f>SUMIF(Data!$T:$T,"="&amp;Count!R$4&amp;Count!$A38,Data!$AA:$AA)</f>
        <v>0</v>
      </c>
      <c r="S38" s="235">
        <f>SUMIF(Data!$T:$T,"="&amp;Count!S$4&amp;Count!$A38,Data!$AA:$AA)</f>
        <v>0</v>
      </c>
      <c r="T38" s="235">
        <f>SUMIF(Data!$T:$T,"="&amp;Count!T$4&amp;Count!$A38,Data!$AA:$AA)</f>
        <v>0</v>
      </c>
      <c r="U38" s="235">
        <f>SUMIF(Data!$T:$T,"="&amp;Count!U$4&amp;Count!$A38,Data!$AA:$AA)</f>
        <v>0</v>
      </c>
      <c r="V38" s="235">
        <f>SUMIF(Data!$T:$T,"="&amp;Count!V$4&amp;Count!$A38,Data!$AA:$AA)</f>
        <v>0</v>
      </c>
      <c r="W38" s="235">
        <f>SUMIF(Data!$T:$T,"="&amp;Count!W$4&amp;Count!$A38,Data!$AA:$AA)</f>
        <v>0</v>
      </c>
      <c r="X38" s="235">
        <f>SUMIF(Data!$T:$T,"="&amp;Count!X$4&amp;Count!$A38,Data!$AA:$AA)</f>
        <v>0</v>
      </c>
      <c r="Y38" s="235">
        <f>SUMIF(Data!$T:$T,"="&amp;Count!Y$4&amp;Count!$A38,Data!$AA:$AA)</f>
        <v>0</v>
      </c>
      <c r="Z38" s="235">
        <f>SUMIF(Data!$T:$T,"="&amp;Count!Z$4&amp;Count!$A38,Data!$AA:$AA)</f>
        <v>0</v>
      </c>
      <c r="AA38" s="235">
        <f>SUMIF(Data!$T:$T,"="&amp;Count!AA$4&amp;Count!$A38,Data!$AA:$AA)</f>
        <v>0</v>
      </c>
      <c r="AB38" s="235">
        <f>SUMIF(Data!$T:$T,"="&amp;Count!AB$4&amp;Count!$A38,Data!$AA:$AA)</f>
        <v>0</v>
      </c>
      <c r="AC38" s="235">
        <f>SUMIF(Data!$T:$T,"="&amp;Count!AC$4&amp;Count!$A38,Data!$AA:$AA)</f>
        <v>0</v>
      </c>
      <c r="AD38" s="235">
        <f>SUMIF(Data!$T:$T,"="&amp;Count!AD$4&amp;Count!$A38,Data!$AA:$AA)</f>
        <v>0</v>
      </c>
      <c r="AE38" s="235">
        <f>SUMIF(Data!$T:$T,"="&amp;Count!AE$4&amp;Count!$A38,Data!$AA:$AA)</f>
        <v>0</v>
      </c>
      <c r="AF38" s="235">
        <f>SUMIF(Data!$T:$T,"="&amp;Count!AF$4&amp;Count!$A38,Data!$AA:$AA)</f>
        <v>0</v>
      </c>
      <c r="AG38" s="235">
        <f>SUMIF(Data!$T:$T,"="&amp;Count!AG$4&amp;Count!$A38,Data!$AA:$AA)</f>
        <v>0</v>
      </c>
      <c r="AH38" s="235">
        <f>SUMIF(Data!$T:$T,"="&amp;Count!AH$4&amp;Count!$A38,Data!$AA:$AA)</f>
        <v>0</v>
      </c>
      <c r="AI38" s="235">
        <f>SUMIF(Data!$T:$T,"="&amp;Count!AI$4&amp;Count!$A38,Data!$AA:$AA)</f>
        <v>0</v>
      </c>
      <c r="AJ38" s="235">
        <f>SUMIF(Data!$T:$T,"="&amp;Count!AJ$4&amp;Count!$A38,Data!$AA:$AA)</f>
        <v>0</v>
      </c>
      <c r="AK38" s="235">
        <f>SUMIF(Data!$T:$T,"="&amp;Count!AK$4&amp;Count!$A38,Data!$AA:$AA)</f>
        <v>0</v>
      </c>
      <c r="AL38" s="235">
        <f>SUMIF(Data!$T:$T,"="&amp;Count!AL$4&amp;Count!$A38,Data!$AA:$AA)</f>
        <v>0</v>
      </c>
      <c r="AM38" s="235">
        <f>SUMIF(Data!$T:$T,"="&amp;Count!AM$4&amp;Count!$A38,Data!$AA:$AA)</f>
        <v>0</v>
      </c>
      <c r="AN38" s="235">
        <f>SUMIF(Data!$T:$T,"="&amp;Count!AN$4&amp;Count!$A38,Data!$AA:$AA)</f>
        <v>0</v>
      </c>
      <c r="AO38" s="235">
        <f>SUMIF(Data!$T:$T,"="&amp;Count!AO$4&amp;Count!$A38,Data!$AA:$AA)</f>
        <v>0</v>
      </c>
      <c r="AP38" s="235">
        <f>SUMIF(Data!$T:$T,"="&amp;Count!AP$4&amp;Count!$A38,Data!$AA:$AA)</f>
        <v>0</v>
      </c>
      <c r="AQ38" s="235">
        <f>SUMIF(Data!$T:$T,"="&amp;Count!AQ$4&amp;Count!$A38,Data!$AA:$AA)</f>
        <v>0</v>
      </c>
      <c r="AR38" s="235">
        <f>SUMIF(Data!$T:$T,"="&amp;Count!AR$4&amp;Count!$A38,Data!$AA:$AA)</f>
        <v>0</v>
      </c>
      <c r="AS38" s="235">
        <f>SUMIF(Data!$T:$T,"="&amp;Count!AS$4&amp;Count!$A38,Data!$AA:$AA)</f>
        <v>0</v>
      </c>
      <c r="AT38" s="235">
        <f>SUMIF(Data!$T:$T,"="&amp;Count!AT$4&amp;Count!$A38,Data!$AA:$AA)</f>
        <v>0</v>
      </c>
      <c r="AU38" s="235">
        <f>SUMIF(Data!$T:$T,"="&amp;Count!AU$4&amp;Count!$A38,Data!$AA:$AA)</f>
        <v>0</v>
      </c>
      <c r="AV38" s="235">
        <f>SUMIF(Data!$T:$T,"="&amp;Count!AV$4&amp;Count!$A38,Data!$AA:$AA)</f>
        <v>0</v>
      </c>
      <c r="AW38" s="235">
        <f>SUMIF(Data!$T:$T,"="&amp;Count!AW$4&amp;Count!$A38,Data!$AA:$AA)</f>
        <v>0</v>
      </c>
      <c r="AX38" s="235">
        <f>SUMIF(Data!$T:$T,"="&amp;Count!AX$4&amp;Count!$A38,Data!$AA:$AA)</f>
        <v>0</v>
      </c>
      <c r="AY38" s="235">
        <f>SUMIF(Data!$T:$T,"="&amp;Count!AY$4&amp;Count!$A38,Data!$AA:$AA)</f>
        <v>0</v>
      </c>
      <c r="AZ38" s="235">
        <f>SUMIF(Data!$T:$T,"="&amp;Count!AZ$4&amp;Count!$A38,Data!$AA:$AA)</f>
        <v>0</v>
      </c>
      <c r="BA38" s="235">
        <f>SUMIF(Data!$T:$T,"="&amp;Count!BA$4&amp;Count!$A38,Data!$AA:$AA)</f>
        <v>0</v>
      </c>
      <c r="BB38" s="235">
        <f>SUMIF(Data!$T:$T,"="&amp;Count!BB$4&amp;Count!$A38,Data!$AA:$AA)</f>
        <v>0</v>
      </c>
      <c r="BC38" s="235">
        <f>SUMIF(Data!$T:$T,"="&amp;Count!BC$4&amp;Count!$A38,Data!$AA:$AA)</f>
        <v>0</v>
      </c>
      <c r="BD38" s="235">
        <f>SUMIF(Data!$T:$T,"="&amp;Count!BD$4&amp;Count!$A38,Data!$AA:$AA)</f>
        <v>0</v>
      </c>
      <c r="BE38" s="235">
        <f>SUMIF(Data!$T:$T,"="&amp;Count!BE$4&amp;Count!$A38,Data!$AA:$AA)</f>
        <v>0</v>
      </c>
      <c r="BF38" s="235">
        <f>SUMIF(Data!$T:$T,"="&amp;Count!BF$4&amp;Count!$A38,Data!$AA:$AA)</f>
        <v>0</v>
      </c>
      <c r="BH38" s="230">
        <f t="shared" si="22"/>
        <v>0</v>
      </c>
      <c r="BI38" s="230" t="str">
        <f t="shared" si="23"/>
        <v>Helmet</v>
      </c>
    </row>
    <row r="39" spans="1:61" x14ac:dyDescent="0.25">
      <c r="A39" s="230" t="s">
        <v>66</v>
      </c>
      <c r="B39" s="230" t="s">
        <v>17</v>
      </c>
      <c r="D39" s="235">
        <f>SUMIF(Data!$T:$T,"="&amp;Count!D$4&amp;Count!$A39,Data!$AA:$AA)</f>
        <v>0</v>
      </c>
      <c r="E39" s="235">
        <f>SUMIF(Data!$T:$T,"="&amp;Count!E$4&amp;Count!$A39,Data!$AA:$AA)</f>
        <v>0</v>
      </c>
      <c r="F39" s="235">
        <f>SUMIF(Data!$T:$T,"="&amp;Count!F$4&amp;Count!$A39,Data!$AA:$AA)</f>
        <v>0</v>
      </c>
      <c r="G39" s="235">
        <f>SUMIF(Data!$T:$T,"="&amp;Count!G$4&amp;Count!$A39,Data!$AA:$AA)</f>
        <v>0</v>
      </c>
      <c r="H39" s="235">
        <f>SUMIF(Data!$T:$T,"="&amp;Count!H$4&amp;Count!$A39,Data!$AA:$AA)</f>
        <v>0</v>
      </c>
      <c r="I39" s="235">
        <f>SUMIF(Data!$T:$T,"="&amp;Count!I$4&amp;Count!$A39,Data!$AA:$AA)</f>
        <v>0</v>
      </c>
      <c r="J39" s="235">
        <f>SUMIF(Data!$T:$T,"="&amp;Count!J$4&amp;Count!$A39,Data!$AA:$AA)</f>
        <v>0</v>
      </c>
      <c r="K39" s="235">
        <f>SUMIF(Data!$T:$T,"="&amp;Count!K$4&amp;Count!$A39,Data!$AA:$AA)</f>
        <v>0</v>
      </c>
      <c r="L39" s="235">
        <f>SUMIF(Data!$T:$T,"="&amp;Count!L$4&amp;Count!$A39,Data!$AA:$AA)</f>
        <v>0</v>
      </c>
      <c r="M39" s="235">
        <f>SUMIF(Data!$T:$T,"="&amp;Count!M$4&amp;Count!$A39,Data!$AA:$AA)</f>
        <v>0</v>
      </c>
      <c r="N39" s="235">
        <f>SUMIF(Data!$T:$T,"="&amp;Count!N$4&amp;Count!$A39,Data!$AA:$AA)</f>
        <v>0</v>
      </c>
      <c r="O39" s="235">
        <f>SUMIF(Data!$T:$T,"="&amp;Count!O$4&amp;Count!$A39,Data!$AA:$AA)</f>
        <v>0</v>
      </c>
      <c r="P39" s="235">
        <f>SUMIF(Data!$T:$T,"="&amp;Count!P$4&amp;Count!$A39,Data!$AA:$AA)</f>
        <v>0</v>
      </c>
      <c r="Q39" s="235">
        <f>SUMIF(Data!$T:$T,"="&amp;Count!Q$4&amp;Count!$A39,Data!$AA:$AA)</f>
        <v>0</v>
      </c>
      <c r="R39" s="235">
        <f>SUMIF(Data!$T:$T,"="&amp;Count!R$4&amp;Count!$A39,Data!$AA:$AA)</f>
        <v>0</v>
      </c>
      <c r="S39" s="235">
        <f>SUMIF(Data!$T:$T,"="&amp;Count!S$4&amp;Count!$A39,Data!$AA:$AA)</f>
        <v>0</v>
      </c>
      <c r="T39" s="235">
        <f>SUMIF(Data!$T:$T,"="&amp;Count!T$4&amp;Count!$A39,Data!$AA:$AA)</f>
        <v>0</v>
      </c>
      <c r="U39" s="235">
        <f>SUMIF(Data!$T:$T,"="&amp;Count!U$4&amp;Count!$A39,Data!$AA:$AA)</f>
        <v>0</v>
      </c>
      <c r="V39" s="235">
        <f>SUMIF(Data!$T:$T,"="&amp;Count!V$4&amp;Count!$A39,Data!$AA:$AA)</f>
        <v>0</v>
      </c>
      <c r="W39" s="235">
        <f>SUMIF(Data!$T:$T,"="&amp;Count!W$4&amp;Count!$A39,Data!$AA:$AA)</f>
        <v>0</v>
      </c>
      <c r="X39" s="235">
        <f>SUMIF(Data!$T:$T,"="&amp;Count!X$4&amp;Count!$A39,Data!$AA:$AA)</f>
        <v>0</v>
      </c>
      <c r="Y39" s="235">
        <f>SUMIF(Data!$T:$T,"="&amp;Count!Y$4&amp;Count!$A39,Data!$AA:$AA)</f>
        <v>0</v>
      </c>
      <c r="Z39" s="235">
        <f>SUMIF(Data!$T:$T,"="&amp;Count!Z$4&amp;Count!$A39,Data!$AA:$AA)</f>
        <v>0</v>
      </c>
      <c r="AA39" s="235">
        <f>SUMIF(Data!$T:$T,"="&amp;Count!AA$4&amp;Count!$A39,Data!$AA:$AA)</f>
        <v>0</v>
      </c>
      <c r="AB39" s="235">
        <f>SUMIF(Data!$T:$T,"="&amp;Count!AB$4&amp;Count!$A39,Data!$AA:$AA)</f>
        <v>0</v>
      </c>
      <c r="AC39" s="235">
        <f>SUMIF(Data!$T:$T,"="&amp;Count!AC$4&amp;Count!$A39,Data!$AA:$AA)</f>
        <v>0</v>
      </c>
      <c r="AD39" s="235">
        <f>SUMIF(Data!$T:$T,"="&amp;Count!AD$4&amp;Count!$A39,Data!$AA:$AA)</f>
        <v>0</v>
      </c>
      <c r="AE39" s="235">
        <f>SUMIF(Data!$T:$T,"="&amp;Count!AE$4&amp;Count!$A39,Data!$AA:$AA)</f>
        <v>0</v>
      </c>
      <c r="AF39" s="235">
        <f>SUMIF(Data!$T:$T,"="&amp;Count!AF$4&amp;Count!$A39,Data!$AA:$AA)</f>
        <v>0</v>
      </c>
      <c r="AG39" s="235">
        <f>SUMIF(Data!$T:$T,"="&amp;Count!AG$4&amp;Count!$A39,Data!$AA:$AA)</f>
        <v>0</v>
      </c>
      <c r="AH39" s="235">
        <f>SUMIF(Data!$T:$T,"="&amp;Count!AH$4&amp;Count!$A39,Data!$AA:$AA)</f>
        <v>0</v>
      </c>
      <c r="AI39" s="235">
        <f>SUMIF(Data!$T:$T,"="&amp;Count!AI$4&amp;Count!$A39,Data!$AA:$AA)</f>
        <v>0</v>
      </c>
      <c r="AJ39" s="235">
        <f>SUMIF(Data!$T:$T,"="&amp;Count!AJ$4&amp;Count!$A39,Data!$AA:$AA)</f>
        <v>0</v>
      </c>
      <c r="AK39" s="235">
        <f>SUMIF(Data!$T:$T,"="&amp;Count!AK$4&amp;Count!$A39,Data!$AA:$AA)</f>
        <v>0</v>
      </c>
      <c r="AL39" s="235">
        <f>SUMIF(Data!$T:$T,"="&amp;Count!AL$4&amp;Count!$A39,Data!$AA:$AA)</f>
        <v>0</v>
      </c>
      <c r="AM39" s="235">
        <f>SUMIF(Data!$T:$T,"="&amp;Count!AM$4&amp;Count!$A39,Data!$AA:$AA)</f>
        <v>0</v>
      </c>
      <c r="AN39" s="235">
        <f>SUMIF(Data!$T:$T,"="&amp;Count!AN$4&amp;Count!$A39,Data!$AA:$AA)</f>
        <v>0</v>
      </c>
      <c r="AO39" s="235">
        <f>SUMIF(Data!$T:$T,"="&amp;Count!AO$4&amp;Count!$A39,Data!$AA:$AA)</f>
        <v>0</v>
      </c>
      <c r="AP39" s="235">
        <f>SUMIF(Data!$T:$T,"="&amp;Count!AP$4&amp;Count!$A39,Data!$AA:$AA)</f>
        <v>0</v>
      </c>
      <c r="AQ39" s="235">
        <f>SUMIF(Data!$T:$T,"="&amp;Count!AQ$4&amp;Count!$A39,Data!$AA:$AA)</f>
        <v>0</v>
      </c>
      <c r="AR39" s="235">
        <f>SUMIF(Data!$T:$T,"="&amp;Count!AR$4&amp;Count!$A39,Data!$AA:$AA)</f>
        <v>0</v>
      </c>
      <c r="AS39" s="235">
        <f>SUMIF(Data!$T:$T,"="&amp;Count!AS$4&amp;Count!$A39,Data!$AA:$AA)</f>
        <v>0</v>
      </c>
      <c r="AT39" s="235">
        <f>SUMIF(Data!$T:$T,"="&amp;Count!AT$4&amp;Count!$A39,Data!$AA:$AA)</f>
        <v>0</v>
      </c>
      <c r="AU39" s="235">
        <f>SUMIF(Data!$T:$T,"="&amp;Count!AU$4&amp;Count!$A39,Data!$AA:$AA)</f>
        <v>0</v>
      </c>
      <c r="AV39" s="235">
        <f>SUMIF(Data!$T:$T,"="&amp;Count!AV$4&amp;Count!$A39,Data!$AA:$AA)</f>
        <v>0</v>
      </c>
      <c r="AW39" s="235">
        <f>SUMIF(Data!$T:$T,"="&amp;Count!AW$4&amp;Count!$A39,Data!$AA:$AA)</f>
        <v>0</v>
      </c>
      <c r="AX39" s="235">
        <f>SUMIF(Data!$T:$T,"="&amp;Count!AX$4&amp;Count!$A39,Data!$AA:$AA)</f>
        <v>0</v>
      </c>
      <c r="AY39" s="235">
        <f>SUMIF(Data!$T:$T,"="&amp;Count!AY$4&amp;Count!$A39,Data!$AA:$AA)</f>
        <v>0</v>
      </c>
      <c r="AZ39" s="235">
        <f>SUMIF(Data!$T:$T,"="&amp;Count!AZ$4&amp;Count!$A39,Data!$AA:$AA)</f>
        <v>0</v>
      </c>
      <c r="BA39" s="235">
        <f>SUMIF(Data!$T:$T,"="&amp;Count!BA$4&amp;Count!$A39,Data!$AA:$AA)</f>
        <v>0</v>
      </c>
      <c r="BB39" s="235">
        <f>SUMIF(Data!$T:$T,"="&amp;Count!BB$4&amp;Count!$A39,Data!$AA:$AA)</f>
        <v>0</v>
      </c>
      <c r="BC39" s="235">
        <f>SUMIF(Data!$T:$T,"="&amp;Count!BC$4&amp;Count!$A39,Data!$AA:$AA)</f>
        <v>0</v>
      </c>
      <c r="BD39" s="235">
        <f>SUMIF(Data!$T:$T,"="&amp;Count!BD$4&amp;Count!$A39,Data!$AA:$AA)</f>
        <v>0</v>
      </c>
      <c r="BE39" s="235">
        <f>SUMIF(Data!$T:$T,"="&amp;Count!BE$4&amp;Count!$A39,Data!$AA:$AA)</f>
        <v>0</v>
      </c>
      <c r="BF39" s="235">
        <f>SUMIF(Data!$T:$T,"="&amp;Count!BF$4&amp;Count!$A39,Data!$AA:$AA)</f>
        <v>0</v>
      </c>
      <c r="BH39" s="230">
        <f t="shared" si="22"/>
        <v>0</v>
      </c>
      <c r="BI39" s="230" t="str">
        <f t="shared" si="23"/>
        <v>Helmet</v>
      </c>
    </row>
    <row r="40" spans="1:61" x14ac:dyDescent="0.25">
      <c r="A40" s="230" t="s">
        <v>65</v>
      </c>
      <c r="B40" s="230" t="s">
        <v>18</v>
      </c>
      <c r="D40" s="235">
        <f>SUMIF(Data!$T:$T,"="&amp;Count!D$4&amp;Count!$A40,Data!$AB:$AB)</f>
        <v>0</v>
      </c>
      <c r="E40" s="235">
        <f>SUMIF(Data!$T:$T,"="&amp;Count!E$4&amp;Count!$A40,Data!$AB:$AB)</f>
        <v>0</v>
      </c>
      <c r="F40" s="235">
        <f>SUMIF(Data!$T:$T,"="&amp;Count!F$4&amp;Count!$A40,Data!$AB:$AB)</f>
        <v>0</v>
      </c>
      <c r="G40" s="235">
        <f>SUMIF(Data!$T:$T,"="&amp;Count!G$4&amp;Count!$A40,Data!$AB:$AB)</f>
        <v>0</v>
      </c>
      <c r="H40" s="235">
        <f>SUMIF(Data!$T:$T,"="&amp;Count!H$4&amp;Count!$A40,Data!$AB:$AB)</f>
        <v>0</v>
      </c>
      <c r="I40" s="235">
        <f>SUMIF(Data!$T:$T,"="&amp;Count!I$4&amp;Count!$A40,Data!$AB:$AB)</f>
        <v>0</v>
      </c>
      <c r="J40" s="235">
        <f>SUMIF(Data!$T:$T,"="&amp;Count!J$4&amp;Count!$A40,Data!$AB:$AB)</f>
        <v>0</v>
      </c>
      <c r="K40" s="235">
        <f>SUMIF(Data!$T:$T,"="&amp;Count!K$4&amp;Count!$A40,Data!$AB:$AB)</f>
        <v>0</v>
      </c>
      <c r="L40" s="235">
        <f>SUMIF(Data!$T:$T,"="&amp;Count!L$4&amp;Count!$A40,Data!$AB:$AB)</f>
        <v>0</v>
      </c>
      <c r="M40" s="235">
        <f>SUMIF(Data!$T:$T,"="&amp;Count!M$4&amp;Count!$A40,Data!$AB:$AB)</f>
        <v>0</v>
      </c>
      <c r="N40" s="235">
        <f>SUMIF(Data!$T:$T,"="&amp;Count!N$4&amp;Count!$A40,Data!$AB:$AB)</f>
        <v>0</v>
      </c>
      <c r="O40" s="235">
        <f>SUMIF(Data!$T:$T,"="&amp;Count!O$4&amp;Count!$A40,Data!$AB:$AB)</f>
        <v>0</v>
      </c>
      <c r="P40" s="235">
        <f>SUMIF(Data!$T:$T,"="&amp;Count!P$4&amp;Count!$A40,Data!$AB:$AB)</f>
        <v>0</v>
      </c>
      <c r="Q40" s="235">
        <f>SUMIF(Data!$T:$T,"="&amp;Count!Q$4&amp;Count!$A40,Data!$AB:$AB)</f>
        <v>0</v>
      </c>
      <c r="R40" s="235">
        <f>SUMIF(Data!$T:$T,"="&amp;Count!R$4&amp;Count!$A40,Data!$AB:$AB)</f>
        <v>0</v>
      </c>
      <c r="S40" s="235">
        <f>SUMIF(Data!$T:$T,"="&amp;Count!S$4&amp;Count!$A40,Data!$AB:$AB)</f>
        <v>0</v>
      </c>
      <c r="T40" s="235">
        <f>SUMIF(Data!$T:$T,"="&amp;Count!T$4&amp;Count!$A40,Data!$AB:$AB)</f>
        <v>0</v>
      </c>
      <c r="U40" s="235">
        <f>SUMIF(Data!$T:$T,"="&amp;Count!U$4&amp;Count!$A40,Data!$AB:$AB)</f>
        <v>0</v>
      </c>
      <c r="V40" s="235">
        <f>SUMIF(Data!$T:$T,"="&amp;Count!V$4&amp;Count!$A40,Data!$AB:$AB)</f>
        <v>0</v>
      </c>
      <c r="W40" s="235">
        <f>SUMIF(Data!$T:$T,"="&amp;Count!W$4&amp;Count!$A40,Data!$AB:$AB)</f>
        <v>0</v>
      </c>
      <c r="X40" s="235">
        <f>SUMIF(Data!$T:$T,"="&amp;Count!X$4&amp;Count!$A40,Data!$AB:$AB)</f>
        <v>0</v>
      </c>
      <c r="Y40" s="235">
        <f>SUMIF(Data!$T:$T,"="&amp;Count!Y$4&amp;Count!$A40,Data!$AB:$AB)</f>
        <v>0</v>
      </c>
      <c r="Z40" s="235">
        <f>SUMIF(Data!$T:$T,"="&amp;Count!Z$4&amp;Count!$A40,Data!$AB:$AB)</f>
        <v>0</v>
      </c>
      <c r="AA40" s="235">
        <f>SUMIF(Data!$T:$T,"="&amp;Count!AA$4&amp;Count!$A40,Data!$AB:$AB)</f>
        <v>0</v>
      </c>
      <c r="AB40" s="235">
        <f>SUMIF(Data!$T:$T,"="&amp;Count!AB$4&amp;Count!$A40,Data!$AB:$AB)</f>
        <v>0</v>
      </c>
      <c r="AC40" s="235">
        <f>SUMIF(Data!$T:$T,"="&amp;Count!AC$4&amp;Count!$A40,Data!$AB:$AB)</f>
        <v>0</v>
      </c>
      <c r="AD40" s="235">
        <f>SUMIF(Data!$T:$T,"="&amp;Count!AD$4&amp;Count!$A40,Data!$AB:$AB)</f>
        <v>0</v>
      </c>
      <c r="AE40" s="235">
        <f>SUMIF(Data!$T:$T,"="&amp;Count!AE$4&amp;Count!$A40,Data!$AB:$AB)</f>
        <v>0</v>
      </c>
      <c r="AF40" s="235">
        <f>SUMIF(Data!$T:$T,"="&amp;Count!AF$4&amp;Count!$A40,Data!$AB:$AB)</f>
        <v>0</v>
      </c>
      <c r="AG40" s="235">
        <f>SUMIF(Data!$T:$T,"="&amp;Count!AG$4&amp;Count!$A40,Data!$AB:$AB)</f>
        <v>0</v>
      </c>
      <c r="AH40" s="235">
        <f>SUMIF(Data!$T:$T,"="&amp;Count!AH$4&amp;Count!$A40,Data!$AB:$AB)</f>
        <v>0</v>
      </c>
      <c r="AI40" s="235">
        <f>SUMIF(Data!$T:$T,"="&amp;Count!AI$4&amp;Count!$A40,Data!$AB:$AB)</f>
        <v>0</v>
      </c>
      <c r="AJ40" s="235">
        <f>SUMIF(Data!$T:$T,"="&amp;Count!AJ$4&amp;Count!$A40,Data!$AB:$AB)</f>
        <v>0</v>
      </c>
      <c r="AK40" s="235">
        <f>SUMIF(Data!$T:$T,"="&amp;Count!AK$4&amp;Count!$A40,Data!$AB:$AB)</f>
        <v>0</v>
      </c>
      <c r="AL40" s="235">
        <f>SUMIF(Data!$T:$T,"="&amp;Count!AL$4&amp;Count!$A40,Data!$AB:$AB)</f>
        <v>0</v>
      </c>
      <c r="AM40" s="235">
        <f>SUMIF(Data!$T:$T,"="&amp;Count!AM$4&amp;Count!$A40,Data!$AB:$AB)</f>
        <v>0</v>
      </c>
      <c r="AN40" s="235">
        <f>SUMIF(Data!$T:$T,"="&amp;Count!AN$4&amp;Count!$A40,Data!$AB:$AB)</f>
        <v>0</v>
      </c>
      <c r="AO40" s="235">
        <f>SUMIF(Data!$T:$T,"="&amp;Count!AO$4&amp;Count!$A40,Data!$AB:$AB)</f>
        <v>0</v>
      </c>
      <c r="AP40" s="235">
        <f>SUMIF(Data!$T:$T,"="&amp;Count!AP$4&amp;Count!$A40,Data!$AB:$AB)</f>
        <v>0</v>
      </c>
      <c r="AQ40" s="235">
        <f>SUMIF(Data!$T:$T,"="&amp;Count!AQ$4&amp;Count!$A40,Data!$AB:$AB)</f>
        <v>0</v>
      </c>
      <c r="AR40" s="235">
        <f>SUMIF(Data!$T:$T,"="&amp;Count!AR$4&amp;Count!$A40,Data!$AB:$AB)</f>
        <v>0</v>
      </c>
      <c r="AS40" s="235">
        <f>SUMIF(Data!$T:$T,"="&amp;Count!AS$4&amp;Count!$A40,Data!$AB:$AB)</f>
        <v>0</v>
      </c>
      <c r="AT40" s="235">
        <f>SUMIF(Data!$T:$T,"="&amp;Count!AT$4&amp;Count!$A40,Data!$AB:$AB)</f>
        <v>0</v>
      </c>
      <c r="AU40" s="235">
        <f>SUMIF(Data!$T:$T,"="&amp;Count!AU$4&amp;Count!$A40,Data!$AB:$AB)</f>
        <v>0</v>
      </c>
      <c r="AV40" s="235">
        <f>SUMIF(Data!$T:$T,"="&amp;Count!AV$4&amp;Count!$A40,Data!$AB:$AB)</f>
        <v>0</v>
      </c>
      <c r="AW40" s="235">
        <f>SUMIF(Data!$T:$T,"="&amp;Count!AW$4&amp;Count!$A40,Data!$AB:$AB)</f>
        <v>0</v>
      </c>
      <c r="AX40" s="235">
        <f>SUMIF(Data!$T:$T,"="&amp;Count!AX$4&amp;Count!$A40,Data!$AB:$AB)</f>
        <v>0</v>
      </c>
      <c r="AY40" s="235">
        <f>SUMIF(Data!$T:$T,"="&amp;Count!AY$4&amp;Count!$A40,Data!$AB:$AB)</f>
        <v>0</v>
      </c>
      <c r="AZ40" s="235">
        <f>SUMIF(Data!$T:$T,"="&amp;Count!AZ$4&amp;Count!$A40,Data!$AB:$AB)</f>
        <v>0</v>
      </c>
      <c r="BA40" s="235">
        <f>SUMIF(Data!$T:$T,"="&amp;Count!BA$4&amp;Count!$A40,Data!$AB:$AB)</f>
        <v>0</v>
      </c>
      <c r="BB40" s="235">
        <f>SUMIF(Data!$T:$T,"="&amp;Count!BB$4&amp;Count!$A40,Data!$AB:$AB)</f>
        <v>0</v>
      </c>
      <c r="BC40" s="235">
        <f>SUMIF(Data!$T:$T,"="&amp;Count!BC$4&amp;Count!$A40,Data!$AB:$AB)</f>
        <v>0</v>
      </c>
      <c r="BD40" s="235">
        <f>SUMIF(Data!$T:$T,"="&amp;Count!BD$4&amp;Count!$A40,Data!$AB:$AB)</f>
        <v>0</v>
      </c>
      <c r="BE40" s="235">
        <f>SUMIF(Data!$T:$T,"="&amp;Count!BE$4&amp;Count!$A40,Data!$AB:$AB)</f>
        <v>0</v>
      </c>
      <c r="BF40" s="235">
        <f>SUMIF(Data!$T:$T,"="&amp;Count!BF$4&amp;Count!$A40,Data!$AB:$AB)</f>
        <v>0</v>
      </c>
      <c r="BH40" s="230">
        <f t="shared" si="22"/>
        <v>0</v>
      </c>
      <c r="BI40" s="230" t="str">
        <f t="shared" si="23"/>
        <v>Wrong way</v>
      </c>
    </row>
    <row r="41" spans="1:61" x14ac:dyDescent="0.25">
      <c r="A41" s="230" t="s">
        <v>66</v>
      </c>
      <c r="B41" s="230" t="s">
        <v>18</v>
      </c>
      <c r="D41" s="235">
        <f>SUMIF(Data!$T:$T,"="&amp;Count!D$4&amp;Count!$A41,Data!$AB:$AB)</f>
        <v>0</v>
      </c>
      <c r="E41" s="235">
        <f>SUMIF(Data!$T:$T,"="&amp;Count!E$4&amp;Count!$A41,Data!$AB:$AB)</f>
        <v>0</v>
      </c>
      <c r="F41" s="235">
        <f>SUMIF(Data!$T:$T,"="&amp;Count!F$4&amp;Count!$A41,Data!$AB:$AB)</f>
        <v>0</v>
      </c>
      <c r="G41" s="235">
        <f>SUMIF(Data!$T:$T,"="&amp;Count!G$4&amp;Count!$A41,Data!$AB:$AB)</f>
        <v>0</v>
      </c>
      <c r="H41" s="235">
        <f>SUMIF(Data!$T:$T,"="&amp;Count!H$4&amp;Count!$A41,Data!$AB:$AB)</f>
        <v>0</v>
      </c>
      <c r="I41" s="235">
        <f>SUMIF(Data!$T:$T,"="&amp;Count!I$4&amp;Count!$A41,Data!$AB:$AB)</f>
        <v>0</v>
      </c>
      <c r="J41" s="235">
        <f>SUMIF(Data!$T:$T,"="&amp;Count!J$4&amp;Count!$A41,Data!$AB:$AB)</f>
        <v>0</v>
      </c>
      <c r="K41" s="235">
        <f>SUMIF(Data!$T:$T,"="&amp;Count!K$4&amp;Count!$A41,Data!$AB:$AB)</f>
        <v>0</v>
      </c>
      <c r="L41" s="235">
        <f>SUMIF(Data!$T:$T,"="&amp;Count!L$4&amp;Count!$A41,Data!$AB:$AB)</f>
        <v>0</v>
      </c>
      <c r="M41" s="235">
        <f>SUMIF(Data!$T:$T,"="&amp;Count!M$4&amp;Count!$A41,Data!$AB:$AB)</f>
        <v>0</v>
      </c>
      <c r="N41" s="235">
        <f>SUMIF(Data!$T:$T,"="&amp;Count!N$4&amp;Count!$A41,Data!$AB:$AB)</f>
        <v>0</v>
      </c>
      <c r="O41" s="235">
        <f>SUMIF(Data!$T:$T,"="&amp;Count!O$4&amp;Count!$A41,Data!$AB:$AB)</f>
        <v>0</v>
      </c>
      <c r="P41" s="235">
        <f>SUMIF(Data!$T:$T,"="&amp;Count!P$4&amp;Count!$A41,Data!$AB:$AB)</f>
        <v>0</v>
      </c>
      <c r="Q41" s="235">
        <f>SUMIF(Data!$T:$T,"="&amp;Count!Q$4&amp;Count!$A41,Data!$AB:$AB)</f>
        <v>0</v>
      </c>
      <c r="R41" s="235">
        <f>SUMIF(Data!$T:$T,"="&amp;Count!R$4&amp;Count!$A41,Data!$AB:$AB)</f>
        <v>0</v>
      </c>
      <c r="S41" s="235">
        <f>SUMIF(Data!$T:$T,"="&amp;Count!S$4&amp;Count!$A41,Data!$AB:$AB)</f>
        <v>0</v>
      </c>
      <c r="T41" s="235">
        <f>SUMIF(Data!$T:$T,"="&amp;Count!T$4&amp;Count!$A41,Data!$AB:$AB)</f>
        <v>0</v>
      </c>
      <c r="U41" s="235">
        <f>SUMIF(Data!$T:$T,"="&amp;Count!U$4&amp;Count!$A41,Data!$AB:$AB)</f>
        <v>0</v>
      </c>
      <c r="V41" s="235">
        <f>SUMIF(Data!$T:$T,"="&amp;Count!V$4&amp;Count!$A41,Data!$AB:$AB)</f>
        <v>0</v>
      </c>
      <c r="W41" s="235">
        <f>SUMIF(Data!$T:$T,"="&amp;Count!W$4&amp;Count!$A41,Data!$AB:$AB)</f>
        <v>0</v>
      </c>
      <c r="X41" s="235">
        <f>SUMIF(Data!$T:$T,"="&amp;Count!X$4&amp;Count!$A41,Data!$AB:$AB)</f>
        <v>0</v>
      </c>
      <c r="Y41" s="235">
        <f>SUMIF(Data!$T:$T,"="&amp;Count!Y$4&amp;Count!$A41,Data!$AB:$AB)</f>
        <v>0</v>
      </c>
      <c r="Z41" s="235">
        <f>SUMIF(Data!$T:$T,"="&amp;Count!Z$4&amp;Count!$A41,Data!$AB:$AB)</f>
        <v>0</v>
      </c>
      <c r="AA41" s="235">
        <f>SUMIF(Data!$T:$T,"="&amp;Count!AA$4&amp;Count!$A41,Data!$AB:$AB)</f>
        <v>0</v>
      </c>
      <c r="AB41" s="235">
        <f>SUMIF(Data!$T:$T,"="&amp;Count!AB$4&amp;Count!$A41,Data!$AB:$AB)</f>
        <v>0</v>
      </c>
      <c r="AC41" s="235">
        <f>SUMIF(Data!$T:$T,"="&amp;Count!AC$4&amp;Count!$A41,Data!$AB:$AB)</f>
        <v>0</v>
      </c>
      <c r="AD41" s="235">
        <f>SUMIF(Data!$T:$T,"="&amp;Count!AD$4&amp;Count!$A41,Data!$AB:$AB)</f>
        <v>0</v>
      </c>
      <c r="AE41" s="235">
        <f>SUMIF(Data!$T:$T,"="&amp;Count!AE$4&amp;Count!$A41,Data!$AB:$AB)</f>
        <v>0</v>
      </c>
      <c r="AF41" s="235">
        <f>SUMIF(Data!$T:$T,"="&amp;Count!AF$4&amp;Count!$A41,Data!$AB:$AB)</f>
        <v>0</v>
      </c>
      <c r="AG41" s="235">
        <f>SUMIF(Data!$T:$T,"="&amp;Count!AG$4&amp;Count!$A41,Data!$AB:$AB)</f>
        <v>0</v>
      </c>
      <c r="AH41" s="235">
        <f>SUMIF(Data!$T:$T,"="&amp;Count!AH$4&amp;Count!$A41,Data!$AB:$AB)</f>
        <v>0</v>
      </c>
      <c r="AI41" s="235">
        <f>SUMIF(Data!$T:$T,"="&amp;Count!AI$4&amp;Count!$A41,Data!$AB:$AB)</f>
        <v>0</v>
      </c>
      <c r="AJ41" s="235">
        <f>SUMIF(Data!$T:$T,"="&amp;Count!AJ$4&amp;Count!$A41,Data!$AB:$AB)</f>
        <v>0</v>
      </c>
      <c r="AK41" s="235">
        <f>SUMIF(Data!$T:$T,"="&amp;Count!AK$4&amp;Count!$A41,Data!$AB:$AB)</f>
        <v>0</v>
      </c>
      <c r="AL41" s="235">
        <f>SUMIF(Data!$T:$T,"="&amp;Count!AL$4&amp;Count!$A41,Data!$AB:$AB)</f>
        <v>0</v>
      </c>
      <c r="AM41" s="235">
        <f>SUMIF(Data!$T:$T,"="&amp;Count!AM$4&amp;Count!$A41,Data!$AB:$AB)</f>
        <v>0</v>
      </c>
      <c r="AN41" s="235">
        <f>SUMIF(Data!$T:$T,"="&amp;Count!AN$4&amp;Count!$A41,Data!$AB:$AB)</f>
        <v>0</v>
      </c>
      <c r="AO41" s="235">
        <f>SUMIF(Data!$T:$T,"="&amp;Count!AO$4&amp;Count!$A41,Data!$AB:$AB)</f>
        <v>0</v>
      </c>
      <c r="AP41" s="235">
        <f>SUMIF(Data!$T:$T,"="&amp;Count!AP$4&amp;Count!$A41,Data!$AB:$AB)</f>
        <v>0</v>
      </c>
      <c r="AQ41" s="235">
        <f>SUMIF(Data!$T:$T,"="&amp;Count!AQ$4&amp;Count!$A41,Data!$AB:$AB)</f>
        <v>0</v>
      </c>
      <c r="AR41" s="235">
        <f>SUMIF(Data!$T:$T,"="&amp;Count!AR$4&amp;Count!$A41,Data!$AB:$AB)</f>
        <v>0</v>
      </c>
      <c r="AS41" s="235">
        <f>SUMIF(Data!$T:$T,"="&amp;Count!AS$4&amp;Count!$A41,Data!$AB:$AB)</f>
        <v>0</v>
      </c>
      <c r="AT41" s="235">
        <f>SUMIF(Data!$T:$T,"="&amp;Count!AT$4&amp;Count!$A41,Data!$AB:$AB)</f>
        <v>0</v>
      </c>
      <c r="AU41" s="235">
        <f>SUMIF(Data!$T:$T,"="&amp;Count!AU$4&amp;Count!$A41,Data!$AB:$AB)</f>
        <v>0</v>
      </c>
      <c r="AV41" s="235">
        <f>SUMIF(Data!$T:$T,"="&amp;Count!AV$4&amp;Count!$A41,Data!$AB:$AB)</f>
        <v>0</v>
      </c>
      <c r="AW41" s="235">
        <f>SUMIF(Data!$T:$T,"="&amp;Count!AW$4&amp;Count!$A41,Data!$AB:$AB)</f>
        <v>0</v>
      </c>
      <c r="AX41" s="235">
        <f>SUMIF(Data!$T:$T,"="&amp;Count!AX$4&amp;Count!$A41,Data!$AB:$AB)</f>
        <v>0</v>
      </c>
      <c r="AY41" s="235">
        <f>SUMIF(Data!$T:$T,"="&amp;Count!AY$4&amp;Count!$A41,Data!$AB:$AB)</f>
        <v>0</v>
      </c>
      <c r="AZ41" s="235">
        <f>SUMIF(Data!$T:$T,"="&amp;Count!AZ$4&amp;Count!$A41,Data!$AB:$AB)</f>
        <v>0</v>
      </c>
      <c r="BA41" s="235">
        <f>SUMIF(Data!$T:$T,"="&amp;Count!BA$4&amp;Count!$A41,Data!$AB:$AB)</f>
        <v>0</v>
      </c>
      <c r="BB41" s="235">
        <f>SUMIF(Data!$T:$T,"="&amp;Count!BB$4&amp;Count!$A41,Data!$AB:$AB)</f>
        <v>0</v>
      </c>
      <c r="BC41" s="235">
        <f>SUMIF(Data!$T:$T,"="&amp;Count!BC$4&amp;Count!$A41,Data!$AB:$AB)</f>
        <v>0</v>
      </c>
      <c r="BD41" s="235">
        <f>SUMIF(Data!$T:$T,"="&amp;Count!BD$4&amp;Count!$A41,Data!$AB:$AB)</f>
        <v>0</v>
      </c>
      <c r="BE41" s="235">
        <f>SUMIF(Data!$T:$T,"="&amp;Count!BE$4&amp;Count!$A41,Data!$AB:$AB)</f>
        <v>0</v>
      </c>
      <c r="BF41" s="235">
        <f>SUMIF(Data!$T:$T,"="&amp;Count!BF$4&amp;Count!$A41,Data!$AB:$AB)</f>
        <v>0</v>
      </c>
      <c r="BH41" s="230">
        <f t="shared" si="22"/>
        <v>0</v>
      </c>
      <c r="BI41" s="230" t="str">
        <f t="shared" si="23"/>
        <v>Wrong way</v>
      </c>
    </row>
    <row r="42" spans="1:61" x14ac:dyDescent="0.25">
      <c r="A42" s="230" t="s">
        <v>65</v>
      </c>
      <c r="B42" s="230" t="s">
        <v>6</v>
      </c>
      <c r="D42" s="235">
        <f>SUMIF(Data!$T:$T,"="&amp;Count!D$4&amp;Count!$A42,Data!$AC:$AC)</f>
        <v>0</v>
      </c>
      <c r="E42" s="235">
        <f>SUMIF(Data!$T:$T,"="&amp;Count!E$4&amp;Count!$A42,Data!$AC:$AC)</f>
        <v>0</v>
      </c>
      <c r="F42" s="235">
        <f>SUMIF(Data!$T:$T,"="&amp;Count!F$4&amp;Count!$A42,Data!$AC:$AC)</f>
        <v>0</v>
      </c>
      <c r="G42" s="235">
        <f>SUMIF(Data!$T:$T,"="&amp;Count!G$4&amp;Count!$A42,Data!$AC:$AC)</f>
        <v>0</v>
      </c>
      <c r="H42" s="235">
        <f>SUMIF(Data!$T:$T,"="&amp;Count!H$4&amp;Count!$A42,Data!$AC:$AC)</f>
        <v>0</v>
      </c>
      <c r="I42" s="235">
        <f>SUMIF(Data!$T:$T,"="&amp;Count!I$4&amp;Count!$A42,Data!$AC:$AC)</f>
        <v>0</v>
      </c>
      <c r="J42" s="235">
        <f>SUMIF(Data!$T:$T,"="&amp;Count!J$4&amp;Count!$A42,Data!$AC:$AC)</f>
        <v>0</v>
      </c>
      <c r="K42" s="235">
        <f>SUMIF(Data!$T:$T,"="&amp;Count!K$4&amp;Count!$A42,Data!$AC:$AC)</f>
        <v>0</v>
      </c>
      <c r="L42" s="235">
        <f>SUMIF(Data!$T:$T,"="&amp;Count!L$4&amp;Count!$A42,Data!$AC:$AC)</f>
        <v>0</v>
      </c>
      <c r="M42" s="235">
        <f>SUMIF(Data!$T:$T,"="&amp;Count!M$4&amp;Count!$A42,Data!$AC:$AC)</f>
        <v>0</v>
      </c>
      <c r="N42" s="235">
        <f>SUMIF(Data!$T:$T,"="&amp;Count!N$4&amp;Count!$A42,Data!$AC:$AC)</f>
        <v>0</v>
      </c>
      <c r="O42" s="235">
        <f>SUMIF(Data!$T:$T,"="&amp;Count!O$4&amp;Count!$A42,Data!$AC:$AC)</f>
        <v>0</v>
      </c>
      <c r="P42" s="235">
        <f>SUMIF(Data!$T:$T,"="&amp;Count!P$4&amp;Count!$A42,Data!$AC:$AC)</f>
        <v>0</v>
      </c>
      <c r="Q42" s="235">
        <f>SUMIF(Data!$T:$T,"="&amp;Count!Q$4&amp;Count!$A42,Data!$AC:$AC)</f>
        <v>0</v>
      </c>
      <c r="R42" s="235">
        <f>SUMIF(Data!$T:$T,"="&amp;Count!R$4&amp;Count!$A42,Data!$AC:$AC)</f>
        <v>0</v>
      </c>
      <c r="S42" s="235">
        <f>SUMIF(Data!$T:$T,"="&amp;Count!S$4&amp;Count!$A42,Data!$AC:$AC)</f>
        <v>0</v>
      </c>
      <c r="T42" s="235">
        <f>SUMIF(Data!$T:$T,"="&amp;Count!T$4&amp;Count!$A42,Data!$AC:$AC)</f>
        <v>0</v>
      </c>
      <c r="U42" s="235">
        <f>SUMIF(Data!$T:$T,"="&amp;Count!U$4&amp;Count!$A42,Data!$AC:$AC)</f>
        <v>0</v>
      </c>
      <c r="V42" s="235">
        <f>SUMIF(Data!$T:$T,"="&amp;Count!V$4&amp;Count!$A42,Data!$AC:$AC)</f>
        <v>0</v>
      </c>
      <c r="W42" s="235">
        <f>SUMIF(Data!$T:$T,"="&amp;Count!W$4&amp;Count!$A42,Data!$AC:$AC)</f>
        <v>0</v>
      </c>
      <c r="X42" s="235">
        <f>SUMIF(Data!$T:$T,"="&amp;Count!X$4&amp;Count!$A42,Data!$AC:$AC)</f>
        <v>0</v>
      </c>
      <c r="Y42" s="235">
        <f>SUMIF(Data!$T:$T,"="&amp;Count!Y$4&amp;Count!$A42,Data!$AC:$AC)</f>
        <v>0</v>
      </c>
      <c r="Z42" s="235">
        <f>SUMIF(Data!$T:$T,"="&amp;Count!Z$4&amp;Count!$A42,Data!$AC:$AC)</f>
        <v>0</v>
      </c>
      <c r="AA42" s="235">
        <f>SUMIF(Data!$T:$T,"="&amp;Count!AA$4&amp;Count!$A42,Data!$AC:$AC)</f>
        <v>0</v>
      </c>
      <c r="AB42" s="235">
        <f>SUMIF(Data!$T:$T,"="&amp;Count!AB$4&amp;Count!$A42,Data!$AC:$AC)</f>
        <v>0</v>
      </c>
      <c r="AC42" s="235">
        <f>SUMIF(Data!$T:$T,"="&amp;Count!AC$4&amp;Count!$A42,Data!$AC:$AC)</f>
        <v>0</v>
      </c>
      <c r="AD42" s="235">
        <f>SUMIF(Data!$T:$T,"="&amp;Count!AD$4&amp;Count!$A42,Data!$AC:$AC)</f>
        <v>0</v>
      </c>
      <c r="AE42" s="235">
        <f>SUMIF(Data!$T:$T,"="&amp;Count!AE$4&amp;Count!$A42,Data!$AC:$AC)</f>
        <v>0</v>
      </c>
      <c r="AF42" s="235">
        <f>SUMIF(Data!$T:$T,"="&amp;Count!AF$4&amp;Count!$A42,Data!$AC:$AC)</f>
        <v>0</v>
      </c>
      <c r="AG42" s="235">
        <f>SUMIF(Data!$T:$T,"="&amp;Count!AG$4&amp;Count!$A42,Data!$AC:$AC)</f>
        <v>0</v>
      </c>
      <c r="AH42" s="235">
        <f>SUMIF(Data!$T:$T,"="&amp;Count!AH$4&amp;Count!$A42,Data!$AC:$AC)</f>
        <v>0</v>
      </c>
      <c r="AI42" s="235">
        <f>SUMIF(Data!$T:$T,"="&amp;Count!AI$4&amp;Count!$A42,Data!$AC:$AC)</f>
        <v>0</v>
      </c>
      <c r="AJ42" s="235">
        <f>SUMIF(Data!$T:$T,"="&amp;Count!AJ$4&amp;Count!$A42,Data!$AC:$AC)</f>
        <v>0</v>
      </c>
      <c r="AK42" s="235">
        <f>SUMIF(Data!$T:$T,"="&amp;Count!AK$4&amp;Count!$A42,Data!$AC:$AC)</f>
        <v>0</v>
      </c>
      <c r="AL42" s="235">
        <f>SUMIF(Data!$T:$T,"="&amp;Count!AL$4&amp;Count!$A42,Data!$AC:$AC)</f>
        <v>0</v>
      </c>
      <c r="AM42" s="235">
        <f>SUMIF(Data!$T:$T,"="&amp;Count!AM$4&amp;Count!$A42,Data!$AC:$AC)</f>
        <v>0</v>
      </c>
      <c r="AN42" s="235">
        <f>SUMIF(Data!$T:$T,"="&amp;Count!AN$4&amp;Count!$A42,Data!$AC:$AC)</f>
        <v>0</v>
      </c>
      <c r="AO42" s="235">
        <f>SUMIF(Data!$T:$T,"="&amp;Count!AO$4&amp;Count!$A42,Data!$AC:$AC)</f>
        <v>0</v>
      </c>
      <c r="AP42" s="235">
        <f>SUMIF(Data!$T:$T,"="&amp;Count!AP$4&amp;Count!$A42,Data!$AC:$AC)</f>
        <v>0</v>
      </c>
      <c r="AQ42" s="235">
        <f>SUMIF(Data!$T:$T,"="&amp;Count!AQ$4&amp;Count!$A42,Data!$AC:$AC)</f>
        <v>0</v>
      </c>
      <c r="AR42" s="235">
        <f>SUMIF(Data!$T:$T,"="&amp;Count!AR$4&amp;Count!$A42,Data!$AC:$AC)</f>
        <v>0</v>
      </c>
      <c r="AS42" s="235">
        <f>SUMIF(Data!$T:$T,"="&amp;Count!AS$4&amp;Count!$A42,Data!$AC:$AC)</f>
        <v>0</v>
      </c>
      <c r="AT42" s="235">
        <f>SUMIF(Data!$T:$T,"="&amp;Count!AT$4&amp;Count!$A42,Data!$AC:$AC)</f>
        <v>0</v>
      </c>
      <c r="AU42" s="235">
        <f>SUMIF(Data!$T:$T,"="&amp;Count!AU$4&amp;Count!$A42,Data!$AC:$AC)</f>
        <v>0</v>
      </c>
      <c r="AV42" s="235">
        <f>SUMIF(Data!$T:$T,"="&amp;Count!AV$4&amp;Count!$A42,Data!$AC:$AC)</f>
        <v>0</v>
      </c>
      <c r="AW42" s="235">
        <f>SUMIF(Data!$T:$T,"="&amp;Count!AW$4&amp;Count!$A42,Data!$AC:$AC)</f>
        <v>0</v>
      </c>
      <c r="AX42" s="235">
        <f>SUMIF(Data!$T:$T,"="&amp;Count!AX$4&amp;Count!$A42,Data!$AC:$AC)</f>
        <v>0</v>
      </c>
      <c r="AY42" s="235">
        <f>SUMIF(Data!$T:$T,"="&amp;Count!AY$4&amp;Count!$A42,Data!$AC:$AC)</f>
        <v>0</v>
      </c>
      <c r="AZ42" s="235">
        <f>SUMIF(Data!$T:$T,"="&amp;Count!AZ$4&amp;Count!$A42,Data!$AC:$AC)</f>
        <v>0</v>
      </c>
      <c r="BA42" s="235">
        <f>SUMIF(Data!$T:$T,"="&amp;Count!BA$4&amp;Count!$A42,Data!$AC:$AC)</f>
        <v>0</v>
      </c>
      <c r="BB42" s="235">
        <f>SUMIF(Data!$T:$T,"="&amp;Count!BB$4&amp;Count!$A42,Data!$AC:$AC)</f>
        <v>0</v>
      </c>
      <c r="BC42" s="235">
        <f>SUMIF(Data!$T:$T,"="&amp;Count!BC$4&amp;Count!$A42,Data!$AC:$AC)</f>
        <v>0</v>
      </c>
      <c r="BD42" s="235">
        <f>SUMIF(Data!$T:$T,"="&amp;Count!BD$4&amp;Count!$A42,Data!$AC:$AC)</f>
        <v>0</v>
      </c>
      <c r="BE42" s="235">
        <f>SUMIF(Data!$T:$T,"="&amp;Count!BE$4&amp;Count!$A42,Data!$AC:$AC)</f>
        <v>0</v>
      </c>
      <c r="BF42" s="235">
        <f>SUMIF(Data!$T:$T,"="&amp;Count!BF$4&amp;Count!$A42,Data!$AC:$AC)</f>
        <v>0</v>
      </c>
      <c r="BH42" s="230">
        <f t="shared" si="22"/>
        <v>0</v>
      </c>
      <c r="BI42" s="230" t="str">
        <f t="shared" si="23"/>
        <v>Sidewalk</v>
      </c>
    </row>
    <row r="43" spans="1:61" x14ac:dyDescent="0.25">
      <c r="A43" s="230" t="s">
        <v>66</v>
      </c>
      <c r="B43" s="230" t="s">
        <v>6</v>
      </c>
      <c r="D43" s="235">
        <f>SUMIF(Data!$T:$T,"="&amp;Count!D$4&amp;Count!$A43,Data!$AC:$AC)</f>
        <v>0</v>
      </c>
      <c r="E43" s="235">
        <f>SUMIF(Data!$T:$T,"="&amp;Count!E$4&amp;Count!$A43,Data!$AC:$AC)</f>
        <v>0</v>
      </c>
      <c r="F43" s="235">
        <f>SUMIF(Data!$T:$T,"="&amp;Count!F$4&amp;Count!$A43,Data!$AC:$AC)</f>
        <v>0</v>
      </c>
      <c r="G43" s="235">
        <f>SUMIF(Data!$T:$T,"="&amp;Count!G$4&amp;Count!$A43,Data!$AC:$AC)</f>
        <v>0</v>
      </c>
      <c r="H43" s="235">
        <f>SUMIF(Data!$T:$T,"="&amp;Count!H$4&amp;Count!$A43,Data!$AC:$AC)</f>
        <v>0</v>
      </c>
      <c r="I43" s="235">
        <f>SUMIF(Data!$T:$T,"="&amp;Count!I$4&amp;Count!$A43,Data!$AC:$AC)</f>
        <v>0</v>
      </c>
      <c r="J43" s="235">
        <f>SUMIF(Data!$T:$T,"="&amp;Count!J$4&amp;Count!$A43,Data!$AC:$AC)</f>
        <v>0</v>
      </c>
      <c r="K43" s="235">
        <f>SUMIF(Data!$T:$T,"="&amp;Count!K$4&amp;Count!$A43,Data!$AC:$AC)</f>
        <v>0</v>
      </c>
      <c r="L43" s="235">
        <f>SUMIF(Data!$T:$T,"="&amp;Count!L$4&amp;Count!$A43,Data!$AC:$AC)</f>
        <v>0</v>
      </c>
      <c r="M43" s="235">
        <f>SUMIF(Data!$T:$T,"="&amp;Count!M$4&amp;Count!$A43,Data!$AC:$AC)</f>
        <v>0</v>
      </c>
      <c r="N43" s="235">
        <f>SUMIF(Data!$T:$T,"="&amp;Count!N$4&amp;Count!$A43,Data!$AC:$AC)</f>
        <v>0</v>
      </c>
      <c r="O43" s="235">
        <f>SUMIF(Data!$T:$T,"="&amp;Count!O$4&amp;Count!$A43,Data!$AC:$AC)</f>
        <v>0</v>
      </c>
      <c r="P43" s="235">
        <f>SUMIF(Data!$T:$T,"="&amp;Count!P$4&amp;Count!$A43,Data!$AC:$AC)</f>
        <v>0</v>
      </c>
      <c r="Q43" s="235">
        <f>SUMIF(Data!$T:$T,"="&amp;Count!Q$4&amp;Count!$A43,Data!$AC:$AC)</f>
        <v>0</v>
      </c>
      <c r="R43" s="235">
        <f>SUMIF(Data!$T:$T,"="&amp;Count!R$4&amp;Count!$A43,Data!$AC:$AC)</f>
        <v>0</v>
      </c>
      <c r="S43" s="235">
        <f>SUMIF(Data!$T:$T,"="&amp;Count!S$4&amp;Count!$A43,Data!$AC:$AC)</f>
        <v>0</v>
      </c>
      <c r="T43" s="235">
        <f>SUMIF(Data!$T:$T,"="&amp;Count!T$4&amp;Count!$A43,Data!$AC:$AC)</f>
        <v>0</v>
      </c>
      <c r="U43" s="235">
        <f>SUMIF(Data!$T:$T,"="&amp;Count!U$4&amp;Count!$A43,Data!$AC:$AC)</f>
        <v>0</v>
      </c>
      <c r="V43" s="235">
        <f>SUMIF(Data!$T:$T,"="&amp;Count!V$4&amp;Count!$A43,Data!$AC:$AC)</f>
        <v>0</v>
      </c>
      <c r="W43" s="235">
        <f>SUMIF(Data!$T:$T,"="&amp;Count!W$4&amp;Count!$A43,Data!$AC:$AC)</f>
        <v>0</v>
      </c>
      <c r="X43" s="235">
        <f>SUMIF(Data!$T:$T,"="&amp;Count!X$4&amp;Count!$A43,Data!$AC:$AC)</f>
        <v>0</v>
      </c>
      <c r="Y43" s="235">
        <f>SUMIF(Data!$T:$T,"="&amp;Count!Y$4&amp;Count!$A43,Data!$AC:$AC)</f>
        <v>0</v>
      </c>
      <c r="Z43" s="235">
        <f>SUMIF(Data!$T:$T,"="&amp;Count!Z$4&amp;Count!$A43,Data!$AC:$AC)</f>
        <v>0</v>
      </c>
      <c r="AA43" s="235">
        <f>SUMIF(Data!$T:$T,"="&amp;Count!AA$4&amp;Count!$A43,Data!$AC:$AC)</f>
        <v>0</v>
      </c>
      <c r="AB43" s="235">
        <f>SUMIF(Data!$T:$T,"="&amp;Count!AB$4&amp;Count!$A43,Data!$AC:$AC)</f>
        <v>0</v>
      </c>
      <c r="AC43" s="235">
        <f>SUMIF(Data!$T:$T,"="&amp;Count!AC$4&amp;Count!$A43,Data!$AC:$AC)</f>
        <v>0</v>
      </c>
      <c r="AD43" s="235">
        <f>SUMIF(Data!$T:$T,"="&amp;Count!AD$4&amp;Count!$A43,Data!$AC:$AC)</f>
        <v>0</v>
      </c>
      <c r="AE43" s="235">
        <f>SUMIF(Data!$T:$T,"="&amp;Count!AE$4&amp;Count!$A43,Data!$AC:$AC)</f>
        <v>0</v>
      </c>
      <c r="AF43" s="235">
        <f>SUMIF(Data!$T:$T,"="&amp;Count!AF$4&amp;Count!$A43,Data!$AC:$AC)</f>
        <v>0</v>
      </c>
      <c r="AG43" s="235">
        <f>SUMIF(Data!$T:$T,"="&amp;Count!AG$4&amp;Count!$A43,Data!$AC:$AC)</f>
        <v>0</v>
      </c>
      <c r="AH43" s="235">
        <f>SUMIF(Data!$T:$T,"="&amp;Count!AH$4&amp;Count!$A43,Data!$AC:$AC)</f>
        <v>0</v>
      </c>
      <c r="AI43" s="235">
        <f>SUMIF(Data!$T:$T,"="&amp;Count!AI$4&amp;Count!$A43,Data!$AC:$AC)</f>
        <v>0</v>
      </c>
      <c r="AJ43" s="235">
        <f>SUMIF(Data!$T:$T,"="&amp;Count!AJ$4&amp;Count!$A43,Data!$AC:$AC)</f>
        <v>0</v>
      </c>
      <c r="AK43" s="235">
        <f>SUMIF(Data!$T:$T,"="&amp;Count!AK$4&amp;Count!$A43,Data!$AC:$AC)</f>
        <v>0</v>
      </c>
      <c r="AL43" s="235">
        <f>SUMIF(Data!$T:$T,"="&amp;Count!AL$4&amp;Count!$A43,Data!$AC:$AC)</f>
        <v>0</v>
      </c>
      <c r="AM43" s="235">
        <f>SUMIF(Data!$T:$T,"="&amp;Count!AM$4&amp;Count!$A43,Data!$AC:$AC)</f>
        <v>0</v>
      </c>
      <c r="AN43" s="235">
        <f>SUMIF(Data!$T:$T,"="&amp;Count!AN$4&amp;Count!$A43,Data!$AC:$AC)</f>
        <v>0</v>
      </c>
      <c r="AO43" s="235">
        <f>SUMIF(Data!$T:$T,"="&amp;Count!AO$4&amp;Count!$A43,Data!$AC:$AC)</f>
        <v>0</v>
      </c>
      <c r="AP43" s="235">
        <f>SUMIF(Data!$T:$T,"="&amp;Count!AP$4&amp;Count!$A43,Data!$AC:$AC)</f>
        <v>0</v>
      </c>
      <c r="AQ43" s="235">
        <f>SUMIF(Data!$T:$T,"="&amp;Count!AQ$4&amp;Count!$A43,Data!$AC:$AC)</f>
        <v>0</v>
      </c>
      <c r="AR43" s="235">
        <f>SUMIF(Data!$T:$T,"="&amp;Count!AR$4&amp;Count!$A43,Data!$AC:$AC)</f>
        <v>0</v>
      </c>
      <c r="AS43" s="235">
        <f>SUMIF(Data!$T:$T,"="&amp;Count!AS$4&amp;Count!$A43,Data!$AC:$AC)</f>
        <v>0</v>
      </c>
      <c r="AT43" s="235">
        <f>SUMIF(Data!$T:$T,"="&amp;Count!AT$4&amp;Count!$A43,Data!$AC:$AC)</f>
        <v>0</v>
      </c>
      <c r="AU43" s="235">
        <f>SUMIF(Data!$T:$T,"="&amp;Count!AU$4&amp;Count!$A43,Data!$AC:$AC)</f>
        <v>0</v>
      </c>
      <c r="AV43" s="235">
        <f>SUMIF(Data!$T:$T,"="&amp;Count!AV$4&amp;Count!$A43,Data!$AC:$AC)</f>
        <v>0</v>
      </c>
      <c r="AW43" s="235">
        <f>SUMIF(Data!$T:$T,"="&amp;Count!AW$4&amp;Count!$A43,Data!$AC:$AC)</f>
        <v>0</v>
      </c>
      <c r="AX43" s="235">
        <f>SUMIF(Data!$T:$T,"="&amp;Count!AX$4&amp;Count!$A43,Data!$AC:$AC)</f>
        <v>0</v>
      </c>
      <c r="AY43" s="235">
        <f>SUMIF(Data!$T:$T,"="&amp;Count!AY$4&amp;Count!$A43,Data!$AC:$AC)</f>
        <v>0</v>
      </c>
      <c r="AZ43" s="235">
        <f>SUMIF(Data!$T:$T,"="&amp;Count!AZ$4&amp;Count!$A43,Data!$AC:$AC)</f>
        <v>0</v>
      </c>
      <c r="BA43" s="235">
        <f>SUMIF(Data!$T:$T,"="&amp;Count!BA$4&amp;Count!$A43,Data!$AC:$AC)</f>
        <v>0</v>
      </c>
      <c r="BB43" s="235">
        <f>SUMIF(Data!$T:$T,"="&amp;Count!BB$4&amp;Count!$A43,Data!$AC:$AC)</f>
        <v>0</v>
      </c>
      <c r="BC43" s="235">
        <f>SUMIF(Data!$T:$T,"="&amp;Count!BC$4&amp;Count!$A43,Data!$AC:$AC)</f>
        <v>0</v>
      </c>
      <c r="BD43" s="235">
        <f>SUMIF(Data!$T:$T,"="&amp;Count!BD$4&amp;Count!$A43,Data!$AC:$AC)</f>
        <v>0</v>
      </c>
      <c r="BE43" s="235">
        <f>SUMIF(Data!$T:$T,"="&amp;Count!BE$4&amp;Count!$A43,Data!$AC:$AC)</f>
        <v>0</v>
      </c>
      <c r="BF43" s="235">
        <f>SUMIF(Data!$T:$T,"="&amp;Count!BF$4&amp;Count!$A43,Data!$AC:$AC)</f>
        <v>0</v>
      </c>
      <c r="BH43" s="230">
        <f t="shared" si="22"/>
        <v>0</v>
      </c>
      <c r="BI43" s="230" t="str">
        <f t="shared" si="23"/>
        <v>Sidewalk</v>
      </c>
    </row>
    <row r="45" spans="1:61" x14ac:dyDescent="0.25">
      <c r="A45" s="230" t="s">
        <v>46</v>
      </c>
      <c r="D45" s="235">
        <f>SUM(D$36:D$43)</f>
        <v>0</v>
      </c>
      <c r="E45" s="235">
        <f t="shared" ref="E45:AJ45" si="24">SUM(E36:E43)</f>
        <v>0</v>
      </c>
      <c r="F45" s="235">
        <f t="shared" si="24"/>
        <v>0</v>
      </c>
      <c r="G45" s="235">
        <f t="shared" si="24"/>
        <v>0</v>
      </c>
      <c r="H45" s="235">
        <f t="shared" si="24"/>
        <v>0</v>
      </c>
      <c r="I45" s="235">
        <f t="shared" si="24"/>
        <v>0</v>
      </c>
      <c r="J45" s="235">
        <f t="shared" si="24"/>
        <v>0</v>
      </c>
      <c r="K45" s="235">
        <f t="shared" si="24"/>
        <v>0</v>
      </c>
      <c r="L45" s="235">
        <f t="shared" si="24"/>
        <v>0</v>
      </c>
      <c r="M45" s="235">
        <f t="shared" si="24"/>
        <v>0</v>
      </c>
      <c r="N45" s="235">
        <f t="shared" si="24"/>
        <v>0</v>
      </c>
      <c r="O45" s="235">
        <f t="shared" si="24"/>
        <v>0</v>
      </c>
      <c r="P45" s="235">
        <f t="shared" si="24"/>
        <v>0</v>
      </c>
      <c r="Q45" s="235">
        <f t="shared" si="24"/>
        <v>0</v>
      </c>
      <c r="R45" s="235">
        <f t="shared" si="24"/>
        <v>0</v>
      </c>
      <c r="S45" s="235">
        <f t="shared" si="24"/>
        <v>0</v>
      </c>
      <c r="T45" s="235">
        <f t="shared" si="24"/>
        <v>0</v>
      </c>
      <c r="U45" s="235">
        <f t="shared" si="24"/>
        <v>0</v>
      </c>
      <c r="V45" s="235">
        <f t="shared" si="24"/>
        <v>0</v>
      </c>
      <c r="W45" s="235">
        <f t="shared" si="24"/>
        <v>0</v>
      </c>
      <c r="X45" s="235">
        <f t="shared" si="24"/>
        <v>0</v>
      </c>
      <c r="Y45" s="235">
        <f t="shared" si="24"/>
        <v>0</v>
      </c>
      <c r="Z45" s="235">
        <f t="shared" si="24"/>
        <v>0</v>
      </c>
      <c r="AA45" s="235">
        <f t="shared" si="24"/>
        <v>0</v>
      </c>
      <c r="AB45" s="235">
        <f t="shared" si="24"/>
        <v>0</v>
      </c>
      <c r="AC45" s="235">
        <f t="shared" si="24"/>
        <v>0</v>
      </c>
      <c r="AD45" s="235">
        <f t="shared" si="24"/>
        <v>0</v>
      </c>
      <c r="AE45" s="235">
        <f t="shared" si="24"/>
        <v>0</v>
      </c>
      <c r="AF45" s="235">
        <f t="shared" si="24"/>
        <v>0</v>
      </c>
      <c r="AG45" s="235">
        <f t="shared" si="24"/>
        <v>0</v>
      </c>
      <c r="AH45" s="235">
        <f t="shared" si="24"/>
        <v>0</v>
      </c>
      <c r="AI45" s="235">
        <f t="shared" si="24"/>
        <v>0</v>
      </c>
      <c r="AJ45" s="235">
        <f t="shared" si="24"/>
        <v>0</v>
      </c>
      <c r="AK45" s="235">
        <f t="shared" ref="AK45:BF45" si="25">SUM(AK36:AK43)</f>
        <v>0</v>
      </c>
      <c r="AL45" s="235">
        <f t="shared" si="25"/>
        <v>0</v>
      </c>
      <c r="AM45" s="235">
        <f t="shared" si="25"/>
        <v>0</v>
      </c>
      <c r="AN45" s="235">
        <f t="shared" si="25"/>
        <v>0</v>
      </c>
      <c r="AO45" s="235">
        <f t="shared" si="25"/>
        <v>0</v>
      </c>
      <c r="AP45" s="235">
        <f t="shared" si="25"/>
        <v>0</v>
      </c>
      <c r="AQ45" s="235">
        <f t="shared" si="25"/>
        <v>0</v>
      </c>
      <c r="AR45" s="235">
        <f t="shared" si="25"/>
        <v>0</v>
      </c>
      <c r="AS45" s="235">
        <f t="shared" si="25"/>
        <v>0</v>
      </c>
      <c r="AT45" s="235">
        <f t="shared" si="25"/>
        <v>0</v>
      </c>
      <c r="AU45" s="235">
        <f t="shared" si="25"/>
        <v>0</v>
      </c>
      <c r="AV45" s="235">
        <f t="shared" si="25"/>
        <v>0</v>
      </c>
      <c r="AW45" s="235">
        <f t="shared" si="25"/>
        <v>0</v>
      </c>
      <c r="AX45" s="235">
        <f t="shared" si="25"/>
        <v>0</v>
      </c>
      <c r="AY45" s="235">
        <f t="shared" si="25"/>
        <v>0</v>
      </c>
      <c r="AZ45" s="235">
        <f t="shared" si="25"/>
        <v>0</v>
      </c>
      <c r="BA45" s="235">
        <f t="shared" si="25"/>
        <v>0</v>
      </c>
      <c r="BB45" s="235">
        <f t="shared" si="25"/>
        <v>0</v>
      </c>
      <c r="BC45" s="235">
        <f t="shared" si="25"/>
        <v>0</v>
      </c>
      <c r="BD45" s="235">
        <f t="shared" si="25"/>
        <v>0</v>
      </c>
      <c r="BE45" s="235">
        <f t="shared" ref="BE45" si="26">SUM(BE36:BE43)</f>
        <v>0</v>
      </c>
      <c r="BF45" s="235">
        <f t="shared" si="25"/>
        <v>0</v>
      </c>
    </row>
    <row r="46" spans="1:61" x14ac:dyDescent="0.25">
      <c r="A46" s="230" t="s">
        <v>65</v>
      </c>
      <c r="D46" s="235">
        <f t="shared" ref="D46:M47" si="27">SUMIF($A$36:$A$43,"="&amp;$A46,D$36:D$43)</f>
        <v>0</v>
      </c>
      <c r="E46" s="235">
        <f t="shared" si="27"/>
        <v>0</v>
      </c>
      <c r="F46" s="235">
        <f t="shared" si="27"/>
        <v>0</v>
      </c>
      <c r="G46" s="235">
        <f t="shared" si="27"/>
        <v>0</v>
      </c>
      <c r="H46" s="235">
        <f t="shared" si="27"/>
        <v>0</v>
      </c>
      <c r="I46" s="235">
        <f t="shared" si="27"/>
        <v>0</v>
      </c>
      <c r="J46" s="235">
        <f t="shared" si="27"/>
        <v>0</v>
      </c>
      <c r="K46" s="235">
        <f t="shared" si="27"/>
        <v>0</v>
      </c>
      <c r="L46" s="235">
        <f t="shared" si="27"/>
        <v>0</v>
      </c>
      <c r="M46" s="235">
        <f t="shared" si="27"/>
        <v>0</v>
      </c>
      <c r="N46" s="235">
        <f t="shared" ref="N46:W47" si="28">SUMIF($A$36:$A$43,"="&amp;$A46,N$36:N$43)</f>
        <v>0</v>
      </c>
      <c r="O46" s="235">
        <f t="shared" si="28"/>
        <v>0</v>
      </c>
      <c r="P46" s="235">
        <f t="shared" si="28"/>
        <v>0</v>
      </c>
      <c r="Q46" s="235">
        <f t="shared" si="28"/>
        <v>0</v>
      </c>
      <c r="R46" s="235">
        <f t="shared" si="28"/>
        <v>0</v>
      </c>
      <c r="S46" s="235">
        <f t="shared" si="28"/>
        <v>0</v>
      </c>
      <c r="T46" s="235">
        <f t="shared" si="28"/>
        <v>0</v>
      </c>
      <c r="U46" s="235">
        <f t="shared" si="28"/>
        <v>0</v>
      </c>
      <c r="V46" s="235">
        <f t="shared" si="28"/>
        <v>0</v>
      </c>
      <c r="W46" s="235">
        <f t="shared" si="28"/>
        <v>0</v>
      </c>
      <c r="X46" s="235">
        <f t="shared" ref="X46:AG47" si="29">SUMIF($A$36:$A$43,"="&amp;$A46,X$36:X$43)</f>
        <v>0</v>
      </c>
      <c r="Y46" s="235">
        <f t="shared" si="29"/>
        <v>0</v>
      </c>
      <c r="Z46" s="235">
        <f t="shared" si="29"/>
        <v>0</v>
      </c>
      <c r="AA46" s="235">
        <f t="shared" si="29"/>
        <v>0</v>
      </c>
      <c r="AB46" s="235">
        <f t="shared" si="29"/>
        <v>0</v>
      </c>
      <c r="AC46" s="235">
        <f t="shared" si="29"/>
        <v>0</v>
      </c>
      <c r="AD46" s="235">
        <f t="shared" si="29"/>
        <v>0</v>
      </c>
      <c r="AE46" s="235">
        <f t="shared" si="29"/>
        <v>0</v>
      </c>
      <c r="AF46" s="235">
        <f t="shared" si="29"/>
        <v>0</v>
      </c>
      <c r="AG46" s="235">
        <f t="shared" si="29"/>
        <v>0</v>
      </c>
      <c r="AH46" s="235">
        <f t="shared" ref="AH46:AQ47" si="30">SUMIF($A$36:$A$43,"="&amp;$A46,AH$36:AH$43)</f>
        <v>0</v>
      </c>
      <c r="AI46" s="235">
        <f t="shared" si="30"/>
        <v>0</v>
      </c>
      <c r="AJ46" s="235">
        <f t="shared" si="30"/>
        <v>0</v>
      </c>
      <c r="AK46" s="235">
        <f t="shared" si="30"/>
        <v>0</v>
      </c>
      <c r="AL46" s="235">
        <f t="shared" si="30"/>
        <v>0</v>
      </c>
      <c r="AM46" s="235">
        <f t="shared" si="30"/>
        <v>0</v>
      </c>
      <c r="AN46" s="235">
        <f t="shared" si="30"/>
        <v>0</v>
      </c>
      <c r="AO46" s="235">
        <f t="shared" si="30"/>
        <v>0</v>
      </c>
      <c r="AP46" s="235">
        <f t="shared" si="30"/>
        <v>0</v>
      </c>
      <c r="AQ46" s="235">
        <f t="shared" si="30"/>
        <v>0</v>
      </c>
      <c r="AR46" s="235">
        <f t="shared" ref="AR46:AZ47" si="31">SUMIF($A$36:$A$43,"="&amp;$A46,AR$36:AR$43)</f>
        <v>0</v>
      </c>
      <c r="AS46" s="235">
        <f t="shared" si="31"/>
        <v>0</v>
      </c>
      <c r="AT46" s="235">
        <f t="shared" si="31"/>
        <v>0</v>
      </c>
      <c r="AU46" s="235">
        <f t="shared" si="31"/>
        <v>0</v>
      </c>
      <c r="AV46" s="235">
        <f t="shared" si="31"/>
        <v>0</v>
      </c>
      <c r="AW46" s="235">
        <f t="shared" si="31"/>
        <v>0</v>
      </c>
      <c r="AX46" s="235">
        <f t="shared" si="31"/>
        <v>0</v>
      </c>
      <c r="AY46" s="235">
        <f t="shared" si="31"/>
        <v>0</v>
      </c>
      <c r="AZ46" s="235">
        <f t="shared" si="31"/>
        <v>0</v>
      </c>
      <c r="BA46" s="235">
        <f t="shared" ref="BA46:BD47" si="32">SUMIF($A$36:$A$43,"="&amp;$A46,BA$36:BA$43)</f>
        <v>0</v>
      </c>
      <c r="BB46" s="235">
        <f t="shared" si="32"/>
        <v>0</v>
      </c>
      <c r="BC46" s="235">
        <f t="shared" si="32"/>
        <v>0</v>
      </c>
      <c r="BD46" s="235">
        <f t="shared" si="32"/>
        <v>0</v>
      </c>
      <c r="BE46" s="235">
        <f>SUMIF($A$36:$A$43,"="&amp;$A46,BE$36:BE$43)</f>
        <v>0</v>
      </c>
      <c r="BF46" s="235">
        <f>SUMIF($A$36:$A$43,"="&amp;$A46,BF$36:BF$43)</f>
        <v>0</v>
      </c>
    </row>
    <row r="47" spans="1:61" x14ac:dyDescent="0.25">
      <c r="A47" s="230" t="s">
        <v>66</v>
      </c>
      <c r="D47" s="235">
        <f t="shared" si="27"/>
        <v>0</v>
      </c>
      <c r="E47" s="235">
        <f t="shared" si="27"/>
        <v>0</v>
      </c>
      <c r="F47" s="235">
        <f t="shared" si="27"/>
        <v>0</v>
      </c>
      <c r="G47" s="235">
        <f t="shared" si="27"/>
        <v>0</v>
      </c>
      <c r="H47" s="235">
        <f t="shared" si="27"/>
        <v>0</v>
      </c>
      <c r="I47" s="235">
        <f t="shared" si="27"/>
        <v>0</v>
      </c>
      <c r="J47" s="235">
        <f t="shared" si="27"/>
        <v>0</v>
      </c>
      <c r="K47" s="235">
        <f t="shared" si="27"/>
        <v>0</v>
      </c>
      <c r="L47" s="235">
        <f t="shared" si="27"/>
        <v>0</v>
      </c>
      <c r="M47" s="235">
        <f t="shared" si="27"/>
        <v>0</v>
      </c>
      <c r="N47" s="235">
        <f t="shared" si="28"/>
        <v>0</v>
      </c>
      <c r="O47" s="235">
        <f t="shared" si="28"/>
        <v>0</v>
      </c>
      <c r="P47" s="235">
        <f t="shared" si="28"/>
        <v>0</v>
      </c>
      <c r="Q47" s="235">
        <f t="shared" si="28"/>
        <v>0</v>
      </c>
      <c r="R47" s="235">
        <f t="shared" si="28"/>
        <v>0</v>
      </c>
      <c r="S47" s="235">
        <f t="shared" si="28"/>
        <v>0</v>
      </c>
      <c r="T47" s="235">
        <f t="shared" si="28"/>
        <v>0</v>
      </c>
      <c r="U47" s="235">
        <f t="shared" si="28"/>
        <v>0</v>
      </c>
      <c r="V47" s="235">
        <f t="shared" si="28"/>
        <v>0</v>
      </c>
      <c r="W47" s="235">
        <f t="shared" si="28"/>
        <v>0</v>
      </c>
      <c r="X47" s="235">
        <f t="shared" si="29"/>
        <v>0</v>
      </c>
      <c r="Y47" s="235">
        <f t="shared" si="29"/>
        <v>0</v>
      </c>
      <c r="Z47" s="235">
        <f t="shared" si="29"/>
        <v>0</v>
      </c>
      <c r="AA47" s="235">
        <f t="shared" si="29"/>
        <v>0</v>
      </c>
      <c r="AB47" s="235">
        <f t="shared" si="29"/>
        <v>0</v>
      </c>
      <c r="AC47" s="235">
        <f t="shared" si="29"/>
        <v>0</v>
      </c>
      <c r="AD47" s="235">
        <f t="shared" si="29"/>
        <v>0</v>
      </c>
      <c r="AE47" s="235">
        <f t="shared" si="29"/>
        <v>0</v>
      </c>
      <c r="AF47" s="235">
        <f t="shared" si="29"/>
        <v>0</v>
      </c>
      <c r="AG47" s="235">
        <f t="shared" si="29"/>
        <v>0</v>
      </c>
      <c r="AH47" s="235">
        <f t="shared" si="30"/>
        <v>0</v>
      </c>
      <c r="AI47" s="235">
        <f t="shared" si="30"/>
        <v>0</v>
      </c>
      <c r="AJ47" s="235">
        <f t="shared" si="30"/>
        <v>0</v>
      </c>
      <c r="AK47" s="235">
        <f t="shared" si="30"/>
        <v>0</v>
      </c>
      <c r="AL47" s="235">
        <f t="shared" si="30"/>
        <v>0</v>
      </c>
      <c r="AM47" s="235">
        <f t="shared" si="30"/>
        <v>0</v>
      </c>
      <c r="AN47" s="235">
        <f t="shared" si="30"/>
        <v>0</v>
      </c>
      <c r="AO47" s="235">
        <f t="shared" si="30"/>
        <v>0</v>
      </c>
      <c r="AP47" s="235">
        <f t="shared" si="30"/>
        <v>0</v>
      </c>
      <c r="AQ47" s="235">
        <f t="shared" si="30"/>
        <v>0</v>
      </c>
      <c r="AR47" s="235">
        <f t="shared" si="31"/>
        <v>0</v>
      </c>
      <c r="AS47" s="235">
        <f t="shared" si="31"/>
        <v>0</v>
      </c>
      <c r="AT47" s="235">
        <f t="shared" si="31"/>
        <v>0</v>
      </c>
      <c r="AU47" s="235">
        <f t="shared" si="31"/>
        <v>0</v>
      </c>
      <c r="AV47" s="235">
        <f t="shared" si="31"/>
        <v>0</v>
      </c>
      <c r="AW47" s="235">
        <f t="shared" si="31"/>
        <v>0</v>
      </c>
      <c r="AX47" s="235">
        <f t="shared" si="31"/>
        <v>0</v>
      </c>
      <c r="AY47" s="235">
        <f t="shared" si="31"/>
        <v>0</v>
      </c>
      <c r="AZ47" s="235">
        <f t="shared" si="31"/>
        <v>0</v>
      </c>
      <c r="BA47" s="235">
        <f t="shared" si="32"/>
        <v>0</v>
      </c>
      <c r="BB47" s="235">
        <f t="shared" si="32"/>
        <v>0</v>
      </c>
      <c r="BC47" s="235">
        <f t="shared" si="32"/>
        <v>0</v>
      </c>
      <c r="BD47" s="235">
        <f t="shared" si="32"/>
        <v>0</v>
      </c>
      <c r="BE47" s="235">
        <f>SUMIF($A$36:$A$43,"="&amp;$A47,BE$36:BE$43)</f>
        <v>0</v>
      </c>
      <c r="BF47" s="235">
        <f>SUMIF($A$36:$A$43,"="&amp;$A47,BF$36:BF$43)</f>
        <v>0</v>
      </c>
    </row>
    <row r="48" spans="1:61" x14ac:dyDescent="0.25">
      <c r="D48" s="230">
        <v>1</v>
      </c>
      <c r="E48" s="230">
        <v>2</v>
      </c>
      <c r="F48" s="230">
        <v>3</v>
      </c>
      <c r="G48" s="230">
        <v>4</v>
      </c>
      <c r="H48" s="230">
        <v>5</v>
      </c>
      <c r="I48" s="230">
        <v>6</v>
      </c>
      <c r="J48" s="230">
        <v>7</v>
      </c>
      <c r="K48" s="230">
        <v>8</v>
      </c>
      <c r="L48" s="230">
        <v>9</v>
      </c>
      <c r="M48" s="230">
        <v>10</v>
      </c>
      <c r="N48" s="230">
        <v>11</v>
      </c>
      <c r="O48" s="230">
        <v>12</v>
      </c>
      <c r="P48" s="230">
        <v>13</v>
      </c>
      <c r="Q48" s="230">
        <v>14</v>
      </c>
      <c r="R48" s="230">
        <v>15</v>
      </c>
      <c r="S48" s="230">
        <v>16</v>
      </c>
      <c r="T48" s="230">
        <v>17</v>
      </c>
      <c r="U48" s="230">
        <v>18</v>
      </c>
      <c r="V48" s="230">
        <v>19</v>
      </c>
      <c r="W48" s="230">
        <v>20</v>
      </c>
      <c r="X48" s="230">
        <v>21</v>
      </c>
      <c r="Y48" s="230">
        <v>22</v>
      </c>
      <c r="Z48" s="230">
        <v>23</v>
      </c>
      <c r="AA48" s="230">
        <v>24</v>
      </c>
      <c r="AB48" s="230">
        <v>25</v>
      </c>
      <c r="AC48" s="230">
        <v>26</v>
      </c>
      <c r="AD48" s="230">
        <v>27</v>
      </c>
      <c r="AE48" s="230">
        <v>28</v>
      </c>
      <c r="AF48" s="230">
        <v>29</v>
      </c>
      <c r="AG48" s="230">
        <v>30</v>
      </c>
      <c r="AH48" s="230">
        <v>31</v>
      </c>
      <c r="AI48" s="230">
        <v>32</v>
      </c>
      <c r="AJ48" s="230">
        <v>33</v>
      </c>
      <c r="AK48" s="230">
        <v>34</v>
      </c>
      <c r="AL48" s="230">
        <v>35</v>
      </c>
      <c r="AM48" s="230">
        <v>36</v>
      </c>
      <c r="AN48" s="230">
        <v>37</v>
      </c>
      <c r="AO48" s="230">
        <v>38</v>
      </c>
      <c r="AP48" s="230">
        <v>39</v>
      </c>
      <c r="AQ48" s="230">
        <v>40</v>
      </c>
      <c r="AR48" s="230">
        <v>41</v>
      </c>
      <c r="AS48" s="230">
        <v>42</v>
      </c>
      <c r="AT48" s="230">
        <v>43</v>
      </c>
      <c r="AU48" s="230">
        <v>44</v>
      </c>
      <c r="AV48" s="230">
        <v>45</v>
      </c>
      <c r="AW48" s="230">
        <v>46</v>
      </c>
      <c r="AX48" s="230">
        <v>47</v>
      </c>
      <c r="AY48" s="230">
        <v>48</v>
      </c>
      <c r="AZ48" s="230">
        <v>49</v>
      </c>
      <c r="BA48" s="230">
        <v>50</v>
      </c>
      <c r="BB48" s="230">
        <v>51</v>
      </c>
      <c r="BC48" s="230">
        <v>52</v>
      </c>
      <c r="BD48" s="230">
        <v>53</v>
      </c>
      <c r="BE48" s="230">
        <v>54</v>
      </c>
      <c r="BF48" s="230">
        <v>54</v>
      </c>
      <c r="BH48" s="230" t="s">
        <v>57</v>
      </c>
    </row>
    <row r="49" spans="1:60" x14ac:dyDescent="0.25">
      <c r="A49" s="230" t="s">
        <v>352</v>
      </c>
      <c r="D49" s="230">
        <f>IF(ISERROR(MATCH(D48,Data!$Q:$Q,0)),"",INDEX(Data!$A:$A,MATCH(D48,Data!$Q:$Q,0)))</f>
        <v>101</v>
      </c>
      <c r="E49" s="230">
        <f>IF(ISERROR(MATCH(E48,Data!$Q:$Q,0)),"",INDEX(Data!$A:$A,MATCH(E48,Data!$Q:$Q,0)))</f>
        <v>102</v>
      </c>
      <c r="F49" s="230">
        <f>IF(ISERROR(MATCH(F48,Data!$Q:$Q,0)),"",INDEX(Data!$A:$A,MATCH(F48,Data!$Q:$Q,0)))</f>
        <v>103</v>
      </c>
      <c r="G49" s="230">
        <f>IF(ISERROR(MATCH(G48,Data!$Q:$Q,0)),"",INDEX(Data!$A:$A,MATCH(G48,Data!$Q:$Q,0)))</f>
        <v>104</v>
      </c>
      <c r="H49" s="230">
        <f>IF(ISERROR(MATCH(H48,Data!$Q:$Q,0)),"",INDEX(Data!$A:$A,MATCH(H48,Data!$Q:$Q,0)))</f>
        <v>106</v>
      </c>
      <c r="I49" s="230">
        <f>IF(ISERROR(MATCH(I48,Data!$Q:$Q,0)),"",INDEX(Data!$A:$A,MATCH(I48,Data!$Q:$Q,0)))</f>
        <v>108</v>
      </c>
      <c r="J49" s="230">
        <f>IF(ISERROR(MATCH(J48,Data!$Q:$Q,0)),"",INDEX(Data!$A:$A,MATCH(J48,Data!$Q:$Q,0)))</f>
        <v>110</v>
      </c>
      <c r="K49" s="230">
        <f>IF(ISERROR(MATCH(K48,Data!$Q:$Q,0)),"",INDEX(Data!$A:$A,MATCH(K48,Data!$Q:$Q,0)))</f>
        <v>111</v>
      </c>
      <c r="L49" s="230">
        <f>IF(ISERROR(MATCH(L48,Data!$Q:$Q,0)),"",INDEX(Data!$A:$A,MATCH(L48,Data!$Q:$Q,0)))</f>
        <v>112</v>
      </c>
      <c r="M49" s="230">
        <f>IF(ISERROR(MATCH(M48,Data!$Q:$Q,0)),"",INDEX(Data!$A:$A,MATCH(M48,Data!$Q:$Q,0)))</f>
        <v>113</v>
      </c>
      <c r="N49" s="230">
        <f>IF(ISERROR(MATCH(N48,Data!$Q:$Q,0)),"",INDEX(Data!$A:$A,MATCH(N48,Data!$Q:$Q,0)))</f>
        <v>114</v>
      </c>
      <c r="O49" s="230">
        <f>IF(ISERROR(MATCH(O48,Data!$Q:$Q,0)),"",INDEX(Data!$A:$A,MATCH(O48,Data!$Q:$Q,0)))</f>
        <v>115</v>
      </c>
      <c r="P49" s="230">
        <f>IF(ISERROR(MATCH(P48,Data!$Q:$Q,0)),"",INDEX(Data!$A:$A,MATCH(P48,Data!$Q:$Q,0)))</f>
        <v>116</v>
      </c>
      <c r="Q49" s="230">
        <f>IF(ISERROR(MATCH(Q48,Data!$Q:$Q,0)),"",INDEX(Data!$A:$A,MATCH(Q48,Data!$Q:$Q,0)))</f>
        <v>117</v>
      </c>
      <c r="R49" s="230">
        <f>IF(ISERROR(MATCH(R48,Data!$Q:$Q,0)),"",INDEX(Data!$A:$A,MATCH(R48,Data!$Q:$Q,0)))</f>
        <v>118</v>
      </c>
      <c r="S49" s="230">
        <f>IF(ISERROR(MATCH(S48,Data!$Q:$Q,0)),"",INDEX(Data!$A:$A,MATCH(S48,Data!$Q:$Q,0)))</f>
        <v>119</v>
      </c>
      <c r="T49" s="230">
        <f>IF(ISERROR(MATCH(T48,Data!$Q:$Q,0)),"",INDEX(Data!$A:$A,MATCH(T48,Data!$Q:$Q,0)))</f>
        <v>120</v>
      </c>
      <c r="U49" s="230">
        <f>IF(ISERROR(MATCH(U48,Data!$Q:$Q,0)),"",INDEX(Data!$A:$A,MATCH(U48,Data!$Q:$Q,0)))</f>
        <v>121</v>
      </c>
      <c r="V49" s="230">
        <f>IF(ISERROR(MATCH(V48,Data!$Q:$Q,0)),"",INDEX(Data!$A:$A,MATCH(V48,Data!$Q:$Q,0)))</f>
        <v>122</v>
      </c>
      <c r="W49" s="230">
        <f>IF(ISERROR(MATCH(W48,Data!$Q:$Q,0)),"",INDEX(Data!$A:$A,MATCH(W48,Data!$Q:$Q,0)))</f>
        <v>123</v>
      </c>
      <c r="X49" s="230">
        <f>IF(ISERROR(MATCH(X48,Data!$Q:$Q,0)),"",INDEX(Data!$A:$A,MATCH(X48,Data!$Q:$Q,0)))</f>
        <v>124</v>
      </c>
      <c r="Y49" s="230">
        <f>IF(ISERROR(MATCH(Y48,Data!$Q:$Q,0)),"",INDEX(Data!$A:$A,MATCH(Y48,Data!$Q:$Q,0)))</f>
        <v>126</v>
      </c>
      <c r="Z49" s="230">
        <f>IF(ISERROR(MATCH(Z48,Data!$Q:$Q,0)),"",INDEX(Data!$A:$A,MATCH(Z48,Data!$Q:$Q,0)))</f>
        <v>128</v>
      </c>
      <c r="AA49" s="230">
        <f>IF(ISERROR(MATCH(AA48,Data!$Q:$Q,0)),"",INDEX(Data!$A:$A,MATCH(AA48,Data!$Q:$Q,0)))</f>
        <v>129</v>
      </c>
      <c r="AB49" s="230">
        <f>IF(ISERROR(MATCH(AB48,Data!$Q:$Q,0)),"",INDEX(Data!$A:$A,MATCH(AB48,Data!$Q:$Q,0)))</f>
        <v>131</v>
      </c>
      <c r="AC49" s="230">
        <f>IF(ISERROR(MATCH(AC48,Data!$Q:$Q,0)),"",INDEX(Data!$A:$A,MATCH(AC48,Data!$Q:$Q,0)))</f>
        <v>132</v>
      </c>
      <c r="AD49" s="230">
        <f>IF(ISERROR(MATCH(AD48,Data!$Q:$Q,0)),"",INDEX(Data!$A:$A,MATCH(AD48,Data!$Q:$Q,0)))</f>
        <v>133</v>
      </c>
      <c r="AE49" s="230">
        <f>IF(ISERROR(MATCH(AE48,Data!$Q:$Q,0)),"",INDEX(Data!$A:$A,MATCH(AE48,Data!$Q:$Q,0)))</f>
        <v>134</v>
      </c>
      <c r="AF49" s="230">
        <f>IF(ISERROR(MATCH(AF48,Data!$Q:$Q,0)),"",INDEX(Data!$A:$A,MATCH(AF48,Data!$Q:$Q,0)))</f>
        <v>135</v>
      </c>
      <c r="AG49" s="230">
        <f>IF(ISERROR(MATCH(AG48,Data!$Q:$Q,0)),"",INDEX(Data!$A:$A,MATCH(AG48,Data!$Q:$Q,0)))</f>
        <v>137</v>
      </c>
      <c r="AH49" s="230">
        <f>IF(ISERROR(MATCH(AH48,Data!$Q:$Q,0)),"",INDEX(Data!$A:$A,MATCH(AH48,Data!$Q:$Q,0)))</f>
        <v>138</v>
      </c>
      <c r="AI49" s="230">
        <f>IF(ISERROR(MATCH(AI48,Data!$Q:$Q,0)),"",INDEX(Data!$A:$A,MATCH(AI48,Data!$Q:$Q,0)))</f>
        <v>139</v>
      </c>
      <c r="AJ49" s="230">
        <f>IF(ISERROR(MATCH(AJ48,Data!$Q:$Q,0)),"",INDEX(Data!$A:$A,MATCH(AJ48,Data!$Q:$Q,0)))</f>
        <v>141</v>
      </c>
      <c r="AK49" s="230">
        <f>IF(ISERROR(MATCH(AK48,Data!$Q:$Q,0)),"",INDEX(Data!$A:$A,MATCH(AK48,Data!$Q:$Q,0)))</f>
        <v>142</v>
      </c>
      <c r="AL49" s="230">
        <f>IF(ISERROR(MATCH(AL48,Data!$Q:$Q,0)),"",INDEX(Data!$A:$A,MATCH(AL48,Data!$Q:$Q,0)))</f>
        <v>143</v>
      </c>
      <c r="AM49" s="230">
        <f>IF(ISERROR(MATCH(AM48,Data!$Q:$Q,0)),"",INDEX(Data!$A:$A,MATCH(AM48,Data!$Q:$Q,0)))</f>
        <v>144</v>
      </c>
      <c r="AN49" s="230">
        <f>IF(ISERROR(MATCH(AN48,Data!$Q:$Q,0)),"",INDEX(Data!$A:$A,MATCH(AN48,Data!$Q:$Q,0)))</f>
        <v>145</v>
      </c>
      <c r="AO49" s="230">
        <f>IF(ISERROR(MATCH(AO48,Data!$Q:$Q,0)),"",INDEX(Data!$A:$A,MATCH(AO48,Data!$Q:$Q,0)))</f>
        <v>146</v>
      </c>
      <c r="AP49" s="230">
        <f>IF(ISERROR(MATCH(AP48,Data!$Q:$Q,0)),"",INDEX(Data!$A:$A,MATCH(AP48,Data!$Q:$Q,0)))</f>
        <v>147</v>
      </c>
      <c r="AQ49" s="230">
        <f>IF(ISERROR(MATCH(AQ48,Data!$Q:$Q,0)),"",INDEX(Data!$A:$A,MATCH(AQ48,Data!$Q:$Q,0)))</f>
        <v>152</v>
      </c>
      <c r="AR49" s="230">
        <f>IF(ISERROR(MATCH(AR48,Data!$Q:$Q,0)),"",INDEX(Data!$A:$A,MATCH(AR48,Data!$Q:$Q,0)))</f>
        <v>155</v>
      </c>
      <c r="AS49" s="230">
        <f>IF(ISERROR(MATCH(AS48,Data!$Q:$Q,0)),"",INDEX(Data!$A:$A,MATCH(AS48,Data!$Q:$Q,0)))</f>
        <v>156</v>
      </c>
      <c r="AT49" s="230">
        <f>IF(ISERROR(MATCH(AT48,Data!$Q:$Q,0)),"",INDEX(Data!$A:$A,MATCH(AT48,Data!$Q:$Q,0)))</f>
        <v>157</v>
      </c>
      <c r="AU49" s="230">
        <f>IF(ISERROR(MATCH(AU48,Data!$Q:$Q,0)),"",INDEX(Data!$A:$A,MATCH(AU48,Data!$Q:$Q,0)))</f>
        <v>158</v>
      </c>
      <c r="AV49" s="230">
        <f>IF(ISERROR(MATCH(AV48,Data!$Q:$Q,0)),"",INDEX(Data!$A:$A,MATCH(AV48,Data!$Q:$Q,0)))</f>
        <v>159</v>
      </c>
      <c r="AW49" s="230">
        <f>IF(ISERROR(MATCH(AW48,Data!$Q:$Q,0)),"",INDEX(Data!$A:$A,MATCH(AW48,Data!$Q:$Q,0)))</f>
        <v>160</v>
      </c>
      <c r="AX49" s="230">
        <f>IF(ISERROR(MATCH(AX48,Data!$Q:$Q,0)),"",INDEX(Data!$A:$A,MATCH(AX48,Data!$Q:$Q,0)))</f>
        <v>161</v>
      </c>
      <c r="AY49" s="230">
        <f>IF(ISERROR(MATCH(AY48,Data!$Q:$Q,0)),"",INDEX(Data!$A:$A,MATCH(AY48,Data!$Q:$Q,0)))</f>
        <v>162</v>
      </c>
      <c r="AZ49" s="230">
        <f>IF(ISERROR(MATCH(AZ48,Data!$Q:$Q,0)),"",INDEX(Data!$A:$A,MATCH(AZ48,Data!$Q:$Q,0)))</f>
        <v>163</v>
      </c>
      <c r="BA49" s="230">
        <f>IF(ISERROR(MATCH(BA48,Data!$Q:$Q,0)),"",INDEX(Data!$A:$A,MATCH(BA48,Data!$Q:$Q,0)))</f>
        <v>164</v>
      </c>
      <c r="BB49" s="230">
        <f>IF(ISERROR(MATCH(BB48,Data!$Q:$Q,0)),"",INDEX(Data!$A:$A,MATCH(BB48,Data!$Q:$Q,0)))</f>
        <v>165</v>
      </c>
      <c r="BC49" s="230">
        <f>IF(ISERROR(MATCH(BC48,Data!$Q:$Q,0)),"",INDEX(Data!$A:$A,MATCH(BC48,Data!$Q:$Q,0)))</f>
        <v>166</v>
      </c>
      <c r="BD49" s="230">
        <f>IF(ISERROR(MATCH(BD48,Data!$Q:$Q,0)),"",INDEX(Data!$A:$A,MATCH(BD48,Data!$Q:$Q,0)))</f>
        <v>167</v>
      </c>
      <c r="BE49" s="230" t="str">
        <f>IF(ISERROR(MATCH(BE48,Data!$Q:$Q,0)),"",INDEX(Data!$A:$A,MATCH(BE48,Data!$Q:$Q,0)))</f>
        <v/>
      </c>
      <c r="BF49" s="230" t="str">
        <f>IF(ISERROR(MATCH(BF48,Data!$Q:$Q,0)),"",INDEX(Data!$A:$A,MATCH(BF48,Data!$Q:$Q,0)))</f>
        <v/>
      </c>
      <c r="BH49" s="230">
        <f t="shared" ref="BH49:BH57" si="33">SUM(D49:BF49)</f>
        <v>7094</v>
      </c>
    </row>
    <row r="50" spans="1:60" x14ac:dyDescent="0.25">
      <c r="A50" s="230" t="s">
        <v>65</v>
      </c>
      <c r="C50" s="230">
        <v>1</v>
      </c>
      <c r="D50" s="232">
        <f>SUMIF(Data!$S:$S,"="&amp;D$4&amp;"_"&amp;$C50,Data!$H:$H)</f>
        <v>10</v>
      </c>
      <c r="E50" s="232">
        <f>SUMIF(Data!$S:$S,"="&amp;E$4&amp;"_"&amp;$C50,Data!$H:$H)</f>
        <v>13</v>
      </c>
      <c r="F50" s="232">
        <f>SUMIF(Data!$S:$S,"="&amp;F$4&amp;"_"&amp;$C50,Data!$H:$H)</f>
        <v>0</v>
      </c>
      <c r="G50" s="232">
        <f>SUMIF(Data!$S:$S,"="&amp;G$4&amp;"_"&amp;$C50,Data!$H:$H)</f>
        <v>9</v>
      </c>
      <c r="H50" s="232">
        <f>SUMIF(Data!$S:$S,"="&amp;H$4&amp;"_"&amp;$C50,Data!$H:$H)</f>
        <v>24</v>
      </c>
      <c r="I50" s="232">
        <f>SUMIF(Data!$S:$S,"="&amp;I$4&amp;"_"&amp;$C50,Data!$H:$H)</f>
        <v>10</v>
      </c>
      <c r="J50" s="232">
        <f>SUMIF(Data!$S:$S,"="&amp;J$4&amp;"_"&amp;$C50,Data!$H:$H)</f>
        <v>0</v>
      </c>
      <c r="K50" s="232">
        <f>SUMIF(Data!$S:$S,"="&amp;K$4&amp;"_"&amp;$C50,Data!$H:$H)</f>
        <v>10</v>
      </c>
      <c r="L50" s="232">
        <f>SUMIF(Data!$S:$S,"="&amp;L$4&amp;"_"&amp;$C50,Data!$H:$H)</f>
        <v>7</v>
      </c>
      <c r="M50" s="232">
        <f>SUMIF(Data!$S:$S,"="&amp;M$4&amp;"_"&amp;$C50,Data!$H:$H)</f>
        <v>15</v>
      </c>
      <c r="N50" s="232">
        <f>SUMIF(Data!$S:$S,"="&amp;N$4&amp;"_"&amp;$C50,Data!$H:$H)</f>
        <v>4</v>
      </c>
      <c r="O50" s="232">
        <f>SUMIF(Data!$S:$S,"="&amp;O$4&amp;"_"&amp;$C50,Data!$H:$H)</f>
        <v>0</v>
      </c>
      <c r="P50" s="232">
        <f>SUMIF(Data!$S:$S,"="&amp;P$4&amp;"_"&amp;$C50,Data!$H:$H)</f>
        <v>20</v>
      </c>
      <c r="Q50" s="232">
        <f>SUMIF(Data!$S:$S,"="&amp;Q$4&amp;"_"&amp;$C50,Data!$H:$H)</f>
        <v>19</v>
      </c>
      <c r="R50" s="232">
        <f>SUMIF(Data!$S:$S,"="&amp;R$4&amp;"_"&amp;$C50,Data!$H:$H)</f>
        <v>18</v>
      </c>
      <c r="S50" s="232">
        <f>SUMIF(Data!$S:$S,"="&amp;S$4&amp;"_"&amp;$C50,Data!$H:$H)</f>
        <v>12</v>
      </c>
      <c r="T50" s="232">
        <f>SUMIF(Data!$S:$S,"="&amp;T$4&amp;"_"&amp;$C50,Data!$H:$H)</f>
        <v>13</v>
      </c>
      <c r="U50" s="232">
        <f>SUMIF(Data!$S:$S,"="&amp;U$4&amp;"_"&amp;$C50,Data!$H:$H)</f>
        <v>5</v>
      </c>
      <c r="V50" s="232">
        <f>SUMIF(Data!$S:$S,"="&amp;V$4&amp;"_"&amp;$C50,Data!$H:$H)</f>
        <v>5</v>
      </c>
      <c r="W50" s="232">
        <f>SUMIF(Data!$S:$S,"="&amp;W$4&amp;"_"&amp;$C50,Data!$H:$H)</f>
        <v>11</v>
      </c>
      <c r="X50" s="232">
        <f>SUMIF(Data!$S:$S,"="&amp;X$4&amp;"_"&amp;$C50,Data!$H:$H)</f>
        <v>9</v>
      </c>
      <c r="Y50" s="232">
        <f>SUMIF(Data!$S:$S,"="&amp;Y$4&amp;"_"&amp;$C50,Data!$H:$H)</f>
        <v>12</v>
      </c>
      <c r="Z50" s="232">
        <f>SUMIF(Data!$S:$S,"="&amp;Z$4&amp;"_"&amp;$C50,Data!$H:$H)</f>
        <v>4</v>
      </c>
      <c r="AA50" s="232">
        <f>SUMIF(Data!$S:$S,"="&amp;AA$4&amp;"_"&amp;$C50,Data!$H:$H)</f>
        <v>15</v>
      </c>
      <c r="AB50" s="232">
        <f>SUMIF(Data!$S:$S,"="&amp;AB$4&amp;"_"&amp;$C50,Data!$H:$H)</f>
        <v>31</v>
      </c>
      <c r="AC50" s="232">
        <f>SUMIF(Data!$S:$S,"="&amp;AC$4&amp;"_"&amp;$C50,Data!$H:$H)</f>
        <v>14</v>
      </c>
      <c r="AD50" s="232">
        <f>SUMIF(Data!$S:$S,"="&amp;AD$4&amp;"_"&amp;$C50,Data!$H:$H)</f>
        <v>27</v>
      </c>
      <c r="AE50" s="232">
        <f>SUMIF(Data!$S:$S,"="&amp;AE$4&amp;"_"&amp;$C50,Data!$H:$H)</f>
        <v>32</v>
      </c>
      <c r="AF50" s="232">
        <f>SUMIF(Data!$S:$S,"="&amp;AF$4&amp;"_"&amp;$C50,Data!$H:$H)</f>
        <v>48</v>
      </c>
      <c r="AG50" s="232">
        <f>SUMIF(Data!$S:$S,"="&amp;AG$4&amp;"_"&amp;$C50,Data!$H:$H)</f>
        <v>5</v>
      </c>
      <c r="AH50" s="232">
        <f>SUMIF(Data!$S:$S,"="&amp;AH$4&amp;"_"&amp;$C50,Data!$H:$H)</f>
        <v>24</v>
      </c>
      <c r="AI50" s="232">
        <f>SUMIF(Data!$S:$S,"="&amp;AI$4&amp;"_"&amp;$C50,Data!$H:$H)</f>
        <v>20</v>
      </c>
      <c r="AJ50" s="232">
        <f>SUMIF(Data!$S:$S,"="&amp;AJ$4&amp;"_"&amp;$C50,Data!$H:$H)</f>
        <v>17</v>
      </c>
      <c r="AK50" s="232">
        <f>SUMIF(Data!$S:$S,"="&amp;AK$4&amp;"_"&amp;$C50,Data!$H:$H)</f>
        <v>14</v>
      </c>
      <c r="AL50" s="232">
        <f>SUMIF(Data!$S:$S,"="&amp;AL$4&amp;"_"&amp;$C50,Data!$H:$H)</f>
        <v>4</v>
      </c>
      <c r="AM50" s="232">
        <f>SUMIF(Data!$S:$S,"="&amp;AM$4&amp;"_"&amp;$C50,Data!$H:$H)</f>
        <v>7</v>
      </c>
      <c r="AN50" s="232">
        <f>SUMIF(Data!$S:$S,"="&amp;AN$4&amp;"_"&amp;$C50,Data!$H:$H)</f>
        <v>3</v>
      </c>
      <c r="AO50" s="232">
        <f>SUMIF(Data!$S:$S,"="&amp;AO$4&amp;"_"&amp;$C50,Data!$H:$H)</f>
        <v>9</v>
      </c>
      <c r="AP50" s="232">
        <f>SUMIF(Data!$S:$S,"="&amp;AP$4&amp;"_"&amp;$C50,Data!$H:$H)</f>
        <v>8</v>
      </c>
      <c r="AQ50" s="232">
        <f>SUMIF(Data!$S:$S,"="&amp;AQ$4&amp;"_"&amp;$C50,Data!$H:$H)</f>
        <v>7</v>
      </c>
      <c r="AR50" s="232">
        <f>SUMIF(Data!$S:$S,"="&amp;AR$4&amp;"_"&amp;$C50,Data!$H:$H)</f>
        <v>12</v>
      </c>
      <c r="AS50" s="232">
        <f>SUMIF(Data!$S:$S,"="&amp;AS$4&amp;"_"&amp;$C50,Data!$H:$H)</f>
        <v>4</v>
      </c>
      <c r="AT50" s="232">
        <f>SUMIF(Data!$S:$S,"="&amp;AT$4&amp;"_"&amp;$C50,Data!$H:$H)</f>
        <v>2</v>
      </c>
      <c r="AU50" s="232">
        <f>SUMIF(Data!$S:$S,"="&amp;AU$4&amp;"_"&amp;$C50,Data!$H:$H)</f>
        <v>17</v>
      </c>
      <c r="AV50" s="232">
        <f>SUMIF(Data!$S:$S,"="&amp;AV$4&amp;"_"&amp;$C50,Data!$H:$H)</f>
        <v>4</v>
      </c>
      <c r="AW50" s="232">
        <f>SUMIF(Data!$S:$S,"="&amp;AW$4&amp;"_"&amp;$C50,Data!$H:$H)</f>
        <v>2</v>
      </c>
      <c r="AX50" s="232">
        <f>SUMIF(Data!$S:$S,"="&amp;AX$4&amp;"_"&amp;$C50,Data!$H:$H)</f>
        <v>12</v>
      </c>
      <c r="AY50" s="232">
        <f>SUMIF(Data!$S:$S,"="&amp;AY$4&amp;"_"&amp;$C50,Data!$H:$H)</f>
        <v>3</v>
      </c>
      <c r="AZ50" s="232">
        <f>SUMIF(Data!$S:$S,"="&amp;AZ$4&amp;"_"&amp;$C50,Data!$H:$H)</f>
        <v>8</v>
      </c>
      <c r="BA50" s="232">
        <f>SUMIF(Data!$S:$S,"="&amp;BA$4&amp;"_"&amp;$C50,Data!$H:$H)</f>
        <v>8</v>
      </c>
      <c r="BB50" s="232">
        <f>SUMIF(Data!$S:$S,"="&amp;BB$4&amp;"_"&amp;$C50,Data!$H:$H)</f>
        <v>7</v>
      </c>
      <c r="BC50" s="232">
        <f>SUMIF(Data!$S:$S,"="&amp;BC$4&amp;"_"&amp;$C50,Data!$H:$H)</f>
        <v>4</v>
      </c>
      <c r="BD50" s="232">
        <f>SUMIF(Data!$S:$S,"="&amp;BD$4&amp;"_"&amp;$C50,Data!$H:$H)</f>
        <v>7</v>
      </c>
      <c r="BE50" s="232">
        <f>SUMIF(Data!$S:$S,"="&amp;BE$4&amp;"_"&amp;$C50,Data!$H:$H)</f>
        <v>0</v>
      </c>
      <c r="BF50" s="232">
        <f>SUMIF(Data!$S:$S,"="&amp;BF$4&amp;"_"&amp;$C50,Data!$H:$H)</f>
        <v>0</v>
      </c>
      <c r="BG50" s="231">
        <v>0.29166666666666669</v>
      </c>
      <c r="BH50" s="230">
        <f t="shared" si="33"/>
        <v>605</v>
      </c>
    </row>
    <row r="51" spans="1:60" x14ac:dyDescent="0.25">
      <c r="C51" s="230">
        <v>2</v>
      </c>
      <c r="D51" s="232">
        <f>SUMIF(Data!$S:$S,"="&amp;D$4&amp;"_"&amp;$C51,Data!$H:$H)</f>
        <v>4</v>
      </c>
      <c r="E51" s="232">
        <f>SUMIF(Data!$S:$S,"="&amp;E$4&amp;"_"&amp;$C51,Data!$H:$H)</f>
        <v>10</v>
      </c>
      <c r="F51" s="232">
        <f>SUMIF(Data!$S:$S,"="&amp;F$4&amp;"_"&amp;$C51,Data!$H:$H)</f>
        <v>0</v>
      </c>
      <c r="G51" s="232">
        <f>SUMIF(Data!$S:$S,"="&amp;G$4&amp;"_"&amp;$C51,Data!$H:$H)</f>
        <v>6</v>
      </c>
      <c r="H51" s="232">
        <f>SUMIF(Data!$S:$S,"="&amp;H$4&amp;"_"&amp;$C51,Data!$H:$H)</f>
        <v>24</v>
      </c>
      <c r="I51" s="232">
        <f>SUMIF(Data!$S:$S,"="&amp;I$4&amp;"_"&amp;$C51,Data!$H:$H)</f>
        <v>2</v>
      </c>
      <c r="J51" s="232">
        <f>SUMIF(Data!$S:$S,"="&amp;J$4&amp;"_"&amp;$C51,Data!$H:$H)</f>
        <v>0</v>
      </c>
      <c r="K51" s="232">
        <f>SUMIF(Data!$S:$S,"="&amp;K$4&amp;"_"&amp;$C51,Data!$H:$H)</f>
        <v>17</v>
      </c>
      <c r="L51" s="232">
        <f>SUMIF(Data!$S:$S,"="&amp;L$4&amp;"_"&amp;$C51,Data!$H:$H)</f>
        <v>13</v>
      </c>
      <c r="M51" s="232">
        <f>SUMIF(Data!$S:$S,"="&amp;M$4&amp;"_"&amp;$C51,Data!$H:$H)</f>
        <v>13</v>
      </c>
      <c r="N51" s="232">
        <f>SUMIF(Data!$S:$S,"="&amp;N$4&amp;"_"&amp;$C51,Data!$H:$H)</f>
        <v>3</v>
      </c>
      <c r="O51" s="232">
        <f>SUMIF(Data!$S:$S,"="&amp;O$4&amp;"_"&amp;$C51,Data!$H:$H)</f>
        <v>0</v>
      </c>
      <c r="P51" s="232">
        <f>SUMIF(Data!$S:$S,"="&amp;P$4&amp;"_"&amp;$C51,Data!$H:$H)</f>
        <v>23</v>
      </c>
      <c r="Q51" s="232">
        <f>SUMIF(Data!$S:$S,"="&amp;Q$4&amp;"_"&amp;$C51,Data!$H:$H)</f>
        <v>27</v>
      </c>
      <c r="R51" s="232">
        <f>SUMIF(Data!$S:$S,"="&amp;R$4&amp;"_"&amp;$C51,Data!$H:$H)</f>
        <v>24</v>
      </c>
      <c r="S51" s="232">
        <f>SUMIF(Data!$S:$S,"="&amp;S$4&amp;"_"&amp;$C51,Data!$H:$H)</f>
        <v>23</v>
      </c>
      <c r="T51" s="232">
        <f>SUMIF(Data!$S:$S,"="&amp;T$4&amp;"_"&amp;$C51,Data!$H:$H)</f>
        <v>26</v>
      </c>
      <c r="U51" s="232">
        <f>SUMIF(Data!$S:$S,"="&amp;U$4&amp;"_"&amp;$C51,Data!$H:$H)</f>
        <v>5</v>
      </c>
      <c r="V51" s="232">
        <f>SUMIF(Data!$S:$S,"="&amp;V$4&amp;"_"&amp;$C51,Data!$H:$H)</f>
        <v>2</v>
      </c>
      <c r="W51" s="232">
        <f>SUMIF(Data!$S:$S,"="&amp;W$4&amp;"_"&amp;$C51,Data!$H:$H)</f>
        <v>16</v>
      </c>
      <c r="X51" s="232">
        <f>SUMIF(Data!$S:$S,"="&amp;X$4&amp;"_"&amp;$C51,Data!$H:$H)</f>
        <v>9</v>
      </c>
      <c r="Y51" s="232">
        <f>SUMIF(Data!$S:$S,"="&amp;Y$4&amp;"_"&amp;$C51,Data!$H:$H)</f>
        <v>4</v>
      </c>
      <c r="Z51" s="232">
        <f>SUMIF(Data!$S:$S,"="&amp;Z$4&amp;"_"&amp;$C51,Data!$H:$H)</f>
        <v>10</v>
      </c>
      <c r="AA51" s="232">
        <f>SUMIF(Data!$S:$S,"="&amp;AA$4&amp;"_"&amp;$C51,Data!$H:$H)</f>
        <v>12</v>
      </c>
      <c r="AB51" s="232">
        <f>SUMIF(Data!$S:$S,"="&amp;AB$4&amp;"_"&amp;$C51,Data!$H:$H)</f>
        <v>52</v>
      </c>
      <c r="AC51" s="232">
        <f>SUMIF(Data!$S:$S,"="&amp;AC$4&amp;"_"&amp;$C51,Data!$H:$H)</f>
        <v>14</v>
      </c>
      <c r="AD51" s="232">
        <f>SUMIF(Data!$S:$S,"="&amp;AD$4&amp;"_"&amp;$C51,Data!$H:$H)</f>
        <v>52</v>
      </c>
      <c r="AE51" s="232">
        <f>SUMIF(Data!$S:$S,"="&amp;AE$4&amp;"_"&amp;$C51,Data!$H:$H)</f>
        <v>59</v>
      </c>
      <c r="AF51" s="232">
        <f>SUMIF(Data!$S:$S,"="&amp;AF$4&amp;"_"&amp;$C51,Data!$H:$H)</f>
        <v>49</v>
      </c>
      <c r="AG51" s="232">
        <f>SUMIF(Data!$S:$S,"="&amp;AG$4&amp;"_"&amp;$C51,Data!$H:$H)</f>
        <v>2</v>
      </c>
      <c r="AH51" s="232">
        <f>SUMIF(Data!$S:$S,"="&amp;AH$4&amp;"_"&amp;$C51,Data!$H:$H)</f>
        <v>12</v>
      </c>
      <c r="AI51" s="232">
        <f>SUMIF(Data!$S:$S,"="&amp;AI$4&amp;"_"&amp;$C51,Data!$H:$H)</f>
        <v>27</v>
      </c>
      <c r="AJ51" s="232">
        <f>SUMIF(Data!$S:$S,"="&amp;AJ$4&amp;"_"&amp;$C51,Data!$H:$H)</f>
        <v>14</v>
      </c>
      <c r="AK51" s="232">
        <f>SUMIF(Data!$S:$S,"="&amp;AK$4&amp;"_"&amp;$C51,Data!$H:$H)</f>
        <v>3</v>
      </c>
      <c r="AL51" s="232">
        <f>SUMIF(Data!$S:$S,"="&amp;AL$4&amp;"_"&amp;$C51,Data!$H:$H)</f>
        <v>4</v>
      </c>
      <c r="AM51" s="232">
        <f>SUMIF(Data!$S:$S,"="&amp;AM$4&amp;"_"&amp;$C51,Data!$H:$H)</f>
        <v>6</v>
      </c>
      <c r="AN51" s="232">
        <f>SUMIF(Data!$S:$S,"="&amp;AN$4&amp;"_"&amp;$C51,Data!$H:$H)</f>
        <v>3</v>
      </c>
      <c r="AO51" s="232">
        <f>SUMIF(Data!$S:$S,"="&amp;AO$4&amp;"_"&amp;$C51,Data!$H:$H)</f>
        <v>4</v>
      </c>
      <c r="AP51" s="232">
        <f>SUMIF(Data!$S:$S,"="&amp;AP$4&amp;"_"&amp;$C51,Data!$H:$H)</f>
        <v>5</v>
      </c>
      <c r="AQ51" s="232">
        <f>SUMIF(Data!$S:$S,"="&amp;AQ$4&amp;"_"&amp;$C51,Data!$H:$H)</f>
        <v>5</v>
      </c>
      <c r="AR51" s="232">
        <f>SUMIF(Data!$S:$S,"="&amp;AR$4&amp;"_"&amp;$C51,Data!$H:$H)</f>
        <v>8</v>
      </c>
      <c r="AS51" s="232">
        <f>SUMIF(Data!$S:$S,"="&amp;AS$4&amp;"_"&amp;$C51,Data!$H:$H)</f>
        <v>2</v>
      </c>
      <c r="AT51" s="232">
        <f>SUMIF(Data!$S:$S,"="&amp;AT$4&amp;"_"&amp;$C51,Data!$H:$H)</f>
        <v>2</v>
      </c>
      <c r="AU51" s="232">
        <f>SUMIF(Data!$S:$S,"="&amp;AU$4&amp;"_"&amp;$C51,Data!$H:$H)</f>
        <v>2</v>
      </c>
      <c r="AV51" s="232">
        <f>SUMIF(Data!$S:$S,"="&amp;AV$4&amp;"_"&amp;$C51,Data!$H:$H)</f>
        <v>14</v>
      </c>
      <c r="AW51" s="232">
        <f>SUMIF(Data!$S:$S,"="&amp;AW$4&amp;"_"&amp;$C51,Data!$H:$H)</f>
        <v>4</v>
      </c>
      <c r="AX51" s="232">
        <f>SUMIF(Data!$S:$S,"="&amp;AX$4&amp;"_"&amp;$C51,Data!$H:$H)</f>
        <v>7</v>
      </c>
      <c r="AY51" s="232">
        <f>SUMIF(Data!$S:$S,"="&amp;AY$4&amp;"_"&amp;$C51,Data!$H:$H)</f>
        <v>4</v>
      </c>
      <c r="AZ51" s="232">
        <f>SUMIF(Data!$S:$S,"="&amp;AZ$4&amp;"_"&amp;$C51,Data!$H:$H)</f>
        <v>14</v>
      </c>
      <c r="BA51" s="232">
        <f>SUMIF(Data!$S:$S,"="&amp;BA$4&amp;"_"&amp;$C51,Data!$H:$H)</f>
        <v>5</v>
      </c>
      <c r="BB51" s="232">
        <f>SUMIF(Data!$S:$S,"="&amp;BB$4&amp;"_"&amp;$C51,Data!$H:$H)</f>
        <v>6</v>
      </c>
      <c r="BC51" s="232">
        <f>SUMIF(Data!$S:$S,"="&amp;BC$4&amp;"_"&amp;$C51,Data!$H:$H)</f>
        <v>4</v>
      </c>
      <c r="BD51" s="232">
        <f>SUMIF(Data!$S:$S,"="&amp;BD$4&amp;"_"&amp;$C51,Data!$H:$H)</f>
        <v>1</v>
      </c>
      <c r="BE51" s="232">
        <f>SUMIF(Data!$S:$S,"="&amp;BE$4&amp;"_"&amp;$C51,Data!$H:$H)</f>
        <v>0</v>
      </c>
      <c r="BF51" s="232">
        <f>SUMIF(Data!$S:$S,"="&amp;BF$4&amp;"_"&amp;$C51,Data!$H:$H)</f>
        <v>0</v>
      </c>
      <c r="BG51" s="231">
        <f>BG50+0.25/24</f>
        <v>0.30208333333333337</v>
      </c>
      <c r="BH51" s="230">
        <f t="shared" si="33"/>
        <v>657</v>
      </c>
    </row>
    <row r="52" spans="1:60" x14ac:dyDescent="0.25">
      <c r="C52" s="230">
        <v>3</v>
      </c>
      <c r="D52" s="232">
        <f>SUMIF(Data!$S:$S,"="&amp;D$4&amp;"_"&amp;$C52,Data!$H:$H)</f>
        <v>9</v>
      </c>
      <c r="E52" s="232">
        <f>SUMIF(Data!$S:$S,"="&amp;E$4&amp;"_"&amp;$C52,Data!$H:$H)</f>
        <v>9</v>
      </c>
      <c r="F52" s="232">
        <f>SUMIF(Data!$S:$S,"="&amp;F$4&amp;"_"&amp;$C52,Data!$H:$H)</f>
        <v>0</v>
      </c>
      <c r="G52" s="232">
        <f>SUMIF(Data!$S:$S,"="&amp;G$4&amp;"_"&amp;$C52,Data!$H:$H)</f>
        <v>1</v>
      </c>
      <c r="H52" s="232">
        <f>SUMIF(Data!$S:$S,"="&amp;H$4&amp;"_"&amp;$C52,Data!$H:$H)</f>
        <v>15</v>
      </c>
      <c r="I52" s="232">
        <f>SUMIF(Data!$S:$S,"="&amp;I$4&amp;"_"&amp;$C52,Data!$H:$H)</f>
        <v>10</v>
      </c>
      <c r="J52" s="232">
        <f>SUMIF(Data!$S:$S,"="&amp;J$4&amp;"_"&amp;$C52,Data!$H:$H)</f>
        <v>0</v>
      </c>
      <c r="K52" s="232">
        <f>SUMIF(Data!$S:$S,"="&amp;K$4&amp;"_"&amp;$C52,Data!$H:$H)</f>
        <v>14</v>
      </c>
      <c r="L52" s="232">
        <f>SUMIF(Data!$S:$S,"="&amp;L$4&amp;"_"&amp;$C52,Data!$H:$H)</f>
        <v>10</v>
      </c>
      <c r="M52" s="232">
        <f>SUMIF(Data!$S:$S,"="&amp;M$4&amp;"_"&amp;$C52,Data!$H:$H)</f>
        <v>9</v>
      </c>
      <c r="N52" s="232">
        <f>SUMIF(Data!$S:$S,"="&amp;N$4&amp;"_"&amp;$C52,Data!$H:$H)</f>
        <v>7</v>
      </c>
      <c r="O52" s="232">
        <f>SUMIF(Data!$S:$S,"="&amp;O$4&amp;"_"&amp;$C52,Data!$H:$H)</f>
        <v>0</v>
      </c>
      <c r="P52" s="232">
        <f>SUMIF(Data!$S:$S,"="&amp;P$4&amp;"_"&amp;$C52,Data!$H:$H)</f>
        <v>15</v>
      </c>
      <c r="Q52" s="232">
        <f>SUMIF(Data!$S:$S,"="&amp;Q$4&amp;"_"&amp;$C52,Data!$H:$H)</f>
        <v>21</v>
      </c>
      <c r="R52" s="232">
        <f>SUMIF(Data!$S:$S,"="&amp;R$4&amp;"_"&amp;$C52,Data!$H:$H)</f>
        <v>22</v>
      </c>
      <c r="S52" s="232">
        <f>SUMIF(Data!$S:$S,"="&amp;S$4&amp;"_"&amp;$C52,Data!$H:$H)</f>
        <v>13</v>
      </c>
      <c r="T52" s="232">
        <f>SUMIF(Data!$S:$S,"="&amp;T$4&amp;"_"&amp;$C52,Data!$H:$H)</f>
        <v>13</v>
      </c>
      <c r="U52" s="232">
        <f>SUMIF(Data!$S:$S,"="&amp;U$4&amp;"_"&amp;$C52,Data!$H:$H)</f>
        <v>9</v>
      </c>
      <c r="V52" s="232">
        <f>SUMIF(Data!$S:$S,"="&amp;V$4&amp;"_"&amp;$C52,Data!$H:$H)</f>
        <v>7</v>
      </c>
      <c r="W52" s="232">
        <f>SUMIF(Data!$S:$S,"="&amp;W$4&amp;"_"&amp;$C52,Data!$H:$H)</f>
        <v>5</v>
      </c>
      <c r="X52" s="232">
        <f>SUMIF(Data!$S:$S,"="&amp;X$4&amp;"_"&amp;$C52,Data!$H:$H)</f>
        <v>3</v>
      </c>
      <c r="Y52" s="232">
        <f>SUMIF(Data!$S:$S,"="&amp;Y$4&amp;"_"&amp;$C52,Data!$H:$H)</f>
        <v>7</v>
      </c>
      <c r="Z52" s="232">
        <f>SUMIF(Data!$S:$S,"="&amp;Z$4&amp;"_"&amp;$C52,Data!$H:$H)</f>
        <v>2</v>
      </c>
      <c r="AA52" s="232">
        <f>SUMIF(Data!$S:$S,"="&amp;AA$4&amp;"_"&amp;$C52,Data!$H:$H)</f>
        <v>8</v>
      </c>
      <c r="AB52" s="232">
        <f>SUMIF(Data!$S:$S,"="&amp;AB$4&amp;"_"&amp;$C52,Data!$H:$H)</f>
        <v>30</v>
      </c>
      <c r="AC52" s="232">
        <f>SUMIF(Data!$S:$S,"="&amp;AC$4&amp;"_"&amp;$C52,Data!$H:$H)</f>
        <v>15</v>
      </c>
      <c r="AD52" s="232">
        <f>SUMIF(Data!$S:$S,"="&amp;AD$4&amp;"_"&amp;$C52,Data!$H:$H)</f>
        <v>27</v>
      </c>
      <c r="AE52" s="232">
        <f>SUMIF(Data!$S:$S,"="&amp;AE$4&amp;"_"&amp;$C52,Data!$H:$H)</f>
        <v>27</v>
      </c>
      <c r="AF52" s="232">
        <f>SUMIF(Data!$S:$S,"="&amp;AF$4&amp;"_"&amp;$C52,Data!$H:$H)</f>
        <v>39</v>
      </c>
      <c r="AG52" s="232">
        <f>SUMIF(Data!$S:$S,"="&amp;AG$4&amp;"_"&amp;$C52,Data!$H:$H)</f>
        <v>2</v>
      </c>
      <c r="AH52" s="232">
        <f>SUMIF(Data!$S:$S,"="&amp;AH$4&amp;"_"&amp;$C52,Data!$H:$H)</f>
        <v>11</v>
      </c>
      <c r="AI52" s="232">
        <f>SUMIF(Data!$S:$S,"="&amp;AI$4&amp;"_"&amp;$C52,Data!$H:$H)</f>
        <v>21</v>
      </c>
      <c r="AJ52" s="232">
        <f>SUMIF(Data!$S:$S,"="&amp;AJ$4&amp;"_"&amp;$C52,Data!$H:$H)</f>
        <v>14</v>
      </c>
      <c r="AK52" s="232">
        <f>SUMIF(Data!$S:$S,"="&amp;AK$4&amp;"_"&amp;$C52,Data!$H:$H)</f>
        <v>6</v>
      </c>
      <c r="AL52" s="232">
        <f>SUMIF(Data!$S:$S,"="&amp;AL$4&amp;"_"&amp;$C52,Data!$H:$H)</f>
        <v>7</v>
      </c>
      <c r="AM52" s="232">
        <f>SUMIF(Data!$S:$S,"="&amp;AM$4&amp;"_"&amp;$C52,Data!$H:$H)</f>
        <v>3</v>
      </c>
      <c r="AN52" s="232">
        <f>SUMIF(Data!$S:$S,"="&amp;AN$4&amp;"_"&amp;$C52,Data!$H:$H)</f>
        <v>6</v>
      </c>
      <c r="AO52" s="232">
        <f>SUMIF(Data!$S:$S,"="&amp;AO$4&amp;"_"&amp;$C52,Data!$H:$H)</f>
        <v>5</v>
      </c>
      <c r="AP52" s="232">
        <f>SUMIF(Data!$S:$S,"="&amp;AP$4&amp;"_"&amp;$C52,Data!$H:$H)</f>
        <v>3</v>
      </c>
      <c r="AQ52" s="232">
        <f>SUMIF(Data!$S:$S,"="&amp;AQ$4&amp;"_"&amp;$C52,Data!$H:$H)</f>
        <v>8</v>
      </c>
      <c r="AR52" s="232">
        <f>SUMIF(Data!$S:$S,"="&amp;AR$4&amp;"_"&amp;$C52,Data!$H:$H)</f>
        <v>14</v>
      </c>
      <c r="AS52" s="232">
        <f>SUMIF(Data!$S:$S,"="&amp;AS$4&amp;"_"&amp;$C52,Data!$H:$H)</f>
        <v>6</v>
      </c>
      <c r="AT52" s="232">
        <f>SUMIF(Data!$S:$S,"="&amp;AT$4&amp;"_"&amp;$C52,Data!$H:$H)</f>
        <v>13</v>
      </c>
      <c r="AU52" s="232">
        <f>SUMIF(Data!$S:$S,"="&amp;AU$4&amp;"_"&amp;$C52,Data!$H:$H)</f>
        <v>7</v>
      </c>
      <c r="AV52" s="232">
        <f>SUMIF(Data!$S:$S,"="&amp;AV$4&amp;"_"&amp;$C52,Data!$H:$H)</f>
        <v>5</v>
      </c>
      <c r="AW52" s="232">
        <f>SUMIF(Data!$S:$S,"="&amp;AW$4&amp;"_"&amp;$C52,Data!$H:$H)</f>
        <v>2</v>
      </c>
      <c r="AX52" s="232">
        <f>SUMIF(Data!$S:$S,"="&amp;AX$4&amp;"_"&amp;$C52,Data!$H:$H)</f>
        <v>4</v>
      </c>
      <c r="AY52" s="232">
        <f>SUMIF(Data!$S:$S,"="&amp;AY$4&amp;"_"&amp;$C52,Data!$H:$H)</f>
        <v>3</v>
      </c>
      <c r="AZ52" s="232">
        <f>SUMIF(Data!$S:$S,"="&amp;AZ$4&amp;"_"&amp;$C52,Data!$H:$H)</f>
        <v>9</v>
      </c>
      <c r="BA52" s="232">
        <f>SUMIF(Data!$S:$S,"="&amp;BA$4&amp;"_"&amp;$C52,Data!$H:$H)</f>
        <v>5</v>
      </c>
      <c r="BB52" s="232">
        <f>SUMIF(Data!$S:$S,"="&amp;BB$4&amp;"_"&amp;$C52,Data!$H:$H)</f>
        <v>3</v>
      </c>
      <c r="BC52" s="232">
        <f>SUMIF(Data!$S:$S,"="&amp;BC$4&amp;"_"&amp;$C52,Data!$H:$H)</f>
        <v>3</v>
      </c>
      <c r="BD52" s="232">
        <f>SUMIF(Data!$S:$S,"="&amp;BD$4&amp;"_"&amp;$C52,Data!$H:$H)</f>
        <v>4</v>
      </c>
      <c r="BE52" s="232">
        <f>SUMIF(Data!$S:$S,"="&amp;BE$4&amp;"_"&amp;$C52,Data!$H:$H)</f>
        <v>0</v>
      </c>
      <c r="BF52" s="232">
        <f>SUMIF(Data!$S:$S,"="&amp;BF$4&amp;"_"&amp;$C52,Data!$H:$H)</f>
        <v>0</v>
      </c>
      <c r="BG52" s="231">
        <f t="shared" ref="BG52:BG57" si="34">BG51+0.25/24</f>
        <v>0.31250000000000006</v>
      </c>
      <c r="BH52" s="230">
        <f t="shared" si="33"/>
        <v>511</v>
      </c>
    </row>
    <row r="53" spans="1:60" x14ac:dyDescent="0.25">
      <c r="C53" s="230">
        <v>4</v>
      </c>
      <c r="D53" s="232">
        <f>SUMIF(Data!$S:$S,"="&amp;D$4&amp;"_"&amp;$C53,Data!$H:$H)</f>
        <v>9</v>
      </c>
      <c r="E53" s="232">
        <f>SUMIF(Data!$S:$S,"="&amp;E$4&amp;"_"&amp;$C53,Data!$H:$H)</f>
        <v>8</v>
      </c>
      <c r="F53" s="232">
        <f>SUMIF(Data!$S:$S,"="&amp;F$4&amp;"_"&amp;$C53,Data!$H:$H)</f>
        <v>0</v>
      </c>
      <c r="G53" s="232">
        <f>SUMIF(Data!$S:$S,"="&amp;G$4&amp;"_"&amp;$C53,Data!$H:$H)</f>
        <v>7</v>
      </c>
      <c r="H53" s="232">
        <f>SUMIF(Data!$S:$S,"="&amp;H$4&amp;"_"&amp;$C53,Data!$H:$H)</f>
        <v>19</v>
      </c>
      <c r="I53" s="232">
        <f>SUMIF(Data!$S:$S,"="&amp;I$4&amp;"_"&amp;$C53,Data!$H:$H)</f>
        <v>28</v>
      </c>
      <c r="J53" s="232">
        <f>SUMIF(Data!$S:$S,"="&amp;J$4&amp;"_"&amp;$C53,Data!$H:$H)</f>
        <v>0</v>
      </c>
      <c r="K53" s="232">
        <f>SUMIF(Data!$S:$S,"="&amp;K$4&amp;"_"&amp;$C53,Data!$H:$H)</f>
        <v>27</v>
      </c>
      <c r="L53" s="232">
        <f>SUMIF(Data!$S:$S,"="&amp;L$4&amp;"_"&amp;$C53,Data!$H:$H)</f>
        <v>4</v>
      </c>
      <c r="M53" s="232">
        <f>SUMIF(Data!$S:$S,"="&amp;M$4&amp;"_"&amp;$C53,Data!$H:$H)</f>
        <v>15</v>
      </c>
      <c r="N53" s="232">
        <f>SUMIF(Data!$S:$S,"="&amp;N$4&amp;"_"&amp;$C53,Data!$H:$H)</f>
        <v>11</v>
      </c>
      <c r="O53" s="232">
        <f>SUMIF(Data!$S:$S,"="&amp;O$4&amp;"_"&amp;$C53,Data!$H:$H)</f>
        <v>0</v>
      </c>
      <c r="P53" s="232">
        <f>SUMIF(Data!$S:$S,"="&amp;P$4&amp;"_"&amp;$C53,Data!$H:$H)</f>
        <v>29</v>
      </c>
      <c r="Q53" s="232">
        <f>SUMIF(Data!$S:$S,"="&amp;Q$4&amp;"_"&amp;$C53,Data!$H:$H)</f>
        <v>24</v>
      </c>
      <c r="R53" s="232">
        <f>SUMIF(Data!$S:$S,"="&amp;R$4&amp;"_"&amp;$C53,Data!$H:$H)</f>
        <v>31</v>
      </c>
      <c r="S53" s="232">
        <f>SUMIF(Data!$S:$S,"="&amp;S$4&amp;"_"&amp;$C53,Data!$H:$H)</f>
        <v>12</v>
      </c>
      <c r="T53" s="232">
        <f>SUMIF(Data!$S:$S,"="&amp;T$4&amp;"_"&amp;$C53,Data!$H:$H)</f>
        <v>24</v>
      </c>
      <c r="U53" s="232">
        <f>SUMIF(Data!$S:$S,"="&amp;U$4&amp;"_"&amp;$C53,Data!$H:$H)</f>
        <v>4</v>
      </c>
      <c r="V53" s="232">
        <f>SUMIF(Data!$S:$S,"="&amp;V$4&amp;"_"&amp;$C53,Data!$H:$H)</f>
        <v>12</v>
      </c>
      <c r="W53" s="232">
        <f>SUMIF(Data!$S:$S,"="&amp;W$4&amp;"_"&amp;$C53,Data!$H:$H)</f>
        <v>9</v>
      </c>
      <c r="X53" s="232">
        <f>SUMIF(Data!$S:$S,"="&amp;X$4&amp;"_"&amp;$C53,Data!$H:$H)</f>
        <v>8</v>
      </c>
      <c r="Y53" s="232">
        <f>SUMIF(Data!$S:$S,"="&amp;Y$4&amp;"_"&amp;$C53,Data!$H:$H)</f>
        <v>4</v>
      </c>
      <c r="Z53" s="232">
        <f>SUMIF(Data!$S:$S,"="&amp;Z$4&amp;"_"&amp;$C53,Data!$H:$H)</f>
        <v>8</v>
      </c>
      <c r="AA53" s="232">
        <f>SUMIF(Data!$S:$S,"="&amp;AA$4&amp;"_"&amp;$C53,Data!$H:$H)</f>
        <v>8</v>
      </c>
      <c r="AB53" s="232">
        <f>SUMIF(Data!$S:$S,"="&amp;AB$4&amp;"_"&amp;$C53,Data!$H:$H)</f>
        <v>26</v>
      </c>
      <c r="AC53" s="232">
        <f>SUMIF(Data!$S:$S,"="&amp;AC$4&amp;"_"&amp;$C53,Data!$H:$H)</f>
        <v>12</v>
      </c>
      <c r="AD53" s="232">
        <f>SUMIF(Data!$S:$S,"="&amp;AD$4&amp;"_"&amp;$C53,Data!$H:$H)</f>
        <v>37</v>
      </c>
      <c r="AE53" s="232">
        <f>SUMIF(Data!$S:$S,"="&amp;AE$4&amp;"_"&amp;$C53,Data!$H:$H)</f>
        <v>33</v>
      </c>
      <c r="AF53" s="232">
        <f>SUMIF(Data!$S:$S,"="&amp;AF$4&amp;"_"&amp;$C53,Data!$H:$H)</f>
        <v>39</v>
      </c>
      <c r="AG53" s="232">
        <f>SUMIF(Data!$S:$S,"="&amp;AG$4&amp;"_"&amp;$C53,Data!$H:$H)</f>
        <v>3</v>
      </c>
      <c r="AH53" s="232">
        <f>SUMIF(Data!$S:$S,"="&amp;AH$4&amp;"_"&amp;$C53,Data!$H:$H)</f>
        <v>11</v>
      </c>
      <c r="AI53" s="232">
        <f>SUMIF(Data!$S:$S,"="&amp;AI$4&amp;"_"&amp;$C53,Data!$H:$H)</f>
        <v>31</v>
      </c>
      <c r="AJ53" s="232">
        <f>SUMIF(Data!$S:$S,"="&amp;AJ$4&amp;"_"&amp;$C53,Data!$H:$H)</f>
        <v>13</v>
      </c>
      <c r="AK53" s="232">
        <f>SUMIF(Data!$S:$S,"="&amp;AK$4&amp;"_"&amp;$C53,Data!$H:$H)</f>
        <v>3</v>
      </c>
      <c r="AL53" s="232">
        <f>SUMIF(Data!$S:$S,"="&amp;AL$4&amp;"_"&amp;$C53,Data!$H:$H)</f>
        <v>2</v>
      </c>
      <c r="AM53" s="232">
        <f>SUMIF(Data!$S:$S,"="&amp;AM$4&amp;"_"&amp;$C53,Data!$H:$H)</f>
        <v>6</v>
      </c>
      <c r="AN53" s="232">
        <f>SUMIF(Data!$S:$S,"="&amp;AN$4&amp;"_"&amp;$C53,Data!$H:$H)</f>
        <v>2</v>
      </c>
      <c r="AO53" s="232">
        <f>SUMIF(Data!$S:$S,"="&amp;AO$4&amp;"_"&amp;$C53,Data!$H:$H)</f>
        <v>3</v>
      </c>
      <c r="AP53" s="232">
        <f>SUMIF(Data!$S:$S,"="&amp;AP$4&amp;"_"&amp;$C53,Data!$H:$H)</f>
        <v>3</v>
      </c>
      <c r="AQ53" s="232">
        <f>SUMIF(Data!$S:$S,"="&amp;AQ$4&amp;"_"&amp;$C53,Data!$H:$H)</f>
        <v>9</v>
      </c>
      <c r="AR53" s="232">
        <f>SUMIF(Data!$S:$S,"="&amp;AR$4&amp;"_"&amp;$C53,Data!$H:$H)</f>
        <v>17</v>
      </c>
      <c r="AS53" s="232">
        <f>SUMIF(Data!$S:$S,"="&amp;AS$4&amp;"_"&amp;$C53,Data!$H:$H)</f>
        <v>3</v>
      </c>
      <c r="AT53" s="232">
        <f>SUMIF(Data!$S:$S,"="&amp;AT$4&amp;"_"&amp;$C53,Data!$H:$H)</f>
        <v>5</v>
      </c>
      <c r="AU53" s="232">
        <f>SUMIF(Data!$S:$S,"="&amp;AU$4&amp;"_"&amp;$C53,Data!$H:$H)</f>
        <v>7</v>
      </c>
      <c r="AV53" s="232">
        <f>SUMIF(Data!$S:$S,"="&amp;AV$4&amp;"_"&amp;$C53,Data!$H:$H)</f>
        <v>5</v>
      </c>
      <c r="AW53" s="232">
        <f>SUMIF(Data!$S:$S,"="&amp;AW$4&amp;"_"&amp;$C53,Data!$H:$H)</f>
        <v>6</v>
      </c>
      <c r="AX53" s="232">
        <f>SUMIF(Data!$S:$S,"="&amp;AX$4&amp;"_"&amp;$C53,Data!$H:$H)</f>
        <v>10</v>
      </c>
      <c r="AY53" s="232">
        <f>SUMIF(Data!$S:$S,"="&amp;AY$4&amp;"_"&amp;$C53,Data!$H:$H)</f>
        <v>5</v>
      </c>
      <c r="AZ53" s="232">
        <f>SUMIF(Data!$S:$S,"="&amp;AZ$4&amp;"_"&amp;$C53,Data!$H:$H)</f>
        <v>11</v>
      </c>
      <c r="BA53" s="232">
        <f>SUMIF(Data!$S:$S,"="&amp;BA$4&amp;"_"&amp;$C53,Data!$H:$H)</f>
        <v>4</v>
      </c>
      <c r="BB53" s="232">
        <f>SUMIF(Data!$S:$S,"="&amp;BB$4&amp;"_"&amp;$C53,Data!$H:$H)</f>
        <v>3</v>
      </c>
      <c r="BC53" s="232">
        <f>SUMIF(Data!$S:$S,"="&amp;BC$4&amp;"_"&amp;$C53,Data!$H:$H)</f>
        <v>5</v>
      </c>
      <c r="BD53" s="232">
        <f>SUMIF(Data!$S:$S,"="&amp;BD$4&amp;"_"&amp;$C53,Data!$H:$H)</f>
        <v>4</v>
      </c>
      <c r="BE53" s="232">
        <f>SUMIF(Data!$S:$S,"="&amp;BE$4&amp;"_"&amp;$C53,Data!$H:$H)</f>
        <v>0</v>
      </c>
      <c r="BF53" s="232">
        <f>SUMIF(Data!$S:$S,"="&amp;BF$4&amp;"_"&amp;$C53,Data!$H:$H)</f>
        <v>0</v>
      </c>
      <c r="BG53" s="231">
        <f t="shared" si="34"/>
        <v>0.32291666666666674</v>
      </c>
      <c r="BH53" s="230">
        <f t="shared" si="33"/>
        <v>619</v>
      </c>
    </row>
    <row r="54" spans="1:60" x14ac:dyDescent="0.25">
      <c r="C54" s="230">
        <v>5</v>
      </c>
      <c r="D54" s="232">
        <f>SUMIF(Data!$S:$S,"="&amp;D$4&amp;"_"&amp;$C54,Data!$H:$H)</f>
        <v>11</v>
      </c>
      <c r="E54" s="232">
        <f>SUMIF(Data!$S:$S,"="&amp;E$4&amp;"_"&amp;$C54,Data!$H:$H)</f>
        <v>8</v>
      </c>
      <c r="F54" s="232">
        <f>SUMIF(Data!$S:$S,"="&amp;F$4&amp;"_"&amp;$C54,Data!$H:$H)</f>
        <v>0</v>
      </c>
      <c r="G54" s="232">
        <f>SUMIF(Data!$S:$S,"="&amp;G$4&amp;"_"&amp;$C54,Data!$H:$H)</f>
        <v>1</v>
      </c>
      <c r="H54" s="232">
        <f>SUMIF(Data!$S:$S,"="&amp;H$4&amp;"_"&amp;$C54,Data!$H:$H)</f>
        <v>22</v>
      </c>
      <c r="I54" s="232">
        <f>SUMIF(Data!$S:$S,"="&amp;I$4&amp;"_"&amp;$C54,Data!$H:$H)</f>
        <v>19</v>
      </c>
      <c r="J54" s="232">
        <f>SUMIF(Data!$S:$S,"="&amp;J$4&amp;"_"&amp;$C54,Data!$H:$H)</f>
        <v>0</v>
      </c>
      <c r="K54" s="232">
        <f>SUMIF(Data!$S:$S,"="&amp;K$4&amp;"_"&amp;$C54,Data!$H:$H)</f>
        <v>19</v>
      </c>
      <c r="L54" s="232">
        <f>SUMIF(Data!$S:$S,"="&amp;L$4&amp;"_"&amp;$C54,Data!$H:$H)</f>
        <v>6</v>
      </c>
      <c r="M54" s="232">
        <f>SUMIF(Data!$S:$S,"="&amp;M$4&amp;"_"&amp;$C54,Data!$H:$H)</f>
        <v>8</v>
      </c>
      <c r="N54" s="232">
        <f>SUMIF(Data!$S:$S,"="&amp;N$4&amp;"_"&amp;$C54,Data!$H:$H)</f>
        <v>11</v>
      </c>
      <c r="O54" s="232">
        <f>SUMIF(Data!$S:$S,"="&amp;O$4&amp;"_"&amp;$C54,Data!$H:$H)</f>
        <v>0</v>
      </c>
      <c r="P54" s="232">
        <f>SUMIF(Data!$S:$S,"="&amp;P$4&amp;"_"&amp;$C54,Data!$H:$H)</f>
        <v>21</v>
      </c>
      <c r="Q54" s="232">
        <f>SUMIF(Data!$S:$S,"="&amp;Q$4&amp;"_"&amp;$C54,Data!$H:$H)</f>
        <v>21</v>
      </c>
      <c r="R54" s="232">
        <f>SUMIF(Data!$S:$S,"="&amp;R$4&amp;"_"&amp;$C54,Data!$H:$H)</f>
        <v>14</v>
      </c>
      <c r="S54" s="232">
        <f>SUMIF(Data!$S:$S,"="&amp;S$4&amp;"_"&amp;$C54,Data!$H:$H)</f>
        <v>10</v>
      </c>
      <c r="T54" s="232">
        <f>SUMIF(Data!$S:$S,"="&amp;T$4&amp;"_"&amp;$C54,Data!$H:$H)</f>
        <v>15</v>
      </c>
      <c r="U54" s="232">
        <f>SUMIF(Data!$S:$S,"="&amp;U$4&amp;"_"&amp;$C54,Data!$H:$H)</f>
        <v>8</v>
      </c>
      <c r="V54" s="232">
        <f>SUMIF(Data!$S:$S,"="&amp;V$4&amp;"_"&amp;$C54,Data!$H:$H)</f>
        <v>16</v>
      </c>
      <c r="W54" s="232">
        <f>SUMIF(Data!$S:$S,"="&amp;W$4&amp;"_"&amp;$C54,Data!$H:$H)</f>
        <v>5</v>
      </c>
      <c r="X54" s="232">
        <f>SUMIF(Data!$S:$S,"="&amp;X$4&amp;"_"&amp;$C54,Data!$H:$H)</f>
        <v>14</v>
      </c>
      <c r="Y54" s="232">
        <f>SUMIF(Data!$S:$S,"="&amp;Y$4&amp;"_"&amp;$C54,Data!$H:$H)</f>
        <v>6</v>
      </c>
      <c r="Z54" s="232">
        <f>SUMIF(Data!$S:$S,"="&amp;Z$4&amp;"_"&amp;$C54,Data!$H:$H)</f>
        <v>4</v>
      </c>
      <c r="AA54" s="232">
        <f>SUMIF(Data!$S:$S,"="&amp;AA$4&amp;"_"&amp;$C54,Data!$H:$H)</f>
        <v>5</v>
      </c>
      <c r="AB54" s="232">
        <f>SUMIF(Data!$S:$S,"="&amp;AB$4&amp;"_"&amp;$C54,Data!$H:$H)</f>
        <v>19</v>
      </c>
      <c r="AC54" s="232">
        <f>SUMIF(Data!$S:$S,"="&amp;AC$4&amp;"_"&amp;$C54,Data!$H:$H)</f>
        <v>6</v>
      </c>
      <c r="AD54" s="232">
        <f>SUMIF(Data!$S:$S,"="&amp;AD$4&amp;"_"&amp;$C54,Data!$H:$H)</f>
        <v>37</v>
      </c>
      <c r="AE54" s="232">
        <f>SUMIF(Data!$S:$S,"="&amp;AE$4&amp;"_"&amp;$C54,Data!$H:$H)</f>
        <v>23</v>
      </c>
      <c r="AF54" s="232">
        <f>SUMIF(Data!$S:$S,"="&amp;AF$4&amp;"_"&amp;$C54,Data!$H:$H)</f>
        <v>37</v>
      </c>
      <c r="AG54" s="232">
        <f>SUMIF(Data!$S:$S,"="&amp;AG$4&amp;"_"&amp;$C54,Data!$H:$H)</f>
        <v>2</v>
      </c>
      <c r="AH54" s="232">
        <f>SUMIF(Data!$S:$S,"="&amp;AH$4&amp;"_"&amp;$C54,Data!$H:$H)</f>
        <v>7</v>
      </c>
      <c r="AI54" s="232">
        <f>SUMIF(Data!$S:$S,"="&amp;AI$4&amp;"_"&amp;$C54,Data!$H:$H)</f>
        <v>21</v>
      </c>
      <c r="AJ54" s="232">
        <f>SUMIF(Data!$S:$S,"="&amp;AJ$4&amp;"_"&amp;$C54,Data!$H:$H)</f>
        <v>14</v>
      </c>
      <c r="AK54" s="232">
        <f>SUMIF(Data!$S:$S,"="&amp;AK$4&amp;"_"&amp;$C54,Data!$H:$H)</f>
        <v>9</v>
      </c>
      <c r="AL54" s="232">
        <f>SUMIF(Data!$S:$S,"="&amp;AL$4&amp;"_"&amp;$C54,Data!$H:$H)</f>
        <v>6</v>
      </c>
      <c r="AM54" s="232">
        <f>SUMIF(Data!$S:$S,"="&amp;AM$4&amp;"_"&amp;$C54,Data!$H:$H)</f>
        <v>9</v>
      </c>
      <c r="AN54" s="232">
        <f>SUMIF(Data!$S:$S,"="&amp;AN$4&amp;"_"&amp;$C54,Data!$H:$H)</f>
        <v>4</v>
      </c>
      <c r="AO54" s="232">
        <f>SUMIF(Data!$S:$S,"="&amp;AO$4&amp;"_"&amp;$C54,Data!$H:$H)</f>
        <v>6</v>
      </c>
      <c r="AP54" s="232">
        <f>SUMIF(Data!$S:$S,"="&amp;AP$4&amp;"_"&amp;$C54,Data!$H:$H)</f>
        <v>2</v>
      </c>
      <c r="AQ54" s="232">
        <f>SUMIF(Data!$S:$S,"="&amp;AQ$4&amp;"_"&amp;$C54,Data!$H:$H)</f>
        <v>14</v>
      </c>
      <c r="AR54" s="232">
        <f>SUMIF(Data!$S:$S,"="&amp;AR$4&amp;"_"&amp;$C54,Data!$H:$H)</f>
        <v>10</v>
      </c>
      <c r="AS54" s="232">
        <f>SUMIF(Data!$S:$S,"="&amp;AS$4&amp;"_"&amp;$C54,Data!$H:$H)</f>
        <v>5</v>
      </c>
      <c r="AT54" s="232">
        <f>SUMIF(Data!$S:$S,"="&amp;AT$4&amp;"_"&amp;$C54,Data!$H:$H)</f>
        <v>5</v>
      </c>
      <c r="AU54" s="232">
        <f>SUMIF(Data!$S:$S,"="&amp;AU$4&amp;"_"&amp;$C54,Data!$H:$H)</f>
        <v>5</v>
      </c>
      <c r="AV54" s="232">
        <f>SUMIF(Data!$S:$S,"="&amp;AV$4&amp;"_"&amp;$C54,Data!$H:$H)</f>
        <v>7</v>
      </c>
      <c r="AW54" s="232">
        <f>SUMIF(Data!$S:$S,"="&amp;AW$4&amp;"_"&amp;$C54,Data!$H:$H)</f>
        <v>5</v>
      </c>
      <c r="AX54" s="232">
        <f>SUMIF(Data!$S:$S,"="&amp;AX$4&amp;"_"&amp;$C54,Data!$H:$H)</f>
        <v>5</v>
      </c>
      <c r="AY54" s="232">
        <f>SUMIF(Data!$S:$S,"="&amp;AY$4&amp;"_"&amp;$C54,Data!$H:$H)</f>
        <v>2</v>
      </c>
      <c r="AZ54" s="232">
        <f>SUMIF(Data!$S:$S,"="&amp;AZ$4&amp;"_"&amp;$C54,Data!$H:$H)</f>
        <v>9</v>
      </c>
      <c r="BA54" s="232">
        <f>SUMIF(Data!$S:$S,"="&amp;BA$4&amp;"_"&amp;$C54,Data!$H:$H)</f>
        <v>3</v>
      </c>
      <c r="BB54" s="232">
        <f>SUMIF(Data!$S:$S,"="&amp;BB$4&amp;"_"&amp;$C54,Data!$H:$H)</f>
        <v>2</v>
      </c>
      <c r="BC54" s="232">
        <f>SUMIF(Data!$S:$S,"="&amp;BC$4&amp;"_"&amp;$C54,Data!$H:$H)</f>
        <v>6</v>
      </c>
      <c r="BD54" s="232">
        <f>SUMIF(Data!$S:$S,"="&amp;BD$4&amp;"_"&amp;$C54,Data!$H:$H)</f>
        <v>4</v>
      </c>
      <c r="BE54" s="232">
        <f>SUMIF(Data!$S:$S,"="&amp;BE$4&amp;"_"&amp;$C54,Data!$H:$H)</f>
        <v>0</v>
      </c>
      <c r="BF54" s="232">
        <f>SUMIF(Data!$S:$S,"="&amp;BF$4&amp;"_"&amp;$C54,Data!$H:$H)</f>
        <v>0</v>
      </c>
      <c r="BG54" s="231">
        <f t="shared" si="34"/>
        <v>0.33333333333333343</v>
      </c>
      <c r="BH54" s="230">
        <f t="shared" si="33"/>
        <v>528</v>
      </c>
    </row>
    <row r="55" spans="1:60" x14ac:dyDescent="0.25">
      <c r="C55" s="230">
        <v>6</v>
      </c>
      <c r="D55" s="232">
        <f>SUMIF(Data!$S:$S,"="&amp;D$4&amp;"_"&amp;$C55,Data!$H:$H)</f>
        <v>3</v>
      </c>
      <c r="E55" s="232">
        <f>SUMIF(Data!$S:$S,"="&amp;E$4&amp;"_"&amp;$C55,Data!$H:$H)</f>
        <v>9</v>
      </c>
      <c r="F55" s="232">
        <f>SUMIF(Data!$S:$S,"="&amp;F$4&amp;"_"&amp;$C55,Data!$H:$H)</f>
        <v>0</v>
      </c>
      <c r="G55" s="232">
        <f>SUMIF(Data!$S:$S,"="&amp;G$4&amp;"_"&amp;$C55,Data!$H:$H)</f>
        <v>4</v>
      </c>
      <c r="H55" s="232">
        <f>SUMIF(Data!$S:$S,"="&amp;H$4&amp;"_"&amp;$C55,Data!$H:$H)</f>
        <v>20</v>
      </c>
      <c r="I55" s="232">
        <f>SUMIF(Data!$S:$S,"="&amp;I$4&amp;"_"&amp;$C55,Data!$H:$H)</f>
        <v>30</v>
      </c>
      <c r="J55" s="232">
        <f>SUMIF(Data!$S:$S,"="&amp;J$4&amp;"_"&amp;$C55,Data!$H:$H)</f>
        <v>0</v>
      </c>
      <c r="K55" s="232">
        <f>SUMIF(Data!$S:$S,"="&amp;K$4&amp;"_"&amp;$C55,Data!$H:$H)</f>
        <v>23</v>
      </c>
      <c r="L55" s="232">
        <f>SUMIF(Data!$S:$S,"="&amp;L$4&amp;"_"&amp;$C55,Data!$H:$H)</f>
        <v>9</v>
      </c>
      <c r="M55" s="232">
        <f>SUMIF(Data!$S:$S,"="&amp;M$4&amp;"_"&amp;$C55,Data!$H:$H)</f>
        <v>14</v>
      </c>
      <c r="N55" s="232">
        <f>SUMIF(Data!$S:$S,"="&amp;N$4&amp;"_"&amp;$C55,Data!$H:$H)</f>
        <v>8</v>
      </c>
      <c r="O55" s="232">
        <f>SUMIF(Data!$S:$S,"="&amp;O$4&amp;"_"&amp;$C55,Data!$H:$H)</f>
        <v>0</v>
      </c>
      <c r="P55" s="232">
        <f>SUMIF(Data!$S:$S,"="&amp;P$4&amp;"_"&amp;$C55,Data!$H:$H)</f>
        <v>32</v>
      </c>
      <c r="Q55" s="232">
        <f>SUMIF(Data!$S:$S,"="&amp;Q$4&amp;"_"&amp;$C55,Data!$H:$H)</f>
        <v>28</v>
      </c>
      <c r="R55" s="232">
        <f>SUMIF(Data!$S:$S,"="&amp;R$4&amp;"_"&amp;$C55,Data!$H:$H)</f>
        <v>23</v>
      </c>
      <c r="S55" s="232">
        <f>SUMIF(Data!$S:$S,"="&amp;S$4&amp;"_"&amp;$C55,Data!$H:$H)</f>
        <v>8</v>
      </c>
      <c r="T55" s="232">
        <f>SUMIF(Data!$S:$S,"="&amp;T$4&amp;"_"&amp;$C55,Data!$H:$H)</f>
        <v>14</v>
      </c>
      <c r="U55" s="232">
        <f>SUMIF(Data!$S:$S,"="&amp;U$4&amp;"_"&amp;$C55,Data!$H:$H)</f>
        <v>5</v>
      </c>
      <c r="V55" s="232">
        <f>SUMIF(Data!$S:$S,"="&amp;V$4&amp;"_"&amp;$C55,Data!$H:$H)</f>
        <v>6</v>
      </c>
      <c r="W55" s="232">
        <f>SUMIF(Data!$S:$S,"="&amp;W$4&amp;"_"&amp;$C55,Data!$H:$H)</f>
        <v>10</v>
      </c>
      <c r="X55" s="232">
        <f>SUMIF(Data!$S:$S,"="&amp;X$4&amp;"_"&amp;$C55,Data!$H:$H)</f>
        <v>5</v>
      </c>
      <c r="Y55" s="232">
        <f>SUMIF(Data!$S:$S,"="&amp;Y$4&amp;"_"&amp;$C55,Data!$H:$H)</f>
        <v>4</v>
      </c>
      <c r="Z55" s="232">
        <f>SUMIF(Data!$S:$S,"="&amp;Z$4&amp;"_"&amp;$C55,Data!$H:$H)</f>
        <v>3</v>
      </c>
      <c r="AA55" s="232">
        <f>SUMIF(Data!$S:$S,"="&amp;AA$4&amp;"_"&amp;$C55,Data!$H:$H)</f>
        <v>13</v>
      </c>
      <c r="AB55" s="232">
        <f>SUMIF(Data!$S:$S,"="&amp;AB$4&amp;"_"&amp;$C55,Data!$H:$H)</f>
        <v>42</v>
      </c>
      <c r="AC55" s="232">
        <f>SUMIF(Data!$S:$S,"="&amp;AC$4&amp;"_"&amp;$C55,Data!$H:$H)</f>
        <v>11</v>
      </c>
      <c r="AD55" s="232">
        <f>SUMIF(Data!$S:$S,"="&amp;AD$4&amp;"_"&amp;$C55,Data!$H:$H)</f>
        <v>39</v>
      </c>
      <c r="AE55" s="232">
        <f>SUMIF(Data!$S:$S,"="&amp;AE$4&amp;"_"&amp;$C55,Data!$H:$H)</f>
        <v>36</v>
      </c>
      <c r="AF55" s="232">
        <f>SUMIF(Data!$S:$S,"="&amp;AF$4&amp;"_"&amp;$C55,Data!$H:$H)</f>
        <v>62</v>
      </c>
      <c r="AG55" s="232">
        <f>SUMIF(Data!$S:$S,"="&amp;AG$4&amp;"_"&amp;$C55,Data!$H:$H)</f>
        <v>3</v>
      </c>
      <c r="AH55" s="232">
        <f>SUMIF(Data!$S:$S,"="&amp;AH$4&amp;"_"&amp;$C55,Data!$H:$H)</f>
        <v>5</v>
      </c>
      <c r="AI55" s="232">
        <f>SUMIF(Data!$S:$S,"="&amp;AI$4&amp;"_"&amp;$C55,Data!$H:$H)</f>
        <v>27</v>
      </c>
      <c r="AJ55" s="232">
        <f>SUMIF(Data!$S:$S,"="&amp;AJ$4&amp;"_"&amp;$C55,Data!$H:$H)</f>
        <v>18</v>
      </c>
      <c r="AK55" s="232">
        <f>SUMIF(Data!$S:$S,"="&amp;AK$4&amp;"_"&amp;$C55,Data!$H:$H)</f>
        <v>6</v>
      </c>
      <c r="AL55" s="232">
        <f>SUMIF(Data!$S:$S,"="&amp;AL$4&amp;"_"&amp;$C55,Data!$H:$H)</f>
        <v>3</v>
      </c>
      <c r="AM55" s="232">
        <f>SUMIF(Data!$S:$S,"="&amp;AM$4&amp;"_"&amp;$C55,Data!$H:$H)</f>
        <v>12</v>
      </c>
      <c r="AN55" s="232">
        <f>SUMIF(Data!$S:$S,"="&amp;AN$4&amp;"_"&amp;$C55,Data!$H:$H)</f>
        <v>5</v>
      </c>
      <c r="AO55" s="232">
        <f>SUMIF(Data!$S:$S,"="&amp;AO$4&amp;"_"&amp;$C55,Data!$H:$H)</f>
        <v>7</v>
      </c>
      <c r="AP55" s="232">
        <f>SUMIF(Data!$S:$S,"="&amp;AP$4&amp;"_"&amp;$C55,Data!$H:$H)</f>
        <v>7</v>
      </c>
      <c r="AQ55" s="232">
        <f>SUMIF(Data!$S:$S,"="&amp;AQ$4&amp;"_"&amp;$C55,Data!$H:$H)</f>
        <v>7</v>
      </c>
      <c r="AR55" s="232">
        <f>SUMIF(Data!$S:$S,"="&amp;AR$4&amp;"_"&amp;$C55,Data!$H:$H)</f>
        <v>14</v>
      </c>
      <c r="AS55" s="232">
        <f>SUMIF(Data!$S:$S,"="&amp;AS$4&amp;"_"&amp;$C55,Data!$H:$H)</f>
        <v>1</v>
      </c>
      <c r="AT55" s="232">
        <f>SUMIF(Data!$S:$S,"="&amp;AT$4&amp;"_"&amp;$C55,Data!$H:$H)</f>
        <v>4</v>
      </c>
      <c r="AU55" s="232">
        <f>SUMIF(Data!$S:$S,"="&amp;AU$4&amp;"_"&amp;$C55,Data!$H:$H)</f>
        <v>7</v>
      </c>
      <c r="AV55" s="232">
        <f>SUMIF(Data!$S:$S,"="&amp;AV$4&amp;"_"&amp;$C55,Data!$H:$H)</f>
        <v>6</v>
      </c>
      <c r="AW55" s="232">
        <f>SUMIF(Data!$S:$S,"="&amp;AW$4&amp;"_"&amp;$C55,Data!$H:$H)</f>
        <v>3</v>
      </c>
      <c r="AX55" s="232">
        <f>SUMIF(Data!$S:$S,"="&amp;AX$4&amp;"_"&amp;$C55,Data!$H:$H)</f>
        <v>4</v>
      </c>
      <c r="AY55" s="232">
        <f>SUMIF(Data!$S:$S,"="&amp;AY$4&amp;"_"&amp;$C55,Data!$H:$H)</f>
        <v>2</v>
      </c>
      <c r="AZ55" s="232">
        <f>SUMIF(Data!$S:$S,"="&amp;AZ$4&amp;"_"&amp;$C55,Data!$H:$H)</f>
        <v>10</v>
      </c>
      <c r="BA55" s="232">
        <f>SUMIF(Data!$S:$S,"="&amp;BA$4&amp;"_"&amp;$C55,Data!$H:$H)</f>
        <v>6</v>
      </c>
      <c r="BB55" s="232">
        <f>SUMIF(Data!$S:$S,"="&amp;BB$4&amp;"_"&amp;$C55,Data!$H:$H)</f>
        <v>2</v>
      </c>
      <c r="BC55" s="232">
        <f>SUMIF(Data!$S:$S,"="&amp;BC$4&amp;"_"&amp;$C55,Data!$H:$H)</f>
        <v>4</v>
      </c>
      <c r="BD55" s="232">
        <f>SUMIF(Data!$S:$S,"="&amp;BD$4&amp;"_"&amp;$C55,Data!$H:$H)</f>
        <v>5</v>
      </c>
      <c r="BE55" s="232">
        <f>SUMIF(Data!$S:$S,"="&amp;BE$4&amp;"_"&amp;$C55,Data!$H:$H)</f>
        <v>0</v>
      </c>
      <c r="BF55" s="232">
        <f>SUMIF(Data!$S:$S,"="&amp;BF$4&amp;"_"&amp;$C55,Data!$H:$H)</f>
        <v>0</v>
      </c>
      <c r="BG55" s="231">
        <f t="shared" si="34"/>
        <v>0.34375000000000011</v>
      </c>
      <c r="BH55" s="230">
        <f t="shared" si="33"/>
        <v>629</v>
      </c>
    </row>
    <row r="56" spans="1:60" x14ac:dyDescent="0.25">
      <c r="C56" s="230">
        <v>7</v>
      </c>
      <c r="D56" s="232">
        <f>SUMIF(Data!$S:$S,"="&amp;D$4&amp;"_"&amp;$C56,Data!$H:$H)</f>
        <v>14</v>
      </c>
      <c r="E56" s="232">
        <f>SUMIF(Data!$S:$S,"="&amp;E$4&amp;"_"&amp;$C56,Data!$H:$H)</f>
        <v>15</v>
      </c>
      <c r="F56" s="232">
        <f>SUMIF(Data!$S:$S,"="&amp;F$4&amp;"_"&amp;$C56,Data!$H:$H)</f>
        <v>0</v>
      </c>
      <c r="G56" s="232">
        <f>SUMIF(Data!$S:$S,"="&amp;G$4&amp;"_"&amp;$C56,Data!$H:$H)</f>
        <v>7</v>
      </c>
      <c r="H56" s="232">
        <f>SUMIF(Data!$S:$S,"="&amp;H$4&amp;"_"&amp;$C56,Data!$H:$H)</f>
        <v>31</v>
      </c>
      <c r="I56" s="232">
        <f>SUMIF(Data!$S:$S,"="&amp;I$4&amp;"_"&amp;$C56,Data!$H:$H)</f>
        <v>33</v>
      </c>
      <c r="J56" s="232">
        <f>SUMIF(Data!$S:$S,"="&amp;J$4&amp;"_"&amp;$C56,Data!$H:$H)</f>
        <v>0</v>
      </c>
      <c r="K56" s="232">
        <f>SUMIF(Data!$S:$S,"="&amp;K$4&amp;"_"&amp;$C56,Data!$H:$H)</f>
        <v>26</v>
      </c>
      <c r="L56" s="232">
        <f>SUMIF(Data!$S:$S,"="&amp;L$4&amp;"_"&amp;$C56,Data!$H:$H)</f>
        <v>9</v>
      </c>
      <c r="M56" s="232">
        <f>SUMIF(Data!$S:$S,"="&amp;M$4&amp;"_"&amp;$C56,Data!$H:$H)</f>
        <v>15</v>
      </c>
      <c r="N56" s="232">
        <f>SUMIF(Data!$S:$S,"="&amp;N$4&amp;"_"&amp;$C56,Data!$H:$H)</f>
        <v>14</v>
      </c>
      <c r="O56" s="232">
        <f>SUMIF(Data!$S:$S,"="&amp;O$4&amp;"_"&amp;$C56,Data!$H:$H)</f>
        <v>0</v>
      </c>
      <c r="P56" s="232">
        <f>SUMIF(Data!$S:$S,"="&amp;P$4&amp;"_"&amp;$C56,Data!$H:$H)</f>
        <v>54</v>
      </c>
      <c r="Q56" s="232">
        <f>SUMIF(Data!$S:$S,"="&amp;Q$4&amp;"_"&amp;$C56,Data!$H:$H)</f>
        <v>47</v>
      </c>
      <c r="R56" s="232">
        <f>SUMIF(Data!$S:$S,"="&amp;R$4&amp;"_"&amp;$C56,Data!$H:$H)</f>
        <v>21</v>
      </c>
      <c r="S56" s="232">
        <f>SUMIF(Data!$S:$S,"="&amp;S$4&amp;"_"&amp;$C56,Data!$H:$H)</f>
        <v>24</v>
      </c>
      <c r="T56" s="232">
        <f>SUMIF(Data!$S:$S,"="&amp;T$4&amp;"_"&amp;$C56,Data!$H:$H)</f>
        <v>9</v>
      </c>
      <c r="U56" s="232">
        <f>SUMIF(Data!$S:$S,"="&amp;U$4&amp;"_"&amp;$C56,Data!$H:$H)</f>
        <v>10</v>
      </c>
      <c r="V56" s="232">
        <f>SUMIF(Data!$S:$S,"="&amp;V$4&amp;"_"&amp;$C56,Data!$H:$H)</f>
        <v>5</v>
      </c>
      <c r="W56" s="232">
        <f>SUMIF(Data!$S:$S,"="&amp;W$4&amp;"_"&amp;$C56,Data!$H:$H)</f>
        <v>8</v>
      </c>
      <c r="X56" s="232">
        <f>SUMIF(Data!$S:$S,"="&amp;X$4&amp;"_"&amp;$C56,Data!$H:$H)</f>
        <v>5</v>
      </c>
      <c r="Y56" s="232">
        <f>SUMIF(Data!$S:$S,"="&amp;Y$4&amp;"_"&amp;$C56,Data!$H:$H)</f>
        <v>7</v>
      </c>
      <c r="Z56" s="232">
        <f>SUMIF(Data!$S:$S,"="&amp;Z$4&amp;"_"&amp;$C56,Data!$H:$H)</f>
        <v>13</v>
      </c>
      <c r="AA56" s="232">
        <f>SUMIF(Data!$S:$S,"="&amp;AA$4&amp;"_"&amp;$C56,Data!$H:$H)</f>
        <v>20</v>
      </c>
      <c r="AB56" s="232">
        <f>SUMIF(Data!$S:$S,"="&amp;AB$4&amp;"_"&amp;$C56,Data!$H:$H)</f>
        <v>39</v>
      </c>
      <c r="AC56" s="232">
        <f>SUMIF(Data!$S:$S,"="&amp;AC$4&amp;"_"&amp;$C56,Data!$H:$H)</f>
        <v>21</v>
      </c>
      <c r="AD56" s="232">
        <f>SUMIF(Data!$S:$S,"="&amp;AD$4&amp;"_"&amp;$C56,Data!$H:$H)</f>
        <v>80</v>
      </c>
      <c r="AE56" s="232">
        <f>SUMIF(Data!$S:$S,"="&amp;AE$4&amp;"_"&amp;$C56,Data!$H:$H)</f>
        <v>74</v>
      </c>
      <c r="AF56" s="232">
        <f>SUMIF(Data!$S:$S,"="&amp;AF$4&amp;"_"&amp;$C56,Data!$H:$H)</f>
        <v>83</v>
      </c>
      <c r="AG56" s="232">
        <f>SUMIF(Data!$S:$S,"="&amp;AG$4&amp;"_"&amp;$C56,Data!$H:$H)</f>
        <v>8</v>
      </c>
      <c r="AH56" s="232">
        <f>SUMIF(Data!$S:$S,"="&amp;AH$4&amp;"_"&amp;$C56,Data!$H:$H)</f>
        <v>22</v>
      </c>
      <c r="AI56" s="232">
        <f>SUMIF(Data!$S:$S,"="&amp;AI$4&amp;"_"&amp;$C56,Data!$H:$H)</f>
        <v>64</v>
      </c>
      <c r="AJ56" s="232">
        <f>SUMIF(Data!$S:$S,"="&amp;AJ$4&amp;"_"&amp;$C56,Data!$H:$H)</f>
        <v>18</v>
      </c>
      <c r="AK56" s="232">
        <f>SUMIF(Data!$S:$S,"="&amp;AK$4&amp;"_"&amp;$C56,Data!$H:$H)</f>
        <v>7</v>
      </c>
      <c r="AL56" s="232">
        <f>SUMIF(Data!$S:$S,"="&amp;AL$4&amp;"_"&amp;$C56,Data!$H:$H)</f>
        <v>3</v>
      </c>
      <c r="AM56" s="232">
        <f>SUMIF(Data!$S:$S,"="&amp;AM$4&amp;"_"&amp;$C56,Data!$H:$H)</f>
        <v>7</v>
      </c>
      <c r="AN56" s="232">
        <f>SUMIF(Data!$S:$S,"="&amp;AN$4&amp;"_"&amp;$C56,Data!$H:$H)</f>
        <v>7</v>
      </c>
      <c r="AO56" s="232">
        <f>SUMIF(Data!$S:$S,"="&amp;AO$4&amp;"_"&amp;$C56,Data!$H:$H)</f>
        <v>9</v>
      </c>
      <c r="AP56" s="232">
        <f>SUMIF(Data!$S:$S,"="&amp;AP$4&amp;"_"&amp;$C56,Data!$H:$H)</f>
        <v>1</v>
      </c>
      <c r="AQ56" s="232">
        <f>SUMIF(Data!$S:$S,"="&amp;AQ$4&amp;"_"&amp;$C56,Data!$H:$H)</f>
        <v>9</v>
      </c>
      <c r="AR56" s="232">
        <f>SUMIF(Data!$S:$S,"="&amp;AR$4&amp;"_"&amp;$C56,Data!$H:$H)</f>
        <v>34</v>
      </c>
      <c r="AS56" s="232">
        <f>SUMIF(Data!$S:$S,"="&amp;AS$4&amp;"_"&amp;$C56,Data!$H:$H)</f>
        <v>6</v>
      </c>
      <c r="AT56" s="232">
        <f>SUMIF(Data!$S:$S,"="&amp;AT$4&amp;"_"&amp;$C56,Data!$H:$H)</f>
        <v>6</v>
      </c>
      <c r="AU56" s="232">
        <f>SUMIF(Data!$S:$S,"="&amp;AU$4&amp;"_"&amp;$C56,Data!$H:$H)</f>
        <v>8</v>
      </c>
      <c r="AV56" s="232">
        <f>SUMIF(Data!$S:$S,"="&amp;AV$4&amp;"_"&amp;$C56,Data!$H:$H)</f>
        <v>16</v>
      </c>
      <c r="AW56" s="232">
        <f>SUMIF(Data!$S:$S,"="&amp;AW$4&amp;"_"&amp;$C56,Data!$H:$H)</f>
        <v>5</v>
      </c>
      <c r="AX56" s="232">
        <f>SUMIF(Data!$S:$S,"="&amp;AX$4&amp;"_"&amp;$C56,Data!$H:$H)</f>
        <v>3</v>
      </c>
      <c r="AY56" s="232">
        <f>SUMIF(Data!$S:$S,"="&amp;AY$4&amp;"_"&amp;$C56,Data!$H:$H)</f>
        <v>4</v>
      </c>
      <c r="AZ56" s="232">
        <f>SUMIF(Data!$S:$S,"="&amp;AZ$4&amp;"_"&amp;$C56,Data!$H:$H)</f>
        <v>17</v>
      </c>
      <c r="BA56" s="232">
        <f>SUMIF(Data!$S:$S,"="&amp;BA$4&amp;"_"&amp;$C56,Data!$H:$H)</f>
        <v>7</v>
      </c>
      <c r="BB56" s="232">
        <f>SUMIF(Data!$S:$S,"="&amp;BB$4&amp;"_"&amp;$C56,Data!$H:$H)</f>
        <v>4</v>
      </c>
      <c r="BC56" s="232">
        <f>SUMIF(Data!$S:$S,"="&amp;BC$4&amp;"_"&amp;$C56,Data!$H:$H)</f>
        <v>6</v>
      </c>
      <c r="BD56" s="232">
        <f>SUMIF(Data!$S:$S,"="&amp;BD$4&amp;"_"&amp;$C56,Data!$H:$H)</f>
        <v>4</v>
      </c>
      <c r="BE56" s="232">
        <f>SUMIF(Data!$S:$S,"="&amp;BE$4&amp;"_"&amp;$C56,Data!$H:$H)</f>
        <v>0</v>
      </c>
      <c r="BF56" s="232">
        <f>SUMIF(Data!$S:$S,"="&amp;BF$4&amp;"_"&amp;$C56,Data!$H:$H)</f>
        <v>0</v>
      </c>
      <c r="BG56" s="231">
        <f t="shared" si="34"/>
        <v>0.3541666666666668</v>
      </c>
      <c r="BH56" s="230">
        <f t="shared" si="33"/>
        <v>959</v>
      </c>
    </row>
    <row r="57" spans="1:60" x14ac:dyDescent="0.25">
      <c r="C57" s="230">
        <v>8</v>
      </c>
      <c r="D57" s="232">
        <f>SUMIF(Data!$S:$S,"="&amp;D$4&amp;"_"&amp;$C57,Data!$H:$H)</f>
        <v>13</v>
      </c>
      <c r="E57" s="232">
        <f>SUMIF(Data!$S:$S,"="&amp;E$4&amp;"_"&amp;$C57,Data!$H:$H)</f>
        <v>7</v>
      </c>
      <c r="F57" s="232">
        <f>SUMIF(Data!$S:$S,"="&amp;F$4&amp;"_"&amp;$C57,Data!$H:$H)</f>
        <v>0</v>
      </c>
      <c r="G57" s="232">
        <f>SUMIF(Data!$S:$S,"="&amp;G$4&amp;"_"&amp;$C57,Data!$H:$H)</f>
        <v>11</v>
      </c>
      <c r="H57" s="232">
        <f>SUMIF(Data!$S:$S,"="&amp;H$4&amp;"_"&amp;$C57,Data!$H:$H)</f>
        <v>46</v>
      </c>
      <c r="I57" s="232">
        <f>SUMIF(Data!$S:$S,"="&amp;I$4&amp;"_"&amp;$C57,Data!$H:$H)</f>
        <v>69</v>
      </c>
      <c r="J57" s="232">
        <f>SUMIF(Data!$S:$S,"="&amp;J$4&amp;"_"&amp;$C57,Data!$H:$H)</f>
        <v>0</v>
      </c>
      <c r="K57" s="232">
        <f>SUMIF(Data!$S:$S,"="&amp;K$4&amp;"_"&amp;$C57,Data!$H:$H)</f>
        <v>65</v>
      </c>
      <c r="L57" s="232">
        <f>SUMIF(Data!$S:$S,"="&amp;L$4&amp;"_"&amp;$C57,Data!$H:$H)</f>
        <v>5</v>
      </c>
      <c r="M57" s="232">
        <f>SUMIF(Data!$S:$S,"="&amp;M$4&amp;"_"&amp;$C57,Data!$H:$H)</f>
        <v>43</v>
      </c>
      <c r="N57" s="232">
        <f>SUMIF(Data!$S:$S,"="&amp;N$4&amp;"_"&amp;$C57,Data!$H:$H)</f>
        <v>13</v>
      </c>
      <c r="O57" s="232">
        <f>SUMIF(Data!$S:$S,"="&amp;O$4&amp;"_"&amp;$C57,Data!$H:$H)</f>
        <v>0</v>
      </c>
      <c r="P57" s="232">
        <f>SUMIF(Data!$S:$S,"="&amp;P$4&amp;"_"&amp;$C57,Data!$H:$H)</f>
        <v>81</v>
      </c>
      <c r="Q57" s="232">
        <f>SUMIF(Data!$S:$S,"="&amp;Q$4&amp;"_"&amp;$C57,Data!$H:$H)</f>
        <v>80</v>
      </c>
      <c r="R57" s="232">
        <f>SUMIF(Data!$S:$S,"="&amp;R$4&amp;"_"&amp;$C57,Data!$H:$H)</f>
        <v>52</v>
      </c>
      <c r="S57" s="232">
        <f>SUMIF(Data!$S:$S,"="&amp;S$4&amp;"_"&amp;$C57,Data!$H:$H)</f>
        <v>42</v>
      </c>
      <c r="T57" s="232">
        <f>SUMIF(Data!$S:$S,"="&amp;T$4&amp;"_"&amp;$C57,Data!$H:$H)</f>
        <v>15</v>
      </c>
      <c r="U57" s="232">
        <f>SUMIF(Data!$S:$S,"="&amp;U$4&amp;"_"&amp;$C57,Data!$H:$H)</f>
        <v>15</v>
      </c>
      <c r="V57" s="232">
        <f>SUMIF(Data!$S:$S,"="&amp;V$4&amp;"_"&amp;$C57,Data!$H:$H)</f>
        <v>4</v>
      </c>
      <c r="W57" s="232">
        <f>SUMIF(Data!$S:$S,"="&amp;W$4&amp;"_"&amp;$C57,Data!$H:$H)</f>
        <v>6</v>
      </c>
      <c r="X57" s="232">
        <f>SUMIF(Data!$S:$S,"="&amp;X$4&amp;"_"&amp;$C57,Data!$H:$H)</f>
        <v>8</v>
      </c>
      <c r="Y57" s="232">
        <f>SUMIF(Data!$S:$S,"="&amp;Y$4&amp;"_"&amp;$C57,Data!$H:$H)</f>
        <v>5</v>
      </c>
      <c r="Z57" s="232">
        <f>SUMIF(Data!$S:$S,"="&amp;Z$4&amp;"_"&amp;$C57,Data!$H:$H)</f>
        <v>6</v>
      </c>
      <c r="AA57" s="232">
        <f>SUMIF(Data!$S:$S,"="&amp;AA$4&amp;"_"&amp;$C57,Data!$H:$H)</f>
        <v>19</v>
      </c>
      <c r="AB57" s="232">
        <f>SUMIF(Data!$S:$S,"="&amp;AB$4&amp;"_"&amp;$C57,Data!$H:$H)</f>
        <v>81</v>
      </c>
      <c r="AC57" s="232">
        <f>SUMIF(Data!$S:$S,"="&amp;AC$4&amp;"_"&amp;$C57,Data!$H:$H)</f>
        <v>25</v>
      </c>
      <c r="AD57" s="232">
        <f>SUMIF(Data!$S:$S,"="&amp;AD$4&amp;"_"&amp;$C57,Data!$H:$H)</f>
        <v>101</v>
      </c>
      <c r="AE57" s="232">
        <f>SUMIF(Data!$S:$S,"="&amp;AE$4&amp;"_"&amp;$C57,Data!$H:$H)</f>
        <v>116</v>
      </c>
      <c r="AF57" s="232">
        <f>SUMIF(Data!$S:$S,"="&amp;AF$4&amp;"_"&amp;$C57,Data!$H:$H)</f>
        <v>172</v>
      </c>
      <c r="AG57" s="232">
        <f>SUMIF(Data!$S:$S,"="&amp;AG$4&amp;"_"&amp;$C57,Data!$H:$H)</f>
        <v>4</v>
      </c>
      <c r="AH57" s="232">
        <f>SUMIF(Data!$S:$S,"="&amp;AH$4&amp;"_"&amp;$C57,Data!$H:$H)</f>
        <v>27</v>
      </c>
      <c r="AI57" s="232">
        <f>SUMIF(Data!$S:$S,"="&amp;AI$4&amp;"_"&amp;$C57,Data!$H:$H)</f>
        <v>73</v>
      </c>
      <c r="AJ57" s="232">
        <f>SUMIF(Data!$S:$S,"="&amp;AJ$4&amp;"_"&amp;$C57,Data!$H:$H)</f>
        <v>12</v>
      </c>
      <c r="AK57" s="232">
        <f>SUMIF(Data!$S:$S,"="&amp;AK$4&amp;"_"&amp;$C57,Data!$H:$H)</f>
        <v>7</v>
      </c>
      <c r="AL57" s="232">
        <f>SUMIF(Data!$S:$S,"="&amp;AL$4&amp;"_"&amp;$C57,Data!$H:$H)</f>
        <v>3</v>
      </c>
      <c r="AM57" s="232">
        <f>SUMIF(Data!$S:$S,"="&amp;AM$4&amp;"_"&amp;$C57,Data!$H:$H)</f>
        <v>7</v>
      </c>
      <c r="AN57" s="232">
        <f>SUMIF(Data!$S:$S,"="&amp;AN$4&amp;"_"&amp;$C57,Data!$H:$H)</f>
        <v>6</v>
      </c>
      <c r="AO57" s="232">
        <f>SUMIF(Data!$S:$S,"="&amp;AO$4&amp;"_"&amp;$C57,Data!$H:$H)</f>
        <v>9</v>
      </c>
      <c r="AP57" s="232">
        <f>SUMIF(Data!$S:$S,"="&amp;AP$4&amp;"_"&amp;$C57,Data!$H:$H)</f>
        <v>4</v>
      </c>
      <c r="AQ57" s="232">
        <f>SUMIF(Data!$S:$S,"="&amp;AQ$4&amp;"_"&amp;$C57,Data!$H:$H)</f>
        <v>11</v>
      </c>
      <c r="AR57" s="232">
        <f>SUMIF(Data!$S:$S,"="&amp;AR$4&amp;"_"&amp;$C57,Data!$H:$H)</f>
        <v>12</v>
      </c>
      <c r="AS57" s="232">
        <f>SUMIF(Data!$S:$S,"="&amp;AS$4&amp;"_"&amp;$C57,Data!$H:$H)</f>
        <v>5</v>
      </c>
      <c r="AT57" s="232">
        <f>SUMIF(Data!$S:$S,"="&amp;AT$4&amp;"_"&amp;$C57,Data!$H:$H)</f>
        <v>19</v>
      </c>
      <c r="AU57" s="232">
        <f>SUMIF(Data!$S:$S,"="&amp;AU$4&amp;"_"&amp;$C57,Data!$H:$H)</f>
        <v>3</v>
      </c>
      <c r="AV57" s="232">
        <f>SUMIF(Data!$S:$S,"="&amp;AV$4&amp;"_"&amp;$C57,Data!$H:$H)</f>
        <v>8</v>
      </c>
      <c r="AW57" s="232">
        <f>SUMIF(Data!$S:$S,"="&amp;AW$4&amp;"_"&amp;$C57,Data!$H:$H)</f>
        <v>6</v>
      </c>
      <c r="AX57" s="232">
        <f>SUMIF(Data!$S:$S,"="&amp;AX$4&amp;"_"&amp;$C57,Data!$H:$H)</f>
        <v>4</v>
      </c>
      <c r="AY57" s="232">
        <f>SUMIF(Data!$S:$S,"="&amp;AY$4&amp;"_"&amp;$C57,Data!$H:$H)</f>
        <v>3</v>
      </c>
      <c r="AZ57" s="232">
        <f>SUMIF(Data!$S:$S,"="&amp;AZ$4&amp;"_"&amp;$C57,Data!$H:$H)</f>
        <v>33</v>
      </c>
      <c r="BA57" s="232">
        <f>SUMIF(Data!$S:$S,"="&amp;BA$4&amp;"_"&amp;$C57,Data!$H:$H)</f>
        <v>9</v>
      </c>
      <c r="BB57" s="232">
        <f>SUMIF(Data!$S:$S,"="&amp;BB$4&amp;"_"&amp;$C57,Data!$H:$H)</f>
        <v>4</v>
      </c>
      <c r="BC57" s="232">
        <f>SUMIF(Data!$S:$S,"="&amp;BC$4&amp;"_"&amp;$C57,Data!$H:$H)</f>
        <v>5</v>
      </c>
      <c r="BD57" s="232">
        <f>SUMIF(Data!$S:$S,"="&amp;BD$4&amp;"_"&amp;$C57,Data!$H:$H)</f>
        <v>2</v>
      </c>
      <c r="BE57" s="232">
        <f>SUMIF(Data!$S:$S,"="&amp;BE$4&amp;"_"&amp;$C57,Data!$H:$H)</f>
        <v>0</v>
      </c>
      <c r="BF57" s="232">
        <f>SUMIF(Data!$S:$S,"="&amp;BF$4&amp;"_"&amp;$C57,Data!$H:$H)</f>
        <v>0</v>
      </c>
      <c r="BG57" s="231">
        <f t="shared" si="34"/>
        <v>0.36458333333333348</v>
      </c>
      <c r="BH57" s="230">
        <f t="shared" si="33"/>
        <v>1376</v>
      </c>
    </row>
    <row r="59" spans="1:60" x14ac:dyDescent="0.25">
      <c r="A59" s="230" t="s">
        <v>66</v>
      </c>
      <c r="C59" s="230">
        <v>9</v>
      </c>
      <c r="D59" s="232">
        <f>SUMIF(Data!$S:$S,"="&amp;D$4&amp;"_"&amp;$C59,Data!$H:$H)</f>
        <v>9</v>
      </c>
      <c r="E59" s="232">
        <f>SUMIF(Data!$S:$S,"="&amp;E$4&amp;"_"&amp;$C59,Data!$H:$H)</f>
        <v>13</v>
      </c>
      <c r="F59" s="232">
        <f>SUMIF(Data!$S:$S,"="&amp;F$4&amp;"_"&amp;$C59,Data!$H:$H)</f>
        <v>17</v>
      </c>
      <c r="G59" s="232">
        <f>SUMIF(Data!$S:$S,"="&amp;G$4&amp;"_"&amp;$C59,Data!$H:$H)</f>
        <v>4</v>
      </c>
      <c r="H59" s="232">
        <f>SUMIF(Data!$S:$S,"="&amp;H$4&amp;"_"&amp;$C59,Data!$H:$H)</f>
        <v>22</v>
      </c>
      <c r="I59" s="232">
        <f>SUMIF(Data!$S:$S,"="&amp;I$4&amp;"_"&amp;$C59,Data!$H:$H)</f>
        <v>28</v>
      </c>
      <c r="J59" s="232">
        <f>SUMIF(Data!$S:$S,"="&amp;J$4&amp;"_"&amp;$C59,Data!$H:$H)</f>
        <v>4</v>
      </c>
      <c r="K59" s="232">
        <f>SUMIF(Data!$S:$S,"="&amp;K$4&amp;"_"&amp;$C59,Data!$H:$H)</f>
        <v>84</v>
      </c>
      <c r="L59" s="232">
        <f>SUMIF(Data!$S:$S,"="&amp;L$4&amp;"_"&amp;$C59,Data!$H:$H)</f>
        <v>8</v>
      </c>
      <c r="M59" s="232">
        <f>SUMIF(Data!$S:$S,"="&amp;M$4&amp;"_"&amp;$C59,Data!$H:$H)</f>
        <v>40</v>
      </c>
      <c r="N59" s="232">
        <f>SUMIF(Data!$S:$S,"="&amp;N$4&amp;"_"&amp;$C59,Data!$H:$H)</f>
        <v>11</v>
      </c>
      <c r="O59" s="232">
        <f>SUMIF(Data!$S:$S,"="&amp;O$4&amp;"_"&amp;$C59,Data!$H:$H)</f>
        <v>108</v>
      </c>
      <c r="P59" s="232">
        <f>SUMIF(Data!$S:$S,"="&amp;P$4&amp;"_"&amp;$C59,Data!$H:$H)</f>
        <v>36</v>
      </c>
      <c r="Q59" s="232">
        <f>SUMIF(Data!$S:$S,"="&amp;Q$4&amp;"_"&amp;$C59,Data!$H:$H)</f>
        <v>62</v>
      </c>
      <c r="R59" s="232">
        <f>SUMIF(Data!$S:$S,"="&amp;R$4&amp;"_"&amp;$C59,Data!$H:$H)</f>
        <v>46</v>
      </c>
      <c r="S59" s="232">
        <f>SUMIF(Data!$S:$S,"="&amp;S$4&amp;"_"&amp;$C59,Data!$H:$H)</f>
        <v>28</v>
      </c>
      <c r="T59" s="232">
        <f>SUMIF(Data!$S:$S,"="&amp;T$4&amp;"_"&amp;$C59,Data!$H:$H)</f>
        <v>15</v>
      </c>
      <c r="U59" s="232">
        <f>SUMIF(Data!$S:$S,"="&amp;U$4&amp;"_"&amp;$C59,Data!$H:$H)</f>
        <v>10</v>
      </c>
      <c r="V59" s="232">
        <f>SUMIF(Data!$S:$S,"="&amp;V$4&amp;"_"&amp;$C59,Data!$H:$H)</f>
        <v>10</v>
      </c>
      <c r="W59" s="232">
        <f>SUMIF(Data!$S:$S,"="&amp;W$4&amp;"_"&amp;$C59,Data!$H:$H)</f>
        <v>11</v>
      </c>
      <c r="X59" s="232">
        <f>SUMIF(Data!$S:$S,"="&amp;X$4&amp;"_"&amp;$C59,Data!$H:$H)</f>
        <v>10</v>
      </c>
      <c r="Y59" s="232">
        <f>SUMIF(Data!$S:$S,"="&amp;Y$4&amp;"_"&amp;$C59,Data!$H:$H)</f>
        <v>7</v>
      </c>
      <c r="Z59" s="232">
        <f>SUMIF(Data!$S:$S,"="&amp;Z$4&amp;"_"&amp;$C59,Data!$H:$H)</f>
        <v>12</v>
      </c>
      <c r="AA59" s="232">
        <f>SUMIF(Data!$S:$S,"="&amp;AA$4&amp;"_"&amp;$C59,Data!$H:$H)</f>
        <v>0</v>
      </c>
      <c r="AB59" s="232">
        <f>SUMIF(Data!$S:$S,"="&amp;AB$4&amp;"_"&amp;$C59,Data!$H:$H)</f>
        <v>66</v>
      </c>
      <c r="AC59" s="232">
        <f>SUMIF(Data!$S:$S,"="&amp;AC$4&amp;"_"&amp;$C59,Data!$H:$H)</f>
        <v>16</v>
      </c>
      <c r="AD59" s="232">
        <f>SUMIF(Data!$S:$S,"="&amp;AD$4&amp;"_"&amp;$C59,Data!$H:$H)</f>
        <v>105</v>
      </c>
      <c r="AE59" s="232">
        <f>SUMIF(Data!$S:$S,"="&amp;AE$4&amp;"_"&amp;$C59,Data!$H:$H)</f>
        <v>73</v>
      </c>
      <c r="AF59" s="232">
        <f>SUMIF(Data!$S:$S,"="&amp;AF$4&amp;"_"&amp;$C59,Data!$H:$H)</f>
        <v>53</v>
      </c>
      <c r="AG59" s="232">
        <f>SUMIF(Data!$S:$S,"="&amp;AG$4&amp;"_"&amp;$C59,Data!$H:$H)</f>
        <v>0</v>
      </c>
      <c r="AH59" s="232">
        <f>SUMIF(Data!$S:$S,"="&amp;AH$4&amp;"_"&amp;$C59,Data!$H:$H)</f>
        <v>22</v>
      </c>
      <c r="AI59" s="232">
        <f>SUMIF(Data!$S:$S,"="&amp;AI$4&amp;"_"&amp;$C59,Data!$H:$H)</f>
        <v>44</v>
      </c>
      <c r="AJ59" s="232">
        <f>SUMIF(Data!$S:$S,"="&amp;AJ$4&amp;"_"&amp;$C59,Data!$H:$H)</f>
        <v>21</v>
      </c>
      <c r="AK59" s="232">
        <f>SUMIF(Data!$S:$S,"="&amp;AK$4&amp;"_"&amp;$C59,Data!$H:$H)</f>
        <v>13</v>
      </c>
      <c r="AL59" s="232">
        <f>SUMIF(Data!$S:$S,"="&amp;AL$4&amp;"_"&amp;$C59,Data!$H:$H)</f>
        <v>9</v>
      </c>
      <c r="AM59" s="232">
        <f>SUMIF(Data!$S:$S,"="&amp;AM$4&amp;"_"&amp;$C59,Data!$H:$H)</f>
        <v>10</v>
      </c>
      <c r="AN59" s="232">
        <f>SUMIF(Data!$S:$S,"="&amp;AN$4&amp;"_"&amp;$C59,Data!$H:$H)</f>
        <v>6</v>
      </c>
      <c r="AO59" s="232">
        <f>SUMIF(Data!$S:$S,"="&amp;AO$4&amp;"_"&amp;$C59,Data!$H:$H)</f>
        <v>21</v>
      </c>
      <c r="AP59" s="232">
        <f>SUMIF(Data!$S:$S,"="&amp;AP$4&amp;"_"&amp;$C59,Data!$H:$H)</f>
        <v>0</v>
      </c>
      <c r="AQ59" s="232">
        <f>SUMIF(Data!$S:$S,"="&amp;AQ$4&amp;"_"&amp;$C59,Data!$H:$H)</f>
        <v>16</v>
      </c>
      <c r="AR59" s="232">
        <f>SUMIF(Data!$S:$S,"="&amp;AR$4&amp;"_"&amp;$C59,Data!$H:$H)</f>
        <v>0</v>
      </c>
      <c r="AS59" s="232">
        <f>SUMIF(Data!$S:$S,"="&amp;AS$4&amp;"_"&amp;$C59,Data!$H:$H)</f>
        <v>1</v>
      </c>
      <c r="AT59" s="232">
        <f>SUMIF(Data!$S:$S,"="&amp;AT$4&amp;"_"&amp;$C59,Data!$H:$H)</f>
        <v>6</v>
      </c>
      <c r="AU59" s="232">
        <f>SUMIF(Data!$S:$S,"="&amp;AU$4&amp;"_"&amp;$C59,Data!$H:$H)</f>
        <v>8</v>
      </c>
      <c r="AV59" s="232">
        <f>SUMIF(Data!$S:$S,"="&amp;AV$4&amp;"_"&amp;$C59,Data!$H:$H)</f>
        <v>12</v>
      </c>
      <c r="AW59" s="232">
        <f>SUMIF(Data!$S:$S,"="&amp;AW$4&amp;"_"&amp;$C59,Data!$H:$H)</f>
        <v>9</v>
      </c>
      <c r="AX59" s="232">
        <f>SUMIF(Data!$S:$S,"="&amp;AX$4&amp;"_"&amp;$C59,Data!$H:$H)</f>
        <v>10</v>
      </c>
      <c r="AY59" s="232">
        <f>SUMIF(Data!$S:$S,"="&amp;AY$4&amp;"_"&amp;$C59,Data!$H:$H)</f>
        <v>11</v>
      </c>
      <c r="AZ59" s="232">
        <f>SUMIF(Data!$S:$S,"="&amp;AZ$4&amp;"_"&amp;$C59,Data!$H:$H)</f>
        <v>27</v>
      </c>
      <c r="BA59" s="232">
        <f>SUMIF(Data!$S:$S,"="&amp;BA$4&amp;"_"&amp;$C59,Data!$H:$H)</f>
        <v>14</v>
      </c>
      <c r="BB59" s="232">
        <f>SUMIF(Data!$S:$S,"="&amp;BB$4&amp;"_"&amp;$C59,Data!$H:$H)</f>
        <v>5</v>
      </c>
      <c r="BC59" s="232">
        <f>SUMIF(Data!$S:$S,"="&amp;BC$4&amp;"_"&amp;$C59,Data!$H:$H)</f>
        <v>21</v>
      </c>
      <c r="BD59" s="232">
        <f>SUMIF(Data!$S:$S,"="&amp;BD$4&amp;"_"&amp;$C59,Data!$H:$H)</f>
        <v>8</v>
      </c>
      <c r="BE59" s="232">
        <f>SUMIF(Data!$S:$S,"="&amp;BE$4&amp;"_"&amp;$C59,Data!$H:$H)</f>
        <v>0</v>
      </c>
      <c r="BF59" s="232">
        <f>SUMIF(Data!$S:$S,"="&amp;BF$4&amp;"_"&amp;$C59,Data!$H:$H)</f>
        <v>0</v>
      </c>
      <c r="BG59" s="231">
        <v>0.66666666666666663</v>
      </c>
      <c r="BH59" s="230">
        <f t="shared" ref="BH59:BH66" si="35">SUM(D59:BF59)</f>
        <v>1202</v>
      </c>
    </row>
    <row r="60" spans="1:60" x14ac:dyDescent="0.25">
      <c r="C60" s="230">
        <v>10</v>
      </c>
      <c r="D60" s="232">
        <f>SUMIF(Data!$S:$S,"="&amp;D$4&amp;"_"&amp;$C60,Data!$H:$H)</f>
        <v>12</v>
      </c>
      <c r="E60" s="232">
        <f>SUMIF(Data!$S:$S,"="&amp;E$4&amp;"_"&amp;$C60,Data!$H:$H)</f>
        <v>15</v>
      </c>
      <c r="F60" s="232">
        <f>SUMIF(Data!$S:$S,"="&amp;F$4&amp;"_"&amp;$C60,Data!$H:$H)</f>
        <v>16</v>
      </c>
      <c r="G60" s="232">
        <f>SUMIF(Data!$S:$S,"="&amp;G$4&amp;"_"&amp;$C60,Data!$H:$H)</f>
        <v>5</v>
      </c>
      <c r="H60" s="232">
        <f>SUMIF(Data!$S:$S,"="&amp;H$4&amp;"_"&amp;$C60,Data!$H:$H)</f>
        <v>46</v>
      </c>
      <c r="I60" s="232">
        <f>SUMIF(Data!$S:$S,"="&amp;I$4&amp;"_"&amp;$C60,Data!$H:$H)</f>
        <v>50</v>
      </c>
      <c r="J60" s="232">
        <f>SUMIF(Data!$S:$S,"="&amp;J$4&amp;"_"&amp;$C60,Data!$H:$H)</f>
        <v>6</v>
      </c>
      <c r="K60" s="232">
        <f>SUMIF(Data!$S:$S,"="&amp;K$4&amp;"_"&amp;$C60,Data!$H:$H)</f>
        <v>109</v>
      </c>
      <c r="L60" s="232">
        <f>SUMIF(Data!$S:$S,"="&amp;L$4&amp;"_"&amp;$C60,Data!$H:$H)</f>
        <v>16</v>
      </c>
      <c r="M60" s="232">
        <f>SUMIF(Data!$S:$S,"="&amp;M$4&amp;"_"&amp;$C60,Data!$H:$H)</f>
        <v>41</v>
      </c>
      <c r="N60" s="232">
        <f>SUMIF(Data!$S:$S,"="&amp;N$4&amp;"_"&amp;$C60,Data!$H:$H)</f>
        <v>18</v>
      </c>
      <c r="O60" s="232">
        <f>SUMIF(Data!$S:$S,"="&amp;O$4&amp;"_"&amp;$C60,Data!$H:$H)</f>
        <v>125</v>
      </c>
      <c r="P60" s="232">
        <f>SUMIF(Data!$S:$S,"="&amp;P$4&amp;"_"&amp;$C60,Data!$H:$H)</f>
        <v>40</v>
      </c>
      <c r="Q60" s="232">
        <f>SUMIF(Data!$S:$S,"="&amp;Q$4&amp;"_"&amp;$C60,Data!$H:$H)</f>
        <v>110</v>
      </c>
      <c r="R60" s="232">
        <f>SUMIF(Data!$S:$S,"="&amp;R$4&amp;"_"&amp;$C60,Data!$H:$H)</f>
        <v>68</v>
      </c>
      <c r="S60" s="232">
        <f>SUMIF(Data!$S:$S,"="&amp;S$4&amp;"_"&amp;$C60,Data!$H:$H)</f>
        <v>36</v>
      </c>
      <c r="T60" s="232">
        <f>SUMIF(Data!$S:$S,"="&amp;T$4&amp;"_"&amp;$C60,Data!$H:$H)</f>
        <v>24</v>
      </c>
      <c r="U60" s="232">
        <f>SUMIF(Data!$S:$S,"="&amp;U$4&amp;"_"&amp;$C60,Data!$H:$H)</f>
        <v>10</v>
      </c>
      <c r="V60" s="232">
        <f>SUMIF(Data!$S:$S,"="&amp;V$4&amp;"_"&amp;$C60,Data!$H:$H)</f>
        <v>24</v>
      </c>
      <c r="W60" s="232">
        <f>SUMIF(Data!$S:$S,"="&amp;W$4&amp;"_"&amp;$C60,Data!$H:$H)</f>
        <v>11</v>
      </c>
      <c r="X60" s="232">
        <f>SUMIF(Data!$S:$S,"="&amp;X$4&amp;"_"&amp;$C60,Data!$H:$H)</f>
        <v>7</v>
      </c>
      <c r="Y60" s="232">
        <f>SUMIF(Data!$S:$S,"="&amp;Y$4&amp;"_"&amp;$C60,Data!$H:$H)</f>
        <v>4</v>
      </c>
      <c r="Z60" s="232">
        <f>SUMIF(Data!$S:$S,"="&amp;Z$4&amp;"_"&amp;$C60,Data!$H:$H)</f>
        <v>12</v>
      </c>
      <c r="AA60" s="232">
        <f>SUMIF(Data!$S:$S,"="&amp;AA$4&amp;"_"&amp;$C60,Data!$H:$H)</f>
        <v>0</v>
      </c>
      <c r="AB60" s="232">
        <f>SUMIF(Data!$S:$S,"="&amp;AB$4&amp;"_"&amp;$C60,Data!$H:$H)</f>
        <v>63</v>
      </c>
      <c r="AC60" s="232">
        <f>SUMIF(Data!$S:$S,"="&amp;AC$4&amp;"_"&amp;$C60,Data!$H:$H)</f>
        <v>19</v>
      </c>
      <c r="AD60" s="232">
        <f>SUMIF(Data!$S:$S,"="&amp;AD$4&amp;"_"&amp;$C60,Data!$H:$H)</f>
        <v>204</v>
      </c>
      <c r="AE60" s="232">
        <f>SUMIF(Data!$S:$S,"="&amp;AE$4&amp;"_"&amp;$C60,Data!$H:$H)</f>
        <v>108</v>
      </c>
      <c r="AF60" s="232">
        <f>SUMIF(Data!$S:$S,"="&amp;AF$4&amp;"_"&amp;$C60,Data!$H:$H)</f>
        <v>73</v>
      </c>
      <c r="AG60" s="232">
        <f>SUMIF(Data!$S:$S,"="&amp;AG$4&amp;"_"&amp;$C60,Data!$H:$H)</f>
        <v>3</v>
      </c>
      <c r="AH60" s="232">
        <f>SUMIF(Data!$S:$S,"="&amp;AH$4&amp;"_"&amp;$C60,Data!$H:$H)</f>
        <v>31</v>
      </c>
      <c r="AI60" s="232">
        <f>SUMIF(Data!$S:$S,"="&amp;AI$4&amp;"_"&amp;$C60,Data!$H:$H)</f>
        <v>53</v>
      </c>
      <c r="AJ60" s="232">
        <f>SUMIF(Data!$S:$S,"="&amp;AJ$4&amp;"_"&amp;$C60,Data!$H:$H)</f>
        <v>20</v>
      </c>
      <c r="AK60" s="232">
        <f>SUMIF(Data!$S:$S,"="&amp;AK$4&amp;"_"&amp;$C60,Data!$H:$H)</f>
        <v>15</v>
      </c>
      <c r="AL60" s="232">
        <f>SUMIF(Data!$S:$S,"="&amp;AL$4&amp;"_"&amp;$C60,Data!$H:$H)</f>
        <v>7</v>
      </c>
      <c r="AM60" s="232">
        <f>SUMIF(Data!$S:$S,"="&amp;AM$4&amp;"_"&amp;$C60,Data!$H:$H)</f>
        <v>12</v>
      </c>
      <c r="AN60" s="232">
        <f>SUMIF(Data!$S:$S,"="&amp;AN$4&amp;"_"&amp;$C60,Data!$H:$H)</f>
        <v>4</v>
      </c>
      <c r="AO60" s="232">
        <f>SUMIF(Data!$S:$S,"="&amp;AO$4&amp;"_"&amp;$C60,Data!$H:$H)</f>
        <v>14</v>
      </c>
      <c r="AP60" s="232">
        <f>SUMIF(Data!$S:$S,"="&amp;AP$4&amp;"_"&amp;$C60,Data!$H:$H)</f>
        <v>1</v>
      </c>
      <c r="AQ60" s="232">
        <f>SUMIF(Data!$S:$S,"="&amp;AQ$4&amp;"_"&amp;$C60,Data!$H:$H)</f>
        <v>11</v>
      </c>
      <c r="AR60" s="232">
        <f>SUMIF(Data!$S:$S,"="&amp;AR$4&amp;"_"&amp;$C60,Data!$H:$H)</f>
        <v>24</v>
      </c>
      <c r="AS60" s="232">
        <f>SUMIF(Data!$S:$S,"="&amp;AS$4&amp;"_"&amp;$C60,Data!$H:$H)</f>
        <v>2</v>
      </c>
      <c r="AT60" s="232">
        <f>SUMIF(Data!$S:$S,"="&amp;AT$4&amp;"_"&amp;$C60,Data!$H:$H)</f>
        <v>5</v>
      </c>
      <c r="AU60" s="232">
        <f>SUMIF(Data!$S:$S,"="&amp;AU$4&amp;"_"&amp;$C60,Data!$H:$H)</f>
        <v>7</v>
      </c>
      <c r="AV60" s="232">
        <f>SUMIF(Data!$S:$S,"="&amp;AV$4&amp;"_"&amp;$C60,Data!$H:$H)</f>
        <v>16</v>
      </c>
      <c r="AW60" s="232">
        <f>SUMIF(Data!$S:$S,"="&amp;AW$4&amp;"_"&amp;$C60,Data!$H:$H)</f>
        <v>10</v>
      </c>
      <c r="AX60" s="232">
        <f>SUMIF(Data!$S:$S,"="&amp;AX$4&amp;"_"&amp;$C60,Data!$H:$H)</f>
        <v>7</v>
      </c>
      <c r="AY60" s="232">
        <f>SUMIF(Data!$S:$S,"="&amp;AY$4&amp;"_"&amp;$C60,Data!$H:$H)</f>
        <v>10</v>
      </c>
      <c r="AZ60" s="232">
        <f>SUMIF(Data!$S:$S,"="&amp;AZ$4&amp;"_"&amp;$C60,Data!$H:$H)</f>
        <v>9</v>
      </c>
      <c r="BA60" s="232">
        <f>SUMIF(Data!$S:$S,"="&amp;BA$4&amp;"_"&amp;$C60,Data!$H:$H)</f>
        <v>11</v>
      </c>
      <c r="BB60" s="232">
        <f>SUMIF(Data!$S:$S,"="&amp;BB$4&amp;"_"&amp;$C60,Data!$H:$H)</f>
        <v>7</v>
      </c>
      <c r="BC60" s="232">
        <f>SUMIF(Data!$S:$S,"="&amp;BC$4&amp;"_"&amp;$C60,Data!$H:$H)</f>
        <v>21</v>
      </c>
      <c r="BD60" s="232">
        <f>SUMIF(Data!$S:$S,"="&amp;BD$4&amp;"_"&amp;$C60,Data!$H:$H)</f>
        <v>4</v>
      </c>
      <c r="BE60" s="232">
        <f>SUMIF(Data!$S:$S,"="&amp;BE$4&amp;"_"&amp;$C60,Data!$H:$H)</f>
        <v>0</v>
      </c>
      <c r="BF60" s="232">
        <f>SUMIF(Data!$S:$S,"="&amp;BF$4&amp;"_"&amp;$C60,Data!$H:$H)</f>
        <v>0</v>
      </c>
      <c r="BG60" s="231">
        <f>BG59+0.25/24</f>
        <v>0.67708333333333326</v>
      </c>
      <c r="BH60" s="230">
        <f t="shared" si="35"/>
        <v>1576</v>
      </c>
    </row>
    <row r="61" spans="1:60" x14ac:dyDescent="0.25">
      <c r="C61" s="230">
        <v>11</v>
      </c>
      <c r="D61" s="232">
        <f>SUMIF(Data!$S:$S,"="&amp;D$4&amp;"_"&amp;$C61,Data!$H:$H)</f>
        <v>16</v>
      </c>
      <c r="E61" s="232">
        <f>SUMIF(Data!$S:$S,"="&amp;E$4&amp;"_"&amp;$C61,Data!$H:$H)</f>
        <v>10</v>
      </c>
      <c r="F61" s="232">
        <f>SUMIF(Data!$S:$S,"="&amp;F$4&amp;"_"&amp;$C61,Data!$H:$H)</f>
        <v>17</v>
      </c>
      <c r="G61" s="232">
        <f>SUMIF(Data!$S:$S,"="&amp;G$4&amp;"_"&amp;$C61,Data!$H:$H)</f>
        <v>12</v>
      </c>
      <c r="H61" s="232">
        <f>SUMIF(Data!$S:$S,"="&amp;H$4&amp;"_"&amp;$C61,Data!$H:$H)</f>
        <v>37</v>
      </c>
      <c r="I61" s="232">
        <f>SUMIF(Data!$S:$S,"="&amp;I$4&amp;"_"&amp;$C61,Data!$H:$H)</f>
        <v>26</v>
      </c>
      <c r="J61" s="232">
        <f>SUMIF(Data!$S:$S,"="&amp;J$4&amp;"_"&amp;$C61,Data!$H:$H)</f>
        <v>4</v>
      </c>
      <c r="K61" s="232">
        <f>SUMIF(Data!$S:$S,"="&amp;K$4&amp;"_"&amp;$C61,Data!$H:$H)</f>
        <v>46</v>
      </c>
      <c r="L61" s="232">
        <f>SUMIF(Data!$S:$S,"="&amp;L$4&amp;"_"&amp;$C61,Data!$H:$H)</f>
        <v>7</v>
      </c>
      <c r="M61" s="232">
        <f>SUMIF(Data!$S:$S,"="&amp;M$4&amp;"_"&amp;$C61,Data!$H:$H)</f>
        <v>34</v>
      </c>
      <c r="N61" s="232">
        <f>SUMIF(Data!$S:$S,"="&amp;N$4&amp;"_"&amp;$C61,Data!$H:$H)</f>
        <v>15</v>
      </c>
      <c r="O61" s="232">
        <f>SUMIF(Data!$S:$S,"="&amp;O$4&amp;"_"&amp;$C61,Data!$H:$H)</f>
        <v>54</v>
      </c>
      <c r="P61" s="232">
        <f>SUMIF(Data!$S:$S,"="&amp;P$4&amp;"_"&amp;$C61,Data!$H:$H)</f>
        <v>25</v>
      </c>
      <c r="Q61" s="232">
        <f>SUMIF(Data!$S:$S,"="&amp;Q$4&amp;"_"&amp;$C61,Data!$H:$H)</f>
        <v>65</v>
      </c>
      <c r="R61" s="232">
        <f>SUMIF(Data!$S:$S,"="&amp;R$4&amp;"_"&amp;$C61,Data!$H:$H)</f>
        <v>45</v>
      </c>
      <c r="S61" s="232">
        <f>SUMIF(Data!$S:$S,"="&amp;S$4&amp;"_"&amp;$C61,Data!$H:$H)</f>
        <v>29</v>
      </c>
      <c r="T61" s="232">
        <f>SUMIF(Data!$S:$S,"="&amp;T$4&amp;"_"&amp;$C61,Data!$H:$H)</f>
        <v>17</v>
      </c>
      <c r="U61" s="232">
        <f>SUMIF(Data!$S:$S,"="&amp;U$4&amp;"_"&amp;$C61,Data!$H:$H)</f>
        <v>12</v>
      </c>
      <c r="V61" s="232">
        <f>SUMIF(Data!$S:$S,"="&amp;V$4&amp;"_"&amp;$C61,Data!$H:$H)</f>
        <v>10</v>
      </c>
      <c r="W61" s="232">
        <f>SUMIF(Data!$S:$S,"="&amp;W$4&amp;"_"&amp;$C61,Data!$H:$H)</f>
        <v>12</v>
      </c>
      <c r="X61" s="232">
        <f>SUMIF(Data!$S:$S,"="&amp;X$4&amp;"_"&amp;$C61,Data!$H:$H)</f>
        <v>11</v>
      </c>
      <c r="Y61" s="232">
        <f>SUMIF(Data!$S:$S,"="&amp;Y$4&amp;"_"&amp;$C61,Data!$H:$H)</f>
        <v>6</v>
      </c>
      <c r="Z61" s="232">
        <f>SUMIF(Data!$S:$S,"="&amp;Z$4&amp;"_"&amp;$C61,Data!$H:$H)</f>
        <v>11</v>
      </c>
      <c r="AA61" s="232">
        <f>SUMIF(Data!$S:$S,"="&amp;AA$4&amp;"_"&amp;$C61,Data!$H:$H)</f>
        <v>0</v>
      </c>
      <c r="AB61" s="232">
        <f>SUMIF(Data!$S:$S,"="&amp;AB$4&amp;"_"&amp;$C61,Data!$H:$H)</f>
        <v>45</v>
      </c>
      <c r="AC61" s="232">
        <f>SUMIF(Data!$S:$S,"="&amp;AC$4&amp;"_"&amp;$C61,Data!$H:$H)</f>
        <v>18</v>
      </c>
      <c r="AD61" s="232">
        <f>SUMIF(Data!$S:$S,"="&amp;AD$4&amp;"_"&amp;$C61,Data!$H:$H)</f>
        <v>110</v>
      </c>
      <c r="AE61" s="232">
        <f>SUMIF(Data!$S:$S,"="&amp;AE$4&amp;"_"&amp;$C61,Data!$H:$H)</f>
        <v>69</v>
      </c>
      <c r="AF61" s="232">
        <f>SUMIF(Data!$S:$S,"="&amp;AF$4&amp;"_"&amp;$C61,Data!$H:$H)</f>
        <v>55</v>
      </c>
      <c r="AG61" s="232">
        <f>SUMIF(Data!$S:$S,"="&amp;AG$4&amp;"_"&amp;$C61,Data!$H:$H)</f>
        <v>4</v>
      </c>
      <c r="AH61" s="232">
        <f>SUMIF(Data!$S:$S,"="&amp;AH$4&amp;"_"&amp;$C61,Data!$H:$H)</f>
        <v>27</v>
      </c>
      <c r="AI61" s="232">
        <f>SUMIF(Data!$S:$S,"="&amp;AI$4&amp;"_"&amp;$C61,Data!$H:$H)</f>
        <v>44</v>
      </c>
      <c r="AJ61" s="232">
        <f>SUMIF(Data!$S:$S,"="&amp;AJ$4&amp;"_"&amp;$C61,Data!$H:$H)</f>
        <v>12</v>
      </c>
      <c r="AK61" s="232">
        <f>SUMIF(Data!$S:$S,"="&amp;AK$4&amp;"_"&amp;$C61,Data!$H:$H)</f>
        <v>20</v>
      </c>
      <c r="AL61" s="232">
        <f>SUMIF(Data!$S:$S,"="&amp;AL$4&amp;"_"&amp;$C61,Data!$H:$H)</f>
        <v>7</v>
      </c>
      <c r="AM61" s="232">
        <f>SUMIF(Data!$S:$S,"="&amp;AM$4&amp;"_"&amp;$C61,Data!$H:$H)</f>
        <v>11</v>
      </c>
      <c r="AN61" s="232">
        <f>SUMIF(Data!$S:$S,"="&amp;AN$4&amp;"_"&amp;$C61,Data!$H:$H)</f>
        <v>1</v>
      </c>
      <c r="AO61" s="232">
        <f>SUMIF(Data!$S:$S,"="&amp;AO$4&amp;"_"&amp;$C61,Data!$H:$H)</f>
        <v>6</v>
      </c>
      <c r="AP61" s="232">
        <f>SUMIF(Data!$S:$S,"="&amp;AP$4&amp;"_"&amp;$C61,Data!$H:$H)</f>
        <v>6</v>
      </c>
      <c r="AQ61" s="232">
        <f>SUMIF(Data!$S:$S,"="&amp;AQ$4&amp;"_"&amp;$C61,Data!$H:$H)</f>
        <v>8</v>
      </c>
      <c r="AR61" s="232">
        <f>SUMIF(Data!$S:$S,"="&amp;AR$4&amp;"_"&amp;$C61,Data!$H:$H)</f>
        <v>23</v>
      </c>
      <c r="AS61" s="232">
        <f>SUMIF(Data!$S:$S,"="&amp;AS$4&amp;"_"&amp;$C61,Data!$H:$H)</f>
        <v>6</v>
      </c>
      <c r="AT61" s="232">
        <f>SUMIF(Data!$S:$S,"="&amp;AT$4&amp;"_"&amp;$C61,Data!$H:$H)</f>
        <v>2</v>
      </c>
      <c r="AU61" s="232">
        <f>SUMIF(Data!$S:$S,"="&amp;AU$4&amp;"_"&amp;$C61,Data!$H:$H)</f>
        <v>5</v>
      </c>
      <c r="AV61" s="232">
        <f>SUMIF(Data!$S:$S,"="&amp;AV$4&amp;"_"&amp;$C61,Data!$H:$H)</f>
        <v>16</v>
      </c>
      <c r="AW61" s="232">
        <f>SUMIF(Data!$S:$S,"="&amp;AW$4&amp;"_"&amp;$C61,Data!$H:$H)</f>
        <v>7</v>
      </c>
      <c r="AX61" s="232">
        <f>SUMIF(Data!$S:$S,"="&amp;AX$4&amp;"_"&amp;$C61,Data!$H:$H)</f>
        <v>5</v>
      </c>
      <c r="AY61" s="232">
        <f>SUMIF(Data!$S:$S,"="&amp;AY$4&amp;"_"&amp;$C61,Data!$H:$H)</f>
        <v>4</v>
      </c>
      <c r="AZ61" s="232">
        <f>SUMIF(Data!$S:$S,"="&amp;AZ$4&amp;"_"&amp;$C61,Data!$H:$H)</f>
        <v>23</v>
      </c>
      <c r="BA61" s="232">
        <f>SUMIF(Data!$S:$S,"="&amp;BA$4&amp;"_"&amp;$C61,Data!$H:$H)</f>
        <v>6</v>
      </c>
      <c r="BB61" s="232">
        <f>SUMIF(Data!$S:$S,"="&amp;BB$4&amp;"_"&amp;$C61,Data!$H:$H)</f>
        <v>4</v>
      </c>
      <c r="BC61" s="232">
        <f>SUMIF(Data!$S:$S,"="&amp;BC$4&amp;"_"&amp;$C61,Data!$H:$H)</f>
        <v>32</v>
      </c>
      <c r="BD61" s="232">
        <f>SUMIF(Data!$S:$S,"="&amp;BD$4&amp;"_"&amp;$C61,Data!$H:$H)</f>
        <v>1</v>
      </c>
      <c r="BE61" s="232">
        <f>SUMIF(Data!$S:$S,"="&amp;BE$4&amp;"_"&amp;$C61,Data!$H:$H)</f>
        <v>0</v>
      </c>
      <c r="BF61" s="232">
        <f>SUMIF(Data!$S:$S,"="&amp;BF$4&amp;"_"&amp;$C61,Data!$H:$H)</f>
        <v>0</v>
      </c>
      <c r="BG61" s="231">
        <f t="shared" ref="BG61:BG66" si="36">BG60+0.25/24</f>
        <v>0.68749999999999989</v>
      </c>
      <c r="BH61" s="230">
        <f t="shared" si="35"/>
        <v>1098</v>
      </c>
    </row>
    <row r="62" spans="1:60" x14ac:dyDescent="0.25">
      <c r="C62" s="230">
        <v>12</v>
      </c>
      <c r="D62" s="232">
        <f>SUMIF(Data!$S:$S,"="&amp;D$4&amp;"_"&amp;$C62,Data!$H:$H)</f>
        <v>9</v>
      </c>
      <c r="E62" s="232">
        <f>SUMIF(Data!$S:$S,"="&amp;E$4&amp;"_"&amp;$C62,Data!$H:$H)</f>
        <v>21</v>
      </c>
      <c r="F62" s="232">
        <f>SUMIF(Data!$S:$S,"="&amp;F$4&amp;"_"&amp;$C62,Data!$H:$H)</f>
        <v>13</v>
      </c>
      <c r="G62" s="232">
        <f>SUMIF(Data!$S:$S,"="&amp;G$4&amp;"_"&amp;$C62,Data!$H:$H)</f>
        <v>10</v>
      </c>
      <c r="H62" s="232">
        <f>SUMIF(Data!$S:$S,"="&amp;H$4&amp;"_"&amp;$C62,Data!$H:$H)</f>
        <v>27</v>
      </c>
      <c r="I62" s="232">
        <f>SUMIF(Data!$S:$S,"="&amp;I$4&amp;"_"&amp;$C62,Data!$H:$H)</f>
        <v>20</v>
      </c>
      <c r="J62" s="232">
        <f>SUMIF(Data!$S:$S,"="&amp;J$4&amp;"_"&amp;$C62,Data!$H:$H)</f>
        <v>2</v>
      </c>
      <c r="K62" s="232">
        <f>SUMIF(Data!$S:$S,"="&amp;K$4&amp;"_"&amp;$C62,Data!$H:$H)</f>
        <v>68</v>
      </c>
      <c r="L62" s="232">
        <f>SUMIF(Data!$S:$S,"="&amp;L$4&amp;"_"&amp;$C62,Data!$H:$H)</f>
        <v>7</v>
      </c>
      <c r="M62" s="232">
        <f>SUMIF(Data!$S:$S,"="&amp;M$4&amp;"_"&amp;$C62,Data!$H:$H)</f>
        <v>42</v>
      </c>
      <c r="N62" s="232">
        <f>SUMIF(Data!$S:$S,"="&amp;N$4&amp;"_"&amp;$C62,Data!$H:$H)</f>
        <v>11</v>
      </c>
      <c r="O62" s="232">
        <f>SUMIF(Data!$S:$S,"="&amp;O$4&amp;"_"&amp;$C62,Data!$H:$H)</f>
        <v>58</v>
      </c>
      <c r="P62" s="232">
        <f>SUMIF(Data!$S:$S,"="&amp;P$4&amp;"_"&amp;$C62,Data!$H:$H)</f>
        <v>20</v>
      </c>
      <c r="Q62" s="232">
        <f>SUMIF(Data!$S:$S,"="&amp;Q$4&amp;"_"&amp;$C62,Data!$H:$H)</f>
        <v>33</v>
      </c>
      <c r="R62" s="232">
        <f>SUMIF(Data!$S:$S,"="&amp;R$4&amp;"_"&amp;$C62,Data!$H:$H)</f>
        <v>52</v>
      </c>
      <c r="S62" s="232">
        <f>SUMIF(Data!$S:$S,"="&amp;S$4&amp;"_"&amp;$C62,Data!$H:$H)</f>
        <v>29</v>
      </c>
      <c r="T62" s="232">
        <f>SUMIF(Data!$S:$S,"="&amp;T$4&amp;"_"&amp;$C62,Data!$H:$H)</f>
        <v>14</v>
      </c>
      <c r="U62" s="232">
        <f>SUMIF(Data!$S:$S,"="&amp;U$4&amp;"_"&amp;$C62,Data!$H:$H)</f>
        <v>13</v>
      </c>
      <c r="V62" s="232">
        <f>SUMIF(Data!$S:$S,"="&amp;V$4&amp;"_"&amp;$C62,Data!$H:$H)</f>
        <v>23</v>
      </c>
      <c r="W62" s="232">
        <f>SUMIF(Data!$S:$S,"="&amp;W$4&amp;"_"&amp;$C62,Data!$H:$H)</f>
        <v>16</v>
      </c>
      <c r="X62" s="232">
        <f>SUMIF(Data!$S:$S,"="&amp;X$4&amp;"_"&amp;$C62,Data!$H:$H)</f>
        <v>14</v>
      </c>
      <c r="Y62" s="232">
        <f>SUMIF(Data!$S:$S,"="&amp;Y$4&amp;"_"&amp;$C62,Data!$H:$H)</f>
        <v>6</v>
      </c>
      <c r="Z62" s="232">
        <f>SUMIF(Data!$S:$S,"="&amp;Z$4&amp;"_"&amp;$C62,Data!$H:$H)</f>
        <v>15</v>
      </c>
      <c r="AA62" s="232">
        <f>SUMIF(Data!$S:$S,"="&amp;AA$4&amp;"_"&amp;$C62,Data!$H:$H)</f>
        <v>0</v>
      </c>
      <c r="AB62" s="232">
        <f>SUMIF(Data!$S:$S,"="&amp;AB$4&amp;"_"&amp;$C62,Data!$H:$H)</f>
        <v>47</v>
      </c>
      <c r="AC62" s="232">
        <f>SUMIF(Data!$S:$S,"="&amp;AC$4&amp;"_"&amp;$C62,Data!$H:$H)</f>
        <v>13</v>
      </c>
      <c r="AD62" s="232">
        <f>SUMIF(Data!$S:$S,"="&amp;AD$4&amp;"_"&amp;$C62,Data!$H:$H)</f>
        <v>99</v>
      </c>
      <c r="AE62" s="232">
        <f>SUMIF(Data!$S:$S,"="&amp;AE$4&amp;"_"&amp;$C62,Data!$H:$H)</f>
        <v>52</v>
      </c>
      <c r="AF62" s="232">
        <f>SUMIF(Data!$S:$S,"="&amp;AF$4&amp;"_"&amp;$C62,Data!$H:$H)</f>
        <v>36</v>
      </c>
      <c r="AG62" s="232">
        <f>SUMIF(Data!$S:$S,"="&amp;AG$4&amp;"_"&amp;$C62,Data!$H:$H)</f>
        <v>4</v>
      </c>
      <c r="AH62" s="232">
        <f>SUMIF(Data!$S:$S,"="&amp;AH$4&amp;"_"&amp;$C62,Data!$H:$H)</f>
        <v>19</v>
      </c>
      <c r="AI62" s="232">
        <f>SUMIF(Data!$S:$S,"="&amp;AI$4&amp;"_"&amp;$C62,Data!$H:$H)</f>
        <v>34</v>
      </c>
      <c r="AJ62" s="232">
        <f>SUMIF(Data!$S:$S,"="&amp;AJ$4&amp;"_"&amp;$C62,Data!$H:$H)</f>
        <v>22</v>
      </c>
      <c r="AK62" s="232">
        <f>SUMIF(Data!$S:$S,"="&amp;AK$4&amp;"_"&amp;$C62,Data!$H:$H)</f>
        <v>8</v>
      </c>
      <c r="AL62" s="232">
        <f>SUMIF(Data!$S:$S,"="&amp;AL$4&amp;"_"&amp;$C62,Data!$H:$H)</f>
        <v>5</v>
      </c>
      <c r="AM62" s="232">
        <f>SUMIF(Data!$S:$S,"="&amp;AM$4&amp;"_"&amp;$C62,Data!$H:$H)</f>
        <v>11</v>
      </c>
      <c r="AN62" s="232">
        <f>SUMIF(Data!$S:$S,"="&amp;AN$4&amp;"_"&amp;$C62,Data!$H:$H)</f>
        <v>4</v>
      </c>
      <c r="AO62" s="232">
        <f>SUMIF(Data!$S:$S,"="&amp;AO$4&amp;"_"&amp;$C62,Data!$H:$H)</f>
        <v>7</v>
      </c>
      <c r="AP62" s="232">
        <f>SUMIF(Data!$S:$S,"="&amp;AP$4&amp;"_"&amp;$C62,Data!$H:$H)</f>
        <v>8</v>
      </c>
      <c r="AQ62" s="232">
        <f>SUMIF(Data!$S:$S,"="&amp;AQ$4&amp;"_"&amp;$C62,Data!$H:$H)</f>
        <v>15</v>
      </c>
      <c r="AR62" s="232">
        <f>SUMIF(Data!$S:$S,"="&amp;AR$4&amp;"_"&amp;$C62,Data!$H:$H)</f>
        <v>24</v>
      </c>
      <c r="AS62" s="232">
        <f>SUMIF(Data!$S:$S,"="&amp;AS$4&amp;"_"&amp;$C62,Data!$H:$H)</f>
        <v>3</v>
      </c>
      <c r="AT62" s="232">
        <f>SUMIF(Data!$S:$S,"="&amp;AT$4&amp;"_"&amp;$C62,Data!$H:$H)</f>
        <v>13</v>
      </c>
      <c r="AU62" s="232">
        <f>SUMIF(Data!$S:$S,"="&amp;AU$4&amp;"_"&amp;$C62,Data!$H:$H)</f>
        <v>9</v>
      </c>
      <c r="AV62" s="232">
        <f>SUMIF(Data!$S:$S,"="&amp;AV$4&amp;"_"&amp;$C62,Data!$H:$H)</f>
        <v>6</v>
      </c>
      <c r="AW62" s="232">
        <f>SUMIF(Data!$S:$S,"="&amp;AW$4&amp;"_"&amp;$C62,Data!$H:$H)</f>
        <v>1</v>
      </c>
      <c r="AX62" s="232">
        <f>SUMIF(Data!$S:$S,"="&amp;AX$4&amp;"_"&amp;$C62,Data!$H:$H)</f>
        <v>7</v>
      </c>
      <c r="AY62" s="232">
        <f>SUMIF(Data!$S:$S,"="&amp;AY$4&amp;"_"&amp;$C62,Data!$H:$H)</f>
        <v>8</v>
      </c>
      <c r="AZ62" s="232">
        <f>SUMIF(Data!$S:$S,"="&amp;AZ$4&amp;"_"&amp;$C62,Data!$H:$H)</f>
        <v>32</v>
      </c>
      <c r="BA62" s="232">
        <f>SUMIF(Data!$S:$S,"="&amp;BA$4&amp;"_"&amp;$C62,Data!$H:$H)</f>
        <v>9</v>
      </c>
      <c r="BB62" s="232">
        <f>SUMIF(Data!$S:$S,"="&amp;BB$4&amp;"_"&amp;$C62,Data!$H:$H)</f>
        <v>6</v>
      </c>
      <c r="BC62" s="232">
        <f>SUMIF(Data!$S:$S,"="&amp;BC$4&amp;"_"&amp;$C62,Data!$H:$H)</f>
        <v>19</v>
      </c>
      <c r="BD62" s="232">
        <f>SUMIF(Data!$S:$S,"="&amp;BD$4&amp;"_"&amp;$C62,Data!$H:$H)</f>
        <v>1</v>
      </c>
      <c r="BE62" s="232">
        <f>SUMIF(Data!$S:$S,"="&amp;BE$4&amp;"_"&amp;$C62,Data!$H:$H)</f>
        <v>0</v>
      </c>
      <c r="BF62" s="232">
        <f>SUMIF(Data!$S:$S,"="&amp;BF$4&amp;"_"&amp;$C62,Data!$H:$H)</f>
        <v>0</v>
      </c>
      <c r="BG62" s="231">
        <f t="shared" si="36"/>
        <v>0.69791666666666652</v>
      </c>
      <c r="BH62" s="230">
        <f t="shared" si="35"/>
        <v>1045</v>
      </c>
    </row>
    <row r="63" spans="1:60" x14ac:dyDescent="0.25">
      <c r="C63" s="230">
        <v>13</v>
      </c>
      <c r="D63" s="232">
        <f>SUMIF(Data!$S:$S,"="&amp;D$4&amp;"_"&amp;$C63,Data!$H:$H)</f>
        <v>11</v>
      </c>
      <c r="E63" s="232">
        <f>SUMIF(Data!$S:$S,"="&amp;E$4&amp;"_"&amp;$C63,Data!$H:$H)</f>
        <v>21</v>
      </c>
      <c r="F63" s="232">
        <f>SUMIF(Data!$S:$S,"="&amp;F$4&amp;"_"&amp;$C63,Data!$H:$H)</f>
        <v>17</v>
      </c>
      <c r="G63" s="232">
        <f>SUMIF(Data!$S:$S,"="&amp;G$4&amp;"_"&amp;$C63,Data!$H:$H)</f>
        <v>13</v>
      </c>
      <c r="H63" s="232">
        <f>SUMIF(Data!$S:$S,"="&amp;H$4&amp;"_"&amp;$C63,Data!$H:$H)</f>
        <v>37</v>
      </c>
      <c r="I63" s="232">
        <f>SUMIF(Data!$S:$S,"="&amp;I$4&amp;"_"&amp;$C63,Data!$H:$H)</f>
        <v>39</v>
      </c>
      <c r="J63" s="232">
        <f>SUMIF(Data!$S:$S,"="&amp;J$4&amp;"_"&amp;$C63,Data!$H:$H)</f>
        <v>9</v>
      </c>
      <c r="K63" s="232">
        <f>SUMIF(Data!$S:$S,"="&amp;K$4&amp;"_"&amp;$C63,Data!$H:$H)</f>
        <v>46</v>
      </c>
      <c r="L63" s="232">
        <f>SUMIF(Data!$S:$S,"="&amp;L$4&amp;"_"&amp;$C63,Data!$H:$H)</f>
        <v>6</v>
      </c>
      <c r="M63" s="232">
        <f>SUMIF(Data!$S:$S,"="&amp;M$4&amp;"_"&amp;$C63,Data!$H:$H)</f>
        <v>36</v>
      </c>
      <c r="N63" s="232">
        <f>SUMIF(Data!$S:$S,"="&amp;N$4&amp;"_"&amp;$C63,Data!$H:$H)</f>
        <v>11</v>
      </c>
      <c r="O63" s="232">
        <f>SUMIF(Data!$S:$S,"="&amp;O$4&amp;"_"&amp;$C63,Data!$H:$H)</f>
        <v>50</v>
      </c>
      <c r="P63" s="232">
        <f>SUMIF(Data!$S:$S,"="&amp;P$4&amp;"_"&amp;$C63,Data!$H:$H)</f>
        <v>22</v>
      </c>
      <c r="Q63" s="232">
        <f>SUMIF(Data!$S:$S,"="&amp;Q$4&amp;"_"&amp;$C63,Data!$H:$H)</f>
        <v>54</v>
      </c>
      <c r="R63" s="232">
        <f>SUMIF(Data!$S:$S,"="&amp;R$4&amp;"_"&amp;$C63,Data!$H:$H)</f>
        <v>43</v>
      </c>
      <c r="S63" s="232">
        <f>SUMIF(Data!$S:$S,"="&amp;S$4&amp;"_"&amp;$C63,Data!$H:$H)</f>
        <v>23</v>
      </c>
      <c r="T63" s="232">
        <f>SUMIF(Data!$S:$S,"="&amp;T$4&amp;"_"&amp;$C63,Data!$H:$H)</f>
        <v>18</v>
      </c>
      <c r="U63" s="232">
        <f>SUMIF(Data!$S:$S,"="&amp;U$4&amp;"_"&amp;$C63,Data!$H:$H)</f>
        <v>6</v>
      </c>
      <c r="V63" s="232">
        <f>SUMIF(Data!$S:$S,"="&amp;V$4&amp;"_"&amp;$C63,Data!$H:$H)</f>
        <v>11</v>
      </c>
      <c r="W63" s="232">
        <f>SUMIF(Data!$S:$S,"="&amp;W$4&amp;"_"&amp;$C63,Data!$H:$H)</f>
        <v>6</v>
      </c>
      <c r="X63" s="232">
        <f>SUMIF(Data!$S:$S,"="&amp;X$4&amp;"_"&amp;$C63,Data!$H:$H)</f>
        <v>10</v>
      </c>
      <c r="Y63" s="232">
        <f>SUMIF(Data!$S:$S,"="&amp;Y$4&amp;"_"&amp;$C63,Data!$H:$H)</f>
        <v>8</v>
      </c>
      <c r="Z63" s="232">
        <f>SUMIF(Data!$S:$S,"="&amp;Z$4&amp;"_"&amp;$C63,Data!$H:$H)</f>
        <v>5</v>
      </c>
      <c r="AA63" s="232">
        <f>SUMIF(Data!$S:$S,"="&amp;AA$4&amp;"_"&amp;$C63,Data!$H:$H)</f>
        <v>0</v>
      </c>
      <c r="AB63" s="232">
        <f>SUMIF(Data!$S:$S,"="&amp;AB$4&amp;"_"&amp;$C63,Data!$H:$H)</f>
        <v>36</v>
      </c>
      <c r="AC63" s="232">
        <f>SUMIF(Data!$S:$S,"="&amp;AC$4&amp;"_"&amp;$C63,Data!$H:$H)</f>
        <v>18</v>
      </c>
      <c r="AD63" s="232">
        <f>SUMIF(Data!$S:$S,"="&amp;AD$4&amp;"_"&amp;$C63,Data!$H:$H)</f>
        <v>102</v>
      </c>
      <c r="AE63" s="232">
        <f>SUMIF(Data!$S:$S,"="&amp;AE$4&amp;"_"&amp;$C63,Data!$H:$H)</f>
        <v>43</v>
      </c>
      <c r="AF63" s="232">
        <f>SUMIF(Data!$S:$S,"="&amp;AF$4&amp;"_"&amp;$C63,Data!$H:$H)</f>
        <v>46</v>
      </c>
      <c r="AG63" s="232">
        <f>SUMIF(Data!$S:$S,"="&amp;AG$4&amp;"_"&amp;$C63,Data!$H:$H)</f>
        <v>9</v>
      </c>
      <c r="AH63" s="232">
        <f>SUMIF(Data!$S:$S,"="&amp;AH$4&amp;"_"&amp;$C63,Data!$H:$H)</f>
        <v>11</v>
      </c>
      <c r="AI63" s="232">
        <f>SUMIF(Data!$S:$S,"="&amp;AI$4&amp;"_"&amp;$C63,Data!$H:$H)</f>
        <v>33</v>
      </c>
      <c r="AJ63" s="232">
        <f>SUMIF(Data!$S:$S,"="&amp;AJ$4&amp;"_"&amp;$C63,Data!$H:$H)</f>
        <v>21</v>
      </c>
      <c r="AK63" s="232">
        <f>SUMIF(Data!$S:$S,"="&amp;AK$4&amp;"_"&amp;$C63,Data!$H:$H)</f>
        <v>9</v>
      </c>
      <c r="AL63" s="232">
        <f>SUMIF(Data!$S:$S,"="&amp;AL$4&amp;"_"&amp;$C63,Data!$H:$H)</f>
        <v>7</v>
      </c>
      <c r="AM63" s="232">
        <f>SUMIF(Data!$S:$S,"="&amp;AM$4&amp;"_"&amp;$C63,Data!$H:$H)</f>
        <v>6</v>
      </c>
      <c r="AN63" s="232">
        <f>SUMIF(Data!$S:$S,"="&amp;AN$4&amp;"_"&amp;$C63,Data!$H:$H)</f>
        <v>7</v>
      </c>
      <c r="AO63" s="232">
        <f>SUMIF(Data!$S:$S,"="&amp;AO$4&amp;"_"&amp;$C63,Data!$H:$H)</f>
        <v>5</v>
      </c>
      <c r="AP63" s="232">
        <f>SUMIF(Data!$S:$S,"="&amp;AP$4&amp;"_"&amp;$C63,Data!$H:$H)</f>
        <v>9</v>
      </c>
      <c r="AQ63" s="232">
        <f>SUMIF(Data!$S:$S,"="&amp;AQ$4&amp;"_"&amp;$C63,Data!$H:$H)</f>
        <v>21</v>
      </c>
      <c r="AR63" s="232">
        <f>SUMIF(Data!$S:$S,"="&amp;AR$4&amp;"_"&amp;$C63,Data!$H:$H)</f>
        <v>17</v>
      </c>
      <c r="AS63" s="232">
        <f>SUMIF(Data!$S:$S,"="&amp;AS$4&amp;"_"&amp;$C63,Data!$H:$H)</f>
        <v>4</v>
      </c>
      <c r="AT63" s="232">
        <f>SUMIF(Data!$S:$S,"="&amp;AT$4&amp;"_"&amp;$C63,Data!$H:$H)</f>
        <v>7</v>
      </c>
      <c r="AU63" s="232">
        <f>SUMIF(Data!$S:$S,"="&amp;AU$4&amp;"_"&amp;$C63,Data!$H:$H)</f>
        <v>9</v>
      </c>
      <c r="AV63" s="232">
        <f>SUMIF(Data!$S:$S,"="&amp;AV$4&amp;"_"&amp;$C63,Data!$H:$H)</f>
        <v>6</v>
      </c>
      <c r="AW63" s="232">
        <f>SUMIF(Data!$S:$S,"="&amp;AW$4&amp;"_"&amp;$C63,Data!$H:$H)</f>
        <v>6</v>
      </c>
      <c r="AX63" s="232">
        <f>SUMIF(Data!$S:$S,"="&amp;AX$4&amp;"_"&amp;$C63,Data!$H:$H)</f>
        <v>10</v>
      </c>
      <c r="AY63" s="232">
        <f>SUMIF(Data!$S:$S,"="&amp;AY$4&amp;"_"&amp;$C63,Data!$H:$H)</f>
        <v>6</v>
      </c>
      <c r="AZ63" s="232">
        <f>SUMIF(Data!$S:$S,"="&amp;AZ$4&amp;"_"&amp;$C63,Data!$H:$H)</f>
        <v>15</v>
      </c>
      <c r="BA63" s="232">
        <f>SUMIF(Data!$S:$S,"="&amp;BA$4&amp;"_"&amp;$C63,Data!$H:$H)</f>
        <v>4</v>
      </c>
      <c r="BB63" s="232">
        <f>SUMIF(Data!$S:$S,"="&amp;BB$4&amp;"_"&amp;$C63,Data!$H:$H)</f>
        <v>11</v>
      </c>
      <c r="BC63" s="232">
        <f>SUMIF(Data!$S:$S,"="&amp;BC$4&amp;"_"&amp;$C63,Data!$H:$H)</f>
        <v>23</v>
      </c>
      <c r="BD63" s="232">
        <f>SUMIF(Data!$S:$S,"="&amp;BD$4&amp;"_"&amp;$C63,Data!$H:$H)</f>
        <v>5</v>
      </c>
      <c r="BE63" s="232">
        <f>SUMIF(Data!$S:$S,"="&amp;BE$4&amp;"_"&amp;$C63,Data!$H:$H)</f>
        <v>0</v>
      </c>
      <c r="BF63" s="232">
        <f>SUMIF(Data!$S:$S,"="&amp;BF$4&amp;"_"&amp;$C63,Data!$H:$H)</f>
        <v>0</v>
      </c>
      <c r="BG63" s="231">
        <f t="shared" si="36"/>
        <v>0.70833333333333315</v>
      </c>
      <c r="BH63" s="230">
        <f t="shared" si="35"/>
        <v>1008</v>
      </c>
    </row>
    <row r="64" spans="1:60" x14ac:dyDescent="0.25">
      <c r="C64" s="230">
        <v>14</v>
      </c>
      <c r="D64" s="232">
        <f>SUMIF(Data!$S:$S,"="&amp;D$4&amp;"_"&amp;$C64,Data!$H:$H)</f>
        <v>24</v>
      </c>
      <c r="E64" s="232">
        <f>SUMIF(Data!$S:$S,"="&amp;E$4&amp;"_"&amp;$C64,Data!$H:$H)</f>
        <v>31</v>
      </c>
      <c r="F64" s="232">
        <f>SUMIF(Data!$S:$S,"="&amp;F$4&amp;"_"&amp;$C64,Data!$H:$H)</f>
        <v>14</v>
      </c>
      <c r="G64" s="232">
        <f>SUMIF(Data!$S:$S,"="&amp;G$4&amp;"_"&amp;$C64,Data!$H:$H)</f>
        <v>4</v>
      </c>
      <c r="H64" s="232">
        <f>SUMIF(Data!$S:$S,"="&amp;H$4&amp;"_"&amp;$C64,Data!$H:$H)</f>
        <v>21</v>
      </c>
      <c r="I64" s="232">
        <f>SUMIF(Data!$S:$S,"="&amp;I$4&amp;"_"&amp;$C64,Data!$H:$H)</f>
        <v>24</v>
      </c>
      <c r="J64" s="232">
        <f>SUMIF(Data!$S:$S,"="&amp;J$4&amp;"_"&amp;$C64,Data!$H:$H)</f>
        <v>4</v>
      </c>
      <c r="K64" s="232">
        <f>SUMIF(Data!$S:$S,"="&amp;K$4&amp;"_"&amp;$C64,Data!$H:$H)</f>
        <v>75</v>
      </c>
      <c r="L64" s="232">
        <f>SUMIF(Data!$S:$S,"="&amp;L$4&amp;"_"&amp;$C64,Data!$H:$H)</f>
        <v>15</v>
      </c>
      <c r="M64" s="232">
        <f>SUMIF(Data!$S:$S,"="&amp;M$4&amp;"_"&amp;$C64,Data!$H:$H)</f>
        <v>45</v>
      </c>
      <c r="N64" s="232">
        <f>SUMIF(Data!$S:$S,"="&amp;N$4&amp;"_"&amp;$C64,Data!$H:$H)</f>
        <v>3</v>
      </c>
      <c r="O64" s="232">
        <f>SUMIF(Data!$S:$S,"="&amp;O$4&amp;"_"&amp;$C64,Data!$H:$H)</f>
        <v>54</v>
      </c>
      <c r="P64" s="232">
        <f>SUMIF(Data!$S:$S,"="&amp;P$4&amp;"_"&amp;$C64,Data!$H:$H)</f>
        <v>22</v>
      </c>
      <c r="Q64" s="232">
        <f>SUMIF(Data!$S:$S,"="&amp;Q$4&amp;"_"&amp;$C64,Data!$H:$H)</f>
        <v>51</v>
      </c>
      <c r="R64" s="232">
        <f>SUMIF(Data!$S:$S,"="&amp;R$4&amp;"_"&amp;$C64,Data!$H:$H)</f>
        <v>46</v>
      </c>
      <c r="S64" s="232">
        <f>SUMIF(Data!$S:$S,"="&amp;S$4&amp;"_"&amp;$C64,Data!$H:$H)</f>
        <v>19</v>
      </c>
      <c r="T64" s="232">
        <f>SUMIF(Data!$S:$S,"="&amp;T$4&amp;"_"&amp;$C64,Data!$H:$H)</f>
        <v>19</v>
      </c>
      <c r="U64" s="232">
        <f>SUMIF(Data!$S:$S,"="&amp;U$4&amp;"_"&amp;$C64,Data!$H:$H)</f>
        <v>10</v>
      </c>
      <c r="V64" s="232">
        <f>SUMIF(Data!$S:$S,"="&amp;V$4&amp;"_"&amp;$C64,Data!$H:$H)</f>
        <v>23</v>
      </c>
      <c r="W64" s="232">
        <f>SUMIF(Data!$S:$S,"="&amp;W$4&amp;"_"&amp;$C64,Data!$H:$H)</f>
        <v>8</v>
      </c>
      <c r="X64" s="232">
        <f>SUMIF(Data!$S:$S,"="&amp;X$4&amp;"_"&amp;$C64,Data!$H:$H)</f>
        <v>4</v>
      </c>
      <c r="Y64" s="232">
        <f>SUMIF(Data!$S:$S,"="&amp;Y$4&amp;"_"&amp;$C64,Data!$H:$H)</f>
        <v>8</v>
      </c>
      <c r="Z64" s="232">
        <f>SUMIF(Data!$S:$S,"="&amp;Z$4&amp;"_"&amp;$C64,Data!$H:$H)</f>
        <v>6</v>
      </c>
      <c r="AA64" s="232">
        <f>SUMIF(Data!$S:$S,"="&amp;AA$4&amp;"_"&amp;$C64,Data!$H:$H)</f>
        <v>0</v>
      </c>
      <c r="AB64" s="232">
        <f>SUMIF(Data!$S:$S,"="&amp;AB$4&amp;"_"&amp;$C64,Data!$H:$H)</f>
        <v>49</v>
      </c>
      <c r="AC64" s="232">
        <f>SUMIF(Data!$S:$S,"="&amp;AC$4&amp;"_"&amp;$C64,Data!$H:$H)</f>
        <v>17</v>
      </c>
      <c r="AD64" s="232">
        <f>SUMIF(Data!$S:$S,"="&amp;AD$4&amp;"_"&amp;$C64,Data!$H:$H)</f>
        <v>85</v>
      </c>
      <c r="AE64" s="232">
        <f>SUMIF(Data!$S:$S,"="&amp;AE$4&amp;"_"&amp;$C64,Data!$H:$H)</f>
        <v>52</v>
      </c>
      <c r="AF64" s="232">
        <f>SUMIF(Data!$S:$S,"="&amp;AF$4&amp;"_"&amp;$C64,Data!$H:$H)</f>
        <v>55</v>
      </c>
      <c r="AG64" s="232">
        <f>SUMIF(Data!$S:$S,"="&amp;AG$4&amp;"_"&amp;$C64,Data!$H:$H)</f>
        <v>3</v>
      </c>
      <c r="AH64" s="232">
        <f>SUMIF(Data!$S:$S,"="&amp;AH$4&amp;"_"&amp;$C64,Data!$H:$H)</f>
        <v>23</v>
      </c>
      <c r="AI64" s="232">
        <f>SUMIF(Data!$S:$S,"="&amp;AI$4&amp;"_"&amp;$C64,Data!$H:$H)</f>
        <v>45</v>
      </c>
      <c r="AJ64" s="232">
        <f>SUMIF(Data!$S:$S,"="&amp;AJ$4&amp;"_"&amp;$C64,Data!$H:$H)</f>
        <v>29</v>
      </c>
      <c r="AK64" s="232">
        <f>SUMIF(Data!$S:$S,"="&amp;AK$4&amp;"_"&amp;$C64,Data!$H:$H)</f>
        <v>21</v>
      </c>
      <c r="AL64" s="232">
        <f>SUMIF(Data!$S:$S,"="&amp;AL$4&amp;"_"&amp;$C64,Data!$H:$H)</f>
        <v>5</v>
      </c>
      <c r="AM64" s="232">
        <f>SUMIF(Data!$S:$S,"="&amp;AM$4&amp;"_"&amp;$C64,Data!$H:$H)</f>
        <v>15</v>
      </c>
      <c r="AN64" s="232">
        <f>SUMIF(Data!$S:$S,"="&amp;AN$4&amp;"_"&amp;$C64,Data!$H:$H)</f>
        <v>5</v>
      </c>
      <c r="AO64" s="232">
        <f>SUMIF(Data!$S:$S,"="&amp;AO$4&amp;"_"&amp;$C64,Data!$H:$H)</f>
        <v>7</v>
      </c>
      <c r="AP64" s="232">
        <f>SUMIF(Data!$S:$S,"="&amp;AP$4&amp;"_"&amp;$C64,Data!$H:$H)</f>
        <v>10</v>
      </c>
      <c r="AQ64" s="232">
        <f>SUMIF(Data!$S:$S,"="&amp;AQ$4&amp;"_"&amp;$C64,Data!$H:$H)</f>
        <v>14</v>
      </c>
      <c r="AR64" s="232">
        <f>SUMIF(Data!$S:$S,"="&amp;AR$4&amp;"_"&amp;$C64,Data!$H:$H)</f>
        <v>29</v>
      </c>
      <c r="AS64" s="232">
        <f>SUMIF(Data!$S:$S,"="&amp;AS$4&amp;"_"&amp;$C64,Data!$H:$H)</f>
        <v>6</v>
      </c>
      <c r="AT64" s="232">
        <f>SUMIF(Data!$S:$S,"="&amp;AT$4&amp;"_"&amp;$C64,Data!$H:$H)</f>
        <v>9</v>
      </c>
      <c r="AU64" s="232">
        <f>SUMIF(Data!$S:$S,"="&amp;AU$4&amp;"_"&amp;$C64,Data!$H:$H)</f>
        <v>13</v>
      </c>
      <c r="AV64" s="232">
        <f>SUMIF(Data!$S:$S,"="&amp;AV$4&amp;"_"&amp;$C64,Data!$H:$H)</f>
        <v>11</v>
      </c>
      <c r="AW64" s="232">
        <f>SUMIF(Data!$S:$S,"="&amp;AW$4&amp;"_"&amp;$C64,Data!$H:$H)</f>
        <v>3</v>
      </c>
      <c r="AX64" s="232">
        <f>SUMIF(Data!$S:$S,"="&amp;AX$4&amp;"_"&amp;$C64,Data!$H:$H)</f>
        <v>7</v>
      </c>
      <c r="AY64" s="232">
        <f>SUMIF(Data!$S:$S,"="&amp;AY$4&amp;"_"&amp;$C64,Data!$H:$H)</f>
        <v>6</v>
      </c>
      <c r="AZ64" s="232">
        <f>SUMIF(Data!$S:$S,"="&amp;AZ$4&amp;"_"&amp;$C64,Data!$H:$H)</f>
        <v>14</v>
      </c>
      <c r="BA64" s="232">
        <f>SUMIF(Data!$S:$S,"="&amp;BA$4&amp;"_"&amp;$C64,Data!$H:$H)</f>
        <v>13</v>
      </c>
      <c r="BB64" s="232">
        <f>SUMIF(Data!$S:$S,"="&amp;BB$4&amp;"_"&amp;$C64,Data!$H:$H)</f>
        <v>7</v>
      </c>
      <c r="BC64" s="232">
        <f>SUMIF(Data!$S:$S,"="&amp;BC$4&amp;"_"&amp;$C64,Data!$H:$H)</f>
        <v>14</v>
      </c>
      <c r="BD64" s="232">
        <f>SUMIF(Data!$S:$S,"="&amp;BD$4&amp;"_"&amp;$C64,Data!$H:$H)</f>
        <v>6</v>
      </c>
      <c r="BE64" s="232">
        <f>SUMIF(Data!$S:$S,"="&amp;BE$4&amp;"_"&amp;$C64,Data!$H:$H)</f>
        <v>0</v>
      </c>
      <c r="BF64" s="232">
        <f>SUMIF(Data!$S:$S,"="&amp;BF$4&amp;"_"&amp;$C64,Data!$H:$H)</f>
        <v>0</v>
      </c>
      <c r="BG64" s="231">
        <f t="shared" si="36"/>
        <v>0.71874999999999978</v>
      </c>
      <c r="BH64" s="230">
        <f t="shared" si="35"/>
        <v>1103</v>
      </c>
    </row>
    <row r="65" spans="1:60" x14ac:dyDescent="0.25">
      <c r="C65" s="230">
        <v>15</v>
      </c>
      <c r="D65" s="232">
        <f>SUMIF(Data!$S:$S,"="&amp;D$4&amp;"_"&amp;$C65,Data!$H:$H)</f>
        <v>18</v>
      </c>
      <c r="E65" s="232">
        <f>SUMIF(Data!$S:$S,"="&amp;E$4&amp;"_"&amp;$C65,Data!$H:$H)</f>
        <v>26</v>
      </c>
      <c r="F65" s="232">
        <f>SUMIF(Data!$S:$S,"="&amp;F$4&amp;"_"&amp;$C65,Data!$H:$H)</f>
        <v>4</v>
      </c>
      <c r="G65" s="232">
        <f>SUMIF(Data!$S:$S,"="&amp;G$4&amp;"_"&amp;$C65,Data!$H:$H)</f>
        <v>8</v>
      </c>
      <c r="H65" s="232">
        <f>SUMIF(Data!$S:$S,"="&amp;H$4&amp;"_"&amp;$C65,Data!$H:$H)</f>
        <v>21</v>
      </c>
      <c r="I65" s="232">
        <f>SUMIF(Data!$S:$S,"="&amp;I$4&amp;"_"&amp;$C65,Data!$H:$H)</f>
        <v>15</v>
      </c>
      <c r="J65" s="232">
        <f>SUMIF(Data!$S:$S,"="&amp;J$4&amp;"_"&amp;$C65,Data!$H:$H)</f>
        <v>5</v>
      </c>
      <c r="K65" s="232">
        <f>SUMIF(Data!$S:$S,"="&amp;K$4&amp;"_"&amp;$C65,Data!$H:$H)</f>
        <v>82</v>
      </c>
      <c r="L65" s="232">
        <f>SUMIF(Data!$S:$S,"="&amp;L$4&amp;"_"&amp;$C65,Data!$H:$H)</f>
        <v>12</v>
      </c>
      <c r="M65" s="232">
        <f>SUMIF(Data!$S:$S,"="&amp;M$4&amp;"_"&amp;$C65,Data!$H:$H)</f>
        <v>46</v>
      </c>
      <c r="N65" s="232">
        <f>SUMIF(Data!$S:$S,"="&amp;N$4&amp;"_"&amp;$C65,Data!$H:$H)</f>
        <v>8</v>
      </c>
      <c r="O65" s="232">
        <f>SUMIF(Data!$S:$S,"="&amp;O$4&amp;"_"&amp;$C65,Data!$H:$H)</f>
        <v>70</v>
      </c>
      <c r="P65" s="232">
        <f>SUMIF(Data!$S:$S,"="&amp;P$4&amp;"_"&amp;$C65,Data!$H:$H)</f>
        <v>14</v>
      </c>
      <c r="Q65" s="232">
        <f>SUMIF(Data!$S:$S,"="&amp;Q$4&amp;"_"&amp;$C65,Data!$H:$H)</f>
        <v>56</v>
      </c>
      <c r="R65" s="232">
        <f>SUMIF(Data!$S:$S,"="&amp;R$4&amp;"_"&amp;$C65,Data!$H:$H)</f>
        <v>40</v>
      </c>
      <c r="S65" s="232">
        <f>SUMIF(Data!$S:$S,"="&amp;S$4&amp;"_"&amp;$C65,Data!$H:$H)</f>
        <v>32</v>
      </c>
      <c r="T65" s="232">
        <f>SUMIF(Data!$S:$S,"="&amp;T$4&amp;"_"&amp;$C65,Data!$H:$H)</f>
        <v>16</v>
      </c>
      <c r="U65" s="232">
        <f>SUMIF(Data!$S:$S,"="&amp;U$4&amp;"_"&amp;$C65,Data!$H:$H)</f>
        <v>11</v>
      </c>
      <c r="V65" s="232">
        <f>SUMIF(Data!$S:$S,"="&amp;V$4&amp;"_"&amp;$C65,Data!$H:$H)</f>
        <v>18</v>
      </c>
      <c r="W65" s="232">
        <f>SUMIF(Data!$S:$S,"="&amp;W$4&amp;"_"&amp;$C65,Data!$H:$H)</f>
        <v>9</v>
      </c>
      <c r="X65" s="232">
        <f>SUMIF(Data!$S:$S,"="&amp;X$4&amp;"_"&amp;$C65,Data!$H:$H)</f>
        <v>14</v>
      </c>
      <c r="Y65" s="232">
        <f>SUMIF(Data!$S:$S,"="&amp;Y$4&amp;"_"&amp;$C65,Data!$H:$H)</f>
        <v>4</v>
      </c>
      <c r="Z65" s="232">
        <f>SUMIF(Data!$S:$S,"="&amp;Z$4&amp;"_"&amp;$C65,Data!$H:$H)</f>
        <v>7</v>
      </c>
      <c r="AA65" s="232">
        <f>SUMIF(Data!$S:$S,"="&amp;AA$4&amp;"_"&amp;$C65,Data!$H:$H)</f>
        <v>0</v>
      </c>
      <c r="AB65" s="232">
        <f>SUMIF(Data!$S:$S,"="&amp;AB$4&amp;"_"&amp;$C65,Data!$H:$H)</f>
        <v>47</v>
      </c>
      <c r="AC65" s="232">
        <f>SUMIF(Data!$S:$S,"="&amp;AC$4&amp;"_"&amp;$C65,Data!$H:$H)</f>
        <v>17</v>
      </c>
      <c r="AD65" s="232">
        <f>SUMIF(Data!$S:$S,"="&amp;AD$4&amp;"_"&amp;$C65,Data!$H:$H)</f>
        <v>156</v>
      </c>
      <c r="AE65" s="232">
        <f>SUMIF(Data!$S:$S,"="&amp;AE$4&amp;"_"&amp;$C65,Data!$H:$H)</f>
        <v>77</v>
      </c>
      <c r="AF65" s="232">
        <f>SUMIF(Data!$S:$S,"="&amp;AF$4&amp;"_"&amp;$C65,Data!$H:$H)</f>
        <v>49</v>
      </c>
      <c r="AG65" s="232">
        <f>SUMIF(Data!$S:$S,"="&amp;AG$4&amp;"_"&amp;$C65,Data!$H:$H)</f>
        <v>9</v>
      </c>
      <c r="AH65" s="232">
        <f>SUMIF(Data!$S:$S,"="&amp;AH$4&amp;"_"&amp;$C65,Data!$H:$H)</f>
        <v>23</v>
      </c>
      <c r="AI65" s="232">
        <f>SUMIF(Data!$S:$S,"="&amp;AI$4&amp;"_"&amp;$C65,Data!$H:$H)</f>
        <v>38</v>
      </c>
      <c r="AJ65" s="232">
        <f>SUMIF(Data!$S:$S,"="&amp;AJ$4&amp;"_"&amp;$C65,Data!$H:$H)</f>
        <v>24</v>
      </c>
      <c r="AK65" s="232">
        <f>SUMIF(Data!$S:$S,"="&amp;AK$4&amp;"_"&amp;$C65,Data!$H:$H)</f>
        <v>15</v>
      </c>
      <c r="AL65" s="232">
        <f>SUMIF(Data!$S:$S,"="&amp;AL$4&amp;"_"&amp;$C65,Data!$H:$H)</f>
        <v>5</v>
      </c>
      <c r="AM65" s="232">
        <f>SUMIF(Data!$S:$S,"="&amp;AM$4&amp;"_"&amp;$C65,Data!$H:$H)</f>
        <v>6</v>
      </c>
      <c r="AN65" s="232">
        <f>SUMIF(Data!$S:$S,"="&amp;AN$4&amp;"_"&amp;$C65,Data!$H:$H)</f>
        <v>9</v>
      </c>
      <c r="AO65" s="232">
        <f>SUMIF(Data!$S:$S,"="&amp;AO$4&amp;"_"&amp;$C65,Data!$H:$H)</f>
        <v>7</v>
      </c>
      <c r="AP65" s="232">
        <f>SUMIF(Data!$S:$S,"="&amp;AP$4&amp;"_"&amp;$C65,Data!$H:$H)</f>
        <v>9</v>
      </c>
      <c r="AQ65" s="232">
        <f>SUMIF(Data!$S:$S,"="&amp;AQ$4&amp;"_"&amp;$C65,Data!$H:$H)</f>
        <v>8</v>
      </c>
      <c r="AR65" s="232">
        <f>SUMIF(Data!$S:$S,"="&amp;AR$4&amp;"_"&amp;$C65,Data!$H:$H)</f>
        <v>10</v>
      </c>
      <c r="AS65" s="232">
        <f>SUMIF(Data!$S:$S,"="&amp;AS$4&amp;"_"&amp;$C65,Data!$H:$H)</f>
        <v>3</v>
      </c>
      <c r="AT65" s="232">
        <f>SUMIF(Data!$S:$S,"="&amp;AT$4&amp;"_"&amp;$C65,Data!$H:$H)</f>
        <v>4</v>
      </c>
      <c r="AU65" s="232">
        <f>SUMIF(Data!$S:$S,"="&amp;AU$4&amp;"_"&amp;$C65,Data!$H:$H)</f>
        <v>12</v>
      </c>
      <c r="AV65" s="232">
        <f>SUMIF(Data!$S:$S,"="&amp;AV$4&amp;"_"&amp;$C65,Data!$H:$H)</f>
        <v>16</v>
      </c>
      <c r="AW65" s="232">
        <f>SUMIF(Data!$S:$S,"="&amp;AW$4&amp;"_"&amp;$C65,Data!$H:$H)</f>
        <v>4</v>
      </c>
      <c r="AX65" s="232">
        <f>SUMIF(Data!$S:$S,"="&amp;AX$4&amp;"_"&amp;$C65,Data!$H:$H)</f>
        <v>11</v>
      </c>
      <c r="AY65" s="232">
        <f>SUMIF(Data!$S:$S,"="&amp;AY$4&amp;"_"&amp;$C65,Data!$H:$H)</f>
        <v>3</v>
      </c>
      <c r="AZ65" s="232">
        <f>SUMIF(Data!$S:$S,"="&amp;AZ$4&amp;"_"&amp;$C65,Data!$H:$H)</f>
        <v>15</v>
      </c>
      <c r="BA65" s="232">
        <f>SUMIF(Data!$S:$S,"="&amp;BA$4&amp;"_"&amp;$C65,Data!$H:$H)</f>
        <v>2</v>
      </c>
      <c r="BB65" s="232">
        <f>SUMIF(Data!$S:$S,"="&amp;BB$4&amp;"_"&amp;$C65,Data!$H:$H)</f>
        <v>8</v>
      </c>
      <c r="BC65" s="232">
        <f>SUMIF(Data!$S:$S,"="&amp;BC$4&amp;"_"&amp;$C65,Data!$H:$H)</f>
        <v>21</v>
      </c>
      <c r="BD65" s="232">
        <f>SUMIF(Data!$S:$S,"="&amp;BD$4&amp;"_"&amp;$C65,Data!$H:$H)</f>
        <v>2</v>
      </c>
      <c r="BE65" s="232">
        <f>SUMIF(Data!$S:$S,"="&amp;BE$4&amp;"_"&amp;$C65,Data!$H:$H)</f>
        <v>0</v>
      </c>
      <c r="BF65" s="232">
        <f>SUMIF(Data!$S:$S,"="&amp;BF$4&amp;"_"&amp;$C65,Data!$H:$H)</f>
        <v>0</v>
      </c>
      <c r="BG65" s="231">
        <f t="shared" si="36"/>
        <v>0.72916666666666641</v>
      </c>
      <c r="BH65" s="230">
        <f t="shared" si="35"/>
        <v>1146</v>
      </c>
    </row>
    <row r="66" spans="1:60" x14ac:dyDescent="0.25">
      <c r="C66" s="230">
        <v>16</v>
      </c>
      <c r="D66" s="232">
        <f>SUMIF(Data!$S:$S,"="&amp;D$4&amp;"_"&amp;$C66,Data!$H:$H)</f>
        <v>21</v>
      </c>
      <c r="E66" s="232">
        <f>SUMIF(Data!$S:$S,"="&amp;E$4&amp;"_"&amp;$C66,Data!$H:$H)</f>
        <v>22</v>
      </c>
      <c r="F66" s="232">
        <f>SUMIF(Data!$S:$S,"="&amp;F$4&amp;"_"&amp;$C66,Data!$H:$H)</f>
        <v>16</v>
      </c>
      <c r="G66" s="232">
        <f>SUMIF(Data!$S:$S,"="&amp;G$4&amp;"_"&amp;$C66,Data!$H:$H)</f>
        <v>3</v>
      </c>
      <c r="H66" s="232">
        <f>SUMIF(Data!$S:$S,"="&amp;H$4&amp;"_"&amp;$C66,Data!$H:$H)</f>
        <v>35</v>
      </c>
      <c r="I66" s="232">
        <f>SUMIF(Data!$S:$S,"="&amp;I$4&amp;"_"&amp;$C66,Data!$H:$H)</f>
        <v>26</v>
      </c>
      <c r="J66" s="232">
        <f>SUMIF(Data!$S:$S,"="&amp;J$4&amp;"_"&amp;$C66,Data!$H:$H)</f>
        <v>6</v>
      </c>
      <c r="K66" s="232">
        <f>SUMIF(Data!$S:$S,"="&amp;K$4&amp;"_"&amp;$C66,Data!$H:$H)</f>
        <v>78</v>
      </c>
      <c r="L66" s="232">
        <f>SUMIF(Data!$S:$S,"="&amp;L$4&amp;"_"&amp;$C66,Data!$H:$H)</f>
        <v>9</v>
      </c>
      <c r="M66" s="232">
        <f>SUMIF(Data!$S:$S,"="&amp;M$4&amp;"_"&amp;$C66,Data!$H:$H)</f>
        <v>49</v>
      </c>
      <c r="N66" s="232">
        <f>SUMIF(Data!$S:$S,"="&amp;N$4&amp;"_"&amp;$C66,Data!$H:$H)</f>
        <v>22</v>
      </c>
      <c r="O66" s="232">
        <f>SUMIF(Data!$S:$S,"="&amp;O$4&amp;"_"&amp;$C66,Data!$H:$H)</f>
        <v>100</v>
      </c>
      <c r="P66" s="232">
        <f>SUMIF(Data!$S:$S,"="&amp;P$4&amp;"_"&amp;$C66,Data!$H:$H)</f>
        <v>35</v>
      </c>
      <c r="Q66" s="232">
        <f>SUMIF(Data!$S:$S,"="&amp;Q$4&amp;"_"&amp;$C66,Data!$H:$H)</f>
        <v>91</v>
      </c>
      <c r="R66" s="232">
        <f>SUMIF(Data!$S:$S,"="&amp;R$4&amp;"_"&amp;$C66,Data!$H:$H)</f>
        <v>70</v>
      </c>
      <c r="S66" s="232">
        <f>SUMIF(Data!$S:$S,"="&amp;S$4&amp;"_"&amp;$C66,Data!$H:$H)</f>
        <v>27</v>
      </c>
      <c r="T66" s="232">
        <f>SUMIF(Data!$S:$S,"="&amp;T$4&amp;"_"&amp;$C66,Data!$H:$H)</f>
        <v>18</v>
      </c>
      <c r="U66" s="232">
        <f>SUMIF(Data!$S:$S,"="&amp;U$4&amp;"_"&amp;$C66,Data!$H:$H)</f>
        <v>11</v>
      </c>
      <c r="V66" s="232">
        <f>SUMIF(Data!$S:$S,"="&amp;V$4&amp;"_"&amp;$C66,Data!$H:$H)</f>
        <v>10</v>
      </c>
      <c r="W66" s="232">
        <f>SUMIF(Data!$S:$S,"="&amp;W$4&amp;"_"&amp;$C66,Data!$H:$H)</f>
        <v>18</v>
      </c>
      <c r="X66" s="232">
        <f>SUMIF(Data!$S:$S,"="&amp;X$4&amp;"_"&amp;$C66,Data!$H:$H)</f>
        <v>21</v>
      </c>
      <c r="Y66" s="232">
        <f>SUMIF(Data!$S:$S,"="&amp;Y$4&amp;"_"&amp;$C66,Data!$H:$H)</f>
        <v>6</v>
      </c>
      <c r="Z66" s="232">
        <f>SUMIF(Data!$S:$S,"="&amp;Z$4&amp;"_"&amp;$C66,Data!$H:$H)</f>
        <v>7</v>
      </c>
      <c r="AA66" s="232">
        <f>SUMIF(Data!$S:$S,"="&amp;AA$4&amp;"_"&amp;$C66,Data!$H:$H)</f>
        <v>0</v>
      </c>
      <c r="AB66" s="232">
        <f>SUMIF(Data!$S:$S,"="&amp;AB$4&amp;"_"&amp;$C66,Data!$H:$H)</f>
        <v>63</v>
      </c>
      <c r="AC66" s="232">
        <f>SUMIF(Data!$S:$S,"="&amp;AC$4&amp;"_"&amp;$C66,Data!$H:$H)</f>
        <v>27</v>
      </c>
      <c r="AD66" s="232">
        <f>SUMIF(Data!$S:$S,"="&amp;AD$4&amp;"_"&amp;$C66,Data!$H:$H)</f>
        <v>101</v>
      </c>
      <c r="AE66" s="232">
        <f>SUMIF(Data!$S:$S,"="&amp;AE$4&amp;"_"&amp;$C66,Data!$H:$H)</f>
        <v>57</v>
      </c>
      <c r="AF66" s="232">
        <f>SUMIF(Data!$S:$S,"="&amp;AF$4&amp;"_"&amp;$C66,Data!$H:$H)</f>
        <v>77</v>
      </c>
      <c r="AG66" s="232">
        <f>SUMIF(Data!$S:$S,"="&amp;AG$4&amp;"_"&amp;$C66,Data!$H:$H)</f>
        <v>7</v>
      </c>
      <c r="AH66" s="232">
        <f>SUMIF(Data!$S:$S,"="&amp;AH$4&amp;"_"&amp;$C66,Data!$H:$H)</f>
        <v>17</v>
      </c>
      <c r="AI66" s="232">
        <f>SUMIF(Data!$S:$S,"="&amp;AI$4&amp;"_"&amp;$C66,Data!$H:$H)</f>
        <v>34</v>
      </c>
      <c r="AJ66" s="232">
        <f>SUMIF(Data!$S:$S,"="&amp;AJ$4&amp;"_"&amp;$C66,Data!$H:$H)</f>
        <v>20</v>
      </c>
      <c r="AK66" s="232">
        <f>SUMIF(Data!$S:$S,"="&amp;AK$4&amp;"_"&amp;$C66,Data!$H:$H)</f>
        <v>8</v>
      </c>
      <c r="AL66" s="232">
        <f>SUMIF(Data!$S:$S,"="&amp;AL$4&amp;"_"&amp;$C66,Data!$H:$H)</f>
        <v>10</v>
      </c>
      <c r="AM66" s="232">
        <f>SUMIF(Data!$S:$S,"="&amp;AM$4&amp;"_"&amp;$C66,Data!$H:$H)</f>
        <v>25</v>
      </c>
      <c r="AN66" s="232">
        <f>SUMIF(Data!$S:$S,"="&amp;AN$4&amp;"_"&amp;$C66,Data!$H:$H)</f>
        <v>9</v>
      </c>
      <c r="AO66" s="232">
        <f>SUMIF(Data!$S:$S,"="&amp;AO$4&amp;"_"&amp;$C66,Data!$H:$H)</f>
        <v>17</v>
      </c>
      <c r="AP66" s="232">
        <f>SUMIF(Data!$S:$S,"="&amp;AP$4&amp;"_"&amp;$C66,Data!$H:$H)</f>
        <v>6</v>
      </c>
      <c r="AQ66" s="232">
        <f>SUMIF(Data!$S:$S,"="&amp;AQ$4&amp;"_"&amp;$C66,Data!$H:$H)</f>
        <v>24</v>
      </c>
      <c r="AR66" s="232">
        <f>SUMIF(Data!$S:$S,"="&amp;AR$4&amp;"_"&amp;$C66,Data!$H:$H)</f>
        <v>24</v>
      </c>
      <c r="AS66" s="232">
        <f>SUMIF(Data!$S:$S,"="&amp;AS$4&amp;"_"&amp;$C66,Data!$H:$H)</f>
        <v>14</v>
      </c>
      <c r="AT66" s="232">
        <f>SUMIF(Data!$S:$S,"="&amp;AT$4&amp;"_"&amp;$C66,Data!$H:$H)</f>
        <v>7</v>
      </c>
      <c r="AU66" s="232">
        <f>SUMIF(Data!$S:$S,"="&amp;AU$4&amp;"_"&amp;$C66,Data!$H:$H)</f>
        <v>14</v>
      </c>
      <c r="AV66" s="232">
        <f>SUMIF(Data!$S:$S,"="&amp;AV$4&amp;"_"&amp;$C66,Data!$H:$H)</f>
        <v>17</v>
      </c>
      <c r="AW66" s="232">
        <f>SUMIF(Data!$S:$S,"="&amp;AW$4&amp;"_"&amp;$C66,Data!$H:$H)</f>
        <v>5</v>
      </c>
      <c r="AX66" s="232">
        <f>SUMIF(Data!$S:$S,"="&amp;AX$4&amp;"_"&amp;$C66,Data!$H:$H)</f>
        <v>7</v>
      </c>
      <c r="AY66" s="232">
        <f>SUMIF(Data!$S:$S,"="&amp;AY$4&amp;"_"&amp;$C66,Data!$H:$H)</f>
        <v>7</v>
      </c>
      <c r="AZ66" s="232">
        <f>SUMIF(Data!$S:$S,"="&amp;AZ$4&amp;"_"&amp;$C66,Data!$H:$H)</f>
        <v>8</v>
      </c>
      <c r="BA66" s="232">
        <f>SUMIF(Data!$S:$S,"="&amp;BA$4&amp;"_"&amp;$C66,Data!$H:$H)</f>
        <v>11</v>
      </c>
      <c r="BB66" s="232">
        <f>SUMIF(Data!$S:$S,"="&amp;BB$4&amp;"_"&amp;$C66,Data!$H:$H)</f>
        <v>4</v>
      </c>
      <c r="BC66" s="232">
        <f>SUMIF(Data!$S:$S,"="&amp;BC$4&amp;"_"&amp;$C66,Data!$H:$H)</f>
        <v>36</v>
      </c>
      <c r="BD66" s="232">
        <f>SUMIF(Data!$S:$S,"="&amp;BD$4&amp;"_"&amp;$C66,Data!$H:$H)</f>
        <v>10</v>
      </c>
      <c r="BE66" s="232">
        <f>SUMIF(Data!$S:$S,"="&amp;BE$4&amp;"_"&amp;$C66,Data!$H:$H)</f>
        <v>0</v>
      </c>
      <c r="BF66" s="232">
        <f>SUMIF(Data!$S:$S,"="&amp;BF$4&amp;"_"&amp;$C66,Data!$H:$H)</f>
        <v>0</v>
      </c>
      <c r="BG66" s="231">
        <f t="shared" si="36"/>
        <v>0.73958333333333304</v>
      </c>
      <c r="BH66" s="230">
        <f t="shared" si="35"/>
        <v>1367</v>
      </c>
    </row>
    <row r="68" spans="1:60" x14ac:dyDescent="0.25">
      <c r="A68" s="230" t="s">
        <v>21</v>
      </c>
      <c r="D68" s="230">
        <f t="shared" ref="D68:BF68" si="37">SUM(D50:D57)</f>
        <v>73</v>
      </c>
      <c r="E68" s="230">
        <f t="shared" si="37"/>
        <v>79</v>
      </c>
      <c r="F68" s="230">
        <f t="shared" si="37"/>
        <v>0</v>
      </c>
      <c r="G68" s="230">
        <f t="shared" si="37"/>
        <v>46</v>
      </c>
      <c r="H68" s="230">
        <f t="shared" si="37"/>
        <v>201</v>
      </c>
      <c r="I68" s="230">
        <f t="shared" si="37"/>
        <v>201</v>
      </c>
      <c r="J68" s="230">
        <f t="shared" si="37"/>
        <v>0</v>
      </c>
      <c r="K68" s="230">
        <f t="shared" si="37"/>
        <v>201</v>
      </c>
      <c r="L68" s="230">
        <f t="shared" si="37"/>
        <v>63</v>
      </c>
      <c r="M68" s="230">
        <f t="shared" si="37"/>
        <v>132</v>
      </c>
      <c r="N68" s="230">
        <f t="shared" si="37"/>
        <v>71</v>
      </c>
      <c r="O68" s="230">
        <f t="shared" si="37"/>
        <v>0</v>
      </c>
      <c r="P68" s="230">
        <f t="shared" si="37"/>
        <v>275</v>
      </c>
      <c r="Q68" s="230">
        <f t="shared" si="37"/>
        <v>267</v>
      </c>
      <c r="R68" s="230">
        <f t="shared" si="37"/>
        <v>205</v>
      </c>
      <c r="S68" s="230">
        <f t="shared" si="37"/>
        <v>144</v>
      </c>
      <c r="T68" s="230">
        <f t="shared" si="37"/>
        <v>129</v>
      </c>
      <c r="U68" s="230">
        <f t="shared" si="37"/>
        <v>61</v>
      </c>
      <c r="V68" s="230">
        <f t="shared" si="37"/>
        <v>57</v>
      </c>
      <c r="W68" s="230">
        <f t="shared" si="37"/>
        <v>70</v>
      </c>
      <c r="X68" s="230">
        <f t="shared" si="37"/>
        <v>61</v>
      </c>
      <c r="Y68" s="230">
        <f t="shared" si="37"/>
        <v>49</v>
      </c>
      <c r="Z68" s="230">
        <f t="shared" si="37"/>
        <v>50</v>
      </c>
      <c r="AA68" s="230">
        <f t="shared" si="37"/>
        <v>100</v>
      </c>
      <c r="AB68" s="230">
        <f t="shared" si="37"/>
        <v>320</v>
      </c>
      <c r="AC68" s="230">
        <f t="shared" si="37"/>
        <v>118</v>
      </c>
      <c r="AD68" s="230">
        <f t="shared" si="37"/>
        <v>400</v>
      </c>
      <c r="AE68" s="230">
        <f t="shared" si="37"/>
        <v>400</v>
      </c>
      <c r="AF68" s="230">
        <f t="shared" si="37"/>
        <v>529</v>
      </c>
      <c r="AG68" s="230">
        <f t="shared" si="37"/>
        <v>29</v>
      </c>
      <c r="AH68" s="230">
        <f t="shared" si="37"/>
        <v>119</v>
      </c>
      <c r="AI68" s="230">
        <f t="shared" si="37"/>
        <v>284</v>
      </c>
      <c r="AJ68" s="230">
        <f t="shared" si="37"/>
        <v>120</v>
      </c>
      <c r="AK68" s="230">
        <f t="shared" si="37"/>
        <v>55</v>
      </c>
      <c r="AL68" s="230">
        <f t="shared" si="37"/>
        <v>32</v>
      </c>
      <c r="AM68" s="230">
        <f t="shared" si="37"/>
        <v>57</v>
      </c>
      <c r="AN68" s="230">
        <f t="shared" si="37"/>
        <v>36</v>
      </c>
      <c r="AO68" s="230">
        <f t="shared" si="37"/>
        <v>52</v>
      </c>
      <c r="AP68" s="230">
        <f t="shared" si="37"/>
        <v>33</v>
      </c>
      <c r="AQ68" s="230">
        <f t="shared" si="37"/>
        <v>70</v>
      </c>
      <c r="AR68" s="230">
        <f t="shared" si="37"/>
        <v>121</v>
      </c>
      <c r="AS68" s="230">
        <f t="shared" si="37"/>
        <v>32</v>
      </c>
      <c r="AT68" s="230">
        <f t="shared" si="37"/>
        <v>56</v>
      </c>
      <c r="AU68" s="230">
        <f t="shared" si="37"/>
        <v>56</v>
      </c>
      <c r="AV68" s="230">
        <f t="shared" si="37"/>
        <v>65</v>
      </c>
      <c r="AW68" s="230">
        <f t="shared" si="37"/>
        <v>33</v>
      </c>
      <c r="AX68" s="230">
        <f t="shared" si="37"/>
        <v>49</v>
      </c>
      <c r="AY68" s="230">
        <f t="shared" si="37"/>
        <v>26</v>
      </c>
      <c r="AZ68" s="230">
        <f t="shared" si="37"/>
        <v>111</v>
      </c>
      <c r="BA68" s="230">
        <f>SUM(BA50:BA57)</f>
        <v>47</v>
      </c>
      <c r="BB68" s="230">
        <f>SUM(BB50:BB57)</f>
        <v>31</v>
      </c>
      <c r="BC68" s="230">
        <f>SUM(BC50:BC57)</f>
        <v>37</v>
      </c>
      <c r="BD68" s="230">
        <f>SUM(BD50:BD57)</f>
        <v>31</v>
      </c>
      <c r="BE68" s="230">
        <f t="shared" ref="BE68" si="38">SUM(BE50:BE57)</f>
        <v>0</v>
      </c>
      <c r="BF68" s="230">
        <f t="shared" si="37"/>
        <v>0</v>
      </c>
      <c r="BH68" s="230">
        <f>SUM(D68:BF68)</f>
        <v>5884</v>
      </c>
    </row>
    <row r="69" spans="1:60" x14ac:dyDescent="0.25">
      <c r="A69" s="230" t="s">
        <v>22</v>
      </c>
      <c r="D69" s="230">
        <f t="shared" ref="D69:BF69" si="39">SUM(D59:D66)</f>
        <v>120</v>
      </c>
      <c r="E69" s="230">
        <f t="shared" si="39"/>
        <v>159</v>
      </c>
      <c r="F69" s="230">
        <f t="shared" si="39"/>
        <v>114</v>
      </c>
      <c r="G69" s="230">
        <f t="shared" si="39"/>
        <v>59</v>
      </c>
      <c r="H69" s="230">
        <f t="shared" si="39"/>
        <v>246</v>
      </c>
      <c r="I69" s="230">
        <f t="shared" si="39"/>
        <v>228</v>
      </c>
      <c r="J69" s="230">
        <f t="shared" si="39"/>
        <v>40</v>
      </c>
      <c r="K69" s="230">
        <f t="shared" si="39"/>
        <v>588</v>
      </c>
      <c r="L69" s="230">
        <f t="shared" si="39"/>
        <v>80</v>
      </c>
      <c r="M69" s="230">
        <f t="shared" si="39"/>
        <v>333</v>
      </c>
      <c r="N69" s="230">
        <f t="shared" si="39"/>
        <v>99</v>
      </c>
      <c r="O69" s="230">
        <f t="shared" si="39"/>
        <v>619</v>
      </c>
      <c r="P69" s="230">
        <f t="shared" si="39"/>
        <v>214</v>
      </c>
      <c r="Q69" s="230">
        <f t="shared" si="39"/>
        <v>522</v>
      </c>
      <c r="R69" s="230">
        <f t="shared" si="39"/>
        <v>410</v>
      </c>
      <c r="S69" s="230">
        <f t="shared" si="39"/>
        <v>223</v>
      </c>
      <c r="T69" s="230">
        <f t="shared" si="39"/>
        <v>141</v>
      </c>
      <c r="U69" s="230">
        <f t="shared" si="39"/>
        <v>83</v>
      </c>
      <c r="V69" s="230">
        <f t="shared" si="39"/>
        <v>129</v>
      </c>
      <c r="W69" s="230">
        <f t="shared" si="39"/>
        <v>91</v>
      </c>
      <c r="X69" s="230">
        <f t="shared" si="39"/>
        <v>91</v>
      </c>
      <c r="Y69" s="230">
        <f t="shared" si="39"/>
        <v>49</v>
      </c>
      <c r="Z69" s="230">
        <f t="shared" si="39"/>
        <v>75</v>
      </c>
      <c r="AA69" s="230">
        <f t="shared" si="39"/>
        <v>0</v>
      </c>
      <c r="AB69" s="230">
        <f t="shared" si="39"/>
        <v>416</v>
      </c>
      <c r="AC69" s="230">
        <f t="shared" si="39"/>
        <v>145</v>
      </c>
      <c r="AD69" s="230">
        <f t="shared" si="39"/>
        <v>962</v>
      </c>
      <c r="AE69" s="230">
        <f t="shared" si="39"/>
        <v>531</v>
      </c>
      <c r="AF69" s="230">
        <f t="shared" si="39"/>
        <v>444</v>
      </c>
      <c r="AG69" s="230">
        <f t="shared" si="39"/>
        <v>39</v>
      </c>
      <c r="AH69" s="230">
        <f t="shared" si="39"/>
        <v>173</v>
      </c>
      <c r="AI69" s="230">
        <f t="shared" si="39"/>
        <v>325</v>
      </c>
      <c r="AJ69" s="230">
        <f t="shared" si="39"/>
        <v>169</v>
      </c>
      <c r="AK69" s="230">
        <f t="shared" si="39"/>
        <v>109</v>
      </c>
      <c r="AL69" s="230">
        <f t="shared" si="39"/>
        <v>55</v>
      </c>
      <c r="AM69" s="230">
        <f t="shared" si="39"/>
        <v>96</v>
      </c>
      <c r="AN69" s="230">
        <f t="shared" si="39"/>
        <v>45</v>
      </c>
      <c r="AO69" s="230">
        <f t="shared" si="39"/>
        <v>84</v>
      </c>
      <c r="AP69" s="230">
        <f t="shared" si="39"/>
        <v>49</v>
      </c>
      <c r="AQ69" s="230">
        <f t="shared" si="39"/>
        <v>117</v>
      </c>
      <c r="AR69" s="230">
        <f t="shared" si="39"/>
        <v>151</v>
      </c>
      <c r="AS69" s="230">
        <f t="shared" si="39"/>
        <v>39</v>
      </c>
      <c r="AT69" s="230">
        <f t="shared" si="39"/>
        <v>53</v>
      </c>
      <c r="AU69" s="230">
        <f t="shared" si="39"/>
        <v>77</v>
      </c>
      <c r="AV69" s="230">
        <f t="shared" si="39"/>
        <v>100</v>
      </c>
      <c r="AW69" s="230">
        <f t="shared" si="39"/>
        <v>45</v>
      </c>
      <c r="AX69" s="230">
        <f t="shared" si="39"/>
        <v>64</v>
      </c>
      <c r="AY69" s="230">
        <f t="shared" si="39"/>
        <v>55</v>
      </c>
      <c r="AZ69" s="230">
        <f t="shared" si="39"/>
        <v>143</v>
      </c>
      <c r="BA69" s="230">
        <f>SUM(BA59:BA66)</f>
        <v>70</v>
      </c>
      <c r="BB69" s="230">
        <f>SUM(BB59:BB66)</f>
        <v>52</v>
      </c>
      <c r="BC69" s="230">
        <f>SUM(BC59:BC66)</f>
        <v>187</v>
      </c>
      <c r="BD69" s="230">
        <f>SUM(BD59:BD66)</f>
        <v>37</v>
      </c>
      <c r="BE69" s="230">
        <f t="shared" ref="BE69" si="40">SUM(BE59:BE66)</f>
        <v>0</v>
      </c>
      <c r="BF69" s="230">
        <f t="shared" si="39"/>
        <v>0</v>
      </c>
      <c r="BH69" s="230">
        <f>SUM(D69:BF69)</f>
        <v>9545</v>
      </c>
    </row>
    <row r="70" spans="1:60" x14ac:dyDescent="0.25">
      <c r="A70" s="230" t="s">
        <v>57</v>
      </c>
      <c r="D70" s="230">
        <f t="shared" ref="D70:AI70" si="41">D68+D69</f>
        <v>193</v>
      </c>
      <c r="E70" s="230">
        <f t="shared" si="41"/>
        <v>238</v>
      </c>
      <c r="F70" s="230">
        <f t="shared" si="41"/>
        <v>114</v>
      </c>
      <c r="G70" s="230">
        <f t="shared" si="41"/>
        <v>105</v>
      </c>
      <c r="H70" s="230">
        <f t="shared" si="41"/>
        <v>447</v>
      </c>
      <c r="I70" s="230">
        <f t="shared" si="41"/>
        <v>429</v>
      </c>
      <c r="J70" s="230">
        <f t="shared" si="41"/>
        <v>40</v>
      </c>
      <c r="K70" s="230">
        <f t="shared" si="41"/>
        <v>789</v>
      </c>
      <c r="L70" s="230">
        <f t="shared" si="41"/>
        <v>143</v>
      </c>
      <c r="M70" s="230">
        <f t="shared" si="41"/>
        <v>465</v>
      </c>
      <c r="N70" s="230">
        <f t="shared" si="41"/>
        <v>170</v>
      </c>
      <c r="O70" s="230">
        <f t="shared" si="41"/>
        <v>619</v>
      </c>
      <c r="P70" s="230">
        <f t="shared" si="41"/>
        <v>489</v>
      </c>
      <c r="Q70" s="230">
        <f t="shared" si="41"/>
        <v>789</v>
      </c>
      <c r="R70" s="230">
        <f t="shared" si="41"/>
        <v>615</v>
      </c>
      <c r="S70" s="230">
        <f t="shared" si="41"/>
        <v>367</v>
      </c>
      <c r="T70" s="230">
        <f t="shared" si="41"/>
        <v>270</v>
      </c>
      <c r="U70" s="230">
        <f t="shared" si="41"/>
        <v>144</v>
      </c>
      <c r="V70" s="230">
        <f t="shared" si="41"/>
        <v>186</v>
      </c>
      <c r="W70" s="230">
        <f t="shared" si="41"/>
        <v>161</v>
      </c>
      <c r="X70" s="230">
        <f t="shared" si="41"/>
        <v>152</v>
      </c>
      <c r="Y70" s="230">
        <f t="shared" si="41"/>
        <v>98</v>
      </c>
      <c r="Z70" s="230">
        <f t="shared" si="41"/>
        <v>125</v>
      </c>
      <c r="AA70" s="230">
        <f t="shared" si="41"/>
        <v>100</v>
      </c>
      <c r="AB70" s="230">
        <f t="shared" si="41"/>
        <v>736</v>
      </c>
      <c r="AC70" s="230">
        <f t="shared" si="41"/>
        <v>263</v>
      </c>
      <c r="AD70" s="230">
        <f t="shared" si="41"/>
        <v>1362</v>
      </c>
      <c r="AE70" s="230">
        <f t="shared" si="41"/>
        <v>931</v>
      </c>
      <c r="AF70" s="230">
        <f t="shared" si="41"/>
        <v>973</v>
      </c>
      <c r="AG70" s="230">
        <f t="shared" si="41"/>
        <v>68</v>
      </c>
      <c r="AH70" s="230">
        <f t="shared" si="41"/>
        <v>292</v>
      </c>
      <c r="AI70" s="230">
        <f t="shared" si="41"/>
        <v>609</v>
      </c>
      <c r="AJ70" s="230">
        <f t="shared" ref="AJ70:BF70" si="42">AJ68+AJ69</f>
        <v>289</v>
      </c>
      <c r="AK70" s="230">
        <f t="shared" si="42"/>
        <v>164</v>
      </c>
      <c r="AL70" s="230">
        <f t="shared" si="42"/>
        <v>87</v>
      </c>
      <c r="AM70" s="230">
        <f t="shared" si="42"/>
        <v>153</v>
      </c>
      <c r="AN70" s="230">
        <f t="shared" si="42"/>
        <v>81</v>
      </c>
      <c r="AO70" s="230">
        <f t="shared" si="42"/>
        <v>136</v>
      </c>
      <c r="AP70" s="230">
        <f t="shared" si="42"/>
        <v>82</v>
      </c>
      <c r="AQ70" s="230">
        <f t="shared" si="42"/>
        <v>187</v>
      </c>
      <c r="AR70" s="230">
        <f t="shared" si="42"/>
        <v>272</v>
      </c>
      <c r="AS70" s="230">
        <f t="shared" si="42"/>
        <v>71</v>
      </c>
      <c r="AT70" s="230">
        <f t="shared" si="42"/>
        <v>109</v>
      </c>
      <c r="AU70" s="230">
        <f t="shared" si="42"/>
        <v>133</v>
      </c>
      <c r="AV70" s="230">
        <f t="shared" si="42"/>
        <v>165</v>
      </c>
      <c r="AW70" s="230">
        <f t="shared" si="42"/>
        <v>78</v>
      </c>
      <c r="AX70" s="230">
        <f t="shared" si="42"/>
        <v>113</v>
      </c>
      <c r="AY70" s="230">
        <f t="shared" si="42"/>
        <v>81</v>
      </c>
      <c r="AZ70" s="230">
        <f t="shared" si="42"/>
        <v>254</v>
      </c>
      <c r="BA70" s="230">
        <f>BA68+BA69</f>
        <v>117</v>
      </c>
      <c r="BB70" s="230">
        <f>BB68+BB69</f>
        <v>83</v>
      </c>
      <c r="BC70" s="230">
        <f>BC68+BC69</f>
        <v>224</v>
      </c>
      <c r="BD70" s="230">
        <f>BD68+BD69</f>
        <v>68</v>
      </c>
      <c r="BE70" s="230">
        <f t="shared" ref="BE70" si="43">BE68+BE69</f>
        <v>0</v>
      </c>
      <c r="BF70" s="230">
        <f t="shared" si="42"/>
        <v>0</v>
      </c>
      <c r="BH70" s="340">
        <f>SUM(D70:BF70)</f>
        <v>15429</v>
      </c>
    </row>
    <row r="72" spans="1:60" x14ac:dyDescent="0.25">
      <c r="A72" s="230" t="s">
        <v>49</v>
      </c>
      <c r="D72" s="230">
        <f t="shared" ref="D72:BF72" si="44">IF(AND(D68&gt;0,D69&gt;0),D70,0)</f>
        <v>193</v>
      </c>
      <c r="E72" s="230">
        <f t="shared" si="44"/>
        <v>238</v>
      </c>
      <c r="F72" s="230">
        <f t="shared" si="44"/>
        <v>0</v>
      </c>
      <c r="G72" s="230">
        <f t="shared" si="44"/>
        <v>105</v>
      </c>
      <c r="H72" s="230">
        <f t="shared" si="44"/>
        <v>447</v>
      </c>
      <c r="I72" s="230">
        <f t="shared" si="44"/>
        <v>429</v>
      </c>
      <c r="J72" s="230">
        <f t="shared" si="44"/>
        <v>0</v>
      </c>
      <c r="K72" s="230">
        <f t="shared" si="44"/>
        <v>789</v>
      </c>
      <c r="L72" s="230">
        <f t="shared" si="44"/>
        <v>143</v>
      </c>
      <c r="M72" s="230">
        <f t="shared" si="44"/>
        <v>465</v>
      </c>
      <c r="N72" s="230">
        <f t="shared" si="44"/>
        <v>170</v>
      </c>
      <c r="O72" s="230">
        <f t="shared" si="44"/>
        <v>0</v>
      </c>
      <c r="P72" s="230">
        <f t="shared" si="44"/>
        <v>489</v>
      </c>
      <c r="Q72" s="230">
        <f t="shared" si="44"/>
        <v>789</v>
      </c>
      <c r="R72" s="230">
        <f t="shared" si="44"/>
        <v>615</v>
      </c>
      <c r="S72" s="230">
        <f t="shared" si="44"/>
        <v>367</v>
      </c>
      <c r="T72" s="230">
        <f t="shared" si="44"/>
        <v>270</v>
      </c>
      <c r="U72" s="230">
        <f t="shared" si="44"/>
        <v>144</v>
      </c>
      <c r="V72" s="230">
        <f t="shared" si="44"/>
        <v>186</v>
      </c>
      <c r="W72" s="230">
        <f t="shared" si="44"/>
        <v>161</v>
      </c>
      <c r="X72" s="230">
        <f t="shared" si="44"/>
        <v>152</v>
      </c>
      <c r="Y72" s="230">
        <f t="shared" si="44"/>
        <v>98</v>
      </c>
      <c r="Z72" s="230">
        <f t="shared" si="44"/>
        <v>125</v>
      </c>
      <c r="AA72" s="230">
        <f t="shared" si="44"/>
        <v>0</v>
      </c>
      <c r="AB72" s="230">
        <f t="shared" si="44"/>
        <v>736</v>
      </c>
      <c r="AC72" s="230">
        <f t="shared" si="44"/>
        <v>263</v>
      </c>
      <c r="AD72" s="230">
        <f t="shared" si="44"/>
        <v>1362</v>
      </c>
      <c r="AE72" s="230">
        <f t="shared" si="44"/>
        <v>931</v>
      </c>
      <c r="AF72" s="230">
        <f t="shared" si="44"/>
        <v>973</v>
      </c>
      <c r="AG72" s="230">
        <f t="shared" si="44"/>
        <v>68</v>
      </c>
      <c r="AH72" s="230">
        <f t="shared" si="44"/>
        <v>292</v>
      </c>
      <c r="AI72" s="230">
        <f t="shared" si="44"/>
        <v>609</v>
      </c>
      <c r="AJ72" s="230">
        <f t="shared" si="44"/>
        <v>289</v>
      </c>
      <c r="AK72" s="230">
        <f t="shared" si="44"/>
        <v>164</v>
      </c>
      <c r="AL72" s="230">
        <f t="shared" si="44"/>
        <v>87</v>
      </c>
      <c r="AM72" s="230">
        <f t="shared" si="44"/>
        <v>153</v>
      </c>
      <c r="AN72" s="230">
        <f t="shared" si="44"/>
        <v>81</v>
      </c>
      <c r="AO72" s="230">
        <f t="shared" si="44"/>
        <v>136</v>
      </c>
      <c r="AP72" s="230">
        <f t="shared" si="44"/>
        <v>82</v>
      </c>
      <c r="AQ72" s="230">
        <f t="shared" si="44"/>
        <v>187</v>
      </c>
      <c r="AR72" s="230">
        <f t="shared" si="44"/>
        <v>272</v>
      </c>
      <c r="AS72" s="230">
        <f t="shared" si="44"/>
        <v>71</v>
      </c>
      <c r="AT72" s="230">
        <f t="shared" si="44"/>
        <v>109</v>
      </c>
      <c r="AU72" s="230">
        <f t="shared" si="44"/>
        <v>133</v>
      </c>
      <c r="AV72" s="230">
        <f t="shared" si="44"/>
        <v>165</v>
      </c>
      <c r="AW72" s="230">
        <f t="shared" si="44"/>
        <v>78</v>
      </c>
      <c r="AX72" s="230">
        <f t="shared" si="44"/>
        <v>113</v>
      </c>
      <c r="AY72" s="230">
        <f t="shared" si="44"/>
        <v>81</v>
      </c>
      <c r="AZ72" s="230">
        <f t="shared" si="44"/>
        <v>254</v>
      </c>
      <c r="BA72" s="230">
        <f>IF(AND(BA68&gt;0,BA69&gt;0),BA70,0)</f>
        <v>117</v>
      </c>
      <c r="BB72" s="230">
        <f>IF(AND(BB68&gt;0,BB69&gt;0),BB70,0)</f>
        <v>83</v>
      </c>
      <c r="BC72" s="230">
        <f>IF(AND(BC68&gt;0,BC69&gt;0),BC70,0)</f>
        <v>224</v>
      </c>
      <c r="BD72" s="230">
        <f>IF(AND(BD68&gt;0,BD69&gt;0),BD70,0)</f>
        <v>68</v>
      </c>
      <c r="BE72" s="230">
        <f t="shared" ref="BE72" si="45">IF(AND(BE68&gt;0,BE69&gt;0),BE70,0)</f>
        <v>0</v>
      </c>
      <c r="BF72" s="230">
        <f t="shared" si="44"/>
        <v>0</v>
      </c>
      <c r="BH72" s="230">
        <f>SUM(D72:BF72)</f>
        <v>14556</v>
      </c>
    </row>
  </sheetData>
  <sheetProtection selectLockedCells="1" selectUnlockedCells="1"/>
  <phoneticPr fontId="5" type="noConversion"/>
  <conditionalFormatting sqref="D36:AZ43 BF36:BF43">
    <cfRule type="cellIs" dxfId="3" priority="4" stopIfTrue="1" operator="greaterThan">
      <formula>0</formula>
    </cfRule>
  </conditionalFormatting>
  <conditionalFormatting sqref="BA36:BD43">
    <cfRule type="cellIs" dxfId="2" priority="3" stopIfTrue="1" operator="greaterThan">
      <formula>0</formula>
    </cfRule>
  </conditionalFormatting>
  <conditionalFormatting sqref="BE36:BE43">
    <cfRule type="cellIs" dxfId="1" priority="2" stopIfTrue="1" operator="greaterThan">
      <formula>0</formula>
    </cfRule>
  </conditionalFormatting>
  <conditionalFormatting sqref="D31:BF32">
    <cfRule type="expression" dxfId="0" priority="1">
      <formula>D31&gt;D29</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39"/>
  <sheetViews>
    <sheetView topLeftCell="A2" zoomScale="80" zoomScaleNormal="80" workbookViewId="0">
      <selection activeCell="C2" sqref="C2:E139"/>
    </sheetView>
  </sheetViews>
  <sheetFormatPr defaultRowHeight="13.2" x14ac:dyDescent="0.25"/>
  <cols>
    <col min="1" max="1" width="5.88671875" bestFit="1" customWidth="1"/>
    <col min="2" max="2" width="4.88671875" bestFit="1" customWidth="1"/>
    <col min="4" max="5" width="6" customWidth="1"/>
    <col min="6" max="6" width="8.5546875" customWidth="1"/>
    <col min="7" max="7" width="4.77734375" customWidth="1"/>
    <col min="8" max="8" width="5.88671875" customWidth="1"/>
    <col min="9" max="13" width="8" customWidth="1"/>
    <col min="14" max="14" width="6.44140625" customWidth="1"/>
    <col min="15" max="16" width="10" customWidth="1"/>
    <col min="23" max="25" width="6.33203125" customWidth="1"/>
    <col min="26" max="26" width="7.33203125" customWidth="1"/>
    <col min="27" max="27" width="36.44140625" customWidth="1"/>
  </cols>
  <sheetData>
    <row r="1" spans="1:27" ht="26.4" x14ac:dyDescent="0.25">
      <c r="A1" t="s">
        <v>1208</v>
      </c>
      <c r="B1" t="s">
        <v>56</v>
      </c>
      <c r="C1" t="s">
        <v>77</v>
      </c>
      <c r="D1" t="s">
        <v>1209</v>
      </c>
      <c r="E1" t="s">
        <v>1210</v>
      </c>
      <c r="F1" t="s">
        <v>1210</v>
      </c>
      <c r="G1" t="s">
        <v>1211</v>
      </c>
      <c r="H1" t="s">
        <v>1212</v>
      </c>
      <c r="I1" s="352" t="s">
        <v>1213</v>
      </c>
      <c r="J1" s="352" t="s">
        <v>1214</v>
      </c>
      <c r="K1" s="352" t="s">
        <v>1215</v>
      </c>
      <c r="L1" s="352" t="s">
        <v>1216</v>
      </c>
      <c r="M1" s="352" t="s">
        <v>1217</v>
      </c>
      <c r="N1" s="352" t="s">
        <v>1218</v>
      </c>
      <c r="O1" t="s">
        <v>1219</v>
      </c>
      <c r="P1" t="s">
        <v>1220</v>
      </c>
      <c r="Q1" s="353" t="s">
        <v>1221</v>
      </c>
      <c r="R1" s="353" t="s">
        <v>1222</v>
      </c>
      <c r="S1" s="353" t="s">
        <v>1223</v>
      </c>
      <c r="T1" s="353" t="s">
        <v>1224</v>
      </c>
      <c r="U1" s="353" t="s">
        <v>1225</v>
      </c>
      <c r="V1" s="354" t="s">
        <v>1226</v>
      </c>
      <c r="W1" s="355" t="s">
        <v>1227</v>
      </c>
      <c r="X1" s="355" t="s">
        <v>1228</v>
      </c>
      <c r="Y1" s="355" t="s">
        <v>1229</v>
      </c>
      <c r="Z1" s="356" t="s">
        <v>1230</v>
      </c>
      <c r="AA1" s="356" t="s">
        <v>71</v>
      </c>
    </row>
    <row r="2" spans="1:27" x14ac:dyDescent="0.25">
      <c r="A2">
        <v>101</v>
      </c>
      <c r="B2" t="s">
        <v>65</v>
      </c>
      <c r="C2" t="str">
        <f>A2&amp;B2</f>
        <v>101AM</v>
      </c>
      <c r="E2">
        <f t="shared" ref="E2:E33" si="0">IF(LEN(INDEX(DivByCount,IF(B2="AM",1,2),MATCH(A2,sum_locID,0)))=0,1,INDEX(DivByCount,IF(B2="AM",1,2),MATCH(A2,sum_locID,0)))</f>
        <v>1</v>
      </c>
      <c r="F2">
        <f t="shared" ref="F2" si="1">IF(G2&lt;2,IF(G2&lt;1,NA(),1),IF(SUM(I2:M2)/5&lt;SumProdMax,1,IF(ISNA(V2),G2,IF(NOT(V2),G2,IF(Q2&gt;CorrMin,G2,NA())))))</f>
        <v>1</v>
      </c>
      <c r="G2">
        <f>IF(MOD(COUNTIF(Data!$T:$T,"="&amp;C2),32)=0,COUNTIF(Data!$T:$T,"="&amp;C2)/32,"_"&amp;COUNTIF(Data!$T:$T,"="&amp;C2))</f>
        <v>1</v>
      </c>
      <c r="H2">
        <f>MATCH(C2,Data!T:T,0)-1</f>
        <v>1</v>
      </c>
      <c r="I2" s="358" t="str">
        <f ca="1">IF($G2&gt;1,(SUMPRODUCT(OFFSET(Data!H$1,$H2,,16),OFFSET(Data!H$1,$H2+16,,16))+SUMPRODUCT(OFFSET(Data!H$1,$H2+32,,16),OFFSET(Data!H$1,$H2+48,,16)))/(SUMPRODUCT(OFFSET(Data!H$1,$H2,,16),OFFSET(Data!H$1,$H2,,16))+SUMPRODUCT(OFFSET(Data!H$1,$H2+32,,16),OFFSET(Data!H$1,$H2+32,,16))),"")</f>
        <v/>
      </c>
      <c r="J2" s="358" t="str">
        <f ca="1">IF($G2&gt;1,(SUMPRODUCT(OFFSET(Data!I$1,$H2,,16),OFFSET(Data!I$1,$H2+16,,16))+SUMPRODUCT(OFFSET(Data!I$1,$H2+32,,16),OFFSET(Data!I$1,$H2+48,,16)))/(SUMPRODUCT(OFFSET(Data!I$1,$H2,,16),OFFSET(Data!I$1,$H2,,16))+SUMPRODUCT(OFFSET(Data!I$1,$H2+32,,16),OFFSET(Data!I$1,$H2+32,,16))),"")</f>
        <v/>
      </c>
      <c r="K2" s="358" t="str">
        <f ca="1">IF($G2&gt;1,(SUMPRODUCT(OFFSET(Data!J$1,$H2,,16),OFFSET(Data!J$1,$H2+16,,16))+SUMPRODUCT(OFFSET(Data!J$1,$H2+32,,16),OFFSET(Data!J$1,$H2+48,,16)))/(SUMPRODUCT(OFFSET(Data!J$1,$H2,,16),OFFSET(Data!J$1,$H2,,16))+SUMPRODUCT(OFFSET(Data!J$1,$H2+32,,16),OFFSET(Data!J$1,$H2+32,,16))),"")</f>
        <v/>
      </c>
      <c r="L2" s="358" t="str">
        <f ca="1">IF($G2&gt;1,(SUMPRODUCT(OFFSET(Data!K$1,$H2,,16),OFFSET(Data!K$1,$H2+16,,16))+SUMPRODUCT(OFFSET(Data!K$1,$H2+32,,16),OFFSET(Data!K$1,$H2+48,,16)))/(SUMPRODUCT(OFFSET(Data!K$1,$H2,,16),OFFSET(Data!K$1,$H2,,16))+SUMPRODUCT(OFFSET(Data!K$1,$H2+32,,16),OFFSET(Data!K$1,$H2+32,,16))),"")</f>
        <v/>
      </c>
      <c r="M2" s="358" t="str">
        <f ca="1">IF($G2&gt;1,(SUMPRODUCT(OFFSET(Data!L$1,$H2,,16),OFFSET(Data!L$1,$H2+16,,16))+SUMPRODUCT(OFFSET(Data!L$1,$H2+32,,16),OFFSET(Data!L$1,$H2+48,,16)))/(SUMPRODUCT(OFFSET(Data!L$1,$H2,,16),OFFSET(Data!L$1,$H2,,16))+SUMPRODUCT(OFFSET(Data!L$1,$H2+32,,16),OFFSET(Data!L$1,$H2+32,,16))),"")</f>
        <v/>
      </c>
      <c r="N2" s="358">
        <f ca="1">SUM(I2:M2)</f>
        <v>0</v>
      </c>
      <c r="O2" t="str">
        <f ca="1">IF($G2&gt;2,SUMPRODUCT(OFFSET(Data!$H$1,$H2+32,,32),OFFSET(Data!$H$1,$H2+64,,32)),"")</f>
        <v/>
      </c>
      <c r="P2" t="str">
        <f ca="1">IF($G2&gt;2,SUMPRODUCT(OFFSET(Data!$H$1,$H2,,32),OFFSET(Data!$H$1,$H2+64,,32)),"")</f>
        <v/>
      </c>
      <c r="Q2" s="353" t="str">
        <f ca="1">IF($G2&gt;1,INDEX(LINEST(OFFSET(Data!H$1,$H2,,16),OFFSET(Data!H$1,$H2+16,,16),1,1),3,1),"")</f>
        <v/>
      </c>
      <c r="R2" s="353" t="str">
        <f ca="1">IF($G2&gt;1,INDEX(LINEST(OFFSET(Data!I$1,$H2,,16),OFFSET(Data!I$1,$H2+16,,16),1,1),3,1),"")</f>
        <v/>
      </c>
      <c r="S2" s="353" t="str">
        <f ca="1">IF($G2&gt;1,INDEX(LINEST(OFFSET(Data!J$1,$H2,,16),OFFSET(Data!J$1,$H2+16,,16),1,1),3,1),"")</f>
        <v/>
      </c>
      <c r="T2" s="353" t="str">
        <f ca="1">IF($G2&gt;1,INDEX(LINEST(OFFSET(Data!K$1,$H2,,16),OFFSET(Data!K$1,$H2+16,,16),1,1),3,1),"")</f>
        <v/>
      </c>
      <c r="U2" s="353" t="str">
        <f ca="1">IF($G2&gt;1,INDEX(LINEST(OFFSET(Data!L$1,$H2,,16),OFFSET(Data!L$1,$H2+16,,16),1,1),3,1),"")</f>
        <v/>
      </c>
      <c r="V2" s="354" t="str">
        <f t="shared" ref="V2" si="2">IF(ISNUMBER(W2),IF(NOT(Z2),W2=X2,FALSE),"")</f>
        <v/>
      </c>
      <c r="W2" s="355" t="str">
        <f>IF(ISERROR(VLOOKUP($C2,Dates!$A:$C,1,FALSE)),"",VLOOKUP($C2,Dates!$A:$C,MATCH(W$1,Dates!$A$1:$C$1,0),FALSE))</f>
        <v/>
      </c>
      <c r="X2" s="355" t="str">
        <f>IF(ISERROR(VLOOKUP($C2,Dates!$A:$C,1,FALSE)),"",VLOOKUP($C2,Dates!$A:$C,MATCH(X$1,Dates!$A$1:$C$1,0),FALSE))</f>
        <v/>
      </c>
      <c r="Y2" s="355" t="str">
        <f>IF(ISERROR(VLOOKUP($C2,Dates!$A:$C,1,FALSE)),"",VLOOKUP($C2,Dates!$A:$C,MATCH(Y$1,Dates!$A$1:$C$1,0),FALSE))</f>
        <v/>
      </c>
    </row>
    <row r="3" spans="1:27" x14ac:dyDescent="0.25">
      <c r="A3">
        <v>102</v>
      </c>
      <c r="B3" t="s">
        <v>65</v>
      </c>
      <c r="C3" t="str">
        <f t="shared" ref="C3:C66" si="3">A3&amp;B3</f>
        <v>102AM</v>
      </c>
      <c r="E3">
        <f t="shared" si="0"/>
        <v>1</v>
      </c>
      <c r="F3">
        <f t="shared" ref="F3:F66" ca="1" si="4">IF(G3&lt;2,IF(G3&lt;1,NA(),1),IF(SUM(I3:M3)/5&lt;SumProdMax,1,IF(ISNA(V3),G3,IF(NOT(V3),G3,IF(Q3&gt;CorrMin,G3,NA())))))</f>
        <v>1</v>
      </c>
      <c r="G3">
        <f>IF(MOD(COUNTIF(Data!$T:$T,"="&amp;C3),32)=0,COUNTIF(Data!$T:$T,"="&amp;C3)/32,"_"&amp;COUNTIF(Data!$T:$T,"="&amp;C3))</f>
        <v>2</v>
      </c>
      <c r="H3">
        <f>MATCH(C3,Data!T:T,0)-1</f>
        <v>65</v>
      </c>
      <c r="I3" s="358">
        <f ca="1">IF($G3&gt;1,(SUMPRODUCT(OFFSET(Data!H$1,$H3,,16),OFFSET(Data!H$1,$H3+16,,16))+SUMPRODUCT(OFFSET(Data!H$1,$H3+32,,16),OFFSET(Data!H$1,$H3+48,,16)))/(SUMPRODUCT(OFFSET(Data!H$1,$H3,,16),OFFSET(Data!H$1,$H3,,16))+SUMPRODUCT(OFFSET(Data!H$1,$H3+32,,16),OFFSET(Data!H$1,$H3+32,,16))),"")</f>
        <v>0</v>
      </c>
      <c r="J3" s="358">
        <f ca="1">IF($G3&gt;1,(SUMPRODUCT(OFFSET(Data!I$1,$H3,,16),OFFSET(Data!I$1,$H3+16,,16))+SUMPRODUCT(OFFSET(Data!I$1,$H3+32,,16),OFFSET(Data!I$1,$H3+48,,16)))/(SUMPRODUCT(OFFSET(Data!I$1,$H3,,16),OFFSET(Data!I$1,$H3,,16))+SUMPRODUCT(OFFSET(Data!I$1,$H3+32,,16),OFFSET(Data!I$1,$H3+32,,16))),"")</f>
        <v>0</v>
      </c>
      <c r="K3" s="358">
        <f ca="1">IF($G3&gt;1,(SUMPRODUCT(OFFSET(Data!J$1,$H3,,16),OFFSET(Data!J$1,$H3+16,,16))+SUMPRODUCT(OFFSET(Data!J$1,$H3+32,,16),OFFSET(Data!J$1,$H3+48,,16)))/(SUMPRODUCT(OFFSET(Data!J$1,$H3,,16),OFFSET(Data!J$1,$H3,,16))+SUMPRODUCT(OFFSET(Data!J$1,$H3+32,,16),OFFSET(Data!J$1,$H3+32,,16))),"")</f>
        <v>0</v>
      </c>
      <c r="L3" s="358">
        <f ca="1">IF($G3&gt;1,(SUMPRODUCT(OFFSET(Data!K$1,$H3,,16),OFFSET(Data!K$1,$H3+16,,16))+SUMPRODUCT(OFFSET(Data!K$1,$H3+32,,16),OFFSET(Data!K$1,$H3+48,,16)))/(SUMPRODUCT(OFFSET(Data!K$1,$H3,,16),OFFSET(Data!K$1,$H3,,16))+SUMPRODUCT(OFFSET(Data!K$1,$H3+32,,16),OFFSET(Data!K$1,$H3+32,,16))),"")</f>
        <v>0</v>
      </c>
      <c r="M3" s="358">
        <f ca="1">IF($G3&gt;1,(SUMPRODUCT(OFFSET(Data!L$1,$H3,,16),OFFSET(Data!L$1,$H3+16,,16))+SUMPRODUCT(OFFSET(Data!L$1,$H3+32,,16),OFFSET(Data!L$1,$H3+48,,16)))/(SUMPRODUCT(OFFSET(Data!L$1,$H3,,16),OFFSET(Data!L$1,$H3,,16))+SUMPRODUCT(OFFSET(Data!L$1,$H3+32,,16),OFFSET(Data!L$1,$H3+32,,16))),"")</f>
        <v>0</v>
      </c>
      <c r="N3" s="358">
        <f t="shared" ref="N3:N66" ca="1" si="5">SUM(I3:M3)</f>
        <v>0</v>
      </c>
      <c r="O3" t="str">
        <f ca="1">IF($G3&gt;2,SUMPRODUCT(OFFSET(Data!$H$1,$H3+32,,32),OFFSET(Data!$H$1,$H3+64,,32)),"")</f>
        <v/>
      </c>
      <c r="P3" t="str">
        <f ca="1">IF($G3&gt;2,SUMPRODUCT(OFFSET(Data!$H$1,$H3,,32),OFFSET(Data!$H$1,$H3+64,,32)),"")</f>
        <v/>
      </c>
      <c r="Q3" s="353">
        <f ca="1">IF($G3&gt;1,INDEX(LINEST(OFFSET(Data!H$1,$H3,,16),OFFSET(Data!H$1,$H3+16,,16),1,1),3,1),"")</f>
        <v>0.2367128756792726</v>
      </c>
      <c r="R3" s="353">
        <f ca="1">IF($G3&gt;1,INDEX(LINEST(OFFSET(Data!I$1,$H3,,16),OFFSET(Data!I$1,$H3+16,,16),1,1),3,1),"")</f>
        <v>1.5384615384615056E-2</v>
      </c>
      <c r="S3" s="353">
        <f ca="1">IF($G3&gt;1,INDEX(LINEST(OFFSET(Data!J$1,$H3,,16),OFFSET(Data!J$1,$H3+16,,16),1,1),3,1),"")</f>
        <v>0.12605042016806703</v>
      </c>
      <c r="T3" s="353">
        <f ca="1">IF($G3&gt;1,INDEX(LINEST(OFFSET(Data!K$1,$H3,,16),OFFSET(Data!K$1,$H3+16,,16),1,1),3,1),"")</f>
        <v>2.0408163265305795E-2</v>
      </c>
      <c r="U3" s="353">
        <f ca="1">IF($G3&gt;1,INDEX(LINEST(OFFSET(Data!L$1,$H3,,16),OFFSET(Data!L$1,$H3+16,,16),1,1),3,1),"")</f>
        <v>4.8480930833871928E-2</v>
      </c>
      <c r="V3" s="354" t="str">
        <f t="shared" ref="V3:V66" si="6">IF(ISNUMBER(W3),IF(NOT(Z3),W3=X3,FALSE),"")</f>
        <v/>
      </c>
      <c r="W3" s="355" t="str">
        <f>IF(ISERROR(VLOOKUP($C3,Dates!$A:$C,1,FALSE)),"",VLOOKUP($C3,Dates!$A:$C,MATCH(W$1,Dates!$A$1:$C$1,0),FALSE))</f>
        <v/>
      </c>
      <c r="X3" s="355" t="str">
        <f>IF(ISERROR(VLOOKUP($C3,Dates!$A:$C,1,FALSE)),"",VLOOKUP($C3,Dates!$A:$C,MATCH(X$1,Dates!$A$1:$C$1,0),FALSE))</f>
        <v/>
      </c>
      <c r="Y3" s="355" t="str">
        <f>IF(ISERROR(VLOOKUP($C3,Dates!$A:$C,1,FALSE)),"",VLOOKUP($C3,Dates!$A:$C,MATCH(Y$1,Dates!$A$1:$C$1,0),FALSE))</f>
        <v/>
      </c>
    </row>
    <row r="4" spans="1:27" x14ac:dyDescent="0.25">
      <c r="A4">
        <v>103</v>
      </c>
      <c r="B4" t="s">
        <v>65</v>
      </c>
      <c r="C4" t="str">
        <f t="shared" si="3"/>
        <v>103AM</v>
      </c>
      <c r="E4">
        <f t="shared" si="0"/>
        <v>1</v>
      </c>
      <c r="F4" t="e">
        <f t="shared" si="4"/>
        <v>#N/A</v>
      </c>
      <c r="G4">
        <f>IF(MOD(COUNTIF(Data!$T:$T,"="&amp;C4),32)=0,COUNTIF(Data!$T:$T,"="&amp;C4)/32,"_"&amp;COUNTIF(Data!$T:$T,"="&amp;C4))</f>
        <v>0</v>
      </c>
      <c r="H4" t="e">
        <f>MATCH(C4,Data!T:T,0)-1</f>
        <v>#N/A</v>
      </c>
      <c r="I4" s="358" t="str">
        <f ca="1">IF($G4&gt;1,(SUMPRODUCT(OFFSET(Data!H$1,$H4,,16),OFFSET(Data!H$1,$H4+16,,16))+SUMPRODUCT(OFFSET(Data!H$1,$H4+32,,16),OFFSET(Data!H$1,$H4+48,,16)))/(SUMPRODUCT(OFFSET(Data!H$1,$H4,,16),OFFSET(Data!H$1,$H4,,16))+SUMPRODUCT(OFFSET(Data!H$1,$H4+32,,16),OFFSET(Data!H$1,$H4+32,,16))),"")</f>
        <v/>
      </c>
      <c r="J4" s="358" t="str">
        <f ca="1">IF($G4&gt;1,(SUMPRODUCT(OFFSET(Data!I$1,$H4,,16),OFFSET(Data!I$1,$H4+16,,16))+SUMPRODUCT(OFFSET(Data!I$1,$H4+32,,16),OFFSET(Data!I$1,$H4+48,,16)))/(SUMPRODUCT(OFFSET(Data!I$1,$H4,,16),OFFSET(Data!I$1,$H4,,16))+SUMPRODUCT(OFFSET(Data!I$1,$H4+32,,16),OFFSET(Data!I$1,$H4+32,,16))),"")</f>
        <v/>
      </c>
      <c r="K4" s="358" t="str">
        <f ca="1">IF($G4&gt;1,(SUMPRODUCT(OFFSET(Data!J$1,$H4,,16),OFFSET(Data!J$1,$H4+16,,16))+SUMPRODUCT(OFFSET(Data!J$1,$H4+32,,16),OFFSET(Data!J$1,$H4+48,,16)))/(SUMPRODUCT(OFFSET(Data!J$1,$H4,,16),OFFSET(Data!J$1,$H4,,16))+SUMPRODUCT(OFFSET(Data!J$1,$H4+32,,16),OFFSET(Data!J$1,$H4+32,,16))),"")</f>
        <v/>
      </c>
      <c r="L4" s="358" t="str">
        <f ca="1">IF($G4&gt;1,(SUMPRODUCT(OFFSET(Data!K$1,$H4,,16),OFFSET(Data!K$1,$H4+16,,16))+SUMPRODUCT(OFFSET(Data!K$1,$H4+32,,16),OFFSET(Data!K$1,$H4+48,,16)))/(SUMPRODUCT(OFFSET(Data!K$1,$H4,,16),OFFSET(Data!K$1,$H4,,16))+SUMPRODUCT(OFFSET(Data!K$1,$H4+32,,16),OFFSET(Data!K$1,$H4+32,,16))),"")</f>
        <v/>
      </c>
      <c r="M4" s="358" t="str">
        <f ca="1">IF($G4&gt;1,(SUMPRODUCT(OFFSET(Data!L$1,$H4,,16),OFFSET(Data!L$1,$H4+16,,16))+SUMPRODUCT(OFFSET(Data!L$1,$H4+32,,16),OFFSET(Data!L$1,$H4+48,,16)))/(SUMPRODUCT(OFFSET(Data!L$1,$H4,,16),OFFSET(Data!L$1,$H4,,16))+SUMPRODUCT(OFFSET(Data!L$1,$H4+32,,16),OFFSET(Data!L$1,$H4+32,,16))),"")</f>
        <v/>
      </c>
      <c r="N4" s="358">
        <f t="shared" ca="1" si="5"/>
        <v>0</v>
      </c>
      <c r="O4" t="str">
        <f ca="1">IF($G4&gt;2,SUMPRODUCT(OFFSET(Data!$H$1,$H4+32,,32),OFFSET(Data!$H$1,$H4+64,,32)),"")</f>
        <v/>
      </c>
      <c r="P4" t="str">
        <f ca="1">IF($G4&gt;2,SUMPRODUCT(OFFSET(Data!$H$1,$H4,,32),OFFSET(Data!$H$1,$H4+64,,32)),"")</f>
        <v/>
      </c>
      <c r="Q4" s="353" t="str">
        <f ca="1">IF($G4&gt;1,INDEX(LINEST(OFFSET(Data!H$1,$H4,,16),OFFSET(Data!H$1,$H4+16,,16),1,1),3,1),"")</f>
        <v/>
      </c>
      <c r="R4" s="353" t="str">
        <f ca="1">IF($G4&gt;1,INDEX(LINEST(OFFSET(Data!I$1,$H4,,16),OFFSET(Data!I$1,$H4+16,,16),1,1),3,1),"")</f>
        <v/>
      </c>
      <c r="S4" s="353" t="str">
        <f ca="1">IF($G4&gt;1,INDEX(LINEST(OFFSET(Data!J$1,$H4,,16),OFFSET(Data!J$1,$H4+16,,16),1,1),3,1),"")</f>
        <v/>
      </c>
      <c r="T4" s="353" t="str">
        <f ca="1">IF($G4&gt;1,INDEX(LINEST(OFFSET(Data!K$1,$H4,,16),OFFSET(Data!K$1,$H4+16,,16),1,1),3,1),"")</f>
        <v/>
      </c>
      <c r="U4" s="353" t="str">
        <f ca="1">IF($G4&gt;1,INDEX(LINEST(OFFSET(Data!L$1,$H4,,16),OFFSET(Data!L$1,$H4+16,,16),1,1),3,1),"")</f>
        <v/>
      </c>
      <c r="V4" s="354" t="str">
        <f t="shared" si="6"/>
        <v/>
      </c>
      <c r="W4" s="355" t="str">
        <f>IF(ISERROR(VLOOKUP($C4,Dates!$A:$C,1,FALSE)),"",VLOOKUP($C4,Dates!$A:$C,MATCH(W$1,Dates!$A$1:$C$1,0),FALSE))</f>
        <v/>
      </c>
      <c r="X4" s="355" t="str">
        <f>IF(ISERROR(VLOOKUP($C4,Dates!$A:$C,1,FALSE)),"",VLOOKUP($C4,Dates!$A:$C,MATCH(X$1,Dates!$A$1:$C$1,0),FALSE))</f>
        <v/>
      </c>
      <c r="Y4" s="355" t="str">
        <f>IF(ISERROR(VLOOKUP($C4,Dates!$A:$C,1,FALSE)),"",VLOOKUP($C4,Dates!$A:$C,MATCH(Y$1,Dates!$A$1:$C$1,0),FALSE))</f>
        <v/>
      </c>
    </row>
    <row r="5" spans="1:27" x14ac:dyDescent="0.25">
      <c r="A5">
        <v>104</v>
      </c>
      <c r="B5" t="s">
        <v>65</v>
      </c>
      <c r="C5" t="str">
        <f t="shared" si="3"/>
        <v>104AM</v>
      </c>
      <c r="E5">
        <f t="shared" si="0"/>
        <v>1</v>
      </c>
      <c r="F5">
        <f t="shared" si="4"/>
        <v>1</v>
      </c>
      <c r="G5">
        <f>IF(MOD(COUNTIF(Data!$T:$T,"="&amp;C5),32)=0,COUNTIF(Data!$T:$T,"="&amp;C5)/32,"_"&amp;COUNTIF(Data!$T:$T,"="&amp;C5))</f>
        <v>1</v>
      </c>
      <c r="H5">
        <f>MATCH(C5,Data!T:T,0)-1</f>
        <v>225</v>
      </c>
      <c r="I5" s="358" t="str">
        <f ca="1">IF($G5&gt;1,(SUMPRODUCT(OFFSET(Data!H$1,$H5,,16),OFFSET(Data!H$1,$H5+16,,16))+SUMPRODUCT(OFFSET(Data!H$1,$H5+32,,16),OFFSET(Data!H$1,$H5+48,,16)))/(SUMPRODUCT(OFFSET(Data!H$1,$H5,,16),OFFSET(Data!H$1,$H5,,16))+SUMPRODUCT(OFFSET(Data!H$1,$H5+32,,16),OFFSET(Data!H$1,$H5+32,,16))),"")</f>
        <v/>
      </c>
      <c r="J5" s="358" t="str">
        <f ca="1">IF($G5&gt;1,(SUMPRODUCT(OFFSET(Data!I$1,$H5,,16),OFFSET(Data!I$1,$H5+16,,16))+SUMPRODUCT(OFFSET(Data!I$1,$H5+32,,16),OFFSET(Data!I$1,$H5+48,,16)))/(SUMPRODUCT(OFFSET(Data!I$1,$H5,,16),OFFSET(Data!I$1,$H5,,16))+SUMPRODUCT(OFFSET(Data!I$1,$H5+32,,16),OFFSET(Data!I$1,$H5+32,,16))),"")</f>
        <v/>
      </c>
      <c r="K5" s="358" t="str">
        <f ca="1">IF($G5&gt;1,(SUMPRODUCT(OFFSET(Data!J$1,$H5,,16),OFFSET(Data!J$1,$H5+16,,16))+SUMPRODUCT(OFFSET(Data!J$1,$H5+32,,16),OFFSET(Data!J$1,$H5+48,,16)))/(SUMPRODUCT(OFFSET(Data!J$1,$H5,,16),OFFSET(Data!J$1,$H5,,16))+SUMPRODUCT(OFFSET(Data!J$1,$H5+32,,16),OFFSET(Data!J$1,$H5+32,,16))),"")</f>
        <v/>
      </c>
      <c r="L5" s="358" t="str">
        <f ca="1">IF($G5&gt;1,(SUMPRODUCT(OFFSET(Data!K$1,$H5,,16),OFFSET(Data!K$1,$H5+16,,16))+SUMPRODUCT(OFFSET(Data!K$1,$H5+32,,16),OFFSET(Data!K$1,$H5+48,,16)))/(SUMPRODUCT(OFFSET(Data!K$1,$H5,,16),OFFSET(Data!K$1,$H5,,16))+SUMPRODUCT(OFFSET(Data!K$1,$H5+32,,16),OFFSET(Data!K$1,$H5+32,,16))),"")</f>
        <v/>
      </c>
      <c r="M5" s="358" t="str">
        <f ca="1">IF($G5&gt;1,(SUMPRODUCT(OFFSET(Data!L$1,$H5,,16),OFFSET(Data!L$1,$H5+16,,16))+SUMPRODUCT(OFFSET(Data!L$1,$H5+32,,16),OFFSET(Data!L$1,$H5+48,,16)))/(SUMPRODUCT(OFFSET(Data!L$1,$H5,,16),OFFSET(Data!L$1,$H5,,16))+SUMPRODUCT(OFFSET(Data!L$1,$H5+32,,16),OFFSET(Data!L$1,$H5+32,,16))),"")</f>
        <v/>
      </c>
      <c r="N5" s="358">
        <f t="shared" ca="1" si="5"/>
        <v>0</v>
      </c>
      <c r="O5" t="str">
        <f ca="1">IF($G5&gt;2,SUMPRODUCT(OFFSET(Data!$H$1,$H5+32,,32),OFFSET(Data!$H$1,$H5+64,,32)),"")</f>
        <v/>
      </c>
      <c r="P5" t="str">
        <f ca="1">IF($G5&gt;2,SUMPRODUCT(OFFSET(Data!$H$1,$H5,,32),OFFSET(Data!$H$1,$H5+64,,32)),"")</f>
        <v/>
      </c>
      <c r="Q5" s="353" t="str">
        <f ca="1">IF($G5&gt;1,INDEX(LINEST(OFFSET(Data!H$1,$H5,,16),OFFSET(Data!H$1,$H5+16,,16),1,1),3,1),"")</f>
        <v/>
      </c>
      <c r="R5" s="353" t="str">
        <f ca="1">IF($G5&gt;1,INDEX(LINEST(OFFSET(Data!I$1,$H5,,16),OFFSET(Data!I$1,$H5+16,,16),1,1),3,1),"")</f>
        <v/>
      </c>
      <c r="S5" s="353" t="str">
        <f ca="1">IF($G5&gt;1,INDEX(LINEST(OFFSET(Data!J$1,$H5,,16),OFFSET(Data!J$1,$H5+16,,16),1,1),3,1),"")</f>
        <v/>
      </c>
      <c r="T5" s="353" t="str">
        <f ca="1">IF($G5&gt;1,INDEX(LINEST(OFFSET(Data!K$1,$H5,,16),OFFSET(Data!K$1,$H5+16,,16),1,1),3,1),"")</f>
        <v/>
      </c>
      <c r="U5" s="353" t="str">
        <f ca="1">IF($G5&gt;1,INDEX(LINEST(OFFSET(Data!L$1,$H5,,16),OFFSET(Data!L$1,$H5+16,,16),1,1),3,1),"")</f>
        <v/>
      </c>
      <c r="V5" s="354" t="str">
        <f t="shared" si="6"/>
        <v/>
      </c>
      <c r="W5" s="355" t="str">
        <f>IF(ISERROR(VLOOKUP($C5,Dates!$A:$C,1,FALSE)),"",VLOOKUP($C5,Dates!$A:$C,MATCH(W$1,Dates!$A$1:$C$1,0),FALSE))</f>
        <v/>
      </c>
      <c r="X5" s="355" t="str">
        <f>IF(ISERROR(VLOOKUP($C5,Dates!$A:$C,1,FALSE)),"",VLOOKUP($C5,Dates!$A:$C,MATCH(X$1,Dates!$A$1:$C$1,0),FALSE))</f>
        <v/>
      </c>
      <c r="Y5" s="355" t="str">
        <f>IF(ISERROR(VLOOKUP($C5,Dates!$A:$C,1,FALSE)),"",VLOOKUP($C5,Dates!$A:$C,MATCH(Y$1,Dates!$A$1:$C$1,0),FALSE))</f>
        <v/>
      </c>
    </row>
    <row r="6" spans="1:27" x14ac:dyDescent="0.25">
      <c r="A6">
        <v>105</v>
      </c>
      <c r="B6" t="s">
        <v>65</v>
      </c>
      <c r="C6" t="str">
        <f t="shared" si="3"/>
        <v>105AM</v>
      </c>
      <c r="E6" t="e">
        <f t="shared" si="0"/>
        <v>#N/A</v>
      </c>
      <c r="F6" t="e">
        <f t="shared" si="4"/>
        <v>#N/A</v>
      </c>
      <c r="G6">
        <f>IF(MOD(COUNTIF(Data!$T:$T,"="&amp;C6),32)=0,COUNTIF(Data!$T:$T,"="&amp;C6)/32,"_"&amp;COUNTIF(Data!$T:$T,"="&amp;C6))</f>
        <v>0</v>
      </c>
      <c r="H6" t="e">
        <f>MATCH(C6,Data!T:T,0)-1</f>
        <v>#N/A</v>
      </c>
      <c r="I6" s="358" t="str">
        <f ca="1">IF($G6&gt;1,(SUMPRODUCT(OFFSET(Data!H$1,$H6,,16),OFFSET(Data!H$1,$H6+16,,16))+SUMPRODUCT(OFFSET(Data!H$1,$H6+32,,16),OFFSET(Data!H$1,$H6+48,,16)))/(SUMPRODUCT(OFFSET(Data!H$1,$H6,,16),OFFSET(Data!H$1,$H6,,16))+SUMPRODUCT(OFFSET(Data!H$1,$H6+32,,16),OFFSET(Data!H$1,$H6+32,,16))),"")</f>
        <v/>
      </c>
      <c r="J6" s="358" t="str">
        <f ca="1">IF($G6&gt;1,(SUMPRODUCT(OFFSET(Data!I$1,$H6,,16),OFFSET(Data!I$1,$H6+16,,16))+SUMPRODUCT(OFFSET(Data!I$1,$H6+32,,16),OFFSET(Data!I$1,$H6+48,,16)))/(SUMPRODUCT(OFFSET(Data!I$1,$H6,,16),OFFSET(Data!I$1,$H6,,16))+SUMPRODUCT(OFFSET(Data!I$1,$H6+32,,16),OFFSET(Data!I$1,$H6+32,,16))),"")</f>
        <v/>
      </c>
      <c r="K6" s="358" t="str">
        <f ca="1">IF($G6&gt;1,(SUMPRODUCT(OFFSET(Data!J$1,$H6,,16),OFFSET(Data!J$1,$H6+16,,16))+SUMPRODUCT(OFFSET(Data!J$1,$H6+32,,16),OFFSET(Data!J$1,$H6+48,,16)))/(SUMPRODUCT(OFFSET(Data!J$1,$H6,,16),OFFSET(Data!J$1,$H6,,16))+SUMPRODUCT(OFFSET(Data!J$1,$H6+32,,16),OFFSET(Data!J$1,$H6+32,,16))),"")</f>
        <v/>
      </c>
      <c r="L6" s="358" t="str">
        <f ca="1">IF($G6&gt;1,(SUMPRODUCT(OFFSET(Data!K$1,$H6,,16),OFFSET(Data!K$1,$H6+16,,16))+SUMPRODUCT(OFFSET(Data!K$1,$H6+32,,16),OFFSET(Data!K$1,$H6+48,,16)))/(SUMPRODUCT(OFFSET(Data!K$1,$H6,,16),OFFSET(Data!K$1,$H6,,16))+SUMPRODUCT(OFFSET(Data!K$1,$H6+32,,16),OFFSET(Data!K$1,$H6+32,,16))),"")</f>
        <v/>
      </c>
      <c r="M6" s="358" t="str">
        <f ca="1">IF($G6&gt;1,(SUMPRODUCT(OFFSET(Data!L$1,$H6,,16),OFFSET(Data!L$1,$H6+16,,16))+SUMPRODUCT(OFFSET(Data!L$1,$H6+32,,16),OFFSET(Data!L$1,$H6+48,,16)))/(SUMPRODUCT(OFFSET(Data!L$1,$H6,,16),OFFSET(Data!L$1,$H6,,16))+SUMPRODUCT(OFFSET(Data!L$1,$H6+32,,16),OFFSET(Data!L$1,$H6+32,,16))),"")</f>
        <v/>
      </c>
      <c r="N6" s="358">
        <f t="shared" ca="1" si="5"/>
        <v>0</v>
      </c>
      <c r="O6" t="str">
        <f ca="1">IF($G6&gt;2,SUMPRODUCT(OFFSET(Data!$H$1,$H6+32,,32),OFFSET(Data!$H$1,$H6+64,,32)),"")</f>
        <v/>
      </c>
      <c r="P6" t="str">
        <f ca="1">IF($G6&gt;2,SUMPRODUCT(OFFSET(Data!$H$1,$H6,,32),OFFSET(Data!$H$1,$H6+64,,32)),"")</f>
        <v/>
      </c>
      <c r="Q6" s="353" t="str">
        <f ca="1">IF($G6&gt;1,INDEX(LINEST(OFFSET(Data!H$1,$H6,,16),OFFSET(Data!H$1,$H6+16,,16),1,1),3,1),"")</f>
        <v/>
      </c>
      <c r="R6" s="353" t="str">
        <f ca="1">IF($G6&gt;1,INDEX(LINEST(OFFSET(Data!I$1,$H6,,16),OFFSET(Data!I$1,$H6+16,,16),1,1),3,1),"")</f>
        <v/>
      </c>
      <c r="S6" s="353" t="str">
        <f ca="1">IF($G6&gt;1,INDEX(LINEST(OFFSET(Data!J$1,$H6,,16),OFFSET(Data!J$1,$H6+16,,16),1,1),3,1),"")</f>
        <v/>
      </c>
      <c r="T6" s="353" t="str">
        <f ca="1">IF($G6&gt;1,INDEX(LINEST(OFFSET(Data!K$1,$H6,,16),OFFSET(Data!K$1,$H6+16,,16),1,1),3,1),"")</f>
        <v/>
      </c>
      <c r="U6" s="353" t="str">
        <f ca="1">IF($G6&gt;1,INDEX(LINEST(OFFSET(Data!L$1,$H6,,16),OFFSET(Data!L$1,$H6+16,,16),1,1),3,1),"")</f>
        <v/>
      </c>
      <c r="V6" s="354" t="str">
        <f t="shared" si="6"/>
        <v/>
      </c>
      <c r="W6" s="355" t="str">
        <f>IF(ISERROR(VLOOKUP($C6,Dates!$A:$C,1,FALSE)),"",VLOOKUP($C6,Dates!$A:$C,MATCH(W$1,Dates!$A$1:$C$1,0),FALSE))</f>
        <v/>
      </c>
      <c r="X6" s="355" t="str">
        <f>IF(ISERROR(VLOOKUP($C6,Dates!$A:$C,1,FALSE)),"",VLOOKUP($C6,Dates!$A:$C,MATCH(X$1,Dates!$A$1:$C$1,0),FALSE))</f>
        <v/>
      </c>
      <c r="Y6" s="355" t="str">
        <f>IF(ISERROR(VLOOKUP($C6,Dates!$A:$C,1,FALSE)),"",VLOOKUP($C6,Dates!$A:$C,MATCH(Y$1,Dates!$A$1:$C$1,0),FALSE))</f>
        <v/>
      </c>
    </row>
    <row r="7" spans="1:27" x14ac:dyDescent="0.25">
      <c r="A7">
        <v>106</v>
      </c>
      <c r="B7" t="s">
        <v>65</v>
      </c>
      <c r="C7" t="str">
        <f t="shared" si="3"/>
        <v>106AM</v>
      </c>
      <c r="E7">
        <f t="shared" si="0"/>
        <v>1</v>
      </c>
      <c r="F7">
        <f t="shared" si="4"/>
        <v>1</v>
      </c>
      <c r="G7">
        <f>IF(MOD(COUNTIF(Data!$T:$T,"="&amp;C7),32)=0,COUNTIF(Data!$T:$T,"="&amp;C7)/32,"_"&amp;COUNTIF(Data!$T:$T,"="&amp;C7))</f>
        <v>1</v>
      </c>
      <c r="H7">
        <f>MATCH(C7,Data!T:T,0)-1</f>
        <v>289</v>
      </c>
      <c r="I7" s="358" t="str">
        <f ca="1">IF($G7&gt;1,(SUMPRODUCT(OFFSET(Data!H$1,$H7,,16),OFFSET(Data!H$1,$H7+16,,16))+SUMPRODUCT(OFFSET(Data!H$1,$H7+32,,16),OFFSET(Data!H$1,$H7+48,,16)))/(SUMPRODUCT(OFFSET(Data!H$1,$H7,,16),OFFSET(Data!H$1,$H7,,16))+SUMPRODUCT(OFFSET(Data!H$1,$H7+32,,16),OFFSET(Data!H$1,$H7+32,,16))),"")</f>
        <v/>
      </c>
      <c r="J7" s="358" t="str">
        <f ca="1">IF($G7&gt;1,(SUMPRODUCT(OFFSET(Data!I$1,$H7,,16),OFFSET(Data!I$1,$H7+16,,16))+SUMPRODUCT(OFFSET(Data!I$1,$H7+32,,16),OFFSET(Data!I$1,$H7+48,,16)))/(SUMPRODUCT(OFFSET(Data!I$1,$H7,,16),OFFSET(Data!I$1,$H7,,16))+SUMPRODUCT(OFFSET(Data!I$1,$H7+32,,16),OFFSET(Data!I$1,$H7+32,,16))),"")</f>
        <v/>
      </c>
      <c r="K7" s="358" t="str">
        <f ca="1">IF($G7&gt;1,(SUMPRODUCT(OFFSET(Data!J$1,$H7,,16),OFFSET(Data!J$1,$H7+16,,16))+SUMPRODUCT(OFFSET(Data!J$1,$H7+32,,16),OFFSET(Data!J$1,$H7+48,,16)))/(SUMPRODUCT(OFFSET(Data!J$1,$H7,,16),OFFSET(Data!J$1,$H7,,16))+SUMPRODUCT(OFFSET(Data!J$1,$H7+32,,16),OFFSET(Data!J$1,$H7+32,,16))),"")</f>
        <v/>
      </c>
      <c r="L7" s="358" t="str">
        <f ca="1">IF($G7&gt;1,(SUMPRODUCT(OFFSET(Data!K$1,$H7,,16),OFFSET(Data!K$1,$H7+16,,16))+SUMPRODUCT(OFFSET(Data!K$1,$H7+32,,16),OFFSET(Data!K$1,$H7+48,,16)))/(SUMPRODUCT(OFFSET(Data!K$1,$H7,,16),OFFSET(Data!K$1,$H7,,16))+SUMPRODUCT(OFFSET(Data!K$1,$H7+32,,16),OFFSET(Data!K$1,$H7+32,,16))),"")</f>
        <v/>
      </c>
      <c r="M7" s="358" t="str">
        <f ca="1">IF($G7&gt;1,(SUMPRODUCT(OFFSET(Data!L$1,$H7,,16),OFFSET(Data!L$1,$H7+16,,16))+SUMPRODUCT(OFFSET(Data!L$1,$H7+32,,16),OFFSET(Data!L$1,$H7+48,,16)))/(SUMPRODUCT(OFFSET(Data!L$1,$H7,,16),OFFSET(Data!L$1,$H7,,16))+SUMPRODUCT(OFFSET(Data!L$1,$H7+32,,16),OFFSET(Data!L$1,$H7+32,,16))),"")</f>
        <v/>
      </c>
      <c r="N7" s="358">
        <f t="shared" ca="1" si="5"/>
        <v>0</v>
      </c>
      <c r="O7" t="str">
        <f ca="1">IF($G7&gt;2,SUMPRODUCT(OFFSET(Data!$H$1,$H7+32,,32),OFFSET(Data!$H$1,$H7+64,,32)),"")</f>
        <v/>
      </c>
      <c r="P7" t="str">
        <f ca="1">IF($G7&gt;2,SUMPRODUCT(OFFSET(Data!$H$1,$H7,,32),OFFSET(Data!$H$1,$H7+64,,32)),"")</f>
        <v/>
      </c>
      <c r="Q7" s="353" t="str">
        <f ca="1">IF($G7&gt;1,INDEX(LINEST(OFFSET(Data!H$1,$H7,,16),OFFSET(Data!H$1,$H7+16,,16),1,1),3,1),"")</f>
        <v/>
      </c>
      <c r="R7" s="353" t="str">
        <f ca="1">IF($G7&gt;1,INDEX(LINEST(OFFSET(Data!I$1,$H7,,16),OFFSET(Data!I$1,$H7+16,,16),1,1),3,1),"")</f>
        <v/>
      </c>
      <c r="S7" s="353" t="str">
        <f ca="1">IF($G7&gt;1,INDEX(LINEST(OFFSET(Data!J$1,$H7,,16),OFFSET(Data!J$1,$H7+16,,16),1,1),3,1),"")</f>
        <v/>
      </c>
      <c r="T7" s="353" t="str">
        <f ca="1">IF($G7&gt;1,INDEX(LINEST(OFFSET(Data!K$1,$H7,,16),OFFSET(Data!K$1,$H7+16,,16),1,1),3,1),"")</f>
        <v/>
      </c>
      <c r="U7" s="353" t="str">
        <f ca="1">IF($G7&gt;1,INDEX(LINEST(OFFSET(Data!L$1,$H7,,16),OFFSET(Data!L$1,$H7+16,,16),1,1),3,1),"")</f>
        <v/>
      </c>
      <c r="V7" s="354" t="str">
        <f t="shared" si="6"/>
        <v/>
      </c>
      <c r="W7" s="355" t="str">
        <f>IF(ISERROR(VLOOKUP($C7,Dates!$A:$C,1,FALSE)),"",VLOOKUP($C7,Dates!$A:$C,MATCH(W$1,Dates!$A$1:$C$1,0),FALSE))</f>
        <v/>
      </c>
      <c r="X7" s="355" t="str">
        <f>IF(ISERROR(VLOOKUP($C7,Dates!$A:$C,1,FALSE)),"",VLOOKUP($C7,Dates!$A:$C,MATCH(X$1,Dates!$A$1:$C$1,0),FALSE))</f>
        <v/>
      </c>
      <c r="Y7" s="355" t="str">
        <f>IF(ISERROR(VLOOKUP($C7,Dates!$A:$C,1,FALSE)),"",VLOOKUP($C7,Dates!$A:$C,MATCH(Y$1,Dates!$A$1:$C$1,0),FALSE))</f>
        <v/>
      </c>
    </row>
    <row r="8" spans="1:27" x14ac:dyDescent="0.25">
      <c r="A8">
        <v>107</v>
      </c>
      <c r="B8" t="s">
        <v>65</v>
      </c>
      <c r="C8" t="str">
        <f t="shared" si="3"/>
        <v>107AM</v>
      </c>
      <c r="E8" t="e">
        <f t="shared" si="0"/>
        <v>#N/A</v>
      </c>
      <c r="F8" t="e">
        <f t="shared" si="4"/>
        <v>#N/A</v>
      </c>
      <c r="G8">
        <f>IF(MOD(COUNTIF(Data!$T:$T,"="&amp;C8),32)=0,COUNTIF(Data!$T:$T,"="&amp;C8)/32,"_"&amp;COUNTIF(Data!$T:$T,"="&amp;C8))</f>
        <v>0</v>
      </c>
      <c r="H8" t="e">
        <f>MATCH(C8,Data!T:T,0)-1</f>
        <v>#N/A</v>
      </c>
      <c r="I8" s="358" t="str">
        <f ca="1">IF($G8&gt;1,(SUMPRODUCT(OFFSET(Data!H$1,$H8,,16),OFFSET(Data!H$1,$H8+16,,16))+SUMPRODUCT(OFFSET(Data!H$1,$H8+32,,16),OFFSET(Data!H$1,$H8+48,,16)))/(SUMPRODUCT(OFFSET(Data!H$1,$H8,,16),OFFSET(Data!H$1,$H8,,16))+SUMPRODUCT(OFFSET(Data!H$1,$H8+32,,16),OFFSET(Data!H$1,$H8+32,,16))),"")</f>
        <v/>
      </c>
      <c r="J8" s="358" t="str">
        <f ca="1">IF($G8&gt;1,(SUMPRODUCT(OFFSET(Data!I$1,$H8,,16),OFFSET(Data!I$1,$H8+16,,16))+SUMPRODUCT(OFFSET(Data!I$1,$H8+32,,16),OFFSET(Data!I$1,$H8+48,,16)))/(SUMPRODUCT(OFFSET(Data!I$1,$H8,,16),OFFSET(Data!I$1,$H8,,16))+SUMPRODUCT(OFFSET(Data!I$1,$H8+32,,16),OFFSET(Data!I$1,$H8+32,,16))),"")</f>
        <v/>
      </c>
      <c r="K8" s="358" t="str">
        <f ca="1">IF($G8&gt;1,(SUMPRODUCT(OFFSET(Data!J$1,$H8,,16),OFFSET(Data!J$1,$H8+16,,16))+SUMPRODUCT(OFFSET(Data!J$1,$H8+32,,16),OFFSET(Data!J$1,$H8+48,,16)))/(SUMPRODUCT(OFFSET(Data!J$1,$H8,,16),OFFSET(Data!J$1,$H8,,16))+SUMPRODUCT(OFFSET(Data!J$1,$H8+32,,16),OFFSET(Data!J$1,$H8+32,,16))),"")</f>
        <v/>
      </c>
      <c r="L8" s="358" t="str">
        <f ca="1">IF($G8&gt;1,(SUMPRODUCT(OFFSET(Data!K$1,$H8,,16),OFFSET(Data!K$1,$H8+16,,16))+SUMPRODUCT(OFFSET(Data!K$1,$H8+32,,16),OFFSET(Data!K$1,$H8+48,,16)))/(SUMPRODUCT(OFFSET(Data!K$1,$H8,,16),OFFSET(Data!K$1,$H8,,16))+SUMPRODUCT(OFFSET(Data!K$1,$H8+32,,16),OFFSET(Data!K$1,$H8+32,,16))),"")</f>
        <v/>
      </c>
      <c r="M8" s="358" t="str">
        <f ca="1">IF($G8&gt;1,(SUMPRODUCT(OFFSET(Data!L$1,$H8,,16),OFFSET(Data!L$1,$H8+16,,16))+SUMPRODUCT(OFFSET(Data!L$1,$H8+32,,16),OFFSET(Data!L$1,$H8+48,,16)))/(SUMPRODUCT(OFFSET(Data!L$1,$H8,,16),OFFSET(Data!L$1,$H8,,16))+SUMPRODUCT(OFFSET(Data!L$1,$H8+32,,16),OFFSET(Data!L$1,$H8+32,,16))),"")</f>
        <v/>
      </c>
      <c r="N8" s="358">
        <f t="shared" ca="1" si="5"/>
        <v>0</v>
      </c>
      <c r="O8" t="str">
        <f ca="1">IF($G8&gt;2,SUMPRODUCT(OFFSET(Data!$H$1,$H8+32,,32),OFFSET(Data!$H$1,$H8+64,,32)),"")</f>
        <v/>
      </c>
      <c r="P8" t="str">
        <f ca="1">IF($G8&gt;2,SUMPRODUCT(OFFSET(Data!$H$1,$H8,,32),OFFSET(Data!$H$1,$H8+64,,32)),"")</f>
        <v/>
      </c>
      <c r="Q8" s="353" t="str">
        <f ca="1">IF($G8&gt;1,INDEX(LINEST(OFFSET(Data!H$1,$H8,,16),OFFSET(Data!H$1,$H8+16,,16),1,1),3,1),"")</f>
        <v/>
      </c>
      <c r="R8" s="353" t="str">
        <f ca="1">IF($G8&gt;1,INDEX(LINEST(OFFSET(Data!I$1,$H8,,16),OFFSET(Data!I$1,$H8+16,,16),1,1),3,1),"")</f>
        <v/>
      </c>
      <c r="S8" s="353" t="str">
        <f ca="1">IF($G8&gt;1,INDEX(LINEST(OFFSET(Data!J$1,$H8,,16),OFFSET(Data!J$1,$H8+16,,16),1,1),3,1),"")</f>
        <v/>
      </c>
      <c r="T8" s="353" t="str">
        <f ca="1">IF($G8&gt;1,INDEX(LINEST(OFFSET(Data!K$1,$H8,,16),OFFSET(Data!K$1,$H8+16,,16),1,1),3,1),"")</f>
        <v/>
      </c>
      <c r="U8" s="353" t="str">
        <f ca="1">IF($G8&gt;1,INDEX(LINEST(OFFSET(Data!L$1,$H8,,16),OFFSET(Data!L$1,$H8+16,,16),1,1),3,1),"")</f>
        <v/>
      </c>
      <c r="V8" s="354" t="str">
        <f t="shared" si="6"/>
        <v/>
      </c>
      <c r="W8" s="355" t="str">
        <f>IF(ISERROR(VLOOKUP($C8,Dates!$A:$C,1,FALSE)),"",VLOOKUP($C8,Dates!$A:$C,MATCH(W$1,Dates!$A$1:$C$1,0),FALSE))</f>
        <v/>
      </c>
      <c r="X8" s="355" t="str">
        <f>IF(ISERROR(VLOOKUP($C8,Dates!$A:$C,1,FALSE)),"",VLOOKUP($C8,Dates!$A:$C,MATCH(X$1,Dates!$A$1:$C$1,0),FALSE))</f>
        <v/>
      </c>
      <c r="Y8" s="355" t="str">
        <f>IF(ISERROR(VLOOKUP($C8,Dates!$A:$C,1,FALSE)),"",VLOOKUP($C8,Dates!$A:$C,MATCH(Y$1,Dates!$A$1:$C$1,0),FALSE))</f>
        <v/>
      </c>
    </row>
    <row r="9" spans="1:27" x14ac:dyDescent="0.25">
      <c r="A9">
        <v>108</v>
      </c>
      <c r="B9" t="s">
        <v>65</v>
      </c>
      <c r="C9" t="str">
        <f t="shared" si="3"/>
        <v>108AM</v>
      </c>
      <c r="E9">
        <f t="shared" si="0"/>
        <v>1</v>
      </c>
      <c r="F9">
        <f t="shared" si="4"/>
        <v>1</v>
      </c>
      <c r="G9">
        <f>IF(MOD(COUNTIF(Data!$T:$T,"="&amp;C9),32)=0,COUNTIF(Data!$T:$T,"="&amp;C9)/32,"_"&amp;COUNTIF(Data!$T:$T,"="&amp;C9))</f>
        <v>1</v>
      </c>
      <c r="H9">
        <f>MATCH(C9,Data!T:T,0)-1</f>
        <v>353</v>
      </c>
      <c r="I9" s="358" t="str">
        <f ca="1">IF($G9&gt;1,(SUMPRODUCT(OFFSET(Data!H$1,$H9,,16),OFFSET(Data!H$1,$H9+16,,16))+SUMPRODUCT(OFFSET(Data!H$1,$H9+32,,16),OFFSET(Data!H$1,$H9+48,,16)))/(SUMPRODUCT(OFFSET(Data!H$1,$H9,,16),OFFSET(Data!H$1,$H9,,16))+SUMPRODUCT(OFFSET(Data!H$1,$H9+32,,16),OFFSET(Data!H$1,$H9+32,,16))),"")</f>
        <v/>
      </c>
      <c r="J9" s="358" t="str">
        <f ca="1">IF($G9&gt;1,(SUMPRODUCT(OFFSET(Data!I$1,$H9,,16),OFFSET(Data!I$1,$H9+16,,16))+SUMPRODUCT(OFFSET(Data!I$1,$H9+32,,16),OFFSET(Data!I$1,$H9+48,,16)))/(SUMPRODUCT(OFFSET(Data!I$1,$H9,,16),OFFSET(Data!I$1,$H9,,16))+SUMPRODUCT(OFFSET(Data!I$1,$H9+32,,16),OFFSET(Data!I$1,$H9+32,,16))),"")</f>
        <v/>
      </c>
      <c r="K9" s="358" t="str">
        <f ca="1">IF($G9&gt;1,(SUMPRODUCT(OFFSET(Data!J$1,$H9,,16),OFFSET(Data!J$1,$H9+16,,16))+SUMPRODUCT(OFFSET(Data!J$1,$H9+32,,16),OFFSET(Data!J$1,$H9+48,,16)))/(SUMPRODUCT(OFFSET(Data!J$1,$H9,,16),OFFSET(Data!J$1,$H9,,16))+SUMPRODUCT(OFFSET(Data!J$1,$H9+32,,16),OFFSET(Data!J$1,$H9+32,,16))),"")</f>
        <v/>
      </c>
      <c r="L9" s="358" t="str">
        <f ca="1">IF($G9&gt;1,(SUMPRODUCT(OFFSET(Data!K$1,$H9,,16),OFFSET(Data!K$1,$H9+16,,16))+SUMPRODUCT(OFFSET(Data!K$1,$H9+32,,16),OFFSET(Data!K$1,$H9+48,,16)))/(SUMPRODUCT(OFFSET(Data!K$1,$H9,,16),OFFSET(Data!K$1,$H9,,16))+SUMPRODUCT(OFFSET(Data!K$1,$H9+32,,16),OFFSET(Data!K$1,$H9+32,,16))),"")</f>
        <v/>
      </c>
      <c r="M9" s="358" t="str">
        <f ca="1">IF($G9&gt;1,(SUMPRODUCT(OFFSET(Data!L$1,$H9,,16),OFFSET(Data!L$1,$H9+16,,16))+SUMPRODUCT(OFFSET(Data!L$1,$H9+32,,16),OFFSET(Data!L$1,$H9+48,,16)))/(SUMPRODUCT(OFFSET(Data!L$1,$H9,,16),OFFSET(Data!L$1,$H9,,16))+SUMPRODUCT(OFFSET(Data!L$1,$H9+32,,16),OFFSET(Data!L$1,$H9+32,,16))),"")</f>
        <v/>
      </c>
      <c r="N9" s="358">
        <f t="shared" ca="1" si="5"/>
        <v>0</v>
      </c>
      <c r="O9" t="str">
        <f ca="1">IF($G9&gt;2,SUMPRODUCT(OFFSET(Data!$H$1,$H9+32,,32),OFFSET(Data!$H$1,$H9+64,,32)),"")</f>
        <v/>
      </c>
      <c r="P9" t="str">
        <f ca="1">IF($G9&gt;2,SUMPRODUCT(OFFSET(Data!$H$1,$H9,,32),OFFSET(Data!$H$1,$H9+64,,32)),"")</f>
        <v/>
      </c>
      <c r="Q9" s="353" t="str">
        <f ca="1">IF($G9&gt;1,INDEX(LINEST(OFFSET(Data!H$1,$H9,,16),OFFSET(Data!H$1,$H9+16,,16),1,1),3,1),"")</f>
        <v/>
      </c>
      <c r="R9" s="353" t="str">
        <f ca="1">IF($G9&gt;1,INDEX(LINEST(OFFSET(Data!I$1,$H9,,16),OFFSET(Data!I$1,$H9+16,,16),1,1),3,1),"")</f>
        <v/>
      </c>
      <c r="S9" s="353" t="str">
        <f ca="1">IF($G9&gt;1,INDEX(LINEST(OFFSET(Data!J$1,$H9,,16),OFFSET(Data!J$1,$H9+16,,16),1,1),3,1),"")</f>
        <v/>
      </c>
      <c r="T9" s="353" t="str">
        <f ca="1">IF($G9&gt;1,INDEX(LINEST(OFFSET(Data!K$1,$H9,,16),OFFSET(Data!K$1,$H9+16,,16),1,1),3,1),"")</f>
        <v/>
      </c>
      <c r="U9" s="353" t="str">
        <f ca="1">IF($G9&gt;1,INDEX(LINEST(OFFSET(Data!L$1,$H9,,16),OFFSET(Data!L$1,$H9+16,,16),1,1),3,1),"")</f>
        <v/>
      </c>
      <c r="V9" s="354" t="str">
        <f t="shared" si="6"/>
        <v/>
      </c>
      <c r="W9" s="355" t="str">
        <f>IF(ISERROR(VLOOKUP($C9,Dates!$A:$C,1,FALSE)),"",VLOOKUP($C9,Dates!$A:$C,MATCH(W$1,Dates!$A$1:$C$1,0),FALSE))</f>
        <v/>
      </c>
      <c r="X9" s="355" t="str">
        <f>IF(ISERROR(VLOOKUP($C9,Dates!$A:$C,1,FALSE)),"",VLOOKUP($C9,Dates!$A:$C,MATCH(X$1,Dates!$A$1:$C$1,0),FALSE))</f>
        <v/>
      </c>
      <c r="Y9" s="355" t="str">
        <f>IF(ISERROR(VLOOKUP($C9,Dates!$A:$C,1,FALSE)),"",VLOOKUP($C9,Dates!$A:$C,MATCH(Y$1,Dates!$A$1:$C$1,0),FALSE))</f>
        <v/>
      </c>
    </row>
    <row r="10" spans="1:27" x14ac:dyDescent="0.25">
      <c r="A10">
        <v>109</v>
      </c>
      <c r="B10" t="s">
        <v>65</v>
      </c>
      <c r="C10" t="str">
        <f t="shared" si="3"/>
        <v>109AM</v>
      </c>
      <c r="E10" t="e">
        <f t="shared" si="0"/>
        <v>#N/A</v>
      </c>
      <c r="F10" t="e">
        <f t="shared" si="4"/>
        <v>#N/A</v>
      </c>
      <c r="G10">
        <f>IF(MOD(COUNTIF(Data!$T:$T,"="&amp;C10),32)=0,COUNTIF(Data!$T:$T,"="&amp;C10)/32,"_"&amp;COUNTIF(Data!$T:$T,"="&amp;C10))</f>
        <v>0</v>
      </c>
      <c r="H10" t="e">
        <f>MATCH(C10,Data!T:T,0)-1</f>
        <v>#N/A</v>
      </c>
      <c r="I10" s="358" t="str">
        <f ca="1">IF($G10&gt;1,(SUMPRODUCT(OFFSET(Data!H$1,$H10,,16),OFFSET(Data!H$1,$H10+16,,16))+SUMPRODUCT(OFFSET(Data!H$1,$H10+32,,16),OFFSET(Data!H$1,$H10+48,,16)))/(SUMPRODUCT(OFFSET(Data!H$1,$H10,,16),OFFSET(Data!H$1,$H10,,16))+SUMPRODUCT(OFFSET(Data!H$1,$H10+32,,16),OFFSET(Data!H$1,$H10+32,,16))),"")</f>
        <v/>
      </c>
      <c r="J10" s="358" t="str">
        <f ca="1">IF($G10&gt;1,(SUMPRODUCT(OFFSET(Data!I$1,$H10,,16),OFFSET(Data!I$1,$H10+16,,16))+SUMPRODUCT(OFFSET(Data!I$1,$H10+32,,16),OFFSET(Data!I$1,$H10+48,,16)))/(SUMPRODUCT(OFFSET(Data!I$1,$H10,,16),OFFSET(Data!I$1,$H10,,16))+SUMPRODUCT(OFFSET(Data!I$1,$H10+32,,16),OFFSET(Data!I$1,$H10+32,,16))),"")</f>
        <v/>
      </c>
      <c r="K10" s="358" t="str">
        <f ca="1">IF($G10&gt;1,(SUMPRODUCT(OFFSET(Data!J$1,$H10,,16),OFFSET(Data!J$1,$H10+16,,16))+SUMPRODUCT(OFFSET(Data!J$1,$H10+32,,16),OFFSET(Data!J$1,$H10+48,,16)))/(SUMPRODUCT(OFFSET(Data!J$1,$H10,,16),OFFSET(Data!J$1,$H10,,16))+SUMPRODUCT(OFFSET(Data!J$1,$H10+32,,16),OFFSET(Data!J$1,$H10+32,,16))),"")</f>
        <v/>
      </c>
      <c r="L10" s="358" t="str">
        <f ca="1">IF($G10&gt;1,(SUMPRODUCT(OFFSET(Data!K$1,$H10,,16),OFFSET(Data!K$1,$H10+16,,16))+SUMPRODUCT(OFFSET(Data!K$1,$H10+32,,16),OFFSET(Data!K$1,$H10+48,,16)))/(SUMPRODUCT(OFFSET(Data!K$1,$H10,,16),OFFSET(Data!K$1,$H10,,16))+SUMPRODUCT(OFFSET(Data!K$1,$H10+32,,16),OFFSET(Data!K$1,$H10+32,,16))),"")</f>
        <v/>
      </c>
      <c r="M10" s="358" t="str">
        <f ca="1">IF($G10&gt;1,(SUMPRODUCT(OFFSET(Data!L$1,$H10,,16),OFFSET(Data!L$1,$H10+16,,16))+SUMPRODUCT(OFFSET(Data!L$1,$H10+32,,16),OFFSET(Data!L$1,$H10+48,,16)))/(SUMPRODUCT(OFFSET(Data!L$1,$H10,,16),OFFSET(Data!L$1,$H10,,16))+SUMPRODUCT(OFFSET(Data!L$1,$H10+32,,16),OFFSET(Data!L$1,$H10+32,,16))),"")</f>
        <v/>
      </c>
      <c r="N10" s="358">
        <f t="shared" ca="1" si="5"/>
        <v>0</v>
      </c>
      <c r="O10" t="str">
        <f ca="1">IF($G10&gt;2,SUMPRODUCT(OFFSET(Data!$H$1,$H10+32,,32),OFFSET(Data!$H$1,$H10+64,,32)),"")</f>
        <v/>
      </c>
      <c r="P10" t="str">
        <f ca="1">IF($G10&gt;2,SUMPRODUCT(OFFSET(Data!$H$1,$H10,,32),OFFSET(Data!$H$1,$H10+64,,32)),"")</f>
        <v/>
      </c>
      <c r="Q10" s="353" t="str">
        <f ca="1">IF($G10&gt;1,INDEX(LINEST(OFFSET(Data!H$1,$H10,,16),OFFSET(Data!H$1,$H10+16,,16),1,1),3,1),"")</f>
        <v/>
      </c>
      <c r="R10" s="353" t="str">
        <f ca="1">IF($G10&gt;1,INDEX(LINEST(OFFSET(Data!I$1,$H10,,16),OFFSET(Data!I$1,$H10+16,,16),1,1),3,1),"")</f>
        <v/>
      </c>
      <c r="S10" s="353" t="str">
        <f ca="1">IF($G10&gt;1,INDEX(LINEST(OFFSET(Data!J$1,$H10,,16),OFFSET(Data!J$1,$H10+16,,16),1,1),3,1),"")</f>
        <v/>
      </c>
      <c r="T10" s="353" t="str">
        <f ca="1">IF($G10&gt;1,INDEX(LINEST(OFFSET(Data!K$1,$H10,,16),OFFSET(Data!K$1,$H10+16,,16),1,1),3,1),"")</f>
        <v/>
      </c>
      <c r="U10" s="353" t="str">
        <f ca="1">IF($G10&gt;1,INDEX(LINEST(OFFSET(Data!L$1,$H10,,16),OFFSET(Data!L$1,$H10+16,,16),1,1),3,1),"")</f>
        <v/>
      </c>
      <c r="V10" s="354" t="str">
        <f t="shared" si="6"/>
        <v/>
      </c>
      <c r="W10" s="355" t="str">
        <f>IF(ISERROR(VLOOKUP($C10,Dates!$A:$C,1,FALSE)),"",VLOOKUP($C10,Dates!$A:$C,MATCH(W$1,Dates!$A$1:$C$1,0),FALSE))</f>
        <v/>
      </c>
      <c r="X10" s="355" t="str">
        <f>IF(ISERROR(VLOOKUP($C10,Dates!$A:$C,1,FALSE)),"",VLOOKUP($C10,Dates!$A:$C,MATCH(X$1,Dates!$A$1:$C$1,0),FALSE))</f>
        <v/>
      </c>
      <c r="Y10" s="355" t="str">
        <f>IF(ISERROR(VLOOKUP($C10,Dates!$A:$C,1,FALSE)),"",VLOOKUP($C10,Dates!$A:$C,MATCH(Y$1,Dates!$A$1:$C$1,0),FALSE))</f>
        <v/>
      </c>
    </row>
    <row r="11" spans="1:27" x14ac:dyDescent="0.25">
      <c r="A11">
        <v>110</v>
      </c>
      <c r="B11" t="s">
        <v>65</v>
      </c>
      <c r="C11" t="str">
        <f t="shared" si="3"/>
        <v>110AM</v>
      </c>
      <c r="E11">
        <f t="shared" si="0"/>
        <v>1</v>
      </c>
      <c r="F11" t="e">
        <f t="shared" si="4"/>
        <v>#N/A</v>
      </c>
      <c r="G11">
        <f>IF(MOD(COUNTIF(Data!$T:$T,"="&amp;C11),32)=0,COUNTIF(Data!$T:$T,"="&amp;C11)/32,"_"&amp;COUNTIF(Data!$T:$T,"="&amp;C11))</f>
        <v>0</v>
      </c>
      <c r="H11" t="e">
        <f>MATCH(C11,Data!T:T,0)-1</f>
        <v>#N/A</v>
      </c>
      <c r="I11" s="358" t="str">
        <f ca="1">IF($G11&gt;1,(SUMPRODUCT(OFFSET(Data!H$1,$H11,,16),OFFSET(Data!H$1,$H11+16,,16))+SUMPRODUCT(OFFSET(Data!H$1,$H11+32,,16),OFFSET(Data!H$1,$H11+48,,16)))/(SUMPRODUCT(OFFSET(Data!H$1,$H11,,16),OFFSET(Data!H$1,$H11,,16))+SUMPRODUCT(OFFSET(Data!H$1,$H11+32,,16),OFFSET(Data!H$1,$H11+32,,16))),"")</f>
        <v/>
      </c>
      <c r="J11" s="358" t="str">
        <f ca="1">IF($G11&gt;1,(SUMPRODUCT(OFFSET(Data!I$1,$H11,,16),OFFSET(Data!I$1,$H11+16,,16))+SUMPRODUCT(OFFSET(Data!I$1,$H11+32,,16),OFFSET(Data!I$1,$H11+48,,16)))/(SUMPRODUCT(OFFSET(Data!I$1,$H11,,16),OFFSET(Data!I$1,$H11,,16))+SUMPRODUCT(OFFSET(Data!I$1,$H11+32,,16),OFFSET(Data!I$1,$H11+32,,16))),"")</f>
        <v/>
      </c>
      <c r="K11" s="358" t="str">
        <f ca="1">IF($G11&gt;1,(SUMPRODUCT(OFFSET(Data!J$1,$H11,,16),OFFSET(Data!J$1,$H11+16,,16))+SUMPRODUCT(OFFSET(Data!J$1,$H11+32,,16),OFFSET(Data!J$1,$H11+48,,16)))/(SUMPRODUCT(OFFSET(Data!J$1,$H11,,16),OFFSET(Data!J$1,$H11,,16))+SUMPRODUCT(OFFSET(Data!J$1,$H11+32,,16),OFFSET(Data!J$1,$H11+32,,16))),"")</f>
        <v/>
      </c>
      <c r="L11" s="358" t="str">
        <f ca="1">IF($G11&gt;1,(SUMPRODUCT(OFFSET(Data!K$1,$H11,,16),OFFSET(Data!K$1,$H11+16,,16))+SUMPRODUCT(OFFSET(Data!K$1,$H11+32,,16),OFFSET(Data!K$1,$H11+48,,16)))/(SUMPRODUCT(OFFSET(Data!K$1,$H11,,16),OFFSET(Data!K$1,$H11,,16))+SUMPRODUCT(OFFSET(Data!K$1,$H11+32,,16),OFFSET(Data!K$1,$H11+32,,16))),"")</f>
        <v/>
      </c>
      <c r="M11" s="358" t="str">
        <f ca="1">IF($G11&gt;1,(SUMPRODUCT(OFFSET(Data!L$1,$H11,,16),OFFSET(Data!L$1,$H11+16,,16))+SUMPRODUCT(OFFSET(Data!L$1,$H11+32,,16),OFFSET(Data!L$1,$H11+48,,16)))/(SUMPRODUCT(OFFSET(Data!L$1,$H11,,16),OFFSET(Data!L$1,$H11,,16))+SUMPRODUCT(OFFSET(Data!L$1,$H11+32,,16),OFFSET(Data!L$1,$H11+32,,16))),"")</f>
        <v/>
      </c>
      <c r="N11" s="358">
        <f t="shared" ca="1" si="5"/>
        <v>0</v>
      </c>
      <c r="O11" t="str">
        <f ca="1">IF($G11&gt;2,SUMPRODUCT(OFFSET(Data!$H$1,$H11+32,,32),OFFSET(Data!$H$1,$H11+64,,32)),"")</f>
        <v/>
      </c>
      <c r="P11" t="str">
        <f ca="1">IF($G11&gt;2,SUMPRODUCT(OFFSET(Data!$H$1,$H11,,32),OFFSET(Data!$H$1,$H11+64,,32)),"")</f>
        <v/>
      </c>
      <c r="Q11" s="353" t="str">
        <f ca="1">IF($G11&gt;1,INDEX(LINEST(OFFSET(Data!H$1,$H11,,16),OFFSET(Data!H$1,$H11+16,,16),1,1),3,1),"")</f>
        <v/>
      </c>
      <c r="R11" s="353" t="str">
        <f ca="1">IF($G11&gt;1,INDEX(LINEST(OFFSET(Data!I$1,$H11,,16),OFFSET(Data!I$1,$H11+16,,16),1,1),3,1),"")</f>
        <v/>
      </c>
      <c r="S11" s="353" t="str">
        <f ca="1">IF($G11&gt;1,INDEX(LINEST(OFFSET(Data!J$1,$H11,,16),OFFSET(Data!J$1,$H11+16,,16),1,1),3,1),"")</f>
        <v/>
      </c>
      <c r="T11" s="353" t="str">
        <f ca="1">IF($G11&gt;1,INDEX(LINEST(OFFSET(Data!K$1,$H11,,16),OFFSET(Data!K$1,$H11+16,,16),1,1),3,1),"")</f>
        <v/>
      </c>
      <c r="U11" s="353" t="str">
        <f ca="1">IF($G11&gt;1,INDEX(LINEST(OFFSET(Data!L$1,$H11,,16),OFFSET(Data!L$1,$H11+16,,16),1,1),3,1),"")</f>
        <v/>
      </c>
      <c r="V11" s="354" t="str">
        <f t="shared" si="6"/>
        <v/>
      </c>
      <c r="W11" s="355" t="str">
        <f>IF(ISERROR(VLOOKUP($C11,Dates!$A:$C,1,FALSE)),"",VLOOKUP($C11,Dates!$A:$C,MATCH(W$1,Dates!$A$1:$C$1,0),FALSE))</f>
        <v/>
      </c>
      <c r="X11" s="355" t="str">
        <f>IF(ISERROR(VLOOKUP($C11,Dates!$A:$C,1,FALSE)),"",VLOOKUP($C11,Dates!$A:$C,MATCH(X$1,Dates!$A$1:$C$1,0),FALSE))</f>
        <v/>
      </c>
      <c r="Y11" s="355" t="str">
        <f>IF(ISERROR(VLOOKUP($C11,Dates!$A:$C,1,FALSE)),"",VLOOKUP($C11,Dates!$A:$C,MATCH(Y$1,Dates!$A$1:$C$1,0),FALSE))</f>
        <v/>
      </c>
    </row>
    <row r="12" spans="1:27" x14ac:dyDescent="0.25">
      <c r="A12">
        <v>111</v>
      </c>
      <c r="B12" t="s">
        <v>65</v>
      </c>
      <c r="C12" t="str">
        <f t="shared" si="3"/>
        <v>111AM</v>
      </c>
      <c r="E12">
        <f t="shared" si="0"/>
        <v>1</v>
      </c>
      <c r="F12">
        <f t="shared" si="4"/>
        <v>1</v>
      </c>
      <c r="G12">
        <f>IF(MOD(COUNTIF(Data!$T:$T,"="&amp;C12),32)=0,COUNTIF(Data!$T:$T,"="&amp;C12)/32,"_"&amp;COUNTIF(Data!$T:$T,"="&amp;C12))</f>
        <v>1</v>
      </c>
      <c r="H12">
        <f>MATCH(C12,Data!T:T,0)-1</f>
        <v>449</v>
      </c>
      <c r="I12" s="358" t="str">
        <f ca="1">IF($G12&gt;1,(SUMPRODUCT(OFFSET(Data!H$1,$H12,,16),OFFSET(Data!H$1,$H12+16,,16))+SUMPRODUCT(OFFSET(Data!H$1,$H12+32,,16),OFFSET(Data!H$1,$H12+48,,16)))/(SUMPRODUCT(OFFSET(Data!H$1,$H12,,16),OFFSET(Data!H$1,$H12,,16))+SUMPRODUCT(OFFSET(Data!H$1,$H12+32,,16),OFFSET(Data!H$1,$H12+32,,16))),"")</f>
        <v/>
      </c>
      <c r="J12" s="358" t="str">
        <f ca="1">IF($G12&gt;1,(SUMPRODUCT(OFFSET(Data!I$1,$H12,,16),OFFSET(Data!I$1,$H12+16,,16))+SUMPRODUCT(OFFSET(Data!I$1,$H12+32,,16),OFFSET(Data!I$1,$H12+48,,16)))/(SUMPRODUCT(OFFSET(Data!I$1,$H12,,16),OFFSET(Data!I$1,$H12,,16))+SUMPRODUCT(OFFSET(Data!I$1,$H12+32,,16),OFFSET(Data!I$1,$H12+32,,16))),"")</f>
        <v/>
      </c>
      <c r="K12" s="358" t="str">
        <f ca="1">IF($G12&gt;1,(SUMPRODUCT(OFFSET(Data!J$1,$H12,,16),OFFSET(Data!J$1,$H12+16,,16))+SUMPRODUCT(OFFSET(Data!J$1,$H12+32,,16),OFFSET(Data!J$1,$H12+48,,16)))/(SUMPRODUCT(OFFSET(Data!J$1,$H12,,16),OFFSET(Data!J$1,$H12,,16))+SUMPRODUCT(OFFSET(Data!J$1,$H12+32,,16),OFFSET(Data!J$1,$H12+32,,16))),"")</f>
        <v/>
      </c>
      <c r="L12" s="358" t="str">
        <f ca="1">IF($G12&gt;1,(SUMPRODUCT(OFFSET(Data!K$1,$H12,,16),OFFSET(Data!K$1,$H12+16,,16))+SUMPRODUCT(OFFSET(Data!K$1,$H12+32,,16),OFFSET(Data!K$1,$H12+48,,16)))/(SUMPRODUCT(OFFSET(Data!K$1,$H12,,16),OFFSET(Data!K$1,$H12,,16))+SUMPRODUCT(OFFSET(Data!K$1,$H12+32,,16),OFFSET(Data!K$1,$H12+32,,16))),"")</f>
        <v/>
      </c>
      <c r="M12" s="358" t="str">
        <f ca="1">IF($G12&gt;1,(SUMPRODUCT(OFFSET(Data!L$1,$H12,,16),OFFSET(Data!L$1,$H12+16,,16))+SUMPRODUCT(OFFSET(Data!L$1,$H12+32,,16),OFFSET(Data!L$1,$H12+48,,16)))/(SUMPRODUCT(OFFSET(Data!L$1,$H12,,16),OFFSET(Data!L$1,$H12,,16))+SUMPRODUCT(OFFSET(Data!L$1,$H12+32,,16),OFFSET(Data!L$1,$H12+32,,16))),"")</f>
        <v/>
      </c>
      <c r="N12" s="358">
        <f t="shared" ca="1" si="5"/>
        <v>0</v>
      </c>
      <c r="O12" t="str">
        <f ca="1">IF($G12&gt;2,SUMPRODUCT(OFFSET(Data!$H$1,$H12+32,,32),OFFSET(Data!$H$1,$H12+64,,32)),"")</f>
        <v/>
      </c>
      <c r="P12" t="str">
        <f ca="1">IF($G12&gt;2,SUMPRODUCT(OFFSET(Data!$H$1,$H12,,32),OFFSET(Data!$H$1,$H12+64,,32)),"")</f>
        <v/>
      </c>
      <c r="Q12" s="353" t="str">
        <f ca="1">IF($G12&gt;1,INDEX(LINEST(OFFSET(Data!H$1,$H12,,16),OFFSET(Data!H$1,$H12+16,,16),1,1),3,1),"")</f>
        <v/>
      </c>
      <c r="R12" s="353" t="str">
        <f ca="1">IF($G12&gt;1,INDEX(LINEST(OFFSET(Data!I$1,$H12,,16),OFFSET(Data!I$1,$H12+16,,16),1,1),3,1),"")</f>
        <v/>
      </c>
      <c r="S12" s="353" t="str">
        <f ca="1">IF($G12&gt;1,INDEX(LINEST(OFFSET(Data!J$1,$H12,,16),OFFSET(Data!J$1,$H12+16,,16),1,1),3,1),"")</f>
        <v/>
      </c>
      <c r="T12" s="353" t="str">
        <f ca="1">IF($G12&gt;1,INDEX(LINEST(OFFSET(Data!K$1,$H12,,16),OFFSET(Data!K$1,$H12+16,,16),1,1),3,1),"")</f>
        <v/>
      </c>
      <c r="U12" s="353" t="str">
        <f ca="1">IF($G12&gt;1,INDEX(LINEST(OFFSET(Data!L$1,$H12,,16),OFFSET(Data!L$1,$H12+16,,16),1,1),3,1),"")</f>
        <v/>
      </c>
      <c r="V12" s="354" t="str">
        <f t="shared" si="6"/>
        <v/>
      </c>
      <c r="W12" s="355" t="str">
        <f>IF(ISERROR(VLOOKUP($C12,Dates!$A:$C,1,FALSE)),"",VLOOKUP($C12,Dates!$A:$C,MATCH(W$1,Dates!$A$1:$C$1,0),FALSE))</f>
        <v/>
      </c>
      <c r="X12" s="355" t="str">
        <f>IF(ISERROR(VLOOKUP($C12,Dates!$A:$C,1,FALSE)),"",VLOOKUP($C12,Dates!$A:$C,MATCH(X$1,Dates!$A$1:$C$1,0),FALSE))</f>
        <v/>
      </c>
      <c r="Y12" s="355" t="str">
        <f>IF(ISERROR(VLOOKUP($C12,Dates!$A:$C,1,FALSE)),"",VLOOKUP($C12,Dates!$A:$C,MATCH(Y$1,Dates!$A$1:$C$1,0),FALSE))</f>
        <v/>
      </c>
    </row>
    <row r="13" spans="1:27" x14ac:dyDescent="0.25">
      <c r="A13">
        <v>112</v>
      </c>
      <c r="B13" t="s">
        <v>65</v>
      </c>
      <c r="C13" t="str">
        <f t="shared" si="3"/>
        <v>112AM</v>
      </c>
      <c r="E13">
        <f t="shared" si="0"/>
        <v>1</v>
      </c>
      <c r="F13">
        <f t="shared" si="4"/>
        <v>1</v>
      </c>
      <c r="G13">
        <f>IF(MOD(COUNTIF(Data!$T:$T,"="&amp;C13),32)=0,COUNTIF(Data!$T:$T,"="&amp;C13)/32,"_"&amp;COUNTIF(Data!$T:$T,"="&amp;C13))</f>
        <v>1</v>
      </c>
      <c r="H13">
        <f>MATCH(C13,Data!T:T,0)-1</f>
        <v>545</v>
      </c>
      <c r="I13" s="358" t="str">
        <f ca="1">IF($G13&gt;1,(SUMPRODUCT(OFFSET(Data!H$1,$H13,,16),OFFSET(Data!H$1,$H13+16,,16))+SUMPRODUCT(OFFSET(Data!H$1,$H13+32,,16),OFFSET(Data!H$1,$H13+48,,16)))/(SUMPRODUCT(OFFSET(Data!H$1,$H13,,16),OFFSET(Data!H$1,$H13,,16))+SUMPRODUCT(OFFSET(Data!H$1,$H13+32,,16),OFFSET(Data!H$1,$H13+32,,16))),"")</f>
        <v/>
      </c>
      <c r="J13" s="358" t="str">
        <f ca="1">IF($G13&gt;1,(SUMPRODUCT(OFFSET(Data!I$1,$H13,,16),OFFSET(Data!I$1,$H13+16,,16))+SUMPRODUCT(OFFSET(Data!I$1,$H13+32,,16),OFFSET(Data!I$1,$H13+48,,16)))/(SUMPRODUCT(OFFSET(Data!I$1,$H13,,16),OFFSET(Data!I$1,$H13,,16))+SUMPRODUCT(OFFSET(Data!I$1,$H13+32,,16),OFFSET(Data!I$1,$H13+32,,16))),"")</f>
        <v/>
      </c>
      <c r="K13" s="358" t="str">
        <f ca="1">IF($G13&gt;1,(SUMPRODUCT(OFFSET(Data!J$1,$H13,,16),OFFSET(Data!J$1,$H13+16,,16))+SUMPRODUCT(OFFSET(Data!J$1,$H13+32,,16),OFFSET(Data!J$1,$H13+48,,16)))/(SUMPRODUCT(OFFSET(Data!J$1,$H13,,16),OFFSET(Data!J$1,$H13,,16))+SUMPRODUCT(OFFSET(Data!J$1,$H13+32,,16),OFFSET(Data!J$1,$H13+32,,16))),"")</f>
        <v/>
      </c>
      <c r="L13" s="358" t="str">
        <f ca="1">IF($G13&gt;1,(SUMPRODUCT(OFFSET(Data!K$1,$H13,,16),OFFSET(Data!K$1,$H13+16,,16))+SUMPRODUCT(OFFSET(Data!K$1,$H13+32,,16),OFFSET(Data!K$1,$H13+48,,16)))/(SUMPRODUCT(OFFSET(Data!K$1,$H13,,16),OFFSET(Data!K$1,$H13,,16))+SUMPRODUCT(OFFSET(Data!K$1,$H13+32,,16),OFFSET(Data!K$1,$H13+32,,16))),"")</f>
        <v/>
      </c>
      <c r="M13" s="358" t="str">
        <f ca="1">IF($G13&gt;1,(SUMPRODUCT(OFFSET(Data!L$1,$H13,,16),OFFSET(Data!L$1,$H13+16,,16))+SUMPRODUCT(OFFSET(Data!L$1,$H13+32,,16),OFFSET(Data!L$1,$H13+48,,16)))/(SUMPRODUCT(OFFSET(Data!L$1,$H13,,16),OFFSET(Data!L$1,$H13,,16))+SUMPRODUCT(OFFSET(Data!L$1,$H13+32,,16),OFFSET(Data!L$1,$H13+32,,16))),"")</f>
        <v/>
      </c>
      <c r="N13" s="358">
        <f t="shared" ca="1" si="5"/>
        <v>0</v>
      </c>
      <c r="O13" t="str">
        <f ca="1">IF($G13&gt;2,SUMPRODUCT(OFFSET(Data!$H$1,$H13+32,,32),OFFSET(Data!$H$1,$H13+64,,32)),"")</f>
        <v/>
      </c>
      <c r="P13" t="str">
        <f ca="1">IF($G13&gt;2,SUMPRODUCT(OFFSET(Data!$H$1,$H13,,32),OFFSET(Data!$H$1,$H13+64,,32)),"")</f>
        <v/>
      </c>
      <c r="Q13" s="353" t="str">
        <f ca="1">IF($G13&gt;1,INDEX(LINEST(OFFSET(Data!H$1,$H13,,16),OFFSET(Data!H$1,$H13+16,,16),1,1),3,1),"")</f>
        <v/>
      </c>
      <c r="R13" s="353" t="str">
        <f ca="1">IF($G13&gt;1,INDEX(LINEST(OFFSET(Data!I$1,$H13,,16),OFFSET(Data!I$1,$H13+16,,16),1,1),3,1),"")</f>
        <v/>
      </c>
      <c r="S13" s="353" t="str">
        <f ca="1">IF($G13&gt;1,INDEX(LINEST(OFFSET(Data!J$1,$H13,,16),OFFSET(Data!J$1,$H13+16,,16),1,1),3,1),"")</f>
        <v/>
      </c>
      <c r="T13" s="353" t="str">
        <f ca="1">IF($G13&gt;1,INDEX(LINEST(OFFSET(Data!K$1,$H13,,16),OFFSET(Data!K$1,$H13+16,,16),1,1),3,1),"")</f>
        <v/>
      </c>
      <c r="U13" s="353" t="str">
        <f ca="1">IF($G13&gt;1,INDEX(LINEST(OFFSET(Data!L$1,$H13,,16),OFFSET(Data!L$1,$H13+16,,16),1,1),3,1),"")</f>
        <v/>
      </c>
      <c r="V13" s="354" t="str">
        <f t="shared" si="6"/>
        <v/>
      </c>
      <c r="W13" s="355" t="str">
        <f>IF(ISERROR(VLOOKUP($C13,Dates!$A:$C,1,FALSE)),"",VLOOKUP($C13,Dates!$A:$C,MATCH(W$1,Dates!$A$1:$C$1,0),FALSE))</f>
        <v/>
      </c>
      <c r="X13" s="355" t="str">
        <f>IF(ISERROR(VLOOKUP($C13,Dates!$A:$C,1,FALSE)),"",VLOOKUP($C13,Dates!$A:$C,MATCH(X$1,Dates!$A$1:$C$1,0),FALSE))</f>
        <v/>
      </c>
      <c r="Y13" s="355" t="str">
        <f>IF(ISERROR(VLOOKUP($C13,Dates!$A:$C,1,FALSE)),"",VLOOKUP($C13,Dates!$A:$C,MATCH(Y$1,Dates!$A$1:$C$1,0),FALSE))</f>
        <v/>
      </c>
    </row>
    <row r="14" spans="1:27" x14ac:dyDescent="0.25">
      <c r="A14">
        <v>113</v>
      </c>
      <c r="B14" t="s">
        <v>65</v>
      </c>
      <c r="C14" t="str">
        <f t="shared" si="3"/>
        <v>113AM</v>
      </c>
      <c r="E14">
        <f t="shared" si="0"/>
        <v>2</v>
      </c>
      <c r="F14" t="e">
        <f t="shared" ca="1" si="4"/>
        <v>#VALUE!</v>
      </c>
      <c r="G14">
        <f>IF(MOD(COUNTIF(Data!$T:$T,"="&amp;C14),32)=0,COUNTIF(Data!$T:$T,"="&amp;C14)/32,"_"&amp;COUNTIF(Data!$T:$T,"="&amp;C14))</f>
        <v>2</v>
      </c>
      <c r="H14">
        <f>MATCH(C14,Data!T:T,0)-1</f>
        <v>609</v>
      </c>
      <c r="I14" s="358">
        <f ca="1">IF($G14&gt;1,(SUMPRODUCT(OFFSET(Data!H$1,$H14,,16),OFFSET(Data!H$1,$H14+16,,16))+SUMPRODUCT(OFFSET(Data!H$1,$H14+32,,16),OFFSET(Data!H$1,$H14+48,,16)))/(SUMPRODUCT(OFFSET(Data!H$1,$H14,,16),OFFSET(Data!H$1,$H14,,16))+SUMPRODUCT(OFFSET(Data!H$1,$H14+32,,16),OFFSET(Data!H$1,$H14+32,,16))),"")</f>
        <v>0.93902439024390238</v>
      </c>
      <c r="J14" s="358">
        <f ca="1">IF($G14&gt;1,(SUMPRODUCT(OFFSET(Data!I$1,$H14,,16),OFFSET(Data!I$1,$H14+16,,16))+SUMPRODUCT(OFFSET(Data!I$1,$H14+32,,16),OFFSET(Data!I$1,$H14+48,,16)))/(SUMPRODUCT(OFFSET(Data!I$1,$H14,,16),OFFSET(Data!I$1,$H14,,16))+SUMPRODUCT(OFFSET(Data!I$1,$H14+32,,16),OFFSET(Data!I$1,$H14+32,,16))),"")</f>
        <v>1</v>
      </c>
      <c r="K14" s="358">
        <f ca="1">IF($G14&gt;1,(SUMPRODUCT(OFFSET(Data!J$1,$H14,,16),OFFSET(Data!J$1,$H14+16,,16))+SUMPRODUCT(OFFSET(Data!J$1,$H14+32,,16),OFFSET(Data!J$1,$H14+48,,16)))/(SUMPRODUCT(OFFSET(Data!J$1,$H14,,16),OFFSET(Data!J$1,$H14,,16))+SUMPRODUCT(OFFSET(Data!J$1,$H14+32,,16),OFFSET(Data!J$1,$H14+32,,16))),"")</f>
        <v>0.8571428571428571</v>
      </c>
      <c r="L14" s="358">
        <f ca="1">IF($G14&gt;1,(SUMPRODUCT(OFFSET(Data!K$1,$H14,,16),OFFSET(Data!K$1,$H14+16,,16))+SUMPRODUCT(OFFSET(Data!K$1,$H14+32,,16),OFFSET(Data!K$1,$H14+48,,16)))/(SUMPRODUCT(OFFSET(Data!K$1,$H14,,16),OFFSET(Data!K$1,$H14,,16))+SUMPRODUCT(OFFSET(Data!K$1,$H14+32,,16),OFFSET(Data!K$1,$H14+32,,16))),"")</f>
        <v>0.33333333333333331</v>
      </c>
      <c r="M14" s="358">
        <f ca="1">IF($G14&gt;1,(SUMPRODUCT(OFFSET(Data!L$1,$H14,,16),OFFSET(Data!L$1,$H14+16,,16))+SUMPRODUCT(OFFSET(Data!L$1,$H14+32,,16),OFFSET(Data!L$1,$H14+48,,16)))/(SUMPRODUCT(OFFSET(Data!L$1,$H14,,16),OFFSET(Data!L$1,$H14,,16))+SUMPRODUCT(OFFSET(Data!L$1,$H14+32,,16),OFFSET(Data!L$1,$H14+32,,16))),"")</f>
        <v>0.6875</v>
      </c>
      <c r="N14" s="358">
        <f t="shared" ca="1" si="5"/>
        <v>3.8170005807200931</v>
      </c>
      <c r="O14" t="str">
        <f ca="1">IF($G14&gt;2,SUMPRODUCT(OFFSET(Data!$H$1,$H14+32,,32),OFFSET(Data!$H$1,$H14+64,,32)),"")</f>
        <v/>
      </c>
      <c r="P14" t="str">
        <f ca="1">IF($G14&gt;2,SUMPRODUCT(OFFSET(Data!$H$1,$H14,,32),OFFSET(Data!$H$1,$H14+64,,32)),"")</f>
        <v/>
      </c>
      <c r="Q14" s="353">
        <f ca="1">IF($G14&gt;1,INDEX(LINEST(OFFSET(Data!H$1,$H14,,16),OFFSET(Data!H$1,$H14+16,,16),1,1),3,1),"")</f>
        <v>1.8109916103039752E-3</v>
      </c>
      <c r="R14" s="353">
        <f ca="1">IF($G14&gt;1,INDEX(LINEST(OFFSET(Data!I$1,$H14,,16),OFFSET(Data!I$1,$H14+16,,16),1,1),3,1),"")</f>
        <v>1</v>
      </c>
      <c r="S14" s="353">
        <f ca="1">IF($G14&gt;1,INDEX(LINEST(OFFSET(Data!J$1,$H14,,16),OFFSET(Data!J$1,$H14+16,,16),1,1),3,1),"")</f>
        <v>2.8011204481791139E-3</v>
      </c>
      <c r="T14" s="353">
        <f ca="1">IF($G14&gt;1,INDEX(LINEST(OFFSET(Data!K$1,$H14,,16),OFFSET(Data!K$1,$H14+16,,16),1,1),3,1),"")</f>
        <v>1.4814814814814999E-2</v>
      </c>
      <c r="U14" s="353">
        <f ca="1">IF($G14&gt;1,INDEX(LINEST(OFFSET(Data!L$1,$H14,,16),OFFSET(Data!L$1,$H14+16,,16),1,1),3,1),"")</f>
        <v>4.4382801664354918E-2</v>
      </c>
      <c r="V14" s="354" t="str">
        <f t="shared" si="6"/>
        <v/>
      </c>
      <c r="W14" s="355" t="str">
        <f>IF(ISERROR(VLOOKUP($C14,Dates!$A:$C,1,FALSE)),"",VLOOKUP($C14,Dates!$A:$C,MATCH(W$1,Dates!$A$1:$C$1,0),FALSE))</f>
        <v/>
      </c>
      <c r="X14" s="355" t="str">
        <f>IF(ISERROR(VLOOKUP($C14,Dates!$A:$C,1,FALSE)),"",VLOOKUP($C14,Dates!$A:$C,MATCH(X$1,Dates!$A$1:$C$1,0),FALSE))</f>
        <v/>
      </c>
      <c r="Y14" s="355" t="str">
        <f>IF(ISERROR(VLOOKUP($C14,Dates!$A:$C,1,FALSE)),"",VLOOKUP($C14,Dates!$A:$C,MATCH(Y$1,Dates!$A$1:$C$1,0),FALSE))</f>
        <v/>
      </c>
    </row>
    <row r="15" spans="1:27" x14ac:dyDescent="0.25">
      <c r="A15">
        <v>114</v>
      </c>
      <c r="B15" t="s">
        <v>65</v>
      </c>
      <c r="C15" t="str">
        <f t="shared" si="3"/>
        <v>114AM</v>
      </c>
      <c r="E15">
        <f t="shared" si="0"/>
        <v>1</v>
      </c>
      <c r="F15">
        <f t="shared" si="4"/>
        <v>1</v>
      </c>
      <c r="G15">
        <f>IF(MOD(COUNTIF(Data!$T:$T,"="&amp;C15),32)=0,COUNTIF(Data!$T:$T,"="&amp;C15)/32,"_"&amp;COUNTIF(Data!$T:$T,"="&amp;C15))</f>
        <v>1</v>
      </c>
      <c r="H15">
        <f>MATCH(C15,Data!T:T,0)-1</f>
        <v>737</v>
      </c>
      <c r="I15" s="358" t="str">
        <f ca="1">IF($G15&gt;1,(SUMPRODUCT(OFFSET(Data!H$1,$H15,,16),OFFSET(Data!H$1,$H15+16,,16))+SUMPRODUCT(OFFSET(Data!H$1,$H15+32,,16),OFFSET(Data!H$1,$H15+48,,16)))/(SUMPRODUCT(OFFSET(Data!H$1,$H15,,16),OFFSET(Data!H$1,$H15,,16))+SUMPRODUCT(OFFSET(Data!H$1,$H15+32,,16),OFFSET(Data!H$1,$H15+32,,16))),"")</f>
        <v/>
      </c>
      <c r="J15" s="358" t="str">
        <f ca="1">IF($G15&gt;1,(SUMPRODUCT(OFFSET(Data!I$1,$H15,,16),OFFSET(Data!I$1,$H15+16,,16))+SUMPRODUCT(OFFSET(Data!I$1,$H15+32,,16),OFFSET(Data!I$1,$H15+48,,16)))/(SUMPRODUCT(OFFSET(Data!I$1,$H15,,16),OFFSET(Data!I$1,$H15,,16))+SUMPRODUCT(OFFSET(Data!I$1,$H15+32,,16),OFFSET(Data!I$1,$H15+32,,16))),"")</f>
        <v/>
      </c>
      <c r="K15" s="358" t="str">
        <f ca="1">IF($G15&gt;1,(SUMPRODUCT(OFFSET(Data!J$1,$H15,,16),OFFSET(Data!J$1,$H15+16,,16))+SUMPRODUCT(OFFSET(Data!J$1,$H15+32,,16),OFFSET(Data!J$1,$H15+48,,16)))/(SUMPRODUCT(OFFSET(Data!J$1,$H15,,16),OFFSET(Data!J$1,$H15,,16))+SUMPRODUCT(OFFSET(Data!J$1,$H15+32,,16),OFFSET(Data!J$1,$H15+32,,16))),"")</f>
        <v/>
      </c>
      <c r="L15" s="358" t="str">
        <f ca="1">IF($G15&gt;1,(SUMPRODUCT(OFFSET(Data!K$1,$H15,,16),OFFSET(Data!K$1,$H15+16,,16))+SUMPRODUCT(OFFSET(Data!K$1,$H15+32,,16),OFFSET(Data!K$1,$H15+48,,16)))/(SUMPRODUCT(OFFSET(Data!K$1,$H15,,16),OFFSET(Data!K$1,$H15,,16))+SUMPRODUCT(OFFSET(Data!K$1,$H15+32,,16),OFFSET(Data!K$1,$H15+32,,16))),"")</f>
        <v/>
      </c>
      <c r="M15" s="358" t="str">
        <f ca="1">IF($G15&gt;1,(SUMPRODUCT(OFFSET(Data!L$1,$H15,,16),OFFSET(Data!L$1,$H15+16,,16))+SUMPRODUCT(OFFSET(Data!L$1,$H15+32,,16),OFFSET(Data!L$1,$H15+48,,16)))/(SUMPRODUCT(OFFSET(Data!L$1,$H15,,16),OFFSET(Data!L$1,$H15,,16))+SUMPRODUCT(OFFSET(Data!L$1,$H15+32,,16),OFFSET(Data!L$1,$H15+32,,16))),"")</f>
        <v/>
      </c>
      <c r="N15" s="358">
        <f t="shared" ca="1" si="5"/>
        <v>0</v>
      </c>
      <c r="O15" t="str">
        <f ca="1">IF($G15&gt;2,SUMPRODUCT(OFFSET(Data!$H$1,$H15+32,,32),OFFSET(Data!$H$1,$H15+64,,32)),"")</f>
        <v/>
      </c>
      <c r="P15" t="str">
        <f ca="1">IF($G15&gt;2,SUMPRODUCT(OFFSET(Data!$H$1,$H15,,32),OFFSET(Data!$H$1,$H15+64,,32)),"")</f>
        <v/>
      </c>
      <c r="Q15" s="353" t="str">
        <f ca="1">IF($G15&gt;1,INDEX(LINEST(OFFSET(Data!H$1,$H15,,16),OFFSET(Data!H$1,$H15+16,,16),1,1),3,1),"")</f>
        <v/>
      </c>
      <c r="R15" s="353" t="str">
        <f ca="1">IF($G15&gt;1,INDEX(LINEST(OFFSET(Data!I$1,$H15,,16),OFFSET(Data!I$1,$H15+16,,16),1,1),3,1),"")</f>
        <v/>
      </c>
      <c r="S15" s="353" t="str">
        <f ca="1">IF($G15&gt;1,INDEX(LINEST(OFFSET(Data!J$1,$H15,,16),OFFSET(Data!J$1,$H15+16,,16),1,1),3,1),"")</f>
        <v/>
      </c>
      <c r="T15" s="353" t="str">
        <f ca="1">IF($G15&gt;1,INDEX(LINEST(OFFSET(Data!K$1,$H15,,16),OFFSET(Data!K$1,$H15+16,,16),1,1),3,1),"")</f>
        <v/>
      </c>
      <c r="U15" s="353" t="str">
        <f ca="1">IF($G15&gt;1,INDEX(LINEST(OFFSET(Data!L$1,$H15,,16),OFFSET(Data!L$1,$H15+16,,16),1,1),3,1),"")</f>
        <v/>
      </c>
      <c r="V15" s="354" t="str">
        <f t="shared" si="6"/>
        <v/>
      </c>
      <c r="W15" s="355" t="str">
        <f>IF(ISERROR(VLOOKUP($C15,Dates!$A:$C,1,FALSE)),"",VLOOKUP($C15,Dates!$A:$C,MATCH(W$1,Dates!$A$1:$C$1,0),FALSE))</f>
        <v/>
      </c>
      <c r="X15" s="355" t="str">
        <f>IF(ISERROR(VLOOKUP($C15,Dates!$A:$C,1,FALSE)),"",VLOOKUP($C15,Dates!$A:$C,MATCH(X$1,Dates!$A$1:$C$1,0),FALSE))</f>
        <v/>
      </c>
      <c r="Y15" s="355" t="str">
        <f>IF(ISERROR(VLOOKUP($C15,Dates!$A:$C,1,FALSE)),"",VLOOKUP($C15,Dates!$A:$C,MATCH(Y$1,Dates!$A$1:$C$1,0),FALSE))</f>
        <v/>
      </c>
    </row>
    <row r="16" spans="1:27" x14ac:dyDescent="0.25">
      <c r="A16">
        <v>115</v>
      </c>
      <c r="B16" t="s">
        <v>65</v>
      </c>
      <c r="C16" t="str">
        <f t="shared" si="3"/>
        <v>115AM</v>
      </c>
      <c r="E16">
        <f t="shared" si="0"/>
        <v>1</v>
      </c>
      <c r="F16" t="e">
        <f t="shared" si="4"/>
        <v>#N/A</v>
      </c>
      <c r="G16">
        <f>IF(MOD(COUNTIF(Data!$T:$T,"="&amp;C16),32)=0,COUNTIF(Data!$T:$T,"="&amp;C16)/32,"_"&amp;COUNTIF(Data!$T:$T,"="&amp;C16))</f>
        <v>0</v>
      </c>
      <c r="H16" t="e">
        <f>MATCH(C16,Data!T:T,0)-1</f>
        <v>#N/A</v>
      </c>
      <c r="I16" s="358" t="str">
        <f ca="1">IF($G16&gt;1,(SUMPRODUCT(OFFSET(Data!H$1,$H16,,16),OFFSET(Data!H$1,$H16+16,,16))+SUMPRODUCT(OFFSET(Data!H$1,$H16+32,,16),OFFSET(Data!H$1,$H16+48,,16)))/(SUMPRODUCT(OFFSET(Data!H$1,$H16,,16),OFFSET(Data!H$1,$H16,,16))+SUMPRODUCT(OFFSET(Data!H$1,$H16+32,,16),OFFSET(Data!H$1,$H16+32,,16))),"")</f>
        <v/>
      </c>
      <c r="J16" s="358" t="str">
        <f ca="1">IF($G16&gt;1,(SUMPRODUCT(OFFSET(Data!I$1,$H16,,16),OFFSET(Data!I$1,$H16+16,,16))+SUMPRODUCT(OFFSET(Data!I$1,$H16+32,,16),OFFSET(Data!I$1,$H16+48,,16)))/(SUMPRODUCT(OFFSET(Data!I$1,$H16,,16),OFFSET(Data!I$1,$H16,,16))+SUMPRODUCT(OFFSET(Data!I$1,$H16+32,,16),OFFSET(Data!I$1,$H16+32,,16))),"")</f>
        <v/>
      </c>
      <c r="K16" s="358" t="str">
        <f ca="1">IF($G16&gt;1,(SUMPRODUCT(OFFSET(Data!J$1,$H16,,16),OFFSET(Data!J$1,$H16+16,,16))+SUMPRODUCT(OFFSET(Data!J$1,$H16+32,,16),OFFSET(Data!J$1,$H16+48,,16)))/(SUMPRODUCT(OFFSET(Data!J$1,$H16,,16),OFFSET(Data!J$1,$H16,,16))+SUMPRODUCT(OFFSET(Data!J$1,$H16+32,,16),OFFSET(Data!J$1,$H16+32,,16))),"")</f>
        <v/>
      </c>
      <c r="L16" s="358" t="str">
        <f ca="1">IF($G16&gt;1,(SUMPRODUCT(OFFSET(Data!K$1,$H16,,16),OFFSET(Data!K$1,$H16+16,,16))+SUMPRODUCT(OFFSET(Data!K$1,$H16+32,,16),OFFSET(Data!K$1,$H16+48,,16)))/(SUMPRODUCT(OFFSET(Data!K$1,$H16,,16),OFFSET(Data!K$1,$H16,,16))+SUMPRODUCT(OFFSET(Data!K$1,$H16+32,,16),OFFSET(Data!K$1,$H16+32,,16))),"")</f>
        <v/>
      </c>
      <c r="M16" s="358" t="str">
        <f ca="1">IF($G16&gt;1,(SUMPRODUCT(OFFSET(Data!L$1,$H16,,16),OFFSET(Data!L$1,$H16+16,,16))+SUMPRODUCT(OFFSET(Data!L$1,$H16+32,,16),OFFSET(Data!L$1,$H16+48,,16)))/(SUMPRODUCT(OFFSET(Data!L$1,$H16,,16),OFFSET(Data!L$1,$H16,,16))+SUMPRODUCT(OFFSET(Data!L$1,$H16+32,,16),OFFSET(Data!L$1,$H16+32,,16))),"")</f>
        <v/>
      </c>
      <c r="N16" s="358">
        <f t="shared" ca="1" si="5"/>
        <v>0</v>
      </c>
      <c r="O16" t="str">
        <f ca="1">IF($G16&gt;2,SUMPRODUCT(OFFSET(Data!$H$1,$H16+32,,32),OFFSET(Data!$H$1,$H16+64,,32)),"")</f>
        <v/>
      </c>
      <c r="P16" t="str">
        <f ca="1">IF($G16&gt;2,SUMPRODUCT(OFFSET(Data!$H$1,$H16,,32),OFFSET(Data!$H$1,$H16+64,,32)),"")</f>
        <v/>
      </c>
      <c r="Q16" s="353" t="str">
        <f ca="1">IF($G16&gt;1,INDEX(LINEST(OFFSET(Data!H$1,$H16,,16),OFFSET(Data!H$1,$H16+16,,16),1,1),3,1),"")</f>
        <v/>
      </c>
      <c r="R16" s="353" t="str">
        <f ca="1">IF($G16&gt;1,INDEX(LINEST(OFFSET(Data!I$1,$H16,,16),OFFSET(Data!I$1,$H16+16,,16),1,1),3,1),"")</f>
        <v/>
      </c>
      <c r="S16" s="353" t="str">
        <f ca="1">IF($G16&gt;1,INDEX(LINEST(OFFSET(Data!J$1,$H16,,16),OFFSET(Data!J$1,$H16+16,,16),1,1),3,1),"")</f>
        <v/>
      </c>
      <c r="T16" s="353" t="str">
        <f ca="1">IF($G16&gt;1,INDEX(LINEST(OFFSET(Data!K$1,$H16,,16),OFFSET(Data!K$1,$H16+16,,16),1,1),3,1),"")</f>
        <v/>
      </c>
      <c r="U16" s="353" t="str">
        <f ca="1">IF($G16&gt;1,INDEX(LINEST(OFFSET(Data!L$1,$H16,,16),OFFSET(Data!L$1,$H16+16,,16),1,1),3,1),"")</f>
        <v/>
      </c>
      <c r="V16" s="354" t="str">
        <f t="shared" si="6"/>
        <v/>
      </c>
      <c r="W16" s="355" t="str">
        <f>IF(ISERROR(VLOOKUP($C16,Dates!$A:$C,1,FALSE)),"",VLOOKUP($C16,Dates!$A:$C,MATCH(W$1,Dates!$A$1:$C$1,0),FALSE))</f>
        <v/>
      </c>
      <c r="X16" s="355" t="str">
        <f>IF(ISERROR(VLOOKUP($C16,Dates!$A:$C,1,FALSE)),"",VLOOKUP($C16,Dates!$A:$C,MATCH(X$1,Dates!$A$1:$C$1,0),FALSE))</f>
        <v/>
      </c>
      <c r="Y16" s="355" t="str">
        <f>IF(ISERROR(VLOOKUP($C16,Dates!$A:$C,1,FALSE)),"",VLOOKUP($C16,Dates!$A:$C,MATCH(Y$1,Dates!$A$1:$C$1,0),FALSE))</f>
        <v/>
      </c>
    </row>
    <row r="17" spans="1:25" x14ac:dyDescent="0.25">
      <c r="A17">
        <v>116</v>
      </c>
      <c r="B17" t="s">
        <v>65</v>
      </c>
      <c r="C17" t="str">
        <f t="shared" si="3"/>
        <v>116AM</v>
      </c>
      <c r="E17">
        <f t="shared" si="0"/>
        <v>2</v>
      </c>
      <c r="F17" t="e">
        <f t="shared" ca="1" si="4"/>
        <v>#VALUE!</v>
      </c>
      <c r="G17">
        <f>IF(MOD(COUNTIF(Data!$T:$T,"="&amp;C17),32)=0,COUNTIF(Data!$T:$T,"="&amp;C17)/32,"_"&amp;COUNTIF(Data!$T:$T,"="&amp;C17))</f>
        <v>2</v>
      </c>
      <c r="H17">
        <f>MATCH(C17,Data!T:T,0)-1</f>
        <v>865</v>
      </c>
      <c r="I17" s="358">
        <f ca="1">IF($G17&gt;1,(SUMPRODUCT(OFFSET(Data!H$1,$H17,,16),OFFSET(Data!H$1,$H17+16,,16))+SUMPRODUCT(OFFSET(Data!H$1,$H17+32,,16),OFFSET(Data!H$1,$H17+48,,16)))/(SUMPRODUCT(OFFSET(Data!H$1,$H17,,16),OFFSET(Data!H$1,$H17,,16))+SUMPRODUCT(OFFSET(Data!H$1,$H17+32,,16),OFFSET(Data!H$1,$H17+32,,16))),"")</f>
        <v>0.73980154355016536</v>
      </c>
      <c r="J17" s="358">
        <f ca="1">IF($G17&gt;1,(SUMPRODUCT(OFFSET(Data!I$1,$H17,,16),OFFSET(Data!I$1,$H17+16,,16))+SUMPRODUCT(OFFSET(Data!I$1,$H17+32,,16),OFFSET(Data!I$1,$H17+48,,16)))/(SUMPRODUCT(OFFSET(Data!I$1,$H17,,16),OFFSET(Data!I$1,$H17,,16))+SUMPRODUCT(OFFSET(Data!I$1,$H17+32,,16),OFFSET(Data!I$1,$H17+32,,16))),"")</f>
        <v>0.4022346368715084</v>
      </c>
      <c r="K17" s="358">
        <f ca="1">IF($G17&gt;1,(SUMPRODUCT(OFFSET(Data!J$1,$H17,,16),OFFSET(Data!J$1,$H17+16,,16))+SUMPRODUCT(OFFSET(Data!J$1,$H17+32,,16),OFFSET(Data!J$1,$H17+48,,16)))/(SUMPRODUCT(OFFSET(Data!J$1,$H17,,16),OFFSET(Data!J$1,$H17,,16))+SUMPRODUCT(OFFSET(Data!J$1,$H17+32,,16),OFFSET(Data!J$1,$H17+32,,16))),"")</f>
        <v>0.5</v>
      </c>
      <c r="L17" s="358">
        <f ca="1">IF($G17&gt;1,(SUMPRODUCT(OFFSET(Data!K$1,$H17,,16),OFFSET(Data!K$1,$H17+16,,16))+SUMPRODUCT(OFFSET(Data!K$1,$H17+32,,16),OFFSET(Data!K$1,$H17+48,,16)))/(SUMPRODUCT(OFFSET(Data!K$1,$H17,,16),OFFSET(Data!K$1,$H17,,16))+SUMPRODUCT(OFFSET(Data!K$1,$H17+32,,16),OFFSET(Data!K$1,$H17+32,,16))),"")</f>
        <v>0.58757961783439494</v>
      </c>
      <c r="M17" s="358">
        <f ca="1">IF($G17&gt;1,(SUMPRODUCT(OFFSET(Data!L$1,$H17,,16),OFFSET(Data!L$1,$H17+16,,16))+SUMPRODUCT(OFFSET(Data!L$1,$H17+32,,16),OFFSET(Data!L$1,$H17+48,,16)))/(SUMPRODUCT(OFFSET(Data!L$1,$H17,,16),OFFSET(Data!L$1,$H17,,16))+SUMPRODUCT(OFFSET(Data!L$1,$H17+32,,16),OFFSET(Data!L$1,$H17+32,,16))),"")</f>
        <v>0.65163934426229508</v>
      </c>
      <c r="N17" s="358">
        <f t="shared" ca="1" si="5"/>
        <v>2.8812551425183637</v>
      </c>
      <c r="O17" t="str">
        <f ca="1">IF($G17&gt;2,SUMPRODUCT(OFFSET(Data!$H$1,$H17+32,,32),OFFSET(Data!$H$1,$H17+64,,32)),"")</f>
        <v/>
      </c>
      <c r="P17" t="str">
        <f ca="1">IF($G17&gt;2,SUMPRODUCT(OFFSET(Data!$H$1,$H17,,32),OFFSET(Data!$H$1,$H17+64,,32)),"")</f>
        <v/>
      </c>
      <c r="Q17" s="353">
        <f ca="1">IF($G17&gt;1,INDEX(LINEST(OFFSET(Data!H$1,$H17,,16),OFFSET(Data!H$1,$H17+16,,16),1,1),3,1),"")</f>
        <v>0.50307033094899833</v>
      </c>
      <c r="R17" s="353">
        <f ca="1">IF($G17&gt;1,INDEX(LINEST(OFFSET(Data!I$1,$H17,,16),OFFSET(Data!I$1,$H17+16,,16),1,1),3,1),"")</f>
        <v>0.54302770923632537</v>
      </c>
      <c r="S17" s="353">
        <f ca="1">IF($G17&gt;1,INDEX(LINEST(OFFSET(Data!J$1,$H17,,16),OFFSET(Data!J$1,$H17+16,,16),1,1),3,1),"")</f>
        <v>2.5145067698258996E-2</v>
      </c>
      <c r="T17" s="353">
        <f ca="1">IF($G17&gt;1,INDEX(LINEST(OFFSET(Data!K$1,$H17,,16),OFFSET(Data!K$1,$H17+16,,16),1,1),3,1),"")</f>
        <v>0.30046445158985335</v>
      </c>
      <c r="U17" s="353">
        <f ca="1">IF($G17&gt;1,INDEX(LINEST(OFFSET(Data!L$1,$H17,,16),OFFSET(Data!L$1,$H17+16,,16),1,1),3,1),"")</f>
        <v>0.50550412608359963</v>
      </c>
      <c r="V17" s="354" t="str">
        <f t="shared" si="6"/>
        <v/>
      </c>
      <c r="W17" s="355" t="str">
        <f>IF(ISERROR(VLOOKUP($C17,Dates!$A:$C,1,FALSE)),"",VLOOKUP($C17,Dates!$A:$C,MATCH(W$1,Dates!$A$1:$C$1,0),FALSE))</f>
        <v/>
      </c>
      <c r="X17" s="355" t="str">
        <f>IF(ISERROR(VLOOKUP($C17,Dates!$A:$C,1,FALSE)),"",VLOOKUP($C17,Dates!$A:$C,MATCH(X$1,Dates!$A$1:$C$1,0),FALSE))</f>
        <v/>
      </c>
      <c r="Y17" s="355" t="str">
        <f>IF(ISERROR(VLOOKUP($C17,Dates!$A:$C,1,FALSE)),"",VLOOKUP($C17,Dates!$A:$C,MATCH(Y$1,Dates!$A$1:$C$1,0),FALSE))</f>
        <v/>
      </c>
    </row>
    <row r="18" spans="1:25" x14ac:dyDescent="0.25">
      <c r="A18">
        <v>117</v>
      </c>
      <c r="B18" t="s">
        <v>65</v>
      </c>
      <c r="C18" t="str">
        <f t="shared" si="3"/>
        <v>117AM</v>
      </c>
      <c r="E18">
        <f t="shared" si="0"/>
        <v>1</v>
      </c>
      <c r="F18">
        <f t="shared" si="4"/>
        <v>1</v>
      </c>
      <c r="G18">
        <f>IF(MOD(COUNTIF(Data!$T:$T,"="&amp;C18),32)=0,COUNTIF(Data!$T:$T,"="&amp;C18)/32,"_"&amp;COUNTIF(Data!$T:$T,"="&amp;C18))</f>
        <v>1</v>
      </c>
      <c r="H18">
        <f>MATCH(C18,Data!T:T,0)-1</f>
        <v>993</v>
      </c>
      <c r="I18" s="358" t="str">
        <f ca="1">IF($G18&gt;1,(SUMPRODUCT(OFFSET(Data!H$1,$H18,,16),OFFSET(Data!H$1,$H18+16,,16))+SUMPRODUCT(OFFSET(Data!H$1,$H18+32,,16),OFFSET(Data!H$1,$H18+48,,16)))/(SUMPRODUCT(OFFSET(Data!H$1,$H18,,16),OFFSET(Data!H$1,$H18,,16))+SUMPRODUCT(OFFSET(Data!H$1,$H18+32,,16),OFFSET(Data!H$1,$H18+32,,16))),"")</f>
        <v/>
      </c>
      <c r="J18" s="358" t="str">
        <f ca="1">IF($G18&gt;1,(SUMPRODUCT(OFFSET(Data!I$1,$H18,,16),OFFSET(Data!I$1,$H18+16,,16))+SUMPRODUCT(OFFSET(Data!I$1,$H18+32,,16),OFFSET(Data!I$1,$H18+48,,16)))/(SUMPRODUCT(OFFSET(Data!I$1,$H18,,16),OFFSET(Data!I$1,$H18,,16))+SUMPRODUCT(OFFSET(Data!I$1,$H18+32,,16),OFFSET(Data!I$1,$H18+32,,16))),"")</f>
        <v/>
      </c>
      <c r="K18" s="358" t="str">
        <f ca="1">IF($G18&gt;1,(SUMPRODUCT(OFFSET(Data!J$1,$H18,,16),OFFSET(Data!J$1,$H18+16,,16))+SUMPRODUCT(OFFSET(Data!J$1,$H18+32,,16),OFFSET(Data!J$1,$H18+48,,16)))/(SUMPRODUCT(OFFSET(Data!J$1,$H18,,16),OFFSET(Data!J$1,$H18,,16))+SUMPRODUCT(OFFSET(Data!J$1,$H18+32,,16),OFFSET(Data!J$1,$H18+32,,16))),"")</f>
        <v/>
      </c>
      <c r="L18" s="358" t="str">
        <f ca="1">IF($G18&gt;1,(SUMPRODUCT(OFFSET(Data!K$1,$H18,,16),OFFSET(Data!K$1,$H18+16,,16))+SUMPRODUCT(OFFSET(Data!K$1,$H18+32,,16),OFFSET(Data!K$1,$H18+48,,16)))/(SUMPRODUCT(OFFSET(Data!K$1,$H18,,16),OFFSET(Data!K$1,$H18,,16))+SUMPRODUCT(OFFSET(Data!K$1,$H18+32,,16),OFFSET(Data!K$1,$H18+32,,16))),"")</f>
        <v/>
      </c>
      <c r="M18" s="358" t="str">
        <f ca="1">IF($G18&gt;1,(SUMPRODUCT(OFFSET(Data!L$1,$H18,,16),OFFSET(Data!L$1,$H18+16,,16))+SUMPRODUCT(OFFSET(Data!L$1,$H18+32,,16),OFFSET(Data!L$1,$H18+48,,16)))/(SUMPRODUCT(OFFSET(Data!L$1,$H18,,16),OFFSET(Data!L$1,$H18,,16))+SUMPRODUCT(OFFSET(Data!L$1,$H18+32,,16),OFFSET(Data!L$1,$H18+32,,16))),"")</f>
        <v/>
      </c>
      <c r="N18" s="358">
        <f t="shared" ca="1" si="5"/>
        <v>0</v>
      </c>
      <c r="O18" t="str">
        <f ca="1">IF($G18&gt;2,SUMPRODUCT(OFFSET(Data!$H$1,$H18+32,,32),OFFSET(Data!$H$1,$H18+64,,32)),"")</f>
        <v/>
      </c>
      <c r="P18" t="str">
        <f ca="1">IF($G18&gt;2,SUMPRODUCT(OFFSET(Data!$H$1,$H18,,32),OFFSET(Data!$H$1,$H18+64,,32)),"")</f>
        <v/>
      </c>
      <c r="Q18" s="353" t="str">
        <f ca="1">IF($G18&gt;1,INDEX(LINEST(OFFSET(Data!H$1,$H18,,16),OFFSET(Data!H$1,$H18+16,,16),1,1),3,1),"")</f>
        <v/>
      </c>
      <c r="R18" s="353" t="str">
        <f ca="1">IF($G18&gt;1,INDEX(LINEST(OFFSET(Data!I$1,$H18,,16),OFFSET(Data!I$1,$H18+16,,16),1,1),3,1),"")</f>
        <v/>
      </c>
      <c r="S18" s="353" t="str">
        <f ca="1">IF($G18&gt;1,INDEX(LINEST(OFFSET(Data!J$1,$H18,,16),OFFSET(Data!J$1,$H18+16,,16),1,1),3,1),"")</f>
        <v/>
      </c>
      <c r="T18" s="353" t="str">
        <f ca="1">IF($G18&gt;1,INDEX(LINEST(OFFSET(Data!K$1,$H18,,16),OFFSET(Data!K$1,$H18+16,,16),1,1),3,1),"")</f>
        <v/>
      </c>
      <c r="U18" s="353" t="str">
        <f ca="1">IF($G18&gt;1,INDEX(LINEST(OFFSET(Data!L$1,$H18,,16),OFFSET(Data!L$1,$H18+16,,16),1,1),3,1),"")</f>
        <v/>
      </c>
      <c r="V18" s="354" t="str">
        <f t="shared" si="6"/>
        <v/>
      </c>
      <c r="W18" s="355" t="str">
        <f>IF(ISERROR(VLOOKUP($C18,Dates!$A:$C,1,FALSE)),"",VLOOKUP($C18,Dates!$A:$C,MATCH(W$1,Dates!$A$1:$C$1,0),FALSE))</f>
        <v/>
      </c>
      <c r="X18" s="355" t="str">
        <f>IF(ISERROR(VLOOKUP($C18,Dates!$A:$C,1,FALSE)),"",VLOOKUP($C18,Dates!$A:$C,MATCH(X$1,Dates!$A$1:$C$1,0),FALSE))</f>
        <v/>
      </c>
      <c r="Y18" s="355" t="str">
        <f>IF(ISERROR(VLOOKUP($C18,Dates!$A:$C,1,FALSE)),"",VLOOKUP($C18,Dates!$A:$C,MATCH(Y$1,Dates!$A$1:$C$1,0),FALSE))</f>
        <v/>
      </c>
    </row>
    <row r="19" spans="1:25" x14ac:dyDescent="0.25">
      <c r="A19">
        <v>118</v>
      </c>
      <c r="B19" t="s">
        <v>65</v>
      </c>
      <c r="C19" t="str">
        <f t="shared" si="3"/>
        <v>118AM</v>
      </c>
      <c r="E19">
        <f t="shared" si="0"/>
        <v>1</v>
      </c>
      <c r="F19">
        <f t="shared" si="4"/>
        <v>1</v>
      </c>
      <c r="G19">
        <f>IF(MOD(COUNTIF(Data!$T:$T,"="&amp;C19),32)=0,COUNTIF(Data!$T:$T,"="&amp;C19)/32,"_"&amp;COUNTIF(Data!$T:$T,"="&amp;C19))</f>
        <v>1</v>
      </c>
      <c r="H19">
        <f>MATCH(C19,Data!T:T,0)-1</f>
        <v>1057</v>
      </c>
      <c r="I19" s="358" t="str">
        <f ca="1">IF($G19&gt;1,(SUMPRODUCT(OFFSET(Data!H$1,$H19,,16),OFFSET(Data!H$1,$H19+16,,16))+SUMPRODUCT(OFFSET(Data!H$1,$H19+32,,16),OFFSET(Data!H$1,$H19+48,,16)))/(SUMPRODUCT(OFFSET(Data!H$1,$H19,,16),OFFSET(Data!H$1,$H19,,16))+SUMPRODUCT(OFFSET(Data!H$1,$H19+32,,16),OFFSET(Data!H$1,$H19+32,,16))),"")</f>
        <v/>
      </c>
      <c r="J19" s="358" t="str">
        <f ca="1">IF($G19&gt;1,(SUMPRODUCT(OFFSET(Data!I$1,$H19,,16),OFFSET(Data!I$1,$H19+16,,16))+SUMPRODUCT(OFFSET(Data!I$1,$H19+32,,16),OFFSET(Data!I$1,$H19+48,,16)))/(SUMPRODUCT(OFFSET(Data!I$1,$H19,,16),OFFSET(Data!I$1,$H19,,16))+SUMPRODUCT(OFFSET(Data!I$1,$H19+32,,16),OFFSET(Data!I$1,$H19+32,,16))),"")</f>
        <v/>
      </c>
      <c r="K19" s="358" t="str">
        <f ca="1">IF($G19&gt;1,(SUMPRODUCT(OFFSET(Data!J$1,$H19,,16),OFFSET(Data!J$1,$H19+16,,16))+SUMPRODUCT(OFFSET(Data!J$1,$H19+32,,16),OFFSET(Data!J$1,$H19+48,,16)))/(SUMPRODUCT(OFFSET(Data!J$1,$H19,,16),OFFSET(Data!J$1,$H19,,16))+SUMPRODUCT(OFFSET(Data!J$1,$H19+32,,16),OFFSET(Data!J$1,$H19+32,,16))),"")</f>
        <v/>
      </c>
      <c r="L19" s="358" t="str">
        <f ca="1">IF($G19&gt;1,(SUMPRODUCT(OFFSET(Data!K$1,$H19,,16),OFFSET(Data!K$1,$H19+16,,16))+SUMPRODUCT(OFFSET(Data!K$1,$H19+32,,16),OFFSET(Data!K$1,$H19+48,,16)))/(SUMPRODUCT(OFFSET(Data!K$1,$H19,,16),OFFSET(Data!K$1,$H19,,16))+SUMPRODUCT(OFFSET(Data!K$1,$H19+32,,16),OFFSET(Data!K$1,$H19+32,,16))),"")</f>
        <v/>
      </c>
      <c r="M19" s="358" t="str">
        <f ca="1">IF($G19&gt;1,(SUMPRODUCT(OFFSET(Data!L$1,$H19,,16),OFFSET(Data!L$1,$H19+16,,16))+SUMPRODUCT(OFFSET(Data!L$1,$H19+32,,16),OFFSET(Data!L$1,$H19+48,,16)))/(SUMPRODUCT(OFFSET(Data!L$1,$H19,,16),OFFSET(Data!L$1,$H19,,16))+SUMPRODUCT(OFFSET(Data!L$1,$H19+32,,16),OFFSET(Data!L$1,$H19+32,,16))),"")</f>
        <v/>
      </c>
      <c r="N19" s="358">
        <f t="shared" ca="1" si="5"/>
        <v>0</v>
      </c>
      <c r="O19" t="str">
        <f ca="1">IF($G19&gt;2,SUMPRODUCT(OFFSET(Data!$H$1,$H19+32,,32),OFFSET(Data!$H$1,$H19+64,,32)),"")</f>
        <v/>
      </c>
      <c r="P19" t="str">
        <f ca="1">IF($G19&gt;2,SUMPRODUCT(OFFSET(Data!$H$1,$H19,,32),OFFSET(Data!$H$1,$H19+64,,32)),"")</f>
        <v/>
      </c>
      <c r="Q19" s="353" t="str">
        <f ca="1">IF($G19&gt;1,INDEX(LINEST(OFFSET(Data!H$1,$H19,,16),OFFSET(Data!H$1,$H19+16,,16),1,1),3,1),"")</f>
        <v/>
      </c>
      <c r="R19" s="353" t="str">
        <f ca="1">IF($G19&gt;1,INDEX(LINEST(OFFSET(Data!I$1,$H19,,16),OFFSET(Data!I$1,$H19+16,,16),1,1),3,1),"")</f>
        <v/>
      </c>
      <c r="S19" s="353" t="str">
        <f ca="1">IF($G19&gt;1,INDEX(LINEST(OFFSET(Data!J$1,$H19,,16),OFFSET(Data!J$1,$H19+16,,16),1,1),3,1),"")</f>
        <v/>
      </c>
      <c r="T19" s="353" t="str">
        <f ca="1">IF($G19&gt;1,INDEX(LINEST(OFFSET(Data!K$1,$H19,,16),OFFSET(Data!K$1,$H19+16,,16),1,1),3,1),"")</f>
        <v/>
      </c>
      <c r="U19" s="353" t="str">
        <f ca="1">IF($G19&gt;1,INDEX(LINEST(OFFSET(Data!L$1,$H19,,16),OFFSET(Data!L$1,$H19+16,,16),1,1),3,1),"")</f>
        <v/>
      </c>
      <c r="V19" s="354" t="str">
        <f t="shared" si="6"/>
        <v/>
      </c>
      <c r="W19" s="355" t="str">
        <f>IF(ISERROR(VLOOKUP($C19,Dates!$A:$C,1,FALSE)),"",VLOOKUP($C19,Dates!$A:$C,MATCH(W$1,Dates!$A$1:$C$1,0),FALSE))</f>
        <v/>
      </c>
      <c r="X19" s="355" t="str">
        <f>IF(ISERROR(VLOOKUP($C19,Dates!$A:$C,1,FALSE)),"",VLOOKUP($C19,Dates!$A:$C,MATCH(X$1,Dates!$A$1:$C$1,0),FALSE))</f>
        <v/>
      </c>
      <c r="Y19" s="355" t="str">
        <f>IF(ISERROR(VLOOKUP($C19,Dates!$A:$C,1,FALSE)),"",VLOOKUP($C19,Dates!$A:$C,MATCH(Y$1,Dates!$A$1:$C$1,0),FALSE))</f>
        <v/>
      </c>
    </row>
    <row r="20" spans="1:25" x14ac:dyDescent="0.25">
      <c r="A20">
        <v>119</v>
      </c>
      <c r="B20" t="s">
        <v>65</v>
      </c>
      <c r="C20" t="str">
        <f t="shared" si="3"/>
        <v>119AM</v>
      </c>
      <c r="E20">
        <f t="shared" si="0"/>
        <v>1</v>
      </c>
      <c r="F20">
        <f t="shared" si="4"/>
        <v>1</v>
      </c>
      <c r="G20">
        <f>IF(MOD(COUNTIF(Data!$T:$T,"="&amp;C20),32)=0,COUNTIF(Data!$T:$T,"="&amp;C20)/32,"_"&amp;COUNTIF(Data!$T:$T,"="&amp;C20))</f>
        <v>1</v>
      </c>
      <c r="H20">
        <f>MATCH(C20,Data!T:T,0)-1</f>
        <v>1121</v>
      </c>
      <c r="I20" s="358" t="str">
        <f ca="1">IF($G20&gt;1,(SUMPRODUCT(OFFSET(Data!H$1,$H20,,16),OFFSET(Data!H$1,$H20+16,,16))+SUMPRODUCT(OFFSET(Data!H$1,$H20+32,,16),OFFSET(Data!H$1,$H20+48,,16)))/(SUMPRODUCT(OFFSET(Data!H$1,$H20,,16),OFFSET(Data!H$1,$H20,,16))+SUMPRODUCT(OFFSET(Data!H$1,$H20+32,,16),OFFSET(Data!H$1,$H20+32,,16))),"")</f>
        <v/>
      </c>
      <c r="J20" s="358" t="str">
        <f ca="1">IF($G20&gt;1,(SUMPRODUCT(OFFSET(Data!I$1,$H20,,16),OFFSET(Data!I$1,$H20+16,,16))+SUMPRODUCT(OFFSET(Data!I$1,$H20+32,,16),OFFSET(Data!I$1,$H20+48,,16)))/(SUMPRODUCT(OFFSET(Data!I$1,$H20,,16),OFFSET(Data!I$1,$H20,,16))+SUMPRODUCT(OFFSET(Data!I$1,$H20+32,,16),OFFSET(Data!I$1,$H20+32,,16))),"")</f>
        <v/>
      </c>
      <c r="K20" s="358" t="str">
        <f ca="1">IF($G20&gt;1,(SUMPRODUCT(OFFSET(Data!J$1,$H20,,16),OFFSET(Data!J$1,$H20+16,,16))+SUMPRODUCT(OFFSET(Data!J$1,$H20+32,,16),OFFSET(Data!J$1,$H20+48,,16)))/(SUMPRODUCT(OFFSET(Data!J$1,$H20,,16),OFFSET(Data!J$1,$H20,,16))+SUMPRODUCT(OFFSET(Data!J$1,$H20+32,,16),OFFSET(Data!J$1,$H20+32,,16))),"")</f>
        <v/>
      </c>
      <c r="L20" s="358" t="str">
        <f ca="1">IF($G20&gt;1,(SUMPRODUCT(OFFSET(Data!K$1,$H20,,16),OFFSET(Data!K$1,$H20+16,,16))+SUMPRODUCT(OFFSET(Data!K$1,$H20+32,,16),OFFSET(Data!K$1,$H20+48,,16)))/(SUMPRODUCT(OFFSET(Data!K$1,$H20,,16),OFFSET(Data!K$1,$H20,,16))+SUMPRODUCT(OFFSET(Data!K$1,$H20+32,,16),OFFSET(Data!K$1,$H20+32,,16))),"")</f>
        <v/>
      </c>
      <c r="M20" s="358" t="str">
        <f ca="1">IF($G20&gt;1,(SUMPRODUCT(OFFSET(Data!L$1,$H20,,16),OFFSET(Data!L$1,$H20+16,,16))+SUMPRODUCT(OFFSET(Data!L$1,$H20+32,,16),OFFSET(Data!L$1,$H20+48,,16)))/(SUMPRODUCT(OFFSET(Data!L$1,$H20,,16),OFFSET(Data!L$1,$H20,,16))+SUMPRODUCT(OFFSET(Data!L$1,$H20+32,,16),OFFSET(Data!L$1,$H20+32,,16))),"")</f>
        <v/>
      </c>
      <c r="N20" s="358">
        <f t="shared" ca="1" si="5"/>
        <v>0</v>
      </c>
      <c r="O20" t="str">
        <f ca="1">IF($G20&gt;2,SUMPRODUCT(OFFSET(Data!$H$1,$H20+32,,32),OFFSET(Data!$H$1,$H20+64,,32)),"")</f>
        <v/>
      </c>
      <c r="P20" t="str">
        <f ca="1">IF($G20&gt;2,SUMPRODUCT(OFFSET(Data!$H$1,$H20,,32),OFFSET(Data!$H$1,$H20+64,,32)),"")</f>
        <v/>
      </c>
      <c r="Q20" s="353" t="str">
        <f ca="1">IF($G20&gt;1,INDEX(LINEST(OFFSET(Data!H$1,$H20,,16),OFFSET(Data!H$1,$H20+16,,16),1,1),3,1),"")</f>
        <v/>
      </c>
      <c r="R20" s="353" t="str">
        <f ca="1">IF($G20&gt;1,INDEX(LINEST(OFFSET(Data!I$1,$H20,,16),OFFSET(Data!I$1,$H20+16,,16),1,1),3,1),"")</f>
        <v/>
      </c>
      <c r="S20" s="353" t="str">
        <f ca="1">IF($G20&gt;1,INDEX(LINEST(OFFSET(Data!J$1,$H20,,16),OFFSET(Data!J$1,$H20+16,,16),1,1),3,1),"")</f>
        <v/>
      </c>
      <c r="T20" s="353" t="str">
        <f ca="1">IF($G20&gt;1,INDEX(LINEST(OFFSET(Data!K$1,$H20,,16),OFFSET(Data!K$1,$H20+16,,16),1,1),3,1),"")</f>
        <v/>
      </c>
      <c r="U20" s="353" t="str">
        <f ca="1">IF($G20&gt;1,INDEX(LINEST(OFFSET(Data!L$1,$H20,,16),OFFSET(Data!L$1,$H20+16,,16),1,1),3,1),"")</f>
        <v/>
      </c>
      <c r="V20" s="354" t="str">
        <f t="shared" si="6"/>
        <v/>
      </c>
      <c r="W20" s="355" t="str">
        <f>IF(ISERROR(VLOOKUP($C20,Dates!$A:$C,1,FALSE)),"",VLOOKUP($C20,Dates!$A:$C,MATCH(W$1,Dates!$A$1:$C$1,0),FALSE))</f>
        <v/>
      </c>
      <c r="X20" s="355" t="str">
        <f>IF(ISERROR(VLOOKUP($C20,Dates!$A:$C,1,FALSE)),"",VLOOKUP($C20,Dates!$A:$C,MATCH(X$1,Dates!$A$1:$C$1,0),FALSE))</f>
        <v/>
      </c>
      <c r="Y20" s="355" t="str">
        <f>IF(ISERROR(VLOOKUP($C20,Dates!$A:$C,1,FALSE)),"",VLOOKUP($C20,Dates!$A:$C,MATCH(Y$1,Dates!$A$1:$C$1,0),FALSE))</f>
        <v/>
      </c>
    </row>
    <row r="21" spans="1:25" x14ac:dyDescent="0.25">
      <c r="A21">
        <v>120</v>
      </c>
      <c r="B21" t="s">
        <v>65</v>
      </c>
      <c r="C21" t="str">
        <f t="shared" si="3"/>
        <v>120AM</v>
      </c>
      <c r="E21">
        <f t="shared" si="0"/>
        <v>1</v>
      </c>
      <c r="F21">
        <f t="shared" si="4"/>
        <v>1</v>
      </c>
      <c r="G21">
        <f>IF(MOD(COUNTIF(Data!$T:$T,"="&amp;C21),32)=0,COUNTIF(Data!$T:$T,"="&amp;C21)/32,"_"&amp;COUNTIF(Data!$T:$T,"="&amp;C21))</f>
        <v>1</v>
      </c>
      <c r="H21">
        <f>MATCH(C21,Data!T:T,0)-1</f>
        <v>1185</v>
      </c>
      <c r="I21" s="358" t="str">
        <f ca="1">IF($G21&gt;1,(SUMPRODUCT(OFFSET(Data!H$1,$H21,,16),OFFSET(Data!H$1,$H21+16,,16))+SUMPRODUCT(OFFSET(Data!H$1,$H21+32,,16),OFFSET(Data!H$1,$H21+48,,16)))/(SUMPRODUCT(OFFSET(Data!H$1,$H21,,16),OFFSET(Data!H$1,$H21,,16))+SUMPRODUCT(OFFSET(Data!H$1,$H21+32,,16),OFFSET(Data!H$1,$H21+32,,16))),"")</f>
        <v/>
      </c>
      <c r="J21" s="358" t="str">
        <f ca="1">IF($G21&gt;1,(SUMPRODUCT(OFFSET(Data!I$1,$H21,,16),OFFSET(Data!I$1,$H21+16,,16))+SUMPRODUCT(OFFSET(Data!I$1,$H21+32,,16),OFFSET(Data!I$1,$H21+48,,16)))/(SUMPRODUCT(OFFSET(Data!I$1,$H21,,16),OFFSET(Data!I$1,$H21,,16))+SUMPRODUCT(OFFSET(Data!I$1,$H21+32,,16),OFFSET(Data!I$1,$H21+32,,16))),"")</f>
        <v/>
      </c>
      <c r="K21" s="358" t="str">
        <f ca="1">IF($G21&gt;1,(SUMPRODUCT(OFFSET(Data!J$1,$H21,,16),OFFSET(Data!J$1,$H21+16,,16))+SUMPRODUCT(OFFSET(Data!J$1,$H21+32,,16),OFFSET(Data!J$1,$H21+48,,16)))/(SUMPRODUCT(OFFSET(Data!J$1,$H21,,16),OFFSET(Data!J$1,$H21,,16))+SUMPRODUCT(OFFSET(Data!J$1,$H21+32,,16),OFFSET(Data!J$1,$H21+32,,16))),"")</f>
        <v/>
      </c>
      <c r="L21" s="358" t="str">
        <f ca="1">IF($G21&gt;1,(SUMPRODUCT(OFFSET(Data!K$1,$H21,,16),OFFSET(Data!K$1,$H21+16,,16))+SUMPRODUCT(OFFSET(Data!K$1,$H21+32,,16),OFFSET(Data!K$1,$H21+48,,16)))/(SUMPRODUCT(OFFSET(Data!K$1,$H21,,16),OFFSET(Data!K$1,$H21,,16))+SUMPRODUCT(OFFSET(Data!K$1,$H21+32,,16),OFFSET(Data!K$1,$H21+32,,16))),"")</f>
        <v/>
      </c>
      <c r="M21" s="358" t="str">
        <f ca="1">IF($G21&gt;1,(SUMPRODUCT(OFFSET(Data!L$1,$H21,,16),OFFSET(Data!L$1,$H21+16,,16))+SUMPRODUCT(OFFSET(Data!L$1,$H21+32,,16),OFFSET(Data!L$1,$H21+48,,16)))/(SUMPRODUCT(OFFSET(Data!L$1,$H21,,16),OFFSET(Data!L$1,$H21,,16))+SUMPRODUCT(OFFSET(Data!L$1,$H21+32,,16),OFFSET(Data!L$1,$H21+32,,16))),"")</f>
        <v/>
      </c>
      <c r="N21" s="358">
        <f t="shared" ca="1" si="5"/>
        <v>0</v>
      </c>
      <c r="O21" t="str">
        <f ca="1">IF($G21&gt;2,SUMPRODUCT(OFFSET(Data!$H$1,$H21+32,,32),OFFSET(Data!$H$1,$H21+64,,32)),"")</f>
        <v/>
      </c>
      <c r="P21" t="str">
        <f ca="1">IF($G21&gt;2,SUMPRODUCT(OFFSET(Data!$H$1,$H21,,32),OFFSET(Data!$H$1,$H21+64,,32)),"")</f>
        <v/>
      </c>
      <c r="Q21" s="353" t="str">
        <f ca="1">IF($G21&gt;1,INDEX(LINEST(OFFSET(Data!H$1,$H21,,16),OFFSET(Data!H$1,$H21+16,,16),1,1),3,1),"")</f>
        <v/>
      </c>
      <c r="R21" s="353" t="str">
        <f ca="1">IF($G21&gt;1,INDEX(LINEST(OFFSET(Data!I$1,$H21,,16),OFFSET(Data!I$1,$H21+16,,16),1,1),3,1),"")</f>
        <v/>
      </c>
      <c r="S21" s="353" t="str">
        <f ca="1">IF($G21&gt;1,INDEX(LINEST(OFFSET(Data!J$1,$H21,,16),OFFSET(Data!J$1,$H21+16,,16),1,1),3,1),"")</f>
        <v/>
      </c>
      <c r="T21" s="353" t="str">
        <f ca="1">IF($G21&gt;1,INDEX(LINEST(OFFSET(Data!K$1,$H21,,16),OFFSET(Data!K$1,$H21+16,,16),1,1),3,1),"")</f>
        <v/>
      </c>
      <c r="U21" s="353" t="str">
        <f ca="1">IF($G21&gt;1,INDEX(LINEST(OFFSET(Data!L$1,$H21,,16),OFFSET(Data!L$1,$H21+16,,16),1,1),3,1),"")</f>
        <v/>
      </c>
      <c r="V21" s="354" t="str">
        <f t="shared" si="6"/>
        <v/>
      </c>
      <c r="W21" s="355" t="str">
        <f>IF(ISERROR(VLOOKUP($C21,Dates!$A:$C,1,FALSE)),"",VLOOKUP($C21,Dates!$A:$C,MATCH(W$1,Dates!$A$1:$C$1,0),FALSE))</f>
        <v/>
      </c>
      <c r="X21" s="355" t="str">
        <f>IF(ISERROR(VLOOKUP($C21,Dates!$A:$C,1,FALSE)),"",VLOOKUP($C21,Dates!$A:$C,MATCH(X$1,Dates!$A$1:$C$1,0),FALSE))</f>
        <v/>
      </c>
      <c r="Y21" s="355" t="str">
        <f>IF(ISERROR(VLOOKUP($C21,Dates!$A:$C,1,FALSE)),"",VLOOKUP($C21,Dates!$A:$C,MATCH(Y$1,Dates!$A$1:$C$1,0),FALSE))</f>
        <v/>
      </c>
    </row>
    <row r="22" spans="1:25" x14ac:dyDescent="0.25">
      <c r="A22">
        <v>121</v>
      </c>
      <c r="B22" t="s">
        <v>65</v>
      </c>
      <c r="C22" t="str">
        <f t="shared" si="3"/>
        <v>121AM</v>
      </c>
      <c r="E22">
        <f t="shared" si="0"/>
        <v>1</v>
      </c>
      <c r="F22">
        <f t="shared" si="4"/>
        <v>1</v>
      </c>
      <c r="G22">
        <f>IF(MOD(COUNTIF(Data!$T:$T,"="&amp;C22),32)=0,COUNTIF(Data!$T:$T,"="&amp;C22)/32,"_"&amp;COUNTIF(Data!$T:$T,"="&amp;C22))</f>
        <v>1</v>
      </c>
      <c r="H22">
        <f>MATCH(C22,Data!T:T,0)-1</f>
        <v>1249</v>
      </c>
      <c r="I22" s="358" t="str">
        <f ca="1">IF($G22&gt;1,(SUMPRODUCT(OFFSET(Data!H$1,$H22,,16),OFFSET(Data!H$1,$H22+16,,16))+SUMPRODUCT(OFFSET(Data!H$1,$H22+32,,16),OFFSET(Data!H$1,$H22+48,,16)))/(SUMPRODUCT(OFFSET(Data!H$1,$H22,,16),OFFSET(Data!H$1,$H22,,16))+SUMPRODUCT(OFFSET(Data!H$1,$H22+32,,16),OFFSET(Data!H$1,$H22+32,,16))),"")</f>
        <v/>
      </c>
      <c r="J22" s="358" t="str">
        <f ca="1">IF($G22&gt;1,(SUMPRODUCT(OFFSET(Data!I$1,$H22,,16),OFFSET(Data!I$1,$H22+16,,16))+SUMPRODUCT(OFFSET(Data!I$1,$H22+32,,16),OFFSET(Data!I$1,$H22+48,,16)))/(SUMPRODUCT(OFFSET(Data!I$1,$H22,,16),OFFSET(Data!I$1,$H22,,16))+SUMPRODUCT(OFFSET(Data!I$1,$H22+32,,16),OFFSET(Data!I$1,$H22+32,,16))),"")</f>
        <v/>
      </c>
      <c r="K22" s="358" t="str">
        <f ca="1">IF($G22&gt;1,(SUMPRODUCT(OFFSET(Data!J$1,$H22,,16),OFFSET(Data!J$1,$H22+16,,16))+SUMPRODUCT(OFFSET(Data!J$1,$H22+32,,16),OFFSET(Data!J$1,$H22+48,,16)))/(SUMPRODUCT(OFFSET(Data!J$1,$H22,,16),OFFSET(Data!J$1,$H22,,16))+SUMPRODUCT(OFFSET(Data!J$1,$H22+32,,16),OFFSET(Data!J$1,$H22+32,,16))),"")</f>
        <v/>
      </c>
      <c r="L22" s="358" t="str">
        <f ca="1">IF($G22&gt;1,(SUMPRODUCT(OFFSET(Data!K$1,$H22,,16),OFFSET(Data!K$1,$H22+16,,16))+SUMPRODUCT(OFFSET(Data!K$1,$H22+32,,16),OFFSET(Data!K$1,$H22+48,,16)))/(SUMPRODUCT(OFFSET(Data!K$1,$H22,,16),OFFSET(Data!K$1,$H22,,16))+SUMPRODUCT(OFFSET(Data!K$1,$H22+32,,16),OFFSET(Data!K$1,$H22+32,,16))),"")</f>
        <v/>
      </c>
      <c r="M22" s="358" t="str">
        <f ca="1">IF($G22&gt;1,(SUMPRODUCT(OFFSET(Data!L$1,$H22,,16),OFFSET(Data!L$1,$H22+16,,16))+SUMPRODUCT(OFFSET(Data!L$1,$H22+32,,16),OFFSET(Data!L$1,$H22+48,,16)))/(SUMPRODUCT(OFFSET(Data!L$1,$H22,,16),OFFSET(Data!L$1,$H22,,16))+SUMPRODUCT(OFFSET(Data!L$1,$H22+32,,16),OFFSET(Data!L$1,$H22+32,,16))),"")</f>
        <v/>
      </c>
      <c r="N22" s="358">
        <f t="shared" ca="1" si="5"/>
        <v>0</v>
      </c>
      <c r="O22" t="str">
        <f ca="1">IF($G22&gt;2,SUMPRODUCT(OFFSET(Data!$H$1,$H22+32,,32),OFFSET(Data!$H$1,$H22+64,,32)),"")</f>
        <v/>
      </c>
      <c r="P22" t="str">
        <f ca="1">IF($G22&gt;2,SUMPRODUCT(OFFSET(Data!$H$1,$H22,,32),OFFSET(Data!$H$1,$H22+64,,32)),"")</f>
        <v/>
      </c>
      <c r="Q22" s="353" t="str">
        <f ca="1">IF($G22&gt;1,INDEX(LINEST(OFFSET(Data!H$1,$H22,,16),OFFSET(Data!H$1,$H22+16,,16),1,1),3,1),"")</f>
        <v/>
      </c>
      <c r="R22" s="353" t="str">
        <f ca="1">IF($G22&gt;1,INDEX(LINEST(OFFSET(Data!I$1,$H22,,16),OFFSET(Data!I$1,$H22+16,,16),1,1),3,1),"")</f>
        <v/>
      </c>
      <c r="S22" s="353" t="str">
        <f ca="1">IF($G22&gt;1,INDEX(LINEST(OFFSET(Data!J$1,$H22,,16),OFFSET(Data!J$1,$H22+16,,16),1,1),3,1),"")</f>
        <v/>
      </c>
      <c r="T22" s="353" t="str">
        <f ca="1">IF($G22&gt;1,INDEX(LINEST(OFFSET(Data!K$1,$H22,,16),OFFSET(Data!K$1,$H22+16,,16),1,1),3,1),"")</f>
        <v/>
      </c>
      <c r="U22" s="353" t="str">
        <f ca="1">IF($G22&gt;1,INDEX(LINEST(OFFSET(Data!L$1,$H22,,16),OFFSET(Data!L$1,$H22+16,,16),1,1),3,1),"")</f>
        <v/>
      </c>
      <c r="V22" s="354" t="str">
        <f t="shared" si="6"/>
        <v/>
      </c>
      <c r="W22" s="355" t="str">
        <f>IF(ISERROR(VLOOKUP($C22,Dates!$A:$C,1,FALSE)),"",VLOOKUP($C22,Dates!$A:$C,MATCH(W$1,Dates!$A$1:$C$1,0),FALSE))</f>
        <v/>
      </c>
      <c r="X22" s="355" t="str">
        <f>IF(ISERROR(VLOOKUP($C22,Dates!$A:$C,1,FALSE)),"",VLOOKUP($C22,Dates!$A:$C,MATCH(X$1,Dates!$A$1:$C$1,0),FALSE))</f>
        <v/>
      </c>
      <c r="Y22" s="355" t="str">
        <f>IF(ISERROR(VLOOKUP($C22,Dates!$A:$C,1,FALSE)),"",VLOOKUP($C22,Dates!$A:$C,MATCH(Y$1,Dates!$A$1:$C$1,0),FALSE))</f>
        <v/>
      </c>
    </row>
    <row r="23" spans="1:25" x14ac:dyDescent="0.25">
      <c r="A23">
        <v>122</v>
      </c>
      <c r="B23" t="s">
        <v>65</v>
      </c>
      <c r="C23" t="str">
        <f t="shared" si="3"/>
        <v>122AM</v>
      </c>
      <c r="E23">
        <f t="shared" si="0"/>
        <v>1</v>
      </c>
      <c r="F23">
        <f t="shared" si="4"/>
        <v>1</v>
      </c>
      <c r="G23">
        <f>IF(MOD(COUNTIF(Data!$T:$T,"="&amp;C23),32)=0,COUNTIF(Data!$T:$T,"="&amp;C23)/32,"_"&amp;COUNTIF(Data!$T:$T,"="&amp;C23))</f>
        <v>1</v>
      </c>
      <c r="H23">
        <f>MATCH(C23,Data!T:T,0)-1</f>
        <v>1313</v>
      </c>
      <c r="I23" s="358" t="str">
        <f ca="1">IF($G23&gt;1,(SUMPRODUCT(OFFSET(Data!H$1,$H23,,16),OFFSET(Data!H$1,$H23+16,,16))+SUMPRODUCT(OFFSET(Data!H$1,$H23+32,,16),OFFSET(Data!H$1,$H23+48,,16)))/(SUMPRODUCT(OFFSET(Data!H$1,$H23,,16),OFFSET(Data!H$1,$H23,,16))+SUMPRODUCT(OFFSET(Data!H$1,$H23+32,,16),OFFSET(Data!H$1,$H23+32,,16))),"")</f>
        <v/>
      </c>
      <c r="J23" s="358" t="str">
        <f ca="1">IF($G23&gt;1,(SUMPRODUCT(OFFSET(Data!I$1,$H23,,16),OFFSET(Data!I$1,$H23+16,,16))+SUMPRODUCT(OFFSET(Data!I$1,$H23+32,,16),OFFSET(Data!I$1,$H23+48,,16)))/(SUMPRODUCT(OFFSET(Data!I$1,$H23,,16),OFFSET(Data!I$1,$H23,,16))+SUMPRODUCT(OFFSET(Data!I$1,$H23+32,,16),OFFSET(Data!I$1,$H23+32,,16))),"")</f>
        <v/>
      </c>
      <c r="K23" s="358" t="str">
        <f ca="1">IF($G23&gt;1,(SUMPRODUCT(OFFSET(Data!J$1,$H23,,16),OFFSET(Data!J$1,$H23+16,,16))+SUMPRODUCT(OFFSET(Data!J$1,$H23+32,,16),OFFSET(Data!J$1,$H23+48,,16)))/(SUMPRODUCT(OFFSET(Data!J$1,$H23,,16),OFFSET(Data!J$1,$H23,,16))+SUMPRODUCT(OFFSET(Data!J$1,$H23+32,,16),OFFSET(Data!J$1,$H23+32,,16))),"")</f>
        <v/>
      </c>
      <c r="L23" s="358" t="str">
        <f ca="1">IF($G23&gt;1,(SUMPRODUCT(OFFSET(Data!K$1,$H23,,16),OFFSET(Data!K$1,$H23+16,,16))+SUMPRODUCT(OFFSET(Data!K$1,$H23+32,,16),OFFSET(Data!K$1,$H23+48,,16)))/(SUMPRODUCT(OFFSET(Data!K$1,$H23,,16),OFFSET(Data!K$1,$H23,,16))+SUMPRODUCT(OFFSET(Data!K$1,$H23+32,,16),OFFSET(Data!K$1,$H23+32,,16))),"")</f>
        <v/>
      </c>
      <c r="M23" s="358" t="str">
        <f ca="1">IF($G23&gt;1,(SUMPRODUCT(OFFSET(Data!L$1,$H23,,16),OFFSET(Data!L$1,$H23+16,,16))+SUMPRODUCT(OFFSET(Data!L$1,$H23+32,,16),OFFSET(Data!L$1,$H23+48,,16)))/(SUMPRODUCT(OFFSET(Data!L$1,$H23,,16),OFFSET(Data!L$1,$H23,,16))+SUMPRODUCT(OFFSET(Data!L$1,$H23+32,,16),OFFSET(Data!L$1,$H23+32,,16))),"")</f>
        <v/>
      </c>
      <c r="N23" s="358">
        <f t="shared" ca="1" si="5"/>
        <v>0</v>
      </c>
      <c r="O23" t="str">
        <f ca="1">IF($G23&gt;2,SUMPRODUCT(OFFSET(Data!$H$1,$H23+32,,32),OFFSET(Data!$H$1,$H23+64,,32)),"")</f>
        <v/>
      </c>
      <c r="P23" t="str">
        <f ca="1">IF($G23&gt;2,SUMPRODUCT(OFFSET(Data!$H$1,$H23,,32),OFFSET(Data!$H$1,$H23+64,,32)),"")</f>
        <v/>
      </c>
      <c r="Q23" s="353" t="str">
        <f ca="1">IF($G23&gt;1,INDEX(LINEST(OFFSET(Data!H$1,$H23,,16),OFFSET(Data!H$1,$H23+16,,16),1,1),3,1),"")</f>
        <v/>
      </c>
      <c r="R23" s="353" t="str">
        <f ca="1">IF($G23&gt;1,INDEX(LINEST(OFFSET(Data!I$1,$H23,,16),OFFSET(Data!I$1,$H23+16,,16),1,1),3,1),"")</f>
        <v/>
      </c>
      <c r="S23" s="353" t="str">
        <f ca="1">IF($G23&gt;1,INDEX(LINEST(OFFSET(Data!J$1,$H23,,16),OFFSET(Data!J$1,$H23+16,,16),1,1),3,1),"")</f>
        <v/>
      </c>
      <c r="T23" s="353" t="str">
        <f ca="1">IF($G23&gt;1,INDEX(LINEST(OFFSET(Data!K$1,$H23,,16),OFFSET(Data!K$1,$H23+16,,16),1,1),3,1),"")</f>
        <v/>
      </c>
      <c r="U23" s="353" t="str">
        <f ca="1">IF($G23&gt;1,INDEX(LINEST(OFFSET(Data!L$1,$H23,,16),OFFSET(Data!L$1,$H23+16,,16),1,1),3,1),"")</f>
        <v/>
      </c>
      <c r="V23" s="354" t="str">
        <f t="shared" si="6"/>
        <v/>
      </c>
      <c r="W23" s="355" t="str">
        <f>IF(ISERROR(VLOOKUP($C23,Dates!$A:$C,1,FALSE)),"",VLOOKUP($C23,Dates!$A:$C,MATCH(W$1,Dates!$A$1:$C$1,0),FALSE))</f>
        <v/>
      </c>
      <c r="X23" s="355" t="str">
        <f>IF(ISERROR(VLOOKUP($C23,Dates!$A:$C,1,FALSE)),"",VLOOKUP($C23,Dates!$A:$C,MATCH(X$1,Dates!$A$1:$C$1,0),FALSE))</f>
        <v/>
      </c>
      <c r="Y23" s="355" t="str">
        <f>IF(ISERROR(VLOOKUP($C23,Dates!$A:$C,1,FALSE)),"",VLOOKUP($C23,Dates!$A:$C,MATCH(Y$1,Dates!$A$1:$C$1,0),FALSE))</f>
        <v/>
      </c>
    </row>
    <row r="24" spans="1:25" x14ac:dyDescent="0.25">
      <c r="A24">
        <v>123</v>
      </c>
      <c r="B24" t="s">
        <v>65</v>
      </c>
      <c r="C24" t="str">
        <f t="shared" si="3"/>
        <v>123AM</v>
      </c>
      <c r="E24">
        <f t="shared" si="0"/>
        <v>1</v>
      </c>
      <c r="F24">
        <f t="shared" si="4"/>
        <v>1</v>
      </c>
      <c r="G24">
        <f>IF(MOD(COUNTIF(Data!$T:$T,"="&amp;C24),32)=0,COUNTIF(Data!$T:$T,"="&amp;C24)/32,"_"&amp;COUNTIF(Data!$T:$T,"="&amp;C24))</f>
        <v>1</v>
      </c>
      <c r="H24">
        <f>MATCH(C24,Data!T:T,0)-1</f>
        <v>1377</v>
      </c>
      <c r="I24" s="358" t="str">
        <f ca="1">IF($G24&gt;1,(SUMPRODUCT(OFFSET(Data!H$1,$H24,,16),OFFSET(Data!H$1,$H24+16,,16))+SUMPRODUCT(OFFSET(Data!H$1,$H24+32,,16),OFFSET(Data!H$1,$H24+48,,16)))/(SUMPRODUCT(OFFSET(Data!H$1,$H24,,16),OFFSET(Data!H$1,$H24,,16))+SUMPRODUCT(OFFSET(Data!H$1,$H24+32,,16),OFFSET(Data!H$1,$H24+32,,16))),"")</f>
        <v/>
      </c>
      <c r="J24" s="358" t="str">
        <f ca="1">IF($G24&gt;1,(SUMPRODUCT(OFFSET(Data!I$1,$H24,,16),OFFSET(Data!I$1,$H24+16,,16))+SUMPRODUCT(OFFSET(Data!I$1,$H24+32,,16),OFFSET(Data!I$1,$H24+48,,16)))/(SUMPRODUCT(OFFSET(Data!I$1,$H24,,16),OFFSET(Data!I$1,$H24,,16))+SUMPRODUCT(OFFSET(Data!I$1,$H24+32,,16),OFFSET(Data!I$1,$H24+32,,16))),"")</f>
        <v/>
      </c>
      <c r="K24" s="358" t="str">
        <f ca="1">IF($G24&gt;1,(SUMPRODUCT(OFFSET(Data!J$1,$H24,,16),OFFSET(Data!J$1,$H24+16,,16))+SUMPRODUCT(OFFSET(Data!J$1,$H24+32,,16),OFFSET(Data!J$1,$H24+48,,16)))/(SUMPRODUCT(OFFSET(Data!J$1,$H24,,16),OFFSET(Data!J$1,$H24,,16))+SUMPRODUCT(OFFSET(Data!J$1,$H24+32,,16),OFFSET(Data!J$1,$H24+32,,16))),"")</f>
        <v/>
      </c>
      <c r="L24" s="358" t="str">
        <f ca="1">IF($G24&gt;1,(SUMPRODUCT(OFFSET(Data!K$1,$H24,,16),OFFSET(Data!K$1,$H24+16,,16))+SUMPRODUCT(OFFSET(Data!K$1,$H24+32,,16),OFFSET(Data!K$1,$H24+48,,16)))/(SUMPRODUCT(OFFSET(Data!K$1,$H24,,16),OFFSET(Data!K$1,$H24,,16))+SUMPRODUCT(OFFSET(Data!K$1,$H24+32,,16),OFFSET(Data!K$1,$H24+32,,16))),"")</f>
        <v/>
      </c>
      <c r="M24" s="358" t="str">
        <f ca="1">IF($G24&gt;1,(SUMPRODUCT(OFFSET(Data!L$1,$H24,,16),OFFSET(Data!L$1,$H24+16,,16))+SUMPRODUCT(OFFSET(Data!L$1,$H24+32,,16),OFFSET(Data!L$1,$H24+48,,16)))/(SUMPRODUCT(OFFSET(Data!L$1,$H24,,16),OFFSET(Data!L$1,$H24,,16))+SUMPRODUCT(OFFSET(Data!L$1,$H24+32,,16),OFFSET(Data!L$1,$H24+32,,16))),"")</f>
        <v/>
      </c>
      <c r="N24" s="358">
        <f t="shared" ca="1" si="5"/>
        <v>0</v>
      </c>
      <c r="O24" t="str">
        <f ca="1">IF($G24&gt;2,SUMPRODUCT(OFFSET(Data!$H$1,$H24+32,,32),OFFSET(Data!$H$1,$H24+64,,32)),"")</f>
        <v/>
      </c>
      <c r="P24" t="str">
        <f ca="1">IF($G24&gt;2,SUMPRODUCT(OFFSET(Data!$H$1,$H24,,32),OFFSET(Data!$H$1,$H24+64,,32)),"")</f>
        <v/>
      </c>
      <c r="Q24" s="353" t="str">
        <f ca="1">IF($G24&gt;1,INDEX(LINEST(OFFSET(Data!H$1,$H24,,16),OFFSET(Data!H$1,$H24+16,,16),1,1),3,1),"")</f>
        <v/>
      </c>
      <c r="R24" s="353" t="str">
        <f ca="1">IF($G24&gt;1,INDEX(LINEST(OFFSET(Data!I$1,$H24,,16),OFFSET(Data!I$1,$H24+16,,16),1,1),3,1),"")</f>
        <v/>
      </c>
      <c r="S24" s="353" t="str">
        <f ca="1">IF($G24&gt;1,INDEX(LINEST(OFFSET(Data!J$1,$H24,,16),OFFSET(Data!J$1,$H24+16,,16),1,1),3,1),"")</f>
        <v/>
      </c>
      <c r="T24" s="353" t="str">
        <f ca="1">IF($G24&gt;1,INDEX(LINEST(OFFSET(Data!K$1,$H24,,16),OFFSET(Data!K$1,$H24+16,,16),1,1),3,1),"")</f>
        <v/>
      </c>
      <c r="U24" s="353" t="str">
        <f ca="1">IF($G24&gt;1,INDEX(LINEST(OFFSET(Data!L$1,$H24,,16),OFFSET(Data!L$1,$H24+16,,16),1,1),3,1),"")</f>
        <v/>
      </c>
      <c r="V24" s="354" t="str">
        <f t="shared" si="6"/>
        <v/>
      </c>
      <c r="W24" s="355" t="str">
        <f>IF(ISERROR(VLOOKUP($C24,Dates!$A:$C,1,FALSE)),"",VLOOKUP($C24,Dates!$A:$C,MATCH(W$1,Dates!$A$1:$C$1,0),FALSE))</f>
        <v/>
      </c>
      <c r="X24" s="355" t="str">
        <f>IF(ISERROR(VLOOKUP($C24,Dates!$A:$C,1,FALSE)),"",VLOOKUP($C24,Dates!$A:$C,MATCH(X$1,Dates!$A$1:$C$1,0),FALSE))</f>
        <v/>
      </c>
      <c r="Y24" s="355" t="str">
        <f>IF(ISERROR(VLOOKUP($C24,Dates!$A:$C,1,FALSE)),"",VLOOKUP($C24,Dates!$A:$C,MATCH(Y$1,Dates!$A$1:$C$1,0),FALSE))</f>
        <v/>
      </c>
    </row>
    <row r="25" spans="1:25" x14ac:dyDescent="0.25">
      <c r="A25">
        <v>124</v>
      </c>
      <c r="B25" t="s">
        <v>65</v>
      </c>
      <c r="C25" t="str">
        <f t="shared" si="3"/>
        <v>124AM</v>
      </c>
      <c r="E25">
        <f t="shared" si="0"/>
        <v>1</v>
      </c>
      <c r="F25">
        <f t="shared" si="4"/>
        <v>1</v>
      </c>
      <c r="G25">
        <f>IF(MOD(COUNTIF(Data!$T:$T,"="&amp;C25),32)=0,COUNTIF(Data!$T:$T,"="&amp;C25)/32,"_"&amp;COUNTIF(Data!$T:$T,"="&amp;C25))</f>
        <v>1</v>
      </c>
      <c r="H25">
        <f>MATCH(C25,Data!T:T,0)-1</f>
        <v>1441</v>
      </c>
      <c r="I25" s="358" t="str">
        <f ca="1">IF($G25&gt;1,(SUMPRODUCT(OFFSET(Data!H$1,$H25,,16),OFFSET(Data!H$1,$H25+16,,16))+SUMPRODUCT(OFFSET(Data!H$1,$H25+32,,16),OFFSET(Data!H$1,$H25+48,,16)))/(SUMPRODUCT(OFFSET(Data!H$1,$H25,,16),OFFSET(Data!H$1,$H25,,16))+SUMPRODUCT(OFFSET(Data!H$1,$H25+32,,16),OFFSET(Data!H$1,$H25+32,,16))),"")</f>
        <v/>
      </c>
      <c r="J25" s="358" t="str">
        <f ca="1">IF($G25&gt;1,(SUMPRODUCT(OFFSET(Data!I$1,$H25,,16),OFFSET(Data!I$1,$H25+16,,16))+SUMPRODUCT(OFFSET(Data!I$1,$H25+32,,16),OFFSET(Data!I$1,$H25+48,,16)))/(SUMPRODUCT(OFFSET(Data!I$1,$H25,,16),OFFSET(Data!I$1,$H25,,16))+SUMPRODUCT(OFFSET(Data!I$1,$H25+32,,16),OFFSET(Data!I$1,$H25+32,,16))),"")</f>
        <v/>
      </c>
      <c r="K25" s="358" t="str">
        <f ca="1">IF($G25&gt;1,(SUMPRODUCT(OFFSET(Data!J$1,$H25,,16),OFFSET(Data!J$1,$H25+16,,16))+SUMPRODUCT(OFFSET(Data!J$1,$H25+32,,16),OFFSET(Data!J$1,$H25+48,,16)))/(SUMPRODUCT(OFFSET(Data!J$1,$H25,,16),OFFSET(Data!J$1,$H25,,16))+SUMPRODUCT(OFFSET(Data!J$1,$H25+32,,16),OFFSET(Data!J$1,$H25+32,,16))),"")</f>
        <v/>
      </c>
      <c r="L25" s="358" t="str">
        <f ca="1">IF($G25&gt;1,(SUMPRODUCT(OFFSET(Data!K$1,$H25,,16),OFFSET(Data!K$1,$H25+16,,16))+SUMPRODUCT(OFFSET(Data!K$1,$H25+32,,16),OFFSET(Data!K$1,$H25+48,,16)))/(SUMPRODUCT(OFFSET(Data!K$1,$H25,,16),OFFSET(Data!K$1,$H25,,16))+SUMPRODUCT(OFFSET(Data!K$1,$H25+32,,16),OFFSET(Data!K$1,$H25+32,,16))),"")</f>
        <v/>
      </c>
      <c r="M25" s="358" t="str">
        <f ca="1">IF($G25&gt;1,(SUMPRODUCT(OFFSET(Data!L$1,$H25,,16),OFFSET(Data!L$1,$H25+16,,16))+SUMPRODUCT(OFFSET(Data!L$1,$H25+32,,16),OFFSET(Data!L$1,$H25+48,,16)))/(SUMPRODUCT(OFFSET(Data!L$1,$H25,,16),OFFSET(Data!L$1,$H25,,16))+SUMPRODUCT(OFFSET(Data!L$1,$H25+32,,16),OFFSET(Data!L$1,$H25+32,,16))),"")</f>
        <v/>
      </c>
      <c r="N25" s="358">
        <f t="shared" ca="1" si="5"/>
        <v>0</v>
      </c>
      <c r="O25" t="str">
        <f ca="1">IF($G25&gt;2,SUMPRODUCT(OFFSET(Data!$H$1,$H25+32,,32),OFFSET(Data!$H$1,$H25+64,,32)),"")</f>
        <v/>
      </c>
      <c r="P25" t="str">
        <f ca="1">IF($G25&gt;2,SUMPRODUCT(OFFSET(Data!$H$1,$H25,,32),OFFSET(Data!$H$1,$H25+64,,32)),"")</f>
        <v/>
      </c>
      <c r="Q25" s="353" t="str">
        <f ca="1">IF($G25&gt;1,INDEX(LINEST(OFFSET(Data!H$1,$H25,,16),OFFSET(Data!H$1,$H25+16,,16),1,1),3,1),"")</f>
        <v/>
      </c>
      <c r="R25" s="353" t="str">
        <f ca="1">IF($G25&gt;1,INDEX(LINEST(OFFSET(Data!I$1,$H25,,16),OFFSET(Data!I$1,$H25+16,,16),1,1),3,1),"")</f>
        <v/>
      </c>
      <c r="S25" s="353" t="str">
        <f ca="1">IF($G25&gt;1,INDEX(LINEST(OFFSET(Data!J$1,$H25,,16),OFFSET(Data!J$1,$H25+16,,16),1,1),3,1),"")</f>
        <v/>
      </c>
      <c r="T25" s="353" t="str">
        <f ca="1">IF($G25&gt;1,INDEX(LINEST(OFFSET(Data!K$1,$H25,,16),OFFSET(Data!K$1,$H25+16,,16),1,1),3,1),"")</f>
        <v/>
      </c>
      <c r="U25" s="353" t="str">
        <f ca="1">IF($G25&gt;1,INDEX(LINEST(OFFSET(Data!L$1,$H25,,16),OFFSET(Data!L$1,$H25+16,,16),1,1),3,1),"")</f>
        <v/>
      </c>
      <c r="V25" s="354" t="str">
        <f t="shared" si="6"/>
        <v/>
      </c>
      <c r="W25" s="355" t="str">
        <f>IF(ISERROR(VLOOKUP($C25,Dates!$A:$C,1,FALSE)),"",VLOOKUP($C25,Dates!$A:$C,MATCH(W$1,Dates!$A$1:$C$1,0),FALSE))</f>
        <v/>
      </c>
      <c r="X25" s="355" t="str">
        <f>IF(ISERROR(VLOOKUP($C25,Dates!$A:$C,1,FALSE)),"",VLOOKUP($C25,Dates!$A:$C,MATCH(X$1,Dates!$A$1:$C$1,0),FALSE))</f>
        <v/>
      </c>
      <c r="Y25" s="355" t="str">
        <f>IF(ISERROR(VLOOKUP($C25,Dates!$A:$C,1,FALSE)),"",VLOOKUP($C25,Dates!$A:$C,MATCH(Y$1,Dates!$A$1:$C$1,0),FALSE))</f>
        <v/>
      </c>
    </row>
    <row r="26" spans="1:25" x14ac:dyDescent="0.25">
      <c r="A26">
        <v>125</v>
      </c>
      <c r="B26" t="s">
        <v>65</v>
      </c>
      <c r="C26" t="str">
        <f t="shared" si="3"/>
        <v>125AM</v>
      </c>
      <c r="E26" t="e">
        <f t="shared" si="0"/>
        <v>#N/A</v>
      </c>
      <c r="F26" t="e">
        <f t="shared" si="4"/>
        <v>#N/A</v>
      </c>
      <c r="G26">
        <f>IF(MOD(COUNTIF(Data!$T:$T,"="&amp;C26),32)=0,COUNTIF(Data!$T:$T,"="&amp;C26)/32,"_"&amp;COUNTIF(Data!$T:$T,"="&amp;C26))</f>
        <v>0</v>
      </c>
      <c r="H26" t="e">
        <f>MATCH(C26,Data!T:T,0)-1</f>
        <v>#N/A</v>
      </c>
      <c r="I26" s="358" t="str">
        <f ca="1">IF($G26&gt;1,(SUMPRODUCT(OFFSET(Data!H$1,$H26,,16),OFFSET(Data!H$1,$H26+16,,16))+SUMPRODUCT(OFFSET(Data!H$1,$H26+32,,16),OFFSET(Data!H$1,$H26+48,,16)))/(SUMPRODUCT(OFFSET(Data!H$1,$H26,,16),OFFSET(Data!H$1,$H26,,16))+SUMPRODUCT(OFFSET(Data!H$1,$H26+32,,16),OFFSET(Data!H$1,$H26+32,,16))),"")</f>
        <v/>
      </c>
      <c r="J26" s="358" t="str">
        <f ca="1">IF($G26&gt;1,(SUMPRODUCT(OFFSET(Data!I$1,$H26,,16),OFFSET(Data!I$1,$H26+16,,16))+SUMPRODUCT(OFFSET(Data!I$1,$H26+32,,16),OFFSET(Data!I$1,$H26+48,,16)))/(SUMPRODUCT(OFFSET(Data!I$1,$H26,,16),OFFSET(Data!I$1,$H26,,16))+SUMPRODUCT(OFFSET(Data!I$1,$H26+32,,16),OFFSET(Data!I$1,$H26+32,,16))),"")</f>
        <v/>
      </c>
      <c r="K26" s="358" t="str">
        <f ca="1">IF($G26&gt;1,(SUMPRODUCT(OFFSET(Data!J$1,$H26,,16),OFFSET(Data!J$1,$H26+16,,16))+SUMPRODUCT(OFFSET(Data!J$1,$H26+32,,16),OFFSET(Data!J$1,$H26+48,,16)))/(SUMPRODUCT(OFFSET(Data!J$1,$H26,,16),OFFSET(Data!J$1,$H26,,16))+SUMPRODUCT(OFFSET(Data!J$1,$H26+32,,16),OFFSET(Data!J$1,$H26+32,,16))),"")</f>
        <v/>
      </c>
      <c r="L26" s="358" t="str">
        <f ca="1">IF($G26&gt;1,(SUMPRODUCT(OFFSET(Data!K$1,$H26,,16),OFFSET(Data!K$1,$H26+16,,16))+SUMPRODUCT(OFFSET(Data!K$1,$H26+32,,16),OFFSET(Data!K$1,$H26+48,,16)))/(SUMPRODUCT(OFFSET(Data!K$1,$H26,,16),OFFSET(Data!K$1,$H26,,16))+SUMPRODUCT(OFFSET(Data!K$1,$H26+32,,16),OFFSET(Data!K$1,$H26+32,,16))),"")</f>
        <v/>
      </c>
      <c r="M26" s="358" t="str">
        <f ca="1">IF($G26&gt;1,(SUMPRODUCT(OFFSET(Data!L$1,$H26,,16),OFFSET(Data!L$1,$H26+16,,16))+SUMPRODUCT(OFFSET(Data!L$1,$H26+32,,16),OFFSET(Data!L$1,$H26+48,,16)))/(SUMPRODUCT(OFFSET(Data!L$1,$H26,,16),OFFSET(Data!L$1,$H26,,16))+SUMPRODUCT(OFFSET(Data!L$1,$H26+32,,16),OFFSET(Data!L$1,$H26+32,,16))),"")</f>
        <v/>
      </c>
      <c r="N26" s="358">
        <f t="shared" ca="1" si="5"/>
        <v>0</v>
      </c>
      <c r="O26" t="str">
        <f ca="1">IF($G26&gt;2,SUMPRODUCT(OFFSET(Data!$H$1,$H26+32,,32),OFFSET(Data!$H$1,$H26+64,,32)),"")</f>
        <v/>
      </c>
      <c r="P26" t="str">
        <f ca="1">IF($G26&gt;2,SUMPRODUCT(OFFSET(Data!$H$1,$H26,,32),OFFSET(Data!$H$1,$H26+64,,32)),"")</f>
        <v/>
      </c>
      <c r="Q26" s="353" t="str">
        <f ca="1">IF($G26&gt;1,INDEX(LINEST(OFFSET(Data!H$1,$H26,,16),OFFSET(Data!H$1,$H26+16,,16),1,1),3,1),"")</f>
        <v/>
      </c>
      <c r="R26" s="353" t="str">
        <f ca="1">IF($G26&gt;1,INDEX(LINEST(OFFSET(Data!I$1,$H26,,16),OFFSET(Data!I$1,$H26+16,,16),1,1),3,1),"")</f>
        <v/>
      </c>
      <c r="S26" s="353" t="str">
        <f ca="1">IF($G26&gt;1,INDEX(LINEST(OFFSET(Data!J$1,$H26,,16),OFFSET(Data!J$1,$H26+16,,16),1,1),3,1),"")</f>
        <v/>
      </c>
      <c r="T26" s="353" t="str">
        <f ca="1">IF($G26&gt;1,INDEX(LINEST(OFFSET(Data!K$1,$H26,,16),OFFSET(Data!K$1,$H26+16,,16),1,1),3,1),"")</f>
        <v/>
      </c>
      <c r="U26" s="353" t="str">
        <f ca="1">IF($G26&gt;1,INDEX(LINEST(OFFSET(Data!L$1,$H26,,16),OFFSET(Data!L$1,$H26+16,,16),1,1),3,1),"")</f>
        <v/>
      </c>
      <c r="V26" s="354" t="str">
        <f t="shared" si="6"/>
        <v/>
      </c>
      <c r="W26" s="355" t="str">
        <f>IF(ISERROR(VLOOKUP($C26,Dates!$A:$C,1,FALSE)),"",VLOOKUP($C26,Dates!$A:$C,MATCH(W$1,Dates!$A$1:$C$1,0),FALSE))</f>
        <v/>
      </c>
      <c r="X26" s="355" t="str">
        <f>IF(ISERROR(VLOOKUP($C26,Dates!$A:$C,1,FALSE)),"",VLOOKUP($C26,Dates!$A:$C,MATCH(X$1,Dates!$A$1:$C$1,0),FALSE))</f>
        <v/>
      </c>
      <c r="Y26" s="355" t="str">
        <f>IF(ISERROR(VLOOKUP($C26,Dates!$A:$C,1,FALSE)),"",VLOOKUP($C26,Dates!$A:$C,MATCH(Y$1,Dates!$A$1:$C$1,0),FALSE))</f>
        <v/>
      </c>
    </row>
    <row r="27" spans="1:25" x14ac:dyDescent="0.25">
      <c r="A27">
        <v>126</v>
      </c>
      <c r="B27" t="s">
        <v>65</v>
      </c>
      <c r="C27" t="str">
        <f t="shared" si="3"/>
        <v>126AM</v>
      </c>
      <c r="E27">
        <f t="shared" si="0"/>
        <v>1</v>
      </c>
      <c r="F27">
        <f t="shared" si="4"/>
        <v>1</v>
      </c>
      <c r="G27">
        <f>IF(MOD(COUNTIF(Data!$T:$T,"="&amp;C27),32)=0,COUNTIF(Data!$T:$T,"="&amp;C27)/32,"_"&amp;COUNTIF(Data!$T:$T,"="&amp;C27))</f>
        <v>1</v>
      </c>
      <c r="H27">
        <f>MATCH(C27,Data!T:T,0)-1</f>
        <v>1505</v>
      </c>
      <c r="I27" s="358" t="str">
        <f ca="1">IF($G27&gt;1,(SUMPRODUCT(OFFSET(Data!H$1,$H27,,16),OFFSET(Data!H$1,$H27+16,,16))+SUMPRODUCT(OFFSET(Data!H$1,$H27+32,,16),OFFSET(Data!H$1,$H27+48,,16)))/(SUMPRODUCT(OFFSET(Data!H$1,$H27,,16),OFFSET(Data!H$1,$H27,,16))+SUMPRODUCT(OFFSET(Data!H$1,$H27+32,,16),OFFSET(Data!H$1,$H27+32,,16))),"")</f>
        <v/>
      </c>
      <c r="J27" s="358" t="str">
        <f ca="1">IF($G27&gt;1,(SUMPRODUCT(OFFSET(Data!I$1,$H27,,16),OFFSET(Data!I$1,$H27+16,,16))+SUMPRODUCT(OFFSET(Data!I$1,$H27+32,,16),OFFSET(Data!I$1,$H27+48,,16)))/(SUMPRODUCT(OFFSET(Data!I$1,$H27,,16),OFFSET(Data!I$1,$H27,,16))+SUMPRODUCT(OFFSET(Data!I$1,$H27+32,,16),OFFSET(Data!I$1,$H27+32,,16))),"")</f>
        <v/>
      </c>
      <c r="K27" s="358" t="str">
        <f ca="1">IF($G27&gt;1,(SUMPRODUCT(OFFSET(Data!J$1,$H27,,16),OFFSET(Data!J$1,$H27+16,,16))+SUMPRODUCT(OFFSET(Data!J$1,$H27+32,,16),OFFSET(Data!J$1,$H27+48,,16)))/(SUMPRODUCT(OFFSET(Data!J$1,$H27,,16),OFFSET(Data!J$1,$H27,,16))+SUMPRODUCT(OFFSET(Data!J$1,$H27+32,,16),OFFSET(Data!J$1,$H27+32,,16))),"")</f>
        <v/>
      </c>
      <c r="L27" s="358" t="str">
        <f ca="1">IF($G27&gt;1,(SUMPRODUCT(OFFSET(Data!K$1,$H27,,16),OFFSET(Data!K$1,$H27+16,,16))+SUMPRODUCT(OFFSET(Data!K$1,$H27+32,,16),OFFSET(Data!K$1,$H27+48,,16)))/(SUMPRODUCT(OFFSET(Data!K$1,$H27,,16),OFFSET(Data!K$1,$H27,,16))+SUMPRODUCT(OFFSET(Data!K$1,$H27+32,,16),OFFSET(Data!K$1,$H27+32,,16))),"")</f>
        <v/>
      </c>
      <c r="M27" s="358" t="str">
        <f ca="1">IF($G27&gt;1,(SUMPRODUCT(OFFSET(Data!L$1,$H27,,16),OFFSET(Data!L$1,$H27+16,,16))+SUMPRODUCT(OFFSET(Data!L$1,$H27+32,,16),OFFSET(Data!L$1,$H27+48,,16)))/(SUMPRODUCT(OFFSET(Data!L$1,$H27,,16),OFFSET(Data!L$1,$H27,,16))+SUMPRODUCT(OFFSET(Data!L$1,$H27+32,,16),OFFSET(Data!L$1,$H27+32,,16))),"")</f>
        <v/>
      </c>
      <c r="N27" s="358">
        <f t="shared" ca="1" si="5"/>
        <v>0</v>
      </c>
      <c r="O27" t="str">
        <f ca="1">IF($G27&gt;2,SUMPRODUCT(OFFSET(Data!$H$1,$H27+32,,32),OFFSET(Data!$H$1,$H27+64,,32)),"")</f>
        <v/>
      </c>
      <c r="P27" t="str">
        <f ca="1">IF($G27&gt;2,SUMPRODUCT(OFFSET(Data!$H$1,$H27,,32),OFFSET(Data!$H$1,$H27+64,,32)),"")</f>
        <v/>
      </c>
      <c r="Q27" s="353" t="str">
        <f ca="1">IF($G27&gt;1,INDEX(LINEST(OFFSET(Data!H$1,$H27,,16),OFFSET(Data!H$1,$H27+16,,16),1,1),3,1),"")</f>
        <v/>
      </c>
      <c r="R27" s="353" t="str">
        <f ca="1">IF($G27&gt;1,INDEX(LINEST(OFFSET(Data!I$1,$H27,,16),OFFSET(Data!I$1,$H27+16,,16),1,1),3,1),"")</f>
        <v/>
      </c>
      <c r="S27" s="353" t="str">
        <f ca="1">IF($G27&gt;1,INDEX(LINEST(OFFSET(Data!J$1,$H27,,16),OFFSET(Data!J$1,$H27+16,,16),1,1),3,1),"")</f>
        <v/>
      </c>
      <c r="T27" s="353" t="str">
        <f ca="1">IF($G27&gt;1,INDEX(LINEST(OFFSET(Data!K$1,$H27,,16),OFFSET(Data!K$1,$H27+16,,16),1,1),3,1),"")</f>
        <v/>
      </c>
      <c r="U27" s="353" t="str">
        <f ca="1">IF($G27&gt;1,INDEX(LINEST(OFFSET(Data!L$1,$H27,,16),OFFSET(Data!L$1,$H27+16,,16),1,1),3,1),"")</f>
        <v/>
      </c>
      <c r="V27" s="354" t="str">
        <f t="shared" si="6"/>
        <v/>
      </c>
      <c r="W27" s="355" t="str">
        <f>IF(ISERROR(VLOOKUP($C27,Dates!$A:$C,1,FALSE)),"",VLOOKUP($C27,Dates!$A:$C,MATCH(W$1,Dates!$A$1:$C$1,0),FALSE))</f>
        <v/>
      </c>
      <c r="X27" s="355" t="str">
        <f>IF(ISERROR(VLOOKUP($C27,Dates!$A:$C,1,FALSE)),"",VLOOKUP($C27,Dates!$A:$C,MATCH(X$1,Dates!$A$1:$C$1,0),FALSE))</f>
        <v/>
      </c>
      <c r="Y27" s="355" t="str">
        <f>IF(ISERROR(VLOOKUP($C27,Dates!$A:$C,1,FALSE)),"",VLOOKUP($C27,Dates!$A:$C,MATCH(Y$1,Dates!$A$1:$C$1,0),FALSE))</f>
        <v/>
      </c>
    </row>
    <row r="28" spans="1:25" x14ac:dyDescent="0.25">
      <c r="A28">
        <v>127</v>
      </c>
      <c r="B28" t="s">
        <v>65</v>
      </c>
      <c r="C28" t="str">
        <f t="shared" si="3"/>
        <v>127AM</v>
      </c>
      <c r="E28" t="e">
        <f t="shared" si="0"/>
        <v>#N/A</v>
      </c>
      <c r="F28" t="e">
        <f t="shared" si="4"/>
        <v>#N/A</v>
      </c>
      <c r="G28">
        <f>IF(MOD(COUNTIF(Data!$T:$T,"="&amp;C28),32)=0,COUNTIF(Data!$T:$T,"="&amp;C28)/32,"_"&amp;COUNTIF(Data!$T:$T,"="&amp;C28))</f>
        <v>0</v>
      </c>
      <c r="H28" t="e">
        <f>MATCH(C28,Data!T:T,0)-1</f>
        <v>#N/A</v>
      </c>
      <c r="I28" s="358" t="str">
        <f ca="1">IF($G28&gt;1,(SUMPRODUCT(OFFSET(Data!H$1,$H28,,16),OFFSET(Data!H$1,$H28+16,,16))+SUMPRODUCT(OFFSET(Data!H$1,$H28+32,,16),OFFSET(Data!H$1,$H28+48,,16)))/(SUMPRODUCT(OFFSET(Data!H$1,$H28,,16),OFFSET(Data!H$1,$H28,,16))+SUMPRODUCT(OFFSET(Data!H$1,$H28+32,,16),OFFSET(Data!H$1,$H28+32,,16))),"")</f>
        <v/>
      </c>
      <c r="J28" s="358" t="str">
        <f ca="1">IF($G28&gt;1,(SUMPRODUCT(OFFSET(Data!I$1,$H28,,16),OFFSET(Data!I$1,$H28+16,,16))+SUMPRODUCT(OFFSET(Data!I$1,$H28+32,,16),OFFSET(Data!I$1,$H28+48,,16)))/(SUMPRODUCT(OFFSET(Data!I$1,$H28,,16),OFFSET(Data!I$1,$H28,,16))+SUMPRODUCT(OFFSET(Data!I$1,$H28+32,,16),OFFSET(Data!I$1,$H28+32,,16))),"")</f>
        <v/>
      </c>
      <c r="K28" s="358" t="str">
        <f ca="1">IF($G28&gt;1,(SUMPRODUCT(OFFSET(Data!J$1,$H28,,16),OFFSET(Data!J$1,$H28+16,,16))+SUMPRODUCT(OFFSET(Data!J$1,$H28+32,,16),OFFSET(Data!J$1,$H28+48,,16)))/(SUMPRODUCT(OFFSET(Data!J$1,$H28,,16),OFFSET(Data!J$1,$H28,,16))+SUMPRODUCT(OFFSET(Data!J$1,$H28+32,,16),OFFSET(Data!J$1,$H28+32,,16))),"")</f>
        <v/>
      </c>
      <c r="L28" s="358" t="str">
        <f ca="1">IF($G28&gt;1,(SUMPRODUCT(OFFSET(Data!K$1,$H28,,16),OFFSET(Data!K$1,$H28+16,,16))+SUMPRODUCT(OFFSET(Data!K$1,$H28+32,,16),OFFSET(Data!K$1,$H28+48,,16)))/(SUMPRODUCT(OFFSET(Data!K$1,$H28,,16),OFFSET(Data!K$1,$H28,,16))+SUMPRODUCT(OFFSET(Data!K$1,$H28+32,,16),OFFSET(Data!K$1,$H28+32,,16))),"")</f>
        <v/>
      </c>
      <c r="M28" s="358" t="str">
        <f ca="1">IF($G28&gt;1,(SUMPRODUCT(OFFSET(Data!L$1,$H28,,16),OFFSET(Data!L$1,$H28+16,,16))+SUMPRODUCT(OFFSET(Data!L$1,$H28+32,,16),OFFSET(Data!L$1,$H28+48,,16)))/(SUMPRODUCT(OFFSET(Data!L$1,$H28,,16),OFFSET(Data!L$1,$H28,,16))+SUMPRODUCT(OFFSET(Data!L$1,$H28+32,,16),OFFSET(Data!L$1,$H28+32,,16))),"")</f>
        <v/>
      </c>
      <c r="N28" s="358">
        <f t="shared" ca="1" si="5"/>
        <v>0</v>
      </c>
      <c r="O28" t="str">
        <f ca="1">IF($G28&gt;2,SUMPRODUCT(OFFSET(Data!$H$1,$H28+32,,32),OFFSET(Data!$H$1,$H28+64,,32)),"")</f>
        <v/>
      </c>
      <c r="P28" t="str">
        <f ca="1">IF($G28&gt;2,SUMPRODUCT(OFFSET(Data!$H$1,$H28,,32),OFFSET(Data!$H$1,$H28+64,,32)),"")</f>
        <v/>
      </c>
      <c r="Q28" s="353" t="str">
        <f ca="1">IF($G28&gt;1,INDEX(LINEST(OFFSET(Data!H$1,$H28,,16),OFFSET(Data!H$1,$H28+16,,16),1,1),3,1),"")</f>
        <v/>
      </c>
      <c r="R28" s="353" t="str">
        <f ca="1">IF($G28&gt;1,INDEX(LINEST(OFFSET(Data!I$1,$H28,,16),OFFSET(Data!I$1,$H28+16,,16),1,1),3,1),"")</f>
        <v/>
      </c>
      <c r="S28" s="353" t="str">
        <f ca="1">IF($G28&gt;1,INDEX(LINEST(OFFSET(Data!J$1,$H28,,16),OFFSET(Data!J$1,$H28+16,,16),1,1),3,1),"")</f>
        <v/>
      </c>
      <c r="T28" s="353" t="str">
        <f ca="1">IF($G28&gt;1,INDEX(LINEST(OFFSET(Data!K$1,$H28,,16),OFFSET(Data!K$1,$H28+16,,16),1,1),3,1),"")</f>
        <v/>
      </c>
      <c r="U28" s="353" t="str">
        <f ca="1">IF($G28&gt;1,INDEX(LINEST(OFFSET(Data!L$1,$H28,,16),OFFSET(Data!L$1,$H28+16,,16),1,1),3,1),"")</f>
        <v/>
      </c>
      <c r="V28" s="354" t="str">
        <f t="shared" si="6"/>
        <v/>
      </c>
      <c r="W28" s="355" t="str">
        <f>IF(ISERROR(VLOOKUP($C28,Dates!$A:$C,1,FALSE)),"",VLOOKUP($C28,Dates!$A:$C,MATCH(W$1,Dates!$A$1:$C$1,0),FALSE))</f>
        <v/>
      </c>
      <c r="X28" s="355" t="str">
        <f>IF(ISERROR(VLOOKUP($C28,Dates!$A:$C,1,FALSE)),"",VLOOKUP($C28,Dates!$A:$C,MATCH(X$1,Dates!$A$1:$C$1,0),FALSE))</f>
        <v/>
      </c>
      <c r="Y28" s="355" t="str">
        <f>IF(ISERROR(VLOOKUP($C28,Dates!$A:$C,1,FALSE)),"",VLOOKUP($C28,Dates!$A:$C,MATCH(Y$1,Dates!$A$1:$C$1,0),FALSE))</f>
        <v/>
      </c>
    </row>
    <row r="29" spans="1:25" x14ac:dyDescent="0.25">
      <c r="A29">
        <v>128</v>
      </c>
      <c r="B29" t="s">
        <v>65</v>
      </c>
      <c r="C29" t="str">
        <f t="shared" si="3"/>
        <v>128AM</v>
      </c>
      <c r="E29">
        <f t="shared" si="0"/>
        <v>1</v>
      </c>
      <c r="F29">
        <f t="shared" si="4"/>
        <v>1</v>
      </c>
      <c r="G29">
        <f>IF(MOD(COUNTIF(Data!$T:$T,"="&amp;C29),32)=0,COUNTIF(Data!$T:$T,"="&amp;C29)/32,"_"&amp;COUNTIF(Data!$T:$T,"="&amp;C29))</f>
        <v>1</v>
      </c>
      <c r="H29">
        <f>MATCH(C29,Data!T:T,0)-1</f>
        <v>1569</v>
      </c>
      <c r="I29" s="358" t="str">
        <f ca="1">IF($G29&gt;1,(SUMPRODUCT(OFFSET(Data!H$1,$H29,,16),OFFSET(Data!H$1,$H29+16,,16))+SUMPRODUCT(OFFSET(Data!H$1,$H29+32,,16),OFFSET(Data!H$1,$H29+48,,16)))/(SUMPRODUCT(OFFSET(Data!H$1,$H29,,16),OFFSET(Data!H$1,$H29,,16))+SUMPRODUCT(OFFSET(Data!H$1,$H29+32,,16),OFFSET(Data!H$1,$H29+32,,16))),"")</f>
        <v/>
      </c>
      <c r="J29" s="358" t="str">
        <f ca="1">IF($G29&gt;1,(SUMPRODUCT(OFFSET(Data!I$1,$H29,,16),OFFSET(Data!I$1,$H29+16,,16))+SUMPRODUCT(OFFSET(Data!I$1,$H29+32,,16),OFFSET(Data!I$1,$H29+48,,16)))/(SUMPRODUCT(OFFSET(Data!I$1,$H29,,16),OFFSET(Data!I$1,$H29,,16))+SUMPRODUCT(OFFSET(Data!I$1,$H29+32,,16),OFFSET(Data!I$1,$H29+32,,16))),"")</f>
        <v/>
      </c>
      <c r="K29" s="358" t="str">
        <f ca="1">IF($G29&gt;1,(SUMPRODUCT(OFFSET(Data!J$1,$H29,,16),OFFSET(Data!J$1,$H29+16,,16))+SUMPRODUCT(OFFSET(Data!J$1,$H29+32,,16),OFFSET(Data!J$1,$H29+48,,16)))/(SUMPRODUCT(OFFSET(Data!J$1,$H29,,16),OFFSET(Data!J$1,$H29,,16))+SUMPRODUCT(OFFSET(Data!J$1,$H29+32,,16),OFFSET(Data!J$1,$H29+32,,16))),"")</f>
        <v/>
      </c>
      <c r="L29" s="358" t="str">
        <f ca="1">IF($G29&gt;1,(SUMPRODUCT(OFFSET(Data!K$1,$H29,,16),OFFSET(Data!K$1,$H29+16,,16))+SUMPRODUCT(OFFSET(Data!K$1,$H29+32,,16),OFFSET(Data!K$1,$H29+48,,16)))/(SUMPRODUCT(OFFSET(Data!K$1,$H29,,16),OFFSET(Data!K$1,$H29,,16))+SUMPRODUCT(OFFSET(Data!K$1,$H29+32,,16),OFFSET(Data!K$1,$H29+32,,16))),"")</f>
        <v/>
      </c>
      <c r="M29" s="358" t="str">
        <f ca="1">IF($G29&gt;1,(SUMPRODUCT(OFFSET(Data!L$1,$H29,,16),OFFSET(Data!L$1,$H29+16,,16))+SUMPRODUCT(OFFSET(Data!L$1,$H29+32,,16),OFFSET(Data!L$1,$H29+48,,16)))/(SUMPRODUCT(OFFSET(Data!L$1,$H29,,16),OFFSET(Data!L$1,$H29,,16))+SUMPRODUCT(OFFSET(Data!L$1,$H29+32,,16),OFFSET(Data!L$1,$H29+32,,16))),"")</f>
        <v/>
      </c>
      <c r="N29" s="358">
        <f t="shared" ca="1" si="5"/>
        <v>0</v>
      </c>
      <c r="O29" t="str">
        <f ca="1">IF($G29&gt;2,SUMPRODUCT(OFFSET(Data!$H$1,$H29+32,,32),OFFSET(Data!$H$1,$H29+64,,32)),"")</f>
        <v/>
      </c>
      <c r="P29" t="str">
        <f ca="1">IF($G29&gt;2,SUMPRODUCT(OFFSET(Data!$H$1,$H29,,32),OFFSET(Data!$H$1,$H29+64,,32)),"")</f>
        <v/>
      </c>
      <c r="Q29" s="353" t="str">
        <f ca="1">IF($G29&gt;1,INDEX(LINEST(OFFSET(Data!H$1,$H29,,16),OFFSET(Data!H$1,$H29+16,,16),1,1),3,1),"")</f>
        <v/>
      </c>
      <c r="R29" s="353" t="str">
        <f ca="1">IF($G29&gt;1,INDEX(LINEST(OFFSET(Data!I$1,$H29,,16),OFFSET(Data!I$1,$H29+16,,16),1,1),3,1),"")</f>
        <v/>
      </c>
      <c r="S29" s="353" t="str">
        <f ca="1">IF($G29&gt;1,INDEX(LINEST(OFFSET(Data!J$1,$H29,,16),OFFSET(Data!J$1,$H29+16,,16),1,1),3,1),"")</f>
        <v/>
      </c>
      <c r="T29" s="353" t="str">
        <f ca="1">IF($G29&gt;1,INDEX(LINEST(OFFSET(Data!K$1,$H29,,16),OFFSET(Data!K$1,$H29+16,,16),1,1),3,1),"")</f>
        <v/>
      </c>
      <c r="U29" s="353" t="str">
        <f ca="1">IF($G29&gt;1,INDEX(LINEST(OFFSET(Data!L$1,$H29,,16),OFFSET(Data!L$1,$H29+16,,16),1,1),3,1),"")</f>
        <v/>
      </c>
      <c r="V29" s="354" t="str">
        <f t="shared" si="6"/>
        <v/>
      </c>
      <c r="W29" s="355" t="str">
        <f>IF(ISERROR(VLOOKUP($C29,Dates!$A:$C,1,FALSE)),"",VLOOKUP($C29,Dates!$A:$C,MATCH(W$1,Dates!$A$1:$C$1,0),FALSE))</f>
        <v/>
      </c>
      <c r="X29" s="355" t="str">
        <f>IF(ISERROR(VLOOKUP($C29,Dates!$A:$C,1,FALSE)),"",VLOOKUP($C29,Dates!$A:$C,MATCH(X$1,Dates!$A$1:$C$1,0),FALSE))</f>
        <v/>
      </c>
      <c r="Y29" s="355" t="str">
        <f>IF(ISERROR(VLOOKUP($C29,Dates!$A:$C,1,FALSE)),"",VLOOKUP($C29,Dates!$A:$C,MATCH(Y$1,Dates!$A$1:$C$1,0),FALSE))</f>
        <v/>
      </c>
    </row>
    <row r="30" spans="1:25" x14ac:dyDescent="0.25">
      <c r="A30">
        <v>129</v>
      </c>
      <c r="B30" t="s">
        <v>65</v>
      </c>
      <c r="C30" t="str">
        <f t="shared" si="3"/>
        <v>129AM</v>
      </c>
      <c r="E30">
        <f t="shared" si="0"/>
        <v>1</v>
      </c>
      <c r="F30">
        <f t="shared" si="4"/>
        <v>1</v>
      </c>
      <c r="G30">
        <f>IF(MOD(COUNTIF(Data!$T:$T,"="&amp;C30),32)=0,COUNTIF(Data!$T:$T,"="&amp;C30)/32,"_"&amp;COUNTIF(Data!$T:$T,"="&amp;C30))</f>
        <v>1</v>
      </c>
      <c r="H30">
        <f>MATCH(C30,Data!T:T,0)-1</f>
        <v>1633</v>
      </c>
      <c r="I30" s="358" t="str">
        <f ca="1">IF($G30&gt;1,(SUMPRODUCT(OFFSET(Data!H$1,$H30,,16),OFFSET(Data!H$1,$H30+16,,16))+SUMPRODUCT(OFFSET(Data!H$1,$H30+32,,16),OFFSET(Data!H$1,$H30+48,,16)))/(SUMPRODUCT(OFFSET(Data!H$1,$H30,,16),OFFSET(Data!H$1,$H30,,16))+SUMPRODUCT(OFFSET(Data!H$1,$H30+32,,16),OFFSET(Data!H$1,$H30+32,,16))),"")</f>
        <v/>
      </c>
      <c r="J30" s="358" t="str">
        <f ca="1">IF($G30&gt;1,(SUMPRODUCT(OFFSET(Data!I$1,$H30,,16),OFFSET(Data!I$1,$H30+16,,16))+SUMPRODUCT(OFFSET(Data!I$1,$H30+32,,16),OFFSET(Data!I$1,$H30+48,,16)))/(SUMPRODUCT(OFFSET(Data!I$1,$H30,,16),OFFSET(Data!I$1,$H30,,16))+SUMPRODUCT(OFFSET(Data!I$1,$H30+32,,16),OFFSET(Data!I$1,$H30+32,,16))),"")</f>
        <v/>
      </c>
      <c r="K30" s="358" t="str">
        <f ca="1">IF($G30&gt;1,(SUMPRODUCT(OFFSET(Data!J$1,$H30,,16),OFFSET(Data!J$1,$H30+16,,16))+SUMPRODUCT(OFFSET(Data!J$1,$H30+32,,16),OFFSET(Data!J$1,$H30+48,,16)))/(SUMPRODUCT(OFFSET(Data!J$1,$H30,,16),OFFSET(Data!J$1,$H30,,16))+SUMPRODUCT(OFFSET(Data!J$1,$H30+32,,16),OFFSET(Data!J$1,$H30+32,,16))),"")</f>
        <v/>
      </c>
      <c r="L30" s="358" t="str">
        <f ca="1">IF($G30&gt;1,(SUMPRODUCT(OFFSET(Data!K$1,$H30,,16),OFFSET(Data!K$1,$H30+16,,16))+SUMPRODUCT(OFFSET(Data!K$1,$H30+32,,16),OFFSET(Data!K$1,$H30+48,,16)))/(SUMPRODUCT(OFFSET(Data!K$1,$H30,,16),OFFSET(Data!K$1,$H30,,16))+SUMPRODUCT(OFFSET(Data!K$1,$H30+32,,16),OFFSET(Data!K$1,$H30+32,,16))),"")</f>
        <v/>
      </c>
      <c r="M30" s="358" t="str">
        <f ca="1">IF($G30&gt;1,(SUMPRODUCT(OFFSET(Data!L$1,$H30,,16),OFFSET(Data!L$1,$H30+16,,16))+SUMPRODUCT(OFFSET(Data!L$1,$H30+32,,16),OFFSET(Data!L$1,$H30+48,,16)))/(SUMPRODUCT(OFFSET(Data!L$1,$H30,,16),OFFSET(Data!L$1,$H30,,16))+SUMPRODUCT(OFFSET(Data!L$1,$H30+32,,16),OFFSET(Data!L$1,$H30+32,,16))),"")</f>
        <v/>
      </c>
      <c r="N30" s="358">
        <f t="shared" ca="1" si="5"/>
        <v>0</v>
      </c>
      <c r="O30" t="str">
        <f ca="1">IF($G30&gt;2,SUMPRODUCT(OFFSET(Data!$H$1,$H30+32,,32),OFFSET(Data!$H$1,$H30+64,,32)),"")</f>
        <v/>
      </c>
      <c r="P30" t="str">
        <f ca="1">IF($G30&gt;2,SUMPRODUCT(OFFSET(Data!$H$1,$H30,,32),OFFSET(Data!$H$1,$H30+64,,32)),"")</f>
        <v/>
      </c>
      <c r="Q30" s="353" t="str">
        <f ca="1">IF($G30&gt;1,INDEX(LINEST(OFFSET(Data!H$1,$H30,,16),OFFSET(Data!H$1,$H30+16,,16),1,1),3,1),"")</f>
        <v/>
      </c>
      <c r="R30" s="353" t="str">
        <f ca="1">IF($G30&gt;1,INDEX(LINEST(OFFSET(Data!I$1,$H30,,16),OFFSET(Data!I$1,$H30+16,,16),1,1),3,1),"")</f>
        <v/>
      </c>
      <c r="S30" s="353" t="str">
        <f ca="1">IF($G30&gt;1,INDEX(LINEST(OFFSET(Data!J$1,$H30,,16),OFFSET(Data!J$1,$H30+16,,16),1,1),3,1),"")</f>
        <v/>
      </c>
      <c r="T30" s="353" t="str">
        <f ca="1">IF($G30&gt;1,INDEX(LINEST(OFFSET(Data!K$1,$H30,,16),OFFSET(Data!K$1,$H30+16,,16),1,1),3,1),"")</f>
        <v/>
      </c>
      <c r="U30" s="353" t="str">
        <f ca="1">IF($G30&gt;1,INDEX(LINEST(OFFSET(Data!L$1,$H30,,16),OFFSET(Data!L$1,$H30+16,,16),1,1),3,1),"")</f>
        <v/>
      </c>
      <c r="V30" s="354" t="str">
        <f t="shared" si="6"/>
        <v/>
      </c>
      <c r="W30" s="355" t="str">
        <f>IF(ISERROR(VLOOKUP($C30,Dates!$A:$C,1,FALSE)),"",VLOOKUP($C30,Dates!$A:$C,MATCH(W$1,Dates!$A$1:$C$1,0),FALSE))</f>
        <v/>
      </c>
      <c r="X30" s="355" t="str">
        <f>IF(ISERROR(VLOOKUP($C30,Dates!$A:$C,1,FALSE)),"",VLOOKUP($C30,Dates!$A:$C,MATCH(X$1,Dates!$A$1:$C$1,0),FALSE))</f>
        <v/>
      </c>
      <c r="Y30" s="355" t="str">
        <f>IF(ISERROR(VLOOKUP($C30,Dates!$A:$C,1,FALSE)),"",VLOOKUP($C30,Dates!$A:$C,MATCH(Y$1,Dates!$A$1:$C$1,0),FALSE))</f>
        <v/>
      </c>
    </row>
    <row r="31" spans="1:25" x14ac:dyDescent="0.25">
      <c r="A31">
        <v>130</v>
      </c>
      <c r="B31" t="s">
        <v>65</v>
      </c>
      <c r="C31" t="str">
        <f t="shared" si="3"/>
        <v>130AM</v>
      </c>
      <c r="E31" t="e">
        <f t="shared" si="0"/>
        <v>#N/A</v>
      </c>
      <c r="F31" t="e">
        <f t="shared" si="4"/>
        <v>#N/A</v>
      </c>
      <c r="G31">
        <f>IF(MOD(COUNTIF(Data!$T:$T,"="&amp;C31),32)=0,COUNTIF(Data!$T:$T,"="&amp;C31)/32,"_"&amp;COUNTIF(Data!$T:$T,"="&amp;C31))</f>
        <v>0</v>
      </c>
      <c r="H31" t="e">
        <f>MATCH(C31,Data!T:T,0)-1</f>
        <v>#N/A</v>
      </c>
      <c r="I31" s="358" t="str">
        <f ca="1">IF($G31&gt;1,(SUMPRODUCT(OFFSET(Data!H$1,$H31,,16),OFFSET(Data!H$1,$H31+16,,16))+SUMPRODUCT(OFFSET(Data!H$1,$H31+32,,16),OFFSET(Data!H$1,$H31+48,,16)))/(SUMPRODUCT(OFFSET(Data!H$1,$H31,,16),OFFSET(Data!H$1,$H31,,16))+SUMPRODUCT(OFFSET(Data!H$1,$H31+32,,16),OFFSET(Data!H$1,$H31+32,,16))),"")</f>
        <v/>
      </c>
      <c r="J31" s="358" t="str">
        <f ca="1">IF($G31&gt;1,(SUMPRODUCT(OFFSET(Data!I$1,$H31,,16),OFFSET(Data!I$1,$H31+16,,16))+SUMPRODUCT(OFFSET(Data!I$1,$H31+32,,16),OFFSET(Data!I$1,$H31+48,,16)))/(SUMPRODUCT(OFFSET(Data!I$1,$H31,,16),OFFSET(Data!I$1,$H31,,16))+SUMPRODUCT(OFFSET(Data!I$1,$H31+32,,16),OFFSET(Data!I$1,$H31+32,,16))),"")</f>
        <v/>
      </c>
      <c r="K31" s="358" t="str">
        <f ca="1">IF($G31&gt;1,(SUMPRODUCT(OFFSET(Data!J$1,$H31,,16),OFFSET(Data!J$1,$H31+16,,16))+SUMPRODUCT(OFFSET(Data!J$1,$H31+32,,16),OFFSET(Data!J$1,$H31+48,,16)))/(SUMPRODUCT(OFFSET(Data!J$1,$H31,,16),OFFSET(Data!J$1,$H31,,16))+SUMPRODUCT(OFFSET(Data!J$1,$H31+32,,16),OFFSET(Data!J$1,$H31+32,,16))),"")</f>
        <v/>
      </c>
      <c r="L31" s="358" t="str">
        <f ca="1">IF($G31&gt;1,(SUMPRODUCT(OFFSET(Data!K$1,$H31,,16),OFFSET(Data!K$1,$H31+16,,16))+SUMPRODUCT(OFFSET(Data!K$1,$H31+32,,16),OFFSET(Data!K$1,$H31+48,,16)))/(SUMPRODUCT(OFFSET(Data!K$1,$H31,,16),OFFSET(Data!K$1,$H31,,16))+SUMPRODUCT(OFFSET(Data!K$1,$H31+32,,16),OFFSET(Data!K$1,$H31+32,,16))),"")</f>
        <v/>
      </c>
      <c r="M31" s="358" t="str">
        <f ca="1">IF($G31&gt;1,(SUMPRODUCT(OFFSET(Data!L$1,$H31,,16),OFFSET(Data!L$1,$H31+16,,16))+SUMPRODUCT(OFFSET(Data!L$1,$H31+32,,16),OFFSET(Data!L$1,$H31+48,,16)))/(SUMPRODUCT(OFFSET(Data!L$1,$H31,,16),OFFSET(Data!L$1,$H31,,16))+SUMPRODUCT(OFFSET(Data!L$1,$H31+32,,16),OFFSET(Data!L$1,$H31+32,,16))),"")</f>
        <v/>
      </c>
      <c r="N31" s="358">
        <f t="shared" ca="1" si="5"/>
        <v>0</v>
      </c>
      <c r="O31" t="str">
        <f ca="1">IF($G31&gt;2,SUMPRODUCT(OFFSET(Data!$H$1,$H31+32,,32),OFFSET(Data!$H$1,$H31+64,,32)),"")</f>
        <v/>
      </c>
      <c r="P31" t="str">
        <f ca="1">IF($G31&gt;2,SUMPRODUCT(OFFSET(Data!$H$1,$H31,,32),OFFSET(Data!$H$1,$H31+64,,32)),"")</f>
        <v/>
      </c>
      <c r="Q31" s="353" t="str">
        <f ca="1">IF($G31&gt;1,INDEX(LINEST(OFFSET(Data!H$1,$H31,,16),OFFSET(Data!H$1,$H31+16,,16),1,1),3,1),"")</f>
        <v/>
      </c>
      <c r="R31" s="353" t="str">
        <f ca="1">IF($G31&gt;1,INDEX(LINEST(OFFSET(Data!I$1,$H31,,16),OFFSET(Data!I$1,$H31+16,,16),1,1),3,1),"")</f>
        <v/>
      </c>
      <c r="S31" s="353" t="str">
        <f ca="1">IF($G31&gt;1,INDEX(LINEST(OFFSET(Data!J$1,$H31,,16),OFFSET(Data!J$1,$H31+16,,16),1,1),3,1),"")</f>
        <v/>
      </c>
      <c r="T31" s="353" t="str">
        <f ca="1">IF($G31&gt;1,INDEX(LINEST(OFFSET(Data!K$1,$H31,,16),OFFSET(Data!K$1,$H31+16,,16),1,1),3,1),"")</f>
        <v/>
      </c>
      <c r="U31" s="353" t="str">
        <f ca="1">IF($G31&gt;1,INDEX(LINEST(OFFSET(Data!L$1,$H31,,16),OFFSET(Data!L$1,$H31+16,,16),1,1),3,1),"")</f>
        <v/>
      </c>
      <c r="V31" s="354" t="str">
        <f t="shared" si="6"/>
        <v/>
      </c>
      <c r="W31" s="355" t="str">
        <f>IF(ISERROR(VLOOKUP($C31,Dates!$A:$C,1,FALSE)),"",VLOOKUP($C31,Dates!$A:$C,MATCH(W$1,Dates!$A$1:$C$1,0),FALSE))</f>
        <v/>
      </c>
      <c r="X31" s="355" t="str">
        <f>IF(ISERROR(VLOOKUP($C31,Dates!$A:$C,1,FALSE)),"",VLOOKUP($C31,Dates!$A:$C,MATCH(X$1,Dates!$A$1:$C$1,0),FALSE))</f>
        <v/>
      </c>
      <c r="Y31" s="355" t="str">
        <f>IF(ISERROR(VLOOKUP($C31,Dates!$A:$C,1,FALSE)),"",VLOOKUP($C31,Dates!$A:$C,MATCH(Y$1,Dates!$A$1:$C$1,0),FALSE))</f>
        <v/>
      </c>
    </row>
    <row r="32" spans="1:25" x14ac:dyDescent="0.25">
      <c r="A32">
        <v>131</v>
      </c>
      <c r="B32" t="s">
        <v>65</v>
      </c>
      <c r="C32" t="str">
        <f t="shared" si="3"/>
        <v>131AM</v>
      </c>
      <c r="E32">
        <f t="shared" si="0"/>
        <v>1</v>
      </c>
      <c r="F32">
        <f t="shared" si="4"/>
        <v>1</v>
      </c>
      <c r="G32">
        <f>IF(MOD(COUNTIF(Data!$T:$T,"="&amp;C32),32)=0,COUNTIF(Data!$T:$T,"="&amp;C32)/32,"_"&amp;COUNTIF(Data!$T:$T,"="&amp;C32))</f>
        <v>1</v>
      </c>
      <c r="H32">
        <f>MATCH(C32,Data!T:T,0)-1</f>
        <v>1665</v>
      </c>
      <c r="I32" s="358" t="str">
        <f ca="1">IF($G32&gt;1,(SUMPRODUCT(OFFSET(Data!H$1,$H32,,16),OFFSET(Data!H$1,$H32+16,,16))+SUMPRODUCT(OFFSET(Data!H$1,$H32+32,,16),OFFSET(Data!H$1,$H32+48,,16)))/(SUMPRODUCT(OFFSET(Data!H$1,$H32,,16),OFFSET(Data!H$1,$H32,,16))+SUMPRODUCT(OFFSET(Data!H$1,$H32+32,,16),OFFSET(Data!H$1,$H32+32,,16))),"")</f>
        <v/>
      </c>
      <c r="J32" s="358" t="str">
        <f ca="1">IF($G32&gt;1,(SUMPRODUCT(OFFSET(Data!I$1,$H32,,16),OFFSET(Data!I$1,$H32+16,,16))+SUMPRODUCT(OFFSET(Data!I$1,$H32+32,,16),OFFSET(Data!I$1,$H32+48,,16)))/(SUMPRODUCT(OFFSET(Data!I$1,$H32,,16),OFFSET(Data!I$1,$H32,,16))+SUMPRODUCT(OFFSET(Data!I$1,$H32+32,,16),OFFSET(Data!I$1,$H32+32,,16))),"")</f>
        <v/>
      </c>
      <c r="K32" s="358" t="str">
        <f ca="1">IF($G32&gt;1,(SUMPRODUCT(OFFSET(Data!J$1,$H32,,16),OFFSET(Data!J$1,$H32+16,,16))+SUMPRODUCT(OFFSET(Data!J$1,$H32+32,,16),OFFSET(Data!J$1,$H32+48,,16)))/(SUMPRODUCT(OFFSET(Data!J$1,$H32,,16),OFFSET(Data!J$1,$H32,,16))+SUMPRODUCT(OFFSET(Data!J$1,$H32+32,,16),OFFSET(Data!J$1,$H32+32,,16))),"")</f>
        <v/>
      </c>
      <c r="L32" s="358" t="str">
        <f ca="1">IF($G32&gt;1,(SUMPRODUCT(OFFSET(Data!K$1,$H32,,16),OFFSET(Data!K$1,$H32+16,,16))+SUMPRODUCT(OFFSET(Data!K$1,$H32+32,,16),OFFSET(Data!K$1,$H32+48,,16)))/(SUMPRODUCT(OFFSET(Data!K$1,$H32,,16),OFFSET(Data!K$1,$H32,,16))+SUMPRODUCT(OFFSET(Data!K$1,$H32+32,,16),OFFSET(Data!K$1,$H32+32,,16))),"")</f>
        <v/>
      </c>
      <c r="M32" s="358" t="str">
        <f ca="1">IF($G32&gt;1,(SUMPRODUCT(OFFSET(Data!L$1,$H32,,16),OFFSET(Data!L$1,$H32+16,,16))+SUMPRODUCT(OFFSET(Data!L$1,$H32+32,,16),OFFSET(Data!L$1,$H32+48,,16)))/(SUMPRODUCT(OFFSET(Data!L$1,$H32,,16),OFFSET(Data!L$1,$H32,,16))+SUMPRODUCT(OFFSET(Data!L$1,$H32+32,,16),OFFSET(Data!L$1,$H32+32,,16))),"")</f>
        <v/>
      </c>
      <c r="N32" s="358">
        <f t="shared" ca="1" si="5"/>
        <v>0</v>
      </c>
      <c r="O32" t="str">
        <f ca="1">IF($G32&gt;2,SUMPRODUCT(OFFSET(Data!$H$1,$H32+32,,32),OFFSET(Data!$H$1,$H32+64,,32)),"")</f>
        <v/>
      </c>
      <c r="P32" t="str">
        <f ca="1">IF($G32&gt;2,SUMPRODUCT(OFFSET(Data!$H$1,$H32,,32),OFFSET(Data!$H$1,$H32+64,,32)),"")</f>
        <v/>
      </c>
      <c r="Q32" s="353" t="str">
        <f ca="1">IF($G32&gt;1,INDEX(LINEST(OFFSET(Data!H$1,$H32,,16),OFFSET(Data!H$1,$H32+16,,16),1,1),3,1),"")</f>
        <v/>
      </c>
      <c r="R32" s="353" t="str">
        <f ca="1">IF($G32&gt;1,INDEX(LINEST(OFFSET(Data!I$1,$H32,,16),OFFSET(Data!I$1,$H32+16,,16),1,1),3,1),"")</f>
        <v/>
      </c>
      <c r="S32" s="353" t="str">
        <f ca="1">IF($G32&gt;1,INDEX(LINEST(OFFSET(Data!J$1,$H32,,16),OFFSET(Data!J$1,$H32+16,,16),1,1),3,1),"")</f>
        <v/>
      </c>
      <c r="T32" s="353" t="str">
        <f ca="1">IF($G32&gt;1,INDEX(LINEST(OFFSET(Data!K$1,$H32,,16),OFFSET(Data!K$1,$H32+16,,16),1,1),3,1),"")</f>
        <v/>
      </c>
      <c r="U32" s="353" t="str">
        <f ca="1">IF($G32&gt;1,INDEX(LINEST(OFFSET(Data!L$1,$H32,,16),OFFSET(Data!L$1,$H32+16,,16),1,1),3,1),"")</f>
        <v/>
      </c>
      <c r="V32" s="354" t="str">
        <f t="shared" si="6"/>
        <v/>
      </c>
      <c r="W32" s="355" t="str">
        <f>IF(ISERROR(VLOOKUP($C32,Dates!$A:$C,1,FALSE)),"",VLOOKUP($C32,Dates!$A:$C,MATCH(W$1,Dates!$A$1:$C$1,0),FALSE))</f>
        <v/>
      </c>
      <c r="X32" s="355" t="str">
        <f>IF(ISERROR(VLOOKUP($C32,Dates!$A:$C,1,FALSE)),"",VLOOKUP($C32,Dates!$A:$C,MATCH(X$1,Dates!$A$1:$C$1,0),FALSE))</f>
        <v/>
      </c>
      <c r="Y32" s="355" t="str">
        <f>IF(ISERROR(VLOOKUP($C32,Dates!$A:$C,1,FALSE)),"",VLOOKUP($C32,Dates!$A:$C,MATCH(Y$1,Dates!$A$1:$C$1,0),FALSE))</f>
        <v/>
      </c>
    </row>
    <row r="33" spans="1:25" x14ac:dyDescent="0.25">
      <c r="A33">
        <v>132</v>
      </c>
      <c r="B33" t="s">
        <v>65</v>
      </c>
      <c r="C33" t="str">
        <f t="shared" si="3"/>
        <v>132AM</v>
      </c>
      <c r="E33">
        <f t="shared" si="0"/>
        <v>1</v>
      </c>
      <c r="F33">
        <f t="shared" si="4"/>
        <v>1</v>
      </c>
      <c r="G33">
        <f>IF(MOD(COUNTIF(Data!$T:$T,"="&amp;C33),32)=0,COUNTIF(Data!$T:$T,"="&amp;C33)/32,"_"&amp;COUNTIF(Data!$T:$T,"="&amp;C33))</f>
        <v>1</v>
      </c>
      <c r="H33">
        <f>MATCH(C33,Data!T:T,0)-1</f>
        <v>1729</v>
      </c>
      <c r="I33" s="358" t="str">
        <f ca="1">IF($G33&gt;1,(SUMPRODUCT(OFFSET(Data!H$1,$H33,,16),OFFSET(Data!H$1,$H33+16,,16))+SUMPRODUCT(OFFSET(Data!H$1,$H33+32,,16),OFFSET(Data!H$1,$H33+48,,16)))/(SUMPRODUCT(OFFSET(Data!H$1,$H33,,16),OFFSET(Data!H$1,$H33,,16))+SUMPRODUCT(OFFSET(Data!H$1,$H33+32,,16),OFFSET(Data!H$1,$H33+32,,16))),"")</f>
        <v/>
      </c>
      <c r="J33" s="358" t="str">
        <f ca="1">IF($G33&gt;1,(SUMPRODUCT(OFFSET(Data!I$1,$H33,,16),OFFSET(Data!I$1,$H33+16,,16))+SUMPRODUCT(OFFSET(Data!I$1,$H33+32,,16),OFFSET(Data!I$1,$H33+48,,16)))/(SUMPRODUCT(OFFSET(Data!I$1,$H33,,16),OFFSET(Data!I$1,$H33,,16))+SUMPRODUCT(OFFSET(Data!I$1,$H33+32,,16),OFFSET(Data!I$1,$H33+32,,16))),"")</f>
        <v/>
      </c>
      <c r="K33" s="358" t="str">
        <f ca="1">IF($G33&gt;1,(SUMPRODUCT(OFFSET(Data!J$1,$H33,,16),OFFSET(Data!J$1,$H33+16,,16))+SUMPRODUCT(OFFSET(Data!J$1,$H33+32,,16),OFFSET(Data!J$1,$H33+48,,16)))/(SUMPRODUCT(OFFSET(Data!J$1,$H33,,16),OFFSET(Data!J$1,$H33,,16))+SUMPRODUCT(OFFSET(Data!J$1,$H33+32,,16),OFFSET(Data!J$1,$H33+32,,16))),"")</f>
        <v/>
      </c>
      <c r="L33" s="358" t="str">
        <f ca="1">IF($G33&gt;1,(SUMPRODUCT(OFFSET(Data!K$1,$H33,,16),OFFSET(Data!K$1,$H33+16,,16))+SUMPRODUCT(OFFSET(Data!K$1,$H33+32,,16),OFFSET(Data!K$1,$H33+48,,16)))/(SUMPRODUCT(OFFSET(Data!K$1,$H33,,16),OFFSET(Data!K$1,$H33,,16))+SUMPRODUCT(OFFSET(Data!K$1,$H33+32,,16),OFFSET(Data!K$1,$H33+32,,16))),"")</f>
        <v/>
      </c>
      <c r="M33" s="358" t="str">
        <f ca="1">IF($G33&gt;1,(SUMPRODUCT(OFFSET(Data!L$1,$H33,,16),OFFSET(Data!L$1,$H33+16,,16))+SUMPRODUCT(OFFSET(Data!L$1,$H33+32,,16),OFFSET(Data!L$1,$H33+48,,16)))/(SUMPRODUCT(OFFSET(Data!L$1,$H33,,16),OFFSET(Data!L$1,$H33,,16))+SUMPRODUCT(OFFSET(Data!L$1,$H33+32,,16),OFFSET(Data!L$1,$H33+32,,16))),"")</f>
        <v/>
      </c>
      <c r="N33" s="358">
        <f t="shared" ca="1" si="5"/>
        <v>0</v>
      </c>
      <c r="O33" t="str">
        <f ca="1">IF($G33&gt;2,SUMPRODUCT(OFFSET(Data!$H$1,$H33+32,,32),OFFSET(Data!$H$1,$H33+64,,32)),"")</f>
        <v/>
      </c>
      <c r="P33" t="str">
        <f ca="1">IF($G33&gt;2,SUMPRODUCT(OFFSET(Data!$H$1,$H33,,32),OFFSET(Data!$H$1,$H33+64,,32)),"")</f>
        <v/>
      </c>
      <c r="Q33" s="353" t="str">
        <f ca="1">IF($G33&gt;1,INDEX(LINEST(OFFSET(Data!H$1,$H33,,16),OFFSET(Data!H$1,$H33+16,,16),1,1),3,1),"")</f>
        <v/>
      </c>
      <c r="R33" s="353" t="str">
        <f ca="1">IF($G33&gt;1,INDEX(LINEST(OFFSET(Data!I$1,$H33,,16),OFFSET(Data!I$1,$H33+16,,16),1,1),3,1),"")</f>
        <v/>
      </c>
      <c r="S33" s="353" t="str">
        <f ca="1">IF($G33&gt;1,INDEX(LINEST(OFFSET(Data!J$1,$H33,,16),OFFSET(Data!J$1,$H33+16,,16),1,1),3,1),"")</f>
        <v/>
      </c>
      <c r="T33" s="353" t="str">
        <f ca="1">IF($G33&gt;1,INDEX(LINEST(OFFSET(Data!K$1,$H33,,16),OFFSET(Data!K$1,$H33+16,,16),1,1),3,1),"")</f>
        <v/>
      </c>
      <c r="U33" s="353" t="str">
        <f ca="1">IF($G33&gt;1,INDEX(LINEST(OFFSET(Data!L$1,$H33,,16),OFFSET(Data!L$1,$H33+16,,16),1,1),3,1),"")</f>
        <v/>
      </c>
      <c r="V33" s="354" t="str">
        <f t="shared" si="6"/>
        <v/>
      </c>
      <c r="W33" s="355" t="str">
        <f>IF(ISERROR(VLOOKUP($C33,Dates!$A:$C,1,FALSE)),"",VLOOKUP($C33,Dates!$A:$C,MATCH(W$1,Dates!$A$1:$C$1,0),FALSE))</f>
        <v/>
      </c>
      <c r="X33" s="355" t="str">
        <f>IF(ISERROR(VLOOKUP($C33,Dates!$A:$C,1,FALSE)),"",VLOOKUP($C33,Dates!$A:$C,MATCH(X$1,Dates!$A$1:$C$1,0),FALSE))</f>
        <v/>
      </c>
      <c r="Y33" s="355" t="str">
        <f>IF(ISERROR(VLOOKUP($C33,Dates!$A:$C,1,FALSE)),"",VLOOKUP($C33,Dates!$A:$C,MATCH(Y$1,Dates!$A$1:$C$1,0),FALSE))</f>
        <v/>
      </c>
    </row>
    <row r="34" spans="1:25" x14ac:dyDescent="0.25">
      <c r="A34">
        <v>133</v>
      </c>
      <c r="B34" t="s">
        <v>65</v>
      </c>
      <c r="C34" t="str">
        <f t="shared" si="3"/>
        <v>133AM</v>
      </c>
      <c r="E34">
        <f t="shared" ref="E34:E65" si="7">IF(LEN(INDEX(DivByCount,IF(B34="AM",1,2),MATCH(A34,sum_locID,0)))=0,1,INDEX(DivByCount,IF(B34="AM",1,2),MATCH(A34,sum_locID,0)))</f>
        <v>1</v>
      </c>
      <c r="F34">
        <f t="shared" ca="1" si="4"/>
        <v>1</v>
      </c>
      <c r="G34">
        <f>IF(MOD(COUNTIF(Data!$T:$T,"="&amp;C34),32)=0,COUNTIF(Data!$T:$T,"="&amp;C34)/32,"_"&amp;COUNTIF(Data!$T:$T,"="&amp;C34))</f>
        <v>2</v>
      </c>
      <c r="H34">
        <f>MATCH(C34,Data!T:T,0)-1</f>
        <v>1793</v>
      </c>
      <c r="I34" s="358">
        <f ca="1">IF($G34&gt;1,(SUMPRODUCT(OFFSET(Data!H$1,$H34,,16),OFFSET(Data!H$1,$H34+16,,16))+SUMPRODUCT(OFFSET(Data!H$1,$H34+32,,16),OFFSET(Data!H$1,$H34+48,,16)))/(SUMPRODUCT(OFFSET(Data!H$1,$H34,,16),OFFSET(Data!H$1,$H34,,16))+SUMPRODUCT(OFFSET(Data!H$1,$H34+32,,16),OFFSET(Data!H$1,$H34+32,,16))),"")</f>
        <v>0</v>
      </c>
      <c r="J34" s="358">
        <f ca="1">IF($G34&gt;1,(SUMPRODUCT(OFFSET(Data!I$1,$H34,,16),OFFSET(Data!I$1,$H34+16,,16))+SUMPRODUCT(OFFSET(Data!I$1,$H34+32,,16),OFFSET(Data!I$1,$H34+48,,16)))/(SUMPRODUCT(OFFSET(Data!I$1,$H34,,16),OFFSET(Data!I$1,$H34,,16))+SUMPRODUCT(OFFSET(Data!I$1,$H34+32,,16),OFFSET(Data!I$1,$H34+32,,16))),"")</f>
        <v>0</v>
      </c>
      <c r="K34" s="358">
        <f ca="1">IF($G34&gt;1,(SUMPRODUCT(OFFSET(Data!J$1,$H34,,16),OFFSET(Data!J$1,$H34+16,,16))+SUMPRODUCT(OFFSET(Data!J$1,$H34+32,,16),OFFSET(Data!J$1,$H34+48,,16)))/(SUMPRODUCT(OFFSET(Data!J$1,$H34,,16),OFFSET(Data!J$1,$H34,,16))+SUMPRODUCT(OFFSET(Data!J$1,$H34+32,,16),OFFSET(Data!J$1,$H34+32,,16))),"")</f>
        <v>0</v>
      </c>
      <c r="L34" s="358">
        <f ca="1">IF($G34&gt;1,(SUMPRODUCT(OFFSET(Data!K$1,$H34,,16),OFFSET(Data!K$1,$H34+16,,16))+SUMPRODUCT(OFFSET(Data!K$1,$H34+32,,16),OFFSET(Data!K$1,$H34+48,,16)))/(SUMPRODUCT(OFFSET(Data!K$1,$H34,,16),OFFSET(Data!K$1,$H34,,16))+SUMPRODUCT(OFFSET(Data!K$1,$H34+32,,16),OFFSET(Data!K$1,$H34+32,,16))),"")</f>
        <v>0</v>
      </c>
      <c r="M34" s="358">
        <f ca="1">IF($G34&gt;1,(SUMPRODUCT(OFFSET(Data!L$1,$H34,,16),OFFSET(Data!L$1,$H34+16,,16))+SUMPRODUCT(OFFSET(Data!L$1,$H34+32,,16),OFFSET(Data!L$1,$H34+48,,16)))/(SUMPRODUCT(OFFSET(Data!L$1,$H34,,16),OFFSET(Data!L$1,$H34,,16))+SUMPRODUCT(OFFSET(Data!L$1,$H34+32,,16),OFFSET(Data!L$1,$H34+32,,16))),"")</f>
        <v>0</v>
      </c>
      <c r="N34" s="358">
        <f t="shared" ca="1" si="5"/>
        <v>0</v>
      </c>
      <c r="O34" t="str">
        <f ca="1">IF($G34&gt;2,SUMPRODUCT(OFFSET(Data!$H$1,$H34+32,,32),OFFSET(Data!$H$1,$H34+64,,32)),"")</f>
        <v/>
      </c>
      <c r="P34" t="str">
        <f ca="1">IF($G34&gt;2,SUMPRODUCT(OFFSET(Data!$H$1,$H34,,32),OFFSET(Data!$H$1,$H34+64,,32)),"")</f>
        <v/>
      </c>
      <c r="Q34" s="353">
        <f ca="1">IF($G34&gt;1,INDEX(LINEST(OFFSET(Data!H$1,$H34,,16),OFFSET(Data!H$1,$H34+16,,16),1,1),3,1),"")</f>
        <v>0.23290687735589907</v>
      </c>
      <c r="R34" s="353">
        <f ca="1">IF($G34&gt;1,INDEX(LINEST(OFFSET(Data!I$1,$H34,,16),OFFSET(Data!I$1,$H34+16,,16),1,1),3,1),"")</f>
        <v>0.11185651059864914</v>
      </c>
      <c r="S34" s="353">
        <f ca="1">IF($G34&gt;1,INDEX(LINEST(OFFSET(Data!J$1,$H34,,16),OFFSET(Data!J$1,$H34+16,,16),1,1),3,1),"")</f>
        <v>8.3570733876992556E-2</v>
      </c>
      <c r="T34" s="353">
        <f ca="1">IF($G34&gt;1,INDEX(LINEST(OFFSET(Data!K$1,$H34,,16),OFFSET(Data!K$1,$H34+16,,16),1,1),3,1),"")</f>
        <v>1.4814814814815157E-2</v>
      </c>
      <c r="U34" s="353">
        <f ca="1">IF($G34&gt;1,INDEX(LINEST(OFFSET(Data!L$1,$H34,,16),OFFSET(Data!L$1,$H34+16,,16),1,1),3,1),"")</f>
        <v>0.12047117615563074</v>
      </c>
      <c r="V34" s="354" t="str">
        <f t="shared" si="6"/>
        <v/>
      </c>
      <c r="W34" s="355" t="str">
        <f>IF(ISERROR(VLOOKUP($C34,Dates!$A:$C,1,FALSE)),"",VLOOKUP($C34,Dates!$A:$C,MATCH(W$1,Dates!$A$1:$C$1,0),FALSE))</f>
        <v/>
      </c>
      <c r="X34" s="355" t="str">
        <f>IF(ISERROR(VLOOKUP($C34,Dates!$A:$C,1,FALSE)),"",VLOOKUP($C34,Dates!$A:$C,MATCH(X$1,Dates!$A$1:$C$1,0),FALSE))</f>
        <v/>
      </c>
      <c r="Y34" s="355" t="str">
        <f>IF(ISERROR(VLOOKUP($C34,Dates!$A:$C,1,FALSE)),"",VLOOKUP($C34,Dates!$A:$C,MATCH(Y$1,Dates!$A$1:$C$1,0),FALSE))</f>
        <v/>
      </c>
    </row>
    <row r="35" spans="1:25" x14ac:dyDescent="0.25">
      <c r="A35">
        <v>134</v>
      </c>
      <c r="B35" t="s">
        <v>65</v>
      </c>
      <c r="C35" t="str">
        <f t="shared" si="3"/>
        <v>134AM</v>
      </c>
      <c r="E35">
        <f t="shared" si="7"/>
        <v>1</v>
      </c>
      <c r="F35">
        <f t="shared" si="4"/>
        <v>1</v>
      </c>
      <c r="G35">
        <f>IF(MOD(COUNTIF(Data!$T:$T,"="&amp;C35),32)=0,COUNTIF(Data!$T:$T,"="&amp;C35)/32,"_"&amp;COUNTIF(Data!$T:$T,"="&amp;C35))</f>
        <v>1</v>
      </c>
      <c r="H35">
        <f>MATCH(C35,Data!T:T,0)-1</f>
        <v>1921</v>
      </c>
      <c r="I35" s="358" t="str">
        <f ca="1">IF($G35&gt;1,(SUMPRODUCT(OFFSET(Data!H$1,$H35,,16),OFFSET(Data!H$1,$H35+16,,16))+SUMPRODUCT(OFFSET(Data!H$1,$H35+32,,16),OFFSET(Data!H$1,$H35+48,,16)))/(SUMPRODUCT(OFFSET(Data!H$1,$H35,,16),OFFSET(Data!H$1,$H35,,16))+SUMPRODUCT(OFFSET(Data!H$1,$H35+32,,16),OFFSET(Data!H$1,$H35+32,,16))),"")</f>
        <v/>
      </c>
      <c r="J35" s="358" t="str">
        <f ca="1">IF($G35&gt;1,(SUMPRODUCT(OFFSET(Data!I$1,$H35,,16),OFFSET(Data!I$1,$H35+16,,16))+SUMPRODUCT(OFFSET(Data!I$1,$H35+32,,16),OFFSET(Data!I$1,$H35+48,,16)))/(SUMPRODUCT(OFFSET(Data!I$1,$H35,,16),OFFSET(Data!I$1,$H35,,16))+SUMPRODUCT(OFFSET(Data!I$1,$H35+32,,16),OFFSET(Data!I$1,$H35+32,,16))),"")</f>
        <v/>
      </c>
      <c r="K35" s="358" t="str">
        <f ca="1">IF($G35&gt;1,(SUMPRODUCT(OFFSET(Data!J$1,$H35,,16),OFFSET(Data!J$1,$H35+16,,16))+SUMPRODUCT(OFFSET(Data!J$1,$H35+32,,16),OFFSET(Data!J$1,$H35+48,,16)))/(SUMPRODUCT(OFFSET(Data!J$1,$H35,,16),OFFSET(Data!J$1,$H35,,16))+SUMPRODUCT(OFFSET(Data!J$1,$H35+32,,16),OFFSET(Data!J$1,$H35+32,,16))),"")</f>
        <v/>
      </c>
      <c r="L35" s="358" t="str">
        <f ca="1">IF($G35&gt;1,(SUMPRODUCT(OFFSET(Data!K$1,$H35,,16),OFFSET(Data!K$1,$H35+16,,16))+SUMPRODUCT(OFFSET(Data!K$1,$H35+32,,16),OFFSET(Data!K$1,$H35+48,,16)))/(SUMPRODUCT(OFFSET(Data!K$1,$H35,,16),OFFSET(Data!K$1,$H35,,16))+SUMPRODUCT(OFFSET(Data!K$1,$H35+32,,16),OFFSET(Data!K$1,$H35+32,,16))),"")</f>
        <v/>
      </c>
      <c r="M35" s="358" t="str">
        <f ca="1">IF($G35&gt;1,(SUMPRODUCT(OFFSET(Data!L$1,$H35,,16),OFFSET(Data!L$1,$H35+16,,16))+SUMPRODUCT(OFFSET(Data!L$1,$H35+32,,16),OFFSET(Data!L$1,$H35+48,,16)))/(SUMPRODUCT(OFFSET(Data!L$1,$H35,,16),OFFSET(Data!L$1,$H35,,16))+SUMPRODUCT(OFFSET(Data!L$1,$H35+32,,16),OFFSET(Data!L$1,$H35+32,,16))),"")</f>
        <v/>
      </c>
      <c r="N35" s="358">
        <f t="shared" ca="1" si="5"/>
        <v>0</v>
      </c>
      <c r="O35" t="str">
        <f ca="1">IF($G35&gt;2,SUMPRODUCT(OFFSET(Data!$H$1,$H35+32,,32),OFFSET(Data!$H$1,$H35+64,,32)),"")</f>
        <v/>
      </c>
      <c r="P35" t="str">
        <f ca="1">IF($G35&gt;2,SUMPRODUCT(OFFSET(Data!$H$1,$H35,,32),OFFSET(Data!$H$1,$H35+64,,32)),"")</f>
        <v/>
      </c>
      <c r="Q35" s="353" t="str">
        <f ca="1">IF($G35&gt;1,INDEX(LINEST(OFFSET(Data!H$1,$H35,,16),OFFSET(Data!H$1,$H35+16,,16),1,1),3,1),"")</f>
        <v/>
      </c>
      <c r="R35" s="353" t="str">
        <f ca="1">IF($G35&gt;1,INDEX(LINEST(OFFSET(Data!I$1,$H35,,16),OFFSET(Data!I$1,$H35+16,,16),1,1),3,1),"")</f>
        <v/>
      </c>
      <c r="S35" s="353" t="str">
        <f ca="1">IF($G35&gt;1,INDEX(LINEST(OFFSET(Data!J$1,$H35,,16),OFFSET(Data!J$1,$H35+16,,16),1,1),3,1),"")</f>
        <v/>
      </c>
      <c r="T35" s="353" t="str">
        <f ca="1">IF($G35&gt;1,INDEX(LINEST(OFFSET(Data!K$1,$H35,,16),OFFSET(Data!K$1,$H35+16,,16),1,1),3,1),"")</f>
        <v/>
      </c>
      <c r="U35" s="353" t="str">
        <f ca="1">IF($G35&gt;1,INDEX(LINEST(OFFSET(Data!L$1,$H35,,16),OFFSET(Data!L$1,$H35+16,,16),1,1),3,1),"")</f>
        <v/>
      </c>
      <c r="V35" s="354" t="str">
        <f t="shared" si="6"/>
        <v/>
      </c>
      <c r="W35" s="355" t="str">
        <f>IF(ISERROR(VLOOKUP($C35,Dates!$A:$C,1,FALSE)),"",VLOOKUP($C35,Dates!$A:$C,MATCH(W$1,Dates!$A$1:$C$1,0),FALSE))</f>
        <v/>
      </c>
      <c r="X35" s="355" t="str">
        <f>IF(ISERROR(VLOOKUP($C35,Dates!$A:$C,1,FALSE)),"",VLOOKUP($C35,Dates!$A:$C,MATCH(X$1,Dates!$A$1:$C$1,0),FALSE))</f>
        <v/>
      </c>
      <c r="Y35" s="355" t="str">
        <f>IF(ISERROR(VLOOKUP($C35,Dates!$A:$C,1,FALSE)),"",VLOOKUP($C35,Dates!$A:$C,MATCH(Y$1,Dates!$A$1:$C$1,0),FALSE))</f>
        <v/>
      </c>
    </row>
    <row r="36" spans="1:25" x14ac:dyDescent="0.25">
      <c r="A36">
        <v>135</v>
      </c>
      <c r="B36" t="s">
        <v>65</v>
      </c>
      <c r="C36" t="str">
        <f t="shared" si="3"/>
        <v>135AM</v>
      </c>
      <c r="E36">
        <f t="shared" si="7"/>
        <v>2</v>
      </c>
      <c r="F36" t="e">
        <f t="shared" ca="1" si="4"/>
        <v>#VALUE!</v>
      </c>
      <c r="G36">
        <f>IF(MOD(COUNTIF(Data!$T:$T,"="&amp;C36),32)=0,COUNTIF(Data!$T:$T,"="&amp;C36)/32,"_"&amp;COUNTIF(Data!$T:$T,"="&amp;C36))</f>
        <v>2</v>
      </c>
      <c r="H36">
        <f>MATCH(C36,Data!T:T,0)-1</f>
        <v>1985</v>
      </c>
      <c r="I36" s="358">
        <f ca="1">IF($G36&gt;1,(SUMPRODUCT(OFFSET(Data!H$1,$H36,,16),OFFSET(Data!H$1,$H36+16,,16))+SUMPRODUCT(OFFSET(Data!H$1,$H36+32,,16),OFFSET(Data!H$1,$H36+48,,16)))/(SUMPRODUCT(OFFSET(Data!H$1,$H36,,16),OFFSET(Data!H$1,$H36,,16))+SUMPRODUCT(OFFSET(Data!H$1,$H36+32,,16),OFFSET(Data!H$1,$H36+32,,16))),"")</f>
        <v>1.7441860465116279</v>
      </c>
      <c r="J36" s="358">
        <f ca="1">IF($G36&gt;1,(SUMPRODUCT(OFFSET(Data!I$1,$H36,,16),OFFSET(Data!I$1,$H36+16,,16))+SUMPRODUCT(OFFSET(Data!I$1,$H36+32,,16),OFFSET(Data!I$1,$H36+48,,16)))/(SUMPRODUCT(OFFSET(Data!I$1,$H36,,16),OFFSET(Data!I$1,$H36,,16))+SUMPRODUCT(OFFSET(Data!I$1,$H36+32,,16),OFFSET(Data!I$1,$H36+32,,16))),"")</f>
        <v>1.5488721804511278</v>
      </c>
      <c r="K36" s="358">
        <f ca="1">IF($G36&gt;1,(SUMPRODUCT(OFFSET(Data!J$1,$H36,,16),OFFSET(Data!J$1,$H36+16,,16))+SUMPRODUCT(OFFSET(Data!J$1,$H36+32,,16),OFFSET(Data!J$1,$H36+48,,16)))/(SUMPRODUCT(OFFSET(Data!J$1,$H36,,16),OFFSET(Data!J$1,$H36,,16))+SUMPRODUCT(OFFSET(Data!J$1,$H36+32,,16),OFFSET(Data!J$1,$H36+32,,16))),"")</f>
        <v>0.94444444444444442</v>
      </c>
      <c r="L36" s="358">
        <f ca="1">IF($G36&gt;1,(SUMPRODUCT(OFFSET(Data!K$1,$H36,,16),OFFSET(Data!K$1,$H36+16,,16))+SUMPRODUCT(OFFSET(Data!K$1,$H36+32,,16),OFFSET(Data!K$1,$H36+48,,16)))/(SUMPRODUCT(OFFSET(Data!K$1,$H36,,16),OFFSET(Data!K$1,$H36,,16))+SUMPRODUCT(OFFSET(Data!K$1,$H36+32,,16),OFFSET(Data!K$1,$H36+32,,16))),"")</f>
        <v>2.0328947368421053</v>
      </c>
      <c r="M36" s="358">
        <f ca="1">IF($G36&gt;1,(SUMPRODUCT(OFFSET(Data!L$1,$H36,,16),OFFSET(Data!L$1,$H36+16,,16))+SUMPRODUCT(OFFSET(Data!L$1,$H36+32,,16),OFFSET(Data!L$1,$H36+48,,16)))/(SUMPRODUCT(OFFSET(Data!L$1,$H36,,16),OFFSET(Data!L$1,$H36,,16))+SUMPRODUCT(OFFSET(Data!L$1,$H36+32,,16),OFFSET(Data!L$1,$H36+32,,16))),"")</f>
        <v>1.6685823754789273</v>
      </c>
      <c r="N36" s="358">
        <f t="shared" ca="1" si="5"/>
        <v>7.9389797837282323</v>
      </c>
      <c r="O36" t="str">
        <f ca="1">IF($G36&gt;2,SUMPRODUCT(OFFSET(Data!$H$1,$H36+32,,32),OFFSET(Data!$H$1,$H36+64,,32)),"")</f>
        <v/>
      </c>
      <c r="P36" t="str">
        <f ca="1">IF($G36&gt;2,SUMPRODUCT(OFFSET(Data!$H$1,$H36,,32),OFFSET(Data!$H$1,$H36+64,,32)),"")</f>
        <v/>
      </c>
      <c r="Q36" s="353">
        <f ca="1">IF($G36&gt;1,INDEX(LINEST(OFFSET(Data!H$1,$H36,,16),OFFSET(Data!H$1,$H36+16,,16),1,1),3,1),"")</f>
        <v>0.16108743839590678</v>
      </c>
      <c r="R36" s="353">
        <f ca="1">IF($G36&gt;1,INDEX(LINEST(OFFSET(Data!I$1,$H36,,16),OFFSET(Data!I$1,$H36+16,,16),1,1),3,1),"")</f>
        <v>9.3140649735381692E-2</v>
      </c>
      <c r="S36" s="353">
        <f ca="1">IF($G36&gt;1,INDEX(LINEST(OFFSET(Data!J$1,$H36,,16),OFFSET(Data!J$1,$H36+16,,16),1,1),3,1),"")</f>
        <v>2.0408163265305923E-2</v>
      </c>
      <c r="T36" s="353">
        <f ca="1">IF($G36&gt;1,INDEX(LINEST(OFFSET(Data!K$1,$H36,,16),OFFSET(Data!K$1,$H36+16,,16),1,1),3,1),"")</f>
        <v>2.2829073786242222E-2</v>
      </c>
      <c r="U36" s="353">
        <f ca="1">IF($G36&gt;1,INDEX(LINEST(OFFSET(Data!L$1,$H36,,16),OFFSET(Data!L$1,$H36+16,,16),1,1),3,1),"")</f>
        <v>0.13339432753888392</v>
      </c>
      <c r="V36" s="354" t="str">
        <f t="shared" si="6"/>
        <v/>
      </c>
      <c r="W36" s="355" t="str">
        <f>IF(ISERROR(VLOOKUP($C36,Dates!$A:$C,1,FALSE)),"",VLOOKUP($C36,Dates!$A:$C,MATCH(W$1,Dates!$A$1:$C$1,0),FALSE))</f>
        <v/>
      </c>
      <c r="X36" s="355" t="str">
        <f>IF(ISERROR(VLOOKUP($C36,Dates!$A:$C,1,FALSE)),"",VLOOKUP($C36,Dates!$A:$C,MATCH(X$1,Dates!$A$1:$C$1,0),FALSE))</f>
        <v/>
      </c>
      <c r="Y36" s="355" t="str">
        <f>IF(ISERROR(VLOOKUP($C36,Dates!$A:$C,1,FALSE)),"",VLOOKUP($C36,Dates!$A:$C,MATCH(Y$1,Dates!$A$1:$C$1,0),FALSE))</f>
        <v/>
      </c>
    </row>
    <row r="37" spans="1:25" x14ac:dyDescent="0.25">
      <c r="A37">
        <v>136</v>
      </c>
      <c r="B37" t="s">
        <v>65</v>
      </c>
      <c r="C37" t="str">
        <f t="shared" si="3"/>
        <v>136AM</v>
      </c>
      <c r="E37" t="e">
        <f t="shared" si="7"/>
        <v>#N/A</v>
      </c>
      <c r="F37" t="e">
        <f t="shared" si="4"/>
        <v>#N/A</v>
      </c>
      <c r="G37">
        <f>IF(MOD(COUNTIF(Data!$T:$T,"="&amp;C37),32)=0,COUNTIF(Data!$T:$T,"="&amp;C37)/32,"_"&amp;COUNTIF(Data!$T:$T,"="&amp;C37))</f>
        <v>0</v>
      </c>
      <c r="H37" t="e">
        <f>MATCH(C37,Data!T:T,0)-1</f>
        <v>#N/A</v>
      </c>
      <c r="I37" s="358" t="str">
        <f ca="1">IF($G37&gt;1,(SUMPRODUCT(OFFSET(Data!H$1,$H37,,16),OFFSET(Data!H$1,$H37+16,,16))+SUMPRODUCT(OFFSET(Data!H$1,$H37+32,,16),OFFSET(Data!H$1,$H37+48,,16)))/(SUMPRODUCT(OFFSET(Data!H$1,$H37,,16),OFFSET(Data!H$1,$H37,,16))+SUMPRODUCT(OFFSET(Data!H$1,$H37+32,,16),OFFSET(Data!H$1,$H37+32,,16))),"")</f>
        <v/>
      </c>
      <c r="J37" s="358" t="str">
        <f ca="1">IF($G37&gt;1,(SUMPRODUCT(OFFSET(Data!I$1,$H37,,16),OFFSET(Data!I$1,$H37+16,,16))+SUMPRODUCT(OFFSET(Data!I$1,$H37+32,,16),OFFSET(Data!I$1,$H37+48,,16)))/(SUMPRODUCT(OFFSET(Data!I$1,$H37,,16),OFFSET(Data!I$1,$H37,,16))+SUMPRODUCT(OFFSET(Data!I$1,$H37+32,,16),OFFSET(Data!I$1,$H37+32,,16))),"")</f>
        <v/>
      </c>
      <c r="K37" s="358" t="str">
        <f ca="1">IF($G37&gt;1,(SUMPRODUCT(OFFSET(Data!J$1,$H37,,16),OFFSET(Data!J$1,$H37+16,,16))+SUMPRODUCT(OFFSET(Data!J$1,$H37+32,,16),OFFSET(Data!J$1,$H37+48,,16)))/(SUMPRODUCT(OFFSET(Data!J$1,$H37,,16),OFFSET(Data!J$1,$H37,,16))+SUMPRODUCT(OFFSET(Data!J$1,$H37+32,,16),OFFSET(Data!J$1,$H37+32,,16))),"")</f>
        <v/>
      </c>
      <c r="L37" s="358" t="str">
        <f ca="1">IF($G37&gt;1,(SUMPRODUCT(OFFSET(Data!K$1,$H37,,16),OFFSET(Data!K$1,$H37+16,,16))+SUMPRODUCT(OFFSET(Data!K$1,$H37+32,,16),OFFSET(Data!K$1,$H37+48,,16)))/(SUMPRODUCT(OFFSET(Data!K$1,$H37,,16),OFFSET(Data!K$1,$H37,,16))+SUMPRODUCT(OFFSET(Data!K$1,$H37+32,,16),OFFSET(Data!K$1,$H37+32,,16))),"")</f>
        <v/>
      </c>
      <c r="M37" s="358" t="str">
        <f ca="1">IF($G37&gt;1,(SUMPRODUCT(OFFSET(Data!L$1,$H37,,16),OFFSET(Data!L$1,$H37+16,,16))+SUMPRODUCT(OFFSET(Data!L$1,$H37+32,,16),OFFSET(Data!L$1,$H37+48,,16)))/(SUMPRODUCT(OFFSET(Data!L$1,$H37,,16),OFFSET(Data!L$1,$H37,,16))+SUMPRODUCT(OFFSET(Data!L$1,$H37+32,,16),OFFSET(Data!L$1,$H37+32,,16))),"")</f>
        <v/>
      </c>
      <c r="N37" s="358">
        <f t="shared" ca="1" si="5"/>
        <v>0</v>
      </c>
      <c r="O37" t="str">
        <f ca="1">IF($G37&gt;2,SUMPRODUCT(OFFSET(Data!$H$1,$H37+32,,32),OFFSET(Data!$H$1,$H37+64,,32)),"")</f>
        <v/>
      </c>
      <c r="P37" t="str">
        <f ca="1">IF($G37&gt;2,SUMPRODUCT(OFFSET(Data!$H$1,$H37,,32),OFFSET(Data!$H$1,$H37+64,,32)),"")</f>
        <v/>
      </c>
      <c r="Q37" s="353" t="str">
        <f ca="1">IF($G37&gt;1,INDEX(LINEST(OFFSET(Data!H$1,$H37,,16),OFFSET(Data!H$1,$H37+16,,16),1,1),3,1),"")</f>
        <v/>
      </c>
      <c r="R37" s="353" t="str">
        <f ca="1">IF($G37&gt;1,INDEX(LINEST(OFFSET(Data!I$1,$H37,,16),OFFSET(Data!I$1,$H37+16,,16),1,1),3,1),"")</f>
        <v/>
      </c>
      <c r="S37" s="353" t="str">
        <f ca="1">IF($G37&gt;1,INDEX(LINEST(OFFSET(Data!J$1,$H37,,16),OFFSET(Data!J$1,$H37+16,,16),1,1),3,1),"")</f>
        <v/>
      </c>
      <c r="T37" s="353" t="str">
        <f ca="1">IF($G37&gt;1,INDEX(LINEST(OFFSET(Data!K$1,$H37,,16),OFFSET(Data!K$1,$H37+16,,16),1,1),3,1),"")</f>
        <v/>
      </c>
      <c r="U37" s="353" t="str">
        <f ca="1">IF($G37&gt;1,INDEX(LINEST(OFFSET(Data!L$1,$H37,,16),OFFSET(Data!L$1,$H37+16,,16),1,1),3,1),"")</f>
        <v/>
      </c>
      <c r="V37" s="354" t="str">
        <f t="shared" si="6"/>
        <v/>
      </c>
      <c r="W37" s="355" t="str">
        <f>IF(ISERROR(VLOOKUP($C37,Dates!$A:$C,1,FALSE)),"",VLOOKUP($C37,Dates!$A:$C,MATCH(W$1,Dates!$A$1:$C$1,0),FALSE))</f>
        <v/>
      </c>
      <c r="X37" s="355" t="str">
        <f>IF(ISERROR(VLOOKUP($C37,Dates!$A:$C,1,FALSE)),"",VLOOKUP($C37,Dates!$A:$C,MATCH(X$1,Dates!$A$1:$C$1,0),FALSE))</f>
        <v/>
      </c>
      <c r="Y37" s="355" t="str">
        <f>IF(ISERROR(VLOOKUP($C37,Dates!$A:$C,1,FALSE)),"",VLOOKUP($C37,Dates!$A:$C,MATCH(Y$1,Dates!$A$1:$C$1,0),FALSE))</f>
        <v/>
      </c>
    </row>
    <row r="38" spans="1:25" x14ac:dyDescent="0.25">
      <c r="A38">
        <v>137</v>
      </c>
      <c r="B38" t="s">
        <v>65</v>
      </c>
      <c r="C38" t="str">
        <f t="shared" si="3"/>
        <v>137AM</v>
      </c>
      <c r="E38">
        <f t="shared" si="7"/>
        <v>1</v>
      </c>
      <c r="F38">
        <f t="shared" si="4"/>
        <v>1</v>
      </c>
      <c r="G38">
        <f>IF(MOD(COUNTIF(Data!$T:$T,"="&amp;C38),32)=0,COUNTIF(Data!$T:$T,"="&amp;C38)/32,"_"&amp;COUNTIF(Data!$T:$T,"="&amp;C38))</f>
        <v>1</v>
      </c>
      <c r="H38">
        <f>MATCH(C38,Data!T:T,0)-1</f>
        <v>2081</v>
      </c>
      <c r="I38" s="358" t="str">
        <f ca="1">IF($G38&gt;1,(SUMPRODUCT(OFFSET(Data!H$1,$H38,,16),OFFSET(Data!H$1,$H38+16,,16))+SUMPRODUCT(OFFSET(Data!H$1,$H38+32,,16),OFFSET(Data!H$1,$H38+48,,16)))/(SUMPRODUCT(OFFSET(Data!H$1,$H38,,16),OFFSET(Data!H$1,$H38,,16))+SUMPRODUCT(OFFSET(Data!H$1,$H38+32,,16),OFFSET(Data!H$1,$H38+32,,16))),"")</f>
        <v/>
      </c>
      <c r="J38" s="358" t="str">
        <f ca="1">IF($G38&gt;1,(SUMPRODUCT(OFFSET(Data!I$1,$H38,,16),OFFSET(Data!I$1,$H38+16,,16))+SUMPRODUCT(OFFSET(Data!I$1,$H38+32,,16),OFFSET(Data!I$1,$H38+48,,16)))/(SUMPRODUCT(OFFSET(Data!I$1,$H38,,16),OFFSET(Data!I$1,$H38,,16))+SUMPRODUCT(OFFSET(Data!I$1,$H38+32,,16),OFFSET(Data!I$1,$H38+32,,16))),"")</f>
        <v/>
      </c>
      <c r="K38" s="358" t="str">
        <f ca="1">IF($G38&gt;1,(SUMPRODUCT(OFFSET(Data!J$1,$H38,,16),OFFSET(Data!J$1,$H38+16,,16))+SUMPRODUCT(OFFSET(Data!J$1,$H38+32,,16),OFFSET(Data!J$1,$H38+48,,16)))/(SUMPRODUCT(OFFSET(Data!J$1,$H38,,16),OFFSET(Data!J$1,$H38,,16))+SUMPRODUCT(OFFSET(Data!J$1,$H38+32,,16),OFFSET(Data!J$1,$H38+32,,16))),"")</f>
        <v/>
      </c>
      <c r="L38" s="358" t="str">
        <f ca="1">IF($G38&gt;1,(SUMPRODUCT(OFFSET(Data!K$1,$H38,,16),OFFSET(Data!K$1,$H38+16,,16))+SUMPRODUCT(OFFSET(Data!K$1,$H38+32,,16),OFFSET(Data!K$1,$H38+48,,16)))/(SUMPRODUCT(OFFSET(Data!K$1,$H38,,16),OFFSET(Data!K$1,$H38,,16))+SUMPRODUCT(OFFSET(Data!K$1,$H38+32,,16),OFFSET(Data!K$1,$H38+32,,16))),"")</f>
        <v/>
      </c>
      <c r="M38" s="358" t="str">
        <f ca="1">IF($G38&gt;1,(SUMPRODUCT(OFFSET(Data!L$1,$H38,,16),OFFSET(Data!L$1,$H38+16,,16))+SUMPRODUCT(OFFSET(Data!L$1,$H38+32,,16),OFFSET(Data!L$1,$H38+48,,16)))/(SUMPRODUCT(OFFSET(Data!L$1,$H38,,16),OFFSET(Data!L$1,$H38,,16))+SUMPRODUCT(OFFSET(Data!L$1,$H38+32,,16),OFFSET(Data!L$1,$H38+32,,16))),"")</f>
        <v/>
      </c>
      <c r="N38" s="358">
        <f t="shared" ca="1" si="5"/>
        <v>0</v>
      </c>
      <c r="O38" t="str">
        <f ca="1">IF($G38&gt;2,SUMPRODUCT(OFFSET(Data!$H$1,$H38+32,,32),OFFSET(Data!$H$1,$H38+64,,32)),"")</f>
        <v/>
      </c>
      <c r="P38" t="str">
        <f ca="1">IF($G38&gt;2,SUMPRODUCT(OFFSET(Data!$H$1,$H38,,32),OFFSET(Data!$H$1,$H38+64,,32)),"")</f>
        <v/>
      </c>
      <c r="Q38" s="353" t="str">
        <f ca="1">IF($G38&gt;1,INDEX(LINEST(OFFSET(Data!H$1,$H38,,16),OFFSET(Data!H$1,$H38+16,,16),1,1),3,1),"")</f>
        <v/>
      </c>
      <c r="R38" s="353" t="str">
        <f ca="1">IF($G38&gt;1,INDEX(LINEST(OFFSET(Data!I$1,$H38,,16),OFFSET(Data!I$1,$H38+16,,16),1,1),3,1),"")</f>
        <v/>
      </c>
      <c r="S38" s="353" t="str">
        <f ca="1">IF($G38&gt;1,INDEX(LINEST(OFFSET(Data!J$1,$H38,,16),OFFSET(Data!J$1,$H38+16,,16),1,1),3,1),"")</f>
        <v/>
      </c>
      <c r="T38" s="353" t="str">
        <f ca="1">IF($G38&gt;1,INDEX(LINEST(OFFSET(Data!K$1,$H38,,16),OFFSET(Data!K$1,$H38+16,,16),1,1),3,1),"")</f>
        <v/>
      </c>
      <c r="U38" s="353" t="str">
        <f ca="1">IF($G38&gt;1,INDEX(LINEST(OFFSET(Data!L$1,$H38,,16),OFFSET(Data!L$1,$H38+16,,16),1,1),3,1),"")</f>
        <v/>
      </c>
      <c r="V38" s="354" t="str">
        <f t="shared" si="6"/>
        <v/>
      </c>
      <c r="W38" s="355" t="str">
        <f>IF(ISERROR(VLOOKUP($C38,Dates!$A:$C,1,FALSE)),"",VLOOKUP($C38,Dates!$A:$C,MATCH(W$1,Dates!$A$1:$C$1,0),FALSE))</f>
        <v/>
      </c>
      <c r="X38" s="355" t="str">
        <f>IF(ISERROR(VLOOKUP($C38,Dates!$A:$C,1,FALSE)),"",VLOOKUP($C38,Dates!$A:$C,MATCH(X$1,Dates!$A$1:$C$1,0),FALSE))</f>
        <v/>
      </c>
      <c r="Y38" s="355" t="str">
        <f>IF(ISERROR(VLOOKUP($C38,Dates!$A:$C,1,FALSE)),"",VLOOKUP($C38,Dates!$A:$C,MATCH(Y$1,Dates!$A$1:$C$1,0),FALSE))</f>
        <v/>
      </c>
    </row>
    <row r="39" spans="1:25" x14ac:dyDescent="0.25">
      <c r="A39">
        <v>138</v>
      </c>
      <c r="B39" t="s">
        <v>65</v>
      </c>
      <c r="C39" t="str">
        <f t="shared" si="3"/>
        <v>138AM</v>
      </c>
      <c r="E39">
        <f t="shared" si="7"/>
        <v>1</v>
      </c>
      <c r="F39">
        <f t="shared" si="4"/>
        <v>1</v>
      </c>
      <c r="G39">
        <f>IF(MOD(COUNTIF(Data!$T:$T,"="&amp;C39),32)=0,COUNTIF(Data!$T:$T,"="&amp;C39)/32,"_"&amp;COUNTIF(Data!$T:$T,"="&amp;C39))</f>
        <v>1</v>
      </c>
      <c r="H39">
        <f>MATCH(C39,Data!T:T,0)-1</f>
        <v>2145</v>
      </c>
      <c r="I39" s="358" t="str">
        <f ca="1">IF($G39&gt;1,(SUMPRODUCT(OFFSET(Data!H$1,$H39,,16),OFFSET(Data!H$1,$H39+16,,16))+SUMPRODUCT(OFFSET(Data!H$1,$H39+32,,16),OFFSET(Data!H$1,$H39+48,,16)))/(SUMPRODUCT(OFFSET(Data!H$1,$H39,,16),OFFSET(Data!H$1,$H39,,16))+SUMPRODUCT(OFFSET(Data!H$1,$H39+32,,16),OFFSET(Data!H$1,$H39+32,,16))),"")</f>
        <v/>
      </c>
      <c r="J39" s="358" t="str">
        <f ca="1">IF($G39&gt;1,(SUMPRODUCT(OFFSET(Data!I$1,$H39,,16),OFFSET(Data!I$1,$H39+16,,16))+SUMPRODUCT(OFFSET(Data!I$1,$H39+32,,16),OFFSET(Data!I$1,$H39+48,,16)))/(SUMPRODUCT(OFFSET(Data!I$1,$H39,,16),OFFSET(Data!I$1,$H39,,16))+SUMPRODUCT(OFFSET(Data!I$1,$H39+32,,16),OFFSET(Data!I$1,$H39+32,,16))),"")</f>
        <v/>
      </c>
      <c r="K39" s="358" t="str">
        <f ca="1">IF($G39&gt;1,(SUMPRODUCT(OFFSET(Data!J$1,$H39,,16),OFFSET(Data!J$1,$H39+16,,16))+SUMPRODUCT(OFFSET(Data!J$1,$H39+32,,16),OFFSET(Data!J$1,$H39+48,,16)))/(SUMPRODUCT(OFFSET(Data!J$1,$H39,,16),OFFSET(Data!J$1,$H39,,16))+SUMPRODUCT(OFFSET(Data!J$1,$H39+32,,16),OFFSET(Data!J$1,$H39+32,,16))),"")</f>
        <v/>
      </c>
      <c r="L39" s="358" t="str">
        <f ca="1">IF($G39&gt;1,(SUMPRODUCT(OFFSET(Data!K$1,$H39,,16),OFFSET(Data!K$1,$H39+16,,16))+SUMPRODUCT(OFFSET(Data!K$1,$H39+32,,16),OFFSET(Data!K$1,$H39+48,,16)))/(SUMPRODUCT(OFFSET(Data!K$1,$H39,,16),OFFSET(Data!K$1,$H39,,16))+SUMPRODUCT(OFFSET(Data!K$1,$H39+32,,16),OFFSET(Data!K$1,$H39+32,,16))),"")</f>
        <v/>
      </c>
      <c r="M39" s="358" t="str">
        <f ca="1">IF($G39&gt;1,(SUMPRODUCT(OFFSET(Data!L$1,$H39,,16),OFFSET(Data!L$1,$H39+16,,16))+SUMPRODUCT(OFFSET(Data!L$1,$H39+32,,16),OFFSET(Data!L$1,$H39+48,,16)))/(SUMPRODUCT(OFFSET(Data!L$1,$H39,,16),OFFSET(Data!L$1,$H39,,16))+SUMPRODUCT(OFFSET(Data!L$1,$H39+32,,16),OFFSET(Data!L$1,$H39+32,,16))),"")</f>
        <v/>
      </c>
      <c r="N39" s="358">
        <f t="shared" ca="1" si="5"/>
        <v>0</v>
      </c>
      <c r="O39" t="str">
        <f ca="1">IF($G39&gt;2,SUMPRODUCT(OFFSET(Data!$H$1,$H39+32,,32),OFFSET(Data!$H$1,$H39+64,,32)),"")</f>
        <v/>
      </c>
      <c r="P39" t="str">
        <f ca="1">IF($G39&gt;2,SUMPRODUCT(OFFSET(Data!$H$1,$H39,,32),OFFSET(Data!$H$1,$H39+64,,32)),"")</f>
        <v/>
      </c>
      <c r="Q39" s="353" t="str">
        <f ca="1">IF($G39&gt;1,INDEX(LINEST(OFFSET(Data!H$1,$H39,,16),OFFSET(Data!H$1,$H39+16,,16),1,1),3,1),"")</f>
        <v/>
      </c>
      <c r="R39" s="353" t="str">
        <f ca="1">IF($G39&gt;1,INDEX(LINEST(OFFSET(Data!I$1,$H39,,16),OFFSET(Data!I$1,$H39+16,,16),1,1),3,1),"")</f>
        <v/>
      </c>
      <c r="S39" s="353" t="str">
        <f ca="1">IF($G39&gt;1,INDEX(LINEST(OFFSET(Data!J$1,$H39,,16),OFFSET(Data!J$1,$H39+16,,16),1,1),3,1),"")</f>
        <v/>
      </c>
      <c r="T39" s="353" t="str">
        <f ca="1">IF($G39&gt;1,INDEX(LINEST(OFFSET(Data!K$1,$H39,,16),OFFSET(Data!K$1,$H39+16,,16),1,1),3,1),"")</f>
        <v/>
      </c>
      <c r="U39" s="353" t="str">
        <f ca="1">IF($G39&gt;1,INDEX(LINEST(OFFSET(Data!L$1,$H39,,16),OFFSET(Data!L$1,$H39+16,,16),1,1),3,1),"")</f>
        <v/>
      </c>
      <c r="V39" s="354" t="str">
        <f t="shared" si="6"/>
        <v/>
      </c>
      <c r="W39" s="355" t="str">
        <f>IF(ISERROR(VLOOKUP($C39,Dates!$A:$C,1,FALSE)),"",VLOOKUP($C39,Dates!$A:$C,MATCH(W$1,Dates!$A$1:$C$1,0),FALSE))</f>
        <v/>
      </c>
      <c r="X39" s="355" t="str">
        <f>IF(ISERROR(VLOOKUP($C39,Dates!$A:$C,1,FALSE)),"",VLOOKUP($C39,Dates!$A:$C,MATCH(X$1,Dates!$A$1:$C$1,0),FALSE))</f>
        <v/>
      </c>
      <c r="Y39" s="355" t="str">
        <f>IF(ISERROR(VLOOKUP($C39,Dates!$A:$C,1,FALSE)),"",VLOOKUP($C39,Dates!$A:$C,MATCH(Y$1,Dates!$A$1:$C$1,0),FALSE))</f>
        <v/>
      </c>
    </row>
    <row r="40" spans="1:25" x14ac:dyDescent="0.25">
      <c r="A40">
        <v>139</v>
      </c>
      <c r="B40" t="s">
        <v>65</v>
      </c>
      <c r="C40" t="str">
        <f t="shared" si="3"/>
        <v>139AM</v>
      </c>
      <c r="E40">
        <f t="shared" si="7"/>
        <v>1</v>
      </c>
      <c r="F40">
        <f t="shared" si="4"/>
        <v>1</v>
      </c>
      <c r="G40">
        <f>IF(MOD(COUNTIF(Data!$T:$T,"="&amp;C40),32)=0,COUNTIF(Data!$T:$T,"="&amp;C40)/32,"_"&amp;COUNTIF(Data!$T:$T,"="&amp;C40))</f>
        <v>1</v>
      </c>
      <c r="H40">
        <f>MATCH(C40,Data!T:T,0)-1</f>
        <v>2209</v>
      </c>
      <c r="I40" s="358" t="str">
        <f ca="1">IF($G40&gt;1,(SUMPRODUCT(OFFSET(Data!H$1,$H40,,16),OFFSET(Data!H$1,$H40+16,,16))+SUMPRODUCT(OFFSET(Data!H$1,$H40+32,,16),OFFSET(Data!H$1,$H40+48,,16)))/(SUMPRODUCT(OFFSET(Data!H$1,$H40,,16),OFFSET(Data!H$1,$H40,,16))+SUMPRODUCT(OFFSET(Data!H$1,$H40+32,,16),OFFSET(Data!H$1,$H40+32,,16))),"")</f>
        <v/>
      </c>
      <c r="J40" s="358" t="str">
        <f ca="1">IF($G40&gt;1,(SUMPRODUCT(OFFSET(Data!I$1,$H40,,16),OFFSET(Data!I$1,$H40+16,,16))+SUMPRODUCT(OFFSET(Data!I$1,$H40+32,,16),OFFSET(Data!I$1,$H40+48,,16)))/(SUMPRODUCT(OFFSET(Data!I$1,$H40,,16),OFFSET(Data!I$1,$H40,,16))+SUMPRODUCT(OFFSET(Data!I$1,$H40+32,,16),OFFSET(Data!I$1,$H40+32,,16))),"")</f>
        <v/>
      </c>
      <c r="K40" s="358" t="str">
        <f ca="1">IF($G40&gt;1,(SUMPRODUCT(OFFSET(Data!J$1,$H40,,16),OFFSET(Data!J$1,$H40+16,,16))+SUMPRODUCT(OFFSET(Data!J$1,$H40+32,,16),OFFSET(Data!J$1,$H40+48,,16)))/(SUMPRODUCT(OFFSET(Data!J$1,$H40,,16),OFFSET(Data!J$1,$H40,,16))+SUMPRODUCT(OFFSET(Data!J$1,$H40+32,,16),OFFSET(Data!J$1,$H40+32,,16))),"")</f>
        <v/>
      </c>
      <c r="L40" s="358" t="str">
        <f ca="1">IF($G40&gt;1,(SUMPRODUCT(OFFSET(Data!K$1,$H40,,16),OFFSET(Data!K$1,$H40+16,,16))+SUMPRODUCT(OFFSET(Data!K$1,$H40+32,,16),OFFSET(Data!K$1,$H40+48,,16)))/(SUMPRODUCT(OFFSET(Data!K$1,$H40,,16),OFFSET(Data!K$1,$H40,,16))+SUMPRODUCT(OFFSET(Data!K$1,$H40+32,,16),OFFSET(Data!K$1,$H40+32,,16))),"")</f>
        <v/>
      </c>
      <c r="M40" s="358" t="str">
        <f ca="1">IF($G40&gt;1,(SUMPRODUCT(OFFSET(Data!L$1,$H40,,16),OFFSET(Data!L$1,$H40+16,,16))+SUMPRODUCT(OFFSET(Data!L$1,$H40+32,,16),OFFSET(Data!L$1,$H40+48,,16)))/(SUMPRODUCT(OFFSET(Data!L$1,$H40,,16),OFFSET(Data!L$1,$H40,,16))+SUMPRODUCT(OFFSET(Data!L$1,$H40+32,,16),OFFSET(Data!L$1,$H40+32,,16))),"")</f>
        <v/>
      </c>
      <c r="N40" s="358">
        <f t="shared" ca="1" si="5"/>
        <v>0</v>
      </c>
      <c r="O40" t="str">
        <f ca="1">IF($G40&gt;2,SUMPRODUCT(OFFSET(Data!$H$1,$H40+32,,32),OFFSET(Data!$H$1,$H40+64,,32)),"")</f>
        <v/>
      </c>
      <c r="P40" t="str">
        <f ca="1">IF($G40&gt;2,SUMPRODUCT(OFFSET(Data!$H$1,$H40,,32),OFFSET(Data!$H$1,$H40+64,,32)),"")</f>
        <v/>
      </c>
      <c r="Q40" s="353" t="str">
        <f ca="1">IF($G40&gt;1,INDEX(LINEST(OFFSET(Data!H$1,$H40,,16),OFFSET(Data!H$1,$H40+16,,16),1,1),3,1),"")</f>
        <v/>
      </c>
      <c r="R40" s="353" t="str">
        <f ca="1">IF($G40&gt;1,INDEX(LINEST(OFFSET(Data!I$1,$H40,,16),OFFSET(Data!I$1,$H40+16,,16),1,1),3,1),"")</f>
        <v/>
      </c>
      <c r="S40" s="353" t="str">
        <f ca="1">IF($G40&gt;1,INDEX(LINEST(OFFSET(Data!J$1,$H40,,16),OFFSET(Data!J$1,$H40+16,,16),1,1),3,1),"")</f>
        <v/>
      </c>
      <c r="T40" s="353" t="str">
        <f ca="1">IF($G40&gt;1,INDEX(LINEST(OFFSET(Data!K$1,$H40,,16),OFFSET(Data!K$1,$H40+16,,16),1,1),3,1),"")</f>
        <v/>
      </c>
      <c r="U40" s="353" t="str">
        <f ca="1">IF($G40&gt;1,INDEX(LINEST(OFFSET(Data!L$1,$H40,,16),OFFSET(Data!L$1,$H40+16,,16),1,1),3,1),"")</f>
        <v/>
      </c>
      <c r="V40" s="354" t="str">
        <f t="shared" si="6"/>
        <v/>
      </c>
      <c r="W40" s="355" t="str">
        <f>IF(ISERROR(VLOOKUP($C40,Dates!$A:$C,1,FALSE)),"",VLOOKUP($C40,Dates!$A:$C,MATCH(W$1,Dates!$A$1:$C$1,0),FALSE))</f>
        <v/>
      </c>
      <c r="X40" s="355" t="str">
        <f>IF(ISERROR(VLOOKUP($C40,Dates!$A:$C,1,FALSE)),"",VLOOKUP($C40,Dates!$A:$C,MATCH(X$1,Dates!$A$1:$C$1,0),FALSE))</f>
        <v/>
      </c>
      <c r="Y40" s="355" t="str">
        <f>IF(ISERROR(VLOOKUP($C40,Dates!$A:$C,1,FALSE)),"",VLOOKUP($C40,Dates!$A:$C,MATCH(Y$1,Dates!$A$1:$C$1,0),FALSE))</f>
        <v/>
      </c>
    </row>
    <row r="41" spans="1:25" x14ac:dyDescent="0.25">
      <c r="A41">
        <v>140</v>
      </c>
      <c r="B41" t="s">
        <v>65</v>
      </c>
      <c r="C41" t="str">
        <f t="shared" si="3"/>
        <v>140AM</v>
      </c>
      <c r="E41" t="e">
        <f t="shared" si="7"/>
        <v>#N/A</v>
      </c>
      <c r="F41" t="e">
        <f t="shared" si="4"/>
        <v>#N/A</v>
      </c>
      <c r="G41">
        <f>IF(MOD(COUNTIF(Data!$T:$T,"="&amp;C41),32)=0,COUNTIF(Data!$T:$T,"="&amp;C41)/32,"_"&amp;COUNTIF(Data!$T:$T,"="&amp;C41))</f>
        <v>0</v>
      </c>
      <c r="H41" t="e">
        <f>MATCH(C41,Data!T:T,0)-1</f>
        <v>#N/A</v>
      </c>
      <c r="I41" s="358" t="str">
        <f ca="1">IF($G41&gt;1,(SUMPRODUCT(OFFSET(Data!H$1,$H41,,16),OFFSET(Data!H$1,$H41+16,,16))+SUMPRODUCT(OFFSET(Data!H$1,$H41+32,,16),OFFSET(Data!H$1,$H41+48,,16)))/(SUMPRODUCT(OFFSET(Data!H$1,$H41,,16),OFFSET(Data!H$1,$H41,,16))+SUMPRODUCT(OFFSET(Data!H$1,$H41+32,,16),OFFSET(Data!H$1,$H41+32,,16))),"")</f>
        <v/>
      </c>
      <c r="J41" s="358" t="str">
        <f ca="1">IF($G41&gt;1,(SUMPRODUCT(OFFSET(Data!I$1,$H41,,16),OFFSET(Data!I$1,$H41+16,,16))+SUMPRODUCT(OFFSET(Data!I$1,$H41+32,,16),OFFSET(Data!I$1,$H41+48,,16)))/(SUMPRODUCT(OFFSET(Data!I$1,$H41,,16),OFFSET(Data!I$1,$H41,,16))+SUMPRODUCT(OFFSET(Data!I$1,$H41+32,,16),OFFSET(Data!I$1,$H41+32,,16))),"")</f>
        <v/>
      </c>
      <c r="K41" s="358" t="str">
        <f ca="1">IF($G41&gt;1,(SUMPRODUCT(OFFSET(Data!J$1,$H41,,16),OFFSET(Data!J$1,$H41+16,,16))+SUMPRODUCT(OFFSET(Data!J$1,$H41+32,,16),OFFSET(Data!J$1,$H41+48,,16)))/(SUMPRODUCT(OFFSET(Data!J$1,$H41,,16),OFFSET(Data!J$1,$H41,,16))+SUMPRODUCT(OFFSET(Data!J$1,$H41+32,,16),OFFSET(Data!J$1,$H41+32,,16))),"")</f>
        <v/>
      </c>
      <c r="L41" s="358" t="str">
        <f ca="1">IF($G41&gt;1,(SUMPRODUCT(OFFSET(Data!K$1,$H41,,16),OFFSET(Data!K$1,$H41+16,,16))+SUMPRODUCT(OFFSET(Data!K$1,$H41+32,,16),OFFSET(Data!K$1,$H41+48,,16)))/(SUMPRODUCT(OFFSET(Data!K$1,$H41,,16),OFFSET(Data!K$1,$H41,,16))+SUMPRODUCT(OFFSET(Data!K$1,$H41+32,,16),OFFSET(Data!K$1,$H41+32,,16))),"")</f>
        <v/>
      </c>
      <c r="M41" s="358" t="str">
        <f ca="1">IF($G41&gt;1,(SUMPRODUCT(OFFSET(Data!L$1,$H41,,16),OFFSET(Data!L$1,$H41+16,,16))+SUMPRODUCT(OFFSET(Data!L$1,$H41+32,,16),OFFSET(Data!L$1,$H41+48,,16)))/(SUMPRODUCT(OFFSET(Data!L$1,$H41,,16),OFFSET(Data!L$1,$H41,,16))+SUMPRODUCT(OFFSET(Data!L$1,$H41+32,,16),OFFSET(Data!L$1,$H41+32,,16))),"")</f>
        <v/>
      </c>
      <c r="N41" s="358">
        <f t="shared" ca="1" si="5"/>
        <v>0</v>
      </c>
      <c r="O41" t="str">
        <f ca="1">IF($G41&gt;2,SUMPRODUCT(OFFSET(Data!$H$1,$H41+32,,32),OFFSET(Data!$H$1,$H41+64,,32)),"")</f>
        <v/>
      </c>
      <c r="P41" t="str">
        <f ca="1">IF($G41&gt;2,SUMPRODUCT(OFFSET(Data!$H$1,$H41,,32),OFFSET(Data!$H$1,$H41+64,,32)),"")</f>
        <v/>
      </c>
      <c r="Q41" s="353" t="str">
        <f ca="1">IF($G41&gt;1,INDEX(LINEST(OFFSET(Data!H$1,$H41,,16),OFFSET(Data!H$1,$H41+16,,16),1,1),3,1),"")</f>
        <v/>
      </c>
      <c r="R41" s="353" t="str">
        <f ca="1">IF($G41&gt;1,INDEX(LINEST(OFFSET(Data!I$1,$H41,,16),OFFSET(Data!I$1,$H41+16,,16),1,1),3,1),"")</f>
        <v/>
      </c>
      <c r="S41" s="353" t="str">
        <f ca="1">IF($G41&gt;1,INDEX(LINEST(OFFSET(Data!J$1,$H41,,16),OFFSET(Data!J$1,$H41+16,,16),1,1),3,1),"")</f>
        <v/>
      </c>
      <c r="T41" s="353" t="str">
        <f ca="1">IF($G41&gt;1,INDEX(LINEST(OFFSET(Data!K$1,$H41,,16),OFFSET(Data!K$1,$H41+16,,16),1,1),3,1),"")</f>
        <v/>
      </c>
      <c r="U41" s="353" t="str">
        <f ca="1">IF($G41&gt;1,INDEX(LINEST(OFFSET(Data!L$1,$H41,,16),OFFSET(Data!L$1,$H41+16,,16),1,1),3,1),"")</f>
        <v/>
      </c>
      <c r="V41" s="354" t="str">
        <f t="shared" si="6"/>
        <v/>
      </c>
      <c r="W41" s="355" t="str">
        <f>IF(ISERROR(VLOOKUP($C41,Dates!$A:$C,1,FALSE)),"",VLOOKUP($C41,Dates!$A:$C,MATCH(W$1,Dates!$A$1:$C$1,0),FALSE))</f>
        <v/>
      </c>
      <c r="X41" s="355" t="str">
        <f>IF(ISERROR(VLOOKUP($C41,Dates!$A:$C,1,FALSE)),"",VLOOKUP($C41,Dates!$A:$C,MATCH(X$1,Dates!$A$1:$C$1,0),FALSE))</f>
        <v/>
      </c>
      <c r="Y41" s="355" t="str">
        <f>IF(ISERROR(VLOOKUP($C41,Dates!$A:$C,1,FALSE)),"",VLOOKUP($C41,Dates!$A:$C,MATCH(Y$1,Dates!$A$1:$C$1,0),FALSE))</f>
        <v/>
      </c>
    </row>
    <row r="42" spans="1:25" x14ac:dyDescent="0.25">
      <c r="A42">
        <v>141</v>
      </c>
      <c r="B42" t="s">
        <v>65</v>
      </c>
      <c r="C42" t="str">
        <f t="shared" si="3"/>
        <v>141AM</v>
      </c>
      <c r="E42">
        <f t="shared" si="7"/>
        <v>1</v>
      </c>
      <c r="F42">
        <f t="shared" si="4"/>
        <v>1</v>
      </c>
      <c r="G42">
        <f>IF(MOD(COUNTIF(Data!$T:$T,"="&amp;C42),32)=0,COUNTIF(Data!$T:$T,"="&amp;C42)/32,"_"&amp;COUNTIF(Data!$T:$T,"="&amp;C42))</f>
        <v>1</v>
      </c>
      <c r="H42">
        <f>MATCH(C42,Data!T:T,0)-1</f>
        <v>2273</v>
      </c>
      <c r="I42" s="358" t="str">
        <f ca="1">IF($G42&gt;1,(SUMPRODUCT(OFFSET(Data!H$1,$H42,,16),OFFSET(Data!H$1,$H42+16,,16))+SUMPRODUCT(OFFSET(Data!H$1,$H42+32,,16),OFFSET(Data!H$1,$H42+48,,16)))/(SUMPRODUCT(OFFSET(Data!H$1,$H42,,16),OFFSET(Data!H$1,$H42,,16))+SUMPRODUCT(OFFSET(Data!H$1,$H42+32,,16),OFFSET(Data!H$1,$H42+32,,16))),"")</f>
        <v/>
      </c>
      <c r="J42" s="358" t="str">
        <f ca="1">IF($G42&gt;1,(SUMPRODUCT(OFFSET(Data!I$1,$H42,,16),OFFSET(Data!I$1,$H42+16,,16))+SUMPRODUCT(OFFSET(Data!I$1,$H42+32,,16),OFFSET(Data!I$1,$H42+48,,16)))/(SUMPRODUCT(OFFSET(Data!I$1,$H42,,16),OFFSET(Data!I$1,$H42,,16))+SUMPRODUCT(OFFSET(Data!I$1,$H42+32,,16),OFFSET(Data!I$1,$H42+32,,16))),"")</f>
        <v/>
      </c>
      <c r="K42" s="358" t="str">
        <f ca="1">IF($G42&gt;1,(SUMPRODUCT(OFFSET(Data!J$1,$H42,,16),OFFSET(Data!J$1,$H42+16,,16))+SUMPRODUCT(OFFSET(Data!J$1,$H42+32,,16),OFFSET(Data!J$1,$H42+48,,16)))/(SUMPRODUCT(OFFSET(Data!J$1,$H42,,16),OFFSET(Data!J$1,$H42,,16))+SUMPRODUCT(OFFSET(Data!J$1,$H42+32,,16),OFFSET(Data!J$1,$H42+32,,16))),"")</f>
        <v/>
      </c>
      <c r="L42" s="358" t="str">
        <f ca="1">IF($G42&gt;1,(SUMPRODUCT(OFFSET(Data!K$1,$H42,,16),OFFSET(Data!K$1,$H42+16,,16))+SUMPRODUCT(OFFSET(Data!K$1,$H42+32,,16),OFFSET(Data!K$1,$H42+48,,16)))/(SUMPRODUCT(OFFSET(Data!K$1,$H42,,16),OFFSET(Data!K$1,$H42,,16))+SUMPRODUCT(OFFSET(Data!K$1,$H42+32,,16),OFFSET(Data!K$1,$H42+32,,16))),"")</f>
        <v/>
      </c>
      <c r="M42" s="358" t="str">
        <f ca="1">IF($G42&gt;1,(SUMPRODUCT(OFFSET(Data!L$1,$H42,,16),OFFSET(Data!L$1,$H42+16,,16))+SUMPRODUCT(OFFSET(Data!L$1,$H42+32,,16),OFFSET(Data!L$1,$H42+48,,16)))/(SUMPRODUCT(OFFSET(Data!L$1,$H42,,16),OFFSET(Data!L$1,$H42,,16))+SUMPRODUCT(OFFSET(Data!L$1,$H42+32,,16),OFFSET(Data!L$1,$H42+32,,16))),"")</f>
        <v/>
      </c>
      <c r="N42" s="358">
        <f t="shared" ca="1" si="5"/>
        <v>0</v>
      </c>
      <c r="O42" t="str">
        <f ca="1">IF($G42&gt;2,SUMPRODUCT(OFFSET(Data!$H$1,$H42+32,,32),OFFSET(Data!$H$1,$H42+64,,32)),"")</f>
        <v/>
      </c>
      <c r="P42" t="str">
        <f ca="1">IF($G42&gt;2,SUMPRODUCT(OFFSET(Data!$H$1,$H42,,32),OFFSET(Data!$H$1,$H42+64,,32)),"")</f>
        <v/>
      </c>
      <c r="Q42" s="353" t="str">
        <f ca="1">IF($G42&gt;1,INDEX(LINEST(OFFSET(Data!H$1,$H42,,16),OFFSET(Data!H$1,$H42+16,,16),1,1),3,1),"")</f>
        <v/>
      </c>
      <c r="R42" s="353" t="str">
        <f ca="1">IF($G42&gt;1,INDEX(LINEST(OFFSET(Data!I$1,$H42,,16),OFFSET(Data!I$1,$H42+16,,16),1,1),3,1),"")</f>
        <v/>
      </c>
      <c r="S42" s="353" t="str">
        <f ca="1">IF($G42&gt;1,INDEX(LINEST(OFFSET(Data!J$1,$H42,,16),OFFSET(Data!J$1,$H42+16,,16),1,1),3,1),"")</f>
        <v/>
      </c>
      <c r="T42" s="353" t="str">
        <f ca="1">IF($G42&gt;1,INDEX(LINEST(OFFSET(Data!K$1,$H42,,16),OFFSET(Data!K$1,$H42+16,,16),1,1),3,1),"")</f>
        <v/>
      </c>
      <c r="U42" s="353" t="str">
        <f ca="1">IF($G42&gt;1,INDEX(LINEST(OFFSET(Data!L$1,$H42,,16),OFFSET(Data!L$1,$H42+16,,16),1,1),3,1),"")</f>
        <v/>
      </c>
      <c r="V42" s="354" t="str">
        <f t="shared" si="6"/>
        <v/>
      </c>
      <c r="W42" s="355" t="str">
        <f>IF(ISERROR(VLOOKUP($C42,Dates!$A:$C,1,FALSE)),"",VLOOKUP($C42,Dates!$A:$C,MATCH(W$1,Dates!$A$1:$C$1,0),FALSE))</f>
        <v/>
      </c>
      <c r="X42" s="355" t="str">
        <f>IF(ISERROR(VLOOKUP($C42,Dates!$A:$C,1,FALSE)),"",VLOOKUP($C42,Dates!$A:$C,MATCH(X$1,Dates!$A$1:$C$1,0),FALSE))</f>
        <v/>
      </c>
      <c r="Y42" s="355" t="str">
        <f>IF(ISERROR(VLOOKUP($C42,Dates!$A:$C,1,FALSE)),"",VLOOKUP($C42,Dates!$A:$C,MATCH(Y$1,Dates!$A$1:$C$1,0),FALSE))</f>
        <v/>
      </c>
    </row>
    <row r="43" spans="1:25" x14ac:dyDescent="0.25">
      <c r="A43">
        <v>142</v>
      </c>
      <c r="B43" t="s">
        <v>65</v>
      </c>
      <c r="C43" t="str">
        <f t="shared" si="3"/>
        <v>142AM</v>
      </c>
      <c r="E43">
        <f t="shared" si="7"/>
        <v>1</v>
      </c>
      <c r="F43">
        <f t="shared" si="4"/>
        <v>1</v>
      </c>
      <c r="G43">
        <f>IF(MOD(COUNTIF(Data!$T:$T,"="&amp;C43),32)=0,COUNTIF(Data!$T:$T,"="&amp;C43)/32,"_"&amp;COUNTIF(Data!$T:$T,"="&amp;C43))</f>
        <v>1</v>
      </c>
      <c r="H43">
        <f>MATCH(C43,Data!T:T,0)-1</f>
        <v>2337</v>
      </c>
      <c r="I43" s="358" t="str">
        <f ca="1">IF($G43&gt;1,(SUMPRODUCT(OFFSET(Data!H$1,$H43,,16),OFFSET(Data!H$1,$H43+16,,16))+SUMPRODUCT(OFFSET(Data!H$1,$H43+32,,16),OFFSET(Data!H$1,$H43+48,,16)))/(SUMPRODUCT(OFFSET(Data!H$1,$H43,,16),OFFSET(Data!H$1,$H43,,16))+SUMPRODUCT(OFFSET(Data!H$1,$H43+32,,16),OFFSET(Data!H$1,$H43+32,,16))),"")</f>
        <v/>
      </c>
      <c r="J43" s="358" t="str">
        <f ca="1">IF($G43&gt;1,(SUMPRODUCT(OFFSET(Data!I$1,$H43,,16),OFFSET(Data!I$1,$H43+16,,16))+SUMPRODUCT(OFFSET(Data!I$1,$H43+32,,16),OFFSET(Data!I$1,$H43+48,,16)))/(SUMPRODUCT(OFFSET(Data!I$1,$H43,,16),OFFSET(Data!I$1,$H43,,16))+SUMPRODUCT(OFFSET(Data!I$1,$H43+32,,16),OFFSET(Data!I$1,$H43+32,,16))),"")</f>
        <v/>
      </c>
      <c r="K43" s="358" t="str">
        <f ca="1">IF($G43&gt;1,(SUMPRODUCT(OFFSET(Data!J$1,$H43,,16),OFFSET(Data!J$1,$H43+16,,16))+SUMPRODUCT(OFFSET(Data!J$1,$H43+32,,16),OFFSET(Data!J$1,$H43+48,,16)))/(SUMPRODUCT(OFFSET(Data!J$1,$H43,,16),OFFSET(Data!J$1,$H43,,16))+SUMPRODUCT(OFFSET(Data!J$1,$H43+32,,16),OFFSET(Data!J$1,$H43+32,,16))),"")</f>
        <v/>
      </c>
      <c r="L43" s="358" t="str">
        <f ca="1">IF($G43&gt;1,(SUMPRODUCT(OFFSET(Data!K$1,$H43,,16),OFFSET(Data!K$1,$H43+16,,16))+SUMPRODUCT(OFFSET(Data!K$1,$H43+32,,16),OFFSET(Data!K$1,$H43+48,,16)))/(SUMPRODUCT(OFFSET(Data!K$1,$H43,,16),OFFSET(Data!K$1,$H43,,16))+SUMPRODUCT(OFFSET(Data!K$1,$H43+32,,16),OFFSET(Data!K$1,$H43+32,,16))),"")</f>
        <v/>
      </c>
      <c r="M43" s="358" t="str">
        <f ca="1">IF($G43&gt;1,(SUMPRODUCT(OFFSET(Data!L$1,$H43,,16),OFFSET(Data!L$1,$H43+16,,16))+SUMPRODUCT(OFFSET(Data!L$1,$H43+32,,16),OFFSET(Data!L$1,$H43+48,,16)))/(SUMPRODUCT(OFFSET(Data!L$1,$H43,,16),OFFSET(Data!L$1,$H43,,16))+SUMPRODUCT(OFFSET(Data!L$1,$H43+32,,16),OFFSET(Data!L$1,$H43+32,,16))),"")</f>
        <v/>
      </c>
      <c r="N43" s="358">
        <f t="shared" ca="1" si="5"/>
        <v>0</v>
      </c>
      <c r="O43" t="str">
        <f ca="1">IF($G43&gt;2,SUMPRODUCT(OFFSET(Data!$H$1,$H43+32,,32),OFFSET(Data!$H$1,$H43+64,,32)),"")</f>
        <v/>
      </c>
      <c r="P43" t="str">
        <f ca="1">IF($G43&gt;2,SUMPRODUCT(OFFSET(Data!$H$1,$H43,,32),OFFSET(Data!$H$1,$H43+64,,32)),"")</f>
        <v/>
      </c>
      <c r="Q43" s="353" t="str">
        <f ca="1">IF($G43&gt;1,INDEX(LINEST(OFFSET(Data!H$1,$H43,,16),OFFSET(Data!H$1,$H43+16,,16),1,1),3,1),"")</f>
        <v/>
      </c>
      <c r="R43" s="353" t="str">
        <f ca="1">IF($G43&gt;1,INDEX(LINEST(OFFSET(Data!I$1,$H43,,16),OFFSET(Data!I$1,$H43+16,,16),1,1),3,1),"")</f>
        <v/>
      </c>
      <c r="S43" s="353" t="str">
        <f ca="1">IF($G43&gt;1,INDEX(LINEST(OFFSET(Data!J$1,$H43,,16),OFFSET(Data!J$1,$H43+16,,16),1,1),3,1),"")</f>
        <v/>
      </c>
      <c r="T43" s="353" t="str">
        <f ca="1">IF($G43&gt;1,INDEX(LINEST(OFFSET(Data!K$1,$H43,,16),OFFSET(Data!K$1,$H43+16,,16),1,1),3,1),"")</f>
        <v/>
      </c>
      <c r="U43" s="353" t="str">
        <f ca="1">IF($G43&gt;1,INDEX(LINEST(OFFSET(Data!L$1,$H43,,16),OFFSET(Data!L$1,$H43+16,,16),1,1),3,1),"")</f>
        <v/>
      </c>
      <c r="V43" s="354" t="str">
        <f t="shared" si="6"/>
        <v/>
      </c>
      <c r="W43" s="355" t="str">
        <f>IF(ISERROR(VLOOKUP($C43,Dates!$A:$C,1,FALSE)),"",VLOOKUP($C43,Dates!$A:$C,MATCH(W$1,Dates!$A$1:$C$1,0),FALSE))</f>
        <v/>
      </c>
      <c r="X43" s="355" t="str">
        <f>IF(ISERROR(VLOOKUP($C43,Dates!$A:$C,1,FALSE)),"",VLOOKUP($C43,Dates!$A:$C,MATCH(X$1,Dates!$A$1:$C$1,0),FALSE))</f>
        <v/>
      </c>
      <c r="Y43" s="355" t="str">
        <f>IF(ISERROR(VLOOKUP($C43,Dates!$A:$C,1,FALSE)),"",VLOOKUP($C43,Dates!$A:$C,MATCH(Y$1,Dates!$A$1:$C$1,0),FALSE))</f>
        <v/>
      </c>
    </row>
    <row r="44" spans="1:25" x14ac:dyDescent="0.25">
      <c r="A44">
        <v>143</v>
      </c>
      <c r="B44" t="s">
        <v>65</v>
      </c>
      <c r="C44" t="str">
        <f t="shared" si="3"/>
        <v>143AM</v>
      </c>
      <c r="E44">
        <f t="shared" si="7"/>
        <v>1</v>
      </c>
      <c r="F44">
        <f t="shared" si="4"/>
        <v>1</v>
      </c>
      <c r="G44">
        <f>IF(MOD(COUNTIF(Data!$T:$T,"="&amp;C44),32)=0,COUNTIF(Data!$T:$T,"="&amp;C44)/32,"_"&amp;COUNTIF(Data!$T:$T,"="&amp;C44))</f>
        <v>1</v>
      </c>
      <c r="H44">
        <f>MATCH(C44,Data!T:T,0)-1</f>
        <v>2401</v>
      </c>
      <c r="I44" s="358" t="str">
        <f ca="1">IF($G44&gt;1,(SUMPRODUCT(OFFSET(Data!H$1,$H44,,16),OFFSET(Data!H$1,$H44+16,,16))+SUMPRODUCT(OFFSET(Data!H$1,$H44+32,,16),OFFSET(Data!H$1,$H44+48,,16)))/(SUMPRODUCT(OFFSET(Data!H$1,$H44,,16),OFFSET(Data!H$1,$H44,,16))+SUMPRODUCT(OFFSET(Data!H$1,$H44+32,,16),OFFSET(Data!H$1,$H44+32,,16))),"")</f>
        <v/>
      </c>
      <c r="J44" s="358" t="str">
        <f ca="1">IF($G44&gt;1,(SUMPRODUCT(OFFSET(Data!I$1,$H44,,16),OFFSET(Data!I$1,$H44+16,,16))+SUMPRODUCT(OFFSET(Data!I$1,$H44+32,,16),OFFSET(Data!I$1,$H44+48,,16)))/(SUMPRODUCT(OFFSET(Data!I$1,$H44,,16),OFFSET(Data!I$1,$H44,,16))+SUMPRODUCT(OFFSET(Data!I$1,$H44+32,,16),OFFSET(Data!I$1,$H44+32,,16))),"")</f>
        <v/>
      </c>
      <c r="K44" s="358" t="str">
        <f ca="1">IF($G44&gt;1,(SUMPRODUCT(OFFSET(Data!J$1,$H44,,16),OFFSET(Data!J$1,$H44+16,,16))+SUMPRODUCT(OFFSET(Data!J$1,$H44+32,,16),OFFSET(Data!J$1,$H44+48,,16)))/(SUMPRODUCT(OFFSET(Data!J$1,$H44,,16),OFFSET(Data!J$1,$H44,,16))+SUMPRODUCT(OFFSET(Data!J$1,$H44+32,,16),OFFSET(Data!J$1,$H44+32,,16))),"")</f>
        <v/>
      </c>
      <c r="L44" s="358" t="str">
        <f ca="1">IF($G44&gt;1,(SUMPRODUCT(OFFSET(Data!K$1,$H44,,16),OFFSET(Data!K$1,$H44+16,,16))+SUMPRODUCT(OFFSET(Data!K$1,$H44+32,,16),OFFSET(Data!K$1,$H44+48,,16)))/(SUMPRODUCT(OFFSET(Data!K$1,$H44,,16),OFFSET(Data!K$1,$H44,,16))+SUMPRODUCT(OFFSET(Data!K$1,$H44+32,,16),OFFSET(Data!K$1,$H44+32,,16))),"")</f>
        <v/>
      </c>
      <c r="M44" s="358" t="str">
        <f ca="1">IF($G44&gt;1,(SUMPRODUCT(OFFSET(Data!L$1,$H44,,16),OFFSET(Data!L$1,$H44+16,,16))+SUMPRODUCT(OFFSET(Data!L$1,$H44+32,,16),OFFSET(Data!L$1,$H44+48,,16)))/(SUMPRODUCT(OFFSET(Data!L$1,$H44,,16),OFFSET(Data!L$1,$H44,,16))+SUMPRODUCT(OFFSET(Data!L$1,$H44+32,,16),OFFSET(Data!L$1,$H44+32,,16))),"")</f>
        <v/>
      </c>
      <c r="N44" s="358">
        <f t="shared" ca="1" si="5"/>
        <v>0</v>
      </c>
      <c r="O44" t="str">
        <f ca="1">IF($G44&gt;2,SUMPRODUCT(OFFSET(Data!$H$1,$H44+32,,32),OFFSET(Data!$H$1,$H44+64,,32)),"")</f>
        <v/>
      </c>
      <c r="P44" t="str">
        <f ca="1">IF($G44&gt;2,SUMPRODUCT(OFFSET(Data!$H$1,$H44,,32),OFFSET(Data!$H$1,$H44+64,,32)),"")</f>
        <v/>
      </c>
      <c r="Q44" s="353" t="str">
        <f ca="1">IF($G44&gt;1,INDEX(LINEST(OFFSET(Data!H$1,$H44,,16),OFFSET(Data!H$1,$H44+16,,16),1,1),3,1),"")</f>
        <v/>
      </c>
      <c r="R44" s="353" t="str">
        <f ca="1">IF($G44&gt;1,INDEX(LINEST(OFFSET(Data!I$1,$H44,,16),OFFSET(Data!I$1,$H44+16,,16),1,1),3,1),"")</f>
        <v/>
      </c>
      <c r="S44" s="353" t="str">
        <f ca="1">IF($G44&gt;1,INDEX(LINEST(OFFSET(Data!J$1,$H44,,16),OFFSET(Data!J$1,$H44+16,,16),1,1),3,1),"")</f>
        <v/>
      </c>
      <c r="T44" s="353" t="str">
        <f ca="1">IF($G44&gt;1,INDEX(LINEST(OFFSET(Data!K$1,$H44,,16),OFFSET(Data!K$1,$H44+16,,16),1,1),3,1),"")</f>
        <v/>
      </c>
      <c r="U44" s="353" t="str">
        <f ca="1">IF($G44&gt;1,INDEX(LINEST(OFFSET(Data!L$1,$H44,,16),OFFSET(Data!L$1,$H44+16,,16),1,1),3,1),"")</f>
        <v/>
      </c>
      <c r="V44" s="354" t="str">
        <f t="shared" si="6"/>
        <v/>
      </c>
      <c r="W44" s="355" t="str">
        <f>IF(ISERROR(VLOOKUP($C44,Dates!$A:$C,1,FALSE)),"",VLOOKUP($C44,Dates!$A:$C,MATCH(W$1,Dates!$A$1:$C$1,0),FALSE))</f>
        <v/>
      </c>
      <c r="X44" s="355" t="str">
        <f>IF(ISERROR(VLOOKUP($C44,Dates!$A:$C,1,FALSE)),"",VLOOKUP($C44,Dates!$A:$C,MATCH(X$1,Dates!$A$1:$C$1,0),FALSE))</f>
        <v/>
      </c>
      <c r="Y44" s="355" t="str">
        <f>IF(ISERROR(VLOOKUP($C44,Dates!$A:$C,1,FALSE)),"",VLOOKUP($C44,Dates!$A:$C,MATCH(Y$1,Dates!$A$1:$C$1,0),FALSE))</f>
        <v/>
      </c>
    </row>
    <row r="45" spans="1:25" x14ac:dyDescent="0.25">
      <c r="A45">
        <v>144</v>
      </c>
      <c r="B45" t="s">
        <v>65</v>
      </c>
      <c r="C45" t="str">
        <f t="shared" si="3"/>
        <v>144AM</v>
      </c>
      <c r="E45">
        <f t="shared" si="7"/>
        <v>1</v>
      </c>
      <c r="F45">
        <f t="shared" si="4"/>
        <v>1</v>
      </c>
      <c r="G45">
        <f>IF(MOD(COUNTIF(Data!$T:$T,"="&amp;C45),32)=0,COUNTIF(Data!$T:$T,"="&amp;C45)/32,"_"&amp;COUNTIF(Data!$T:$T,"="&amp;C45))</f>
        <v>1</v>
      </c>
      <c r="H45">
        <f>MATCH(C45,Data!T:T,0)-1</f>
        <v>2465</v>
      </c>
      <c r="I45" s="358" t="str">
        <f ca="1">IF($G45&gt;1,(SUMPRODUCT(OFFSET(Data!H$1,$H45,,16),OFFSET(Data!H$1,$H45+16,,16))+SUMPRODUCT(OFFSET(Data!H$1,$H45+32,,16),OFFSET(Data!H$1,$H45+48,,16)))/(SUMPRODUCT(OFFSET(Data!H$1,$H45,,16),OFFSET(Data!H$1,$H45,,16))+SUMPRODUCT(OFFSET(Data!H$1,$H45+32,,16),OFFSET(Data!H$1,$H45+32,,16))),"")</f>
        <v/>
      </c>
      <c r="J45" s="358" t="str">
        <f ca="1">IF($G45&gt;1,(SUMPRODUCT(OFFSET(Data!I$1,$H45,,16),OFFSET(Data!I$1,$H45+16,,16))+SUMPRODUCT(OFFSET(Data!I$1,$H45+32,,16),OFFSET(Data!I$1,$H45+48,,16)))/(SUMPRODUCT(OFFSET(Data!I$1,$H45,,16),OFFSET(Data!I$1,$H45,,16))+SUMPRODUCT(OFFSET(Data!I$1,$H45+32,,16),OFFSET(Data!I$1,$H45+32,,16))),"")</f>
        <v/>
      </c>
      <c r="K45" s="358" t="str">
        <f ca="1">IF($G45&gt;1,(SUMPRODUCT(OFFSET(Data!J$1,$H45,,16),OFFSET(Data!J$1,$H45+16,,16))+SUMPRODUCT(OFFSET(Data!J$1,$H45+32,,16),OFFSET(Data!J$1,$H45+48,,16)))/(SUMPRODUCT(OFFSET(Data!J$1,$H45,,16),OFFSET(Data!J$1,$H45,,16))+SUMPRODUCT(OFFSET(Data!J$1,$H45+32,,16),OFFSET(Data!J$1,$H45+32,,16))),"")</f>
        <v/>
      </c>
      <c r="L45" s="358" t="str">
        <f ca="1">IF($G45&gt;1,(SUMPRODUCT(OFFSET(Data!K$1,$H45,,16),OFFSET(Data!K$1,$H45+16,,16))+SUMPRODUCT(OFFSET(Data!K$1,$H45+32,,16),OFFSET(Data!K$1,$H45+48,,16)))/(SUMPRODUCT(OFFSET(Data!K$1,$H45,,16),OFFSET(Data!K$1,$H45,,16))+SUMPRODUCT(OFFSET(Data!K$1,$H45+32,,16),OFFSET(Data!K$1,$H45+32,,16))),"")</f>
        <v/>
      </c>
      <c r="M45" s="358" t="str">
        <f ca="1">IF($G45&gt;1,(SUMPRODUCT(OFFSET(Data!L$1,$H45,,16),OFFSET(Data!L$1,$H45+16,,16))+SUMPRODUCT(OFFSET(Data!L$1,$H45+32,,16),OFFSET(Data!L$1,$H45+48,,16)))/(SUMPRODUCT(OFFSET(Data!L$1,$H45,,16),OFFSET(Data!L$1,$H45,,16))+SUMPRODUCT(OFFSET(Data!L$1,$H45+32,,16),OFFSET(Data!L$1,$H45+32,,16))),"")</f>
        <v/>
      </c>
      <c r="N45" s="358">
        <f t="shared" ca="1" si="5"/>
        <v>0</v>
      </c>
      <c r="O45" t="str">
        <f ca="1">IF($G45&gt;2,SUMPRODUCT(OFFSET(Data!$H$1,$H45+32,,32),OFFSET(Data!$H$1,$H45+64,,32)),"")</f>
        <v/>
      </c>
      <c r="P45" t="str">
        <f ca="1">IF($G45&gt;2,SUMPRODUCT(OFFSET(Data!$H$1,$H45,,32),OFFSET(Data!$H$1,$H45+64,,32)),"")</f>
        <v/>
      </c>
      <c r="Q45" s="353" t="str">
        <f ca="1">IF($G45&gt;1,INDEX(LINEST(OFFSET(Data!H$1,$H45,,16),OFFSET(Data!H$1,$H45+16,,16),1,1),3,1),"")</f>
        <v/>
      </c>
      <c r="R45" s="353" t="str">
        <f ca="1">IF($G45&gt;1,INDEX(LINEST(OFFSET(Data!I$1,$H45,,16),OFFSET(Data!I$1,$H45+16,,16),1,1),3,1),"")</f>
        <v/>
      </c>
      <c r="S45" s="353" t="str">
        <f ca="1">IF($G45&gt;1,INDEX(LINEST(OFFSET(Data!J$1,$H45,,16),OFFSET(Data!J$1,$H45+16,,16),1,1),3,1),"")</f>
        <v/>
      </c>
      <c r="T45" s="353" t="str">
        <f ca="1">IF($G45&gt;1,INDEX(LINEST(OFFSET(Data!K$1,$H45,,16),OFFSET(Data!K$1,$H45+16,,16),1,1),3,1),"")</f>
        <v/>
      </c>
      <c r="U45" s="353" t="str">
        <f ca="1">IF($G45&gt;1,INDEX(LINEST(OFFSET(Data!L$1,$H45,,16),OFFSET(Data!L$1,$H45+16,,16),1,1),3,1),"")</f>
        <v/>
      </c>
      <c r="V45" s="354" t="str">
        <f t="shared" si="6"/>
        <v/>
      </c>
      <c r="W45" s="355" t="str">
        <f>IF(ISERROR(VLOOKUP($C45,Dates!$A:$C,1,FALSE)),"",VLOOKUP($C45,Dates!$A:$C,MATCH(W$1,Dates!$A$1:$C$1,0),FALSE))</f>
        <v/>
      </c>
      <c r="X45" s="355" t="str">
        <f>IF(ISERROR(VLOOKUP($C45,Dates!$A:$C,1,FALSE)),"",VLOOKUP($C45,Dates!$A:$C,MATCH(X$1,Dates!$A$1:$C$1,0),FALSE))</f>
        <v/>
      </c>
      <c r="Y45" s="355" t="str">
        <f>IF(ISERROR(VLOOKUP($C45,Dates!$A:$C,1,FALSE)),"",VLOOKUP($C45,Dates!$A:$C,MATCH(Y$1,Dates!$A$1:$C$1,0),FALSE))</f>
        <v/>
      </c>
    </row>
    <row r="46" spans="1:25" x14ac:dyDescent="0.25">
      <c r="A46">
        <v>145</v>
      </c>
      <c r="B46" t="s">
        <v>65</v>
      </c>
      <c r="C46" t="str">
        <f t="shared" si="3"/>
        <v>145AM</v>
      </c>
      <c r="E46">
        <f t="shared" si="7"/>
        <v>1</v>
      </c>
      <c r="F46">
        <f t="shared" si="4"/>
        <v>1</v>
      </c>
      <c r="G46">
        <f>IF(MOD(COUNTIF(Data!$T:$T,"="&amp;C46),32)=0,COUNTIF(Data!$T:$T,"="&amp;C46)/32,"_"&amp;COUNTIF(Data!$T:$T,"="&amp;C46))</f>
        <v>1</v>
      </c>
      <c r="H46">
        <f>MATCH(C46,Data!T:T,0)-1</f>
        <v>2529</v>
      </c>
      <c r="I46" s="358" t="str">
        <f ca="1">IF($G46&gt;1,(SUMPRODUCT(OFFSET(Data!H$1,$H46,,16),OFFSET(Data!H$1,$H46+16,,16))+SUMPRODUCT(OFFSET(Data!H$1,$H46+32,,16),OFFSET(Data!H$1,$H46+48,,16)))/(SUMPRODUCT(OFFSET(Data!H$1,$H46,,16),OFFSET(Data!H$1,$H46,,16))+SUMPRODUCT(OFFSET(Data!H$1,$H46+32,,16),OFFSET(Data!H$1,$H46+32,,16))),"")</f>
        <v/>
      </c>
      <c r="J46" s="358" t="str">
        <f ca="1">IF($G46&gt;1,(SUMPRODUCT(OFFSET(Data!I$1,$H46,,16),OFFSET(Data!I$1,$H46+16,,16))+SUMPRODUCT(OFFSET(Data!I$1,$H46+32,,16),OFFSET(Data!I$1,$H46+48,,16)))/(SUMPRODUCT(OFFSET(Data!I$1,$H46,,16),OFFSET(Data!I$1,$H46,,16))+SUMPRODUCT(OFFSET(Data!I$1,$H46+32,,16),OFFSET(Data!I$1,$H46+32,,16))),"")</f>
        <v/>
      </c>
      <c r="K46" s="358" t="str">
        <f ca="1">IF($G46&gt;1,(SUMPRODUCT(OFFSET(Data!J$1,$H46,,16),OFFSET(Data!J$1,$H46+16,,16))+SUMPRODUCT(OFFSET(Data!J$1,$H46+32,,16),OFFSET(Data!J$1,$H46+48,,16)))/(SUMPRODUCT(OFFSET(Data!J$1,$H46,,16),OFFSET(Data!J$1,$H46,,16))+SUMPRODUCT(OFFSET(Data!J$1,$H46+32,,16),OFFSET(Data!J$1,$H46+32,,16))),"")</f>
        <v/>
      </c>
      <c r="L46" s="358" t="str">
        <f ca="1">IF($G46&gt;1,(SUMPRODUCT(OFFSET(Data!K$1,$H46,,16),OFFSET(Data!K$1,$H46+16,,16))+SUMPRODUCT(OFFSET(Data!K$1,$H46+32,,16),OFFSET(Data!K$1,$H46+48,,16)))/(SUMPRODUCT(OFFSET(Data!K$1,$H46,,16),OFFSET(Data!K$1,$H46,,16))+SUMPRODUCT(OFFSET(Data!K$1,$H46+32,,16),OFFSET(Data!K$1,$H46+32,,16))),"")</f>
        <v/>
      </c>
      <c r="M46" s="358" t="str">
        <f ca="1">IF($G46&gt;1,(SUMPRODUCT(OFFSET(Data!L$1,$H46,,16),OFFSET(Data!L$1,$H46+16,,16))+SUMPRODUCT(OFFSET(Data!L$1,$H46+32,,16),OFFSET(Data!L$1,$H46+48,,16)))/(SUMPRODUCT(OFFSET(Data!L$1,$H46,,16),OFFSET(Data!L$1,$H46,,16))+SUMPRODUCT(OFFSET(Data!L$1,$H46+32,,16),OFFSET(Data!L$1,$H46+32,,16))),"")</f>
        <v/>
      </c>
      <c r="N46" s="358">
        <f t="shared" ca="1" si="5"/>
        <v>0</v>
      </c>
      <c r="O46" t="str">
        <f ca="1">IF($G46&gt;2,SUMPRODUCT(OFFSET(Data!$H$1,$H46+32,,32),OFFSET(Data!$H$1,$H46+64,,32)),"")</f>
        <v/>
      </c>
      <c r="P46" t="str">
        <f ca="1">IF($G46&gt;2,SUMPRODUCT(OFFSET(Data!$H$1,$H46,,32),OFFSET(Data!$H$1,$H46+64,,32)),"")</f>
        <v/>
      </c>
      <c r="Q46" s="353" t="str">
        <f ca="1">IF($G46&gt;1,INDEX(LINEST(OFFSET(Data!H$1,$H46,,16),OFFSET(Data!H$1,$H46+16,,16),1,1),3,1),"")</f>
        <v/>
      </c>
      <c r="R46" s="353" t="str">
        <f ca="1">IF($G46&gt;1,INDEX(LINEST(OFFSET(Data!I$1,$H46,,16),OFFSET(Data!I$1,$H46+16,,16),1,1),3,1),"")</f>
        <v/>
      </c>
      <c r="S46" s="353" t="str">
        <f ca="1">IF($G46&gt;1,INDEX(LINEST(OFFSET(Data!J$1,$H46,,16),OFFSET(Data!J$1,$H46+16,,16),1,1),3,1),"")</f>
        <v/>
      </c>
      <c r="T46" s="353" t="str">
        <f ca="1">IF($G46&gt;1,INDEX(LINEST(OFFSET(Data!K$1,$H46,,16),OFFSET(Data!K$1,$H46+16,,16),1,1),3,1),"")</f>
        <v/>
      </c>
      <c r="U46" s="353" t="str">
        <f ca="1">IF($G46&gt;1,INDEX(LINEST(OFFSET(Data!L$1,$H46,,16),OFFSET(Data!L$1,$H46+16,,16),1,1),3,1),"")</f>
        <v/>
      </c>
      <c r="V46" s="354" t="str">
        <f t="shared" si="6"/>
        <v/>
      </c>
      <c r="W46" s="355" t="str">
        <f>IF(ISERROR(VLOOKUP($C46,Dates!$A:$C,1,FALSE)),"",VLOOKUP($C46,Dates!$A:$C,MATCH(W$1,Dates!$A$1:$C$1,0),FALSE))</f>
        <v/>
      </c>
      <c r="X46" s="355" t="str">
        <f>IF(ISERROR(VLOOKUP($C46,Dates!$A:$C,1,FALSE)),"",VLOOKUP($C46,Dates!$A:$C,MATCH(X$1,Dates!$A$1:$C$1,0),FALSE))</f>
        <v/>
      </c>
      <c r="Y46" s="355" t="str">
        <f>IF(ISERROR(VLOOKUP($C46,Dates!$A:$C,1,FALSE)),"",VLOOKUP($C46,Dates!$A:$C,MATCH(Y$1,Dates!$A$1:$C$1,0),FALSE))</f>
        <v/>
      </c>
    </row>
    <row r="47" spans="1:25" x14ac:dyDescent="0.25">
      <c r="A47">
        <v>146</v>
      </c>
      <c r="B47" t="s">
        <v>65</v>
      </c>
      <c r="C47" t="str">
        <f t="shared" si="3"/>
        <v>146AM</v>
      </c>
      <c r="E47">
        <f t="shared" si="7"/>
        <v>1</v>
      </c>
      <c r="F47">
        <f t="shared" si="4"/>
        <v>1</v>
      </c>
      <c r="G47">
        <f>IF(MOD(COUNTIF(Data!$T:$T,"="&amp;C47),32)=0,COUNTIF(Data!$T:$T,"="&amp;C47)/32,"_"&amp;COUNTIF(Data!$T:$T,"="&amp;C47))</f>
        <v>1</v>
      </c>
      <c r="H47">
        <f>MATCH(C47,Data!T:T,0)-1</f>
        <v>2593</v>
      </c>
      <c r="I47" s="358" t="str">
        <f ca="1">IF($G47&gt;1,(SUMPRODUCT(OFFSET(Data!H$1,$H47,,16),OFFSET(Data!H$1,$H47+16,,16))+SUMPRODUCT(OFFSET(Data!H$1,$H47+32,,16),OFFSET(Data!H$1,$H47+48,,16)))/(SUMPRODUCT(OFFSET(Data!H$1,$H47,,16),OFFSET(Data!H$1,$H47,,16))+SUMPRODUCT(OFFSET(Data!H$1,$H47+32,,16),OFFSET(Data!H$1,$H47+32,,16))),"")</f>
        <v/>
      </c>
      <c r="J47" s="358" t="str">
        <f ca="1">IF($G47&gt;1,(SUMPRODUCT(OFFSET(Data!I$1,$H47,,16),OFFSET(Data!I$1,$H47+16,,16))+SUMPRODUCT(OFFSET(Data!I$1,$H47+32,,16),OFFSET(Data!I$1,$H47+48,,16)))/(SUMPRODUCT(OFFSET(Data!I$1,$H47,,16),OFFSET(Data!I$1,$H47,,16))+SUMPRODUCT(OFFSET(Data!I$1,$H47+32,,16),OFFSET(Data!I$1,$H47+32,,16))),"")</f>
        <v/>
      </c>
      <c r="K47" s="358" t="str">
        <f ca="1">IF($G47&gt;1,(SUMPRODUCT(OFFSET(Data!J$1,$H47,,16),OFFSET(Data!J$1,$H47+16,,16))+SUMPRODUCT(OFFSET(Data!J$1,$H47+32,,16),OFFSET(Data!J$1,$H47+48,,16)))/(SUMPRODUCT(OFFSET(Data!J$1,$H47,,16),OFFSET(Data!J$1,$H47,,16))+SUMPRODUCT(OFFSET(Data!J$1,$H47+32,,16),OFFSET(Data!J$1,$H47+32,,16))),"")</f>
        <v/>
      </c>
      <c r="L47" s="358" t="str">
        <f ca="1">IF($G47&gt;1,(SUMPRODUCT(OFFSET(Data!K$1,$H47,,16),OFFSET(Data!K$1,$H47+16,,16))+SUMPRODUCT(OFFSET(Data!K$1,$H47+32,,16),OFFSET(Data!K$1,$H47+48,,16)))/(SUMPRODUCT(OFFSET(Data!K$1,$H47,,16),OFFSET(Data!K$1,$H47,,16))+SUMPRODUCT(OFFSET(Data!K$1,$H47+32,,16),OFFSET(Data!K$1,$H47+32,,16))),"")</f>
        <v/>
      </c>
      <c r="M47" s="358" t="str">
        <f ca="1">IF($G47&gt;1,(SUMPRODUCT(OFFSET(Data!L$1,$H47,,16),OFFSET(Data!L$1,$H47+16,,16))+SUMPRODUCT(OFFSET(Data!L$1,$H47+32,,16),OFFSET(Data!L$1,$H47+48,,16)))/(SUMPRODUCT(OFFSET(Data!L$1,$H47,,16),OFFSET(Data!L$1,$H47,,16))+SUMPRODUCT(OFFSET(Data!L$1,$H47+32,,16),OFFSET(Data!L$1,$H47+32,,16))),"")</f>
        <v/>
      </c>
      <c r="N47" s="358">
        <f t="shared" ca="1" si="5"/>
        <v>0</v>
      </c>
      <c r="O47" t="str">
        <f ca="1">IF($G47&gt;2,SUMPRODUCT(OFFSET(Data!$H$1,$H47+32,,32),OFFSET(Data!$H$1,$H47+64,,32)),"")</f>
        <v/>
      </c>
      <c r="P47" t="str">
        <f ca="1">IF($G47&gt;2,SUMPRODUCT(OFFSET(Data!$H$1,$H47,,32),OFFSET(Data!$H$1,$H47+64,,32)),"")</f>
        <v/>
      </c>
      <c r="Q47" s="353" t="str">
        <f ca="1">IF($G47&gt;1,INDEX(LINEST(OFFSET(Data!H$1,$H47,,16),OFFSET(Data!H$1,$H47+16,,16),1,1),3,1),"")</f>
        <v/>
      </c>
      <c r="R47" s="353" t="str">
        <f ca="1">IF($G47&gt;1,INDEX(LINEST(OFFSET(Data!I$1,$H47,,16),OFFSET(Data!I$1,$H47+16,,16),1,1),3,1),"")</f>
        <v/>
      </c>
      <c r="S47" s="353" t="str">
        <f ca="1">IF($G47&gt;1,INDEX(LINEST(OFFSET(Data!J$1,$H47,,16),OFFSET(Data!J$1,$H47+16,,16),1,1),3,1),"")</f>
        <v/>
      </c>
      <c r="T47" s="353" t="str">
        <f ca="1">IF($G47&gt;1,INDEX(LINEST(OFFSET(Data!K$1,$H47,,16),OFFSET(Data!K$1,$H47+16,,16),1,1),3,1),"")</f>
        <v/>
      </c>
      <c r="U47" s="353" t="str">
        <f ca="1">IF($G47&gt;1,INDEX(LINEST(OFFSET(Data!L$1,$H47,,16),OFFSET(Data!L$1,$H47+16,,16),1,1),3,1),"")</f>
        <v/>
      </c>
      <c r="V47" s="354" t="str">
        <f t="shared" si="6"/>
        <v/>
      </c>
      <c r="W47" s="355" t="str">
        <f>IF(ISERROR(VLOOKUP($C47,Dates!$A:$C,1,FALSE)),"",VLOOKUP($C47,Dates!$A:$C,MATCH(W$1,Dates!$A$1:$C$1,0),FALSE))</f>
        <v/>
      </c>
      <c r="X47" s="355" t="str">
        <f>IF(ISERROR(VLOOKUP($C47,Dates!$A:$C,1,FALSE)),"",VLOOKUP($C47,Dates!$A:$C,MATCH(X$1,Dates!$A$1:$C$1,0),FALSE))</f>
        <v/>
      </c>
      <c r="Y47" s="355" t="str">
        <f>IF(ISERROR(VLOOKUP($C47,Dates!$A:$C,1,FALSE)),"",VLOOKUP($C47,Dates!$A:$C,MATCH(Y$1,Dates!$A$1:$C$1,0),FALSE))</f>
        <v/>
      </c>
    </row>
    <row r="48" spans="1:25" x14ac:dyDescent="0.25">
      <c r="A48">
        <v>147</v>
      </c>
      <c r="B48" t="s">
        <v>65</v>
      </c>
      <c r="C48" t="str">
        <f t="shared" si="3"/>
        <v>147AM</v>
      </c>
      <c r="E48">
        <f t="shared" si="7"/>
        <v>1</v>
      </c>
      <c r="F48">
        <f t="shared" si="4"/>
        <v>1</v>
      </c>
      <c r="G48">
        <f>IF(MOD(COUNTIF(Data!$T:$T,"="&amp;C48),32)=0,COUNTIF(Data!$T:$T,"="&amp;C48)/32,"_"&amp;COUNTIF(Data!$T:$T,"="&amp;C48))</f>
        <v>1</v>
      </c>
      <c r="H48">
        <f>MATCH(C48,Data!T:T,0)-1</f>
        <v>2657</v>
      </c>
      <c r="I48" s="358" t="str">
        <f ca="1">IF($G48&gt;1,(SUMPRODUCT(OFFSET(Data!H$1,$H48,,16),OFFSET(Data!H$1,$H48+16,,16))+SUMPRODUCT(OFFSET(Data!H$1,$H48+32,,16),OFFSET(Data!H$1,$H48+48,,16)))/(SUMPRODUCT(OFFSET(Data!H$1,$H48,,16),OFFSET(Data!H$1,$H48,,16))+SUMPRODUCT(OFFSET(Data!H$1,$H48+32,,16),OFFSET(Data!H$1,$H48+32,,16))),"")</f>
        <v/>
      </c>
      <c r="J48" s="358" t="str">
        <f ca="1">IF($G48&gt;1,(SUMPRODUCT(OFFSET(Data!I$1,$H48,,16),OFFSET(Data!I$1,$H48+16,,16))+SUMPRODUCT(OFFSET(Data!I$1,$H48+32,,16),OFFSET(Data!I$1,$H48+48,,16)))/(SUMPRODUCT(OFFSET(Data!I$1,$H48,,16),OFFSET(Data!I$1,$H48,,16))+SUMPRODUCT(OFFSET(Data!I$1,$H48+32,,16),OFFSET(Data!I$1,$H48+32,,16))),"")</f>
        <v/>
      </c>
      <c r="K48" s="358" t="str">
        <f ca="1">IF($G48&gt;1,(SUMPRODUCT(OFFSET(Data!J$1,$H48,,16),OFFSET(Data!J$1,$H48+16,,16))+SUMPRODUCT(OFFSET(Data!J$1,$H48+32,,16),OFFSET(Data!J$1,$H48+48,,16)))/(SUMPRODUCT(OFFSET(Data!J$1,$H48,,16),OFFSET(Data!J$1,$H48,,16))+SUMPRODUCT(OFFSET(Data!J$1,$H48+32,,16),OFFSET(Data!J$1,$H48+32,,16))),"")</f>
        <v/>
      </c>
      <c r="L48" s="358" t="str">
        <f ca="1">IF($G48&gt;1,(SUMPRODUCT(OFFSET(Data!K$1,$H48,,16),OFFSET(Data!K$1,$H48+16,,16))+SUMPRODUCT(OFFSET(Data!K$1,$H48+32,,16),OFFSET(Data!K$1,$H48+48,,16)))/(SUMPRODUCT(OFFSET(Data!K$1,$H48,,16),OFFSET(Data!K$1,$H48,,16))+SUMPRODUCT(OFFSET(Data!K$1,$H48+32,,16),OFFSET(Data!K$1,$H48+32,,16))),"")</f>
        <v/>
      </c>
      <c r="M48" s="358" t="str">
        <f ca="1">IF($G48&gt;1,(SUMPRODUCT(OFFSET(Data!L$1,$H48,,16),OFFSET(Data!L$1,$H48+16,,16))+SUMPRODUCT(OFFSET(Data!L$1,$H48+32,,16),OFFSET(Data!L$1,$H48+48,,16)))/(SUMPRODUCT(OFFSET(Data!L$1,$H48,,16),OFFSET(Data!L$1,$H48,,16))+SUMPRODUCT(OFFSET(Data!L$1,$H48+32,,16),OFFSET(Data!L$1,$H48+32,,16))),"")</f>
        <v/>
      </c>
      <c r="N48" s="358">
        <f t="shared" ca="1" si="5"/>
        <v>0</v>
      </c>
      <c r="O48" t="str">
        <f ca="1">IF($G48&gt;2,SUMPRODUCT(OFFSET(Data!$H$1,$H48+32,,32),OFFSET(Data!$H$1,$H48+64,,32)),"")</f>
        <v/>
      </c>
      <c r="P48" t="str">
        <f ca="1">IF($G48&gt;2,SUMPRODUCT(OFFSET(Data!$H$1,$H48,,32),OFFSET(Data!$H$1,$H48+64,,32)),"")</f>
        <v/>
      </c>
      <c r="Q48" s="353" t="str">
        <f ca="1">IF($G48&gt;1,INDEX(LINEST(OFFSET(Data!H$1,$H48,,16),OFFSET(Data!H$1,$H48+16,,16),1,1),3,1),"")</f>
        <v/>
      </c>
      <c r="R48" s="353" t="str">
        <f ca="1">IF($G48&gt;1,INDEX(LINEST(OFFSET(Data!I$1,$H48,,16),OFFSET(Data!I$1,$H48+16,,16),1,1),3,1),"")</f>
        <v/>
      </c>
      <c r="S48" s="353" t="str">
        <f ca="1">IF($G48&gt;1,INDEX(LINEST(OFFSET(Data!J$1,$H48,,16),OFFSET(Data!J$1,$H48+16,,16),1,1),3,1),"")</f>
        <v/>
      </c>
      <c r="T48" s="353" t="str">
        <f ca="1">IF($G48&gt;1,INDEX(LINEST(OFFSET(Data!K$1,$H48,,16),OFFSET(Data!K$1,$H48+16,,16),1,1),3,1),"")</f>
        <v/>
      </c>
      <c r="U48" s="353" t="str">
        <f ca="1">IF($G48&gt;1,INDEX(LINEST(OFFSET(Data!L$1,$H48,,16),OFFSET(Data!L$1,$H48+16,,16),1,1),3,1),"")</f>
        <v/>
      </c>
      <c r="V48" s="354" t="str">
        <f t="shared" si="6"/>
        <v/>
      </c>
      <c r="W48" s="355" t="str">
        <f>IF(ISERROR(VLOOKUP($C48,Dates!$A:$C,1,FALSE)),"",VLOOKUP($C48,Dates!$A:$C,MATCH(W$1,Dates!$A$1:$C$1,0),FALSE))</f>
        <v/>
      </c>
      <c r="X48" s="355" t="str">
        <f>IF(ISERROR(VLOOKUP($C48,Dates!$A:$C,1,FALSE)),"",VLOOKUP($C48,Dates!$A:$C,MATCH(X$1,Dates!$A$1:$C$1,0),FALSE))</f>
        <v/>
      </c>
      <c r="Y48" s="355" t="str">
        <f>IF(ISERROR(VLOOKUP($C48,Dates!$A:$C,1,FALSE)),"",VLOOKUP($C48,Dates!$A:$C,MATCH(Y$1,Dates!$A$1:$C$1,0),FALSE))</f>
        <v/>
      </c>
    </row>
    <row r="49" spans="1:25" x14ac:dyDescent="0.25">
      <c r="A49">
        <v>148</v>
      </c>
      <c r="B49" t="s">
        <v>65</v>
      </c>
      <c r="C49" t="str">
        <f t="shared" si="3"/>
        <v>148AM</v>
      </c>
      <c r="E49" t="e">
        <f t="shared" si="7"/>
        <v>#N/A</v>
      </c>
      <c r="F49" t="e">
        <f t="shared" si="4"/>
        <v>#N/A</v>
      </c>
      <c r="G49">
        <f>IF(MOD(COUNTIF(Data!$T:$T,"="&amp;C49),32)=0,COUNTIF(Data!$T:$T,"="&amp;C49)/32,"_"&amp;COUNTIF(Data!$T:$T,"="&amp;C49))</f>
        <v>0</v>
      </c>
      <c r="H49" t="e">
        <f>MATCH(C49,Data!T:T,0)-1</f>
        <v>#N/A</v>
      </c>
      <c r="I49" s="358" t="str">
        <f ca="1">IF($G49&gt;1,(SUMPRODUCT(OFFSET(Data!H$1,$H49,,16),OFFSET(Data!H$1,$H49+16,,16))+SUMPRODUCT(OFFSET(Data!H$1,$H49+32,,16),OFFSET(Data!H$1,$H49+48,,16)))/(SUMPRODUCT(OFFSET(Data!H$1,$H49,,16),OFFSET(Data!H$1,$H49,,16))+SUMPRODUCT(OFFSET(Data!H$1,$H49+32,,16),OFFSET(Data!H$1,$H49+32,,16))),"")</f>
        <v/>
      </c>
      <c r="J49" s="358" t="str">
        <f ca="1">IF($G49&gt;1,(SUMPRODUCT(OFFSET(Data!I$1,$H49,,16),OFFSET(Data!I$1,$H49+16,,16))+SUMPRODUCT(OFFSET(Data!I$1,$H49+32,,16),OFFSET(Data!I$1,$H49+48,,16)))/(SUMPRODUCT(OFFSET(Data!I$1,$H49,,16),OFFSET(Data!I$1,$H49,,16))+SUMPRODUCT(OFFSET(Data!I$1,$H49+32,,16),OFFSET(Data!I$1,$H49+32,,16))),"")</f>
        <v/>
      </c>
      <c r="K49" s="358" t="str">
        <f ca="1">IF($G49&gt;1,(SUMPRODUCT(OFFSET(Data!J$1,$H49,,16),OFFSET(Data!J$1,$H49+16,,16))+SUMPRODUCT(OFFSET(Data!J$1,$H49+32,,16),OFFSET(Data!J$1,$H49+48,,16)))/(SUMPRODUCT(OFFSET(Data!J$1,$H49,,16),OFFSET(Data!J$1,$H49,,16))+SUMPRODUCT(OFFSET(Data!J$1,$H49+32,,16),OFFSET(Data!J$1,$H49+32,,16))),"")</f>
        <v/>
      </c>
      <c r="L49" s="358" t="str">
        <f ca="1">IF($G49&gt;1,(SUMPRODUCT(OFFSET(Data!K$1,$H49,,16),OFFSET(Data!K$1,$H49+16,,16))+SUMPRODUCT(OFFSET(Data!K$1,$H49+32,,16),OFFSET(Data!K$1,$H49+48,,16)))/(SUMPRODUCT(OFFSET(Data!K$1,$H49,,16),OFFSET(Data!K$1,$H49,,16))+SUMPRODUCT(OFFSET(Data!K$1,$H49+32,,16),OFFSET(Data!K$1,$H49+32,,16))),"")</f>
        <v/>
      </c>
      <c r="M49" s="358" t="str">
        <f ca="1">IF($G49&gt;1,(SUMPRODUCT(OFFSET(Data!L$1,$H49,,16),OFFSET(Data!L$1,$H49+16,,16))+SUMPRODUCT(OFFSET(Data!L$1,$H49+32,,16),OFFSET(Data!L$1,$H49+48,,16)))/(SUMPRODUCT(OFFSET(Data!L$1,$H49,,16),OFFSET(Data!L$1,$H49,,16))+SUMPRODUCT(OFFSET(Data!L$1,$H49+32,,16),OFFSET(Data!L$1,$H49+32,,16))),"")</f>
        <v/>
      </c>
      <c r="N49" s="358">
        <f t="shared" ca="1" si="5"/>
        <v>0</v>
      </c>
      <c r="O49" t="str">
        <f ca="1">IF($G49&gt;2,SUMPRODUCT(OFFSET(Data!$H$1,$H49+32,,32),OFFSET(Data!$H$1,$H49+64,,32)),"")</f>
        <v/>
      </c>
      <c r="P49" t="str">
        <f ca="1">IF($G49&gt;2,SUMPRODUCT(OFFSET(Data!$H$1,$H49,,32),OFFSET(Data!$H$1,$H49+64,,32)),"")</f>
        <v/>
      </c>
      <c r="Q49" s="353" t="str">
        <f ca="1">IF($G49&gt;1,INDEX(LINEST(OFFSET(Data!H$1,$H49,,16),OFFSET(Data!H$1,$H49+16,,16),1,1),3,1),"")</f>
        <v/>
      </c>
      <c r="R49" s="353" t="str">
        <f ca="1">IF($G49&gt;1,INDEX(LINEST(OFFSET(Data!I$1,$H49,,16),OFFSET(Data!I$1,$H49+16,,16),1,1),3,1),"")</f>
        <v/>
      </c>
      <c r="S49" s="353" t="str">
        <f ca="1">IF($G49&gt;1,INDEX(LINEST(OFFSET(Data!J$1,$H49,,16),OFFSET(Data!J$1,$H49+16,,16),1,1),3,1),"")</f>
        <v/>
      </c>
      <c r="T49" s="353" t="str">
        <f ca="1">IF($G49&gt;1,INDEX(LINEST(OFFSET(Data!K$1,$H49,,16),OFFSET(Data!K$1,$H49+16,,16),1,1),3,1),"")</f>
        <v/>
      </c>
      <c r="U49" s="353" t="str">
        <f ca="1">IF($G49&gt;1,INDEX(LINEST(OFFSET(Data!L$1,$H49,,16),OFFSET(Data!L$1,$H49+16,,16),1,1),3,1),"")</f>
        <v/>
      </c>
      <c r="V49" s="354" t="str">
        <f t="shared" si="6"/>
        <v/>
      </c>
      <c r="W49" s="355" t="str">
        <f>IF(ISERROR(VLOOKUP($C49,Dates!$A:$C,1,FALSE)),"",VLOOKUP($C49,Dates!$A:$C,MATCH(W$1,Dates!$A$1:$C$1,0),FALSE))</f>
        <v/>
      </c>
      <c r="X49" s="355" t="str">
        <f>IF(ISERROR(VLOOKUP($C49,Dates!$A:$C,1,FALSE)),"",VLOOKUP($C49,Dates!$A:$C,MATCH(X$1,Dates!$A$1:$C$1,0),FALSE))</f>
        <v/>
      </c>
      <c r="Y49" s="355" t="str">
        <f>IF(ISERROR(VLOOKUP($C49,Dates!$A:$C,1,FALSE)),"",VLOOKUP($C49,Dates!$A:$C,MATCH(Y$1,Dates!$A$1:$C$1,0),FALSE))</f>
        <v/>
      </c>
    </row>
    <row r="50" spans="1:25" x14ac:dyDescent="0.25">
      <c r="A50">
        <v>149</v>
      </c>
      <c r="B50" t="s">
        <v>65</v>
      </c>
      <c r="C50" t="str">
        <f t="shared" si="3"/>
        <v>149AM</v>
      </c>
      <c r="E50" t="e">
        <f t="shared" si="7"/>
        <v>#N/A</v>
      </c>
      <c r="F50" t="e">
        <f t="shared" si="4"/>
        <v>#N/A</v>
      </c>
      <c r="G50">
        <f>IF(MOD(COUNTIF(Data!$T:$T,"="&amp;C50),32)=0,COUNTIF(Data!$T:$T,"="&amp;C50)/32,"_"&amp;COUNTIF(Data!$T:$T,"="&amp;C50))</f>
        <v>0</v>
      </c>
      <c r="H50" t="e">
        <f>MATCH(C50,Data!T:T,0)-1</f>
        <v>#N/A</v>
      </c>
      <c r="I50" s="358" t="str">
        <f ca="1">IF($G50&gt;1,(SUMPRODUCT(OFFSET(Data!H$1,$H50,,16),OFFSET(Data!H$1,$H50+16,,16))+SUMPRODUCT(OFFSET(Data!H$1,$H50+32,,16),OFFSET(Data!H$1,$H50+48,,16)))/(SUMPRODUCT(OFFSET(Data!H$1,$H50,,16),OFFSET(Data!H$1,$H50,,16))+SUMPRODUCT(OFFSET(Data!H$1,$H50+32,,16),OFFSET(Data!H$1,$H50+32,,16))),"")</f>
        <v/>
      </c>
      <c r="J50" s="358" t="str">
        <f ca="1">IF($G50&gt;1,(SUMPRODUCT(OFFSET(Data!I$1,$H50,,16),OFFSET(Data!I$1,$H50+16,,16))+SUMPRODUCT(OFFSET(Data!I$1,$H50+32,,16),OFFSET(Data!I$1,$H50+48,,16)))/(SUMPRODUCT(OFFSET(Data!I$1,$H50,,16),OFFSET(Data!I$1,$H50,,16))+SUMPRODUCT(OFFSET(Data!I$1,$H50+32,,16),OFFSET(Data!I$1,$H50+32,,16))),"")</f>
        <v/>
      </c>
      <c r="K50" s="358" t="str">
        <f ca="1">IF($G50&gt;1,(SUMPRODUCT(OFFSET(Data!J$1,$H50,,16),OFFSET(Data!J$1,$H50+16,,16))+SUMPRODUCT(OFFSET(Data!J$1,$H50+32,,16),OFFSET(Data!J$1,$H50+48,,16)))/(SUMPRODUCT(OFFSET(Data!J$1,$H50,,16),OFFSET(Data!J$1,$H50,,16))+SUMPRODUCT(OFFSET(Data!J$1,$H50+32,,16),OFFSET(Data!J$1,$H50+32,,16))),"")</f>
        <v/>
      </c>
      <c r="L50" s="358" t="str">
        <f ca="1">IF($G50&gt;1,(SUMPRODUCT(OFFSET(Data!K$1,$H50,,16),OFFSET(Data!K$1,$H50+16,,16))+SUMPRODUCT(OFFSET(Data!K$1,$H50+32,,16),OFFSET(Data!K$1,$H50+48,,16)))/(SUMPRODUCT(OFFSET(Data!K$1,$H50,,16),OFFSET(Data!K$1,$H50,,16))+SUMPRODUCT(OFFSET(Data!K$1,$H50+32,,16),OFFSET(Data!K$1,$H50+32,,16))),"")</f>
        <v/>
      </c>
      <c r="M50" s="358" t="str">
        <f ca="1">IF($G50&gt;1,(SUMPRODUCT(OFFSET(Data!L$1,$H50,,16),OFFSET(Data!L$1,$H50+16,,16))+SUMPRODUCT(OFFSET(Data!L$1,$H50+32,,16),OFFSET(Data!L$1,$H50+48,,16)))/(SUMPRODUCT(OFFSET(Data!L$1,$H50,,16),OFFSET(Data!L$1,$H50,,16))+SUMPRODUCT(OFFSET(Data!L$1,$H50+32,,16),OFFSET(Data!L$1,$H50+32,,16))),"")</f>
        <v/>
      </c>
      <c r="N50" s="358">
        <f t="shared" ca="1" si="5"/>
        <v>0</v>
      </c>
      <c r="O50" t="str">
        <f ca="1">IF($G50&gt;2,SUMPRODUCT(OFFSET(Data!$H$1,$H50+32,,32),OFFSET(Data!$H$1,$H50+64,,32)),"")</f>
        <v/>
      </c>
      <c r="P50" t="str">
        <f ca="1">IF($G50&gt;2,SUMPRODUCT(OFFSET(Data!$H$1,$H50,,32),OFFSET(Data!$H$1,$H50+64,,32)),"")</f>
        <v/>
      </c>
      <c r="Q50" s="353" t="str">
        <f ca="1">IF($G50&gt;1,INDEX(LINEST(OFFSET(Data!H$1,$H50,,16),OFFSET(Data!H$1,$H50+16,,16),1,1),3,1),"")</f>
        <v/>
      </c>
      <c r="R50" s="353" t="str">
        <f ca="1">IF($G50&gt;1,INDEX(LINEST(OFFSET(Data!I$1,$H50,,16),OFFSET(Data!I$1,$H50+16,,16),1,1),3,1),"")</f>
        <v/>
      </c>
      <c r="S50" s="353" t="str">
        <f ca="1">IF($G50&gt;1,INDEX(LINEST(OFFSET(Data!J$1,$H50,,16),OFFSET(Data!J$1,$H50+16,,16),1,1),3,1),"")</f>
        <v/>
      </c>
      <c r="T50" s="353" t="str">
        <f ca="1">IF($G50&gt;1,INDEX(LINEST(OFFSET(Data!K$1,$H50,,16),OFFSET(Data!K$1,$H50+16,,16),1,1),3,1),"")</f>
        <v/>
      </c>
      <c r="U50" s="353" t="str">
        <f ca="1">IF($G50&gt;1,INDEX(LINEST(OFFSET(Data!L$1,$H50,,16),OFFSET(Data!L$1,$H50+16,,16),1,1),3,1),"")</f>
        <v/>
      </c>
      <c r="V50" s="354" t="str">
        <f t="shared" si="6"/>
        <v/>
      </c>
      <c r="W50" s="355" t="str">
        <f>IF(ISERROR(VLOOKUP($C50,Dates!$A:$C,1,FALSE)),"",VLOOKUP($C50,Dates!$A:$C,MATCH(W$1,Dates!$A$1:$C$1,0),FALSE))</f>
        <v/>
      </c>
      <c r="X50" s="355" t="str">
        <f>IF(ISERROR(VLOOKUP($C50,Dates!$A:$C,1,FALSE)),"",VLOOKUP($C50,Dates!$A:$C,MATCH(X$1,Dates!$A$1:$C$1,0),FALSE))</f>
        <v/>
      </c>
      <c r="Y50" s="355" t="str">
        <f>IF(ISERROR(VLOOKUP($C50,Dates!$A:$C,1,FALSE)),"",VLOOKUP($C50,Dates!$A:$C,MATCH(Y$1,Dates!$A$1:$C$1,0),FALSE))</f>
        <v/>
      </c>
    </row>
    <row r="51" spans="1:25" x14ac:dyDescent="0.25">
      <c r="A51">
        <v>150</v>
      </c>
      <c r="B51" t="s">
        <v>65</v>
      </c>
      <c r="C51" t="str">
        <f t="shared" si="3"/>
        <v>150AM</v>
      </c>
      <c r="E51" t="e">
        <f t="shared" si="7"/>
        <v>#N/A</v>
      </c>
      <c r="F51" t="e">
        <f t="shared" si="4"/>
        <v>#N/A</v>
      </c>
      <c r="G51">
        <f>IF(MOD(COUNTIF(Data!$T:$T,"="&amp;C51),32)=0,COUNTIF(Data!$T:$T,"="&amp;C51)/32,"_"&amp;COUNTIF(Data!$T:$T,"="&amp;C51))</f>
        <v>0</v>
      </c>
      <c r="H51" t="e">
        <f>MATCH(C51,Data!T:T,0)-1</f>
        <v>#N/A</v>
      </c>
      <c r="I51" s="358" t="str">
        <f ca="1">IF($G51&gt;1,(SUMPRODUCT(OFFSET(Data!H$1,$H51,,16),OFFSET(Data!H$1,$H51+16,,16))+SUMPRODUCT(OFFSET(Data!H$1,$H51+32,,16),OFFSET(Data!H$1,$H51+48,,16)))/(SUMPRODUCT(OFFSET(Data!H$1,$H51,,16),OFFSET(Data!H$1,$H51,,16))+SUMPRODUCT(OFFSET(Data!H$1,$H51+32,,16),OFFSET(Data!H$1,$H51+32,,16))),"")</f>
        <v/>
      </c>
      <c r="J51" s="358" t="str">
        <f ca="1">IF($G51&gt;1,(SUMPRODUCT(OFFSET(Data!I$1,$H51,,16),OFFSET(Data!I$1,$H51+16,,16))+SUMPRODUCT(OFFSET(Data!I$1,$H51+32,,16),OFFSET(Data!I$1,$H51+48,,16)))/(SUMPRODUCT(OFFSET(Data!I$1,$H51,,16),OFFSET(Data!I$1,$H51,,16))+SUMPRODUCT(OFFSET(Data!I$1,$H51+32,,16),OFFSET(Data!I$1,$H51+32,,16))),"")</f>
        <v/>
      </c>
      <c r="K51" s="358" t="str">
        <f ca="1">IF($G51&gt;1,(SUMPRODUCT(OFFSET(Data!J$1,$H51,,16),OFFSET(Data!J$1,$H51+16,,16))+SUMPRODUCT(OFFSET(Data!J$1,$H51+32,,16),OFFSET(Data!J$1,$H51+48,,16)))/(SUMPRODUCT(OFFSET(Data!J$1,$H51,,16),OFFSET(Data!J$1,$H51,,16))+SUMPRODUCT(OFFSET(Data!J$1,$H51+32,,16),OFFSET(Data!J$1,$H51+32,,16))),"")</f>
        <v/>
      </c>
      <c r="L51" s="358" t="str">
        <f ca="1">IF($G51&gt;1,(SUMPRODUCT(OFFSET(Data!K$1,$H51,,16),OFFSET(Data!K$1,$H51+16,,16))+SUMPRODUCT(OFFSET(Data!K$1,$H51+32,,16),OFFSET(Data!K$1,$H51+48,,16)))/(SUMPRODUCT(OFFSET(Data!K$1,$H51,,16),OFFSET(Data!K$1,$H51,,16))+SUMPRODUCT(OFFSET(Data!K$1,$H51+32,,16),OFFSET(Data!K$1,$H51+32,,16))),"")</f>
        <v/>
      </c>
      <c r="M51" s="358" t="str">
        <f ca="1">IF($G51&gt;1,(SUMPRODUCT(OFFSET(Data!L$1,$H51,,16),OFFSET(Data!L$1,$H51+16,,16))+SUMPRODUCT(OFFSET(Data!L$1,$H51+32,,16),OFFSET(Data!L$1,$H51+48,,16)))/(SUMPRODUCT(OFFSET(Data!L$1,$H51,,16),OFFSET(Data!L$1,$H51,,16))+SUMPRODUCT(OFFSET(Data!L$1,$H51+32,,16),OFFSET(Data!L$1,$H51+32,,16))),"")</f>
        <v/>
      </c>
      <c r="N51" s="358">
        <f t="shared" ca="1" si="5"/>
        <v>0</v>
      </c>
      <c r="O51" t="str">
        <f ca="1">IF($G51&gt;2,SUMPRODUCT(OFFSET(Data!$H$1,$H51+32,,32),OFFSET(Data!$H$1,$H51+64,,32)),"")</f>
        <v/>
      </c>
      <c r="P51" t="str">
        <f ca="1">IF($G51&gt;2,SUMPRODUCT(OFFSET(Data!$H$1,$H51,,32),OFFSET(Data!$H$1,$H51+64,,32)),"")</f>
        <v/>
      </c>
      <c r="Q51" s="353" t="str">
        <f ca="1">IF($G51&gt;1,INDEX(LINEST(OFFSET(Data!H$1,$H51,,16),OFFSET(Data!H$1,$H51+16,,16),1,1),3,1),"")</f>
        <v/>
      </c>
      <c r="R51" s="353" t="str">
        <f ca="1">IF($G51&gt;1,INDEX(LINEST(OFFSET(Data!I$1,$H51,,16),OFFSET(Data!I$1,$H51+16,,16),1,1),3,1),"")</f>
        <v/>
      </c>
      <c r="S51" s="353" t="str">
        <f ca="1">IF($G51&gt;1,INDEX(LINEST(OFFSET(Data!J$1,$H51,,16),OFFSET(Data!J$1,$H51+16,,16),1,1),3,1),"")</f>
        <v/>
      </c>
      <c r="T51" s="353" t="str">
        <f ca="1">IF($G51&gt;1,INDEX(LINEST(OFFSET(Data!K$1,$H51,,16),OFFSET(Data!K$1,$H51+16,,16),1,1),3,1),"")</f>
        <v/>
      </c>
      <c r="U51" s="353" t="str">
        <f ca="1">IF($G51&gt;1,INDEX(LINEST(OFFSET(Data!L$1,$H51,,16),OFFSET(Data!L$1,$H51+16,,16),1,1),3,1),"")</f>
        <v/>
      </c>
      <c r="V51" s="354" t="str">
        <f t="shared" si="6"/>
        <v/>
      </c>
      <c r="W51" s="355" t="str">
        <f>IF(ISERROR(VLOOKUP($C51,Dates!$A:$C,1,FALSE)),"",VLOOKUP($C51,Dates!$A:$C,MATCH(W$1,Dates!$A$1:$C$1,0),FALSE))</f>
        <v/>
      </c>
      <c r="X51" s="355" t="str">
        <f>IF(ISERROR(VLOOKUP($C51,Dates!$A:$C,1,FALSE)),"",VLOOKUP($C51,Dates!$A:$C,MATCH(X$1,Dates!$A$1:$C$1,0),FALSE))</f>
        <v/>
      </c>
      <c r="Y51" s="355" t="str">
        <f>IF(ISERROR(VLOOKUP($C51,Dates!$A:$C,1,FALSE)),"",VLOOKUP($C51,Dates!$A:$C,MATCH(Y$1,Dates!$A$1:$C$1,0),FALSE))</f>
        <v/>
      </c>
    </row>
    <row r="52" spans="1:25" x14ac:dyDescent="0.25">
      <c r="A52">
        <v>151</v>
      </c>
      <c r="B52" t="s">
        <v>65</v>
      </c>
      <c r="C52" t="str">
        <f t="shared" si="3"/>
        <v>151AM</v>
      </c>
      <c r="E52" t="e">
        <f t="shared" si="7"/>
        <v>#N/A</v>
      </c>
      <c r="F52" t="e">
        <f t="shared" si="4"/>
        <v>#N/A</v>
      </c>
      <c r="G52">
        <f>IF(MOD(COUNTIF(Data!$T:$T,"="&amp;C52),32)=0,COUNTIF(Data!$T:$T,"="&amp;C52)/32,"_"&amp;COUNTIF(Data!$T:$T,"="&amp;C52))</f>
        <v>0</v>
      </c>
      <c r="H52" t="e">
        <f>MATCH(C52,Data!T:T,0)-1</f>
        <v>#N/A</v>
      </c>
      <c r="I52" s="358" t="str">
        <f ca="1">IF($G52&gt;1,(SUMPRODUCT(OFFSET(Data!H$1,$H52,,16),OFFSET(Data!H$1,$H52+16,,16))+SUMPRODUCT(OFFSET(Data!H$1,$H52+32,,16),OFFSET(Data!H$1,$H52+48,,16)))/(SUMPRODUCT(OFFSET(Data!H$1,$H52,,16),OFFSET(Data!H$1,$H52,,16))+SUMPRODUCT(OFFSET(Data!H$1,$H52+32,,16),OFFSET(Data!H$1,$H52+32,,16))),"")</f>
        <v/>
      </c>
      <c r="J52" s="358" t="str">
        <f ca="1">IF($G52&gt;1,(SUMPRODUCT(OFFSET(Data!I$1,$H52,,16),OFFSET(Data!I$1,$H52+16,,16))+SUMPRODUCT(OFFSET(Data!I$1,$H52+32,,16),OFFSET(Data!I$1,$H52+48,,16)))/(SUMPRODUCT(OFFSET(Data!I$1,$H52,,16),OFFSET(Data!I$1,$H52,,16))+SUMPRODUCT(OFFSET(Data!I$1,$H52+32,,16),OFFSET(Data!I$1,$H52+32,,16))),"")</f>
        <v/>
      </c>
      <c r="K52" s="358" t="str">
        <f ca="1">IF($G52&gt;1,(SUMPRODUCT(OFFSET(Data!J$1,$H52,,16),OFFSET(Data!J$1,$H52+16,,16))+SUMPRODUCT(OFFSET(Data!J$1,$H52+32,,16),OFFSET(Data!J$1,$H52+48,,16)))/(SUMPRODUCT(OFFSET(Data!J$1,$H52,,16),OFFSET(Data!J$1,$H52,,16))+SUMPRODUCT(OFFSET(Data!J$1,$H52+32,,16),OFFSET(Data!J$1,$H52+32,,16))),"")</f>
        <v/>
      </c>
      <c r="L52" s="358" t="str">
        <f ca="1">IF($G52&gt;1,(SUMPRODUCT(OFFSET(Data!K$1,$H52,,16),OFFSET(Data!K$1,$H52+16,,16))+SUMPRODUCT(OFFSET(Data!K$1,$H52+32,,16),OFFSET(Data!K$1,$H52+48,,16)))/(SUMPRODUCT(OFFSET(Data!K$1,$H52,,16),OFFSET(Data!K$1,$H52,,16))+SUMPRODUCT(OFFSET(Data!K$1,$H52+32,,16),OFFSET(Data!K$1,$H52+32,,16))),"")</f>
        <v/>
      </c>
      <c r="M52" s="358" t="str">
        <f ca="1">IF($G52&gt;1,(SUMPRODUCT(OFFSET(Data!L$1,$H52,,16),OFFSET(Data!L$1,$H52+16,,16))+SUMPRODUCT(OFFSET(Data!L$1,$H52+32,,16),OFFSET(Data!L$1,$H52+48,,16)))/(SUMPRODUCT(OFFSET(Data!L$1,$H52,,16),OFFSET(Data!L$1,$H52,,16))+SUMPRODUCT(OFFSET(Data!L$1,$H52+32,,16),OFFSET(Data!L$1,$H52+32,,16))),"")</f>
        <v/>
      </c>
      <c r="N52" s="358">
        <f t="shared" ca="1" si="5"/>
        <v>0</v>
      </c>
      <c r="O52" t="str">
        <f ca="1">IF($G52&gt;2,SUMPRODUCT(OFFSET(Data!$H$1,$H52+32,,32),OFFSET(Data!$H$1,$H52+64,,32)),"")</f>
        <v/>
      </c>
      <c r="P52" t="str">
        <f ca="1">IF($G52&gt;2,SUMPRODUCT(OFFSET(Data!$H$1,$H52,,32),OFFSET(Data!$H$1,$H52+64,,32)),"")</f>
        <v/>
      </c>
      <c r="Q52" s="353" t="str">
        <f ca="1">IF($G52&gt;1,INDEX(LINEST(OFFSET(Data!H$1,$H52,,16),OFFSET(Data!H$1,$H52+16,,16),1,1),3,1),"")</f>
        <v/>
      </c>
      <c r="R52" s="353" t="str">
        <f ca="1">IF($G52&gt;1,INDEX(LINEST(OFFSET(Data!I$1,$H52,,16),OFFSET(Data!I$1,$H52+16,,16),1,1),3,1),"")</f>
        <v/>
      </c>
      <c r="S52" s="353" t="str">
        <f ca="1">IF($G52&gt;1,INDEX(LINEST(OFFSET(Data!J$1,$H52,,16),OFFSET(Data!J$1,$H52+16,,16),1,1),3,1),"")</f>
        <v/>
      </c>
      <c r="T52" s="353" t="str">
        <f ca="1">IF($G52&gt;1,INDEX(LINEST(OFFSET(Data!K$1,$H52,,16),OFFSET(Data!K$1,$H52+16,,16),1,1),3,1),"")</f>
        <v/>
      </c>
      <c r="U52" s="353" t="str">
        <f ca="1">IF($G52&gt;1,INDEX(LINEST(OFFSET(Data!L$1,$H52,,16),OFFSET(Data!L$1,$H52+16,,16),1,1),3,1),"")</f>
        <v/>
      </c>
      <c r="V52" s="354" t="str">
        <f t="shared" si="6"/>
        <v/>
      </c>
      <c r="W52" s="355" t="str">
        <f>IF(ISERROR(VLOOKUP($C52,Dates!$A:$C,1,FALSE)),"",VLOOKUP($C52,Dates!$A:$C,MATCH(W$1,Dates!$A$1:$C$1,0),FALSE))</f>
        <v/>
      </c>
      <c r="X52" s="355" t="str">
        <f>IF(ISERROR(VLOOKUP($C52,Dates!$A:$C,1,FALSE)),"",VLOOKUP($C52,Dates!$A:$C,MATCH(X$1,Dates!$A$1:$C$1,0),FALSE))</f>
        <v/>
      </c>
      <c r="Y52" s="355" t="str">
        <f>IF(ISERROR(VLOOKUP($C52,Dates!$A:$C,1,FALSE)),"",VLOOKUP($C52,Dates!$A:$C,MATCH(Y$1,Dates!$A$1:$C$1,0),FALSE))</f>
        <v/>
      </c>
    </row>
    <row r="53" spans="1:25" x14ac:dyDescent="0.25">
      <c r="A53">
        <v>152</v>
      </c>
      <c r="B53" t="s">
        <v>65</v>
      </c>
      <c r="C53" t="str">
        <f t="shared" si="3"/>
        <v>152AM</v>
      </c>
      <c r="E53">
        <f t="shared" si="7"/>
        <v>1</v>
      </c>
      <c r="F53">
        <f t="shared" si="4"/>
        <v>1</v>
      </c>
      <c r="G53">
        <f>IF(MOD(COUNTIF(Data!$T:$T,"="&amp;C53),32)=0,COUNTIF(Data!$T:$T,"="&amp;C53)/32,"_"&amp;COUNTIF(Data!$T:$T,"="&amp;C53))</f>
        <v>1</v>
      </c>
      <c r="H53">
        <f>MATCH(C53,Data!T:T,0)-1</f>
        <v>2721</v>
      </c>
      <c r="I53" s="358" t="str">
        <f ca="1">IF($G53&gt;1,(SUMPRODUCT(OFFSET(Data!H$1,$H53,,16),OFFSET(Data!H$1,$H53+16,,16))+SUMPRODUCT(OFFSET(Data!H$1,$H53+32,,16),OFFSET(Data!H$1,$H53+48,,16)))/(SUMPRODUCT(OFFSET(Data!H$1,$H53,,16),OFFSET(Data!H$1,$H53,,16))+SUMPRODUCT(OFFSET(Data!H$1,$H53+32,,16),OFFSET(Data!H$1,$H53+32,,16))),"")</f>
        <v/>
      </c>
      <c r="J53" s="358" t="str">
        <f ca="1">IF($G53&gt;1,(SUMPRODUCT(OFFSET(Data!I$1,$H53,,16),OFFSET(Data!I$1,$H53+16,,16))+SUMPRODUCT(OFFSET(Data!I$1,$H53+32,,16),OFFSET(Data!I$1,$H53+48,,16)))/(SUMPRODUCT(OFFSET(Data!I$1,$H53,,16),OFFSET(Data!I$1,$H53,,16))+SUMPRODUCT(OFFSET(Data!I$1,$H53+32,,16),OFFSET(Data!I$1,$H53+32,,16))),"")</f>
        <v/>
      </c>
      <c r="K53" s="358" t="str">
        <f ca="1">IF($G53&gt;1,(SUMPRODUCT(OFFSET(Data!J$1,$H53,,16),OFFSET(Data!J$1,$H53+16,,16))+SUMPRODUCT(OFFSET(Data!J$1,$H53+32,,16),OFFSET(Data!J$1,$H53+48,,16)))/(SUMPRODUCT(OFFSET(Data!J$1,$H53,,16),OFFSET(Data!J$1,$H53,,16))+SUMPRODUCT(OFFSET(Data!J$1,$H53+32,,16),OFFSET(Data!J$1,$H53+32,,16))),"")</f>
        <v/>
      </c>
      <c r="L53" s="358" t="str">
        <f ca="1">IF($G53&gt;1,(SUMPRODUCT(OFFSET(Data!K$1,$H53,,16),OFFSET(Data!K$1,$H53+16,,16))+SUMPRODUCT(OFFSET(Data!K$1,$H53+32,,16),OFFSET(Data!K$1,$H53+48,,16)))/(SUMPRODUCT(OFFSET(Data!K$1,$H53,,16),OFFSET(Data!K$1,$H53,,16))+SUMPRODUCT(OFFSET(Data!K$1,$H53+32,,16),OFFSET(Data!K$1,$H53+32,,16))),"")</f>
        <v/>
      </c>
      <c r="M53" s="358" t="str">
        <f ca="1">IF($G53&gt;1,(SUMPRODUCT(OFFSET(Data!L$1,$H53,,16),OFFSET(Data!L$1,$H53+16,,16))+SUMPRODUCT(OFFSET(Data!L$1,$H53+32,,16),OFFSET(Data!L$1,$H53+48,,16)))/(SUMPRODUCT(OFFSET(Data!L$1,$H53,,16),OFFSET(Data!L$1,$H53,,16))+SUMPRODUCT(OFFSET(Data!L$1,$H53+32,,16),OFFSET(Data!L$1,$H53+32,,16))),"")</f>
        <v/>
      </c>
      <c r="N53" s="358">
        <f t="shared" ca="1" si="5"/>
        <v>0</v>
      </c>
      <c r="O53" t="str">
        <f ca="1">IF($G53&gt;2,SUMPRODUCT(OFFSET(Data!$H$1,$H53+32,,32),OFFSET(Data!$H$1,$H53+64,,32)),"")</f>
        <v/>
      </c>
      <c r="P53" t="str">
        <f ca="1">IF($G53&gt;2,SUMPRODUCT(OFFSET(Data!$H$1,$H53,,32),OFFSET(Data!$H$1,$H53+64,,32)),"")</f>
        <v/>
      </c>
      <c r="Q53" s="353" t="str">
        <f ca="1">IF($G53&gt;1,INDEX(LINEST(OFFSET(Data!H$1,$H53,,16),OFFSET(Data!H$1,$H53+16,,16),1,1),3,1),"")</f>
        <v/>
      </c>
      <c r="R53" s="353" t="str">
        <f ca="1">IF($G53&gt;1,INDEX(LINEST(OFFSET(Data!I$1,$H53,,16),OFFSET(Data!I$1,$H53+16,,16),1,1),3,1),"")</f>
        <v/>
      </c>
      <c r="S53" s="353" t="str">
        <f ca="1">IF($G53&gt;1,INDEX(LINEST(OFFSET(Data!J$1,$H53,,16),OFFSET(Data!J$1,$H53+16,,16),1,1),3,1),"")</f>
        <v/>
      </c>
      <c r="T53" s="353" t="str">
        <f ca="1">IF($G53&gt;1,INDEX(LINEST(OFFSET(Data!K$1,$H53,,16),OFFSET(Data!K$1,$H53+16,,16),1,1),3,1),"")</f>
        <v/>
      </c>
      <c r="U53" s="353" t="str">
        <f ca="1">IF($G53&gt;1,INDEX(LINEST(OFFSET(Data!L$1,$H53,,16),OFFSET(Data!L$1,$H53+16,,16),1,1),3,1),"")</f>
        <v/>
      </c>
      <c r="V53" s="354" t="str">
        <f t="shared" si="6"/>
        <v/>
      </c>
      <c r="W53" s="355" t="str">
        <f>IF(ISERROR(VLOOKUP($C53,Dates!$A:$C,1,FALSE)),"",VLOOKUP($C53,Dates!$A:$C,MATCH(W$1,Dates!$A$1:$C$1,0),FALSE))</f>
        <v/>
      </c>
      <c r="X53" s="355" t="str">
        <f>IF(ISERROR(VLOOKUP($C53,Dates!$A:$C,1,FALSE)),"",VLOOKUP($C53,Dates!$A:$C,MATCH(X$1,Dates!$A$1:$C$1,0),FALSE))</f>
        <v/>
      </c>
      <c r="Y53" s="355" t="str">
        <f>IF(ISERROR(VLOOKUP($C53,Dates!$A:$C,1,FALSE)),"",VLOOKUP($C53,Dates!$A:$C,MATCH(Y$1,Dates!$A$1:$C$1,0),FALSE))</f>
        <v/>
      </c>
    </row>
    <row r="54" spans="1:25" x14ac:dyDescent="0.25">
      <c r="A54">
        <v>153</v>
      </c>
      <c r="B54" t="s">
        <v>65</v>
      </c>
      <c r="C54" t="str">
        <f t="shared" si="3"/>
        <v>153AM</v>
      </c>
      <c r="E54" t="e">
        <f t="shared" si="7"/>
        <v>#N/A</v>
      </c>
      <c r="F54" t="e">
        <f t="shared" si="4"/>
        <v>#N/A</v>
      </c>
      <c r="G54">
        <f>IF(MOD(COUNTIF(Data!$T:$T,"="&amp;C54),32)=0,COUNTIF(Data!$T:$T,"="&amp;C54)/32,"_"&amp;COUNTIF(Data!$T:$T,"="&amp;C54))</f>
        <v>0</v>
      </c>
      <c r="H54" t="e">
        <f>MATCH(C54,Data!T:T,0)-1</f>
        <v>#N/A</v>
      </c>
      <c r="I54" s="358" t="str">
        <f ca="1">IF($G54&gt;1,(SUMPRODUCT(OFFSET(Data!H$1,$H54,,16),OFFSET(Data!H$1,$H54+16,,16))+SUMPRODUCT(OFFSET(Data!H$1,$H54+32,,16),OFFSET(Data!H$1,$H54+48,,16)))/(SUMPRODUCT(OFFSET(Data!H$1,$H54,,16),OFFSET(Data!H$1,$H54,,16))+SUMPRODUCT(OFFSET(Data!H$1,$H54+32,,16),OFFSET(Data!H$1,$H54+32,,16))),"")</f>
        <v/>
      </c>
      <c r="J54" s="358" t="str">
        <f ca="1">IF($G54&gt;1,(SUMPRODUCT(OFFSET(Data!I$1,$H54,,16),OFFSET(Data!I$1,$H54+16,,16))+SUMPRODUCT(OFFSET(Data!I$1,$H54+32,,16),OFFSET(Data!I$1,$H54+48,,16)))/(SUMPRODUCT(OFFSET(Data!I$1,$H54,,16),OFFSET(Data!I$1,$H54,,16))+SUMPRODUCT(OFFSET(Data!I$1,$H54+32,,16),OFFSET(Data!I$1,$H54+32,,16))),"")</f>
        <v/>
      </c>
      <c r="K54" s="358" t="str">
        <f ca="1">IF($G54&gt;1,(SUMPRODUCT(OFFSET(Data!J$1,$H54,,16),OFFSET(Data!J$1,$H54+16,,16))+SUMPRODUCT(OFFSET(Data!J$1,$H54+32,,16),OFFSET(Data!J$1,$H54+48,,16)))/(SUMPRODUCT(OFFSET(Data!J$1,$H54,,16),OFFSET(Data!J$1,$H54,,16))+SUMPRODUCT(OFFSET(Data!J$1,$H54+32,,16),OFFSET(Data!J$1,$H54+32,,16))),"")</f>
        <v/>
      </c>
      <c r="L54" s="358" t="str">
        <f ca="1">IF($G54&gt;1,(SUMPRODUCT(OFFSET(Data!K$1,$H54,,16),OFFSET(Data!K$1,$H54+16,,16))+SUMPRODUCT(OFFSET(Data!K$1,$H54+32,,16),OFFSET(Data!K$1,$H54+48,,16)))/(SUMPRODUCT(OFFSET(Data!K$1,$H54,,16),OFFSET(Data!K$1,$H54,,16))+SUMPRODUCT(OFFSET(Data!K$1,$H54+32,,16),OFFSET(Data!K$1,$H54+32,,16))),"")</f>
        <v/>
      </c>
      <c r="M54" s="358" t="str">
        <f ca="1">IF($G54&gt;1,(SUMPRODUCT(OFFSET(Data!L$1,$H54,,16),OFFSET(Data!L$1,$H54+16,,16))+SUMPRODUCT(OFFSET(Data!L$1,$H54+32,,16),OFFSET(Data!L$1,$H54+48,,16)))/(SUMPRODUCT(OFFSET(Data!L$1,$H54,,16),OFFSET(Data!L$1,$H54,,16))+SUMPRODUCT(OFFSET(Data!L$1,$H54+32,,16),OFFSET(Data!L$1,$H54+32,,16))),"")</f>
        <v/>
      </c>
      <c r="N54" s="358">
        <f t="shared" ca="1" si="5"/>
        <v>0</v>
      </c>
      <c r="O54" t="str">
        <f ca="1">IF($G54&gt;2,SUMPRODUCT(OFFSET(Data!$H$1,$H54+32,,32),OFFSET(Data!$H$1,$H54+64,,32)),"")</f>
        <v/>
      </c>
      <c r="P54" t="str">
        <f ca="1">IF($G54&gt;2,SUMPRODUCT(OFFSET(Data!$H$1,$H54,,32),OFFSET(Data!$H$1,$H54+64,,32)),"")</f>
        <v/>
      </c>
      <c r="Q54" s="353" t="str">
        <f ca="1">IF($G54&gt;1,INDEX(LINEST(OFFSET(Data!H$1,$H54,,16),OFFSET(Data!H$1,$H54+16,,16),1,1),3,1),"")</f>
        <v/>
      </c>
      <c r="R54" s="353" t="str">
        <f ca="1">IF($G54&gt;1,INDEX(LINEST(OFFSET(Data!I$1,$H54,,16),OFFSET(Data!I$1,$H54+16,,16),1,1),3,1),"")</f>
        <v/>
      </c>
      <c r="S54" s="353" t="str">
        <f ca="1">IF($G54&gt;1,INDEX(LINEST(OFFSET(Data!J$1,$H54,,16),OFFSET(Data!J$1,$H54+16,,16),1,1),3,1),"")</f>
        <v/>
      </c>
      <c r="T54" s="353" t="str">
        <f ca="1">IF($G54&gt;1,INDEX(LINEST(OFFSET(Data!K$1,$H54,,16),OFFSET(Data!K$1,$H54+16,,16),1,1),3,1),"")</f>
        <v/>
      </c>
      <c r="U54" s="353" t="str">
        <f ca="1">IF($G54&gt;1,INDEX(LINEST(OFFSET(Data!L$1,$H54,,16),OFFSET(Data!L$1,$H54+16,,16),1,1),3,1),"")</f>
        <v/>
      </c>
      <c r="V54" s="354" t="str">
        <f t="shared" si="6"/>
        <v/>
      </c>
      <c r="W54" s="355" t="str">
        <f>IF(ISERROR(VLOOKUP($C54,Dates!$A:$C,1,FALSE)),"",VLOOKUP($C54,Dates!$A:$C,MATCH(W$1,Dates!$A$1:$C$1,0),FALSE))</f>
        <v/>
      </c>
      <c r="X54" s="355" t="str">
        <f>IF(ISERROR(VLOOKUP($C54,Dates!$A:$C,1,FALSE)),"",VLOOKUP($C54,Dates!$A:$C,MATCH(X$1,Dates!$A$1:$C$1,0),FALSE))</f>
        <v/>
      </c>
      <c r="Y54" s="355" t="str">
        <f>IF(ISERROR(VLOOKUP($C54,Dates!$A:$C,1,FALSE)),"",VLOOKUP($C54,Dates!$A:$C,MATCH(Y$1,Dates!$A$1:$C$1,0),FALSE))</f>
        <v/>
      </c>
    </row>
    <row r="55" spans="1:25" x14ac:dyDescent="0.25">
      <c r="A55">
        <v>154</v>
      </c>
      <c r="B55" t="s">
        <v>65</v>
      </c>
      <c r="C55" t="str">
        <f t="shared" si="3"/>
        <v>154AM</v>
      </c>
      <c r="E55" t="e">
        <f t="shared" si="7"/>
        <v>#N/A</v>
      </c>
      <c r="F55" t="e">
        <f t="shared" si="4"/>
        <v>#N/A</v>
      </c>
      <c r="G55">
        <f>IF(MOD(COUNTIF(Data!$T:$T,"="&amp;C55),32)=0,COUNTIF(Data!$T:$T,"="&amp;C55)/32,"_"&amp;COUNTIF(Data!$T:$T,"="&amp;C55))</f>
        <v>0</v>
      </c>
      <c r="H55" t="e">
        <f>MATCH(C55,Data!T:T,0)-1</f>
        <v>#N/A</v>
      </c>
      <c r="I55" s="358" t="str">
        <f ca="1">IF($G55&gt;1,(SUMPRODUCT(OFFSET(Data!H$1,$H55,,16),OFFSET(Data!H$1,$H55+16,,16))+SUMPRODUCT(OFFSET(Data!H$1,$H55+32,,16),OFFSET(Data!H$1,$H55+48,,16)))/(SUMPRODUCT(OFFSET(Data!H$1,$H55,,16),OFFSET(Data!H$1,$H55,,16))+SUMPRODUCT(OFFSET(Data!H$1,$H55+32,,16),OFFSET(Data!H$1,$H55+32,,16))),"")</f>
        <v/>
      </c>
      <c r="J55" s="358" t="str">
        <f ca="1">IF($G55&gt;1,(SUMPRODUCT(OFFSET(Data!I$1,$H55,,16),OFFSET(Data!I$1,$H55+16,,16))+SUMPRODUCT(OFFSET(Data!I$1,$H55+32,,16),OFFSET(Data!I$1,$H55+48,,16)))/(SUMPRODUCT(OFFSET(Data!I$1,$H55,,16),OFFSET(Data!I$1,$H55,,16))+SUMPRODUCT(OFFSET(Data!I$1,$H55+32,,16),OFFSET(Data!I$1,$H55+32,,16))),"")</f>
        <v/>
      </c>
      <c r="K55" s="358" t="str">
        <f ca="1">IF($G55&gt;1,(SUMPRODUCT(OFFSET(Data!J$1,$H55,,16),OFFSET(Data!J$1,$H55+16,,16))+SUMPRODUCT(OFFSET(Data!J$1,$H55+32,,16),OFFSET(Data!J$1,$H55+48,,16)))/(SUMPRODUCT(OFFSET(Data!J$1,$H55,,16),OFFSET(Data!J$1,$H55,,16))+SUMPRODUCT(OFFSET(Data!J$1,$H55+32,,16),OFFSET(Data!J$1,$H55+32,,16))),"")</f>
        <v/>
      </c>
      <c r="L55" s="358" t="str">
        <f ca="1">IF($G55&gt;1,(SUMPRODUCT(OFFSET(Data!K$1,$H55,,16),OFFSET(Data!K$1,$H55+16,,16))+SUMPRODUCT(OFFSET(Data!K$1,$H55+32,,16),OFFSET(Data!K$1,$H55+48,,16)))/(SUMPRODUCT(OFFSET(Data!K$1,$H55,,16),OFFSET(Data!K$1,$H55,,16))+SUMPRODUCT(OFFSET(Data!K$1,$H55+32,,16),OFFSET(Data!K$1,$H55+32,,16))),"")</f>
        <v/>
      </c>
      <c r="M55" s="358" t="str">
        <f ca="1">IF($G55&gt;1,(SUMPRODUCT(OFFSET(Data!L$1,$H55,,16),OFFSET(Data!L$1,$H55+16,,16))+SUMPRODUCT(OFFSET(Data!L$1,$H55+32,,16),OFFSET(Data!L$1,$H55+48,,16)))/(SUMPRODUCT(OFFSET(Data!L$1,$H55,,16),OFFSET(Data!L$1,$H55,,16))+SUMPRODUCT(OFFSET(Data!L$1,$H55+32,,16),OFFSET(Data!L$1,$H55+32,,16))),"")</f>
        <v/>
      </c>
      <c r="N55" s="358">
        <f t="shared" ca="1" si="5"/>
        <v>0</v>
      </c>
      <c r="O55" t="str">
        <f ca="1">IF($G55&gt;2,SUMPRODUCT(OFFSET(Data!$H$1,$H55+32,,32),OFFSET(Data!$H$1,$H55+64,,32)),"")</f>
        <v/>
      </c>
      <c r="P55" t="str">
        <f ca="1">IF($G55&gt;2,SUMPRODUCT(OFFSET(Data!$H$1,$H55,,32),OFFSET(Data!$H$1,$H55+64,,32)),"")</f>
        <v/>
      </c>
      <c r="Q55" s="353" t="str">
        <f ca="1">IF($G55&gt;1,INDEX(LINEST(OFFSET(Data!H$1,$H55,,16),OFFSET(Data!H$1,$H55+16,,16),1,1),3,1),"")</f>
        <v/>
      </c>
      <c r="R55" s="353" t="str">
        <f ca="1">IF($G55&gt;1,INDEX(LINEST(OFFSET(Data!I$1,$H55,,16),OFFSET(Data!I$1,$H55+16,,16),1,1),3,1),"")</f>
        <v/>
      </c>
      <c r="S55" s="353" t="str">
        <f ca="1">IF($G55&gt;1,INDEX(LINEST(OFFSET(Data!J$1,$H55,,16),OFFSET(Data!J$1,$H55+16,,16),1,1),3,1),"")</f>
        <v/>
      </c>
      <c r="T55" s="353" t="str">
        <f ca="1">IF($G55&gt;1,INDEX(LINEST(OFFSET(Data!K$1,$H55,,16),OFFSET(Data!K$1,$H55+16,,16),1,1),3,1),"")</f>
        <v/>
      </c>
      <c r="U55" s="353" t="str">
        <f ca="1">IF($G55&gt;1,INDEX(LINEST(OFFSET(Data!L$1,$H55,,16),OFFSET(Data!L$1,$H55+16,,16),1,1),3,1),"")</f>
        <v/>
      </c>
      <c r="V55" s="354" t="str">
        <f t="shared" si="6"/>
        <v/>
      </c>
      <c r="W55" s="355" t="str">
        <f>IF(ISERROR(VLOOKUP($C55,Dates!$A:$C,1,FALSE)),"",VLOOKUP($C55,Dates!$A:$C,MATCH(W$1,Dates!$A$1:$C$1,0),FALSE))</f>
        <v/>
      </c>
      <c r="X55" s="355" t="str">
        <f>IF(ISERROR(VLOOKUP($C55,Dates!$A:$C,1,FALSE)),"",VLOOKUP($C55,Dates!$A:$C,MATCH(X$1,Dates!$A$1:$C$1,0),FALSE))</f>
        <v/>
      </c>
      <c r="Y55" s="355" t="str">
        <f>IF(ISERROR(VLOOKUP($C55,Dates!$A:$C,1,FALSE)),"",VLOOKUP($C55,Dates!$A:$C,MATCH(Y$1,Dates!$A$1:$C$1,0),FALSE))</f>
        <v/>
      </c>
    </row>
    <row r="56" spans="1:25" x14ac:dyDescent="0.25">
      <c r="A56">
        <v>155</v>
      </c>
      <c r="B56" t="s">
        <v>65</v>
      </c>
      <c r="C56" t="str">
        <f t="shared" si="3"/>
        <v>155AM</v>
      </c>
      <c r="E56">
        <f t="shared" si="7"/>
        <v>1</v>
      </c>
      <c r="F56">
        <f t="shared" si="4"/>
        <v>1</v>
      </c>
      <c r="G56">
        <f>IF(MOD(COUNTIF(Data!$T:$T,"="&amp;C56),32)=0,COUNTIF(Data!$T:$T,"="&amp;C56)/32,"_"&amp;COUNTIF(Data!$T:$T,"="&amp;C56))</f>
        <v>1</v>
      </c>
      <c r="H56">
        <f>MATCH(C56,Data!T:T,0)-1</f>
        <v>2785</v>
      </c>
      <c r="I56" s="358" t="str">
        <f ca="1">IF($G56&gt;1,(SUMPRODUCT(OFFSET(Data!H$1,$H56,,16),OFFSET(Data!H$1,$H56+16,,16))+SUMPRODUCT(OFFSET(Data!H$1,$H56+32,,16),OFFSET(Data!H$1,$H56+48,,16)))/(SUMPRODUCT(OFFSET(Data!H$1,$H56,,16),OFFSET(Data!H$1,$H56,,16))+SUMPRODUCT(OFFSET(Data!H$1,$H56+32,,16),OFFSET(Data!H$1,$H56+32,,16))),"")</f>
        <v/>
      </c>
      <c r="J56" s="358" t="str">
        <f ca="1">IF($G56&gt;1,(SUMPRODUCT(OFFSET(Data!I$1,$H56,,16),OFFSET(Data!I$1,$H56+16,,16))+SUMPRODUCT(OFFSET(Data!I$1,$H56+32,,16),OFFSET(Data!I$1,$H56+48,,16)))/(SUMPRODUCT(OFFSET(Data!I$1,$H56,,16),OFFSET(Data!I$1,$H56,,16))+SUMPRODUCT(OFFSET(Data!I$1,$H56+32,,16),OFFSET(Data!I$1,$H56+32,,16))),"")</f>
        <v/>
      </c>
      <c r="K56" s="358" t="str">
        <f ca="1">IF($G56&gt;1,(SUMPRODUCT(OFFSET(Data!J$1,$H56,,16),OFFSET(Data!J$1,$H56+16,,16))+SUMPRODUCT(OFFSET(Data!J$1,$H56+32,,16),OFFSET(Data!J$1,$H56+48,,16)))/(SUMPRODUCT(OFFSET(Data!J$1,$H56,,16),OFFSET(Data!J$1,$H56,,16))+SUMPRODUCT(OFFSET(Data!J$1,$H56+32,,16),OFFSET(Data!J$1,$H56+32,,16))),"")</f>
        <v/>
      </c>
      <c r="L56" s="358" t="str">
        <f ca="1">IF($G56&gt;1,(SUMPRODUCT(OFFSET(Data!K$1,$H56,,16),OFFSET(Data!K$1,$H56+16,,16))+SUMPRODUCT(OFFSET(Data!K$1,$H56+32,,16),OFFSET(Data!K$1,$H56+48,,16)))/(SUMPRODUCT(OFFSET(Data!K$1,$H56,,16),OFFSET(Data!K$1,$H56,,16))+SUMPRODUCT(OFFSET(Data!K$1,$H56+32,,16),OFFSET(Data!K$1,$H56+32,,16))),"")</f>
        <v/>
      </c>
      <c r="M56" s="358" t="str">
        <f ca="1">IF($G56&gt;1,(SUMPRODUCT(OFFSET(Data!L$1,$H56,,16),OFFSET(Data!L$1,$H56+16,,16))+SUMPRODUCT(OFFSET(Data!L$1,$H56+32,,16),OFFSET(Data!L$1,$H56+48,,16)))/(SUMPRODUCT(OFFSET(Data!L$1,$H56,,16),OFFSET(Data!L$1,$H56,,16))+SUMPRODUCT(OFFSET(Data!L$1,$H56+32,,16),OFFSET(Data!L$1,$H56+32,,16))),"")</f>
        <v/>
      </c>
      <c r="N56" s="358">
        <f t="shared" ca="1" si="5"/>
        <v>0</v>
      </c>
      <c r="O56" t="str">
        <f ca="1">IF($G56&gt;2,SUMPRODUCT(OFFSET(Data!$H$1,$H56+32,,32),OFFSET(Data!$H$1,$H56+64,,32)),"")</f>
        <v/>
      </c>
      <c r="P56" t="str">
        <f ca="1">IF($G56&gt;2,SUMPRODUCT(OFFSET(Data!$H$1,$H56,,32),OFFSET(Data!$H$1,$H56+64,,32)),"")</f>
        <v/>
      </c>
      <c r="Q56" s="353" t="str">
        <f ca="1">IF($G56&gt;1,INDEX(LINEST(OFFSET(Data!H$1,$H56,,16),OFFSET(Data!H$1,$H56+16,,16),1,1),3,1),"")</f>
        <v/>
      </c>
      <c r="R56" s="353" t="str">
        <f ca="1">IF($G56&gt;1,INDEX(LINEST(OFFSET(Data!I$1,$H56,,16),OFFSET(Data!I$1,$H56+16,,16),1,1),3,1),"")</f>
        <v/>
      </c>
      <c r="S56" s="353" t="str">
        <f ca="1">IF($G56&gt;1,INDEX(LINEST(OFFSET(Data!J$1,$H56,,16),OFFSET(Data!J$1,$H56+16,,16),1,1),3,1),"")</f>
        <v/>
      </c>
      <c r="T56" s="353" t="str">
        <f ca="1">IF($G56&gt;1,INDEX(LINEST(OFFSET(Data!K$1,$H56,,16),OFFSET(Data!K$1,$H56+16,,16),1,1),3,1),"")</f>
        <v/>
      </c>
      <c r="U56" s="353" t="str">
        <f ca="1">IF($G56&gt;1,INDEX(LINEST(OFFSET(Data!L$1,$H56,,16),OFFSET(Data!L$1,$H56+16,,16),1,1),3,1),"")</f>
        <v/>
      </c>
      <c r="V56" s="354" t="str">
        <f t="shared" si="6"/>
        <v/>
      </c>
      <c r="W56" s="355" t="str">
        <f>IF(ISERROR(VLOOKUP($C56,Dates!$A:$C,1,FALSE)),"",VLOOKUP($C56,Dates!$A:$C,MATCH(W$1,Dates!$A$1:$C$1,0),FALSE))</f>
        <v/>
      </c>
      <c r="X56" s="355" t="str">
        <f>IF(ISERROR(VLOOKUP($C56,Dates!$A:$C,1,FALSE)),"",VLOOKUP($C56,Dates!$A:$C,MATCH(X$1,Dates!$A$1:$C$1,0),FALSE))</f>
        <v/>
      </c>
      <c r="Y56" s="355" t="str">
        <f>IF(ISERROR(VLOOKUP($C56,Dates!$A:$C,1,FALSE)),"",VLOOKUP($C56,Dates!$A:$C,MATCH(Y$1,Dates!$A$1:$C$1,0),FALSE))</f>
        <v/>
      </c>
    </row>
    <row r="57" spans="1:25" x14ac:dyDescent="0.25">
      <c r="A57">
        <v>156</v>
      </c>
      <c r="B57" t="s">
        <v>65</v>
      </c>
      <c r="C57" t="str">
        <f t="shared" si="3"/>
        <v>156AM</v>
      </c>
      <c r="E57">
        <f t="shared" si="7"/>
        <v>1</v>
      </c>
      <c r="F57">
        <f t="shared" si="4"/>
        <v>1</v>
      </c>
      <c r="G57">
        <f>IF(MOD(COUNTIF(Data!$T:$T,"="&amp;C57),32)=0,COUNTIF(Data!$T:$T,"="&amp;C57)/32,"_"&amp;COUNTIF(Data!$T:$T,"="&amp;C57))</f>
        <v>1</v>
      </c>
      <c r="H57">
        <f>MATCH(C57,Data!T:T,0)-1</f>
        <v>2849</v>
      </c>
      <c r="I57" s="358" t="str">
        <f ca="1">IF($G57&gt;1,(SUMPRODUCT(OFFSET(Data!H$1,$H57,,16),OFFSET(Data!H$1,$H57+16,,16))+SUMPRODUCT(OFFSET(Data!H$1,$H57+32,,16),OFFSET(Data!H$1,$H57+48,,16)))/(SUMPRODUCT(OFFSET(Data!H$1,$H57,,16),OFFSET(Data!H$1,$H57,,16))+SUMPRODUCT(OFFSET(Data!H$1,$H57+32,,16),OFFSET(Data!H$1,$H57+32,,16))),"")</f>
        <v/>
      </c>
      <c r="J57" s="358" t="str">
        <f ca="1">IF($G57&gt;1,(SUMPRODUCT(OFFSET(Data!I$1,$H57,,16),OFFSET(Data!I$1,$H57+16,,16))+SUMPRODUCT(OFFSET(Data!I$1,$H57+32,,16),OFFSET(Data!I$1,$H57+48,,16)))/(SUMPRODUCT(OFFSET(Data!I$1,$H57,,16),OFFSET(Data!I$1,$H57,,16))+SUMPRODUCT(OFFSET(Data!I$1,$H57+32,,16),OFFSET(Data!I$1,$H57+32,,16))),"")</f>
        <v/>
      </c>
      <c r="K57" s="358" t="str">
        <f ca="1">IF($G57&gt;1,(SUMPRODUCT(OFFSET(Data!J$1,$H57,,16),OFFSET(Data!J$1,$H57+16,,16))+SUMPRODUCT(OFFSET(Data!J$1,$H57+32,,16),OFFSET(Data!J$1,$H57+48,,16)))/(SUMPRODUCT(OFFSET(Data!J$1,$H57,,16),OFFSET(Data!J$1,$H57,,16))+SUMPRODUCT(OFFSET(Data!J$1,$H57+32,,16),OFFSET(Data!J$1,$H57+32,,16))),"")</f>
        <v/>
      </c>
      <c r="L57" s="358" t="str">
        <f ca="1">IF($G57&gt;1,(SUMPRODUCT(OFFSET(Data!K$1,$H57,,16),OFFSET(Data!K$1,$H57+16,,16))+SUMPRODUCT(OFFSET(Data!K$1,$H57+32,,16),OFFSET(Data!K$1,$H57+48,,16)))/(SUMPRODUCT(OFFSET(Data!K$1,$H57,,16),OFFSET(Data!K$1,$H57,,16))+SUMPRODUCT(OFFSET(Data!K$1,$H57+32,,16),OFFSET(Data!K$1,$H57+32,,16))),"")</f>
        <v/>
      </c>
      <c r="M57" s="358" t="str">
        <f ca="1">IF($G57&gt;1,(SUMPRODUCT(OFFSET(Data!L$1,$H57,,16),OFFSET(Data!L$1,$H57+16,,16))+SUMPRODUCT(OFFSET(Data!L$1,$H57+32,,16),OFFSET(Data!L$1,$H57+48,,16)))/(SUMPRODUCT(OFFSET(Data!L$1,$H57,,16),OFFSET(Data!L$1,$H57,,16))+SUMPRODUCT(OFFSET(Data!L$1,$H57+32,,16),OFFSET(Data!L$1,$H57+32,,16))),"")</f>
        <v/>
      </c>
      <c r="N57" s="358">
        <f t="shared" ca="1" si="5"/>
        <v>0</v>
      </c>
      <c r="O57" t="str">
        <f ca="1">IF($G57&gt;2,SUMPRODUCT(OFFSET(Data!$H$1,$H57+32,,32),OFFSET(Data!$H$1,$H57+64,,32)),"")</f>
        <v/>
      </c>
      <c r="P57" t="str">
        <f ca="1">IF($G57&gt;2,SUMPRODUCT(OFFSET(Data!$H$1,$H57,,32),OFFSET(Data!$H$1,$H57+64,,32)),"")</f>
        <v/>
      </c>
      <c r="Q57" s="353" t="str">
        <f ca="1">IF($G57&gt;1,INDEX(LINEST(OFFSET(Data!H$1,$H57,,16),OFFSET(Data!H$1,$H57+16,,16),1,1),3,1),"")</f>
        <v/>
      </c>
      <c r="R57" s="353" t="str">
        <f ca="1">IF($G57&gt;1,INDEX(LINEST(OFFSET(Data!I$1,$H57,,16),OFFSET(Data!I$1,$H57+16,,16),1,1),3,1),"")</f>
        <v/>
      </c>
      <c r="S57" s="353" t="str">
        <f ca="1">IF($G57&gt;1,INDEX(LINEST(OFFSET(Data!J$1,$H57,,16),OFFSET(Data!J$1,$H57+16,,16),1,1),3,1),"")</f>
        <v/>
      </c>
      <c r="T57" s="353" t="str">
        <f ca="1">IF($G57&gt;1,INDEX(LINEST(OFFSET(Data!K$1,$H57,,16),OFFSET(Data!K$1,$H57+16,,16),1,1),3,1),"")</f>
        <v/>
      </c>
      <c r="U57" s="353" t="str">
        <f ca="1">IF($G57&gt;1,INDEX(LINEST(OFFSET(Data!L$1,$H57,,16),OFFSET(Data!L$1,$H57+16,,16),1,1),3,1),"")</f>
        <v/>
      </c>
      <c r="V57" s="354" t="str">
        <f t="shared" si="6"/>
        <v/>
      </c>
      <c r="W57" s="355" t="str">
        <f>IF(ISERROR(VLOOKUP($C57,Dates!$A:$C,1,FALSE)),"",VLOOKUP($C57,Dates!$A:$C,MATCH(W$1,Dates!$A$1:$C$1,0),FALSE))</f>
        <v/>
      </c>
      <c r="X57" s="355" t="str">
        <f>IF(ISERROR(VLOOKUP($C57,Dates!$A:$C,1,FALSE)),"",VLOOKUP($C57,Dates!$A:$C,MATCH(X$1,Dates!$A$1:$C$1,0),FALSE))</f>
        <v/>
      </c>
      <c r="Y57" s="355" t="str">
        <f>IF(ISERROR(VLOOKUP($C57,Dates!$A:$C,1,FALSE)),"",VLOOKUP($C57,Dates!$A:$C,MATCH(Y$1,Dates!$A$1:$C$1,0),FALSE))</f>
        <v/>
      </c>
    </row>
    <row r="58" spans="1:25" x14ac:dyDescent="0.25">
      <c r="A58">
        <v>157</v>
      </c>
      <c r="B58" t="s">
        <v>65</v>
      </c>
      <c r="C58" t="str">
        <f t="shared" si="3"/>
        <v>157AM</v>
      </c>
      <c r="E58">
        <f t="shared" si="7"/>
        <v>1</v>
      </c>
      <c r="F58">
        <f t="shared" si="4"/>
        <v>1</v>
      </c>
      <c r="G58">
        <f>IF(MOD(COUNTIF(Data!$T:$T,"="&amp;C58),32)=0,COUNTIF(Data!$T:$T,"="&amp;C58)/32,"_"&amp;COUNTIF(Data!$T:$T,"="&amp;C58))</f>
        <v>1</v>
      </c>
      <c r="H58">
        <f>MATCH(C58,Data!T:T,0)-1</f>
        <v>2913</v>
      </c>
      <c r="I58" s="358" t="str">
        <f ca="1">IF($G58&gt;1,(SUMPRODUCT(OFFSET(Data!H$1,$H58,,16),OFFSET(Data!H$1,$H58+16,,16))+SUMPRODUCT(OFFSET(Data!H$1,$H58+32,,16),OFFSET(Data!H$1,$H58+48,,16)))/(SUMPRODUCT(OFFSET(Data!H$1,$H58,,16),OFFSET(Data!H$1,$H58,,16))+SUMPRODUCT(OFFSET(Data!H$1,$H58+32,,16),OFFSET(Data!H$1,$H58+32,,16))),"")</f>
        <v/>
      </c>
      <c r="J58" s="358" t="str">
        <f ca="1">IF($G58&gt;1,(SUMPRODUCT(OFFSET(Data!I$1,$H58,,16),OFFSET(Data!I$1,$H58+16,,16))+SUMPRODUCT(OFFSET(Data!I$1,$H58+32,,16),OFFSET(Data!I$1,$H58+48,,16)))/(SUMPRODUCT(OFFSET(Data!I$1,$H58,,16),OFFSET(Data!I$1,$H58,,16))+SUMPRODUCT(OFFSET(Data!I$1,$H58+32,,16),OFFSET(Data!I$1,$H58+32,,16))),"")</f>
        <v/>
      </c>
      <c r="K58" s="358" t="str">
        <f ca="1">IF($G58&gt;1,(SUMPRODUCT(OFFSET(Data!J$1,$H58,,16),OFFSET(Data!J$1,$H58+16,,16))+SUMPRODUCT(OFFSET(Data!J$1,$H58+32,,16),OFFSET(Data!J$1,$H58+48,,16)))/(SUMPRODUCT(OFFSET(Data!J$1,$H58,,16),OFFSET(Data!J$1,$H58,,16))+SUMPRODUCT(OFFSET(Data!J$1,$H58+32,,16),OFFSET(Data!J$1,$H58+32,,16))),"")</f>
        <v/>
      </c>
      <c r="L58" s="358" t="str">
        <f ca="1">IF($G58&gt;1,(SUMPRODUCT(OFFSET(Data!K$1,$H58,,16),OFFSET(Data!K$1,$H58+16,,16))+SUMPRODUCT(OFFSET(Data!K$1,$H58+32,,16),OFFSET(Data!K$1,$H58+48,,16)))/(SUMPRODUCT(OFFSET(Data!K$1,$H58,,16),OFFSET(Data!K$1,$H58,,16))+SUMPRODUCT(OFFSET(Data!K$1,$H58+32,,16),OFFSET(Data!K$1,$H58+32,,16))),"")</f>
        <v/>
      </c>
      <c r="M58" s="358" t="str">
        <f ca="1">IF($G58&gt;1,(SUMPRODUCT(OFFSET(Data!L$1,$H58,,16),OFFSET(Data!L$1,$H58+16,,16))+SUMPRODUCT(OFFSET(Data!L$1,$H58+32,,16),OFFSET(Data!L$1,$H58+48,,16)))/(SUMPRODUCT(OFFSET(Data!L$1,$H58,,16),OFFSET(Data!L$1,$H58,,16))+SUMPRODUCT(OFFSET(Data!L$1,$H58+32,,16),OFFSET(Data!L$1,$H58+32,,16))),"")</f>
        <v/>
      </c>
      <c r="N58" s="358">
        <f t="shared" ca="1" si="5"/>
        <v>0</v>
      </c>
      <c r="O58" t="str">
        <f ca="1">IF($G58&gt;2,SUMPRODUCT(OFFSET(Data!$H$1,$H58+32,,32),OFFSET(Data!$H$1,$H58+64,,32)),"")</f>
        <v/>
      </c>
      <c r="P58" t="str">
        <f ca="1">IF($G58&gt;2,SUMPRODUCT(OFFSET(Data!$H$1,$H58,,32),OFFSET(Data!$H$1,$H58+64,,32)),"")</f>
        <v/>
      </c>
      <c r="Q58" s="353" t="str">
        <f ca="1">IF($G58&gt;1,INDEX(LINEST(OFFSET(Data!H$1,$H58,,16),OFFSET(Data!H$1,$H58+16,,16),1,1),3,1),"")</f>
        <v/>
      </c>
      <c r="R58" s="353" t="str">
        <f ca="1">IF($G58&gt;1,INDEX(LINEST(OFFSET(Data!I$1,$H58,,16),OFFSET(Data!I$1,$H58+16,,16),1,1),3,1),"")</f>
        <v/>
      </c>
      <c r="S58" s="353" t="str">
        <f ca="1">IF($G58&gt;1,INDEX(LINEST(OFFSET(Data!J$1,$H58,,16),OFFSET(Data!J$1,$H58+16,,16),1,1),3,1),"")</f>
        <v/>
      </c>
      <c r="T58" s="353" t="str">
        <f ca="1">IF($G58&gt;1,INDEX(LINEST(OFFSET(Data!K$1,$H58,,16),OFFSET(Data!K$1,$H58+16,,16),1,1),3,1),"")</f>
        <v/>
      </c>
      <c r="U58" s="353" t="str">
        <f ca="1">IF($G58&gt;1,INDEX(LINEST(OFFSET(Data!L$1,$H58,,16),OFFSET(Data!L$1,$H58+16,,16),1,1),3,1),"")</f>
        <v/>
      </c>
      <c r="V58" s="354" t="str">
        <f t="shared" si="6"/>
        <v/>
      </c>
      <c r="W58" s="355" t="str">
        <f>IF(ISERROR(VLOOKUP($C58,Dates!$A:$C,1,FALSE)),"",VLOOKUP($C58,Dates!$A:$C,MATCH(W$1,Dates!$A$1:$C$1,0),FALSE))</f>
        <v/>
      </c>
      <c r="X58" s="355" t="str">
        <f>IF(ISERROR(VLOOKUP($C58,Dates!$A:$C,1,FALSE)),"",VLOOKUP($C58,Dates!$A:$C,MATCH(X$1,Dates!$A$1:$C$1,0),FALSE))</f>
        <v/>
      </c>
      <c r="Y58" s="355" t="str">
        <f>IF(ISERROR(VLOOKUP($C58,Dates!$A:$C,1,FALSE)),"",VLOOKUP($C58,Dates!$A:$C,MATCH(Y$1,Dates!$A$1:$C$1,0),FALSE))</f>
        <v/>
      </c>
    </row>
    <row r="59" spans="1:25" x14ac:dyDescent="0.25">
      <c r="A59">
        <v>158</v>
      </c>
      <c r="B59" t="s">
        <v>65</v>
      </c>
      <c r="C59" t="str">
        <f t="shared" si="3"/>
        <v>158AM</v>
      </c>
      <c r="E59">
        <f t="shared" si="7"/>
        <v>1</v>
      </c>
      <c r="F59">
        <f t="shared" si="4"/>
        <v>1</v>
      </c>
      <c r="G59">
        <f>IF(MOD(COUNTIF(Data!$T:$T,"="&amp;C59),32)=0,COUNTIF(Data!$T:$T,"="&amp;C59)/32,"_"&amp;COUNTIF(Data!$T:$T,"="&amp;C59))</f>
        <v>1</v>
      </c>
      <c r="H59">
        <f>MATCH(C59,Data!T:T,0)-1</f>
        <v>2977</v>
      </c>
      <c r="I59" s="358" t="str">
        <f ca="1">IF($G59&gt;1,(SUMPRODUCT(OFFSET(Data!H$1,$H59,,16),OFFSET(Data!H$1,$H59+16,,16))+SUMPRODUCT(OFFSET(Data!H$1,$H59+32,,16),OFFSET(Data!H$1,$H59+48,,16)))/(SUMPRODUCT(OFFSET(Data!H$1,$H59,,16),OFFSET(Data!H$1,$H59,,16))+SUMPRODUCT(OFFSET(Data!H$1,$H59+32,,16),OFFSET(Data!H$1,$H59+32,,16))),"")</f>
        <v/>
      </c>
      <c r="J59" s="358" t="str">
        <f ca="1">IF($G59&gt;1,(SUMPRODUCT(OFFSET(Data!I$1,$H59,,16),OFFSET(Data!I$1,$H59+16,,16))+SUMPRODUCT(OFFSET(Data!I$1,$H59+32,,16),OFFSET(Data!I$1,$H59+48,,16)))/(SUMPRODUCT(OFFSET(Data!I$1,$H59,,16),OFFSET(Data!I$1,$H59,,16))+SUMPRODUCT(OFFSET(Data!I$1,$H59+32,,16),OFFSET(Data!I$1,$H59+32,,16))),"")</f>
        <v/>
      </c>
      <c r="K59" s="358" t="str">
        <f ca="1">IF($G59&gt;1,(SUMPRODUCT(OFFSET(Data!J$1,$H59,,16),OFFSET(Data!J$1,$H59+16,,16))+SUMPRODUCT(OFFSET(Data!J$1,$H59+32,,16),OFFSET(Data!J$1,$H59+48,,16)))/(SUMPRODUCT(OFFSET(Data!J$1,$H59,,16),OFFSET(Data!J$1,$H59,,16))+SUMPRODUCT(OFFSET(Data!J$1,$H59+32,,16),OFFSET(Data!J$1,$H59+32,,16))),"")</f>
        <v/>
      </c>
      <c r="L59" s="358" t="str">
        <f ca="1">IF($G59&gt;1,(SUMPRODUCT(OFFSET(Data!K$1,$H59,,16),OFFSET(Data!K$1,$H59+16,,16))+SUMPRODUCT(OFFSET(Data!K$1,$H59+32,,16),OFFSET(Data!K$1,$H59+48,,16)))/(SUMPRODUCT(OFFSET(Data!K$1,$H59,,16),OFFSET(Data!K$1,$H59,,16))+SUMPRODUCT(OFFSET(Data!K$1,$H59+32,,16),OFFSET(Data!K$1,$H59+32,,16))),"")</f>
        <v/>
      </c>
      <c r="M59" s="358" t="str">
        <f ca="1">IF($G59&gt;1,(SUMPRODUCT(OFFSET(Data!L$1,$H59,,16),OFFSET(Data!L$1,$H59+16,,16))+SUMPRODUCT(OFFSET(Data!L$1,$H59+32,,16),OFFSET(Data!L$1,$H59+48,,16)))/(SUMPRODUCT(OFFSET(Data!L$1,$H59,,16),OFFSET(Data!L$1,$H59,,16))+SUMPRODUCT(OFFSET(Data!L$1,$H59+32,,16),OFFSET(Data!L$1,$H59+32,,16))),"")</f>
        <v/>
      </c>
      <c r="N59" s="358">
        <f t="shared" ca="1" si="5"/>
        <v>0</v>
      </c>
      <c r="O59" t="str">
        <f ca="1">IF($G59&gt;2,SUMPRODUCT(OFFSET(Data!$H$1,$H59+32,,32),OFFSET(Data!$H$1,$H59+64,,32)),"")</f>
        <v/>
      </c>
      <c r="P59" t="str">
        <f ca="1">IF($G59&gt;2,SUMPRODUCT(OFFSET(Data!$H$1,$H59,,32),OFFSET(Data!$H$1,$H59+64,,32)),"")</f>
        <v/>
      </c>
      <c r="Q59" s="353" t="str">
        <f ca="1">IF($G59&gt;1,INDEX(LINEST(OFFSET(Data!H$1,$H59,,16),OFFSET(Data!H$1,$H59+16,,16),1,1),3,1),"")</f>
        <v/>
      </c>
      <c r="R59" s="353" t="str">
        <f ca="1">IF($G59&gt;1,INDEX(LINEST(OFFSET(Data!I$1,$H59,,16),OFFSET(Data!I$1,$H59+16,,16),1,1),3,1),"")</f>
        <v/>
      </c>
      <c r="S59" s="353" t="str">
        <f ca="1">IF($G59&gt;1,INDEX(LINEST(OFFSET(Data!J$1,$H59,,16),OFFSET(Data!J$1,$H59+16,,16),1,1),3,1),"")</f>
        <v/>
      </c>
      <c r="T59" s="353" t="str">
        <f ca="1">IF($G59&gt;1,INDEX(LINEST(OFFSET(Data!K$1,$H59,,16),OFFSET(Data!K$1,$H59+16,,16),1,1),3,1),"")</f>
        <v/>
      </c>
      <c r="U59" s="353" t="str">
        <f ca="1">IF($G59&gt;1,INDEX(LINEST(OFFSET(Data!L$1,$H59,,16),OFFSET(Data!L$1,$H59+16,,16),1,1),3,1),"")</f>
        <v/>
      </c>
      <c r="V59" s="354" t="str">
        <f t="shared" si="6"/>
        <v/>
      </c>
      <c r="W59" s="355" t="str">
        <f>IF(ISERROR(VLOOKUP($C59,Dates!$A:$C,1,FALSE)),"",VLOOKUP($C59,Dates!$A:$C,MATCH(W$1,Dates!$A$1:$C$1,0),FALSE))</f>
        <v/>
      </c>
      <c r="X59" s="355" t="str">
        <f>IF(ISERROR(VLOOKUP($C59,Dates!$A:$C,1,FALSE)),"",VLOOKUP($C59,Dates!$A:$C,MATCH(X$1,Dates!$A$1:$C$1,0),FALSE))</f>
        <v/>
      </c>
      <c r="Y59" s="355" t="str">
        <f>IF(ISERROR(VLOOKUP($C59,Dates!$A:$C,1,FALSE)),"",VLOOKUP($C59,Dates!$A:$C,MATCH(Y$1,Dates!$A$1:$C$1,0),FALSE))</f>
        <v/>
      </c>
    </row>
    <row r="60" spans="1:25" x14ac:dyDescent="0.25">
      <c r="A60">
        <v>159</v>
      </c>
      <c r="B60" t="s">
        <v>65</v>
      </c>
      <c r="C60" t="str">
        <f t="shared" si="3"/>
        <v>159AM</v>
      </c>
      <c r="E60">
        <f t="shared" si="7"/>
        <v>1</v>
      </c>
      <c r="F60">
        <f t="shared" si="4"/>
        <v>1</v>
      </c>
      <c r="G60">
        <f>IF(MOD(COUNTIF(Data!$T:$T,"="&amp;C60),32)=0,COUNTIF(Data!$T:$T,"="&amp;C60)/32,"_"&amp;COUNTIF(Data!$T:$T,"="&amp;C60))</f>
        <v>1</v>
      </c>
      <c r="H60">
        <f>MATCH(C60,Data!T:T,0)-1</f>
        <v>3041</v>
      </c>
      <c r="I60" s="358" t="str">
        <f ca="1">IF($G60&gt;1,(SUMPRODUCT(OFFSET(Data!H$1,$H60,,16),OFFSET(Data!H$1,$H60+16,,16))+SUMPRODUCT(OFFSET(Data!H$1,$H60+32,,16),OFFSET(Data!H$1,$H60+48,,16)))/(SUMPRODUCT(OFFSET(Data!H$1,$H60,,16),OFFSET(Data!H$1,$H60,,16))+SUMPRODUCT(OFFSET(Data!H$1,$H60+32,,16),OFFSET(Data!H$1,$H60+32,,16))),"")</f>
        <v/>
      </c>
      <c r="J60" s="358" t="str">
        <f ca="1">IF($G60&gt;1,(SUMPRODUCT(OFFSET(Data!I$1,$H60,,16),OFFSET(Data!I$1,$H60+16,,16))+SUMPRODUCT(OFFSET(Data!I$1,$H60+32,,16),OFFSET(Data!I$1,$H60+48,,16)))/(SUMPRODUCT(OFFSET(Data!I$1,$H60,,16),OFFSET(Data!I$1,$H60,,16))+SUMPRODUCT(OFFSET(Data!I$1,$H60+32,,16),OFFSET(Data!I$1,$H60+32,,16))),"")</f>
        <v/>
      </c>
      <c r="K60" s="358" t="str">
        <f ca="1">IF($G60&gt;1,(SUMPRODUCT(OFFSET(Data!J$1,$H60,,16),OFFSET(Data!J$1,$H60+16,,16))+SUMPRODUCT(OFFSET(Data!J$1,$H60+32,,16),OFFSET(Data!J$1,$H60+48,,16)))/(SUMPRODUCT(OFFSET(Data!J$1,$H60,,16),OFFSET(Data!J$1,$H60,,16))+SUMPRODUCT(OFFSET(Data!J$1,$H60+32,,16),OFFSET(Data!J$1,$H60+32,,16))),"")</f>
        <v/>
      </c>
      <c r="L60" s="358" t="str">
        <f ca="1">IF($G60&gt;1,(SUMPRODUCT(OFFSET(Data!K$1,$H60,,16),OFFSET(Data!K$1,$H60+16,,16))+SUMPRODUCT(OFFSET(Data!K$1,$H60+32,,16),OFFSET(Data!K$1,$H60+48,,16)))/(SUMPRODUCT(OFFSET(Data!K$1,$H60,,16),OFFSET(Data!K$1,$H60,,16))+SUMPRODUCT(OFFSET(Data!K$1,$H60+32,,16),OFFSET(Data!K$1,$H60+32,,16))),"")</f>
        <v/>
      </c>
      <c r="M60" s="358" t="str">
        <f ca="1">IF($G60&gt;1,(SUMPRODUCT(OFFSET(Data!L$1,$H60,,16),OFFSET(Data!L$1,$H60+16,,16))+SUMPRODUCT(OFFSET(Data!L$1,$H60+32,,16),OFFSET(Data!L$1,$H60+48,,16)))/(SUMPRODUCT(OFFSET(Data!L$1,$H60,,16),OFFSET(Data!L$1,$H60,,16))+SUMPRODUCT(OFFSET(Data!L$1,$H60+32,,16),OFFSET(Data!L$1,$H60+32,,16))),"")</f>
        <v/>
      </c>
      <c r="N60" s="358">
        <f t="shared" ca="1" si="5"/>
        <v>0</v>
      </c>
      <c r="O60" t="str">
        <f ca="1">IF($G60&gt;2,SUMPRODUCT(OFFSET(Data!$H$1,$H60+32,,32),OFFSET(Data!$H$1,$H60+64,,32)),"")</f>
        <v/>
      </c>
      <c r="P60" t="str">
        <f ca="1">IF($G60&gt;2,SUMPRODUCT(OFFSET(Data!$H$1,$H60,,32),OFFSET(Data!$H$1,$H60+64,,32)),"")</f>
        <v/>
      </c>
      <c r="Q60" s="353" t="str">
        <f ca="1">IF($G60&gt;1,INDEX(LINEST(OFFSET(Data!H$1,$H60,,16),OFFSET(Data!H$1,$H60+16,,16),1,1),3,1),"")</f>
        <v/>
      </c>
      <c r="R60" s="353" t="str">
        <f ca="1">IF($G60&gt;1,INDEX(LINEST(OFFSET(Data!I$1,$H60,,16),OFFSET(Data!I$1,$H60+16,,16),1,1),3,1),"")</f>
        <v/>
      </c>
      <c r="S60" s="353" t="str">
        <f ca="1">IF($G60&gt;1,INDEX(LINEST(OFFSET(Data!J$1,$H60,,16),OFFSET(Data!J$1,$H60+16,,16),1,1),3,1),"")</f>
        <v/>
      </c>
      <c r="T60" s="353" t="str">
        <f ca="1">IF($G60&gt;1,INDEX(LINEST(OFFSET(Data!K$1,$H60,,16),OFFSET(Data!K$1,$H60+16,,16),1,1),3,1),"")</f>
        <v/>
      </c>
      <c r="U60" s="353" t="str">
        <f ca="1">IF($G60&gt;1,INDEX(LINEST(OFFSET(Data!L$1,$H60,,16),OFFSET(Data!L$1,$H60+16,,16),1,1),3,1),"")</f>
        <v/>
      </c>
      <c r="V60" s="354" t="str">
        <f t="shared" si="6"/>
        <v/>
      </c>
      <c r="W60" s="355" t="str">
        <f>IF(ISERROR(VLOOKUP($C60,Dates!$A:$C,1,FALSE)),"",VLOOKUP($C60,Dates!$A:$C,MATCH(W$1,Dates!$A$1:$C$1,0),FALSE))</f>
        <v/>
      </c>
      <c r="X60" s="355" t="str">
        <f>IF(ISERROR(VLOOKUP($C60,Dates!$A:$C,1,FALSE)),"",VLOOKUP($C60,Dates!$A:$C,MATCH(X$1,Dates!$A$1:$C$1,0),FALSE))</f>
        <v/>
      </c>
      <c r="Y60" s="355" t="str">
        <f>IF(ISERROR(VLOOKUP($C60,Dates!$A:$C,1,FALSE)),"",VLOOKUP($C60,Dates!$A:$C,MATCH(Y$1,Dates!$A$1:$C$1,0),FALSE))</f>
        <v/>
      </c>
    </row>
    <row r="61" spans="1:25" x14ac:dyDescent="0.25">
      <c r="A61">
        <v>160</v>
      </c>
      <c r="B61" t="s">
        <v>65</v>
      </c>
      <c r="C61" t="str">
        <f t="shared" si="3"/>
        <v>160AM</v>
      </c>
      <c r="E61">
        <f t="shared" si="7"/>
        <v>1</v>
      </c>
      <c r="F61">
        <f t="shared" si="4"/>
        <v>1</v>
      </c>
      <c r="G61">
        <f>IF(MOD(COUNTIF(Data!$T:$T,"="&amp;C61),32)=0,COUNTIF(Data!$T:$T,"="&amp;C61)/32,"_"&amp;COUNTIF(Data!$T:$T,"="&amp;C61))</f>
        <v>1</v>
      </c>
      <c r="H61">
        <f>MATCH(C61,Data!T:T,0)-1</f>
        <v>3105</v>
      </c>
      <c r="I61" s="358" t="str">
        <f ca="1">IF($G61&gt;1,(SUMPRODUCT(OFFSET(Data!H$1,$H61,,16),OFFSET(Data!H$1,$H61+16,,16))+SUMPRODUCT(OFFSET(Data!H$1,$H61+32,,16),OFFSET(Data!H$1,$H61+48,,16)))/(SUMPRODUCT(OFFSET(Data!H$1,$H61,,16),OFFSET(Data!H$1,$H61,,16))+SUMPRODUCT(OFFSET(Data!H$1,$H61+32,,16),OFFSET(Data!H$1,$H61+32,,16))),"")</f>
        <v/>
      </c>
      <c r="J61" s="358" t="str">
        <f ca="1">IF($G61&gt;1,(SUMPRODUCT(OFFSET(Data!I$1,$H61,,16),OFFSET(Data!I$1,$H61+16,,16))+SUMPRODUCT(OFFSET(Data!I$1,$H61+32,,16),OFFSET(Data!I$1,$H61+48,,16)))/(SUMPRODUCT(OFFSET(Data!I$1,$H61,,16),OFFSET(Data!I$1,$H61,,16))+SUMPRODUCT(OFFSET(Data!I$1,$H61+32,,16),OFFSET(Data!I$1,$H61+32,,16))),"")</f>
        <v/>
      </c>
      <c r="K61" s="358" t="str">
        <f ca="1">IF($G61&gt;1,(SUMPRODUCT(OFFSET(Data!J$1,$H61,,16),OFFSET(Data!J$1,$H61+16,,16))+SUMPRODUCT(OFFSET(Data!J$1,$H61+32,,16),OFFSET(Data!J$1,$H61+48,,16)))/(SUMPRODUCT(OFFSET(Data!J$1,$H61,,16),OFFSET(Data!J$1,$H61,,16))+SUMPRODUCT(OFFSET(Data!J$1,$H61+32,,16),OFFSET(Data!J$1,$H61+32,,16))),"")</f>
        <v/>
      </c>
      <c r="L61" s="358" t="str">
        <f ca="1">IF($G61&gt;1,(SUMPRODUCT(OFFSET(Data!K$1,$H61,,16),OFFSET(Data!K$1,$H61+16,,16))+SUMPRODUCT(OFFSET(Data!K$1,$H61+32,,16),OFFSET(Data!K$1,$H61+48,,16)))/(SUMPRODUCT(OFFSET(Data!K$1,$H61,,16),OFFSET(Data!K$1,$H61,,16))+SUMPRODUCT(OFFSET(Data!K$1,$H61+32,,16),OFFSET(Data!K$1,$H61+32,,16))),"")</f>
        <v/>
      </c>
      <c r="M61" s="358" t="str">
        <f ca="1">IF($G61&gt;1,(SUMPRODUCT(OFFSET(Data!L$1,$H61,,16),OFFSET(Data!L$1,$H61+16,,16))+SUMPRODUCT(OFFSET(Data!L$1,$H61+32,,16),OFFSET(Data!L$1,$H61+48,,16)))/(SUMPRODUCT(OFFSET(Data!L$1,$H61,,16),OFFSET(Data!L$1,$H61,,16))+SUMPRODUCT(OFFSET(Data!L$1,$H61+32,,16),OFFSET(Data!L$1,$H61+32,,16))),"")</f>
        <v/>
      </c>
      <c r="N61" s="358">
        <f t="shared" ca="1" si="5"/>
        <v>0</v>
      </c>
      <c r="O61" t="str">
        <f ca="1">IF($G61&gt;2,SUMPRODUCT(OFFSET(Data!$H$1,$H61+32,,32),OFFSET(Data!$H$1,$H61+64,,32)),"")</f>
        <v/>
      </c>
      <c r="P61" t="str">
        <f ca="1">IF($G61&gt;2,SUMPRODUCT(OFFSET(Data!$H$1,$H61,,32),OFFSET(Data!$H$1,$H61+64,,32)),"")</f>
        <v/>
      </c>
      <c r="Q61" s="353" t="str">
        <f ca="1">IF($G61&gt;1,INDEX(LINEST(OFFSET(Data!H$1,$H61,,16),OFFSET(Data!H$1,$H61+16,,16),1,1),3,1),"")</f>
        <v/>
      </c>
      <c r="R61" s="353" t="str">
        <f ca="1">IF($G61&gt;1,INDEX(LINEST(OFFSET(Data!I$1,$H61,,16),OFFSET(Data!I$1,$H61+16,,16),1,1),3,1),"")</f>
        <v/>
      </c>
      <c r="S61" s="353" t="str">
        <f ca="1">IF($G61&gt;1,INDEX(LINEST(OFFSET(Data!J$1,$H61,,16),OFFSET(Data!J$1,$H61+16,,16),1,1),3,1),"")</f>
        <v/>
      </c>
      <c r="T61" s="353" t="str">
        <f ca="1">IF($G61&gt;1,INDEX(LINEST(OFFSET(Data!K$1,$H61,,16),OFFSET(Data!K$1,$H61+16,,16),1,1),3,1),"")</f>
        <v/>
      </c>
      <c r="U61" s="353" t="str">
        <f ca="1">IF($G61&gt;1,INDEX(LINEST(OFFSET(Data!L$1,$H61,,16),OFFSET(Data!L$1,$H61+16,,16),1,1),3,1),"")</f>
        <v/>
      </c>
      <c r="V61" s="354" t="str">
        <f t="shared" si="6"/>
        <v/>
      </c>
      <c r="W61" s="355" t="str">
        <f>IF(ISERROR(VLOOKUP($C61,Dates!$A:$C,1,FALSE)),"",VLOOKUP($C61,Dates!$A:$C,MATCH(W$1,Dates!$A$1:$C$1,0),FALSE))</f>
        <v/>
      </c>
      <c r="X61" s="355" t="str">
        <f>IF(ISERROR(VLOOKUP($C61,Dates!$A:$C,1,FALSE)),"",VLOOKUP($C61,Dates!$A:$C,MATCH(X$1,Dates!$A$1:$C$1,0),FALSE))</f>
        <v/>
      </c>
      <c r="Y61" s="355" t="str">
        <f>IF(ISERROR(VLOOKUP($C61,Dates!$A:$C,1,FALSE)),"",VLOOKUP($C61,Dates!$A:$C,MATCH(Y$1,Dates!$A$1:$C$1,0),FALSE))</f>
        <v/>
      </c>
    </row>
    <row r="62" spans="1:25" x14ac:dyDescent="0.25">
      <c r="A62">
        <v>161</v>
      </c>
      <c r="B62" t="s">
        <v>65</v>
      </c>
      <c r="C62" t="str">
        <f t="shared" si="3"/>
        <v>161AM</v>
      </c>
      <c r="E62">
        <f t="shared" si="7"/>
        <v>1</v>
      </c>
      <c r="F62">
        <f t="shared" si="4"/>
        <v>1</v>
      </c>
      <c r="G62">
        <f>IF(MOD(COUNTIF(Data!$T:$T,"="&amp;C62),32)=0,COUNTIF(Data!$T:$T,"="&amp;C62)/32,"_"&amp;COUNTIF(Data!$T:$T,"="&amp;C62))</f>
        <v>1</v>
      </c>
      <c r="H62">
        <f>MATCH(C62,Data!T:T,0)-1</f>
        <v>3169</v>
      </c>
      <c r="I62" s="358" t="str">
        <f ca="1">IF($G62&gt;1,(SUMPRODUCT(OFFSET(Data!H$1,$H62,,16),OFFSET(Data!H$1,$H62+16,,16))+SUMPRODUCT(OFFSET(Data!H$1,$H62+32,,16),OFFSET(Data!H$1,$H62+48,,16)))/(SUMPRODUCT(OFFSET(Data!H$1,$H62,,16),OFFSET(Data!H$1,$H62,,16))+SUMPRODUCT(OFFSET(Data!H$1,$H62+32,,16),OFFSET(Data!H$1,$H62+32,,16))),"")</f>
        <v/>
      </c>
      <c r="J62" s="358" t="str">
        <f ca="1">IF($G62&gt;1,(SUMPRODUCT(OFFSET(Data!I$1,$H62,,16),OFFSET(Data!I$1,$H62+16,,16))+SUMPRODUCT(OFFSET(Data!I$1,$H62+32,,16),OFFSET(Data!I$1,$H62+48,,16)))/(SUMPRODUCT(OFFSET(Data!I$1,$H62,,16),OFFSET(Data!I$1,$H62,,16))+SUMPRODUCT(OFFSET(Data!I$1,$H62+32,,16),OFFSET(Data!I$1,$H62+32,,16))),"")</f>
        <v/>
      </c>
      <c r="K62" s="358" t="str">
        <f ca="1">IF($G62&gt;1,(SUMPRODUCT(OFFSET(Data!J$1,$H62,,16),OFFSET(Data!J$1,$H62+16,,16))+SUMPRODUCT(OFFSET(Data!J$1,$H62+32,,16),OFFSET(Data!J$1,$H62+48,,16)))/(SUMPRODUCT(OFFSET(Data!J$1,$H62,,16),OFFSET(Data!J$1,$H62,,16))+SUMPRODUCT(OFFSET(Data!J$1,$H62+32,,16),OFFSET(Data!J$1,$H62+32,,16))),"")</f>
        <v/>
      </c>
      <c r="L62" s="358" t="str">
        <f ca="1">IF($G62&gt;1,(SUMPRODUCT(OFFSET(Data!K$1,$H62,,16),OFFSET(Data!K$1,$H62+16,,16))+SUMPRODUCT(OFFSET(Data!K$1,$H62+32,,16),OFFSET(Data!K$1,$H62+48,,16)))/(SUMPRODUCT(OFFSET(Data!K$1,$H62,,16),OFFSET(Data!K$1,$H62,,16))+SUMPRODUCT(OFFSET(Data!K$1,$H62+32,,16),OFFSET(Data!K$1,$H62+32,,16))),"")</f>
        <v/>
      </c>
      <c r="M62" s="358" t="str">
        <f ca="1">IF($G62&gt;1,(SUMPRODUCT(OFFSET(Data!L$1,$H62,,16),OFFSET(Data!L$1,$H62+16,,16))+SUMPRODUCT(OFFSET(Data!L$1,$H62+32,,16),OFFSET(Data!L$1,$H62+48,,16)))/(SUMPRODUCT(OFFSET(Data!L$1,$H62,,16),OFFSET(Data!L$1,$H62,,16))+SUMPRODUCT(OFFSET(Data!L$1,$H62+32,,16),OFFSET(Data!L$1,$H62+32,,16))),"")</f>
        <v/>
      </c>
      <c r="N62" s="358">
        <f t="shared" ca="1" si="5"/>
        <v>0</v>
      </c>
      <c r="O62" t="str">
        <f ca="1">IF($G62&gt;2,SUMPRODUCT(OFFSET(Data!$H$1,$H62+32,,32),OFFSET(Data!$H$1,$H62+64,,32)),"")</f>
        <v/>
      </c>
      <c r="P62" t="str">
        <f ca="1">IF($G62&gt;2,SUMPRODUCT(OFFSET(Data!$H$1,$H62,,32),OFFSET(Data!$H$1,$H62+64,,32)),"")</f>
        <v/>
      </c>
      <c r="Q62" s="353" t="str">
        <f ca="1">IF($G62&gt;1,INDEX(LINEST(OFFSET(Data!H$1,$H62,,16),OFFSET(Data!H$1,$H62+16,,16),1,1),3,1),"")</f>
        <v/>
      </c>
      <c r="R62" s="353" t="str">
        <f ca="1">IF($G62&gt;1,INDEX(LINEST(OFFSET(Data!I$1,$H62,,16),OFFSET(Data!I$1,$H62+16,,16),1,1),3,1),"")</f>
        <v/>
      </c>
      <c r="S62" s="353" t="str">
        <f ca="1">IF($G62&gt;1,INDEX(LINEST(OFFSET(Data!J$1,$H62,,16),OFFSET(Data!J$1,$H62+16,,16),1,1),3,1),"")</f>
        <v/>
      </c>
      <c r="T62" s="353" t="str">
        <f ca="1">IF($G62&gt;1,INDEX(LINEST(OFFSET(Data!K$1,$H62,,16),OFFSET(Data!K$1,$H62+16,,16),1,1),3,1),"")</f>
        <v/>
      </c>
      <c r="U62" s="353" t="str">
        <f ca="1">IF($G62&gt;1,INDEX(LINEST(OFFSET(Data!L$1,$H62,,16),OFFSET(Data!L$1,$H62+16,,16),1,1),3,1),"")</f>
        <v/>
      </c>
      <c r="V62" s="354" t="str">
        <f t="shared" si="6"/>
        <v/>
      </c>
      <c r="W62" s="355" t="str">
        <f>IF(ISERROR(VLOOKUP($C62,Dates!$A:$C,1,FALSE)),"",VLOOKUP($C62,Dates!$A:$C,MATCH(W$1,Dates!$A$1:$C$1,0),FALSE))</f>
        <v/>
      </c>
      <c r="X62" s="355" t="str">
        <f>IF(ISERROR(VLOOKUP($C62,Dates!$A:$C,1,FALSE)),"",VLOOKUP($C62,Dates!$A:$C,MATCH(X$1,Dates!$A$1:$C$1,0),FALSE))</f>
        <v/>
      </c>
      <c r="Y62" s="355" t="str">
        <f>IF(ISERROR(VLOOKUP($C62,Dates!$A:$C,1,FALSE)),"",VLOOKUP($C62,Dates!$A:$C,MATCH(Y$1,Dates!$A$1:$C$1,0),FALSE))</f>
        <v/>
      </c>
    </row>
    <row r="63" spans="1:25" x14ac:dyDescent="0.25">
      <c r="A63">
        <v>162</v>
      </c>
      <c r="B63" t="s">
        <v>65</v>
      </c>
      <c r="C63" t="str">
        <f t="shared" si="3"/>
        <v>162AM</v>
      </c>
      <c r="E63">
        <f t="shared" si="7"/>
        <v>1</v>
      </c>
      <c r="F63">
        <f t="shared" si="4"/>
        <v>1</v>
      </c>
      <c r="G63">
        <f>IF(MOD(COUNTIF(Data!$T:$T,"="&amp;C63),32)=0,COUNTIF(Data!$T:$T,"="&amp;C63)/32,"_"&amp;COUNTIF(Data!$T:$T,"="&amp;C63))</f>
        <v>1</v>
      </c>
      <c r="H63">
        <f>MATCH(C63,Data!T:T,0)-1</f>
        <v>3233</v>
      </c>
      <c r="I63" s="358" t="str">
        <f ca="1">IF($G63&gt;1,(SUMPRODUCT(OFFSET(Data!H$1,$H63,,16),OFFSET(Data!H$1,$H63+16,,16))+SUMPRODUCT(OFFSET(Data!H$1,$H63+32,,16),OFFSET(Data!H$1,$H63+48,,16)))/(SUMPRODUCT(OFFSET(Data!H$1,$H63,,16),OFFSET(Data!H$1,$H63,,16))+SUMPRODUCT(OFFSET(Data!H$1,$H63+32,,16),OFFSET(Data!H$1,$H63+32,,16))),"")</f>
        <v/>
      </c>
      <c r="J63" s="358" t="str">
        <f ca="1">IF($G63&gt;1,(SUMPRODUCT(OFFSET(Data!I$1,$H63,,16),OFFSET(Data!I$1,$H63+16,,16))+SUMPRODUCT(OFFSET(Data!I$1,$H63+32,,16),OFFSET(Data!I$1,$H63+48,,16)))/(SUMPRODUCT(OFFSET(Data!I$1,$H63,,16),OFFSET(Data!I$1,$H63,,16))+SUMPRODUCT(OFFSET(Data!I$1,$H63+32,,16),OFFSET(Data!I$1,$H63+32,,16))),"")</f>
        <v/>
      </c>
      <c r="K63" s="358" t="str">
        <f ca="1">IF($G63&gt;1,(SUMPRODUCT(OFFSET(Data!J$1,$H63,,16),OFFSET(Data!J$1,$H63+16,,16))+SUMPRODUCT(OFFSET(Data!J$1,$H63+32,,16),OFFSET(Data!J$1,$H63+48,,16)))/(SUMPRODUCT(OFFSET(Data!J$1,$H63,,16),OFFSET(Data!J$1,$H63,,16))+SUMPRODUCT(OFFSET(Data!J$1,$H63+32,,16),OFFSET(Data!J$1,$H63+32,,16))),"")</f>
        <v/>
      </c>
      <c r="L63" s="358" t="str">
        <f ca="1">IF($G63&gt;1,(SUMPRODUCT(OFFSET(Data!K$1,$H63,,16),OFFSET(Data!K$1,$H63+16,,16))+SUMPRODUCT(OFFSET(Data!K$1,$H63+32,,16),OFFSET(Data!K$1,$H63+48,,16)))/(SUMPRODUCT(OFFSET(Data!K$1,$H63,,16),OFFSET(Data!K$1,$H63,,16))+SUMPRODUCT(OFFSET(Data!K$1,$H63+32,,16),OFFSET(Data!K$1,$H63+32,,16))),"")</f>
        <v/>
      </c>
      <c r="M63" s="358" t="str">
        <f ca="1">IF($G63&gt;1,(SUMPRODUCT(OFFSET(Data!L$1,$H63,,16),OFFSET(Data!L$1,$H63+16,,16))+SUMPRODUCT(OFFSET(Data!L$1,$H63+32,,16),OFFSET(Data!L$1,$H63+48,,16)))/(SUMPRODUCT(OFFSET(Data!L$1,$H63,,16),OFFSET(Data!L$1,$H63,,16))+SUMPRODUCT(OFFSET(Data!L$1,$H63+32,,16),OFFSET(Data!L$1,$H63+32,,16))),"")</f>
        <v/>
      </c>
      <c r="N63" s="358">
        <f t="shared" ca="1" si="5"/>
        <v>0</v>
      </c>
      <c r="O63" t="str">
        <f ca="1">IF($G63&gt;2,SUMPRODUCT(OFFSET(Data!$H$1,$H63+32,,32),OFFSET(Data!$H$1,$H63+64,,32)),"")</f>
        <v/>
      </c>
      <c r="P63" t="str">
        <f ca="1">IF($G63&gt;2,SUMPRODUCT(OFFSET(Data!$H$1,$H63,,32),OFFSET(Data!$H$1,$H63+64,,32)),"")</f>
        <v/>
      </c>
      <c r="Q63" s="353" t="str">
        <f ca="1">IF($G63&gt;1,INDEX(LINEST(OFFSET(Data!H$1,$H63,,16),OFFSET(Data!H$1,$H63+16,,16),1,1),3,1),"")</f>
        <v/>
      </c>
      <c r="R63" s="353" t="str">
        <f ca="1">IF($G63&gt;1,INDEX(LINEST(OFFSET(Data!I$1,$H63,,16),OFFSET(Data!I$1,$H63+16,,16),1,1),3,1),"")</f>
        <v/>
      </c>
      <c r="S63" s="353" t="str">
        <f ca="1">IF($G63&gt;1,INDEX(LINEST(OFFSET(Data!J$1,$H63,,16),OFFSET(Data!J$1,$H63+16,,16),1,1),3,1),"")</f>
        <v/>
      </c>
      <c r="T63" s="353" t="str">
        <f ca="1">IF($G63&gt;1,INDEX(LINEST(OFFSET(Data!K$1,$H63,,16),OFFSET(Data!K$1,$H63+16,,16),1,1),3,1),"")</f>
        <v/>
      </c>
      <c r="U63" s="353" t="str">
        <f ca="1">IF($G63&gt;1,INDEX(LINEST(OFFSET(Data!L$1,$H63,,16),OFFSET(Data!L$1,$H63+16,,16),1,1),3,1),"")</f>
        <v/>
      </c>
      <c r="V63" s="354" t="str">
        <f t="shared" si="6"/>
        <v/>
      </c>
      <c r="W63" s="355" t="str">
        <f>IF(ISERROR(VLOOKUP($C63,Dates!$A:$C,1,FALSE)),"",VLOOKUP($C63,Dates!$A:$C,MATCH(W$1,Dates!$A$1:$C$1,0),FALSE))</f>
        <v/>
      </c>
      <c r="X63" s="355" t="str">
        <f>IF(ISERROR(VLOOKUP($C63,Dates!$A:$C,1,FALSE)),"",VLOOKUP($C63,Dates!$A:$C,MATCH(X$1,Dates!$A$1:$C$1,0),FALSE))</f>
        <v/>
      </c>
      <c r="Y63" s="355" t="str">
        <f>IF(ISERROR(VLOOKUP($C63,Dates!$A:$C,1,FALSE)),"",VLOOKUP($C63,Dates!$A:$C,MATCH(Y$1,Dates!$A$1:$C$1,0),FALSE))</f>
        <v/>
      </c>
    </row>
    <row r="64" spans="1:25" x14ac:dyDescent="0.25">
      <c r="A64">
        <v>163</v>
      </c>
      <c r="B64" t="s">
        <v>65</v>
      </c>
      <c r="C64" t="str">
        <f t="shared" si="3"/>
        <v>163AM</v>
      </c>
      <c r="E64">
        <f t="shared" si="7"/>
        <v>1</v>
      </c>
      <c r="F64">
        <f t="shared" si="4"/>
        <v>1</v>
      </c>
      <c r="G64">
        <f>IF(MOD(COUNTIF(Data!$T:$T,"="&amp;C64),32)=0,COUNTIF(Data!$T:$T,"="&amp;C64)/32,"_"&amp;COUNTIF(Data!$T:$T,"="&amp;C64))</f>
        <v>1</v>
      </c>
      <c r="H64">
        <f>MATCH(C64,Data!T:T,0)-1</f>
        <v>3297</v>
      </c>
      <c r="I64" s="358" t="str">
        <f ca="1">IF($G64&gt;1,(SUMPRODUCT(OFFSET(Data!H$1,$H64,,16),OFFSET(Data!H$1,$H64+16,,16))+SUMPRODUCT(OFFSET(Data!H$1,$H64+32,,16),OFFSET(Data!H$1,$H64+48,,16)))/(SUMPRODUCT(OFFSET(Data!H$1,$H64,,16),OFFSET(Data!H$1,$H64,,16))+SUMPRODUCT(OFFSET(Data!H$1,$H64+32,,16),OFFSET(Data!H$1,$H64+32,,16))),"")</f>
        <v/>
      </c>
      <c r="J64" s="358" t="str">
        <f ca="1">IF($G64&gt;1,(SUMPRODUCT(OFFSET(Data!I$1,$H64,,16),OFFSET(Data!I$1,$H64+16,,16))+SUMPRODUCT(OFFSET(Data!I$1,$H64+32,,16),OFFSET(Data!I$1,$H64+48,,16)))/(SUMPRODUCT(OFFSET(Data!I$1,$H64,,16),OFFSET(Data!I$1,$H64,,16))+SUMPRODUCT(OFFSET(Data!I$1,$H64+32,,16),OFFSET(Data!I$1,$H64+32,,16))),"")</f>
        <v/>
      </c>
      <c r="K64" s="358" t="str">
        <f ca="1">IF($G64&gt;1,(SUMPRODUCT(OFFSET(Data!J$1,$H64,,16),OFFSET(Data!J$1,$H64+16,,16))+SUMPRODUCT(OFFSET(Data!J$1,$H64+32,,16),OFFSET(Data!J$1,$H64+48,,16)))/(SUMPRODUCT(OFFSET(Data!J$1,$H64,,16),OFFSET(Data!J$1,$H64,,16))+SUMPRODUCT(OFFSET(Data!J$1,$H64+32,,16),OFFSET(Data!J$1,$H64+32,,16))),"")</f>
        <v/>
      </c>
      <c r="L64" s="358" t="str">
        <f ca="1">IF($G64&gt;1,(SUMPRODUCT(OFFSET(Data!K$1,$H64,,16),OFFSET(Data!K$1,$H64+16,,16))+SUMPRODUCT(OFFSET(Data!K$1,$H64+32,,16),OFFSET(Data!K$1,$H64+48,,16)))/(SUMPRODUCT(OFFSET(Data!K$1,$H64,,16),OFFSET(Data!K$1,$H64,,16))+SUMPRODUCT(OFFSET(Data!K$1,$H64+32,,16),OFFSET(Data!K$1,$H64+32,,16))),"")</f>
        <v/>
      </c>
      <c r="M64" s="358" t="str">
        <f ca="1">IF($G64&gt;1,(SUMPRODUCT(OFFSET(Data!L$1,$H64,,16),OFFSET(Data!L$1,$H64+16,,16))+SUMPRODUCT(OFFSET(Data!L$1,$H64+32,,16),OFFSET(Data!L$1,$H64+48,,16)))/(SUMPRODUCT(OFFSET(Data!L$1,$H64,,16),OFFSET(Data!L$1,$H64,,16))+SUMPRODUCT(OFFSET(Data!L$1,$H64+32,,16),OFFSET(Data!L$1,$H64+32,,16))),"")</f>
        <v/>
      </c>
      <c r="N64" s="358">
        <f t="shared" ca="1" si="5"/>
        <v>0</v>
      </c>
      <c r="O64" t="str">
        <f ca="1">IF($G64&gt;2,SUMPRODUCT(OFFSET(Data!$H$1,$H64+32,,32),OFFSET(Data!$H$1,$H64+64,,32)),"")</f>
        <v/>
      </c>
      <c r="P64" t="str">
        <f ca="1">IF($G64&gt;2,SUMPRODUCT(OFFSET(Data!$H$1,$H64,,32),OFFSET(Data!$H$1,$H64+64,,32)),"")</f>
        <v/>
      </c>
      <c r="Q64" s="353" t="str">
        <f ca="1">IF($G64&gt;1,INDEX(LINEST(OFFSET(Data!H$1,$H64,,16),OFFSET(Data!H$1,$H64+16,,16),1,1),3,1),"")</f>
        <v/>
      </c>
      <c r="R64" s="353" t="str">
        <f ca="1">IF($G64&gt;1,INDEX(LINEST(OFFSET(Data!I$1,$H64,,16),OFFSET(Data!I$1,$H64+16,,16),1,1),3,1),"")</f>
        <v/>
      </c>
      <c r="S64" s="353" t="str">
        <f ca="1">IF($G64&gt;1,INDEX(LINEST(OFFSET(Data!J$1,$H64,,16),OFFSET(Data!J$1,$H64+16,,16),1,1),3,1),"")</f>
        <v/>
      </c>
      <c r="T64" s="353" t="str">
        <f ca="1">IF($G64&gt;1,INDEX(LINEST(OFFSET(Data!K$1,$H64,,16),OFFSET(Data!K$1,$H64+16,,16),1,1),3,1),"")</f>
        <v/>
      </c>
      <c r="U64" s="353" t="str">
        <f ca="1">IF($G64&gt;1,INDEX(LINEST(OFFSET(Data!L$1,$H64,,16),OFFSET(Data!L$1,$H64+16,,16),1,1),3,1),"")</f>
        <v/>
      </c>
      <c r="V64" s="354" t="str">
        <f t="shared" si="6"/>
        <v/>
      </c>
      <c r="W64" s="355" t="str">
        <f>IF(ISERROR(VLOOKUP($C64,Dates!$A:$C,1,FALSE)),"",VLOOKUP($C64,Dates!$A:$C,MATCH(W$1,Dates!$A$1:$C$1,0),FALSE))</f>
        <v/>
      </c>
      <c r="X64" s="355" t="str">
        <f>IF(ISERROR(VLOOKUP($C64,Dates!$A:$C,1,FALSE)),"",VLOOKUP($C64,Dates!$A:$C,MATCH(X$1,Dates!$A$1:$C$1,0),FALSE))</f>
        <v/>
      </c>
      <c r="Y64" s="355" t="str">
        <f>IF(ISERROR(VLOOKUP($C64,Dates!$A:$C,1,FALSE)),"",VLOOKUP($C64,Dates!$A:$C,MATCH(Y$1,Dates!$A$1:$C$1,0),FALSE))</f>
        <v/>
      </c>
    </row>
    <row r="65" spans="1:25" x14ac:dyDescent="0.25">
      <c r="A65">
        <v>164</v>
      </c>
      <c r="B65" t="s">
        <v>65</v>
      </c>
      <c r="C65" t="str">
        <f t="shared" si="3"/>
        <v>164AM</v>
      </c>
      <c r="E65">
        <f t="shared" si="7"/>
        <v>1</v>
      </c>
      <c r="F65">
        <f t="shared" si="4"/>
        <v>1</v>
      </c>
      <c r="G65">
        <f>IF(MOD(COUNTIF(Data!$T:$T,"="&amp;C65),32)=0,COUNTIF(Data!$T:$T,"="&amp;C65)/32,"_"&amp;COUNTIF(Data!$T:$T,"="&amp;C65))</f>
        <v>1</v>
      </c>
      <c r="H65">
        <f>MATCH(C65,Data!T:T,0)-1</f>
        <v>3361</v>
      </c>
      <c r="I65" s="358" t="str">
        <f ca="1">IF($G65&gt;1,(SUMPRODUCT(OFFSET(Data!H$1,$H65,,16),OFFSET(Data!H$1,$H65+16,,16))+SUMPRODUCT(OFFSET(Data!H$1,$H65+32,,16),OFFSET(Data!H$1,$H65+48,,16)))/(SUMPRODUCT(OFFSET(Data!H$1,$H65,,16),OFFSET(Data!H$1,$H65,,16))+SUMPRODUCT(OFFSET(Data!H$1,$H65+32,,16),OFFSET(Data!H$1,$H65+32,,16))),"")</f>
        <v/>
      </c>
      <c r="J65" s="358" t="str">
        <f ca="1">IF($G65&gt;1,(SUMPRODUCT(OFFSET(Data!I$1,$H65,,16),OFFSET(Data!I$1,$H65+16,,16))+SUMPRODUCT(OFFSET(Data!I$1,$H65+32,,16),OFFSET(Data!I$1,$H65+48,,16)))/(SUMPRODUCT(OFFSET(Data!I$1,$H65,,16),OFFSET(Data!I$1,$H65,,16))+SUMPRODUCT(OFFSET(Data!I$1,$H65+32,,16),OFFSET(Data!I$1,$H65+32,,16))),"")</f>
        <v/>
      </c>
      <c r="K65" s="358" t="str">
        <f ca="1">IF($G65&gt;1,(SUMPRODUCT(OFFSET(Data!J$1,$H65,,16),OFFSET(Data!J$1,$H65+16,,16))+SUMPRODUCT(OFFSET(Data!J$1,$H65+32,,16),OFFSET(Data!J$1,$H65+48,,16)))/(SUMPRODUCT(OFFSET(Data!J$1,$H65,,16),OFFSET(Data!J$1,$H65,,16))+SUMPRODUCT(OFFSET(Data!J$1,$H65+32,,16),OFFSET(Data!J$1,$H65+32,,16))),"")</f>
        <v/>
      </c>
      <c r="L65" s="358" t="str">
        <f ca="1">IF($G65&gt;1,(SUMPRODUCT(OFFSET(Data!K$1,$H65,,16),OFFSET(Data!K$1,$H65+16,,16))+SUMPRODUCT(OFFSET(Data!K$1,$H65+32,,16),OFFSET(Data!K$1,$H65+48,,16)))/(SUMPRODUCT(OFFSET(Data!K$1,$H65,,16),OFFSET(Data!K$1,$H65,,16))+SUMPRODUCT(OFFSET(Data!K$1,$H65+32,,16),OFFSET(Data!K$1,$H65+32,,16))),"")</f>
        <v/>
      </c>
      <c r="M65" s="358" t="str">
        <f ca="1">IF($G65&gt;1,(SUMPRODUCT(OFFSET(Data!L$1,$H65,,16),OFFSET(Data!L$1,$H65+16,,16))+SUMPRODUCT(OFFSET(Data!L$1,$H65+32,,16),OFFSET(Data!L$1,$H65+48,,16)))/(SUMPRODUCT(OFFSET(Data!L$1,$H65,,16),OFFSET(Data!L$1,$H65,,16))+SUMPRODUCT(OFFSET(Data!L$1,$H65+32,,16),OFFSET(Data!L$1,$H65+32,,16))),"")</f>
        <v/>
      </c>
      <c r="N65" s="358">
        <f t="shared" ca="1" si="5"/>
        <v>0</v>
      </c>
      <c r="O65" t="str">
        <f ca="1">IF($G65&gt;2,SUMPRODUCT(OFFSET(Data!$H$1,$H65+32,,32),OFFSET(Data!$H$1,$H65+64,,32)),"")</f>
        <v/>
      </c>
      <c r="P65" t="str">
        <f ca="1">IF($G65&gt;2,SUMPRODUCT(OFFSET(Data!$H$1,$H65,,32),OFFSET(Data!$H$1,$H65+64,,32)),"")</f>
        <v/>
      </c>
      <c r="Q65" s="353" t="str">
        <f ca="1">IF($G65&gt;1,INDEX(LINEST(OFFSET(Data!H$1,$H65,,16),OFFSET(Data!H$1,$H65+16,,16),1,1),3,1),"")</f>
        <v/>
      </c>
      <c r="R65" s="353" t="str">
        <f ca="1">IF($G65&gt;1,INDEX(LINEST(OFFSET(Data!I$1,$H65,,16),OFFSET(Data!I$1,$H65+16,,16),1,1),3,1),"")</f>
        <v/>
      </c>
      <c r="S65" s="353" t="str">
        <f ca="1">IF($G65&gt;1,INDEX(LINEST(OFFSET(Data!J$1,$H65,,16),OFFSET(Data!J$1,$H65+16,,16),1,1),3,1),"")</f>
        <v/>
      </c>
      <c r="T65" s="353" t="str">
        <f ca="1">IF($G65&gt;1,INDEX(LINEST(OFFSET(Data!K$1,$H65,,16),OFFSET(Data!K$1,$H65+16,,16),1,1),3,1),"")</f>
        <v/>
      </c>
      <c r="U65" s="353" t="str">
        <f ca="1">IF($G65&gt;1,INDEX(LINEST(OFFSET(Data!L$1,$H65,,16),OFFSET(Data!L$1,$H65+16,,16),1,1),3,1),"")</f>
        <v/>
      </c>
      <c r="V65" s="354" t="str">
        <f t="shared" si="6"/>
        <v/>
      </c>
      <c r="W65" s="355" t="str">
        <f>IF(ISERROR(VLOOKUP($C65,Dates!$A:$C,1,FALSE)),"",VLOOKUP($C65,Dates!$A:$C,MATCH(W$1,Dates!$A$1:$C$1,0),FALSE))</f>
        <v/>
      </c>
      <c r="X65" s="355" t="str">
        <f>IF(ISERROR(VLOOKUP($C65,Dates!$A:$C,1,FALSE)),"",VLOOKUP($C65,Dates!$A:$C,MATCH(X$1,Dates!$A$1:$C$1,0),FALSE))</f>
        <v/>
      </c>
      <c r="Y65" s="355" t="str">
        <f>IF(ISERROR(VLOOKUP($C65,Dates!$A:$C,1,FALSE)),"",VLOOKUP($C65,Dates!$A:$C,MATCH(Y$1,Dates!$A$1:$C$1,0),FALSE))</f>
        <v/>
      </c>
    </row>
    <row r="66" spans="1:25" x14ac:dyDescent="0.25">
      <c r="A66">
        <v>165</v>
      </c>
      <c r="B66" t="s">
        <v>65</v>
      </c>
      <c r="C66" t="str">
        <f t="shared" si="3"/>
        <v>165AM</v>
      </c>
      <c r="E66">
        <f t="shared" ref="E66:E97" si="8">IF(LEN(INDEX(DivByCount,IF(B66="AM",1,2),MATCH(A66,sum_locID,0)))=0,1,INDEX(DivByCount,IF(B66="AM",1,2),MATCH(A66,sum_locID,0)))</f>
        <v>1</v>
      </c>
      <c r="F66">
        <f t="shared" si="4"/>
        <v>1</v>
      </c>
      <c r="G66">
        <f>IF(MOD(COUNTIF(Data!$T:$T,"="&amp;C66),32)=0,COUNTIF(Data!$T:$T,"="&amp;C66)/32,"_"&amp;COUNTIF(Data!$T:$T,"="&amp;C66))</f>
        <v>1</v>
      </c>
      <c r="H66">
        <f>MATCH(C66,Data!T:T,0)-1</f>
        <v>3425</v>
      </c>
      <c r="I66" s="358" t="str">
        <f ca="1">IF($G66&gt;1,(SUMPRODUCT(OFFSET(Data!H$1,$H66,,16),OFFSET(Data!H$1,$H66+16,,16))+SUMPRODUCT(OFFSET(Data!H$1,$H66+32,,16),OFFSET(Data!H$1,$H66+48,,16)))/(SUMPRODUCT(OFFSET(Data!H$1,$H66,,16),OFFSET(Data!H$1,$H66,,16))+SUMPRODUCT(OFFSET(Data!H$1,$H66+32,,16),OFFSET(Data!H$1,$H66+32,,16))),"")</f>
        <v/>
      </c>
      <c r="J66" s="358" t="str">
        <f ca="1">IF($G66&gt;1,(SUMPRODUCT(OFFSET(Data!I$1,$H66,,16),OFFSET(Data!I$1,$H66+16,,16))+SUMPRODUCT(OFFSET(Data!I$1,$H66+32,,16),OFFSET(Data!I$1,$H66+48,,16)))/(SUMPRODUCT(OFFSET(Data!I$1,$H66,,16),OFFSET(Data!I$1,$H66,,16))+SUMPRODUCT(OFFSET(Data!I$1,$H66+32,,16),OFFSET(Data!I$1,$H66+32,,16))),"")</f>
        <v/>
      </c>
      <c r="K66" s="358" t="str">
        <f ca="1">IF($G66&gt;1,(SUMPRODUCT(OFFSET(Data!J$1,$H66,,16),OFFSET(Data!J$1,$H66+16,,16))+SUMPRODUCT(OFFSET(Data!J$1,$H66+32,,16),OFFSET(Data!J$1,$H66+48,,16)))/(SUMPRODUCT(OFFSET(Data!J$1,$H66,,16),OFFSET(Data!J$1,$H66,,16))+SUMPRODUCT(OFFSET(Data!J$1,$H66+32,,16),OFFSET(Data!J$1,$H66+32,,16))),"")</f>
        <v/>
      </c>
      <c r="L66" s="358" t="str">
        <f ca="1">IF($G66&gt;1,(SUMPRODUCT(OFFSET(Data!K$1,$H66,,16),OFFSET(Data!K$1,$H66+16,,16))+SUMPRODUCT(OFFSET(Data!K$1,$H66+32,,16),OFFSET(Data!K$1,$H66+48,,16)))/(SUMPRODUCT(OFFSET(Data!K$1,$H66,,16),OFFSET(Data!K$1,$H66,,16))+SUMPRODUCT(OFFSET(Data!K$1,$H66+32,,16),OFFSET(Data!K$1,$H66+32,,16))),"")</f>
        <v/>
      </c>
      <c r="M66" s="358" t="str">
        <f ca="1">IF($G66&gt;1,(SUMPRODUCT(OFFSET(Data!L$1,$H66,,16),OFFSET(Data!L$1,$H66+16,,16))+SUMPRODUCT(OFFSET(Data!L$1,$H66+32,,16),OFFSET(Data!L$1,$H66+48,,16)))/(SUMPRODUCT(OFFSET(Data!L$1,$H66,,16),OFFSET(Data!L$1,$H66,,16))+SUMPRODUCT(OFFSET(Data!L$1,$H66+32,,16),OFFSET(Data!L$1,$H66+32,,16))),"")</f>
        <v/>
      </c>
      <c r="N66" s="358">
        <f t="shared" ca="1" si="5"/>
        <v>0</v>
      </c>
      <c r="O66" t="str">
        <f ca="1">IF($G66&gt;2,SUMPRODUCT(OFFSET(Data!$H$1,$H66+32,,32),OFFSET(Data!$H$1,$H66+64,,32)),"")</f>
        <v/>
      </c>
      <c r="P66" t="str">
        <f ca="1">IF($G66&gt;2,SUMPRODUCT(OFFSET(Data!$H$1,$H66,,32),OFFSET(Data!$H$1,$H66+64,,32)),"")</f>
        <v/>
      </c>
      <c r="Q66" s="353" t="str">
        <f ca="1">IF($G66&gt;1,INDEX(LINEST(OFFSET(Data!H$1,$H66,,16),OFFSET(Data!H$1,$H66+16,,16),1,1),3,1),"")</f>
        <v/>
      </c>
      <c r="R66" s="353" t="str">
        <f ca="1">IF($G66&gt;1,INDEX(LINEST(OFFSET(Data!I$1,$H66,,16),OFFSET(Data!I$1,$H66+16,,16),1,1),3,1),"")</f>
        <v/>
      </c>
      <c r="S66" s="353" t="str">
        <f ca="1">IF($G66&gt;1,INDEX(LINEST(OFFSET(Data!J$1,$H66,,16),OFFSET(Data!J$1,$H66+16,,16),1,1),3,1),"")</f>
        <v/>
      </c>
      <c r="T66" s="353" t="str">
        <f ca="1">IF($G66&gt;1,INDEX(LINEST(OFFSET(Data!K$1,$H66,,16),OFFSET(Data!K$1,$H66+16,,16),1,1),3,1),"")</f>
        <v/>
      </c>
      <c r="U66" s="353" t="str">
        <f ca="1">IF($G66&gt;1,INDEX(LINEST(OFFSET(Data!L$1,$H66,,16),OFFSET(Data!L$1,$H66+16,,16),1,1),3,1),"")</f>
        <v/>
      </c>
      <c r="V66" s="354" t="str">
        <f t="shared" si="6"/>
        <v/>
      </c>
      <c r="W66" s="355" t="str">
        <f>IF(ISERROR(VLOOKUP($C66,Dates!$A:$C,1,FALSE)),"",VLOOKUP($C66,Dates!$A:$C,MATCH(W$1,Dates!$A$1:$C$1,0),FALSE))</f>
        <v/>
      </c>
      <c r="X66" s="355" t="str">
        <f>IF(ISERROR(VLOOKUP($C66,Dates!$A:$C,1,FALSE)),"",VLOOKUP($C66,Dates!$A:$C,MATCH(X$1,Dates!$A$1:$C$1,0),FALSE))</f>
        <v/>
      </c>
      <c r="Y66" s="355" t="str">
        <f>IF(ISERROR(VLOOKUP($C66,Dates!$A:$C,1,FALSE)),"",VLOOKUP($C66,Dates!$A:$C,MATCH(Y$1,Dates!$A$1:$C$1,0),FALSE))</f>
        <v/>
      </c>
    </row>
    <row r="67" spans="1:25" x14ac:dyDescent="0.25">
      <c r="A67">
        <v>166</v>
      </c>
      <c r="B67" t="s">
        <v>65</v>
      </c>
      <c r="C67" t="str">
        <f t="shared" ref="C67:C130" si="9">A67&amp;B67</f>
        <v>166AM</v>
      </c>
      <c r="E67">
        <f t="shared" si="8"/>
        <v>1</v>
      </c>
      <c r="F67">
        <f t="shared" ref="F67:F130" si="10">IF(G67&lt;2,IF(G67&lt;1,NA(),1),IF(SUM(I67:M67)/5&lt;SumProdMax,1,IF(ISNA(V67),G67,IF(NOT(V67),G67,IF(Q67&gt;CorrMin,G67,NA())))))</f>
        <v>1</v>
      </c>
      <c r="G67">
        <f>IF(MOD(COUNTIF(Data!$T:$T,"="&amp;C67),32)=0,COUNTIF(Data!$T:$T,"="&amp;C67)/32,"_"&amp;COUNTIF(Data!$T:$T,"="&amp;C67))</f>
        <v>1</v>
      </c>
      <c r="H67">
        <f>MATCH(C67,Data!T:T,0)-1</f>
        <v>3489</v>
      </c>
      <c r="I67" s="358" t="str">
        <f ca="1">IF($G67&gt;1,(SUMPRODUCT(OFFSET(Data!H$1,$H67,,16),OFFSET(Data!H$1,$H67+16,,16))+SUMPRODUCT(OFFSET(Data!H$1,$H67+32,,16),OFFSET(Data!H$1,$H67+48,,16)))/(SUMPRODUCT(OFFSET(Data!H$1,$H67,,16),OFFSET(Data!H$1,$H67,,16))+SUMPRODUCT(OFFSET(Data!H$1,$H67+32,,16),OFFSET(Data!H$1,$H67+32,,16))),"")</f>
        <v/>
      </c>
      <c r="J67" s="358" t="str">
        <f ca="1">IF($G67&gt;1,(SUMPRODUCT(OFFSET(Data!I$1,$H67,,16),OFFSET(Data!I$1,$H67+16,,16))+SUMPRODUCT(OFFSET(Data!I$1,$H67+32,,16),OFFSET(Data!I$1,$H67+48,,16)))/(SUMPRODUCT(OFFSET(Data!I$1,$H67,,16),OFFSET(Data!I$1,$H67,,16))+SUMPRODUCT(OFFSET(Data!I$1,$H67+32,,16),OFFSET(Data!I$1,$H67+32,,16))),"")</f>
        <v/>
      </c>
      <c r="K67" s="358" t="str">
        <f ca="1">IF($G67&gt;1,(SUMPRODUCT(OFFSET(Data!J$1,$H67,,16),OFFSET(Data!J$1,$H67+16,,16))+SUMPRODUCT(OFFSET(Data!J$1,$H67+32,,16),OFFSET(Data!J$1,$H67+48,,16)))/(SUMPRODUCT(OFFSET(Data!J$1,$H67,,16),OFFSET(Data!J$1,$H67,,16))+SUMPRODUCT(OFFSET(Data!J$1,$H67+32,,16),OFFSET(Data!J$1,$H67+32,,16))),"")</f>
        <v/>
      </c>
      <c r="L67" s="358" t="str">
        <f ca="1">IF($G67&gt;1,(SUMPRODUCT(OFFSET(Data!K$1,$H67,,16),OFFSET(Data!K$1,$H67+16,,16))+SUMPRODUCT(OFFSET(Data!K$1,$H67+32,,16),OFFSET(Data!K$1,$H67+48,,16)))/(SUMPRODUCT(OFFSET(Data!K$1,$H67,,16),OFFSET(Data!K$1,$H67,,16))+SUMPRODUCT(OFFSET(Data!K$1,$H67+32,,16),OFFSET(Data!K$1,$H67+32,,16))),"")</f>
        <v/>
      </c>
      <c r="M67" s="358" t="str">
        <f ca="1">IF($G67&gt;1,(SUMPRODUCT(OFFSET(Data!L$1,$H67,,16),OFFSET(Data!L$1,$H67+16,,16))+SUMPRODUCT(OFFSET(Data!L$1,$H67+32,,16),OFFSET(Data!L$1,$H67+48,,16)))/(SUMPRODUCT(OFFSET(Data!L$1,$H67,,16),OFFSET(Data!L$1,$H67,,16))+SUMPRODUCT(OFFSET(Data!L$1,$H67+32,,16),OFFSET(Data!L$1,$H67+32,,16))),"")</f>
        <v/>
      </c>
      <c r="N67" s="358">
        <f t="shared" ref="N67:N130" ca="1" si="11">SUM(I67:M67)</f>
        <v>0</v>
      </c>
      <c r="O67" t="str">
        <f ca="1">IF($G67&gt;2,SUMPRODUCT(OFFSET(Data!$H$1,$H67+32,,32),OFFSET(Data!$H$1,$H67+64,,32)),"")</f>
        <v/>
      </c>
      <c r="P67" t="str">
        <f ca="1">IF($G67&gt;2,SUMPRODUCT(OFFSET(Data!$H$1,$H67,,32),OFFSET(Data!$H$1,$H67+64,,32)),"")</f>
        <v/>
      </c>
      <c r="Q67" s="353" t="str">
        <f ca="1">IF($G67&gt;1,INDEX(LINEST(OFFSET(Data!H$1,$H67,,16),OFFSET(Data!H$1,$H67+16,,16),1,1),3,1),"")</f>
        <v/>
      </c>
      <c r="R67" s="353" t="str">
        <f ca="1">IF($G67&gt;1,INDEX(LINEST(OFFSET(Data!I$1,$H67,,16),OFFSET(Data!I$1,$H67+16,,16),1,1),3,1),"")</f>
        <v/>
      </c>
      <c r="S67" s="353" t="str">
        <f ca="1">IF($G67&gt;1,INDEX(LINEST(OFFSET(Data!J$1,$H67,,16),OFFSET(Data!J$1,$H67+16,,16),1,1),3,1),"")</f>
        <v/>
      </c>
      <c r="T67" s="353" t="str">
        <f ca="1">IF($G67&gt;1,INDEX(LINEST(OFFSET(Data!K$1,$H67,,16),OFFSET(Data!K$1,$H67+16,,16),1,1),3,1),"")</f>
        <v/>
      </c>
      <c r="U67" s="353" t="str">
        <f ca="1">IF($G67&gt;1,INDEX(LINEST(OFFSET(Data!L$1,$H67,,16),OFFSET(Data!L$1,$H67+16,,16),1,1),3,1),"")</f>
        <v/>
      </c>
      <c r="V67" s="354" t="str">
        <f t="shared" ref="V67:V130" si="12">IF(ISNUMBER(W67),IF(NOT(Z67),W67=X67,FALSE),"")</f>
        <v/>
      </c>
      <c r="W67" s="355" t="str">
        <f>IF(ISERROR(VLOOKUP($C67,Dates!$A:$C,1,FALSE)),"",VLOOKUP($C67,Dates!$A:$C,MATCH(W$1,Dates!$A$1:$C$1,0),FALSE))</f>
        <v/>
      </c>
      <c r="X67" s="355" t="str">
        <f>IF(ISERROR(VLOOKUP($C67,Dates!$A:$C,1,FALSE)),"",VLOOKUP($C67,Dates!$A:$C,MATCH(X$1,Dates!$A$1:$C$1,0),FALSE))</f>
        <v/>
      </c>
      <c r="Y67" s="355" t="str">
        <f>IF(ISERROR(VLOOKUP($C67,Dates!$A:$C,1,FALSE)),"",VLOOKUP($C67,Dates!$A:$C,MATCH(Y$1,Dates!$A$1:$C$1,0),FALSE))</f>
        <v/>
      </c>
    </row>
    <row r="68" spans="1:25" x14ac:dyDescent="0.25">
      <c r="A68">
        <v>167</v>
      </c>
      <c r="B68" t="s">
        <v>65</v>
      </c>
      <c r="C68" t="str">
        <f t="shared" si="9"/>
        <v>167AM</v>
      </c>
      <c r="E68">
        <f t="shared" si="8"/>
        <v>1</v>
      </c>
      <c r="F68">
        <f t="shared" si="10"/>
        <v>1</v>
      </c>
      <c r="G68">
        <f>IF(MOD(COUNTIF(Data!$T:$T,"="&amp;C68),32)=0,COUNTIF(Data!$T:$T,"="&amp;C68)/32,"_"&amp;COUNTIF(Data!$T:$T,"="&amp;C68))</f>
        <v>1</v>
      </c>
      <c r="H68">
        <f>MATCH(C68,Data!T:T,0)-1</f>
        <v>3553</v>
      </c>
      <c r="I68" s="358" t="str">
        <f ca="1">IF($G68&gt;1,(SUMPRODUCT(OFFSET(Data!H$1,$H68,,16),OFFSET(Data!H$1,$H68+16,,16))+SUMPRODUCT(OFFSET(Data!H$1,$H68+32,,16),OFFSET(Data!H$1,$H68+48,,16)))/(SUMPRODUCT(OFFSET(Data!H$1,$H68,,16),OFFSET(Data!H$1,$H68,,16))+SUMPRODUCT(OFFSET(Data!H$1,$H68+32,,16),OFFSET(Data!H$1,$H68+32,,16))),"")</f>
        <v/>
      </c>
      <c r="J68" s="358" t="str">
        <f ca="1">IF($G68&gt;1,(SUMPRODUCT(OFFSET(Data!I$1,$H68,,16),OFFSET(Data!I$1,$H68+16,,16))+SUMPRODUCT(OFFSET(Data!I$1,$H68+32,,16),OFFSET(Data!I$1,$H68+48,,16)))/(SUMPRODUCT(OFFSET(Data!I$1,$H68,,16),OFFSET(Data!I$1,$H68,,16))+SUMPRODUCT(OFFSET(Data!I$1,$H68+32,,16),OFFSET(Data!I$1,$H68+32,,16))),"")</f>
        <v/>
      </c>
      <c r="K68" s="358" t="str">
        <f ca="1">IF($G68&gt;1,(SUMPRODUCT(OFFSET(Data!J$1,$H68,,16),OFFSET(Data!J$1,$H68+16,,16))+SUMPRODUCT(OFFSET(Data!J$1,$H68+32,,16),OFFSET(Data!J$1,$H68+48,,16)))/(SUMPRODUCT(OFFSET(Data!J$1,$H68,,16),OFFSET(Data!J$1,$H68,,16))+SUMPRODUCT(OFFSET(Data!J$1,$H68+32,,16),OFFSET(Data!J$1,$H68+32,,16))),"")</f>
        <v/>
      </c>
      <c r="L68" s="358" t="str">
        <f ca="1">IF($G68&gt;1,(SUMPRODUCT(OFFSET(Data!K$1,$H68,,16),OFFSET(Data!K$1,$H68+16,,16))+SUMPRODUCT(OFFSET(Data!K$1,$H68+32,,16),OFFSET(Data!K$1,$H68+48,,16)))/(SUMPRODUCT(OFFSET(Data!K$1,$H68,,16),OFFSET(Data!K$1,$H68,,16))+SUMPRODUCT(OFFSET(Data!K$1,$H68+32,,16),OFFSET(Data!K$1,$H68+32,,16))),"")</f>
        <v/>
      </c>
      <c r="M68" s="358" t="str">
        <f ca="1">IF($G68&gt;1,(SUMPRODUCT(OFFSET(Data!L$1,$H68,,16),OFFSET(Data!L$1,$H68+16,,16))+SUMPRODUCT(OFFSET(Data!L$1,$H68+32,,16),OFFSET(Data!L$1,$H68+48,,16)))/(SUMPRODUCT(OFFSET(Data!L$1,$H68,,16),OFFSET(Data!L$1,$H68,,16))+SUMPRODUCT(OFFSET(Data!L$1,$H68+32,,16),OFFSET(Data!L$1,$H68+32,,16))),"")</f>
        <v/>
      </c>
      <c r="N68" s="358">
        <f t="shared" ca="1" si="11"/>
        <v>0</v>
      </c>
      <c r="O68" t="str">
        <f ca="1">IF($G68&gt;2,SUMPRODUCT(OFFSET(Data!$H$1,$H68+32,,32),OFFSET(Data!$H$1,$H68+64,,32)),"")</f>
        <v/>
      </c>
      <c r="P68" t="str">
        <f ca="1">IF($G68&gt;2,SUMPRODUCT(OFFSET(Data!$H$1,$H68,,32),OFFSET(Data!$H$1,$H68+64,,32)),"")</f>
        <v/>
      </c>
      <c r="Q68" s="353" t="str">
        <f ca="1">IF($G68&gt;1,INDEX(LINEST(OFFSET(Data!H$1,$H68,,16),OFFSET(Data!H$1,$H68+16,,16),1,1),3,1),"")</f>
        <v/>
      </c>
      <c r="R68" s="353" t="str">
        <f ca="1">IF($G68&gt;1,INDEX(LINEST(OFFSET(Data!I$1,$H68,,16),OFFSET(Data!I$1,$H68+16,,16),1,1),3,1),"")</f>
        <v/>
      </c>
      <c r="S68" s="353" t="str">
        <f ca="1">IF($G68&gt;1,INDEX(LINEST(OFFSET(Data!J$1,$H68,,16),OFFSET(Data!J$1,$H68+16,,16),1,1),3,1),"")</f>
        <v/>
      </c>
      <c r="T68" s="353" t="str">
        <f ca="1">IF($G68&gt;1,INDEX(LINEST(OFFSET(Data!K$1,$H68,,16),OFFSET(Data!K$1,$H68+16,,16),1,1),3,1),"")</f>
        <v/>
      </c>
      <c r="U68" s="353" t="str">
        <f ca="1">IF($G68&gt;1,INDEX(LINEST(OFFSET(Data!L$1,$H68,,16),OFFSET(Data!L$1,$H68+16,,16),1,1),3,1),"")</f>
        <v/>
      </c>
      <c r="V68" s="354" t="str">
        <f t="shared" si="12"/>
        <v/>
      </c>
      <c r="W68" s="355" t="str">
        <f>IF(ISERROR(VLOOKUP($C68,Dates!$A:$C,1,FALSE)),"",VLOOKUP($C68,Dates!$A:$C,MATCH(W$1,Dates!$A$1:$C$1,0),FALSE))</f>
        <v/>
      </c>
      <c r="X68" s="355" t="str">
        <f>IF(ISERROR(VLOOKUP($C68,Dates!$A:$C,1,FALSE)),"",VLOOKUP($C68,Dates!$A:$C,MATCH(X$1,Dates!$A$1:$C$1,0),FALSE))</f>
        <v/>
      </c>
      <c r="Y68" s="355" t="str">
        <f>IF(ISERROR(VLOOKUP($C68,Dates!$A:$C,1,FALSE)),"",VLOOKUP($C68,Dates!$A:$C,MATCH(Y$1,Dates!$A$1:$C$1,0),FALSE))</f>
        <v/>
      </c>
    </row>
    <row r="69" spans="1:25" x14ac:dyDescent="0.25">
      <c r="A69">
        <v>168</v>
      </c>
      <c r="B69" t="s">
        <v>65</v>
      </c>
      <c r="C69" t="str">
        <f t="shared" si="9"/>
        <v>168AM</v>
      </c>
      <c r="E69" t="e">
        <f t="shared" si="8"/>
        <v>#N/A</v>
      </c>
      <c r="F69" t="e">
        <f t="shared" si="10"/>
        <v>#N/A</v>
      </c>
      <c r="G69">
        <f>IF(MOD(COUNTIF(Data!$T:$T,"="&amp;C69),32)=0,COUNTIF(Data!$T:$T,"="&amp;C69)/32,"_"&amp;COUNTIF(Data!$T:$T,"="&amp;C69))</f>
        <v>0</v>
      </c>
      <c r="H69" t="e">
        <f>MATCH(C69,Data!T:T,0)-1</f>
        <v>#N/A</v>
      </c>
      <c r="I69" s="358" t="str">
        <f ca="1">IF($G69&gt;1,(SUMPRODUCT(OFFSET(Data!H$1,$H69,,16),OFFSET(Data!H$1,$H69+16,,16))+SUMPRODUCT(OFFSET(Data!H$1,$H69+32,,16),OFFSET(Data!H$1,$H69+48,,16)))/(SUMPRODUCT(OFFSET(Data!H$1,$H69,,16),OFFSET(Data!H$1,$H69,,16))+SUMPRODUCT(OFFSET(Data!H$1,$H69+32,,16),OFFSET(Data!H$1,$H69+32,,16))),"")</f>
        <v/>
      </c>
      <c r="J69" s="358" t="str">
        <f ca="1">IF($G69&gt;1,(SUMPRODUCT(OFFSET(Data!I$1,$H69,,16),OFFSET(Data!I$1,$H69+16,,16))+SUMPRODUCT(OFFSET(Data!I$1,$H69+32,,16),OFFSET(Data!I$1,$H69+48,,16)))/(SUMPRODUCT(OFFSET(Data!I$1,$H69,,16),OFFSET(Data!I$1,$H69,,16))+SUMPRODUCT(OFFSET(Data!I$1,$H69+32,,16),OFFSET(Data!I$1,$H69+32,,16))),"")</f>
        <v/>
      </c>
      <c r="K69" s="358" t="str">
        <f ca="1">IF($G69&gt;1,(SUMPRODUCT(OFFSET(Data!J$1,$H69,,16),OFFSET(Data!J$1,$H69+16,,16))+SUMPRODUCT(OFFSET(Data!J$1,$H69+32,,16),OFFSET(Data!J$1,$H69+48,,16)))/(SUMPRODUCT(OFFSET(Data!J$1,$H69,,16),OFFSET(Data!J$1,$H69,,16))+SUMPRODUCT(OFFSET(Data!J$1,$H69+32,,16),OFFSET(Data!J$1,$H69+32,,16))),"")</f>
        <v/>
      </c>
      <c r="L69" s="358" t="str">
        <f ca="1">IF($G69&gt;1,(SUMPRODUCT(OFFSET(Data!K$1,$H69,,16),OFFSET(Data!K$1,$H69+16,,16))+SUMPRODUCT(OFFSET(Data!K$1,$H69+32,,16),OFFSET(Data!K$1,$H69+48,,16)))/(SUMPRODUCT(OFFSET(Data!K$1,$H69,,16),OFFSET(Data!K$1,$H69,,16))+SUMPRODUCT(OFFSET(Data!K$1,$H69+32,,16),OFFSET(Data!K$1,$H69+32,,16))),"")</f>
        <v/>
      </c>
      <c r="M69" s="358" t="str">
        <f ca="1">IF($G69&gt;1,(SUMPRODUCT(OFFSET(Data!L$1,$H69,,16),OFFSET(Data!L$1,$H69+16,,16))+SUMPRODUCT(OFFSET(Data!L$1,$H69+32,,16),OFFSET(Data!L$1,$H69+48,,16)))/(SUMPRODUCT(OFFSET(Data!L$1,$H69,,16),OFFSET(Data!L$1,$H69,,16))+SUMPRODUCT(OFFSET(Data!L$1,$H69+32,,16),OFFSET(Data!L$1,$H69+32,,16))),"")</f>
        <v/>
      </c>
      <c r="N69" s="358">
        <f t="shared" ca="1" si="11"/>
        <v>0</v>
      </c>
      <c r="O69" t="str">
        <f ca="1">IF($G69&gt;2,SUMPRODUCT(OFFSET(Data!$H$1,$H69+32,,32),OFFSET(Data!$H$1,$H69+64,,32)),"")</f>
        <v/>
      </c>
      <c r="P69" t="str">
        <f ca="1">IF($G69&gt;2,SUMPRODUCT(OFFSET(Data!$H$1,$H69,,32),OFFSET(Data!$H$1,$H69+64,,32)),"")</f>
        <v/>
      </c>
      <c r="Q69" s="353" t="str">
        <f ca="1">IF($G69&gt;1,INDEX(LINEST(OFFSET(Data!H$1,$H69,,16),OFFSET(Data!H$1,$H69+16,,16),1,1),3,1),"")</f>
        <v/>
      </c>
      <c r="R69" s="353" t="str">
        <f ca="1">IF($G69&gt;1,INDEX(LINEST(OFFSET(Data!I$1,$H69,,16),OFFSET(Data!I$1,$H69+16,,16),1,1),3,1),"")</f>
        <v/>
      </c>
      <c r="S69" s="353" t="str">
        <f ca="1">IF($G69&gt;1,INDEX(LINEST(OFFSET(Data!J$1,$H69,,16),OFFSET(Data!J$1,$H69+16,,16),1,1),3,1),"")</f>
        <v/>
      </c>
      <c r="T69" s="353" t="str">
        <f ca="1">IF($G69&gt;1,INDEX(LINEST(OFFSET(Data!K$1,$H69,,16),OFFSET(Data!K$1,$H69+16,,16),1,1),3,1),"")</f>
        <v/>
      </c>
      <c r="U69" s="353" t="str">
        <f ca="1">IF($G69&gt;1,INDEX(LINEST(OFFSET(Data!L$1,$H69,,16),OFFSET(Data!L$1,$H69+16,,16),1,1),3,1),"")</f>
        <v/>
      </c>
      <c r="V69" s="354" t="str">
        <f t="shared" si="12"/>
        <v/>
      </c>
      <c r="W69" s="355" t="str">
        <f>IF(ISERROR(VLOOKUP($C69,Dates!$A:$C,1,FALSE)),"",VLOOKUP($C69,Dates!$A:$C,MATCH(W$1,Dates!$A$1:$C$1,0),FALSE))</f>
        <v/>
      </c>
      <c r="X69" s="355" t="str">
        <f>IF(ISERROR(VLOOKUP($C69,Dates!$A:$C,1,FALSE)),"",VLOOKUP($C69,Dates!$A:$C,MATCH(X$1,Dates!$A$1:$C$1,0),FALSE))</f>
        <v/>
      </c>
      <c r="Y69" s="355" t="str">
        <f>IF(ISERROR(VLOOKUP($C69,Dates!$A:$C,1,FALSE)),"",VLOOKUP($C69,Dates!$A:$C,MATCH(Y$1,Dates!$A$1:$C$1,0),FALSE))</f>
        <v/>
      </c>
    </row>
    <row r="70" spans="1:25" x14ac:dyDescent="0.25">
      <c r="A70">
        <v>169</v>
      </c>
      <c r="B70" t="s">
        <v>65</v>
      </c>
      <c r="C70" t="str">
        <f t="shared" si="9"/>
        <v>169AM</v>
      </c>
      <c r="E70" t="e">
        <f t="shared" si="8"/>
        <v>#N/A</v>
      </c>
      <c r="F70" t="e">
        <f t="shared" si="10"/>
        <v>#N/A</v>
      </c>
      <c r="G70">
        <f>IF(MOD(COUNTIF(Data!$T:$T,"="&amp;C70),32)=0,COUNTIF(Data!$T:$T,"="&amp;C70)/32,"_"&amp;COUNTIF(Data!$T:$T,"="&amp;C70))</f>
        <v>0</v>
      </c>
      <c r="H70" t="e">
        <f>MATCH(C70,Data!T:T,0)-1</f>
        <v>#N/A</v>
      </c>
      <c r="I70" s="358" t="str">
        <f ca="1">IF($G70&gt;1,(SUMPRODUCT(OFFSET(Data!H$1,$H70,,16),OFFSET(Data!H$1,$H70+16,,16))+SUMPRODUCT(OFFSET(Data!H$1,$H70+32,,16),OFFSET(Data!H$1,$H70+48,,16)))/(SUMPRODUCT(OFFSET(Data!H$1,$H70,,16),OFFSET(Data!H$1,$H70,,16))+SUMPRODUCT(OFFSET(Data!H$1,$H70+32,,16),OFFSET(Data!H$1,$H70+32,,16))),"")</f>
        <v/>
      </c>
      <c r="J70" s="358" t="str">
        <f ca="1">IF($G70&gt;1,(SUMPRODUCT(OFFSET(Data!I$1,$H70,,16),OFFSET(Data!I$1,$H70+16,,16))+SUMPRODUCT(OFFSET(Data!I$1,$H70+32,,16),OFFSET(Data!I$1,$H70+48,,16)))/(SUMPRODUCT(OFFSET(Data!I$1,$H70,,16),OFFSET(Data!I$1,$H70,,16))+SUMPRODUCT(OFFSET(Data!I$1,$H70+32,,16),OFFSET(Data!I$1,$H70+32,,16))),"")</f>
        <v/>
      </c>
      <c r="K70" s="358" t="str">
        <f ca="1">IF($G70&gt;1,(SUMPRODUCT(OFFSET(Data!J$1,$H70,,16),OFFSET(Data!J$1,$H70+16,,16))+SUMPRODUCT(OFFSET(Data!J$1,$H70+32,,16),OFFSET(Data!J$1,$H70+48,,16)))/(SUMPRODUCT(OFFSET(Data!J$1,$H70,,16),OFFSET(Data!J$1,$H70,,16))+SUMPRODUCT(OFFSET(Data!J$1,$H70+32,,16),OFFSET(Data!J$1,$H70+32,,16))),"")</f>
        <v/>
      </c>
      <c r="L70" s="358" t="str">
        <f ca="1">IF($G70&gt;1,(SUMPRODUCT(OFFSET(Data!K$1,$H70,,16),OFFSET(Data!K$1,$H70+16,,16))+SUMPRODUCT(OFFSET(Data!K$1,$H70+32,,16),OFFSET(Data!K$1,$H70+48,,16)))/(SUMPRODUCT(OFFSET(Data!K$1,$H70,,16),OFFSET(Data!K$1,$H70,,16))+SUMPRODUCT(OFFSET(Data!K$1,$H70+32,,16),OFFSET(Data!K$1,$H70+32,,16))),"")</f>
        <v/>
      </c>
      <c r="M70" s="358" t="str">
        <f ca="1">IF($G70&gt;1,(SUMPRODUCT(OFFSET(Data!L$1,$H70,,16),OFFSET(Data!L$1,$H70+16,,16))+SUMPRODUCT(OFFSET(Data!L$1,$H70+32,,16),OFFSET(Data!L$1,$H70+48,,16)))/(SUMPRODUCT(OFFSET(Data!L$1,$H70,,16),OFFSET(Data!L$1,$H70,,16))+SUMPRODUCT(OFFSET(Data!L$1,$H70+32,,16),OFFSET(Data!L$1,$H70+32,,16))),"")</f>
        <v/>
      </c>
      <c r="N70" s="358">
        <f t="shared" ca="1" si="11"/>
        <v>0</v>
      </c>
      <c r="O70" t="str">
        <f ca="1">IF($G70&gt;2,SUMPRODUCT(OFFSET(Data!$H$1,$H70+32,,32),OFFSET(Data!$H$1,$H70+64,,32)),"")</f>
        <v/>
      </c>
      <c r="P70" t="str">
        <f ca="1">IF($G70&gt;2,SUMPRODUCT(OFFSET(Data!$H$1,$H70,,32),OFFSET(Data!$H$1,$H70+64,,32)),"")</f>
        <v/>
      </c>
      <c r="Q70" s="353" t="str">
        <f ca="1">IF($G70&gt;1,INDEX(LINEST(OFFSET(Data!H$1,$H70,,16),OFFSET(Data!H$1,$H70+16,,16),1,1),3,1),"")</f>
        <v/>
      </c>
      <c r="R70" s="353" t="str">
        <f ca="1">IF($G70&gt;1,INDEX(LINEST(OFFSET(Data!I$1,$H70,,16),OFFSET(Data!I$1,$H70+16,,16),1,1),3,1),"")</f>
        <v/>
      </c>
      <c r="S70" s="353" t="str">
        <f ca="1">IF($G70&gt;1,INDEX(LINEST(OFFSET(Data!J$1,$H70,,16),OFFSET(Data!J$1,$H70+16,,16),1,1),3,1),"")</f>
        <v/>
      </c>
      <c r="T70" s="353" t="str">
        <f ca="1">IF($G70&gt;1,INDEX(LINEST(OFFSET(Data!K$1,$H70,,16),OFFSET(Data!K$1,$H70+16,,16),1,1),3,1),"")</f>
        <v/>
      </c>
      <c r="U70" s="353" t="str">
        <f ca="1">IF($G70&gt;1,INDEX(LINEST(OFFSET(Data!L$1,$H70,,16),OFFSET(Data!L$1,$H70+16,,16),1,1),3,1),"")</f>
        <v/>
      </c>
      <c r="V70" s="354" t="str">
        <f t="shared" si="12"/>
        <v/>
      </c>
      <c r="W70" s="355" t="str">
        <f>IF(ISERROR(VLOOKUP($C70,Dates!$A:$C,1,FALSE)),"",VLOOKUP($C70,Dates!$A:$C,MATCH(W$1,Dates!$A$1:$C$1,0),FALSE))</f>
        <v/>
      </c>
      <c r="X70" s="355" t="str">
        <f>IF(ISERROR(VLOOKUP($C70,Dates!$A:$C,1,FALSE)),"",VLOOKUP($C70,Dates!$A:$C,MATCH(X$1,Dates!$A$1:$C$1,0),FALSE))</f>
        <v/>
      </c>
      <c r="Y70" s="355" t="str">
        <f>IF(ISERROR(VLOOKUP($C70,Dates!$A:$C,1,FALSE)),"",VLOOKUP($C70,Dates!$A:$C,MATCH(Y$1,Dates!$A$1:$C$1,0),FALSE))</f>
        <v/>
      </c>
    </row>
    <row r="71" spans="1:25" x14ac:dyDescent="0.25">
      <c r="A71">
        <v>101</v>
      </c>
      <c r="B71" t="s">
        <v>66</v>
      </c>
      <c r="C71" t="str">
        <f t="shared" si="9"/>
        <v>101PM</v>
      </c>
      <c r="E71">
        <f t="shared" si="8"/>
        <v>1</v>
      </c>
      <c r="F71">
        <f t="shared" si="10"/>
        <v>1</v>
      </c>
      <c r="G71">
        <f>IF(MOD(COUNTIF(Data!$T:$T,"="&amp;C71),32)=0,COUNTIF(Data!$T:$T,"="&amp;C71)/32,"_"&amp;COUNTIF(Data!$T:$T,"="&amp;C71))</f>
        <v>1</v>
      </c>
      <c r="H71">
        <f>MATCH(C71,Data!T:T,0)-1</f>
        <v>33</v>
      </c>
      <c r="I71" s="358" t="str">
        <f ca="1">IF($G71&gt;1,(SUMPRODUCT(OFFSET(Data!H$1,$H71,,16),OFFSET(Data!H$1,$H71+16,,16))+SUMPRODUCT(OFFSET(Data!H$1,$H71+32,,16),OFFSET(Data!H$1,$H71+48,,16)))/(SUMPRODUCT(OFFSET(Data!H$1,$H71,,16),OFFSET(Data!H$1,$H71,,16))+SUMPRODUCT(OFFSET(Data!H$1,$H71+32,,16),OFFSET(Data!H$1,$H71+32,,16))),"")</f>
        <v/>
      </c>
      <c r="J71" s="358" t="str">
        <f ca="1">IF($G71&gt;1,(SUMPRODUCT(OFFSET(Data!I$1,$H71,,16),OFFSET(Data!I$1,$H71+16,,16))+SUMPRODUCT(OFFSET(Data!I$1,$H71+32,,16),OFFSET(Data!I$1,$H71+48,,16)))/(SUMPRODUCT(OFFSET(Data!I$1,$H71,,16),OFFSET(Data!I$1,$H71,,16))+SUMPRODUCT(OFFSET(Data!I$1,$H71+32,,16),OFFSET(Data!I$1,$H71+32,,16))),"")</f>
        <v/>
      </c>
      <c r="K71" s="358" t="str">
        <f ca="1">IF($G71&gt;1,(SUMPRODUCT(OFFSET(Data!J$1,$H71,,16),OFFSET(Data!J$1,$H71+16,,16))+SUMPRODUCT(OFFSET(Data!J$1,$H71+32,,16),OFFSET(Data!J$1,$H71+48,,16)))/(SUMPRODUCT(OFFSET(Data!J$1,$H71,,16),OFFSET(Data!J$1,$H71,,16))+SUMPRODUCT(OFFSET(Data!J$1,$H71+32,,16),OFFSET(Data!J$1,$H71+32,,16))),"")</f>
        <v/>
      </c>
      <c r="L71" s="358" t="str">
        <f ca="1">IF($G71&gt;1,(SUMPRODUCT(OFFSET(Data!K$1,$H71,,16),OFFSET(Data!K$1,$H71+16,,16))+SUMPRODUCT(OFFSET(Data!K$1,$H71+32,,16),OFFSET(Data!K$1,$H71+48,,16)))/(SUMPRODUCT(OFFSET(Data!K$1,$H71,,16),OFFSET(Data!K$1,$H71,,16))+SUMPRODUCT(OFFSET(Data!K$1,$H71+32,,16),OFFSET(Data!K$1,$H71+32,,16))),"")</f>
        <v/>
      </c>
      <c r="M71" s="358" t="str">
        <f ca="1">IF($G71&gt;1,(SUMPRODUCT(OFFSET(Data!L$1,$H71,,16),OFFSET(Data!L$1,$H71+16,,16))+SUMPRODUCT(OFFSET(Data!L$1,$H71+32,,16),OFFSET(Data!L$1,$H71+48,,16)))/(SUMPRODUCT(OFFSET(Data!L$1,$H71,,16),OFFSET(Data!L$1,$H71,,16))+SUMPRODUCT(OFFSET(Data!L$1,$H71+32,,16),OFFSET(Data!L$1,$H71+32,,16))),"")</f>
        <v/>
      </c>
      <c r="N71" s="358">
        <f t="shared" ca="1" si="11"/>
        <v>0</v>
      </c>
      <c r="O71" t="str">
        <f ca="1">IF($G71&gt;2,SUMPRODUCT(OFFSET(Data!$H$1,$H71+32,,32),OFFSET(Data!$H$1,$H71+64,,32)),"")</f>
        <v/>
      </c>
      <c r="P71" t="str">
        <f ca="1">IF($G71&gt;2,SUMPRODUCT(OFFSET(Data!$H$1,$H71,,32),OFFSET(Data!$H$1,$H71+64,,32)),"")</f>
        <v/>
      </c>
      <c r="Q71" s="353" t="str">
        <f ca="1">IF($G71&gt;1,INDEX(LINEST(OFFSET(Data!H$1,$H71,,16),OFFSET(Data!H$1,$H71+16,,16),1,1),3,1),"")</f>
        <v/>
      </c>
      <c r="R71" s="353" t="str">
        <f ca="1">IF($G71&gt;1,INDEX(LINEST(OFFSET(Data!I$1,$H71,,16),OFFSET(Data!I$1,$H71+16,,16),1,1),3,1),"")</f>
        <v/>
      </c>
      <c r="S71" s="353" t="str">
        <f ca="1">IF($G71&gt;1,INDEX(LINEST(OFFSET(Data!J$1,$H71,,16),OFFSET(Data!J$1,$H71+16,,16),1,1),3,1),"")</f>
        <v/>
      </c>
      <c r="T71" s="353" t="str">
        <f ca="1">IF($G71&gt;1,INDEX(LINEST(OFFSET(Data!K$1,$H71,,16),OFFSET(Data!K$1,$H71+16,,16),1,1),3,1),"")</f>
        <v/>
      </c>
      <c r="U71" s="353" t="str">
        <f ca="1">IF($G71&gt;1,INDEX(LINEST(OFFSET(Data!L$1,$H71,,16),OFFSET(Data!L$1,$H71+16,,16),1,1),3,1),"")</f>
        <v/>
      </c>
      <c r="V71" s="354" t="str">
        <f t="shared" si="12"/>
        <v/>
      </c>
      <c r="W71" s="355" t="str">
        <f>IF(ISERROR(VLOOKUP($C71,Dates!$A:$C,1,FALSE)),"",VLOOKUP($C71,Dates!$A:$C,MATCH(W$1,Dates!$A$1:$C$1,0),FALSE))</f>
        <v/>
      </c>
      <c r="X71" s="355" t="str">
        <f>IF(ISERROR(VLOOKUP($C71,Dates!$A:$C,1,FALSE)),"",VLOOKUP($C71,Dates!$A:$C,MATCH(X$1,Dates!$A$1:$C$1,0),FALSE))</f>
        <v/>
      </c>
      <c r="Y71" s="355" t="str">
        <f>IF(ISERROR(VLOOKUP($C71,Dates!$A:$C,1,FALSE)),"",VLOOKUP($C71,Dates!$A:$C,MATCH(Y$1,Dates!$A$1:$C$1,0),FALSE))</f>
        <v/>
      </c>
    </row>
    <row r="72" spans="1:25" x14ac:dyDescent="0.25">
      <c r="A72">
        <v>102</v>
      </c>
      <c r="B72" t="s">
        <v>66</v>
      </c>
      <c r="C72" t="str">
        <f t="shared" si="9"/>
        <v>102PM</v>
      </c>
      <c r="E72">
        <f t="shared" si="8"/>
        <v>1</v>
      </c>
      <c r="F72">
        <f t="shared" ca="1" si="10"/>
        <v>1</v>
      </c>
      <c r="G72">
        <f>IF(MOD(COUNTIF(Data!$T:$T,"="&amp;C72),32)=0,COUNTIF(Data!$T:$T,"="&amp;C72)/32,"_"&amp;COUNTIF(Data!$T:$T,"="&amp;C72))</f>
        <v>2</v>
      </c>
      <c r="H72">
        <f>MATCH(C72,Data!T:T,0)-1</f>
        <v>129</v>
      </c>
      <c r="I72" s="358">
        <f ca="1">IF($G72&gt;1,(SUMPRODUCT(OFFSET(Data!H$1,$H72,,16),OFFSET(Data!H$1,$H72+16,,16))+SUMPRODUCT(OFFSET(Data!H$1,$H72+32,,16),OFFSET(Data!H$1,$H72+48,,16)))/(SUMPRODUCT(OFFSET(Data!H$1,$H72,,16),OFFSET(Data!H$1,$H72,,16))+SUMPRODUCT(OFFSET(Data!H$1,$H72+32,,16),OFFSET(Data!H$1,$H72+32,,16))),"")</f>
        <v>0</v>
      </c>
      <c r="J72" s="358">
        <f ca="1">IF($G72&gt;1,(SUMPRODUCT(OFFSET(Data!I$1,$H72,,16),OFFSET(Data!I$1,$H72+16,,16))+SUMPRODUCT(OFFSET(Data!I$1,$H72+32,,16),OFFSET(Data!I$1,$H72+48,,16)))/(SUMPRODUCT(OFFSET(Data!I$1,$H72,,16),OFFSET(Data!I$1,$H72,,16))+SUMPRODUCT(OFFSET(Data!I$1,$H72+32,,16),OFFSET(Data!I$1,$H72+32,,16))),"")</f>
        <v>0</v>
      </c>
      <c r="K72" s="358">
        <f ca="1">IF($G72&gt;1,(SUMPRODUCT(OFFSET(Data!J$1,$H72,,16),OFFSET(Data!J$1,$H72+16,,16))+SUMPRODUCT(OFFSET(Data!J$1,$H72+32,,16),OFFSET(Data!J$1,$H72+48,,16)))/(SUMPRODUCT(OFFSET(Data!J$1,$H72,,16),OFFSET(Data!J$1,$H72,,16))+SUMPRODUCT(OFFSET(Data!J$1,$H72+32,,16),OFFSET(Data!J$1,$H72+32,,16))),"")</f>
        <v>0</v>
      </c>
      <c r="L72" s="358">
        <f ca="1">IF($G72&gt;1,(SUMPRODUCT(OFFSET(Data!K$1,$H72,,16),OFFSET(Data!K$1,$H72+16,,16))+SUMPRODUCT(OFFSET(Data!K$1,$H72+32,,16),OFFSET(Data!K$1,$H72+48,,16)))/(SUMPRODUCT(OFFSET(Data!K$1,$H72,,16),OFFSET(Data!K$1,$H72,,16))+SUMPRODUCT(OFFSET(Data!K$1,$H72+32,,16),OFFSET(Data!K$1,$H72+32,,16))),"")</f>
        <v>0</v>
      </c>
      <c r="M72" s="358">
        <f ca="1">IF($G72&gt;1,(SUMPRODUCT(OFFSET(Data!L$1,$H72,,16),OFFSET(Data!L$1,$H72+16,,16))+SUMPRODUCT(OFFSET(Data!L$1,$H72+32,,16),OFFSET(Data!L$1,$H72+48,,16)))/(SUMPRODUCT(OFFSET(Data!L$1,$H72,,16),OFFSET(Data!L$1,$H72,,16))+SUMPRODUCT(OFFSET(Data!L$1,$H72+32,,16),OFFSET(Data!L$1,$H72+32,,16))),"")</f>
        <v>0</v>
      </c>
      <c r="N72" s="358">
        <f t="shared" ca="1" si="11"/>
        <v>0</v>
      </c>
      <c r="O72" t="str">
        <f ca="1">IF($G72&gt;2,SUMPRODUCT(OFFSET(Data!$H$1,$H72+32,,32),OFFSET(Data!$H$1,$H72+64,,32)),"")</f>
        <v/>
      </c>
      <c r="P72" t="str">
        <f ca="1">IF($G72&gt;2,SUMPRODUCT(OFFSET(Data!$H$1,$H72,,32),OFFSET(Data!$H$1,$H72+64,,32)),"")</f>
        <v/>
      </c>
      <c r="Q72" s="353">
        <f ca="1">IF($G72&gt;1,INDEX(LINEST(OFFSET(Data!H$1,$H72,,16),OFFSET(Data!H$1,$H72+16,,16),1,1),3,1),"")</f>
        <v>0.11321425616276934</v>
      </c>
      <c r="R72" s="353">
        <f ca="1">IF($G72&gt;1,INDEX(LINEST(OFFSET(Data!I$1,$H72,,16),OFFSET(Data!I$1,$H72+16,,16),1,1),3,1),"")</f>
        <v>0.12180451127819547</v>
      </c>
      <c r="S72" s="353">
        <f ca="1">IF($G72&gt;1,INDEX(LINEST(OFFSET(Data!J$1,$H72,,16),OFFSET(Data!J$1,$H72+16,,16),1,1),3,1),"")</f>
        <v>8.7426777090181179E-2</v>
      </c>
      <c r="T72" s="353">
        <f ca="1">IF($G72&gt;1,INDEX(LINEST(OFFSET(Data!K$1,$H72,,16),OFFSET(Data!K$1,$H72+16,,16),1,1),3,1),"")</f>
        <v>9.230769230769216E-3</v>
      </c>
      <c r="U72" s="353">
        <f ca="1">IF($G72&gt;1,INDEX(LINEST(OFFSET(Data!L$1,$H72,,16),OFFSET(Data!L$1,$H72+16,,16),1,1),3,1),"")</f>
        <v>4.2735042735042673E-2</v>
      </c>
      <c r="V72" s="354" t="str">
        <f t="shared" si="12"/>
        <v/>
      </c>
      <c r="W72" s="355" t="str">
        <f>IF(ISERROR(VLOOKUP($C72,Dates!$A:$C,1,FALSE)),"",VLOOKUP($C72,Dates!$A:$C,MATCH(W$1,Dates!$A$1:$C$1,0),FALSE))</f>
        <v/>
      </c>
      <c r="X72" s="355" t="str">
        <f>IF(ISERROR(VLOOKUP($C72,Dates!$A:$C,1,FALSE)),"",VLOOKUP($C72,Dates!$A:$C,MATCH(X$1,Dates!$A$1:$C$1,0),FALSE))</f>
        <v/>
      </c>
      <c r="Y72" s="355" t="str">
        <f>IF(ISERROR(VLOOKUP($C72,Dates!$A:$C,1,FALSE)),"",VLOOKUP($C72,Dates!$A:$C,MATCH(Y$1,Dates!$A$1:$C$1,0),FALSE))</f>
        <v/>
      </c>
    </row>
    <row r="73" spans="1:25" x14ac:dyDescent="0.25">
      <c r="A73">
        <v>103</v>
      </c>
      <c r="B73" t="s">
        <v>66</v>
      </c>
      <c r="C73" t="str">
        <f t="shared" si="9"/>
        <v>103PM</v>
      </c>
      <c r="E73">
        <f t="shared" si="8"/>
        <v>1</v>
      </c>
      <c r="F73">
        <f t="shared" si="10"/>
        <v>1</v>
      </c>
      <c r="G73">
        <f>IF(MOD(COUNTIF(Data!$T:$T,"="&amp;C73),32)=0,COUNTIF(Data!$T:$T,"="&amp;C73)/32,"_"&amp;COUNTIF(Data!$T:$T,"="&amp;C73))</f>
        <v>1</v>
      </c>
      <c r="H73">
        <f>MATCH(C73,Data!T:T,0)-1</f>
        <v>193</v>
      </c>
      <c r="I73" s="358" t="str">
        <f ca="1">IF($G73&gt;1,(SUMPRODUCT(OFFSET(Data!H$1,$H73,,16),OFFSET(Data!H$1,$H73+16,,16))+SUMPRODUCT(OFFSET(Data!H$1,$H73+32,,16),OFFSET(Data!H$1,$H73+48,,16)))/(SUMPRODUCT(OFFSET(Data!H$1,$H73,,16),OFFSET(Data!H$1,$H73,,16))+SUMPRODUCT(OFFSET(Data!H$1,$H73+32,,16),OFFSET(Data!H$1,$H73+32,,16))),"")</f>
        <v/>
      </c>
      <c r="J73" s="358" t="str">
        <f ca="1">IF($G73&gt;1,(SUMPRODUCT(OFFSET(Data!I$1,$H73,,16),OFFSET(Data!I$1,$H73+16,,16))+SUMPRODUCT(OFFSET(Data!I$1,$H73+32,,16),OFFSET(Data!I$1,$H73+48,,16)))/(SUMPRODUCT(OFFSET(Data!I$1,$H73,,16),OFFSET(Data!I$1,$H73,,16))+SUMPRODUCT(OFFSET(Data!I$1,$H73+32,,16),OFFSET(Data!I$1,$H73+32,,16))),"")</f>
        <v/>
      </c>
      <c r="K73" s="358" t="str">
        <f ca="1">IF($G73&gt;1,(SUMPRODUCT(OFFSET(Data!J$1,$H73,,16),OFFSET(Data!J$1,$H73+16,,16))+SUMPRODUCT(OFFSET(Data!J$1,$H73+32,,16),OFFSET(Data!J$1,$H73+48,,16)))/(SUMPRODUCT(OFFSET(Data!J$1,$H73,,16),OFFSET(Data!J$1,$H73,,16))+SUMPRODUCT(OFFSET(Data!J$1,$H73+32,,16),OFFSET(Data!J$1,$H73+32,,16))),"")</f>
        <v/>
      </c>
      <c r="L73" s="358" t="str">
        <f ca="1">IF($G73&gt;1,(SUMPRODUCT(OFFSET(Data!K$1,$H73,,16),OFFSET(Data!K$1,$H73+16,,16))+SUMPRODUCT(OFFSET(Data!K$1,$H73+32,,16),OFFSET(Data!K$1,$H73+48,,16)))/(SUMPRODUCT(OFFSET(Data!K$1,$H73,,16),OFFSET(Data!K$1,$H73,,16))+SUMPRODUCT(OFFSET(Data!K$1,$H73+32,,16),OFFSET(Data!K$1,$H73+32,,16))),"")</f>
        <v/>
      </c>
      <c r="M73" s="358" t="str">
        <f ca="1">IF($G73&gt;1,(SUMPRODUCT(OFFSET(Data!L$1,$H73,,16),OFFSET(Data!L$1,$H73+16,,16))+SUMPRODUCT(OFFSET(Data!L$1,$H73+32,,16),OFFSET(Data!L$1,$H73+48,,16)))/(SUMPRODUCT(OFFSET(Data!L$1,$H73,,16),OFFSET(Data!L$1,$H73,,16))+SUMPRODUCT(OFFSET(Data!L$1,$H73+32,,16),OFFSET(Data!L$1,$H73+32,,16))),"")</f>
        <v/>
      </c>
      <c r="N73" s="358">
        <f t="shared" ca="1" si="11"/>
        <v>0</v>
      </c>
      <c r="O73" t="str">
        <f ca="1">IF($G73&gt;2,SUMPRODUCT(OFFSET(Data!$H$1,$H73+32,,32),OFFSET(Data!$H$1,$H73+64,,32)),"")</f>
        <v/>
      </c>
      <c r="P73" t="str">
        <f ca="1">IF($G73&gt;2,SUMPRODUCT(OFFSET(Data!$H$1,$H73,,32),OFFSET(Data!$H$1,$H73+64,,32)),"")</f>
        <v/>
      </c>
      <c r="Q73" s="353" t="str">
        <f ca="1">IF($G73&gt;1,INDEX(LINEST(OFFSET(Data!H$1,$H73,,16),OFFSET(Data!H$1,$H73+16,,16),1,1),3,1),"")</f>
        <v/>
      </c>
      <c r="R73" s="353" t="str">
        <f ca="1">IF($G73&gt;1,INDEX(LINEST(OFFSET(Data!I$1,$H73,,16),OFFSET(Data!I$1,$H73+16,,16),1,1),3,1),"")</f>
        <v/>
      </c>
      <c r="S73" s="353" t="str">
        <f ca="1">IF($G73&gt;1,INDEX(LINEST(OFFSET(Data!J$1,$H73,,16),OFFSET(Data!J$1,$H73+16,,16),1,1),3,1),"")</f>
        <v/>
      </c>
      <c r="T73" s="353" t="str">
        <f ca="1">IF($G73&gt;1,INDEX(LINEST(OFFSET(Data!K$1,$H73,,16),OFFSET(Data!K$1,$H73+16,,16),1,1),3,1),"")</f>
        <v/>
      </c>
      <c r="U73" s="353" t="str">
        <f ca="1">IF($G73&gt;1,INDEX(LINEST(OFFSET(Data!L$1,$H73,,16),OFFSET(Data!L$1,$H73+16,,16),1,1),3,1),"")</f>
        <v/>
      </c>
      <c r="V73" s="354" t="str">
        <f t="shared" si="12"/>
        <v/>
      </c>
      <c r="W73" s="355" t="str">
        <f>IF(ISERROR(VLOOKUP($C73,Dates!$A:$C,1,FALSE)),"",VLOOKUP($C73,Dates!$A:$C,MATCH(W$1,Dates!$A$1:$C$1,0),FALSE))</f>
        <v/>
      </c>
      <c r="X73" s="355" t="str">
        <f>IF(ISERROR(VLOOKUP($C73,Dates!$A:$C,1,FALSE)),"",VLOOKUP($C73,Dates!$A:$C,MATCH(X$1,Dates!$A$1:$C$1,0),FALSE))</f>
        <v/>
      </c>
      <c r="Y73" s="355" t="str">
        <f>IF(ISERROR(VLOOKUP($C73,Dates!$A:$C,1,FALSE)),"",VLOOKUP($C73,Dates!$A:$C,MATCH(Y$1,Dates!$A$1:$C$1,0),FALSE))</f>
        <v/>
      </c>
    </row>
    <row r="74" spans="1:25" x14ac:dyDescent="0.25">
      <c r="A74">
        <v>104</v>
      </c>
      <c r="B74" t="s">
        <v>66</v>
      </c>
      <c r="C74" t="str">
        <f t="shared" si="9"/>
        <v>104PM</v>
      </c>
      <c r="E74">
        <f t="shared" si="8"/>
        <v>1</v>
      </c>
      <c r="F74">
        <f t="shared" si="10"/>
        <v>1</v>
      </c>
      <c r="G74">
        <f>IF(MOD(COUNTIF(Data!$T:$T,"="&amp;C74),32)=0,COUNTIF(Data!$T:$T,"="&amp;C74)/32,"_"&amp;COUNTIF(Data!$T:$T,"="&amp;C74))</f>
        <v>1</v>
      </c>
      <c r="H74">
        <f>MATCH(C74,Data!T:T,0)-1</f>
        <v>257</v>
      </c>
      <c r="I74" s="358" t="str">
        <f ca="1">IF($G74&gt;1,(SUMPRODUCT(OFFSET(Data!H$1,$H74,,16),OFFSET(Data!H$1,$H74+16,,16))+SUMPRODUCT(OFFSET(Data!H$1,$H74+32,,16),OFFSET(Data!H$1,$H74+48,,16)))/(SUMPRODUCT(OFFSET(Data!H$1,$H74,,16),OFFSET(Data!H$1,$H74,,16))+SUMPRODUCT(OFFSET(Data!H$1,$H74+32,,16),OFFSET(Data!H$1,$H74+32,,16))),"")</f>
        <v/>
      </c>
      <c r="J74" s="358" t="str">
        <f ca="1">IF($G74&gt;1,(SUMPRODUCT(OFFSET(Data!I$1,$H74,,16),OFFSET(Data!I$1,$H74+16,,16))+SUMPRODUCT(OFFSET(Data!I$1,$H74+32,,16),OFFSET(Data!I$1,$H74+48,,16)))/(SUMPRODUCT(OFFSET(Data!I$1,$H74,,16),OFFSET(Data!I$1,$H74,,16))+SUMPRODUCT(OFFSET(Data!I$1,$H74+32,,16),OFFSET(Data!I$1,$H74+32,,16))),"")</f>
        <v/>
      </c>
      <c r="K74" s="358" t="str">
        <f ca="1">IF($G74&gt;1,(SUMPRODUCT(OFFSET(Data!J$1,$H74,,16),OFFSET(Data!J$1,$H74+16,,16))+SUMPRODUCT(OFFSET(Data!J$1,$H74+32,,16),OFFSET(Data!J$1,$H74+48,,16)))/(SUMPRODUCT(OFFSET(Data!J$1,$H74,,16),OFFSET(Data!J$1,$H74,,16))+SUMPRODUCT(OFFSET(Data!J$1,$H74+32,,16),OFFSET(Data!J$1,$H74+32,,16))),"")</f>
        <v/>
      </c>
      <c r="L74" s="358" t="str">
        <f ca="1">IF($G74&gt;1,(SUMPRODUCT(OFFSET(Data!K$1,$H74,,16),OFFSET(Data!K$1,$H74+16,,16))+SUMPRODUCT(OFFSET(Data!K$1,$H74+32,,16),OFFSET(Data!K$1,$H74+48,,16)))/(SUMPRODUCT(OFFSET(Data!K$1,$H74,,16),OFFSET(Data!K$1,$H74,,16))+SUMPRODUCT(OFFSET(Data!K$1,$H74+32,,16),OFFSET(Data!K$1,$H74+32,,16))),"")</f>
        <v/>
      </c>
      <c r="M74" s="358" t="str">
        <f ca="1">IF($G74&gt;1,(SUMPRODUCT(OFFSET(Data!L$1,$H74,,16),OFFSET(Data!L$1,$H74+16,,16))+SUMPRODUCT(OFFSET(Data!L$1,$H74+32,,16),OFFSET(Data!L$1,$H74+48,,16)))/(SUMPRODUCT(OFFSET(Data!L$1,$H74,,16),OFFSET(Data!L$1,$H74,,16))+SUMPRODUCT(OFFSET(Data!L$1,$H74+32,,16),OFFSET(Data!L$1,$H74+32,,16))),"")</f>
        <v/>
      </c>
      <c r="N74" s="358">
        <f t="shared" ca="1" si="11"/>
        <v>0</v>
      </c>
      <c r="O74" t="str">
        <f ca="1">IF($G74&gt;2,SUMPRODUCT(OFFSET(Data!$H$1,$H74+32,,32),OFFSET(Data!$H$1,$H74+64,,32)),"")</f>
        <v/>
      </c>
      <c r="P74" t="str">
        <f ca="1">IF($G74&gt;2,SUMPRODUCT(OFFSET(Data!$H$1,$H74,,32),OFFSET(Data!$H$1,$H74+64,,32)),"")</f>
        <v/>
      </c>
      <c r="Q74" s="353" t="str">
        <f ca="1">IF($G74&gt;1,INDEX(LINEST(OFFSET(Data!H$1,$H74,,16),OFFSET(Data!H$1,$H74+16,,16),1,1),3,1),"")</f>
        <v/>
      </c>
      <c r="R74" s="353" t="str">
        <f ca="1">IF($G74&gt;1,INDEX(LINEST(OFFSET(Data!I$1,$H74,,16),OFFSET(Data!I$1,$H74+16,,16),1,1),3,1),"")</f>
        <v/>
      </c>
      <c r="S74" s="353" t="str">
        <f ca="1">IF($G74&gt;1,INDEX(LINEST(OFFSET(Data!J$1,$H74,,16),OFFSET(Data!J$1,$H74+16,,16),1,1),3,1),"")</f>
        <v/>
      </c>
      <c r="T74" s="353" t="str">
        <f ca="1">IF($G74&gt;1,INDEX(LINEST(OFFSET(Data!K$1,$H74,,16),OFFSET(Data!K$1,$H74+16,,16),1,1),3,1),"")</f>
        <v/>
      </c>
      <c r="U74" s="353" t="str">
        <f ca="1">IF($G74&gt;1,INDEX(LINEST(OFFSET(Data!L$1,$H74,,16),OFFSET(Data!L$1,$H74+16,,16),1,1),3,1),"")</f>
        <v/>
      </c>
      <c r="V74" s="354" t="str">
        <f t="shared" si="12"/>
        <v/>
      </c>
      <c r="W74" s="355" t="str">
        <f>IF(ISERROR(VLOOKUP($C74,Dates!$A:$C,1,FALSE)),"",VLOOKUP($C74,Dates!$A:$C,MATCH(W$1,Dates!$A$1:$C$1,0),FALSE))</f>
        <v/>
      </c>
      <c r="X74" s="355" t="str">
        <f>IF(ISERROR(VLOOKUP($C74,Dates!$A:$C,1,FALSE)),"",VLOOKUP($C74,Dates!$A:$C,MATCH(X$1,Dates!$A$1:$C$1,0),FALSE))</f>
        <v/>
      </c>
      <c r="Y74" s="355" t="str">
        <f>IF(ISERROR(VLOOKUP($C74,Dates!$A:$C,1,FALSE)),"",VLOOKUP($C74,Dates!$A:$C,MATCH(Y$1,Dates!$A$1:$C$1,0),FALSE))</f>
        <v/>
      </c>
    </row>
    <row r="75" spans="1:25" x14ac:dyDescent="0.25">
      <c r="A75">
        <v>105</v>
      </c>
      <c r="B75" t="s">
        <v>66</v>
      </c>
      <c r="C75" t="str">
        <f t="shared" si="9"/>
        <v>105PM</v>
      </c>
      <c r="E75" t="e">
        <f t="shared" si="8"/>
        <v>#N/A</v>
      </c>
      <c r="F75" t="e">
        <f t="shared" si="10"/>
        <v>#N/A</v>
      </c>
      <c r="G75">
        <f>IF(MOD(COUNTIF(Data!$T:$T,"="&amp;C75),32)=0,COUNTIF(Data!$T:$T,"="&amp;C75)/32,"_"&amp;COUNTIF(Data!$T:$T,"="&amp;C75))</f>
        <v>0</v>
      </c>
      <c r="H75" t="e">
        <f>MATCH(C75,Data!T:T,0)-1</f>
        <v>#N/A</v>
      </c>
      <c r="I75" s="358" t="str">
        <f ca="1">IF($G75&gt;1,(SUMPRODUCT(OFFSET(Data!H$1,$H75,,16),OFFSET(Data!H$1,$H75+16,,16))+SUMPRODUCT(OFFSET(Data!H$1,$H75+32,,16),OFFSET(Data!H$1,$H75+48,,16)))/(SUMPRODUCT(OFFSET(Data!H$1,$H75,,16),OFFSET(Data!H$1,$H75,,16))+SUMPRODUCT(OFFSET(Data!H$1,$H75+32,,16),OFFSET(Data!H$1,$H75+32,,16))),"")</f>
        <v/>
      </c>
      <c r="J75" s="358" t="str">
        <f ca="1">IF($G75&gt;1,(SUMPRODUCT(OFFSET(Data!I$1,$H75,,16),OFFSET(Data!I$1,$H75+16,,16))+SUMPRODUCT(OFFSET(Data!I$1,$H75+32,,16),OFFSET(Data!I$1,$H75+48,,16)))/(SUMPRODUCT(OFFSET(Data!I$1,$H75,,16),OFFSET(Data!I$1,$H75,,16))+SUMPRODUCT(OFFSET(Data!I$1,$H75+32,,16),OFFSET(Data!I$1,$H75+32,,16))),"")</f>
        <v/>
      </c>
      <c r="K75" s="358" t="str">
        <f ca="1">IF($G75&gt;1,(SUMPRODUCT(OFFSET(Data!J$1,$H75,,16),OFFSET(Data!J$1,$H75+16,,16))+SUMPRODUCT(OFFSET(Data!J$1,$H75+32,,16),OFFSET(Data!J$1,$H75+48,,16)))/(SUMPRODUCT(OFFSET(Data!J$1,$H75,,16),OFFSET(Data!J$1,$H75,,16))+SUMPRODUCT(OFFSET(Data!J$1,$H75+32,,16),OFFSET(Data!J$1,$H75+32,,16))),"")</f>
        <v/>
      </c>
      <c r="L75" s="358" t="str">
        <f ca="1">IF($G75&gt;1,(SUMPRODUCT(OFFSET(Data!K$1,$H75,,16),OFFSET(Data!K$1,$H75+16,,16))+SUMPRODUCT(OFFSET(Data!K$1,$H75+32,,16),OFFSET(Data!K$1,$H75+48,,16)))/(SUMPRODUCT(OFFSET(Data!K$1,$H75,,16),OFFSET(Data!K$1,$H75,,16))+SUMPRODUCT(OFFSET(Data!K$1,$H75+32,,16),OFFSET(Data!K$1,$H75+32,,16))),"")</f>
        <v/>
      </c>
      <c r="M75" s="358" t="str">
        <f ca="1">IF($G75&gt;1,(SUMPRODUCT(OFFSET(Data!L$1,$H75,,16),OFFSET(Data!L$1,$H75+16,,16))+SUMPRODUCT(OFFSET(Data!L$1,$H75+32,,16),OFFSET(Data!L$1,$H75+48,,16)))/(SUMPRODUCT(OFFSET(Data!L$1,$H75,,16),OFFSET(Data!L$1,$H75,,16))+SUMPRODUCT(OFFSET(Data!L$1,$H75+32,,16),OFFSET(Data!L$1,$H75+32,,16))),"")</f>
        <v/>
      </c>
      <c r="N75" s="358">
        <f t="shared" ca="1" si="11"/>
        <v>0</v>
      </c>
      <c r="O75" t="str">
        <f ca="1">IF($G75&gt;2,SUMPRODUCT(OFFSET(Data!$H$1,$H75+32,,32),OFFSET(Data!$H$1,$H75+64,,32)),"")</f>
        <v/>
      </c>
      <c r="P75" t="str">
        <f ca="1">IF($G75&gt;2,SUMPRODUCT(OFFSET(Data!$H$1,$H75,,32),OFFSET(Data!$H$1,$H75+64,,32)),"")</f>
        <v/>
      </c>
      <c r="Q75" s="353" t="str">
        <f ca="1">IF($G75&gt;1,INDEX(LINEST(OFFSET(Data!H$1,$H75,,16),OFFSET(Data!H$1,$H75+16,,16),1,1),3,1),"")</f>
        <v/>
      </c>
      <c r="R75" s="353" t="str">
        <f ca="1">IF($G75&gt;1,INDEX(LINEST(OFFSET(Data!I$1,$H75,,16),OFFSET(Data!I$1,$H75+16,,16),1,1),3,1),"")</f>
        <v/>
      </c>
      <c r="S75" s="353" t="str">
        <f ca="1">IF($G75&gt;1,INDEX(LINEST(OFFSET(Data!J$1,$H75,,16),OFFSET(Data!J$1,$H75+16,,16),1,1),3,1),"")</f>
        <v/>
      </c>
      <c r="T75" s="353" t="str">
        <f ca="1">IF($G75&gt;1,INDEX(LINEST(OFFSET(Data!K$1,$H75,,16),OFFSET(Data!K$1,$H75+16,,16),1,1),3,1),"")</f>
        <v/>
      </c>
      <c r="U75" s="353" t="str">
        <f ca="1">IF($G75&gt;1,INDEX(LINEST(OFFSET(Data!L$1,$H75,,16),OFFSET(Data!L$1,$H75+16,,16),1,1),3,1),"")</f>
        <v/>
      </c>
      <c r="V75" s="354" t="str">
        <f t="shared" si="12"/>
        <v/>
      </c>
      <c r="W75" s="355" t="str">
        <f>IF(ISERROR(VLOOKUP($C75,Dates!$A:$C,1,FALSE)),"",VLOOKUP($C75,Dates!$A:$C,MATCH(W$1,Dates!$A$1:$C$1,0),FALSE))</f>
        <v/>
      </c>
      <c r="X75" s="355" t="str">
        <f>IF(ISERROR(VLOOKUP($C75,Dates!$A:$C,1,FALSE)),"",VLOOKUP($C75,Dates!$A:$C,MATCH(X$1,Dates!$A$1:$C$1,0),FALSE))</f>
        <v/>
      </c>
      <c r="Y75" s="355" t="str">
        <f>IF(ISERROR(VLOOKUP($C75,Dates!$A:$C,1,FALSE)),"",VLOOKUP($C75,Dates!$A:$C,MATCH(Y$1,Dates!$A$1:$C$1,0),FALSE))</f>
        <v/>
      </c>
    </row>
    <row r="76" spans="1:25" x14ac:dyDescent="0.25">
      <c r="A76">
        <v>106</v>
      </c>
      <c r="B76" t="s">
        <v>66</v>
      </c>
      <c r="C76" t="str">
        <f t="shared" si="9"/>
        <v>106PM</v>
      </c>
      <c r="E76">
        <f t="shared" si="8"/>
        <v>1</v>
      </c>
      <c r="F76">
        <f t="shared" si="10"/>
        <v>1</v>
      </c>
      <c r="G76">
        <f>IF(MOD(COUNTIF(Data!$T:$T,"="&amp;C76),32)=0,COUNTIF(Data!$T:$T,"="&amp;C76)/32,"_"&amp;COUNTIF(Data!$T:$T,"="&amp;C76))</f>
        <v>1</v>
      </c>
      <c r="H76">
        <f>MATCH(C76,Data!T:T,0)-1</f>
        <v>321</v>
      </c>
      <c r="I76" s="358" t="str">
        <f ca="1">IF($G76&gt;1,(SUMPRODUCT(OFFSET(Data!H$1,$H76,,16),OFFSET(Data!H$1,$H76+16,,16))+SUMPRODUCT(OFFSET(Data!H$1,$H76+32,,16),OFFSET(Data!H$1,$H76+48,,16)))/(SUMPRODUCT(OFFSET(Data!H$1,$H76,,16),OFFSET(Data!H$1,$H76,,16))+SUMPRODUCT(OFFSET(Data!H$1,$H76+32,,16),OFFSET(Data!H$1,$H76+32,,16))),"")</f>
        <v/>
      </c>
      <c r="J76" s="358" t="str">
        <f ca="1">IF($G76&gt;1,(SUMPRODUCT(OFFSET(Data!I$1,$H76,,16),OFFSET(Data!I$1,$H76+16,,16))+SUMPRODUCT(OFFSET(Data!I$1,$H76+32,,16),OFFSET(Data!I$1,$H76+48,,16)))/(SUMPRODUCT(OFFSET(Data!I$1,$H76,,16),OFFSET(Data!I$1,$H76,,16))+SUMPRODUCT(OFFSET(Data!I$1,$H76+32,,16),OFFSET(Data!I$1,$H76+32,,16))),"")</f>
        <v/>
      </c>
      <c r="K76" s="358" t="str">
        <f ca="1">IF($G76&gt;1,(SUMPRODUCT(OFFSET(Data!J$1,$H76,,16),OFFSET(Data!J$1,$H76+16,,16))+SUMPRODUCT(OFFSET(Data!J$1,$H76+32,,16),OFFSET(Data!J$1,$H76+48,,16)))/(SUMPRODUCT(OFFSET(Data!J$1,$H76,,16),OFFSET(Data!J$1,$H76,,16))+SUMPRODUCT(OFFSET(Data!J$1,$H76+32,,16),OFFSET(Data!J$1,$H76+32,,16))),"")</f>
        <v/>
      </c>
      <c r="L76" s="358" t="str">
        <f ca="1">IF($G76&gt;1,(SUMPRODUCT(OFFSET(Data!K$1,$H76,,16),OFFSET(Data!K$1,$H76+16,,16))+SUMPRODUCT(OFFSET(Data!K$1,$H76+32,,16),OFFSET(Data!K$1,$H76+48,,16)))/(SUMPRODUCT(OFFSET(Data!K$1,$H76,,16),OFFSET(Data!K$1,$H76,,16))+SUMPRODUCT(OFFSET(Data!K$1,$H76+32,,16),OFFSET(Data!K$1,$H76+32,,16))),"")</f>
        <v/>
      </c>
      <c r="M76" s="358" t="str">
        <f ca="1">IF($G76&gt;1,(SUMPRODUCT(OFFSET(Data!L$1,$H76,,16),OFFSET(Data!L$1,$H76+16,,16))+SUMPRODUCT(OFFSET(Data!L$1,$H76+32,,16),OFFSET(Data!L$1,$H76+48,,16)))/(SUMPRODUCT(OFFSET(Data!L$1,$H76,,16),OFFSET(Data!L$1,$H76,,16))+SUMPRODUCT(OFFSET(Data!L$1,$H76+32,,16),OFFSET(Data!L$1,$H76+32,,16))),"")</f>
        <v/>
      </c>
      <c r="N76" s="358">
        <f t="shared" ca="1" si="11"/>
        <v>0</v>
      </c>
      <c r="O76" t="str">
        <f ca="1">IF($G76&gt;2,SUMPRODUCT(OFFSET(Data!$H$1,$H76+32,,32),OFFSET(Data!$H$1,$H76+64,,32)),"")</f>
        <v/>
      </c>
      <c r="P76" t="str">
        <f ca="1">IF($G76&gt;2,SUMPRODUCT(OFFSET(Data!$H$1,$H76,,32),OFFSET(Data!$H$1,$H76+64,,32)),"")</f>
        <v/>
      </c>
      <c r="Q76" s="353" t="str">
        <f ca="1">IF($G76&gt;1,INDEX(LINEST(OFFSET(Data!H$1,$H76,,16),OFFSET(Data!H$1,$H76+16,,16),1,1),3,1),"")</f>
        <v/>
      </c>
      <c r="R76" s="353" t="str">
        <f ca="1">IF($G76&gt;1,INDEX(LINEST(OFFSET(Data!I$1,$H76,,16),OFFSET(Data!I$1,$H76+16,,16),1,1),3,1),"")</f>
        <v/>
      </c>
      <c r="S76" s="353" t="str">
        <f ca="1">IF($G76&gt;1,INDEX(LINEST(OFFSET(Data!J$1,$H76,,16),OFFSET(Data!J$1,$H76+16,,16),1,1),3,1),"")</f>
        <v/>
      </c>
      <c r="T76" s="353" t="str">
        <f ca="1">IF($G76&gt;1,INDEX(LINEST(OFFSET(Data!K$1,$H76,,16),OFFSET(Data!K$1,$H76+16,,16),1,1),3,1),"")</f>
        <v/>
      </c>
      <c r="U76" s="353" t="str">
        <f ca="1">IF($G76&gt;1,INDEX(LINEST(OFFSET(Data!L$1,$H76,,16),OFFSET(Data!L$1,$H76+16,,16),1,1),3,1),"")</f>
        <v/>
      </c>
      <c r="V76" s="354" t="str">
        <f t="shared" si="12"/>
        <v/>
      </c>
      <c r="W76" s="355" t="str">
        <f>IF(ISERROR(VLOOKUP($C76,Dates!$A:$C,1,FALSE)),"",VLOOKUP($C76,Dates!$A:$C,MATCH(W$1,Dates!$A$1:$C$1,0),FALSE))</f>
        <v/>
      </c>
      <c r="X76" s="355" t="str">
        <f>IF(ISERROR(VLOOKUP($C76,Dates!$A:$C,1,FALSE)),"",VLOOKUP($C76,Dates!$A:$C,MATCH(X$1,Dates!$A$1:$C$1,0),FALSE))</f>
        <v/>
      </c>
      <c r="Y76" s="355" t="str">
        <f>IF(ISERROR(VLOOKUP($C76,Dates!$A:$C,1,FALSE)),"",VLOOKUP($C76,Dates!$A:$C,MATCH(Y$1,Dates!$A$1:$C$1,0),FALSE))</f>
        <v/>
      </c>
    </row>
    <row r="77" spans="1:25" x14ac:dyDescent="0.25">
      <c r="A77">
        <v>107</v>
      </c>
      <c r="B77" t="s">
        <v>66</v>
      </c>
      <c r="C77" t="str">
        <f t="shared" si="9"/>
        <v>107PM</v>
      </c>
      <c r="E77" t="e">
        <f t="shared" si="8"/>
        <v>#N/A</v>
      </c>
      <c r="F77" t="e">
        <f t="shared" si="10"/>
        <v>#N/A</v>
      </c>
      <c r="G77">
        <f>IF(MOD(COUNTIF(Data!$T:$T,"="&amp;C77),32)=0,COUNTIF(Data!$T:$T,"="&amp;C77)/32,"_"&amp;COUNTIF(Data!$T:$T,"="&amp;C77))</f>
        <v>0</v>
      </c>
      <c r="H77" t="e">
        <f>MATCH(C77,Data!T:T,0)-1</f>
        <v>#N/A</v>
      </c>
      <c r="I77" s="358" t="str">
        <f ca="1">IF($G77&gt;1,(SUMPRODUCT(OFFSET(Data!H$1,$H77,,16),OFFSET(Data!H$1,$H77+16,,16))+SUMPRODUCT(OFFSET(Data!H$1,$H77+32,,16),OFFSET(Data!H$1,$H77+48,,16)))/(SUMPRODUCT(OFFSET(Data!H$1,$H77,,16),OFFSET(Data!H$1,$H77,,16))+SUMPRODUCT(OFFSET(Data!H$1,$H77+32,,16),OFFSET(Data!H$1,$H77+32,,16))),"")</f>
        <v/>
      </c>
      <c r="J77" s="358" t="str">
        <f ca="1">IF($G77&gt;1,(SUMPRODUCT(OFFSET(Data!I$1,$H77,,16),OFFSET(Data!I$1,$H77+16,,16))+SUMPRODUCT(OFFSET(Data!I$1,$H77+32,,16),OFFSET(Data!I$1,$H77+48,,16)))/(SUMPRODUCT(OFFSET(Data!I$1,$H77,,16),OFFSET(Data!I$1,$H77,,16))+SUMPRODUCT(OFFSET(Data!I$1,$H77+32,,16),OFFSET(Data!I$1,$H77+32,,16))),"")</f>
        <v/>
      </c>
      <c r="K77" s="358" t="str">
        <f ca="1">IF($G77&gt;1,(SUMPRODUCT(OFFSET(Data!J$1,$H77,,16),OFFSET(Data!J$1,$H77+16,,16))+SUMPRODUCT(OFFSET(Data!J$1,$H77+32,,16),OFFSET(Data!J$1,$H77+48,,16)))/(SUMPRODUCT(OFFSET(Data!J$1,$H77,,16),OFFSET(Data!J$1,$H77,,16))+SUMPRODUCT(OFFSET(Data!J$1,$H77+32,,16),OFFSET(Data!J$1,$H77+32,,16))),"")</f>
        <v/>
      </c>
      <c r="L77" s="358" t="str">
        <f ca="1">IF($G77&gt;1,(SUMPRODUCT(OFFSET(Data!K$1,$H77,,16),OFFSET(Data!K$1,$H77+16,,16))+SUMPRODUCT(OFFSET(Data!K$1,$H77+32,,16),OFFSET(Data!K$1,$H77+48,,16)))/(SUMPRODUCT(OFFSET(Data!K$1,$H77,,16),OFFSET(Data!K$1,$H77,,16))+SUMPRODUCT(OFFSET(Data!K$1,$H77+32,,16),OFFSET(Data!K$1,$H77+32,,16))),"")</f>
        <v/>
      </c>
      <c r="M77" s="358" t="str">
        <f ca="1">IF($G77&gt;1,(SUMPRODUCT(OFFSET(Data!L$1,$H77,,16),OFFSET(Data!L$1,$H77+16,,16))+SUMPRODUCT(OFFSET(Data!L$1,$H77+32,,16),OFFSET(Data!L$1,$H77+48,,16)))/(SUMPRODUCT(OFFSET(Data!L$1,$H77,,16),OFFSET(Data!L$1,$H77,,16))+SUMPRODUCT(OFFSET(Data!L$1,$H77+32,,16),OFFSET(Data!L$1,$H77+32,,16))),"")</f>
        <v/>
      </c>
      <c r="N77" s="358">
        <f t="shared" ca="1" si="11"/>
        <v>0</v>
      </c>
      <c r="O77" t="str">
        <f ca="1">IF($G77&gt;2,SUMPRODUCT(OFFSET(Data!$H$1,$H77+32,,32),OFFSET(Data!$H$1,$H77+64,,32)),"")</f>
        <v/>
      </c>
      <c r="P77" t="str">
        <f ca="1">IF($G77&gt;2,SUMPRODUCT(OFFSET(Data!$H$1,$H77,,32),OFFSET(Data!$H$1,$H77+64,,32)),"")</f>
        <v/>
      </c>
      <c r="Q77" s="353" t="str">
        <f ca="1">IF($G77&gt;1,INDEX(LINEST(OFFSET(Data!H$1,$H77,,16),OFFSET(Data!H$1,$H77+16,,16),1,1),3,1),"")</f>
        <v/>
      </c>
      <c r="R77" s="353" t="str">
        <f ca="1">IF($G77&gt;1,INDEX(LINEST(OFFSET(Data!I$1,$H77,,16),OFFSET(Data!I$1,$H77+16,,16),1,1),3,1),"")</f>
        <v/>
      </c>
      <c r="S77" s="353" t="str">
        <f ca="1">IF($G77&gt;1,INDEX(LINEST(OFFSET(Data!J$1,$H77,,16),OFFSET(Data!J$1,$H77+16,,16),1,1),3,1),"")</f>
        <v/>
      </c>
      <c r="T77" s="353" t="str">
        <f ca="1">IF($G77&gt;1,INDEX(LINEST(OFFSET(Data!K$1,$H77,,16),OFFSET(Data!K$1,$H77+16,,16),1,1),3,1),"")</f>
        <v/>
      </c>
      <c r="U77" s="353" t="str">
        <f ca="1">IF($G77&gt;1,INDEX(LINEST(OFFSET(Data!L$1,$H77,,16),OFFSET(Data!L$1,$H77+16,,16),1,1),3,1),"")</f>
        <v/>
      </c>
      <c r="V77" s="354" t="str">
        <f t="shared" si="12"/>
        <v/>
      </c>
      <c r="W77" s="355" t="str">
        <f>IF(ISERROR(VLOOKUP($C77,Dates!$A:$C,1,FALSE)),"",VLOOKUP($C77,Dates!$A:$C,MATCH(W$1,Dates!$A$1:$C$1,0),FALSE))</f>
        <v/>
      </c>
      <c r="X77" s="355" t="str">
        <f>IF(ISERROR(VLOOKUP($C77,Dates!$A:$C,1,FALSE)),"",VLOOKUP($C77,Dates!$A:$C,MATCH(X$1,Dates!$A$1:$C$1,0),FALSE))</f>
        <v/>
      </c>
      <c r="Y77" s="355" t="str">
        <f>IF(ISERROR(VLOOKUP($C77,Dates!$A:$C,1,FALSE)),"",VLOOKUP($C77,Dates!$A:$C,MATCH(Y$1,Dates!$A$1:$C$1,0),FALSE))</f>
        <v/>
      </c>
    </row>
    <row r="78" spans="1:25" x14ac:dyDescent="0.25">
      <c r="A78">
        <v>108</v>
      </c>
      <c r="B78" t="s">
        <v>66</v>
      </c>
      <c r="C78" t="str">
        <f t="shared" si="9"/>
        <v>108PM</v>
      </c>
      <c r="E78">
        <f t="shared" si="8"/>
        <v>1</v>
      </c>
      <c r="F78">
        <f t="shared" si="10"/>
        <v>1</v>
      </c>
      <c r="G78">
        <f>IF(MOD(COUNTIF(Data!$T:$T,"="&amp;C78),32)=0,COUNTIF(Data!$T:$T,"="&amp;C78)/32,"_"&amp;COUNTIF(Data!$T:$T,"="&amp;C78))</f>
        <v>1</v>
      </c>
      <c r="H78">
        <f>MATCH(C78,Data!T:T,0)-1</f>
        <v>385</v>
      </c>
      <c r="I78" s="358" t="str">
        <f ca="1">IF($G78&gt;1,(SUMPRODUCT(OFFSET(Data!H$1,$H78,,16),OFFSET(Data!H$1,$H78+16,,16))+SUMPRODUCT(OFFSET(Data!H$1,$H78+32,,16),OFFSET(Data!H$1,$H78+48,,16)))/(SUMPRODUCT(OFFSET(Data!H$1,$H78,,16),OFFSET(Data!H$1,$H78,,16))+SUMPRODUCT(OFFSET(Data!H$1,$H78+32,,16),OFFSET(Data!H$1,$H78+32,,16))),"")</f>
        <v/>
      </c>
      <c r="J78" s="358" t="str">
        <f ca="1">IF($G78&gt;1,(SUMPRODUCT(OFFSET(Data!I$1,$H78,,16),OFFSET(Data!I$1,$H78+16,,16))+SUMPRODUCT(OFFSET(Data!I$1,$H78+32,,16),OFFSET(Data!I$1,$H78+48,,16)))/(SUMPRODUCT(OFFSET(Data!I$1,$H78,,16),OFFSET(Data!I$1,$H78,,16))+SUMPRODUCT(OFFSET(Data!I$1,$H78+32,,16),OFFSET(Data!I$1,$H78+32,,16))),"")</f>
        <v/>
      </c>
      <c r="K78" s="358" t="str">
        <f ca="1">IF($G78&gt;1,(SUMPRODUCT(OFFSET(Data!J$1,$H78,,16),OFFSET(Data!J$1,$H78+16,,16))+SUMPRODUCT(OFFSET(Data!J$1,$H78+32,,16),OFFSET(Data!J$1,$H78+48,,16)))/(SUMPRODUCT(OFFSET(Data!J$1,$H78,,16),OFFSET(Data!J$1,$H78,,16))+SUMPRODUCT(OFFSET(Data!J$1,$H78+32,,16),OFFSET(Data!J$1,$H78+32,,16))),"")</f>
        <v/>
      </c>
      <c r="L78" s="358" t="str">
        <f ca="1">IF($G78&gt;1,(SUMPRODUCT(OFFSET(Data!K$1,$H78,,16),OFFSET(Data!K$1,$H78+16,,16))+SUMPRODUCT(OFFSET(Data!K$1,$H78+32,,16),OFFSET(Data!K$1,$H78+48,,16)))/(SUMPRODUCT(OFFSET(Data!K$1,$H78,,16),OFFSET(Data!K$1,$H78,,16))+SUMPRODUCT(OFFSET(Data!K$1,$H78+32,,16),OFFSET(Data!K$1,$H78+32,,16))),"")</f>
        <v/>
      </c>
      <c r="M78" s="358" t="str">
        <f ca="1">IF($G78&gt;1,(SUMPRODUCT(OFFSET(Data!L$1,$H78,,16),OFFSET(Data!L$1,$H78+16,,16))+SUMPRODUCT(OFFSET(Data!L$1,$H78+32,,16),OFFSET(Data!L$1,$H78+48,,16)))/(SUMPRODUCT(OFFSET(Data!L$1,$H78,,16),OFFSET(Data!L$1,$H78,,16))+SUMPRODUCT(OFFSET(Data!L$1,$H78+32,,16),OFFSET(Data!L$1,$H78+32,,16))),"")</f>
        <v/>
      </c>
      <c r="N78" s="358">
        <f t="shared" ca="1" si="11"/>
        <v>0</v>
      </c>
      <c r="O78" t="str">
        <f ca="1">IF($G78&gt;2,SUMPRODUCT(OFFSET(Data!$H$1,$H78+32,,32),OFFSET(Data!$H$1,$H78+64,,32)),"")</f>
        <v/>
      </c>
      <c r="P78" t="str">
        <f ca="1">IF($G78&gt;2,SUMPRODUCT(OFFSET(Data!$H$1,$H78,,32),OFFSET(Data!$H$1,$H78+64,,32)),"")</f>
        <v/>
      </c>
      <c r="Q78" s="353" t="str">
        <f ca="1">IF($G78&gt;1,INDEX(LINEST(OFFSET(Data!H$1,$H78,,16),OFFSET(Data!H$1,$H78+16,,16),1,1),3,1),"")</f>
        <v/>
      </c>
      <c r="R78" s="353" t="str">
        <f ca="1">IF($G78&gt;1,INDEX(LINEST(OFFSET(Data!I$1,$H78,,16),OFFSET(Data!I$1,$H78+16,,16),1,1),3,1),"")</f>
        <v/>
      </c>
      <c r="S78" s="353" t="str">
        <f ca="1">IF($G78&gt;1,INDEX(LINEST(OFFSET(Data!J$1,$H78,,16),OFFSET(Data!J$1,$H78+16,,16),1,1),3,1),"")</f>
        <v/>
      </c>
      <c r="T78" s="353" t="str">
        <f ca="1">IF($G78&gt;1,INDEX(LINEST(OFFSET(Data!K$1,$H78,,16),OFFSET(Data!K$1,$H78+16,,16),1,1),3,1),"")</f>
        <v/>
      </c>
      <c r="U78" s="353" t="str">
        <f ca="1">IF($G78&gt;1,INDEX(LINEST(OFFSET(Data!L$1,$H78,,16),OFFSET(Data!L$1,$H78+16,,16),1,1),3,1),"")</f>
        <v/>
      </c>
      <c r="V78" s="354" t="str">
        <f t="shared" si="12"/>
        <v/>
      </c>
      <c r="W78" s="355" t="str">
        <f>IF(ISERROR(VLOOKUP($C78,Dates!$A:$C,1,FALSE)),"",VLOOKUP($C78,Dates!$A:$C,MATCH(W$1,Dates!$A$1:$C$1,0),FALSE))</f>
        <v/>
      </c>
      <c r="X78" s="355" t="str">
        <f>IF(ISERROR(VLOOKUP($C78,Dates!$A:$C,1,FALSE)),"",VLOOKUP($C78,Dates!$A:$C,MATCH(X$1,Dates!$A$1:$C$1,0),FALSE))</f>
        <v/>
      </c>
      <c r="Y78" s="355" t="str">
        <f>IF(ISERROR(VLOOKUP($C78,Dates!$A:$C,1,FALSE)),"",VLOOKUP($C78,Dates!$A:$C,MATCH(Y$1,Dates!$A$1:$C$1,0),FALSE))</f>
        <v/>
      </c>
    </row>
    <row r="79" spans="1:25" x14ac:dyDescent="0.25">
      <c r="A79">
        <v>109</v>
      </c>
      <c r="B79" t="s">
        <v>66</v>
      </c>
      <c r="C79" t="str">
        <f t="shared" si="9"/>
        <v>109PM</v>
      </c>
      <c r="E79" t="e">
        <f t="shared" si="8"/>
        <v>#N/A</v>
      </c>
      <c r="F79" t="e">
        <f t="shared" si="10"/>
        <v>#N/A</v>
      </c>
      <c r="G79">
        <f>IF(MOD(COUNTIF(Data!$T:$T,"="&amp;C79),32)=0,COUNTIF(Data!$T:$T,"="&amp;C79)/32,"_"&amp;COUNTIF(Data!$T:$T,"="&amp;C79))</f>
        <v>0</v>
      </c>
      <c r="H79" t="e">
        <f>MATCH(C79,Data!T:T,0)-1</f>
        <v>#N/A</v>
      </c>
      <c r="I79" s="358" t="str">
        <f ca="1">IF($G79&gt;1,(SUMPRODUCT(OFFSET(Data!H$1,$H79,,16),OFFSET(Data!H$1,$H79+16,,16))+SUMPRODUCT(OFFSET(Data!H$1,$H79+32,,16),OFFSET(Data!H$1,$H79+48,,16)))/(SUMPRODUCT(OFFSET(Data!H$1,$H79,,16),OFFSET(Data!H$1,$H79,,16))+SUMPRODUCT(OFFSET(Data!H$1,$H79+32,,16),OFFSET(Data!H$1,$H79+32,,16))),"")</f>
        <v/>
      </c>
      <c r="J79" s="358" t="str">
        <f ca="1">IF($G79&gt;1,(SUMPRODUCT(OFFSET(Data!I$1,$H79,,16),OFFSET(Data!I$1,$H79+16,,16))+SUMPRODUCT(OFFSET(Data!I$1,$H79+32,,16),OFFSET(Data!I$1,$H79+48,,16)))/(SUMPRODUCT(OFFSET(Data!I$1,$H79,,16),OFFSET(Data!I$1,$H79,,16))+SUMPRODUCT(OFFSET(Data!I$1,$H79+32,,16),OFFSET(Data!I$1,$H79+32,,16))),"")</f>
        <v/>
      </c>
      <c r="K79" s="358" t="str">
        <f ca="1">IF($G79&gt;1,(SUMPRODUCT(OFFSET(Data!J$1,$H79,,16),OFFSET(Data!J$1,$H79+16,,16))+SUMPRODUCT(OFFSET(Data!J$1,$H79+32,,16),OFFSET(Data!J$1,$H79+48,,16)))/(SUMPRODUCT(OFFSET(Data!J$1,$H79,,16),OFFSET(Data!J$1,$H79,,16))+SUMPRODUCT(OFFSET(Data!J$1,$H79+32,,16),OFFSET(Data!J$1,$H79+32,,16))),"")</f>
        <v/>
      </c>
      <c r="L79" s="358" t="str">
        <f ca="1">IF($G79&gt;1,(SUMPRODUCT(OFFSET(Data!K$1,$H79,,16),OFFSET(Data!K$1,$H79+16,,16))+SUMPRODUCT(OFFSET(Data!K$1,$H79+32,,16),OFFSET(Data!K$1,$H79+48,,16)))/(SUMPRODUCT(OFFSET(Data!K$1,$H79,,16),OFFSET(Data!K$1,$H79,,16))+SUMPRODUCT(OFFSET(Data!K$1,$H79+32,,16),OFFSET(Data!K$1,$H79+32,,16))),"")</f>
        <v/>
      </c>
      <c r="M79" s="358" t="str">
        <f ca="1">IF($G79&gt;1,(SUMPRODUCT(OFFSET(Data!L$1,$H79,,16),OFFSET(Data!L$1,$H79+16,,16))+SUMPRODUCT(OFFSET(Data!L$1,$H79+32,,16),OFFSET(Data!L$1,$H79+48,,16)))/(SUMPRODUCT(OFFSET(Data!L$1,$H79,,16),OFFSET(Data!L$1,$H79,,16))+SUMPRODUCT(OFFSET(Data!L$1,$H79+32,,16),OFFSET(Data!L$1,$H79+32,,16))),"")</f>
        <v/>
      </c>
      <c r="N79" s="358">
        <f t="shared" ca="1" si="11"/>
        <v>0</v>
      </c>
      <c r="O79" t="str">
        <f ca="1">IF($G79&gt;2,SUMPRODUCT(OFFSET(Data!$H$1,$H79+32,,32),OFFSET(Data!$H$1,$H79+64,,32)),"")</f>
        <v/>
      </c>
      <c r="P79" t="str">
        <f ca="1">IF($G79&gt;2,SUMPRODUCT(OFFSET(Data!$H$1,$H79,,32),OFFSET(Data!$H$1,$H79+64,,32)),"")</f>
        <v/>
      </c>
      <c r="Q79" s="353" t="str">
        <f ca="1">IF($G79&gt;1,INDEX(LINEST(OFFSET(Data!H$1,$H79,,16),OFFSET(Data!H$1,$H79+16,,16),1,1),3,1),"")</f>
        <v/>
      </c>
      <c r="R79" s="353" t="str">
        <f ca="1">IF($G79&gt;1,INDEX(LINEST(OFFSET(Data!I$1,$H79,,16),OFFSET(Data!I$1,$H79+16,,16),1,1),3,1),"")</f>
        <v/>
      </c>
      <c r="S79" s="353" t="str">
        <f ca="1">IF($G79&gt;1,INDEX(LINEST(OFFSET(Data!J$1,$H79,,16),OFFSET(Data!J$1,$H79+16,,16),1,1),3,1),"")</f>
        <v/>
      </c>
      <c r="T79" s="353" t="str">
        <f ca="1">IF($G79&gt;1,INDEX(LINEST(OFFSET(Data!K$1,$H79,,16),OFFSET(Data!K$1,$H79+16,,16),1,1),3,1),"")</f>
        <v/>
      </c>
      <c r="U79" s="353" t="str">
        <f ca="1">IF($G79&gt;1,INDEX(LINEST(OFFSET(Data!L$1,$H79,,16),OFFSET(Data!L$1,$H79+16,,16),1,1),3,1),"")</f>
        <v/>
      </c>
      <c r="V79" s="354" t="str">
        <f t="shared" si="12"/>
        <v/>
      </c>
      <c r="W79" s="355" t="str">
        <f>IF(ISERROR(VLOOKUP($C79,Dates!$A:$C,1,FALSE)),"",VLOOKUP($C79,Dates!$A:$C,MATCH(W$1,Dates!$A$1:$C$1,0),FALSE))</f>
        <v/>
      </c>
      <c r="X79" s="355" t="str">
        <f>IF(ISERROR(VLOOKUP($C79,Dates!$A:$C,1,FALSE)),"",VLOOKUP($C79,Dates!$A:$C,MATCH(X$1,Dates!$A$1:$C$1,0),FALSE))</f>
        <v/>
      </c>
      <c r="Y79" s="355" t="str">
        <f>IF(ISERROR(VLOOKUP($C79,Dates!$A:$C,1,FALSE)),"",VLOOKUP($C79,Dates!$A:$C,MATCH(Y$1,Dates!$A$1:$C$1,0),FALSE))</f>
        <v/>
      </c>
    </row>
    <row r="80" spans="1:25" x14ac:dyDescent="0.25">
      <c r="A80">
        <v>110</v>
      </c>
      <c r="B80" t="s">
        <v>66</v>
      </c>
      <c r="C80" t="str">
        <f t="shared" si="9"/>
        <v>110PM</v>
      </c>
      <c r="E80">
        <f t="shared" si="8"/>
        <v>1</v>
      </c>
      <c r="F80">
        <f t="shared" si="10"/>
        <v>1</v>
      </c>
      <c r="G80">
        <f>IF(MOD(COUNTIF(Data!$T:$T,"="&amp;C80),32)=0,COUNTIF(Data!$T:$T,"="&amp;C80)/32,"_"&amp;COUNTIF(Data!$T:$T,"="&amp;C80))</f>
        <v>1</v>
      </c>
      <c r="H80">
        <f>MATCH(C80,Data!T:T,0)-1</f>
        <v>417</v>
      </c>
      <c r="I80" s="358" t="str">
        <f ca="1">IF($G80&gt;1,(SUMPRODUCT(OFFSET(Data!H$1,$H80,,16),OFFSET(Data!H$1,$H80+16,,16))+SUMPRODUCT(OFFSET(Data!H$1,$H80+32,,16),OFFSET(Data!H$1,$H80+48,,16)))/(SUMPRODUCT(OFFSET(Data!H$1,$H80,,16),OFFSET(Data!H$1,$H80,,16))+SUMPRODUCT(OFFSET(Data!H$1,$H80+32,,16),OFFSET(Data!H$1,$H80+32,,16))),"")</f>
        <v/>
      </c>
      <c r="J80" s="358" t="str">
        <f ca="1">IF($G80&gt;1,(SUMPRODUCT(OFFSET(Data!I$1,$H80,,16),OFFSET(Data!I$1,$H80+16,,16))+SUMPRODUCT(OFFSET(Data!I$1,$H80+32,,16),OFFSET(Data!I$1,$H80+48,,16)))/(SUMPRODUCT(OFFSET(Data!I$1,$H80,,16),OFFSET(Data!I$1,$H80,,16))+SUMPRODUCT(OFFSET(Data!I$1,$H80+32,,16),OFFSET(Data!I$1,$H80+32,,16))),"")</f>
        <v/>
      </c>
      <c r="K80" s="358" t="str">
        <f ca="1">IF($G80&gt;1,(SUMPRODUCT(OFFSET(Data!J$1,$H80,,16),OFFSET(Data!J$1,$H80+16,,16))+SUMPRODUCT(OFFSET(Data!J$1,$H80+32,,16),OFFSET(Data!J$1,$H80+48,,16)))/(SUMPRODUCT(OFFSET(Data!J$1,$H80,,16),OFFSET(Data!J$1,$H80,,16))+SUMPRODUCT(OFFSET(Data!J$1,$H80+32,,16),OFFSET(Data!J$1,$H80+32,,16))),"")</f>
        <v/>
      </c>
      <c r="L80" s="358" t="str">
        <f ca="1">IF($G80&gt;1,(SUMPRODUCT(OFFSET(Data!K$1,$H80,,16),OFFSET(Data!K$1,$H80+16,,16))+SUMPRODUCT(OFFSET(Data!K$1,$H80+32,,16),OFFSET(Data!K$1,$H80+48,,16)))/(SUMPRODUCT(OFFSET(Data!K$1,$H80,,16),OFFSET(Data!K$1,$H80,,16))+SUMPRODUCT(OFFSET(Data!K$1,$H80+32,,16),OFFSET(Data!K$1,$H80+32,,16))),"")</f>
        <v/>
      </c>
      <c r="M80" s="358" t="str">
        <f ca="1">IF($G80&gt;1,(SUMPRODUCT(OFFSET(Data!L$1,$H80,,16),OFFSET(Data!L$1,$H80+16,,16))+SUMPRODUCT(OFFSET(Data!L$1,$H80+32,,16),OFFSET(Data!L$1,$H80+48,,16)))/(SUMPRODUCT(OFFSET(Data!L$1,$H80,,16),OFFSET(Data!L$1,$H80,,16))+SUMPRODUCT(OFFSET(Data!L$1,$H80+32,,16),OFFSET(Data!L$1,$H80+32,,16))),"")</f>
        <v/>
      </c>
      <c r="N80" s="358">
        <f t="shared" ca="1" si="11"/>
        <v>0</v>
      </c>
      <c r="O80" t="str">
        <f ca="1">IF($G80&gt;2,SUMPRODUCT(OFFSET(Data!$H$1,$H80+32,,32),OFFSET(Data!$H$1,$H80+64,,32)),"")</f>
        <v/>
      </c>
      <c r="P80" t="str">
        <f ca="1">IF($G80&gt;2,SUMPRODUCT(OFFSET(Data!$H$1,$H80,,32),OFFSET(Data!$H$1,$H80+64,,32)),"")</f>
        <v/>
      </c>
      <c r="Q80" s="353" t="str">
        <f ca="1">IF($G80&gt;1,INDEX(LINEST(OFFSET(Data!H$1,$H80,,16),OFFSET(Data!H$1,$H80+16,,16),1,1),3,1),"")</f>
        <v/>
      </c>
      <c r="R80" s="353" t="str">
        <f ca="1">IF($G80&gt;1,INDEX(LINEST(OFFSET(Data!I$1,$H80,,16),OFFSET(Data!I$1,$H80+16,,16),1,1),3,1),"")</f>
        <v/>
      </c>
      <c r="S80" s="353" t="str">
        <f ca="1">IF($G80&gt;1,INDEX(LINEST(OFFSET(Data!J$1,$H80,,16),OFFSET(Data!J$1,$H80+16,,16),1,1),3,1),"")</f>
        <v/>
      </c>
      <c r="T80" s="353" t="str">
        <f ca="1">IF($G80&gt;1,INDEX(LINEST(OFFSET(Data!K$1,$H80,,16),OFFSET(Data!K$1,$H80+16,,16),1,1),3,1),"")</f>
        <v/>
      </c>
      <c r="U80" s="353" t="str">
        <f ca="1">IF($G80&gt;1,INDEX(LINEST(OFFSET(Data!L$1,$H80,,16),OFFSET(Data!L$1,$H80+16,,16),1,1),3,1),"")</f>
        <v/>
      </c>
      <c r="V80" s="354" t="str">
        <f t="shared" si="12"/>
        <v/>
      </c>
      <c r="W80" s="355" t="str">
        <f>IF(ISERROR(VLOOKUP($C80,Dates!$A:$C,1,FALSE)),"",VLOOKUP($C80,Dates!$A:$C,MATCH(W$1,Dates!$A$1:$C$1,0),FALSE))</f>
        <v/>
      </c>
      <c r="X80" s="355" t="str">
        <f>IF(ISERROR(VLOOKUP($C80,Dates!$A:$C,1,FALSE)),"",VLOOKUP($C80,Dates!$A:$C,MATCH(X$1,Dates!$A$1:$C$1,0),FALSE))</f>
        <v/>
      </c>
      <c r="Y80" s="355" t="str">
        <f>IF(ISERROR(VLOOKUP($C80,Dates!$A:$C,1,FALSE)),"",VLOOKUP($C80,Dates!$A:$C,MATCH(Y$1,Dates!$A$1:$C$1,0),FALSE))</f>
        <v/>
      </c>
    </row>
    <row r="81" spans="1:25" x14ac:dyDescent="0.25">
      <c r="A81">
        <v>111</v>
      </c>
      <c r="B81" t="s">
        <v>66</v>
      </c>
      <c r="C81" t="str">
        <f t="shared" si="9"/>
        <v>111PM</v>
      </c>
      <c r="E81">
        <f t="shared" si="8"/>
        <v>2</v>
      </c>
      <c r="F81" t="e">
        <f t="shared" ca="1" si="10"/>
        <v>#VALUE!</v>
      </c>
      <c r="G81">
        <f>IF(MOD(COUNTIF(Data!$T:$T,"="&amp;C81),32)=0,COUNTIF(Data!$T:$T,"="&amp;C81)/32,"_"&amp;COUNTIF(Data!$T:$T,"="&amp;C81))</f>
        <v>2</v>
      </c>
      <c r="H81">
        <f>MATCH(C81,Data!T:T,0)-1</f>
        <v>481</v>
      </c>
      <c r="I81" s="358">
        <f ca="1">IF($G81&gt;1,(SUMPRODUCT(OFFSET(Data!H$1,$H81,,16),OFFSET(Data!H$1,$H81+16,,16))+SUMPRODUCT(OFFSET(Data!H$1,$H81+32,,16),OFFSET(Data!H$1,$H81+48,,16)))/(SUMPRODUCT(OFFSET(Data!H$1,$H81,,16),OFFSET(Data!H$1,$H81,,16))+SUMPRODUCT(OFFSET(Data!H$1,$H81+32,,16),OFFSET(Data!H$1,$H81+32,,16))),"")</f>
        <v>0.85301147227533458</v>
      </c>
      <c r="J81" s="358">
        <f ca="1">IF($G81&gt;1,(SUMPRODUCT(OFFSET(Data!I$1,$H81,,16),OFFSET(Data!I$1,$H81+16,,16))+SUMPRODUCT(OFFSET(Data!I$1,$H81+32,,16),OFFSET(Data!I$1,$H81+48,,16)))/(SUMPRODUCT(OFFSET(Data!I$1,$H81,,16),OFFSET(Data!I$1,$H81,,16))+SUMPRODUCT(OFFSET(Data!I$1,$H81+32,,16),OFFSET(Data!I$1,$H81+32,,16))),"")</f>
        <v>0.69415807560137455</v>
      </c>
      <c r="K81" s="358">
        <f ca="1">IF($G81&gt;1,(SUMPRODUCT(OFFSET(Data!J$1,$H81,,16),OFFSET(Data!J$1,$H81+16,,16))+SUMPRODUCT(OFFSET(Data!J$1,$H81+32,,16),OFFSET(Data!J$1,$H81+48,,16)))/(SUMPRODUCT(OFFSET(Data!J$1,$H81,,16),OFFSET(Data!J$1,$H81,,16))+SUMPRODUCT(OFFSET(Data!J$1,$H81+32,,16),OFFSET(Data!J$1,$H81+32,,16))),"")</f>
        <v>0.89119170984455953</v>
      </c>
      <c r="L81" s="358">
        <f ca="1">IF($G81&gt;1,(SUMPRODUCT(OFFSET(Data!K$1,$H81,,16),OFFSET(Data!K$1,$H81+16,,16))+SUMPRODUCT(OFFSET(Data!K$1,$H81+32,,16),OFFSET(Data!K$1,$H81+48,,16)))/(SUMPRODUCT(OFFSET(Data!K$1,$H81,,16),OFFSET(Data!K$1,$H81,,16))+SUMPRODUCT(OFFSET(Data!K$1,$H81+32,,16),OFFSET(Data!K$1,$H81+32,,16))),"")</f>
        <v>0.76829268292682928</v>
      </c>
      <c r="M81" s="358">
        <f ca="1">IF($G81&gt;1,(SUMPRODUCT(OFFSET(Data!L$1,$H81,,16),OFFSET(Data!L$1,$H81+16,,16))+SUMPRODUCT(OFFSET(Data!L$1,$H81+32,,16),OFFSET(Data!L$1,$H81+48,,16)))/(SUMPRODUCT(OFFSET(Data!L$1,$H81,,16),OFFSET(Data!L$1,$H81,,16))+SUMPRODUCT(OFFSET(Data!L$1,$H81+32,,16),OFFSET(Data!L$1,$H81+32,,16))),"")</f>
        <v>0.70576131687242794</v>
      </c>
      <c r="N81" s="358">
        <f t="shared" ca="1" si="11"/>
        <v>3.912415257520526</v>
      </c>
      <c r="O81" t="str">
        <f ca="1">IF($G81&gt;2,SUMPRODUCT(OFFSET(Data!$H$1,$H81+32,,32),OFFSET(Data!$H$1,$H81+64,,32)),"")</f>
        <v/>
      </c>
      <c r="P81" t="str">
        <f ca="1">IF($G81&gt;2,SUMPRODUCT(OFFSET(Data!$H$1,$H81,,32),OFFSET(Data!$H$1,$H81+64,,32)),"")</f>
        <v/>
      </c>
      <c r="Q81" s="353">
        <f ca="1">IF($G81&gt;1,INDEX(LINEST(OFFSET(Data!H$1,$H81,,16),OFFSET(Data!H$1,$H81+16,,16),1,1),3,1),"")</f>
        <v>0.92609606575678893</v>
      </c>
      <c r="R81" s="353">
        <f ca="1">IF($G81&gt;1,INDEX(LINEST(OFFSET(Data!I$1,$H81,,16),OFFSET(Data!I$1,$H81+16,,16),1,1),3,1),"")</f>
        <v>0.85856122146661418</v>
      </c>
      <c r="S81" s="353">
        <f ca="1">IF($G81&gt;1,INDEX(LINEST(OFFSET(Data!J$1,$H81,,16),OFFSET(Data!J$1,$H81+16,,16),1,1),3,1),"")</f>
        <v>0.54891901194905679</v>
      </c>
      <c r="T81" s="353">
        <f ca="1">IF($G81&gt;1,INDEX(LINEST(OFFSET(Data!K$1,$H81,,16),OFFSET(Data!K$1,$H81+16,,16),1,1),3,1),"")</f>
        <v>0.49061326658322912</v>
      </c>
      <c r="U81" s="353">
        <f ca="1">IF($G81&gt;1,INDEX(LINEST(OFFSET(Data!L$1,$H81,,16),OFFSET(Data!L$1,$H81+16,,16),1,1),3,1),"")</f>
        <v>0.77878676990117546</v>
      </c>
      <c r="V81" s="354" t="str">
        <f t="shared" si="12"/>
        <v/>
      </c>
      <c r="W81" s="355" t="str">
        <f>IF(ISERROR(VLOOKUP($C81,Dates!$A:$C,1,FALSE)),"",VLOOKUP($C81,Dates!$A:$C,MATCH(W$1,Dates!$A$1:$C$1,0),FALSE))</f>
        <v/>
      </c>
      <c r="X81" s="355" t="str">
        <f>IF(ISERROR(VLOOKUP($C81,Dates!$A:$C,1,FALSE)),"",VLOOKUP($C81,Dates!$A:$C,MATCH(X$1,Dates!$A$1:$C$1,0),FALSE))</f>
        <v/>
      </c>
      <c r="Y81" s="355" t="str">
        <f>IF(ISERROR(VLOOKUP($C81,Dates!$A:$C,1,FALSE)),"",VLOOKUP($C81,Dates!$A:$C,MATCH(Y$1,Dates!$A$1:$C$1,0),FALSE))</f>
        <v/>
      </c>
    </row>
    <row r="82" spans="1:25" x14ac:dyDescent="0.25">
      <c r="A82">
        <v>112</v>
      </c>
      <c r="B82" t="s">
        <v>66</v>
      </c>
      <c r="C82" t="str">
        <f t="shared" si="9"/>
        <v>112PM</v>
      </c>
      <c r="E82">
        <f t="shared" si="8"/>
        <v>1</v>
      </c>
      <c r="F82">
        <f t="shared" si="10"/>
        <v>1</v>
      </c>
      <c r="G82">
        <f>IF(MOD(COUNTIF(Data!$T:$T,"="&amp;C82),32)=0,COUNTIF(Data!$T:$T,"="&amp;C82)/32,"_"&amp;COUNTIF(Data!$T:$T,"="&amp;C82))</f>
        <v>1</v>
      </c>
      <c r="H82">
        <f>MATCH(C82,Data!T:T,0)-1</f>
        <v>577</v>
      </c>
      <c r="I82" s="358" t="str">
        <f ca="1">IF($G82&gt;1,(SUMPRODUCT(OFFSET(Data!H$1,$H82,,16),OFFSET(Data!H$1,$H82+16,,16))+SUMPRODUCT(OFFSET(Data!H$1,$H82+32,,16),OFFSET(Data!H$1,$H82+48,,16)))/(SUMPRODUCT(OFFSET(Data!H$1,$H82,,16),OFFSET(Data!H$1,$H82,,16))+SUMPRODUCT(OFFSET(Data!H$1,$H82+32,,16),OFFSET(Data!H$1,$H82+32,,16))),"")</f>
        <v/>
      </c>
      <c r="J82" s="358" t="str">
        <f ca="1">IF($G82&gt;1,(SUMPRODUCT(OFFSET(Data!I$1,$H82,,16),OFFSET(Data!I$1,$H82+16,,16))+SUMPRODUCT(OFFSET(Data!I$1,$H82+32,,16),OFFSET(Data!I$1,$H82+48,,16)))/(SUMPRODUCT(OFFSET(Data!I$1,$H82,,16),OFFSET(Data!I$1,$H82,,16))+SUMPRODUCT(OFFSET(Data!I$1,$H82+32,,16),OFFSET(Data!I$1,$H82+32,,16))),"")</f>
        <v/>
      </c>
      <c r="K82" s="358" t="str">
        <f ca="1">IF($G82&gt;1,(SUMPRODUCT(OFFSET(Data!J$1,$H82,,16),OFFSET(Data!J$1,$H82+16,,16))+SUMPRODUCT(OFFSET(Data!J$1,$H82+32,,16),OFFSET(Data!J$1,$H82+48,,16)))/(SUMPRODUCT(OFFSET(Data!J$1,$H82,,16),OFFSET(Data!J$1,$H82,,16))+SUMPRODUCT(OFFSET(Data!J$1,$H82+32,,16),OFFSET(Data!J$1,$H82+32,,16))),"")</f>
        <v/>
      </c>
      <c r="L82" s="358" t="str">
        <f ca="1">IF($G82&gt;1,(SUMPRODUCT(OFFSET(Data!K$1,$H82,,16),OFFSET(Data!K$1,$H82+16,,16))+SUMPRODUCT(OFFSET(Data!K$1,$H82+32,,16),OFFSET(Data!K$1,$H82+48,,16)))/(SUMPRODUCT(OFFSET(Data!K$1,$H82,,16),OFFSET(Data!K$1,$H82,,16))+SUMPRODUCT(OFFSET(Data!K$1,$H82+32,,16),OFFSET(Data!K$1,$H82+32,,16))),"")</f>
        <v/>
      </c>
      <c r="M82" s="358" t="str">
        <f ca="1">IF($G82&gt;1,(SUMPRODUCT(OFFSET(Data!L$1,$H82,,16),OFFSET(Data!L$1,$H82+16,,16))+SUMPRODUCT(OFFSET(Data!L$1,$H82+32,,16),OFFSET(Data!L$1,$H82+48,,16)))/(SUMPRODUCT(OFFSET(Data!L$1,$H82,,16),OFFSET(Data!L$1,$H82,,16))+SUMPRODUCT(OFFSET(Data!L$1,$H82+32,,16),OFFSET(Data!L$1,$H82+32,,16))),"")</f>
        <v/>
      </c>
      <c r="N82" s="358">
        <f t="shared" ca="1" si="11"/>
        <v>0</v>
      </c>
      <c r="O82" t="str">
        <f ca="1">IF($G82&gt;2,SUMPRODUCT(OFFSET(Data!$H$1,$H82+32,,32),OFFSET(Data!$H$1,$H82+64,,32)),"")</f>
        <v/>
      </c>
      <c r="P82" t="str">
        <f ca="1">IF($G82&gt;2,SUMPRODUCT(OFFSET(Data!$H$1,$H82,,32),OFFSET(Data!$H$1,$H82+64,,32)),"")</f>
        <v/>
      </c>
      <c r="Q82" s="353" t="str">
        <f ca="1">IF($G82&gt;1,INDEX(LINEST(OFFSET(Data!H$1,$H82,,16),OFFSET(Data!H$1,$H82+16,,16),1,1),3,1),"")</f>
        <v/>
      </c>
      <c r="R82" s="353" t="str">
        <f ca="1">IF($G82&gt;1,INDEX(LINEST(OFFSET(Data!I$1,$H82,,16),OFFSET(Data!I$1,$H82+16,,16),1,1),3,1),"")</f>
        <v/>
      </c>
      <c r="S82" s="353" t="str">
        <f ca="1">IF($G82&gt;1,INDEX(LINEST(OFFSET(Data!J$1,$H82,,16),OFFSET(Data!J$1,$H82+16,,16),1,1),3,1),"")</f>
        <v/>
      </c>
      <c r="T82" s="353" t="str">
        <f ca="1">IF($G82&gt;1,INDEX(LINEST(OFFSET(Data!K$1,$H82,,16),OFFSET(Data!K$1,$H82+16,,16),1,1),3,1),"")</f>
        <v/>
      </c>
      <c r="U82" s="353" t="str">
        <f ca="1">IF($G82&gt;1,INDEX(LINEST(OFFSET(Data!L$1,$H82,,16),OFFSET(Data!L$1,$H82+16,,16),1,1),3,1),"")</f>
        <v/>
      </c>
      <c r="V82" s="354" t="str">
        <f t="shared" si="12"/>
        <v/>
      </c>
      <c r="W82" s="355" t="str">
        <f>IF(ISERROR(VLOOKUP($C82,Dates!$A:$C,1,FALSE)),"",VLOOKUP($C82,Dates!$A:$C,MATCH(W$1,Dates!$A$1:$C$1,0),FALSE))</f>
        <v/>
      </c>
      <c r="X82" s="355" t="str">
        <f>IF(ISERROR(VLOOKUP($C82,Dates!$A:$C,1,FALSE)),"",VLOOKUP($C82,Dates!$A:$C,MATCH(X$1,Dates!$A$1:$C$1,0),FALSE))</f>
        <v/>
      </c>
      <c r="Y82" s="355" t="str">
        <f>IF(ISERROR(VLOOKUP($C82,Dates!$A:$C,1,FALSE)),"",VLOOKUP($C82,Dates!$A:$C,MATCH(Y$1,Dates!$A$1:$C$1,0),FALSE))</f>
        <v/>
      </c>
    </row>
    <row r="83" spans="1:25" x14ac:dyDescent="0.25">
      <c r="A83">
        <v>113</v>
      </c>
      <c r="B83" t="s">
        <v>66</v>
      </c>
      <c r="C83" t="str">
        <f t="shared" si="9"/>
        <v>113PM</v>
      </c>
      <c r="E83">
        <f t="shared" si="8"/>
        <v>2</v>
      </c>
      <c r="F83" t="e">
        <f t="shared" ca="1" si="10"/>
        <v>#VALUE!</v>
      </c>
      <c r="G83">
        <f>IF(MOD(COUNTIF(Data!$T:$T,"="&amp;C83),32)=0,COUNTIF(Data!$T:$T,"="&amp;C83)/32,"_"&amp;COUNTIF(Data!$T:$T,"="&amp;C83))</f>
        <v>2</v>
      </c>
      <c r="H83">
        <f>MATCH(C83,Data!T:T,0)-1</f>
        <v>673</v>
      </c>
      <c r="I83" s="358">
        <f ca="1">IF($G83&gt;1,(SUMPRODUCT(OFFSET(Data!H$1,$H83,,16),OFFSET(Data!H$1,$H83+16,,16))+SUMPRODUCT(OFFSET(Data!H$1,$H83+32,,16),OFFSET(Data!H$1,$H83+48,,16)))/(SUMPRODUCT(OFFSET(Data!H$1,$H83,,16),OFFSET(Data!H$1,$H83,,16))+SUMPRODUCT(OFFSET(Data!H$1,$H83+32,,16),OFFSET(Data!H$1,$H83+32,,16))),"")</f>
        <v>0.89365671641791045</v>
      </c>
      <c r="J83" s="358">
        <f ca="1">IF($G83&gt;1,(SUMPRODUCT(OFFSET(Data!I$1,$H83,,16),OFFSET(Data!I$1,$H83+16,,16))+SUMPRODUCT(OFFSET(Data!I$1,$H83+32,,16),OFFSET(Data!I$1,$H83+48,,16)))/(SUMPRODUCT(OFFSET(Data!I$1,$H83,,16),OFFSET(Data!I$1,$H83,,16))+SUMPRODUCT(OFFSET(Data!I$1,$H83+32,,16),OFFSET(Data!I$1,$H83+32,,16))),"")</f>
        <v>0.71666666666666667</v>
      </c>
      <c r="K83" s="358">
        <f ca="1">IF($G83&gt;1,(SUMPRODUCT(OFFSET(Data!J$1,$H83,,16),OFFSET(Data!J$1,$H83+16,,16))+SUMPRODUCT(OFFSET(Data!J$1,$H83+32,,16),OFFSET(Data!J$1,$H83+48,,16)))/(SUMPRODUCT(OFFSET(Data!J$1,$H83,,16),OFFSET(Data!J$1,$H83,,16))+SUMPRODUCT(OFFSET(Data!J$1,$H83+32,,16),OFFSET(Data!J$1,$H83+32,,16))),"")</f>
        <v>0.18965517241379309</v>
      </c>
      <c r="L83" s="358">
        <f ca="1">IF($G83&gt;1,(SUMPRODUCT(OFFSET(Data!K$1,$H83,,16),OFFSET(Data!K$1,$H83+16,,16))+SUMPRODUCT(OFFSET(Data!K$1,$H83+32,,16),OFFSET(Data!K$1,$H83+48,,16)))/(SUMPRODUCT(OFFSET(Data!K$1,$H83,,16),OFFSET(Data!K$1,$H83,,16))+SUMPRODUCT(OFFSET(Data!K$1,$H83+32,,16),OFFSET(Data!K$1,$H83+32,,16))),"")</f>
        <v>0.64335664335664333</v>
      </c>
      <c r="M83" s="358">
        <f ca="1">IF($G83&gt;1,(SUMPRODUCT(OFFSET(Data!L$1,$H83,,16),OFFSET(Data!L$1,$H83+16,,16))+SUMPRODUCT(OFFSET(Data!L$1,$H83+32,,16),OFFSET(Data!L$1,$H83+48,,16)))/(SUMPRODUCT(OFFSET(Data!L$1,$H83,,16),OFFSET(Data!L$1,$H83,,16))+SUMPRODUCT(OFFSET(Data!L$1,$H83+32,,16),OFFSET(Data!L$1,$H83+32,,16))),"")</f>
        <v>0.29694323144104806</v>
      </c>
      <c r="N83" s="358">
        <f t="shared" ca="1" si="11"/>
        <v>2.7402784302960619</v>
      </c>
      <c r="O83" t="str">
        <f ca="1">IF($G83&gt;2,SUMPRODUCT(OFFSET(Data!$H$1,$H83+32,,32),OFFSET(Data!$H$1,$H83+64,,32)),"")</f>
        <v/>
      </c>
      <c r="P83" t="str">
        <f ca="1">IF($G83&gt;2,SUMPRODUCT(OFFSET(Data!$H$1,$H83,,32),OFFSET(Data!$H$1,$H83+64,,32)),"")</f>
        <v/>
      </c>
      <c r="Q83" s="353">
        <f ca="1">IF($G83&gt;1,INDEX(LINEST(OFFSET(Data!H$1,$H83,,16),OFFSET(Data!H$1,$H83+16,,16),1,1),3,1),"")</f>
        <v>0.158426326773487</v>
      </c>
      <c r="R83" s="353">
        <f ca="1">IF($G83&gt;1,INDEX(LINEST(OFFSET(Data!I$1,$H83,,16),OFFSET(Data!I$1,$H83+16,,16),1,1),3,1),"")</f>
        <v>0.35164455316546578</v>
      </c>
      <c r="S83" s="353">
        <f ca="1">IF($G83&gt;1,INDEX(LINEST(OFFSET(Data!J$1,$H83,,16),OFFSET(Data!J$1,$H83+16,,16),1,1),3,1),"")</f>
        <v>0.1622332418815218</v>
      </c>
      <c r="T83" s="353">
        <f ca="1">IF($G83&gt;1,INDEX(LINEST(OFFSET(Data!K$1,$H83,,16),OFFSET(Data!K$1,$H83+16,,16),1,1),3,1),"")</f>
        <v>0.25862068965517249</v>
      </c>
      <c r="U83" s="353">
        <f ca="1">IF($G83&gt;1,INDEX(LINEST(OFFSET(Data!L$1,$H83,,16),OFFSET(Data!L$1,$H83+16,,16),1,1),3,1),"")</f>
        <v>1.6478210759119052E-2</v>
      </c>
      <c r="V83" s="354" t="str">
        <f t="shared" si="12"/>
        <v/>
      </c>
      <c r="W83" s="355" t="str">
        <f>IF(ISERROR(VLOOKUP($C83,Dates!$A:$C,1,FALSE)),"",VLOOKUP($C83,Dates!$A:$C,MATCH(W$1,Dates!$A$1:$C$1,0),FALSE))</f>
        <v/>
      </c>
      <c r="X83" s="355" t="str">
        <f>IF(ISERROR(VLOOKUP($C83,Dates!$A:$C,1,FALSE)),"",VLOOKUP($C83,Dates!$A:$C,MATCH(X$1,Dates!$A$1:$C$1,0),FALSE))</f>
        <v/>
      </c>
      <c r="Y83" s="355" t="str">
        <f>IF(ISERROR(VLOOKUP($C83,Dates!$A:$C,1,FALSE)),"",VLOOKUP($C83,Dates!$A:$C,MATCH(Y$1,Dates!$A$1:$C$1,0),FALSE))</f>
        <v/>
      </c>
    </row>
    <row r="84" spans="1:25" x14ac:dyDescent="0.25">
      <c r="A84">
        <v>114</v>
      </c>
      <c r="B84" t="s">
        <v>66</v>
      </c>
      <c r="C84" t="str">
        <f t="shared" si="9"/>
        <v>114PM</v>
      </c>
      <c r="E84">
        <f t="shared" si="8"/>
        <v>1</v>
      </c>
      <c r="F84">
        <f t="shared" si="10"/>
        <v>1</v>
      </c>
      <c r="G84">
        <f>IF(MOD(COUNTIF(Data!$T:$T,"="&amp;C84),32)=0,COUNTIF(Data!$T:$T,"="&amp;C84)/32,"_"&amp;COUNTIF(Data!$T:$T,"="&amp;C84))</f>
        <v>1</v>
      </c>
      <c r="H84">
        <f>MATCH(C84,Data!T:T,0)-1</f>
        <v>769</v>
      </c>
      <c r="I84" s="358" t="str">
        <f ca="1">IF($G84&gt;1,(SUMPRODUCT(OFFSET(Data!H$1,$H84,,16),OFFSET(Data!H$1,$H84+16,,16))+SUMPRODUCT(OFFSET(Data!H$1,$H84+32,,16),OFFSET(Data!H$1,$H84+48,,16)))/(SUMPRODUCT(OFFSET(Data!H$1,$H84,,16),OFFSET(Data!H$1,$H84,,16))+SUMPRODUCT(OFFSET(Data!H$1,$H84+32,,16),OFFSET(Data!H$1,$H84+32,,16))),"")</f>
        <v/>
      </c>
      <c r="J84" s="358" t="str">
        <f ca="1">IF($G84&gt;1,(SUMPRODUCT(OFFSET(Data!I$1,$H84,,16),OFFSET(Data!I$1,$H84+16,,16))+SUMPRODUCT(OFFSET(Data!I$1,$H84+32,,16),OFFSET(Data!I$1,$H84+48,,16)))/(SUMPRODUCT(OFFSET(Data!I$1,$H84,,16),OFFSET(Data!I$1,$H84,,16))+SUMPRODUCT(OFFSET(Data!I$1,$H84+32,,16),OFFSET(Data!I$1,$H84+32,,16))),"")</f>
        <v/>
      </c>
      <c r="K84" s="358" t="str">
        <f ca="1">IF($G84&gt;1,(SUMPRODUCT(OFFSET(Data!J$1,$H84,,16),OFFSET(Data!J$1,$H84+16,,16))+SUMPRODUCT(OFFSET(Data!J$1,$H84+32,,16),OFFSET(Data!J$1,$H84+48,,16)))/(SUMPRODUCT(OFFSET(Data!J$1,$H84,,16),OFFSET(Data!J$1,$H84,,16))+SUMPRODUCT(OFFSET(Data!J$1,$H84+32,,16),OFFSET(Data!J$1,$H84+32,,16))),"")</f>
        <v/>
      </c>
      <c r="L84" s="358" t="str">
        <f ca="1">IF($G84&gt;1,(SUMPRODUCT(OFFSET(Data!K$1,$H84,,16),OFFSET(Data!K$1,$H84+16,,16))+SUMPRODUCT(OFFSET(Data!K$1,$H84+32,,16),OFFSET(Data!K$1,$H84+48,,16)))/(SUMPRODUCT(OFFSET(Data!K$1,$H84,,16),OFFSET(Data!K$1,$H84,,16))+SUMPRODUCT(OFFSET(Data!K$1,$H84+32,,16),OFFSET(Data!K$1,$H84+32,,16))),"")</f>
        <v/>
      </c>
      <c r="M84" s="358" t="str">
        <f ca="1">IF($G84&gt;1,(SUMPRODUCT(OFFSET(Data!L$1,$H84,,16),OFFSET(Data!L$1,$H84+16,,16))+SUMPRODUCT(OFFSET(Data!L$1,$H84+32,,16),OFFSET(Data!L$1,$H84+48,,16)))/(SUMPRODUCT(OFFSET(Data!L$1,$H84,,16),OFFSET(Data!L$1,$H84,,16))+SUMPRODUCT(OFFSET(Data!L$1,$H84+32,,16),OFFSET(Data!L$1,$H84+32,,16))),"")</f>
        <v/>
      </c>
      <c r="N84" s="358">
        <f t="shared" ca="1" si="11"/>
        <v>0</v>
      </c>
      <c r="O84" t="str">
        <f ca="1">IF($G84&gt;2,SUMPRODUCT(OFFSET(Data!$H$1,$H84+32,,32),OFFSET(Data!$H$1,$H84+64,,32)),"")</f>
        <v/>
      </c>
      <c r="P84" t="str">
        <f ca="1">IF($G84&gt;2,SUMPRODUCT(OFFSET(Data!$H$1,$H84,,32),OFFSET(Data!$H$1,$H84+64,,32)),"")</f>
        <v/>
      </c>
      <c r="Q84" s="353" t="str">
        <f ca="1">IF($G84&gt;1,INDEX(LINEST(OFFSET(Data!H$1,$H84,,16),OFFSET(Data!H$1,$H84+16,,16),1,1),3,1),"")</f>
        <v/>
      </c>
      <c r="R84" s="353" t="str">
        <f ca="1">IF($G84&gt;1,INDEX(LINEST(OFFSET(Data!I$1,$H84,,16),OFFSET(Data!I$1,$H84+16,,16),1,1),3,1),"")</f>
        <v/>
      </c>
      <c r="S84" s="353" t="str">
        <f ca="1">IF($G84&gt;1,INDEX(LINEST(OFFSET(Data!J$1,$H84,,16),OFFSET(Data!J$1,$H84+16,,16),1,1),3,1),"")</f>
        <v/>
      </c>
      <c r="T84" s="353" t="str">
        <f ca="1">IF($G84&gt;1,INDEX(LINEST(OFFSET(Data!K$1,$H84,,16),OFFSET(Data!K$1,$H84+16,,16),1,1),3,1),"")</f>
        <v/>
      </c>
      <c r="U84" s="353" t="str">
        <f ca="1">IF($G84&gt;1,INDEX(LINEST(OFFSET(Data!L$1,$H84,,16),OFFSET(Data!L$1,$H84+16,,16),1,1),3,1),"")</f>
        <v/>
      </c>
      <c r="V84" s="354" t="str">
        <f t="shared" si="12"/>
        <v/>
      </c>
      <c r="W84" s="355" t="str">
        <f>IF(ISERROR(VLOOKUP($C84,Dates!$A:$C,1,FALSE)),"",VLOOKUP($C84,Dates!$A:$C,MATCH(W$1,Dates!$A$1:$C$1,0),FALSE))</f>
        <v/>
      </c>
      <c r="X84" s="355" t="str">
        <f>IF(ISERROR(VLOOKUP($C84,Dates!$A:$C,1,FALSE)),"",VLOOKUP($C84,Dates!$A:$C,MATCH(X$1,Dates!$A$1:$C$1,0),FALSE))</f>
        <v/>
      </c>
      <c r="Y84" s="355" t="str">
        <f>IF(ISERROR(VLOOKUP($C84,Dates!$A:$C,1,FALSE)),"",VLOOKUP($C84,Dates!$A:$C,MATCH(Y$1,Dates!$A$1:$C$1,0),FALSE))</f>
        <v/>
      </c>
    </row>
    <row r="85" spans="1:25" x14ac:dyDescent="0.25">
      <c r="A85">
        <v>115</v>
      </c>
      <c r="B85" t="s">
        <v>66</v>
      </c>
      <c r="C85" t="str">
        <f t="shared" si="9"/>
        <v>115PM</v>
      </c>
      <c r="E85">
        <f t="shared" si="8"/>
        <v>1</v>
      </c>
      <c r="F85" t="e">
        <f t="shared" ca="1" si="10"/>
        <v>#VALUE!</v>
      </c>
      <c r="G85">
        <f>IF(MOD(COUNTIF(Data!$T:$T,"="&amp;C85),32)=0,COUNTIF(Data!$T:$T,"="&amp;C85)/32,"_"&amp;COUNTIF(Data!$T:$T,"="&amp;C85))</f>
        <v>2</v>
      </c>
      <c r="H85">
        <f>MATCH(C85,Data!T:T,0)-1</f>
        <v>801</v>
      </c>
      <c r="I85" s="358">
        <f ca="1">IF($G85&gt;1,(SUMPRODUCT(OFFSET(Data!H$1,$H85,,16),OFFSET(Data!H$1,$H85+16,,16))+SUMPRODUCT(OFFSET(Data!H$1,$H85+32,,16),OFFSET(Data!H$1,$H85+48,,16)))/(SUMPRODUCT(OFFSET(Data!H$1,$H85,,16),OFFSET(Data!H$1,$H85,,16))+SUMPRODUCT(OFFSET(Data!H$1,$H85+32,,16),OFFSET(Data!H$1,$H85+32,,16))),"")</f>
        <v>0.60079230333899269</v>
      </c>
      <c r="J85" s="358">
        <f ca="1">IF($G85&gt;1,(SUMPRODUCT(OFFSET(Data!I$1,$H85,,16),OFFSET(Data!I$1,$H85+16,,16))+SUMPRODUCT(OFFSET(Data!I$1,$H85+32,,16),OFFSET(Data!I$1,$H85+48,,16)))/(SUMPRODUCT(OFFSET(Data!I$1,$H85,,16),OFFSET(Data!I$1,$H85,,16))+SUMPRODUCT(OFFSET(Data!I$1,$H85+32,,16),OFFSET(Data!I$1,$H85+32,,16))),"")</f>
        <v>0.66003976143141152</v>
      </c>
      <c r="K85" s="358">
        <f ca="1">IF($G85&gt;1,(SUMPRODUCT(OFFSET(Data!J$1,$H85,,16),OFFSET(Data!J$1,$H85+16,,16))+SUMPRODUCT(OFFSET(Data!J$1,$H85+32,,16),OFFSET(Data!J$1,$H85+48,,16)))/(SUMPRODUCT(OFFSET(Data!J$1,$H85,,16),OFFSET(Data!J$1,$H85,,16))+SUMPRODUCT(OFFSET(Data!J$1,$H85+32,,16),OFFSET(Data!J$1,$H85+32,,16))),"")</f>
        <v>0.64102564102564108</v>
      </c>
      <c r="L85" s="358">
        <f ca="1">IF($G85&gt;1,(SUMPRODUCT(OFFSET(Data!K$1,$H85,,16),OFFSET(Data!K$1,$H85+16,,16))+SUMPRODUCT(OFFSET(Data!K$1,$H85+32,,16),OFFSET(Data!K$1,$H85+48,,16)))/(SUMPRODUCT(OFFSET(Data!K$1,$H85,,16),OFFSET(Data!K$1,$H85,,16))+SUMPRODUCT(OFFSET(Data!K$1,$H85+32,,16),OFFSET(Data!K$1,$H85+32,,16))),"")</f>
        <v>0.42296072507552868</v>
      </c>
      <c r="M85" s="358">
        <f ca="1">IF($G85&gt;1,(SUMPRODUCT(OFFSET(Data!L$1,$H85,,16),OFFSET(Data!L$1,$H85+16,,16))+SUMPRODUCT(OFFSET(Data!L$1,$H85+32,,16),OFFSET(Data!L$1,$H85+48,,16)))/(SUMPRODUCT(OFFSET(Data!L$1,$H85,,16),OFFSET(Data!L$1,$H85,,16))+SUMPRODUCT(OFFSET(Data!L$1,$H85+32,,16),OFFSET(Data!L$1,$H85+32,,16))),"")</f>
        <v>0.53071017274472165</v>
      </c>
      <c r="N85" s="358">
        <f t="shared" ca="1" si="11"/>
        <v>2.8555286036162957</v>
      </c>
      <c r="O85" t="str">
        <f ca="1">IF($G85&gt;2,SUMPRODUCT(OFFSET(Data!$H$1,$H85+32,,32),OFFSET(Data!$H$1,$H85+64,,32)),"")</f>
        <v/>
      </c>
      <c r="P85" t="str">
        <f ca="1">IF($G85&gt;2,SUMPRODUCT(OFFSET(Data!$H$1,$H85,,32),OFFSET(Data!$H$1,$H85+64,,32)),"")</f>
        <v/>
      </c>
      <c r="Q85" s="353">
        <f ca="1">IF($G85&gt;1,INDEX(LINEST(OFFSET(Data!H$1,$H85,,16),OFFSET(Data!H$1,$H85+16,,16),1,1),3,1),"")</f>
        <v>0.2944290752400669</v>
      </c>
      <c r="R85" s="353">
        <f ca="1">IF($G85&gt;1,INDEX(LINEST(OFFSET(Data!I$1,$H85,,16),OFFSET(Data!I$1,$H85+16,,16),1,1),3,1),"")</f>
        <v>0.38610131089173017</v>
      </c>
      <c r="S85" s="353">
        <f ca="1">IF($G85&gt;1,INDEX(LINEST(OFFSET(Data!J$1,$H85,,16),OFFSET(Data!J$1,$H85+16,,16),1,1),3,1),"")</f>
        <v>3.1690140845070158E-2</v>
      </c>
      <c r="T85" s="353">
        <f ca="1">IF($G85&gt;1,INDEX(LINEST(OFFSET(Data!K$1,$H85,,16),OFFSET(Data!K$1,$H85+16,,16),1,1),3,1),"")</f>
        <v>0.20381878117509231</v>
      </c>
      <c r="U85" s="353">
        <f ca="1">IF($G85&gt;1,INDEX(LINEST(OFFSET(Data!L$1,$H85,,16),OFFSET(Data!L$1,$H85+16,,16),1,1),3,1),"")</f>
        <v>0.26993373444144669</v>
      </c>
      <c r="V85" s="354" t="str">
        <f t="shared" si="12"/>
        <v/>
      </c>
      <c r="W85" s="355" t="str">
        <f>IF(ISERROR(VLOOKUP($C85,Dates!$A:$C,1,FALSE)),"",VLOOKUP($C85,Dates!$A:$C,MATCH(W$1,Dates!$A$1:$C$1,0),FALSE))</f>
        <v/>
      </c>
      <c r="X85" s="355" t="str">
        <f>IF(ISERROR(VLOOKUP($C85,Dates!$A:$C,1,FALSE)),"",VLOOKUP($C85,Dates!$A:$C,MATCH(X$1,Dates!$A$1:$C$1,0),FALSE))</f>
        <v/>
      </c>
      <c r="Y85" s="355" t="str">
        <f>IF(ISERROR(VLOOKUP($C85,Dates!$A:$C,1,FALSE)),"",VLOOKUP($C85,Dates!$A:$C,MATCH(Y$1,Dates!$A$1:$C$1,0),FALSE))</f>
        <v/>
      </c>
    </row>
    <row r="86" spans="1:25" x14ac:dyDescent="0.25">
      <c r="A86">
        <v>116</v>
      </c>
      <c r="B86" t="s">
        <v>66</v>
      </c>
      <c r="C86" t="str">
        <f t="shared" si="9"/>
        <v>116PM</v>
      </c>
      <c r="E86">
        <f t="shared" si="8"/>
        <v>1</v>
      </c>
      <c r="F86" t="e">
        <f t="shared" ca="1" si="10"/>
        <v>#VALUE!</v>
      </c>
      <c r="G86">
        <f>IF(MOD(COUNTIF(Data!$T:$T,"="&amp;C86),32)=0,COUNTIF(Data!$T:$T,"="&amp;C86)/32,"_"&amp;COUNTIF(Data!$T:$T,"="&amp;C86))</f>
        <v>2</v>
      </c>
      <c r="H86">
        <f>MATCH(C86,Data!T:T,0)-1</f>
        <v>929</v>
      </c>
      <c r="I86" s="358">
        <f ca="1">IF($G86&gt;1,(SUMPRODUCT(OFFSET(Data!H$1,$H86,,16),OFFSET(Data!H$1,$H86+16,,16))+SUMPRODUCT(OFFSET(Data!H$1,$H86+32,,16),OFFSET(Data!H$1,$H86+48,,16)))/(SUMPRODUCT(OFFSET(Data!H$1,$H86,,16),OFFSET(Data!H$1,$H86,,16))+SUMPRODUCT(OFFSET(Data!H$1,$H86+32,,16),OFFSET(Data!H$1,$H86+32,,16))),"")</f>
        <v>0.6668266922707633</v>
      </c>
      <c r="J86" s="358">
        <f ca="1">IF($G86&gt;1,(SUMPRODUCT(OFFSET(Data!I$1,$H86,,16),OFFSET(Data!I$1,$H86+16,,16))+SUMPRODUCT(OFFSET(Data!I$1,$H86+32,,16),OFFSET(Data!I$1,$H86+48,,16)))/(SUMPRODUCT(OFFSET(Data!I$1,$H86,,16),OFFSET(Data!I$1,$H86,,16))+SUMPRODUCT(OFFSET(Data!I$1,$H86+32,,16),OFFSET(Data!I$1,$H86+32,,16))),"")</f>
        <v>0.43220338983050849</v>
      </c>
      <c r="K86" s="358">
        <f ca="1">IF($G86&gt;1,(SUMPRODUCT(OFFSET(Data!J$1,$H86,,16),OFFSET(Data!J$1,$H86+16,,16))+SUMPRODUCT(OFFSET(Data!J$1,$H86+32,,16),OFFSET(Data!J$1,$H86+48,,16)))/(SUMPRODUCT(OFFSET(Data!J$1,$H86,,16),OFFSET(Data!J$1,$H86,,16))+SUMPRODUCT(OFFSET(Data!J$1,$H86+32,,16),OFFSET(Data!J$1,$H86+32,,16))),"")</f>
        <v>0.66666666666666663</v>
      </c>
      <c r="L86" s="358">
        <f ca="1">IF($G86&gt;1,(SUMPRODUCT(OFFSET(Data!K$1,$H86,,16),OFFSET(Data!K$1,$H86+16,,16))+SUMPRODUCT(OFFSET(Data!K$1,$H86+32,,16),OFFSET(Data!K$1,$H86+48,,16)))/(SUMPRODUCT(OFFSET(Data!K$1,$H86,,16),OFFSET(Data!K$1,$H86,,16))+SUMPRODUCT(OFFSET(Data!K$1,$H86+32,,16),OFFSET(Data!K$1,$H86+32,,16))),"")</f>
        <v>0.81034482758620685</v>
      </c>
      <c r="M86" s="358">
        <f ca="1">IF($G86&gt;1,(SUMPRODUCT(OFFSET(Data!L$1,$H86,,16),OFFSET(Data!L$1,$H86+16,,16))+SUMPRODUCT(OFFSET(Data!L$1,$H86+32,,16),OFFSET(Data!L$1,$H86+48,,16)))/(SUMPRODUCT(OFFSET(Data!L$1,$H86,,16),OFFSET(Data!L$1,$H86,,16))+SUMPRODUCT(OFFSET(Data!L$1,$H86+32,,16),OFFSET(Data!L$1,$H86+32,,16))),"")</f>
        <v>0.96842105263157896</v>
      </c>
      <c r="N86" s="358">
        <f t="shared" ca="1" si="11"/>
        <v>3.5444626289857242</v>
      </c>
      <c r="O86" t="str">
        <f ca="1">IF($G86&gt;2,SUMPRODUCT(OFFSET(Data!$H$1,$H86+32,,32),OFFSET(Data!$H$1,$H86+64,,32)),"")</f>
        <v/>
      </c>
      <c r="P86" t="str">
        <f ca="1">IF($G86&gt;2,SUMPRODUCT(OFFSET(Data!$H$1,$H86,,32),OFFSET(Data!$H$1,$H86+64,,32)),"")</f>
        <v/>
      </c>
      <c r="Q86" s="353">
        <f ca="1">IF($G86&gt;1,INDEX(LINEST(OFFSET(Data!H$1,$H86,,16),OFFSET(Data!H$1,$H86+16,,16),1,1),3,1),"")</f>
        <v>0.92763060367503025</v>
      </c>
      <c r="R86" s="353">
        <f ca="1">IF($G86&gt;1,INDEX(LINEST(OFFSET(Data!I$1,$H86,,16),OFFSET(Data!I$1,$H86+16,,16),1,1),3,1),"")</f>
        <v>0.66117551558813836</v>
      </c>
      <c r="S86" s="353">
        <f ca="1">IF($G86&gt;1,INDEX(LINEST(OFFSET(Data!J$1,$H86,,16),OFFSET(Data!J$1,$H86+16,,16),1,1),3,1),"")</f>
        <v>0.5204910633688391</v>
      </c>
      <c r="T86" s="353">
        <f ca="1">IF($G86&gt;1,INDEX(LINEST(OFFSET(Data!K$1,$H86,,16),OFFSET(Data!K$1,$H86+16,,16),1,1),3,1),"")</f>
        <v>0.52895148669796554</v>
      </c>
      <c r="U86" s="353">
        <f ca="1">IF($G86&gt;1,INDEX(LINEST(OFFSET(Data!L$1,$H86,,16),OFFSET(Data!L$1,$H86+16,,16),1,1),3,1),"")</f>
        <v>0.82182420540428602</v>
      </c>
      <c r="V86" s="354" t="str">
        <f t="shared" si="12"/>
        <v/>
      </c>
      <c r="W86" s="355" t="str">
        <f>IF(ISERROR(VLOOKUP($C86,Dates!$A:$C,1,FALSE)),"",VLOOKUP($C86,Dates!$A:$C,MATCH(W$1,Dates!$A$1:$C$1,0),FALSE))</f>
        <v/>
      </c>
      <c r="X86" s="355" t="str">
        <f>IF(ISERROR(VLOOKUP($C86,Dates!$A:$C,1,FALSE)),"",VLOOKUP($C86,Dates!$A:$C,MATCH(X$1,Dates!$A$1:$C$1,0),FALSE))</f>
        <v/>
      </c>
      <c r="Y86" s="355" t="str">
        <f>IF(ISERROR(VLOOKUP($C86,Dates!$A:$C,1,FALSE)),"",VLOOKUP($C86,Dates!$A:$C,MATCH(Y$1,Dates!$A$1:$C$1,0),FALSE))</f>
        <v/>
      </c>
    </row>
    <row r="87" spans="1:25" x14ac:dyDescent="0.25">
      <c r="A87">
        <v>117</v>
      </c>
      <c r="B87" t="s">
        <v>66</v>
      </c>
      <c r="C87" t="str">
        <f t="shared" si="9"/>
        <v>117PM</v>
      </c>
      <c r="E87">
        <f t="shared" si="8"/>
        <v>1</v>
      </c>
      <c r="F87">
        <f t="shared" si="10"/>
        <v>1</v>
      </c>
      <c r="G87">
        <f>IF(MOD(COUNTIF(Data!$T:$T,"="&amp;C87),32)=0,COUNTIF(Data!$T:$T,"="&amp;C87)/32,"_"&amp;COUNTIF(Data!$T:$T,"="&amp;C87))</f>
        <v>1</v>
      </c>
      <c r="H87">
        <f>MATCH(C87,Data!T:T,0)-1</f>
        <v>1025</v>
      </c>
      <c r="I87" s="358" t="str">
        <f ca="1">IF($G87&gt;1,(SUMPRODUCT(OFFSET(Data!H$1,$H87,,16),OFFSET(Data!H$1,$H87+16,,16))+SUMPRODUCT(OFFSET(Data!H$1,$H87+32,,16),OFFSET(Data!H$1,$H87+48,,16)))/(SUMPRODUCT(OFFSET(Data!H$1,$H87,,16),OFFSET(Data!H$1,$H87,,16))+SUMPRODUCT(OFFSET(Data!H$1,$H87+32,,16),OFFSET(Data!H$1,$H87+32,,16))),"")</f>
        <v/>
      </c>
      <c r="J87" s="358" t="str">
        <f ca="1">IF($G87&gt;1,(SUMPRODUCT(OFFSET(Data!I$1,$H87,,16),OFFSET(Data!I$1,$H87+16,,16))+SUMPRODUCT(OFFSET(Data!I$1,$H87+32,,16),OFFSET(Data!I$1,$H87+48,,16)))/(SUMPRODUCT(OFFSET(Data!I$1,$H87,,16),OFFSET(Data!I$1,$H87,,16))+SUMPRODUCT(OFFSET(Data!I$1,$H87+32,,16),OFFSET(Data!I$1,$H87+32,,16))),"")</f>
        <v/>
      </c>
      <c r="K87" s="358" t="str">
        <f ca="1">IF($G87&gt;1,(SUMPRODUCT(OFFSET(Data!J$1,$H87,,16),OFFSET(Data!J$1,$H87+16,,16))+SUMPRODUCT(OFFSET(Data!J$1,$H87+32,,16),OFFSET(Data!J$1,$H87+48,,16)))/(SUMPRODUCT(OFFSET(Data!J$1,$H87,,16),OFFSET(Data!J$1,$H87,,16))+SUMPRODUCT(OFFSET(Data!J$1,$H87+32,,16),OFFSET(Data!J$1,$H87+32,,16))),"")</f>
        <v/>
      </c>
      <c r="L87" s="358" t="str">
        <f ca="1">IF($G87&gt;1,(SUMPRODUCT(OFFSET(Data!K$1,$H87,,16),OFFSET(Data!K$1,$H87+16,,16))+SUMPRODUCT(OFFSET(Data!K$1,$H87+32,,16),OFFSET(Data!K$1,$H87+48,,16)))/(SUMPRODUCT(OFFSET(Data!K$1,$H87,,16),OFFSET(Data!K$1,$H87,,16))+SUMPRODUCT(OFFSET(Data!K$1,$H87+32,,16),OFFSET(Data!K$1,$H87+32,,16))),"")</f>
        <v/>
      </c>
      <c r="M87" s="358" t="str">
        <f ca="1">IF($G87&gt;1,(SUMPRODUCT(OFFSET(Data!L$1,$H87,,16),OFFSET(Data!L$1,$H87+16,,16))+SUMPRODUCT(OFFSET(Data!L$1,$H87+32,,16),OFFSET(Data!L$1,$H87+48,,16)))/(SUMPRODUCT(OFFSET(Data!L$1,$H87,,16),OFFSET(Data!L$1,$H87,,16))+SUMPRODUCT(OFFSET(Data!L$1,$H87+32,,16),OFFSET(Data!L$1,$H87+32,,16))),"")</f>
        <v/>
      </c>
      <c r="N87" s="358">
        <f t="shared" ca="1" si="11"/>
        <v>0</v>
      </c>
      <c r="O87" t="str">
        <f ca="1">IF($G87&gt;2,SUMPRODUCT(OFFSET(Data!$H$1,$H87+32,,32),OFFSET(Data!$H$1,$H87+64,,32)),"")</f>
        <v/>
      </c>
      <c r="P87" t="str">
        <f ca="1">IF($G87&gt;2,SUMPRODUCT(OFFSET(Data!$H$1,$H87,,32),OFFSET(Data!$H$1,$H87+64,,32)),"")</f>
        <v/>
      </c>
      <c r="Q87" s="353" t="str">
        <f ca="1">IF($G87&gt;1,INDEX(LINEST(OFFSET(Data!H$1,$H87,,16),OFFSET(Data!H$1,$H87+16,,16),1,1),3,1),"")</f>
        <v/>
      </c>
      <c r="R87" s="353" t="str">
        <f ca="1">IF($G87&gt;1,INDEX(LINEST(OFFSET(Data!I$1,$H87,,16),OFFSET(Data!I$1,$H87+16,,16),1,1),3,1),"")</f>
        <v/>
      </c>
      <c r="S87" s="353" t="str">
        <f ca="1">IF($G87&gt;1,INDEX(LINEST(OFFSET(Data!J$1,$H87,,16),OFFSET(Data!J$1,$H87+16,,16),1,1),3,1),"")</f>
        <v/>
      </c>
      <c r="T87" s="353" t="str">
        <f ca="1">IF($G87&gt;1,INDEX(LINEST(OFFSET(Data!K$1,$H87,,16),OFFSET(Data!K$1,$H87+16,,16),1,1),3,1),"")</f>
        <v/>
      </c>
      <c r="U87" s="353" t="str">
        <f ca="1">IF($G87&gt;1,INDEX(LINEST(OFFSET(Data!L$1,$H87,,16),OFFSET(Data!L$1,$H87+16,,16),1,1),3,1),"")</f>
        <v/>
      </c>
      <c r="V87" s="354" t="str">
        <f t="shared" si="12"/>
        <v/>
      </c>
      <c r="W87" s="355" t="str">
        <f>IF(ISERROR(VLOOKUP($C87,Dates!$A:$C,1,FALSE)),"",VLOOKUP($C87,Dates!$A:$C,MATCH(W$1,Dates!$A$1:$C$1,0),FALSE))</f>
        <v/>
      </c>
      <c r="X87" s="355" t="str">
        <f>IF(ISERROR(VLOOKUP($C87,Dates!$A:$C,1,FALSE)),"",VLOOKUP($C87,Dates!$A:$C,MATCH(X$1,Dates!$A$1:$C$1,0),FALSE))</f>
        <v/>
      </c>
      <c r="Y87" s="355" t="str">
        <f>IF(ISERROR(VLOOKUP($C87,Dates!$A:$C,1,FALSE)),"",VLOOKUP($C87,Dates!$A:$C,MATCH(Y$1,Dates!$A$1:$C$1,0),FALSE))</f>
        <v/>
      </c>
    </row>
    <row r="88" spans="1:25" x14ac:dyDescent="0.25">
      <c r="A88">
        <v>118</v>
      </c>
      <c r="B88" t="s">
        <v>66</v>
      </c>
      <c r="C88" t="str">
        <f t="shared" si="9"/>
        <v>118PM</v>
      </c>
      <c r="E88">
        <f t="shared" si="8"/>
        <v>1</v>
      </c>
      <c r="F88">
        <f t="shared" si="10"/>
        <v>1</v>
      </c>
      <c r="G88">
        <f>IF(MOD(COUNTIF(Data!$T:$T,"="&amp;C88),32)=0,COUNTIF(Data!$T:$T,"="&amp;C88)/32,"_"&amp;COUNTIF(Data!$T:$T,"="&amp;C88))</f>
        <v>1</v>
      </c>
      <c r="H88">
        <f>MATCH(C88,Data!T:T,0)-1</f>
        <v>1089</v>
      </c>
      <c r="I88" s="358" t="str">
        <f ca="1">IF($G88&gt;1,(SUMPRODUCT(OFFSET(Data!H$1,$H88,,16),OFFSET(Data!H$1,$H88+16,,16))+SUMPRODUCT(OFFSET(Data!H$1,$H88+32,,16),OFFSET(Data!H$1,$H88+48,,16)))/(SUMPRODUCT(OFFSET(Data!H$1,$H88,,16),OFFSET(Data!H$1,$H88,,16))+SUMPRODUCT(OFFSET(Data!H$1,$H88+32,,16),OFFSET(Data!H$1,$H88+32,,16))),"")</f>
        <v/>
      </c>
      <c r="J88" s="358" t="str">
        <f ca="1">IF($G88&gt;1,(SUMPRODUCT(OFFSET(Data!I$1,$H88,,16),OFFSET(Data!I$1,$H88+16,,16))+SUMPRODUCT(OFFSET(Data!I$1,$H88+32,,16),OFFSET(Data!I$1,$H88+48,,16)))/(SUMPRODUCT(OFFSET(Data!I$1,$H88,,16),OFFSET(Data!I$1,$H88,,16))+SUMPRODUCT(OFFSET(Data!I$1,$H88+32,,16),OFFSET(Data!I$1,$H88+32,,16))),"")</f>
        <v/>
      </c>
      <c r="K88" s="358" t="str">
        <f ca="1">IF($G88&gt;1,(SUMPRODUCT(OFFSET(Data!J$1,$H88,,16),OFFSET(Data!J$1,$H88+16,,16))+SUMPRODUCT(OFFSET(Data!J$1,$H88+32,,16),OFFSET(Data!J$1,$H88+48,,16)))/(SUMPRODUCT(OFFSET(Data!J$1,$H88,,16),OFFSET(Data!J$1,$H88,,16))+SUMPRODUCT(OFFSET(Data!J$1,$H88+32,,16),OFFSET(Data!J$1,$H88+32,,16))),"")</f>
        <v/>
      </c>
      <c r="L88" s="358" t="str">
        <f ca="1">IF($G88&gt;1,(SUMPRODUCT(OFFSET(Data!K$1,$H88,,16),OFFSET(Data!K$1,$H88+16,,16))+SUMPRODUCT(OFFSET(Data!K$1,$H88+32,,16),OFFSET(Data!K$1,$H88+48,,16)))/(SUMPRODUCT(OFFSET(Data!K$1,$H88,,16),OFFSET(Data!K$1,$H88,,16))+SUMPRODUCT(OFFSET(Data!K$1,$H88+32,,16),OFFSET(Data!K$1,$H88+32,,16))),"")</f>
        <v/>
      </c>
      <c r="M88" s="358" t="str">
        <f ca="1">IF($G88&gt;1,(SUMPRODUCT(OFFSET(Data!L$1,$H88,,16),OFFSET(Data!L$1,$H88+16,,16))+SUMPRODUCT(OFFSET(Data!L$1,$H88+32,,16),OFFSET(Data!L$1,$H88+48,,16)))/(SUMPRODUCT(OFFSET(Data!L$1,$H88,,16),OFFSET(Data!L$1,$H88,,16))+SUMPRODUCT(OFFSET(Data!L$1,$H88+32,,16),OFFSET(Data!L$1,$H88+32,,16))),"")</f>
        <v/>
      </c>
      <c r="N88" s="358">
        <f t="shared" ca="1" si="11"/>
        <v>0</v>
      </c>
      <c r="O88" t="str">
        <f ca="1">IF($G88&gt;2,SUMPRODUCT(OFFSET(Data!$H$1,$H88+32,,32),OFFSET(Data!$H$1,$H88+64,,32)),"")</f>
        <v/>
      </c>
      <c r="P88" t="str">
        <f ca="1">IF($G88&gt;2,SUMPRODUCT(OFFSET(Data!$H$1,$H88,,32),OFFSET(Data!$H$1,$H88+64,,32)),"")</f>
        <v/>
      </c>
      <c r="Q88" s="353" t="str">
        <f ca="1">IF($G88&gt;1,INDEX(LINEST(OFFSET(Data!H$1,$H88,,16),OFFSET(Data!H$1,$H88+16,,16),1,1),3,1),"")</f>
        <v/>
      </c>
      <c r="R88" s="353" t="str">
        <f ca="1">IF($G88&gt;1,INDEX(LINEST(OFFSET(Data!I$1,$H88,,16),OFFSET(Data!I$1,$H88+16,,16),1,1),3,1),"")</f>
        <v/>
      </c>
      <c r="S88" s="353" t="str">
        <f ca="1">IF($G88&gt;1,INDEX(LINEST(OFFSET(Data!J$1,$H88,,16),OFFSET(Data!J$1,$H88+16,,16),1,1),3,1),"")</f>
        <v/>
      </c>
      <c r="T88" s="353" t="str">
        <f ca="1">IF($G88&gt;1,INDEX(LINEST(OFFSET(Data!K$1,$H88,,16),OFFSET(Data!K$1,$H88+16,,16),1,1),3,1),"")</f>
        <v/>
      </c>
      <c r="U88" s="353" t="str">
        <f ca="1">IF($G88&gt;1,INDEX(LINEST(OFFSET(Data!L$1,$H88,,16),OFFSET(Data!L$1,$H88+16,,16),1,1),3,1),"")</f>
        <v/>
      </c>
      <c r="V88" s="354" t="str">
        <f t="shared" si="12"/>
        <v/>
      </c>
      <c r="W88" s="355" t="str">
        <f>IF(ISERROR(VLOOKUP($C88,Dates!$A:$C,1,FALSE)),"",VLOOKUP($C88,Dates!$A:$C,MATCH(W$1,Dates!$A$1:$C$1,0),FALSE))</f>
        <v/>
      </c>
      <c r="X88" s="355" t="str">
        <f>IF(ISERROR(VLOOKUP($C88,Dates!$A:$C,1,FALSE)),"",VLOOKUP($C88,Dates!$A:$C,MATCH(X$1,Dates!$A$1:$C$1,0),FALSE))</f>
        <v/>
      </c>
      <c r="Y88" s="355" t="str">
        <f>IF(ISERROR(VLOOKUP($C88,Dates!$A:$C,1,FALSE)),"",VLOOKUP($C88,Dates!$A:$C,MATCH(Y$1,Dates!$A$1:$C$1,0),FALSE))</f>
        <v/>
      </c>
    </row>
    <row r="89" spans="1:25" x14ac:dyDescent="0.25">
      <c r="A89">
        <v>119</v>
      </c>
      <c r="B89" t="s">
        <v>66</v>
      </c>
      <c r="C89" t="str">
        <f t="shared" si="9"/>
        <v>119PM</v>
      </c>
      <c r="E89">
        <f t="shared" si="8"/>
        <v>1</v>
      </c>
      <c r="F89">
        <f t="shared" si="10"/>
        <v>1</v>
      </c>
      <c r="G89">
        <f>IF(MOD(COUNTIF(Data!$T:$T,"="&amp;C89),32)=0,COUNTIF(Data!$T:$T,"="&amp;C89)/32,"_"&amp;COUNTIF(Data!$T:$T,"="&amp;C89))</f>
        <v>1</v>
      </c>
      <c r="H89">
        <f>MATCH(C89,Data!T:T,0)-1</f>
        <v>1153</v>
      </c>
      <c r="I89" s="358" t="str">
        <f ca="1">IF($G89&gt;1,(SUMPRODUCT(OFFSET(Data!H$1,$H89,,16),OFFSET(Data!H$1,$H89+16,,16))+SUMPRODUCT(OFFSET(Data!H$1,$H89+32,,16),OFFSET(Data!H$1,$H89+48,,16)))/(SUMPRODUCT(OFFSET(Data!H$1,$H89,,16),OFFSET(Data!H$1,$H89,,16))+SUMPRODUCT(OFFSET(Data!H$1,$H89+32,,16),OFFSET(Data!H$1,$H89+32,,16))),"")</f>
        <v/>
      </c>
      <c r="J89" s="358" t="str">
        <f ca="1">IF($G89&gt;1,(SUMPRODUCT(OFFSET(Data!I$1,$H89,,16),OFFSET(Data!I$1,$H89+16,,16))+SUMPRODUCT(OFFSET(Data!I$1,$H89+32,,16),OFFSET(Data!I$1,$H89+48,,16)))/(SUMPRODUCT(OFFSET(Data!I$1,$H89,,16),OFFSET(Data!I$1,$H89,,16))+SUMPRODUCT(OFFSET(Data!I$1,$H89+32,,16),OFFSET(Data!I$1,$H89+32,,16))),"")</f>
        <v/>
      </c>
      <c r="K89" s="358" t="str">
        <f ca="1">IF($G89&gt;1,(SUMPRODUCT(OFFSET(Data!J$1,$H89,,16),OFFSET(Data!J$1,$H89+16,,16))+SUMPRODUCT(OFFSET(Data!J$1,$H89+32,,16),OFFSET(Data!J$1,$H89+48,,16)))/(SUMPRODUCT(OFFSET(Data!J$1,$H89,,16),OFFSET(Data!J$1,$H89,,16))+SUMPRODUCT(OFFSET(Data!J$1,$H89+32,,16),OFFSET(Data!J$1,$H89+32,,16))),"")</f>
        <v/>
      </c>
      <c r="L89" s="358" t="str">
        <f ca="1">IF($G89&gt;1,(SUMPRODUCT(OFFSET(Data!K$1,$H89,,16),OFFSET(Data!K$1,$H89+16,,16))+SUMPRODUCT(OFFSET(Data!K$1,$H89+32,,16),OFFSET(Data!K$1,$H89+48,,16)))/(SUMPRODUCT(OFFSET(Data!K$1,$H89,,16),OFFSET(Data!K$1,$H89,,16))+SUMPRODUCT(OFFSET(Data!K$1,$H89+32,,16),OFFSET(Data!K$1,$H89+32,,16))),"")</f>
        <v/>
      </c>
      <c r="M89" s="358" t="str">
        <f ca="1">IF($G89&gt;1,(SUMPRODUCT(OFFSET(Data!L$1,$H89,,16),OFFSET(Data!L$1,$H89+16,,16))+SUMPRODUCT(OFFSET(Data!L$1,$H89+32,,16),OFFSET(Data!L$1,$H89+48,,16)))/(SUMPRODUCT(OFFSET(Data!L$1,$H89,,16),OFFSET(Data!L$1,$H89,,16))+SUMPRODUCT(OFFSET(Data!L$1,$H89+32,,16),OFFSET(Data!L$1,$H89+32,,16))),"")</f>
        <v/>
      </c>
      <c r="N89" s="358">
        <f t="shared" ca="1" si="11"/>
        <v>0</v>
      </c>
      <c r="O89" t="str">
        <f ca="1">IF($G89&gt;2,SUMPRODUCT(OFFSET(Data!$H$1,$H89+32,,32),OFFSET(Data!$H$1,$H89+64,,32)),"")</f>
        <v/>
      </c>
      <c r="P89" t="str">
        <f ca="1">IF($G89&gt;2,SUMPRODUCT(OFFSET(Data!$H$1,$H89,,32),OFFSET(Data!$H$1,$H89+64,,32)),"")</f>
        <v/>
      </c>
      <c r="Q89" s="353" t="str">
        <f ca="1">IF($G89&gt;1,INDEX(LINEST(OFFSET(Data!H$1,$H89,,16),OFFSET(Data!H$1,$H89+16,,16),1,1),3,1),"")</f>
        <v/>
      </c>
      <c r="R89" s="353" t="str">
        <f ca="1">IF($G89&gt;1,INDEX(LINEST(OFFSET(Data!I$1,$H89,,16),OFFSET(Data!I$1,$H89+16,,16),1,1),3,1),"")</f>
        <v/>
      </c>
      <c r="S89" s="353" t="str">
        <f ca="1">IF($G89&gt;1,INDEX(LINEST(OFFSET(Data!J$1,$H89,,16),OFFSET(Data!J$1,$H89+16,,16),1,1),3,1),"")</f>
        <v/>
      </c>
      <c r="T89" s="353" t="str">
        <f ca="1">IF($G89&gt;1,INDEX(LINEST(OFFSET(Data!K$1,$H89,,16),OFFSET(Data!K$1,$H89+16,,16),1,1),3,1),"")</f>
        <v/>
      </c>
      <c r="U89" s="353" t="str">
        <f ca="1">IF($G89&gt;1,INDEX(LINEST(OFFSET(Data!L$1,$H89,,16),OFFSET(Data!L$1,$H89+16,,16),1,1),3,1),"")</f>
        <v/>
      </c>
      <c r="V89" s="354" t="str">
        <f t="shared" si="12"/>
        <v/>
      </c>
      <c r="W89" s="355" t="str">
        <f>IF(ISERROR(VLOOKUP($C89,Dates!$A:$C,1,FALSE)),"",VLOOKUP($C89,Dates!$A:$C,MATCH(W$1,Dates!$A$1:$C$1,0),FALSE))</f>
        <v/>
      </c>
      <c r="X89" s="355" t="str">
        <f>IF(ISERROR(VLOOKUP($C89,Dates!$A:$C,1,FALSE)),"",VLOOKUP($C89,Dates!$A:$C,MATCH(X$1,Dates!$A$1:$C$1,0),FALSE))</f>
        <v/>
      </c>
      <c r="Y89" s="355" t="str">
        <f>IF(ISERROR(VLOOKUP($C89,Dates!$A:$C,1,FALSE)),"",VLOOKUP($C89,Dates!$A:$C,MATCH(Y$1,Dates!$A$1:$C$1,0),FALSE))</f>
        <v/>
      </c>
    </row>
    <row r="90" spans="1:25" x14ac:dyDescent="0.25">
      <c r="A90">
        <v>120</v>
      </c>
      <c r="B90" t="s">
        <v>66</v>
      </c>
      <c r="C90" t="str">
        <f t="shared" si="9"/>
        <v>120PM</v>
      </c>
      <c r="E90">
        <f t="shared" si="8"/>
        <v>1</v>
      </c>
      <c r="F90">
        <f t="shared" si="10"/>
        <v>1</v>
      </c>
      <c r="G90">
        <f>IF(MOD(COUNTIF(Data!$T:$T,"="&amp;C90),32)=0,COUNTIF(Data!$T:$T,"="&amp;C90)/32,"_"&amp;COUNTIF(Data!$T:$T,"="&amp;C90))</f>
        <v>1</v>
      </c>
      <c r="H90">
        <f>MATCH(C90,Data!T:T,0)-1</f>
        <v>1217</v>
      </c>
      <c r="I90" s="358" t="str">
        <f ca="1">IF($G90&gt;1,(SUMPRODUCT(OFFSET(Data!H$1,$H90,,16),OFFSET(Data!H$1,$H90+16,,16))+SUMPRODUCT(OFFSET(Data!H$1,$H90+32,,16),OFFSET(Data!H$1,$H90+48,,16)))/(SUMPRODUCT(OFFSET(Data!H$1,$H90,,16),OFFSET(Data!H$1,$H90,,16))+SUMPRODUCT(OFFSET(Data!H$1,$H90+32,,16),OFFSET(Data!H$1,$H90+32,,16))),"")</f>
        <v/>
      </c>
      <c r="J90" s="358" t="str">
        <f ca="1">IF($G90&gt;1,(SUMPRODUCT(OFFSET(Data!I$1,$H90,,16),OFFSET(Data!I$1,$H90+16,,16))+SUMPRODUCT(OFFSET(Data!I$1,$H90+32,,16),OFFSET(Data!I$1,$H90+48,,16)))/(SUMPRODUCT(OFFSET(Data!I$1,$H90,,16),OFFSET(Data!I$1,$H90,,16))+SUMPRODUCT(OFFSET(Data!I$1,$H90+32,,16),OFFSET(Data!I$1,$H90+32,,16))),"")</f>
        <v/>
      </c>
      <c r="K90" s="358" t="str">
        <f ca="1">IF($G90&gt;1,(SUMPRODUCT(OFFSET(Data!J$1,$H90,,16),OFFSET(Data!J$1,$H90+16,,16))+SUMPRODUCT(OFFSET(Data!J$1,$H90+32,,16),OFFSET(Data!J$1,$H90+48,,16)))/(SUMPRODUCT(OFFSET(Data!J$1,$H90,,16),OFFSET(Data!J$1,$H90,,16))+SUMPRODUCT(OFFSET(Data!J$1,$H90+32,,16),OFFSET(Data!J$1,$H90+32,,16))),"")</f>
        <v/>
      </c>
      <c r="L90" s="358" t="str">
        <f ca="1">IF($G90&gt;1,(SUMPRODUCT(OFFSET(Data!K$1,$H90,,16),OFFSET(Data!K$1,$H90+16,,16))+SUMPRODUCT(OFFSET(Data!K$1,$H90+32,,16),OFFSET(Data!K$1,$H90+48,,16)))/(SUMPRODUCT(OFFSET(Data!K$1,$H90,,16),OFFSET(Data!K$1,$H90,,16))+SUMPRODUCT(OFFSET(Data!K$1,$H90+32,,16),OFFSET(Data!K$1,$H90+32,,16))),"")</f>
        <v/>
      </c>
      <c r="M90" s="358" t="str">
        <f ca="1">IF($G90&gt;1,(SUMPRODUCT(OFFSET(Data!L$1,$H90,,16),OFFSET(Data!L$1,$H90+16,,16))+SUMPRODUCT(OFFSET(Data!L$1,$H90+32,,16),OFFSET(Data!L$1,$H90+48,,16)))/(SUMPRODUCT(OFFSET(Data!L$1,$H90,,16),OFFSET(Data!L$1,$H90,,16))+SUMPRODUCT(OFFSET(Data!L$1,$H90+32,,16),OFFSET(Data!L$1,$H90+32,,16))),"")</f>
        <v/>
      </c>
      <c r="N90" s="358">
        <f t="shared" ca="1" si="11"/>
        <v>0</v>
      </c>
      <c r="O90" t="str">
        <f ca="1">IF($G90&gt;2,SUMPRODUCT(OFFSET(Data!$H$1,$H90+32,,32),OFFSET(Data!$H$1,$H90+64,,32)),"")</f>
        <v/>
      </c>
      <c r="P90" t="str">
        <f ca="1">IF($G90&gt;2,SUMPRODUCT(OFFSET(Data!$H$1,$H90,,32),OFFSET(Data!$H$1,$H90+64,,32)),"")</f>
        <v/>
      </c>
      <c r="Q90" s="353" t="str">
        <f ca="1">IF($G90&gt;1,INDEX(LINEST(OFFSET(Data!H$1,$H90,,16),OFFSET(Data!H$1,$H90+16,,16),1,1),3,1),"")</f>
        <v/>
      </c>
      <c r="R90" s="353" t="str">
        <f ca="1">IF($G90&gt;1,INDEX(LINEST(OFFSET(Data!I$1,$H90,,16),OFFSET(Data!I$1,$H90+16,,16),1,1),3,1),"")</f>
        <v/>
      </c>
      <c r="S90" s="353" t="str">
        <f ca="1">IF($G90&gt;1,INDEX(LINEST(OFFSET(Data!J$1,$H90,,16),OFFSET(Data!J$1,$H90+16,,16),1,1),3,1),"")</f>
        <v/>
      </c>
      <c r="T90" s="353" t="str">
        <f ca="1">IF($G90&gt;1,INDEX(LINEST(OFFSET(Data!K$1,$H90,,16),OFFSET(Data!K$1,$H90+16,,16),1,1),3,1),"")</f>
        <v/>
      </c>
      <c r="U90" s="353" t="str">
        <f ca="1">IF($G90&gt;1,INDEX(LINEST(OFFSET(Data!L$1,$H90,,16),OFFSET(Data!L$1,$H90+16,,16),1,1),3,1),"")</f>
        <v/>
      </c>
      <c r="V90" s="354" t="str">
        <f t="shared" si="12"/>
        <v/>
      </c>
      <c r="W90" s="355" t="str">
        <f>IF(ISERROR(VLOOKUP($C90,Dates!$A:$C,1,FALSE)),"",VLOOKUP($C90,Dates!$A:$C,MATCH(W$1,Dates!$A$1:$C$1,0),FALSE))</f>
        <v/>
      </c>
      <c r="X90" s="355" t="str">
        <f>IF(ISERROR(VLOOKUP($C90,Dates!$A:$C,1,FALSE)),"",VLOOKUP($C90,Dates!$A:$C,MATCH(X$1,Dates!$A$1:$C$1,0),FALSE))</f>
        <v/>
      </c>
      <c r="Y90" s="355" t="str">
        <f>IF(ISERROR(VLOOKUP($C90,Dates!$A:$C,1,FALSE)),"",VLOOKUP($C90,Dates!$A:$C,MATCH(Y$1,Dates!$A$1:$C$1,0),FALSE))</f>
        <v/>
      </c>
    </row>
    <row r="91" spans="1:25" x14ac:dyDescent="0.25">
      <c r="A91">
        <v>121</v>
      </c>
      <c r="B91" t="s">
        <v>66</v>
      </c>
      <c r="C91" t="str">
        <f t="shared" si="9"/>
        <v>121PM</v>
      </c>
      <c r="E91">
        <f t="shared" si="8"/>
        <v>1</v>
      </c>
      <c r="F91">
        <f t="shared" si="10"/>
        <v>1</v>
      </c>
      <c r="G91">
        <f>IF(MOD(COUNTIF(Data!$T:$T,"="&amp;C91),32)=0,COUNTIF(Data!$T:$T,"="&amp;C91)/32,"_"&amp;COUNTIF(Data!$T:$T,"="&amp;C91))</f>
        <v>1</v>
      </c>
      <c r="H91">
        <f>MATCH(C91,Data!T:T,0)-1</f>
        <v>1281</v>
      </c>
      <c r="I91" s="358" t="str">
        <f ca="1">IF($G91&gt;1,(SUMPRODUCT(OFFSET(Data!H$1,$H91,,16),OFFSET(Data!H$1,$H91+16,,16))+SUMPRODUCT(OFFSET(Data!H$1,$H91+32,,16),OFFSET(Data!H$1,$H91+48,,16)))/(SUMPRODUCT(OFFSET(Data!H$1,$H91,,16),OFFSET(Data!H$1,$H91,,16))+SUMPRODUCT(OFFSET(Data!H$1,$H91+32,,16),OFFSET(Data!H$1,$H91+32,,16))),"")</f>
        <v/>
      </c>
      <c r="J91" s="358" t="str">
        <f ca="1">IF($G91&gt;1,(SUMPRODUCT(OFFSET(Data!I$1,$H91,,16),OFFSET(Data!I$1,$H91+16,,16))+SUMPRODUCT(OFFSET(Data!I$1,$H91+32,,16),OFFSET(Data!I$1,$H91+48,,16)))/(SUMPRODUCT(OFFSET(Data!I$1,$H91,,16),OFFSET(Data!I$1,$H91,,16))+SUMPRODUCT(OFFSET(Data!I$1,$H91+32,,16),OFFSET(Data!I$1,$H91+32,,16))),"")</f>
        <v/>
      </c>
      <c r="K91" s="358" t="str">
        <f ca="1">IF($G91&gt;1,(SUMPRODUCT(OFFSET(Data!J$1,$H91,,16),OFFSET(Data!J$1,$H91+16,,16))+SUMPRODUCT(OFFSET(Data!J$1,$H91+32,,16),OFFSET(Data!J$1,$H91+48,,16)))/(SUMPRODUCT(OFFSET(Data!J$1,$H91,,16),OFFSET(Data!J$1,$H91,,16))+SUMPRODUCT(OFFSET(Data!J$1,$H91+32,,16),OFFSET(Data!J$1,$H91+32,,16))),"")</f>
        <v/>
      </c>
      <c r="L91" s="358" t="str">
        <f ca="1">IF($G91&gt;1,(SUMPRODUCT(OFFSET(Data!K$1,$H91,,16),OFFSET(Data!K$1,$H91+16,,16))+SUMPRODUCT(OFFSET(Data!K$1,$H91+32,,16),OFFSET(Data!K$1,$H91+48,,16)))/(SUMPRODUCT(OFFSET(Data!K$1,$H91,,16),OFFSET(Data!K$1,$H91,,16))+SUMPRODUCT(OFFSET(Data!K$1,$H91+32,,16),OFFSET(Data!K$1,$H91+32,,16))),"")</f>
        <v/>
      </c>
      <c r="M91" s="358" t="str">
        <f ca="1">IF($G91&gt;1,(SUMPRODUCT(OFFSET(Data!L$1,$H91,,16),OFFSET(Data!L$1,$H91+16,,16))+SUMPRODUCT(OFFSET(Data!L$1,$H91+32,,16),OFFSET(Data!L$1,$H91+48,,16)))/(SUMPRODUCT(OFFSET(Data!L$1,$H91,,16),OFFSET(Data!L$1,$H91,,16))+SUMPRODUCT(OFFSET(Data!L$1,$H91+32,,16),OFFSET(Data!L$1,$H91+32,,16))),"")</f>
        <v/>
      </c>
      <c r="N91" s="358">
        <f t="shared" ca="1" si="11"/>
        <v>0</v>
      </c>
      <c r="O91" t="str">
        <f ca="1">IF($G91&gt;2,SUMPRODUCT(OFFSET(Data!$H$1,$H91+32,,32),OFFSET(Data!$H$1,$H91+64,,32)),"")</f>
        <v/>
      </c>
      <c r="P91" t="str">
        <f ca="1">IF($G91&gt;2,SUMPRODUCT(OFFSET(Data!$H$1,$H91,,32),OFFSET(Data!$H$1,$H91+64,,32)),"")</f>
        <v/>
      </c>
      <c r="Q91" s="353" t="str">
        <f ca="1">IF($G91&gt;1,INDEX(LINEST(OFFSET(Data!H$1,$H91,,16),OFFSET(Data!H$1,$H91+16,,16),1,1),3,1),"")</f>
        <v/>
      </c>
      <c r="R91" s="353" t="str">
        <f ca="1">IF($G91&gt;1,INDEX(LINEST(OFFSET(Data!I$1,$H91,,16),OFFSET(Data!I$1,$H91+16,,16),1,1),3,1),"")</f>
        <v/>
      </c>
      <c r="S91" s="353" t="str">
        <f ca="1">IF($G91&gt;1,INDEX(LINEST(OFFSET(Data!J$1,$H91,,16),OFFSET(Data!J$1,$H91+16,,16),1,1),3,1),"")</f>
        <v/>
      </c>
      <c r="T91" s="353" t="str">
        <f ca="1">IF($G91&gt;1,INDEX(LINEST(OFFSET(Data!K$1,$H91,,16),OFFSET(Data!K$1,$H91+16,,16),1,1),3,1),"")</f>
        <v/>
      </c>
      <c r="U91" s="353" t="str">
        <f ca="1">IF($G91&gt;1,INDEX(LINEST(OFFSET(Data!L$1,$H91,,16),OFFSET(Data!L$1,$H91+16,,16),1,1),3,1),"")</f>
        <v/>
      </c>
      <c r="V91" s="354" t="str">
        <f t="shared" si="12"/>
        <v/>
      </c>
      <c r="W91" s="355" t="str">
        <f>IF(ISERROR(VLOOKUP($C91,Dates!$A:$C,1,FALSE)),"",VLOOKUP($C91,Dates!$A:$C,MATCH(W$1,Dates!$A$1:$C$1,0),FALSE))</f>
        <v/>
      </c>
      <c r="X91" s="355" t="str">
        <f>IF(ISERROR(VLOOKUP($C91,Dates!$A:$C,1,FALSE)),"",VLOOKUP($C91,Dates!$A:$C,MATCH(X$1,Dates!$A$1:$C$1,0),FALSE))</f>
        <v/>
      </c>
      <c r="Y91" s="355" t="str">
        <f>IF(ISERROR(VLOOKUP($C91,Dates!$A:$C,1,FALSE)),"",VLOOKUP($C91,Dates!$A:$C,MATCH(Y$1,Dates!$A$1:$C$1,0),FALSE))</f>
        <v/>
      </c>
    </row>
    <row r="92" spans="1:25" x14ac:dyDescent="0.25">
      <c r="A92">
        <v>122</v>
      </c>
      <c r="B92" t="s">
        <v>66</v>
      </c>
      <c r="C92" t="str">
        <f t="shared" si="9"/>
        <v>122PM</v>
      </c>
      <c r="E92">
        <f t="shared" si="8"/>
        <v>1</v>
      </c>
      <c r="F92">
        <f t="shared" si="10"/>
        <v>1</v>
      </c>
      <c r="G92">
        <f>IF(MOD(COUNTIF(Data!$T:$T,"="&amp;C92),32)=0,COUNTIF(Data!$T:$T,"="&amp;C92)/32,"_"&amp;COUNTIF(Data!$T:$T,"="&amp;C92))</f>
        <v>1</v>
      </c>
      <c r="H92">
        <f>MATCH(C92,Data!T:T,0)-1</f>
        <v>1345</v>
      </c>
      <c r="I92" s="358" t="str">
        <f ca="1">IF($G92&gt;1,(SUMPRODUCT(OFFSET(Data!H$1,$H92,,16),OFFSET(Data!H$1,$H92+16,,16))+SUMPRODUCT(OFFSET(Data!H$1,$H92+32,,16),OFFSET(Data!H$1,$H92+48,,16)))/(SUMPRODUCT(OFFSET(Data!H$1,$H92,,16),OFFSET(Data!H$1,$H92,,16))+SUMPRODUCT(OFFSET(Data!H$1,$H92+32,,16),OFFSET(Data!H$1,$H92+32,,16))),"")</f>
        <v/>
      </c>
      <c r="J92" s="358" t="str">
        <f ca="1">IF($G92&gt;1,(SUMPRODUCT(OFFSET(Data!I$1,$H92,,16),OFFSET(Data!I$1,$H92+16,,16))+SUMPRODUCT(OFFSET(Data!I$1,$H92+32,,16),OFFSET(Data!I$1,$H92+48,,16)))/(SUMPRODUCT(OFFSET(Data!I$1,$H92,,16),OFFSET(Data!I$1,$H92,,16))+SUMPRODUCT(OFFSET(Data!I$1,$H92+32,,16),OFFSET(Data!I$1,$H92+32,,16))),"")</f>
        <v/>
      </c>
      <c r="K92" s="358" t="str">
        <f ca="1">IF($G92&gt;1,(SUMPRODUCT(OFFSET(Data!J$1,$H92,,16),OFFSET(Data!J$1,$H92+16,,16))+SUMPRODUCT(OFFSET(Data!J$1,$H92+32,,16),OFFSET(Data!J$1,$H92+48,,16)))/(SUMPRODUCT(OFFSET(Data!J$1,$H92,,16),OFFSET(Data!J$1,$H92,,16))+SUMPRODUCT(OFFSET(Data!J$1,$H92+32,,16),OFFSET(Data!J$1,$H92+32,,16))),"")</f>
        <v/>
      </c>
      <c r="L92" s="358" t="str">
        <f ca="1">IF($G92&gt;1,(SUMPRODUCT(OFFSET(Data!K$1,$H92,,16),OFFSET(Data!K$1,$H92+16,,16))+SUMPRODUCT(OFFSET(Data!K$1,$H92+32,,16),OFFSET(Data!K$1,$H92+48,,16)))/(SUMPRODUCT(OFFSET(Data!K$1,$H92,,16),OFFSET(Data!K$1,$H92,,16))+SUMPRODUCT(OFFSET(Data!K$1,$H92+32,,16),OFFSET(Data!K$1,$H92+32,,16))),"")</f>
        <v/>
      </c>
      <c r="M92" s="358" t="str">
        <f ca="1">IF($G92&gt;1,(SUMPRODUCT(OFFSET(Data!L$1,$H92,,16),OFFSET(Data!L$1,$H92+16,,16))+SUMPRODUCT(OFFSET(Data!L$1,$H92+32,,16),OFFSET(Data!L$1,$H92+48,,16)))/(SUMPRODUCT(OFFSET(Data!L$1,$H92,,16),OFFSET(Data!L$1,$H92,,16))+SUMPRODUCT(OFFSET(Data!L$1,$H92+32,,16),OFFSET(Data!L$1,$H92+32,,16))),"")</f>
        <v/>
      </c>
      <c r="N92" s="358">
        <f t="shared" ca="1" si="11"/>
        <v>0</v>
      </c>
      <c r="O92" t="str">
        <f ca="1">IF($G92&gt;2,SUMPRODUCT(OFFSET(Data!$H$1,$H92+32,,32),OFFSET(Data!$H$1,$H92+64,,32)),"")</f>
        <v/>
      </c>
      <c r="P92" t="str">
        <f ca="1">IF($G92&gt;2,SUMPRODUCT(OFFSET(Data!$H$1,$H92,,32),OFFSET(Data!$H$1,$H92+64,,32)),"")</f>
        <v/>
      </c>
      <c r="Q92" s="353" t="str">
        <f ca="1">IF($G92&gt;1,INDEX(LINEST(OFFSET(Data!H$1,$H92,,16),OFFSET(Data!H$1,$H92+16,,16),1,1),3,1),"")</f>
        <v/>
      </c>
      <c r="R92" s="353" t="str">
        <f ca="1">IF($G92&gt;1,INDEX(LINEST(OFFSET(Data!I$1,$H92,,16),OFFSET(Data!I$1,$H92+16,,16),1,1),3,1),"")</f>
        <v/>
      </c>
      <c r="S92" s="353" t="str">
        <f ca="1">IF($G92&gt;1,INDEX(LINEST(OFFSET(Data!J$1,$H92,,16),OFFSET(Data!J$1,$H92+16,,16),1,1),3,1),"")</f>
        <v/>
      </c>
      <c r="T92" s="353" t="str">
        <f ca="1">IF($G92&gt;1,INDEX(LINEST(OFFSET(Data!K$1,$H92,,16),OFFSET(Data!K$1,$H92+16,,16),1,1),3,1),"")</f>
        <v/>
      </c>
      <c r="U92" s="353" t="str">
        <f ca="1">IF($G92&gt;1,INDEX(LINEST(OFFSET(Data!L$1,$H92,,16),OFFSET(Data!L$1,$H92+16,,16),1,1),3,1),"")</f>
        <v/>
      </c>
      <c r="V92" s="354" t="str">
        <f t="shared" si="12"/>
        <v/>
      </c>
      <c r="W92" s="355" t="str">
        <f>IF(ISERROR(VLOOKUP($C92,Dates!$A:$C,1,FALSE)),"",VLOOKUP($C92,Dates!$A:$C,MATCH(W$1,Dates!$A$1:$C$1,0),FALSE))</f>
        <v/>
      </c>
      <c r="X92" s="355" t="str">
        <f>IF(ISERROR(VLOOKUP($C92,Dates!$A:$C,1,FALSE)),"",VLOOKUP($C92,Dates!$A:$C,MATCH(X$1,Dates!$A$1:$C$1,0),FALSE))</f>
        <v/>
      </c>
      <c r="Y92" s="355" t="str">
        <f>IF(ISERROR(VLOOKUP($C92,Dates!$A:$C,1,FALSE)),"",VLOOKUP($C92,Dates!$A:$C,MATCH(Y$1,Dates!$A$1:$C$1,0),FALSE))</f>
        <v/>
      </c>
    </row>
    <row r="93" spans="1:25" x14ac:dyDescent="0.25">
      <c r="A93">
        <v>123</v>
      </c>
      <c r="B93" t="s">
        <v>66</v>
      </c>
      <c r="C93" t="str">
        <f t="shared" si="9"/>
        <v>123PM</v>
      </c>
      <c r="E93">
        <f t="shared" si="8"/>
        <v>1</v>
      </c>
      <c r="F93">
        <f t="shared" si="10"/>
        <v>1</v>
      </c>
      <c r="G93">
        <f>IF(MOD(COUNTIF(Data!$T:$T,"="&amp;C93),32)=0,COUNTIF(Data!$T:$T,"="&amp;C93)/32,"_"&amp;COUNTIF(Data!$T:$T,"="&amp;C93))</f>
        <v>1</v>
      </c>
      <c r="H93">
        <f>MATCH(C93,Data!T:T,0)-1</f>
        <v>1409</v>
      </c>
      <c r="I93" s="358" t="str">
        <f ca="1">IF($G93&gt;1,(SUMPRODUCT(OFFSET(Data!H$1,$H93,,16),OFFSET(Data!H$1,$H93+16,,16))+SUMPRODUCT(OFFSET(Data!H$1,$H93+32,,16),OFFSET(Data!H$1,$H93+48,,16)))/(SUMPRODUCT(OFFSET(Data!H$1,$H93,,16),OFFSET(Data!H$1,$H93,,16))+SUMPRODUCT(OFFSET(Data!H$1,$H93+32,,16),OFFSET(Data!H$1,$H93+32,,16))),"")</f>
        <v/>
      </c>
      <c r="J93" s="358" t="str">
        <f ca="1">IF($G93&gt;1,(SUMPRODUCT(OFFSET(Data!I$1,$H93,,16),OFFSET(Data!I$1,$H93+16,,16))+SUMPRODUCT(OFFSET(Data!I$1,$H93+32,,16),OFFSET(Data!I$1,$H93+48,,16)))/(SUMPRODUCT(OFFSET(Data!I$1,$H93,,16),OFFSET(Data!I$1,$H93,,16))+SUMPRODUCT(OFFSET(Data!I$1,$H93+32,,16),OFFSET(Data!I$1,$H93+32,,16))),"")</f>
        <v/>
      </c>
      <c r="K93" s="358" t="str">
        <f ca="1">IF($G93&gt;1,(SUMPRODUCT(OFFSET(Data!J$1,$H93,,16),OFFSET(Data!J$1,$H93+16,,16))+SUMPRODUCT(OFFSET(Data!J$1,$H93+32,,16),OFFSET(Data!J$1,$H93+48,,16)))/(SUMPRODUCT(OFFSET(Data!J$1,$H93,,16),OFFSET(Data!J$1,$H93,,16))+SUMPRODUCT(OFFSET(Data!J$1,$H93+32,,16),OFFSET(Data!J$1,$H93+32,,16))),"")</f>
        <v/>
      </c>
      <c r="L93" s="358" t="str">
        <f ca="1">IF($G93&gt;1,(SUMPRODUCT(OFFSET(Data!K$1,$H93,,16),OFFSET(Data!K$1,$H93+16,,16))+SUMPRODUCT(OFFSET(Data!K$1,$H93+32,,16),OFFSET(Data!K$1,$H93+48,,16)))/(SUMPRODUCT(OFFSET(Data!K$1,$H93,,16),OFFSET(Data!K$1,$H93,,16))+SUMPRODUCT(OFFSET(Data!K$1,$H93+32,,16),OFFSET(Data!K$1,$H93+32,,16))),"")</f>
        <v/>
      </c>
      <c r="M93" s="358" t="str">
        <f ca="1">IF($G93&gt;1,(SUMPRODUCT(OFFSET(Data!L$1,$H93,,16),OFFSET(Data!L$1,$H93+16,,16))+SUMPRODUCT(OFFSET(Data!L$1,$H93+32,,16),OFFSET(Data!L$1,$H93+48,,16)))/(SUMPRODUCT(OFFSET(Data!L$1,$H93,,16),OFFSET(Data!L$1,$H93,,16))+SUMPRODUCT(OFFSET(Data!L$1,$H93+32,,16),OFFSET(Data!L$1,$H93+32,,16))),"")</f>
        <v/>
      </c>
      <c r="N93" s="358">
        <f t="shared" ca="1" si="11"/>
        <v>0</v>
      </c>
      <c r="O93" t="str">
        <f ca="1">IF($G93&gt;2,SUMPRODUCT(OFFSET(Data!$H$1,$H93+32,,32),OFFSET(Data!$H$1,$H93+64,,32)),"")</f>
        <v/>
      </c>
      <c r="P93" t="str">
        <f ca="1">IF($G93&gt;2,SUMPRODUCT(OFFSET(Data!$H$1,$H93,,32),OFFSET(Data!$H$1,$H93+64,,32)),"")</f>
        <v/>
      </c>
      <c r="Q93" s="353" t="str">
        <f ca="1">IF($G93&gt;1,INDEX(LINEST(OFFSET(Data!H$1,$H93,,16),OFFSET(Data!H$1,$H93+16,,16),1,1),3,1),"")</f>
        <v/>
      </c>
      <c r="R93" s="353" t="str">
        <f ca="1">IF($G93&gt;1,INDEX(LINEST(OFFSET(Data!I$1,$H93,,16),OFFSET(Data!I$1,$H93+16,,16),1,1),3,1),"")</f>
        <v/>
      </c>
      <c r="S93" s="353" t="str">
        <f ca="1">IF($G93&gt;1,INDEX(LINEST(OFFSET(Data!J$1,$H93,,16),OFFSET(Data!J$1,$H93+16,,16),1,1),3,1),"")</f>
        <v/>
      </c>
      <c r="T93" s="353" t="str">
        <f ca="1">IF($G93&gt;1,INDEX(LINEST(OFFSET(Data!K$1,$H93,,16),OFFSET(Data!K$1,$H93+16,,16),1,1),3,1),"")</f>
        <v/>
      </c>
      <c r="U93" s="353" t="str">
        <f ca="1">IF($G93&gt;1,INDEX(LINEST(OFFSET(Data!L$1,$H93,,16),OFFSET(Data!L$1,$H93+16,,16),1,1),3,1),"")</f>
        <v/>
      </c>
      <c r="V93" s="354" t="str">
        <f t="shared" si="12"/>
        <v/>
      </c>
      <c r="W93" s="355" t="str">
        <f>IF(ISERROR(VLOOKUP($C93,Dates!$A:$C,1,FALSE)),"",VLOOKUP($C93,Dates!$A:$C,MATCH(W$1,Dates!$A$1:$C$1,0),FALSE))</f>
        <v/>
      </c>
      <c r="X93" s="355" t="str">
        <f>IF(ISERROR(VLOOKUP($C93,Dates!$A:$C,1,FALSE)),"",VLOOKUP($C93,Dates!$A:$C,MATCH(X$1,Dates!$A$1:$C$1,0),FALSE))</f>
        <v/>
      </c>
      <c r="Y93" s="355" t="str">
        <f>IF(ISERROR(VLOOKUP($C93,Dates!$A:$C,1,FALSE)),"",VLOOKUP($C93,Dates!$A:$C,MATCH(Y$1,Dates!$A$1:$C$1,0),FALSE))</f>
        <v/>
      </c>
    </row>
    <row r="94" spans="1:25" x14ac:dyDescent="0.25">
      <c r="A94">
        <v>124</v>
      </c>
      <c r="B94" t="s">
        <v>66</v>
      </c>
      <c r="C94" t="str">
        <f t="shared" si="9"/>
        <v>124PM</v>
      </c>
      <c r="E94">
        <f t="shared" si="8"/>
        <v>1</v>
      </c>
      <c r="F94">
        <f t="shared" si="10"/>
        <v>1</v>
      </c>
      <c r="G94">
        <f>IF(MOD(COUNTIF(Data!$T:$T,"="&amp;C94),32)=0,COUNTIF(Data!$T:$T,"="&amp;C94)/32,"_"&amp;COUNTIF(Data!$T:$T,"="&amp;C94))</f>
        <v>1</v>
      </c>
      <c r="H94">
        <f>MATCH(C94,Data!T:T,0)-1</f>
        <v>1473</v>
      </c>
      <c r="I94" s="358" t="str">
        <f ca="1">IF($G94&gt;1,(SUMPRODUCT(OFFSET(Data!H$1,$H94,,16),OFFSET(Data!H$1,$H94+16,,16))+SUMPRODUCT(OFFSET(Data!H$1,$H94+32,,16),OFFSET(Data!H$1,$H94+48,,16)))/(SUMPRODUCT(OFFSET(Data!H$1,$H94,,16),OFFSET(Data!H$1,$H94,,16))+SUMPRODUCT(OFFSET(Data!H$1,$H94+32,,16),OFFSET(Data!H$1,$H94+32,,16))),"")</f>
        <v/>
      </c>
      <c r="J94" s="358" t="str">
        <f ca="1">IF($G94&gt;1,(SUMPRODUCT(OFFSET(Data!I$1,$H94,,16),OFFSET(Data!I$1,$H94+16,,16))+SUMPRODUCT(OFFSET(Data!I$1,$H94+32,,16),OFFSET(Data!I$1,$H94+48,,16)))/(SUMPRODUCT(OFFSET(Data!I$1,$H94,,16),OFFSET(Data!I$1,$H94,,16))+SUMPRODUCT(OFFSET(Data!I$1,$H94+32,,16),OFFSET(Data!I$1,$H94+32,,16))),"")</f>
        <v/>
      </c>
      <c r="K94" s="358" t="str">
        <f ca="1">IF($G94&gt;1,(SUMPRODUCT(OFFSET(Data!J$1,$H94,,16),OFFSET(Data!J$1,$H94+16,,16))+SUMPRODUCT(OFFSET(Data!J$1,$H94+32,,16),OFFSET(Data!J$1,$H94+48,,16)))/(SUMPRODUCT(OFFSET(Data!J$1,$H94,,16),OFFSET(Data!J$1,$H94,,16))+SUMPRODUCT(OFFSET(Data!J$1,$H94+32,,16),OFFSET(Data!J$1,$H94+32,,16))),"")</f>
        <v/>
      </c>
      <c r="L94" s="358" t="str">
        <f ca="1">IF($G94&gt;1,(SUMPRODUCT(OFFSET(Data!K$1,$H94,,16),OFFSET(Data!K$1,$H94+16,,16))+SUMPRODUCT(OFFSET(Data!K$1,$H94+32,,16),OFFSET(Data!K$1,$H94+48,,16)))/(SUMPRODUCT(OFFSET(Data!K$1,$H94,,16),OFFSET(Data!K$1,$H94,,16))+SUMPRODUCT(OFFSET(Data!K$1,$H94+32,,16),OFFSET(Data!K$1,$H94+32,,16))),"")</f>
        <v/>
      </c>
      <c r="M94" s="358" t="str">
        <f ca="1">IF($G94&gt;1,(SUMPRODUCT(OFFSET(Data!L$1,$H94,,16),OFFSET(Data!L$1,$H94+16,,16))+SUMPRODUCT(OFFSET(Data!L$1,$H94+32,,16),OFFSET(Data!L$1,$H94+48,,16)))/(SUMPRODUCT(OFFSET(Data!L$1,$H94,,16),OFFSET(Data!L$1,$H94,,16))+SUMPRODUCT(OFFSET(Data!L$1,$H94+32,,16),OFFSET(Data!L$1,$H94+32,,16))),"")</f>
        <v/>
      </c>
      <c r="N94" s="358">
        <f t="shared" ca="1" si="11"/>
        <v>0</v>
      </c>
      <c r="O94" t="str">
        <f ca="1">IF($G94&gt;2,SUMPRODUCT(OFFSET(Data!$H$1,$H94+32,,32),OFFSET(Data!$H$1,$H94+64,,32)),"")</f>
        <v/>
      </c>
      <c r="P94" t="str">
        <f ca="1">IF($G94&gt;2,SUMPRODUCT(OFFSET(Data!$H$1,$H94,,32),OFFSET(Data!$H$1,$H94+64,,32)),"")</f>
        <v/>
      </c>
      <c r="Q94" s="353" t="str">
        <f ca="1">IF($G94&gt;1,INDEX(LINEST(OFFSET(Data!H$1,$H94,,16),OFFSET(Data!H$1,$H94+16,,16),1,1),3,1),"")</f>
        <v/>
      </c>
      <c r="R94" s="353" t="str">
        <f ca="1">IF($G94&gt;1,INDEX(LINEST(OFFSET(Data!I$1,$H94,,16),OFFSET(Data!I$1,$H94+16,,16),1,1),3,1),"")</f>
        <v/>
      </c>
      <c r="S94" s="353" t="str">
        <f ca="1">IF($G94&gt;1,INDEX(LINEST(OFFSET(Data!J$1,$H94,,16),OFFSET(Data!J$1,$H94+16,,16),1,1),3,1),"")</f>
        <v/>
      </c>
      <c r="T94" s="353" t="str">
        <f ca="1">IF($G94&gt;1,INDEX(LINEST(OFFSET(Data!K$1,$H94,,16),OFFSET(Data!K$1,$H94+16,,16),1,1),3,1),"")</f>
        <v/>
      </c>
      <c r="U94" s="353" t="str">
        <f ca="1">IF($G94&gt;1,INDEX(LINEST(OFFSET(Data!L$1,$H94,,16),OFFSET(Data!L$1,$H94+16,,16),1,1),3,1),"")</f>
        <v/>
      </c>
      <c r="V94" s="354" t="str">
        <f t="shared" si="12"/>
        <v/>
      </c>
      <c r="W94" s="355" t="str">
        <f>IF(ISERROR(VLOOKUP($C94,Dates!$A:$C,1,FALSE)),"",VLOOKUP($C94,Dates!$A:$C,MATCH(W$1,Dates!$A$1:$C$1,0),FALSE))</f>
        <v/>
      </c>
      <c r="X94" s="355" t="str">
        <f>IF(ISERROR(VLOOKUP($C94,Dates!$A:$C,1,FALSE)),"",VLOOKUP($C94,Dates!$A:$C,MATCH(X$1,Dates!$A$1:$C$1,0),FALSE))</f>
        <v/>
      </c>
      <c r="Y94" s="355" t="str">
        <f>IF(ISERROR(VLOOKUP($C94,Dates!$A:$C,1,FALSE)),"",VLOOKUP($C94,Dates!$A:$C,MATCH(Y$1,Dates!$A$1:$C$1,0),FALSE))</f>
        <v/>
      </c>
    </row>
    <row r="95" spans="1:25" x14ac:dyDescent="0.25">
      <c r="A95">
        <v>125</v>
      </c>
      <c r="B95" t="s">
        <v>66</v>
      </c>
      <c r="C95" t="str">
        <f t="shared" si="9"/>
        <v>125PM</v>
      </c>
      <c r="E95" t="e">
        <f t="shared" si="8"/>
        <v>#N/A</v>
      </c>
      <c r="F95" t="e">
        <f t="shared" si="10"/>
        <v>#N/A</v>
      </c>
      <c r="G95">
        <f>IF(MOD(COUNTIF(Data!$T:$T,"="&amp;C95),32)=0,COUNTIF(Data!$T:$T,"="&amp;C95)/32,"_"&amp;COUNTIF(Data!$T:$T,"="&amp;C95))</f>
        <v>0</v>
      </c>
      <c r="H95" t="e">
        <f>MATCH(C95,Data!T:T,0)-1</f>
        <v>#N/A</v>
      </c>
      <c r="I95" s="358" t="str">
        <f ca="1">IF($G95&gt;1,(SUMPRODUCT(OFFSET(Data!H$1,$H95,,16),OFFSET(Data!H$1,$H95+16,,16))+SUMPRODUCT(OFFSET(Data!H$1,$H95+32,,16),OFFSET(Data!H$1,$H95+48,,16)))/(SUMPRODUCT(OFFSET(Data!H$1,$H95,,16),OFFSET(Data!H$1,$H95,,16))+SUMPRODUCT(OFFSET(Data!H$1,$H95+32,,16),OFFSET(Data!H$1,$H95+32,,16))),"")</f>
        <v/>
      </c>
      <c r="J95" s="358" t="str">
        <f ca="1">IF($G95&gt;1,(SUMPRODUCT(OFFSET(Data!I$1,$H95,,16),OFFSET(Data!I$1,$H95+16,,16))+SUMPRODUCT(OFFSET(Data!I$1,$H95+32,,16),OFFSET(Data!I$1,$H95+48,,16)))/(SUMPRODUCT(OFFSET(Data!I$1,$H95,,16),OFFSET(Data!I$1,$H95,,16))+SUMPRODUCT(OFFSET(Data!I$1,$H95+32,,16),OFFSET(Data!I$1,$H95+32,,16))),"")</f>
        <v/>
      </c>
      <c r="K95" s="358" t="str">
        <f ca="1">IF($G95&gt;1,(SUMPRODUCT(OFFSET(Data!J$1,$H95,,16),OFFSET(Data!J$1,$H95+16,,16))+SUMPRODUCT(OFFSET(Data!J$1,$H95+32,,16),OFFSET(Data!J$1,$H95+48,,16)))/(SUMPRODUCT(OFFSET(Data!J$1,$H95,,16),OFFSET(Data!J$1,$H95,,16))+SUMPRODUCT(OFFSET(Data!J$1,$H95+32,,16),OFFSET(Data!J$1,$H95+32,,16))),"")</f>
        <v/>
      </c>
      <c r="L95" s="358" t="str">
        <f ca="1">IF($G95&gt;1,(SUMPRODUCT(OFFSET(Data!K$1,$H95,,16),OFFSET(Data!K$1,$H95+16,,16))+SUMPRODUCT(OFFSET(Data!K$1,$H95+32,,16),OFFSET(Data!K$1,$H95+48,,16)))/(SUMPRODUCT(OFFSET(Data!K$1,$H95,,16),OFFSET(Data!K$1,$H95,,16))+SUMPRODUCT(OFFSET(Data!K$1,$H95+32,,16),OFFSET(Data!K$1,$H95+32,,16))),"")</f>
        <v/>
      </c>
      <c r="M95" s="358" t="str">
        <f ca="1">IF($G95&gt;1,(SUMPRODUCT(OFFSET(Data!L$1,$H95,,16),OFFSET(Data!L$1,$H95+16,,16))+SUMPRODUCT(OFFSET(Data!L$1,$H95+32,,16),OFFSET(Data!L$1,$H95+48,,16)))/(SUMPRODUCT(OFFSET(Data!L$1,$H95,,16),OFFSET(Data!L$1,$H95,,16))+SUMPRODUCT(OFFSET(Data!L$1,$H95+32,,16),OFFSET(Data!L$1,$H95+32,,16))),"")</f>
        <v/>
      </c>
      <c r="N95" s="358">
        <f t="shared" ca="1" si="11"/>
        <v>0</v>
      </c>
      <c r="O95" t="str">
        <f ca="1">IF($G95&gt;2,SUMPRODUCT(OFFSET(Data!$H$1,$H95+32,,32),OFFSET(Data!$H$1,$H95+64,,32)),"")</f>
        <v/>
      </c>
      <c r="P95" t="str">
        <f ca="1">IF($G95&gt;2,SUMPRODUCT(OFFSET(Data!$H$1,$H95,,32),OFFSET(Data!$H$1,$H95+64,,32)),"")</f>
        <v/>
      </c>
      <c r="Q95" s="353" t="str">
        <f ca="1">IF($G95&gt;1,INDEX(LINEST(OFFSET(Data!H$1,$H95,,16),OFFSET(Data!H$1,$H95+16,,16),1,1),3,1),"")</f>
        <v/>
      </c>
      <c r="R95" s="353" t="str">
        <f ca="1">IF($G95&gt;1,INDEX(LINEST(OFFSET(Data!I$1,$H95,,16),OFFSET(Data!I$1,$H95+16,,16),1,1),3,1),"")</f>
        <v/>
      </c>
      <c r="S95" s="353" t="str">
        <f ca="1">IF($G95&gt;1,INDEX(LINEST(OFFSET(Data!J$1,$H95,,16),OFFSET(Data!J$1,$H95+16,,16),1,1),3,1),"")</f>
        <v/>
      </c>
      <c r="T95" s="353" t="str">
        <f ca="1">IF($G95&gt;1,INDEX(LINEST(OFFSET(Data!K$1,$H95,,16),OFFSET(Data!K$1,$H95+16,,16),1,1),3,1),"")</f>
        <v/>
      </c>
      <c r="U95" s="353" t="str">
        <f ca="1">IF($G95&gt;1,INDEX(LINEST(OFFSET(Data!L$1,$H95,,16),OFFSET(Data!L$1,$H95+16,,16),1,1),3,1),"")</f>
        <v/>
      </c>
      <c r="V95" s="354" t="str">
        <f t="shared" si="12"/>
        <v/>
      </c>
      <c r="W95" s="355" t="str">
        <f>IF(ISERROR(VLOOKUP($C95,Dates!$A:$C,1,FALSE)),"",VLOOKUP($C95,Dates!$A:$C,MATCH(W$1,Dates!$A$1:$C$1,0),FALSE))</f>
        <v/>
      </c>
      <c r="X95" s="355" t="str">
        <f>IF(ISERROR(VLOOKUP($C95,Dates!$A:$C,1,FALSE)),"",VLOOKUP($C95,Dates!$A:$C,MATCH(X$1,Dates!$A$1:$C$1,0),FALSE))</f>
        <v/>
      </c>
      <c r="Y95" s="355" t="str">
        <f>IF(ISERROR(VLOOKUP($C95,Dates!$A:$C,1,FALSE)),"",VLOOKUP($C95,Dates!$A:$C,MATCH(Y$1,Dates!$A$1:$C$1,0),FALSE))</f>
        <v/>
      </c>
    </row>
    <row r="96" spans="1:25" x14ac:dyDescent="0.25">
      <c r="A96">
        <v>126</v>
      </c>
      <c r="B96" t="s">
        <v>66</v>
      </c>
      <c r="C96" t="str">
        <f t="shared" si="9"/>
        <v>126PM</v>
      </c>
      <c r="E96">
        <f t="shared" si="8"/>
        <v>1</v>
      </c>
      <c r="F96">
        <f t="shared" si="10"/>
        <v>1</v>
      </c>
      <c r="G96">
        <f>IF(MOD(COUNTIF(Data!$T:$T,"="&amp;C96),32)=0,COUNTIF(Data!$T:$T,"="&amp;C96)/32,"_"&amp;COUNTIF(Data!$T:$T,"="&amp;C96))</f>
        <v>1</v>
      </c>
      <c r="H96">
        <f>MATCH(C96,Data!T:T,0)-1</f>
        <v>1537</v>
      </c>
      <c r="I96" s="358" t="str">
        <f ca="1">IF($G96&gt;1,(SUMPRODUCT(OFFSET(Data!H$1,$H96,,16),OFFSET(Data!H$1,$H96+16,,16))+SUMPRODUCT(OFFSET(Data!H$1,$H96+32,,16),OFFSET(Data!H$1,$H96+48,,16)))/(SUMPRODUCT(OFFSET(Data!H$1,$H96,,16),OFFSET(Data!H$1,$H96,,16))+SUMPRODUCT(OFFSET(Data!H$1,$H96+32,,16),OFFSET(Data!H$1,$H96+32,,16))),"")</f>
        <v/>
      </c>
      <c r="J96" s="358" t="str">
        <f ca="1">IF($G96&gt;1,(SUMPRODUCT(OFFSET(Data!I$1,$H96,,16),OFFSET(Data!I$1,$H96+16,,16))+SUMPRODUCT(OFFSET(Data!I$1,$H96+32,,16),OFFSET(Data!I$1,$H96+48,,16)))/(SUMPRODUCT(OFFSET(Data!I$1,$H96,,16),OFFSET(Data!I$1,$H96,,16))+SUMPRODUCT(OFFSET(Data!I$1,$H96+32,,16),OFFSET(Data!I$1,$H96+32,,16))),"")</f>
        <v/>
      </c>
      <c r="K96" s="358" t="str">
        <f ca="1">IF($G96&gt;1,(SUMPRODUCT(OFFSET(Data!J$1,$H96,,16),OFFSET(Data!J$1,$H96+16,,16))+SUMPRODUCT(OFFSET(Data!J$1,$H96+32,,16),OFFSET(Data!J$1,$H96+48,,16)))/(SUMPRODUCT(OFFSET(Data!J$1,$H96,,16),OFFSET(Data!J$1,$H96,,16))+SUMPRODUCT(OFFSET(Data!J$1,$H96+32,,16),OFFSET(Data!J$1,$H96+32,,16))),"")</f>
        <v/>
      </c>
      <c r="L96" s="358" t="str">
        <f ca="1">IF($G96&gt;1,(SUMPRODUCT(OFFSET(Data!K$1,$H96,,16),OFFSET(Data!K$1,$H96+16,,16))+SUMPRODUCT(OFFSET(Data!K$1,$H96+32,,16),OFFSET(Data!K$1,$H96+48,,16)))/(SUMPRODUCT(OFFSET(Data!K$1,$H96,,16),OFFSET(Data!K$1,$H96,,16))+SUMPRODUCT(OFFSET(Data!K$1,$H96+32,,16),OFFSET(Data!K$1,$H96+32,,16))),"")</f>
        <v/>
      </c>
      <c r="M96" s="358" t="str">
        <f ca="1">IF($G96&gt;1,(SUMPRODUCT(OFFSET(Data!L$1,$H96,,16),OFFSET(Data!L$1,$H96+16,,16))+SUMPRODUCT(OFFSET(Data!L$1,$H96+32,,16),OFFSET(Data!L$1,$H96+48,,16)))/(SUMPRODUCT(OFFSET(Data!L$1,$H96,,16),OFFSET(Data!L$1,$H96,,16))+SUMPRODUCT(OFFSET(Data!L$1,$H96+32,,16),OFFSET(Data!L$1,$H96+32,,16))),"")</f>
        <v/>
      </c>
      <c r="N96" s="358">
        <f t="shared" ca="1" si="11"/>
        <v>0</v>
      </c>
      <c r="O96" t="str">
        <f ca="1">IF($G96&gt;2,SUMPRODUCT(OFFSET(Data!$H$1,$H96+32,,32),OFFSET(Data!$H$1,$H96+64,,32)),"")</f>
        <v/>
      </c>
      <c r="P96" t="str">
        <f ca="1">IF($G96&gt;2,SUMPRODUCT(OFFSET(Data!$H$1,$H96,,32),OFFSET(Data!$H$1,$H96+64,,32)),"")</f>
        <v/>
      </c>
      <c r="Q96" s="353" t="str">
        <f ca="1">IF($G96&gt;1,INDEX(LINEST(OFFSET(Data!H$1,$H96,,16),OFFSET(Data!H$1,$H96+16,,16),1,1),3,1),"")</f>
        <v/>
      </c>
      <c r="R96" s="353" t="str">
        <f ca="1">IF($G96&gt;1,INDEX(LINEST(OFFSET(Data!I$1,$H96,,16),OFFSET(Data!I$1,$H96+16,,16),1,1),3,1),"")</f>
        <v/>
      </c>
      <c r="S96" s="353" t="str">
        <f ca="1">IF($G96&gt;1,INDEX(LINEST(OFFSET(Data!J$1,$H96,,16),OFFSET(Data!J$1,$H96+16,,16),1,1),3,1),"")</f>
        <v/>
      </c>
      <c r="T96" s="353" t="str">
        <f ca="1">IF($G96&gt;1,INDEX(LINEST(OFFSET(Data!K$1,$H96,,16),OFFSET(Data!K$1,$H96+16,,16),1,1),3,1),"")</f>
        <v/>
      </c>
      <c r="U96" s="353" t="str">
        <f ca="1">IF($G96&gt;1,INDEX(LINEST(OFFSET(Data!L$1,$H96,,16),OFFSET(Data!L$1,$H96+16,,16),1,1),3,1),"")</f>
        <v/>
      </c>
      <c r="V96" s="354" t="str">
        <f t="shared" si="12"/>
        <v/>
      </c>
      <c r="W96" s="355" t="str">
        <f>IF(ISERROR(VLOOKUP($C96,Dates!$A:$C,1,FALSE)),"",VLOOKUP($C96,Dates!$A:$C,MATCH(W$1,Dates!$A$1:$C$1,0),FALSE))</f>
        <v/>
      </c>
      <c r="X96" s="355" t="str">
        <f>IF(ISERROR(VLOOKUP($C96,Dates!$A:$C,1,FALSE)),"",VLOOKUP($C96,Dates!$A:$C,MATCH(X$1,Dates!$A$1:$C$1,0),FALSE))</f>
        <v/>
      </c>
      <c r="Y96" s="355" t="str">
        <f>IF(ISERROR(VLOOKUP($C96,Dates!$A:$C,1,FALSE)),"",VLOOKUP($C96,Dates!$A:$C,MATCH(Y$1,Dates!$A$1:$C$1,0),FALSE))</f>
        <v/>
      </c>
    </row>
    <row r="97" spans="1:25" x14ac:dyDescent="0.25">
      <c r="A97">
        <v>127</v>
      </c>
      <c r="B97" t="s">
        <v>66</v>
      </c>
      <c r="C97" t="str">
        <f t="shared" si="9"/>
        <v>127PM</v>
      </c>
      <c r="E97" t="e">
        <f t="shared" si="8"/>
        <v>#N/A</v>
      </c>
      <c r="F97" t="e">
        <f t="shared" si="10"/>
        <v>#N/A</v>
      </c>
      <c r="G97">
        <f>IF(MOD(COUNTIF(Data!$T:$T,"="&amp;C97),32)=0,COUNTIF(Data!$T:$T,"="&amp;C97)/32,"_"&amp;COUNTIF(Data!$T:$T,"="&amp;C97))</f>
        <v>0</v>
      </c>
      <c r="H97" t="e">
        <f>MATCH(C97,Data!T:T,0)-1</f>
        <v>#N/A</v>
      </c>
      <c r="I97" s="358" t="str">
        <f ca="1">IF($G97&gt;1,(SUMPRODUCT(OFFSET(Data!H$1,$H97,,16),OFFSET(Data!H$1,$H97+16,,16))+SUMPRODUCT(OFFSET(Data!H$1,$H97+32,,16),OFFSET(Data!H$1,$H97+48,,16)))/(SUMPRODUCT(OFFSET(Data!H$1,$H97,,16),OFFSET(Data!H$1,$H97,,16))+SUMPRODUCT(OFFSET(Data!H$1,$H97+32,,16),OFFSET(Data!H$1,$H97+32,,16))),"")</f>
        <v/>
      </c>
      <c r="J97" s="358" t="str">
        <f ca="1">IF($G97&gt;1,(SUMPRODUCT(OFFSET(Data!I$1,$H97,,16),OFFSET(Data!I$1,$H97+16,,16))+SUMPRODUCT(OFFSET(Data!I$1,$H97+32,,16),OFFSET(Data!I$1,$H97+48,,16)))/(SUMPRODUCT(OFFSET(Data!I$1,$H97,,16),OFFSET(Data!I$1,$H97,,16))+SUMPRODUCT(OFFSET(Data!I$1,$H97+32,,16),OFFSET(Data!I$1,$H97+32,,16))),"")</f>
        <v/>
      </c>
      <c r="K97" s="358" t="str">
        <f ca="1">IF($G97&gt;1,(SUMPRODUCT(OFFSET(Data!J$1,$H97,,16),OFFSET(Data!J$1,$H97+16,,16))+SUMPRODUCT(OFFSET(Data!J$1,$H97+32,,16),OFFSET(Data!J$1,$H97+48,,16)))/(SUMPRODUCT(OFFSET(Data!J$1,$H97,,16),OFFSET(Data!J$1,$H97,,16))+SUMPRODUCT(OFFSET(Data!J$1,$H97+32,,16),OFFSET(Data!J$1,$H97+32,,16))),"")</f>
        <v/>
      </c>
      <c r="L97" s="358" t="str">
        <f ca="1">IF($G97&gt;1,(SUMPRODUCT(OFFSET(Data!K$1,$H97,,16),OFFSET(Data!K$1,$H97+16,,16))+SUMPRODUCT(OFFSET(Data!K$1,$H97+32,,16),OFFSET(Data!K$1,$H97+48,,16)))/(SUMPRODUCT(OFFSET(Data!K$1,$H97,,16),OFFSET(Data!K$1,$H97,,16))+SUMPRODUCT(OFFSET(Data!K$1,$H97+32,,16),OFFSET(Data!K$1,$H97+32,,16))),"")</f>
        <v/>
      </c>
      <c r="M97" s="358" t="str">
        <f ca="1">IF($G97&gt;1,(SUMPRODUCT(OFFSET(Data!L$1,$H97,,16),OFFSET(Data!L$1,$H97+16,,16))+SUMPRODUCT(OFFSET(Data!L$1,$H97+32,,16),OFFSET(Data!L$1,$H97+48,,16)))/(SUMPRODUCT(OFFSET(Data!L$1,$H97,,16),OFFSET(Data!L$1,$H97,,16))+SUMPRODUCT(OFFSET(Data!L$1,$H97+32,,16),OFFSET(Data!L$1,$H97+32,,16))),"")</f>
        <v/>
      </c>
      <c r="N97" s="358">
        <f t="shared" ca="1" si="11"/>
        <v>0</v>
      </c>
      <c r="O97" t="str">
        <f ca="1">IF($G97&gt;2,SUMPRODUCT(OFFSET(Data!$H$1,$H97+32,,32),OFFSET(Data!$H$1,$H97+64,,32)),"")</f>
        <v/>
      </c>
      <c r="P97" t="str">
        <f ca="1">IF($G97&gt;2,SUMPRODUCT(OFFSET(Data!$H$1,$H97,,32),OFFSET(Data!$H$1,$H97+64,,32)),"")</f>
        <v/>
      </c>
      <c r="Q97" s="353" t="str">
        <f ca="1">IF($G97&gt;1,INDEX(LINEST(OFFSET(Data!H$1,$H97,,16),OFFSET(Data!H$1,$H97+16,,16),1,1),3,1),"")</f>
        <v/>
      </c>
      <c r="R97" s="353" t="str">
        <f ca="1">IF($G97&gt;1,INDEX(LINEST(OFFSET(Data!I$1,$H97,,16),OFFSET(Data!I$1,$H97+16,,16),1,1),3,1),"")</f>
        <v/>
      </c>
      <c r="S97" s="353" t="str">
        <f ca="1">IF($G97&gt;1,INDEX(LINEST(OFFSET(Data!J$1,$H97,,16),OFFSET(Data!J$1,$H97+16,,16),1,1),3,1),"")</f>
        <v/>
      </c>
      <c r="T97" s="353" t="str">
        <f ca="1">IF($G97&gt;1,INDEX(LINEST(OFFSET(Data!K$1,$H97,,16),OFFSET(Data!K$1,$H97+16,,16),1,1),3,1),"")</f>
        <v/>
      </c>
      <c r="U97" s="353" t="str">
        <f ca="1">IF($G97&gt;1,INDEX(LINEST(OFFSET(Data!L$1,$H97,,16),OFFSET(Data!L$1,$H97+16,,16),1,1),3,1),"")</f>
        <v/>
      </c>
      <c r="V97" s="354" t="str">
        <f t="shared" si="12"/>
        <v/>
      </c>
      <c r="W97" s="355" t="str">
        <f>IF(ISERROR(VLOOKUP($C97,Dates!$A:$C,1,FALSE)),"",VLOOKUP($C97,Dates!$A:$C,MATCH(W$1,Dates!$A$1:$C$1,0),FALSE))</f>
        <v/>
      </c>
      <c r="X97" s="355" t="str">
        <f>IF(ISERROR(VLOOKUP($C97,Dates!$A:$C,1,FALSE)),"",VLOOKUP($C97,Dates!$A:$C,MATCH(X$1,Dates!$A$1:$C$1,0),FALSE))</f>
        <v/>
      </c>
      <c r="Y97" s="355" t="str">
        <f>IF(ISERROR(VLOOKUP($C97,Dates!$A:$C,1,FALSE)),"",VLOOKUP($C97,Dates!$A:$C,MATCH(Y$1,Dates!$A$1:$C$1,0),FALSE))</f>
        <v/>
      </c>
    </row>
    <row r="98" spans="1:25" x14ac:dyDescent="0.25">
      <c r="A98">
        <v>128</v>
      </c>
      <c r="B98" t="s">
        <v>66</v>
      </c>
      <c r="C98" t="str">
        <f t="shared" si="9"/>
        <v>128PM</v>
      </c>
      <c r="E98">
        <f t="shared" ref="E98:E129" si="13">IF(LEN(INDEX(DivByCount,IF(B98="AM",1,2),MATCH(A98,sum_locID,0)))=0,1,INDEX(DivByCount,IF(B98="AM",1,2),MATCH(A98,sum_locID,0)))</f>
        <v>1</v>
      </c>
      <c r="F98">
        <f t="shared" si="10"/>
        <v>1</v>
      </c>
      <c r="G98">
        <f>IF(MOD(COUNTIF(Data!$T:$T,"="&amp;C98),32)=0,COUNTIF(Data!$T:$T,"="&amp;C98)/32,"_"&amp;COUNTIF(Data!$T:$T,"="&amp;C98))</f>
        <v>1</v>
      </c>
      <c r="H98">
        <f>MATCH(C98,Data!T:T,0)-1</f>
        <v>1601</v>
      </c>
      <c r="I98" s="358" t="str">
        <f ca="1">IF($G98&gt;1,(SUMPRODUCT(OFFSET(Data!H$1,$H98,,16),OFFSET(Data!H$1,$H98+16,,16))+SUMPRODUCT(OFFSET(Data!H$1,$H98+32,,16),OFFSET(Data!H$1,$H98+48,,16)))/(SUMPRODUCT(OFFSET(Data!H$1,$H98,,16),OFFSET(Data!H$1,$H98,,16))+SUMPRODUCT(OFFSET(Data!H$1,$H98+32,,16),OFFSET(Data!H$1,$H98+32,,16))),"")</f>
        <v/>
      </c>
      <c r="J98" s="358" t="str">
        <f ca="1">IF($G98&gt;1,(SUMPRODUCT(OFFSET(Data!I$1,$H98,,16),OFFSET(Data!I$1,$H98+16,,16))+SUMPRODUCT(OFFSET(Data!I$1,$H98+32,,16),OFFSET(Data!I$1,$H98+48,,16)))/(SUMPRODUCT(OFFSET(Data!I$1,$H98,,16),OFFSET(Data!I$1,$H98,,16))+SUMPRODUCT(OFFSET(Data!I$1,$H98+32,,16),OFFSET(Data!I$1,$H98+32,,16))),"")</f>
        <v/>
      </c>
      <c r="K98" s="358" t="str">
        <f ca="1">IF($G98&gt;1,(SUMPRODUCT(OFFSET(Data!J$1,$H98,,16),OFFSET(Data!J$1,$H98+16,,16))+SUMPRODUCT(OFFSET(Data!J$1,$H98+32,,16),OFFSET(Data!J$1,$H98+48,,16)))/(SUMPRODUCT(OFFSET(Data!J$1,$H98,,16),OFFSET(Data!J$1,$H98,,16))+SUMPRODUCT(OFFSET(Data!J$1,$H98+32,,16),OFFSET(Data!J$1,$H98+32,,16))),"")</f>
        <v/>
      </c>
      <c r="L98" s="358" t="str">
        <f ca="1">IF($G98&gt;1,(SUMPRODUCT(OFFSET(Data!K$1,$H98,,16),OFFSET(Data!K$1,$H98+16,,16))+SUMPRODUCT(OFFSET(Data!K$1,$H98+32,,16),OFFSET(Data!K$1,$H98+48,,16)))/(SUMPRODUCT(OFFSET(Data!K$1,$H98,,16),OFFSET(Data!K$1,$H98,,16))+SUMPRODUCT(OFFSET(Data!K$1,$H98+32,,16),OFFSET(Data!K$1,$H98+32,,16))),"")</f>
        <v/>
      </c>
      <c r="M98" s="358" t="str">
        <f ca="1">IF($G98&gt;1,(SUMPRODUCT(OFFSET(Data!L$1,$H98,,16),OFFSET(Data!L$1,$H98+16,,16))+SUMPRODUCT(OFFSET(Data!L$1,$H98+32,,16),OFFSET(Data!L$1,$H98+48,,16)))/(SUMPRODUCT(OFFSET(Data!L$1,$H98,,16),OFFSET(Data!L$1,$H98,,16))+SUMPRODUCT(OFFSET(Data!L$1,$H98+32,,16),OFFSET(Data!L$1,$H98+32,,16))),"")</f>
        <v/>
      </c>
      <c r="N98" s="358">
        <f t="shared" ca="1" si="11"/>
        <v>0</v>
      </c>
      <c r="O98" t="str">
        <f ca="1">IF($G98&gt;2,SUMPRODUCT(OFFSET(Data!$H$1,$H98+32,,32),OFFSET(Data!$H$1,$H98+64,,32)),"")</f>
        <v/>
      </c>
      <c r="P98" t="str">
        <f ca="1">IF($G98&gt;2,SUMPRODUCT(OFFSET(Data!$H$1,$H98,,32),OFFSET(Data!$H$1,$H98+64,,32)),"")</f>
        <v/>
      </c>
      <c r="Q98" s="353" t="str">
        <f ca="1">IF($G98&gt;1,INDEX(LINEST(OFFSET(Data!H$1,$H98,,16),OFFSET(Data!H$1,$H98+16,,16),1,1),3,1),"")</f>
        <v/>
      </c>
      <c r="R98" s="353" t="str">
        <f ca="1">IF($G98&gt;1,INDEX(LINEST(OFFSET(Data!I$1,$H98,,16),OFFSET(Data!I$1,$H98+16,,16),1,1),3,1),"")</f>
        <v/>
      </c>
      <c r="S98" s="353" t="str">
        <f ca="1">IF($G98&gt;1,INDEX(LINEST(OFFSET(Data!J$1,$H98,,16),OFFSET(Data!J$1,$H98+16,,16),1,1),3,1),"")</f>
        <v/>
      </c>
      <c r="T98" s="353" t="str">
        <f ca="1">IF($G98&gt;1,INDEX(LINEST(OFFSET(Data!K$1,$H98,,16),OFFSET(Data!K$1,$H98+16,,16),1,1),3,1),"")</f>
        <v/>
      </c>
      <c r="U98" s="353" t="str">
        <f ca="1">IF($G98&gt;1,INDEX(LINEST(OFFSET(Data!L$1,$H98,,16),OFFSET(Data!L$1,$H98+16,,16),1,1),3,1),"")</f>
        <v/>
      </c>
      <c r="V98" s="354" t="str">
        <f t="shared" si="12"/>
        <v/>
      </c>
      <c r="W98" s="355" t="str">
        <f>IF(ISERROR(VLOOKUP($C98,Dates!$A:$C,1,FALSE)),"",VLOOKUP($C98,Dates!$A:$C,MATCH(W$1,Dates!$A$1:$C$1,0),FALSE))</f>
        <v/>
      </c>
      <c r="X98" s="355" t="str">
        <f>IF(ISERROR(VLOOKUP($C98,Dates!$A:$C,1,FALSE)),"",VLOOKUP($C98,Dates!$A:$C,MATCH(X$1,Dates!$A$1:$C$1,0),FALSE))</f>
        <v/>
      </c>
      <c r="Y98" s="355" t="str">
        <f>IF(ISERROR(VLOOKUP($C98,Dates!$A:$C,1,FALSE)),"",VLOOKUP($C98,Dates!$A:$C,MATCH(Y$1,Dates!$A$1:$C$1,0),FALSE))</f>
        <v/>
      </c>
    </row>
    <row r="99" spans="1:25" x14ac:dyDescent="0.25">
      <c r="A99">
        <v>129</v>
      </c>
      <c r="B99" t="s">
        <v>66</v>
      </c>
      <c r="C99" t="str">
        <f t="shared" si="9"/>
        <v>129PM</v>
      </c>
      <c r="E99">
        <f t="shared" si="13"/>
        <v>1</v>
      </c>
      <c r="F99" t="e">
        <f t="shared" si="10"/>
        <v>#N/A</v>
      </c>
      <c r="G99">
        <f>IF(MOD(COUNTIF(Data!$T:$T,"="&amp;C99),32)=0,COUNTIF(Data!$T:$T,"="&amp;C99)/32,"_"&amp;COUNTIF(Data!$T:$T,"="&amp;C99))</f>
        <v>0</v>
      </c>
      <c r="H99" t="e">
        <f>MATCH(C99,Data!T:T,0)-1</f>
        <v>#N/A</v>
      </c>
      <c r="I99" s="358" t="str">
        <f ca="1">IF($G99&gt;1,(SUMPRODUCT(OFFSET(Data!H$1,$H99,,16),OFFSET(Data!H$1,$H99+16,,16))+SUMPRODUCT(OFFSET(Data!H$1,$H99+32,,16),OFFSET(Data!H$1,$H99+48,,16)))/(SUMPRODUCT(OFFSET(Data!H$1,$H99,,16),OFFSET(Data!H$1,$H99,,16))+SUMPRODUCT(OFFSET(Data!H$1,$H99+32,,16),OFFSET(Data!H$1,$H99+32,,16))),"")</f>
        <v/>
      </c>
      <c r="J99" s="358" t="str">
        <f ca="1">IF($G99&gt;1,(SUMPRODUCT(OFFSET(Data!I$1,$H99,,16),OFFSET(Data!I$1,$H99+16,,16))+SUMPRODUCT(OFFSET(Data!I$1,$H99+32,,16),OFFSET(Data!I$1,$H99+48,,16)))/(SUMPRODUCT(OFFSET(Data!I$1,$H99,,16),OFFSET(Data!I$1,$H99,,16))+SUMPRODUCT(OFFSET(Data!I$1,$H99+32,,16),OFFSET(Data!I$1,$H99+32,,16))),"")</f>
        <v/>
      </c>
      <c r="K99" s="358" t="str">
        <f ca="1">IF($G99&gt;1,(SUMPRODUCT(OFFSET(Data!J$1,$H99,,16),OFFSET(Data!J$1,$H99+16,,16))+SUMPRODUCT(OFFSET(Data!J$1,$H99+32,,16),OFFSET(Data!J$1,$H99+48,,16)))/(SUMPRODUCT(OFFSET(Data!J$1,$H99,,16),OFFSET(Data!J$1,$H99,,16))+SUMPRODUCT(OFFSET(Data!J$1,$H99+32,,16),OFFSET(Data!J$1,$H99+32,,16))),"")</f>
        <v/>
      </c>
      <c r="L99" s="358" t="str">
        <f ca="1">IF($G99&gt;1,(SUMPRODUCT(OFFSET(Data!K$1,$H99,,16),OFFSET(Data!K$1,$H99+16,,16))+SUMPRODUCT(OFFSET(Data!K$1,$H99+32,,16),OFFSET(Data!K$1,$H99+48,,16)))/(SUMPRODUCT(OFFSET(Data!K$1,$H99,,16),OFFSET(Data!K$1,$H99,,16))+SUMPRODUCT(OFFSET(Data!K$1,$H99+32,,16),OFFSET(Data!K$1,$H99+32,,16))),"")</f>
        <v/>
      </c>
      <c r="M99" s="358" t="str">
        <f ca="1">IF($G99&gt;1,(SUMPRODUCT(OFFSET(Data!L$1,$H99,,16),OFFSET(Data!L$1,$H99+16,,16))+SUMPRODUCT(OFFSET(Data!L$1,$H99+32,,16),OFFSET(Data!L$1,$H99+48,,16)))/(SUMPRODUCT(OFFSET(Data!L$1,$H99,,16),OFFSET(Data!L$1,$H99,,16))+SUMPRODUCT(OFFSET(Data!L$1,$H99+32,,16),OFFSET(Data!L$1,$H99+32,,16))),"")</f>
        <v/>
      </c>
      <c r="N99" s="358">
        <f t="shared" ca="1" si="11"/>
        <v>0</v>
      </c>
      <c r="O99" t="str">
        <f ca="1">IF($G99&gt;2,SUMPRODUCT(OFFSET(Data!$H$1,$H99+32,,32),OFFSET(Data!$H$1,$H99+64,,32)),"")</f>
        <v/>
      </c>
      <c r="P99" t="str">
        <f ca="1">IF($G99&gt;2,SUMPRODUCT(OFFSET(Data!$H$1,$H99,,32),OFFSET(Data!$H$1,$H99+64,,32)),"")</f>
        <v/>
      </c>
      <c r="Q99" s="353" t="str">
        <f ca="1">IF($G99&gt;1,INDEX(LINEST(OFFSET(Data!H$1,$H99,,16),OFFSET(Data!H$1,$H99+16,,16),1,1),3,1),"")</f>
        <v/>
      </c>
      <c r="R99" s="353" t="str">
        <f ca="1">IF($G99&gt;1,INDEX(LINEST(OFFSET(Data!I$1,$H99,,16),OFFSET(Data!I$1,$H99+16,,16),1,1),3,1),"")</f>
        <v/>
      </c>
      <c r="S99" s="353" t="str">
        <f ca="1">IF($G99&gt;1,INDEX(LINEST(OFFSET(Data!J$1,$H99,,16),OFFSET(Data!J$1,$H99+16,,16),1,1),3,1),"")</f>
        <v/>
      </c>
      <c r="T99" s="353" t="str">
        <f ca="1">IF($G99&gt;1,INDEX(LINEST(OFFSET(Data!K$1,$H99,,16),OFFSET(Data!K$1,$H99+16,,16),1,1),3,1),"")</f>
        <v/>
      </c>
      <c r="U99" s="353" t="str">
        <f ca="1">IF($G99&gt;1,INDEX(LINEST(OFFSET(Data!L$1,$H99,,16),OFFSET(Data!L$1,$H99+16,,16),1,1),3,1),"")</f>
        <v/>
      </c>
      <c r="V99" s="354" t="str">
        <f t="shared" si="12"/>
        <v/>
      </c>
      <c r="W99" s="355" t="str">
        <f>IF(ISERROR(VLOOKUP($C99,Dates!$A:$C,1,FALSE)),"",VLOOKUP($C99,Dates!$A:$C,MATCH(W$1,Dates!$A$1:$C$1,0),FALSE))</f>
        <v/>
      </c>
      <c r="X99" s="355" t="str">
        <f>IF(ISERROR(VLOOKUP($C99,Dates!$A:$C,1,FALSE)),"",VLOOKUP($C99,Dates!$A:$C,MATCH(X$1,Dates!$A$1:$C$1,0),FALSE))</f>
        <v/>
      </c>
      <c r="Y99" s="355" t="str">
        <f>IF(ISERROR(VLOOKUP($C99,Dates!$A:$C,1,FALSE)),"",VLOOKUP($C99,Dates!$A:$C,MATCH(Y$1,Dates!$A$1:$C$1,0),FALSE))</f>
        <v/>
      </c>
    </row>
    <row r="100" spans="1:25" x14ac:dyDescent="0.25">
      <c r="A100">
        <v>130</v>
      </c>
      <c r="B100" t="s">
        <v>66</v>
      </c>
      <c r="C100" t="str">
        <f t="shared" si="9"/>
        <v>130PM</v>
      </c>
      <c r="E100" t="e">
        <f t="shared" si="13"/>
        <v>#N/A</v>
      </c>
      <c r="F100" t="e">
        <f t="shared" si="10"/>
        <v>#N/A</v>
      </c>
      <c r="G100">
        <f>IF(MOD(COUNTIF(Data!$T:$T,"="&amp;C100),32)=0,COUNTIF(Data!$T:$T,"="&amp;C100)/32,"_"&amp;COUNTIF(Data!$T:$T,"="&amp;C100))</f>
        <v>0</v>
      </c>
      <c r="H100" t="e">
        <f>MATCH(C100,Data!T:T,0)-1</f>
        <v>#N/A</v>
      </c>
      <c r="I100" s="358" t="str">
        <f ca="1">IF($G100&gt;1,(SUMPRODUCT(OFFSET(Data!H$1,$H100,,16),OFFSET(Data!H$1,$H100+16,,16))+SUMPRODUCT(OFFSET(Data!H$1,$H100+32,,16),OFFSET(Data!H$1,$H100+48,,16)))/(SUMPRODUCT(OFFSET(Data!H$1,$H100,,16),OFFSET(Data!H$1,$H100,,16))+SUMPRODUCT(OFFSET(Data!H$1,$H100+32,,16),OFFSET(Data!H$1,$H100+32,,16))),"")</f>
        <v/>
      </c>
      <c r="J100" s="358" t="str">
        <f ca="1">IF($G100&gt;1,(SUMPRODUCT(OFFSET(Data!I$1,$H100,,16),OFFSET(Data!I$1,$H100+16,,16))+SUMPRODUCT(OFFSET(Data!I$1,$H100+32,,16),OFFSET(Data!I$1,$H100+48,,16)))/(SUMPRODUCT(OFFSET(Data!I$1,$H100,,16),OFFSET(Data!I$1,$H100,,16))+SUMPRODUCT(OFFSET(Data!I$1,$H100+32,,16),OFFSET(Data!I$1,$H100+32,,16))),"")</f>
        <v/>
      </c>
      <c r="K100" s="358" t="str">
        <f ca="1">IF($G100&gt;1,(SUMPRODUCT(OFFSET(Data!J$1,$H100,,16),OFFSET(Data!J$1,$H100+16,,16))+SUMPRODUCT(OFFSET(Data!J$1,$H100+32,,16),OFFSET(Data!J$1,$H100+48,,16)))/(SUMPRODUCT(OFFSET(Data!J$1,$H100,,16),OFFSET(Data!J$1,$H100,,16))+SUMPRODUCT(OFFSET(Data!J$1,$H100+32,,16),OFFSET(Data!J$1,$H100+32,,16))),"")</f>
        <v/>
      </c>
      <c r="L100" s="358" t="str">
        <f ca="1">IF($G100&gt;1,(SUMPRODUCT(OFFSET(Data!K$1,$H100,,16),OFFSET(Data!K$1,$H100+16,,16))+SUMPRODUCT(OFFSET(Data!K$1,$H100+32,,16),OFFSET(Data!K$1,$H100+48,,16)))/(SUMPRODUCT(OFFSET(Data!K$1,$H100,,16),OFFSET(Data!K$1,$H100,,16))+SUMPRODUCT(OFFSET(Data!K$1,$H100+32,,16),OFFSET(Data!K$1,$H100+32,,16))),"")</f>
        <v/>
      </c>
      <c r="M100" s="358" t="str">
        <f ca="1">IF($G100&gt;1,(SUMPRODUCT(OFFSET(Data!L$1,$H100,,16),OFFSET(Data!L$1,$H100+16,,16))+SUMPRODUCT(OFFSET(Data!L$1,$H100+32,,16),OFFSET(Data!L$1,$H100+48,,16)))/(SUMPRODUCT(OFFSET(Data!L$1,$H100,,16),OFFSET(Data!L$1,$H100,,16))+SUMPRODUCT(OFFSET(Data!L$1,$H100+32,,16),OFFSET(Data!L$1,$H100+32,,16))),"")</f>
        <v/>
      </c>
      <c r="N100" s="358">
        <f t="shared" ca="1" si="11"/>
        <v>0</v>
      </c>
      <c r="O100" t="str">
        <f ca="1">IF($G100&gt;2,SUMPRODUCT(OFFSET(Data!$H$1,$H100+32,,32),OFFSET(Data!$H$1,$H100+64,,32)),"")</f>
        <v/>
      </c>
      <c r="P100" t="str">
        <f ca="1">IF($G100&gt;2,SUMPRODUCT(OFFSET(Data!$H$1,$H100,,32),OFFSET(Data!$H$1,$H100+64,,32)),"")</f>
        <v/>
      </c>
      <c r="Q100" s="353" t="str">
        <f ca="1">IF($G100&gt;1,INDEX(LINEST(OFFSET(Data!H$1,$H100,,16),OFFSET(Data!H$1,$H100+16,,16),1,1),3,1),"")</f>
        <v/>
      </c>
      <c r="R100" s="353" t="str">
        <f ca="1">IF($G100&gt;1,INDEX(LINEST(OFFSET(Data!I$1,$H100,,16),OFFSET(Data!I$1,$H100+16,,16),1,1),3,1),"")</f>
        <v/>
      </c>
      <c r="S100" s="353" t="str">
        <f ca="1">IF($G100&gt;1,INDEX(LINEST(OFFSET(Data!J$1,$H100,,16),OFFSET(Data!J$1,$H100+16,,16),1,1),3,1),"")</f>
        <v/>
      </c>
      <c r="T100" s="353" t="str">
        <f ca="1">IF($G100&gt;1,INDEX(LINEST(OFFSET(Data!K$1,$H100,,16),OFFSET(Data!K$1,$H100+16,,16),1,1),3,1),"")</f>
        <v/>
      </c>
      <c r="U100" s="353" t="str">
        <f ca="1">IF($G100&gt;1,INDEX(LINEST(OFFSET(Data!L$1,$H100,,16),OFFSET(Data!L$1,$H100+16,,16),1,1),3,1),"")</f>
        <v/>
      </c>
      <c r="V100" s="354" t="str">
        <f t="shared" si="12"/>
        <v/>
      </c>
      <c r="W100" s="355" t="str">
        <f>IF(ISERROR(VLOOKUP($C100,Dates!$A:$C,1,FALSE)),"",VLOOKUP($C100,Dates!$A:$C,MATCH(W$1,Dates!$A$1:$C$1,0),FALSE))</f>
        <v/>
      </c>
      <c r="X100" s="355" t="str">
        <f>IF(ISERROR(VLOOKUP($C100,Dates!$A:$C,1,FALSE)),"",VLOOKUP($C100,Dates!$A:$C,MATCH(X$1,Dates!$A$1:$C$1,0),FALSE))</f>
        <v/>
      </c>
      <c r="Y100" s="355" t="str">
        <f>IF(ISERROR(VLOOKUP($C100,Dates!$A:$C,1,FALSE)),"",VLOOKUP($C100,Dates!$A:$C,MATCH(Y$1,Dates!$A$1:$C$1,0),FALSE))</f>
        <v/>
      </c>
    </row>
    <row r="101" spans="1:25" x14ac:dyDescent="0.25">
      <c r="A101">
        <v>131</v>
      </c>
      <c r="B101" t="s">
        <v>66</v>
      </c>
      <c r="C101" t="str">
        <f t="shared" si="9"/>
        <v>131PM</v>
      </c>
      <c r="E101">
        <f t="shared" si="13"/>
        <v>1</v>
      </c>
      <c r="F101">
        <f t="shared" si="10"/>
        <v>1</v>
      </c>
      <c r="G101">
        <f>IF(MOD(COUNTIF(Data!$T:$T,"="&amp;C101),32)=0,COUNTIF(Data!$T:$T,"="&amp;C101)/32,"_"&amp;COUNTIF(Data!$T:$T,"="&amp;C101))</f>
        <v>1</v>
      </c>
      <c r="H101">
        <f>MATCH(C101,Data!T:T,0)-1</f>
        <v>1697</v>
      </c>
      <c r="I101" s="358" t="str">
        <f ca="1">IF($G101&gt;1,(SUMPRODUCT(OFFSET(Data!H$1,$H101,,16),OFFSET(Data!H$1,$H101+16,,16))+SUMPRODUCT(OFFSET(Data!H$1,$H101+32,,16),OFFSET(Data!H$1,$H101+48,,16)))/(SUMPRODUCT(OFFSET(Data!H$1,$H101,,16),OFFSET(Data!H$1,$H101,,16))+SUMPRODUCT(OFFSET(Data!H$1,$H101+32,,16),OFFSET(Data!H$1,$H101+32,,16))),"")</f>
        <v/>
      </c>
      <c r="J101" s="358" t="str">
        <f ca="1">IF($G101&gt;1,(SUMPRODUCT(OFFSET(Data!I$1,$H101,,16),OFFSET(Data!I$1,$H101+16,,16))+SUMPRODUCT(OFFSET(Data!I$1,$H101+32,,16),OFFSET(Data!I$1,$H101+48,,16)))/(SUMPRODUCT(OFFSET(Data!I$1,$H101,,16),OFFSET(Data!I$1,$H101,,16))+SUMPRODUCT(OFFSET(Data!I$1,$H101+32,,16),OFFSET(Data!I$1,$H101+32,,16))),"")</f>
        <v/>
      </c>
      <c r="K101" s="358" t="str">
        <f ca="1">IF($G101&gt;1,(SUMPRODUCT(OFFSET(Data!J$1,$H101,,16),OFFSET(Data!J$1,$H101+16,,16))+SUMPRODUCT(OFFSET(Data!J$1,$H101+32,,16),OFFSET(Data!J$1,$H101+48,,16)))/(SUMPRODUCT(OFFSET(Data!J$1,$H101,,16),OFFSET(Data!J$1,$H101,,16))+SUMPRODUCT(OFFSET(Data!J$1,$H101+32,,16),OFFSET(Data!J$1,$H101+32,,16))),"")</f>
        <v/>
      </c>
      <c r="L101" s="358" t="str">
        <f ca="1">IF($G101&gt;1,(SUMPRODUCT(OFFSET(Data!K$1,$H101,,16),OFFSET(Data!K$1,$H101+16,,16))+SUMPRODUCT(OFFSET(Data!K$1,$H101+32,,16),OFFSET(Data!K$1,$H101+48,,16)))/(SUMPRODUCT(OFFSET(Data!K$1,$H101,,16),OFFSET(Data!K$1,$H101,,16))+SUMPRODUCT(OFFSET(Data!K$1,$H101+32,,16),OFFSET(Data!K$1,$H101+32,,16))),"")</f>
        <v/>
      </c>
      <c r="M101" s="358" t="str">
        <f ca="1">IF($G101&gt;1,(SUMPRODUCT(OFFSET(Data!L$1,$H101,,16),OFFSET(Data!L$1,$H101+16,,16))+SUMPRODUCT(OFFSET(Data!L$1,$H101+32,,16),OFFSET(Data!L$1,$H101+48,,16)))/(SUMPRODUCT(OFFSET(Data!L$1,$H101,,16),OFFSET(Data!L$1,$H101,,16))+SUMPRODUCT(OFFSET(Data!L$1,$H101+32,,16),OFFSET(Data!L$1,$H101+32,,16))),"")</f>
        <v/>
      </c>
      <c r="N101" s="358">
        <f t="shared" ca="1" si="11"/>
        <v>0</v>
      </c>
      <c r="O101" t="str">
        <f ca="1">IF($G101&gt;2,SUMPRODUCT(OFFSET(Data!$H$1,$H101+32,,32),OFFSET(Data!$H$1,$H101+64,,32)),"")</f>
        <v/>
      </c>
      <c r="P101" t="str">
        <f ca="1">IF($G101&gt;2,SUMPRODUCT(OFFSET(Data!$H$1,$H101,,32),OFFSET(Data!$H$1,$H101+64,,32)),"")</f>
        <v/>
      </c>
      <c r="Q101" s="353" t="str">
        <f ca="1">IF($G101&gt;1,INDEX(LINEST(OFFSET(Data!H$1,$H101,,16),OFFSET(Data!H$1,$H101+16,,16),1,1),3,1),"")</f>
        <v/>
      </c>
      <c r="R101" s="353" t="str">
        <f ca="1">IF($G101&gt;1,INDEX(LINEST(OFFSET(Data!I$1,$H101,,16),OFFSET(Data!I$1,$H101+16,,16),1,1),3,1),"")</f>
        <v/>
      </c>
      <c r="S101" s="353" t="str">
        <f ca="1">IF($G101&gt;1,INDEX(LINEST(OFFSET(Data!J$1,$H101,,16),OFFSET(Data!J$1,$H101+16,,16),1,1),3,1),"")</f>
        <v/>
      </c>
      <c r="T101" s="353" t="str">
        <f ca="1">IF($G101&gt;1,INDEX(LINEST(OFFSET(Data!K$1,$H101,,16),OFFSET(Data!K$1,$H101+16,,16),1,1),3,1),"")</f>
        <v/>
      </c>
      <c r="U101" s="353" t="str">
        <f ca="1">IF($G101&gt;1,INDEX(LINEST(OFFSET(Data!L$1,$H101,,16),OFFSET(Data!L$1,$H101+16,,16),1,1),3,1),"")</f>
        <v/>
      </c>
      <c r="V101" s="354" t="str">
        <f t="shared" si="12"/>
        <v/>
      </c>
      <c r="W101" s="355" t="str">
        <f>IF(ISERROR(VLOOKUP($C101,Dates!$A:$C,1,FALSE)),"",VLOOKUP($C101,Dates!$A:$C,MATCH(W$1,Dates!$A$1:$C$1,0),FALSE))</f>
        <v/>
      </c>
      <c r="X101" s="355" t="str">
        <f>IF(ISERROR(VLOOKUP($C101,Dates!$A:$C,1,FALSE)),"",VLOOKUP($C101,Dates!$A:$C,MATCH(X$1,Dates!$A$1:$C$1,0),FALSE))</f>
        <v/>
      </c>
      <c r="Y101" s="355" t="str">
        <f>IF(ISERROR(VLOOKUP($C101,Dates!$A:$C,1,FALSE)),"",VLOOKUP($C101,Dates!$A:$C,MATCH(Y$1,Dates!$A$1:$C$1,0),FALSE))</f>
        <v/>
      </c>
    </row>
    <row r="102" spans="1:25" x14ac:dyDescent="0.25">
      <c r="A102">
        <v>132</v>
      </c>
      <c r="B102" t="s">
        <v>66</v>
      </c>
      <c r="C102" t="str">
        <f t="shared" si="9"/>
        <v>132PM</v>
      </c>
      <c r="E102">
        <f t="shared" si="13"/>
        <v>1</v>
      </c>
      <c r="F102">
        <f t="shared" si="10"/>
        <v>1</v>
      </c>
      <c r="G102">
        <f>IF(MOD(COUNTIF(Data!$T:$T,"="&amp;C102),32)=0,COUNTIF(Data!$T:$T,"="&amp;C102)/32,"_"&amp;COUNTIF(Data!$T:$T,"="&amp;C102))</f>
        <v>1</v>
      </c>
      <c r="H102">
        <f>MATCH(C102,Data!T:T,0)-1</f>
        <v>1761</v>
      </c>
      <c r="I102" s="358" t="str">
        <f ca="1">IF($G102&gt;1,(SUMPRODUCT(OFFSET(Data!H$1,$H102,,16),OFFSET(Data!H$1,$H102+16,,16))+SUMPRODUCT(OFFSET(Data!H$1,$H102+32,,16),OFFSET(Data!H$1,$H102+48,,16)))/(SUMPRODUCT(OFFSET(Data!H$1,$H102,,16),OFFSET(Data!H$1,$H102,,16))+SUMPRODUCT(OFFSET(Data!H$1,$H102+32,,16),OFFSET(Data!H$1,$H102+32,,16))),"")</f>
        <v/>
      </c>
      <c r="J102" s="358" t="str">
        <f ca="1">IF($G102&gt;1,(SUMPRODUCT(OFFSET(Data!I$1,$H102,,16),OFFSET(Data!I$1,$H102+16,,16))+SUMPRODUCT(OFFSET(Data!I$1,$H102+32,,16),OFFSET(Data!I$1,$H102+48,,16)))/(SUMPRODUCT(OFFSET(Data!I$1,$H102,,16),OFFSET(Data!I$1,$H102,,16))+SUMPRODUCT(OFFSET(Data!I$1,$H102+32,,16),OFFSET(Data!I$1,$H102+32,,16))),"")</f>
        <v/>
      </c>
      <c r="K102" s="358" t="str">
        <f ca="1">IF($G102&gt;1,(SUMPRODUCT(OFFSET(Data!J$1,$H102,,16),OFFSET(Data!J$1,$H102+16,,16))+SUMPRODUCT(OFFSET(Data!J$1,$H102+32,,16),OFFSET(Data!J$1,$H102+48,,16)))/(SUMPRODUCT(OFFSET(Data!J$1,$H102,,16),OFFSET(Data!J$1,$H102,,16))+SUMPRODUCT(OFFSET(Data!J$1,$H102+32,,16),OFFSET(Data!J$1,$H102+32,,16))),"")</f>
        <v/>
      </c>
      <c r="L102" s="358" t="str">
        <f ca="1">IF($G102&gt;1,(SUMPRODUCT(OFFSET(Data!K$1,$H102,,16),OFFSET(Data!K$1,$H102+16,,16))+SUMPRODUCT(OFFSET(Data!K$1,$H102+32,,16),OFFSET(Data!K$1,$H102+48,,16)))/(SUMPRODUCT(OFFSET(Data!K$1,$H102,,16),OFFSET(Data!K$1,$H102,,16))+SUMPRODUCT(OFFSET(Data!K$1,$H102+32,,16),OFFSET(Data!K$1,$H102+32,,16))),"")</f>
        <v/>
      </c>
      <c r="M102" s="358" t="str">
        <f ca="1">IF($G102&gt;1,(SUMPRODUCT(OFFSET(Data!L$1,$H102,,16),OFFSET(Data!L$1,$H102+16,,16))+SUMPRODUCT(OFFSET(Data!L$1,$H102+32,,16),OFFSET(Data!L$1,$H102+48,,16)))/(SUMPRODUCT(OFFSET(Data!L$1,$H102,,16),OFFSET(Data!L$1,$H102,,16))+SUMPRODUCT(OFFSET(Data!L$1,$H102+32,,16),OFFSET(Data!L$1,$H102+32,,16))),"")</f>
        <v/>
      </c>
      <c r="N102" s="358">
        <f t="shared" ca="1" si="11"/>
        <v>0</v>
      </c>
      <c r="O102" t="str">
        <f ca="1">IF($G102&gt;2,SUMPRODUCT(OFFSET(Data!$H$1,$H102+32,,32),OFFSET(Data!$H$1,$H102+64,,32)),"")</f>
        <v/>
      </c>
      <c r="P102" t="str">
        <f ca="1">IF($G102&gt;2,SUMPRODUCT(OFFSET(Data!$H$1,$H102,,32),OFFSET(Data!$H$1,$H102+64,,32)),"")</f>
        <v/>
      </c>
      <c r="Q102" s="353" t="str">
        <f ca="1">IF($G102&gt;1,INDEX(LINEST(OFFSET(Data!H$1,$H102,,16),OFFSET(Data!H$1,$H102+16,,16),1,1),3,1),"")</f>
        <v/>
      </c>
      <c r="R102" s="353" t="str">
        <f ca="1">IF($G102&gt;1,INDEX(LINEST(OFFSET(Data!I$1,$H102,,16),OFFSET(Data!I$1,$H102+16,,16),1,1),3,1),"")</f>
        <v/>
      </c>
      <c r="S102" s="353" t="str">
        <f ca="1">IF($G102&gt;1,INDEX(LINEST(OFFSET(Data!J$1,$H102,,16),OFFSET(Data!J$1,$H102+16,,16),1,1),3,1),"")</f>
        <v/>
      </c>
      <c r="T102" s="353" t="str">
        <f ca="1">IF($G102&gt;1,INDEX(LINEST(OFFSET(Data!K$1,$H102,,16),OFFSET(Data!K$1,$H102+16,,16),1,1),3,1),"")</f>
        <v/>
      </c>
      <c r="U102" s="353" t="str">
        <f ca="1">IF($G102&gt;1,INDEX(LINEST(OFFSET(Data!L$1,$H102,,16),OFFSET(Data!L$1,$H102+16,,16),1,1),3,1),"")</f>
        <v/>
      </c>
      <c r="V102" s="354" t="str">
        <f t="shared" si="12"/>
        <v/>
      </c>
      <c r="W102" s="355" t="str">
        <f>IF(ISERROR(VLOOKUP($C102,Dates!$A:$C,1,FALSE)),"",VLOOKUP($C102,Dates!$A:$C,MATCH(W$1,Dates!$A$1:$C$1,0),FALSE))</f>
        <v/>
      </c>
      <c r="X102" s="355" t="str">
        <f>IF(ISERROR(VLOOKUP($C102,Dates!$A:$C,1,FALSE)),"",VLOOKUP($C102,Dates!$A:$C,MATCH(X$1,Dates!$A$1:$C$1,0),FALSE))</f>
        <v/>
      </c>
      <c r="Y102" s="355" t="str">
        <f>IF(ISERROR(VLOOKUP($C102,Dates!$A:$C,1,FALSE)),"",VLOOKUP($C102,Dates!$A:$C,MATCH(Y$1,Dates!$A$1:$C$1,0),FALSE))</f>
        <v/>
      </c>
    </row>
    <row r="103" spans="1:25" x14ac:dyDescent="0.25">
      <c r="A103">
        <v>133</v>
      </c>
      <c r="B103" t="s">
        <v>66</v>
      </c>
      <c r="C103" t="str">
        <f t="shared" si="9"/>
        <v>133PM</v>
      </c>
      <c r="E103">
        <f t="shared" si="13"/>
        <v>2</v>
      </c>
      <c r="F103" t="e">
        <f t="shared" ca="1" si="10"/>
        <v>#VALUE!</v>
      </c>
      <c r="G103">
        <f>IF(MOD(COUNTIF(Data!$T:$T,"="&amp;C103),32)=0,COUNTIF(Data!$T:$T,"="&amp;C103)/32,"_"&amp;COUNTIF(Data!$T:$T,"="&amp;C103))</f>
        <v>2</v>
      </c>
      <c r="H103">
        <f>MATCH(C103,Data!T:T,0)-1</f>
        <v>1857</v>
      </c>
      <c r="I103" s="358">
        <f ca="1">IF($G103&gt;1,(SUMPRODUCT(OFFSET(Data!H$1,$H103,,16),OFFSET(Data!H$1,$H103+16,,16))+SUMPRODUCT(OFFSET(Data!H$1,$H103+32,,16),OFFSET(Data!H$1,$H103+48,,16)))/(SUMPRODUCT(OFFSET(Data!H$1,$H103,,16),OFFSET(Data!H$1,$H103,,16))+SUMPRODUCT(OFFSET(Data!H$1,$H103+32,,16),OFFSET(Data!H$1,$H103+32,,16))),"")</f>
        <v>0.82750787718912577</v>
      </c>
      <c r="J103" s="358">
        <f ca="1">IF($G103&gt;1,(SUMPRODUCT(OFFSET(Data!I$1,$H103,,16),OFFSET(Data!I$1,$H103+16,,16))+SUMPRODUCT(OFFSET(Data!I$1,$H103+32,,16),OFFSET(Data!I$1,$H103+48,,16)))/(SUMPRODUCT(OFFSET(Data!I$1,$H103,,16),OFFSET(Data!I$1,$H103,,16))+SUMPRODUCT(OFFSET(Data!I$1,$H103+32,,16),OFFSET(Data!I$1,$H103+32,,16))),"")</f>
        <v>0.79336004579278763</v>
      </c>
      <c r="K103" s="358">
        <f ca="1">IF($G103&gt;1,(SUMPRODUCT(OFFSET(Data!J$1,$H103,,16),OFFSET(Data!J$1,$H103+16,,16))+SUMPRODUCT(OFFSET(Data!J$1,$H103+32,,16),OFFSET(Data!J$1,$H103+48,,16)))/(SUMPRODUCT(OFFSET(Data!J$1,$H103,,16),OFFSET(Data!J$1,$H103,,16))+SUMPRODUCT(OFFSET(Data!J$1,$H103+32,,16),OFFSET(Data!J$1,$H103+32,,16))),"")</f>
        <v>0.89271523178807943</v>
      </c>
      <c r="L103" s="358">
        <f ca="1">IF($G103&gt;1,(SUMPRODUCT(OFFSET(Data!K$1,$H103,,16),OFFSET(Data!K$1,$H103+16,,16))+SUMPRODUCT(OFFSET(Data!K$1,$H103+32,,16),OFFSET(Data!K$1,$H103+48,,16)))/(SUMPRODUCT(OFFSET(Data!K$1,$H103,,16),OFFSET(Data!K$1,$H103,,16))+SUMPRODUCT(OFFSET(Data!K$1,$H103+32,,16),OFFSET(Data!K$1,$H103+32,,16))),"")</f>
        <v>0.5058139534883721</v>
      </c>
      <c r="M103" s="358">
        <f ca="1">IF($G103&gt;1,(SUMPRODUCT(OFFSET(Data!L$1,$H103,,16),OFFSET(Data!L$1,$H103+16,,16))+SUMPRODUCT(OFFSET(Data!L$1,$H103+32,,16),OFFSET(Data!L$1,$H103+48,,16)))/(SUMPRODUCT(OFFSET(Data!L$1,$H103,,16),OFFSET(Data!L$1,$H103,,16))+SUMPRODUCT(OFFSET(Data!L$1,$H103+32,,16),OFFSET(Data!L$1,$H103+32,,16))),"")</f>
        <v>0.570264765784114</v>
      </c>
      <c r="N103" s="358">
        <f t="shared" ca="1" si="11"/>
        <v>3.5896618740424788</v>
      </c>
      <c r="O103" t="str">
        <f ca="1">IF($G103&gt;2,SUMPRODUCT(OFFSET(Data!$H$1,$H103+32,,32),OFFSET(Data!$H$1,$H103+64,,32)),"")</f>
        <v/>
      </c>
      <c r="P103" t="str">
        <f ca="1">IF($G103&gt;2,SUMPRODUCT(OFFSET(Data!$H$1,$H103,,32),OFFSET(Data!$H$1,$H103+64,,32)),"")</f>
        <v/>
      </c>
      <c r="Q103" s="353">
        <f ca="1">IF($G103&gt;1,INDEX(LINEST(OFFSET(Data!H$1,$H103,,16),OFFSET(Data!H$1,$H103+16,,16),1,1),3,1),"")</f>
        <v>0.95949166765139005</v>
      </c>
      <c r="R103" s="353">
        <f ca="1">IF($G103&gt;1,INDEX(LINEST(OFFSET(Data!I$1,$H103,,16),OFFSET(Data!I$1,$H103+16,,16),1,1),3,1),"")</f>
        <v>0.86571960680660331</v>
      </c>
      <c r="S103" s="353">
        <f ca="1">IF($G103&gt;1,INDEX(LINEST(OFFSET(Data!J$1,$H103,,16),OFFSET(Data!J$1,$H103+16,,16),1,1),3,1),"")</f>
        <v>0.88345816451374748</v>
      </c>
      <c r="T103" s="353">
        <f ca="1">IF($G103&gt;1,INDEX(LINEST(OFFSET(Data!K$1,$H103,,16),OFFSET(Data!K$1,$H103+16,,16),1,1),3,1),"")</f>
        <v>0.20709303302798568</v>
      </c>
      <c r="U103" s="353">
        <f ca="1">IF($G103&gt;1,INDEX(LINEST(OFFSET(Data!L$1,$H103,,16),OFFSET(Data!L$1,$H103+16,,16),1,1),3,1),"")</f>
        <v>0.72968714107526611</v>
      </c>
      <c r="V103" s="354" t="str">
        <f t="shared" si="12"/>
        <v/>
      </c>
      <c r="W103" s="355" t="str">
        <f>IF(ISERROR(VLOOKUP($C103,Dates!$A:$C,1,FALSE)),"",VLOOKUP($C103,Dates!$A:$C,MATCH(W$1,Dates!$A$1:$C$1,0),FALSE))</f>
        <v/>
      </c>
      <c r="X103" s="355" t="str">
        <f>IF(ISERROR(VLOOKUP($C103,Dates!$A:$C,1,FALSE)),"",VLOOKUP($C103,Dates!$A:$C,MATCH(X$1,Dates!$A$1:$C$1,0),FALSE))</f>
        <v/>
      </c>
      <c r="Y103" s="355" t="str">
        <f>IF(ISERROR(VLOOKUP($C103,Dates!$A:$C,1,FALSE)),"",VLOOKUP($C103,Dates!$A:$C,MATCH(Y$1,Dates!$A$1:$C$1,0),FALSE))</f>
        <v/>
      </c>
    </row>
    <row r="104" spans="1:25" x14ac:dyDescent="0.25">
      <c r="A104">
        <v>134</v>
      </c>
      <c r="B104" t="s">
        <v>66</v>
      </c>
      <c r="C104" t="str">
        <f t="shared" si="9"/>
        <v>134PM</v>
      </c>
      <c r="E104">
        <f t="shared" si="13"/>
        <v>1</v>
      </c>
      <c r="F104">
        <f t="shared" si="10"/>
        <v>1</v>
      </c>
      <c r="G104">
        <f>IF(MOD(COUNTIF(Data!$T:$T,"="&amp;C104),32)=0,COUNTIF(Data!$T:$T,"="&amp;C104)/32,"_"&amp;COUNTIF(Data!$T:$T,"="&amp;C104))</f>
        <v>1</v>
      </c>
      <c r="H104">
        <f>MATCH(C104,Data!T:T,0)-1</f>
        <v>1953</v>
      </c>
      <c r="I104" s="358" t="str">
        <f ca="1">IF($G104&gt;1,(SUMPRODUCT(OFFSET(Data!H$1,$H104,,16),OFFSET(Data!H$1,$H104+16,,16))+SUMPRODUCT(OFFSET(Data!H$1,$H104+32,,16),OFFSET(Data!H$1,$H104+48,,16)))/(SUMPRODUCT(OFFSET(Data!H$1,$H104,,16),OFFSET(Data!H$1,$H104,,16))+SUMPRODUCT(OFFSET(Data!H$1,$H104+32,,16),OFFSET(Data!H$1,$H104+32,,16))),"")</f>
        <v/>
      </c>
      <c r="J104" s="358" t="str">
        <f ca="1">IF($G104&gt;1,(SUMPRODUCT(OFFSET(Data!I$1,$H104,,16),OFFSET(Data!I$1,$H104+16,,16))+SUMPRODUCT(OFFSET(Data!I$1,$H104+32,,16),OFFSET(Data!I$1,$H104+48,,16)))/(SUMPRODUCT(OFFSET(Data!I$1,$H104,,16),OFFSET(Data!I$1,$H104,,16))+SUMPRODUCT(OFFSET(Data!I$1,$H104+32,,16),OFFSET(Data!I$1,$H104+32,,16))),"")</f>
        <v/>
      </c>
      <c r="K104" s="358" t="str">
        <f ca="1">IF($G104&gt;1,(SUMPRODUCT(OFFSET(Data!J$1,$H104,,16),OFFSET(Data!J$1,$H104+16,,16))+SUMPRODUCT(OFFSET(Data!J$1,$H104+32,,16),OFFSET(Data!J$1,$H104+48,,16)))/(SUMPRODUCT(OFFSET(Data!J$1,$H104,,16),OFFSET(Data!J$1,$H104,,16))+SUMPRODUCT(OFFSET(Data!J$1,$H104+32,,16),OFFSET(Data!J$1,$H104+32,,16))),"")</f>
        <v/>
      </c>
      <c r="L104" s="358" t="str">
        <f ca="1">IF($G104&gt;1,(SUMPRODUCT(OFFSET(Data!K$1,$H104,,16),OFFSET(Data!K$1,$H104+16,,16))+SUMPRODUCT(OFFSET(Data!K$1,$H104+32,,16),OFFSET(Data!K$1,$H104+48,,16)))/(SUMPRODUCT(OFFSET(Data!K$1,$H104,,16),OFFSET(Data!K$1,$H104,,16))+SUMPRODUCT(OFFSET(Data!K$1,$H104+32,,16),OFFSET(Data!K$1,$H104+32,,16))),"")</f>
        <v/>
      </c>
      <c r="M104" s="358" t="str">
        <f ca="1">IF($G104&gt;1,(SUMPRODUCT(OFFSET(Data!L$1,$H104,,16),OFFSET(Data!L$1,$H104+16,,16))+SUMPRODUCT(OFFSET(Data!L$1,$H104+32,,16),OFFSET(Data!L$1,$H104+48,,16)))/(SUMPRODUCT(OFFSET(Data!L$1,$H104,,16),OFFSET(Data!L$1,$H104,,16))+SUMPRODUCT(OFFSET(Data!L$1,$H104+32,,16),OFFSET(Data!L$1,$H104+32,,16))),"")</f>
        <v/>
      </c>
      <c r="N104" s="358">
        <f t="shared" ca="1" si="11"/>
        <v>0</v>
      </c>
      <c r="O104" t="str">
        <f ca="1">IF($G104&gt;2,SUMPRODUCT(OFFSET(Data!$H$1,$H104+32,,32),OFFSET(Data!$H$1,$H104+64,,32)),"")</f>
        <v/>
      </c>
      <c r="P104" t="str">
        <f ca="1">IF($G104&gt;2,SUMPRODUCT(OFFSET(Data!$H$1,$H104,,32),OFFSET(Data!$H$1,$H104+64,,32)),"")</f>
        <v/>
      </c>
      <c r="Q104" s="353" t="str">
        <f ca="1">IF($G104&gt;1,INDEX(LINEST(OFFSET(Data!H$1,$H104,,16),OFFSET(Data!H$1,$H104+16,,16),1,1),3,1),"")</f>
        <v/>
      </c>
      <c r="R104" s="353" t="str">
        <f ca="1">IF($G104&gt;1,INDEX(LINEST(OFFSET(Data!I$1,$H104,,16),OFFSET(Data!I$1,$H104+16,,16),1,1),3,1),"")</f>
        <v/>
      </c>
      <c r="S104" s="353" t="str">
        <f ca="1">IF($G104&gt;1,INDEX(LINEST(OFFSET(Data!J$1,$H104,,16),OFFSET(Data!J$1,$H104+16,,16),1,1),3,1),"")</f>
        <v/>
      </c>
      <c r="T104" s="353" t="str">
        <f ca="1">IF($G104&gt;1,INDEX(LINEST(OFFSET(Data!K$1,$H104,,16),OFFSET(Data!K$1,$H104+16,,16),1,1),3,1),"")</f>
        <v/>
      </c>
      <c r="U104" s="353" t="str">
        <f ca="1">IF($G104&gt;1,INDEX(LINEST(OFFSET(Data!L$1,$H104,,16),OFFSET(Data!L$1,$H104+16,,16),1,1),3,1),"")</f>
        <v/>
      </c>
      <c r="V104" s="354" t="str">
        <f t="shared" si="12"/>
        <v/>
      </c>
      <c r="W104" s="355" t="str">
        <f>IF(ISERROR(VLOOKUP($C104,Dates!$A:$C,1,FALSE)),"",VLOOKUP($C104,Dates!$A:$C,MATCH(W$1,Dates!$A$1:$C$1,0),FALSE))</f>
        <v/>
      </c>
      <c r="X104" s="355" t="str">
        <f>IF(ISERROR(VLOOKUP($C104,Dates!$A:$C,1,FALSE)),"",VLOOKUP($C104,Dates!$A:$C,MATCH(X$1,Dates!$A$1:$C$1,0),FALSE))</f>
        <v/>
      </c>
      <c r="Y104" s="355" t="str">
        <f>IF(ISERROR(VLOOKUP($C104,Dates!$A:$C,1,FALSE)),"",VLOOKUP($C104,Dates!$A:$C,MATCH(Y$1,Dates!$A$1:$C$1,0),FALSE))</f>
        <v/>
      </c>
    </row>
    <row r="105" spans="1:25" x14ac:dyDescent="0.25">
      <c r="A105">
        <v>135</v>
      </c>
      <c r="B105" t="s">
        <v>66</v>
      </c>
      <c r="C105" t="str">
        <f t="shared" si="9"/>
        <v>135PM</v>
      </c>
      <c r="E105">
        <f t="shared" si="13"/>
        <v>1</v>
      </c>
      <c r="F105">
        <f t="shared" si="10"/>
        <v>1</v>
      </c>
      <c r="G105">
        <f>IF(MOD(COUNTIF(Data!$T:$T,"="&amp;C105),32)=0,COUNTIF(Data!$T:$T,"="&amp;C105)/32,"_"&amp;COUNTIF(Data!$T:$T,"="&amp;C105))</f>
        <v>1</v>
      </c>
      <c r="H105">
        <f>MATCH(C105,Data!T:T,0)-1</f>
        <v>2049</v>
      </c>
      <c r="I105" s="358" t="str">
        <f ca="1">IF($G105&gt;1,(SUMPRODUCT(OFFSET(Data!H$1,$H105,,16),OFFSET(Data!H$1,$H105+16,,16))+SUMPRODUCT(OFFSET(Data!H$1,$H105+32,,16),OFFSET(Data!H$1,$H105+48,,16)))/(SUMPRODUCT(OFFSET(Data!H$1,$H105,,16),OFFSET(Data!H$1,$H105,,16))+SUMPRODUCT(OFFSET(Data!H$1,$H105+32,,16),OFFSET(Data!H$1,$H105+32,,16))),"")</f>
        <v/>
      </c>
      <c r="J105" s="358" t="str">
        <f ca="1">IF($G105&gt;1,(SUMPRODUCT(OFFSET(Data!I$1,$H105,,16),OFFSET(Data!I$1,$H105+16,,16))+SUMPRODUCT(OFFSET(Data!I$1,$H105+32,,16),OFFSET(Data!I$1,$H105+48,,16)))/(SUMPRODUCT(OFFSET(Data!I$1,$H105,,16),OFFSET(Data!I$1,$H105,,16))+SUMPRODUCT(OFFSET(Data!I$1,$H105+32,,16),OFFSET(Data!I$1,$H105+32,,16))),"")</f>
        <v/>
      </c>
      <c r="K105" s="358" t="str">
        <f ca="1">IF($G105&gt;1,(SUMPRODUCT(OFFSET(Data!J$1,$H105,,16),OFFSET(Data!J$1,$H105+16,,16))+SUMPRODUCT(OFFSET(Data!J$1,$H105+32,,16),OFFSET(Data!J$1,$H105+48,,16)))/(SUMPRODUCT(OFFSET(Data!J$1,$H105,,16),OFFSET(Data!J$1,$H105,,16))+SUMPRODUCT(OFFSET(Data!J$1,$H105+32,,16),OFFSET(Data!J$1,$H105+32,,16))),"")</f>
        <v/>
      </c>
      <c r="L105" s="358" t="str">
        <f ca="1">IF($G105&gt;1,(SUMPRODUCT(OFFSET(Data!K$1,$H105,,16),OFFSET(Data!K$1,$H105+16,,16))+SUMPRODUCT(OFFSET(Data!K$1,$H105+32,,16),OFFSET(Data!K$1,$H105+48,,16)))/(SUMPRODUCT(OFFSET(Data!K$1,$H105,,16),OFFSET(Data!K$1,$H105,,16))+SUMPRODUCT(OFFSET(Data!K$1,$H105+32,,16),OFFSET(Data!K$1,$H105+32,,16))),"")</f>
        <v/>
      </c>
      <c r="M105" s="358" t="str">
        <f ca="1">IF($G105&gt;1,(SUMPRODUCT(OFFSET(Data!L$1,$H105,,16),OFFSET(Data!L$1,$H105+16,,16))+SUMPRODUCT(OFFSET(Data!L$1,$H105+32,,16),OFFSET(Data!L$1,$H105+48,,16)))/(SUMPRODUCT(OFFSET(Data!L$1,$H105,,16),OFFSET(Data!L$1,$H105,,16))+SUMPRODUCT(OFFSET(Data!L$1,$H105+32,,16),OFFSET(Data!L$1,$H105+32,,16))),"")</f>
        <v/>
      </c>
      <c r="N105" s="358">
        <f t="shared" ca="1" si="11"/>
        <v>0</v>
      </c>
      <c r="O105" t="str">
        <f ca="1">IF($G105&gt;2,SUMPRODUCT(OFFSET(Data!$H$1,$H105+32,,32),OFFSET(Data!$H$1,$H105+64,,32)),"")</f>
        <v/>
      </c>
      <c r="P105" t="str">
        <f ca="1">IF($G105&gt;2,SUMPRODUCT(OFFSET(Data!$H$1,$H105,,32),OFFSET(Data!$H$1,$H105+64,,32)),"")</f>
        <v/>
      </c>
      <c r="Q105" s="353" t="str">
        <f ca="1">IF($G105&gt;1,INDEX(LINEST(OFFSET(Data!H$1,$H105,,16),OFFSET(Data!H$1,$H105+16,,16),1,1),3,1),"")</f>
        <v/>
      </c>
      <c r="R105" s="353" t="str">
        <f ca="1">IF($G105&gt;1,INDEX(LINEST(OFFSET(Data!I$1,$H105,,16),OFFSET(Data!I$1,$H105+16,,16),1,1),3,1),"")</f>
        <v/>
      </c>
      <c r="S105" s="353" t="str">
        <f ca="1">IF($G105&gt;1,INDEX(LINEST(OFFSET(Data!J$1,$H105,,16),OFFSET(Data!J$1,$H105+16,,16),1,1),3,1),"")</f>
        <v/>
      </c>
      <c r="T105" s="353" t="str">
        <f ca="1">IF($G105&gt;1,INDEX(LINEST(OFFSET(Data!K$1,$H105,,16),OFFSET(Data!K$1,$H105+16,,16),1,1),3,1),"")</f>
        <v/>
      </c>
      <c r="U105" s="353" t="str">
        <f ca="1">IF($G105&gt;1,INDEX(LINEST(OFFSET(Data!L$1,$H105,,16),OFFSET(Data!L$1,$H105+16,,16),1,1),3,1),"")</f>
        <v/>
      </c>
      <c r="V105" s="354" t="str">
        <f t="shared" si="12"/>
        <v/>
      </c>
      <c r="W105" s="355" t="str">
        <f>IF(ISERROR(VLOOKUP($C105,Dates!$A:$C,1,FALSE)),"",VLOOKUP($C105,Dates!$A:$C,MATCH(W$1,Dates!$A$1:$C$1,0),FALSE))</f>
        <v/>
      </c>
      <c r="X105" s="355" t="str">
        <f>IF(ISERROR(VLOOKUP($C105,Dates!$A:$C,1,FALSE)),"",VLOOKUP($C105,Dates!$A:$C,MATCH(X$1,Dates!$A$1:$C$1,0),FALSE))</f>
        <v/>
      </c>
      <c r="Y105" s="355" t="str">
        <f>IF(ISERROR(VLOOKUP($C105,Dates!$A:$C,1,FALSE)),"",VLOOKUP($C105,Dates!$A:$C,MATCH(Y$1,Dates!$A$1:$C$1,0),FALSE))</f>
        <v/>
      </c>
    </row>
    <row r="106" spans="1:25" x14ac:dyDescent="0.25">
      <c r="A106">
        <v>136</v>
      </c>
      <c r="B106" t="s">
        <v>66</v>
      </c>
      <c r="C106" t="str">
        <f t="shared" si="9"/>
        <v>136PM</v>
      </c>
      <c r="E106" t="e">
        <f t="shared" si="13"/>
        <v>#N/A</v>
      </c>
      <c r="F106" t="e">
        <f t="shared" si="10"/>
        <v>#N/A</v>
      </c>
      <c r="G106">
        <f>IF(MOD(COUNTIF(Data!$T:$T,"="&amp;C106),32)=0,COUNTIF(Data!$T:$T,"="&amp;C106)/32,"_"&amp;COUNTIF(Data!$T:$T,"="&amp;C106))</f>
        <v>0</v>
      </c>
      <c r="H106" t="e">
        <f>MATCH(C106,Data!T:T,0)-1</f>
        <v>#N/A</v>
      </c>
      <c r="I106" s="358" t="str">
        <f ca="1">IF($G106&gt;1,(SUMPRODUCT(OFFSET(Data!H$1,$H106,,16),OFFSET(Data!H$1,$H106+16,,16))+SUMPRODUCT(OFFSET(Data!H$1,$H106+32,,16),OFFSET(Data!H$1,$H106+48,,16)))/(SUMPRODUCT(OFFSET(Data!H$1,$H106,,16),OFFSET(Data!H$1,$H106,,16))+SUMPRODUCT(OFFSET(Data!H$1,$H106+32,,16),OFFSET(Data!H$1,$H106+32,,16))),"")</f>
        <v/>
      </c>
      <c r="J106" s="358" t="str">
        <f ca="1">IF($G106&gt;1,(SUMPRODUCT(OFFSET(Data!I$1,$H106,,16),OFFSET(Data!I$1,$H106+16,,16))+SUMPRODUCT(OFFSET(Data!I$1,$H106+32,,16),OFFSET(Data!I$1,$H106+48,,16)))/(SUMPRODUCT(OFFSET(Data!I$1,$H106,,16),OFFSET(Data!I$1,$H106,,16))+SUMPRODUCT(OFFSET(Data!I$1,$H106+32,,16),OFFSET(Data!I$1,$H106+32,,16))),"")</f>
        <v/>
      </c>
      <c r="K106" s="358" t="str">
        <f ca="1">IF($G106&gt;1,(SUMPRODUCT(OFFSET(Data!J$1,$H106,,16),OFFSET(Data!J$1,$H106+16,,16))+SUMPRODUCT(OFFSET(Data!J$1,$H106+32,,16),OFFSET(Data!J$1,$H106+48,,16)))/(SUMPRODUCT(OFFSET(Data!J$1,$H106,,16),OFFSET(Data!J$1,$H106,,16))+SUMPRODUCT(OFFSET(Data!J$1,$H106+32,,16),OFFSET(Data!J$1,$H106+32,,16))),"")</f>
        <v/>
      </c>
      <c r="L106" s="358" t="str">
        <f ca="1">IF($G106&gt;1,(SUMPRODUCT(OFFSET(Data!K$1,$H106,,16),OFFSET(Data!K$1,$H106+16,,16))+SUMPRODUCT(OFFSET(Data!K$1,$H106+32,,16),OFFSET(Data!K$1,$H106+48,,16)))/(SUMPRODUCT(OFFSET(Data!K$1,$H106,,16),OFFSET(Data!K$1,$H106,,16))+SUMPRODUCT(OFFSET(Data!K$1,$H106+32,,16),OFFSET(Data!K$1,$H106+32,,16))),"")</f>
        <v/>
      </c>
      <c r="M106" s="358" t="str">
        <f ca="1">IF($G106&gt;1,(SUMPRODUCT(OFFSET(Data!L$1,$H106,,16),OFFSET(Data!L$1,$H106+16,,16))+SUMPRODUCT(OFFSET(Data!L$1,$H106+32,,16),OFFSET(Data!L$1,$H106+48,,16)))/(SUMPRODUCT(OFFSET(Data!L$1,$H106,,16),OFFSET(Data!L$1,$H106,,16))+SUMPRODUCT(OFFSET(Data!L$1,$H106+32,,16),OFFSET(Data!L$1,$H106+32,,16))),"")</f>
        <v/>
      </c>
      <c r="N106" s="358">
        <f t="shared" ca="1" si="11"/>
        <v>0</v>
      </c>
      <c r="O106" t="str">
        <f ca="1">IF($G106&gt;2,SUMPRODUCT(OFFSET(Data!$H$1,$H106+32,,32),OFFSET(Data!$H$1,$H106+64,,32)),"")</f>
        <v/>
      </c>
      <c r="P106" t="str">
        <f ca="1">IF($G106&gt;2,SUMPRODUCT(OFFSET(Data!$H$1,$H106,,32),OFFSET(Data!$H$1,$H106+64,,32)),"")</f>
        <v/>
      </c>
      <c r="Q106" s="353" t="str">
        <f ca="1">IF($G106&gt;1,INDEX(LINEST(OFFSET(Data!H$1,$H106,,16),OFFSET(Data!H$1,$H106+16,,16),1,1),3,1),"")</f>
        <v/>
      </c>
      <c r="R106" s="353" t="str">
        <f ca="1">IF($G106&gt;1,INDEX(LINEST(OFFSET(Data!I$1,$H106,,16),OFFSET(Data!I$1,$H106+16,,16),1,1),3,1),"")</f>
        <v/>
      </c>
      <c r="S106" s="353" t="str">
        <f ca="1">IF($G106&gt;1,INDEX(LINEST(OFFSET(Data!J$1,$H106,,16),OFFSET(Data!J$1,$H106+16,,16),1,1),3,1),"")</f>
        <v/>
      </c>
      <c r="T106" s="353" t="str">
        <f ca="1">IF($G106&gt;1,INDEX(LINEST(OFFSET(Data!K$1,$H106,,16),OFFSET(Data!K$1,$H106+16,,16),1,1),3,1),"")</f>
        <v/>
      </c>
      <c r="U106" s="353" t="str">
        <f ca="1">IF($G106&gt;1,INDEX(LINEST(OFFSET(Data!L$1,$H106,,16),OFFSET(Data!L$1,$H106+16,,16),1,1),3,1),"")</f>
        <v/>
      </c>
      <c r="V106" s="354" t="str">
        <f t="shared" si="12"/>
        <v/>
      </c>
      <c r="W106" s="355" t="str">
        <f>IF(ISERROR(VLOOKUP($C106,Dates!$A:$C,1,FALSE)),"",VLOOKUP($C106,Dates!$A:$C,MATCH(W$1,Dates!$A$1:$C$1,0),FALSE))</f>
        <v/>
      </c>
      <c r="X106" s="355" t="str">
        <f>IF(ISERROR(VLOOKUP($C106,Dates!$A:$C,1,FALSE)),"",VLOOKUP($C106,Dates!$A:$C,MATCH(X$1,Dates!$A$1:$C$1,0),FALSE))</f>
        <v/>
      </c>
      <c r="Y106" s="355" t="str">
        <f>IF(ISERROR(VLOOKUP($C106,Dates!$A:$C,1,FALSE)),"",VLOOKUP($C106,Dates!$A:$C,MATCH(Y$1,Dates!$A$1:$C$1,0),FALSE))</f>
        <v/>
      </c>
    </row>
    <row r="107" spans="1:25" x14ac:dyDescent="0.25">
      <c r="A107">
        <v>137</v>
      </c>
      <c r="B107" t="s">
        <v>66</v>
      </c>
      <c r="C107" t="str">
        <f t="shared" si="9"/>
        <v>137PM</v>
      </c>
      <c r="E107">
        <f t="shared" si="13"/>
        <v>1</v>
      </c>
      <c r="F107">
        <f t="shared" si="10"/>
        <v>1</v>
      </c>
      <c r="G107">
        <f>IF(MOD(COUNTIF(Data!$T:$T,"="&amp;C107),32)=0,COUNTIF(Data!$T:$T,"="&amp;C107)/32,"_"&amp;COUNTIF(Data!$T:$T,"="&amp;C107))</f>
        <v>1</v>
      </c>
      <c r="H107">
        <f>MATCH(C107,Data!T:T,0)-1</f>
        <v>2113</v>
      </c>
      <c r="I107" s="358" t="str">
        <f ca="1">IF($G107&gt;1,(SUMPRODUCT(OFFSET(Data!H$1,$H107,,16),OFFSET(Data!H$1,$H107+16,,16))+SUMPRODUCT(OFFSET(Data!H$1,$H107+32,,16),OFFSET(Data!H$1,$H107+48,,16)))/(SUMPRODUCT(OFFSET(Data!H$1,$H107,,16),OFFSET(Data!H$1,$H107,,16))+SUMPRODUCT(OFFSET(Data!H$1,$H107+32,,16),OFFSET(Data!H$1,$H107+32,,16))),"")</f>
        <v/>
      </c>
      <c r="J107" s="358" t="str">
        <f ca="1">IF($G107&gt;1,(SUMPRODUCT(OFFSET(Data!I$1,$H107,,16),OFFSET(Data!I$1,$H107+16,,16))+SUMPRODUCT(OFFSET(Data!I$1,$H107+32,,16),OFFSET(Data!I$1,$H107+48,,16)))/(SUMPRODUCT(OFFSET(Data!I$1,$H107,,16),OFFSET(Data!I$1,$H107,,16))+SUMPRODUCT(OFFSET(Data!I$1,$H107+32,,16),OFFSET(Data!I$1,$H107+32,,16))),"")</f>
        <v/>
      </c>
      <c r="K107" s="358" t="str">
        <f ca="1">IF($G107&gt;1,(SUMPRODUCT(OFFSET(Data!J$1,$H107,,16),OFFSET(Data!J$1,$H107+16,,16))+SUMPRODUCT(OFFSET(Data!J$1,$H107+32,,16),OFFSET(Data!J$1,$H107+48,,16)))/(SUMPRODUCT(OFFSET(Data!J$1,$H107,,16),OFFSET(Data!J$1,$H107,,16))+SUMPRODUCT(OFFSET(Data!J$1,$H107+32,,16),OFFSET(Data!J$1,$H107+32,,16))),"")</f>
        <v/>
      </c>
      <c r="L107" s="358" t="str">
        <f ca="1">IF($G107&gt;1,(SUMPRODUCT(OFFSET(Data!K$1,$H107,,16),OFFSET(Data!K$1,$H107+16,,16))+SUMPRODUCT(OFFSET(Data!K$1,$H107+32,,16),OFFSET(Data!K$1,$H107+48,,16)))/(SUMPRODUCT(OFFSET(Data!K$1,$H107,,16),OFFSET(Data!K$1,$H107,,16))+SUMPRODUCT(OFFSET(Data!K$1,$H107+32,,16),OFFSET(Data!K$1,$H107+32,,16))),"")</f>
        <v/>
      </c>
      <c r="M107" s="358" t="str">
        <f ca="1">IF($G107&gt;1,(SUMPRODUCT(OFFSET(Data!L$1,$H107,,16),OFFSET(Data!L$1,$H107+16,,16))+SUMPRODUCT(OFFSET(Data!L$1,$H107+32,,16),OFFSET(Data!L$1,$H107+48,,16)))/(SUMPRODUCT(OFFSET(Data!L$1,$H107,,16),OFFSET(Data!L$1,$H107,,16))+SUMPRODUCT(OFFSET(Data!L$1,$H107+32,,16),OFFSET(Data!L$1,$H107+32,,16))),"")</f>
        <v/>
      </c>
      <c r="N107" s="358">
        <f t="shared" ca="1" si="11"/>
        <v>0</v>
      </c>
      <c r="O107" t="str">
        <f ca="1">IF($G107&gt;2,SUMPRODUCT(OFFSET(Data!$H$1,$H107+32,,32),OFFSET(Data!$H$1,$H107+64,,32)),"")</f>
        <v/>
      </c>
      <c r="P107" t="str">
        <f ca="1">IF($G107&gt;2,SUMPRODUCT(OFFSET(Data!$H$1,$H107,,32),OFFSET(Data!$H$1,$H107+64,,32)),"")</f>
        <v/>
      </c>
      <c r="Q107" s="353" t="str">
        <f ca="1">IF($G107&gt;1,INDEX(LINEST(OFFSET(Data!H$1,$H107,,16),OFFSET(Data!H$1,$H107+16,,16),1,1),3,1),"")</f>
        <v/>
      </c>
      <c r="R107" s="353" t="str">
        <f ca="1">IF($G107&gt;1,INDEX(LINEST(OFFSET(Data!I$1,$H107,,16),OFFSET(Data!I$1,$H107+16,,16),1,1),3,1),"")</f>
        <v/>
      </c>
      <c r="S107" s="353" t="str">
        <f ca="1">IF($G107&gt;1,INDEX(LINEST(OFFSET(Data!J$1,$H107,,16),OFFSET(Data!J$1,$H107+16,,16),1,1),3,1),"")</f>
        <v/>
      </c>
      <c r="T107" s="353" t="str">
        <f ca="1">IF($G107&gt;1,INDEX(LINEST(OFFSET(Data!K$1,$H107,,16),OFFSET(Data!K$1,$H107+16,,16),1,1),3,1),"")</f>
        <v/>
      </c>
      <c r="U107" s="353" t="str">
        <f ca="1">IF($G107&gt;1,INDEX(LINEST(OFFSET(Data!L$1,$H107,,16),OFFSET(Data!L$1,$H107+16,,16),1,1),3,1),"")</f>
        <v/>
      </c>
      <c r="V107" s="354" t="str">
        <f t="shared" si="12"/>
        <v/>
      </c>
      <c r="W107" s="355" t="str">
        <f>IF(ISERROR(VLOOKUP($C107,Dates!$A:$C,1,FALSE)),"",VLOOKUP($C107,Dates!$A:$C,MATCH(W$1,Dates!$A$1:$C$1,0),FALSE))</f>
        <v/>
      </c>
      <c r="X107" s="355" t="str">
        <f>IF(ISERROR(VLOOKUP($C107,Dates!$A:$C,1,FALSE)),"",VLOOKUP($C107,Dates!$A:$C,MATCH(X$1,Dates!$A$1:$C$1,0),FALSE))</f>
        <v/>
      </c>
      <c r="Y107" s="355" t="str">
        <f>IF(ISERROR(VLOOKUP($C107,Dates!$A:$C,1,FALSE)),"",VLOOKUP($C107,Dates!$A:$C,MATCH(Y$1,Dates!$A$1:$C$1,0),FALSE))</f>
        <v/>
      </c>
    </row>
    <row r="108" spans="1:25" x14ac:dyDescent="0.25">
      <c r="A108">
        <v>138</v>
      </c>
      <c r="B108" t="s">
        <v>66</v>
      </c>
      <c r="C108" t="str">
        <f t="shared" si="9"/>
        <v>138PM</v>
      </c>
      <c r="E108">
        <f t="shared" si="13"/>
        <v>1</v>
      </c>
      <c r="F108">
        <f t="shared" si="10"/>
        <v>1</v>
      </c>
      <c r="G108">
        <f>IF(MOD(COUNTIF(Data!$T:$T,"="&amp;C108),32)=0,COUNTIF(Data!$T:$T,"="&amp;C108)/32,"_"&amp;COUNTIF(Data!$T:$T,"="&amp;C108))</f>
        <v>1</v>
      </c>
      <c r="H108">
        <f>MATCH(C108,Data!T:T,0)-1</f>
        <v>2177</v>
      </c>
      <c r="I108" s="358" t="str">
        <f ca="1">IF($G108&gt;1,(SUMPRODUCT(OFFSET(Data!H$1,$H108,,16),OFFSET(Data!H$1,$H108+16,,16))+SUMPRODUCT(OFFSET(Data!H$1,$H108+32,,16),OFFSET(Data!H$1,$H108+48,,16)))/(SUMPRODUCT(OFFSET(Data!H$1,$H108,,16),OFFSET(Data!H$1,$H108,,16))+SUMPRODUCT(OFFSET(Data!H$1,$H108+32,,16),OFFSET(Data!H$1,$H108+32,,16))),"")</f>
        <v/>
      </c>
      <c r="J108" s="358" t="str">
        <f ca="1">IF($G108&gt;1,(SUMPRODUCT(OFFSET(Data!I$1,$H108,,16),OFFSET(Data!I$1,$H108+16,,16))+SUMPRODUCT(OFFSET(Data!I$1,$H108+32,,16),OFFSET(Data!I$1,$H108+48,,16)))/(SUMPRODUCT(OFFSET(Data!I$1,$H108,,16),OFFSET(Data!I$1,$H108,,16))+SUMPRODUCT(OFFSET(Data!I$1,$H108+32,,16),OFFSET(Data!I$1,$H108+32,,16))),"")</f>
        <v/>
      </c>
      <c r="K108" s="358" t="str">
        <f ca="1">IF($G108&gt;1,(SUMPRODUCT(OFFSET(Data!J$1,$H108,,16),OFFSET(Data!J$1,$H108+16,,16))+SUMPRODUCT(OFFSET(Data!J$1,$H108+32,,16),OFFSET(Data!J$1,$H108+48,,16)))/(SUMPRODUCT(OFFSET(Data!J$1,$H108,,16),OFFSET(Data!J$1,$H108,,16))+SUMPRODUCT(OFFSET(Data!J$1,$H108+32,,16),OFFSET(Data!J$1,$H108+32,,16))),"")</f>
        <v/>
      </c>
      <c r="L108" s="358" t="str">
        <f ca="1">IF($G108&gt;1,(SUMPRODUCT(OFFSET(Data!K$1,$H108,,16),OFFSET(Data!K$1,$H108+16,,16))+SUMPRODUCT(OFFSET(Data!K$1,$H108+32,,16),OFFSET(Data!K$1,$H108+48,,16)))/(SUMPRODUCT(OFFSET(Data!K$1,$H108,,16),OFFSET(Data!K$1,$H108,,16))+SUMPRODUCT(OFFSET(Data!K$1,$H108+32,,16),OFFSET(Data!K$1,$H108+32,,16))),"")</f>
        <v/>
      </c>
      <c r="M108" s="358" t="str">
        <f ca="1">IF($G108&gt;1,(SUMPRODUCT(OFFSET(Data!L$1,$H108,,16),OFFSET(Data!L$1,$H108+16,,16))+SUMPRODUCT(OFFSET(Data!L$1,$H108+32,,16),OFFSET(Data!L$1,$H108+48,,16)))/(SUMPRODUCT(OFFSET(Data!L$1,$H108,,16),OFFSET(Data!L$1,$H108,,16))+SUMPRODUCT(OFFSET(Data!L$1,$H108+32,,16),OFFSET(Data!L$1,$H108+32,,16))),"")</f>
        <v/>
      </c>
      <c r="N108" s="358">
        <f t="shared" ca="1" si="11"/>
        <v>0</v>
      </c>
      <c r="O108" t="str">
        <f ca="1">IF($G108&gt;2,SUMPRODUCT(OFFSET(Data!$H$1,$H108+32,,32),OFFSET(Data!$H$1,$H108+64,,32)),"")</f>
        <v/>
      </c>
      <c r="P108" t="str">
        <f ca="1">IF($G108&gt;2,SUMPRODUCT(OFFSET(Data!$H$1,$H108,,32),OFFSET(Data!$H$1,$H108+64,,32)),"")</f>
        <v/>
      </c>
      <c r="Q108" s="353" t="str">
        <f ca="1">IF($G108&gt;1,INDEX(LINEST(OFFSET(Data!H$1,$H108,,16),OFFSET(Data!H$1,$H108+16,,16),1,1),3,1),"")</f>
        <v/>
      </c>
      <c r="R108" s="353" t="str">
        <f ca="1">IF($G108&gt;1,INDEX(LINEST(OFFSET(Data!I$1,$H108,,16),OFFSET(Data!I$1,$H108+16,,16),1,1),3,1),"")</f>
        <v/>
      </c>
      <c r="S108" s="353" t="str">
        <f ca="1">IF($G108&gt;1,INDEX(LINEST(OFFSET(Data!J$1,$H108,,16),OFFSET(Data!J$1,$H108+16,,16),1,1),3,1),"")</f>
        <v/>
      </c>
      <c r="T108" s="353" t="str">
        <f ca="1">IF($G108&gt;1,INDEX(LINEST(OFFSET(Data!K$1,$H108,,16),OFFSET(Data!K$1,$H108+16,,16),1,1),3,1),"")</f>
        <v/>
      </c>
      <c r="U108" s="353" t="str">
        <f ca="1">IF($G108&gt;1,INDEX(LINEST(OFFSET(Data!L$1,$H108,,16),OFFSET(Data!L$1,$H108+16,,16),1,1),3,1),"")</f>
        <v/>
      </c>
      <c r="V108" s="354" t="str">
        <f t="shared" si="12"/>
        <v/>
      </c>
      <c r="W108" s="355" t="str">
        <f>IF(ISERROR(VLOOKUP($C108,Dates!$A:$C,1,FALSE)),"",VLOOKUP($C108,Dates!$A:$C,MATCH(W$1,Dates!$A$1:$C$1,0),FALSE))</f>
        <v/>
      </c>
      <c r="X108" s="355" t="str">
        <f>IF(ISERROR(VLOOKUP($C108,Dates!$A:$C,1,FALSE)),"",VLOOKUP($C108,Dates!$A:$C,MATCH(X$1,Dates!$A$1:$C$1,0),FALSE))</f>
        <v/>
      </c>
      <c r="Y108" s="355" t="str">
        <f>IF(ISERROR(VLOOKUP($C108,Dates!$A:$C,1,FALSE)),"",VLOOKUP($C108,Dates!$A:$C,MATCH(Y$1,Dates!$A$1:$C$1,0),FALSE))</f>
        <v/>
      </c>
    </row>
    <row r="109" spans="1:25" x14ac:dyDescent="0.25">
      <c r="A109">
        <v>139</v>
      </c>
      <c r="B109" t="s">
        <v>66</v>
      </c>
      <c r="C109" t="str">
        <f t="shared" si="9"/>
        <v>139PM</v>
      </c>
      <c r="E109">
        <f t="shared" si="13"/>
        <v>1</v>
      </c>
      <c r="F109">
        <f t="shared" si="10"/>
        <v>1</v>
      </c>
      <c r="G109">
        <f>IF(MOD(COUNTIF(Data!$T:$T,"="&amp;C109),32)=0,COUNTIF(Data!$T:$T,"="&amp;C109)/32,"_"&amp;COUNTIF(Data!$T:$T,"="&amp;C109))</f>
        <v>1</v>
      </c>
      <c r="H109">
        <f>MATCH(C109,Data!T:T,0)-1</f>
        <v>2241</v>
      </c>
      <c r="I109" s="358" t="str">
        <f ca="1">IF($G109&gt;1,(SUMPRODUCT(OFFSET(Data!H$1,$H109,,16),OFFSET(Data!H$1,$H109+16,,16))+SUMPRODUCT(OFFSET(Data!H$1,$H109+32,,16),OFFSET(Data!H$1,$H109+48,,16)))/(SUMPRODUCT(OFFSET(Data!H$1,$H109,,16),OFFSET(Data!H$1,$H109,,16))+SUMPRODUCT(OFFSET(Data!H$1,$H109+32,,16),OFFSET(Data!H$1,$H109+32,,16))),"")</f>
        <v/>
      </c>
      <c r="J109" s="358" t="str">
        <f ca="1">IF($G109&gt;1,(SUMPRODUCT(OFFSET(Data!I$1,$H109,,16),OFFSET(Data!I$1,$H109+16,,16))+SUMPRODUCT(OFFSET(Data!I$1,$H109+32,,16),OFFSET(Data!I$1,$H109+48,,16)))/(SUMPRODUCT(OFFSET(Data!I$1,$H109,,16),OFFSET(Data!I$1,$H109,,16))+SUMPRODUCT(OFFSET(Data!I$1,$H109+32,,16),OFFSET(Data!I$1,$H109+32,,16))),"")</f>
        <v/>
      </c>
      <c r="K109" s="358" t="str">
        <f ca="1">IF($G109&gt;1,(SUMPRODUCT(OFFSET(Data!J$1,$H109,,16),OFFSET(Data!J$1,$H109+16,,16))+SUMPRODUCT(OFFSET(Data!J$1,$H109+32,,16),OFFSET(Data!J$1,$H109+48,,16)))/(SUMPRODUCT(OFFSET(Data!J$1,$H109,,16),OFFSET(Data!J$1,$H109,,16))+SUMPRODUCT(OFFSET(Data!J$1,$H109+32,,16),OFFSET(Data!J$1,$H109+32,,16))),"")</f>
        <v/>
      </c>
      <c r="L109" s="358" t="str">
        <f ca="1">IF($G109&gt;1,(SUMPRODUCT(OFFSET(Data!K$1,$H109,,16),OFFSET(Data!K$1,$H109+16,,16))+SUMPRODUCT(OFFSET(Data!K$1,$H109+32,,16),OFFSET(Data!K$1,$H109+48,,16)))/(SUMPRODUCT(OFFSET(Data!K$1,$H109,,16),OFFSET(Data!K$1,$H109,,16))+SUMPRODUCT(OFFSET(Data!K$1,$H109+32,,16),OFFSET(Data!K$1,$H109+32,,16))),"")</f>
        <v/>
      </c>
      <c r="M109" s="358" t="str">
        <f ca="1">IF($G109&gt;1,(SUMPRODUCT(OFFSET(Data!L$1,$H109,,16),OFFSET(Data!L$1,$H109+16,,16))+SUMPRODUCT(OFFSET(Data!L$1,$H109+32,,16),OFFSET(Data!L$1,$H109+48,,16)))/(SUMPRODUCT(OFFSET(Data!L$1,$H109,,16),OFFSET(Data!L$1,$H109,,16))+SUMPRODUCT(OFFSET(Data!L$1,$H109+32,,16),OFFSET(Data!L$1,$H109+32,,16))),"")</f>
        <v/>
      </c>
      <c r="N109" s="358">
        <f t="shared" ca="1" si="11"/>
        <v>0</v>
      </c>
      <c r="O109" t="str">
        <f ca="1">IF($G109&gt;2,SUMPRODUCT(OFFSET(Data!$H$1,$H109+32,,32),OFFSET(Data!$H$1,$H109+64,,32)),"")</f>
        <v/>
      </c>
      <c r="P109" t="str">
        <f ca="1">IF($G109&gt;2,SUMPRODUCT(OFFSET(Data!$H$1,$H109,,32),OFFSET(Data!$H$1,$H109+64,,32)),"")</f>
        <v/>
      </c>
      <c r="Q109" s="353" t="str">
        <f ca="1">IF($G109&gt;1,INDEX(LINEST(OFFSET(Data!H$1,$H109,,16),OFFSET(Data!H$1,$H109+16,,16),1,1),3,1),"")</f>
        <v/>
      </c>
      <c r="R109" s="353" t="str">
        <f ca="1">IF($G109&gt;1,INDEX(LINEST(OFFSET(Data!I$1,$H109,,16),OFFSET(Data!I$1,$H109+16,,16),1,1),3,1),"")</f>
        <v/>
      </c>
      <c r="S109" s="353" t="str">
        <f ca="1">IF($G109&gt;1,INDEX(LINEST(OFFSET(Data!J$1,$H109,,16),OFFSET(Data!J$1,$H109+16,,16),1,1),3,1),"")</f>
        <v/>
      </c>
      <c r="T109" s="353" t="str">
        <f ca="1">IF($G109&gt;1,INDEX(LINEST(OFFSET(Data!K$1,$H109,,16),OFFSET(Data!K$1,$H109+16,,16),1,1),3,1),"")</f>
        <v/>
      </c>
      <c r="U109" s="353" t="str">
        <f ca="1">IF($G109&gt;1,INDEX(LINEST(OFFSET(Data!L$1,$H109,,16),OFFSET(Data!L$1,$H109+16,,16),1,1),3,1),"")</f>
        <v/>
      </c>
      <c r="V109" s="354" t="str">
        <f t="shared" si="12"/>
        <v/>
      </c>
      <c r="W109" s="355" t="str">
        <f>IF(ISERROR(VLOOKUP($C109,Dates!$A:$C,1,FALSE)),"",VLOOKUP($C109,Dates!$A:$C,MATCH(W$1,Dates!$A$1:$C$1,0),FALSE))</f>
        <v/>
      </c>
      <c r="X109" s="355" t="str">
        <f>IF(ISERROR(VLOOKUP($C109,Dates!$A:$C,1,FALSE)),"",VLOOKUP($C109,Dates!$A:$C,MATCH(X$1,Dates!$A$1:$C$1,0),FALSE))</f>
        <v/>
      </c>
      <c r="Y109" s="355" t="str">
        <f>IF(ISERROR(VLOOKUP($C109,Dates!$A:$C,1,FALSE)),"",VLOOKUP($C109,Dates!$A:$C,MATCH(Y$1,Dates!$A$1:$C$1,0),FALSE))</f>
        <v/>
      </c>
    </row>
    <row r="110" spans="1:25" x14ac:dyDescent="0.25">
      <c r="A110">
        <v>140</v>
      </c>
      <c r="B110" t="s">
        <v>66</v>
      </c>
      <c r="C110" t="str">
        <f t="shared" si="9"/>
        <v>140PM</v>
      </c>
      <c r="E110" t="e">
        <f t="shared" si="13"/>
        <v>#N/A</v>
      </c>
      <c r="F110" t="e">
        <f t="shared" si="10"/>
        <v>#N/A</v>
      </c>
      <c r="G110">
        <f>IF(MOD(COUNTIF(Data!$T:$T,"="&amp;C110),32)=0,COUNTIF(Data!$T:$T,"="&amp;C110)/32,"_"&amp;COUNTIF(Data!$T:$T,"="&amp;C110))</f>
        <v>0</v>
      </c>
      <c r="H110" t="e">
        <f>MATCH(C110,Data!T:T,0)-1</f>
        <v>#N/A</v>
      </c>
      <c r="I110" s="358" t="str">
        <f ca="1">IF($G110&gt;1,(SUMPRODUCT(OFFSET(Data!H$1,$H110,,16),OFFSET(Data!H$1,$H110+16,,16))+SUMPRODUCT(OFFSET(Data!H$1,$H110+32,,16),OFFSET(Data!H$1,$H110+48,,16)))/(SUMPRODUCT(OFFSET(Data!H$1,$H110,,16),OFFSET(Data!H$1,$H110,,16))+SUMPRODUCT(OFFSET(Data!H$1,$H110+32,,16),OFFSET(Data!H$1,$H110+32,,16))),"")</f>
        <v/>
      </c>
      <c r="J110" s="358" t="str">
        <f ca="1">IF($G110&gt;1,(SUMPRODUCT(OFFSET(Data!I$1,$H110,,16),OFFSET(Data!I$1,$H110+16,,16))+SUMPRODUCT(OFFSET(Data!I$1,$H110+32,,16),OFFSET(Data!I$1,$H110+48,,16)))/(SUMPRODUCT(OFFSET(Data!I$1,$H110,,16),OFFSET(Data!I$1,$H110,,16))+SUMPRODUCT(OFFSET(Data!I$1,$H110+32,,16),OFFSET(Data!I$1,$H110+32,,16))),"")</f>
        <v/>
      </c>
      <c r="K110" s="358" t="str">
        <f ca="1">IF($G110&gt;1,(SUMPRODUCT(OFFSET(Data!J$1,$H110,,16),OFFSET(Data!J$1,$H110+16,,16))+SUMPRODUCT(OFFSET(Data!J$1,$H110+32,,16),OFFSET(Data!J$1,$H110+48,,16)))/(SUMPRODUCT(OFFSET(Data!J$1,$H110,,16),OFFSET(Data!J$1,$H110,,16))+SUMPRODUCT(OFFSET(Data!J$1,$H110+32,,16),OFFSET(Data!J$1,$H110+32,,16))),"")</f>
        <v/>
      </c>
      <c r="L110" s="358" t="str">
        <f ca="1">IF($G110&gt;1,(SUMPRODUCT(OFFSET(Data!K$1,$H110,,16),OFFSET(Data!K$1,$H110+16,,16))+SUMPRODUCT(OFFSET(Data!K$1,$H110+32,,16),OFFSET(Data!K$1,$H110+48,,16)))/(SUMPRODUCT(OFFSET(Data!K$1,$H110,,16),OFFSET(Data!K$1,$H110,,16))+SUMPRODUCT(OFFSET(Data!K$1,$H110+32,,16),OFFSET(Data!K$1,$H110+32,,16))),"")</f>
        <v/>
      </c>
      <c r="M110" s="358" t="str">
        <f ca="1">IF($G110&gt;1,(SUMPRODUCT(OFFSET(Data!L$1,$H110,,16),OFFSET(Data!L$1,$H110+16,,16))+SUMPRODUCT(OFFSET(Data!L$1,$H110+32,,16),OFFSET(Data!L$1,$H110+48,,16)))/(SUMPRODUCT(OFFSET(Data!L$1,$H110,,16),OFFSET(Data!L$1,$H110,,16))+SUMPRODUCT(OFFSET(Data!L$1,$H110+32,,16),OFFSET(Data!L$1,$H110+32,,16))),"")</f>
        <v/>
      </c>
      <c r="N110" s="358">
        <f t="shared" ca="1" si="11"/>
        <v>0</v>
      </c>
      <c r="O110" t="str">
        <f ca="1">IF($G110&gt;2,SUMPRODUCT(OFFSET(Data!$H$1,$H110+32,,32),OFFSET(Data!$H$1,$H110+64,,32)),"")</f>
        <v/>
      </c>
      <c r="P110" t="str">
        <f ca="1">IF($G110&gt;2,SUMPRODUCT(OFFSET(Data!$H$1,$H110,,32),OFFSET(Data!$H$1,$H110+64,,32)),"")</f>
        <v/>
      </c>
      <c r="Q110" s="353" t="str">
        <f ca="1">IF($G110&gt;1,INDEX(LINEST(OFFSET(Data!H$1,$H110,,16),OFFSET(Data!H$1,$H110+16,,16),1,1),3,1),"")</f>
        <v/>
      </c>
      <c r="R110" s="353" t="str">
        <f ca="1">IF($G110&gt;1,INDEX(LINEST(OFFSET(Data!I$1,$H110,,16),OFFSET(Data!I$1,$H110+16,,16),1,1),3,1),"")</f>
        <v/>
      </c>
      <c r="S110" s="353" t="str">
        <f ca="1">IF($G110&gt;1,INDEX(LINEST(OFFSET(Data!J$1,$H110,,16),OFFSET(Data!J$1,$H110+16,,16),1,1),3,1),"")</f>
        <v/>
      </c>
      <c r="T110" s="353" t="str">
        <f ca="1">IF($G110&gt;1,INDEX(LINEST(OFFSET(Data!K$1,$H110,,16),OFFSET(Data!K$1,$H110+16,,16),1,1),3,1),"")</f>
        <v/>
      </c>
      <c r="U110" s="353" t="str">
        <f ca="1">IF($G110&gt;1,INDEX(LINEST(OFFSET(Data!L$1,$H110,,16),OFFSET(Data!L$1,$H110+16,,16),1,1),3,1),"")</f>
        <v/>
      </c>
      <c r="V110" s="354" t="str">
        <f t="shared" si="12"/>
        <v/>
      </c>
      <c r="W110" s="355" t="str">
        <f>IF(ISERROR(VLOOKUP($C110,Dates!$A:$C,1,FALSE)),"",VLOOKUP($C110,Dates!$A:$C,MATCH(W$1,Dates!$A$1:$C$1,0),FALSE))</f>
        <v/>
      </c>
      <c r="X110" s="355" t="str">
        <f>IF(ISERROR(VLOOKUP($C110,Dates!$A:$C,1,FALSE)),"",VLOOKUP($C110,Dates!$A:$C,MATCH(X$1,Dates!$A$1:$C$1,0),FALSE))</f>
        <v/>
      </c>
      <c r="Y110" s="355" t="str">
        <f>IF(ISERROR(VLOOKUP($C110,Dates!$A:$C,1,FALSE)),"",VLOOKUP($C110,Dates!$A:$C,MATCH(Y$1,Dates!$A$1:$C$1,0),FALSE))</f>
        <v/>
      </c>
    </row>
    <row r="111" spans="1:25" x14ac:dyDescent="0.25">
      <c r="A111">
        <v>141</v>
      </c>
      <c r="B111" t="s">
        <v>66</v>
      </c>
      <c r="C111" t="str">
        <f t="shared" si="9"/>
        <v>141PM</v>
      </c>
      <c r="E111">
        <f t="shared" si="13"/>
        <v>1</v>
      </c>
      <c r="F111">
        <f t="shared" si="10"/>
        <v>1</v>
      </c>
      <c r="G111">
        <f>IF(MOD(COUNTIF(Data!$T:$T,"="&amp;C111),32)=0,COUNTIF(Data!$T:$T,"="&amp;C111)/32,"_"&amp;COUNTIF(Data!$T:$T,"="&amp;C111))</f>
        <v>1</v>
      </c>
      <c r="H111">
        <f>MATCH(C111,Data!T:T,0)-1</f>
        <v>2305</v>
      </c>
      <c r="I111" s="358" t="str">
        <f ca="1">IF($G111&gt;1,(SUMPRODUCT(OFFSET(Data!H$1,$H111,,16),OFFSET(Data!H$1,$H111+16,,16))+SUMPRODUCT(OFFSET(Data!H$1,$H111+32,,16),OFFSET(Data!H$1,$H111+48,,16)))/(SUMPRODUCT(OFFSET(Data!H$1,$H111,,16),OFFSET(Data!H$1,$H111,,16))+SUMPRODUCT(OFFSET(Data!H$1,$H111+32,,16),OFFSET(Data!H$1,$H111+32,,16))),"")</f>
        <v/>
      </c>
      <c r="J111" s="358" t="str">
        <f ca="1">IF($G111&gt;1,(SUMPRODUCT(OFFSET(Data!I$1,$H111,,16),OFFSET(Data!I$1,$H111+16,,16))+SUMPRODUCT(OFFSET(Data!I$1,$H111+32,,16),OFFSET(Data!I$1,$H111+48,,16)))/(SUMPRODUCT(OFFSET(Data!I$1,$H111,,16),OFFSET(Data!I$1,$H111,,16))+SUMPRODUCT(OFFSET(Data!I$1,$H111+32,,16),OFFSET(Data!I$1,$H111+32,,16))),"")</f>
        <v/>
      </c>
      <c r="K111" s="358" t="str">
        <f ca="1">IF($G111&gt;1,(SUMPRODUCT(OFFSET(Data!J$1,$H111,,16),OFFSET(Data!J$1,$H111+16,,16))+SUMPRODUCT(OFFSET(Data!J$1,$H111+32,,16),OFFSET(Data!J$1,$H111+48,,16)))/(SUMPRODUCT(OFFSET(Data!J$1,$H111,,16),OFFSET(Data!J$1,$H111,,16))+SUMPRODUCT(OFFSET(Data!J$1,$H111+32,,16),OFFSET(Data!J$1,$H111+32,,16))),"")</f>
        <v/>
      </c>
      <c r="L111" s="358" t="str">
        <f ca="1">IF($G111&gt;1,(SUMPRODUCT(OFFSET(Data!K$1,$H111,,16),OFFSET(Data!K$1,$H111+16,,16))+SUMPRODUCT(OFFSET(Data!K$1,$H111+32,,16),OFFSET(Data!K$1,$H111+48,,16)))/(SUMPRODUCT(OFFSET(Data!K$1,$H111,,16),OFFSET(Data!K$1,$H111,,16))+SUMPRODUCT(OFFSET(Data!K$1,$H111+32,,16),OFFSET(Data!K$1,$H111+32,,16))),"")</f>
        <v/>
      </c>
      <c r="M111" s="358" t="str">
        <f ca="1">IF($G111&gt;1,(SUMPRODUCT(OFFSET(Data!L$1,$H111,,16),OFFSET(Data!L$1,$H111+16,,16))+SUMPRODUCT(OFFSET(Data!L$1,$H111+32,,16),OFFSET(Data!L$1,$H111+48,,16)))/(SUMPRODUCT(OFFSET(Data!L$1,$H111,,16),OFFSET(Data!L$1,$H111,,16))+SUMPRODUCT(OFFSET(Data!L$1,$H111+32,,16),OFFSET(Data!L$1,$H111+32,,16))),"")</f>
        <v/>
      </c>
      <c r="N111" s="358">
        <f t="shared" ca="1" si="11"/>
        <v>0</v>
      </c>
      <c r="O111" t="str">
        <f ca="1">IF($G111&gt;2,SUMPRODUCT(OFFSET(Data!$H$1,$H111+32,,32),OFFSET(Data!$H$1,$H111+64,,32)),"")</f>
        <v/>
      </c>
      <c r="P111" t="str">
        <f ca="1">IF($G111&gt;2,SUMPRODUCT(OFFSET(Data!$H$1,$H111,,32),OFFSET(Data!$H$1,$H111+64,,32)),"")</f>
        <v/>
      </c>
      <c r="Q111" s="353" t="str">
        <f ca="1">IF($G111&gt;1,INDEX(LINEST(OFFSET(Data!H$1,$H111,,16),OFFSET(Data!H$1,$H111+16,,16),1,1),3,1),"")</f>
        <v/>
      </c>
      <c r="R111" s="353" t="str">
        <f ca="1">IF($G111&gt;1,INDEX(LINEST(OFFSET(Data!I$1,$H111,,16),OFFSET(Data!I$1,$H111+16,,16),1,1),3,1),"")</f>
        <v/>
      </c>
      <c r="S111" s="353" t="str">
        <f ca="1">IF($G111&gt;1,INDEX(LINEST(OFFSET(Data!J$1,$H111,,16),OFFSET(Data!J$1,$H111+16,,16),1,1),3,1),"")</f>
        <v/>
      </c>
      <c r="T111" s="353" t="str">
        <f ca="1">IF($G111&gt;1,INDEX(LINEST(OFFSET(Data!K$1,$H111,,16),OFFSET(Data!K$1,$H111+16,,16),1,1),3,1),"")</f>
        <v/>
      </c>
      <c r="U111" s="353" t="str">
        <f ca="1">IF($G111&gt;1,INDEX(LINEST(OFFSET(Data!L$1,$H111,,16),OFFSET(Data!L$1,$H111+16,,16),1,1),3,1),"")</f>
        <v/>
      </c>
      <c r="V111" s="354" t="str">
        <f t="shared" si="12"/>
        <v/>
      </c>
      <c r="W111" s="355" t="str">
        <f>IF(ISERROR(VLOOKUP($C111,Dates!$A:$C,1,FALSE)),"",VLOOKUP($C111,Dates!$A:$C,MATCH(W$1,Dates!$A$1:$C$1,0),FALSE))</f>
        <v/>
      </c>
      <c r="X111" s="355" t="str">
        <f>IF(ISERROR(VLOOKUP($C111,Dates!$A:$C,1,FALSE)),"",VLOOKUP($C111,Dates!$A:$C,MATCH(X$1,Dates!$A$1:$C$1,0),FALSE))</f>
        <v/>
      </c>
      <c r="Y111" s="355" t="str">
        <f>IF(ISERROR(VLOOKUP($C111,Dates!$A:$C,1,FALSE)),"",VLOOKUP($C111,Dates!$A:$C,MATCH(Y$1,Dates!$A$1:$C$1,0),FALSE))</f>
        <v/>
      </c>
    </row>
    <row r="112" spans="1:25" x14ac:dyDescent="0.25">
      <c r="A112">
        <v>142</v>
      </c>
      <c r="B112" t="s">
        <v>66</v>
      </c>
      <c r="C112" t="str">
        <f t="shared" si="9"/>
        <v>142PM</v>
      </c>
      <c r="E112">
        <f t="shared" si="13"/>
        <v>1</v>
      </c>
      <c r="F112">
        <f t="shared" si="10"/>
        <v>1</v>
      </c>
      <c r="G112">
        <f>IF(MOD(COUNTIF(Data!$T:$T,"="&amp;C112),32)=0,COUNTIF(Data!$T:$T,"="&amp;C112)/32,"_"&amp;COUNTIF(Data!$T:$T,"="&amp;C112))</f>
        <v>1</v>
      </c>
      <c r="H112">
        <f>MATCH(C112,Data!T:T,0)-1</f>
        <v>2369</v>
      </c>
      <c r="I112" s="358" t="str">
        <f ca="1">IF($G112&gt;1,(SUMPRODUCT(OFFSET(Data!H$1,$H112,,16),OFFSET(Data!H$1,$H112+16,,16))+SUMPRODUCT(OFFSET(Data!H$1,$H112+32,,16),OFFSET(Data!H$1,$H112+48,,16)))/(SUMPRODUCT(OFFSET(Data!H$1,$H112,,16),OFFSET(Data!H$1,$H112,,16))+SUMPRODUCT(OFFSET(Data!H$1,$H112+32,,16),OFFSET(Data!H$1,$H112+32,,16))),"")</f>
        <v/>
      </c>
      <c r="J112" s="358" t="str">
        <f ca="1">IF($G112&gt;1,(SUMPRODUCT(OFFSET(Data!I$1,$H112,,16),OFFSET(Data!I$1,$H112+16,,16))+SUMPRODUCT(OFFSET(Data!I$1,$H112+32,,16),OFFSET(Data!I$1,$H112+48,,16)))/(SUMPRODUCT(OFFSET(Data!I$1,$H112,,16),OFFSET(Data!I$1,$H112,,16))+SUMPRODUCT(OFFSET(Data!I$1,$H112+32,,16),OFFSET(Data!I$1,$H112+32,,16))),"")</f>
        <v/>
      </c>
      <c r="K112" s="358" t="str">
        <f ca="1">IF($G112&gt;1,(SUMPRODUCT(OFFSET(Data!J$1,$H112,,16),OFFSET(Data!J$1,$H112+16,,16))+SUMPRODUCT(OFFSET(Data!J$1,$H112+32,,16),OFFSET(Data!J$1,$H112+48,,16)))/(SUMPRODUCT(OFFSET(Data!J$1,$H112,,16),OFFSET(Data!J$1,$H112,,16))+SUMPRODUCT(OFFSET(Data!J$1,$H112+32,,16),OFFSET(Data!J$1,$H112+32,,16))),"")</f>
        <v/>
      </c>
      <c r="L112" s="358" t="str">
        <f ca="1">IF($G112&gt;1,(SUMPRODUCT(OFFSET(Data!K$1,$H112,,16),OFFSET(Data!K$1,$H112+16,,16))+SUMPRODUCT(OFFSET(Data!K$1,$H112+32,,16),OFFSET(Data!K$1,$H112+48,,16)))/(SUMPRODUCT(OFFSET(Data!K$1,$H112,,16),OFFSET(Data!K$1,$H112,,16))+SUMPRODUCT(OFFSET(Data!K$1,$H112+32,,16),OFFSET(Data!K$1,$H112+32,,16))),"")</f>
        <v/>
      </c>
      <c r="M112" s="358" t="str">
        <f ca="1">IF($G112&gt;1,(SUMPRODUCT(OFFSET(Data!L$1,$H112,,16),OFFSET(Data!L$1,$H112+16,,16))+SUMPRODUCT(OFFSET(Data!L$1,$H112+32,,16),OFFSET(Data!L$1,$H112+48,,16)))/(SUMPRODUCT(OFFSET(Data!L$1,$H112,,16),OFFSET(Data!L$1,$H112,,16))+SUMPRODUCT(OFFSET(Data!L$1,$H112+32,,16),OFFSET(Data!L$1,$H112+32,,16))),"")</f>
        <v/>
      </c>
      <c r="N112" s="358">
        <f t="shared" ca="1" si="11"/>
        <v>0</v>
      </c>
      <c r="O112" t="str">
        <f ca="1">IF($G112&gt;2,SUMPRODUCT(OFFSET(Data!$H$1,$H112+32,,32),OFFSET(Data!$H$1,$H112+64,,32)),"")</f>
        <v/>
      </c>
      <c r="P112" t="str">
        <f ca="1">IF($G112&gt;2,SUMPRODUCT(OFFSET(Data!$H$1,$H112,,32),OFFSET(Data!$H$1,$H112+64,,32)),"")</f>
        <v/>
      </c>
      <c r="Q112" s="353" t="str">
        <f ca="1">IF($G112&gt;1,INDEX(LINEST(OFFSET(Data!H$1,$H112,,16),OFFSET(Data!H$1,$H112+16,,16),1,1),3,1),"")</f>
        <v/>
      </c>
      <c r="R112" s="353" t="str">
        <f ca="1">IF($G112&gt;1,INDEX(LINEST(OFFSET(Data!I$1,$H112,,16),OFFSET(Data!I$1,$H112+16,,16),1,1),3,1),"")</f>
        <v/>
      </c>
      <c r="S112" s="353" t="str">
        <f ca="1">IF($G112&gt;1,INDEX(LINEST(OFFSET(Data!J$1,$H112,,16),OFFSET(Data!J$1,$H112+16,,16),1,1),3,1),"")</f>
        <v/>
      </c>
      <c r="T112" s="353" t="str">
        <f ca="1">IF($G112&gt;1,INDEX(LINEST(OFFSET(Data!K$1,$H112,,16),OFFSET(Data!K$1,$H112+16,,16),1,1),3,1),"")</f>
        <v/>
      </c>
      <c r="U112" s="353" t="str">
        <f ca="1">IF($G112&gt;1,INDEX(LINEST(OFFSET(Data!L$1,$H112,,16),OFFSET(Data!L$1,$H112+16,,16),1,1),3,1),"")</f>
        <v/>
      </c>
      <c r="V112" s="354" t="str">
        <f t="shared" si="12"/>
        <v/>
      </c>
      <c r="W112" s="355" t="str">
        <f>IF(ISERROR(VLOOKUP($C112,Dates!$A:$C,1,FALSE)),"",VLOOKUP($C112,Dates!$A:$C,MATCH(W$1,Dates!$A$1:$C$1,0),FALSE))</f>
        <v/>
      </c>
      <c r="X112" s="355" t="str">
        <f>IF(ISERROR(VLOOKUP($C112,Dates!$A:$C,1,FALSE)),"",VLOOKUP($C112,Dates!$A:$C,MATCH(X$1,Dates!$A$1:$C$1,0),FALSE))</f>
        <v/>
      </c>
      <c r="Y112" s="355" t="str">
        <f>IF(ISERROR(VLOOKUP($C112,Dates!$A:$C,1,FALSE)),"",VLOOKUP($C112,Dates!$A:$C,MATCH(Y$1,Dates!$A$1:$C$1,0),FALSE))</f>
        <v/>
      </c>
    </row>
    <row r="113" spans="1:25" x14ac:dyDescent="0.25">
      <c r="A113">
        <v>143</v>
      </c>
      <c r="B113" t="s">
        <v>66</v>
      </c>
      <c r="C113" t="str">
        <f t="shared" si="9"/>
        <v>143PM</v>
      </c>
      <c r="E113">
        <f t="shared" si="13"/>
        <v>1</v>
      </c>
      <c r="F113">
        <f t="shared" si="10"/>
        <v>1</v>
      </c>
      <c r="G113">
        <f>IF(MOD(COUNTIF(Data!$T:$T,"="&amp;C113),32)=0,COUNTIF(Data!$T:$T,"="&amp;C113)/32,"_"&amp;COUNTIF(Data!$T:$T,"="&amp;C113))</f>
        <v>1</v>
      </c>
      <c r="H113">
        <f>MATCH(C113,Data!T:T,0)-1</f>
        <v>2433</v>
      </c>
      <c r="I113" s="358" t="str">
        <f ca="1">IF($G113&gt;1,(SUMPRODUCT(OFFSET(Data!H$1,$H113,,16),OFFSET(Data!H$1,$H113+16,,16))+SUMPRODUCT(OFFSET(Data!H$1,$H113+32,,16),OFFSET(Data!H$1,$H113+48,,16)))/(SUMPRODUCT(OFFSET(Data!H$1,$H113,,16),OFFSET(Data!H$1,$H113,,16))+SUMPRODUCT(OFFSET(Data!H$1,$H113+32,,16),OFFSET(Data!H$1,$H113+32,,16))),"")</f>
        <v/>
      </c>
      <c r="J113" s="358" t="str">
        <f ca="1">IF($G113&gt;1,(SUMPRODUCT(OFFSET(Data!I$1,$H113,,16),OFFSET(Data!I$1,$H113+16,,16))+SUMPRODUCT(OFFSET(Data!I$1,$H113+32,,16),OFFSET(Data!I$1,$H113+48,,16)))/(SUMPRODUCT(OFFSET(Data!I$1,$H113,,16),OFFSET(Data!I$1,$H113,,16))+SUMPRODUCT(OFFSET(Data!I$1,$H113+32,,16),OFFSET(Data!I$1,$H113+32,,16))),"")</f>
        <v/>
      </c>
      <c r="K113" s="358" t="str">
        <f ca="1">IF($G113&gt;1,(SUMPRODUCT(OFFSET(Data!J$1,$H113,,16),OFFSET(Data!J$1,$H113+16,,16))+SUMPRODUCT(OFFSET(Data!J$1,$H113+32,,16),OFFSET(Data!J$1,$H113+48,,16)))/(SUMPRODUCT(OFFSET(Data!J$1,$H113,,16),OFFSET(Data!J$1,$H113,,16))+SUMPRODUCT(OFFSET(Data!J$1,$H113+32,,16),OFFSET(Data!J$1,$H113+32,,16))),"")</f>
        <v/>
      </c>
      <c r="L113" s="358" t="str">
        <f ca="1">IF($G113&gt;1,(SUMPRODUCT(OFFSET(Data!K$1,$H113,,16),OFFSET(Data!K$1,$H113+16,,16))+SUMPRODUCT(OFFSET(Data!K$1,$H113+32,,16),OFFSET(Data!K$1,$H113+48,,16)))/(SUMPRODUCT(OFFSET(Data!K$1,$H113,,16),OFFSET(Data!K$1,$H113,,16))+SUMPRODUCT(OFFSET(Data!K$1,$H113+32,,16),OFFSET(Data!K$1,$H113+32,,16))),"")</f>
        <v/>
      </c>
      <c r="M113" s="358" t="str">
        <f ca="1">IF($G113&gt;1,(SUMPRODUCT(OFFSET(Data!L$1,$H113,,16),OFFSET(Data!L$1,$H113+16,,16))+SUMPRODUCT(OFFSET(Data!L$1,$H113+32,,16),OFFSET(Data!L$1,$H113+48,,16)))/(SUMPRODUCT(OFFSET(Data!L$1,$H113,,16),OFFSET(Data!L$1,$H113,,16))+SUMPRODUCT(OFFSET(Data!L$1,$H113+32,,16),OFFSET(Data!L$1,$H113+32,,16))),"")</f>
        <v/>
      </c>
      <c r="N113" s="358">
        <f t="shared" ca="1" si="11"/>
        <v>0</v>
      </c>
      <c r="O113" t="str">
        <f ca="1">IF($G113&gt;2,SUMPRODUCT(OFFSET(Data!$H$1,$H113+32,,32),OFFSET(Data!$H$1,$H113+64,,32)),"")</f>
        <v/>
      </c>
      <c r="P113" t="str">
        <f ca="1">IF($G113&gt;2,SUMPRODUCT(OFFSET(Data!$H$1,$H113,,32),OFFSET(Data!$H$1,$H113+64,,32)),"")</f>
        <v/>
      </c>
      <c r="Q113" s="353" t="str">
        <f ca="1">IF($G113&gt;1,INDEX(LINEST(OFFSET(Data!H$1,$H113,,16),OFFSET(Data!H$1,$H113+16,,16),1,1),3,1),"")</f>
        <v/>
      </c>
      <c r="R113" s="353" t="str">
        <f ca="1">IF($G113&gt;1,INDEX(LINEST(OFFSET(Data!I$1,$H113,,16),OFFSET(Data!I$1,$H113+16,,16),1,1),3,1),"")</f>
        <v/>
      </c>
      <c r="S113" s="353" t="str">
        <f ca="1">IF($G113&gt;1,INDEX(LINEST(OFFSET(Data!J$1,$H113,,16),OFFSET(Data!J$1,$H113+16,,16),1,1),3,1),"")</f>
        <v/>
      </c>
      <c r="T113" s="353" t="str">
        <f ca="1">IF($G113&gt;1,INDEX(LINEST(OFFSET(Data!K$1,$H113,,16),OFFSET(Data!K$1,$H113+16,,16),1,1),3,1),"")</f>
        <v/>
      </c>
      <c r="U113" s="353" t="str">
        <f ca="1">IF($G113&gt;1,INDEX(LINEST(OFFSET(Data!L$1,$H113,,16),OFFSET(Data!L$1,$H113+16,,16),1,1),3,1),"")</f>
        <v/>
      </c>
      <c r="V113" s="354" t="str">
        <f t="shared" si="12"/>
        <v/>
      </c>
      <c r="W113" s="355" t="str">
        <f>IF(ISERROR(VLOOKUP($C113,Dates!$A:$C,1,FALSE)),"",VLOOKUP($C113,Dates!$A:$C,MATCH(W$1,Dates!$A$1:$C$1,0),FALSE))</f>
        <v/>
      </c>
      <c r="X113" s="355" t="str">
        <f>IF(ISERROR(VLOOKUP($C113,Dates!$A:$C,1,FALSE)),"",VLOOKUP($C113,Dates!$A:$C,MATCH(X$1,Dates!$A$1:$C$1,0),FALSE))</f>
        <v/>
      </c>
      <c r="Y113" s="355" t="str">
        <f>IF(ISERROR(VLOOKUP($C113,Dates!$A:$C,1,FALSE)),"",VLOOKUP($C113,Dates!$A:$C,MATCH(Y$1,Dates!$A$1:$C$1,0),FALSE))</f>
        <v/>
      </c>
    </row>
    <row r="114" spans="1:25" x14ac:dyDescent="0.25">
      <c r="A114">
        <v>144</v>
      </c>
      <c r="B114" t="s">
        <v>66</v>
      </c>
      <c r="C114" t="str">
        <f t="shared" si="9"/>
        <v>144PM</v>
      </c>
      <c r="E114">
        <f t="shared" si="13"/>
        <v>1</v>
      </c>
      <c r="F114">
        <f t="shared" si="10"/>
        <v>1</v>
      </c>
      <c r="G114">
        <f>IF(MOD(COUNTIF(Data!$T:$T,"="&amp;C114),32)=0,COUNTIF(Data!$T:$T,"="&amp;C114)/32,"_"&amp;COUNTIF(Data!$T:$T,"="&amp;C114))</f>
        <v>1</v>
      </c>
      <c r="H114">
        <f>MATCH(C114,Data!T:T,0)-1</f>
        <v>2497</v>
      </c>
      <c r="I114" s="358" t="str">
        <f ca="1">IF($G114&gt;1,(SUMPRODUCT(OFFSET(Data!H$1,$H114,,16),OFFSET(Data!H$1,$H114+16,,16))+SUMPRODUCT(OFFSET(Data!H$1,$H114+32,,16),OFFSET(Data!H$1,$H114+48,,16)))/(SUMPRODUCT(OFFSET(Data!H$1,$H114,,16),OFFSET(Data!H$1,$H114,,16))+SUMPRODUCT(OFFSET(Data!H$1,$H114+32,,16),OFFSET(Data!H$1,$H114+32,,16))),"")</f>
        <v/>
      </c>
      <c r="J114" s="358" t="str">
        <f ca="1">IF($G114&gt;1,(SUMPRODUCT(OFFSET(Data!I$1,$H114,,16),OFFSET(Data!I$1,$H114+16,,16))+SUMPRODUCT(OFFSET(Data!I$1,$H114+32,,16),OFFSET(Data!I$1,$H114+48,,16)))/(SUMPRODUCT(OFFSET(Data!I$1,$H114,,16),OFFSET(Data!I$1,$H114,,16))+SUMPRODUCT(OFFSET(Data!I$1,$H114+32,,16),OFFSET(Data!I$1,$H114+32,,16))),"")</f>
        <v/>
      </c>
      <c r="K114" s="358" t="str">
        <f ca="1">IF($G114&gt;1,(SUMPRODUCT(OFFSET(Data!J$1,$H114,,16),OFFSET(Data!J$1,$H114+16,,16))+SUMPRODUCT(OFFSET(Data!J$1,$H114+32,,16),OFFSET(Data!J$1,$H114+48,,16)))/(SUMPRODUCT(OFFSET(Data!J$1,$H114,,16),OFFSET(Data!J$1,$H114,,16))+SUMPRODUCT(OFFSET(Data!J$1,$H114+32,,16),OFFSET(Data!J$1,$H114+32,,16))),"")</f>
        <v/>
      </c>
      <c r="L114" s="358" t="str">
        <f ca="1">IF($G114&gt;1,(SUMPRODUCT(OFFSET(Data!K$1,$H114,,16),OFFSET(Data!K$1,$H114+16,,16))+SUMPRODUCT(OFFSET(Data!K$1,$H114+32,,16),OFFSET(Data!K$1,$H114+48,,16)))/(SUMPRODUCT(OFFSET(Data!K$1,$H114,,16),OFFSET(Data!K$1,$H114,,16))+SUMPRODUCT(OFFSET(Data!K$1,$H114+32,,16),OFFSET(Data!K$1,$H114+32,,16))),"")</f>
        <v/>
      </c>
      <c r="M114" s="358" t="str">
        <f ca="1">IF($G114&gt;1,(SUMPRODUCT(OFFSET(Data!L$1,$H114,,16),OFFSET(Data!L$1,$H114+16,,16))+SUMPRODUCT(OFFSET(Data!L$1,$H114+32,,16),OFFSET(Data!L$1,$H114+48,,16)))/(SUMPRODUCT(OFFSET(Data!L$1,$H114,,16),OFFSET(Data!L$1,$H114,,16))+SUMPRODUCT(OFFSET(Data!L$1,$H114+32,,16),OFFSET(Data!L$1,$H114+32,,16))),"")</f>
        <v/>
      </c>
      <c r="N114" s="358">
        <f t="shared" ca="1" si="11"/>
        <v>0</v>
      </c>
      <c r="O114" t="str">
        <f ca="1">IF($G114&gt;2,SUMPRODUCT(OFFSET(Data!$H$1,$H114+32,,32),OFFSET(Data!$H$1,$H114+64,,32)),"")</f>
        <v/>
      </c>
      <c r="P114" t="str">
        <f ca="1">IF($G114&gt;2,SUMPRODUCT(OFFSET(Data!$H$1,$H114,,32),OFFSET(Data!$H$1,$H114+64,,32)),"")</f>
        <v/>
      </c>
      <c r="Q114" s="353" t="str">
        <f ca="1">IF($G114&gt;1,INDEX(LINEST(OFFSET(Data!H$1,$H114,,16),OFFSET(Data!H$1,$H114+16,,16),1,1),3,1),"")</f>
        <v/>
      </c>
      <c r="R114" s="353" t="str">
        <f ca="1">IF($G114&gt;1,INDEX(LINEST(OFFSET(Data!I$1,$H114,,16),OFFSET(Data!I$1,$H114+16,,16),1,1),3,1),"")</f>
        <v/>
      </c>
      <c r="S114" s="353" t="str">
        <f ca="1">IF($G114&gt;1,INDEX(LINEST(OFFSET(Data!J$1,$H114,,16),OFFSET(Data!J$1,$H114+16,,16),1,1),3,1),"")</f>
        <v/>
      </c>
      <c r="T114" s="353" t="str">
        <f ca="1">IF($G114&gt;1,INDEX(LINEST(OFFSET(Data!K$1,$H114,,16),OFFSET(Data!K$1,$H114+16,,16),1,1),3,1),"")</f>
        <v/>
      </c>
      <c r="U114" s="353" t="str">
        <f ca="1">IF($G114&gt;1,INDEX(LINEST(OFFSET(Data!L$1,$H114,,16),OFFSET(Data!L$1,$H114+16,,16),1,1),3,1),"")</f>
        <v/>
      </c>
      <c r="V114" s="354" t="str">
        <f t="shared" si="12"/>
        <v/>
      </c>
      <c r="W114" s="355" t="str">
        <f>IF(ISERROR(VLOOKUP($C114,Dates!$A:$C,1,FALSE)),"",VLOOKUP($C114,Dates!$A:$C,MATCH(W$1,Dates!$A$1:$C$1,0),FALSE))</f>
        <v/>
      </c>
      <c r="X114" s="355" t="str">
        <f>IF(ISERROR(VLOOKUP($C114,Dates!$A:$C,1,FALSE)),"",VLOOKUP($C114,Dates!$A:$C,MATCH(X$1,Dates!$A$1:$C$1,0),FALSE))</f>
        <v/>
      </c>
      <c r="Y114" s="355" t="str">
        <f>IF(ISERROR(VLOOKUP($C114,Dates!$A:$C,1,FALSE)),"",VLOOKUP($C114,Dates!$A:$C,MATCH(Y$1,Dates!$A$1:$C$1,0),FALSE))</f>
        <v/>
      </c>
    </row>
    <row r="115" spans="1:25" x14ac:dyDescent="0.25">
      <c r="A115">
        <v>145</v>
      </c>
      <c r="B115" t="s">
        <v>66</v>
      </c>
      <c r="C115" t="str">
        <f t="shared" si="9"/>
        <v>145PM</v>
      </c>
      <c r="E115">
        <f t="shared" si="13"/>
        <v>1</v>
      </c>
      <c r="F115">
        <f t="shared" si="10"/>
        <v>1</v>
      </c>
      <c r="G115">
        <f>IF(MOD(COUNTIF(Data!$T:$T,"="&amp;C115),32)=0,COUNTIF(Data!$T:$T,"="&amp;C115)/32,"_"&amp;COUNTIF(Data!$T:$T,"="&amp;C115))</f>
        <v>1</v>
      </c>
      <c r="H115">
        <f>MATCH(C115,Data!T:T,0)-1</f>
        <v>2561</v>
      </c>
      <c r="I115" s="358" t="str">
        <f ca="1">IF($G115&gt;1,(SUMPRODUCT(OFFSET(Data!H$1,$H115,,16),OFFSET(Data!H$1,$H115+16,,16))+SUMPRODUCT(OFFSET(Data!H$1,$H115+32,,16),OFFSET(Data!H$1,$H115+48,,16)))/(SUMPRODUCT(OFFSET(Data!H$1,$H115,,16),OFFSET(Data!H$1,$H115,,16))+SUMPRODUCT(OFFSET(Data!H$1,$H115+32,,16),OFFSET(Data!H$1,$H115+32,,16))),"")</f>
        <v/>
      </c>
      <c r="J115" s="358" t="str">
        <f ca="1">IF($G115&gt;1,(SUMPRODUCT(OFFSET(Data!I$1,$H115,,16),OFFSET(Data!I$1,$H115+16,,16))+SUMPRODUCT(OFFSET(Data!I$1,$H115+32,,16),OFFSET(Data!I$1,$H115+48,,16)))/(SUMPRODUCT(OFFSET(Data!I$1,$H115,,16),OFFSET(Data!I$1,$H115,,16))+SUMPRODUCT(OFFSET(Data!I$1,$H115+32,,16),OFFSET(Data!I$1,$H115+32,,16))),"")</f>
        <v/>
      </c>
      <c r="K115" s="358" t="str">
        <f ca="1">IF($G115&gt;1,(SUMPRODUCT(OFFSET(Data!J$1,$H115,,16),OFFSET(Data!J$1,$H115+16,,16))+SUMPRODUCT(OFFSET(Data!J$1,$H115+32,,16),OFFSET(Data!J$1,$H115+48,,16)))/(SUMPRODUCT(OFFSET(Data!J$1,$H115,,16),OFFSET(Data!J$1,$H115,,16))+SUMPRODUCT(OFFSET(Data!J$1,$H115+32,,16),OFFSET(Data!J$1,$H115+32,,16))),"")</f>
        <v/>
      </c>
      <c r="L115" s="358" t="str">
        <f ca="1">IF($G115&gt;1,(SUMPRODUCT(OFFSET(Data!K$1,$H115,,16),OFFSET(Data!K$1,$H115+16,,16))+SUMPRODUCT(OFFSET(Data!K$1,$H115+32,,16),OFFSET(Data!K$1,$H115+48,,16)))/(SUMPRODUCT(OFFSET(Data!K$1,$H115,,16),OFFSET(Data!K$1,$H115,,16))+SUMPRODUCT(OFFSET(Data!K$1,$H115+32,,16),OFFSET(Data!K$1,$H115+32,,16))),"")</f>
        <v/>
      </c>
      <c r="M115" s="358" t="str">
        <f ca="1">IF($G115&gt;1,(SUMPRODUCT(OFFSET(Data!L$1,$H115,,16),OFFSET(Data!L$1,$H115+16,,16))+SUMPRODUCT(OFFSET(Data!L$1,$H115+32,,16),OFFSET(Data!L$1,$H115+48,,16)))/(SUMPRODUCT(OFFSET(Data!L$1,$H115,,16),OFFSET(Data!L$1,$H115,,16))+SUMPRODUCT(OFFSET(Data!L$1,$H115+32,,16),OFFSET(Data!L$1,$H115+32,,16))),"")</f>
        <v/>
      </c>
      <c r="N115" s="358">
        <f t="shared" ca="1" si="11"/>
        <v>0</v>
      </c>
      <c r="O115" t="str">
        <f ca="1">IF($G115&gt;2,SUMPRODUCT(OFFSET(Data!$H$1,$H115+32,,32),OFFSET(Data!$H$1,$H115+64,,32)),"")</f>
        <v/>
      </c>
      <c r="P115" t="str">
        <f ca="1">IF($G115&gt;2,SUMPRODUCT(OFFSET(Data!$H$1,$H115,,32),OFFSET(Data!$H$1,$H115+64,,32)),"")</f>
        <v/>
      </c>
      <c r="Q115" s="353" t="str">
        <f ca="1">IF($G115&gt;1,INDEX(LINEST(OFFSET(Data!H$1,$H115,,16),OFFSET(Data!H$1,$H115+16,,16),1,1),3,1),"")</f>
        <v/>
      </c>
      <c r="R115" s="353" t="str">
        <f ca="1">IF($G115&gt;1,INDEX(LINEST(OFFSET(Data!I$1,$H115,,16),OFFSET(Data!I$1,$H115+16,,16),1,1),3,1),"")</f>
        <v/>
      </c>
      <c r="S115" s="353" t="str">
        <f ca="1">IF($G115&gt;1,INDEX(LINEST(OFFSET(Data!J$1,$H115,,16),OFFSET(Data!J$1,$H115+16,,16),1,1),3,1),"")</f>
        <v/>
      </c>
      <c r="T115" s="353" t="str">
        <f ca="1">IF($G115&gt;1,INDEX(LINEST(OFFSET(Data!K$1,$H115,,16),OFFSET(Data!K$1,$H115+16,,16),1,1),3,1),"")</f>
        <v/>
      </c>
      <c r="U115" s="353" t="str">
        <f ca="1">IF($G115&gt;1,INDEX(LINEST(OFFSET(Data!L$1,$H115,,16),OFFSET(Data!L$1,$H115+16,,16),1,1),3,1),"")</f>
        <v/>
      </c>
      <c r="V115" s="354" t="str">
        <f t="shared" si="12"/>
        <v/>
      </c>
      <c r="W115" s="355" t="str">
        <f>IF(ISERROR(VLOOKUP($C115,Dates!$A:$C,1,FALSE)),"",VLOOKUP($C115,Dates!$A:$C,MATCH(W$1,Dates!$A$1:$C$1,0),FALSE))</f>
        <v/>
      </c>
      <c r="X115" s="355" t="str">
        <f>IF(ISERROR(VLOOKUP($C115,Dates!$A:$C,1,FALSE)),"",VLOOKUP($C115,Dates!$A:$C,MATCH(X$1,Dates!$A$1:$C$1,0),FALSE))</f>
        <v/>
      </c>
      <c r="Y115" s="355" t="str">
        <f>IF(ISERROR(VLOOKUP($C115,Dates!$A:$C,1,FALSE)),"",VLOOKUP($C115,Dates!$A:$C,MATCH(Y$1,Dates!$A$1:$C$1,0),FALSE))</f>
        <v/>
      </c>
    </row>
    <row r="116" spans="1:25" x14ac:dyDescent="0.25">
      <c r="A116">
        <v>146</v>
      </c>
      <c r="B116" t="s">
        <v>66</v>
      </c>
      <c r="C116" t="str">
        <f t="shared" si="9"/>
        <v>146PM</v>
      </c>
      <c r="E116">
        <f t="shared" si="13"/>
        <v>1</v>
      </c>
      <c r="F116">
        <f t="shared" si="10"/>
        <v>1</v>
      </c>
      <c r="G116">
        <f>IF(MOD(COUNTIF(Data!$T:$T,"="&amp;C116),32)=0,COUNTIF(Data!$T:$T,"="&amp;C116)/32,"_"&amp;COUNTIF(Data!$T:$T,"="&amp;C116))</f>
        <v>1</v>
      </c>
      <c r="H116">
        <f>MATCH(C116,Data!T:T,0)-1</f>
        <v>2625</v>
      </c>
      <c r="I116" s="358" t="str">
        <f ca="1">IF($G116&gt;1,(SUMPRODUCT(OFFSET(Data!H$1,$H116,,16),OFFSET(Data!H$1,$H116+16,,16))+SUMPRODUCT(OFFSET(Data!H$1,$H116+32,,16),OFFSET(Data!H$1,$H116+48,,16)))/(SUMPRODUCT(OFFSET(Data!H$1,$H116,,16),OFFSET(Data!H$1,$H116,,16))+SUMPRODUCT(OFFSET(Data!H$1,$H116+32,,16),OFFSET(Data!H$1,$H116+32,,16))),"")</f>
        <v/>
      </c>
      <c r="J116" s="358" t="str">
        <f ca="1">IF($G116&gt;1,(SUMPRODUCT(OFFSET(Data!I$1,$H116,,16),OFFSET(Data!I$1,$H116+16,,16))+SUMPRODUCT(OFFSET(Data!I$1,$H116+32,,16),OFFSET(Data!I$1,$H116+48,,16)))/(SUMPRODUCT(OFFSET(Data!I$1,$H116,,16),OFFSET(Data!I$1,$H116,,16))+SUMPRODUCT(OFFSET(Data!I$1,$H116+32,,16),OFFSET(Data!I$1,$H116+32,,16))),"")</f>
        <v/>
      </c>
      <c r="K116" s="358" t="str">
        <f ca="1">IF($G116&gt;1,(SUMPRODUCT(OFFSET(Data!J$1,$H116,,16),OFFSET(Data!J$1,$H116+16,,16))+SUMPRODUCT(OFFSET(Data!J$1,$H116+32,,16),OFFSET(Data!J$1,$H116+48,,16)))/(SUMPRODUCT(OFFSET(Data!J$1,$H116,,16),OFFSET(Data!J$1,$H116,,16))+SUMPRODUCT(OFFSET(Data!J$1,$H116+32,,16),OFFSET(Data!J$1,$H116+32,,16))),"")</f>
        <v/>
      </c>
      <c r="L116" s="358" t="str">
        <f ca="1">IF($G116&gt;1,(SUMPRODUCT(OFFSET(Data!K$1,$H116,,16),OFFSET(Data!K$1,$H116+16,,16))+SUMPRODUCT(OFFSET(Data!K$1,$H116+32,,16),OFFSET(Data!K$1,$H116+48,,16)))/(SUMPRODUCT(OFFSET(Data!K$1,$H116,,16),OFFSET(Data!K$1,$H116,,16))+SUMPRODUCT(OFFSET(Data!K$1,$H116+32,,16),OFFSET(Data!K$1,$H116+32,,16))),"")</f>
        <v/>
      </c>
      <c r="M116" s="358" t="str">
        <f ca="1">IF($G116&gt;1,(SUMPRODUCT(OFFSET(Data!L$1,$H116,,16),OFFSET(Data!L$1,$H116+16,,16))+SUMPRODUCT(OFFSET(Data!L$1,$H116+32,,16),OFFSET(Data!L$1,$H116+48,,16)))/(SUMPRODUCT(OFFSET(Data!L$1,$H116,,16),OFFSET(Data!L$1,$H116,,16))+SUMPRODUCT(OFFSET(Data!L$1,$H116+32,,16),OFFSET(Data!L$1,$H116+32,,16))),"")</f>
        <v/>
      </c>
      <c r="N116" s="358">
        <f t="shared" ca="1" si="11"/>
        <v>0</v>
      </c>
      <c r="O116" t="str">
        <f ca="1">IF($G116&gt;2,SUMPRODUCT(OFFSET(Data!$H$1,$H116+32,,32),OFFSET(Data!$H$1,$H116+64,,32)),"")</f>
        <v/>
      </c>
      <c r="P116" t="str">
        <f ca="1">IF($G116&gt;2,SUMPRODUCT(OFFSET(Data!$H$1,$H116,,32),OFFSET(Data!$H$1,$H116+64,,32)),"")</f>
        <v/>
      </c>
      <c r="Q116" s="353" t="str">
        <f ca="1">IF($G116&gt;1,INDEX(LINEST(OFFSET(Data!H$1,$H116,,16),OFFSET(Data!H$1,$H116+16,,16),1,1),3,1),"")</f>
        <v/>
      </c>
      <c r="R116" s="353" t="str">
        <f ca="1">IF($G116&gt;1,INDEX(LINEST(OFFSET(Data!I$1,$H116,,16),OFFSET(Data!I$1,$H116+16,,16),1,1),3,1),"")</f>
        <v/>
      </c>
      <c r="S116" s="353" t="str">
        <f ca="1">IF($G116&gt;1,INDEX(LINEST(OFFSET(Data!J$1,$H116,,16),OFFSET(Data!J$1,$H116+16,,16),1,1),3,1),"")</f>
        <v/>
      </c>
      <c r="T116" s="353" t="str">
        <f ca="1">IF($G116&gt;1,INDEX(LINEST(OFFSET(Data!K$1,$H116,,16),OFFSET(Data!K$1,$H116+16,,16),1,1),3,1),"")</f>
        <v/>
      </c>
      <c r="U116" s="353" t="str">
        <f ca="1">IF($G116&gt;1,INDEX(LINEST(OFFSET(Data!L$1,$H116,,16),OFFSET(Data!L$1,$H116+16,,16),1,1),3,1),"")</f>
        <v/>
      </c>
      <c r="V116" s="354" t="str">
        <f t="shared" si="12"/>
        <v/>
      </c>
      <c r="W116" s="355" t="str">
        <f>IF(ISERROR(VLOOKUP($C116,Dates!$A:$C,1,FALSE)),"",VLOOKUP($C116,Dates!$A:$C,MATCH(W$1,Dates!$A$1:$C$1,0),FALSE))</f>
        <v/>
      </c>
      <c r="X116" s="355" t="str">
        <f>IF(ISERROR(VLOOKUP($C116,Dates!$A:$C,1,FALSE)),"",VLOOKUP($C116,Dates!$A:$C,MATCH(X$1,Dates!$A$1:$C$1,0),FALSE))</f>
        <v/>
      </c>
      <c r="Y116" s="355" t="str">
        <f>IF(ISERROR(VLOOKUP($C116,Dates!$A:$C,1,FALSE)),"",VLOOKUP($C116,Dates!$A:$C,MATCH(Y$1,Dates!$A$1:$C$1,0),FALSE))</f>
        <v/>
      </c>
    </row>
    <row r="117" spans="1:25" x14ac:dyDescent="0.25">
      <c r="A117">
        <v>147</v>
      </c>
      <c r="B117" t="s">
        <v>66</v>
      </c>
      <c r="C117" t="str">
        <f t="shared" si="9"/>
        <v>147PM</v>
      </c>
      <c r="E117">
        <f t="shared" si="13"/>
        <v>1</v>
      </c>
      <c r="F117">
        <f t="shared" si="10"/>
        <v>1</v>
      </c>
      <c r="G117">
        <f>IF(MOD(COUNTIF(Data!$T:$T,"="&amp;C117),32)=0,COUNTIF(Data!$T:$T,"="&amp;C117)/32,"_"&amp;COUNTIF(Data!$T:$T,"="&amp;C117))</f>
        <v>1</v>
      </c>
      <c r="H117">
        <f>MATCH(C117,Data!T:T,0)-1</f>
        <v>2689</v>
      </c>
      <c r="I117" s="358" t="str">
        <f ca="1">IF($G117&gt;1,(SUMPRODUCT(OFFSET(Data!H$1,$H117,,16),OFFSET(Data!H$1,$H117+16,,16))+SUMPRODUCT(OFFSET(Data!H$1,$H117+32,,16),OFFSET(Data!H$1,$H117+48,,16)))/(SUMPRODUCT(OFFSET(Data!H$1,$H117,,16),OFFSET(Data!H$1,$H117,,16))+SUMPRODUCT(OFFSET(Data!H$1,$H117+32,,16),OFFSET(Data!H$1,$H117+32,,16))),"")</f>
        <v/>
      </c>
      <c r="J117" s="358" t="str">
        <f ca="1">IF($G117&gt;1,(SUMPRODUCT(OFFSET(Data!I$1,$H117,,16),OFFSET(Data!I$1,$H117+16,,16))+SUMPRODUCT(OFFSET(Data!I$1,$H117+32,,16),OFFSET(Data!I$1,$H117+48,,16)))/(SUMPRODUCT(OFFSET(Data!I$1,$H117,,16),OFFSET(Data!I$1,$H117,,16))+SUMPRODUCT(OFFSET(Data!I$1,$H117+32,,16),OFFSET(Data!I$1,$H117+32,,16))),"")</f>
        <v/>
      </c>
      <c r="K117" s="358" t="str">
        <f ca="1">IF($G117&gt;1,(SUMPRODUCT(OFFSET(Data!J$1,$H117,,16),OFFSET(Data!J$1,$H117+16,,16))+SUMPRODUCT(OFFSET(Data!J$1,$H117+32,,16),OFFSET(Data!J$1,$H117+48,,16)))/(SUMPRODUCT(OFFSET(Data!J$1,$H117,,16),OFFSET(Data!J$1,$H117,,16))+SUMPRODUCT(OFFSET(Data!J$1,$H117+32,,16),OFFSET(Data!J$1,$H117+32,,16))),"")</f>
        <v/>
      </c>
      <c r="L117" s="358" t="str">
        <f ca="1">IF($G117&gt;1,(SUMPRODUCT(OFFSET(Data!K$1,$H117,,16),OFFSET(Data!K$1,$H117+16,,16))+SUMPRODUCT(OFFSET(Data!K$1,$H117+32,,16),OFFSET(Data!K$1,$H117+48,,16)))/(SUMPRODUCT(OFFSET(Data!K$1,$H117,,16),OFFSET(Data!K$1,$H117,,16))+SUMPRODUCT(OFFSET(Data!K$1,$H117+32,,16),OFFSET(Data!K$1,$H117+32,,16))),"")</f>
        <v/>
      </c>
      <c r="M117" s="358" t="str">
        <f ca="1">IF($G117&gt;1,(SUMPRODUCT(OFFSET(Data!L$1,$H117,,16),OFFSET(Data!L$1,$H117+16,,16))+SUMPRODUCT(OFFSET(Data!L$1,$H117+32,,16),OFFSET(Data!L$1,$H117+48,,16)))/(SUMPRODUCT(OFFSET(Data!L$1,$H117,,16),OFFSET(Data!L$1,$H117,,16))+SUMPRODUCT(OFFSET(Data!L$1,$H117+32,,16),OFFSET(Data!L$1,$H117+32,,16))),"")</f>
        <v/>
      </c>
      <c r="N117" s="358">
        <f t="shared" ca="1" si="11"/>
        <v>0</v>
      </c>
      <c r="O117" t="str">
        <f ca="1">IF($G117&gt;2,SUMPRODUCT(OFFSET(Data!$H$1,$H117+32,,32),OFFSET(Data!$H$1,$H117+64,,32)),"")</f>
        <v/>
      </c>
      <c r="P117" t="str">
        <f ca="1">IF($G117&gt;2,SUMPRODUCT(OFFSET(Data!$H$1,$H117,,32),OFFSET(Data!$H$1,$H117+64,,32)),"")</f>
        <v/>
      </c>
      <c r="Q117" s="353" t="str">
        <f ca="1">IF($G117&gt;1,INDEX(LINEST(OFFSET(Data!H$1,$H117,,16),OFFSET(Data!H$1,$H117+16,,16),1,1),3,1),"")</f>
        <v/>
      </c>
      <c r="R117" s="353" t="str">
        <f ca="1">IF($G117&gt;1,INDEX(LINEST(OFFSET(Data!I$1,$H117,,16),OFFSET(Data!I$1,$H117+16,,16),1,1),3,1),"")</f>
        <v/>
      </c>
      <c r="S117" s="353" t="str">
        <f ca="1">IF($G117&gt;1,INDEX(LINEST(OFFSET(Data!J$1,$H117,,16),OFFSET(Data!J$1,$H117+16,,16),1,1),3,1),"")</f>
        <v/>
      </c>
      <c r="T117" s="353" t="str">
        <f ca="1">IF($G117&gt;1,INDEX(LINEST(OFFSET(Data!K$1,$H117,,16),OFFSET(Data!K$1,$H117+16,,16),1,1),3,1),"")</f>
        <v/>
      </c>
      <c r="U117" s="353" t="str">
        <f ca="1">IF($G117&gt;1,INDEX(LINEST(OFFSET(Data!L$1,$H117,,16),OFFSET(Data!L$1,$H117+16,,16),1,1),3,1),"")</f>
        <v/>
      </c>
      <c r="V117" s="354" t="str">
        <f t="shared" si="12"/>
        <v/>
      </c>
      <c r="W117" s="355" t="str">
        <f>IF(ISERROR(VLOOKUP($C117,Dates!$A:$C,1,FALSE)),"",VLOOKUP($C117,Dates!$A:$C,MATCH(W$1,Dates!$A$1:$C$1,0),FALSE))</f>
        <v/>
      </c>
      <c r="X117" s="355" t="str">
        <f>IF(ISERROR(VLOOKUP($C117,Dates!$A:$C,1,FALSE)),"",VLOOKUP($C117,Dates!$A:$C,MATCH(X$1,Dates!$A$1:$C$1,0),FALSE))</f>
        <v/>
      </c>
      <c r="Y117" s="355" t="str">
        <f>IF(ISERROR(VLOOKUP($C117,Dates!$A:$C,1,FALSE)),"",VLOOKUP($C117,Dates!$A:$C,MATCH(Y$1,Dates!$A$1:$C$1,0),FALSE))</f>
        <v/>
      </c>
    </row>
    <row r="118" spans="1:25" x14ac:dyDescent="0.25">
      <c r="A118">
        <v>148</v>
      </c>
      <c r="B118" t="s">
        <v>66</v>
      </c>
      <c r="C118" t="str">
        <f t="shared" si="9"/>
        <v>148PM</v>
      </c>
      <c r="E118" t="e">
        <f t="shared" si="13"/>
        <v>#N/A</v>
      </c>
      <c r="F118" t="e">
        <f t="shared" si="10"/>
        <v>#N/A</v>
      </c>
      <c r="G118">
        <f>IF(MOD(COUNTIF(Data!$T:$T,"="&amp;C118),32)=0,COUNTIF(Data!$T:$T,"="&amp;C118)/32,"_"&amp;COUNTIF(Data!$T:$T,"="&amp;C118))</f>
        <v>0</v>
      </c>
      <c r="H118" t="e">
        <f>MATCH(C118,Data!T:T,0)-1</f>
        <v>#N/A</v>
      </c>
      <c r="I118" s="358" t="str">
        <f ca="1">IF($G118&gt;1,(SUMPRODUCT(OFFSET(Data!H$1,$H118,,16),OFFSET(Data!H$1,$H118+16,,16))+SUMPRODUCT(OFFSET(Data!H$1,$H118+32,,16),OFFSET(Data!H$1,$H118+48,,16)))/(SUMPRODUCT(OFFSET(Data!H$1,$H118,,16),OFFSET(Data!H$1,$H118,,16))+SUMPRODUCT(OFFSET(Data!H$1,$H118+32,,16),OFFSET(Data!H$1,$H118+32,,16))),"")</f>
        <v/>
      </c>
      <c r="J118" s="358" t="str">
        <f ca="1">IF($G118&gt;1,(SUMPRODUCT(OFFSET(Data!I$1,$H118,,16),OFFSET(Data!I$1,$H118+16,,16))+SUMPRODUCT(OFFSET(Data!I$1,$H118+32,,16),OFFSET(Data!I$1,$H118+48,,16)))/(SUMPRODUCT(OFFSET(Data!I$1,$H118,,16),OFFSET(Data!I$1,$H118,,16))+SUMPRODUCT(OFFSET(Data!I$1,$H118+32,,16),OFFSET(Data!I$1,$H118+32,,16))),"")</f>
        <v/>
      </c>
      <c r="K118" s="358" t="str">
        <f ca="1">IF($G118&gt;1,(SUMPRODUCT(OFFSET(Data!J$1,$H118,,16),OFFSET(Data!J$1,$H118+16,,16))+SUMPRODUCT(OFFSET(Data!J$1,$H118+32,,16),OFFSET(Data!J$1,$H118+48,,16)))/(SUMPRODUCT(OFFSET(Data!J$1,$H118,,16),OFFSET(Data!J$1,$H118,,16))+SUMPRODUCT(OFFSET(Data!J$1,$H118+32,,16),OFFSET(Data!J$1,$H118+32,,16))),"")</f>
        <v/>
      </c>
      <c r="L118" s="358" t="str">
        <f ca="1">IF($G118&gt;1,(SUMPRODUCT(OFFSET(Data!K$1,$H118,,16),OFFSET(Data!K$1,$H118+16,,16))+SUMPRODUCT(OFFSET(Data!K$1,$H118+32,,16),OFFSET(Data!K$1,$H118+48,,16)))/(SUMPRODUCT(OFFSET(Data!K$1,$H118,,16),OFFSET(Data!K$1,$H118,,16))+SUMPRODUCT(OFFSET(Data!K$1,$H118+32,,16),OFFSET(Data!K$1,$H118+32,,16))),"")</f>
        <v/>
      </c>
      <c r="M118" s="358" t="str">
        <f ca="1">IF($G118&gt;1,(SUMPRODUCT(OFFSET(Data!L$1,$H118,,16),OFFSET(Data!L$1,$H118+16,,16))+SUMPRODUCT(OFFSET(Data!L$1,$H118+32,,16),OFFSET(Data!L$1,$H118+48,,16)))/(SUMPRODUCT(OFFSET(Data!L$1,$H118,,16),OFFSET(Data!L$1,$H118,,16))+SUMPRODUCT(OFFSET(Data!L$1,$H118+32,,16),OFFSET(Data!L$1,$H118+32,,16))),"")</f>
        <v/>
      </c>
      <c r="N118" s="358">
        <f t="shared" ca="1" si="11"/>
        <v>0</v>
      </c>
      <c r="O118" t="str">
        <f ca="1">IF($G118&gt;2,SUMPRODUCT(OFFSET(Data!$H$1,$H118+32,,32),OFFSET(Data!$H$1,$H118+64,,32)),"")</f>
        <v/>
      </c>
      <c r="P118" t="str">
        <f ca="1">IF($G118&gt;2,SUMPRODUCT(OFFSET(Data!$H$1,$H118,,32),OFFSET(Data!$H$1,$H118+64,,32)),"")</f>
        <v/>
      </c>
      <c r="Q118" s="353" t="str">
        <f ca="1">IF($G118&gt;1,INDEX(LINEST(OFFSET(Data!H$1,$H118,,16),OFFSET(Data!H$1,$H118+16,,16),1,1),3,1),"")</f>
        <v/>
      </c>
      <c r="R118" s="353" t="str">
        <f ca="1">IF($G118&gt;1,INDEX(LINEST(OFFSET(Data!I$1,$H118,,16),OFFSET(Data!I$1,$H118+16,,16),1,1),3,1),"")</f>
        <v/>
      </c>
      <c r="S118" s="353" t="str">
        <f ca="1">IF($G118&gt;1,INDEX(LINEST(OFFSET(Data!J$1,$H118,,16),OFFSET(Data!J$1,$H118+16,,16),1,1),3,1),"")</f>
        <v/>
      </c>
      <c r="T118" s="353" t="str">
        <f ca="1">IF($G118&gt;1,INDEX(LINEST(OFFSET(Data!K$1,$H118,,16),OFFSET(Data!K$1,$H118+16,,16),1,1),3,1),"")</f>
        <v/>
      </c>
      <c r="U118" s="353" t="str">
        <f ca="1">IF($G118&gt;1,INDEX(LINEST(OFFSET(Data!L$1,$H118,,16),OFFSET(Data!L$1,$H118+16,,16),1,1),3,1),"")</f>
        <v/>
      </c>
      <c r="V118" s="354" t="str">
        <f t="shared" si="12"/>
        <v/>
      </c>
      <c r="W118" s="355" t="str">
        <f>IF(ISERROR(VLOOKUP($C118,Dates!$A:$C,1,FALSE)),"",VLOOKUP($C118,Dates!$A:$C,MATCH(W$1,Dates!$A$1:$C$1,0),FALSE))</f>
        <v/>
      </c>
      <c r="X118" s="355" t="str">
        <f>IF(ISERROR(VLOOKUP($C118,Dates!$A:$C,1,FALSE)),"",VLOOKUP($C118,Dates!$A:$C,MATCH(X$1,Dates!$A$1:$C$1,0),FALSE))</f>
        <v/>
      </c>
      <c r="Y118" s="355" t="str">
        <f>IF(ISERROR(VLOOKUP($C118,Dates!$A:$C,1,FALSE)),"",VLOOKUP($C118,Dates!$A:$C,MATCH(Y$1,Dates!$A$1:$C$1,0),FALSE))</f>
        <v/>
      </c>
    </row>
    <row r="119" spans="1:25" x14ac:dyDescent="0.25">
      <c r="A119">
        <v>149</v>
      </c>
      <c r="B119" t="s">
        <v>66</v>
      </c>
      <c r="C119" t="str">
        <f t="shared" si="9"/>
        <v>149PM</v>
      </c>
      <c r="E119" t="e">
        <f t="shared" si="13"/>
        <v>#N/A</v>
      </c>
      <c r="F119" t="e">
        <f t="shared" si="10"/>
        <v>#N/A</v>
      </c>
      <c r="G119">
        <f>IF(MOD(COUNTIF(Data!$T:$T,"="&amp;C119),32)=0,COUNTIF(Data!$T:$T,"="&amp;C119)/32,"_"&amp;COUNTIF(Data!$T:$T,"="&amp;C119))</f>
        <v>0</v>
      </c>
      <c r="H119" t="e">
        <f>MATCH(C119,Data!T:T,0)-1</f>
        <v>#N/A</v>
      </c>
      <c r="I119" s="358" t="str">
        <f ca="1">IF($G119&gt;1,(SUMPRODUCT(OFFSET(Data!H$1,$H119,,16),OFFSET(Data!H$1,$H119+16,,16))+SUMPRODUCT(OFFSET(Data!H$1,$H119+32,,16),OFFSET(Data!H$1,$H119+48,,16)))/(SUMPRODUCT(OFFSET(Data!H$1,$H119,,16),OFFSET(Data!H$1,$H119,,16))+SUMPRODUCT(OFFSET(Data!H$1,$H119+32,,16),OFFSET(Data!H$1,$H119+32,,16))),"")</f>
        <v/>
      </c>
      <c r="J119" s="358" t="str">
        <f ca="1">IF($G119&gt;1,(SUMPRODUCT(OFFSET(Data!I$1,$H119,,16),OFFSET(Data!I$1,$H119+16,,16))+SUMPRODUCT(OFFSET(Data!I$1,$H119+32,,16),OFFSET(Data!I$1,$H119+48,,16)))/(SUMPRODUCT(OFFSET(Data!I$1,$H119,,16),OFFSET(Data!I$1,$H119,,16))+SUMPRODUCT(OFFSET(Data!I$1,$H119+32,,16),OFFSET(Data!I$1,$H119+32,,16))),"")</f>
        <v/>
      </c>
      <c r="K119" s="358" t="str">
        <f ca="1">IF($G119&gt;1,(SUMPRODUCT(OFFSET(Data!J$1,$H119,,16),OFFSET(Data!J$1,$H119+16,,16))+SUMPRODUCT(OFFSET(Data!J$1,$H119+32,,16),OFFSET(Data!J$1,$H119+48,,16)))/(SUMPRODUCT(OFFSET(Data!J$1,$H119,,16),OFFSET(Data!J$1,$H119,,16))+SUMPRODUCT(OFFSET(Data!J$1,$H119+32,,16),OFFSET(Data!J$1,$H119+32,,16))),"")</f>
        <v/>
      </c>
      <c r="L119" s="358" t="str">
        <f ca="1">IF($G119&gt;1,(SUMPRODUCT(OFFSET(Data!K$1,$H119,,16),OFFSET(Data!K$1,$H119+16,,16))+SUMPRODUCT(OFFSET(Data!K$1,$H119+32,,16),OFFSET(Data!K$1,$H119+48,,16)))/(SUMPRODUCT(OFFSET(Data!K$1,$H119,,16),OFFSET(Data!K$1,$H119,,16))+SUMPRODUCT(OFFSET(Data!K$1,$H119+32,,16),OFFSET(Data!K$1,$H119+32,,16))),"")</f>
        <v/>
      </c>
      <c r="M119" s="358" t="str">
        <f ca="1">IF($G119&gt;1,(SUMPRODUCT(OFFSET(Data!L$1,$H119,,16),OFFSET(Data!L$1,$H119+16,,16))+SUMPRODUCT(OFFSET(Data!L$1,$H119+32,,16),OFFSET(Data!L$1,$H119+48,,16)))/(SUMPRODUCT(OFFSET(Data!L$1,$H119,,16),OFFSET(Data!L$1,$H119,,16))+SUMPRODUCT(OFFSET(Data!L$1,$H119+32,,16),OFFSET(Data!L$1,$H119+32,,16))),"")</f>
        <v/>
      </c>
      <c r="N119" s="358">
        <f t="shared" ca="1" si="11"/>
        <v>0</v>
      </c>
      <c r="O119" t="str">
        <f ca="1">IF($G119&gt;2,SUMPRODUCT(OFFSET(Data!$H$1,$H119+32,,32),OFFSET(Data!$H$1,$H119+64,,32)),"")</f>
        <v/>
      </c>
      <c r="P119" t="str">
        <f ca="1">IF($G119&gt;2,SUMPRODUCT(OFFSET(Data!$H$1,$H119,,32),OFFSET(Data!$H$1,$H119+64,,32)),"")</f>
        <v/>
      </c>
      <c r="Q119" s="353" t="str">
        <f ca="1">IF($G119&gt;1,INDEX(LINEST(OFFSET(Data!H$1,$H119,,16),OFFSET(Data!H$1,$H119+16,,16),1,1),3,1),"")</f>
        <v/>
      </c>
      <c r="R119" s="353" t="str">
        <f ca="1">IF($G119&gt;1,INDEX(LINEST(OFFSET(Data!I$1,$H119,,16),OFFSET(Data!I$1,$H119+16,,16),1,1),3,1),"")</f>
        <v/>
      </c>
      <c r="S119" s="353" t="str">
        <f ca="1">IF($G119&gt;1,INDEX(LINEST(OFFSET(Data!J$1,$H119,,16),OFFSET(Data!J$1,$H119+16,,16),1,1),3,1),"")</f>
        <v/>
      </c>
      <c r="T119" s="353" t="str">
        <f ca="1">IF($G119&gt;1,INDEX(LINEST(OFFSET(Data!K$1,$H119,,16),OFFSET(Data!K$1,$H119+16,,16),1,1),3,1),"")</f>
        <v/>
      </c>
      <c r="U119" s="353" t="str">
        <f ca="1">IF($G119&gt;1,INDEX(LINEST(OFFSET(Data!L$1,$H119,,16),OFFSET(Data!L$1,$H119+16,,16),1,1),3,1),"")</f>
        <v/>
      </c>
      <c r="V119" s="354" t="str">
        <f t="shared" si="12"/>
        <v/>
      </c>
      <c r="W119" s="355" t="str">
        <f>IF(ISERROR(VLOOKUP($C119,Dates!$A:$C,1,FALSE)),"",VLOOKUP($C119,Dates!$A:$C,MATCH(W$1,Dates!$A$1:$C$1,0),FALSE))</f>
        <v/>
      </c>
      <c r="X119" s="355" t="str">
        <f>IF(ISERROR(VLOOKUP($C119,Dates!$A:$C,1,FALSE)),"",VLOOKUP($C119,Dates!$A:$C,MATCH(X$1,Dates!$A$1:$C$1,0),FALSE))</f>
        <v/>
      </c>
      <c r="Y119" s="355" t="str">
        <f>IF(ISERROR(VLOOKUP($C119,Dates!$A:$C,1,FALSE)),"",VLOOKUP($C119,Dates!$A:$C,MATCH(Y$1,Dates!$A$1:$C$1,0),FALSE))</f>
        <v/>
      </c>
    </row>
    <row r="120" spans="1:25" x14ac:dyDescent="0.25">
      <c r="A120">
        <v>150</v>
      </c>
      <c r="B120" t="s">
        <v>66</v>
      </c>
      <c r="C120" t="str">
        <f t="shared" si="9"/>
        <v>150PM</v>
      </c>
      <c r="E120" t="e">
        <f t="shared" si="13"/>
        <v>#N/A</v>
      </c>
      <c r="F120" t="e">
        <f t="shared" si="10"/>
        <v>#N/A</v>
      </c>
      <c r="G120">
        <f>IF(MOD(COUNTIF(Data!$T:$T,"="&amp;C120),32)=0,COUNTIF(Data!$T:$T,"="&amp;C120)/32,"_"&amp;COUNTIF(Data!$T:$T,"="&amp;C120))</f>
        <v>0</v>
      </c>
      <c r="H120" t="e">
        <f>MATCH(C120,Data!T:T,0)-1</f>
        <v>#N/A</v>
      </c>
      <c r="I120" s="358" t="str">
        <f ca="1">IF($G120&gt;1,(SUMPRODUCT(OFFSET(Data!H$1,$H120,,16),OFFSET(Data!H$1,$H120+16,,16))+SUMPRODUCT(OFFSET(Data!H$1,$H120+32,,16),OFFSET(Data!H$1,$H120+48,,16)))/(SUMPRODUCT(OFFSET(Data!H$1,$H120,,16),OFFSET(Data!H$1,$H120,,16))+SUMPRODUCT(OFFSET(Data!H$1,$H120+32,,16),OFFSET(Data!H$1,$H120+32,,16))),"")</f>
        <v/>
      </c>
      <c r="J120" s="358" t="str">
        <f ca="1">IF($G120&gt;1,(SUMPRODUCT(OFFSET(Data!I$1,$H120,,16),OFFSET(Data!I$1,$H120+16,,16))+SUMPRODUCT(OFFSET(Data!I$1,$H120+32,,16),OFFSET(Data!I$1,$H120+48,,16)))/(SUMPRODUCT(OFFSET(Data!I$1,$H120,,16),OFFSET(Data!I$1,$H120,,16))+SUMPRODUCT(OFFSET(Data!I$1,$H120+32,,16),OFFSET(Data!I$1,$H120+32,,16))),"")</f>
        <v/>
      </c>
      <c r="K120" s="358" t="str">
        <f ca="1">IF($G120&gt;1,(SUMPRODUCT(OFFSET(Data!J$1,$H120,,16),OFFSET(Data!J$1,$H120+16,,16))+SUMPRODUCT(OFFSET(Data!J$1,$H120+32,,16),OFFSET(Data!J$1,$H120+48,,16)))/(SUMPRODUCT(OFFSET(Data!J$1,$H120,,16),OFFSET(Data!J$1,$H120,,16))+SUMPRODUCT(OFFSET(Data!J$1,$H120+32,,16),OFFSET(Data!J$1,$H120+32,,16))),"")</f>
        <v/>
      </c>
      <c r="L120" s="358" t="str">
        <f ca="1">IF($G120&gt;1,(SUMPRODUCT(OFFSET(Data!K$1,$H120,,16),OFFSET(Data!K$1,$H120+16,,16))+SUMPRODUCT(OFFSET(Data!K$1,$H120+32,,16),OFFSET(Data!K$1,$H120+48,,16)))/(SUMPRODUCT(OFFSET(Data!K$1,$H120,,16),OFFSET(Data!K$1,$H120,,16))+SUMPRODUCT(OFFSET(Data!K$1,$H120+32,,16),OFFSET(Data!K$1,$H120+32,,16))),"")</f>
        <v/>
      </c>
      <c r="M120" s="358" t="str">
        <f ca="1">IF($G120&gt;1,(SUMPRODUCT(OFFSET(Data!L$1,$H120,,16),OFFSET(Data!L$1,$H120+16,,16))+SUMPRODUCT(OFFSET(Data!L$1,$H120+32,,16),OFFSET(Data!L$1,$H120+48,,16)))/(SUMPRODUCT(OFFSET(Data!L$1,$H120,,16),OFFSET(Data!L$1,$H120,,16))+SUMPRODUCT(OFFSET(Data!L$1,$H120+32,,16),OFFSET(Data!L$1,$H120+32,,16))),"")</f>
        <v/>
      </c>
      <c r="N120" s="358">
        <f t="shared" ca="1" si="11"/>
        <v>0</v>
      </c>
      <c r="O120" t="str">
        <f ca="1">IF($G120&gt;2,SUMPRODUCT(OFFSET(Data!$H$1,$H120+32,,32),OFFSET(Data!$H$1,$H120+64,,32)),"")</f>
        <v/>
      </c>
      <c r="P120" t="str">
        <f ca="1">IF($G120&gt;2,SUMPRODUCT(OFFSET(Data!$H$1,$H120,,32),OFFSET(Data!$H$1,$H120+64,,32)),"")</f>
        <v/>
      </c>
      <c r="Q120" s="353" t="str">
        <f ca="1">IF($G120&gt;1,INDEX(LINEST(OFFSET(Data!H$1,$H120,,16),OFFSET(Data!H$1,$H120+16,,16),1,1),3,1),"")</f>
        <v/>
      </c>
      <c r="R120" s="353" t="str">
        <f ca="1">IF($G120&gt;1,INDEX(LINEST(OFFSET(Data!I$1,$H120,,16),OFFSET(Data!I$1,$H120+16,,16),1,1),3,1),"")</f>
        <v/>
      </c>
      <c r="S120" s="353" t="str">
        <f ca="1">IF($G120&gt;1,INDEX(LINEST(OFFSET(Data!J$1,$H120,,16),OFFSET(Data!J$1,$H120+16,,16),1,1),3,1),"")</f>
        <v/>
      </c>
      <c r="T120" s="353" t="str">
        <f ca="1">IF($G120&gt;1,INDEX(LINEST(OFFSET(Data!K$1,$H120,,16),OFFSET(Data!K$1,$H120+16,,16),1,1),3,1),"")</f>
        <v/>
      </c>
      <c r="U120" s="353" t="str">
        <f ca="1">IF($G120&gt;1,INDEX(LINEST(OFFSET(Data!L$1,$H120,,16),OFFSET(Data!L$1,$H120+16,,16),1,1),3,1),"")</f>
        <v/>
      </c>
      <c r="V120" s="354" t="str">
        <f t="shared" si="12"/>
        <v/>
      </c>
      <c r="W120" s="355" t="str">
        <f>IF(ISERROR(VLOOKUP($C120,Dates!$A:$C,1,FALSE)),"",VLOOKUP($C120,Dates!$A:$C,MATCH(W$1,Dates!$A$1:$C$1,0),FALSE))</f>
        <v/>
      </c>
      <c r="X120" s="355" t="str">
        <f>IF(ISERROR(VLOOKUP($C120,Dates!$A:$C,1,FALSE)),"",VLOOKUP($C120,Dates!$A:$C,MATCH(X$1,Dates!$A$1:$C$1,0),FALSE))</f>
        <v/>
      </c>
      <c r="Y120" s="355" t="str">
        <f>IF(ISERROR(VLOOKUP($C120,Dates!$A:$C,1,FALSE)),"",VLOOKUP($C120,Dates!$A:$C,MATCH(Y$1,Dates!$A$1:$C$1,0),FALSE))</f>
        <v/>
      </c>
    </row>
    <row r="121" spans="1:25" x14ac:dyDescent="0.25">
      <c r="A121">
        <v>151</v>
      </c>
      <c r="B121" t="s">
        <v>66</v>
      </c>
      <c r="C121" t="str">
        <f t="shared" si="9"/>
        <v>151PM</v>
      </c>
      <c r="E121" t="e">
        <f t="shared" si="13"/>
        <v>#N/A</v>
      </c>
      <c r="F121" t="e">
        <f t="shared" si="10"/>
        <v>#N/A</v>
      </c>
      <c r="G121">
        <f>IF(MOD(COUNTIF(Data!$T:$T,"="&amp;C121),32)=0,COUNTIF(Data!$T:$T,"="&amp;C121)/32,"_"&amp;COUNTIF(Data!$T:$T,"="&amp;C121))</f>
        <v>0</v>
      </c>
      <c r="H121" t="e">
        <f>MATCH(C121,Data!T:T,0)-1</f>
        <v>#N/A</v>
      </c>
      <c r="I121" s="358" t="str">
        <f ca="1">IF($G121&gt;1,(SUMPRODUCT(OFFSET(Data!H$1,$H121,,16),OFFSET(Data!H$1,$H121+16,,16))+SUMPRODUCT(OFFSET(Data!H$1,$H121+32,,16),OFFSET(Data!H$1,$H121+48,,16)))/(SUMPRODUCT(OFFSET(Data!H$1,$H121,,16),OFFSET(Data!H$1,$H121,,16))+SUMPRODUCT(OFFSET(Data!H$1,$H121+32,,16),OFFSET(Data!H$1,$H121+32,,16))),"")</f>
        <v/>
      </c>
      <c r="J121" s="358" t="str">
        <f ca="1">IF($G121&gt;1,(SUMPRODUCT(OFFSET(Data!I$1,$H121,,16),OFFSET(Data!I$1,$H121+16,,16))+SUMPRODUCT(OFFSET(Data!I$1,$H121+32,,16),OFFSET(Data!I$1,$H121+48,,16)))/(SUMPRODUCT(OFFSET(Data!I$1,$H121,,16),OFFSET(Data!I$1,$H121,,16))+SUMPRODUCT(OFFSET(Data!I$1,$H121+32,,16),OFFSET(Data!I$1,$H121+32,,16))),"")</f>
        <v/>
      </c>
      <c r="K121" s="358" t="str">
        <f ca="1">IF($G121&gt;1,(SUMPRODUCT(OFFSET(Data!J$1,$H121,,16),OFFSET(Data!J$1,$H121+16,,16))+SUMPRODUCT(OFFSET(Data!J$1,$H121+32,,16),OFFSET(Data!J$1,$H121+48,,16)))/(SUMPRODUCT(OFFSET(Data!J$1,$H121,,16),OFFSET(Data!J$1,$H121,,16))+SUMPRODUCT(OFFSET(Data!J$1,$H121+32,,16),OFFSET(Data!J$1,$H121+32,,16))),"")</f>
        <v/>
      </c>
      <c r="L121" s="358" t="str">
        <f ca="1">IF($G121&gt;1,(SUMPRODUCT(OFFSET(Data!K$1,$H121,,16),OFFSET(Data!K$1,$H121+16,,16))+SUMPRODUCT(OFFSET(Data!K$1,$H121+32,,16),OFFSET(Data!K$1,$H121+48,,16)))/(SUMPRODUCT(OFFSET(Data!K$1,$H121,,16),OFFSET(Data!K$1,$H121,,16))+SUMPRODUCT(OFFSET(Data!K$1,$H121+32,,16),OFFSET(Data!K$1,$H121+32,,16))),"")</f>
        <v/>
      </c>
      <c r="M121" s="358" t="str">
        <f ca="1">IF($G121&gt;1,(SUMPRODUCT(OFFSET(Data!L$1,$H121,,16),OFFSET(Data!L$1,$H121+16,,16))+SUMPRODUCT(OFFSET(Data!L$1,$H121+32,,16),OFFSET(Data!L$1,$H121+48,,16)))/(SUMPRODUCT(OFFSET(Data!L$1,$H121,,16),OFFSET(Data!L$1,$H121,,16))+SUMPRODUCT(OFFSET(Data!L$1,$H121+32,,16),OFFSET(Data!L$1,$H121+32,,16))),"")</f>
        <v/>
      </c>
      <c r="N121" s="358">
        <f t="shared" ca="1" si="11"/>
        <v>0</v>
      </c>
      <c r="O121" t="str">
        <f ca="1">IF($G121&gt;2,SUMPRODUCT(OFFSET(Data!$H$1,$H121+32,,32),OFFSET(Data!$H$1,$H121+64,,32)),"")</f>
        <v/>
      </c>
      <c r="P121" t="str">
        <f ca="1">IF($G121&gt;2,SUMPRODUCT(OFFSET(Data!$H$1,$H121,,32),OFFSET(Data!$H$1,$H121+64,,32)),"")</f>
        <v/>
      </c>
      <c r="Q121" s="353" t="str">
        <f ca="1">IF($G121&gt;1,INDEX(LINEST(OFFSET(Data!H$1,$H121,,16),OFFSET(Data!H$1,$H121+16,,16),1,1),3,1),"")</f>
        <v/>
      </c>
      <c r="R121" s="353" t="str">
        <f ca="1">IF($G121&gt;1,INDEX(LINEST(OFFSET(Data!I$1,$H121,,16),OFFSET(Data!I$1,$H121+16,,16),1,1),3,1),"")</f>
        <v/>
      </c>
      <c r="S121" s="353" t="str">
        <f ca="1">IF($G121&gt;1,INDEX(LINEST(OFFSET(Data!J$1,$H121,,16),OFFSET(Data!J$1,$H121+16,,16),1,1),3,1),"")</f>
        <v/>
      </c>
      <c r="T121" s="353" t="str">
        <f ca="1">IF($G121&gt;1,INDEX(LINEST(OFFSET(Data!K$1,$H121,,16),OFFSET(Data!K$1,$H121+16,,16),1,1),3,1),"")</f>
        <v/>
      </c>
      <c r="U121" s="353" t="str">
        <f ca="1">IF($G121&gt;1,INDEX(LINEST(OFFSET(Data!L$1,$H121,,16),OFFSET(Data!L$1,$H121+16,,16),1,1),3,1),"")</f>
        <v/>
      </c>
      <c r="V121" s="354" t="str">
        <f t="shared" si="12"/>
        <v/>
      </c>
      <c r="W121" s="355" t="str">
        <f>IF(ISERROR(VLOOKUP($C121,Dates!$A:$C,1,FALSE)),"",VLOOKUP($C121,Dates!$A:$C,MATCH(W$1,Dates!$A$1:$C$1,0),FALSE))</f>
        <v/>
      </c>
      <c r="X121" s="355" t="str">
        <f>IF(ISERROR(VLOOKUP($C121,Dates!$A:$C,1,FALSE)),"",VLOOKUP($C121,Dates!$A:$C,MATCH(X$1,Dates!$A$1:$C$1,0),FALSE))</f>
        <v/>
      </c>
      <c r="Y121" s="355" t="str">
        <f>IF(ISERROR(VLOOKUP($C121,Dates!$A:$C,1,FALSE)),"",VLOOKUP($C121,Dates!$A:$C,MATCH(Y$1,Dates!$A$1:$C$1,0),FALSE))</f>
        <v/>
      </c>
    </row>
    <row r="122" spans="1:25" x14ac:dyDescent="0.25">
      <c r="A122">
        <v>152</v>
      </c>
      <c r="B122" t="s">
        <v>66</v>
      </c>
      <c r="C122" t="str">
        <f t="shared" si="9"/>
        <v>152PM</v>
      </c>
      <c r="E122">
        <f t="shared" si="13"/>
        <v>1</v>
      </c>
      <c r="F122">
        <f t="shared" si="10"/>
        <v>1</v>
      </c>
      <c r="G122">
        <f>IF(MOD(COUNTIF(Data!$T:$T,"="&amp;C122),32)=0,COUNTIF(Data!$T:$T,"="&amp;C122)/32,"_"&amp;COUNTIF(Data!$T:$T,"="&amp;C122))</f>
        <v>1</v>
      </c>
      <c r="H122">
        <f>MATCH(C122,Data!T:T,0)-1</f>
        <v>2753</v>
      </c>
      <c r="I122" s="358" t="str">
        <f ca="1">IF($G122&gt;1,(SUMPRODUCT(OFFSET(Data!H$1,$H122,,16),OFFSET(Data!H$1,$H122+16,,16))+SUMPRODUCT(OFFSET(Data!H$1,$H122+32,,16),OFFSET(Data!H$1,$H122+48,,16)))/(SUMPRODUCT(OFFSET(Data!H$1,$H122,,16),OFFSET(Data!H$1,$H122,,16))+SUMPRODUCT(OFFSET(Data!H$1,$H122+32,,16),OFFSET(Data!H$1,$H122+32,,16))),"")</f>
        <v/>
      </c>
      <c r="J122" s="358" t="str">
        <f ca="1">IF($G122&gt;1,(SUMPRODUCT(OFFSET(Data!I$1,$H122,,16),OFFSET(Data!I$1,$H122+16,,16))+SUMPRODUCT(OFFSET(Data!I$1,$H122+32,,16),OFFSET(Data!I$1,$H122+48,,16)))/(SUMPRODUCT(OFFSET(Data!I$1,$H122,,16),OFFSET(Data!I$1,$H122,,16))+SUMPRODUCT(OFFSET(Data!I$1,$H122+32,,16),OFFSET(Data!I$1,$H122+32,,16))),"")</f>
        <v/>
      </c>
      <c r="K122" s="358" t="str">
        <f ca="1">IF($G122&gt;1,(SUMPRODUCT(OFFSET(Data!J$1,$H122,,16),OFFSET(Data!J$1,$H122+16,,16))+SUMPRODUCT(OFFSET(Data!J$1,$H122+32,,16),OFFSET(Data!J$1,$H122+48,,16)))/(SUMPRODUCT(OFFSET(Data!J$1,$H122,,16),OFFSET(Data!J$1,$H122,,16))+SUMPRODUCT(OFFSET(Data!J$1,$H122+32,,16),OFFSET(Data!J$1,$H122+32,,16))),"")</f>
        <v/>
      </c>
      <c r="L122" s="358" t="str">
        <f ca="1">IF($G122&gt;1,(SUMPRODUCT(OFFSET(Data!K$1,$H122,,16),OFFSET(Data!K$1,$H122+16,,16))+SUMPRODUCT(OFFSET(Data!K$1,$H122+32,,16),OFFSET(Data!K$1,$H122+48,,16)))/(SUMPRODUCT(OFFSET(Data!K$1,$H122,,16),OFFSET(Data!K$1,$H122,,16))+SUMPRODUCT(OFFSET(Data!K$1,$H122+32,,16),OFFSET(Data!K$1,$H122+32,,16))),"")</f>
        <v/>
      </c>
      <c r="M122" s="358" t="str">
        <f ca="1">IF($G122&gt;1,(SUMPRODUCT(OFFSET(Data!L$1,$H122,,16),OFFSET(Data!L$1,$H122+16,,16))+SUMPRODUCT(OFFSET(Data!L$1,$H122+32,,16),OFFSET(Data!L$1,$H122+48,,16)))/(SUMPRODUCT(OFFSET(Data!L$1,$H122,,16),OFFSET(Data!L$1,$H122,,16))+SUMPRODUCT(OFFSET(Data!L$1,$H122+32,,16),OFFSET(Data!L$1,$H122+32,,16))),"")</f>
        <v/>
      </c>
      <c r="N122" s="358">
        <f t="shared" ca="1" si="11"/>
        <v>0</v>
      </c>
      <c r="O122" t="str">
        <f ca="1">IF($G122&gt;2,SUMPRODUCT(OFFSET(Data!$H$1,$H122+32,,32),OFFSET(Data!$H$1,$H122+64,,32)),"")</f>
        <v/>
      </c>
      <c r="P122" t="str">
        <f ca="1">IF($G122&gt;2,SUMPRODUCT(OFFSET(Data!$H$1,$H122,,32),OFFSET(Data!$H$1,$H122+64,,32)),"")</f>
        <v/>
      </c>
      <c r="Q122" s="353" t="str">
        <f ca="1">IF($G122&gt;1,INDEX(LINEST(OFFSET(Data!H$1,$H122,,16),OFFSET(Data!H$1,$H122+16,,16),1,1),3,1),"")</f>
        <v/>
      </c>
      <c r="R122" s="353" t="str">
        <f ca="1">IF($G122&gt;1,INDEX(LINEST(OFFSET(Data!I$1,$H122,,16),OFFSET(Data!I$1,$H122+16,,16),1,1),3,1),"")</f>
        <v/>
      </c>
      <c r="S122" s="353" t="str">
        <f ca="1">IF($G122&gt;1,INDEX(LINEST(OFFSET(Data!J$1,$H122,,16),OFFSET(Data!J$1,$H122+16,,16),1,1),3,1),"")</f>
        <v/>
      </c>
      <c r="T122" s="353" t="str">
        <f ca="1">IF($G122&gt;1,INDEX(LINEST(OFFSET(Data!K$1,$H122,,16),OFFSET(Data!K$1,$H122+16,,16),1,1),3,1),"")</f>
        <v/>
      </c>
      <c r="U122" s="353" t="str">
        <f ca="1">IF($G122&gt;1,INDEX(LINEST(OFFSET(Data!L$1,$H122,,16),OFFSET(Data!L$1,$H122+16,,16),1,1),3,1),"")</f>
        <v/>
      </c>
      <c r="V122" s="354" t="str">
        <f t="shared" si="12"/>
        <v/>
      </c>
      <c r="W122" s="355" t="str">
        <f>IF(ISERROR(VLOOKUP($C122,Dates!$A:$C,1,FALSE)),"",VLOOKUP($C122,Dates!$A:$C,MATCH(W$1,Dates!$A$1:$C$1,0),FALSE))</f>
        <v/>
      </c>
      <c r="X122" s="355" t="str">
        <f>IF(ISERROR(VLOOKUP($C122,Dates!$A:$C,1,FALSE)),"",VLOOKUP($C122,Dates!$A:$C,MATCH(X$1,Dates!$A$1:$C$1,0),FALSE))</f>
        <v/>
      </c>
      <c r="Y122" s="355" t="str">
        <f>IF(ISERROR(VLOOKUP($C122,Dates!$A:$C,1,FALSE)),"",VLOOKUP($C122,Dates!$A:$C,MATCH(Y$1,Dates!$A$1:$C$1,0),FALSE))</f>
        <v/>
      </c>
    </row>
    <row r="123" spans="1:25" x14ac:dyDescent="0.25">
      <c r="A123">
        <v>153</v>
      </c>
      <c r="B123" t="s">
        <v>66</v>
      </c>
      <c r="C123" t="str">
        <f t="shared" si="9"/>
        <v>153PM</v>
      </c>
      <c r="E123" t="e">
        <f t="shared" si="13"/>
        <v>#N/A</v>
      </c>
      <c r="F123" t="e">
        <f t="shared" si="10"/>
        <v>#N/A</v>
      </c>
      <c r="G123">
        <f>IF(MOD(COUNTIF(Data!$T:$T,"="&amp;C123),32)=0,COUNTIF(Data!$T:$T,"="&amp;C123)/32,"_"&amp;COUNTIF(Data!$T:$T,"="&amp;C123))</f>
        <v>0</v>
      </c>
      <c r="H123" t="e">
        <f>MATCH(C123,Data!T:T,0)-1</f>
        <v>#N/A</v>
      </c>
      <c r="I123" s="358" t="str">
        <f ca="1">IF($G123&gt;1,(SUMPRODUCT(OFFSET(Data!H$1,$H123,,16),OFFSET(Data!H$1,$H123+16,,16))+SUMPRODUCT(OFFSET(Data!H$1,$H123+32,,16),OFFSET(Data!H$1,$H123+48,,16)))/(SUMPRODUCT(OFFSET(Data!H$1,$H123,,16),OFFSET(Data!H$1,$H123,,16))+SUMPRODUCT(OFFSET(Data!H$1,$H123+32,,16),OFFSET(Data!H$1,$H123+32,,16))),"")</f>
        <v/>
      </c>
      <c r="J123" s="358" t="str">
        <f ca="1">IF($G123&gt;1,(SUMPRODUCT(OFFSET(Data!I$1,$H123,,16),OFFSET(Data!I$1,$H123+16,,16))+SUMPRODUCT(OFFSET(Data!I$1,$H123+32,,16),OFFSET(Data!I$1,$H123+48,,16)))/(SUMPRODUCT(OFFSET(Data!I$1,$H123,,16),OFFSET(Data!I$1,$H123,,16))+SUMPRODUCT(OFFSET(Data!I$1,$H123+32,,16),OFFSET(Data!I$1,$H123+32,,16))),"")</f>
        <v/>
      </c>
      <c r="K123" s="358" t="str">
        <f ca="1">IF($G123&gt;1,(SUMPRODUCT(OFFSET(Data!J$1,$H123,,16),OFFSET(Data!J$1,$H123+16,,16))+SUMPRODUCT(OFFSET(Data!J$1,$H123+32,,16),OFFSET(Data!J$1,$H123+48,,16)))/(SUMPRODUCT(OFFSET(Data!J$1,$H123,,16),OFFSET(Data!J$1,$H123,,16))+SUMPRODUCT(OFFSET(Data!J$1,$H123+32,,16),OFFSET(Data!J$1,$H123+32,,16))),"")</f>
        <v/>
      </c>
      <c r="L123" s="358" t="str">
        <f ca="1">IF($G123&gt;1,(SUMPRODUCT(OFFSET(Data!K$1,$H123,,16),OFFSET(Data!K$1,$H123+16,,16))+SUMPRODUCT(OFFSET(Data!K$1,$H123+32,,16),OFFSET(Data!K$1,$H123+48,,16)))/(SUMPRODUCT(OFFSET(Data!K$1,$H123,,16),OFFSET(Data!K$1,$H123,,16))+SUMPRODUCT(OFFSET(Data!K$1,$H123+32,,16),OFFSET(Data!K$1,$H123+32,,16))),"")</f>
        <v/>
      </c>
      <c r="M123" s="358" t="str">
        <f ca="1">IF($G123&gt;1,(SUMPRODUCT(OFFSET(Data!L$1,$H123,,16),OFFSET(Data!L$1,$H123+16,,16))+SUMPRODUCT(OFFSET(Data!L$1,$H123+32,,16),OFFSET(Data!L$1,$H123+48,,16)))/(SUMPRODUCT(OFFSET(Data!L$1,$H123,,16),OFFSET(Data!L$1,$H123,,16))+SUMPRODUCT(OFFSET(Data!L$1,$H123+32,,16),OFFSET(Data!L$1,$H123+32,,16))),"")</f>
        <v/>
      </c>
      <c r="N123" s="358">
        <f t="shared" ca="1" si="11"/>
        <v>0</v>
      </c>
      <c r="O123" t="str">
        <f ca="1">IF($G123&gt;2,SUMPRODUCT(OFFSET(Data!$H$1,$H123+32,,32),OFFSET(Data!$H$1,$H123+64,,32)),"")</f>
        <v/>
      </c>
      <c r="P123" t="str">
        <f ca="1">IF($G123&gt;2,SUMPRODUCT(OFFSET(Data!$H$1,$H123,,32),OFFSET(Data!$H$1,$H123+64,,32)),"")</f>
        <v/>
      </c>
      <c r="Q123" s="353" t="str">
        <f ca="1">IF($G123&gt;1,INDEX(LINEST(OFFSET(Data!H$1,$H123,,16),OFFSET(Data!H$1,$H123+16,,16),1,1),3,1),"")</f>
        <v/>
      </c>
      <c r="R123" s="353" t="str">
        <f ca="1">IF($G123&gt;1,INDEX(LINEST(OFFSET(Data!I$1,$H123,,16),OFFSET(Data!I$1,$H123+16,,16),1,1),3,1),"")</f>
        <v/>
      </c>
      <c r="S123" s="353" t="str">
        <f ca="1">IF($G123&gt;1,INDEX(LINEST(OFFSET(Data!J$1,$H123,,16),OFFSET(Data!J$1,$H123+16,,16),1,1),3,1),"")</f>
        <v/>
      </c>
      <c r="T123" s="353" t="str">
        <f ca="1">IF($G123&gt;1,INDEX(LINEST(OFFSET(Data!K$1,$H123,,16),OFFSET(Data!K$1,$H123+16,,16),1,1),3,1),"")</f>
        <v/>
      </c>
      <c r="U123" s="353" t="str">
        <f ca="1">IF($G123&gt;1,INDEX(LINEST(OFFSET(Data!L$1,$H123,,16),OFFSET(Data!L$1,$H123+16,,16),1,1),3,1),"")</f>
        <v/>
      </c>
      <c r="V123" s="354" t="str">
        <f t="shared" si="12"/>
        <v/>
      </c>
      <c r="W123" s="355" t="str">
        <f>IF(ISERROR(VLOOKUP($C123,Dates!$A:$C,1,FALSE)),"",VLOOKUP($C123,Dates!$A:$C,MATCH(W$1,Dates!$A$1:$C$1,0),FALSE))</f>
        <v/>
      </c>
      <c r="X123" s="355" t="str">
        <f>IF(ISERROR(VLOOKUP($C123,Dates!$A:$C,1,FALSE)),"",VLOOKUP($C123,Dates!$A:$C,MATCH(X$1,Dates!$A$1:$C$1,0),FALSE))</f>
        <v/>
      </c>
      <c r="Y123" s="355" t="str">
        <f>IF(ISERROR(VLOOKUP($C123,Dates!$A:$C,1,FALSE)),"",VLOOKUP($C123,Dates!$A:$C,MATCH(Y$1,Dates!$A$1:$C$1,0),FALSE))</f>
        <v/>
      </c>
    </row>
    <row r="124" spans="1:25" x14ac:dyDescent="0.25">
      <c r="A124">
        <v>154</v>
      </c>
      <c r="B124" t="s">
        <v>66</v>
      </c>
      <c r="C124" t="str">
        <f t="shared" si="9"/>
        <v>154PM</v>
      </c>
      <c r="E124" t="e">
        <f t="shared" si="13"/>
        <v>#N/A</v>
      </c>
      <c r="F124" t="e">
        <f t="shared" si="10"/>
        <v>#N/A</v>
      </c>
      <c r="G124">
        <f>IF(MOD(COUNTIF(Data!$T:$T,"="&amp;C124),32)=0,COUNTIF(Data!$T:$T,"="&amp;C124)/32,"_"&amp;COUNTIF(Data!$T:$T,"="&amp;C124))</f>
        <v>0</v>
      </c>
      <c r="H124" t="e">
        <f>MATCH(C124,Data!T:T,0)-1</f>
        <v>#N/A</v>
      </c>
      <c r="I124" s="358" t="str">
        <f ca="1">IF($G124&gt;1,(SUMPRODUCT(OFFSET(Data!H$1,$H124,,16),OFFSET(Data!H$1,$H124+16,,16))+SUMPRODUCT(OFFSET(Data!H$1,$H124+32,,16),OFFSET(Data!H$1,$H124+48,,16)))/(SUMPRODUCT(OFFSET(Data!H$1,$H124,,16),OFFSET(Data!H$1,$H124,,16))+SUMPRODUCT(OFFSET(Data!H$1,$H124+32,,16),OFFSET(Data!H$1,$H124+32,,16))),"")</f>
        <v/>
      </c>
      <c r="J124" s="358" t="str">
        <f ca="1">IF($G124&gt;1,(SUMPRODUCT(OFFSET(Data!I$1,$H124,,16),OFFSET(Data!I$1,$H124+16,,16))+SUMPRODUCT(OFFSET(Data!I$1,$H124+32,,16),OFFSET(Data!I$1,$H124+48,,16)))/(SUMPRODUCT(OFFSET(Data!I$1,$H124,,16),OFFSET(Data!I$1,$H124,,16))+SUMPRODUCT(OFFSET(Data!I$1,$H124+32,,16),OFFSET(Data!I$1,$H124+32,,16))),"")</f>
        <v/>
      </c>
      <c r="K124" s="358" t="str">
        <f ca="1">IF($G124&gt;1,(SUMPRODUCT(OFFSET(Data!J$1,$H124,,16),OFFSET(Data!J$1,$H124+16,,16))+SUMPRODUCT(OFFSET(Data!J$1,$H124+32,,16),OFFSET(Data!J$1,$H124+48,,16)))/(SUMPRODUCT(OFFSET(Data!J$1,$H124,,16),OFFSET(Data!J$1,$H124,,16))+SUMPRODUCT(OFFSET(Data!J$1,$H124+32,,16),OFFSET(Data!J$1,$H124+32,,16))),"")</f>
        <v/>
      </c>
      <c r="L124" s="358" t="str">
        <f ca="1">IF($G124&gt;1,(SUMPRODUCT(OFFSET(Data!K$1,$H124,,16),OFFSET(Data!K$1,$H124+16,,16))+SUMPRODUCT(OFFSET(Data!K$1,$H124+32,,16),OFFSET(Data!K$1,$H124+48,,16)))/(SUMPRODUCT(OFFSET(Data!K$1,$H124,,16),OFFSET(Data!K$1,$H124,,16))+SUMPRODUCT(OFFSET(Data!K$1,$H124+32,,16),OFFSET(Data!K$1,$H124+32,,16))),"")</f>
        <v/>
      </c>
      <c r="M124" s="358" t="str">
        <f ca="1">IF($G124&gt;1,(SUMPRODUCT(OFFSET(Data!L$1,$H124,,16),OFFSET(Data!L$1,$H124+16,,16))+SUMPRODUCT(OFFSET(Data!L$1,$H124+32,,16),OFFSET(Data!L$1,$H124+48,,16)))/(SUMPRODUCT(OFFSET(Data!L$1,$H124,,16),OFFSET(Data!L$1,$H124,,16))+SUMPRODUCT(OFFSET(Data!L$1,$H124+32,,16),OFFSET(Data!L$1,$H124+32,,16))),"")</f>
        <v/>
      </c>
      <c r="N124" s="358">
        <f t="shared" ca="1" si="11"/>
        <v>0</v>
      </c>
      <c r="O124" t="str">
        <f ca="1">IF($G124&gt;2,SUMPRODUCT(OFFSET(Data!$H$1,$H124+32,,32),OFFSET(Data!$H$1,$H124+64,,32)),"")</f>
        <v/>
      </c>
      <c r="P124" t="str">
        <f ca="1">IF($G124&gt;2,SUMPRODUCT(OFFSET(Data!$H$1,$H124,,32),OFFSET(Data!$H$1,$H124+64,,32)),"")</f>
        <v/>
      </c>
      <c r="Q124" s="353" t="str">
        <f ca="1">IF($G124&gt;1,INDEX(LINEST(OFFSET(Data!H$1,$H124,,16),OFFSET(Data!H$1,$H124+16,,16),1,1),3,1),"")</f>
        <v/>
      </c>
      <c r="R124" s="353" t="str">
        <f ca="1">IF($G124&gt;1,INDEX(LINEST(OFFSET(Data!I$1,$H124,,16),OFFSET(Data!I$1,$H124+16,,16),1,1),3,1),"")</f>
        <v/>
      </c>
      <c r="S124" s="353" t="str">
        <f ca="1">IF($G124&gt;1,INDEX(LINEST(OFFSET(Data!J$1,$H124,,16),OFFSET(Data!J$1,$H124+16,,16),1,1),3,1),"")</f>
        <v/>
      </c>
      <c r="T124" s="353" t="str">
        <f ca="1">IF($G124&gt;1,INDEX(LINEST(OFFSET(Data!K$1,$H124,,16),OFFSET(Data!K$1,$H124+16,,16),1,1),3,1),"")</f>
        <v/>
      </c>
      <c r="U124" s="353" t="str">
        <f ca="1">IF($G124&gt;1,INDEX(LINEST(OFFSET(Data!L$1,$H124,,16),OFFSET(Data!L$1,$H124+16,,16),1,1),3,1),"")</f>
        <v/>
      </c>
      <c r="V124" s="354" t="str">
        <f t="shared" si="12"/>
        <v/>
      </c>
      <c r="W124" s="355" t="str">
        <f>IF(ISERROR(VLOOKUP($C124,Dates!$A:$C,1,FALSE)),"",VLOOKUP($C124,Dates!$A:$C,MATCH(W$1,Dates!$A$1:$C$1,0),FALSE))</f>
        <v/>
      </c>
      <c r="X124" s="355" t="str">
        <f>IF(ISERROR(VLOOKUP($C124,Dates!$A:$C,1,FALSE)),"",VLOOKUP($C124,Dates!$A:$C,MATCH(X$1,Dates!$A$1:$C$1,0),FALSE))</f>
        <v/>
      </c>
      <c r="Y124" s="355" t="str">
        <f>IF(ISERROR(VLOOKUP($C124,Dates!$A:$C,1,FALSE)),"",VLOOKUP($C124,Dates!$A:$C,MATCH(Y$1,Dates!$A$1:$C$1,0),FALSE))</f>
        <v/>
      </c>
    </row>
    <row r="125" spans="1:25" x14ac:dyDescent="0.25">
      <c r="A125">
        <v>155</v>
      </c>
      <c r="B125" t="s">
        <v>66</v>
      </c>
      <c r="C125" t="str">
        <f t="shared" si="9"/>
        <v>155PM</v>
      </c>
      <c r="E125">
        <f t="shared" si="13"/>
        <v>1</v>
      </c>
      <c r="F125">
        <f t="shared" si="10"/>
        <v>1</v>
      </c>
      <c r="G125">
        <f>IF(MOD(COUNTIF(Data!$T:$T,"="&amp;C125),32)=0,COUNTIF(Data!$T:$T,"="&amp;C125)/32,"_"&amp;COUNTIF(Data!$T:$T,"="&amp;C125))</f>
        <v>1</v>
      </c>
      <c r="H125">
        <f>MATCH(C125,Data!T:T,0)-1</f>
        <v>2817</v>
      </c>
      <c r="I125" s="358" t="str">
        <f ca="1">IF($G125&gt;1,(SUMPRODUCT(OFFSET(Data!H$1,$H125,,16),OFFSET(Data!H$1,$H125+16,,16))+SUMPRODUCT(OFFSET(Data!H$1,$H125+32,,16),OFFSET(Data!H$1,$H125+48,,16)))/(SUMPRODUCT(OFFSET(Data!H$1,$H125,,16),OFFSET(Data!H$1,$H125,,16))+SUMPRODUCT(OFFSET(Data!H$1,$H125+32,,16),OFFSET(Data!H$1,$H125+32,,16))),"")</f>
        <v/>
      </c>
      <c r="J125" s="358" t="str">
        <f ca="1">IF($G125&gt;1,(SUMPRODUCT(OFFSET(Data!I$1,$H125,,16),OFFSET(Data!I$1,$H125+16,,16))+SUMPRODUCT(OFFSET(Data!I$1,$H125+32,,16),OFFSET(Data!I$1,$H125+48,,16)))/(SUMPRODUCT(OFFSET(Data!I$1,$H125,,16),OFFSET(Data!I$1,$H125,,16))+SUMPRODUCT(OFFSET(Data!I$1,$H125+32,,16),OFFSET(Data!I$1,$H125+32,,16))),"")</f>
        <v/>
      </c>
      <c r="K125" s="358" t="str">
        <f ca="1">IF($G125&gt;1,(SUMPRODUCT(OFFSET(Data!J$1,$H125,,16),OFFSET(Data!J$1,$H125+16,,16))+SUMPRODUCT(OFFSET(Data!J$1,$H125+32,,16),OFFSET(Data!J$1,$H125+48,,16)))/(SUMPRODUCT(OFFSET(Data!J$1,$H125,,16),OFFSET(Data!J$1,$H125,,16))+SUMPRODUCT(OFFSET(Data!J$1,$H125+32,,16),OFFSET(Data!J$1,$H125+32,,16))),"")</f>
        <v/>
      </c>
      <c r="L125" s="358" t="str">
        <f ca="1">IF($G125&gt;1,(SUMPRODUCT(OFFSET(Data!K$1,$H125,,16),OFFSET(Data!K$1,$H125+16,,16))+SUMPRODUCT(OFFSET(Data!K$1,$H125+32,,16),OFFSET(Data!K$1,$H125+48,,16)))/(SUMPRODUCT(OFFSET(Data!K$1,$H125,,16),OFFSET(Data!K$1,$H125,,16))+SUMPRODUCT(OFFSET(Data!K$1,$H125+32,,16),OFFSET(Data!K$1,$H125+32,,16))),"")</f>
        <v/>
      </c>
      <c r="M125" s="358" t="str">
        <f ca="1">IF($G125&gt;1,(SUMPRODUCT(OFFSET(Data!L$1,$H125,,16),OFFSET(Data!L$1,$H125+16,,16))+SUMPRODUCT(OFFSET(Data!L$1,$H125+32,,16),OFFSET(Data!L$1,$H125+48,,16)))/(SUMPRODUCT(OFFSET(Data!L$1,$H125,,16),OFFSET(Data!L$1,$H125,,16))+SUMPRODUCT(OFFSET(Data!L$1,$H125+32,,16),OFFSET(Data!L$1,$H125+32,,16))),"")</f>
        <v/>
      </c>
      <c r="N125" s="358">
        <f t="shared" ca="1" si="11"/>
        <v>0</v>
      </c>
      <c r="O125" t="str">
        <f ca="1">IF($G125&gt;2,SUMPRODUCT(OFFSET(Data!$H$1,$H125+32,,32),OFFSET(Data!$H$1,$H125+64,,32)),"")</f>
        <v/>
      </c>
      <c r="P125" t="str">
        <f ca="1">IF($G125&gt;2,SUMPRODUCT(OFFSET(Data!$H$1,$H125,,32),OFFSET(Data!$H$1,$H125+64,,32)),"")</f>
        <v/>
      </c>
      <c r="Q125" s="353" t="str">
        <f ca="1">IF($G125&gt;1,INDEX(LINEST(OFFSET(Data!H$1,$H125,,16),OFFSET(Data!H$1,$H125+16,,16),1,1),3,1),"")</f>
        <v/>
      </c>
      <c r="R125" s="353" t="str">
        <f ca="1">IF($G125&gt;1,INDEX(LINEST(OFFSET(Data!I$1,$H125,,16),OFFSET(Data!I$1,$H125+16,,16),1,1),3,1),"")</f>
        <v/>
      </c>
      <c r="S125" s="353" t="str">
        <f ca="1">IF($G125&gt;1,INDEX(LINEST(OFFSET(Data!J$1,$H125,,16),OFFSET(Data!J$1,$H125+16,,16),1,1),3,1),"")</f>
        <v/>
      </c>
      <c r="T125" s="353" t="str">
        <f ca="1">IF($G125&gt;1,INDEX(LINEST(OFFSET(Data!K$1,$H125,,16),OFFSET(Data!K$1,$H125+16,,16),1,1),3,1),"")</f>
        <v/>
      </c>
      <c r="U125" s="353" t="str">
        <f ca="1">IF($G125&gt;1,INDEX(LINEST(OFFSET(Data!L$1,$H125,,16),OFFSET(Data!L$1,$H125+16,,16),1,1),3,1),"")</f>
        <v/>
      </c>
      <c r="V125" s="354" t="str">
        <f t="shared" si="12"/>
        <v/>
      </c>
      <c r="W125" s="355" t="str">
        <f>IF(ISERROR(VLOOKUP($C125,Dates!$A:$C,1,FALSE)),"",VLOOKUP($C125,Dates!$A:$C,MATCH(W$1,Dates!$A$1:$C$1,0),FALSE))</f>
        <v/>
      </c>
      <c r="X125" s="355" t="str">
        <f>IF(ISERROR(VLOOKUP($C125,Dates!$A:$C,1,FALSE)),"",VLOOKUP($C125,Dates!$A:$C,MATCH(X$1,Dates!$A$1:$C$1,0),FALSE))</f>
        <v/>
      </c>
      <c r="Y125" s="355" t="str">
        <f>IF(ISERROR(VLOOKUP($C125,Dates!$A:$C,1,FALSE)),"",VLOOKUP($C125,Dates!$A:$C,MATCH(Y$1,Dates!$A$1:$C$1,0),FALSE))</f>
        <v/>
      </c>
    </row>
    <row r="126" spans="1:25" x14ac:dyDescent="0.25">
      <c r="A126">
        <v>156</v>
      </c>
      <c r="B126" t="s">
        <v>66</v>
      </c>
      <c r="C126" t="str">
        <f t="shared" si="9"/>
        <v>156PM</v>
      </c>
      <c r="E126">
        <f t="shared" si="13"/>
        <v>1</v>
      </c>
      <c r="F126">
        <f t="shared" si="10"/>
        <v>1</v>
      </c>
      <c r="G126">
        <f>IF(MOD(COUNTIF(Data!$T:$T,"="&amp;C126),32)=0,COUNTIF(Data!$T:$T,"="&amp;C126)/32,"_"&amp;COUNTIF(Data!$T:$T,"="&amp;C126))</f>
        <v>1</v>
      </c>
      <c r="H126">
        <f>MATCH(C126,Data!T:T,0)-1</f>
        <v>2881</v>
      </c>
      <c r="I126" s="358" t="str">
        <f ca="1">IF($G126&gt;1,(SUMPRODUCT(OFFSET(Data!H$1,$H126,,16),OFFSET(Data!H$1,$H126+16,,16))+SUMPRODUCT(OFFSET(Data!H$1,$H126+32,,16),OFFSET(Data!H$1,$H126+48,,16)))/(SUMPRODUCT(OFFSET(Data!H$1,$H126,,16),OFFSET(Data!H$1,$H126,,16))+SUMPRODUCT(OFFSET(Data!H$1,$H126+32,,16),OFFSET(Data!H$1,$H126+32,,16))),"")</f>
        <v/>
      </c>
      <c r="J126" s="358" t="str">
        <f ca="1">IF($G126&gt;1,(SUMPRODUCT(OFFSET(Data!I$1,$H126,,16),OFFSET(Data!I$1,$H126+16,,16))+SUMPRODUCT(OFFSET(Data!I$1,$H126+32,,16),OFFSET(Data!I$1,$H126+48,,16)))/(SUMPRODUCT(OFFSET(Data!I$1,$H126,,16),OFFSET(Data!I$1,$H126,,16))+SUMPRODUCT(OFFSET(Data!I$1,$H126+32,,16),OFFSET(Data!I$1,$H126+32,,16))),"")</f>
        <v/>
      </c>
      <c r="K126" s="358" t="str">
        <f ca="1">IF($G126&gt;1,(SUMPRODUCT(OFFSET(Data!J$1,$H126,,16),OFFSET(Data!J$1,$H126+16,,16))+SUMPRODUCT(OFFSET(Data!J$1,$H126+32,,16),OFFSET(Data!J$1,$H126+48,,16)))/(SUMPRODUCT(OFFSET(Data!J$1,$H126,,16),OFFSET(Data!J$1,$H126,,16))+SUMPRODUCT(OFFSET(Data!J$1,$H126+32,,16),OFFSET(Data!J$1,$H126+32,,16))),"")</f>
        <v/>
      </c>
      <c r="L126" s="358" t="str">
        <f ca="1">IF($G126&gt;1,(SUMPRODUCT(OFFSET(Data!K$1,$H126,,16),OFFSET(Data!K$1,$H126+16,,16))+SUMPRODUCT(OFFSET(Data!K$1,$H126+32,,16),OFFSET(Data!K$1,$H126+48,,16)))/(SUMPRODUCT(OFFSET(Data!K$1,$H126,,16),OFFSET(Data!K$1,$H126,,16))+SUMPRODUCT(OFFSET(Data!K$1,$H126+32,,16),OFFSET(Data!K$1,$H126+32,,16))),"")</f>
        <v/>
      </c>
      <c r="M126" s="358" t="str">
        <f ca="1">IF($G126&gt;1,(SUMPRODUCT(OFFSET(Data!L$1,$H126,,16),OFFSET(Data!L$1,$H126+16,,16))+SUMPRODUCT(OFFSET(Data!L$1,$H126+32,,16),OFFSET(Data!L$1,$H126+48,,16)))/(SUMPRODUCT(OFFSET(Data!L$1,$H126,,16),OFFSET(Data!L$1,$H126,,16))+SUMPRODUCT(OFFSET(Data!L$1,$H126+32,,16),OFFSET(Data!L$1,$H126+32,,16))),"")</f>
        <v/>
      </c>
      <c r="N126" s="358">
        <f t="shared" ca="1" si="11"/>
        <v>0</v>
      </c>
      <c r="O126" t="str">
        <f ca="1">IF($G126&gt;2,SUMPRODUCT(OFFSET(Data!$H$1,$H126+32,,32),OFFSET(Data!$H$1,$H126+64,,32)),"")</f>
        <v/>
      </c>
      <c r="P126" t="str">
        <f ca="1">IF($G126&gt;2,SUMPRODUCT(OFFSET(Data!$H$1,$H126,,32),OFFSET(Data!$H$1,$H126+64,,32)),"")</f>
        <v/>
      </c>
      <c r="Q126" s="353" t="str">
        <f ca="1">IF($G126&gt;1,INDEX(LINEST(OFFSET(Data!H$1,$H126,,16),OFFSET(Data!H$1,$H126+16,,16),1,1),3,1),"")</f>
        <v/>
      </c>
      <c r="R126" s="353" t="str">
        <f ca="1">IF($G126&gt;1,INDEX(LINEST(OFFSET(Data!I$1,$H126,,16),OFFSET(Data!I$1,$H126+16,,16),1,1),3,1),"")</f>
        <v/>
      </c>
      <c r="S126" s="353" t="str">
        <f ca="1">IF($G126&gt;1,INDEX(LINEST(OFFSET(Data!J$1,$H126,,16),OFFSET(Data!J$1,$H126+16,,16),1,1),3,1),"")</f>
        <v/>
      </c>
      <c r="T126" s="353" t="str">
        <f ca="1">IF($G126&gt;1,INDEX(LINEST(OFFSET(Data!K$1,$H126,,16),OFFSET(Data!K$1,$H126+16,,16),1,1),3,1),"")</f>
        <v/>
      </c>
      <c r="U126" s="353" t="str">
        <f ca="1">IF($G126&gt;1,INDEX(LINEST(OFFSET(Data!L$1,$H126,,16),OFFSET(Data!L$1,$H126+16,,16),1,1),3,1),"")</f>
        <v/>
      </c>
      <c r="V126" s="354" t="str">
        <f t="shared" si="12"/>
        <v/>
      </c>
      <c r="W126" s="355" t="str">
        <f>IF(ISERROR(VLOOKUP($C126,Dates!$A:$C,1,FALSE)),"",VLOOKUP($C126,Dates!$A:$C,MATCH(W$1,Dates!$A$1:$C$1,0),FALSE))</f>
        <v/>
      </c>
      <c r="X126" s="355" t="str">
        <f>IF(ISERROR(VLOOKUP($C126,Dates!$A:$C,1,FALSE)),"",VLOOKUP($C126,Dates!$A:$C,MATCH(X$1,Dates!$A$1:$C$1,0),FALSE))</f>
        <v/>
      </c>
      <c r="Y126" s="355" t="str">
        <f>IF(ISERROR(VLOOKUP($C126,Dates!$A:$C,1,FALSE)),"",VLOOKUP($C126,Dates!$A:$C,MATCH(Y$1,Dates!$A$1:$C$1,0),FALSE))</f>
        <v/>
      </c>
    </row>
    <row r="127" spans="1:25" x14ac:dyDescent="0.25">
      <c r="A127">
        <v>157</v>
      </c>
      <c r="B127" t="s">
        <v>66</v>
      </c>
      <c r="C127" t="str">
        <f t="shared" si="9"/>
        <v>157PM</v>
      </c>
      <c r="E127">
        <f t="shared" si="13"/>
        <v>1</v>
      </c>
      <c r="F127">
        <f t="shared" si="10"/>
        <v>1</v>
      </c>
      <c r="G127">
        <f>IF(MOD(COUNTIF(Data!$T:$T,"="&amp;C127),32)=0,COUNTIF(Data!$T:$T,"="&amp;C127)/32,"_"&amp;COUNTIF(Data!$T:$T,"="&amp;C127))</f>
        <v>1</v>
      </c>
      <c r="H127">
        <f>MATCH(C127,Data!T:T,0)-1</f>
        <v>2945</v>
      </c>
      <c r="I127" s="358" t="str">
        <f ca="1">IF($G127&gt;1,(SUMPRODUCT(OFFSET(Data!H$1,$H127,,16),OFFSET(Data!H$1,$H127+16,,16))+SUMPRODUCT(OFFSET(Data!H$1,$H127+32,,16),OFFSET(Data!H$1,$H127+48,,16)))/(SUMPRODUCT(OFFSET(Data!H$1,$H127,,16),OFFSET(Data!H$1,$H127,,16))+SUMPRODUCT(OFFSET(Data!H$1,$H127+32,,16),OFFSET(Data!H$1,$H127+32,,16))),"")</f>
        <v/>
      </c>
      <c r="J127" s="358" t="str">
        <f ca="1">IF($G127&gt;1,(SUMPRODUCT(OFFSET(Data!I$1,$H127,,16),OFFSET(Data!I$1,$H127+16,,16))+SUMPRODUCT(OFFSET(Data!I$1,$H127+32,,16),OFFSET(Data!I$1,$H127+48,,16)))/(SUMPRODUCT(OFFSET(Data!I$1,$H127,,16),OFFSET(Data!I$1,$H127,,16))+SUMPRODUCT(OFFSET(Data!I$1,$H127+32,,16),OFFSET(Data!I$1,$H127+32,,16))),"")</f>
        <v/>
      </c>
      <c r="K127" s="358" t="str">
        <f ca="1">IF($G127&gt;1,(SUMPRODUCT(OFFSET(Data!J$1,$H127,,16),OFFSET(Data!J$1,$H127+16,,16))+SUMPRODUCT(OFFSET(Data!J$1,$H127+32,,16),OFFSET(Data!J$1,$H127+48,,16)))/(SUMPRODUCT(OFFSET(Data!J$1,$H127,,16),OFFSET(Data!J$1,$H127,,16))+SUMPRODUCT(OFFSET(Data!J$1,$H127+32,,16),OFFSET(Data!J$1,$H127+32,,16))),"")</f>
        <v/>
      </c>
      <c r="L127" s="358" t="str">
        <f ca="1">IF($G127&gt;1,(SUMPRODUCT(OFFSET(Data!K$1,$H127,,16),OFFSET(Data!K$1,$H127+16,,16))+SUMPRODUCT(OFFSET(Data!K$1,$H127+32,,16),OFFSET(Data!K$1,$H127+48,,16)))/(SUMPRODUCT(OFFSET(Data!K$1,$H127,,16),OFFSET(Data!K$1,$H127,,16))+SUMPRODUCT(OFFSET(Data!K$1,$H127+32,,16),OFFSET(Data!K$1,$H127+32,,16))),"")</f>
        <v/>
      </c>
      <c r="M127" s="358" t="str">
        <f ca="1">IF($G127&gt;1,(SUMPRODUCT(OFFSET(Data!L$1,$H127,,16),OFFSET(Data!L$1,$H127+16,,16))+SUMPRODUCT(OFFSET(Data!L$1,$H127+32,,16),OFFSET(Data!L$1,$H127+48,,16)))/(SUMPRODUCT(OFFSET(Data!L$1,$H127,,16),OFFSET(Data!L$1,$H127,,16))+SUMPRODUCT(OFFSET(Data!L$1,$H127+32,,16),OFFSET(Data!L$1,$H127+32,,16))),"")</f>
        <v/>
      </c>
      <c r="N127" s="358">
        <f t="shared" ca="1" si="11"/>
        <v>0</v>
      </c>
      <c r="O127" t="str">
        <f ca="1">IF($G127&gt;2,SUMPRODUCT(OFFSET(Data!$H$1,$H127+32,,32),OFFSET(Data!$H$1,$H127+64,,32)),"")</f>
        <v/>
      </c>
      <c r="P127" t="str">
        <f ca="1">IF($G127&gt;2,SUMPRODUCT(OFFSET(Data!$H$1,$H127,,32),OFFSET(Data!$H$1,$H127+64,,32)),"")</f>
        <v/>
      </c>
      <c r="Q127" s="353" t="str">
        <f ca="1">IF($G127&gt;1,INDEX(LINEST(OFFSET(Data!H$1,$H127,,16),OFFSET(Data!H$1,$H127+16,,16),1,1),3,1),"")</f>
        <v/>
      </c>
      <c r="R127" s="353" t="str">
        <f ca="1">IF($G127&gt;1,INDEX(LINEST(OFFSET(Data!I$1,$H127,,16),OFFSET(Data!I$1,$H127+16,,16),1,1),3,1),"")</f>
        <v/>
      </c>
      <c r="S127" s="353" t="str">
        <f ca="1">IF($G127&gt;1,INDEX(LINEST(OFFSET(Data!J$1,$H127,,16),OFFSET(Data!J$1,$H127+16,,16),1,1),3,1),"")</f>
        <v/>
      </c>
      <c r="T127" s="353" t="str">
        <f ca="1">IF($G127&gt;1,INDEX(LINEST(OFFSET(Data!K$1,$H127,,16),OFFSET(Data!K$1,$H127+16,,16),1,1),3,1),"")</f>
        <v/>
      </c>
      <c r="U127" s="353" t="str">
        <f ca="1">IF($G127&gt;1,INDEX(LINEST(OFFSET(Data!L$1,$H127,,16),OFFSET(Data!L$1,$H127+16,,16),1,1),3,1),"")</f>
        <v/>
      </c>
      <c r="V127" s="354" t="str">
        <f t="shared" si="12"/>
        <v/>
      </c>
      <c r="W127" s="355" t="str">
        <f>IF(ISERROR(VLOOKUP($C127,Dates!$A:$C,1,FALSE)),"",VLOOKUP($C127,Dates!$A:$C,MATCH(W$1,Dates!$A$1:$C$1,0),FALSE))</f>
        <v/>
      </c>
      <c r="X127" s="355" t="str">
        <f>IF(ISERROR(VLOOKUP($C127,Dates!$A:$C,1,FALSE)),"",VLOOKUP($C127,Dates!$A:$C,MATCH(X$1,Dates!$A$1:$C$1,0),FALSE))</f>
        <v/>
      </c>
      <c r="Y127" s="355" t="str">
        <f>IF(ISERROR(VLOOKUP($C127,Dates!$A:$C,1,FALSE)),"",VLOOKUP($C127,Dates!$A:$C,MATCH(Y$1,Dates!$A$1:$C$1,0),FALSE))</f>
        <v/>
      </c>
    </row>
    <row r="128" spans="1:25" x14ac:dyDescent="0.25">
      <c r="A128">
        <v>158</v>
      </c>
      <c r="B128" t="s">
        <v>66</v>
      </c>
      <c r="C128" t="str">
        <f t="shared" si="9"/>
        <v>158PM</v>
      </c>
      <c r="E128">
        <f t="shared" si="13"/>
        <v>1</v>
      </c>
      <c r="F128">
        <f t="shared" si="10"/>
        <v>1</v>
      </c>
      <c r="G128">
        <f>IF(MOD(COUNTIF(Data!$T:$T,"="&amp;C128),32)=0,COUNTIF(Data!$T:$T,"="&amp;C128)/32,"_"&amp;COUNTIF(Data!$T:$T,"="&amp;C128))</f>
        <v>1</v>
      </c>
      <c r="H128">
        <f>MATCH(C128,Data!T:T,0)-1</f>
        <v>3009</v>
      </c>
      <c r="I128" s="358" t="str">
        <f ca="1">IF($G128&gt;1,(SUMPRODUCT(OFFSET(Data!H$1,$H128,,16),OFFSET(Data!H$1,$H128+16,,16))+SUMPRODUCT(OFFSET(Data!H$1,$H128+32,,16),OFFSET(Data!H$1,$H128+48,,16)))/(SUMPRODUCT(OFFSET(Data!H$1,$H128,,16),OFFSET(Data!H$1,$H128,,16))+SUMPRODUCT(OFFSET(Data!H$1,$H128+32,,16),OFFSET(Data!H$1,$H128+32,,16))),"")</f>
        <v/>
      </c>
      <c r="J128" s="358" t="str">
        <f ca="1">IF($G128&gt;1,(SUMPRODUCT(OFFSET(Data!I$1,$H128,,16),OFFSET(Data!I$1,$H128+16,,16))+SUMPRODUCT(OFFSET(Data!I$1,$H128+32,,16),OFFSET(Data!I$1,$H128+48,,16)))/(SUMPRODUCT(OFFSET(Data!I$1,$H128,,16),OFFSET(Data!I$1,$H128,,16))+SUMPRODUCT(OFFSET(Data!I$1,$H128+32,,16),OFFSET(Data!I$1,$H128+32,,16))),"")</f>
        <v/>
      </c>
      <c r="K128" s="358" t="str">
        <f ca="1">IF($G128&gt;1,(SUMPRODUCT(OFFSET(Data!J$1,$H128,,16),OFFSET(Data!J$1,$H128+16,,16))+SUMPRODUCT(OFFSET(Data!J$1,$H128+32,,16),OFFSET(Data!J$1,$H128+48,,16)))/(SUMPRODUCT(OFFSET(Data!J$1,$H128,,16),OFFSET(Data!J$1,$H128,,16))+SUMPRODUCT(OFFSET(Data!J$1,$H128+32,,16),OFFSET(Data!J$1,$H128+32,,16))),"")</f>
        <v/>
      </c>
      <c r="L128" s="358" t="str">
        <f ca="1">IF($G128&gt;1,(SUMPRODUCT(OFFSET(Data!K$1,$H128,,16),OFFSET(Data!K$1,$H128+16,,16))+SUMPRODUCT(OFFSET(Data!K$1,$H128+32,,16),OFFSET(Data!K$1,$H128+48,,16)))/(SUMPRODUCT(OFFSET(Data!K$1,$H128,,16),OFFSET(Data!K$1,$H128,,16))+SUMPRODUCT(OFFSET(Data!K$1,$H128+32,,16),OFFSET(Data!K$1,$H128+32,,16))),"")</f>
        <v/>
      </c>
      <c r="M128" s="358" t="str">
        <f ca="1">IF($G128&gt;1,(SUMPRODUCT(OFFSET(Data!L$1,$H128,,16),OFFSET(Data!L$1,$H128+16,,16))+SUMPRODUCT(OFFSET(Data!L$1,$H128+32,,16),OFFSET(Data!L$1,$H128+48,,16)))/(SUMPRODUCT(OFFSET(Data!L$1,$H128,,16),OFFSET(Data!L$1,$H128,,16))+SUMPRODUCT(OFFSET(Data!L$1,$H128+32,,16),OFFSET(Data!L$1,$H128+32,,16))),"")</f>
        <v/>
      </c>
      <c r="N128" s="358">
        <f t="shared" ca="1" si="11"/>
        <v>0</v>
      </c>
      <c r="O128" t="str">
        <f ca="1">IF($G128&gt;2,SUMPRODUCT(OFFSET(Data!$H$1,$H128+32,,32),OFFSET(Data!$H$1,$H128+64,,32)),"")</f>
        <v/>
      </c>
      <c r="P128" t="str">
        <f ca="1">IF($G128&gt;2,SUMPRODUCT(OFFSET(Data!$H$1,$H128,,32),OFFSET(Data!$H$1,$H128+64,,32)),"")</f>
        <v/>
      </c>
      <c r="Q128" s="353" t="str">
        <f ca="1">IF($G128&gt;1,INDEX(LINEST(OFFSET(Data!H$1,$H128,,16),OFFSET(Data!H$1,$H128+16,,16),1,1),3,1),"")</f>
        <v/>
      </c>
      <c r="R128" s="353" t="str">
        <f ca="1">IF($G128&gt;1,INDEX(LINEST(OFFSET(Data!I$1,$H128,,16),OFFSET(Data!I$1,$H128+16,,16),1,1),3,1),"")</f>
        <v/>
      </c>
      <c r="S128" s="353" t="str">
        <f ca="1">IF($G128&gt;1,INDEX(LINEST(OFFSET(Data!J$1,$H128,,16),OFFSET(Data!J$1,$H128+16,,16),1,1),3,1),"")</f>
        <v/>
      </c>
      <c r="T128" s="353" t="str">
        <f ca="1">IF($G128&gt;1,INDEX(LINEST(OFFSET(Data!K$1,$H128,,16),OFFSET(Data!K$1,$H128+16,,16),1,1),3,1),"")</f>
        <v/>
      </c>
      <c r="U128" s="353" t="str">
        <f ca="1">IF($G128&gt;1,INDEX(LINEST(OFFSET(Data!L$1,$H128,,16),OFFSET(Data!L$1,$H128+16,,16),1,1),3,1),"")</f>
        <v/>
      </c>
      <c r="V128" s="354" t="str">
        <f t="shared" si="12"/>
        <v/>
      </c>
      <c r="W128" s="355" t="str">
        <f>IF(ISERROR(VLOOKUP($C128,Dates!$A:$C,1,FALSE)),"",VLOOKUP($C128,Dates!$A:$C,MATCH(W$1,Dates!$A$1:$C$1,0),FALSE))</f>
        <v/>
      </c>
      <c r="X128" s="355" t="str">
        <f>IF(ISERROR(VLOOKUP($C128,Dates!$A:$C,1,FALSE)),"",VLOOKUP($C128,Dates!$A:$C,MATCH(X$1,Dates!$A$1:$C$1,0),FALSE))</f>
        <v/>
      </c>
      <c r="Y128" s="355" t="str">
        <f>IF(ISERROR(VLOOKUP($C128,Dates!$A:$C,1,FALSE)),"",VLOOKUP($C128,Dates!$A:$C,MATCH(Y$1,Dates!$A$1:$C$1,0),FALSE))</f>
        <v/>
      </c>
    </row>
    <row r="129" spans="1:25" x14ac:dyDescent="0.25">
      <c r="A129">
        <v>159</v>
      </c>
      <c r="B129" t="s">
        <v>66</v>
      </c>
      <c r="C129" t="str">
        <f t="shared" si="9"/>
        <v>159PM</v>
      </c>
      <c r="E129">
        <f t="shared" si="13"/>
        <v>1</v>
      </c>
      <c r="F129">
        <f t="shared" si="10"/>
        <v>1</v>
      </c>
      <c r="G129">
        <f>IF(MOD(COUNTIF(Data!$T:$T,"="&amp;C129),32)=0,COUNTIF(Data!$T:$T,"="&amp;C129)/32,"_"&amp;COUNTIF(Data!$T:$T,"="&amp;C129))</f>
        <v>1</v>
      </c>
      <c r="H129">
        <f>MATCH(C129,Data!T:T,0)-1</f>
        <v>3073</v>
      </c>
      <c r="I129" s="358" t="str">
        <f ca="1">IF($G129&gt;1,(SUMPRODUCT(OFFSET(Data!H$1,$H129,,16),OFFSET(Data!H$1,$H129+16,,16))+SUMPRODUCT(OFFSET(Data!H$1,$H129+32,,16),OFFSET(Data!H$1,$H129+48,,16)))/(SUMPRODUCT(OFFSET(Data!H$1,$H129,,16),OFFSET(Data!H$1,$H129,,16))+SUMPRODUCT(OFFSET(Data!H$1,$H129+32,,16),OFFSET(Data!H$1,$H129+32,,16))),"")</f>
        <v/>
      </c>
      <c r="J129" s="358" t="str">
        <f ca="1">IF($G129&gt;1,(SUMPRODUCT(OFFSET(Data!I$1,$H129,,16),OFFSET(Data!I$1,$H129+16,,16))+SUMPRODUCT(OFFSET(Data!I$1,$H129+32,,16),OFFSET(Data!I$1,$H129+48,,16)))/(SUMPRODUCT(OFFSET(Data!I$1,$H129,,16),OFFSET(Data!I$1,$H129,,16))+SUMPRODUCT(OFFSET(Data!I$1,$H129+32,,16),OFFSET(Data!I$1,$H129+32,,16))),"")</f>
        <v/>
      </c>
      <c r="K129" s="358" t="str">
        <f ca="1">IF($G129&gt;1,(SUMPRODUCT(OFFSET(Data!J$1,$H129,,16),OFFSET(Data!J$1,$H129+16,,16))+SUMPRODUCT(OFFSET(Data!J$1,$H129+32,,16),OFFSET(Data!J$1,$H129+48,,16)))/(SUMPRODUCT(OFFSET(Data!J$1,$H129,,16),OFFSET(Data!J$1,$H129,,16))+SUMPRODUCT(OFFSET(Data!J$1,$H129+32,,16),OFFSET(Data!J$1,$H129+32,,16))),"")</f>
        <v/>
      </c>
      <c r="L129" s="358" t="str">
        <f ca="1">IF($G129&gt;1,(SUMPRODUCT(OFFSET(Data!K$1,$H129,,16),OFFSET(Data!K$1,$H129+16,,16))+SUMPRODUCT(OFFSET(Data!K$1,$H129+32,,16),OFFSET(Data!K$1,$H129+48,,16)))/(SUMPRODUCT(OFFSET(Data!K$1,$H129,,16),OFFSET(Data!K$1,$H129,,16))+SUMPRODUCT(OFFSET(Data!K$1,$H129+32,,16),OFFSET(Data!K$1,$H129+32,,16))),"")</f>
        <v/>
      </c>
      <c r="M129" s="358" t="str">
        <f ca="1">IF($G129&gt;1,(SUMPRODUCT(OFFSET(Data!L$1,$H129,,16),OFFSET(Data!L$1,$H129+16,,16))+SUMPRODUCT(OFFSET(Data!L$1,$H129+32,,16),OFFSET(Data!L$1,$H129+48,,16)))/(SUMPRODUCT(OFFSET(Data!L$1,$H129,,16),OFFSET(Data!L$1,$H129,,16))+SUMPRODUCT(OFFSET(Data!L$1,$H129+32,,16),OFFSET(Data!L$1,$H129+32,,16))),"")</f>
        <v/>
      </c>
      <c r="N129" s="358">
        <f t="shared" ca="1" si="11"/>
        <v>0</v>
      </c>
      <c r="O129" t="str">
        <f ca="1">IF($G129&gt;2,SUMPRODUCT(OFFSET(Data!$H$1,$H129+32,,32),OFFSET(Data!$H$1,$H129+64,,32)),"")</f>
        <v/>
      </c>
      <c r="P129" t="str">
        <f ca="1">IF($G129&gt;2,SUMPRODUCT(OFFSET(Data!$H$1,$H129,,32),OFFSET(Data!$H$1,$H129+64,,32)),"")</f>
        <v/>
      </c>
      <c r="Q129" s="353" t="str">
        <f ca="1">IF($G129&gt;1,INDEX(LINEST(OFFSET(Data!H$1,$H129,,16),OFFSET(Data!H$1,$H129+16,,16),1,1),3,1),"")</f>
        <v/>
      </c>
      <c r="R129" s="353" t="str">
        <f ca="1">IF($G129&gt;1,INDEX(LINEST(OFFSET(Data!I$1,$H129,,16),OFFSET(Data!I$1,$H129+16,,16),1,1),3,1),"")</f>
        <v/>
      </c>
      <c r="S129" s="353" t="str">
        <f ca="1">IF($G129&gt;1,INDEX(LINEST(OFFSET(Data!J$1,$H129,,16),OFFSET(Data!J$1,$H129+16,,16),1,1),3,1),"")</f>
        <v/>
      </c>
      <c r="T129" s="353" t="str">
        <f ca="1">IF($G129&gt;1,INDEX(LINEST(OFFSET(Data!K$1,$H129,,16),OFFSET(Data!K$1,$H129+16,,16),1,1),3,1),"")</f>
        <v/>
      </c>
      <c r="U129" s="353" t="str">
        <f ca="1">IF($G129&gt;1,INDEX(LINEST(OFFSET(Data!L$1,$H129,,16),OFFSET(Data!L$1,$H129+16,,16),1,1),3,1),"")</f>
        <v/>
      </c>
      <c r="V129" s="354" t="str">
        <f t="shared" si="12"/>
        <v/>
      </c>
      <c r="W129" s="355" t="str">
        <f>IF(ISERROR(VLOOKUP($C129,Dates!$A:$C,1,FALSE)),"",VLOOKUP($C129,Dates!$A:$C,MATCH(W$1,Dates!$A$1:$C$1,0),FALSE))</f>
        <v/>
      </c>
      <c r="X129" s="355" t="str">
        <f>IF(ISERROR(VLOOKUP($C129,Dates!$A:$C,1,FALSE)),"",VLOOKUP($C129,Dates!$A:$C,MATCH(X$1,Dates!$A$1:$C$1,0),FALSE))</f>
        <v/>
      </c>
      <c r="Y129" s="355" t="str">
        <f>IF(ISERROR(VLOOKUP($C129,Dates!$A:$C,1,FALSE)),"",VLOOKUP($C129,Dates!$A:$C,MATCH(Y$1,Dates!$A$1:$C$1,0),FALSE))</f>
        <v/>
      </c>
    </row>
    <row r="130" spans="1:25" x14ac:dyDescent="0.25">
      <c r="A130">
        <v>160</v>
      </c>
      <c r="B130" t="s">
        <v>66</v>
      </c>
      <c r="C130" t="str">
        <f t="shared" si="9"/>
        <v>160PM</v>
      </c>
      <c r="E130">
        <f t="shared" ref="E130:E139" si="14">IF(LEN(INDEX(DivByCount,IF(B130="AM",1,2),MATCH(A130,sum_locID,0)))=0,1,INDEX(DivByCount,IF(B130="AM",1,2),MATCH(A130,sum_locID,0)))</f>
        <v>1</v>
      </c>
      <c r="F130">
        <f t="shared" si="10"/>
        <v>1</v>
      </c>
      <c r="G130">
        <f>IF(MOD(COUNTIF(Data!$T:$T,"="&amp;C130),32)=0,COUNTIF(Data!$T:$T,"="&amp;C130)/32,"_"&amp;COUNTIF(Data!$T:$T,"="&amp;C130))</f>
        <v>1</v>
      </c>
      <c r="H130">
        <f>MATCH(C130,Data!T:T,0)-1</f>
        <v>3137</v>
      </c>
      <c r="I130" s="358" t="str">
        <f ca="1">IF($G130&gt;1,(SUMPRODUCT(OFFSET(Data!H$1,$H130,,16),OFFSET(Data!H$1,$H130+16,,16))+SUMPRODUCT(OFFSET(Data!H$1,$H130+32,,16),OFFSET(Data!H$1,$H130+48,,16)))/(SUMPRODUCT(OFFSET(Data!H$1,$H130,,16),OFFSET(Data!H$1,$H130,,16))+SUMPRODUCT(OFFSET(Data!H$1,$H130+32,,16),OFFSET(Data!H$1,$H130+32,,16))),"")</f>
        <v/>
      </c>
      <c r="J130" s="358" t="str">
        <f ca="1">IF($G130&gt;1,(SUMPRODUCT(OFFSET(Data!I$1,$H130,,16),OFFSET(Data!I$1,$H130+16,,16))+SUMPRODUCT(OFFSET(Data!I$1,$H130+32,,16),OFFSET(Data!I$1,$H130+48,,16)))/(SUMPRODUCT(OFFSET(Data!I$1,$H130,,16),OFFSET(Data!I$1,$H130,,16))+SUMPRODUCT(OFFSET(Data!I$1,$H130+32,,16),OFFSET(Data!I$1,$H130+32,,16))),"")</f>
        <v/>
      </c>
      <c r="K130" s="358" t="str">
        <f ca="1">IF($G130&gt;1,(SUMPRODUCT(OFFSET(Data!J$1,$H130,,16),OFFSET(Data!J$1,$H130+16,,16))+SUMPRODUCT(OFFSET(Data!J$1,$H130+32,,16),OFFSET(Data!J$1,$H130+48,,16)))/(SUMPRODUCT(OFFSET(Data!J$1,$H130,,16),OFFSET(Data!J$1,$H130,,16))+SUMPRODUCT(OFFSET(Data!J$1,$H130+32,,16),OFFSET(Data!J$1,$H130+32,,16))),"")</f>
        <v/>
      </c>
      <c r="L130" s="358" t="str">
        <f ca="1">IF($G130&gt;1,(SUMPRODUCT(OFFSET(Data!K$1,$H130,,16),OFFSET(Data!K$1,$H130+16,,16))+SUMPRODUCT(OFFSET(Data!K$1,$H130+32,,16),OFFSET(Data!K$1,$H130+48,,16)))/(SUMPRODUCT(OFFSET(Data!K$1,$H130,,16),OFFSET(Data!K$1,$H130,,16))+SUMPRODUCT(OFFSET(Data!K$1,$H130+32,,16),OFFSET(Data!K$1,$H130+32,,16))),"")</f>
        <v/>
      </c>
      <c r="M130" s="358" t="str">
        <f ca="1">IF($G130&gt;1,(SUMPRODUCT(OFFSET(Data!L$1,$H130,,16),OFFSET(Data!L$1,$H130+16,,16))+SUMPRODUCT(OFFSET(Data!L$1,$H130+32,,16),OFFSET(Data!L$1,$H130+48,,16)))/(SUMPRODUCT(OFFSET(Data!L$1,$H130,,16),OFFSET(Data!L$1,$H130,,16))+SUMPRODUCT(OFFSET(Data!L$1,$H130+32,,16),OFFSET(Data!L$1,$H130+32,,16))),"")</f>
        <v/>
      </c>
      <c r="N130" s="358">
        <f t="shared" ca="1" si="11"/>
        <v>0</v>
      </c>
      <c r="O130" t="str">
        <f ca="1">IF($G130&gt;2,SUMPRODUCT(OFFSET(Data!$H$1,$H130+32,,32),OFFSET(Data!$H$1,$H130+64,,32)),"")</f>
        <v/>
      </c>
      <c r="P130" t="str">
        <f ca="1">IF($G130&gt;2,SUMPRODUCT(OFFSET(Data!$H$1,$H130,,32),OFFSET(Data!$H$1,$H130+64,,32)),"")</f>
        <v/>
      </c>
      <c r="Q130" s="353" t="str">
        <f ca="1">IF($G130&gt;1,INDEX(LINEST(OFFSET(Data!H$1,$H130,,16),OFFSET(Data!H$1,$H130+16,,16),1,1),3,1),"")</f>
        <v/>
      </c>
      <c r="R130" s="353" t="str">
        <f ca="1">IF($G130&gt;1,INDEX(LINEST(OFFSET(Data!I$1,$H130,,16),OFFSET(Data!I$1,$H130+16,,16),1,1),3,1),"")</f>
        <v/>
      </c>
      <c r="S130" s="353" t="str">
        <f ca="1">IF($G130&gt;1,INDEX(LINEST(OFFSET(Data!J$1,$H130,,16),OFFSET(Data!J$1,$H130+16,,16),1,1),3,1),"")</f>
        <v/>
      </c>
      <c r="T130" s="353" t="str">
        <f ca="1">IF($G130&gt;1,INDEX(LINEST(OFFSET(Data!K$1,$H130,,16),OFFSET(Data!K$1,$H130+16,,16),1,1),3,1),"")</f>
        <v/>
      </c>
      <c r="U130" s="353" t="str">
        <f ca="1">IF($G130&gt;1,INDEX(LINEST(OFFSET(Data!L$1,$H130,,16),OFFSET(Data!L$1,$H130+16,,16),1,1),3,1),"")</f>
        <v/>
      </c>
      <c r="V130" s="354" t="str">
        <f t="shared" si="12"/>
        <v/>
      </c>
      <c r="W130" s="355" t="str">
        <f>IF(ISERROR(VLOOKUP($C130,Dates!$A:$C,1,FALSE)),"",VLOOKUP($C130,Dates!$A:$C,MATCH(W$1,Dates!$A$1:$C$1,0),FALSE))</f>
        <v/>
      </c>
      <c r="X130" s="355" t="str">
        <f>IF(ISERROR(VLOOKUP($C130,Dates!$A:$C,1,FALSE)),"",VLOOKUP($C130,Dates!$A:$C,MATCH(X$1,Dates!$A$1:$C$1,0),FALSE))</f>
        <v/>
      </c>
      <c r="Y130" s="355" t="str">
        <f>IF(ISERROR(VLOOKUP($C130,Dates!$A:$C,1,FALSE)),"",VLOOKUP($C130,Dates!$A:$C,MATCH(Y$1,Dates!$A$1:$C$1,0),FALSE))</f>
        <v/>
      </c>
    </row>
    <row r="131" spans="1:25" x14ac:dyDescent="0.25">
      <c r="A131">
        <v>161</v>
      </c>
      <c r="B131" t="s">
        <v>66</v>
      </c>
      <c r="C131" t="str">
        <f t="shared" ref="C131:C139" si="15">A131&amp;B131</f>
        <v>161PM</v>
      </c>
      <c r="E131">
        <f t="shared" si="14"/>
        <v>1</v>
      </c>
      <c r="F131">
        <f t="shared" ref="F131:F139" si="16">IF(G131&lt;2,IF(G131&lt;1,NA(),1),IF(SUM(I131:M131)/5&lt;SumProdMax,1,IF(ISNA(V131),G131,IF(NOT(V131),G131,IF(Q131&gt;CorrMin,G131,NA())))))</f>
        <v>1</v>
      </c>
      <c r="G131">
        <f>IF(MOD(COUNTIF(Data!$T:$T,"="&amp;C131),32)=0,COUNTIF(Data!$T:$T,"="&amp;C131)/32,"_"&amp;COUNTIF(Data!$T:$T,"="&amp;C131))</f>
        <v>1</v>
      </c>
      <c r="H131">
        <f>MATCH(C131,Data!T:T,0)-1</f>
        <v>3201</v>
      </c>
      <c r="I131" s="358" t="str">
        <f ca="1">IF($G131&gt;1,(SUMPRODUCT(OFFSET(Data!H$1,$H131,,16),OFFSET(Data!H$1,$H131+16,,16))+SUMPRODUCT(OFFSET(Data!H$1,$H131+32,,16),OFFSET(Data!H$1,$H131+48,,16)))/(SUMPRODUCT(OFFSET(Data!H$1,$H131,,16),OFFSET(Data!H$1,$H131,,16))+SUMPRODUCT(OFFSET(Data!H$1,$H131+32,,16),OFFSET(Data!H$1,$H131+32,,16))),"")</f>
        <v/>
      </c>
      <c r="J131" s="358" t="str">
        <f ca="1">IF($G131&gt;1,(SUMPRODUCT(OFFSET(Data!I$1,$H131,,16),OFFSET(Data!I$1,$H131+16,,16))+SUMPRODUCT(OFFSET(Data!I$1,$H131+32,,16),OFFSET(Data!I$1,$H131+48,,16)))/(SUMPRODUCT(OFFSET(Data!I$1,$H131,,16),OFFSET(Data!I$1,$H131,,16))+SUMPRODUCT(OFFSET(Data!I$1,$H131+32,,16),OFFSET(Data!I$1,$H131+32,,16))),"")</f>
        <v/>
      </c>
      <c r="K131" s="358" t="str">
        <f ca="1">IF($G131&gt;1,(SUMPRODUCT(OFFSET(Data!J$1,$H131,,16),OFFSET(Data!J$1,$H131+16,,16))+SUMPRODUCT(OFFSET(Data!J$1,$H131+32,,16),OFFSET(Data!J$1,$H131+48,,16)))/(SUMPRODUCT(OFFSET(Data!J$1,$H131,,16),OFFSET(Data!J$1,$H131,,16))+SUMPRODUCT(OFFSET(Data!J$1,$H131+32,,16),OFFSET(Data!J$1,$H131+32,,16))),"")</f>
        <v/>
      </c>
      <c r="L131" s="358" t="str">
        <f ca="1">IF($G131&gt;1,(SUMPRODUCT(OFFSET(Data!K$1,$H131,,16),OFFSET(Data!K$1,$H131+16,,16))+SUMPRODUCT(OFFSET(Data!K$1,$H131+32,,16),OFFSET(Data!K$1,$H131+48,,16)))/(SUMPRODUCT(OFFSET(Data!K$1,$H131,,16),OFFSET(Data!K$1,$H131,,16))+SUMPRODUCT(OFFSET(Data!K$1,$H131+32,,16),OFFSET(Data!K$1,$H131+32,,16))),"")</f>
        <v/>
      </c>
      <c r="M131" s="358" t="str">
        <f ca="1">IF($G131&gt;1,(SUMPRODUCT(OFFSET(Data!L$1,$H131,,16),OFFSET(Data!L$1,$H131+16,,16))+SUMPRODUCT(OFFSET(Data!L$1,$H131+32,,16),OFFSET(Data!L$1,$H131+48,,16)))/(SUMPRODUCT(OFFSET(Data!L$1,$H131,,16),OFFSET(Data!L$1,$H131,,16))+SUMPRODUCT(OFFSET(Data!L$1,$H131+32,,16),OFFSET(Data!L$1,$H131+32,,16))),"")</f>
        <v/>
      </c>
      <c r="N131" s="358">
        <f t="shared" ref="N131:N139" ca="1" si="17">SUM(I131:M131)</f>
        <v>0</v>
      </c>
      <c r="O131" t="str">
        <f ca="1">IF($G131&gt;2,SUMPRODUCT(OFFSET(Data!$H$1,$H131+32,,32),OFFSET(Data!$H$1,$H131+64,,32)),"")</f>
        <v/>
      </c>
      <c r="P131" t="str">
        <f ca="1">IF($G131&gt;2,SUMPRODUCT(OFFSET(Data!$H$1,$H131,,32),OFFSET(Data!$H$1,$H131+64,,32)),"")</f>
        <v/>
      </c>
      <c r="Q131" s="353" t="str">
        <f ca="1">IF($G131&gt;1,INDEX(LINEST(OFFSET(Data!H$1,$H131,,16),OFFSET(Data!H$1,$H131+16,,16),1,1),3,1),"")</f>
        <v/>
      </c>
      <c r="R131" s="353" t="str">
        <f ca="1">IF($G131&gt;1,INDEX(LINEST(OFFSET(Data!I$1,$H131,,16),OFFSET(Data!I$1,$H131+16,,16),1,1),3,1),"")</f>
        <v/>
      </c>
      <c r="S131" s="353" t="str">
        <f ca="1">IF($G131&gt;1,INDEX(LINEST(OFFSET(Data!J$1,$H131,,16),OFFSET(Data!J$1,$H131+16,,16),1,1),3,1),"")</f>
        <v/>
      </c>
      <c r="T131" s="353" t="str">
        <f ca="1">IF($G131&gt;1,INDEX(LINEST(OFFSET(Data!K$1,$H131,,16),OFFSET(Data!K$1,$H131+16,,16),1,1),3,1),"")</f>
        <v/>
      </c>
      <c r="U131" s="353" t="str">
        <f ca="1">IF($G131&gt;1,INDEX(LINEST(OFFSET(Data!L$1,$H131,,16),OFFSET(Data!L$1,$H131+16,,16),1,1),3,1),"")</f>
        <v/>
      </c>
      <c r="V131" s="354" t="str">
        <f t="shared" ref="V131:V139" si="18">IF(ISNUMBER(W131),IF(NOT(Z131),W131=X131,FALSE),"")</f>
        <v/>
      </c>
      <c r="W131" s="355" t="str">
        <f>IF(ISERROR(VLOOKUP($C131,Dates!$A:$C,1,FALSE)),"",VLOOKUP($C131,Dates!$A:$C,MATCH(W$1,Dates!$A$1:$C$1,0),FALSE))</f>
        <v/>
      </c>
      <c r="X131" s="355" t="str">
        <f>IF(ISERROR(VLOOKUP($C131,Dates!$A:$C,1,FALSE)),"",VLOOKUP($C131,Dates!$A:$C,MATCH(X$1,Dates!$A$1:$C$1,0),FALSE))</f>
        <v/>
      </c>
      <c r="Y131" s="355" t="str">
        <f>IF(ISERROR(VLOOKUP($C131,Dates!$A:$C,1,FALSE)),"",VLOOKUP($C131,Dates!$A:$C,MATCH(Y$1,Dates!$A$1:$C$1,0),FALSE))</f>
        <v/>
      </c>
    </row>
    <row r="132" spans="1:25" x14ac:dyDescent="0.25">
      <c r="A132">
        <v>162</v>
      </c>
      <c r="B132" t="s">
        <v>66</v>
      </c>
      <c r="C132" t="str">
        <f t="shared" si="15"/>
        <v>162PM</v>
      </c>
      <c r="E132">
        <f t="shared" si="14"/>
        <v>1</v>
      </c>
      <c r="F132">
        <f t="shared" si="16"/>
        <v>1</v>
      </c>
      <c r="G132">
        <f>IF(MOD(COUNTIF(Data!$T:$T,"="&amp;C132),32)=0,COUNTIF(Data!$T:$T,"="&amp;C132)/32,"_"&amp;COUNTIF(Data!$T:$T,"="&amp;C132))</f>
        <v>1</v>
      </c>
      <c r="H132">
        <f>MATCH(C132,Data!T:T,0)-1</f>
        <v>3265</v>
      </c>
      <c r="I132" s="358" t="str">
        <f ca="1">IF($G132&gt;1,(SUMPRODUCT(OFFSET(Data!H$1,$H132,,16),OFFSET(Data!H$1,$H132+16,,16))+SUMPRODUCT(OFFSET(Data!H$1,$H132+32,,16),OFFSET(Data!H$1,$H132+48,,16)))/(SUMPRODUCT(OFFSET(Data!H$1,$H132,,16),OFFSET(Data!H$1,$H132,,16))+SUMPRODUCT(OFFSET(Data!H$1,$H132+32,,16),OFFSET(Data!H$1,$H132+32,,16))),"")</f>
        <v/>
      </c>
      <c r="J132" s="358" t="str">
        <f ca="1">IF($G132&gt;1,(SUMPRODUCT(OFFSET(Data!I$1,$H132,,16),OFFSET(Data!I$1,$H132+16,,16))+SUMPRODUCT(OFFSET(Data!I$1,$H132+32,,16),OFFSET(Data!I$1,$H132+48,,16)))/(SUMPRODUCT(OFFSET(Data!I$1,$H132,,16),OFFSET(Data!I$1,$H132,,16))+SUMPRODUCT(OFFSET(Data!I$1,$H132+32,,16),OFFSET(Data!I$1,$H132+32,,16))),"")</f>
        <v/>
      </c>
      <c r="K132" s="358" t="str">
        <f ca="1">IF($G132&gt;1,(SUMPRODUCT(OFFSET(Data!J$1,$H132,,16),OFFSET(Data!J$1,$H132+16,,16))+SUMPRODUCT(OFFSET(Data!J$1,$H132+32,,16),OFFSET(Data!J$1,$H132+48,,16)))/(SUMPRODUCT(OFFSET(Data!J$1,$H132,,16),OFFSET(Data!J$1,$H132,,16))+SUMPRODUCT(OFFSET(Data!J$1,$H132+32,,16),OFFSET(Data!J$1,$H132+32,,16))),"")</f>
        <v/>
      </c>
      <c r="L132" s="358" t="str">
        <f ca="1">IF($G132&gt;1,(SUMPRODUCT(OFFSET(Data!K$1,$H132,,16),OFFSET(Data!K$1,$H132+16,,16))+SUMPRODUCT(OFFSET(Data!K$1,$H132+32,,16),OFFSET(Data!K$1,$H132+48,,16)))/(SUMPRODUCT(OFFSET(Data!K$1,$H132,,16),OFFSET(Data!K$1,$H132,,16))+SUMPRODUCT(OFFSET(Data!K$1,$H132+32,,16),OFFSET(Data!K$1,$H132+32,,16))),"")</f>
        <v/>
      </c>
      <c r="M132" s="358" t="str">
        <f ca="1">IF($G132&gt;1,(SUMPRODUCT(OFFSET(Data!L$1,$H132,,16),OFFSET(Data!L$1,$H132+16,,16))+SUMPRODUCT(OFFSET(Data!L$1,$H132+32,,16),OFFSET(Data!L$1,$H132+48,,16)))/(SUMPRODUCT(OFFSET(Data!L$1,$H132,,16),OFFSET(Data!L$1,$H132,,16))+SUMPRODUCT(OFFSET(Data!L$1,$H132+32,,16),OFFSET(Data!L$1,$H132+32,,16))),"")</f>
        <v/>
      </c>
      <c r="N132" s="358">
        <f t="shared" ca="1" si="17"/>
        <v>0</v>
      </c>
      <c r="O132" t="str">
        <f ca="1">IF($G132&gt;2,SUMPRODUCT(OFFSET(Data!$H$1,$H132+32,,32),OFFSET(Data!$H$1,$H132+64,,32)),"")</f>
        <v/>
      </c>
      <c r="P132" t="str">
        <f ca="1">IF($G132&gt;2,SUMPRODUCT(OFFSET(Data!$H$1,$H132,,32),OFFSET(Data!$H$1,$H132+64,,32)),"")</f>
        <v/>
      </c>
      <c r="Q132" s="353" t="str">
        <f ca="1">IF($G132&gt;1,INDEX(LINEST(OFFSET(Data!H$1,$H132,,16),OFFSET(Data!H$1,$H132+16,,16),1,1),3,1),"")</f>
        <v/>
      </c>
      <c r="R132" s="353" t="str">
        <f ca="1">IF($G132&gt;1,INDEX(LINEST(OFFSET(Data!I$1,$H132,,16),OFFSET(Data!I$1,$H132+16,,16),1,1),3,1),"")</f>
        <v/>
      </c>
      <c r="S132" s="353" t="str">
        <f ca="1">IF($G132&gt;1,INDEX(LINEST(OFFSET(Data!J$1,$H132,,16),OFFSET(Data!J$1,$H132+16,,16),1,1),3,1),"")</f>
        <v/>
      </c>
      <c r="T132" s="353" t="str">
        <f ca="1">IF($G132&gt;1,INDEX(LINEST(OFFSET(Data!K$1,$H132,,16),OFFSET(Data!K$1,$H132+16,,16),1,1),3,1),"")</f>
        <v/>
      </c>
      <c r="U132" s="353" t="str">
        <f ca="1">IF($G132&gt;1,INDEX(LINEST(OFFSET(Data!L$1,$H132,,16),OFFSET(Data!L$1,$H132+16,,16),1,1),3,1),"")</f>
        <v/>
      </c>
      <c r="V132" s="354" t="str">
        <f t="shared" si="18"/>
        <v/>
      </c>
      <c r="W132" s="355" t="str">
        <f>IF(ISERROR(VLOOKUP($C132,Dates!$A:$C,1,FALSE)),"",VLOOKUP($C132,Dates!$A:$C,MATCH(W$1,Dates!$A$1:$C$1,0),FALSE))</f>
        <v/>
      </c>
      <c r="X132" s="355" t="str">
        <f>IF(ISERROR(VLOOKUP($C132,Dates!$A:$C,1,FALSE)),"",VLOOKUP($C132,Dates!$A:$C,MATCH(X$1,Dates!$A$1:$C$1,0),FALSE))</f>
        <v/>
      </c>
      <c r="Y132" s="355" t="str">
        <f>IF(ISERROR(VLOOKUP($C132,Dates!$A:$C,1,FALSE)),"",VLOOKUP($C132,Dates!$A:$C,MATCH(Y$1,Dates!$A$1:$C$1,0),FALSE))</f>
        <v/>
      </c>
    </row>
    <row r="133" spans="1:25" x14ac:dyDescent="0.25">
      <c r="A133">
        <v>163</v>
      </c>
      <c r="B133" t="s">
        <v>66</v>
      </c>
      <c r="C133" t="str">
        <f t="shared" si="15"/>
        <v>163PM</v>
      </c>
      <c r="E133">
        <f t="shared" si="14"/>
        <v>1</v>
      </c>
      <c r="F133">
        <f t="shared" si="16"/>
        <v>1</v>
      </c>
      <c r="G133">
        <f>IF(MOD(COUNTIF(Data!$T:$T,"="&amp;C133),32)=0,COUNTIF(Data!$T:$T,"="&amp;C133)/32,"_"&amp;COUNTIF(Data!$T:$T,"="&amp;C133))</f>
        <v>1</v>
      </c>
      <c r="H133">
        <f>MATCH(C133,Data!T:T,0)-1</f>
        <v>3329</v>
      </c>
      <c r="I133" s="358" t="str">
        <f ca="1">IF($G133&gt;1,(SUMPRODUCT(OFFSET(Data!H$1,$H133,,16),OFFSET(Data!H$1,$H133+16,,16))+SUMPRODUCT(OFFSET(Data!H$1,$H133+32,,16),OFFSET(Data!H$1,$H133+48,,16)))/(SUMPRODUCT(OFFSET(Data!H$1,$H133,,16),OFFSET(Data!H$1,$H133,,16))+SUMPRODUCT(OFFSET(Data!H$1,$H133+32,,16),OFFSET(Data!H$1,$H133+32,,16))),"")</f>
        <v/>
      </c>
      <c r="J133" s="358" t="str">
        <f ca="1">IF($G133&gt;1,(SUMPRODUCT(OFFSET(Data!I$1,$H133,,16),OFFSET(Data!I$1,$H133+16,,16))+SUMPRODUCT(OFFSET(Data!I$1,$H133+32,,16),OFFSET(Data!I$1,$H133+48,,16)))/(SUMPRODUCT(OFFSET(Data!I$1,$H133,,16),OFFSET(Data!I$1,$H133,,16))+SUMPRODUCT(OFFSET(Data!I$1,$H133+32,,16),OFFSET(Data!I$1,$H133+32,,16))),"")</f>
        <v/>
      </c>
      <c r="K133" s="358" t="str">
        <f ca="1">IF($G133&gt;1,(SUMPRODUCT(OFFSET(Data!J$1,$H133,,16),OFFSET(Data!J$1,$H133+16,,16))+SUMPRODUCT(OFFSET(Data!J$1,$H133+32,,16),OFFSET(Data!J$1,$H133+48,,16)))/(SUMPRODUCT(OFFSET(Data!J$1,$H133,,16),OFFSET(Data!J$1,$H133,,16))+SUMPRODUCT(OFFSET(Data!J$1,$H133+32,,16),OFFSET(Data!J$1,$H133+32,,16))),"")</f>
        <v/>
      </c>
      <c r="L133" s="358" t="str">
        <f ca="1">IF($G133&gt;1,(SUMPRODUCT(OFFSET(Data!K$1,$H133,,16),OFFSET(Data!K$1,$H133+16,,16))+SUMPRODUCT(OFFSET(Data!K$1,$H133+32,,16),OFFSET(Data!K$1,$H133+48,,16)))/(SUMPRODUCT(OFFSET(Data!K$1,$H133,,16),OFFSET(Data!K$1,$H133,,16))+SUMPRODUCT(OFFSET(Data!K$1,$H133+32,,16),OFFSET(Data!K$1,$H133+32,,16))),"")</f>
        <v/>
      </c>
      <c r="M133" s="358" t="str">
        <f ca="1">IF($G133&gt;1,(SUMPRODUCT(OFFSET(Data!L$1,$H133,,16),OFFSET(Data!L$1,$H133+16,,16))+SUMPRODUCT(OFFSET(Data!L$1,$H133+32,,16),OFFSET(Data!L$1,$H133+48,,16)))/(SUMPRODUCT(OFFSET(Data!L$1,$H133,,16),OFFSET(Data!L$1,$H133,,16))+SUMPRODUCT(OFFSET(Data!L$1,$H133+32,,16),OFFSET(Data!L$1,$H133+32,,16))),"")</f>
        <v/>
      </c>
      <c r="N133" s="358">
        <f t="shared" ca="1" si="17"/>
        <v>0</v>
      </c>
      <c r="O133" t="str">
        <f ca="1">IF($G133&gt;2,SUMPRODUCT(OFFSET(Data!$H$1,$H133+32,,32),OFFSET(Data!$H$1,$H133+64,,32)),"")</f>
        <v/>
      </c>
      <c r="P133" t="str">
        <f ca="1">IF($G133&gt;2,SUMPRODUCT(OFFSET(Data!$H$1,$H133,,32),OFFSET(Data!$H$1,$H133+64,,32)),"")</f>
        <v/>
      </c>
      <c r="Q133" s="353" t="str">
        <f ca="1">IF($G133&gt;1,INDEX(LINEST(OFFSET(Data!H$1,$H133,,16),OFFSET(Data!H$1,$H133+16,,16),1,1),3,1),"")</f>
        <v/>
      </c>
      <c r="R133" s="353" t="str">
        <f ca="1">IF($G133&gt;1,INDEX(LINEST(OFFSET(Data!I$1,$H133,,16),OFFSET(Data!I$1,$H133+16,,16),1,1),3,1),"")</f>
        <v/>
      </c>
      <c r="S133" s="353" t="str">
        <f ca="1">IF($G133&gt;1,INDEX(LINEST(OFFSET(Data!J$1,$H133,,16),OFFSET(Data!J$1,$H133+16,,16),1,1),3,1),"")</f>
        <v/>
      </c>
      <c r="T133" s="353" t="str">
        <f ca="1">IF($G133&gt;1,INDEX(LINEST(OFFSET(Data!K$1,$H133,,16),OFFSET(Data!K$1,$H133+16,,16),1,1),3,1),"")</f>
        <v/>
      </c>
      <c r="U133" s="353" t="str">
        <f ca="1">IF($G133&gt;1,INDEX(LINEST(OFFSET(Data!L$1,$H133,,16),OFFSET(Data!L$1,$H133+16,,16),1,1),3,1),"")</f>
        <v/>
      </c>
      <c r="V133" s="354" t="str">
        <f t="shared" si="18"/>
        <v/>
      </c>
      <c r="W133" s="355" t="str">
        <f>IF(ISERROR(VLOOKUP($C133,Dates!$A:$C,1,FALSE)),"",VLOOKUP($C133,Dates!$A:$C,MATCH(W$1,Dates!$A$1:$C$1,0),FALSE))</f>
        <v/>
      </c>
      <c r="X133" s="355" t="str">
        <f>IF(ISERROR(VLOOKUP($C133,Dates!$A:$C,1,FALSE)),"",VLOOKUP($C133,Dates!$A:$C,MATCH(X$1,Dates!$A$1:$C$1,0),FALSE))</f>
        <v/>
      </c>
      <c r="Y133" s="355" t="str">
        <f>IF(ISERROR(VLOOKUP($C133,Dates!$A:$C,1,FALSE)),"",VLOOKUP($C133,Dates!$A:$C,MATCH(Y$1,Dates!$A$1:$C$1,0),FALSE))</f>
        <v/>
      </c>
    </row>
    <row r="134" spans="1:25" x14ac:dyDescent="0.25">
      <c r="A134">
        <v>164</v>
      </c>
      <c r="B134" t="s">
        <v>66</v>
      </c>
      <c r="C134" t="str">
        <f t="shared" si="15"/>
        <v>164PM</v>
      </c>
      <c r="E134">
        <f t="shared" si="14"/>
        <v>1</v>
      </c>
      <c r="F134">
        <f t="shared" si="16"/>
        <v>1</v>
      </c>
      <c r="G134">
        <f>IF(MOD(COUNTIF(Data!$T:$T,"="&amp;C134),32)=0,COUNTIF(Data!$T:$T,"="&amp;C134)/32,"_"&amp;COUNTIF(Data!$T:$T,"="&amp;C134))</f>
        <v>1</v>
      </c>
      <c r="H134">
        <f>MATCH(C134,Data!T:T,0)-1</f>
        <v>3393</v>
      </c>
      <c r="I134" s="358" t="str">
        <f ca="1">IF($G134&gt;1,(SUMPRODUCT(OFFSET(Data!H$1,$H134,,16),OFFSET(Data!H$1,$H134+16,,16))+SUMPRODUCT(OFFSET(Data!H$1,$H134+32,,16),OFFSET(Data!H$1,$H134+48,,16)))/(SUMPRODUCT(OFFSET(Data!H$1,$H134,,16),OFFSET(Data!H$1,$H134,,16))+SUMPRODUCT(OFFSET(Data!H$1,$H134+32,,16),OFFSET(Data!H$1,$H134+32,,16))),"")</f>
        <v/>
      </c>
      <c r="J134" s="358" t="str">
        <f ca="1">IF($G134&gt;1,(SUMPRODUCT(OFFSET(Data!I$1,$H134,,16),OFFSET(Data!I$1,$H134+16,,16))+SUMPRODUCT(OFFSET(Data!I$1,$H134+32,,16),OFFSET(Data!I$1,$H134+48,,16)))/(SUMPRODUCT(OFFSET(Data!I$1,$H134,,16),OFFSET(Data!I$1,$H134,,16))+SUMPRODUCT(OFFSET(Data!I$1,$H134+32,,16),OFFSET(Data!I$1,$H134+32,,16))),"")</f>
        <v/>
      </c>
      <c r="K134" s="358" t="str">
        <f ca="1">IF($G134&gt;1,(SUMPRODUCT(OFFSET(Data!J$1,$H134,,16),OFFSET(Data!J$1,$H134+16,,16))+SUMPRODUCT(OFFSET(Data!J$1,$H134+32,,16),OFFSET(Data!J$1,$H134+48,,16)))/(SUMPRODUCT(OFFSET(Data!J$1,$H134,,16),OFFSET(Data!J$1,$H134,,16))+SUMPRODUCT(OFFSET(Data!J$1,$H134+32,,16),OFFSET(Data!J$1,$H134+32,,16))),"")</f>
        <v/>
      </c>
      <c r="L134" s="358" t="str">
        <f ca="1">IF($G134&gt;1,(SUMPRODUCT(OFFSET(Data!K$1,$H134,,16),OFFSET(Data!K$1,$H134+16,,16))+SUMPRODUCT(OFFSET(Data!K$1,$H134+32,,16),OFFSET(Data!K$1,$H134+48,,16)))/(SUMPRODUCT(OFFSET(Data!K$1,$H134,,16),OFFSET(Data!K$1,$H134,,16))+SUMPRODUCT(OFFSET(Data!K$1,$H134+32,,16),OFFSET(Data!K$1,$H134+32,,16))),"")</f>
        <v/>
      </c>
      <c r="M134" s="358" t="str">
        <f ca="1">IF($G134&gt;1,(SUMPRODUCT(OFFSET(Data!L$1,$H134,,16),OFFSET(Data!L$1,$H134+16,,16))+SUMPRODUCT(OFFSET(Data!L$1,$H134+32,,16),OFFSET(Data!L$1,$H134+48,,16)))/(SUMPRODUCT(OFFSET(Data!L$1,$H134,,16),OFFSET(Data!L$1,$H134,,16))+SUMPRODUCT(OFFSET(Data!L$1,$H134+32,,16),OFFSET(Data!L$1,$H134+32,,16))),"")</f>
        <v/>
      </c>
      <c r="N134" s="358">
        <f t="shared" ca="1" si="17"/>
        <v>0</v>
      </c>
      <c r="O134" t="str">
        <f ca="1">IF($G134&gt;2,SUMPRODUCT(OFFSET(Data!$H$1,$H134+32,,32),OFFSET(Data!$H$1,$H134+64,,32)),"")</f>
        <v/>
      </c>
      <c r="P134" t="str">
        <f ca="1">IF($G134&gt;2,SUMPRODUCT(OFFSET(Data!$H$1,$H134,,32),OFFSET(Data!$H$1,$H134+64,,32)),"")</f>
        <v/>
      </c>
      <c r="Q134" s="353" t="str">
        <f ca="1">IF($G134&gt;1,INDEX(LINEST(OFFSET(Data!H$1,$H134,,16),OFFSET(Data!H$1,$H134+16,,16),1,1),3,1),"")</f>
        <v/>
      </c>
      <c r="R134" s="353" t="str">
        <f ca="1">IF($G134&gt;1,INDEX(LINEST(OFFSET(Data!I$1,$H134,,16),OFFSET(Data!I$1,$H134+16,,16),1,1),3,1),"")</f>
        <v/>
      </c>
      <c r="S134" s="353" t="str">
        <f ca="1">IF($G134&gt;1,INDEX(LINEST(OFFSET(Data!J$1,$H134,,16),OFFSET(Data!J$1,$H134+16,,16),1,1),3,1),"")</f>
        <v/>
      </c>
      <c r="T134" s="353" t="str">
        <f ca="1">IF($G134&gt;1,INDEX(LINEST(OFFSET(Data!K$1,$H134,,16),OFFSET(Data!K$1,$H134+16,,16),1,1),3,1),"")</f>
        <v/>
      </c>
      <c r="U134" s="353" t="str">
        <f ca="1">IF($G134&gt;1,INDEX(LINEST(OFFSET(Data!L$1,$H134,,16),OFFSET(Data!L$1,$H134+16,,16),1,1),3,1),"")</f>
        <v/>
      </c>
      <c r="V134" s="354" t="str">
        <f t="shared" si="18"/>
        <v/>
      </c>
      <c r="W134" s="355" t="str">
        <f>IF(ISERROR(VLOOKUP($C134,Dates!$A:$C,1,FALSE)),"",VLOOKUP($C134,Dates!$A:$C,MATCH(W$1,Dates!$A$1:$C$1,0),FALSE))</f>
        <v/>
      </c>
      <c r="X134" s="355" t="str">
        <f>IF(ISERROR(VLOOKUP($C134,Dates!$A:$C,1,FALSE)),"",VLOOKUP($C134,Dates!$A:$C,MATCH(X$1,Dates!$A$1:$C$1,0),FALSE))</f>
        <v/>
      </c>
      <c r="Y134" s="355" t="str">
        <f>IF(ISERROR(VLOOKUP($C134,Dates!$A:$C,1,FALSE)),"",VLOOKUP($C134,Dates!$A:$C,MATCH(Y$1,Dates!$A$1:$C$1,0),FALSE))</f>
        <v/>
      </c>
    </row>
    <row r="135" spans="1:25" x14ac:dyDescent="0.25">
      <c r="A135">
        <v>165</v>
      </c>
      <c r="B135" t="s">
        <v>66</v>
      </c>
      <c r="C135" t="str">
        <f t="shared" si="15"/>
        <v>165PM</v>
      </c>
      <c r="E135">
        <f t="shared" si="14"/>
        <v>1</v>
      </c>
      <c r="F135">
        <f t="shared" si="16"/>
        <v>1</v>
      </c>
      <c r="G135">
        <f>IF(MOD(COUNTIF(Data!$T:$T,"="&amp;C135),32)=0,COUNTIF(Data!$T:$T,"="&amp;C135)/32,"_"&amp;COUNTIF(Data!$T:$T,"="&amp;C135))</f>
        <v>1</v>
      </c>
      <c r="H135">
        <f>MATCH(C135,Data!T:T,0)-1</f>
        <v>3457</v>
      </c>
      <c r="I135" s="358" t="str">
        <f ca="1">IF($G135&gt;1,(SUMPRODUCT(OFFSET(Data!H$1,$H135,,16),OFFSET(Data!H$1,$H135+16,,16))+SUMPRODUCT(OFFSET(Data!H$1,$H135+32,,16),OFFSET(Data!H$1,$H135+48,,16)))/(SUMPRODUCT(OFFSET(Data!H$1,$H135,,16),OFFSET(Data!H$1,$H135,,16))+SUMPRODUCT(OFFSET(Data!H$1,$H135+32,,16),OFFSET(Data!H$1,$H135+32,,16))),"")</f>
        <v/>
      </c>
      <c r="J135" s="358" t="str">
        <f ca="1">IF($G135&gt;1,(SUMPRODUCT(OFFSET(Data!I$1,$H135,,16),OFFSET(Data!I$1,$H135+16,,16))+SUMPRODUCT(OFFSET(Data!I$1,$H135+32,,16),OFFSET(Data!I$1,$H135+48,,16)))/(SUMPRODUCT(OFFSET(Data!I$1,$H135,,16),OFFSET(Data!I$1,$H135,,16))+SUMPRODUCT(OFFSET(Data!I$1,$H135+32,,16),OFFSET(Data!I$1,$H135+32,,16))),"")</f>
        <v/>
      </c>
      <c r="K135" s="358" t="str">
        <f ca="1">IF($G135&gt;1,(SUMPRODUCT(OFFSET(Data!J$1,$H135,,16),OFFSET(Data!J$1,$H135+16,,16))+SUMPRODUCT(OFFSET(Data!J$1,$H135+32,,16),OFFSET(Data!J$1,$H135+48,,16)))/(SUMPRODUCT(OFFSET(Data!J$1,$H135,,16),OFFSET(Data!J$1,$H135,,16))+SUMPRODUCT(OFFSET(Data!J$1,$H135+32,,16),OFFSET(Data!J$1,$H135+32,,16))),"")</f>
        <v/>
      </c>
      <c r="L135" s="358" t="str">
        <f ca="1">IF($G135&gt;1,(SUMPRODUCT(OFFSET(Data!K$1,$H135,,16),OFFSET(Data!K$1,$H135+16,,16))+SUMPRODUCT(OFFSET(Data!K$1,$H135+32,,16),OFFSET(Data!K$1,$H135+48,,16)))/(SUMPRODUCT(OFFSET(Data!K$1,$H135,,16),OFFSET(Data!K$1,$H135,,16))+SUMPRODUCT(OFFSET(Data!K$1,$H135+32,,16),OFFSET(Data!K$1,$H135+32,,16))),"")</f>
        <v/>
      </c>
      <c r="M135" s="358" t="str">
        <f ca="1">IF($G135&gt;1,(SUMPRODUCT(OFFSET(Data!L$1,$H135,,16),OFFSET(Data!L$1,$H135+16,,16))+SUMPRODUCT(OFFSET(Data!L$1,$H135+32,,16),OFFSET(Data!L$1,$H135+48,,16)))/(SUMPRODUCT(OFFSET(Data!L$1,$H135,,16),OFFSET(Data!L$1,$H135,,16))+SUMPRODUCT(OFFSET(Data!L$1,$H135+32,,16),OFFSET(Data!L$1,$H135+32,,16))),"")</f>
        <v/>
      </c>
      <c r="N135" s="358">
        <f t="shared" ca="1" si="17"/>
        <v>0</v>
      </c>
      <c r="O135" t="str">
        <f ca="1">IF($G135&gt;2,SUMPRODUCT(OFFSET(Data!$H$1,$H135+32,,32),OFFSET(Data!$H$1,$H135+64,,32)),"")</f>
        <v/>
      </c>
      <c r="P135" t="str">
        <f ca="1">IF($G135&gt;2,SUMPRODUCT(OFFSET(Data!$H$1,$H135,,32),OFFSET(Data!$H$1,$H135+64,,32)),"")</f>
        <v/>
      </c>
      <c r="Q135" s="353" t="str">
        <f ca="1">IF($G135&gt;1,INDEX(LINEST(OFFSET(Data!H$1,$H135,,16),OFFSET(Data!H$1,$H135+16,,16),1,1),3,1),"")</f>
        <v/>
      </c>
      <c r="R135" s="353" t="str">
        <f ca="1">IF($G135&gt;1,INDEX(LINEST(OFFSET(Data!I$1,$H135,,16),OFFSET(Data!I$1,$H135+16,,16),1,1),3,1),"")</f>
        <v/>
      </c>
      <c r="S135" s="353" t="str">
        <f ca="1">IF($G135&gt;1,INDEX(LINEST(OFFSET(Data!J$1,$H135,,16),OFFSET(Data!J$1,$H135+16,,16),1,1),3,1),"")</f>
        <v/>
      </c>
      <c r="T135" s="353" t="str">
        <f ca="1">IF($G135&gt;1,INDEX(LINEST(OFFSET(Data!K$1,$H135,,16),OFFSET(Data!K$1,$H135+16,,16),1,1),3,1),"")</f>
        <v/>
      </c>
      <c r="U135" s="353" t="str">
        <f ca="1">IF($G135&gt;1,INDEX(LINEST(OFFSET(Data!L$1,$H135,,16),OFFSET(Data!L$1,$H135+16,,16),1,1),3,1),"")</f>
        <v/>
      </c>
      <c r="V135" s="354" t="str">
        <f t="shared" si="18"/>
        <v/>
      </c>
      <c r="W135" s="355" t="str">
        <f>IF(ISERROR(VLOOKUP($C135,Dates!$A:$C,1,FALSE)),"",VLOOKUP($C135,Dates!$A:$C,MATCH(W$1,Dates!$A$1:$C$1,0),FALSE))</f>
        <v/>
      </c>
      <c r="X135" s="355" t="str">
        <f>IF(ISERROR(VLOOKUP($C135,Dates!$A:$C,1,FALSE)),"",VLOOKUP($C135,Dates!$A:$C,MATCH(X$1,Dates!$A$1:$C$1,0),FALSE))</f>
        <v/>
      </c>
      <c r="Y135" s="355" t="str">
        <f>IF(ISERROR(VLOOKUP($C135,Dates!$A:$C,1,FALSE)),"",VLOOKUP($C135,Dates!$A:$C,MATCH(Y$1,Dates!$A$1:$C$1,0),FALSE))</f>
        <v/>
      </c>
    </row>
    <row r="136" spans="1:25" x14ac:dyDescent="0.25">
      <c r="A136">
        <v>166</v>
      </c>
      <c r="B136" t="s">
        <v>66</v>
      </c>
      <c r="C136" t="str">
        <f t="shared" si="15"/>
        <v>166PM</v>
      </c>
      <c r="E136">
        <f t="shared" si="14"/>
        <v>1</v>
      </c>
      <c r="F136">
        <f t="shared" si="16"/>
        <v>1</v>
      </c>
      <c r="G136">
        <f>IF(MOD(COUNTIF(Data!$T:$T,"="&amp;C136),32)=0,COUNTIF(Data!$T:$T,"="&amp;C136)/32,"_"&amp;COUNTIF(Data!$T:$T,"="&amp;C136))</f>
        <v>1</v>
      </c>
      <c r="H136">
        <f>MATCH(C136,Data!T:T,0)-1</f>
        <v>3521</v>
      </c>
      <c r="I136" s="358" t="str">
        <f ca="1">IF($G136&gt;1,(SUMPRODUCT(OFFSET(Data!H$1,$H136,,16),OFFSET(Data!H$1,$H136+16,,16))+SUMPRODUCT(OFFSET(Data!H$1,$H136+32,,16),OFFSET(Data!H$1,$H136+48,,16)))/(SUMPRODUCT(OFFSET(Data!H$1,$H136,,16),OFFSET(Data!H$1,$H136,,16))+SUMPRODUCT(OFFSET(Data!H$1,$H136+32,,16),OFFSET(Data!H$1,$H136+32,,16))),"")</f>
        <v/>
      </c>
      <c r="J136" s="358" t="str">
        <f ca="1">IF($G136&gt;1,(SUMPRODUCT(OFFSET(Data!I$1,$H136,,16),OFFSET(Data!I$1,$H136+16,,16))+SUMPRODUCT(OFFSET(Data!I$1,$H136+32,,16),OFFSET(Data!I$1,$H136+48,,16)))/(SUMPRODUCT(OFFSET(Data!I$1,$H136,,16),OFFSET(Data!I$1,$H136,,16))+SUMPRODUCT(OFFSET(Data!I$1,$H136+32,,16),OFFSET(Data!I$1,$H136+32,,16))),"")</f>
        <v/>
      </c>
      <c r="K136" s="358" t="str">
        <f ca="1">IF($G136&gt;1,(SUMPRODUCT(OFFSET(Data!J$1,$H136,,16),OFFSET(Data!J$1,$H136+16,,16))+SUMPRODUCT(OFFSET(Data!J$1,$H136+32,,16),OFFSET(Data!J$1,$H136+48,,16)))/(SUMPRODUCT(OFFSET(Data!J$1,$H136,,16),OFFSET(Data!J$1,$H136,,16))+SUMPRODUCT(OFFSET(Data!J$1,$H136+32,,16),OFFSET(Data!J$1,$H136+32,,16))),"")</f>
        <v/>
      </c>
      <c r="L136" s="358" t="str">
        <f ca="1">IF($G136&gt;1,(SUMPRODUCT(OFFSET(Data!K$1,$H136,,16),OFFSET(Data!K$1,$H136+16,,16))+SUMPRODUCT(OFFSET(Data!K$1,$H136+32,,16),OFFSET(Data!K$1,$H136+48,,16)))/(SUMPRODUCT(OFFSET(Data!K$1,$H136,,16),OFFSET(Data!K$1,$H136,,16))+SUMPRODUCT(OFFSET(Data!K$1,$H136+32,,16),OFFSET(Data!K$1,$H136+32,,16))),"")</f>
        <v/>
      </c>
      <c r="M136" s="358" t="str">
        <f ca="1">IF($G136&gt;1,(SUMPRODUCT(OFFSET(Data!L$1,$H136,,16),OFFSET(Data!L$1,$H136+16,,16))+SUMPRODUCT(OFFSET(Data!L$1,$H136+32,,16),OFFSET(Data!L$1,$H136+48,,16)))/(SUMPRODUCT(OFFSET(Data!L$1,$H136,,16),OFFSET(Data!L$1,$H136,,16))+SUMPRODUCT(OFFSET(Data!L$1,$H136+32,,16),OFFSET(Data!L$1,$H136+32,,16))),"")</f>
        <v/>
      </c>
      <c r="N136" s="358">
        <f t="shared" ca="1" si="17"/>
        <v>0</v>
      </c>
      <c r="O136" t="str">
        <f ca="1">IF($G136&gt;2,SUMPRODUCT(OFFSET(Data!$H$1,$H136+32,,32),OFFSET(Data!$H$1,$H136+64,,32)),"")</f>
        <v/>
      </c>
      <c r="P136" t="str">
        <f ca="1">IF($G136&gt;2,SUMPRODUCT(OFFSET(Data!$H$1,$H136,,32),OFFSET(Data!$H$1,$H136+64,,32)),"")</f>
        <v/>
      </c>
      <c r="Q136" s="353" t="str">
        <f ca="1">IF($G136&gt;1,INDEX(LINEST(OFFSET(Data!H$1,$H136,,16),OFFSET(Data!H$1,$H136+16,,16),1,1),3,1),"")</f>
        <v/>
      </c>
      <c r="R136" s="353" t="str">
        <f ca="1">IF($G136&gt;1,INDEX(LINEST(OFFSET(Data!I$1,$H136,,16),OFFSET(Data!I$1,$H136+16,,16),1,1),3,1),"")</f>
        <v/>
      </c>
      <c r="S136" s="353" t="str">
        <f ca="1">IF($G136&gt;1,INDEX(LINEST(OFFSET(Data!J$1,$H136,,16),OFFSET(Data!J$1,$H136+16,,16),1,1),3,1),"")</f>
        <v/>
      </c>
      <c r="T136" s="353" t="str">
        <f ca="1">IF($G136&gt;1,INDEX(LINEST(OFFSET(Data!K$1,$H136,,16),OFFSET(Data!K$1,$H136+16,,16),1,1),3,1),"")</f>
        <v/>
      </c>
      <c r="U136" s="353" t="str">
        <f ca="1">IF($G136&gt;1,INDEX(LINEST(OFFSET(Data!L$1,$H136,,16),OFFSET(Data!L$1,$H136+16,,16),1,1),3,1),"")</f>
        <v/>
      </c>
      <c r="V136" s="354" t="str">
        <f t="shared" si="18"/>
        <v/>
      </c>
      <c r="W136" s="355" t="str">
        <f>IF(ISERROR(VLOOKUP($C136,Dates!$A:$C,1,FALSE)),"",VLOOKUP($C136,Dates!$A:$C,MATCH(W$1,Dates!$A$1:$C$1,0),FALSE))</f>
        <v/>
      </c>
      <c r="X136" s="355" t="str">
        <f>IF(ISERROR(VLOOKUP($C136,Dates!$A:$C,1,FALSE)),"",VLOOKUP($C136,Dates!$A:$C,MATCH(X$1,Dates!$A$1:$C$1,0),FALSE))</f>
        <v/>
      </c>
      <c r="Y136" s="355" t="str">
        <f>IF(ISERROR(VLOOKUP($C136,Dates!$A:$C,1,FALSE)),"",VLOOKUP($C136,Dates!$A:$C,MATCH(Y$1,Dates!$A$1:$C$1,0),FALSE))</f>
        <v/>
      </c>
    </row>
    <row r="137" spans="1:25" x14ac:dyDescent="0.25">
      <c r="A137">
        <v>167</v>
      </c>
      <c r="B137" t="s">
        <v>66</v>
      </c>
      <c r="C137" t="str">
        <f t="shared" si="15"/>
        <v>167PM</v>
      </c>
      <c r="E137">
        <f t="shared" si="14"/>
        <v>1</v>
      </c>
      <c r="F137">
        <f t="shared" si="16"/>
        <v>1</v>
      </c>
      <c r="G137">
        <f>IF(MOD(COUNTIF(Data!$T:$T,"="&amp;C137),32)=0,COUNTIF(Data!$T:$T,"="&amp;C137)/32,"_"&amp;COUNTIF(Data!$T:$T,"="&amp;C137))</f>
        <v>1</v>
      </c>
      <c r="H137">
        <f>MATCH(C137,Data!T:T,0)-1</f>
        <v>3585</v>
      </c>
      <c r="I137" s="358" t="str">
        <f ca="1">IF($G137&gt;1,(SUMPRODUCT(OFFSET(Data!H$1,$H137,,16),OFFSET(Data!H$1,$H137+16,,16))+SUMPRODUCT(OFFSET(Data!H$1,$H137+32,,16),OFFSET(Data!H$1,$H137+48,,16)))/(SUMPRODUCT(OFFSET(Data!H$1,$H137,,16),OFFSET(Data!H$1,$H137,,16))+SUMPRODUCT(OFFSET(Data!H$1,$H137+32,,16),OFFSET(Data!H$1,$H137+32,,16))),"")</f>
        <v/>
      </c>
      <c r="J137" s="358" t="str">
        <f ca="1">IF($G137&gt;1,(SUMPRODUCT(OFFSET(Data!I$1,$H137,,16),OFFSET(Data!I$1,$H137+16,,16))+SUMPRODUCT(OFFSET(Data!I$1,$H137+32,,16),OFFSET(Data!I$1,$H137+48,,16)))/(SUMPRODUCT(OFFSET(Data!I$1,$H137,,16),OFFSET(Data!I$1,$H137,,16))+SUMPRODUCT(OFFSET(Data!I$1,$H137+32,,16),OFFSET(Data!I$1,$H137+32,,16))),"")</f>
        <v/>
      </c>
      <c r="K137" s="358" t="str">
        <f ca="1">IF($G137&gt;1,(SUMPRODUCT(OFFSET(Data!J$1,$H137,,16),OFFSET(Data!J$1,$H137+16,,16))+SUMPRODUCT(OFFSET(Data!J$1,$H137+32,,16),OFFSET(Data!J$1,$H137+48,,16)))/(SUMPRODUCT(OFFSET(Data!J$1,$H137,,16),OFFSET(Data!J$1,$H137,,16))+SUMPRODUCT(OFFSET(Data!J$1,$H137+32,,16),OFFSET(Data!J$1,$H137+32,,16))),"")</f>
        <v/>
      </c>
      <c r="L137" s="358" t="str">
        <f ca="1">IF($G137&gt;1,(SUMPRODUCT(OFFSET(Data!K$1,$H137,,16),OFFSET(Data!K$1,$H137+16,,16))+SUMPRODUCT(OFFSET(Data!K$1,$H137+32,,16),OFFSET(Data!K$1,$H137+48,,16)))/(SUMPRODUCT(OFFSET(Data!K$1,$H137,,16),OFFSET(Data!K$1,$H137,,16))+SUMPRODUCT(OFFSET(Data!K$1,$H137+32,,16),OFFSET(Data!K$1,$H137+32,,16))),"")</f>
        <v/>
      </c>
      <c r="M137" s="358" t="str">
        <f ca="1">IF($G137&gt;1,(SUMPRODUCT(OFFSET(Data!L$1,$H137,,16),OFFSET(Data!L$1,$H137+16,,16))+SUMPRODUCT(OFFSET(Data!L$1,$H137+32,,16),OFFSET(Data!L$1,$H137+48,,16)))/(SUMPRODUCT(OFFSET(Data!L$1,$H137,,16),OFFSET(Data!L$1,$H137,,16))+SUMPRODUCT(OFFSET(Data!L$1,$H137+32,,16),OFFSET(Data!L$1,$H137+32,,16))),"")</f>
        <v/>
      </c>
      <c r="N137" s="358">
        <f t="shared" ca="1" si="17"/>
        <v>0</v>
      </c>
      <c r="O137" t="str">
        <f ca="1">IF($G137&gt;2,SUMPRODUCT(OFFSET(Data!$H$1,$H137+32,,32),OFFSET(Data!$H$1,$H137+64,,32)),"")</f>
        <v/>
      </c>
      <c r="P137" t="str">
        <f ca="1">IF($G137&gt;2,SUMPRODUCT(OFFSET(Data!$H$1,$H137,,32),OFFSET(Data!$H$1,$H137+64,,32)),"")</f>
        <v/>
      </c>
      <c r="Q137" s="353" t="str">
        <f ca="1">IF($G137&gt;1,INDEX(LINEST(OFFSET(Data!H$1,$H137,,16),OFFSET(Data!H$1,$H137+16,,16),1,1),3,1),"")</f>
        <v/>
      </c>
      <c r="R137" s="353" t="str">
        <f ca="1">IF($G137&gt;1,INDEX(LINEST(OFFSET(Data!I$1,$H137,,16),OFFSET(Data!I$1,$H137+16,,16),1,1),3,1),"")</f>
        <v/>
      </c>
      <c r="S137" s="353" t="str">
        <f ca="1">IF($G137&gt;1,INDEX(LINEST(OFFSET(Data!J$1,$H137,,16),OFFSET(Data!J$1,$H137+16,,16),1,1),3,1),"")</f>
        <v/>
      </c>
      <c r="T137" s="353" t="str">
        <f ca="1">IF($G137&gt;1,INDEX(LINEST(OFFSET(Data!K$1,$H137,,16),OFFSET(Data!K$1,$H137+16,,16),1,1),3,1),"")</f>
        <v/>
      </c>
      <c r="U137" s="353" t="str">
        <f ca="1">IF($G137&gt;1,INDEX(LINEST(OFFSET(Data!L$1,$H137,,16),OFFSET(Data!L$1,$H137+16,,16),1,1),3,1),"")</f>
        <v/>
      </c>
      <c r="V137" s="354" t="str">
        <f t="shared" si="18"/>
        <v/>
      </c>
      <c r="W137" s="355" t="str">
        <f>IF(ISERROR(VLOOKUP($C137,Dates!$A:$C,1,FALSE)),"",VLOOKUP($C137,Dates!$A:$C,MATCH(W$1,Dates!$A$1:$C$1,0),FALSE))</f>
        <v/>
      </c>
      <c r="X137" s="355" t="str">
        <f>IF(ISERROR(VLOOKUP($C137,Dates!$A:$C,1,FALSE)),"",VLOOKUP($C137,Dates!$A:$C,MATCH(X$1,Dates!$A$1:$C$1,0),FALSE))</f>
        <v/>
      </c>
      <c r="Y137" s="355" t="str">
        <f>IF(ISERROR(VLOOKUP($C137,Dates!$A:$C,1,FALSE)),"",VLOOKUP($C137,Dates!$A:$C,MATCH(Y$1,Dates!$A$1:$C$1,0),FALSE))</f>
        <v/>
      </c>
    </row>
    <row r="138" spans="1:25" x14ac:dyDescent="0.25">
      <c r="A138">
        <v>168</v>
      </c>
      <c r="B138" t="s">
        <v>66</v>
      </c>
      <c r="C138" t="str">
        <f t="shared" si="15"/>
        <v>168PM</v>
      </c>
      <c r="E138" t="e">
        <f t="shared" si="14"/>
        <v>#N/A</v>
      </c>
      <c r="F138" t="e">
        <f t="shared" si="16"/>
        <v>#N/A</v>
      </c>
      <c r="G138">
        <f>IF(MOD(COUNTIF(Data!$T:$T,"="&amp;C138),32)=0,COUNTIF(Data!$T:$T,"="&amp;C138)/32,"_"&amp;COUNTIF(Data!$T:$T,"="&amp;C138))</f>
        <v>0</v>
      </c>
      <c r="H138" t="e">
        <f>MATCH(C138,Data!T:T,0)-1</f>
        <v>#N/A</v>
      </c>
      <c r="I138" s="358" t="str">
        <f ca="1">IF($G138&gt;1,(SUMPRODUCT(OFFSET(Data!H$1,$H138,,16),OFFSET(Data!H$1,$H138+16,,16))+SUMPRODUCT(OFFSET(Data!H$1,$H138+32,,16),OFFSET(Data!H$1,$H138+48,,16)))/(SUMPRODUCT(OFFSET(Data!H$1,$H138,,16),OFFSET(Data!H$1,$H138,,16))+SUMPRODUCT(OFFSET(Data!H$1,$H138+32,,16),OFFSET(Data!H$1,$H138+32,,16))),"")</f>
        <v/>
      </c>
      <c r="J138" s="358" t="str">
        <f ca="1">IF($G138&gt;1,(SUMPRODUCT(OFFSET(Data!I$1,$H138,,16),OFFSET(Data!I$1,$H138+16,,16))+SUMPRODUCT(OFFSET(Data!I$1,$H138+32,,16),OFFSET(Data!I$1,$H138+48,,16)))/(SUMPRODUCT(OFFSET(Data!I$1,$H138,,16),OFFSET(Data!I$1,$H138,,16))+SUMPRODUCT(OFFSET(Data!I$1,$H138+32,,16),OFFSET(Data!I$1,$H138+32,,16))),"")</f>
        <v/>
      </c>
      <c r="K138" s="358" t="str">
        <f ca="1">IF($G138&gt;1,(SUMPRODUCT(OFFSET(Data!J$1,$H138,,16),OFFSET(Data!J$1,$H138+16,,16))+SUMPRODUCT(OFFSET(Data!J$1,$H138+32,,16),OFFSET(Data!J$1,$H138+48,,16)))/(SUMPRODUCT(OFFSET(Data!J$1,$H138,,16),OFFSET(Data!J$1,$H138,,16))+SUMPRODUCT(OFFSET(Data!J$1,$H138+32,,16),OFFSET(Data!J$1,$H138+32,,16))),"")</f>
        <v/>
      </c>
      <c r="L138" s="358" t="str">
        <f ca="1">IF($G138&gt;1,(SUMPRODUCT(OFFSET(Data!K$1,$H138,,16),OFFSET(Data!K$1,$H138+16,,16))+SUMPRODUCT(OFFSET(Data!K$1,$H138+32,,16),OFFSET(Data!K$1,$H138+48,,16)))/(SUMPRODUCT(OFFSET(Data!K$1,$H138,,16),OFFSET(Data!K$1,$H138,,16))+SUMPRODUCT(OFFSET(Data!K$1,$H138+32,,16),OFFSET(Data!K$1,$H138+32,,16))),"")</f>
        <v/>
      </c>
      <c r="M138" s="358" t="str">
        <f ca="1">IF($G138&gt;1,(SUMPRODUCT(OFFSET(Data!L$1,$H138,,16),OFFSET(Data!L$1,$H138+16,,16))+SUMPRODUCT(OFFSET(Data!L$1,$H138+32,,16),OFFSET(Data!L$1,$H138+48,,16)))/(SUMPRODUCT(OFFSET(Data!L$1,$H138,,16),OFFSET(Data!L$1,$H138,,16))+SUMPRODUCT(OFFSET(Data!L$1,$H138+32,,16),OFFSET(Data!L$1,$H138+32,,16))),"")</f>
        <v/>
      </c>
      <c r="N138" s="358">
        <f t="shared" ca="1" si="17"/>
        <v>0</v>
      </c>
      <c r="O138" t="str">
        <f ca="1">IF($G138&gt;2,SUMPRODUCT(OFFSET(Data!$H$1,$H138+32,,32),OFFSET(Data!$H$1,$H138+64,,32)),"")</f>
        <v/>
      </c>
      <c r="P138" t="str">
        <f ca="1">IF($G138&gt;2,SUMPRODUCT(OFFSET(Data!$H$1,$H138,,32),OFFSET(Data!$H$1,$H138+64,,32)),"")</f>
        <v/>
      </c>
      <c r="Q138" s="353" t="str">
        <f ca="1">IF($G138&gt;1,INDEX(LINEST(OFFSET(Data!H$1,$H138,,16),OFFSET(Data!H$1,$H138+16,,16),1,1),3,1),"")</f>
        <v/>
      </c>
      <c r="R138" s="353" t="str">
        <f ca="1">IF($G138&gt;1,INDEX(LINEST(OFFSET(Data!I$1,$H138,,16),OFFSET(Data!I$1,$H138+16,,16),1,1),3,1),"")</f>
        <v/>
      </c>
      <c r="S138" s="353" t="str">
        <f ca="1">IF($G138&gt;1,INDEX(LINEST(OFFSET(Data!J$1,$H138,,16),OFFSET(Data!J$1,$H138+16,,16),1,1),3,1),"")</f>
        <v/>
      </c>
      <c r="T138" s="353" t="str">
        <f ca="1">IF($G138&gt;1,INDEX(LINEST(OFFSET(Data!K$1,$H138,,16),OFFSET(Data!K$1,$H138+16,,16),1,1),3,1),"")</f>
        <v/>
      </c>
      <c r="U138" s="353" t="str">
        <f ca="1">IF($G138&gt;1,INDEX(LINEST(OFFSET(Data!L$1,$H138,,16),OFFSET(Data!L$1,$H138+16,,16),1,1),3,1),"")</f>
        <v/>
      </c>
      <c r="V138" s="354" t="str">
        <f t="shared" si="18"/>
        <v/>
      </c>
      <c r="W138" s="355" t="str">
        <f>IF(ISERROR(VLOOKUP($C138,Dates!$A:$C,1,FALSE)),"",VLOOKUP($C138,Dates!$A:$C,MATCH(W$1,Dates!$A$1:$C$1,0),FALSE))</f>
        <v/>
      </c>
      <c r="X138" s="355" t="str">
        <f>IF(ISERROR(VLOOKUP($C138,Dates!$A:$C,1,FALSE)),"",VLOOKUP($C138,Dates!$A:$C,MATCH(X$1,Dates!$A$1:$C$1,0),FALSE))</f>
        <v/>
      </c>
      <c r="Y138" s="355" t="str">
        <f>IF(ISERROR(VLOOKUP($C138,Dates!$A:$C,1,FALSE)),"",VLOOKUP($C138,Dates!$A:$C,MATCH(Y$1,Dates!$A$1:$C$1,0),FALSE))</f>
        <v/>
      </c>
    </row>
    <row r="139" spans="1:25" x14ac:dyDescent="0.25">
      <c r="A139">
        <v>169</v>
      </c>
      <c r="B139" t="s">
        <v>66</v>
      </c>
      <c r="C139" t="str">
        <f t="shared" si="15"/>
        <v>169PM</v>
      </c>
      <c r="E139" t="e">
        <f t="shared" si="14"/>
        <v>#N/A</v>
      </c>
      <c r="F139" t="e">
        <f t="shared" si="16"/>
        <v>#N/A</v>
      </c>
      <c r="G139">
        <f>IF(MOD(COUNTIF(Data!$T:$T,"="&amp;C139),32)=0,COUNTIF(Data!$T:$T,"="&amp;C139)/32,"_"&amp;COUNTIF(Data!$T:$T,"="&amp;C139))</f>
        <v>0</v>
      </c>
      <c r="H139" t="e">
        <f>MATCH(C139,Data!T:T,0)-1</f>
        <v>#N/A</v>
      </c>
      <c r="I139" s="358" t="str">
        <f ca="1">IF($G139&gt;1,(SUMPRODUCT(OFFSET(Data!H$1,$H139,,16),OFFSET(Data!H$1,$H139+16,,16))+SUMPRODUCT(OFFSET(Data!H$1,$H139+32,,16),OFFSET(Data!H$1,$H139+48,,16)))/(SUMPRODUCT(OFFSET(Data!H$1,$H139,,16),OFFSET(Data!H$1,$H139,,16))+SUMPRODUCT(OFFSET(Data!H$1,$H139+32,,16),OFFSET(Data!H$1,$H139+32,,16))),"")</f>
        <v/>
      </c>
      <c r="J139" s="358" t="str">
        <f ca="1">IF($G139&gt;1,(SUMPRODUCT(OFFSET(Data!I$1,$H139,,16),OFFSET(Data!I$1,$H139+16,,16))+SUMPRODUCT(OFFSET(Data!I$1,$H139+32,,16),OFFSET(Data!I$1,$H139+48,,16)))/(SUMPRODUCT(OFFSET(Data!I$1,$H139,,16),OFFSET(Data!I$1,$H139,,16))+SUMPRODUCT(OFFSET(Data!I$1,$H139+32,,16),OFFSET(Data!I$1,$H139+32,,16))),"")</f>
        <v/>
      </c>
      <c r="K139" s="358" t="str">
        <f ca="1">IF($G139&gt;1,(SUMPRODUCT(OFFSET(Data!J$1,$H139,,16),OFFSET(Data!J$1,$H139+16,,16))+SUMPRODUCT(OFFSET(Data!J$1,$H139+32,,16),OFFSET(Data!J$1,$H139+48,,16)))/(SUMPRODUCT(OFFSET(Data!J$1,$H139,,16),OFFSET(Data!J$1,$H139,,16))+SUMPRODUCT(OFFSET(Data!J$1,$H139+32,,16),OFFSET(Data!J$1,$H139+32,,16))),"")</f>
        <v/>
      </c>
      <c r="L139" s="358" t="str">
        <f ca="1">IF($G139&gt;1,(SUMPRODUCT(OFFSET(Data!K$1,$H139,,16),OFFSET(Data!K$1,$H139+16,,16))+SUMPRODUCT(OFFSET(Data!K$1,$H139+32,,16),OFFSET(Data!K$1,$H139+48,,16)))/(SUMPRODUCT(OFFSET(Data!K$1,$H139,,16),OFFSET(Data!K$1,$H139,,16))+SUMPRODUCT(OFFSET(Data!K$1,$H139+32,,16),OFFSET(Data!K$1,$H139+32,,16))),"")</f>
        <v/>
      </c>
      <c r="M139" s="358" t="str">
        <f ca="1">IF($G139&gt;1,(SUMPRODUCT(OFFSET(Data!L$1,$H139,,16),OFFSET(Data!L$1,$H139+16,,16))+SUMPRODUCT(OFFSET(Data!L$1,$H139+32,,16),OFFSET(Data!L$1,$H139+48,,16)))/(SUMPRODUCT(OFFSET(Data!L$1,$H139,,16),OFFSET(Data!L$1,$H139,,16))+SUMPRODUCT(OFFSET(Data!L$1,$H139+32,,16),OFFSET(Data!L$1,$H139+32,,16))),"")</f>
        <v/>
      </c>
      <c r="N139" s="358">
        <f t="shared" ca="1" si="17"/>
        <v>0</v>
      </c>
      <c r="O139" t="str">
        <f ca="1">IF($G139&gt;2,SUMPRODUCT(OFFSET(Data!$H$1,$H139+32,,32),OFFSET(Data!$H$1,$H139+64,,32)),"")</f>
        <v/>
      </c>
      <c r="P139" t="str">
        <f ca="1">IF($G139&gt;2,SUMPRODUCT(OFFSET(Data!$H$1,$H139,,32),OFFSET(Data!$H$1,$H139+64,,32)),"")</f>
        <v/>
      </c>
      <c r="Q139" s="353" t="str">
        <f ca="1">IF($G139&gt;1,INDEX(LINEST(OFFSET(Data!H$1,$H139,,16),OFFSET(Data!H$1,$H139+16,,16),1,1),3,1),"")</f>
        <v/>
      </c>
      <c r="R139" s="353" t="str">
        <f ca="1">IF($G139&gt;1,INDEX(LINEST(OFFSET(Data!I$1,$H139,,16),OFFSET(Data!I$1,$H139+16,,16),1,1),3,1),"")</f>
        <v/>
      </c>
      <c r="S139" s="353" t="str">
        <f ca="1">IF($G139&gt;1,INDEX(LINEST(OFFSET(Data!J$1,$H139,,16),OFFSET(Data!J$1,$H139+16,,16),1,1),3,1),"")</f>
        <v/>
      </c>
      <c r="T139" s="353" t="str">
        <f ca="1">IF($G139&gt;1,INDEX(LINEST(OFFSET(Data!K$1,$H139,,16),OFFSET(Data!K$1,$H139+16,,16),1,1),3,1),"")</f>
        <v/>
      </c>
      <c r="U139" s="353" t="str">
        <f ca="1">IF($G139&gt;1,INDEX(LINEST(OFFSET(Data!L$1,$H139,,16),OFFSET(Data!L$1,$H139+16,,16),1,1),3,1),"")</f>
        <v/>
      </c>
      <c r="V139" s="354" t="str">
        <f t="shared" si="18"/>
        <v/>
      </c>
      <c r="W139" s="355" t="str">
        <f>IF(ISERROR(VLOOKUP($C139,Dates!$A:$C,1,FALSE)),"",VLOOKUP($C139,Dates!$A:$C,MATCH(W$1,Dates!$A$1:$C$1,0),FALSE))</f>
        <v/>
      </c>
      <c r="X139" s="355" t="str">
        <f>IF(ISERROR(VLOOKUP($C139,Dates!$A:$C,1,FALSE)),"",VLOOKUP($C139,Dates!$A:$C,MATCH(X$1,Dates!$A$1:$C$1,0),FALSE))</f>
        <v/>
      </c>
      <c r="Y139" s="355" t="str">
        <f>IF(ISERROR(VLOOKUP($C139,Dates!$A:$C,1,FALSE)),"",VLOOKUP($C139,Dates!$A:$C,MATCH(Y$1,Dates!$A$1:$C$1,0),FALSE))</f>
        <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zoomScale="80" zoomScaleNormal="80" workbookViewId="0">
      <selection activeCell="B4" sqref="B4"/>
    </sheetView>
  </sheetViews>
  <sheetFormatPr defaultRowHeight="13.2" x14ac:dyDescent="0.25"/>
  <cols>
    <col min="1" max="1" width="16.6640625" customWidth="1"/>
    <col min="3" max="3" width="47.21875" style="66" customWidth="1"/>
  </cols>
  <sheetData>
    <row r="1" spans="1:3" x14ac:dyDescent="0.25">
      <c r="A1" t="s">
        <v>1231</v>
      </c>
    </row>
    <row r="2" spans="1:3" x14ac:dyDescent="0.25">
      <c r="A2" s="51" t="s">
        <v>1232</v>
      </c>
      <c r="B2" s="51" t="s">
        <v>1233</v>
      </c>
      <c r="C2" s="53" t="s">
        <v>174</v>
      </c>
    </row>
    <row r="3" spans="1:3" ht="26.4" x14ac:dyDescent="0.25">
      <c r="A3" s="51" t="s">
        <v>1234</v>
      </c>
      <c r="B3" s="51">
        <v>0.01</v>
      </c>
      <c r="C3" s="53" t="s">
        <v>1235</v>
      </c>
    </row>
    <row r="4" spans="1:3" ht="26.4" x14ac:dyDescent="0.25">
      <c r="A4" s="51" t="s">
        <v>1236</v>
      </c>
      <c r="B4" s="51">
        <v>0.8</v>
      </c>
      <c r="C4" s="53" t="s">
        <v>1237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zoomScale="80" zoomScaleNormal="80" workbookViewId="0">
      <selection activeCell="A12" sqref="A12"/>
    </sheetView>
  </sheetViews>
  <sheetFormatPr defaultRowHeight="13.2" x14ac:dyDescent="0.25"/>
  <cols>
    <col min="2" max="4" width="6.77734375" style="355" customWidth="1"/>
    <col min="8" max="8" width="17.33203125" bestFit="1" customWidth="1"/>
    <col min="9" max="9" width="43.77734375" bestFit="1" customWidth="1"/>
  </cols>
  <sheetData>
    <row r="1" spans="1:9" x14ac:dyDescent="0.25">
      <c r="A1" s="51" t="s">
        <v>1208</v>
      </c>
      <c r="B1" s="357" t="s">
        <v>1227</v>
      </c>
      <c r="C1" s="357" t="s">
        <v>1228</v>
      </c>
      <c r="D1" s="357" t="s">
        <v>1229</v>
      </c>
      <c r="E1" s="357" t="s">
        <v>1226</v>
      </c>
      <c r="F1" s="51" t="s">
        <v>1238</v>
      </c>
      <c r="G1" s="51" t="s">
        <v>1239</v>
      </c>
      <c r="H1" s="51" t="s">
        <v>1240</v>
      </c>
      <c r="I1" s="58" t="s">
        <v>71</v>
      </c>
    </row>
    <row r="2" spans="1:9" x14ac:dyDescent="0.25">
      <c r="A2" s="51"/>
      <c r="B2" s="357"/>
      <c r="C2" s="357"/>
      <c r="D2" s="357"/>
      <c r="E2" s="357"/>
      <c r="F2" s="51"/>
      <c r="G2" s="51"/>
      <c r="H2" s="51"/>
      <c r="I2" s="58"/>
    </row>
    <row r="3" spans="1:9" x14ac:dyDescent="0.25">
      <c r="A3" s="51"/>
      <c r="B3" s="357"/>
      <c r="C3" s="357"/>
      <c r="D3" s="357"/>
      <c r="E3" s="357"/>
      <c r="F3" s="51"/>
      <c r="G3" s="51"/>
      <c r="H3" s="51"/>
      <c r="I3" s="51"/>
    </row>
    <row r="4" spans="1:9" x14ac:dyDescent="0.25">
      <c r="A4" s="51"/>
      <c r="B4" s="357"/>
      <c r="C4" s="357"/>
      <c r="D4" s="357"/>
      <c r="E4" s="357"/>
      <c r="F4" s="51"/>
      <c r="G4" s="51"/>
      <c r="H4" s="51"/>
      <c r="I4" s="51"/>
    </row>
    <row r="5" spans="1:9" x14ac:dyDescent="0.25">
      <c r="A5" s="51"/>
      <c r="B5" s="357"/>
      <c r="C5" s="357"/>
      <c r="D5" s="357"/>
      <c r="E5" s="357"/>
      <c r="F5" s="51"/>
      <c r="G5" s="51"/>
      <c r="H5" s="51"/>
      <c r="I5" s="51"/>
    </row>
    <row r="6" spans="1:9" x14ac:dyDescent="0.25">
      <c r="A6" s="51"/>
      <c r="B6" s="357"/>
      <c r="C6" s="357"/>
      <c r="D6" s="357"/>
      <c r="E6" s="357"/>
      <c r="F6" s="51"/>
      <c r="G6" s="51"/>
      <c r="H6" s="51"/>
      <c r="I6" s="51"/>
    </row>
    <row r="7" spans="1:9" x14ac:dyDescent="0.25">
      <c r="A7" s="51"/>
      <c r="B7" s="357"/>
      <c r="C7" s="357"/>
      <c r="D7" s="357"/>
      <c r="E7" s="357"/>
      <c r="F7" s="51"/>
      <c r="G7" s="51"/>
      <c r="H7" s="51"/>
      <c r="I7" s="51"/>
    </row>
    <row r="8" spans="1:9" x14ac:dyDescent="0.25">
      <c r="A8" s="51"/>
      <c r="B8" s="357"/>
      <c r="C8" s="357"/>
      <c r="D8" s="357"/>
      <c r="E8" s="357"/>
      <c r="F8" s="51"/>
      <c r="G8" s="51"/>
      <c r="H8" s="51"/>
      <c r="I8" s="51"/>
    </row>
    <row r="9" spans="1:9" x14ac:dyDescent="0.25">
      <c r="A9" s="51"/>
      <c r="B9" s="357"/>
      <c r="C9" s="357"/>
      <c r="D9" s="357"/>
      <c r="E9" s="357"/>
      <c r="F9" s="51"/>
      <c r="G9" s="51"/>
      <c r="H9" s="51"/>
      <c r="I9" s="51"/>
    </row>
    <row r="11" spans="1:9" x14ac:dyDescent="0.25">
      <c r="A11" t="s">
        <v>1241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73"/>
  <sheetViews>
    <sheetView zoomScale="60" zoomScaleNormal="60" workbookViewId="0">
      <selection activeCell="P2" sqref="P2:P136"/>
    </sheetView>
  </sheetViews>
  <sheetFormatPr defaultColWidth="9.109375" defaultRowHeight="15" x14ac:dyDescent="0.25"/>
  <cols>
    <col min="1" max="1" width="8.33203125" style="36" customWidth="1"/>
    <col min="2" max="2" width="5.33203125" style="36" customWidth="1"/>
    <col min="3" max="4" width="21.44140625" style="36" customWidth="1"/>
    <col min="5" max="5" width="23.8867187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139</v>
      </c>
      <c r="D1" s="38" t="s">
        <v>5</v>
      </c>
      <c r="E1" s="209" t="s">
        <v>63</v>
      </c>
      <c r="F1" s="210" t="s">
        <v>126</v>
      </c>
      <c r="G1" s="211" t="s">
        <v>70</v>
      </c>
      <c r="H1" s="211" t="s">
        <v>17</v>
      </c>
      <c r="I1" s="211" t="s">
        <v>18</v>
      </c>
      <c r="J1" s="211" t="s">
        <v>6</v>
      </c>
      <c r="K1" s="210" t="s">
        <v>125</v>
      </c>
      <c r="L1" s="210" t="s">
        <v>125</v>
      </c>
      <c r="M1" s="210" t="s">
        <v>126</v>
      </c>
      <c r="N1" s="39" t="s">
        <v>601</v>
      </c>
      <c r="O1" s="39" t="s">
        <v>712</v>
      </c>
      <c r="P1" s="39" t="s">
        <v>596</v>
      </c>
      <c r="R1" s="39" t="s">
        <v>723</v>
      </c>
    </row>
    <row r="2" spans="1:18" x14ac:dyDescent="0.25">
      <c r="A2" s="40">
        <v>101</v>
      </c>
      <c r="B2" s="40" t="s">
        <v>65</v>
      </c>
      <c r="C2" s="41" t="str">
        <f>VLOOKUP($A2,Loc,MATCH(C$1,loc_hdr,0),FALSE)</f>
        <v>Washington/Curry</v>
      </c>
      <c r="D2" s="208" t="str">
        <f t="shared" ref="C2:D21" si="0">VLOOKUP($A2,Loc,MATCH(D$1,loc_hdr,0),FALSE)</f>
        <v>Mill Ave</v>
      </c>
      <c r="E2" s="212" t="str">
        <f>IF(ISERROR(MATCH(A2&amp;B2,Data!$T:$T,0)),"",INDEX(Data!$C:$C,MATCH(A2&amp;B2,Data!$T:$T,0)))</f>
        <v>Vanessa Cianci</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IF(AND($O2,K2&gt;=L$138),$A2&amp;$B2,"")</f>
        <v/>
      </c>
      <c r="M2" s="50" t="str">
        <f t="shared" ref="M2:M33" si="3">IF(AND($O2,F2&gt;=M$138),$A2&amp;$B2,"")</f>
        <v/>
      </c>
      <c r="O2" s="36" t="b">
        <f>IF(LEN(E2)&lt;1,FALSE,TRUE)</f>
        <v>1</v>
      </c>
      <c r="P2" s="36">
        <f>IF(ISNUMBER(P1),P1,0)+IF(AND(ISNUMBER(K2),K2&gt;0),1,0)</f>
        <v>0</v>
      </c>
      <c r="Q2" s="36" t="str">
        <f>A2&amp;B2</f>
        <v>101AM</v>
      </c>
      <c r="R2" s="36">
        <f>SUMIF(Data!T:T,"="&amp;ErrCount!Q2,Data!AK:AK)</f>
        <v>0</v>
      </c>
    </row>
    <row r="3" spans="1:18" x14ac:dyDescent="0.25">
      <c r="A3" s="40">
        <v>102</v>
      </c>
      <c r="B3" s="40" t="s">
        <v>65</v>
      </c>
      <c r="C3" s="41" t="str">
        <f t="shared" si="0"/>
        <v>Rio Salado Pkwy</v>
      </c>
      <c r="D3" s="208" t="str">
        <f t="shared" si="0"/>
        <v>Mill Ave</v>
      </c>
      <c r="E3" s="212" t="str">
        <f>IF(ISERROR(MATCH(A3&amp;B3,Data!$T:$T,0)),"",INDEX(Data!$C:$C,MATCH(A3&amp;B3,Data!$T:$T,0)))</f>
        <v>Mike Morningstar</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SUMIF(Data!T:T,"="&amp;ErrCount!Q3,Data!AK:AK)</f>
        <v>0</v>
      </c>
    </row>
    <row r="4" spans="1:18" x14ac:dyDescent="0.25">
      <c r="A4" s="40">
        <v>103</v>
      </c>
      <c r="B4" s="40" t="s">
        <v>65</v>
      </c>
      <c r="C4" s="41" t="str">
        <f t="shared" si="0"/>
        <v>Rio Salado Pkwy</v>
      </c>
      <c r="D4" s="208" t="str">
        <f t="shared" si="0"/>
        <v>Rural Rd</v>
      </c>
      <c r="E4" s="212" t="str">
        <f>IF(ISERROR(MATCH(A4&amp;B4,Data!$T:$T,0)),"",INDEX(Data!$C:$C,MATCH(A4&amp;B4,Data!$T:$T,0)))</f>
        <v/>
      </c>
      <c r="F4" s="50">
        <f t="shared" si="1"/>
        <v>0</v>
      </c>
      <c r="G4" s="50" t="str">
        <f>IF(ISERROR(MATCH($A4&amp;$B4,Data!$T:$T,0)),"",INDEX(errors,IF($B4="AM",1,2)+MATCH(G$1,err_type,0)-1,MATCH($A4,sum_locID,0)))</f>
        <v/>
      </c>
      <c r="H4" s="50" t="str">
        <f>IF(ISERROR(MATCH($A4&amp;$B4,Data!$T:$T,0)),"",INDEX(errors,IF($B4="AM",1,2)+MATCH(H$1,err_type,0)-1,MATCH($A4,sum_locID,0)))</f>
        <v/>
      </c>
      <c r="I4" s="50" t="str">
        <f>IF(ISERROR(MATCH($A4&amp;$B4,Data!$T:$T,0)),"",INDEX(errors,IF($B4="AM",1,2)+MATCH(I$1,err_type,0)-1,MATCH($A4,sum_locID,0)))</f>
        <v/>
      </c>
      <c r="J4" s="50" t="str">
        <f>IF(ISERROR(MATCH($A4&amp;$B4,Data!$T:$T,0)),"",INDEX(errors,IF($B4="AM",1,2)+MATCH(J$1,err_type,0)-1,MATCH($A4,sum_locID,0)))</f>
        <v/>
      </c>
      <c r="K4" s="50" t="str">
        <f>IF(ISERROR(MATCH(A4&amp;B4,Data!$T:$T,0)),"",INDEX(err_total,IF(B4="AM",1,2),MATCH(A4,sum_locID,0)))</f>
        <v/>
      </c>
      <c r="L4" s="50" t="str">
        <f t="shared" si="2"/>
        <v/>
      </c>
      <c r="M4" s="50" t="str">
        <f t="shared" si="3"/>
        <v/>
      </c>
      <c r="O4" s="36" t="b">
        <f t="shared" si="4"/>
        <v>0</v>
      </c>
      <c r="P4" s="36">
        <f t="shared" si="5"/>
        <v>0</v>
      </c>
      <c r="Q4" s="36" t="str">
        <f t="shared" si="6"/>
        <v>103AM</v>
      </c>
      <c r="R4" s="36">
        <f>SUMIF(Data!T:T,"="&amp;ErrCount!Q4,Data!AK:AK)</f>
        <v>0</v>
      </c>
    </row>
    <row r="5" spans="1:18" x14ac:dyDescent="0.25">
      <c r="A5" s="40">
        <v>104</v>
      </c>
      <c r="B5" s="40" t="s">
        <v>65</v>
      </c>
      <c r="C5" s="41" t="str">
        <f t="shared" si="0"/>
        <v>Rio Salado Pkwy</v>
      </c>
      <c r="D5" s="208" t="str">
        <f t="shared" si="0"/>
        <v>McClintock Dr</v>
      </c>
      <c r="E5" s="212" t="str">
        <f>IF(ISERROR(MATCH(A5&amp;B5,Data!$T:$T,0)),"",INDEX(Data!$C:$C,MATCH(A5&amp;B5,Data!$T:$T,0)))</f>
        <v>Deb Gain-Braley</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SUMIF(Data!T:T,"="&amp;ErrCount!Q5,Data!AK:AK)</f>
        <v>0</v>
      </c>
    </row>
    <row r="6" spans="1:18" x14ac:dyDescent="0.25">
      <c r="A6" s="40">
        <v>105</v>
      </c>
      <c r="B6" s="40" t="s">
        <v>65</v>
      </c>
      <c r="C6" s="41" t="str">
        <f t="shared" si="0"/>
        <v>Rio Salado Pkwy</v>
      </c>
      <c r="D6" s="208" t="str">
        <f t="shared" si="0"/>
        <v>Hardy Dr</v>
      </c>
      <c r="E6" s="212"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SUMIF(Data!T:T,"="&amp;ErrCount!Q6,Data!AK:AK)</f>
        <v>0</v>
      </c>
    </row>
    <row r="7" spans="1:18" x14ac:dyDescent="0.25">
      <c r="A7" s="40">
        <v>106</v>
      </c>
      <c r="B7" s="40" t="s">
        <v>65</v>
      </c>
      <c r="C7" s="41" t="str">
        <f t="shared" si="0"/>
        <v>5th St</v>
      </c>
      <c r="D7" s="208" t="str">
        <f t="shared" si="0"/>
        <v>Mill Ave</v>
      </c>
      <c r="E7" s="212" t="str">
        <f>IF(ISERROR(MATCH(A7&amp;B7,Data!$T:$T,0)),"",INDEX(Data!$C:$C,MATCH(A7&amp;B7,Data!$T:$T,0)))</f>
        <v>Stevie</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SUMIF(Data!T:T,"="&amp;ErrCount!Q7,Data!AK:AK)</f>
        <v>0</v>
      </c>
    </row>
    <row r="8" spans="1:18" x14ac:dyDescent="0.25">
      <c r="A8" s="40">
        <v>107</v>
      </c>
      <c r="B8" s="40" t="s">
        <v>65</v>
      </c>
      <c r="C8" s="41" t="str">
        <f t="shared" si="0"/>
        <v>5th St</v>
      </c>
      <c r="D8" s="208" t="str">
        <f t="shared" si="0"/>
        <v>Forest Ave</v>
      </c>
      <c r="E8" s="212"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SUMIF(Data!T:T,"="&amp;ErrCount!Q8,Data!AK:AK)</f>
        <v>0</v>
      </c>
    </row>
    <row r="9" spans="1:18" x14ac:dyDescent="0.25">
      <c r="A9" s="40">
        <v>108</v>
      </c>
      <c r="B9" s="40" t="s">
        <v>65</v>
      </c>
      <c r="C9" s="41" t="str">
        <f t="shared" si="0"/>
        <v>5th St</v>
      </c>
      <c r="D9" s="208" t="str">
        <f t="shared" si="0"/>
        <v>Farmer Ave</v>
      </c>
      <c r="E9" s="212" t="str">
        <f>IF(ISERROR(MATCH(A9&amp;B9,Data!$T:$T,0)),"",INDEX(Data!$C:$C,MATCH(A9&amp;B9,Data!$T:$T,0)))</f>
        <v>Kip Goldman</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SUMIF(Data!T:T,"="&amp;ErrCount!Q9,Data!AK:AK)</f>
        <v>0</v>
      </c>
    </row>
    <row r="10" spans="1:18" x14ac:dyDescent="0.25">
      <c r="A10" s="40">
        <v>109</v>
      </c>
      <c r="B10" s="40" t="s">
        <v>65</v>
      </c>
      <c r="C10" s="41" t="str">
        <f t="shared" si="0"/>
        <v>5th St</v>
      </c>
      <c r="D10" s="208" t="str">
        <f t="shared" si="0"/>
        <v>Hardy Dr</v>
      </c>
      <c r="E10" s="212"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SUMIF(Data!T:T,"="&amp;ErrCount!Q10,Data!AK:AK)</f>
        <v>0</v>
      </c>
    </row>
    <row r="11" spans="1:18" x14ac:dyDescent="0.25">
      <c r="A11" s="40">
        <v>110</v>
      </c>
      <c r="B11" s="40" t="s">
        <v>65</v>
      </c>
      <c r="C11" s="41" t="str">
        <f t="shared" si="0"/>
        <v>5th St</v>
      </c>
      <c r="D11" s="208" t="str">
        <f t="shared" si="0"/>
        <v>Priest Dr</v>
      </c>
      <c r="E11" s="212" t="str">
        <f>IF(ISERROR(MATCH(A11&amp;B11,Data!$T:$T,0)),"",INDEX(Data!$C:$C,MATCH(A11&amp;B11,Data!$T:$T,0)))</f>
        <v/>
      </c>
      <c r="F11" s="50">
        <f t="shared" si="1"/>
        <v>0</v>
      </c>
      <c r="G11" s="50" t="str">
        <f>IF(ISERROR(MATCH($A11&amp;$B11,Data!$T:$T,0)),"",INDEX(errors,IF($B11="AM",1,2)+MATCH(G$1,err_type,0)-1,MATCH($A11,sum_locID,0)))</f>
        <v/>
      </c>
      <c r="H11" s="50" t="str">
        <f>IF(ISERROR(MATCH($A11&amp;$B11,Data!$T:$T,0)),"",INDEX(errors,IF($B11="AM",1,2)+MATCH(H$1,err_type,0)-1,MATCH($A11,sum_locID,0)))</f>
        <v/>
      </c>
      <c r="I11" s="50" t="str">
        <f>IF(ISERROR(MATCH($A11&amp;$B11,Data!$T:$T,0)),"",INDEX(errors,IF($B11="AM",1,2)+MATCH(I$1,err_type,0)-1,MATCH($A11,sum_locID,0)))</f>
        <v/>
      </c>
      <c r="J11" s="50" t="str">
        <f>IF(ISERROR(MATCH($A11&amp;$B11,Data!$T:$T,0)),"",INDEX(errors,IF($B11="AM",1,2)+MATCH(J$1,err_type,0)-1,MATCH($A11,sum_locID,0)))</f>
        <v/>
      </c>
      <c r="K11" s="50" t="str">
        <f>IF(ISERROR(MATCH(A11&amp;B11,Data!$T:$T,0)),"",INDEX(err_total,IF(B11="AM",1,2),MATCH(A11,sum_locID,0)))</f>
        <v/>
      </c>
      <c r="L11" s="50" t="str">
        <f t="shared" si="2"/>
        <v/>
      </c>
      <c r="M11" s="50" t="str">
        <f t="shared" si="3"/>
        <v/>
      </c>
      <c r="O11" s="36" t="b">
        <f t="shared" si="4"/>
        <v>0</v>
      </c>
      <c r="P11" s="36">
        <f t="shared" si="5"/>
        <v>0</v>
      </c>
      <c r="Q11" s="36" t="str">
        <f t="shared" si="6"/>
        <v>110AM</v>
      </c>
      <c r="R11" s="36">
        <f>SUMIF(Data!T:T,"="&amp;ErrCount!Q11,Data!AK:AK)</f>
        <v>0</v>
      </c>
    </row>
    <row r="12" spans="1:18" x14ac:dyDescent="0.25">
      <c r="A12" s="40">
        <v>111</v>
      </c>
      <c r="B12" s="40" t="s">
        <v>65</v>
      </c>
      <c r="C12" s="41" t="str">
        <f t="shared" si="0"/>
        <v>10th St</v>
      </c>
      <c r="D12" s="208" t="str">
        <f t="shared" si="0"/>
        <v>Mill Ave</v>
      </c>
      <c r="E12" s="212" t="str">
        <f>IF(ISERROR(MATCH(A12&amp;B12,Data!$T:$T,0)),"",INDEX(Data!$C:$C,MATCH(A12&amp;B12,Data!$T:$T,0)))</f>
        <v>Amanda Ramos</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SUMIF(Data!T:T,"="&amp;ErrCount!Q12,Data!AK:AK)</f>
        <v>0</v>
      </c>
    </row>
    <row r="13" spans="1:18" x14ac:dyDescent="0.25">
      <c r="A13" s="40">
        <v>112</v>
      </c>
      <c r="B13" s="40" t="s">
        <v>65</v>
      </c>
      <c r="C13" s="41" t="str">
        <f t="shared" si="0"/>
        <v>Superstition Fwy</v>
      </c>
      <c r="D13" s="208" t="str">
        <f t="shared" si="0"/>
        <v>College Ave</v>
      </c>
      <c r="E13" s="212" t="str">
        <f>IF(ISERROR(MATCH(A13&amp;B13,Data!$T:$T,0)),"",INDEX(Data!$C:$C,MATCH(A13&amp;B13,Data!$T:$T,0)))</f>
        <v>Tom Walling</v>
      </c>
      <c r="F13" s="50">
        <f t="shared" si="1"/>
        <v>0</v>
      </c>
      <c r="G13" s="50">
        <f>IF(ISERROR(MATCH($A13&amp;$B13,Data!$T:$T,0)),"",INDEX(errors,IF($B13="AM",1,2)+MATCH(G$1,err_type,0)-1,MATCH($A13,sum_locID,0)))</f>
        <v>0</v>
      </c>
      <c r="H13" s="50">
        <f>IF(ISERROR(MATCH($A13&amp;$B13,Data!$T:$T,0)),"",INDEX(errors,IF($B13="AM",1,2)+MATCH(H$1,err_type,0)-1,MATCH($A13,sum_locID,0)))</f>
        <v>0</v>
      </c>
      <c r="I13" s="50">
        <f>IF(ISERROR(MATCH($A13&amp;$B13,Data!$T:$T,0)),"",INDEX(errors,IF($B13="AM",1,2)+MATCH(I$1,err_type,0)-1,MATCH($A13,sum_locID,0)))</f>
        <v>0</v>
      </c>
      <c r="J13" s="50">
        <f>IF(ISERROR(MATCH($A13&amp;$B13,Data!$T:$T,0)),"",INDEX(errors,IF($B13="AM",1,2)+MATCH(J$1,err_type,0)-1,MATCH($A13,sum_locID,0)))</f>
        <v>0</v>
      </c>
      <c r="K13" s="50">
        <f>IF(ISERROR(MATCH(A13&amp;B13,Data!$T:$T,0)),"",INDEX(err_total,IF(B13="AM",1,2),MATCH(A13,sum_locID,0)))</f>
        <v>0</v>
      </c>
      <c r="L13" s="50" t="str">
        <f t="shared" si="2"/>
        <v/>
      </c>
      <c r="M13" s="50" t="str">
        <f t="shared" si="3"/>
        <v/>
      </c>
      <c r="O13" s="36" t="b">
        <f t="shared" si="4"/>
        <v>1</v>
      </c>
      <c r="P13" s="36">
        <f t="shared" si="5"/>
        <v>0</v>
      </c>
      <c r="Q13" s="36" t="str">
        <f t="shared" si="6"/>
        <v>112AM</v>
      </c>
      <c r="R13" s="36">
        <f>SUMIF(Data!T:T,"="&amp;ErrCount!Q13,Data!AK:AK)</f>
        <v>0</v>
      </c>
    </row>
    <row r="14" spans="1:18" x14ac:dyDescent="0.25">
      <c r="A14" s="40">
        <v>113</v>
      </c>
      <c r="B14" s="40" t="s">
        <v>65</v>
      </c>
      <c r="C14" s="41" t="str">
        <f t="shared" si="0"/>
        <v>13th St</v>
      </c>
      <c r="D14" s="208" t="str">
        <f t="shared" si="0"/>
        <v>Mill Ave</v>
      </c>
      <c r="E14" s="212" t="str">
        <f>IF(ISERROR(MATCH(A14&amp;B14,Data!$T:$T,0)),"",INDEX(Data!$C:$C,MATCH(A14&amp;B14,Data!$T:$T,0)))</f>
        <v>Sammy Garcia</v>
      </c>
      <c r="F14" s="50">
        <f t="shared" si="1"/>
        <v>0</v>
      </c>
      <c r="G14" s="50">
        <f>IF(ISERROR(MATCH($A14&amp;$B14,Data!$T:$T,0)),"",INDEX(errors,IF($B14="AM",1,2)+MATCH(G$1,err_type,0)-1,MATCH($A14,sum_locID,0)))</f>
        <v>0</v>
      </c>
      <c r="H14" s="50">
        <f>IF(ISERROR(MATCH($A14&amp;$B14,Data!$T:$T,0)),"",INDEX(errors,IF($B14="AM",1,2)+MATCH(H$1,err_type,0)-1,MATCH($A14,sum_locID,0)))</f>
        <v>0</v>
      </c>
      <c r="I14" s="50">
        <f>IF(ISERROR(MATCH($A14&amp;$B14,Data!$T:$T,0)),"",INDEX(errors,IF($B14="AM",1,2)+MATCH(I$1,err_type,0)-1,MATCH($A14,sum_locID,0)))</f>
        <v>0</v>
      </c>
      <c r="J14" s="50">
        <f>IF(ISERROR(MATCH($A14&amp;$B14,Data!$T:$T,0)),"",INDEX(errors,IF($B14="AM",1,2)+MATCH(J$1,err_type,0)-1,MATCH($A14,sum_locID,0)))</f>
        <v>0</v>
      </c>
      <c r="K14" s="50">
        <f>IF(ISERROR(MATCH(A14&amp;B14,Data!$T:$T,0)),"",INDEX(err_total,IF(B14="AM",1,2),MATCH(A14,sum_locID,0)))</f>
        <v>0</v>
      </c>
      <c r="L14" s="50" t="str">
        <f t="shared" si="2"/>
        <v/>
      </c>
      <c r="M14" s="50" t="str">
        <f t="shared" si="3"/>
        <v/>
      </c>
      <c r="O14" s="36" t="b">
        <f t="shared" si="4"/>
        <v>1</v>
      </c>
      <c r="P14" s="36">
        <f t="shared" si="5"/>
        <v>0</v>
      </c>
      <c r="Q14" s="36" t="str">
        <f t="shared" si="6"/>
        <v>113AM</v>
      </c>
      <c r="R14" s="36">
        <f>SUMIF(Data!T:T,"="&amp;ErrCount!Q14,Data!AK:AK)</f>
        <v>2</v>
      </c>
    </row>
    <row r="15" spans="1:18" x14ac:dyDescent="0.25">
      <c r="A15" s="40">
        <v>114</v>
      </c>
      <c r="B15" s="40" t="s">
        <v>65</v>
      </c>
      <c r="C15" s="41" t="str">
        <f t="shared" si="0"/>
        <v>13th St</v>
      </c>
      <c r="D15" s="208" t="str">
        <f t="shared" si="0"/>
        <v>Hardy Dr</v>
      </c>
      <c r="E15" s="212" t="str">
        <f>IF(ISERROR(MATCH(A15&amp;B15,Data!$T:$T,0)),"",INDEX(Data!$C:$C,MATCH(A15&amp;B15,Data!$T:$T,0)))</f>
        <v>Parth Dalwadi</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SUMIF(Data!T:T,"="&amp;ErrCount!Q15,Data!AK:AK)</f>
        <v>0</v>
      </c>
    </row>
    <row r="16" spans="1:18" x14ac:dyDescent="0.25">
      <c r="A16" s="40">
        <v>115</v>
      </c>
      <c r="B16" s="40" t="s">
        <v>65</v>
      </c>
      <c r="C16" s="41" t="str">
        <f t="shared" si="0"/>
        <v>University Dr</v>
      </c>
      <c r="D16" s="208" t="str">
        <f t="shared" si="0"/>
        <v>College Ave</v>
      </c>
      <c r="E16" s="212" t="str">
        <f>IF(ISERROR(MATCH(A16&amp;B16,Data!$T:$T,0)),"",INDEX(Data!$C:$C,MATCH(A16&amp;B16,Data!$T:$T,0)))</f>
        <v/>
      </c>
      <c r="F16" s="50">
        <f t="shared" si="1"/>
        <v>0</v>
      </c>
      <c r="G16" s="50" t="str">
        <f>IF(ISERROR(MATCH($A16&amp;$B16,Data!$T:$T,0)),"",INDEX(errors,IF($B16="AM",1,2)+MATCH(G$1,err_type,0)-1,MATCH($A16,sum_locID,0)))</f>
        <v/>
      </c>
      <c r="H16" s="50" t="str">
        <f>IF(ISERROR(MATCH($A16&amp;$B16,Data!$T:$T,0)),"",INDEX(errors,IF($B16="AM",1,2)+MATCH(H$1,err_type,0)-1,MATCH($A16,sum_locID,0)))</f>
        <v/>
      </c>
      <c r="I16" s="50" t="str">
        <f>IF(ISERROR(MATCH($A16&amp;$B16,Data!$T:$T,0)),"",INDEX(errors,IF($B16="AM",1,2)+MATCH(I$1,err_type,0)-1,MATCH($A16,sum_locID,0)))</f>
        <v/>
      </c>
      <c r="J16" s="50" t="str">
        <f>IF(ISERROR(MATCH($A16&amp;$B16,Data!$T:$T,0)),"",INDEX(errors,IF($B16="AM",1,2)+MATCH(J$1,err_type,0)-1,MATCH($A16,sum_locID,0)))</f>
        <v/>
      </c>
      <c r="K16" s="50" t="str">
        <f>IF(ISERROR(MATCH(A16&amp;B16,Data!$T:$T,0)),"",INDEX(err_total,IF(B16="AM",1,2),MATCH(A16,sum_locID,0)))</f>
        <v/>
      </c>
      <c r="L16" s="50" t="str">
        <f t="shared" si="2"/>
        <v/>
      </c>
      <c r="M16" s="50" t="str">
        <f t="shared" si="3"/>
        <v/>
      </c>
      <c r="O16" s="36" t="b">
        <f t="shared" si="4"/>
        <v>0</v>
      </c>
      <c r="P16" s="36">
        <f t="shared" si="5"/>
        <v>0</v>
      </c>
      <c r="Q16" s="36" t="str">
        <f t="shared" si="6"/>
        <v>115AM</v>
      </c>
      <c r="R16" s="36">
        <f>SUMIF(Data!T:T,"="&amp;ErrCount!Q16,Data!AK:AK)</f>
        <v>0</v>
      </c>
    </row>
    <row r="17" spans="1:18" x14ac:dyDescent="0.25">
      <c r="A17" s="40">
        <v>116</v>
      </c>
      <c r="B17" s="40" t="s">
        <v>65</v>
      </c>
      <c r="C17" s="41" t="str">
        <f t="shared" si="0"/>
        <v>University Dr</v>
      </c>
      <c r="D17" s="208" t="str">
        <f t="shared" si="0"/>
        <v>Dorsey Ln</v>
      </c>
      <c r="E17" s="212" t="str">
        <f>IF(ISERROR(MATCH(A17&amp;B17,Data!$T:$T,0)),"",INDEX(Data!$C:$C,MATCH(A17&amp;B17,Data!$T:$T,0)))</f>
        <v>Mick Darcey</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SUMIF(Data!T:T,"="&amp;ErrCount!Q17,Data!AK:AK)</f>
        <v>0</v>
      </c>
    </row>
    <row r="18" spans="1:18" x14ac:dyDescent="0.25">
      <c r="A18" s="40">
        <v>117</v>
      </c>
      <c r="B18" s="40" t="s">
        <v>65</v>
      </c>
      <c r="C18" s="41" t="str">
        <f t="shared" si="0"/>
        <v>University Dr</v>
      </c>
      <c r="D18" s="208" t="str">
        <f t="shared" si="0"/>
        <v>Rural Rd</v>
      </c>
      <c r="E18" s="212" t="str">
        <f>IF(ISERROR(MATCH(A18&amp;B18,Data!$T:$T,0)),"",INDEX(Data!$C:$C,MATCH(A18&amp;B18,Data!$T:$T,0)))</f>
        <v>Lu Hao</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SUMIF(Data!T:T,"="&amp;ErrCount!Q18,Data!AK:AK)</f>
        <v>0</v>
      </c>
    </row>
    <row r="19" spans="1:18" x14ac:dyDescent="0.25">
      <c r="A19" s="40">
        <v>118</v>
      </c>
      <c r="B19" s="40" t="s">
        <v>65</v>
      </c>
      <c r="C19" s="41" t="str">
        <f t="shared" si="0"/>
        <v>University Dr</v>
      </c>
      <c r="D19" s="208" t="str">
        <f t="shared" si="0"/>
        <v>Mill Ave</v>
      </c>
      <c r="E19" s="212" t="str">
        <f>IF(ISERROR(MATCH(A19&amp;B19,Data!$T:$T,0)),"",INDEX(Data!$C:$C,MATCH(A19&amp;B19,Data!$T:$T,0)))</f>
        <v>Ariane Burson</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SUMIF(Data!T:T,"="&amp;ErrCount!Q19,Data!AK:AK)</f>
        <v>0</v>
      </c>
    </row>
    <row r="20" spans="1:18" x14ac:dyDescent="0.25">
      <c r="A20" s="40">
        <v>119</v>
      </c>
      <c r="B20" s="40" t="s">
        <v>65</v>
      </c>
      <c r="C20" s="41" t="str">
        <f t="shared" si="0"/>
        <v>University Dr</v>
      </c>
      <c r="D20" s="208" t="str">
        <f t="shared" si="0"/>
        <v>Ash Ave</v>
      </c>
      <c r="E20" s="212" t="str">
        <f>IF(ISERROR(MATCH(A20&amp;B20,Data!$T:$T,0)),"",INDEX(Data!$C:$C,MATCH(A20&amp;B20,Data!$T:$T,0)))</f>
        <v xml:space="preserve">Bradley Sutherland </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SUMIF(Data!T:T,"="&amp;ErrCount!Q20,Data!AK:AK)</f>
        <v>0</v>
      </c>
    </row>
    <row r="21" spans="1:18" x14ac:dyDescent="0.25">
      <c r="A21" s="40">
        <v>120</v>
      </c>
      <c r="B21" s="40" t="s">
        <v>65</v>
      </c>
      <c r="C21" s="41" t="str">
        <f t="shared" si="0"/>
        <v>University Dr</v>
      </c>
      <c r="D21" s="208" t="str">
        <f t="shared" si="0"/>
        <v>Roosevelt St</v>
      </c>
      <c r="E21" s="212" t="str">
        <f>IF(ISERROR(MATCH(A21&amp;B21,Data!$T:$T,0)),"",INDEX(Data!$C:$C,MATCH(A21&amp;B21,Data!$T:$T,0)))</f>
        <v>Janet Darcey</v>
      </c>
      <c r="F21" s="50">
        <f t="shared" si="1"/>
        <v>0</v>
      </c>
      <c r="G21" s="50">
        <f>IF(ISERROR(MATCH($A21&amp;$B21,Data!$T:$T,0)),"",INDEX(errors,IF($B21="AM",1,2)+MATCH(G$1,err_type,0)-1,MATCH($A21,sum_locID,0)))</f>
        <v>0</v>
      </c>
      <c r="H21" s="50">
        <f>IF(ISERROR(MATCH($A21&amp;$B21,Data!$T:$T,0)),"",INDEX(errors,IF($B21="AM",1,2)+MATCH(H$1,err_type,0)-1,MATCH($A21,sum_locID,0)))</f>
        <v>0</v>
      </c>
      <c r="I21" s="50">
        <f>IF(ISERROR(MATCH($A21&amp;$B21,Data!$T:$T,0)),"",INDEX(errors,IF($B21="AM",1,2)+MATCH(I$1,err_type,0)-1,MATCH($A21,sum_locID,0)))</f>
        <v>0</v>
      </c>
      <c r="J21" s="50">
        <f>IF(ISERROR(MATCH($A21&amp;$B21,Data!$T:$T,0)),"",INDEX(errors,IF($B21="AM",1,2)+MATCH(J$1,err_type,0)-1,MATCH($A21,sum_locID,0)))</f>
        <v>0</v>
      </c>
      <c r="K21" s="50">
        <f>IF(ISERROR(MATCH(A21&amp;B21,Data!$T:$T,0)),"",INDEX(err_total,IF(B21="AM",1,2),MATCH(A21,sum_locID,0)))</f>
        <v>0</v>
      </c>
      <c r="L21" s="50" t="str">
        <f t="shared" si="2"/>
        <v/>
      </c>
      <c r="M21" s="50" t="str">
        <f t="shared" si="3"/>
        <v/>
      </c>
      <c r="O21" s="36" t="b">
        <f t="shared" si="4"/>
        <v>1</v>
      </c>
      <c r="P21" s="36">
        <f t="shared" si="5"/>
        <v>0</v>
      </c>
      <c r="Q21" s="36" t="str">
        <f t="shared" si="6"/>
        <v>120AM</v>
      </c>
      <c r="R21" s="36">
        <f>SUMIF(Data!T:T,"="&amp;ErrCount!Q21,Data!AK:AK)</f>
        <v>0</v>
      </c>
    </row>
    <row r="22" spans="1:18" x14ac:dyDescent="0.25">
      <c r="A22" s="40">
        <v>121</v>
      </c>
      <c r="B22" s="40" t="s">
        <v>65</v>
      </c>
      <c r="C22" s="41" t="str">
        <f t="shared" ref="C22:D41" si="7">VLOOKUP($A22,Loc,MATCH(C$1,loc_hdr,0),FALSE)</f>
        <v>University Dr</v>
      </c>
      <c r="D22" s="208" t="str">
        <f t="shared" si="7"/>
        <v>Hardy Dr</v>
      </c>
      <c r="E22" s="212" t="str">
        <f>IF(ISERROR(MATCH(A22&amp;B22,Data!$T:$T,0)),"",INDEX(Data!$C:$C,MATCH(A22&amp;B22,Data!$T:$T,0)))</f>
        <v>Allen Booker</v>
      </c>
      <c r="F22" s="50">
        <f t="shared" si="1"/>
        <v>0</v>
      </c>
      <c r="G22" s="50">
        <f>IF(ISERROR(MATCH($A22&amp;$B22,Data!$T:$T,0)),"",INDEX(errors,IF($B22="AM",1,2)+MATCH(G$1,err_type,0)-1,MATCH($A22,sum_locID,0)))</f>
        <v>0</v>
      </c>
      <c r="H22" s="50">
        <f>IF(ISERROR(MATCH($A22&amp;$B22,Data!$T:$T,0)),"",INDEX(errors,IF($B22="AM",1,2)+MATCH(H$1,err_type,0)-1,MATCH($A22,sum_locID,0)))</f>
        <v>0</v>
      </c>
      <c r="I22" s="50">
        <f>IF(ISERROR(MATCH($A22&amp;$B22,Data!$T:$T,0)),"",INDEX(errors,IF($B22="AM",1,2)+MATCH(I$1,err_type,0)-1,MATCH($A22,sum_locID,0)))</f>
        <v>0</v>
      </c>
      <c r="J22" s="50">
        <f>IF(ISERROR(MATCH($A22&amp;$B22,Data!$T:$T,0)),"",INDEX(errors,IF($B22="AM",1,2)+MATCH(J$1,err_type,0)-1,MATCH($A22,sum_locID,0)))</f>
        <v>0</v>
      </c>
      <c r="K22" s="50">
        <f>IF(ISERROR(MATCH(A22&amp;B22,Data!$T:$T,0)),"",INDEX(err_total,IF(B22="AM",1,2),MATCH(A22,sum_locID,0)))</f>
        <v>0</v>
      </c>
      <c r="L22" s="50" t="str">
        <f t="shared" si="2"/>
        <v/>
      </c>
      <c r="M22" s="50" t="str">
        <f t="shared" si="3"/>
        <v/>
      </c>
      <c r="O22" s="36" t="b">
        <f t="shared" si="4"/>
        <v>1</v>
      </c>
      <c r="P22" s="36">
        <f t="shared" si="5"/>
        <v>0</v>
      </c>
      <c r="Q22" s="36" t="str">
        <f t="shared" si="6"/>
        <v>121AM</v>
      </c>
      <c r="R22" s="36">
        <f>SUMIF(Data!T:T,"="&amp;ErrCount!Q22,Data!AK:AK)</f>
        <v>0</v>
      </c>
    </row>
    <row r="23" spans="1:18" x14ac:dyDescent="0.25">
      <c r="A23" s="40">
        <v>122</v>
      </c>
      <c r="B23" s="40" t="s">
        <v>65</v>
      </c>
      <c r="C23" s="41" t="str">
        <f t="shared" si="7"/>
        <v>McKellips Rd</v>
      </c>
      <c r="D23" s="208" t="str">
        <f t="shared" si="7"/>
        <v>Greenbelt Path</v>
      </c>
      <c r="E23" s="212" t="str">
        <f>IF(ISERROR(MATCH(A23&amp;B23,Data!$T:$T,0)),"",INDEX(Data!$C:$C,MATCH(A23&amp;B23,Data!$T:$T,0)))</f>
        <v>Mick Darcey</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SUMIF(Data!T:T,"="&amp;ErrCount!Q23,Data!AK:AK)</f>
        <v>0</v>
      </c>
    </row>
    <row r="24" spans="1:18" x14ac:dyDescent="0.25">
      <c r="A24" s="40">
        <v>123</v>
      </c>
      <c r="B24" s="40" t="s">
        <v>65</v>
      </c>
      <c r="C24" s="41" t="str">
        <f t="shared" si="7"/>
        <v>Western Canal</v>
      </c>
      <c r="D24" s="208" t="str">
        <f t="shared" si="7"/>
        <v>Rural Rd</v>
      </c>
      <c r="E24" s="212" t="str">
        <f>IF(ISERROR(MATCH(A24&amp;B24,Data!$T:$T,0)),"",INDEX(Data!$C:$C,MATCH(A24&amp;B24,Data!$T:$T,0)))</f>
        <v>Brian Reddington</v>
      </c>
      <c r="F24" s="50">
        <f t="shared" si="1"/>
        <v>0</v>
      </c>
      <c r="G24" s="50">
        <f>IF(ISERROR(MATCH($A24&amp;$B24,Data!$T:$T,0)),"",INDEX(errors,IF($B24="AM",1,2)+MATCH(G$1,err_type,0)-1,MATCH($A24,sum_locID,0)))</f>
        <v>0</v>
      </c>
      <c r="H24" s="50">
        <f>IF(ISERROR(MATCH($A24&amp;$B24,Data!$T:$T,0)),"",INDEX(errors,IF($B24="AM",1,2)+MATCH(H$1,err_type,0)-1,MATCH($A24,sum_locID,0)))</f>
        <v>0</v>
      </c>
      <c r="I24" s="50">
        <f>IF(ISERROR(MATCH($A24&amp;$B24,Data!$T:$T,0)),"",INDEX(errors,IF($B24="AM",1,2)+MATCH(I$1,err_type,0)-1,MATCH($A24,sum_locID,0)))</f>
        <v>0</v>
      </c>
      <c r="J24" s="50">
        <f>IF(ISERROR(MATCH($A24&amp;$B24,Data!$T:$T,0)),"",INDEX(errors,IF($B24="AM",1,2)+MATCH(J$1,err_type,0)-1,MATCH($A24,sum_locID,0)))</f>
        <v>0</v>
      </c>
      <c r="K24" s="50">
        <f>IF(ISERROR(MATCH(A24&amp;B24,Data!$T:$T,0)),"",INDEX(err_total,IF(B24="AM",1,2),MATCH(A24,sum_locID,0)))</f>
        <v>0</v>
      </c>
      <c r="L24" s="50" t="str">
        <f t="shared" si="2"/>
        <v/>
      </c>
      <c r="M24" s="50" t="str">
        <f t="shared" si="3"/>
        <v/>
      </c>
      <c r="O24" s="36" t="b">
        <f t="shared" si="4"/>
        <v>1</v>
      </c>
      <c r="P24" s="36">
        <f t="shared" si="5"/>
        <v>0</v>
      </c>
      <c r="Q24" s="36" t="str">
        <f t="shared" si="6"/>
        <v>123AM</v>
      </c>
      <c r="R24" s="36">
        <f>SUMIF(Data!T:T,"="&amp;ErrCount!Q24,Data!AK:AK)</f>
        <v>0</v>
      </c>
    </row>
    <row r="25" spans="1:18" x14ac:dyDescent="0.25">
      <c r="A25" s="40">
        <v>124</v>
      </c>
      <c r="B25" s="40" t="s">
        <v>65</v>
      </c>
      <c r="C25" s="41" t="str">
        <f t="shared" si="7"/>
        <v>Western Canal</v>
      </c>
      <c r="D25" s="208" t="str">
        <f t="shared" si="7"/>
        <v>McClintock Dr</v>
      </c>
      <c r="E25" s="212" t="str">
        <f>IF(ISERROR(MATCH(A25&amp;B25,Data!$T:$T,0)),"",INDEX(Data!$C:$C,MATCH(A25&amp;B25,Data!$T:$T,0)))</f>
        <v>Ruth Condon</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SUMIF(Data!T:T,"="&amp;ErrCount!Q25,Data!AK:AK)</f>
        <v>0</v>
      </c>
    </row>
    <row r="26" spans="1:18" x14ac:dyDescent="0.25">
      <c r="A26" s="40">
        <v>125</v>
      </c>
      <c r="B26" s="40" t="s">
        <v>65</v>
      </c>
      <c r="C26" s="41" t="str">
        <f t="shared" si="7"/>
        <v>Western Canal</v>
      </c>
      <c r="D26" s="208" t="str">
        <f t="shared" si="7"/>
        <v>Lakeshore Dr</v>
      </c>
      <c r="E26" s="212"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SUMIF(Data!T:T,"="&amp;ErrCount!Q26,Data!AK:AK)</f>
        <v>0</v>
      </c>
    </row>
    <row r="27" spans="1:18" x14ac:dyDescent="0.25">
      <c r="A27" s="40">
        <v>126</v>
      </c>
      <c r="B27" s="40" t="s">
        <v>65</v>
      </c>
      <c r="C27" s="41" t="str">
        <f t="shared" si="7"/>
        <v>Baseline Rd</v>
      </c>
      <c r="D27" s="208" t="str">
        <f t="shared" si="7"/>
        <v>Western Canal</v>
      </c>
      <c r="E27" s="212" t="str">
        <f>IF(ISERROR(MATCH(A27&amp;B27,Data!$T:$T,0)),"",INDEX(Data!$C:$C,MATCH(A27&amp;B27,Data!$T:$T,0)))</f>
        <v>Jacob Wilhelm</v>
      </c>
      <c r="F27" s="50">
        <f t="shared" si="1"/>
        <v>0</v>
      </c>
      <c r="G27" s="50">
        <f>IF(ISERROR(MATCH($A27&amp;$B27,Data!$T:$T,0)),"",INDEX(errors,IF($B27="AM",1,2)+MATCH(G$1,err_type,0)-1,MATCH($A27,sum_locID,0)))</f>
        <v>0</v>
      </c>
      <c r="H27" s="50">
        <f>IF(ISERROR(MATCH($A27&amp;$B27,Data!$T:$T,0)),"",INDEX(errors,IF($B27="AM",1,2)+MATCH(H$1,err_type,0)-1,MATCH($A27,sum_locID,0)))</f>
        <v>0</v>
      </c>
      <c r="I27" s="50">
        <f>IF(ISERROR(MATCH($A27&amp;$B27,Data!$T:$T,0)),"",INDEX(errors,IF($B27="AM",1,2)+MATCH(I$1,err_type,0)-1,MATCH($A27,sum_locID,0)))</f>
        <v>0</v>
      </c>
      <c r="J27" s="50">
        <f>IF(ISERROR(MATCH($A27&amp;$B27,Data!$T:$T,0)),"",INDEX(errors,IF($B27="AM",1,2)+MATCH(J$1,err_type,0)-1,MATCH($A27,sum_locID,0)))</f>
        <v>0</v>
      </c>
      <c r="K27" s="50">
        <f>IF(ISERROR(MATCH(A27&amp;B27,Data!$T:$T,0)),"",INDEX(err_total,IF(B27="AM",1,2),MATCH(A27,sum_locID,0)))</f>
        <v>0</v>
      </c>
      <c r="L27" s="50" t="str">
        <f t="shared" si="2"/>
        <v/>
      </c>
      <c r="M27" s="50" t="str">
        <f t="shared" si="3"/>
        <v/>
      </c>
      <c r="O27" s="36" t="b">
        <f t="shared" si="4"/>
        <v>1</v>
      </c>
      <c r="P27" s="36">
        <f t="shared" si="5"/>
        <v>0</v>
      </c>
      <c r="Q27" s="36" t="str">
        <f t="shared" si="6"/>
        <v>126AM</v>
      </c>
      <c r="R27" s="36">
        <f>SUMIF(Data!T:T,"="&amp;ErrCount!Q27,Data!AK:AK)</f>
        <v>0</v>
      </c>
    </row>
    <row r="28" spans="1:18" x14ac:dyDescent="0.25">
      <c r="A28" s="40">
        <v>127</v>
      </c>
      <c r="B28" s="40" t="s">
        <v>65</v>
      </c>
      <c r="C28" s="41" t="str">
        <f t="shared" si="7"/>
        <v>Elliot Rd</v>
      </c>
      <c r="D28" s="208" t="str">
        <f t="shared" si="7"/>
        <v>McClintock Dr</v>
      </c>
      <c r="E28" s="212" t="str">
        <f>IF(ISERROR(MATCH(A28&amp;B28,Data!$T:$T,0)),"",INDEX(Data!$C:$C,MATCH(A28&amp;B28,Data!$T:$T,0)))</f>
        <v/>
      </c>
      <c r="F28" s="50">
        <f t="shared" si="1"/>
        <v>0</v>
      </c>
      <c r="G28" s="50" t="str">
        <f>IF(ISERROR(MATCH($A28&amp;$B28,Data!$T:$T,0)),"",INDEX(errors,IF($B28="AM",1,2)+MATCH(G$1,err_type,0)-1,MATCH($A28,sum_locID,0)))</f>
        <v/>
      </c>
      <c r="H28" s="50" t="str">
        <f>IF(ISERROR(MATCH($A28&amp;$B28,Data!$T:$T,0)),"",INDEX(errors,IF($B28="AM",1,2)+MATCH(H$1,err_type,0)-1,MATCH($A28,sum_locID,0)))</f>
        <v/>
      </c>
      <c r="I28" s="50" t="str">
        <f>IF(ISERROR(MATCH($A28&amp;$B28,Data!$T:$T,0)),"",INDEX(errors,IF($B28="AM",1,2)+MATCH(I$1,err_type,0)-1,MATCH($A28,sum_locID,0)))</f>
        <v/>
      </c>
      <c r="J28" s="50" t="str">
        <f>IF(ISERROR(MATCH($A28&amp;$B28,Data!$T:$T,0)),"",INDEX(errors,IF($B28="AM",1,2)+MATCH(J$1,err_type,0)-1,MATCH($A28,sum_locID,0)))</f>
        <v/>
      </c>
      <c r="K28" s="50" t="str">
        <f>IF(ISERROR(MATCH(A28&amp;B28,Data!$T:$T,0)),"",INDEX(err_total,IF(B28="AM",1,2),MATCH(A28,sum_locID,0)))</f>
        <v/>
      </c>
      <c r="L28" s="50" t="str">
        <f t="shared" si="2"/>
        <v/>
      </c>
      <c r="M28" s="50" t="str">
        <f t="shared" si="3"/>
        <v/>
      </c>
      <c r="O28" s="36" t="b">
        <f t="shared" si="4"/>
        <v>0</v>
      </c>
      <c r="P28" s="36">
        <f t="shared" si="5"/>
        <v>0</v>
      </c>
      <c r="Q28" s="36" t="str">
        <f t="shared" si="6"/>
        <v>127AM</v>
      </c>
      <c r="R28" s="36">
        <f>SUMIF(Data!T:T,"="&amp;ErrCount!Q28,Data!AK:AK)</f>
        <v>0</v>
      </c>
    </row>
    <row r="29" spans="1:18" x14ac:dyDescent="0.25">
      <c r="A29" s="40">
        <v>128</v>
      </c>
      <c r="B29" s="40" t="s">
        <v>65</v>
      </c>
      <c r="C29" s="41" t="str">
        <f t="shared" si="7"/>
        <v>Alameda Dr</v>
      </c>
      <c r="D29" s="208" t="str">
        <f t="shared" si="7"/>
        <v>McClintock Dr</v>
      </c>
      <c r="E29" s="212" t="str">
        <f>IF(ISERROR(MATCH(A29&amp;B29,Data!$T:$T,0)),"",INDEX(Data!$C:$C,MATCH(A29&amp;B29,Data!$T:$T,0)))</f>
        <v>Dean Liao</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SUMIF(Data!T:T,"="&amp;ErrCount!Q29,Data!AK:AK)</f>
        <v>0</v>
      </c>
    </row>
    <row r="30" spans="1:18" x14ac:dyDescent="0.25">
      <c r="A30" s="40">
        <v>129</v>
      </c>
      <c r="B30" s="40" t="s">
        <v>65</v>
      </c>
      <c r="C30" s="41" t="str">
        <f t="shared" si="7"/>
        <v>Alameda Dr</v>
      </c>
      <c r="D30" s="208" t="str">
        <f t="shared" si="7"/>
        <v>Rural Rd</v>
      </c>
      <c r="E30" s="212" t="str">
        <f>IF(ISERROR(MATCH(A30&amp;B30,Data!$T:$T,0)),"",INDEX(Data!$C:$C,MATCH(A30&amp;B30,Data!$T:$T,0)))</f>
        <v>Kathy Runck</v>
      </c>
      <c r="F30" s="50">
        <f t="shared" si="1"/>
        <v>0</v>
      </c>
      <c r="G30" s="50">
        <f>IF(ISERROR(MATCH($A30&amp;$B30,Data!$T:$T,0)),"",INDEX(errors,IF($B30="AM",1,2)+MATCH(G$1,err_type,0)-1,MATCH($A30,sum_locID,0)))</f>
        <v>0</v>
      </c>
      <c r="H30" s="50">
        <f>IF(ISERROR(MATCH($A30&amp;$B30,Data!$T:$T,0)),"",INDEX(errors,IF($B30="AM",1,2)+MATCH(H$1,err_type,0)-1,MATCH($A30,sum_locID,0)))</f>
        <v>0</v>
      </c>
      <c r="I30" s="50">
        <f>IF(ISERROR(MATCH($A30&amp;$B30,Data!$T:$T,0)),"",INDEX(errors,IF($B30="AM",1,2)+MATCH(I$1,err_type,0)-1,MATCH($A30,sum_locID,0)))</f>
        <v>0</v>
      </c>
      <c r="J30" s="50">
        <f>IF(ISERROR(MATCH($A30&amp;$B30,Data!$T:$T,0)),"",INDEX(errors,IF($B30="AM",1,2)+MATCH(J$1,err_type,0)-1,MATCH($A30,sum_locID,0)))</f>
        <v>0</v>
      </c>
      <c r="K30" s="50">
        <f>IF(ISERROR(MATCH(A30&amp;B30,Data!$T:$T,0)),"",INDEX(err_total,IF(B30="AM",1,2),MATCH(A30,sum_locID,0)))</f>
        <v>0</v>
      </c>
      <c r="L30" s="50" t="str">
        <f t="shared" si="2"/>
        <v/>
      </c>
      <c r="M30" s="50" t="str">
        <f t="shared" si="3"/>
        <v/>
      </c>
      <c r="O30" s="36" t="b">
        <f t="shared" si="4"/>
        <v>1</v>
      </c>
      <c r="P30" s="36">
        <f t="shared" si="5"/>
        <v>0</v>
      </c>
      <c r="Q30" s="36" t="str">
        <f t="shared" si="6"/>
        <v>129AM</v>
      </c>
      <c r="R30" s="36">
        <f>SUMIF(Data!T:T,"="&amp;ErrCount!Q30,Data!AK:AK)</f>
        <v>0</v>
      </c>
    </row>
    <row r="31" spans="1:18" x14ac:dyDescent="0.25">
      <c r="A31" s="40">
        <v>130</v>
      </c>
      <c r="B31" s="40" t="s">
        <v>65</v>
      </c>
      <c r="C31" s="41" t="str">
        <f t="shared" si="7"/>
        <v>Alameda Dr</v>
      </c>
      <c r="D31" s="208" t="str">
        <f t="shared" si="7"/>
        <v>Country Club Wy</v>
      </c>
      <c r="E31" s="212" t="str">
        <f>IF(ISERROR(MATCH(A31&amp;B31,Data!$T:$T,0)),"",INDEX(Data!$C:$C,MATCH(A31&amp;B31,Data!$T:$T,0)))</f>
        <v/>
      </c>
      <c r="F31" s="50">
        <f t="shared" si="1"/>
        <v>0</v>
      </c>
      <c r="G31" s="50" t="str">
        <f>IF(ISERROR(MATCH($A31&amp;$B31,Data!$T:$T,0)),"",INDEX(errors,IF($B31="AM",1,2)+MATCH(G$1,err_type,0)-1,MATCH($A31,sum_locID,0)))</f>
        <v/>
      </c>
      <c r="H31" s="50" t="str">
        <f>IF(ISERROR(MATCH($A31&amp;$B31,Data!$T:$T,0)),"",INDEX(errors,IF($B31="AM",1,2)+MATCH(H$1,err_type,0)-1,MATCH($A31,sum_locID,0)))</f>
        <v/>
      </c>
      <c r="I31" s="50" t="str">
        <f>IF(ISERROR(MATCH($A31&amp;$B31,Data!$T:$T,0)),"",INDEX(errors,IF($B31="AM",1,2)+MATCH(I$1,err_type,0)-1,MATCH($A31,sum_locID,0)))</f>
        <v/>
      </c>
      <c r="J31" s="50" t="str">
        <f>IF(ISERROR(MATCH($A31&amp;$B31,Data!$T:$T,0)),"",INDEX(errors,IF($B31="AM",1,2)+MATCH(J$1,err_type,0)-1,MATCH($A31,sum_locID,0)))</f>
        <v/>
      </c>
      <c r="K31" s="50" t="str">
        <f>IF(ISERROR(MATCH(A31&amp;B31,Data!$T:$T,0)),"",INDEX(err_total,IF(B31="AM",1,2),MATCH(A31,sum_locID,0)))</f>
        <v/>
      </c>
      <c r="L31" s="50" t="str">
        <f t="shared" si="2"/>
        <v/>
      </c>
      <c r="M31" s="50" t="str">
        <f t="shared" si="3"/>
        <v/>
      </c>
      <c r="O31" s="36" t="b">
        <f t="shared" si="4"/>
        <v>0</v>
      </c>
      <c r="P31" s="36">
        <f t="shared" si="5"/>
        <v>0</v>
      </c>
      <c r="Q31" s="36" t="str">
        <f t="shared" si="6"/>
        <v>130AM</v>
      </c>
      <c r="R31" s="36">
        <f>SUMIF(Data!T:T,"="&amp;ErrCount!Q31,Data!AK:AK)</f>
        <v>0</v>
      </c>
    </row>
    <row r="32" spans="1:18" x14ac:dyDescent="0.25">
      <c r="A32" s="40">
        <v>131</v>
      </c>
      <c r="B32" s="40" t="s">
        <v>65</v>
      </c>
      <c r="C32" s="41" t="str">
        <f t="shared" si="7"/>
        <v>Apache Blvd</v>
      </c>
      <c r="D32" s="208" t="str">
        <f t="shared" si="7"/>
        <v>Rural Rd</v>
      </c>
      <c r="E32" s="212" t="str">
        <f>IF(ISERROR(MATCH(A32&amp;B32,Data!$T:$T,0)),"",INDEX(Data!$C:$C,MATCH(A32&amp;B32,Data!$T:$T,0)))</f>
        <v>Valencia Bavie</v>
      </c>
      <c r="F32" s="50">
        <f t="shared" si="1"/>
        <v>0</v>
      </c>
      <c r="G32" s="50">
        <f>IF(ISERROR(MATCH($A32&amp;$B32,Data!$T:$T,0)),"",INDEX(errors,IF($B32="AM",1,2)+MATCH(G$1,err_type,0)-1,MATCH($A32,sum_locID,0)))</f>
        <v>0</v>
      </c>
      <c r="H32" s="50">
        <f>IF(ISERROR(MATCH($A32&amp;$B32,Data!$T:$T,0)),"",INDEX(errors,IF($B32="AM",1,2)+MATCH(H$1,err_type,0)-1,MATCH($A32,sum_locID,0)))</f>
        <v>0</v>
      </c>
      <c r="I32" s="50">
        <f>IF(ISERROR(MATCH($A32&amp;$B32,Data!$T:$T,0)),"",INDEX(errors,IF($B32="AM",1,2)+MATCH(I$1,err_type,0)-1,MATCH($A32,sum_locID,0)))</f>
        <v>0</v>
      </c>
      <c r="J32" s="50">
        <f>IF(ISERROR(MATCH($A32&amp;$B32,Data!$T:$T,0)),"",INDEX(errors,IF($B32="AM",1,2)+MATCH(J$1,err_type,0)-1,MATCH($A32,sum_locID,0)))</f>
        <v>0</v>
      </c>
      <c r="K32" s="50">
        <f>IF(ISERROR(MATCH(A32&amp;B32,Data!$T:$T,0)),"",INDEX(err_total,IF(B32="AM",1,2),MATCH(A32,sum_locID,0)))</f>
        <v>0</v>
      </c>
      <c r="L32" s="50" t="str">
        <f t="shared" si="2"/>
        <v/>
      </c>
      <c r="M32" s="50" t="str">
        <f t="shared" si="3"/>
        <v/>
      </c>
      <c r="O32" s="36" t="b">
        <f t="shared" si="4"/>
        <v>1</v>
      </c>
      <c r="P32" s="36">
        <f t="shared" si="5"/>
        <v>0</v>
      </c>
      <c r="Q32" s="36" t="str">
        <f t="shared" si="6"/>
        <v>131AM</v>
      </c>
      <c r="R32" s="36">
        <f>SUMIF(Data!T:T,"="&amp;ErrCount!Q32,Data!AK:AK)</f>
        <v>0</v>
      </c>
    </row>
    <row r="33" spans="1:18" x14ac:dyDescent="0.25">
      <c r="A33" s="40">
        <v>132</v>
      </c>
      <c r="B33" s="40" t="s">
        <v>65</v>
      </c>
      <c r="C33" s="41" t="str">
        <f t="shared" si="7"/>
        <v>Apache Blvd</v>
      </c>
      <c r="D33" s="208" t="str">
        <f t="shared" si="7"/>
        <v>S Dorsey Ln</v>
      </c>
      <c r="E33" s="212" t="str">
        <f>IF(ISERROR(MATCH(A33&amp;B33,Data!$T:$T,0)),"",INDEX(Data!$C:$C,MATCH(A33&amp;B33,Data!$T:$T,0)))</f>
        <v>Mario Chavez</v>
      </c>
      <c r="F33" s="50">
        <f t="shared" si="1"/>
        <v>0</v>
      </c>
      <c r="G33" s="50">
        <f>IF(ISERROR(MATCH($A33&amp;$B33,Data!$T:$T,0)),"",INDEX(errors,IF($B33="AM",1,2)+MATCH(G$1,err_type,0)-1,MATCH($A33,sum_locID,0)))</f>
        <v>0</v>
      </c>
      <c r="H33" s="50">
        <f>IF(ISERROR(MATCH($A33&amp;$B33,Data!$T:$T,0)),"",INDEX(errors,IF($B33="AM",1,2)+MATCH(H$1,err_type,0)-1,MATCH($A33,sum_locID,0)))</f>
        <v>0</v>
      </c>
      <c r="I33" s="50">
        <f>IF(ISERROR(MATCH($A33&amp;$B33,Data!$T:$T,0)),"",INDEX(errors,IF($B33="AM",1,2)+MATCH(I$1,err_type,0)-1,MATCH($A33,sum_locID,0)))</f>
        <v>0</v>
      </c>
      <c r="J33" s="50">
        <f>IF(ISERROR(MATCH($A33&amp;$B33,Data!$T:$T,0)),"",INDEX(errors,IF($B33="AM",1,2)+MATCH(J$1,err_type,0)-1,MATCH($A33,sum_locID,0)))</f>
        <v>0</v>
      </c>
      <c r="K33" s="50">
        <f>IF(ISERROR(MATCH(A33&amp;B33,Data!$T:$T,0)),"",INDEX(err_total,IF(B33="AM",1,2),MATCH(A33,sum_locID,0)))</f>
        <v>0</v>
      </c>
      <c r="L33" s="50" t="str">
        <f t="shared" si="2"/>
        <v/>
      </c>
      <c r="M33" s="50" t="str">
        <f t="shared" si="3"/>
        <v/>
      </c>
      <c r="O33" s="36" t="b">
        <f t="shared" si="4"/>
        <v>1</v>
      </c>
      <c r="P33" s="36">
        <f t="shared" si="5"/>
        <v>0</v>
      </c>
      <c r="Q33" s="36" t="str">
        <f t="shared" si="6"/>
        <v>132AM</v>
      </c>
      <c r="R33" s="36">
        <f>SUMIF(Data!T:T,"="&amp;ErrCount!Q33,Data!AK:AK)</f>
        <v>0</v>
      </c>
    </row>
    <row r="34" spans="1:18" x14ac:dyDescent="0.25">
      <c r="A34" s="40">
        <v>133</v>
      </c>
      <c r="B34" s="40" t="s">
        <v>65</v>
      </c>
      <c r="C34" s="41" t="str">
        <f t="shared" si="7"/>
        <v>Apache Blvd</v>
      </c>
      <c r="D34" s="208" t="str">
        <f t="shared" si="7"/>
        <v>College Ave</v>
      </c>
      <c r="E34" s="212" t="str">
        <f>IF(ISERROR(MATCH(A34&amp;B34,Data!$T:$T,0)),"",INDEX(Data!$C:$C,MATCH(A34&amp;B34,Data!$T:$T,0)))</f>
        <v>Chris Messer</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IF(AND($O34,K34&gt;=L$138),$A34&amp;$B34,"")</f>
        <v/>
      </c>
      <c r="M34" s="50" t="str">
        <f t="shared" ref="M34:M65" si="9">IF(AND($O34,F34&gt;=M$138),$A34&amp;$B34,"")</f>
        <v/>
      </c>
      <c r="O34" s="36" t="b">
        <f t="shared" si="4"/>
        <v>1</v>
      </c>
      <c r="P34" s="36">
        <f t="shared" si="5"/>
        <v>0</v>
      </c>
      <c r="Q34" s="36" t="str">
        <f t="shared" si="6"/>
        <v>133AM</v>
      </c>
      <c r="R34" s="36">
        <f>SUMIF(Data!T:T,"="&amp;ErrCount!Q34,Data!AK:AK)</f>
        <v>0</v>
      </c>
    </row>
    <row r="35" spans="1:18" x14ac:dyDescent="0.25">
      <c r="A35" s="40">
        <v>134</v>
      </c>
      <c r="B35" s="40" t="s">
        <v>65</v>
      </c>
      <c r="C35" s="41" t="str">
        <f t="shared" si="7"/>
        <v>Apache Blvd</v>
      </c>
      <c r="D35" s="208" t="str">
        <f t="shared" si="7"/>
        <v>Paseo Del Saber</v>
      </c>
      <c r="E35" s="212" t="str">
        <f>IF(ISERROR(MATCH(A35&amp;B35,Data!$T:$T,0)),"",INDEX(Data!$C:$C,MATCH(A35&amp;B35,Data!$T:$T,0)))</f>
        <v>Corey Woods</v>
      </c>
      <c r="F35" s="50">
        <f t="shared" si="1"/>
        <v>0</v>
      </c>
      <c r="G35" s="50">
        <f>IF(ISERROR(MATCH($A35&amp;$B35,Data!$T:$T,0)),"",INDEX(errors,IF($B35="AM",1,2)+MATCH(G$1,err_type,0)-1,MATCH($A35,sum_locID,0)))</f>
        <v>0</v>
      </c>
      <c r="H35" s="50">
        <f>IF(ISERROR(MATCH($A35&amp;$B35,Data!$T:$T,0)),"",INDEX(errors,IF($B35="AM",1,2)+MATCH(H$1,err_type,0)-1,MATCH($A35,sum_locID,0)))</f>
        <v>0</v>
      </c>
      <c r="I35" s="50">
        <f>IF(ISERROR(MATCH($A35&amp;$B35,Data!$T:$T,0)),"",INDEX(errors,IF($B35="AM",1,2)+MATCH(I$1,err_type,0)-1,MATCH($A35,sum_locID,0)))</f>
        <v>0</v>
      </c>
      <c r="J35" s="50">
        <f>IF(ISERROR(MATCH($A35&amp;$B35,Data!$T:$T,0)),"",INDEX(errors,IF($B35="AM",1,2)+MATCH(J$1,err_type,0)-1,MATCH($A35,sum_locID,0)))</f>
        <v>0</v>
      </c>
      <c r="K35" s="50">
        <f>IF(ISERROR(MATCH(A35&amp;B35,Data!$T:$T,0)),"",INDEX(err_total,IF(B35="AM",1,2),MATCH(A35,sum_locID,0)))</f>
        <v>0</v>
      </c>
      <c r="L35" s="50" t="str">
        <f t="shared" si="8"/>
        <v/>
      </c>
      <c r="M35" s="50" t="str">
        <f t="shared" si="9"/>
        <v/>
      </c>
      <c r="O35" s="36" t="b">
        <f t="shared" si="4"/>
        <v>1</v>
      </c>
      <c r="P35" s="36">
        <f t="shared" si="5"/>
        <v>0</v>
      </c>
      <c r="Q35" s="36" t="str">
        <f t="shared" si="6"/>
        <v>134AM</v>
      </c>
      <c r="R35" s="36">
        <f>SUMIF(Data!T:T,"="&amp;ErrCount!Q35,Data!AK:AK)</f>
        <v>0</v>
      </c>
    </row>
    <row r="36" spans="1:18" x14ac:dyDescent="0.25">
      <c r="A36" s="40">
        <v>135</v>
      </c>
      <c r="B36" s="40" t="s">
        <v>65</v>
      </c>
      <c r="C36" s="41" t="str">
        <f t="shared" si="7"/>
        <v>Lemon St</v>
      </c>
      <c r="D36" s="208" t="str">
        <f t="shared" si="7"/>
        <v>Rural Rd</v>
      </c>
      <c r="E36" s="212" t="str">
        <f>IF(ISERROR(MATCH(A36&amp;B36,Data!$T:$T,0)),"",INDEX(Data!$C:$C,MATCH(A36&amp;B36,Data!$T:$T,0)))</f>
        <v>Kip Goldman</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SUMIF(Data!T:T,"="&amp;ErrCount!Q36,Data!AK:AK)</f>
        <v>1</v>
      </c>
    </row>
    <row r="37" spans="1:18" x14ac:dyDescent="0.25">
      <c r="A37" s="40">
        <v>136</v>
      </c>
      <c r="B37" s="40" t="s">
        <v>65</v>
      </c>
      <c r="C37" s="41" t="str">
        <f t="shared" si="7"/>
        <v>Spence St</v>
      </c>
      <c r="D37" s="208" t="str">
        <f t="shared" si="7"/>
        <v>Rural Rd</v>
      </c>
      <c r="E37" s="212"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SUMIF(Data!T:T,"="&amp;ErrCount!Q37,Data!AK:AK)</f>
        <v>0</v>
      </c>
    </row>
    <row r="38" spans="1:18" x14ac:dyDescent="0.25">
      <c r="A38" s="40">
        <v>137</v>
      </c>
      <c r="B38" s="40" t="s">
        <v>65</v>
      </c>
      <c r="C38" s="41" t="str">
        <f t="shared" si="7"/>
        <v>Broadway Rd</v>
      </c>
      <c r="D38" s="208" t="str">
        <f t="shared" si="7"/>
        <v>Priest Dr</v>
      </c>
      <c r="E38" s="212" t="str">
        <f>IF(ISERROR(MATCH(A38&amp;B38,Data!$T:$T,0)),"",INDEX(Data!$C:$C,MATCH(A38&amp;B38,Data!$T:$T,0)))</f>
        <v>Mike Battle</v>
      </c>
      <c r="F38" s="50">
        <f t="shared" si="1"/>
        <v>0</v>
      </c>
      <c r="G38" s="50">
        <f>IF(ISERROR(MATCH($A38&amp;$B38,Data!$T:$T,0)),"",INDEX(errors,IF($B38="AM",1,2)+MATCH(G$1,err_type,0)-1,MATCH($A38,sum_locID,0)))</f>
        <v>0</v>
      </c>
      <c r="H38" s="50">
        <f>IF(ISERROR(MATCH($A38&amp;$B38,Data!$T:$T,0)),"",INDEX(errors,IF($B38="AM",1,2)+MATCH(H$1,err_type,0)-1,MATCH($A38,sum_locID,0)))</f>
        <v>0</v>
      </c>
      <c r="I38" s="50">
        <f>IF(ISERROR(MATCH($A38&amp;$B38,Data!$T:$T,0)),"",INDEX(errors,IF($B38="AM",1,2)+MATCH(I$1,err_type,0)-1,MATCH($A38,sum_locID,0)))</f>
        <v>0</v>
      </c>
      <c r="J38" s="50">
        <f>IF(ISERROR(MATCH($A38&amp;$B38,Data!$T:$T,0)),"",INDEX(errors,IF($B38="AM",1,2)+MATCH(J$1,err_type,0)-1,MATCH($A38,sum_locID,0)))</f>
        <v>0</v>
      </c>
      <c r="K38" s="50">
        <f>IF(ISERROR(MATCH(A38&amp;B38,Data!$T:$T,0)),"",INDEX(err_total,IF(B38="AM",1,2),MATCH(A38,sum_locID,0)))</f>
        <v>0</v>
      </c>
      <c r="L38" s="50" t="str">
        <f t="shared" si="8"/>
        <v/>
      </c>
      <c r="M38" s="50" t="str">
        <f t="shared" si="9"/>
        <v/>
      </c>
      <c r="O38" s="36" t="b">
        <f t="shared" si="4"/>
        <v>1</v>
      </c>
      <c r="P38" s="36">
        <f t="shared" si="5"/>
        <v>0</v>
      </c>
      <c r="Q38" s="36" t="str">
        <f t="shared" si="6"/>
        <v>137AM</v>
      </c>
      <c r="R38" s="36">
        <f>SUMIF(Data!T:T,"="&amp;ErrCount!Q38,Data!AK:AK)</f>
        <v>0</v>
      </c>
    </row>
    <row r="39" spans="1:18" x14ac:dyDescent="0.25">
      <c r="A39" s="40">
        <v>138</v>
      </c>
      <c r="B39" s="40" t="s">
        <v>65</v>
      </c>
      <c r="C39" s="41" t="str">
        <f t="shared" si="7"/>
        <v>Broadway Rd</v>
      </c>
      <c r="D39" s="208" t="str">
        <f t="shared" si="7"/>
        <v>Rural Rd</v>
      </c>
      <c r="E39" s="212" t="str">
        <f>IF(ISERROR(MATCH(A39&amp;B39,Data!$T:$T,0)),"",INDEX(Data!$C:$C,MATCH(A39&amp;B39,Data!$T:$T,0)))</f>
        <v>Allen Bergen "Pollyana"</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SUMIF(Data!T:T,"="&amp;ErrCount!Q39,Data!AK:AK)</f>
        <v>0</v>
      </c>
    </row>
    <row r="40" spans="1:18" x14ac:dyDescent="0.25">
      <c r="A40" s="40">
        <v>139</v>
      </c>
      <c r="B40" s="40" t="s">
        <v>65</v>
      </c>
      <c r="C40" s="41" t="str">
        <f t="shared" si="7"/>
        <v>Broadway Rd</v>
      </c>
      <c r="D40" s="208" t="str">
        <f t="shared" si="7"/>
        <v>College Ave</v>
      </c>
      <c r="E40" s="212" t="str">
        <f>IF(ISERROR(MATCH(A40&amp;B40,Data!$T:$T,0)),"",INDEX(Data!$C:$C,MATCH(A40&amp;B40,Data!$T:$T,0)))</f>
        <v>Lauren Kuby</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SUMIF(Data!T:T,"="&amp;ErrCount!Q40,Data!AK:AK)</f>
        <v>2</v>
      </c>
    </row>
    <row r="41" spans="1:18" x14ac:dyDescent="0.25">
      <c r="A41" s="40">
        <v>140</v>
      </c>
      <c r="B41" s="40" t="s">
        <v>65</v>
      </c>
      <c r="C41" s="41" t="str">
        <f t="shared" si="7"/>
        <v>Southern Ave</v>
      </c>
      <c r="D41" s="208" t="str">
        <f t="shared" si="7"/>
        <v>Priest Dr</v>
      </c>
      <c r="E41" s="212" t="str">
        <f>IF(ISERROR(MATCH(A41&amp;B41,Data!$T:$T,0)),"",INDEX(Data!$C:$C,MATCH(A41&amp;B41,Data!$T:$T,0)))</f>
        <v/>
      </c>
      <c r="F41" s="50">
        <f t="shared" si="1"/>
        <v>0</v>
      </c>
      <c r="G41" s="50" t="str">
        <f>IF(ISERROR(MATCH($A41&amp;$B41,Data!$T:$T,0)),"",INDEX(errors,IF($B41="AM",1,2)+MATCH(G$1,err_type,0)-1,MATCH($A41,sum_locID,0)))</f>
        <v/>
      </c>
      <c r="H41" s="50" t="str">
        <f>IF(ISERROR(MATCH($A41&amp;$B41,Data!$T:$T,0)),"",INDEX(errors,IF($B41="AM",1,2)+MATCH(H$1,err_type,0)-1,MATCH($A41,sum_locID,0)))</f>
        <v/>
      </c>
      <c r="I41" s="50" t="str">
        <f>IF(ISERROR(MATCH($A41&amp;$B41,Data!$T:$T,0)),"",INDEX(errors,IF($B41="AM",1,2)+MATCH(I$1,err_type,0)-1,MATCH($A41,sum_locID,0)))</f>
        <v/>
      </c>
      <c r="J41" s="50" t="str">
        <f>IF(ISERROR(MATCH($A41&amp;$B41,Data!$T:$T,0)),"",INDEX(errors,IF($B41="AM",1,2)+MATCH(J$1,err_type,0)-1,MATCH($A41,sum_locID,0)))</f>
        <v/>
      </c>
      <c r="K41" s="50" t="str">
        <f>IF(ISERROR(MATCH(A41&amp;B41,Data!$T:$T,0)),"",INDEX(err_total,IF(B41="AM",1,2),MATCH(A41,sum_locID,0)))</f>
        <v/>
      </c>
      <c r="L41" s="50" t="str">
        <f t="shared" si="8"/>
        <v/>
      </c>
      <c r="M41" s="50" t="str">
        <f t="shared" si="9"/>
        <v/>
      </c>
      <c r="O41" s="36" t="b">
        <f t="shared" si="4"/>
        <v>0</v>
      </c>
      <c r="P41" s="36">
        <f t="shared" si="5"/>
        <v>0</v>
      </c>
      <c r="Q41" s="36" t="str">
        <f t="shared" si="6"/>
        <v>140AM</v>
      </c>
      <c r="R41" s="36">
        <f>SUMIF(Data!T:T,"="&amp;ErrCount!Q41,Data!AK:AK)</f>
        <v>0</v>
      </c>
    </row>
    <row r="42" spans="1:18" x14ac:dyDescent="0.25">
      <c r="A42" s="40">
        <v>141</v>
      </c>
      <c r="B42" s="40" t="s">
        <v>65</v>
      </c>
      <c r="C42" s="41" t="str">
        <f t="shared" ref="C42:D61" si="10">VLOOKUP($A42,Loc,MATCH(C$1,loc_hdr,0),FALSE)</f>
        <v>Southern Ave</v>
      </c>
      <c r="D42" s="208" t="str">
        <f t="shared" si="10"/>
        <v>College Ave</v>
      </c>
      <c r="E42" s="212" t="str">
        <f>IF(ISERROR(MATCH(A42&amp;B42,Data!$T:$T,0)),"",INDEX(Data!$C:$C,MATCH(A42&amp;B42,Data!$T:$T,0)))</f>
        <v>Donna Lewandowski</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SUMIF(Data!T:T,"="&amp;ErrCount!Q42,Data!AK:AK)</f>
        <v>1</v>
      </c>
    </row>
    <row r="43" spans="1:18" x14ac:dyDescent="0.25">
      <c r="A43" s="40">
        <v>142</v>
      </c>
      <c r="B43" s="40" t="s">
        <v>65</v>
      </c>
      <c r="C43" s="41" t="str">
        <f t="shared" si="10"/>
        <v>Southern Ave</v>
      </c>
      <c r="D43" s="208" t="str">
        <f t="shared" si="10"/>
        <v>Rural Rd</v>
      </c>
      <c r="E43" s="212" t="str">
        <f>IF(ISERROR(MATCH(A43&amp;B43,Data!$T:$T,0)),"",INDEX(Data!$C:$C,MATCH(A43&amp;B43,Data!$T:$T,0)))</f>
        <v>Kinnon Browne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SUMIF(Data!T:T,"="&amp;ErrCount!Q43,Data!AK:AK)</f>
        <v>0</v>
      </c>
    </row>
    <row r="44" spans="1:18" x14ac:dyDescent="0.25">
      <c r="A44" s="40">
        <v>143</v>
      </c>
      <c r="B44" s="40" t="s">
        <v>65</v>
      </c>
      <c r="C44" s="41" t="str">
        <f t="shared" si="10"/>
        <v>Southern Ave</v>
      </c>
      <c r="D44" s="208" t="str">
        <f t="shared" si="10"/>
        <v>Hardy Dr</v>
      </c>
      <c r="E44" s="212" t="str">
        <f>IF(ISERROR(MATCH(A44&amp;B44,Data!$T:$T,0)),"",INDEX(Data!$C:$C,MATCH(A44&amp;B44,Data!$T:$T,0)))</f>
        <v>Mike Zyskowski</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SUMIF(Data!T:T,"="&amp;ErrCount!Q44,Data!AK:AK)</f>
        <v>0</v>
      </c>
    </row>
    <row r="45" spans="1:18" x14ac:dyDescent="0.25">
      <c r="A45" s="40">
        <v>144</v>
      </c>
      <c r="B45" s="40" t="s">
        <v>65</v>
      </c>
      <c r="C45" s="41" t="str">
        <f t="shared" si="10"/>
        <v>Southern Ave</v>
      </c>
      <c r="D45" s="208" t="str">
        <f t="shared" si="10"/>
        <v>Mill Ave</v>
      </c>
      <c r="E45" s="212" t="str">
        <f>IF(ISERROR(MATCH(A45&amp;B45,Data!$T:$T,0)),"",INDEX(Data!$C:$C,MATCH(A45&amp;B45,Data!$T:$T,0)))</f>
        <v>Dana Bennewitz</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SUMIF(Data!T:T,"="&amp;ErrCount!Q45,Data!AK:AK)</f>
        <v>0</v>
      </c>
    </row>
    <row r="46" spans="1:18" x14ac:dyDescent="0.25">
      <c r="A46" s="40">
        <v>145</v>
      </c>
      <c r="B46" s="40" t="s">
        <v>65</v>
      </c>
      <c r="C46" s="41" t="str">
        <f t="shared" si="10"/>
        <v>Alameda Dr</v>
      </c>
      <c r="D46" s="208" t="str">
        <f t="shared" si="10"/>
        <v>Mill Ave</v>
      </c>
      <c r="E46" s="212" t="str">
        <f>IF(ISERROR(MATCH(A46&amp;B46,Data!$T:$T,0)),"",INDEX(Data!$C:$C,MATCH(A46&amp;B46,Data!$T:$T,0)))</f>
        <v>Radu nan</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SUMIF(Data!T:T,"="&amp;ErrCount!Q46,Data!AK:AK)</f>
        <v>0</v>
      </c>
    </row>
    <row r="47" spans="1:18" x14ac:dyDescent="0.25">
      <c r="A47" s="40">
        <v>146</v>
      </c>
      <c r="B47" s="40" t="s">
        <v>65</v>
      </c>
      <c r="C47" s="41" t="str">
        <f t="shared" si="10"/>
        <v>Broadway Rd</v>
      </c>
      <c r="D47" s="208" t="str">
        <f t="shared" si="10"/>
        <v>Mill Ave</v>
      </c>
      <c r="E47" s="212" t="str">
        <f>IF(ISERROR(MATCH(A47&amp;B47,Data!$T:$T,0)),"",INDEX(Data!$C:$C,MATCH(A47&amp;B47,Data!$T:$T,0)))</f>
        <v>Deb Gain-Braley</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SUMIF(Data!T:T,"="&amp;ErrCount!Q47,Data!AK:AK)</f>
        <v>0</v>
      </c>
    </row>
    <row r="48" spans="1:18" x14ac:dyDescent="0.25">
      <c r="A48" s="40">
        <v>147</v>
      </c>
      <c r="B48" s="40" t="s">
        <v>65</v>
      </c>
      <c r="C48" s="41" t="str">
        <f t="shared" si="10"/>
        <v>Baseline Rd</v>
      </c>
      <c r="D48" s="208" t="str">
        <f t="shared" si="10"/>
        <v>Mill Ave</v>
      </c>
      <c r="E48" s="212" t="str">
        <f>IF(ISERROR(MATCH(A48&amp;B48,Data!$T:$T,0)),"",INDEX(Data!$C:$C,MATCH(A48&amp;B48,Data!$T:$T,0)))</f>
        <v xml:space="preserve">Tom Walling </v>
      </c>
      <c r="F48" s="50">
        <f>IF(ISERROR(MATCH(A48&amp;B48,Data!$T:$T,0)),"",SUM(G48,H48,I48,J48))</f>
        <v>0</v>
      </c>
      <c r="G48" s="50">
        <f>IF(ISERROR(MATCH($A48&amp;$B48,Data!$T:$T,0)),"",INDEX(errors,IF($B48="AM",1,2)+MATCH(G$1,err_type,0)-1,MATCH($A48,sum_locID,0)))</f>
        <v>0</v>
      </c>
      <c r="H48" s="50">
        <f>IF(ISERROR(MATCH($A48&amp;$B48,Data!$T:$T,0)),"",INDEX(errors,IF($B48="AM",1,2)+MATCH(H$1,err_type,0)-1,MATCH($A48,sum_locID,0)))</f>
        <v>0</v>
      </c>
      <c r="I48" s="50">
        <f>IF(ISERROR(MATCH($A48&amp;$B48,Data!$T:$T,0)),"",INDEX(errors,IF($B48="AM",1,2)+MATCH(I$1,err_type,0)-1,MATCH($A48,sum_locID,0)))</f>
        <v>0</v>
      </c>
      <c r="J48" s="50">
        <f>IF(ISERROR(MATCH($A48&amp;$B48,Data!$T:$T,0)),"",INDEX(errors,IF($B48="AM",1,2)+MATCH(J$1,err_type,0)-1,MATCH($A48,sum_locID,0)))</f>
        <v>0</v>
      </c>
      <c r="K48" s="50">
        <f>IF(ISERROR(MATCH(A48&amp;B48,Data!$T:$T,0)),"",INDEX(err_total,IF(B48="AM",1,2),MATCH(A48,sum_locID,0)))</f>
        <v>0</v>
      </c>
      <c r="L48" s="50" t="str">
        <f t="shared" si="8"/>
        <v/>
      </c>
      <c r="M48" s="50" t="str">
        <f t="shared" si="9"/>
        <v/>
      </c>
      <c r="O48" s="36" t="b">
        <f t="shared" si="4"/>
        <v>1</v>
      </c>
      <c r="P48" s="36">
        <f t="shared" si="5"/>
        <v>0</v>
      </c>
      <c r="Q48" s="36" t="str">
        <f t="shared" si="6"/>
        <v>147AM</v>
      </c>
      <c r="R48" s="36">
        <f>SUMIF(Data!T:T,"="&amp;ErrCount!Q48,Data!AK:AK)</f>
        <v>1</v>
      </c>
    </row>
    <row r="49" spans="1:18" x14ac:dyDescent="0.25">
      <c r="A49" s="40">
        <v>148</v>
      </c>
      <c r="B49" s="40" t="s">
        <v>65</v>
      </c>
      <c r="C49" s="41" t="str">
        <f t="shared" si="10"/>
        <v>Guadalupe Rd</v>
      </c>
      <c r="D49" s="208" t="str">
        <f t="shared" si="10"/>
        <v>Kyrene Rd</v>
      </c>
      <c r="E49" s="212"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SUMIF(Data!T:T,"="&amp;ErrCount!Q49,Data!AK:AK)</f>
        <v>0</v>
      </c>
    </row>
    <row r="50" spans="1:18" x14ac:dyDescent="0.25">
      <c r="A50" s="40">
        <v>149</v>
      </c>
      <c r="B50" s="40" t="s">
        <v>65</v>
      </c>
      <c r="C50" s="41" t="str">
        <f t="shared" si="10"/>
        <v>Guadalupe Rd</v>
      </c>
      <c r="D50" s="208" t="str">
        <f t="shared" si="10"/>
        <v>Country Club Wy</v>
      </c>
      <c r="E50" s="212"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SUMIF(Data!T:T,"="&amp;ErrCount!Q50,Data!AK:AK)</f>
        <v>0</v>
      </c>
    </row>
    <row r="51" spans="1:18" x14ac:dyDescent="0.25">
      <c r="A51" s="40">
        <v>150</v>
      </c>
      <c r="B51" s="40" t="s">
        <v>65</v>
      </c>
      <c r="C51" s="41" t="str">
        <f t="shared" si="10"/>
        <v>Guadalupe Rd</v>
      </c>
      <c r="D51" s="208" t="str">
        <f t="shared" si="10"/>
        <v>Lakeshore Dr</v>
      </c>
      <c r="E51" s="212"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SUMIF(Data!T:T,"="&amp;ErrCount!Q51,Data!AK:AK)</f>
        <v>0</v>
      </c>
    </row>
    <row r="52" spans="1:18" x14ac:dyDescent="0.25">
      <c r="A52" s="40">
        <v>151</v>
      </c>
      <c r="B52" s="40" t="s">
        <v>65</v>
      </c>
      <c r="C52" s="41" t="str">
        <f t="shared" si="10"/>
        <v>University Dr</v>
      </c>
      <c r="D52" s="208" t="str">
        <f t="shared" si="10"/>
        <v>Forest Ave</v>
      </c>
      <c r="E52" s="212"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SUMIF(Data!T:T,"="&amp;ErrCount!Q52,Data!AK:AK)</f>
        <v>0</v>
      </c>
    </row>
    <row r="53" spans="1:18" x14ac:dyDescent="0.25">
      <c r="A53" s="40">
        <v>152</v>
      </c>
      <c r="B53" s="40" t="s">
        <v>65</v>
      </c>
      <c r="C53" s="41" t="str">
        <f t="shared" si="10"/>
        <v>Tempe Lake S.</v>
      </c>
      <c r="D53" s="208" t="str">
        <f t="shared" si="10"/>
        <v>TCA Bridge</v>
      </c>
      <c r="E53" s="212" t="str">
        <f>IF(ISERROR(MATCH(A53&amp;B53,Data!$T:$T,0)),"",INDEX(Data!$C:$C,MATCH(A53&amp;B53,Data!$T:$T,0)))</f>
        <v>Mick Darcey</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SUMIF(Data!T:T,"="&amp;ErrCount!Q53,Data!AK:AK)</f>
        <v>0</v>
      </c>
    </row>
    <row r="54" spans="1:18" x14ac:dyDescent="0.25">
      <c r="A54" s="40">
        <v>153</v>
      </c>
      <c r="B54" s="40" t="s">
        <v>65</v>
      </c>
      <c r="C54" s="41" t="str">
        <f t="shared" si="10"/>
        <v>Apache Blvd</v>
      </c>
      <c r="D54" s="208" t="str">
        <f t="shared" si="10"/>
        <v>McAllister Ave</v>
      </c>
      <c r="E54" s="212"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SUMIF(Data!T:T,"="&amp;ErrCount!Q54,Data!AK:AK)</f>
        <v>0</v>
      </c>
    </row>
    <row r="55" spans="1:18" x14ac:dyDescent="0.25">
      <c r="A55" s="40">
        <v>154</v>
      </c>
      <c r="B55" s="40" t="s">
        <v>65</v>
      </c>
      <c r="C55" s="41" t="str">
        <f t="shared" si="10"/>
        <v>Terrace Rd</v>
      </c>
      <c r="D55" s="208" t="str">
        <f t="shared" si="10"/>
        <v>Rural Rd</v>
      </c>
      <c r="E55" s="212" t="str">
        <f>IF(ISERROR(MATCH(A55&amp;B55,Data!$T:$T,0)),"",INDEX(Data!$C:$C,MATCH(A55&amp;B55,Data!$T:$T,0)))</f>
        <v/>
      </c>
      <c r="F55" s="50" t="str">
        <f>IF(ISERROR(MATCH(A55&amp;B55,Data!$T:$T,0)),"",SUM(G55,H55,I55,J55))</f>
        <v/>
      </c>
      <c r="G55" s="50" t="str">
        <f>IF(ISERROR(MATCH($A55&amp;$B55,Data!$T:$T,0)),"",INDEX(errors,IF($B55="AM",1,2)+MATCH(G$1,err_type,0)-1,MATCH($A55,sum_locID,0)))</f>
        <v/>
      </c>
      <c r="H55" s="50" t="str">
        <f>IF(ISERROR(MATCH($A55&amp;$B55,Data!$T:$T,0)),"",INDEX(errors,IF($B55="AM",1,2)+MATCH(H$1,err_type,0)-1,MATCH($A55,sum_locID,0)))</f>
        <v/>
      </c>
      <c r="I55" s="50" t="str">
        <f>IF(ISERROR(MATCH($A55&amp;$B55,Data!$T:$T,0)),"",INDEX(errors,IF($B55="AM",1,2)+MATCH(I$1,err_type,0)-1,MATCH($A55,sum_locID,0)))</f>
        <v/>
      </c>
      <c r="J55" s="50" t="str">
        <f>IF(ISERROR(MATCH($A55&amp;$B55,Data!$T:$T,0)),"",INDEX(errors,IF($B55="AM",1,2)+MATCH(J$1,err_type,0)-1,MATCH($A55,sum_locID,0)))</f>
        <v/>
      </c>
      <c r="K55" s="50" t="str">
        <f>IF(ISERROR(MATCH(A55&amp;B55,Data!$T:$T,0)),"",INDEX(err_total,IF(B55="AM",1,2),MATCH(A55,sum_locID,0)))</f>
        <v/>
      </c>
      <c r="L55" s="50" t="str">
        <f t="shared" si="8"/>
        <v/>
      </c>
      <c r="M55" s="50" t="str">
        <f t="shared" si="9"/>
        <v/>
      </c>
      <c r="O55" s="36" t="b">
        <f t="shared" si="4"/>
        <v>0</v>
      </c>
      <c r="P55" s="36">
        <f t="shared" si="5"/>
        <v>0</v>
      </c>
      <c r="Q55" s="36" t="str">
        <f t="shared" si="6"/>
        <v>154AM</v>
      </c>
      <c r="R55" s="36">
        <f>SUMIF(Data!T:T,"="&amp;ErrCount!Q55,Data!AK:AK)</f>
        <v>0</v>
      </c>
    </row>
    <row r="56" spans="1:18" x14ac:dyDescent="0.25">
      <c r="A56" s="40">
        <v>155</v>
      </c>
      <c r="B56" s="40" t="s">
        <v>65</v>
      </c>
      <c r="C56" s="41" t="str">
        <f t="shared" si="10"/>
        <v>University Dr</v>
      </c>
      <c r="D56" s="208" t="str">
        <f t="shared" si="10"/>
        <v>McClintock Dr</v>
      </c>
      <c r="E56" s="212" t="str">
        <f>IF(ISERROR(MATCH(A56&amp;B56,Data!$T:$T,0)),"",INDEX(Data!$C:$C,MATCH(A56&amp;B56,Data!$T:$T,0)))</f>
        <v>Jake Savona</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SUMIF(Data!T:T,"="&amp;ErrCount!Q56,Data!AK:AK)</f>
        <v>0</v>
      </c>
    </row>
    <row r="57" spans="1:18" x14ac:dyDescent="0.25">
      <c r="A57" s="40">
        <v>156</v>
      </c>
      <c r="B57" s="40" t="s">
        <v>65</v>
      </c>
      <c r="C57" s="41" t="str">
        <f t="shared" si="10"/>
        <v>Crosscut Canal</v>
      </c>
      <c r="D57" s="208" t="str">
        <f t="shared" si="10"/>
        <v>Mill Ave</v>
      </c>
      <c r="E57" s="212" t="str">
        <f>IF(ISERROR(MATCH(A57&amp;B57,Data!$T:$T,0)),"",INDEX(Data!$C:$C,MATCH(A57&amp;B57,Data!$T:$T,0)))</f>
        <v>Mike Morningstar</v>
      </c>
      <c r="F57" s="50">
        <f>IF(ISERROR(MATCH(A57&amp;B57,Data!$T:$T,0)),"",SUM(G57,H57,I57,J57))</f>
        <v>0</v>
      </c>
      <c r="G57" s="50">
        <f>IF(ISERROR(MATCH($A57&amp;$B57,Data!$T:$T,0)),"",INDEX(errors,IF($B57="AM",1,2)+MATCH(G$1,err_type,0)-1,MATCH($A57,sum_locID,0)))</f>
        <v>0</v>
      </c>
      <c r="H57" s="50">
        <f>IF(ISERROR(MATCH($A57&amp;$B57,Data!$T:$T,0)),"",INDEX(errors,IF($B57="AM",1,2)+MATCH(H$1,err_type,0)-1,MATCH($A57,sum_locID,0)))</f>
        <v>0</v>
      </c>
      <c r="I57" s="50">
        <f>IF(ISERROR(MATCH($A57&amp;$B57,Data!$T:$T,0)),"",INDEX(errors,IF($B57="AM",1,2)+MATCH(I$1,err_type,0)-1,MATCH($A57,sum_locID,0)))</f>
        <v>0</v>
      </c>
      <c r="J57" s="50">
        <f>IF(ISERROR(MATCH($A57&amp;$B57,Data!$T:$T,0)),"",INDEX(errors,IF($B57="AM",1,2)+MATCH(J$1,err_type,0)-1,MATCH($A57,sum_locID,0)))</f>
        <v>0</v>
      </c>
      <c r="K57" s="50">
        <f>IF(ISERROR(MATCH(A57&amp;B57,Data!$T:$T,0)),"",INDEX(err_total,IF(B57="AM",1,2),MATCH(A57,sum_locID,0)))</f>
        <v>0</v>
      </c>
      <c r="L57" s="50" t="str">
        <f t="shared" si="8"/>
        <v/>
      </c>
      <c r="M57" s="50" t="str">
        <f t="shared" si="9"/>
        <v/>
      </c>
      <c r="O57" s="36" t="b">
        <f t="shared" si="4"/>
        <v>1</v>
      </c>
      <c r="P57" s="36">
        <f t="shared" si="5"/>
        <v>0</v>
      </c>
      <c r="Q57" s="36" t="str">
        <f t="shared" si="6"/>
        <v>156AM</v>
      </c>
      <c r="R57" s="36">
        <f>SUMIF(Data!T:T,"="&amp;ErrCount!Q57,Data!AK:AK)</f>
        <v>0</v>
      </c>
    </row>
    <row r="58" spans="1:18" x14ac:dyDescent="0.25">
      <c r="A58" s="40">
        <v>157</v>
      </c>
      <c r="B58" s="40" t="s">
        <v>65</v>
      </c>
      <c r="C58" s="41" t="str">
        <f t="shared" si="10"/>
        <v>Curry Rd</v>
      </c>
      <c r="D58" s="208" t="str">
        <f t="shared" si="10"/>
        <v>College Ave</v>
      </c>
      <c r="E58" s="212" t="str">
        <f>IF(ISERROR(MATCH(A58&amp;B58,Data!$T:$T,0)),"",INDEX(Data!$C:$C,MATCH(A58&amp;B58,Data!$T:$T,0)))</f>
        <v>Deb Gain-Braley</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SUMIF(Data!T:T,"="&amp;ErrCount!Q58,Data!AK:AK)</f>
        <v>0</v>
      </c>
    </row>
    <row r="59" spans="1:18" x14ac:dyDescent="0.25">
      <c r="A59" s="40">
        <v>158</v>
      </c>
      <c r="B59" s="40" t="s">
        <v>65</v>
      </c>
      <c r="C59" s="41" t="str">
        <f t="shared" si="10"/>
        <v>Washington St</v>
      </c>
      <c r="D59" s="208" t="str">
        <f t="shared" si="10"/>
        <v>Priest Dr</v>
      </c>
      <c r="E59" s="212" t="str">
        <f>IF(ISERROR(MATCH(A59&amp;B59,Data!$T:$T,0)),"",INDEX(Data!$C:$C,MATCH(A59&amp;B59,Data!$T:$T,0)))</f>
        <v>Janet Darcey</v>
      </c>
      <c r="F59" s="50">
        <f>IF(ISERROR(MATCH(A59&amp;B59,Data!$T:$T,0)),"",SUM(G59,H59,I59,J59))</f>
        <v>0</v>
      </c>
      <c r="G59" s="50">
        <f>IF(ISERROR(MATCH($A59&amp;$B59,Data!$T:$T,0)),"",INDEX(errors,IF($B59="AM",1,2)+MATCH(G$1,err_type,0)-1,MATCH($A59,sum_locID,0)))</f>
        <v>0</v>
      </c>
      <c r="H59" s="50">
        <f>IF(ISERROR(MATCH($A59&amp;$B59,Data!$T:$T,0)),"",INDEX(errors,IF($B59="AM",1,2)+MATCH(H$1,err_type,0)-1,MATCH($A59,sum_locID,0)))</f>
        <v>0</v>
      </c>
      <c r="I59" s="50">
        <f>IF(ISERROR(MATCH($A59&amp;$B59,Data!$T:$T,0)),"",INDEX(errors,IF($B59="AM",1,2)+MATCH(I$1,err_type,0)-1,MATCH($A59,sum_locID,0)))</f>
        <v>0</v>
      </c>
      <c r="J59" s="50">
        <f>IF(ISERROR(MATCH($A59&amp;$B59,Data!$T:$T,0)),"",INDEX(errors,IF($B59="AM",1,2)+MATCH(J$1,err_type,0)-1,MATCH($A59,sum_locID,0)))</f>
        <v>0</v>
      </c>
      <c r="K59" s="50">
        <f>IF(ISERROR(MATCH(A59&amp;B59,Data!$T:$T,0)),"",INDEX(err_total,IF(B59="AM",1,2),MATCH(A59,sum_locID,0)))</f>
        <v>0</v>
      </c>
      <c r="L59" s="50" t="str">
        <f t="shared" si="8"/>
        <v/>
      </c>
      <c r="M59" s="50" t="str">
        <f t="shared" si="9"/>
        <v/>
      </c>
      <c r="O59" s="36" t="b">
        <f t="shared" si="4"/>
        <v>1</v>
      </c>
      <c r="P59" s="36">
        <f t="shared" si="5"/>
        <v>0</v>
      </c>
      <c r="Q59" s="36" t="str">
        <f t="shared" si="6"/>
        <v>158AM</v>
      </c>
      <c r="R59" s="36">
        <f>SUMIF(Data!T:T,"="&amp;ErrCount!Q59,Data!AK:AK)</f>
        <v>0</v>
      </c>
    </row>
    <row r="60" spans="1:18" x14ac:dyDescent="0.25">
      <c r="A60" s="40">
        <v>159</v>
      </c>
      <c r="B60" s="40" t="s">
        <v>65</v>
      </c>
      <c r="C60" s="41" t="str">
        <f t="shared" si="10"/>
        <v>Broadway Rd</v>
      </c>
      <c r="D60" s="208" t="str">
        <f t="shared" si="10"/>
        <v>McClintock Dr</v>
      </c>
      <c r="E60" s="212" t="str">
        <f>IF(ISERROR(MATCH(A60&amp;B60,Data!$T:$T,0)),"",INDEX(Data!$C:$C,MATCH(A60&amp;B60,Data!$T:$T,0)))</f>
        <v xml:space="preserve">Justin Peterson </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SUMIF(Data!T:T,"="&amp;ErrCount!Q60,Data!AK:AK)</f>
        <v>0</v>
      </c>
    </row>
    <row r="61" spans="1:18" x14ac:dyDescent="0.25">
      <c r="A61" s="40">
        <v>160</v>
      </c>
      <c r="B61" s="40" t="s">
        <v>65</v>
      </c>
      <c r="C61" s="41" t="str">
        <f t="shared" si="10"/>
        <v>Broadway Rd</v>
      </c>
      <c r="D61" s="208" t="str">
        <f t="shared" si="10"/>
        <v>Hardy Dr</v>
      </c>
      <c r="E61" s="212" t="str">
        <f>IF(ISERROR(MATCH(A61&amp;B61,Data!$T:$T,0)),"",INDEX(Data!$C:$C,MATCH(A61&amp;B61,Data!$T:$T,0)))</f>
        <v>Jay Robinette</v>
      </c>
      <c r="F61" s="50">
        <f>IF(ISERROR(MATCH(A61&amp;B61,Data!$T:$T,0)),"",SUM(G61,H61,I61,J61))</f>
        <v>0</v>
      </c>
      <c r="G61" s="50">
        <f>IF(ISERROR(MATCH($A61&amp;$B61,Data!$T:$T,0)),"",INDEX(errors,IF($B61="AM",1,2)+MATCH(G$1,err_type,0)-1,MATCH($A61,sum_locID,0)))</f>
        <v>0</v>
      </c>
      <c r="H61" s="50">
        <f>IF(ISERROR(MATCH($A61&amp;$B61,Data!$T:$T,0)),"",INDEX(errors,IF($B61="AM",1,2)+MATCH(H$1,err_type,0)-1,MATCH($A61,sum_locID,0)))</f>
        <v>0</v>
      </c>
      <c r="I61" s="50">
        <f>IF(ISERROR(MATCH($A61&amp;$B61,Data!$T:$T,0)),"",INDEX(errors,IF($B61="AM",1,2)+MATCH(I$1,err_type,0)-1,MATCH($A61,sum_locID,0)))</f>
        <v>0</v>
      </c>
      <c r="J61" s="50">
        <f>IF(ISERROR(MATCH($A61&amp;$B61,Data!$T:$T,0)),"",INDEX(errors,IF($B61="AM",1,2)+MATCH(J$1,err_type,0)-1,MATCH($A61,sum_locID,0)))</f>
        <v>0</v>
      </c>
      <c r="K61" s="50">
        <f>IF(ISERROR(MATCH(A61&amp;B61,Data!$T:$T,0)),"",INDEX(err_total,IF(B61="AM",1,2),MATCH(A61,sum_locID,0)))</f>
        <v>0</v>
      </c>
      <c r="L61" s="50" t="str">
        <f t="shared" si="8"/>
        <v/>
      </c>
      <c r="M61" s="50" t="str">
        <f t="shared" si="9"/>
        <v/>
      </c>
      <c r="O61" s="36" t="b">
        <f t="shared" si="4"/>
        <v>1</v>
      </c>
      <c r="P61" s="36">
        <f t="shared" si="5"/>
        <v>0</v>
      </c>
      <c r="Q61" s="36" t="str">
        <f t="shared" si="6"/>
        <v>160AM</v>
      </c>
      <c r="R61" s="36">
        <f>SUMIF(Data!T:T,"="&amp;ErrCount!Q61,Data!AK:AK)</f>
        <v>0</v>
      </c>
    </row>
    <row r="62" spans="1:18" x14ac:dyDescent="0.25">
      <c r="A62" s="40">
        <v>161</v>
      </c>
      <c r="B62" s="40" t="s">
        <v>65</v>
      </c>
      <c r="C62" s="41" t="str">
        <f t="shared" ref="C62:D83" si="11">VLOOKUP($A62,Loc,MATCH(C$1,loc_hdr,0),FALSE)</f>
        <v>University Dr</v>
      </c>
      <c r="D62" s="208" t="str">
        <f t="shared" si="11"/>
        <v>Price Rd</v>
      </c>
      <c r="E62" s="212" t="str">
        <f>IF(ISERROR(MATCH(A62&amp;B62,Data!$T:$T,0)),"",INDEX(Data!$C:$C,MATCH(A62&amp;B62,Data!$T:$T,0)))</f>
        <v>Terrie Ekin</v>
      </c>
      <c r="F62" s="50">
        <f>IF(ISERROR(MATCH(A62&amp;B62,Data!$T:$T,0)),"",SUM(G62,H62,I62,J62))</f>
        <v>0</v>
      </c>
      <c r="G62" s="50">
        <f>IF(ISERROR(MATCH($A62&amp;$B62,Data!$T:$T,0)),"",INDEX(errors,IF($B62="AM",1,2)+MATCH(G$1,err_type,0)-1,MATCH($A62,sum_locID,0)))</f>
        <v>0</v>
      </c>
      <c r="H62" s="50">
        <f>IF(ISERROR(MATCH($A62&amp;$B62,Data!$T:$T,0)),"",INDEX(errors,IF($B62="AM",1,2)+MATCH(H$1,err_type,0)-1,MATCH($A62,sum_locID,0)))</f>
        <v>0</v>
      </c>
      <c r="I62" s="50">
        <f>IF(ISERROR(MATCH($A62&amp;$B62,Data!$T:$T,0)),"",INDEX(errors,IF($B62="AM",1,2)+MATCH(I$1,err_type,0)-1,MATCH($A62,sum_locID,0)))</f>
        <v>0</v>
      </c>
      <c r="J62" s="50">
        <f>IF(ISERROR(MATCH($A62&amp;$B62,Data!$T:$T,0)),"",INDEX(errors,IF($B62="AM",1,2)+MATCH(J$1,err_type,0)-1,MATCH($A62,sum_locID,0)))</f>
        <v>0</v>
      </c>
      <c r="K62" s="50">
        <f>IF(ISERROR(MATCH(A62&amp;B62,Data!$T:$T,0)),"",INDEX(err_total,IF(B62="AM",1,2),MATCH(A62,sum_locID,0)))</f>
        <v>0</v>
      </c>
      <c r="L62" s="50" t="str">
        <f t="shared" si="8"/>
        <v/>
      </c>
      <c r="M62" s="50" t="str">
        <f t="shared" si="9"/>
        <v/>
      </c>
      <c r="O62" s="36" t="b">
        <f t="shared" si="4"/>
        <v>1</v>
      </c>
      <c r="P62" s="36">
        <f t="shared" si="5"/>
        <v>0</v>
      </c>
      <c r="Q62" s="36" t="str">
        <f t="shared" si="6"/>
        <v>161AM</v>
      </c>
      <c r="R62" s="36">
        <f>SUMIF(Data!T:T,"="&amp;ErrCount!Q62,Data!AK:AK)</f>
        <v>0</v>
      </c>
    </row>
    <row r="63" spans="1:18" x14ac:dyDescent="0.25">
      <c r="A63" s="40">
        <v>162</v>
      </c>
      <c r="B63" s="40" t="s">
        <v>65</v>
      </c>
      <c r="C63" s="41" t="str">
        <f t="shared" si="11"/>
        <v>Broadway Rd</v>
      </c>
      <c r="D63" s="208" t="str">
        <f t="shared" si="11"/>
        <v>Roosevelt St</v>
      </c>
      <c r="E63" s="212" t="str">
        <f>IF(ISERROR(MATCH(A63&amp;B63,Data!$T:$T,0)),"",INDEX(Data!$C:$C,MATCH(A63&amp;B63,Data!$T:$T,0)))</f>
        <v>Philip Bernick</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SUMIF(Data!T:T,"="&amp;ErrCount!Q63,Data!AK:AK)</f>
        <v>0</v>
      </c>
    </row>
    <row r="64" spans="1:18" x14ac:dyDescent="0.25">
      <c r="A64" s="40">
        <v>163</v>
      </c>
      <c r="B64" s="40" t="s">
        <v>65</v>
      </c>
      <c r="C64" s="41" t="str">
        <f t="shared" si="11"/>
        <v>University Dr</v>
      </c>
      <c r="D64" s="208" t="str">
        <f t="shared" si="11"/>
        <v>Farmer Ave</v>
      </c>
      <c r="E64" s="212" t="str">
        <f>IF(ISERROR(MATCH(A64&amp;B64,Data!$T:$T,0)),"",INDEX(Data!$C:$C,MATCH(A64&amp;B64,Data!$T:$T,0)))</f>
        <v>Stevie</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SUMIF(Data!T:T,"="&amp;ErrCount!Q64,Data!AK:AK)</f>
        <v>0</v>
      </c>
    </row>
    <row r="65" spans="1:18" x14ac:dyDescent="0.25">
      <c r="A65" s="40">
        <v>164</v>
      </c>
      <c r="B65" s="40" t="s">
        <v>65</v>
      </c>
      <c r="C65" s="41" t="str">
        <f t="shared" si="11"/>
        <v>Southern Ave</v>
      </c>
      <c r="D65" s="208" t="str">
        <f t="shared" si="11"/>
        <v>McClintock Dr</v>
      </c>
      <c r="E65" s="212" t="str">
        <f>IF(ISERROR(MATCH(A65&amp;B65,Data!$T:$T,0)),"",INDEX(Data!$C:$C,MATCH(A65&amp;B65,Data!$T:$T,0)))</f>
        <v>Dana Bennewitz</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SUMIF(Data!T:T,"="&amp;ErrCount!Q65,Data!AK:AK)</f>
        <v>0</v>
      </c>
    </row>
    <row r="66" spans="1:18" x14ac:dyDescent="0.25">
      <c r="A66" s="40">
        <v>165</v>
      </c>
      <c r="B66" s="40" t="s">
        <v>65</v>
      </c>
      <c r="C66" s="41" t="str">
        <f t="shared" si="11"/>
        <v>University Dr</v>
      </c>
      <c r="D66" s="208" t="str">
        <f t="shared" si="11"/>
        <v>Priest Dr</v>
      </c>
      <c r="E66" s="212" t="str">
        <f>IF(ISERROR(MATCH(A66&amp;B66,Data!$T:$T,0)),"",INDEX(Data!$C:$C,MATCH(A66&amp;B66,Data!$T:$T,0)))</f>
        <v xml:space="preserve">Mike Battle </v>
      </c>
      <c r="F66" s="50">
        <f>IF(ISERROR(MATCH(A66&amp;B66,Data!$T:$T,0)),"",SUM(G66,H66,I66,J66))</f>
        <v>0</v>
      </c>
      <c r="G66" s="50">
        <f>IF(ISERROR(MATCH($A66&amp;$B66,Data!$T:$T,0)),"",INDEX(errors,IF($B66="AM",1,2)+MATCH(G$1,err_type,0)-1,MATCH($A66,sum_locID,0)))</f>
        <v>0</v>
      </c>
      <c r="H66" s="50">
        <f>IF(ISERROR(MATCH($A66&amp;$B66,Data!$T:$T,0)),"",INDEX(errors,IF($B66="AM",1,2)+MATCH(H$1,err_type,0)-1,MATCH($A66,sum_locID,0)))</f>
        <v>0</v>
      </c>
      <c r="I66" s="50">
        <f>IF(ISERROR(MATCH($A66&amp;$B66,Data!$T:$T,0)),"",INDEX(errors,IF($B66="AM",1,2)+MATCH(I$1,err_type,0)-1,MATCH($A66,sum_locID,0)))</f>
        <v>0</v>
      </c>
      <c r="J66" s="50">
        <f>IF(ISERROR(MATCH($A66&amp;$B66,Data!$T:$T,0)),"",INDEX(errors,IF($B66="AM",1,2)+MATCH(J$1,err_type,0)-1,MATCH($A66,sum_locID,0)))</f>
        <v>0</v>
      </c>
      <c r="K66" s="50">
        <f>IF(ISERROR(MATCH(A66&amp;B66,Data!$T:$T,0)),"",INDEX(err_total,IF(B66="AM",1,2),MATCH(A66,sum_locID,0)))</f>
        <v>0</v>
      </c>
      <c r="L66" s="50" t="str">
        <f t="shared" ref="L66:L97" si="12">IF(AND($O66,K66&gt;=L$138),$A66&amp;$B66,"")</f>
        <v/>
      </c>
      <c r="M66" s="50" t="str">
        <f t="shared" ref="M66:M97" si="13">IF(AND($O66,F66&gt;=M$138),$A66&amp;$B66,"")</f>
        <v/>
      </c>
      <c r="O66" s="36" t="b">
        <f t="shared" si="4"/>
        <v>1</v>
      </c>
      <c r="P66" s="36">
        <f t="shared" si="5"/>
        <v>0</v>
      </c>
      <c r="Q66" s="36" t="str">
        <f t="shared" si="6"/>
        <v>165AM</v>
      </c>
      <c r="R66" s="36">
        <f>SUMIF(Data!T:T,"="&amp;ErrCount!Q66,Data!AK:AK)</f>
        <v>1</v>
      </c>
    </row>
    <row r="67" spans="1:18" x14ac:dyDescent="0.25">
      <c r="A67" s="40">
        <v>166</v>
      </c>
      <c r="B67" s="40" t="s">
        <v>65</v>
      </c>
      <c r="C67" s="41" t="str">
        <f t="shared" si="11"/>
        <v>8th St</v>
      </c>
      <c r="D67" s="208" t="str">
        <f t="shared" si="11"/>
        <v>Dorsey Ln</v>
      </c>
      <c r="E67" s="212" t="str">
        <f>IF(ISERROR(MATCH(A67&amp;B67,Data!$T:$T,0)),"",INDEX(Data!$C:$C,MATCH(A67&amp;B67,Data!$T:$T,0)))</f>
        <v>Tori Sadow</v>
      </c>
      <c r="F67" s="50">
        <f>IF(ISERROR(MATCH(A67&amp;B67,Data!$T:$T,0)),"",SUM(G67,H67,I67,J67))</f>
        <v>0</v>
      </c>
      <c r="G67" s="50">
        <f>IF(ISERROR(MATCH($A67&amp;$B67,Data!$T:$T,0)),"",INDEX(errors,IF($B67="AM",1,2)+MATCH(G$1,err_type,0)-1,MATCH($A67,sum_locID,0)))</f>
        <v>0</v>
      </c>
      <c r="H67" s="50">
        <f>IF(ISERROR(MATCH($A67&amp;$B67,Data!$T:$T,0)),"",INDEX(errors,IF($B67="AM",1,2)+MATCH(H$1,err_type,0)-1,MATCH($A67,sum_locID,0)))</f>
        <v>0</v>
      </c>
      <c r="I67" s="50">
        <f>IF(ISERROR(MATCH($A67&amp;$B67,Data!$T:$T,0)),"",INDEX(errors,IF($B67="AM",1,2)+MATCH(I$1,err_type,0)-1,MATCH($A67,sum_locID,0)))</f>
        <v>0</v>
      </c>
      <c r="J67" s="50">
        <f>IF(ISERROR(MATCH($A67&amp;$B67,Data!$T:$T,0)),"",INDEX(errors,IF($B67="AM",1,2)+MATCH(J$1,err_type,0)-1,MATCH($A67,sum_locID,0)))</f>
        <v>0</v>
      </c>
      <c r="K67" s="50">
        <f>IF(ISERROR(MATCH(A67&amp;B67,Data!$T:$T,0)),"",INDEX(err_total,IF(B67="AM",1,2),MATCH(A67,sum_locID,0)))</f>
        <v>0</v>
      </c>
      <c r="L67" s="50" t="str">
        <f t="shared" si="12"/>
        <v/>
      </c>
      <c r="M67" s="50" t="str">
        <f t="shared" si="13"/>
        <v/>
      </c>
      <c r="O67" s="36" t="b">
        <f t="shared" ref="O67:O68" si="14">IF(LEN(E67)&lt;1,FALSE,TRUE)</f>
        <v>1</v>
      </c>
      <c r="P67" s="36">
        <f t="shared" ref="P67:P68" si="15">IF(ISNUMBER(P66),P66,0)+IF(AND(ISNUMBER(K67),K67&gt;0),1,0)</f>
        <v>0</v>
      </c>
      <c r="Q67" s="36" t="str">
        <f t="shared" ref="Q67:Q68" si="16">A67&amp;B67</f>
        <v>166AM</v>
      </c>
      <c r="R67" s="36">
        <f>SUMIF(Data!T:T,"="&amp;ErrCount!Q67,Data!AK:AK)</f>
        <v>0</v>
      </c>
    </row>
    <row r="68" spans="1:18" x14ac:dyDescent="0.25">
      <c r="A68" s="40">
        <v>167</v>
      </c>
      <c r="B68" s="40" t="s">
        <v>65</v>
      </c>
      <c r="C68" s="41" t="str">
        <f t="shared" si="11"/>
        <v>Town Lake Path S</v>
      </c>
      <c r="D68" s="208" t="str">
        <f t="shared" si="11"/>
        <v>Priest Dr</v>
      </c>
      <c r="E68" s="212" t="str">
        <f>IF(ISERROR(MATCH(A68&amp;B68,Data!$T:$T,0)),"",INDEX(Data!$C:$C,MATCH(A68&amp;B68,Data!$T:$T,0)))</f>
        <v>Shawn Robinson</v>
      </c>
      <c r="F68" s="50">
        <f>IF(ISERROR(MATCH(A68&amp;B68,Data!$T:$T,0)),"",SUM(G68,H68,I68,J68))</f>
        <v>0</v>
      </c>
      <c r="G68" s="50">
        <f>IF(ISERROR(MATCH($A68&amp;$B68,Data!$T:$T,0)),"",INDEX(errors,IF($B68="AM",1,2)+MATCH(G$1,err_type,0)-1,MATCH($A68,sum_locID,0)))</f>
        <v>0</v>
      </c>
      <c r="H68" s="50">
        <f>IF(ISERROR(MATCH($A68&amp;$B68,Data!$T:$T,0)),"",INDEX(errors,IF($B68="AM",1,2)+MATCH(H$1,err_type,0)-1,MATCH($A68,sum_locID,0)))</f>
        <v>0</v>
      </c>
      <c r="I68" s="50">
        <f>IF(ISERROR(MATCH($A68&amp;$B68,Data!$T:$T,0)),"",INDEX(errors,IF($B68="AM",1,2)+MATCH(I$1,err_type,0)-1,MATCH($A68,sum_locID,0)))</f>
        <v>0</v>
      </c>
      <c r="J68" s="50">
        <f>IF(ISERROR(MATCH($A68&amp;$B68,Data!$T:$T,0)),"",INDEX(errors,IF($B68="AM",1,2)+MATCH(J$1,err_type,0)-1,MATCH($A68,sum_locID,0)))</f>
        <v>0</v>
      </c>
      <c r="K68" s="50">
        <f>IF(ISERROR(MATCH(A68&amp;B68,Data!$T:$T,0)),"",INDEX(err_total,IF(B68="AM",1,2),MATCH(A68,sum_locID,0)))</f>
        <v>0</v>
      </c>
      <c r="L68" s="50" t="str">
        <f t="shared" si="12"/>
        <v/>
      </c>
      <c r="M68" s="50" t="str">
        <f t="shared" si="13"/>
        <v/>
      </c>
      <c r="O68" s="36" t="b">
        <f t="shared" si="14"/>
        <v>1</v>
      </c>
      <c r="P68" s="36">
        <f t="shared" si="15"/>
        <v>0</v>
      </c>
      <c r="Q68" s="36" t="str">
        <f t="shared" si="16"/>
        <v>167AM</v>
      </c>
      <c r="R68" s="36">
        <f>SUMIF(Data!T:T,"="&amp;ErrCount!Q68,Data!AK:AK)</f>
        <v>0</v>
      </c>
    </row>
    <row r="69" spans="1:18" x14ac:dyDescent="0.25">
      <c r="A69" s="288">
        <v>101</v>
      </c>
      <c r="B69" s="288" t="s">
        <v>66</v>
      </c>
      <c r="C69" s="41" t="str">
        <f t="shared" si="11"/>
        <v>Washington/Curry</v>
      </c>
      <c r="D69" s="208" t="str">
        <f t="shared" si="11"/>
        <v>Mill Ave</v>
      </c>
      <c r="E69" s="212" t="str">
        <f>IF(ISERROR(MATCH(A69&amp;B69,Data!$T:$T,0)),"",INDEX(Data!$C:$C,MATCH(A69&amp;B69,Data!$T:$T,0)))</f>
        <v>Alex Oreschak</v>
      </c>
      <c r="F69" s="50">
        <f>IF(ISERROR(MATCH(A69&amp;B69,Data!$T:$T,0)),"",SUM(G69,H69,I69,J69))</f>
        <v>0</v>
      </c>
      <c r="G69" s="50">
        <f>IF(ISERROR(MATCH($A69&amp;$B69,Data!$T:$T,0)),"",INDEX(errors,IF($B69="AM",1,2)+MATCH(G$1,err_type,0)-1,MATCH($A69,sum_locID,0)))</f>
        <v>0</v>
      </c>
      <c r="H69" s="50">
        <f>IF(ISERROR(MATCH($A69&amp;$B69,Data!$T:$T,0)),"",INDEX(errors,IF($B69="AM",1,2)+MATCH(H$1,err_type,0)-1,MATCH($A69,sum_locID,0)))</f>
        <v>0</v>
      </c>
      <c r="I69" s="50">
        <f>IF(ISERROR(MATCH($A69&amp;$B69,Data!$T:$T,0)),"",INDEX(errors,IF($B69="AM",1,2)+MATCH(I$1,err_type,0)-1,MATCH($A69,sum_locID,0)))</f>
        <v>0</v>
      </c>
      <c r="J69" s="50">
        <f>IF(ISERROR(MATCH($A69&amp;$B69,Data!$T:$T,0)),"",INDEX(errors,IF($B69="AM",1,2)+MATCH(J$1,err_type,0)-1,MATCH($A69,sum_locID,0)))</f>
        <v>0</v>
      </c>
      <c r="K69" s="50">
        <f>IF(ISERROR(MATCH(A69&amp;B69,Data!$T:$T,0)),"",INDEX(err_total,IF(B69="AM",1,2),MATCH(A69,sum_locID,0)))</f>
        <v>0</v>
      </c>
      <c r="L69" s="50" t="str">
        <f t="shared" si="12"/>
        <v/>
      </c>
      <c r="M69" s="50" t="str">
        <f t="shared" si="13"/>
        <v/>
      </c>
      <c r="O69" s="36" t="b">
        <f t="shared" ref="O69:O132" si="17">IF(LEN(E69)&lt;1,FALSE,TRUE)</f>
        <v>1</v>
      </c>
      <c r="P69" s="36">
        <f>IF(ISNUMBER(P66),P66,0)+IF(AND(ISNUMBER(K69),K69&gt;0),1,0)</f>
        <v>0</v>
      </c>
      <c r="Q69" s="36" t="str">
        <f t="shared" ref="Q69:Q132" si="18">A69&amp;B69</f>
        <v>101PM</v>
      </c>
      <c r="R69" s="36">
        <f>SUMIF(Data!T:T,"="&amp;ErrCount!Q69,Data!AK:AK)</f>
        <v>0</v>
      </c>
    </row>
    <row r="70" spans="1:18" x14ac:dyDescent="0.25">
      <c r="A70" s="288">
        <v>102</v>
      </c>
      <c r="B70" s="288" t="s">
        <v>66</v>
      </c>
      <c r="C70" s="41" t="str">
        <f t="shared" si="11"/>
        <v>Rio Salado Pkwy</v>
      </c>
      <c r="D70" s="208" t="str">
        <f t="shared" si="11"/>
        <v>Mill Ave</v>
      </c>
      <c r="E70" s="212" t="str">
        <f>IF(ISERROR(MATCH(A70&amp;B70,Data!$T:$T,0)),"",INDEX(Data!$C:$C,MATCH(A70&amp;B70,Data!$T:$T,0)))</f>
        <v>Trevor Hawkes</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7"/>
        <v>1</v>
      </c>
      <c r="P70" s="36">
        <f t="shared" ref="P70:P120" si="19">IF(ISNUMBER(P69),P69,0)+IF(AND(ISNUMBER(K70),K70&gt;0),1,0)</f>
        <v>0</v>
      </c>
      <c r="Q70" s="36" t="str">
        <f t="shared" si="18"/>
        <v>102PM</v>
      </c>
      <c r="R70" s="36">
        <f>SUMIF(Data!T:T,"="&amp;ErrCount!Q70,Data!AK:AK)</f>
        <v>0</v>
      </c>
    </row>
    <row r="71" spans="1:18" x14ac:dyDescent="0.25">
      <c r="A71" s="288">
        <v>103</v>
      </c>
      <c r="B71" s="288" t="s">
        <v>66</v>
      </c>
      <c r="C71" s="41" t="str">
        <f t="shared" si="11"/>
        <v>Rio Salado Pkwy</v>
      </c>
      <c r="D71" s="208" t="str">
        <f t="shared" si="11"/>
        <v>Rural Rd</v>
      </c>
      <c r="E71" s="212" t="str">
        <f>IF(ISERROR(MATCH(A71&amp;B71,Data!$T:$T,0)),"",INDEX(Data!$C:$C,MATCH(A71&amp;B71,Data!$T:$T,0)))</f>
        <v>Alex Deem</v>
      </c>
      <c r="F71" s="50">
        <f>IF(ISERROR(MATCH(A71&amp;B71,Data!$T:$T,0)),"",SUM(G71,H71,I71,J71))</f>
        <v>0</v>
      </c>
      <c r="G71" s="50">
        <f>IF(ISERROR(MATCH($A71&amp;$B71,Data!$T:$T,0)),"",INDEX(errors,IF($B71="AM",1,2)+MATCH(G$1,err_type,0)-1,MATCH($A71,sum_locID,0)))</f>
        <v>0</v>
      </c>
      <c r="H71" s="50">
        <f>IF(ISERROR(MATCH($A71&amp;$B71,Data!$T:$T,0)),"",INDEX(errors,IF($B71="AM",1,2)+MATCH(H$1,err_type,0)-1,MATCH($A71,sum_locID,0)))</f>
        <v>0</v>
      </c>
      <c r="I71" s="50">
        <f>IF(ISERROR(MATCH($A71&amp;$B71,Data!$T:$T,0)),"",INDEX(errors,IF($B71="AM",1,2)+MATCH(I$1,err_type,0)-1,MATCH($A71,sum_locID,0)))</f>
        <v>0</v>
      </c>
      <c r="J71" s="50">
        <f>IF(ISERROR(MATCH($A71&amp;$B71,Data!$T:$T,0)),"",INDEX(errors,IF($B71="AM",1,2)+MATCH(J$1,err_type,0)-1,MATCH($A71,sum_locID,0)))</f>
        <v>0</v>
      </c>
      <c r="K71" s="50">
        <f>IF(ISERROR(MATCH(A71&amp;B71,Data!$T:$T,0)),"",INDEX(err_total,IF(B71="AM",1,2),MATCH(A71,sum_locID,0)))</f>
        <v>0</v>
      </c>
      <c r="L71" s="50" t="str">
        <f t="shared" si="12"/>
        <v/>
      </c>
      <c r="M71" s="50" t="str">
        <f t="shared" si="13"/>
        <v/>
      </c>
      <c r="O71" s="36" t="b">
        <f t="shared" si="17"/>
        <v>1</v>
      </c>
      <c r="P71" s="36">
        <f t="shared" si="19"/>
        <v>0</v>
      </c>
      <c r="Q71" s="36" t="str">
        <f t="shared" si="18"/>
        <v>103PM</v>
      </c>
      <c r="R71" s="36">
        <f>SUMIF(Data!T:T,"="&amp;ErrCount!Q71,Data!AK:AK)</f>
        <v>0</v>
      </c>
    </row>
    <row r="72" spans="1:18" x14ac:dyDescent="0.25">
      <c r="A72" s="288">
        <v>104</v>
      </c>
      <c r="B72" s="288" t="s">
        <v>66</v>
      </c>
      <c r="C72" s="41" t="str">
        <f t="shared" si="11"/>
        <v>Rio Salado Pkwy</v>
      </c>
      <c r="D72" s="208" t="str">
        <f t="shared" si="11"/>
        <v>McClintock Dr</v>
      </c>
      <c r="E72" s="212" t="str">
        <f>IF(ISERROR(MATCH(A72&amp;B72,Data!$T:$T,0)),"",INDEX(Data!$C:$C,MATCH(A72&amp;B72,Data!$T:$T,0)))</f>
        <v>Mick Darcey</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7"/>
        <v>1</v>
      </c>
      <c r="P72" s="36">
        <f t="shared" si="19"/>
        <v>0</v>
      </c>
      <c r="Q72" s="36" t="str">
        <f t="shared" si="18"/>
        <v>104PM</v>
      </c>
      <c r="R72" s="36">
        <f>SUMIF(Data!T:T,"="&amp;ErrCount!Q72,Data!AK:AK)</f>
        <v>0</v>
      </c>
    </row>
    <row r="73" spans="1:18" x14ac:dyDescent="0.25">
      <c r="A73" s="288">
        <v>105</v>
      </c>
      <c r="B73" s="288" t="s">
        <v>66</v>
      </c>
      <c r="C73" s="41" t="str">
        <f t="shared" si="11"/>
        <v>Rio Salado Pkwy</v>
      </c>
      <c r="D73" s="208" t="str">
        <f t="shared" si="11"/>
        <v>Hardy Dr</v>
      </c>
      <c r="E73" s="212" t="str">
        <f>IF(ISERROR(MATCH(A73&amp;B73,Data!$T:$T,0)),"",INDEX(Data!$C:$C,MATCH(A73&amp;B73,Data!$T:$T,0)))</f>
        <v/>
      </c>
      <c r="F73" s="50" t="str">
        <f>IF(ISERROR(MATCH(A73&amp;B73,Data!$T:$T,0)),"",SUM(G73,H73,I73,J73))</f>
        <v/>
      </c>
      <c r="G73" s="50" t="str">
        <f>IF(ISERROR(MATCH($A73&amp;$B73,Data!$T:$T,0)),"",INDEX(errors,IF($B73="AM",1,2)+MATCH(G$1,err_type,0)-1,MATCH($A73,sum_locID,0)))</f>
        <v/>
      </c>
      <c r="H73" s="50" t="str">
        <f>IF(ISERROR(MATCH($A73&amp;$B73,Data!$T:$T,0)),"",INDEX(errors,IF($B73="AM",1,2)+MATCH(H$1,err_type,0)-1,MATCH($A73,sum_locID,0)))</f>
        <v/>
      </c>
      <c r="I73" s="50" t="str">
        <f>IF(ISERROR(MATCH($A73&amp;$B73,Data!$T:$T,0)),"",INDEX(errors,IF($B73="AM",1,2)+MATCH(I$1,err_type,0)-1,MATCH($A73,sum_locID,0)))</f>
        <v/>
      </c>
      <c r="J73" s="50" t="str">
        <f>IF(ISERROR(MATCH($A73&amp;$B73,Data!$T:$T,0)),"",INDEX(errors,IF($B73="AM",1,2)+MATCH(J$1,err_type,0)-1,MATCH($A73,sum_locID,0)))</f>
        <v/>
      </c>
      <c r="K73" s="50" t="str">
        <f>IF(ISERROR(MATCH(A73&amp;B73,Data!$T:$T,0)),"",INDEX(err_total,IF(B73="AM",1,2),MATCH(A73,sum_locID,0)))</f>
        <v/>
      </c>
      <c r="L73" s="50" t="str">
        <f t="shared" si="12"/>
        <v/>
      </c>
      <c r="M73" s="50" t="str">
        <f t="shared" si="13"/>
        <v/>
      </c>
      <c r="O73" s="36" t="b">
        <f t="shared" si="17"/>
        <v>0</v>
      </c>
      <c r="P73" s="36">
        <f t="shared" si="19"/>
        <v>0</v>
      </c>
      <c r="Q73" s="36" t="str">
        <f t="shared" si="18"/>
        <v>105PM</v>
      </c>
      <c r="R73" s="36">
        <f>SUMIF(Data!T:T,"="&amp;ErrCount!Q73,Data!AK:AK)</f>
        <v>0</v>
      </c>
    </row>
    <row r="74" spans="1:18" x14ac:dyDescent="0.25">
      <c r="A74" s="288">
        <v>106</v>
      </c>
      <c r="B74" s="288" t="s">
        <v>66</v>
      </c>
      <c r="C74" s="41" t="str">
        <f t="shared" si="11"/>
        <v>5th St</v>
      </c>
      <c r="D74" s="208" t="str">
        <f t="shared" si="11"/>
        <v>Mill Ave</v>
      </c>
      <c r="E74" s="212" t="str">
        <f>IF(ISERROR(MATCH(A74&amp;B74,Data!$T:$T,0)),"",INDEX(Data!$C:$C,MATCH(A74&amp;B74,Data!$T:$T,0)))</f>
        <v>Kolby Granville</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7"/>
        <v>1</v>
      </c>
      <c r="P74" s="36">
        <f t="shared" si="19"/>
        <v>0</v>
      </c>
      <c r="Q74" s="36" t="str">
        <f t="shared" si="18"/>
        <v>106PM</v>
      </c>
      <c r="R74" s="36">
        <f>SUMIF(Data!T:T,"="&amp;ErrCount!Q74,Data!AK:AK)</f>
        <v>0</v>
      </c>
    </row>
    <row r="75" spans="1:18" x14ac:dyDescent="0.25">
      <c r="A75" s="288">
        <v>107</v>
      </c>
      <c r="B75" s="288" t="s">
        <v>66</v>
      </c>
      <c r="C75" s="41" t="str">
        <f t="shared" si="11"/>
        <v>5th St</v>
      </c>
      <c r="D75" s="208" t="str">
        <f t="shared" si="11"/>
        <v>Forest Ave</v>
      </c>
      <c r="E75" s="212"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7"/>
        <v>0</v>
      </c>
      <c r="P75" s="36">
        <f t="shared" si="19"/>
        <v>0</v>
      </c>
      <c r="Q75" s="36" t="str">
        <f t="shared" si="18"/>
        <v>107PM</v>
      </c>
      <c r="R75" s="36">
        <f>SUMIF(Data!T:T,"="&amp;ErrCount!Q75,Data!AK:AK)</f>
        <v>0</v>
      </c>
    </row>
    <row r="76" spans="1:18" x14ac:dyDescent="0.25">
      <c r="A76" s="288">
        <v>108</v>
      </c>
      <c r="B76" s="288" t="s">
        <v>66</v>
      </c>
      <c r="C76" s="41" t="str">
        <f t="shared" si="11"/>
        <v>5th St</v>
      </c>
      <c r="D76" s="208" t="str">
        <f t="shared" si="11"/>
        <v>Farmer Ave</v>
      </c>
      <c r="E76" s="212" t="str">
        <f>IF(ISERROR(MATCH(A76&amp;B76,Data!$T:$T,0)),"",INDEX(Data!$C:$C,MATCH(A76&amp;B76,Data!$T:$T,0)))</f>
        <v>Stephanie Terrell</v>
      </c>
      <c r="F76" s="50">
        <f>IF(ISERROR(MATCH(A76&amp;B76,Data!$T:$T,0)),"",SUM(G76,H76,I76,J76))</f>
        <v>0</v>
      </c>
      <c r="G76" s="50">
        <f>IF(ISERROR(MATCH($A76&amp;$B76,Data!$T:$T,0)),"",INDEX(errors,IF($B76="AM",1,2)+MATCH(G$1,err_type,0)-1,MATCH($A76,sum_locID,0)))</f>
        <v>0</v>
      </c>
      <c r="H76" s="50">
        <f>IF(ISERROR(MATCH($A76&amp;$B76,Data!$T:$T,0)),"",INDEX(errors,IF($B76="AM",1,2)+MATCH(H$1,err_type,0)-1,MATCH($A76,sum_locID,0)))</f>
        <v>0</v>
      </c>
      <c r="I76" s="50">
        <f>IF(ISERROR(MATCH($A76&amp;$B76,Data!$T:$T,0)),"",INDEX(errors,IF($B76="AM",1,2)+MATCH(I$1,err_type,0)-1,MATCH($A76,sum_locID,0)))</f>
        <v>0</v>
      </c>
      <c r="J76" s="50">
        <f>IF(ISERROR(MATCH($A76&amp;$B76,Data!$T:$T,0)),"",INDEX(errors,IF($B76="AM",1,2)+MATCH(J$1,err_type,0)-1,MATCH($A76,sum_locID,0)))</f>
        <v>0</v>
      </c>
      <c r="K76" s="50">
        <f>IF(ISERROR(MATCH(A76&amp;B76,Data!$T:$T,0)),"",INDEX(err_total,IF(B76="AM",1,2),MATCH(A76,sum_locID,0)))</f>
        <v>0</v>
      </c>
      <c r="L76" s="50" t="str">
        <f t="shared" si="12"/>
        <v/>
      </c>
      <c r="M76" s="50" t="str">
        <f t="shared" si="13"/>
        <v/>
      </c>
      <c r="O76" s="36" t="b">
        <f t="shared" si="17"/>
        <v>1</v>
      </c>
      <c r="P76" s="36">
        <f t="shared" si="19"/>
        <v>0</v>
      </c>
      <c r="Q76" s="36" t="str">
        <f t="shared" si="18"/>
        <v>108PM</v>
      </c>
      <c r="R76" s="36">
        <f>SUMIF(Data!T:T,"="&amp;ErrCount!Q76,Data!AK:AK)</f>
        <v>0</v>
      </c>
    </row>
    <row r="77" spans="1:18" x14ac:dyDescent="0.25">
      <c r="A77" s="288">
        <v>109</v>
      </c>
      <c r="B77" s="288" t="s">
        <v>66</v>
      </c>
      <c r="C77" s="41" t="str">
        <f t="shared" si="11"/>
        <v>5th St</v>
      </c>
      <c r="D77" s="208" t="str">
        <f t="shared" si="11"/>
        <v>Hardy Dr</v>
      </c>
      <c r="E77" s="212" t="str">
        <f>IF(ISERROR(MATCH(A77&amp;B77,Data!$T:$T,0)),"",INDEX(Data!$C:$C,MATCH(A77&amp;B77,Data!$T:$T,0)))</f>
        <v/>
      </c>
      <c r="F77" s="50" t="str">
        <f>IF(ISERROR(MATCH(A77&amp;B77,Data!$T:$T,0)),"",SUM(G77,H77,I77,J77))</f>
        <v/>
      </c>
      <c r="G77" s="50" t="str">
        <f>IF(ISERROR(MATCH($A77&amp;$B77,Data!$T:$T,0)),"",INDEX(errors,IF($B77="AM",1,2)+MATCH(G$1,err_type,0)-1,MATCH($A77,sum_locID,0)))</f>
        <v/>
      </c>
      <c r="H77" s="50" t="str">
        <f>IF(ISERROR(MATCH($A77&amp;$B77,Data!$T:$T,0)),"",INDEX(errors,IF($B77="AM",1,2)+MATCH(H$1,err_type,0)-1,MATCH($A77,sum_locID,0)))</f>
        <v/>
      </c>
      <c r="I77" s="50" t="str">
        <f>IF(ISERROR(MATCH($A77&amp;$B77,Data!$T:$T,0)),"",INDEX(errors,IF($B77="AM",1,2)+MATCH(I$1,err_type,0)-1,MATCH($A77,sum_locID,0)))</f>
        <v/>
      </c>
      <c r="J77" s="50" t="str">
        <f>IF(ISERROR(MATCH($A77&amp;$B77,Data!$T:$T,0)),"",INDEX(errors,IF($B77="AM",1,2)+MATCH(J$1,err_type,0)-1,MATCH($A77,sum_locID,0)))</f>
        <v/>
      </c>
      <c r="K77" s="50" t="str">
        <f>IF(ISERROR(MATCH(A77&amp;B77,Data!$T:$T,0)),"",INDEX(err_total,IF(B77="AM",1,2),MATCH(A77,sum_locID,0)))</f>
        <v/>
      </c>
      <c r="L77" s="50" t="str">
        <f t="shared" si="12"/>
        <v/>
      </c>
      <c r="M77" s="50" t="str">
        <f t="shared" si="13"/>
        <v/>
      </c>
      <c r="O77" s="36" t="b">
        <f t="shared" si="17"/>
        <v>0</v>
      </c>
      <c r="P77" s="36">
        <f t="shared" si="19"/>
        <v>0</v>
      </c>
      <c r="Q77" s="36" t="str">
        <f t="shared" si="18"/>
        <v>109PM</v>
      </c>
      <c r="R77" s="36">
        <f>SUMIF(Data!T:T,"="&amp;ErrCount!Q77,Data!AK:AK)</f>
        <v>0</v>
      </c>
    </row>
    <row r="78" spans="1:18" x14ac:dyDescent="0.25">
      <c r="A78" s="288">
        <v>110</v>
      </c>
      <c r="B78" s="288" t="s">
        <v>66</v>
      </c>
      <c r="C78" s="41" t="str">
        <f t="shared" si="11"/>
        <v>5th St</v>
      </c>
      <c r="D78" s="208" t="str">
        <f t="shared" si="11"/>
        <v>Priest Dr</v>
      </c>
      <c r="E78" s="212" t="str">
        <f>IF(ISERROR(MATCH(A78&amp;B78,Data!$T:$T,0)),"",INDEX(Data!$C:$C,MATCH(A78&amp;B78,Data!$T:$T,0)))</f>
        <v>Amber Rodriguez</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7"/>
        <v>1</v>
      </c>
      <c r="P78" s="36">
        <f t="shared" si="19"/>
        <v>0</v>
      </c>
      <c r="Q78" s="36" t="str">
        <f t="shared" si="18"/>
        <v>110PM</v>
      </c>
      <c r="R78" s="36">
        <f>SUMIF(Data!T:T,"="&amp;ErrCount!Q78,Data!AK:AK)</f>
        <v>0</v>
      </c>
    </row>
    <row r="79" spans="1:18" x14ac:dyDescent="0.25">
      <c r="A79" s="288">
        <v>111</v>
      </c>
      <c r="B79" s="288" t="s">
        <v>66</v>
      </c>
      <c r="C79" s="41" t="str">
        <f t="shared" si="11"/>
        <v>10th St</v>
      </c>
      <c r="D79" s="208" t="str">
        <f t="shared" si="11"/>
        <v>Mill Ave</v>
      </c>
      <c r="E79" s="212" t="str">
        <f>IF(ISERROR(MATCH(A79&amp;B79,Data!$T:$T,0)),"",INDEX(Data!$C:$C,MATCH(A79&amp;B79,Data!$T:$T,0)))</f>
        <v>Matthew Messina</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7"/>
        <v>1</v>
      </c>
      <c r="P79" s="36">
        <f t="shared" si="19"/>
        <v>0</v>
      </c>
      <c r="Q79" s="36" t="str">
        <f t="shared" si="18"/>
        <v>111PM</v>
      </c>
      <c r="R79" s="36">
        <f>SUMIF(Data!T:T,"="&amp;ErrCount!Q79,Data!AK:AK)</f>
        <v>0</v>
      </c>
    </row>
    <row r="80" spans="1:18" x14ac:dyDescent="0.25">
      <c r="A80" s="288">
        <v>112</v>
      </c>
      <c r="B80" s="288" t="s">
        <v>66</v>
      </c>
      <c r="C80" s="41" t="str">
        <f t="shared" si="11"/>
        <v>Superstition Fwy</v>
      </c>
      <c r="D80" s="208" t="str">
        <f t="shared" si="11"/>
        <v>College Ave</v>
      </c>
      <c r="E80" s="212" t="str">
        <f>IF(ISERROR(MATCH(A80&amp;B80,Data!$T:$T,0)),"",INDEX(Data!$C:$C,MATCH(A80&amp;B80,Data!$T:$T,0)))</f>
        <v>Mike Morningstar</v>
      </c>
      <c r="F80" s="50">
        <f>IF(ISERROR(MATCH(A80&amp;B80,Data!$T:$T,0)),"",SUM(G80,H80,I80,J80))</f>
        <v>0</v>
      </c>
      <c r="G80" s="50">
        <f>IF(ISERROR(MATCH($A80&amp;$B80,Data!$T:$T,0)),"",INDEX(errors,IF($B80="AM",1,2)+MATCH(G$1,err_type,0)-1,MATCH($A80,sum_locID,0)))</f>
        <v>0</v>
      </c>
      <c r="H80" s="50">
        <f>IF(ISERROR(MATCH($A80&amp;$B80,Data!$T:$T,0)),"",INDEX(errors,IF($B80="AM",1,2)+MATCH(H$1,err_type,0)-1,MATCH($A80,sum_locID,0)))</f>
        <v>0</v>
      </c>
      <c r="I80" s="50">
        <f>IF(ISERROR(MATCH($A80&amp;$B80,Data!$T:$T,0)),"",INDEX(errors,IF($B80="AM",1,2)+MATCH(I$1,err_type,0)-1,MATCH($A80,sum_locID,0)))</f>
        <v>0</v>
      </c>
      <c r="J80" s="50">
        <f>IF(ISERROR(MATCH($A80&amp;$B80,Data!$T:$T,0)),"",INDEX(errors,IF($B80="AM",1,2)+MATCH(J$1,err_type,0)-1,MATCH($A80,sum_locID,0)))</f>
        <v>0</v>
      </c>
      <c r="K80" s="50">
        <f>IF(ISERROR(MATCH(A80&amp;B80,Data!$T:$T,0)),"",INDEX(err_total,IF(B80="AM",1,2),MATCH(A80,sum_locID,0)))</f>
        <v>0</v>
      </c>
      <c r="L80" s="50" t="str">
        <f t="shared" si="12"/>
        <v/>
      </c>
      <c r="M80" s="50" t="str">
        <f t="shared" si="13"/>
        <v/>
      </c>
      <c r="O80" s="36" t="b">
        <f t="shared" si="17"/>
        <v>1</v>
      </c>
      <c r="P80" s="36">
        <f t="shared" si="19"/>
        <v>0</v>
      </c>
      <c r="Q80" s="36" t="str">
        <f t="shared" si="18"/>
        <v>112PM</v>
      </c>
      <c r="R80" s="36">
        <f>SUMIF(Data!T:T,"="&amp;ErrCount!Q80,Data!AK:AK)</f>
        <v>0</v>
      </c>
    </row>
    <row r="81" spans="1:18" x14ac:dyDescent="0.25">
      <c r="A81" s="288">
        <v>113</v>
      </c>
      <c r="B81" s="288" t="s">
        <v>66</v>
      </c>
      <c r="C81" s="41" t="str">
        <f t="shared" si="11"/>
        <v>13th St</v>
      </c>
      <c r="D81" s="208" t="str">
        <f t="shared" si="11"/>
        <v>Mill Ave</v>
      </c>
      <c r="E81" s="212" t="str">
        <f>IF(ISERROR(MATCH(A81&amp;B81,Data!$T:$T,0)),"",INDEX(Data!$C:$C,MATCH(A81&amp;B81,Data!$T:$T,0)))</f>
        <v>Ezekiel Escamilla</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7"/>
        <v>1</v>
      </c>
      <c r="P81" s="36">
        <f t="shared" si="19"/>
        <v>0</v>
      </c>
      <c r="Q81" s="36" t="str">
        <f t="shared" si="18"/>
        <v>113PM</v>
      </c>
      <c r="R81" s="36">
        <f>SUMIF(Data!T:T,"="&amp;ErrCount!Q81,Data!AK:AK)</f>
        <v>0</v>
      </c>
    </row>
    <row r="82" spans="1:18" x14ac:dyDescent="0.25">
      <c r="A82" s="288">
        <v>114</v>
      </c>
      <c r="B82" s="288" t="s">
        <v>66</v>
      </c>
      <c r="C82" s="41" t="str">
        <f t="shared" si="11"/>
        <v>13th St</v>
      </c>
      <c r="D82" s="208" t="str">
        <f t="shared" si="11"/>
        <v>Hardy Dr</v>
      </c>
      <c r="E82" s="212" t="str">
        <f>IF(ISERROR(MATCH(A82&amp;B82,Data!$T:$T,0)),"",INDEX(Data!$C:$C,MATCH(A82&amp;B82,Data!$T:$T,0)))</f>
        <v>Skaidra Smith-Heisters</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7"/>
        <v>1</v>
      </c>
      <c r="P82" s="36">
        <f t="shared" si="19"/>
        <v>0</v>
      </c>
      <c r="Q82" s="36" t="str">
        <f t="shared" si="18"/>
        <v>114PM</v>
      </c>
      <c r="R82" s="36">
        <f>SUMIF(Data!T:T,"="&amp;ErrCount!Q82,Data!AK:AK)</f>
        <v>0</v>
      </c>
    </row>
    <row r="83" spans="1:18" x14ac:dyDescent="0.25">
      <c r="A83" s="288">
        <v>115</v>
      </c>
      <c r="B83" s="288" t="s">
        <v>66</v>
      </c>
      <c r="C83" s="41" t="str">
        <f t="shared" si="11"/>
        <v>University Dr</v>
      </c>
      <c r="D83" s="208" t="str">
        <f t="shared" si="11"/>
        <v>College Ave</v>
      </c>
      <c r="E83" s="212" t="str">
        <f>IF(ISERROR(MATCH(A83&amp;B83,Data!$T:$T,0)),"",INDEX(Data!$C:$C,MATCH(A83&amp;B83,Data!$T:$T,0)))</f>
        <v>Kelly Nelson</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7"/>
        <v>1</v>
      </c>
      <c r="P83" s="36">
        <f t="shared" si="19"/>
        <v>0</v>
      </c>
      <c r="Q83" s="36" t="str">
        <f t="shared" si="18"/>
        <v>115PM</v>
      </c>
      <c r="R83" s="36">
        <f>SUMIF(Data!T:T,"="&amp;ErrCount!Q83,Data!AK:AK)</f>
        <v>8</v>
      </c>
    </row>
    <row r="84" spans="1:18" x14ac:dyDescent="0.25">
      <c r="A84" s="288">
        <v>116</v>
      </c>
      <c r="B84" s="288" t="s">
        <v>66</v>
      </c>
      <c r="C84" s="41" t="str">
        <f t="shared" ref="C84:D135" si="20">VLOOKUP($A84,Loc,MATCH(C$1,loc_hdr,0),FALSE)</f>
        <v>University Dr</v>
      </c>
      <c r="D84" s="208" t="str">
        <f t="shared" si="20"/>
        <v>Dorsey Ln</v>
      </c>
      <c r="E84" s="212" t="str">
        <f>IF(ISERROR(MATCH(A84&amp;B84,Data!$T:$T,0)),"",INDEX(Data!$C:$C,MATCH(A84&amp;B84,Data!$T:$T,0)))</f>
        <v>Esam Bukhari</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7"/>
        <v>1</v>
      </c>
      <c r="P84" s="36">
        <f t="shared" si="19"/>
        <v>0</v>
      </c>
      <c r="Q84" s="36" t="str">
        <f t="shared" si="18"/>
        <v>116PM</v>
      </c>
      <c r="R84" s="36">
        <f>SUMIF(Data!T:T,"="&amp;ErrCount!Q84,Data!AK:AK)</f>
        <v>0</v>
      </c>
    </row>
    <row r="85" spans="1:18" x14ac:dyDescent="0.25">
      <c r="A85" s="288">
        <v>117</v>
      </c>
      <c r="B85" s="288" t="s">
        <v>66</v>
      </c>
      <c r="C85" s="41" t="str">
        <f t="shared" si="20"/>
        <v>University Dr</v>
      </c>
      <c r="D85" s="208" t="str">
        <f t="shared" si="20"/>
        <v>Rural Rd</v>
      </c>
      <c r="E85" s="212" t="str">
        <f>IF(ISERROR(MATCH(A85&amp;B85,Data!$T:$T,0)),"",INDEX(Data!$C:$C,MATCH(A85&amp;B85,Data!$T:$T,0)))</f>
        <v>Kyle Marshall</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7"/>
        <v>1</v>
      </c>
      <c r="P85" s="36">
        <f t="shared" si="19"/>
        <v>0</v>
      </c>
      <c r="Q85" s="36" t="str">
        <f t="shared" si="18"/>
        <v>117PM</v>
      </c>
      <c r="R85" s="36">
        <f>SUMIF(Data!T:T,"="&amp;ErrCount!Q85,Data!AK:AK)</f>
        <v>2</v>
      </c>
    </row>
    <row r="86" spans="1:18" x14ac:dyDescent="0.25">
      <c r="A86" s="288">
        <v>118</v>
      </c>
      <c r="B86" s="288" t="s">
        <v>66</v>
      </c>
      <c r="C86" s="41" t="str">
        <f t="shared" si="20"/>
        <v>University Dr</v>
      </c>
      <c r="D86" s="208" t="str">
        <f t="shared" si="20"/>
        <v>Mill Ave</v>
      </c>
      <c r="E86" s="212" t="str">
        <f>IF(ISERROR(MATCH(A86&amp;B86,Data!$T:$T,0)),"",INDEX(Data!$C:$C,MATCH(A86&amp;B86,Data!$T:$T,0)))</f>
        <v>Kelly Nelson</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7"/>
        <v>1</v>
      </c>
      <c r="P86" s="36">
        <f t="shared" si="19"/>
        <v>0</v>
      </c>
      <c r="Q86" s="36" t="str">
        <f t="shared" si="18"/>
        <v>118PM</v>
      </c>
      <c r="R86" s="36">
        <f>SUMIF(Data!T:T,"="&amp;ErrCount!Q86,Data!AK:AK)</f>
        <v>0</v>
      </c>
    </row>
    <row r="87" spans="1:18" x14ac:dyDescent="0.25">
      <c r="A87" s="288">
        <v>119</v>
      </c>
      <c r="B87" s="288" t="s">
        <v>66</v>
      </c>
      <c r="C87" s="41" t="str">
        <f t="shared" si="20"/>
        <v>University Dr</v>
      </c>
      <c r="D87" s="208" t="str">
        <f t="shared" si="20"/>
        <v>Ash Ave</v>
      </c>
      <c r="E87" s="212" t="str">
        <f>IF(ISERROR(MATCH(A87&amp;B87,Data!$T:$T,0)),"",INDEX(Data!$C:$C,MATCH(A87&amp;B87,Data!$T:$T,0)))</f>
        <v>TJ Simonis</v>
      </c>
      <c r="F87" s="50">
        <f>IF(ISERROR(MATCH(A87&amp;B87,Data!$T:$T,0)),"",SUM(G87,H87,I87,J87))</f>
        <v>0</v>
      </c>
      <c r="G87" s="50">
        <f>IF(ISERROR(MATCH($A87&amp;$B87,Data!$T:$T,0)),"",INDEX(errors,IF($B87="AM",1,2)+MATCH(G$1,err_type,0)-1,MATCH($A87,sum_locID,0)))</f>
        <v>0</v>
      </c>
      <c r="H87" s="50">
        <f>IF(ISERROR(MATCH($A87&amp;$B87,Data!$T:$T,0)),"",INDEX(errors,IF($B87="AM",1,2)+MATCH(H$1,err_type,0)-1,MATCH($A87,sum_locID,0)))</f>
        <v>0</v>
      </c>
      <c r="I87" s="50">
        <f>IF(ISERROR(MATCH($A87&amp;$B87,Data!$T:$T,0)),"",INDEX(errors,IF($B87="AM",1,2)+MATCH(I$1,err_type,0)-1,MATCH($A87,sum_locID,0)))</f>
        <v>0</v>
      </c>
      <c r="J87" s="50">
        <f>IF(ISERROR(MATCH($A87&amp;$B87,Data!$T:$T,0)),"",INDEX(errors,IF($B87="AM",1,2)+MATCH(J$1,err_type,0)-1,MATCH($A87,sum_locID,0)))</f>
        <v>0</v>
      </c>
      <c r="K87" s="50">
        <f>IF(ISERROR(MATCH(A87&amp;B87,Data!$T:$T,0)),"",INDEX(err_total,IF(B87="AM",1,2),MATCH(A87,sum_locID,0)))</f>
        <v>0</v>
      </c>
      <c r="L87" s="50" t="str">
        <f t="shared" si="12"/>
        <v/>
      </c>
      <c r="M87" s="50" t="str">
        <f t="shared" si="13"/>
        <v/>
      </c>
      <c r="O87" s="36" t="b">
        <f t="shared" si="17"/>
        <v>1</v>
      </c>
      <c r="P87" s="36">
        <f t="shared" si="19"/>
        <v>0</v>
      </c>
      <c r="Q87" s="36" t="str">
        <f t="shared" si="18"/>
        <v>119PM</v>
      </c>
      <c r="R87" s="36">
        <f>SUMIF(Data!T:T,"="&amp;ErrCount!Q87,Data!AK:AK)</f>
        <v>0</v>
      </c>
    </row>
    <row r="88" spans="1:18" x14ac:dyDescent="0.25">
      <c r="A88" s="288">
        <v>120</v>
      </c>
      <c r="B88" s="288" t="s">
        <v>66</v>
      </c>
      <c r="C88" s="41" t="str">
        <f t="shared" si="20"/>
        <v>University Dr</v>
      </c>
      <c r="D88" s="208" t="str">
        <f t="shared" si="20"/>
        <v>Roosevelt St</v>
      </c>
      <c r="E88" s="212" t="str">
        <f>IF(ISERROR(MATCH(A88&amp;B88,Data!$T:$T,0)),"",INDEX(Data!$C:$C,MATCH(A88&amp;B88,Data!$T:$T,0)))</f>
        <v>Janet Darcey</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7"/>
        <v>1</v>
      </c>
      <c r="P88" s="36">
        <f t="shared" si="19"/>
        <v>0</v>
      </c>
      <c r="Q88" s="36" t="str">
        <f t="shared" si="18"/>
        <v>120PM</v>
      </c>
      <c r="R88" s="36">
        <f>SUMIF(Data!T:T,"="&amp;ErrCount!Q88,Data!AK:AK)</f>
        <v>0</v>
      </c>
    </row>
    <row r="89" spans="1:18" x14ac:dyDescent="0.25">
      <c r="A89" s="288">
        <v>121</v>
      </c>
      <c r="B89" s="288" t="s">
        <v>66</v>
      </c>
      <c r="C89" s="41" t="str">
        <f t="shared" si="20"/>
        <v>University Dr</v>
      </c>
      <c r="D89" s="208" t="str">
        <f t="shared" si="20"/>
        <v>Hardy Dr</v>
      </c>
      <c r="E89" s="212" t="str">
        <f>IF(ISERROR(MATCH(A89&amp;B89,Data!$T:$T,0)),"",INDEX(Data!$C:$C,MATCH(A89&amp;B89,Data!$T:$T,0)))</f>
        <v>Skaidra Smith-Heisters</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7"/>
        <v>1</v>
      </c>
      <c r="P89" s="36">
        <f t="shared" si="19"/>
        <v>0</v>
      </c>
      <c r="Q89" s="36" t="str">
        <f t="shared" si="18"/>
        <v>121PM</v>
      </c>
      <c r="R89" s="36">
        <f>SUMIF(Data!T:T,"="&amp;ErrCount!Q89,Data!AK:AK)</f>
        <v>0</v>
      </c>
    </row>
    <row r="90" spans="1:18" x14ac:dyDescent="0.25">
      <c r="A90" s="288">
        <v>122</v>
      </c>
      <c r="B90" s="288" t="s">
        <v>66</v>
      </c>
      <c r="C90" s="41" t="str">
        <f t="shared" si="20"/>
        <v>McKellips Rd</v>
      </c>
      <c r="D90" s="208" t="str">
        <f t="shared" si="20"/>
        <v>Greenbelt Path</v>
      </c>
      <c r="E90" s="212" t="str">
        <f>IF(ISERROR(MATCH(A90&amp;B90,Data!$T:$T,0)),"",INDEX(Data!$C:$C,MATCH(A90&amp;B90,Data!$T:$T,0)))</f>
        <v>Rich Inman</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7"/>
        <v>1</v>
      </c>
      <c r="P90" s="36">
        <f t="shared" si="19"/>
        <v>0</v>
      </c>
      <c r="Q90" s="36" t="str">
        <f t="shared" si="18"/>
        <v>122PM</v>
      </c>
      <c r="R90" s="36">
        <f>SUMIF(Data!T:T,"="&amp;ErrCount!Q90,Data!AK:AK)</f>
        <v>0</v>
      </c>
    </row>
    <row r="91" spans="1:18" x14ac:dyDescent="0.25">
      <c r="A91" s="288">
        <v>123</v>
      </c>
      <c r="B91" s="288" t="s">
        <v>66</v>
      </c>
      <c r="C91" s="41" t="str">
        <f t="shared" si="20"/>
        <v>Western Canal</v>
      </c>
      <c r="D91" s="208" t="str">
        <f t="shared" si="20"/>
        <v>Rural Rd</v>
      </c>
      <c r="E91" s="212" t="str">
        <f>IF(ISERROR(MATCH(A91&amp;B91,Data!$T:$T,0)),"",INDEX(Data!$C:$C,MATCH(A91&amp;B91,Data!$T:$T,0)))</f>
        <v>Steve Bass</v>
      </c>
      <c r="F91" s="50">
        <f>IF(ISERROR(MATCH(A91&amp;B91,Data!$T:$T,0)),"",SUM(G91,H91,I91,J91))</f>
        <v>0</v>
      </c>
      <c r="G91" s="50">
        <f>IF(ISERROR(MATCH($A91&amp;$B91,Data!$T:$T,0)),"",INDEX(errors,IF($B91="AM",1,2)+MATCH(G$1,err_type,0)-1,MATCH($A91,sum_locID,0)))</f>
        <v>0</v>
      </c>
      <c r="H91" s="50">
        <f>IF(ISERROR(MATCH($A91&amp;$B91,Data!$T:$T,0)),"",INDEX(errors,IF($B91="AM",1,2)+MATCH(H$1,err_type,0)-1,MATCH($A91,sum_locID,0)))</f>
        <v>0</v>
      </c>
      <c r="I91" s="50">
        <f>IF(ISERROR(MATCH($A91&amp;$B91,Data!$T:$T,0)),"",INDEX(errors,IF($B91="AM",1,2)+MATCH(I$1,err_type,0)-1,MATCH($A91,sum_locID,0)))</f>
        <v>0</v>
      </c>
      <c r="J91" s="50">
        <f>IF(ISERROR(MATCH($A91&amp;$B91,Data!$T:$T,0)),"",INDEX(errors,IF($B91="AM",1,2)+MATCH(J$1,err_type,0)-1,MATCH($A91,sum_locID,0)))</f>
        <v>0</v>
      </c>
      <c r="K91" s="50">
        <f>IF(ISERROR(MATCH(A91&amp;B91,Data!$T:$T,0)),"",INDEX(err_total,IF(B91="AM",1,2),MATCH(A91,sum_locID,0)))</f>
        <v>0</v>
      </c>
      <c r="L91" s="50" t="str">
        <f t="shared" si="12"/>
        <v/>
      </c>
      <c r="M91" s="50" t="str">
        <f t="shared" si="13"/>
        <v/>
      </c>
      <c r="O91" s="36" t="b">
        <f t="shared" si="17"/>
        <v>1</v>
      </c>
      <c r="P91" s="36">
        <f t="shared" si="19"/>
        <v>0</v>
      </c>
      <c r="Q91" s="36" t="str">
        <f t="shared" si="18"/>
        <v>123PM</v>
      </c>
      <c r="R91" s="36">
        <f>SUMIF(Data!T:T,"="&amp;ErrCount!Q91,Data!AK:AK)</f>
        <v>0</v>
      </c>
    </row>
    <row r="92" spans="1:18" x14ac:dyDescent="0.25">
      <c r="A92" s="288">
        <v>124</v>
      </c>
      <c r="B92" s="288" t="s">
        <v>66</v>
      </c>
      <c r="C92" s="41" t="str">
        <f t="shared" si="20"/>
        <v>Western Canal</v>
      </c>
      <c r="D92" s="208" t="str">
        <f t="shared" si="20"/>
        <v>McClintock Dr</v>
      </c>
      <c r="E92" s="212" t="str">
        <f>IF(ISERROR(MATCH(A92&amp;B92,Data!$T:$T,0)),"",INDEX(Data!$C:$C,MATCH(A92&amp;B92,Data!$T:$T,0)))</f>
        <v>Dick Landis</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7"/>
        <v>1</v>
      </c>
      <c r="P92" s="36">
        <f t="shared" si="19"/>
        <v>0</v>
      </c>
      <c r="Q92" s="36" t="str">
        <f t="shared" si="18"/>
        <v>124PM</v>
      </c>
      <c r="R92" s="36">
        <f>SUMIF(Data!T:T,"="&amp;ErrCount!Q92,Data!AK:AK)</f>
        <v>0</v>
      </c>
    </row>
    <row r="93" spans="1:18" x14ac:dyDescent="0.25">
      <c r="A93" s="288">
        <v>125</v>
      </c>
      <c r="B93" s="288" t="s">
        <v>66</v>
      </c>
      <c r="C93" s="41" t="str">
        <f t="shared" si="20"/>
        <v>Western Canal</v>
      </c>
      <c r="D93" s="208" t="str">
        <f t="shared" si="20"/>
        <v>Lakeshore Dr</v>
      </c>
      <c r="E93" s="212"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7"/>
        <v>0</v>
      </c>
      <c r="P93" s="36">
        <f t="shared" si="19"/>
        <v>0</v>
      </c>
      <c r="Q93" s="36" t="str">
        <f t="shared" si="18"/>
        <v>125PM</v>
      </c>
      <c r="R93" s="36">
        <f>SUMIF(Data!T:T,"="&amp;ErrCount!Q93,Data!AK:AK)</f>
        <v>0</v>
      </c>
    </row>
    <row r="94" spans="1:18" x14ac:dyDescent="0.25">
      <c r="A94" s="288">
        <v>126</v>
      </c>
      <c r="B94" s="288" t="s">
        <v>66</v>
      </c>
      <c r="C94" s="41" t="str">
        <f t="shared" si="20"/>
        <v>Baseline Rd</v>
      </c>
      <c r="D94" s="208" t="str">
        <f t="shared" si="20"/>
        <v>Western Canal</v>
      </c>
      <c r="E94" s="212" t="str">
        <f>IF(ISERROR(MATCH(A94&amp;B94,Data!$T:$T,0)),"",INDEX(Data!$C:$C,MATCH(A94&amp;B94,Data!$T:$T,0)))</f>
        <v>Taylor Neal</v>
      </c>
      <c r="F94" s="50">
        <f>IF(ISERROR(MATCH(A94&amp;B94,Data!$T:$T,0)),"",SUM(G94,H94,I94,J94))</f>
        <v>0</v>
      </c>
      <c r="G94" s="50">
        <f>IF(ISERROR(MATCH($A94&amp;$B94,Data!$T:$T,0)),"",INDEX(errors,IF($B94="AM",1,2)+MATCH(G$1,err_type,0)-1,MATCH($A94,sum_locID,0)))</f>
        <v>0</v>
      </c>
      <c r="H94" s="50">
        <f>IF(ISERROR(MATCH($A94&amp;$B94,Data!$T:$T,0)),"",INDEX(errors,IF($B94="AM",1,2)+MATCH(H$1,err_type,0)-1,MATCH($A94,sum_locID,0)))</f>
        <v>0</v>
      </c>
      <c r="I94" s="50">
        <f>IF(ISERROR(MATCH($A94&amp;$B94,Data!$T:$T,0)),"",INDEX(errors,IF($B94="AM",1,2)+MATCH(I$1,err_type,0)-1,MATCH($A94,sum_locID,0)))</f>
        <v>0</v>
      </c>
      <c r="J94" s="50">
        <f>IF(ISERROR(MATCH($A94&amp;$B94,Data!$T:$T,0)),"",INDEX(errors,IF($B94="AM",1,2)+MATCH(J$1,err_type,0)-1,MATCH($A94,sum_locID,0)))</f>
        <v>0</v>
      </c>
      <c r="K94" s="50">
        <f>IF(ISERROR(MATCH(A94&amp;B94,Data!$T:$T,0)),"",INDEX(err_total,IF(B94="AM",1,2),MATCH(A94,sum_locID,0)))</f>
        <v>0</v>
      </c>
      <c r="L94" s="50" t="str">
        <f t="shared" si="12"/>
        <v/>
      </c>
      <c r="M94" s="50" t="str">
        <f t="shared" si="13"/>
        <v/>
      </c>
      <c r="O94" s="36" t="b">
        <f t="shared" si="17"/>
        <v>1</v>
      </c>
      <c r="P94" s="36">
        <f t="shared" si="19"/>
        <v>0</v>
      </c>
      <c r="Q94" s="36" t="str">
        <f t="shared" si="18"/>
        <v>126PM</v>
      </c>
      <c r="R94" s="36">
        <f>SUMIF(Data!T:T,"="&amp;ErrCount!Q94,Data!AK:AK)</f>
        <v>0</v>
      </c>
    </row>
    <row r="95" spans="1:18" x14ac:dyDescent="0.25">
      <c r="A95" s="288">
        <v>127</v>
      </c>
      <c r="B95" s="288" t="s">
        <v>66</v>
      </c>
      <c r="C95" s="41" t="str">
        <f t="shared" si="20"/>
        <v>Elliot Rd</v>
      </c>
      <c r="D95" s="208" t="str">
        <f t="shared" si="20"/>
        <v>McClintock Dr</v>
      </c>
      <c r="E95" s="212" t="str">
        <f>IF(ISERROR(MATCH(A95&amp;B95,Data!$T:$T,0)),"",INDEX(Data!$C:$C,MATCH(A95&amp;B95,Data!$T:$T,0)))</f>
        <v/>
      </c>
      <c r="F95" s="50" t="str">
        <f>IF(ISERROR(MATCH(A95&amp;B95,Data!$T:$T,0)),"",SUM(G95,H95,I95,J95))</f>
        <v/>
      </c>
      <c r="G95" s="50" t="str">
        <f>IF(ISERROR(MATCH($A95&amp;$B95,Data!$T:$T,0)),"",INDEX(errors,IF($B95="AM",1,2)+MATCH(G$1,err_type,0)-1,MATCH($A95,sum_locID,0)))</f>
        <v/>
      </c>
      <c r="H95" s="50" t="str">
        <f>IF(ISERROR(MATCH($A95&amp;$B95,Data!$T:$T,0)),"",INDEX(errors,IF($B95="AM",1,2)+MATCH(H$1,err_type,0)-1,MATCH($A95,sum_locID,0)))</f>
        <v/>
      </c>
      <c r="I95" s="50" t="str">
        <f>IF(ISERROR(MATCH($A95&amp;$B95,Data!$T:$T,0)),"",INDEX(errors,IF($B95="AM",1,2)+MATCH(I$1,err_type,0)-1,MATCH($A95,sum_locID,0)))</f>
        <v/>
      </c>
      <c r="J95" s="50" t="str">
        <f>IF(ISERROR(MATCH($A95&amp;$B95,Data!$T:$T,0)),"",INDEX(errors,IF($B95="AM",1,2)+MATCH(J$1,err_type,0)-1,MATCH($A95,sum_locID,0)))</f>
        <v/>
      </c>
      <c r="K95" s="50" t="str">
        <f>IF(ISERROR(MATCH(A95&amp;B95,Data!$T:$T,0)),"",INDEX(err_total,IF(B95="AM",1,2),MATCH(A95,sum_locID,0)))</f>
        <v/>
      </c>
      <c r="L95" s="50" t="str">
        <f t="shared" si="12"/>
        <v/>
      </c>
      <c r="M95" s="50" t="str">
        <f t="shared" si="13"/>
        <v/>
      </c>
      <c r="O95" s="36" t="b">
        <f t="shared" si="17"/>
        <v>0</v>
      </c>
      <c r="P95" s="36">
        <f t="shared" si="19"/>
        <v>0</v>
      </c>
      <c r="Q95" s="36" t="str">
        <f t="shared" si="18"/>
        <v>127PM</v>
      </c>
      <c r="R95" s="36">
        <f>SUMIF(Data!T:T,"="&amp;ErrCount!Q95,Data!AK:AK)</f>
        <v>0</v>
      </c>
    </row>
    <row r="96" spans="1:18" x14ac:dyDescent="0.25">
      <c r="A96" s="288">
        <v>128</v>
      </c>
      <c r="B96" s="288" t="s">
        <v>66</v>
      </c>
      <c r="C96" s="41" t="str">
        <f t="shared" si="20"/>
        <v>Alameda Dr</v>
      </c>
      <c r="D96" s="208" t="str">
        <f t="shared" si="20"/>
        <v>McClintock Dr</v>
      </c>
      <c r="E96" s="212" t="str">
        <f>IF(ISERROR(MATCH(A96&amp;B96,Data!$T:$T,0)),"",INDEX(Data!$C:$C,MATCH(A96&amp;B96,Data!$T:$T,0)))</f>
        <v>Lora Dal Bo</v>
      </c>
      <c r="F96" s="50">
        <f>IF(ISERROR(MATCH(A96&amp;B96,Data!$T:$T,0)),"",SUM(G96,H96,I96,J96))</f>
        <v>0</v>
      </c>
      <c r="G96" s="50">
        <f>IF(ISERROR(MATCH($A96&amp;$B96,Data!$T:$T,0)),"",INDEX(errors,IF($B96="AM",1,2)+MATCH(G$1,err_type,0)-1,MATCH($A96,sum_locID,0)))</f>
        <v>0</v>
      </c>
      <c r="H96" s="50">
        <f>IF(ISERROR(MATCH($A96&amp;$B96,Data!$T:$T,0)),"",INDEX(errors,IF($B96="AM",1,2)+MATCH(H$1,err_type,0)-1,MATCH($A96,sum_locID,0)))</f>
        <v>0</v>
      </c>
      <c r="I96" s="50">
        <f>IF(ISERROR(MATCH($A96&amp;$B96,Data!$T:$T,0)),"",INDEX(errors,IF($B96="AM",1,2)+MATCH(I$1,err_type,0)-1,MATCH($A96,sum_locID,0)))</f>
        <v>0</v>
      </c>
      <c r="J96" s="50">
        <f>IF(ISERROR(MATCH($A96&amp;$B96,Data!$T:$T,0)),"",INDEX(errors,IF($B96="AM",1,2)+MATCH(J$1,err_type,0)-1,MATCH($A96,sum_locID,0)))</f>
        <v>0</v>
      </c>
      <c r="K96" s="50">
        <f>IF(ISERROR(MATCH(A96&amp;B96,Data!$T:$T,0)),"",INDEX(err_total,IF(B96="AM",1,2),MATCH(A96,sum_locID,0)))</f>
        <v>0</v>
      </c>
      <c r="L96" s="50" t="str">
        <f t="shared" si="12"/>
        <v/>
      </c>
      <c r="M96" s="50" t="str">
        <f t="shared" si="13"/>
        <v/>
      </c>
      <c r="O96" s="36" t="b">
        <f t="shared" si="17"/>
        <v>1</v>
      </c>
      <c r="P96" s="36">
        <f t="shared" si="19"/>
        <v>0</v>
      </c>
      <c r="Q96" s="36" t="str">
        <f t="shared" si="18"/>
        <v>128PM</v>
      </c>
      <c r="R96" s="36">
        <f>SUMIF(Data!T:T,"="&amp;ErrCount!Q96,Data!AK:AK)</f>
        <v>0</v>
      </c>
    </row>
    <row r="97" spans="1:18" x14ac:dyDescent="0.25">
      <c r="A97" s="288">
        <v>129</v>
      </c>
      <c r="B97" s="288" t="s">
        <v>66</v>
      </c>
      <c r="C97" s="41" t="str">
        <f t="shared" si="20"/>
        <v>Alameda Dr</v>
      </c>
      <c r="D97" s="208" t="str">
        <f t="shared" si="20"/>
        <v>Rural Rd</v>
      </c>
      <c r="E97" s="212" t="str">
        <f>IF(ISERROR(MATCH(A97&amp;B97,Data!$T:$T,0)),"",INDEX(Data!$C:$C,MATCH(A97&amp;B97,Data!$T:$T,0)))</f>
        <v/>
      </c>
      <c r="F97" s="50" t="str">
        <f>IF(ISERROR(MATCH(A97&amp;B97,Data!$T:$T,0)),"",SUM(G97,H97,I97,J97))</f>
        <v/>
      </c>
      <c r="G97" s="50" t="str">
        <f>IF(ISERROR(MATCH($A97&amp;$B97,Data!$T:$T,0)),"",INDEX(errors,IF($B97="AM",1,2)+MATCH(G$1,err_type,0)-1,MATCH($A97,sum_locID,0)))</f>
        <v/>
      </c>
      <c r="H97" s="50" t="str">
        <f>IF(ISERROR(MATCH($A97&amp;$B97,Data!$T:$T,0)),"",INDEX(errors,IF($B97="AM",1,2)+MATCH(H$1,err_type,0)-1,MATCH($A97,sum_locID,0)))</f>
        <v/>
      </c>
      <c r="I97" s="50" t="str">
        <f>IF(ISERROR(MATCH($A97&amp;$B97,Data!$T:$T,0)),"",INDEX(errors,IF($B97="AM",1,2)+MATCH(I$1,err_type,0)-1,MATCH($A97,sum_locID,0)))</f>
        <v/>
      </c>
      <c r="J97" s="50" t="str">
        <f>IF(ISERROR(MATCH($A97&amp;$B97,Data!$T:$T,0)),"",INDEX(errors,IF($B97="AM",1,2)+MATCH(J$1,err_type,0)-1,MATCH($A97,sum_locID,0)))</f>
        <v/>
      </c>
      <c r="K97" s="50" t="str">
        <f>IF(ISERROR(MATCH(A97&amp;B97,Data!$T:$T,0)),"",INDEX(err_total,IF(B97="AM",1,2),MATCH(A97,sum_locID,0)))</f>
        <v/>
      </c>
      <c r="L97" s="50" t="str">
        <f t="shared" si="12"/>
        <v/>
      </c>
      <c r="M97" s="50" t="str">
        <f t="shared" si="13"/>
        <v/>
      </c>
      <c r="O97" s="36" t="b">
        <f t="shared" si="17"/>
        <v>0</v>
      </c>
      <c r="P97" s="36">
        <f t="shared" si="19"/>
        <v>0</v>
      </c>
      <c r="Q97" s="36" t="str">
        <f t="shared" si="18"/>
        <v>129PM</v>
      </c>
      <c r="R97" s="36">
        <f>SUMIF(Data!T:T,"="&amp;ErrCount!Q97,Data!AK:AK)</f>
        <v>0</v>
      </c>
    </row>
    <row r="98" spans="1:18" x14ac:dyDescent="0.25">
      <c r="A98" s="288">
        <v>130</v>
      </c>
      <c r="B98" s="288" t="s">
        <v>66</v>
      </c>
      <c r="C98" s="41" t="str">
        <f t="shared" si="20"/>
        <v>Alameda Dr</v>
      </c>
      <c r="D98" s="208" t="str">
        <f t="shared" si="20"/>
        <v>Country Club Wy</v>
      </c>
      <c r="E98" s="212" t="str">
        <f>IF(ISERROR(MATCH(A98&amp;B98,Data!$T:$T,0)),"",INDEX(Data!$C:$C,MATCH(A98&amp;B98,Data!$T:$T,0)))</f>
        <v/>
      </c>
      <c r="F98" s="50" t="str">
        <f>IF(ISERROR(MATCH(A98&amp;B98,Data!$T:$T,0)),"",SUM(G98,H98,I98,J98))</f>
        <v/>
      </c>
      <c r="G98" s="50" t="str">
        <f>IF(ISERROR(MATCH($A98&amp;$B98,Data!$T:$T,0)),"",INDEX(errors,IF($B98="AM",1,2)+MATCH(G$1,err_type,0)-1,MATCH($A98,sum_locID,0)))</f>
        <v/>
      </c>
      <c r="H98" s="50" t="str">
        <f>IF(ISERROR(MATCH($A98&amp;$B98,Data!$T:$T,0)),"",INDEX(errors,IF($B98="AM",1,2)+MATCH(H$1,err_type,0)-1,MATCH($A98,sum_locID,0)))</f>
        <v/>
      </c>
      <c r="I98" s="50" t="str">
        <f>IF(ISERROR(MATCH($A98&amp;$B98,Data!$T:$T,0)),"",INDEX(errors,IF($B98="AM",1,2)+MATCH(I$1,err_type,0)-1,MATCH($A98,sum_locID,0)))</f>
        <v/>
      </c>
      <c r="J98" s="50" t="str">
        <f>IF(ISERROR(MATCH($A98&amp;$B98,Data!$T:$T,0)),"",INDEX(errors,IF($B98="AM",1,2)+MATCH(J$1,err_type,0)-1,MATCH($A98,sum_locID,0)))</f>
        <v/>
      </c>
      <c r="K98" s="50" t="str">
        <f>IF(ISERROR(MATCH(A98&amp;B98,Data!$T:$T,0)),"",INDEX(err_total,IF(B98="AM",1,2),MATCH(A98,sum_locID,0)))</f>
        <v/>
      </c>
      <c r="L98" s="50" t="str">
        <f t="shared" ref="L98:L129" si="21">IF(AND($O98,K98&gt;=L$138),$A98&amp;$B98,"")</f>
        <v/>
      </c>
      <c r="M98" s="50" t="str">
        <f t="shared" ref="M98:M132" si="22">IF(AND($O98,F98&gt;=M$138),$A98&amp;$B98,"")</f>
        <v/>
      </c>
      <c r="O98" s="36" t="b">
        <f t="shared" si="17"/>
        <v>0</v>
      </c>
      <c r="P98" s="36">
        <f t="shared" si="19"/>
        <v>0</v>
      </c>
      <c r="Q98" s="36" t="str">
        <f t="shared" si="18"/>
        <v>130PM</v>
      </c>
      <c r="R98" s="36">
        <f>SUMIF(Data!T:T,"="&amp;ErrCount!Q98,Data!AK:AK)</f>
        <v>0</v>
      </c>
    </row>
    <row r="99" spans="1:18" x14ac:dyDescent="0.25">
      <c r="A99" s="288">
        <v>131</v>
      </c>
      <c r="B99" s="288" t="s">
        <v>66</v>
      </c>
      <c r="C99" s="41" t="str">
        <f t="shared" si="20"/>
        <v>Apache Blvd</v>
      </c>
      <c r="D99" s="208" t="str">
        <f t="shared" si="20"/>
        <v>Rural Rd</v>
      </c>
      <c r="E99" s="212" t="str">
        <f>IF(ISERROR(MATCH(A99&amp;B99,Data!$T:$T,0)),"",INDEX(Data!$C:$C,MATCH(A99&amp;B99,Data!$T:$T,0)))</f>
        <v>Kyle Marshall</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21"/>
        <v/>
      </c>
      <c r="M99" s="50" t="str">
        <f t="shared" si="22"/>
        <v/>
      </c>
      <c r="O99" s="36" t="b">
        <f t="shared" si="17"/>
        <v>1</v>
      </c>
      <c r="P99" s="36">
        <f t="shared" si="19"/>
        <v>0</v>
      </c>
      <c r="Q99" s="36" t="str">
        <f t="shared" si="18"/>
        <v>131PM</v>
      </c>
      <c r="R99" s="36">
        <f>SUMIF(Data!T:T,"="&amp;ErrCount!Q99,Data!AK:AK)</f>
        <v>0</v>
      </c>
    </row>
    <row r="100" spans="1:18" x14ac:dyDescent="0.25">
      <c r="A100" s="288">
        <v>132</v>
      </c>
      <c r="B100" s="288" t="s">
        <v>66</v>
      </c>
      <c r="C100" s="41" t="str">
        <f t="shared" si="20"/>
        <v>Apache Blvd</v>
      </c>
      <c r="D100" s="208" t="str">
        <f t="shared" si="20"/>
        <v>S Dorsey Ln</v>
      </c>
      <c r="E100" s="212" t="str">
        <f>IF(ISERROR(MATCH(A100&amp;B100,Data!$T:$T,0)),"",INDEX(Data!$C:$C,MATCH(A100&amp;B100,Data!$T:$T,0)))</f>
        <v>Thomas Dewberry</v>
      </c>
      <c r="F100" s="50">
        <f>IF(ISERROR(MATCH(A100&amp;B100,Data!$T:$T,0)),"",SUM(G100,H100,I100,J100))</f>
        <v>0</v>
      </c>
      <c r="G100" s="50">
        <f>IF(ISERROR(MATCH($A100&amp;$B100,Data!$T:$T,0)),"",INDEX(errors,IF($B100="AM",1,2)+MATCH(G$1,err_type,0)-1,MATCH($A100,sum_locID,0)))</f>
        <v>0</v>
      </c>
      <c r="H100" s="50">
        <f>IF(ISERROR(MATCH($A100&amp;$B100,Data!$T:$T,0)),"",INDEX(errors,IF($B100="AM",1,2)+MATCH(H$1,err_type,0)-1,MATCH($A100,sum_locID,0)))</f>
        <v>0</v>
      </c>
      <c r="I100" s="50">
        <f>IF(ISERROR(MATCH($A100&amp;$B100,Data!$T:$T,0)),"",INDEX(errors,IF($B100="AM",1,2)+MATCH(I$1,err_type,0)-1,MATCH($A100,sum_locID,0)))</f>
        <v>0</v>
      </c>
      <c r="J100" s="50">
        <f>IF(ISERROR(MATCH($A100&amp;$B100,Data!$T:$T,0)),"",INDEX(errors,IF($B100="AM",1,2)+MATCH(J$1,err_type,0)-1,MATCH($A100,sum_locID,0)))</f>
        <v>0</v>
      </c>
      <c r="K100" s="50">
        <f>IF(ISERROR(MATCH(A100&amp;B100,Data!$T:$T,0)),"",INDEX(err_total,IF(B100="AM",1,2),MATCH(A100,sum_locID,0)))</f>
        <v>0</v>
      </c>
      <c r="L100" s="50" t="str">
        <f t="shared" si="21"/>
        <v/>
      </c>
      <c r="M100" s="50" t="str">
        <f t="shared" si="22"/>
        <v/>
      </c>
      <c r="O100" s="36" t="b">
        <f t="shared" si="17"/>
        <v>1</v>
      </c>
      <c r="P100" s="36">
        <f t="shared" si="19"/>
        <v>0</v>
      </c>
      <c r="Q100" s="36" t="str">
        <f t="shared" si="18"/>
        <v>132PM</v>
      </c>
      <c r="R100" s="36">
        <f>SUMIF(Data!T:T,"="&amp;ErrCount!Q100,Data!AK:AK)</f>
        <v>0</v>
      </c>
    </row>
    <row r="101" spans="1:18" x14ac:dyDescent="0.25">
      <c r="A101" s="288">
        <v>133</v>
      </c>
      <c r="B101" s="288" t="s">
        <v>66</v>
      </c>
      <c r="C101" s="41" t="str">
        <f t="shared" si="20"/>
        <v>Apache Blvd</v>
      </c>
      <c r="D101" s="208" t="str">
        <f t="shared" si="20"/>
        <v>College Ave</v>
      </c>
      <c r="E101" s="212" t="str">
        <f>IF(ISERROR(MATCH(A101&amp;B101,Data!$T:$T,0)),"",INDEX(Data!$C:$C,MATCH(A101&amp;B101,Data!$T:$T,0)))</f>
        <v>Preston Swan</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21"/>
        <v/>
      </c>
      <c r="M101" s="50" t="str">
        <f t="shared" si="22"/>
        <v/>
      </c>
      <c r="O101" s="36" t="b">
        <f t="shared" si="17"/>
        <v>1</v>
      </c>
      <c r="P101" s="36">
        <f t="shared" si="19"/>
        <v>0</v>
      </c>
      <c r="Q101" s="36" t="str">
        <f t="shared" si="18"/>
        <v>133PM</v>
      </c>
      <c r="R101" s="36">
        <f>SUMIF(Data!T:T,"="&amp;ErrCount!Q101,Data!AK:AK)</f>
        <v>0</v>
      </c>
    </row>
    <row r="102" spans="1:18" x14ac:dyDescent="0.25">
      <c r="A102" s="288">
        <v>134</v>
      </c>
      <c r="B102" s="288" t="s">
        <v>66</v>
      </c>
      <c r="C102" s="41" t="str">
        <f t="shared" si="20"/>
        <v>Apache Blvd</v>
      </c>
      <c r="D102" s="208" t="str">
        <f t="shared" si="20"/>
        <v>Paseo Del Saber</v>
      </c>
      <c r="E102" s="212" t="str">
        <f>IF(ISERROR(MATCH(A102&amp;B102,Data!$T:$T,0)),"",INDEX(Data!$C:$C,MATCH(A102&amp;B102,Data!$T:$T,0)))</f>
        <v>Amelia Bourke</v>
      </c>
      <c r="F102" s="50">
        <f>IF(ISERROR(MATCH(A102&amp;B102,Data!$T:$T,0)),"",SUM(G102,H102,I102,J102))</f>
        <v>0</v>
      </c>
      <c r="G102" s="50">
        <f>IF(ISERROR(MATCH($A102&amp;$B102,Data!$T:$T,0)),"",INDEX(errors,IF($B102="AM",1,2)+MATCH(G$1,err_type,0)-1,MATCH($A102,sum_locID,0)))</f>
        <v>0</v>
      </c>
      <c r="H102" s="50">
        <f>IF(ISERROR(MATCH($A102&amp;$B102,Data!$T:$T,0)),"",INDEX(errors,IF($B102="AM",1,2)+MATCH(H$1,err_type,0)-1,MATCH($A102,sum_locID,0)))</f>
        <v>0</v>
      </c>
      <c r="I102" s="50">
        <f>IF(ISERROR(MATCH($A102&amp;$B102,Data!$T:$T,0)),"",INDEX(errors,IF($B102="AM",1,2)+MATCH(I$1,err_type,0)-1,MATCH($A102,sum_locID,0)))</f>
        <v>0</v>
      </c>
      <c r="J102" s="50">
        <f>IF(ISERROR(MATCH($A102&amp;$B102,Data!$T:$T,0)),"",INDEX(errors,IF($B102="AM",1,2)+MATCH(J$1,err_type,0)-1,MATCH($A102,sum_locID,0)))</f>
        <v>0</v>
      </c>
      <c r="K102" s="50">
        <f>IF(ISERROR(MATCH(A102&amp;B102,Data!$T:$T,0)),"",INDEX(err_total,IF(B102="AM",1,2),MATCH(A102,sum_locID,0)))</f>
        <v>0</v>
      </c>
      <c r="L102" s="50" t="str">
        <f t="shared" si="21"/>
        <v/>
      </c>
      <c r="M102" s="50" t="str">
        <f t="shared" si="22"/>
        <v/>
      </c>
      <c r="O102" s="36" t="b">
        <f t="shared" si="17"/>
        <v>1</v>
      </c>
      <c r="P102" s="36">
        <f t="shared" si="19"/>
        <v>0</v>
      </c>
      <c r="Q102" s="36" t="str">
        <f t="shared" si="18"/>
        <v>134PM</v>
      </c>
      <c r="R102" s="36">
        <f>SUMIF(Data!T:T,"="&amp;ErrCount!Q102,Data!AK:AK)</f>
        <v>1</v>
      </c>
    </row>
    <row r="103" spans="1:18" x14ac:dyDescent="0.25">
      <c r="A103" s="288">
        <v>135</v>
      </c>
      <c r="B103" s="288" t="s">
        <v>66</v>
      </c>
      <c r="C103" s="41" t="str">
        <f t="shared" si="20"/>
        <v>Lemon St</v>
      </c>
      <c r="D103" s="208" t="str">
        <f t="shared" si="20"/>
        <v>Rural Rd</v>
      </c>
      <c r="E103" s="212" t="str">
        <f>IF(ISERROR(MATCH(A103&amp;B103,Data!$T:$T,0)),"",INDEX(Data!$C:$C,MATCH(A103&amp;B103,Data!$T:$T,0)))</f>
        <v>Puneet Jethani</v>
      </c>
      <c r="F103" s="50">
        <f>IF(ISERROR(MATCH(A103&amp;B103,Data!$T:$T,0)),"",SUM(G103,H103,I103,J103))</f>
        <v>0</v>
      </c>
      <c r="G103" s="50">
        <f>IF(ISERROR(MATCH($A103&amp;$B103,Data!$T:$T,0)),"",INDEX(errors,IF($B103="AM",1,2)+MATCH(G$1,err_type,0)-1,MATCH($A103,sum_locID,0)))</f>
        <v>0</v>
      </c>
      <c r="H103" s="50">
        <f>IF(ISERROR(MATCH($A103&amp;$B103,Data!$T:$T,0)),"",INDEX(errors,IF($B103="AM",1,2)+MATCH(H$1,err_type,0)-1,MATCH($A103,sum_locID,0)))</f>
        <v>0</v>
      </c>
      <c r="I103" s="50">
        <f>IF(ISERROR(MATCH($A103&amp;$B103,Data!$T:$T,0)),"",INDEX(errors,IF($B103="AM",1,2)+MATCH(I$1,err_type,0)-1,MATCH($A103,sum_locID,0)))</f>
        <v>0</v>
      </c>
      <c r="J103" s="50">
        <f>IF(ISERROR(MATCH($A103&amp;$B103,Data!$T:$T,0)),"",INDEX(errors,IF($B103="AM",1,2)+MATCH(J$1,err_type,0)-1,MATCH($A103,sum_locID,0)))</f>
        <v>0</v>
      </c>
      <c r="K103" s="50">
        <f>IF(ISERROR(MATCH(A103&amp;B103,Data!$T:$T,0)),"",INDEX(err_total,IF(B103="AM",1,2),MATCH(A103,sum_locID,0)))</f>
        <v>0</v>
      </c>
      <c r="L103" s="50" t="str">
        <f t="shared" si="21"/>
        <v/>
      </c>
      <c r="M103" s="50" t="str">
        <f t="shared" si="22"/>
        <v/>
      </c>
      <c r="O103" s="36" t="b">
        <f t="shared" si="17"/>
        <v>1</v>
      </c>
      <c r="P103" s="36">
        <f t="shared" si="19"/>
        <v>0</v>
      </c>
      <c r="Q103" s="36" t="str">
        <f t="shared" si="18"/>
        <v>135PM</v>
      </c>
      <c r="R103" s="36">
        <f>SUMIF(Data!T:T,"="&amp;ErrCount!Q103,Data!AK:AK)</f>
        <v>0</v>
      </c>
    </row>
    <row r="104" spans="1:18" x14ac:dyDescent="0.25">
      <c r="A104" s="288">
        <v>136</v>
      </c>
      <c r="B104" s="288" t="s">
        <v>66</v>
      </c>
      <c r="C104" s="41" t="str">
        <f t="shared" si="20"/>
        <v>Spence St</v>
      </c>
      <c r="D104" s="208" t="str">
        <f t="shared" si="20"/>
        <v>Rural Rd</v>
      </c>
      <c r="E104" s="212" t="str">
        <f>IF(ISERROR(MATCH(A104&amp;B104,Data!$T:$T,0)),"",INDEX(Data!$C:$C,MATCH(A104&amp;B104,Data!$T:$T,0)))</f>
        <v/>
      </c>
      <c r="F104" s="50" t="str">
        <f>IF(ISERROR(MATCH(A104&amp;B104,Data!$T:$T,0)),"",SUM(G104,H104,I104,J104))</f>
        <v/>
      </c>
      <c r="G104" s="50" t="str">
        <f>IF(ISERROR(MATCH($A104&amp;$B104,Data!$T:$T,0)),"",INDEX(errors,IF($B104="AM",1,2)+MATCH(G$1,err_type,0)-1,MATCH($A104,sum_locID,0)))</f>
        <v/>
      </c>
      <c r="H104" s="50" t="str">
        <f>IF(ISERROR(MATCH($A104&amp;$B104,Data!$T:$T,0)),"",INDEX(errors,IF($B104="AM",1,2)+MATCH(H$1,err_type,0)-1,MATCH($A104,sum_locID,0)))</f>
        <v/>
      </c>
      <c r="I104" s="50" t="str">
        <f>IF(ISERROR(MATCH($A104&amp;$B104,Data!$T:$T,0)),"",INDEX(errors,IF($B104="AM",1,2)+MATCH(I$1,err_type,0)-1,MATCH($A104,sum_locID,0)))</f>
        <v/>
      </c>
      <c r="J104" s="50" t="str">
        <f>IF(ISERROR(MATCH($A104&amp;$B104,Data!$T:$T,0)),"",INDEX(errors,IF($B104="AM",1,2)+MATCH(J$1,err_type,0)-1,MATCH($A104,sum_locID,0)))</f>
        <v/>
      </c>
      <c r="K104" s="50" t="str">
        <f>IF(ISERROR(MATCH(A104&amp;B104,Data!$T:$T,0)),"",INDEX(err_total,IF(B104="AM",1,2),MATCH(A104,sum_locID,0)))</f>
        <v/>
      </c>
      <c r="L104" s="50" t="str">
        <f t="shared" si="21"/>
        <v/>
      </c>
      <c r="M104" s="50" t="str">
        <f t="shared" si="22"/>
        <v/>
      </c>
      <c r="O104" s="36" t="b">
        <f t="shared" si="17"/>
        <v>0</v>
      </c>
      <c r="P104" s="36">
        <f t="shared" si="19"/>
        <v>0</v>
      </c>
      <c r="Q104" s="36" t="str">
        <f t="shared" si="18"/>
        <v>136PM</v>
      </c>
      <c r="R104" s="36">
        <f>SUMIF(Data!T:T,"="&amp;ErrCount!Q104,Data!AK:AK)</f>
        <v>0</v>
      </c>
    </row>
    <row r="105" spans="1:18" x14ac:dyDescent="0.25">
      <c r="A105" s="288">
        <v>137</v>
      </c>
      <c r="B105" s="288" t="s">
        <v>66</v>
      </c>
      <c r="C105" s="41" t="str">
        <f t="shared" si="20"/>
        <v>Broadway Rd</v>
      </c>
      <c r="D105" s="208" t="str">
        <f t="shared" si="20"/>
        <v>Priest Dr</v>
      </c>
      <c r="E105" s="212" t="str">
        <f>IF(ISERROR(MATCH(A105&amp;B105,Data!$T:$T,0)),"",INDEX(Data!$C:$C,MATCH(A105&amp;B105,Data!$T:$T,0)))</f>
        <v>Kip Goldman</v>
      </c>
      <c r="F105" s="50">
        <f>IF(ISERROR(MATCH(A105&amp;B105,Data!$T:$T,0)),"",SUM(G105,H105,I105,J105))</f>
        <v>0</v>
      </c>
      <c r="G105" s="50">
        <f>IF(ISERROR(MATCH($A105&amp;$B105,Data!$T:$T,0)),"",INDEX(errors,IF($B105="AM",1,2)+MATCH(G$1,err_type,0)-1,MATCH($A105,sum_locID,0)))</f>
        <v>0</v>
      </c>
      <c r="H105" s="50">
        <f>IF(ISERROR(MATCH($A105&amp;$B105,Data!$T:$T,0)),"",INDEX(errors,IF($B105="AM",1,2)+MATCH(H$1,err_type,0)-1,MATCH($A105,sum_locID,0)))</f>
        <v>0</v>
      </c>
      <c r="I105" s="50">
        <f>IF(ISERROR(MATCH($A105&amp;$B105,Data!$T:$T,0)),"",INDEX(errors,IF($B105="AM",1,2)+MATCH(I$1,err_type,0)-1,MATCH($A105,sum_locID,0)))</f>
        <v>0</v>
      </c>
      <c r="J105" s="50">
        <f>IF(ISERROR(MATCH($A105&amp;$B105,Data!$T:$T,0)),"",INDEX(errors,IF($B105="AM",1,2)+MATCH(J$1,err_type,0)-1,MATCH($A105,sum_locID,0)))</f>
        <v>0</v>
      </c>
      <c r="K105" s="50">
        <f>IF(ISERROR(MATCH(A105&amp;B105,Data!$T:$T,0)),"",INDEX(err_total,IF(B105="AM",1,2),MATCH(A105,sum_locID,0)))</f>
        <v>0</v>
      </c>
      <c r="L105" s="50" t="str">
        <f t="shared" si="21"/>
        <v/>
      </c>
      <c r="M105" s="50" t="str">
        <f t="shared" si="22"/>
        <v/>
      </c>
      <c r="O105" s="36" t="b">
        <f t="shared" si="17"/>
        <v>1</v>
      </c>
      <c r="P105" s="36">
        <f t="shared" si="19"/>
        <v>0</v>
      </c>
      <c r="Q105" s="36" t="str">
        <f t="shared" si="18"/>
        <v>137PM</v>
      </c>
      <c r="R105" s="36">
        <f>SUMIF(Data!T:T,"="&amp;ErrCount!Q105,Data!AK:AK)</f>
        <v>0</v>
      </c>
    </row>
    <row r="106" spans="1:18" x14ac:dyDescent="0.25">
      <c r="A106" s="288">
        <v>138</v>
      </c>
      <c r="B106" s="288" t="s">
        <v>66</v>
      </c>
      <c r="C106" s="41" t="str">
        <f t="shared" si="20"/>
        <v>Broadway Rd</v>
      </c>
      <c r="D106" s="208" t="str">
        <f t="shared" si="20"/>
        <v>Rural Rd</v>
      </c>
      <c r="E106" s="212" t="str">
        <f>IF(ISERROR(MATCH(A106&amp;B106,Data!$T:$T,0)),"",INDEX(Data!$C:$C,MATCH(A106&amp;B106,Data!$T:$T,0)))</f>
        <v>Kyle Marshall</v>
      </c>
      <c r="F106" s="50">
        <f>IF(ISERROR(MATCH(A106&amp;B106,Data!$T:$T,0)),"",SUM(G106,H106,I106,J106))</f>
        <v>0</v>
      </c>
      <c r="G106" s="50">
        <f>IF(ISERROR(MATCH($A106&amp;$B106,Data!$T:$T,0)),"",INDEX(errors,IF($B106="AM",1,2)+MATCH(G$1,err_type,0)-1,MATCH($A106,sum_locID,0)))</f>
        <v>0</v>
      </c>
      <c r="H106" s="50">
        <f>IF(ISERROR(MATCH($A106&amp;$B106,Data!$T:$T,0)),"",INDEX(errors,IF($B106="AM",1,2)+MATCH(H$1,err_type,0)-1,MATCH($A106,sum_locID,0)))</f>
        <v>0</v>
      </c>
      <c r="I106" s="50">
        <f>IF(ISERROR(MATCH($A106&amp;$B106,Data!$T:$T,0)),"",INDEX(errors,IF($B106="AM",1,2)+MATCH(I$1,err_type,0)-1,MATCH($A106,sum_locID,0)))</f>
        <v>0</v>
      </c>
      <c r="J106" s="50">
        <f>IF(ISERROR(MATCH($A106&amp;$B106,Data!$T:$T,0)),"",INDEX(errors,IF($B106="AM",1,2)+MATCH(J$1,err_type,0)-1,MATCH($A106,sum_locID,0)))</f>
        <v>0</v>
      </c>
      <c r="K106" s="50">
        <f>IF(ISERROR(MATCH(A106&amp;B106,Data!$T:$T,0)),"",INDEX(err_total,IF(B106="AM",1,2),MATCH(A106,sum_locID,0)))</f>
        <v>0</v>
      </c>
      <c r="L106" s="50" t="str">
        <f t="shared" si="21"/>
        <v/>
      </c>
      <c r="M106" s="50" t="str">
        <f t="shared" si="22"/>
        <v/>
      </c>
      <c r="O106" s="36" t="b">
        <f t="shared" si="17"/>
        <v>1</v>
      </c>
      <c r="P106" s="36">
        <f t="shared" si="19"/>
        <v>0</v>
      </c>
      <c r="Q106" s="36" t="str">
        <f t="shared" si="18"/>
        <v>138PM</v>
      </c>
      <c r="R106" s="36">
        <f>SUMIF(Data!T:T,"="&amp;ErrCount!Q106,Data!AK:AK)</f>
        <v>0</v>
      </c>
    </row>
    <row r="107" spans="1:18" x14ac:dyDescent="0.25">
      <c r="A107" s="288">
        <v>139</v>
      </c>
      <c r="B107" s="288" t="s">
        <v>66</v>
      </c>
      <c r="C107" s="41" t="str">
        <f t="shared" si="20"/>
        <v>Broadway Rd</v>
      </c>
      <c r="D107" s="208" t="str">
        <f t="shared" si="20"/>
        <v>College Ave</v>
      </c>
      <c r="E107" s="212" t="str">
        <f>IF(ISERROR(MATCH(A107&amp;B107,Data!$T:$T,0)),"",INDEX(Data!$C:$C,MATCH(A107&amp;B107,Data!$T:$T,0)))</f>
        <v>Donna Lewandowski</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21"/>
        <v/>
      </c>
      <c r="M107" s="50" t="str">
        <f t="shared" si="22"/>
        <v/>
      </c>
      <c r="O107" s="36" t="b">
        <f t="shared" si="17"/>
        <v>1</v>
      </c>
      <c r="P107" s="36">
        <f t="shared" si="19"/>
        <v>0</v>
      </c>
      <c r="Q107" s="36" t="str">
        <f t="shared" si="18"/>
        <v>139PM</v>
      </c>
      <c r="R107" s="36">
        <f>SUMIF(Data!T:T,"="&amp;ErrCount!Q107,Data!AK:AK)</f>
        <v>0</v>
      </c>
    </row>
    <row r="108" spans="1:18" x14ac:dyDescent="0.25">
      <c r="A108" s="288">
        <v>140</v>
      </c>
      <c r="B108" s="288" t="s">
        <v>66</v>
      </c>
      <c r="C108" s="41" t="str">
        <f t="shared" si="20"/>
        <v>Southern Ave</v>
      </c>
      <c r="D108" s="208" t="str">
        <f t="shared" si="20"/>
        <v>Priest Dr</v>
      </c>
      <c r="E108" s="212" t="str">
        <f>IF(ISERROR(MATCH(A108&amp;B108,Data!$T:$T,0)),"",INDEX(Data!$C:$C,MATCH(A108&amp;B108,Data!$T:$T,0)))</f>
        <v/>
      </c>
      <c r="F108" s="50" t="str">
        <f>IF(ISERROR(MATCH(A108&amp;B108,Data!$T:$T,0)),"",SUM(G108,H108,I108,J108))</f>
        <v/>
      </c>
      <c r="G108" s="50" t="str">
        <f>IF(ISERROR(MATCH($A108&amp;$B108,Data!$T:$T,0)),"",INDEX(errors,IF($B108="AM",1,2)+MATCH(G$1,err_type,0)-1,MATCH($A108,sum_locID,0)))</f>
        <v/>
      </c>
      <c r="H108" s="50" t="str">
        <f>IF(ISERROR(MATCH($A108&amp;$B108,Data!$T:$T,0)),"",INDEX(errors,IF($B108="AM",1,2)+MATCH(H$1,err_type,0)-1,MATCH($A108,sum_locID,0)))</f>
        <v/>
      </c>
      <c r="I108" s="50" t="str">
        <f>IF(ISERROR(MATCH($A108&amp;$B108,Data!$T:$T,0)),"",INDEX(errors,IF($B108="AM",1,2)+MATCH(I$1,err_type,0)-1,MATCH($A108,sum_locID,0)))</f>
        <v/>
      </c>
      <c r="J108" s="50" t="str">
        <f>IF(ISERROR(MATCH($A108&amp;$B108,Data!$T:$T,0)),"",INDEX(errors,IF($B108="AM",1,2)+MATCH(J$1,err_type,0)-1,MATCH($A108,sum_locID,0)))</f>
        <v/>
      </c>
      <c r="K108" s="50" t="str">
        <f>IF(ISERROR(MATCH(A108&amp;B108,Data!$T:$T,0)),"",INDEX(err_total,IF(B108="AM",1,2),MATCH(A108,sum_locID,0)))</f>
        <v/>
      </c>
      <c r="L108" s="50" t="str">
        <f t="shared" si="21"/>
        <v/>
      </c>
      <c r="M108" s="50" t="str">
        <f t="shared" si="22"/>
        <v/>
      </c>
      <c r="O108" s="36" t="b">
        <f t="shared" si="17"/>
        <v>0</v>
      </c>
      <c r="P108" s="36">
        <f t="shared" si="19"/>
        <v>0</v>
      </c>
      <c r="Q108" s="36" t="str">
        <f t="shared" si="18"/>
        <v>140PM</v>
      </c>
      <c r="R108" s="36">
        <f>SUMIF(Data!T:T,"="&amp;ErrCount!Q108,Data!AK:AK)</f>
        <v>0</v>
      </c>
    </row>
    <row r="109" spans="1:18" x14ac:dyDescent="0.25">
      <c r="A109" s="288">
        <v>141</v>
      </c>
      <c r="B109" s="288" t="s">
        <v>66</v>
      </c>
      <c r="C109" s="41" t="str">
        <f t="shared" si="20"/>
        <v>Southern Ave</v>
      </c>
      <c r="D109" s="208" t="str">
        <f t="shared" si="20"/>
        <v>College Ave</v>
      </c>
      <c r="E109" s="212" t="str">
        <f>IF(ISERROR(MATCH(A109&amp;B109,Data!$T:$T,0)),"",INDEX(Data!$C:$C,MATCH(A109&amp;B109,Data!$T:$T,0)))</f>
        <v>Lloyd Thomas</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21"/>
        <v/>
      </c>
      <c r="M109" s="50" t="str">
        <f t="shared" si="22"/>
        <v/>
      </c>
      <c r="O109" s="36" t="b">
        <f t="shared" si="17"/>
        <v>1</v>
      </c>
      <c r="P109" s="36">
        <f t="shared" si="19"/>
        <v>0</v>
      </c>
      <c r="Q109" s="36" t="str">
        <f t="shared" si="18"/>
        <v>141PM</v>
      </c>
      <c r="R109" s="36">
        <f>SUMIF(Data!T:T,"="&amp;ErrCount!Q109,Data!AK:AK)</f>
        <v>1</v>
      </c>
    </row>
    <row r="110" spans="1:18" x14ac:dyDescent="0.25">
      <c r="A110" s="288">
        <v>142</v>
      </c>
      <c r="B110" s="288" t="s">
        <v>66</v>
      </c>
      <c r="C110" s="41" t="str">
        <f t="shared" si="20"/>
        <v>Southern Ave</v>
      </c>
      <c r="D110" s="208" t="str">
        <f t="shared" si="20"/>
        <v>Rural Rd</v>
      </c>
      <c r="E110" s="212" t="str">
        <f>IF(ISERROR(MATCH(A110&amp;B110,Data!$T:$T,0)),"",INDEX(Data!$C:$C,MATCH(A110&amp;B110,Data!$T:$T,0)))</f>
        <v>Dana Bennewitz</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21"/>
        <v/>
      </c>
      <c r="M110" s="50" t="str">
        <f t="shared" si="22"/>
        <v/>
      </c>
      <c r="O110" s="36" t="b">
        <f t="shared" si="17"/>
        <v>1</v>
      </c>
      <c r="P110" s="36">
        <f t="shared" si="19"/>
        <v>0</v>
      </c>
      <c r="Q110" s="36" t="str">
        <f t="shared" si="18"/>
        <v>142PM</v>
      </c>
      <c r="R110" s="36">
        <f>SUMIF(Data!T:T,"="&amp;ErrCount!Q110,Data!AK:AK)</f>
        <v>0</v>
      </c>
    </row>
    <row r="111" spans="1:18" x14ac:dyDescent="0.25">
      <c r="A111" s="288">
        <v>143</v>
      </c>
      <c r="B111" s="288" t="s">
        <v>66</v>
      </c>
      <c r="C111" s="41" t="str">
        <f t="shared" si="20"/>
        <v>Southern Ave</v>
      </c>
      <c r="D111" s="208" t="str">
        <f t="shared" si="20"/>
        <v>Hardy Dr</v>
      </c>
      <c r="E111" s="212" t="str">
        <f>IF(ISERROR(MATCH(A111&amp;B111,Data!$T:$T,0)),"",INDEX(Data!$C:$C,MATCH(A111&amp;B111,Data!$T:$T,0)))</f>
        <v>Mike Zyskowski</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si="21"/>
        <v/>
      </c>
      <c r="M111" s="50" t="str">
        <f t="shared" si="22"/>
        <v/>
      </c>
      <c r="O111" s="36" t="b">
        <f t="shared" si="17"/>
        <v>1</v>
      </c>
      <c r="P111" s="36">
        <f t="shared" si="19"/>
        <v>0</v>
      </c>
      <c r="Q111" s="36" t="str">
        <f t="shared" si="18"/>
        <v>143PM</v>
      </c>
      <c r="R111" s="36">
        <f>SUMIF(Data!T:T,"="&amp;ErrCount!Q111,Data!AK:AK)</f>
        <v>0</v>
      </c>
    </row>
    <row r="112" spans="1:18" x14ac:dyDescent="0.25">
      <c r="A112" s="288">
        <v>144</v>
      </c>
      <c r="B112" s="288" t="s">
        <v>66</v>
      </c>
      <c r="C112" s="41" t="str">
        <f t="shared" si="20"/>
        <v>Southern Ave</v>
      </c>
      <c r="D112" s="208" t="str">
        <f t="shared" si="20"/>
        <v>Mill Ave</v>
      </c>
      <c r="E112" s="212" t="str">
        <f>IF(ISERROR(MATCH(A112&amp;B112,Data!$T:$T,0)),"",INDEX(Data!$C:$C,MATCH(A112&amp;B112,Data!$T:$T,0)))</f>
        <v xml:space="preserve">Lloyd Thomas </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1"/>
        <v/>
      </c>
      <c r="M112" s="50" t="str">
        <f t="shared" si="22"/>
        <v/>
      </c>
      <c r="O112" s="36" t="b">
        <f t="shared" si="17"/>
        <v>1</v>
      </c>
      <c r="P112" s="36">
        <f t="shared" si="19"/>
        <v>0</v>
      </c>
      <c r="Q112" s="36" t="str">
        <f t="shared" si="18"/>
        <v>144PM</v>
      </c>
      <c r="R112" s="36">
        <f>SUMIF(Data!T:T,"="&amp;ErrCount!Q112,Data!AK:AK)</f>
        <v>0</v>
      </c>
    </row>
    <row r="113" spans="1:18" x14ac:dyDescent="0.25">
      <c r="A113" s="288">
        <v>145</v>
      </c>
      <c r="B113" s="288" t="s">
        <v>66</v>
      </c>
      <c r="C113" s="41" t="str">
        <f t="shared" si="20"/>
        <v>Alameda Dr</v>
      </c>
      <c r="D113" s="208" t="str">
        <f t="shared" si="20"/>
        <v>Mill Ave</v>
      </c>
      <c r="E113" s="212" t="str">
        <f>IF(ISERROR(MATCH(A113&amp;B113,Data!$T:$T,0)),"",INDEX(Data!$C:$C,MATCH(A113&amp;B113,Data!$T:$T,0)))</f>
        <v>Shawn Monk</v>
      </c>
      <c r="F113" s="50">
        <f>IF(ISERROR(MATCH(A113&amp;B113,Data!$T:$T,0)),"",SUM(G113,H113,I113,J113))</f>
        <v>0</v>
      </c>
      <c r="G113" s="50">
        <f>IF(ISERROR(MATCH($A113&amp;$B113,Data!$T:$T,0)),"",INDEX(errors,IF($B113="AM",1,2)+MATCH(G$1,err_type,0)-1,MATCH($A113,sum_locID,0)))</f>
        <v>0</v>
      </c>
      <c r="H113" s="50">
        <f>IF(ISERROR(MATCH($A113&amp;$B113,Data!$T:$T,0)),"",INDEX(errors,IF($B113="AM",1,2)+MATCH(H$1,err_type,0)-1,MATCH($A113,sum_locID,0)))</f>
        <v>0</v>
      </c>
      <c r="I113" s="50">
        <f>IF(ISERROR(MATCH($A113&amp;$B113,Data!$T:$T,0)),"",INDEX(errors,IF($B113="AM",1,2)+MATCH(I$1,err_type,0)-1,MATCH($A113,sum_locID,0)))</f>
        <v>0</v>
      </c>
      <c r="J113" s="50">
        <f>IF(ISERROR(MATCH($A113&amp;$B113,Data!$T:$T,0)),"",INDEX(errors,IF($B113="AM",1,2)+MATCH(J$1,err_type,0)-1,MATCH($A113,sum_locID,0)))</f>
        <v>0</v>
      </c>
      <c r="K113" s="50">
        <f>IF(ISERROR(MATCH(A113&amp;B113,Data!$T:$T,0)),"",INDEX(err_total,IF(B113="AM",1,2),MATCH(A113,sum_locID,0)))</f>
        <v>0</v>
      </c>
      <c r="L113" s="50" t="str">
        <f t="shared" si="21"/>
        <v/>
      </c>
      <c r="M113" s="50" t="str">
        <f t="shared" si="22"/>
        <v/>
      </c>
      <c r="O113" s="36" t="b">
        <f t="shared" si="17"/>
        <v>1</v>
      </c>
      <c r="P113" s="36">
        <f t="shared" si="19"/>
        <v>0</v>
      </c>
      <c r="Q113" s="36" t="str">
        <f t="shared" si="18"/>
        <v>145PM</v>
      </c>
      <c r="R113" s="36">
        <f>SUMIF(Data!T:T,"="&amp;ErrCount!Q113,Data!AK:AK)</f>
        <v>0</v>
      </c>
    </row>
    <row r="114" spans="1:18" x14ac:dyDescent="0.25">
      <c r="A114" s="288">
        <v>146</v>
      </c>
      <c r="B114" s="288" t="s">
        <v>66</v>
      </c>
      <c r="C114" s="41" t="str">
        <f t="shared" si="20"/>
        <v>Broadway Rd</v>
      </c>
      <c r="D114" s="208" t="str">
        <f t="shared" si="20"/>
        <v>Mill Ave</v>
      </c>
      <c r="E114" s="212" t="str">
        <f>IF(ISERROR(MATCH(A114&amp;B114,Data!$T:$T,0)),"",INDEX(Data!$C:$C,MATCH(A114&amp;B114,Data!$T:$T,0)))</f>
        <v>Shaun McWhorter</v>
      </c>
      <c r="F114" s="50">
        <f>IF(ISERROR(MATCH(A114&amp;B114,Data!$T:$T,0)),"",SUM(G114,H114,I114,J114))</f>
        <v>0</v>
      </c>
      <c r="G114" s="50">
        <f>IF(ISERROR(MATCH($A114&amp;$B114,Data!$T:$T,0)),"",INDEX(errors,IF($B114="AM",1,2)+MATCH(G$1,err_type,0)-1,MATCH($A114,sum_locID,0)))</f>
        <v>0</v>
      </c>
      <c r="H114" s="50">
        <f>IF(ISERROR(MATCH($A114&amp;$B114,Data!$T:$T,0)),"",INDEX(errors,IF($B114="AM",1,2)+MATCH(H$1,err_type,0)-1,MATCH($A114,sum_locID,0)))</f>
        <v>0</v>
      </c>
      <c r="I114" s="50">
        <f>IF(ISERROR(MATCH($A114&amp;$B114,Data!$T:$T,0)),"",INDEX(errors,IF($B114="AM",1,2)+MATCH(I$1,err_type,0)-1,MATCH($A114,sum_locID,0)))</f>
        <v>0</v>
      </c>
      <c r="J114" s="50">
        <f>IF(ISERROR(MATCH($A114&amp;$B114,Data!$T:$T,0)),"",INDEX(errors,IF($B114="AM",1,2)+MATCH(J$1,err_type,0)-1,MATCH($A114,sum_locID,0)))</f>
        <v>0</v>
      </c>
      <c r="K114" s="50">
        <f>IF(ISERROR(MATCH(A114&amp;B114,Data!$T:$T,0)),"",INDEX(err_total,IF(B114="AM",1,2),MATCH(A114,sum_locID,0)))</f>
        <v>0</v>
      </c>
      <c r="L114" s="50" t="str">
        <f t="shared" si="21"/>
        <v/>
      </c>
      <c r="M114" s="50" t="str">
        <f t="shared" si="22"/>
        <v/>
      </c>
      <c r="O114" s="36" t="b">
        <f t="shared" si="17"/>
        <v>1</v>
      </c>
      <c r="P114" s="36">
        <f t="shared" si="19"/>
        <v>0</v>
      </c>
      <c r="Q114" s="36" t="str">
        <f t="shared" si="18"/>
        <v>146PM</v>
      </c>
      <c r="R114" s="36">
        <f>SUMIF(Data!T:T,"="&amp;ErrCount!Q114,Data!AK:AK)</f>
        <v>0</v>
      </c>
    </row>
    <row r="115" spans="1:18" x14ac:dyDescent="0.25">
      <c r="A115" s="288">
        <v>147</v>
      </c>
      <c r="B115" s="288" t="s">
        <v>66</v>
      </c>
      <c r="C115" s="41" t="str">
        <f t="shared" si="20"/>
        <v>Baseline Rd</v>
      </c>
      <c r="D115" s="208" t="str">
        <f t="shared" si="20"/>
        <v>Mill Ave</v>
      </c>
      <c r="E115" s="212" t="str">
        <f>IF(ISERROR(MATCH(A115&amp;B115,Data!$T:$T,0)),"",INDEX(Data!$C:$C,MATCH(A115&amp;B115,Data!$T:$T,0)))</f>
        <v>Taylor Neal</v>
      </c>
      <c r="F115" s="50">
        <f>IF(ISERROR(MATCH(A115&amp;B115,Data!$T:$T,0)),"",SUM(G115,H115,I115,J115))</f>
        <v>0</v>
      </c>
      <c r="G115" s="50">
        <f>IF(ISERROR(MATCH($A115&amp;$B115,Data!$T:$T,0)),"",INDEX(errors,IF($B115="AM",1,2)+MATCH(G$1,err_type,0)-1,MATCH($A115,sum_locID,0)))</f>
        <v>0</v>
      </c>
      <c r="H115" s="50">
        <f>IF(ISERROR(MATCH($A115&amp;$B115,Data!$T:$T,0)),"",INDEX(errors,IF($B115="AM",1,2)+MATCH(H$1,err_type,0)-1,MATCH($A115,sum_locID,0)))</f>
        <v>0</v>
      </c>
      <c r="I115" s="50">
        <f>IF(ISERROR(MATCH($A115&amp;$B115,Data!$T:$T,0)),"",INDEX(errors,IF($B115="AM",1,2)+MATCH(I$1,err_type,0)-1,MATCH($A115,sum_locID,0)))</f>
        <v>0</v>
      </c>
      <c r="J115" s="50">
        <f>IF(ISERROR(MATCH($A115&amp;$B115,Data!$T:$T,0)),"",INDEX(errors,IF($B115="AM",1,2)+MATCH(J$1,err_type,0)-1,MATCH($A115,sum_locID,0)))</f>
        <v>0</v>
      </c>
      <c r="K115" s="50">
        <f>IF(ISERROR(MATCH(A115&amp;B115,Data!$T:$T,0)),"",INDEX(err_total,IF(B115="AM",1,2),MATCH(A115,sum_locID,0)))</f>
        <v>0</v>
      </c>
      <c r="L115" s="50" t="str">
        <f t="shared" si="21"/>
        <v/>
      </c>
      <c r="M115" s="50" t="str">
        <f t="shared" si="22"/>
        <v/>
      </c>
      <c r="O115" s="36" t="b">
        <f t="shared" si="17"/>
        <v>1</v>
      </c>
      <c r="P115" s="36">
        <f t="shared" si="19"/>
        <v>0</v>
      </c>
      <c r="Q115" s="36" t="str">
        <f t="shared" si="18"/>
        <v>147PM</v>
      </c>
      <c r="R115" s="36">
        <f>SUMIF(Data!T:T,"="&amp;ErrCount!Q115,Data!AK:AK)</f>
        <v>0</v>
      </c>
    </row>
    <row r="116" spans="1:18" x14ac:dyDescent="0.25">
      <c r="A116" s="288">
        <v>148</v>
      </c>
      <c r="B116" s="288" t="s">
        <v>66</v>
      </c>
      <c r="C116" s="41" t="str">
        <f t="shared" si="20"/>
        <v>Guadalupe Rd</v>
      </c>
      <c r="D116" s="208" t="str">
        <f t="shared" si="20"/>
        <v>Kyrene Rd</v>
      </c>
      <c r="E116" s="212"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1"/>
        <v/>
      </c>
      <c r="M116" s="50" t="str">
        <f t="shared" si="22"/>
        <v/>
      </c>
      <c r="O116" s="36" t="b">
        <f t="shared" si="17"/>
        <v>0</v>
      </c>
      <c r="P116" s="36">
        <f t="shared" si="19"/>
        <v>0</v>
      </c>
      <c r="Q116" s="36" t="str">
        <f t="shared" si="18"/>
        <v>148PM</v>
      </c>
      <c r="R116" s="36">
        <f>SUMIF(Data!T:T,"="&amp;ErrCount!Q116,Data!AK:AK)</f>
        <v>0</v>
      </c>
    </row>
    <row r="117" spans="1:18" x14ac:dyDescent="0.25">
      <c r="A117" s="288">
        <v>149</v>
      </c>
      <c r="B117" s="288" t="s">
        <v>66</v>
      </c>
      <c r="C117" s="41" t="str">
        <f t="shared" si="20"/>
        <v>Guadalupe Rd</v>
      </c>
      <c r="D117" s="208" t="str">
        <f t="shared" si="20"/>
        <v>Country Club Wy</v>
      </c>
      <c r="E117" s="212"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1"/>
        <v/>
      </c>
      <c r="M117" s="50" t="str">
        <f t="shared" si="22"/>
        <v/>
      </c>
      <c r="O117" s="36" t="b">
        <f t="shared" si="17"/>
        <v>0</v>
      </c>
      <c r="P117" s="36">
        <f t="shared" si="19"/>
        <v>0</v>
      </c>
      <c r="Q117" s="36" t="str">
        <f t="shared" si="18"/>
        <v>149PM</v>
      </c>
      <c r="R117" s="36">
        <f>SUMIF(Data!T:T,"="&amp;ErrCount!Q117,Data!AK:AK)</f>
        <v>0</v>
      </c>
    </row>
    <row r="118" spans="1:18" x14ac:dyDescent="0.25">
      <c r="A118" s="288">
        <v>150</v>
      </c>
      <c r="B118" s="288" t="s">
        <v>66</v>
      </c>
      <c r="C118" s="41" t="str">
        <f t="shared" si="20"/>
        <v>Guadalupe Rd</v>
      </c>
      <c r="D118" s="208" t="str">
        <f t="shared" si="20"/>
        <v>Lakeshore Dr</v>
      </c>
      <c r="E118" s="212"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1"/>
        <v/>
      </c>
      <c r="M118" s="50" t="str">
        <f t="shared" si="22"/>
        <v/>
      </c>
      <c r="O118" s="36" t="b">
        <f t="shared" si="17"/>
        <v>0</v>
      </c>
      <c r="P118" s="36">
        <f t="shared" si="19"/>
        <v>0</v>
      </c>
      <c r="Q118" s="36" t="str">
        <f t="shared" si="18"/>
        <v>150PM</v>
      </c>
      <c r="R118" s="36">
        <f>SUMIF(Data!T:T,"="&amp;ErrCount!Q118,Data!AK:AK)</f>
        <v>0</v>
      </c>
    </row>
    <row r="119" spans="1:18" x14ac:dyDescent="0.25">
      <c r="A119" s="288">
        <v>151</v>
      </c>
      <c r="B119" s="288" t="s">
        <v>66</v>
      </c>
      <c r="C119" s="41" t="str">
        <f t="shared" si="20"/>
        <v>University Dr</v>
      </c>
      <c r="D119" s="208" t="str">
        <f t="shared" si="20"/>
        <v>Forest Ave</v>
      </c>
      <c r="E119" s="212"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1"/>
        <v/>
      </c>
      <c r="M119" s="50" t="str">
        <f t="shared" si="22"/>
        <v/>
      </c>
      <c r="O119" s="36" t="b">
        <f t="shared" si="17"/>
        <v>0</v>
      </c>
      <c r="P119" s="36">
        <f t="shared" si="19"/>
        <v>0</v>
      </c>
      <c r="Q119" s="36" t="str">
        <f t="shared" si="18"/>
        <v>151PM</v>
      </c>
      <c r="R119" s="36">
        <f>SUMIF(Data!T:T,"="&amp;ErrCount!Q119,Data!AK:AK)</f>
        <v>0</v>
      </c>
    </row>
    <row r="120" spans="1:18" x14ac:dyDescent="0.25">
      <c r="A120" s="288">
        <v>152</v>
      </c>
      <c r="B120" s="288" t="s">
        <v>66</v>
      </c>
      <c r="C120" s="41" t="str">
        <f t="shared" si="20"/>
        <v>Tempe Lake S.</v>
      </c>
      <c r="D120" s="208" t="str">
        <f t="shared" si="20"/>
        <v>TCA Bridge</v>
      </c>
      <c r="E120" s="212" t="str">
        <f>IF(ISERROR(MATCH(A120&amp;B120,Data!$T:$T,0)),"",INDEX(Data!$C:$C,MATCH(A120&amp;B120,Data!$T:$T,0)))</f>
        <v xml:space="preserve">Nicole Guest </v>
      </c>
      <c r="F120" s="50">
        <f>IF(ISERROR(MATCH(A120&amp;B120,Data!$T:$T,0)),"",SUM(G120,H120,I120,J120))</f>
        <v>0</v>
      </c>
      <c r="G120" s="50">
        <f>IF(ISERROR(MATCH($A120&amp;$B120,Data!$T:$T,0)),"",INDEX(errors,IF($B120="AM",1,2)+MATCH(G$1,err_type,0)-1,MATCH($A120,sum_locID,0)))</f>
        <v>0</v>
      </c>
      <c r="H120" s="50">
        <f>IF(ISERROR(MATCH($A120&amp;$B120,Data!$T:$T,0)),"",INDEX(errors,IF($B120="AM",1,2)+MATCH(H$1,err_type,0)-1,MATCH($A120,sum_locID,0)))</f>
        <v>0</v>
      </c>
      <c r="I120" s="50">
        <f>IF(ISERROR(MATCH($A120&amp;$B120,Data!$T:$T,0)),"",INDEX(errors,IF($B120="AM",1,2)+MATCH(I$1,err_type,0)-1,MATCH($A120,sum_locID,0)))</f>
        <v>0</v>
      </c>
      <c r="J120" s="50">
        <f>IF(ISERROR(MATCH($A120&amp;$B120,Data!$T:$T,0)),"",INDEX(errors,IF($B120="AM",1,2)+MATCH(J$1,err_type,0)-1,MATCH($A120,sum_locID,0)))</f>
        <v>0</v>
      </c>
      <c r="K120" s="50">
        <f>IF(ISERROR(MATCH(A120&amp;B120,Data!$T:$T,0)),"",INDEX(err_total,IF(B120="AM",1,2),MATCH(A120,sum_locID,0)))</f>
        <v>0</v>
      </c>
      <c r="L120" s="50" t="str">
        <f t="shared" si="21"/>
        <v/>
      </c>
      <c r="M120" s="50" t="str">
        <f t="shared" si="22"/>
        <v/>
      </c>
      <c r="O120" s="36" t="b">
        <f t="shared" si="17"/>
        <v>1</v>
      </c>
      <c r="P120" s="36">
        <f t="shared" si="19"/>
        <v>0</v>
      </c>
      <c r="Q120" s="36" t="str">
        <f t="shared" si="18"/>
        <v>152PM</v>
      </c>
      <c r="R120" s="36">
        <f>SUMIF(Data!T:T,"="&amp;ErrCount!Q120,Data!AK:AK)</f>
        <v>0</v>
      </c>
    </row>
    <row r="121" spans="1:18" x14ac:dyDescent="0.25">
      <c r="A121" s="288">
        <v>153</v>
      </c>
      <c r="B121" s="288" t="s">
        <v>66</v>
      </c>
      <c r="C121" s="41" t="str">
        <f t="shared" si="20"/>
        <v>Apache Blvd</v>
      </c>
      <c r="D121" s="208" t="str">
        <f t="shared" si="20"/>
        <v>McAllister Ave</v>
      </c>
      <c r="E121" s="212" t="str">
        <f>IF(ISERROR(MATCH(A121&amp;B121,Data!$T:$T,0)),"",INDEX(Data!$C:$C,MATCH(A121&amp;B121,Data!$T:$T,0)))</f>
        <v/>
      </c>
      <c r="F121" s="50" t="str">
        <f>IF(ISERROR(MATCH(A121&amp;B121,Data!$T:$T,0)),"",SUM(G121,H121,I121,J121))</f>
        <v/>
      </c>
      <c r="G121" s="50" t="str">
        <f>IF(ISERROR(MATCH($A121&amp;$B121,Data!$T:$T,0)),"",INDEX(errors,IF($B121="AM",1,2)+MATCH(G$1,err_type,0)-1,MATCH($A121,sum_locID,0)))</f>
        <v/>
      </c>
      <c r="H121" s="50" t="str">
        <f>IF(ISERROR(MATCH($A121&amp;$B121,Data!$T:$T,0)),"",INDEX(errors,IF($B121="AM",1,2)+MATCH(H$1,err_type,0)-1,MATCH($A121,sum_locID,0)))</f>
        <v/>
      </c>
      <c r="I121" s="50" t="str">
        <f>IF(ISERROR(MATCH($A121&amp;$B121,Data!$T:$T,0)),"",INDEX(errors,IF($B121="AM",1,2)+MATCH(I$1,err_type,0)-1,MATCH($A121,sum_locID,0)))</f>
        <v/>
      </c>
      <c r="J121" s="50" t="str">
        <f>IF(ISERROR(MATCH($A121&amp;$B121,Data!$T:$T,0)),"",INDEX(errors,IF($B121="AM",1,2)+MATCH(J$1,err_type,0)-1,MATCH($A121,sum_locID,0)))</f>
        <v/>
      </c>
      <c r="K121" s="50" t="str">
        <f>IF(ISERROR(MATCH(A121&amp;B121,Data!$T:$T,0)),"",INDEX(err_total,IF(B121="AM",1,2),MATCH(A121,sum_locID,0)))</f>
        <v/>
      </c>
      <c r="L121" s="50" t="str">
        <f t="shared" si="21"/>
        <v/>
      </c>
      <c r="M121" s="50" t="str">
        <f t="shared" si="22"/>
        <v/>
      </c>
      <c r="O121" s="36" t="b">
        <f t="shared" si="17"/>
        <v>0</v>
      </c>
      <c r="P121" s="36">
        <f>IF(ISNUMBER(P120),P120,0)+IF(AND(ISNUMBER(K121),K121&gt;0),1,0)</f>
        <v>0</v>
      </c>
      <c r="Q121" s="36" t="str">
        <f t="shared" si="18"/>
        <v>153PM</v>
      </c>
      <c r="R121" s="36">
        <f>SUMIF(Data!T:T,"="&amp;ErrCount!Q121,Data!AK:AK)</f>
        <v>0</v>
      </c>
    </row>
    <row r="122" spans="1:18" x14ac:dyDescent="0.25">
      <c r="A122" s="288">
        <v>154</v>
      </c>
      <c r="B122" s="288" t="s">
        <v>66</v>
      </c>
      <c r="C122" s="41" t="str">
        <f t="shared" si="20"/>
        <v>Terrace Rd</v>
      </c>
      <c r="D122" s="208" t="str">
        <f t="shared" si="20"/>
        <v>Rural Rd</v>
      </c>
      <c r="E122" s="212" t="str">
        <f>IF(ISERROR(MATCH(A122&amp;B122,Data!$T:$T,0)),"",INDEX(Data!$C:$C,MATCH(A122&amp;B122,Data!$T:$T,0)))</f>
        <v/>
      </c>
      <c r="F122" s="50" t="str">
        <f>IF(ISERROR(MATCH(A122&amp;B122,Data!$T:$T,0)),"",SUM(G122,H122,I122,J122))</f>
        <v/>
      </c>
      <c r="G122" s="50" t="str">
        <f>IF(ISERROR(MATCH($A122&amp;$B122,Data!$T:$T,0)),"",INDEX(errors,IF($B122="AM",1,2)+MATCH(G$1,err_type,0)-1,MATCH($A122,sum_locID,0)))</f>
        <v/>
      </c>
      <c r="H122" s="50" t="str">
        <f>IF(ISERROR(MATCH($A122&amp;$B122,Data!$T:$T,0)),"",INDEX(errors,IF($B122="AM",1,2)+MATCH(H$1,err_type,0)-1,MATCH($A122,sum_locID,0)))</f>
        <v/>
      </c>
      <c r="I122" s="50" t="str">
        <f>IF(ISERROR(MATCH($A122&amp;$B122,Data!$T:$T,0)),"",INDEX(errors,IF($B122="AM",1,2)+MATCH(I$1,err_type,0)-1,MATCH($A122,sum_locID,0)))</f>
        <v/>
      </c>
      <c r="J122" s="50" t="str">
        <f>IF(ISERROR(MATCH($A122&amp;$B122,Data!$T:$T,0)),"",INDEX(errors,IF($B122="AM",1,2)+MATCH(J$1,err_type,0)-1,MATCH($A122,sum_locID,0)))</f>
        <v/>
      </c>
      <c r="K122" s="50" t="str">
        <f>IF(ISERROR(MATCH(A122&amp;B122,Data!$T:$T,0)),"",INDEX(err_total,IF(B122="AM",1,2),MATCH(A122,sum_locID,0)))</f>
        <v/>
      </c>
      <c r="L122" s="50" t="str">
        <f t="shared" si="21"/>
        <v/>
      </c>
      <c r="M122" s="50" t="str">
        <f t="shared" si="22"/>
        <v/>
      </c>
      <c r="O122" s="36" t="b">
        <f t="shared" si="17"/>
        <v>0</v>
      </c>
      <c r="P122" s="36">
        <f t="shared" ref="P122:P132" si="23">IF(ISNUMBER(P121),P121,0)+IF(AND(ISNUMBER(K122),K122&gt;0),1,0)</f>
        <v>0</v>
      </c>
      <c r="Q122" s="36" t="str">
        <f t="shared" si="18"/>
        <v>154PM</v>
      </c>
      <c r="R122" s="36">
        <f>SUMIF(Data!T:T,"="&amp;ErrCount!Q122,Data!AK:AK)</f>
        <v>0</v>
      </c>
    </row>
    <row r="123" spans="1:18" x14ac:dyDescent="0.25">
      <c r="A123" s="288">
        <v>155</v>
      </c>
      <c r="B123" s="288" t="s">
        <v>66</v>
      </c>
      <c r="C123" s="41" t="str">
        <f t="shared" si="20"/>
        <v>University Dr</v>
      </c>
      <c r="D123" s="208" t="str">
        <f t="shared" si="20"/>
        <v>McClintock Dr</v>
      </c>
      <c r="E123" s="212" t="str">
        <f>IF(ISERROR(MATCH(A123&amp;B123,Data!$T:$T,0)),"",INDEX(Data!$C:$C,MATCH(A123&amp;B123,Data!$T:$T,0)))</f>
        <v>Jake Savona</v>
      </c>
      <c r="F123" s="50">
        <f>IF(ISERROR(MATCH(A123&amp;B123,Data!$T:$T,0)),"",SUM(G123,H123,I123,J123))</f>
        <v>0</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0</v>
      </c>
      <c r="K123" s="50">
        <f>IF(ISERROR(MATCH(A123&amp;B123,Data!$T:$T,0)),"",INDEX(err_total,IF(B123="AM",1,2),MATCH(A123,sum_locID,0)))</f>
        <v>0</v>
      </c>
      <c r="L123" s="50" t="str">
        <f t="shared" si="21"/>
        <v/>
      </c>
      <c r="M123" s="50" t="str">
        <f t="shared" si="22"/>
        <v/>
      </c>
      <c r="O123" s="36" t="b">
        <f t="shared" si="17"/>
        <v>1</v>
      </c>
      <c r="P123" s="36">
        <f t="shared" si="23"/>
        <v>0</v>
      </c>
      <c r="Q123" s="36" t="str">
        <f t="shared" si="18"/>
        <v>155PM</v>
      </c>
      <c r="R123" s="36">
        <f>SUMIF(Data!T:T,"="&amp;ErrCount!Q123,Data!AK:AK)</f>
        <v>0</v>
      </c>
    </row>
    <row r="124" spans="1:18" x14ac:dyDescent="0.25">
      <c r="A124" s="288">
        <v>156</v>
      </c>
      <c r="B124" s="288" t="s">
        <v>66</v>
      </c>
      <c r="C124" s="41" t="str">
        <f t="shared" si="20"/>
        <v>Crosscut Canal</v>
      </c>
      <c r="D124" s="208" t="str">
        <f t="shared" si="20"/>
        <v>Mill Ave</v>
      </c>
      <c r="E124" s="212" t="str">
        <f>IF(ISERROR(MATCH(A124&amp;B124,Data!$T:$T,0)),"",INDEX(Data!$C:$C,MATCH(A124&amp;B124,Data!$T:$T,0)))</f>
        <v>Alex Oreschak</v>
      </c>
      <c r="F124" s="50">
        <f>IF(ISERROR(MATCH(A124&amp;B124,Data!$T:$T,0)),"",SUM(G124,H124,I124,J124))</f>
        <v>0</v>
      </c>
      <c r="G124" s="50">
        <f>IF(ISERROR(MATCH($A124&amp;$B124,Data!$T:$T,0)),"",INDEX(errors,IF($B124="AM",1,2)+MATCH(G$1,err_type,0)-1,MATCH($A124,sum_locID,0)))</f>
        <v>0</v>
      </c>
      <c r="H124" s="50">
        <f>IF(ISERROR(MATCH($A124&amp;$B124,Data!$T:$T,0)),"",INDEX(errors,IF($B124="AM",1,2)+MATCH(H$1,err_type,0)-1,MATCH($A124,sum_locID,0)))</f>
        <v>0</v>
      </c>
      <c r="I124" s="50">
        <f>IF(ISERROR(MATCH($A124&amp;$B124,Data!$T:$T,0)),"",INDEX(errors,IF($B124="AM",1,2)+MATCH(I$1,err_type,0)-1,MATCH($A124,sum_locID,0)))</f>
        <v>0</v>
      </c>
      <c r="J124" s="50">
        <f>IF(ISERROR(MATCH($A124&amp;$B124,Data!$T:$T,0)),"",INDEX(errors,IF($B124="AM",1,2)+MATCH(J$1,err_type,0)-1,MATCH($A124,sum_locID,0)))</f>
        <v>0</v>
      </c>
      <c r="K124" s="50">
        <f>IF(ISERROR(MATCH(A124&amp;B124,Data!$T:$T,0)),"",INDEX(err_total,IF(B124="AM",1,2),MATCH(A124,sum_locID,0)))</f>
        <v>0</v>
      </c>
      <c r="L124" s="50" t="str">
        <f t="shared" si="21"/>
        <v/>
      </c>
      <c r="M124" s="50" t="str">
        <f t="shared" si="22"/>
        <v/>
      </c>
      <c r="O124" s="36" t="b">
        <f t="shared" si="17"/>
        <v>1</v>
      </c>
      <c r="P124" s="36">
        <f t="shared" si="23"/>
        <v>0</v>
      </c>
      <c r="Q124" s="36" t="str">
        <f t="shared" si="18"/>
        <v>156PM</v>
      </c>
      <c r="R124" s="36">
        <f>SUMIF(Data!T:T,"="&amp;ErrCount!Q124,Data!AK:AK)</f>
        <v>0</v>
      </c>
    </row>
    <row r="125" spans="1:18" x14ac:dyDescent="0.25">
      <c r="A125" s="288">
        <v>157</v>
      </c>
      <c r="B125" s="288" t="s">
        <v>66</v>
      </c>
      <c r="C125" s="41" t="str">
        <f t="shared" si="20"/>
        <v>Curry Rd</v>
      </c>
      <c r="D125" s="208" t="str">
        <f t="shared" si="20"/>
        <v>College Ave</v>
      </c>
      <c r="E125" s="212" t="str">
        <f>IF(ISERROR(MATCH(A125&amp;B125,Data!$T:$T,0)),"",INDEX(Data!$C:$C,MATCH(A125&amp;B125,Data!$T:$T,0)))</f>
        <v>Mick Darcey</v>
      </c>
      <c r="F125" s="50">
        <f>IF(ISERROR(MATCH(A125&amp;B125,Data!$T:$T,0)),"",SUM(G125,H125,I125,J125))</f>
        <v>0</v>
      </c>
      <c r="G125" s="50">
        <f>IF(ISERROR(MATCH($A125&amp;$B125,Data!$T:$T,0)),"",INDEX(errors,IF($B125="AM",1,2)+MATCH(G$1,err_type,0)-1,MATCH($A125,sum_locID,0)))</f>
        <v>0</v>
      </c>
      <c r="H125" s="50">
        <f>IF(ISERROR(MATCH($A125&amp;$B125,Data!$T:$T,0)),"",INDEX(errors,IF($B125="AM",1,2)+MATCH(H$1,err_type,0)-1,MATCH($A125,sum_locID,0)))</f>
        <v>0</v>
      </c>
      <c r="I125" s="50">
        <f>IF(ISERROR(MATCH($A125&amp;$B125,Data!$T:$T,0)),"",INDEX(errors,IF($B125="AM",1,2)+MATCH(I$1,err_type,0)-1,MATCH($A125,sum_locID,0)))</f>
        <v>0</v>
      </c>
      <c r="J125" s="50">
        <f>IF(ISERROR(MATCH($A125&amp;$B125,Data!$T:$T,0)),"",INDEX(errors,IF($B125="AM",1,2)+MATCH(J$1,err_type,0)-1,MATCH($A125,sum_locID,0)))</f>
        <v>0</v>
      </c>
      <c r="K125" s="50">
        <f>IF(ISERROR(MATCH(A125&amp;B125,Data!$T:$T,0)),"",INDEX(err_total,IF(B125="AM",1,2),MATCH(A125,sum_locID,0)))</f>
        <v>0</v>
      </c>
      <c r="L125" s="50" t="str">
        <f t="shared" si="21"/>
        <v/>
      </c>
      <c r="M125" s="50" t="str">
        <f t="shared" si="22"/>
        <v/>
      </c>
      <c r="O125" s="36" t="b">
        <f t="shared" si="17"/>
        <v>1</v>
      </c>
      <c r="P125" s="36">
        <f t="shared" si="23"/>
        <v>0</v>
      </c>
      <c r="Q125" s="36" t="str">
        <f t="shared" si="18"/>
        <v>157PM</v>
      </c>
      <c r="R125" s="36">
        <f>SUMIF(Data!T:T,"="&amp;ErrCount!Q125,Data!AK:AK)</f>
        <v>0</v>
      </c>
    </row>
    <row r="126" spans="1:18" x14ac:dyDescent="0.25">
      <c r="A126" s="288">
        <v>158</v>
      </c>
      <c r="B126" s="288" t="s">
        <v>66</v>
      </c>
      <c r="C126" s="41" t="str">
        <f t="shared" si="20"/>
        <v>Washington St</v>
      </c>
      <c r="D126" s="208" t="str">
        <f t="shared" si="20"/>
        <v>Priest Dr</v>
      </c>
      <c r="E126" s="212" t="str">
        <f>IF(ISERROR(MATCH(A126&amp;B126,Data!$T:$T,0)),"",INDEX(Data!$C:$C,MATCH(A126&amp;B126,Data!$T:$T,0)))</f>
        <v>Alex Oreschak</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1"/>
        <v/>
      </c>
      <c r="M126" s="50" t="str">
        <f t="shared" si="22"/>
        <v/>
      </c>
      <c r="O126" s="36" t="b">
        <f t="shared" si="17"/>
        <v>1</v>
      </c>
      <c r="P126" s="36">
        <f t="shared" si="23"/>
        <v>0</v>
      </c>
      <c r="Q126" s="36" t="str">
        <f t="shared" si="18"/>
        <v>158PM</v>
      </c>
      <c r="R126" s="36">
        <f>SUMIF(Data!T:T,"="&amp;ErrCount!Q126,Data!AK:AK)</f>
        <v>2</v>
      </c>
    </row>
    <row r="127" spans="1:18" x14ac:dyDescent="0.25">
      <c r="A127" s="288">
        <v>159</v>
      </c>
      <c r="B127" s="288" t="s">
        <v>66</v>
      </c>
      <c r="C127" s="41" t="str">
        <f t="shared" si="20"/>
        <v>Broadway Rd</v>
      </c>
      <c r="D127" s="208" t="str">
        <f t="shared" si="20"/>
        <v>McClintock Dr</v>
      </c>
      <c r="E127" s="212" t="str">
        <f>IF(ISERROR(MATCH(A127&amp;B127,Data!$T:$T,0)),"",INDEX(Data!$C:$C,MATCH(A127&amp;B127,Data!$T:$T,0)))</f>
        <v>Anupum Pant</v>
      </c>
      <c r="F127" s="50">
        <f>IF(ISERROR(MATCH(A127&amp;B127,Data!$T:$T,0)),"",SUM(G127,H127,I127,J127))</f>
        <v>0</v>
      </c>
      <c r="G127" s="50">
        <f>IF(ISERROR(MATCH($A127&amp;$B127,Data!$T:$T,0)),"",INDEX(errors,IF($B127="AM",1,2)+MATCH(G$1,err_type,0)-1,MATCH($A127,sum_locID,0)))</f>
        <v>0</v>
      </c>
      <c r="H127" s="50">
        <f>IF(ISERROR(MATCH($A127&amp;$B127,Data!$T:$T,0)),"",INDEX(errors,IF($B127="AM",1,2)+MATCH(H$1,err_type,0)-1,MATCH($A127,sum_locID,0)))</f>
        <v>0</v>
      </c>
      <c r="I127" s="50">
        <f>IF(ISERROR(MATCH($A127&amp;$B127,Data!$T:$T,0)),"",INDEX(errors,IF($B127="AM",1,2)+MATCH(I$1,err_type,0)-1,MATCH($A127,sum_locID,0)))</f>
        <v>0</v>
      </c>
      <c r="J127" s="50">
        <f>IF(ISERROR(MATCH($A127&amp;$B127,Data!$T:$T,0)),"",INDEX(errors,IF($B127="AM",1,2)+MATCH(J$1,err_type,0)-1,MATCH($A127,sum_locID,0)))</f>
        <v>0</v>
      </c>
      <c r="K127" s="50">
        <f>IF(ISERROR(MATCH(A127&amp;B127,Data!$T:$T,0)),"",INDEX(err_total,IF(B127="AM",1,2),MATCH(A127,sum_locID,0)))</f>
        <v>0</v>
      </c>
      <c r="L127" s="50" t="str">
        <f t="shared" si="21"/>
        <v/>
      </c>
      <c r="M127" s="50" t="str">
        <f t="shared" si="22"/>
        <v/>
      </c>
      <c r="O127" s="36" t="b">
        <f t="shared" si="17"/>
        <v>1</v>
      </c>
      <c r="P127" s="36">
        <f t="shared" si="23"/>
        <v>0</v>
      </c>
      <c r="Q127" s="36" t="str">
        <f t="shared" si="18"/>
        <v>159PM</v>
      </c>
      <c r="R127" s="36">
        <f>SUMIF(Data!T:T,"="&amp;ErrCount!Q127,Data!AK:AK)</f>
        <v>0</v>
      </c>
    </row>
    <row r="128" spans="1:18" x14ac:dyDescent="0.25">
      <c r="A128" s="288">
        <v>160</v>
      </c>
      <c r="B128" s="288" t="s">
        <v>66</v>
      </c>
      <c r="C128" s="41" t="str">
        <f t="shared" si="20"/>
        <v>Broadway Rd</v>
      </c>
      <c r="D128" s="208" t="str">
        <f t="shared" si="20"/>
        <v>Hardy Dr</v>
      </c>
      <c r="E128" s="212" t="str">
        <f>IF(ISERROR(MATCH(A128&amp;B128,Data!$T:$T,0)),"",INDEX(Data!$C:$C,MATCH(A128&amp;B128,Data!$T:$T,0)))</f>
        <v>Brian Perkins</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1"/>
        <v/>
      </c>
      <c r="M128" s="50" t="str">
        <f t="shared" si="22"/>
        <v/>
      </c>
      <c r="O128" s="36" t="b">
        <f t="shared" si="17"/>
        <v>1</v>
      </c>
      <c r="P128" s="36">
        <f t="shared" si="23"/>
        <v>0</v>
      </c>
      <c r="Q128" s="36" t="str">
        <f t="shared" si="18"/>
        <v>160PM</v>
      </c>
      <c r="R128" s="36">
        <f>SUMIF(Data!T:T,"="&amp;ErrCount!Q128,Data!AK:AK)</f>
        <v>0</v>
      </c>
    </row>
    <row r="129" spans="1:18" x14ac:dyDescent="0.25">
      <c r="A129" s="288">
        <v>161</v>
      </c>
      <c r="B129" s="288" t="s">
        <v>66</v>
      </c>
      <c r="C129" s="41" t="str">
        <f t="shared" si="20"/>
        <v>University Dr</v>
      </c>
      <c r="D129" s="208" t="str">
        <f t="shared" si="20"/>
        <v>Price Rd</v>
      </c>
      <c r="E129" s="212" t="str">
        <f>IF(ISERROR(MATCH(A129&amp;B129,Data!$T:$T,0)),"",INDEX(Data!$C:$C,MATCH(A129&amp;B129,Data!$T:$T,0)))</f>
        <v>TJ Simonis</v>
      </c>
      <c r="F129" s="50">
        <f>IF(ISERROR(MATCH(A129&amp;B129,Data!$T:$T,0)),"",SUM(G129,H129,I129,J129))</f>
        <v>0</v>
      </c>
      <c r="G129" s="50">
        <f>IF(ISERROR(MATCH($A129&amp;$B129,Data!$T:$T,0)),"",INDEX(errors,IF($B129="AM",1,2)+MATCH(G$1,err_type,0)-1,MATCH($A129,sum_locID,0)))</f>
        <v>0</v>
      </c>
      <c r="H129" s="50">
        <f>IF(ISERROR(MATCH($A129&amp;$B129,Data!$T:$T,0)),"",INDEX(errors,IF($B129="AM",1,2)+MATCH(H$1,err_type,0)-1,MATCH($A129,sum_locID,0)))</f>
        <v>0</v>
      </c>
      <c r="I129" s="50">
        <f>IF(ISERROR(MATCH($A129&amp;$B129,Data!$T:$T,0)),"",INDEX(errors,IF($B129="AM",1,2)+MATCH(I$1,err_type,0)-1,MATCH($A129,sum_locID,0)))</f>
        <v>0</v>
      </c>
      <c r="J129" s="50">
        <f>IF(ISERROR(MATCH($A129&amp;$B129,Data!$T:$T,0)),"",INDEX(errors,IF($B129="AM",1,2)+MATCH(J$1,err_type,0)-1,MATCH($A129,sum_locID,0)))</f>
        <v>0</v>
      </c>
      <c r="K129" s="50">
        <f>IF(ISERROR(MATCH(A129&amp;B129,Data!$T:$T,0)),"",INDEX(err_total,IF(B129="AM",1,2),MATCH(A129,sum_locID,0)))</f>
        <v>0</v>
      </c>
      <c r="L129" s="50" t="str">
        <f t="shared" si="21"/>
        <v/>
      </c>
      <c r="M129" s="50" t="str">
        <f t="shared" si="22"/>
        <v/>
      </c>
      <c r="O129" s="36" t="b">
        <f t="shared" si="17"/>
        <v>1</v>
      </c>
      <c r="P129" s="36">
        <f t="shared" si="23"/>
        <v>0</v>
      </c>
      <c r="Q129" s="36" t="str">
        <f t="shared" si="18"/>
        <v>161PM</v>
      </c>
      <c r="R129" s="36">
        <f>SUMIF(Data!T:T,"="&amp;ErrCount!Q129,Data!AK:AK)</f>
        <v>1</v>
      </c>
    </row>
    <row r="130" spans="1:18" x14ac:dyDescent="0.25">
      <c r="A130" s="288">
        <v>162</v>
      </c>
      <c r="B130" s="288" t="s">
        <v>66</v>
      </c>
      <c r="C130" s="41" t="str">
        <f t="shared" si="20"/>
        <v>Broadway Rd</v>
      </c>
      <c r="D130" s="208" t="str">
        <f t="shared" si="20"/>
        <v>Roosevelt St</v>
      </c>
      <c r="E130" s="212" t="str">
        <f>IF(ISERROR(MATCH(A130&amp;B130,Data!$T:$T,0)),"",INDEX(Data!$C:$C,MATCH(A130&amp;B130,Data!$T:$T,0)))</f>
        <v>Mike Morningstar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ref="L130:L132" si="24">IF(AND($O130,K130&gt;=L$138),$A130&amp;$B130,"")</f>
        <v/>
      </c>
      <c r="M130" s="50" t="str">
        <f t="shared" si="22"/>
        <v/>
      </c>
      <c r="O130" s="36" t="b">
        <f t="shared" si="17"/>
        <v>1</v>
      </c>
      <c r="P130" s="36">
        <f t="shared" si="23"/>
        <v>0</v>
      </c>
      <c r="Q130" s="36" t="str">
        <f t="shared" si="18"/>
        <v>162PM</v>
      </c>
      <c r="R130" s="36">
        <f>SUMIF(Data!T:T,"="&amp;ErrCount!Q130,Data!AK:AK)</f>
        <v>1</v>
      </c>
    </row>
    <row r="131" spans="1:18" x14ac:dyDescent="0.25">
      <c r="A131" s="288">
        <v>163</v>
      </c>
      <c r="B131" s="288" t="s">
        <v>66</v>
      </c>
      <c r="C131" s="41" t="str">
        <f t="shared" si="20"/>
        <v>University Dr</v>
      </c>
      <c r="D131" s="208" t="str">
        <f t="shared" si="20"/>
        <v>Farmer Ave</v>
      </c>
      <c r="E131" s="212" t="str">
        <f>IF(ISERROR(MATCH(A131&amp;B131,Data!$T:$T,0)),"",INDEX(Data!$C:$C,MATCH(A131&amp;B131,Data!$T:$T,0)))</f>
        <v>Stephanie Terrell</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4"/>
        <v/>
      </c>
      <c r="M131" s="50" t="str">
        <f t="shared" si="22"/>
        <v/>
      </c>
      <c r="O131" s="36" t="b">
        <f t="shared" si="17"/>
        <v>1</v>
      </c>
      <c r="P131" s="36">
        <f t="shared" si="23"/>
        <v>0</v>
      </c>
      <c r="Q131" s="36" t="str">
        <f t="shared" si="18"/>
        <v>163PM</v>
      </c>
      <c r="R131" s="36">
        <f>SUMIF(Data!T:T,"="&amp;ErrCount!Q131,Data!AK:AK)</f>
        <v>0</v>
      </c>
    </row>
    <row r="132" spans="1:18" x14ac:dyDescent="0.25">
      <c r="A132" s="288">
        <v>164</v>
      </c>
      <c r="B132" s="288" t="s">
        <v>66</v>
      </c>
      <c r="C132" s="41" t="str">
        <f t="shared" si="20"/>
        <v>Southern Ave</v>
      </c>
      <c r="D132" s="208" t="str">
        <f t="shared" si="20"/>
        <v>McClintock Dr</v>
      </c>
      <c r="E132" s="212" t="str">
        <f>IF(ISERROR(MATCH(A132&amp;B132,Data!$T:$T,0)),"",INDEX(Data!$C:$C,MATCH(A132&amp;B132,Data!$T:$T,0)))</f>
        <v>Karen Magnan</v>
      </c>
      <c r="F132" s="50">
        <f>IF(ISERROR(MATCH(A132&amp;B132,Data!$T:$T,0)),"",SUM(G132,H132,I132,J132))</f>
        <v>0</v>
      </c>
      <c r="G132" s="50">
        <f>IF(ISERROR(MATCH($A132&amp;$B132,Data!$T:$T,0)),"",INDEX(errors,IF($B132="AM",1,2)+MATCH(G$1,err_type,0)-1,MATCH($A132,sum_locID,0)))</f>
        <v>0</v>
      </c>
      <c r="H132" s="50">
        <f>IF(ISERROR(MATCH($A132&amp;$B132,Data!$T:$T,0)),"",INDEX(errors,IF($B132="AM",1,2)+MATCH(H$1,err_type,0)-1,MATCH($A132,sum_locID,0)))</f>
        <v>0</v>
      </c>
      <c r="I132" s="50">
        <f>IF(ISERROR(MATCH($A132&amp;$B132,Data!$T:$T,0)),"",INDEX(errors,IF($B132="AM",1,2)+MATCH(I$1,err_type,0)-1,MATCH($A132,sum_locID,0)))</f>
        <v>0</v>
      </c>
      <c r="J132" s="50">
        <f>IF(ISERROR(MATCH($A132&amp;$B132,Data!$T:$T,0)),"",INDEX(errors,IF($B132="AM",1,2)+MATCH(J$1,err_type,0)-1,MATCH($A132,sum_locID,0)))</f>
        <v>0</v>
      </c>
      <c r="K132" s="50">
        <f>IF(ISERROR(MATCH(A132&amp;B132,Data!$T:$T,0)),"",INDEX(err_total,IF(B132="AM",1,2),MATCH(A132,sum_locID,0)))</f>
        <v>0</v>
      </c>
      <c r="L132" s="50" t="str">
        <f t="shared" si="24"/>
        <v/>
      </c>
      <c r="M132" s="50" t="str">
        <f t="shared" si="22"/>
        <v/>
      </c>
      <c r="O132" s="36" t="b">
        <f t="shared" si="17"/>
        <v>1</v>
      </c>
      <c r="P132" s="36">
        <f t="shared" si="23"/>
        <v>0</v>
      </c>
      <c r="Q132" s="36" t="str">
        <f t="shared" si="18"/>
        <v>164PM</v>
      </c>
      <c r="R132" s="36">
        <f>SUMIF(Data!T:T,"="&amp;ErrCount!Q132,Data!AK:AK)</f>
        <v>0</v>
      </c>
    </row>
    <row r="133" spans="1:18" x14ac:dyDescent="0.25">
      <c r="A133" s="288">
        <v>165</v>
      </c>
      <c r="B133" s="288" t="s">
        <v>66</v>
      </c>
      <c r="C133" s="41" t="str">
        <f t="shared" si="20"/>
        <v>University Dr</v>
      </c>
      <c r="D133" s="208" t="str">
        <f t="shared" si="20"/>
        <v>Priest Dr</v>
      </c>
      <c r="E133" s="212" t="str">
        <f>IF(ISERROR(MATCH(A133&amp;B133,Data!$T:$T,0)),"",INDEX(Data!$C:$C,MATCH(A133&amp;B133,Data!$T:$T,0)))</f>
        <v xml:space="preserve">Teddy Pepper </v>
      </c>
      <c r="F133" s="50">
        <f>IF(ISERROR(MATCH(A133&amp;B133,Data!$T:$T,0)),"",SUM(G133,H133,I133,J133))</f>
        <v>0</v>
      </c>
      <c r="G133" s="50">
        <f>IF(ISERROR(MATCH($A133&amp;$B133,Data!$T:$T,0)),"",INDEX(errors,IF($B133="AM",1,2)+MATCH(G$1,err_type,0)-1,MATCH($A133,sum_locID,0)))</f>
        <v>0</v>
      </c>
      <c r="H133" s="50">
        <f>IF(ISERROR(MATCH($A133&amp;$B133,Data!$T:$T,0)),"",INDEX(errors,IF($B133="AM",1,2)+MATCH(H$1,err_type,0)-1,MATCH($A133,sum_locID,0)))</f>
        <v>0</v>
      </c>
      <c r="I133" s="50">
        <f>IF(ISERROR(MATCH($A133&amp;$B133,Data!$T:$T,0)),"",INDEX(errors,IF($B133="AM",1,2)+MATCH(I$1,err_type,0)-1,MATCH($A133,sum_locID,0)))</f>
        <v>0</v>
      </c>
      <c r="J133" s="50">
        <f>IF(ISERROR(MATCH($A133&amp;$B133,Data!$T:$T,0)),"",INDEX(errors,IF($B133="AM",1,2)+MATCH(J$1,err_type,0)-1,MATCH($A133,sum_locID,0)))</f>
        <v>0</v>
      </c>
      <c r="K133" s="50">
        <f>IF(ISERROR(MATCH(A133&amp;B133,Data!$T:$T,0)),"",INDEX(err_total,IF(B133="AM",1,2),MATCH(A133,sum_locID,0)))</f>
        <v>0</v>
      </c>
      <c r="L133" s="50" t="str">
        <f t="shared" ref="L133:L134" si="25">IF(AND($O133,K133&gt;=L$138),$A133&amp;$B133,"")</f>
        <v/>
      </c>
      <c r="M133" s="50" t="str">
        <f t="shared" ref="M133:M134" si="26">IF(AND($O133,F133&gt;=M$138),$A133&amp;$B133,"")</f>
        <v/>
      </c>
      <c r="O133" s="36" t="b">
        <f t="shared" ref="O133:O134" si="27">IF(LEN(E133)&lt;1,FALSE,TRUE)</f>
        <v>1</v>
      </c>
      <c r="P133" s="36">
        <f t="shared" ref="P133:P134" si="28">IF(ISNUMBER(P130),P130,0)+IF(AND(ISNUMBER(K133),K133&gt;0),1,0)</f>
        <v>0</v>
      </c>
      <c r="Q133" s="36" t="str">
        <f t="shared" ref="Q133:Q134" si="29">A133&amp;B133</f>
        <v>165PM</v>
      </c>
      <c r="R133" s="36">
        <f>SUMIF(Data!T:T,"="&amp;ErrCount!Q133,Data!AK:AK)</f>
        <v>0</v>
      </c>
    </row>
    <row r="134" spans="1:18" x14ac:dyDescent="0.25">
      <c r="A134" s="288">
        <v>166</v>
      </c>
      <c r="B134" s="288" t="s">
        <v>66</v>
      </c>
      <c r="C134" s="41" t="str">
        <f t="shared" si="20"/>
        <v>8th St</v>
      </c>
      <c r="D134" s="208" t="str">
        <f t="shared" si="20"/>
        <v>Dorsey Ln</v>
      </c>
      <c r="E134" s="212" t="str">
        <f>IF(ISERROR(MATCH(A134&amp;B134,Data!$T:$T,0)),"",INDEX(Data!$C:$C,MATCH(A134&amp;B134,Data!$T:$T,0)))</f>
        <v>Preston Swan</v>
      </c>
      <c r="F134" s="50">
        <f>IF(ISERROR(MATCH(A134&amp;B134,Data!$T:$T,0)),"",SUM(G134,H134,I134,J134))</f>
        <v>0</v>
      </c>
      <c r="G134" s="50">
        <f>IF(ISERROR(MATCH($A134&amp;$B134,Data!$T:$T,0)),"",INDEX(errors,IF($B134="AM",1,2)+MATCH(G$1,err_type,0)-1,MATCH($A134,sum_locID,0)))</f>
        <v>0</v>
      </c>
      <c r="H134" s="50">
        <f>IF(ISERROR(MATCH($A134&amp;$B134,Data!$T:$T,0)),"",INDEX(errors,IF($B134="AM",1,2)+MATCH(H$1,err_type,0)-1,MATCH($A134,sum_locID,0)))</f>
        <v>0</v>
      </c>
      <c r="I134" s="50">
        <f>IF(ISERROR(MATCH($A134&amp;$B134,Data!$T:$T,0)),"",INDEX(errors,IF($B134="AM",1,2)+MATCH(I$1,err_type,0)-1,MATCH($A134,sum_locID,0)))</f>
        <v>0</v>
      </c>
      <c r="J134" s="50">
        <f>IF(ISERROR(MATCH($A134&amp;$B134,Data!$T:$T,0)),"",INDEX(errors,IF($B134="AM",1,2)+MATCH(J$1,err_type,0)-1,MATCH($A134,sum_locID,0)))</f>
        <v>0</v>
      </c>
      <c r="K134" s="50">
        <f>IF(ISERROR(MATCH(A134&amp;B134,Data!$T:$T,0)),"",INDEX(err_total,IF(B134="AM",1,2),MATCH(A134,sum_locID,0)))</f>
        <v>0</v>
      </c>
      <c r="L134" s="50" t="str">
        <f t="shared" si="25"/>
        <v/>
      </c>
      <c r="M134" s="50" t="str">
        <f t="shared" si="26"/>
        <v/>
      </c>
      <c r="O134" s="36" t="b">
        <f t="shared" si="27"/>
        <v>1</v>
      </c>
      <c r="P134" s="36">
        <f t="shared" si="28"/>
        <v>0</v>
      </c>
      <c r="Q134" s="36" t="str">
        <f t="shared" si="29"/>
        <v>166PM</v>
      </c>
      <c r="R134" s="36">
        <f>SUMIF(Data!T:T,"="&amp;ErrCount!Q134,Data!AK:AK)</f>
        <v>0</v>
      </c>
    </row>
    <row r="135" spans="1:18" x14ac:dyDescent="0.25">
      <c r="A135" s="288">
        <v>167</v>
      </c>
      <c r="B135" s="288" t="s">
        <v>66</v>
      </c>
      <c r="C135" s="41" t="str">
        <f t="shared" si="20"/>
        <v>Town Lake Path S</v>
      </c>
      <c r="D135" s="208" t="str">
        <f t="shared" si="20"/>
        <v>Priest Dr</v>
      </c>
      <c r="E135" s="212" t="str">
        <f>IF(ISERROR(MATCH(A135&amp;B135,Data!$T:$T,0)),"",INDEX(Data!$C:$C,MATCH(A135&amp;B135,Data!$T:$T,0)))</f>
        <v>Mick Darcey</v>
      </c>
      <c r="F135" s="50">
        <f>IF(ISERROR(MATCH(A135&amp;B135,Data!$T:$T,0)),"",SUM(G135,H135,I135,J135))</f>
        <v>0</v>
      </c>
      <c r="G135" s="50">
        <f>IF(ISERROR(MATCH($A135&amp;$B135,Data!$T:$T,0)),"",INDEX(errors,IF($B135="AM",1,2)+MATCH(G$1,err_type,0)-1,MATCH($A135,sum_locID,0)))</f>
        <v>0</v>
      </c>
      <c r="H135" s="50">
        <f>IF(ISERROR(MATCH($A135&amp;$B135,Data!$T:$T,0)),"",INDEX(errors,IF($B135="AM",1,2)+MATCH(H$1,err_type,0)-1,MATCH($A135,sum_locID,0)))</f>
        <v>0</v>
      </c>
      <c r="I135" s="50">
        <f>IF(ISERROR(MATCH($A135&amp;$B135,Data!$T:$T,0)),"",INDEX(errors,IF($B135="AM",1,2)+MATCH(I$1,err_type,0)-1,MATCH($A135,sum_locID,0)))</f>
        <v>0</v>
      </c>
      <c r="J135" s="50">
        <f>IF(ISERROR(MATCH($A135&amp;$B135,Data!$T:$T,0)),"",INDEX(errors,IF($B135="AM",1,2)+MATCH(J$1,err_type,0)-1,MATCH($A135,sum_locID,0)))</f>
        <v>0</v>
      </c>
      <c r="K135" s="50">
        <f>IF(ISERROR(MATCH(A135&amp;B135,Data!$T:$T,0)),"",INDEX(err_total,IF(B135="AM",1,2),MATCH(A135,sum_locID,0)))</f>
        <v>0</v>
      </c>
      <c r="L135" s="50" t="str">
        <f>IF(AND($O135,K135&gt;=L$138),$A135&amp;$B135,"")</f>
        <v/>
      </c>
      <c r="M135" s="50" t="str">
        <f>IF(AND($O135,F135&gt;=M$138),$A135&amp;$B135,"")</f>
        <v/>
      </c>
      <c r="O135" s="36" t="b">
        <f t="shared" ref="O135" si="30">IF(LEN(E135)&lt;1,FALSE,TRUE)</f>
        <v>1</v>
      </c>
      <c r="P135" s="36">
        <f>IF(ISNUMBER(P132),P132,0)+IF(AND(ISNUMBER(K135),K135&gt;0),1,0)</f>
        <v>0</v>
      </c>
      <c r="Q135" s="36" t="str">
        <f t="shared" ref="Q135" si="31">A135&amp;B135</f>
        <v>167PM</v>
      </c>
      <c r="R135" s="36">
        <f>SUMIF(Data!T:T,"="&amp;ErrCount!Q135,Data!AK:AK)</f>
        <v>0</v>
      </c>
    </row>
    <row r="136" spans="1:18" x14ac:dyDescent="0.25">
      <c r="A136" s="288"/>
      <c r="B136" s="288"/>
      <c r="C136" s="41"/>
      <c r="D136" s="208"/>
      <c r="E136" s="212"/>
      <c r="F136" s="50"/>
      <c r="G136" s="50"/>
      <c r="H136" s="50"/>
      <c r="I136" s="50"/>
      <c r="J136" s="50"/>
      <c r="K136" s="50"/>
      <c r="L136" s="50"/>
      <c r="M136" s="50"/>
    </row>
    <row r="137" spans="1:18" x14ac:dyDescent="0.25">
      <c r="A137" s="64"/>
      <c r="B137" s="64"/>
      <c r="C137" s="65"/>
      <c r="D137" s="65"/>
      <c r="E137" s="65"/>
      <c r="F137" s="64"/>
      <c r="G137" s="64"/>
      <c r="H137" s="64"/>
      <c r="I137" s="64"/>
      <c r="J137" s="64"/>
      <c r="K137" s="64"/>
    </row>
    <row r="138" spans="1:18" ht="15.6" x14ac:dyDescent="0.3">
      <c r="L138" s="213">
        <v>5</v>
      </c>
      <c r="M138" s="213">
        <v>5</v>
      </c>
      <c r="R138" s="300">
        <f>SUM(R2:R135)</f>
        <v>24</v>
      </c>
    </row>
    <row r="140" spans="1:18" ht="31.2" x14ac:dyDescent="0.3">
      <c r="A140" s="38" t="str">
        <f>A1</f>
        <v>Loc ID</v>
      </c>
      <c r="B140" s="38" t="str">
        <f t="shared" ref="B140:J140" si="32">B1</f>
        <v>AM/PM</v>
      </c>
      <c r="C140" s="38" t="str">
        <f t="shared" si="32"/>
        <v>Location or Intersection: E/W</v>
      </c>
      <c r="D140" s="38" t="str">
        <f t="shared" si="32"/>
        <v>Location or Intersection: N/S</v>
      </c>
      <c r="E140" s="209" t="str">
        <f t="shared" si="32"/>
        <v>Recorder</v>
      </c>
      <c r="F140" s="210" t="str">
        <f t="shared" si="32"/>
        <v>G,H,W,S Errors</v>
      </c>
      <c r="G140" s="211" t="str">
        <f t="shared" si="32"/>
        <v xml:space="preserve">Gender </v>
      </c>
      <c r="H140" s="211" t="str">
        <f t="shared" si="32"/>
        <v>Helmet</v>
      </c>
      <c r="I140" s="211" t="str">
        <f t="shared" si="32"/>
        <v>Wrong way</v>
      </c>
      <c r="J140" s="211" t="str">
        <f t="shared" si="32"/>
        <v>Sidewalk</v>
      </c>
      <c r="K140" s="210" t="str">
        <f>K1</f>
        <v>All Errors</v>
      </c>
    </row>
    <row r="141" spans="1:18" x14ac:dyDescent="0.25">
      <c r="A141" s="212" t="str">
        <f>IF(ISERROR(MATCH($P141,err_ID,0)),"",INDEX(err_count,MATCH($P141,err_ID,0),COLUMN()))</f>
        <v/>
      </c>
      <c r="B141" s="212" t="str">
        <f t="shared" ref="A141:K150" si="33">IF(ISERROR(MATCH($P141,err_ID,0)),"",INDEX(err_count,MATCH($P141,err_ID,0),COLUMN()))</f>
        <v/>
      </c>
      <c r="C141" s="212" t="str">
        <f t="shared" si="33"/>
        <v/>
      </c>
      <c r="D141" s="212" t="str">
        <f t="shared" si="33"/>
        <v/>
      </c>
      <c r="E141" s="212" t="str">
        <f t="shared" si="33"/>
        <v/>
      </c>
      <c r="F141" s="50" t="str">
        <f t="shared" si="33"/>
        <v/>
      </c>
      <c r="G141" s="50" t="str">
        <f t="shared" si="33"/>
        <v/>
      </c>
      <c r="H141" s="50" t="str">
        <f t="shared" si="33"/>
        <v/>
      </c>
      <c r="I141" s="50" t="str">
        <f t="shared" si="33"/>
        <v/>
      </c>
      <c r="J141" s="50" t="str">
        <f t="shared" si="33"/>
        <v/>
      </c>
      <c r="K141" s="50" t="str">
        <f t="shared" si="33"/>
        <v/>
      </c>
      <c r="P141" s="36">
        <v>1</v>
      </c>
    </row>
    <row r="142" spans="1:18" x14ac:dyDescent="0.25">
      <c r="A142" s="212" t="str">
        <f t="shared" si="33"/>
        <v/>
      </c>
      <c r="B142" s="212" t="str">
        <f t="shared" si="33"/>
        <v/>
      </c>
      <c r="C142" s="212" t="str">
        <f t="shared" si="33"/>
        <v/>
      </c>
      <c r="D142" s="212" t="str">
        <f t="shared" si="33"/>
        <v/>
      </c>
      <c r="E142" s="212" t="str">
        <f t="shared" si="33"/>
        <v/>
      </c>
      <c r="F142" s="50" t="str">
        <f t="shared" si="33"/>
        <v/>
      </c>
      <c r="G142" s="50" t="str">
        <f t="shared" si="33"/>
        <v/>
      </c>
      <c r="H142" s="50" t="str">
        <f t="shared" si="33"/>
        <v/>
      </c>
      <c r="I142" s="50" t="str">
        <f t="shared" si="33"/>
        <v/>
      </c>
      <c r="J142" s="50" t="str">
        <f t="shared" si="33"/>
        <v/>
      </c>
      <c r="K142" s="50" t="str">
        <f t="shared" si="33"/>
        <v/>
      </c>
      <c r="P142" s="36">
        <v>2</v>
      </c>
    </row>
    <row r="143" spans="1:18" x14ac:dyDescent="0.25">
      <c r="A143" s="212" t="str">
        <f t="shared" si="33"/>
        <v/>
      </c>
      <c r="B143" s="212" t="str">
        <f t="shared" si="33"/>
        <v/>
      </c>
      <c r="C143" s="212" t="str">
        <f t="shared" si="33"/>
        <v/>
      </c>
      <c r="D143" s="212" t="str">
        <f t="shared" si="33"/>
        <v/>
      </c>
      <c r="E143" s="212" t="str">
        <f t="shared" si="33"/>
        <v/>
      </c>
      <c r="F143" s="50" t="str">
        <f t="shared" si="33"/>
        <v/>
      </c>
      <c r="G143" s="50" t="str">
        <f t="shared" si="33"/>
        <v/>
      </c>
      <c r="H143" s="50" t="str">
        <f t="shared" si="33"/>
        <v/>
      </c>
      <c r="I143" s="50" t="str">
        <f t="shared" si="33"/>
        <v/>
      </c>
      <c r="J143" s="50" t="str">
        <f t="shared" si="33"/>
        <v/>
      </c>
      <c r="K143" s="50" t="str">
        <f t="shared" si="33"/>
        <v/>
      </c>
      <c r="P143" s="36">
        <v>3</v>
      </c>
    </row>
    <row r="144" spans="1:18" x14ac:dyDescent="0.25">
      <c r="A144" s="212" t="str">
        <f t="shared" si="33"/>
        <v/>
      </c>
      <c r="B144" s="212" t="str">
        <f t="shared" si="33"/>
        <v/>
      </c>
      <c r="C144" s="212" t="str">
        <f t="shared" si="33"/>
        <v/>
      </c>
      <c r="D144" s="212" t="str">
        <f t="shared" si="33"/>
        <v/>
      </c>
      <c r="E144" s="212" t="str">
        <f t="shared" si="33"/>
        <v/>
      </c>
      <c r="F144" s="50" t="str">
        <f t="shared" si="33"/>
        <v/>
      </c>
      <c r="G144" s="50" t="str">
        <f t="shared" si="33"/>
        <v/>
      </c>
      <c r="H144" s="50" t="str">
        <f t="shared" si="33"/>
        <v/>
      </c>
      <c r="I144" s="50" t="str">
        <f t="shared" si="33"/>
        <v/>
      </c>
      <c r="J144" s="50" t="str">
        <f t="shared" si="33"/>
        <v/>
      </c>
      <c r="K144" s="50" t="str">
        <f t="shared" si="33"/>
        <v/>
      </c>
      <c r="P144" s="36">
        <v>4</v>
      </c>
    </row>
    <row r="145" spans="1:16" x14ac:dyDescent="0.25">
      <c r="A145" s="212" t="str">
        <f t="shared" si="33"/>
        <v/>
      </c>
      <c r="B145" s="212" t="str">
        <f t="shared" si="33"/>
        <v/>
      </c>
      <c r="C145" s="212" t="str">
        <f t="shared" si="33"/>
        <v/>
      </c>
      <c r="D145" s="212" t="str">
        <f t="shared" si="33"/>
        <v/>
      </c>
      <c r="E145" s="212" t="str">
        <f t="shared" si="33"/>
        <v/>
      </c>
      <c r="F145" s="50" t="str">
        <f t="shared" si="33"/>
        <v/>
      </c>
      <c r="G145" s="50" t="str">
        <f t="shared" si="33"/>
        <v/>
      </c>
      <c r="H145" s="50" t="str">
        <f t="shared" si="33"/>
        <v/>
      </c>
      <c r="I145" s="50" t="str">
        <f t="shared" si="33"/>
        <v/>
      </c>
      <c r="J145" s="50" t="str">
        <f t="shared" si="33"/>
        <v/>
      </c>
      <c r="K145" s="50" t="str">
        <f t="shared" si="33"/>
        <v/>
      </c>
      <c r="P145" s="36">
        <v>5</v>
      </c>
    </row>
    <row r="146" spans="1:16" x14ac:dyDescent="0.25">
      <c r="A146" s="212" t="str">
        <f t="shared" si="33"/>
        <v/>
      </c>
      <c r="B146" s="212" t="str">
        <f t="shared" si="33"/>
        <v/>
      </c>
      <c r="C146" s="212" t="str">
        <f t="shared" si="33"/>
        <v/>
      </c>
      <c r="D146" s="212" t="str">
        <f t="shared" si="33"/>
        <v/>
      </c>
      <c r="E146" s="212" t="str">
        <f t="shared" si="33"/>
        <v/>
      </c>
      <c r="F146" s="50" t="str">
        <f t="shared" si="33"/>
        <v/>
      </c>
      <c r="G146" s="50" t="str">
        <f t="shared" si="33"/>
        <v/>
      </c>
      <c r="H146" s="50" t="str">
        <f t="shared" si="33"/>
        <v/>
      </c>
      <c r="I146" s="50" t="str">
        <f t="shared" si="33"/>
        <v/>
      </c>
      <c r="J146" s="50" t="str">
        <f t="shared" si="33"/>
        <v/>
      </c>
      <c r="K146" s="50" t="str">
        <f t="shared" si="33"/>
        <v/>
      </c>
      <c r="P146" s="36">
        <v>6</v>
      </c>
    </row>
    <row r="147" spans="1:16" x14ac:dyDescent="0.25">
      <c r="A147" s="212" t="str">
        <f t="shared" si="33"/>
        <v/>
      </c>
      <c r="B147" s="212" t="str">
        <f t="shared" si="33"/>
        <v/>
      </c>
      <c r="C147" s="212" t="str">
        <f t="shared" si="33"/>
        <v/>
      </c>
      <c r="D147" s="212" t="str">
        <f t="shared" si="33"/>
        <v/>
      </c>
      <c r="E147" s="212" t="str">
        <f t="shared" si="33"/>
        <v/>
      </c>
      <c r="F147" s="50" t="str">
        <f t="shared" si="33"/>
        <v/>
      </c>
      <c r="G147" s="50" t="str">
        <f t="shared" si="33"/>
        <v/>
      </c>
      <c r="H147" s="50" t="str">
        <f t="shared" si="33"/>
        <v/>
      </c>
      <c r="I147" s="50" t="str">
        <f t="shared" si="33"/>
        <v/>
      </c>
      <c r="J147" s="50" t="str">
        <f t="shared" si="33"/>
        <v/>
      </c>
      <c r="K147" s="50" t="str">
        <f t="shared" si="33"/>
        <v/>
      </c>
      <c r="P147" s="36">
        <v>7</v>
      </c>
    </row>
    <row r="148" spans="1:16" x14ac:dyDescent="0.25">
      <c r="A148" s="212" t="str">
        <f t="shared" si="33"/>
        <v/>
      </c>
      <c r="B148" s="212" t="str">
        <f t="shared" si="33"/>
        <v/>
      </c>
      <c r="C148" s="212" t="str">
        <f t="shared" si="33"/>
        <v/>
      </c>
      <c r="D148" s="212" t="str">
        <f t="shared" si="33"/>
        <v/>
      </c>
      <c r="E148" s="212" t="str">
        <f t="shared" si="33"/>
        <v/>
      </c>
      <c r="F148" s="50" t="str">
        <f t="shared" si="33"/>
        <v/>
      </c>
      <c r="G148" s="50" t="str">
        <f t="shared" si="33"/>
        <v/>
      </c>
      <c r="H148" s="50" t="str">
        <f t="shared" si="33"/>
        <v/>
      </c>
      <c r="I148" s="50" t="str">
        <f t="shared" si="33"/>
        <v/>
      </c>
      <c r="J148" s="50" t="str">
        <f t="shared" si="33"/>
        <v/>
      </c>
      <c r="K148" s="50" t="str">
        <f t="shared" si="33"/>
        <v/>
      </c>
      <c r="P148" s="36">
        <v>8</v>
      </c>
    </row>
    <row r="149" spans="1:16" x14ac:dyDescent="0.25">
      <c r="A149" s="212" t="str">
        <f t="shared" si="33"/>
        <v/>
      </c>
      <c r="B149" s="212" t="str">
        <f t="shared" si="33"/>
        <v/>
      </c>
      <c r="C149" s="212" t="str">
        <f t="shared" si="33"/>
        <v/>
      </c>
      <c r="D149" s="212" t="str">
        <f t="shared" si="33"/>
        <v/>
      </c>
      <c r="E149" s="212" t="str">
        <f t="shared" si="33"/>
        <v/>
      </c>
      <c r="F149" s="50" t="str">
        <f t="shared" si="33"/>
        <v/>
      </c>
      <c r="G149" s="50" t="str">
        <f t="shared" si="33"/>
        <v/>
      </c>
      <c r="H149" s="50" t="str">
        <f t="shared" si="33"/>
        <v/>
      </c>
      <c r="I149" s="50" t="str">
        <f t="shared" si="33"/>
        <v/>
      </c>
      <c r="J149" s="50" t="str">
        <f t="shared" si="33"/>
        <v/>
      </c>
      <c r="K149" s="50" t="str">
        <f t="shared" si="33"/>
        <v/>
      </c>
      <c r="P149" s="36">
        <v>9</v>
      </c>
    </row>
    <row r="150" spans="1:16" x14ac:dyDescent="0.25">
      <c r="A150" s="212" t="str">
        <f t="shared" si="33"/>
        <v/>
      </c>
      <c r="B150" s="212" t="str">
        <f t="shared" si="33"/>
        <v/>
      </c>
      <c r="C150" s="212" t="str">
        <f t="shared" si="33"/>
        <v/>
      </c>
      <c r="D150" s="212" t="str">
        <f t="shared" si="33"/>
        <v/>
      </c>
      <c r="E150" s="212" t="str">
        <f t="shared" si="33"/>
        <v/>
      </c>
      <c r="F150" s="50" t="str">
        <f t="shared" si="33"/>
        <v/>
      </c>
      <c r="G150" s="50" t="str">
        <f t="shared" si="33"/>
        <v/>
      </c>
      <c r="H150" s="50" t="str">
        <f t="shared" si="33"/>
        <v/>
      </c>
      <c r="I150" s="50" t="str">
        <f t="shared" si="33"/>
        <v/>
      </c>
      <c r="J150" s="50" t="str">
        <f t="shared" si="33"/>
        <v/>
      </c>
      <c r="K150" s="50" t="str">
        <f t="shared" si="33"/>
        <v/>
      </c>
      <c r="P150" s="36">
        <v>10</v>
      </c>
    </row>
    <row r="151" spans="1:16" x14ac:dyDescent="0.25">
      <c r="A151" s="212" t="str">
        <f t="shared" ref="A151:K160" si="34">IF(ISERROR(MATCH($P151,err_ID,0)),"",INDEX(err_count,MATCH($P151,err_ID,0),COLUMN()))</f>
        <v/>
      </c>
      <c r="B151" s="212" t="str">
        <f t="shared" si="34"/>
        <v/>
      </c>
      <c r="C151" s="212" t="str">
        <f t="shared" si="34"/>
        <v/>
      </c>
      <c r="D151" s="212" t="str">
        <f t="shared" si="34"/>
        <v/>
      </c>
      <c r="E151" s="212" t="str">
        <f t="shared" si="34"/>
        <v/>
      </c>
      <c r="F151" s="50" t="str">
        <f t="shared" si="34"/>
        <v/>
      </c>
      <c r="G151" s="50" t="str">
        <f t="shared" si="34"/>
        <v/>
      </c>
      <c r="H151" s="50" t="str">
        <f t="shared" si="34"/>
        <v/>
      </c>
      <c r="I151" s="50" t="str">
        <f t="shared" si="34"/>
        <v/>
      </c>
      <c r="J151" s="50" t="str">
        <f t="shared" si="34"/>
        <v/>
      </c>
      <c r="K151" s="50" t="str">
        <f t="shared" si="34"/>
        <v/>
      </c>
      <c r="P151" s="36">
        <v>11</v>
      </c>
    </row>
    <row r="152" spans="1:16" x14ac:dyDescent="0.25">
      <c r="A152" s="212" t="str">
        <f t="shared" si="34"/>
        <v/>
      </c>
      <c r="B152" s="212" t="str">
        <f t="shared" si="34"/>
        <v/>
      </c>
      <c r="C152" s="212" t="str">
        <f t="shared" si="34"/>
        <v/>
      </c>
      <c r="D152" s="212" t="str">
        <f t="shared" si="34"/>
        <v/>
      </c>
      <c r="E152" s="212" t="str">
        <f t="shared" si="34"/>
        <v/>
      </c>
      <c r="F152" s="50" t="str">
        <f t="shared" si="34"/>
        <v/>
      </c>
      <c r="G152" s="50" t="str">
        <f t="shared" si="34"/>
        <v/>
      </c>
      <c r="H152" s="50" t="str">
        <f t="shared" si="34"/>
        <v/>
      </c>
      <c r="I152" s="50" t="str">
        <f t="shared" si="34"/>
        <v/>
      </c>
      <c r="J152" s="50" t="str">
        <f t="shared" si="34"/>
        <v/>
      </c>
      <c r="K152" s="50" t="str">
        <f t="shared" si="34"/>
        <v/>
      </c>
      <c r="P152" s="36">
        <v>12</v>
      </c>
    </row>
    <row r="153" spans="1:16" x14ac:dyDescent="0.25">
      <c r="A153" s="212" t="str">
        <f t="shared" si="34"/>
        <v/>
      </c>
      <c r="B153" s="212" t="str">
        <f t="shared" si="34"/>
        <v/>
      </c>
      <c r="C153" s="212" t="str">
        <f t="shared" si="34"/>
        <v/>
      </c>
      <c r="D153" s="212" t="str">
        <f t="shared" si="34"/>
        <v/>
      </c>
      <c r="E153" s="212" t="str">
        <f t="shared" si="34"/>
        <v/>
      </c>
      <c r="F153" s="50" t="str">
        <f t="shared" si="34"/>
        <v/>
      </c>
      <c r="G153" s="50" t="str">
        <f t="shared" si="34"/>
        <v/>
      </c>
      <c r="H153" s="50" t="str">
        <f t="shared" si="34"/>
        <v/>
      </c>
      <c r="I153" s="50" t="str">
        <f t="shared" si="34"/>
        <v/>
      </c>
      <c r="J153" s="50" t="str">
        <f t="shared" si="34"/>
        <v/>
      </c>
      <c r="K153" s="50" t="str">
        <f t="shared" si="34"/>
        <v/>
      </c>
      <c r="P153" s="36">
        <v>13</v>
      </c>
    </row>
    <row r="154" spans="1:16" x14ac:dyDescent="0.25">
      <c r="A154" s="212" t="str">
        <f t="shared" si="34"/>
        <v/>
      </c>
      <c r="B154" s="212" t="str">
        <f t="shared" si="34"/>
        <v/>
      </c>
      <c r="C154" s="212" t="str">
        <f t="shared" si="34"/>
        <v/>
      </c>
      <c r="D154" s="212" t="str">
        <f t="shared" si="34"/>
        <v/>
      </c>
      <c r="E154" s="212" t="str">
        <f t="shared" si="34"/>
        <v/>
      </c>
      <c r="F154" s="50" t="str">
        <f t="shared" si="34"/>
        <v/>
      </c>
      <c r="G154" s="50" t="str">
        <f t="shared" si="34"/>
        <v/>
      </c>
      <c r="H154" s="50" t="str">
        <f t="shared" si="34"/>
        <v/>
      </c>
      <c r="I154" s="50" t="str">
        <f t="shared" si="34"/>
        <v/>
      </c>
      <c r="J154" s="50" t="str">
        <f t="shared" si="34"/>
        <v/>
      </c>
      <c r="K154" s="50" t="str">
        <f t="shared" si="34"/>
        <v/>
      </c>
      <c r="P154" s="36">
        <v>14</v>
      </c>
    </row>
    <row r="155" spans="1:16" x14ac:dyDescent="0.25">
      <c r="A155" s="212" t="str">
        <f t="shared" si="34"/>
        <v/>
      </c>
      <c r="B155" s="212" t="str">
        <f t="shared" si="34"/>
        <v/>
      </c>
      <c r="C155" s="212" t="str">
        <f t="shared" si="34"/>
        <v/>
      </c>
      <c r="D155" s="212" t="str">
        <f t="shared" si="34"/>
        <v/>
      </c>
      <c r="E155" s="212" t="str">
        <f t="shared" si="34"/>
        <v/>
      </c>
      <c r="F155" s="50" t="str">
        <f t="shared" si="34"/>
        <v/>
      </c>
      <c r="G155" s="50" t="str">
        <f t="shared" si="34"/>
        <v/>
      </c>
      <c r="H155" s="50" t="str">
        <f t="shared" si="34"/>
        <v/>
      </c>
      <c r="I155" s="50" t="str">
        <f t="shared" si="34"/>
        <v/>
      </c>
      <c r="J155" s="50" t="str">
        <f t="shared" si="34"/>
        <v/>
      </c>
      <c r="K155" s="50" t="str">
        <f t="shared" si="34"/>
        <v/>
      </c>
      <c r="P155" s="36">
        <v>15</v>
      </c>
    </row>
    <row r="156" spans="1:16" x14ac:dyDescent="0.25">
      <c r="A156" s="212" t="str">
        <f t="shared" si="34"/>
        <v/>
      </c>
      <c r="B156" s="212" t="str">
        <f t="shared" si="34"/>
        <v/>
      </c>
      <c r="C156" s="212" t="str">
        <f t="shared" si="34"/>
        <v/>
      </c>
      <c r="D156" s="212" t="str">
        <f t="shared" si="34"/>
        <v/>
      </c>
      <c r="E156" s="212" t="str">
        <f t="shared" si="34"/>
        <v/>
      </c>
      <c r="F156" s="50" t="str">
        <f t="shared" si="34"/>
        <v/>
      </c>
      <c r="G156" s="50" t="str">
        <f t="shared" si="34"/>
        <v/>
      </c>
      <c r="H156" s="50" t="str">
        <f t="shared" si="34"/>
        <v/>
      </c>
      <c r="I156" s="50" t="str">
        <f t="shared" si="34"/>
        <v/>
      </c>
      <c r="J156" s="50" t="str">
        <f t="shared" si="34"/>
        <v/>
      </c>
      <c r="K156" s="50" t="str">
        <f t="shared" si="34"/>
        <v/>
      </c>
      <c r="P156" s="36">
        <v>16</v>
      </c>
    </row>
    <row r="157" spans="1:16" x14ac:dyDescent="0.25">
      <c r="A157" s="212" t="str">
        <f t="shared" si="34"/>
        <v/>
      </c>
      <c r="B157" s="212" t="str">
        <f t="shared" si="34"/>
        <v/>
      </c>
      <c r="C157" s="212" t="str">
        <f t="shared" si="34"/>
        <v/>
      </c>
      <c r="D157" s="212" t="str">
        <f t="shared" si="34"/>
        <v/>
      </c>
      <c r="E157" s="212" t="str">
        <f t="shared" si="34"/>
        <v/>
      </c>
      <c r="F157" s="50" t="str">
        <f t="shared" si="34"/>
        <v/>
      </c>
      <c r="G157" s="50" t="str">
        <f t="shared" si="34"/>
        <v/>
      </c>
      <c r="H157" s="50" t="str">
        <f t="shared" si="34"/>
        <v/>
      </c>
      <c r="I157" s="50" t="str">
        <f t="shared" si="34"/>
        <v/>
      </c>
      <c r="J157" s="50" t="str">
        <f t="shared" si="34"/>
        <v/>
      </c>
      <c r="K157" s="50" t="str">
        <f t="shared" si="34"/>
        <v/>
      </c>
      <c r="P157" s="36">
        <v>17</v>
      </c>
    </row>
    <row r="158" spans="1:16" x14ac:dyDescent="0.25">
      <c r="A158" s="212" t="str">
        <f t="shared" si="34"/>
        <v/>
      </c>
      <c r="B158" s="212" t="str">
        <f t="shared" si="34"/>
        <v/>
      </c>
      <c r="C158" s="212" t="str">
        <f t="shared" si="34"/>
        <v/>
      </c>
      <c r="D158" s="212" t="str">
        <f t="shared" si="34"/>
        <v/>
      </c>
      <c r="E158" s="212" t="str">
        <f t="shared" si="34"/>
        <v/>
      </c>
      <c r="F158" s="50" t="str">
        <f t="shared" si="34"/>
        <v/>
      </c>
      <c r="G158" s="50" t="str">
        <f t="shared" si="34"/>
        <v/>
      </c>
      <c r="H158" s="50" t="str">
        <f t="shared" si="34"/>
        <v/>
      </c>
      <c r="I158" s="50" t="str">
        <f t="shared" si="34"/>
        <v/>
      </c>
      <c r="J158" s="50" t="str">
        <f t="shared" si="34"/>
        <v/>
      </c>
      <c r="K158" s="50" t="str">
        <f t="shared" si="34"/>
        <v/>
      </c>
      <c r="P158" s="36">
        <v>18</v>
      </c>
    </row>
    <row r="159" spans="1:16" x14ac:dyDescent="0.25">
      <c r="A159" s="212" t="str">
        <f t="shared" si="34"/>
        <v/>
      </c>
      <c r="B159" s="212" t="str">
        <f t="shared" si="34"/>
        <v/>
      </c>
      <c r="C159" s="212" t="str">
        <f t="shared" si="34"/>
        <v/>
      </c>
      <c r="D159" s="212" t="str">
        <f t="shared" si="34"/>
        <v/>
      </c>
      <c r="E159" s="212" t="str">
        <f t="shared" si="34"/>
        <v/>
      </c>
      <c r="F159" s="50" t="str">
        <f t="shared" si="34"/>
        <v/>
      </c>
      <c r="G159" s="50" t="str">
        <f t="shared" si="34"/>
        <v/>
      </c>
      <c r="H159" s="50" t="str">
        <f t="shared" si="34"/>
        <v/>
      </c>
      <c r="I159" s="50" t="str">
        <f t="shared" si="34"/>
        <v/>
      </c>
      <c r="J159" s="50" t="str">
        <f t="shared" si="34"/>
        <v/>
      </c>
      <c r="K159" s="50" t="str">
        <f t="shared" si="34"/>
        <v/>
      </c>
      <c r="P159" s="36">
        <v>19</v>
      </c>
    </row>
    <row r="160" spans="1:16" x14ac:dyDescent="0.25">
      <c r="A160" s="36" t="str">
        <f t="shared" si="34"/>
        <v/>
      </c>
      <c r="B160" s="36" t="str">
        <f t="shared" si="34"/>
        <v/>
      </c>
      <c r="C160" s="36" t="str">
        <f t="shared" si="34"/>
        <v/>
      </c>
      <c r="D160" s="36" t="str">
        <f t="shared" si="34"/>
        <v/>
      </c>
      <c r="E160" s="36" t="str">
        <f t="shared" si="34"/>
        <v/>
      </c>
      <c r="F160" s="37" t="str">
        <f t="shared" si="34"/>
        <v/>
      </c>
      <c r="G160" s="37" t="str">
        <f t="shared" si="34"/>
        <v/>
      </c>
      <c r="H160" s="37" t="str">
        <f t="shared" si="34"/>
        <v/>
      </c>
      <c r="I160" s="37" t="str">
        <f t="shared" si="34"/>
        <v/>
      </c>
      <c r="J160" s="37" t="str">
        <f t="shared" si="34"/>
        <v/>
      </c>
      <c r="K160" s="37" t="str">
        <f t="shared" si="34"/>
        <v/>
      </c>
      <c r="P160" s="36">
        <v>20</v>
      </c>
    </row>
    <row r="161" spans="1:16" x14ac:dyDescent="0.25">
      <c r="A161" s="36" t="str">
        <f t="shared" ref="A161:K170" si="35">IF(ISERROR(MATCH($P161,err_ID,0)),"",INDEX(err_count,MATCH($P161,err_ID,0),COLUMN()))</f>
        <v/>
      </c>
      <c r="B161" s="36" t="str">
        <f t="shared" si="35"/>
        <v/>
      </c>
      <c r="C161" s="36" t="str">
        <f t="shared" si="35"/>
        <v/>
      </c>
      <c r="D161" s="36" t="str">
        <f t="shared" si="35"/>
        <v/>
      </c>
      <c r="E161" s="36" t="str">
        <f t="shared" si="35"/>
        <v/>
      </c>
      <c r="F161" s="37" t="str">
        <f t="shared" si="35"/>
        <v/>
      </c>
      <c r="G161" s="37" t="str">
        <f t="shared" si="35"/>
        <v/>
      </c>
      <c r="H161" s="37" t="str">
        <f t="shared" si="35"/>
        <v/>
      </c>
      <c r="I161" s="37" t="str">
        <f t="shared" si="35"/>
        <v/>
      </c>
      <c r="J161" s="37" t="str">
        <f t="shared" si="35"/>
        <v/>
      </c>
      <c r="K161" s="37" t="str">
        <f t="shared" si="35"/>
        <v/>
      </c>
      <c r="P161" s="36">
        <v>21</v>
      </c>
    </row>
    <row r="162" spans="1:16" x14ac:dyDescent="0.25">
      <c r="A162" s="36" t="str">
        <f t="shared" si="35"/>
        <v/>
      </c>
      <c r="B162" s="36" t="str">
        <f t="shared" si="35"/>
        <v/>
      </c>
      <c r="C162" s="36" t="str">
        <f t="shared" si="35"/>
        <v/>
      </c>
      <c r="D162" s="36" t="str">
        <f t="shared" si="35"/>
        <v/>
      </c>
      <c r="E162" s="36" t="str">
        <f t="shared" si="35"/>
        <v/>
      </c>
      <c r="F162" s="37" t="str">
        <f t="shared" si="35"/>
        <v/>
      </c>
      <c r="G162" s="37" t="str">
        <f t="shared" si="35"/>
        <v/>
      </c>
      <c r="H162" s="37" t="str">
        <f t="shared" si="35"/>
        <v/>
      </c>
      <c r="I162" s="37" t="str">
        <f t="shared" si="35"/>
        <v/>
      </c>
      <c r="J162" s="37" t="str">
        <f t="shared" si="35"/>
        <v/>
      </c>
      <c r="K162" s="37" t="str">
        <f t="shared" si="35"/>
        <v/>
      </c>
      <c r="P162" s="36">
        <v>22</v>
      </c>
    </row>
    <row r="163" spans="1:16" x14ac:dyDescent="0.25">
      <c r="A163" s="36" t="str">
        <f t="shared" si="35"/>
        <v/>
      </c>
      <c r="B163" s="36" t="str">
        <f t="shared" si="35"/>
        <v/>
      </c>
      <c r="C163" s="36" t="str">
        <f t="shared" si="35"/>
        <v/>
      </c>
      <c r="D163" s="36" t="str">
        <f t="shared" si="35"/>
        <v/>
      </c>
      <c r="E163" s="36" t="str">
        <f t="shared" si="35"/>
        <v/>
      </c>
      <c r="F163" s="37" t="str">
        <f t="shared" si="35"/>
        <v/>
      </c>
      <c r="G163" s="37" t="str">
        <f t="shared" si="35"/>
        <v/>
      </c>
      <c r="H163" s="37" t="str">
        <f t="shared" si="35"/>
        <v/>
      </c>
      <c r="I163" s="37" t="str">
        <f t="shared" si="35"/>
        <v/>
      </c>
      <c r="J163" s="37" t="str">
        <f t="shared" si="35"/>
        <v/>
      </c>
      <c r="K163" s="37" t="str">
        <f t="shared" si="35"/>
        <v/>
      </c>
      <c r="P163" s="36">
        <v>23</v>
      </c>
    </row>
    <row r="164" spans="1:16" x14ac:dyDescent="0.25">
      <c r="A164" s="36" t="str">
        <f t="shared" si="35"/>
        <v/>
      </c>
      <c r="B164" s="36" t="str">
        <f t="shared" si="35"/>
        <v/>
      </c>
      <c r="C164" s="36" t="str">
        <f t="shared" si="35"/>
        <v/>
      </c>
      <c r="D164" s="36" t="str">
        <f t="shared" si="35"/>
        <v/>
      </c>
      <c r="E164" s="36" t="str">
        <f t="shared" si="35"/>
        <v/>
      </c>
      <c r="F164" s="37" t="str">
        <f t="shared" si="35"/>
        <v/>
      </c>
      <c r="G164" s="37" t="str">
        <f t="shared" si="35"/>
        <v/>
      </c>
      <c r="H164" s="37" t="str">
        <f t="shared" si="35"/>
        <v/>
      </c>
      <c r="I164" s="37" t="str">
        <f t="shared" si="35"/>
        <v/>
      </c>
      <c r="J164" s="37" t="str">
        <f t="shared" si="35"/>
        <v/>
      </c>
      <c r="K164" s="37" t="str">
        <f t="shared" si="35"/>
        <v/>
      </c>
      <c r="P164" s="36">
        <v>24</v>
      </c>
    </row>
    <row r="165" spans="1:16" x14ac:dyDescent="0.25">
      <c r="A165" s="36" t="str">
        <f t="shared" si="35"/>
        <v/>
      </c>
      <c r="B165" s="36" t="str">
        <f t="shared" si="35"/>
        <v/>
      </c>
      <c r="C165" s="36" t="str">
        <f t="shared" si="35"/>
        <v/>
      </c>
      <c r="D165" s="36" t="str">
        <f t="shared" si="35"/>
        <v/>
      </c>
      <c r="E165" s="36" t="str">
        <f t="shared" si="35"/>
        <v/>
      </c>
      <c r="F165" s="37" t="str">
        <f t="shared" si="35"/>
        <v/>
      </c>
      <c r="G165" s="37" t="str">
        <f t="shared" si="35"/>
        <v/>
      </c>
      <c r="H165" s="37" t="str">
        <f t="shared" si="35"/>
        <v/>
      </c>
      <c r="I165" s="37" t="str">
        <f t="shared" si="35"/>
        <v/>
      </c>
      <c r="J165" s="37" t="str">
        <f t="shared" si="35"/>
        <v/>
      </c>
      <c r="K165" s="37" t="str">
        <f t="shared" si="35"/>
        <v/>
      </c>
      <c r="P165" s="36">
        <v>25</v>
      </c>
    </row>
    <row r="166" spans="1:16" x14ac:dyDescent="0.25">
      <c r="A166" s="36" t="str">
        <f t="shared" si="35"/>
        <v/>
      </c>
      <c r="B166" s="36" t="str">
        <f t="shared" si="35"/>
        <v/>
      </c>
      <c r="C166" s="36" t="str">
        <f t="shared" si="35"/>
        <v/>
      </c>
      <c r="D166" s="36" t="str">
        <f t="shared" si="35"/>
        <v/>
      </c>
      <c r="E166" s="36" t="str">
        <f t="shared" si="35"/>
        <v/>
      </c>
      <c r="F166" s="37" t="str">
        <f t="shared" si="35"/>
        <v/>
      </c>
      <c r="G166" s="37" t="str">
        <f t="shared" si="35"/>
        <v/>
      </c>
      <c r="H166" s="37" t="str">
        <f t="shared" si="35"/>
        <v/>
      </c>
      <c r="I166" s="37" t="str">
        <f t="shared" si="35"/>
        <v/>
      </c>
      <c r="J166" s="37" t="str">
        <f t="shared" si="35"/>
        <v/>
      </c>
      <c r="K166" s="37" t="str">
        <f t="shared" si="35"/>
        <v/>
      </c>
      <c r="P166" s="36">
        <v>26</v>
      </c>
    </row>
    <row r="167" spans="1:16" x14ac:dyDescent="0.25">
      <c r="A167" s="36" t="str">
        <f t="shared" si="35"/>
        <v/>
      </c>
      <c r="B167" s="36" t="str">
        <f t="shared" si="35"/>
        <v/>
      </c>
      <c r="C167" s="36" t="str">
        <f t="shared" si="35"/>
        <v/>
      </c>
      <c r="D167" s="36" t="str">
        <f t="shared" si="35"/>
        <v/>
      </c>
      <c r="E167" s="36" t="str">
        <f t="shared" si="35"/>
        <v/>
      </c>
      <c r="F167" s="37" t="str">
        <f t="shared" si="35"/>
        <v/>
      </c>
      <c r="G167" s="37" t="str">
        <f t="shared" si="35"/>
        <v/>
      </c>
      <c r="H167" s="37" t="str">
        <f t="shared" si="35"/>
        <v/>
      </c>
      <c r="I167" s="37" t="str">
        <f t="shared" si="35"/>
        <v/>
      </c>
      <c r="J167" s="37" t="str">
        <f t="shared" si="35"/>
        <v/>
      </c>
      <c r="K167" s="37" t="str">
        <f t="shared" si="35"/>
        <v/>
      </c>
      <c r="P167" s="36">
        <v>27</v>
      </c>
    </row>
    <row r="168" spans="1:16" x14ac:dyDescent="0.25">
      <c r="A168" s="36" t="str">
        <f t="shared" si="35"/>
        <v/>
      </c>
      <c r="B168" s="36" t="str">
        <f t="shared" si="35"/>
        <v/>
      </c>
      <c r="C168" s="36" t="str">
        <f t="shared" si="35"/>
        <v/>
      </c>
      <c r="D168" s="36" t="str">
        <f t="shared" si="35"/>
        <v/>
      </c>
      <c r="E168" s="36" t="str">
        <f t="shared" si="35"/>
        <v/>
      </c>
      <c r="F168" s="37" t="str">
        <f t="shared" si="35"/>
        <v/>
      </c>
      <c r="G168" s="37" t="str">
        <f t="shared" si="35"/>
        <v/>
      </c>
      <c r="H168" s="37" t="str">
        <f t="shared" si="35"/>
        <v/>
      </c>
      <c r="I168" s="37" t="str">
        <f t="shared" si="35"/>
        <v/>
      </c>
      <c r="J168" s="37" t="str">
        <f t="shared" si="35"/>
        <v/>
      </c>
      <c r="K168" s="37" t="str">
        <f t="shared" si="35"/>
        <v/>
      </c>
      <c r="P168" s="36">
        <v>28</v>
      </c>
    </row>
    <row r="169" spans="1:16" x14ac:dyDescent="0.25">
      <c r="A169" s="36" t="str">
        <f t="shared" si="35"/>
        <v/>
      </c>
      <c r="B169" s="36" t="str">
        <f t="shared" si="35"/>
        <v/>
      </c>
      <c r="C169" s="36" t="str">
        <f t="shared" si="35"/>
        <v/>
      </c>
      <c r="D169" s="36" t="str">
        <f t="shared" si="35"/>
        <v/>
      </c>
      <c r="E169" s="36" t="str">
        <f t="shared" si="35"/>
        <v/>
      </c>
      <c r="F169" s="37" t="str">
        <f t="shared" si="35"/>
        <v/>
      </c>
      <c r="G169" s="37" t="str">
        <f t="shared" si="35"/>
        <v/>
      </c>
      <c r="H169" s="37" t="str">
        <f t="shared" si="35"/>
        <v/>
      </c>
      <c r="I169" s="37" t="str">
        <f t="shared" si="35"/>
        <v/>
      </c>
      <c r="J169" s="37" t="str">
        <f t="shared" si="35"/>
        <v/>
      </c>
      <c r="K169" s="37" t="str">
        <f t="shared" si="35"/>
        <v/>
      </c>
      <c r="P169" s="36">
        <v>29</v>
      </c>
    </row>
    <row r="170" spans="1:16" x14ac:dyDescent="0.25">
      <c r="A170" s="36" t="str">
        <f t="shared" si="35"/>
        <v/>
      </c>
      <c r="B170" s="36" t="str">
        <f t="shared" si="35"/>
        <v/>
      </c>
      <c r="C170" s="36" t="str">
        <f t="shared" si="35"/>
        <v/>
      </c>
      <c r="D170" s="36" t="str">
        <f t="shared" si="35"/>
        <v/>
      </c>
      <c r="E170" s="36" t="str">
        <f t="shared" si="35"/>
        <v/>
      </c>
      <c r="F170" s="37" t="str">
        <f t="shared" si="35"/>
        <v/>
      </c>
      <c r="G170" s="37" t="str">
        <f t="shared" si="35"/>
        <v/>
      </c>
      <c r="H170" s="37" t="str">
        <f t="shared" si="35"/>
        <v/>
      </c>
      <c r="I170" s="37" t="str">
        <f t="shared" si="35"/>
        <v/>
      </c>
      <c r="J170" s="37" t="str">
        <f t="shared" si="35"/>
        <v/>
      </c>
      <c r="K170" s="37" t="str">
        <f t="shared" si="35"/>
        <v/>
      </c>
      <c r="P170" s="36">
        <v>30</v>
      </c>
    </row>
    <row r="172" spans="1:16" s="289" customFormat="1" x14ac:dyDescent="0.25">
      <c r="A172" s="290"/>
      <c r="B172" s="290"/>
      <c r="C172" s="290"/>
      <c r="D172" s="290"/>
      <c r="E172" s="290"/>
      <c r="F172" s="290" t="s">
        <v>52</v>
      </c>
      <c r="G172" s="290" t="str">
        <f>G1</f>
        <v xml:space="preserve">Gender </v>
      </c>
      <c r="H172" s="290" t="str">
        <f t="shared" ref="H172:J172" si="36">H1</f>
        <v>Helmet</v>
      </c>
      <c r="I172" s="290" t="str">
        <f t="shared" si="36"/>
        <v>Wrong way</v>
      </c>
      <c r="J172" s="290" t="str">
        <f t="shared" si="36"/>
        <v>Sidewalk</v>
      </c>
    </row>
    <row r="173" spans="1:16" x14ac:dyDescent="0.25">
      <c r="A173" s="212" t="s">
        <v>696</v>
      </c>
      <c r="B173" s="212"/>
      <c r="C173" s="212"/>
      <c r="D173" s="212"/>
      <c r="E173" s="212"/>
      <c r="F173" s="50">
        <f>COUNTA(Data!H:H)-1-COUNT(Data!H:H)</f>
        <v>0</v>
      </c>
      <c r="G173" s="50">
        <f>COUNTA(Data!I:I)-1-COUNT(Data!I:I)</f>
        <v>0</v>
      </c>
      <c r="H173" s="50">
        <f>COUNTA(Data!J:J)-1-COUNT(Data!J:J)</f>
        <v>0</v>
      </c>
      <c r="I173" s="50">
        <f>COUNTA(Data!K:K)-1-COUNT(Data!K:K)</f>
        <v>0</v>
      </c>
      <c r="J173"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zoomScale="80" zoomScaleNormal="80" workbookViewId="0">
      <selection activeCell="M2" sqref="M2"/>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1029</v>
      </c>
      <c r="B1" s="236" t="s">
        <v>68</v>
      </c>
      <c r="C1" s="236" t="s">
        <v>56</v>
      </c>
      <c r="D1" s="236" t="s">
        <v>63</v>
      </c>
      <c r="E1" s="236"/>
      <c r="F1" s="199" t="s">
        <v>58</v>
      </c>
      <c r="G1" s="199" t="s">
        <v>59</v>
      </c>
      <c r="H1" s="199" t="s">
        <v>69</v>
      </c>
      <c r="I1" s="199" t="s">
        <v>52</v>
      </c>
      <c r="J1" s="199" t="s">
        <v>70</v>
      </c>
      <c r="K1" s="199" t="s">
        <v>17</v>
      </c>
      <c r="L1" s="199" t="s">
        <v>18</v>
      </c>
      <c r="M1" s="199" t="s">
        <v>6</v>
      </c>
      <c r="N1" s="237" t="s">
        <v>71</v>
      </c>
      <c r="O1" s="236" t="s">
        <v>72</v>
      </c>
      <c r="P1" s="315" t="s">
        <v>1027</v>
      </c>
      <c r="Q1" s="317" t="s">
        <v>720</v>
      </c>
      <c r="R1" s="316" t="s">
        <v>1030</v>
      </c>
      <c r="S1" s="316" t="s">
        <v>1031</v>
      </c>
      <c r="T1" s="316" t="s">
        <v>1032</v>
      </c>
      <c r="U1" s="316" t="s">
        <v>1033</v>
      </c>
    </row>
    <row r="2" spans="1:21" x14ac:dyDescent="0.25">
      <c r="A2" s="51">
        <v>1</v>
      </c>
      <c r="B2" s="51" t="e">
        <f t="shared" ref="B2:O11" si="0">IF(OR(ISBLANK(B$1),ISBLANK(INDEX(Data_,MATCH($A2,ErrID,0),MATCH(B$1,Data_hdr,0)))),"",INDEX(Data_,MATCH($A2,ErrID,0),MATCH(B$1,Data_hdr,0)))</f>
        <v>#N/A</v>
      </c>
      <c r="C2" s="51" t="e">
        <f t="shared" si="0"/>
        <v>#N/A</v>
      </c>
      <c r="D2" s="51" t="e">
        <f t="shared" si="0"/>
        <v>#N/A</v>
      </c>
      <c r="E2" s="51" t="str">
        <f t="shared" si="0"/>
        <v/>
      </c>
      <c r="F2" s="51" t="e">
        <f t="shared" si="0"/>
        <v>#N/A</v>
      </c>
      <c r="G2" s="51" t="e">
        <f t="shared" si="0"/>
        <v>#N/A</v>
      </c>
      <c r="H2" s="51" t="e">
        <f t="shared" si="0"/>
        <v>#N/A</v>
      </c>
      <c r="I2" s="51" t="e">
        <f t="shared" si="0"/>
        <v>#N/A</v>
      </c>
      <c r="J2" s="51" t="e">
        <f t="shared" si="0"/>
        <v>#N/A</v>
      </c>
      <c r="K2" s="51" t="e">
        <f t="shared" si="0"/>
        <v>#N/A</v>
      </c>
      <c r="L2" s="51" t="e">
        <f t="shared" si="0"/>
        <v>#N/A</v>
      </c>
      <c r="M2" s="51" t="e">
        <f t="shared" si="0"/>
        <v>#N/A</v>
      </c>
      <c r="N2" s="51" t="e">
        <f t="shared" si="0"/>
        <v>#N/A</v>
      </c>
      <c r="O2" s="51" t="e">
        <f t="shared" si="0"/>
        <v>#N/A</v>
      </c>
      <c r="P2" s="319" t="e">
        <f t="shared" ref="P2:P32" si="1">INDEX(DataID,MATCH($A2,ErrID,0))</f>
        <v>#N/A</v>
      </c>
      <c r="Q2" s="318" t="e">
        <f t="shared" ref="Q2:Q32" si="2">MATCH($A2,ErrID,0)</f>
        <v>#N/A</v>
      </c>
      <c r="R2" s="320" t="e">
        <f t="shared" ref="R2:U32" si="3">IF(ISBLANK(INDEX(Data_err,MATCH($A2,ErrID,0),MATCH(R$1,err_hdr,0))),"",INDEX(Data_err,MATCH($A2,ErrID,0),MATCH(R$1,err_hdr,0)))</f>
        <v>#N/A</v>
      </c>
      <c r="S2" s="320" t="e">
        <f t="shared" si="3"/>
        <v>#N/A</v>
      </c>
      <c r="T2" s="320" t="e">
        <f t="shared" si="3"/>
        <v>#N/A</v>
      </c>
      <c r="U2" s="320" t="e">
        <f t="shared" si="3"/>
        <v>#N/A</v>
      </c>
    </row>
    <row r="3" spans="1:21" x14ac:dyDescent="0.25">
      <c r="A3" s="51">
        <v>2</v>
      </c>
      <c r="B3" s="51" t="e">
        <f t="shared" si="0"/>
        <v>#N/A</v>
      </c>
      <c r="C3" s="51" t="e">
        <f t="shared" si="0"/>
        <v>#N/A</v>
      </c>
      <c r="D3" s="51" t="e">
        <f t="shared" si="0"/>
        <v>#N/A</v>
      </c>
      <c r="E3" s="51" t="str">
        <f t="shared" si="0"/>
        <v/>
      </c>
      <c r="F3" s="51" t="e">
        <f t="shared" si="0"/>
        <v>#N/A</v>
      </c>
      <c r="G3" s="51" t="e">
        <f t="shared" si="0"/>
        <v>#N/A</v>
      </c>
      <c r="H3" s="51" t="e">
        <f t="shared" si="0"/>
        <v>#N/A</v>
      </c>
      <c r="I3" s="51" t="e">
        <f t="shared" si="0"/>
        <v>#N/A</v>
      </c>
      <c r="J3" s="51" t="e">
        <f t="shared" si="0"/>
        <v>#N/A</v>
      </c>
      <c r="K3" s="51" t="e">
        <f t="shared" si="0"/>
        <v>#N/A</v>
      </c>
      <c r="L3" s="51" t="e">
        <f t="shared" si="0"/>
        <v>#N/A</v>
      </c>
      <c r="M3" s="51" t="e">
        <f t="shared" si="0"/>
        <v>#N/A</v>
      </c>
      <c r="N3" s="51" t="e">
        <f t="shared" si="0"/>
        <v>#N/A</v>
      </c>
      <c r="O3" s="51" t="e">
        <f t="shared" si="0"/>
        <v>#N/A</v>
      </c>
      <c r="P3" s="319" t="e">
        <f t="shared" si="1"/>
        <v>#N/A</v>
      </c>
      <c r="Q3" s="318" t="e">
        <f t="shared" si="2"/>
        <v>#N/A</v>
      </c>
      <c r="R3" s="320" t="e">
        <f t="shared" si="3"/>
        <v>#N/A</v>
      </c>
      <c r="S3" s="320" t="e">
        <f t="shared" si="3"/>
        <v>#N/A</v>
      </c>
      <c r="T3" s="320" t="e">
        <f t="shared" si="3"/>
        <v>#N/A</v>
      </c>
      <c r="U3" s="320" t="e">
        <f t="shared" si="3"/>
        <v>#N/A</v>
      </c>
    </row>
    <row r="4" spans="1:21" x14ac:dyDescent="0.25">
      <c r="A4" s="51">
        <v>3</v>
      </c>
      <c r="B4" s="51" t="e">
        <f t="shared" si="0"/>
        <v>#N/A</v>
      </c>
      <c r="C4" s="51" t="e">
        <f t="shared" si="0"/>
        <v>#N/A</v>
      </c>
      <c r="D4" s="51" t="e">
        <f t="shared" si="0"/>
        <v>#N/A</v>
      </c>
      <c r="E4" s="51" t="str">
        <f t="shared" si="0"/>
        <v/>
      </c>
      <c r="F4" s="51" t="e">
        <f t="shared" si="0"/>
        <v>#N/A</v>
      </c>
      <c r="G4" s="51" t="e">
        <f t="shared" si="0"/>
        <v>#N/A</v>
      </c>
      <c r="H4" s="51" t="e">
        <f t="shared" si="0"/>
        <v>#N/A</v>
      </c>
      <c r="I4" s="51" t="e">
        <f t="shared" si="0"/>
        <v>#N/A</v>
      </c>
      <c r="J4" s="51" t="e">
        <f t="shared" si="0"/>
        <v>#N/A</v>
      </c>
      <c r="K4" s="51" t="e">
        <f t="shared" si="0"/>
        <v>#N/A</v>
      </c>
      <c r="L4" s="51" t="e">
        <f t="shared" si="0"/>
        <v>#N/A</v>
      </c>
      <c r="M4" s="51" t="e">
        <f t="shared" si="0"/>
        <v>#N/A</v>
      </c>
      <c r="N4" s="51" t="e">
        <f t="shared" si="0"/>
        <v>#N/A</v>
      </c>
      <c r="O4" s="51" t="e">
        <f t="shared" si="0"/>
        <v>#N/A</v>
      </c>
      <c r="P4" s="319" t="e">
        <f t="shared" si="1"/>
        <v>#N/A</v>
      </c>
      <c r="Q4" s="318" t="e">
        <f t="shared" si="2"/>
        <v>#N/A</v>
      </c>
      <c r="R4" s="320" t="e">
        <f t="shared" si="3"/>
        <v>#N/A</v>
      </c>
      <c r="S4" s="320" t="e">
        <f t="shared" si="3"/>
        <v>#N/A</v>
      </c>
      <c r="T4" s="320" t="e">
        <f t="shared" si="3"/>
        <v>#N/A</v>
      </c>
      <c r="U4" s="320" t="e">
        <f t="shared" si="3"/>
        <v>#N/A</v>
      </c>
    </row>
    <row r="5" spans="1:21" x14ac:dyDescent="0.25">
      <c r="A5" s="51">
        <v>4</v>
      </c>
      <c r="B5" s="51" t="e">
        <f t="shared" si="0"/>
        <v>#N/A</v>
      </c>
      <c r="C5" s="51" t="e">
        <f t="shared" si="0"/>
        <v>#N/A</v>
      </c>
      <c r="D5" s="51" t="e">
        <f t="shared" si="0"/>
        <v>#N/A</v>
      </c>
      <c r="E5" s="51" t="str">
        <f t="shared" si="0"/>
        <v/>
      </c>
      <c r="F5" s="51" t="e">
        <f t="shared" si="0"/>
        <v>#N/A</v>
      </c>
      <c r="G5" s="51" t="e">
        <f t="shared" si="0"/>
        <v>#N/A</v>
      </c>
      <c r="H5" s="51" t="e">
        <f t="shared" si="0"/>
        <v>#N/A</v>
      </c>
      <c r="I5" s="51" t="e">
        <f t="shared" si="0"/>
        <v>#N/A</v>
      </c>
      <c r="J5" s="51" t="e">
        <f t="shared" si="0"/>
        <v>#N/A</v>
      </c>
      <c r="K5" s="51" t="e">
        <f t="shared" si="0"/>
        <v>#N/A</v>
      </c>
      <c r="L5" s="51" t="e">
        <f t="shared" si="0"/>
        <v>#N/A</v>
      </c>
      <c r="M5" s="51" t="e">
        <f t="shared" si="0"/>
        <v>#N/A</v>
      </c>
      <c r="N5" s="51" t="e">
        <f t="shared" si="0"/>
        <v>#N/A</v>
      </c>
      <c r="O5" s="51" t="e">
        <f t="shared" si="0"/>
        <v>#N/A</v>
      </c>
      <c r="P5" s="319" t="e">
        <f t="shared" si="1"/>
        <v>#N/A</v>
      </c>
      <c r="Q5" s="318" t="e">
        <f t="shared" si="2"/>
        <v>#N/A</v>
      </c>
      <c r="R5" s="320" t="e">
        <f t="shared" si="3"/>
        <v>#N/A</v>
      </c>
      <c r="S5" s="320" t="e">
        <f t="shared" si="3"/>
        <v>#N/A</v>
      </c>
      <c r="T5" s="320" t="e">
        <f t="shared" si="3"/>
        <v>#N/A</v>
      </c>
      <c r="U5" s="320" t="e">
        <f t="shared" si="3"/>
        <v>#N/A</v>
      </c>
    </row>
    <row r="6" spans="1:21" x14ac:dyDescent="0.25">
      <c r="A6" s="51">
        <v>5</v>
      </c>
      <c r="B6" s="51" t="e">
        <f t="shared" si="0"/>
        <v>#N/A</v>
      </c>
      <c r="C6" s="51" t="e">
        <f t="shared" si="0"/>
        <v>#N/A</v>
      </c>
      <c r="D6" s="51" t="e">
        <f t="shared" si="0"/>
        <v>#N/A</v>
      </c>
      <c r="E6" s="51" t="str">
        <f t="shared" si="0"/>
        <v/>
      </c>
      <c r="F6" s="51" t="e">
        <f t="shared" si="0"/>
        <v>#N/A</v>
      </c>
      <c r="G6" s="51" t="e">
        <f t="shared" si="0"/>
        <v>#N/A</v>
      </c>
      <c r="H6" s="51" t="e">
        <f t="shared" si="0"/>
        <v>#N/A</v>
      </c>
      <c r="I6" s="51" t="e">
        <f t="shared" si="0"/>
        <v>#N/A</v>
      </c>
      <c r="J6" s="51" t="e">
        <f t="shared" si="0"/>
        <v>#N/A</v>
      </c>
      <c r="K6" s="51" t="e">
        <f t="shared" si="0"/>
        <v>#N/A</v>
      </c>
      <c r="L6" s="51" t="e">
        <f t="shared" si="0"/>
        <v>#N/A</v>
      </c>
      <c r="M6" s="51" t="e">
        <f t="shared" si="0"/>
        <v>#N/A</v>
      </c>
      <c r="N6" s="51" t="e">
        <f t="shared" si="0"/>
        <v>#N/A</v>
      </c>
      <c r="O6" s="51" t="e">
        <f t="shared" si="0"/>
        <v>#N/A</v>
      </c>
      <c r="P6" s="319" t="e">
        <f t="shared" si="1"/>
        <v>#N/A</v>
      </c>
      <c r="Q6" s="318" t="e">
        <f t="shared" si="2"/>
        <v>#N/A</v>
      </c>
      <c r="R6" s="320" t="e">
        <f t="shared" si="3"/>
        <v>#N/A</v>
      </c>
      <c r="S6" s="320" t="e">
        <f t="shared" si="3"/>
        <v>#N/A</v>
      </c>
      <c r="T6" s="320" t="e">
        <f t="shared" si="3"/>
        <v>#N/A</v>
      </c>
      <c r="U6" s="320" t="e">
        <f t="shared" si="3"/>
        <v>#N/A</v>
      </c>
    </row>
    <row r="7" spans="1:21" x14ac:dyDescent="0.25">
      <c r="A7" s="51">
        <v>6</v>
      </c>
      <c r="B7" s="51" t="e">
        <f t="shared" si="0"/>
        <v>#N/A</v>
      </c>
      <c r="C7" s="51" t="e">
        <f t="shared" si="0"/>
        <v>#N/A</v>
      </c>
      <c r="D7" s="51" t="e">
        <f t="shared" si="0"/>
        <v>#N/A</v>
      </c>
      <c r="E7" s="51" t="str">
        <f t="shared" si="0"/>
        <v/>
      </c>
      <c r="F7" s="51" t="e">
        <f t="shared" si="0"/>
        <v>#N/A</v>
      </c>
      <c r="G7" s="51" t="e">
        <f t="shared" si="0"/>
        <v>#N/A</v>
      </c>
      <c r="H7" s="51" t="e">
        <f t="shared" si="0"/>
        <v>#N/A</v>
      </c>
      <c r="I7" s="51" t="e">
        <f t="shared" si="0"/>
        <v>#N/A</v>
      </c>
      <c r="J7" s="51" t="e">
        <f t="shared" si="0"/>
        <v>#N/A</v>
      </c>
      <c r="K7" s="51" t="e">
        <f t="shared" si="0"/>
        <v>#N/A</v>
      </c>
      <c r="L7" s="51" t="e">
        <f t="shared" si="0"/>
        <v>#N/A</v>
      </c>
      <c r="M7" s="51" t="e">
        <f t="shared" si="0"/>
        <v>#N/A</v>
      </c>
      <c r="N7" s="51" t="e">
        <f t="shared" si="0"/>
        <v>#N/A</v>
      </c>
      <c r="O7" s="51" t="e">
        <f t="shared" si="0"/>
        <v>#N/A</v>
      </c>
      <c r="P7" s="319" t="e">
        <f t="shared" si="1"/>
        <v>#N/A</v>
      </c>
      <c r="Q7" s="318" t="e">
        <f t="shared" si="2"/>
        <v>#N/A</v>
      </c>
      <c r="R7" s="320" t="e">
        <f t="shared" si="3"/>
        <v>#N/A</v>
      </c>
      <c r="S7" s="320" t="e">
        <f t="shared" si="3"/>
        <v>#N/A</v>
      </c>
      <c r="T7" s="320" t="e">
        <f t="shared" si="3"/>
        <v>#N/A</v>
      </c>
      <c r="U7" s="320" t="e">
        <f t="shared" si="3"/>
        <v>#N/A</v>
      </c>
    </row>
    <row r="8" spans="1:21" x14ac:dyDescent="0.25">
      <c r="A8" s="51">
        <v>7</v>
      </c>
      <c r="B8" s="51" t="e">
        <f t="shared" si="0"/>
        <v>#N/A</v>
      </c>
      <c r="C8" s="51" t="e">
        <f t="shared" si="0"/>
        <v>#N/A</v>
      </c>
      <c r="D8" s="51" t="e">
        <f t="shared" si="0"/>
        <v>#N/A</v>
      </c>
      <c r="E8" s="51" t="str">
        <f t="shared" si="0"/>
        <v/>
      </c>
      <c r="F8" s="51" t="e">
        <f t="shared" si="0"/>
        <v>#N/A</v>
      </c>
      <c r="G8" s="51" t="e">
        <f t="shared" si="0"/>
        <v>#N/A</v>
      </c>
      <c r="H8" s="51" t="e">
        <f t="shared" si="0"/>
        <v>#N/A</v>
      </c>
      <c r="I8" s="51" t="e">
        <f t="shared" si="0"/>
        <v>#N/A</v>
      </c>
      <c r="J8" s="51" t="e">
        <f t="shared" si="0"/>
        <v>#N/A</v>
      </c>
      <c r="K8" s="51" t="e">
        <f t="shared" si="0"/>
        <v>#N/A</v>
      </c>
      <c r="L8" s="51" t="e">
        <f t="shared" si="0"/>
        <v>#N/A</v>
      </c>
      <c r="M8" s="51" t="e">
        <f t="shared" si="0"/>
        <v>#N/A</v>
      </c>
      <c r="N8" s="51" t="e">
        <f t="shared" si="0"/>
        <v>#N/A</v>
      </c>
      <c r="O8" s="51" t="e">
        <f t="shared" si="0"/>
        <v>#N/A</v>
      </c>
      <c r="P8" s="319" t="e">
        <f t="shared" si="1"/>
        <v>#N/A</v>
      </c>
      <c r="Q8" s="318" t="e">
        <f t="shared" si="2"/>
        <v>#N/A</v>
      </c>
      <c r="R8" s="320" t="e">
        <f t="shared" si="3"/>
        <v>#N/A</v>
      </c>
      <c r="S8" s="320" t="e">
        <f t="shared" si="3"/>
        <v>#N/A</v>
      </c>
      <c r="T8" s="320" t="e">
        <f t="shared" si="3"/>
        <v>#N/A</v>
      </c>
      <c r="U8" s="320" t="e">
        <f t="shared" si="3"/>
        <v>#N/A</v>
      </c>
    </row>
    <row r="9" spans="1:21" x14ac:dyDescent="0.25">
      <c r="A9" s="51">
        <v>8</v>
      </c>
      <c r="B9" s="51" t="e">
        <f t="shared" si="0"/>
        <v>#N/A</v>
      </c>
      <c r="C9" s="51" t="e">
        <f t="shared" si="0"/>
        <v>#N/A</v>
      </c>
      <c r="D9" s="51" t="e">
        <f t="shared" si="0"/>
        <v>#N/A</v>
      </c>
      <c r="E9" s="51" t="str">
        <f t="shared" si="0"/>
        <v/>
      </c>
      <c r="F9" s="51" t="e">
        <f t="shared" si="0"/>
        <v>#N/A</v>
      </c>
      <c r="G9" s="51" t="e">
        <f t="shared" si="0"/>
        <v>#N/A</v>
      </c>
      <c r="H9" s="51" t="e">
        <f t="shared" si="0"/>
        <v>#N/A</v>
      </c>
      <c r="I9" s="51" t="e">
        <f t="shared" si="0"/>
        <v>#N/A</v>
      </c>
      <c r="J9" s="51" t="e">
        <f t="shared" si="0"/>
        <v>#N/A</v>
      </c>
      <c r="K9" s="51" t="e">
        <f t="shared" si="0"/>
        <v>#N/A</v>
      </c>
      <c r="L9" s="51" t="e">
        <f t="shared" si="0"/>
        <v>#N/A</v>
      </c>
      <c r="M9" s="51" t="e">
        <f t="shared" si="0"/>
        <v>#N/A</v>
      </c>
      <c r="N9" s="51" t="e">
        <f t="shared" si="0"/>
        <v>#N/A</v>
      </c>
      <c r="O9" s="51" t="e">
        <f t="shared" si="0"/>
        <v>#N/A</v>
      </c>
      <c r="P9" s="319" t="e">
        <f t="shared" si="1"/>
        <v>#N/A</v>
      </c>
      <c r="Q9" s="318" t="e">
        <f t="shared" si="2"/>
        <v>#N/A</v>
      </c>
      <c r="R9" s="320" t="e">
        <f t="shared" si="3"/>
        <v>#N/A</v>
      </c>
      <c r="S9" s="320" t="e">
        <f t="shared" si="3"/>
        <v>#N/A</v>
      </c>
      <c r="T9" s="320" t="e">
        <f t="shared" si="3"/>
        <v>#N/A</v>
      </c>
      <c r="U9" s="320" t="e">
        <f t="shared" si="3"/>
        <v>#N/A</v>
      </c>
    </row>
    <row r="10" spans="1:21" x14ac:dyDescent="0.25">
      <c r="A10" s="51">
        <v>9</v>
      </c>
      <c r="B10" s="51" t="e">
        <f t="shared" si="0"/>
        <v>#N/A</v>
      </c>
      <c r="C10" s="51" t="e">
        <f t="shared" si="0"/>
        <v>#N/A</v>
      </c>
      <c r="D10" s="51" t="e">
        <f t="shared" si="0"/>
        <v>#N/A</v>
      </c>
      <c r="E10" s="51" t="str">
        <f t="shared" si="0"/>
        <v/>
      </c>
      <c r="F10" s="51" t="e">
        <f t="shared" si="0"/>
        <v>#N/A</v>
      </c>
      <c r="G10" s="51" t="e">
        <f t="shared" si="0"/>
        <v>#N/A</v>
      </c>
      <c r="H10" s="51" t="e">
        <f t="shared" si="0"/>
        <v>#N/A</v>
      </c>
      <c r="I10" s="51" t="e">
        <f t="shared" si="0"/>
        <v>#N/A</v>
      </c>
      <c r="J10" s="51" t="e">
        <f t="shared" si="0"/>
        <v>#N/A</v>
      </c>
      <c r="K10" s="51" t="e">
        <f t="shared" si="0"/>
        <v>#N/A</v>
      </c>
      <c r="L10" s="51" t="e">
        <f t="shared" si="0"/>
        <v>#N/A</v>
      </c>
      <c r="M10" s="51" t="e">
        <f t="shared" si="0"/>
        <v>#N/A</v>
      </c>
      <c r="N10" s="51" t="e">
        <f t="shared" si="0"/>
        <v>#N/A</v>
      </c>
      <c r="O10" s="51" t="e">
        <f t="shared" si="0"/>
        <v>#N/A</v>
      </c>
      <c r="P10" s="319" t="e">
        <f t="shared" si="1"/>
        <v>#N/A</v>
      </c>
      <c r="Q10" s="318" t="e">
        <f t="shared" si="2"/>
        <v>#N/A</v>
      </c>
      <c r="R10" s="320" t="e">
        <f t="shared" si="3"/>
        <v>#N/A</v>
      </c>
      <c r="S10" s="320" t="e">
        <f t="shared" si="3"/>
        <v>#N/A</v>
      </c>
      <c r="T10" s="320" t="e">
        <f t="shared" si="3"/>
        <v>#N/A</v>
      </c>
      <c r="U10" s="320" t="e">
        <f t="shared" si="3"/>
        <v>#N/A</v>
      </c>
    </row>
    <row r="11" spans="1:21" x14ac:dyDescent="0.25">
      <c r="A11" s="51">
        <v>10</v>
      </c>
      <c r="B11" s="51" t="e">
        <f t="shared" si="0"/>
        <v>#N/A</v>
      </c>
      <c r="C11" s="51" t="e">
        <f t="shared" si="0"/>
        <v>#N/A</v>
      </c>
      <c r="D11" s="51" t="e">
        <f t="shared" si="0"/>
        <v>#N/A</v>
      </c>
      <c r="E11" s="51" t="str">
        <f t="shared" si="0"/>
        <v/>
      </c>
      <c r="F11" s="51" t="e">
        <f t="shared" si="0"/>
        <v>#N/A</v>
      </c>
      <c r="G11" s="51" t="e">
        <f t="shared" si="0"/>
        <v>#N/A</v>
      </c>
      <c r="H11" s="51" t="e">
        <f t="shared" si="0"/>
        <v>#N/A</v>
      </c>
      <c r="I11" s="51" t="e">
        <f t="shared" si="0"/>
        <v>#N/A</v>
      </c>
      <c r="J11" s="51" t="e">
        <f t="shared" si="0"/>
        <v>#N/A</v>
      </c>
      <c r="K11" s="51" t="e">
        <f t="shared" si="0"/>
        <v>#N/A</v>
      </c>
      <c r="L11" s="51" t="e">
        <f t="shared" si="0"/>
        <v>#N/A</v>
      </c>
      <c r="M11" s="51" t="e">
        <f t="shared" si="0"/>
        <v>#N/A</v>
      </c>
      <c r="N11" s="51" t="e">
        <f t="shared" si="0"/>
        <v>#N/A</v>
      </c>
      <c r="O11" s="51" t="e">
        <f t="shared" si="0"/>
        <v>#N/A</v>
      </c>
      <c r="P11" s="319" t="e">
        <f t="shared" si="1"/>
        <v>#N/A</v>
      </c>
      <c r="Q11" s="318" t="e">
        <f t="shared" si="2"/>
        <v>#N/A</v>
      </c>
      <c r="R11" s="320" t="e">
        <f t="shared" si="3"/>
        <v>#N/A</v>
      </c>
      <c r="S11" s="320" t="e">
        <f t="shared" si="3"/>
        <v>#N/A</v>
      </c>
      <c r="T11" s="320" t="e">
        <f t="shared" si="3"/>
        <v>#N/A</v>
      </c>
      <c r="U11" s="320" t="e">
        <f t="shared" si="3"/>
        <v>#N/A</v>
      </c>
    </row>
    <row r="12" spans="1:21" x14ac:dyDescent="0.25">
      <c r="A12" s="51">
        <v>11</v>
      </c>
      <c r="B12" s="51" t="e">
        <f t="shared" ref="B12:O21" si="4">IF(OR(ISBLANK(B$1),ISBLANK(INDEX(Data_,MATCH($A12,ErrID,0),MATCH(B$1,Data_hdr,0)))),"",INDEX(Data_,MATCH($A12,ErrID,0),MATCH(B$1,Data_hdr,0)))</f>
        <v>#N/A</v>
      </c>
      <c r="C12" s="51" t="e">
        <f t="shared" si="4"/>
        <v>#N/A</v>
      </c>
      <c r="D12" s="51" t="e">
        <f t="shared" si="4"/>
        <v>#N/A</v>
      </c>
      <c r="E12" s="51" t="str">
        <f t="shared" si="4"/>
        <v/>
      </c>
      <c r="F12" s="51" t="e">
        <f t="shared" si="4"/>
        <v>#N/A</v>
      </c>
      <c r="G12" s="51" t="e">
        <f t="shared" si="4"/>
        <v>#N/A</v>
      </c>
      <c r="H12" s="51" t="e">
        <f t="shared" si="4"/>
        <v>#N/A</v>
      </c>
      <c r="I12" s="51" t="e">
        <f t="shared" si="4"/>
        <v>#N/A</v>
      </c>
      <c r="J12" s="51" t="e">
        <f t="shared" si="4"/>
        <v>#N/A</v>
      </c>
      <c r="K12" s="51" t="e">
        <f t="shared" si="4"/>
        <v>#N/A</v>
      </c>
      <c r="L12" s="51" t="e">
        <f t="shared" si="4"/>
        <v>#N/A</v>
      </c>
      <c r="M12" s="51" t="e">
        <f t="shared" si="4"/>
        <v>#N/A</v>
      </c>
      <c r="N12" s="51" t="e">
        <f t="shared" si="4"/>
        <v>#N/A</v>
      </c>
      <c r="O12" s="51" t="e">
        <f t="shared" si="4"/>
        <v>#N/A</v>
      </c>
      <c r="P12" s="319" t="e">
        <f t="shared" si="1"/>
        <v>#N/A</v>
      </c>
      <c r="Q12" s="318" t="e">
        <f t="shared" si="2"/>
        <v>#N/A</v>
      </c>
      <c r="R12" s="320" t="e">
        <f t="shared" si="3"/>
        <v>#N/A</v>
      </c>
      <c r="S12" s="320" t="e">
        <f t="shared" si="3"/>
        <v>#N/A</v>
      </c>
      <c r="T12" s="320" t="e">
        <f t="shared" si="3"/>
        <v>#N/A</v>
      </c>
      <c r="U12" s="320" t="e">
        <f t="shared" si="3"/>
        <v>#N/A</v>
      </c>
    </row>
    <row r="13" spans="1:21" x14ac:dyDescent="0.25">
      <c r="A13" s="51">
        <v>12</v>
      </c>
      <c r="B13" s="51" t="e">
        <f t="shared" si="4"/>
        <v>#N/A</v>
      </c>
      <c r="C13" s="51" t="e">
        <f t="shared" si="4"/>
        <v>#N/A</v>
      </c>
      <c r="D13" s="51" t="e">
        <f t="shared" si="4"/>
        <v>#N/A</v>
      </c>
      <c r="E13" s="51" t="str">
        <f t="shared" si="4"/>
        <v/>
      </c>
      <c r="F13" s="51" t="e">
        <f t="shared" si="4"/>
        <v>#N/A</v>
      </c>
      <c r="G13" s="51" t="e">
        <f t="shared" si="4"/>
        <v>#N/A</v>
      </c>
      <c r="H13" s="51" t="e">
        <f t="shared" si="4"/>
        <v>#N/A</v>
      </c>
      <c r="I13" s="51" t="e">
        <f t="shared" si="4"/>
        <v>#N/A</v>
      </c>
      <c r="J13" s="51" t="e">
        <f t="shared" si="4"/>
        <v>#N/A</v>
      </c>
      <c r="K13" s="51" t="e">
        <f t="shared" si="4"/>
        <v>#N/A</v>
      </c>
      <c r="L13" s="51" t="e">
        <f t="shared" si="4"/>
        <v>#N/A</v>
      </c>
      <c r="M13" s="51" t="e">
        <f t="shared" si="4"/>
        <v>#N/A</v>
      </c>
      <c r="N13" s="51" t="e">
        <f t="shared" si="4"/>
        <v>#N/A</v>
      </c>
      <c r="O13" s="51" t="e">
        <f t="shared" si="4"/>
        <v>#N/A</v>
      </c>
      <c r="P13" s="319" t="e">
        <f t="shared" si="1"/>
        <v>#N/A</v>
      </c>
      <c r="Q13" s="318" t="e">
        <f t="shared" si="2"/>
        <v>#N/A</v>
      </c>
      <c r="R13" s="320" t="e">
        <f t="shared" si="3"/>
        <v>#N/A</v>
      </c>
      <c r="S13" s="320" t="e">
        <f t="shared" si="3"/>
        <v>#N/A</v>
      </c>
      <c r="T13" s="320" t="e">
        <f t="shared" si="3"/>
        <v>#N/A</v>
      </c>
      <c r="U13" s="320" t="e">
        <f t="shared" si="3"/>
        <v>#N/A</v>
      </c>
    </row>
    <row r="14" spans="1:21" x14ac:dyDescent="0.25">
      <c r="A14" s="51">
        <v>13</v>
      </c>
      <c r="B14" s="51" t="e">
        <f t="shared" si="4"/>
        <v>#N/A</v>
      </c>
      <c r="C14" s="51" t="e">
        <f t="shared" si="4"/>
        <v>#N/A</v>
      </c>
      <c r="D14" s="51" t="e">
        <f t="shared" si="4"/>
        <v>#N/A</v>
      </c>
      <c r="E14" s="51" t="str">
        <f t="shared" si="4"/>
        <v/>
      </c>
      <c r="F14" s="51" t="e">
        <f t="shared" si="4"/>
        <v>#N/A</v>
      </c>
      <c r="G14" s="51" t="e">
        <f t="shared" si="4"/>
        <v>#N/A</v>
      </c>
      <c r="H14" s="51" t="e">
        <f t="shared" si="4"/>
        <v>#N/A</v>
      </c>
      <c r="I14" s="51" t="e">
        <f t="shared" si="4"/>
        <v>#N/A</v>
      </c>
      <c r="J14" s="51" t="e">
        <f t="shared" si="4"/>
        <v>#N/A</v>
      </c>
      <c r="K14" s="51" t="e">
        <f t="shared" si="4"/>
        <v>#N/A</v>
      </c>
      <c r="L14" s="51" t="e">
        <f t="shared" si="4"/>
        <v>#N/A</v>
      </c>
      <c r="M14" s="51" t="e">
        <f t="shared" si="4"/>
        <v>#N/A</v>
      </c>
      <c r="N14" s="51" t="e">
        <f t="shared" si="4"/>
        <v>#N/A</v>
      </c>
      <c r="O14" s="51" t="e">
        <f t="shared" si="4"/>
        <v>#N/A</v>
      </c>
      <c r="P14" s="319" t="e">
        <f t="shared" si="1"/>
        <v>#N/A</v>
      </c>
      <c r="Q14" s="318" t="e">
        <f t="shared" si="2"/>
        <v>#N/A</v>
      </c>
      <c r="R14" s="320" t="e">
        <f t="shared" si="3"/>
        <v>#N/A</v>
      </c>
      <c r="S14" s="320" t="e">
        <f t="shared" si="3"/>
        <v>#N/A</v>
      </c>
      <c r="T14" s="320" t="e">
        <f t="shared" si="3"/>
        <v>#N/A</v>
      </c>
      <c r="U14" s="320" t="e">
        <f t="shared" si="3"/>
        <v>#N/A</v>
      </c>
    </row>
    <row r="15" spans="1:21" x14ac:dyDescent="0.25">
      <c r="A15" s="51">
        <v>14</v>
      </c>
      <c r="B15" s="51" t="e">
        <f t="shared" si="4"/>
        <v>#N/A</v>
      </c>
      <c r="C15" s="51" t="e">
        <f t="shared" si="4"/>
        <v>#N/A</v>
      </c>
      <c r="D15" s="51" t="e">
        <f t="shared" si="4"/>
        <v>#N/A</v>
      </c>
      <c r="E15" s="51" t="str">
        <f t="shared" si="4"/>
        <v/>
      </c>
      <c r="F15" s="51" t="e">
        <f t="shared" si="4"/>
        <v>#N/A</v>
      </c>
      <c r="G15" s="51" t="e">
        <f t="shared" si="4"/>
        <v>#N/A</v>
      </c>
      <c r="H15" s="51" t="e">
        <f t="shared" si="4"/>
        <v>#N/A</v>
      </c>
      <c r="I15" s="51" t="e">
        <f t="shared" si="4"/>
        <v>#N/A</v>
      </c>
      <c r="J15" s="51" t="e">
        <f t="shared" si="4"/>
        <v>#N/A</v>
      </c>
      <c r="K15" s="51" t="e">
        <f t="shared" si="4"/>
        <v>#N/A</v>
      </c>
      <c r="L15" s="51" t="e">
        <f t="shared" si="4"/>
        <v>#N/A</v>
      </c>
      <c r="M15" s="51" t="e">
        <f t="shared" si="4"/>
        <v>#N/A</v>
      </c>
      <c r="N15" s="51" t="e">
        <f t="shared" si="4"/>
        <v>#N/A</v>
      </c>
      <c r="O15" s="51" t="e">
        <f t="shared" si="4"/>
        <v>#N/A</v>
      </c>
      <c r="P15" s="319" t="e">
        <f t="shared" si="1"/>
        <v>#N/A</v>
      </c>
      <c r="Q15" s="318" t="e">
        <f t="shared" si="2"/>
        <v>#N/A</v>
      </c>
      <c r="R15" s="320" t="e">
        <f t="shared" si="3"/>
        <v>#N/A</v>
      </c>
      <c r="S15" s="320" t="e">
        <f t="shared" si="3"/>
        <v>#N/A</v>
      </c>
      <c r="T15" s="320" t="e">
        <f t="shared" si="3"/>
        <v>#N/A</v>
      </c>
      <c r="U15" s="320" t="e">
        <f t="shared" si="3"/>
        <v>#N/A</v>
      </c>
    </row>
    <row r="16" spans="1:21" x14ac:dyDescent="0.25">
      <c r="A16" s="51">
        <v>15</v>
      </c>
      <c r="B16" s="51" t="e">
        <f t="shared" si="4"/>
        <v>#N/A</v>
      </c>
      <c r="C16" s="51" t="e">
        <f t="shared" si="4"/>
        <v>#N/A</v>
      </c>
      <c r="D16" s="51" t="e">
        <f t="shared" si="4"/>
        <v>#N/A</v>
      </c>
      <c r="E16" s="51" t="str">
        <f t="shared" si="4"/>
        <v/>
      </c>
      <c r="F16" s="51" t="e">
        <f t="shared" si="4"/>
        <v>#N/A</v>
      </c>
      <c r="G16" s="51" t="e">
        <f t="shared" si="4"/>
        <v>#N/A</v>
      </c>
      <c r="H16" s="51" t="e">
        <f t="shared" si="4"/>
        <v>#N/A</v>
      </c>
      <c r="I16" s="51" t="e">
        <f t="shared" si="4"/>
        <v>#N/A</v>
      </c>
      <c r="J16" s="51" t="e">
        <f t="shared" si="4"/>
        <v>#N/A</v>
      </c>
      <c r="K16" s="51" t="e">
        <f t="shared" si="4"/>
        <v>#N/A</v>
      </c>
      <c r="L16" s="51" t="e">
        <f t="shared" si="4"/>
        <v>#N/A</v>
      </c>
      <c r="M16" s="51" t="e">
        <f t="shared" si="4"/>
        <v>#N/A</v>
      </c>
      <c r="N16" s="51" t="e">
        <f t="shared" si="4"/>
        <v>#N/A</v>
      </c>
      <c r="O16" s="51" t="e">
        <f t="shared" si="4"/>
        <v>#N/A</v>
      </c>
      <c r="P16" s="319" t="e">
        <f t="shared" si="1"/>
        <v>#N/A</v>
      </c>
      <c r="Q16" s="318" t="e">
        <f t="shared" si="2"/>
        <v>#N/A</v>
      </c>
      <c r="R16" s="320" t="e">
        <f t="shared" si="3"/>
        <v>#N/A</v>
      </c>
      <c r="S16" s="320" t="e">
        <f t="shared" si="3"/>
        <v>#N/A</v>
      </c>
      <c r="T16" s="320" t="e">
        <f t="shared" si="3"/>
        <v>#N/A</v>
      </c>
      <c r="U16" s="320" t="e">
        <f t="shared" si="3"/>
        <v>#N/A</v>
      </c>
    </row>
    <row r="17" spans="1:21" x14ac:dyDescent="0.25">
      <c r="A17" s="51">
        <v>16</v>
      </c>
      <c r="B17" s="51" t="e">
        <f t="shared" si="4"/>
        <v>#N/A</v>
      </c>
      <c r="C17" s="51" t="e">
        <f t="shared" si="4"/>
        <v>#N/A</v>
      </c>
      <c r="D17" s="51" t="e">
        <f t="shared" si="4"/>
        <v>#N/A</v>
      </c>
      <c r="E17" s="51" t="str">
        <f t="shared" si="4"/>
        <v/>
      </c>
      <c r="F17" s="51" t="e">
        <f t="shared" si="4"/>
        <v>#N/A</v>
      </c>
      <c r="G17" s="51" t="e">
        <f t="shared" si="4"/>
        <v>#N/A</v>
      </c>
      <c r="H17" s="51" t="e">
        <f t="shared" si="4"/>
        <v>#N/A</v>
      </c>
      <c r="I17" s="51" t="e">
        <f t="shared" si="4"/>
        <v>#N/A</v>
      </c>
      <c r="J17" s="51" t="e">
        <f t="shared" si="4"/>
        <v>#N/A</v>
      </c>
      <c r="K17" s="51" t="e">
        <f t="shared" si="4"/>
        <v>#N/A</v>
      </c>
      <c r="L17" s="51" t="e">
        <f t="shared" si="4"/>
        <v>#N/A</v>
      </c>
      <c r="M17" s="51" t="e">
        <f t="shared" si="4"/>
        <v>#N/A</v>
      </c>
      <c r="N17" s="51" t="e">
        <f t="shared" si="4"/>
        <v>#N/A</v>
      </c>
      <c r="O17" s="51" t="e">
        <f t="shared" si="4"/>
        <v>#N/A</v>
      </c>
      <c r="P17" s="319" t="e">
        <f t="shared" si="1"/>
        <v>#N/A</v>
      </c>
      <c r="Q17" s="318" t="e">
        <f t="shared" si="2"/>
        <v>#N/A</v>
      </c>
      <c r="R17" s="320" t="e">
        <f t="shared" si="3"/>
        <v>#N/A</v>
      </c>
      <c r="S17" s="320" t="e">
        <f t="shared" si="3"/>
        <v>#N/A</v>
      </c>
      <c r="T17" s="320" t="e">
        <f t="shared" si="3"/>
        <v>#N/A</v>
      </c>
      <c r="U17" s="320" t="e">
        <f t="shared" si="3"/>
        <v>#N/A</v>
      </c>
    </row>
    <row r="18" spans="1:21" x14ac:dyDescent="0.25">
      <c r="A18" s="51">
        <v>17</v>
      </c>
      <c r="B18" s="51" t="e">
        <f t="shared" si="4"/>
        <v>#N/A</v>
      </c>
      <c r="C18" s="51" t="e">
        <f t="shared" si="4"/>
        <v>#N/A</v>
      </c>
      <c r="D18" s="51" t="e">
        <f t="shared" si="4"/>
        <v>#N/A</v>
      </c>
      <c r="E18" s="51" t="str">
        <f t="shared" si="4"/>
        <v/>
      </c>
      <c r="F18" s="51" t="e">
        <f t="shared" si="4"/>
        <v>#N/A</v>
      </c>
      <c r="G18" s="51" t="e">
        <f t="shared" si="4"/>
        <v>#N/A</v>
      </c>
      <c r="H18" s="51" t="e">
        <f t="shared" si="4"/>
        <v>#N/A</v>
      </c>
      <c r="I18" s="51" t="e">
        <f t="shared" si="4"/>
        <v>#N/A</v>
      </c>
      <c r="J18" s="51" t="e">
        <f t="shared" si="4"/>
        <v>#N/A</v>
      </c>
      <c r="K18" s="51" t="e">
        <f t="shared" si="4"/>
        <v>#N/A</v>
      </c>
      <c r="L18" s="51" t="e">
        <f t="shared" si="4"/>
        <v>#N/A</v>
      </c>
      <c r="M18" s="51" t="e">
        <f t="shared" si="4"/>
        <v>#N/A</v>
      </c>
      <c r="N18" s="51" t="e">
        <f t="shared" si="4"/>
        <v>#N/A</v>
      </c>
      <c r="O18" s="51" t="e">
        <f t="shared" si="4"/>
        <v>#N/A</v>
      </c>
      <c r="P18" s="319" t="e">
        <f t="shared" si="1"/>
        <v>#N/A</v>
      </c>
      <c r="Q18" s="318" t="e">
        <f t="shared" si="2"/>
        <v>#N/A</v>
      </c>
      <c r="R18" s="320" t="e">
        <f t="shared" si="3"/>
        <v>#N/A</v>
      </c>
      <c r="S18" s="320" t="e">
        <f t="shared" si="3"/>
        <v>#N/A</v>
      </c>
      <c r="T18" s="320" t="e">
        <f t="shared" si="3"/>
        <v>#N/A</v>
      </c>
      <c r="U18" s="320" t="e">
        <f t="shared" si="3"/>
        <v>#N/A</v>
      </c>
    </row>
    <row r="19" spans="1:21" x14ac:dyDescent="0.25">
      <c r="A19" s="51">
        <v>18</v>
      </c>
      <c r="B19" s="51" t="e">
        <f t="shared" si="4"/>
        <v>#N/A</v>
      </c>
      <c r="C19" s="51" t="e">
        <f t="shared" si="4"/>
        <v>#N/A</v>
      </c>
      <c r="D19" s="51" t="e">
        <f t="shared" si="4"/>
        <v>#N/A</v>
      </c>
      <c r="E19" s="51" t="str">
        <f t="shared" si="4"/>
        <v/>
      </c>
      <c r="F19" s="51" t="e">
        <f t="shared" si="4"/>
        <v>#N/A</v>
      </c>
      <c r="G19" s="51" t="e">
        <f t="shared" si="4"/>
        <v>#N/A</v>
      </c>
      <c r="H19" s="51" t="e">
        <f t="shared" si="4"/>
        <v>#N/A</v>
      </c>
      <c r="I19" s="51" t="e">
        <f t="shared" si="4"/>
        <v>#N/A</v>
      </c>
      <c r="J19" s="51" t="e">
        <f t="shared" si="4"/>
        <v>#N/A</v>
      </c>
      <c r="K19" s="51" t="e">
        <f t="shared" si="4"/>
        <v>#N/A</v>
      </c>
      <c r="L19" s="51" t="e">
        <f t="shared" si="4"/>
        <v>#N/A</v>
      </c>
      <c r="M19" s="51" t="e">
        <f t="shared" si="4"/>
        <v>#N/A</v>
      </c>
      <c r="N19" s="51" t="e">
        <f t="shared" si="4"/>
        <v>#N/A</v>
      </c>
      <c r="O19" s="51" t="e">
        <f t="shared" si="4"/>
        <v>#N/A</v>
      </c>
      <c r="P19" s="319" t="e">
        <f t="shared" si="1"/>
        <v>#N/A</v>
      </c>
      <c r="Q19" s="318" t="e">
        <f t="shared" si="2"/>
        <v>#N/A</v>
      </c>
      <c r="R19" s="320" t="e">
        <f t="shared" si="3"/>
        <v>#N/A</v>
      </c>
      <c r="S19" s="320" t="e">
        <f t="shared" si="3"/>
        <v>#N/A</v>
      </c>
      <c r="T19" s="320" t="e">
        <f t="shared" si="3"/>
        <v>#N/A</v>
      </c>
      <c r="U19" s="320" t="e">
        <f t="shared" si="3"/>
        <v>#N/A</v>
      </c>
    </row>
    <row r="20" spans="1:21" x14ac:dyDescent="0.25">
      <c r="A20" s="51">
        <v>19</v>
      </c>
      <c r="B20" s="51" t="e">
        <f t="shared" si="4"/>
        <v>#N/A</v>
      </c>
      <c r="C20" s="51" t="e">
        <f t="shared" si="4"/>
        <v>#N/A</v>
      </c>
      <c r="D20" s="51" t="e">
        <f t="shared" si="4"/>
        <v>#N/A</v>
      </c>
      <c r="E20" s="51" t="str">
        <f t="shared" si="4"/>
        <v/>
      </c>
      <c r="F20" s="51" t="e">
        <f t="shared" si="4"/>
        <v>#N/A</v>
      </c>
      <c r="G20" s="51" t="e">
        <f t="shared" si="4"/>
        <v>#N/A</v>
      </c>
      <c r="H20" s="51" t="e">
        <f t="shared" si="4"/>
        <v>#N/A</v>
      </c>
      <c r="I20" s="51" t="e">
        <f t="shared" si="4"/>
        <v>#N/A</v>
      </c>
      <c r="J20" s="51" t="e">
        <f t="shared" si="4"/>
        <v>#N/A</v>
      </c>
      <c r="K20" s="51" t="e">
        <f t="shared" si="4"/>
        <v>#N/A</v>
      </c>
      <c r="L20" s="51" t="e">
        <f t="shared" si="4"/>
        <v>#N/A</v>
      </c>
      <c r="M20" s="51" t="e">
        <f t="shared" si="4"/>
        <v>#N/A</v>
      </c>
      <c r="N20" s="51" t="e">
        <f t="shared" si="4"/>
        <v>#N/A</v>
      </c>
      <c r="O20" s="51" t="e">
        <f t="shared" si="4"/>
        <v>#N/A</v>
      </c>
      <c r="P20" s="319" t="e">
        <f t="shared" si="1"/>
        <v>#N/A</v>
      </c>
      <c r="Q20" s="318" t="e">
        <f t="shared" si="2"/>
        <v>#N/A</v>
      </c>
      <c r="R20" s="320" t="e">
        <f t="shared" si="3"/>
        <v>#N/A</v>
      </c>
      <c r="S20" s="320" t="e">
        <f t="shared" si="3"/>
        <v>#N/A</v>
      </c>
      <c r="T20" s="320" t="e">
        <f t="shared" si="3"/>
        <v>#N/A</v>
      </c>
      <c r="U20" s="320" t="e">
        <f t="shared" si="3"/>
        <v>#N/A</v>
      </c>
    </row>
    <row r="21" spans="1:21" x14ac:dyDescent="0.25">
      <c r="A21" s="51">
        <v>20</v>
      </c>
      <c r="B21" s="51" t="e">
        <f t="shared" si="4"/>
        <v>#N/A</v>
      </c>
      <c r="C21" s="51" t="e">
        <f t="shared" si="4"/>
        <v>#N/A</v>
      </c>
      <c r="D21" s="51" t="e">
        <f t="shared" si="4"/>
        <v>#N/A</v>
      </c>
      <c r="E21" s="51" t="str">
        <f t="shared" si="4"/>
        <v/>
      </c>
      <c r="F21" s="51" t="e">
        <f t="shared" si="4"/>
        <v>#N/A</v>
      </c>
      <c r="G21" s="51" t="e">
        <f t="shared" si="4"/>
        <v>#N/A</v>
      </c>
      <c r="H21" s="51" t="e">
        <f t="shared" si="4"/>
        <v>#N/A</v>
      </c>
      <c r="I21" s="51" t="e">
        <f t="shared" si="4"/>
        <v>#N/A</v>
      </c>
      <c r="J21" s="51" t="e">
        <f t="shared" si="4"/>
        <v>#N/A</v>
      </c>
      <c r="K21" s="51" t="e">
        <f t="shared" si="4"/>
        <v>#N/A</v>
      </c>
      <c r="L21" s="51" t="e">
        <f t="shared" si="4"/>
        <v>#N/A</v>
      </c>
      <c r="M21" s="51" t="e">
        <f t="shared" si="4"/>
        <v>#N/A</v>
      </c>
      <c r="N21" s="51" t="e">
        <f t="shared" si="4"/>
        <v>#N/A</v>
      </c>
      <c r="O21" s="51" t="e">
        <f t="shared" si="4"/>
        <v>#N/A</v>
      </c>
      <c r="P21" s="319" t="e">
        <f t="shared" si="1"/>
        <v>#N/A</v>
      </c>
      <c r="Q21" s="318" t="e">
        <f t="shared" si="2"/>
        <v>#N/A</v>
      </c>
      <c r="R21" s="320" t="e">
        <f t="shared" si="3"/>
        <v>#N/A</v>
      </c>
      <c r="S21" s="320" t="e">
        <f t="shared" si="3"/>
        <v>#N/A</v>
      </c>
      <c r="T21" s="320" t="e">
        <f t="shared" si="3"/>
        <v>#N/A</v>
      </c>
      <c r="U21" s="320" t="e">
        <f t="shared" si="3"/>
        <v>#N/A</v>
      </c>
    </row>
    <row r="22" spans="1:21" x14ac:dyDescent="0.25">
      <c r="A22" s="51">
        <v>21</v>
      </c>
      <c r="B22" s="51" t="e">
        <f t="shared" ref="B22:O32" si="5">IF(OR(ISBLANK(B$1),ISBLANK(INDEX(Data_,MATCH($A22,ErrID,0),MATCH(B$1,Data_hdr,0)))),"",INDEX(Data_,MATCH($A22,ErrID,0),MATCH(B$1,Data_hdr,0)))</f>
        <v>#N/A</v>
      </c>
      <c r="C22" s="51" t="e">
        <f t="shared" si="5"/>
        <v>#N/A</v>
      </c>
      <c r="D22" s="51" t="e">
        <f t="shared" si="5"/>
        <v>#N/A</v>
      </c>
      <c r="E22" s="51" t="str">
        <f t="shared" si="5"/>
        <v/>
      </c>
      <c r="F22" s="51" t="e">
        <f t="shared" si="5"/>
        <v>#N/A</v>
      </c>
      <c r="G22" s="51" t="e">
        <f t="shared" si="5"/>
        <v>#N/A</v>
      </c>
      <c r="H22" s="51" t="e">
        <f t="shared" si="5"/>
        <v>#N/A</v>
      </c>
      <c r="I22" s="51" t="e">
        <f t="shared" si="5"/>
        <v>#N/A</v>
      </c>
      <c r="J22" s="51" t="e">
        <f t="shared" si="5"/>
        <v>#N/A</v>
      </c>
      <c r="K22" s="51" t="e">
        <f t="shared" si="5"/>
        <v>#N/A</v>
      </c>
      <c r="L22" s="51" t="e">
        <f t="shared" si="5"/>
        <v>#N/A</v>
      </c>
      <c r="M22" s="51" t="e">
        <f t="shared" si="5"/>
        <v>#N/A</v>
      </c>
      <c r="N22" s="51" t="e">
        <f t="shared" si="5"/>
        <v>#N/A</v>
      </c>
      <c r="O22" s="51" t="e">
        <f t="shared" si="5"/>
        <v>#N/A</v>
      </c>
      <c r="P22" s="319" t="e">
        <f t="shared" si="1"/>
        <v>#N/A</v>
      </c>
      <c r="Q22" s="318" t="e">
        <f t="shared" si="2"/>
        <v>#N/A</v>
      </c>
      <c r="R22" s="320" t="e">
        <f t="shared" si="3"/>
        <v>#N/A</v>
      </c>
      <c r="S22" s="320" t="e">
        <f t="shared" si="3"/>
        <v>#N/A</v>
      </c>
      <c r="T22" s="320" t="e">
        <f t="shared" si="3"/>
        <v>#N/A</v>
      </c>
      <c r="U22" s="320" t="e">
        <f t="shared" si="3"/>
        <v>#N/A</v>
      </c>
    </row>
    <row r="23" spans="1:21" x14ac:dyDescent="0.25">
      <c r="A23" s="51">
        <v>22</v>
      </c>
      <c r="B23" s="51" t="e">
        <f t="shared" si="5"/>
        <v>#N/A</v>
      </c>
      <c r="C23" s="51" t="e">
        <f t="shared" si="5"/>
        <v>#N/A</v>
      </c>
      <c r="D23" s="51" t="e">
        <f t="shared" si="5"/>
        <v>#N/A</v>
      </c>
      <c r="E23" s="51" t="str">
        <f t="shared" si="5"/>
        <v/>
      </c>
      <c r="F23" s="51" t="e">
        <f t="shared" si="5"/>
        <v>#N/A</v>
      </c>
      <c r="G23" s="51" t="e">
        <f t="shared" si="5"/>
        <v>#N/A</v>
      </c>
      <c r="H23" s="51" t="e">
        <f t="shared" si="5"/>
        <v>#N/A</v>
      </c>
      <c r="I23" s="51" t="e">
        <f t="shared" si="5"/>
        <v>#N/A</v>
      </c>
      <c r="J23" s="51" t="e">
        <f t="shared" si="5"/>
        <v>#N/A</v>
      </c>
      <c r="K23" s="51" t="e">
        <f t="shared" si="5"/>
        <v>#N/A</v>
      </c>
      <c r="L23" s="51" t="e">
        <f t="shared" si="5"/>
        <v>#N/A</v>
      </c>
      <c r="M23" s="51" t="e">
        <f t="shared" si="5"/>
        <v>#N/A</v>
      </c>
      <c r="N23" s="51" t="e">
        <f t="shared" si="5"/>
        <v>#N/A</v>
      </c>
      <c r="O23" s="51" t="e">
        <f t="shared" si="5"/>
        <v>#N/A</v>
      </c>
      <c r="P23" s="319" t="e">
        <f t="shared" si="1"/>
        <v>#N/A</v>
      </c>
      <c r="Q23" s="318" t="e">
        <f t="shared" si="2"/>
        <v>#N/A</v>
      </c>
      <c r="R23" s="320" t="e">
        <f t="shared" si="3"/>
        <v>#N/A</v>
      </c>
      <c r="S23" s="320" t="e">
        <f t="shared" si="3"/>
        <v>#N/A</v>
      </c>
      <c r="T23" s="320" t="e">
        <f t="shared" si="3"/>
        <v>#N/A</v>
      </c>
      <c r="U23" s="320" t="e">
        <f t="shared" si="3"/>
        <v>#N/A</v>
      </c>
    </row>
    <row r="24" spans="1:21" x14ac:dyDescent="0.25">
      <c r="A24" s="51">
        <v>23</v>
      </c>
      <c r="B24" s="51" t="e">
        <f t="shared" si="5"/>
        <v>#N/A</v>
      </c>
      <c r="C24" s="51" t="e">
        <f t="shared" si="5"/>
        <v>#N/A</v>
      </c>
      <c r="D24" s="51" t="e">
        <f t="shared" si="5"/>
        <v>#N/A</v>
      </c>
      <c r="E24" s="51" t="str">
        <f t="shared" si="5"/>
        <v/>
      </c>
      <c r="F24" s="51" t="e">
        <f t="shared" si="5"/>
        <v>#N/A</v>
      </c>
      <c r="G24" s="51" t="e">
        <f t="shared" si="5"/>
        <v>#N/A</v>
      </c>
      <c r="H24" s="51" t="e">
        <f t="shared" si="5"/>
        <v>#N/A</v>
      </c>
      <c r="I24" s="51" t="e">
        <f t="shared" si="5"/>
        <v>#N/A</v>
      </c>
      <c r="J24" s="51" t="e">
        <f t="shared" si="5"/>
        <v>#N/A</v>
      </c>
      <c r="K24" s="51" t="e">
        <f t="shared" si="5"/>
        <v>#N/A</v>
      </c>
      <c r="L24" s="51" t="e">
        <f t="shared" si="5"/>
        <v>#N/A</v>
      </c>
      <c r="M24" s="51" t="e">
        <f t="shared" si="5"/>
        <v>#N/A</v>
      </c>
      <c r="N24" s="51" t="e">
        <f t="shared" si="5"/>
        <v>#N/A</v>
      </c>
      <c r="O24" s="51" t="e">
        <f t="shared" si="5"/>
        <v>#N/A</v>
      </c>
      <c r="P24" s="319" t="e">
        <f t="shared" si="1"/>
        <v>#N/A</v>
      </c>
      <c r="Q24" s="318" t="e">
        <f t="shared" si="2"/>
        <v>#N/A</v>
      </c>
      <c r="R24" s="320" t="e">
        <f t="shared" si="3"/>
        <v>#N/A</v>
      </c>
      <c r="S24" s="320" t="e">
        <f t="shared" si="3"/>
        <v>#N/A</v>
      </c>
      <c r="T24" s="320" t="e">
        <f t="shared" si="3"/>
        <v>#N/A</v>
      </c>
      <c r="U24" s="320" t="e">
        <f t="shared" si="3"/>
        <v>#N/A</v>
      </c>
    </row>
    <row r="25" spans="1:21" x14ac:dyDescent="0.25">
      <c r="A25" s="51">
        <v>24</v>
      </c>
      <c r="B25" s="51" t="e">
        <f t="shared" si="5"/>
        <v>#N/A</v>
      </c>
      <c r="C25" s="51" t="e">
        <f t="shared" si="5"/>
        <v>#N/A</v>
      </c>
      <c r="D25" s="51" t="e">
        <f t="shared" si="5"/>
        <v>#N/A</v>
      </c>
      <c r="E25" s="51" t="str">
        <f t="shared" si="5"/>
        <v/>
      </c>
      <c r="F25" s="51" t="e">
        <f t="shared" si="5"/>
        <v>#N/A</v>
      </c>
      <c r="G25" s="51" t="e">
        <f t="shared" si="5"/>
        <v>#N/A</v>
      </c>
      <c r="H25" s="51" t="e">
        <f t="shared" si="5"/>
        <v>#N/A</v>
      </c>
      <c r="I25" s="51" t="e">
        <f t="shared" si="5"/>
        <v>#N/A</v>
      </c>
      <c r="J25" s="51" t="e">
        <f t="shared" si="5"/>
        <v>#N/A</v>
      </c>
      <c r="K25" s="51" t="e">
        <f t="shared" si="5"/>
        <v>#N/A</v>
      </c>
      <c r="L25" s="51" t="e">
        <f t="shared" si="5"/>
        <v>#N/A</v>
      </c>
      <c r="M25" s="51" t="e">
        <f t="shared" si="5"/>
        <v>#N/A</v>
      </c>
      <c r="N25" s="51" t="e">
        <f t="shared" si="5"/>
        <v>#N/A</v>
      </c>
      <c r="O25" s="51" t="e">
        <f t="shared" si="5"/>
        <v>#N/A</v>
      </c>
      <c r="P25" s="319" t="e">
        <f t="shared" si="1"/>
        <v>#N/A</v>
      </c>
      <c r="Q25" s="318" t="e">
        <f t="shared" si="2"/>
        <v>#N/A</v>
      </c>
      <c r="R25" s="320" t="e">
        <f t="shared" si="3"/>
        <v>#N/A</v>
      </c>
      <c r="S25" s="320" t="e">
        <f t="shared" si="3"/>
        <v>#N/A</v>
      </c>
      <c r="T25" s="320" t="e">
        <f t="shared" si="3"/>
        <v>#N/A</v>
      </c>
      <c r="U25" s="320" t="e">
        <f t="shared" si="3"/>
        <v>#N/A</v>
      </c>
    </row>
    <row r="26" spans="1:21" x14ac:dyDescent="0.25">
      <c r="A26" s="51">
        <v>25</v>
      </c>
      <c r="B26" s="51" t="e">
        <f t="shared" si="5"/>
        <v>#N/A</v>
      </c>
      <c r="C26" s="51" t="e">
        <f t="shared" si="5"/>
        <v>#N/A</v>
      </c>
      <c r="D26" s="51" t="e">
        <f t="shared" si="5"/>
        <v>#N/A</v>
      </c>
      <c r="E26" s="51" t="str">
        <f t="shared" si="5"/>
        <v/>
      </c>
      <c r="F26" s="51" t="e">
        <f t="shared" si="5"/>
        <v>#N/A</v>
      </c>
      <c r="G26" s="51" t="e">
        <f t="shared" si="5"/>
        <v>#N/A</v>
      </c>
      <c r="H26" s="51" t="e">
        <f t="shared" si="5"/>
        <v>#N/A</v>
      </c>
      <c r="I26" s="51" t="e">
        <f t="shared" si="5"/>
        <v>#N/A</v>
      </c>
      <c r="J26" s="51" t="e">
        <f t="shared" si="5"/>
        <v>#N/A</v>
      </c>
      <c r="K26" s="51" t="e">
        <f t="shared" si="5"/>
        <v>#N/A</v>
      </c>
      <c r="L26" s="51" t="e">
        <f t="shared" si="5"/>
        <v>#N/A</v>
      </c>
      <c r="M26" s="51" t="e">
        <f t="shared" si="5"/>
        <v>#N/A</v>
      </c>
      <c r="N26" s="51" t="e">
        <f t="shared" si="5"/>
        <v>#N/A</v>
      </c>
      <c r="O26" s="51" t="e">
        <f t="shared" si="5"/>
        <v>#N/A</v>
      </c>
      <c r="P26" s="319" t="e">
        <f t="shared" si="1"/>
        <v>#N/A</v>
      </c>
      <c r="Q26" s="318" t="e">
        <f t="shared" si="2"/>
        <v>#N/A</v>
      </c>
      <c r="R26" s="320" t="e">
        <f t="shared" si="3"/>
        <v>#N/A</v>
      </c>
      <c r="S26" s="320" t="e">
        <f t="shared" si="3"/>
        <v>#N/A</v>
      </c>
      <c r="T26" s="320" t="e">
        <f t="shared" si="3"/>
        <v>#N/A</v>
      </c>
      <c r="U26" s="320" t="e">
        <f t="shared" si="3"/>
        <v>#N/A</v>
      </c>
    </row>
    <row r="27" spans="1:21" x14ac:dyDescent="0.25">
      <c r="A27" s="51">
        <v>26</v>
      </c>
      <c r="B27" s="51" t="e">
        <f t="shared" si="5"/>
        <v>#N/A</v>
      </c>
      <c r="C27" s="51" t="e">
        <f t="shared" si="5"/>
        <v>#N/A</v>
      </c>
      <c r="D27" s="51" t="e">
        <f t="shared" si="5"/>
        <v>#N/A</v>
      </c>
      <c r="E27" s="51" t="str">
        <f t="shared" si="5"/>
        <v/>
      </c>
      <c r="F27" s="51" t="e">
        <f t="shared" si="5"/>
        <v>#N/A</v>
      </c>
      <c r="G27" s="51" t="e">
        <f t="shared" si="5"/>
        <v>#N/A</v>
      </c>
      <c r="H27" s="51" t="e">
        <f t="shared" si="5"/>
        <v>#N/A</v>
      </c>
      <c r="I27" s="51" t="e">
        <f t="shared" si="5"/>
        <v>#N/A</v>
      </c>
      <c r="J27" s="51" t="e">
        <f t="shared" si="5"/>
        <v>#N/A</v>
      </c>
      <c r="K27" s="51" t="e">
        <f t="shared" si="5"/>
        <v>#N/A</v>
      </c>
      <c r="L27" s="51" t="e">
        <f t="shared" si="5"/>
        <v>#N/A</v>
      </c>
      <c r="M27" s="51" t="e">
        <f t="shared" si="5"/>
        <v>#N/A</v>
      </c>
      <c r="N27" s="51" t="e">
        <f t="shared" si="5"/>
        <v>#N/A</v>
      </c>
      <c r="O27" s="51" t="e">
        <f t="shared" si="5"/>
        <v>#N/A</v>
      </c>
      <c r="P27" s="319" t="e">
        <f t="shared" si="1"/>
        <v>#N/A</v>
      </c>
      <c r="Q27" s="318" t="e">
        <f t="shared" si="2"/>
        <v>#N/A</v>
      </c>
      <c r="R27" s="320" t="e">
        <f t="shared" si="3"/>
        <v>#N/A</v>
      </c>
      <c r="S27" s="320" t="e">
        <f t="shared" si="3"/>
        <v>#N/A</v>
      </c>
      <c r="T27" s="320" t="e">
        <f t="shared" si="3"/>
        <v>#N/A</v>
      </c>
      <c r="U27" s="320" t="e">
        <f t="shared" si="3"/>
        <v>#N/A</v>
      </c>
    </row>
    <row r="28" spans="1:21" x14ac:dyDescent="0.25">
      <c r="A28" s="51">
        <v>27</v>
      </c>
      <c r="B28" s="51" t="e">
        <f t="shared" si="5"/>
        <v>#N/A</v>
      </c>
      <c r="C28" s="51" t="e">
        <f t="shared" si="5"/>
        <v>#N/A</v>
      </c>
      <c r="D28" s="51" t="e">
        <f t="shared" si="5"/>
        <v>#N/A</v>
      </c>
      <c r="E28" s="51" t="str">
        <f t="shared" si="5"/>
        <v/>
      </c>
      <c r="F28" s="51" t="e">
        <f t="shared" si="5"/>
        <v>#N/A</v>
      </c>
      <c r="G28" s="51" t="e">
        <f t="shared" si="5"/>
        <v>#N/A</v>
      </c>
      <c r="H28" s="51" t="e">
        <f t="shared" si="5"/>
        <v>#N/A</v>
      </c>
      <c r="I28" s="51" t="e">
        <f t="shared" si="5"/>
        <v>#N/A</v>
      </c>
      <c r="J28" s="51" t="e">
        <f t="shared" si="5"/>
        <v>#N/A</v>
      </c>
      <c r="K28" s="51" t="e">
        <f t="shared" si="5"/>
        <v>#N/A</v>
      </c>
      <c r="L28" s="51" t="e">
        <f t="shared" si="5"/>
        <v>#N/A</v>
      </c>
      <c r="M28" s="51" t="e">
        <f t="shared" si="5"/>
        <v>#N/A</v>
      </c>
      <c r="N28" s="51" t="e">
        <f t="shared" si="5"/>
        <v>#N/A</v>
      </c>
      <c r="O28" s="51" t="e">
        <f t="shared" si="5"/>
        <v>#N/A</v>
      </c>
      <c r="P28" s="319" t="e">
        <f t="shared" si="1"/>
        <v>#N/A</v>
      </c>
      <c r="Q28" s="318" t="e">
        <f t="shared" si="2"/>
        <v>#N/A</v>
      </c>
      <c r="R28" s="320" t="e">
        <f t="shared" si="3"/>
        <v>#N/A</v>
      </c>
      <c r="S28" s="320" t="e">
        <f t="shared" si="3"/>
        <v>#N/A</v>
      </c>
      <c r="T28" s="320" t="e">
        <f t="shared" si="3"/>
        <v>#N/A</v>
      </c>
      <c r="U28" s="320" t="e">
        <f t="shared" si="3"/>
        <v>#N/A</v>
      </c>
    </row>
    <row r="29" spans="1:21" x14ac:dyDescent="0.25">
      <c r="A29" s="51">
        <v>28</v>
      </c>
      <c r="B29" s="51" t="e">
        <f t="shared" si="5"/>
        <v>#N/A</v>
      </c>
      <c r="C29" s="51" t="e">
        <f t="shared" si="5"/>
        <v>#N/A</v>
      </c>
      <c r="D29" s="51" t="e">
        <f t="shared" si="5"/>
        <v>#N/A</v>
      </c>
      <c r="E29" s="51" t="str">
        <f t="shared" si="5"/>
        <v/>
      </c>
      <c r="F29" s="51" t="e">
        <f t="shared" si="5"/>
        <v>#N/A</v>
      </c>
      <c r="G29" s="51" t="e">
        <f t="shared" si="5"/>
        <v>#N/A</v>
      </c>
      <c r="H29" s="51" t="e">
        <f t="shared" si="5"/>
        <v>#N/A</v>
      </c>
      <c r="I29" s="51" t="e">
        <f t="shared" si="5"/>
        <v>#N/A</v>
      </c>
      <c r="J29" s="51" t="e">
        <f t="shared" si="5"/>
        <v>#N/A</v>
      </c>
      <c r="K29" s="51" t="e">
        <f t="shared" si="5"/>
        <v>#N/A</v>
      </c>
      <c r="L29" s="51" t="e">
        <f t="shared" si="5"/>
        <v>#N/A</v>
      </c>
      <c r="M29" s="51" t="e">
        <f t="shared" si="5"/>
        <v>#N/A</v>
      </c>
      <c r="N29" s="51" t="e">
        <f t="shared" si="5"/>
        <v>#N/A</v>
      </c>
      <c r="O29" s="51" t="e">
        <f t="shared" si="5"/>
        <v>#N/A</v>
      </c>
      <c r="P29" s="319" t="e">
        <f t="shared" si="1"/>
        <v>#N/A</v>
      </c>
      <c r="Q29" s="318" t="e">
        <f t="shared" si="2"/>
        <v>#N/A</v>
      </c>
      <c r="R29" s="320" t="e">
        <f t="shared" si="3"/>
        <v>#N/A</v>
      </c>
      <c r="S29" s="320" t="e">
        <f t="shared" si="3"/>
        <v>#N/A</v>
      </c>
      <c r="T29" s="320" t="e">
        <f t="shared" si="3"/>
        <v>#N/A</v>
      </c>
      <c r="U29" s="320" t="e">
        <f t="shared" si="3"/>
        <v>#N/A</v>
      </c>
    </row>
    <row r="30" spans="1:21" x14ac:dyDescent="0.25">
      <c r="A30" s="51">
        <v>29</v>
      </c>
      <c r="B30" s="51" t="e">
        <f t="shared" si="5"/>
        <v>#N/A</v>
      </c>
      <c r="C30" s="51" t="e">
        <f t="shared" si="5"/>
        <v>#N/A</v>
      </c>
      <c r="D30" s="51" t="e">
        <f t="shared" si="5"/>
        <v>#N/A</v>
      </c>
      <c r="E30" s="51" t="str">
        <f t="shared" si="5"/>
        <v/>
      </c>
      <c r="F30" s="51" t="e">
        <f t="shared" si="5"/>
        <v>#N/A</v>
      </c>
      <c r="G30" s="51" t="e">
        <f t="shared" si="5"/>
        <v>#N/A</v>
      </c>
      <c r="H30" s="51" t="e">
        <f t="shared" si="5"/>
        <v>#N/A</v>
      </c>
      <c r="I30" s="51" t="e">
        <f t="shared" si="5"/>
        <v>#N/A</v>
      </c>
      <c r="J30" s="51" t="e">
        <f t="shared" si="5"/>
        <v>#N/A</v>
      </c>
      <c r="K30" s="51" t="e">
        <f t="shared" si="5"/>
        <v>#N/A</v>
      </c>
      <c r="L30" s="51" t="e">
        <f t="shared" si="5"/>
        <v>#N/A</v>
      </c>
      <c r="M30" s="51" t="e">
        <f t="shared" si="5"/>
        <v>#N/A</v>
      </c>
      <c r="N30" s="51" t="e">
        <f t="shared" si="5"/>
        <v>#N/A</v>
      </c>
      <c r="O30" s="51" t="e">
        <f t="shared" si="5"/>
        <v>#N/A</v>
      </c>
      <c r="P30" s="319" t="e">
        <f t="shared" si="1"/>
        <v>#N/A</v>
      </c>
      <c r="Q30" s="318" t="e">
        <f t="shared" si="2"/>
        <v>#N/A</v>
      </c>
      <c r="R30" s="320" t="e">
        <f t="shared" si="3"/>
        <v>#N/A</v>
      </c>
      <c r="S30" s="320" t="e">
        <f t="shared" si="3"/>
        <v>#N/A</v>
      </c>
      <c r="T30" s="320" t="e">
        <f t="shared" si="3"/>
        <v>#N/A</v>
      </c>
      <c r="U30" s="320" t="e">
        <f t="shared" si="3"/>
        <v>#N/A</v>
      </c>
    </row>
    <row r="31" spans="1:21" x14ac:dyDescent="0.25">
      <c r="A31" s="51">
        <v>30</v>
      </c>
      <c r="B31" s="51" t="e">
        <f t="shared" si="5"/>
        <v>#N/A</v>
      </c>
      <c r="C31" s="51" t="e">
        <f t="shared" si="5"/>
        <v>#N/A</v>
      </c>
      <c r="D31" s="51" t="e">
        <f t="shared" si="5"/>
        <v>#N/A</v>
      </c>
      <c r="E31" s="51" t="str">
        <f t="shared" si="5"/>
        <v/>
      </c>
      <c r="F31" s="51" t="e">
        <f t="shared" si="5"/>
        <v>#N/A</v>
      </c>
      <c r="G31" s="51" t="e">
        <f t="shared" si="5"/>
        <v>#N/A</v>
      </c>
      <c r="H31" s="51" t="e">
        <f t="shared" si="5"/>
        <v>#N/A</v>
      </c>
      <c r="I31" s="51" t="e">
        <f t="shared" si="5"/>
        <v>#N/A</v>
      </c>
      <c r="J31" s="51" t="e">
        <f t="shared" si="5"/>
        <v>#N/A</v>
      </c>
      <c r="K31" s="51" t="e">
        <f t="shared" si="5"/>
        <v>#N/A</v>
      </c>
      <c r="L31" s="51" t="e">
        <f t="shared" si="5"/>
        <v>#N/A</v>
      </c>
      <c r="M31" s="51" t="e">
        <f t="shared" si="5"/>
        <v>#N/A</v>
      </c>
      <c r="N31" s="51" t="e">
        <f t="shared" si="5"/>
        <v>#N/A</v>
      </c>
      <c r="O31" s="51" t="e">
        <f t="shared" si="5"/>
        <v>#N/A</v>
      </c>
      <c r="P31" s="319" t="e">
        <f t="shared" si="1"/>
        <v>#N/A</v>
      </c>
      <c r="Q31" s="318" t="e">
        <f t="shared" si="2"/>
        <v>#N/A</v>
      </c>
      <c r="R31" s="320" t="e">
        <f t="shared" si="3"/>
        <v>#N/A</v>
      </c>
      <c r="S31" s="320" t="e">
        <f t="shared" si="3"/>
        <v>#N/A</v>
      </c>
      <c r="T31" s="320" t="e">
        <f t="shared" si="3"/>
        <v>#N/A</v>
      </c>
      <c r="U31" s="320" t="e">
        <f t="shared" si="3"/>
        <v>#N/A</v>
      </c>
    </row>
    <row r="32" spans="1:21" x14ac:dyDescent="0.25">
      <c r="A32" s="51">
        <v>31</v>
      </c>
      <c r="B32" s="51" t="e">
        <f t="shared" si="5"/>
        <v>#N/A</v>
      </c>
      <c r="C32" s="51" t="e">
        <f t="shared" si="5"/>
        <v>#N/A</v>
      </c>
      <c r="D32" s="51" t="e">
        <f t="shared" si="5"/>
        <v>#N/A</v>
      </c>
      <c r="E32" s="51" t="str">
        <f t="shared" si="5"/>
        <v/>
      </c>
      <c r="F32" s="51" t="e">
        <f t="shared" si="5"/>
        <v>#N/A</v>
      </c>
      <c r="G32" s="51" t="e">
        <f t="shared" si="5"/>
        <v>#N/A</v>
      </c>
      <c r="H32" s="51" t="e">
        <f t="shared" si="5"/>
        <v>#N/A</v>
      </c>
      <c r="I32" s="51" t="e">
        <f t="shared" si="5"/>
        <v>#N/A</v>
      </c>
      <c r="J32" s="51" t="e">
        <f t="shared" si="5"/>
        <v>#N/A</v>
      </c>
      <c r="K32" s="51" t="e">
        <f t="shared" si="5"/>
        <v>#N/A</v>
      </c>
      <c r="L32" s="51" t="e">
        <f t="shared" si="5"/>
        <v>#N/A</v>
      </c>
      <c r="M32" s="51" t="e">
        <f t="shared" si="5"/>
        <v>#N/A</v>
      </c>
      <c r="N32" s="51" t="e">
        <f t="shared" si="5"/>
        <v>#N/A</v>
      </c>
      <c r="O32" s="51" t="e">
        <f t="shared" si="5"/>
        <v>#N/A</v>
      </c>
      <c r="P32" s="319" t="e">
        <f t="shared" si="1"/>
        <v>#N/A</v>
      </c>
      <c r="Q32" s="318" t="e">
        <f t="shared" si="2"/>
        <v>#N/A</v>
      </c>
      <c r="R32" s="320" t="e">
        <f t="shared" si="3"/>
        <v>#N/A</v>
      </c>
      <c r="S32" s="320" t="e">
        <f t="shared" si="3"/>
        <v>#N/A</v>
      </c>
      <c r="T32" s="320" t="e">
        <f t="shared" si="3"/>
        <v>#N/A</v>
      </c>
      <c r="U32" s="320" t="e">
        <f t="shared" si="3"/>
        <v>#N/A</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
  <sheetViews>
    <sheetView zoomScale="80" zoomScaleNormal="80" workbookViewId="0">
      <selection activeCell="N34" sqref="N34"/>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1029</v>
      </c>
      <c r="B1" s="236" t="s">
        <v>68</v>
      </c>
      <c r="C1" s="236" t="s">
        <v>56</v>
      </c>
      <c r="D1" s="236" t="s">
        <v>63</v>
      </c>
      <c r="E1" s="236"/>
      <c r="F1" s="199" t="s">
        <v>58</v>
      </c>
      <c r="G1" s="199" t="s">
        <v>59</v>
      </c>
      <c r="H1" s="199" t="s">
        <v>69</v>
      </c>
      <c r="I1" s="199" t="s">
        <v>52</v>
      </c>
      <c r="J1" s="199" t="s">
        <v>70</v>
      </c>
      <c r="K1" s="199" t="s">
        <v>17</v>
      </c>
      <c r="L1" s="199" t="s">
        <v>18</v>
      </c>
      <c r="M1" s="199" t="s">
        <v>6</v>
      </c>
      <c r="N1" s="237" t="s">
        <v>71</v>
      </c>
      <c r="O1" s="236" t="s">
        <v>72</v>
      </c>
      <c r="P1" s="315" t="s">
        <v>1027</v>
      </c>
      <c r="Q1" s="317" t="s">
        <v>720</v>
      </c>
      <c r="R1" s="316" t="s">
        <v>1030</v>
      </c>
      <c r="S1" s="316" t="s">
        <v>1031</v>
      </c>
      <c r="T1" s="316" t="s">
        <v>1032</v>
      </c>
      <c r="U1" s="316" t="s">
        <v>1033</v>
      </c>
    </row>
    <row r="2" spans="1:21" x14ac:dyDescent="0.25">
      <c r="A2" s="51">
        <v>1</v>
      </c>
      <c r="B2" s="51">
        <v>113</v>
      </c>
      <c r="C2" s="51" t="s">
        <v>65</v>
      </c>
      <c r="D2" s="51" t="s">
        <v>889</v>
      </c>
      <c r="E2" s="51" t="s">
        <v>357</v>
      </c>
      <c r="F2" s="51">
        <v>2</v>
      </c>
      <c r="G2" s="51">
        <v>3</v>
      </c>
      <c r="H2" s="51">
        <v>1</v>
      </c>
      <c r="I2" s="51">
        <v>4</v>
      </c>
      <c r="J2" s="51">
        <v>2</v>
      </c>
      <c r="K2" s="51">
        <v>0</v>
      </c>
      <c r="L2" s="51">
        <v>0</v>
      </c>
      <c r="M2" s="51" t="s">
        <v>893</v>
      </c>
      <c r="N2" s="51" t="s">
        <v>892</v>
      </c>
      <c r="O2" s="51" t="s">
        <v>357</v>
      </c>
      <c r="P2" s="319" t="s">
        <v>1034</v>
      </c>
      <c r="Q2" s="318">
        <v>665</v>
      </c>
      <c r="R2" s="320" t="s">
        <v>357</v>
      </c>
      <c r="S2" s="320" t="s">
        <v>357</v>
      </c>
      <c r="T2" s="320" t="s">
        <v>357</v>
      </c>
      <c r="U2" s="320">
        <v>1</v>
      </c>
    </row>
    <row r="3" spans="1:21" x14ac:dyDescent="0.25">
      <c r="A3" s="51">
        <v>2</v>
      </c>
      <c r="B3" s="51">
        <v>113</v>
      </c>
      <c r="C3" s="51" t="s">
        <v>65</v>
      </c>
      <c r="D3" s="51" t="s">
        <v>889</v>
      </c>
      <c r="E3" s="51" t="s">
        <v>357</v>
      </c>
      <c r="F3" s="51">
        <v>2</v>
      </c>
      <c r="G3" s="51">
        <v>4</v>
      </c>
      <c r="H3" s="51">
        <v>3</v>
      </c>
      <c r="I3" s="51">
        <v>29</v>
      </c>
      <c r="J3" s="51">
        <v>11</v>
      </c>
      <c r="K3" s="51">
        <v>8</v>
      </c>
      <c r="L3" s="51" t="s">
        <v>894</v>
      </c>
      <c r="M3" s="51">
        <v>2</v>
      </c>
      <c r="N3" s="51" t="s">
        <v>892</v>
      </c>
      <c r="O3" s="51" t="s">
        <v>357</v>
      </c>
      <c r="P3" s="319" t="s">
        <v>1035</v>
      </c>
      <c r="Q3" s="318">
        <v>671</v>
      </c>
      <c r="R3" s="320" t="s">
        <v>357</v>
      </c>
      <c r="S3" s="320" t="s">
        <v>357</v>
      </c>
      <c r="T3" s="320">
        <v>1</v>
      </c>
      <c r="U3" s="320" t="s">
        <v>357</v>
      </c>
    </row>
    <row r="4" spans="1:21" x14ac:dyDescent="0.25">
      <c r="A4" s="51">
        <v>3</v>
      </c>
      <c r="B4" s="51">
        <v>115</v>
      </c>
      <c r="C4" s="51" t="s">
        <v>65</v>
      </c>
      <c r="D4" s="51" t="s">
        <v>901</v>
      </c>
      <c r="E4" s="51" t="s">
        <v>357</v>
      </c>
      <c r="F4" s="51">
        <v>2</v>
      </c>
      <c r="G4" s="51">
        <v>1</v>
      </c>
      <c r="H4" s="51">
        <v>1</v>
      </c>
      <c r="I4" s="51">
        <v>1</v>
      </c>
      <c r="J4" s="51">
        <v>5</v>
      </c>
      <c r="K4" s="51">
        <v>2</v>
      </c>
      <c r="L4" s="51">
        <v>2</v>
      </c>
      <c r="M4" s="51">
        <v>6</v>
      </c>
      <c r="N4" s="51" t="s">
        <v>357</v>
      </c>
      <c r="O4" s="51" t="s">
        <v>357</v>
      </c>
      <c r="P4" s="319" t="s">
        <v>1036</v>
      </c>
      <c r="Q4" s="318">
        <v>801</v>
      </c>
      <c r="R4" s="320">
        <v>1</v>
      </c>
      <c r="S4" s="320">
        <v>1</v>
      </c>
      <c r="T4" s="320">
        <v>1</v>
      </c>
      <c r="U4" s="320">
        <v>1</v>
      </c>
    </row>
    <row r="5" spans="1:21" x14ac:dyDescent="0.25">
      <c r="A5" s="51">
        <v>4</v>
      </c>
      <c r="B5" s="51">
        <v>115</v>
      </c>
      <c r="C5" s="51" t="s">
        <v>65</v>
      </c>
      <c r="D5" s="51" t="s">
        <v>901</v>
      </c>
      <c r="E5" s="51" t="s">
        <v>357</v>
      </c>
      <c r="F5" s="51">
        <v>2</v>
      </c>
      <c r="G5" s="51">
        <v>2</v>
      </c>
      <c r="H5" s="51">
        <v>1</v>
      </c>
      <c r="I5" s="51">
        <v>2</v>
      </c>
      <c r="J5" s="51">
        <v>5</v>
      </c>
      <c r="K5" s="51">
        <v>2</v>
      </c>
      <c r="L5" s="51">
        <v>5</v>
      </c>
      <c r="M5" s="51">
        <v>6</v>
      </c>
      <c r="N5" s="51" t="s">
        <v>357</v>
      </c>
      <c r="O5" s="51" t="s">
        <v>357</v>
      </c>
      <c r="P5" s="319" t="s">
        <v>1037</v>
      </c>
      <c r="Q5" s="318">
        <v>805</v>
      </c>
      <c r="R5" s="320">
        <v>1</v>
      </c>
      <c r="S5" s="320" t="s">
        <v>357</v>
      </c>
      <c r="T5" s="320">
        <v>1</v>
      </c>
      <c r="U5" s="320">
        <v>1</v>
      </c>
    </row>
    <row r="6" spans="1:21" x14ac:dyDescent="0.25">
      <c r="A6" s="51">
        <v>5</v>
      </c>
      <c r="B6" s="51">
        <v>115</v>
      </c>
      <c r="C6" s="51" t="s">
        <v>65</v>
      </c>
      <c r="D6" s="51" t="s">
        <v>901</v>
      </c>
      <c r="E6" s="51" t="s">
        <v>357</v>
      </c>
      <c r="F6" s="51">
        <v>2</v>
      </c>
      <c r="G6" s="51">
        <v>3</v>
      </c>
      <c r="H6" s="51">
        <v>1</v>
      </c>
      <c r="I6" s="51">
        <v>4</v>
      </c>
      <c r="J6" s="51">
        <v>10</v>
      </c>
      <c r="K6" s="51">
        <v>2</v>
      </c>
      <c r="L6" s="51">
        <v>5</v>
      </c>
      <c r="M6" s="51">
        <v>7</v>
      </c>
      <c r="N6" s="51" t="s">
        <v>357</v>
      </c>
      <c r="O6" s="51" t="s">
        <v>357</v>
      </c>
      <c r="P6" s="319" t="s">
        <v>1038</v>
      </c>
      <c r="Q6" s="318">
        <v>809</v>
      </c>
      <c r="R6" s="320">
        <v>1</v>
      </c>
      <c r="S6" s="320" t="s">
        <v>357</v>
      </c>
      <c r="T6" s="320">
        <v>1</v>
      </c>
      <c r="U6" s="320">
        <v>1</v>
      </c>
    </row>
    <row r="7" spans="1:21" x14ac:dyDescent="0.25">
      <c r="A7" s="51">
        <v>6</v>
      </c>
      <c r="B7" s="51">
        <v>115</v>
      </c>
      <c r="C7" s="51" t="s">
        <v>65</v>
      </c>
      <c r="D7" s="51" t="s">
        <v>901</v>
      </c>
      <c r="E7" s="51" t="s">
        <v>357</v>
      </c>
      <c r="F7" s="51">
        <v>2</v>
      </c>
      <c r="G7" s="51">
        <v>4</v>
      </c>
      <c r="H7" s="51">
        <v>1</v>
      </c>
      <c r="I7" s="51">
        <v>3</v>
      </c>
      <c r="J7" s="51">
        <v>10</v>
      </c>
      <c r="K7" s="51">
        <v>0</v>
      </c>
      <c r="L7" s="51">
        <v>1</v>
      </c>
      <c r="M7" s="51">
        <v>3</v>
      </c>
      <c r="N7" s="51" t="s">
        <v>357</v>
      </c>
      <c r="O7" s="51" t="s">
        <v>357</v>
      </c>
      <c r="P7" s="319" t="s">
        <v>1039</v>
      </c>
      <c r="Q7" s="318">
        <v>813</v>
      </c>
      <c r="R7" s="320">
        <v>1</v>
      </c>
      <c r="S7" s="320" t="s">
        <v>357</v>
      </c>
      <c r="T7" s="320" t="s">
        <v>357</v>
      </c>
      <c r="U7" s="320" t="s">
        <v>357</v>
      </c>
    </row>
    <row r="8" spans="1:21" x14ac:dyDescent="0.25">
      <c r="A8" s="51">
        <v>7</v>
      </c>
      <c r="B8" s="51">
        <v>115</v>
      </c>
      <c r="C8" s="51" t="s">
        <v>65</v>
      </c>
      <c r="D8" s="51" t="s">
        <v>901</v>
      </c>
      <c r="E8" s="51" t="s">
        <v>357</v>
      </c>
      <c r="F8" s="51">
        <v>1</v>
      </c>
      <c r="G8" s="51">
        <v>1</v>
      </c>
      <c r="H8" s="51">
        <v>1</v>
      </c>
      <c r="I8" s="51">
        <v>4</v>
      </c>
      <c r="J8" s="51">
        <v>4</v>
      </c>
      <c r="K8" s="51">
        <v>1</v>
      </c>
      <c r="L8" s="51">
        <v>7</v>
      </c>
      <c r="M8" s="51">
        <v>6</v>
      </c>
      <c r="N8" s="51" t="s">
        <v>903</v>
      </c>
      <c r="O8" s="51" t="s">
        <v>357</v>
      </c>
      <c r="P8" s="319" t="s">
        <v>1040</v>
      </c>
      <c r="Q8" s="318">
        <v>833</v>
      </c>
      <c r="R8" s="320" t="s">
        <v>357</v>
      </c>
      <c r="S8" s="320" t="s">
        <v>357</v>
      </c>
      <c r="T8" s="320">
        <v>1</v>
      </c>
      <c r="U8" s="320">
        <v>1</v>
      </c>
    </row>
    <row r="9" spans="1:21" x14ac:dyDescent="0.25">
      <c r="A9" s="51">
        <v>8</v>
      </c>
      <c r="B9" s="51">
        <v>115</v>
      </c>
      <c r="C9" s="51" t="s">
        <v>65</v>
      </c>
      <c r="D9" s="51" t="s">
        <v>901</v>
      </c>
      <c r="E9" s="51" t="s">
        <v>357</v>
      </c>
      <c r="F9" s="51">
        <v>1</v>
      </c>
      <c r="G9" s="51">
        <v>2</v>
      </c>
      <c r="H9" s="51">
        <v>1</v>
      </c>
      <c r="I9" s="51">
        <v>6</v>
      </c>
      <c r="J9" s="51">
        <v>6</v>
      </c>
      <c r="K9" s="51">
        <v>3</v>
      </c>
      <c r="L9" s="51">
        <v>10</v>
      </c>
      <c r="M9" s="51">
        <v>13</v>
      </c>
      <c r="N9" s="51" t="s">
        <v>903</v>
      </c>
      <c r="O9" s="51" t="s">
        <v>357</v>
      </c>
      <c r="P9" s="319" t="s">
        <v>1041</v>
      </c>
      <c r="Q9" s="318">
        <v>837</v>
      </c>
      <c r="R9" s="320" t="s">
        <v>357</v>
      </c>
      <c r="S9" s="320" t="s">
        <v>357</v>
      </c>
      <c r="T9" s="320">
        <v>1</v>
      </c>
      <c r="U9" s="320">
        <v>1</v>
      </c>
    </row>
    <row r="10" spans="1:21" x14ac:dyDescent="0.25">
      <c r="A10" s="51">
        <v>9</v>
      </c>
      <c r="B10" s="51">
        <v>115</v>
      </c>
      <c r="C10" s="51" t="s">
        <v>65</v>
      </c>
      <c r="D10" s="51" t="s">
        <v>901</v>
      </c>
      <c r="E10" s="51" t="s">
        <v>357</v>
      </c>
      <c r="F10" s="51">
        <v>1</v>
      </c>
      <c r="G10" s="51">
        <v>3</v>
      </c>
      <c r="H10" s="51">
        <v>1</v>
      </c>
      <c r="I10" s="51">
        <v>1</v>
      </c>
      <c r="J10" s="51">
        <v>2</v>
      </c>
      <c r="K10" s="51">
        <v>1</v>
      </c>
      <c r="L10" s="51">
        <v>2</v>
      </c>
      <c r="M10" s="51">
        <v>4</v>
      </c>
      <c r="N10" s="51" t="s">
        <v>903</v>
      </c>
      <c r="O10" s="51" t="s">
        <v>357</v>
      </c>
      <c r="P10" s="319" t="s">
        <v>1042</v>
      </c>
      <c r="Q10" s="318">
        <v>841</v>
      </c>
      <c r="R10" s="320">
        <v>1</v>
      </c>
      <c r="S10" s="320" t="s">
        <v>357</v>
      </c>
      <c r="T10" s="320">
        <v>1</v>
      </c>
      <c r="U10" s="320">
        <v>1</v>
      </c>
    </row>
    <row r="11" spans="1:21" x14ac:dyDescent="0.25">
      <c r="A11" s="51">
        <v>10</v>
      </c>
      <c r="B11" s="51">
        <v>115</v>
      </c>
      <c r="C11" s="51" t="s">
        <v>65</v>
      </c>
      <c r="D11" s="51" t="s">
        <v>901</v>
      </c>
      <c r="E11" s="51" t="s">
        <v>357</v>
      </c>
      <c r="F11" s="51">
        <v>1</v>
      </c>
      <c r="G11" s="51">
        <v>4</v>
      </c>
      <c r="H11" s="51">
        <v>1</v>
      </c>
      <c r="I11" s="51">
        <v>3</v>
      </c>
      <c r="J11" s="51">
        <v>5</v>
      </c>
      <c r="K11" s="51">
        <v>2</v>
      </c>
      <c r="L11" s="51">
        <v>3</v>
      </c>
      <c r="M11" s="51">
        <v>4</v>
      </c>
      <c r="N11" s="51" t="s">
        <v>903</v>
      </c>
      <c r="O11" s="51" t="s">
        <v>357</v>
      </c>
      <c r="P11" s="319" t="s">
        <v>1043</v>
      </c>
      <c r="Q11" s="318">
        <v>845</v>
      </c>
      <c r="R11" s="320">
        <v>1</v>
      </c>
      <c r="S11" s="320" t="s">
        <v>357</v>
      </c>
      <c r="T11" s="320" t="s">
        <v>357</v>
      </c>
      <c r="U11" s="320">
        <v>1</v>
      </c>
    </row>
    <row r="12" spans="1:21" x14ac:dyDescent="0.25">
      <c r="A12" s="51">
        <v>11</v>
      </c>
      <c r="B12" s="51">
        <v>115</v>
      </c>
      <c r="C12" s="51" t="s">
        <v>66</v>
      </c>
      <c r="D12" s="51" t="s">
        <v>627</v>
      </c>
      <c r="E12" s="51" t="s">
        <v>357</v>
      </c>
      <c r="F12" s="51">
        <v>1</v>
      </c>
      <c r="G12" s="51">
        <v>1</v>
      </c>
      <c r="H12" s="51">
        <v>1</v>
      </c>
      <c r="I12" s="51">
        <v>31</v>
      </c>
      <c r="J12" s="51">
        <v>11</v>
      </c>
      <c r="K12" s="51">
        <v>1</v>
      </c>
      <c r="L12" s="51">
        <v>6</v>
      </c>
      <c r="M12" s="51" t="s">
        <v>904</v>
      </c>
      <c r="N12" s="51" t="s">
        <v>905</v>
      </c>
      <c r="O12" s="51" t="s">
        <v>357</v>
      </c>
      <c r="P12" s="319" t="s">
        <v>1044</v>
      </c>
      <c r="Q12" s="318">
        <v>865</v>
      </c>
      <c r="R12" s="320" t="s">
        <v>357</v>
      </c>
      <c r="S12" s="320" t="s">
        <v>357</v>
      </c>
      <c r="T12" s="320" t="s">
        <v>357</v>
      </c>
      <c r="U12" s="320">
        <v>1</v>
      </c>
    </row>
    <row r="13" spans="1:21" x14ac:dyDescent="0.25">
      <c r="A13" s="51">
        <v>12</v>
      </c>
      <c r="B13" s="51">
        <v>115</v>
      </c>
      <c r="C13" s="51" t="s">
        <v>66</v>
      </c>
      <c r="D13" s="51" t="s">
        <v>627</v>
      </c>
      <c r="E13" s="51" t="s">
        <v>357</v>
      </c>
      <c r="F13" s="51">
        <v>1</v>
      </c>
      <c r="G13" s="51">
        <v>2</v>
      </c>
      <c r="H13" s="51">
        <v>1</v>
      </c>
      <c r="I13" s="51">
        <v>29</v>
      </c>
      <c r="J13" s="51">
        <v>5</v>
      </c>
      <c r="K13" s="51">
        <v>4</v>
      </c>
      <c r="L13" s="51">
        <v>5</v>
      </c>
      <c r="M13" s="51" t="s">
        <v>904</v>
      </c>
      <c r="N13" s="51" t="s">
        <v>905</v>
      </c>
      <c r="O13" s="51" t="s">
        <v>357</v>
      </c>
      <c r="P13" s="319" t="s">
        <v>1045</v>
      </c>
      <c r="Q13" s="318">
        <v>869</v>
      </c>
      <c r="R13" s="320" t="s">
        <v>357</v>
      </c>
      <c r="S13" s="320" t="s">
        <v>357</v>
      </c>
      <c r="T13" s="320" t="s">
        <v>357</v>
      </c>
      <c r="U13" s="320">
        <v>1</v>
      </c>
    </row>
    <row r="14" spans="1:21" x14ac:dyDescent="0.25">
      <c r="A14" s="51">
        <v>13</v>
      </c>
      <c r="B14" s="51">
        <v>115</v>
      </c>
      <c r="C14" s="51" t="s">
        <v>66</v>
      </c>
      <c r="D14" s="51" t="s">
        <v>627</v>
      </c>
      <c r="E14" s="51" t="s">
        <v>357</v>
      </c>
      <c r="F14" s="51">
        <v>1</v>
      </c>
      <c r="G14" s="51">
        <v>3</v>
      </c>
      <c r="H14" s="51">
        <v>1</v>
      </c>
      <c r="I14" s="51">
        <v>10</v>
      </c>
      <c r="J14" s="51">
        <v>2</v>
      </c>
      <c r="K14" s="51">
        <v>1</v>
      </c>
      <c r="L14" s="51">
        <v>4</v>
      </c>
      <c r="M14" s="51" t="s">
        <v>906</v>
      </c>
      <c r="N14" s="51" t="s">
        <v>905</v>
      </c>
      <c r="O14" s="51" t="s">
        <v>357</v>
      </c>
      <c r="P14" s="319" t="s">
        <v>1046</v>
      </c>
      <c r="Q14" s="318">
        <v>873</v>
      </c>
      <c r="R14" s="320" t="s">
        <v>357</v>
      </c>
      <c r="S14" s="320" t="s">
        <v>357</v>
      </c>
      <c r="T14" s="320" t="s">
        <v>357</v>
      </c>
      <c r="U14" s="320">
        <v>1</v>
      </c>
    </row>
    <row r="15" spans="1:21" x14ac:dyDescent="0.25">
      <c r="A15" s="51">
        <v>14</v>
      </c>
      <c r="B15" s="51">
        <v>115</v>
      </c>
      <c r="C15" s="51" t="s">
        <v>66</v>
      </c>
      <c r="D15" s="51" t="s">
        <v>627</v>
      </c>
      <c r="E15" s="51" t="s">
        <v>357</v>
      </c>
      <c r="F15" s="51">
        <v>1</v>
      </c>
      <c r="G15" s="51">
        <v>4</v>
      </c>
      <c r="H15" s="51">
        <v>1</v>
      </c>
      <c r="I15" s="51">
        <v>15</v>
      </c>
      <c r="J15" s="51">
        <v>6</v>
      </c>
      <c r="K15" s="51">
        <v>0</v>
      </c>
      <c r="L15" s="51">
        <v>5</v>
      </c>
      <c r="M15" s="51" t="s">
        <v>906</v>
      </c>
      <c r="N15" s="51" t="s">
        <v>905</v>
      </c>
      <c r="O15" s="51" t="s">
        <v>357</v>
      </c>
      <c r="P15" s="319" t="s">
        <v>1047</v>
      </c>
      <c r="Q15" s="318">
        <v>877</v>
      </c>
      <c r="R15" s="320" t="s">
        <v>357</v>
      </c>
      <c r="S15" s="320" t="s">
        <v>357</v>
      </c>
      <c r="T15" s="320" t="s">
        <v>357</v>
      </c>
      <c r="U15" s="320">
        <v>1</v>
      </c>
    </row>
    <row r="16" spans="1:21" x14ac:dyDescent="0.25">
      <c r="A16" s="51">
        <v>15</v>
      </c>
      <c r="B16" s="51">
        <v>115</v>
      </c>
      <c r="C16" s="51" t="s">
        <v>66</v>
      </c>
      <c r="D16" s="51" t="s">
        <v>627</v>
      </c>
      <c r="E16" s="51" t="s">
        <v>357</v>
      </c>
      <c r="F16" s="51">
        <v>2</v>
      </c>
      <c r="G16" s="51">
        <v>1</v>
      </c>
      <c r="H16" s="51">
        <v>1</v>
      </c>
      <c r="I16" s="51">
        <v>15</v>
      </c>
      <c r="J16" s="51">
        <v>4</v>
      </c>
      <c r="K16" s="51">
        <v>2</v>
      </c>
      <c r="L16" s="51">
        <v>5</v>
      </c>
      <c r="M16" s="51" t="s">
        <v>904</v>
      </c>
      <c r="N16" s="51" t="s">
        <v>907</v>
      </c>
      <c r="O16" s="51" t="s">
        <v>357</v>
      </c>
      <c r="P16" s="319" t="s">
        <v>1048</v>
      </c>
      <c r="Q16" s="318">
        <v>881</v>
      </c>
      <c r="R16" s="320" t="s">
        <v>357</v>
      </c>
      <c r="S16" s="320" t="s">
        <v>357</v>
      </c>
      <c r="T16" s="320" t="s">
        <v>357</v>
      </c>
      <c r="U16" s="320">
        <v>1</v>
      </c>
    </row>
    <row r="17" spans="1:21" x14ac:dyDescent="0.25">
      <c r="A17" s="51">
        <v>16</v>
      </c>
      <c r="B17" s="51">
        <v>115</v>
      </c>
      <c r="C17" s="51" t="s">
        <v>66</v>
      </c>
      <c r="D17" s="51" t="s">
        <v>627</v>
      </c>
      <c r="E17" s="51" t="s">
        <v>357</v>
      </c>
      <c r="F17" s="51">
        <v>2</v>
      </c>
      <c r="G17" s="51">
        <v>2</v>
      </c>
      <c r="H17" s="51">
        <v>1</v>
      </c>
      <c r="I17" s="51">
        <v>19</v>
      </c>
      <c r="J17" s="51">
        <v>10</v>
      </c>
      <c r="K17" s="51">
        <v>1</v>
      </c>
      <c r="L17" s="51">
        <v>6</v>
      </c>
      <c r="M17" s="51" t="s">
        <v>904</v>
      </c>
      <c r="N17" s="51" t="s">
        <v>907</v>
      </c>
      <c r="O17" s="51" t="s">
        <v>357</v>
      </c>
      <c r="P17" s="319" t="s">
        <v>1049</v>
      </c>
      <c r="Q17" s="318">
        <v>885</v>
      </c>
      <c r="R17" s="320" t="s">
        <v>357</v>
      </c>
      <c r="S17" s="320" t="s">
        <v>357</v>
      </c>
      <c r="T17" s="320" t="s">
        <v>357</v>
      </c>
      <c r="U17" s="320">
        <v>1</v>
      </c>
    </row>
    <row r="18" spans="1:21" x14ac:dyDescent="0.25">
      <c r="A18" s="51">
        <v>17</v>
      </c>
      <c r="B18" s="51">
        <v>115</v>
      </c>
      <c r="C18" s="51" t="s">
        <v>66</v>
      </c>
      <c r="D18" s="51" t="s">
        <v>627</v>
      </c>
      <c r="E18" s="51" t="s">
        <v>357</v>
      </c>
      <c r="F18" s="51">
        <v>2</v>
      </c>
      <c r="G18" s="51">
        <v>3</v>
      </c>
      <c r="H18" s="51">
        <v>1</v>
      </c>
      <c r="I18" s="51">
        <v>27</v>
      </c>
      <c r="J18" s="51">
        <v>6</v>
      </c>
      <c r="K18" s="51">
        <v>1</v>
      </c>
      <c r="L18" s="51">
        <v>6</v>
      </c>
      <c r="M18" s="51" t="s">
        <v>908</v>
      </c>
      <c r="N18" s="51" t="s">
        <v>907</v>
      </c>
      <c r="O18" s="51" t="s">
        <v>357</v>
      </c>
      <c r="P18" s="319" t="s">
        <v>1050</v>
      </c>
      <c r="Q18" s="318">
        <v>889</v>
      </c>
      <c r="R18" s="320" t="s">
        <v>357</v>
      </c>
      <c r="S18" s="320" t="s">
        <v>357</v>
      </c>
      <c r="T18" s="320" t="s">
        <v>357</v>
      </c>
      <c r="U18" s="320">
        <v>1</v>
      </c>
    </row>
    <row r="19" spans="1:21" x14ac:dyDescent="0.25">
      <c r="A19" s="51">
        <v>18</v>
      </c>
      <c r="B19" s="51">
        <v>115</v>
      </c>
      <c r="C19" s="51" t="s">
        <v>66</v>
      </c>
      <c r="D19" s="51" t="s">
        <v>627</v>
      </c>
      <c r="E19" s="51" t="s">
        <v>357</v>
      </c>
      <c r="F19" s="51">
        <v>2</v>
      </c>
      <c r="G19" s="51">
        <v>4</v>
      </c>
      <c r="H19" s="51">
        <v>1</v>
      </c>
      <c r="I19" s="51">
        <v>30</v>
      </c>
      <c r="J19" s="51">
        <v>8</v>
      </c>
      <c r="K19" s="51">
        <v>1</v>
      </c>
      <c r="L19" s="51">
        <v>5</v>
      </c>
      <c r="M19" s="51" t="s">
        <v>908</v>
      </c>
      <c r="N19" s="51" t="s">
        <v>907</v>
      </c>
      <c r="O19" s="51" t="s">
        <v>357</v>
      </c>
      <c r="P19" s="319" t="s">
        <v>1051</v>
      </c>
      <c r="Q19" s="318">
        <v>893</v>
      </c>
      <c r="R19" s="320" t="s">
        <v>357</v>
      </c>
      <c r="S19" s="320" t="s">
        <v>357</v>
      </c>
      <c r="T19" s="320" t="s">
        <v>357</v>
      </c>
      <c r="U19" s="320">
        <v>1</v>
      </c>
    </row>
    <row r="20" spans="1:21" x14ac:dyDescent="0.25">
      <c r="A20" s="51">
        <v>19</v>
      </c>
      <c r="B20" s="51">
        <v>117</v>
      </c>
      <c r="C20" s="51" t="s">
        <v>65</v>
      </c>
      <c r="D20" s="51" t="s">
        <v>915</v>
      </c>
      <c r="E20" s="51" t="s">
        <v>357</v>
      </c>
      <c r="F20" s="51">
        <v>1</v>
      </c>
      <c r="G20" s="51">
        <v>2</v>
      </c>
      <c r="H20" s="51">
        <v>1</v>
      </c>
      <c r="I20" s="51">
        <v>2</v>
      </c>
      <c r="J20" s="51">
        <v>1</v>
      </c>
      <c r="K20" s="51">
        <v>0</v>
      </c>
      <c r="L20" s="51">
        <v>2</v>
      </c>
      <c r="M20" s="51">
        <v>3</v>
      </c>
      <c r="N20" s="51" t="s">
        <v>357</v>
      </c>
      <c r="O20" s="51" t="s">
        <v>357</v>
      </c>
      <c r="P20" s="319" t="s">
        <v>1052</v>
      </c>
      <c r="Q20" s="318">
        <v>1061</v>
      </c>
      <c r="R20" s="320" t="s">
        <v>357</v>
      </c>
      <c r="S20" s="320" t="s">
        <v>357</v>
      </c>
      <c r="T20" s="320" t="s">
        <v>357</v>
      </c>
      <c r="U20" s="320">
        <v>1</v>
      </c>
    </row>
    <row r="21" spans="1:21" x14ac:dyDescent="0.25">
      <c r="A21" s="51">
        <v>20</v>
      </c>
      <c r="B21" s="51">
        <v>117</v>
      </c>
      <c r="C21" s="51" t="s">
        <v>65</v>
      </c>
      <c r="D21" s="51" t="s">
        <v>915</v>
      </c>
      <c r="E21" s="51" t="s">
        <v>357</v>
      </c>
      <c r="F21" s="51">
        <v>2</v>
      </c>
      <c r="G21" s="51">
        <v>4</v>
      </c>
      <c r="H21" s="51">
        <v>3</v>
      </c>
      <c r="I21" s="51">
        <v>0</v>
      </c>
      <c r="J21" s="51">
        <v>2</v>
      </c>
      <c r="K21" s="51">
        <v>0</v>
      </c>
      <c r="L21" s="51">
        <v>0</v>
      </c>
      <c r="M21" s="51">
        <v>1</v>
      </c>
      <c r="N21" s="51" t="s">
        <v>357</v>
      </c>
      <c r="O21" s="51" t="s">
        <v>357</v>
      </c>
      <c r="P21" s="319" t="s">
        <v>1053</v>
      </c>
      <c r="Q21" s="318">
        <v>1087</v>
      </c>
      <c r="R21" s="320">
        <v>1</v>
      </c>
      <c r="S21" s="320" t="s">
        <v>357</v>
      </c>
      <c r="T21" s="320" t="s">
        <v>357</v>
      </c>
      <c r="U21" s="320">
        <v>1</v>
      </c>
    </row>
    <row r="22" spans="1:21" x14ac:dyDescent="0.25">
      <c r="A22" s="51">
        <v>21</v>
      </c>
      <c r="B22" s="51">
        <v>134</v>
      </c>
      <c r="C22" s="51" t="s">
        <v>65</v>
      </c>
      <c r="D22" s="51" t="s">
        <v>959</v>
      </c>
      <c r="E22" s="51" t="s">
        <v>357</v>
      </c>
      <c r="F22" s="51">
        <v>1</v>
      </c>
      <c r="G22" s="51">
        <v>3</v>
      </c>
      <c r="H22" s="51">
        <v>3</v>
      </c>
      <c r="I22" s="51">
        <v>1</v>
      </c>
      <c r="J22" s="51">
        <v>2</v>
      </c>
      <c r="K22" s="51">
        <v>0</v>
      </c>
      <c r="L22" s="51">
        <v>0</v>
      </c>
      <c r="M22" s="51">
        <v>0</v>
      </c>
      <c r="N22" s="51" t="s">
        <v>357</v>
      </c>
      <c r="O22" s="51" t="s">
        <v>357</v>
      </c>
      <c r="P22" s="319" t="s">
        <v>1054</v>
      </c>
      <c r="Q22" s="318">
        <v>2011</v>
      </c>
      <c r="R22" s="320">
        <v>1</v>
      </c>
      <c r="S22" s="320" t="s">
        <v>357</v>
      </c>
      <c r="T22" s="320" t="s">
        <v>357</v>
      </c>
      <c r="U22" s="320" t="s">
        <v>357</v>
      </c>
    </row>
    <row r="23" spans="1:21" x14ac:dyDescent="0.25">
      <c r="A23" s="51">
        <v>22</v>
      </c>
      <c r="B23" s="51">
        <v>135</v>
      </c>
      <c r="C23" s="51" t="s">
        <v>65</v>
      </c>
      <c r="D23" s="51" t="s">
        <v>665</v>
      </c>
      <c r="E23" s="51" t="s">
        <v>357</v>
      </c>
      <c r="F23" s="51">
        <v>2</v>
      </c>
      <c r="G23" s="51">
        <v>2</v>
      </c>
      <c r="H23" s="51">
        <v>4</v>
      </c>
      <c r="I23" s="51">
        <v>14</v>
      </c>
      <c r="J23" s="51">
        <v>5</v>
      </c>
      <c r="K23" s="51" t="s">
        <v>963</v>
      </c>
      <c r="L23" s="51">
        <v>3</v>
      </c>
      <c r="M23" s="51">
        <v>1</v>
      </c>
      <c r="N23" s="51" t="s">
        <v>357</v>
      </c>
      <c r="O23" s="51" t="s">
        <v>357</v>
      </c>
      <c r="P23" s="319" t="s">
        <v>1055</v>
      </c>
      <c r="Q23" s="318">
        <v>2072</v>
      </c>
      <c r="R23" s="320" t="s">
        <v>357</v>
      </c>
      <c r="S23" s="320">
        <v>1</v>
      </c>
      <c r="T23" s="320" t="s">
        <v>357</v>
      </c>
      <c r="U23" s="320" t="s">
        <v>357</v>
      </c>
    </row>
    <row r="24" spans="1:21" x14ac:dyDescent="0.25">
      <c r="A24" s="51">
        <v>23</v>
      </c>
      <c r="B24" s="51">
        <v>138</v>
      </c>
      <c r="C24" s="51" t="s">
        <v>66</v>
      </c>
      <c r="D24" s="51" t="s">
        <v>916</v>
      </c>
      <c r="E24" s="51" t="s">
        <v>357</v>
      </c>
      <c r="F24" s="51">
        <v>1</v>
      </c>
      <c r="G24" s="51">
        <v>1</v>
      </c>
      <c r="H24" s="51">
        <v>2</v>
      </c>
      <c r="I24" s="51">
        <v>14</v>
      </c>
      <c r="J24" s="51">
        <v>4</v>
      </c>
      <c r="K24" s="51" t="s">
        <v>963</v>
      </c>
      <c r="L24" s="51">
        <v>4</v>
      </c>
      <c r="M24" s="51">
        <v>14</v>
      </c>
      <c r="N24" s="51" t="s">
        <v>969</v>
      </c>
      <c r="O24" s="51" t="s">
        <v>357</v>
      </c>
      <c r="P24" s="319" t="s">
        <v>1056</v>
      </c>
      <c r="Q24" s="318">
        <v>2242</v>
      </c>
      <c r="R24" s="320" t="s">
        <v>357</v>
      </c>
      <c r="S24" s="320">
        <v>1</v>
      </c>
      <c r="T24" s="320" t="s">
        <v>357</v>
      </c>
      <c r="U24" s="320" t="s">
        <v>357</v>
      </c>
    </row>
    <row r="25" spans="1:21" x14ac:dyDescent="0.25">
      <c r="A25" s="51">
        <v>24</v>
      </c>
      <c r="B25" s="51">
        <v>138</v>
      </c>
      <c r="C25" s="51" t="s">
        <v>66</v>
      </c>
      <c r="D25" s="51" t="s">
        <v>916</v>
      </c>
      <c r="E25" s="51" t="s">
        <v>357</v>
      </c>
      <c r="F25" s="51">
        <v>1</v>
      </c>
      <c r="G25" s="51">
        <v>4</v>
      </c>
      <c r="H25" s="51">
        <v>4</v>
      </c>
      <c r="I25" s="51">
        <v>2</v>
      </c>
      <c r="J25" s="51">
        <v>0</v>
      </c>
      <c r="K25" s="51">
        <v>1</v>
      </c>
      <c r="L25" s="51" t="s">
        <v>963</v>
      </c>
      <c r="M25" s="51">
        <v>2</v>
      </c>
      <c r="N25" s="51" t="s">
        <v>969</v>
      </c>
      <c r="O25" s="51" t="s">
        <v>357</v>
      </c>
      <c r="P25" s="319" t="s">
        <v>1057</v>
      </c>
      <c r="Q25" s="318">
        <v>2256</v>
      </c>
      <c r="R25" s="320" t="s">
        <v>357</v>
      </c>
      <c r="S25" s="320" t="s">
        <v>357</v>
      </c>
      <c r="T25" s="320">
        <v>1</v>
      </c>
      <c r="U25" s="320" t="s">
        <v>357</v>
      </c>
    </row>
    <row r="26" spans="1:21" x14ac:dyDescent="0.25">
      <c r="A26" s="51">
        <v>25</v>
      </c>
      <c r="B26" s="51">
        <v>139</v>
      </c>
      <c r="C26" s="51" t="s">
        <v>66</v>
      </c>
      <c r="D26" s="51" t="s">
        <v>672</v>
      </c>
      <c r="E26" s="51" t="s">
        <v>357</v>
      </c>
      <c r="F26" s="51">
        <v>1</v>
      </c>
      <c r="G26" s="51">
        <v>3</v>
      </c>
      <c r="H26" s="51">
        <v>3</v>
      </c>
      <c r="I26" s="51">
        <v>3</v>
      </c>
      <c r="J26" s="51">
        <v>2</v>
      </c>
      <c r="K26" s="51">
        <v>1</v>
      </c>
      <c r="L26" s="51">
        <v>1</v>
      </c>
      <c r="M26" s="51">
        <v>4</v>
      </c>
      <c r="N26" s="51" t="s">
        <v>357</v>
      </c>
      <c r="O26" s="51" t="s">
        <v>357</v>
      </c>
      <c r="P26" s="319" t="s">
        <v>1058</v>
      </c>
      <c r="Q26" s="318">
        <v>2315</v>
      </c>
      <c r="R26" s="320" t="s">
        <v>357</v>
      </c>
      <c r="S26" s="320" t="s">
        <v>357</v>
      </c>
      <c r="T26" s="320" t="s">
        <v>357</v>
      </c>
      <c r="U26" s="320">
        <v>1</v>
      </c>
    </row>
    <row r="27" spans="1:21" x14ac:dyDescent="0.25">
      <c r="A27" s="51">
        <v>26</v>
      </c>
      <c r="B27" s="51">
        <v>141</v>
      </c>
      <c r="C27" s="51" t="s">
        <v>65</v>
      </c>
      <c r="D27" s="51" t="s">
        <v>672</v>
      </c>
      <c r="E27" s="51" t="s">
        <v>357</v>
      </c>
      <c r="F27" s="51">
        <v>2</v>
      </c>
      <c r="G27" s="51">
        <v>3</v>
      </c>
      <c r="H27" s="51">
        <v>3</v>
      </c>
      <c r="I27" s="51">
        <v>4</v>
      </c>
      <c r="J27" s="51">
        <v>1</v>
      </c>
      <c r="K27" s="51">
        <v>2</v>
      </c>
      <c r="L27" s="51">
        <v>1</v>
      </c>
      <c r="M27" s="51">
        <v>5</v>
      </c>
      <c r="N27" s="51" t="s">
        <v>357</v>
      </c>
      <c r="O27" s="51" t="s">
        <v>357</v>
      </c>
      <c r="P27" s="319" t="s">
        <v>1059</v>
      </c>
      <c r="Q27" s="318">
        <v>2363</v>
      </c>
      <c r="R27" s="320" t="s">
        <v>357</v>
      </c>
      <c r="S27" s="320" t="s">
        <v>357</v>
      </c>
      <c r="T27" s="320" t="s">
        <v>357</v>
      </c>
      <c r="U27" s="320">
        <v>1</v>
      </c>
    </row>
    <row r="28" spans="1:21" x14ac:dyDescent="0.25">
      <c r="A28" s="51">
        <v>27</v>
      </c>
      <c r="B28" s="51">
        <v>146</v>
      </c>
      <c r="C28" s="51" t="s">
        <v>66</v>
      </c>
      <c r="D28" s="51" t="s">
        <v>982</v>
      </c>
      <c r="E28" s="51" t="s">
        <v>357</v>
      </c>
      <c r="F28" s="51">
        <v>1</v>
      </c>
      <c r="G28" s="51">
        <v>1</v>
      </c>
      <c r="H28" s="51">
        <v>3</v>
      </c>
      <c r="I28" s="51">
        <v>2</v>
      </c>
      <c r="J28" s="51">
        <v>2</v>
      </c>
      <c r="K28" s="51">
        <v>0</v>
      </c>
      <c r="L28" s="51">
        <v>0</v>
      </c>
      <c r="M28" s="51">
        <v>4</v>
      </c>
      <c r="N28" s="51" t="s">
        <v>983</v>
      </c>
      <c r="O28" s="51" t="s">
        <v>357</v>
      </c>
      <c r="P28" s="319" t="s">
        <v>1060</v>
      </c>
      <c r="Q28" s="318">
        <v>2691</v>
      </c>
      <c r="R28" s="320" t="s">
        <v>357</v>
      </c>
      <c r="S28" s="320" t="s">
        <v>357</v>
      </c>
      <c r="T28" s="320" t="s">
        <v>357</v>
      </c>
      <c r="U28" s="320">
        <v>1</v>
      </c>
    </row>
    <row r="29" spans="1:21" x14ac:dyDescent="0.25">
      <c r="A29" s="51">
        <v>28</v>
      </c>
      <c r="B29" s="51">
        <v>158</v>
      </c>
      <c r="C29" s="51" t="s">
        <v>65</v>
      </c>
      <c r="D29" s="51" t="s">
        <v>926</v>
      </c>
      <c r="E29" s="51" t="s">
        <v>357</v>
      </c>
      <c r="F29" s="51">
        <v>1</v>
      </c>
      <c r="G29" s="51">
        <v>1</v>
      </c>
      <c r="H29" s="51">
        <v>2</v>
      </c>
      <c r="I29" s="51">
        <v>4</v>
      </c>
      <c r="J29" s="51">
        <v>3</v>
      </c>
      <c r="K29" s="51">
        <v>6</v>
      </c>
      <c r="L29" s="51">
        <v>1</v>
      </c>
      <c r="M29" s="51">
        <v>1</v>
      </c>
      <c r="N29" s="51" t="s">
        <v>996</v>
      </c>
      <c r="O29" s="51" t="s">
        <v>357</v>
      </c>
      <c r="P29" s="319" t="s">
        <v>1061</v>
      </c>
      <c r="Q29" s="318">
        <v>3042</v>
      </c>
      <c r="R29" s="320" t="s">
        <v>357</v>
      </c>
      <c r="S29" s="320">
        <v>1</v>
      </c>
      <c r="T29" s="320" t="s">
        <v>357</v>
      </c>
      <c r="U29" s="320" t="s">
        <v>357</v>
      </c>
    </row>
    <row r="30" spans="1:21" x14ac:dyDescent="0.25">
      <c r="A30" s="51">
        <v>29</v>
      </c>
      <c r="B30" s="51">
        <v>161</v>
      </c>
      <c r="C30" s="51" t="s">
        <v>65</v>
      </c>
      <c r="D30" s="51" t="s">
        <v>1006</v>
      </c>
      <c r="E30" s="51" t="s">
        <v>357</v>
      </c>
      <c r="F30" s="51">
        <v>1</v>
      </c>
      <c r="G30" s="51">
        <v>3</v>
      </c>
      <c r="H30" s="51">
        <v>4</v>
      </c>
      <c r="I30" s="51">
        <v>0</v>
      </c>
      <c r="J30" s="51">
        <v>0</v>
      </c>
      <c r="K30" s="51">
        <v>1</v>
      </c>
      <c r="L30" s="51">
        <v>0</v>
      </c>
      <c r="M30" s="51">
        <v>0</v>
      </c>
      <c r="N30" s="51" t="s">
        <v>357</v>
      </c>
      <c r="O30" s="51" t="s">
        <v>357</v>
      </c>
      <c r="P30" s="319" t="s">
        <v>1062</v>
      </c>
      <c r="Q30" s="318">
        <v>3244</v>
      </c>
      <c r="R30" s="320" t="s">
        <v>357</v>
      </c>
      <c r="S30" s="320">
        <v>1</v>
      </c>
      <c r="T30" s="320" t="s">
        <v>357</v>
      </c>
      <c r="U30" s="320" t="s">
        <v>357</v>
      </c>
    </row>
    <row r="31" spans="1:21" x14ac:dyDescent="0.25">
      <c r="A31" s="51">
        <v>30</v>
      </c>
      <c r="B31" s="51">
        <v>162</v>
      </c>
      <c r="C31" s="51" t="s">
        <v>65</v>
      </c>
      <c r="D31" s="51" t="s">
        <v>1009</v>
      </c>
      <c r="E31" s="51" t="s">
        <v>357</v>
      </c>
      <c r="F31" s="51">
        <v>1</v>
      </c>
      <c r="G31" s="51">
        <v>1</v>
      </c>
      <c r="H31" s="51">
        <v>1</v>
      </c>
      <c r="I31" s="51">
        <v>0</v>
      </c>
      <c r="J31" s="51">
        <v>0</v>
      </c>
      <c r="K31" s="51">
        <v>1</v>
      </c>
      <c r="L31" s="51">
        <v>0</v>
      </c>
      <c r="M31" s="51">
        <v>0</v>
      </c>
      <c r="N31" s="51" t="s">
        <v>1010</v>
      </c>
      <c r="O31" s="51" t="s">
        <v>357</v>
      </c>
      <c r="P31" s="319" t="s">
        <v>1063</v>
      </c>
      <c r="Q31" s="318">
        <v>3297</v>
      </c>
      <c r="R31" s="320" t="s">
        <v>357</v>
      </c>
      <c r="S31" s="320">
        <v>1</v>
      </c>
      <c r="T31" s="320" t="s">
        <v>357</v>
      </c>
      <c r="U31" s="320" t="s">
        <v>357</v>
      </c>
    </row>
    <row r="32" spans="1:21" x14ac:dyDescent="0.25">
      <c r="A32" s="51">
        <v>31</v>
      </c>
      <c r="B32" s="51">
        <v>164</v>
      </c>
      <c r="C32" s="51" t="s">
        <v>66</v>
      </c>
      <c r="D32" s="51" t="s">
        <v>1016</v>
      </c>
      <c r="E32" s="51" t="s">
        <v>357</v>
      </c>
      <c r="F32" s="51">
        <v>2</v>
      </c>
      <c r="G32" s="51">
        <v>1</v>
      </c>
      <c r="H32" s="51">
        <v>3</v>
      </c>
      <c r="I32" s="51">
        <v>2</v>
      </c>
      <c r="J32" s="51">
        <v>0</v>
      </c>
      <c r="K32" s="51">
        <v>1</v>
      </c>
      <c r="L32" s="51">
        <v>0</v>
      </c>
      <c r="M32" s="51">
        <v>3</v>
      </c>
      <c r="N32" s="51" t="s">
        <v>1018</v>
      </c>
      <c r="O32" s="51" t="s">
        <v>357</v>
      </c>
      <c r="P32" s="319" t="s">
        <v>1064</v>
      </c>
      <c r="Q32" s="318">
        <v>3475</v>
      </c>
      <c r="R32" s="320" t="s">
        <v>357</v>
      </c>
      <c r="S32" s="320" t="s">
        <v>357</v>
      </c>
      <c r="T32" s="320" t="s">
        <v>357</v>
      </c>
      <c r="U32" s="320">
        <v>1</v>
      </c>
    </row>
    <row r="33" spans="2:14" x14ac:dyDescent="0.25">
      <c r="B33">
        <v>124</v>
      </c>
      <c r="C33" t="s">
        <v>66</v>
      </c>
      <c r="D33" t="s">
        <v>934</v>
      </c>
      <c r="N33" s="314" t="s">
        <v>1270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topLeftCell="B9" zoomScale="80" zoomScaleNormal="80" workbookViewId="0">
      <selection activeCell="R9" sqref="R9"/>
    </sheetView>
  </sheetViews>
  <sheetFormatPr defaultRowHeight="13.2" x14ac:dyDescent="0.25"/>
  <cols>
    <col min="1" max="1" width="7.21875" customWidth="1"/>
    <col min="2" max="2" width="6.6640625" customWidth="1"/>
    <col min="3" max="3" width="5" customWidth="1"/>
    <col min="4" max="4" width="14.5546875" customWidth="1"/>
    <col min="5" max="5" width="42.21875" bestFit="1" customWidth="1"/>
    <col min="6" max="6" width="30.109375" bestFit="1" customWidth="1"/>
    <col min="7" max="7" width="3" customWidth="1"/>
    <col min="8" max="8" width="3.33203125" bestFit="1" customWidth="1"/>
    <col min="9" max="9" width="5.109375" bestFit="1" customWidth="1"/>
    <col min="10" max="10" width="5.88671875" customWidth="1"/>
    <col min="11" max="11" width="4.33203125" bestFit="1" customWidth="1"/>
    <col min="12" max="12" width="5" customWidth="1"/>
    <col min="13" max="13" width="4.88671875" customWidth="1"/>
    <col min="14" max="14" width="6.44140625" bestFit="1" customWidth="1"/>
    <col min="15" max="15" width="5.44140625" customWidth="1"/>
    <col min="16" max="16" width="11.88671875" bestFit="1" customWidth="1"/>
    <col min="17" max="17" width="5.33203125" bestFit="1" customWidth="1"/>
  </cols>
  <sheetData>
    <row r="1" spans="1:19" x14ac:dyDescent="0.25">
      <c r="A1" t="s">
        <v>1094</v>
      </c>
    </row>
    <row r="2" spans="1:19" ht="26.4" x14ac:dyDescent="0.25">
      <c r="B2" s="236" t="s">
        <v>68</v>
      </c>
      <c r="C2" s="236" t="s">
        <v>56</v>
      </c>
      <c r="D2" s="236" t="s">
        <v>63</v>
      </c>
      <c r="E2" s="236" t="s">
        <v>71</v>
      </c>
      <c r="G2" s="51"/>
      <c r="H2" s="51"/>
      <c r="I2" s="51"/>
      <c r="J2" s="51"/>
      <c r="K2" s="51"/>
      <c r="L2" s="51"/>
      <c r="M2" s="51"/>
      <c r="N2" s="51"/>
      <c r="O2" s="51"/>
      <c r="P2" s="51"/>
      <c r="Q2" s="51"/>
    </row>
    <row r="3" spans="1:19" ht="39.6" x14ac:dyDescent="0.25">
      <c r="B3" s="51" t="s">
        <v>958</v>
      </c>
      <c r="C3" s="51" t="s">
        <v>65</v>
      </c>
      <c r="D3" s="51" t="s">
        <v>859</v>
      </c>
      <c r="E3" s="53" t="s">
        <v>1097</v>
      </c>
      <c r="G3" s="51"/>
      <c r="H3" s="51"/>
      <c r="I3" s="51"/>
      <c r="J3" s="51"/>
      <c r="K3" s="51"/>
      <c r="L3" s="51"/>
      <c r="M3" s="51"/>
      <c r="N3" s="51"/>
      <c r="O3" s="51"/>
      <c r="P3" s="51"/>
      <c r="Q3" s="51"/>
    </row>
    <row r="4" spans="1:19" ht="26.4" x14ac:dyDescent="0.25">
      <c r="B4" s="51">
        <v>115</v>
      </c>
      <c r="C4" s="51" t="s">
        <v>65</v>
      </c>
      <c r="D4" s="51" t="s">
        <v>901</v>
      </c>
      <c r="E4" s="53" t="s">
        <v>1096</v>
      </c>
      <c r="G4" s="51"/>
      <c r="H4" s="51"/>
      <c r="I4" s="51"/>
      <c r="J4" s="51"/>
      <c r="K4" s="51"/>
      <c r="L4" s="51"/>
      <c r="M4" s="51"/>
      <c r="N4" s="51"/>
      <c r="O4" s="51"/>
      <c r="P4" s="51"/>
      <c r="Q4" s="51"/>
    </row>
    <row r="5" spans="1:19" ht="66" x14ac:dyDescent="0.25">
      <c r="B5" s="51">
        <v>115</v>
      </c>
      <c r="C5" s="51" t="s">
        <v>65</v>
      </c>
      <c r="D5" s="51" t="s">
        <v>902</v>
      </c>
      <c r="E5" s="53" t="s">
        <v>1095</v>
      </c>
      <c r="G5" s="51"/>
      <c r="H5" s="51"/>
      <c r="I5" s="51"/>
      <c r="J5" s="51"/>
      <c r="K5" s="51"/>
      <c r="L5" s="51"/>
      <c r="M5" s="51"/>
      <c r="N5" s="51"/>
      <c r="O5" s="51"/>
      <c r="P5" s="51"/>
      <c r="Q5" s="51"/>
    </row>
    <row r="6" spans="1:19" ht="39.6" x14ac:dyDescent="0.25">
      <c r="B6" s="51">
        <v>133</v>
      </c>
      <c r="C6" s="51" t="s">
        <v>65</v>
      </c>
      <c r="D6" s="51" t="s">
        <v>953</v>
      </c>
      <c r="E6" s="53" t="s">
        <v>1101</v>
      </c>
      <c r="G6" s="51"/>
      <c r="H6" s="51"/>
      <c r="I6" s="51"/>
      <c r="J6" s="51"/>
      <c r="K6" s="51"/>
      <c r="L6" s="51"/>
      <c r="M6" s="51"/>
      <c r="N6" s="51"/>
      <c r="O6" s="51"/>
      <c r="P6" s="51"/>
      <c r="Q6" s="51"/>
    </row>
    <row r="7" spans="1:19" ht="52.8" x14ac:dyDescent="0.25">
      <c r="B7" s="51">
        <v>146</v>
      </c>
      <c r="C7" s="51" t="s">
        <v>65</v>
      </c>
      <c r="D7" s="51" t="s">
        <v>979</v>
      </c>
      <c r="E7" s="53" t="s">
        <v>1099</v>
      </c>
      <c r="G7" s="51"/>
      <c r="H7" s="51"/>
      <c r="I7" s="51"/>
      <c r="J7" s="51"/>
      <c r="K7" s="51"/>
      <c r="L7" s="51"/>
      <c r="M7" s="51"/>
      <c r="N7" s="51"/>
      <c r="O7" s="51"/>
      <c r="P7" s="51"/>
      <c r="Q7" s="51"/>
    </row>
    <row r="8" spans="1:19" ht="39.6" x14ac:dyDescent="0.25">
      <c r="B8" s="51">
        <v>146</v>
      </c>
      <c r="C8" s="51" t="s">
        <v>66</v>
      </c>
      <c r="D8" s="51" t="s">
        <v>981</v>
      </c>
      <c r="E8" s="53" t="s">
        <v>1100</v>
      </c>
      <c r="G8" s="51"/>
      <c r="H8" s="51"/>
      <c r="I8" s="51"/>
      <c r="J8" s="51"/>
      <c r="K8" s="51"/>
      <c r="L8" s="51"/>
      <c r="M8" s="51"/>
      <c r="N8" s="51"/>
      <c r="O8" s="51"/>
      <c r="P8" s="51"/>
      <c r="Q8" s="51"/>
    </row>
    <row r="9" spans="1:19" x14ac:dyDescent="0.25">
      <c r="R9">
        <f>COUNTIF(R11:R41,"=TRUE")</f>
        <v>14</v>
      </c>
      <c r="S9">
        <f>COUNTIF(S11:S41,"=TRUE")</f>
        <v>10</v>
      </c>
    </row>
    <row r="10" spans="1:19" ht="26.4" x14ac:dyDescent="0.25">
      <c r="A10" s="51" t="s">
        <v>691</v>
      </c>
      <c r="B10" s="236" t="s">
        <v>68</v>
      </c>
      <c r="C10" s="236" t="s">
        <v>56</v>
      </c>
      <c r="D10" s="236" t="s">
        <v>63</v>
      </c>
      <c r="E10" s="237" t="s">
        <v>1065</v>
      </c>
      <c r="F10" s="237" t="s">
        <v>847</v>
      </c>
      <c r="G10" s="236"/>
      <c r="H10" s="199" t="s">
        <v>58</v>
      </c>
      <c r="I10" s="199" t="s">
        <v>59</v>
      </c>
      <c r="J10" s="199" t="s">
        <v>69</v>
      </c>
      <c r="K10" s="199" t="s">
        <v>52</v>
      </c>
      <c r="L10" s="199" t="s">
        <v>70</v>
      </c>
      <c r="M10" s="199" t="s">
        <v>17</v>
      </c>
      <c r="N10" s="199" t="s">
        <v>18</v>
      </c>
      <c r="O10" s="199" t="s">
        <v>6</v>
      </c>
      <c r="P10" s="315" t="s">
        <v>1027</v>
      </c>
      <c r="Q10" s="317" t="s">
        <v>720</v>
      </c>
      <c r="R10" s="332" t="s">
        <v>1066</v>
      </c>
      <c r="S10" s="332" t="s">
        <v>1165</v>
      </c>
    </row>
    <row r="11" spans="1:19" x14ac:dyDescent="0.25">
      <c r="A11" s="51">
        <v>1</v>
      </c>
      <c r="B11" s="51">
        <f t="shared" ref="B11:O20" si="0">IF(OR(ISBLANK(B$10),ISBLANK(INDEX(Data_,MATCH($A11,Corr_ID,0),MATCH(B$10,Data_hdr,0)))),"",INDEX(Data_,MATCH($A11,Corr_ID,0),MATCH(B$10,Data_hdr,0)))</f>
        <v>113</v>
      </c>
      <c r="C11" s="51" t="str">
        <f t="shared" si="0"/>
        <v>AM</v>
      </c>
      <c r="D11" s="51" t="str">
        <f t="shared" si="0"/>
        <v>Jackie Martin</v>
      </c>
      <c r="E11" s="320" t="str">
        <f t="shared" ref="E11:E41" si="1">IF(ISBLANK(INDEX(CorrNotes,MATCH($A11,Corr_ID,0),1)),"",INDEX(CorrNotes,MATCH($A11,Corr_ID,0),1))</f>
        <v>sidewalk 1 was *1</v>
      </c>
      <c r="F11" s="320" t="str">
        <f t="shared" ref="F11:F41" si="2">IF(ISBLANK(INDEX(CorrNotes,MATCH($A11,Corr_ID,0),3)),"",INDEX(CorrNotes,MATCH($A11,Corr_ID,0),3))</f>
        <v>sidewalk 1 was *1</v>
      </c>
      <c r="G11" s="51" t="str">
        <f t="shared" si="0"/>
        <v/>
      </c>
      <c r="H11" s="51">
        <f t="shared" si="0"/>
        <v>2</v>
      </c>
      <c r="I11" s="51">
        <f t="shared" si="0"/>
        <v>3</v>
      </c>
      <c r="J11" s="51">
        <f t="shared" si="0"/>
        <v>1</v>
      </c>
      <c r="K11" s="51">
        <f t="shared" si="0"/>
        <v>4</v>
      </c>
      <c r="L11" s="51">
        <f t="shared" si="0"/>
        <v>2</v>
      </c>
      <c r="M11" s="51">
        <f t="shared" si="0"/>
        <v>0</v>
      </c>
      <c r="N11" s="51">
        <f t="shared" si="0"/>
        <v>0</v>
      </c>
      <c r="O11" s="51">
        <f t="shared" si="0"/>
        <v>1</v>
      </c>
      <c r="P11" s="319" t="str">
        <f t="shared" ref="P11:P41" si="3">INDEX(DataID,MATCH($A11,Corr_ID,0))</f>
        <v>113AM0T231</v>
      </c>
      <c r="Q11" s="318">
        <f t="shared" ref="Q11:Q41" si="4">MATCH($A11,Corr_ID,0)</f>
        <v>665</v>
      </c>
      <c r="R11" t="b">
        <v>1</v>
      </c>
    </row>
    <row r="12" spans="1:19" x14ac:dyDescent="0.25">
      <c r="A12" s="51">
        <v>2</v>
      </c>
      <c r="B12" s="51">
        <f t="shared" si="0"/>
        <v>113</v>
      </c>
      <c r="C12" s="51" t="str">
        <f t="shared" si="0"/>
        <v>AM</v>
      </c>
      <c r="D12" s="51" t="str">
        <f t="shared" si="0"/>
        <v>Jackie Martin</v>
      </c>
      <c r="E12" s="320" t="str">
        <f t="shared" si="1"/>
        <v>wrongway 3 was 3x</v>
      </c>
      <c r="F12" s="320" t="str">
        <f t="shared" si="2"/>
        <v>wrongway 3 was 3x</v>
      </c>
      <c r="G12" s="51" t="str">
        <f t="shared" si="0"/>
        <v/>
      </c>
      <c r="H12" s="51">
        <f t="shared" si="0"/>
        <v>2</v>
      </c>
      <c r="I12" s="51">
        <f t="shared" si="0"/>
        <v>4</v>
      </c>
      <c r="J12" s="51">
        <f t="shared" si="0"/>
        <v>3</v>
      </c>
      <c r="K12" s="51">
        <f t="shared" si="0"/>
        <v>29</v>
      </c>
      <c r="L12" s="51">
        <f t="shared" si="0"/>
        <v>11</v>
      </c>
      <c r="M12" s="51">
        <f t="shared" si="0"/>
        <v>8</v>
      </c>
      <c r="N12" s="51">
        <f t="shared" si="0"/>
        <v>3</v>
      </c>
      <c r="O12" s="51">
        <f t="shared" si="0"/>
        <v>2</v>
      </c>
      <c r="P12" s="319" t="str">
        <f t="shared" si="3"/>
        <v>113AM0T243</v>
      </c>
      <c r="Q12" s="318">
        <f t="shared" si="4"/>
        <v>671</v>
      </c>
      <c r="R12" t="b">
        <v>1</v>
      </c>
    </row>
    <row r="13" spans="1:19" x14ac:dyDescent="0.25">
      <c r="A13" s="51">
        <v>3</v>
      </c>
      <c r="B13" s="51">
        <f t="shared" si="0"/>
        <v>115</v>
      </c>
      <c r="C13" s="51" t="str">
        <f t="shared" si="0"/>
        <v>PM</v>
      </c>
      <c r="D13" s="51" t="str">
        <f t="shared" si="0"/>
        <v>Barbara McNally</v>
      </c>
      <c r="E13" s="320" t="str">
        <f t="shared" si="1"/>
        <v>sidewalk 0 was "All coming off campus/ no street"</v>
      </c>
      <c r="F13" s="320" t="str">
        <f t="shared" si="2"/>
        <v>sidewalk 0 was "All coming off campus/ no street"</v>
      </c>
      <c r="G13" s="51" t="str">
        <f t="shared" si="0"/>
        <v/>
      </c>
      <c r="H13" s="51">
        <f t="shared" si="0"/>
        <v>1</v>
      </c>
      <c r="I13" s="51">
        <f t="shared" si="0"/>
        <v>1</v>
      </c>
      <c r="J13" s="51">
        <f t="shared" si="0"/>
        <v>1</v>
      </c>
      <c r="K13" s="51">
        <f t="shared" si="0"/>
        <v>0</v>
      </c>
      <c r="L13" s="51">
        <f t="shared" si="0"/>
        <v>0</v>
      </c>
      <c r="M13" s="51">
        <f t="shared" si="0"/>
        <v>0</v>
      </c>
      <c r="N13" s="51">
        <f t="shared" si="0"/>
        <v>0</v>
      </c>
      <c r="O13" s="51">
        <f t="shared" si="0"/>
        <v>0</v>
      </c>
      <c r="P13" s="319" t="str">
        <f t="shared" si="3"/>
        <v>115PM1Z111</v>
      </c>
      <c r="Q13" s="318">
        <f t="shared" si="4"/>
        <v>833</v>
      </c>
      <c r="R13" t="b">
        <v>1</v>
      </c>
    </row>
    <row r="14" spans="1:19" x14ac:dyDescent="0.25">
      <c r="A14" s="51">
        <v>4</v>
      </c>
      <c r="B14" s="51">
        <f t="shared" si="0"/>
        <v>115</v>
      </c>
      <c r="C14" s="51" t="str">
        <f t="shared" si="0"/>
        <v>PM</v>
      </c>
      <c r="D14" s="51" t="str">
        <f t="shared" si="0"/>
        <v>Barbara McNally</v>
      </c>
      <c r="E14" s="320" t="str">
        <f t="shared" si="1"/>
        <v>sidewalk 0 was "All coming off campus/ no street"</v>
      </c>
      <c r="F14" s="320" t="str">
        <f t="shared" si="2"/>
        <v>sidewalk 0 was "All coming off campus/ no street"</v>
      </c>
      <c r="G14" s="51" t="str">
        <f t="shared" si="0"/>
        <v/>
      </c>
      <c r="H14" s="51">
        <f t="shared" si="0"/>
        <v>1</v>
      </c>
      <c r="I14" s="51">
        <f t="shared" si="0"/>
        <v>2</v>
      </c>
      <c r="J14" s="51">
        <f t="shared" si="0"/>
        <v>1</v>
      </c>
      <c r="K14" s="51">
        <f t="shared" si="0"/>
        <v>0</v>
      </c>
      <c r="L14" s="51">
        <f t="shared" si="0"/>
        <v>0</v>
      </c>
      <c r="M14" s="51">
        <f t="shared" si="0"/>
        <v>0</v>
      </c>
      <c r="N14" s="51">
        <f t="shared" si="0"/>
        <v>0</v>
      </c>
      <c r="O14" s="51">
        <f t="shared" si="0"/>
        <v>0</v>
      </c>
      <c r="P14" s="319" t="str">
        <f t="shared" si="3"/>
        <v>115PM1Z121</v>
      </c>
      <c r="Q14" s="318">
        <f t="shared" si="4"/>
        <v>837</v>
      </c>
      <c r="R14" t="b">
        <v>1</v>
      </c>
    </row>
    <row r="15" spans="1:19" x14ac:dyDescent="0.25">
      <c r="A15" s="51">
        <v>5</v>
      </c>
      <c r="B15" s="51">
        <f t="shared" si="0"/>
        <v>115</v>
      </c>
      <c r="C15" s="51" t="str">
        <f t="shared" si="0"/>
        <v>PM</v>
      </c>
      <c r="D15" s="51" t="str">
        <f t="shared" si="0"/>
        <v>Barbara McNally</v>
      </c>
      <c r="E15" s="320" t="str">
        <f t="shared" si="1"/>
        <v>sidewalk 0 was "All coming off campus/ no street"</v>
      </c>
      <c r="F15" s="320" t="str">
        <f t="shared" si="2"/>
        <v>sidewalk 0 was "All coming off campus/ no street"</v>
      </c>
      <c r="G15" s="51" t="str">
        <f t="shared" si="0"/>
        <v/>
      </c>
      <c r="H15" s="51">
        <f t="shared" si="0"/>
        <v>1</v>
      </c>
      <c r="I15" s="51">
        <f t="shared" si="0"/>
        <v>3</v>
      </c>
      <c r="J15" s="51">
        <f t="shared" si="0"/>
        <v>1</v>
      </c>
      <c r="K15" s="51">
        <f t="shared" si="0"/>
        <v>0</v>
      </c>
      <c r="L15" s="51">
        <f t="shared" si="0"/>
        <v>0</v>
      </c>
      <c r="M15" s="51">
        <f t="shared" si="0"/>
        <v>0</v>
      </c>
      <c r="N15" s="51">
        <f t="shared" si="0"/>
        <v>0</v>
      </c>
      <c r="O15" s="51">
        <f t="shared" si="0"/>
        <v>0</v>
      </c>
      <c r="P15" s="319" t="str">
        <f t="shared" si="3"/>
        <v>115PM1Z131</v>
      </c>
      <c r="Q15" s="318">
        <f t="shared" si="4"/>
        <v>841</v>
      </c>
      <c r="R15" t="b">
        <v>1</v>
      </c>
    </row>
    <row r="16" spans="1:19" x14ac:dyDescent="0.25">
      <c r="A16" s="51">
        <v>6</v>
      </c>
      <c r="B16" s="51">
        <f t="shared" si="0"/>
        <v>115</v>
      </c>
      <c r="C16" s="51" t="str">
        <f t="shared" si="0"/>
        <v>PM</v>
      </c>
      <c r="D16" s="51" t="str">
        <f t="shared" si="0"/>
        <v>Barbara McNally</v>
      </c>
      <c r="E16" s="320" t="str">
        <f t="shared" si="1"/>
        <v>sidewalk 0 was "All coming off campus/ no street"</v>
      </c>
      <c r="F16" s="320" t="str">
        <f t="shared" si="2"/>
        <v>sidewalk 0 was "All coming off campus/ no street"</v>
      </c>
      <c r="G16" s="51" t="str">
        <f t="shared" si="0"/>
        <v/>
      </c>
      <c r="H16" s="51">
        <f t="shared" si="0"/>
        <v>1</v>
      </c>
      <c r="I16" s="51">
        <f t="shared" si="0"/>
        <v>4</v>
      </c>
      <c r="J16" s="51">
        <f t="shared" si="0"/>
        <v>1</v>
      </c>
      <c r="K16" s="51">
        <f t="shared" si="0"/>
        <v>0</v>
      </c>
      <c r="L16" s="51">
        <f t="shared" si="0"/>
        <v>0</v>
      </c>
      <c r="M16" s="51">
        <f t="shared" si="0"/>
        <v>0</v>
      </c>
      <c r="N16" s="51">
        <f t="shared" si="0"/>
        <v>0</v>
      </c>
      <c r="O16" s="51">
        <f t="shared" si="0"/>
        <v>0</v>
      </c>
      <c r="P16" s="319" t="str">
        <f t="shared" si="3"/>
        <v>115PM1Z141</v>
      </c>
      <c r="Q16" s="318">
        <f t="shared" si="4"/>
        <v>845</v>
      </c>
      <c r="R16" t="b">
        <v>1</v>
      </c>
    </row>
    <row r="17" spans="1:19" x14ac:dyDescent="0.25">
      <c r="A17" s="51">
        <v>7</v>
      </c>
      <c r="B17" s="51">
        <f t="shared" si="0"/>
        <v>115</v>
      </c>
      <c r="C17" s="51" t="str">
        <f t="shared" si="0"/>
        <v>PM</v>
      </c>
      <c r="D17" s="51" t="str">
        <f t="shared" si="0"/>
        <v>Barbara McNally</v>
      </c>
      <c r="E17" s="320" t="str">
        <f t="shared" si="1"/>
        <v>sidewalk 0 was "All coming off campus/ no street"</v>
      </c>
      <c r="F17" s="320" t="str">
        <f t="shared" si="2"/>
        <v>sidewalk 0 was "All coming off campus/ no street"</v>
      </c>
      <c r="G17" s="51" t="str">
        <f t="shared" si="0"/>
        <v/>
      </c>
      <c r="H17" s="51">
        <f t="shared" si="0"/>
        <v>2</v>
      </c>
      <c r="I17" s="51">
        <f t="shared" si="0"/>
        <v>1</v>
      </c>
      <c r="J17" s="51">
        <f t="shared" si="0"/>
        <v>1</v>
      </c>
      <c r="K17" s="51">
        <f t="shared" si="0"/>
        <v>0</v>
      </c>
      <c r="L17" s="51">
        <f t="shared" si="0"/>
        <v>0</v>
      </c>
      <c r="M17" s="51">
        <f t="shared" si="0"/>
        <v>0</v>
      </c>
      <c r="N17" s="51">
        <f t="shared" si="0"/>
        <v>0</v>
      </c>
      <c r="O17" s="51">
        <f t="shared" si="0"/>
        <v>0</v>
      </c>
      <c r="P17" s="319" t="str">
        <f t="shared" si="3"/>
        <v>115PM1Z211</v>
      </c>
      <c r="Q17" s="318">
        <f t="shared" si="4"/>
        <v>849</v>
      </c>
      <c r="R17" t="b">
        <v>1</v>
      </c>
    </row>
    <row r="18" spans="1:19" x14ac:dyDescent="0.25">
      <c r="A18" s="51">
        <v>8</v>
      </c>
      <c r="B18" s="51">
        <f t="shared" si="0"/>
        <v>115</v>
      </c>
      <c r="C18" s="51" t="str">
        <f t="shared" si="0"/>
        <v>PM</v>
      </c>
      <c r="D18" s="51" t="str">
        <f t="shared" si="0"/>
        <v>Barbara McNally</v>
      </c>
      <c r="E18" s="320" t="str">
        <f t="shared" si="1"/>
        <v>sidewalk 0 was "All coming off campus/ no street"</v>
      </c>
      <c r="F18" s="320" t="str">
        <f t="shared" si="2"/>
        <v>sidewalk 0 was "All coming off campus/ no street"</v>
      </c>
      <c r="G18" s="51" t="str">
        <f t="shared" si="0"/>
        <v/>
      </c>
      <c r="H18" s="51">
        <f t="shared" si="0"/>
        <v>2</v>
      </c>
      <c r="I18" s="51">
        <f t="shared" si="0"/>
        <v>2</v>
      </c>
      <c r="J18" s="51">
        <f t="shared" si="0"/>
        <v>1</v>
      </c>
      <c r="K18" s="51">
        <f t="shared" si="0"/>
        <v>0</v>
      </c>
      <c r="L18" s="51">
        <f t="shared" si="0"/>
        <v>0</v>
      </c>
      <c r="M18" s="51">
        <f t="shared" si="0"/>
        <v>0</v>
      </c>
      <c r="N18" s="51">
        <f t="shared" si="0"/>
        <v>0</v>
      </c>
      <c r="O18" s="51">
        <f t="shared" si="0"/>
        <v>0</v>
      </c>
      <c r="P18" s="319" t="str">
        <f t="shared" si="3"/>
        <v>115PM1Z221</v>
      </c>
      <c r="Q18" s="318">
        <f t="shared" si="4"/>
        <v>853</v>
      </c>
      <c r="R18" t="b">
        <v>1</v>
      </c>
    </row>
    <row r="19" spans="1:19" x14ac:dyDescent="0.25">
      <c r="A19" s="51">
        <v>9</v>
      </c>
      <c r="B19" s="51">
        <f t="shared" si="0"/>
        <v>115</v>
      </c>
      <c r="C19" s="51" t="str">
        <f t="shared" si="0"/>
        <v>PM</v>
      </c>
      <c r="D19" s="51" t="str">
        <f t="shared" si="0"/>
        <v>Barbara McNally</v>
      </c>
      <c r="E19" s="320" t="str">
        <f t="shared" si="1"/>
        <v>sidewalk 0 was "All coming off campus/ no street"</v>
      </c>
      <c r="F19" s="320" t="str">
        <f t="shared" si="2"/>
        <v>sidewalk 0 was "All coming off campus/ no street"</v>
      </c>
      <c r="G19" s="51" t="str">
        <f t="shared" si="0"/>
        <v/>
      </c>
      <c r="H19" s="51">
        <f t="shared" si="0"/>
        <v>2</v>
      </c>
      <c r="I19" s="51">
        <f t="shared" si="0"/>
        <v>3</v>
      </c>
      <c r="J19" s="51">
        <f t="shared" si="0"/>
        <v>1</v>
      </c>
      <c r="K19" s="51">
        <f t="shared" si="0"/>
        <v>0</v>
      </c>
      <c r="L19" s="51">
        <f t="shared" si="0"/>
        <v>0</v>
      </c>
      <c r="M19" s="51">
        <f t="shared" si="0"/>
        <v>0</v>
      </c>
      <c r="N19" s="51">
        <f t="shared" si="0"/>
        <v>0</v>
      </c>
      <c r="O19" s="51">
        <f t="shared" si="0"/>
        <v>0</v>
      </c>
      <c r="P19" s="319" t="str">
        <f t="shared" si="3"/>
        <v>115PM1Z231</v>
      </c>
      <c r="Q19" s="318">
        <f t="shared" si="4"/>
        <v>857</v>
      </c>
      <c r="R19" t="b">
        <v>1</v>
      </c>
    </row>
    <row r="20" spans="1:19" x14ac:dyDescent="0.25">
      <c r="A20" s="51">
        <v>10</v>
      </c>
      <c r="B20" s="51">
        <f t="shared" si="0"/>
        <v>115</v>
      </c>
      <c r="C20" s="51" t="str">
        <f t="shared" si="0"/>
        <v>PM</v>
      </c>
      <c r="D20" s="51" t="str">
        <f t="shared" si="0"/>
        <v>Barbara McNally</v>
      </c>
      <c r="E20" s="320" t="str">
        <f t="shared" si="1"/>
        <v>sidewalk 0 was "All coming off campus/ no street"</v>
      </c>
      <c r="F20" s="320" t="str">
        <f t="shared" si="2"/>
        <v>sidewalk 0 was "All coming off campus/ no street"</v>
      </c>
      <c r="G20" s="51" t="str">
        <f t="shared" si="0"/>
        <v/>
      </c>
      <c r="H20" s="51">
        <f t="shared" si="0"/>
        <v>2</v>
      </c>
      <c r="I20" s="51">
        <f t="shared" si="0"/>
        <v>4</v>
      </c>
      <c r="J20" s="51">
        <f t="shared" si="0"/>
        <v>1</v>
      </c>
      <c r="K20" s="51">
        <f t="shared" si="0"/>
        <v>0</v>
      </c>
      <c r="L20" s="51">
        <f t="shared" si="0"/>
        <v>0</v>
      </c>
      <c r="M20" s="51">
        <f t="shared" si="0"/>
        <v>0</v>
      </c>
      <c r="N20" s="51">
        <f t="shared" si="0"/>
        <v>0</v>
      </c>
      <c r="O20" s="51">
        <f t="shared" si="0"/>
        <v>0</v>
      </c>
      <c r="P20" s="319" t="str">
        <f t="shared" si="3"/>
        <v>115PM1Z241</v>
      </c>
      <c r="Q20" s="318">
        <f t="shared" si="4"/>
        <v>861</v>
      </c>
      <c r="R20" t="b">
        <v>1</v>
      </c>
    </row>
    <row r="21" spans="1:19" x14ac:dyDescent="0.25">
      <c r="A21" s="51">
        <v>11</v>
      </c>
      <c r="B21" s="51">
        <f t="shared" ref="B21:O30" si="5">IF(OR(ISBLANK(B$10),ISBLANK(INDEX(Data_,MATCH($A21,Corr_ID,0),MATCH(B$10,Data_hdr,0)))),"",INDEX(Data_,MATCH($A21,Corr_ID,0),MATCH(B$10,Data_hdr,0)))</f>
        <v>117</v>
      </c>
      <c r="C21" s="51" t="str">
        <f t="shared" si="5"/>
        <v>PM</v>
      </c>
      <c r="D21" s="51" t="str">
        <f t="shared" si="5"/>
        <v>Kyle Marshall</v>
      </c>
      <c r="E21" s="320" t="str">
        <f t="shared" si="1"/>
        <v>Count 3 was 2 because sidewalk is 3</v>
      </c>
      <c r="F21" s="320" t="str">
        <f t="shared" si="2"/>
        <v>Count 3 was 2 because sidewalk is 3</v>
      </c>
      <c r="G21" s="51" t="str">
        <f t="shared" si="5"/>
        <v/>
      </c>
      <c r="H21" s="51">
        <f t="shared" si="5"/>
        <v>1</v>
      </c>
      <c r="I21" s="51">
        <f t="shared" si="5"/>
        <v>2</v>
      </c>
      <c r="J21" s="51">
        <f t="shared" si="5"/>
        <v>1</v>
      </c>
      <c r="K21" s="51">
        <f t="shared" si="5"/>
        <v>10</v>
      </c>
      <c r="L21" s="51">
        <f t="shared" si="5"/>
        <v>2</v>
      </c>
      <c r="M21" s="51">
        <f t="shared" si="5"/>
        <v>0</v>
      </c>
      <c r="N21" s="51">
        <f t="shared" si="5"/>
        <v>1</v>
      </c>
      <c r="O21" s="51">
        <f t="shared" si="5"/>
        <v>10</v>
      </c>
      <c r="P21" s="319" t="str">
        <f t="shared" si="3"/>
        <v>117PM1E121</v>
      </c>
      <c r="Q21" s="318">
        <f t="shared" si="4"/>
        <v>1029</v>
      </c>
      <c r="S21" t="b">
        <v>1</v>
      </c>
    </row>
    <row r="22" spans="1:19" x14ac:dyDescent="0.25">
      <c r="A22" s="51">
        <v>12</v>
      </c>
      <c r="B22" s="51">
        <f t="shared" si="5"/>
        <v>117</v>
      </c>
      <c r="C22" s="51" t="str">
        <f t="shared" si="5"/>
        <v>PM</v>
      </c>
      <c r="D22" s="51" t="str">
        <f t="shared" si="5"/>
        <v>Kyle Marshall</v>
      </c>
      <c r="E22" s="320" t="str">
        <f t="shared" si="1"/>
        <v>count 2 was 0</v>
      </c>
      <c r="F22" s="320" t="str">
        <f t="shared" si="2"/>
        <v>count 2 was 0</v>
      </c>
      <c r="G22" s="51" t="str">
        <f t="shared" si="5"/>
        <v/>
      </c>
      <c r="H22" s="51">
        <f t="shared" si="5"/>
        <v>2</v>
      </c>
      <c r="I22" s="51">
        <f t="shared" si="5"/>
        <v>4</v>
      </c>
      <c r="J22" s="51">
        <f t="shared" si="5"/>
        <v>3</v>
      </c>
      <c r="K22" s="51">
        <f t="shared" si="5"/>
        <v>49</v>
      </c>
      <c r="L22" s="51">
        <f t="shared" si="5"/>
        <v>13</v>
      </c>
      <c r="M22" s="51">
        <f t="shared" si="5"/>
        <v>7</v>
      </c>
      <c r="N22" s="51">
        <f t="shared" si="5"/>
        <v>3</v>
      </c>
      <c r="O22" s="51">
        <f t="shared" si="5"/>
        <v>20</v>
      </c>
      <c r="P22" s="319" t="str">
        <f t="shared" si="3"/>
        <v>117PM1E243</v>
      </c>
      <c r="Q22" s="318">
        <f t="shared" si="4"/>
        <v>1055</v>
      </c>
      <c r="R22" t="b">
        <v>1</v>
      </c>
    </row>
    <row r="23" spans="1:19" x14ac:dyDescent="0.25">
      <c r="A23" s="51">
        <v>13</v>
      </c>
      <c r="B23" s="51">
        <f t="shared" si="5"/>
        <v>134</v>
      </c>
      <c r="C23" s="51" t="str">
        <f t="shared" si="5"/>
        <v>PM</v>
      </c>
      <c r="D23" s="51" t="str">
        <f t="shared" si="5"/>
        <v>Amelia Bourke</v>
      </c>
      <c r="E23" s="320" t="str">
        <f t="shared" si="1"/>
        <v>count 2 was 1 to match gender count</v>
      </c>
      <c r="F23" s="320" t="str">
        <f t="shared" si="2"/>
        <v>count 2 was 1 to match gender count</v>
      </c>
      <c r="G23" s="51" t="str">
        <f t="shared" si="5"/>
        <v/>
      </c>
      <c r="H23" s="51">
        <f t="shared" si="5"/>
        <v>2</v>
      </c>
      <c r="I23" s="51">
        <f t="shared" si="5"/>
        <v>3</v>
      </c>
      <c r="J23" s="51">
        <f t="shared" si="5"/>
        <v>3</v>
      </c>
      <c r="K23" s="51">
        <f t="shared" si="5"/>
        <v>20</v>
      </c>
      <c r="L23" s="51">
        <f t="shared" si="5"/>
        <v>6</v>
      </c>
      <c r="M23" s="51">
        <f t="shared" si="5"/>
        <v>2</v>
      </c>
      <c r="N23" s="51">
        <f t="shared" si="5"/>
        <v>0</v>
      </c>
      <c r="O23" s="51">
        <f t="shared" si="5"/>
        <v>0</v>
      </c>
      <c r="P23" s="319" t="str">
        <f t="shared" si="3"/>
        <v>134PM2A233</v>
      </c>
      <c r="Q23" s="318">
        <f t="shared" si="4"/>
        <v>1979</v>
      </c>
      <c r="S23" t="b">
        <v>1</v>
      </c>
    </row>
    <row r="24" spans="1:19" x14ac:dyDescent="0.25">
      <c r="A24" s="51">
        <v>14</v>
      </c>
      <c r="B24" s="51">
        <f t="shared" si="5"/>
        <v>135</v>
      </c>
      <c r="C24" s="51" t="str">
        <f t="shared" si="5"/>
        <v>AM</v>
      </c>
      <c r="D24" s="51" t="str">
        <f t="shared" si="5"/>
        <v>Nicole Guest</v>
      </c>
      <c r="E24" s="320" t="str">
        <f t="shared" si="1"/>
        <v>Helmet 0 was blank</v>
      </c>
      <c r="F24" s="320" t="str">
        <f t="shared" si="2"/>
        <v>Helmet 0 was blank</v>
      </c>
      <c r="G24" s="51" t="str">
        <f t="shared" si="5"/>
        <v/>
      </c>
      <c r="H24" s="51">
        <f t="shared" si="5"/>
        <v>2</v>
      </c>
      <c r="I24" s="51">
        <f t="shared" si="5"/>
        <v>2</v>
      </c>
      <c r="J24" s="51">
        <f t="shared" si="5"/>
        <v>4</v>
      </c>
      <c r="K24" s="51">
        <f t="shared" si="5"/>
        <v>7</v>
      </c>
      <c r="L24" s="51">
        <f t="shared" si="5"/>
        <v>5</v>
      </c>
      <c r="M24" s="51">
        <f t="shared" si="5"/>
        <v>0</v>
      </c>
      <c r="N24" s="51">
        <f t="shared" si="5"/>
        <v>1</v>
      </c>
      <c r="O24" s="51">
        <f t="shared" si="5"/>
        <v>2</v>
      </c>
      <c r="P24" s="319" t="str">
        <f t="shared" si="3"/>
        <v>135AM2B224</v>
      </c>
      <c r="Q24" s="318">
        <f t="shared" si="4"/>
        <v>2040</v>
      </c>
      <c r="R24" t="b">
        <v>1</v>
      </c>
    </row>
    <row r="25" spans="1:19" x14ac:dyDescent="0.25">
      <c r="A25" s="51">
        <v>15</v>
      </c>
      <c r="B25" s="51">
        <f t="shared" si="5"/>
        <v>139</v>
      </c>
      <c r="C25" s="51" t="str">
        <f t="shared" si="5"/>
        <v>AM</v>
      </c>
      <c r="D25" s="51" t="str">
        <f t="shared" si="5"/>
        <v>Lauren Kuby</v>
      </c>
      <c r="E25" s="320" t="str">
        <f t="shared" si="1"/>
        <v>Helmet 0 was blank</v>
      </c>
      <c r="F25" s="320" t="str">
        <f t="shared" si="2"/>
        <v>Helmet 0 was blank</v>
      </c>
      <c r="G25" s="51" t="str">
        <f t="shared" si="5"/>
        <v/>
      </c>
      <c r="H25" s="51">
        <f t="shared" si="5"/>
        <v>1</v>
      </c>
      <c r="I25" s="51">
        <f t="shared" si="5"/>
        <v>1</v>
      </c>
      <c r="J25" s="51">
        <f t="shared" si="5"/>
        <v>2</v>
      </c>
      <c r="K25" s="51">
        <f t="shared" si="5"/>
        <v>1</v>
      </c>
      <c r="L25" s="51">
        <f t="shared" si="5"/>
        <v>1</v>
      </c>
      <c r="M25" s="51">
        <f t="shared" si="5"/>
        <v>0</v>
      </c>
      <c r="N25" s="51">
        <f t="shared" si="5"/>
        <v>0</v>
      </c>
      <c r="O25" s="51">
        <f t="shared" si="5"/>
        <v>0</v>
      </c>
      <c r="P25" s="319" t="str">
        <f t="shared" si="3"/>
        <v>139AM2F112</v>
      </c>
      <c r="Q25" s="318">
        <f t="shared" si="4"/>
        <v>2210</v>
      </c>
      <c r="R25" t="b">
        <v>1</v>
      </c>
    </row>
    <row r="26" spans="1:19" x14ac:dyDescent="0.25">
      <c r="A26" s="51">
        <v>16</v>
      </c>
      <c r="B26" s="51">
        <f t="shared" si="5"/>
        <v>139</v>
      </c>
      <c r="C26" s="51" t="str">
        <f t="shared" si="5"/>
        <v>AM</v>
      </c>
      <c r="D26" s="51" t="str">
        <f t="shared" si="5"/>
        <v>Lauren Kuby</v>
      </c>
      <c r="E26" s="320" t="str">
        <f t="shared" si="1"/>
        <v>wrongway 0 was blank</v>
      </c>
      <c r="F26" s="320" t="str">
        <f t="shared" si="2"/>
        <v>wrongway 0 was blank</v>
      </c>
      <c r="G26" s="51" t="str">
        <f t="shared" si="5"/>
        <v/>
      </c>
      <c r="H26" s="51">
        <f t="shared" si="5"/>
        <v>1</v>
      </c>
      <c r="I26" s="51">
        <f t="shared" si="5"/>
        <v>4</v>
      </c>
      <c r="J26" s="51">
        <f t="shared" si="5"/>
        <v>4</v>
      </c>
      <c r="K26" s="51">
        <f t="shared" si="5"/>
        <v>0</v>
      </c>
      <c r="L26" s="51">
        <f t="shared" si="5"/>
        <v>0</v>
      </c>
      <c r="M26" s="51">
        <f t="shared" si="5"/>
        <v>0</v>
      </c>
      <c r="N26" s="51">
        <f t="shared" si="5"/>
        <v>0</v>
      </c>
      <c r="O26" s="51">
        <f t="shared" si="5"/>
        <v>0</v>
      </c>
      <c r="P26" s="319" t="str">
        <f t="shared" si="3"/>
        <v>139AM2F144</v>
      </c>
      <c r="Q26" s="318">
        <f t="shared" si="4"/>
        <v>2224</v>
      </c>
      <c r="R26" t="b">
        <v>1</v>
      </c>
    </row>
    <row r="27" spans="1:19" x14ac:dyDescent="0.25">
      <c r="A27" s="51">
        <v>17</v>
      </c>
      <c r="B27" s="51">
        <f t="shared" si="5"/>
        <v>141</v>
      </c>
      <c r="C27" s="51" t="str">
        <f t="shared" si="5"/>
        <v>AM</v>
      </c>
      <c r="D27" s="51" t="str">
        <f t="shared" si="5"/>
        <v>Donna Lewandowski</v>
      </c>
      <c r="E27" s="320" t="str">
        <f t="shared" si="1"/>
        <v>count 4 was 3 to match sidewalk</v>
      </c>
      <c r="F27" s="320" t="str">
        <f t="shared" si="2"/>
        <v>count 4 was 3 to match sidewalk</v>
      </c>
      <c r="G27" s="51" t="str">
        <f t="shared" si="5"/>
        <v/>
      </c>
      <c r="H27" s="51">
        <f t="shared" si="5"/>
        <v>1</v>
      </c>
      <c r="I27" s="51">
        <f t="shared" si="5"/>
        <v>3</v>
      </c>
      <c r="J27" s="51">
        <f t="shared" si="5"/>
        <v>3</v>
      </c>
      <c r="K27" s="51">
        <f t="shared" si="5"/>
        <v>0</v>
      </c>
      <c r="L27" s="51">
        <f t="shared" si="5"/>
        <v>0</v>
      </c>
      <c r="M27" s="51">
        <f t="shared" si="5"/>
        <v>0</v>
      </c>
      <c r="N27" s="51">
        <f t="shared" si="5"/>
        <v>0</v>
      </c>
      <c r="O27" s="51">
        <f t="shared" si="5"/>
        <v>0</v>
      </c>
      <c r="P27" s="319" t="str">
        <f t="shared" si="3"/>
        <v>141AM2F133</v>
      </c>
      <c r="Q27" s="318">
        <f t="shared" si="4"/>
        <v>2283</v>
      </c>
      <c r="S27" t="b">
        <v>1</v>
      </c>
    </row>
    <row r="28" spans="1:19" x14ac:dyDescent="0.25">
      <c r="A28" s="51">
        <v>18</v>
      </c>
      <c r="B28" s="51">
        <f t="shared" si="5"/>
        <v>141</v>
      </c>
      <c r="C28" s="51" t="str">
        <f t="shared" si="5"/>
        <v>PM</v>
      </c>
      <c r="D28" s="51" t="str">
        <f t="shared" si="5"/>
        <v>Lloyd Thomas</v>
      </c>
      <c r="E28" s="320" t="str">
        <f t="shared" si="1"/>
        <v>count 5 was 4 to match sidewalk</v>
      </c>
      <c r="F28" s="320" t="str">
        <f t="shared" si="2"/>
        <v>count 5 was 4 to match sidewalk</v>
      </c>
      <c r="G28" s="51" t="str">
        <f t="shared" si="5"/>
        <v/>
      </c>
      <c r="H28" s="51">
        <f t="shared" si="5"/>
        <v>2</v>
      </c>
      <c r="I28" s="51">
        <f t="shared" si="5"/>
        <v>3</v>
      </c>
      <c r="J28" s="51">
        <f t="shared" si="5"/>
        <v>3</v>
      </c>
      <c r="K28" s="51">
        <f t="shared" si="5"/>
        <v>2</v>
      </c>
      <c r="L28" s="51">
        <f t="shared" si="5"/>
        <v>0</v>
      </c>
      <c r="M28" s="51">
        <f t="shared" si="5"/>
        <v>0</v>
      </c>
      <c r="N28" s="51">
        <f t="shared" si="5"/>
        <v>0</v>
      </c>
      <c r="O28" s="51">
        <f t="shared" si="5"/>
        <v>2</v>
      </c>
      <c r="P28" s="319" t="str">
        <f t="shared" si="3"/>
        <v>141PM2G233</v>
      </c>
      <c r="Q28" s="318">
        <f t="shared" si="4"/>
        <v>2331</v>
      </c>
      <c r="S28" t="b">
        <v>1</v>
      </c>
    </row>
    <row r="29" spans="1:19" x14ac:dyDescent="0.25">
      <c r="A29" s="51">
        <v>19</v>
      </c>
      <c r="B29" s="51">
        <f t="shared" si="5"/>
        <v>147</v>
      </c>
      <c r="C29" s="51" t="str">
        <f t="shared" si="5"/>
        <v>AM</v>
      </c>
      <c r="D29" s="51" t="str">
        <f t="shared" si="5"/>
        <v xml:space="preserve">Tom Walling </v>
      </c>
      <c r="E29" s="320" t="str">
        <f t="shared" si="1"/>
        <v>count 4 was 2 to match sidewalk</v>
      </c>
      <c r="F29" s="320" t="str">
        <f t="shared" si="2"/>
        <v>count 4 was 2 to match sidewalk</v>
      </c>
      <c r="G29" s="51" t="str">
        <f t="shared" si="5"/>
        <v/>
      </c>
      <c r="H29" s="51">
        <f t="shared" si="5"/>
        <v>1</v>
      </c>
      <c r="I29" s="51">
        <f t="shared" si="5"/>
        <v>1</v>
      </c>
      <c r="J29" s="51">
        <f t="shared" si="5"/>
        <v>3</v>
      </c>
      <c r="K29" s="51">
        <f t="shared" si="5"/>
        <v>5</v>
      </c>
      <c r="L29" s="51">
        <f t="shared" si="5"/>
        <v>2</v>
      </c>
      <c r="M29" s="51">
        <f t="shared" si="5"/>
        <v>2</v>
      </c>
      <c r="N29" s="51">
        <f t="shared" si="5"/>
        <v>0</v>
      </c>
      <c r="O29" s="51">
        <f t="shared" si="5"/>
        <v>5</v>
      </c>
      <c r="P29" s="319" t="str">
        <f t="shared" si="3"/>
        <v>147AM2N113</v>
      </c>
      <c r="Q29" s="318">
        <f t="shared" si="4"/>
        <v>2659</v>
      </c>
      <c r="S29" t="b">
        <v>1</v>
      </c>
    </row>
    <row r="30" spans="1:19" x14ac:dyDescent="0.25">
      <c r="A30" s="51">
        <v>20</v>
      </c>
      <c r="B30" s="51">
        <f t="shared" si="5"/>
        <v>158</v>
      </c>
      <c r="C30" s="51" t="str">
        <f t="shared" si="5"/>
        <v>PM</v>
      </c>
      <c r="D30" s="51" t="str">
        <f t="shared" si="5"/>
        <v>Alex Oreschak</v>
      </c>
      <c r="E30" s="320" t="str">
        <f t="shared" si="1"/>
        <v>helmet 4 was 6</v>
      </c>
      <c r="F30" s="320" t="str">
        <f t="shared" si="2"/>
        <v>helmet 4 was 6</v>
      </c>
      <c r="G30" s="51" t="str">
        <f t="shared" si="5"/>
        <v/>
      </c>
      <c r="H30" s="51">
        <f t="shared" si="5"/>
        <v>1</v>
      </c>
      <c r="I30" s="51">
        <f t="shared" si="5"/>
        <v>1</v>
      </c>
      <c r="J30" s="51">
        <f t="shared" si="5"/>
        <v>2</v>
      </c>
      <c r="K30" s="51">
        <f t="shared" si="5"/>
        <v>0</v>
      </c>
      <c r="L30" s="51">
        <f t="shared" si="5"/>
        <v>0</v>
      </c>
      <c r="M30" s="51">
        <f t="shared" si="5"/>
        <v>0</v>
      </c>
      <c r="N30" s="51">
        <f t="shared" si="5"/>
        <v>0</v>
      </c>
      <c r="O30" s="51">
        <f t="shared" si="5"/>
        <v>0</v>
      </c>
      <c r="P30" s="319" t="str">
        <f t="shared" si="3"/>
        <v>158PM2P112</v>
      </c>
      <c r="Q30" s="318">
        <f t="shared" si="4"/>
        <v>3010</v>
      </c>
      <c r="S30" t="b">
        <v>1</v>
      </c>
    </row>
    <row r="31" spans="1:19" x14ac:dyDescent="0.25">
      <c r="A31" s="51">
        <v>21</v>
      </c>
      <c r="B31" s="51">
        <f t="shared" ref="B31:O41" si="6">IF(OR(ISBLANK(B$10),ISBLANK(INDEX(Data_,MATCH($A31,Corr_ID,0),MATCH(B$10,Data_hdr,0)))),"",INDEX(Data_,MATCH($A31,Corr_ID,0),MATCH(B$10,Data_hdr,0)))</f>
        <v>158</v>
      </c>
      <c r="C31" s="51" t="str">
        <f t="shared" si="6"/>
        <v>PM</v>
      </c>
      <c r="D31" s="51" t="str">
        <f t="shared" si="6"/>
        <v>Alex Oreschak</v>
      </c>
      <c r="E31" s="320" t="str">
        <f t="shared" si="1"/>
        <v>helmet 3 was 1</v>
      </c>
      <c r="F31" s="320" t="str">
        <f t="shared" si="2"/>
        <v>helmet 3 was 1</v>
      </c>
      <c r="G31" s="51" t="str">
        <f t="shared" si="6"/>
        <v/>
      </c>
      <c r="H31" s="51">
        <f t="shared" si="6"/>
        <v>1</v>
      </c>
      <c r="I31" s="51">
        <f t="shared" si="6"/>
        <v>1</v>
      </c>
      <c r="J31" s="51">
        <f t="shared" si="6"/>
        <v>3</v>
      </c>
      <c r="K31" s="51">
        <f t="shared" si="6"/>
        <v>2</v>
      </c>
      <c r="L31" s="51">
        <f t="shared" si="6"/>
        <v>0</v>
      </c>
      <c r="M31" s="51">
        <f t="shared" si="6"/>
        <v>1</v>
      </c>
      <c r="N31" s="51">
        <f t="shared" si="6"/>
        <v>0</v>
      </c>
      <c r="O31" s="51">
        <f t="shared" si="6"/>
        <v>1</v>
      </c>
      <c r="P31" s="319" t="str">
        <f t="shared" si="3"/>
        <v>158PM2P113</v>
      </c>
      <c r="Q31" s="318">
        <f t="shared" si="4"/>
        <v>3011</v>
      </c>
      <c r="S31" t="b">
        <v>1</v>
      </c>
    </row>
    <row r="32" spans="1:19" x14ac:dyDescent="0.25">
      <c r="A32" s="51">
        <v>22</v>
      </c>
      <c r="B32" s="51">
        <f t="shared" si="6"/>
        <v>161</v>
      </c>
      <c r="C32" s="51" t="str">
        <f t="shared" si="6"/>
        <v>PM</v>
      </c>
      <c r="D32" s="51" t="str">
        <f t="shared" si="6"/>
        <v>TJ Simonis</v>
      </c>
      <c r="E32" s="320" t="str">
        <f t="shared" si="1"/>
        <v>helmet 0 was 1</v>
      </c>
      <c r="F32" s="320" t="str">
        <f t="shared" si="2"/>
        <v>helmet 0 was 1</v>
      </c>
      <c r="G32" s="51" t="str">
        <f t="shared" si="6"/>
        <v/>
      </c>
      <c r="H32" s="51">
        <f t="shared" si="6"/>
        <v>1</v>
      </c>
      <c r="I32" s="51">
        <f t="shared" si="6"/>
        <v>3</v>
      </c>
      <c r="J32" s="51">
        <f t="shared" si="6"/>
        <v>4</v>
      </c>
      <c r="K32" s="51">
        <f t="shared" si="6"/>
        <v>1</v>
      </c>
      <c r="L32" s="51">
        <f t="shared" si="6"/>
        <v>0</v>
      </c>
      <c r="M32" s="51">
        <f t="shared" si="6"/>
        <v>0</v>
      </c>
      <c r="N32" s="51">
        <f t="shared" si="6"/>
        <v>0</v>
      </c>
      <c r="O32" s="51">
        <f t="shared" si="6"/>
        <v>1</v>
      </c>
      <c r="P32" s="319" t="str">
        <f t="shared" si="3"/>
        <v>161PM2U134</v>
      </c>
      <c r="Q32" s="318">
        <f t="shared" si="4"/>
        <v>3212</v>
      </c>
      <c r="S32" t="b">
        <v>1</v>
      </c>
    </row>
    <row r="33" spans="1:19" x14ac:dyDescent="0.25">
      <c r="A33" s="51">
        <v>23</v>
      </c>
      <c r="B33" s="51">
        <f t="shared" si="6"/>
        <v>162</v>
      </c>
      <c r="C33" s="51" t="str">
        <f t="shared" si="6"/>
        <v>PM</v>
      </c>
      <c r="D33" s="51" t="str">
        <f t="shared" si="6"/>
        <v>Mike Morningstar</v>
      </c>
      <c r="E33" s="320" t="str">
        <f t="shared" si="1"/>
        <v>helmet 0 was 1</v>
      </c>
      <c r="F33" s="320" t="str">
        <f t="shared" si="2"/>
        <v>helmet 0 was 1</v>
      </c>
      <c r="G33" s="51" t="str">
        <f t="shared" si="6"/>
        <v/>
      </c>
      <c r="H33" s="51">
        <f t="shared" si="6"/>
        <v>1</v>
      </c>
      <c r="I33" s="51">
        <f t="shared" si="6"/>
        <v>1</v>
      </c>
      <c r="J33" s="51">
        <f t="shared" si="6"/>
        <v>1</v>
      </c>
      <c r="K33" s="51">
        <f t="shared" si="6"/>
        <v>4</v>
      </c>
      <c r="L33" s="51">
        <f t="shared" si="6"/>
        <v>2</v>
      </c>
      <c r="M33" s="51">
        <f t="shared" si="6"/>
        <v>0</v>
      </c>
      <c r="N33" s="51">
        <f t="shared" si="6"/>
        <v>0</v>
      </c>
      <c r="O33" s="51">
        <f t="shared" si="6"/>
        <v>0</v>
      </c>
      <c r="P33" s="319" t="str">
        <f t="shared" si="3"/>
        <v>162PM2V111</v>
      </c>
      <c r="Q33" s="318">
        <f t="shared" si="4"/>
        <v>3265</v>
      </c>
      <c r="S33" t="b">
        <v>1</v>
      </c>
    </row>
    <row r="34" spans="1:19" x14ac:dyDescent="0.25">
      <c r="A34" s="51">
        <v>24</v>
      </c>
      <c r="B34" s="51">
        <f t="shared" si="6"/>
        <v>165</v>
      </c>
      <c r="C34" s="51" t="str">
        <f t="shared" si="6"/>
        <v>AM</v>
      </c>
      <c r="D34" s="51" t="str">
        <f t="shared" si="6"/>
        <v xml:space="preserve">Mike Battle </v>
      </c>
      <c r="E34" s="320" t="str">
        <f t="shared" si="1"/>
        <v>count 3 was 2 to match sidewalk</v>
      </c>
      <c r="F34" s="320" t="str">
        <f t="shared" si="2"/>
        <v>count 3 was 2 to match sidewalk</v>
      </c>
      <c r="G34" s="51" t="str">
        <f t="shared" si="6"/>
        <v/>
      </c>
      <c r="H34" s="51">
        <f t="shared" si="6"/>
        <v>2</v>
      </c>
      <c r="I34" s="51">
        <f t="shared" si="6"/>
        <v>1</v>
      </c>
      <c r="J34" s="51">
        <f t="shared" si="6"/>
        <v>3</v>
      </c>
      <c r="K34" s="51">
        <f t="shared" si="6"/>
        <v>0</v>
      </c>
      <c r="L34" s="51">
        <f t="shared" si="6"/>
        <v>0</v>
      </c>
      <c r="M34" s="51">
        <f t="shared" si="6"/>
        <v>0</v>
      </c>
      <c r="N34" s="51">
        <f t="shared" si="6"/>
        <v>0</v>
      </c>
      <c r="O34" s="51">
        <f t="shared" si="6"/>
        <v>0</v>
      </c>
      <c r="P34" s="319" t="str">
        <f t="shared" si="3"/>
        <v>165AM2Y213</v>
      </c>
      <c r="Q34" s="318">
        <f t="shared" si="4"/>
        <v>3443</v>
      </c>
      <c r="S34" t="b">
        <v>1</v>
      </c>
    </row>
    <row r="35" spans="1:19" x14ac:dyDescent="0.25">
      <c r="A35" s="51">
        <v>25</v>
      </c>
      <c r="B35" s="51" t="e">
        <f t="shared" si="6"/>
        <v>#N/A</v>
      </c>
      <c r="C35" s="51" t="e">
        <f t="shared" si="6"/>
        <v>#N/A</v>
      </c>
      <c r="D35" s="51" t="e">
        <f t="shared" si="6"/>
        <v>#N/A</v>
      </c>
      <c r="E35" s="320" t="e">
        <f t="shared" si="1"/>
        <v>#N/A</v>
      </c>
      <c r="F35" s="320" t="e">
        <f t="shared" si="2"/>
        <v>#N/A</v>
      </c>
      <c r="G35" s="51" t="str">
        <f t="shared" si="6"/>
        <v/>
      </c>
      <c r="H35" s="51" t="e">
        <f t="shared" si="6"/>
        <v>#N/A</v>
      </c>
      <c r="I35" s="51" t="e">
        <f t="shared" si="6"/>
        <v>#N/A</v>
      </c>
      <c r="J35" s="51" t="e">
        <f t="shared" si="6"/>
        <v>#N/A</v>
      </c>
      <c r="K35" s="51" t="e">
        <f t="shared" si="6"/>
        <v>#N/A</v>
      </c>
      <c r="L35" s="51" t="e">
        <f t="shared" si="6"/>
        <v>#N/A</v>
      </c>
      <c r="M35" s="51" t="e">
        <f t="shared" si="6"/>
        <v>#N/A</v>
      </c>
      <c r="N35" s="51" t="e">
        <f t="shared" si="6"/>
        <v>#N/A</v>
      </c>
      <c r="O35" s="51" t="e">
        <f t="shared" si="6"/>
        <v>#N/A</v>
      </c>
      <c r="P35" s="319" t="e">
        <f t="shared" si="3"/>
        <v>#N/A</v>
      </c>
      <c r="Q35" s="318" t="e">
        <f t="shared" si="4"/>
        <v>#N/A</v>
      </c>
    </row>
    <row r="36" spans="1:19" x14ac:dyDescent="0.25">
      <c r="A36" s="51">
        <v>26</v>
      </c>
      <c r="B36" s="51" t="e">
        <f t="shared" si="6"/>
        <v>#N/A</v>
      </c>
      <c r="C36" s="51" t="e">
        <f t="shared" si="6"/>
        <v>#N/A</v>
      </c>
      <c r="D36" s="51" t="e">
        <f t="shared" si="6"/>
        <v>#N/A</v>
      </c>
      <c r="E36" s="320" t="e">
        <f t="shared" si="1"/>
        <v>#N/A</v>
      </c>
      <c r="F36" s="320" t="e">
        <f t="shared" si="2"/>
        <v>#N/A</v>
      </c>
      <c r="G36" s="51" t="str">
        <f t="shared" si="6"/>
        <v/>
      </c>
      <c r="H36" s="51" t="e">
        <f t="shared" si="6"/>
        <v>#N/A</v>
      </c>
      <c r="I36" s="51" t="e">
        <f t="shared" si="6"/>
        <v>#N/A</v>
      </c>
      <c r="J36" s="51" t="e">
        <f t="shared" si="6"/>
        <v>#N/A</v>
      </c>
      <c r="K36" s="51" t="e">
        <f t="shared" si="6"/>
        <v>#N/A</v>
      </c>
      <c r="L36" s="51" t="e">
        <f t="shared" si="6"/>
        <v>#N/A</v>
      </c>
      <c r="M36" s="51" t="e">
        <f t="shared" si="6"/>
        <v>#N/A</v>
      </c>
      <c r="N36" s="51" t="e">
        <f t="shared" si="6"/>
        <v>#N/A</v>
      </c>
      <c r="O36" s="51" t="e">
        <f t="shared" si="6"/>
        <v>#N/A</v>
      </c>
      <c r="P36" s="319" t="e">
        <f t="shared" si="3"/>
        <v>#N/A</v>
      </c>
      <c r="Q36" s="318" t="e">
        <f t="shared" si="4"/>
        <v>#N/A</v>
      </c>
    </row>
    <row r="37" spans="1:19" x14ac:dyDescent="0.25">
      <c r="A37" s="51">
        <v>27</v>
      </c>
      <c r="B37" s="51" t="e">
        <f t="shared" si="6"/>
        <v>#N/A</v>
      </c>
      <c r="C37" s="51" t="e">
        <f t="shared" si="6"/>
        <v>#N/A</v>
      </c>
      <c r="D37" s="51" t="e">
        <f t="shared" si="6"/>
        <v>#N/A</v>
      </c>
      <c r="E37" s="320" t="e">
        <f t="shared" si="1"/>
        <v>#N/A</v>
      </c>
      <c r="F37" s="320" t="e">
        <f t="shared" si="2"/>
        <v>#N/A</v>
      </c>
      <c r="G37" s="51" t="str">
        <f t="shared" si="6"/>
        <v/>
      </c>
      <c r="H37" s="51" t="e">
        <f t="shared" si="6"/>
        <v>#N/A</v>
      </c>
      <c r="I37" s="51" t="e">
        <f t="shared" si="6"/>
        <v>#N/A</v>
      </c>
      <c r="J37" s="51" t="e">
        <f t="shared" si="6"/>
        <v>#N/A</v>
      </c>
      <c r="K37" s="51" t="e">
        <f t="shared" si="6"/>
        <v>#N/A</v>
      </c>
      <c r="L37" s="51" t="e">
        <f t="shared" si="6"/>
        <v>#N/A</v>
      </c>
      <c r="M37" s="51" t="e">
        <f t="shared" si="6"/>
        <v>#N/A</v>
      </c>
      <c r="N37" s="51" t="e">
        <f t="shared" si="6"/>
        <v>#N/A</v>
      </c>
      <c r="O37" s="51" t="e">
        <f t="shared" si="6"/>
        <v>#N/A</v>
      </c>
      <c r="P37" s="319" t="e">
        <f t="shared" si="3"/>
        <v>#N/A</v>
      </c>
      <c r="Q37" s="318" t="e">
        <f t="shared" si="4"/>
        <v>#N/A</v>
      </c>
    </row>
    <row r="38" spans="1:19" x14ac:dyDescent="0.25">
      <c r="A38" s="51">
        <v>28</v>
      </c>
      <c r="B38" s="51" t="e">
        <f t="shared" si="6"/>
        <v>#N/A</v>
      </c>
      <c r="C38" s="51" t="e">
        <f t="shared" si="6"/>
        <v>#N/A</v>
      </c>
      <c r="D38" s="51" t="e">
        <f t="shared" si="6"/>
        <v>#N/A</v>
      </c>
      <c r="E38" s="320" t="e">
        <f t="shared" si="1"/>
        <v>#N/A</v>
      </c>
      <c r="F38" s="320" t="e">
        <f t="shared" si="2"/>
        <v>#N/A</v>
      </c>
      <c r="G38" s="51" t="str">
        <f t="shared" si="6"/>
        <v/>
      </c>
      <c r="H38" s="51" t="e">
        <f t="shared" si="6"/>
        <v>#N/A</v>
      </c>
      <c r="I38" s="51" t="e">
        <f t="shared" si="6"/>
        <v>#N/A</v>
      </c>
      <c r="J38" s="51" t="e">
        <f t="shared" si="6"/>
        <v>#N/A</v>
      </c>
      <c r="K38" s="51" t="e">
        <f t="shared" si="6"/>
        <v>#N/A</v>
      </c>
      <c r="L38" s="51" t="e">
        <f t="shared" si="6"/>
        <v>#N/A</v>
      </c>
      <c r="M38" s="51" t="e">
        <f t="shared" si="6"/>
        <v>#N/A</v>
      </c>
      <c r="N38" s="51" t="e">
        <f t="shared" si="6"/>
        <v>#N/A</v>
      </c>
      <c r="O38" s="51" t="e">
        <f t="shared" si="6"/>
        <v>#N/A</v>
      </c>
      <c r="P38" s="319" t="e">
        <f t="shared" si="3"/>
        <v>#N/A</v>
      </c>
      <c r="Q38" s="318" t="e">
        <f t="shared" si="4"/>
        <v>#N/A</v>
      </c>
    </row>
    <row r="39" spans="1:19" x14ac:dyDescent="0.25">
      <c r="A39" s="51">
        <v>29</v>
      </c>
      <c r="B39" s="51" t="e">
        <f t="shared" si="6"/>
        <v>#N/A</v>
      </c>
      <c r="C39" s="51" t="e">
        <f t="shared" si="6"/>
        <v>#N/A</v>
      </c>
      <c r="D39" s="51" t="e">
        <f t="shared" si="6"/>
        <v>#N/A</v>
      </c>
      <c r="E39" s="320" t="e">
        <f t="shared" si="1"/>
        <v>#N/A</v>
      </c>
      <c r="F39" s="320" t="e">
        <f t="shared" si="2"/>
        <v>#N/A</v>
      </c>
      <c r="G39" s="51" t="str">
        <f t="shared" si="6"/>
        <v/>
      </c>
      <c r="H39" s="51" t="e">
        <f t="shared" si="6"/>
        <v>#N/A</v>
      </c>
      <c r="I39" s="51" t="e">
        <f t="shared" si="6"/>
        <v>#N/A</v>
      </c>
      <c r="J39" s="51" t="e">
        <f t="shared" si="6"/>
        <v>#N/A</v>
      </c>
      <c r="K39" s="51" t="e">
        <f t="shared" si="6"/>
        <v>#N/A</v>
      </c>
      <c r="L39" s="51" t="e">
        <f t="shared" si="6"/>
        <v>#N/A</v>
      </c>
      <c r="M39" s="51" t="e">
        <f t="shared" si="6"/>
        <v>#N/A</v>
      </c>
      <c r="N39" s="51" t="e">
        <f t="shared" si="6"/>
        <v>#N/A</v>
      </c>
      <c r="O39" s="51" t="e">
        <f t="shared" si="6"/>
        <v>#N/A</v>
      </c>
      <c r="P39" s="319" t="e">
        <f t="shared" si="3"/>
        <v>#N/A</v>
      </c>
      <c r="Q39" s="318" t="e">
        <f t="shared" si="4"/>
        <v>#N/A</v>
      </c>
    </row>
    <row r="40" spans="1:19" x14ac:dyDescent="0.25">
      <c r="A40" s="51">
        <v>30</v>
      </c>
      <c r="B40" s="51" t="e">
        <f t="shared" si="6"/>
        <v>#N/A</v>
      </c>
      <c r="C40" s="51" t="e">
        <f t="shared" si="6"/>
        <v>#N/A</v>
      </c>
      <c r="D40" s="51" t="e">
        <f t="shared" si="6"/>
        <v>#N/A</v>
      </c>
      <c r="E40" s="320" t="e">
        <f t="shared" si="1"/>
        <v>#N/A</v>
      </c>
      <c r="F40" s="320" t="e">
        <f t="shared" si="2"/>
        <v>#N/A</v>
      </c>
      <c r="G40" s="51" t="str">
        <f t="shared" si="6"/>
        <v/>
      </c>
      <c r="H40" s="51" t="e">
        <f t="shared" si="6"/>
        <v>#N/A</v>
      </c>
      <c r="I40" s="51" t="e">
        <f t="shared" si="6"/>
        <v>#N/A</v>
      </c>
      <c r="J40" s="51" t="e">
        <f t="shared" si="6"/>
        <v>#N/A</v>
      </c>
      <c r="K40" s="51" t="e">
        <f t="shared" si="6"/>
        <v>#N/A</v>
      </c>
      <c r="L40" s="51" t="e">
        <f t="shared" si="6"/>
        <v>#N/A</v>
      </c>
      <c r="M40" s="51" t="e">
        <f t="shared" si="6"/>
        <v>#N/A</v>
      </c>
      <c r="N40" s="51" t="e">
        <f t="shared" si="6"/>
        <v>#N/A</v>
      </c>
      <c r="O40" s="51" t="e">
        <f t="shared" si="6"/>
        <v>#N/A</v>
      </c>
      <c r="P40" s="319" t="e">
        <f t="shared" si="3"/>
        <v>#N/A</v>
      </c>
      <c r="Q40" s="318" t="e">
        <f t="shared" si="4"/>
        <v>#N/A</v>
      </c>
    </row>
    <row r="41" spans="1:19" x14ac:dyDescent="0.25">
      <c r="A41" s="51">
        <v>31</v>
      </c>
      <c r="B41" s="51" t="e">
        <f t="shared" si="6"/>
        <v>#N/A</v>
      </c>
      <c r="C41" s="51" t="e">
        <f t="shared" si="6"/>
        <v>#N/A</v>
      </c>
      <c r="D41" s="51" t="e">
        <f t="shared" si="6"/>
        <v>#N/A</v>
      </c>
      <c r="E41" s="320" t="e">
        <f t="shared" si="1"/>
        <v>#N/A</v>
      </c>
      <c r="F41" s="320" t="e">
        <f t="shared" si="2"/>
        <v>#N/A</v>
      </c>
      <c r="G41" s="51" t="str">
        <f t="shared" si="6"/>
        <v/>
      </c>
      <c r="H41" s="51" t="e">
        <f t="shared" si="6"/>
        <v>#N/A</v>
      </c>
      <c r="I41" s="51" t="e">
        <f t="shared" si="6"/>
        <v>#N/A</v>
      </c>
      <c r="J41" s="51" t="e">
        <f t="shared" si="6"/>
        <v>#N/A</v>
      </c>
      <c r="K41" s="51" t="e">
        <f t="shared" si="6"/>
        <v>#N/A</v>
      </c>
      <c r="L41" s="51" t="e">
        <f t="shared" si="6"/>
        <v>#N/A</v>
      </c>
      <c r="M41" s="51" t="e">
        <f t="shared" si="6"/>
        <v>#N/A</v>
      </c>
      <c r="N41" s="51" t="e">
        <f t="shared" si="6"/>
        <v>#N/A</v>
      </c>
      <c r="O41" s="51" t="e">
        <f t="shared" si="6"/>
        <v>#N/A</v>
      </c>
      <c r="P41" s="319" t="e">
        <f t="shared" si="3"/>
        <v>#N/A</v>
      </c>
      <c r="Q41" s="318" t="e">
        <f t="shared" si="4"/>
        <v>#N/A</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3809"/>
  <sheetViews>
    <sheetView zoomScale="70" zoomScaleNormal="70" workbookViewId="0">
      <pane ySplit="1" topLeftCell="A2" activePane="bottomLeft" state="frozen"/>
      <selection activeCell="I1" sqref="I1"/>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88671875" style="20" customWidth="1"/>
    <col min="8" max="8" width="4.33203125" style="20" bestFit="1" customWidth="1"/>
    <col min="9" max="9" width="5" style="20" customWidth="1"/>
    <col min="10" max="10" width="4.88671875" style="20" customWidth="1"/>
    <col min="11" max="11" width="6.44140625" style="20" bestFit="1" customWidth="1"/>
    <col min="12" max="12" width="5.44140625" style="20" customWidth="1"/>
    <col min="13" max="13" width="7" style="219"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6.77734375" style="42" bestFit="1" customWidth="1"/>
    <col min="23" max="23" width="12.5546875" style="42" bestFit="1" customWidth="1"/>
    <col min="24" max="25" width="6.21875" style="42" customWidth="1"/>
    <col min="26" max="30" width="7.109375" style="20" customWidth="1"/>
    <col min="31" max="31" width="7" style="16" customWidth="1"/>
    <col min="32" max="32" width="8.88671875" style="16" customWidth="1"/>
    <col min="33" max="33" width="9.44140625" style="16" customWidth="1"/>
    <col min="34" max="34" width="5.44140625" style="16" customWidth="1"/>
    <col min="35" max="35" width="8.33203125" bestFit="1" customWidth="1"/>
    <col min="36" max="36" width="23.77734375" style="42" customWidth="1"/>
    <col min="37" max="39" width="9.5546875" style="42" customWidth="1"/>
    <col min="40" max="40" width="23" style="42" customWidth="1"/>
    <col min="41" max="42" width="5.5546875" style="42" customWidth="1"/>
    <col min="43" max="43" width="4.44140625" customWidth="1"/>
    <col min="44" max="44" width="7" customWidth="1"/>
    <col min="45" max="45" width="4.88671875" customWidth="1"/>
    <col min="46" max="46" width="5" customWidth="1"/>
    <col min="47" max="47" width="4.88671875" customWidth="1"/>
    <col min="48" max="48" width="6.44140625" bestFit="1" customWidth="1"/>
    <col min="49" max="49" width="5.77734375" customWidth="1"/>
    <col min="50" max="50" width="13.21875" style="42" customWidth="1"/>
    <col min="51" max="51" width="7.21875" style="42" customWidth="1"/>
  </cols>
  <sheetData>
    <row r="1" spans="1:53" s="43" customFormat="1" ht="52.8" x14ac:dyDescent="0.25">
      <c r="A1" s="43" t="s">
        <v>68</v>
      </c>
      <c r="B1" s="43" t="s">
        <v>56</v>
      </c>
      <c r="C1" s="43" t="s">
        <v>63</v>
      </c>
      <c r="E1" s="44" t="s">
        <v>58</v>
      </c>
      <c r="F1" s="44" t="s">
        <v>59</v>
      </c>
      <c r="G1" s="44" t="s">
        <v>69</v>
      </c>
      <c r="H1" s="44" t="s">
        <v>52</v>
      </c>
      <c r="I1" s="44" t="s">
        <v>70</v>
      </c>
      <c r="J1" s="44" t="s">
        <v>17</v>
      </c>
      <c r="K1" s="44" t="s">
        <v>18</v>
      </c>
      <c r="L1" s="44" t="s">
        <v>6</v>
      </c>
      <c r="M1" s="219" t="s">
        <v>71</v>
      </c>
      <c r="N1" s="43" t="s">
        <v>72</v>
      </c>
      <c r="O1" s="228" t="s">
        <v>586</v>
      </c>
      <c r="P1" s="45" t="s">
        <v>73</v>
      </c>
      <c r="Q1" s="45" t="s">
        <v>74</v>
      </c>
      <c r="R1" s="45" t="s">
        <v>75</v>
      </c>
      <c r="S1" s="45" t="s">
        <v>76</v>
      </c>
      <c r="T1" s="46" t="s">
        <v>77</v>
      </c>
      <c r="U1" s="131" t="s">
        <v>485</v>
      </c>
      <c r="V1" s="131" t="s">
        <v>1028</v>
      </c>
      <c r="W1" s="131" t="s">
        <v>1027</v>
      </c>
      <c r="X1" s="43" t="s">
        <v>1261</v>
      </c>
      <c r="Y1" s="43" t="s">
        <v>1262</v>
      </c>
      <c r="Z1" s="278" t="str">
        <f>I1&amp;"_err"</f>
        <v>Gender _err</v>
      </c>
      <c r="AA1" s="278" t="str">
        <f>J1&amp;"_err"</f>
        <v>Helmet_err</v>
      </c>
      <c r="AB1" s="278" t="str">
        <f>K1&amp;"_err"</f>
        <v>Wrong way_err</v>
      </c>
      <c r="AC1" s="278" t="str">
        <f>L1&amp;"_err"</f>
        <v>Sidewalk_err</v>
      </c>
      <c r="AD1" s="390" t="s">
        <v>1263</v>
      </c>
      <c r="AE1" s="278" t="s">
        <v>185</v>
      </c>
      <c r="AF1" s="278" t="s">
        <v>186</v>
      </c>
      <c r="AG1" s="278" t="s">
        <v>188</v>
      </c>
      <c r="AH1" s="278" t="s">
        <v>187</v>
      </c>
      <c r="AI1" s="279" t="s">
        <v>592</v>
      </c>
      <c r="AJ1" s="219" t="str">
        <f>"Correction_Notes: "&amp;COUNTA(AJ2:AJ1121)</f>
        <v>Correction_Notes: 12</v>
      </c>
      <c r="AK1" s="43" t="s">
        <v>713</v>
      </c>
      <c r="AL1" s="43" t="s">
        <v>1264</v>
      </c>
      <c r="AM1" s="43" t="s">
        <v>1265</v>
      </c>
      <c r="AN1" s="219" t="s">
        <v>847</v>
      </c>
      <c r="AO1" s="309" t="str">
        <f>"Error="&amp;SUM(AO2:AO9967)</f>
        <v>Error=0</v>
      </c>
      <c r="AP1" s="309" t="s">
        <v>1029</v>
      </c>
      <c r="AQ1" s="309" t="s">
        <v>691</v>
      </c>
      <c r="AR1" s="309" t="s">
        <v>697</v>
      </c>
      <c r="AS1" s="311" t="str">
        <f>H1&amp;"1"</f>
        <v>Count1</v>
      </c>
      <c r="AT1" s="311" t="str">
        <f>I1&amp;"1"</f>
        <v>Gender 1</v>
      </c>
      <c r="AU1" s="311" t="str">
        <f>J1&amp;"1"</f>
        <v>Helmet1</v>
      </c>
      <c r="AV1" s="311" t="str">
        <f>K1&amp;"1"</f>
        <v>Wrong way1</v>
      </c>
      <c r="AW1" s="311" t="str">
        <f>L1&amp;"1"</f>
        <v>Sidewalk1</v>
      </c>
      <c r="AX1" s="44" t="s">
        <v>1268</v>
      </c>
      <c r="AY1" s="44" t="s">
        <v>713</v>
      </c>
      <c r="AZ1" s="43" t="s">
        <v>1266</v>
      </c>
      <c r="BA1" s="43" t="s">
        <v>1267</v>
      </c>
    </row>
    <row r="2" spans="1:53" x14ac:dyDescent="0.25">
      <c r="A2">
        <v>101</v>
      </c>
      <c r="B2" t="s">
        <v>65</v>
      </c>
      <c r="C2" t="s">
        <v>675</v>
      </c>
      <c r="D2"/>
      <c r="E2">
        <v>2</v>
      </c>
      <c r="F2">
        <v>1</v>
      </c>
      <c r="G2">
        <v>1</v>
      </c>
      <c r="H2">
        <v>8</v>
      </c>
      <c r="I2">
        <v>0</v>
      </c>
      <c r="J2">
        <v>7</v>
      </c>
      <c r="K2">
        <v>1</v>
      </c>
      <c r="L2">
        <v>1</v>
      </c>
      <c r="M2" t="s">
        <v>856</v>
      </c>
      <c r="N2" s="42"/>
      <c r="O2" s="101">
        <f>IF(ISBLANK(C2),O1,IF(COUNTIF(C$2:C2,C2)&gt;1,O1,1+MAX(O1,0)))</f>
        <v>1</v>
      </c>
      <c r="P2" s="45">
        <f t="shared" ref="P2:P65" si="0">IF(A2=A1,P1,IF(ISNUMBER(P1),P1+1,1))</f>
        <v>1</v>
      </c>
      <c r="Q2" s="33">
        <f t="shared" ref="Q2:Q65" si="1">IF(OR(P2=P1,LEN(A2)&lt;1),"",P2)</f>
        <v>1</v>
      </c>
      <c r="R2" s="33">
        <f t="shared" ref="R2:R65" si="2">IF(ISNUMBER(F2),F2+4*(E2-1)+8*IF(B2="PM",1,0),"")</f>
        <v>5</v>
      </c>
      <c r="S2" s="33" t="str">
        <f t="shared" ref="S2:S65" si="3">IF(ISNUMBER(R2),A2&amp;"_"&amp;R2,"")</f>
        <v>101_5</v>
      </c>
      <c r="T2" s="35" t="str">
        <f>A2&amp;B2</f>
        <v>101AM</v>
      </c>
      <c r="U2" s="35" t="str">
        <f t="shared" ref="U2:U65" si="4">IF(OR(G2=1,G2=2),T2&amp;"NS",IF(OR(G2=3,G2=4),T2&amp;"EW",""))</f>
        <v>101AMNS</v>
      </c>
      <c r="V2" s="35" t="str">
        <f>TEXT((O2-MOD(O2,26))/26,"0")&amp;CHAR(65+MOD(O2-1,26))</f>
        <v>0A</v>
      </c>
      <c r="W2" s="35" t="str">
        <f>IF(ISBLANK(A2),"",A2&amp;B2&amp;V2&amp;E2&amp;F2&amp;G2)</f>
        <v>101AM0A211</v>
      </c>
      <c r="X2" s="388">
        <f>IF($AD2=1,0,K2)</f>
        <v>1</v>
      </c>
      <c r="Y2" s="388">
        <f>IF($AD2=1,0,L2)</f>
        <v>1</v>
      </c>
      <c r="Z2" s="280" t="str">
        <f t="shared" ref="Z2:Z65" si="5">IF(I2&gt;$H2,1,"")</f>
        <v/>
      </c>
      <c r="AA2" s="280" t="str">
        <f t="shared" ref="AA2:AA65" si="6">IF(J2&gt;$H2,1,"")</f>
        <v/>
      </c>
      <c r="AB2" s="389" t="str">
        <f>IF(OR(K2&gt;$H2,AND($AD2=1,K2&gt;0)),1,"")</f>
        <v/>
      </c>
      <c r="AC2" s="389" t="str">
        <f>IF(OR(L2&gt;$H2,AND($AD2=1,L2&gt;0)),1,"")</f>
        <v/>
      </c>
      <c r="AD2" s="390" t="str">
        <f t="shared" ref="AD2:AD65" si="7">IF(ISERROR(MATCH(A2&amp;"_"&amp;G2,Sidewalk_ignore,0)),"",1)</f>
        <v/>
      </c>
      <c r="AE2" s="282">
        <f>IF(AND(ISNUMBER($G2),$B2="AM"),INDEX(CordonIn,MATCH($A2,loc_ID,0),$G2),0)</f>
        <v>0</v>
      </c>
      <c r="AF2" s="359">
        <f t="shared" ref="AF2:AF65" si="8">IF(AND(ISNUMBER($G2),$B2="PM"),INDEX(CordonIn,MATCH($A2,loc_ID,0),VLOOKUP($G2,Reverse_dir,2,FALSE)),0)</f>
        <v>0</v>
      </c>
      <c r="AG2" s="280">
        <f t="shared" ref="AG2:AG65" si="9">IF(AND(ISNUMBER($G2),$B2="AM"),INDEX(Lane,MATCH($A2,loc_ID,0),$G2),0)</f>
        <v>3</v>
      </c>
      <c r="AH2" s="280">
        <f t="shared" ref="AH2:AH65" si="10">IF(AND(AG2&gt;0,ISNUMBER(AG2)),1,0)</f>
        <v>1</v>
      </c>
      <c r="AI2" s="280">
        <f>IF(ISBLANK(T2),AI1,IF(COUNTIF(T$2:T2,T2)&gt;1,AI1,1+MAX(AI1,0)))</f>
        <v>1</v>
      </c>
      <c r="AL2" s="391" t="str">
        <f>IF(OR(AB2=1,AC2=1),IF(LEN(AJ2)=0,"",AJ2&amp;"; ")&amp;"Ignore sidewalk",IF(LEN(AJ2)=0,"",AJ2))</f>
        <v/>
      </c>
      <c r="AM2" s="391" t="str">
        <f>IF(OR(AB2=1,AC2=1),1,IF(LEN(AK2)=0,"",AK2))</f>
        <v/>
      </c>
      <c r="AO2" s="310" t="str">
        <f t="shared" ref="AO2:AO65" si="11">IF(SUM(Z2:AC2)&gt;0,1,"")</f>
        <v/>
      </c>
      <c r="AP2" s="310">
        <f>SUM(AO$1:AO2)</f>
        <v>0</v>
      </c>
      <c r="AQ2" s="310">
        <f>SUM(AK$2:AK2)</f>
        <v>0</v>
      </c>
      <c r="AR2" s="310">
        <f>COUNTA(AJ$2:AJ2)</f>
        <v>0</v>
      </c>
      <c r="AS2" s="312"/>
      <c r="AT2" s="312"/>
      <c r="AU2" s="312"/>
      <c r="AV2" s="312"/>
      <c r="AW2" s="312"/>
      <c r="AZ2">
        <v>1</v>
      </c>
      <c r="BA2">
        <v>1</v>
      </c>
    </row>
    <row r="3" spans="1:53" x14ac:dyDescent="0.25">
      <c r="A3">
        <v>101</v>
      </c>
      <c r="B3" t="s">
        <v>65</v>
      </c>
      <c r="C3" t="s">
        <v>675</v>
      </c>
      <c r="D3"/>
      <c r="E3">
        <v>2</v>
      </c>
      <c r="F3">
        <v>1</v>
      </c>
      <c r="G3">
        <v>2</v>
      </c>
      <c r="H3">
        <v>2</v>
      </c>
      <c r="I3">
        <v>0</v>
      </c>
      <c r="J3">
        <v>0</v>
      </c>
      <c r="K3">
        <v>0</v>
      </c>
      <c r="L3">
        <v>1</v>
      </c>
      <c r="M3" t="s">
        <v>856</v>
      </c>
      <c r="N3" s="42"/>
      <c r="O3" s="101">
        <f>IF(ISBLANK(C3),O2,IF(COUNTIF(C$2:C3,C3)&gt;1,O2,1+MAX(O2,0)))</f>
        <v>1</v>
      </c>
      <c r="P3" s="45">
        <f t="shared" si="0"/>
        <v>1</v>
      </c>
      <c r="Q3" s="33" t="str">
        <f t="shared" si="1"/>
        <v/>
      </c>
      <c r="R3" s="33">
        <f t="shared" si="2"/>
        <v>5</v>
      </c>
      <c r="S3" s="33" t="str">
        <f t="shared" si="3"/>
        <v>101_5</v>
      </c>
      <c r="T3" s="35" t="str">
        <f t="shared" ref="T3:T65" si="12">A3&amp;B3</f>
        <v>101AM</v>
      </c>
      <c r="U3" s="35" t="str">
        <f t="shared" si="4"/>
        <v>101AMNS</v>
      </c>
      <c r="V3" s="35" t="str">
        <f>TEXT((O3-MOD(O3,26))/26,"0")&amp;CHAR(65+MOD(O3-1,26))</f>
        <v>0A</v>
      </c>
      <c r="W3" s="35" t="str">
        <f t="shared" ref="W3:W66" si="13">IF(ISBLANK(A3),"",A3&amp;B3&amp;V3&amp;E3&amp;F3&amp;G3)</f>
        <v>101AM0A212</v>
      </c>
      <c r="X3" s="388">
        <f t="shared" ref="X3:X66" si="14">IF($AD3=1,0,K3)</f>
        <v>0</v>
      </c>
      <c r="Y3" s="388">
        <f t="shared" ref="Y3:Y66" si="15">IF($AD3=1,0,L3)</f>
        <v>1</v>
      </c>
      <c r="Z3" s="280" t="str">
        <f t="shared" si="5"/>
        <v/>
      </c>
      <c r="AA3" s="280" t="str">
        <f t="shared" si="6"/>
        <v/>
      </c>
      <c r="AB3" s="389" t="str">
        <f t="shared" ref="AB3:AB66" si="16">IF(OR(K3&gt;$H3,AND($AD3=1,K3&gt;0)),1,"")</f>
        <v/>
      </c>
      <c r="AC3" s="389" t="str">
        <f t="shared" ref="AC3:AC66" si="17">IF(OR(L3&gt;$H3,AND($AD3=1,L3&gt;0)),1,"")</f>
        <v/>
      </c>
      <c r="AD3" s="390" t="str">
        <f t="shared" si="7"/>
        <v/>
      </c>
      <c r="AE3" s="282">
        <f t="shared" ref="AE3:AE65" si="18">IF(AND(ISNUMBER($G3),$B3="AM"),INDEX(CordonIn,MATCH($A3,loc_ID,0),$G3),0)</f>
        <v>0</v>
      </c>
      <c r="AF3" s="359">
        <f t="shared" si="8"/>
        <v>0</v>
      </c>
      <c r="AG3" s="280">
        <f t="shared" si="9"/>
        <v>0</v>
      </c>
      <c r="AH3" s="280">
        <f t="shared" si="10"/>
        <v>0</v>
      </c>
      <c r="AI3" s="280">
        <f>IF(ISBLANK(T3),AI2,IF(COUNTIF(T$2:T3,T3)&gt;1,AI2,1+MAX(AI2,0)))</f>
        <v>1</v>
      </c>
      <c r="AL3" s="391" t="str">
        <f t="shared" ref="AL3:AL66" si="19">IF(OR(AB3=1,AC3=1),IF(LEN(AJ3)=0,"",AJ3&amp;"; ")&amp;"Ignore sidewalk",IF(LEN(AJ3)=0,"",AJ3))</f>
        <v/>
      </c>
      <c r="AM3" s="391" t="str">
        <f t="shared" ref="AM3:AM66" si="20">IF(OR(AB3=1,AC3=1),1,IF(LEN(AK3)=0,"",AK3))</f>
        <v/>
      </c>
      <c r="AO3" s="310" t="str">
        <f t="shared" si="11"/>
        <v/>
      </c>
      <c r="AP3" s="310">
        <f>SUM(AO$1:AO3)</f>
        <v>0</v>
      </c>
      <c r="AQ3" s="310">
        <f>SUM(AK$2:AK3)</f>
        <v>0</v>
      </c>
      <c r="AR3" s="310">
        <f>COUNTA(AJ$2:AJ3)</f>
        <v>0</v>
      </c>
      <c r="AS3" s="312"/>
      <c r="AT3" s="312"/>
      <c r="AU3" s="312"/>
      <c r="AV3" s="312"/>
      <c r="AW3" s="312"/>
      <c r="AZ3">
        <v>0</v>
      </c>
      <c r="BA3">
        <v>1</v>
      </c>
    </row>
    <row r="4" spans="1:53" x14ac:dyDescent="0.25">
      <c r="A4">
        <v>101</v>
      </c>
      <c r="B4" t="s">
        <v>65</v>
      </c>
      <c r="C4" t="s">
        <v>675</v>
      </c>
      <c r="D4"/>
      <c r="E4">
        <v>2</v>
      </c>
      <c r="F4">
        <v>1</v>
      </c>
      <c r="G4">
        <v>3</v>
      </c>
      <c r="H4">
        <v>1</v>
      </c>
      <c r="I4">
        <v>0</v>
      </c>
      <c r="J4">
        <v>1</v>
      </c>
      <c r="K4">
        <v>0</v>
      </c>
      <c r="L4">
        <v>0</v>
      </c>
      <c r="M4" t="s">
        <v>856</v>
      </c>
      <c r="N4" s="42"/>
      <c r="O4" s="101">
        <f>IF(ISBLANK(C4),O3,IF(COUNTIF(C$2:C4,C4)&gt;1,O3,1+MAX(O3,0)))</f>
        <v>1</v>
      </c>
      <c r="P4" s="45">
        <f t="shared" si="0"/>
        <v>1</v>
      </c>
      <c r="Q4" s="33" t="str">
        <f t="shared" si="1"/>
        <v/>
      </c>
      <c r="R4" s="33">
        <f t="shared" si="2"/>
        <v>5</v>
      </c>
      <c r="S4" s="33" t="str">
        <f t="shared" si="3"/>
        <v>101_5</v>
      </c>
      <c r="T4" s="35" t="str">
        <f t="shared" si="12"/>
        <v>101AM</v>
      </c>
      <c r="U4" s="35" t="str">
        <f t="shared" si="4"/>
        <v>101AMEW</v>
      </c>
      <c r="V4" s="35" t="str">
        <f t="shared" ref="V4:V67" si="21">TEXT((O4-MOD(O4,26))/26,"0")&amp;CHAR(65+MOD(O4-1,26))</f>
        <v>0A</v>
      </c>
      <c r="W4" s="35" t="str">
        <f t="shared" si="13"/>
        <v>101AM0A213</v>
      </c>
      <c r="X4" s="388">
        <f t="shared" si="14"/>
        <v>0</v>
      </c>
      <c r="Y4" s="388">
        <f t="shared" si="15"/>
        <v>0</v>
      </c>
      <c r="Z4" s="280" t="str">
        <f t="shared" si="5"/>
        <v/>
      </c>
      <c r="AA4" s="280" t="str">
        <f t="shared" si="6"/>
        <v/>
      </c>
      <c r="AB4" s="389" t="str">
        <f t="shared" si="16"/>
        <v/>
      </c>
      <c r="AC4" s="389" t="str">
        <f t="shared" si="17"/>
        <v/>
      </c>
      <c r="AD4" s="390" t="str">
        <f t="shared" si="7"/>
        <v/>
      </c>
      <c r="AE4" s="282">
        <f t="shared" si="18"/>
        <v>0</v>
      </c>
      <c r="AF4" s="359">
        <f t="shared" si="8"/>
        <v>0</v>
      </c>
      <c r="AG4" s="280">
        <f t="shared" si="9"/>
        <v>3</v>
      </c>
      <c r="AH4" s="280">
        <f t="shared" si="10"/>
        <v>1</v>
      </c>
      <c r="AI4" s="280">
        <f>IF(ISBLANK(T4),AI3,IF(COUNTIF(T$2:T4,T4)&gt;1,AI3,1+MAX(AI3,0)))</f>
        <v>1</v>
      </c>
      <c r="AL4" s="391" t="str">
        <f t="shared" si="19"/>
        <v/>
      </c>
      <c r="AM4" s="391" t="str">
        <f t="shared" si="20"/>
        <v/>
      </c>
      <c r="AO4" s="310" t="str">
        <f t="shared" si="11"/>
        <v/>
      </c>
      <c r="AP4" s="310">
        <f>SUM(AO$1:AO4)</f>
        <v>0</v>
      </c>
      <c r="AQ4" s="310">
        <f>SUM(AK$2:AK4)</f>
        <v>0</v>
      </c>
      <c r="AR4" s="310">
        <f>COUNTA(AJ$2:AJ4)</f>
        <v>0</v>
      </c>
      <c r="AS4" s="312"/>
      <c r="AT4" s="312"/>
      <c r="AU4" s="312"/>
      <c r="AV4" s="312"/>
      <c r="AW4" s="312"/>
      <c r="AZ4">
        <v>0</v>
      </c>
      <c r="BA4">
        <v>0</v>
      </c>
    </row>
    <row r="5" spans="1:53" x14ac:dyDescent="0.25">
      <c r="A5">
        <v>101</v>
      </c>
      <c r="B5" t="s">
        <v>65</v>
      </c>
      <c r="C5" t="s">
        <v>675</v>
      </c>
      <c r="D5"/>
      <c r="E5">
        <v>2</v>
      </c>
      <c r="F5">
        <v>1</v>
      </c>
      <c r="G5">
        <v>4</v>
      </c>
      <c r="H5">
        <v>0</v>
      </c>
      <c r="I5">
        <v>0</v>
      </c>
      <c r="J5">
        <v>0</v>
      </c>
      <c r="K5">
        <v>0</v>
      </c>
      <c r="L5">
        <v>0</v>
      </c>
      <c r="M5" t="s">
        <v>856</v>
      </c>
      <c r="N5" s="42"/>
      <c r="O5" s="101">
        <f>IF(ISBLANK(C5),O4,IF(COUNTIF(C$2:C5,C5)&gt;1,O4,1+MAX(O4,0)))</f>
        <v>1</v>
      </c>
      <c r="P5" s="45">
        <f t="shared" si="0"/>
        <v>1</v>
      </c>
      <c r="Q5" s="33" t="str">
        <f t="shared" si="1"/>
        <v/>
      </c>
      <c r="R5" s="33">
        <f t="shared" si="2"/>
        <v>5</v>
      </c>
      <c r="S5" s="33" t="str">
        <f t="shared" si="3"/>
        <v>101_5</v>
      </c>
      <c r="T5" s="35" t="str">
        <f t="shared" si="12"/>
        <v>101AM</v>
      </c>
      <c r="U5" s="35" t="str">
        <f t="shared" si="4"/>
        <v>101AMEW</v>
      </c>
      <c r="V5" s="35" t="str">
        <f t="shared" si="21"/>
        <v>0A</v>
      </c>
      <c r="W5" s="35" t="str">
        <f t="shared" si="13"/>
        <v>101AM0A214</v>
      </c>
      <c r="X5" s="388">
        <f t="shared" si="14"/>
        <v>0</v>
      </c>
      <c r="Y5" s="388">
        <f t="shared" si="15"/>
        <v>0</v>
      </c>
      <c r="Z5" s="280" t="str">
        <f t="shared" si="5"/>
        <v/>
      </c>
      <c r="AA5" s="280" t="str">
        <f t="shared" si="6"/>
        <v/>
      </c>
      <c r="AB5" s="389" t="str">
        <f t="shared" si="16"/>
        <v/>
      </c>
      <c r="AC5" s="389" t="str">
        <f t="shared" si="17"/>
        <v/>
      </c>
      <c r="AD5" s="390" t="str">
        <f t="shared" si="7"/>
        <v/>
      </c>
      <c r="AE5" s="282">
        <f t="shared" si="18"/>
        <v>0</v>
      </c>
      <c r="AF5" s="359">
        <f t="shared" si="8"/>
        <v>0</v>
      </c>
      <c r="AG5" s="280">
        <f t="shared" si="9"/>
        <v>0</v>
      </c>
      <c r="AH5" s="280">
        <f t="shared" si="10"/>
        <v>0</v>
      </c>
      <c r="AI5" s="280">
        <f>IF(ISBLANK(T5),AI4,IF(COUNTIF(T$2:T5,T5)&gt;1,AI4,1+MAX(AI4,0)))</f>
        <v>1</v>
      </c>
      <c r="AL5" s="391" t="str">
        <f t="shared" si="19"/>
        <v/>
      </c>
      <c r="AM5" s="391" t="str">
        <f t="shared" si="20"/>
        <v/>
      </c>
      <c r="AO5" s="310" t="str">
        <f t="shared" si="11"/>
        <v/>
      </c>
      <c r="AP5" s="310">
        <f>SUM(AO$1:AO5)</f>
        <v>0</v>
      </c>
      <c r="AQ5" s="310">
        <f>SUM(AK$2:AK5)</f>
        <v>0</v>
      </c>
      <c r="AR5" s="310">
        <f>COUNTA(AJ$2:AJ5)</f>
        <v>0</v>
      </c>
      <c r="AS5" s="312"/>
      <c r="AT5" s="312"/>
      <c r="AU5" s="312"/>
      <c r="AV5" s="312"/>
      <c r="AW5" s="312"/>
      <c r="AZ5">
        <v>0</v>
      </c>
      <c r="BA5">
        <v>0</v>
      </c>
    </row>
    <row r="6" spans="1:53" x14ac:dyDescent="0.25">
      <c r="A6">
        <v>101</v>
      </c>
      <c r="B6" t="s">
        <v>65</v>
      </c>
      <c r="C6" t="s">
        <v>675</v>
      </c>
      <c r="D6"/>
      <c r="E6">
        <v>2</v>
      </c>
      <c r="F6">
        <v>2</v>
      </c>
      <c r="G6">
        <v>1</v>
      </c>
      <c r="H6">
        <v>0</v>
      </c>
      <c r="I6">
        <v>0</v>
      </c>
      <c r="J6">
        <v>0</v>
      </c>
      <c r="K6">
        <v>0</v>
      </c>
      <c r="L6">
        <v>0</v>
      </c>
      <c r="M6" t="s">
        <v>856</v>
      </c>
      <c r="N6" s="42"/>
      <c r="O6" s="101">
        <f>IF(ISBLANK(C6),O5,IF(COUNTIF(C$2:C6,C6)&gt;1,O5,1+MAX(O5,0)))</f>
        <v>1</v>
      </c>
      <c r="P6" s="45">
        <f t="shared" si="0"/>
        <v>1</v>
      </c>
      <c r="Q6" s="33" t="str">
        <f t="shared" si="1"/>
        <v/>
      </c>
      <c r="R6" s="33">
        <f t="shared" si="2"/>
        <v>6</v>
      </c>
      <c r="S6" s="33" t="str">
        <f t="shared" si="3"/>
        <v>101_6</v>
      </c>
      <c r="T6" s="35" t="str">
        <f t="shared" si="12"/>
        <v>101AM</v>
      </c>
      <c r="U6" s="35" t="str">
        <f t="shared" si="4"/>
        <v>101AMNS</v>
      </c>
      <c r="V6" s="35" t="str">
        <f t="shared" si="21"/>
        <v>0A</v>
      </c>
      <c r="W6" s="35" t="str">
        <f t="shared" si="13"/>
        <v>101AM0A221</v>
      </c>
      <c r="X6" s="388">
        <f t="shared" si="14"/>
        <v>0</v>
      </c>
      <c r="Y6" s="388">
        <f t="shared" si="15"/>
        <v>0</v>
      </c>
      <c r="Z6" s="280" t="str">
        <f t="shared" si="5"/>
        <v/>
      </c>
      <c r="AA6" s="280" t="str">
        <f t="shared" si="6"/>
        <v/>
      </c>
      <c r="AB6" s="389" t="str">
        <f t="shared" si="16"/>
        <v/>
      </c>
      <c r="AC6" s="389" t="str">
        <f t="shared" si="17"/>
        <v/>
      </c>
      <c r="AD6" s="390" t="str">
        <f t="shared" si="7"/>
        <v/>
      </c>
      <c r="AE6" s="282">
        <f t="shared" si="18"/>
        <v>0</v>
      </c>
      <c r="AF6" s="359">
        <f t="shared" si="8"/>
        <v>0</v>
      </c>
      <c r="AG6" s="280">
        <f t="shared" si="9"/>
        <v>3</v>
      </c>
      <c r="AH6" s="280">
        <f t="shared" si="10"/>
        <v>1</v>
      </c>
      <c r="AI6" s="280">
        <f>IF(ISBLANK(T6),AI5,IF(COUNTIF(T$2:T6,T6)&gt;1,AI5,1+MAX(AI5,0)))</f>
        <v>1</v>
      </c>
      <c r="AL6" s="391" t="str">
        <f t="shared" si="19"/>
        <v/>
      </c>
      <c r="AM6" s="391" t="str">
        <f t="shared" si="20"/>
        <v/>
      </c>
      <c r="AO6" s="310" t="str">
        <f t="shared" si="11"/>
        <v/>
      </c>
      <c r="AP6" s="310">
        <f>SUM(AO$1:AO6)</f>
        <v>0</v>
      </c>
      <c r="AQ6" s="310">
        <f>SUM(AK$2:AK6)</f>
        <v>0</v>
      </c>
      <c r="AR6" s="310">
        <f>COUNTA(AJ$2:AJ6)</f>
        <v>0</v>
      </c>
      <c r="AS6" s="312"/>
      <c r="AT6" s="312"/>
      <c r="AU6" s="312"/>
      <c r="AV6" s="312"/>
      <c r="AW6" s="312"/>
      <c r="AZ6">
        <v>0</v>
      </c>
      <c r="BA6">
        <v>0</v>
      </c>
    </row>
    <row r="7" spans="1:53" x14ac:dyDescent="0.25">
      <c r="A7">
        <v>101</v>
      </c>
      <c r="B7" t="s">
        <v>65</v>
      </c>
      <c r="C7" t="s">
        <v>675</v>
      </c>
      <c r="D7"/>
      <c r="E7">
        <v>2</v>
      </c>
      <c r="F7">
        <v>2</v>
      </c>
      <c r="G7">
        <v>2</v>
      </c>
      <c r="H7">
        <v>1</v>
      </c>
      <c r="I7">
        <v>0</v>
      </c>
      <c r="J7">
        <v>1</v>
      </c>
      <c r="K7">
        <v>0</v>
      </c>
      <c r="L7">
        <v>0</v>
      </c>
      <c r="M7" t="s">
        <v>856</v>
      </c>
      <c r="N7" s="42"/>
      <c r="O7" s="101">
        <f>IF(ISBLANK(C7),O6,IF(COUNTIF(C$2:C7,C7)&gt;1,O6,1+MAX(O6,0)))</f>
        <v>1</v>
      </c>
      <c r="P7" s="45">
        <f t="shared" si="0"/>
        <v>1</v>
      </c>
      <c r="Q7" s="33" t="str">
        <f t="shared" si="1"/>
        <v/>
      </c>
      <c r="R7" s="33">
        <f t="shared" si="2"/>
        <v>6</v>
      </c>
      <c r="S7" s="33" t="str">
        <f t="shared" si="3"/>
        <v>101_6</v>
      </c>
      <c r="T7" s="35" t="str">
        <f t="shared" si="12"/>
        <v>101AM</v>
      </c>
      <c r="U7" s="35" t="str">
        <f t="shared" si="4"/>
        <v>101AMNS</v>
      </c>
      <c r="V7" s="35" t="str">
        <f t="shared" si="21"/>
        <v>0A</v>
      </c>
      <c r="W7" s="35" t="str">
        <f t="shared" si="13"/>
        <v>101AM0A222</v>
      </c>
      <c r="X7" s="388">
        <f t="shared" si="14"/>
        <v>0</v>
      </c>
      <c r="Y7" s="388">
        <f t="shared" si="15"/>
        <v>0</v>
      </c>
      <c r="Z7" s="280" t="str">
        <f t="shared" si="5"/>
        <v/>
      </c>
      <c r="AA7" s="280" t="str">
        <f t="shared" si="6"/>
        <v/>
      </c>
      <c r="AB7" s="389" t="str">
        <f t="shared" si="16"/>
        <v/>
      </c>
      <c r="AC7" s="389" t="str">
        <f t="shared" si="17"/>
        <v/>
      </c>
      <c r="AD7" s="390" t="str">
        <f t="shared" si="7"/>
        <v/>
      </c>
      <c r="AE7" s="282">
        <f t="shared" si="18"/>
        <v>0</v>
      </c>
      <c r="AF7" s="359">
        <f t="shared" si="8"/>
        <v>0</v>
      </c>
      <c r="AG7" s="280">
        <f t="shared" si="9"/>
        <v>0</v>
      </c>
      <c r="AH7" s="280">
        <f t="shared" si="10"/>
        <v>0</v>
      </c>
      <c r="AI7" s="280">
        <f>IF(ISBLANK(T7),AI6,IF(COUNTIF(T$2:T7,T7)&gt;1,AI6,1+MAX(AI6,0)))</f>
        <v>1</v>
      </c>
      <c r="AL7" s="391" t="str">
        <f t="shared" si="19"/>
        <v/>
      </c>
      <c r="AM7" s="391" t="str">
        <f t="shared" si="20"/>
        <v/>
      </c>
      <c r="AO7" s="310" t="str">
        <f t="shared" si="11"/>
        <v/>
      </c>
      <c r="AP7" s="310">
        <f>SUM(AO$1:AO7)</f>
        <v>0</v>
      </c>
      <c r="AQ7" s="310">
        <f>SUM(AK$2:AK7)</f>
        <v>0</v>
      </c>
      <c r="AR7" s="310">
        <f>COUNTA(AJ$2:AJ7)</f>
        <v>0</v>
      </c>
      <c r="AS7" s="312"/>
      <c r="AT7" s="312"/>
      <c r="AU7" s="312"/>
      <c r="AV7" s="312"/>
      <c r="AW7" s="312"/>
      <c r="AZ7">
        <v>0</v>
      </c>
      <c r="BA7">
        <v>0</v>
      </c>
    </row>
    <row r="8" spans="1:53" x14ac:dyDescent="0.25">
      <c r="A8">
        <v>101</v>
      </c>
      <c r="B8" t="s">
        <v>65</v>
      </c>
      <c r="C8" t="s">
        <v>675</v>
      </c>
      <c r="D8"/>
      <c r="E8">
        <v>2</v>
      </c>
      <c r="F8">
        <v>2</v>
      </c>
      <c r="G8">
        <v>3</v>
      </c>
      <c r="H8">
        <v>1</v>
      </c>
      <c r="I8">
        <v>0</v>
      </c>
      <c r="J8">
        <v>1</v>
      </c>
      <c r="K8">
        <v>0</v>
      </c>
      <c r="L8">
        <v>0</v>
      </c>
      <c r="M8" t="s">
        <v>856</v>
      </c>
      <c r="N8" s="42"/>
      <c r="O8" s="101">
        <f>IF(ISBLANK(C8),O7,IF(COUNTIF(C$2:C8,C8)&gt;1,O7,1+MAX(O7,0)))</f>
        <v>1</v>
      </c>
      <c r="P8" s="45">
        <f t="shared" si="0"/>
        <v>1</v>
      </c>
      <c r="Q8" s="33" t="str">
        <f t="shared" si="1"/>
        <v/>
      </c>
      <c r="R8" s="33">
        <f t="shared" si="2"/>
        <v>6</v>
      </c>
      <c r="S8" s="33" t="str">
        <f t="shared" si="3"/>
        <v>101_6</v>
      </c>
      <c r="T8" s="35" t="str">
        <f t="shared" si="12"/>
        <v>101AM</v>
      </c>
      <c r="U8" s="35" t="str">
        <f t="shared" si="4"/>
        <v>101AMEW</v>
      </c>
      <c r="V8" s="35" t="str">
        <f t="shared" si="21"/>
        <v>0A</v>
      </c>
      <c r="W8" s="35" t="str">
        <f t="shared" si="13"/>
        <v>101AM0A223</v>
      </c>
      <c r="X8" s="388">
        <f t="shared" si="14"/>
        <v>0</v>
      </c>
      <c r="Y8" s="388">
        <f t="shared" si="15"/>
        <v>0</v>
      </c>
      <c r="Z8" s="280" t="str">
        <f t="shared" si="5"/>
        <v/>
      </c>
      <c r="AA8" s="280" t="str">
        <f t="shared" si="6"/>
        <v/>
      </c>
      <c r="AB8" s="389" t="str">
        <f t="shared" si="16"/>
        <v/>
      </c>
      <c r="AC8" s="389" t="str">
        <f t="shared" si="17"/>
        <v/>
      </c>
      <c r="AD8" s="390" t="str">
        <f t="shared" si="7"/>
        <v/>
      </c>
      <c r="AE8" s="282">
        <f t="shared" si="18"/>
        <v>0</v>
      </c>
      <c r="AF8" s="359">
        <f t="shared" si="8"/>
        <v>0</v>
      </c>
      <c r="AG8" s="280">
        <f t="shared" si="9"/>
        <v>3</v>
      </c>
      <c r="AH8" s="280">
        <f t="shared" si="10"/>
        <v>1</v>
      </c>
      <c r="AI8" s="280">
        <f>IF(ISBLANK(T8),AI7,IF(COUNTIF(T$2:T8,T8)&gt;1,AI7,1+MAX(AI7,0)))</f>
        <v>1</v>
      </c>
      <c r="AL8" s="391" t="str">
        <f t="shared" si="19"/>
        <v/>
      </c>
      <c r="AM8" s="391" t="str">
        <f t="shared" si="20"/>
        <v/>
      </c>
      <c r="AO8" s="310" t="str">
        <f t="shared" si="11"/>
        <v/>
      </c>
      <c r="AP8" s="310">
        <f>SUM(AO$1:AO8)</f>
        <v>0</v>
      </c>
      <c r="AQ8" s="310">
        <f>SUM(AK$2:AK8)</f>
        <v>0</v>
      </c>
      <c r="AR8" s="310">
        <f>COUNTA(AJ$2:AJ8)</f>
        <v>0</v>
      </c>
      <c r="AS8" s="312"/>
      <c r="AT8" s="312"/>
      <c r="AU8" s="312"/>
      <c r="AV8" s="312"/>
      <c r="AW8" s="312"/>
      <c r="AZ8">
        <v>0</v>
      </c>
      <c r="BA8">
        <v>0</v>
      </c>
    </row>
    <row r="9" spans="1:53" x14ac:dyDescent="0.25">
      <c r="A9">
        <v>101</v>
      </c>
      <c r="B9" t="s">
        <v>65</v>
      </c>
      <c r="C9" t="s">
        <v>675</v>
      </c>
      <c r="D9"/>
      <c r="E9">
        <v>2</v>
      </c>
      <c r="F9">
        <v>2</v>
      </c>
      <c r="G9">
        <v>4</v>
      </c>
      <c r="H9">
        <v>1</v>
      </c>
      <c r="I9">
        <v>0</v>
      </c>
      <c r="J9">
        <v>1</v>
      </c>
      <c r="K9">
        <v>0</v>
      </c>
      <c r="L9">
        <v>0</v>
      </c>
      <c r="M9" t="s">
        <v>856</v>
      </c>
      <c r="N9" s="42"/>
      <c r="O9" s="101">
        <f>IF(ISBLANK(C9),O8,IF(COUNTIF(C$2:C9,C9)&gt;1,O8,1+MAX(O8,0)))</f>
        <v>1</v>
      </c>
      <c r="P9" s="45">
        <f t="shared" si="0"/>
        <v>1</v>
      </c>
      <c r="Q9" s="33" t="str">
        <f t="shared" si="1"/>
        <v/>
      </c>
      <c r="R9" s="33">
        <f t="shared" si="2"/>
        <v>6</v>
      </c>
      <c r="S9" s="33" t="str">
        <f t="shared" si="3"/>
        <v>101_6</v>
      </c>
      <c r="T9" s="35" t="str">
        <f t="shared" si="12"/>
        <v>101AM</v>
      </c>
      <c r="U9" s="35" t="str">
        <f t="shared" si="4"/>
        <v>101AMEW</v>
      </c>
      <c r="V9" s="35" t="str">
        <f t="shared" si="21"/>
        <v>0A</v>
      </c>
      <c r="W9" s="35" t="str">
        <f t="shared" si="13"/>
        <v>101AM0A224</v>
      </c>
      <c r="X9" s="388">
        <f t="shared" si="14"/>
        <v>0</v>
      </c>
      <c r="Y9" s="388">
        <f t="shared" si="15"/>
        <v>0</v>
      </c>
      <c r="Z9" s="280" t="str">
        <f t="shared" si="5"/>
        <v/>
      </c>
      <c r="AA9" s="280" t="str">
        <f t="shared" si="6"/>
        <v/>
      </c>
      <c r="AB9" s="389" t="str">
        <f t="shared" si="16"/>
        <v/>
      </c>
      <c r="AC9" s="389" t="str">
        <f t="shared" si="17"/>
        <v/>
      </c>
      <c r="AD9" s="390" t="str">
        <f t="shared" si="7"/>
        <v/>
      </c>
      <c r="AE9" s="282">
        <f t="shared" si="18"/>
        <v>0</v>
      </c>
      <c r="AF9" s="359">
        <f t="shared" si="8"/>
        <v>0</v>
      </c>
      <c r="AG9" s="280">
        <f t="shared" si="9"/>
        <v>0</v>
      </c>
      <c r="AH9" s="280">
        <f t="shared" si="10"/>
        <v>0</v>
      </c>
      <c r="AI9" s="280">
        <f>IF(ISBLANK(T9),AI8,IF(COUNTIF(T$2:T9,T9)&gt;1,AI8,1+MAX(AI8,0)))</f>
        <v>1</v>
      </c>
      <c r="AL9" s="391" t="str">
        <f t="shared" si="19"/>
        <v/>
      </c>
      <c r="AM9" s="391" t="str">
        <f t="shared" si="20"/>
        <v/>
      </c>
      <c r="AO9" s="310" t="str">
        <f t="shared" si="11"/>
        <v/>
      </c>
      <c r="AP9" s="310">
        <f>SUM(AO$1:AO9)</f>
        <v>0</v>
      </c>
      <c r="AQ9" s="310">
        <f>SUM(AK$2:AK9)</f>
        <v>0</v>
      </c>
      <c r="AR9" s="310">
        <f>COUNTA(AJ$2:AJ9)</f>
        <v>0</v>
      </c>
      <c r="AS9" s="312"/>
      <c r="AT9" s="312"/>
      <c r="AU9" s="312"/>
      <c r="AV9" s="312"/>
      <c r="AW9" s="312"/>
      <c r="AZ9">
        <v>0</v>
      </c>
      <c r="BA9">
        <v>0</v>
      </c>
    </row>
    <row r="10" spans="1:53" x14ac:dyDescent="0.25">
      <c r="A10">
        <v>101</v>
      </c>
      <c r="B10" t="s">
        <v>65</v>
      </c>
      <c r="C10" t="s">
        <v>675</v>
      </c>
      <c r="D10"/>
      <c r="E10">
        <v>2</v>
      </c>
      <c r="F10">
        <v>3</v>
      </c>
      <c r="G10">
        <v>1</v>
      </c>
      <c r="H10">
        <v>7</v>
      </c>
      <c r="I10">
        <v>2</v>
      </c>
      <c r="J10">
        <v>7</v>
      </c>
      <c r="K10">
        <v>0</v>
      </c>
      <c r="L10">
        <v>0</v>
      </c>
      <c r="M10" t="s">
        <v>856</v>
      </c>
      <c r="N10" s="42"/>
      <c r="O10" s="101">
        <f>IF(ISBLANK(C10),O9,IF(COUNTIF(C$2:C10,C10)&gt;1,O9,1+MAX(O9,0)))</f>
        <v>1</v>
      </c>
      <c r="P10" s="45">
        <f t="shared" si="0"/>
        <v>1</v>
      </c>
      <c r="Q10" s="33" t="str">
        <f t="shared" si="1"/>
        <v/>
      </c>
      <c r="R10" s="33">
        <f t="shared" si="2"/>
        <v>7</v>
      </c>
      <c r="S10" s="33" t="str">
        <f t="shared" si="3"/>
        <v>101_7</v>
      </c>
      <c r="T10" s="35" t="str">
        <f t="shared" si="12"/>
        <v>101AM</v>
      </c>
      <c r="U10" s="35" t="str">
        <f t="shared" si="4"/>
        <v>101AMNS</v>
      </c>
      <c r="V10" s="35" t="str">
        <f t="shared" si="21"/>
        <v>0A</v>
      </c>
      <c r="W10" s="35" t="str">
        <f t="shared" si="13"/>
        <v>101AM0A231</v>
      </c>
      <c r="X10" s="388">
        <f t="shared" si="14"/>
        <v>0</v>
      </c>
      <c r="Y10" s="388">
        <f t="shared" si="15"/>
        <v>0</v>
      </c>
      <c r="Z10" s="280" t="str">
        <f t="shared" si="5"/>
        <v/>
      </c>
      <c r="AA10" s="280" t="str">
        <f t="shared" si="6"/>
        <v/>
      </c>
      <c r="AB10" s="389" t="str">
        <f t="shared" si="16"/>
        <v/>
      </c>
      <c r="AC10" s="389" t="str">
        <f t="shared" si="17"/>
        <v/>
      </c>
      <c r="AD10" s="390" t="str">
        <f t="shared" si="7"/>
        <v/>
      </c>
      <c r="AE10" s="282">
        <f t="shared" si="18"/>
        <v>0</v>
      </c>
      <c r="AF10" s="359">
        <f t="shared" si="8"/>
        <v>0</v>
      </c>
      <c r="AG10" s="280">
        <f t="shared" si="9"/>
        <v>3</v>
      </c>
      <c r="AH10" s="280">
        <f t="shared" si="10"/>
        <v>1</v>
      </c>
      <c r="AI10" s="280">
        <f>IF(ISBLANK(T10),AI9,IF(COUNTIF(T$2:T10,T10)&gt;1,AI9,1+MAX(AI9,0)))</f>
        <v>1</v>
      </c>
      <c r="AL10" s="391" t="str">
        <f t="shared" si="19"/>
        <v/>
      </c>
      <c r="AM10" s="391" t="str">
        <f t="shared" si="20"/>
        <v/>
      </c>
      <c r="AO10" s="310" t="str">
        <f t="shared" si="11"/>
        <v/>
      </c>
      <c r="AP10" s="310">
        <f>SUM(AO$1:AO10)</f>
        <v>0</v>
      </c>
      <c r="AQ10" s="310">
        <f>SUM(AK$2:AK10)</f>
        <v>0</v>
      </c>
      <c r="AR10" s="310">
        <f>COUNTA(AJ$2:AJ10)</f>
        <v>0</v>
      </c>
      <c r="AS10" s="312"/>
      <c r="AT10" s="312"/>
      <c r="AU10" s="312"/>
      <c r="AV10" s="312"/>
      <c r="AW10" s="312"/>
      <c r="AZ10">
        <v>0</v>
      </c>
      <c r="BA10">
        <v>0</v>
      </c>
    </row>
    <row r="11" spans="1:53" x14ac:dyDescent="0.25">
      <c r="A11">
        <v>101</v>
      </c>
      <c r="B11" t="s">
        <v>65</v>
      </c>
      <c r="C11" t="s">
        <v>675</v>
      </c>
      <c r="D11"/>
      <c r="E11">
        <v>2</v>
      </c>
      <c r="F11">
        <v>3</v>
      </c>
      <c r="G11">
        <v>2</v>
      </c>
      <c r="H11">
        <v>5</v>
      </c>
      <c r="I11">
        <v>2</v>
      </c>
      <c r="J11">
        <v>3</v>
      </c>
      <c r="K11">
        <v>2</v>
      </c>
      <c r="L11">
        <v>2</v>
      </c>
      <c r="M11" t="s">
        <v>856</v>
      </c>
      <c r="N11" s="42"/>
      <c r="O11" s="101">
        <f>IF(ISBLANK(C11),O10,IF(COUNTIF(C$2:C11,C11)&gt;1,O10,1+MAX(O10,0)))</f>
        <v>1</v>
      </c>
      <c r="P11" s="45">
        <f t="shared" si="0"/>
        <v>1</v>
      </c>
      <c r="Q11" s="33" t="str">
        <f t="shared" si="1"/>
        <v/>
      </c>
      <c r="R11" s="33">
        <f t="shared" si="2"/>
        <v>7</v>
      </c>
      <c r="S11" s="33" t="str">
        <f t="shared" si="3"/>
        <v>101_7</v>
      </c>
      <c r="T11" s="35" t="str">
        <f t="shared" si="12"/>
        <v>101AM</v>
      </c>
      <c r="U11" s="35" t="str">
        <f t="shared" si="4"/>
        <v>101AMNS</v>
      </c>
      <c r="V11" s="35" t="str">
        <f t="shared" si="21"/>
        <v>0A</v>
      </c>
      <c r="W11" s="35" t="str">
        <f t="shared" si="13"/>
        <v>101AM0A232</v>
      </c>
      <c r="X11" s="388">
        <f t="shared" si="14"/>
        <v>2</v>
      </c>
      <c r="Y11" s="388">
        <f t="shared" si="15"/>
        <v>2</v>
      </c>
      <c r="Z11" s="280" t="str">
        <f t="shared" si="5"/>
        <v/>
      </c>
      <c r="AA11" s="280" t="str">
        <f t="shared" si="6"/>
        <v/>
      </c>
      <c r="AB11" s="389" t="str">
        <f t="shared" si="16"/>
        <v/>
      </c>
      <c r="AC11" s="389" t="str">
        <f t="shared" si="17"/>
        <v/>
      </c>
      <c r="AD11" s="390" t="str">
        <f t="shared" si="7"/>
        <v/>
      </c>
      <c r="AE11" s="282">
        <f t="shared" si="18"/>
        <v>0</v>
      </c>
      <c r="AF11" s="359">
        <f t="shared" si="8"/>
        <v>0</v>
      </c>
      <c r="AG11" s="280">
        <f t="shared" si="9"/>
        <v>0</v>
      </c>
      <c r="AH11" s="280">
        <f t="shared" si="10"/>
        <v>0</v>
      </c>
      <c r="AI11" s="280">
        <f>IF(ISBLANK(T11),AI10,IF(COUNTIF(T$2:T11,T11)&gt;1,AI10,1+MAX(AI10,0)))</f>
        <v>1</v>
      </c>
      <c r="AL11" s="391" t="str">
        <f t="shared" si="19"/>
        <v/>
      </c>
      <c r="AM11" s="391" t="str">
        <f t="shared" si="20"/>
        <v/>
      </c>
      <c r="AO11" s="310" t="str">
        <f t="shared" si="11"/>
        <v/>
      </c>
      <c r="AP11" s="310">
        <f>SUM(AO$1:AO11)</f>
        <v>0</v>
      </c>
      <c r="AQ11" s="310">
        <f>SUM(AK$2:AK11)</f>
        <v>0</v>
      </c>
      <c r="AR11" s="310">
        <f>COUNTA(AJ$2:AJ11)</f>
        <v>0</v>
      </c>
      <c r="AS11" s="312"/>
      <c r="AT11" s="312"/>
      <c r="AU11" s="312"/>
      <c r="AV11" s="312"/>
      <c r="AW11" s="312"/>
      <c r="AZ11">
        <v>2</v>
      </c>
      <c r="BA11">
        <v>2</v>
      </c>
    </row>
    <row r="12" spans="1:53" x14ac:dyDescent="0.25">
      <c r="A12">
        <v>101</v>
      </c>
      <c r="B12" t="s">
        <v>65</v>
      </c>
      <c r="C12" t="s">
        <v>675</v>
      </c>
      <c r="D12"/>
      <c r="E12">
        <v>2</v>
      </c>
      <c r="F12">
        <v>3</v>
      </c>
      <c r="G12">
        <v>3</v>
      </c>
      <c r="H12">
        <v>2</v>
      </c>
      <c r="I12">
        <v>1</v>
      </c>
      <c r="J12">
        <v>2</v>
      </c>
      <c r="K12">
        <v>1</v>
      </c>
      <c r="L12">
        <v>1</v>
      </c>
      <c r="M12" t="s">
        <v>856</v>
      </c>
      <c r="N12" s="42"/>
      <c r="O12" s="101">
        <f>IF(ISBLANK(C12),O11,IF(COUNTIF(C$2:C12,C12)&gt;1,O11,1+MAX(O11,0)))</f>
        <v>1</v>
      </c>
      <c r="P12" s="45">
        <f t="shared" si="0"/>
        <v>1</v>
      </c>
      <c r="Q12" s="33" t="str">
        <f t="shared" si="1"/>
        <v/>
      </c>
      <c r="R12" s="33">
        <f t="shared" si="2"/>
        <v>7</v>
      </c>
      <c r="S12" s="33" t="str">
        <f t="shared" si="3"/>
        <v>101_7</v>
      </c>
      <c r="T12" s="35" t="str">
        <f t="shared" si="12"/>
        <v>101AM</v>
      </c>
      <c r="U12" s="35" t="str">
        <f t="shared" si="4"/>
        <v>101AMEW</v>
      </c>
      <c r="V12" s="35" t="str">
        <f t="shared" si="21"/>
        <v>0A</v>
      </c>
      <c r="W12" s="35" t="str">
        <f t="shared" si="13"/>
        <v>101AM0A233</v>
      </c>
      <c r="X12" s="388">
        <f t="shared" si="14"/>
        <v>1</v>
      </c>
      <c r="Y12" s="388">
        <f t="shared" si="15"/>
        <v>1</v>
      </c>
      <c r="Z12" s="280" t="str">
        <f t="shared" si="5"/>
        <v/>
      </c>
      <c r="AA12" s="280" t="str">
        <f t="shared" si="6"/>
        <v/>
      </c>
      <c r="AB12" s="389" t="str">
        <f t="shared" si="16"/>
        <v/>
      </c>
      <c r="AC12" s="389" t="str">
        <f t="shared" si="17"/>
        <v/>
      </c>
      <c r="AD12" s="390" t="str">
        <f t="shared" si="7"/>
        <v/>
      </c>
      <c r="AE12" s="282">
        <f t="shared" si="18"/>
        <v>0</v>
      </c>
      <c r="AF12" s="359">
        <f t="shared" si="8"/>
        <v>0</v>
      </c>
      <c r="AG12" s="280">
        <f t="shared" si="9"/>
        <v>3</v>
      </c>
      <c r="AH12" s="280">
        <f t="shared" si="10"/>
        <v>1</v>
      </c>
      <c r="AI12" s="280">
        <f>IF(ISBLANK(T12),AI11,IF(COUNTIF(T$2:T12,T12)&gt;1,AI11,1+MAX(AI11,0)))</f>
        <v>1</v>
      </c>
      <c r="AL12" s="391" t="str">
        <f t="shared" si="19"/>
        <v/>
      </c>
      <c r="AM12" s="391" t="str">
        <f t="shared" si="20"/>
        <v/>
      </c>
      <c r="AO12" s="310" t="str">
        <f t="shared" si="11"/>
        <v/>
      </c>
      <c r="AP12" s="310">
        <f>SUM(AO$1:AO12)</f>
        <v>0</v>
      </c>
      <c r="AQ12" s="310">
        <f>SUM(AK$2:AK12)</f>
        <v>0</v>
      </c>
      <c r="AR12" s="310">
        <f>COUNTA(AJ$2:AJ12)</f>
        <v>0</v>
      </c>
      <c r="AS12" s="312"/>
      <c r="AT12" s="312"/>
      <c r="AU12" s="312"/>
      <c r="AV12" s="312"/>
      <c r="AW12" s="312"/>
      <c r="AZ12">
        <v>1</v>
      </c>
      <c r="BA12">
        <v>1</v>
      </c>
    </row>
    <row r="13" spans="1:53" x14ac:dyDescent="0.25">
      <c r="A13">
        <v>101</v>
      </c>
      <c r="B13" t="s">
        <v>65</v>
      </c>
      <c r="C13" t="s">
        <v>675</v>
      </c>
      <c r="D13"/>
      <c r="E13">
        <v>2</v>
      </c>
      <c r="F13">
        <v>3</v>
      </c>
      <c r="G13">
        <v>4</v>
      </c>
      <c r="H13">
        <v>0</v>
      </c>
      <c r="I13">
        <v>0</v>
      </c>
      <c r="J13">
        <v>0</v>
      </c>
      <c r="K13">
        <v>0</v>
      </c>
      <c r="L13">
        <v>0</v>
      </c>
      <c r="M13" t="s">
        <v>856</v>
      </c>
      <c r="N13" s="42"/>
      <c r="O13" s="101">
        <f>IF(ISBLANK(C13),O12,IF(COUNTIF(C$2:C13,C13)&gt;1,O12,1+MAX(O12,0)))</f>
        <v>1</v>
      </c>
      <c r="P13" s="45">
        <f t="shared" si="0"/>
        <v>1</v>
      </c>
      <c r="Q13" s="33" t="str">
        <f t="shared" si="1"/>
        <v/>
      </c>
      <c r="R13" s="33">
        <f t="shared" si="2"/>
        <v>7</v>
      </c>
      <c r="S13" s="33" t="str">
        <f t="shared" si="3"/>
        <v>101_7</v>
      </c>
      <c r="T13" s="35" t="str">
        <f t="shared" si="12"/>
        <v>101AM</v>
      </c>
      <c r="U13" s="35" t="str">
        <f t="shared" si="4"/>
        <v>101AMEW</v>
      </c>
      <c r="V13" s="35" t="str">
        <f t="shared" si="21"/>
        <v>0A</v>
      </c>
      <c r="W13" s="35" t="str">
        <f t="shared" si="13"/>
        <v>101AM0A234</v>
      </c>
      <c r="X13" s="388">
        <f t="shared" si="14"/>
        <v>0</v>
      </c>
      <c r="Y13" s="388">
        <f t="shared" si="15"/>
        <v>0</v>
      </c>
      <c r="Z13" s="280" t="str">
        <f t="shared" si="5"/>
        <v/>
      </c>
      <c r="AA13" s="280" t="str">
        <f t="shared" si="6"/>
        <v/>
      </c>
      <c r="AB13" s="389" t="str">
        <f t="shared" si="16"/>
        <v/>
      </c>
      <c r="AC13" s="389" t="str">
        <f t="shared" si="17"/>
        <v/>
      </c>
      <c r="AD13" s="390" t="str">
        <f t="shared" si="7"/>
        <v/>
      </c>
      <c r="AE13" s="282">
        <f t="shared" si="18"/>
        <v>0</v>
      </c>
      <c r="AF13" s="359">
        <f t="shared" si="8"/>
        <v>0</v>
      </c>
      <c r="AG13" s="280">
        <f t="shared" si="9"/>
        <v>0</v>
      </c>
      <c r="AH13" s="280">
        <f t="shared" si="10"/>
        <v>0</v>
      </c>
      <c r="AI13" s="280">
        <f>IF(ISBLANK(T13),AI12,IF(COUNTIF(T$2:T13,T13)&gt;1,AI12,1+MAX(AI12,0)))</f>
        <v>1</v>
      </c>
      <c r="AL13" s="391" t="str">
        <f t="shared" si="19"/>
        <v/>
      </c>
      <c r="AM13" s="391" t="str">
        <f t="shared" si="20"/>
        <v/>
      </c>
      <c r="AO13" s="310" t="str">
        <f t="shared" si="11"/>
        <v/>
      </c>
      <c r="AP13" s="310">
        <f>SUM(AO$1:AO13)</f>
        <v>0</v>
      </c>
      <c r="AQ13" s="310">
        <f>SUM(AK$2:AK13)</f>
        <v>0</v>
      </c>
      <c r="AR13" s="310">
        <f>COUNTA(AJ$2:AJ13)</f>
        <v>0</v>
      </c>
      <c r="AS13" s="312"/>
      <c r="AT13" s="312"/>
      <c r="AU13" s="312"/>
      <c r="AV13" s="312"/>
      <c r="AW13" s="312"/>
      <c r="AZ13">
        <v>0</v>
      </c>
      <c r="BA13">
        <v>0</v>
      </c>
    </row>
    <row r="14" spans="1:53" x14ac:dyDescent="0.25">
      <c r="A14">
        <v>101</v>
      </c>
      <c r="B14" t="s">
        <v>65</v>
      </c>
      <c r="C14" t="s">
        <v>675</v>
      </c>
      <c r="D14"/>
      <c r="E14">
        <v>2</v>
      </c>
      <c r="F14">
        <v>4</v>
      </c>
      <c r="G14">
        <v>1</v>
      </c>
      <c r="H14">
        <v>3</v>
      </c>
      <c r="I14">
        <v>0</v>
      </c>
      <c r="J14">
        <v>3</v>
      </c>
      <c r="K14">
        <v>0</v>
      </c>
      <c r="L14">
        <v>0</v>
      </c>
      <c r="M14" t="s">
        <v>856</v>
      </c>
      <c r="N14" s="42"/>
      <c r="O14" s="101">
        <f>IF(ISBLANK(C14),O13,IF(COUNTIF(C$2:C14,C14)&gt;1,O13,1+MAX(O13,0)))</f>
        <v>1</v>
      </c>
      <c r="P14" s="45">
        <f t="shared" si="0"/>
        <v>1</v>
      </c>
      <c r="Q14" s="33" t="str">
        <f t="shared" si="1"/>
        <v/>
      </c>
      <c r="R14" s="33">
        <f t="shared" si="2"/>
        <v>8</v>
      </c>
      <c r="S14" s="33" t="str">
        <f t="shared" si="3"/>
        <v>101_8</v>
      </c>
      <c r="T14" s="35" t="str">
        <f t="shared" si="12"/>
        <v>101AM</v>
      </c>
      <c r="U14" s="35" t="str">
        <f t="shared" si="4"/>
        <v>101AMNS</v>
      </c>
      <c r="V14" s="35" t="str">
        <f t="shared" si="21"/>
        <v>0A</v>
      </c>
      <c r="W14" s="35" t="str">
        <f t="shared" si="13"/>
        <v>101AM0A241</v>
      </c>
      <c r="X14" s="388">
        <f t="shared" si="14"/>
        <v>0</v>
      </c>
      <c r="Y14" s="388">
        <f t="shared" si="15"/>
        <v>0</v>
      </c>
      <c r="Z14" s="280" t="str">
        <f t="shared" si="5"/>
        <v/>
      </c>
      <c r="AA14" s="280" t="str">
        <f t="shared" si="6"/>
        <v/>
      </c>
      <c r="AB14" s="389" t="str">
        <f t="shared" si="16"/>
        <v/>
      </c>
      <c r="AC14" s="389" t="str">
        <f t="shared" si="17"/>
        <v/>
      </c>
      <c r="AD14" s="390" t="str">
        <f t="shared" si="7"/>
        <v/>
      </c>
      <c r="AE14" s="282">
        <f t="shared" si="18"/>
        <v>0</v>
      </c>
      <c r="AF14" s="359">
        <f t="shared" si="8"/>
        <v>0</v>
      </c>
      <c r="AG14" s="280">
        <f t="shared" si="9"/>
        <v>3</v>
      </c>
      <c r="AH14" s="280">
        <f t="shared" si="10"/>
        <v>1</v>
      </c>
      <c r="AI14" s="280">
        <f>IF(ISBLANK(T14),AI13,IF(COUNTIF(T$2:T14,T14)&gt;1,AI13,1+MAX(AI13,0)))</f>
        <v>1</v>
      </c>
      <c r="AL14" s="391" t="str">
        <f t="shared" si="19"/>
        <v/>
      </c>
      <c r="AM14" s="391" t="str">
        <f t="shared" si="20"/>
        <v/>
      </c>
      <c r="AO14" s="310" t="str">
        <f t="shared" si="11"/>
        <v/>
      </c>
      <c r="AP14" s="310">
        <f>SUM(AO$1:AO14)</f>
        <v>0</v>
      </c>
      <c r="AQ14" s="310">
        <f>SUM(AK$2:AK14)</f>
        <v>0</v>
      </c>
      <c r="AR14" s="310">
        <f>COUNTA(AJ$2:AJ14)</f>
        <v>0</v>
      </c>
      <c r="AS14" s="312"/>
      <c r="AT14" s="312"/>
      <c r="AU14" s="312"/>
      <c r="AV14" s="312"/>
      <c r="AW14" s="312"/>
      <c r="AZ14">
        <v>0</v>
      </c>
      <c r="BA14">
        <v>0</v>
      </c>
    </row>
    <row r="15" spans="1:53" x14ac:dyDescent="0.25">
      <c r="A15">
        <v>101</v>
      </c>
      <c r="B15" t="s">
        <v>65</v>
      </c>
      <c r="C15" t="s">
        <v>675</v>
      </c>
      <c r="D15"/>
      <c r="E15">
        <v>2</v>
      </c>
      <c r="F15">
        <v>4</v>
      </c>
      <c r="G15">
        <v>2</v>
      </c>
      <c r="H15">
        <v>4</v>
      </c>
      <c r="I15">
        <v>1</v>
      </c>
      <c r="J15">
        <v>4</v>
      </c>
      <c r="K15">
        <v>2</v>
      </c>
      <c r="L15">
        <v>2</v>
      </c>
      <c r="M15" t="s">
        <v>856</v>
      </c>
      <c r="N15" s="42"/>
      <c r="O15" s="101">
        <f>IF(ISBLANK(C15),O14,IF(COUNTIF(C$2:C15,C15)&gt;1,O14,1+MAX(O14,0)))</f>
        <v>1</v>
      </c>
      <c r="P15" s="45">
        <f t="shared" si="0"/>
        <v>1</v>
      </c>
      <c r="Q15" s="33" t="str">
        <f t="shared" si="1"/>
        <v/>
      </c>
      <c r="R15" s="33">
        <f t="shared" si="2"/>
        <v>8</v>
      </c>
      <c r="S15" s="33" t="str">
        <f t="shared" si="3"/>
        <v>101_8</v>
      </c>
      <c r="T15" s="35" t="str">
        <f t="shared" si="12"/>
        <v>101AM</v>
      </c>
      <c r="U15" s="35" t="str">
        <f t="shared" si="4"/>
        <v>101AMNS</v>
      </c>
      <c r="V15" s="35" t="str">
        <f t="shared" si="21"/>
        <v>0A</v>
      </c>
      <c r="W15" s="35" t="str">
        <f t="shared" si="13"/>
        <v>101AM0A242</v>
      </c>
      <c r="X15" s="388">
        <f t="shared" si="14"/>
        <v>2</v>
      </c>
      <c r="Y15" s="388">
        <f t="shared" si="15"/>
        <v>2</v>
      </c>
      <c r="Z15" s="280" t="str">
        <f t="shared" si="5"/>
        <v/>
      </c>
      <c r="AA15" s="280" t="str">
        <f t="shared" si="6"/>
        <v/>
      </c>
      <c r="AB15" s="389" t="str">
        <f t="shared" si="16"/>
        <v/>
      </c>
      <c r="AC15" s="389" t="str">
        <f t="shared" si="17"/>
        <v/>
      </c>
      <c r="AD15" s="390" t="str">
        <f t="shared" si="7"/>
        <v/>
      </c>
      <c r="AE15" s="282">
        <f t="shared" si="18"/>
        <v>0</v>
      </c>
      <c r="AF15" s="359">
        <f t="shared" si="8"/>
        <v>0</v>
      </c>
      <c r="AG15" s="280">
        <f t="shared" si="9"/>
        <v>0</v>
      </c>
      <c r="AH15" s="280">
        <f t="shared" si="10"/>
        <v>0</v>
      </c>
      <c r="AI15" s="280">
        <f>IF(ISBLANK(T15),AI14,IF(COUNTIF(T$2:T15,T15)&gt;1,AI14,1+MAX(AI14,0)))</f>
        <v>1</v>
      </c>
      <c r="AL15" s="391" t="str">
        <f t="shared" si="19"/>
        <v/>
      </c>
      <c r="AM15" s="391" t="str">
        <f t="shared" si="20"/>
        <v/>
      </c>
      <c r="AO15" s="310" t="str">
        <f t="shared" si="11"/>
        <v/>
      </c>
      <c r="AP15" s="310">
        <f>SUM(AO$1:AO15)</f>
        <v>0</v>
      </c>
      <c r="AQ15" s="310">
        <f>SUM(AK$2:AK15)</f>
        <v>0</v>
      </c>
      <c r="AR15" s="310">
        <f>COUNTA(AJ$2:AJ15)</f>
        <v>0</v>
      </c>
      <c r="AS15" s="312"/>
      <c r="AT15" s="312"/>
      <c r="AU15" s="312"/>
      <c r="AV15" s="312"/>
      <c r="AW15" s="312"/>
      <c r="AZ15">
        <v>2</v>
      </c>
      <c r="BA15">
        <v>2</v>
      </c>
    </row>
    <row r="16" spans="1:53" x14ac:dyDescent="0.25">
      <c r="A16">
        <v>101</v>
      </c>
      <c r="B16" t="s">
        <v>65</v>
      </c>
      <c r="C16" t="s">
        <v>675</v>
      </c>
      <c r="D16"/>
      <c r="E16">
        <v>2</v>
      </c>
      <c r="F16">
        <v>4</v>
      </c>
      <c r="G16">
        <v>3</v>
      </c>
      <c r="H16">
        <v>4</v>
      </c>
      <c r="I16">
        <v>0</v>
      </c>
      <c r="J16">
        <v>2</v>
      </c>
      <c r="K16">
        <v>0</v>
      </c>
      <c r="L16">
        <v>0</v>
      </c>
      <c r="M16" t="s">
        <v>856</v>
      </c>
      <c r="N16" s="42"/>
      <c r="O16" s="101">
        <f>IF(ISBLANK(C16),O15,IF(COUNTIF(C$2:C16,C16)&gt;1,O15,1+MAX(O15,0)))</f>
        <v>1</v>
      </c>
      <c r="P16" s="45">
        <f t="shared" si="0"/>
        <v>1</v>
      </c>
      <c r="Q16" s="33" t="str">
        <f t="shared" si="1"/>
        <v/>
      </c>
      <c r="R16" s="33">
        <f t="shared" si="2"/>
        <v>8</v>
      </c>
      <c r="S16" s="33" t="str">
        <f t="shared" si="3"/>
        <v>101_8</v>
      </c>
      <c r="T16" s="35" t="str">
        <f t="shared" si="12"/>
        <v>101AM</v>
      </c>
      <c r="U16" s="35" t="str">
        <f t="shared" si="4"/>
        <v>101AMEW</v>
      </c>
      <c r="V16" s="35" t="str">
        <f t="shared" si="21"/>
        <v>0A</v>
      </c>
      <c r="W16" s="35" t="str">
        <f t="shared" si="13"/>
        <v>101AM0A243</v>
      </c>
      <c r="X16" s="388">
        <f t="shared" si="14"/>
        <v>0</v>
      </c>
      <c r="Y16" s="388">
        <f t="shared" si="15"/>
        <v>0</v>
      </c>
      <c r="Z16" s="280" t="str">
        <f t="shared" si="5"/>
        <v/>
      </c>
      <c r="AA16" s="280" t="str">
        <f t="shared" si="6"/>
        <v/>
      </c>
      <c r="AB16" s="389" t="str">
        <f t="shared" si="16"/>
        <v/>
      </c>
      <c r="AC16" s="389" t="str">
        <f t="shared" si="17"/>
        <v/>
      </c>
      <c r="AD16" s="390" t="str">
        <f t="shared" si="7"/>
        <v/>
      </c>
      <c r="AE16" s="282">
        <f t="shared" si="18"/>
        <v>0</v>
      </c>
      <c r="AF16" s="359">
        <f t="shared" si="8"/>
        <v>0</v>
      </c>
      <c r="AG16" s="280">
        <f t="shared" si="9"/>
        <v>3</v>
      </c>
      <c r="AH16" s="280">
        <f t="shared" si="10"/>
        <v>1</v>
      </c>
      <c r="AI16" s="280">
        <f>IF(ISBLANK(T16),AI15,IF(COUNTIF(T$2:T16,T16)&gt;1,AI15,1+MAX(AI15,0)))</f>
        <v>1</v>
      </c>
      <c r="AL16" s="391" t="str">
        <f t="shared" si="19"/>
        <v/>
      </c>
      <c r="AM16" s="391" t="str">
        <f t="shared" si="20"/>
        <v/>
      </c>
      <c r="AO16" s="310" t="str">
        <f t="shared" si="11"/>
        <v/>
      </c>
      <c r="AP16" s="310">
        <f>SUM(AO$1:AO16)</f>
        <v>0</v>
      </c>
      <c r="AQ16" s="310">
        <f>SUM(AK$2:AK16)</f>
        <v>0</v>
      </c>
      <c r="AR16" s="310">
        <f>COUNTA(AJ$2:AJ16)</f>
        <v>0</v>
      </c>
      <c r="AS16" s="312"/>
      <c r="AT16" s="312"/>
      <c r="AU16" s="312"/>
      <c r="AV16" s="312"/>
      <c r="AW16" s="312"/>
      <c r="AZ16">
        <v>0</v>
      </c>
      <c r="BA16">
        <v>0</v>
      </c>
    </row>
    <row r="17" spans="1:53" x14ac:dyDescent="0.25">
      <c r="A17">
        <v>101</v>
      </c>
      <c r="B17" t="s">
        <v>65</v>
      </c>
      <c r="C17" t="s">
        <v>675</v>
      </c>
      <c r="D17"/>
      <c r="E17">
        <v>2</v>
      </c>
      <c r="F17">
        <v>4</v>
      </c>
      <c r="G17">
        <v>4</v>
      </c>
      <c r="H17">
        <v>2</v>
      </c>
      <c r="I17">
        <v>0</v>
      </c>
      <c r="J17">
        <v>0</v>
      </c>
      <c r="K17">
        <v>0</v>
      </c>
      <c r="L17">
        <v>0</v>
      </c>
      <c r="M17" t="s">
        <v>856</v>
      </c>
      <c r="N17" s="42"/>
      <c r="O17" s="101">
        <f>IF(ISBLANK(C17),O16,IF(COUNTIF(C$2:C17,C17)&gt;1,O16,1+MAX(O16,0)))</f>
        <v>1</v>
      </c>
      <c r="P17" s="45">
        <f t="shared" si="0"/>
        <v>1</v>
      </c>
      <c r="Q17" s="33" t="str">
        <f t="shared" si="1"/>
        <v/>
      </c>
      <c r="R17" s="33">
        <f t="shared" si="2"/>
        <v>8</v>
      </c>
      <c r="S17" s="33" t="str">
        <f t="shared" si="3"/>
        <v>101_8</v>
      </c>
      <c r="T17" s="35" t="str">
        <f t="shared" si="12"/>
        <v>101AM</v>
      </c>
      <c r="U17" s="35" t="str">
        <f t="shared" si="4"/>
        <v>101AMEW</v>
      </c>
      <c r="V17" s="35" t="str">
        <f t="shared" si="21"/>
        <v>0A</v>
      </c>
      <c r="W17" s="35" t="str">
        <f t="shared" si="13"/>
        <v>101AM0A244</v>
      </c>
      <c r="X17" s="388">
        <f t="shared" si="14"/>
        <v>0</v>
      </c>
      <c r="Y17" s="388">
        <f t="shared" si="15"/>
        <v>0</v>
      </c>
      <c r="Z17" s="280" t="str">
        <f t="shared" si="5"/>
        <v/>
      </c>
      <c r="AA17" s="280" t="str">
        <f t="shared" si="6"/>
        <v/>
      </c>
      <c r="AB17" s="389" t="str">
        <f t="shared" si="16"/>
        <v/>
      </c>
      <c r="AC17" s="389" t="str">
        <f t="shared" si="17"/>
        <v/>
      </c>
      <c r="AD17" s="390" t="str">
        <f t="shared" si="7"/>
        <v/>
      </c>
      <c r="AE17" s="282">
        <f t="shared" si="18"/>
        <v>0</v>
      </c>
      <c r="AF17" s="359">
        <f t="shared" si="8"/>
        <v>0</v>
      </c>
      <c r="AG17" s="280">
        <f t="shared" si="9"/>
        <v>0</v>
      </c>
      <c r="AH17" s="280">
        <f t="shared" si="10"/>
        <v>0</v>
      </c>
      <c r="AI17" s="280">
        <f>IF(ISBLANK(T17),AI16,IF(COUNTIF(T$2:T17,T17)&gt;1,AI16,1+MAX(AI16,0)))</f>
        <v>1</v>
      </c>
      <c r="AL17" s="391" t="str">
        <f t="shared" si="19"/>
        <v/>
      </c>
      <c r="AM17" s="391" t="str">
        <f t="shared" si="20"/>
        <v/>
      </c>
      <c r="AO17" s="310" t="str">
        <f t="shared" si="11"/>
        <v/>
      </c>
      <c r="AP17" s="310">
        <f>SUM(AO$1:AO17)</f>
        <v>0</v>
      </c>
      <c r="AQ17" s="310">
        <f>SUM(AK$2:AK17)</f>
        <v>0</v>
      </c>
      <c r="AR17" s="310">
        <f>COUNTA(AJ$2:AJ17)</f>
        <v>0</v>
      </c>
      <c r="AS17" s="312"/>
      <c r="AT17" s="312"/>
      <c r="AU17" s="312"/>
      <c r="AV17" s="312"/>
      <c r="AW17" s="312"/>
      <c r="AZ17">
        <v>0</v>
      </c>
      <c r="BA17">
        <v>0</v>
      </c>
    </row>
    <row r="18" spans="1:53" x14ac:dyDescent="0.25">
      <c r="A18">
        <v>101</v>
      </c>
      <c r="B18" t="s">
        <v>65</v>
      </c>
      <c r="C18" t="s">
        <v>675</v>
      </c>
      <c r="D18"/>
      <c r="E18">
        <v>1</v>
      </c>
      <c r="F18">
        <v>1</v>
      </c>
      <c r="G18">
        <v>1</v>
      </c>
      <c r="H18">
        <v>7</v>
      </c>
      <c r="I18">
        <v>1</v>
      </c>
      <c r="J18">
        <v>7</v>
      </c>
      <c r="K18">
        <v>0</v>
      </c>
      <c r="L18">
        <v>0</v>
      </c>
      <c r="M18" t="s">
        <v>856</v>
      </c>
      <c r="N18" s="42"/>
      <c r="O18" s="101">
        <f>IF(ISBLANK(C18),O17,IF(COUNTIF(C$2:C18,C18)&gt;1,O17,1+MAX(O17,0)))</f>
        <v>1</v>
      </c>
      <c r="P18" s="45">
        <f t="shared" si="0"/>
        <v>1</v>
      </c>
      <c r="Q18" s="33" t="str">
        <f t="shared" si="1"/>
        <v/>
      </c>
      <c r="R18" s="33">
        <f t="shared" si="2"/>
        <v>1</v>
      </c>
      <c r="S18" s="33" t="str">
        <f t="shared" si="3"/>
        <v>101_1</v>
      </c>
      <c r="T18" s="35" t="str">
        <f t="shared" si="12"/>
        <v>101AM</v>
      </c>
      <c r="U18" s="35" t="str">
        <f t="shared" si="4"/>
        <v>101AMNS</v>
      </c>
      <c r="V18" s="35" t="str">
        <f t="shared" si="21"/>
        <v>0A</v>
      </c>
      <c r="W18" s="35" t="str">
        <f t="shared" si="13"/>
        <v>101AM0A111</v>
      </c>
      <c r="X18" s="388">
        <f t="shared" si="14"/>
        <v>0</v>
      </c>
      <c r="Y18" s="388">
        <f t="shared" si="15"/>
        <v>0</v>
      </c>
      <c r="Z18" s="280" t="str">
        <f t="shared" si="5"/>
        <v/>
      </c>
      <c r="AA18" s="280" t="str">
        <f t="shared" si="6"/>
        <v/>
      </c>
      <c r="AB18" s="389" t="str">
        <f t="shared" si="16"/>
        <v/>
      </c>
      <c r="AC18" s="389" t="str">
        <f t="shared" si="17"/>
        <v/>
      </c>
      <c r="AD18" s="390" t="str">
        <f t="shared" si="7"/>
        <v/>
      </c>
      <c r="AE18" s="282">
        <f t="shared" si="18"/>
        <v>0</v>
      </c>
      <c r="AF18" s="359">
        <f t="shared" si="8"/>
        <v>0</v>
      </c>
      <c r="AG18" s="280">
        <f t="shared" si="9"/>
        <v>3</v>
      </c>
      <c r="AH18" s="280">
        <f t="shared" si="10"/>
        <v>1</v>
      </c>
      <c r="AI18" s="280">
        <f>IF(ISBLANK(T18),AI17,IF(COUNTIF(T$2:T18,T18)&gt;1,AI17,1+MAX(AI17,0)))</f>
        <v>1</v>
      </c>
      <c r="AL18" s="391" t="str">
        <f t="shared" si="19"/>
        <v/>
      </c>
      <c r="AM18" s="391" t="str">
        <f t="shared" si="20"/>
        <v/>
      </c>
      <c r="AO18" s="310" t="str">
        <f t="shared" si="11"/>
        <v/>
      </c>
      <c r="AP18" s="310">
        <f>SUM(AO$1:AO18)</f>
        <v>0</v>
      </c>
      <c r="AQ18" s="310">
        <f>SUM(AK$2:AK18)</f>
        <v>0</v>
      </c>
      <c r="AR18" s="310">
        <f>COUNTA(AJ$2:AJ18)</f>
        <v>0</v>
      </c>
      <c r="AS18" s="312"/>
      <c r="AT18" s="312"/>
      <c r="AU18" s="312"/>
      <c r="AV18" s="312"/>
      <c r="AW18" s="312"/>
      <c r="AZ18">
        <v>0</v>
      </c>
      <c r="BA18">
        <v>0</v>
      </c>
    </row>
    <row r="19" spans="1:53" x14ac:dyDescent="0.25">
      <c r="A19">
        <v>101</v>
      </c>
      <c r="B19" t="s">
        <v>65</v>
      </c>
      <c r="C19" t="s">
        <v>675</v>
      </c>
      <c r="D19"/>
      <c r="E19">
        <v>1</v>
      </c>
      <c r="F19">
        <v>1</v>
      </c>
      <c r="G19">
        <v>2</v>
      </c>
      <c r="H19">
        <v>0</v>
      </c>
      <c r="I19">
        <v>0</v>
      </c>
      <c r="J19">
        <v>0</v>
      </c>
      <c r="K19">
        <v>0</v>
      </c>
      <c r="L19">
        <v>0</v>
      </c>
      <c r="M19" t="s">
        <v>856</v>
      </c>
      <c r="N19" s="42"/>
      <c r="O19" s="101">
        <f>IF(ISBLANK(C19),O18,IF(COUNTIF(C$2:C19,C19)&gt;1,O18,1+MAX(O18,0)))</f>
        <v>1</v>
      </c>
      <c r="P19" s="45">
        <f t="shared" si="0"/>
        <v>1</v>
      </c>
      <c r="Q19" s="33" t="str">
        <f t="shared" si="1"/>
        <v/>
      </c>
      <c r="R19" s="33">
        <f t="shared" si="2"/>
        <v>1</v>
      </c>
      <c r="S19" s="33" t="str">
        <f t="shared" si="3"/>
        <v>101_1</v>
      </c>
      <c r="T19" s="35" t="str">
        <f t="shared" si="12"/>
        <v>101AM</v>
      </c>
      <c r="U19" s="35" t="str">
        <f t="shared" si="4"/>
        <v>101AMNS</v>
      </c>
      <c r="V19" s="35" t="str">
        <f t="shared" si="21"/>
        <v>0A</v>
      </c>
      <c r="W19" s="35" t="str">
        <f t="shared" si="13"/>
        <v>101AM0A112</v>
      </c>
      <c r="X19" s="388">
        <f t="shared" si="14"/>
        <v>0</v>
      </c>
      <c r="Y19" s="388">
        <f t="shared" si="15"/>
        <v>0</v>
      </c>
      <c r="Z19" s="280" t="str">
        <f t="shared" si="5"/>
        <v/>
      </c>
      <c r="AA19" s="280" t="str">
        <f t="shared" si="6"/>
        <v/>
      </c>
      <c r="AB19" s="389" t="str">
        <f t="shared" si="16"/>
        <v/>
      </c>
      <c r="AC19" s="389" t="str">
        <f t="shared" si="17"/>
        <v/>
      </c>
      <c r="AD19" s="390" t="str">
        <f t="shared" si="7"/>
        <v/>
      </c>
      <c r="AE19" s="282">
        <f t="shared" si="18"/>
        <v>0</v>
      </c>
      <c r="AF19" s="359">
        <f t="shared" si="8"/>
        <v>0</v>
      </c>
      <c r="AG19" s="280">
        <f t="shared" si="9"/>
        <v>0</v>
      </c>
      <c r="AH19" s="280">
        <f t="shared" si="10"/>
        <v>0</v>
      </c>
      <c r="AI19" s="280">
        <f>IF(ISBLANK(T19),AI18,IF(COUNTIF(T$2:T19,T19)&gt;1,AI18,1+MAX(AI18,0)))</f>
        <v>1</v>
      </c>
      <c r="AL19" s="391" t="str">
        <f t="shared" si="19"/>
        <v/>
      </c>
      <c r="AM19" s="391" t="str">
        <f t="shared" si="20"/>
        <v/>
      </c>
      <c r="AO19" s="310" t="str">
        <f t="shared" si="11"/>
        <v/>
      </c>
      <c r="AP19" s="310">
        <f>SUM(AO$1:AO19)</f>
        <v>0</v>
      </c>
      <c r="AQ19" s="310">
        <f>SUM(AK$2:AK19)</f>
        <v>0</v>
      </c>
      <c r="AR19" s="310">
        <f>COUNTA(AJ$2:AJ19)</f>
        <v>0</v>
      </c>
      <c r="AS19" s="312"/>
      <c r="AT19" s="312"/>
      <c r="AU19" s="312"/>
      <c r="AV19" s="312"/>
      <c r="AW19" s="312"/>
      <c r="AZ19">
        <v>0</v>
      </c>
      <c r="BA19">
        <v>0</v>
      </c>
    </row>
    <row r="20" spans="1:53" x14ac:dyDescent="0.25">
      <c r="A20">
        <v>101</v>
      </c>
      <c r="B20" t="s">
        <v>65</v>
      </c>
      <c r="C20" t="s">
        <v>675</v>
      </c>
      <c r="D20"/>
      <c r="E20">
        <v>1</v>
      </c>
      <c r="F20">
        <v>1</v>
      </c>
      <c r="G20">
        <v>3</v>
      </c>
      <c r="H20">
        <v>3</v>
      </c>
      <c r="I20">
        <v>1</v>
      </c>
      <c r="J20">
        <v>3</v>
      </c>
      <c r="K20">
        <v>0</v>
      </c>
      <c r="L20">
        <v>0</v>
      </c>
      <c r="M20" t="s">
        <v>856</v>
      </c>
      <c r="N20" s="42"/>
      <c r="O20" s="101">
        <f>IF(ISBLANK(C20),O19,IF(COUNTIF(C$2:C20,C20)&gt;1,O19,1+MAX(O19,0)))</f>
        <v>1</v>
      </c>
      <c r="P20" s="45">
        <f t="shared" si="0"/>
        <v>1</v>
      </c>
      <c r="Q20" s="33" t="str">
        <f t="shared" si="1"/>
        <v/>
      </c>
      <c r="R20" s="33">
        <f t="shared" si="2"/>
        <v>1</v>
      </c>
      <c r="S20" s="33" t="str">
        <f t="shared" si="3"/>
        <v>101_1</v>
      </c>
      <c r="T20" s="35" t="str">
        <f t="shared" si="12"/>
        <v>101AM</v>
      </c>
      <c r="U20" s="35" t="str">
        <f t="shared" si="4"/>
        <v>101AMEW</v>
      </c>
      <c r="V20" s="35" t="str">
        <f t="shared" si="21"/>
        <v>0A</v>
      </c>
      <c r="W20" s="35" t="str">
        <f t="shared" si="13"/>
        <v>101AM0A113</v>
      </c>
      <c r="X20" s="388">
        <f t="shared" si="14"/>
        <v>0</v>
      </c>
      <c r="Y20" s="388">
        <f t="shared" si="15"/>
        <v>0</v>
      </c>
      <c r="Z20" s="280" t="str">
        <f t="shared" si="5"/>
        <v/>
      </c>
      <c r="AA20" s="280" t="str">
        <f t="shared" si="6"/>
        <v/>
      </c>
      <c r="AB20" s="389" t="str">
        <f t="shared" si="16"/>
        <v/>
      </c>
      <c r="AC20" s="389" t="str">
        <f t="shared" si="17"/>
        <v/>
      </c>
      <c r="AD20" s="390" t="str">
        <f t="shared" si="7"/>
        <v/>
      </c>
      <c r="AE20" s="282">
        <f t="shared" si="18"/>
        <v>0</v>
      </c>
      <c r="AF20" s="359">
        <f t="shared" si="8"/>
        <v>0</v>
      </c>
      <c r="AG20" s="280">
        <f t="shared" si="9"/>
        <v>3</v>
      </c>
      <c r="AH20" s="280">
        <f t="shared" si="10"/>
        <v>1</v>
      </c>
      <c r="AI20" s="280">
        <f>IF(ISBLANK(T20),AI19,IF(COUNTIF(T$2:T20,T20)&gt;1,AI19,1+MAX(AI19,0)))</f>
        <v>1</v>
      </c>
      <c r="AL20" s="391" t="str">
        <f t="shared" si="19"/>
        <v/>
      </c>
      <c r="AM20" s="391" t="str">
        <f t="shared" si="20"/>
        <v/>
      </c>
      <c r="AO20" s="310" t="str">
        <f t="shared" si="11"/>
        <v/>
      </c>
      <c r="AP20" s="310">
        <f>SUM(AO$1:AO20)</f>
        <v>0</v>
      </c>
      <c r="AQ20" s="310">
        <f>SUM(AK$2:AK20)</f>
        <v>0</v>
      </c>
      <c r="AR20" s="310">
        <f>COUNTA(AJ$2:AJ20)</f>
        <v>0</v>
      </c>
      <c r="AS20" s="312"/>
      <c r="AT20" s="312"/>
      <c r="AU20" s="312"/>
      <c r="AV20" s="312"/>
      <c r="AW20" s="312"/>
      <c r="AZ20">
        <v>0</v>
      </c>
      <c r="BA20">
        <v>0</v>
      </c>
    </row>
    <row r="21" spans="1:53" x14ac:dyDescent="0.25">
      <c r="A21">
        <v>101</v>
      </c>
      <c r="B21" t="s">
        <v>65</v>
      </c>
      <c r="C21" t="s">
        <v>675</v>
      </c>
      <c r="D21"/>
      <c r="E21">
        <v>1</v>
      </c>
      <c r="F21">
        <v>1</v>
      </c>
      <c r="G21">
        <v>4</v>
      </c>
      <c r="H21">
        <v>0</v>
      </c>
      <c r="I21">
        <v>0</v>
      </c>
      <c r="J21">
        <v>0</v>
      </c>
      <c r="K21">
        <v>0</v>
      </c>
      <c r="L21">
        <v>0</v>
      </c>
      <c r="M21" t="s">
        <v>856</v>
      </c>
      <c r="N21" s="42"/>
      <c r="O21" s="101">
        <f>IF(ISBLANK(C21),O20,IF(COUNTIF(C$2:C21,C21)&gt;1,O20,1+MAX(O20,0)))</f>
        <v>1</v>
      </c>
      <c r="P21" s="45">
        <f t="shared" si="0"/>
        <v>1</v>
      </c>
      <c r="Q21" s="33" t="str">
        <f t="shared" si="1"/>
        <v/>
      </c>
      <c r="R21" s="33">
        <f t="shared" si="2"/>
        <v>1</v>
      </c>
      <c r="S21" s="33" t="str">
        <f t="shared" si="3"/>
        <v>101_1</v>
      </c>
      <c r="T21" s="35" t="str">
        <f t="shared" si="12"/>
        <v>101AM</v>
      </c>
      <c r="U21" s="35" t="str">
        <f t="shared" si="4"/>
        <v>101AMEW</v>
      </c>
      <c r="V21" s="35" t="str">
        <f t="shared" si="21"/>
        <v>0A</v>
      </c>
      <c r="W21" s="35" t="str">
        <f t="shared" si="13"/>
        <v>101AM0A114</v>
      </c>
      <c r="X21" s="388">
        <f t="shared" si="14"/>
        <v>0</v>
      </c>
      <c r="Y21" s="388">
        <f t="shared" si="15"/>
        <v>0</v>
      </c>
      <c r="Z21" s="280" t="str">
        <f t="shared" si="5"/>
        <v/>
      </c>
      <c r="AA21" s="280" t="str">
        <f t="shared" si="6"/>
        <v/>
      </c>
      <c r="AB21" s="389" t="str">
        <f t="shared" si="16"/>
        <v/>
      </c>
      <c r="AC21" s="389" t="str">
        <f t="shared" si="17"/>
        <v/>
      </c>
      <c r="AD21" s="390" t="str">
        <f t="shared" si="7"/>
        <v/>
      </c>
      <c r="AE21" s="282">
        <f t="shared" si="18"/>
        <v>0</v>
      </c>
      <c r="AF21" s="359">
        <f t="shared" si="8"/>
        <v>0</v>
      </c>
      <c r="AG21" s="280">
        <f t="shared" si="9"/>
        <v>0</v>
      </c>
      <c r="AH21" s="280">
        <f t="shared" si="10"/>
        <v>0</v>
      </c>
      <c r="AI21" s="280">
        <f>IF(ISBLANK(T21),AI20,IF(COUNTIF(T$2:T21,T21)&gt;1,AI20,1+MAX(AI20,0)))</f>
        <v>1</v>
      </c>
      <c r="AL21" s="391" t="str">
        <f t="shared" si="19"/>
        <v/>
      </c>
      <c r="AM21" s="391" t="str">
        <f t="shared" si="20"/>
        <v/>
      </c>
      <c r="AO21" s="310" t="str">
        <f t="shared" si="11"/>
        <v/>
      </c>
      <c r="AP21" s="310">
        <f>SUM(AO$1:AO21)</f>
        <v>0</v>
      </c>
      <c r="AQ21" s="310">
        <f>SUM(AK$2:AK21)</f>
        <v>0</v>
      </c>
      <c r="AR21" s="310">
        <f>COUNTA(AJ$2:AJ21)</f>
        <v>0</v>
      </c>
      <c r="AS21" s="312"/>
      <c r="AT21" s="312"/>
      <c r="AU21" s="312"/>
      <c r="AV21" s="312"/>
      <c r="AW21" s="312"/>
      <c r="AZ21">
        <v>0</v>
      </c>
      <c r="BA21">
        <v>0</v>
      </c>
    </row>
    <row r="22" spans="1:53" x14ac:dyDescent="0.25">
      <c r="A22">
        <v>101</v>
      </c>
      <c r="B22" t="s">
        <v>65</v>
      </c>
      <c r="C22" t="s">
        <v>675</v>
      </c>
      <c r="D22"/>
      <c r="E22">
        <v>1</v>
      </c>
      <c r="F22">
        <v>2</v>
      </c>
      <c r="G22">
        <v>1</v>
      </c>
      <c r="H22">
        <v>2</v>
      </c>
      <c r="I22">
        <v>0</v>
      </c>
      <c r="J22">
        <v>2</v>
      </c>
      <c r="K22">
        <v>0</v>
      </c>
      <c r="L22">
        <v>0</v>
      </c>
      <c r="M22" t="s">
        <v>856</v>
      </c>
      <c r="N22" s="42"/>
      <c r="O22" s="101">
        <f>IF(ISBLANK(C22),O21,IF(COUNTIF(C$2:C22,C22)&gt;1,O21,1+MAX(O21,0)))</f>
        <v>1</v>
      </c>
      <c r="P22" s="45">
        <f t="shared" si="0"/>
        <v>1</v>
      </c>
      <c r="Q22" s="33" t="str">
        <f t="shared" si="1"/>
        <v/>
      </c>
      <c r="R22" s="33">
        <f t="shared" si="2"/>
        <v>2</v>
      </c>
      <c r="S22" s="33" t="str">
        <f t="shared" si="3"/>
        <v>101_2</v>
      </c>
      <c r="T22" s="35" t="str">
        <f t="shared" si="12"/>
        <v>101AM</v>
      </c>
      <c r="U22" s="35" t="str">
        <f t="shared" si="4"/>
        <v>101AMNS</v>
      </c>
      <c r="V22" s="35" t="str">
        <f t="shared" si="21"/>
        <v>0A</v>
      </c>
      <c r="W22" s="35" t="str">
        <f t="shared" si="13"/>
        <v>101AM0A121</v>
      </c>
      <c r="X22" s="388">
        <f t="shared" si="14"/>
        <v>0</v>
      </c>
      <c r="Y22" s="388">
        <f t="shared" si="15"/>
        <v>0</v>
      </c>
      <c r="Z22" s="280" t="str">
        <f t="shared" si="5"/>
        <v/>
      </c>
      <c r="AA22" s="280" t="str">
        <f t="shared" si="6"/>
        <v/>
      </c>
      <c r="AB22" s="389" t="str">
        <f t="shared" si="16"/>
        <v/>
      </c>
      <c r="AC22" s="389" t="str">
        <f t="shared" si="17"/>
        <v/>
      </c>
      <c r="AD22" s="390" t="str">
        <f t="shared" si="7"/>
        <v/>
      </c>
      <c r="AE22" s="282">
        <f t="shared" si="18"/>
        <v>0</v>
      </c>
      <c r="AF22" s="359">
        <f t="shared" si="8"/>
        <v>0</v>
      </c>
      <c r="AG22" s="280">
        <f t="shared" si="9"/>
        <v>3</v>
      </c>
      <c r="AH22" s="280">
        <f t="shared" si="10"/>
        <v>1</v>
      </c>
      <c r="AI22" s="280">
        <f>IF(ISBLANK(T22),AI21,IF(COUNTIF(T$2:T22,T22)&gt;1,AI21,1+MAX(AI21,0)))</f>
        <v>1</v>
      </c>
      <c r="AL22" s="391" t="str">
        <f t="shared" si="19"/>
        <v/>
      </c>
      <c r="AM22" s="391" t="str">
        <f t="shared" si="20"/>
        <v/>
      </c>
      <c r="AO22" s="310" t="str">
        <f t="shared" si="11"/>
        <v/>
      </c>
      <c r="AP22" s="310">
        <f>SUM(AO$1:AO22)</f>
        <v>0</v>
      </c>
      <c r="AQ22" s="310">
        <f>SUM(AK$2:AK22)</f>
        <v>0</v>
      </c>
      <c r="AR22" s="310">
        <f>COUNTA(AJ$2:AJ22)</f>
        <v>0</v>
      </c>
      <c r="AS22" s="312"/>
      <c r="AT22" s="312"/>
      <c r="AU22" s="312"/>
      <c r="AV22" s="312"/>
      <c r="AW22" s="312"/>
      <c r="AZ22">
        <v>0</v>
      </c>
      <c r="BA22">
        <v>0</v>
      </c>
    </row>
    <row r="23" spans="1:53" x14ac:dyDescent="0.25">
      <c r="A23">
        <v>101</v>
      </c>
      <c r="B23" t="s">
        <v>65</v>
      </c>
      <c r="C23" t="s">
        <v>675</v>
      </c>
      <c r="D23"/>
      <c r="E23">
        <v>1</v>
      </c>
      <c r="F23">
        <v>2</v>
      </c>
      <c r="G23">
        <v>2</v>
      </c>
      <c r="H23">
        <v>0</v>
      </c>
      <c r="I23">
        <v>0</v>
      </c>
      <c r="J23">
        <v>0</v>
      </c>
      <c r="K23">
        <v>0</v>
      </c>
      <c r="L23">
        <v>0</v>
      </c>
      <c r="M23" t="s">
        <v>856</v>
      </c>
      <c r="N23" s="42"/>
      <c r="O23" s="101">
        <f>IF(ISBLANK(C23),O22,IF(COUNTIF(C$2:C23,C23)&gt;1,O22,1+MAX(O22,0)))</f>
        <v>1</v>
      </c>
      <c r="P23" s="45">
        <f t="shared" si="0"/>
        <v>1</v>
      </c>
      <c r="Q23" s="33" t="str">
        <f t="shared" si="1"/>
        <v/>
      </c>
      <c r="R23" s="33">
        <f t="shared" si="2"/>
        <v>2</v>
      </c>
      <c r="S23" s="33" t="str">
        <f t="shared" si="3"/>
        <v>101_2</v>
      </c>
      <c r="T23" s="35" t="str">
        <f t="shared" si="12"/>
        <v>101AM</v>
      </c>
      <c r="U23" s="35" t="str">
        <f t="shared" si="4"/>
        <v>101AMNS</v>
      </c>
      <c r="V23" s="35" t="str">
        <f t="shared" si="21"/>
        <v>0A</v>
      </c>
      <c r="W23" s="35" t="str">
        <f t="shared" si="13"/>
        <v>101AM0A122</v>
      </c>
      <c r="X23" s="388">
        <f t="shared" si="14"/>
        <v>0</v>
      </c>
      <c r="Y23" s="388">
        <f t="shared" si="15"/>
        <v>0</v>
      </c>
      <c r="Z23" s="280" t="str">
        <f t="shared" si="5"/>
        <v/>
      </c>
      <c r="AA23" s="280" t="str">
        <f t="shared" si="6"/>
        <v/>
      </c>
      <c r="AB23" s="389" t="str">
        <f t="shared" si="16"/>
        <v/>
      </c>
      <c r="AC23" s="389" t="str">
        <f t="shared" si="17"/>
        <v/>
      </c>
      <c r="AD23" s="390" t="str">
        <f t="shared" si="7"/>
        <v/>
      </c>
      <c r="AE23" s="282">
        <f t="shared" si="18"/>
        <v>0</v>
      </c>
      <c r="AF23" s="359">
        <f t="shared" si="8"/>
        <v>0</v>
      </c>
      <c r="AG23" s="280">
        <f t="shared" si="9"/>
        <v>0</v>
      </c>
      <c r="AH23" s="280">
        <f t="shared" si="10"/>
        <v>0</v>
      </c>
      <c r="AI23" s="280">
        <f>IF(ISBLANK(T23),AI22,IF(COUNTIF(T$2:T23,T23)&gt;1,AI22,1+MAX(AI22,0)))</f>
        <v>1</v>
      </c>
      <c r="AL23" s="391" t="str">
        <f t="shared" si="19"/>
        <v/>
      </c>
      <c r="AM23" s="391" t="str">
        <f t="shared" si="20"/>
        <v/>
      </c>
      <c r="AO23" s="310" t="str">
        <f t="shared" si="11"/>
        <v/>
      </c>
      <c r="AP23" s="310">
        <f>SUM(AO$1:AO23)</f>
        <v>0</v>
      </c>
      <c r="AQ23" s="310">
        <f>SUM(AK$2:AK23)</f>
        <v>0</v>
      </c>
      <c r="AR23" s="310">
        <f>COUNTA(AJ$2:AJ23)</f>
        <v>0</v>
      </c>
      <c r="AS23" s="312"/>
      <c r="AT23" s="312"/>
      <c r="AU23" s="312"/>
      <c r="AV23" s="312"/>
      <c r="AW23" s="312"/>
      <c r="AZ23">
        <v>0</v>
      </c>
      <c r="BA23">
        <v>0</v>
      </c>
    </row>
    <row r="24" spans="1:53" x14ac:dyDescent="0.25">
      <c r="A24">
        <v>101</v>
      </c>
      <c r="B24" t="s">
        <v>65</v>
      </c>
      <c r="C24" t="s">
        <v>675</v>
      </c>
      <c r="D24"/>
      <c r="E24">
        <v>1</v>
      </c>
      <c r="F24">
        <v>2</v>
      </c>
      <c r="G24">
        <v>3</v>
      </c>
      <c r="H24">
        <v>2</v>
      </c>
      <c r="I24">
        <v>1</v>
      </c>
      <c r="J24">
        <v>1</v>
      </c>
      <c r="K24">
        <v>0</v>
      </c>
      <c r="L24">
        <v>0</v>
      </c>
      <c r="M24" t="s">
        <v>856</v>
      </c>
      <c r="N24" s="42"/>
      <c r="O24" s="101">
        <f>IF(ISBLANK(C24),O23,IF(COUNTIF(C$2:C24,C24)&gt;1,O23,1+MAX(O23,0)))</f>
        <v>1</v>
      </c>
      <c r="P24" s="45">
        <f t="shared" si="0"/>
        <v>1</v>
      </c>
      <c r="Q24" s="33" t="str">
        <f t="shared" si="1"/>
        <v/>
      </c>
      <c r="R24" s="33">
        <f t="shared" si="2"/>
        <v>2</v>
      </c>
      <c r="S24" s="33" t="str">
        <f t="shared" si="3"/>
        <v>101_2</v>
      </c>
      <c r="T24" s="35" t="str">
        <f t="shared" si="12"/>
        <v>101AM</v>
      </c>
      <c r="U24" s="35" t="str">
        <f t="shared" si="4"/>
        <v>101AMEW</v>
      </c>
      <c r="V24" s="35" t="str">
        <f t="shared" si="21"/>
        <v>0A</v>
      </c>
      <c r="W24" s="35" t="str">
        <f t="shared" si="13"/>
        <v>101AM0A123</v>
      </c>
      <c r="X24" s="388">
        <f t="shared" si="14"/>
        <v>0</v>
      </c>
      <c r="Y24" s="388">
        <f t="shared" si="15"/>
        <v>0</v>
      </c>
      <c r="Z24" s="280" t="str">
        <f t="shared" si="5"/>
        <v/>
      </c>
      <c r="AA24" s="280" t="str">
        <f t="shared" si="6"/>
        <v/>
      </c>
      <c r="AB24" s="389" t="str">
        <f t="shared" si="16"/>
        <v/>
      </c>
      <c r="AC24" s="389" t="str">
        <f t="shared" si="17"/>
        <v/>
      </c>
      <c r="AD24" s="390" t="str">
        <f t="shared" si="7"/>
        <v/>
      </c>
      <c r="AE24" s="282">
        <f t="shared" si="18"/>
        <v>0</v>
      </c>
      <c r="AF24" s="359">
        <f t="shared" si="8"/>
        <v>0</v>
      </c>
      <c r="AG24" s="280">
        <f t="shared" si="9"/>
        <v>3</v>
      </c>
      <c r="AH24" s="280">
        <f t="shared" si="10"/>
        <v>1</v>
      </c>
      <c r="AI24" s="280">
        <f>IF(ISBLANK(T24),AI23,IF(COUNTIF(T$2:T24,T24)&gt;1,AI23,1+MAX(AI23,0)))</f>
        <v>1</v>
      </c>
      <c r="AL24" s="391" t="str">
        <f t="shared" si="19"/>
        <v/>
      </c>
      <c r="AM24" s="391" t="str">
        <f t="shared" si="20"/>
        <v/>
      </c>
      <c r="AO24" s="310" t="str">
        <f t="shared" si="11"/>
        <v/>
      </c>
      <c r="AP24" s="310">
        <f>SUM(AO$1:AO24)</f>
        <v>0</v>
      </c>
      <c r="AQ24" s="310">
        <f>SUM(AK$2:AK24)</f>
        <v>0</v>
      </c>
      <c r="AR24" s="310">
        <f>COUNTA(AJ$2:AJ24)</f>
        <v>0</v>
      </c>
      <c r="AS24" s="312"/>
      <c r="AT24" s="312"/>
      <c r="AU24" s="312"/>
      <c r="AV24" s="312"/>
      <c r="AW24" s="312"/>
      <c r="AZ24">
        <v>0</v>
      </c>
      <c r="BA24">
        <v>0</v>
      </c>
    </row>
    <row r="25" spans="1:53" x14ac:dyDescent="0.25">
      <c r="A25">
        <v>101</v>
      </c>
      <c r="B25" t="s">
        <v>65</v>
      </c>
      <c r="C25" t="s">
        <v>675</v>
      </c>
      <c r="D25"/>
      <c r="E25">
        <v>1</v>
      </c>
      <c r="F25">
        <v>2</v>
      </c>
      <c r="G25">
        <v>4</v>
      </c>
      <c r="H25">
        <v>0</v>
      </c>
      <c r="I25">
        <v>0</v>
      </c>
      <c r="J25">
        <v>0</v>
      </c>
      <c r="K25">
        <v>0</v>
      </c>
      <c r="L25">
        <v>0</v>
      </c>
      <c r="M25" t="s">
        <v>856</v>
      </c>
      <c r="N25" s="42"/>
      <c r="O25" s="101">
        <f>IF(ISBLANK(C25),O24,IF(COUNTIF(C$2:C25,C25)&gt;1,O24,1+MAX(O24,0)))</f>
        <v>1</v>
      </c>
      <c r="P25" s="45">
        <f t="shared" si="0"/>
        <v>1</v>
      </c>
      <c r="Q25" s="33" t="str">
        <f t="shared" si="1"/>
        <v/>
      </c>
      <c r="R25" s="33">
        <f t="shared" si="2"/>
        <v>2</v>
      </c>
      <c r="S25" s="33" t="str">
        <f t="shared" si="3"/>
        <v>101_2</v>
      </c>
      <c r="T25" s="35" t="str">
        <f t="shared" si="12"/>
        <v>101AM</v>
      </c>
      <c r="U25" s="35" t="str">
        <f t="shared" si="4"/>
        <v>101AMEW</v>
      </c>
      <c r="V25" s="35" t="str">
        <f t="shared" si="21"/>
        <v>0A</v>
      </c>
      <c r="W25" s="35" t="str">
        <f t="shared" si="13"/>
        <v>101AM0A124</v>
      </c>
      <c r="X25" s="388">
        <f t="shared" si="14"/>
        <v>0</v>
      </c>
      <c r="Y25" s="388">
        <f t="shared" si="15"/>
        <v>0</v>
      </c>
      <c r="Z25" s="280" t="str">
        <f t="shared" si="5"/>
        <v/>
      </c>
      <c r="AA25" s="280" t="str">
        <f t="shared" si="6"/>
        <v/>
      </c>
      <c r="AB25" s="389" t="str">
        <f t="shared" si="16"/>
        <v/>
      </c>
      <c r="AC25" s="389" t="str">
        <f t="shared" si="17"/>
        <v/>
      </c>
      <c r="AD25" s="390" t="str">
        <f t="shared" si="7"/>
        <v/>
      </c>
      <c r="AE25" s="282">
        <f t="shared" si="18"/>
        <v>0</v>
      </c>
      <c r="AF25" s="359">
        <f t="shared" si="8"/>
        <v>0</v>
      </c>
      <c r="AG25" s="280">
        <f t="shared" si="9"/>
        <v>0</v>
      </c>
      <c r="AH25" s="280">
        <f t="shared" si="10"/>
        <v>0</v>
      </c>
      <c r="AI25" s="280">
        <f>IF(ISBLANK(T25),AI24,IF(COUNTIF(T$2:T25,T25)&gt;1,AI24,1+MAX(AI24,0)))</f>
        <v>1</v>
      </c>
      <c r="AL25" s="391" t="str">
        <f t="shared" si="19"/>
        <v/>
      </c>
      <c r="AM25" s="391" t="str">
        <f t="shared" si="20"/>
        <v/>
      </c>
      <c r="AO25" s="310" t="str">
        <f t="shared" si="11"/>
        <v/>
      </c>
      <c r="AP25" s="310">
        <f>SUM(AO$1:AO25)</f>
        <v>0</v>
      </c>
      <c r="AQ25" s="310">
        <f>SUM(AK$2:AK25)</f>
        <v>0</v>
      </c>
      <c r="AR25" s="310">
        <f>COUNTA(AJ$2:AJ25)</f>
        <v>0</v>
      </c>
      <c r="AS25" s="312"/>
      <c r="AT25" s="312"/>
      <c r="AU25" s="312"/>
      <c r="AV25" s="312"/>
      <c r="AW25" s="312"/>
      <c r="AZ25">
        <v>0</v>
      </c>
      <c r="BA25">
        <v>0</v>
      </c>
    </row>
    <row r="26" spans="1:53" x14ac:dyDescent="0.25">
      <c r="A26">
        <v>101</v>
      </c>
      <c r="B26" t="s">
        <v>65</v>
      </c>
      <c r="C26" t="s">
        <v>675</v>
      </c>
      <c r="D26"/>
      <c r="E26">
        <v>1</v>
      </c>
      <c r="F26">
        <v>3</v>
      </c>
      <c r="G26">
        <v>1</v>
      </c>
      <c r="H26">
        <v>2</v>
      </c>
      <c r="I26">
        <v>0</v>
      </c>
      <c r="J26">
        <v>2</v>
      </c>
      <c r="K26">
        <v>0</v>
      </c>
      <c r="L26">
        <v>0</v>
      </c>
      <c r="M26" t="s">
        <v>856</v>
      </c>
      <c r="N26" s="42"/>
      <c r="O26" s="101">
        <f>IF(ISBLANK(C26),O25,IF(COUNTIF(C$2:C26,C26)&gt;1,O25,1+MAX(O25,0)))</f>
        <v>1</v>
      </c>
      <c r="P26" s="45">
        <f t="shared" si="0"/>
        <v>1</v>
      </c>
      <c r="Q26" s="33" t="str">
        <f t="shared" si="1"/>
        <v/>
      </c>
      <c r="R26" s="33">
        <f t="shared" si="2"/>
        <v>3</v>
      </c>
      <c r="S26" s="33" t="str">
        <f t="shared" si="3"/>
        <v>101_3</v>
      </c>
      <c r="T26" s="35" t="str">
        <f t="shared" si="12"/>
        <v>101AM</v>
      </c>
      <c r="U26" s="35" t="str">
        <f t="shared" si="4"/>
        <v>101AMNS</v>
      </c>
      <c r="V26" s="35" t="str">
        <f t="shared" si="21"/>
        <v>0A</v>
      </c>
      <c r="W26" s="35" t="str">
        <f t="shared" si="13"/>
        <v>101AM0A131</v>
      </c>
      <c r="X26" s="388">
        <f t="shared" si="14"/>
        <v>0</v>
      </c>
      <c r="Y26" s="388">
        <f t="shared" si="15"/>
        <v>0</v>
      </c>
      <c r="Z26" s="280" t="str">
        <f t="shared" si="5"/>
        <v/>
      </c>
      <c r="AA26" s="280" t="str">
        <f t="shared" si="6"/>
        <v/>
      </c>
      <c r="AB26" s="389" t="str">
        <f t="shared" si="16"/>
        <v/>
      </c>
      <c r="AC26" s="389" t="str">
        <f t="shared" si="17"/>
        <v/>
      </c>
      <c r="AD26" s="390" t="str">
        <f t="shared" si="7"/>
        <v/>
      </c>
      <c r="AE26" s="282">
        <f t="shared" si="18"/>
        <v>0</v>
      </c>
      <c r="AF26" s="359">
        <f t="shared" si="8"/>
        <v>0</v>
      </c>
      <c r="AG26" s="280">
        <f t="shared" si="9"/>
        <v>3</v>
      </c>
      <c r="AH26" s="280">
        <f t="shared" si="10"/>
        <v>1</v>
      </c>
      <c r="AI26" s="280">
        <f>IF(ISBLANK(T26),AI25,IF(COUNTIF(T$2:T26,T26)&gt;1,AI25,1+MAX(AI25,0)))</f>
        <v>1</v>
      </c>
      <c r="AL26" s="391" t="str">
        <f t="shared" si="19"/>
        <v/>
      </c>
      <c r="AM26" s="391" t="str">
        <f t="shared" si="20"/>
        <v/>
      </c>
      <c r="AO26" s="310" t="str">
        <f t="shared" si="11"/>
        <v/>
      </c>
      <c r="AP26" s="310">
        <f>SUM(AO$1:AO26)</f>
        <v>0</v>
      </c>
      <c r="AQ26" s="310">
        <f>SUM(AK$2:AK26)</f>
        <v>0</v>
      </c>
      <c r="AR26" s="310">
        <f>COUNTA(AJ$2:AJ26)</f>
        <v>0</v>
      </c>
      <c r="AS26" s="312"/>
      <c r="AT26" s="312"/>
      <c r="AU26" s="312"/>
      <c r="AV26" s="312"/>
      <c r="AW26" s="312"/>
      <c r="AZ26">
        <v>0</v>
      </c>
      <c r="BA26">
        <v>0</v>
      </c>
    </row>
    <row r="27" spans="1:53" x14ac:dyDescent="0.25">
      <c r="A27">
        <v>101</v>
      </c>
      <c r="B27" t="s">
        <v>65</v>
      </c>
      <c r="C27" t="s">
        <v>675</v>
      </c>
      <c r="D27"/>
      <c r="E27">
        <v>1</v>
      </c>
      <c r="F27">
        <v>3</v>
      </c>
      <c r="G27">
        <v>2</v>
      </c>
      <c r="H27">
        <v>5</v>
      </c>
      <c r="I27">
        <v>0</v>
      </c>
      <c r="J27">
        <v>5</v>
      </c>
      <c r="K27">
        <v>1</v>
      </c>
      <c r="L27">
        <v>1</v>
      </c>
      <c r="M27" t="s">
        <v>856</v>
      </c>
      <c r="N27" s="42"/>
      <c r="O27" s="101">
        <f>IF(ISBLANK(C27),O26,IF(COUNTIF(C$2:C27,C27)&gt;1,O26,1+MAX(O26,0)))</f>
        <v>1</v>
      </c>
      <c r="P27" s="45">
        <f t="shared" si="0"/>
        <v>1</v>
      </c>
      <c r="Q27" s="33" t="str">
        <f t="shared" si="1"/>
        <v/>
      </c>
      <c r="R27" s="33">
        <f t="shared" si="2"/>
        <v>3</v>
      </c>
      <c r="S27" s="33" t="str">
        <f t="shared" si="3"/>
        <v>101_3</v>
      </c>
      <c r="T27" s="35" t="str">
        <f t="shared" si="12"/>
        <v>101AM</v>
      </c>
      <c r="U27" s="35" t="str">
        <f t="shared" si="4"/>
        <v>101AMNS</v>
      </c>
      <c r="V27" s="35" t="str">
        <f t="shared" si="21"/>
        <v>0A</v>
      </c>
      <c r="W27" s="35" t="str">
        <f t="shared" si="13"/>
        <v>101AM0A132</v>
      </c>
      <c r="X27" s="388">
        <f t="shared" si="14"/>
        <v>1</v>
      </c>
      <c r="Y27" s="388">
        <f t="shared" si="15"/>
        <v>1</v>
      </c>
      <c r="Z27" s="280" t="str">
        <f t="shared" si="5"/>
        <v/>
      </c>
      <c r="AA27" s="280" t="str">
        <f t="shared" si="6"/>
        <v/>
      </c>
      <c r="AB27" s="389" t="str">
        <f t="shared" si="16"/>
        <v/>
      </c>
      <c r="AC27" s="389" t="str">
        <f t="shared" si="17"/>
        <v/>
      </c>
      <c r="AD27" s="390" t="str">
        <f t="shared" si="7"/>
        <v/>
      </c>
      <c r="AE27" s="282">
        <f t="shared" si="18"/>
        <v>0</v>
      </c>
      <c r="AF27" s="359">
        <f t="shared" si="8"/>
        <v>0</v>
      </c>
      <c r="AG27" s="280">
        <f t="shared" si="9"/>
        <v>0</v>
      </c>
      <c r="AH27" s="280">
        <f t="shared" si="10"/>
        <v>0</v>
      </c>
      <c r="AI27" s="280">
        <f>IF(ISBLANK(T27),AI26,IF(COUNTIF(T$2:T27,T27)&gt;1,AI26,1+MAX(AI26,0)))</f>
        <v>1</v>
      </c>
      <c r="AL27" s="391" t="str">
        <f t="shared" si="19"/>
        <v/>
      </c>
      <c r="AM27" s="391" t="str">
        <f t="shared" si="20"/>
        <v/>
      </c>
      <c r="AO27" s="310" t="str">
        <f t="shared" si="11"/>
        <v/>
      </c>
      <c r="AP27" s="310">
        <f>SUM(AO$1:AO27)</f>
        <v>0</v>
      </c>
      <c r="AQ27" s="310">
        <f>SUM(AK$2:AK27)</f>
        <v>0</v>
      </c>
      <c r="AR27" s="310">
        <f>COUNTA(AJ$2:AJ27)</f>
        <v>0</v>
      </c>
      <c r="AS27" s="312"/>
      <c r="AT27" s="312"/>
      <c r="AU27" s="312"/>
      <c r="AV27" s="312"/>
      <c r="AW27" s="312"/>
      <c r="AZ27">
        <v>1</v>
      </c>
      <c r="BA27">
        <v>1</v>
      </c>
    </row>
    <row r="28" spans="1:53" x14ac:dyDescent="0.25">
      <c r="A28">
        <v>101</v>
      </c>
      <c r="B28" t="s">
        <v>65</v>
      </c>
      <c r="C28" t="s">
        <v>675</v>
      </c>
      <c r="D28"/>
      <c r="E28">
        <v>1</v>
      </c>
      <c r="F28">
        <v>3</v>
      </c>
      <c r="G28">
        <v>3</v>
      </c>
      <c r="H28">
        <v>2</v>
      </c>
      <c r="I28">
        <v>0</v>
      </c>
      <c r="J28">
        <v>1</v>
      </c>
      <c r="K28">
        <v>0</v>
      </c>
      <c r="L28">
        <v>0</v>
      </c>
      <c r="M28" t="s">
        <v>856</v>
      </c>
      <c r="N28" s="42"/>
      <c r="O28" s="101">
        <f>IF(ISBLANK(C28),O27,IF(COUNTIF(C$2:C28,C28)&gt;1,O27,1+MAX(O27,0)))</f>
        <v>1</v>
      </c>
      <c r="P28" s="45">
        <f t="shared" si="0"/>
        <v>1</v>
      </c>
      <c r="Q28" s="33" t="str">
        <f t="shared" si="1"/>
        <v/>
      </c>
      <c r="R28" s="33">
        <f t="shared" si="2"/>
        <v>3</v>
      </c>
      <c r="S28" s="33" t="str">
        <f t="shared" si="3"/>
        <v>101_3</v>
      </c>
      <c r="T28" s="35" t="str">
        <f t="shared" si="12"/>
        <v>101AM</v>
      </c>
      <c r="U28" s="35" t="str">
        <f t="shared" si="4"/>
        <v>101AMEW</v>
      </c>
      <c r="V28" s="35" t="str">
        <f t="shared" si="21"/>
        <v>0A</v>
      </c>
      <c r="W28" s="35" t="str">
        <f t="shared" si="13"/>
        <v>101AM0A133</v>
      </c>
      <c r="X28" s="388">
        <f t="shared" si="14"/>
        <v>0</v>
      </c>
      <c r="Y28" s="388">
        <f t="shared" si="15"/>
        <v>0</v>
      </c>
      <c r="Z28" s="280" t="str">
        <f t="shared" si="5"/>
        <v/>
      </c>
      <c r="AA28" s="280" t="str">
        <f t="shared" si="6"/>
        <v/>
      </c>
      <c r="AB28" s="389" t="str">
        <f t="shared" si="16"/>
        <v/>
      </c>
      <c r="AC28" s="389" t="str">
        <f t="shared" si="17"/>
        <v/>
      </c>
      <c r="AD28" s="390" t="str">
        <f t="shared" si="7"/>
        <v/>
      </c>
      <c r="AE28" s="282">
        <f t="shared" si="18"/>
        <v>0</v>
      </c>
      <c r="AF28" s="359">
        <f t="shared" si="8"/>
        <v>0</v>
      </c>
      <c r="AG28" s="280">
        <f t="shared" si="9"/>
        <v>3</v>
      </c>
      <c r="AH28" s="280">
        <f t="shared" si="10"/>
        <v>1</v>
      </c>
      <c r="AI28" s="280">
        <f>IF(ISBLANK(T28),AI27,IF(COUNTIF(T$2:T28,T28)&gt;1,AI27,1+MAX(AI27,0)))</f>
        <v>1</v>
      </c>
      <c r="AL28" s="391" t="str">
        <f t="shared" si="19"/>
        <v/>
      </c>
      <c r="AM28" s="391" t="str">
        <f t="shared" si="20"/>
        <v/>
      </c>
      <c r="AO28" s="310" t="str">
        <f t="shared" si="11"/>
        <v/>
      </c>
      <c r="AP28" s="310">
        <f>SUM(AO$1:AO28)</f>
        <v>0</v>
      </c>
      <c r="AQ28" s="310">
        <f>SUM(AK$2:AK28)</f>
        <v>0</v>
      </c>
      <c r="AR28" s="310">
        <f>COUNTA(AJ$2:AJ28)</f>
        <v>0</v>
      </c>
      <c r="AS28" s="312"/>
      <c r="AT28" s="312"/>
      <c r="AU28" s="312"/>
      <c r="AV28" s="312"/>
      <c r="AW28" s="312"/>
      <c r="AZ28">
        <v>0</v>
      </c>
      <c r="BA28">
        <v>0</v>
      </c>
    </row>
    <row r="29" spans="1:53" x14ac:dyDescent="0.25">
      <c r="A29">
        <v>101</v>
      </c>
      <c r="B29" t="s">
        <v>65</v>
      </c>
      <c r="C29" t="s">
        <v>675</v>
      </c>
      <c r="D29"/>
      <c r="E29">
        <v>1</v>
      </c>
      <c r="F29">
        <v>3</v>
      </c>
      <c r="G29">
        <v>4</v>
      </c>
      <c r="H29">
        <v>0</v>
      </c>
      <c r="I29">
        <v>0</v>
      </c>
      <c r="J29">
        <v>0</v>
      </c>
      <c r="K29">
        <v>0</v>
      </c>
      <c r="L29">
        <v>0</v>
      </c>
      <c r="M29" t="s">
        <v>856</v>
      </c>
      <c r="N29" s="42"/>
      <c r="O29" s="101">
        <f>IF(ISBLANK(C29),O28,IF(COUNTIF(C$2:C29,C29)&gt;1,O28,1+MAX(O28,0)))</f>
        <v>1</v>
      </c>
      <c r="P29" s="45">
        <f t="shared" si="0"/>
        <v>1</v>
      </c>
      <c r="Q29" s="33" t="str">
        <f t="shared" si="1"/>
        <v/>
      </c>
      <c r="R29" s="33">
        <f t="shared" si="2"/>
        <v>3</v>
      </c>
      <c r="S29" s="33" t="str">
        <f t="shared" si="3"/>
        <v>101_3</v>
      </c>
      <c r="T29" s="35" t="str">
        <f t="shared" si="12"/>
        <v>101AM</v>
      </c>
      <c r="U29" s="35" t="str">
        <f t="shared" si="4"/>
        <v>101AMEW</v>
      </c>
      <c r="V29" s="35" t="str">
        <f t="shared" si="21"/>
        <v>0A</v>
      </c>
      <c r="W29" s="35" t="str">
        <f t="shared" si="13"/>
        <v>101AM0A134</v>
      </c>
      <c r="X29" s="388">
        <f t="shared" si="14"/>
        <v>0</v>
      </c>
      <c r="Y29" s="388">
        <f t="shared" si="15"/>
        <v>0</v>
      </c>
      <c r="Z29" s="280" t="str">
        <f t="shared" si="5"/>
        <v/>
      </c>
      <c r="AA29" s="280" t="str">
        <f t="shared" si="6"/>
        <v/>
      </c>
      <c r="AB29" s="389" t="str">
        <f t="shared" si="16"/>
        <v/>
      </c>
      <c r="AC29" s="389" t="str">
        <f t="shared" si="17"/>
        <v/>
      </c>
      <c r="AD29" s="390" t="str">
        <f t="shared" si="7"/>
        <v/>
      </c>
      <c r="AE29" s="282">
        <f t="shared" si="18"/>
        <v>0</v>
      </c>
      <c r="AF29" s="359">
        <f t="shared" si="8"/>
        <v>0</v>
      </c>
      <c r="AG29" s="280">
        <f t="shared" si="9"/>
        <v>0</v>
      </c>
      <c r="AH29" s="280">
        <f t="shared" si="10"/>
        <v>0</v>
      </c>
      <c r="AI29" s="280">
        <f>IF(ISBLANK(T29),AI28,IF(COUNTIF(T$2:T29,T29)&gt;1,AI28,1+MAX(AI28,0)))</f>
        <v>1</v>
      </c>
      <c r="AL29" s="391" t="str">
        <f t="shared" si="19"/>
        <v/>
      </c>
      <c r="AM29" s="391" t="str">
        <f t="shared" si="20"/>
        <v/>
      </c>
      <c r="AO29" s="310" t="str">
        <f t="shared" si="11"/>
        <v/>
      </c>
      <c r="AP29" s="310">
        <f>SUM(AO$1:AO29)</f>
        <v>0</v>
      </c>
      <c r="AQ29" s="310">
        <f>SUM(AK$2:AK29)</f>
        <v>0</v>
      </c>
      <c r="AR29" s="310">
        <f>COUNTA(AJ$2:AJ29)</f>
        <v>0</v>
      </c>
      <c r="AS29" s="312"/>
      <c r="AT29" s="312"/>
      <c r="AU29" s="312"/>
      <c r="AV29" s="312"/>
      <c r="AW29" s="312"/>
      <c r="AZ29">
        <v>0</v>
      </c>
      <c r="BA29">
        <v>0</v>
      </c>
    </row>
    <row r="30" spans="1:53" x14ac:dyDescent="0.25">
      <c r="A30">
        <v>101</v>
      </c>
      <c r="B30" t="s">
        <v>65</v>
      </c>
      <c r="C30" t="s">
        <v>675</v>
      </c>
      <c r="D30"/>
      <c r="E30">
        <v>1</v>
      </c>
      <c r="F30">
        <v>4</v>
      </c>
      <c r="G30">
        <v>1</v>
      </c>
      <c r="H30">
        <v>2</v>
      </c>
      <c r="I30">
        <v>1</v>
      </c>
      <c r="J30">
        <v>2</v>
      </c>
      <c r="K30">
        <v>0</v>
      </c>
      <c r="L30">
        <v>0</v>
      </c>
      <c r="M30" t="s">
        <v>856</v>
      </c>
      <c r="N30" s="42"/>
      <c r="O30" s="101">
        <f>IF(ISBLANK(C30),O29,IF(COUNTIF(C$2:C30,C30)&gt;1,O29,1+MAX(O29,0)))</f>
        <v>1</v>
      </c>
      <c r="P30" s="45">
        <f t="shared" si="0"/>
        <v>1</v>
      </c>
      <c r="Q30" s="33" t="str">
        <f t="shared" si="1"/>
        <v/>
      </c>
      <c r="R30" s="33">
        <f t="shared" si="2"/>
        <v>4</v>
      </c>
      <c r="S30" s="33" t="str">
        <f t="shared" si="3"/>
        <v>101_4</v>
      </c>
      <c r="T30" s="35" t="str">
        <f t="shared" si="12"/>
        <v>101AM</v>
      </c>
      <c r="U30" s="35" t="str">
        <f t="shared" si="4"/>
        <v>101AMNS</v>
      </c>
      <c r="V30" s="35" t="str">
        <f t="shared" si="21"/>
        <v>0A</v>
      </c>
      <c r="W30" s="35" t="str">
        <f t="shared" si="13"/>
        <v>101AM0A141</v>
      </c>
      <c r="X30" s="388">
        <f t="shared" si="14"/>
        <v>0</v>
      </c>
      <c r="Y30" s="388">
        <f t="shared" si="15"/>
        <v>0</v>
      </c>
      <c r="Z30" s="280" t="str">
        <f t="shared" si="5"/>
        <v/>
      </c>
      <c r="AA30" s="280" t="str">
        <f t="shared" si="6"/>
        <v/>
      </c>
      <c r="AB30" s="389" t="str">
        <f t="shared" si="16"/>
        <v/>
      </c>
      <c r="AC30" s="389" t="str">
        <f t="shared" si="17"/>
        <v/>
      </c>
      <c r="AD30" s="390" t="str">
        <f t="shared" si="7"/>
        <v/>
      </c>
      <c r="AE30" s="282">
        <f t="shared" si="18"/>
        <v>0</v>
      </c>
      <c r="AF30" s="359">
        <f t="shared" si="8"/>
        <v>0</v>
      </c>
      <c r="AG30" s="280">
        <f t="shared" si="9"/>
        <v>3</v>
      </c>
      <c r="AH30" s="280">
        <f t="shared" si="10"/>
        <v>1</v>
      </c>
      <c r="AI30" s="280">
        <f>IF(ISBLANK(T30),AI29,IF(COUNTIF(T$2:T30,T30)&gt;1,AI29,1+MAX(AI29,0)))</f>
        <v>1</v>
      </c>
      <c r="AL30" s="391" t="str">
        <f t="shared" si="19"/>
        <v/>
      </c>
      <c r="AM30" s="391" t="str">
        <f t="shared" si="20"/>
        <v/>
      </c>
      <c r="AO30" s="310" t="str">
        <f t="shared" si="11"/>
        <v/>
      </c>
      <c r="AP30" s="310">
        <f>SUM(AO$1:AO30)</f>
        <v>0</v>
      </c>
      <c r="AQ30" s="310">
        <f>SUM(AK$2:AK30)</f>
        <v>0</v>
      </c>
      <c r="AR30" s="310">
        <f>COUNTA(AJ$2:AJ30)</f>
        <v>0</v>
      </c>
      <c r="AS30" s="312"/>
      <c r="AT30" s="312"/>
      <c r="AU30" s="312"/>
      <c r="AV30" s="312"/>
      <c r="AW30" s="312"/>
      <c r="AZ30">
        <v>0</v>
      </c>
      <c r="BA30">
        <v>0</v>
      </c>
    </row>
    <row r="31" spans="1:53" x14ac:dyDescent="0.25">
      <c r="A31">
        <v>101</v>
      </c>
      <c r="B31" t="s">
        <v>65</v>
      </c>
      <c r="C31" t="s">
        <v>675</v>
      </c>
      <c r="D31"/>
      <c r="E31">
        <v>1</v>
      </c>
      <c r="F31">
        <v>4</v>
      </c>
      <c r="G31">
        <v>2</v>
      </c>
      <c r="H31">
        <v>2</v>
      </c>
      <c r="I31">
        <v>0</v>
      </c>
      <c r="J31">
        <v>1</v>
      </c>
      <c r="K31">
        <v>0</v>
      </c>
      <c r="L31">
        <v>0</v>
      </c>
      <c r="M31" t="s">
        <v>856</v>
      </c>
      <c r="N31" s="42"/>
      <c r="O31" s="101">
        <f>IF(ISBLANK(C31),O30,IF(COUNTIF(C$2:C31,C31)&gt;1,O30,1+MAX(O30,0)))</f>
        <v>1</v>
      </c>
      <c r="P31" s="45">
        <f t="shared" si="0"/>
        <v>1</v>
      </c>
      <c r="Q31" s="33" t="str">
        <f t="shared" si="1"/>
        <v/>
      </c>
      <c r="R31" s="33">
        <f t="shared" si="2"/>
        <v>4</v>
      </c>
      <c r="S31" s="33" t="str">
        <f t="shared" si="3"/>
        <v>101_4</v>
      </c>
      <c r="T31" s="35" t="str">
        <f t="shared" si="12"/>
        <v>101AM</v>
      </c>
      <c r="U31" s="35" t="str">
        <f t="shared" si="4"/>
        <v>101AMNS</v>
      </c>
      <c r="V31" s="35" t="str">
        <f t="shared" si="21"/>
        <v>0A</v>
      </c>
      <c r="W31" s="35" t="str">
        <f t="shared" si="13"/>
        <v>101AM0A142</v>
      </c>
      <c r="X31" s="388">
        <f t="shared" si="14"/>
        <v>0</v>
      </c>
      <c r="Y31" s="388">
        <f t="shared" si="15"/>
        <v>0</v>
      </c>
      <c r="Z31" s="280" t="str">
        <f t="shared" si="5"/>
        <v/>
      </c>
      <c r="AA31" s="280" t="str">
        <f t="shared" si="6"/>
        <v/>
      </c>
      <c r="AB31" s="389" t="str">
        <f t="shared" si="16"/>
        <v/>
      </c>
      <c r="AC31" s="389" t="str">
        <f t="shared" si="17"/>
        <v/>
      </c>
      <c r="AD31" s="390" t="str">
        <f t="shared" si="7"/>
        <v/>
      </c>
      <c r="AE31" s="282">
        <f t="shared" si="18"/>
        <v>0</v>
      </c>
      <c r="AF31" s="359">
        <f t="shared" si="8"/>
        <v>0</v>
      </c>
      <c r="AG31" s="280">
        <f t="shared" si="9"/>
        <v>0</v>
      </c>
      <c r="AH31" s="280">
        <f t="shared" si="10"/>
        <v>0</v>
      </c>
      <c r="AI31" s="280">
        <f>IF(ISBLANK(T31),AI30,IF(COUNTIF(T$2:T31,T31)&gt;1,AI30,1+MAX(AI30,0)))</f>
        <v>1</v>
      </c>
      <c r="AL31" s="391" t="str">
        <f t="shared" si="19"/>
        <v/>
      </c>
      <c r="AM31" s="391" t="str">
        <f t="shared" si="20"/>
        <v/>
      </c>
      <c r="AO31" s="310" t="str">
        <f t="shared" si="11"/>
        <v/>
      </c>
      <c r="AP31" s="310">
        <f>SUM(AO$1:AO31)</f>
        <v>0</v>
      </c>
      <c r="AQ31" s="310">
        <f>SUM(AK$2:AK31)</f>
        <v>0</v>
      </c>
      <c r="AR31" s="310">
        <f>COUNTA(AJ$2:AJ31)</f>
        <v>0</v>
      </c>
      <c r="AS31" s="312"/>
      <c r="AT31" s="312"/>
      <c r="AU31" s="312"/>
      <c r="AV31" s="312"/>
      <c r="AW31" s="312"/>
      <c r="AZ31">
        <v>0</v>
      </c>
      <c r="BA31">
        <v>0</v>
      </c>
    </row>
    <row r="32" spans="1:53" x14ac:dyDescent="0.25">
      <c r="A32">
        <v>101</v>
      </c>
      <c r="B32" t="s">
        <v>65</v>
      </c>
      <c r="C32" t="s">
        <v>675</v>
      </c>
      <c r="D32"/>
      <c r="E32">
        <v>1</v>
      </c>
      <c r="F32">
        <v>4</v>
      </c>
      <c r="G32">
        <v>3</v>
      </c>
      <c r="H32">
        <v>4</v>
      </c>
      <c r="I32">
        <v>3</v>
      </c>
      <c r="J32">
        <v>3</v>
      </c>
      <c r="K32">
        <v>0</v>
      </c>
      <c r="L32">
        <v>0</v>
      </c>
      <c r="M32" t="s">
        <v>856</v>
      </c>
      <c r="N32" s="42"/>
      <c r="O32" s="101">
        <f>IF(ISBLANK(C32),O31,IF(COUNTIF(C$2:C32,C32)&gt;1,O31,1+MAX(O31,0)))</f>
        <v>1</v>
      </c>
      <c r="P32" s="45">
        <f t="shared" si="0"/>
        <v>1</v>
      </c>
      <c r="Q32" s="33" t="str">
        <f t="shared" si="1"/>
        <v/>
      </c>
      <c r="R32" s="33">
        <f t="shared" si="2"/>
        <v>4</v>
      </c>
      <c r="S32" s="33" t="str">
        <f t="shared" si="3"/>
        <v>101_4</v>
      </c>
      <c r="T32" s="35" t="str">
        <f t="shared" si="12"/>
        <v>101AM</v>
      </c>
      <c r="U32" s="35" t="str">
        <f t="shared" si="4"/>
        <v>101AMEW</v>
      </c>
      <c r="V32" s="35" t="str">
        <f t="shared" si="21"/>
        <v>0A</v>
      </c>
      <c r="W32" s="35" t="str">
        <f t="shared" si="13"/>
        <v>101AM0A143</v>
      </c>
      <c r="X32" s="388">
        <f t="shared" si="14"/>
        <v>0</v>
      </c>
      <c r="Y32" s="388">
        <f t="shared" si="15"/>
        <v>0</v>
      </c>
      <c r="Z32" s="280" t="str">
        <f t="shared" si="5"/>
        <v/>
      </c>
      <c r="AA32" s="280" t="str">
        <f t="shared" si="6"/>
        <v/>
      </c>
      <c r="AB32" s="389" t="str">
        <f t="shared" si="16"/>
        <v/>
      </c>
      <c r="AC32" s="389" t="str">
        <f t="shared" si="17"/>
        <v/>
      </c>
      <c r="AD32" s="390" t="str">
        <f t="shared" si="7"/>
        <v/>
      </c>
      <c r="AE32" s="282">
        <f t="shared" si="18"/>
        <v>0</v>
      </c>
      <c r="AF32" s="359">
        <f t="shared" si="8"/>
        <v>0</v>
      </c>
      <c r="AG32" s="280">
        <f t="shared" si="9"/>
        <v>3</v>
      </c>
      <c r="AH32" s="280">
        <f t="shared" si="10"/>
        <v>1</v>
      </c>
      <c r="AI32" s="280">
        <f>IF(ISBLANK(T32),AI31,IF(COUNTIF(T$2:T32,T32)&gt;1,AI31,1+MAX(AI31,0)))</f>
        <v>1</v>
      </c>
      <c r="AL32" s="391" t="str">
        <f t="shared" si="19"/>
        <v/>
      </c>
      <c r="AM32" s="391" t="str">
        <f t="shared" si="20"/>
        <v/>
      </c>
      <c r="AO32" s="310" t="str">
        <f t="shared" si="11"/>
        <v/>
      </c>
      <c r="AP32" s="310">
        <f>SUM(AO$1:AO32)</f>
        <v>0</v>
      </c>
      <c r="AQ32" s="310">
        <f>SUM(AK$2:AK32)</f>
        <v>0</v>
      </c>
      <c r="AR32" s="310">
        <f>COUNTA(AJ$2:AJ32)</f>
        <v>0</v>
      </c>
      <c r="AS32" s="312"/>
      <c r="AT32" s="312"/>
      <c r="AU32" s="312"/>
      <c r="AV32" s="312"/>
      <c r="AW32" s="312"/>
      <c r="AZ32">
        <v>0</v>
      </c>
      <c r="BA32">
        <v>0</v>
      </c>
    </row>
    <row r="33" spans="1:53" x14ac:dyDescent="0.25">
      <c r="A33">
        <v>101</v>
      </c>
      <c r="B33" t="s">
        <v>65</v>
      </c>
      <c r="C33" t="s">
        <v>675</v>
      </c>
      <c r="D33"/>
      <c r="E33">
        <v>1</v>
      </c>
      <c r="F33">
        <v>4</v>
      </c>
      <c r="G33">
        <v>4</v>
      </c>
      <c r="H33">
        <v>1</v>
      </c>
      <c r="I33">
        <v>0</v>
      </c>
      <c r="J33">
        <v>0</v>
      </c>
      <c r="K33">
        <v>0</v>
      </c>
      <c r="L33">
        <v>1</v>
      </c>
      <c r="M33" t="s">
        <v>856</v>
      </c>
      <c r="N33" s="42"/>
      <c r="O33" s="101">
        <f>IF(ISBLANK(C33),O32,IF(COUNTIF(C$2:C33,C33)&gt;1,O32,1+MAX(O32,0)))</f>
        <v>1</v>
      </c>
      <c r="P33" s="45">
        <f t="shared" si="0"/>
        <v>1</v>
      </c>
      <c r="Q33" s="33" t="str">
        <f t="shared" si="1"/>
        <v/>
      </c>
      <c r="R33" s="33">
        <f t="shared" si="2"/>
        <v>4</v>
      </c>
      <c r="S33" s="33" t="str">
        <f t="shared" si="3"/>
        <v>101_4</v>
      </c>
      <c r="T33" s="35" t="str">
        <f t="shared" si="12"/>
        <v>101AM</v>
      </c>
      <c r="U33" s="35" t="str">
        <f t="shared" si="4"/>
        <v>101AMEW</v>
      </c>
      <c r="V33" s="35" t="str">
        <f t="shared" si="21"/>
        <v>0A</v>
      </c>
      <c r="W33" s="35" t="str">
        <f t="shared" si="13"/>
        <v>101AM0A144</v>
      </c>
      <c r="X33" s="388">
        <f t="shared" si="14"/>
        <v>0</v>
      </c>
      <c r="Y33" s="388">
        <f t="shared" si="15"/>
        <v>1</v>
      </c>
      <c r="Z33" s="280" t="str">
        <f t="shared" si="5"/>
        <v/>
      </c>
      <c r="AA33" s="280" t="str">
        <f t="shared" si="6"/>
        <v/>
      </c>
      <c r="AB33" s="389" t="str">
        <f t="shared" si="16"/>
        <v/>
      </c>
      <c r="AC33" s="389" t="str">
        <f t="shared" si="17"/>
        <v/>
      </c>
      <c r="AD33" s="390" t="str">
        <f t="shared" si="7"/>
        <v/>
      </c>
      <c r="AE33" s="282">
        <f t="shared" si="18"/>
        <v>0</v>
      </c>
      <c r="AF33" s="359">
        <f t="shared" si="8"/>
        <v>0</v>
      </c>
      <c r="AG33" s="280">
        <f t="shared" si="9"/>
        <v>0</v>
      </c>
      <c r="AH33" s="280">
        <f t="shared" si="10"/>
        <v>0</v>
      </c>
      <c r="AI33" s="280">
        <f>IF(ISBLANK(T33),AI32,IF(COUNTIF(T$2:T33,T33)&gt;1,AI32,1+MAX(AI32,0)))</f>
        <v>1</v>
      </c>
      <c r="AL33" s="391" t="str">
        <f t="shared" si="19"/>
        <v/>
      </c>
      <c r="AM33" s="391" t="str">
        <f t="shared" si="20"/>
        <v/>
      </c>
      <c r="AO33" s="310" t="str">
        <f t="shared" si="11"/>
        <v/>
      </c>
      <c r="AP33" s="310">
        <f>SUM(AO$1:AO33)</f>
        <v>0</v>
      </c>
      <c r="AQ33" s="310">
        <f>SUM(AK$2:AK33)</f>
        <v>0</v>
      </c>
      <c r="AR33" s="310">
        <f>COUNTA(AJ$2:AJ33)</f>
        <v>0</v>
      </c>
      <c r="AS33" s="312"/>
      <c r="AT33" s="312"/>
      <c r="AU33" s="312"/>
      <c r="AV33" s="312"/>
      <c r="AW33" s="312"/>
      <c r="AZ33">
        <v>0</v>
      </c>
      <c r="BA33">
        <v>1</v>
      </c>
    </row>
    <row r="34" spans="1:53" x14ac:dyDescent="0.25">
      <c r="A34">
        <v>101</v>
      </c>
      <c r="B34" t="s">
        <v>66</v>
      </c>
      <c r="C34" t="s">
        <v>857</v>
      </c>
      <c r="D34"/>
      <c r="E34">
        <v>1</v>
      </c>
      <c r="F34">
        <v>1</v>
      </c>
      <c r="G34">
        <v>1</v>
      </c>
      <c r="H34">
        <v>3</v>
      </c>
      <c r="I34">
        <v>1</v>
      </c>
      <c r="J34">
        <v>3</v>
      </c>
      <c r="K34">
        <v>0</v>
      </c>
      <c r="L34">
        <v>0</v>
      </c>
      <c r="M34"/>
      <c r="N34" s="42"/>
      <c r="O34" s="101">
        <f>IF(ISBLANK(C34),O33,IF(COUNTIF(C$2:C34,C34)&gt;1,O33,1+MAX(O33,0)))</f>
        <v>2</v>
      </c>
      <c r="P34" s="45">
        <f t="shared" si="0"/>
        <v>1</v>
      </c>
      <c r="Q34" s="33" t="str">
        <f t="shared" si="1"/>
        <v/>
      </c>
      <c r="R34" s="33">
        <f t="shared" si="2"/>
        <v>9</v>
      </c>
      <c r="S34" s="33" t="str">
        <f t="shared" si="3"/>
        <v>101_9</v>
      </c>
      <c r="T34" s="35" t="str">
        <f t="shared" si="12"/>
        <v>101PM</v>
      </c>
      <c r="U34" s="35" t="str">
        <f t="shared" si="4"/>
        <v>101PMNS</v>
      </c>
      <c r="V34" s="35" t="str">
        <f t="shared" si="21"/>
        <v>0B</v>
      </c>
      <c r="W34" s="35" t="str">
        <f t="shared" si="13"/>
        <v>101PM0B111</v>
      </c>
      <c r="X34" s="388">
        <f t="shared" si="14"/>
        <v>0</v>
      </c>
      <c r="Y34" s="388">
        <f t="shared" si="15"/>
        <v>0</v>
      </c>
      <c r="Z34" s="280" t="str">
        <f t="shared" si="5"/>
        <v/>
      </c>
      <c r="AA34" s="280" t="str">
        <f t="shared" si="6"/>
        <v/>
      </c>
      <c r="AB34" s="389" t="str">
        <f t="shared" si="16"/>
        <v/>
      </c>
      <c r="AC34" s="389" t="str">
        <f t="shared" si="17"/>
        <v/>
      </c>
      <c r="AD34" s="390" t="str">
        <f t="shared" si="7"/>
        <v/>
      </c>
      <c r="AE34" s="282">
        <f t="shared" si="18"/>
        <v>0</v>
      </c>
      <c r="AF34" s="359">
        <f t="shared" si="8"/>
        <v>0</v>
      </c>
      <c r="AG34" s="280">
        <f t="shared" si="9"/>
        <v>0</v>
      </c>
      <c r="AH34" s="280">
        <f t="shared" si="10"/>
        <v>0</v>
      </c>
      <c r="AI34" s="280">
        <f>IF(ISBLANK(T34),AI33,IF(COUNTIF(T$2:T34,T34)&gt;1,AI33,1+MAX(AI33,0)))</f>
        <v>2</v>
      </c>
      <c r="AL34" s="391" t="str">
        <f t="shared" si="19"/>
        <v/>
      </c>
      <c r="AM34" s="391" t="str">
        <f t="shared" si="20"/>
        <v/>
      </c>
      <c r="AO34" s="310" t="str">
        <f t="shared" si="11"/>
        <v/>
      </c>
      <c r="AP34" s="310">
        <f>SUM(AO$1:AO34)</f>
        <v>0</v>
      </c>
      <c r="AQ34" s="310">
        <f>SUM(AK$2:AK34)</f>
        <v>0</v>
      </c>
      <c r="AR34" s="310">
        <f>COUNTA(AJ$2:AJ34)</f>
        <v>0</v>
      </c>
      <c r="AS34" s="312"/>
      <c r="AT34" s="312"/>
      <c r="AU34" s="312"/>
      <c r="AV34" s="312"/>
      <c r="AW34" s="312"/>
      <c r="AZ34">
        <v>0</v>
      </c>
      <c r="BA34">
        <v>0</v>
      </c>
    </row>
    <row r="35" spans="1:53" x14ac:dyDescent="0.25">
      <c r="A35">
        <v>101</v>
      </c>
      <c r="B35" t="s">
        <v>66</v>
      </c>
      <c r="C35" t="s">
        <v>857</v>
      </c>
      <c r="D35"/>
      <c r="E35">
        <v>1</v>
      </c>
      <c r="F35">
        <v>1</v>
      </c>
      <c r="G35">
        <v>2</v>
      </c>
      <c r="H35">
        <v>2</v>
      </c>
      <c r="I35">
        <v>1</v>
      </c>
      <c r="J35">
        <v>2</v>
      </c>
      <c r="K35">
        <v>2</v>
      </c>
      <c r="L35">
        <v>2</v>
      </c>
      <c r="M35"/>
      <c r="N35" s="42"/>
      <c r="O35" s="101">
        <f>IF(ISBLANK(C35),O34,IF(COUNTIF(C$2:C35,C35)&gt;1,O34,1+MAX(O34,0)))</f>
        <v>2</v>
      </c>
      <c r="P35" s="45">
        <f t="shared" si="0"/>
        <v>1</v>
      </c>
      <c r="Q35" s="33" t="str">
        <f t="shared" si="1"/>
        <v/>
      </c>
      <c r="R35" s="33">
        <f t="shared" si="2"/>
        <v>9</v>
      </c>
      <c r="S35" s="33" t="str">
        <f t="shared" si="3"/>
        <v>101_9</v>
      </c>
      <c r="T35" s="35" t="str">
        <f t="shared" si="12"/>
        <v>101PM</v>
      </c>
      <c r="U35" s="35" t="str">
        <f t="shared" si="4"/>
        <v>101PMNS</v>
      </c>
      <c r="V35" s="35" t="str">
        <f t="shared" si="21"/>
        <v>0B</v>
      </c>
      <c r="W35" s="35" t="str">
        <f t="shared" si="13"/>
        <v>101PM0B112</v>
      </c>
      <c r="X35" s="388">
        <f t="shared" si="14"/>
        <v>2</v>
      </c>
      <c r="Y35" s="388">
        <f t="shared" si="15"/>
        <v>2</v>
      </c>
      <c r="Z35" s="280" t="str">
        <f t="shared" si="5"/>
        <v/>
      </c>
      <c r="AA35" s="280" t="str">
        <f t="shared" si="6"/>
        <v/>
      </c>
      <c r="AB35" s="389" t="str">
        <f t="shared" si="16"/>
        <v/>
      </c>
      <c r="AC35" s="389" t="str">
        <f t="shared" si="17"/>
        <v/>
      </c>
      <c r="AD35" s="390" t="str">
        <f t="shared" si="7"/>
        <v/>
      </c>
      <c r="AE35" s="282">
        <f t="shared" si="18"/>
        <v>0</v>
      </c>
      <c r="AF35" s="359">
        <f t="shared" si="8"/>
        <v>0</v>
      </c>
      <c r="AG35" s="280">
        <f t="shared" si="9"/>
        <v>0</v>
      </c>
      <c r="AH35" s="280">
        <f t="shared" si="10"/>
        <v>0</v>
      </c>
      <c r="AI35" s="280">
        <f>IF(ISBLANK(T35),AI34,IF(COUNTIF(T$2:T35,T35)&gt;1,AI34,1+MAX(AI34,0)))</f>
        <v>2</v>
      </c>
      <c r="AL35" s="391" t="str">
        <f t="shared" si="19"/>
        <v/>
      </c>
      <c r="AM35" s="391" t="str">
        <f t="shared" si="20"/>
        <v/>
      </c>
      <c r="AO35" s="310" t="str">
        <f t="shared" si="11"/>
        <v/>
      </c>
      <c r="AP35" s="310">
        <f>SUM(AO$1:AO35)</f>
        <v>0</v>
      </c>
      <c r="AQ35" s="310">
        <f>SUM(AK$2:AK35)</f>
        <v>0</v>
      </c>
      <c r="AR35" s="310">
        <f>COUNTA(AJ$2:AJ35)</f>
        <v>0</v>
      </c>
      <c r="AS35" s="312"/>
      <c r="AT35" s="312"/>
      <c r="AU35" s="312"/>
      <c r="AV35" s="312"/>
      <c r="AW35" s="312"/>
      <c r="AZ35">
        <v>2</v>
      </c>
      <c r="BA35">
        <v>2</v>
      </c>
    </row>
    <row r="36" spans="1:53" x14ac:dyDescent="0.25">
      <c r="A36">
        <v>101</v>
      </c>
      <c r="B36" t="s">
        <v>66</v>
      </c>
      <c r="C36" t="s">
        <v>857</v>
      </c>
      <c r="D36"/>
      <c r="E36">
        <v>1</v>
      </c>
      <c r="F36">
        <v>1</v>
      </c>
      <c r="G36">
        <v>3</v>
      </c>
      <c r="H36">
        <v>2</v>
      </c>
      <c r="I36">
        <v>0</v>
      </c>
      <c r="J36">
        <v>1</v>
      </c>
      <c r="K36">
        <v>0</v>
      </c>
      <c r="L36">
        <v>1</v>
      </c>
      <c r="M36"/>
      <c r="N36" s="42"/>
      <c r="O36" s="101">
        <f>IF(ISBLANK(C36),O35,IF(COUNTIF(C$2:C36,C36)&gt;1,O35,1+MAX(O35,0)))</f>
        <v>2</v>
      </c>
      <c r="P36" s="45">
        <f t="shared" si="0"/>
        <v>1</v>
      </c>
      <c r="Q36" s="33" t="str">
        <f t="shared" si="1"/>
        <v/>
      </c>
      <c r="R36" s="33">
        <f t="shared" si="2"/>
        <v>9</v>
      </c>
      <c r="S36" s="33" t="str">
        <f t="shared" si="3"/>
        <v>101_9</v>
      </c>
      <c r="T36" s="35" t="str">
        <f t="shared" si="12"/>
        <v>101PM</v>
      </c>
      <c r="U36" s="35" t="str">
        <f t="shared" si="4"/>
        <v>101PMEW</v>
      </c>
      <c r="V36" s="35" t="str">
        <f t="shared" si="21"/>
        <v>0B</v>
      </c>
      <c r="W36" s="35" t="str">
        <f t="shared" si="13"/>
        <v>101PM0B113</v>
      </c>
      <c r="X36" s="388">
        <f t="shared" si="14"/>
        <v>0</v>
      </c>
      <c r="Y36" s="388">
        <f t="shared" si="15"/>
        <v>1</v>
      </c>
      <c r="Z36" s="280" t="str">
        <f t="shared" si="5"/>
        <v/>
      </c>
      <c r="AA36" s="280" t="str">
        <f t="shared" si="6"/>
        <v/>
      </c>
      <c r="AB36" s="389" t="str">
        <f t="shared" si="16"/>
        <v/>
      </c>
      <c r="AC36" s="389" t="str">
        <f t="shared" si="17"/>
        <v/>
      </c>
      <c r="AD36" s="390" t="str">
        <f t="shared" si="7"/>
        <v/>
      </c>
      <c r="AE36" s="282">
        <f t="shared" si="18"/>
        <v>0</v>
      </c>
      <c r="AF36" s="359">
        <f t="shared" si="8"/>
        <v>0</v>
      </c>
      <c r="AG36" s="280">
        <f t="shared" si="9"/>
        <v>0</v>
      </c>
      <c r="AH36" s="280">
        <f t="shared" si="10"/>
        <v>0</v>
      </c>
      <c r="AI36" s="280">
        <f>IF(ISBLANK(T36),AI35,IF(COUNTIF(T$2:T36,T36)&gt;1,AI35,1+MAX(AI35,0)))</f>
        <v>2</v>
      </c>
      <c r="AL36" s="391" t="str">
        <f t="shared" si="19"/>
        <v/>
      </c>
      <c r="AM36" s="391" t="str">
        <f t="shared" si="20"/>
        <v/>
      </c>
      <c r="AO36" s="310" t="str">
        <f t="shared" si="11"/>
        <v/>
      </c>
      <c r="AP36" s="310">
        <f>SUM(AO$1:AO36)</f>
        <v>0</v>
      </c>
      <c r="AQ36" s="310">
        <f>SUM(AK$2:AK36)</f>
        <v>0</v>
      </c>
      <c r="AR36" s="310">
        <f>COUNTA(AJ$2:AJ36)</f>
        <v>0</v>
      </c>
      <c r="AS36" s="312"/>
      <c r="AT36" s="312"/>
      <c r="AU36" s="312"/>
      <c r="AV36" s="312"/>
      <c r="AW36" s="312"/>
      <c r="AZ36">
        <v>0</v>
      </c>
      <c r="BA36">
        <v>1</v>
      </c>
    </row>
    <row r="37" spans="1:53" x14ac:dyDescent="0.25">
      <c r="A37">
        <v>101</v>
      </c>
      <c r="B37" t="s">
        <v>66</v>
      </c>
      <c r="C37" t="s">
        <v>857</v>
      </c>
      <c r="D37"/>
      <c r="E37">
        <v>1</v>
      </c>
      <c r="F37">
        <v>1</v>
      </c>
      <c r="G37">
        <v>4</v>
      </c>
      <c r="H37">
        <v>2</v>
      </c>
      <c r="I37">
        <v>0</v>
      </c>
      <c r="J37">
        <v>1</v>
      </c>
      <c r="K37">
        <v>0</v>
      </c>
      <c r="L37">
        <v>0</v>
      </c>
      <c r="M37"/>
      <c r="N37" s="42"/>
      <c r="O37" s="101">
        <f>IF(ISBLANK(C37),O36,IF(COUNTIF(C$2:C37,C37)&gt;1,O36,1+MAX(O36,0)))</f>
        <v>2</v>
      </c>
      <c r="P37" s="45">
        <f t="shared" si="0"/>
        <v>1</v>
      </c>
      <c r="Q37" s="33" t="str">
        <f t="shared" si="1"/>
        <v/>
      </c>
      <c r="R37" s="33">
        <f t="shared" si="2"/>
        <v>9</v>
      </c>
      <c r="S37" s="33" t="str">
        <f t="shared" si="3"/>
        <v>101_9</v>
      </c>
      <c r="T37" s="35" t="str">
        <f t="shared" si="12"/>
        <v>101PM</v>
      </c>
      <c r="U37" s="35" t="str">
        <f t="shared" si="4"/>
        <v>101PMEW</v>
      </c>
      <c r="V37" s="35" t="str">
        <f t="shared" si="21"/>
        <v>0B</v>
      </c>
      <c r="W37" s="35" t="str">
        <f t="shared" si="13"/>
        <v>101PM0B114</v>
      </c>
      <c r="X37" s="388">
        <f t="shared" si="14"/>
        <v>0</v>
      </c>
      <c r="Y37" s="388">
        <f t="shared" si="15"/>
        <v>0</v>
      </c>
      <c r="Z37" s="280" t="str">
        <f t="shared" si="5"/>
        <v/>
      </c>
      <c r="AA37" s="280" t="str">
        <f t="shared" si="6"/>
        <v/>
      </c>
      <c r="AB37" s="389" t="str">
        <f t="shared" si="16"/>
        <v/>
      </c>
      <c r="AC37" s="389" t="str">
        <f t="shared" si="17"/>
        <v/>
      </c>
      <c r="AD37" s="390" t="str">
        <f t="shared" si="7"/>
        <v/>
      </c>
      <c r="AE37" s="282">
        <f t="shared" si="18"/>
        <v>0</v>
      </c>
      <c r="AF37" s="359">
        <f t="shared" si="8"/>
        <v>0</v>
      </c>
      <c r="AG37" s="280">
        <f t="shared" si="9"/>
        <v>0</v>
      </c>
      <c r="AH37" s="280">
        <f t="shared" si="10"/>
        <v>0</v>
      </c>
      <c r="AI37" s="280">
        <f>IF(ISBLANK(T37),AI36,IF(COUNTIF(T$2:T37,T37)&gt;1,AI36,1+MAX(AI36,0)))</f>
        <v>2</v>
      </c>
      <c r="AL37" s="391" t="str">
        <f t="shared" si="19"/>
        <v/>
      </c>
      <c r="AM37" s="391" t="str">
        <f t="shared" si="20"/>
        <v/>
      </c>
      <c r="AO37" s="310" t="str">
        <f t="shared" si="11"/>
        <v/>
      </c>
      <c r="AP37" s="310">
        <f>SUM(AO$1:AO37)</f>
        <v>0</v>
      </c>
      <c r="AQ37" s="310">
        <f>SUM(AK$2:AK37)</f>
        <v>0</v>
      </c>
      <c r="AR37" s="310">
        <f>COUNTA(AJ$2:AJ37)</f>
        <v>0</v>
      </c>
      <c r="AS37" s="312"/>
      <c r="AT37" s="312"/>
      <c r="AU37" s="312"/>
      <c r="AV37" s="312"/>
      <c r="AW37" s="312"/>
      <c r="AZ37">
        <v>0</v>
      </c>
      <c r="BA37">
        <v>0</v>
      </c>
    </row>
    <row r="38" spans="1:53" x14ac:dyDescent="0.25">
      <c r="A38">
        <v>101</v>
      </c>
      <c r="B38" t="s">
        <v>66</v>
      </c>
      <c r="C38" t="s">
        <v>857</v>
      </c>
      <c r="D38"/>
      <c r="E38">
        <v>1</v>
      </c>
      <c r="F38">
        <v>2</v>
      </c>
      <c r="G38">
        <v>1</v>
      </c>
      <c r="H38">
        <v>2</v>
      </c>
      <c r="I38">
        <v>0</v>
      </c>
      <c r="J38">
        <v>0</v>
      </c>
      <c r="K38">
        <v>0</v>
      </c>
      <c r="L38">
        <v>0</v>
      </c>
      <c r="M38"/>
      <c r="N38" s="42"/>
      <c r="O38" s="101">
        <f>IF(ISBLANK(C38),O37,IF(COUNTIF(C$2:C38,C38)&gt;1,O37,1+MAX(O37,0)))</f>
        <v>2</v>
      </c>
      <c r="P38" s="45">
        <f t="shared" si="0"/>
        <v>1</v>
      </c>
      <c r="Q38" s="33" t="str">
        <f t="shared" si="1"/>
        <v/>
      </c>
      <c r="R38" s="33">
        <f t="shared" si="2"/>
        <v>10</v>
      </c>
      <c r="S38" s="33" t="str">
        <f t="shared" si="3"/>
        <v>101_10</v>
      </c>
      <c r="T38" s="35" t="str">
        <f t="shared" si="12"/>
        <v>101PM</v>
      </c>
      <c r="U38" s="35" t="str">
        <f t="shared" si="4"/>
        <v>101PMNS</v>
      </c>
      <c r="V38" s="35" t="str">
        <f t="shared" si="21"/>
        <v>0B</v>
      </c>
      <c r="W38" s="35" t="str">
        <f t="shared" si="13"/>
        <v>101PM0B121</v>
      </c>
      <c r="X38" s="388">
        <f t="shared" si="14"/>
        <v>0</v>
      </c>
      <c r="Y38" s="388">
        <f t="shared" si="15"/>
        <v>0</v>
      </c>
      <c r="Z38" s="280" t="str">
        <f t="shared" si="5"/>
        <v/>
      </c>
      <c r="AA38" s="280" t="str">
        <f t="shared" si="6"/>
        <v/>
      </c>
      <c r="AB38" s="389" t="str">
        <f t="shared" si="16"/>
        <v/>
      </c>
      <c r="AC38" s="389" t="str">
        <f t="shared" si="17"/>
        <v/>
      </c>
      <c r="AD38" s="390" t="str">
        <f t="shared" si="7"/>
        <v/>
      </c>
      <c r="AE38" s="282">
        <f t="shared" si="18"/>
        <v>0</v>
      </c>
      <c r="AF38" s="359">
        <f t="shared" si="8"/>
        <v>0</v>
      </c>
      <c r="AG38" s="280">
        <f t="shared" si="9"/>
        <v>0</v>
      </c>
      <c r="AH38" s="280">
        <f t="shared" si="10"/>
        <v>0</v>
      </c>
      <c r="AI38" s="280">
        <f>IF(ISBLANK(T38),AI37,IF(COUNTIF(T$2:T38,T38)&gt;1,AI37,1+MAX(AI37,0)))</f>
        <v>2</v>
      </c>
      <c r="AL38" s="391" t="str">
        <f t="shared" si="19"/>
        <v/>
      </c>
      <c r="AM38" s="391" t="str">
        <f t="shared" si="20"/>
        <v/>
      </c>
      <c r="AO38" s="310" t="str">
        <f t="shared" si="11"/>
        <v/>
      </c>
      <c r="AP38" s="310">
        <f>SUM(AO$1:AO38)</f>
        <v>0</v>
      </c>
      <c r="AQ38" s="310">
        <f>SUM(AK$2:AK38)</f>
        <v>0</v>
      </c>
      <c r="AR38" s="310">
        <f>COUNTA(AJ$2:AJ38)</f>
        <v>0</v>
      </c>
      <c r="AS38" s="312"/>
      <c r="AT38" s="312"/>
      <c r="AU38" s="312"/>
      <c r="AV38" s="312"/>
      <c r="AW38" s="312"/>
      <c r="AZ38">
        <v>0</v>
      </c>
      <c r="BA38">
        <v>0</v>
      </c>
    </row>
    <row r="39" spans="1:53" x14ac:dyDescent="0.25">
      <c r="A39">
        <v>101</v>
      </c>
      <c r="B39" t="s">
        <v>66</v>
      </c>
      <c r="C39" t="s">
        <v>857</v>
      </c>
      <c r="D39"/>
      <c r="E39">
        <v>1</v>
      </c>
      <c r="F39">
        <v>2</v>
      </c>
      <c r="G39">
        <v>2</v>
      </c>
      <c r="H39">
        <v>4</v>
      </c>
      <c r="I39">
        <v>1</v>
      </c>
      <c r="J39">
        <v>0</v>
      </c>
      <c r="K39">
        <v>0</v>
      </c>
      <c r="L39">
        <v>3</v>
      </c>
      <c r="M39"/>
      <c r="N39" s="42"/>
      <c r="O39" s="101">
        <f>IF(ISBLANK(C39),O38,IF(COUNTIF(C$2:C39,C39)&gt;1,O38,1+MAX(O38,0)))</f>
        <v>2</v>
      </c>
      <c r="P39" s="45">
        <f t="shared" si="0"/>
        <v>1</v>
      </c>
      <c r="Q39" s="33" t="str">
        <f t="shared" si="1"/>
        <v/>
      </c>
      <c r="R39" s="33">
        <f t="shared" si="2"/>
        <v>10</v>
      </c>
      <c r="S39" s="33" t="str">
        <f t="shared" si="3"/>
        <v>101_10</v>
      </c>
      <c r="T39" s="35" t="str">
        <f t="shared" si="12"/>
        <v>101PM</v>
      </c>
      <c r="U39" s="35" t="str">
        <f t="shared" si="4"/>
        <v>101PMNS</v>
      </c>
      <c r="V39" s="35" t="str">
        <f t="shared" si="21"/>
        <v>0B</v>
      </c>
      <c r="W39" s="35" t="str">
        <f t="shared" si="13"/>
        <v>101PM0B122</v>
      </c>
      <c r="X39" s="388">
        <f t="shared" si="14"/>
        <v>0</v>
      </c>
      <c r="Y39" s="388">
        <f t="shared" si="15"/>
        <v>3</v>
      </c>
      <c r="Z39" s="280" t="str">
        <f t="shared" si="5"/>
        <v/>
      </c>
      <c r="AA39" s="280" t="str">
        <f t="shared" si="6"/>
        <v/>
      </c>
      <c r="AB39" s="389" t="str">
        <f t="shared" si="16"/>
        <v/>
      </c>
      <c r="AC39" s="389" t="str">
        <f t="shared" si="17"/>
        <v/>
      </c>
      <c r="AD39" s="390" t="str">
        <f t="shared" si="7"/>
        <v/>
      </c>
      <c r="AE39" s="282">
        <f t="shared" si="18"/>
        <v>0</v>
      </c>
      <c r="AF39" s="359">
        <f t="shared" si="8"/>
        <v>0</v>
      </c>
      <c r="AG39" s="280">
        <f t="shared" si="9"/>
        <v>0</v>
      </c>
      <c r="AH39" s="280">
        <f t="shared" si="10"/>
        <v>0</v>
      </c>
      <c r="AI39" s="280">
        <f>IF(ISBLANK(T39),AI38,IF(COUNTIF(T$2:T39,T39)&gt;1,AI38,1+MAX(AI38,0)))</f>
        <v>2</v>
      </c>
      <c r="AL39" s="391" t="str">
        <f t="shared" si="19"/>
        <v/>
      </c>
      <c r="AM39" s="391" t="str">
        <f t="shared" si="20"/>
        <v/>
      </c>
      <c r="AO39" s="310" t="str">
        <f t="shared" si="11"/>
        <v/>
      </c>
      <c r="AP39" s="310">
        <f>SUM(AO$1:AO39)</f>
        <v>0</v>
      </c>
      <c r="AQ39" s="310">
        <f>SUM(AK$2:AK39)</f>
        <v>0</v>
      </c>
      <c r="AR39" s="310">
        <f>COUNTA(AJ$2:AJ39)</f>
        <v>0</v>
      </c>
      <c r="AS39" s="312"/>
      <c r="AT39" s="312"/>
      <c r="AU39" s="312"/>
      <c r="AV39" s="312"/>
      <c r="AW39" s="312"/>
      <c r="AZ39">
        <v>0</v>
      </c>
      <c r="BA39">
        <v>3</v>
      </c>
    </row>
    <row r="40" spans="1:53" x14ac:dyDescent="0.25">
      <c r="A40">
        <v>101</v>
      </c>
      <c r="B40" t="s">
        <v>66</v>
      </c>
      <c r="C40" t="s">
        <v>857</v>
      </c>
      <c r="D40"/>
      <c r="E40">
        <v>1</v>
      </c>
      <c r="F40">
        <v>2</v>
      </c>
      <c r="G40">
        <v>3</v>
      </c>
      <c r="H40">
        <v>2</v>
      </c>
      <c r="I40">
        <v>0</v>
      </c>
      <c r="J40">
        <v>1</v>
      </c>
      <c r="K40">
        <v>0</v>
      </c>
      <c r="L40">
        <v>1</v>
      </c>
      <c r="M40"/>
      <c r="N40" s="42"/>
      <c r="O40" s="101">
        <f>IF(ISBLANK(C40),O39,IF(COUNTIF(C$2:C40,C40)&gt;1,O39,1+MAX(O39,0)))</f>
        <v>2</v>
      </c>
      <c r="P40" s="45">
        <f t="shared" si="0"/>
        <v>1</v>
      </c>
      <c r="Q40" s="33" t="str">
        <f t="shared" si="1"/>
        <v/>
      </c>
      <c r="R40" s="33">
        <f t="shared" si="2"/>
        <v>10</v>
      </c>
      <c r="S40" s="33" t="str">
        <f t="shared" si="3"/>
        <v>101_10</v>
      </c>
      <c r="T40" s="35" t="str">
        <f t="shared" si="12"/>
        <v>101PM</v>
      </c>
      <c r="U40" s="35" t="str">
        <f t="shared" si="4"/>
        <v>101PMEW</v>
      </c>
      <c r="V40" s="35" t="str">
        <f t="shared" si="21"/>
        <v>0B</v>
      </c>
      <c r="W40" s="35" t="str">
        <f t="shared" si="13"/>
        <v>101PM0B123</v>
      </c>
      <c r="X40" s="388">
        <f t="shared" si="14"/>
        <v>0</v>
      </c>
      <c r="Y40" s="388">
        <f t="shared" si="15"/>
        <v>1</v>
      </c>
      <c r="Z40" s="280" t="str">
        <f t="shared" si="5"/>
        <v/>
      </c>
      <c r="AA40" s="280" t="str">
        <f t="shared" si="6"/>
        <v/>
      </c>
      <c r="AB40" s="389" t="str">
        <f t="shared" si="16"/>
        <v/>
      </c>
      <c r="AC40" s="389" t="str">
        <f t="shared" si="17"/>
        <v/>
      </c>
      <c r="AD40" s="390" t="str">
        <f t="shared" si="7"/>
        <v/>
      </c>
      <c r="AE40" s="282">
        <f t="shared" si="18"/>
        <v>0</v>
      </c>
      <c r="AF40" s="359">
        <f t="shared" si="8"/>
        <v>0</v>
      </c>
      <c r="AG40" s="280">
        <f t="shared" si="9"/>
        <v>0</v>
      </c>
      <c r="AH40" s="280">
        <f t="shared" si="10"/>
        <v>0</v>
      </c>
      <c r="AI40" s="280">
        <f>IF(ISBLANK(T40),AI39,IF(COUNTIF(T$2:T40,T40)&gt;1,AI39,1+MAX(AI39,0)))</f>
        <v>2</v>
      </c>
      <c r="AL40" s="391" t="str">
        <f t="shared" si="19"/>
        <v/>
      </c>
      <c r="AM40" s="391" t="str">
        <f t="shared" si="20"/>
        <v/>
      </c>
      <c r="AO40" s="310" t="str">
        <f t="shared" si="11"/>
        <v/>
      </c>
      <c r="AP40" s="310">
        <f>SUM(AO$1:AO40)</f>
        <v>0</v>
      </c>
      <c r="AQ40" s="310">
        <f>SUM(AK$2:AK40)</f>
        <v>0</v>
      </c>
      <c r="AR40" s="310">
        <f>COUNTA(AJ$2:AJ40)</f>
        <v>0</v>
      </c>
      <c r="AS40" s="312"/>
      <c r="AT40" s="312"/>
      <c r="AU40" s="312"/>
      <c r="AV40" s="312"/>
      <c r="AW40" s="312"/>
      <c r="AZ40">
        <v>0</v>
      </c>
      <c r="BA40">
        <v>1</v>
      </c>
    </row>
    <row r="41" spans="1:53" x14ac:dyDescent="0.25">
      <c r="A41">
        <v>101</v>
      </c>
      <c r="B41" t="s">
        <v>66</v>
      </c>
      <c r="C41" t="s">
        <v>857</v>
      </c>
      <c r="D41"/>
      <c r="E41">
        <v>1</v>
      </c>
      <c r="F41">
        <v>2</v>
      </c>
      <c r="G41">
        <v>4</v>
      </c>
      <c r="H41">
        <v>4</v>
      </c>
      <c r="I41">
        <v>0</v>
      </c>
      <c r="J41">
        <v>2</v>
      </c>
      <c r="K41">
        <v>1</v>
      </c>
      <c r="L41">
        <v>1</v>
      </c>
      <c r="M41"/>
      <c r="N41" s="42"/>
      <c r="O41" s="101">
        <f>IF(ISBLANK(C41),O40,IF(COUNTIF(C$2:C41,C41)&gt;1,O40,1+MAX(O40,0)))</f>
        <v>2</v>
      </c>
      <c r="P41" s="45">
        <f t="shared" si="0"/>
        <v>1</v>
      </c>
      <c r="Q41" s="33" t="str">
        <f t="shared" si="1"/>
        <v/>
      </c>
      <c r="R41" s="33">
        <f t="shared" si="2"/>
        <v>10</v>
      </c>
      <c r="S41" s="33" t="str">
        <f t="shared" si="3"/>
        <v>101_10</v>
      </c>
      <c r="T41" s="35" t="str">
        <f t="shared" si="12"/>
        <v>101PM</v>
      </c>
      <c r="U41" s="35" t="str">
        <f t="shared" si="4"/>
        <v>101PMEW</v>
      </c>
      <c r="V41" s="35" t="str">
        <f t="shared" si="21"/>
        <v>0B</v>
      </c>
      <c r="W41" s="35" t="str">
        <f t="shared" si="13"/>
        <v>101PM0B124</v>
      </c>
      <c r="X41" s="388">
        <f t="shared" si="14"/>
        <v>1</v>
      </c>
      <c r="Y41" s="388">
        <f t="shared" si="15"/>
        <v>1</v>
      </c>
      <c r="Z41" s="280" t="str">
        <f t="shared" si="5"/>
        <v/>
      </c>
      <c r="AA41" s="280" t="str">
        <f t="shared" si="6"/>
        <v/>
      </c>
      <c r="AB41" s="389" t="str">
        <f t="shared" si="16"/>
        <v/>
      </c>
      <c r="AC41" s="389" t="str">
        <f t="shared" si="17"/>
        <v/>
      </c>
      <c r="AD41" s="390" t="str">
        <f t="shared" si="7"/>
        <v/>
      </c>
      <c r="AE41" s="282">
        <f t="shared" si="18"/>
        <v>0</v>
      </c>
      <c r="AF41" s="359">
        <f t="shared" si="8"/>
        <v>0</v>
      </c>
      <c r="AG41" s="280">
        <f t="shared" si="9"/>
        <v>0</v>
      </c>
      <c r="AH41" s="280">
        <f t="shared" si="10"/>
        <v>0</v>
      </c>
      <c r="AI41" s="280">
        <f>IF(ISBLANK(T41),AI40,IF(COUNTIF(T$2:T41,T41)&gt;1,AI40,1+MAX(AI40,0)))</f>
        <v>2</v>
      </c>
      <c r="AL41" s="391" t="str">
        <f t="shared" si="19"/>
        <v/>
      </c>
      <c r="AM41" s="391" t="str">
        <f t="shared" si="20"/>
        <v/>
      </c>
      <c r="AO41" s="310" t="str">
        <f t="shared" si="11"/>
        <v/>
      </c>
      <c r="AP41" s="310">
        <f>SUM(AO$1:AO41)</f>
        <v>0</v>
      </c>
      <c r="AQ41" s="310">
        <f>SUM(AK$2:AK41)</f>
        <v>0</v>
      </c>
      <c r="AR41" s="310">
        <f>COUNTA(AJ$2:AJ41)</f>
        <v>0</v>
      </c>
      <c r="AS41" s="312"/>
      <c r="AT41" s="312"/>
      <c r="AU41" s="312"/>
      <c r="AV41" s="312"/>
      <c r="AW41" s="312"/>
      <c r="AZ41">
        <v>1</v>
      </c>
      <c r="BA41">
        <v>1</v>
      </c>
    </row>
    <row r="42" spans="1:53" x14ac:dyDescent="0.25">
      <c r="A42">
        <v>101</v>
      </c>
      <c r="B42" t="s">
        <v>66</v>
      </c>
      <c r="C42" t="s">
        <v>857</v>
      </c>
      <c r="D42"/>
      <c r="E42">
        <v>1</v>
      </c>
      <c r="F42">
        <v>3</v>
      </c>
      <c r="G42">
        <v>1</v>
      </c>
      <c r="H42">
        <v>11</v>
      </c>
      <c r="I42">
        <v>1</v>
      </c>
      <c r="J42">
        <v>10</v>
      </c>
      <c r="K42">
        <v>0</v>
      </c>
      <c r="L42">
        <v>0</v>
      </c>
      <c r="M42"/>
      <c r="N42" s="42"/>
      <c r="O42" s="101">
        <f>IF(ISBLANK(C42),O41,IF(COUNTIF(C$2:C42,C42)&gt;1,O41,1+MAX(O41,0)))</f>
        <v>2</v>
      </c>
      <c r="P42" s="45">
        <f t="shared" si="0"/>
        <v>1</v>
      </c>
      <c r="Q42" s="33" t="str">
        <f t="shared" si="1"/>
        <v/>
      </c>
      <c r="R42" s="33">
        <f t="shared" si="2"/>
        <v>11</v>
      </c>
      <c r="S42" s="33" t="str">
        <f t="shared" si="3"/>
        <v>101_11</v>
      </c>
      <c r="T42" s="35" t="str">
        <f t="shared" si="12"/>
        <v>101PM</v>
      </c>
      <c r="U42" s="35" t="str">
        <f t="shared" si="4"/>
        <v>101PMNS</v>
      </c>
      <c r="V42" s="35" t="str">
        <f t="shared" si="21"/>
        <v>0B</v>
      </c>
      <c r="W42" s="35" t="str">
        <f t="shared" si="13"/>
        <v>101PM0B131</v>
      </c>
      <c r="X42" s="388">
        <f t="shared" si="14"/>
        <v>0</v>
      </c>
      <c r="Y42" s="388">
        <f t="shared" si="15"/>
        <v>0</v>
      </c>
      <c r="Z42" s="280" t="str">
        <f t="shared" si="5"/>
        <v/>
      </c>
      <c r="AA42" s="280" t="str">
        <f t="shared" si="6"/>
        <v/>
      </c>
      <c r="AB42" s="389" t="str">
        <f t="shared" si="16"/>
        <v/>
      </c>
      <c r="AC42" s="389" t="str">
        <f t="shared" si="17"/>
        <v/>
      </c>
      <c r="AD42" s="390" t="str">
        <f t="shared" si="7"/>
        <v/>
      </c>
      <c r="AE42" s="282">
        <f t="shared" si="18"/>
        <v>0</v>
      </c>
      <c r="AF42" s="359">
        <f t="shared" si="8"/>
        <v>0</v>
      </c>
      <c r="AG42" s="280">
        <f t="shared" si="9"/>
        <v>0</v>
      </c>
      <c r="AH42" s="280">
        <f t="shared" si="10"/>
        <v>0</v>
      </c>
      <c r="AI42" s="280">
        <f>IF(ISBLANK(T42),AI41,IF(COUNTIF(T$2:T42,T42)&gt;1,AI41,1+MAX(AI41,0)))</f>
        <v>2</v>
      </c>
      <c r="AL42" s="391" t="str">
        <f t="shared" si="19"/>
        <v/>
      </c>
      <c r="AM42" s="391" t="str">
        <f t="shared" si="20"/>
        <v/>
      </c>
      <c r="AO42" s="310" t="str">
        <f t="shared" si="11"/>
        <v/>
      </c>
      <c r="AP42" s="310">
        <f>SUM(AO$1:AO42)</f>
        <v>0</v>
      </c>
      <c r="AQ42" s="310">
        <f>SUM(AK$2:AK42)</f>
        <v>0</v>
      </c>
      <c r="AR42" s="310">
        <f>COUNTA(AJ$2:AJ42)</f>
        <v>0</v>
      </c>
      <c r="AS42" s="312"/>
      <c r="AT42" s="312"/>
      <c r="AU42" s="312"/>
      <c r="AV42" s="312"/>
      <c r="AW42" s="312"/>
      <c r="AZ42">
        <v>0</v>
      </c>
      <c r="BA42">
        <v>0</v>
      </c>
    </row>
    <row r="43" spans="1:53" x14ac:dyDescent="0.25">
      <c r="A43">
        <v>101</v>
      </c>
      <c r="B43" t="s">
        <v>66</v>
      </c>
      <c r="C43" t="s">
        <v>857</v>
      </c>
      <c r="D43"/>
      <c r="E43">
        <v>1</v>
      </c>
      <c r="F43">
        <v>3</v>
      </c>
      <c r="G43">
        <v>2</v>
      </c>
      <c r="H43">
        <v>0</v>
      </c>
      <c r="I43">
        <v>0</v>
      </c>
      <c r="J43">
        <v>0</v>
      </c>
      <c r="K43">
        <v>0</v>
      </c>
      <c r="L43">
        <v>0</v>
      </c>
      <c r="M43"/>
      <c r="N43" s="42"/>
      <c r="O43" s="101">
        <f>IF(ISBLANK(C43),O42,IF(COUNTIF(C$2:C43,C43)&gt;1,O42,1+MAX(O42,0)))</f>
        <v>2</v>
      </c>
      <c r="P43" s="45">
        <f t="shared" si="0"/>
        <v>1</v>
      </c>
      <c r="Q43" s="33" t="str">
        <f t="shared" si="1"/>
        <v/>
      </c>
      <c r="R43" s="33">
        <f t="shared" si="2"/>
        <v>11</v>
      </c>
      <c r="S43" s="33" t="str">
        <f t="shared" si="3"/>
        <v>101_11</v>
      </c>
      <c r="T43" s="35" t="str">
        <f t="shared" si="12"/>
        <v>101PM</v>
      </c>
      <c r="U43" s="35" t="str">
        <f t="shared" si="4"/>
        <v>101PMNS</v>
      </c>
      <c r="V43" s="35" t="str">
        <f t="shared" si="21"/>
        <v>0B</v>
      </c>
      <c r="W43" s="35" t="str">
        <f t="shared" si="13"/>
        <v>101PM0B132</v>
      </c>
      <c r="X43" s="388">
        <f t="shared" si="14"/>
        <v>0</v>
      </c>
      <c r="Y43" s="388">
        <f t="shared" si="15"/>
        <v>0</v>
      </c>
      <c r="Z43" s="280" t="str">
        <f t="shared" si="5"/>
        <v/>
      </c>
      <c r="AA43" s="280" t="str">
        <f t="shared" si="6"/>
        <v/>
      </c>
      <c r="AB43" s="389" t="str">
        <f t="shared" si="16"/>
        <v/>
      </c>
      <c r="AC43" s="389" t="str">
        <f t="shared" si="17"/>
        <v/>
      </c>
      <c r="AD43" s="390" t="str">
        <f t="shared" si="7"/>
        <v/>
      </c>
      <c r="AE43" s="282">
        <f t="shared" si="18"/>
        <v>0</v>
      </c>
      <c r="AF43" s="359">
        <f t="shared" si="8"/>
        <v>0</v>
      </c>
      <c r="AG43" s="280">
        <f t="shared" si="9"/>
        <v>0</v>
      </c>
      <c r="AH43" s="280">
        <f t="shared" si="10"/>
        <v>0</v>
      </c>
      <c r="AI43" s="280">
        <f>IF(ISBLANK(T43),AI42,IF(COUNTIF(T$2:T43,T43)&gt;1,AI42,1+MAX(AI42,0)))</f>
        <v>2</v>
      </c>
      <c r="AL43" s="391" t="str">
        <f t="shared" si="19"/>
        <v/>
      </c>
      <c r="AM43" s="391" t="str">
        <f t="shared" si="20"/>
        <v/>
      </c>
      <c r="AO43" s="310" t="str">
        <f t="shared" si="11"/>
        <v/>
      </c>
      <c r="AP43" s="310">
        <f>SUM(AO$1:AO43)</f>
        <v>0</v>
      </c>
      <c r="AQ43" s="310">
        <f>SUM(AK$2:AK43)</f>
        <v>0</v>
      </c>
      <c r="AR43" s="310">
        <f>COUNTA(AJ$2:AJ43)</f>
        <v>0</v>
      </c>
      <c r="AS43" s="312"/>
      <c r="AT43" s="312"/>
      <c r="AU43" s="312"/>
      <c r="AV43" s="312"/>
      <c r="AW43" s="312"/>
      <c r="AZ43">
        <v>0</v>
      </c>
      <c r="BA43">
        <v>0</v>
      </c>
    </row>
    <row r="44" spans="1:53" x14ac:dyDescent="0.25">
      <c r="A44">
        <v>101</v>
      </c>
      <c r="B44" t="s">
        <v>66</v>
      </c>
      <c r="C44" t="s">
        <v>857</v>
      </c>
      <c r="D44"/>
      <c r="E44">
        <v>1</v>
      </c>
      <c r="F44">
        <v>3</v>
      </c>
      <c r="G44">
        <v>3</v>
      </c>
      <c r="H44">
        <v>3</v>
      </c>
      <c r="I44">
        <v>1</v>
      </c>
      <c r="J44">
        <v>2</v>
      </c>
      <c r="K44">
        <v>1</v>
      </c>
      <c r="L44">
        <v>1</v>
      </c>
      <c r="M44"/>
      <c r="N44" s="42"/>
      <c r="O44" s="101">
        <f>IF(ISBLANK(C44),O43,IF(COUNTIF(C$2:C44,C44)&gt;1,O43,1+MAX(O43,0)))</f>
        <v>2</v>
      </c>
      <c r="P44" s="45">
        <f t="shared" si="0"/>
        <v>1</v>
      </c>
      <c r="Q44" s="33" t="str">
        <f t="shared" si="1"/>
        <v/>
      </c>
      <c r="R44" s="33">
        <f t="shared" si="2"/>
        <v>11</v>
      </c>
      <c r="S44" s="33" t="str">
        <f t="shared" si="3"/>
        <v>101_11</v>
      </c>
      <c r="T44" s="35" t="str">
        <f t="shared" si="12"/>
        <v>101PM</v>
      </c>
      <c r="U44" s="35" t="str">
        <f t="shared" si="4"/>
        <v>101PMEW</v>
      </c>
      <c r="V44" s="35" t="str">
        <f t="shared" si="21"/>
        <v>0B</v>
      </c>
      <c r="W44" s="35" t="str">
        <f t="shared" si="13"/>
        <v>101PM0B133</v>
      </c>
      <c r="X44" s="388">
        <f t="shared" si="14"/>
        <v>1</v>
      </c>
      <c r="Y44" s="388">
        <f t="shared" si="15"/>
        <v>1</v>
      </c>
      <c r="Z44" s="280" t="str">
        <f t="shared" si="5"/>
        <v/>
      </c>
      <c r="AA44" s="280" t="str">
        <f t="shared" si="6"/>
        <v/>
      </c>
      <c r="AB44" s="389" t="str">
        <f t="shared" si="16"/>
        <v/>
      </c>
      <c r="AC44" s="389" t="str">
        <f t="shared" si="17"/>
        <v/>
      </c>
      <c r="AD44" s="390" t="str">
        <f t="shared" si="7"/>
        <v/>
      </c>
      <c r="AE44" s="282">
        <f t="shared" si="18"/>
        <v>0</v>
      </c>
      <c r="AF44" s="359">
        <f t="shared" si="8"/>
        <v>0</v>
      </c>
      <c r="AG44" s="280">
        <f t="shared" si="9"/>
        <v>0</v>
      </c>
      <c r="AH44" s="280">
        <f t="shared" si="10"/>
        <v>0</v>
      </c>
      <c r="AI44" s="280">
        <f>IF(ISBLANK(T44),AI43,IF(COUNTIF(T$2:T44,T44)&gt;1,AI43,1+MAX(AI43,0)))</f>
        <v>2</v>
      </c>
      <c r="AL44" s="391" t="str">
        <f t="shared" si="19"/>
        <v/>
      </c>
      <c r="AM44" s="391" t="str">
        <f t="shared" si="20"/>
        <v/>
      </c>
      <c r="AO44" s="310" t="str">
        <f t="shared" si="11"/>
        <v/>
      </c>
      <c r="AP44" s="310">
        <f>SUM(AO$1:AO44)</f>
        <v>0</v>
      </c>
      <c r="AQ44" s="310">
        <f>SUM(AK$2:AK44)</f>
        <v>0</v>
      </c>
      <c r="AR44" s="310">
        <f>COUNTA(AJ$2:AJ44)</f>
        <v>0</v>
      </c>
      <c r="AS44" s="312"/>
      <c r="AT44" s="312"/>
      <c r="AU44" s="312"/>
      <c r="AV44" s="312"/>
      <c r="AW44" s="312"/>
      <c r="AZ44">
        <v>1</v>
      </c>
      <c r="BA44">
        <v>1</v>
      </c>
    </row>
    <row r="45" spans="1:53" x14ac:dyDescent="0.25">
      <c r="A45">
        <v>101</v>
      </c>
      <c r="B45" t="s">
        <v>66</v>
      </c>
      <c r="C45" t="s">
        <v>857</v>
      </c>
      <c r="D45"/>
      <c r="E45">
        <v>1</v>
      </c>
      <c r="F45">
        <v>3</v>
      </c>
      <c r="G45">
        <v>4</v>
      </c>
      <c r="H45">
        <v>2</v>
      </c>
      <c r="I45">
        <v>1</v>
      </c>
      <c r="J45">
        <v>2</v>
      </c>
      <c r="K45">
        <v>0</v>
      </c>
      <c r="L45">
        <v>0</v>
      </c>
      <c r="M45"/>
      <c r="N45" s="42"/>
      <c r="O45" s="101">
        <f>IF(ISBLANK(C45),O44,IF(COUNTIF(C$2:C45,C45)&gt;1,O44,1+MAX(O44,0)))</f>
        <v>2</v>
      </c>
      <c r="P45" s="45">
        <f t="shared" si="0"/>
        <v>1</v>
      </c>
      <c r="Q45" s="33" t="str">
        <f t="shared" si="1"/>
        <v/>
      </c>
      <c r="R45" s="33">
        <f t="shared" si="2"/>
        <v>11</v>
      </c>
      <c r="S45" s="33" t="str">
        <f t="shared" si="3"/>
        <v>101_11</v>
      </c>
      <c r="T45" s="35" t="str">
        <f t="shared" si="12"/>
        <v>101PM</v>
      </c>
      <c r="U45" s="35" t="str">
        <f t="shared" si="4"/>
        <v>101PMEW</v>
      </c>
      <c r="V45" s="35" t="str">
        <f t="shared" si="21"/>
        <v>0B</v>
      </c>
      <c r="W45" s="35" t="str">
        <f t="shared" si="13"/>
        <v>101PM0B134</v>
      </c>
      <c r="X45" s="388">
        <f t="shared" si="14"/>
        <v>0</v>
      </c>
      <c r="Y45" s="388">
        <f t="shared" si="15"/>
        <v>0</v>
      </c>
      <c r="Z45" s="280" t="str">
        <f t="shared" si="5"/>
        <v/>
      </c>
      <c r="AA45" s="280" t="str">
        <f t="shared" si="6"/>
        <v/>
      </c>
      <c r="AB45" s="389" t="str">
        <f t="shared" si="16"/>
        <v/>
      </c>
      <c r="AC45" s="389" t="str">
        <f t="shared" si="17"/>
        <v/>
      </c>
      <c r="AD45" s="390" t="str">
        <f t="shared" si="7"/>
        <v/>
      </c>
      <c r="AE45" s="282">
        <f t="shared" si="18"/>
        <v>0</v>
      </c>
      <c r="AF45" s="359">
        <f t="shared" si="8"/>
        <v>0</v>
      </c>
      <c r="AG45" s="280">
        <f t="shared" si="9"/>
        <v>0</v>
      </c>
      <c r="AH45" s="280">
        <f t="shared" si="10"/>
        <v>0</v>
      </c>
      <c r="AI45" s="280">
        <f>IF(ISBLANK(T45),AI44,IF(COUNTIF(T$2:T45,T45)&gt;1,AI44,1+MAX(AI44,0)))</f>
        <v>2</v>
      </c>
      <c r="AL45" s="391" t="str">
        <f t="shared" si="19"/>
        <v/>
      </c>
      <c r="AM45" s="391" t="str">
        <f t="shared" si="20"/>
        <v/>
      </c>
      <c r="AO45" s="310" t="str">
        <f t="shared" si="11"/>
        <v/>
      </c>
      <c r="AP45" s="310">
        <f>SUM(AO$1:AO45)</f>
        <v>0</v>
      </c>
      <c r="AQ45" s="310">
        <f>SUM(AK$2:AK45)</f>
        <v>0</v>
      </c>
      <c r="AR45" s="310">
        <f>COUNTA(AJ$2:AJ45)</f>
        <v>0</v>
      </c>
      <c r="AS45" s="312"/>
      <c r="AT45" s="312"/>
      <c r="AU45" s="312"/>
      <c r="AV45" s="312"/>
      <c r="AW45" s="312"/>
      <c r="AZ45">
        <v>0</v>
      </c>
      <c r="BA45">
        <v>0</v>
      </c>
    </row>
    <row r="46" spans="1:53" x14ac:dyDescent="0.25">
      <c r="A46">
        <v>101</v>
      </c>
      <c r="B46" t="s">
        <v>66</v>
      </c>
      <c r="C46" t="s">
        <v>857</v>
      </c>
      <c r="D46"/>
      <c r="E46">
        <v>1</v>
      </c>
      <c r="F46">
        <v>4</v>
      </c>
      <c r="G46">
        <v>1</v>
      </c>
      <c r="H46">
        <v>3</v>
      </c>
      <c r="I46">
        <v>0</v>
      </c>
      <c r="J46">
        <v>1</v>
      </c>
      <c r="K46">
        <v>0</v>
      </c>
      <c r="L46">
        <v>0</v>
      </c>
      <c r="M46"/>
      <c r="N46" s="42"/>
      <c r="O46" s="101">
        <f>IF(ISBLANK(C46),O45,IF(COUNTIF(C$2:C46,C46)&gt;1,O45,1+MAX(O45,0)))</f>
        <v>2</v>
      </c>
      <c r="P46" s="45">
        <f t="shared" si="0"/>
        <v>1</v>
      </c>
      <c r="Q46" s="33" t="str">
        <f t="shared" si="1"/>
        <v/>
      </c>
      <c r="R46" s="33">
        <f t="shared" si="2"/>
        <v>12</v>
      </c>
      <c r="S46" s="33" t="str">
        <f t="shared" si="3"/>
        <v>101_12</v>
      </c>
      <c r="T46" s="35" t="str">
        <f t="shared" si="12"/>
        <v>101PM</v>
      </c>
      <c r="U46" s="35" t="str">
        <f t="shared" si="4"/>
        <v>101PMNS</v>
      </c>
      <c r="V46" s="35" t="str">
        <f t="shared" si="21"/>
        <v>0B</v>
      </c>
      <c r="W46" s="35" t="str">
        <f t="shared" si="13"/>
        <v>101PM0B141</v>
      </c>
      <c r="X46" s="388">
        <f t="shared" si="14"/>
        <v>0</v>
      </c>
      <c r="Y46" s="388">
        <f t="shared" si="15"/>
        <v>0</v>
      </c>
      <c r="Z46" s="280" t="str">
        <f t="shared" si="5"/>
        <v/>
      </c>
      <c r="AA46" s="280" t="str">
        <f t="shared" si="6"/>
        <v/>
      </c>
      <c r="AB46" s="389" t="str">
        <f t="shared" si="16"/>
        <v/>
      </c>
      <c r="AC46" s="389" t="str">
        <f t="shared" si="17"/>
        <v/>
      </c>
      <c r="AD46" s="390" t="str">
        <f t="shared" si="7"/>
        <v/>
      </c>
      <c r="AE46" s="282">
        <f t="shared" si="18"/>
        <v>0</v>
      </c>
      <c r="AF46" s="359">
        <f t="shared" si="8"/>
        <v>0</v>
      </c>
      <c r="AG46" s="280">
        <f t="shared" si="9"/>
        <v>0</v>
      </c>
      <c r="AH46" s="280">
        <f t="shared" si="10"/>
        <v>0</v>
      </c>
      <c r="AI46" s="280">
        <f>IF(ISBLANK(T46),AI45,IF(COUNTIF(T$2:T46,T46)&gt;1,AI45,1+MAX(AI45,0)))</f>
        <v>2</v>
      </c>
      <c r="AL46" s="391" t="str">
        <f t="shared" si="19"/>
        <v/>
      </c>
      <c r="AM46" s="391" t="str">
        <f t="shared" si="20"/>
        <v/>
      </c>
      <c r="AO46" s="310" t="str">
        <f t="shared" si="11"/>
        <v/>
      </c>
      <c r="AP46" s="310">
        <f>SUM(AO$1:AO46)</f>
        <v>0</v>
      </c>
      <c r="AQ46" s="310">
        <f>SUM(AK$2:AK46)</f>
        <v>0</v>
      </c>
      <c r="AR46" s="310">
        <f>COUNTA(AJ$2:AJ46)</f>
        <v>0</v>
      </c>
      <c r="AS46" s="312"/>
      <c r="AT46" s="312"/>
      <c r="AU46" s="312"/>
      <c r="AV46" s="312"/>
      <c r="AW46" s="312"/>
      <c r="AZ46">
        <v>0</v>
      </c>
      <c r="BA46">
        <v>0</v>
      </c>
    </row>
    <row r="47" spans="1:53" x14ac:dyDescent="0.25">
      <c r="A47">
        <v>101</v>
      </c>
      <c r="B47" t="s">
        <v>66</v>
      </c>
      <c r="C47" t="s">
        <v>857</v>
      </c>
      <c r="D47"/>
      <c r="E47">
        <v>1</v>
      </c>
      <c r="F47">
        <v>4</v>
      </c>
      <c r="G47">
        <v>2</v>
      </c>
      <c r="H47">
        <v>0</v>
      </c>
      <c r="I47">
        <v>0</v>
      </c>
      <c r="J47">
        <v>0</v>
      </c>
      <c r="K47">
        <v>0</v>
      </c>
      <c r="L47">
        <v>0</v>
      </c>
      <c r="M47"/>
      <c r="N47" s="42"/>
      <c r="O47" s="101">
        <f>IF(ISBLANK(C47),O46,IF(COUNTIF(C$2:C47,C47)&gt;1,O46,1+MAX(O46,0)))</f>
        <v>2</v>
      </c>
      <c r="P47" s="45">
        <f t="shared" si="0"/>
        <v>1</v>
      </c>
      <c r="Q47" s="33" t="str">
        <f t="shared" si="1"/>
        <v/>
      </c>
      <c r="R47" s="33">
        <f t="shared" si="2"/>
        <v>12</v>
      </c>
      <c r="S47" s="33" t="str">
        <f t="shared" si="3"/>
        <v>101_12</v>
      </c>
      <c r="T47" s="35" t="str">
        <f t="shared" si="12"/>
        <v>101PM</v>
      </c>
      <c r="U47" s="35" t="str">
        <f t="shared" si="4"/>
        <v>101PMNS</v>
      </c>
      <c r="V47" s="35" t="str">
        <f t="shared" si="21"/>
        <v>0B</v>
      </c>
      <c r="W47" s="35" t="str">
        <f t="shared" si="13"/>
        <v>101PM0B142</v>
      </c>
      <c r="X47" s="388">
        <f t="shared" si="14"/>
        <v>0</v>
      </c>
      <c r="Y47" s="388">
        <f t="shared" si="15"/>
        <v>0</v>
      </c>
      <c r="Z47" s="280" t="str">
        <f t="shared" si="5"/>
        <v/>
      </c>
      <c r="AA47" s="280" t="str">
        <f t="shared" si="6"/>
        <v/>
      </c>
      <c r="AB47" s="389" t="str">
        <f t="shared" si="16"/>
        <v/>
      </c>
      <c r="AC47" s="389" t="str">
        <f t="shared" si="17"/>
        <v/>
      </c>
      <c r="AD47" s="390" t="str">
        <f t="shared" si="7"/>
        <v/>
      </c>
      <c r="AE47" s="282">
        <f t="shared" si="18"/>
        <v>0</v>
      </c>
      <c r="AF47" s="359">
        <f t="shared" si="8"/>
        <v>0</v>
      </c>
      <c r="AG47" s="280">
        <f t="shared" si="9"/>
        <v>0</v>
      </c>
      <c r="AH47" s="280">
        <f t="shared" si="10"/>
        <v>0</v>
      </c>
      <c r="AI47" s="280">
        <f>IF(ISBLANK(T47),AI46,IF(COUNTIF(T$2:T47,T47)&gt;1,AI46,1+MAX(AI46,0)))</f>
        <v>2</v>
      </c>
      <c r="AL47" s="391" t="str">
        <f t="shared" si="19"/>
        <v/>
      </c>
      <c r="AM47" s="391" t="str">
        <f t="shared" si="20"/>
        <v/>
      </c>
      <c r="AO47" s="310" t="str">
        <f t="shared" si="11"/>
        <v/>
      </c>
      <c r="AP47" s="310">
        <f>SUM(AO$1:AO47)</f>
        <v>0</v>
      </c>
      <c r="AQ47" s="310">
        <f>SUM(AK$2:AK47)</f>
        <v>0</v>
      </c>
      <c r="AR47" s="310">
        <f>COUNTA(AJ$2:AJ47)</f>
        <v>0</v>
      </c>
      <c r="AS47" s="312"/>
      <c r="AT47" s="312"/>
      <c r="AU47" s="312"/>
      <c r="AV47" s="312"/>
      <c r="AW47" s="312"/>
      <c r="AZ47">
        <v>0</v>
      </c>
      <c r="BA47">
        <v>0</v>
      </c>
    </row>
    <row r="48" spans="1:53" x14ac:dyDescent="0.25">
      <c r="A48">
        <v>101</v>
      </c>
      <c r="B48" t="s">
        <v>66</v>
      </c>
      <c r="C48" t="s">
        <v>857</v>
      </c>
      <c r="D48"/>
      <c r="E48">
        <v>1</v>
      </c>
      <c r="F48">
        <v>4</v>
      </c>
      <c r="G48">
        <v>3</v>
      </c>
      <c r="H48">
        <v>4</v>
      </c>
      <c r="I48">
        <v>0</v>
      </c>
      <c r="J48">
        <v>4</v>
      </c>
      <c r="K48">
        <v>1</v>
      </c>
      <c r="L48">
        <v>1</v>
      </c>
      <c r="M48"/>
      <c r="N48" s="42"/>
      <c r="O48" s="101">
        <f>IF(ISBLANK(C48),O47,IF(COUNTIF(C$2:C48,C48)&gt;1,O47,1+MAX(O47,0)))</f>
        <v>2</v>
      </c>
      <c r="P48" s="45">
        <f t="shared" si="0"/>
        <v>1</v>
      </c>
      <c r="Q48" s="33" t="str">
        <f t="shared" si="1"/>
        <v/>
      </c>
      <c r="R48" s="33">
        <f t="shared" si="2"/>
        <v>12</v>
      </c>
      <c r="S48" s="33" t="str">
        <f t="shared" si="3"/>
        <v>101_12</v>
      </c>
      <c r="T48" s="35" t="str">
        <f t="shared" si="12"/>
        <v>101PM</v>
      </c>
      <c r="U48" s="35" t="str">
        <f t="shared" si="4"/>
        <v>101PMEW</v>
      </c>
      <c r="V48" s="35" t="str">
        <f t="shared" si="21"/>
        <v>0B</v>
      </c>
      <c r="W48" s="35" t="str">
        <f t="shared" si="13"/>
        <v>101PM0B143</v>
      </c>
      <c r="X48" s="388">
        <f t="shared" si="14"/>
        <v>1</v>
      </c>
      <c r="Y48" s="388">
        <f t="shared" si="15"/>
        <v>1</v>
      </c>
      <c r="Z48" s="280" t="str">
        <f t="shared" si="5"/>
        <v/>
      </c>
      <c r="AA48" s="280" t="str">
        <f t="shared" si="6"/>
        <v/>
      </c>
      <c r="AB48" s="389" t="str">
        <f t="shared" si="16"/>
        <v/>
      </c>
      <c r="AC48" s="389" t="str">
        <f t="shared" si="17"/>
        <v/>
      </c>
      <c r="AD48" s="390" t="str">
        <f t="shared" si="7"/>
        <v/>
      </c>
      <c r="AE48" s="282">
        <f t="shared" si="18"/>
        <v>0</v>
      </c>
      <c r="AF48" s="359">
        <f t="shared" si="8"/>
        <v>0</v>
      </c>
      <c r="AG48" s="280">
        <f t="shared" si="9"/>
        <v>0</v>
      </c>
      <c r="AH48" s="280">
        <f t="shared" si="10"/>
        <v>0</v>
      </c>
      <c r="AI48" s="280">
        <f>IF(ISBLANK(T48),AI47,IF(COUNTIF(T$2:T48,T48)&gt;1,AI47,1+MAX(AI47,0)))</f>
        <v>2</v>
      </c>
      <c r="AL48" s="391" t="str">
        <f t="shared" si="19"/>
        <v/>
      </c>
      <c r="AM48" s="391" t="str">
        <f t="shared" si="20"/>
        <v/>
      </c>
      <c r="AO48" s="310" t="str">
        <f t="shared" si="11"/>
        <v/>
      </c>
      <c r="AP48" s="310">
        <f>SUM(AO$1:AO48)</f>
        <v>0</v>
      </c>
      <c r="AQ48" s="310">
        <f>SUM(AK$2:AK48)</f>
        <v>0</v>
      </c>
      <c r="AR48" s="310">
        <f>COUNTA(AJ$2:AJ48)</f>
        <v>0</v>
      </c>
      <c r="AS48" s="312"/>
      <c r="AT48" s="312"/>
      <c r="AU48" s="312"/>
      <c r="AV48" s="312"/>
      <c r="AW48" s="312"/>
      <c r="AZ48">
        <v>1</v>
      </c>
      <c r="BA48">
        <v>1</v>
      </c>
    </row>
    <row r="49" spans="1:53" x14ac:dyDescent="0.25">
      <c r="A49">
        <v>101</v>
      </c>
      <c r="B49" t="s">
        <v>66</v>
      </c>
      <c r="C49" t="s">
        <v>857</v>
      </c>
      <c r="D49"/>
      <c r="E49">
        <v>1</v>
      </c>
      <c r="F49">
        <v>4</v>
      </c>
      <c r="G49">
        <v>4</v>
      </c>
      <c r="H49">
        <v>2</v>
      </c>
      <c r="I49">
        <v>1</v>
      </c>
      <c r="J49">
        <v>0</v>
      </c>
      <c r="K49">
        <v>1</v>
      </c>
      <c r="L49">
        <v>1</v>
      </c>
      <c r="M49"/>
      <c r="N49" s="42"/>
      <c r="O49" s="101">
        <f>IF(ISBLANK(C49),O48,IF(COUNTIF(C$2:C49,C49)&gt;1,O48,1+MAX(O48,0)))</f>
        <v>2</v>
      </c>
      <c r="P49" s="45">
        <f t="shared" si="0"/>
        <v>1</v>
      </c>
      <c r="Q49" s="33" t="str">
        <f t="shared" si="1"/>
        <v/>
      </c>
      <c r="R49" s="33">
        <f t="shared" si="2"/>
        <v>12</v>
      </c>
      <c r="S49" s="33" t="str">
        <f t="shared" si="3"/>
        <v>101_12</v>
      </c>
      <c r="T49" s="35" t="str">
        <f t="shared" si="12"/>
        <v>101PM</v>
      </c>
      <c r="U49" s="35" t="str">
        <f t="shared" si="4"/>
        <v>101PMEW</v>
      </c>
      <c r="V49" s="35" t="str">
        <f t="shared" si="21"/>
        <v>0B</v>
      </c>
      <c r="W49" s="35" t="str">
        <f t="shared" si="13"/>
        <v>101PM0B144</v>
      </c>
      <c r="X49" s="388">
        <f t="shared" si="14"/>
        <v>1</v>
      </c>
      <c r="Y49" s="388">
        <f t="shared" si="15"/>
        <v>1</v>
      </c>
      <c r="Z49" s="280" t="str">
        <f t="shared" si="5"/>
        <v/>
      </c>
      <c r="AA49" s="280" t="str">
        <f t="shared" si="6"/>
        <v/>
      </c>
      <c r="AB49" s="389" t="str">
        <f t="shared" si="16"/>
        <v/>
      </c>
      <c r="AC49" s="389" t="str">
        <f t="shared" si="17"/>
        <v/>
      </c>
      <c r="AD49" s="390" t="str">
        <f t="shared" si="7"/>
        <v/>
      </c>
      <c r="AE49" s="282">
        <f t="shared" si="18"/>
        <v>0</v>
      </c>
      <c r="AF49" s="359">
        <f t="shared" si="8"/>
        <v>0</v>
      </c>
      <c r="AG49" s="280">
        <f t="shared" si="9"/>
        <v>0</v>
      </c>
      <c r="AH49" s="280">
        <f t="shared" si="10"/>
        <v>0</v>
      </c>
      <c r="AI49" s="280">
        <f>IF(ISBLANK(T49),AI48,IF(COUNTIF(T$2:T49,T49)&gt;1,AI48,1+MAX(AI48,0)))</f>
        <v>2</v>
      </c>
      <c r="AL49" s="391" t="str">
        <f t="shared" si="19"/>
        <v/>
      </c>
      <c r="AM49" s="391" t="str">
        <f t="shared" si="20"/>
        <v/>
      </c>
      <c r="AO49" s="310" t="str">
        <f t="shared" si="11"/>
        <v/>
      </c>
      <c r="AP49" s="310">
        <f>SUM(AO$1:AO49)</f>
        <v>0</v>
      </c>
      <c r="AQ49" s="310">
        <f>SUM(AK$2:AK49)</f>
        <v>0</v>
      </c>
      <c r="AR49" s="310">
        <f>COUNTA(AJ$2:AJ49)</f>
        <v>0</v>
      </c>
      <c r="AS49" s="312"/>
      <c r="AT49" s="312"/>
      <c r="AU49" s="312"/>
      <c r="AV49" s="312"/>
      <c r="AW49" s="312"/>
      <c r="AZ49">
        <v>1</v>
      </c>
      <c r="BA49">
        <v>1</v>
      </c>
    </row>
    <row r="50" spans="1:53" x14ac:dyDescent="0.25">
      <c r="A50">
        <v>101</v>
      </c>
      <c r="B50" t="s">
        <v>66</v>
      </c>
      <c r="C50" t="s">
        <v>857</v>
      </c>
      <c r="D50"/>
      <c r="E50">
        <v>2</v>
      </c>
      <c r="F50">
        <v>1</v>
      </c>
      <c r="G50">
        <v>1</v>
      </c>
      <c r="H50">
        <v>4</v>
      </c>
      <c r="I50">
        <v>1</v>
      </c>
      <c r="J50">
        <v>3</v>
      </c>
      <c r="K50">
        <v>0</v>
      </c>
      <c r="L50">
        <v>1</v>
      </c>
      <c r="M50" t="s">
        <v>858</v>
      </c>
      <c r="N50" s="42"/>
      <c r="O50" s="101">
        <f>IF(ISBLANK(C50),O49,IF(COUNTIF(C$2:C50,C50)&gt;1,O49,1+MAX(O49,0)))</f>
        <v>2</v>
      </c>
      <c r="P50" s="45">
        <f t="shared" si="0"/>
        <v>1</v>
      </c>
      <c r="Q50" s="33" t="str">
        <f t="shared" si="1"/>
        <v/>
      </c>
      <c r="R50" s="33">
        <f t="shared" si="2"/>
        <v>13</v>
      </c>
      <c r="S50" s="33" t="str">
        <f t="shared" si="3"/>
        <v>101_13</v>
      </c>
      <c r="T50" s="35" t="str">
        <f t="shared" si="12"/>
        <v>101PM</v>
      </c>
      <c r="U50" s="35" t="str">
        <f t="shared" si="4"/>
        <v>101PMNS</v>
      </c>
      <c r="V50" s="35" t="str">
        <f t="shared" si="21"/>
        <v>0B</v>
      </c>
      <c r="W50" s="35" t="str">
        <f t="shared" si="13"/>
        <v>101PM0B211</v>
      </c>
      <c r="X50" s="388">
        <f t="shared" si="14"/>
        <v>0</v>
      </c>
      <c r="Y50" s="388">
        <f t="shared" si="15"/>
        <v>1</v>
      </c>
      <c r="Z50" s="280" t="str">
        <f t="shared" si="5"/>
        <v/>
      </c>
      <c r="AA50" s="280" t="str">
        <f t="shared" si="6"/>
        <v/>
      </c>
      <c r="AB50" s="389" t="str">
        <f t="shared" si="16"/>
        <v/>
      </c>
      <c r="AC50" s="389" t="str">
        <f t="shared" si="17"/>
        <v/>
      </c>
      <c r="AD50" s="390" t="str">
        <f t="shared" si="7"/>
        <v/>
      </c>
      <c r="AE50" s="282">
        <f t="shared" si="18"/>
        <v>0</v>
      </c>
      <c r="AF50" s="359">
        <f t="shared" si="8"/>
        <v>0</v>
      </c>
      <c r="AG50" s="280">
        <f t="shared" si="9"/>
        <v>0</v>
      </c>
      <c r="AH50" s="280">
        <f t="shared" si="10"/>
        <v>0</v>
      </c>
      <c r="AI50" s="280">
        <f>IF(ISBLANK(T50),AI49,IF(COUNTIF(T$2:T50,T50)&gt;1,AI49,1+MAX(AI49,0)))</f>
        <v>2</v>
      </c>
      <c r="AL50" s="391" t="str">
        <f t="shared" si="19"/>
        <v/>
      </c>
      <c r="AM50" s="391" t="str">
        <f t="shared" si="20"/>
        <v/>
      </c>
      <c r="AO50" s="310" t="str">
        <f t="shared" si="11"/>
        <v/>
      </c>
      <c r="AP50" s="310">
        <f>SUM(AO$1:AO50)</f>
        <v>0</v>
      </c>
      <c r="AQ50" s="310">
        <f>SUM(AK$2:AK50)</f>
        <v>0</v>
      </c>
      <c r="AR50" s="310">
        <f>COUNTA(AJ$2:AJ50)</f>
        <v>0</v>
      </c>
      <c r="AS50" s="312"/>
      <c r="AT50" s="312"/>
      <c r="AU50" s="312"/>
      <c r="AV50" s="312"/>
      <c r="AW50" s="312"/>
      <c r="AZ50">
        <v>0</v>
      </c>
      <c r="BA50">
        <v>1</v>
      </c>
    </row>
    <row r="51" spans="1:53" x14ac:dyDescent="0.25">
      <c r="A51">
        <v>101</v>
      </c>
      <c r="B51" t="s">
        <v>66</v>
      </c>
      <c r="C51" t="s">
        <v>857</v>
      </c>
      <c r="D51"/>
      <c r="E51">
        <v>2</v>
      </c>
      <c r="F51">
        <v>1</v>
      </c>
      <c r="G51">
        <v>2</v>
      </c>
      <c r="H51">
        <v>3</v>
      </c>
      <c r="I51">
        <v>0</v>
      </c>
      <c r="J51">
        <v>2</v>
      </c>
      <c r="K51">
        <v>1</v>
      </c>
      <c r="L51">
        <v>2</v>
      </c>
      <c r="M51" t="s">
        <v>858</v>
      </c>
      <c r="N51" s="42"/>
      <c r="O51" s="101">
        <f>IF(ISBLANK(C51),O50,IF(COUNTIF(C$2:C51,C51)&gt;1,O50,1+MAX(O50,0)))</f>
        <v>2</v>
      </c>
      <c r="P51" s="45">
        <f t="shared" si="0"/>
        <v>1</v>
      </c>
      <c r="Q51" s="33" t="str">
        <f t="shared" si="1"/>
        <v/>
      </c>
      <c r="R51" s="33">
        <f t="shared" si="2"/>
        <v>13</v>
      </c>
      <c r="S51" s="33" t="str">
        <f t="shared" si="3"/>
        <v>101_13</v>
      </c>
      <c r="T51" s="35" t="str">
        <f t="shared" si="12"/>
        <v>101PM</v>
      </c>
      <c r="U51" s="35" t="str">
        <f t="shared" si="4"/>
        <v>101PMNS</v>
      </c>
      <c r="V51" s="35" t="str">
        <f t="shared" si="21"/>
        <v>0B</v>
      </c>
      <c r="W51" s="35" t="str">
        <f t="shared" si="13"/>
        <v>101PM0B212</v>
      </c>
      <c r="X51" s="388">
        <f t="shared" si="14"/>
        <v>1</v>
      </c>
      <c r="Y51" s="388">
        <f t="shared" si="15"/>
        <v>2</v>
      </c>
      <c r="Z51" s="280" t="str">
        <f t="shared" si="5"/>
        <v/>
      </c>
      <c r="AA51" s="280" t="str">
        <f t="shared" si="6"/>
        <v/>
      </c>
      <c r="AB51" s="389" t="str">
        <f t="shared" si="16"/>
        <v/>
      </c>
      <c r="AC51" s="389" t="str">
        <f t="shared" si="17"/>
        <v/>
      </c>
      <c r="AD51" s="390" t="str">
        <f t="shared" si="7"/>
        <v/>
      </c>
      <c r="AE51" s="282">
        <f t="shared" si="18"/>
        <v>0</v>
      </c>
      <c r="AF51" s="359">
        <f t="shared" si="8"/>
        <v>0</v>
      </c>
      <c r="AG51" s="280">
        <f t="shared" si="9"/>
        <v>0</v>
      </c>
      <c r="AH51" s="280">
        <f t="shared" si="10"/>
        <v>0</v>
      </c>
      <c r="AI51" s="280">
        <f>IF(ISBLANK(T51),AI50,IF(COUNTIF(T$2:T51,T51)&gt;1,AI50,1+MAX(AI50,0)))</f>
        <v>2</v>
      </c>
      <c r="AL51" s="391" t="str">
        <f t="shared" si="19"/>
        <v/>
      </c>
      <c r="AM51" s="391" t="str">
        <f t="shared" si="20"/>
        <v/>
      </c>
      <c r="AO51" s="310" t="str">
        <f t="shared" si="11"/>
        <v/>
      </c>
      <c r="AP51" s="310">
        <f>SUM(AO$1:AO51)</f>
        <v>0</v>
      </c>
      <c r="AQ51" s="310">
        <f>SUM(AK$2:AK51)</f>
        <v>0</v>
      </c>
      <c r="AR51" s="310">
        <f>COUNTA(AJ$2:AJ51)</f>
        <v>0</v>
      </c>
      <c r="AS51" s="312"/>
      <c r="AT51" s="312"/>
      <c r="AU51" s="312"/>
      <c r="AV51" s="312"/>
      <c r="AW51" s="312"/>
      <c r="AZ51">
        <v>1</v>
      </c>
      <c r="BA51">
        <v>2</v>
      </c>
    </row>
    <row r="52" spans="1:53" x14ac:dyDescent="0.25">
      <c r="A52">
        <v>101</v>
      </c>
      <c r="B52" t="s">
        <v>66</v>
      </c>
      <c r="C52" t="s">
        <v>857</v>
      </c>
      <c r="D52"/>
      <c r="E52">
        <v>2</v>
      </c>
      <c r="F52">
        <v>1</v>
      </c>
      <c r="G52">
        <v>3</v>
      </c>
      <c r="H52">
        <v>2</v>
      </c>
      <c r="I52">
        <v>0</v>
      </c>
      <c r="J52">
        <v>1</v>
      </c>
      <c r="K52">
        <v>0</v>
      </c>
      <c r="L52">
        <v>0</v>
      </c>
      <c r="M52" t="s">
        <v>858</v>
      </c>
      <c r="N52" s="42"/>
      <c r="O52" s="101">
        <f>IF(ISBLANK(C52),O51,IF(COUNTIF(C$2:C52,C52)&gt;1,O51,1+MAX(O51,0)))</f>
        <v>2</v>
      </c>
      <c r="P52" s="45">
        <f t="shared" si="0"/>
        <v>1</v>
      </c>
      <c r="Q52" s="33" t="str">
        <f t="shared" si="1"/>
        <v/>
      </c>
      <c r="R52" s="33">
        <f t="shared" si="2"/>
        <v>13</v>
      </c>
      <c r="S52" s="33" t="str">
        <f t="shared" si="3"/>
        <v>101_13</v>
      </c>
      <c r="T52" s="35" t="str">
        <f t="shared" si="12"/>
        <v>101PM</v>
      </c>
      <c r="U52" s="35" t="str">
        <f t="shared" si="4"/>
        <v>101PMEW</v>
      </c>
      <c r="V52" s="35" t="str">
        <f t="shared" si="21"/>
        <v>0B</v>
      </c>
      <c r="W52" s="35" t="str">
        <f t="shared" si="13"/>
        <v>101PM0B213</v>
      </c>
      <c r="X52" s="388">
        <f t="shared" si="14"/>
        <v>0</v>
      </c>
      <c r="Y52" s="388">
        <f t="shared" si="15"/>
        <v>0</v>
      </c>
      <c r="Z52" s="280" t="str">
        <f t="shared" si="5"/>
        <v/>
      </c>
      <c r="AA52" s="280" t="str">
        <f t="shared" si="6"/>
        <v/>
      </c>
      <c r="AB52" s="389" t="str">
        <f t="shared" si="16"/>
        <v/>
      </c>
      <c r="AC52" s="389" t="str">
        <f t="shared" si="17"/>
        <v/>
      </c>
      <c r="AD52" s="390" t="str">
        <f t="shared" si="7"/>
        <v/>
      </c>
      <c r="AE52" s="282">
        <f t="shared" si="18"/>
        <v>0</v>
      </c>
      <c r="AF52" s="359">
        <f t="shared" si="8"/>
        <v>0</v>
      </c>
      <c r="AG52" s="280">
        <f t="shared" si="9"/>
        <v>0</v>
      </c>
      <c r="AH52" s="280">
        <f t="shared" si="10"/>
        <v>0</v>
      </c>
      <c r="AI52" s="280">
        <f>IF(ISBLANK(T52),AI51,IF(COUNTIF(T$2:T52,T52)&gt;1,AI51,1+MAX(AI51,0)))</f>
        <v>2</v>
      </c>
      <c r="AL52" s="391" t="str">
        <f t="shared" si="19"/>
        <v/>
      </c>
      <c r="AM52" s="391" t="str">
        <f t="shared" si="20"/>
        <v/>
      </c>
      <c r="AO52" s="310" t="str">
        <f t="shared" si="11"/>
        <v/>
      </c>
      <c r="AP52" s="310">
        <f>SUM(AO$1:AO52)</f>
        <v>0</v>
      </c>
      <c r="AQ52" s="310">
        <f>SUM(AK$2:AK52)</f>
        <v>0</v>
      </c>
      <c r="AR52" s="310">
        <f>COUNTA(AJ$2:AJ52)</f>
        <v>0</v>
      </c>
      <c r="AS52" s="312"/>
      <c r="AT52" s="312"/>
      <c r="AU52" s="312"/>
      <c r="AV52" s="312"/>
      <c r="AW52" s="312"/>
      <c r="AZ52">
        <v>0</v>
      </c>
      <c r="BA52">
        <v>0</v>
      </c>
    </row>
    <row r="53" spans="1:53" x14ac:dyDescent="0.25">
      <c r="A53">
        <v>101</v>
      </c>
      <c r="B53" t="s">
        <v>66</v>
      </c>
      <c r="C53" t="s">
        <v>857</v>
      </c>
      <c r="D53"/>
      <c r="E53">
        <v>2</v>
      </c>
      <c r="F53">
        <v>1</v>
      </c>
      <c r="G53">
        <v>4</v>
      </c>
      <c r="H53">
        <v>2</v>
      </c>
      <c r="I53">
        <v>0</v>
      </c>
      <c r="J53">
        <v>1</v>
      </c>
      <c r="K53">
        <v>0</v>
      </c>
      <c r="L53">
        <v>0</v>
      </c>
      <c r="M53" t="s">
        <v>858</v>
      </c>
      <c r="N53" s="42"/>
      <c r="O53" s="101">
        <f>IF(ISBLANK(C53),O52,IF(COUNTIF(C$2:C53,C53)&gt;1,O52,1+MAX(O52,0)))</f>
        <v>2</v>
      </c>
      <c r="P53" s="45">
        <f t="shared" si="0"/>
        <v>1</v>
      </c>
      <c r="Q53" s="33" t="str">
        <f t="shared" si="1"/>
        <v/>
      </c>
      <c r="R53" s="33">
        <f t="shared" si="2"/>
        <v>13</v>
      </c>
      <c r="S53" s="33" t="str">
        <f t="shared" si="3"/>
        <v>101_13</v>
      </c>
      <c r="T53" s="35" t="str">
        <f t="shared" si="12"/>
        <v>101PM</v>
      </c>
      <c r="U53" s="35" t="str">
        <f t="shared" si="4"/>
        <v>101PMEW</v>
      </c>
      <c r="V53" s="35" t="str">
        <f t="shared" si="21"/>
        <v>0B</v>
      </c>
      <c r="W53" s="35" t="str">
        <f t="shared" si="13"/>
        <v>101PM0B214</v>
      </c>
      <c r="X53" s="388">
        <f t="shared" si="14"/>
        <v>0</v>
      </c>
      <c r="Y53" s="388">
        <f t="shared" si="15"/>
        <v>0</v>
      </c>
      <c r="Z53" s="280" t="str">
        <f t="shared" si="5"/>
        <v/>
      </c>
      <c r="AA53" s="280" t="str">
        <f t="shared" si="6"/>
        <v/>
      </c>
      <c r="AB53" s="389" t="str">
        <f t="shared" si="16"/>
        <v/>
      </c>
      <c r="AC53" s="389" t="str">
        <f t="shared" si="17"/>
        <v/>
      </c>
      <c r="AD53" s="390" t="str">
        <f t="shared" si="7"/>
        <v/>
      </c>
      <c r="AE53" s="282">
        <f t="shared" si="18"/>
        <v>0</v>
      </c>
      <c r="AF53" s="359">
        <f t="shared" si="8"/>
        <v>0</v>
      </c>
      <c r="AG53" s="280">
        <f t="shared" si="9"/>
        <v>0</v>
      </c>
      <c r="AH53" s="280">
        <f t="shared" si="10"/>
        <v>0</v>
      </c>
      <c r="AI53" s="280">
        <f>IF(ISBLANK(T53),AI52,IF(COUNTIF(T$2:T53,T53)&gt;1,AI52,1+MAX(AI52,0)))</f>
        <v>2</v>
      </c>
      <c r="AL53" s="391" t="str">
        <f t="shared" si="19"/>
        <v/>
      </c>
      <c r="AM53" s="391" t="str">
        <f t="shared" si="20"/>
        <v/>
      </c>
      <c r="AO53" s="310" t="str">
        <f t="shared" si="11"/>
        <v/>
      </c>
      <c r="AP53" s="310">
        <f>SUM(AO$1:AO53)</f>
        <v>0</v>
      </c>
      <c r="AQ53" s="310">
        <f>SUM(AK$2:AK53)</f>
        <v>0</v>
      </c>
      <c r="AR53" s="310">
        <f>COUNTA(AJ$2:AJ53)</f>
        <v>0</v>
      </c>
      <c r="AS53" s="312"/>
      <c r="AT53" s="312"/>
      <c r="AU53" s="312"/>
      <c r="AV53" s="312"/>
      <c r="AW53" s="312"/>
      <c r="AZ53">
        <v>0</v>
      </c>
      <c r="BA53">
        <v>0</v>
      </c>
    </row>
    <row r="54" spans="1:53" x14ac:dyDescent="0.25">
      <c r="A54">
        <v>101</v>
      </c>
      <c r="B54" t="s">
        <v>66</v>
      </c>
      <c r="C54" t="s">
        <v>857</v>
      </c>
      <c r="D54"/>
      <c r="E54">
        <v>2</v>
      </c>
      <c r="F54">
        <v>2</v>
      </c>
      <c r="G54">
        <v>1</v>
      </c>
      <c r="H54">
        <v>20</v>
      </c>
      <c r="I54">
        <v>2</v>
      </c>
      <c r="J54">
        <v>19</v>
      </c>
      <c r="K54">
        <v>0</v>
      </c>
      <c r="L54">
        <v>1</v>
      </c>
      <c r="M54" t="s">
        <v>858</v>
      </c>
      <c r="N54" s="42"/>
      <c r="O54" s="101">
        <f>IF(ISBLANK(C54),O53,IF(COUNTIF(C$2:C54,C54)&gt;1,O53,1+MAX(O53,0)))</f>
        <v>2</v>
      </c>
      <c r="P54" s="45">
        <f t="shared" si="0"/>
        <v>1</v>
      </c>
      <c r="Q54" s="33" t="str">
        <f t="shared" si="1"/>
        <v/>
      </c>
      <c r="R54" s="33">
        <f t="shared" si="2"/>
        <v>14</v>
      </c>
      <c r="S54" s="33" t="str">
        <f t="shared" si="3"/>
        <v>101_14</v>
      </c>
      <c r="T54" s="35" t="str">
        <f t="shared" si="12"/>
        <v>101PM</v>
      </c>
      <c r="U54" s="35" t="str">
        <f t="shared" si="4"/>
        <v>101PMNS</v>
      </c>
      <c r="V54" s="35" t="str">
        <f t="shared" si="21"/>
        <v>0B</v>
      </c>
      <c r="W54" s="35" t="str">
        <f t="shared" si="13"/>
        <v>101PM0B221</v>
      </c>
      <c r="X54" s="388">
        <f t="shared" si="14"/>
        <v>0</v>
      </c>
      <c r="Y54" s="388">
        <f t="shared" si="15"/>
        <v>1</v>
      </c>
      <c r="Z54" s="280" t="str">
        <f t="shared" si="5"/>
        <v/>
      </c>
      <c r="AA54" s="280" t="str">
        <f t="shared" si="6"/>
        <v/>
      </c>
      <c r="AB54" s="389" t="str">
        <f t="shared" si="16"/>
        <v/>
      </c>
      <c r="AC54" s="389" t="str">
        <f t="shared" si="17"/>
        <v/>
      </c>
      <c r="AD54" s="390" t="str">
        <f t="shared" si="7"/>
        <v/>
      </c>
      <c r="AE54" s="282">
        <f t="shared" si="18"/>
        <v>0</v>
      </c>
      <c r="AF54" s="359">
        <f t="shared" si="8"/>
        <v>0</v>
      </c>
      <c r="AG54" s="280">
        <f t="shared" si="9"/>
        <v>0</v>
      </c>
      <c r="AH54" s="280">
        <f t="shared" si="10"/>
        <v>0</v>
      </c>
      <c r="AI54" s="280">
        <f>IF(ISBLANK(T54),AI53,IF(COUNTIF(T$2:T54,T54)&gt;1,AI53,1+MAX(AI53,0)))</f>
        <v>2</v>
      </c>
      <c r="AL54" s="391" t="str">
        <f t="shared" si="19"/>
        <v/>
      </c>
      <c r="AM54" s="391" t="str">
        <f t="shared" si="20"/>
        <v/>
      </c>
      <c r="AO54" s="310" t="str">
        <f t="shared" si="11"/>
        <v/>
      </c>
      <c r="AP54" s="310">
        <f>SUM(AO$1:AO54)</f>
        <v>0</v>
      </c>
      <c r="AQ54" s="310">
        <f>SUM(AK$2:AK54)</f>
        <v>0</v>
      </c>
      <c r="AR54" s="310">
        <f>COUNTA(AJ$2:AJ54)</f>
        <v>0</v>
      </c>
      <c r="AS54" s="312"/>
      <c r="AT54" s="312"/>
      <c r="AU54" s="312"/>
      <c r="AV54" s="312"/>
      <c r="AW54" s="312"/>
      <c r="AZ54">
        <v>0</v>
      </c>
      <c r="BA54">
        <v>1</v>
      </c>
    </row>
    <row r="55" spans="1:53" x14ac:dyDescent="0.25">
      <c r="A55">
        <v>101</v>
      </c>
      <c r="B55" t="s">
        <v>66</v>
      </c>
      <c r="C55" t="s">
        <v>857</v>
      </c>
      <c r="D55"/>
      <c r="E55">
        <v>2</v>
      </c>
      <c r="F55">
        <v>2</v>
      </c>
      <c r="G55">
        <v>2</v>
      </c>
      <c r="H55">
        <v>1</v>
      </c>
      <c r="I55">
        <v>0</v>
      </c>
      <c r="J55">
        <v>0</v>
      </c>
      <c r="K55">
        <v>1</v>
      </c>
      <c r="L55">
        <v>1</v>
      </c>
      <c r="M55" t="s">
        <v>858</v>
      </c>
      <c r="N55" s="42"/>
      <c r="O55" s="101">
        <f>IF(ISBLANK(C55),O54,IF(COUNTIF(C$2:C55,C55)&gt;1,O54,1+MAX(O54,0)))</f>
        <v>2</v>
      </c>
      <c r="P55" s="45">
        <f t="shared" si="0"/>
        <v>1</v>
      </c>
      <c r="Q55" s="33" t="str">
        <f t="shared" si="1"/>
        <v/>
      </c>
      <c r="R55" s="33">
        <f t="shared" si="2"/>
        <v>14</v>
      </c>
      <c r="S55" s="33" t="str">
        <f t="shared" si="3"/>
        <v>101_14</v>
      </c>
      <c r="T55" s="35" t="str">
        <f t="shared" si="12"/>
        <v>101PM</v>
      </c>
      <c r="U55" s="35" t="str">
        <f t="shared" si="4"/>
        <v>101PMNS</v>
      </c>
      <c r="V55" s="35" t="str">
        <f t="shared" si="21"/>
        <v>0B</v>
      </c>
      <c r="W55" s="35" t="str">
        <f t="shared" si="13"/>
        <v>101PM0B222</v>
      </c>
      <c r="X55" s="388">
        <f t="shared" si="14"/>
        <v>1</v>
      </c>
      <c r="Y55" s="388">
        <f t="shared" si="15"/>
        <v>1</v>
      </c>
      <c r="Z55" s="280" t="str">
        <f t="shared" si="5"/>
        <v/>
      </c>
      <c r="AA55" s="280" t="str">
        <f t="shared" si="6"/>
        <v/>
      </c>
      <c r="AB55" s="389" t="str">
        <f t="shared" si="16"/>
        <v/>
      </c>
      <c r="AC55" s="389" t="str">
        <f t="shared" si="17"/>
        <v/>
      </c>
      <c r="AD55" s="390" t="str">
        <f t="shared" si="7"/>
        <v/>
      </c>
      <c r="AE55" s="282">
        <f t="shared" si="18"/>
        <v>0</v>
      </c>
      <c r="AF55" s="359">
        <f t="shared" si="8"/>
        <v>0</v>
      </c>
      <c r="AG55" s="280">
        <f t="shared" si="9"/>
        <v>0</v>
      </c>
      <c r="AH55" s="280">
        <f t="shared" si="10"/>
        <v>0</v>
      </c>
      <c r="AI55" s="280">
        <f>IF(ISBLANK(T55),AI54,IF(COUNTIF(T$2:T55,T55)&gt;1,AI54,1+MAX(AI54,0)))</f>
        <v>2</v>
      </c>
      <c r="AL55" s="391" t="str">
        <f t="shared" si="19"/>
        <v/>
      </c>
      <c r="AM55" s="391" t="str">
        <f t="shared" si="20"/>
        <v/>
      </c>
      <c r="AO55" s="310" t="str">
        <f t="shared" si="11"/>
        <v/>
      </c>
      <c r="AP55" s="310">
        <f>SUM(AO$1:AO55)</f>
        <v>0</v>
      </c>
      <c r="AQ55" s="310">
        <f>SUM(AK$2:AK55)</f>
        <v>0</v>
      </c>
      <c r="AR55" s="310">
        <f>COUNTA(AJ$2:AJ55)</f>
        <v>0</v>
      </c>
      <c r="AS55" s="312"/>
      <c r="AT55" s="312"/>
      <c r="AU55" s="312"/>
      <c r="AV55" s="312"/>
      <c r="AW55" s="312"/>
      <c r="AZ55">
        <v>1</v>
      </c>
      <c r="BA55">
        <v>1</v>
      </c>
    </row>
    <row r="56" spans="1:53" x14ac:dyDescent="0.25">
      <c r="A56">
        <v>101</v>
      </c>
      <c r="B56" t="s">
        <v>66</v>
      </c>
      <c r="C56" t="s">
        <v>857</v>
      </c>
      <c r="D56"/>
      <c r="E56">
        <v>2</v>
      </c>
      <c r="F56">
        <v>2</v>
      </c>
      <c r="G56">
        <v>3</v>
      </c>
      <c r="H56">
        <v>0</v>
      </c>
      <c r="I56">
        <v>0</v>
      </c>
      <c r="J56">
        <v>0</v>
      </c>
      <c r="K56">
        <v>0</v>
      </c>
      <c r="L56">
        <v>0</v>
      </c>
      <c r="M56" t="s">
        <v>858</v>
      </c>
      <c r="N56" s="42"/>
      <c r="O56" s="101">
        <f>IF(ISBLANK(C56),O55,IF(COUNTIF(C$2:C56,C56)&gt;1,O55,1+MAX(O55,0)))</f>
        <v>2</v>
      </c>
      <c r="P56" s="45">
        <f t="shared" si="0"/>
        <v>1</v>
      </c>
      <c r="Q56" s="33" t="str">
        <f t="shared" si="1"/>
        <v/>
      </c>
      <c r="R56" s="33">
        <f t="shared" si="2"/>
        <v>14</v>
      </c>
      <c r="S56" s="33" t="str">
        <f t="shared" si="3"/>
        <v>101_14</v>
      </c>
      <c r="T56" s="35" t="str">
        <f t="shared" si="12"/>
        <v>101PM</v>
      </c>
      <c r="U56" s="35" t="str">
        <f t="shared" si="4"/>
        <v>101PMEW</v>
      </c>
      <c r="V56" s="35" t="str">
        <f t="shared" si="21"/>
        <v>0B</v>
      </c>
      <c r="W56" s="35" t="str">
        <f t="shared" si="13"/>
        <v>101PM0B223</v>
      </c>
      <c r="X56" s="388">
        <f t="shared" si="14"/>
        <v>0</v>
      </c>
      <c r="Y56" s="388">
        <f t="shared" si="15"/>
        <v>0</v>
      </c>
      <c r="Z56" s="280" t="str">
        <f t="shared" si="5"/>
        <v/>
      </c>
      <c r="AA56" s="280" t="str">
        <f t="shared" si="6"/>
        <v/>
      </c>
      <c r="AB56" s="389" t="str">
        <f t="shared" si="16"/>
        <v/>
      </c>
      <c r="AC56" s="389" t="str">
        <f t="shared" si="17"/>
        <v/>
      </c>
      <c r="AD56" s="390" t="str">
        <f t="shared" si="7"/>
        <v/>
      </c>
      <c r="AE56" s="282">
        <f t="shared" si="18"/>
        <v>0</v>
      </c>
      <c r="AF56" s="359">
        <f t="shared" si="8"/>
        <v>0</v>
      </c>
      <c r="AG56" s="280">
        <f t="shared" si="9"/>
        <v>0</v>
      </c>
      <c r="AH56" s="280">
        <f t="shared" si="10"/>
        <v>0</v>
      </c>
      <c r="AI56" s="280">
        <f>IF(ISBLANK(T56),AI55,IF(COUNTIF(T$2:T56,T56)&gt;1,AI55,1+MAX(AI55,0)))</f>
        <v>2</v>
      </c>
      <c r="AL56" s="391" t="str">
        <f t="shared" si="19"/>
        <v/>
      </c>
      <c r="AM56" s="391" t="str">
        <f t="shared" si="20"/>
        <v/>
      </c>
      <c r="AO56" s="310" t="str">
        <f t="shared" si="11"/>
        <v/>
      </c>
      <c r="AP56" s="310">
        <f>SUM(AO$1:AO56)</f>
        <v>0</v>
      </c>
      <c r="AQ56" s="310">
        <f>SUM(AK$2:AK56)</f>
        <v>0</v>
      </c>
      <c r="AR56" s="310">
        <f>COUNTA(AJ$2:AJ56)</f>
        <v>0</v>
      </c>
      <c r="AS56" s="312"/>
      <c r="AT56" s="312"/>
      <c r="AU56" s="312"/>
      <c r="AV56" s="312"/>
      <c r="AW56" s="312"/>
      <c r="AZ56">
        <v>0</v>
      </c>
      <c r="BA56">
        <v>0</v>
      </c>
    </row>
    <row r="57" spans="1:53" x14ac:dyDescent="0.25">
      <c r="A57">
        <v>101</v>
      </c>
      <c r="B57" t="s">
        <v>66</v>
      </c>
      <c r="C57" t="s">
        <v>857</v>
      </c>
      <c r="D57"/>
      <c r="E57">
        <v>2</v>
      </c>
      <c r="F57">
        <v>2</v>
      </c>
      <c r="G57">
        <v>4</v>
      </c>
      <c r="H57">
        <v>3</v>
      </c>
      <c r="I57">
        <v>1</v>
      </c>
      <c r="J57">
        <v>3</v>
      </c>
      <c r="K57">
        <v>1</v>
      </c>
      <c r="L57">
        <v>1</v>
      </c>
      <c r="M57" t="s">
        <v>858</v>
      </c>
      <c r="N57" s="42"/>
      <c r="O57" s="101">
        <f>IF(ISBLANK(C57),O56,IF(COUNTIF(C$2:C57,C57)&gt;1,O56,1+MAX(O56,0)))</f>
        <v>2</v>
      </c>
      <c r="P57" s="45">
        <f t="shared" si="0"/>
        <v>1</v>
      </c>
      <c r="Q57" s="33" t="str">
        <f t="shared" si="1"/>
        <v/>
      </c>
      <c r="R57" s="33">
        <f t="shared" si="2"/>
        <v>14</v>
      </c>
      <c r="S57" s="33" t="str">
        <f t="shared" si="3"/>
        <v>101_14</v>
      </c>
      <c r="T57" s="35" t="str">
        <f t="shared" si="12"/>
        <v>101PM</v>
      </c>
      <c r="U57" s="35" t="str">
        <f t="shared" si="4"/>
        <v>101PMEW</v>
      </c>
      <c r="V57" s="35" t="str">
        <f t="shared" si="21"/>
        <v>0B</v>
      </c>
      <c r="W57" s="35" t="str">
        <f t="shared" si="13"/>
        <v>101PM0B224</v>
      </c>
      <c r="X57" s="388">
        <f t="shared" si="14"/>
        <v>1</v>
      </c>
      <c r="Y57" s="388">
        <f t="shared" si="15"/>
        <v>1</v>
      </c>
      <c r="Z57" s="280" t="str">
        <f t="shared" si="5"/>
        <v/>
      </c>
      <c r="AA57" s="280" t="str">
        <f t="shared" si="6"/>
        <v/>
      </c>
      <c r="AB57" s="389" t="str">
        <f t="shared" si="16"/>
        <v/>
      </c>
      <c r="AC57" s="389" t="str">
        <f t="shared" si="17"/>
        <v/>
      </c>
      <c r="AD57" s="390" t="str">
        <f t="shared" si="7"/>
        <v/>
      </c>
      <c r="AE57" s="282">
        <f t="shared" si="18"/>
        <v>0</v>
      </c>
      <c r="AF57" s="359">
        <f t="shared" si="8"/>
        <v>0</v>
      </c>
      <c r="AG57" s="280">
        <f t="shared" si="9"/>
        <v>0</v>
      </c>
      <c r="AH57" s="280">
        <f t="shared" si="10"/>
        <v>0</v>
      </c>
      <c r="AI57" s="280">
        <f>IF(ISBLANK(T57),AI56,IF(COUNTIF(T$2:T57,T57)&gt;1,AI56,1+MAX(AI56,0)))</f>
        <v>2</v>
      </c>
      <c r="AL57" s="391" t="str">
        <f t="shared" si="19"/>
        <v/>
      </c>
      <c r="AM57" s="391" t="str">
        <f t="shared" si="20"/>
        <v/>
      </c>
      <c r="AO57" s="310" t="str">
        <f t="shared" si="11"/>
        <v/>
      </c>
      <c r="AP57" s="310">
        <f>SUM(AO$1:AO57)</f>
        <v>0</v>
      </c>
      <c r="AQ57" s="310">
        <f>SUM(AK$2:AK57)</f>
        <v>0</v>
      </c>
      <c r="AR57" s="310">
        <f>COUNTA(AJ$2:AJ57)</f>
        <v>0</v>
      </c>
      <c r="AS57" s="312"/>
      <c r="AT57" s="312"/>
      <c r="AU57" s="312"/>
      <c r="AV57" s="312"/>
      <c r="AW57" s="312"/>
      <c r="AZ57">
        <v>1</v>
      </c>
      <c r="BA57">
        <v>1</v>
      </c>
    </row>
    <row r="58" spans="1:53" x14ac:dyDescent="0.25">
      <c r="A58">
        <v>101</v>
      </c>
      <c r="B58" t="s">
        <v>66</v>
      </c>
      <c r="C58" t="s">
        <v>857</v>
      </c>
      <c r="D58"/>
      <c r="E58">
        <v>2</v>
      </c>
      <c r="F58">
        <v>3</v>
      </c>
      <c r="G58">
        <v>1</v>
      </c>
      <c r="H58">
        <v>9</v>
      </c>
      <c r="I58">
        <v>0</v>
      </c>
      <c r="J58">
        <v>2</v>
      </c>
      <c r="K58">
        <v>1</v>
      </c>
      <c r="L58">
        <v>4</v>
      </c>
      <c r="M58" t="s">
        <v>858</v>
      </c>
      <c r="N58" s="42"/>
      <c r="O58" s="101">
        <f>IF(ISBLANK(C58),O57,IF(COUNTIF(C$2:C58,C58)&gt;1,O57,1+MAX(O57,0)))</f>
        <v>2</v>
      </c>
      <c r="P58" s="45">
        <f t="shared" si="0"/>
        <v>1</v>
      </c>
      <c r="Q58" s="33" t="str">
        <f t="shared" si="1"/>
        <v/>
      </c>
      <c r="R58" s="33">
        <f t="shared" si="2"/>
        <v>15</v>
      </c>
      <c r="S58" s="33" t="str">
        <f t="shared" si="3"/>
        <v>101_15</v>
      </c>
      <c r="T58" s="35" t="str">
        <f t="shared" si="12"/>
        <v>101PM</v>
      </c>
      <c r="U58" s="35" t="str">
        <f t="shared" si="4"/>
        <v>101PMNS</v>
      </c>
      <c r="V58" s="35" t="str">
        <f t="shared" si="21"/>
        <v>0B</v>
      </c>
      <c r="W58" s="35" t="str">
        <f t="shared" si="13"/>
        <v>101PM0B231</v>
      </c>
      <c r="X58" s="388">
        <f t="shared" si="14"/>
        <v>1</v>
      </c>
      <c r="Y58" s="388">
        <f t="shared" si="15"/>
        <v>4</v>
      </c>
      <c r="Z58" s="280" t="str">
        <f t="shared" si="5"/>
        <v/>
      </c>
      <c r="AA58" s="280" t="str">
        <f t="shared" si="6"/>
        <v/>
      </c>
      <c r="AB58" s="389" t="str">
        <f t="shared" si="16"/>
        <v/>
      </c>
      <c r="AC58" s="389" t="str">
        <f t="shared" si="17"/>
        <v/>
      </c>
      <c r="AD58" s="390" t="str">
        <f t="shared" si="7"/>
        <v/>
      </c>
      <c r="AE58" s="282">
        <f t="shared" si="18"/>
        <v>0</v>
      </c>
      <c r="AF58" s="359">
        <f t="shared" si="8"/>
        <v>0</v>
      </c>
      <c r="AG58" s="280">
        <f t="shared" si="9"/>
        <v>0</v>
      </c>
      <c r="AH58" s="280">
        <f t="shared" si="10"/>
        <v>0</v>
      </c>
      <c r="AI58" s="280">
        <f>IF(ISBLANK(T58),AI57,IF(COUNTIF(T$2:T58,T58)&gt;1,AI57,1+MAX(AI57,0)))</f>
        <v>2</v>
      </c>
      <c r="AL58" s="391" t="str">
        <f t="shared" si="19"/>
        <v/>
      </c>
      <c r="AM58" s="391" t="str">
        <f t="shared" si="20"/>
        <v/>
      </c>
      <c r="AO58" s="310" t="str">
        <f t="shared" si="11"/>
        <v/>
      </c>
      <c r="AP58" s="310">
        <f>SUM(AO$1:AO58)</f>
        <v>0</v>
      </c>
      <c r="AQ58" s="310">
        <f>SUM(AK$2:AK58)</f>
        <v>0</v>
      </c>
      <c r="AR58" s="310">
        <f>COUNTA(AJ$2:AJ58)</f>
        <v>0</v>
      </c>
      <c r="AS58" s="312"/>
      <c r="AT58" s="312"/>
      <c r="AU58" s="312"/>
      <c r="AV58" s="312"/>
      <c r="AW58" s="312"/>
      <c r="AZ58">
        <v>1</v>
      </c>
      <c r="BA58">
        <v>4</v>
      </c>
    </row>
    <row r="59" spans="1:53" x14ac:dyDescent="0.25">
      <c r="A59">
        <v>101</v>
      </c>
      <c r="B59" t="s">
        <v>66</v>
      </c>
      <c r="C59" t="s">
        <v>857</v>
      </c>
      <c r="D59"/>
      <c r="E59">
        <v>2</v>
      </c>
      <c r="F59">
        <v>3</v>
      </c>
      <c r="G59">
        <v>2</v>
      </c>
      <c r="H59">
        <v>3</v>
      </c>
      <c r="I59">
        <v>1</v>
      </c>
      <c r="J59">
        <v>1</v>
      </c>
      <c r="K59">
        <v>0</v>
      </c>
      <c r="L59">
        <v>2</v>
      </c>
      <c r="M59" t="s">
        <v>858</v>
      </c>
      <c r="N59" s="42"/>
      <c r="O59" s="101">
        <f>IF(ISBLANK(C59),O58,IF(COUNTIF(C$2:C59,C59)&gt;1,O58,1+MAX(O58,0)))</f>
        <v>2</v>
      </c>
      <c r="P59" s="45">
        <f t="shared" si="0"/>
        <v>1</v>
      </c>
      <c r="Q59" s="33" t="str">
        <f t="shared" si="1"/>
        <v/>
      </c>
      <c r="R59" s="33">
        <f t="shared" si="2"/>
        <v>15</v>
      </c>
      <c r="S59" s="33" t="str">
        <f t="shared" si="3"/>
        <v>101_15</v>
      </c>
      <c r="T59" s="35" t="str">
        <f t="shared" si="12"/>
        <v>101PM</v>
      </c>
      <c r="U59" s="35" t="str">
        <f t="shared" si="4"/>
        <v>101PMNS</v>
      </c>
      <c r="V59" s="35" t="str">
        <f t="shared" si="21"/>
        <v>0B</v>
      </c>
      <c r="W59" s="35" t="str">
        <f t="shared" si="13"/>
        <v>101PM0B232</v>
      </c>
      <c r="X59" s="388">
        <f t="shared" si="14"/>
        <v>0</v>
      </c>
      <c r="Y59" s="388">
        <f t="shared" si="15"/>
        <v>2</v>
      </c>
      <c r="Z59" s="280" t="str">
        <f t="shared" si="5"/>
        <v/>
      </c>
      <c r="AA59" s="280" t="str">
        <f t="shared" si="6"/>
        <v/>
      </c>
      <c r="AB59" s="389" t="str">
        <f t="shared" si="16"/>
        <v/>
      </c>
      <c r="AC59" s="389" t="str">
        <f t="shared" si="17"/>
        <v/>
      </c>
      <c r="AD59" s="390" t="str">
        <f t="shared" si="7"/>
        <v/>
      </c>
      <c r="AE59" s="282">
        <f t="shared" si="18"/>
        <v>0</v>
      </c>
      <c r="AF59" s="359">
        <f t="shared" si="8"/>
        <v>0</v>
      </c>
      <c r="AG59" s="280">
        <f t="shared" si="9"/>
        <v>0</v>
      </c>
      <c r="AH59" s="280">
        <f t="shared" si="10"/>
        <v>0</v>
      </c>
      <c r="AI59" s="280">
        <f>IF(ISBLANK(T59),AI58,IF(COUNTIF(T$2:T59,T59)&gt;1,AI58,1+MAX(AI58,0)))</f>
        <v>2</v>
      </c>
      <c r="AL59" s="391" t="str">
        <f t="shared" si="19"/>
        <v/>
      </c>
      <c r="AM59" s="391" t="str">
        <f t="shared" si="20"/>
        <v/>
      </c>
      <c r="AO59" s="310" t="str">
        <f t="shared" si="11"/>
        <v/>
      </c>
      <c r="AP59" s="310">
        <f>SUM(AO$1:AO59)</f>
        <v>0</v>
      </c>
      <c r="AQ59" s="310">
        <f>SUM(AK$2:AK59)</f>
        <v>0</v>
      </c>
      <c r="AR59" s="310">
        <f>COUNTA(AJ$2:AJ59)</f>
        <v>0</v>
      </c>
      <c r="AS59" s="312"/>
      <c r="AT59" s="312"/>
      <c r="AU59" s="312"/>
      <c r="AV59" s="312"/>
      <c r="AW59" s="312"/>
      <c r="AZ59">
        <v>0</v>
      </c>
      <c r="BA59">
        <v>2</v>
      </c>
    </row>
    <row r="60" spans="1:53" x14ac:dyDescent="0.25">
      <c r="A60">
        <v>101</v>
      </c>
      <c r="B60" t="s">
        <v>66</v>
      </c>
      <c r="C60" t="s">
        <v>857</v>
      </c>
      <c r="D60"/>
      <c r="E60">
        <v>2</v>
      </c>
      <c r="F60">
        <v>3</v>
      </c>
      <c r="G60">
        <v>3</v>
      </c>
      <c r="H60">
        <v>4</v>
      </c>
      <c r="I60">
        <v>0</v>
      </c>
      <c r="J60">
        <v>1</v>
      </c>
      <c r="K60">
        <v>0</v>
      </c>
      <c r="L60">
        <v>0</v>
      </c>
      <c r="M60" t="s">
        <v>858</v>
      </c>
      <c r="N60" s="42"/>
      <c r="O60" s="101">
        <f>IF(ISBLANK(C60),O59,IF(COUNTIF(C$2:C60,C60)&gt;1,O59,1+MAX(O59,0)))</f>
        <v>2</v>
      </c>
      <c r="P60" s="45">
        <f t="shared" si="0"/>
        <v>1</v>
      </c>
      <c r="Q60" s="33" t="str">
        <f t="shared" si="1"/>
        <v/>
      </c>
      <c r="R60" s="33">
        <f t="shared" si="2"/>
        <v>15</v>
      </c>
      <c r="S60" s="33" t="str">
        <f t="shared" si="3"/>
        <v>101_15</v>
      </c>
      <c r="T60" s="35" t="str">
        <f t="shared" si="12"/>
        <v>101PM</v>
      </c>
      <c r="U60" s="35" t="str">
        <f t="shared" si="4"/>
        <v>101PMEW</v>
      </c>
      <c r="V60" s="35" t="str">
        <f t="shared" si="21"/>
        <v>0B</v>
      </c>
      <c r="W60" s="35" t="str">
        <f t="shared" si="13"/>
        <v>101PM0B233</v>
      </c>
      <c r="X60" s="388">
        <f t="shared" si="14"/>
        <v>0</v>
      </c>
      <c r="Y60" s="388">
        <f t="shared" si="15"/>
        <v>0</v>
      </c>
      <c r="Z60" s="280" t="str">
        <f t="shared" si="5"/>
        <v/>
      </c>
      <c r="AA60" s="280" t="str">
        <f t="shared" si="6"/>
        <v/>
      </c>
      <c r="AB60" s="389" t="str">
        <f t="shared" si="16"/>
        <v/>
      </c>
      <c r="AC60" s="389" t="str">
        <f t="shared" si="17"/>
        <v/>
      </c>
      <c r="AD60" s="390" t="str">
        <f t="shared" si="7"/>
        <v/>
      </c>
      <c r="AE60" s="282">
        <f t="shared" si="18"/>
        <v>0</v>
      </c>
      <c r="AF60" s="359">
        <f t="shared" si="8"/>
        <v>0</v>
      </c>
      <c r="AG60" s="280">
        <f t="shared" si="9"/>
        <v>0</v>
      </c>
      <c r="AH60" s="280">
        <f t="shared" si="10"/>
        <v>0</v>
      </c>
      <c r="AI60" s="280">
        <f>IF(ISBLANK(T60),AI59,IF(COUNTIF(T$2:T60,T60)&gt;1,AI59,1+MAX(AI59,0)))</f>
        <v>2</v>
      </c>
      <c r="AL60" s="391" t="str">
        <f t="shared" si="19"/>
        <v/>
      </c>
      <c r="AM60" s="391" t="str">
        <f t="shared" si="20"/>
        <v/>
      </c>
      <c r="AO60" s="310" t="str">
        <f t="shared" si="11"/>
        <v/>
      </c>
      <c r="AP60" s="310">
        <f>SUM(AO$1:AO60)</f>
        <v>0</v>
      </c>
      <c r="AQ60" s="310">
        <f>SUM(AK$2:AK60)</f>
        <v>0</v>
      </c>
      <c r="AR60" s="310">
        <f>COUNTA(AJ$2:AJ60)</f>
        <v>0</v>
      </c>
      <c r="AS60" s="312"/>
      <c r="AT60" s="312"/>
      <c r="AU60" s="312"/>
      <c r="AV60" s="312"/>
      <c r="AW60" s="312"/>
      <c r="AZ60">
        <v>0</v>
      </c>
      <c r="BA60">
        <v>0</v>
      </c>
    </row>
    <row r="61" spans="1:53" x14ac:dyDescent="0.25">
      <c r="A61">
        <v>101</v>
      </c>
      <c r="B61" t="s">
        <v>66</v>
      </c>
      <c r="C61" t="s">
        <v>857</v>
      </c>
      <c r="D61"/>
      <c r="E61">
        <v>2</v>
      </c>
      <c r="F61">
        <v>3</v>
      </c>
      <c r="G61">
        <v>4</v>
      </c>
      <c r="H61">
        <v>2</v>
      </c>
      <c r="I61">
        <v>0</v>
      </c>
      <c r="J61">
        <v>2</v>
      </c>
      <c r="K61">
        <v>0</v>
      </c>
      <c r="L61">
        <v>0</v>
      </c>
      <c r="M61" t="s">
        <v>858</v>
      </c>
      <c r="N61" s="42"/>
      <c r="O61" s="101">
        <f>IF(ISBLANK(C61),O60,IF(COUNTIF(C$2:C61,C61)&gt;1,O60,1+MAX(O60,0)))</f>
        <v>2</v>
      </c>
      <c r="P61" s="45">
        <f t="shared" si="0"/>
        <v>1</v>
      </c>
      <c r="Q61" s="33" t="str">
        <f t="shared" si="1"/>
        <v/>
      </c>
      <c r="R61" s="33">
        <f t="shared" si="2"/>
        <v>15</v>
      </c>
      <c r="S61" s="33" t="str">
        <f t="shared" si="3"/>
        <v>101_15</v>
      </c>
      <c r="T61" s="35" t="str">
        <f t="shared" si="12"/>
        <v>101PM</v>
      </c>
      <c r="U61" s="35" t="str">
        <f t="shared" si="4"/>
        <v>101PMEW</v>
      </c>
      <c r="V61" s="35" t="str">
        <f t="shared" si="21"/>
        <v>0B</v>
      </c>
      <c r="W61" s="35" t="str">
        <f t="shared" si="13"/>
        <v>101PM0B234</v>
      </c>
      <c r="X61" s="388">
        <f t="shared" si="14"/>
        <v>0</v>
      </c>
      <c r="Y61" s="388">
        <f t="shared" si="15"/>
        <v>0</v>
      </c>
      <c r="Z61" s="280" t="str">
        <f t="shared" si="5"/>
        <v/>
      </c>
      <c r="AA61" s="280" t="str">
        <f t="shared" si="6"/>
        <v/>
      </c>
      <c r="AB61" s="389" t="str">
        <f t="shared" si="16"/>
        <v/>
      </c>
      <c r="AC61" s="389" t="str">
        <f t="shared" si="17"/>
        <v/>
      </c>
      <c r="AD61" s="390" t="str">
        <f t="shared" si="7"/>
        <v/>
      </c>
      <c r="AE61" s="282">
        <f t="shared" si="18"/>
        <v>0</v>
      </c>
      <c r="AF61" s="359">
        <f t="shared" si="8"/>
        <v>0</v>
      </c>
      <c r="AG61" s="280">
        <f t="shared" si="9"/>
        <v>0</v>
      </c>
      <c r="AH61" s="280">
        <f t="shared" si="10"/>
        <v>0</v>
      </c>
      <c r="AI61" s="280">
        <f>IF(ISBLANK(T61),AI60,IF(COUNTIF(T$2:T61,T61)&gt;1,AI60,1+MAX(AI60,0)))</f>
        <v>2</v>
      </c>
      <c r="AL61" s="391" t="str">
        <f t="shared" si="19"/>
        <v/>
      </c>
      <c r="AM61" s="391" t="str">
        <f t="shared" si="20"/>
        <v/>
      </c>
      <c r="AO61" s="310" t="str">
        <f t="shared" si="11"/>
        <v/>
      </c>
      <c r="AP61" s="310">
        <f>SUM(AO$1:AO61)</f>
        <v>0</v>
      </c>
      <c r="AQ61" s="310">
        <f>SUM(AK$2:AK61)</f>
        <v>0</v>
      </c>
      <c r="AR61" s="310">
        <f>COUNTA(AJ$2:AJ61)</f>
        <v>0</v>
      </c>
      <c r="AS61" s="312"/>
      <c r="AT61" s="312"/>
      <c r="AU61" s="312"/>
      <c r="AV61" s="312"/>
      <c r="AW61" s="312"/>
      <c r="AZ61">
        <v>0</v>
      </c>
      <c r="BA61">
        <v>0</v>
      </c>
    </row>
    <row r="62" spans="1:53" x14ac:dyDescent="0.25">
      <c r="A62">
        <v>101</v>
      </c>
      <c r="B62" t="s">
        <v>66</v>
      </c>
      <c r="C62" t="s">
        <v>857</v>
      </c>
      <c r="D62"/>
      <c r="E62">
        <v>2</v>
      </c>
      <c r="F62">
        <v>4</v>
      </c>
      <c r="G62">
        <v>1</v>
      </c>
      <c r="H62">
        <v>9</v>
      </c>
      <c r="I62">
        <v>3</v>
      </c>
      <c r="J62">
        <v>5</v>
      </c>
      <c r="K62">
        <v>1</v>
      </c>
      <c r="L62">
        <v>2</v>
      </c>
      <c r="M62" t="s">
        <v>858</v>
      </c>
      <c r="N62" s="42"/>
      <c r="O62" s="101">
        <f>IF(ISBLANK(C62),O61,IF(COUNTIF(C$2:C62,C62)&gt;1,O61,1+MAX(O61,0)))</f>
        <v>2</v>
      </c>
      <c r="P62" s="45">
        <f t="shared" si="0"/>
        <v>1</v>
      </c>
      <c r="Q62" s="33" t="str">
        <f t="shared" si="1"/>
        <v/>
      </c>
      <c r="R62" s="33">
        <f t="shared" si="2"/>
        <v>16</v>
      </c>
      <c r="S62" s="33" t="str">
        <f t="shared" si="3"/>
        <v>101_16</v>
      </c>
      <c r="T62" s="35" t="str">
        <f t="shared" si="12"/>
        <v>101PM</v>
      </c>
      <c r="U62" s="35" t="str">
        <f t="shared" si="4"/>
        <v>101PMNS</v>
      </c>
      <c r="V62" s="35" t="str">
        <f t="shared" si="21"/>
        <v>0B</v>
      </c>
      <c r="W62" s="35" t="str">
        <f t="shared" si="13"/>
        <v>101PM0B241</v>
      </c>
      <c r="X62" s="388">
        <f t="shared" si="14"/>
        <v>1</v>
      </c>
      <c r="Y62" s="388">
        <f t="shared" si="15"/>
        <v>2</v>
      </c>
      <c r="Z62" s="280" t="str">
        <f t="shared" si="5"/>
        <v/>
      </c>
      <c r="AA62" s="280" t="str">
        <f t="shared" si="6"/>
        <v/>
      </c>
      <c r="AB62" s="389" t="str">
        <f t="shared" si="16"/>
        <v/>
      </c>
      <c r="AC62" s="389" t="str">
        <f t="shared" si="17"/>
        <v/>
      </c>
      <c r="AD62" s="390" t="str">
        <f t="shared" si="7"/>
        <v/>
      </c>
      <c r="AE62" s="282">
        <f t="shared" si="18"/>
        <v>0</v>
      </c>
      <c r="AF62" s="359">
        <f t="shared" si="8"/>
        <v>0</v>
      </c>
      <c r="AG62" s="280">
        <f t="shared" si="9"/>
        <v>0</v>
      </c>
      <c r="AH62" s="280">
        <f t="shared" si="10"/>
        <v>0</v>
      </c>
      <c r="AI62" s="280">
        <f>IF(ISBLANK(T62),AI61,IF(COUNTIF(T$2:T62,T62)&gt;1,AI61,1+MAX(AI61,0)))</f>
        <v>2</v>
      </c>
      <c r="AL62" s="391" t="str">
        <f t="shared" si="19"/>
        <v/>
      </c>
      <c r="AM62" s="391" t="str">
        <f t="shared" si="20"/>
        <v/>
      </c>
      <c r="AO62" s="310" t="str">
        <f t="shared" si="11"/>
        <v/>
      </c>
      <c r="AP62" s="310">
        <f>SUM(AO$1:AO62)</f>
        <v>0</v>
      </c>
      <c r="AQ62" s="310">
        <f>SUM(AK$2:AK62)</f>
        <v>0</v>
      </c>
      <c r="AR62" s="310">
        <f>COUNTA(AJ$2:AJ62)</f>
        <v>0</v>
      </c>
      <c r="AS62" s="312"/>
      <c r="AT62" s="312"/>
      <c r="AU62" s="312"/>
      <c r="AV62" s="312"/>
      <c r="AW62" s="312"/>
      <c r="AZ62">
        <v>1</v>
      </c>
      <c r="BA62">
        <v>2</v>
      </c>
    </row>
    <row r="63" spans="1:53" x14ac:dyDescent="0.25">
      <c r="A63">
        <v>101</v>
      </c>
      <c r="B63" t="s">
        <v>66</v>
      </c>
      <c r="C63" t="s">
        <v>857</v>
      </c>
      <c r="D63"/>
      <c r="E63">
        <v>2</v>
      </c>
      <c r="F63">
        <v>4</v>
      </c>
      <c r="G63">
        <v>2</v>
      </c>
      <c r="H63">
        <v>6</v>
      </c>
      <c r="I63">
        <v>3</v>
      </c>
      <c r="J63">
        <v>3</v>
      </c>
      <c r="K63">
        <v>4</v>
      </c>
      <c r="L63">
        <v>4</v>
      </c>
      <c r="M63" t="s">
        <v>858</v>
      </c>
      <c r="N63" s="42"/>
      <c r="O63" s="101">
        <f>IF(ISBLANK(C63),O62,IF(COUNTIF(C$2:C63,C63)&gt;1,O62,1+MAX(O62,0)))</f>
        <v>2</v>
      </c>
      <c r="P63" s="45">
        <f t="shared" si="0"/>
        <v>1</v>
      </c>
      <c r="Q63" s="33" t="str">
        <f t="shared" si="1"/>
        <v/>
      </c>
      <c r="R63" s="33">
        <f t="shared" si="2"/>
        <v>16</v>
      </c>
      <c r="S63" s="33" t="str">
        <f t="shared" si="3"/>
        <v>101_16</v>
      </c>
      <c r="T63" s="35" t="str">
        <f t="shared" si="12"/>
        <v>101PM</v>
      </c>
      <c r="U63" s="35" t="str">
        <f t="shared" si="4"/>
        <v>101PMNS</v>
      </c>
      <c r="V63" s="35" t="str">
        <f t="shared" si="21"/>
        <v>0B</v>
      </c>
      <c r="W63" s="35" t="str">
        <f t="shared" si="13"/>
        <v>101PM0B242</v>
      </c>
      <c r="X63" s="388">
        <f t="shared" si="14"/>
        <v>4</v>
      </c>
      <c r="Y63" s="388">
        <f t="shared" si="15"/>
        <v>4</v>
      </c>
      <c r="Z63" s="280" t="str">
        <f t="shared" si="5"/>
        <v/>
      </c>
      <c r="AA63" s="280" t="str">
        <f t="shared" si="6"/>
        <v/>
      </c>
      <c r="AB63" s="389" t="str">
        <f t="shared" si="16"/>
        <v/>
      </c>
      <c r="AC63" s="389" t="str">
        <f t="shared" si="17"/>
        <v/>
      </c>
      <c r="AD63" s="390" t="str">
        <f t="shared" si="7"/>
        <v/>
      </c>
      <c r="AE63" s="282">
        <f t="shared" si="18"/>
        <v>0</v>
      </c>
      <c r="AF63" s="359">
        <f t="shared" si="8"/>
        <v>0</v>
      </c>
      <c r="AG63" s="280">
        <f t="shared" si="9"/>
        <v>0</v>
      </c>
      <c r="AH63" s="280">
        <f t="shared" si="10"/>
        <v>0</v>
      </c>
      <c r="AI63" s="280">
        <f>IF(ISBLANK(T63),AI62,IF(COUNTIF(T$2:T63,T63)&gt;1,AI62,1+MAX(AI62,0)))</f>
        <v>2</v>
      </c>
      <c r="AL63" s="391" t="str">
        <f t="shared" si="19"/>
        <v/>
      </c>
      <c r="AM63" s="391" t="str">
        <f t="shared" si="20"/>
        <v/>
      </c>
      <c r="AO63" s="310" t="str">
        <f t="shared" si="11"/>
        <v/>
      </c>
      <c r="AP63" s="310">
        <f>SUM(AO$1:AO63)</f>
        <v>0</v>
      </c>
      <c r="AQ63" s="310">
        <f>SUM(AK$2:AK63)</f>
        <v>0</v>
      </c>
      <c r="AR63" s="310">
        <f>COUNTA(AJ$2:AJ63)</f>
        <v>0</v>
      </c>
      <c r="AS63" s="312"/>
      <c r="AT63" s="312"/>
      <c r="AU63" s="312"/>
      <c r="AV63" s="312"/>
      <c r="AW63" s="312"/>
      <c r="AZ63">
        <v>4</v>
      </c>
      <c r="BA63">
        <v>4</v>
      </c>
    </row>
    <row r="64" spans="1:53" x14ac:dyDescent="0.25">
      <c r="A64">
        <v>101</v>
      </c>
      <c r="B64" t="s">
        <v>66</v>
      </c>
      <c r="C64" t="s">
        <v>857</v>
      </c>
      <c r="D64"/>
      <c r="E64">
        <v>2</v>
      </c>
      <c r="F64">
        <v>4</v>
      </c>
      <c r="G64">
        <v>3</v>
      </c>
      <c r="H64">
        <v>1</v>
      </c>
      <c r="I64">
        <v>0</v>
      </c>
      <c r="J64">
        <v>0</v>
      </c>
      <c r="K64">
        <v>0</v>
      </c>
      <c r="L64">
        <v>1</v>
      </c>
      <c r="M64" t="s">
        <v>858</v>
      </c>
      <c r="N64" s="42"/>
      <c r="O64" s="101">
        <f>IF(ISBLANK(C64),O63,IF(COUNTIF(C$2:C64,C64)&gt;1,O63,1+MAX(O63,0)))</f>
        <v>2</v>
      </c>
      <c r="P64" s="45">
        <f t="shared" si="0"/>
        <v>1</v>
      </c>
      <c r="Q64" s="33" t="str">
        <f t="shared" si="1"/>
        <v/>
      </c>
      <c r="R64" s="33">
        <f t="shared" si="2"/>
        <v>16</v>
      </c>
      <c r="S64" s="33" t="str">
        <f t="shared" si="3"/>
        <v>101_16</v>
      </c>
      <c r="T64" s="35" t="str">
        <f t="shared" si="12"/>
        <v>101PM</v>
      </c>
      <c r="U64" s="35" t="str">
        <f t="shared" si="4"/>
        <v>101PMEW</v>
      </c>
      <c r="V64" s="35" t="str">
        <f t="shared" si="21"/>
        <v>0B</v>
      </c>
      <c r="W64" s="35" t="str">
        <f t="shared" si="13"/>
        <v>101PM0B243</v>
      </c>
      <c r="X64" s="388">
        <f t="shared" si="14"/>
        <v>0</v>
      </c>
      <c r="Y64" s="388">
        <f t="shared" si="15"/>
        <v>1</v>
      </c>
      <c r="Z64" s="280" t="str">
        <f t="shared" si="5"/>
        <v/>
      </c>
      <c r="AA64" s="280" t="str">
        <f t="shared" si="6"/>
        <v/>
      </c>
      <c r="AB64" s="389" t="str">
        <f t="shared" si="16"/>
        <v/>
      </c>
      <c r="AC64" s="389" t="str">
        <f t="shared" si="17"/>
        <v/>
      </c>
      <c r="AD64" s="390" t="str">
        <f t="shared" si="7"/>
        <v/>
      </c>
      <c r="AE64" s="282">
        <f t="shared" si="18"/>
        <v>0</v>
      </c>
      <c r="AF64" s="359">
        <f t="shared" si="8"/>
        <v>0</v>
      </c>
      <c r="AG64" s="280">
        <f t="shared" si="9"/>
        <v>0</v>
      </c>
      <c r="AH64" s="280">
        <f t="shared" si="10"/>
        <v>0</v>
      </c>
      <c r="AI64" s="280">
        <f>IF(ISBLANK(T64),AI63,IF(COUNTIF(T$2:T64,T64)&gt;1,AI63,1+MAX(AI63,0)))</f>
        <v>2</v>
      </c>
      <c r="AL64" s="391" t="str">
        <f t="shared" si="19"/>
        <v/>
      </c>
      <c r="AM64" s="391" t="str">
        <f t="shared" si="20"/>
        <v/>
      </c>
      <c r="AO64" s="310" t="str">
        <f t="shared" si="11"/>
        <v/>
      </c>
      <c r="AP64" s="310">
        <f>SUM(AO$1:AO64)</f>
        <v>0</v>
      </c>
      <c r="AQ64" s="310">
        <f>SUM(AK$2:AK64)</f>
        <v>0</v>
      </c>
      <c r="AR64" s="310">
        <f>COUNTA(AJ$2:AJ64)</f>
        <v>0</v>
      </c>
      <c r="AS64" s="312"/>
      <c r="AT64" s="312"/>
      <c r="AU64" s="312"/>
      <c r="AV64" s="312"/>
      <c r="AW64" s="312"/>
      <c r="AZ64">
        <v>0</v>
      </c>
      <c r="BA64">
        <v>1</v>
      </c>
    </row>
    <row r="65" spans="1:53" x14ac:dyDescent="0.25">
      <c r="A65">
        <v>101</v>
      </c>
      <c r="B65" t="s">
        <v>66</v>
      </c>
      <c r="C65" t="s">
        <v>857</v>
      </c>
      <c r="D65"/>
      <c r="E65">
        <v>2</v>
      </c>
      <c r="F65">
        <v>4</v>
      </c>
      <c r="G65">
        <v>4</v>
      </c>
      <c r="H65">
        <v>5</v>
      </c>
      <c r="I65">
        <v>2</v>
      </c>
      <c r="J65">
        <v>3</v>
      </c>
      <c r="K65">
        <v>0</v>
      </c>
      <c r="L65">
        <v>1</v>
      </c>
      <c r="M65" t="s">
        <v>858</v>
      </c>
      <c r="N65" s="42"/>
      <c r="O65" s="101">
        <f>IF(ISBLANK(C65),O64,IF(COUNTIF(C$2:C65,C65)&gt;1,O64,1+MAX(O64,0)))</f>
        <v>2</v>
      </c>
      <c r="P65" s="45">
        <f t="shared" si="0"/>
        <v>1</v>
      </c>
      <c r="Q65" s="33" t="str">
        <f t="shared" si="1"/>
        <v/>
      </c>
      <c r="R65" s="33">
        <f t="shared" si="2"/>
        <v>16</v>
      </c>
      <c r="S65" s="33" t="str">
        <f t="shared" si="3"/>
        <v>101_16</v>
      </c>
      <c r="T65" s="35" t="str">
        <f t="shared" si="12"/>
        <v>101PM</v>
      </c>
      <c r="U65" s="35" t="str">
        <f t="shared" si="4"/>
        <v>101PMEW</v>
      </c>
      <c r="V65" s="35" t="str">
        <f t="shared" si="21"/>
        <v>0B</v>
      </c>
      <c r="W65" s="35" t="str">
        <f t="shared" si="13"/>
        <v>101PM0B244</v>
      </c>
      <c r="X65" s="388">
        <f t="shared" si="14"/>
        <v>0</v>
      </c>
      <c r="Y65" s="388">
        <f t="shared" si="15"/>
        <v>1</v>
      </c>
      <c r="Z65" s="280" t="str">
        <f t="shared" si="5"/>
        <v/>
      </c>
      <c r="AA65" s="280" t="str">
        <f t="shared" si="6"/>
        <v/>
      </c>
      <c r="AB65" s="389" t="str">
        <f t="shared" si="16"/>
        <v/>
      </c>
      <c r="AC65" s="389" t="str">
        <f t="shared" si="17"/>
        <v/>
      </c>
      <c r="AD65" s="390" t="str">
        <f t="shared" si="7"/>
        <v/>
      </c>
      <c r="AE65" s="282">
        <f t="shared" si="18"/>
        <v>0</v>
      </c>
      <c r="AF65" s="359">
        <f t="shared" si="8"/>
        <v>0</v>
      </c>
      <c r="AG65" s="280">
        <f t="shared" si="9"/>
        <v>0</v>
      </c>
      <c r="AH65" s="280">
        <f t="shared" si="10"/>
        <v>0</v>
      </c>
      <c r="AI65" s="280">
        <f>IF(ISBLANK(T65),AI64,IF(COUNTIF(T$2:T65,T65)&gt;1,AI64,1+MAX(AI64,0)))</f>
        <v>2</v>
      </c>
      <c r="AL65" s="391" t="str">
        <f t="shared" si="19"/>
        <v/>
      </c>
      <c r="AM65" s="391" t="str">
        <f t="shared" si="20"/>
        <v/>
      </c>
      <c r="AO65" s="310" t="str">
        <f t="shared" si="11"/>
        <v/>
      </c>
      <c r="AP65" s="310">
        <f>SUM(AO$1:AO65)</f>
        <v>0</v>
      </c>
      <c r="AQ65" s="310">
        <f>SUM(AK$2:AK65)</f>
        <v>0</v>
      </c>
      <c r="AR65" s="310">
        <f>COUNTA(AJ$2:AJ65)</f>
        <v>0</v>
      </c>
      <c r="AS65" s="312"/>
      <c r="AT65" s="312"/>
      <c r="AU65" s="312"/>
      <c r="AV65" s="312"/>
      <c r="AW65" s="312"/>
      <c r="AZ65">
        <v>0</v>
      </c>
      <c r="BA65">
        <v>1</v>
      </c>
    </row>
    <row r="66" spans="1:53" x14ac:dyDescent="0.25">
      <c r="A66">
        <v>102</v>
      </c>
      <c r="B66" t="s">
        <v>65</v>
      </c>
      <c r="C66" t="s">
        <v>859</v>
      </c>
      <c r="D66"/>
      <c r="E66">
        <v>1</v>
      </c>
      <c r="F66">
        <v>1</v>
      </c>
      <c r="G66">
        <v>1</v>
      </c>
      <c r="H66">
        <v>3</v>
      </c>
      <c r="I66">
        <v>0</v>
      </c>
      <c r="J66">
        <v>3</v>
      </c>
      <c r="K66">
        <v>0</v>
      </c>
      <c r="L66">
        <v>0</v>
      </c>
      <c r="M66" t="s">
        <v>860</v>
      </c>
      <c r="N66" s="42"/>
      <c r="O66" s="101">
        <f>IF(ISBLANK(C66),O65,IF(COUNTIF(C$2:C66,C66)&gt;1,O65,1+MAX(O65,0)))</f>
        <v>3</v>
      </c>
      <c r="P66" s="45">
        <f t="shared" ref="P66:P129" si="22">IF(A66=A65,P65,IF(ISNUMBER(P65),P65+1,1))</f>
        <v>2</v>
      </c>
      <c r="Q66" s="33">
        <f t="shared" ref="Q66:Q129" si="23">IF(OR(P66=P65,LEN(A66)&lt;1),"",P66)</f>
        <v>2</v>
      </c>
      <c r="R66" s="33">
        <f t="shared" ref="R66:R129" si="24">IF(ISNUMBER(F66),F66+4*(E66-1)+8*IF(B66="PM",1,0),"")</f>
        <v>1</v>
      </c>
      <c r="S66" s="33" t="str">
        <f t="shared" ref="S66:S129" si="25">IF(ISNUMBER(R66),A66&amp;"_"&amp;R66,"")</f>
        <v>102_1</v>
      </c>
      <c r="T66" s="35" t="str">
        <f t="shared" ref="T66:T129" si="26">A66&amp;B66</f>
        <v>102AM</v>
      </c>
      <c r="U66" s="35" t="str">
        <f t="shared" ref="U66:U129" si="27">IF(OR(G66=1,G66=2),T66&amp;"NS",IF(OR(G66=3,G66=4),T66&amp;"EW",""))</f>
        <v>102AMNS</v>
      </c>
      <c r="V66" s="35" t="str">
        <f t="shared" si="21"/>
        <v>0C</v>
      </c>
      <c r="W66" s="35" t="str">
        <f t="shared" si="13"/>
        <v>102AM0C111</v>
      </c>
      <c r="X66" s="388">
        <f t="shared" si="14"/>
        <v>0</v>
      </c>
      <c r="Y66" s="388">
        <f t="shared" si="15"/>
        <v>0</v>
      </c>
      <c r="Z66" s="280" t="str">
        <f t="shared" ref="Z66:Z129" si="28">IF(I66&gt;$H66,1,"")</f>
        <v/>
      </c>
      <c r="AA66" s="280" t="str">
        <f t="shared" ref="AA66:AA129" si="29">IF(J66&gt;$H66,1,"")</f>
        <v/>
      </c>
      <c r="AB66" s="389" t="str">
        <f t="shared" si="16"/>
        <v/>
      </c>
      <c r="AC66" s="389" t="str">
        <f t="shared" si="17"/>
        <v/>
      </c>
      <c r="AD66" s="390" t="str">
        <f t="shared" ref="AD66:AD129" si="30">IF(ISERROR(MATCH(A66&amp;"_"&amp;G66,Sidewalk_ignore,0)),"",1)</f>
        <v/>
      </c>
      <c r="AE66" s="282">
        <f t="shared" ref="AE66:AE129" si="31">IF(AND(ISNUMBER($G66),$B66="AM"),INDEX(CordonIn,MATCH($A66,loc_ID,0),$G66),0)</f>
        <v>0</v>
      </c>
      <c r="AF66" s="359">
        <f t="shared" ref="AF66:AF129" si="32">IF(AND(ISNUMBER($G66),$B66="PM"),INDEX(CordonIn,MATCH($A66,loc_ID,0),VLOOKUP($G66,Reverse_dir,2,FALSE)),0)</f>
        <v>0</v>
      </c>
      <c r="AG66" s="280">
        <f t="shared" ref="AG66:AG129" si="33">IF(AND(ISNUMBER($G66),$B66="AM"),INDEX(Lane,MATCH($A66,loc_ID,0),$G66),0)</f>
        <v>3</v>
      </c>
      <c r="AH66" s="280">
        <f t="shared" ref="AH66:AH129" si="34">IF(AND(AG66&gt;0,ISNUMBER(AG66)),1,0)</f>
        <v>1</v>
      </c>
      <c r="AI66" s="280">
        <f>IF(ISBLANK(T66),AI65,IF(COUNTIF(T$2:T66,T66)&gt;1,AI65,1+MAX(AI65,0)))</f>
        <v>3</v>
      </c>
      <c r="AL66" s="391" t="str">
        <f t="shared" si="19"/>
        <v/>
      </c>
      <c r="AM66" s="391" t="str">
        <f t="shared" si="20"/>
        <v/>
      </c>
      <c r="AO66" s="310" t="str">
        <f t="shared" ref="AO66:AO129" si="35">IF(SUM(Z66:AC66)&gt;0,1,"")</f>
        <v/>
      </c>
      <c r="AP66" s="310">
        <f>SUM(AO$1:AO66)</f>
        <v>0</v>
      </c>
      <c r="AQ66" s="310">
        <f>SUM(AK$2:AK66)</f>
        <v>0</v>
      </c>
      <c r="AR66" s="310">
        <f>COUNTA(AJ$2:AJ66)</f>
        <v>0</v>
      </c>
      <c r="AS66" s="312"/>
      <c r="AT66" s="312"/>
      <c r="AU66" s="312"/>
      <c r="AV66" s="312"/>
      <c r="AW66" s="312"/>
      <c r="AZ66">
        <v>0</v>
      </c>
      <c r="BA66">
        <v>0</v>
      </c>
    </row>
    <row r="67" spans="1:53" x14ac:dyDescent="0.25">
      <c r="A67">
        <v>102</v>
      </c>
      <c r="B67" t="s">
        <v>65</v>
      </c>
      <c r="C67" t="s">
        <v>859</v>
      </c>
      <c r="D67"/>
      <c r="E67">
        <v>1</v>
      </c>
      <c r="F67">
        <v>1</v>
      </c>
      <c r="G67">
        <v>2</v>
      </c>
      <c r="H67">
        <v>9</v>
      </c>
      <c r="I67">
        <v>1</v>
      </c>
      <c r="J67">
        <v>5</v>
      </c>
      <c r="K67">
        <v>1</v>
      </c>
      <c r="L67">
        <v>2</v>
      </c>
      <c r="M67" t="s">
        <v>860</v>
      </c>
      <c r="N67" s="42"/>
      <c r="O67" s="101">
        <f>IF(ISBLANK(C67),O66,IF(COUNTIF(C$2:C67,C67)&gt;1,O66,1+MAX(O66,0)))</f>
        <v>3</v>
      </c>
      <c r="P67" s="45">
        <f t="shared" si="22"/>
        <v>2</v>
      </c>
      <c r="Q67" s="33" t="str">
        <f t="shared" si="23"/>
        <v/>
      </c>
      <c r="R67" s="33">
        <f t="shared" si="24"/>
        <v>1</v>
      </c>
      <c r="S67" s="33" t="str">
        <f t="shared" si="25"/>
        <v>102_1</v>
      </c>
      <c r="T67" s="35" t="str">
        <f t="shared" si="26"/>
        <v>102AM</v>
      </c>
      <c r="U67" s="35" t="str">
        <f t="shared" si="27"/>
        <v>102AMNS</v>
      </c>
      <c r="V67" s="35" t="str">
        <f t="shared" si="21"/>
        <v>0C</v>
      </c>
      <c r="W67" s="35" t="str">
        <f t="shared" ref="W67:W130" si="36">IF(ISBLANK(A67),"",A67&amp;B67&amp;V67&amp;E67&amp;F67&amp;G67)</f>
        <v>102AM0C112</v>
      </c>
      <c r="X67" s="388">
        <f t="shared" ref="X67:X130" si="37">IF($AD67=1,0,K67)</f>
        <v>1</v>
      </c>
      <c r="Y67" s="388">
        <f t="shared" ref="Y67:Y130" si="38">IF($AD67=1,0,L67)</f>
        <v>2</v>
      </c>
      <c r="Z67" s="280" t="str">
        <f t="shared" si="28"/>
        <v/>
      </c>
      <c r="AA67" s="280" t="str">
        <f t="shared" si="29"/>
        <v/>
      </c>
      <c r="AB67" s="389" t="str">
        <f t="shared" ref="AB67:AB130" si="39">IF(OR(K67&gt;$H67,AND($AD67=1,K67&gt;0)),1,"")</f>
        <v/>
      </c>
      <c r="AC67" s="389" t="str">
        <f t="shared" ref="AC67:AC130" si="40">IF(OR(L67&gt;$H67,AND($AD67=1,L67&gt;0)),1,"")</f>
        <v/>
      </c>
      <c r="AD67" s="390" t="str">
        <f t="shared" si="30"/>
        <v/>
      </c>
      <c r="AE67" s="282">
        <f t="shared" si="31"/>
        <v>1</v>
      </c>
      <c r="AF67" s="359">
        <f t="shared" si="32"/>
        <v>0</v>
      </c>
      <c r="AG67" s="280">
        <f t="shared" si="33"/>
        <v>3</v>
      </c>
      <c r="AH67" s="280">
        <f t="shared" si="34"/>
        <v>1</v>
      </c>
      <c r="AI67" s="280">
        <f>IF(ISBLANK(T67),AI66,IF(COUNTIF(T$2:T67,T67)&gt;1,AI66,1+MAX(AI66,0)))</f>
        <v>3</v>
      </c>
      <c r="AL67" s="391" t="str">
        <f t="shared" ref="AL67:AL130" si="41">IF(OR(AB67=1,AC67=1),IF(LEN(AJ67)=0,"",AJ67&amp;"; ")&amp;"Ignore sidewalk",IF(LEN(AJ67)=0,"",AJ67))</f>
        <v/>
      </c>
      <c r="AM67" s="391" t="str">
        <f t="shared" ref="AM67:AM130" si="42">IF(OR(AB67=1,AC67=1),1,IF(LEN(AK67)=0,"",AK67))</f>
        <v/>
      </c>
      <c r="AO67" s="310" t="str">
        <f t="shared" si="35"/>
        <v/>
      </c>
      <c r="AP67" s="310">
        <f>SUM(AO$1:AO67)</f>
        <v>0</v>
      </c>
      <c r="AQ67" s="310">
        <f>SUM(AK$2:AK67)</f>
        <v>0</v>
      </c>
      <c r="AR67" s="310">
        <f>COUNTA(AJ$2:AJ67)</f>
        <v>0</v>
      </c>
      <c r="AS67" s="312"/>
      <c r="AT67" s="312"/>
      <c r="AU67" s="312"/>
      <c r="AV67" s="312"/>
      <c r="AW67" s="312"/>
      <c r="AZ67">
        <v>1</v>
      </c>
      <c r="BA67">
        <v>2</v>
      </c>
    </row>
    <row r="68" spans="1:53" x14ac:dyDescent="0.25">
      <c r="A68">
        <v>102</v>
      </c>
      <c r="B68" t="s">
        <v>65</v>
      </c>
      <c r="C68" t="s">
        <v>859</v>
      </c>
      <c r="D68"/>
      <c r="E68">
        <v>1</v>
      </c>
      <c r="F68">
        <v>1</v>
      </c>
      <c r="G68">
        <v>3</v>
      </c>
      <c r="H68">
        <v>0</v>
      </c>
      <c r="I68">
        <v>0</v>
      </c>
      <c r="J68">
        <v>0</v>
      </c>
      <c r="K68">
        <v>0</v>
      </c>
      <c r="L68">
        <v>0</v>
      </c>
      <c r="M68" t="s">
        <v>860</v>
      </c>
      <c r="N68" s="42"/>
      <c r="O68" s="101">
        <f>IF(ISBLANK(C68),O67,IF(COUNTIF(C$2:C68,C68)&gt;1,O67,1+MAX(O67,0)))</f>
        <v>3</v>
      </c>
      <c r="P68" s="45">
        <f t="shared" si="22"/>
        <v>2</v>
      </c>
      <c r="Q68" s="33" t="str">
        <f t="shared" si="23"/>
        <v/>
      </c>
      <c r="R68" s="33">
        <f t="shared" si="24"/>
        <v>1</v>
      </c>
      <c r="S68" s="33" t="str">
        <f t="shared" si="25"/>
        <v>102_1</v>
      </c>
      <c r="T68" s="35" t="str">
        <f t="shared" si="26"/>
        <v>102AM</v>
      </c>
      <c r="U68" s="35" t="str">
        <f t="shared" si="27"/>
        <v>102AMEW</v>
      </c>
      <c r="V68" s="35" t="str">
        <f t="shared" ref="V68:V131" si="43">TEXT((O68-MOD(O68,26))/26,"0")&amp;CHAR(65+MOD(O68-1,26))</f>
        <v>0C</v>
      </c>
      <c r="W68" s="35" t="str">
        <f t="shared" si="36"/>
        <v>102AM0C113</v>
      </c>
      <c r="X68" s="388">
        <f t="shared" si="37"/>
        <v>0</v>
      </c>
      <c r="Y68" s="388">
        <f t="shared" si="38"/>
        <v>0</v>
      </c>
      <c r="Z68" s="280" t="str">
        <f t="shared" si="28"/>
        <v/>
      </c>
      <c r="AA68" s="280" t="str">
        <f t="shared" si="29"/>
        <v/>
      </c>
      <c r="AB68" s="389" t="str">
        <f t="shared" si="39"/>
        <v/>
      </c>
      <c r="AC68" s="389" t="str">
        <f t="shared" si="40"/>
        <v/>
      </c>
      <c r="AD68" s="390" t="str">
        <f t="shared" si="30"/>
        <v/>
      </c>
      <c r="AE68" s="282">
        <f t="shared" si="31"/>
        <v>1</v>
      </c>
      <c r="AF68" s="359">
        <f t="shared" si="32"/>
        <v>0</v>
      </c>
      <c r="AG68" s="280">
        <f t="shared" si="33"/>
        <v>3</v>
      </c>
      <c r="AH68" s="280">
        <f t="shared" si="34"/>
        <v>1</v>
      </c>
      <c r="AI68" s="280">
        <f>IF(ISBLANK(T68),AI67,IF(COUNTIF(T$2:T68,T68)&gt;1,AI67,1+MAX(AI67,0)))</f>
        <v>3</v>
      </c>
      <c r="AL68" s="391" t="str">
        <f t="shared" si="41"/>
        <v/>
      </c>
      <c r="AM68" s="391" t="str">
        <f t="shared" si="42"/>
        <v/>
      </c>
      <c r="AO68" s="310" t="str">
        <f t="shared" si="35"/>
        <v/>
      </c>
      <c r="AP68" s="310">
        <f>SUM(AO$1:AO68)</f>
        <v>0</v>
      </c>
      <c r="AQ68" s="310">
        <f>SUM(AK$2:AK68)</f>
        <v>0</v>
      </c>
      <c r="AR68" s="310">
        <f>COUNTA(AJ$2:AJ68)</f>
        <v>0</v>
      </c>
      <c r="AS68" s="312"/>
      <c r="AT68" s="312"/>
      <c r="AU68" s="312"/>
      <c r="AV68" s="312"/>
      <c r="AW68" s="312"/>
      <c r="AZ68">
        <v>0</v>
      </c>
      <c r="BA68">
        <v>0</v>
      </c>
    </row>
    <row r="69" spans="1:53" x14ac:dyDescent="0.25">
      <c r="A69">
        <v>102</v>
      </c>
      <c r="B69" t="s">
        <v>65</v>
      </c>
      <c r="C69" t="s">
        <v>859</v>
      </c>
      <c r="D69"/>
      <c r="E69">
        <v>1</v>
      </c>
      <c r="F69">
        <v>1</v>
      </c>
      <c r="G69">
        <v>4</v>
      </c>
      <c r="H69">
        <v>0</v>
      </c>
      <c r="I69">
        <v>0</v>
      </c>
      <c r="J69">
        <v>0</v>
      </c>
      <c r="K69">
        <v>0</v>
      </c>
      <c r="L69">
        <v>0</v>
      </c>
      <c r="M69" t="s">
        <v>860</v>
      </c>
      <c r="N69" s="42"/>
      <c r="O69" s="101">
        <f>IF(ISBLANK(C69),O68,IF(COUNTIF(C$2:C69,C69)&gt;1,O68,1+MAX(O68,0)))</f>
        <v>3</v>
      </c>
      <c r="P69" s="45">
        <f t="shared" si="22"/>
        <v>2</v>
      </c>
      <c r="Q69" s="33" t="str">
        <f t="shared" si="23"/>
        <v/>
      </c>
      <c r="R69" s="33">
        <f t="shared" si="24"/>
        <v>1</v>
      </c>
      <c r="S69" s="33" t="str">
        <f t="shared" si="25"/>
        <v>102_1</v>
      </c>
      <c r="T69" s="35" t="str">
        <f t="shared" si="26"/>
        <v>102AM</v>
      </c>
      <c r="U69" s="35" t="str">
        <f t="shared" si="27"/>
        <v>102AMEW</v>
      </c>
      <c r="V69" s="35" t="str">
        <f t="shared" si="43"/>
        <v>0C</v>
      </c>
      <c r="W69" s="35" t="str">
        <f t="shared" si="36"/>
        <v>102AM0C114</v>
      </c>
      <c r="X69" s="388">
        <f t="shared" si="37"/>
        <v>0</v>
      </c>
      <c r="Y69" s="388">
        <f t="shared" si="38"/>
        <v>0</v>
      </c>
      <c r="Z69" s="280" t="str">
        <f t="shared" si="28"/>
        <v/>
      </c>
      <c r="AA69" s="280" t="str">
        <f t="shared" si="29"/>
        <v/>
      </c>
      <c r="AB69" s="389" t="str">
        <f t="shared" si="39"/>
        <v/>
      </c>
      <c r="AC69" s="389" t="str">
        <f t="shared" si="40"/>
        <v/>
      </c>
      <c r="AD69" s="390" t="str">
        <f t="shared" si="30"/>
        <v/>
      </c>
      <c r="AE69" s="282">
        <f t="shared" si="31"/>
        <v>0</v>
      </c>
      <c r="AF69" s="359">
        <f t="shared" si="32"/>
        <v>0</v>
      </c>
      <c r="AG69" s="280">
        <f t="shared" si="33"/>
        <v>3</v>
      </c>
      <c r="AH69" s="280">
        <f t="shared" si="34"/>
        <v>1</v>
      </c>
      <c r="AI69" s="280">
        <f>IF(ISBLANK(T69),AI68,IF(COUNTIF(T$2:T69,T69)&gt;1,AI68,1+MAX(AI68,0)))</f>
        <v>3</v>
      </c>
      <c r="AL69" s="391" t="str">
        <f t="shared" si="41"/>
        <v/>
      </c>
      <c r="AM69" s="391" t="str">
        <f t="shared" si="42"/>
        <v/>
      </c>
      <c r="AO69" s="310" t="str">
        <f t="shared" si="35"/>
        <v/>
      </c>
      <c r="AP69" s="310">
        <f>SUM(AO$1:AO69)</f>
        <v>0</v>
      </c>
      <c r="AQ69" s="310">
        <f>SUM(AK$2:AK69)</f>
        <v>0</v>
      </c>
      <c r="AR69" s="310">
        <f>COUNTA(AJ$2:AJ69)</f>
        <v>0</v>
      </c>
      <c r="AS69" s="312"/>
      <c r="AT69" s="312"/>
      <c r="AU69" s="312"/>
      <c r="AV69" s="312"/>
      <c r="AW69" s="312"/>
      <c r="AZ69">
        <v>0</v>
      </c>
      <c r="BA69">
        <v>0</v>
      </c>
    </row>
    <row r="70" spans="1:53" x14ac:dyDescent="0.25">
      <c r="A70">
        <v>102</v>
      </c>
      <c r="B70" t="s">
        <v>65</v>
      </c>
      <c r="C70" t="s">
        <v>859</v>
      </c>
      <c r="D70"/>
      <c r="E70">
        <v>1</v>
      </c>
      <c r="F70">
        <v>2</v>
      </c>
      <c r="G70">
        <v>1</v>
      </c>
      <c r="H70">
        <v>5</v>
      </c>
      <c r="I70">
        <v>0</v>
      </c>
      <c r="J70">
        <v>4</v>
      </c>
      <c r="K70">
        <v>0</v>
      </c>
      <c r="L70">
        <v>0</v>
      </c>
      <c r="M70" t="s">
        <v>860</v>
      </c>
      <c r="N70" s="42"/>
      <c r="O70" s="101">
        <f>IF(ISBLANK(C70),O69,IF(COUNTIF(C$2:C70,C70)&gt;1,O69,1+MAX(O69,0)))</f>
        <v>3</v>
      </c>
      <c r="P70" s="45">
        <f t="shared" si="22"/>
        <v>2</v>
      </c>
      <c r="Q70" s="33" t="str">
        <f t="shared" si="23"/>
        <v/>
      </c>
      <c r="R70" s="33">
        <f t="shared" si="24"/>
        <v>2</v>
      </c>
      <c r="S70" s="33" t="str">
        <f t="shared" si="25"/>
        <v>102_2</v>
      </c>
      <c r="T70" s="35" t="str">
        <f t="shared" si="26"/>
        <v>102AM</v>
      </c>
      <c r="U70" s="35" t="str">
        <f t="shared" si="27"/>
        <v>102AMNS</v>
      </c>
      <c r="V70" s="35" t="str">
        <f t="shared" si="43"/>
        <v>0C</v>
      </c>
      <c r="W70" s="35" t="str">
        <f t="shared" si="36"/>
        <v>102AM0C121</v>
      </c>
      <c r="X70" s="388">
        <f t="shared" si="37"/>
        <v>0</v>
      </c>
      <c r="Y70" s="388">
        <f t="shared" si="38"/>
        <v>0</v>
      </c>
      <c r="Z70" s="280" t="str">
        <f t="shared" si="28"/>
        <v/>
      </c>
      <c r="AA70" s="280" t="str">
        <f t="shared" si="29"/>
        <v/>
      </c>
      <c r="AB70" s="389" t="str">
        <f t="shared" si="39"/>
        <v/>
      </c>
      <c r="AC70" s="389" t="str">
        <f t="shared" si="40"/>
        <v/>
      </c>
      <c r="AD70" s="390" t="str">
        <f t="shared" si="30"/>
        <v/>
      </c>
      <c r="AE70" s="282">
        <f t="shared" si="31"/>
        <v>0</v>
      </c>
      <c r="AF70" s="359">
        <f t="shared" si="32"/>
        <v>0</v>
      </c>
      <c r="AG70" s="280">
        <f t="shared" si="33"/>
        <v>3</v>
      </c>
      <c r="AH70" s="280">
        <f t="shared" si="34"/>
        <v>1</v>
      </c>
      <c r="AI70" s="280">
        <f>IF(ISBLANK(T70),AI69,IF(COUNTIF(T$2:T70,T70)&gt;1,AI69,1+MAX(AI69,0)))</f>
        <v>3</v>
      </c>
      <c r="AL70" s="391" t="str">
        <f t="shared" si="41"/>
        <v/>
      </c>
      <c r="AM70" s="391" t="str">
        <f t="shared" si="42"/>
        <v/>
      </c>
      <c r="AO70" s="310" t="str">
        <f t="shared" si="35"/>
        <v/>
      </c>
      <c r="AP70" s="310">
        <f>SUM(AO$1:AO70)</f>
        <v>0</v>
      </c>
      <c r="AQ70" s="310">
        <f>SUM(AK$2:AK70)</f>
        <v>0</v>
      </c>
      <c r="AR70" s="310">
        <f>COUNTA(AJ$2:AJ70)</f>
        <v>0</v>
      </c>
      <c r="AS70" s="312"/>
      <c r="AT70" s="312"/>
      <c r="AU70" s="312"/>
      <c r="AV70" s="312"/>
      <c r="AW70" s="312"/>
      <c r="AZ70">
        <v>0</v>
      </c>
      <c r="BA70">
        <v>0</v>
      </c>
    </row>
    <row r="71" spans="1:53" x14ac:dyDescent="0.25">
      <c r="A71">
        <v>102</v>
      </c>
      <c r="B71" t="s">
        <v>65</v>
      </c>
      <c r="C71" t="s">
        <v>859</v>
      </c>
      <c r="D71"/>
      <c r="E71">
        <v>1</v>
      </c>
      <c r="F71">
        <v>2</v>
      </c>
      <c r="G71">
        <v>2</v>
      </c>
      <c r="H71">
        <v>3</v>
      </c>
      <c r="I71">
        <v>0</v>
      </c>
      <c r="J71">
        <v>2</v>
      </c>
      <c r="K71">
        <v>0</v>
      </c>
      <c r="L71">
        <v>0</v>
      </c>
      <c r="M71" t="s">
        <v>860</v>
      </c>
      <c r="N71" s="42"/>
      <c r="O71" s="101">
        <f>IF(ISBLANK(C71),O70,IF(COUNTIF(C$2:C71,C71)&gt;1,O70,1+MAX(O70,0)))</f>
        <v>3</v>
      </c>
      <c r="P71" s="45">
        <f t="shared" si="22"/>
        <v>2</v>
      </c>
      <c r="Q71" s="33" t="str">
        <f t="shared" si="23"/>
        <v/>
      </c>
      <c r="R71" s="33">
        <f t="shared" si="24"/>
        <v>2</v>
      </c>
      <c r="S71" s="33" t="str">
        <f t="shared" si="25"/>
        <v>102_2</v>
      </c>
      <c r="T71" s="35" t="str">
        <f t="shared" si="26"/>
        <v>102AM</v>
      </c>
      <c r="U71" s="35" t="str">
        <f t="shared" si="27"/>
        <v>102AMNS</v>
      </c>
      <c r="V71" s="35" t="str">
        <f t="shared" si="43"/>
        <v>0C</v>
      </c>
      <c r="W71" s="35" t="str">
        <f t="shared" si="36"/>
        <v>102AM0C122</v>
      </c>
      <c r="X71" s="388">
        <f t="shared" si="37"/>
        <v>0</v>
      </c>
      <c r="Y71" s="388">
        <f t="shared" si="38"/>
        <v>0</v>
      </c>
      <c r="Z71" s="280" t="str">
        <f t="shared" si="28"/>
        <v/>
      </c>
      <c r="AA71" s="280" t="str">
        <f t="shared" si="29"/>
        <v/>
      </c>
      <c r="AB71" s="389" t="str">
        <f t="shared" si="39"/>
        <v/>
      </c>
      <c r="AC71" s="389" t="str">
        <f t="shared" si="40"/>
        <v/>
      </c>
      <c r="AD71" s="390" t="str">
        <f t="shared" si="30"/>
        <v/>
      </c>
      <c r="AE71" s="282">
        <f t="shared" si="31"/>
        <v>1</v>
      </c>
      <c r="AF71" s="359">
        <f t="shared" si="32"/>
        <v>0</v>
      </c>
      <c r="AG71" s="280">
        <f t="shared" si="33"/>
        <v>3</v>
      </c>
      <c r="AH71" s="280">
        <f t="shared" si="34"/>
        <v>1</v>
      </c>
      <c r="AI71" s="280">
        <f>IF(ISBLANK(T71),AI70,IF(COUNTIF(T$2:T71,T71)&gt;1,AI70,1+MAX(AI70,0)))</f>
        <v>3</v>
      </c>
      <c r="AL71" s="391" t="str">
        <f t="shared" si="41"/>
        <v/>
      </c>
      <c r="AM71" s="391" t="str">
        <f t="shared" si="42"/>
        <v/>
      </c>
      <c r="AO71" s="310" t="str">
        <f t="shared" si="35"/>
        <v/>
      </c>
      <c r="AP71" s="310">
        <f>SUM(AO$1:AO71)</f>
        <v>0</v>
      </c>
      <c r="AQ71" s="310">
        <f>SUM(AK$2:AK71)</f>
        <v>0</v>
      </c>
      <c r="AR71" s="310">
        <f>COUNTA(AJ$2:AJ71)</f>
        <v>0</v>
      </c>
      <c r="AS71" s="312"/>
      <c r="AT71" s="312"/>
      <c r="AU71" s="312"/>
      <c r="AV71" s="312"/>
      <c r="AW71" s="312"/>
      <c r="AZ71">
        <v>0</v>
      </c>
      <c r="BA71">
        <v>0</v>
      </c>
    </row>
    <row r="72" spans="1:53" x14ac:dyDescent="0.25">
      <c r="A72">
        <v>102</v>
      </c>
      <c r="B72" t="s">
        <v>65</v>
      </c>
      <c r="C72" t="s">
        <v>859</v>
      </c>
      <c r="D72"/>
      <c r="E72">
        <v>1</v>
      </c>
      <c r="F72">
        <v>2</v>
      </c>
      <c r="G72">
        <v>3</v>
      </c>
      <c r="H72">
        <v>0</v>
      </c>
      <c r="I72">
        <v>0</v>
      </c>
      <c r="J72">
        <v>0</v>
      </c>
      <c r="K72">
        <v>0</v>
      </c>
      <c r="L72">
        <v>0</v>
      </c>
      <c r="M72" t="s">
        <v>860</v>
      </c>
      <c r="N72" s="42"/>
      <c r="O72" s="101">
        <f>IF(ISBLANK(C72),O71,IF(COUNTIF(C$2:C72,C72)&gt;1,O71,1+MAX(O71,0)))</f>
        <v>3</v>
      </c>
      <c r="P72" s="45">
        <f t="shared" si="22"/>
        <v>2</v>
      </c>
      <c r="Q72" s="33" t="str">
        <f t="shared" si="23"/>
        <v/>
      </c>
      <c r="R72" s="33">
        <f t="shared" si="24"/>
        <v>2</v>
      </c>
      <c r="S72" s="33" t="str">
        <f t="shared" si="25"/>
        <v>102_2</v>
      </c>
      <c r="T72" s="35" t="str">
        <f t="shared" si="26"/>
        <v>102AM</v>
      </c>
      <c r="U72" s="35" t="str">
        <f t="shared" si="27"/>
        <v>102AMEW</v>
      </c>
      <c r="V72" s="35" t="str">
        <f t="shared" si="43"/>
        <v>0C</v>
      </c>
      <c r="W72" s="35" t="str">
        <f t="shared" si="36"/>
        <v>102AM0C123</v>
      </c>
      <c r="X72" s="388">
        <f t="shared" si="37"/>
        <v>0</v>
      </c>
      <c r="Y72" s="388">
        <f t="shared" si="38"/>
        <v>0</v>
      </c>
      <c r="Z72" s="280" t="str">
        <f t="shared" si="28"/>
        <v/>
      </c>
      <c r="AA72" s="280" t="str">
        <f t="shared" si="29"/>
        <v/>
      </c>
      <c r="AB72" s="389" t="str">
        <f t="shared" si="39"/>
        <v/>
      </c>
      <c r="AC72" s="389" t="str">
        <f t="shared" si="40"/>
        <v/>
      </c>
      <c r="AD72" s="390" t="str">
        <f t="shared" si="30"/>
        <v/>
      </c>
      <c r="AE72" s="282">
        <f t="shared" si="31"/>
        <v>1</v>
      </c>
      <c r="AF72" s="359">
        <f t="shared" si="32"/>
        <v>0</v>
      </c>
      <c r="AG72" s="280">
        <f t="shared" si="33"/>
        <v>3</v>
      </c>
      <c r="AH72" s="280">
        <f t="shared" si="34"/>
        <v>1</v>
      </c>
      <c r="AI72" s="280">
        <f>IF(ISBLANK(T72),AI71,IF(COUNTIF(T$2:T72,T72)&gt;1,AI71,1+MAX(AI71,0)))</f>
        <v>3</v>
      </c>
      <c r="AL72" s="391" t="str">
        <f t="shared" si="41"/>
        <v/>
      </c>
      <c r="AM72" s="391" t="str">
        <f t="shared" si="42"/>
        <v/>
      </c>
      <c r="AO72" s="310" t="str">
        <f t="shared" si="35"/>
        <v/>
      </c>
      <c r="AP72" s="310">
        <f>SUM(AO$1:AO72)</f>
        <v>0</v>
      </c>
      <c r="AQ72" s="310">
        <f>SUM(AK$2:AK72)</f>
        <v>0</v>
      </c>
      <c r="AR72" s="310">
        <f>COUNTA(AJ$2:AJ72)</f>
        <v>0</v>
      </c>
      <c r="AS72" s="312"/>
      <c r="AT72" s="312"/>
      <c r="AU72" s="312"/>
      <c r="AV72" s="312"/>
      <c r="AW72" s="312"/>
      <c r="AZ72">
        <v>0</v>
      </c>
      <c r="BA72">
        <v>0</v>
      </c>
    </row>
    <row r="73" spans="1:53" x14ac:dyDescent="0.25">
      <c r="A73">
        <v>102</v>
      </c>
      <c r="B73" t="s">
        <v>65</v>
      </c>
      <c r="C73" t="s">
        <v>859</v>
      </c>
      <c r="D73"/>
      <c r="E73">
        <v>1</v>
      </c>
      <c r="F73">
        <v>2</v>
      </c>
      <c r="G73">
        <v>4</v>
      </c>
      <c r="H73">
        <v>0</v>
      </c>
      <c r="I73">
        <v>0</v>
      </c>
      <c r="J73">
        <v>0</v>
      </c>
      <c r="K73">
        <v>0</v>
      </c>
      <c r="L73">
        <v>0</v>
      </c>
      <c r="M73" t="s">
        <v>860</v>
      </c>
      <c r="N73" s="42"/>
      <c r="O73" s="101">
        <f>IF(ISBLANK(C73),O72,IF(COUNTIF(C$2:C73,C73)&gt;1,O72,1+MAX(O72,0)))</f>
        <v>3</v>
      </c>
      <c r="P73" s="45">
        <f t="shared" si="22"/>
        <v>2</v>
      </c>
      <c r="Q73" s="33" t="str">
        <f t="shared" si="23"/>
        <v/>
      </c>
      <c r="R73" s="33">
        <f t="shared" si="24"/>
        <v>2</v>
      </c>
      <c r="S73" s="33" t="str">
        <f t="shared" si="25"/>
        <v>102_2</v>
      </c>
      <c r="T73" s="35" t="str">
        <f t="shared" si="26"/>
        <v>102AM</v>
      </c>
      <c r="U73" s="35" t="str">
        <f t="shared" si="27"/>
        <v>102AMEW</v>
      </c>
      <c r="V73" s="35" t="str">
        <f t="shared" si="43"/>
        <v>0C</v>
      </c>
      <c r="W73" s="35" t="str">
        <f t="shared" si="36"/>
        <v>102AM0C124</v>
      </c>
      <c r="X73" s="388">
        <f t="shared" si="37"/>
        <v>0</v>
      </c>
      <c r="Y73" s="388">
        <f t="shared" si="38"/>
        <v>0</v>
      </c>
      <c r="Z73" s="280" t="str">
        <f t="shared" si="28"/>
        <v/>
      </c>
      <c r="AA73" s="280" t="str">
        <f t="shared" si="29"/>
        <v/>
      </c>
      <c r="AB73" s="389" t="str">
        <f t="shared" si="39"/>
        <v/>
      </c>
      <c r="AC73" s="389" t="str">
        <f t="shared" si="40"/>
        <v/>
      </c>
      <c r="AD73" s="390" t="str">
        <f t="shared" si="30"/>
        <v/>
      </c>
      <c r="AE73" s="282">
        <f t="shared" si="31"/>
        <v>0</v>
      </c>
      <c r="AF73" s="359">
        <f t="shared" si="32"/>
        <v>0</v>
      </c>
      <c r="AG73" s="280">
        <f t="shared" si="33"/>
        <v>3</v>
      </c>
      <c r="AH73" s="280">
        <f t="shared" si="34"/>
        <v>1</v>
      </c>
      <c r="AI73" s="280">
        <f>IF(ISBLANK(T73),AI72,IF(COUNTIF(T$2:T73,T73)&gt;1,AI72,1+MAX(AI72,0)))</f>
        <v>3</v>
      </c>
      <c r="AL73" s="391" t="str">
        <f t="shared" si="41"/>
        <v/>
      </c>
      <c r="AM73" s="391" t="str">
        <f t="shared" si="42"/>
        <v/>
      </c>
      <c r="AO73" s="310" t="str">
        <f t="shared" si="35"/>
        <v/>
      </c>
      <c r="AP73" s="310">
        <f>SUM(AO$1:AO73)</f>
        <v>0</v>
      </c>
      <c r="AQ73" s="310">
        <f>SUM(AK$2:AK73)</f>
        <v>0</v>
      </c>
      <c r="AR73" s="310">
        <f>COUNTA(AJ$2:AJ73)</f>
        <v>0</v>
      </c>
      <c r="AS73" s="312"/>
      <c r="AT73" s="312"/>
      <c r="AU73" s="312"/>
      <c r="AV73" s="312"/>
      <c r="AW73" s="312"/>
      <c r="AZ73">
        <v>0</v>
      </c>
      <c r="BA73">
        <v>0</v>
      </c>
    </row>
    <row r="74" spans="1:53" x14ac:dyDescent="0.25">
      <c r="A74">
        <v>102</v>
      </c>
      <c r="B74" t="s">
        <v>65</v>
      </c>
      <c r="C74" t="s">
        <v>859</v>
      </c>
      <c r="D74"/>
      <c r="E74">
        <v>1</v>
      </c>
      <c r="F74">
        <v>3</v>
      </c>
      <c r="G74">
        <v>1</v>
      </c>
      <c r="H74">
        <v>1</v>
      </c>
      <c r="I74">
        <v>0</v>
      </c>
      <c r="J74">
        <v>0</v>
      </c>
      <c r="K74">
        <v>0</v>
      </c>
      <c r="L74">
        <v>0</v>
      </c>
      <c r="M74" t="s">
        <v>860</v>
      </c>
      <c r="N74" s="42"/>
      <c r="O74" s="101">
        <f>IF(ISBLANK(C74),O73,IF(COUNTIF(C$2:C74,C74)&gt;1,O73,1+MAX(O73,0)))</f>
        <v>3</v>
      </c>
      <c r="P74" s="45">
        <f t="shared" si="22"/>
        <v>2</v>
      </c>
      <c r="Q74" s="33" t="str">
        <f t="shared" si="23"/>
        <v/>
      </c>
      <c r="R74" s="33">
        <f t="shared" si="24"/>
        <v>3</v>
      </c>
      <c r="S74" s="33" t="str">
        <f t="shared" si="25"/>
        <v>102_3</v>
      </c>
      <c r="T74" s="35" t="str">
        <f t="shared" si="26"/>
        <v>102AM</v>
      </c>
      <c r="U74" s="35" t="str">
        <f t="shared" si="27"/>
        <v>102AMNS</v>
      </c>
      <c r="V74" s="35" t="str">
        <f t="shared" si="43"/>
        <v>0C</v>
      </c>
      <c r="W74" s="35" t="str">
        <f t="shared" si="36"/>
        <v>102AM0C131</v>
      </c>
      <c r="X74" s="388">
        <f t="shared" si="37"/>
        <v>0</v>
      </c>
      <c r="Y74" s="388">
        <f t="shared" si="38"/>
        <v>0</v>
      </c>
      <c r="Z74" s="280" t="str">
        <f t="shared" si="28"/>
        <v/>
      </c>
      <c r="AA74" s="280" t="str">
        <f t="shared" si="29"/>
        <v/>
      </c>
      <c r="AB74" s="389" t="str">
        <f t="shared" si="39"/>
        <v/>
      </c>
      <c r="AC74" s="389" t="str">
        <f t="shared" si="40"/>
        <v/>
      </c>
      <c r="AD74" s="390" t="str">
        <f t="shared" si="30"/>
        <v/>
      </c>
      <c r="AE74" s="282">
        <f t="shared" si="31"/>
        <v>0</v>
      </c>
      <c r="AF74" s="359">
        <f t="shared" si="32"/>
        <v>0</v>
      </c>
      <c r="AG74" s="280">
        <f t="shared" si="33"/>
        <v>3</v>
      </c>
      <c r="AH74" s="280">
        <f t="shared" si="34"/>
        <v>1</v>
      </c>
      <c r="AI74" s="280">
        <f>IF(ISBLANK(T74),AI73,IF(COUNTIF(T$2:T74,T74)&gt;1,AI73,1+MAX(AI73,0)))</f>
        <v>3</v>
      </c>
      <c r="AL74" s="391" t="str">
        <f t="shared" si="41"/>
        <v/>
      </c>
      <c r="AM74" s="391" t="str">
        <f t="shared" si="42"/>
        <v/>
      </c>
      <c r="AO74" s="310" t="str">
        <f t="shared" si="35"/>
        <v/>
      </c>
      <c r="AP74" s="310">
        <f>SUM(AO$1:AO74)</f>
        <v>0</v>
      </c>
      <c r="AQ74" s="310">
        <f>SUM(AK$2:AK74)</f>
        <v>0</v>
      </c>
      <c r="AR74" s="310">
        <f>COUNTA(AJ$2:AJ74)</f>
        <v>0</v>
      </c>
      <c r="AS74" s="312"/>
      <c r="AT74" s="312"/>
      <c r="AU74" s="312"/>
      <c r="AV74" s="312"/>
      <c r="AW74" s="312"/>
      <c r="AZ74">
        <v>0</v>
      </c>
      <c r="BA74">
        <v>0</v>
      </c>
    </row>
    <row r="75" spans="1:53" x14ac:dyDescent="0.25">
      <c r="A75">
        <v>102</v>
      </c>
      <c r="B75" t="s">
        <v>65</v>
      </c>
      <c r="C75" t="s">
        <v>859</v>
      </c>
      <c r="D75"/>
      <c r="E75">
        <v>1</v>
      </c>
      <c r="F75">
        <v>3</v>
      </c>
      <c r="G75">
        <v>2</v>
      </c>
      <c r="H75">
        <v>5</v>
      </c>
      <c r="I75">
        <v>1</v>
      </c>
      <c r="J75">
        <v>4</v>
      </c>
      <c r="K75">
        <v>0</v>
      </c>
      <c r="L75">
        <v>0</v>
      </c>
      <c r="M75" t="s">
        <v>860</v>
      </c>
      <c r="N75" s="42"/>
      <c r="O75" s="101">
        <f>IF(ISBLANK(C75),O74,IF(COUNTIF(C$2:C75,C75)&gt;1,O74,1+MAX(O74,0)))</f>
        <v>3</v>
      </c>
      <c r="P75" s="45">
        <f t="shared" si="22"/>
        <v>2</v>
      </c>
      <c r="Q75" s="33" t="str">
        <f t="shared" si="23"/>
        <v/>
      </c>
      <c r="R75" s="33">
        <f t="shared" si="24"/>
        <v>3</v>
      </c>
      <c r="S75" s="33" t="str">
        <f t="shared" si="25"/>
        <v>102_3</v>
      </c>
      <c r="T75" s="35" t="str">
        <f t="shared" si="26"/>
        <v>102AM</v>
      </c>
      <c r="U75" s="35" t="str">
        <f t="shared" si="27"/>
        <v>102AMNS</v>
      </c>
      <c r="V75" s="35" t="str">
        <f t="shared" si="43"/>
        <v>0C</v>
      </c>
      <c r="W75" s="35" t="str">
        <f t="shared" si="36"/>
        <v>102AM0C132</v>
      </c>
      <c r="X75" s="388">
        <f t="shared" si="37"/>
        <v>0</v>
      </c>
      <c r="Y75" s="388">
        <f t="shared" si="38"/>
        <v>0</v>
      </c>
      <c r="Z75" s="280" t="str">
        <f t="shared" si="28"/>
        <v/>
      </c>
      <c r="AA75" s="280" t="str">
        <f t="shared" si="29"/>
        <v/>
      </c>
      <c r="AB75" s="389" t="str">
        <f t="shared" si="39"/>
        <v/>
      </c>
      <c r="AC75" s="389" t="str">
        <f t="shared" si="40"/>
        <v/>
      </c>
      <c r="AD75" s="390" t="str">
        <f t="shared" si="30"/>
        <v/>
      </c>
      <c r="AE75" s="282">
        <f t="shared" si="31"/>
        <v>1</v>
      </c>
      <c r="AF75" s="359">
        <f t="shared" si="32"/>
        <v>0</v>
      </c>
      <c r="AG75" s="280">
        <f t="shared" si="33"/>
        <v>3</v>
      </c>
      <c r="AH75" s="280">
        <f t="shared" si="34"/>
        <v>1</v>
      </c>
      <c r="AI75" s="280">
        <f>IF(ISBLANK(T75),AI74,IF(COUNTIF(T$2:T75,T75)&gt;1,AI74,1+MAX(AI74,0)))</f>
        <v>3</v>
      </c>
      <c r="AL75" s="391" t="str">
        <f t="shared" si="41"/>
        <v/>
      </c>
      <c r="AM75" s="391" t="str">
        <f t="shared" si="42"/>
        <v/>
      </c>
      <c r="AO75" s="310" t="str">
        <f t="shared" si="35"/>
        <v/>
      </c>
      <c r="AP75" s="310">
        <f>SUM(AO$1:AO75)</f>
        <v>0</v>
      </c>
      <c r="AQ75" s="310">
        <f>SUM(AK$2:AK75)</f>
        <v>0</v>
      </c>
      <c r="AR75" s="310">
        <f>COUNTA(AJ$2:AJ75)</f>
        <v>0</v>
      </c>
      <c r="AS75" s="312"/>
      <c r="AT75" s="312"/>
      <c r="AU75" s="312"/>
      <c r="AV75" s="312"/>
      <c r="AW75" s="312"/>
      <c r="AZ75">
        <v>0</v>
      </c>
      <c r="BA75">
        <v>0</v>
      </c>
    </row>
    <row r="76" spans="1:53" x14ac:dyDescent="0.25">
      <c r="A76">
        <v>102</v>
      </c>
      <c r="B76" t="s">
        <v>65</v>
      </c>
      <c r="C76" t="s">
        <v>859</v>
      </c>
      <c r="D76"/>
      <c r="E76">
        <v>1</v>
      </c>
      <c r="F76">
        <v>3</v>
      </c>
      <c r="G76">
        <v>3</v>
      </c>
      <c r="H76">
        <v>0</v>
      </c>
      <c r="I76">
        <v>0</v>
      </c>
      <c r="J76">
        <v>0</v>
      </c>
      <c r="K76">
        <v>0</v>
      </c>
      <c r="L76">
        <v>0</v>
      </c>
      <c r="M76" t="s">
        <v>860</v>
      </c>
      <c r="N76" s="42"/>
      <c r="O76" s="101">
        <f>IF(ISBLANK(C76),O75,IF(COUNTIF(C$2:C76,C76)&gt;1,O75,1+MAX(O75,0)))</f>
        <v>3</v>
      </c>
      <c r="P76" s="45">
        <f t="shared" si="22"/>
        <v>2</v>
      </c>
      <c r="Q76" s="33" t="str">
        <f t="shared" si="23"/>
        <v/>
      </c>
      <c r="R76" s="33">
        <f t="shared" si="24"/>
        <v>3</v>
      </c>
      <c r="S76" s="33" t="str">
        <f t="shared" si="25"/>
        <v>102_3</v>
      </c>
      <c r="T76" s="35" t="str">
        <f t="shared" si="26"/>
        <v>102AM</v>
      </c>
      <c r="U76" s="35" t="str">
        <f t="shared" si="27"/>
        <v>102AMEW</v>
      </c>
      <c r="V76" s="35" t="str">
        <f t="shared" si="43"/>
        <v>0C</v>
      </c>
      <c r="W76" s="35" t="str">
        <f t="shared" si="36"/>
        <v>102AM0C133</v>
      </c>
      <c r="X76" s="388">
        <f t="shared" si="37"/>
        <v>0</v>
      </c>
      <c r="Y76" s="388">
        <f t="shared" si="38"/>
        <v>0</v>
      </c>
      <c r="Z76" s="280" t="str">
        <f t="shared" si="28"/>
        <v/>
      </c>
      <c r="AA76" s="280" t="str">
        <f t="shared" si="29"/>
        <v/>
      </c>
      <c r="AB76" s="389" t="str">
        <f t="shared" si="39"/>
        <v/>
      </c>
      <c r="AC76" s="389" t="str">
        <f t="shared" si="40"/>
        <v/>
      </c>
      <c r="AD76" s="390" t="str">
        <f t="shared" si="30"/>
        <v/>
      </c>
      <c r="AE76" s="282">
        <f t="shared" si="31"/>
        <v>1</v>
      </c>
      <c r="AF76" s="359">
        <f t="shared" si="32"/>
        <v>0</v>
      </c>
      <c r="AG76" s="280">
        <f t="shared" si="33"/>
        <v>3</v>
      </c>
      <c r="AH76" s="280">
        <f t="shared" si="34"/>
        <v>1</v>
      </c>
      <c r="AI76" s="280">
        <f>IF(ISBLANK(T76),AI75,IF(COUNTIF(T$2:T76,T76)&gt;1,AI75,1+MAX(AI75,0)))</f>
        <v>3</v>
      </c>
      <c r="AL76" s="391" t="str">
        <f t="shared" si="41"/>
        <v/>
      </c>
      <c r="AM76" s="391" t="str">
        <f t="shared" si="42"/>
        <v/>
      </c>
      <c r="AO76" s="310" t="str">
        <f t="shared" si="35"/>
        <v/>
      </c>
      <c r="AP76" s="310">
        <f>SUM(AO$1:AO76)</f>
        <v>0</v>
      </c>
      <c r="AQ76" s="310">
        <f>SUM(AK$2:AK76)</f>
        <v>0</v>
      </c>
      <c r="AR76" s="310">
        <f>COUNTA(AJ$2:AJ76)</f>
        <v>0</v>
      </c>
      <c r="AS76" s="312"/>
      <c r="AT76" s="312"/>
      <c r="AU76" s="312"/>
      <c r="AV76" s="312"/>
      <c r="AW76" s="312"/>
      <c r="AZ76">
        <v>0</v>
      </c>
      <c r="BA76">
        <v>0</v>
      </c>
    </row>
    <row r="77" spans="1:53" x14ac:dyDescent="0.25">
      <c r="A77">
        <v>102</v>
      </c>
      <c r="B77" t="s">
        <v>65</v>
      </c>
      <c r="C77" t="s">
        <v>859</v>
      </c>
      <c r="D77"/>
      <c r="E77">
        <v>1</v>
      </c>
      <c r="F77">
        <v>3</v>
      </c>
      <c r="G77">
        <v>4</v>
      </c>
      <c r="H77">
        <v>0</v>
      </c>
      <c r="I77">
        <v>0</v>
      </c>
      <c r="J77">
        <v>0</v>
      </c>
      <c r="K77">
        <v>0</v>
      </c>
      <c r="L77">
        <v>0</v>
      </c>
      <c r="M77" t="s">
        <v>860</v>
      </c>
      <c r="N77" s="42"/>
      <c r="O77" s="101">
        <f>IF(ISBLANK(C77),O76,IF(COUNTIF(C$2:C77,C77)&gt;1,O76,1+MAX(O76,0)))</f>
        <v>3</v>
      </c>
      <c r="P77" s="45">
        <f t="shared" si="22"/>
        <v>2</v>
      </c>
      <c r="Q77" s="33" t="str">
        <f t="shared" si="23"/>
        <v/>
      </c>
      <c r="R77" s="33">
        <f t="shared" si="24"/>
        <v>3</v>
      </c>
      <c r="S77" s="33" t="str">
        <f t="shared" si="25"/>
        <v>102_3</v>
      </c>
      <c r="T77" s="35" t="str">
        <f t="shared" si="26"/>
        <v>102AM</v>
      </c>
      <c r="U77" s="35" t="str">
        <f t="shared" si="27"/>
        <v>102AMEW</v>
      </c>
      <c r="V77" s="35" t="str">
        <f t="shared" si="43"/>
        <v>0C</v>
      </c>
      <c r="W77" s="35" t="str">
        <f t="shared" si="36"/>
        <v>102AM0C134</v>
      </c>
      <c r="X77" s="388">
        <f t="shared" si="37"/>
        <v>0</v>
      </c>
      <c r="Y77" s="388">
        <f t="shared" si="38"/>
        <v>0</v>
      </c>
      <c r="Z77" s="280" t="str">
        <f t="shared" si="28"/>
        <v/>
      </c>
      <c r="AA77" s="280" t="str">
        <f t="shared" si="29"/>
        <v/>
      </c>
      <c r="AB77" s="389" t="str">
        <f t="shared" si="39"/>
        <v/>
      </c>
      <c r="AC77" s="389" t="str">
        <f t="shared" si="40"/>
        <v/>
      </c>
      <c r="AD77" s="390" t="str">
        <f t="shared" si="30"/>
        <v/>
      </c>
      <c r="AE77" s="282">
        <f t="shared" si="31"/>
        <v>0</v>
      </c>
      <c r="AF77" s="359">
        <f t="shared" si="32"/>
        <v>0</v>
      </c>
      <c r="AG77" s="280">
        <f t="shared" si="33"/>
        <v>3</v>
      </c>
      <c r="AH77" s="280">
        <f t="shared" si="34"/>
        <v>1</v>
      </c>
      <c r="AI77" s="280">
        <f>IF(ISBLANK(T77),AI76,IF(COUNTIF(T$2:T77,T77)&gt;1,AI76,1+MAX(AI76,0)))</f>
        <v>3</v>
      </c>
      <c r="AL77" s="391" t="str">
        <f t="shared" si="41"/>
        <v/>
      </c>
      <c r="AM77" s="391" t="str">
        <f t="shared" si="42"/>
        <v/>
      </c>
      <c r="AO77" s="310" t="str">
        <f t="shared" si="35"/>
        <v/>
      </c>
      <c r="AP77" s="310">
        <f>SUM(AO$1:AO77)</f>
        <v>0</v>
      </c>
      <c r="AQ77" s="310">
        <f>SUM(AK$2:AK77)</f>
        <v>0</v>
      </c>
      <c r="AR77" s="310">
        <f>COUNTA(AJ$2:AJ77)</f>
        <v>0</v>
      </c>
      <c r="AS77" s="312"/>
      <c r="AT77" s="312"/>
      <c r="AU77" s="312"/>
      <c r="AV77" s="312"/>
      <c r="AW77" s="312"/>
      <c r="AZ77">
        <v>0</v>
      </c>
      <c r="BA77">
        <v>0</v>
      </c>
    </row>
    <row r="78" spans="1:53" x14ac:dyDescent="0.25">
      <c r="A78">
        <v>102</v>
      </c>
      <c r="B78" t="s">
        <v>65</v>
      </c>
      <c r="C78" t="s">
        <v>859</v>
      </c>
      <c r="D78"/>
      <c r="E78">
        <v>1</v>
      </c>
      <c r="F78">
        <v>4</v>
      </c>
      <c r="G78">
        <v>1</v>
      </c>
      <c r="H78">
        <v>2</v>
      </c>
      <c r="I78">
        <v>0</v>
      </c>
      <c r="J78">
        <v>1</v>
      </c>
      <c r="K78">
        <v>0</v>
      </c>
      <c r="L78">
        <v>1</v>
      </c>
      <c r="M78" t="s">
        <v>860</v>
      </c>
      <c r="N78" s="42"/>
      <c r="O78" s="101">
        <f>IF(ISBLANK(C78),O77,IF(COUNTIF(C$2:C78,C78)&gt;1,O77,1+MAX(O77,0)))</f>
        <v>3</v>
      </c>
      <c r="P78" s="45">
        <f t="shared" si="22"/>
        <v>2</v>
      </c>
      <c r="Q78" s="33" t="str">
        <f t="shared" si="23"/>
        <v/>
      </c>
      <c r="R78" s="33">
        <f t="shared" si="24"/>
        <v>4</v>
      </c>
      <c r="S78" s="33" t="str">
        <f t="shared" si="25"/>
        <v>102_4</v>
      </c>
      <c r="T78" s="35" t="str">
        <f t="shared" si="26"/>
        <v>102AM</v>
      </c>
      <c r="U78" s="35" t="str">
        <f t="shared" si="27"/>
        <v>102AMNS</v>
      </c>
      <c r="V78" s="35" t="str">
        <f t="shared" si="43"/>
        <v>0C</v>
      </c>
      <c r="W78" s="35" t="str">
        <f t="shared" si="36"/>
        <v>102AM0C141</v>
      </c>
      <c r="X78" s="388">
        <f t="shared" si="37"/>
        <v>0</v>
      </c>
      <c r="Y78" s="388">
        <f t="shared" si="38"/>
        <v>1</v>
      </c>
      <c r="Z78" s="280" t="str">
        <f t="shared" si="28"/>
        <v/>
      </c>
      <c r="AA78" s="280" t="str">
        <f t="shared" si="29"/>
        <v/>
      </c>
      <c r="AB78" s="389" t="str">
        <f t="shared" si="39"/>
        <v/>
      </c>
      <c r="AC78" s="389" t="str">
        <f t="shared" si="40"/>
        <v/>
      </c>
      <c r="AD78" s="390" t="str">
        <f t="shared" si="30"/>
        <v/>
      </c>
      <c r="AE78" s="282">
        <f t="shared" si="31"/>
        <v>0</v>
      </c>
      <c r="AF78" s="359">
        <f t="shared" si="32"/>
        <v>0</v>
      </c>
      <c r="AG78" s="280">
        <f t="shared" si="33"/>
        <v>3</v>
      </c>
      <c r="AH78" s="280">
        <f t="shared" si="34"/>
        <v>1</v>
      </c>
      <c r="AI78" s="280">
        <f>IF(ISBLANK(T78),AI77,IF(COUNTIF(T$2:T78,T78)&gt;1,AI77,1+MAX(AI77,0)))</f>
        <v>3</v>
      </c>
      <c r="AL78" s="391" t="str">
        <f t="shared" si="41"/>
        <v/>
      </c>
      <c r="AM78" s="391" t="str">
        <f t="shared" si="42"/>
        <v/>
      </c>
      <c r="AO78" s="310" t="str">
        <f t="shared" si="35"/>
        <v/>
      </c>
      <c r="AP78" s="310">
        <f>SUM(AO$1:AO78)</f>
        <v>0</v>
      </c>
      <c r="AQ78" s="310">
        <f>SUM(AK$2:AK78)</f>
        <v>0</v>
      </c>
      <c r="AR78" s="310">
        <f>COUNTA(AJ$2:AJ78)</f>
        <v>0</v>
      </c>
      <c r="AS78" s="312"/>
      <c r="AT78" s="312"/>
      <c r="AU78" s="312"/>
      <c r="AV78" s="312"/>
      <c r="AW78" s="312"/>
      <c r="AZ78">
        <v>0</v>
      </c>
      <c r="BA78">
        <v>1</v>
      </c>
    </row>
    <row r="79" spans="1:53" x14ac:dyDescent="0.25">
      <c r="A79">
        <v>102</v>
      </c>
      <c r="B79" t="s">
        <v>65</v>
      </c>
      <c r="C79" t="s">
        <v>859</v>
      </c>
      <c r="D79"/>
      <c r="E79">
        <v>1</v>
      </c>
      <c r="F79">
        <v>4</v>
      </c>
      <c r="G79">
        <v>2</v>
      </c>
      <c r="H79">
        <v>5</v>
      </c>
      <c r="I79">
        <v>1</v>
      </c>
      <c r="J79">
        <v>5</v>
      </c>
      <c r="K79">
        <v>1</v>
      </c>
      <c r="L79">
        <v>2</v>
      </c>
      <c r="M79" t="s">
        <v>860</v>
      </c>
      <c r="N79" s="42"/>
      <c r="O79" s="101">
        <f>IF(ISBLANK(C79),O78,IF(COUNTIF(C$2:C79,C79)&gt;1,O78,1+MAX(O78,0)))</f>
        <v>3</v>
      </c>
      <c r="P79" s="45">
        <f t="shared" si="22"/>
        <v>2</v>
      </c>
      <c r="Q79" s="33" t="str">
        <f t="shared" si="23"/>
        <v/>
      </c>
      <c r="R79" s="33">
        <f t="shared" si="24"/>
        <v>4</v>
      </c>
      <c r="S79" s="33" t="str">
        <f t="shared" si="25"/>
        <v>102_4</v>
      </c>
      <c r="T79" s="35" t="str">
        <f t="shared" si="26"/>
        <v>102AM</v>
      </c>
      <c r="U79" s="35" t="str">
        <f t="shared" si="27"/>
        <v>102AMNS</v>
      </c>
      <c r="V79" s="35" t="str">
        <f t="shared" si="43"/>
        <v>0C</v>
      </c>
      <c r="W79" s="35" t="str">
        <f t="shared" si="36"/>
        <v>102AM0C142</v>
      </c>
      <c r="X79" s="388">
        <f t="shared" si="37"/>
        <v>1</v>
      </c>
      <c r="Y79" s="388">
        <f t="shared" si="38"/>
        <v>2</v>
      </c>
      <c r="Z79" s="280" t="str">
        <f t="shared" si="28"/>
        <v/>
      </c>
      <c r="AA79" s="280" t="str">
        <f t="shared" si="29"/>
        <v/>
      </c>
      <c r="AB79" s="389" t="str">
        <f t="shared" si="39"/>
        <v/>
      </c>
      <c r="AC79" s="389" t="str">
        <f t="shared" si="40"/>
        <v/>
      </c>
      <c r="AD79" s="390" t="str">
        <f t="shared" si="30"/>
        <v/>
      </c>
      <c r="AE79" s="282">
        <f t="shared" si="31"/>
        <v>1</v>
      </c>
      <c r="AF79" s="359">
        <f t="shared" si="32"/>
        <v>0</v>
      </c>
      <c r="AG79" s="280">
        <f t="shared" si="33"/>
        <v>3</v>
      </c>
      <c r="AH79" s="280">
        <f t="shared" si="34"/>
        <v>1</v>
      </c>
      <c r="AI79" s="280">
        <f>IF(ISBLANK(T79),AI78,IF(COUNTIF(T$2:T79,T79)&gt;1,AI78,1+MAX(AI78,0)))</f>
        <v>3</v>
      </c>
      <c r="AL79" s="391" t="str">
        <f t="shared" si="41"/>
        <v/>
      </c>
      <c r="AM79" s="391" t="str">
        <f t="shared" si="42"/>
        <v/>
      </c>
      <c r="AO79" s="310" t="str">
        <f t="shared" si="35"/>
        <v/>
      </c>
      <c r="AP79" s="310">
        <f>SUM(AO$1:AO79)</f>
        <v>0</v>
      </c>
      <c r="AQ79" s="310">
        <f>SUM(AK$2:AK79)</f>
        <v>0</v>
      </c>
      <c r="AR79" s="310">
        <f>COUNTA(AJ$2:AJ79)</f>
        <v>0</v>
      </c>
      <c r="AS79" s="312"/>
      <c r="AT79" s="312"/>
      <c r="AU79" s="312"/>
      <c r="AV79" s="312"/>
      <c r="AW79" s="312"/>
      <c r="AZ79">
        <v>1</v>
      </c>
      <c r="BA79">
        <v>2</v>
      </c>
    </row>
    <row r="80" spans="1:53" x14ac:dyDescent="0.25">
      <c r="A80">
        <v>102</v>
      </c>
      <c r="B80" t="s">
        <v>65</v>
      </c>
      <c r="C80" t="s">
        <v>859</v>
      </c>
      <c r="D80"/>
      <c r="E80">
        <v>1</v>
      </c>
      <c r="F80">
        <v>4</v>
      </c>
      <c r="G80">
        <v>3</v>
      </c>
      <c r="H80">
        <v>0</v>
      </c>
      <c r="I80">
        <v>0</v>
      </c>
      <c r="J80">
        <v>0</v>
      </c>
      <c r="K80">
        <v>0</v>
      </c>
      <c r="L80">
        <v>0</v>
      </c>
      <c r="M80" t="s">
        <v>860</v>
      </c>
      <c r="N80" s="42"/>
      <c r="O80" s="101">
        <f>IF(ISBLANK(C80),O79,IF(COUNTIF(C$2:C80,C80)&gt;1,O79,1+MAX(O79,0)))</f>
        <v>3</v>
      </c>
      <c r="P80" s="45">
        <f t="shared" si="22"/>
        <v>2</v>
      </c>
      <c r="Q80" s="33" t="str">
        <f t="shared" si="23"/>
        <v/>
      </c>
      <c r="R80" s="33">
        <f t="shared" si="24"/>
        <v>4</v>
      </c>
      <c r="S80" s="33" t="str">
        <f t="shared" si="25"/>
        <v>102_4</v>
      </c>
      <c r="T80" s="35" t="str">
        <f t="shared" si="26"/>
        <v>102AM</v>
      </c>
      <c r="U80" s="35" t="str">
        <f t="shared" si="27"/>
        <v>102AMEW</v>
      </c>
      <c r="V80" s="35" t="str">
        <f t="shared" si="43"/>
        <v>0C</v>
      </c>
      <c r="W80" s="35" t="str">
        <f t="shared" si="36"/>
        <v>102AM0C143</v>
      </c>
      <c r="X80" s="388">
        <f t="shared" si="37"/>
        <v>0</v>
      </c>
      <c r="Y80" s="388">
        <f t="shared" si="38"/>
        <v>0</v>
      </c>
      <c r="Z80" s="280" t="str">
        <f t="shared" si="28"/>
        <v/>
      </c>
      <c r="AA80" s="280" t="str">
        <f t="shared" si="29"/>
        <v/>
      </c>
      <c r="AB80" s="389" t="str">
        <f t="shared" si="39"/>
        <v/>
      </c>
      <c r="AC80" s="389" t="str">
        <f t="shared" si="40"/>
        <v/>
      </c>
      <c r="AD80" s="390" t="str">
        <f t="shared" si="30"/>
        <v/>
      </c>
      <c r="AE80" s="282">
        <f t="shared" si="31"/>
        <v>1</v>
      </c>
      <c r="AF80" s="359">
        <f t="shared" si="32"/>
        <v>0</v>
      </c>
      <c r="AG80" s="280">
        <f t="shared" si="33"/>
        <v>3</v>
      </c>
      <c r="AH80" s="280">
        <f t="shared" si="34"/>
        <v>1</v>
      </c>
      <c r="AI80" s="280">
        <f>IF(ISBLANK(T80),AI79,IF(COUNTIF(T$2:T80,T80)&gt;1,AI79,1+MAX(AI79,0)))</f>
        <v>3</v>
      </c>
      <c r="AL80" s="391" t="str">
        <f t="shared" si="41"/>
        <v/>
      </c>
      <c r="AM80" s="391" t="str">
        <f t="shared" si="42"/>
        <v/>
      </c>
      <c r="AO80" s="310" t="str">
        <f t="shared" si="35"/>
        <v/>
      </c>
      <c r="AP80" s="310">
        <f>SUM(AO$1:AO80)</f>
        <v>0</v>
      </c>
      <c r="AQ80" s="310">
        <f>SUM(AK$2:AK80)</f>
        <v>0</v>
      </c>
      <c r="AR80" s="310">
        <f>COUNTA(AJ$2:AJ80)</f>
        <v>0</v>
      </c>
      <c r="AS80" s="312"/>
      <c r="AT80" s="312"/>
      <c r="AU80" s="312"/>
      <c r="AV80" s="312"/>
      <c r="AW80" s="312"/>
      <c r="AZ80">
        <v>0</v>
      </c>
      <c r="BA80">
        <v>0</v>
      </c>
    </row>
    <row r="81" spans="1:53" x14ac:dyDescent="0.25">
      <c r="A81">
        <v>102</v>
      </c>
      <c r="B81" t="s">
        <v>65</v>
      </c>
      <c r="C81" t="s">
        <v>859</v>
      </c>
      <c r="D81"/>
      <c r="E81">
        <v>1</v>
      </c>
      <c r="F81">
        <v>4</v>
      </c>
      <c r="G81">
        <v>4</v>
      </c>
      <c r="H81">
        <v>0</v>
      </c>
      <c r="I81">
        <v>0</v>
      </c>
      <c r="J81">
        <v>0</v>
      </c>
      <c r="K81">
        <v>0</v>
      </c>
      <c r="L81">
        <v>0</v>
      </c>
      <c r="M81" t="s">
        <v>860</v>
      </c>
      <c r="N81" s="42"/>
      <c r="O81" s="101">
        <f>IF(ISBLANK(C81),O80,IF(COUNTIF(C$2:C81,C81)&gt;1,O80,1+MAX(O80,0)))</f>
        <v>3</v>
      </c>
      <c r="P81" s="45">
        <f t="shared" si="22"/>
        <v>2</v>
      </c>
      <c r="Q81" s="33" t="str">
        <f t="shared" si="23"/>
        <v/>
      </c>
      <c r="R81" s="33">
        <f t="shared" si="24"/>
        <v>4</v>
      </c>
      <c r="S81" s="33" t="str">
        <f t="shared" si="25"/>
        <v>102_4</v>
      </c>
      <c r="T81" s="35" t="str">
        <f t="shared" si="26"/>
        <v>102AM</v>
      </c>
      <c r="U81" s="35" t="str">
        <f t="shared" si="27"/>
        <v>102AMEW</v>
      </c>
      <c r="V81" s="35" t="str">
        <f t="shared" si="43"/>
        <v>0C</v>
      </c>
      <c r="W81" s="35" t="str">
        <f t="shared" si="36"/>
        <v>102AM0C144</v>
      </c>
      <c r="X81" s="388">
        <f t="shared" si="37"/>
        <v>0</v>
      </c>
      <c r="Y81" s="388">
        <f t="shared" si="38"/>
        <v>0</v>
      </c>
      <c r="Z81" s="280" t="str">
        <f t="shared" si="28"/>
        <v/>
      </c>
      <c r="AA81" s="280" t="str">
        <f t="shared" si="29"/>
        <v/>
      </c>
      <c r="AB81" s="389" t="str">
        <f t="shared" si="39"/>
        <v/>
      </c>
      <c r="AC81" s="389" t="str">
        <f t="shared" si="40"/>
        <v/>
      </c>
      <c r="AD81" s="390" t="str">
        <f t="shared" si="30"/>
        <v/>
      </c>
      <c r="AE81" s="282">
        <f t="shared" si="31"/>
        <v>0</v>
      </c>
      <c r="AF81" s="359">
        <f t="shared" si="32"/>
        <v>0</v>
      </c>
      <c r="AG81" s="280">
        <f t="shared" si="33"/>
        <v>3</v>
      </c>
      <c r="AH81" s="280">
        <f t="shared" si="34"/>
        <v>1</v>
      </c>
      <c r="AI81" s="280">
        <f>IF(ISBLANK(T81),AI80,IF(COUNTIF(T$2:T81,T81)&gt;1,AI80,1+MAX(AI80,0)))</f>
        <v>3</v>
      </c>
      <c r="AL81" s="391" t="str">
        <f t="shared" si="41"/>
        <v/>
      </c>
      <c r="AM81" s="391" t="str">
        <f t="shared" si="42"/>
        <v/>
      </c>
      <c r="AO81" s="310" t="str">
        <f t="shared" si="35"/>
        <v/>
      </c>
      <c r="AP81" s="310">
        <f>SUM(AO$1:AO81)</f>
        <v>0</v>
      </c>
      <c r="AQ81" s="310">
        <f>SUM(AK$2:AK81)</f>
        <v>0</v>
      </c>
      <c r="AR81" s="310">
        <f>COUNTA(AJ$2:AJ81)</f>
        <v>0</v>
      </c>
      <c r="AS81" s="312"/>
      <c r="AT81" s="312"/>
      <c r="AU81" s="312"/>
      <c r="AV81" s="312"/>
      <c r="AW81" s="312"/>
      <c r="AZ81">
        <v>0</v>
      </c>
      <c r="BA81">
        <v>0</v>
      </c>
    </row>
    <row r="82" spans="1:53" x14ac:dyDescent="0.25">
      <c r="A82">
        <v>102</v>
      </c>
      <c r="B82" t="s">
        <v>65</v>
      </c>
      <c r="C82" t="s">
        <v>861</v>
      </c>
      <c r="D82"/>
      <c r="E82">
        <v>1</v>
      </c>
      <c r="F82">
        <v>1</v>
      </c>
      <c r="G82">
        <v>1</v>
      </c>
      <c r="H82">
        <v>0</v>
      </c>
      <c r="I82">
        <v>0</v>
      </c>
      <c r="J82">
        <v>0</v>
      </c>
      <c r="K82">
        <v>0</v>
      </c>
      <c r="L82">
        <v>0</v>
      </c>
      <c r="M82" t="s">
        <v>862</v>
      </c>
      <c r="N82" s="42"/>
      <c r="O82" s="101">
        <f>IF(ISBLANK(C82),O81,IF(COUNTIF(C$2:C82,C82)&gt;1,O81,1+MAX(O81,0)))</f>
        <v>4</v>
      </c>
      <c r="P82" s="45">
        <f t="shared" si="22"/>
        <v>2</v>
      </c>
      <c r="Q82" s="33" t="str">
        <f t="shared" si="23"/>
        <v/>
      </c>
      <c r="R82" s="33">
        <f t="shared" si="24"/>
        <v>1</v>
      </c>
      <c r="S82" s="33" t="str">
        <f t="shared" si="25"/>
        <v>102_1</v>
      </c>
      <c r="T82" s="35" t="str">
        <f t="shared" si="26"/>
        <v>102AM</v>
      </c>
      <c r="U82" s="35" t="str">
        <f t="shared" si="27"/>
        <v>102AMNS</v>
      </c>
      <c r="V82" s="35" t="str">
        <f t="shared" si="43"/>
        <v>0D</v>
      </c>
      <c r="W82" s="35" t="str">
        <f t="shared" si="36"/>
        <v>102AM0D111</v>
      </c>
      <c r="X82" s="388">
        <f t="shared" si="37"/>
        <v>0</v>
      </c>
      <c r="Y82" s="388">
        <f t="shared" si="38"/>
        <v>0</v>
      </c>
      <c r="Z82" s="280" t="str">
        <f t="shared" si="28"/>
        <v/>
      </c>
      <c r="AA82" s="280" t="str">
        <f t="shared" si="29"/>
        <v/>
      </c>
      <c r="AB82" s="389" t="str">
        <f t="shared" si="39"/>
        <v/>
      </c>
      <c r="AC82" s="389" t="str">
        <f t="shared" si="40"/>
        <v/>
      </c>
      <c r="AD82" s="390" t="str">
        <f t="shared" si="30"/>
        <v/>
      </c>
      <c r="AE82" s="282">
        <f t="shared" si="31"/>
        <v>0</v>
      </c>
      <c r="AF82" s="359">
        <f t="shared" si="32"/>
        <v>0</v>
      </c>
      <c r="AG82" s="280">
        <f t="shared" si="33"/>
        <v>3</v>
      </c>
      <c r="AH82" s="280">
        <f t="shared" si="34"/>
        <v>1</v>
      </c>
      <c r="AI82" s="280">
        <f>IF(ISBLANK(T82),AI81,IF(COUNTIF(T$2:T82,T82)&gt;1,AI81,1+MAX(AI81,0)))</f>
        <v>3</v>
      </c>
      <c r="AL82" s="391" t="str">
        <f t="shared" si="41"/>
        <v/>
      </c>
      <c r="AM82" s="391" t="str">
        <f t="shared" si="42"/>
        <v/>
      </c>
      <c r="AO82" s="310" t="str">
        <f t="shared" si="35"/>
        <v/>
      </c>
      <c r="AP82" s="310">
        <f>SUM(AO$1:AO82)</f>
        <v>0</v>
      </c>
      <c r="AQ82" s="310">
        <f>SUM(AK$2:AK82)</f>
        <v>0</v>
      </c>
      <c r="AR82" s="310">
        <f>COUNTA(AJ$2:AJ82)</f>
        <v>0</v>
      </c>
      <c r="AS82" s="312">
        <f>ABS(H82-Data!H66)</f>
        <v>3</v>
      </c>
      <c r="AT82" s="312">
        <f>ABS(I82-Data!I66)</f>
        <v>0</v>
      </c>
      <c r="AU82" s="312">
        <f>ABS(J82-Data!J66)</f>
        <v>3</v>
      </c>
      <c r="AV82" s="312">
        <f>ABS(K82-Data!K66)</f>
        <v>0</v>
      </c>
      <c r="AW82" s="312">
        <f>ABS(L82-Data!L66)</f>
        <v>0</v>
      </c>
      <c r="AZ82">
        <v>0</v>
      </c>
      <c r="BA82">
        <v>0</v>
      </c>
    </row>
    <row r="83" spans="1:53" x14ac:dyDescent="0.25">
      <c r="A83">
        <v>102</v>
      </c>
      <c r="B83" t="s">
        <v>65</v>
      </c>
      <c r="C83" t="s">
        <v>861</v>
      </c>
      <c r="D83"/>
      <c r="E83">
        <v>1</v>
      </c>
      <c r="F83">
        <v>1</v>
      </c>
      <c r="G83">
        <v>2</v>
      </c>
      <c r="H83">
        <v>0</v>
      </c>
      <c r="I83">
        <v>0</v>
      </c>
      <c r="J83">
        <v>0</v>
      </c>
      <c r="K83">
        <v>0</v>
      </c>
      <c r="L83">
        <v>0</v>
      </c>
      <c r="M83" t="s">
        <v>862</v>
      </c>
      <c r="N83" s="42"/>
      <c r="O83" s="101">
        <f>IF(ISBLANK(C83),O82,IF(COUNTIF(C$2:C83,C83)&gt;1,O82,1+MAX(O82,0)))</f>
        <v>4</v>
      </c>
      <c r="P83" s="45">
        <f t="shared" si="22"/>
        <v>2</v>
      </c>
      <c r="Q83" s="33" t="str">
        <f t="shared" si="23"/>
        <v/>
      </c>
      <c r="R83" s="33">
        <f t="shared" si="24"/>
        <v>1</v>
      </c>
      <c r="S83" s="33" t="str">
        <f t="shared" si="25"/>
        <v>102_1</v>
      </c>
      <c r="T83" s="35" t="str">
        <f t="shared" si="26"/>
        <v>102AM</v>
      </c>
      <c r="U83" s="35" t="str">
        <f t="shared" si="27"/>
        <v>102AMNS</v>
      </c>
      <c r="V83" s="35" t="str">
        <f t="shared" si="43"/>
        <v>0D</v>
      </c>
      <c r="W83" s="35" t="str">
        <f t="shared" si="36"/>
        <v>102AM0D112</v>
      </c>
      <c r="X83" s="388">
        <f t="shared" si="37"/>
        <v>0</v>
      </c>
      <c r="Y83" s="388">
        <f t="shared" si="38"/>
        <v>0</v>
      </c>
      <c r="Z83" s="280" t="str">
        <f t="shared" si="28"/>
        <v/>
      </c>
      <c r="AA83" s="280" t="str">
        <f t="shared" si="29"/>
        <v/>
      </c>
      <c r="AB83" s="389" t="str">
        <f t="shared" si="39"/>
        <v/>
      </c>
      <c r="AC83" s="389" t="str">
        <f t="shared" si="40"/>
        <v/>
      </c>
      <c r="AD83" s="390" t="str">
        <f t="shared" si="30"/>
        <v/>
      </c>
      <c r="AE83" s="282">
        <f t="shared" si="31"/>
        <v>1</v>
      </c>
      <c r="AF83" s="359">
        <f t="shared" si="32"/>
        <v>0</v>
      </c>
      <c r="AG83" s="280">
        <f t="shared" si="33"/>
        <v>3</v>
      </c>
      <c r="AH83" s="280">
        <f t="shared" si="34"/>
        <v>1</v>
      </c>
      <c r="AI83" s="280">
        <f>IF(ISBLANK(T83),AI82,IF(COUNTIF(T$2:T83,T83)&gt;1,AI82,1+MAX(AI82,0)))</f>
        <v>3</v>
      </c>
      <c r="AL83" s="391" t="str">
        <f t="shared" si="41"/>
        <v/>
      </c>
      <c r="AM83" s="391" t="str">
        <f t="shared" si="42"/>
        <v/>
      </c>
      <c r="AO83" s="310" t="str">
        <f t="shared" si="35"/>
        <v/>
      </c>
      <c r="AP83" s="310">
        <f>SUM(AO$1:AO83)</f>
        <v>0</v>
      </c>
      <c r="AQ83" s="310">
        <f>SUM(AK$2:AK83)</f>
        <v>0</v>
      </c>
      <c r="AR83" s="310">
        <f>COUNTA(AJ$2:AJ83)</f>
        <v>0</v>
      </c>
      <c r="AS83" s="312">
        <f>ABS(H83-Data!H67)</f>
        <v>9</v>
      </c>
      <c r="AT83" s="312">
        <f>ABS(I83-Data!I67)</f>
        <v>1</v>
      </c>
      <c r="AU83" s="312">
        <f>ABS(J83-Data!J67)</f>
        <v>5</v>
      </c>
      <c r="AV83" s="312">
        <f>ABS(K83-Data!K67)</f>
        <v>1</v>
      </c>
      <c r="AW83" s="312">
        <f>ABS(L83-Data!L67)</f>
        <v>2</v>
      </c>
      <c r="AZ83">
        <v>0</v>
      </c>
      <c r="BA83">
        <v>0</v>
      </c>
    </row>
    <row r="84" spans="1:53" x14ac:dyDescent="0.25">
      <c r="A84">
        <v>102</v>
      </c>
      <c r="B84" t="s">
        <v>65</v>
      </c>
      <c r="C84" t="s">
        <v>861</v>
      </c>
      <c r="D84"/>
      <c r="E84">
        <v>1</v>
      </c>
      <c r="F84">
        <v>1</v>
      </c>
      <c r="G84">
        <v>3</v>
      </c>
      <c r="H84">
        <v>1</v>
      </c>
      <c r="I84">
        <v>0</v>
      </c>
      <c r="J84">
        <v>1</v>
      </c>
      <c r="K84">
        <v>0</v>
      </c>
      <c r="L84">
        <v>0</v>
      </c>
      <c r="M84" t="s">
        <v>862</v>
      </c>
      <c r="N84" s="42"/>
      <c r="O84" s="101">
        <f>IF(ISBLANK(C84),O83,IF(COUNTIF(C$2:C84,C84)&gt;1,O83,1+MAX(O83,0)))</f>
        <v>4</v>
      </c>
      <c r="P84" s="45">
        <f t="shared" si="22"/>
        <v>2</v>
      </c>
      <c r="Q84" s="33" t="str">
        <f t="shared" si="23"/>
        <v/>
      </c>
      <c r="R84" s="33">
        <f t="shared" si="24"/>
        <v>1</v>
      </c>
      <c r="S84" s="33" t="str">
        <f t="shared" si="25"/>
        <v>102_1</v>
      </c>
      <c r="T84" s="35" t="str">
        <f t="shared" si="26"/>
        <v>102AM</v>
      </c>
      <c r="U84" s="35" t="str">
        <f t="shared" si="27"/>
        <v>102AMEW</v>
      </c>
      <c r="V84" s="35" t="str">
        <f t="shared" si="43"/>
        <v>0D</v>
      </c>
      <c r="W84" s="35" t="str">
        <f t="shared" si="36"/>
        <v>102AM0D113</v>
      </c>
      <c r="X84" s="388">
        <f t="shared" si="37"/>
        <v>0</v>
      </c>
      <c r="Y84" s="388">
        <f t="shared" si="38"/>
        <v>0</v>
      </c>
      <c r="Z84" s="280" t="str">
        <f t="shared" si="28"/>
        <v/>
      </c>
      <c r="AA84" s="280" t="str">
        <f t="shared" si="29"/>
        <v/>
      </c>
      <c r="AB84" s="389" t="str">
        <f t="shared" si="39"/>
        <v/>
      </c>
      <c r="AC84" s="389" t="str">
        <f t="shared" si="40"/>
        <v/>
      </c>
      <c r="AD84" s="390" t="str">
        <f t="shared" si="30"/>
        <v/>
      </c>
      <c r="AE84" s="282">
        <f t="shared" si="31"/>
        <v>1</v>
      </c>
      <c r="AF84" s="359">
        <f t="shared" si="32"/>
        <v>0</v>
      </c>
      <c r="AG84" s="280">
        <f t="shared" si="33"/>
        <v>3</v>
      </c>
      <c r="AH84" s="280">
        <f t="shared" si="34"/>
        <v>1</v>
      </c>
      <c r="AI84" s="280">
        <f>IF(ISBLANK(T84),AI83,IF(COUNTIF(T$2:T84,T84)&gt;1,AI83,1+MAX(AI83,0)))</f>
        <v>3</v>
      </c>
      <c r="AL84" s="391" t="str">
        <f t="shared" si="41"/>
        <v/>
      </c>
      <c r="AM84" s="391" t="str">
        <f t="shared" si="42"/>
        <v/>
      </c>
      <c r="AO84" s="310" t="str">
        <f t="shared" si="35"/>
        <v/>
      </c>
      <c r="AP84" s="310">
        <f>SUM(AO$1:AO84)</f>
        <v>0</v>
      </c>
      <c r="AQ84" s="310">
        <f>SUM(AK$2:AK84)</f>
        <v>0</v>
      </c>
      <c r="AR84" s="310">
        <f>COUNTA(AJ$2:AJ84)</f>
        <v>0</v>
      </c>
      <c r="AS84" s="312">
        <f>ABS(H84-Data!H68)</f>
        <v>1</v>
      </c>
      <c r="AT84" s="312">
        <f>ABS(I84-Data!I68)</f>
        <v>0</v>
      </c>
      <c r="AU84" s="312">
        <f>ABS(J84-Data!J68)</f>
        <v>1</v>
      </c>
      <c r="AV84" s="312">
        <f>ABS(K84-Data!K68)</f>
        <v>0</v>
      </c>
      <c r="AW84" s="312">
        <f>ABS(L84-Data!L68)</f>
        <v>0</v>
      </c>
      <c r="AZ84">
        <v>0</v>
      </c>
      <c r="BA84">
        <v>0</v>
      </c>
    </row>
    <row r="85" spans="1:53" x14ac:dyDescent="0.25">
      <c r="A85">
        <v>102</v>
      </c>
      <c r="B85" t="s">
        <v>65</v>
      </c>
      <c r="C85" t="s">
        <v>861</v>
      </c>
      <c r="D85"/>
      <c r="E85">
        <v>1</v>
      </c>
      <c r="F85">
        <v>1</v>
      </c>
      <c r="G85">
        <v>4</v>
      </c>
      <c r="H85">
        <v>0</v>
      </c>
      <c r="I85">
        <v>0</v>
      </c>
      <c r="J85">
        <v>0</v>
      </c>
      <c r="K85">
        <v>0</v>
      </c>
      <c r="L85">
        <v>0</v>
      </c>
      <c r="M85" t="s">
        <v>862</v>
      </c>
      <c r="N85" s="42"/>
      <c r="O85" s="101">
        <f>IF(ISBLANK(C85),O84,IF(COUNTIF(C$2:C85,C85)&gt;1,O84,1+MAX(O84,0)))</f>
        <v>4</v>
      </c>
      <c r="P85" s="45">
        <f t="shared" si="22"/>
        <v>2</v>
      </c>
      <c r="Q85" s="33" t="str">
        <f t="shared" si="23"/>
        <v/>
      </c>
      <c r="R85" s="33">
        <f t="shared" si="24"/>
        <v>1</v>
      </c>
      <c r="S85" s="33" t="str">
        <f t="shared" si="25"/>
        <v>102_1</v>
      </c>
      <c r="T85" s="35" t="str">
        <f t="shared" si="26"/>
        <v>102AM</v>
      </c>
      <c r="U85" s="35" t="str">
        <f t="shared" si="27"/>
        <v>102AMEW</v>
      </c>
      <c r="V85" s="35" t="str">
        <f t="shared" si="43"/>
        <v>0D</v>
      </c>
      <c r="W85" s="35" t="str">
        <f t="shared" si="36"/>
        <v>102AM0D114</v>
      </c>
      <c r="X85" s="388">
        <f t="shared" si="37"/>
        <v>0</v>
      </c>
      <c r="Y85" s="388">
        <f t="shared" si="38"/>
        <v>0</v>
      </c>
      <c r="Z85" s="280" t="str">
        <f t="shared" si="28"/>
        <v/>
      </c>
      <c r="AA85" s="280" t="str">
        <f t="shared" si="29"/>
        <v/>
      </c>
      <c r="AB85" s="389" t="str">
        <f t="shared" si="39"/>
        <v/>
      </c>
      <c r="AC85" s="389" t="str">
        <f t="shared" si="40"/>
        <v/>
      </c>
      <c r="AD85" s="390" t="str">
        <f t="shared" si="30"/>
        <v/>
      </c>
      <c r="AE85" s="282">
        <f t="shared" si="31"/>
        <v>0</v>
      </c>
      <c r="AF85" s="359">
        <f t="shared" si="32"/>
        <v>0</v>
      </c>
      <c r="AG85" s="280">
        <f t="shared" si="33"/>
        <v>3</v>
      </c>
      <c r="AH85" s="280">
        <f t="shared" si="34"/>
        <v>1</v>
      </c>
      <c r="AI85" s="280">
        <f>IF(ISBLANK(T85),AI84,IF(COUNTIF(T$2:T85,T85)&gt;1,AI84,1+MAX(AI84,0)))</f>
        <v>3</v>
      </c>
      <c r="AL85" s="391" t="str">
        <f t="shared" si="41"/>
        <v/>
      </c>
      <c r="AM85" s="391" t="str">
        <f t="shared" si="42"/>
        <v/>
      </c>
      <c r="AO85" s="310" t="str">
        <f t="shared" si="35"/>
        <v/>
      </c>
      <c r="AP85" s="310">
        <f>SUM(AO$1:AO85)</f>
        <v>0</v>
      </c>
      <c r="AQ85" s="310">
        <f>SUM(AK$2:AK85)</f>
        <v>0</v>
      </c>
      <c r="AR85" s="310">
        <f>COUNTA(AJ$2:AJ85)</f>
        <v>0</v>
      </c>
      <c r="AS85" s="312">
        <f>ABS(H85-Data!H69)</f>
        <v>0</v>
      </c>
      <c r="AT85" s="312">
        <f>ABS(I85-Data!I69)</f>
        <v>0</v>
      </c>
      <c r="AU85" s="312">
        <f>ABS(J85-Data!J69)</f>
        <v>0</v>
      </c>
      <c r="AV85" s="312">
        <f>ABS(K85-Data!K69)</f>
        <v>0</v>
      </c>
      <c r="AW85" s="312">
        <f>ABS(L85-Data!L69)</f>
        <v>0</v>
      </c>
      <c r="AZ85">
        <v>0</v>
      </c>
      <c r="BA85">
        <v>0</v>
      </c>
    </row>
    <row r="86" spans="1:53" x14ac:dyDescent="0.25">
      <c r="A86">
        <v>102</v>
      </c>
      <c r="B86" t="s">
        <v>65</v>
      </c>
      <c r="C86" t="s">
        <v>861</v>
      </c>
      <c r="D86"/>
      <c r="E86">
        <v>1</v>
      </c>
      <c r="F86">
        <v>2</v>
      </c>
      <c r="G86">
        <v>1</v>
      </c>
      <c r="H86">
        <v>0</v>
      </c>
      <c r="I86">
        <v>0</v>
      </c>
      <c r="J86">
        <v>0</v>
      </c>
      <c r="K86">
        <v>0</v>
      </c>
      <c r="L86">
        <v>0</v>
      </c>
      <c r="M86" t="s">
        <v>862</v>
      </c>
      <c r="N86" s="42"/>
      <c r="O86" s="101">
        <f>IF(ISBLANK(C86),O85,IF(COUNTIF(C$2:C86,C86)&gt;1,O85,1+MAX(O85,0)))</f>
        <v>4</v>
      </c>
      <c r="P86" s="45">
        <f t="shared" si="22"/>
        <v>2</v>
      </c>
      <c r="Q86" s="33" t="str">
        <f t="shared" si="23"/>
        <v/>
      </c>
      <c r="R86" s="33">
        <f t="shared" si="24"/>
        <v>2</v>
      </c>
      <c r="S86" s="33" t="str">
        <f t="shared" si="25"/>
        <v>102_2</v>
      </c>
      <c r="T86" s="35" t="str">
        <f t="shared" si="26"/>
        <v>102AM</v>
      </c>
      <c r="U86" s="35" t="str">
        <f t="shared" si="27"/>
        <v>102AMNS</v>
      </c>
      <c r="V86" s="35" t="str">
        <f t="shared" si="43"/>
        <v>0D</v>
      </c>
      <c r="W86" s="35" t="str">
        <f t="shared" si="36"/>
        <v>102AM0D121</v>
      </c>
      <c r="X86" s="388">
        <f t="shared" si="37"/>
        <v>0</v>
      </c>
      <c r="Y86" s="388">
        <f t="shared" si="38"/>
        <v>0</v>
      </c>
      <c r="Z86" s="280" t="str">
        <f t="shared" si="28"/>
        <v/>
      </c>
      <c r="AA86" s="280" t="str">
        <f t="shared" si="29"/>
        <v/>
      </c>
      <c r="AB86" s="389" t="str">
        <f t="shared" si="39"/>
        <v/>
      </c>
      <c r="AC86" s="389" t="str">
        <f t="shared" si="40"/>
        <v/>
      </c>
      <c r="AD86" s="390" t="str">
        <f t="shared" si="30"/>
        <v/>
      </c>
      <c r="AE86" s="282">
        <f t="shared" si="31"/>
        <v>0</v>
      </c>
      <c r="AF86" s="359">
        <f t="shared" si="32"/>
        <v>0</v>
      </c>
      <c r="AG86" s="280">
        <f t="shared" si="33"/>
        <v>3</v>
      </c>
      <c r="AH86" s="280">
        <f t="shared" si="34"/>
        <v>1</v>
      </c>
      <c r="AI86" s="280">
        <f>IF(ISBLANK(T86),AI85,IF(COUNTIF(T$2:T86,T86)&gt;1,AI85,1+MAX(AI85,0)))</f>
        <v>3</v>
      </c>
      <c r="AL86" s="391" t="str">
        <f t="shared" si="41"/>
        <v/>
      </c>
      <c r="AM86" s="391" t="str">
        <f t="shared" si="42"/>
        <v/>
      </c>
      <c r="AO86" s="310" t="str">
        <f t="shared" si="35"/>
        <v/>
      </c>
      <c r="AP86" s="310">
        <f>SUM(AO$1:AO86)</f>
        <v>0</v>
      </c>
      <c r="AQ86" s="310">
        <f>SUM(AK$2:AK86)</f>
        <v>0</v>
      </c>
      <c r="AR86" s="310">
        <f>COUNTA(AJ$2:AJ86)</f>
        <v>0</v>
      </c>
      <c r="AS86" s="312">
        <f>ABS(H86-Data!H70)</f>
        <v>5</v>
      </c>
      <c r="AT86" s="312">
        <f>ABS(I86-Data!I70)</f>
        <v>0</v>
      </c>
      <c r="AU86" s="312">
        <f>ABS(J86-Data!J70)</f>
        <v>4</v>
      </c>
      <c r="AV86" s="312">
        <f>ABS(K86-Data!K70)</f>
        <v>0</v>
      </c>
      <c r="AW86" s="312">
        <f>ABS(L86-Data!L70)</f>
        <v>0</v>
      </c>
      <c r="AZ86">
        <v>0</v>
      </c>
      <c r="BA86">
        <v>0</v>
      </c>
    </row>
    <row r="87" spans="1:53" x14ac:dyDescent="0.25">
      <c r="A87">
        <v>102</v>
      </c>
      <c r="B87" t="s">
        <v>65</v>
      </c>
      <c r="C87" t="s">
        <v>861</v>
      </c>
      <c r="D87"/>
      <c r="E87">
        <v>1</v>
      </c>
      <c r="F87">
        <v>2</v>
      </c>
      <c r="G87">
        <v>2</v>
      </c>
      <c r="H87">
        <v>0</v>
      </c>
      <c r="I87">
        <v>0</v>
      </c>
      <c r="J87">
        <v>0</v>
      </c>
      <c r="K87">
        <v>0</v>
      </c>
      <c r="L87">
        <v>0</v>
      </c>
      <c r="M87" t="s">
        <v>862</v>
      </c>
      <c r="N87" s="42"/>
      <c r="O87" s="101">
        <f>IF(ISBLANK(C87),O86,IF(COUNTIF(C$2:C87,C87)&gt;1,O86,1+MAX(O86,0)))</f>
        <v>4</v>
      </c>
      <c r="P87" s="45">
        <f t="shared" si="22"/>
        <v>2</v>
      </c>
      <c r="Q87" s="33" t="str">
        <f t="shared" si="23"/>
        <v/>
      </c>
      <c r="R87" s="33">
        <f t="shared" si="24"/>
        <v>2</v>
      </c>
      <c r="S87" s="33" t="str">
        <f t="shared" si="25"/>
        <v>102_2</v>
      </c>
      <c r="T87" s="35" t="str">
        <f t="shared" si="26"/>
        <v>102AM</v>
      </c>
      <c r="U87" s="35" t="str">
        <f t="shared" si="27"/>
        <v>102AMNS</v>
      </c>
      <c r="V87" s="35" t="str">
        <f t="shared" si="43"/>
        <v>0D</v>
      </c>
      <c r="W87" s="35" t="str">
        <f t="shared" si="36"/>
        <v>102AM0D122</v>
      </c>
      <c r="X87" s="388">
        <f t="shared" si="37"/>
        <v>0</v>
      </c>
      <c r="Y87" s="388">
        <f t="shared" si="38"/>
        <v>0</v>
      </c>
      <c r="Z87" s="280" t="str">
        <f t="shared" si="28"/>
        <v/>
      </c>
      <c r="AA87" s="280" t="str">
        <f t="shared" si="29"/>
        <v/>
      </c>
      <c r="AB87" s="389" t="str">
        <f t="shared" si="39"/>
        <v/>
      </c>
      <c r="AC87" s="389" t="str">
        <f t="shared" si="40"/>
        <v/>
      </c>
      <c r="AD87" s="390" t="str">
        <f t="shared" si="30"/>
        <v/>
      </c>
      <c r="AE87" s="282">
        <f t="shared" si="31"/>
        <v>1</v>
      </c>
      <c r="AF87" s="359">
        <f t="shared" si="32"/>
        <v>0</v>
      </c>
      <c r="AG87" s="280">
        <f t="shared" si="33"/>
        <v>3</v>
      </c>
      <c r="AH87" s="280">
        <f t="shared" si="34"/>
        <v>1</v>
      </c>
      <c r="AI87" s="280">
        <f>IF(ISBLANK(T87),AI86,IF(COUNTIF(T$2:T87,T87)&gt;1,AI86,1+MAX(AI86,0)))</f>
        <v>3</v>
      </c>
      <c r="AL87" s="391" t="str">
        <f t="shared" si="41"/>
        <v/>
      </c>
      <c r="AM87" s="391" t="str">
        <f t="shared" si="42"/>
        <v/>
      </c>
      <c r="AO87" s="310" t="str">
        <f t="shared" si="35"/>
        <v/>
      </c>
      <c r="AP87" s="310">
        <f>SUM(AO$1:AO87)</f>
        <v>0</v>
      </c>
      <c r="AQ87" s="310">
        <f>SUM(AK$2:AK87)</f>
        <v>0</v>
      </c>
      <c r="AR87" s="310">
        <f>COUNTA(AJ$2:AJ87)</f>
        <v>0</v>
      </c>
      <c r="AS87" s="312">
        <f>ABS(H87-Data!H71)</f>
        <v>3</v>
      </c>
      <c r="AT87" s="312">
        <f>ABS(I87-Data!I71)</f>
        <v>0</v>
      </c>
      <c r="AU87" s="312">
        <f>ABS(J87-Data!J71)</f>
        <v>2</v>
      </c>
      <c r="AV87" s="312">
        <f>ABS(K87-Data!K71)</f>
        <v>0</v>
      </c>
      <c r="AW87" s="312">
        <f>ABS(L87-Data!L71)</f>
        <v>0</v>
      </c>
      <c r="AZ87">
        <v>0</v>
      </c>
      <c r="BA87">
        <v>0</v>
      </c>
    </row>
    <row r="88" spans="1:53" x14ac:dyDescent="0.25">
      <c r="A88">
        <v>102</v>
      </c>
      <c r="B88" t="s">
        <v>65</v>
      </c>
      <c r="C88" t="s">
        <v>861</v>
      </c>
      <c r="D88"/>
      <c r="E88">
        <v>1</v>
      </c>
      <c r="F88">
        <v>2</v>
      </c>
      <c r="G88">
        <v>3</v>
      </c>
      <c r="H88">
        <v>0</v>
      </c>
      <c r="I88">
        <v>0</v>
      </c>
      <c r="J88">
        <v>0</v>
      </c>
      <c r="K88">
        <v>0</v>
      </c>
      <c r="L88">
        <v>0</v>
      </c>
      <c r="M88" t="s">
        <v>862</v>
      </c>
      <c r="N88" s="42"/>
      <c r="O88" s="101">
        <f>IF(ISBLANK(C88),O87,IF(COUNTIF(C$2:C88,C88)&gt;1,O87,1+MAX(O87,0)))</f>
        <v>4</v>
      </c>
      <c r="P88" s="45">
        <f t="shared" si="22"/>
        <v>2</v>
      </c>
      <c r="Q88" s="33" t="str">
        <f t="shared" si="23"/>
        <v/>
      </c>
      <c r="R88" s="33">
        <f t="shared" si="24"/>
        <v>2</v>
      </c>
      <c r="S88" s="33" t="str">
        <f t="shared" si="25"/>
        <v>102_2</v>
      </c>
      <c r="T88" s="35" t="str">
        <f t="shared" si="26"/>
        <v>102AM</v>
      </c>
      <c r="U88" s="35" t="str">
        <f t="shared" si="27"/>
        <v>102AMEW</v>
      </c>
      <c r="V88" s="35" t="str">
        <f t="shared" si="43"/>
        <v>0D</v>
      </c>
      <c r="W88" s="35" t="str">
        <f t="shared" si="36"/>
        <v>102AM0D123</v>
      </c>
      <c r="X88" s="388">
        <f t="shared" si="37"/>
        <v>0</v>
      </c>
      <c r="Y88" s="388">
        <f t="shared" si="38"/>
        <v>0</v>
      </c>
      <c r="Z88" s="280" t="str">
        <f t="shared" si="28"/>
        <v/>
      </c>
      <c r="AA88" s="280" t="str">
        <f t="shared" si="29"/>
        <v/>
      </c>
      <c r="AB88" s="389" t="str">
        <f t="shared" si="39"/>
        <v/>
      </c>
      <c r="AC88" s="389" t="str">
        <f t="shared" si="40"/>
        <v/>
      </c>
      <c r="AD88" s="390" t="str">
        <f t="shared" si="30"/>
        <v/>
      </c>
      <c r="AE88" s="282">
        <f t="shared" si="31"/>
        <v>1</v>
      </c>
      <c r="AF88" s="359">
        <f t="shared" si="32"/>
        <v>0</v>
      </c>
      <c r="AG88" s="280">
        <f t="shared" si="33"/>
        <v>3</v>
      </c>
      <c r="AH88" s="280">
        <f t="shared" si="34"/>
        <v>1</v>
      </c>
      <c r="AI88" s="280">
        <f>IF(ISBLANK(T88),AI87,IF(COUNTIF(T$2:T88,T88)&gt;1,AI87,1+MAX(AI87,0)))</f>
        <v>3</v>
      </c>
      <c r="AL88" s="391" t="str">
        <f t="shared" si="41"/>
        <v/>
      </c>
      <c r="AM88" s="391" t="str">
        <f t="shared" si="42"/>
        <v/>
      </c>
      <c r="AO88" s="310" t="str">
        <f t="shared" si="35"/>
        <v/>
      </c>
      <c r="AP88" s="310">
        <f>SUM(AO$1:AO88)</f>
        <v>0</v>
      </c>
      <c r="AQ88" s="310">
        <f>SUM(AK$2:AK88)</f>
        <v>0</v>
      </c>
      <c r="AR88" s="310">
        <f>COUNTA(AJ$2:AJ88)</f>
        <v>0</v>
      </c>
      <c r="AS88" s="312">
        <f>ABS(H88-Data!H72)</f>
        <v>0</v>
      </c>
      <c r="AT88" s="312">
        <f>ABS(I88-Data!I72)</f>
        <v>0</v>
      </c>
      <c r="AU88" s="312">
        <f>ABS(J88-Data!J72)</f>
        <v>0</v>
      </c>
      <c r="AV88" s="312">
        <f>ABS(K88-Data!K72)</f>
        <v>0</v>
      </c>
      <c r="AW88" s="312">
        <f>ABS(L88-Data!L72)</f>
        <v>0</v>
      </c>
      <c r="AZ88">
        <v>0</v>
      </c>
      <c r="BA88">
        <v>0</v>
      </c>
    </row>
    <row r="89" spans="1:53" x14ac:dyDescent="0.25">
      <c r="A89">
        <v>102</v>
      </c>
      <c r="B89" t="s">
        <v>65</v>
      </c>
      <c r="C89" t="s">
        <v>861</v>
      </c>
      <c r="D89"/>
      <c r="E89">
        <v>1</v>
      </c>
      <c r="F89">
        <v>2</v>
      </c>
      <c r="G89">
        <v>4</v>
      </c>
      <c r="H89">
        <v>2</v>
      </c>
      <c r="I89">
        <v>0</v>
      </c>
      <c r="J89">
        <v>2</v>
      </c>
      <c r="K89">
        <v>1</v>
      </c>
      <c r="L89">
        <v>1</v>
      </c>
      <c r="M89" t="s">
        <v>862</v>
      </c>
      <c r="N89" s="42"/>
      <c r="O89" s="101">
        <f>IF(ISBLANK(C89),O88,IF(COUNTIF(C$2:C89,C89)&gt;1,O88,1+MAX(O88,0)))</f>
        <v>4</v>
      </c>
      <c r="P89" s="45">
        <f t="shared" si="22"/>
        <v>2</v>
      </c>
      <c r="Q89" s="33" t="str">
        <f t="shared" si="23"/>
        <v/>
      </c>
      <c r="R89" s="33">
        <f t="shared" si="24"/>
        <v>2</v>
      </c>
      <c r="S89" s="33" t="str">
        <f t="shared" si="25"/>
        <v>102_2</v>
      </c>
      <c r="T89" s="35" t="str">
        <f t="shared" si="26"/>
        <v>102AM</v>
      </c>
      <c r="U89" s="35" t="str">
        <f t="shared" si="27"/>
        <v>102AMEW</v>
      </c>
      <c r="V89" s="35" t="str">
        <f t="shared" si="43"/>
        <v>0D</v>
      </c>
      <c r="W89" s="35" t="str">
        <f t="shared" si="36"/>
        <v>102AM0D124</v>
      </c>
      <c r="X89" s="388">
        <f t="shared" si="37"/>
        <v>1</v>
      </c>
      <c r="Y89" s="388">
        <f t="shared" si="38"/>
        <v>1</v>
      </c>
      <c r="Z89" s="280" t="str">
        <f t="shared" si="28"/>
        <v/>
      </c>
      <c r="AA89" s="280" t="str">
        <f t="shared" si="29"/>
        <v/>
      </c>
      <c r="AB89" s="389" t="str">
        <f t="shared" si="39"/>
        <v/>
      </c>
      <c r="AC89" s="389" t="str">
        <f t="shared" si="40"/>
        <v/>
      </c>
      <c r="AD89" s="390" t="str">
        <f t="shared" si="30"/>
        <v/>
      </c>
      <c r="AE89" s="282">
        <f t="shared" si="31"/>
        <v>0</v>
      </c>
      <c r="AF89" s="359">
        <f t="shared" si="32"/>
        <v>0</v>
      </c>
      <c r="AG89" s="280">
        <f t="shared" si="33"/>
        <v>3</v>
      </c>
      <c r="AH89" s="280">
        <f t="shared" si="34"/>
        <v>1</v>
      </c>
      <c r="AI89" s="280">
        <f>IF(ISBLANK(T89),AI88,IF(COUNTIF(T$2:T89,T89)&gt;1,AI88,1+MAX(AI88,0)))</f>
        <v>3</v>
      </c>
      <c r="AL89" s="391" t="str">
        <f t="shared" si="41"/>
        <v/>
      </c>
      <c r="AM89" s="391" t="str">
        <f t="shared" si="42"/>
        <v/>
      </c>
      <c r="AO89" s="310" t="str">
        <f t="shared" si="35"/>
        <v/>
      </c>
      <c r="AP89" s="310">
        <f>SUM(AO$1:AO89)</f>
        <v>0</v>
      </c>
      <c r="AQ89" s="310">
        <f>SUM(AK$2:AK89)</f>
        <v>0</v>
      </c>
      <c r="AR89" s="310">
        <f>COUNTA(AJ$2:AJ89)</f>
        <v>0</v>
      </c>
      <c r="AS89" s="312">
        <f>ABS(H89-Data!H73)</f>
        <v>2</v>
      </c>
      <c r="AT89" s="312">
        <f>ABS(I89-Data!I73)</f>
        <v>0</v>
      </c>
      <c r="AU89" s="312">
        <f>ABS(J89-Data!J73)</f>
        <v>2</v>
      </c>
      <c r="AV89" s="312">
        <f>ABS(K89-Data!K73)</f>
        <v>1</v>
      </c>
      <c r="AW89" s="312">
        <f>ABS(L89-Data!L73)</f>
        <v>1</v>
      </c>
      <c r="AZ89">
        <v>1</v>
      </c>
      <c r="BA89">
        <v>1</v>
      </c>
    </row>
    <row r="90" spans="1:53" x14ac:dyDescent="0.25">
      <c r="A90">
        <v>102</v>
      </c>
      <c r="B90" t="s">
        <v>65</v>
      </c>
      <c r="C90" t="s">
        <v>861</v>
      </c>
      <c r="D90"/>
      <c r="E90">
        <v>1</v>
      </c>
      <c r="F90">
        <v>3</v>
      </c>
      <c r="G90">
        <v>1</v>
      </c>
      <c r="H90">
        <v>0</v>
      </c>
      <c r="I90">
        <v>0</v>
      </c>
      <c r="J90">
        <v>0</v>
      </c>
      <c r="K90">
        <v>0</v>
      </c>
      <c r="L90">
        <v>0</v>
      </c>
      <c r="M90" t="s">
        <v>862</v>
      </c>
      <c r="N90" s="42"/>
      <c r="O90" s="101">
        <f>IF(ISBLANK(C90),O89,IF(COUNTIF(C$2:C90,C90)&gt;1,O89,1+MAX(O89,0)))</f>
        <v>4</v>
      </c>
      <c r="P90" s="45">
        <f t="shared" si="22"/>
        <v>2</v>
      </c>
      <c r="Q90" s="33" t="str">
        <f t="shared" si="23"/>
        <v/>
      </c>
      <c r="R90" s="33">
        <f t="shared" si="24"/>
        <v>3</v>
      </c>
      <c r="S90" s="33" t="str">
        <f t="shared" si="25"/>
        <v>102_3</v>
      </c>
      <c r="T90" s="35" t="str">
        <f t="shared" si="26"/>
        <v>102AM</v>
      </c>
      <c r="U90" s="35" t="str">
        <f t="shared" si="27"/>
        <v>102AMNS</v>
      </c>
      <c r="V90" s="35" t="str">
        <f t="shared" si="43"/>
        <v>0D</v>
      </c>
      <c r="W90" s="35" t="str">
        <f t="shared" si="36"/>
        <v>102AM0D131</v>
      </c>
      <c r="X90" s="388">
        <f t="shared" si="37"/>
        <v>0</v>
      </c>
      <c r="Y90" s="388">
        <f t="shared" si="38"/>
        <v>0</v>
      </c>
      <c r="Z90" s="280" t="str">
        <f t="shared" si="28"/>
        <v/>
      </c>
      <c r="AA90" s="280" t="str">
        <f t="shared" si="29"/>
        <v/>
      </c>
      <c r="AB90" s="389" t="str">
        <f t="shared" si="39"/>
        <v/>
      </c>
      <c r="AC90" s="389" t="str">
        <f t="shared" si="40"/>
        <v/>
      </c>
      <c r="AD90" s="390" t="str">
        <f t="shared" si="30"/>
        <v/>
      </c>
      <c r="AE90" s="282">
        <f t="shared" si="31"/>
        <v>0</v>
      </c>
      <c r="AF90" s="359">
        <f t="shared" si="32"/>
        <v>0</v>
      </c>
      <c r="AG90" s="280">
        <f t="shared" si="33"/>
        <v>3</v>
      </c>
      <c r="AH90" s="280">
        <f t="shared" si="34"/>
        <v>1</v>
      </c>
      <c r="AI90" s="280">
        <f>IF(ISBLANK(T90),AI89,IF(COUNTIF(T$2:T90,T90)&gt;1,AI89,1+MAX(AI89,0)))</f>
        <v>3</v>
      </c>
      <c r="AL90" s="391" t="str">
        <f t="shared" si="41"/>
        <v/>
      </c>
      <c r="AM90" s="391" t="str">
        <f t="shared" si="42"/>
        <v/>
      </c>
      <c r="AO90" s="310" t="str">
        <f t="shared" si="35"/>
        <v/>
      </c>
      <c r="AP90" s="310">
        <f>SUM(AO$1:AO90)</f>
        <v>0</v>
      </c>
      <c r="AQ90" s="310">
        <f>SUM(AK$2:AK90)</f>
        <v>0</v>
      </c>
      <c r="AR90" s="310">
        <f>COUNTA(AJ$2:AJ90)</f>
        <v>0</v>
      </c>
      <c r="AS90" s="312">
        <f>ABS(H90-Data!H74)</f>
        <v>1</v>
      </c>
      <c r="AT90" s="312">
        <f>ABS(I90-Data!I74)</f>
        <v>0</v>
      </c>
      <c r="AU90" s="312">
        <f>ABS(J90-Data!J74)</f>
        <v>0</v>
      </c>
      <c r="AV90" s="312">
        <f>ABS(K90-Data!K74)</f>
        <v>0</v>
      </c>
      <c r="AW90" s="312">
        <f>ABS(L90-Data!L74)</f>
        <v>0</v>
      </c>
      <c r="AZ90">
        <v>0</v>
      </c>
      <c r="BA90">
        <v>0</v>
      </c>
    </row>
    <row r="91" spans="1:53" x14ac:dyDescent="0.25">
      <c r="A91">
        <v>102</v>
      </c>
      <c r="B91" t="s">
        <v>65</v>
      </c>
      <c r="C91" t="s">
        <v>861</v>
      </c>
      <c r="D91"/>
      <c r="E91">
        <v>1</v>
      </c>
      <c r="F91">
        <v>3</v>
      </c>
      <c r="G91">
        <v>2</v>
      </c>
      <c r="H91">
        <v>0</v>
      </c>
      <c r="I91">
        <v>0</v>
      </c>
      <c r="J91">
        <v>0</v>
      </c>
      <c r="K91">
        <v>0</v>
      </c>
      <c r="L91">
        <v>0</v>
      </c>
      <c r="M91" t="s">
        <v>862</v>
      </c>
      <c r="N91" s="42"/>
      <c r="O91" s="101">
        <f>IF(ISBLANK(C91),O90,IF(COUNTIF(C$2:C91,C91)&gt;1,O90,1+MAX(O90,0)))</f>
        <v>4</v>
      </c>
      <c r="P91" s="45">
        <f t="shared" si="22"/>
        <v>2</v>
      </c>
      <c r="Q91" s="33" t="str">
        <f t="shared" si="23"/>
        <v/>
      </c>
      <c r="R91" s="33">
        <f t="shared" si="24"/>
        <v>3</v>
      </c>
      <c r="S91" s="33" t="str">
        <f t="shared" si="25"/>
        <v>102_3</v>
      </c>
      <c r="T91" s="35" t="str">
        <f t="shared" si="26"/>
        <v>102AM</v>
      </c>
      <c r="U91" s="35" t="str">
        <f t="shared" si="27"/>
        <v>102AMNS</v>
      </c>
      <c r="V91" s="35" t="str">
        <f t="shared" si="43"/>
        <v>0D</v>
      </c>
      <c r="W91" s="35" t="str">
        <f t="shared" si="36"/>
        <v>102AM0D132</v>
      </c>
      <c r="X91" s="388">
        <f t="shared" si="37"/>
        <v>0</v>
      </c>
      <c r="Y91" s="388">
        <f t="shared" si="38"/>
        <v>0</v>
      </c>
      <c r="Z91" s="280" t="str">
        <f t="shared" si="28"/>
        <v/>
      </c>
      <c r="AA91" s="280" t="str">
        <f t="shared" si="29"/>
        <v/>
      </c>
      <c r="AB91" s="389" t="str">
        <f t="shared" si="39"/>
        <v/>
      </c>
      <c r="AC91" s="389" t="str">
        <f t="shared" si="40"/>
        <v/>
      </c>
      <c r="AD91" s="390" t="str">
        <f t="shared" si="30"/>
        <v/>
      </c>
      <c r="AE91" s="282">
        <f t="shared" si="31"/>
        <v>1</v>
      </c>
      <c r="AF91" s="359">
        <f t="shared" si="32"/>
        <v>0</v>
      </c>
      <c r="AG91" s="280">
        <f t="shared" si="33"/>
        <v>3</v>
      </c>
      <c r="AH91" s="280">
        <f t="shared" si="34"/>
        <v>1</v>
      </c>
      <c r="AI91" s="280">
        <f>IF(ISBLANK(T91),AI90,IF(COUNTIF(T$2:T91,T91)&gt;1,AI90,1+MAX(AI90,0)))</f>
        <v>3</v>
      </c>
      <c r="AL91" s="391" t="str">
        <f t="shared" si="41"/>
        <v/>
      </c>
      <c r="AM91" s="391" t="str">
        <f t="shared" si="42"/>
        <v/>
      </c>
      <c r="AO91" s="310" t="str">
        <f t="shared" si="35"/>
        <v/>
      </c>
      <c r="AP91" s="310">
        <f>SUM(AO$1:AO91)</f>
        <v>0</v>
      </c>
      <c r="AQ91" s="310">
        <f>SUM(AK$2:AK91)</f>
        <v>0</v>
      </c>
      <c r="AR91" s="310">
        <f>COUNTA(AJ$2:AJ91)</f>
        <v>0</v>
      </c>
      <c r="AS91" s="312">
        <f>ABS(H91-Data!H75)</f>
        <v>5</v>
      </c>
      <c r="AT91" s="312">
        <f>ABS(I91-Data!I75)</f>
        <v>1</v>
      </c>
      <c r="AU91" s="312">
        <f>ABS(J91-Data!J75)</f>
        <v>4</v>
      </c>
      <c r="AV91" s="312">
        <f>ABS(K91-Data!K75)</f>
        <v>0</v>
      </c>
      <c r="AW91" s="312">
        <f>ABS(L91-Data!L75)</f>
        <v>0</v>
      </c>
      <c r="AZ91">
        <v>0</v>
      </c>
      <c r="BA91">
        <v>0</v>
      </c>
    </row>
    <row r="92" spans="1:53" x14ac:dyDescent="0.25">
      <c r="A92">
        <v>102</v>
      </c>
      <c r="B92" t="s">
        <v>65</v>
      </c>
      <c r="C92" t="s">
        <v>861</v>
      </c>
      <c r="D92"/>
      <c r="E92">
        <v>1</v>
      </c>
      <c r="F92">
        <v>3</v>
      </c>
      <c r="G92">
        <v>3</v>
      </c>
      <c r="H92">
        <v>1</v>
      </c>
      <c r="I92">
        <v>0</v>
      </c>
      <c r="J92">
        <v>0</v>
      </c>
      <c r="K92">
        <v>0</v>
      </c>
      <c r="L92">
        <v>0</v>
      </c>
      <c r="M92" t="s">
        <v>862</v>
      </c>
      <c r="N92" s="42"/>
      <c r="O92" s="101">
        <f>IF(ISBLANK(C92),O91,IF(COUNTIF(C$2:C92,C92)&gt;1,O91,1+MAX(O91,0)))</f>
        <v>4</v>
      </c>
      <c r="P92" s="45">
        <f t="shared" si="22"/>
        <v>2</v>
      </c>
      <c r="Q92" s="33" t="str">
        <f t="shared" si="23"/>
        <v/>
      </c>
      <c r="R92" s="33">
        <f t="shared" si="24"/>
        <v>3</v>
      </c>
      <c r="S92" s="33" t="str">
        <f t="shared" si="25"/>
        <v>102_3</v>
      </c>
      <c r="T92" s="35" t="str">
        <f t="shared" si="26"/>
        <v>102AM</v>
      </c>
      <c r="U92" s="35" t="str">
        <f t="shared" si="27"/>
        <v>102AMEW</v>
      </c>
      <c r="V92" s="35" t="str">
        <f t="shared" si="43"/>
        <v>0D</v>
      </c>
      <c r="W92" s="35" t="str">
        <f t="shared" si="36"/>
        <v>102AM0D133</v>
      </c>
      <c r="X92" s="388">
        <f t="shared" si="37"/>
        <v>0</v>
      </c>
      <c r="Y92" s="388">
        <f t="shared" si="38"/>
        <v>0</v>
      </c>
      <c r="Z92" s="280" t="str">
        <f t="shared" si="28"/>
        <v/>
      </c>
      <c r="AA92" s="280" t="str">
        <f t="shared" si="29"/>
        <v/>
      </c>
      <c r="AB92" s="389" t="str">
        <f t="shared" si="39"/>
        <v/>
      </c>
      <c r="AC92" s="389" t="str">
        <f t="shared" si="40"/>
        <v/>
      </c>
      <c r="AD92" s="390" t="str">
        <f t="shared" si="30"/>
        <v/>
      </c>
      <c r="AE92" s="282">
        <f t="shared" si="31"/>
        <v>1</v>
      </c>
      <c r="AF92" s="359">
        <f t="shared" si="32"/>
        <v>0</v>
      </c>
      <c r="AG92" s="280">
        <f t="shared" si="33"/>
        <v>3</v>
      </c>
      <c r="AH92" s="280">
        <f t="shared" si="34"/>
        <v>1</v>
      </c>
      <c r="AI92" s="280">
        <f>IF(ISBLANK(T92),AI91,IF(COUNTIF(T$2:T92,T92)&gt;1,AI91,1+MAX(AI91,0)))</f>
        <v>3</v>
      </c>
      <c r="AL92" s="391" t="str">
        <f t="shared" si="41"/>
        <v/>
      </c>
      <c r="AM92" s="391" t="str">
        <f t="shared" si="42"/>
        <v/>
      </c>
      <c r="AO92" s="310" t="str">
        <f t="shared" si="35"/>
        <v/>
      </c>
      <c r="AP92" s="310">
        <f>SUM(AO$1:AO92)</f>
        <v>0</v>
      </c>
      <c r="AQ92" s="310">
        <f>SUM(AK$2:AK92)</f>
        <v>0</v>
      </c>
      <c r="AR92" s="310">
        <f>COUNTA(AJ$2:AJ92)</f>
        <v>0</v>
      </c>
      <c r="AS92" s="312">
        <f>ABS(H92-Data!H76)</f>
        <v>1</v>
      </c>
      <c r="AT92" s="312">
        <f>ABS(I92-Data!I76)</f>
        <v>0</v>
      </c>
      <c r="AU92" s="312">
        <f>ABS(J92-Data!J76)</f>
        <v>0</v>
      </c>
      <c r="AV92" s="312">
        <f>ABS(K92-Data!K76)</f>
        <v>0</v>
      </c>
      <c r="AW92" s="312">
        <f>ABS(L92-Data!L76)</f>
        <v>0</v>
      </c>
      <c r="AZ92">
        <v>0</v>
      </c>
      <c r="BA92">
        <v>0</v>
      </c>
    </row>
    <row r="93" spans="1:53" x14ac:dyDescent="0.25">
      <c r="A93">
        <v>102</v>
      </c>
      <c r="B93" t="s">
        <v>65</v>
      </c>
      <c r="C93" t="s">
        <v>861</v>
      </c>
      <c r="D93"/>
      <c r="E93">
        <v>1</v>
      </c>
      <c r="F93">
        <v>3</v>
      </c>
      <c r="G93">
        <v>4</v>
      </c>
      <c r="H93">
        <v>2</v>
      </c>
      <c r="I93">
        <v>1</v>
      </c>
      <c r="J93">
        <v>2</v>
      </c>
      <c r="K93">
        <v>0</v>
      </c>
      <c r="L93">
        <v>1</v>
      </c>
      <c r="M93" t="s">
        <v>862</v>
      </c>
      <c r="N93" s="42"/>
      <c r="O93" s="101">
        <f>IF(ISBLANK(C93),O92,IF(COUNTIF(C$2:C93,C93)&gt;1,O92,1+MAX(O92,0)))</f>
        <v>4</v>
      </c>
      <c r="P93" s="45">
        <f t="shared" si="22"/>
        <v>2</v>
      </c>
      <c r="Q93" s="33" t="str">
        <f t="shared" si="23"/>
        <v/>
      </c>
      <c r="R93" s="33">
        <f t="shared" si="24"/>
        <v>3</v>
      </c>
      <c r="S93" s="33" t="str">
        <f t="shared" si="25"/>
        <v>102_3</v>
      </c>
      <c r="T93" s="35" t="str">
        <f t="shared" si="26"/>
        <v>102AM</v>
      </c>
      <c r="U93" s="35" t="str">
        <f t="shared" si="27"/>
        <v>102AMEW</v>
      </c>
      <c r="V93" s="35" t="str">
        <f t="shared" si="43"/>
        <v>0D</v>
      </c>
      <c r="W93" s="35" t="str">
        <f t="shared" si="36"/>
        <v>102AM0D134</v>
      </c>
      <c r="X93" s="388">
        <f t="shared" si="37"/>
        <v>0</v>
      </c>
      <c r="Y93" s="388">
        <f t="shared" si="38"/>
        <v>1</v>
      </c>
      <c r="Z93" s="280" t="str">
        <f t="shared" si="28"/>
        <v/>
      </c>
      <c r="AA93" s="280" t="str">
        <f t="shared" si="29"/>
        <v/>
      </c>
      <c r="AB93" s="389" t="str">
        <f t="shared" si="39"/>
        <v/>
      </c>
      <c r="AC93" s="389" t="str">
        <f t="shared" si="40"/>
        <v/>
      </c>
      <c r="AD93" s="390" t="str">
        <f t="shared" si="30"/>
        <v/>
      </c>
      <c r="AE93" s="282">
        <f t="shared" si="31"/>
        <v>0</v>
      </c>
      <c r="AF93" s="359">
        <f t="shared" si="32"/>
        <v>0</v>
      </c>
      <c r="AG93" s="280">
        <f t="shared" si="33"/>
        <v>3</v>
      </c>
      <c r="AH93" s="280">
        <f t="shared" si="34"/>
        <v>1</v>
      </c>
      <c r="AI93" s="280">
        <f>IF(ISBLANK(T93),AI92,IF(COUNTIF(T$2:T93,T93)&gt;1,AI92,1+MAX(AI92,0)))</f>
        <v>3</v>
      </c>
      <c r="AL93" s="391" t="str">
        <f t="shared" si="41"/>
        <v/>
      </c>
      <c r="AM93" s="391" t="str">
        <f t="shared" si="42"/>
        <v/>
      </c>
      <c r="AO93" s="310" t="str">
        <f t="shared" si="35"/>
        <v/>
      </c>
      <c r="AP93" s="310">
        <f>SUM(AO$1:AO93)</f>
        <v>0</v>
      </c>
      <c r="AQ93" s="310">
        <f>SUM(AK$2:AK93)</f>
        <v>0</v>
      </c>
      <c r="AR93" s="310">
        <f>COUNTA(AJ$2:AJ93)</f>
        <v>0</v>
      </c>
      <c r="AS93" s="312">
        <f>ABS(H93-Data!H77)</f>
        <v>2</v>
      </c>
      <c r="AT93" s="312">
        <f>ABS(I93-Data!I77)</f>
        <v>1</v>
      </c>
      <c r="AU93" s="312">
        <f>ABS(J93-Data!J77)</f>
        <v>2</v>
      </c>
      <c r="AV93" s="312">
        <f>ABS(K93-Data!K77)</f>
        <v>0</v>
      </c>
      <c r="AW93" s="312">
        <f>ABS(L93-Data!L77)</f>
        <v>1</v>
      </c>
      <c r="AZ93">
        <v>0</v>
      </c>
      <c r="BA93">
        <v>1</v>
      </c>
    </row>
    <row r="94" spans="1:53" x14ac:dyDescent="0.25">
      <c r="A94">
        <v>102</v>
      </c>
      <c r="B94" t="s">
        <v>65</v>
      </c>
      <c r="C94" t="s">
        <v>861</v>
      </c>
      <c r="D94"/>
      <c r="E94">
        <v>1</v>
      </c>
      <c r="F94">
        <v>4</v>
      </c>
      <c r="G94">
        <v>1</v>
      </c>
      <c r="H94">
        <v>0</v>
      </c>
      <c r="I94">
        <v>0</v>
      </c>
      <c r="J94">
        <v>0</v>
      </c>
      <c r="K94">
        <v>0</v>
      </c>
      <c r="L94">
        <v>0</v>
      </c>
      <c r="M94" t="s">
        <v>862</v>
      </c>
      <c r="N94" s="42"/>
      <c r="O94" s="101">
        <f>IF(ISBLANK(C94),O93,IF(COUNTIF(C$2:C94,C94)&gt;1,O93,1+MAX(O93,0)))</f>
        <v>4</v>
      </c>
      <c r="P94" s="45">
        <f t="shared" si="22"/>
        <v>2</v>
      </c>
      <c r="Q94" s="33" t="str">
        <f t="shared" si="23"/>
        <v/>
      </c>
      <c r="R94" s="33">
        <f t="shared" si="24"/>
        <v>4</v>
      </c>
      <c r="S94" s="33" t="str">
        <f t="shared" si="25"/>
        <v>102_4</v>
      </c>
      <c r="T94" s="35" t="str">
        <f t="shared" si="26"/>
        <v>102AM</v>
      </c>
      <c r="U94" s="35" t="str">
        <f t="shared" si="27"/>
        <v>102AMNS</v>
      </c>
      <c r="V94" s="35" t="str">
        <f t="shared" si="43"/>
        <v>0D</v>
      </c>
      <c r="W94" s="35" t="str">
        <f t="shared" si="36"/>
        <v>102AM0D141</v>
      </c>
      <c r="X94" s="388">
        <f t="shared" si="37"/>
        <v>0</v>
      </c>
      <c r="Y94" s="388">
        <f t="shared" si="38"/>
        <v>0</v>
      </c>
      <c r="Z94" s="280" t="str">
        <f t="shared" si="28"/>
        <v/>
      </c>
      <c r="AA94" s="280" t="str">
        <f t="shared" si="29"/>
        <v/>
      </c>
      <c r="AB94" s="389" t="str">
        <f t="shared" si="39"/>
        <v/>
      </c>
      <c r="AC94" s="389" t="str">
        <f t="shared" si="40"/>
        <v/>
      </c>
      <c r="AD94" s="390" t="str">
        <f t="shared" si="30"/>
        <v/>
      </c>
      <c r="AE94" s="282">
        <f t="shared" si="31"/>
        <v>0</v>
      </c>
      <c r="AF94" s="359">
        <f t="shared" si="32"/>
        <v>0</v>
      </c>
      <c r="AG94" s="280">
        <f t="shared" si="33"/>
        <v>3</v>
      </c>
      <c r="AH94" s="280">
        <f t="shared" si="34"/>
        <v>1</v>
      </c>
      <c r="AI94" s="280">
        <f>IF(ISBLANK(T94),AI93,IF(COUNTIF(T$2:T94,T94)&gt;1,AI93,1+MAX(AI93,0)))</f>
        <v>3</v>
      </c>
      <c r="AL94" s="391" t="str">
        <f t="shared" si="41"/>
        <v/>
      </c>
      <c r="AM94" s="391" t="str">
        <f t="shared" si="42"/>
        <v/>
      </c>
      <c r="AO94" s="310" t="str">
        <f t="shared" si="35"/>
        <v/>
      </c>
      <c r="AP94" s="310">
        <f>SUM(AO$1:AO94)</f>
        <v>0</v>
      </c>
      <c r="AQ94" s="310">
        <f>SUM(AK$2:AK94)</f>
        <v>0</v>
      </c>
      <c r="AR94" s="310">
        <f>COUNTA(AJ$2:AJ94)</f>
        <v>0</v>
      </c>
      <c r="AS94" s="312">
        <f>ABS(H94-Data!H78)</f>
        <v>2</v>
      </c>
      <c r="AT94" s="312">
        <f>ABS(I94-Data!I78)</f>
        <v>0</v>
      </c>
      <c r="AU94" s="312">
        <f>ABS(J94-Data!J78)</f>
        <v>1</v>
      </c>
      <c r="AV94" s="312">
        <f>ABS(K94-Data!K78)</f>
        <v>0</v>
      </c>
      <c r="AW94" s="312">
        <f>ABS(L94-Data!L78)</f>
        <v>1</v>
      </c>
      <c r="AZ94">
        <v>0</v>
      </c>
      <c r="BA94">
        <v>0</v>
      </c>
    </row>
    <row r="95" spans="1:53" x14ac:dyDescent="0.25">
      <c r="A95">
        <v>102</v>
      </c>
      <c r="B95" t="s">
        <v>65</v>
      </c>
      <c r="C95" t="s">
        <v>861</v>
      </c>
      <c r="D95"/>
      <c r="E95">
        <v>1</v>
      </c>
      <c r="F95">
        <v>4</v>
      </c>
      <c r="G95">
        <v>2</v>
      </c>
      <c r="H95">
        <v>0</v>
      </c>
      <c r="I95">
        <v>0</v>
      </c>
      <c r="J95">
        <v>0</v>
      </c>
      <c r="K95">
        <v>0</v>
      </c>
      <c r="L95">
        <v>0</v>
      </c>
      <c r="M95" t="s">
        <v>862</v>
      </c>
      <c r="N95" s="42"/>
      <c r="O95" s="101">
        <f>IF(ISBLANK(C95),O94,IF(COUNTIF(C$2:C95,C95)&gt;1,O94,1+MAX(O94,0)))</f>
        <v>4</v>
      </c>
      <c r="P95" s="45">
        <f t="shared" si="22"/>
        <v>2</v>
      </c>
      <c r="Q95" s="33" t="str">
        <f t="shared" si="23"/>
        <v/>
      </c>
      <c r="R95" s="33">
        <f t="shared" si="24"/>
        <v>4</v>
      </c>
      <c r="S95" s="33" t="str">
        <f t="shared" si="25"/>
        <v>102_4</v>
      </c>
      <c r="T95" s="35" t="str">
        <f t="shared" si="26"/>
        <v>102AM</v>
      </c>
      <c r="U95" s="35" t="str">
        <f t="shared" si="27"/>
        <v>102AMNS</v>
      </c>
      <c r="V95" s="35" t="str">
        <f t="shared" si="43"/>
        <v>0D</v>
      </c>
      <c r="W95" s="35" t="str">
        <f t="shared" si="36"/>
        <v>102AM0D142</v>
      </c>
      <c r="X95" s="388">
        <f t="shared" si="37"/>
        <v>0</v>
      </c>
      <c r="Y95" s="388">
        <f t="shared" si="38"/>
        <v>0</v>
      </c>
      <c r="Z95" s="280" t="str">
        <f t="shared" si="28"/>
        <v/>
      </c>
      <c r="AA95" s="280" t="str">
        <f t="shared" si="29"/>
        <v/>
      </c>
      <c r="AB95" s="389" t="str">
        <f t="shared" si="39"/>
        <v/>
      </c>
      <c r="AC95" s="389" t="str">
        <f t="shared" si="40"/>
        <v/>
      </c>
      <c r="AD95" s="390" t="str">
        <f t="shared" si="30"/>
        <v/>
      </c>
      <c r="AE95" s="282">
        <f t="shared" si="31"/>
        <v>1</v>
      </c>
      <c r="AF95" s="359">
        <f t="shared" si="32"/>
        <v>0</v>
      </c>
      <c r="AG95" s="280">
        <f t="shared" si="33"/>
        <v>3</v>
      </c>
      <c r="AH95" s="280">
        <f t="shared" si="34"/>
        <v>1</v>
      </c>
      <c r="AI95" s="280">
        <f>IF(ISBLANK(T95),AI94,IF(COUNTIF(T$2:T95,T95)&gt;1,AI94,1+MAX(AI94,0)))</f>
        <v>3</v>
      </c>
      <c r="AL95" s="391" t="str">
        <f t="shared" si="41"/>
        <v/>
      </c>
      <c r="AM95" s="391" t="str">
        <f t="shared" si="42"/>
        <v/>
      </c>
      <c r="AO95" s="310" t="str">
        <f t="shared" si="35"/>
        <v/>
      </c>
      <c r="AP95" s="310">
        <f>SUM(AO$1:AO95)</f>
        <v>0</v>
      </c>
      <c r="AQ95" s="310">
        <f>SUM(AK$2:AK95)</f>
        <v>0</v>
      </c>
      <c r="AR95" s="310">
        <f>COUNTA(AJ$2:AJ95)</f>
        <v>0</v>
      </c>
      <c r="AS95" s="312">
        <f>ABS(H95-Data!H79)</f>
        <v>5</v>
      </c>
      <c r="AT95" s="312">
        <f>ABS(I95-Data!I79)</f>
        <v>1</v>
      </c>
      <c r="AU95" s="312">
        <f>ABS(J95-Data!J79)</f>
        <v>5</v>
      </c>
      <c r="AV95" s="312">
        <f>ABS(K95-Data!K79)</f>
        <v>1</v>
      </c>
      <c r="AW95" s="312">
        <f>ABS(L95-Data!L79)</f>
        <v>2</v>
      </c>
      <c r="AZ95">
        <v>0</v>
      </c>
      <c r="BA95">
        <v>0</v>
      </c>
    </row>
    <row r="96" spans="1:53" x14ac:dyDescent="0.25">
      <c r="A96">
        <v>102</v>
      </c>
      <c r="B96" t="s">
        <v>65</v>
      </c>
      <c r="C96" t="s">
        <v>861</v>
      </c>
      <c r="D96"/>
      <c r="E96">
        <v>1</v>
      </c>
      <c r="F96">
        <v>4</v>
      </c>
      <c r="G96">
        <v>3</v>
      </c>
      <c r="H96">
        <v>1</v>
      </c>
      <c r="I96">
        <v>0</v>
      </c>
      <c r="J96">
        <v>0</v>
      </c>
      <c r="K96">
        <v>1</v>
      </c>
      <c r="L96">
        <v>1</v>
      </c>
      <c r="M96" t="s">
        <v>862</v>
      </c>
      <c r="N96" s="42"/>
      <c r="O96" s="101">
        <f>IF(ISBLANK(C96),O95,IF(COUNTIF(C$2:C96,C96)&gt;1,O95,1+MAX(O95,0)))</f>
        <v>4</v>
      </c>
      <c r="P96" s="45">
        <f t="shared" si="22"/>
        <v>2</v>
      </c>
      <c r="Q96" s="33" t="str">
        <f t="shared" si="23"/>
        <v/>
      </c>
      <c r="R96" s="33">
        <f t="shared" si="24"/>
        <v>4</v>
      </c>
      <c r="S96" s="33" t="str">
        <f t="shared" si="25"/>
        <v>102_4</v>
      </c>
      <c r="T96" s="35" t="str">
        <f t="shared" si="26"/>
        <v>102AM</v>
      </c>
      <c r="U96" s="35" t="str">
        <f t="shared" si="27"/>
        <v>102AMEW</v>
      </c>
      <c r="V96" s="35" t="str">
        <f t="shared" si="43"/>
        <v>0D</v>
      </c>
      <c r="W96" s="35" t="str">
        <f t="shared" si="36"/>
        <v>102AM0D143</v>
      </c>
      <c r="X96" s="388">
        <f t="shared" si="37"/>
        <v>1</v>
      </c>
      <c r="Y96" s="388">
        <f t="shared" si="38"/>
        <v>1</v>
      </c>
      <c r="Z96" s="280" t="str">
        <f t="shared" si="28"/>
        <v/>
      </c>
      <c r="AA96" s="280" t="str">
        <f t="shared" si="29"/>
        <v/>
      </c>
      <c r="AB96" s="389" t="str">
        <f t="shared" si="39"/>
        <v/>
      </c>
      <c r="AC96" s="389" t="str">
        <f t="shared" si="40"/>
        <v/>
      </c>
      <c r="AD96" s="390" t="str">
        <f t="shared" si="30"/>
        <v/>
      </c>
      <c r="AE96" s="282">
        <f t="shared" si="31"/>
        <v>1</v>
      </c>
      <c r="AF96" s="359">
        <f t="shared" si="32"/>
        <v>0</v>
      </c>
      <c r="AG96" s="280">
        <f t="shared" si="33"/>
        <v>3</v>
      </c>
      <c r="AH96" s="280">
        <f t="shared" si="34"/>
        <v>1</v>
      </c>
      <c r="AI96" s="280">
        <f>IF(ISBLANK(T96),AI95,IF(COUNTIF(T$2:T96,T96)&gt;1,AI95,1+MAX(AI95,0)))</f>
        <v>3</v>
      </c>
      <c r="AL96" s="391" t="str">
        <f t="shared" si="41"/>
        <v/>
      </c>
      <c r="AM96" s="391" t="str">
        <f t="shared" si="42"/>
        <v/>
      </c>
      <c r="AO96" s="310" t="str">
        <f t="shared" si="35"/>
        <v/>
      </c>
      <c r="AP96" s="310">
        <f>SUM(AO$1:AO96)</f>
        <v>0</v>
      </c>
      <c r="AQ96" s="310">
        <f>SUM(AK$2:AK96)</f>
        <v>0</v>
      </c>
      <c r="AR96" s="310">
        <f>COUNTA(AJ$2:AJ96)</f>
        <v>0</v>
      </c>
      <c r="AS96" s="312">
        <f>ABS(H96-Data!H80)</f>
        <v>1</v>
      </c>
      <c r="AT96" s="312">
        <f>ABS(I96-Data!I80)</f>
        <v>0</v>
      </c>
      <c r="AU96" s="312">
        <f>ABS(J96-Data!J80)</f>
        <v>0</v>
      </c>
      <c r="AV96" s="312">
        <f>ABS(K96-Data!K80)</f>
        <v>1</v>
      </c>
      <c r="AW96" s="312">
        <f>ABS(L96-Data!L80)</f>
        <v>1</v>
      </c>
      <c r="AZ96">
        <v>1</v>
      </c>
      <c r="BA96">
        <v>1</v>
      </c>
    </row>
    <row r="97" spans="1:53" x14ac:dyDescent="0.25">
      <c r="A97">
        <v>102</v>
      </c>
      <c r="B97" t="s">
        <v>65</v>
      </c>
      <c r="C97" t="s">
        <v>861</v>
      </c>
      <c r="D97"/>
      <c r="E97">
        <v>1</v>
      </c>
      <c r="F97">
        <v>4</v>
      </c>
      <c r="G97">
        <v>4</v>
      </c>
      <c r="H97">
        <v>0</v>
      </c>
      <c r="I97">
        <v>0</v>
      </c>
      <c r="J97">
        <v>0</v>
      </c>
      <c r="K97">
        <v>0</v>
      </c>
      <c r="L97">
        <v>0</v>
      </c>
      <c r="M97" t="s">
        <v>862</v>
      </c>
      <c r="N97" s="42"/>
      <c r="O97" s="101">
        <f>IF(ISBLANK(C97),O96,IF(COUNTIF(C$2:C97,C97)&gt;1,O96,1+MAX(O96,0)))</f>
        <v>4</v>
      </c>
      <c r="P97" s="45">
        <f t="shared" si="22"/>
        <v>2</v>
      </c>
      <c r="Q97" s="33" t="str">
        <f t="shared" si="23"/>
        <v/>
      </c>
      <c r="R97" s="33">
        <f t="shared" si="24"/>
        <v>4</v>
      </c>
      <c r="S97" s="33" t="str">
        <f t="shared" si="25"/>
        <v>102_4</v>
      </c>
      <c r="T97" s="35" t="str">
        <f t="shared" si="26"/>
        <v>102AM</v>
      </c>
      <c r="U97" s="35" t="str">
        <f t="shared" si="27"/>
        <v>102AMEW</v>
      </c>
      <c r="V97" s="35" t="str">
        <f t="shared" si="43"/>
        <v>0D</v>
      </c>
      <c r="W97" s="35" t="str">
        <f t="shared" si="36"/>
        <v>102AM0D144</v>
      </c>
      <c r="X97" s="388">
        <f t="shared" si="37"/>
        <v>0</v>
      </c>
      <c r="Y97" s="388">
        <f t="shared" si="38"/>
        <v>0</v>
      </c>
      <c r="Z97" s="280" t="str">
        <f t="shared" si="28"/>
        <v/>
      </c>
      <c r="AA97" s="280" t="str">
        <f t="shared" si="29"/>
        <v/>
      </c>
      <c r="AB97" s="389" t="str">
        <f t="shared" si="39"/>
        <v/>
      </c>
      <c r="AC97" s="389" t="str">
        <f t="shared" si="40"/>
        <v/>
      </c>
      <c r="AD97" s="390" t="str">
        <f t="shared" si="30"/>
        <v/>
      </c>
      <c r="AE97" s="282">
        <f t="shared" si="31"/>
        <v>0</v>
      </c>
      <c r="AF97" s="359">
        <f t="shared" si="32"/>
        <v>0</v>
      </c>
      <c r="AG97" s="280">
        <f t="shared" si="33"/>
        <v>3</v>
      </c>
      <c r="AH97" s="280">
        <f t="shared" si="34"/>
        <v>1</v>
      </c>
      <c r="AI97" s="280">
        <f>IF(ISBLANK(T97),AI96,IF(COUNTIF(T$2:T97,T97)&gt;1,AI96,1+MAX(AI96,0)))</f>
        <v>3</v>
      </c>
      <c r="AL97" s="391" t="str">
        <f t="shared" si="41"/>
        <v/>
      </c>
      <c r="AM97" s="391" t="str">
        <f t="shared" si="42"/>
        <v/>
      </c>
      <c r="AO97" s="310" t="str">
        <f t="shared" si="35"/>
        <v/>
      </c>
      <c r="AP97" s="310">
        <f>SUM(AO$1:AO97)</f>
        <v>0</v>
      </c>
      <c r="AQ97" s="310">
        <f>SUM(AK$2:AK97)</f>
        <v>0</v>
      </c>
      <c r="AR97" s="310">
        <f>COUNTA(AJ$2:AJ97)</f>
        <v>0</v>
      </c>
      <c r="AS97" s="312">
        <f>ABS(H97-Data!H81)</f>
        <v>0</v>
      </c>
      <c r="AT97" s="312">
        <f>ABS(I97-Data!I81)</f>
        <v>0</v>
      </c>
      <c r="AU97" s="312">
        <f>ABS(J97-Data!J81)</f>
        <v>0</v>
      </c>
      <c r="AV97" s="312">
        <f>ABS(K97-Data!K81)</f>
        <v>0</v>
      </c>
      <c r="AW97" s="312">
        <f>ABS(L97-Data!L81)</f>
        <v>0</v>
      </c>
      <c r="AZ97">
        <v>0</v>
      </c>
      <c r="BA97">
        <v>0</v>
      </c>
    </row>
    <row r="98" spans="1:53" x14ac:dyDescent="0.25">
      <c r="A98">
        <v>102</v>
      </c>
      <c r="B98" t="s">
        <v>65</v>
      </c>
      <c r="C98" t="s">
        <v>859</v>
      </c>
      <c r="D98"/>
      <c r="E98">
        <v>2</v>
      </c>
      <c r="F98">
        <v>1</v>
      </c>
      <c r="G98">
        <v>1</v>
      </c>
      <c r="H98">
        <v>0</v>
      </c>
      <c r="I98">
        <v>0</v>
      </c>
      <c r="J98">
        <v>0</v>
      </c>
      <c r="K98">
        <v>0</v>
      </c>
      <c r="L98">
        <v>0</v>
      </c>
      <c r="M98"/>
      <c r="N98" s="42"/>
      <c r="O98" s="101">
        <f>IF(ISBLANK(C98),O97,IF(COUNTIF(C$2:C98,C98)&gt;1,O97,1+MAX(O97,0)))</f>
        <v>4</v>
      </c>
      <c r="P98" s="45">
        <f t="shared" si="22"/>
        <v>2</v>
      </c>
      <c r="Q98" s="33" t="str">
        <f t="shared" si="23"/>
        <v/>
      </c>
      <c r="R98" s="33">
        <f t="shared" si="24"/>
        <v>5</v>
      </c>
      <c r="S98" s="33" t="str">
        <f t="shared" si="25"/>
        <v>102_5</v>
      </c>
      <c r="T98" s="35" t="str">
        <f t="shared" si="26"/>
        <v>102AM</v>
      </c>
      <c r="U98" s="35" t="str">
        <f t="shared" si="27"/>
        <v>102AMNS</v>
      </c>
      <c r="V98" s="35" t="str">
        <f t="shared" si="43"/>
        <v>0D</v>
      </c>
      <c r="W98" s="35" t="str">
        <f t="shared" si="36"/>
        <v>102AM0D211</v>
      </c>
      <c r="X98" s="388">
        <f t="shared" si="37"/>
        <v>0</v>
      </c>
      <c r="Y98" s="388">
        <f t="shared" si="38"/>
        <v>0</v>
      </c>
      <c r="Z98" s="280" t="str">
        <f t="shared" si="28"/>
        <v/>
      </c>
      <c r="AA98" s="280" t="str">
        <f t="shared" si="29"/>
        <v/>
      </c>
      <c r="AB98" s="389" t="str">
        <f t="shared" si="39"/>
        <v/>
      </c>
      <c r="AC98" s="389" t="str">
        <f t="shared" si="40"/>
        <v/>
      </c>
      <c r="AD98" s="390" t="str">
        <f t="shared" si="30"/>
        <v/>
      </c>
      <c r="AE98" s="282">
        <f t="shared" si="31"/>
        <v>0</v>
      </c>
      <c r="AF98" s="359">
        <f t="shared" si="32"/>
        <v>0</v>
      </c>
      <c r="AG98" s="280">
        <f t="shared" si="33"/>
        <v>3</v>
      </c>
      <c r="AH98" s="280">
        <f t="shared" si="34"/>
        <v>1</v>
      </c>
      <c r="AI98" s="280">
        <f>IF(ISBLANK(T98),AI97,IF(COUNTIF(T$2:T98,T98)&gt;1,AI97,1+MAX(AI97,0)))</f>
        <v>3</v>
      </c>
      <c r="AL98" s="391" t="str">
        <f t="shared" si="41"/>
        <v/>
      </c>
      <c r="AM98" s="391" t="str">
        <f t="shared" si="42"/>
        <v/>
      </c>
      <c r="AO98" s="310" t="str">
        <f t="shared" si="35"/>
        <v/>
      </c>
      <c r="AP98" s="310">
        <f>SUM(AO$1:AO98)</f>
        <v>0</v>
      </c>
      <c r="AQ98" s="310">
        <f>SUM(AK$2:AK98)</f>
        <v>0</v>
      </c>
      <c r="AR98" s="310">
        <f>COUNTA(AJ$2:AJ98)</f>
        <v>0</v>
      </c>
      <c r="AS98" s="312"/>
      <c r="AT98" s="312"/>
      <c r="AU98" s="312"/>
      <c r="AV98" s="312"/>
      <c r="AW98" s="312"/>
      <c r="AZ98">
        <v>0</v>
      </c>
      <c r="BA98">
        <v>0</v>
      </c>
    </row>
    <row r="99" spans="1:53" x14ac:dyDescent="0.25">
      <c r="A99">
        <v>102</v>
      </c>
      <c r="B99" t="s">
        <v>65</v>
      </c>
      <c r="C99" t="s">
        <v>859</v>
      </c>
      <c r="D99"/>
      <c r="E99">
        <v>2</v>
      </c>
      <c r="F99">
        <v>1</v>
      </c>
      <c r="G99">
        <v>2</v>
      </c>
      <c r="H99">
        <v>0</v>
      </c>
      <c r="I99">
        <v>0</v>
      </c>
      <c r="J99">
        <v>0</v>
      </c>
      <c r="K99">
        <v>0</v>
      </c>
      <c r="L99">
        <v>0</v>
      </c>
      <c r="M99"/>
      <c r="N99" s="42"/>
      <c r="O99" s="101">
        <f>IF(ISBLANK(C99),O98,IF(COUNTIF(C$2:C99,C99)&gt;1,O98,1+MAX(O98,0)))</f>
        <v>4</v>
      </c>
      <c r="P99" s="45">
        <f t="shared" si="22"/>
        <v>2</v>
      </c>
      <c r="Q99" s="33" t="str">
        <f t="shared" si="23"/>
        <v/>
      </c>
      <c r="R99" s="33">
        <f t="shared" si="24"/>
        <v>5</v>
      </c>
      <c r="S99" s="33" t="str">
        <f t="shared" si="25"/>
        <v>102_5</v>
      </c>
      <c r="T99" s="35" t="str">
        <f t="shared" si="26"/>
        <v>102AM</v>
      </c>
      <c r="U99" s="35" t="str">
        <f t="shared" si="27"/>
        <v>102AMNS</v>
      </c>
      <c r="V99" s="35" t="str">
        <f t="shared" si="43"/>
        <v>0D</v>
      </c>
      <c r="W99" s="35" t="str">
        <f t="shared" si="36"/>
        <v>102AM0D212</v>
      </c>
      <c r="X99" s="388">
        <f t="shared" si="37"/>
        <v>0</v>
      </c>
      <c r="Y99" s="388">
        <f t="shared" si="38"/>
        <v>0</v>
      </c>
      <c r="Z99" s="280" t="str">
        <f t="shared" si="28"/>
        <v/>
      </c>
      <c r="AA99" s="280" t="str">
        <f t="shared" si="29"/>
        <v/>
      </c>
      <c r="AB99" s="389" t="str">
        <f t="shared" si="39"/>
        <v/>
      </c>
      <c r="AC99" s="389" t="str">
        <f t="shared" si="40"/>
        <v/>
      </c>
      <c r="AD99" s="390" t="str">
        <f t="shared" si="30"/>
        <v/>
      </c>
      <c r="AE99" s="282">
        <f t="shared" si="31"/>
        <v>1</v>
      </c>
      <c r="AF99" s="359">
        <f t="shared" si="32"/>
        <v>0</v>
      </c>
      <c r="AG99" s="280">
        <f t="shared" si="33"/>
        <v>3</v>
      </c>
      <c r="AH99" s="280">
        <f t="shared" si="34"/>
        <v>1</v>
      </c>
      <c r="AI99" s="280">
        <f>IF(ISBLANK(T99),AI98,IF(COUNTIF(T$2:T99,T99)&gt;1,AI98,1+MAX(AI98,0)))</f>
        <v>3</v>
      </c>
      <c r="AL99" s="391" t="str">
        <f t="shared" si="41"/>
        <v/>
      </c>
      <c r="AM99" s="391" t="str">
        <f t="shared" si="42"/>
        <v/>
      </c>
      <c r="AO99" s="310" t="str">
        <f t="shared" si="35"/>
        <v/>
      </c>
      <c r="AP99" s="310">
        <f>SUM(AO$1:AO99)</f>
        <v>0</v>
      </c>
      <c r="AQ99" s="310">
        <f>SUM(AK$2:AK99)</f>
        <v>0</v>
      </c>
      <c r="AR99" s="310">
        <f>COUNTA(AJ$2:AJ99)</f>
        <v>0</v>
      </c>
      <c r="AS99" s="312"/>
      <c r="AT99" s="312"/>
      <c r="AU99" s="312"/>
      <c r="AV99" s="312"/>
      <c r="AW99" s="312"/>
      <c r="AZ99">
        <v>0</v>
      </c>
      <c r="BA99">
        <v>0</v>
      </c>
    </row>
    <row r="100" spans="1:53" x14ac:dyDescent="0.25">
      <c r="A100">
        <v>102</v>
      </c>
      <c r="B100" t="s">
        <v>65</v>
      </c>
      <c r="C100" t="s">
        <v>859</v>
      </c>
      <c r="D100"/>
      <c r="E100">
        <v>2</v>
      </c>
      <c r="F100">
        <v>1</v>
      </c>
      <c r="G100">
        <v>3</v>
      </c>
      <c r="H100">
        <v>1</v>
      </c>
      <c r="I100">
        <v>1</v>
      </c>
      <c r="J100">
        <v>1</v>
      </c>
      <c r="K100">
        <v>0</v>
      </c>
      <c r="L100">
        <v>0</v>
      </c>
      <c r="M100"/>
      <c r="N100" s="42"/>
      <c r="O100" s="101">
        <f>IF(ISBLANK(C100),O99,IF(COUNTIF(C$2:C100,C100)&gt;1,O99,1+MAX(O99,0)))</f>
        <v>4</v>
      </c>
      <c r="P100" s="45">
        <f t="shared" si="22"/>
        <v>2</v>
      </c>
      <c r="Q100" s="33" t="str">
        <f t="shared" si="23"/>
        <v/>
      </c>
      <c r="R100" s="33">
        <f t="shared" si="24"/>
        <v>5</v>
      </c>
      <c r="S100" s="33" t="str">
        <f t="shared" si="25"/>
        <v>102_5</v>
      </c>
      <c r="T100" s="35" t="str">
        <f t="shared" si="26"/>
        <v>102AM</v>
      </c>
      <c r="U100" s="35" t="str">
        <f t="shared" si="27"/>
        <v>102AMEW</v>
      </c>
      <c r="V100" s="35" t="str">
        <f t="shared" si="43"/>
        <v>0D</v>
      </c>
      <c r="W100" s="35" t="str">
        <f t="shared" si="36"/>
        <v>102AM0D213</v>
      </c>
      <c r="X100" s="388">
        <f t="shared" si="37"/>
        <v>0</v>
      </c>
      <c r="Y100" s="388">
        <f t="shared" si="38"/>
        <v>0</v>
      </c>
      <c r="Z100" s="280" t="str">
        <f t="shared" si="28"/>
        <v/>
      </c>
      <c r="AA100" s="280" t="str">
        <f t="shared" si="29"/>
        <v/>
      </c>
      <c r="AB100" s="389" t="str">
        <f t="shared" si="39"/>
        <v/>
      </c>
      <c r="AC100" s="389" t="str">
        <f t="shared" si="40"/>
        <v/>
      </c>
      <c r="AD100" s="390" t="str">
        <f t="shared" si="30"/>
        <v/>
      </c>
      <c r="AE100" s="282">
        <f t="shared" si="31"/>
        <v>1</v>
      </c>
      <c r="AF100" s="359">
        <f t="shared" si="32"/>
        <v>0</v>
      </c>
      <c r="AG100" s="280">
        <f t="shared" si="33"/>
        <v>3</v>
      </c>
      <c r="AH100" s="280">
        <f t="shared" si="34"/>
        <v>1</v>
      </c>
      <c r="AI100" s="280">
        <f>IF(ISBLANK(T100),AI99,IF(COUNTIF(T$2:T100,T100)&gt;1,AI99,1+MAX(AI99,0)))</f>
        <v>3</v>
      </c>
      <c r="AL100" s="391" t="str">
        <f t="shared" si="41"/>
        <v/>
      </c>
      <c r="AM100" s="391" t="str">
        <f t="shared" si="42"/>
        <v/>
      </c>
      <c r="AO100" s="310" t="str">
        <f t="shared" si="35"/>
        <v/>
      </c>
      <c r="AP100" s="310">
        <f>SUM(AO$1:AO100)</f>
        <v>0</v>
      </c>
      <c r="AQ100" s="310">
        <f>SUM(AK$2:AK100)</f>
        <v>0</v>
      </c>
      <c r="AR100" s="310">
        <f>COUNTA(AJ$2:AJ100)</f>
        <v>0</v>
      </c>
      <c r="AS100" s="312"/>
      <c r="AT100" s="312"/>
      <c r="AU100" s="312"/>
      <c r="AV100" s="312"/>
      <c r="AW100" s="312"/>
      <c r="AZ100">
        <v>0</v>
      </c>
      <c r="BA100">
        <v>0</v>
      </c>
    </row>
    <row r="101" spans="1:53" x14ac:dyDescent="0.25">
      <c r="A101">
        <v>102</v>
      </c>
      <c r="B101" t="s">
        <v>65</v>
      </c>
      <c r="C101" t="s">
        <v>859</v>
      </c>
      <c r="D101"/>
      <c r="E101">
        <v>2</v>
      </c>
      <c r="F101">
        <v>1</v>
      </c>
      <c r="G101">
        <v>4</v>
      </c>
      <c r="H101">
        <v>0</v>
      </c>
      <c r="I101">
        <v>0</v>
      </c>
      <c r="J101">
        <v>0</v>
      </c>
      <c r="K101">
        <v>0</v>
      </c>
      <c r="L101">
        <v>0</v>
      </c>
      <c r="M101"/>
      <c r="N101" s="42"/>
      <c r="O101" s="101">
        <f>IF(ISBLANK(C101),O100,IF(COUNTIF(C$2:C101,C101)&gt;1,O100,1+MAX(O100,0)))</f>
        <v>4</v>
      </c>
      <c r="P101" s="45">
        <f t="shared" si="22"/>
        <v>2</v>
      </c>
      <c r="Q101" s="33" t="str">
        <f t="shared" si="23"/>
        <v/>
      </c>
      <c r="R101" s="33">
        <f t="shared" si="24"/>
        <v>5</v>
      </c>
      <c r="S101" s="33" t="str">
        <f t="shared" si="25"/>
        <v>102_5</v>
      </c>
      <c r="T101" s="35" t="str">
        <f t="shared" si="26"/>
        <v>102AM</v>
      </c>
      <c r="U101" s="35" t="str">
        <f t="shared" si="27"/>
        <v>102AMEW</v>
      </c>
      <c r="V101" s="35" t="str">
        <f t="shared" si="43"/>
        <v>0D</v>
      </c>
      <c r="W101" s="35" t="str">
        <f t="shared" si="36"/>
        <v>102AM0D214</v>
      </c>
      <c r="X101" s="388">
        <f t="shared" si="37"/>
        <v>0</v>
      </c>
      <c r="Y101" s="388">
        <f t="shared" si="38"/>
        <v>0</v>
      </c>
      <c r="Z101" s="280" t="str">
        <f t="shared" si="28"/>
        <v/>
      </c>
      <c r="AA101" s="280" t="str">
        <f t="shared" si="29"/>
        <v/>
      </c>
      <c r="AB101" s="389" t="str">
        <f t="shared" si="39"/>
        <v/>
      </c>
      <c r="AC101" s="389" t="str">
        <f t="shared" si="40"/>
        <v/>
      </c>
      <c r="AD101" s="390" t="str">
        <f t="shared" si="30"/>
        <v/>
      </c>
      <c r="AE101" s="282">
        <f t="shared" si="31"/>
        <v>0</v>
      </c>
      <c r="AF101" s="359">
        <f t="shared" si="32"/>
        <v>0</v>
      </c>
      <c r="AG101" s="280">
        <f t="shared" si="33"/>
        <v>3</v>
      </c>
      <c r="AH101" s="280">
        <f t="shared" si="34"/>
        <v>1</v>
      </c>
      <c r="AI101" s="280">
        <f>IF(ISBLANK(T101),AI100,IF(COUNTIF(T$2:T101,T101)&gt;1,AI100,1+MAX(AI100,0)))</f>
        <v>3</v>
      </c>
      <c r="AL101" s="391" t="str">
        <f t="shared" si="41"/>
        <v/>
      </c>
      <c r="AM101" s="391" t="str">
        <f t="shared" si="42"/>
        <v/>
      </c>
      <c r="AO101" s="310" t="str">
        <f t="shared" si="35"/>
        <v/>
      </c>
      <c r="AP101" s="310">
        <f>SUM(AO$1:AO101)</f>
        <v>0</v>
      </c>
      <c r="AQ101" s="310">
        <f>SUM(AK$2:AK101)</f>
        <v>0</v>
      </c>
      <c r="AR101" s="310">
        <f>COUNTA(AJ$2:AJ101)</f>
        <v>0</v>
      </c>
      <c r="AS101" s="312"/>
      <c r="AT101" s="312"/>
      <c r="AU101" s="312"/>
      <c r="AV101" s="312"/>
      <c r="AW101" s="312"/>
      <c r="AZ101">
        <v>0</v>
      </c>
      <c r="BA101">
        <v>0</v>
      </c>
    </row>
    <row r="102" spans="1:53" x14ac:dyDescent="0.25">
      <c r="A102">
        <v>102</v>
      </c>
      <c r="B102" t="s">
        <v>65</v>
      </c>
      <c r="C102" t="s">
        <v>859</v>
      </c>
      <c r="D102"/>
      <c r="E102">
        <v>2</v>
      </c>
      <c r="F102">
        <v>2</v>
      </c>
      <c r="G102">
        <v>1</v>
      </c>
      <c r="H102">
        <v>0</v>
      </c>
      <c r="I102">
        <v>0</v>
      </c>
      <c r="J102">
        <v>0</v>
      </c>
      <c r="K102">
        <v>0</v>
      </c>
      <c r="L102">
        <v>0</v>
      </c>
      <c r="M102"/>
      <c r="N102" s="42"/>
      <c r="O102" s="101">
        <f>IF(ISBLANK(C102),O101,IF(COUNTIF(C$2:C102,C102)&gt;1,O101,1+MAX(O101,0)))</f>
        <v>4</v>
      </c>
      <c r="P102" s="45">
        <f t="shared" si="22"/>
        <v>2</v>
      </c>
      <c r="Q102" s="33" t="str">
        <f t="shared" si="23"/>
        <v/>
      </c>
      <c r="R102" s="33">
        <f t="shared" si="24"/>
        <v>6</v>
      </c>
      <c r="S102" s="33" t="str">
        <f t="shared" si="25"/>
        <v>102_6</v>
      </c>
      <c r="T102" s="35" t="str">
        <f t="shared" si="26"/>
        <v>102AM</v>
      </c>
      <c r="U102" s="35" t="str">
        <f t="shared" si="27"/>
        <v>102AMNS</v>
      </c>
      <c r="V102" s="35" t="str">
        <f t="shared" si="43"/>
        <v>0D</v>
      </c>
      <c r="W102" s="35" t="str">
        <f t="shared" si="36"/>
        <v>102AM0D221</v>
      </c>
      <c r="X102" s="388">
        <f t="shared" si="37"/>
        <v>0</v>
      </c>
      <c r="Y102" s="388">
        <f t="shared" si="38"/>
        <v>0</v>
      </c>
      <c r="Z102" s="280" t="str">
        <f t="shared" si="28"/>
        <v/>
      </c>
      <c r="AA102" s="280" t="str">
        <f t="shared" si="29"/>
        <v/>
      </c>
      <c r="AB102" s="389" t="str">
        <f t="shared" si="39"/>
        <v/>
      </c>
      <c r="AC102" s="389" t="str">
        <f t="shared" si="40"/>
        <v/>
      </c>
      <c r="AD102" s="390" t="str">
        <f t="shared" si="30"/>
        <v/>
      </c>
      <c r="AE102" s="282">
        <f t="shared" si="31"/>
        <v>0</v>
      </c>
      <c r="AF102" s="359">
        <f t="shared" si="32"/>
        <v>0</v>
      </c>
      <c r="AG102" s="280">
        <f t="shared" si="33"/>
        <v>3</v>
      </c>
      <c r="AH102" s="280">
        <f t="shared" si="34"/>
        <v>1</v>
      </c>
      <c r="AI102" s="280">
        <f>IF(ISBLANK(T102),AI101,IF(COUNTIF(T$2:T102,T102)&gt;1,AI101,1+MAX(AI101,0)))</f>
        <v>3</v>
      </c>
      <c r="AL102" s="391" t="str">
        <f t="shared" si="41"/>
        <v/>
      </c>
      <c r="AM102" s="391" t="str">
        <f t="shared" si="42"/>
        <v/>
      </c>
      <c r="AO102" s="310" t="str">
        <f t="shared" si="35"/>
        <v/>
      </c>
      <c r="AP102" s="310">
        <f>SUM(AO$1:AO102)</f>
        <v>0</v>
      </c>
      <c r="AQ102" s="310">
        <f>SUM(AK$2:AK102)</f>
        <v>0</v>
      </c>
      <c r="AR102" s="310">
        <f>COUNTA(AJ$2:AJ102)</f>
        <v>0</v>
      </c>
      <c r="AS102" s="312"/>
      <c r="AT102" s="312"/>
      <c r="AU102" s="312"/>
      <c r="AV102" s="312"/>
      <c r="AW102" s="312"/>
      <c r="AZ102">
        <v>0</v>
      </c>
      <c r="BA102">
        <v>0</v>
      </c>
    </row>
    <row r="103" spans="1:53" x14ac:dyDescent="0.25">
      <c r="A103">
        <v>102</v>
      </c>
      <c r="B103" t="s">
        <v>65</v>
      </c>
      <c r="C103" t="s">
        <v>859</v>
      </c>
      <c r="D103"/>
      <c r="E103">
        <v>2</v>
      </c>
      <c r="F103">
        <v>2</v>
      </c>
      <c r="G103">
        <v>2</v>
      </c>
      <c r="H103">
        <v>0</v>
      </c>
      <c r="I103">
        <v>0</v>
      </c>
      <c r="J103">
        <v>0</v>
      </c>
      <c r="K103">
        <v>0</v>
      </c>
      <c r="L103">
        <v>0</v>
      </c>
      <c r="M103"/>
      <c r="N103" s="42"/>
      <c r="O103" s="101">
        <f>IF(ISBLANK(C103),O102,IF(COUNTIF(C$2:C103,C103)&gt;1,O102,1+MAX(O102,0)))</f>
        <v>4</v>
      </c>
      <c r="P103" s="45">
        <f t="shared" si="22"/>
        <v>2</v>
      </c>
      <c r="Q103" s="33" t="str">
        <f t="shared" si="23"/>
        <v/>
      </c>
      <c r="R103" s="33">
        <f t="shared" si="24"/>
        <v>6</v>
      </c>
      <c r="S103" s="33" t="str">
        <f t="shared" si="25"/>
        <v>102_6</v>
      </c>
      <c r="T103" s="35" t="str">
        <f t="shared" si="26"/>
        <v>102AM</v>
      </c>
      <c r="U103" s="35" t="str">
        <f t="shared" si="27"/>
        <v>102AMNS</v>
      </c>
      <c r="V103" s="35" t="str">
        <f t="shared" si="43"/>
        <v>0D</v>
      </c>
      <c r="W103" s="35" t="str">
        <f t="shared" si="36"/>
        <v>102AM0D222</v>
      </c>
      <c r="X103" s="388">
        <f t="shared" si="37"/>
        <v>0</v>
      </c>
      <c r="Y103" s="388">
        <f t="shared" si="38"/>
        <v>0</v>
      </c>
      <c r="Z103" s="280" t="str">
        <f t="shared" si="28"/>
        <v/>
      </c>
      <c r="AA103" s="280" t="str">
        <f t="shared" si="29"/>
        <v/>
      </c>
      <c r="AB103" s="389" t="str">
        <f t="shared" si="39"/>
        <v/>
      </c>
      <c r="AC103" s="389" t="str">
        <f t="shared" si="40"/>
        <v/>
      </c>
      <c r="AD103" s="390" t="str">
        <f t="shared" si="30"/>
        <v/>
      </c>
      <c r="AE103" s="282">
        <f t="shared" si="31"/>
        <v>1</v>
      </c>
      <c r="AF103" s="359">
        <f t="shared" si="32"/>
        <v>0</v>
      </c>
      <c r="AG103" s="280">
        <f t="shared" si="33"/>
        <v>3</v>
      </c>
      <c r="AH103" s="280">
        <f t="shared" si="34"/>
        <v>1</v>
      </c>
      <c r="AI103" s="280">
        <f>IF(ISBLANK(T103),AI102,IF(COUNTIF(T$2:T103,T103)&gt;1,AI102,1+MAX(AI102,0)))</f>
        <v>3</v>
      </c>
      <c r="AL103" s="391" t="str">
        <f t="shared" si="41"/>
        <v/>
      </c>
      <c r="AM103" s="391" t="str">
        <f t="shared" si="42"/>
        <v/>
      </c>
      <c r="AO103" s="310" t="str">
        <f t="shared" si="35"/>
        <v/>
      </c>
      <c r="AP103" s="310">
        <f>SUM(AO$1:AO103)</f>
        <v>0</v>
      </c>
      <c r="AQ103" s="310">
        <f>SUM(AK$2:AK103)</f>
        <v>0</v>
      </c>
      <c r="AR103" s="310">
        <f>COUNTA(AJ$2:AJ103)</f>
        <v>0</v>
      </c>
      <c r="AS103" s="312"/>
      <c r="AT103" s="312"/>
      <c r="AU103" s="312"/>
      <c r="AV103" s="312"/>
      <c r="AW103" s="312"/>
      <c r="AZ103">
        <v>0</v>
      </c>
      <c r="BA103">
        <v>0</v>
      </c>
    </row>
    <row r="104" spans="1:53" x14ac:dyDescent="0.25">
      <c r="A104">
        <v>102</v>
      </c>
      <c r="B104" t="s">
        <v>65</v>
      </c>
      <c r="C104" t="s">
        <v>859</v>
      </c>
      <c r="D104"/>
      <c r="E104">
        <v>2</v>
      </c>
      <c r="F104">
        <v>2</v>
      </c>
      <c r="G104">
        <v>3</v>
      </c>
      <c r="H104">
        <v>1</v>
      </c>
      <c r="I104">
        <v>0</v>
      </c>
      <c r="J104">
        <v>0</v>
      </c>
      <c r="K104">
        <v>1</v>
      </c>
      <c r="L104">
        <v>1</v>
      </c>
      <c r="M104"/>
      <c r="N104" s="42"/>
      <c r="O104" s="101">
        <f>IF(ISBLANK(C104),O103,IF(COUNTIF(C$2:C104,C104)&gt;1,O103,1+MAX(O103,0)))</f>
        <v>4</v>
      </c>
      <c r="P104" s="45">
        <f t="shared" si="22"/>
        <v>2</v>
      </c>
      <c r="Q104" s="33" t="str">
        <f t="shared" si="23"/>
        <v/>
      </c>
      <c r="R104" s="33">
        <f t="shared" si="24"/>
        <v>6</v>
      </c>
      <c r="S104" s="33" t="str">
        <f t="shared" si="25"/>
        <v>102_6</v>
      </c>
      <c r="T104" s="35" t="str">
        <f t="shared" si="26"/>
        <v>102AM</v>
      </c>
      <c r="U104" s="35" t="str">
        <f t="shared" si="27"/>
        <v>102AMEW</v>
      </c>
      <c r="V104" s="35" t="str">
        <f t="shared" si="43"/>
        <v>0D</v>
      </c>
      <c r="W104" s="35" t="str">
        <f t="shared" si="36"/>
        <v>102AM0D223</v>
      </c>
      <c r="X104" s="388">
        <f t="shared" si="37"/>
        <v>1</v>
      </c>
      <c r="Y104" s="388">
        <f t="shared" si="38"/>
        <v>1</v>
      </c>
      <c r="Z104" s="280" t="str">
        <f t="shared" si="28"/>
        <v/>
      </c>
      <c r="AA104" s="280" t="str">
        <f t="shared" si="29"/>
        <v/>
      </c>
      <c r="AB104" s="389" t="str">
        <f t="shared" si="39"/>
        <v/>
      </c>
      <c r="AC104" s="389" t="str">
        <f t="shared" si="40"/>
        <v/>
      </c>
      <c r="AD104" s="390" t="str">
        <f t="shared" si="30"/>
        <v/>
      </c>
      <c r="AE104" s="282">
        <f t="shared" si="31"/>
        <v>1</v>
      </c>
      <c r="AF104" s="359">
        <f t="shared" si="32"/>
        <v>0</v>
      </c>
      <c r="AG104" s="280">
        <f t="shared" si="33"/>
        <v>3</v>
      </c>
      <c r="AH104" s="280">
        <f t="shared" si="34"/>
        <v>1</v>
      </c>
      <c r="AI104" s="280">
        <f>IF(ISBLANK(T104),AI103,IF(COUNTIF(T$2:T104,T104)&gt;1,AI103,1+MAX(AI103,0)))</f>
        <v>3</v>
      </c>
      <c r="AL104" s="391" t="str">
        <f t="shared" si="41"/>
        <v/>
      </c>
      <c r="AM104" s="391" t="str">
        <f t="shared" si="42"/>
        <v/>
      </c>
      <c r="AO104" s="310" t="str">
        <f t="shared" si="35"/>
        <v/>
      </c>
      <c r="AP104" s="310">
        <f>SUM(AO$1:AO104)</f>
        <v>0</v>
      </c>
      <c r="AQ104" s="310">
        <f>SUM(AK$2:AK104)</f>
        <v>0</v>
      </c>
      <c r="AR104" s="310">
        <f>COUNTA(AJ$2:AJ104)</f>
        <v>0</v>
      </c>
      <c r="AS104" s="312"/>
      <c r="AT104" s="312"/>
      <c r="AU104" s="312"/>
      <c r="AV104" s="312"/>
      <c r="AW104" s="312"/>
      <c r="AZ104">
        <v>1</v>
      </c>
      <c r="BA104">
        <v>1</v>
      </c>
    </row>
    <row r="105" spans="1:53" x14ac:dyDescent="0.25">
      <c r="A105">
        <v>102</v>
      </c>
      <c r="B105" t="s">
        <v>65</v>
      </c>
      <c r="C105" t="s">
        <v>859</v>
      </c>
      <c r="D105"/>
      <c r="E105">
        <v>2</v>
      </c>
      <c r="F105">
        <v>2</v>
      </c>
      <c r="G105">
        <v>4</v>
      </c>
      <c r="H105">
        <v>1</v>
      </c>
      <c r="I105">
        <v>0</v>
      </c>
      <c r="J105">
        <v>0</v>
      </c>
      <c r="K105">
        <v>0</v>
      </c>
      <c r="L105">
        <v>1</v>
      </c>
      <c r="M105"/>
      <c r="N105" s="42"/>
      <c r="O105" s="101">
        <f>IF(ISBLANK(C105),O104,IF(COUNTIF(C$2:C105,C105)&gt;1,O104,1+MAX(O104,0)))</f>
        <v>4</v>
      </c>
      <c r="P105" s="45">
        <f t="shared" si="22"/>
        <v>2</v>
      </c>
      <c r="Q105" s="33" t="str">
        <f t="shared" si="23"/>
        <v/>
      </c>
      <c r="R105" s="33">
        <f t="shared" si="24"/>
        <v>6</v>
      </c>
      <c r="S105" s="33" t="str">
        <f t="shared" si="25"/>
        <v>102_6</v>
      </c>
      <c r="T105" s="35" t="str">
        <f t="shared" si="26"/>
        <v>102AM</v>
      </c>
      <c r="U105" s="35" t="str">
        <f t="shared" si="27"/>
        <v>102AMEW</v>
      </c>
      <c r="V105" s="35" t="str">
        <f t="shared" si="43"/>
        <v>0D</v>
      </c>
      <c r="W105" s="35" t="str">
        <f t="shared" si="36"/>
        <v>102AM0D224</v>
      </c>
      <c r="X105" s="388">
        <f t="shared" si="37"/>
        <v>0</v>
      </c>
      <c r="Y105" s="388">
        <f t="shared" si="38"/>
        <v>1</v>
      </c>
      <c r="Z105" s="280" t="str">
        <f t="shared" si="28"/>
        <v/>
      </c>
      <c r="AA105" s="280" t="str">
        <f t="shared" si="29"/>
        <v/>
      </c>
      <c r="AB105" s="389" t="str">
        <f t="shared" si="39"/>
        <v/>
      </c>
      <c r="AC105" s="389" t="str">
        <f t="shared" si="40"/>
        <v/>
      </c>
      <c r="AD105" s="390" t="str">
        <f t="shared" si="30"/>
        <v/>
      </c>
      <c r="AE105" s="282">
        <f t="shared" si="31"/>
        <v>0</v>
      </c>
      <c r="AF105" s="359">
        <f t="shared" si="32"/>
        <v>0</v>
      </c>
      <c r="AG105" s="280">
        <f t="shared" si="33"/>
        <v>3</v>
      </c>
      <c r="AH105" s="280">
        <f t="shared" si="34"/>
        <v>1</v>
      </c>
      <c r="AI105" s="280">
        <f>IF(ISBLANK(T105),AI104,IF(COUNTIF(T$2:T105,T105)&gt;1,AI104,1+MAX(AI104,0)))</f>
        <v>3</v>
      </c>
      <c r="AL105" s="391" t="str">
        <f t="shared" si="41"/>
        <v/>
      </c>
      <c r="AM105" s="391" t="str">
        <f t="shared" si="42"/>
        <v/>
      </c>
      <c r="AO105" s="310" t="str">
        <f t="shared" si="35"/>
        <v/>
      </c>
      <c r="AP105" s="310">
        <f>SUM(AO$1:AO105)</f>
        <v>0</v>
      </c>
      <c r="AQ105" s="310">
        <f>SUM(AK$2:AK105)</f>
        <v>0</v>
      </c>
      <c r="AR105" s="310">
        <f>COUNTA(AJ$2:AJ105)</f>
        <v>0</v>
      </c>
      <c r="AS105" s="312"/>
      <c r="AT105" s="312"/>
      <c r="AU105" s="312"/>
      <c r="AV105" s="312"/>
      <c r="AW105" s="312"/>
      <c r="AZ105">
        <v>0</v>
      </c>
      <c r="BA105">
        <v>1</v>
      </c>
    </row>
    <row r="106" spans="1:53" x14ac:dyDescent="0.25">
      <c r="A106">
        <v>102</v>
      </c>
      <c r="B106" t="s">
        <v>65</v>
      </c>
      <c r="C106" t="s">
        <v>859</v>
      </c>
      <c r="D106"/>
      <c r="E106">
        <v>2</v>
      </c>
      <c r="F106">
        <v>3</v>
      </c>
      <c r="G106">
        <v>1</v>
      </c>
      <c r="H106">
        <v>0</v>
      </c>
      <c r="I106">
        <v>0</v>
      </c>
      <c r="J106">
        <v>0</v>
      </c>
      <c r="K106">
        <v>0</v>
      </c>
      <c r="L106">
        <v>0</v>
      </c>
      <c r="M106"/>
      <c r="N106" s="42"/>
      <c r="O106" s="101">
        <f>IF(ISBLANK(C106),O105,IF(COUNTIF(C$2:C106,C106)&gt;1,O105,1+MAX(O105,0)))</f>
        <v>4</v>
      </c>
      <c r="P106" s="45">
        <f t="shared" si="22"/>
        <v>2</v>
      </c>
      <c r="Q106" s="33" t="str">
        <f t="shared" si="23"/>
        <v/>
      </c>
      <c r="R106" s="33">
        <f t="shared" si="24"/>
        <v>7</v>
      </c>
      <c r="S106" s="33" t="str">
        <f t="shared" si="25"/>
        <v>102_7</v>
      </c>
      <c r="T106" s="35" t="str">
        <f t="shared" si="26"/>
        <v>102AM</v>
      </c>
      <c r="U106" s="35" t="str">
        <f t="shared" si="27"/>
        <v>102AMNS</v>
      </c>
      <c r="V106" s="35" t="str">
        <f t="shared" si="43"/>
        <v>0D</v>
      </c>
      <c r="W106" s="35" t="str">
        <f t="shared" si="36"/>
        <v>102AM0D231</v>
      </c>
      <c r="X106" s="388">
        <f t="shared" si="37"/>
        <v>0</v>
      </c>
      <c r="Y106" s="388">
        <f t="shared" si="38"/>
        <v>0</v>
      </c>
      <c r="Z106" s="280" t="str">
        <f t="shared" si="28"/>
        <v/>
      </c>
      <c r="AA106" s="280" t="str">
        <f t="shared" si="29"/>
        <v/>
      </c>
      <c r="AB106" s="389" t="str">
        <f t="shared" si="39"/>
        <v/>
      </c>
      <c r="AC106" s="389" t="str">
        <f t="shared" si="40"/>
        <v/>
      </c>
      <c r="AD106" s="390" t="str">
        <f t="shared" si="30"/>
        <v/>
      </c>
      <c r="AE106" s="282">
        <f t="shared" si="31"/>
        <v>0</v>
      </c>
      <c r="AF106" s="359">
        <f t="shared" si="32"/>
        <v>0</v>
      </c>
      <c r="AG106" s="280">
        <f t="shared" si="33"/>
        <v>3</v>
      </c>
      <c r="AH106" s="280">
        <f t="shared" si="34"/>
        <v>1</v>
      </c>
      <c r="AI106" s="280">
        <f>IF(ISBLANK(T106),AI105,IF(COUNTIF(T$2:T106,T106)&gt;1,AI105,1+MAX(AI105,0)))</f>
        <v>3</v>
      </c>
      <c r="AL106" s="391" t="str">
        <f t="shared" si="41"/>
        <v/>
      </c>
      <c r="AM106" s="391" t="str">
        <f t="shared" si="42"/>
        <v/>
      </c>
      <c r="AO106" s="310" t="str">
        <f t="shared" si="35"/>
        <v/>
      </c>
      <c r="AP106" s="310">
        <f>SUM(AO$1:AO106)</f>
        <v>0</v>
      </c>
      <c r="AQ106" s="310">
        <f>SUM(AK$2:AK106)</f>
        <v>0</v>
      </c>
      <c r="AR106" s="310">
        <f>COUNTA(AJ$2:AJ106)</f>
        <v>0</v>
      </c>
      <c r="AS106" s="312"/>
      <c r="AT106" s="312"/>
      <c r="AU106" s="312"/>
      <c r="AV106" s="312"/>
      <c r="AW106" s="312"/>
      <c r="AZ106">
        <v>0</v>
      </c>
      <c r="BA106">
        <v>0</v>
      </c>
    </row>
    <row r="107" spans="1:53" x14ac:dyDescent="0.25">
      <c r="A107">
        <v>102</v>
      </c>
      <c r="B107" t="s">
        <v>65</v>
      </c>
      <c r="C107" t="s">
        <v>859</v>
      </c>
      <c r="D107"/>
      <c r="E107">
        <v>2</v>
      </c>
      <c r="F107">
        <v>3</v>
      </c>
      <c r="G107">
        <v>2</v>
      </c>
      <c r="H107">
        <v>0</v>
      </c>
      <c r="I107">
        <v>0</v>
      </c>
      <c r="J107">
        <v>0</v>
      </c>
      <c r="K107">
        <v>0</v>
      </c>
      <c r="L107">
        <v>0</v>
      </c>
      <c r="M107"/>
      <c r="N107" s="42"/>
      <c r="O107" s="101">
        <f>IF(ISBLANK(C107),O106,IF(COUNTIF(C$2:C107,C107)&gt;1,O106,1+MAX(O106,0)))</f>
        <v>4</v>
      </c>
      <c r="P107" s="45">
        <f t="shared" si="22"/>
        <v>2</v>
      </c>
      <c r="Q107" s="33" t="str">
        <f t="shared" si="23"/>
        <v/>
      </c>
      <c r="R107" s="33">
        <f t="shared" si="24"/>
        <v>7</v>
      </c>
      <c r="S107" s="33" t="str">
        <f t="shared" si="25"/>
        <v>102_7</v>
      </c>
      <c r="T107" s="35" t="str">
        <f t="shared" si="26"/>
        <v>102AM</v>
      </c>
      <c r="U107" s="35" t="str">
        <f t="shared" si="27"/>
        <v>102AMNS</v>
      </c>
      <c r="V107" s="35" t="str">
        <f t="shared" si="43"/>
        <v>0D</v>
      </c>
      <c r="W107" s="35" t="str">
        <f t="shared" si="36"/>
        <v>102AM0D232</v>
      </c>
      <c r="X107" s="388">
        <f t="shared" si="37"/>
        <v>0</v>
      </c>
      <c r="Y107" s="388">
        <f t="shared" si="38"/>
        <v>0</v>
      </c>
      <c r="Z107" s="280" t="str">
        <f t="shared" si="28"/>
        <v/>
      </c>
      <c r="AA107" s="280" t="str">
        <f t="shared" si="29"/>
        <v/>
      </c>
      <c r="AB107" s="389" t="str">
        <f t="shared" si="39"/>
        <v/>
      </c>
      <c r="AC107" s="389" t="str">
        <f t="shared" si="40"/>
        <v/>
      </c>
      <c r="AD107" s="390" t="str">
        <f t="shared" si="30"/>
        <v/>
      </c>
      <c r="AE107" s="282">
        <f t="shared" si="31"/>
        <v>1</v>
      </c>
      <c r="AF107" s="359">
        <f t="shared" si="32"/>
        <v>0</v>
      </c>
      <c r="AG107" s="280">
        <f t="shared" si="33"/>
        <v>3</v>
      </c>
      <c r="AH107" s="280">
        <f t="shared" si="34"/>
        <v>1</v>
      </c>
      <c r="AI107" s="280">
        <f>IF(ISBLANK(T107),AI106,IF(COUNTIF(T$2:T107,T107)&gt;1,AI106,1+MAX(AI106,0)))</f>
        <v>3</v>
      </c>
      <c r="AL107" s="391" t="str">
        <f t="shared" si="41"/>
        <v/>
      </c>
      <c r="AM107" s="391" t="str">
        <f t="shared" si="42"/>
        <v/>
      </c>
      <c r="AO107" s="310" t="str">
        <f t="shared" si="35"/>
        <v/>
      </c>
      <c r="AP107" s="310">
        <f>SUM(AO$1:AO107)</f>
        <v>0</v>
      </c>
      <c r="AQ107" s="310">
        <f>SUM(AK$2:AK107)</f>
        <v>0</v>
      </c>
      <c r="AR107" s="310">
        <f>COUNTA(AJ$2:AJ107)</f>
        <v>0</v>
      </c>
      <c r="AS107" s="312"/>
      <c r="AT107" s="312"/>
      <c r="AU107" s="312"/>
      <c r="AV107" s="312"/>
      <c r="AW107" s="312"/>
      <c r="AZ107">
        <v>0</v>
      </c>
      <c r="BA107">
        <v>0</v>
      </c>
    </row>
    <row r="108" spans="1:53" x14ac:dyDescent="0.25">
      <c r="A108">
        <v>102</v>
      </c>
      <c r="B108" t="s">
        <v>65</v>
      </c>
      <c r="C108" t="s">
        <v>859</v>
      </c>
      <c r="D108"/>
      <c r="E108">
        <v>2</v>
      </c>
      <c r="F108">
        <v>3</v>
      </c>
      <c r="G108">
        <v>3</v>
      </c>
      <c r="H108">
        <v>0</v>
      </c>
      <c r="I108">
        <v>0</v>
      </c>
      <c r="J108">
        <v>0</v>
      </c>
      <c r="K108">
        <v>0</v>
      </c>
      <c r="L108">
        <v>0</v>
      </c>
      <c r="M108"/>
      <c r="N108" s="42"/>
      <c r="O108" s="101">
        <f>IF(ISBLANK(C108),O107,IF(COUNTIF(C$2:C108,C108)&gt;1,O107,1+MAX(O107,0)))</f>
        <v>4</v>
      </c>
      <c r="P108" s="45">
        <f t="shared" si="22"/>
        <v>2</v>
      </c>
      <c r="Q108" s="33" t="str">
        <f t="shared" si="23"/>
        <v/>
      </c>
      <c r="R108" s="33">
        <f t="shared" si="24"/>
        <v>7</v>
      </c>
      <c r="S108" s="33" t="str">
        <f t="shared" si="25"/>
        <v>102_7</v>
      </c>
      <c r="T108" s="35" t="str">
        <f t="shared" si="26"/>
        <v>102AM</v>
      </c>
      <c r="U108" s="35" t="str">
        <f t="shared" si="27"/>
        <v>102AMEW</v>
      </c>
      <c r="V108" s="35" t="str">
        <f t="shared" si="43"/>
        <v>0D</v>
      </c>
      <c r="W108" s="35" t="str">
        <f t="shared" si="36"/>
        <v>102AM0D233</v>
      </c>
      <c r="X108" s="388">
        <f t="shared" si="37"/>
        <v>0</v>
      </c>
      <c r="Y108" s="388">
        <f t="shared" si="38"/>
        <v>0</v>
      </c>
      <c r="Z108" s="280" t="str">
        <f t="shared" si="28"/>
        <v/>
      </c>
      <c r="AA108" s="280" t="str">
        <f t="shared" si="29"/>
        <v/>
      </c>
      <c r="AB108" s="389" t="str">
        <f t="shared" si="39"/>
        <v/>
      </c>
      <c r="AC108" s="389" t="str">
        <f t="shared" si="40"/>
        <v/>
      </c>
      <c r="AD108" s="390" t="str">
        <f t="shared" si="30"/>
        <v/>
      </c>
      <c r="AE108" s="282">
        <f t="shared" si="31"/>
        <v>1</v>
      </c>
      <c r="AF108" s="359">
        <f t="shared" si="32"/>
        <v>0</v>
      </c>
      <c r="AG108" s="280">
        <f t="shared" si="33"/>
        <v>3</v>
      </c>
      <c r="AH108" s="280">
        <f t="shared" si="34"/>
        <v>1</v>
      </c>
      <c r="AI108" s="280">
        <f>IF(ISBLANK(T108),AI107,IF(COUNTIF(T$2:T108,T108)&gt;1,AI107,1+MAX(AI107,0)))</f>
        <v>3</v>
      </c>
      <c r="AL108" s="391" t="str">
        <f t="shared" si="41"/>
        <v/>
      </c>
      <c r="AM108" s="391" t="str">
        <f t="shared" si="42"/>
        <v/>
      </c>
      <c r="AO108" s="310" t="str">
        <f t="shared" si="35"/>
        <v/>
      </c>
      <c r="AP108" s="310">
        <f>SUM(AO$1:AO108)</f>
        <v>0</v>
      </c>
      <c r="AQ108" s="310">
        <f>SUM(AK$2:AK108)</f>
        <v>0</v>
      </c>
      <c r="AR108" s="310">
        <f>COUNTA(AJ$2:AJ108)</f>
        <v>0</v>
      </c>
      <c r="AS108" s="312"/>
      <c r="AT108" s="312"/>
      <c r="AU108" s="312"/>
      <c r="AV108" s="312"/>
      <c r="AW108" s="312"/>
      <c r="AZ108">
        <v>0</v>
      </c>
      <c r="BA108">
        <v>0</v>
      </c>
    </row>
    <row r="109" spans="1:53" x14ac:dyDescent="0.25">
      <c r="A109">
        <v>102</v>
      </c>
      <c r="B109" t="s">
        <v>65</v>
      </c>
      <c r="C109" t="s">
        <v>859</v>
      </c>
      <c r="D109"/>
      <c r="E109">
        <v>2</v>
      </c>
      <c r="F109">
        <v>3</v>
      </c>
      <c r="G109">
        <v>4</v>
      </c>
      <c r="H109">
        <v>2</v>
      </c>
      <c r="I109">
        <v>0</v>
      </c>
      <c r="J109">
        <v>1</v>
      </c>
      <c r="K109">
        <v>0</v>
      </c>
      <c r="L109">
        <v>0</v>
      </c>
      <c r="M109"/>
      <c r="N109" s="42"/>
      <c r="O109" s="101">
        <f>IF(ISBLANK(C109),O108,IF(COUNTIF(C$2:C109,C109)&gt;1,O108,1+MAX(O108,0)))</f>
        <v>4</v>
      </c>
      <c r="P109" s="45">
        <f t="shared" si="22"/>
        <v>2</v>
      </c>
      <c r="Q109" s="33" t="str">
        <f t="shared" si="23"/>
        <v/>
      </c>
      <c r="R109" s="33">
        <f t="shared" si="24"/>
        <v>7</v>
      </c>
      <c r="S109" s="33" t="str">
        <f t="shared" si="25"/>
        <v>102_7</v>
      </c>
      <c r="T109" s="35" t="str">
        <f t="shared" si="26"/>
        <v>102AM</v>
      </c>
      <c r="U109" s="35" t="str">
        <f t="shared" si="27"/>
        <v>102AMEW</v>
      </c>
      <c r="V109" s="35" t="str">
        <f t="shared" si="43"/>
        <v>0D</v>
      </c>
      <c r="W109" s="35" t="str">
        <f t="shared" si="36"/>
        <v>102AM0D234</v>
      </c>
      <c r="X109" s="388">
        <f t="shared" si="37"/>
        <v>0</v>
      </c>
      <c r="Y109" s="388">
        <f t="shared" si="38"/>
        <v>0</v>
      </c>
      <c r="Z109" s="280" t="str">
        <f t="shared" si="28"/>
        <v/>
      </c>
      <c r="AA109" s="280" t="str">
        <f t="shared" si="29"/>
        <v/>
      </c>
      <c r="AB109" s="389" t="str">
        <f t="shared" si="39"/>
        <v/>
      </c>
      <c r="AC109" s="389" t="str">
        <f t="shared" si="40"/>
        <v/>
      </c>
      <c r="AD109" s="390" t="str">
        <f t="shared" si="30"/>
        <v/>
      </c>
      <c r="AE109" s="282">
        <f t="shared" si="31"/>
        <v>0</v>
      </c>
      <c r="AF109" s="359">
        <f t="shared" si="32"/>
        <v>0</v>
      </c>
      <c r="AG109" s="280">
        <f t="shared" si="33"/>
        <v>3</v>
      </c>
      <c r="AH109" s="280">
        <f t="shared" si="34"/>
        <v>1</v>
      </c>
      <c r="AI109" s="280">
        <f>IF(ISBLANK(T109),AI108,IF(COUNTIF(T$2:T109,T109)&gt;1,AI108,1+MAX(AI108,0)))</f>
        <v>3</v>
      </c>
      <c r="AL109" s="391" t="str">
        <f t="shared" si="41"/>
        <v/>
      </c>
      <c r="AM109" s="391" t="str">
        <f t="shared" si="42"/>
        <v/>
      </c>
      <c r="AO109" s="310" t="str">
        <f t="shared" si="35"/>
        <v/>
      </c>
      <c r="AP109" s="310">
        <f>SUM(AO$1:AO109)</f>
        <v>0</v>
      </c>
      <c r="AQ109" s="310">
        <f>SUM(AK$2:AK109)</f>
        <v>0</v>
      </c>
      <c r="AR109" s="310">
        <f>COUNTA(AJ$2:AJ109)</f>
        <v>0</v>
      </c>
      <c r="AS109" s="312"/>
      <c r="AT109" s="312"/>
      <c r="AU109" s="312"/>
      <c r="AV109" s="312"/>
      <c r="AW109" s="312"/>
      <c r="AZ109">
        <v>0</v>
      </c>
      <c r="BA109">
        <v>0</v>
      </c>
    </row>
    <row r="110" spans="1:53" x14ac:dyDescent="0.25">
      <c r="A110">
        <v>102</v>
      </c>
      <c r="B110" t="s">
        <v>65</v>
      </c>
      <c r="C110" t="s">
        <v>859</v>
      </c>
      <c r="D110"/>
      <c r="E110">
        <v>2</v>
      </c>
      <c r="F110">
        <v>4</v>
      </c>
      <c r="G110">
        <v>1</v>
      </c>
      <c r="H110">
        <v>0</v>
      </c>
      <c r="I110">
        <v>0</v>
      </c>
      <c r="J110">
        <v>0</v>
      </c>
      <c r="K110">
        <v>0</v>
      </c>
      <c r="L110">
        <v>0</v>
      </c>
      <c r="M110"/>
      <c r="N110" s="42"/>
      <c r="O110" s="101">
        <f>IF(ISBLANK(C110),O109,IF(COUNTIF(C$2:C110,C110)&gt;1,O109,1+MAX(O109,0)))</f>
        <v>4</v>
      </c>
      <c r="P110" s="45">
        <f t="shared" si="22"/>
        <v>2</v>
      </c>
      <c r="Q110" s="33" t="str">
        <f t="shared" si="23"/>
        <v/>
      </c>
      <c r="R110" s="33">
        <f t="shared" si="24"/>
        <v>8</v>
      </c>
      <c r="S110" s="33" t="str">
        <f t="shared" si="25"/>
        <v>102_8</v>
      </c>
      <c r="T110" s="35" t="str">
        <f t="shared" si="26"/>
        <v>102AM</v>
      </c>
      <c r="U110" s="35" t="str">
        <f t="shared" si="27"/>
        <v>102AMNS</v>
      </c>
      <c r="V110" s="35" t="str">
        <f t="shared" si="43"/>
        <v>0D</v>
      </c>
      <c r="W110" s="35" t="str">
        <f t="shared" si="36"/>
        <v>102AM0D241</v>
      </c>
      <c r="X110" s="388">
        <f t="shared" si="37"/>
        <v>0</v>
      </c>
      <c r="Y110" s="388">
        <f t="shared" si="38"/>
        <v>0</v>
      </c>
      <c r="Z110" s="280" t="str">
        <f t="shared" si="28"/>
        <v/>
      </c>
      <c r="AA110" s="280" t="str">
        <f t="shared" si="29"/>
        <v/>
      </c>
      <c r="AB110" s="389" t="str">
        <f t="shared" si="39"/>
        <v/>
      </c>
      <c r="AC110" s="389" t="str">
        <f t="shared" si="40"/>
        <v/>
      </c>
      <c r="AD110" s="390" t="str">
        <f t="shared" si="30"/>
        <v/>
      </c>
      <c r="AE110" s="282">
        <f t="shared" si="31"/>
        <v>0</v>
      </c>
      <c r="AF110" s="359">
        <f t="shared" si="32"/>
        <v>0</v>
      </c>
      <c r="AG110" s="280">
        <f t="shared" si="33"/>
        <v>3</v>
      </c>
      <c r="AH110" s="280">
        <f t="shared" si="34"/>
        <v>1</v>
      </c>
      <c r="AI110" s="280">
        <f>IF(ISBLANK(T110),AI109,IF(COUNTIF(T$2:T110,T110)&gt;1,AI109,1+MAX(AI109,0)))</f>
        <v>3</v>
      </c>
      <c r="AL110" s="391" t="str">
        <f t="shared" si="41"/>
        <v/>
      </c>
      <c r="AM110" s="391" t="str">
        <f t="shared" si="42"/>
        <v/>
      </c>
      <c r="AO110" s="310" t="str">
        <f t="shared" si="35"/>
        <v/>
      </c>
      <c r="AP110" s="310">
        <f>SUM(AO$1:AO110)</f>
        <v>0</v>
      </c>
      <c r="AQ110" s="310">
        <f>SUM(AK$2:AK110)</f>
        <v>0</v>
      </c>
      <c r="AR110" s="310">
        <f>COUNTA(AJ$2:AJ110)</f>
        <v>0</v>
      </c>
      <c r="AS110" s="312"/>
      <c r="AT110" s="312"/>
      <c r="AU110" s="312"/>
      <c r="AV110" s="312"/>
      <c r="AW110" s="312"/>
      <c r="AZ110">
        <v>0</v>
      </c>
      <c r="BA110">
        <v>0</v>
      </c>
    </row>
    <row r="111" spans="1:53" x14ac:dyDescent="0.25">
      <c r="A111">
        <v>102</v>
      </c>
      <c r="B111" t="s">
        <v>65</v>
      </c>
      <c r="C111" t="s">
        <v>859</v>
      </c>
      <c r="D111"/>
      <c r="E111">
        <v>2</v>
      </c>
      <c r="F111">
        <v>4</v>
      </c>
      <c r="G111">
        <v>2</v>
      </c>
      <c r="H111">
        <v>0</v>
      </c>
      <c r="I111">
        <v>0</v>
      </c>
      <c r="J111">
        <v>0</v>
      </c>
      <c r="K111">
        <v>0</v>
      </c>
      <c r="L111">
        <v>0</v>
      </c>
      <c r="M111"/>
      <c r="N111" s="42"/>
      <c r="O111" s="101">
        <f>IF(ISBLANK(C111),O110,IF(COUNTIF(C$2:C111,C111)&gt;1,O110,1+MAX(O110,0)))</f>
        <v>4</v>
      </c>
      <c r="P111" s="45">
        <f t="shared" si="22"/>
        <v>2</v>
      </c>
      <c r="Q111" s="33" t="str">
        <f t="shared" si="23"/>
        <v/>
      </c>
      <c r="R111" s="33">
        <f t="shared" si="24"/>
        <v>8</v>
      </c>
      <c r="S111" s="33" t="str">
        <f t="shared" si="25"/>
        <v>102_8</v>
      </c>
      <c r="T111" s="35" t="str">
        <f t="shared" si="26"/>
        <v>102AM</v>
      </c>
      <c r="U111" s="35" t="str">
        <f t="shared" si="27"/>
        <v>102AMNS</v>
      </c>
      <c r="V111" s="35" t="str">
        <f t="shared" si="43"/>
        <v>0D</v>
      </c>
      <c r="W111" s="35" t="str">
        <f t="shared" si="36"/>
        <v>102AM0D242</v>
      </c>
      <c r="X111" s="388">
        <f t="shared" si="37"/>
        <v>0</v>
      </c>
      <c r="Y111" s="388">
        <f t="shared" si="38"/>
        <v>0</v>
      </c>
      <c r="Z111" s="280" t="str">
        <f t="shared" si="28"/>
        <v/>
      </c>
      <c r="AA111" s="280" t="str">
        <f t="shared" si="29"/>
        <v/>
      </c>
      <c r="AB111" s="389" t="str">
        <f t="shared" si="39"/>
        <v/>
      </c>
      <c r="AC111" s="389" t="str">
        <f t="shared" si="40"/>
        <v/>
      </c>
      <c r="AD111" s="390" t="str">
        <f t="shared" si="30"/>
        <v/>
      </c>
      <c r="AE111" s="282">
        <f t="shared" si="31"/>
        <v>1</v>
      </c>
      <c r="AF111" s="359">
        <f t="shared" si="32"/>
        <v>0</v>
      </c>
      <c r="AG111" s="280">
        <f t="shared" si="33"/>
        <v>3</v>
      </c>
      <c r="AH111" s="280">
        <f t="shared" si="34"/>
        <v>1</v>
      </c>
      <c r="AI111" s="280">
        <f>IF(ISBLANK(T111),AI110,IF(COUNTIF(T$2:T111,T111)&gt;1,AI110,1+MAX(AI110,0)))</f>
        <v>3</v>
      </c>
      <c r="AL111" s="391" t="str">
        <f t="shared" si="41"/>
        <v/>
      </c>
      <c r="AM111" s="391" t="str">
        <f t="shared" si="42"/>
        <v/>
      </c>
      <c r="AO111" s="310" t="str">
        <f t="shared" si="35"/>
        <v/>
      </c>
      <c r="AP111" s="310">
        <f>SUM(AO$1:AO111)</f>
        <v>0</v>
      </c>
      <c r="AQ111" s="310">
        <f>SUM(AK$2:AK111)</f>
        <v>0</v>
      </c>
      <c r="AR111" s="310">
        <f>COUNTA(AJ$2:AJ111)</f>
        <v>0</v>
      </c>
      <c r="AS111" s="312"/>
      <c r="AT111" s="312"/>
      <c r="AU111" s="312"/>
      <c r="AV111" s="312"/>
      <c r="AW111" s="312"/>
      <c r="AZ111">
        <v>0</v>
      </c>
      <c r="BA111">
        <v>0</v>
      </c>
    </row>
    <row r="112" spans="1:53" x14ac:dyDescent="0.25">
      <c r="A112">
        <v>102</v>
      </c>
      <c r="B112" t="s">
        <v>65</v>
      </c>
      <c r="C112" t="s">
        <v>859</v>
      </c>
      <c r="D112"/>
      <c r="E112">
        <v>2</v>
      </c>
      <c r="F112">
        <v>4</v>
      </c>
      <c r="G112">
        <v>3</v>
      </c>
      <c r="H112">
        <v>0</v>
      </c>
      <c r="I112">
        <v>0</v>
      </c>
      <c r="J112">
        <v>0</v>
      </c>
      <c r="K112">
        <v>0</v>
      </c>
      <c r="L112">
        <v>0</v>
      </c>
      <c r="M112"/>
      <c r="N112" s="42"/>
      <c r="O112" s="101">
        <f>IF(ISBLANK(C112),O111,IF(COUNTIF(C$2:C112,C112)&gt;1,O111,1+MAX(O111,0)))</f>
        <v>4</v>
      </c>
      <c r="P112" s="45">
        <f t="shared" si="22"/>
        <v>2</v>
      </c>
      <c r="Q112" s="33" t="str">
        <f t="shared" si="23"/>
        <v/>
      </c>
      <c r="R112" s="33">
        <f t="shared" si="24"/>
        <v>8</v>
      </c>
      <c r="S112" s="33" t="str">
        <f t="shared" si="25"/>
        <v>102_8</v>
      </c>
      <c r="T112" s="35" t="str">
        <f t="shared" si="26"/>
        <v>102AM</v>
      </c>
      <c r="U112" s="35" t="str">
        <f t="shared" si="27"/>
        <v>102AMEW</v>
      </c>
      <c r="V112" s="35" t="str">
        <f t="shared" si="43"/>
        <v>0D</v>
      </c>
      <c r="W112" s="35" t="str">
        <f t="shared" si="36"/>
        <v>102AM0D243</v>
      </c>
      <c r="X112" s="388">
        <f t="shared" si="37"/>
        <v>0</v>
      </c>
      <c r="Y112" s="388">
        <f t="shared" si="38"/>
        <v>0</v>
      </c>
      <c r="Z112" s="280" t="str">
        <f t="shared" si="28"/>
        <v/>
      </c>
      <c r="AA112" s="280" t="str">
        <f t="shared" si="29"/>
        <v/>
      </c>
      <c r="AB112" s="389" t="str">
        <f t="shared" si="39"/>
        <v/>
      </c>
      <c r="AC112" s="389" t="str">
        <f t="shared" si="40"/>
        <v/>
      </c>
      <c r="AD112" s="390" t="str">
        <f t="shared" si="30"/>
        <v/>
      </c>
      <c r="AE112" s="282">
        <f t="shared" si="31"/>
        <v>1</v>
      </c>
      <c r="AF112" s="359">
        <f t="shared" si="32"/>
        <v>0</v>
      </c>
      <c r="AG112" s="280">
        <f t="shared" si="33"/>
        <v>3</v>
      </c>
      <c r="AH112" s="280">
        <f t="shared" si="34"/>
        <v>1</v>
      </c>
      <c r="AI112" s="280">
        <f>IF(ISBLANK(T112),AI111,IF(COUNTIF(T$2:T112,T112)&gt;1,AI111,1+MAX(AI111,0)))</f>
        <v>3</v>
      </c>
      <c r="AL112" s="391" t="str">
        <f t="shared" si="41"/>
        <v/>
      </c>
      <c r="AM112" s="391" t="str">
        <f t="shared" si="42"/>
        <v/>
      </c>
      <c r="AO112" s="310" t="str">
        <f t="shared" si="35"/>
        <v/>
      </c>
      <c r="AP112" s="310">
        <f>SUM(AO$1:AO112)</f>
        <v>0</v>
      </c>
      <c r="AQ112" s="310">
        <f>SUM(AK$2:AK112)</f>
        <v>0</v>
      </c>
      <c r="AR112" s="310">
        <f>COUNTA(AJ$2:AJ112)</f>
        <v>0</v>
      </c>
      <c r="AS112" s="312"/>
      <c r="AT112" s="312"/>
      <c r="AU112" s="312"/>
      <c r="AV112" s="312"/>
      <c r="AW112" s="312"/>
      <c r="AZ112">
        <v>0</v>
      </c>
      <c r="BA112">
        <v>0</v>
      </c>
    </row>
    <row r="113" spans="1:53" x14ac:dyDescent="0.25">
      <c r="A113">
        <v>102</v>
      </c>
      <c r="B113" t="s">
        <v>65</v>
      </c>
      <c r="C113" t="s">
        <v>859</v>
      </c>
      <c r="D113"/>
      <c r="E113">
        <v>2</v>
      </c>
      <c r="F113">
        <v>4</v>
      </c>
      <c r="G113">
        <v>4</v>
      </c>
      <c r="H113">
        <v>2</v>
      </c>
      <c r="I113">
        <v>0</v>
      </c>
      <c r="J113">
        <v>1</v>
      </c>
      <c r="K113">
        <v>1</v>
      </c>
      <c r="L113">
        <v>2</v>
      </c>
      <c r="M113"/>
      <c r="N113" s="42"/>
      <c r="O113" s="101">
        <f>IF(ISBLANK(C113),O112,IF(COUNTIF(C$2:C113,C113)&gt;1,O112,1+MAX(O112,0)))</f>
        <v>4</v>
      </c>
      <c r="P113" s="45">
        <f t="shared" si="22"/>
        <v>2</v>
      </c>
      <c r="Q113" s="33" t="str">
        <f t="shared" si="23"/>
        <v/>
      </c>
      <c r="R113" s="33">
        <f t="shared" si="24"/>
        <v>8</v>
      </c>
      <c r="S113" s="33" t="str">
        <f t="shared" si="25"/>
        <v>102_8</v>
      </c>
      <c r="T113" s="35" t="str">
        <f t="shared" si="26"/>
        <v>102AM</v>
      </c>
      <c r="U113" s="35" t="str">
        <f t="shared" si="27"/>
        <v>102AMEW</v>
      </c>
      <c r="V113" s="35" t="str">
        <f t="shared" si="43"/>
        <v>0D</v>
      </c>
      <c r="W113" s="35" t="str">
        <f t="shared" si="36"/>
        <v>102AM0D244</v>
      </c>
      <c r="X113" s="388">
        <f t="shared" si="37"/>
        <v>1</v>
      </c>
      <c r="Y113" s="388">
        <f t="shared" si="38"/>
        <v>2</v>
      </c>
      <c r="Z113" s="280" t="str">
        <f t="shared" si="28"/>
        <v/>
      </c>
      <c r="AA113" s="280" t="str">
        <f t="shared" si="29"/>
        <v/>
      </c>
      <c r="AB113" s="389" t="str">
        <f t="shared" si="39"/>
        <v/>
      </c>
      <c r="AC113" s="389" t="str">
        <f t="shared" si="40"/>
        <v/>
      </c>
      <c r="AD113" s="390" t="str">
        <f t="shared" si="30"/>
        <v/>
      </c>
      <c r="AE113" s="282">
        <f t="shared" si="31"/>
        <v>0</v>
      </c>
      <c r="AF113" s="359">
        <f t="shared" si="32"/>
        <v>0</v>
      </c>
      <c r="AG113" s="280">
        <f t="shared" si="33"/>
        <v>3</v>
      </c>
      <c r="AH113" s="280">
        <f t="shared" si="34"/>
        <v>1</v>
      </c>
      <c r="AI113" s="280">
        <f>IF(ISBLANK(T113),AI112,IF(COUNTIF(T$2:T113,T113)&gt;1,AI112,1+MAX(AI112,0)))</f>
        <v>3</v>
      </c>
      <c r="AL113" s="391" t="str">
        <f t="shared" si="41"/>
        <v/>
      </c>
      <c r="AM113" s="391" t="str">
        <f t="shared" si="42"/>
        <v/>
      </c>
      <c r="AO113" s="310" t="str">
        <f t="shared" si="35"/>
        <v/>
      </c>
      <c r="AP113" s="310">
        <f>SUM(AO$1:AO113)</f>
        <v>0</v>
      </c>
      <c r="AQ113" s="310">
        <f>SUM(AK$2:AK113)</f>
        <v>0</v>
      </c>
      <c r="AR113" s="310">
        <f>COUNTA(AJ$2:AJ113)</f>
        <v>0</v>
      </c>
      <c r="AS113" s="312"/>
      <c r="AT113" s="312"/>
      <c r="AU113" s="312"/>
      <c r="AV113" s="312"/>
      <c r="AW113" s="312"/>
      <c r="AZ113">
        <v>1</v>
      </c>
      <c r="BA113">
        <v>2</v>
      </c>
    </row>
    <row r="114" spans="1:53" x14ac:dyDescent="0.25">
      <c r="A114">
        <v>102</v>
      </c>
      <c r="B114" t="s">
        <v>65</v>
      </c>
      <c r="C114" t="s">
        <v>861</v>
      </c>
      <c r="D114"/>
      <c r="E114">
        <v>2</v>
      </c>
      <c r="F114">
        <v>1</v>
      </c>
      <c r="G114">
        <v>1</v>
      </c>
      <c r="H114">
        <v>3</v>
      </c>
      <c r="I114">
        <v>0</v>
      </c>
      <c r="J114">
        <v>1</v>
      </c>
      <c r="K114">
        <v>1</v>
      </c>
      <c r="L114">
        <v>0</v>
      </c>
      <c r="M114" t="s">
        <v>863</v>
      </c>
      <c r="N114" s="42"/>
      <c r="O114" s="101">
        <f>IF(ISBLANK(C114),O113,IF(COUNTIF(C$2:C114,C114)&gt;1,O113,1+MAX(O113,0)))</f>
        <v>4</v>
      </c>
      <c r="P114" s="45">
        <f t="shared" si="22"/>
        <v>2</v>
      </c>
      <c r="Q114" s="33" t="str">
        <f t="shared" si="23"/>
        <v/>
      </c>
      <c r="R114" s="33">
        <f t="shared" si="24"/>
        <v>5</v>
      </c>
      <c r="S114" s="33" t="str">
        <f t="shared" si="25"/>
        <v>102_5</v>
      </c>
      <c r="T114" s="35" t="str">
        <f t="shared" si="26"/>
        <v>102AM</v>
      </c>
      <c r="U114" s="35" t="str">
        <f t="shared" si="27"/>
        <v>102AMNS</v>
      </c>
      <c r="V114" s="35" t="str">
        <f t="shared" si="43"/>
        <v>0D</v>
      </c>
      <c r="W114" s="35" t="str">
        <f t="shared" si="36"/>
        <v>102AM0D211</v>
      </c>
      <c r="X114" s="388">
        <f t="shared" si="37"/>
        <v>1</v>
      </c>
      <c r="Y114" s="388">
        <f t="shared" si="38"/>
        <v>0</v>
      </c>
      <c r="Z114" s="280" t="str">
        <f t="shared" si="28"/>
        <v/>
      </c>
      <c r="AA114" s="280" t="str">
        <f t="shared" si="29"/>
        <v/>
      </c>
      <c r="AB114" s="389" t="str">
        <f t="shared" si="39"/>
        <v/>
      </c>
      <c r="AC114" s="389" t="str">
        <f t="shared" si="40"/>
        <v/>
      </c>
      <c r="AD114" s="390" t="str">
        <f t="shared" si="30"/>
        <v/>
      </c>
      <c r="AE114" s="282">
        <f t="shared" si="31"/>
        <v>0</v>
      </c>
      <c r="AF114" s="359">
        <f t="shared" si="32"/>
        <v>0</v>
      </c>
      <c r="AG114" s="280">
        <f t="shared" si="33"/>
        <v>3</v>
      </c>
      <c r="AH114" s="280">
        <f t="shared" si="34"/>
        <v>1</v>
      </c>
      <c r="AI114" s="280">
        <f>IF(ISBLANK(T114),AI113,IF(COUNTIF(T$2:T114,T114)&gt;1,AI113,1+MAX(AI113,0)))</f>
        <v>3</v>
      </c>
      <c r="AL114" s="391" t="str">
        <f t="shared" si="41"/>
        <v/>
      </c>
      <c r="AM114" s="391" t="str">
        <f t="shared" si="42"/>
        <v/>
      </c>
      <c r="AO114" s="310" t="str">
        <f t="shared" si="35"/>
        <v/>
      </c>
      <c r="AP114" s="310">
        <f>SUM(AO$1:AO114)</f>
        <v>0</v>
      </c>
      <c r="AQ114" s="310">
        <f>SUM(AK$2:AK114)</f>
        <v>0</v>
      </c>
      <c r="AR114" s="310">
        <f>COUNTA(AJ$2:AJ114)</f>
        <v>0</v>
      </c>
      <c r="AS114" s="312"/>
      <c r="AT114" s="312"/>
      <c r="AU114" s="312"/>
      <c r="AV114" s="312"/>
      <c r="AW114" s="312"/>
      <c r="AZ114">
        <v>1</v>
      </c>
      <c r="BA114">
        <v>0</v>
      </c>
    </row>
    <row r="115" spans="1:53" x14ac:dyDescent="0.25">
      <c r="A115">
        <v>102</v>
      </c>
      <c r="B115" t="s">
        <v>65</v>
      </c>
      <c r="C115" t="s">
        <v>861</v>
      </c>
      <c r="D115"/>
      <c r="E115">
        <v>2</v>
      </c>
      <c r="F115">
        <v>1</v>
      </c>
      <c r="G115">
        <v>2</v>
      </c>
      <c r="H115">
        <v>4</v>
      </c>
      <c r="I115">
        <v>0</v>
      </c>
      <c r="J115">
        <v>2</v>
      </c>
      <c r="K115">
        <v>1</v>
      </c>
      <c r="L115">
        <v>2</v>
      </c>
      <c r="M115" t="s">
        <v>863</v>
      </c>
      <c r="N115" s="42"/>
      <c r="O115" s="101">
        <f>IF(ISBLANK(C115),O114,IF(COUNTIF(C$2:C115,C115)&gt;1,O114,1+MAX(O114,0)))</f>
        <v>4</v>
      </c>
      <c r="P115" s="45">
        <f t="shared" si="22"/>
        <v>2</v>
      </c>
      <c r="Q115" s="33" t="str">
        <f t="shared" si="23"/>
        <v/>
      </c>
      <c r="R115" s="33">
        <f t="shared" si="24"/>
        <v>5</v>
      </c>
      <c r="S115" s="33" t="str">
        <f t="shared" si="25"/>
        <v>102_5</v>
      </c>
      <c r="T115" s="35" t="str">
        <f t="shared" si="26"/>
        <v>102AM</v>
      </c>
      <c r="U115" s="35" t="str">
        <f t="shared" si="27"/>
        <v>102AMNS</v>
      </c>
      <c r="V115" s="35" t="str">
        <f t="shared" si="43"/>
        <v>0D</v>
      </c>
      <c r="W115" s="35" t="str">
        <f t="shared" si="36"/>
        <v>102AM0D212</v>
      </c>
      <c r="X115" s="388">
        <f t="shared" si="37"/>
        <v>1</v>
      </c>
      <c r="Y115" s="388">
        <f t="shared" si="38"/>
        <v>2</v>
      </c>
      <c r="Z115" s="280" t="str">
        <f t="shared" si="28"/>
        <v/>
      </c>
      <c r="AA115" s="280" t="str">
        <f t="shared" si="29"/>
        <v/>
      </c>
      <c r="AB115" s="389" t="str">
        <f t="shared" si="39"/>
        <v/>
      </c>
      <c r="AC115" s="389" t="str">
        <f t="shared" si="40"/>
        <v/>
      </c>
      <c r="AD115" s="390" t="str">
        <f t="shared" si="30"/>
        <v/>
      </c>
      <c r="AE115" s="282">
        <f t="shared" si="31"/>
        <v>1</v>
      </c>
      <c r="AF115" s="359">
        <f t="shared" si="32"/>
        <v>0</v>
      </c>
      <c r="AG115" s="280">
        <f t="shared" si="33"/>
        <v>3</v>
      </c>
      <c r="AH115" s="280">
        <f t="shared" si="34"/>
        <v>1</v>
      </c>
      <c r="AI115" s="280">
        <f>IF(ISBLANK(T115),AI114,IF(COUNTIF(T$2:T115,T115)&gt;1,AI114,1+MAX(AI114,0)))</f>
        <v>3</v>
      </c>
      <c r="AL115" s="391" t="str">
        <f t="shared" si="41"/>
        <v/>
      </c>
      <c r="AM115" s="391" t="str">
        <f t="shared" si="42"/>
        <v/>
      </c>
      <c r="AO115" s="310" t="str">
        <f t="shared" si="35"/>
        <v/>
      </c>
      <c r="AP115" s="310">
        <f>SUM(AO$1:AO115)</f>
        <v>0</v>
      </c>
      <c r="AQ115" s="310">
        <f>SUM(AK$2:AK115)</f>
        <v>0</v>
      </c>
      <c r="AR115" s="310">
        <f>COUNTA(AJ$2:AJ115)</f>
        <v>0</v>
      </c>
      <c r="AS115" s="312"/>
      <c r="AT115" s="312"/>
      <c r="AU115" s="312"/>
      <c r="AV115" s="312"/>
      <c r="AW115" s="312"/>
      <c r="AZ115">
        <v>1</v>
      </c>
      <c r="BA115">
        <v>2</v>
      </c>
    </row>
    <row r="116" spans="1:53" x14ac:dyDescent="0.25">
      <c r="A116">
        <v>102</v>
      </c>
      <c r="B116" t="s">
        <v>65</v>
      </c>
      <c r="C116" t="s">
        <v>861</v>
      </c>
      <c r="D116"/>
      <c r="E116">
        <v>2</v>
      </c>
      <c r="F116">
        <v>1</v>
      </c>
      <c r="G116">
        <v>3</v>
      </c>
      <c r="H116">
        <v>0</v>
      </c>
      <c r="I116">
        <v>0</v>
      </c>
      <c r="J116">
        <v>0</v>
      </c>
      <c r="K116">
        <v>0</v>
      </c>
      <c r="L116">
        <v>0</v>
      </c>
      <c r="M116" t="s">
        <v>863</v>
      </c>
      <c r="N116" s="42"/>
      <c r="O116" s="101">
        <f>IF(ISBLANK(C116),O115,IF(COUNTIF(C$2:C116,C116)&gt;1,O115,1+MAX(O115,0)))</f>
        <v>4</v>
      </c>
      <c r="P116" s="45">
        <f t="shared" si="22"/>
        <v>2</v>
      </c>
      <c r="Q116" s="33" t="str">
        <f t="shared" si="23"/>
        <v/>
      </c>
      <c r="R116" s="33">
        <f t="shared" si="24"/>
        <v>5</v>
      </c>
      <c r="S116" s="33" t="str">
        <f t="shared" si="25"/>
        <v>102_5</v>
      </c>
      <c r="T116" s="35" t="str">
        <f t="shared" si="26"/>
        <v>102AM</v>
      </c>
      <c r="U116" s="35" t="str">
        <f t="shared" si="27"/>
        <v>102AMEW</v>
      </c>
      <c r="V116" s="35" t="str">
        <f t="shared" si="43"/>
        <v>0D</v>
      </c>
      <c r="W116" s="35" t="str">
        <f t="shared" si="36"/>
        <v>102AM0D213</v>
      </c>
      <c r="X116" s="388">
        <f t="shared" si="37"/>
        <v>0</v>
      </c>
      <c r="Y116" s="388">
        <f t="shared" si="38"/>
        <v>0</v>
      </c>
      <c r="Z116" s="280" t="str">
        <f t="shared" si="28"/>
        <v/>
      </c>
      <c r="AA116" s="280" t="str">
        <f t="shared" si="29"/>
        <v/>
      </c>
      <c r="AB116" s="389" t="str">
        <f t="shared" si="39"/>
        <v/>
      </c>
      <c r="AC116" s="389" t="str">
        <f t="shared" si="40"/>
        <v/>
      </c>
      <c r="AD116" s="390" t="str">
        <f t="shared" si="30"/>
        <v/>
      </c>
      <c r="AE116" s="282">
        <f t="shared" si="31"/>
        <v>1</v>
      </c>
      <c r="AF116" s="359">
        <f t="shared" si="32"/>
        <v>0</v>
      </c>
      <c r="AG116" s="280">
        <f t="shared" si="33"/>
        <v>3</v>
      </c>
      <c r="AH116" s="280">
        <f t="shared" si="34"/>
        <v>1</v>
      </c>
      <c r="AI116" s="280">
        <f>IF(ISBLANK(T116),AI115,IF(COUNTIF(T$2:T116,T116)&gt;1,AI115,1+MAX(AI115,0)))</f>
        <v>3</v>
      </c>
      <c r="AL116" s="391" t="str">
        <f t="shared" si="41"/>
        <v/>
      </c>
      <c r="AM116" s="391" t="str">
        <f t="shared" si="42"/>
        <v/>
      </c>
      <c r="AO116" s="310" t="str">
        <f t="shared" si="35"/>
        <v/>
      </c>
      <c r="AP116" s="310">
        <f>SUM(AO$1:AO116)</f>
        <v>0</v>
      </c>
      <c r="AQ116" s="310">
        <f>SUM(AK$2:AK116)</f>
        <v>0</v>
      </c>
      <c r="AR116" s="310">
        <f>COUNTA(AJ$2:AJ116)</f>
        <v>0</v>
      </c>
      <c r="AS116" s="312"/>
      <c r="AT116" s="312"/>
      <c r="AU116" s="312"/>
      <c r="AV116" s="312"/>
      <c r="AW116" s="312"/>
      <c r="AZ116">
        <v>0</v>
      </c>
      <c r="BA116">
        <v>0</v>
      </c>
    </row>
    <row r="117" spans="1:53" x14ac:dyDescent="0.25">
      <c r="A117">
        <v>102</v>
      </c>
      <c r="B117" t="s">
        <v>65</v>
      </c>
      <c r="C117" t="s">
        <v>861</v>
      </c>
      <c r="D117"/>
      <c r="E117">
        <v>2</v>
      </c>
      <c r="F117">
        <v>1</v>
      </c>
      <c r="G117">
        <v>4</v>
      </c>
      <c r="H117">
        <v>0</v>
      </c>
      <c r="I117">
        <v>0</v>
      </c>
      <c r="J117">
        <v>0</v>
      </c>
      <c r="K117">
        <v>0</v>
      </c>
      <c r="L117">
        <v>0</v>
      </c>
      <c r="M117" t="s">
        <v>863</v>
      </c>
      <c r="N117" s="42"/>
      <c r="O117" s="101">
        <f>IF(ISBLANK(C117),O116,IF(COUNTIF(C$2:C117,C117)&gt;1,O116,1+MAX(O116,0)))</f>
        <v>4</v>
      </c>
      <c r="P117" s="45">
        <f t="shared" si="22"/>
        <v>2</v>
      </c>
      <c r="Q117" s="33" t="str">
        <f t="shared" si="23"/>
        <v/>
      </c>
      <c r="R117" s="33">
        <f t="shared" si="24"/>
        <v>5</v>
      </c>
      <c r="S117" s="33" t="str">
        <f t="shared" si="25"/>
        <v>102_5</v>
      </c>
      <c r="T117" s="35" t="str">
        <f t="shared" si="26"/>
        <v>102AM</v>
      </c>
      <c r="U117" s="35" t="str">
        <f t="shared" si="27"/>
        <v>102AMEW</v>
      </c>
      <c r="V117" s="35" t="str">
        <f t="shared" si="43"/>
        <v>0D</v>
      </c>
      <c r="W117" s="35" t="str">
        <f t="shared" si="36"/>
        <v>102AM0D214</v>
      </c>
      <c r="X117" s="388">
        <f t="shared" si="37"/>
        <v>0</v>
      </c>
      <c r="Y117" s="388">
        <f t="shared" si="38"/>
        <v>0</v>
      </c>
      <c r="Z117" s="280" t="str">
        <f t="shared" si="28"/>
        <v/>
      </c>
      <c r="AA117" s="280" t="str">
        <f t="shared" si="29"/>
        <v/>
      </c>
      <c r="AB117" s="389" t="str">
        <f t="shared" si="39"/>
        <v/>
      </c>
      <c r="AC117" s="389" t="str">
        <f t="shared" si="40"/>
        <v/>
      </c>
      <c r="AD117" s="390" t="str">
        <f t="shared" si="30"/>
        <v/>
      </c>
      <c r="AE117" s="282">
        <f t="shared" si="31"/>
        <v>0</v>
      </c>
      <c r="AF117" s="359">
        <f t="shared" si="32"/>
        <v>0</v>
      </c>
      <c r="AG117" s="280">
        <f t="shared" si="33"/>
        <v>3</v>
      </c>
      <c r="AH117" s="280">
        <f t="shared" si="34"/>
        <v>1</v>
      </c>
      <c r="AI117" s="280">
        <f>IF(ISBLANK(T117),AI116,IF(COUNTIF(T$2:T117,T117)&gt;1,AI116,1+MAX(AI116,0)))</f>
        <v>3</v>
      </c>
      <c r="AL117" s="391" t="str">
        <f t="shared" si="41"/>
        <v/>
      </c>
      <c r="AM117" s="391" t="str">
        <f t="shared" si="42"/>
        <v/>
      </c>
      <c r="AO117" s="310" t="str">
        <f t="shared" si="35"/>
        <v/>
      </c>
      <c r="AP117" s="310">
        <f>SUM(AO$1:AO117)</f>
        <v>0</v>
      </c>
      <c r="AQ117" s="310">
        <f>SUM(AK$2:AK117)</f>
        <v>0</v>
      </c>
      <c r="AR117" s="310">
        <f>COUNTA(AJ$2:AJ117)</f>
        <v>0</v>
      </c>
      <c r="AS117" s="312"/>
      <c r="AT117" s="312"/>
      <c r="AU117" s="312"/>
      <c r="AV117" s="312"/>
      <c r="AW117" s="312"/>
      <c r="AZ117">
        <v>0</v>
      </c>
      <c r="BA117">
        <v>0</v>
      </c>
    </row>
    <row r="118" spans="1:53" x14ac:dyDescent="0.25">
      <c r="A118">
        <v>102</v>
      </c>
      <c r="B118" t="s">
        <v>65</v>
      </c>
      <c r="C118" t="s">
        <v>861</v>
      </c>
      <c r="D118"/>
      <c r="E118">
        <v>2</v>
      </c>
      <c r="F118">
        <v>2</v>
      </c>
      <c r="G118">
        <v>1</v>
      </c>
      <c r="H118">
        <v>3</v>
      </c>
      <c r="I118">
        <v>0</v>
      </c>
      <c r="J118">
        <v>2</v>
      </c>
      <c r="K118">
        <v>0</v>
      </c>
      <c r="L118">
        <v>0</v>
      </c>
      <c r="M118" t="s">
        <v>863</v>
      </c>
      <c r="N118" s="42"/>
      <c r="O118" s="101">
        <f>IF(ISBLANK(C118),O117,IF(COUNTIF(C$2:C118,C118)&gt;1,O117,1+MAX(O117,0)))</f>
        <v>4</v>
      </c>
      <c r="P118" s="45">
        <f t="shared" si="22"/>
        <v>2</v>
      </c>
      <c r="Q118" s="33" t="str">
        <f t="shared" si="23"/>
        <v/>
      </c>
      <c r="R118" s="33">
        <f t="shared" si="24"/>
        <v>6</v>
      </c>
      <c r="S118" s="33" t="str">
        <f t="shared" si="25"/>
        <v>102_6</v>
      </c>
      <c r="T118" s="35" t="str">
        <f t="shared" si="26"/>
        <v>102AM</v>
      </c>
      <c r="U118" s="35" t="str">
        <f t="shared" si="27"/>
        <v>102AMNS</v>
      </c>
      <c r="V118" s="35" t="str">
        <f t="shared" si="43"/>
        <v>0D</v>
      </c>
      <c r="W118" s="35" t="str">
        <f t="shared" si="36"/>
        <v>102AM0D221</v>
      </c>
      <c r="X118" s="388">
        <f t="shared" si="37"/>
        <v>0</v>
      </c>
      <c r="Y118" s="388">
        <f t="shared" si="38"/>
        <v>0</v>
      </c>
      <c r="Z118" s="280" t="str">
        <f t="shared" si="28"/>
        <v/>
      </c>
      <c r="AA118" s="280" t="str">
        <f t="shared" si="29"/>
        <v/>
      </c>
      <c r="AB118" s="389" t="str">
        <f t="shared" si="39"/>
        <v/>
      </c>
      <c r="AC118" s="389" t="str">
        <f t="shared" si="40"/>
        <v/>
      </c>
      <c r="AD118" s="390" t="str">
        <f t="shared" si="30"/>
        <v/>
      </c>
      <c r="AE118" s="282">
        <f t="shared" si="31"/>
        <v>0</v>
      </c>
      <c r="AF118" s="359">
        <f t="shared" si="32"/>
        <v>0</v>
      </c>
      <c r="AG118" s="280">
        <f t="shared" si="33"/>
        <v>3</v>
      </c>
      <c r="AH118" s="280">
        <f t="shared" si="34"/>
        <v>1</v>
      </c>
      <c r="AI118" s="280">
        <f>IF(ISBLANK(T118),AI117,IF(COUNTIF(T$2:T118,T118)&gt;1,AI117,1+MAX(AI117,0)))</f>
        <v>3</v>
      </c>
      <c r="AL118" s="391" t="str">
        <f t="shared" si="41"/>
        <v/>
      </c>
      <c r="AM118" s="391" t="str">
        <f t="shared" si="42"/>
        <v/>
      </c>
      <c r="AO118" s="310" t="str">
        <f t="shared" si="35"/>
        <v/>
      </c>
      <c r="AP118" s="310">
        <f>SUM(AO$1:AO118)</f>
        <v>0</v>
      </c>
      <c r="AQ118" s="310">
        <f>SUM(AK$2:AK118)</f>
        <v>0</v>
      </c>
      <c r="AR118" s="310">
        <f>COUNTA(AJ$2:AJ118)</f>
        <v>0</v>
      </c>
      <c r="AS118" s="312"/>
      <c r="AT118" s="312"/>
      <c r="AU118" s="312"/>
      <c r="AV118" s="312"/>
      <c r="AW118" s="312"/>
      <c r="AZ118">
        <v>0</v>
      </c>
      <c r="BA118">
        <v>0</v>
      </c>
    </row>
    <row r="119" spans="1:53" x14ac:dyDescent="0.25">
      <c r="A119">
        <v>102</v>
      </c>
      <c r="B119" t="s">
        <v>65</v>
      </c>
      <c r="C119" t="s">
        <v>861</v>
      </c>
      <c r="D119"/>
      <c r="E119">
        <v>2</v>
      </c>
      <c r="F119">
        <v>2</v>
      </c>
      <c r="G119">
        <v>2</v>
      </c>
      <c r="H119">
        <v>4</v>
      </c>
      <c r="I119">
        <v>1</v>
      </c>
      <c r="J119">
        <v>2</v>
      </c>
      <c r="K119">
        <v>0</v>
      </c>
      <c r="L119">
        <v>0</v>
      </c>
      <c r="M119" t="s">
        <v>863</v>
      </c>
      <c r="N119" s="42"/>
      <c r="O119" s="101">
        <f>IF(ISBLANK(C119),O118,IF(COUNTIF(C$2:C119,C119)&gt;1,O118,1+MAX(O118,0)))</f>
        <v>4</v>
      </c>
      <c r="P119" s="45">
        <f t="shared" si="22"/>
        <v>2</v>
      </c>
      <c r="Q119" s="33" t="str">
        <f t="shared" si="23"/>
        <v/>
      </c>
      <c r="R119" s="33">
        <f t="shared" si="24"/>
        <v>6</v>
      </c>
      <c r="S119" s="33" t="str">
        <f t="shared" si="25"/>
        <v>102_6</v>
      </c>
      <c r="T119" s="35" t="str">
        <f t="shared" si="26"/>
        <v>102AM</v>
      </c>
      <c r="U119" s="35" t="str">
        <f t="shared" si="27"/>
        <v>102AMNS</v>
      </c>
      <c r="V119" s="35" t="str">
        <f t="shared" si="43"/>
        <v>0D</v>
      </c>
      <c r="W119" s="35" t="str">
        <f t="shared" si="36"/>
        <v>102AM0D222</v>
      </c>
      <c r="X119" s="388">
        <f t="shared" si="37"/>
        <v>0</v>
      </c>
      <c r="Y119" s="388">
        <f t="shared" si="38"/>
        <v>0</v>
      </c>
      <c r="Z119" s="280" t="str">
        <f t="shared" si="28"/>
        <v/>
      </c>
      <c r="AA119" s="280" t="str">
        <f t="shared" si="29"/>
        <v/>
      </c>
      <c r="AB119" s="389" t="str">
        <f t="shared" si="39"/>
        <v/>
      </c>
      <c r="AC119" s="389" t="str">
        <f t="shared" si="40"/>
        <v/>
      </c>
      <c r="AD119" s="390" t="str">
        <f t="shared" si="30"/>
        <v/>
      </c>
      <c r="AE119" s="282">
        <f t="shared" si="31"/>
        <v>1</v>
      </c>
      <c r="AF119" s="359">
        <f t="shared" si="32"/>
        <v>0</v>
      </c>
      <c r="AG119" s="280">
        <f t="shared" si="33"/>
        <v>3</v>
      </c>
      <c r="AH119" s="280">
        <f t="shared" si="34"/>
        <v>1</v>
      </c>
      <c r="AI119" s="280">
        <f>IF(ISBLANK(T119),AI118,IF(COUNTIF(T$2:T119,T119)&gt;1,AI118,1+MAX(AI118,0)))</f>
        <v>3</v>
      </c>
      <c r="AL119" s="391" t="str">
        <f t="shared" si="41"/>
        <v/>
      </c>
      <c r="AM119" s="391" t="str">
        <f t="shared" si="42"/>
        <v/>
      </c>
      <c r="AO119" s="310" t="str">
        <f t="shared" si="35"/>
        <v/>
      </c>
      <c r="AP119" s="310">
        <f>SUM(AO$1:AO119)</f>
        <v>0</v>
      </c>
      <c r="AQ119" s="310">
        <f>SUM(AK$2:AK119)</f>
        <v>0</v>
      </c>
      <c r="AR119" s="310">
        <f>COUNTA(AJ$2:AJ119)</f>
        <v>0</v>
      </c>
      <c r="AS119" s="312"/>
      <c r="AT119" s="312"/>
      <c r="AU119" s="312"/>
      <c r="AV119" s="312"/>
      <c r="AW119" s="312"/>
      <c r="AZ119">
        <v>0</v>
      </c>
      <c r="BA119">
        <v>0</v>
      </c>
    </row>
    <row r="120" spans="1:53" x14ac:dyDescent="0.25">
      <c r="A120">
        <v>102</v>
      </c>
      <c r="B120" t="s">
        <v>65</v>
      </c>
      <c r="C120" t="s">
        <v>861</v>
      </c>
      <c r="D120"/>
      <c r="E120">
        <v>2</v>
      </c>
      <c r="F120">
        <v>2</v>
      </c>
      <c r="G120">
        <v>3</v>
      </c>
      <c r="H120">
        <v>0</v>
      </c>
      <c r="I120">
        <v>0</v>
      </c>
      <c r="J120">
        <v>0</v>
      </c>
      <c r="K120">
        <v>0</v>
      </c>
      <c r="L120">
        <v>0</v>
      </c>
      <c r="M120" t="s">
        <v>863</v>
      </c>
      <c r="N120" s="42"/>
      <c r="O120" s="101">
        <f>IF(ISBLANK(C120),O119,IF(COUNTIF(C$2:C120,C120)&gt;1,O119,1+MAX(O119,0)))</f>
        <v>4</v>
      </c>
      <c r="P120" s="45">
        <f t="shared" si="22"/>
        <v>2</v>
      </c>
      <c r="Q120" s="33" t="str">
        <f t="shared" si="23"/>
        <v/>
      </c>
      <c r="R120" s="33">
        <f t="shared" si="24"/>
        <v>6</v>
      </c>
      <c r="S120" s="33" t="str">
        <f t="shared" si="25"/>
        <v>102_6</v>
      </c>
      <c r="T120" s="35" t="str">
        <f t="shared" si="26"/>
        <v>102AM</v>
      </c>
      <c r="U120" s="35" t="str">
        <f t="shared" si="27"/>
        <v>102AMEW</v>
      </c>
      <c r="V120" s="35" t="str">
        <f t="shared" si="43"/>
        <v>0D</v>
      </c>
      <c r="W120" s="35" t="str">
        <f t="shared" si="36"/>
        <v>102AM0D223</v>
      </c>
      <c r="X120" s="388">
        <f t="shared" si="37"/>
        <v>0</v>
      </c>
      <c r="Y120" s="388">
        <f t="shared" si="38"/>
        <v>0</v>
      </c>
      <c r="Z120" s="280" t="str">
        <f t="shared" si="28"/>
        <v/>
      </c>
      <c r="AA120" s="280" t="str">
        <f t="shared" si="29"/>
        <v/>
      </c>
      <c r="AB120" s="389" t="str">
        <f t="shared" si="39"/>
        <v/>
      </c>
      <c r="AC120" s="389" t="str">
        <f t="shared" si="40"/>
        <v/>
      </c>
      <c r="AD120" s="390" t="str">
        <f t="shared" si="30"/>
        <v/>
      </c>
      <c r="AE120" s="282">
        <f t="shared" si="31"/>
        <v>1</v>
      </c>
      <c r="AF120" s="359">
        <f t="shared" si="32"/>
        <v>0</v>
      </c>
      <c r="AG120" s="280">
        <f t="shared" si="33"/>
        <v>3</v>
      </c>
      <c r="AH120" s="280">
        <f t="shared" si="34"/>
        <v>1</v>
      </c>
      <c r="AI120" s="280">
        <f>IF(ISBLANK(T120),AI119,IF(COUNTIF(T$2:T120,T120)&gt;1,AI119,1+MAX(AI119,0)))</f>
        <v>3</v>
      </c>
      <c r="AL120" s="391" t="str">
        <f t="shared" si="41"/>
        <v/>
      </c>
      <c r="AM120" s="391" t="str">
        <f t="shared" si="42"/>
        <v/>
      </c>
      <c r="AO120" s="310" t="str">
        <f t="shared" si="35"/>
        <v/>
      </c>
      <c r="AP120" s="310">
        <f>SUM(AO$1:AO120)</f>
        <v>0</v>
      </c>
      <c r="AQ120" s="310">
        <f>SUM(AK$2:AK120)</f>
        <v>0</v>
      </c>
      <c r="AR120" s="310">
        <f>COUNTA(AJ$2:AJ120)</f>
        <v>0</v>
      </c>
      <c r="AS120" s="312"/>
      <c r="AT120" s="312"/>
      <c r="AU120" s="312"/>
      <c r="AV120" s="312"/>
      <c r="AW120" s="312"/>
      <c r="AZ120">
        <v>0</v>
      </c>
      <c r="BA120">
        <v>0</v>
      </c>
    </row>
    <row r="121" spans="1:53" x14ac:dyDescent="0.25">
      <c r="A121">
        <v>102</v>
      </c>
      <c r="B121" t="s">
        <v>65</v>
      </c>
      <c r="C121" t="s">
        <v>861</v>
      </c>
      <c r="D121"/>
      <c r="E121">
        <v>2</v>
      </c>
      <c r="F121">
        <v>2</v>
      </c>
      <c r="G121">
        <v>4</v>
      </c>
      <c r="H121">
        <v>0</v>
      </c>
      <c r="I121">
        <v>0</v>
      </c>
      <c r="J121">
        <v>0</v>
      </c>
      <c r="K121">
        <v>0</v>
      </c>
      <c r="L121">
        <v>0</v>
      </c>
      <c r="M121" t="s">
        <v>863</v>
      </c>
      <c r="N121" s="42"/>
      <c r="O121" s="101">
        <f>IF(ISBLANK(C121),O120,IF(COUNTIF(C$2:C121,C121)&gt;1,O120,1+MAX(O120,0)))</f>
        <v>4</v>
      </c>
      <c r="P121" s="45">
        <f t="shared" si="22"/>
        <v>2</v>
      </c>
      <c r="Q121" s="33" t="str">
        <f t="shared" si="23"/>
        <v/>
      </c>
      <c r="R121" s="33">
        <f t="shared" si="24"/>
        <v>6</v>
      </c>
      <c r="S121" s="33" t="str">
        <f t="shared" si="25"/>
        <v>102_6</v>
      </c>
      <c r="T121" s="35" t="str">
        <f t="shared" si="26"/>
        <v>102AM</v>
      </c>
      <c r="U121" s="35" t="str">
        <f t="shared" si="27"/>
        <v>102AMEW</v>
      </c>
      <c r="V121" s="35" t="str">
        <f t="shared" si="43"/>
        <v>0D</v>
      </c>
      <c r="W121" s="35" t="str">
        <f t="shared" si="36"/>
        <v>102AM0D224</v>
      </c>
      <c r="X121" s="388">
        <f t="shared" si="37"/>
        <v>0</v>
      </c>
      <c r="Y121" s="388">
        <f t="shared" si="38"/>
        <v>0</v>
      </c>
      <c r="Z121" s="280" t="str">
        <f t="shared" si="28"/>
        <v/>
      </c>
      <c r="AA121" s="280" t="str">
        <f t="shared" si="29"/>
        <v/>
      </c>
      <c r="AB121" s="389" t="str">
        <f t="shared" si="39"/>
        <v/>
      </c>
      <c r="AC121" s="389" t="str">
        <f t="shared" si="40"/>
        <v/>
      </c>
      <c r="AD121" s="390" t="str">
        <f t="shared" si="30"/>
        <v/>
      </c>
      <c r="AE121" s="282">
        <f t="shared" si="31"/>
        <v>0</v>
      </c>
      <c r="AF121" s="359">
        <f t="shared" si="32"/>
        <v>0</v>
      </c>
      <c r="AG121" s="280">
        <f t="shared" si="33"/>
        <v>3</v>
      </c>
      <c r="AH121" s="280">
        <f t="shared" si="34"/>
        <v>1</v>
      </c>
      <c r="AI121" s="280">
        <f>IF(ISBLANK(T121),AI120,IF(COUNTIF(T$2:T121,T121)&gt;1,AI120,1+MAX(AI120,0)))</f>
        <v>3</v>
      </c>
      <c r="AL121" s="391" t="str">
        <f t="shared" si="41"/>
        <v/>
      </c>
      <c r="AM121" s="391" t="str">
        <f t="shared" si="42"/>
        <v/>
      </c>
      <c r="AO121" s="310" t="str">
        <f t="shared" si="35"/>
        <v/>
      </c>
      <c r="AP121" s="310">
        <f>SUM(AO$1:AO121)</f>
        <v>0</v>
      </c>
      <c r="AQ121" s="310">
        <f>SUM(AK$2:AK121)</f>
        <v>0</v>
      </c>
      <c r="AR121" s="310">
        <f>COUNTA(AJ$2:AJ121)</f>
        <v>0</v>
      </c>
      <c r="AS121" s="312"/>
      <c r="AT121" s="312"/>
      <c r="AU121" s="312"/>
      <c r="AV121" s="312"/>
      <c r="AW121" s="312"/>
      <c r="AZ121">
        <v>0</v>
      </c>
      <c r="BA121">
        <v>0</v>
      </c>
    </row>
    <row r="122" spans="1:53" x14ac:dyDescent="0.25">
      <c r="A122">
        <v>102</v>
      </c>
      <c r="B122" t="s">
        <v>65</v>
      </c>
      <c r="C122" t="s">
        <v>861</v>
      </c>
      <c r="D122"/>
      <c r="E122">
        <v>2</v>
      </c>
      <c r="F122">
        <v>3</v>
      </c>
      <c r="G122">
        <v>1</v>
      </c>
      <c r="H122">
        <v>3</v>
      </c>
      <c r="I122">
        <v>1</v>
      </c>
      <c r="J122">
        <v>2</v>
      </c>
      <c r="K122">
        <v>0</v>
      </c>
      <c r="L122">
        <v>1</v>
      </c>
      <c r="M122" t="s">
        <v>863</v>
      </c>
      <c r="N122" s="42"/>
      <c r="O122" s="101">
        <f>IF(ISBLANK(C122),O121,IF(COUNTIF(C$2:C122,C122)&gt;1,O121,1+MAX(O121,0)))</f>
        <v>4</v>
      </c>
      <c r="P122" s="45">
        <f t="shared" si="22"/>
        <v>2</v>
      </c>
      <c r="Q122" s="33" t="str">
        <f t="shared" si="23"/>
        <v/>
      </c>
      <c r="R122" s="33">
        <f t="shared" si="24"/>
        <v>7</v>
      </c>
      <c r="S122" s="33" t="str">
        <f t="shared" si="25"/>
        <v>102_7</v>
      </c>
      <c r="T122" s="35" t="str">
        <f t="shared" si="26"/>
        <v>102AM</v>
      </c>
      <c r="U122" s="35" t="str">
        <f t="shared" si="27"/>
        <v>102AMNS</v>
      </c>
      <c r="V122" s="35" t="str">
        <f t="shared" si="43"/>
        <v>0D</v>
      </c>
      <c r="W122" s="35" t="str">
        <f t="shared" si="36"/>
        <v>102AM0D231</v>
      </c>
      <c r="X122" s="388">
        <f t="shared" si="37"/>
        <v>0</v>
      </c>
      <c r="Y122" s="388">
        <f t="shared" si="38"/>
        <v>1</v>
      </c>
      <c r="Z122" s="280" t="str">
        <f t="shared" si="28"/>
        <v/>
      </c>
      <c r="AA122" s="280" t="str">
        <f t="shared" si="29"/>
        <v/>
      </c>
      <c r="AB122" s="389" t="str">
        <f t="shared" si="39"/>
        <v/>
      </c>
      <c r="AC122" s="389" t="str">
        <f t="shared" si="40"/>
        <v/>
      </c>
      <c r="AD122" s="390" t="str">
        <f t="shared" si="30"/>
        <v/>
      </c>
      <c r="AE122" s="282">
        <f t="shared" si="31"/>
        <v>0</v>
      </c>
      <c r="AF122" s="359">
        <f t="shared" si="32"/>
        <v>0</v>
      </c>
      <c r="AG122" s="280">
        <f t="shared" si="33"/>
        <v>3</v>
      </c>
      <c r="AH122" s="280">
        <f t="shared" si="34"/>
        <v>1</v>
      </c>
      <c r="AI122" s="280">
        <f>IF(ISBLANK(T122),AI121,IF(COUNTIF(T$2:T122,T122)&gt;1,AI121,1+MAX(AI121,0)))</f>
        <v>3</v>
      </c>
      <c r="AL122" s="391" t="str">
        <f t="shared" si="41"/>
        <v/>
      </c>
      <c r="AM122" s="391" t="str">
        <f t="shared" si="42"/>
        <v/>
      </c>
      <c r="AO122" s="310" t="str">
        <f t="shared" si="35"/>
        <v/>
      </c>
      <c r="AP122" s="310">
        <f>SUM(AO$1:AO122)</f>
        <v>0</v>
      </c>
      <c r="AQ122" s="310">
        <f>SUM(AK$2:AK122)</f>
        <v>0</v>
      </c>
      <c r="AR122" s="310">
        <f>COUNTA(AJ$2:AJ122)</f>
        <v>0</v>
      </c>
      <c r="AS122" s="312"/>
      <c r="AT122" s="312"/>
      <c r="AU122" s="312"/>
      <c r="AV122" s="312"/>
      <c r="AW122" s="312"/>
      <c r="AZ122">
        <v>0</v>
      </c>
      <c r="BA122">
        <v>1</v>
      </c>
    </row>
    <row r="123" spans="1:53" x14ac:dyDescent="0.25">
      <c r="A123">
        <v>102</v>
      </c>
      <c r="B123" t="s">
        <v>65</v>
      </c>
      <c r="C123" t="s">
        <v>861</v>
      </c>
      <c r="D123"/>
      <c r="E123">
        <v>2</v>
      </c>
      <c r="F123">
        <v>3</v>
      </c>
      <c r="G123">
        <v>2</v>
      </c>
      <c r="H123">
        <v>10</v>
      </c>
      <c r="I123">
        <v>0</v>
      </c>
      <c r="J123">
        <v>4</v>
      </c>
      <c r="K123">
        <v>0</v>
      </c>
      <c r="L123">
        <v>1</v>
      </c>
      <c r="M123" t="s">
        <v>863</v>
      </c>
      <c r="N123" s="42"/>
      <c r="O123" s="101">
        <f>IF(ISBLANK(C123),O122,IF(COUNTIF(C$2:C123,C123)&gt;1,O122,1+MAX(O122,0)))</f>
        <v>4</v>
      </c>
      <c r="P123" s="45">
        <f t="shared" si="22"/>
        <v>2</v>
      </c>
      <c r="Q123" s="33" t="str">
        <f t="shared" si="23"/>
        <v/>
      </c>
      <c r="R123" s="33">
        <f t="shared" si="24"/>
        <v>7</v>
      </c>
      <c r="S123" s="33" t="str">
        <f t="shared" si="25"/>
        <v>102_7</v>
      </c>
      <c r="T123" s="35" t="str">
        <f t="shared" si="26"/>
        <v>102AM</v>
      </c>
      <c r="U123" s="35" t="str">
        <f t="shared" si="27"/>
        <v>102AMNS</v>
      </c>
      <c r="V123" s="35" t="str">
        <f t="shared" si="43"/>
        <v>0D</v>
      </c>
      <c r="W123" s="35" t="str">
        <f t="shared" si="36"/>
        <v>102AM0D232</v>
      </c>
      <c r="X123" s="388">
        <f t="shared" si="37"/>
        <v>0</v>
      </c>
      <c r="Y123" s="388">
        <f t="shared" si="38"/>
        <v>1</v>
      </c>
      <c r="Z123" s="280" t="str">
        <f t="shared" si="28"/>
        <v/>
      </c>
      <c r="AA123" s="280" t="str">
        <f t="shared" si="29"/>
        <v/>
      </c>
      <c r="AB123" s="389" t="str">
        <f t="shared" si="39"/>
        <v/>
      </c>
      <c r="AC123" s="389" t="str">
        <f t="shared" si="40"/>
        <v/>
      </c>
      <c r="AD123" s="390" t="str">
        <f t="shared" si="30"/>
        <v/>
      </c>
      <c r="AE123" s="282">
        <f t="shared" si="31"/>
        <v>1</v>
      </c>
      <c r="AF123" s="359">
        <f t="shared" si="32"/>
        <v>0</v>
      </c>
      <c r="AG123" s="280">
        <f t="shared" si="33"/>
        <v>3</v>
      </c>
      <c r="AH123" s="280">
        <f t="shared" si="34"/>
        <v>1</v>
      </c>
      <c r="AI123" s="280">
        <f>IF(ISBLANK(T123),AI122,IF(COUNTIF(T$2:T123,T123)&gt;1,AI122,1+MAX(AI122,0)))</f>
        <v>3</v>
      </c>
      <c r="AL123" s="391" t="str">
        <f t="shared" si="41"/>
        <v/>
      </c>
      <c r="AM123" s="391" t="str">
        <f t="shared" si="42"/>
        <v/>
      </c>
      <c r="AO123" s="310" t="str">
        <f t="shared" si="35"/>
        <v/>
      </c>
      <c r="AP123" s="310">
        <f>SUM(AO$1:AO123)</f>
        <v>0</v>
      </c>
      <c r="AQ123" s="310">
        <f>SUM(AK$2:AK123)</f>
        <v>0</v>
      </c>
      <c r="AR123" s="310">
        <f>COUNTA(AJ$2:AJ123)</f>
        <v>0</v>
      </c>
      <c r="AS123" s="312"/>
      <c r="AT123" s="312"/>
      <c r="AU123" s="312"/>
      <c r="AV123" s="312"/>
      <c r="AW123" s="312"/>
      <c r="AZ123">
        <v>0</v>
      </c>
      <c r="BA123">
        <v>1</v>
      </c>
    </row>
    <row r="124" spans="1:53" x14ac:dyDescent="0.25">
      <c r="A124">
        <v>102</v>
      </c>
      <c r="B124" t="s">
        <v>65</v>
      </c>
      <c r="C124" t="s">
        <v>861</v>
      </c>
      <c r="D124"/>
      <c r="E124">
        <v>2</v>
      </c>
      <c r="F124">
        <v>3</v>
      </c>
      <c r="G124">
        <v>3</v>
      </c>
      <c r="H124">
        <v>0</v>
      </c>
      <c r="I124">
        <v>0</v>
      </c>
      <c r="J124">
        <v>0</v>
      </c>
      <c r="K124">
        <v>0</v>
      </c>
      <c r="L124">
        <v>0</v>
      </c>
      <c r="M124" t="s">
        <v>863</v>
      </c>
      <c r="N124" s="42"/>
      <c r="O124" s="101">
        <f>IF(ISBLANK(C124),O123,IF(COUNTIF(C$2:C124,C124)&gt;1,O123,1+MAX(O123,0)))</f>
        <v>4</v>
      </c>
      <c r="P124" s="45">
        <f t="shared" si="22"/>
        <v>2</v>
      </c>
      <c r="Q124" s="33" t="str">
        <f t="shared" si="23"/>
        <v/>
      </c>
      <c r="R124" s="33">
        <f t="shared" si="24"/>
        <v>7</v>
      </c>
      <c r="S124" s="33" t="str">
        <f t="shared" si="25"/>
        <v>102_7</v>
      </c>
      <c r="T124" s="35" t="str">
        <f t="shared" si="26"/>
        <v>102AM</v>
      </c>
      <c r="U124" s="35" t="str">
        <f t="shared" si="27"/>
        <v>102AMEW</v>
      </c>
      <c r="V124" s="35" t="str">
        <f t="shared" si="43"/>
        <v>0D</v>
      </c>
      <c r="W124" s="35" t="str">
        <f t="shared" si="36"/>
        <v>102AM0D233</v>
      </c>
      <c r="X124" s="388">
        <f t="shared" si="37"/>
        <v>0</v>
      </c>
      <c r="Y124" s="388">
        <f t="shared" si="38"/>
        <v>0</v>
      </c>
      <c r="Z124" s="280" t="str">
        <f t="shared" si="28"/>
        <v/>
      </c>
      <c r="AA124" s="280" t="str">
        <f t="shared" si="29"/>
        <v/>
      </c>
      <c r="AB124" s="389" t="str">
        <f t="shared" si="39"/>
        <v/>
      </c>
      <c r="AC124" s="389" t="str">
        <f t="shared" si="40"/>
        <v/>
      </c>
      <c r="AD124" s="390" t="str">
        <f t="shared" si="30"/>
        <v/>
      </c>
      <c r="AE124" s="282">
        <f t="shared" si="31"/>
        <v>1</v>
      </c>
      <c r="AF124" s="359">
        <f t="shared" si="32"/>
        <v>0</v>
      </c>
      <c r="AG124" s="280">
        <f t="shared" si="33"/>
        <v>3</v>
      </c>
      <c r="AH124" s="280">
        <f t="shared" si="34"/>
        <v>1</v>
      </c>
      <c r="AI124" s="280">
        <f>IF(ISBLANK(T124),AI123,IF(COUNTIF(T$2:T124,T124)&gt;1,AI123,1+MAX(AI123,0)))</f>
        <v>3</v>
      </c>
      <c r="AL124" s="391" t="str">
        <f t="shared" si="41"/>
        <v/>
      </c>
      <c r="AM124" s="391" t="str">
        <f t="shared" si="42"/>
        <v/>
      </c>
      <c r="AO124" s="310" t="str">
        <f t="shared" si="35"/>
        <v/>
      </c>
      <c r="AP124" s="310">
        <f>SUM(AO$1:AO124)</f>
        <v>0</v>
      </c>
      <c r="AQ124" s="310">
        <f>SUM(AK$2:AK124)</f>
        <v>0</v>
      </c>
      <c r="AR124" s="310">
        <f>COUNTA(AJ$2:AJ124)</f>
        <v>0</v>
      </c>
      <c r="AS124" s="312"/>
      <c r="AT124" s="312"/>
      <c r="AU124" s="312"/>
      <c r="AV124" s="312"/>
      <c r="AW124" s="312"/>
      <c r="AZ124">
        <v>0</v>
      </c>
      <c r="BA124">
        <v>0</v>
      </c>
    </row>
    <row r="125" spans="1:53" x14ac:dyDescent="0.25">
      <c r="A125">
        <v>102</v>
      </c>
      <c r="B125" t="s">
        <v>65</v>
      </c>
      <c r="C125" t="s">
        <v>861</v>
      </c>
      <c r="D125"/>
      <c r="E125">
        <v>2</v>
      </c>
      <c r="F125">
        <v>3</v>
      </c>
      <c r="G125">
        <v>4</v>
      </c>
      <c r="H125">
        <v>0</v>
      </c>
      <c r="I125">
        <v>0</v>
      </c>
      <c r="J125">
        <v>0</v>
      </c>
      <c r="K125">
        <v>0</v>
      </c>
      <c r="L125">
        <v>0</v>
      </c>
      <c r="M125" t="s">
        <v>863</v>
      </c>
      <c r="N125" s="42"/>
      <c r="O125" s="101">
        <f>IF(ISBLANK(C125),O124,IF(COUNTIF(C$2:C125,C125)&gt;1,O124,1+MAX(O124,0)))</f>
        <v>4</v>
      </c>
      <c r="P125" s="45">
        <f t="shared" si="22"/>
        <v>2</v>
      </c>
      <c r="Q125" s="33" t="str">
        <f t="shared" si="23"/>
        <v/>
      </c>
      <c r="R125" s="33">
        <f t="shared" si="24"/>
        <v>7</v>
      </c>
      <c r="S125" s="33" t="str">
        <f t="shared" si="25"/>
        <v>102_7</v>
      </c>
      <c r="T125" s="35" t="str">
        <f t="shared" si="26"/>
        <v>102AM</v>
      </c>
      <c r="U125" s="35" t="str">
        <f t="shared" si="27"/>
        <v>102AMEW</v>
      </c>
      <c r="V125" s="35" t="str">
        <f t="shared" si="43"/>
        <v>0D</v>
      </c>
      <c r="W125" s="35" t="str">
        <f t="shared" si="36"/>
        <v>102AM0D234</v>
      </c>
      <c r="X125" s="388">
        <f t="shared" si="37"/>
        <v>0</v>
      </c>
      <c r="Y125" s="388">
        <f t="shared" si="38"/>
        <v>0</v>
      </c>
      <c r="Z125" s="280" t="str">
        <f t="shared" si="28"/>
        <v/>
      </c>
      <c r="AA125" s="280" t="str">
        <f t="shared" si="29"/>
        <v/>
      </c>
      <c r="AB125" s="389" t="str">
        <f t="shared" si="39"/>
        <v/>
      </c>
      <c r="AC125" s="389" t="str">
        <f t="shared" si="40"/>
        <v/>
      </c>
      <c r="AD125" s="390" t="str">
        <f t="shared" si="30"/>
        <v/>
      </c>
      <c r="AE125" s="282">
        <f t="shared" si="31"/>
        <v>0</v>
      </c>
      <c r="AF125" s="359">
        <f t="shared" si="32"/>
        <v>0</v>
      </c>
      <c r="AG125" s="280">
        <f t="shared" si="33"/>
        <v>3</v>
      </c>
      <c r="AH125" s="280">
        <f t="shared" si="34"/>
        <v>1</v>
      </c>
      <c r="AI125" s="280">
        <f>IF(ISBLANK(T125),AI124,IF(COUNTIF(T$2:T125,T125)&gt;1,AI124,1+MAX(AI124,0)))</f>
        <v>3</v>
      </c>
      <c r="AL125" s="391" t="str">
        <f t="shared" si="41"/>
        <v/>
      </c>
      <c r="AM125" s="391" t="str">
        <f t="shared" si="42"/>
        <v/>
      </c>
      <c r="AO125" s="310" t="str">
        <f t="shared" si="35"/>
        <v/>
      </c>
      <c r="AP125" s="310">
        <f>SUM(AO$1:AO125)</f>
        <v>0</v>
      </c>
      <c r="AQ125" s="310">
        <f>SUM(AK$2:AK125)</f>
        <v>0</v>
      </c>
      <c r="AR125" s="310">
        <f>COUNTA(AJ$2:AJ125)</f>
        <v>0</v>
      </c>
      <c r="AS125" s="312"/>
      <c r="AT125" s="312"/>
      <c r="AU125" s="312"/>
      <c r="AV125" s="312"/>
      <c r="AW125" s="312"/>
      <c r="AZ125">
        <v>0</v>
      </c>
      <c r="BA125">
        <v>0</v>
      </c>
    </row>
    <row r="126" spans="1:53" x14ac:dyDescent="0.25">
      <c r="A126">
        <v>102</v>
      </c>
      <c r="B126" t="s">
        <v>65</v>
      </c>
      <c r="C126" t="s">
        <v>861</v>
      </c>
      <c r="D126"/>
      <c r="E126">
        <v>2</v>
      </c>
      <c r="F126">
        <v>4</v>
      </c>
      <c r="G126">
        <v>1</v>
      </c>
      <c r="H126">
        <v>0</v>
      </c>
      <c r="I126">
        <v>0</v>
      </c>
      <c r="J126">
        <v>0</v>
      </c>
      <c r="K126">
        <v>0</v>
      </c>
      <c r="L126">
        <v>0</v>
      </c>
      <c r="M126" t="s">
        <v>863</v>
      </c>
      <c r="N126" s="42"/>
      <c r="O126" s="101">
        <f>IF(ISBLANK(C126),O125,IF(COUNTIF(C$2:C126,C126)&gt;1,O125,1+MAX(O125,0)))</f>
        <v>4</v>
      </c>
      <c r="P126" s="45">
        <f t="shared" si="22"/>
        <v>2</v>
      </c>
      <c r="Q126" s="33" t="str">
        <f t="shared" si="23"/>
        <v/>
      </c>
      <c r="R126" s="33">
        <f t="shared" si="24"/>
        <v>8</v>
      </c>
      <c r="S126" s="33" t="str">
        <f t="shared" si="25"/>
        <v>102_8</v>
      </c>
      <c r="T126" s="35" t="str">
        <f t="shared" si="26"/>
        <v>102AM</v>
      </c>
      <c r="U126" s="35" t="str">
        <f t="shared" si="27"/>
        <v>102AMNS</v>
      </c>
      <c r="V126" s="35" t="str">
        <f t="shared" si="43"/>
        <v>0D</v>
      </c>
      <c r="W126" s="35" t="str">
        <f t="shared" si="36"/>
        <v>102AM0D241</v>
      </c>
      <c r="X126" s="388">
        <f t="shared" si="37"/>
        <v>0</v>
      </c>
      <c r="Y126" s="388">
        <f t="shared" si="38"/>
        <v>0</v>
      </c>
      <c r="Z126" s="280" t="str">
        <f t="shared" si="28"/>
        <v/>
      </c>
      <c r="AA126" s="280" t="str">
        <f t="shared" si="29"/>
        <v/>
      </c>
      <c r="AB126" s="389" t="str">
        <f t="shared" si="39"/>
        <v/>
      </c>
      <c r="AC126" s="389" t="str">
        <f t="shared" si="40"/>
        <v/>
      </c>
      <c r="AD126" s="390" t="str">
        <f t="shared" si="30"/>
        <v/>
      </c>
      <c r="AE126" s="282">
        <f t="shared" si="31"/>
        <v>0</v>
      </c>
      <c r="AF126" s="359">
        <f t="shared" si="32"/>
        <v>0</v>
      </c>
      <c r="AG126" s="280">
        <f t="shared" si="33"/>
        <v>3</v>
      </c>
      <c r="AH126" s="280">
        <f t="shared" si="34"/>
        <v>1</v>
      </c>
      <c r="AI126" s="280">
        <f>IF(ISBLANK(T126),AI125,IF(COUNTIF(T$2:T126,T126)&gt;1,AI125,1+MAX(AI125,0)))</f>
        <v>3</v>
      </c>
      <c r="AL126" s="391" t="str">
        <f t="shared" si="41"/>
        <v/>
      </c>
      <c r="AM126" s="391" t="str">
        <f t="shared" si="42"/>
        <v/>
      </c>
      <c r="AO126" s="310" t="str">
        <f t="shared" si="35"/>
        <v/>
      </c>
      <c r="AP126" s="310">
        <f>SUM(AO$1:AO126)</f>
        <v>0</v>
      </c>
      <c r="AQ126" s="310">
        <f>SUM(AK$2:AK126)</f>
        <v>0</v>
      </c>
      <c r="AR126" s="310">
        <f>COUNTA(AJ$2:AJ126)</f>
        <v>0</v>
      </c>
      <c r="AS126" s="312"/>
      <c r="AT126" s="312"/>
      <c r="AU126" s="312"/>
      <c r="AV126" s="312"/>
      <c r="AW126" s="312"/>
      <c r="AZ126">
        <v>0</v>
      </c>
      <c r="BA126">
        <v>0</v>
      </c>
    </row>
    <row r="127" spans="1:53" x14ac:dyDescent="0.25">
      <c r="A127">
        <v>102</v>
      </c>
      <c r="B127" t="s">
        <v>65</v>
      </c>
      <c r="C127" t="s">
        <v>861</v>
      </c>
      <c r="D127"/>
      <c r="E127">
        <v>2</v>
      </c>
      <c r="F127">
        <v>4</v>
      </c>
      <c r="G127">
        <v>2</v>
      </c>
      <c r="H127">
        <v>5</v>
      </c>
      <c r="I127">
        <v>0</v>
      </c>
      <c r="J127">
        <v>2</v>
      </c>
      <c r="K127">
        <v>1</v>
      </c>
      <c r="L127">
        <v>1</v>
      </c>
      <c r="M127" t="s">
        <v>863</v>
      </c>
      <c r="N127" s="42"/>
      <c r="O127" s="101">
        <f>IF(ISBLANK(C127),O126,IF(COUNTIF(C$2:C127,C127)&gt;1,O126,1+MAX(O126,0)))</f>
        <v>4</v>
      </c>
      <c r="P127" s="45">
        <f t="shared" si="22"/>
        <v>2</v>
      </c>
      <c r="Q127" s="33" t="str">
        <f t="shared" si="23"/>
        <v/>
      </c>
      <c r="R127" s="33">
        <f t="shared" si="24"/>
        <v>8</v>
      </c>
      <c r="S127" s="33" t="str">
        <f t="shared" si="25"/>
        <v>102_8</v>
      </c>
      <c r="T127" s="35" t="str">
        <f t="shared" si="26"/>
        <v>102AM</v>
      </c>
      <c r="U127" s="35" t="str">
        <f t="shared" si="27"/>
        <v>102AMNS</v>
      </c>
      <c r="V127" s="35" t="str">
        <f t="shared" si="43"/>
        <v>0D</v>
      </c>
      <c r="W127" s="35" t="str">
        <f t="shared" si="36"/>
        <v>102AM0D242</v>
      </c>
      <c r="X127" s="388">
        <f t="shared" si="37"/>
        <v>1</v>
      </c>
      <c r="Y127" s="388">
        <f t="shared" si="38"/>
        <v>1</v>
      </c>
      <c r="Z127" s="280" t="str">
        <f t="shared" si="28"/>
        <v/>
      </c>
      <c r="AA127" s="280" t="str">
        <f t="shared" si="29"/>
        <v/>
      </c>
      <c r="AB127" s="389" t="str">
        <f t="shared" si="39"/>
        <v/>
      </c>
      <c r="AC127" s="389" t="str">
        <f t="shared" si="40"/>
        <v/>
      </c>
      <c r="AD127" s="390" t="str">
        <f t="shared" si="30"/>
        <v/>
      </c>
      <c r="AE127" s="282">
        <f t="shared" si="31"/>
        <v>1</v>
      </c>
      <c r="AF127" s="359">
        <f t="shared" si="32"/>
        <v>0</v>
      </c>
      <c r="AG127" s="280">
        <f t="shared" si="33"/>
        <v>3</v>
      </c>
      <c r="AH127" s="280">
        <f t="shared" si="34"/>
        <v>1</v>
      </c>
      <c r="AI127" s="280">
        <f>IF(ISBLANK(T127),AI126,IF(COUNTIF(T$2:T127,T127)&gt;1,AI126,1+MAX(AI126,0)))</f>
        <v>3</v>
      </c>
      <c r="AL127" s="391" t="str">
        <f t="shared" si="41"/>
        <v/>
      </c>
      <c r="AM127" s="391" t="str">
        <f t="shared" si="42"/>
        <v/>
      </c>
      <c r="AO127" s="310" t="str">
        <f t="shared" si="35"/>
        <v/>
      </c>
      <c r="AP127" s="310">
        <f>SUM(AO$1:AO127)</f>
        <v>0</v>
      </c>
      <c r="AQ127" s="310">
        <f>SUM(AK$2:AK127)</f>
        <v>0</v>
      </c>
      <c r="AR127" s="310">
        <f>COUNTA(AJ$2:AJ127)</f>
        <v>0</v>
      </c>
      <c r="AS127" s="312"/>
      <c r="AT127" s="312"/>
      <c r="AU127" s="312"/>
      <c r="AV127" s="312"/>
      <c r="AW127" s="312"/>
      <c r="AZ127">
        <v>1</v>
      </c>
      <c r="BA127">
        <v>1</v>
      </c>
    </row>
    <row r="128" spans="1:53" x14ac:dyDescent="0.25">
      <c r="A128">
        <v>102</v>
      </c>
      <c r="B128" t="s">
        <v>65</v>
      </c>
      <c r="C128" t="s">
        <v>861</v>
      </c>
      <c r="D128"/>
      <c r="E128">
        <v>2</v>
      </c>
      <c r="F128">
        <v>4</v>
      </c>
      <c r="G128">
        <v>3</v>
      </c>
      <c r="H128">
        <v>0</v>
      </c>
      <c r="I128">
        <v>0</v>
      </c>
      <c r="J128">
        <v>0</v>
      </c>
      <c r="K128">
        <v>0</v>
      </c>
      <c r="L128">
        <v>0</v>
      </c>
      <c r="M128" t="s">
        <v>863</v>
      </c>
      <c r="N128" s="42"/>
      <c r="O128" s="101">
        <f>IF(ISBLANK(C128),O127,IF(COUNTIF(C$2:C128,C128)&gt;1,O127,1+MAX(O127,0)))</f>
        <v>4</v>
      </c>
      <c r="P128" s="45">
        <f t="shared" si="22"/>
        <v>2</v>
      </c>
      <c r="Q128" s="33" t="str">
        <f t="shared" si="23"/>
        <v/>
      </c>
      <c r="R128" s="33">
        <f t="shared" si="24"/>
        <v>8</v>
      </c>
      <c r="S128" s="33" t="str">
        <f t="shared" si="25"/>
        <v>102_8</v>
      </c>
      <c r="T128" s="35" t="str">
        <f t="shared" si="26"/>
        <v>102AM</v>
      </c>
      <c r="U128" s="35" t="str">
        <f t="shared" si="27"/>
        <v>102AMEW</v>
      </c>
      <c r="V128" s="35" t="str">
        <f t="shared" si="43"/>
        <v>0D</v>
      </c>
      <c r="W128" s="35" t="str">
        <f t="shared" si="36"/>
        <v>102AM0D243</v>
      </c>
      <c r="X128" s="388">
        <f t="shared" si="37"/>
        <v>0</v>
      </c>
      <c r="Y128" s="388">
        <f t="shared" si="38"/>
        <v>0</v>
      </c>
      <c r="Z128" s="280" t="str">
        <f t="shared" si="28"/>
        <v/>
      </c>
      <c r="AA128" s="280" t="str">
        <f t="shared" si="29"/>
        <v/>
      </c>
      <c r="AB128" s="389" t="str">
        <f t="shared" si="39"/>
        <v/>
      </c>
      <c r="AC128" s="389" t="str">
        <f t="shared" si="40"/>
        <v/>
      </c>
      <c r="AD128" s="390" t="str">
        <f t="shared" si="30"/>
        <v/>
      </c>
      <c r="AE128" s="282">
        <f t="shared" si="31"/>
        <v>1</v>
      </c>
      <c r="AF128" s="359">
        <f t="shared" si="32"/>
        <v>0</v>
      </c>
      <c r="AG128" s="280">
        <f t="shared" si="33"/>
        <v>3</v>
      </c>
      <c r="AH128" s="280">
        <f t="shared" si="34"/>
        <v>1</v>
      </c>
      <c r="AI128" s="280">
        <f>IF(ISBLANK(T128),AI127,IF(COUNTIF(T$2:T128,T128)&gt;1,AI127,1+MAX(AI127,0)))</f>
        <v>3</v>
      </c>
      <c r="AL128" s="391" t="str">
        <f t="shared" si="41"/>
        <v/>
      </c>
      <c r="AM128" s="391" t="str">
        <f t="shared" si="42"/>
        <v/>
      </c>
      <c r="AO128" s="310" t="str">
        <f t="shared" si="35"/>
        <v/>
      </c>
      <c r="AP128" s="310">
        <f>SUM(AO$1:AO128)</f>
        <v>0</v>
      </c>
      <c r="AQ128" s="310">
        <f>SUM(AK$2:AK128)</f>
        <v>0</v>
      </c>
      <c r="AR128" s="310">
        <f>COUNTA(AJ$2:AJ128)</f>
        <v>0</v>
      </c>
      <c r="AS128" s="312"/>
      <c r="AT128" s="312"/>
      <c r="AU128" s="312"/>
      <c r="AV128" s="312"/>
      <c r="AW128" s="312"/>
      <c r="AZ128">
        <v>0</v>
      </c>
      <c r="BA128">
        <v>0</v>
      </c>
    </row>
    <row r="129" spans="1:53" x14ac:dyDescent="0.25">
      <c r="A129">
        <v>102</v>
      </c>
      <c r="B129" t="s">
        <v>65</v>
      </c>
      <c r="C129" t="s">
        <v>861</v>
      </c>
      <c r="D129"/>
      <c r="E129">
        <v>2</v>
      </c>
      <c r="F129">
        <v>4</v>
      </c>
      <c r="G129">
        <v>4</v>
      </c>
      <c r="H129">
        <v>0</v>
      </c>
      <c r="I129">
        <v>0</v>
      </c>
      <c r="J129">
        <v>0</v>
      </c>
      <c r="K129">
        <v>0</v>
      </c>
      <c r="L129">
        <v>0</v>
      </c>
      <c r="M129" t="s">
        <v>863</v>
      </c>
      <c r="N129" s="42"/>
      <c r="O129" s="101">
        <f>IF(ISBLANK(C129),O128,IF(COUNTIF(C$2:C129,C129)&gt;1,O128,1+MAX(O128,0)))</f>
        <v>4</v>
      </c>
      <c r="P129" s="45">
        <f t="shared" si="22"/>
        <v>2</v>
      </c>
      <c r="Q129" s="33" t="str">
        <f t="shared" si="23"/>
        <v/>
      </c>
      <c r="R129" s="33">
        <f t="shared" si="24"/>
        <v>8</v>
      </c>
      <c r="S129" s="33" t="str">
        <f t="shared" si="25"/>
        <v>102_8</v>
      </c>
      <c r="T129" s="35" t="str">
        <f t="shared" si="26"/>
        <v>102AM</v>
      </c>
      <c r="U129" s="35" t="str">
        <f t="shared" si="27"/>
        <v>102AMEW</v>
      </c>
      <c r="V129" s="35" t="str">
        <f t="shared" si="43"/>
        <v>0D</v>
      </c>
      <c r="W129" s="35" t="str">
        <f t="shared" si="36"/>
        <v>102AM0D244</v>
      </c>
      <c r="X129" s="388">
        <f t="shared" si="37"/>
        <v>0</v>
      </c>
      <c r="Y129" s="388">
        <f t="shared" si="38"/>
        <v>0</v>
      </c>
      <c r="Z129" s="280" t="str">
        <f t="shared" si="28"/>
        <v/>
      </c>
      <c r="AA129" s="280" t="str">
        <f t="shared" si="29"/>
        <v/>
      </c>
      <c r="AB129" s="389" t="str">
        <f t="shared" si="39"/>
        <v/>
      </c>
      <c r="AC129" s="389" t="str">
        <f t="shared" si="40"/>
        <v/>
      </c>
      <c r="AD129" s="390" t="str">
        <f t="shared" si="30"/>
        <v/>
      </c>
      <c r="AE129" s="282">
        <f t="shared" si="31"/>
        <v>0</v>
      </c>
      <c r="AF129" s="359">
        <f t="shared" si="32"/>
        <v>0</v>
      </c>
      <c r="AG129" s="280">
        <f t="shared" si="33"/>
        <v>3</v>
      </c>
      <c r="AH129" s="280">
        <f t="shared" si="34"/>
        <v>1</v>
      </c>
      <c r="AI129" s="280">
        <f>IF(ISBLANK(T129),AI128,IF(COUNTIF(T$2:T129,T129)&gt;1,AI128,1+MAX(AI128,0)))</f>
        <v>3</v>
      </c>
      <c r="AL129" s="391" t="str">
        <f t="shared" si="41"/>
        <v/>
      </c>
      <c r="AM129" s="391" t="str">
        <f t="shared" si="42"/>
        <v/>
      </c>
      <c r="AO129" s="310" t="str">
        <f t="shared" si="35"/>
        <v/>
      </c>
      <c r="AP129" s="310">
        <f>SUM(AO$1:AO129)</f>
        <v>0</v>
      </c>
      <c r="AQ129" s="310">
        <f>SUM(AK$2:AK129)</f>
        <v>0</v>
      </c>
      <c r="AR129" s="310">
        <f>COUNTA(AJ$2:AJ129)</f>
        <v>0</v>
      </c>
      <c r="AS129" s="312"/>
      <c r="AT129" s="312"/>
      <c r="AU129" s="312"/>
      <c r="AV129" s="312"/>
      <c r="AW129" s="312"/>
      <c r="AZ129">
        <v>0</v>
      </c>
      <c r="BA129">
        <v>0</v>
      </c>
    </row>
    <row r="130" spans="1:53" x14ac:dyDescent="0.25">
      <c r="A130">
        <v>102</v>
      </c>
      <c r="B130" t="s">
        <v>66</v>
      </c>
      <c r="C130" t="s">
        <v>864</v>
      </c>
      <c r="D130"/>
      <c r="E130">
        <v>1</v>
      </c>
      <c r="F130">
        <v>1</v>
      </c>
      <c r="G130">
        <v>1</v>
      </c>
      <c r="H130">
        <v>7</v>
      </c>
      <c r="I130">
        <v>1</v>
      </c>
      <c r="J130">
        <v>3</v>
      </c>
      <c r="K130">
        <v>0</v>
      </c>
      <c r="L130">
        <v>0</v>
      </c>
      <c r="M130" t="s">
        <v>865</v>
      </c>
      <c r="N130" s="42"/>
      <c r="O130" s="101">
        <f>IF(ISBLANK(C130),O129,IF(COUNTIF(C$2:C130,C130)&gt;1,O129,1+MAX(O129,0)))</f>
        <v>5</v>
      </c>
      <c r="P130" s="45">
        <f t="shared" ref="P130:P193" si="44">IF(A130=A129,P129,IF(ISNUMBER(P129),P129+1,1))</f>
        <v>2</v>
      </c>
      <c r="Q130" s="33" t="str">
        <f t="shared" ref="Q130:Q193" si="45">IF(OR(P130=P129,LEN(A130)&lt;1),"",P130)</f>
        <v/>
      </c>
      <c r="R130" s="33">
        <f t="shared" ref="R130:R193" si="46">IF(ISNUMBER(F130),F130+4*(E130-1)+8*IF(B130="PM",1,0),"")</f>
        <v>9</v>
      </c>
      <c r="S130" s="33" t="str">
        <f t="shared" ref="S130:S193" si="47">IF(ISNUMBER(R130),A130&amp;"_"&amp;R130,"")</f>
        <v>102_9</v>
      </c>
      <c r="T130" s="35" t="str">
        <f t="shared" ref="T130:T193" si="48">A130&amp;B130</f>
        <v>102PM</v>
      </c>
      <c r="U130" s="35" t="str">
        <f t="shared" ref="U130:U193" si="49">IF(OR(G130=1,G130=2),T130&amp;"NS",IF(OR(G130=3,G130=4),T130&amp;"EW",""))</f>
        <v>102PMNS</v>
      </c>
      <c r="V130" s="35" t="str">
        <f t="shared" si="43"/>
        <v>0E</v>
      </c>
      <c r="W130" s="35" t="str">
        <f t="shared" si="36"/>
        <v>102PM0E111</v>
      </c>
      <c r="X130" s="388">
        <f t="shared" si="37"/>
        <v>0</v>
      </c>
      <c r="Y130" s="388">
        <f t="shared" si="38"/>
        <v>0</v>
      </c>
      <c r="Z130" s="280" t="str">
        <f t="shared" ref="Z130:Z193" si="50">IF(I130&gt;$H130,1,"")</f>
        <v/>
      </c>
      <c r="AA130" s="280" t="str">
        <f t="shared" ref="AA130:AA193" si="51">IF(J130&gt;$H130,1,"")</f>
        <v/>
      </c>
      <c r="AB130" s="389" t="str">
        <f t="shared" si="39"/>
        <v/>
      </c>
      <c r="AC130" s="389" t="str">
        <f t="shared" si="40"/>
        <v/>
      </c>
      <c r="AD130" s="390" t="str">
        <f t="shared" ref="AD130:AD193" si="52">IF(ISERROR(MATCH(A130&amp;"_"&amp;G130,Sidewalk_ignore,0)),"",1)</f>
        <v/>
      </c>
      <c r="AE130" s="282">
        <f t="shared" ref="AE130:AE193" si="53">IF(AND(ISNUMBER($G130),$B130="AM"),INDEX(CordonIn,MATCH($A130,loc_ID,0),$G130),0)</f>
        <v>0</v>
      </c>
      <c r="AF130" s="359">
        <f t="shared" ref="AF130:AF193" si="54">IF(AND(ISNUMBER($G130),$B130="PM"),INDEX(CordonIn,MATCH($A130,loc_ID,0),VLOOKUP($G130,Reverse_dir,2,FALSE)),0)</f>
        <v>1</v>
      </c>
      <c r="AG130" s="280">
        <f t="shared" ref="AG130:AG193" si="55">IF(AND(ISNUMBER($G130),$B130="AM"),INDEX(Lane,MATCH($A130,loc_ID,0),$G130),0)</f>
        <v>0</v>
      </c>
      <c r="AH130" s="280">
        <f t="shared" ref="AH130:AH193" si="56">IF(AND(AG130&gt;0,ISNUMBER(AG130)),1,0)</f>
        <v>0</v>
      </c>
      <c r="AI130" s="280">
        <f>IF(ISBLANK(T130),AI129,IF(COUNTIF(T$2:T130,T130)&gt;1,AI129,1+MAX(AI129,0)))</f>
        <v>4</v>
      </c>
      <c r="AL130" s="391" t="str">
        <f t="shared" si="41"/>
        <v/>
      </c>
      <c r="AM130" s="391" t="str">
        <f t="shared" si="42"/>
        <v/>
      </c>
      <c r="AO130" s="310" t="str">
        <f t="shared" ref="AO130:AO193" si="57">IF(SUM(Z130:AC130)&gt;0,1,"")</f>
        <v/>
      </c>
      <c r="AP130" s="310">
        <f>SUM(AO$1:AO130)</f>
        <v>0</v>
      </c>
      <c r="AQ130" s="310">
        <f>SUM(AK$2:AK130)</f>
        <v>0</v>
      </c>
      <c r="AR130" s="310">
        <f>COUNTA(AJ$2:AJ130)</f>
        <v>0</v>
      </c>
      <c r="AS130" s="312"/>
      <c r="AT130" s="312"/>
      <c r="AU130" s="312"/>
      <c r="AV130" s="312"/>
      <c r="AW130" s="312"/>
      <c r="AZ130">
        <v>0</v>
      </c>
      <c r="BA130">
        <v>0</v>
      </c>
    </row>
    <row r="131" spans="1:53" x14ac:dyDescent="0.25">
      <c r="A131">
        <v>102</v>
      </c>
      <c r="B131" t="s">
        <v>66</v>
      </c>
      <c r="C131" t="s">
        <v>864</v>
      </c>
      <c r="D131"/>
      <c r="E131">
        <v>1</v>
      </c>
      <c r="F131">
        <v>1</v>
      </c>
      <c r="G131">
        <v>2</v>
      </c>
      <c r="H131">
        <v>3</v>
      </c>
      <c r="I131">
        <v>0</v>
      </c>
      <c r="J131">
        <v>3</v>
      </c>
      <c r="K131">
        <v>0</v>
      </c>
      <c r="L131">
        <v>0</v>
      </c>
      <c r="M131" t="s">
        <v>865</v>
      </c>
      <c r="N131" s="42"/>
      <c r="O131" s="101">
        <f>IF(ISBLANK(C131),O130,IF(COUNTIF(C$2:C131,C131)&gt;1,O130,1+MAX(O130,0)))</f>
        <v>5</v>
      </c>
      <c r="P131" s="45">
        <f t="shared" si="44"/>
        <v>2</v>
      </c>
      <c r="Q131" s="33" t="str">
        <f t="shared" si="45"/>
        <v/>
      </c>
      <c r="R131" s="33">
        <f t="shared" si="46"/>
        <v>9</v>
      </c>
      <c r="S131" s="33" t="str">
        <f t="shared" si="47"/>
        <v>102_9</v>
      </c>
      <c r="T131" s="35" t="str">
        <f t="shared" si="48"/>
        <v>102PM</v>
      </c>
      <c r="U131" s="35" t="str">
        <f t="shared" si="49"/>
        <v>102PMNS</v>
      </c>
      <c r="V131" s="35" t="str">
        <f t="shared" si="43"/>
        <v>0E</v>
      </c>
      <c r="W131" s="35" t="str">
        <f t="shared" ref="W131:W194" si="58">IF(ISBLANK(A131),"",A131&amp;B131&amp;V131&amp;E131&amp;F131&amp;G131)</f>
        <v>102PM0E112</v>
      </c>
      <c r="X131" s="388">
        <f t="shared" ref="X131:X194" si="59">IF($AD131=1,0,K131)</f>
        <v>0</v>
      </c>
      <c r="Y131" s="388">
        <f t="shared" ref="Y131:Y194" si="60">IF($AD131=1,0,L131)</f>
        <v>0</v>
      </c>
      <c r="Z131" s="280" t="str">
        <f t="shared" si="50"/>
        <v/>
      </c>
      <c r="AA131" s="280" t="str">
        <f t="shared" si="51"/>
        <v/>
      </c>
      <c r="AB131" s="389" t="str">
        <f t="shared" ref="AB131:AB194" si="61">IF(OR(K131&gt;$H131,AND($AD131=1,K131&gt;0)),1,"")</f>
        <v/>
      </c>
      <c r="AC131" s="389" t="str">
        <f t="shared" ref="AC131:AC194" si="62">IF(OR(L131&gt;$H131,AND($AD131=1,L131&gt;0)),1,"")</f>
        <v/>
      </c>
      <c r="AD131" s="390" t="str">
        <f t="shared" si="52"/>
        <v/>
      </c>
      <c r="AE131" s="282">
        <f t="shared" si="53"/>
        <v>0</v>
      </c>
      <c r="AF131" s="359">
        <f t="shared" si="54"/>
        <v>0</v>
      </c>
      <c r="AG131" s="280">
        <f t="shared" si="55"/>
        <v>0</v>
      </c>
      <c r="AH131" s="280">
        <f t="shared" si="56"/>
        <v>0</v>
      </c>
      <c r="AI131" s="280">
        <f>IF(ISBLANK(T131),AI130,IF(COUNTIF(T$2:T131,T131)&gt;1,AI130,1+MAX(AI130,0)))</f>
        <v>4</v>
      </c>
      <c r="AL131" s="391" t="str">
        <f t="shared" ref="AL131:AL194" si="63">IF(OR(AB131=1,AC131=1),IF(LEN(AJ131)=0,"",AJ131&amp;"; ")&amp;"Ignore sidewalk",IF(LEN(AJ131)=0,"",AJ131))</f>
        <v/>
      </c>
      <c r="AM131" s="391" t="str">
        <f t="shared" ref="AM131:AM194" si="64">IF(OR(AB131=1,AC131=1),1,IF(LEN(AK131)=0,"",AK131))</f>
        <v/>
      </c>
      <c r="AO131" s="310" t="str">
        <f t="shared" si="57"/>
        <v/>
      </c>
      <c r="AP131" s="310">
        <f>SUM(AO$1:AO131)</f>
        <v>0</v>
      </c>
      <c r="AQ131" s="310">
        <f>SUM(AK$2:AK131)</f>
        <v>0</v>
      </c>
      <c r="AR131" s="310">
        <f>COUNTA(AJ$2:AJ131)</f>
        <v>0</v>
      </c>
      <c r="AS131" s="312"/>
      <c r="AT131" s="312"/>
      <c r="AU131" s="312"/>
      <c r="AV131" s="312"/>
      <c r="AW131" s="312"/>
      <c r="AZ131">
        <v>0</v>
      </c>
      <c r="BA131">
        <v>0</v>
      </c>
    </row>
    <row r="132" spans="1:53" x14ac:dyDescent="0.25">
      <c r="A132">
        <v>102</v>
      </c>
      <c r="B132" t="s">
        <v>66</v>
      </c>
      <c r="C132" t="s">
        <v>864</v>
      </c>
      <c r="D132"/>
      <c r="E132">
        <v>1</v>
      </c>
      <c r="F132">
        <v>1</v>
      </c>
      <c r="G132">
        <v>3</v>
      </c>
      <c r="H132">
        <v>0</v>
      </c>
      <c r="I132">
        <v>0</v>
      </c>
      <c r="J132">
        <v>0</v>
      </c>
      <c r="K132">
        <v>0</v>
      </c>
      <c r="L132">
        <v>0</v>
      </c>
      <c r="M132" t="s">
        <v>865</v>
      </c>
      <c r="N132" s="42"/>
      <c r="O132" s="101">
        <f>IF(ISBLANK(C132),O131,IF(COUNTIF(C$2:C132,C132)&gt;1,O131,1+MAX(O131,0)))</f>
        <v>5</v>
      </c>
      <c r="P132" s="45">
        <f t="shared" si="44"/>
        <v>2</v>
      </c>
      <c r="Q132" s="33" t="str">
        <f t="shared" si="45"/>
        <v/>
      </c>
      <c r="R132" s="33">
        <f t="shared" si="46"/>
        <v>9</v>
      </c>
      <c r="S132" s="33" t="str">
        <f t="shared" si="47"/>
        <v>102_9</v>
      </c>
      <c r="T132" s="35" t="str">
        <f t="shared" si="48"/>
        <v>102PM</v>
      </c>
      <c r="U132" s="35" t="str">
        <f t="shared" si="49"/>
        <v>102PMEW</v>
      </c>
      <c r="V132" s="35" t="str">
        <f t="shared" ref="V132:V195" si="65">TEXT((O132-MOD(O132,26))/26,"0")&amp;CHAR(65+MOD(O132-1,26))</f>
        <v>0E</v>
      </c>
      <c r="W132" s="35" t="str">
        <f t="shared" si="58"/>
        <v>102PM0E113</v>
      </c>
      <c r="X132" s="388">
        <f t="shared" si="59"/>
        <v>0</v>
      </c>
      <c r="Y132" s="388">
        <f t="shared" si="60"/>
        <v>0</v>
      </c>
      <c r="Z132" s="280" t="str">
        <f t="shared" si="50"/>
        <v/>
      </c>
      <c r="AA132" s="280" t="str">
        <f t="shared" si="51"/>
        <v/>
      </c>
      <c r="AB132" s="389" t="str">
        <f t="shared" si="61"/>
        <v/>
      </c>
      <c r="AC132" s="389" t="str">
        <f t="shared" si="62"/>
        <v/>
      </c>
      <c r="AD132" s="390" t="str">
        <f t="shared" si="52"/>
        <v/>
      </c>
      <c r="AE132" s="282">
        <f t="shared" si="53"/>
        <v>0</v>
      </c>
      <c r="AF132" s="359">
        <f t="shared" si="54"/>
        <v>0</v>
      </c>
      <c r="AG132" s="280">
        <f t="shared" si="55"/>
        <v>0</v>
      </c>
      <c r="AH132" s="280">
        <f t="shared" si="56"/>
        <v>0</v>
      </c>
      <c r="AI132" s="280">
        <f>IF(ISBLANK(T132),AI131,IF(COUNTIF(T$2:T132,T132)&gt;1,AI131,1+MAX(AI131,0)))</f>
        <v>4</v>
      </c>
      <c r="AL132" s="391" t="str">
        <f t="shared" si="63"/>
        <v/>
      </c>
      <c r="AM132" s="391" t="str">
        <f t="shared" si="64"/>
        <v/>
      </c>
      <c r="AO132" s="310" t="str">
        <f t="shared" si="57"/>
        <v/>
      </c>
      <c r="AP132" s="310">
        <f>SUM(AO$1:AO132)</f>
        <v>0</v>
      </c>
      <c r="AQ132" s="310">
        <f>SUM(AK$2:AK132)</f>
        <v>0</v>
      </c>
      <c r="AR132" s="310">
        <f>COUNTA(AJ$2:AJ132)</f>
        <v>0</v>
      </c>
      <c r="AS132" s="312"/>
      <c r="AT132" s="312"/>
      <c r="AU132" s="312"/>
      <c r="AV132" s="312"/>
      <c r="AW132" s="312"/>
      <c r="AZ132">
        <v>0</v>
      </c>
      <c r="BA132">
        <v>0</v>
      </c>
    </row>
    <row r="133" spans="1:53" x14ac:dyDescent="0.25">
      <c r="A133">
        <v>102</v>
      </c>
      <c r="B133" t="s">
        <v>66</v>
      </c>
      <c r="C133" t="s">
        <v>864</v>
      </c>
      <c r="D133"/>
      <c r="E133">
        <v>1</v>
      </c>
      <c r="F133">
        <v>1</v>
      </c>
      <c r="G133">
        <v>4</v>
      </c>
      <c r="H133">
        <v>3</v>
      </c>
      <c r="I133">
        <v>2</v>
      </c>
      <c r="J133">
        <v>3</v>
      </c>
      <c r="K133">
        <v>0</v>
      </c>
      <c r="L133">
        <v>1</v>
      </c>
      <c r="M133" t="s">
        <v>865</v>
      </c>
      <c r="N133" s="42"/>
      <c r="O133" s="101">
        <f>IF(ISBLANK(C133),O132,IF(COUNTIF(C$2:C133,C133)&gt;1,O132,1+MAX(O132,0)))</f>
        <v>5</v>
      </c>
      <c r="P133" s="45">
        <f t="shared" si="44"/>
        <v>2</v>
      </c>
      <c r="Q133" s="33" t="str">
        <f t="shared" si="45"/>
        <v/>
      </c>
      <c r="R133" s="33">
        <f t="shared" si="46"/>
        <v>9</v>
      </c>
      <c r="S133" s="33" t="str">
        <f t="shared" si="47"/>
        <v>102_9</v>
      </c>
      <c r="T133" s="35" t="str">
        <f t="shared" si="48"/>
        <v>102PM</v>
      </c>
      <c r="U133" s="35" t="str">
        <f t="shared" si="49"/>
        <v>102PMEW</v>
      </c>
      <c r="V133" s="35" t="str">
        <f t="shared" si="65"/>
        <v>0E</v>
      </c>
      <c r="W133" s="35" t="str">
        <f t="shared" si="58"/>
        <v>102PM0E114</v>
      </c>
      <c r="X133" s="388">
        <f t="shared" si="59"/>
        <v>0</v>
      </c>
      <c r="Y133" s="388">
        <f t="shared" si="60"/>
        <v>1</v>
      </c>
      <c r="Z133" s="280" t="str">
        <f t="shared" si="50"/>
        <v/>
      </c>
      <c r="AA133" s="280" t="str">
        <f t="shared" si="51"/>
        <v/>
      </c>
      <c r="AB133" s="389" t="str">
        <f t="shared" si="61"/>
        <v/>
      </c>
      <c r="AC133" s="389" t="str">
        <f t="shared" si="62"/>
        <v/>
      </c>
      <c r="AD133" s="390" t="str">
        <f t="shared" si="52"/>
        <v/>
      </c>
      <c r="AE133" s="282">
        <f t="shared" si="53"/>
        <v>0</v>
      </c>
      <c r="AF133" s="359">
        <f t="shared" si="54"/>
        <v>1</v>
      </c>
      <c r="AG133" s="280">
        <f t="shared" si="55"/>
        <v>0</v>
      </c>
      <c r="AH133" s="280">
        <f t="shared" si="56"/>
        <v>0</v>
      </c>
      <c r="AI133" s="280">
        <f>IF(ISBLANK(T133),AI132,IF(COUNTIF(T$2:T133,T133)&gt;1,AI132,1+MAX(AI132,0)))</f>
        <v>4</v>
      </c>
      <c r="AL133" s="391" t="str">
        <f t="shared" si="63"/>
        <v/>
      </c>
      <c r="AM133" s="391" t="str">
        <f t="shared" si="64"/>
        <v/>
      </c>
      <c r="AO133" s="310" t="str">
        <f t="shared" si="57"/>
        <v/>
      </c>
      <c r="AP133" s="310">
        <f>SUM(AO$1:AO133)</f>
        <v>0</v>
      </c>
      <c r="AQ133" s="310">
        <f>SUM(AK$2:AK133)</f>
        <v>0</v>
      </c>
      <c r="AR133" s="310">
        <f>COUNTA(AJ$2:AJ133)</f>
        <v>0</v>
      </c>
      <c r="AS133" s="312"/>
      <c r="AT133" s="312"/>
      <c r="AU133" s="312"/>
      <c r="AV133" s="312"/>
      <c r="AW133" s="312"/>
      <c r="AZ133">
        <v>0</v>
      </c>
      <c r="BA133">
        <v>1</v>
      </c>
    </row>
    <row r="134" spans="1:53" x14ac:dyDescent="0.25">
      <c r="A134">
        <v>102</v>
      </c>
      <c r="B134" t="s">
        <v>66</v>
      </c>
      <c r="C134" t="s">
        <v>864</v>
      </c>
      <c r="D134"/>
      <c r="E134">
        <v>1</v>
      </c>
      <c r="F134">
        <v>2</v>
      </c>
      <c r="G134">
        <v>1</v>
      </c>
      <c r="H134">
        <v>9</v>
      </c>
      <c r="I134">
        <v>1</v>
      </c>
      <c r="J134">
        <v>2</v>
      </c>
      <c r="K134">
        <v>1</v>
      </c>
      <c r="L134">
        <v>1</v>
      </c>
      <c r="M134" t="s">
        <v>865</v>
      </c>
      <c r="N134" s="42"/>
      <c r="O134" s="101">
        <f>IF(ISBLANK(C134),O133,IF(COUNTIF(C$2:C134,C134)&gt;1,O133,1+MAX(O133,0)))</f>
        <v>5</v>
      </c>
      <c r="P134" s="45">
        <f t="shared" si="44"/>
        <v>2</v>
      </c>
      <c r="Q134" s="33" t="str">
        <f t="shared" si="45"/>
        <v/>
      </c>
      <c r="R134" s="33">
        <f t="shared" si="46"/>
        <v>10</v>
      </c>
      <c r="S134" s="33" t="str">
        <f t="shared" si="47"/>
        <v>102_10</v>
      </c>
      <c r="T134" s="35" t="str">
        <f t="shared" si="48"/>
        <v>102PM</v>
      </c>
      <c r="U134" s="35" t="str">
        <f t="shared" si="49"/>
        <v>102PMNS</v>
      </c>
      <c r="V134" s="35" t="str">
        <f t="shared" si="65"/>
        <v>0E</v>
      </c>
      <c r="W134" s="35" t="str">
        <f t="shared" si="58"/>
        <v>102PM0E121</v>
      </c>
      <c r="X134" s="388">
        <f t="shared" si="59"/>
        <v>1</v>
      </c>
      <c r="Y134" s="388">
        <f t="shared" si="60"/>
        <v>1</v>
      </c>
      <c r="Z134" s="280" t="str">
        <f t="shared" si="50"/>
        <v/>
      </c>
      <c r="AA134" s="280" t="str">
        <f t="shared" si="51"/>
        <v/>
      </c>
      <c r="AB134" s="389" t="str">
        <f t="shared" si="61"/>
        <v/>
      </c>
      <c r="AC134" s="389" t="str">
        <f t="shared" si="62"/>
        <v/>
      </c>
      <c r="AD134" s="390" t="str">
        <f t="shared" si="52"/>
        <v/>
      </c>
      <c r="AE134" s="282">
        <f t="shared" si="53"/>
        <v>0</v>
      </c>
      <c r="AF134" s="359">
        <f t="shared" si="54"/>
        <v>1</v>
      </c>
      <c r="AG134" s="280">
        <f t="shared" si="55"/>
        <v>0</v>
      </c>
      <c r="AH134" s="280">
        <f t="shared" si="56"/>
        <v>0</v>
      </c>
      <c r="AI134" s="280">
        <f>IF(ISBLANK(T134),AI133,IF(COUNTIF(T$2:T134,T134)&gt;1,AI133,1+MAX(AI133,0)))</f>
        <v>4</v>
      </c>
      <c r="AL134" s="391" t="str">
        <f t="shared" si="63"/>
        <v/>
      </c>
      <c r="AM134" s="391" t="str">
        <f t="shared" si="64"/>
        <v/>
      </c>
      <c r="AO134" s="310" t="str">
        <f t="shared" si="57"/>
        <v/>
      </c>
      <c r="AP134" s="310">
        <f>SUM(AO$1:AO134)</f>
        <v>0</v>
      </c>
      <c r="AQ134" s="310">
        <f>SUM(AK$2:AK134)</f>
        <v>0</v>
      </c>
      <c r="AR134" s="310">
        <f>COUNTA(AJ$2:AJ134)</f>
        <v>0</v>
      </c>
      <c r="AS134" s="312"/>
      <c r="AT134" s="312"/>
      <c r="AU134" s="312"/>
      <c r="AV134" s="312"/>
      <c r="AW134" s="312"/>
      <c r="AZ134">
        <v>1</v>
      </c>
      <c r="BA134">
        <v>1</v>
      </c>
    </row>
    <row r="135" spans="1:53" x14ac:dyDescent="0.25">
      <c r="A135">
        <v>102</v>
      </c>
      <c r="B135" t="s">
        <v>66</v>
      </c>
      <c r="C135" t="s">
        <v>864</v>
      </c>
      <c r="D135"/>
      <c r="E135">
        <v>1</v>
      </c>
      <c r="F135">
        <v>2</v>
      </c>
      <c r="G135">
        <v>2</v>
      </c>
      <c r="H135">
        <v>2</v>
      </c>
      <c r="I135">
        <v>0</v>
      </c>
      <c r="J135">
        <v>1</v>
      </c>
      <c r="K135">
        <v>0</v>
      </c>
      <c r="L135">
        <v>1</v>
      </c>
      <c r="M135" t="s">
        <v>865</v>
      </c>
      <c r="N135" s="42"/>
      <c r="O135" s="101">
        <f>IF(ISBLANK(C135),O134,IF(COUNTIF(C$2:C135,C135)&gt;1,O134,1+MAX(O134,0)))</f>
        <v>5</v>
      </c>
      <c r="P135" s="45">
        <f t="shared" si="44"/>
        <v>2</v>
      </c>
      <c r="Q135" s="33" t="str">
        <f t="shared" si="45"/>
        <v/>
      </c>
      <c r="R135" s="33">
        <f t="shared" si="46"/>
        <v>10</v>
      </c>
      <c r="S135" s="33" t="str">
        <f t="shared" si="47"/>
        <v>102_10</v>
      </c>
      <c r="T135" s="35" t="str">
        <f t="shared" si="48"/>
        <v>102PM</v>
      </c>
      <c r="U135" s="35" t="str">
        <f t="shared" si="49"/>
        <v>102PMNS</v>
      </c>
      <c r="V135" s="35" t="str">
        <f t="shared" si="65"/>
        <v>0E</v>
      </c>
      <c r="W135" s="35" t="str">
        <f t="shared" si="58"/>
        <v>102PM0E122</v>
      </c>
      <c r="X135" s="388">
        <f t="shared" si="59"/>
        <v>0</v>
      </c>
      <c r="Y135" s="388">
        <f t="shared" si="60"/>
        <v>1</v>
      </c>
      <c r="Z135" s="280" t="str">
        <f t="shared" si="50"/>
        <v/>
      </c>
      <c r="AA135" s="280" t="str">
        <f t="shared" si="51"/>
        <v/>
      </c>
      <c r="AB135" s="389" t="str">
        <f t="shared" si="61"/>
        <v/>
      </c>
      <c r="AC135" s="389" t="str">
        <f t="shared" si="62"/>
        <v/>
      </c>
      <c r="AD135" s="390" t="str">
        <f t="shared" si="52"/>
        <v/>
      </c>
      <c r="AE135" s="282">
        <f t="shared" si="53"/>
        <v>0</v>
      </c>
      <c r="AF135" s="359">
        <f t="shared" si="54"/>
        <v>0</v>
      </c>
      <c r="AG135" s="280">
        <f t="shared" si="55"/>
        <v>0</v>
      </c>
      <c r="AH135" s="280">
        <f t="shared" si="56"/>
        <v>0</v>
      </c>
      <c r="AI135" s="280">
        <f>IF(ISBLANK(T135),AI134,IF(COUNTIF(T$2:T135,T135)&gt;1,AI134,1+MAX(AI134,0)))</f>
        <v>4</v>
      </c>
      <c r="AL135" s="391" t="str">
        <f t="shared" si="63"/>
        <v/>
      </c>
      <c r="AM135" s="391" t="str">
        <f t="shared" si="64"/>
        <v/>
      </c>
      <c r="AO135" s="310" t="str">
        <f t="shared" si="57"/>
        <v/>
      </c>
      <c r="AP135" s="310">
        <f>SUM(AO$1:AO135)</f>
        <v>0</v>
      </c>
      <c r="AQ135" s="310">
        <f>SUM(AK$2:AK135)</f>
        <v>0</v>
      </c>
      <c r="AR135" s="310">
        <f>COUNTA(AJ$2:AJ135)</f>
        <v>0</v>
      </c>
      <c r="AS135" s="312"/>
      <c r="AT135" s="312"/>
      <c r="AU135" s="312"/>
      <c r="AV135" s="312"/>
      <c r="AW135" s="312"/>
      <c r="AZ135">
        <v>0</v>
      </c>
      <c r="BA135">
        <v>1</v>
      </c>
    </row>
    <row r="136" spans="1:53" x14ac:dyDescent="0.25">
      <c r="A136">
        <v>102</v>
      </c>
      <c r="B136" t="s">
        <v>66</v>
      </c>
      <c r="C136" t="s">
        <v>864</v>
      </c>
      <c r="D136"/>
      <c r="E136">
        <v>1</v>
      </c>
      <c r="F136">
        <v>2</v>
      </c>
      <c r="G136">
        <v>3</v>
      </c>
      <c r="H136">
        <v>3</v>
      </c>
      <c r="I136">
        <v>1</v>
      </c>
      <c r="J136">
        <v>0</v>
      </c>
      <c r="K136">
        <v>3</v>
      </c>
      <c r="L136">
        <v>3</v>
      </c>
      <c r="M136" t="s">
        <v>865</v>
      </c>
      <c r="N136" s="42"/>
      <c r="O136" s="101">
        <f>IF(ISBLANK(C136),O135,IF(COUNTIF(C$2:C136,C136)&gt;1,O135,1+MAX(O135,0)))</f>
        <v>5</v>
      </c>
      <c r="P136" s="45">
        <f t="shared" si="44"/>
        <v>2</v>
      </c>
      <c r="Q136" s="33" t="str">
        <f t="shared" si="45"/>
        <v/>
      </c>
      <c r="R136" s="33">
        <f t="shared" si="46"/>
        <v>10</v>
      </c>
      <c r="S136" s="33" t="str">
        <f t="shared" si="47"/>
        <v>102_10</v>
      </c>
      <c r="T136" s="35" t="str">
        <f t="shared" si="48"/>
        <v>102PM</v>
      </c>
      <c r="U136" s="35" t="str">
        <f t="shared" si="49"/>
        <v>102PMEW</v>
      </c>
      <c r="V136" s="35" t="str">
        <f t="shared" si="65"/>
        <v>0E</v>
      </c>
      <c r="W136" s="35" t="str">
        <f t="shared" si="58"/>
        <v>102PM0E123</v>
      </c>
      <c r="X136" s="388">
        <f t="shared" si="59"/>
        <v>3</v>
      </c>
      <c r="Y136" s="388">
        <f t="shared" si="60"/>
        <v>3</v>
      </c>
      <c r="Z136" s="280" t="str">
        <f t="shared" si="50"/>
        <v/>
      </c>
      <c r="AA136" s="280" t="str">
        <f t="shared" si="51"/>
        <v/>
      </c>
      <c r="AB136" s="389" t="str">
        <f t="shared" si="61"/>
        <v/>
      </c>
      <c r="AC136" s="389" t="str">
        <f t="shared" si="62"/>
        <v/>
      </c>
      <c r="AD136" s="390" t="str">
        <f t="shared" si="52"/>
        <v/>
      </c>
      <c r="AE136" s="282">
        <f t="shared" si="53"/>
        <v>0</v>
      </c>
      <c r="AF136" s="359">
        <f t="shared" si="54"/>
        <v>0</v>
      </c>
      <c r="AG136" s="280">
        <f t="shared" si="55"/>
        <v>0</v>
      </c>
      <c r="AH136" s="280">
        <f t="shared" si="56"/>
        <v>0</v>
      </c>
      <c r="AI136" s="280">
        <f>IF(ISBLANK(T136),AI135,IF(COUNTIF(T$2:T136,T136)&gt;1,AI135,1+MAX(AI135,0)))</f>
        <v>4</v>
      </c>
      <c r="AL136" s="391" t="str">
        <f t="shared" si="63"/>
        <v/>
      </c>
      <c r="AM136" s="391" t="str">
        <f t="shared" si="64"/>
        <v/>
      </c>
      <c r="AO136" s="310" t="str">
        <f t="shared" si="57"/>
        <v/>
      </c>
      <c r="AP136" s="310">
        <f>SUM(AO$1:AO136)</f>
        <v>0</v>
      </c>
      <c r="AQ136" s="310">
        <f>SUM(AK$2:AK136)</f>
        <v>0</v>
      </c>
      <c r="AR136" s="310">
        <f>COUNTA(AJ$2:AJ136)</f>
        <v>0</v>
      </c>
      <c r="AS136" s="312"/>
      <c r="AT136" s="312"/>
      <c r="AU136" s="312"/>
      <c r="AV136" s="312"/>
      <c r="AW136" s="312"/>
      <c r="AZ136">
        <v>3</v>
      </c>
      <c r="BA136">
        <v>3</v>
      </c>
    </row>
    <row r="137" spans="1:53" x14ac:dyDescent="0.25">
      <c r="A137">
        <v>102</v>
      </c>
      <c r="B137" t="s">
        <v>66</v>
      </c>
      <c r="C137" t="s">
        <v>864</v>
      </c>
      <c r="D137"/>
      <c r="E137">
        <v>1</v>
      </c>
      <c r="F137">
        <v>2</v>
      </c>
      <c r="G137">
        <v>4</v>
      </c>
      <c r="H137">
        <v>1</v>
      </c>
      <c r="I137">
        <v>1</v>
      </c>
      <c r="J137">
        <v>0</v>
      </c>
      <c r="K137">
        <v>0</v>
      </c>
      <c r="L137">
        <v>1</v>
      </c>
      <c r="M137" t="s">
        <v>865</v>
      </c>
      <c r="N137" s="42"/>
      <c r="O137" s="101">
        <f>IF(ISBLANK(C137),O136,IF(COUNTIF(C$2:C137,C137)&gt;1,O136,1+MAX(O136,0)))</f>
        <v>5</v>
      </c>
      <c r="P137" s="45">
        <f t="shared" si="44"/>
        <v>2</v>
      </c>
      <c r="Q137" s="33" t="str">
        <f t="shared" si="45"/>
        <v/>
      </c>
      <c r="R137" s="33">
        <f t="shared" si="46"/>
        <v>10</v>
      </c>
      <c r="S137" s="33" t="str">
        <f t="shared" si="47"/>
        <v>102_10</v>
      </c>
      <c r="T137" s="35" t="str">
        <f t="shared" si="48"/>
        <v>102PM</v>
      </c>
      <c r="U137" s="35" t="str">
        <f t="shared" si="49"/>
        <v>102PMEW</v>
      </c>
      <c r="V137" s="35" t="str">
        <f t="shared" si="65"/>
        <v>0E</v>
      </c>
      <c r="W137" s="35" t="str">
        <f t="shared" si="58"/>
        <v>102PM0E124</v>
      </c>
      <c r="X137" s="388">
        <f t="shared" si="59"/>
        <v>0</v>
      </c>
      <c r="Y137" s="388">
        <f t="shared" si="60"/>
        <v>1</v>
      </c>
      <c r="Z137" s="280" t="str">
        <f t="shared" si="50"/>
        <v/>
      </c>
      <c r="AA137" s="280" t="str">
        <f t="shared" si="51"/>
        <v/>
      </c>
      <c r="AB137" s="389" t="str">
        <f t="shared" si="61"/>
        <v/>
      </c>
      <c r="AC137" s="389" t="str">
        <f t="shared" si="62"/>
        <v/>
      </c>
      <c r="AD137" s="390" t="str">
        <f t="shared" si="52"/>
        <v/>
      </c>
      <c r="AE137" s="282">
        <f t="shared" si="53"/>
        <v>0</v>
      </c>
      <c r="AF137" s="359">
        <f t="shared" si="54"/>
        <v>1</v>
      </c>
      <c r="AG137" s="280">
        <f t="shared" si="55"/>
        <v>0</v>
      </c>
      <c r="AH137" s="280">
        <f t="shared" si="56"/>
        <v>0</v>
      </c>
      <c r="AI137" s="280">
        <f>IF(ISBLANK(T137),AI136,IF(COUNTIF(T$2:T137,T137)&gt;1,AI136,1+MAX(AI136,0)))</f>
        <v>4</v>
      </c>
      <c r="AL137" s="391" t="str">
        <f t="shared" si="63"/>
        <v/>
      </c>
      <c r="AM137" s="391" t="str">
        <f t="shared" si="64"/>
        <v/>
      </c>
      <c r="AO137" s="310" t="str">
        <f t="shared" si="57"/>
        <v/>
      </c>
      <c r="AP137" s="310">
        <f>SUM(AO$1:AO137)</f>
        <v>0</v>
      </c>
      <c r="AQ137" s="310">
        <f>SUM(AK$2:AK137)</f>
        <v>0</v>
      </c>
      <c r="AR137" s="310">
        <f>COUNTA(AJ$2:AJ137)</f>
        <v>0</v>
      </c>
      <c r="AS137" s="312"/>
      <c r="AT137" s="312"/>
      <c r="AU137" s="312"/>
      <c r="AV137" s="312"/>
      <c r="AW137" s="312"/>
      <c r="AZ137">
        <v>0</v>
      </c>
      <c r="BA137">
        <v>1</v>
      </c>
    </row>
    <row r="138" spans="1:53" x14ac:dyDescent="0.25">
      <c r="A138">
        <v>102</v>
      </c>
      <c r="B138" t="s">
        <v>66</v>
      </c>
      <c r="C138" t="s">
        <v>864</v>
      </c>
      <c r="D138"/>
      <c r="E138">
        <v>1</v>
      </c>
      <c r="F138">
        <v>3</v>
      </c>
      <c r="G138">
        <v>1</v>
      </c>
      <c r="H138">
        <v>5</v>
      </c>
      <c r="I138">
        <v>1</v>
      </c>
      <c r="J138">
        <v>3</v>
      </c>
      <c r="K138">
        <v>1</v>
      </c>
      <c r="L138">
        <v>1</v>
      </c>
      <c r="M138" t="s">
        <v>865</v>
      </c>
      <c r="N138" s="42"/>
      <c r="O138" s="101">
        <f>IF(ISBLANK(C138),O137,IF(COUNTIF(C$2:C138,C138)&gt;1,O137,1+MAX(O137,0)))</f>
        <v>5</v>
      </c>
      <c r="P138" s="45">
        <f t="shared" si="44"/>
        <v>2</v>
      </c>
      <c r="Q138" s="33" t="str">
        <f t="shared" si="45"/>
        <v/>
      </c>
      <c r="R138" s="33">
        <f t="shared" si="46"/>
        <v>11</v>
      </c>
      <c r="S138" s="33" t="str">
        <f t="shared" si="47"/>
        <v>102_11</v>
      </c>
      <c r="T138" s="35" t="str">
        <f t="shared" si="48"/>
        <v>102PM</v>
      </c>
      <c r="U138" s="35" t="str">
        <f t="shared" si="49"/>
        <v>102PMNS</v>
      </c>
      <c r="V138" s="35" t="str">
        <f t="shared" si="65"/>
        <v>0E</v>
      </c>
      <c r="W138" s="35" t="str">
        <f t="shared" si="58"/>
        <v>102PM0E131</v>
      </c>
      <c r="X138" s="388">
        <f t="shared" si="59"/>
        <v>1</v>
      </c>
      <c r="Y138" s="388">
        <f t="shared" si="60"/>
        <v>1</v>
      </c>
      <c r="Z138" s="280" t="str">
        <f t="shared" si="50"/>
        <v/>
      </c>
      <c r="AA138" s="280" t="str">
        <f t="shared" si="51"/>
        <v/>
      </c>
      <c r="AB138" s="389" t="str">
        <f t="shared" si="61"/>
        <v/>
      </c>
      <c r="AC138" s="389" t="str">
        <f t="shared" si="62"/>
        <v/>
      </c>
      <c r="AD138" s="390" t="str">
        <f t="shared" si="52"/>
        <v/>
      </c>
      <c r="AE138" s="282">
        <f t="shared" si="53"/>
        <v>0</v>
      </c>
      <c r="AF138" s="359">
        <f t="shared" si="54"/>
        <v>1</v>
      </c>
      <c r="AG138" s="280">
        <f t="shared" si="55"/>
        <v>0</v>
      </c>
      <c r="AH138" s="280">
        <f t="shared" si="56"/>
        <v>0</v>
      </c>
      <c r="AI138" s="280">
        <f>IF(ISBLANK(T138),AI137,IF(COUNTIF(T$2:T138,T138)&gt;1,AI137,1+MAX(AI137,0)))</f>
        <v>4</v>
      </c>
      <c r="AJ138" s="276"/>
      <c r="AK138" s="276"/>
      <c r="AL138" s="391" t="str">
        <f t="shared" si="63"/>
        <v/>
      </c>
      <c r="AM138" s="391" t="str">
        <f t="shared" si="64"/>
        <v/>
      </c>
      <c r="AN138" s="276"/>
      <c r="AO138" s="310" t="str">
        <f t="shared" si="57"/>
        <v/>
      </c>
      <c r="AP138" s="310">
        <f>SUM(AO$1:AO138)</f>
        <v>0</v>
      </c>
      <c r="AQ138" s="310">
        <f>SUM(AK$2:AK138)</f>
        <v>0</v>
      </c>
      <c r="AR138" s="310">
        <f>COUNTA(AJ$2:AJ138)</f>
        <v>0</v>
      </c>
      <c r="AS138" s="312"/>
      <c r="AT138" s="312"/>
      <c r="AU138" s="312"/>
      <c r="AV138" s="312"/>
      <c r="AW138" s="312"/>
      <c r="AZ138">
        <v>1</v>
      </c>
      <c r="BA138">
        <v>1</v>
      </c>
    </row>
    <row r="139" spans="1:53" x14ac:dyDescent="0.25">
      <c r="A139">
        <v>102</v>
      </c>
      <c r="B139" t="s">
        <v>66</v>
      </c>
      <c r="C139" t="s">
        <v>864</v>
      </c>
      <c r="D139"/>
      <c r="E139">
        <v>1</v>
      </c>
      <c r="F139">
        <v>3</v>
      </c>
      <c r="G139">
        <v>2</v>
      </c>
      <c r="H139">
        <v>5</v>
      </c>
      <c r="I139">
        <v>1</v>
      </c>
      <c r="J139">
        <v>2</v>
      </c>
      <c r="K139">
        <v>0</v>
      </c>
      <c r="L139">
        <v>1</v>
      </c>
      <c r="M139" t="s">
        <v>865</v>
      </c>
      <c r="N139" s="42"/>
      <c r="O139" s="101">
        <f>IF(ISBLANK(C139),O138,IF(COUNTIF(C$2:C139,C139)&gt;1,O138,1+MAX(O138,0)))</f>
        <v>5</v>
      </c>
      <c r="P139" s="45">
        <f t="shared" si="44"/>
        <v>2</v>
      </c>
      <c r="Q139" s="33" t="str">
        <f t="shared" si="45"/>
        <v/>
      </c>
      <c r="R139" s="33">
        <f t="shared" si="46"/>
        <v>11</v>
      </c>
      <c r="S139" s="33" t="str">
        <f t="shared" si="47"/>
        <v>102_11</v>
      </c>
      <c r="T139" s="35" t="str">
        <f t="shared" si="48"/>
        <v>102PM</v>
      </c>
      <c r="U139" s="35" t="str">
        <f t="shared" si="49"/>
        <v>102PMNS</v>
      </c>
      <c r="V139" s="35" t="str">
        <f t="shared" si="65"/>
        <v>0E</v>
      </c>
      <c r="W139" s="35" t="str">
        <f t="shared" si="58"/>
        <v>102PM0E132</v>
      </c>
      <c r="X139" s="388">
        <f t="shared" si="59"/>
        <v>0</v>
      </c>
      <c r="Y139" s="388">
        <f t="shared" si="60"/>
        <v>1</v>
      </c>
      <c r="Z139" s="280" t="str">
        <f t="shared" si="50"/>
        <v/>
      </c>
      <c r="AA139" s="280" t="str">
        <f t="shared" si="51"/>
        <v/>
      </c>
      <c r="AB139" s="389" t="str">
        <f t="shared" si="61"/>
        <v/>
      </c>
      <c r="AC139" s="389" t="str">
        <f t="shared" si="62"/>
        <v/>
      </c>
      <c r="AD139" s="390" t="str">
        <f t="shared" si="52"/>
        <v/>
      </c>
      <c r="AE139" s="282">
        <f t="shared" si="53"/>
        <v>0</v>
      </c>
      <c r="AF139" s="359">
        <f t="shared" si="54"/>
        <v>0</v>
      </c>
      <c r="AG139" s="280">
        <f t="shared" si="55"/>
        <v>0</v>
      </c>
      <c r="AH139" s="280">
        <f t="shared" si="56"/>
        <v>0</v>
      </c>
      <c r="AI139" s="280">
        <f>IF(ISBLANK(T139),AI138,IF(COUNTIF(T$2:T139,T139)&gt;1,AI138,1+MAX(AI138,0)))</f>
        <v>4</v>
      </c>
      <c r="AL139" s="391" t="str">
        <f t="shared" si="63"/>
        <v/>
      </c>
      <c r="AM139" s="391" t="str">
        <f t="shared" si="64"/>
        <v/>
      </c>
      <c r="AO139" s="310" t="str">
        <f t="shared" si="57"/>
        <v/>
      </c>
      <c r="AP139" s="310">
        <f>SUM(AO$1:AO139)</f>
        <v>0</v>
      </c>
      <c r="AQ139" s="310">
        <f>SUM(AK$2:AK139)</f>
        <v>0</v>
      </c>
      <c r="AR139" s="310">
        <f>COUNTA(AJ$2:AJ139)</f>
        <v>0</v>
      </c>
      <c r="AS139" s="312"/>
      <c r="AT139" s="312"/>
      <c r="AU139" s="312"/>
      <c r="AV139" s="312"/>
      <c r="AW139" s="312"/>
      <c r="AZ139">
        <v>0</v>
      </c>
      <c r="BA139">
        <v>1</v>
      </c>
    </row>
    <row r="140" spans="1:53" x14ac:dyDescent="0.25">
      <c r="A140">
        <v>102</v>
      </c>
      <c r="B140" t="s">
        <v>66</v>
      </c>
      <c r="C140" t="s">
        <v>864</v>
      </c>
      <c r="D140"/>
      <c r="E140">
        <v>1</v>
      </c>
      <c r="F140">
        <v>3</v>
      </c>
      <c r="G140">
        <v>3</v>
      </c>
      <c r="H140">
        <v>0</v>
      </c>
      <c r="I140">
        <v>0</v>
      </c>
      <c r="J140">
        <v>0</v>
      </c>
      <c r="K140">
        <v>0</v>
      </c>
      <c r="L140">
        <v>0</v>
      </c>
      <c r="M140" t="s">
        <v>865</v>
      </c>
      <c r="N140" s="42"/>
      <c r="O140" s="101">
        <f>IF(ISBLANK(C140),O139,IF(COUNTIF(C$2:C140,C140)&gt;1,O139,1+MAX(O139,0)))</f>
        <v>5</v>
      </c>
      <c r="P140" s="45">
        <f t="shared" si="44"/>
        <v>2</v>
      </c>
      <c r="Q140" s="33" t="str">
        <f t="shared" si="45"/>
        <v/>
      </c>
      <c r="R140" s="33">
        <f t="shared" si="46"/>
        <v>11</v>
      </c>
      <c r="S140" s="33" t="str">
        <f t="shared" si="47"/>
        <v>102_11</v>
      </c>
      <c r="T140" s="35" t="str">
        <f t="shared" si="48"/>
        <v>102PM</v>
      </c>
      <c r="U140" s="35" t="str">
        <f t="shared" si="49"/>
        <v>102PMEW</v>
      </c>
      <c r="V140" s="35" t="str">
        <f t="shared" si="65"/>
        <v>0E</v>
      </c>
      <c r="W140" s="35" t="str">
        <f t="shared" si="58"/>
        <v>102PM0E133</v>
      </c>
      <c r="X140" s="388">
        <f t="shared" si="59"/>
        <v>0</v>
      </c>
      <c r="Y140" s="388">
        <f t="shared" si="60"/>
        <v>0</v>
      </c>
      <c r="Z140" s="280" t="str">
        <f t="shared" si="50"/>
        <v/>
      </c>
      <c r="AA140" s="280" t="str">
        <f t="shared" si="51"/>
        <v/>
      </c>
      <c r="AB140" s="389" t="str">
        <f t="shared" si="61"/>
        <v/>
      </c>
      <c r="AC140" s="389" t="str">
        <f t="shared" si="62"/>
        <v/>
      </c>
      <c r="AD140" s="390" t="str">
        <f t="shared" si="52"/>
        <v/>
      </c>
      <c r="AE140" s="282">
        <f t="shared" si="53"/>
        <v>0</v>
      </c>
      <c r="AF140" s="359">
        <f t="shared" si="54"/>
        <v>0</v>
      </c>
      <c r="AG140" s="280">
        <f t="shared" si="55"/>
        <v>0</v>
      </c>
      <c r="AH140" s="280">
        <f t="shared" si="56"/>
        <v>0</v>
      </c>
      <c r="AI140" s="280">
        <f>IF(ISBLANK(T140),AI139,IF(COUNTIF(T$2:T140,T140)&gt;1,AI139,1+MAX(AI139,0)))</f>
        <v>4</v>
      </c>
      <c r="AL140" s="391" t="str">
        <f t="shared" si="63"/>
        <v/>
      </c>
      <c r="AM140" s="391" t="str">
        <f t="shared" si="64"/>
        <v/>
      </c>
      <c r="AO140" s="310" t="str">
        <f t="shared" si="57"/>
        <v/>
      </c>
      <c r="AP140" s="310">
        <f>SUM(AO$1:AO140)</f>
        <v>0</v>
      </c>
      <c r="AQ140" s="310">
        <f>SUM(AK$2:AK140)</f>
        <v>0</v>
      </c>
      <c r="AR140" s="310">
        <f>COUNTA(AJ$2:AJ140)</f>
        <v>0</v>
      </c>
      <c r="AS140" s="312"/>
      <c r="AT140" s="312"/>
      <c r="AU140" s="312"/>
      <c r="AV140" s="312"/>
      <c r="AW140" s="312"/>
      <c r="AZ140">
        <v>0</v>
      </c>
      <c r="BA140">
        <v>0</v>
      </c>
    </row>
    <row r="141" spans="1:53" x14ac:dyDescent="0.25">
      <c r="A141">
        <v>102</v>
      </c>
      <c r="B141" t="s">
        <v>66</v>
      </c>
      <c r="C141" t="s">
        <v>864</v>
      </c>
      <c r="D141"/>
      <c r="E141">
        <v>1</v>
      </c>
      <c r="F141">
        <v>3</v>
      </c>
      <c r="G141">
        <v>4</v>
      </c>
      <c r="H141">
        <v>0</v>
      </c>
      <c r="I141">
        <v>0</v>
      </c>
      <c r="J141">
        <v>0</v>
      </c>
      <c r="K141">
        <v>0</v>
      </c>
      <c r="L141">
        <v>0</v>
      </c>
      <c r="M141" t="s">
        <v>865</v>
      </c>
      <c r="N141" s="42"/>
      <c r="O141" s="101">
        <f>IF(ISBLANK(C141),O140,IF(COUNTIF(C$2:C141,C141)&gt;1,O140,1+MAX(O140,0)))</f>
        <v>5</v>
      </c>
      <c r="P141" s="45">
        <f t="shared" si="44"/>
        <v>2</v>
      </c>
      <c r="Q141" s="33" t="str">
        <f t="shared" si="45"/>
        <v/>
      </c>
      <c r="R141" s="33">
        <f t="shared" si="46"/>
        <v>11</v>
      </c>
      <c r="S141" s="33" t="str">
        <f t="shared" si="47"/>
        <v>102_11</v>
      </c>
      <c r="T141" s="35" t="str">
        <f t="shared" si="48"/>
        <v>102PM</v>
      </c>
      <c r="U141" s="35" t="str">
        <f t="shared" si="49"/>
        <v>102PMEW</v>
      </c>
      <c r="V141" s="35" t="str">
        <f t="shared" si="65"/>
        <v>0E</v>
      </c>
      <c r="W141" s="35" t="str">
        <f t="shared" si="58"/>
        <v>102PM0E134</v>
      </c>
      <c r="X141" s="388">
        <f t="shared" si="59"/>
        <v>0</v>
      </c>
      <c r="Y141" s="388">
        <f t="shared" si="60"/>
        <v>0</v>
      </c>
      <c r="Z141" s="280" t="str">
        <f t="shared" si="50"/>
        <v/>
      </c>
      <c r="AA141" s="280" t="str">
        <f t="shared" si="51"/>
        <v/>
      </c>
      <c r="AB141" s="389" t="str">
        <f t="shared" si="61"/>
        <v/>
      </c>
      <c r="AC141" s="389" t="str">
        <f t="shared" si="62"/>
        <v/>
      </c>
      <c r="AD141" s="390" t="str">
        <f t="shared" si="52"/>
        <v/>
      </c>
      <c r="AE141" s="282">
        <f t="shared" si="53"/>
        <v>0</v>
      </c>
      <c r="AF141" s="359">
        <f t="shared" si="54"/>
        <v>1</v>
      </c>
      <c r="AG141" s="280">
        <f t="shared" si="55"/>
        <v>0</v>
      </c>
      <c r="AH141" s="280">
        <f t="shared" si="56"/>
        <v>0</v>
      </c>
      <c r="AI141" s="280">
        <f>IF(ISBLANK(T141),AI140,IF(COUNTIF(T$2:T141,T141)&gt;1,AI140,1+MAX(AI140,0)))</f>
        <v>4</v>
      </c>
      <c r="AL141" s="391" t="str">
        <f t="shared" si="63"/>
        <v/>
      </c>
      <c r="AM141" s="391" t="str">
        <f t="shared" si="64"/>
        <v/>
      </c>
      <c r="AO141" s="310" t="str">
        <f t="shared" si="57"/>
        <v/>
      </c>
      <c r="AP141" s="310">
        <f>SUM(AO$1:AO141)</f>
        <v>0</v>
      </c>
      <c r="AQ141" s="310">
        <f>SUM(AK$2:AK141)</f>
        <v>0</v>
      </c>
      <c r="AR141" s="310">
        <f>COUNTA(AJ$2:AJ141)</f>
        <v>0</v>
      </c>
      <c r="AS141" s="312"/>
      <c r="AT141" s="312"/>
      <c r="AU141" s="312"/>
      <c r="AV141" s="312"/>
      <c r="AW141" s="312"/>
      <c r="AZ141">
        <v>0</v>
      </c>
      <c r="BA141">
        <v>0</v>
      </c>
    </row>
    <row r="142" spans="1:53" x14ac:dyDescent="0.25">
      <c r="A142">
        <v>102</v>
      </c>
      <c r="B142" t="s">
        <v>66</v>
      </c>
      <c r="C142" t="s">
        <v>864</v>
      </c>
      <c r="D142"/>
      <c r="E142">
        <v>1</v>
      </c>
      <c r="F142">
        <v>4</v>
      </c>
      <c r="G142">
        <v>1</v>
      </c>
      <c r="H142">
        <v>3</v>
      </c>
      <c r="I142">
        <v>1</v>
      </c>
      <c r="J142">
        <v>0</v>
      </c>
      <c r="K142">
        <v>0</v>
      </c>
      <c r="L142">
        <v>0</v>
      </c>
      <c r="M142" t="s">
        <v>865</v>
      </c>
      <c r="N142" s="42"/>
      <c r="O142" s="101">
        <f>IF(ISBLANK(C142),O141,IF(COUNTIF(C$2:C142,C142)&gt;1,O141,1+MAX(O141,0)))</f>
        <v>5</v>
      </c>
      <c r="P142" s="45">
        <f t="shared" si="44"/>
        <v>2</v>
      </c>
      <c r="Q142" s="33" t="str">
        <f t="shared" si="45"/>
        <v/>
      </c>
      <c r="R142" s="33">
        <f t="shared" si="46"/>
        <v>12</v>
      </c>
      <c r="S142" s="33" t="str">
        <f t="shared" si="47"/>
        <v>102_12</v>
      </c>
      <c r="T142" s="35" t="str">
        <f t="shared" si="48"/>
        <v>102PM</v>
      </c>
      <c r="U142" s="35" t="str">
        <f t="shared" si="49"/>
        <v>102PMNS</v>
      </c>
      <c r="V142" s="35" t="str">
        <f t="shared" si="65"/>
        <v>0E</v>
      </c>
      <c r="W142" s="35" t="str">
        <f t="shared" si="58"/>
        <v>102PM0E141</v>
      </c>
      <c r="X142" s="388">
        <f t="shared" si="59"/>
        <v>0</v>
      </c>
      <c r="Y142" s="388">
        <f t="shared" si="60"/>
        <v>0</v>
      </c>
      <c r="Z142" s="280" t="str">
        <f t="shared" si="50"/>
        <v/>
      </c>
      <c r="AA142" s="280" t="str">
        <f t="shared" si="51"/>
        <v/>
      </c>
      <c r="AB142" s="389" t="str">
        <f t="shared" si="61"/>
        <v/>
      </c>
      <c r="AC142" s="389" t="str">
        <f t="shared" si="62"/>
        <v/>
      </c>
      <c r="AD142" s="390" t="str">
        <f t="shared" si="52"/>
        <v/>
      </c>
      <c r="AE142" s="282">
        <f t="shared" si="53"/>
        <v>0</v>
      </c>
      <c r="AF142" s="359">
        <f t="shared" si="54"/>
        <v>1</v>
      </c>
      <c r="AG142" s="280">
        <f t="shared" si="55"/>
        <v>0</v>
      </c>
      <c r="AH142" s="280">
        <f t="shared" si="56"/>
        <v>0</v>
      </c>
      <c r="AI142" s="280">
        <f>IF(ISBLANK(T142),AI141,IF(COUNTIF(T$2:T142,T142)&gt;1,AI141,1+MAX(AI141,0)))</f>
        <v>4</v>
      </c>
      <c r="AL142" s="391" t="str">
        <f t="shared" si="63"/>
        <v/>
      </c>
      <c r="AM142" s="391" t="str">
        <f t="shared" si="64"/>
        <v/>
      </c>
      <c r="AO142" s="310" t="str">
        <f t="shared" si="57"/>
        <v/>
      </c>
      <c r="AP142" s="310">
        <f>SUM(AO$1:AO142)</f>
        <v>0</v>
      </c>
      <c r="AQ142" s="310">
        <f>SUM(AK$2:AK142)</f>
        <v>0</v>
      </c>
      <c r="AR142" s="310">
        <f>COUNTA(AJ$2:AJ142)</f>
        <v>0</v>
      </c>
      <c r="AS142" s="312"/>
      <c r="AT142" s="312"/>
      <c r="AU142" s="312"/>
      <c r="AV142" s="312"/>
      <c r="AW142" s="312"/>
      <c r="AZ142">
        <v>0</v>
      </c>
      <c r="BA142">
        <v>0</v>
      </c>
    </row>
    <row r="143" spans="1:53" x14ac:dyDescent="0.25">
      <c r="A143">
        <v>102</v>
      </c>
      <c r="B143" t="s">
        <v>66</v>
      </c>
      <c r="C143" t="s">
        <v>864</v>
      </c>
      <c r="D143"/>
      <c r="E143">
        <v>1</v>
      </c>
      <c r="F143">
        <v>4</v>
      </c>
      <c r="G143">
        <v>2</v>
      </c>
      <c r="H143">
        <v>9</v>
      </c>
      <c r="I143">
        <v>0</v>
      </c>
      <c r="J143">
        <v>6</v>
      </c>
      <c r="K143">
        <v>1</v>
      </c>
      <c r="L143">
        <v>1</v>
      </c>
      <c r="M143" t="s">
        <v>865</v>
      </c>
      <c r="N143" s="42"/>
      <c r="O143" s="101">
        <f>IF(ISBLANK(C143),O142,IF(COUNTIF(C$2:C143,C143)&gt;1,O142,1+MAX(O142,0)))</f>
        <v>5</v>
      </c>
      <c r="P143" s="45">
        <f t="shared" si="44"/>
        <v>2</v>
      </c>
      <c r="Q143" s="33" t="str">
        <f t="shared" si="45"/>
        <v/>
      </c>
      <c r="R143" s="33">
        <f t="shared" si="46"/>
        <v>12</v>
      </c>
      <c r="S143" s="33" t="str">
        <f t="shared" si="47"/>
        <v>102_12</v>
      </c>
      <c r="T143" s="35" t="str">
        <f t="shared" si="48"/>
        <v>102PM</v>
      </c>
      <c r="U143" s="35" t="str">
        <f t="shared" si="49"/>
        <v>102PMNS</v>
      </c>
      <c r="V143" s="35" t="str">
        <f t="shared" si="65"/>
        <v>0E</v>
      </c>
      <c r="W143" s="35" t="str">
        <f t="shared" si="58"/>
        <v>102PM0E142</v>
      </c>
      <c r="X143" s="388">
        <f t="shared" si="59"/>
        <v>1</v>
      </c>
      <c r="Y143" s="388">
        <f t="shared" si="60"/>
        <v>1</v>
      </c>
      <c r="Z143" s="280" t="str">
        <f t="shared" si="50"/>
        <v/>
      </c>
      <c r="AA143" s="280" t="str">
        <f t="shared" si="51"/>
        <v/>
      </c>
      <c r="AB143" s="389" t="str">
        <f t="shared" si="61"/>
        <v/>
      </c>
      <c r="AC143" s="389" t="str">
        <f t="shared" si="62"/>
        <v/>
      </c>
      <c r="AD143" s="390" t="str">
        <f t="shared" si="52"/>
        <v/>
      </c>
      <c r="AE143" s="282">
        <f t="shared" si="53"/>
        <v>0</v>
      </c>
      <c r="AF143" s="359">
        <f t="shared" si="54"/>
        <v>0</v>
      </c>
      <c r="AG143" s="280">
        <f t="shared" si="55"/>
        <v>0</v>
      </c>
      <c r="AH143" s="280">
        <f t="shared" si="56"/>
        <v>0</v>
      </c>
      <c r="AI143" s="280">
        <f>IF(ISBLANK(T143),AI142,IF(COUNTIF(T$2:T143,T143)&gt;1,AI142,1+MAX(AI142,0)))</f>
        <v>4</v>
      </c>
      <c r="AL143" s="391" t="str">
        <f t="shared" si="63"/>
        <v/>
      </c>
      <c r="AM143" s="391" t="str">
        <f t="shared" si="64"/>
        <v/>
      </c>
      <c r="AO143" s="310" t="str">
        <f t="shared" si="57"/>
        <v/>
      </c>
      <c r="AP143" s="310">
        <f>SUM(AO$1:AO143)</f>
        <v>0</v>
      </c>
      <c r="AQ143" s="310">
        <f>SUM(AK$2:AK143)</f>
        <v>0</v>
      </c>
      <c r="AR143" s="310">
        <f>COUNTA(AJ$2:AJ143)</f>
        <v>0</v>
      </c>
      <c r="AS143" s="312"/>
      <c r="AT143" s="312"/>
      <c r="AU143" s="312"/>
      <c r="AV143" s="312"/>
      <c r="AW143" s="312"/>
      <c r="AZ143">
        <v>1</v>
      </c>
      <c r="BA143">
        <v>1</v>
      </c>
    </row>
    <row r="144" spans="1:53" x14ac:dyDescent="0.25">
      <c r="A144">
        <v>102</v>
      </c>
      <c r="B144" t="s">
        <v>66</v>
      </c>
      <c r="C144" t="s">
        <v>864</v>
      </c>
      <c r="D144"/>
      <c r="E144">
        <v>1</v>
      </c>
      <c r="F144">
        <v>4</v>
      </c>
      <c r="G144">
        <v>3</v>
      </c>
      <c r="H144">
        <v>0</v>
      </c>
      <c r="I144">
        <v>0</v>
      </c>
      <c r="J144">
        <v>0</v>
      </c>
      <c r="K144">
        <v>0</v>
      </c>
      <c r="L144">
        <v>0</v>
      </c>
      <c r="M144" t="s">
        <v>865</v>
      </c>
      <c r="N144" s="42"/>
      <c r="O144" s="101">
        <f>IF(ISBLANK(C144),O143,IF(COUNTIF(C$2:C144,C144)&gt;1,O143,1+MAX(O143,0)))</f>
        <v>5</v>
      </c>
      <c r="P144" s="45">
        <f t="shared" si="44"/>
        <v>2</v>
      </c>
      <c r="Q144" s="33" t="str">
        <f t="shared" si="45"/>
        <v/>
      </c>
      <c r="R144" s="33">
        <f t="shared" si="46"/>
        <v>12</v>
      </c>
      <c r="S144" s="33" t="str">
        <f t="shared" si="47"/>
        <v>102_12</v>
      </c>
      <c r="T144" s="35" t="str">
        <f t="shared" si="48"/>
        <v>102PM</v>
      </c>
      <c r="U144" s="35" t="str">
        <f t="shared" si="49"/>
        <v>102PMEW</v>
      </c>
      <c r="V144" s="35" t="str">
        <f t="shared" si="65"/>
        <v>0E</v>
      </c>
      <c r="W144" s="35" t="str">
        <f t="shared" si="58"/>
        <v>102PM0E143</v>
      </c>
      <c r="X144" s="388">
        <f t="shared" si="59"/>
        <v>0</v>
      </c>
      <c r="Y144" s="388">
        <f t="shared" si="60"/>
        <v>0</v>
      </c>
      <c r="Z144" s="280" t="str">
        <f t="shared" si="50"/>
        <v/>
      </c>
      <c r="AA144" s="280" t="str">
        <f t="shared" si="51"/>
        <v/>
      </c>
      <c r="AB144" s="389" t="str">
        <f t="shared" si="61"/>
        <v/>
      </c>
      <c r="AC144" s="389" t="str">
        <f t="shared" si="62"/>
        <v/>
      </c>
      <c r="AD144" s="390" t="str">
        <f t="shared" si="52"/>
        <v/>
      </c>
      <c r="AE144" s="282">
        <f t="shared" si="53"/>
        <v>0</v>
      </c>
      <c r="AF144" s="359">
        <f t="shared" si="54"/>
        <v>0</v>
      </c>
      <c r="AG144" s="280">
        <f t="shared" si="55"/>
        <v>0</v>
      </c>
      <c r="AH144" s="280">
        <f t="shared" si="56"/>
        <v>0</v>
      </c>
      <c r="AI144" s="280">
        <f>IF(ISBLANK(T144),AI143,IF(COUNTIF(T$2:T144,T144)&gt;1,AI143,1+MAX(AI143,0)))</f>
        <v>4</v>
      </c>
      <c r="AL144" s="391" t="str">
        <f t="shared" si="63"/>
        <v/>
      </c>
      <c r="AM144" s="391" t="str">
        <f t="shared" si="64"/>
        <v/>
      </c>
      <c r="AO144" s="310" t="str">
        <f t="shared" si="57"/>
        <v/>
      </c>
      <c r="AP144" s="310">
        <f>SUM(AO$1:AO144)</f>
        <v>0</v>
      </c>
      <c r="AQ144" s="310">
        <f>SUM(AK$2:AK144)</f>
        <v>0</v>
      </c>
      <c r="AR144" s="310">
        <f>COUNTA(AJ$2:AJ144)</f>
        <v>0</v>
      </c>
      <c r="AS144" s="312"/>
      <c r="AT144" s="312"/>
      <c r="AU144" s="312"/>
      <c r="AV144" s="312"/>
      <c r="AW144" s="312"/>
      <c r="AZ144">
        <v>0</v>
      </c>
      <c r="BA144">
        <v>0</v>
      </c>
    </row>
    <row r="145" spans="1:53" x14ac:dyDescent="0.25">
      <c r="A145">
        <v>102</v>
      </c>
      <c r="B145" t="s">
        <v>66</v>
      </c>
      <c r="C145" t="s">
        <v>864</v>
      </c>
      <c r="D145"/>
      <c r="E145">
        <v>1</v>
      </c>
      <c r="F145">
        <v>4</v>
      </c>
      <c r="G145">
        <v>4</v>
      </c>
      <c r="H145">
        <v>0</v>
      </c>
      <c r="I145">
        <v>0</v>
      </c>
      <c r="J145">
        <v>0</v>
      </c>
      <c r="K145">
        <v>0</v>
      </c>
      <c r="L145">
        <v>0</v>
      </c>
      <c r="M145" t="s">
        <v>865</v>
      </c>
      <c r="N145" s="42"/>
      <c r="O145" s="101">
        <f>IF(ISBLANK(C145),O144,IF(COUNTIF(C$2:C145,C145)&gt;1,O144,1+MAX(O144,0)))</f>
        <v>5</v>
      </c>
      <c r="P145" s="45">
        <f t="shared" si="44"/>
        <v>2</v>
      </c>
      <c r="Q145" s="33" t="str">
        <f t="shared" si="45"/>
        <v/>
      </c>
      <c r="R145" s="33">
        <f t="shared" si="46"/>
        <v>12</v>
      </c>
      <c r="S145" s="33" t="str">
        <f t="shared" si="47"/>
        <v>102_12</v>
      </c>
      <c r="T145" s="35" t="str">
        <f t="shared" si="48"/>
        <v>102PM</v>
      </c>
      <c r="U145" s="35" t="str">
        <f t="shared" si="49"/>
        <v>102PMEW</v>
      </c>
      <c r="V145" s="35" t="str">
        <f t="shared" si="65"/>
        <v>0E</v>
      </c>
      <c r="W145" s="35" t="str">
        <f t="shared" si="58"/>
        <v>102PM0E144</v>
      </c>
      <c r="X145" s="388">
        <f t="shared" si="59"/>
        <v>0</v>
      </c>
      <c r="Y145" s="388">
        <f t="shared" si="60"/>
        <v>0</v>
      </c>
      <c r="Z145" s="280" t="str">
        <f t="shared" si="50"/>
        <v/>
      </c>
      <c r="AA145" s="280" t="str">
        <f t="shared" si="51"/>
        <v/>
      </c>
      <c r="AB145" s="389" t="str">
        <f t="shared" si="61"/>
        <v/>
      </c>
      <c r="AC145" s="389" t="str">
        <f t="shared" si="62"/>
        <v/>
      </c>
      <c r="AD145" s="390" t="str">
        <f t="shared" si="52"/>
        <v/>
      </c>
      <c r="AE145" s="282">
        <f t="shared" si="53"/>
        <v>0</v>
      </c>
      <c r="AF145" s="359">
        <f t="shared" si="54"/>
        <v>1</v>
      </c>
      <c r="AG145" s="280">
        <f t="shared" si="55"/>
        <v>0</v>
      </c>
      <c r="AH145" s="280">
        <f t="shared" si="56"/>
        <v>0</v>
      </c>
      <c r="AI145" s="280">
        <f>IF(ISBLANK(T145),AI144,IF(COUNTIF(T$2:T145,T145)&gt;1,AI144,1+MAX(AI144,0)))</f>
        <v>4</v>
      </c>
      <c r="AL145" s="391" t="str">
        <f t="shared" si="63"/>
        <v/>
      </c>
      <c r="AM145" s="391" t="str">
        <f t="shared" si="64"/>
        <v/>
      </c>
      <c r="AO145" s="310" t="str">
        <f t="shared" si="57"/>
        <v/>
      </c>
      <c r="AP145" s="310">
        <f>SUM(AO$1:AO145)</f>
        <v>0</v>
      </c>
      <c r="AQ145" s="310">
        <f>SUM(AK$2:AK145)</f>
        <v>0</v>
      </c>
      <c r="AR145" s="310">
        <f>COUNTA(AJ$2:AJ145)</f>
        <v>0</v>
      </c>
      <c r="AS145" s="312"/>
      <c r="AT145" s="312"/>
      <c r="AU145" s="312"/>
      <c r="AV145" s="312"/>
      <c r="AW145" s="312"/>
      <c r="AZ145">
        <v>0</v>
      </c>
      <c r="BA145">
        <v>0</v>
      </c>
    </row>
    <row r="146" spans="1:53" x14ac:dyDescent="0.25">
      <c r="A146">
        <v>102</v>
      </c>
      <c r="B146" t="s">
        <v>66</v>
      </c>
      <c r="C146" t="s">
        <v>866</v>
      </c>
      <c r="D146"/>
      <c r="E146">
        <v>1</v>
      </c>
      <c r="F146">
        <v>1</v>
      </c>
      <c r="G146">
        <v>1</v>
      </c>
      <c r="H146">
        <v>0</v>
      </c>
      <c r="I146">
        <v>0</v>
      </c>
      <c r="J146">
        <v>0</v>
      </c>
      <c r="K146">
        <v>0</v>
      </c>
      <c r="L146">
        <v>0</v>
      </c>
      <c r="M146" t="s">
        <v>867</v>
      </c>
      <c r="N146" s="42"/>
      <c r="O146" s="101">
        <f>IF(ISBLANK(C146),O145,IF(COUNTIF(C$2:C146,C146)&gt;1,O145,1+MAX(O145,0)))</f>
        <v>6</v>
      </c>
      <c r="P146" s="45">
        <f t="shared" si="44"/>
        <v>2</v>
      </c>
      <c r="Q146" s="33" t="str">
        <f t="shared" si="45"/>
        <v/>
      </c>
      <c r="R146" s="33">
        <f t="shared" si="46"/>
        <v>9</v>
      </c>
      <c r="S146" s="33" t="str">
        <f t="shared" si="47"/>
        <v>102_9</v>
      </c>
      <c r="T146" s="35" t="str">
        <f t="shared" si="48"/>
        <v>102PM</v>
      </c>
      <c r="U146" s="35" t="str">
        <f t="shared" si="49"/>
        <v>102PMNS</v>
      </c>
      <c r="V146" s="35" t="str">
        <f t="shared" si="65"/>
        <v>0F</v>
      </c>
      <c r="W146" s="35" t="str">
        <f t="shared" si="58"/>
        <v>102PM0F111</v>
      </c>
      <c r="X146" s="388">
        <f t="shared" si="59"/>
        <v>0</v>
      </c>
      <c r="Y146" s="388">
        <f t="shared" si="60"/>
        <v>0</v>
      </c>
      <c r="Z146" s="280" t="str">
        <f t="shared" si="50"/>
        <v/>
      </c>
      <c r="AA146" s="280" t="str">
        <f t="shared" si="51"/>
        <v/>
      </c>
      <c r="AB146" s="389" t="str">
        <f t="shared" si="61"/>
        <v/>
      </c>
      <c r="AC146" s="389" t="str">
        <f t="shared" si="62"/>
        <v/>
      </c>
      <c r="AD146" s="390" t="str">
        <f t="shared" si="52"/>
        <v/>
      </c>
      <c r="AE146" s="282">
        <f t="shared" si="53"/>
        <v>0</v>
      </c>
      <c r="AF146" s="359">
        <f t="shared" si="54"/>
        <v>1</v>
      </c>
      <c r="AG146" s="280">
        <f t="shared" si="55"/>
        <v>0</v>
      </c>
      <c r="AH146" s="280">
        <f t="shared" si="56"/>
        <v>0</v>
      </c>
      <c r="AI146" s="280">
        <f>IF(ISBLANK(T146),AI145,IF(COUNTIF(T$2:T146,T146)&gt;1,AI145,1+MAX(AI145,0)))</f>
        <v>4</v>
      </c>
      <c r="AL146" s="391" t="str">
        <f t="shared" si="63"/>
        <v/>
      </c>
      <c r="AM146" s="391" t="str">
        <f t="shared" si="64"/>
        <v/>
      </c>
      <c r="AO146" s="310" t="str">
        <f t="shared" si="57"/>
        <v/>
      </c>
      <c r="AP146" s="310">
        <f>SUM(AO$1:AO146)</f>
        <v>0</v>
      </c>
      <c r="AQ146" s="310">
        <f>SUM(AK$2:AK146)</f>
        <v>0</v>
      </c>
      <c r="AR146" s="310">
        <f>COUNTA(AJ$2:AJ146)</f>
        <v>0</v>
      </c>
      <c r="AS146" s="312"/>
      <c r="AT146" s="312"/>
      <c r="AU146" s="312"/>
      <c r="AV146" s="312"/>
      <c r="AW146" s="312"/>
      <c r="AZ146">
        <v>0</v>
      </c>
      <c r="BA146">
        <v>0</v>
      </c>
    </row>
    <row r="147" spans="1:53" x14ac:dyDescent="0.25">
      <c r="A147">
        <v>102</v>
      </c>
      <c r="B147" t="s">
        <v>66</v>
      </c>
      <c r="C147" t="s">
        <v>866</v>
      </c>
      <c r="D147"/>
      <c r="E147">
        <v>1</v>
      </c>
      <c r="F147">
        <v>1</v>
      </c>
      <c r="G147">
        <v>2</v>
      </c>
      <c r="H147">
        <v>0</v>
      </c>
      <c r="I147">
        <v>0</v>
      </c>
      <c r="J147">
        <v>0</v>
      </c>
      <c r="K147">
        <v>0</v>
      </c>
      <c r="L147">
        <v>0</v>
      </c>
      <c r="M147" t="s">
        <v>867</v>
      </c>
      <c r="N147" s="42"/>
      <c r="O147" s="101">
        <f>IF(ISBLANK(C147),O146,IF(COUNTIF(C$2:C147,C147)&gt;1,O146,1+MAX(O146,0)))</f>
        <v>6</v>
      </c>
      <c r="P147" s="45">
        <f t="shared" si="44"/>
        <v>2</v>
      </c>
      <c r="Q147" s="33" t="str">
        <f t="shared" si="45"/>
        <v/>
      </c>
      <c r="R147" s="33">
        <f t="shared" si="46"/>
        <v>9</v>
      </c>
      <c r="S147" s="33" t="str">
        <f t="shared" si="47"/>
        <v>102_9</v>
      </c>
      <c r="T147" s="35" t="str">
        <f t="shared" si="48"/>
        <v>102PM</v>
      </c>
      <c r="U147" s="35" t="str">
        <f t="shared" si="49"/>
        <v>102PMNS</v>
      </c>
      <c r="V147" s="35" t="str">
        <f t="shared" si="65"/>
        <v>0F</v>
      </c>
      <c r="W147" s="35" t="str">
        <f t="shared" si="58"/>
        <v>102PM0F112</v>
      </c>
      <c r="X147" s="388">
        <f t="shared" si="59"/>
        <v>0</v>
      </c>
      <c r="Y147" s="388">
        <f t="shared" si="60"/>
        <v>0</v>
      </c>
      <c r="Z147" s="280" t="str">
        <f t="shared" si="50"/>
        <v/>
      </c>
      <c r="AA147" s="280" t="str">
        <f t="shared" si="51"/>
        <v/>
      </c>
      <c r="AB147" s="389" t="str">
        <f t="shared" si="61"/>
        <v/>
      </c>
      <c r="AC147" s="389" t="str">
        <f t="shared" si="62"/>
        <v/>
      </c>
      <c r="AD147" s="390" t="str">
        <f t="shared" si="52"/>
        <v/>
      </c>
      <c r="AE147" s="282">
        <f t="shared" si="53"/>
        <v>0</v>
      </c>
      <c r="AF147" s="359">
        <f t="shared" si="54"/>
        <v>0</v>
      </c>
      <c r="AG147" s="280">
        <f t="shared" si="55"/>
        <v>0</v>
      </c>
      <c r="AH147" s="280">
        <f t="shared" si="56"/>
        <v>0</v>
      </c>
      <c r="AI147" s="280">
        <f>IF(ISBLANK(T147),AI146,IF(COUNTIF(T$2:T147,T147)&gt;1,AI146,1+MAX(AI146,0)))</f>
        <v>4</v>
      </c>
      <c r="AL147" s="391" t="str">
        <f t="shared" si="63"/>
        <v/>
      </c>
      <c r="AM147" s="391" t="str">
        <f t="shared" si="64"/>
        <v/>
      </c>
      <c r="AO147" s="310" t="str">
        <f t="shared" si="57"/>
        <v/>
      </c>
      <c r="AP147" s="310">
        <f>SUM(AO$1:AO147)</f>
        <v>0</v>
      </c>
      <c r="AQ147" s="310">
        <f>SUM(AK$2:AK147)</f>
        <v>0</v>
      </c>
      <c r="AR147" s="310">
        <f>COUNTA(AJ$2:AJ147)</f>
        <v>0</v>
      </c>
      <c r="AS147" s="312"/>
      <c r="AT147" s="312"/>
      <c r="AU147" s="312"/>
      <c r="AV147" s="312"/>
      <c r="AW147" s="312"/>
      <c r="AZ147">
        <v>0</v>
      </c>
      <c r="BA147">
        <v>0</v>
      </c>
    </row>
    <row r="148" spans="1:53" x14ac:dyDescent="0.25">
      <c r="A148">
        <v>102</v>
      </c>
      <c r="B148" t="s">
        <v>66</v>
      </c>
      <c r="C148" t="s">
        <v>866</v>
      </c>
      <c r="D148"/>
      <c r="E148">
        <v>1</v>
      </c>
      <c r="F148">
        <v>1</v>
      </c>
      <c r="G148">
        <v>3</v>
      </c>
      <c r="H148">
        <v>0</v>
      </c>
      <c r="I148">
        <v>0</v>
      </c>
      <c r="J148">
        <v>0</v>
      </c>
      <c r="K148">
        <v>0</v>
      </c>
      <c r="L148">
        <v>0</v>
      </c>
      <c r="M148" t="s">
        <v>867</v>
      </c>
      <c r="N148" s="42"/>
      <c r="O148" s="101">
        <f>IF(ISBLANK(C148),O147,IF(COUNTIF(C$2:C148,C148)&gt;1,O147,1+MAX(O147,0)))</f>
        <v>6</v>
      </c>
      <c r="P148" s="45">
        <f t="shared" si="44"/>
        <v>2</v>
      </c>
      <c r="Q148" s="33" t="str">
        <f t="shared" si="45"/>
        <v/>
      </c>
      <c r="R148" s="33">
        <f t="shared" si="46"/>
        <v>9</v>
      </c>
      <c r="S148" s="33" t="str">
        <f t="shared" si="47"/>
        <v>102_9</v>
      </c>
      <c r="T148" s="35" t="str">
        <f t="shared" si="48"/>
        <v>102PM</v>
      </c>
      <c r="U148" s="35" t="str">
        <f t="shared" si="49"/>
        <v>102PMEW</v>
      </c>
      <c r="V148" s="35" t="str">
        <f t="shared" si="65"/>
        <v>0F</v>
      </c>
      <c r="W148" s="35" t="str">
        <f t="shared" si="58"/>
        <v>102PM0F113</v>
      </c>
      <c r="X148" s="388">
        <f t="shared" si="59"/>
        <v>0</v>
      </c>
      <c r="Y148" s="388">
        <f t="shared" si="60"/>
        <v>0</v>
      </c>
      <c r="Z148" s="280" t="str">
        <f t="shared" si="50"/>
        <v/>
      </c>
      <c r="AA148" s="280" t="str">
        <f t="shared" si="51"/>
        <v/>
      </c>
      <c r="AB148" s="389" t="str">
        <f t="shared" si="61"/>
        <v/>
      </c>
      <c r="AC148" s="389" t="str">
        <f t="shared" si="62"/>
        <v/>
      </c>
      <c r="AD148" s="390" t="str">
        <f t="shared" si="52"/>
        <v/>
      </c>
      <c r="AE148" s="282">
        <f t="shared" si="53"/>
        <v>0</v>
      </c>
      <c r="AF148" s="359">
        <f t="shared" si="54"/>
        <v>0</v>
      </c>
      <c r="AG148" s="280">
        <f t="shared" si="55"/>
        <v>0</v>
      </c>
      <c r="AH148" s="280">
        <f t="shared" si="56"/>
        <v>0</v>
      </c>
      <c r="AI148" s="280">
        <f>IF(ISBLANK(T148),AI147,IF(COUNTIF(T$2:T148,T148)&gt;1,AI147,1+MAX(AI147,0)))</f>
        <v>4</v>
      </c>
      <c r="AL148" s="391" t="str">
        <f t="shared" si="63"/>
        <v/>
      </c>
      <c r="AM148" s="391" t="str">
        <f t="shared" si="64"/>
        <v/>
      </c>
      <c r="AO148" s="310" t="str">
        <f t="shared" si="57"/>
        <v/>
      </c>
      <c r="AP148" s="310">
        <f>SUM(AO$1:AO148)</f>
        <v>0</v>
      </c>
      <c r="AQ148" s="310">
        <f>SUM(AK$2:AK148)</f>
        <v>0</v>
      </c>
      <c r="AR148" s="310">
        <f>COUNTA(AJ$2:AJ148)</f>
        <v>0</v>
      </c>
      <c r="AS148" s="312"/>
      <c r="AT148" s="312"/>
      <c r="AU148" s="312"/>
      <c r="AV148" s="312"/>
      <c r="AW148" s="312"/>
      <c r="AZ148">
        <v>0</v>
      </c>
      <c r="BA148">
        <v>0</v>
      </c>
    </row>
    <row r="149" spans="1:53" x14ac:dyDescent="0.25">
      <c r="A149">
        <v>102</v>
      </c>
      <c r="B149" t="s">
        <v>66</v>
      </c>
      <c r="C149" t="s">
        <v>866</v>
      </c>
      <c r="D149"/>
      <c r="E149">
        <v>1</v>
      </c>
      <c r="F149">
        <v>1</v>
      </c>
      <c r="G149">
        <v>4</v>
      </c>
      <c r="H149">
        <v>0</v>
      </c>
      <c r="I149">
        <v>0</v>
      </c>
      <c r="J149">
        <v>0</v>
      </c>
      <c r="K149">
        <v>0</v>
      </c>
      <c r="L149">
        <v>0</v>
      </c>
      <c r="M149" t="s">
        <v>867</v>
      </c>
      <c r="N149" s="42"/>
      <c r="O149" s="101">
        <f>IF(ISBLANK(C149),O148,IF(COUNTIF(C$2:C149,C149)&gt;1,O148,1+MAX(O148,0)))</f>
        <v>6</v>
      </c>
      <c r="P149" s="45">
        <f t="shared" si="44"/>
        <v>2</v>
      </c>
      <c r="Q149" s="33" t="str">
        <f t="shared" si="45"/>
        <v/>
      </c>
      <c r="R149" s="33">
        <f t="shared" si="46"/>
        <v>9</v>
      </c>
      <c r="S149" s="33" t="str">
        <f t="shared" si="47"/>
        <v>102_9</v>
      </c>
      <c r="T149" s="35" t="str">
        <f t="shared" si="48"/>
        <v>102PM</v>
      </c>
      <c r="U149" s="35" t="str">
        <f t="shared" si="49"/>
        <v>102PMEW</v>
      </c>
      <c r="V149" s="35" t="str">
        <f t="shared" si="65"/>
        <v>0F</v>
      </c>
      <c r="W149" s="35" t="str">
        <f t="shared" si="58"/>
        <v>102PM0F114</v>
      </c>
      <c r="X149" s="388">
        <f t="shared" si="59"/>
        <v>0</v>
      </c>
      <c r="Y149" s="388">
        <f t="shared" si="60"/>
        <v>0</v>
      </c>
      <c r="Z149" s="280" t="str">
        <f t="shared" si="50"/>
        <v/>
      </c>
      <c r="AA149" s="280" t="str">
        <f t="shared" si="51"/>
        <v/>
      </c>
      <c r="AB149" s="389" t="str">
        <f t="shared" si="61"/>
        <v/>
      </c>
      <c r="AC149" s="389" t="str">
        <f t="shared" si="62"/>
        <v/>
      </c>
      <c r="AD149" s="390" t="str">
        <f t="shared" si="52"/>
        <v/>
      </c>
      <c r="AE149" s="282">
        <f t="shared" si="53"/>
        <v>0</v>
      </c>
      <c r="AF149" s="359">
        <f t="shared" si="54"/>
        <v>1</v>
      </c>
      <c r="AG149" s="280">
        <f t="shared" si="55"/>
        <v>0</v>
      </c>
      <c r="AH149" s="280">
        <f t="shared" si="56"/>
        <v>0</v>
      </c>
      <c r="AI149" s="280">
        <f>IF(ISBLANK(T149),AI148,IF(COUNTIF(T$2:T149,T149)&gt;1,AI148,1+MAX(AI148,0)))</f>
        <v>4</v>
      </c>
      <c r="AL149" s="391" t="str">
        <f t="shared" si="63"/>
        <v/>
      </c>
      <c r="AM149" s="391" t="str">
        <f t="shared" si="64"/>
        <v/>
      </c>
      <c r="AO149" s="310" t="str">
        <f t="shared" si="57"/>
        <v/>
      </c>
      <c r="AP149" s="310">
        <f>SUM(AO$1:AO149)</f>
        <v>0</v>
      </c>
      <c r="AQ149" s="310">
        <f>SUM(AK$2:AK149)</f>
        <v>0</v>
      </c>
      <c r="AR149" s="310">
        <f>COUNTA(AJ$2:AJ149)</f>
        <v>0</v>
      </c>
      <c r="AS149" s="312"/>
      <c r="AT149" s="312"/>
      <c r="AU149" s="312"/>
      <c r="AV149" s="312"/>
      <c r="AW149" s="312"/>
      <c r="AZ149">
        <v>0</v>
      </c>
      <c r="BA149">
        <v>0</v>
      </c>
    </row>
    <row r="150" spans="1:53" x14ac:dyDescent="0.25">
      <c r="A150">
        <v>102</v>
      </c>
      <c r="B150" t="s">
        <v>66</v>
      </c>
      <c r="C150" t="s">
        <v>866</v>
      </c>
      <c r="D150"/>
      <c r="E150">
        <v>1</v>
      </c>
      <c r="F150">
        <v>2</v>
      </c>
      <c r="G150">
        <v>1</v>
      </c>
      <c r="H150">
        <v>0</v>
      </c>
      <c r="I150">
        <v>0</v>
      </c>
      <c r="J150">
        <v>0</v>
      </c>
      <c r="K150">
        <v>0</v>
      </c>
      <c r="L150">
        <v>0</v>
      </c>
      <c r="M150" t="s">
        <v>867</v>
      </c>
      <c r="N150" s="42"/>
      <c r="O150" s="101">
        <f>IF(ISBLANK(C150),O149,IF(COUNTIF(C$2:C150,C150)&gt;1,O149,1+MAX(O149,0)))</f>
        <v>6</v>
      </c>
      <c r="P150" s="45">
        <f t="shared" si="44"/>
        <v>2</v>
      </c>
      <c r="Q150" s="33" t="str">
        <f t="shared" si="45"/>
        <v/>
      </c>
      <c r="R150" s="33">
        <f t="shared" si="46"/>
        <v>10</v>
      </c>
      <c r="S150" s="33" t="str">
        <f t="shared" si="47"/>
        <v>102_10</v>
      </c>
      <c r="T150" s="35" t="str">
        <f t="shared" si="48"/>
        <v>102PM</v>
      </c>
      <c r="U150" s="35" t="str">
        <f t="shared" si="49"/>
        <v>102PMNS</v>
      </c>
      <c r="V150" s="35" t="str">
        <f t="shared" si="65"/>
        <v>0F</v>
      </c>
      <c r="W150" s="35" t="str">
        <f t="shared" si="58"/>
        <v>102PM0F121</v>
      </c>
      <c r="X150" s="388">
        <f t="shared" si="59"/>
        <v>0</v>
      </c>
      <c r="Y150" s="388">
        <f t="shared" si="60"/>
        <v>0</v>
      </c>
      <c r="Z150" s="280" t="str">
        <f t="shared" si="50"/>
        <v/>
      </c>
      <c r="AA150" s="280" t="str">
        <f t="shared" si="51"/>
        <v/>
      </c>
      <c r="AB150" s="389" t="str">
        <f t="shared" si="61"/>
        <v/>
      </c>
      <c r="AC150" s="389" t="str">
        <f t="shared" si="62"/>
        <v/>
      </c>
      <c r="AD150" s="390" t="str">
        <f t="shared" si="52"/>
        <v/>
      </c>
      <c r="AE150" s="282">
        <f t="shared" si="53"/>
        <v>0</v>
      </c>
      <c r="AF150" s="359">
        <f t="shared" si="54"/>
        <v>1</v>
      </c>
      <c r="AG150" s="280">
        <f t="shared" si="55"/>
        <v>0</v>
      </c>
      <c r="AH150" s="280">
        <f t="shared" si="56"/>
        <v>0</v>
      </c>
      <c r="AI150" s="280">
        <f>IF(ISBLANK(T150),AI149,IF(COUNTIF(T$2:T150,T150)&gt;1,AI149,1+MAX(AI149,0)))</f>
        <v>4</v>
      </c>
      <c r="AL150" s="391" t="str">
        <f t="shared" si="63"/>
        <v/>
      </c>
      <c r="AM150" s="391" t="str">
        <f t="shared" si="64"/>
        <v/>
      </c>
      <c r="AO150" s="310" t="str">
        <f t="shared" si="57"/>
        <v/>
      </c>
      <c r="AP150" s="310">
        <f>SUM(AO$1:AO150)</f>
        <v>0</v>
      </c>
      <c r="AQ150" s="310">
        <f>SUM(AK$2:AK150)</f>
        <v>0</v>
      </c>
      <c r="AR150" s="310">
        <f>COUNTA(AJ$2:AJ150)</f>
        <v>0</v>
      </c>
      <c r="AS150" s="312"/>
      <c r="AT150" s="312"/>
      <c r="AU150" s="312"/>
      <c r="AV150" s="312"/>
      <c r="AW150" s="312"/>
      <c r="AZ150">
        <v>0</v>
      </c>
      <c r="BA150">
        <v>0</v>
      </c>
    </row>
    <row r="151" spans="1:53" x14ac:dyDescent="0.25">
      <c r="A151">
        <v>102</v>
      </c>
      <c r="B151" t="s">
        <v>66</v>
      </c>
      <c r="C151" t="s">
        <v>866</v>
      </c>
      <c r="D151"/>
      <c r="E151">
        <v>1</v>
      </c>
      <c r="F151">
        <v>2</v>
      </c>
      <c r="G151">
        <v>2</v>
      </c>
      <c r="H151">
        <v>0</v>
      </c>
      <c r="I151">
        <v>0</v>
      </c>
      <c r="J151">
        <v>0</v>
      </c>
      <c r="K151">
        <v>0</v>
      </c>
      <c r="L151">
        <v>0</v>
      </c>
      <c r="M151" t="s">
        <v>867</v>
      </c>
      <c r="N151" s="42"/>
      <c r="O151" s="101">
        <f>IF(ISBLANK(C151),O150,IF(COUNTIF(C$2:C151,C151)&gt;1,O150,1+MAX(O150,0)))</f>
        <v>6</v>
      </c>
      <c r="P151" s="45">
        <f t="shared" si="44"/>
        <v>2</v>
      </c>
      <c r="Q151" s="33" t="str">
        <f t="shared" si="45"/>
        <v/>
      </c>
      <c r="R151" s="33">
        <f t="shared" si="46"/>
        <v>10</v>
      </c>
      <c r="S151" s="33" t="str">
        <f t="shared" si="47"/>
        <v>102_10</v>
      </c>
      <c r="T151" s="35" t="str">
        <f t="shared" si="48"/>
        <v>102PM</v>
      </c>
      <c r="U151" s="35" t="str">
        <f t="shared" si="49"/>
        <v>102PMNS</v>
      </c>
      <c r="V151" s="35" t="str">
        <f t="shared" si="65"/>
        <v>0F</v>
      </c>
      <c r="W151" s="35" t="str">
        <f t="shared" si="58"/>
        <v>102PM0F122</v>
      </c>
      <c r="X151" s="388">
        <f t="shared" si="59"/>
        <v>0</v>
      </c>
      <c r="Y151" s="388">
        <f t="shared" si="60"/>
        <v>0</v>
      </c>
      <c r="Z151" s="280" t="str">
        <f t="shared" si="50"/>
        <v/>
      </c>
      <c r="AA151" s="280" t="str">
        <f t="shared" si="51"/>
        <v/>
      </c>
      <c r="AB151" s="389" t="str">
        <f t="shared" si="61"/>
        <v/>
      </c>
      <c r="AC151" s="389" t="str">
        <f t="shared" si="62"/>
        <v/>
      </c>
      <c r="AD151" s="390" t="str">
        <f t="shared" si="52"/>
        <v/>
      </c>
      <c r="AE151" s="282">
        <f t="shared" si="53"/>
        <v>0</v>
      </c>
      <c r="AF151" s="359">
        <f t="shared" si="54"/>
        <v>0</v>
      </c>
      <c r="AG151" s="280">
        <f t="shared" si="55"/>
        <v>0</v>
      </c>
      <c r="AH151" s="280">
        <f t="shared" si="56"/>
        <v>0</v>
      </c>
      <c r="AI151" s="280">
        <f>IF(ISBLANK(T151),AI150,IF(COUNTIF(T$2:T151,T151)&gt;1,AI150,1+MAX(AI150,0)))</f>
        <v>4</v>
      </c>
      <c r="AL151" s="391" t="str">
        <f t="shared" si="63"/>
        <v/>
      </c>
      <c r="AM151" s="391" t="str">
        <f t="shared" si="64"/>
        <v/>
      </c>
      <c r="AO151" s="310" t="str">
        <f t="shared" si="57"/>
        <v/>
      </c>
      <c r="AP151" s="310">
        <f>SUM(AO$1:AO151)</f>
        <v>0</v>
      </c>
      <c r="AQ151" s="310">
        <f>SUM(AK$2:AK151)</f>
        <v>0</v>
      </c>
      <c r="AR151" s="310">
        <f>COUNTA(AJ$2:AJ151)</f>
        <v>0</v>
      </c>
      <c r="AS151" s="312"/>
      <c r="AT151" s="312"/>
      <c r="AU151" s="312"/>
      <c r="AV151" s="312"/>
      <c r="AW151" s="312"/>
      <c r="AZ151">
        <v>0</v>
      </c>
      <c r="BA151">
        <v>0</v>
      </c>
    </row>
    <row r="152" spans="1:53" x14ac:dyDescent="0.25">
      <c r="A152">
        <v>102</v>
      </c>
      <c r="B152" t="s">
        <v>66</v>
      </c>
      <c r="C152" t="s">
        <v>866</v>
      </c>
      <c r="D152"/>
      <c r="E152">
        <v>1</v>
      </c>
      <c r="F152">
        <v>2</v>
      </c>
      <c r="G152">
        <v>3</v>
      </c>
      <c r="H152">
        <v>0</v>
      </c>
      <c r="I152">
        <v>0</v>
      </c>
      <c r="J152">
        <v>0</v>
      </c>
      <c r="K152">
        <v>0</v>
      </c>
      <c r="L152">
        <v>0</v>
      </c>
      <c r="M152" t="s">
        <v>867</v>
      </c>
      <c r="N152" s="42"/>
      <c r="O152" s="101">
        <f>IF(ISBLANK(C152),O151,IF(COUNTIF(C$2:C152,C152)&gt;1,O151,1+MAX(O151,0)))</f>
        <v>6</v>
      </c>
      <c r="P152" s="45">
        <f t="shared" si="44"/>
        <v>2</v>
      </c>
      <c r="Q152" s="33" t="str">
        <f t="shared" si="45"/>
        <v/>
      </c>
      <c r="R152" s="33">
        <f t="shared" si="46"/>
        <v>10</v>
      </c>
      <c r="S152" s="33" t="str">
        <f t="shared" si="47"/>
        <v>102_10</v>
      </c>
      <c r="T152" s="35" t="str">
        <f t="shared" si="48"/>
        <v>102PM</v>
      </c>
      <c r="U152" s="35" t="str">
        <f t="shared" si="49"/>
        <v>102PMEW</v>
      </c>
      <c r="V152" s="35" t="str">
        <f t="shared" si="65"/>
        <v>0F</v>
      </c>
      <c r="W152" s="35" t="str">
        <f t="shared" si="58"/>
        <v>102PM0F123</v>
      </c>
      <c r="X152" s="388">
        <f t="shared" si="59"/>
        <v>0</v>
      </c>
      <c r="Y152" s="388">
        <f t="shared" si="60"/>
        <v>0</v>
      </c>
      <c r="Z152" s="280" t="str">
        <f t="shared" si="50"/>
        <v/>
      </c>
      <c r="AA152" s="280" t="str">
        <f t="shared" si="51"/>
        <v/>
      </c>
      <c r="AB152" s="389" t="str">
        <f t="shared" si="61"/>
        <v/>
      </c>
      <c r="AC152" s="389" t="str">
        <f t="shared" si="62"/>
        <v/>
      </c>
      <c r="AD152" s="390" t="str">
        <f t="shared" si="52"/>
        <v/>
      </c>
      <c r="AE152" s="282">
        <f t="shared" si="53"/>
        <v>0</v>
      </c>
      <c r="AF152" s="359">
        <f t="shared" si="54"/>
        <v>0</v>
      </c>
      <c r="AG152" s="280">
        <f t="shared" si="55"/>
        <v>0</v>
      </c>
      <c r="AH152" s="280">
        <f t="shared" si="56"/>
        <v>0</v>
      </c>
      <c r="AI152" s="280">
        <f>IF(ISBLANK(T152),AI151,IF(COUNTIF(T$2:T152,T152)&gt;1,AI151,1+MAX(AI151,0)))</f>
        <v>4</v>
      </c>
      <c r="AL152" s="391" t="str">
        <f t="shared" si="63"/>
        <v/>
      </c>
      <c r="AM152" s="391" t="str">
        <f t="shared" si="64"/>
        <v/>
      </c>
      <c r="AO152" s="310" t="str">
        <f t="shared" si="57"/>
        <v/>
      </c>
      <c r="AP152" s="310">
        <f>SUM(AO$1:AO152)</f>
        <v>0</v>
      </c>
      <c r="AQ152" s="310">
        <f>SUM(AK$2:AK152)</f>
        <v>0</v>
      </c>
      <c r="AR152" s="310">
        <f>COUNTA(AJ$2:AJ152)</f>
        <v>0</v>
      </c>
      <c r="AS152" s="312"/>
      <c r="AT152" s="312"/>
      <c r="AU152" s="312"/>
      <c r="AV152" s="312"/>
      <c r="AW152" s="312"/>
      <c r="AZ152">
        <v>0</v>
      </c>
      <c r="BA152">
        <v>0</v>
      </c>
    </row>
    <row r="153" spans="1:53" x14ac:dyDescent="0.25">
      <c r="A153">
        <v>102</v>
      </c>
      <c r="B153" t="s">
        <v>66</v>
      </c>
      <c r="C153" t="s">
        <v>866</v>
      </c>
      <c r="D153"/>
      <c r="E153">
        <v>1</v>
      </c>
      <c r="F153">
        <v>2</v>
      </c>
      <c r="G153">
        <v>4</v>
      </c>
      <c r="H153">
        <v>0</v>
      </c>
      <c r="I153">
        <v>0</v>
      </c>
      <c r="J153">
        <v>0</v>
      </c>
      <c r="K153">
        <v>0</v>
      </c>
      <c r="L153">
        <v>0</v>
      </c>
      <c r="M153" t="s">
        <v>867</v>
      </c>
      <c r="N153" s="42"/>
      <c r="O153" s="101">
        <f>IF(ISBLANK(C153),O152,IF(COUNTIF(C$2:C153,C153)&gt;1,O152,1+MAX(O152,0)))</f>
        <v>6</v>
      </c>
      <c r="P153" s="45">
        <f t="shared" si="44"/>
        <v>2</v>
      </c>
      <c r="Q153" s="33" t="str">
        <f t="shared" si="45"/>
        <v/>
      </c>
      <c r="R153" s="33">
        <f t="shared" si="46"/>
        <v>10</v>
      </c>
      <c r="S153" s="33" t="str">
        <f t="shared" si="47"/>
        <v>102_10</v>
      </c>
      <c r="T153" s="35" t="str">
        <f t="shared" si="48"/>
        <v>102PM</v>
      </c>
      <c r="U153" s="35" t="str">
        <f t="shared" si="49"/>
        <v>102PMEW</v>
      </c>
      <c r="V153" s="35" t="str">
        <f t="shared" si="65"/>
        <v>0F</v>
      </c>
      <c r="W153" s="35" t="str">
        <f t="shared" si="58"/>
        <v>102PM0F124</v>
      </c>
      <c r="X153" s="388">
        <f t="shared" si="59"/>
        <v>0</v>
      </c>
      <c r="Y153" s="388">
        <f t="shared" si="60"/>
        <v>0</v>
      </c>
      <c r="Z153" s="280" t="str">
        <f t="shared" si="50"/>
        <v/>
      </c>
      <c r="AA153" s="280" t="str">
        <f t="shared" si="51"/>
        <v/>
      </c>
      <c r="AB153" s="389" t="str">
        <f t="shared" si="61"/>
        <v/>
      </c>
      <c r="AC153" s="389" t="str">
        <f t="shared" si="62"/>
        <v/>
      </c>
      <c r="AD153" s="390" t="str">
        <f t="shared" si="52"/>
        <v/>
      </c>
      <c r="AE153" s="282">
        <f t="shared" si="53"/>
        <v>0</v>
      </c>
      <c r="AF153" s="359">
        <f t="shared" si="54"/>
        <v>1</v>
      </c>
      <c r="AG153" s="280">
        <f t="shared" si="55"/>
        <v>0</v>
      </c>
      <c r="AH153" s="280">
        <f t="shared" si="56"/>
        <v>0</v>
      </c>
      <c r="AI153" s="280">
        <f>IF(ISBLANK(T153),AI152,IF(COUNTIF(T$2:T153,T153)&gt;1,AI152,1+MAX(AI152,0)))</f>
        <v>4</v>
      </c>
      <c r="AL153" s="391" t="str">
        <f t="shared" si="63"/>
        <v/>
      </c>
      <c r="AM153" s="391" t="str">
        <f t="shared" si="64"/>
        <v/>
      </c>
      <c r="AO153" s="310" t="str">
        <f t="shared" si="57"/>
        <v/>
      </c>
      <c r="AP153" s="310">
        <f>SUM(AO$1:AO153)</f>
        <v>0</v>
      </c>
      <c r="AQ153" s="310">
        <f>SUM(AK$2:AK153)</f>
        <v>0</v>
      </c>
      <c r="AR153" s="310">
        <f>COUNTA(AJ$2:AJ153)</f>
        <v>0</v>
      </c>
      <c r="AS153" s="312"/>
      <c r="AT153" s="312"/>
      <c r="AU153" s="312"/>
      <c r="AV153" s="312"/>
      <c r="AW153" s="312"/>
      <c r="AZ153">
        <v>0</v>
      </c>
      <c r="BA153">
        <v>0</v>
      </c>
    </row>
    <row r="154" spans="1:53" x14ac:dyDescent="0.25">
      <c r="A154">
        <v>102</v>
      </c>
      <c r="B154" t="s">
        <v>66</v>
      </c>
      <c r="C154" t="s">
        <v>866</v>
      </c>
      <c r="D154"/>
      <c r="E154">
        <v>1</v>
      </c>
      <c r="F154">
        <v>3</v>
      </c>
      <c r="G154">
        <v>1</v>
      </c>
      <c r="H154">
        <v>0</v>
      </c>
      <c r="I154">
        <v>0</v>
      </c>
      <c r="J154">
        <v>0</v>
      </c>
      <c r="K154">
        <v>0</v>
      </c>
      <c r="L154">
        <v>0</v>
      </c>
      <c r="M154" t="s">
        <v>867</v>
      </c>
      <c r="N154" s="42"/>
      <c r="O154" s="101">
        <f>IF(ISBLANK(C154),O153,IF(COUNTIF(C$2:C154,C154)&gt;1,O153,1+MAX(O153,0)))</f>
        <v>6</v>
      </c>
      <c r="P154" s="45">
        <f t="shared" si="44"/>
        <v>2</v>
      </c>
      <c r="Q154" s="33" t="str">
        <f t="shared" si="45"/>
        <v/>
      </c>
      <c r="R154" s="33">
        <f t="shared" si="46"/>
        <v>11</v>
      </c>
      <c r="S154" s="33" t="str">
        <f t="shared" si="47"/>
        <v>102_11</v>
      </c>
      <c r="T154" s="35" t="str">
        <f t="shared" si="48"/>
        <v>102PM</v>
      </c>
      <c r="U154" s="35" t="str">
        <f t="shared" si="49"/>
        <v>102PMNS</v>
      </c>
      <c r="V154" s="35" t="str">
        <f t="shared" si="65"/>
        <v>0F</v>
      </c>
      <c r="W154" s="35" t="str">
        <f t="shared" si="58"/>
        <v>102PM0F131</v>
      </c>
      <c r="X154" s="388">
        <f t="shared" si="59"/>
        <v>0</v>
      </c>
      <c r="Y154" s="388">
        <f t="shared" si="60"/>
        <v>0</v>
      </c>
      <c r="Z154" s="280" t="str">
        <f t="shared" si="50"/>
        <v/>
      </c>
      <c r="AA154" s="280" t="str">
        <f t="shared" si="51"/>
        <v/>
      </c>
      <c r="AB154" s="389" t="str">
        <f t="shared" si="61"/>
        <v/>
      </c>
      <c r="AC154" s="389" t="str">
        <f t="shared" si="62"/>
        <v/>
      </c>
      <c r="AD154" s="390" t="str">
        <f t="shared" si="52"/>
        <v/>
      </c>
      <c r="AE154" s="282">
        <f t="shared" si="53"/>
        <v>0</v>
      </c>
      <c r="AF154" s="359">
        <f t="shared" si="54"/>
        <v>1</v>
      </c>
      <c r="AG154" s="280">
        <f t="shared" si="55"/>
        <v>0</v>
      </c>
      <c r="AH154" s="280">
        <f t="shared" si="56"/>
        <v>0</v>
      </c>
      <c r="AI154" s="280">
        <f>IF(ISBLANK(T154),AI153,IF(COUNTIF(T$2:T154,T154)&gt;1,AI153,1+MAX(AI153,0)))</f>
        <v>4</v>
      </c>
      <c r="AL154" s="391" t="str">
        <f t="shared" si="63"/>
        <v/>
      </c>
      <c r="AM154" s="391" t="str">
        <f t="shared" si="64"/>
        <v/>
      </c>
      <c r="AO154" s="310" t="str">
        <f t="shared" si="57"/>
        <v/>
      </c>
      <c r="AP154" s="310">
        <f>SUM(AO$1:AO154)</f>
        <v>0</v>
      </c>
      <c r="AQ154" s="310">
        <f>SUM(AK$2:AK154)</f>
        <v>0</v>
      </c>
      <c r="AR154" s="310">
        <f>COUNTA(AJ$2:AJ154)</f>
        <v>0</v>
      </c>
      <c r="AS154" s="312"/>
      <c r="AT154" s="312"/>
      <c r="AU154" s="312"/>
      <c r="AV154" s="312"/>
      <c r="AW154" s="312"/>
      <c r="AZ154">
        <v>0</v>
      </c>
      <c r="BA154">
        <v>0</v>
      </c>
    </row>
    <row r="155" spans="1:53" x14ac:dyDescent="0.25">
      <c r="A155">
        <v>102</v>
      </c>
      <c r="B155" t="s">
        <v>66</v>
      </c>
      <c r="C155" t="s">
        <v>866</v>
      </c>
      <c r="D155"/>
      <c r="E155">
        <v>1</v>
      </c>
      <c r="F155">
        <v>3</v>
      </c>
      <c r="G155">
        <v>2</v>
      </c>
      <c r="H155">
        <v>0</v>
      </c>
      <c r="I155">
        <v>0</v>
      </c>
      <c r="J155">
        <v>0</v>
      </c>
      <c r="K155">
        <v>0</v>
      </c>
      <c r="L155">
        <v>0</v>
      </c>
      <c r="M155" t="s">
        <v>867</v>
      </c>
      <c r="N155" s="42"/>
      <c r="O155" s="101">
        <f>IF(ISBLANK(C155),O154,IF(COUNTIF(C$2:C155,C155)&gt;1,O154,1+MAX(O154,0)))</f>
        <v>6</v>
      </c>
      <c r="P155" s="45">
        <f t="shared" si="44"/>
        <v>2</v>
      </c>
      <c r="Q155" s="33" t="str">
        <f t="shared" si="45"/>
        <v/>
      </c>
      <c r="R155" s="33">
        <f t="shared" si="46"/>
        <v>11</v>
      </c>
      <c r="S155" s="33" t="str">
        <f t="shared" si="47"/>
        <v>102_11</v>
      </c>
      <c r="T155" s="35" t="str">
        <f t="shared" si="48"/>
        <v>102PM</v>
      </c>
      <c r="U155" s="35" t="str">
        <f t="shared" si="49"/>
        <v>102PMNS</v>
      </c>
      <c r="V155" s="35" t="str">
        <f t="shared" si="65"/>
        <v>0F</v>
      </c>
      <c r="W155" s="35" t="str">
        <f t="shared" si="58"/>
        <v>102PM0F132</v>
      </c>
      <c r="X155" s="388">
        <f t="shared" si="59"/>
        <v>0</v>
      </c>
      <c r="Y155" s="388">
        <f t="shared" si="60"/>
        <v>0</v>
      </c>
      <c r="Z155" s="280" t="str">
        <f t="shared" si="50"/>
        <v/>
      </c>
      <c r="AA155" s="280" t="str">
        <f t="shared" si="51"/>
        <v/>
      </c>
      <c r="AB155" s="389" t="str">
        <f t="shared" si="61"/>
        <v/>
      </c>
      <c r="AC155" s="389" t="str">
        <f t="shared" si="62"/>
        <v/>
      </c>
      <c r="AD155" s="390" t="str">
        <f t="shared" si="52"/>
        <v/>
      </c>
      <c r="AE155" s="282">
        <f t="shared" si="53"/>
        <v>0</v>
      </c>
      <c r="AF155" s="359">
        <f t="shared" si="54"/>
        <v>0</v>
      </c>
      <c r="AG155" s="280">
        <f t="shared" si="55"/>
        <v>0</v>
      </c>
      <c r="AH155" s="280">
        <f t="shared" si="56"/>
        <v>0</v>
      </c>
      <c r="AI155" s="280">
        <f>IF(ISBLANK(T155),AI154,IF(COUNTIF(T$2:T155,T155)&gt;1,AI154,1+MAX(AI154,0)))</f>
        <v>4</v>
      </c>
      <c r="AL155" s="391" t="str">
        <f t="shared" si="63"/>
        <v/>
      </c>
      <c r="AM155" s="391" t="str">
        <f t="shared" si="64"/>
        <v/>
      </c>
      <c r="AO155" s="310" t="str">
        <f t="shared" si="57"/>
        <v/>
      </c>
      <c r="AP155" s="310">
        <f>SUM(AO$1:AO155)</f>
        <v>0</v>
      </c>
      <c r="AQ155" s="310">
        <f>SUM(AK$2:AK155)</f>
        <v>0</v>
      </c>
      <c r="AR155" s="310">
        <f>COUNTA(AJ$2:AJ155)</f>
        <v>0</v>
      </c>
      <c r="AS155" s="312"/>
      <c r="AT155" s="312"/>
      <c r="AU155" s="312"/>
      <c r="AV155" s="312"/>
      <c r="AW155" s="312"/>
      <c r="AZ155">
        <v>0</v>
      </c>
      <c r="BA155">
        <v>0</v>
      </c>
    </row>
    <row r="156" spans="1:53" x14ac:dyDescent="0.25">
      <c r="A156">
        <v>102</v>
      </c>
      <c r="B156" t="s">
        <v>66</v>
      </c>
      <c r="C156" t="s">
        <v>866</v>
      </c>
      <c r="D156"/>
      <c r="E156">
        <v>1</v>
      </c>
      <c r="F156">
        <v>3</v>
      </c>
      <c r="G156">
        <v>3</v>
      </c>
      <c r="H156">
        <v>0</v>
      </c>
      <c r="I156">
        <v>0</v>
      </c>
      <c r="J156">
        <v>0</v>
      </c>
      <c r="K156">
        <v>0</v>
      </c>
      <c r="L156">
        <v>0</v>
      </c>
      <c r="M156" t="s">
        <v>867</v>
      </c>
      <c r="N156" s="42"/>
      <c r="O156" s="101">
        <f>IF(ISBLANK(C156),O155,IF(COUNTIF(C$2:C156,C156)&gt;1,O155,1+MAX(O155,0)))</f>
        <v>6</v>
      </c>
      <c r="P156" s="45">
        <f t="shared" si="44"/>
        <v>2</v>
      </c>
      <c r="Q156" s="33" t="str">
        <f t="shared" si="45"/>
        <v/>
      </c>
      <c r="R156" s="33">
        <f t="shared" si="46"/>
        <v>11</v>
      </c>
      <c r="S156" s="33" t="str">
        <f t="shared" si="47"/>
        <v>102_11</v>
      </c>
      <c r="T156" s="35" t="str">
        <f t="shared" si="48"/>
        <v>102PM</v>
      </c>
      <c r="U156" s="35" t="str">
        <f t="shared" si="49"/>
        <v>102PMEW</v>
      </c>
      <c r="V156" s="35" t="str">
        <f t="shared" si="65"/>
        <v>0F</v>
      </c>
      <c r="W156" s="35" t="str">
        <f t="shared" si="58"/>
        <v>102PM0F133</v>
      </c>
      <c r="X156" s="388">
        <f t="shared" si="59"/>
        <v>0</v>
      </c>
      <c r="Y156" s="388">
        <f t="shared" si="60"/>
        <v>0</v>
      </c>
      <c r="Z156" s="280" t="str">
        <f t="shared" si="50"/>
        <v/>
      </c>
      <c r="AA156" s="280" t="str">
        <f t="shared" si="51"/>
        <v/>
      </c>
      <c r="AB156" s="389" t="str">
        <f t="shared" si="61"/>
        <v/>
      </c>
      <c r="AC156" s="389" t="str">
        <f t="shared" si="62"/>
        <v/>
      </c>
      <c r="AD156" s="390" t="str">
        <f t="shared" si="52"/>
        <v/>
      </c>
      <c r="AE156" s="282">
        <f t="shared" si="53"/>
        <v>0</v>
      </c>
      <c r="AF156" s="359">
        <f t="shared" si="54"/>
        <v>0</v>
      </c>
      <c r="AG156" s="280">
        <f t="shared" si="55"/>
        <v>0</v>
      </c>
      <c r="AH156" s="280">
        <f t="shared" si="56"/>
        <v>0</v>
      </c>
      <c r="AI156" s="280">
        <f>IF(ISBLANK(T156),AI155,IF(COUNTIF(T$2:T156,T156)&gt;1,AI155,1+MAX(AI155,0)))</f>
        <v>4</v>
      </c>
      <c r="AL156" s="391" t="str">
        <f t="shared" si="63"/>
        <v/>
      </c>
      <c r="AM156" s="391" t="str">
        <f t="shared" si="64"/>
        <v/>
      </c>
      <c r="AO156" s="310" t="str">
        <f t="shared" si="57"/>
        <v/>
      </c>
      <c r="AP156" s="310">
        <f>SUM(AO$1:AO156)</f>
        <v>0</v>
      </c>
      <c r="AQ156" s="310">
        <f>SUM(AK$2:AK156)</f>
        <v>0</v>
      </c>
      <c r="AR156" s="310">
        <f>COUNTA(AJ$2:AJ156)</f>
        <v>0</v>
      </c>
      <c r="AS156" s="312"/>
      <c r="AT156" s="312"/>
      <c r="AU156" s="312"/>
      <c r="AV156" s="312"/>
      <c r="AW156" s="312"/>
      <c r="AZ156">
        <v>0</v>
      </c>
      <c r="BA156">
        <v>0</v>
      </c>
    </row>
    <row r="157" spans="1:53" x14ac:dyDescent="0.25">
      <c r="A157">
        <v>102</v>
      </c>
      <c r="B157" t="s">
        <v>66</v>
      </c>
      <c r="C157" t="s">
        <v>866</v>
      </c>
      <c r="D157"/>
      <c r="E157">
        <v>1</v>
      </c>
      <c r="F157">
        <v>3</v>
      </c>
      <c r="G157">
        <v>4</v>
      </c>
      <c r="H157">
        <v>0</v>
      </c>
      <c r="I157">
        <v>0</v>
      </c>
      <c r="J157">
        <v>0</v>
      </c>
      <c r="K157">
        <v>0</v>
      </c>
      <c r="L157">
        <v>0</v>
      </c>
      <c r="M157" t="s">
        <v>867</v>
      </c>
      <c r="N157" s="42"/>
      <c r="O157" s="101">
        <f>IF(ISBLANK(C157),O156,IF(COUNTIF(C$2:C157,C157)&gt;1,O156,1+MAX(O156,0)))</f>
        <v>6</v>
      </c>
      <c r="P157" s="45">
        <f t="shared" si="44"/>
        <v>2</v>
      </c>
      <c r="Q157" s="33" t="str">
        <f t="shared" si="45"/>
        <v/>
      </c>
      <c r="R157" s="33">
        <f t="shared" si="46"/>
        <v>11</v>
      </c>
      <c r="S157" s="33" t="str">
        <f t="shared" si="47"/>
        <v>102_11</v>
      </c>
      <c r="T157" s="35" t="str">
        <f t="shared" si="48"/>
        <v>102PM</v>
      </c>
      <c r="U157" s="35" t="str">
        <f t="shared" si="49"/>
        <v>102PMEW</v>
      </c>
      <c r="V157" s="35" t="str">
        <f t="shared" si="65"/>
        <v>0F</v>
      </c>
      <c r="W157" s="35" t="str">
        <f t="shared" si="58"/>
        <v>102PM0F134</v>
      </c>
      <c r="X157" s="388">
        <f t="shared" si="59"/>
        <v>0</v>
      </c>
      <c r="Y157" s="388">
        <f t="shared" si="60"/>
        <v>0</v>
      </c>
      <c r="Z157" s="280" t="str">
        <f t="shared" si="50"/>
        <v/>
      </c>
      <c r="AA157" s="280" t="str">
        <f t="shared" si="51"/>
        <v/>
      </c>
      <c r="AB157" s="389" t="str">
        <f t="shared" si="61"/>
        <v/>
      </c>
      <c r="AC157" s="389" t="str">
        <f t="shared" si="62"/>
        <v/>
      </c>
      <c r="AD157" s="390" t="str">
        <f t="shared" si="52"/>
        <v/>
      </c>
      <c r="AE157" s="282">
        <f t="shared" si="53"/>
        <v>0</v>
      </c>
      <c r="AF157" s="359">
        <f t="shared" si="54"/>
        <v>1</v>
      </c>
      <c r="AG157" s="280">
        <f t="shared" si="55"/>
        <v>0</v>
      </c>
      <c r="AH157" s="280">
        <f t="shared" si="56"/>
        <v>0</v>
      </c>
      <c r="AI157" s="280">
        <f>IF(ISBLANK(T157),AI156,IF(COUNTIF(T$2:T157,T157)&gt;1,AI156,1+MAX(AI156,0)))</f>
        <v>4</v>
      </c>
      <c r="AL157" s="391" t="str">
        <f t="shared" si="63"/>
        <v/>
      </c>
      <c r="AM157" s="391" t="str">
        <f t="shared" si="64"/>
        <v/>
      </c>
      <c r="AO157" s="310" t="str">
        <f t="shared" si="57"/>
        <v/>
      </c>
      <c r="AP157" s="310">
        <f>SUM(AO$1:AO157)</f>
        <v>0</v>
      </c>
      <c r="AQ157" s="310">
        <f>SUM(AK$2:AK157)</f>
        <v>0</v>
      </c>
      <c r="AR157" s="310">
        <f>COUNTA(AJ$2:AJ157)</f>
        <v>0</v>
      </c>
      <c r="AS157" s="312"/>
      <c r="AT157" s="312"/>
      <c r="AU157" s="312"/>
      <c r="AV157" s="312"/>
      <c r="AW157" s="312"/>
      <c r="AZ157">
        <v>0</v>
      </c>
      <c r="BA157">
        <v>0</v>
      </c>
    </row>
    <row r="158" spans="1:53" x14ac:dyDescent="0.25">
      <c r="A158">
        <v>102</v>
      </c>
      <c r="B158" t="s">
        <v>66</v>
      </c>
      <c r="C158" t="s">
        <v>866</v>
      </c>
      <c r="D158"/>
      <c r="E158">
        <v>1</v>
      </c>
      <c r="F158">
        <v>4</v>
      </c>
      <c r="G158">
        <v>1</v>
      </c>
      <c r="H158">
        <v>0</v>
      </c>
      <c r="I158">
        <v>0</v>
      </c>
      <c r="J158">
        <v>0</v>
      </c>
      <c r="K158">
        <v>0</v>
      </c>
      <c r="L158">
        <v>0</v>
      </c>
      <c r="M158" t="s">
        <v>867</v>
      </c>
      <c r="N158" s="42"/>
      <c r="O158" s="101">
        <f>IF(ISBLANK(C158),O157,IF(COUNTIF(C$2:C158,C158)&gt;1,O157,1+MAX(O157,0)))</f>
        <v>6</v>
      </c>
      <c r="P158" s="45">
        <f t="shared" si="44"/>
        <v>2</v>
      </c>
      <c r="Q158" s="33" t="str">
        <f t="shared" si="45"/>
        <v/>
      </c>
      <c r="R158" s="33">
        <f t="shared" si="46"/>
        <v>12</v>
      </c>
      <c r="S158" s="33" t="str">
        <f t="shared" si="47"/>
        <v>102_12</v>
      </c>
      <c r="T158" s="35" t="str">
        <f t="shared" si="48"/>
        <v>102PM</v>
      </c>
      <c r="U158" s="35" t="str">
        <f t="shared" si="49"/>
        <v>102PMNS</v>
      </c>
      <c r="V158" s="35" t="str">
        <f t="shared" si="65"/>
        <v>0F</v>
      </c>
      <c r="W158" s="35" t="str">
        <f t="shared" si="58"/>
        <v>102PM0F141</v>
      </c>
      <c r="X158" s="388">
        <f t="shared" si="59"/>
        <v>0</v>
      </c>
      <c r="Y158" s="388">
        <f t="shared" si="60"/>
        <v>0</v>
      </c>
      <c r="Z158" s="280" t="str">
        <f t="shared" si="50"/>
        <v/>
      </c>
      <c r="AA158" s="280" t="str">
        <f t="shared" si="51"/>
        <v/>
      </c>
      <c r="AB158" s="389" t="str">
        <f t="shared" si="61"/>
        <v/>
      </c>
      <c r="AC158" s="389" t="str">
        <f t="shared" si="62"/>
        <v/>
      </c>
      <c r="AD158" s="390" t="str">
        <f t="shared" si="52"/>
        <v/>
      </c>
      <c r="AE158" s="282">
        <f t="shared" si="53"/>
        <v>0</v>
      </c>
      <c r="AF158" s="359">
        <f t="shared" si="54"/>
        <v>1</v>
      </c>
      <c r="AG158" s="280">
        <f t="shared" si="55"/>
        <v>0</v>
      </c>
      <c r="AH158" s="280">
        <f t="shared" si="56"/>
        <v>0</v>
      </c>
      <c r="AI158" s="280">
        <f>IF(ISBLANK(T158),AI157,IF(COUNTIF(T$2:T158,T158)&gt;1,AI157,1+MAX(AI157,0)))</f>
        <v>4</v>
      </c>
      <c r="AL158" s="391" t="str">
        <f t="shared" si="63"/>
        <v/>
      </c>
      <c r="AM158" s="391" t="str">
        <f t="shared" si="64"/>
        <v/>
      </c>
      <c r="AO158" s="310" t="str">
        <f t="shared" si="57"/>
        <v/>
      </c>
      <c r="AP158" s="310">
        <f>SUM(AO$1:AO158)</f>
        <v>0</v>
      </c>
      <c r="AQ158" s="310">
        <f>SUM(AK$2:AK158)</f>
        <v>0</v>
      </c>
      <c r="AR158" s="310">
        <f>COUNTA(AJ$2:AJ158)</f>
        <v>0</v>
      </c>
      <c r="AS158" s="312"/>
      <c r="AT158" s="312"/>
      <c r="AU158" s="312"/>
      <c r="AV158" s="312"/>
      <c r="AW158" s="312"/>
      <c r="AZ158">
        <v>0</v>
      </c>
      <c r="BA158">
        <v>0</v>
      </c>
    </row>
    <row r="159" spans="1:53" x14ac:dyDescent="0.25">
      <c r="A159">
        <v>102</v>
      </c>
      <c r="B159" t="s">
        <v>66</v>
      </c>
      <c r="C159" t="s">
        <v>866</v>
      </c>
      <c r="D159"/>
      <c r="E159">
        <v>1</v>
      </c>
      <c r="F159">
        <v>4</v>
      </c>
      <c r="G159">
        <v>2</v>
      </c>
      <c r="H159">
        <v>0</v>
      </c>
      <c r="I159">
        <v>0</v>
      </c>
      <c r="J159">
        <v>0</v>
      </c>
      <c r="K159">
        <v>0</v>
      </c>
      <c r="L159">
        <v>0</v>
      </c>
      <c r="M159" t="s">
        <v>867</v>
      </c>
      <c r="N159" s="42"/>
      <c r="O159" s="101">
        <f>IF(ISBLANK(C159),O158,IF(COUNTIF(C$2:C159,C159)&gt;1,O158,1+MAX(O158,0)))</f>
        <v>6</v>
      </c>
      <c r="P159" s="45">
        <f t="shared" si="44"/>
        <v>2</v>
      </c>
      <c r="Q159" s="33" t="str">
        <f t="shared" si="45"/>
        <v/>
      </c>
      <c r="R159" s="33">
        <f t="shared" si="46"/>
        <v>12</v>
      </c>
      <c r="S159" s="33" t="str">
        <f t="shared" si="47"/>
        <v>102_12</v>
      </c>
      <c r="T159" s="35" t="str">
        <f t="shared" si="48"/>
        <v>102PM</v>
      </c>
      <c r="U159" s="35" t="str">
        <f t="shared" si="49"/>
        <v>102PMNS</v>
      </c>
      <c r="V159" s="35" t="str">
        <f t="shared" si="65"/>
        <v>0F</v>
      </c>
      <c r="W159" s="35" t="str">
        <f t="shared" si="58"/>
        <v>102PM0F142</v>
      </c>
      <c r="X159" s="388">
        <f t="shared" si="59"/>
        <v>0</v>
      </c>
      <c r="Y159" s="388">
        <f t="shared" si="60"/>
        <v>0</v>
      </c>
      <c r="Z159" s="280" t="str">
        <f t="shared" si="50"/>
        <v/>
      </c>
      <c r="AA159" s="280" t="str">
        <f t="shared" si="51"/>
        <v/>
      </c>
      <c r="AB159" s="389" t="str">
        <f t="shared" si="61"/>
        <v/>
      </c>
      <c r="AC159" s="389" t="str">
        <f t="shared" si="62"/>
        <v/>
      </c>
      <c r="AD159" s="390" t="str">
        <f t="shared" si="52"/>
        <v/>
      </c>
      <c r="AE159" s="282">
        <f t="shared" si="53"/>
        <v>0</v>
      </c>
      <c r="AF159" s="359">
        <f t="shared" si="54"/>
        <v>0</v>
      </c>
      <c r="AG159" s="280">
        <f t="shared" si="55"/>
        <v>0</v>
      </c>
      <c r="AH159" s="280">
        <f t="shared" si="56"/>
        <v>0</v>
      </c>
      <c r="AI159" s="280">
        <f>IF(ISBLANK(T159),AI158,IF(COUNTIF(T$2:T159,T159)&gt;1,AI158,1+MAX(AI158,0)))</f>
        <v>4</v>
      </c>
      <c r="AL159" s="391" t="str">
        <f t="shared" si="63"/>
        <v/>
      </c>
      <c r="AM159" s="391" t="str">
        <f t="shared" si="64"/>
        <v/>
      </c>
      <c r="AO159" s="310" t="str">
        <f t="shared" si="57"/>
        <v/>
      </c>
      <c r="AP159" s="310">
        <f>SUM(AO$1:AO159)</f>
        <v>0</v>
      </c>
      <c r="AQ159" s="310">
        <f>SUM(AK$2:AK159)</f>
        <v>0</v>
      </c>
      <c r="AR159" s="310">
        <f>COUNTA(AJ$2:AJ159)</f>
        <v>0</v>
      </c>
      <c r="AS159" s="312"/>
      <c r="AT159" s="312"/>
      <c r="AU159" s="312"/>
      <c r="AV159" s="312"/>
      <c r="AW159" s="312"/>
      <c r="AZ159">
        <v>0</v>
      </c>
      <c r="BA159">
        <v>0</v>
      </c>
    </row>
    <row r="160" spans="1:53" x14ac:dyDescent="0.25">
      <c r="A160">
        <v>102</v>
      </c>
      <c r="B160" t="s">
        <v>66</v>
      </c>
      <c r="C160" t="s">
        <v>866</v>
      </c>
      <c r="D160"/>
      <c r="E160">
        <v>1</v>
      </c>
      <c r="F160">
        <v>4</v>
      </c>
      <c r="G160">
        <v>3</v>
      </c>
      <c r="H160">
        <v>2</v>
      </c>
      <c r="I160">
        <v>1</v>
      </c>
      <c r="J160">
        <v>1</v>
      </c>
      <c r="K160">
        <v>0</v>
      </c>
      <c r="L160">
        <v>0</v>
      </c>
      <c r="M160" t="s">
        <v>867</v>
      </c>
      <c r="N160" s="42"/>
      <c r="O160" s="101">
        <f>IF(ISBLANK(C160),O159,IF(COUNTIF(C$2:C160,C160)&gt;1,O159,1+MAX(O159,0)))</f>
        <v>6</v>
      </c>
      <c r="P160" s="45">
        <f t="shared" si="44"/>
        <v>2</v>
      </c>
      <c r="Q160" s="33" t="str">
        <f t="shared" si="45"/>
        <v/>
      </c>
      <c r="R160" s="33">
        <f t="shared" si="46"/>
        <v>12</v>
      </c>
      <c r="S160" s="33" t="str">
        <f t="shared" si="47"/>
        <v>102_12</v>
      </c>
      <c r="T160" s="35" t="str">
        <f t="shared" si="48"/>
        <v>102PM</v>
      </c>
      <c r="U160" s="35" t="str">
        <f t="shared" si="49"/>
        <v>102PMEW</v>
      </c>
      <c r="V160" s="35" t="str">
        <f t="shared" si="65"/>
        <v>0F</v>
      </c>
      <c r="W160" s="35" t="str">
        <f t="shared" si="58"/>
        <v>102PM0F143</v>
      </c>
      <c r="X160" s="388">
        <f t="shared" si="59"/>
        <v>0</v>
      </c>
      <c r="Y160" s="388">
        <f t="shared" si="60"/>
        <v>0</v>
      </c>
      <c r="Z160" s="280" t="str">
        <f t="shared" si="50"/>
        <v/>
      </c>
      <c r="AA160" s="280" t="str">
        <f t="shared" si="51"/>
        <v/>
      </c>
      <c r="AB160" s="389" t="str">
        <f t="shared" si="61"/>
        <v/>
      </c>
      <c r="AC160" s="389" t="str">
        <f t="shared" si="62"/>
        <v/>
      </c>
      <c r="AD160" s="390" t="str">
        <f t="shared" si="52"/>
        <v/>
      </c>
      <c r="AE160" s="282">
        <f t="shared" si="53"/>
        <v>0</v>
      </c>
      <c r="AF160" s="359">
        <f t="shared" si="54"/>
        <v>0</v>
      </c>
      <c r="AG160" s="280">
        <f t="shared" si="55"/>
        <v>0</v>
      </c>
      <c r="AH160" s="280">
        <f t="shared" si="56"/>
        <v>0</v>
      </c>
      <c r="AI160" s="280">
        <f>IF(ISBLANK(T160),AI159,IF(COUNTIF(T$2:T160,T160)&gt;1,AI159,1+MAX(AI159,0)))</f>
        <v>4</v>
      </c>
      <c r="AL160" s="391" t="str">
        <f t="shared" si="63"/>
        <v/>
      </c>
      <c r="AM160" s="391" t="str">
        <f t="shared" si="64"/>
        <v/>
      </c>
      <c r="AO160" s="310" t="str">
        <f t="shared" si="57"/>
        <v/>
      </c>
      <c r="AP160" s="310">
        <f>SUM(AO$1:AO160)</f>
        <v>0</v>
      </c>
      <c r="AQ160" s="310">
        <f>SUM(AK$2:AK160)</f>
        <v>0</v>
      </c>
      <c r="AR160" s="310">
        <f>COUNTA(AJ$2:AJ160)</f>
        <v>0</v>
      </c>
      <c r="AS160" s="312"/>
      <c r="AT160" s="312"/>
      <c r="AU160" s="312"/>
      <c r="AV160" s="312"/>
      <c r="AW160" s="312"/>
      <c r="AZ160">
        <v>0</v>
      </c>
      <c r="BA160">
        <v>0</v>
      </c>
    </row>
    <row r="161" spans="1:53" x14ac:dyDescent="0.25">
      <c r="A161">
        <v>102</v>
      </c>
      <c r="B161" t="s">
        <v>66</v>
      </c>
      <c r="C161" t="s">
        <v>866</v>
      </c>
      <c r="D161"/>
      <c r="E161">
        <v>1</v>
      </c>
      <c r="F161">
        <v>4</v>
      </c>
      <c r="G161">
        <v>4</v>
      </c>
      <c r="H161">
        <v>7</v>
      </c>
      <c r="I161">
        <v>1</v>
      </c>
      <c r="J161">
        <v>2</v>
      </c>
      <c r="K161">
        <v>0</v>
      </c>
      <c r="L161">
        <v>2</v>
      </c>
      <c r="M161" t="s">
        <v>867</v>
      </c>
      <c r="N161" s="42"/>
      <c r="O161" s="101">
        <f>IF(ISBLANK(C161),O160,IF(COUNTIF(C$2:C161,C161)&gt;1,O160,1+MAX(O160,0)))</f>
        <v>6</v>
      </c>
      <c r="P161" s="45">
        <f t="shared" si="44"/>
        <v>2</v>
      </c>
      <c r="Q161" s="33" t="str">
        <f t="shared" si="45"/>
        <v/>
      </c>
      <c r="R161" s="33">
        <f t="shared" si="46"/>
        <v>12</v>
      </c>
      <c r="S161" s="33" t="str">
        <f t="shared" si="47"/>
        <v>102_12</v>
      </c>
      <c r="T161" s="35" t="str">
        <f t="shared" si="48"/>
        <v>102PM</v>
      </c>
      <c r="U161" s="35" t="str">
        <f t="shared" si="49"/>
        <v>102PMEW</v>
      </c>
      <c r="V161" s="35" t="str">
        <f t="shared" si="65"/>
        <v>0F</v>
      </c>
      <c r="W161" s="35" t="str">
        <f t="shared" si="58"/>
        <v>102PM0F144</v>
      </c>
      <c r="X161" s="388">
        <f t="shared" si="59"/>
        <v>0</v>
      </c>
      <c r="Y161" s="388">
        <f t="shared" si="60"/>
        <v>2</v>
      </c>
      <c r="Z161" s="280" t="str">
        <f t="shared" si="50"/>
        <v/>
      </c>
      <c r="AA161" s="280" t="str">
        <f t="shared" si="51"/>
        <v/>
      </c>
      <c r="AB161" s="389" t="str">
        <f t="shared" si="61"/>
        <v/>
      </c>
      <c r="AC161" s="389" t="str">
        <f t="shared" si="62"/>
        <v/>
      </c>
      <c r="AD161" s="390" t="str">
        <f t="shared" si="52"/>
        <v/>
      </c>
      <c r="AE161" s="282">
        <f t="shared" si="53"/>
        <v>0</v>
      </c>
      <c r="AF161" s="359">
        <f t="shared" si="54"/>
        <v>1</v>
      </c>
      <c r="AG161" s="280">
        <f t="shared" si="55"/>
        <v>0</v>
      </c>
      <c r="AH161" s="280">
        <f t="shared" si="56"/>
        <v>0</v>
      </c>
      <c r="AI161" s="280">
        <f>IF(ISBLANK(T161),AI160,IF(COUNTIF(T$2:T161,T161)&gt;1,AI160,1+MAX(AI160,0)))</f>
        <v>4</v>
      </c>
      <c r="AL161" s="391" t="str">
        <f t="shared" si="63"/>
        <v/>
      </c>
      <c r="AM161" s="391" t="str">
        <f t="shared" si="64"/>
        <v/>
      </c>
      <c r="AO161" s="310" t="str">
        <f t="shared" si="57"/>
        <v/>
      </c>
      <c r="AP161" s="310">
        <f>SUM(AO$1:AO161)</f>
        <v>0</v>
      </c>
      <c r="AQ161" s="310">
        <f>SUM(AK$2:AK161)</f>
        <v>0</v>
      </c>
      <c r="AR161" s="310">
        <f>COUNTA(AJ$2:AJ161)</f>
        <v>0</v>
      </c>
      <c r="AS161" s="312"/>
      <c r="AT161" s="312"/>
      <c r="AU161" s="312"/>
      <c r="AV161" s="312"/>
      <c r="AW161" s="312"/>
      <c r="AZ161">
        <v>0</v>
      </c>
      <c r="BA161">
        <v>2</v>
      </c>
    </row>
    <row r="162" spans="1:53" x14ac:dyDescent="0.25">
      <c r="A162">
        <v>102</v>
      </c>
      <c r="B162" t="s">
        <v>66</v>
      </c>
      <c r="C162" t="s">
        <v>864</v>
      </c>
      <c r="D162"/>
      <c r="E162">
        <v>2</v>
      </c>
      <c r="F162">
        <v>1</v>
      </c>
      <c r="G162">
        <v>1</v>
      </c>
      <c r="H162">
        <v>13</v>
      </c>
      <c r="I162">
        <v>1</v>
      </c>
      <c r="J162">
        <v>10</v>
      </c>
      <c r="K162">
        <v>1</v>
      </c>
      <c r="L162">
        <v>3</v>
      </c>
      <c r="M162" t="s">
        <v>868</v>
      </c>
      <c r="N162" s="42"/>
      <c r="O162" s="101">
        <f>IF(ISBLANK(C162),O161,IF(COUNTIF(C$2:C162,C162)&gt;1,O161,1+MAX(O161,0)))</f>
        <v>6</v>
      </c>
      <c r="P162" s="45">
        <f t="shared" si="44"/>
        <v>2</v>
      </c>
      <c r="Q162" s="33" t="str">
        <f t="shared" si="45"/>
        <v/>
      </c>
      <c r="R162" s="33">
        <f t="shared" si="46"/>
        <v>13</v>
      </c>
      <c r="S162" s="33" t="str">
        <f t="shared" si="47"/>
        <v>102_13</v>
      </c>
      <c r="T162" s="35" t="str">
        <f t="shared" si="48"/>
        <v>102PM</v>
      </c>
      <c r="U162" s="35" t="str">
        <f t="shared" si="49"/>
        <v>102PMNS</v>
      </c>
      <c r="V162" s="35" t="str">
        <f t="shared" si="65"/>
        <v>0F</v>
      </c>
      <c r="W162" s="35" t="str">
        <f t="shared" si="58"/>
        <v>102PM0F211</v>
      </c>
      <c r="X162" s="388">
        <f t="shared" si="59"/>
        <v>1</v>
      </c>
      <c r="Y162" s="388">
        <f t="shared" si="60"/>
        <v>3</v>
      </c>
      <c r="Z162" s="280" t="str">
        <f t="shared" si="50"/>
        <v/>
      </c>
      <c r="AA162" s="280" t="str">
        <f t="shared" si="51"/>
        <v/>
      </c>
      <c r="AB162" s="389" t="str">
        <f t="shared" si="61"/>
        <v/>
      </c>
      <c r="AC162" s="389" t="str">
        <f t="shared" si="62"/>
        <v/>
      </c>
      <c r="AD162" s="390" t="str">
        <f t="shared" si="52"/>
        <v/>
      </c>
      <c r="AE162" s="282">
        <f t="shared" si="53"/>
        <v>0</v>
      </c>
      <c r="AF162" s="359">
        <f t="shared" si="54"/>
        <v>1</v>
      </c>
      <c r="AG162" s="280">
        <f t="shared" si="55"/>
        <v>0</v>
      </c>
      <c r="AH162" s="280">
        <f t="shared" si="56"/>
        <v>0</v>
      </c>
      <c r="AI162" s="280">
        <f>IF(ISBLANK(T162),AI161,IF(COUNTIF(T$2:T162,T162)&gt;1,AI161,1+MAX(AI161,0)))</f>
        <v>4</v>
      </c>
      <c r="AL162" s="391" t="str">
        <f t="shared" si="63"/>
        <v/>
      </c>
      <c r="AM162" s="391" t="str">
        <f t="shared" si="64"/>
        <v/>
      </c>
      <c r="AO162" s="310" t="str">
        <f t="shared" si="57"/>
        <v/>
      </c>
      <c r="AP162" s="310">
        <f>SUM(AO$1:AO162)</f>
        <v>0</v>
      </c>
      <c r="AQ162" s="310">
        <f>SUM(AK$2:AK162)</f>
        <v>0</v>
      </c>
      <c r="AR162" s="310">
        <f>COUNTA(AJ$2:AJ162)</f>
        <v>0</v>
      </c>
      <c r="AS162" s="312"/>
      <c r="AT162" s="312"/>
      <c r="AU162" s="312"/>
      <c r="AV162" s="312"/>
      <c r="AW162" s="312"/>
      <c r="AZ162">
        <v>1</v>
      </c>
      <c r="BA162">
        <v>3</v>
      </c>
    </row>
    <row r="163" spans="1:53" x14ac:dyDescent="0.25">
      <c r="A163">
        <v>102</v>
      </c>
      <c r="B163" t="s">
        <v>66</v>
      </c>
      <c r="C163" t="s">
        <v>864</v>
      </c>
      <c r="D163"/>
      <c r="E163">
        <v>2</v>
      </c>
      <c r="F163">
        <v>1</v>
      </c>
      <c r="G163">
        <v>2</v>
      </c>
      <c r="H163">
        <v>1</v>
      </c>
      <c r="I163">
        <v>0</v>
      </c>
      <c r="J163">
        <v>0</v>
      </c>
      <c r="K163">
        <v>0</v>
      </c>
      <c r="L163">
        <v>0</v>
      </c>
      <c r="M163" t="s">
        <v>868</v>
      </c>
      <c r="N163" s="42"/>
      <c r="O163" s="101">
        <f>IF(ISBLANK(C163),O162,IF(COUNTIF(C$2:C163,C163)&gt;1,O162,1+MAX(O162,0)))</f>
        <v>6</v>
      </c>
      <c r="P163" s="45">
        <f t="shared" si="44"/>
        <v>2</v>
      </c>
      <c r="Q163" s="33" t="str">
        <f t="shared" si="45"/>
        <v/>
      </c>
      <c r="R163" s="33">
        <f t="shared" si="46"/>
        <v>13</v>
      </c>
      <c r="S163" s="33" t="str">
        <f t="shared" si="47"/>
        <v>102_13</v>
      </c>
      <c r="T163" s="35" t="str">
        <f t="shared" si="48"/>
        <v>102PM</v>
      </c>
      <c r="U163" s="35" t="str">
        <f t="shared" si="49"/>
        <v>102PMNS</v>
      </c>
      <c r="V163" s="35" t="str">
        <f t="shared" si="65"/>
        <v>0F</v>
      </c>
      <c r="W163" s="35" t="str">
        <f t="shared" si="58"/>
        <v>102PM0F212</v>
      </c>
      <c r="X163" s="388">
        <f t="shared" si="59"/>
        <v>0</v>
      </c>
      <c r="Y163" s="388">
        <f t="shared" si="60"/>
        <v>0</v>
      </c>
      <c r="Z163" s="280" t="str">
        <f t="shared" si="50"/>
        <v/>
      </c>
      <c r="AA163" s="280" t="str">
        <f t="shared" si="51"/>
        <v/>
      </c>
      <c r="AB163" s="389" t="str">
        <f t="shared" si="61"/>
        <v/>
      </c>
      <c r="AC163" s="389" t="str">
        <f t="shared" si="62"/>
        <v/>
      </c>
      <c r="AD163" s="390" t="str">
        <f t="shared" si="52"/>
        <v/>
      </c>
      <c r="AE163" s="282">
        <f t="shared" si="53"/>
        <v>0</v>
      </c>
      <c r="AF163" s="359">
        <f t="shared" si="54"/>
        <v>0</v>
      </c>
      <c r="AG163" s="280">
        <f t="shared" si="55"/>
        <v>0</v>
      </c>
      <c r="AH163" s="280">
        <f t="shared" si="56"/>
        <v>0</v>
      </c>
      <c r="AI163" s="280">
        <f>IF(ISBLANK(T163),AI162,IF(COUNTIF(T$2:T163,T163)&gt;1,AI162,1+MAX(AI162,0)))</f>
        <v>4</v>
      </c>
      <c r="AL163" s="391" t="str">
        <f t="shared" si="63"/>
        <v/>
      </c>
      <c r="AM163" s="391" t="str">
        <f t="shared" si="64"/>
        <v/>
      </c>
      <c r="AO163" s="310" t="str">
        <f t="shared" si="57"/>
        <v/>
      </c>
      <c r="AP163" s="310">
        <f>SUM(AO$1:AO163)</f>
        <v>0</v>
      </c>
      <c r="AQ163" s="310">
        <f>SUM(AK$2:AK163)</f>
        <v>0</v>
      </c>
      <c r="AR163" s="310">
        <f>COUNTA(AJ$2:AJ163)</f>
        <v>0</v>
      </c>
      <c r="AS163" s="312"/>
      <c r="AT163" s="312"/>
      <c r="AU163" s="312"/>
      <c r="AV163" s="312"/>
      <c r="AW163" s="312"/>
      <c r="AZ163">
        <v>0</v>
      </c>
      <c r="BA163">
        <v>0</v>
      </c>
    </row>
    <row r="164" spans="1:53" x14ac:dyDescent="0.25">
      <c r="A164">
        <v>102</v>
      </c>
      <c r="B164" t="s">
        <v>66</v>
      </c>
      <c r="C164" t="s">
        <v>864</v>
      </c>
      <c r="D164"/>
      <c r="E164">
        <v>2</v>
      </c>
      <c r="F164">
        <v>1</v>
      </c>
      <c r="G164">
        <v>3</v>
      </c>
      <c r="H164">
        <v>0</v>
      </c>
      <c r="I164">
        <v>0</v>
      </c>
      <c r="J164">
        <v>0</v>
      </c>
      <c r="K164">
        <v>0</v>
      </c>
      <c r="L164">
        <v>0</v>
      </c>
      <c r="M164" t="s">
        <v>868</v>
      </c>
      <c r="N164" s="42"/>
      <c r="O164" s="101">
        <f>IF(ISBLANK(C164),O163,IF(COUNTIF(C$2:C164,C164)&gt;1,O163,1+MAX(O163,0)))</f>
        <v>6</v>
      </c>
      <c r="P164" s="45">
        <f t="shared" si="44"/>
        <v>2</v>
      </c>
      <c r="Q164" s="33" t="str">
        <f t="shared" si="45"/>
        <v/>
      </c>
      <c r="R164" s="33">
        <f t="shared" si="46"/>
        <v>13</v>
      </c>
      <c r="S164" s="33" t="str">
        <f t="shared" si="47"/>
        <v>102_13</v>
      </c>
      <c r="T164" s="35" t="str">
        <f t="shared" si="48"/>
        <v>102PM</v>
      </c>
      <c r="U164" s="35" t="str">
        <f t="shared" si="49"/>
        <v>102PMEW</v>
      </c>
      <c r="V164" s="35" t="str">
        <f t="shared" si="65"/>
        <v>0F</v>
      </c>
      <c r="W164" s="35" t="str">
        <f t="shared" si="58"/>
        <v>102PM0F213</v>
      </c>
      <c r="X164" s="388">
        <f t="shared" si="59"/>
        <v>0</v>
      </c>
      <c r="Y164" s="388">
        <f t="shared" si="60"/>
        <v>0</v>
      </c>
      <c r="Z164" s="280" t="str">
        <f t="shared" si="50"/>
        <v/>
      </c>
      <c r="AA164" s="280" t="str">
        <f t="shared" si="51"/>
        <v/>
      </c>
      <c r="AB164" s="389" t="str">
        <f t="shared" si="61"/>
        <v/>
      </c>
      <c r="AC164" s="389" t="str">
        <f t="shared" si="62"/>
        <v/>
      </c>
      <c r="AD164" s="390" t="str">
        <f t="shared" si="52"/>
        <v/>
      </c>
      <c r="AE164" s="282">
        <f t="shared" si="53"/>
        <v>0</v>
      </c>
      <c r="AF164" s="359">
        <f t="shared" si="54"/>
        <v>0</v>
      </c>
      <c r="AG164" s="280">
        <f t="shared" si="55"/>
        <v>0</v>
      </c>
      <c r="AH164" s="280">
        <f t="shared" si="56"/>
        <v>0</v>
      </c>
      <c r="AI164" s="280">
        <f>IF(ISBLANK(T164),AI163,IF(COUNTIF(T$2:T164,T164)&gt;1,AI163,1+MAX(AI163,0)))</f>
        <v>4</v>
      </c>
      <c r="AL164" s="391" t="str">
        <f t="shared" si="63"/>
        <v/>
      </c>
      <c r="AM164" s="391" t="str">
        <f t="shared" si="64"/>
        <v/>
      </c>
      <c r="AO164" s="310" t="str">
        <f t="shared" si="57"/>
        <v/>
      </c>
      <c r="AP164" s="310">
        <f>SUM(AO$1:AO164)</f>
        <v>0</v>
      </c>
      <c r="AQ164" s="310">
        <f>SUM(AK$2:AK164)</f>
        <v>0</v>
      </c>
      <c r="AR164" s="310">
        <f>COUNTA(AJ$2:AJ164)</f>
        <v>0</v>
      </c>
      <c r="AS164" s="312"/>
      <c r="AT164" s="312"/>
      <c r="AU164" s="312"/>
      <c r="AV164" s="312"/>
      <c r="AW164" s="312"/>
      <c r="AZ164">
        <v>0</v>
      </c>
      <c r="BA164">
        <v>0</v>
      </c>
    </row>
    <row r="165" spans="1:53" x14ac:dyDescent="0.25">
      <c r="A165">
        <v>102</v>
      </c>
      <c r="B165" t="s">
        <v>66</v>
      </c>
      <c r="C165" t="s">
        <v>864</v>
      </c>
      <c r="D165"/>
      <c r="E165">
        <v>2</v>
      </c>
      <c r="F165">
        <v>1</v>
      </c>
      <c r="G165">
        <v>4</v>
      </c>
      <c r="H165">
        <v>0</v>
      </c>
      <c r="I165">
        <v>0</v>
      </c>
      <c r="J165">
        <v>0</v>
      </c>
      <c r="K165">
        <v>0</v>
      </c>
      <c r="L165">
        <v>0</v>
      </c>
      <c r="M165" t="s">
        <v>868</v>
      </c>
      <c r="N165" s="42"/>
      <c r="O165" s="101">
        <f>IF(ISBLANK(C165),O164,IF(COUNTIF(C$2:C165,C165)&gt;1,O164,1+MAX(O164,0)))</f>
        <v>6</v>
      </c>
      <c r="P165" s="45">
        <f t="shared" si="44"/>
        <v>2</v>
      </c>
      <c r="Q165" s="33" t="str">
        <f t="shared" si="45"/>
        <v/>
      </c>
      <c r="R165" s="33">
        <f t="shared" si="46"/>
        <v>13</v>
      </c>
      <c r="S165" s="33" t="str">
        <f t="shared" si="47"/>
        <v>102_13</v>
      </c>
      <c r="T165" s="35" t="str">
        <f t="shared" si="48"/>
        <v>102PM</v>
      </c>
      <c r="U165" s="35" t="str">
        <f t="shared" si="49"/>
        <v>102PMEW</v>
      </c>
      <c r="V165" s="35" t="str">
        <f t="shared" si="65"/>
        <v>0F</v>
      </c>
      <c r="W165" s="35" t="str">
        <f t="shared" si="58"/>
        <v>102PM0F214</v>
      </c>
      <c r="X165" s="388">
        <f t="shared" si="59"/>
        <v>0</v>
      </c>
      <c r="Y165" s="388">
        <f t="shared" si="60"/>
        <v>0</v>
      </c>
      <c r="Z165" s="280" t="str">
        <f t="shared" si="50"/>
        <v/>
      </c>
      <c r="AA165" s="280" t="str">
        <f t="shared" si="51"/>
        <v/>
      </c>
      <c r="AB165" s="389" t="str">
        <f t="shared" si="61"/>
        <v/>
      </c>
      <c r="AC165" s="389" t="str">
        <f t="shared" si="62"/>
        <v/>
      </c>
      <c r="AD165" s="390" t="str">
        <f t="shared" si="52"/>
        <v/>
      </c>
      <c r="AE165" s="282">
        <f t="shared" si="53"/>
        <v>0</v>
      </c>
      <c r="AF165" s="359">
        <f t="shared" si="54"/>
        <v>1</v>
      </c>
      <c r="AG165" s="280">
        <f t="shared" si="55"/>
        <v>0</v>
      </c>
      <c r="AH165" s="280">
        <f t="shared" si="56"/>
        <v>0</v>
      </c>
      <c r="AI165" s="280">
        <f>IF(ISBLANK(T165),AI164,IF(COUNTIF(T$2:T165,T165)&gt;1,AI164,1+MAX(AI164,0)))</f>
        <v>4</v>
      </c>
      <c r="AL165" s="391" t="str">
        <f t="shared" si="63"/>
        <v/>
      </c>
      <c r="AM165" s="391" t="str">
        <f t="shared" si="64"/>
        <v/>
      </c>
      <c r="AO165" s="310" t="str">
        <f t="shared" si="57"/>
        <v/>
      </c>
      <c r="AP165" s="310">
        <f>SUM(AO$1:AO165)</f>
        <v>0</v>
      </c>
      <c r="AQ165" s="310">
        <f>SUM(AK$2:AK165)</f>
        <v>0</v>
      </c>
      <c r="AR165" s="310">
        <f>COUNTA(AJ$2:AJ165)</f>
        <v>0</v>
      </c>
      <c r="AS165" s="312"/>
      <c r="AT165" s="312"/>
      <c r="AU165" s="312"/>
      <c r="AV165" s="312"/>
      <c r="AW165" s="312"/>
      <c r="AZ165">
        <v>0</v>
      </c>
      <c r="BA165">
        <v>0</v>
      </c>
    </row>
    <row r="166" spans="1:53" x14ac:dyDescent="0.25">
      <c r="A166">
        <v>102</v>
      </c>
      <c r="B166" t="s">
        <v>66</v>
      </c>
      <c r="C166" t="s">
        <v>864</v>
      </c>
      <c r="D166"/>
      <c r="E166">
        <v>2</v>
      </c>
      <c r="F166">
        <v>2</v>
      </c>
      <c r="G166">
        <v>1</v>
      </c>
      <c r="H166">
        <v>12</v>
      </c>
      <c r="I166">
        <v>1</v>
      </c>
      <c r="J166">
        <v>7</v>
      </c>
      <c r="K166">
        <v>2</v>
      </c>
      <c r="L166">
        <v>3</v>
      </c>
      <c r="M166" t="s">
        <v>868</v>
      </c>
      <c r="N166" s="42"/>
      <c r="O166" s="101">
        <f>IF(ISBLANK(C166),O165,IF(COUNTIF(C$2:C166,C166)&gt;1,O165,1+MAX(O165,0)))</f>
        <v>6</v>
      </c>
      <c r="P166" s="45">
        <f t="shared" si="44"/>
        <v>2</v>
      </c>
      <c r="Q166" s="33" t="str">
        <f t="shared" si="45"/>
        <v/>
      </c>
      <c r="R166" s="33">
        <f t="shared" si="46"/>
        <v>14</v>
      </c>
      <c r="S166" s="33" t="str">
        <f t="shared" si="47"/>
        <v>102_14</v>
      </c>
      <c r="T166" s="35" t="str">
        <f t="shared" si="48"/>
        <v>102PM</v>
      </c>
      <c r="U166" s="35" t="str">
        <f t="shared" si="49"/>
        <v>102PMNS</v>
      </c>
      <c r="V166" s="35" t="str">
        <f t="shared" si="65"/>
        <v>0F</v>
      </c>
      <c r="W166" s="35" t="str">
        <f t="shared" si="58"/>
        <v>102PM0F221</v>
      </c>
      <c r="X166" s="388">
        <f t="shared" si="59"/>
        <v>2</v>
      </c>
      <c r="Y166" s="388">
        <f t="shared" si="60"/>
        <v>3</v>
      </c>
      <c r="Z166" s="280" t="str">
        <f t="shared" si="50"/>
        <v/>
      </c>
      <c r="AA166" s="280" t="str">
        <f t="shared" si="51"/>
        <v/>
      </c>
      <c r="AB166" s="389" t="str">
        <f t="shared" si="61"/>
        <v/>
      </c>
      <c r="AC166" s="389" t="str">
        <f t="shared" si="62"/>
        <v/>
      </c>
      <c r="AD166" s="390" t="str">
        <f t="shared" si="52"/>
        <v/>
      </c>
      <c r="AE166" s="282">
        <f t="shared" si="53"/>
        <v>0</v>
      </c>
      <c r="AF166" s="359">
        <f t="shared" si="54"/>
        <v>1</v>
      </c>
      <c r="AG166" s="280">
        <f t="shared" si="55"/>
        <v>0</v>
      </c>
      <c r="AH166" s="280">
        <f t="shared" si="56"/>
        <v>0</v>
      </c>
      <c r="AI166" s="280">
        <f>IF(ISBLANK(T166),AI165,IF(COUNTIF(T$2:T166,T166)&gt;1,AI165,1+MAX(AI165,0)))</f>
        <v>4</v>
      </c>
      <c r="AL166" s="391" t="str">
        <f t="shared" si="63"/>
        <v/>
      </c>
      <c r="AM166" s="391" t="str">
        <f t="shared" si="64"/>
        <v/>
      </c>
      <c r="AO166" s="310" t="str">
        <f t="shared" si="57"/>
        <v/>
      </c>
      <c r="AP166" s="310">
        <f>SUM(AO$1:AO166)</f>
        <v>0</v>
      </c>
      <c r="AQ166" s="310">
        <f>SUM(AK$2:AK166)</f>
        <v>0</v>
      </c>
      <c r="AR166" s="310">
        <f>COUNTA(AJ$2:AJ166)</f>
        <v>0</v>
      </c>
      <c r="AS166" s="312"/>
      <c r="AT166" s="312"/>
      <c r="AU166" s="312"/>
      <c r="AV166" s="312"/>
      <c r="AW166" s="312"/>
      <c r="AZ166">
        <v>2</v>
      </c>
      <c r="BA166">
        <v>3</v>
      </c>
    </row>
    <row r="167" spans="1:53" x14ac:dyDescent="0.25">
      <c r="A167">
        <v>102</v>
      </c>
      <c r="B167" t="s">
        <v>66</v>
      </c>
      <c r="C167" t="s">
        <v>864</v>
      </c>
      <c r="D167"/>
      <c r="E167">
        <v>2</v>
      </c>
      <c r="F167">
        <v>2</v>
      </c>
      <c r="G167">
        <v>2</v>
      </c>
      <c r="H167">
        <v>11</v>
      </c>
      <c r="I167">
        <v>2</v>
      </c>
      <c r="J167">
        <v>10</v>
      </c>
      <c r="K167">
        <v>0</v>
      </c>
      <c r="L167">
        <v>0</v>
      </c>
      <c r="M167" t="s">
        <v>868</v>
      </c>
      <c r="N167" s="42"/>
      <c r="O167" s="101">
        <f>IF(ISBLANK(C167),O166,IF(COUNTIF(C$2:C167,C167)&gt;1,O166,1+MAX(O166,0)))</f>
        <v>6</v>
      </c>
      <c r="P167" s="45">
        <f t="shared" si="44"/>
        <v>2</v>
      </c>
      <c r="Q167" s="33" t="str">
        <f t="shared" si="45"/>
        <v/>
      </c>
      <c r="R167" s="33">
        <f t="shared" si="46"/>
        <v>14</v>
      </c>
      <c r="S167" s="33" t="str">
        <f t="shared" si="47"/>
        <v>102_14</v>
      </c>
      <c r="T167" s="35" t="str">
        <f t="shared" si="48"/>
        <v>102PM</v>
      </c>
      <c r="U167" s="35" t="str">
        <f t="shared" si="49"/>
        <v>102PMNS</v>
      </c>
      <c r="V167" s="35" t="str">
        <f t="shared" si="65"/>
        <v>0F</v>
      </c>
      <c r="W167" s="35" t="str">
        <f t="shared" si="58"/>
        <v>102PM0F222</v>
      </c>
      <c r="X167" s="388">
        <f t="shared" si="59"/>
        <v>0</v>
      </c>
      <c r="Y167" s="388">
        <f t="shared" si="60"/>
        <v>0</v>
      </c>
      <c r="Z167" s="280" t="str">
        <f t="shared" si="50"/>
        <v/>
      </c>
      <c r="AA167" s="280" t="str">
        <f t="shared" si="51"/>
        <v/>
      </c>
      <c r="AB167" s="389" t="str">
        <f t="shared" si="61"/>
        <v/>
      </c>
      <c r="AC167" s="389" t="str">
        <f t="shared" si="62"/>
        <v/>
      </c>
      <c r="AD167" s="390" t="str">
        <f t="shared" si="52"/>
        <v/>
      </c>
      <c r="AE167" s="282">
        <f t="shared" si="53"/>
        <v>0</v>
      </c>
      <c r="AF167" s="359">
        <f t="shared" si="54"/>
        <v>0</v>
      </c>
      <c r="AG167" s="280">
        <f t="shared" si="55"/>
        <v>0</v>
      </c>
      <c r="AH167" s="280">
        <f t="shared" si="56"/>
        <v>0</v>
      </c>
      <c r="AI167" s="280">
        <f>IF(ISBLANK(T167),AI166,IF(COUNTIF(T$2:T167,T167)&gt;1,AI166,1+MAX(AI166,0)))</f>
        <v>4</v>
      </c>
      <c r="AL167" s="391" t="str">
        <f t="shared" si="63"/>
        <v/>
      </c>
      <c r="AM167" s="391" t="str">
        <f t="shared" si="64"/>
        <v/>
      </c>
      <c r="AO167" s="310" t="str">
        <f t="shared" si="57"/>
        <v/>
      </c>
      <c r="AP167" s="310">
        <f>SUM(AO$1:AO167)</f>
        <v>0</v>
      </c>
      <c r="AQ167" s="310">
        <f>SUM(AK$2:AK167)</f>
        <v>0</v>
      </c>
      <c r="AR167" s="310">
        <f>COUNTA(AJ$2:AJ167)</f>
        <v>0</v>
      </c>
      <c r="AS167" s="312"/>
      <c r="AT167" s="312"/>
      <c r="AU167" s="312"/>
      <c r="AV167" s="312"/>
      <c r="AW167" s="312"/>
      <c r="AZ167">
        <v>0</v>
      </c>
      <c r="BA167">
        <v>0</v>
      </c>
    </row>
    <row r="168" spans="1:53" x14ac:dyDescent="0.25">
      <c r="A168">
        <v>102</v>
      </c>
      <c r="B168" t="s">
        <v>66</v>
      </c>
      <c r="C168" t="s">
        <v>864</v>
      </c>
      <c r="D168"/>
      <c r="E168">
        <v>2</v>
      </c>
      <c r="F168">
        <v>2</v>
      </c>
      <c r="G168">
        <v>3</v>
      </c>
      <c r="H168">
        <v>0</v>
      </c>
      <c r="I168">
        <v>0</v>
      </c>
      <c r="J168">
        <v>0</v>
      </c>
      <c r="K168">
        <v>0</v>
      </c>
      <c r="L168">
        <v>0</v>
      </c>
      <c r="M168" t="s">
        <v>868</v>
      </c>
      <c r="N168" s="42"/>
      <c r="O168" s="101">
        <f>IF(ISBLANK(C168),O167,IF(COUNTIF(C$2:C168,C168)&gt;1,O167,1+MAX(O167,0)))</f>
        <v>6</v>
      </c>
      <c r="P168" s="45">
        <f t="shared" si="44"/>
        <v>2</v>
      </c>
      <c r="Q168" s="33" t="str">
        <f t="shared" si="45"/>
        <v/>
      </c>
      <c r="R168" s="33">
        <f t="shared" si="46"/>
        <v>14</v>
      </c>
      <c r="S168" s="33" t="str">
        <f t="shared" si="47"/>
        <v>102_14</v>
      </c>
      <c r="T168" s="35" t="str">
        <f t="shared" si="48"/>
        <v>102PM</v>
      </c>
      <c r="U168" s="35" t="str">
        <f t="shared" si="49"/>
        <v>102PMEW</v>
      </c>
      <c r="V168" s="35" t="str">
        <f t="shared" si="65"/>
        <v>0F</v>
      </c>
      <c r="W168" s="35" t="str">
        <f t="shared" si="58"/>
        <v>102PM0F223</v>
      </c>
      <c r="X168" s="388">
        <f t="shared" si="59"/>
        <v>0</v>
      </c>
      <c r="Y168" s="388">
        <f t="shared" si="60"/>
        <v>0</v>
      </c>
      <c r="Z168" s="280" t="str">
        <f t="shared" si="50"/>
        <v/>
      </c>
      <c r="AA168" s="280" t="str">
        <f t="shared" si="51"/>
        <v/>
      </c>
      <c r="AB168" s="389" t="str">
        <f t="shared" si="61"/>
        <v/>
      </c>
      <c r="AC168" s="389" t="str">
        <f t="shared" si="62"/>
        <v/>
      </c>
      <c r="AD168" s="390" t="str">
        <f t="shared" si="52"/>
        <v/>
      </c>
      <c r="AE168" s="282">
        <f t="shared" si="53"/>
        <v>0</v>
      </c>
      <c r="AF168" s="359">
        <f t="shared" si="54"/>
        <v>0</v>
      </c>
      <c r="AG168" s="280">
        <f t="shared" si="55"/>
        <v>0</v>
      </c>
      <c r="AH168" s="280">
        <f t="shared" si="56"/>
        <v>0</v>
      </c>
      <c r="AI168" s="280">
        <f>IF(ISBLANK(T168),AI167,IF(COUNTIF(T$2:T168,T168)&gt;1,AI167,1+MAX(AI167,0)))</f>
        <v>4</v>
      </c>
      <c r="AL168" s="391" t="str">
        <f t="shared" si="63"/>
        <v/>
      </c>
      <c r="AM168" s="391" t="str">
        <f t="shared" si="64"/>
        <v/>
      </c>
      <c r="AO168" s="310" t="str">
        <f t="shared" si="57"/>
        <v/>
      </c>
      <c r="AP168" s="310">
        <f>SUM(AO$1:AO168)</f>
        <v>0</v>
      </c>
      <c r="AQ168" s="310">
        <f>SUM(AK$2:AK168)</f>
        <v>0</v>
      </c>
      <c r="AR168" s="310">
        <f>COUNTA(AJ$2:AJ168)</f>
        <v>0</v>
      </c>
      <c r="AS168" s="312"/>
      <c r="AT168" s="312"/>
      <c r="AU168" s="312"/>
      <c r="AV168" s="312"/>
      <c r="AW168" s="312"/>
      <c r="AZ168">
        <v>0</v>
      </c>
      <c r="BA168">
        <v>0</v>
      </c>
    </row>
    <row r="169" spans="1:53" x14ac:dyDescent="0.25">
      <c r="A169">
        <v>102</v>
      </c>
      <c r="B169" t="s">
        <v>66</v>
      </c>
      <c r="C169" t="s">
        <v>864</v>
      </c>
      <c r="D169"/>
      <c r="E169">
        <v>2</v>
      </c>
      <c r="F169">
        <v>2</v>
      </c>
      <c r="G169">
        <v>4</v>
      </c>
      <c r="H169">
        <v>0</v>
      </c>
      <c r="I169">
        <v>0</v>
      </c>
      <c r="J169">
        <v>0</v>
      </c>
      <c r="K169">
        <v>0</v>
      </c>
      <c r="L169">
        <v>0</v>
      </c>
      <c r="M169" t="s">
        <v>868</v>
      </c>
      <c r="N169" s="42"/>
      <c r="O169" s="101">
        <f>IF(ISBLANK(C169),O168,IF(COUNTIF(C$2:C169,C169)&gt;1,O168,1+MAX(O168,0)))</f>
        <v>6</v>
      </c>
      <c r="P169" s="45">
        <f t="shared" si="44"/>
        <v>2</v>
      </c>
      <c r="Q169" s="33" t="str">
        <f t="shared" si="45"/>
        <v/>
      </c>
      <c r="R169" s="33">
        <f t="shared" si="46"/>
        <v>14</v>
      </c>
      <c r="S169" s="33" t="str">
        <f t="shared" si="47"/>
        <v>102_14</v>
      </c>
      <c r="T169" s="35" t="str">
        <f t="shared" si="48"/>
        <v>102PM</v>
      </c>
      <c r="U169" s="35" t="str">
        <f t="shared" si="49"/>
        <v>102PMEW</v>
      </c>
      <c r="V169" s="35" t="str">
        <f t="shared" si="65"/>
        <v>0F</v>
      </c>
      <c r="W169" s="35" t="str">
        <f t="shared" si="58"/>
        <v>102PM0F224</v>
      </c>
      <c r="X169" s="388">
        <f t="shared" si="59"/>
        <v>0</v>
      </c>
      <c r="Y169" s="388">
        <f t="shared" si="60"/>
        <v>0</v>
      </c>
      <c r="Z169" s="280" t="str">
        <f t="shared" si="50"/>
        <v/>
      </c>
      <c r="AA169" s="280" t="str">
        <f t="shared" si="51"/>
        <v/>
      </c>
      <c r="AB169" s="389" t="str">
        <f t="shared" si="61"/>
        <v/>
      </c>
      <c r="AC169" s="389" t="str">
        <f t="shared" si="62"/>
        <v/>
      </c>
      <c r="AD169" s="390" t="str">
        <f t="shared" si="52"/>
        <v/>
      </c>
      <c r="AE169" s="282">
        <f t="shared" si="53"/>
        <v>0</v>
      </c>
      <c r="AF169" s="359">
        <f t="shared" si="54"/>
        <v>1</v>
      </c>
      <c r="AG169" s="280">
        <f t="shared" si="55"/>
        <v>0</v>
      </c>
      <c r="AH169" s="280">
        <f t="shared" si="56"/>
        <v>0</v>
      </c>
      <c r="AI169" s="280">
        <f>IF(ISBLANK(T169),AI168,IF(COUNTIF(T$2:T169,T169)&gt;1,AI168,1+MAX(AI168,0)))</f>
        <v>4</v>
      </c>
      <c r="AL169" s="391" t="str">
        <f t="shared" si="63"/>
        <v/>
      </c>
      <c r="AM169" s="391" t="str">
        <f t="shared" si="64"/>
        <v/>
      </c>
      <c r="AO169" s="310" t="str">
        <f t="shared" si="57"/>
        <v/>
      </c>
      <c r="AP169" s="310">
        <f>SUM(AO$1:AO169)</f>
        <v>0</v>
      </c>
      <c r="AQ169" s="310">
        <f>SUM(AK$2:AK169)</f>
        <v>0</v>
      </c>
      <c r="AR169" s="310">
        <f>COUNTA(AJ$2:AJ169)</f>
        <v>0</v>
      </c>
      <c r="AS169" s="312"/>
      <c r="AT169" s="312"/>
      <c r="AU169" s="312"/>
      <c r="AV169" s="312"/>
      <c r="AW169" s="312"/>
      <c r="AZ169">
        <v>0</v>
      </c>
      <c r="BA169">
        <v>0</v>
      </c>
    </row>
    <row r="170" spans="1:53" x14ac:dyDescent="0.25">
      <c r="A170">
        <v>102</v>
      </c>
      <c r="B170" t="s">
        <v>66</v>
      </c>
      <c r="C170" t="s">
        <v>864</v>
      </c>
      <c r="D170"/>
      <c r="E170">
        <v>2</v>
      </c>
      <c r="F170">
        <v>3</v>
      </c>
      <c r="G170">
        <v>1</v>
      </c>
      <c r="H170">
        <v>10</v>
      </c>
      <c r="I170">
        <v>2</v>
      </c>
      <c r="J170">
        <v>5</v>
      </c>
      <c r="K170">
        <v>2</v>
      </c>
      <c r="L170">
        <v>1</v>
      </c>
      <c r="M170" t="s">
        <v>868</v>
      </c>
      <c r="N170" s="42"/>
      <c r="O170" s="101">
        <f>IF(ISBLANK(C170),O169,IF(COUNTIF(C$2:C170,C170)&gt;1,O169,1+MAX(O169,0)))</f>
        <v>6</v>
      </c>
      <c r="P170" s="45">
        <f t="shared" si="44"/>
        <v>2</v>
      </c>
      <c r="Q170" s="33" t="str">
        <f t="shared" si="45"/>
        <v/>
      </c>
      <c r="R170" s="33">
        <f t="shared" si="46"/>
        <v>15</v>
      </c>
      <c r="S170" s="33" t="str">
        <f t="shared" si="47"/>
        <v>102_15</v>
      </c>
      <c r="T170" s="35" t="str">
        <f t="shared" si="48"/>
        <v>102PM</v>
      </c>
      <c r="U170" s="35" t="str">
        <f t="shared" si="49"/>
        <v>102PMNS</v>
      </c>
      <c r="V170" s="35" t="str">
        <f t="shared" si="65"/>
        <v>0F</v>
      </c>
      <c r="W170" s="35" t="str">
        <f t="shared" si="58"/>
        <v>102PM0F231</v>
      </c>
      <c r="X170" s="388">
        <f t="shared" si="59"/>
        <v>2</v>
      </c>
      <c r="Y170" s="388">
        <f t="shared" si="60"/>
        <v>1</v>
      </c>
      <c r="Z170" s="280" t="str">
        <f t="shared" si="50"/>
        <v/>
      </c>
      <c r="AA170" s="280" t="str">
        <f t="shared" si="51"/>
        <v/>
      </c>
      <c r="AB170" s="389" t="str">
        <f t="shared" si="61"/>
        <v/>
      </c>
      <c r="AC170" s="389" t="str">
        <f t="shared" si="62"/>
        <v/>
      </c>
      <c r="AD170" s="390" t="str">
        <f t="shared" si="52"/>
        <v/>
      </c>
      <c r="AE170" s="282">
        <f t="shared" si="53"/>
        <v>0</v>
      </c>
      <c r="AF170" s="359">
        <f t="shared" si="54"/>
        <v>1</v>
      </c>
      <c r="AG170" s="280">
        <f t="shared" si="55"/>
        <v>0</v>
      </c>
      <c r="AH170" s="280">
        <f t="shared" si="56"/>
        <v>0</v>
      </c>
      <c r="AI170" s="280">
        <f>IF(ISBLANK(T170),AI169,IF(COUNTIF(T$2:T170,T170)&gt;1,AI169,1+MAX(AI169,0)))</f>
        <v>4</v>
      </c>
      <c r="AL170" s="391" t="str">
        <f t="shared" si="63"/>
        <v/>
      </c>
      <c r="AM170" s="391" t="str">
        <f t="shared" si="64"/>
        <v/>
      </c>
      <c r="AO170" s="310" t="str">
        <f t="shared" si="57"/>
        <v/>
      </c>
      <c r="AP170" s="310">
        <f>SUM(AO$1:AO170)</f>
        <v>0</v>
      </c>
      <c r="AQ170" s="310">
        <f>SUM(AK$2:AK170)</f>
        <v>0</v>
      </c>
      <c r="AR170" s="310">
        <f>COUNTA(AJ$2:AJ170)</f>
        <v>0</v>
      </c>
      <c r="AS170" s="312"/>
      <c r="AT170" s="312"/>
      <c r="AU170" s="312"/>
      <c r="AV170" s="312"/>
      <c r="AW170" s="312"/>
      <c r="AZ170">
        <v>2</v>
      </c>
      <c r="BA170">
        <v>1</v>
      </c>
    </row>
    <row r="171" spans="1:53" x14ac:dyDescent="0.25">
      <c r="A171">
        <v>102</v>
      </c>
      <c r="B171" t="s">
        <v>66</v>
      </c>
      <c r="C171" t="s">
        <v>864</v>
      </c>
      <c r="D171"/>
      <c r="E171">
        <v>2</v>
      </c>
      <c r="F171">
        <v>3</v>
      </c>
      <c r="G171">
        <v>2</v>
      </c>
      <c r="H171">
        <v>8</v>
      </c>
      <c r="I171">
        <v>1</v>
      </c>
      <c r="J171">
        <v>2</v>
      </c>
      <c r="K171">
        <v>0</v>
      </c>
      <c r="L171">
        <v>1</v>
      </c>
      <c r="M171" t="s">
        <v>868</v>
      </c>
      <c r="N171" s="42"/>
      <c r="O171" s="101">
        <f>IF(ISBLANK(C171),O170,IF(COUNTIF(C$2:C171,C171)&gt;1,O170,1+MAX(O170,0)))</f>
        <v>6</v>
      </c>
      <c r="P171" s="45">
        <f t="shared" si="44"/>
        <v>2</v>
      </c>
      <c r="Q171" s="33" t="str">
        <f t="shared" si="45"/>
        <v/>
      </c>
      <c r="R171" s="33">
        <f t="shared" si="46"/>
        <v>15</v>
      </c>
      <c r="S171" s="33" t="str">
        <f t="shared" si="47"/>
        <v>102_15</v>
      </c>
      <c r="T171" s="35" t="str">
        <f t="shared" si="48"/>
        <v>102PM</v>
      </c>
      <c r="U171" s="35" t="str">
        <f t="shared" si="49"/>
        <v>102PMNS</v>
      </c>
      <c r="V171" s="35" t="str">
        <f t="shared" si="65"/>
        <v>0F</v>
      </c>
      <c r="W171" s="35" t="str">
        <f t="shared" si="58"/>
        <v>102PM0F232</v>
      </c>
      <c r="X171" s="388">
        <f t="shared" si="59"/>
        <v>0</v>
      </c>
      <c r="Y171" s="388">
        <f t="shared" si="60"/>
        <v>1</v>
      </c>
      <c r="Z171" s="280" t="str">
        <f t="shared" si="50"/>
        <v/>
      </c>
      <c r="AA171" s="280" t="str">
        <f t="shared" si="51"/>
        <v/>
      </c>
      <c r="AB171" s="389" t="str">
        <f t="shared" si="61"/>
        <v/>
      </c>
      <c r="AC171" s="389" t="str">
        <f t="shared" si="62"/>
        <v/>
      </c>
      <c r="AD171" s="390" t="str">
        <f t="shared" si="52"/>
        <v/>
      </c>
      <c r="AE171" s="282">
        <f t="shared" si="53"/>
        <v>0</v>
      </c>
      <c r="AF171" s="359">
        <f t="shared" si="54"/>
        <v>0</v>
      </c>
      <c r="AG171" s="280">
        <f t="shared" si="55"/>
        <v>0</v>
      </c>
      <c r="AH171" s="280">
        <f t="shared" si="56"/>
        <v>0</v>
      </c>
      <c r="AI171" s="280">
        <f>IF(ISBLANK(T171),AI170,IF(COUNTIF(T$2:T171,T171)&gt;1,AI170,1+MAX(AI170,0)))</f>
        <v>4</v>
      </c>
      <c r="AL171" s="391" t="str">
        <f t="shared" si="63"/>
        <v/>
      </c>
      <c r="AM171" s="391" t="str">
        <f t="shared" si="64"/>
        <v/>
      </c>
      <c r="AO171" s="310" t="str">
        <f t="shared" si="57"/>
        <v/>
      </c>
      <c r="AP171" s="310">
        <f>SUM(AO$1:AO171)</f>
        <v>0</v>
      </c>
      <c r="AQ171" s="310">
        <f>SUM(AK$2:AK171)</f>
        <v>0</v>
      </c>
      <c r="AR171" s="310">
        <f>COUNTA(AJ$2:AJ171)</f>
        <v>0</v>
      </c>
      <c r="AS171" s="312"/>
      <c r="AT171" s="312"/>
      <c r="AU171" s="312"/>
      <c r="AV171" s="312"/>
      <c r="AW171" s="312"/>
      <c r="AZ171">
        <v>0</v>
      </c>
      <c r="BA171">
        <v>1</v>
      </c>
    </row>
    <row r="172" spans="1:53" x14ac:dyDescent="0.25">
      <c r="A172">
        <v>102</v>
      </c>
      <c r="B172" t="s">
        <v>66</v>
      </c>
      <c r="C172" t="s">
        <v>864</v>
      </c>
      <c r="D172"/>
      <c r="E172">
        <v>2</v>
      </c>
      <c r="F172">
        <v>3</v>
      </c>
      <c r="G172">
        <v>3</v>
      </c>
      <c r="H172">
        <v>0</v>
      </c>
      <c r="I172">
        <v>0</v>
      </c>
      <c r="J172">
        <v>0</v>
      </c>
      <c r="K172">
        <v>0</v>
      </c>
      <c r="L172">
        <v>0</v>
      </c>
      <c r="M172" t="s">
        <v>868</v>
      </c>
      <c r="N172" s="42"/>
      <c r="O172" s="101">
        <f>IF(ISBLANK(C172),O171,IF(COUNTIF(C$2:C172,C172)&gt;1,O171,1+MAX(O171,0)))</f>
        <v>6</v>
      </c>
      <c r="P172" s="45">
        <f t="shared" si="44"/>
        <v>2</v>
      </c>
      <c r="Q172" s="33" t="str">
        <f t="shared" si="45"/>
        <v/>
      </c>
      <c r="R172" s="33">
        <f t="shared" si="46"/>
        <v>15</v>
      </c>
      <c r="S172" s="33" t="str">
        <f t="shared" si="47"/>
        <v>102_15</v>
      </c>
      <c r="T172" s="35" t="str">
        <f t="shared" si="48"/>
        <v>102PM</v>
      </c>
      <c r="U172" s="35" t="str">
        <f t="shared" si="49"/>
        <v>102PMEW</v>
      </c>
      <c r="V172" s="35" t="str">
        <f t="shared" si="65"/>
        <v>0F</v>
      </c>
      <c r="W172" s="35" t="str">
        <f t="shared" si="58"/>
        <v>102PM0F233</v>
      </c>
      <c r="X172" s="388">
        <f t="shared" si="59"/>
        <v>0</v>
      </c>
      <c r="Y172" s="388">
        <f t="shared" si="60"/>
        <v>0</v>
      </c>
      <c r="Z172" s="280" t="str">
        <f t="shared" si="50"/>
        <v/>
      </c>
      <c r="AA172" s="280" t="str">
        <f t="shared" si="51"/>
        <v/>
      </c>
      <c r="AB172" s="389" t="str">
        <f t="shared" si="61"/>
        <v/>
      </c>
      <c r="AC172" s="389" t="str">
        <f t="shared" si="62"/>
        <v/>
      </c>
      <c r="AD172" s="390" t="str">
        <f t="shared" si="52"/>
        <v/>
      </c>
      <c r="AE172" s="282">
        <f t="shared" si="53"/>
        <v>0</v>
      </c>
      <c r="AF172" s="359">
        <f t="shared" si="54"/>
        <v>0</v>
      </c>
      <c r="AG172" s="280">
        <f t="shared" si="55"/>
        <v>0</v>
      </c>
      <c r="AH172" s="280">
        <f t="shared" si="56"/>
        <v>0</v>
      </c>
      <c r="AI172" s="280">
        <f>IF(ISBLANK(T172),AI171,IF(COUNTIF(T$2:T172,T172)&gt;1,AI171,1+MAX(AI171,0)))</f>
        <v>4</v>
      </c>
      <c r="AL172" s="391" t="str">
        <f t="shared" si="63"/>
        <v/>
      </c>
      <c r="AM172" s="391" t="str">
        <f t="shared" si="64"/>
        <v/>
      </c>
      <c r="AO172" s="310" t="str">
        <f t="shared" si="57"/>
        <v/>
      </c>
      <c r="AP172" s="310">
        <f>SUM(AO$1:AO172)</f>
        <v>0</v>
      </c>
      <c r="AQ172" s="310">
        <f>SUM(AK$2:AK172)</f>
        <v>0</v>
      </c>
      <c r="AR172" s="310">
        <f>COUNTA(AJ$2:AJ172)</f>
        <v>0</v>
      </c>
      <c r="AS172" s="312"/>
      <c r="AT172" s="312"/>
      <c r="AU172" s="312"/>
      <c r="AV172" s="312"/>
      <c r="AW172" s="312"/>
      <c r="AZ172">
        <v>0</v>
      </c>
      <c r="BA172">
        <v>0</v>
      </c>
    </row>
    <row r="173" spans="1:53" x14ac:dyDescent="0.25">
      <c r="A173">
        <v>102</v>
      </c>
      <c r="B173" t="s">
        <v>66</v>
      </c>
      <c r="C173" t="s">
        <v>864</v>
      </c>
      <c r="D173"/>
      <c r="E173">
        <v>2</v>
      </c>
      <c r="F173">
        <v>3</v>
      </c>
      <c r="G173">
        <v>4</v>
      </c>
      <c r="H173">
        <v>0</v>
      </c>
      <c r="I173">
        <v>0</v>
      </c>
      <c r="J173">
        <v>0</v>
      </c>
      <c r="K173">
        <v>0</v>
      </c>
      <c r="L173">
        <v>0</v>
      </c>
      <c r="M173" t="s">
        <v>868</v>
      </c>
      <c r="N173" s="42"/>
      <c r="O173" s="101">
        <f>IF(ISBLANK(C173),O172,IF(COUNTIF(C$2:C173,C173)&gt;1,O172,1+MAX(O172,0)))</f>
        <v>6</v>
      </c>
      <c r="P173" s="45">
        <f t="shared" si="44"/>
        <v>2</v>
      </c>
      <c r="Q173" s="33" t="str">
        <f t="shared" si="45"/>
        <v/>
      </c>
      <c r="R173" s="33">
        <f t="shared" si="46"/>
        <v>15</v>
      </c>
      <c r="S173" s="33" t="str">
        <f t="shared" si="47"/>
        <v>102_15</v>
      </c>
      <c r="T173" s="35" t="str">
        <f t="shared" si="48"/>
        <v>102PM</v>
      </c>
      <c r="U173" s="35" t="str">
        <f t="shared" si="49"/>
        <v>102PMEW</v>
      </c>
      <c r="V173" s="35" t="str">
        <f t="shared" si="65"/>
        <v>0F</v>
      </c>
      <c r="W173" s="35" t="str">
        <f t="shared" si="58"/>
        <v>102PM0F234</v>
      </c>
      <c r="X173" s="388">
        <f t="shared" si="59"/>
        <v>0</v>
      </c>
      <c r="Y173" s="388">
        <f t="shared" si="60"/>
        <v>0</v>
      </c>
      <c r="Z173" s="280" t="str">
        <f t="shared" si="50"/>
        <v/>
      </c>
      <c r="AA173" s="280" t="str">
        <f t="shared" si="51"/>
        <v/>
      </c>
      <c r="AB173" s="389" t="str">
        <f t="shared" si="61"/>
        <v/>
      </c>
      <c r="AC173" s="389" t="str">
        <f t="shared" si="62"/>
        <v/>
      </c>
      <c r="AD173" s="390" t="str">
        <f t="shared" si="52"/>
        <v/>
      </c>
      <c r="AE173" s="282">
        <f t="shared" si="53"/>
        <v>0</v>
      </c>
      <c r="AF173" s="359">
        <f t="shared" si="54"/>
        <v>1</v>
      </c>
      <c r="AG173" s="280">
        <f t="shared" si="55"/>
        <v>0</v>
      </c>
      <c r="AH173" s="280">
        <f t="shared" si="56"/>
        <v>0</v>
      </c>
      <c r="AI173" s="280">
        <f>IF(ISBLANK(T173),AI172,IF(COUNTIF(T$2:T173,T173)&gt;1,AI172,1+MAX(AI172,0)))</f>
        <v>4</v>
      </c>
      <c r="AL173" s="391" t="str">
        <f t="shared" si="63"/>
        <v/>
      </c>
      <c r="AM173" s="391" t="str">
        <f t="shared" si="64"/>
        <v/>
      </c>
      <c r="AO173" s="310" t="str">
        <f t="shared" si="57"/>
        <v/>
      </c>
      <c r="AP173" s="310">
        <f>SUM(AO$1:AO173)</f>
        <v>0</v>
      </c>
      <c r="AQ173" s="310">
        <f>SUM(AK$2:AK173)</f>
        <v>0</v>
      </c>
      <c r="AR173" s="310">
        <f>COUNTA(AJ$2:AJ173)</f>
        <v>0</v>
      </c>
      <c r="AS173" s="312"/>
      <c r="AT173" s="312"/>
      <c r="AU173" s="312"/>
      <c r="AV173" s="312"/>
      <c r="AW173" s="312"/>
      <c r="AZ173">
        <v>0</v>
      </c>
      <c r="BA173">
        <v>0</v>
      </c>
    </row>
    <row r="174" spans="1:53" x14ac:dyDescent="0.25">
      <c r="A174">
        <v>102</v>
      </c>
      <c r="B174" t="s">
        <v>66</v>
      </c>
      <c r="C174" t="s">
        <v>864</v>
      </c>
      <c r="D174"/>
      <c r="E174">
        <v>2</v>
      </c>
      <c r="F174">
        <v>4</v>
      </c>
      <c r="G174">
        <v>1</v>
      </c>
      <c r="H174">
        <v>10</v>
      </c>
      <c r="I174">
        <v>2</v>
      </c>
      <c r="J174">
        <v>5</v>
      </c>
      <c r="K174">
        <v>0</v>
      </c>
      <c r="L174">
        <v>2</v>
      </c>
      <c r="M174" t="s">
        <v>868</v>
      </c>
      <c r="N174" s="42"/>
      <c r="O174" s="101">
        <f>IF(ISBLANK(C174),O173,IF(COUNTIF(C$2:C174,C174)&gt;1,O173,1+MAX(O173,0)))</f>
        <v>6</v>
      </c>
      <c r="P174" s="45">
        <f t="shared" si="44"/>
        <v>2</v>
      </c>
      <c r="Q174" s="33" t="str">
        <f t="shared" si="45"/>
        <v/>
      </c>
      <c r="R174" s="33">
        <f t="shared" si="46"/>
        <v>16</v>
      </c>
      <c r="S174" s="33" t="str">
        <f t="shared" si="47"/>
        <v>102_16</v>
      </c>
      <c r="T174" s="35" t="str">
        <f t="shared" si="48"/>
        <v>102PM</v>
      </c>
      <c r="U174" s="35" t="str">
        <f t="shared" si="49"/>
        <v>102PMNS</v>
      </c>
      <c r="V174" s="35" t="str">
        <f t="shared" si="65"/>
        <v>0F</v>
      </c>
      <c r="W174" s="35" t="str">
        <f t="shared" si="58"/>
        <v>102PM0F241</v>
      </c>
      <c r="X174" s="388">
        <f t="shared" si="59"/>
        <v>0</v>
      </c>
      <c r="Y174" s="388">
        <f t="shared" si="60"/>
        <v>2</v>
      </c>
      <c r="Z174" s="280" t="str">
        <f t="shared" si="50"/>
        <v/>
      </c>
      <c r="AA174" s="280" t="str">
        <f t="shared" si="51"/>
        <v/>
      </c>
      <c r="AB174" s="389" t="str">
        <f t="shared" si="61"/>
        <v/>
      </c>
      <c r="AC174" s="389" t="str">
        <f t="shared" si="62"/>
        <v/>
      </c>
      <c r="AD174" s="390" t="str">
        <f t="shared" si="52"/>
        <v/>
      </c>
      <c r="AE174" s="282">
        <f t="shared" si="53"/>
        <v>0</v>
      </c>
      <c r="AF174" s="359">
        <f t="shared" si="54"/>
        <v>1</v>
      </c>
      <c r="AG174" s="280">
        <f t="shared" si="55"/>
        <v>0</v>
      </c>
      <c r="AH174" s="280">
        <f t="shared" si="56"/>
        <v>0</v>
      </c>
      <c r="AI174" s="280">
        <f>IF(ISBLANK(T174),AI173,IF(COUNTIF(T$2:T174,T174)&gt;1,AI173,1+MAX(AI173,0)))</f>
        <v>4</v>
      </c>
      <c r="AL174" s="391" t="str">
        <f t="shared" si="63"/>
        <v/>
      </c>
      <c r="AM174" s="391" t="str">
        <f t="shared" si="64"/>
        <v/>
      </c>
      <c r="AO174" s="310" t="str">
        <f t="shared" si="57"/>
        <v/>
      </c>
      <c r="AP174" s="310">
        <f>SUM(AO$1:AO174)</f>
        <v>0</v>
      </c>
      <c r="AQ174" s="310">
        <f>SUM(AK$2:AK174)</f>
        <v>0</v>
      </c>
      <c r="AR174" s="310">
        <f>COUNTA(AJ$2:AJ174)</f>
        <v>0</v>
      </c>
      <c r="AS174" s="312"/>
      <c r="AT174" s="312"/>
      <c r="AU174" s="312"/>
      <c r="AV174" s="312"/>
      <c r="AW174" s="312"/>
      <c r="AZ174">
        <v>0</v>
      </c>
      <c r="BA174">
        <v>2</v>
      </c>
    </row>
    <row r="175" spans="1:53" x14ac:dyDescent="0.25">
      <c r="A175">
        <v>102</v>
      </c>
      <c r="B175" t="s">
        <v>66</v>
      </c>
      <c r="C175" t="s">
        <v>864</v>
      </c>
      <c r="D175"/>
      <c r="E175">
        <v>2</v>
      </c>
      <c r="F175">
        <v>4</v>
      </c>
      <c r="G175">
        <v>2</v>
      </c>
      <c r="H175">
        <v>3</v>
      </c>
      <c r="I175">
        <v>0</v>
      </c>
      <c r="J175">
        <v>3</v>
      </c>
      <c r="K175">
        <v>0</v>
      </c>
      <c r="L175">
        <v>0</v>
      </c>
      <c r="M175" t="s">
        <v>868</v>
      </c>
      <c r="N175" s="42"/>
      <c r="O175" s="101">
        <f>IF(ISBLANK(C175),O174,IF(COUNTIF(C$2:C175,C175)&gt;1,O174,1+MAX(O174,0)))</f>
        <v>6</v>
      </c>
      <c r="P175" s="45">
        <f t="shared" si="44"/>
        <v>2</v>
      </c>
      <c r="Q175" s="33" t="str">
        <f t="shared" si="45"/>
        <v/>
      </c>
      <c r="R175" s="33">
        <f t="shared" si="46"/>
        <v>16</v>
      </c>
      <c r="S175" s="33" t="str">
        <f t="shared" si="47"/>
        <v>102_16</v>
      </c>
      <c r="T175" s="35" t="str">
        <f t="shared" si="48"/>
        <v>102PM</v>
      </c>
      <c r="U175" s="35" t="str">
        <f t="shared" si="49"/>
        <v>102PMNS</v>
      </c>
      <c r="V175" s="35" t="str">
        <f t="shared" si="65"/>
        <v>0F</v>
      </c>
      <c r="W175" s="35" t="str">
        <f t="shared" si="58"/>
        <v>102PM0F242</v>
      </c>
      <c r="X175" s="388">
        <f t="shared" si="59"/>
        <v>0</v>
      </c>
      <c r="Y175" s="388">
        <f t="shared" si="60"/>
        <v>0</v>
      </c>
      <c r="Z175" s="280" t="str">
        <f t="shared" si="50"/>
        <v/>
      </c>
      <c r="AA175" s="280" t="str">
        <f t="shared" si="51"/>
        <v/>
      </c>
      <c r="AB175" s="389" t="str">
        <f t="shared" si="61"/>
        <v/>
      </c>
      <c r="AC175" s="389" t="str">
        <f t="shared" si="62"/>
        <v/>
      </c>
      <c r="AD175" s="390" t="str">
        <f t="shared" si="52"/>
        <v/>
      </c>
      <c r="AE175" s="282">
        <f t="shared" si="53"/>
        <v>0</v>
      </c>
      <c r="AF175" s="359">
        <f t="shared" si="54"/>
        <v>0</v>
      </c>
      <c r="AG175" s="280">
        <f t="shared" si="55"/>
        <v>0</v>
      </c>
      <c r="AH175" s="280">
        <f t="shared" si="56"/>
        <v>0</v>
      </c>
      <c r="AI175" s="280">
        <f>IF(ISBLANK(T175),AI174,IF(COUNTIF(T$2:T175,T175)&gt;1,AI174,1+MAX(AI174,0)))</f>
        <v>4</v>
      </c>
      <c r="AL175" s="391" t="str">
        <f t="shared" si="63"/>
        <v/>
      </c>
      <c r="AM175" s="391" t="str">
        <f t="shared" si="64"/>
        <v/>
      </c>
      <c r="AO175" s="310" t="str">
        <f t="shared" si="57"/>
        <v/>
      </c>
      <c r="AP175" s="310">
        <f>SUM(AO$1:AO175)</f>
        <v>0</v>
      </c>
      <c r="AQ175" s="310">
        <f>SUM(AK$2:AK175)</f>
        <v>0</v>
      </c>
      <c r="AR175" s="310">
        <f>COUNTA(AJ$2:AJ175)</f>
        <v>0</v>
      </c>
      <c r="AS175" s="312"/>
      <c r="AT175" s="312"/>
      <c r="AU175" s="312"/>
      <c r="AV175" s="312"/>
      <c r="AW175" s="312"/>
      <c r="AZ175">
        <v>0</v>
      </c>
      <c r="BA175">
        <v>0</v>
      </c>
    </row>
    <row r="176" spans="1:53" x14ac:dyDescent="0.25">
      <c r="A176">
        <v>102</v>
      </c>
      <c r="B176" t="s">
        <v>66</v>
      </c>
      <c r="C176" t="s">
        <v>864</v>
      </c>
      <c r="D176"/>
      <c r="E176">
        <v>2</v>
      </c>
      <c r="F176">
        <v>4</v>
      </c>
      <c r="G176">
        <v>3</v>
      </c>
      <c r="H176">
        <v>0</v>
      </c>
      <c r="I176">
        <v>0</v>
      </c>
      <c r="J176">
        <v>0</v>
      </c>
      <c r="K176">
        <v>0</v>
      </c>
      <c r="L176">
        <v>0</v>
      </c>
      <c r="M176" t="s">
        <v>868</v>
      </c>
      <c r="N176" s="42"/>
      <c r="O176" s="101">
        <f>IF(ISBLANK(C176),O175,IF(COUNTIF(C$2:C176,C176)&gt;1,O175,1+MAX(O175,0)))</f>
        <v>6</v>
      </c>
      <c r="P176" s="45">
        <f t="shared" si="44"/>
        <v>2</v>
      </c>
      <c r="Q176" s="33" t="str">
        <f t="shared" si="45"/>
        <v/>
      </c>
      <c r="R176" s="33">
        <f t="shared" si="46"/>
        <v>16</v>
      </c>
      <c r="S176" s="33" t="str">
        <f t="shared" si="47"/>
        <v>102_16</v>
      </c>
      <c r="T176" s="35" t="str">
        <f t="shared" si="48"/>
        <v>102PM</v>
      </c>
      <c r="U176" s="35" t="str">
        <f t="shared" si="49"/>
        <v>102PMEW</v>
      </c>
      <c r="V176" s="35" t="str">
        <f t="shared" si="65"/>
        <v>0F</v>
      </c>
      <c r="W176" s="35" t="str">
        <f t="shared" si="58"/>
        <v>102PM0F243</v>
      </c>
      <c r="X176" s="388">
        <f t="shared" si="59"/>
        <v>0</v>
      </c>
      <c r="Y176" s="388">
        <f t="shared" si="60"/>
        <v>0</v>
      </c>
      <c r="Z176" s="280" t="str">
        <f t="shared" si="50"/>
        <v/>
      </c>
      <c r="AA176" s="280" t="str">
        <f t="shared" si="51"/>
        <v/>
      </c>
      <c r="AB176" s="389" t="str">
        <f t="shared" si="61"/>
        <v/>
      </c>
      <c r="AC176" s="389" t="str">
        <f t="shared" si="62"/>
        <v/>
      </c>
      <c r="AD176" s="390" t="str">
        <f t="shared" si="52"/>
        <v/>
      </c>
      <c r="AE176" s="282">
        <f t="shared" si="53"/>
        <v>0</v>
      </c>
      <c r="AF176" s="359">
        <f t="shared" si="54"/>
        <v>0</v>
      </c>
      <c r="AG176" s="280">
        <f t="shared" si="55"/>
        <v>0</v>
      </c>
      <c r="AH176" s="280">
        <f t="shared" si="56"/>
        <v>0</v>
      </c>
      <c r="AI176" s="280">
        <f>IF(ISBLANK(T176),AI175,IF(COUNTIF(T$2:T176,T176)&gt;1,AI175,1+MAX(AI175,0)))</f>
        <v>4</v>
      </c>
      <c r="AL176" s="391" t="str">
        <f t="shared" si="63"/>
        <v/>
      </c>
      <c r="AM176" s="391" t="str">
        <f t="shared" si="64"/>
        <v/>
      </c>
      <c r="AO176" s="310" t="str">
        <f t="shared" si="57"/>
        <v/>
      </c>
      <c r="AP176" s="310">
        <f>SUM(AO$1:AO176)</f>
        <v>0</v>
      </c>
      <c r="AQ176" s="310">
        <f>SUM(AK$2:AK176)</f>
        <v>0</v>
      </c>
      <c r="AR176" s="310">
        <f>COUNTA(AJ$2:AJ176)</f>
        <v>0</v>
      </c>
      <c r="AS176" s="312"/>
      <c r="AT176" s="312"/>
      <c r="AU176" s="312"/>
      <c r="AV176" s="312"/>
      <c r="AW176" s="312"/>
      <c r="AZ176">
        <v>0</v>
      </c>
      <c r="BA176">
        <v>0</v>
      </c>
    </row>
    <row r="177" spans="1:53" x14ac:dyDescent="0.25">
      <c r="A177">
        <v>102</v>
      </c>
      <c r="B177" t="s">
        <v>66</v>
      </c>
      <c r="C177" t="s">
        <v>864</v>
      </c>
      <c r="D177"/>
      <c r="E177">
        <v>2</v>
      </c>
      <c r="F177">
        <v>4</v>
      </c>
      <c r="G177">
        <v>4</v>
      </c>
      <c r="H177">
        <v>0</v>
      </c>
      <c r="I177">
        <v>0</v>
      </c>
      <c r="J177">
        <v>0</v>
      </c>
      <c r="K177">
        <v>0</v>
      </c>
      <c r="L177">
        <v>0</v>
      </c>
      <c r="M177" t="s">
        <v>868</v>
      </c>
      <c r="N177" s="42"/>
      <c r="O177" s="101">
        <f>IF(ISBLANK(C177),O176,IF(COUNTIF(C$2:C177,C177)&gt;1,O176,1+MAX(O176,0)))</f>
        <v>6</v>
      </c>
      <c r="P177" s="45">
        <f t="shared" si="44"/>
        <v>2</v>
      </c>
      <c r="Q177" s="33" t="str">
        <f t="shared" si="45"/>
        <v/>
      </c>
      <c r="R177" s="33">
        <f t="shared" si="46"/>
        <v>16</v>
      </c>
      <c r="S177" s="33" t="str">
        <f t="shared" si="47"/>
        <v>102_16</v>
      </c>
      <c r="T177" s="35" t="str">
        <f t="shared" si="48"/>
        <v>102PM</v>
      </c>
      <c r="U177" s="35" t="str">
        <f t="shared" si="49"/>
        <v>102PMEW</v>
      </c>
      <c r="V177" s="35" t="str">
        <f t="shared" si="65"/>
        <v>0F</v>
      </c>
      <c r="W177" s="35" t="str">
        <f t="shared" si="58"/>
        <v>102PM0F244</v>
      </c>
      <c r="X177" s="388">
        <f t="shared" si="59"/>
        <v>0</v>
      </c>
      <c r="Y177" s="388">
        <f t="shared" si="60"/>
        <v>0</v>
      </c>
      <c r="Z177" s="280" t="str">
        <f t="shared" si="50"/>
        <v/>
      </c>
      <c r="AA177" s="280" t="str">
        <f t="shared" si="51"/>
        <v/>
      </c>
      <c r="AB177" s="389" t="str">
        <f t="shared" si="61"/>
        <v/>
      </c>
      <c r="AC177" s="389" t="str">
        <f t="shared" si="62"/>
        <v/>
      </c>
      <c r="AD177" s="390" t="str">
        <f t="shared" si="52"/>
        <v/>
      </c>
      <c r="AE177" s="282">
        <f t="shared" si="53"/>
        <v>0</v>
      </c>
      <c r="AF177" s="359">
        <f t="shared" si="54"/>
        <v>1</v>
      </c>
      <c r="AG177" s="280">
        <f t="shared" si="55"/>
        <v>0</v>
      </c>
      <c r="AH177" s="280">
        <f t="shared" si="56"/>
        <v>0</v>
      </c>
      <c r="AI177" s="280">
        <f>IF(ISBLANK(T177),AI176,IF(COUNTIF(T$2:T177,T177)&gt;1,AI176,1+MAX(AI176,0)))</f>
        <v>4</v>
      </c>
      <c r="AL177" s="391" t="str">
        <f t="shared" si="63"/>
        <v/>
      </c>
      <c r="AM177" s="391" t="str">
        <f t="shared" si="64"/>
        <v/>
      </c>
      <c r="AO177" s="310" t="str">
        <f t="shared" si="57"/>
        <v/>
      </c>
      <c r="AP177" s="310">
        <f>SUM(AO$1:AO177)</f>
        <v>0</v>
      </c>
      <c r="AQ177" s="310">
        <f>SUM(AK$2:AK177)</f>
        <v>0</v>
      </c>
      <c r="AR177" s="310">
        <f>COUNTA(AJ$2:AJ177)</f>
        <v>0</v>
      </c>
      <c r="AS177" s="312"/>
      <c r="AT177" s="312"/>
      <c r="AU177" s="312"/>
      <c r="AV177" s="312"/>
      <c r="AW177" s="312"/>
      <c r="AZ177">
        <v>0</v>
      </c>
      <c r="BA177">
        <v>0</v>
      </c>
    </row>
    <row r="178" spans="1:53" x14ac:dyDescent="0.25">
      <c r="A178">
        <v>102</v>
      </c>
      <c r="B178" t="s">
        <v>66</v>
      </c>
      <c r="C178" t="s">
        <v>866</v>
      </c>
      <c r="D178"/>
      <c r="E178">
        <v>2</v>
      </c>
      <c r="F178">
        <v>1</v>
      </c>
      <c r="G178">
        <v>1</v>
      </c>
      <c r="H178">
        <v>0</v>
      </c>
      <c r="I178">
        <v>0</v>
      </c>
      <c r="J178">
        <v>0</v>
      </c>
      <c r="K178">
        <v>0</v>
      </c>
      <c r="L178">
        <v>0</v>
      </c>
      <c r="M178"/>
      <c r="N178" s="42"/>
      <c r="O178" s="101">
        <f>IF(ISBLANK(C178),O177,IF(COUNTIF(C$2:C178,C178)&gt;1,O177,1+MAX(O177,0)))</f>
        <v>6</v>
      </c>
      <c r="P178" s="45">
        <f t="shared" si="44"/>
        <v>2</v>
      </c>
      <c r="Q178" s="33" t="str">
        <f t="shared" si="45"/>
        <v/>
      </c>
      <c r="R178" s="33">
        <f t="shared" si="46"/>
        <v>13</v>
      </c>
      <c r="S178" s="33" t="str">
        <f t="shared" si="47"/>
        <v>102_13</v>
      </c>
      <c r="T178" s="35" t="str">
        <f t="shared" si="48"/>
        <v>102PM</v>
      </c>
      <c r="U178" s="35" t="str">
        <f t="shared" si="49"/>
        <v>102PMNS</v>
      </c>
      <c r="V178" s="35" t="str">
        <f t="shared" si="65"/>
        <v>0F</v>
      </c>
      <c r="W178" s="35" t="str">
        <f t="shared" si="58"/>
        <v>102PM0F211</v>
      </c>
      <c r="X178" s="388">
        <f t="shared" si="59"/>
        <v>0</v>
      </c>
      <c r="Y178" s="388">
        <f t="shared" si="60"/>
        <v>0</v>
      </c>
      <c r="Z178" s="280" t="str">
        <f t="shared" si="50"/>
        <v/>
      </c>
      <c r="AA178" s="280" t="str">
        <f t="shared" si="51"/>
        <v/>
      </c>
      <c r="AB178" s="389" t="str">
        <f t="shared" si="61"/>
        <v/>
      </c>
      <c r="AC178" s="389" t="str">
        <f t="shared" si="62"/>
        <v/>
      </c>
      <c r="AD178" s="390" t="str">
        <f t="shared" si="52"/>
        <v/>
      </c>
      <c r="AE178" s="282">
        <f t="shared" si="53"/>
        <v>0</v>
      </c>
      <c r="AF178" s="359">
        <f t="shared" si="54"/>
        <v>1</v>
      </c>
      <c r="AG178" s="280">
        <f t="shared" si="55"/>
        <v>0</v>
      </c>
      <c r="AH178" s="280">
        <f t="shared" si="56"/>
        <v>0</v>
      </c>
      <c r="AI178" s="280">
        <f>IF(ISBLANK(T178),AI177,IF(COUNTIF(T$2:T178,T178)&gt;1,AI177,1+MAX(AI177,0)))</f>
        <v>4</v>
      </c>
      <c r="AL178" s="391" t="str">
        <f t="shared" si="63"/>
        <v/>
      </c>
      <c r="AM178" s="391" t="str">
        <f t="shared" si="64"/>
        <v/>
      </c>
      <c r="AO178" s="310" t="str">
        <f t="shared" si="57"/>
        <v/>
      </c>
      <c r="AP178" s="310">
        <f>SUM(AO$1:AO178)</f>
        <v>0</v>
      </c>
      <c r="AQ178" s="310">
        <f>SUM(AK$2:AK178)</f>
        <v>0</v>
      </c>
      <c r="AR178" s="310">
        <f>COUNTA(AJ$2:AJ178)</f>
        <v>0</v>
      </c>
      <c r="AS178" s="312"/>
      <c r="AT178" s="312"/>
      <c r="AU178" s="312"/>
      <c r="AV178" s="312"/>
      <c r="AW178" s="312"/>
      <c r="AZ178">
        <v>0</v>
      </c>
      <c r="BA178">
        <v>0</v>
      </c>
    </row>
    <row r="179" spans="1:53" x14ac:dyDescent="0.25">
      <c r="A179">
        <v>102</v>
      </c>
      <c r="B179" t="s">
        <v>66</v>
      </c>
      <c r="C179" t="s">
        <v>866</v>
      </c>
      <c r="D179"/>
      <c r="E179">
        <v>2</v>
      </c>
      <c r="F179">
        <v>1</v>
      </c>
      <c r="G179">
        <v>2</v>
      </c>
      <c r="H179">
        <v>0</v>
      </c>
      <c r="I179">
        <v>0</v>
      </c>
      <c r="J179">
        <v>0</v>
      </c>
      <c r="K179">
        <v>0</v>
      </c>
      <c r="L179">
        <v>0</v>
      </c>
      <c r="M179"/>
      <c r="N179" s="42"/>
      <c r="O179" s="101">
        <f>IF(ISBLANK(C179),O178,IF(COUNTIF(C$2:C179,C179)&gt;1,O178,1+MAX(O178,0)))</f>
        <v>6</v>
      </c>
      <c r="P179" s="45">
        <f t="shared" si="44"/>
        <v>2</v>
      </c>
      <c r="Q179" s="33" t="str">
        <f t="shared" si="45"/>
        <v/>
      </c>
      <c r="R179" s="33">
        <f t="shared" si="46"/>
        <v>13</v>
      </c>
      <c r="S179" s="33" t="str">
        <f t="shared" si="47"/>
        <v>102_13</v>
      </c>
      <c r="T179" s="35" t="str">
        <f t="shared" si="48"/>
        <v>102PM</v>
      </c>
      <c r="U179" s="35" t="str">
        <f t="shared" si="49"/>
        <v>102PMNS</v>
      </c>
      <c r="V179" s="35" t="str">
        <f t="shared" si="65"/>
        <v>0F</v>
      </c>
      <c r="W179" s="35" t="str">
        <f t="shared" si="58"/>
        <v>102PM0F212</v>
      </c>
      <c r="X179" s="388">
        <f t="shared" si="59"/>
        <v>0</v>
      </c>
      <c r="Y179" s="388">
        <f t="shared" si="60"/>
        <v>0</v>
      </c>
      <c r="Z179" s="280" t="str">
        <f t="shared" si="50"/>
        <v/>
      </c>
      <c r="AA179" s="280" t="str">
        <f t="shared" si="51"/>
        <v/>
      </c>
      <c r="AB179" s="389" t="str">
        <f t="shared" si="61"/>
        <v/>
      </c>
      <c r="AC179" s="389" t="str">
        <f t="shared" si="62"/>
        <v/>
      </c>
      <c r="AD179" s="390" t="str">
        <f t="shared" si="52"/>
        <v/>
      </c>
      <c r="AE179" s="282">
        <f t="shared" si="53"/>
        <v>0</v>
      </c>
      <c r="AF179" s="359">
        <f t="shared" si="54"/>
        <v>0</v>
      </c>
      <c r="AG179" s="280">
        <f t="shared" si="55"/>
        <v>0</v>
      </c>
      <c r="AH179" s="280">
        <f t="shared" si="56"/>
        <v>0</v>
      </c>
      <c r="AI179" s="280">
        <f>IF(ISBLANK(T179),AI178,IF(COUNTIF(T$2:T179,T179)&gt;1,AI178,1+MAX(AI178,0)))</f>
        <v>4</v>
      </c>
      <c r="AL179" s="391" t="str">
        <f t="shared" si="63"/>
        <v/>
      </c>
      <c r="AM179" s="391" t="str">
        <f t="shared" si="64"/>
        <v/>
      </c>
      <c r="AO179" s="310" t="str">
        <f t="shared" si="57"/>
        <v/>
      </c>
      <c r="AP179" s="310">
        <f>SUM(AO$1:AO179)</f>
        <v>0</v>
      </c>
      <c r="AQ179" s="310">
        <f>SUM(AK$2:AK179)</f>
        <v>0</v>
      </c>
      <c r="AR179" s="310">
        <f>COUNTA(AJ$2:AJ179)</f>
        <v>0</v>
      </c>
      <c r="AS179" s="312"/>
      <c r="AT179" s="312"/>
      <c r="AU179" s="312"/>
      <c r="AV179" s="312"/>
      <c r="AW179" s="312"/>
      <c r="AZ179">
        <v>0</v>
      </c>
      <c r="BA179">
        <v>0</v>
      </c>
    </row>
    <row r="180" spans="1:53" x14ac:dyDescent="0.25">
      <c r="A180">
        <v>102</v>
      </c>
      <c r="B180" t="s">
        <v>66</v>
      </c>
      <c r="C180" t="s">
        <v>866</v>
      </c>
      <c r="D180"/>
      <c r="E180">
        <v>2</v>
      </c>
      <c r="F180">
        <v>1</v>
      </c>
      <c r="G180">
        <v>3</v>
      </c>
      <c r="H180">
        <v>4</v>
      </c>
      <c r="I180">
        <v>0</v>
      </c>
      <c r="J180">
        <v>2</v>
      </c>
      <c r="K180">
        <v>0</v>
      </c>
      <c r="L180">
        <v>1</v>
      </c>
      <c r="M180"/>
      <c r="N180" s="42"/>
      <c r="O180" s="101">
        <f>IF(ISBLANK(C180),O179,IF(COUNTIF(C$2:C180,C180)&gt;1,O179,1+MAX(O179,0)))</f>
        <v>6</v>
      </c>
      <c r="P180" s="45">
        <f t="shared" si="44"/>
        <v>2</v>
      </c>
      <c r="Q180" s="33" t="str">
        <f t="shared" si="45"/>
        <v/>
      </c>
      <c r="R180" s="33">
        <f t="shared" si="46"/>
        <v>13</v>
      </c>
      <c r="S180" s="33" t="str">
        <f t="shared" si="47"/>
        <v>102_13</v>
      </c>
      <c r="T180" s="35" t="str">
        <f t="shared" si="48"/>
        <v>102PM</v>
      </c>
      <c r="U180" s="35" t="str">
        <f t="shared" si="49"/>
        <v>102PMEW</v>
      </c>
      <c r="V180" s="35" t="str">
        <f t="shared" si="65"/>
        <v>0F</v>
      </c>
      <c r="W180" s="35" t="str">
        <f t="shared" si="58"/>
        <v>102PM0F213</v>
      </c>
      <c r="X180" s="388">
        <f t="shared" si="59"/>
        <v>0</v>
      </c>
      <c r="Y180" s="388">
        <f t="shared" si="60"/>
        <v>1</v>
      </c>
      <c r="Z180" s="280" t="str">
        <f t="shared" si="50"/>
        <v/>
      </c>
      <c r="AA180" s="280" t="str">
        <f t="shared" si="51"/>
        <v/>
      </c>
      <c r="AB180" s="389" t="str">
        <f t="shared" si="61"/>
        <v/>
      </c>
      <c r="AC180" s="389" t="str">
        <f t="shared" si="62"/>
        <v/>
      </c>
      <c r="AD180" s="390" t="str">
        <f t="shared" si="52"/>
        <v/>
      </c>
      <c r="AE180" s="282">
        <f t="shared" si="53"/>
        <v>0</v>
      </c>
      <c r="AF180" s="359">
        <f t="shared" si="54"/>
        <v>0</v>
      </c>
      <c r="AG180" s="280">
        <f t="shared" si="55"/>
        <v>0</v>
      </c>
      <c r="AH180" s="280">
        <f t="shared" si="56"/>
        <v>0</v>
      </c>
      <c r="AI180" s="280">
        <f>IF(ISBLANK(T180),AI179,IF(COUNTIF(T$2:T180,T180)&gt;1,AI179,1+MAX(AI179,0)))</f>
        <v>4</v>
      </c>
      <c r="AL180" s="391" t="str">
        <f t="shared" si="63"/>
        <v/>
      </c>
      <c r="AM180" s="391" t="str">
        <f t="shared" si="64"/>
        <v/>
      </c>
      <c r="AO180" s="310" t="str">
        <f t="shared" si="57"/>
        <v/>
      </c>
      <c r="AP180" s="310">
        <f>SUM(AO$1:AO180)</f>
        <v>0</v>
      </c>
      <c r="AQ180" s="310">
        <f>SUM(AK$2:AK180)</f>
        <v>0</v>
      </c>
      <c r="AR180" s="310">
        <f>COUNTA(AJ$2:AJ180)</f>
        <v>0</v>
      </c>
      <c r="AS180" s="312"/>
      <c r="AT180" s="312"/>
      <c r="AU180" s="312"/>
      <c r="AV180" s="312"/>
      <c r="AW180" s="312"/>
      <c r="AZ180">
        <v>0</v>
      </c>
      <c r="BA180">
        <v>1</v>
      </c>
    </row>
    <row r="181" spans="1:53" x14ac:dyDescent="0.25">
      <c r="A181">
        <v>102</v>
      </c>
      <c r="B181" t="s">
        <v>66</v>
      </c>
      <c r="C181" t="s">
        <v>866</v>
      </c>
      <c r="D181"/>
      <c r="E181">
        <v>2</v>
      </c>
      <c r="F181">
        <v>1</v>
      </c>
      <c r="G181">
        <v>4</v>
      </c>
      <c r="H181">
        <v>3</v>
      </c>
      <c r="I181">
        <v>0</v>
      </c>
      <c r="J181">
        <v>1</v>
      </c>
      <c r="K181">
        <v>0</v>
      </c>
      <c r="L181">
        <v>1</v>
      </c>
      <c r="M181"/>
      <c r="N181" s="42"/>
      <c r="O181" s="101">
        <f>IF(ISBLANK(C181),O180,IF(COUNTIF(C$2:C181,C181)&gt;1,O180,1+MAX(O180,0)))</f>
        <v>6</v>
      </c>
      <c r="P181" s="45">
        <f t="shared" si="44"/>
        <v>2</v>
      </c>
      <c r="Q181" s="33" t="str">
        <f t="shared" si="45"/>
        <v/>
      </c>
      <c r="R181" s="33">
        <f t="shared" si="46"/>
        <v>13</v>
      </c>
      <c r="S181" s="33" t="str">
        <f t="shared" si="47"/>
        <v>102_13</v>
      </c>
      <c r="T181" s="35" t="str">
        <f t="shared" si="48"/>
        <v>102PM</v>
      </c>
      <c r="U181" s="35" t="str">
        <f t="shared" si="49"/>
        <v>102PMEW</v>
      </c>
      <c r="V181" s="35" t="str">
        <f t="shared" si="65"/>
        <v>0F</v>
      </c>
      <c r="W181" s="35" t="str">
        <f t="shared" si="58"/>
        <v>102PM0F214</v>
      </c>
      <c r="X181" s="388">
        <f t="shared" si="59"/>
        <v>0</v>
      </c>
      <c r="Y181" s="388">
        <f t="shared" si="60"/>
        <v>1</v>
      </c>
      <c r="Z181" s="280" t="str">
        <f t="shared" si="50"/>
        <v/>
      </c>
      <c r="AA181" s="280" t="str">
        <f t="shared" si="51"/>
        <v/>
      </c>
      <c r="AB181" s="389" t="str">
        <f t="shared" si="61"/>
        <v/>
      </c>
      <c r="AC181" s="389" t="str">
        <f t="shared" si="62"/>
        <v/>
      </c>
      <c r="AD181" s="390" t="str">
        <f t="shared" si="52"/>
        <v/>
      </c>
      <c r="AE181" s="282">
        <f t="shared" si="53"/>
        <v>0</v>
      </c>
      <c r="AF181" s="359">
        <f t="shared" si="54"/>
        <v>1</v>
      </c>
      <c r="AG181" s="280">
        <f t="shared" si="55"/>
        <v>0</v>
      </c>
      <c r="AH181" s="280">
        <f t="shared" si="56"/>
        <v>0</v>
      </c>
      <c r="AI181" s="280">
        <f>IF(ISBLANK(T181),AI180,IF(COUNTIF(T$2:T181,T181)&gt;1,AI180,1+MAX(AI180,0)))</f>
        <v>4</v>
      </c>
      <c r="AL181" s="391" t="str">
        <f t="shared" si="63"/>
        <v/>
      </c>
      <c r="AM181" s="391" t="str">
        <f t="shared" si="64"/>
        <v/>
      </c>
      <c r="AO181" s="310" t="str">
        <f t="shared" si="57"/>
        <v/>
      </c>
      <c r="AP181" s="310">
        <f>SUM(AO$1:AO181)</f>
        <v>0</v>
      </c>
      <c r="AQ181" s="310">
        <f>SUM(AK$2:AK181)</f>
        <v>0</v>
      </c>
      <c r="AR181" s="310">
        <f>COUNTA(AJ$2:AJ181)</f>
        <v>0</v>
      </c>
      <c r="AS181" s="312"/>
      <c r="AT181" s="312"/>
      <c r="AU181" s="312"/>
      <c r="AV181" s="312"/>
      <c r="AW181" s="312"/>
      <c r="AZ181">
        <v>0</v>
      </c>
      <c r="BA181">
        <v>1</v>
      </c>
    </row>
    <row r="182" spans="1:53" x14ac:dyDescent="0.25">
      <c r="A182">
        <v>102</v>
      </c>
      <c r="B182" t="s">
        <v>66</v>
      </c>
      <c r="C182" t="s">
        <v>866</v>
      </c>
      <c r="D182"/>
      <c r="E182">
        <v>2</v>
      </c>
      <c r="F182">
        <v>2</v>
      </c>
      <c r="G182">
        <v>1</v>
      </c>
      <c r="H182">
        <v>0</v>
      </c>
      <c r="I182">
        <v>0</v>
      </c>
      <c r="J182">
        <v>0</v>
      </c>
      <c r="K182">
        <v>0</v>
      </c>
      <c r="L182">
        <v>0</v>
      </c>
      <c r="M182"/>
      <c r="N182" s="42"/>
      <c r="O182" s="101">
        <f>IF(ISBLANK(C182),O181,IF(COUNTIF(C$2:C182,C182)&gt;1,O181,1+MAX(O181,0)))</f>
        <v>6</v>
      </c>
      <c r="P182" s="45">
        <f t="shared" si="44"/>
        <v>2</v>
      </c>
      <c r="Q182" s="33" t="str">
        <f t="shared" si="45"/>
        <v/>
      </c>
      <c r="R182" s="33">
        <f t="shared" si="46"/>
        <v>14</v>
      </c>
      <c r="S182" s="33" t="str">
        <f t="shared" si="47"/>
        <v>102_14</v>
      </c>
      <c r="T182" s="35" t="str">
        <f t="shared" si="48"/>
        <v>102PM</v>
      </c>
      <c r="U182" s="35" t="str">
        <f t="shared" si="49"/>
        <v>102PMNS</v>
      </c>
      <c r="V182" s="35" t="str">
        <f t="shared" si="65"/>
        <v>0F</v>
      </c>
      <c r="W182" s="35" t="str">
        <f t="shared" si="58"/>
        <v>102PM0F221</v>
      </c>
      <c r="X182" s="388">
        <f t="shared" si="59"/>
        <v>0</v>
      </c>
      <c r="Y182" s="388">
        <f t="shared" si="60"/>
        <v>0</v>
      </c>
      <c r="Z182" s="280" t="str">
        <f t="shared" si="50"/>
        <v/>
      </c>
      <c r="AA182" s="280" t="str">
        <f t="shared" si="51"/>
        <v/>
      </c>
      <c r="AB182" s="389" t="str">
        <f t="shared" si="61"/>
        <v/>
      </c>
      <c r="AC182" s="389" t="str">
        <f t="shared" si="62"/>
        <v/>
      </c>
      <c r="AD182" s="390" t="str">
        <f t="shared" si="52"/>
        <v/>
      </c>
      <c r="AE182" s="282">
        <f t="shared" si="53"/>
        <v>0</v>
      </c>
      <c r="AF182" s="359">
        <f t="shared" si="54"/>
        <v>1</v>
      </c>
      <c r="AG182" s="280">
        <f t="shared" si="55"/>
        <v>0</v>
      </c>
      <c r="AH182" s="280">
        <f t="shared" si="56"/>
        <v>0</v>
      </c>
      <c r="AI182" s="280">
        <f>IF(ISBLANK(T182),AI181,IF(COUNTIF(T$2:T182,T182)&gt;1,AI181,1+MAX(AI181,0)))</f>
        <v>4</v>
      </c>
      <c r="AL182" s="391" t="str">
        <f t="shared" si="63"/>
        <v/>
      </c>
      <c r="AM182" s="391" t="str">
        <f t="shared" si="64"/>
        <v/>
      </c>
      <c r="AO182" s="310" t="str">
        <f t="shared" si="57"/>
        <v/>
      </c>
      <c r="AP182" s="310">
        <f>SUM(AO$1:AO182)</f>
        <v>0</v>
      </c>
      <c r="AQ182" s="310">
        <f>SUM(AK$2:AK182)</f>
        <v>0</v>
      </c>
      <c r="AR182" s="310">
        <f>COUNTA(AJ$2:AJ182)</f>
        <v>0</v>
      </c>
      <c r="AS182" s="312"/>
      <c r="AT182" s="312"/>
      <c r="AU182" s="312"/>
      <c r="AV182" s="312"/>
      <c r="AW182" s="312"/>
      <c r="AZ182">
        <v>0</v>
      </c>
      <c r="BA182">
        <v>0</v>
      </c>
    </row>
    <row r="183" spans="1:53" x14ac:dyDescent="0.25">
      <c r="A183">
        <v>102</v>
      </c>
      <c r="B183" t="s">
        <v>66</v>
      </c>
      <c r="C183" t="s">
        <v>866</v>
      </c>
      <c r="D183"/>
      <c r="E183">
        <v>2</v>
      </c>
      <c r="F183">
        <v>2</v>
      </c>
      <c r="G183">
        <v>2</v>
      </c>
      <c r="H183">
        <v>0</v>
      </c>
      <c r="I183">
        <v>0</v>
      </c>
      <c r="J183">
        <v>0</v>
      </c>
      <c r="K183">
        <v>0</v>
      </c>
      <c r="L183">
        <v>0</v>
      </c>
      <c r="M183"/>
      <c r="N183" s="42"/>
      <c r="O183" s="101">
        <f>IF(ISBLANK(C183),O182,IF(COUNTIF(C$2:C183,C183)&gt;1,O182,1+MAX(O182,0)))</f>
        <v>6</v>
      </c>
      <c r="P183" s="45">
        <f t="shared" si="44"/>
        <v>2</v>
      </c>
      <c r="Q183" s="33" t="str">
        <f t="shared" si="45"/>
        <v/>
      </c>
      <c r="R183" s="33">
        <f t="shared" si="46"/>
        <v>14</v>
      </c>
      <c r="S183" s="33" t="str">
        <f t="shared" si="47"/>
        <v>102_14</v>
      </c>
      <c r="T183" s="35" t="str">
        <f t="shared" si="48"/>
        <v>102PM</v>
      </c>
      <c r="U183" s="35" t="str">
        <f t="shared" si="49"/>
        <v>102PMNS</v>
      </c>
      <c r="V183" s="35" t="str">
        <f t="shared" si="65"/>
        <v>0F</v>
      </c>
      <c r="W183" s="35" t="str">
        <f t="shared" si="58"/>
        <v>102PM0F222</v>
      </c>
      <c r="X183" s="388">
        <f t="shared" si="59"/>
        <v>0</v>
      </c>
      <c r="Y183" s="388">
        <f t="shared" si="60"/>
        <v>0</v>
      </c>
      <c r="Z183" s="280" t="str">
        <f t="shared" si="50"/>
        <v/>
      </c>
      <c r="AA183" s="280" t="str">
        <f t="shared" si="51"/>
        <v/>
      </c>
      <c r="AB183" s="389" t="str">
        <f t="shared" si="61"/>
        <v/>
      </c>
      <c r="AC183" s="389" t="str">
        <f t="shared" si="62"/>
        <v/>
      </c>
      <c r="AD183" s="390" t="str">
        <f t="shared" si="52"/>
        <v/>
      </c>
      <c r="AE183" s="282">
        <f t="shared" si="53"/>
        <v>0</v>
      </c>
      <c r="AF183" s="359">
        <f t="shared" si="54"/>
        <v>0</v>
      </c>
      <c r="AG183" s="280">
        <f t="shared" si="55"/>
        <v>0</v>
      </c>
      <c r="AH183" s="280">
        <f t="shared" si="56"/>
        <v>0</v>
      </c>
      <c r="AI183" s="280">
        <f>IF(ISBLANK(T183),AI182,IF(COUNTIF(T$2:T183,T183)&gt;1,AI182,1+MAX(AI182,0)))</f>
        <v>4</v>
      </c>
      <c r="AL183" s="391" t="str">
        <f t="shared" si="63"/>
        <v/>
      </c>
      <c r="AM183" s="391" t="str">
        <f t="shared" si="64"/>
        <v/>
      </c>
      <c r="AO183" s="310" t="str">
        <f t="shared" si="57"/>
        <v/>
      </c>
      <c r="AP183" s="310">
        <f>SUM(AO$1:AO183)</f>
        <v>0</v>
      </c>
      <c r="AQ183" s="310">
        <f>SUM(AK$2:AK183)</f>
        <v>0</v>
      </c>
      <c r="AR183" s="310">
        <f>COUNTA(AJ$2:AJ183)</f>
        <v>0</v>
      </c>
      <c r="AS183" s="312"/>
      <c r="AT183" s="312"/>
      <c r="AU183" s="312"/>
      <c r="AV183" s="312"/>
      <c r="AW183" s="312"/>
      <c r="AZ183">
        <v>0</v>
      </c>
      <c r="BA183">
        <v>0</v>
      </c>
    </row>
    <row r="184" spans="1:53" x14ac:dyDescent="0.25">
      <c r="A184">
        <v>102</v>
      </c>
      <c r="B184" t="s">
        <v>66</v>
      </c>
      <c r="C184" t="s">
        <v>866</v>
      </c>
      <c r="D184"/>
      <c r="E184">
        <v>2</v>
      </c>
      <c r="F184">
        <v>2</v>
      </c>
      <c r="G184">
        <v>3</v>
      </c>
      <c r="H184">
        <v>5</v>
      </c>
      <c r="I184">
        <v>0</v>
      </c>
      <c r="J184">
        <v>3</v>
      </c>
      <c r="K184">
        <v>0</v>
      </c>
      <c r="L184">
        <v>0</v>
      </c>
      <c r="M184"/>
      <c r="N184" s="42"/>
      <c r="O184" s="101">
        <f>IF(ISBLANK(C184),O183,IF(COUNTIF(C$2:C184,C184)&gt;1,O183,1+MAX(O183,0)))</f>
        <v>6</v>
      </c>
      <c r="P184" s="45">
        <f t="shared" si="44"/>
        <v>2</v>
      </c>
      <c r="Q184" s="33" t="str">
        <f t="shared" si="45"/>
        <v/>
      </c>
      <c r="R184" s="33">
        <f t="shared" si="46"/>
        <v>14</v>
      </c>
      <c r="S184" s="33" t="str">
        <f t="shared" si="47"/>
        <v>102_14</v>
      </c>
      <c r="T184" s="35" t="str">
        <f t="shared" si="48"/>
        <v>102PM</v>
      </c>
      <c r="U184" s="35" t="str">
        <f t="shared" si="49"/>
        <v>102PMEW</v>
      </c>
      <c r="V184" s="35" t="str">
        <f t="shared" si="65"/>
        <v>0F</v>
      </c>
      <c r="W184" s="35" t="str">
        <f t="shared" si="58"/>
        <v>102PM0F223</v>
      </c>
      <c r="X184" s="388">
        <f t="shared" si="59"/>
        <v>0</v>
      </c>
      <c r="Y184" s="388">
        <f t="shared" si="60"/>
        <v>0</v>
      </c>
      <c r="Z184" s="280" t="str">
        <f t="shared" si="50"/>
        <v/>
      </c>
      <c r="AA184" s="280" t="str">
        <f t="shared" si="51"/>
        <v/>
      </c>
      <c r="AB184" s="389" t="str">
        <f t="shared" si="61"/>
        <v/>
      </c>
      <c r="AC184" s="389" t="str">
        <f t="shared" si="62"/>
        <v/>
      </c>
      <c r="AD184" s="390" t="str">
        <f t="shared" si="52"/>
        <v/>
      </c>
      <c r="AE184" s="282">
        <f t="shared" si="53"/>
        <v>0</v>
      </c>
      <c r="AF184" s="359">
        <f t="shared" si="54"/>
        <v>0</v>
      </c>
      <c r="AG184" s="280">
        <f t="shared" si="55"/>
        <v>0</v>
      </c>
      <c r="AH184" s="280">
        <f t="shared" si="56"/>
        <v>0</v>
      </c>
      <c r="AI184" s="280">
        <f>IF(ISBLANK(T184),AI183,IF(COUNTIF(T$2:T184,T184)&gt;1,AI183,1+MAX(AI183,0)))</f>
        <v>4</v>
      </c>
      <c r="AL184" s="391" t="str">
        <f t="shared" si="63"/>
        <v/>
      </c>
      <c r="AM184" s="391" t="str">
        <f t="shared" si="64"/>
        <v/>
      </c>
      <c r="AO184" s="310" t="str">
        <f t="shared" si="57"/>
        <v/>
      </c>
      <c r="AP184" s="310">
        <f>SUM(AO$1:AO184)</f>
        <v>0</v>
      </c>
      <c r="AQ184" s="310">
        <f>SUM(AK$2:AK184)</f>
        <v>0</v>
      </c>
      <c r="AR184" s="310">
        <f>COUNTA(AJ$2:AJ184)</f>
        <v>0</v>
      </c>
      <c r="AS184" s="312"/>
      <c r="AT184" s="312"/>
      <c r="AU184" s="312"/>
      <c r="AV184" s="312"/>
      <c r="AW184" s="312"/>
      <c r="AZ184">
        <v>0</v>
      </c>
      <c r="BA184">
        <v>0</v>
      </c>
    </row>
    <row r="185" spans="1:53" x14ac:dyDescent="0.25">
      <c r="A185">
        <v>102</v>
      </c>
      <c r="B185" t="s">
        <v>66</v>
      </c>
      <c r="C185" t="s">
        <v>866</v>
      </c>
      <c r="D185"/>
      <c r="E185">
        <v>2</v>
      </c>
      <c r="F185">
        <v>2</v>
      </c>
      <c r="G185">
        <v>4</v>
      </c>
      <c r="H185">
        <v>3</v>
      </c>
      <c r="I185">
        <v>0</v>
      </c>
      <c r="J185">
        <v>1</v>
      </c>
      <c r="K185">
        <v>0</v>
      </c>
      <c r="L185">
        <v>1</v>
      </c>
      <c r="M185"/>
      <c r="N185" s="42"/>
      <c r="O185" s="101">
        <f>IF(ISBLANK(C185),O184,IF(COUNTIF(C$2:C185,C185)&gt;1,O184,1+MAX(O184,0)))</f>
        <v>6</v>
      </c>
      <c r="P185" s="45">
        <f t="shared" si="44"/>
        <v>2</v>
      </c>
      <c r="Q185" s="33" t="str">
        <f t="shared" si="45"/>
        <v/>
      </c>
      <c r="R185" s="33">
        <f t="shared" si="46"/>
        <v>14</v>
      </c>
      <c r="S185" s="33" t="str">
        <f t="shared" si="47"/>
        <v>102_14</v>
      </c>
      <c r="T185" s="35" t="str">
        <f t="shared" si="48"/>
        <v>102PM</v>
      </c>
      <c r="U185" s="35" t="str">
        <f t="shared" si="49"/>
        <v>102PMEW</v>
      </c>
      <c r="V185" s="35" t="str">
        <f t="shared" si="65"/>
        <v>0F</v>
      </c>
      <c r="W185" s="35" t="str">
        <f t="shared" si="58"/>
        <v>102PM0F224</v>
      </c>
      <c r="X185" s="388">
        <f t="shared" si="59"/>
        <v>0</v>
      </c>
      <c r="Y185" s="388">
        <f t="shared" si="60"/>
        <v>1</v>
      </c>
      <c r="Z185" s="280" t="str">
        <f t="shared" si="50"/>
        <v/>
      </c>
      <c r="AA185" s="280" t="str">
        <f t="shared" si="51"/>
        <v/>
      </c>
      <c r="AB185" s="389" t="str">
        <f t="shared" si="61"/>
        <v/>
      </c>
      <c r="AC185" s="389" t="str">
        <f t="shared" si="62"/>
        <v/>
      </c>
      <c r="AD185" s="390" t="str">
        <f t="shared" si="52"/>
        <v/>
      </c>
      <c r="AE185" s="282">
        <f t="shared" si="53"/>
        <v>0</v>
      </c>
      <c r="AF185" s="359">
        <f t="shared" si="54"/>
        <v>1</v>
      </c>
      <c r="AG185" s="280">
        <f t="shared" si="55"/>
        <v>0</v>
      </c>
      <c r="AH185" s="280">
        <f t="shared" si="56"/>
        <v>0</v>
      </c>
      <c r="AI185" s="280">
        <f>IF(ISBLANK(T185),AI184,IF(COUNTIF(T$2:T185,T185)&gt;1,AI184,1+MAX(AI184,0)))</f>
        <v>4</v>
      </c>
      <c r="AL185" s="391" t="str">
        <f t="shared" si="63"/>
        <v/>
      </c>
      <c r="AM185" s="391" t="str">
        <f t="shared" si="64"/>
        <v/>
      </c>
      <c r="AO185" s="310" t="str">
        <f t="shared" si="57"/>
        <v/>
      </c>
      <c r="AP185" s="310">
        <f>SUM(AO$1:AO185)</f>
        <v>0</v>
      </c>
      <c r="AQ185" s="310">
        <f>SUM(AK$2:AK185)</f>
        <v>0</v>
      </c>
      <c r="AR185" s="310">
        <f>COUNTA(AJ$2:AJ185)</f>
        <v>0</v>
      </c>
      <c r="AS185" s="312"/>
      <c r="AT185" s="312"/>
      <c r="AU185" s="312"/>
      <c r="AV185" s="312"/>
      <c r="AW185" s="312"/>
      <c r="AZ185">
        <v>0</v>
      </c>
      <c r="BA185">
        <v>1</v>
      </c>
    </row>
    <row r="186" spans="1:53" x14ac:dyDescent="0.25">
      <c r="A186">
        <v>102</v>
      </c>
      <c r="B186" t="s">
        <v>66</v>
      </c>
      <c r="C186" t="s">
        <v>866</v>
      </c>
      <c r="D186"/>
      <c r="E186">
        <v>2</v>
      </c>
      <c r="F186">
        <v>3</v>
      </c>
      <c r="G186">
        <v>1</v>
      </c>
      <c r="H186">
        <v>0</v>
      </c>
      <c r="I186">
        <v>0</v>
      </c>
      <c r="J186">
        <v>0</v>
      </c>
      <c r="K186">
        <v>0</v>
      </c>
      <c r="L186">
        <v>0</v>
      </c>
      <c r="M186"/>
      <c r="N186" s="42"/>
      <c r="O186" s="101">
        <f>IF(ISBLANK(C186),O185,IF(COUNTIF(C$2:C186,C186)&gt;1,O185,1+MAX(O185,0)))</f>
        <v>6</v>
      </c>
      <c r="P186" s="45">
        <f t="shared" si="44"/>
        <v>2</v>
      </c>
      <c r="Q186" s="33" t="str">
        <f t="shared" si="45"/>
        <v/>
      </c>
      <c r="R186" s="33">
        <f t="shared" si="46"/>
        <v>15</v>
      </c>
      <c r="S186" s="33" t="str">
        <f t="shared" si="47"/>
        <v>102_15</v>
      </c>
      <c r="T186" s="35" t="str">
        <f t="shared" si="48"/>
        <v>102PM</v>
      </c>
      <c r="U186" s="35" t="str">
        <f t="shared" si="49"/>
        <v>102PMNS</v>
      </c>
      <c r="V186" s="35" t="str">
        <f t="shared" si="65"/>
        <v>0F</v>
      </c>
      <c r="W186" s="35" t="str">
        <f t="shared" si="58"/>
        <v>102PM0F231</v>
      </c>
      <c r="X186" s="388">
        <f t="shared" si="59"/>
        <v>0</v>
      </c>
      <c r="Y186" s="388">
        <f t="shared" si="60"/>
        <v>0</v>
      </c>
      <c r="Z186" s="280" t="str">
        <f t="shared" si="50"/>
        <v/>
      </c>
      <c r="AA186" s="280" t="str">
        <f t="shared" si="51"/>
        <v/>
      </c>
      <c r="AB186" s="389" t="str">
        <f t="shared" si="61"/>
        <v/>
      </c>
      <c r="AC186" s="389" t="str">
        <f t="shared" si="62"/>
        <v/>
      </c>
      <c r="AD186" s="390" t="str">
        <f t="shared" si="52"/>
        <v/>
      </c>
      <c r="AE186" s="282">
        <f t="shared" si="53"/>
        <v>0</v>
      </c>
      <c r="AF186" s="359">
        <f t="shared" si="54"/>
        <v>1</v>
      </c>
      <c r="AG186" s="280">
        <f t="shared" si="55"/>
        <v>0</v>
      </c>
      <c r="AH186" s="280">
        <f t="shared" si="56"/>
        <v>0</v>
      </c>
      <c r="AI186" s="280">
        <f>IF(ISBLANK(T186),AI185,IF(COUNTIF(T$2:T186,T186)&gt;1,AI185,1+MAX(AI185,0)))</f>
        <v>4</v>
      </c>
      <c r="AL186" s="391" t="str">
        <f t="shared" si="63"/>
        <v/>
      </c>
      <c r="AM186" s="391" t="str">
        <f t="shared" si="64"/>
        <v/>
      </c>
      <c r="AO186" s="310" t="str">
        <f t="shared" si="57"/>
        <v/>
      </c>
      <c r="AP186" s="310">
        <f>SUM(AO$1:AO186)</f>
        <v>0</v>
      </c>
      <c r="AQ186" s="310">
        <f>SUM(AK$2:AK186)</f>
        <v>0</v>
      </c>
      <c r="AR186" s="310">
        <f>COUNTA(AJ$2:AJ186)</f>
        <v>0</v>
      </c>
      <c r="AS186" s="312"/>
      <c r="AT186" s="312"/>
      <c r="AU186" s="312"/>
      <c r="AV186" s="312"/>
      <c r="AW186" s="312"/>
      <c r="AZ186">
        <v>0</v>
      </c>
      <c r="BA186">
        <v>0</v>
      </c>
    </row>
    <row r="187" spans="1:53" x14ac:dyDescent="0.25">
      <c r="A187">
        <v>102</v>
      </c>
      <c r="B187" t="s">
        <v>66</v>
      </c>
      <c r="C187" t="s">
        <v>866</v>
      </c>
      <c r="D187"/>
      <c r="E187">
        <v>2</v>
      </c>
      <c r="F187">
        <v>3</v>
      </c>
      <c r="G187">
        <v>2</v>
      </c>
      <c r="H187">
        <v>0</v>
      </c>
      <c r="I187">
        <v>0</v>
      </c>
      <c r="J187">
        <v>0</v>
      </c>
      <c r="K187">
        <v>0</v>
      </c>
      <c r="L187">
        <v>0</v>
      </c>
      <c r="M187"/>
      <c r="N187" s="42"/>
      <c r="O187" s="101">
        <f>IF(ISBLANK(C187),O186,IF(COUNTIF(C$2:C187,C187)&gt;1,O186,1+MAX(O186,0)))</f>
        <v>6</v>
      </c>
      <c r="P187" s="45">
        <f t="shared" si="44"/>
        <v>2</v>
      </c>
      <c r="Q187" s="33" t="str">
        <f t="shared" si="45"/>
        <v/>
      </c>
      <c r="R187" s="33">
        <f t="shared" si="46"/>
        <v>15</v>
      </c>
      <c r="S187" s="33" t="str">
        <f t="shared" si="47"/>
        <v>102_15</v>
      </c>
      <c r="T187" s="35" t="str">
        <f t="shared" si="48"/>
        <v>102PM</v>
      </c>
      <c r="U187" s="35" t="str">
        <f t="shared" si="49"/>
        <v>102PMNS</v>
      </c>
      <c r="V187" s="35" t="str">
        <f t="shared" si="65"/>
        <v>0F</v>
      </c>
      <c r="W187" s="35" t="str">
        <f t="shared" si="58"/>
        <v>102PM0F232</v>
      </c>
      <c r="X187" s="388">
        <f t="shared" si="59"/>
        <v>0</v>
      </c>
      <c r="Y187" s="388">
        <f t="shared" si="60"/>
        <v>0</v>
      </c>
      <c r="Z187" s="280" t="str">
        <f t="shared" si="50"/>
        <v/>
      </c>
      <c r="AA187" s="280" t="str">
        <f t="shared" si="51"/>
        <v/>
      </c>
      <c r="AB187" s="389" t="str">
        <f t="shared" si="61"/>
        <v/>
      </c>
      <c r="AC187" s="389" t="str">
        <f t="shared" si="62"/>
        <v/>
      </c>
      <c r="AD187" s="390" t="str">
        <f t="shared" si="52"/>
        <v/>
      </c>
      <c r="AE187" s="282">
        <f t="shared" si="53"/>
        <v>0</v>
      </c>
      <c r="AF187" s="359">
        <f t="shared" si="54"/>
        <v>0</v>
      </c>
      <c r="AG187" s="280">
        <f t="shared" si="55"/>
        <v>0</v>
      </c>
      <c r="AH187" s="280">
        <f t="shared" si="56"/>
        <v>0</v>
      </c>
      <c r="AI187" s="280">
        <f>IF(ISBLANK(T187),AI186,IF(COUNTIF(T$2:T187,T187)&gt;1,AI186,1+MAX(AI186,0)))</f>
        <v>4</v>
      </c>
      <c r="AL187" s="391" t="str">
        <f t="shared" si="63"/>
        <v/>
      </c>
      <c r="AM187" s="391" t="str">
        <f t="shared" si="64"/>
        <v/>
      </c>
      <c r="AO187" s="310" t="str">
        <f t="shared" si="57"/>
        <v/>
      </c>
      <c r="AP187" s="310">
        <f>SUM(AO$1:AO187)</f>
        <v>0</v>
      </c>
      <c r="AQ187" s="310">
        <f>SUM(AK$2:AK187)</f>
        <v>0</v>
      </c>
      <c r="AR187" s="310">
        <f>COUNTA(AJ$2:AJ187)</f>
        <v>0</v>
      </c>
      <c r="AS187" s="312"/>
      <c r="AT187" s="312"/>
      <c r="AU187" s="312"/>
      <c r="AV187" s="312"/>
      <c r="AW187" s="312"/>
      <c r="AZ187">
        <v>0</v>
      </c>
      <c r="BA187">
        <v>0</v>
      </c>
    </row>
    <row r="188" spans="1:53" x14ac:dyDescent="0.25">
      <c r="A188">
        <v>102</v>
      </c>
      <c r="B188" t="s">
        <v>66</v>
      </c>
      <c r="C188" t="s">
        <v>866</v>
      </c>
      <c r="D188"/>
      <c r="E188">
        <v>2</v>
      </c>
      <c r="F188">
        <v>3</v>
      </c>
      <c r="G188">
        <v>3</v>
      </c>
      <c r="H188">
        <v>2</v>
      </c>
      <c r="I188">
        <v>0</v>
      </c>
      <c r="J188">
        <v>0</v>
      </c>
      <c r="K188">
        <v>0</v>
      </c>
      <c r="L188">
        <v>2</v>
      </c>
      <c r="M188"/>
      <c r="N188" s="42"/>
      <c r="O188" s="101">
        <f>IF(ISBLANK(C188),O187,IF(COUNTIF(C$2:C188,C188)&gt;1,O187,1+MAX(O187,0)))</f>
        <v>6</v>
      </c>
      <c r="P188" s="45">
        <f t="shared" si="44"/>
        <v>2</v>
      </c>
      <c r="Q188" s="33" t="str">
        <f t="shared" si="45"/>
        <v/>
      </c>
      <c r="R188" s="33">
        <f t="shared" si="46"/>
        <v>15</v>
      </c>
      <c r="S188" s="33" t="str">
        <f t="shared" si="47"/>
        <v>102_15</v>
      </c>
      <c r="T188" s="35" t="str">
        <f t="shared" si="48"/>
        <v>102PM</v>
      </c>
      <c r="U188" s="35" t="str">
        <f t="shared" si="49"/>
        <v>102PMEW</v>
      </c>
      <c r="V188" s="35" t="str">
        <f t="shared" si="65"/>
        <v>0F</v>
      </c>
      <c r="W188" s="35" t="str">
        <f t="shared" si="58"/>
        <v>102PM0F233</v>
      </c>
      <c r="X188" s="388">
        <f t="shared" si="59"/>
        <v>0</v>
      </c>
      <c r="Y188" s="388">
        <f t="shared" si="60"/>
        <v>2</v>
      </c>
      <c r="Z188" s="280" t="str">
        <f t="shared" si="50"/>
        <v/>
      </c>
      <c r="AA188" s="280" t="str">
        <f t="shared" si="51"/>
        <v/>
      </c>
      <c r="AB188" s="389" t="str">
        <f t="shared" si="61"/>
        <v/>
      </c>
      <c r="AC188" s="389" t="str">
        <f t="shared" si="62"/>
        <v/>
      </c>
      <c r="AD188" s="390" t="str">
        <f t="shared" si="52"/>
        <v/>
      </c>
      <c r="AE188" s="282">
        <f t="shared" si="53"/>
        <v>0</v>
      </c>
      <c r="AF188" s="359">
        <f t="shared" si="54"/>
        <v>0</v>
      </c>
      <c r="AG188" s="280">
        <f t="shared" si="55"/>
        <v>0</v>
      </c>
      <c r="AH188" s="280">
        <f t="shared" si="56"/>
        <v>0</v>
      </c>
      <c r="AI188" s="280">
        <f>IF(ISBLANK(T188),AI187,IF(COUNTIF(T$2:T188,T188)&gt;1,AI187,1+MAX(AI187,0)))</f>
        <v>4</v>
      </c>
      <c r="AL188" s="391" t="str">
        <f t="shared" si="63"/>
        <v/>
      </c>
      <c r="AM188" s="391" t="str">
        <f t="shared" si="64"/>
        <v/>
      </c>
      <c r="AO188" s="310" t="str">
        <f t="shared" si="57"/>
        <v/>
      </c>
      <c r="AP188" s="310">
        <f>SUM(AO$1:AO188)</f>
        <v>0</v>
      </c>
      <c r="AQ188" s="310">
        <f>SUM(AK$2:AK188)</f>
        <v>0</v>
      </c>
      <c r="AR188" s="310">
        <f>COUNTA(AJ$2:AJ188)</f>
        <v>0</v>
      </c>
      <c r="AS188" s="312"/>
      <c r="AT188" s="312"/>
      <c r="AU188" s="312"/>
      <c r="AV188" s="312"/>
      <c r="AW188" s="312"/>
      <c r="AZ188">
        <v>0</v>
      </c>
      <c r="BA188">
        <v>2</v>
      </c>
    </row>
    <row r="189" spans="1:53" x14ac:dyDescent="0.25">
      <c r="A189">
        <v>102</v>
      </c>
      <c r="B189" t="s">
        <v>66</v>
      </c>
      <c r="C189" t="s">
        <v>866</v>
      </c>
      <c r="D189"/>
      <c r="E189">
        <v>2</v>
      </c>
      <c r="F189">
        <v>3</v>
      </c>
      <c r="G189">
        <v>4</v>
      </c>
      <c r="H189">
        <v>6</v>
      </c>
      <c r="I189">
        <v>2</v>
      </c>
      <c r="J189">
        <v>0</v>
      </c>
      <c r="K189">
        <v>0</v>
      </c>
      <c r="L189">
        <v>6</v>
      </c>
      <c r="M189"/>
      <c r="N189" s="42"/>
      <c r="O189" s="101">
        <f>IF(ISBLANK(C189),O188,IF(COUNTIF(C$2:C189,C189)&gt;1,O188,1+MAX(O188,0)))</f>
        <v>6</v>
      </c>
      <c r="P189" s="45">
        <f t="shared" si="44"/>
        <v>2</v>
      </c>
      <c r="Q189" s="33" t="str">
        <f t="shared" si="45"/>
        <v/>
      </c>
      <c r="R189" s="33">
        <f t="shared" si="46"/>
        <v>15</v>
      </c>
      <c r="S189" s="33" t="str">
        <f t="shared" si="47"/>
        <v>102_15</v>
      </c>
      <c r="T189" s="35" t="str">
        <f t="shared" si="48"/>
        <v>102PM</v>
      </c>
      <c r="U189" s="35" t="str">
        <f t="shared" si="49"/>
        <v>102PMEW</v>
      </c>
      <c r="V189" s="35" t="str">
        <f t="shared" si="65"/>
        <v>0F</v>
      </c>
      <c r="W189" s="35" t="str">
        <f t="shared" si="58"/>
        <v>102PM0F234</v>
      </c>
      <c r="X189" s="388">
        <f t="shared" si="59"/>
        <v>0</v>
      </c>
      <c r="Y189" s="388">
        <f t="shared" si="60"/>
        <v>6</v>
      </c>
      <c r="Z189" s="280" t="str">
        <f t="shared" si="50"/>
        <v/>
      </c>
      <c r="AA189" s="280" t="str">
        <f t="shared" si="51"/>
        <v/>
      </c>
      <c r="AB189" s="389" t="str">
        <f t="shared" si="61"/>
        <v/>
      </c>
      <c r="AC189" s="389" t="str">
        <f t="shared" si="62"/>
        <v/>
      </c>
      <c r="AD189" s="390" t="str">
        <f t="shared" si="52"/>
        <v/>
      </c>
      <c r="AE189" s="282">
        <f t="shared" si="53"/>
        <v>0</v>
      </c>
      <c r="AF189" s="359">
        <f t="shared" si="54"/>
        <v>1</v>
      </c>
      <c r="AG189" s="280">
        <f t="shared" si="55"/>
        <v>0</v>
      </c>
      <c r="AH189" s="280">
        <f t="shared" si="56"/>
        <v>0</v>
      </c>
      <c r="AI189" s="280">
        <f>IF(ISBLANK(T189),AI188,IF(COUNTIF(T$2:T189,T189)&gt;1,AI188,1+MAX(AI188,0)))</f>
        <v>4</v>
      </c>
      <c r="AL189" s="391" t="str">
        <f t="shared" si="63"/>
        <v/>
      </c>
      <c r="AM189" s="391" t="str">
        <f t="shared" si="64"/>
        <v/>
      </c>
      <c r="AO189" s="310" t="str">
        <f t="shared" si="57"/>
        <v/>
      </c>
      <c r="AP189" s="310">
        <f>SUM(AO$1:AO189)</f>
        <v>0</v>
      </c>
      <c r="AQ189" s="310">
        <f>SUM(AK$2:AK189)</f>
        <v>0</v>
      </c>
      <c r="AR189" s="310">
        <f>COUNTA(AJ$2:AJ189)</f>
        <v>0</v>
      </c>
      <c r="AS189" s="312"/>
      <c r="AT189" s="312"/>
      <c r="AU189" s="312"/>
      <c r="AV189" s="312"/>
      <c r="AW189" s="312"/>
      <c r="AZ189">
        <v>0</v>
      </c>
      <c r="BA189">
        <v>6</v>
      </c>
    </row>
    <row r="190" spans="1:53" x14ac:dyDescent="0.25">
      <c r="A190">
        <v>102</v>
      </c>
      <c r="B190" t="s">
        <v>66</v>
      </c>
      <c r="C190" t="s">
        <v>866</v>
      </c>
      <c r="D190"/>
      <c r="E190">
        <v>2</v>
      </c>
      <c r="F190">
        <v>4</v>
      </c>
      <c r="G190">
        <v>1</v>
      </c>
      <c r="H190">
        <v>0</v>
      </c>
      <c r="I190">
        <v>0</v>
      </c>
      <c r="J190">
        <v>0</v>
      </c>
      <c r="K190">
        <v>0</v>
      </c>
      <c r="L190">
        <v>0</v>
      </c>
      <c r="M190"/>
      <c r="N190" s="42"/>
      <c r="O190" s="101">
        <f>IF(ISBLANK(C190),O189,IF(COUNTIF(C$2:C190,C190)&gt;1,O189,1+MAX(O189,0)))</f>
        <v>6</v>
      </c>
      <c r="P190" s="45">
        <f t="shared" si="44"/>
        <v>2</v>
      </c>
      <c r="Q190" s="33" t="str">
        <f t="shared" si="45"/>
        <v/>
      </c>
      <c r="R190" s="33">
        <f t="shared" si="46"/>
        <v>16</v>
      </c>
      <c r="S190" s="33" t="str">
        <f t="shared" si="47"/>
        <v>102_16</v>
      </c>
      <c r="T190" s="35" t="str">
        <f t="shared" si="48"/>
        <v>102PM</v>
      </c>
      <c r="U190" s="35" t="str">
        <f t="shared" si="49"/>
        <v>102PMNS</v>
      </c>
      <c r="V190" s="35" t="str">
        <f t="shared" si="65"/>
        <v>0F</v>
      </c>
      <c r="W190" s="35" t="str">
        <f t="shared" si="58"/>
        <v>102PM0F241</v>
      </c>
      <c r="X190" s="388">
        <f t="shared" si="59"/>
        <v>0</v>
      </c>
      <c r="Y190" s="388">
        <f t="shared" si="60"/>
        <v>0</v>
      </c>
      <c r="Z190" s="280" t="str">
        <f t="shared" si="50"/>
        <v/>
      </c>
      <c r="AA190" s="280" t="str">
        <f t="shared" si="51"/>
        <v/>
      </c>
      <c r="AB190" s="389" t="str">
        <f t="shared" si="61"/>
        <v/>
      </c>
      <c r="AC190" s="389" t="str">
        <f t="shared" si="62"/>
        <v/>
      </c>
      <c r="AD190" s="390" t="str">
        <f t="shared" si="52"/>
        <v/>
      </c>
      <c r="AE190" s="282">
        <f t="shared" si="53"/>
        <v>0</v>
      </c>
      <c r="AF190" s="359">
        <f t="shared" si="54"/>
        <v>1</v>
      </c>
      <c r="AG190" s="280">
        <f t="shared" si="55"/>
        <v>0</v>
      </c>
      <c r="AH190" s="280">
        <f t="shared" si="56"/>
        <v>0</v>
      </c>
      <c r="AI190" s="280">
        <f>IF(ISBLANK(T190),AI189,IF(COUNTIF(T$2:T190,T190)&gt;1,AI189,1+MAX(AI189,0)))</f>
        <v>4</v>
      </c>
      <c r="AL190" s="391" t="str">
        <f t="shared" si="63"/>
        <v/>
      </c>
      <c r="AM190" s="391" t="str">
        <f t="shared" si="64"/>
        <v/>
      </c>
      <c r="AO190" s="310" t="str">
        <f t="shared" si="57"/>
        <v/>
      </c>
      <c r="AP190" s="310">
        <f>SUM(AO$1:AO190)</f>
        <v>0</v>
      </c>
      <c r="AQ190" s="310">
        <f>SUM(AK$2:AK190)</f>
        <v>0</v>
      </c>
      <c r="AR190" s="310">
        <f>COUNTA(AJ$2:AJ190)</f>
        <v>0</v>
      </c>
      <c r="AS190" s="312"/>
      <c r="AT190" s="312"/>
      <c r="AU190" s="312"/>
      <c r="AV190" s="312"/>
      <c r="AW190" s="312"/>
      <c r="AZ190">
        <v>0</v>
      </c>
      <c r="BA190">
        <v>0</v>
      </c>
    </row>
    <row r="191" spans="1:53" x14ac:dyDescent="0.25">
      <c r="A191">
        <v>102</v>
      </c>
      <c r="B191" t="s">
        <v>66</v>
      </c>
      <c r="C191" t="s">
        <v>866</v>
      </c>
      <c r="D191"/>
      <c r="E191">
        <v>2</v>
      </c>
      <c r="F191">
        <v>4</v>
      </c>
      <c r="G191">
        <v>2</v>
      </c>
      <c r="H191">
        <v>0</v>
      </c>
      <c r="I191">
        <v>0</v>
      </c>
      <c r="J191">
        <v>0</v>
      </c>
      <c r="K191">
        <v>0</v>
      </c>
      <c r="L191">
        <v>0</v>
      </c>
      <c r="M191"/>
      <c r="N191" s="42"/>
      <c r="O191" s="101">
        <f>IF(ISBLANK(C191),O190,IF(COUNTIF(C$2:C191,C191)&gt;1,O190,1+MAX(O190,0)))</f>
        <v>6</v>
      </c>
      <c r="P191" s="45">
        <f t="shared" si="44"/>
        <v>2</v>
      </c>
      <c r="Q191" s="33" t="str">
        <f t="shared" si="45"/>
        <v/>
      </c>
      <c r="R191" s="33">
        <f t="shared" si="46"/>
        <v>16</v>
      </c>
      <c r="S191" s="33" t="str">
        <f t="shared" si="47"/>
        <v>102_16</v>
      </c>
      <c r="T191" s="35" t="str">
        <f t="shared" si="48"/>
        <v>102PM</v>
      </c>
      <c r="U191" s="35" t="str">
        <f t="shared" si="49"/>
        <v>102PMNS</v>
      </c>
      <c r="V191" s="35" t="str">
        <f t="shared" si="65"/>
        <v>0F</v>
      </c>
      <c r="W191" s="35" t="str">
        <f t="shared" si="58"/>
        <v>102PM0F242</v>
      </c>
      <c r="X191" s="388">
        <f t="shared" si="59"/>
        <v>0</v>
      </c>
      <c r="Y191" s="388">
        <f t="shared" si="60"/>
        <v>0</v>
      </c>
      <c r="Z191" s="280" t="str">
        <f t="shared" si="50"/>
        <v/>
      </c>
      <c r="AA191" s="280" t="str">
        <f t="shared" si="51"/>
        <v/>
      </c>
      <c r="AB191" s="389" t="str">
        <f t="shared" si="61"/>
        <v/>
      </c>
      <c r="AC191" s="389" t="str">
        <f t="shared" si="62"/>
        <v/>
      </c>
      <c r="AD191" s="390" t="str">
        <f t="shared" si="52"/>
        <v/>
      </c>
      <c r="AE191" s="282">
        <f t="shared" si="53"/>
        <v>0</v>
      </c>
      <c r="AF191" s="359">
        <f t="shared" si="54"/>
        <v>0</v>
      </c>
      <c r="AG191" s="280">
        <f t="shared" si="55"/>
        <v>0</v>
      </c>
      <c r="AH191" s="280">
        <f t="shared" si="56"/>
        <v>0</v>
      </c>
      <c r="AI191" s="280">
        <f>IF(ISBLANK(T191),AI190,IF(COUNTIF(T$2:T191,T191)&gt;1,AI190,1+MAX(AI190,0)))</f>
        <v>4</v>
      </c>
      <c r="AL191" s="391" t="str">
        <f t="shared" si="63"/>
        <v/>
      </c>
      <c r="AM191" s="391" t="str">
        <f t="shared" si="64"/>
        <v/>
      </c>
      <c r="AO191" s="310" t="str">
        <f t="shared" si="57"/>
        <v/>
      </c>
      <c r="AP191" s="310">
        <f>SUM(AO$1:AO191)</f>
        <v>0</v>
      </c>
      <c r="AQ191" s="310">
        <f>SUM(AK$2:AK191)</f>
        <v>0</v>
      </c>
      <c r="AR191" s="310">
        <f>COUNTA(AJ$2:AJ191)</f>
        <v>0</v>
      </c>
      <c r="AS191" s="312"/>
      <c r="AT191" s="312"/>
      <c r="AU191" s="312"/>
      <c r="AV191" s="312"/>
      <c r="AW191" s="312"/>
      <c r="AZ191">
        <v>0</v>
      </c>
      <c r="BA191">
        <v>0</v>
      </c>
    </row>
    <row r="192" spans="1:53" x14ac:dyDescent="0.25">
      <c r="A192">
        <v>102</v>
      </c>
      <c r="B192" t="s">
        <v>66</v>
      </c>
      <c r="C192" t="s">
        <v>866</v>
      </c>
      <c r="D192"/>
      <c r="E192">
        <v>2</v>
      </c>
      <c r="F192">
        <v>4</v>
      </c>
      <c r="G192">
        <v>3</v>
      </c>
      <c r="H192">
        <v>6</v>
      </c>
      <c r="I192">
        <v>0</v>
      </c>
      <c r="J192">
        <v>2</v>
      </c>
      <c r="K192">
        <v>0</v>
      </c>
      <c r="L192">
        <v>3</v>
      </c>
      <c r="M192"/>
      <c r="N192" s="42"/>
      <c r="O192" s="101">
        <f>IF(ISBLANK(C192),O191,IF(COUNTIF(C$2:C192,C192)&gt;1,O191,1+MAX(O191,0)))</f>
        <v>6</v>
      </c>
      <c r="P192" s="45">
        <f t="shared" si="44"/>
        <v>2</v>
      </c>
      <c r="Q192" s="33" t="str">
        <f t="shared" si="45"/>
        <v/>
      </c>
      <c r="R192" s="33">
        <f t="shared" si="46"/>
        <v>16</v>
      </c>
      <c r="S192" s="33" t="str">
        <f t="shared" si="47"/>
        <v>102_16</v>
      </c>
      <c r="T192" s="35" t="str">
        <f t="shared" si="48"/>
        <v>102PM</v>
      </c>
      <c r="U192" s="35" t="str">
        <f t="shared" si="49"/>
        <v>102PMEW</v>
      </c>
      <c r="V192" s="35" t="str">
        <f t="shared" si="65"/>
        <v>0F</v>
      </c>
      <c r="W192" s="35" t="str">
        <f t="shared" si="58"/>
        <v>102PM0F243</v>
      </c>
      <c r="X192" s="388">
        <f t="shared" si="59"/>
        <v>0</v>
      </c>
      <c r="Y192" s="388">
        <f t="shared" si="60"/>
        <v>3</v>
      </c>
      <c r="Z192" s="280" t="str">
        <f t="shared" si="50"/>
        <v/>
      </c>
      <c r="AA192" s="280" t="str">
        <f t="shared" si="51"/>
        <v/>
      </c>
      <c r="AB192" s="389" t="str">
        <f t="shared" si="61"/>
        <v/>
      </c>
      <c r="AC192" s="389" t="str">
        <f t="shared" si="62"/>
        <v/>
      </c>
      <c r="AD192" s="390" t="str">
        <f t="shared" si="52"/>
        <v/>
      </c>
      <c r="AE192" s="282">
        <f t="shared" si="53"/>
        <v>0</v>
      </c>
      <c r="AF192" s="359">
        <f t="shared" si="54"/>
        <v>0</v>
      </c>
      <c r="AG192" s="280">
        <f t="shared" si="55"/>
        <v>0</v>
      </c>
      <c r="AH192" s="280">
        <f t="shared" si="56"/>
        <v>0</v>
      </c>
      <c r="AI192" s="280">
        <f>IF(ISBLANK(T192),AI191,IF(COUNTIF(T$2:T192,T192)&gt;1,AI191,1+MAX(AI191,0)))</f>
        <v>4</v>
      </c>
      <c r="AL192" s="391" t="str">
        <f t="shared" si="63"/>
        <v/>
      </c>
      <c r="AM192" s="391" t="str">
        <f t="shared" si="64"/>
        <v/>
      </c>
      <c r="AO192" s="310" t="str">
        <f t="shared" si="57"/>
        <v/>
      </c>
      <c r="AP192" s="310">
        <f>SUM(AO$1:AO192)</f>
        <v>0</v>
      </c>
      <c r="AQ192" s="310">
        <f>SUM(AK$2:AK192)</f>
        <v>0</v>
      </c>
      <c r="AR192" s="310">
        <f>COUNTA(AJ$2:AJ192)</f>
        <v>0</v>
      </c>
      <c r="AS192" s="312"/>
      <c r="AT192" s="312"/>
      <c r="AU192" s="312"/>
      <c r="AV192" s="312"/>
      <c r="AW192" s="312"/>
      <c r="AZ192">
        <v>0</v>
      </c>
      <c r="BA192">
        <v>3</v>
      </c>
    </row>
    <row r="193" spans="1:53" x14ac:dyDescent="0.25">
      <c r="A193">
        <v>102</v>
      </c>
      <c r="B193" t="s">
        <v>66</v>
      </c>
      <c r="C193" t="s">
        <v>866</v>
      </c>
      <c r="D193"/>
      <c r="E193">
        <v>2</v>
      </c>
      <c r="F193">
        <v>4</v>
      </c>
      <c r="G193">
        <v>4</v>
      </c>
      <c r="H193">
        <v>3</v>
      </c>
      <c r="I193">
        <v>0</v>
      </c>
      <c r="J193">
        <v>0</v>
      </c>
      <c r="K193">
        <v>1</v>
      </c>
      <c r="L193">
        <v>3</v>
      </c>
      <c r="M193"/>
      <c r="N193" s="42"/>
      <c r="O193" s="101">
        <f>IF(ISBLANK(C193),O192,IF(COUNTIF(C$2:C193,C193)&gt;1,O192,1+MAX(O192,0)))</f>
        <v>6</v>
      </c>
      <c r="P193" s="45">
        <f t="shared" si="44"/>
        <v>2</v>
      </c>
      <c r="Q193" s="33" t="str">
        <f t="shared" si="45"/>
        <v/>
      </c>
      <c r="R193" s="33">
        <f t="shared" si="46"/>
        <v>16</v>
      </c>
      <c r="S193" s="33" t="str">
        <f t="shared" si="47"/>
        <v>102_16</v>
      </c>
      <c r="T193" s="35" t="str">
        <f t="shared" si="48"/>
        <v>102PM</v>
      </c>
      <c r="U193" s="35" t="str">
        <f t="shared" si="49"/>
        <v>102PMEW</v>
      </c>
      <c r="V193" s="35" t="str">
        <f t="shared" si="65"/>
        <v>0F</v>
      </c>
      <c r="W193" s="35" t="str">
        <f t="shared" si="58"/>
        <v>102PM0F244</v>
      </c>
      <c r="X193" s="388">
        <f t="shared" si="59"/>
        <v>1</v>
      </c>
      <c r="Y193" s="388">
        <f t="shared" si="60"/>
        <v>3</v>
      </c>
      <c r="Z193" s="280" t="str">
        <f t="shared" si="50"/>
        <v/>
      </c>
      <c r="AA193" s="280" t="str">
        <f t="shared" si="51"/>
        <v/>
      </c>
      <c r="AB193" s="389" t="str">
        <f t="shared" si="61"/>
        <v/>
      </c>
      <c r="AC193" s="389" t="str">
        <f t="shared" si="62"/>
        <v/>
      </c>
      <c r="AD193" s="390" t="str">
        <f t="shared" si="52"/>
        <v/>
      </c>
      <c r="AE193" s="282">
        <f t="shared" si="53"/>
        <v>0</v>
      </c>
      <c r="AF193" s="359">
        <f t="shared" si="54"/>
        <v>1</v>
      </c>
      <c r="AG193" s="280">
        <f t="shared" si="55"/>
        <v>0</v>
      </c>
      <c r="AH193" s="280">
        <f t="shared" si="56"/>
        <v>0</v>
      </c>
      <c r="AI193" s="280">
        <f>IF(ISBLANK(T193),AI192,IF(COUNTIF(T$2:T193,T193)&gt;1,AI192,1+MAX(AI192,0)))</f>
        <v>4</v>
      </c>
      <c r="AL193" s="391" t="str">
        <f t="shared" si="63"/>
        <v/>
      </c>
      <c r="AM193" s="391" t="str">
        <f t="shared" si="64"/>
        <v/>
      </c>
      <c r="AO193" s="310" t="str">
        <f t="shared" si="57"/>
        <v/>
      </c>
      <c r="AP193" s="310">
        <f>SUM(AO$1:AO193)</f>
        <v>0</v>
      </c>
      <c r="AQ193" s="310">
        <f>SUM(AK$2:AK193)</f>
        <v>0</v>
      </c>
      <c r="AR193" s="310">
        <f>COUNTA(AJ$2:AJ193)</f>
        <v>0</v>
      </c>
      <c r="AS193" s="312"/>
      <c r="AT193" s="312"/>
      <c r="AU193" s="312"/>
      <c r="AV193" s="312"/>
      <c r="AW193" s="312"/>
      <c r="AZ193">
        <v>1</v>
      </c>
      <c r="BA193">
        <v>3</v>
      </c>
    </row>
    <row r="194" spans="1:53" x14ac:dyDescent="0.25">
      <c r="A194">
        <v>103</v>
      </c>
      <c r="B194" t="s">
        <v>66</v>
      </c>
      <c r="C194" t="s">
        <v>869</v>
      </c>
      <c r="D194"/>
      <c r="E194">
        <v>1</v>
      </c>
      <c r="F194">
        <v>1</v>
      </c>
      <c r="G194">
        <v>1</v>
      </c>
      <c r="H194">
        <v>7</v>
      </c>
      <c r="I194">
        <v>1</v>
      </c>
      <c r="J194">
        <v>2</v>
      </c>
      <c r="K194">
        <v>3</v>
      </c>
      <c r="L194">
        <v>7</v>
      </c>
      <c r="M194" t="s">
        <v>870</v>
      </c>
      <c r="N194" s="42"/>
      <c r="O194" s="101">
        <f>IF(ISBLANK(C194),O193,IF(COUNTIF(C$2:C194,C194)&gt;1,O193,1+MAX(O193,0)))</f>
        <v>7</v>
      </c>
      <c r="P194" s="45">
        <f t="shared" ref="P194:P257" si="66">IF(A194=A193,P193,IF(ISNUMBER(P193),P193+1,1))</f>
        <v>3</v>
      </c>
      <c r="Q194" s="33">
        <f t="shared" ref="Q194:Q257" si="67">IF(OR(P194=P193,LEN(A194)&lt;1),"",P194)</f>
        <v>3</v>
      </c>
      <c r="R194" s="33">
        <f t="shared" ref="R194:R257" si="68">IF(ISNUMBER(F194),F194+4*(E194-1)+8*IF(B194="PM",1,0),"")</f>
        <v>9</v>
      </c>
      <c r="S194" s="33" t="str">
        <f t="shared" ref="S194:S257" si="69">IF(ISNUMBER(R194),A194&amp;"_"&amp;R194,"")</f>
        <v>103_9</v>
      </c>
      <c r="T194" s="35" t="str">
        <f t="shared" ref="T194:T257" si="70">A194&amp;B194</f>
        <v>103PM</v>
      </c>
      <c r="U194" s="35" t="str">
        <f t="shared" ref="U194:U257" si="71">IF(OR(G194=1,G194=2),T194&amp;"NS",IF(OR(G194=3,G194=4),T194&amp;"EW",""))</f>
        <v>103PMNS</v>
      </c>
      <c r="V194" s="35" t="str">
        <f t="shared" si="65"/>
        <v>0G</v>
      </c>
      <c r="W194" s="35" t="str">
        <f t="shared" si="58"/>
        <v>103PM0G111</v>
      </c>
      <c r="X194" s="388">
        <f t="shared" si="59"/>
        <v>3</v>
      </c>
      <c r="Y194" s="388">
        <f t="shared" si="60"/>
        <v>7</v>
      </c>
      <c r="Z194" s="280" t="str">
        <f t="shared" ref="Z194:Z257" si="72">IF(I194&gt;$H194,1,"")</f>
        <v/>
      </c>
      <c r="AA194" s="280" t="str">
        <f t="shared" ref="AA194:AA257" si="73">IF(J194&gt;$H194,1,"")</f>
        <v/>
      </c>
      <c r="AB194" s="389" t="str">
        <f t="shared" si="61"/>
        <v/>
      </c>
      <c r="AC194" s="389" t="str">
        <f t="shared" si="62"/>
        <v/>
      </c>
      <c r="AD194" s="390" t="str">
        <f t="shared" ref="AD194:AD257" si="74">IF(ISERROR(MATCH(A194&amp;"_"&amp;G194,Sidewalk_ignore,0)),"",1)</f>
        <v/>
      </c>
      <c r="AE194" s="282">
        <f t="shared" ref="AE194:AE257" si="75">IF(AND(ISNUMBER($G194),$B194="AM"),INDEX(CordonIn,MATCH($A194,loc_ID,0),$G194),0)</f>
        <v>0</v>
      </c>
      <c r="AF194" s="359">
        <f t="shared" ref="AF194:AF257" si="76">IF(AND(ISNUMBER($G194),$B194="PM"),INDEX(CordonIn,MATCH($A194,loc_ID,0),VLOOKUP($G194,Reverse_dir,2,FALSE)),0)</f>
        <v>1</v>
      </c>
      <c r="AG194" s="280">
        <f t="shared" ref="AG194:AG257" si="77">IF(AND(ISNUMBER($G194),$B194="AM"),INDEX(Lane,MATCH($A194,loc_ID,0),$G194),0)</f>
        <v>0</v>
      </c>
      <c r="AH194" s="280">
        <f t="shared" ref="AH194:AH257" si="78">IF(AND(AG194&gt;0,ISNUMBER(AG194)),1,0)</f>
        <v>0</v>
      </c>
      <c r="AI194" s="280">
        <f>IF(ISBLANK(T194),AI193,IF(COUNTIF(T$2:T194,T194)&gt;1,AI193,1+MAX(AI193,0)))</f>
        <v>5</v>
      </c>
      <c r="AL194" s="391" t="str">
        <f t="shared" si="63"/>
        <v/>
      </c>
      <c r="AM194" s="391" t="str">
        <f t="shared" si="64"/>
        <v/>
      </c>
      <c r="AO194" s="310" t="str">
        <f t="shared" ref="AO194:AO257" si="79">IF(SUM(Z194:AC194)&gt;0,1,"")</f>
        <v/>
      </c>
      <c r="AP194" s="310">
        <f>SUM(AO$1:AO194)</f>
        <v>0</v>
      </c>
      <c r="AQ194" s="310">
        <f>SUM(AK$2:AK194)</f>
        <v>0</v>
      </c>
      <c r="AR194" s="310">
        <f>COUNTA(AJ$2:AJ194)</f>
        <v>0</v>
      </c>
      <c r="AS194" s="312"/>
      <c r="AT194" s="312"/>
      <c r="AU194" s="312"/>
      <c r="AV194" s="312"/>
      <c r="AW194" s="312"/>
      <c r="AZ194">
        <v>3</v>
      </c>
      <c r="BA194">
        <v>7</v>
      </c>
    </row>
    <row r="195" spans="1:53" x14ac:dyDescent="0.25">
      <c r="A195">
        <v>103</v>
      </c>
      <c r="B195" t="s">
        <v>66</v>
      </c>
      <c r="C195" t="s">
        <v>869</v>
      </c>
      <c r="D195"/>
      <c r="E195">
        <v>1</v>
      </c>
      <c r="F195">
        <v>1</v>
      </c>
      <c r="G195">
        <v>2</v>
      </c>
      <c r="H195">
        <v>4</v>
      </c>
      <c r="I195">
        <v>1</v>
      </c>
      <c r="J195">
        <v>0</v>
      </c>
      <c r="K195">
        <v>0</v>
      </c>
      <c r="L195">
        <v>4</v>
      </c>
      <c r="M195" t="s">
        <v>870</v>
      </c>
      <c r="N195" s="42"/>
      <c r="O195" s="101">
        <f>IF(ISBLANK(C195),O194,IF(COUNTIF(C$2:C195,C195)&gt;1,O194,1+MAX(O194,0)))</f>
        <v>7</v>
      </c>
      <c r="P195" s="45">
        <f t="shared" si="66"/>
        <v>3</v>
      </c>
      <c r="Q195" s="33" t="str">
        <f t="shared" si="67"/>
        <v/>
      </c>
      <c r="R195" s="33">
        <f t="shared" si="68"/>
        <v>9</v>
      </c>
      <c r="S195" s="33" t="str">
        <f t="shared" si="69"/>
        <v>103_9</v>
      </c>
      <c r="T195" s="35" t="str">
        <f t="shared" si="70"/>
        <v>103PM</v>
      </c>
      <c r="U195" s="35" t="str">
        <f t="shared" si="71"/>
        <v>103PMNS</v>
      </c>
      <c r="V195" s="35" t="str">
        <f t="shared" si="65"/>
        <v>0G</v>
      </c>
      <c r="W195" s="35" t="str">
        <f t="shared" ref="W195:W258" si="80">IF(ISBLANK(A195),"",A195&amp;B195&amp;V195&amp;E195&amp;F195&amp;G195)</f>
        <v>103PM0G112</v>
      </c>
      <c r="X195" s="388">
        <f t="shared" ref="X195:X258" si="81">IF($AD195=1,0,K195)</f>
        <v>0</v>
      </c>
      <c r="Y195" s="388">
        <f t="shared" ref="Y195:Y258" si="82">IF($AD195=1,0,L195)</f>
        <v>4</v>
      </c>
      <c r="Z195" s="280" t="str">
        <f t="shared" si="72"/>
        <v/>
      </c>
      <c r="AA195" s="280" t="str">
        <f t="shared" si="73"/>
        <v/>
      </c>
      <c r="AB195" s="389" t="str">
        <f t="shared" ref="AB195:AB258" si="83">IF(OR(K195&gt;$H195,AND($AD195=1,K195&gt;0)),1,"")</f>
        <v/>
      </c>
      <c r="AC195" s="389" t="str">
        <f t="shared" ref="AC195:AC258" si="84">IF(OR(L195&gt;$H195,AND($AD195=1,L195&gt;0)),1,"")</f>
        <v/>
      </c>
      <c r="AD195" s="390" t="str">
        <f t="shared" si="74"/>
        <v/>
      </c>
      <c r="AE195" s="282">
        <f t="shared" si="75"/>
        <v>0</v>
      </c>
      <c r="AF195" s="359">
        <f t="shared" si="76"/>
        <v>0</v>
      </c>
      <c r="AG195" s="280">
        <f t="shared" si="77"/>
        <v>0</v>
      </c>
      <c r="AH195" s="280">
        <f t="shared" si="78"/>
        <v>0</v>
      </c>
      <c r="AI195" s="280">
        <f>IF(ISBLANK(T195),AI194,IF(COUNTIF(T$2:T195,T195)&gt;1,AI194,1+MAX(AI194,0)))</f>
        <v>5</v>
      </c>
      <c r="AL195" s="391" t="str">
        <f t="shared" ref="AL195:AL258" si="85">IF(OR(AB195=1,AC195=1),IF(LEN(AJ195)=0,"",AJ195&amp;"; ")&amp;"Ignore sidewalk",IF(LEN(AJ195)=0,"",AJ195))</f>
        <v/>
      </c>
      <c r="AM195" s="391" t="str">
        <f t="shared" ref="AM195:AM258" si="86">IF(OR(AB195=1,AC195=1),1,IF(LEN(AK195)=0,"",AK195))</f>
        <v/>
      </c>
      <c r="AO195" s="310" t="str">
        <f t="shared" si="79"/>
        <v/>
      </c>
      <c r="AP195" s="310">
        <f>SUM(AO$1:AO195)</f>
        <v>0</v>
      </c>
      <c r="AQ195" s="310">
        <f>SUM(AK$2:AK195)</f>
        <v>0</v>
      </c>
      <c r="AR195" s="310">
        <f>COUNTA(AJ$2:AJ195)</f>
        <v>0</v>
      </c>
      <c r="AS195" s="312"/>
      <c r="AT195" s="312"/>
      <c r="AU195" s="312"/>
      <c r="AV195" s="312"/>
      <c r="AW195" s="312"/>
      <c r="AZ195">
        <v>0</v>
      </c>
      <c r="BA195">
        <v>4</v>
      </c>
    </row>
    <row r="196" spans="1:53" x14ac:dyDescent="0.25">
      <c r="A196">
        <v>103</v>
      </c>
      <c r="B196" t="s">
        <v>66</v>
      </c>
      <c r="C196" t="s">
        <v>869</v>
      </c>
      <c r="D196"/>
      <c r="E196">
        <v>1</v>
      </c>
      <c r="F196">
        <v>1</v>
      </c>
      <c r="G196">
        <v>3</v>
      </c>
      <c r="H196">
        <v>4</v>
      </c>
      <c r="I196">
        <v>2</v>
      </c>
      <c r="J196">
        <v>1</v>
      </c>
      <c r="K196">
        <v>3</v>
      </c>
      <c r="L196">
        <v>3</v>
      </c>
      <c r="M196" t="s">
        <v>870</v>
      </c>
      <c r="N196" s="42"/>
      <c r="O196" s="101">
        <f>IF(ISBLANK(C196),O195,IF(COUNTIF(C$2:C196,C196)&gt;1,O195,1+MAX(O195,0)))</f>
        <v>7</v>
      </c>
      <c r="P196" s="45">
        <f t="shared" si="66"/>
        <v>3</v>
      </c>
      <c r="Q196" s="33" t="str">
        <f t="shared" si="67"/>
        <v/>
      </c>
      <c r="R196" s="33">
        <f t="shared" si="68"/>
        <v>9</v>
      </c>
      <c r="S196" s="33" t="str">
        <f t="shared" si="69"/>
        <v>103_9</v>
      </c>
      <c r="T196" s="35" t="str">
        <f t="shared" si="70"/>
        <v>103PM</v>
      </c>
      <c r="U196" s="35" t="str">
        <f t="shared" si="71"/>
        <v>103PMEW</v>
      </c>
      <c r="V196" s="35" t="str">
        <f t="shared" ref="V196:V259" si="87">TEXT((O196-MOD(O196,26))/26,"0")&amp;CHAR(65+MOD(O196-1,26))</f>
        <v>0G</v>
      </c>
      <c r="W196" s="35" t="str">
        <f t="shared" si="80"/>
        <v>103PM0G113</v>
      </c>
      <c r="X196" s="388">
        <f t="shared" si="81"/>
        <v>3</v>
      </c>
      <c r="Y196" s="388">
        <f t="shared" si="82"/>
        <v>3</v>
      </c>
      <c r="Z196" s="280" t="str">
        <f t="shared" si="72"/>
        <v/>
      </c>
      <c r="AA196" s="280" t="str">
        <f t="shared" si="73"/>
        <v/>
      </c>
      <c r="AB196" s="389" t="str">
        <f t="shared" si="83"/>
        <v/>
      </c>
      <c r="AC196" s="389" t="str">
        <f t="shared" si="84"/>
        <v/>
      </c>
      <c r="AD196" s="390" t="str">
        <f t="shared" si="74"/>
        <v/>
      </c>
      <c r="AE196" s="282">
        <f t="shared" si="75"/>
        <v>0</v>
      </c>
      <c r="AF196" s="359">
        <f t="shared" si="76"/>
        <v>1</v>
      </c>
      <c r="AG196" s="280">
        <f t="shared" si="77"/>
        <v>0</v>
      </c>
      <c r="AH196" s="280">
        <f t="shared" si="78"/>
        <v>0</v>
      </c>
      <c r="AI196" s="280">
        <f>IF(ISBLANK(T196),AI195,IF(COUNTIF(T$2:T196,T196)&gt;1,AI195,1+MAX(AI195,0)))</f>
        <v>5</v>
      </c>
      <c r="AL196" s="391" t="str">
        <f t="shared" si="85"/>
        <v/>
      </c>
      <c r="AM196" s="391" t="str">
        <f t="shared" si="86"/>
        <v/>
      </c>
      <c r="AO196" s="310" t="str">
        <f t="shared" si="79"/>
        <v/>
      </c>
      <c r="AP196" s="310">
        <f>SUM(AO$1:AO196)</f>
        <v>0</v>
      </c>
      <c r="AQ196" s="310">
        <f>SUM(AK$2:AK196)</f>
        <v>0</v>
      </c>
      <c r="AR196" s="310">
        <f>COUNTA(AJ$2:AJ196)</f>
        <v>0</v>
      </c>
      <c r="AS196" s="312"/>
      <c r="AT196" s="312"/>
      <c r="AU196" s="312"/>
      <c r="AV196" s="312"/>
      <c r="AW196" s="312"/>
      <c r="AZ196">
        <v>3</v>
      </c>
      <c r="BA196">
        <v>3</v>
      </c>
    </row>
    <row r="197" spans="1:53" x14ac:dyDescent="0.25">
      <c r="A197">
        <v>103</v>
      </c>
      <c r="B197" t="s">
        <v>66</v>
      </c>
      <c r="C197" t="s">
        <v>869</v>
      </c>
      <c r="D197"/>
      <c r="E197">
        <v>1</v>
      </c>
      <c r="F197">
        <v>1</v>
      </c>
      <c r="G197">
        <v>4</v>
      </c>
      <c r="H197">
        <v>2</v>
      </c>
      <c r="I197">
        <v>0</v>
      </c>
      <c r="J197">
        <v>2</v>
      </c>
      <c r="K197">
        <v>0</v>
      </c>
      <c r="L197">
        <v>0</v>
      </c>
      <c r="M197" t="s">
        <v>870</v>
      </c>
      <c r="N197" s="42"/>
      <c r="O197" s="101">
        <f>IF(ISBLANK(C197),O196,IF(COUNTIF(C$2:C197,C197)&gt;1,O196,1+MAX(O196,0)))</f>
        <v>7</v>
      </c>
      <c r="P197" s="45">
        <f t="shared" si="66"/>
        <v>3</v>
      </c>
      <c r="Q197" s="33" t="str">
        <f t="shared" si="67"/>
        <v/>
      </c>
      <c r="R197" s="33">
        <f t="shared" si="68"/>
        <v>9</v>
      </c>
      <c r="S197" s="33" t="str">
        <f t="shared" si="69"/>
        <v>103_9</v>
      </c>
      <c r="T197" s="35" t="str">
        <f t="shared" si="70"/>
        <v>103PM</v>
      </c>
      <c r="U197" s="35" t="str">
        <f t="shared" si="71"/>
        <v>103PMEW</v>
      </c>
      <c r="V197" s="35" t="str">
        <f t="shared" si="87"/>
        <v>0G</v>
      </c>
      <c r="W197" s="35" t="str">
        <f t="shared" si="80"/>
        <v>103PM0G114</v>
      </c>
      <c r="X197" s="388">
        <f t="shared" si="81"/>
        <v>0</v>
      </c>
      <c r="Y197" s="388">
        <f t="shared" si="82"/>
        <v>0</v>
      </c>
      <c r="Z197" s="280" t="str">
        <f t="shared" si="72"/>
        <v/>
      </c>
      <c r="AA197" s="280" t="str">
        <f t="shared" si="73"/>
        <v/>
      </c>
      <c r="AB197" s="389" t="str">
        <f t="shared" si="83"/>
        <v/>
      </c>
      <c r="AC197" s="389" t="str">
        <f t="shared" si="84"/>
        <v/>
      </c>
      <c r="AD197" s="390" t="str">
        <f t="shared" si="74"/>
        <v/>
      </c>
      <c r="AE197" s="282">
        <f t="shared" si="75"/>
        <v>0</v>
      </c>
      <c r="AF197" s="359">
        <f t="shared" si="76"/>
        <v>0</v>
      </c>
      <c r="AG197" s="280">
        <f t="shared" si="77"/>
        <v>0</v>
      </c>
      <c r="AH197" s="280">
        <f t="shared" si="78"/>
        <v>0</v>
      </c>
      <c r="AI197" s="280">
        <f>IF(ISBLANK(T197),AI196,IF(COUNTIF(T$2:T197,T197)&gt;1,AI196,1+MAX(AI196,0)))</f>
        <v>5</v>
      </c>
      <c r="AL197" s="391" t="str">
        <f t="shared" si="85"/>
        <v/>
      </c>
      <c r="AM197" s="391" t="str">
        <f t="shared" si="86"/>
        <v/>
      </c>
      <c r="AO197" s="310" t="str">
        <f t="shared" si="79"/>
        <v/>
      </c>
      <c r="AP197" s="310">
        <f>SUM(AO$1:AO197)</f>
        <v>0</v>
      </c>
      <c r="AQ197" s="310">
        <f>SUM(AK$2:AK197)</f>
        <v>0</v>
      </c>
      <c r="AR197" s="310">
        <f>COUNTA(AJ$2:AJ197)</f>
        <v>0</v>
      </c>
      <c r="AS197" s="312"/>
      <c r="AT197" s="312"/>
      <c r="AU197" s="312"/>
      <c r="AV197" s="312"/>
      <c r="AW197" s="312"/>
      <c r="AZ197">
        <v>0</v>
      </c>
      <c r="BA197">
        <v>0</v>
      </c>
    </row>
    <row r="198" spans="1:53" x14ac:dyDescent="0.25">
      <c r="A198">
        <v>103</v>
      </c>
      <c r="B198" t="s">
        <v>66</v>
      </c>
      <c r="C198" t="s">
        <v>869</v>
      </c>
      <c r="D198"/>
      <c r="E198">
        <v>1</v>
      </c>
      <c r="F198">
        <v>2</v>
      </c>
      <c r="G198">
        <v>1</v>
      </c>
      <c r="H198">
        <v>2</v>
      </c>
      <c r="I198">
        <v>1</v>
      </c>
      <c r="J198">
        <v>0</v>
      </c>
      <c r="K198">
        <v>2</v>
      </c>
      <c r="L198">
        <v>2</v>
      </c>
      <c r="M198" t="s">
        <v>870</v>
      </c>
      <c r="N198" s="42"/>
      <c r="O198" s="101">
        <f>IF(ISBLANK(C198),O197,IF(COUNTIF(C$2:C198,C198)&gt;1,O197,1+MAX(O197,0)))</f>
        <v>7</v>
      </c>
      <c r="P198" s="45">
        <f t="shared" si="66"/>
        <v>3</v>
      </c>
      <c r="Q198" s="33" t="str">
        <f t="shared" si="67"/>
        <v/>
      </c>
      <c r="R198" s="33">
        <f t="shared" si="68"/>
        <v>10</v>
      </c>
      <c r="S198" s="33" t="str">
        <f t="shared" si="69"/>
        <v>103_10</v>
      </c>
      <c r="T198" s="35" t="str">
        <f t="shared" si="70"/>
        <v>103PM</v>
      </c>
      <c r="U198" s="35" t="str">
        <f t="shared" si="71"/>
        <v>103PMNS</v>
      </c>
      <c r="V198" s="35" t="str">
        <f t="shared" si="87"/>
        <v>0G</v>
      </c>
      <c r="W198" s="35" t="str">
        <f t="shared" si="80"/>
        <v>103PM0G121</v>
      </c>
      <c r="X198" s="388">
        <f t="shared" si="81"/>
        <v>2</v>
      </c>
      <c r="Y198" s="388">
        <f t="shared" si="82"/>
        <v>2</v>
      </c>
      <c r="Z198" s="280" t="str">
        <f t="shared" si="72"/>
        <v/>
      </c>
      <c r="AA198" s="280" t="str">
        <f t="shared" si="73"/>
        <v/>
      </c>
      <c r="AB198" s="389" t="str">
        <f t="shared" si="83"/>
        <v/>
      </c>
      <c r="AC198" s="389" t="str">
        <f t="shared" si="84"/>
        <v/>
      </c>
      <c r="AD198" s="390" t="str">
        <f t="shared" si="74"/>
        <v/>
      </c>
      <c r="AE198" s="282">
        <f t="shared" si="75"/>
        <v>0</v>
      </c>
      <c r="AF198" s="359">
        <f t="shared" si="76"/>
        <v>1</v>
      </c>
      <c r="AG198" s="280">
        <f t="shared" si="77"/>
        <v>0</v>
      </c>
      <c r="AH198" s="280">
        <f t="shared" si="78"/>
        <v>0</v>
      </c>
      <c r="AI198" s="280">
        <f>IF(ISBLANK(T198),AI197,IF(COUNTIF(T$2:T198,T198)&gt;1,AI197,1+MAX(AI197,0)))</f>
        <v>5</v>
      </c>
      <c r="AL198" s="391" t="str">
        <f t="shared" si="85"/>
        <v/>
      </c>
      <c r="AM198" s="391" t="str">
        <f t="shared" si="86"/>
        <v/>
      </c>
      <c r="AO198" s="310" t="str">
        <f t="shared" si="79"/>
        <v/>
      </c>
      <c r="AP198" s="310">
        <f>SUM(AO$1:AO198)</f>
        <v>0</v>
      </c>
      <c r="AQ198" s="310">
        <f>SUM(AK$2:AK198)</f>
        <v>0</v>
      </c>
      <c r="AR198" s="310">
        <f>COUNTA(AJ$2:AJ198)</f>
        <v>0</v>
      </c>
      <c r="AS198" s="312"/>
      <c r="AT198" s="312"/>
      <c r="AU198" s="312"/>
      <c r="AV198" s="312"/>
      <c r="AW198" s="312"/>
      <c r="AZ198">
        <v>2</v>
      </c>
      <c r="BA198">
        <v>2</v>
      </c>
    </row>
    <row r="199" spans="1:53" x14ac:dyDescent="0.25">
      <c r="A199">
        <v>103</v>
      </c>
      <c r="B199" t="s">
        <v>66</v>
      </c>
      <c r="C199" t="s">
        <v>869</v>
      </c>
      <c r="D199"/>
      <c r="E199">
        <v>1</v>
      </c>
      <c r="F199">
        <v>2</v>
      </c>
      <c r="G199">
        <v>2</v>
      </c>
      <c r="H199">
        <v>6</v>
      </c>
      <c r="I199">
        <v>1</v>
      </c>
      <c r="J199">
        <v>1</v>
      </c>
      <c r="K199">
        <v>4</v>
      </c>
      <c r="L199">
        <v>6</v>
      </c>
      <c r="M199" t="s">
        <v>870</v>
      </c>
      <c r="N199" s="42"/>
      <c r="O199" s="101">
        <f>IF(ISBLANK(C199),O198,IF(COUNTIF(C$2:C199,C199)&gt;1,O198,1+MAX(O198,0)))</f>
        <v>7</v>
      </c>
      <c r="P199" s="45">
        <f t="shared" si="66"/>
        <v>3</v>
      </c>
      <c r="Q199" s="33" t="str">
        <f t="shared" si="67"/>
        <v/>
      </c>
      <c r="R199" s="33">
        <f t="shared" si="68"/>
        <v>10</v>
      </c>
      <c r="S199" s="33" t="str">
        <f t="shared" si="69"/>
        <v>103_10</v>
      </c>
      <c r="T199" s="35" t="str">
        <f t="shared" si="70"/>
        <v>103PM</v>
      </c>
      <c r="U199" s="35" t="str">
        <f t="shared" si="71"/>
        <v>103PMNS</v>
      </c>
      <c r="V199" s="35" t="str">
        <f t="shared" si="87"/>
        <v>0G</v>
      </c>
      <c r="W199" s="35" t="str">
        <f t="shared" si="80"/>
        <v>103PM0G122</v>
      </c>
      <c r="X199" s="388">
        <f t="shared" si="81"/>
        <v>4</v>
      </c>
      <c r="Y199" s="388">
        <f t="shared" si="82"/>
        <v>6</v>
      </c>
      <c r="Z199" s="280" t="str">
        <f t="shared" si="72"/>
        <v/>
      </c>
      <c r="AA199" s="280" t="str">
        <f t="shared" si="73"/>
        <v/>
      </c>
      <c r="AB199" s="389" t="str">
        <f t="shared" si="83"/>
        <v/>
      </c>
      <c r="AC199" s="389" t="str">
        <f t="shared" si="84"/>
        <v/>
      </c>
      <c r="AD199" s="390" t="str">
        <f t="shared" si="74"/>
        <v/>
      </c>
      <c r="AE199" s="282">
        <f t="shared" si="75"/>
        <v>0</v>
      </c>
      <c r="AF199" s="359">
        <f t="shared" si="76"/>
        <v>0</v>
      </c>
      <c r="AG199" s="280">
        <f t="shared" si="77"/>
        <v>0</v>
      </c>
      <c r="AH199" s="280">
        <f t="shared" si="78"/>
        <v>0</v>
      </c>
      <c r="AI199" s="280">
        <f>IF(ISBLANK(T199),AI198,IF(COUNTIF(T$2:T199,T199)&gt;1,AI198,1+MAX(AI198,0)))</f>
        <v>5</v>
      </c>
      <c r="AL199" s="391" t="str">
        <f t="shared" si="85"/>
        <v/>
      </c>
      <c r="AM199" s="391" t="str">
        <f t="shared" si="86"/>
        <v/>
      </c>
      <c r="AO199" s="310" t="str">
        <f t="shared" si="79"/>
        <v/>
      </c>
      <c r="AP199" s="310">
        <f>SUM(AO$1:AO199)</f>
        <v>0</v>
      </c>
      <c r="AQ199" s="310">
        <f>SUM(AK$2:AK199)</f>
        <v>0</v>
      </c>
      <c r="AR199" s="310">
        <f>COUNTA(AJ$2:AJ199)</f>
        <v>0</v>
      </c>
      <c r="AS199" s="312"/>
      <c r="AT199" s="312"/>
      <c r="AU199" s="312"/>
      <c r="AV199" s="312"/>
      <c r="AW199" s="312"/>
      <c r="AZ199">
        <v>4</v>
      </c>
      <c r="BA199">
        <v>6</v>
      </c>
    </row>
    <row r="200" spans="1:53" x14ac:dyDescent="0.25">
      <c r="A200">
        <v>103</v>
      </c>
      <c r="B200" t="s">
        <v>66</v>
      </c>
      <c r="C200" t="s">
        <v>869</v>
      </c>
      <c r="D200"/>
      <c r="E200">
        <v>1</v>
      </c>
      <c r="F200">
        <v>2</v>
      </c>
      <c r="G200">
        <v>3</v>
      </c>
      <c r="H200">
        <v>5</v>
      </c>
      <c r="I200">
        <v>3</v>
      </c>
      <c r="J200">
        <v>2</v>
      </c>
      <c r="K200">
        <v>2</v>
      </c>
      <c r="L200">
        <v>5</v>
      </c>
      <c r="M200" t="s">
        <v>870</v>
      </c>
      <c r="N200" s="42"/>
      <c r="O200" s="101">
        <f>IF(ISBLANK(C200),O199,IF(COUNTIF(C$2:C200,C200)&gt;1,O199,1+MAX(O199,0)))</f>
        <v>7</v>
      </c>
      <c r="P200" s="45">
        <f t="shared" si="66"/>
        <v>3</v>
      </c>
      <c r="Q200" s="33" t="str">
        <f t="shared" si="67"/>
        <v/>
      </c>
      <c r="R200" s="33">
        <f t="shared" si="68"/>
        <v>10</v>
      </c>
      <c r="S200" s="33" t="str">
        <f t="shared" si="69"/>
        <v>103_10</v>
      </c>
      <c r="T200" s="35" t="str">
        <f t="shared" si="70"/>
        <v>103PM</v>
      </c>
      <c r="U200" s="35" t="str">
        <f t="shared" si="71"/>
        <v>103PMEW</v>
      </c>
      <c r="V200" s="35" t="str">
        <f t="shared" si="87"/>
        <v>0G</v>
      </c>
      <c r="W200" s="35" t="str">
        <f t="shared" si="80"/>
        <v>103PM0G123</v>
      </c>
      <c r="X200" s="388">
        <f t="shared" si="81"/>
        <v>2</v>
      </c>
      <c r="Y200" s="388">
        <f t="shared" si="82"/>
        <v>5</v>
      </c>
      <c r="Z200" s="280" t="str">
        <f t="shared" si="72"/>
        <v/>
      </c>
      <c r="AA200" s="280" t="str">
        <f t="shared" si="73"/>
        <v/>
      </c>
      <c r="AB200" s="389" t="str">
        <f t="shared" si="83"/>
        <v/>
      </c>
      <c r="AC200" s="389" t="str">
        <f t="shared" si="84"/>
        <v/>
      </c>
      <c r="AD200" s="390" t="str">
        <f t="shared" si="74"/>
        <v/>
      </c>
      <c r="AE200" s="282">
        <f t="shared" si="75"/>
        <v>0</v>
      </c>
      <c r="AF200" s="359">
        <f t="shared" si="76"/>
        <v>1</v>
      </c>
      <c r="AG200" s="280">
        <f t="shared" si="77"/>
        <v>0</v>
      </c>
      <c r="AH200" s="280">
        <f t="shared" si="78"/>
        <v>0</v>
      </c>
      <c r="AI200" s="280">
        <f>IF(ISBLANK(T200),AI199,IF(COUNTIF(T$2:T200,T200)&gt;1,AI199,1+MAX(AI199,0)))</f>
        <v>5</v>
      </c>
      <c r="AL200" s="391" t="str">
        <f t="shared" si="85"/>
        <v/>
      </c>
      <c r="AM200" s="391" t="str">
        <f t="shared" si="86"/>
        <v/>
      </c>
      <c r="AO200" s="310" t="str">
        <f t="shared" si="79"/>
        <v/>
      </c>
      <c r="AP200" s="310">
        <f>SUM(AO$1:AO200)</f>
        <v>0</v>
      </c>
      <c r="AQ200" s="310">
        <f>SUM(AK$2:AK200)</f>
        <v>0</v>
      </c>
      <c r="AR200" s="310">
        <f>COUNTA(AJ$2:AJ200)</f>
        <v>0</v>
      </c>
      <c r="AS200" s="312"/>
      <c r="AT200" s="312"/>
      <c r="AU200" s="312"/>
      <c r="AV200" s="312"/>
      <c r="AW200" s="312"/>
      <c r="AZ200">
        <v>2</v>
      </c>
      <c r="BA200">
        <v>5</v>
      </c>
    </row>
    <row r="201" spans="1:53" x14ac:dyDescent="0.25">
      <c r="A201">
        <v>103</v>
      </c>
      <c r="B201" t="s">
        <v>66</v>
      </c>
      <c r="C201" t="s">
        <v>869</v>
      </c>
      <c r="D201"/>
      <c r="E201">
        <v>1</v>
      </c>
      <c r="F201">
        <v>2</v>
      </c>
      <c r="G201">
        <v>4</v>
      </c>
      <c r="H201">
        <v>3</v>
      </c>
      <c r="I201">
        <v>1</v>
      </c>
      <c r="J201">
        <v>0</v>
      </c>
      <c r="K201">
        <v>0</v>
      </c>
      <c r="L201">
        <v>3</v>
      </c>
      <c r="M201" t="s">
        <v>870</v>
      </c>
      <c r="N201" s="42"/>
      <c r="O201" s="101">
        <f>IF(ISBLANK(C201),O200,IF(COUNTIF(C$2:C201,C201)&gt;1,O200,1+MAX(O200,0)))</f>
        <v>7</v>
      </c>
      <c r="P201" s="45">
        <f t="shared" si="66"/>
        <v>3</v>
      </c>
      <c r="Q201" s="33" t="str">
        <f t="shared" si="67"/>
        <v/>
      </c>
      <c r="R201" s="33">
        <f t="shared" si="68"/>
        <v>10</v>
      </c>
      <c r="S201" s="33" t="str">
        <f t="shared" si="69"/>
        <v>103_10</v>
      </c>
      <c r="T201" s="35" t="str">
        <f t="shared" si="70"/>
        <v>103PM</v>
      </c>
      <c r="U201" s="35" t="str">
        <f t="shared" si="71"/>
        <v>103PMEW</v>
      </c>
      <c r="V201" s="35" t="str">
        <f t="shared" si="87"/>
        <v>0G</v>
      </c>
      <c r="W201" s="35" t="str">
        <f t="shared" si="80"/>
        <v>103PM0G124</v>
      </c>
      <c r="X201" s="388">
        <f t="shared" si="81"/>
        <v>0</v>
      </c>
      <c r="Y201" s="388">
        <f t="shared" si="82"/>
        <v>3</v>
      </c>
      <c r="Z201" s="280" t="str">
        <f t="shared" si="72"/>
        <v/>
      </c>
      <c r="AA201" s="280" t="str">
        <f t="shared" si="73"/>
        <v/>
      </c>
      <c r="AB201" s="389" t="str">
        <f t="shared" si="83"/>
        <v/>
      </c>
      <c r="AC201" s="389" t="str">
        <f t="shared" si="84"/>
        <v/>
      </c>
      <c r="AD201" s="390" t="str">
        <f t="shared" si="74"/>
        <v/>
      </c>
      <c r="AE201" s="282">
        <f t="shared" si="75"/>
        <v>0</v>
      </c>
      <c r="AF201" s="359">
        <f t="shared" si="76"/>
        <v>0</v>
      </c>
      <c r="AG201" s="280">
        <f t="shared" si="77"/>
        <v>0</v>
      </c>
      <c r="AH201" s="280">
        <f t="shared" si="78"/>
        <v>0</v>
      </c>
      <c r="AI201" s="280">
        <f>IF(ISBLANK(T201),AI200,IF(COUNTIF(T$2:T201,T201)&gt;1,AI200,1+MAX(AI200,0)))</f>
        <v>5</v>
      </c>
      <c r="AL201" s="391" t="str">
        <f t="shared" si="85"/>
        <v/>
      </c>
      <c r="AM201" s="391" t="str">
        <f t="shared" si="86"/>
        <v/>
      </c>
      <c r="AO201" s="310" t="str">
        <f t="shared" si="79"/>
        <v/>
      </c>
      <c r="AP201" s="310">
        <f>SUM(AO$1:AO201)</f>
        <v>0</v>
      </c>
      <c r="AQ201" s="310">
        <f>SUM(AK$2:AK201)</f>
        <v>0</v>
      </c>
      <c r="AR201" s="310">
        <f>COUNTA(AJ$2:AJ201)</f>
        <v>0</v>
      </c>
      <c r="AS201" s="312"/>
      <c r="AT201" s="312"/>
      <c r="AU201" s="312"/>
      <c r="AV201" s="312"/>
      <c r="AW201" s="312"/>
      <c r="AZ201">
        <v>0</v>
      </c>
      <c r="BA201">
        <v>3</v>
      </c>
    </row>
    <row r="202" spans="1:53" x14ac:dyDescent="0.25">
      <c r="A202">
        <v>103</v>
      </c>
      <c r="B202" t="s">
        <v>66</v>
      </c>
      <c r="C202" t="s">
        <v>869</v>
      </c>
      <c r="D202"/>
      <c r="E202">
        <v>1</v>
      </c>
      <c r="F202">
        <v>3</v>
      </c>
      <c r="G202">
        <v>1</v>
      </c>
      <c r="H202">
        <v>8</v>
      </c>
      <c r="I202">
        <v>2</v>
      </c>
      <c r="J202">
        <v>0</v>
      </c>
      <c r="K202">
        <v>0</v>
      </c>
      <c r="L202">
        <v>8</v>
      </c>
      <c r="M202" t="s">
        <v>870</v>
      </c>
      <c r="N202" s="42"/>
      <c r="O202" s="101">
        <f>IF(ISBLANK(C202),O201,IF(COUNTIF(C$2:C202,C202)&gt;1,O201,1+MAX(O201,0)))</f>
        <v>7</v>
      </c>
      <c r="P202" s="45">
        <f t="shared" si="66"/>
        <v>3</v>
      </c>
      <c r="Q202" s="33" t="str">
        <f t="shared" si="67"/>
        <v/>
      </c>
      <c r="R202" s="33">
        <f t="shared" si="68"/>
        <v>11</v>
      </c>
      <c r="S202" s="33" t="str">
        <f t="shared" si="69"/>
        <v>103_11</v>
      </c>
      <c r="T202" s="35" t="str">
        <f t="shared" si="70"/>
        <v>103PM</v>
      </c>
      <c r="U202" s="35" t="str">
        <f t="shared" si="71"/>
        <v>103PMNS</v>
      </c>
      <c r="V202" s="35" t="str">
        <f t="shared" si="87"/>
        <v>0G</v>
      </c>
      <c r="W202" s="35" t="str">
        <f t="shared" si="80"/>
        <v>103PM0G131</v>
      </c>
      <c r="X202" s="388">
        <f t="shared" si="81"/>
        <v>0</v>
      </c>
      <c r="Y202" s="388">
        <f t="shared" si="82"/>
        <v>8</v>
      </c>
      <c r="Z202" s="280" t="str">
        <f t="shared" si="72"/>
        <v/>
      </c>
      <c r="AA202" s="280" t="str">
        <f t="shared" si="73"/>
        <v/>
      </c>
      <c r="AB202" s="389" t="str">
        <f t="shared" si="83"/>
        <v/>
      </c>
      <c r="AC202" s="389" t="str">
        <f t="shared" si="84"/>
        <v/>
      </c>
      <c r="AD202" s="390" t="str">
        <f t="shared" si="74"/>
        <v/>
      </c>
      <c r="AE202" s="282">
        <f t="shared" si="75"/>
        <v>0</v>
      </c>
      <c r="AF202" s="359">
        <f t="shared" si="76"/>
        <v>1</v>
      </c>
      <c r="AG202" s="280">
        <f t="shared" si="77"/>
        <v>0</v>
      </c>
      <c r="AH202" s="280">
        <f t="shared" si="78"/>
        <v>0</v>
      </c>
      <c r="AI202" s="280">
        <f>IF(ISBLANK(T202),AI201,IF(COUNTIF(T$2:T202,T202)&gt;1,AI201,1+MAX(AI201,0)))</f>
        <v>5</v>
      </c>
      <c r="AL202" s="391" t="str">
        <f t="shared" si="85"/>
        <v/>
      </c>
      <c r="AM202" s="391" t="str">
        <f t="shared" si="86"/>
        <v/>
      </c>
      <c r="AO202" s="310" t="str">
        <f t="shared" si="79"/>
        <v/>
      </c>
      <c r="AP202" s="310">
        <f>SUM(AO$1:AO202)</f>
        <v>0</v>
      </c>
      <c r="AQ202" s="310">
        <f>SUM(AK$2:AK202)</f>
        <v>0</v>
      </c>
      <c r="AR202" s="310">
        <f>COUNTA(AJ$2:AJ202)</f>
        <v>0</v>
      </c>
      <c r="AS202" s="312"/>
      <c r="AT202" s="312"/>
      <c r="AU202" s="312"/>
      <c r="AV202" s="312"/>
      <c r="AW202" s="312"/>
      <c r="AZ202">
        <v>0</v>
      </c>
      <c r="BA202">
        <v>8</v>
      </c>
    </row>
    <row r="203" spans="1:53" x14ac:dyDescent="0.25">
      <c r="A203">
        <v>103</v>
      </c>
      <c r="B203" t="s">
        <v>66</v>
      </c>
      <c r="C203" t="s">
        <v>869</v>
      </c>
      <c r="D203"/>
      <c r="E203">
        <v>1</v>
      </c>
      <c r="F203">
        <v>3</v>
      </c>
      <c r="G203">
        <v>2</v>
      </c>
      <c r="H203">
        <v>3</v>
      </c>
      <c r="I203">
        <v>1</v>
      </c>
      <c r="J203">
        <v>0</v>
      </c>
      <c r="K203">
        <v>0</v>
      </c>
      <c r="L203">
        <v>3</v>
      </c>
      <c r="M203" t="s">
        <v>870</v>
      </c>
      <c r="N203" s="42"/>
      <c r="O203" s="101">
        <f>IF(ISBLANK(C203),O202,IF(COUNTIF(C$2:C203,C203)&gt;1,O202,1+MAX(O202,0)))</f>
        <v>7</v>
      </c>
      <c r="P203" s="45">
        <f t="shared" si="66"/>
        <v>3</v>
      </c>
      <c r="Q203" s="33" t="str">
        <f t="shared" si="67"/>
        <v/>
      </c>
      <c r="R203" s="33">
        <f t="shared" si="68"/>
        <v>11</v>
      </c>
      <c r="S203" s="33" t="str">
        <f t="shared" si="69"/>
        <v>103_11</v>
      </c>
      <c r="T203" s="35" t="str">
        <f t="shared" si="70"/>
        <v>103PM</v>
      </c>
      <c r="U203" s="35" t="str">
        <f t="shared" si="71"/>
        <v>103PMNS</v>
      </c>
      <c r="V203" s="35" t="str">
        <f t="shared" si="87"/>
        <v>0G</v>
      </c>
      <c r="W203" s="35" t="str">
        <f t="shared" si="80"/>
        <v>103PM0G132</v>
      </c>
      <c r="X203" s="388">
        <f t="shared" si="81"/>
        <v>0</v>
      </c>
      <c r="Y203" s="388">
        <f t="shared" si="82"/>
        <v>3</v>
      </c>
      <c r="Z203" s="280" t="str">
        <f t="shared" si="72"/>
        <v/>
      </c>
      <c r="AA203" s="280" t="str">
        <f t="shared" si="73"/>
        <v/>
      </c>
      <c r="AB203" s="389" t="str">
        <f t="shared" si="83"/>
        <v/>
      </c>
      <c r="AC203" s="389" t="str">
        <f t="shared" si="84"/>
        <v/>
      </c>
      <c r="AD203" s="390" t="str">
        <f t="shared" si="74"/>
        <v/>
      </c>
      <c r="AE203" s="282">
        <f t="shared" si="75"/>
        <v>0</v>
      </c>
      <c r="AF203" s="359">
        <f t="shared" si="76"/>
        <v>0</v>
      </c>
      <c r="AG203" s="280">
        <f t="shared" si="77"/>
        <v>0</v>
      </c>
      <c r="AH203" s="280">
        <f t="shared" si="78"/>
        <v>0</v>
      </c>
      <c r="AI203" s="280">
        <f>IF(ISBLANK(T203),AI202,IF(COUNTIF(T$2:T203,T203)&gt;1,AI202,1+MAX(AI202,0)))</f>
        <v>5</v>
      </c>
      <c r="AL203" s="391" t="str">
        <f t="shared" si="85"/>
        <v/>
      </c>
      <c r="AM203" s="391" t="str">
        <f t="shared" si="86"/>
        <v/>
      </c>
      <c r="AO203" s="310" t="str">
        <f t="shared" si="79"/>
        <v/>
      </c>
      <c r="AP203" s="310">
        <f>SUM(AO$1:AO203)</f>
        <v>0</v>
      </c>
      <c r="AQ203" s="310">
        <f>SUM(AK$2:AK203)</f>
        <v>0</v>
      </c>
      <c r="AR203" s="310">
        <f>COUNTA(AJ$2:AJ203)</f>
        <v>0</v>
      </c>
      <c r="AS203" s="312"/>
      <c r="AT203" s="312"/>
      <c r="AU203" s="312"/>
      <c r="AV203" s="312"/>
      <c r="AW203" s="312"/>
      <c r="AZ203">
        <v>0</v>
      </c>
      <c r="BA203">
        <v>3</v>
      </c>
    </row>
    <row r="204" spans="1:53" x14ac:dyDescent="0.25">
      <c r="A204">
        <v>103</v>
      </c>
      <c r="B204" t="s">
        <v>66</v>
      </c>
      <c r="C204" t="s">
        <v>869</v>
      </c>
      <c r="D204"/>
      <c r="E204">
        <v>1</v>
      </c>
      <c r="F204">
        <v>3</v>
      </c>
      <c r="G204">
        <v>3</v>
      </c>
      <c r="H204">
        <v>5</v>
      </c>
      <c r="I204">
        <v>1</v>
      </c>
      <c r="J204">
        <v>2</v>
      </c>
      <c r="K204">
        <v>2</v>
      </c>
      <c r="L204">
        <v>5</v>
      </c>
      <c r="M204" t="s">
        <v>870</v>
      </c>
      <c r="N204" s="42"/>
      <c r="O204" s="101">
        <f>IF(ISBLANK(C204),O203,IF(COUNTIF(C$2:C204,C204)&gt;1,O203,1+MAX(O203,0)))</f>
        <v>7</v>
      </c>
      <c r="P204" s="45">
        <f t="shared" si="66"/>
        <v>3</v>
      </c>
      <c r="Q204" s="33" t="str">
        <f t="shared" si="67"/>
        <v/>
      </c>
      <c r="R204" s="33">
        <f t="shared" si="68"/>
        <v>11</v>
      </c>
      <c r="S204" s="33" t="str">
        <f t="shared" si="69"/>
        <v>103_11</v>
      </c>
      <c r="T204" s="35" t="str">
        <f t="shared" si="70"/>
        <v>103PM</v>
      </c>
      <c r="U204" s="35" t="str">
        <f t="shared" si="71"/>
        <v>103PMEW</v>
      </c>
      <c r="V204" s="35" t="str">
        <f t="shared" si="87"/>
        <v>0G</v>
      </c>
      <c r="W204" s="35" t="str">
        <f t="shared" si="80"/>
        <v>103PM0G133</v>
      </c>
      <c r="X204" s="388">
        <f t="shared" si="81"/>
        <v>2</v>
      </c>
      <c r="Y204" s="388">
        <f t="shared" si="82"/>
        <v>5</v>
      </c>
      <c r="Z204" s="280" t="str">
        <f t="shared" si="72"/>
        <v/>
      </c>
      <c r="AA204" s="280" t="str">
        <f t="shared" si="73"/>
        <v/>
      </c>
      <c r="AB204" s="389" t="str">
        <f t="shared" si="83"/>
        <v/>
      </c>
      <c r="AC204" s="389" t="str">
        <f t="shared" si="84"/>
        <v/>
      </c>
      <c r="AD204" s="390" t="str">
        <f t="shared" si="74"/>
        <v/>
      </c>
      <c r="AE204" s="282">
        <f t="shared" si="75"/>
        <v>0</v>
      </c>
      <c r="AF204" s="359">
        <f t="shared" si="76"/>
        <v>1</v>
      </c>
      <c r="AG204" s="280">
        <f t="shared" si="77"/>
        <v>0</v>
      </c>
      <c r="AH204" s="280">
        <f t="shared" si="78"/>
        <v>0</v>
      </c>
      <c r="AI204" s="280">
        <f>IF(ISBLANK(T204),AI203,IF(COUNTIF(T$2:T204,T204)&gt;1,AI203,1+MAX(AI203,0)))</f>
        <v>5</v>
      </c>
      <c r="AL204" s="391" t="str">
        <f t="shared" si="85"/>
        <v/>
      </c>
      <c r="AM204" s="391" t="str">
        <f t="shared" si="86"/>
        <v/>
      </c>
      <c r="AO204" s="310" t="str">
        <f t="shared" si="79"/>
        <v/>
      </c>
      <c r="AP204" s="310">
        <f>SUM(AO$1:AO204)</f>
        <v>0</v>
      </c>
      <c r="AQ204" s="310">
        <f>SUM(AK$2:AK204)</f>
        <v>0</v>
      </c>
      <c r="AR204" s="310">
        <f>COUNTA(AJ$2:AJ204)</f>
        <v>0</v>
      </c>
      <c r="AS204" s="312"/>
      <c r="AT204" s="312"/>
      <c r="AU204" s="312"/>
      <c r="AV204" s="312"/>
      <c r="AW204" s="312"/>
      <c r="AZ204">
        <v>2</v>
      </c>
      <c r="BA204">
        <v>5</v>
      </c>
    </row>
    <row r="205" spans="1:53" x14ac:dyDescent="0.25">
      <c r="A205">
        <v>103</v>
      </c>
      <c r="B205" t="s">
        <v>66</v>
      </c>
      <c r="C205" t="s">
        <v>869</v>
      </c>
      <c r="D205"/>
      <c r="E205">
        <v>1</v>
      </c>
      <c r="F205">
        <v>3</v>
      </c>
      <c r="G205">
        <v>4</v>
      </c>
      <c r="H205">
        <v>1</v>
      </c>
      <c r="I205">
        <v>0</v>
      </c>
      <c r="J205">
        <v>0</v>
      </c>
      <c r="K205">
        <v>0</v>
      </c>
      <c r="L205">
        <v>1</v>
      </c>
      <c r="M205" t="s">
        <v>870</v>
      </c>
      <c r="N205" s="42"/>
      <c r="O205" s="101">
        <f>IF(ISBLANK(C205),O204,IF(COUNTIF(C$2:C205,C205)&gt;1,O204,1+MAX(O204,0)))</f>
        <v>7</v>
      </c>
      <c r="P205" s="45">
        <f t="shared" si="66"/>
        <v>3</v>
      </c>
      <c r="Q205" s="33" t="str">
        <f t="shared" si="67"/>
        <v/>
      </c>
      <c r="R205" s="33">
        <f t="shared" si="68"/>
        <v>11</v>
      </c>
      <c r="S205" s="33" t="str">
        <f t="shared" si="69"/>
        <v>103_11</v>
      </c>
      <c r="T205" s="35" t="str">
        <f t="shared" si="70"/>
        <v>103PM</v>
      </c>
      <c r="U205" s="35" t="str">
        <f t="shared" si="71"/>
        <v>103PMEW</v>
      </c>
      <c r="V205" s="35" t="str">
        <f t="shared" si="87"/>
        <v>0G</v>
      </c>
      <c r="W205" s="35" t="str">
        <f t="shared" si="80"/>
        <v>103PM0G134</v>
      </c>
      <c r="X205" s="388">
        <f t="shared" si="81"/>
        <v>0</v>
      </c>
      <c r="Y205" s="388">
        <f t="shared" si="82"/>
        <v>1</v>
      </c>
      <c r="Z205" s="280" t="str">
        <f t="shared" si="72"/>
        <v/>
      </c>
      <c r="AA205" s="280" t="str">
        <f t="shared" si="73"/>
        <v/>
      </c>
      <c r="AB205" s="389" t="str">
        <f t="shared" si="83"/>
        <v/>
      </c>
      <c r="AC205" s="389" t="str">
        <f t="shared" si="84"/>
        <v/>
      </c>
      <c r="AD205" s="390" t="str">
        <f t="shared" si="74"/>
        <v/>
      </c>
      <c r="AE205" s="282">
        <f t="shared" si="75"/>
        <v>0</v>
      </c>
      <c r="AF205" s="359">
        <f t="shared" si="76"/>
        <v>0</v>
      </c>
      <c r="AG205" s="280">
        <f t="shared" si="77"/>
        <v>0</v>
      </c>
      <c r="AH205" s="280">
        <f t="shared" si="78"/>
        <v>0</v>
      </c>
      <c r="AI205" s="280">
        <f>IF(ISBLANK(T205),AI204,IF(COUNTIF(T$2:T205,T205)&gt;1,AI204,1+MAX(AI204,0)))</f>
        <v>5</v>
      </c>
      <c r="AL205" s="391" t="str">
        <f t="shared" si="85"/>
        <v/>
      </c>
      <c r="AM205" s="391" t="str">
        <f t="shared" si="86"/>
        <v/>
      </c>
      <c r="AO205" s="310" t="str">
        <f t="shared" si="79"/>
        <v/>
      </c>
      <c r="AP205" s="310">
        <f>SUM(AO$1:AO205)</f>
        <v>0</v>
      </c>
      <c r="AQ205" s="310">
        <f>SUM(AK$2:AK205)</f>
        <v>0</v>
      </c>
      <c r="AR205" s="310">
        <f>COUNTA(AJ$2:AJ205)</f>
        <v>0</v>
      </c>
      <c r="AS205" s="312"/>
      <c r="AT205" s="312"/>
      <c r="AU205" s="312"/>
      <c r="AV205" s="312"/>
      <c r="AW205" s="312"/>
      <c r="AZ205">
        <v>0</v>
      </c>
      <c r="BA205">
        <v>1</v>
      </c>
    </row>
    <row r="206" spans="1:53" x14ac:dyDescent="0.25">
      <c r="A206">
        <v>103</v>
      </c>
      <c r="B206" t="s">
        <v>66</v>
      </c>
      <c r="C206" t="s">
        <v>869</v>
      </c>
      <c r="D206"/>
      <c r="E206">
        <v>1</v>
      </c>
      <c r="F206">
        <v>4</v>
      </c>
      <c r="G206">
        <v>1</v>
      </c>
      <c r="H206">
        <v>4</v>
      </c>
      <c r="I206">
        <v>0</v>
      </c>
      <c r="J206">
        <v>0</v>
      </c>
      <c r="K206">
        <v>2</v>
      </c>
      <c r="L206">
        <v>4</v>
      </c>
      <c r="M206" t="s">
        <v>870</v>
      </c>
      <c r="N206" s="42"/>
      <c r="O206" s="101">
        <f>IF(ISBLANK(C206),O205,IF(COUNTIF(C$2:C206,C206)&gt;1,O205,1+MAX(O205,0)))</f>
        <v>7</v>
      </c>
      <c r="P206" s="45">
        <f t="shared" si="66"/>
        <v>3</v>
      </c>
      <c r="Q206" s="33" t="str">
        <f t="shared" si="67"/>
        <v/>
      </c>
      <c r="R206" s="33">
        <f t="shared" si="68"/>
        <v>12</v>
      </c>
      <c r="S206" s="33" t="str">
        <f t="shared" si="69"/>
        <v>103_12</v>
      </c>
      <c r="T206" s="35" t="str">
        <f t="shared" si="70"/>
        <v>103PM</v>
      </c>
      <c r="U206" s="35" t="str">
        <f t="shared" si="71"/>
        <v>103PMNS</v>
      </c>
      <c r="V206" s="35" t="str">
        <f t="shared" si="87"/>
        <v>0G</v>
      </c>
      <c r="W206" s="35" t="str">
        <f t="shared" si="80"/>
        <v>103PM0G141</v>
      </c>
      <c r="X206" s="388">
        <f t="shared" si="81"/>
        <v>2</v>
      </c>
      <c r="Y206" s="388">
        <f t="shared" si="82"/>
        <v>4</v>
      </c>
      <c r="Z206" s="280" t="str">
        <f t="shared" si="72"/>
        <v/>
      </c>
      <c r="AA206" s="280" t="str">
        <f t="shared" si="73"/>
        <v/>
      </c>
      <c r="AB206" s="389" t="str">
        <f t="shared" si="83"/>
        <v/>
      </c>
      <c r="AC206" s="389" t="str">
        <f t="shared" si="84"/>
        <v/>
      </c>
      <c r="AD206" s="390" t="str">
        <f t="shared" si="74"/>
        <v/>
      </c>
      <c r="AE206" s="282">
        <f t="shared" si="75"/>
        <v>0</v>
      </c>
      <c r="AF206" s="359">
        <f t="shared" si="76"/>
        <v>1</v>
      </c>
      <c r="AG206" s="280">
        <f t="shared" si="77"/>
        <v>0</v>
      </c>
      <c r="AH206" s="280">
        <f t="shared" si="78"/>
        <v>0</v>
      </c>
      <c r="AI206" s="280">
        <f>IF(ISBLANK(T206),AI205,IF(COUNTIF(T$2:T206,T206)&gt;1,AI205,1+MAX(AI205,0)))</f>
        <v>5</v>
      </c>
      <c r="AL206" s="391" t="str">
        <f t="shared" si="85"/>
        <v/>
      </c>
      <c r="AM206" s="391" t="str">
        <f t="shared" si="86"/>
        <v/>
      </c>
      <c r="AO206" s="310" t="str">
        <f t="shared" si="79"/>
        <v/>
      </c>
      <c r="AP206" s="310">
        <f>SUM(AO$1:AO206)</f>
        <v>0</v>
      </c>
      <c r="AQ206" s="310">
        <f>SUM(AK$2:AK206)</f>
        <v>0</v>
      </c>
      <c r="AR206" s="310">
        <f>COUNTA(AJ$2:AJ206)</f>
        <v>0</v>
      </c>
      <c r="AS206" s="312"/>
      <c r="AT206" s="312"/>
      <c r="AU206" s="312"/>
      <c r="AV206" s="312"/>
      <c r="AW206" s="312"/>
      <c r="AZ206">
        <v>2</v>
      </c>
      <c r="BA206">
        <v>4</v>
      </c>
    </row>
    <row r="207" spans="1:53" x14ac:dyDescent="0.25">
      <c r="A207">
        <v>103</v>
      </c>
      <c r="B207" t="s">
        <v>66</v>
      </c>
      <c r="C207" t="s">
        <v>869</v>
      </c>
      <c r="D207"/>
      <c r="E207">
        <v>1</v>
      </c>
      <c r="F207">
        <v>4</v>
      </c>
      <c r="G207">
        <v>2</v>
      </c>
      <c r="H207">
        <v>3</v>
      </c>
      <c r="I207">
        <v>2</v>
      </c>
      <c r="J207">
        <v>0</v>
      </c>
      <c r="K207">
        <v>2</v>
      </c>
      <c r="L207">
        <v>3</v>
      </c>
      <c r="M207" t="s">
        <v>870</v>
      </c>
      <c r="N207" s="42"/>
      <c r="O207" s="101">
        <f>IF(ISBLANK(C207),O206,IF(COUNTIF(C$2:C207,C207)&gt;1,O206,1+MAX(O206,0)))</f>
        <v>7</v>
      </c>
      <c r="P207" s="45">
        <f t="shared" si="66"/>
        <v>3</v>
      </c>
      <c r="Q207" s="33" t="str">
        <f t="shared" si="67"/>
        <v/>
      </c>
      <c r="R207" s="33">
        <f t="shared" si="68"/>
        <v>12</v>
      </c>
      <c r="S207" s="33" t="str">
        <f t="shared" si="69"/>
        <v>103_12</v>
      </c>
      <c r="T207" s="35" t="str">
        <f t="shared" si="70"/>
        <v>103PM</v>
      </c>
      <c r="U207" s="35" t="str">
        <f t="shared" si="71"/>
        <v>103PMNS</v>
      </c>
      <c r="V207" s="35" t="str">
        <f t="shared" si="87"/>
        <v>0G</v>
      </c>
      <c r="W207" s="35" t="str">
        <f t="shared" si="80"/>
        <v>103PM0G142</v>
      </c>
      <c r="X207" s="388">
        <f t="shared" si="81"/>
        <v>2</v>
      </c>
      <c r="Y207" s="388">
        <f t="shared" si="82"/>
        <v>3</v>
      </c>
      <c r="Z207" s="280" t="str">
        <f t="shared" si="72"/>
        <v/>
      </c>
      <c r="AA207" s="280" t="str">
        <f t="shared" si="73"/>
        <v/>
      </c>
      <c r="AB207" s="389" t="str">
        <f t="shared" si="83"/>
        <v/>
      </c>
      <c r="AC207" s="389" t="str">
        <f t="shared" si="84"/>
        <v/>
      </c>
      <c r="AD207" s="390" t="str">
        <f t="shared" si="74"/>
        <v/>
      </c>
      <c r="AE207" s="282">
        <f t="shared" si="75"/>
        <v>0</v>
      </c>
      <c r="AF207" s="359">
        <f t="shared" si="76"/>
        <v>0</v>
      </c>
      <c r="AG207" s="280">
        <f t="shared" si="77"/>
        <v>0</v>
      </c>
      <c r="AH207" s="280">
        <f t="shared" si="78"/>
        <v>0</v>
      </c>
      <c r="AI207" s="280">
        <f>IF(ISBLANK(T207),AI206,IF(COUNTIF(T$2:T207,T207)&gt;1,AI206,1+MAX(AI206,0)))</f>
        <v>5</v>
      </c>
      <c r="AL207" s="391" t="str">
        <f t="shared" si="85"/>
        <v/>
      </c>
      <c r="AM207" s="391" t="str">
        <f t="shared" si="86"/>
        <v/>
      </c>
      <c r="AO207" s="310" t="str">
        <f t="shared" si="79"/>
        <v/>
      </c>
      <c r="AP207" s="310">
        <f>SUM(AO$1:AO207)</f>
        <v>0</v>
      </c>
      <c r="AQ207" s="310">
        <f>SUM(AK$2:AK207)</f>
        <v>0</v>
      </c>
      <c r="AR207" s="310">
        <f>COUNTA(AJ$2:AJ207)</f>
        <v>0</v>
      </c>
      <c r="AS207" s="312"/>
      <c r="AT207" s="312"/>
      <c r="AU207" s="312"/>
      <c r="AV207" s="312"/>
      <c r="AW207" s="312"/>
      <c r="AZ207">
        <v>2</v>
      </c>
      <c r="BA207">
        <v>3</v>
      </c>
    </row>
    <row r="208" spans="1:53" x14ac:dyDescent="0.25">
      <c r="A208">
        <v>103</v>
      </c>
      <c r="B208" t="s">
        <v>66</v>
      </c>
      <c r="C208" t="s">
        <v>869</v>
      </c>
      <c r="D208"/>
      <c r="E208">
        <v>1</v>
      </c>
      <c r="F208">
        <v>4</v>
      </c>
      <c r="G208">
        <v>3</v>
      </c>
      <c r="H208">
        <v>6</v>
      </c>
      <c r="I208">
        <v>0</v>
      </c>
      <c r="J208">
        <v>3</v>
      </c>
      <c r="K208">
        <v>1</v>
      </c>
      <c r="L208">
        <v>3</v>
      </c>
      <c r="M208" t="s">
        <v>870</v>
      </c>
      <c r="N208" s="42"/>
      <c r="O208" s="101">
        <f>IF(ISBLANK(C208),O207,IF(COUNTIF(C$2:C208,C208)&gt;1,O207,1+MAX(O207,0)))</f>
        <v>7</v>
      </c>
      <c r="P208" s="45">
        <f t="shared" si="66"/>
        <v>3</v>
      </c>
      <c r="Q208" s="33" t="str">
        <f t="shared" si="67"/>
        <v/>
      </c>
      <c r="R208" s="33">
        <f t="shared" si="68"/>
        <v>12</v>
      </c>
      <c r="S208" s="33" t="str">
        <f t="shared" si="69"/>
        <v>103_12</v>
      </c>
      <c r="T208" s="35" t="str">
        <f t="shared" si="70"/>
        <v>103PM</v>
      </c>
      <c r="U208" s="35" t="str">
        <f t="shared" si="71"/>
        <v>103PMEW</v>
      </c>
      <c r="V208" s="35" t="str">
        <f t="shared" si="87"/>
        <v>0G</v>
      </c>
      <c r="W208" s="35" t="str">
        <f t="shared" si="80"/>
        <v>103PM0G143</v>
      </c>
      <c r="X208" s="388">
        <f t="shared" si="81"/>
        <v>1</v>
      </c>
      <c r="Y208" s="388">
        <f t="shared" si="82"/>
        <v>3</v>
      </c>
      <c r="Z208" s="280" t="str">
        <f t="shared" si="72"/>
        <v/>
      </c>
      <c r="AA208" s="280" t="str">
        <f t="shared" si="73"/>
        <v/>
      </c>
      <c r="AB208" s="389" t="str">
        <f t="shared" si="83"/>
        <v/>
      </c>
      <c r="AC208" s="389" t="str">
        <f t="shared" si="84"/>
        <v/>
      </c>
      <c r="AD208" s="390" t="str">
        <f t="shared" si="74"/>
        <v/>
      </c>
      <c r="AE208" s="282">
        <f t="shared" si="75"/>
        <v>0</v>
      </c>
      <c r="AF208" s="359">
        <f t="shared" si="76"/>
        <v>1</v>
      </c>
      <c r="AG208" s="280">
        <f t="shared" si="77"/>
        <v>0</v>
      </c>
      <c r="AH208" s="280">
        <f t="shared" si="78"/>
        <v>0</v>
      </c>
      <c r="AI208" s="280">
        <f>IF(ISBLANK(T208),AI207,IF(COUNTIF(T$2:T208,T208)&gt;1,AI207,1+MAX(AI207,0)))</f>
        <v>5</v>
      </c>
      <c r="AL208" s="391" t="str">
        <f t="shared" si="85"/>
        <v/>
      </c>
      <c r="AM208" s="391" t="str">
        <f t="shared" si="86"/>
        <v/>
      </c>
      <c r="AO208" s="310" t="str">
        <f t="shared" si="79"/>
        <v/>
      </c>
      <c r="AP208" s="310">
        <f>SUM(AO$1:AO208)</f>
        <v>0</v>
      </c>
      <c r="AQ208" s="310">
        <f>SUM(AK$2:AK208)</f>
        <v>0</v>
      </c>
      <c r="AR208" s="310">
        <f>COUNTA(AJ$2:AJ208)</f>
        <v>0</v>
      </c>
      <c r="AS208" s="312"/>
      <c r="AT208" s="312"/>
      <c r="AU208" s="312"/>
      <c r="AV208" s="312"/>
      <c r="AW208" s="312"/>
      <c r="AZ208">
        <v>1</v>
      </c>
      <c r="BA208">
        <v>3</v>
      </c>
    </row>
    <row r="209" spans="1:53" x14ac:dyDescent="0.25">
      <c r="A209">
        <v>103</v>
      </c>
      <c r="B209" t="s">
        <v>66</v>
      </c>
      <c r="C209" t="s">
        <v>869</v>
      </c>
      <c r="D209"/>
      <c r="E209">
        <v>1</v>
      </c>
      <c r="F209">
        <v>4</v>
      </c>
      <c r="G209">
        <v>4</v>
      </c>
      <c r="H209">
        <v>0</v>
      </c>
      <c r="I209">
        <v>0</v>
      </c>
      <c r="J209">
        <v>0</v>
      </c>
      <c r="K209">
        <v>0</v>
      </c>
      <c r="L209">
        <v>0</v>
      </c>
      <c r="M209" t="s">
        <v>870</v>
      </c>
      <c r="N209" s="42"/>
      <c r="O209" s="101">
        <f>IF(ISBLANK(C209),O208,IF(COUNTIF(C$2:C209,C209)&gt;1,O208,1+MAX(O208,0)))</f>
        <v>7</v>
      </c>
      <c r="P209" s="45">
        <f t="shared" si="66"/>
        <v>3</v>
      </c>
      <c r="Q209" s="33" t="str">
        <f t="shared" si="67"/>
        <v/>
      </c>
      <c r="R209" s="33">
        <f t="shared" si="68"/>
        <v>12</v>
      </c>
      <c r="S209" s="33" t="str">
        <f t="shared" si="69"/>
        <v>103_12</v>
      </c>
      <c r="T209" s="35" t="str">
        <f t="shared" si="70"/>
        <v>103PM</v>
      </c>
      <c r="U209" s="35" t="str">
        <f t="shared" si="71"/>
        <v>103PMEW</v>
      </c>
      <c r="V209" s="35" t="str">
        <f t="shared" si="87"/>
        <v>0G</v>
      </c>
      <c r="W209" s="35" t="str">
        <f t="shared" si="80"/>
        <v>103PM0G144</v>
      </c>
      <c r="X209" s="388">
        <f t="shared" si="81"/>
        <v>0</v>
      </c>
      <c r="Y209" s="388">
        <f t="shared" si="82"/>
        <v>0</v>
      </c>
      <c r="Z209" s="280" t="str">
        <f t="shared" si="72"/>
        <v/>
      </c>
      <c r="AA209" s="280" t="str">
        <f t="shared" si="73"/>
        <v/>
      </c>
      <c r="AB209" s="389" t="str">
        <f t="shared" si="83"/>
        <v/>
      </c>
      <c r="AC209" s="389" t="str">
        <f t="shared" si="84"/>
        <v/>
      </c>
      <c r="AD209" s="390" t="str">
        <f t="shared" si="74"/>
        <v/>
      </c>
      <c r="AE209" s="282">
        <f t="shared" si="75"/>
        <v>0</v>
      </c>
      <c r="AF209" s="359">
        <f t="shared" si="76"/>
        <v>0</v>
      </c>
      <c r="AG209" s="280">
        <f t="shared" si="77"/>
        <v>0</v>
      </c>
      <c r="AH209" s="280">
        <f t="shared" si="78"/>
        <v>0</v>
      </c>
      <c r="AI209" s="280">
        <f>IF(ISBLANK(T209),AI208,IF(COUNTIF(T$2:T209,T209)&gt;1,AI208,1+MAX(AI208,0)))</f>
        <v>5</v>
      </c>
      <c r="AL209" s="391" t="str">
        <f t="shared" si="85"/>
        <v/>
      </c>
      <c r="AM209" s="391" t="str">
        <f t="shared" si="86"/>
        <v/>
      </c>
      <c r="AO209" s="310" t="str">
        <f t="shared" si="79"/>
        <v/>
      </c>
      <c r="AP209" s="310">
        <f>SUM(AO$1:AO209)</f>
        <v>0</v>
      </c>
      <c r="AQ209" s="310">
        <f>SUM(AK$2:AK209)</f>
        <v>0</v>
      </c>
      <c r="AR209" s="310">
        <f>COUNTA(AJ$2:AJ209)</f>
        <v>0</v>
      </c>
      <c r="AS209" s="312"/>
      <c r="AT209" s="312"/>
      <c r="AU209" s="312"/>
      <c r="AV209" s="312"/>
      <c r="AW209" s="312"/>
      <c r="AZ209">
        <v>0</v>
      </c>
      <c r="BA209">
        <v>0</v>
      </c>
    </row>
    <row r="210" spans="1:53" x14ac:dyDescent="0.25">
      <c r="A210">
        <v>103</v>
      </c>
      <c r="B210" t="s">
        <v>66</v>
      </c>
      <c r="C210" t="s">
        <v>869</v>
      </c>
      <c r="D210"/>
      <c r="E210">
        <v>2</v>
      </c>
      <c r="F210">
        <v>1</v>
      </c>
      <c r="G210">
        <v>1</v>
      </c>
      <c r="H210">
        <v>4</v>
      </c>
      <c r="I210">
        <v>1</v>
      </c>
      <c r="J210">
        <v>0</v>
      </c>
      <c r="K210">
        <v>0</v>
      </c>
      <c r="L210">
        <v>4</v>
      </c>
      <c r="M210" t="s">
        <v>871</v>
      </c>
      <c r="N210" s="42"/>
      <c r="O210" s="101">
        <f>IF(ISBLANK(C210),O209,IF(COUNTIF(C$2:C210,C210)&gt;1,O209,1+MAX(O209,0)))</f>
        <v>7</v>
      </c>
      <c r="P210" s="45">
        <f t="shared" si="66"/>
        <v>3</v>
      </c>
      <c r="Q210" s="33" t="str">
        <f t="shared" si="67"/>
        <v/>
      </c>
      <c r="R210" s="33">
        <f t="shared" si="68"/>
        <v>13</v>
      </c>
      <c r="S210" s="33" t="str">
        <f t="shared" si="69"/>
        <v>103_13</v>
      </c>
      <c r="T210" s="35" t="str">
        <f t="shared" si="70"/>
        <v>103PM</v>
      </c>
      <c r="U210" s="35" t="str">
        <f t="shared" si="71"/>
        <v>103PMNS</v>
      </c>
      <c r="V210" s="35" t="str">
        <f t="shared" si="87"/>
        <v>0G</v>
      </c>
      <c r="W210" s="35" t="str">
        <f t="shared" si="80"/>
        <v>103PM0G211</v>
      </c>
      <c r="X210" s="388">
        <f t="shared" si="81"/>
        <v>0</v>
      </c>
      <c r="Y210" s="388">
        <f t="shared" si="82"/>
        <v>4</v>
      </c>
      <c r="Z210" s="280" t="str">
        <f t="shared" si="72"/>
        <v/>
      </c>
      <c r="AA210" s="280" t="str">
        <f t="shared" si="73"/>
        <v/>
      </c>
      <c r="AB210" s="389" t="str">
        <f t="shared" si="83"/>
        <v/>
      </c>
      <c r="AC210" s="389" t="str">
        <f t="shared" si="84"/>
        <v/>
      </c>
      <c r="AD210" s="390" t="str">
        <f t="shared" si="74"/>
        <v/>
      </c>
      <c r="AE210" s="282">
        <f t="shared" si="75"/>
        <v>0</v>
      </c>
      <c r="AF210" s="359">
        <f t="shared" si="76"/>
        <v>1</v>
      </c>
      <c r="AG210" s="280">
        <f t="shared" si="77"/>
        <v>0</v>
      </c>
      <c r="AH210" s="280">
        <f t="shared" si="78"/>
        <v>0</v>
      </c>
      <c r="AI210" s="280">
        <f>IF(ISBLANK(T210),AI209,IF(COUNTIF(T$2:T210,T210)&gt;1,AI209,1+MAX(AI209,0)))</f>
        <v>5</v>
      </c>
      <c r="AL210" s="391" t="str">
        <f t="shared" si="85"/>
        <v/>
      </c>
      <c r="AM210" s="391" t="str">
        <f t="shared" si="86"/>
        <v/>
      </c>
      <c r="AO210" s="310" t="str">
        <f t="shared" si="79"/>
        <v/>
      </c>
      <c r="AP210" s="310">
        <f>SUM(AO$1:AO210)</f>
        <v>0</v>
      </c>
      <c r="AQ210" s="310">
        <f>SUM(AK$2:AK210)</f>
        <v>0</v>
      </c>
      <c r="AR210" s="310">
        <f>COUNTA(AJ$2:AJ210)</f>
        <v>0</v>
      </c>
      <c r="AS210" s="312"/>
      <c r="AT210" s="312"/>
      <c r="AU210" s="312"/>
      <c r="AV210" s="312"/>
      <c r="AW210" s="312"/>
      <c r="AZ210">
        <v>0</v>
      </c>
      <c r="BA210">
        <v>4</v>
      </c>
    </row>
    <row r="211" spans="1:53" x14ac:dyDescent="0.25">
      <c r="A211">
        <v>103</v>
      </c>
      <c r="B211" t="s">
        <v>66</v>
      </c>
      <c r="C211" t="s">
        <v>869</v>
      </c>
      <c r="D211"/>
      <c r="E211">
        <v>2</v>
      </c>
      <c r="F211">
        <v>1</v>
      </c>
      <c r="G211">
        <v>2</v>
      </c>
      <c r="H211">
        <v>6</v>
      </c>
      <c r="I211">
        <v>1</v>
      </c>
      <c r="J211">
        <v>2</v>
      </c>
      <c r="K211">
        <v>2</v>
      </c>
      <c r="L211">
        <v>6</v>
      </c>
      <c r="M211" t="s">
        <v>871</v>
      </c>
      <c r="N211" s="42"/>
      <c r="O211" s="101">
        <f>IF(ISBLANK(C211),O210,IF(COUNTIF(C$2:C211,C211)&gt;1,O210,1+MAX(O210,0)))</f>
        <v>7</v>
      </c>
      <c r="P211" s="45">
        <f t="shared" si="66"/>
        <v>3</v>
      </c>
      <c r="Q211" s="33" t="str">
        <f t="shared" si="67"/>
        <v/>
      </c>
      <c r="R211" s="33">
        <f t="shared" si="68"/>
        <v>13</v>
      </c>
      <c r="S211" s="33" t="str">
        <f t="shared" si="69"/>
        <v>103_13</v>
      </c>
      <c r="T211" s="35" t="str">
        <f t="shared" si="70"/>
        <v>103PM</v>
      </c>
      <c r="U211" s="35" t="str">
        <f t="shared" si="71"/>
        <v>103PMNS</v>
      </c>
      <c r="V211" s="35" t="str">
        <f t="shared" si="87"/>
        <v>0G</v>
      </c>
      <c r="W211" s="35" t="str">
        <f t="shared" si="80"/>
        <v>103PM0G212</v>
      </c>
      <c r="X211" s="388">
        <f t="shared" si="81"/>
        <v>2</v>
      </c>
      <c r="Y211" s="388">
        <f t="shared" si="82"/>
        <v>6</v>
      </c>
      <c r="Z211" s="280" t="str">
        <f t="shared" si="72"/>
        <v/>
      </c>
      <c r="AA211" s="280" t="str">
        <f t="shared" si="73"/>
        <v/>
      </c>
      <c r="AB211" s="389" t="str">
        <f t="shared" si="83"/>
        <v/>
      </c>
      <c r="AC211" s="389" t="str">
        <f t="shared" si="84"/>
        <v/>
      </c>
      <c r="AD211" s="390" t="str">
        <f t="shared" si="74"/>
        <v/>
      </c>
      <c r="AE211" s="282">
        <f t="shared" si="75"/>
        <v>0</v>
      </c>
      <c r="AF211" s="359">
        <f t="shared" si="76"/>
        <v>0</v>
      </c>
      <c r="AG211" s="280">
        <f t="shared" si="77"/>
        <v>0</v>
      </c>
      <c r="AH211" s="280">
        <f t="shared" si="78"/>
        <v>0</v>
      </c>
      <c r="AI211" s="280">
        <f>IF(ISBLANK(T211),AI210,IF(COUNTIF(T$2:T211,T211)&gt;1,AI210,1+MAX(AI210,0)))</f>
        <v>5</v>
      </c>
      <c r="AL211" s="391" t="str">
        <f t="shared" si="85"/>
        <v/>
      </c>
      <c r="AM211" s="391" t="str">
        <f t="shared" si="86"/>
        <v/>
      </c>
      <c r="AO211" s="310" t="str">
        <f t="shared" si="79"/>
        <v/>
      </c>
      <c r="AP211" s="310">
        <f>SUM(AO$1:AO211)</f>
        <v>0</v>
      </c>
      <c r="AQ211" s="310">
        <f>SUM(AK$2:AK211)</f>
        <v>0</v>
      </c>
      <c r="AR211" s="310">
        <f>COUNTA(AJ$2:AJ211)</f>
        <v>0</v>
      </c>
      <c r="AS211" s="312"/>
      <c r="AT211" s="312"/>
      <c r="AU211" s="312"/>
      <c r="AV211" s="312"/>
      <c r="AW211" s="312"/>
      <c r="AZ211">
        <v>2</v>
      </c>
      <c r="BA211">
        <v>6</v>
      </c>
    </row>
    <row r="212" spans="1:53" x14ac:dyDescent="0.25">
      <c r="A212">
        <v>103</v>
      </c>
      <c r="B212" t="s">
        <v>66</v>
      </c>
      <c r="C212" t="s">
        <v>869</v>
      </c>
      <c r="D212"/>
      <c r="E212">
        <v>2</v>
      </c>
      <c r="F212">
        <v>1</v>
      </c>
      <c r="G212">
        <v>3</v>
      </c>
      <c r="H212">
        <v>6</v>
      </c>
      <c r="I212">
        <v>3</v>
      </c>
      <c r="J212">
        <v>3</v>
      </c>
      <c r="K212">
        <v>1</v>
      </c>
      <c r="L212">
        <v>4</v>
      </c>
      <c r="M212" t="s">
        <v>871</v>
      </c>
      <c r="N212" s="42"/>
      <c r="O212" s="101">
        <f>IF(ISBLANK(C212),O211,IF(COUNTIF(C$2:C212,C212)&gt;1,O211,1+MAX(O211,0)))</f>
        <v>7</v>
      </c>
      <c r="P212" s="45">
        <f t="shared" si="66"/>
        <v>3</v>
      </c>
      <c r="Q212" s="33" t="str">
        <f t="shared" si="67"/>
        <v/>
      </c>
      <c r="R212" s="33">
        <f t="shared" si="68"/>
        <v>13</v>
      </c>
      <c r="S212" s="33" t="str">
        <f t="shared" si="69"/>
        <v>103_13</v>
      </c>
      <c r="T212" s="35" t="str">
        <f t="shared" si="70"/>
        <v>103PM</v>
      </c>
      <c r="U212" s="35" t="str">
        <f t="shared" si="71"/>
        <v>103PMEW</v>
      </c>
      <c r="V212" s="35" t="str">
        <f t="shared" si="87"/>
        <v>0G</v>
      </c>
      <c r="W212" s="35" t="str">
        <f t="shared" si="80"/>
        <v>103PM0G213</v>
      </c>
      <c r="X212" s="388">
        <f t="shared" si="81"/>
        <v>1</v>
      </c>
      <c r="Y212" s="388">
        <f t="shared" si="82"/>
        <v>4</v>
      </c>
      <c r="Z212" s="280" t="str">
        <f t="shared" si="72"/>
        <v/>
      </c>
      <c r="AA212" s="280" t="str">
        <f t="shared" si="73"/>
        <v/>
      </c>
      <c r="AB212" s="389" t="str">
        <f t="shared" si="83"/>
        <v/>
      </c>
      <c r="AC212" s="389" t="str">
        <f t="shared" si="84"/>
        <v/>
      </c>
      <c r="AD212" s="390" t="str">
        <f t="shared" si="74"/>
        <v/>
      </c>
      <c r="AE212" s="282">
        <f t="shared" si="75"/>
        <v>0</v>
      </c>
      <c r="AF212" s="359">
        <f t="shared" si="76"/>
        <v>1</v>
      </c>
      <c r="AG212" s="280">
        <f t="shared" si="77"/>
        <v>0</v>
      </c>
      <c r="AH212" s="280">
        <f t="shared" si="78"/>
        <v>0</v>
      </c>
      <c r="AI212" s="280">
        <f>IF(ISBLANK(T212),AI211,IF(COUNTIF(T$2:T212,T212)&gt;1,AI211,1+MAX(AI211,0)))</f>
        <v>5</v>
      </c>
      <c r="AL212" s="391" t="str">
        <f t="shared" si="85"/>
        <v/>
      </c>
      <c r="AM212" s="391" t="str">
        <f t="shared" si="86"/>
        <v/>
      </c>
      <c r="AO212" s="310" t="str">
        <f t="shared" si="79"/>
        <v/>
      </c>
      <c r="AP212" s="310">
        <f>SUM(AO$1:AO212)</f>
        <v>0</v>
      </c>
      <c r="AQ212" s="310">
        <f>SUM(AK$2:AK212)</f>
        <v>0</v>
      </c>
      <c r="AR212" s="310">
        <f>COUNTA(AJ$2:AJ212)</f>
        <v>0</v>
      </c>
      <c r="AS212" s="312"/>
      <c r="AT212" s="312"/>
      <c r="AU212" s="312"/>
      <c r="AV212" s="312"/>
      <c r="AW212" s="312"/>
      <c r="AZ212">
        <v>1</v>
      </c>
      <c r="BA212">
        <v>4</v>
      </c>
    </row>
    <row r="213" spans="1:53" x14ac:dyDescent="0.25">
      <c r="A213">
        <v>103</v>
      </c>
      <c r="B213" t="s">
        <v>66</v>
      </c>
      <c r="C213" t="s">
        <v>869</v>
      </c>
      <c r="D213"/>
      <c r="E213">
        <v>2</v>
      </c>
      <c r="F213">
        <v>1</v>
      </c>
      <c r="G213">
        <v>4</v>
      </c>
      <c r="H213">
        <v>1</v>
      </c>
      <c r="I213">
        <v>1</v>
      </c>
      <c r="J213">
        <v>0</v>
      </c>
      <c r="K213">
        <v>0</v>
      </c>
      <c r="L213">
        <v>1</v>
      </c>
      <c r="M213" t="s">
        <v>871</v>
      </c>
      <c r="N213" s="42"/>
      <c r="O213" s="101">
        <f>IF(ISBLANK(C213),O212,IF(COUNTIF(C$2:C213,C213)&gt;1,O212,1+MAX(O212,0)))</f>
        <v>7</v>
      </c>
      <c r="P213" s="45">
        <f t="shared" si="66"/>
        <v>3</v>
      </c>
      <c r="Q213" s="33" t="str">
        <f t="shared" si="67"/>
        <v/>
      </c>
      <c r="R213" s="33">
        <f t="shared" si="68"/>
        <v>13</v>
      </c>
      <c r="S213" s="33" t="str">
        <f t="shared" si="69"/>
        <v>103_13</v>
      </c>
      <c r="T213" s="35" t="str">
        <f t="shared" si="70"/>
        <v>103PM</v>
      </c>
      <c r="U213" s="35" t="str">
        <f t="shared" si="71"/>
        <v>103PMEW</v>
      </c>
      <c r="V213" s="35" t="str">
        <f t="shared" si="87"/>
        <v>0G</v>
      </c>
      <c r="W213" s="35" t="str">
        <f t="shared" si="80"/>
        <v>103PM0G214</v>
      </c>
      <c r="X213" s="388">
        <f t="shared" si="81"/>
        <v>0</v>
      </c>
      <c r="Y213" s="388">
        <f t="shared" si="82"/>
        <v>1</v>
      </c>
      <c r="Z213" s="280" t="str">
        <f t="shared" si="72"/>
        <v/>
      </c>
      <c r="AA213" s="280" t="str">
        <f t="shared" si="73"/>
        <v/>
      </c>
      <c r="AB213" s="389" t="str">
        <f t="shared" si="83"/>
        <v/>
      </c>
      <c r="AC213" s="389" t="str">
        <f t="shared" si="84"/>
        <v/>
      </c>
      <c r="AD213" s="390" t="str">
        <f t="shared" si="74"/>
        <v/>
      </c>
      <c r="AE213" s="282">
        <f t="shared" si="75"/>
        <v>0</v>
      </c>
      <c r="AF213" s="359">
        <f t="shared" si="76"/>
        <v>0</v>
      </c>
      <c r="AG213" s="280">
        <f t="shared" si="77"/>
        <v>0</v>
      </c>
      <c r="AH213" s="280">
        <f t="shared" si="78"/>
        <v>0</v>
      </c>
      <c r="AI213" s="280">
        <f>IF(ISBLANK(T213),AI212,IF(COUNTIF(T$2:T213,T213)&gt;1,AI212,1+MAX(AI212,0)))</f>
        <v>5</v>
      </c>
      <c r="AL213" s="391" t="str">
        <f t="shared" si="85"/>
        <v/>
      </c>
      <c r="AM213" s="391" t="str">
        <f t="shared" si="86"/>
        <v/>
      </c>
      <c r="AO213" s="310" t="str">
        <f t="shared" si="79"/>
        <v/>
      </c>
      <c r="AP213" s="310">
        <f>SUM(AO$1:AO213)</f>
        <v>0</v>
      </c>
      <c r="AQ213" s="310">
        <f>SUM(AK$2:AK213)</f>
        <v>0</v>
      </c>
      <c r="AR213" s="310">
        <f>COUNTA(AJ$2:AJ213)</f>
        <v>0</v>
      </c>
      <c r="AS213" s="312"/>
      <c r="AT213" s="312"/>
      <c r="AU213" s="312"/>
      <c r="AV213" s="312"/>
      <c r="AW213" s="312"/>
      <c r="AZ213">
        <v>0</v>
      </c>
      <c r="BA213">
        <v>1</v>
      </c>
    </row>
    <row r="214" spans="1:53" x14ac:dyDescent="0.25">
      <c r="A214">
        <v>103</v>
      </c>
      <c r="B214" t="s">
        <v>66</v>
      </c>
      <c r="C214" t="s">
        <v>869</v>
      </c>
      <c r="D214"/>
      <c r="E214">
        <v>2</v>
      </c>
      <c r="F214">
        <v>2</v>
      </c>
      <c r="G214">
        <v>1</v>
      </c>
      <c r="H214">
        <v>5</v>
      </c>
      <c r="I214">
        <v>1</v>
      </c>
      <c r="J214">
        <v>0</v>
      </c>
      <c r="K214">
        <v>1</v>
      </c>
      <c r="L214">
        <v>5</v>
      </c>
      <c r="M214" t="s">
        <v>871</v>
      </c>
      <c r="N214" s="42"/>
      <c r="O214" s="101">
        <f>IF(ISBLANK(C214),O213,IF(COUNTIF(C$2:C214,C214)&gt;1,O213,1+MAX(O213,0)))</f>
        <v>7</v>
      </c>
      <c r="P214" s="45">
        <f t="shared" si="66"/>
        <v>3</v>
      </c>
      <c r="Q214" s="33" t="str">
        <f t="shared" si="67"/>
        <v/>
      </c>
      <c r="R214" s="33">
        <f t="shared" si="68"/>
        <v>14</v>
      </c>
      <c r="S214" s="33" t="str">
        <f t="shared" si="69"/>
        <v>103_14</v>
      </c>
      <c r="T214" s="35" t="str">
        <f t="shared" si="70"/>
        <v>103PM</v>
      </c>
      <c r="U214" s="35" t="str">
        <f t="shared" si="71"/>
        <v>103PMNS</v>
      </c>
      <c r="V214" s="35" t="str">
        <f t="shared" si="87"/>
        <v>0G</v>
      </c>
      <c r="W214" s="35" t="str">
        <f t="shared" si="80"/>
        <v>103PM0G221</v>
      </c>
      <c r="X214" s="388">
        <f t="shared" si="81"/>
        <v>1</v>
      </c>
      <c r="Y214" s="388">
        <f t="shared" si="82"/>
        <v>5</v>
      </c>
      <c r="Z214" s="280" t="str">
        <f t="shared" si="72"/>
        <v/>
      </c>
      <c r="AA214" s="280" t="str">
        <f t="shared" si="73"/>
        <v/>
      </c>
      <c r="AB214" s="389" t="str">
        <f t="shared" si="83"/>
        <v/>
      </c>
      <c r="AC214" s="389" t="str">
        <f t="shared" si="84"/>
        <v/>
      </c>
      <c r="AD214" s="390" t="str">
        <f t="shared" si="74"/>
        <v/>
      </c>
      <c r="AE214" s="282">
        <f t="shared" si="75"/>
        <v>0</v>
      </c>
      <c r="AF214" s="359">
        <f t="shared" si="76"/>
        <v>1</v>
      </c>
      <c r="AG214" s="280">
        <f t="shared" si="77"/>
        <v>0</v>
      </c>
      <c r="AH214" s="280">
        <f t="shared" si="78"/>
        <v>0</v>
      </c>
      <c r="AI214" s="280">
        <f>IF(ISBLANK(T214),AI213,IF(COUNTIF(T$2:T214,T214)&gt;1,AI213,1+MAX(AI213,0)))</f>
        <v>5</v>
      </c>
      <c r="AL214" s="391" t="str">
        <f t="shared" si="85"/>
        <v/>
      </c>
      <c r="AM214" s="391" t="str">
        <f t="shared" si="86"/>
        <v/>
      </c>
      <c r="AO214" s="310" t="str">
        <f t="shared" si="79"/>
        <v/>
      </c>
      <c r="AP214" s="310">
        <f>SUM(AO$1:AO214)</f>
        <v>0</v>
      </c>
      <c r="AQ214" s="310">
        <f>SUM(AK$2:AK214)</f>
        <v>0</v>
      </c>
      <c r="AR214" s="310">
        <f>COUNTA(AJ$2:AJ214)</f>
        <v>0</v>
      </c>
      <c r="AS214" s="312"/>
      <c r="AT214" s="312"/>
      <c r="AU214" s="312"/>
      <c r="AV214" s="312"/>
      <c r="AW214" s="312"/>
      <c r="AZ214">
        <v>1</v>
      </c>
      <c r="BA214">
        <v>5</v>
      </c>
    </row>
    <row r="215" spans="1:53" x14ac:dyDescent="0.25">
      <c r="A215">
        <v>103</v>
      </c>
      <c r="B215" t="s">
        <v>66</v>
      </c>
      <c r="C215" t="s">
        <v>869</v>
      </c>
      <c r="D215"/>
      <c r="E215">
        <v>2</v>
      </c>
      <c r="F215">
        <v>2</v>
      </c>
      <c r="G215">
        <v>2</v>
      </c>
      <c r="H215">
        <v>2</v>
      </c>
      <c r="I215">
        <v>0</v>
      </c>
      <c r="J215">
        <v>0</v>
      </c>
      <c r="K215">
        <v>1</v>
      </c>
      <c r="L215">
        <v>2</v>
      </c>
      <c r="M215" t="s">
        <v>871</v>
      </c>
      <c r="N215" s="42"/>
      <c r="O215" s="101">
        <f>IF(ISBLANK(C215),O214,IF(COUNTIF(C$2:C215,C215)&gt;1,O214,1+MAX(O214,0)))</f>
        <v>7</v>
      </c>
      <c r="P215" s="45">
        <f t="shared" si="66"/>
        <v>3</v>
      </c>
      <c r="Q215" s="33" t="str">
        <f t="shared" si="67"/>
        <v/>
      </c>
      <c r="R215" s="33">
        <f t="shared" si="68"/>
        <v>14</v>
      </c>
      <c r="S215" s="33" t="str">
        <f t="shared" si="69"/>
        <v>103_14</v>
      </c>
      <c r="T215" s="35" t="str">
        <f t="shared" si="70"/>
        <v>103PM</v>
      </c>
      <c r="U215" s="35" t="str">
        <f t="shared" si="71"/>
        <v>103PMNS</v>
      </c>
      <c r="V215" s="35" t="str">
        <f t="shared" si="87"/>
        <v>0G</v>
      </c>
      <c r="W215" s="35" t="str">
        <f t="shared" si="80"/>
        <v>103PM0G222</v>
      </c>
      <c r="X215" s="388">
        <f t="shared" si="81"/>
        <v>1</v>
      </c>
      <c r="Y215" s="388">
        <f t="shared" si="82"/>
        <v>2</v>
      </c>
      <c r="Z215" s="280" t="str">
        <f t="shared" si="72"/>
        <v/>
      </c>
      <c r="AA215" s="280" t="str">
        <f t="shared" si="73"/>
        <v/>
      </c>
      <c r="AB215" s="389" t="str">
        <f t="shared" si="83"/>
        <v/>
      </c>
      <c r="AC215" s="389" t="str">
        <f t="shared" si="84"/>
        <v/>
      </c>
      <c r="AD215" s="390" t="str">
        <f t="shared" si="74"/>
        <v/>
      </c>
      <c r="AE215" s="282">
        <f t="shared" si="75"/>
        <v>0</v>
      </c>
      <c r="AF215" s="359">
        <f t="shared" si="76"/>
        <v>0</v>
      </c>
      <c r="AG215" s="280">
        <f t="shared" si="77"/>
        <v>0</v>
      </c>
      <c r="AH215" s="280">
        <f t="shared" si="78"/>
        <v>0</v>
      </c>
      <c r="AI215" s="280">
        <f>IF(ISBLANK(T215),AI214,IF(COUNTIF(T$2:T215,T215)&gt;1,AI214,1+MAX(AI214,0)))</f>
        <v>5</v>
      </c>
      <c r="AL215" s="391" t="str">
        <f t="shared" si="85"/>
        <v/>
      </c>
      <c r="AM215" s="391" t="str">
        <f t="shared" si="86"/>
        <v/>
      </c>
      <c r="AO215" s="310" t="str">
        <f t="shared" si="79"/>
        <v/>
      </c>
      <c r="AP215" s="310">
        <f>SUM(AO$1:AO215)</f>
        <v>0</v>
      </c>
      <c r="AQ215" s="310">
        <f>SUM(AK$2:AK215)</f>
        <v>0</v>
      </c>
      <c r="AR215" s="310">
        <f>COUNTA(AJ$2:AJ215)</f>
        <v>0</v>
      </c>
      <c r="AS215" s="312"/>
      <c r="AT215" s="312"/>
      <c r="AU215" s="312"/>
      <c r="AV215" s="312"/>
      <c r="AW215" s="312"/>
      <c r="AZ215">
        <v>1</v>
      </c>
      <c r="BA215">
        <v>2</v>
      </c>
    </row>
    <row r="216" spans="1:53" s="42" customFormat="1" x14ac:dyDescent="0.25">
      <c r="A216">
        <v>103</v>
      </c>
      <c r="B216" t="s">
        <v>66</v>
      </c>
      <c r="C216" t="s">
        <v>869</v>
      </c>
      <c r="D216"/>
      <c r="E216">
        <v>2</v>
      </c>
      <c r="F216">
        <v>2</v>
      </c>
      <c r="G216">
        <v>3</v>
      </c>
      <c r="H216">
        <v>6</v>
      </c>
      <c r="I216">
        <v>1</v>
      </c>
      <c r="J216">
        <v>3</v>
      </c>
      <c r="K216">
        <v>0</v>
      </c>
      <c r="L216">
        <v>4</v>
      </c>
      <c r="M216" t="s">
        <v>871</v>
      </c>
      <c r="O216" s="101">
        <f>IF(ISBLANK(C216),O215,IF(COUNTIF(C$2:C216,C216)&gt;1,O215,1+MAX(O215,0)))</f>
        <v>7</v>
      </c>
      <c r="P216" s="45">
        <f t="shared" si="66"/>
        <v>3</v>
      </c>
      <c r="Q216" s="33" t="str">
        <f t="shared" si="67"/>
        <v/>
      </c>
      <c r="R216" s="33">
        <f t="shared" si="68"/>
        <v>14</v>
      </c>
      <c r="S216" s="33" t="str">
        <f t="shared" si="69"/>
        <v>103_14</v>
      </c>
      <c r="T216" s="35" t="str">
        <f t="shared" si="70"/>
        <v>103PM</v>
      </c>
      <c r="U216" s="35" t="str">
        <f t="shared" si="71"/>
        <v>103PMEW</v>
      </c>
      <c r="V216" s="35" t="str">
        <f t="shared" si="87"/>
        <v>0G</v>
      </c>
      <c r="W216" s="35" t="str">
        <f t="shared" si="80"/>
        <v>103PM0G223</v>
      </c>
      <c r="X216" s="388">
        <f t="shared" si="81"/>
        <v>0</v>
      </c>
      <c r="Y216" s="388">
        <f t="shared" si="82"/>
        <v>4</v>
      </c>
      <c r="Z216" s="280" t="str">
        <f t="shared" si="72"/>
        <v/>
      </c>
      <c r="AA216" s="280" t="str">
        <f t="shared" si="73"/>
        <v/>
      </c>
      <c r="AB216" s="389" t="str">
        <f t="shared" si="83"/>
        <v/>
      </c>
      <c r="AC216" s="389" t="str">
        <f t="shared" si="84"/>
        <v/>
      </c>
      <c r="AD216" s="390" t="str">
        <f t="shared" si="74"/>
        <v/>
      </c>
      <c r="AE216" s="282">
        <f t="shared" si="75"/>
        <v>0</v>
      </c>
      <c r="AF216" s="359">
        <f t="shared" si="76"/>
        <v>1</v>
      </c>
      <c r="AG216" s="280">
        <f t="shared" si="77"/>
        <v>0</v>
      </c>
      <c r="AH216" s="280">
        <f t="shared" si="78"/>
        <v>0</v>
      </c>
      <c r="AI216" s="280">
        <f>IF(ISBLANK(T216),AI215,IF(COUNTIF(T$2:T216,T216)&gt;1,AI215,1+MAX(AI215,0)))</f>
        <v>5</v>
      </c>
      <c r="AL216" s="391" t="str">
        <f t="shared" si="85"/>
        <v/>
      </c>
      <c r="AM216" s="391" t="str">
        <f t="shared" si="86"/>
        <v/>
      </c>
      <c r="AO216" s="310" t="str">
        <f t="shared" si="79"/>
        <v/>
      </c>
      <c r="AP216" s="310">
        <f>SUM(AO$1:AO216)</f>
        <v>0</v>
      </c>
      <c r="AQ216" s="310">
        <f>SUM(AK$2:AK216)</f>
        <v>0</v>
      </c>
      <c r="AR216" s="310">
        <f>COUNTA(AJ$2:AJ216)</f>
        <v>0</v>
      </c>
      <c r="AS216" s="312"/>
      <c r="AT216" s="312"/>
      <c r="AU216" s="312"/>
      <c r="AV216" s="312"/>
      <c r="AW216" s="312"/>
      <c r="AZ216" s="42">
        <v>0</v>
      </c>
      <c r="BA216" s="42">
        <v>4</v>
      </c>
    </row>
    <row r="217" spans="1:53" x14ac:dyDescent="0.25">
      <c r="A217">
        <v>103</v>
      </c>
      <c r="B217" t="s">
        <v>66</v>
      </c>
      <c r="C217" t="s">
        <v>869</v>
      </c>
      <c r="D217"/>
      <c r="E217">
        <v>2</v>
      </c>
      <c r="F217">
        <v>2</v>
      </c>
      <c r="G217">
        <v>4</v>
      </c>
      <c r="H217">
        <v>1</v>
      </c>
      <c r="I217">
        <v>0</v>
      </c>
      <c r="J217">
        <v>1</v>
      </c>
      <c r="K217">
        <v>0</v>
      </c>
      <c r="L217">
        <v>0</v>
      </c>
      <c r="M217" t="s">
        <v>871</v>
      </c>
      <c r="N217" s="42"/>
      <c r="O217" s="101">
        <f>IF(ISBLANK(C217),O216,IF(COUNTIF(C$2:C217,C217)&gt;1,O216,1+MAX(O216,0)))</f>
        <v>7</v>
      </c>
      <c r="P217" s="45">
        <f t="shared" si="66"/>
        <v>3</v>
      </c>
      <c r="Q217" s="33" t="str">
        <f t="shared" si="67"/>
        <v/>
      </c>
      <c r="R217" s="33">
        <f t="shared" si="68"/>
        <v>14</v>
      </c>
      <c r="S217" s="33" t="str">
        <f t="shared" si="69"/>
        <v>103_14</v>
      </c>
      <c r="T217" s="35" t="str">
        <f t="shared" si="70"/>
        <v>103PM</v>
      </c>
      <c r="U217" s="35" t="str">
        <f t="shared" si="71"/>
        <v>103PMEW</v>
      </c>
      <c r="V217" s="35" t="str">
        <f t="shared" si="87"/>
        <v>0G</v>
      </c>
      <c r="W217" s="35" t="str">
        <f t="shared" si="80"/>
        <v>103PM0G224</v>
      </c>
      <c r="X217" s="388">
        <f t="shared" si="81"/>
        <v>0</v>
      </c>
      <c r="Y217" s="388">
        <f t="shared" si="82"/>
        <v>0</v>
      </c>
      <c r="Z217" s="280" t="str">
        <f t="shared" si="72"/>
        <v/>
      </c>
      <c r="AA217" s="280" t="str">
        <f t="shared" si="73"/>
        <v/>
      </c>
      <c r="AB217" s="389" t="str">
        <f t="shared" si="83"/>
        <v/>
      </c>
      <c r="AC217" s="389" t="str">
        <f t="shared" si="84"/>
        <v/>
      </c>
      <c r="AD217" s="390" t="str">
        <f t="shared" si="74"/>
        <v/>
      </c>
      <c r="AE217" s="282">
        <f t="shared" si="75"/>
        <v>0</v>
      </c>
      <c r="AF217" s="359">
        <f t="shared" si="76"/>
        <v>0</v>
      </c>
      <c r="AG217" s="280">
        <f t="shared" si="77"/>
        <v>0</v>
      </c>
      <c r="AH217" s="280">
        <f t="shared" si="78"/>
        <v>0</v>
      </c>
      <c r="AI217" s="280">
        <f>IF(ISBLANK(T217),AI216,IF(COUNTIF(T$2:T217,T217)&gt;1,AI216,1+MAX(AI216,0)))</f>
        <v>5</v>
      </c>
      <c r="AL217" s="391" t="str">
        <f t="shared" si="85"/>
        <v/>
      </c>
      <c r="AM217" s="391" t="str">
        <f t="shared" si="86"/>
        <v/>
      </c>
      <c r="AO217" s="310" t="str">
        <f t="shared" si="79"/>
        <v/>
      </c>
      <c r="AP217" s="310">
        <f>SUM(AO$1:AO217)</f>
        <v>0</v>
      </c>
      <c r="AQ217" s="310">
        <f>SUM(AK$2:AK217)</f>
        <v>0</v>
      </c>
      <c r="AR217" s="310">
        <f>COUNTA(AJ$2:AJ217)</f>
        <v>0</v>
      </c>
      <c r="AS217" s="312"/>
      <c r="AT217" s="312"/>
      <c r="AU217" s="312"/>
      <c r="AV217" s="312"/>
      <c r="AW217" s="312"/>
      <c r="AZ217">
        <v>0</v>
      </c>
      <c r="BA217">
        <v>0</v>
      </c>
    </row>
    <row r="218" spans="1:53" x14ac:dyDescent="0.25">
      <c r="A218">
        <v>103</v>
      </c>
      <c r="B218" t="s">
        <v>66</v>
      </c>
      <c r="C218" t="s">
        <v>869</v>
      </c>
      <c r="D218"/>
      <c r="E218">
        <v>2</v>
      </c>
      <c r="F218">
        <v>3</v>
      </c>
      <c r="G218">
        <v>1</v>
      </c>
      <c r="H218">
        <v>2</v>
      </c>
      <c r="I218">
        <v>1</v>
      </c>
      <c r="J218">
        <v>0</v>
      </c>
      <c r="K218">
        <v>2</v>
      </c>
      <c r="L218">
        <v>2</v>
      </c>
      <c r="M218" t="s">
        <v>871</v>
      </c>
      <c r="N218" s="42"/>
      <c r="O218" s="101">
        <f>IF(ISBLANK(C218),O217,IF(COUNTIF(C$2:C218,C218)&gt;1,O217,1+MAX(O217,0)))</f>
        <v>7</v>
      </c>
      <c r="P218" s="45">
        <f t="shared" si="66"/>
        <v>3</v>
      </c>
      <c r="Q218" s="33" t="str">
        <f t="shared" si="67"/>
        <v/>
      </c>
      <c r="R218" s="33">
        <f t="shared" si="68"/>
        <v>15</v>
      </c>
      <c r="S218" s="33" t="str">
        <f t="shared" si="69"/>
        <v>103_15</v>
      </c>
      <c r="T218" s="35" t="str">
        <f t="shared" si="70"/>
        <v>103PM</v>
      </c>
      <c r="U218" s="35" t="str">
        <f t="shared" si="71"/>
        <v>103PMNS</v>
      </c>
      <c r="V218" s="35" t="str">
        <f t="shared" si="87"/>
        <v>0G</v>
      </c>
      <c r="W218" s="35" t="str">
        <f t="shared" si="80"/>
        <v>103PM0G231</v>
      </c>
      <c r="X218" s="388">
        <f t="shared" si="81"/>
        <v>2</v>
      </c>
      <c r="Y218" s="388">
        <f t="shared" si="82"/>
        <v>2</v>
      </c>
      <c r="Z218" s="280" t="str">
        <f t="shared" si="72"/>
        <v/>
      </c>
      <c r="AA218" s="280" t="str">
        <f t="shared" si="73"/>
        <v/>
      </c>
      <c r="AB218" s="389" t="str">
        <f t="shared" si="83"/>
        <v/>
      </c>
      <c r="AC218" s="389" t="str">
        <f t="shared" si="84"/>
        <v/>
      </c>
      <c r="AD218" s="390" t="str">
        <f t="shared" si="74"/>
        <v/>
      </c>
      <c r="AE218" s="282">
        <f t="shared" si="75"/>
        <v>0</v>
      </c>
      <c r="AF218" s="359">
        <f t="shared" si="76"/>
        <v>1</v>
      </c>
      <c r="AG218" s="280">
        <f t="shared" si="77"/>
        <v>0</v>
      </c>
      <c r="AH218" s="280">
        <f t="shared" si="78"/>
        <v>0</v>
      </c>
      <c r="AI218" s="280">
        <f>IF(ISBLANK(T218),AI217,IF(COUNTIF(T$2:T218,T218)&gt;1,AI217,1+MAX(AI217,0)))</f>
        <v>5</v>
      </c>
      <c r="AL218" s="391" t="str">
        <f t="shared" si="85"/>
        <v/>
      </c>
      <c r="AM218" s="391" t="str">
        <f t="shared" si="86"/>
        <v/>
      </c>
      <c r="AO218" s="310" t="str">
        <f t="shared" si="79"/>
        <v/>
      </c>
      <c r="AP218" s="310">
        <f>SUM(AO$1:AO218)</f>
        <v>0</v>
      </c>
      <c r="AQ218" s="310">
        <f>SUM(AK$2:AK218)</f>
        <v>0</v>
      </c>
      <c r="AR218" s="310">
        <f>COUNTA(AJ$2:AJ218)</f>
        <v>0</v>
      </c>
      <c r="AS218" s="312"/>
      <c r="AT218" s="312"/>
      <c r="AU218" s="312"/>
      <c r="AV218" s="312"/>
      <c r="AW218" s="312"/>
      <c r="AZ218">
        <v>2</v>
      </c>
      <c r="BA218">
        <v>2</v>
      </c>
    </row>
    <row r="219" spans="1:53" x14ac:dyDescent="0.25">
      <c r="A219">
        <v>103</v>
      </c>
      <c r="B219" t="s">
        <v>66</v>
      </c>
      <c r="C219" t="s">
        <v>869</v>
      </c>
      <c r="D219"/>
      <c r="E219">
        <v>2</v>
      </c>
      <c r="F219">
        <v>3</v>
      </c>
      <c r="G219">
        <v>2</v>
      </c>
      <c r="H219">
        <v>0</v>
      </c>
      <c r="I219">
        <v>0</v>
      </c>
      <c r="J219">
        <v>0</v>
      </c>
      <c r="K219">
        <v>0</v>
      </c>
      <c r="L219">
        <v>0</v>
      </c>
      <c r="M219" t="s">
        <v>871</v>
      </c>
      <c r="N219" s="42"/>
      <c r="O219" s="101">
        <f>IF(ISBLANK(C219),O218,IF(COUNTIF(C$2:C219,C219)&gt;1,O218,1+MAX(O218,0)))</f>
        <v>7</v>
      </c>
      <c r="P219" s="45">
        <f t="shared" si="66"/>
        <v>3</v>
      </c>
      <c r="Q219" s="33" t="str">
        <f t="shared" si="67"/>
        <v/>
      </c>
      <c r="R219" s="33">
        <f t="shared" si="68"/>
        <v>15</v>
      </c>
      <c r="S219" s="33" t="str">
        <f t="shared" si="69"/>
        <v>103_15</v>
      </c>
      <c r="T219" s="35" t="str">
        <f t="shared" si="70"/>
        <v>103PM</v>
      </c>
      <c r="U219" s="35" t="str">
        <f t="shared" si="71"/>
        <v>103PMNS</v>
      </c>
      <c r="V219" s="35" t="str">
        <f t="shared" si="87"/>
        <v>0G</v>
      </c>
      <c r="W219" s="35" t="str">
        <f t="shared" si="80"/>
        <v>103PM0G232</v>
      </c>
      <c r="X219" s="388">
        <f t="shared" si="81"/>
        <v>0</v>
      </c>
      <c r="Y219" s="388">
        <f t="shared" si="82"/>
        <v>0</v>
      </c>
      <c r="Z219" s="280" t="str">
        <f t="shared" si="72"/>
        <v/>
      </c>
      <c r="AA219" s="280" t="str">
        <f t="shared" si="73"/>
        <v/>
      </c>
      <c r="AB219" s="389" t="str">
        <f t="shared" si="83"/>
        <v/>
      </c>
      <c r="AC219" s="389" t="str">
        <f t="shared" si="84"/>
        <v/>
      </c>
      <c r="AD219" s="390" t="str">
        <f t="shared" si="74"/>
        <v/>
      </c>
      <c r="AE219" s="282">
        <f t="shared" si="75"/>
        <v>0</v>
      </c>
      <c r="AF219" s="359">
        <f t="shared" si="76"/>
        <v>0</v>
      </c>
      <c r="AG219" s="280">
        <f t="shared" si="77"/>
        <v>0</v>
      </c>
      <c r="AH219" s="280">
        <f t="shared" si="78"/>
        <v>0</v>
      </c>
      <c r="AI219" s="280">
        <f>IF(ISBLANK(T219),AI218,IF(COUNTIF(T$2:T219,T219)&gt;1,AI218,1+MAX(AI218,0)))</f>
        <v>5</v>
      </c>
      <c r="AL219" s="391" t="str">
        <f t="shared" si="85"/>
        <v/>
      </c>
      <c r="AM219" s="391" t="str">
        <f t="shared" si="86"/>
        <v/>
      </c>
      <c r="AO219" s="310" t="str">
        <f t="shared" si="79"/>
        <v/>
      </c>
      <c r="AP219" s="310">
        <f>SUM(AO$1:AO219)</f>
        <v>0</v>
      </c>
      <c r="AQ219" s="310">
        <f>SUM(AK$2:AK219)</f>
        <v>0</v>
      </c>
      <c r="AR219" s="310">
        <f>COUNTA(AJ$2:AJ219)</f>
        <v>0</v>
      </c>
      <c r="AS219" s="312"/>
      <c r="AT219" s="312"/>
      <c r="AU219" s="312"/>
      <c r="AV219" s="312"/>
      <c r="AW219" s="312"/>
      <c r="AZ219">
        <v>0</v>
      </c>
      <c r="BA219">
        <v>0</v>
      </c>
    </row>
    <row r="220" spans="1:53" x14ac:dyDescent="0.25">
      <c r="A220">
        <v>103</v>
      </c>
      <c r="B220" t="s">
        <v>66</v>
      </c>
      <c r="C220" t="s">
        <v>869</v>
      </c>
      <c r="D220"/>
      <c r="E220">
        <v>2</v>
      </c>
      <c r="F220">
        <v>3</v>
      </c>
      <c r="G220">
        <v>3</v>
      </c>
      <c r="H220">
        <v>2</v>
      </c>
      <c r="I220">
        <v>0</v>
      </c>
      <c r="J220">
        <v>2</v>
      </c>
      <c r="K220">
        <v>1</v>
      </c>
      <c r="L220">
        <v>2</v>
      </c>
      <c r="M220" t="s">
        <v>871</v>
      </c>
      <c r="N220" s="42"/>
      <c r="O220" s="101">
        <f>IF(ISBLANK(C220),O219,IF(COUNTIF(C$2:C220,C220)&gt;1,O219,1+MAX(O219,0)))</f>
        <v>7</v>
      </c>
      <c r="P220" s="45">
        <f t="shared" si="66"/>
        <v>3</v>
      </c>
      <c r="Q220" s="33" t="str">
        <f t="shared" si="67"/>
        <v/>
      </c>
      <c r="R220" s="33">
        <f t="shared" si="68"/>
        <v>15</v>
      </c>
      <c r="S220" s="33" t="str">
        <f t="shared" si="69"/>
        <v>103_15</v>
      </c>
      <c r="T220" s="35" t="str">
        <f t="shared" si="70"/>
        <v>103PM</v>
      </c>
      <c r="U220" s="35" t="str">
        <f t="shared" si="71"/>
        <v>103PMEW</v>
      </c>
      <c r="V220" s="35" t="str">
        <f t="shared" si="87"/>
        <v>0G</v>
      </c>
      <c r="W220" s="35" t="str">
        <f t="shared" si="80"/>
        <v>103PM0G233</v>
      </c>
      <c r="X220" s="388">
        <f t="shared" si="81"/>
        <v>1</v>
      </c>
      <c r="Y220" s="388">
        <f t="shared" si="82"/>
        <v>2</v>
      </c>
      <c r="Z220" s="280" t="str">
        <f t="shared" si="72"/>
        <v/>
      </c>
      <c r="AA220" s="280" t="str">
        <f t="shared" si="73"/>
        <v/>
      </c>
      <c r="AB220" s="389" t="str">
        <f t="shared" si="83"/>
        <v/>
      </c>
      <c r="AC220" s="389" t="str">
        <f t="shared" si="84"/>
        <v/>
      </c>
      <c r="AD220" s="390" t="str">
        <f t="shared" si="74"/>
        <v/>
      </c>
      <c r="AE220" s="282">
        <f t="shared" si="75"/>
        <v>0</v>
      </c>
      <c r="AF220" s="359">
        <f t="shared" si="76"/>
        <v>1</v>
      </c>
      <c r="AG220" s="280">
        <f t="shared" si="77"/>
        <v>0</v>
      </c>
      <c r="AH220" s="280">
        <f t="shared" si="78"/>
        <v>0</v>
      </c>
      <c r="AI220" s="280">
        <f>IF(ISBLANK(T220),AI219,IF(COUNTIF(T$2:T220,T220)&gt;1,AI219,1+MAX(AI219,0)))</f>
        <v>5</v>
      </c>
      <c r="AL220" s="391" t="str">
        <f t="shared" si="85"/>
        <v/>
      </c>
      <c r="AM220" s="391" t="str">
        <f t="shared" si="86"/>
        <v/>
      </c>
      <c r="AO220" s="310" t="str">
        <f t="shared" si="79"/>
        <v/>
      </c>
      <c r="AP220" s="310">
        <f>SUM(AO$1:AO220)</f>
        <v>0</v>
      </c>
      <c r="AQ220" s="310">
        <f>SUM(AK$2:AK220)</f>
        <v>0</v>
      </c>
      <c r="AR220" s="310">
        <f>COUNTA(AJ$2:AJ220)</f>
        <v>0</v>
      </c>
      <c r="AS220" s="312"/>
      <c r="AT220" s="312"/>
      <c r="AU220" s="312"/>
      <c r="AV220" s="312"/>
      <c r="AW220" s="312"/>
      <c r="AZ220">
        <v>1</v>
      </c>
      <c r="BA220">
        <v>2</v>
      </c>
    </row>
    <row r="221" spans="1:53" x14ac:dyDescent="0.25">
      <c r="A221">
        <v>103</v>
      </c>
      <c r="B221" t="s">
        <v>66</v>
      </c>
      <c r="C221" t="s">
        <v>869</v>
      </c>
      <c r="D221"/>
      <c r="E221">
        <v>2</v>
      </c>
      <c r="F221">
        <v>3</v>
      </c>
      <c r="G221">
        <v>4</v>
      </c>
      <c r="H221">
        <v>0</v>
      </c>
      <c r="I221">
        <v>0</v>
      </c>
      <c r="J221">
        <v>0</v>
      </c>
      <c r="K221">
        <v>0</v>
      </c>
      <c r="L221">
        <v>0</v>
      </c>
      <c r="M221" t="s">
        <v>871</v>
      </c>
      <c r="N221" s="42"/>
      <c r="O221" s="101">
        <f>IF(ISBLANK(C221),O220,IF(COUNTIF(C$2:C221,C221)&gt;1,O220,1+MAX(O220,0)))</f>
        <v>7</v>
      </c>
      <c r="P221" s="45">
        <f t="shared" si="66"/>
        <v>3</v>
      </c>
      <c r="Q221" s="33" t="str">
        <f t="shared" si="67"/>
        <v/>
      </c>
      <c r="R221" s="33">
        <f t="shared" si="68"/>
        <v>15</v>
      </c>
      <c r="S221" s="33" t="str">
        <f t="shared" si="69"/>
        <v>103_15</v>
      </c>
      <c r="T221" s="35" t="str">
        <f t="shared" si="70"/>
        <v>103PM</v>
      </c>
      <c r="U221" s="35" t="str">
        <f t="shared" si="71"/>
        <v>103PMEW</v>
      </c>
      <c r="V221" s="35" t="str">
        <f t="shared" si="87"/>
        <v>0G</v>
      </c>
      <c r="W221" s="35" t="str">
        <f t="shared" si="80"/>
        <v>103PM0G234</v>
      </c>
      <c r="X221" s="388">
        <f t="shared" si="81"/>
        <v>0</v>
      </c>
      <c r="Y221" s="388">
        <f t="shared" si="82"/>
        <v>0</v>
      </c>
      <c r="Z221" s="280" t="str">
        <f t="shared" si="72"/>
        <v/>
      </c>
      <c r="AA221" s="280" t="str">
        <f t="shared" si="73"/>
        <v/>
      </c>
      <c r="AB221" s="389" t="str">
        <f t="shared" si="83"/>
        <v/>
      </c>
      <c r="AC221" s="389" t="str">
        <f t="shared" si="84"/>
        <v/>
      </c>
      <c r="AD221" s="390" t="str">
        <f t="shared" si="74"/>
        <v/>
      </c>
      <c r="AE221" s="282">
        <f t="shared" si="75"/>
        <v>0</v>
      </c>
      <c r="AF221" s="359">
        <f t="shared" si="76"/>
        <v>0</v>
      </c>
      <c r="AG221" s="280">
        <f t="shared" si="77"/>
        <v>0</v>
      </c>
      <c r="AH221" s="280">
        <f t="shared" si="78"/>
        <v>0</v>
      </c>
      <c r="AI221" s="280">
        <f>IF(ISBLANK(T221),AI220,IF(COUNTIF(T$2:T221,T221)&gt;1,AI220,1+MAX(AI220,0)))</f>
        <v>5</v>
      </c>
      <c r="AL221" s="391" t="str">
        <f t="shared" si="85"/>
        <v/>
      </c>
      <c r="AM221" s="391" t="str">
        <f t="shared" si="86"/>
        <v/>
      </c>
      <c r="AO221" s="310" t="str">
        <f t="shared" si="79"/>
        <v/>
      </c>
      <c r="AP221" s="310">
        <f>SUM(AO$1:AO221)</f>
        <v>0</v>
      </c>
      <c r="AQ221" s="310">
        <f>SUM(AK$2:AK221)</f>
        <v>0</v>
      </c>
      <c r="AR221" s="310">
        <f>COUNTA(AJ$2:AJ221)</f>
        <v>0</v>
      </c>
      <c r="AS221" s="312"/>
      <c r="AT221" s="312"/>
      <c r="AU221" s="312"/>
      <c r="AV221" s="312"/>
      <c r="AW221" s="312"/>
      <c r="AZ221">
        <v>0</v>
      </c>
      <c r="BA221">
        <v>0</v>
      </c>
    </row>
    <row r="222" spans="1:53" x14ac:dyDescent="0.25">
      <c r="A222">
        <v>103</v>
      </c>
      <c r="B222" t="s">
        <v>66</v>
      </c>
      <c r="C222" t="s">
        <v>869</v>
      </c>
      <c r="D222"/>
      <c r="E222">
        <v>2</v>
      </c>
      <c r="F222">
        <v>4</v>
      </c>
      <c r="G222">
        <v>1</v>
      </c>
      <c r="H222">
        <v>6</v>
      </c>
      <c r="I222">
        <v>0</v>
      </c>
      <c r="J222">
        <v>0</v>
      </c>
      <c r="K222">
        <v>2</v>
      </c>
      <c r="L222">
        <v>6</v>
      </c>
      <c r="M222" t="s">
        <v>871</v>
      </c>
      <c r="N222" s="42"/>
      <c r="O222" s="101">
        <f>IF(ISBLANK(C222),O221,IF(COUNTIF(C$2:C222,C222)&gt;1,O221,1+MAX(O221,0)))</f>
        <v>7</v>
      </c>
      <c r="P222" s="45">
        <f t="shared" si="66"/>
        <v>3</v>
      </c>
      <c r="Q222" s="33" t="str">
        <f t="shared" si="67"/>
        <v/>
      </c>
      <c r="R222" s="33">
        <f t="shared" si="68"/>
        <v>16</v>
      </c>
      <c r="S222" s="33" t="str">
        <f t="shared" si="69"/>
        <v>103_16</v>
      </c>
      <c r="T222" s="35" t="str">
        <f t="shared" si="70"/>
        <v>103PM</v>
      </c>
      <c r="U222" s="35" t="str">
        <f t="shared" si="71"/>
        <v>103PMNS</v>
      </c>
      <c r="V222" s="35" t="str">
        <f t="shared" si="87"/>
        <v>0G</v>
      </c>
      <c r="W222" s="35" t="str">
        <f t="shared" si="80"/>
        <v>103PM0G241</v>
      </c>
      <c r="X222" s="388">
        <f t="shared" si="81"/>
        <v>2</v>
      </c>
      <c r="Y222" s="388">
        <f t="shared" si="82"/>
        <v>6</v>
      </c>
      <c r="Z222" s="280" t="str">
        <f t="shared" si="72"/>
        <v/>
      </c>
      <c r="AA222" s="280" t="str">
        <f t="shared" si="73"/>
        <v/>
      </c>
      <c r="AB222" s="389" t="str">
        <f t="shared" si="83"/>
        <v/>
      </c>
      <c r="AC222" s="389" t="str">
        <f t="shared" si="84"/>
        <v/>
      </c>
      <c r="AD222" s="390" t="str">
        <f t="shared" si="74"/>
        <v/>
      </c>
      <c r="AE222" s="282">
        <f t="shared" si="75"/>
        <v>0</v>
      </c>
      <c r="AF222" s="359">
        <f t="shared" si="76"/>
        <v>1</v>
      </c>
      <c r="AG222" s="280">
        <f t="shared" si="77"/>
        <v>0</v>
      </c>
      <c r="AH222" s="280">
        <f t="shared" si="78"/>
        <v>0</v>
      </c>
      <c r="AI222" s="280">
        <f>IF(ISBLANK(T222),AI221,IF(COUNTIF(T$2:T222,T222)&gt;1,AI221,1+MAX(AI221,0)))</f>
        <v>5</v>
      </c>
      <c r="AL222" s="391" t="str">
        <f t="shared" si="85"/>
        <v/>
      </c>
      <c r="AM222" s="391" t="str">
        <f t="shared" si="86"/>
        <v/>
      </c>
      <c r="AO222" s="310" t="str">
        <f t="shared" si="79"/>
        <v/>
      </c>
      <c r="AP222" s="310">
        <f>SUM(AO$1:AO222)</f>
        <v>0</v>
      </c>
      <c r="AQ222" s="310">
        <f>SUM(AK$2:AK222)</f>
        <v>0</v>
      </c>
      <c r="AR222" s="310">
        <f>COUNTA(AJ$2:AJ222)</f>
        <v>0</v>
      </c>
      <c r="AS222" s="312"/>
      <c r="AT222" s="312"/>
      <c r="AU222" s="312"/>
      <c r="AV222" s="312"/>
      <c r="AW222" s="312"/>
      <c r="AZ222">
        <v>2</v>
      </c>
      <c r="BA222">
        <v>6</v>
      </c>
    </row>
    <row r="223" spans="1:53" x14ac:dyDescent="0.25">
      <c r="A223">
        <v>103</v>
      </c>
      <c r="B223" t="s">
        <v>66</v>
      </c>
      <c r="C223" t="s">
        <v>869</v>
      </c>
      <c r="D223"/>
      <c r="E223">
        <v>2</v>
      </c>
      <c r="F223">
        <v>4</v>
      </c>
      <c r="G223">
        <v>2</v>
      </c>
      <c r="H223">
        <v>7</v>
      </c>
      <c r="I223">
        <v>1</v>
      </c>
      <c r="J223">
        <v>3</v>
      </c>
      <c r="K223">
        <v>2</v>
      </c>
      <c r="L223">
        <v>6</v>
      </c>
      <c r="M223" t="s">
        <v>871</v>
      </c>
      <c r="N223" s="42"/>
      <c r="O223" s="101">
        <f>IF(ISBLANK(C223),O222,IF(COUNTIF(C$2:C223,C223)&gt;1,O222,1+MAX(O222,0)))</f>
        <v>7</v>
      </c>
      <c r="P223" s="45">
        <f t="shared" si="66"/>
        <v>3</v>
      </c>
      <c r="Q223" s="33" t="str">
        <f t="shared" si="67"/>
        <v/>
      </c>
      <c r="R223" s="33">
        <f t="shared" si="68"/>
        <v>16</v>
      </c>
      <c r="S223" s="33" t="str">
        <f t="shared" si="69"/>
        <v>103_16</v>
      </c>
      <c r="T223" s="35" t="str">
        <f t="shared" si="70"/>
        <v>103PM</v>
      </c>
      <c r="U223" s="35" t="str">
        <f t="shared" si="71"/>
        <v>103PMNS</v>
      </c>
      <c r="V223" s="35" t="str">
        <f t="shared" si="87"/>
        <v>0G</v>
      </c>
      <c r="W223" s="35" t="str">
        <f t="shared" si="80"/>
        <v>103PM0G242</v>
      </c>
      <c r="X223" s="388">
        <f t="shared" si="81"/>
        <v>2</v>
      </c>
      <c r="Y223" s="388">
        <f t="shared" si="82"/>
        <v>6</v>
      </c>
      <c r="Z223" s="280" t="str">
        <f t="shared" si="72"/>
        <v/>
      </c>
      <c r="AA223" s="280" t="str">
        <f t="shared" si="73"/>
        <v/>
      </c>
      <c r="AB223" s="389" t="str">
        <f t="shared" si="83"/>
        <v/>
      </c>
      <c r="AC223" s="389" t="str">
        <f t="shared" si="84"/>
        <v/>
      </c>
      <c r="AD223" s="390" t="str">
        <f t="shared" si="74"/>
        <v/>
      </c>
      <c r="AE223" s="282">
        <f t="shared" si="75"/>
        <v>0</v>
      </c>
      <c r="AF223" s="359">
        <f t="shared" si="76"/>
        <v>0</v>
      </c>
      <c r="AG223" s="280">
        <f t="shared" si="77"/>
        <v>0</v>
      </c>
      <c r="AH223" s="280">
        <f t="shared" si="78"/>
        <v>0</v>
      </c>
      <c r="AI223" s="280">
        <f>IF(ISBLANK(T223),AI222,IF(COUNTIF(T$2:T223,T223)&gt;1,AI222,1+MAX(AI222,0)))</f>
        <v>5</v>
      </c>
      <c r="AL223" s="391" t="str">
        <f t="shared" si="85"/>
        <v/>
      </c>
      <c r="AM223" s="391" t="str">
        <f t="shared" si="86"/>
        <v/>
      </c>
      <c r="AO223" s="310" t="str">
        <f t="shared" si="79"/>
        <v/>
      </c>
      <c r="AP223" s="310">
        <f>SUM(AO$1:AO223)</f>
        <v>0</v>
      </c>
      <c r="AQ223" s="310">
        <f>SUM(AK$2:AK223)</f>
        <v>0</v>
      </c>
      <c r="AR223" s="310">
        <f>COUNTA(AJ$2:AJ223)</f>
        <v>0</v>
      </c>
      <c r="AS223" s="312"/>
      <c r="AT223" s="312"/>
      <c r="AU223" s="312"/>
      <c r="AV223" s="312"/>
      <c r="AW223" s="312"/>
      <c r="AZ223">
        <v>2</v>
      </c>
      <c r="BA223">
        <v>6</v>
      </c>
    </row>
    <row r="224" spans="1:53" x14ac:dyDescent="0.25">
      <c r="A224">
        <v>103</v>
      </c>
      <c r="B224" t="s">
        <v>66</v>
      </c>
      <c r="C224" t="s">
        <v>869</v>
      </c>
      <c r="D224"/>
      <c r="E224">
        <v>2</v>
      </c>
      <c r="F224">
        <v>4</v>
      </c>
      <c r="G224">
        <v>3</v>
      </c>
      <c r="H224">
        <v>3</v>
      </c>
      <c r="I224">
        <v>2</v>
      </c>
      <c r="J224">
        <v>1</v>
      </c>
      <c r="K224">
        <v>0</v>
      </c>
      <c r="L224">
        <v>3</v>
      </c>
      <c r="M224" t="s">
        <v>871</v>
      </c>
      <c r="N224" s="42"/>
      <c r="O224" s="101">
        <f>IF(ISBLANK(C224),O223,IF(COUNTIF(C$2:C224,C224)&gt;1,O223,1+MAX(O223,0)))</f>
        <v>7</v>
      </c>
      <c r="P224" s="45">
        <f t="shared" si="66"/>
        <v>3</v>
      </c>
      <c r="Q224" s="33" t="str">
        <f t="shared" si="67"/>
        <v/>
      </c>
      <c r="R224" s="33">
        <f t="shared" si="68"/>
        <v>16</v>
      </c>
      <c r="S224" s="33" t="str">
        <f t="shared" si="69"/>
        <v>103_16</v>
      </c>
      <c r="T224" s="35" t="str">
        <f t="shared" si="70"/>
        <v>103PM</v>
      </c>
      <c r="U224" s="35" t="str">
        <f t="shared" si="71"/>
        <v>103PMEW</v>
      </c>
      <c r="V224" s="35" t="str">
        <f t="shared" si="87"/>
        <v>0G</v>
      </c>
      <c r="W224" s="35" t="str">
        <f t="shared" si="80"/>
        <v>103PM0G243</v>
      </c>
      <c r="X224" s="388">
        <f t="shared" si="81"/>
        <v>0</v>
      </c>
      <c r="Y224" s="388">
        <f t="shared" si="82"/>
        <v>3</v>
      </c>
      <c r="Z224" s="280" t="str">
        <f t="shared" si="72"/>
        <v/>
      </c>
      <c r="AA224" s="280" t="str">
        <f t="shared" si="73"/>
        <v/>
      </c>
      <c r="AB224" s="389" t="str">
        <f t="shared" si="83"/>
        <v/>
      </c>
      <c r="AC224" s="389" t="str">
        <f t="shared" si="84"/>
        <v/>
      </c>
      <c r="AD224" s="390" t="str">
        <f t="shared" si="74"/>
        <v/>
      </c>
      <c r="AE224" s="282">
        <f t="shared" si="75"/>
        <v>0</v>
      </c>
      <c r="AF224" s="359">
        <f t="shared" si="76"/>
        <v>1</v>
      </c>
      <c r="AG224" s="280">
        <f t="shared" si="77"/>
        <v>0</v>
      </c>
      <c r="AH224" s="280">
        <f t="shared" si="78"/>
        <v>0</v>
      </c>
      <c r="AI224" s="280">
        <f>IF(ISBLANK(T224),AI223,IF(COUNTIF(T$2:T224,T224)&gt;1,AI223,1+MAX(AI223,0)))</f>
        <v>5</v>
      </c>
      <c r="AL224" s="391" t="str">
        <f t="shared" si="85"/>
        <v/>
      </c>
      <c r="AM224" s="391" t="str">
        <f t="shared" si="86"/>
        <v/>
      </c>
      <c r="AO224" s="310" t="str">
        <f t="shared" si="79"/>
        <v/>
      </c>
      <c r="AP224" s="310">
        <f>SUM(AO$1:AO224)</f>
        <v>0</v>
      </c>
      <c r="AQ224" s="310">
        <f>SUM(AK$2:AK224)</f>
        <v>0</v>
      </c>
      <c r="AR224" s="310">
        <f>COUNTA(AJ$2:AJ224)</f>
        <v>0</v>
      </c>
      <c r="AS224" s="312"/>
      <c r="AT224" s="312"/>
      <c r="AU224" s="312"/>
      <c r="AV224" s="312"/>
      <c r="AW224" s="312"/>
      <c r="AZ224">
        <v>0</v>
      </c>
      <c r="BA224">
        <v>3</v>
      </c>
    </row>
    <row r="225" spans="1:53" x14ac:dyDescent="0.25">
      <c r="A225">
        <v>103</v>
      </c>
      <c r="B225" t="s">
        <v>66</v>
      </c>
      <c r="C225" t="s">
        <v>869</v>
      </c>
      <c r="D225"/>
      <c r="E225">
        <v>2</v>
      </c>
      <c r="F225">
        <v>4</v>
      </c>
      <c r="G225">
        <v>4</v>
      </c>
      <c r="H225">
        <v>0</v>
      </c>
      <c r="I225">
        <v>0</v>
      </c>
      <c r="J225">
        <v>0</v>
      </c>
      <c r="K225">
        <v>0</v>
      </c>
      <c r="L225">
        <v>0</v>
      </c>
      <c r="M225" t="s">
        <v>871</v>
      </c>
      <c r="N225" s="42"/>
      <c r="O225" s="101">
        <f>IF(ISBLANK(C225),O224,IF(COUNTIF(C$2:C225,C225)&gt;1,O224,1+MAX(O224,0)))</f>
        <v>7</v>
      </c>
      <c r="P225" s="45">
        <f t="shared" si="66"/>
        <v>3</v>
      </c>
      <c r="Q225" s="33" t="str">
        <f t="shared" si="67"/>
        <v/>
      </c>
      <c r="R225" s="33">
        <f t="shared" si="68"/>
        <v>16</v>
      </c>
      <c r="S225" s="33" t="str">
        <f t="shared" si="69"/>
        <v>103_16</v>
      </c>
      <c r="T225" s="35" t="str">
        <f t="shared" si="70"/>
        <v>103PM</v>
      </c>
      <c r="U225" s="35" t="str">
        <f t="shared" si="71"/>
        <v>103PMEW</v>
      </c>
      <c r="V225" s="35" t="str">
        <f t="shared" si="87"/>
        <v>0G</v>
      </c>
      <c r="W225" s="35" t="str">
        <f t="shared" si="80"/>
        <v>103PM0G244</v>
      </c>
      <c r="X225" s="388">
        <f t="shared" si="81"/>
        <v>0</v>
      </c>
      <c r="Y225" s="388">
        <f t="shared" si="82"/>
        <v>0</v>
      </c>
      <c r="Z225" s="280" t="str">
        <f t="shared" si="72"/>
        <v/>
      </c>
      <c r="AA225" s="280" t="str">
        <f t="shared" si="73"/>
        <v/>
      </c>
      <c r="AB225" s="389" t="str">
        <f t="shared" si="83"/>
        <v/>
      </c>
      <c r="AC225" s="389" t="str">
        <f t="shared" si="84"/>
        <v/>
      </c>
      <c r="AD225" s="390" t="str">
        <f t="shared" si="74"/>
        <v/>
      </c>
      <c r="AE225" s="282">
        <f t="shared" si="75"/>
        <v>0</v>
      </c>
      <c r="AF225" s="359">
        <f t="shared" si="76"/>
        <v>0</v>
      </c>
      <c r="AG225" s="280">
        <f t="shared" si="77"/>
        <v>0</v>
      </c>
      <c r="AH225" s="280">
        <f t="shared" si="78"/>
        <v>0</v>
      </c>
      <c r="AI225" s="280">
        <f>IF(ISBLANK(T225),AI224,IF(COUNTIF(T$2:T225,T225)&gt;1,AI224,1+MAX(AI224,0)))</f>
        <v>5</v>
      </c>
      <c r="AL225" s="391" t="str">
        <f t="shared" si="85"/>
        <v/>
      </c>
      <c r="AM225" s="391" t="str">
        <f t="shared" si="86"/>
        <v/>
      </c>
      <c r="AO225" s="310" t="str">
        <f t="shared" si="79"/>
        <v/>
      </c>
      <c r="AP225" s="310">
        <f>SUM(AO$1:AO225)</f>
        <v>0</v>
      </c>
      <c r="AQ225" s="310">
        <f>SUM(AK$2:AK225)</f>
        <v>0</v>
      </c>
      <c r="AR225" s="310">
        <f>COUNTA(AJ$2:AJ225)</f>
        <v>0</v>
      </c>
      <c r="AS225" s="312"/>
      <c r="AT225" s="312"/>
      <c r="AU225" s="312"/>
      <c r="AV225" s="312"/>
      <c r="AW225" s="312"/>
      <c r="AZ225">
        <v>0</v>
      </c>
      <c r="BA225">
        <v>0</v>
      </c>
    </row>
    <row r="226" spans="1:53" x14ac:dyDescent="0.25">
      <c r="A226">
        <v>104</v>
      </c>
      <c r="B226" t="s">
        <v>65</v>
      </c>
      <c r="C226" t="s">
        <v>872</v>
      </c>
      <c r="D226"/>
      <c r="E226">
        <v>1</v>
      </c>
      <c r="F226">
        <v>1</v>
      </c>
      <c r="G226">
        <v>1</v>
      </c>
      <c r="H226">
        <v>2</v>
      </c>
      <c r="I226">
        <v>0</v>
      </c>
      <c r="J226">
        <v>0</v>
      </c>
      <c r="K226">
        <v>1</v>
      </c>
      <c r="L226">
        <v>2</v>
      </c>
      <c r="M226" t="s">
        <v>873</v>
      </c>
      <c r="N226" s="42"/>
      <c r="O226" s="101">
        <f>IF(ISBLANK(C226),O225,IF(COUNTIF(C$2:C226,C226)&gt;1,O225,1+MAX(O225,0)))</f>
        <v>8</v>
      </c>
      <c r="P226" s="45">
        <f t="shared" si="66"/>
        <v>4</v>
      </c>
      <c r="Q226" s="33">
        <f t="shared" si="67"/>
        <v>4</v>
      </c>
      <c r="R226" s="33">
        <f t="shared" si="68"/>
        <v>1</v>
      </c>
      <c r="S226" s="33" t="str">
        <f t="shared" si="69"/>
        <v>104_1</v>
      </c>
      <c r="T226" s="35" t="str">
        <f t="shared" si="70"/>
        <v>104AM</v>
      </c>
      <c r="U226" s="35" t="str">
        <f t="shared" si="71"/>
        <v>104AMNS</v>
      </c>
      <c r="V226" s="35" t="str">
        <f t="shared" si="87"/>
        <v>0H</v>
      </c>
      <c r="W226" s="35" t="str">
        <f t="shared" si="80"/>
        <v>104AM0H111</v>
      </c>
      <c r="X226" s="388">
        <f t="shared" si="81"/>
        <v>1</v>
      </c>
      <c r="Y226" s="388">
        <f t="shared" si="82"/>
        <v>2</v>
      </c>
      <c r="Z226" s="280" t="str">
        <f t="shared" si="72"/>
        <v/>
      </c>
      <c r="AA226" s="280" t="str">
        <f t="shared" si="73"/>
        <v/>
      </c>
      <c r="AB226" s="389" t="str">
        <f t="shared" si="83"/>
        <v/>
      </c>
      <c r="AC226" s="389" t="str">
        <f t="shared" si="84"/>
        <v/>
      </c>
      <c r="AD226" s="390" t="str">
        <f t="shared" si="74"/>
        <v/>
      </c>
      <c r="AE226" s="282">
        <f t="shared" si="75"/>
        <v>0</v>
      </c>
      <c r="AF226" s="359">
        <f t="shared" si="76"/>
        <v>0</v>
      </c>
      <c r="AG226" s="280">
        <f t="shared" si="77"/>
        <v>0</v>
      </c>
      <c r="AH226" s="280">
        <f t="shared" si="78"/>
        <v>0</v>
      </c>
      <c r="AI226" s="280">
        <f>IF(ISBLANK(T226),AI225,IF(COUNTIF(T$2:T226,T226)&gt;1,AI225,1+MAX(AI225,0)))</f>
        <v>6</v>
      </c>
      <c r="AL226" s="391" t="str">
        <f t="shared" si="85"/>
        <v/>
      </c>
      <c r="AM226" s="391" t="str">
        <f t="shared" si="86"/>
        <v/>
      </c>
      <c r="AO226" s="310" t="str">
        <f t="shared" si="79"/>
        <v/>
      </c>
      <c r="AP226" s="310">
        <f>SUM(AO$1:AO226)</f>
        <v>0</v>
      </c>
      <c r="AQ226" s="310">
        <f>SUM(AK$2:AK226)</f>
        <v>0</v>
      </c>
      <c r="AR226" s="310">
        <f>COUNTA(AJ$2:AJ226)</f>
        <v>0</v>
      </c>
      <c r="AS226" s="312"/>
      <c r="AT226" s="312"/>
      <c r="AU226" s="312"/>
      <c r="AV226" s="312"/>
      <c r="AW226" s="312"/>
      <c r="AZ226">
        <v>1</v>
      </c>
      <c r="BA226">
        <v>2</v>
      </c>
    </row>
    <row r="227" spans="1:53" x14ac:dyDescent="0.25">
      <c r="A227">
        <v>104</v>
      </c>
      <c r="B227" t="s">
        <v>65</v>
      </c>
      <c r="C227" t="s">
        <v>872</v>
      </c>
      <c r="D227"/>
      <c r="E227">
        <v>1</v>
      </c>
      <c r="F227">
        <v>1</v>
      </c>
      <c r="G227">
        <v>2</v>
      </c>
      <c r="H227">
        <v>3</v>
      </c>
      <c r="I227">
        <v>0</v>
      </c>
      <c r="J227">
        <v>0</v>
      </c>
      <c r="K227">
        <v>0</v>
      </c>
      <c r="L227">
        <v>2</v>
      </c>
      <c r="M227" t="s">
        <v>873</v>
      </c>
      <c r="N227" s="42"/>
      <c r="O227" s="101">
        <f>IF(ISBLANK(C227),O226,IF(COUNTIF(C$2:C227,C227)&gt;1,O226,1+MAX(O226,0)))</f>
        <v>8</v>
      </c>
      <c r="P227" s="45">
        <f t="shared" si="66"/>
        <v>4</v>
      </c>
      <c r="Q227" s="33" t="str">
        <f t="shared" si="67"/>
        <v/>
      </c>
      <c r="R227" s="33">
        <f t="shared" si="68"/>
        <v>1</v>
      </c>
      <c r="S227" s="33" t="str">
        <f t="shared" si="69"/>
        <v>104_1</v>
      </c>
      <c r="T227" s="35" t="str">
        <f t="shared" si="70"/>
        <v>104AM</v>
      </c>
      <c r="U227" s="35" t="str">
        <f t="shared" si="71"/>
        <v>104AMNS</v>
      </c>
      <c r="V227" s="35" t="str">
        <f t="shared" si="87"/>
        <v>0H</v>
      </c>
      <c r="W227" s="35" t="str">
        <f t="shared" si="80"/>
        <v>104AM0H112</v>
      </c>
      <c r="X227" s="388">
        <f t="shared" si="81"/>
        <v>0</v>
      </c>
      <c r="Y227" s="388">
        <f t="shared" si="82"/>
        <v>2</v>
      </c>
      <c r="Z227" s="280" t="str">
        <f t="shared" si="72"/>
        <v/>
      </c>
      <c r="AA227" s="280" t="str">
        <f t="shared" si="73"/>
        <v/>
      </c>
      <c r="AB227" s="389" t="str">
        <f t="shared" si="83"/>
        <v/>
      </c>
      <c r="AC227" s="389" t="str">
        <f t="shared" si="84"/>
        <v/>
      </c>
      <c r="AD227" s="390" t="str">
        <f t="shared" si="74"/>
        <v/>
      </c>
      <c r="AE227" s="282">
        <f t="shared" si="75"/>
        <v>0</v>
      </c>
      <c r="AF227" s="359">
        <f t="shared" si="76"/>
        <v>0</v>
      </c>
      <c r="AG227" s="280">
        <f t="shared" si="77"/>
        <v>0</v>
      </c>
      <c r="AH227" s="280">
        <f t="shared" si="78"/>
        <v>0</v>
      </c>
      <c r="AI227" s="280">
        <f>IF(ISBLANK(T227),AI226,IF(COUNTIF(T$2:T227,T227)&gt;1,AI226,1+MAX(AI226,0)))</f>
        <v>6</v>
      </c>
      <c r="AL227" s="391" t="str">
        <f t="shared" si="85"/>
        <v/>
      </c>
      <c r="AM227" s="391" t="str">
        <f t="shared" si="86"/>
        <v/>
      </c>
      <c r="AO227" s="310" t="str">
        <f t="shared" si="79"/>
        <v/>
      </c>
      <c r="AP227" s="310">
        <f>SUM(AO$1:AO227)</f>
        <v>0</v>
      </c>
      <c r="AQ227" s="310">
        <f>SUM(AK$2:AK227)</f>
        <v>0</v>
      </c>
      <c r="AR227" s="310">
        <f>COUNTA(AJ$2:AJ227)</f>
        <v>0</v>
      </c>
      <c r="AS227" s="312"/>
      <c r="AT227" s="312"/>
      <c r="AU227" s="312"/>
      <c r="AV227" s="312"/>
      <c r="AW227" s="312"/>
      <c r="AZ227">
        <v>0</v>
      </c>
      <c r="BA227">
        <v>2</v>
      </c>
    </row>
    <row r="228" spans="1:53" x14ac:dyDescent="0.25">
      <c r="A228">
        <v>104</v>
      </c>
      <c r="B228" t="s">
        <v>65</v>
      </c>
      <c r="C228" t="s">
        <v>872</v>
      </c>
      <c r="D228"/>
      <c r="E228">
        <v>1</v>
      </c>
      <c r="F228">
        <v>1</v>
      </c>
      <c r="G228">
        <v>3</v>
      </c>
      <c r="H228">
        <v>2</v>
      </c>
      <c r="I228">
        <v>0</v>
      </c>
      <c r="J228">
        <v>1</v>
      </c>
      <c r="K228">
        <v>1</v>
      </c>
      <c r="L228">
        <v>2</v>
      </c>
      <c r="M228" t="s">
        <v>873</v>
      </c>
      <c r="N228" s="42"/>
      <c r="O228" s="101">
        <f>IF(ISBLANK(C228),O227,IF(COUNTIF(C$2:C228,C228)&gt;1,O227,1+MAX(O227,0)))</f>
        <v>8</v>
      </c>
      <c r="P228" s="45">
        <f t="shared" si="66"/>
        <v>4</v>
      </c>
      <c r="Q228" s="33" t="str">
        <f t="shared" si="67"/>
        <v/>
      </c>
      <c r="R228" s="33">
        <f t="shared" si="68"/>
        <v>1</v>
      </c>
      <c r="S228" s="33" t="str">
        <f t="shared" si="69"/>
        <v>104_1</v>
      </c>
      <c r="T228" s="35" t="str">
        <f t="shared" si="70"/>
        <v>104AM</v>
      </c>
      <c r="U228" s="35" t="str">
        <f t="shared" si="71"/>
        <v>104AMEW</v>
      </c>
      <c r="V228" s="35" t="str">
        <f t="shared" si="87"/>
        <v>0H</v>
      </c>
      <c r="W228" s="35" t="str">
        <f t="shared" si="80"/>
        <v>104AM0H113</v>
      </c>
      <c r="X228" s="388">
        <f t="shared" si="81"/>
        <v>1</v>
      </c>
      <c r="Y228" s="388">
        <f t="shared" si="82"/>
        <v>2</v>
      </c>
      <c r="Z228" s="280" t="str">
        <f t="shared" si="72"/>
        <v/>
      </c>
      <c r="AA228" s="280" t="str">
        <f t="shared" si="73"/>
        <v/>
      </c>
      <c r="AB228" s="389" t="str">
        <f t="shared" si="83"/>
        <v/>
      </c>
      <c r="AC228" s="389" t="str">
        <f t="shared" si="84"/>
        <v/>
      </c>
      <c r="AD228" s="390" t="str">
        <f t="shared" si="74"/>
        <v/>
      </c>
      <c r="AE228" s="282">
        <f t="shared" si="75"/>
        <v>0</v>
      </c>
      <c r="AF228" s="359">
        <f t="shared" si="76"/>
        <v>0</v>
      </c>
      <c r="AG228" s="280">
        <f t="shared" si="77"/>
        <v>3</v>
      </c>
      <c r="AH228" s="280">
        <f t="shared" si="78"/>
        <v>1</v>
      </c>
      <c r="AI228" s="280">
        <f>IF(ISBLANK(T228),AI227,IF(COUNTIF(T$2:T228,T228)&gt;1,AI227,1+MAX(AI227,0)))</f>
        <v>6</v>
      </c>
      <c r="AL228" s="391" t="str">
        <f t="shared" si="85"/>
        <v/>
      </c>
      <c r="AM228" s="391" t="str">
        <f t="shared" si="86"/>
        <v/>
      </c>
      <c r="AO228" s="310" t="str">
        <f t="shared" si="79"/>
        <v/>
      </c>
      <c r="AP228" s="310">
        <f>SUM(AO$1:AO228)</f>
        <v>0</v>
      </c>
      <c r="AQ228" s="310">
        <f>SUM(AK$2:AK228)</f>
        <v>0</v>
      </c>
      <c r="AR228" s="310">
        <f>COUNTA(AJ$2:AJ228)</f>
        <v>0</v>
      </c>
      <c r="AS228" s="312"/>
      <c r="AT228" s="312"/>
      <c r="AU228" s="312"/>
      <c r="AV228" s="312"/>
      <c r="AW228" s="312"/>
      <c r="AZ228">
        <v>1</v>
      </c>
      <c r="BA228">
        <v>2</v>
      </c>
    </row>
    <row r="229" spans="1:53" x14ac:dyDescent="0.25">
      <c r="A229">
        <v>104</v>
      </c>
      <c r="B229" t="s">
        <v>65</v>
      </c>
      <c r="C229" t="s">
        <v>872</v>
      </c>
      <c r="D229"/>
      <c r="E229">
        <v>1</v>
      </c>
      <c r="F229">
        <v>1</v>
      </c>
      <c r="G229">
        <v>4</v>
      </c>
      <c r="H229">
        <v>2</v>
      </c>
      <c r="I229">
        <v>1</v>
      </c>
      <c r="J229">
        <v>2</v>
      </c>
      <c r="K229">
        <v>0</v>
      </c>
      <c r="L229">
        <v>1</v>
      </c>
      <c r="M229" t="s">
        <v>873</v>
      </c>
      <c r="N229" s="42"/>
      <c r="O229" s="101">
        <f>IF(ISBLANK(C229),O228,IF(COUNTIF(C$2:C229,C229)&gt;1,O228,1+MAX(O228,0)))</f>
        <v>8</v>
      </c>
      <c r="P229" s="45">
        <f t="shared" si="66"/>
        <v>4</v>
      </c>
      <c r="Q229" s="33" t="str">
        <f t="shared" si="67"/>
        <v/>
      </c>
      <c r="R229" s="33">
        <f t="shared" si="68"/>
        <v>1</v>
      </c>
      <c r="S229" s="33" t="str">
        <f t="shared" si="69"/>
        <v>104_1</v>
      </c>
      <c r="T229" s="35" t="str">
        <f t="shared" si="70"/>
        <v>104AM</v>
      </c>
      <c r="U229" s="35" t="str">
        <f t="shared" si="71"/>
        <v>104AMEW</v>
      </c>
      <c r="V229" s="35" t="str">
        <f t="shared" si="87"/>
        <v>0H</v>
      </c>
      <c r="W229" s="35" t="str">
        <f t="shared" si="80"/>
        <v>104AM0H114</v>
      </c>
      <c r="X229" s="388">
        <f t="shared" si="81"/>
        <v>0</v>
      </c>
      <c r="Y229" s="388">
        <f t="shared" si="82"/>
        <v>1</v>
      </c>
      <c r="Z229" s="280" t="str">
        <f t="shared" si="72"/>
        <v/>
      </c>
      <c r="AA229" s="280" t="str">
        <f t="shared" si="73"/>
        <v/>
      </c>
      <c r="AB229" s="389" t="str">
        <f t="shared" si="83"/>
        <v/>
      </c>
      <c r="AC229" s="389" t="str">
        <f t="shared" si="84"/>
        <v/>
      </c>
      <c r="AD229" s="390" t="str">
        <f t="shared" si="74"/>
        <v/>
      </c>
      <c r="AE229" s="282">
        <f t="shared" si="75"/>
        <v>0</v>
      </c>
      <c r="AF229" s="359">
        <f t="shared" si="76"/>
        <v>0</v>
      </c>
      <c r="AG229" s="280">
        <f t="shared" si="77"/>
        <v>3</v>
      </c>
      <c r="AH229" s="280">
        <f t="shared" si="78"/>
        <v>1</v>
      </c>
      <c r="AI229" s="280">
        <f>IF(ISBLANK(T229),AI228,IF(COUNTIF(T$2:T229,T229)&gt;1,AI228,1+MAX(AI228,0)))</f>
        <v>6</v>
      </c>
      <c r="AL229" s="391" t="str">
        <f t="shared" si="85"/>
        <v/>
      </c>
      <c r="AM229" s="391" t="str">
        <f t="shared" si="86"/>
        <v/>
      </c>
      <c r="AO229" s="310" t="str">
        <f t="shared" si="79"/>
        <v/>
      </c>
      <c r="AP229" s="310">
        <f>SUM(AO$1:AO229)</f>
        <v>0</v>
      </c>
      <c r="AQ229" s="310">
        <f>SUM(AK$2:AK229)</f>
        <v>0</v>
      </c>
      <c r="AR229" s="310">
        <f>COUNTA(AJ$2:AJ229)</f>
        <v>0</v>
      </c>
      <c r="AS229" s="312"/>
      <c r="AT229" s="312"/>
      <c r="AU229" s="312"/>
      <c r="AV229" s="312"/>
      <c r="AW229" s="312"/>
      <c r="AZ229">
        <v>0</v>
      </c>
      <c r="BA229">
        <v>1</v>
      </c>
    </row>
    <row r="230" spans="1:53" x14ac:dyDescent="0.25">
      <c r="A230">
        <v>104</v>
      </c>
      <c r="B230" t="s">
        <v>65</v>
      </c>
      <c r="C230" t="s">
        <v>872</v>
      </c>
      <c r="D230"/>
      <c r="E230">
        <v>1</v>
      </c>
      <c r="F230">
        <v>2</v>
      </c>
      <c r="G230">
        <v>1</v>
      </c>
      <c r="H230">
        <v>3</v>
      </c>
      <c r="I230">
        <v>0</v>
      </c>
      <c r="J230">
        <v>1</v>
      </c>
      <c r="K230">
        <v>1</v>
      </c>
      <c r="L230">
        <v>3</v>
      </c>
      <c r="M230" t="s">
        <v>873</v>
      </c>
      <c r="N230" s="42"/>
      <c r="O230" s="101">
        <f>IF(ISBLANK(C230),O229,IF(COUNTIF(C$2:C230,C230)&gt;1,O229,1+MAX(O229,0)))</f>
        <v>8</v>
      </c>
      <c r="P230" s="45">
        <f t="shared" si="66"/>
        <v>4</v>
      </c>
      <c r="Q230" s="33" t="str">
        <f t="shared" si="67"/>
        <v/>
      </c>
      <c r="R230" s="33">
        <f t="shared" si="68"/>
        <v>2</v>
      </c>
      <c r="S230" s="33" t="str">
        <f t="shared" si="69"/>
        <v>104_2</v>
      </c>
      <c r="T230" s="35" t="str">
        <f t="shared" si="70"/>
        <v>104AM</v>
      </c>
      <c r="U230" s="35" t="str">
        <f t="shared" si="71"/>
        <v>104AMNS</v>
      </c>
      <c r="V230" s="35" t="str">
        <f t="shared" si="87"/>
        <v>0H</v>
      </c>
      <c r="W230" s="35" t="str">
        <f t="shared" si="80"/>
        <v>104AM0H121</v>
      </c>
      <c r="X230" s="388">
        <f t="shared" si="81"/>
        <v>1</v>
      </c>
      <c r="Y230" s="388">
        <f t="shared" si="82"/>
        <v>3</v>
      </c>
      <c r="Z230" s="280" t="str">
        <f t="shared" si="72"/>
        <v/>
      </c>
      <c r="AA230" s="280" t="str">
        <f t="shared" si="73"/>
        <v/>
      </c>
      <c r="AB230" s="389" t="str">
        <f t="shared" si="83"/>
        <v/>
      </c>
      <c r="AC230" s="389" t="str">
        <f t="shared" si="84"/>
        <v/>
      </c>
      <c r="AD230" s="390" t="str">
        <f t="shared" si="74"/>
        <v/>
      </c>
      <c r="AE230" s="282">
        <f t="shared" si="75"/>
        <v>0</v>
      </c>
      <c r="AF230" s="359">
        <f t="shared" si="76"/>
        <v>0</v>
      </c>
      <c r="AG230" s="280">
        <f t="shared" si="77"/>
        <v>0</v>
      </c>
      <c r="AH230" s="280">
        <f t="shared" si="78"/>
        <v>0</v>
      </c>
      <c r="AI230" s="280">
        <f>IF(ISBLANK(T230),AI229,IF(COUNTIF(T$2:T230,T230)&gt;1,AI229,1+MAX(AI229,0)))</f>
        <v>6</v>
      </c>
      <c r="AL230" s="391" t="str">
        <f t="shared" si="85"/>
        <v/>
      </c>
      <c r="AM230" s="391" t="str">
        <f t="shared" si="86"/>
        <v/>
      </c>
      <c r="AO230" s="310" t="str">
        <f t="shared" si="79"/>
        <v/>
      </c>
      <c r="AP230" s="310">
        <f>SUM(AO$1:AO230)</f>
        <v>0</v>
      </c>
      <c r="AQ230" s="310">
        <f>SUM(AK$2:AK230)</f>
        <v>0</v>
      </c>
      <c r="AR230" s="310">
        <f>COUNTA(AJ$2:AJ230)</f>
        <v>0</v>
      </c>
      <c r="AS230" s="312"/>
      <c r="AT230" s="312"/>
      <c r="AU230" s="312"/>
      <c r="AV230" s="312"/>
      <c r="AW230" s="312"/>
      <c r="AZ230">
        <v>1</v>
      </c>
      <c r="BA230">
        <v>3</v>
      </c>
    </row>
    <row r="231" spans="1:53" x14ac:dyDescent="0.25">
      <c r="A231">
        <v>104</v>
      </c>
      <c r="B231" t="s">
        <v>65</v>
      </c>
      <c r="C231" t="s">
        <v>872</v>
      </c>
      <c r="D231"/>
      <c r="E231">
        <v>1</v>
      </c>
      <c r="F231">
        <v>2</v>
      </c>
      <c r="G231">
        <v>2</v>
      </c>
      <c r="H231">
        <v>0</v>
      </c>
      <c r="I231">
        <v>0</v>
      </c>
      <c r="J231">
        <v>0</v>
      </c>
      <c r="K231">
        <v>0</v>
      </c>
      <c r="L231">
        <v>0</v>
      </c>
      <c r="M231" t="s">
        <v>873</v>
      </c>
      <c r="N231" s="42"/>
      <c r="O231" s="101">
        <f>IF(ISBLANK(C231),O230,IF(COUNTIF(C$2:C231,C231)&gt;1,O230,1+MAX(O230,0)))</f>
        <v>8</v>
      </c>
      <c r="P231" s="45">
        <f t="shared" si="66"/>
        <v>4</v>
      </c>
      <c r="Q231" s="33" t="str">
        <f t="shared" si="67"/>
        <v/>
      </c>
      <c r="R231" s="33">
        <f t="shared" si="68"/>
        <v>2</v>
      </c>
      <c r="S231" s="33" t="str">
        <f t="shared" si="69"/>
        <v>104_2</v>
      </c>
      <c r="T231" s="35" t="str">
        <f t="shared" si="70"/>
        <v>104AM</v>
      </c>
      <c r="U231" s="35" t="str">
        <f t="shared" si="71"/>
        <v>104AMNS</v>
      </c>
      <c r="V231" s="35" t="str">
        <f t="shared" si="87"/>
        <v>0H</v>
      </c>
      <c r="W231" s="35" t="str">
        <f t="shared" si="80"/>
        <v>104AM0H122</v>
      </c>
      <c r="X231" s="388">
        <f t="shared" si="81"/>
        <v>0</v>
      </c>
      <c r="Y231" s="388">
        <f t="shared" si="82"/>
        <v>0</v>
      </c>
      <c r="Z231" s="280" t="str">
        <f t="shared" si="72"/>
        <v/>
      </c>
      <c r="AA231" s="280" t="str">
        <f t="shared" si="73"/>
        <v/>
      </c>
      <c r="AB231" s="389" t="str">
        <f t="shared" si="83"/>
        <v/>
      </c>
      <c r="AC231" s="389" t="str">
        <f t="shared" si="84"/>
        <v/>
      </c>
      <c r="AD231" s="390" t="str">
        <f t="shared" si="74"/>
        <v/>
      </c>
      <c r="AE231" s="282">
        <f t="shared" si="75"/>
        <v>0</v>
      </c>
      <c r="AF231" s="359">
        <f t="shared" si="76"/>
        <v>0</v>
      </c>
      <c r="AG231" s="280">
        <f t="shared" si="77"/>
        <v>0</v>
      </c>
      <c r="AH231" s="280">
        <f t="shared" si="78"/>
        <v>0</v>
      </c>
      <c r="AI231" s="280">
        <f>IF(ISBLANK(T231),AI230,IF(COUNTIF(T$2:T231,T231)&gt;1,AI230,1+MAX(AI230,0)))</f>
        <v>6</v>
      </c>
      <c r="AL231" s="391" t="str">
        <f t="shared" si="85"/>
        <v/>
      </c>
      <c r="AM231" s="391" t="str">
        <f t="shared" si="86"/>
        <v/>
      </c>
      <c r="AO231" s="310" t="str">
        <f t="shared" si="79"/>
        <v/>
      </c>
      <c r="AP231" s="310">
        <f>SUM(AO$1:AO231)</f>
        <v>0</v>
      </c>
      <c r="AQ231" s="310">
        <f>SUM(AK$2:AK231)</f>
        <v>0</v>
      </c>
      <c r="AR231" s="310">
        <f>COUNTA(AJ$2:AJ231)</f>
        <v>0</v>
      </c>
      <c r="AS231" s="312"/>
      <c r="AT231" s="312"/>
      <c r="AU231" s="312"/>
      <c r="AV231" s="312"/>
      <c r="AW231" s="312"/>
      <c r="AZ231">
        <v>0</v>
      </c>
      <c r="BA231">
        <v>0</v>
      </c>
    </row>
    <row r="232" spans="1:53" x14ac:dyDescent="0.25">
      <c r="A232">
        <v>104</v>
      </c>
      <c r="B232" t="s">
        <v>65</v>
      </c>
      <c r="C232" t="s">
        <v>872</v>
      </c>
      <c r="D232"/>
      <c r="E232">
        <v>1</v>
      </c>
      <c r="F232">
        <v>2</v>
      </c>
      <c r="G232">
        <v>3</v>
      </c>
      <c r="H232">
        <v>0</v>
      </c>
      <c r="I232">
        <v>0</v>
      </c>
      <c r="J232">
        <v>0</v>
      </c>
      <c r="K232">
        <v>0</v>
      </c>
      <c r="L232">
        <v>0</v>
      </c>
      <c r="M232" t="s">
        <v>873</v>
      </c>
      <c r="N232" s="42"/>
      <c r="O232" s="101">
        <f>IF(ISBLANK(C232),O231,IF(COUNTIF(C$2:C232,C232)&gt;1,O231,1+MAX(O231,0)))</f>
        <v>8</v>
      </c>
      <c r="P232" s="45">
        <f t="shared" si="66"/>
        <v>4</v>
      </c>
      <c r="Q232" s="33" t="str">
        <f t="shared" si="67"/>
        <v/>
      </c>
      <c r="R232" s="33">
        <f t="shared" si="68"/>
        <v>2</v>
      </c>
      <c r="S232" s="33" t="str">
        <f t="shared" si="69"/>
        <v>104_2</v>
      </c>
      <c r="T232" s="35" t="str">
        <f t="shared" si="70"/>
        <v>104AM</v>
      </c>
      <c r="U232" s="35" t="str">
        <f t="shared" si="71"/>
        <v>104AMEW</v>
      </c>
      <c r="V232" s="35" t="str">
        <f t="shared" si="87"/>
        <v>0H</v>
      </c>
      <c r="W232" s="35" t="str">
        <f t="shared" si="80"/>
        <v>104AM0H123</v>
      </c>
      <c r="X232" s="388">
        <f t="shared" si="81"/>
        <v>0</v>
      </c>
      <c r="Y232" s="388">
        <f t="shared" si="82"/>
        <v>0</v>
      </c>
      <c r="Z232" s="280" t="str">
        <f t="shared" si="72"/>
        <v/>
      </c>
      <c r="AA232" s="280" t="str">
        <f t="shared" si="73"/>
        <v/>
      </c>
      <c r="AB232" s="389" t="str">
        <f t="shared" si="83"/>
        <v/>
      </c>
      <c r="AC232" s="389" t="str">
        <f t="shared" si="84"/>
        <v/>
      </c>
      <c r="AD232" s="390" t="str">
        <f t="shared" si="74"/>
        <v/>
      </c>
      <c r="AE232" s="282">
        <f t="shared" si="75"/>
        <v>0</v>
      </c>
      <c r="AF232" s="359">
        <f t="shared" si="76"/>
        <v>0</v>
      </c>
      <c r="AG232" s="280">
        <f t="shared" si="77"/>
        <v>3</v>
      </c>
      <c r="AH232" s="280">
        <f t="shared" si="78"/>
        <v>1</v>
      </c>
      <c r="AI232" s="280">
        <f>IF(ISBLANK(T232),AI231,IF(COUNTIF(T$2:T232,T232)&gt;1,AI231,1+MAX(AI231,0)))</f>
        <v>6</v>
      </c>
      <c r="AL232" s="391" t="str">
        <f t="shared" si="85"/>
        <v/>
      </c>
      <c r="AM232" s="391" t="str">
        <f t="shared" si="86"/>
        <v/>
      </c>
      <c r="AO232" s="310" t="str">
        <f t="shared" si="79"/>
        <v/>
      </c>
      <c r="AP232" s="310">
        <f>SUM(AO$1:AO232)</f>
        <v>0</v>
      </c>
      <c r="AQ232" s="310">
        <f>SUM(AK$2:AK232)</f>
        <v>0</v>
      </c>
      <c r="AR232" s="310">
        <f>COUNTA(AJ$2:AJ232)</f>
        <v>0</v>
      </c>
      <c r="AS232" s="312"/>
      <c r="AT232" s="312"/>
      <c r="AU232" s="312"/>
      <c r="AV232" s="312"/>
      <c r="AW232" s="312"/>
      <c r="AZ232">
        <v>0</v>
      </c>
      <c r="BA232">
        <v>0</v>
      </c>
    </row>
    <row r="233" spans="1:53" x14ac:dyDescent="0.25">
      <c r="A233">
        <v>104</v>
      </c>
      <c r="B233" t="s">
        <v>65</v>
      </c>
      <c r="C233" t="s">
        <v>872</v>
      </c>
      <c r="D233"/>
      <c r="E233">
        <v>1</v>
      </c>
      <c r="F233">
        <v>2</v>
      </c>
      <c r="G233">
        <v>4</v>
      </c>
      <c r="H233">
        <v>3</v>
      </c>
      <c r="I233">
        <v>0</v>
      </c>
      <c r="J233">
        <v>2</v>
      </c>
      <c r="K233">
        <v>1</v>
      </c>
      <c r="L233">
        <v>2</v>
      </c>
      <c r="M233" t="s">
        <v>873</v>
      </c>
      <c r="N233" s="42"/>
      <c r="O233" s="101">
        <f>IF(ISBLANK(C233),O232,IF(COUNTIF(C$2:C233,C233)&gt;1,O232,1+MAX(O232,0)))</f>
        <v>8</v>
      </c>
      <c r="P233" s="45">
        <f t="shared" si="66"/>
        <v>4</v>
      </c>
      <c r="Q233" s="33" t="str">
        <f t="shared" si="67"/>
        <v/>
      </c>
      <c r="R233" s="33">
        <f t="shared" si="68"/>
        <v>2</v>
      </c>
      <c r="S233" s="33" t="str">
        <f t="shared" si="69"/>
        <v>104_2</v>
      </c>
      <c r="T233" s="35" t="str">
        <f t="shared" si="70"/>
        <v>104AM</v>
      </c>
      <c r="U233" s="35" t="str">
        <f t="shared" si="71"/>
        <v>104AMEW</v>
      </c>
      <c r="V233" s="35" t="str">
        <f t="shared" si="87"/>
        <v>0H</v>
      </c>
      <c r="W233" s="35" t="str">
        <f t="shared" si="80"/>
        <v>104AM0H124</v>
      </c>
      <c r="X233" s="388">
        <f t="shared" si="81"/>
        <v>1</v>
      </c>
      <c r="Y233" s="388">
        <f t="shared" si="82"/>
        <v>2</v>
      </c>
      <c r="Z233" s="280" t="str">
        <f t="shared" si="72"/>
        <v/>
      </c>
      <c r="AA233" s="280" t="str">
        <f t="shared" si="73"/>
        <v/>
      </c>
      <c r="AB233" s="389" t="str">
        <f t="shared" si="83"/>
        <v/>
      </c>
      <c r="AC233" s="389" t="str">
        <f t="shared" si="84"/>
        <v/>
      </c>
      <c r="AD233" s="390" t="str">
        <f t="shared" si="74"/>
        <v/>
      </c>
      <c r="AE233" s="282">
        <f t="shared" si="75"/>
        <v>0</v>
      </c>
      <c r="AF233" s="359">
        <f t="shared" si="76"/>
        <v>0</v>
      </c>
      <c r="AG233" s="280">
        <f t="shared" si="77"/>
        <v>3</v>
      </c>
      <c r="AH233" s="280">
        <f t="shared" si="78"/>
        <v>1</v>
      </c>
      <c r="AI233" s="280">
        <f>IF(ISBLANK(T233),AI232,IF(COUNTIF(T$2:T233,T233)&gt;1,AI232,1+MAX(AI232,0)))</f>
        <v>6</v>
      </c>
      <c r="AL233" s="391" t="str">
        <f t="shared" si="85"/>
        <v/>
      </c>
      <c r="AM233" s="391" t="str">
        <f t="shared" si="86"/>
        <v/>
      </c>
      <c r="AO233" s="310" t="str">
        <f t="shared" si="79"/>
        <v/>
      </c>
      <c r="AP233" s="310">
        <f>SUM(AO$1:AO233)</f>
        <v>0</v>
      </c>
      <c r="AQ233" s="310">
        <f>SUM(AK$2:AK233)</f>
        <v>0</v>
      </c>
      <c r="AR233" s="310">
        <f>COUNTA(AJ$2:AJ233)</f>
        <v>0</v>
      </c>
      <c r="AS233" s="312"/>
      <c r="AT233" s="312"/>
      <c r="AU233" s="312"/>
      <c r="AV233" s="312"/>
      <c r="AW233" s="312"/>
      <c r="AZ233">
        <v>1</v>
      </c>
      <c r="BA233">
        <v>2</v>
      </c>
    </row>
    <row r="234" spans="1:53" x14ac:dyDescent="0.25">
      <c r="A234">
        <v>104</v>
      </c>
      <c r="B234" t="s">
        <v>65</v>
      </c>
      <c r="C234" t="s">
        <v>872</v>
      </c>
      <c r="D234"/>
      <c r="E234">
        <v>1</v>
      </c>
      <c r="F234">
        <v>3</v>
      </c>
      <c r="G234">
        <v>1</v>
      </c>
      <c r="H234">
        <v>0</v>
      </c>
      <c r="I234">
        <v>0</v>
      </c>
      <c r="J234">
        <v>0</v>
      </c>
      <c r="K234">
        <v>0</v>
      </c>
      <c r="L234">
        <v>0</v>
      </c>
      <c r="M234" t="s">
        <v>873</v>
      </c>
      <c r="N234" s="42"/>
      <c r="O234" s="101">
        <f>IF(ISBLANK(C234),O233,IF(COUNTIF(C$2:C234,C234)&gt;1,O233,1+MAX(O233,0)))</f>
        <v>8</v>
      </c>
      <c r="P234" s="45">
        <f t="shared" si="66"/>
        <v>4</v>
      </c>
      <c r="Q234" s="33" t="str">
        <f t="shared" si="67"/>
        <v/>
      </c>
      <c r="R234" s="33">
        <f t="shared" si="68"/>
        <v>3</v>
      </c>
      <c r="S234" s="33" t="str">
        <f t="shared" si="69"/>
        <v>104_3</v>
      </c>
      <c r="T234" s="35" t="str">
        <f t="shared" si="70"/>
        <v>104AM</v>
      </c>
      <c r="U234" s="35" t="str">
        <f t="shared" si="71"/>
        <v>104AMNS</v>
      </c>
      <c r="V234" s="35" t="str">
        <f t="shared" si="87"/>
        <v>0H</v>
      </c>
      <c r="W234" s="35" t="str">
        <f t="shared" si="80"/>
        <v>104AM0H131</v>
      </c>
      <c r="X234" s="388">
        <f t="shared" si="81"/>
        <v>0</v>
      </c>
      <c r="Y234" s="388">
        <f t="shared" si="82"/>
        <v>0</v>
      </c>
      <c r="Z234" s="280" t="str">
        <f t="shared" si="72"/>
        <v/>
      </c>
      <c r="AA234" s="280" t="str">
        <f t="shared" si="73"/>
        <v/>
      </c>
      <c r="AB234" s="389" t="str">
        <f t="shared" si="83"/>
        <v/>
      </c>
      <c r="AC234" s="389" t="str">
        <f t="shared" si="84"/>
        <v/>
      </c>
      <c r="AD234" s="390" t="str">
        <f t="shared" si="74"/>
        <v/>
      </c>
      <c r="AE234" s="282">
        <f t="shared" si="75"/>
        <v>0</v>
      </c>
      <c r="AF234" s="359">
        <f t="shared" si="76"/>
        <v>0</v>
      </c>
      <c r="AG234" s="280">
        <f t="shared" si="77"/>
        <v>0</v>
      </c>
      <c r="AH234" s="280">
        <f t="shared" si="78"/>
        <v>0</v>
      </c>
      <c r="AI234" s="280">
        <f>IF(ISBLANK(T234),AI233,IF(COUNTIF(T$2:T234,T234)&gt;1,AI233,1+MAX(AI233,0)))</f>
        <v>6</v>
      </c>
      <c r="AL234" s="391" t="str">
        <f t="shared" si="85"/>
        <v/>
      </c>
      <c r="AM234" s="391" t="str">
        <f t="shared" si="86"/>
        <v/>
      </c>
      <c r="AO234" s="310" t="str">
        <f t="shared" si="79"/>
        <v/>
      </c>
      <c r="AP234" s="310">
        <f>SUM(AO$1:AO234)</f>
        <v>0</v>
      </c>
      <c r="AQ234" s="310">
        <f>SUM(AK$2:AK234)</f>
        <v>0</v>
      </c>
      <c r="AR234" s="310">
        <f>COUNTA(AJ$2:AJ234)</f>
        <v>0</v>
      </c>
      <c r="AS234" s="312"/>
      <c r="AT234" s="312"/>
      <c r="AU234" s="312"/>
      <c r="AV234" s="312"/>
      <c r="AW234" s="312"/>
      <c r="AZ234">
        <v>0</v>
      </c>
      <c r="BA234">
        <v>0</v>
      </c>
    </row>
    <row r="235" spans="1:53" x14ac:dyDescent="0.25">
      <c r="A235">
        <v>104</v>
      </c>
      <c r="B235" t="s">
        <v>65</v>
      </c>
      <c r="C235" t="s">
        <v>872</v>
      </c>
      <c r="D235"/>
      <c r="E235">
        <v>1</v>
      </c>
      <c r="F235">
        <v>3</v>
      </c>
      <c r="G235">
        <v>2</v>
      </c>
      <c r="H235">
        <v>1</v>
      </c>
      <c r="I235">
        <v>0</v>
      </c>
      <c r="J235">
        <v>1</v>
      </c>
      <c r="K235">
        <v>0</v>
      </c>
      <c r="L235">
        <v>0</v>
      </c>
      <c r="M235" t="s">
        <v>873</v>
      </c>
      <c r="N235" s="42"/>
      <c r="O235" s="101">
        <f>IF(ISBLANK(C235),O234,IF(COUNTIF(C$2:C235,C235)&gt;1,O234,1+MAX(O234,0)))</f>
        <v>8</v>
      </c>
      <c r="P235" s="45">
        <f t="shared" si="66"/>
        <v>4</v>
      </c>
      <c r="Q235" s="33" t="str">
        <f t="shared" si="67"/>
        <v/>
      </c>
      <c r="R235" s="33">
        <f t="shared" si="68"/>
        <v>3</v>
      </c>
      <c r="S235" s="33" t="str">
        <f t="shared" si="69"/>
        <v>104_3</v>
      </c>
      <c r="T235" s="35" t="str">
        <f t="shared" si="70"/>
        <v>104AM</v>
      </c>
      <c r="U235" s="35" t="str">
        <f t="shared" si="71"/>
        <v>104AMNS</v>
      </c>
      <c r="V235" s="35" t="str">
        <f t="shared" si="87"/>
        <v>0H</v>
      </c>
      <c r="W235" s="35" t="str">
        <f t="shared" si="80"/>
        <v>104AM0H132</v>
      </c>
      <c r="X235" s="388">
        <f t="shared" si="81"/>
        <v>0</v>
      </c>
      <c r="Y235" s="388">
        <f t="shared" si="82"/>
        <v>0</v>
      </c>
      <c r="Z235" s="280" t="str">
        <f t="shared" si="72"/>
        <v/>
      </c>
      <c r="AA235" s="280" t="str">
        <f t="shared" si="73"/>
        <v/>
      </c>
      <c r="AB235" s="389" t="str">
        <f t="shared" si="83"/>
        <v/>
      </c>
      <c r="AC235" s="389" t="str">
        <f t="shared" si="84"/>
        <v/>
      </c>
      <c r="AD235" s="390" t="str">
        <f t="shared" si="74"/>
        <v/>
      </c>
      <c r="AE235" s="282">
        <f t="shared" si="75"/>
        <v>0</v>
      </c>
      <c r="AF235" s="359">
        <f t="shared" si="76"/>
        <v>0</v>
      </c>
      <c r="AG235" s="280">
        <f t="shared" si="77"/>
        <v>0</v>
      </c>
      <c r="AH235" s="280">
        <f t="shared" si="78"/>
        <v>0</v>
      </c>
      <c r="AI235" s="280">
        <f>IF(ISBLANK(T235),AI234,IF(COUNTIF(T$2:T235,T235)&gt;1,AI234,1+MAX(AI234,0)))</f>
        <v>6</v>
      </c>
      <c r="AL235" s="391" t="str">
        <f t="shared" si="85"/>
        <v/>
      </c>
      <c r="AM235" s="391" t="str">
        <f t="shared" si="86"/>
        <v/>
      </c>
      <c r="AO235" s="310" t="str">
        <f t="shared" si="79"/>
        <v/>
      </c>
      <c r="AP235" s="310">
        <f>SUM(AO$1:AO235)</f>
        <v>0</v>
      </c>
      <c r="AQ235" s="310">
        <f>SUM(AK$2:AK235)</f>
        <v>0</v>
      </c>
      <c r="AR235" s="310">
        <f>COUNTA(AJ$2:AJ235)</f>
        <v>0</v>
      </c>
      <c r="AS235" s="312"/>
      <c r="AT235" s="312"/>
      <c r="AU235" s="312"/>
      <c r="AV235" s="312"/>
      <c r="AW235" s="312"/>
      <c r="AZ235">
        <v>0</v>
      </c>
      <c r="BA235">
        <v>0</v>
      </c>
    </row>
    <row r="236" spans="1:53" x14ac:dyDescent="0.25">
      <c r="A236">
        <v>104</v>
      </c>
      <c r="B236" t="s">
        <v>65</v>
      </c>
      <c r="C236" t="s">
        <v>872</v>
      </c>
      <c r="D236"/>
      <c r="E236">
        <v>1</v>
      </c>
      <c r="F236">
        <v>3</v>
      </c>
      <c r="G236">
        <v>3</v>
      </c>
      <c r="H236">
        <v>0</v>
      </c>
      <c r="I236">
        <v>0</v>
      </c>
      <c r="J236">
        <v>0</v>
      </c>
      <c r="K236">
        <v>0</v>
      </c>
      <c r="L236">
        <v>0</v>
      </c>
      <c r="M236" t="s">
        <v>873</v>
      </c>
      <c r="N236" s="42"/>
      <c r="O236" s="101">
        <f>IF(ISBLANK(C236),O235,IF(COUNTIF(C$2:C236,C236)&gt;1,O235,1+MAX(O235,0)))</f>
        <v>8</v>
      </c>
      <c r="P236" s="45">
        <f t="shared" si="66"/>
        <v>4</v>
      </c>
      <c r="Q236" s="33" t="str">
        <f t="shared" si="67"/>
        <v/>
      </c>
      <c r="R236" s="33">
        <f t="shared" si="68"/>
        <v>3</v>
      </c>
      <c r="S236" s="33" t="str">
        <f t="shared" si="69"/>
        <v>104_3</v>
      </c>
      <c r="T236" s="35" t="str">
        <f t="shared" si="70"/>
        <v>104AM</v>
      </c>
      <c r="U236" s="35" t="str">
        <f t="shared" si="71"/>
        <v>104AMEW</v>
      </c>
      <c r="V236" s="35" t="str">
        <f t="shared" si="87"/>
        <v>0H</v>
      </c>
      <c r="W236" s="35" t="str">
        <f t="shared" si="80"/>
        <v>104AM0H133</v>
      </c>
      <c r="X236" s="388">
        <f t="shared" si="81"/>
        <v>0</v>
      </c>
      <c r="Y236" s="388">
        <f t="shared" si="82"/>
        <v>0</v>
      </c>
      <c r="Z236" s="280" t="str">
        <f t="shared" si="72"/>
        <v/>
      </c>
      <c r="AA236" s="280" t="str">
        <f t="shared" si="73"/>
        <v/>
      </c>
      <c r="AB236" s="389" t="str">
        <f t="shared" si="83"/>
        <v/>
      </c>
      <c r="AC236" s="389" t="str">
        <f t="shared" si="84"/>
        <v/>
      </c>
      <c r="AD236" s="390" t="str">
        <f t="shared" si="74"/>
        <v/>
      </c>
      <c r="AE236" s="282">
        <f t="shared" si="75"/>
        <v>0</v>
      </c>
      <c r="AF236" s="359">
        <f t="shared" si="76"/>
        <v>0</v>
      </c>
      <c r="AG236" s="280">
        <f t="shared" si="77"/>
        <v>3</v>
      </c>
      <c r="AH236" s="280">
        <f t="shared" si="78"/>
        <v>1</v>
      </c>
      <c r="AI236" s="280">
        <f>IF(ISBLANK(T236),AI235,IF(COUNTIF(T$2:T236,T236)&gt;1,AI235,1+MAX(AI235,0)))</f>
        <v>6</v>
      </c>
      <c r="AL236" s="391" t="str">
        <f t="shared" si="85"/>
        <v/>
      </c>
      <c r="AM236" s="391" t="str">
        <f t="shared" si="86"/>
        <v/>
      </c>
      <c r="AO236" s="310" t="str">
        <f t="shared" si="79"/>
        <v/>
      </c>
      <c r="AP236" s="310">
        <f>SUM(AO$1:AO236)</f>
        <v>0</v>
      </c>
      <c r="AQ236" s="310">
        <f>SUM(AK$2:AK236)</f>
        <v>0</v>
      </c>
      <c r="AR236" s="310">
        <f>COUNTA(AJ$2:AJ236)</f>
        <v>0</v>
      </c>
      <c r="AS236" s="312"/>
      <c r="AT236" s="312"/>
      <c r="AU236" s="312"/>
      <c r="AV236" s="312"/>
      <c r="AW236" s="312"/>
      <c r="AZ236">
        <v>0</v>
      </c>
      <c r="BA236">
        <v>0</v>
      </c>
    </row>
    <row r="237" spans="1:53" x14ac:dyDescent="0.25">
      <c r="A237">
        <v>104</v>
      </c>
      <c r="B237" t="s">
        <v>65</v>
      </c>
      <c r="C237" t="s">
        <v>872</v>
      </c>
      <c r="D237"/>
      <c r="E237">
        <v>1</v>
      </c>
      <c r="F237">
        <v>3</v>
      </c>
      <c r="G237">
        <v>4</v>
      </c>
      <c r="H237">
        <v>0</v>
      </c>
      <c r="I237">
        <v>0</v>
      </c>
      <c r="J237">
        <v>0</v>
      </c>
      <c r="K237">
        <v>0</v>
      </c>
      <c r="L237">
        <v>0</v>
      </c>
      <c r="M237" t="s">
        <v>873</v>
      </c>
      <c r="N237" s="42"/>
      <c r="O237" s="101">
        <f>IF(ISBLANK(C237),O236,IF(COUNTIF(C$2:C237,C237)&gt;1,O236,1+MAX(O236,0)))</f>
        <v>8</v>
      </c>
      <c r="P237" s="45">
        <f t="shared" si="66"/>
        <v>4</v>
      </c>
      <c r="Q237" s="33" t="str">
        <f t="shared" si="67"/>
        <v/>
      </c>
      <c r="R237" s="33">
        <f t="shared" si="68"/>
        <v>3</v>
      </c>
      <c r="S237" s="33" t="str">
        <f t="shared" si="69"/>
        <v>104_3</v>
      </c>
      <c r="T237" s="35" t="str">
        <f t="shared" si="70"/>
        <v>104AM</v>
      </c>
      <c r="U237" s="35" t="str">
        <f t="shared" si="71"/>
        <v>104AMEW</v>
      </c>
      <c r="V237" s="35" t="str">
        <f t="shared" si="87"/>
        <v>0H</v>
      </c>
      <c r="W237" s="35" t="str">
        <f t="shared" si="80"/>
        <v>104AM0H134</v>
      </c>
      <c r="X237" s="388">
        <f t="shared" si="81"/>
        <v>0</v>
      </c>
      <c r="Y237" s="388">
        <f t="shared" si="82"/>
        <v>0</v>
      </c>
      <c r="Z237" s="280" t="str">
        <f t="shared" si="72"/>
        <v/>
      </c>
      <c r="AA237" s="280" t="str">
        <f t="shared" si="73"/>
        <v/>
      </c>
      <c r="AB237" s="389" t="str">
        <f t="shared" si="83"/>
        <v/>
      </c>
      <c r="AC237" s="389" t="str">
        <f t="shared" si="84"/>
        <v/>
      </c>
      <c r="AD237" s="390" t="str">
        <f t="shared" si="74"/>
        <v/>
      </c>
      <c r="AE237" s="282">
        <f t="shared" si="75"/>
        <v>0</v>
      </c>
      <c r="AF237" s="359">
        <f t="shared" si="76"/>
        <v>0</v>
      </c>
      <c r="AG237" s="280">
        <f t="shared" si="77"/>
        <v>3</v>
      </c>
      <c r="AH237" s="280">
        <f t="shared" si="78"/>
        <v>1</v>
      </c>
      <c r="AI237" s="280">
        <f>IF(ISBLANK(T237),AI236,IF(COUNTIF(T$2:T237,T237)&gt;1,AI236,1+MAX(AI236,0)))</f>
        <v>6</v>
      </c>
      <c r="AL237" s="391" t="str">
        <f t="shared" si="85"/>
        <v/>
      </c>
      <c r="AM237" s="391" t="str">
        <f t="shared" si="86"/>
        <v/>
      </c>
      <c r="AO237" s="310" t="str">
        <f t="shared" si="79"/>
        <v/>
      </c>
      <c r="AP237" s="310">
        <f>SUM(AO$1:AO237)</f>
        <v>0</v>
      </c>
      <c r="AQ237" s="310">
        <f>SUM(AK$2:AK237)</f>
        <v>0</v>
      </c>
      <c r="AR237" s="310">
        <f>COUNTA(AJ$2:AJ237)</f>
        <v>0</v>
      </c>
      <c r="AS237" s="312"/>
      <c r="AT237" s="312"/>
      <c r="AU237" s="312"/>
      <c r="AV237" s="312"/>
      <c r="AW237" s="312"/>
      <c r="AZ237">
        <v>0</v>
      </c>
      <c r="BA237">
        <v>0</v>
      </c>
    </row>
    <row r="238" spans="1:53" x14ac:dyDescent="0.25">
      <c r="A238">
        <v>104</v>
      </c>
      <c r="B238" t="s">
        <v>65</v>
      </c>
      <c r="C238" t="s">
        <v>872</v>
      </c>
      <c r="D238"/>
      <c r="E238">
        <v>1</v>
      </c>
      <c r="F238">
        <v>4</v>
      </c>
      <c r="G238">
        <v>1</v>
      </c>
      <c r="H238">
        <v>0</v>
      </c>
      <c r="I238">
        <v>0</v>
      </c>
      <c r="J238">
        <v>0</v>
      </c>
      <c r="K238">
        <v>0</v>
      </c>
      <c r="L238">
        <v>0</v>
      </c>
      <c r="M238" t="s">
        <v>873</v>
      </c>
      <c r="N238" s="42"/>
      <c r="O238" s="101">
        <f>IF(ISBLANK(C238),O237,IF(COUNTIF(C$2:C238,C238)&gt;1,O237,1+MAX(O237,0)))</f>
        <v>8</v>
      </c>
      <c r="P238" s="45">
        <f t="shared" si="66"/>
        <v>4</v>
      </c>
      <c r="Q238" s="33" t="str">
        <f t="shared" si="67"/>
        <v/>
      </c>
      <c r="R238" s="33">
        <f t="shared" si="68"/>
        <v>4</v>
      </c>
      <c r="S238" s="33" t="str">
        <f t="shared" si="69"/>
        <v>104_4</v>
      </c>
      <c r="T238" s="35" t="str">
        <f t="shared" si="70"/>
        <v>104AM</v>
      </c>
      <c r="U238" s="35" t="str">
        <f t="shared" si="71"/>
        <v>104AMNS</v>
      </c>
      <c r="V238" s="35" t="str">
        <f t="shared" si="87"/>
        <v>0H</v>
      </c>
      <c r="W238" s="35" t="str">
        <f t="shared" si="80"/>
        <v>104AM0H141</v>
      </c>
      <c r="X238" s="388">
        <f t="shared" si="81"/>
        <v>0</v>
      </c>
      <c r="Y238" s="388">
        <f t="shared" si="82"/>
        <v>0</v>
      </c>
      <c r="Z238" s="280" t="str">
        <f t="shared" si="72"/>
        <v/>
      </c>
      <c r="AA238" s="280" t="str">
        <f t="shared" si="73"/>
        <v/>
      </c>
      <c r="AB238" s="389" t="str">
        <f t="shared" si="83"/>
        <v/>
      </c>
      <c r="AC238" s="389" t="str">
        <f t="shared" si="84"/>
        <v/>
      </c>
      <c r="AD238" s="390" t="str">
        <f t="shared" si="74"/>
        <v/>
      </c>
      <c r="AE238" s="282">
        <f t="shared" si="75"/>
        <v>0</v>
      </c>
      <c r="AF238" s="359">
        <f t="shared" si="76"/>
        <v>0</v>
      </c>
      <c r="AG238" s="280">
        <f t="shared" si="77"/>
        <v>0</v>
      </c>
      <c r="AH238" s="280">
        <f t="shared" si="78"/>
        <v>0</v>
      </c>
      <c r="AI238" s="280">
        <f>IF(ISBLANK(T238),AI237,IF(COUNTIF(T$2:T238,T238)&gt;1,AI237,1+MAX(AI237,0)))</f>
        <v>6</v>
      </c>
      <c r="AL238" s="391" t="str">
        <f t="shared" si="85"/>
        <v/>
      </c>
      <c r="AM238" s="391" t="str">
        <f t="shared" si="86"/>
        <v/>
      </c>
      <c r="AO238" s="310" t="str">
        <f t="shared" si="79"/>
        <v/>
      </c>
      <c r="AP238" s="310">
        <f>SUM(AO$1:AO238)</f>
        <v>0</v>
      </c>
      <c r="AQ238" s="310">
        <f>SUM(AK$2:AK238)</f>
        <v>0</v>
      </c>
      <c r="AR238" s="310">
        <f>COUNTA(AJ$2:AJ238)</f>
        <v>0</v>
      </c>
      <c r="AS238" s="312"/>
      <c r="AT238" s="312"/>
      <c r="AU238" s="312"/>
      <c r="AV238" s="312"/>
      <c r="AW238" s="312"/>
      <c r="AZ238">
        <v>0</v>
      </c>
      <c r="BA238">
        <v>0</v>
      </c>
    </row>
    <row r="239" spans="1:53" x14ac:dyDescent="0.25">
      <c r="A239">
        <v>104</v>
      </c>
      <c r="B239" t="s">
        <v>65</v>
      </c>
      <c r="C239" t="s">
        <v>872</v>
      </c>
      <c r="D239"/>
      <c r="E239">
        <v>1</v>
      </c>
      <c r="F239">
        <v>4</v>
      </c>
      <c r="G239">
        <v>2</v>
      </c>
      <c r="H239">
        <v>0</v>
      </c>
      <c r="I239">
        <v>0</v>
      </c>
      <c r="J239">
        <v>0</v>
      </c>
      <c r="K239">
        <v>0</v>
      </c>
      <c r="L239">
        <v>0</v>
      </c>
      <c r="M239" t="s">
        <v>873</v>
      </c>
      <c r="N239" s="42"/>
      <c r="O239" s="101">
        <f>IF(ISBLANK(C239),O238,IF(COUNTIF(C$2:C239,C239)&gt;1,O238,1+MAX(O238,0)))</f>
        <v>8</v>
      </c>
      <c r="P239" s="45">
        <f t="shared" si="66"/>
        <v>4</v>
      </c>
      <c r="Q239" s="33" t="str">
        <f t="shared" si="67"/>
        <v/>
      </c>
      <c r="R239" s="33">
        <f t="shared" si="68"/>
        <v>4</v>
      </c>
      <c r="S239" s="33" t="str">
        <f t="shared" si="69"/>
        <v>104_4</v>
      </c>
      <c r="T239" s="35" t="str">
        <f t="shared" si="70"/>
        <v>104AM</v>
      </c>
      <c r="U239" s="35" t="str">
        <f t="shared" si="71"/>
        <v>104AMNS</v>
      </c>
      <c r="V239" s="35" t="str">
        <f t="shared" si="87"/>
        <v>0H</v>
      </c>
      <c r="W239" s="35" t="str">
        <f t="shared" si="80"/>
        <v>104AM0H142</v>
      </c>
      <c r="X239" s="388">
        <f t="shared" si="81"/>
        <v>0</v>
      </c>
      <c r="Y239" s="388">
        <f t="shared" si="82"/>
        <v>0</v>
      </c>
      <c r="Z239" s="280" t="str">
        <f t="shared" si="72"/>
        <v/>
      </c>
      <c r="AA239" s="280" t="str">
        <f t="shared" si="73"/>
        <v/>
      </c>
      <c r="AB239" s="389" t="str">
        <f t="shared" si="83"/>
        <v/>
      </c>
      <c r="AC239" s="389" t="str">
        <f t="shared" si="84"/>
        <v/>
      </c>
      <c r="AD239" s="390" t="str">
        <f t="shared" si="74"/>
        <v/>
      </c>
      <c r="AE239" s="282">
        <f t="shared" si="75"/>
        <v>0</v>
      </c>
      <c r="AF239" s="359">
        <f t="shared" si="76"/>
        <v>0</v>
      </c>
      <c r="AG239" s="280">
        <f t="shared" si="77"/>
        <v>0</v>
      </c>
      <c r="AH239" s="280">
        <f t="shared" si="78"/>
        <v>0</v>
      </c>
      <c r="AI239" s="280">
        <f>IF(ISBLANK(T239),AI238,IF(COUNTIF(T$2:T239,T239)&gt;1,AI238,1+MAX(AI238,0)))</f>
        <v>6</v>
      </c>
      <c r="AL239" s="391" t="str">
        <f t="shared" si="85"/>
        <v/>
      </c>
      <c r="AM239" s="391" t="str">
        <f t="shared" si="86"/>
        <v/>
      </c>
      <c r="AO239" s="310" t="str">
        <f t="shared" si="79"/>
        <v/>
      </c>
      <c r="AP239" s="310">
        <f>SUM(AO$1:AO239)</f>
        <v>0</v>
      </c>
      <c r="AQ239" s="310">
        <f>SUM(AK$2:AK239)</f>
        <v>0</v>
      </c>
      <c r="AR239" s="310">
        <f>COUNTA(AJ$2:AJ239)</f>
        <v>0</v>
      </c>
      <c r="AS239" s="312"/>
      <c r="AT239" s="312"/>
      <c r="AU239" s="312"/>
      <c r="AV239" s="312"/>
      <c r="AW239" s="312"/>
      <c r="AZ239">
        <v>0</v>
      </c>
      <c r="BA239">
        <v>0</v>
      </c>
    </row>
    <row r="240" spans="1:53" x14ac:dyDescent="0.25">
      <c r="A240">
        <v>104</v>
      </c>
      <c r="B240" t="s">
        <v>65</v>
      </c>
      <c r="C240" t="s">
        <v>872</v>
      </c>
      <c r="D240"/>
      <c r="E240">
        <v>1</v>
      </c>
      <c r="F240">
        <v>4</v>
      </c>
      <c r="G240">
        <v>3</v>
      </c>
      <c r="H240">
        <v>2</v>
      </c>
      <c r="I240">
        <v>0</v>
      </c>
      <c r="J240">
        <v>2</v>
      </c>
      <c r="K240">
        <v>1</v>
      </c>
      <c r="L240">
        <v>1</v>
      </c>
      <c r="M240" t="s">
        <v>873</v>
      </c>
      <c r="N240" s="42"/>
      <c r="O240" s="101">
        <f>IF(ISBLANK(C240),O239,IF(COUNTIF(C$2:C240,C240)&gt;1,O239,1+MAX(O239,0)))</f>
        <v>8</v>
      </c>
      <c r="P240" s="45">
        <f t="shared" si="66"/>
        <v>4</v>
      </c>
      <c r="Q240" s="33" t="str">
        <f t="shared" si="67"/>
        <v/>
      </c>
      <c r="R240" s="33">
        <f t="shared" si="68"/>
        <v>4</v>
      </c>
      <c r="S240" s="33" t="str">
        <f t="shared" si="69"/>
        <v>104_4</v>
      </c>
      <c r="T240" s="35" t="str">
        <f t="shared" si="70"/>
        <v>104AM</v>
      </c>
      <c r="U240" s="35" t="str">
        <f t="shared" si="71"/>
        <v>104AMEW</v>
      </c>
      <c r="V240" s="35" t="str">
        <f t="shared" si="87"/>
        <v>0H</v>
      </c>
      <c r="W240" s="35" t="str">
        <f t="shared" si="80"/>
        <v>104AM0H143</v>
      </c>
      <c r="X240" s="388">
        <f t="shared" si="81"/>
        <v>1</v>
      </c>
      <c r="Y240" s="388">
        <f t="shared" si="82"/>
        <v>1</v>
      </c>
      <c r="Z240" s="280" t="str">
        <f t="shared" si="72"/>
        <v/>
      </c>
      <c r="AA240" s="280" t="str">
        <f t="shared" si="73"/>
        <v/>
      </c>
      <c r="AB240" s="389" t="str">
        <f t="shared" si="83"/>
        <v/>
      </c>
      <c r="AC240" s="389" t="str">
        <f t="shared" si="84"/>
        <v/>
      </c>
      <c r="AD240" s="390" t="str">
        <f t="shared" si="74"/>
        <v/>
      </c>
      <c r="AE240" s="282">
        <f t="shared" si="75"/>
        <v>0</v>
      </c>
      <c r="AF240" s="359">
        <f t="shared" si="76"/>
        <v>0</v>
      </c>
      <c r="AG240" s="280">
        <f t="shared" si="77"/>
        <v>3</v>
      </c>
      <c r="AH240" s="280">
        <f t="shared" si="78"/>
        <v>1</v>
      </c>
      <c r="AI240" s="280">
        <f>IF(ISBLANK(T240),AI239,IF(COUNTIF(T$2:T240,T240)&gt;1,AI239,1+MAX(AI239,0)))</f>
        <v>6</v>
      </c>
      <c r="AL240" s="391" t="str">
        <f t="shared" si="85"/>
        <v/>
      </c>
      <c r="AM240" s="391" t="str">
        <f t="shared" si="86"/>
        <v/>
      </c>
      <c r="AO240" s="310" t="str">
        <f t="shared" si="79"/>
        <v/>
      </c>
      <c r="AP240" s="310">
        <f>SUM(AO$1:AO240)</f>
        <v>0</v>
      </c>
      <c r="AQ240" s="310">
        <f>SUM(AK$2:AK240)</f>
        <v>0</v>
      </c>
      <c r="AR240" s="310">
        <f>COUNTA(AJ$2:AJ240)</f>
        <v>0</v>
      </c>
      <c r="AS240" s="312"/>
      <c r="AT240" s="312"/>
      <c r="AU240" s="312"/>
      <c r="AV240" s="312"/>
      <c r="AW240" s="312"/>
      <c r="AZ240">
        <v>1</v>
      </c>
      <c r="BA240">
        <v>1</v>
      </c>
    </row>
    <row r="241" spans="1:53" x14ac:dyDescent="0.25">
      <c r="A241">
        <v>104</v>
      </c>
      <c r="B241" t="s">
        <v>65</v>
      </c>
      <c r="C241" t="s">
        <v>872</v>
      </c>
      <c r="D241"/>
      <c r="E241">
        <v>1</v>
      </c>
      <c r="F241">
        <v>4</v>
      </c>
      <c r="G241">
        <v>4</v>
      </c>
      <c r="H241">
        <v>5</v>
      </c>
      <c r="I241">
        <v>1</v>
      </c>
      <c r="J241">
        <v>4</v>
      </c>
      <c r="K241">
        <v>0</v>
      </c>
      <c r="L241">
        <v>0</v>
      </c>
      <c r="M241" t="s">
        <v>873</v>
      </c>
      <c r="N241" s="42"/>
      <c r="O241" s="101">
        <f>IF(ISBLANK(C241),O240,IF(COUNTIF(C$2:C241,C241)&gt;1,O240,1+MAX(O240,0)))</f>
        <v>8</v>
      </c>
      <c r="P241" s="45">
        <f t="shared" si="66"/>
        <v>4</v>
      </c>
      <c r="Q241" s="33" t="str">
        <f t="shared" si="67"/>
        <v/>
      </c>
      <c r="R241" s="33">
        <f t="shared" si="68"/>
        <v>4</v>
      </c>
      <c r="S241" s="33" t="str">
        <f t="shared" si="69"/>
        <v>104_4</v>
      </c>
      <c r="T241" s="35" t="str">
        <f t="shared" si="70"/>
        <v>104AM</v>
      </c>
      <c r="U241" s="35" t="str">
        <f t="shared" si="71"/>
        <v>104AMEW</v>
      </c>
      <c r="V241" s="35" t="str">
        <f t="shared" si="87"/>
        <v>0H</v>
      </c>
      <c r="W241" s="35" t="str">
        <f t="shared" si="80"/>
        <v>104AM0H144</v>
      </c>
      <c r="X241" s="388">
        <f t="shared" si="81"/>
        <v>0</v>
      </c>
      <c r="Y241" s="388">
        <f t="shared" si="82"/>
        <v>0</v>
      </c>
      <c r="Z241" s="280" t="str">
        <f t="shared" si="72"/>
        <v/>
      </c>
      <c r="AA241" s="280" t="str">
        <f t="shared" si="73"/>
        <v/>
      </c>
      <c r="AB241" s="389" t="str">
        <f t="shared" si="83"/>
        <v/>
      </c>
      <c r="AC241" s="389" t="str">
        <f t="shared" si="84"/>
        <v/>
      </c>
      <c r="AD241" s="390" t="str">
        <f t="shared" si="74"/>
        <v/>
      </c>
      <c r="AE241" s="282">
        <f t="shared" si="75"/>
        <v>0</v>
      </c>
      <c r="AF241" s="359">
        <f t="shared" si="76"/>
        <v>0</v>
      </c>
      <c r="AG241" s="280">
        <f t="shared" si="77"/>
        <v>3</v>
      </c>
      <c r="AH241" s="280">
        <f t="shared" si="78"/>
        <v>1</v>
      </c>
      <c r="AI241" s="280">
        <f>IF(ISBLANK(T241),AI240,IF(COUNTIF(T$2:T241,T241)&gt;1,AI240,1+MAX(AI240,0)))</f>
        <v>6</v>
      </c>
      <c r="AL241" s="391" t="str">
        <f t="shared" si="85"/>
        <v/>
      </c>
      <c r="AM241" s="391" t="str">
        <f t="shared" si="86"/>
        <v/>
      </c>
      <c r="AO241" s="310" t="str">
        <f t="shared" si="79"/>
        <v/>
      </c>
      <c r="AP241" s="310">
        <f>SUM(AO$1:AO241)</f>
        <v>0</v>
      </c>
      <c r="AQ241" s="310">
        <f>SUM(AK$2:AK241)</f>
        <v>0</v>
      </c>
      <c r="AR241" s="310">
        <f>COUNTA(AJ$2:AJ241)</f>
        <v>0</v>
      </c>
      <c r="AS241" s="312"/>
      <c r="AT241" s="312"/>
      <c r="AU241" s="312"/>
      <c r="AV241" s="312"/>
      <c r="AW241" s="312"/>
      <c r="AZ241">
        <v>0</v>
      </c>
      <c r="BA241">
        <v>0</v>
      </c>
    </row>
    <row r="242" spans="1:53" x14ac:dyDescent="0.25">
      <c r="A242">
        <v>104</v>
      </c>
      <c r="B242" t="s">
        <v>65</v>
      </c>
      <c r="C242" t="s">
        <v>872</v>
      </c>
      <c r="D242"/>
      <c r="E242">
        <v>2</v>
      </c>
      <c r="F242">
        <v>1</v>
      </c>
      <c r="G242">
        <v>1</v>
      </c>
      <c r="H242">
        <v>0</v>
      </c>
      <c r="I242">
        <v>0</v>
      </c>
      <c r="J242">
        <v>0</v>
      </c>
      <c r="K242">
        <v>0</v>
      </c>
      <c r="L242">
        <v>0</v>
      </c>
      <c r="M242" t="s">
        <v>874</v>
      </c>
      <c r="N242" s="42"/>
      <c r="O242" s="101">
        <f>IF(ISBLANK(C242),O241,IF(COUNTIF(C$2:C242,C242)&gt;1,O241,1+MAX(O241,0)))</f>
        <v>8</v>
      </c>
      <c r="P242" s="45">
        <f t="shared" si="66"/>
        <v>4</v>
      </c>
      <c r="Q242" s="33" t="str">
        <f t="shared" si="67"/>
        <v/>
      </c>
      <c r="R242" s="33">
        <f t="shared" si="68"/>
        <v>5</v>
      </c>
      <c r="S242" s="33" t="str">
        <f t="shared" si="69"/>
        <v>104_5</v>
      </c>
      <c r="T242" s="35" t="str">
        <f t="shared" si="70"/>
        <v>104AM</v>
      </c>
      <c r="U242" s="35" t="str">
        <f t="shared" si="71"/>
        <v>104AMNS</v>
      </c>
      <c r="V242" s="35" t="str">
        <f t="shared" si="87"/>
        <v>0H</v>
      </c>
      <c r="W242" s="35" t="str">
        <f t="shared" si="80"/>
        <v>104AM0H211</v>
      </c>
      <c r="X242" s="388">
        <f t="shared" si="81"/>
        <v>0</v>
      </c>
      <c r="Y242" s="388">
        <f t="shared" si="82"/>
        <v>0</v>
      </c>
      <c r="Z242" s="280" t="str">
        <f t="shared" si="72"/>
        <v/>
      </c>
      <c r="AA242" s="280" t="str">
        <f t="shared" si="73"/>
        <v/>
      </c>
      <c r="AB242" s="389" t="str">
        <f t="shared" si="83"/>
        <v/>
      </c>
      <c r="AC242" s="389" t="str">
        <f t="shared" si="84"/>
        <v/>
      </c>
      <c r="AD242" s="390" t="str">
        <f t="shared" si="74"/>
        <v/>
      </c>
      <c r="AE242" s="282">
        <f t="shared" si="75"/>
        <v>0</v>
      </c>
      <c r="AF242" s="359">
        <f t="shared" si="76"/>
        <v>0</v>
      </c>
      <c r="AG242" s="280">
        <f t="shared" si="77"/>
        <v>0</v>
      </c>
      <c r="AH242" s="280">
        <f t="shared" si="78"/>
        <v>0</v>
      </c>
      <c r="AI242" s="280">
        <f>IF(ISBLANK(T242),AI241,IF(COUNTIF(T$2:T242,T242)&gt;1,AI241,1+MAX(AI241,0)))</f>
        <v>6</v>
      </c>
      <c r="AL242" s="391" t="str">
        <f t="shared" si="85"/>
        <v/>
      </c>
      <c r="AM242" s="391" t="str">
        <f t="shared" si="86"/>
        <v/>
      </c>
      <c r="AO242" s="310" t="str">
        <f t="shared" si="79"/>
        <v/>
      </c>
      <c r="AP242" s="310">
        <f>SUM(AO$1:AO242)</f>
        <v>0</v>
      </c>
      <c r="AQ242" s="310">
        <f>SUM(AK$2:AK242)</f>
        <v>0</v>
      </c>
      <c r="AR242" s="310">
        <f>COUNTA(AJ$2:AJ242)</f>
        <v>0</v>
      </c>
      <c r="AS242" s="312"/>
      <c r="AT242" s="312"/>
      <c r="AU242" s="312"/>
      <c r="AV242" s="312"/>
      <c r="AW242" s="312"/>
      <c r="AZ242">
        <v>0</v>
      </c>
      <c r="BA242">
        <v>0</v>
      </c>
    </row>
    <row r="243" spans="1:53" x14ac:dyDescent="0.25">
      <c r="A243">
        <v>104</v>
      </c>
      <c r="B243" t="s">
        <v>65</v>
      </c>
      <c r="C243" t="s">
        <v>872</v>
      </c>
      <c r="D243"/>
      <c r="E243">
        <v>2</v>
      </c>
      <c r="F243">
        <v>1</v>
      </c>
      <c r="G243">
        <v>2</v>
      </c>
      <c r="H243">
        <v>0</v>
      </c>
      <c r="I243">
        <v>0</v>
      </c>
      <c r="J243">
        <v>0</v>
      </c>
      <c r="K243">
        <v>0</v>
      </c>
      <c r="L243">
        <v>0</v>
      </c>
      <c r="M243" t="s">
        <v>874</v>
      </c>
      <c r="N243" s="42"/>
      <c r="O243" s="101">
        <f>IF(ISBLANK(C243),O242,IF(COUNTIF(C$2:C243,C243)&gt;1,O242,1+MAX(O242,0)))</f>
        <v>8</v>
      </c>
      <c r="P243" s="45">
        <f t="shared" si="66"/>
        <v>4</v>
      </c>
      <c r="Q243" s="33" t="str">
        <f t="shared" si="67"/>
        <v/>
      </c>
      <c r="R243" s="33">
        <f t="shared" si="68"/>
        <v>5</v>
      </c>
      <c r="S243" s="33" t="str">
        <f t="shared" si="69"/>
        <v>104_5</v>
      </c>
      <c r="T243" s="35" t="str">
        <f t="shared" si="70"/>
        <v>104AM</v>
      </c>
      <c r="U243" s="35" t="str">
        <f t="shared" si="71"/>
        <v>104AMNS</v>
      </c>
      <c r="V243" s="35" t="str">
        <f t="shared" si="87"/>
        <v>0H</v>
      </c>
      <c r="W243" s="35" t="str">
        <f t="shared" si="80"/>
        <v>104AM0H212</v>
      </c>
      <c r="X243" s="388">
        <f t="shared" si="81"/>
        <v>0</v>
      </c>
      <c r="Y243" s="388">
        <f t="shared" si="82"/>
        <v>0</v>
      </c>
      <c r="Z243" s="280" t="str">
        <f t="shared" si="72"/>
        <v/>
      </c>
      <c r="AA243" s="280" t="str">
        <f t="shared" si="73"/>
        <v/>
      </c>
      <c r="AB243" s="389" t="str">
        <f t="shared" si="83"/>
        <v/>
      </c>
      <c r="AC243" s="389" t="str">
        <f t="shared" si="84"/>
        <v/>
      </c>
      <c r="AD243" s="390" t="str">
        <f t="shared" si="74"/>
        <v/>
      </c>
      <c r="AE243" s="282">
        <f t="shared" si="75"/>
        <v>0</v>
      </c>
      <c r="AF243" s="359">
        <f t="shared" si="76"/>
        <v>0</v>
      </c>
      <c r="AG243" s="280">
        <f t="shared" si="77"/>
        <v>0</v>
      </c>
      <c r="AH243" s="280">
        <f t="shared" si="78"/>
        <v>0</v>
      </c>
      <c r="AI243" s="280">
        <f>IF(ISBLANK(T243),AI242,IF(COUNTIF(T$2:T243,T243)&gt;1,AI242,1+MAX(AI242,0)))</f>
        <v>6</v>
      </c>
      <c r="AL243" s="391" t="str">
        <f t="shared" si="85"/>
        <v/>
      </c>
      <c r="AM243" s="391" t="str">
        <f t="shared" si="86"/>
        <v/>
      </c>
      <c r="AO243" s="310" t="str">
        <f t="shared" si="79"/>
        <v/>
      </c>
      <c r="AP243" s="310">
        <f>SUM(AO$1:AO243)</f>
        <v>0</v>
      </c>
      <c r="AQ243" s="310">
        <f>SUM(AK$2:AK243)</f>
        <v>0</v>
      </c>
      <c r="AR243" s="310">
        <f>COUNTA(AJ$2:AJ243)</f>
        <v>0</v>
      </c>
      <c r="AS243" s="312"/>
      <c r="AT243" s="312"/>
      <c r="AU243" s="312"/>
      <c r="AV243" s="312"/>
      <c r="AW243" s="312"/>
      <c r="AZ243">
        <v>0</v>
      </c>
      <c r="BA243">
        <v>0</v>
      </c>
    </row>
    <row r="244" spans="1:53" x14ac:dyDescent="0.25">
      <c r="A244">
        <v>104</v>
      </c>
      <c r="B244" t="s">
        <v>65</v>
      </c>
      <c r="C244" t="s">
        <v>872</v>
      </c>
      <c r="D244"/>
      <c r="E244">
        <v>2</v>
      </c>
      <c r="F244">
        <v>1</v>
      </c>
      <c r="G244">
        <v>3</v>
      </c>
      <c r="H244">
        <v>0</v>
      </c>
      <c r="I244">
        <v>0</v>
      </c>
      <c r="J244">
        <v>0</v>
      </c>
      <c r="K244">
        <v>0</v>
      </c>
      <c r="L244">
        <v>0</v>
      </c>
      <c r="M244" t="s">
        <v>874</v>
      </c>
      <c r="N244" s="42"/>
      <c r="O244" s="101">
        <f>IF(ISBLANK(C244),O243,IF(COUNTIF(C$2:C244,C244)&gt;1,O243,1+MAX(O243,0)))</f>
        <v>8</v>
      </c>
      <c r="P244" s="45">
        <f t="shared" si="66"/>
        <v>4</v>
      </c>
      <c r="Q244" s="33" t="str">
        <f t="shared" si="67"/>
        <v/>
      </c>
      <c r="R244" s="33">
        <f t="shared" si="68"/>
        <v>5</v>
      </c>
      <c r="S244" s="33" t="str">
        <f t="shared" si="69"/>
        <v>104_5</v>
      </c>
      <c r="T244" s="35" t="str">
        <f t="shared" si="70"/>
        <v>104AM</v>
      </c>
      <c r="U244" s="35" t="str">
        <f t="shared" si="71"/>
        <v>104AMEW</v>
      </c>
      <c r="V244" s="35" t="str">
        <f t="shared" si="87"/>
        <v>0H</v>
      </c>
      <c r="W244" s="35" t="str">
        <f t="shared" si="80"/>
        <v>104AM0H213</v>
      </c>
      <c r="X244" s="388">
        <f t="shared" si="81"/>
        <v>0</v>
      </c>
      <c r="Y244" s="388">
        <f t="shared" si="82"/>
        <v>0</v>
      </c>
      <c r="Z244" s="280" t="str">
        <f t="shared" si="72"/>
        <v/>
      </c>
      <c r="AA244" s="280" t="str">
        <f t="shared" si="73"/>
        <v/>
      </c>
      <c r="AB244" s="389" t="str">
        <f t="shared" si="83"/>
        <v/>
      </c>
      <c r="AC244" s="389" t="str">
        <f t="shared" si="84"/>
        <v/>
      </c>
      <c r="AD244" s="390" t="str">
        <f t="shared" si="74"/>
        <v/>
      </c>
      <c r="AE244" s="282">
        <f t="shared" si="75"/>
        <v>0</v>
      </c>
      <c r="AF244" s="359">
        <f t="shared" si="76"/>
        <v>0</v>
      </c>
      <c r="AG244" s="280">
        <f t="shared" si="77"/>
        <v>3</v>
      </c>
      <c r="AH244" s="280">
        <f t="shared" si="78"/>
        <v>1</v>
      </c>
      <c r="AI244" s="280">
        <f>IF(ISBLANK(T244),AI243,IF(COUNTIF(T$2:T244,T244)&gt;1,AI243,1+MAX(AI243,0)))</f>
        <v>6</v>
      </c>
      <c r="AL244" s="391" t="str">
        <f t="shared" si="85"/>
        <v/>
      </c>
      <c r="AM244" s="391" t="str">
        <f t="shared" si="86"/>
        <v/>
      </c>
      <c r="AO244" s="310" t="str">
        <f t="shared" si="79"/>
        <v/>
      </c>
      <c r="AP244" s="310">
        <f>SUM(AO$1:AO244)</f>
        <v>0</v>
      </c>
      <c r="AQ244" s="310">
        <f>SUM(AK$2:AK244)</f>
        <v>0</v>
      </c>
      <c r="AR244" s="310">
        <f>COUNTA(AJ$2:AJ244)</f>
        <v>0</v>
      </c>
      <c r="AS244" s="312"/>
      <c r="AT244" s="312"/>
      <c r="AU244" s="312"/>
      <c r="AV244" s="312"/>
      <c r="AW244" s="312"/>
      <c r="AZ244">
        <v>0</v>
      </c>
      <c r="BA244">
        <v>0</v>
      </c>
    </row>
    <row r="245" spans="1:53" x14ac:dyDescent="0.25">
      <c r="A245">
        <v>104</v>
      </c>
      <c r="B245" t="s">
        <v>65</v>
      </c>
      <c r="C245" t="s">
        <v>872</v>
      </c>
      <c r="D245"/>
      <c r="E245">
        <v>2</v>
      </c>
      <c r="F245">
        <v>1</v>
      </c>
      <c r="G245">
        <v>4</v>
      </c>
      <c r="H245">
        <v>1</v>
      </c>
      <c r="I245">
        <v>0</v>
      </c>
      <c r="J245">
        <v>1</v>
      </c>
      <c r="K245">
        <v>0</v>
      </c>
      <c r="L245">
        <v>0</v>
      </c>
      <c r="M245" t="s">
        <v>874</v>
      </c>
      <c r="N245" s="42"/>
      <c r="O245" s="101">
        <f>IF(ISBLANK(C245),O244,IF(COUNTIF(C$2:C245,C245)&gt;1,O244,1+MAX(O244,0)))</f>
        <v>8</v>
      </c>
      <c r="P245" s="45">
        <f t="shared" si="66"/>
        <v>4</v>
      </c>
      <c r="Q245" s="33" t="str">
        <f t="shared" si="67"/>
        <v/>
      </c>
      <c r="R245" s="33">
        <f t="shared" si="68"/>
        <v>5</v>
      </c>
      <c r="S245" s="33" t="str">
        <f t="shared" si="69"/>
        <v>104_5</v>
      </c>
      <c r="T245" s="35" t="str">
        <f t="shared" si="70"/>
        <v>104AM</v>
      </c>
      <c r="U245" s="35" t="str">
        <f t="shared" si="71"/>
        <v>104AMEW</v>
      </c>
      <c r="V245" s="35" t="str">
        <f t="shared" si="87"/>
        <v>0H</v>
      </c>
      <c r="W245" s="35" t="str">
        <f t="shared" si="80"/>
        <v>104AM0H214</v>
      </c>
      <c r="X245" s="388">
        <f t="shared" si="81"/>
        <v>0</v>
      </c>
      <c r="Y245" s="388">
        <f t="shared" si="82"/>
        <v>0</v>
      </c>
      <c r="Z245" s="280" t="str">
        <f t="shared" si="72"/>
        <v/>
      </c>
      <c r="AA245" s="280" t="str">
        <f t="shared" si="73"/>
        <v/>
      </c>
      <c r="AB245" s="389" t="str">
        <f t="shared" si="83"/>
        <v/>
      </c>
      <c r="AC245" s="389" t="str">
        <f t="shared" si="84"/>
        <v/>
      </c>
      <c r="AD245" s="390" t="str">
        <f t="shared" si="74"/>
        <v/>
      </c>
      <c r="AE245" s="282">
        <f t="shared" si="75"/>
        <v>0</v>
      </c>
      <c r="AF245" s="359">
        <f t="shared" si="76"/>
        <v>0</v>
      </c>
      <c r="AG245" s="280">
        <f t="shared" si="77"/>
        <v>3</v>
      </c>
      <c r="AH245" s="280">
        <f t="shared" si="78"/>
        <v>1</v>
      </c>
      <c r="AI245" s="280">
        <f>IF(ISBLANK(T245),AI244,IF(COUNTIF(T$2:T245,T245)&gt;1,AI244,1+MAX(AI244,0)))</f>
        <v>6</v>
      </c>
      <c r="AL245" s="391" t="str">
        <f t="shared" si="85"/>
        <v/>
      </c>
      <c r="AM245" s="391" t="str">
        <f t="shared" si="86"/>
        <v/>
      </c>
      <c r="AO245" s="310" t="str">
        <f t="shared" si="79"/>
        <v/>
      </c>
      <c r="AP245" s="310">
        <f>SUM(AO$1:AO245)</f>
        <v>0</v>
      </c>
      <c r="AQ245" s="310">
        <f>SUM(AK$2:AK245)</f>
        <v>0</v>
      </c>
      <c r="AR245" s="310">
        <f>COUNTA(AJ$2:AJ245)</f>
        <v>0</v>
      </c>
      <c r="AS245" s="312"/>
      <c r="AT245" s="312"/>
      <c r="AU245" s="312"/>
      <c r="AV245" s="312"/>
      <c r="AW245" s="312"/>
      <c r="AZ245">
        <v>0</v>
      </c>
      <c r="BA245">
        <v>0</v>
      </c>
    </row>
    <row r="246" spans="1:53" x14ac:dyDescent="0.25">
      <c r="A246">
        <v>104</v>
      </c>
      <c r="B246" t="s">
        <v>65</v>
      </c>
      <c r="C246" t="s">
        <v>872</v>
      </c>
      <c r="D246"/>
      <c r="E246">
        <v>2</v>
      </c>
      <c r="F246">
        <v>2</v>
      </c>
      <c r="G246">
        <v>1</v>
      </c>
      <c r="H246">
        <v>1</v>
      </c>
      <c r="I246">
        <v>0</v>
      </c>
      <c r="J246">
        <v>1</v>
      </c>
      <c r="K246">
        <v>1</v>
      </c>
      <c r="L246">
        <v>1</v>
      </c>
      <c r="M246" t="s">
        <v>874</v>
      </c>
      <c r="N246" s="42"/>
      <c r="O246" s="101">
        <f>IF(ISBLANK(C246),O245,IF(COUNTIF(C$2:C246,C246)&gt;1,O245,1+MAX(O245,0)))</f>
        <v>8</v>
      </c>
      <c r="P246" s="45">
        <f t="shared" si="66"/>
        <v>4</v>
      </c>
      <c r="Q246" s="33" t="str">
        <f t="shared" si="67"/>
        <v/>
      </c>
      <c r="R246" s="33">
        <f t="shared" si="68"/>
        <v>6</v>
      </c>
      <c r="S246" s="33" t="str">
        <f t="shared" si="69"/>
        <v>104_6</v>
      </c>
      <c r="T246" s="35" t="str">
        <f t="shared" si="70"/>
        <v>104AM</v>
      </c>
      <c r="U246" s="35" t="str">
        <f t="shared" si="71"/>
        <v>104AMNS</v>
      </c>
      <c r="V246" s="35" t="str">
        <f t="shared" si="87"/>
        <v>0H</v>
      </c>
      <c r="W246" s="35" t="str">
        <f t="shared" si="80"/>
        <v>104AM0H221</v>
      </c>
      <c r="X246" s="388">
        <f t="shared" si="81"/>
        <v>1</v>
      </c>
      <c r="Y246" s="388">
        <f t="shared" si="82"/>
        <v>1</v>
      </c>
      <c r="Z246" s="280" t="str">
        <f t="shared" si="72"/>
        <v/>
      </c>
      <c r="AA246" s="280" t="str">
        <f t="shared" si="73"/>
        <v/>
      </c>
      <c r="AB246" s="389" t="str">
        <f t="shared" si="83"/>
        <v/>
      </c>
      <c r="AC246" s="389" t="str">
        <f t="shared" si="84"/>
        <v/>
      </c>
      <c r="AD246" s="390" t="str">
        <f t="shared" si="74"/>
        <v/>
      </c>
      <c r="AE246" s="282">
        <f t="shared" si="75"/>
        <v>0</v>
      </c>
      <c r="AF246" s="359">
        <f t="shared" si="76"/>
        <v>0</v>
      </c>
      <c r="AG246" s="280">
        <f t="shared" si="77"/>
        <v>0</v>
      </c>
      <c r="AH246" s="280">
        <f t="shared" si="78"/>
        <v>0</v>
      </c>
      <c r="AI246" s="280">
        <f>IF(ISBLANK(T246),AI245,IF(COUNTIF(T$2:T246,T246)&gt;1,AI245,1+MAX(AI245,0)))</f>
        <v>6</v>
      </c>
      <c r="AL246" s="391" t="str">
        <f t="shared" si="85"/>
        <v/>
      </c>
      <c r="AM246" s="391" t="str">
        <f t="shared" si="86"/>
        <v/>
      </c>
      <c r="AO246" s="310" t="str">
        <f t="shared" si="79"/>
        <v/>
      </c>
      <c r="AP246" s="310">
        <f>SUM(AO$1:AO246)</f>
        <v>0</v>
      </c>
      <c r="AQ246" s="310">
        <f>SUM(AK$2:AK246)</f>
        <v>0</v>
      </c>
      <c r="AR246" s="310">
        <f>COUNTA(AJ$2:AJ246)</f>
        <v>0</v>
      </c>
      <c r="AS246" s="312"/>
      <c r="AT246" s="312"/>
      <c r="AU246" s="312"/>
      <c r="AV246" s="312"/>
      <c r="AW246" s="312"/>
      <c r="AZ246">
        <v>1</v>
      </c>
      <c r="BA246">
        <v>1</v>
      </c>
    </row>
    <row r="247" spans="1:53" x14ac:dyDescent="0.25">
      <c r="A247">
        <v>104</v>
      </c>
      <c r="B247" t="s">
        <v>65</v>
      </c>
      <c r="C247" t="s">
        <v>872</v>
      </c>
      <c r="D247"/>
      <c r="E247">
        <v>2</v>
      </c>
      <c r="F247">
        <v>2</v>
      </c>
      <c r="G247">
        <v>2</v>
      </c>
      <c r="H247">
        <v>0</v>
      </c>
      <c r="I247">
        <v>0</v>
      </c>
      <c r="J247">
        <v>0</v>
      </c>
      <c r="K247">
        <v>0</v>
      </c>
      <c r="L247">
        <v>0</v>
      </c>
      <c r="M247" t="s">
        <v>874</v>
      </c>
      <c r="N247" s="42"/>
      <c r="O247" s="101">
        <f>IF(ISBLANK(C247),O246,IF(COUNTIF(C$2:C247,C247)&gt;1,O246,1+MAX(O246,0)))</f>
        <v>8</v>
      </c>
      <c r="P247" s="45">
        <f t="shared" si="66"/>
        <v>4</v>
      </c>
      <c r="Q247" s="33" t="str">
        <f t="shared" si="67"/>
        <v/>
      </c>
      <c r="R247" s="33">
        <f t="shared" si="68"/>
        <v>6</v>
      </c>
      <c r="S247" s="33" t="str">
        <f t="shared" si="69"/>
        <v>104_6</v>
      </c>
      <c r="T247" s="35" t="str">
        <f t="shared" si="70"/>
        <v>104AM</v>
      </c>
      <c r="U247" s="35" t="str">
        <f t="shared" si="71"/>
        <v>104AMNS</v>
      </c>
      <c r="V247" s="35" t="str">
        <f t="shared" si="87"/>
        <v>0H</v>
      </c>
      <c r="W247" s="35" t="str">
        <f t="shared" si="80"/>
        <v>104AM0H222</v>
      </c>
      <c r="X247" s="388">
        <f t="shared" si="81"/>
        <v>0</v>
      </c>
      <c r="Y247" s="388">
        <f t="shared" si="82"/>
        <v>0</v>
      </c>
      <c r="Z247" s="280" t="str">
        <f t="shared" si="72"/>
        <v/>
      </c>
      <c r="AA247" s="280" t="str">
        <f t="shared" si="73"/>
        <v/>
      </c>
      <c r="AB247" s="389" t="str">
        <f t="shared" si="83"/>
        <v/>
      </c>
      <c r="AC247" s="389" t="str">
        <f t="shared" si="84"/>
        <v/>
      </c>
      <c r="AD247" s="390" t="str">
        <f t="shared" si="74"/>
        <v/>
      </c>
      <c r="AE247" s="282">
        <f t="shared" si="75"/>
        <v>0</v>
      </c>
      <c r="AF247" s="359">
        <f t="shared" si="76"/>
        <v>0</v>
      </c>
      <c r="AG247" s="280">
        <f t="shared" si="77"/>
        <v>0</v>
      </c>
      <c r="AH247" s="280">
        <f t="shared" si="78"/>
        <v>0</v>
      </c>
      <c r="AI247" s="280">
        <f>IF(ISBLANK(T247),AI246,IF(COUNTIF(T$2:T247,T247)&gt;1,AI246,1+MAX(AI246,0)))</f>
        <v>6</v>
      </c>
      <c r="AL247" s="391" t="str">
        <f t="shared" si="85"/>
        <v/>
      </c>
      <c r="AM247" s="391" t="str">
        <f t="shared" si="86"/>
        <v/>
      </c>
      <c r="AO247" s="310" t="str">
        <f t="shared" si="79"/>
        <v/>
      </c>
      <c r="AP247" s="310">
        <f>SUM(AO$1:AO247)</f>
        <v>0</v>
      </c>
      <c r="AQ247" s="310">
        <f>SUM(AK$2:AK247)</f>
        <v>0</v>
      </c>
      <c r="AR247" s="310">
        <f>COUNTA(AJ$2:AJ247)</f>
        <v>0</v>
      </c>
      <c r="AS247" s="312"/>
      <c r="AT247" s="312"/>
      <c r="AU247" s="312"/>
      <c r="AV247" s="312"/>
      <c r="AW247" s="312"/>
      <c r="AZ247">
        <v>0</v>
      </c>
      <c r="BA247">
        <v>0</v>
      </c>
    </row>
    <row r="248" spans="1:53" x14ac:dyDescent="0.25">
      <c r="A248">
        <v>104</v>
      </c>
      <c r="B248" t="s">
        <v>65</v>
      </c>
      <c r="C248" t="s">
        <v>872</v>
      </c>
      <c r="D248"/>
      <c r="E248">
        <v>2</v>
      </c>
      <c r="F248">
        <v>2</v>
      </c>
      <c r="G248">
        <v>3</v>
      </c>
      <c r="H248">
        <v>1</v>
      </c>
      <c r="I248">
        <v>0</v>
      </c>
      <c r="J248">
        <v>0</v>
      </c>
      <c r="K248">
        <v>1</v>
      </c>
      <c r="L248">
        <v>1</v>
      </c>
      <c r="M248" t="s">
        <v>874</v>
      </c>
      <c r="N248" s="42"/>
      <c r="O248" s="101">
        <f>IF(ISBLANK(C248),O247,IF(COUNTIF(C$2:C248,C248)&gt;1,O247,1+MAX(O247,0)))</f>
        <v>8</v>
      </c>
      <c r="P248" s="45">
        <f t="shared" si="66"/>
        <v>4</v>
      </c>
      <c r="Q248" s="33" t="str">
        <f t="shared" si="67"/>
        <v/>
      </c>
      <c r="R248" s="33">
        <f t="shared" si="68"/>
        <v>6</v>
      </c>
      <c r="S248" s="33" t="str">
        <f t="shared" si="69"/>
        <v>104_6</v>
      </c>
      <c r="T248" s="35" t="str">
        <f t="shared" si="70"/>
        <v>104AM</v>
      </c>
      <c r="U248" s="35" t="str">
        <f t="shared" si="71"/>
        <v>104AMEW</v>
      </c>
      <c r="V248" s="35" t="str">
        <f t="shared" si="87"/>
        <v>0H</v>
      </c>
      <c r="W248" s="35" t="str">
        <f t="shared" si="80"/>
        <v>104AM0H223</v>
      </c>
      <c r="X248" s="388">
        <f t="shared" si="81"/>
        <v>1</v>
      </c>
      <c r="Y248" s="388">
        <f t="shared" si="82"/>
        <v>1</v>
      </c>
      <c r="Z248" s="280" t="str">
        <f t="shared" si="72"/>
        <v/>
      </c>
      <c r="AA248" s="280" t="str">
        <f t="shared" si="73"/>
        <v/>
      </c>
      <c r="AB248" s="389" t="str">
        <f t="shared" si="83"/>
        <v/>
      </c>
      <c r="AC248" s="389" t="str">
        <f t="shared" si="84"/>
        <v/>
      </c>
      <c r="AD248" s="390" t="str">
        <f t="shared" si="74"/>
        <v/>
      </c>
      <c r="AE248" s="282">
        <f t="shared" si="75"/>
        <v>0</v>
      </c>
      <c r="AF248" s="359">
        <f t="shared" si="76"/>
        <v>0</v>
      </c>
      <c r="AG248" s="280">
        <f t="shared" si="77"/>
        <v>3</v>
      </c>
      <c r="AH248" s="280">
        <f t="shared" si="78"/>
        <v>1</v>
      </c>
      <c r="AI248" s="280">
        <f>IF(ISBLANK(T248),AI247,IF(COUNTIF(T$2:T248,T248)&gt;1,AI247,1+MAX(AI247,0)))</f>
        <v>6</v>
      </c>
      <c r="AL248" s="391" t="str">
        <f t="shared" si="85"/>
        <v/>
      </c>
      <c r="AM248" s="391" t="str">
        <f t="shared" si="86"/>
        <v/>
      </c>
      <c r="AO248" s="310" t="str">
        <f t="shared" si="79"/>
        <v/>
      </c>
      <c r="AP248" s="310">
        <f>SUM(AO$1:AO248)</f>
        <v>0</v>
      </c>
      <c r="AQ248" s="310">
        <f>SUM(AK$2:AK248)</f>
        <v>0</v>
      </c>
      <c r="AR248" s="310">
        <f>COUNTA(AJ$2:AJ248)</f>
        <v>0</v>
      </c>
      <c r="AS248" s="312"/>
      <c r="AT248" s="312"/>
      <c r="AU248" s="312"/>
      <c r="AV248" s="312"/>
      <c r="AW248" s="312"/>
      <c r="AZ248">
        <v>1</v>
      </c>
      <c r="BA248">
        <v>1</v>
      </c>
    </row>
    <row r="249" spans="1:53" x14ac:dyDescent="0.25">
      <c r="A249">
        <v>104</v>
      </c>
      <c r="B249" t="s">
        <v>65</v>
      </c>
      <c r="C249" t="s">
        <v>872</v>
      </c>
      <c r="D249"/>
      <c r="E249">
        <v>2</v>
      </c>
      <c r="F249">
        <v>2</v>
      </c>
      <c r="G249">
        <v>4</v>
      </c>
      <c r="H249">
        <v>2</v>
      </c>
      <c r="I249">
        <v>0</v>
      </c>
      <c r="J249">
        <v>0</v>
      </c>
      <c r="K249">
        <v>0</v>
      </c>
      <c r="L249">
        <v>1</v>
      </c>
      <c r="M249" t="s">
        <v>874</v>
      </c>
      <c r="N249" s="42"/>
      <c r="O249" s="101">
        <f>IF(ISBLANK(C249),O248,IF(COUNTIF(C$2:C249,C249)&gt;1,O248,1+MAX(O248,0)))</f>
        <v>8</v>
      </c>
      <c r="P249" s="45">
        <f t="shared" si="66"/>
        <v>4</v>
      </c>
      <c r="Q249" s="33" t="str">
        <f t="shared" si="67"/>
        <v/>
      </c>
      <c r="R249" s="33">
        <f t="shared" si="68"/>
        <v>6</v>
      </c>
      <c r="S249" s="33" t="str">
        <f t="shared" si="69"/>
        <v>104_6</v>
      </c>
      <c r="T249" s="35" t="str">
        <f t="shared" si="70"/>
        <v>104AM</v>
      </c>
      <c r="U249" s="35" t="str">
        <f t="shared" si="71"/>
        <v>104AMEW</v>
      </c>
      <c r="V249" s="35" t="str">
        <f t="shared" si="87"/>
        <v>0H</v>
      </c>
      <c r="W249" s="35" t="str">
        <f t="shared" si="80"/>
        <v>104AM0H224</v>
      </c>
      <c r="X249" s="388">
        <f t="shared" si="81"/>
        <v>0</v>
      </c>
      <c r="Y249" s="388">
        <f t="shared" si="82"/>
        <v>1</v>
      </c>
      <c r="Z249" s="280" t="str">
        <f t="shared" si="72"/>
        <v/>
      </c>
      <c r="AA249" s="280" t="str">
        <f t="shared" si="73"/>
        <v/>
      </c>
      <c r="AB249" s="389" t="str">
        <f t="shared" si="83"/>
        <v/>
      </c>
      <c r="AC249" s="389" t="str">
        <f t="shared" si="84"/>
        <v/>
      </c>
      <c r="AD249" s="390" t="str">
        <f t="shared" si="74"/>
        <v/>
      </c>
      <c r="AE249" s="282">
        <f t="shared" si="75"/>
        <v>0</v>
      </c>
      <c r="AF249" s="359">
        <f t="shared" si="76"/>
        <v>0</v>
      </c>
      <c r="AG249" s="280">
        <f t="shared" si="77"/>
        <v>3</v>
      </c>
      <c r="AH249" s="280">
        <f t="shared" si="78"/>
        <v>1</v>
      </c>
      <c r="AI249" s="280">
        <f>IF(ISBLANK(T249),AI248,IF(COUNTIF(T$2:T249,T249)&gt;1,AI248,1+MAX(AI248,0)))</f>
        <v>6</v>
      </c>
      <c r="AL249" s="391" t="str">
        <f t="shared" si="85"/>
        <v/>
      </c>
      <c r="AM249" s="391" t="str">
        <f t="shared" si="86"/>
        <v/>
      </c>
      <c r="AO249" s="310" t="str">
        <f t="shared" si="79"/>
        <v/>
      </c>
      <c r="AP249" s="310">
        <f>SUM(AO$1:AO249)</f>
        <v>0</v>
      </c>
      <c r="AQ249" s="310">
        <f>SUM(AK$2:AK249)</f>
        <v>0</v>
      </c>
      <c r="AR249" s="310">
        <f>COUNTA(AJ$2:AJ249)</f>
        <v>0</v>
      </c>
      <c r="AS249" s="312"/>
      <c r="AT249" s="312"/>
      <c r="AU249" s="312"/>
      <c r="AV249" s="312"/>
      <c r="AW249" s="312"/>
      <c r="AZ249">
        <v>0</v>
      </c>
      <c r="BA249">
        <v>1</v>
      </c>
    </row>
    <row r="250" spans="1:53" x14ac:dyDescent="0.25">
      <c r="A250">
        <v>104</v>
      </c>
      <c r="B250" t="s">
        <v>65</v>
      </c>
      <c r="C250" t="s">
        <v>872</v>
      </c>
      <c r="D250"/>
      <c r="E250">
        <v>2</v>
      </c>
      <c r="F250">
        <v>3</v>
      </c>
      <c r="G250">
        <v>1</v>
      </c>
      <c r="H250">
        <v>0</v>
      </c>
      <c r="I250">
        <v>0</v>
      </c>
      <c r="J250">
        <v>0</v>
      </c>
      <c r="K250">
        <v>0</v>
      </c>
      <c r="L250">
        <v>0</v>
      </c>
      <c r="M250" t="s">
        <v>874</v>
      </c>
      <c r="N250" s="42"/>
      <c r="O250" s="101">
        <f>IF(ISBLANK(C250),O249,IF(COUNTIF(C$2:C250,C250)&gt;1,O249,1+MAX(O249,0)))</f>
        <v>8</v>
      </c>
      <c r="P250" s="45">
        <f t="shared" si="66"/>
        <v>4</v>
      </c>
      <c r="Q250" s="33" t="str">
        <f t="shared" si="67"/>
        <v/>
      </c>
      <c r="R250" s="33">
        <f t="shared" si="68"/>
        <v>7</v>
      </c>
      <c r="S250" s="33" t="str">
        <f t="shared" si="69"/>
        <v>104_7</v>
      </c>
      <c r="T250" s="35" t="str">
        <f t="shared" si="70"/>
        <v>104AM</v>
      </c>
      <c r="U250" s="35" t="str">
        <f t="shared" si="71"/>
        <v>104AMNS</v>
      </c>
      <c r="V250" s="35" t="str">
        <f t="shared" si="87"/>
        <v>0H</v>
      </c>
      <c r="W250" s="35" t="str">
        <f t="shared" si="80"/>
        <v>104AM0H231</v>
      </c>
      <c r="X250" s="388">
        <f t="shared" si="81"/>
        <v>0</v>
      </c>
      <c r="Y250" s="388">
        <f t="shared" si="82"/>
        <v>0</v>
      </c>
      <c r="Z250" s="280" t="str">
        <f t="shared" si="72"/>
        <v/>
      </c>
      <c r="AA250" s="280" t="str">
        <f t="shared" si="73"/>
        <v/>
      </c>
      <c r="AB250" s="389" t="str">
        <f t="shared" si="83"/>
        <v/>
      </c>
      <c r="AC250" s="389" t="str">
        <f t="shared" si="84"/>
        <v/>
      </c>
      <c r="AD250" s="390" t="str">
        <f t="shared" si="74"/>
        <v/>
      </c>
      <c r="AE250" s="282">
        <f t="shared" si="75"/>
        <v>0</v>
      </c>
      <c r="AF250" s="359">
        <f t="shared" si="76"/>
        <v>0</v>
      </c>
      <c r="AG250" s="280">
        <f t="shared" si="77"/>
        <v>0</v>
      </c>
      <c r="AH250" s="280">
        <f t="shared" si="78"/>
        <v>0</v>
      </c>
      <c r="AI250" s="280">
        <f>IF(ISBLANK(T250),AI249,IF(COUNTIF(T$2:T250,T250)&gt;1,AI249,1+MAX(AI249,0)))</f>
        <v>6</v>
      </c>
      <c r="AL250" s="391" t="str">
        <f t="shared" si="85"/>
        <v/>
      </c>
      <c r="AM250" s="391" t="str">
        <f t="shared" si="86"/>
        <v/>
      </c>
      <c r="AO250" s="310" t="str">
        <f t="shared" si="79"/>
        <v/>
      </c>
      <c r="AP250" s="310">
        <f>SUM(AO$1:AO250)</f>
        <v>0</v>
      </c>
      <c r="AQ250" s="310">
        <f>SUM(AK$2:AK250)</f>
        <v>0</v>
      </c>
      <c r="AR250" s="310">
        <f>COUNTA(AJ$2:AJ250)</f>
        <v>0</v>
      </c>
      <c r="AS250" s="312"/>
      <c r="AT250" s="312"/>
      <c r="AU250" s="312"/>
      <c r="AV250" s="312"/>
      <c r="AW250" s="312"/>
      <c r="AZ250">
        <v>0</v>
      </c>
      <c r="BA250">
        <v>0</v>
      </c>
    </row>
    <row r="251" spans="1:53" x14ac:dyDescent="0.25">
      <c r="A251">
        <v>104</v>
      </c>
      <c r="B251" t="s">
        <v>65</v>
      </c>
      <c r="C251" t="s">
        <v>872</v>
      </c>
      <c r="D251"/>
      <c r="E251">
        <v>2</v>
      </c>
      <c r="F251">
        <v>3</v>
      </c>
      <c r="G251">
        <v>2</v>
      </c>
      <c r="H251">
        <v>3</v>
      </c>
      <c r="I251">
        <v>1</v>
      </c>
      <c r="J251">
        <v>1</v>
      </c>
      <c r="K251">
        <v>0</v>
      </c>
      <c r="L251">
        <v>2</v>
      </c>
      <c r="M251" t="s">
        <v>874</v>
      </c>
      <c r="N251" s="42"/>
      <c r="O251" s="101">
        <f>IF(ISBLANK(C251),O250,IF(COUNTIF(C$2:C251,C251)&gt;1,O250,1+MAX(O250,0)))</f>
        <v>8</v>
      </c>
      <c r="P251" s="45">
        <f t="shared" si="66"/>
        <v>4</v>
      </c>
      <c r="Q251" s="33" t="str">
        <f t="shared" si="67"/>
        <v/>
      </c>
      <c r="R251" s="33">
        <f t="shared" si="68"/>
        <v>7</v>
      </c>
      <c r="S251" s="33" t="str">
        <f t="shared" si="69"/>
        <v>104_7</v>
      </c>
      <c r="T251" s="35" t="str">
        <f t="shared" si="70"/>
        <v>104AM</v>
      </c>
      <c r="U251" s="35" t="str">
        <f t="shared" si="71"/>
        <v>104AMNS</v>
      </c>
      <c r="V251" s="35" t="str">
        <f t="shared" si="87"/>
        <v>0H</v>
      </c>
      <c r="W251" s="35" t="str">
        <f t="shared" si="80"/>
        <v>104AM0H232</v>
      </c>
      <c r="X251" s="388">
        <f t="shared" si="81"/>
        <v>0</v>
      </c>
      <c r="Y251" s="388">
        <f t="shared" si="82"/>
        <v>2</v>
      </c>
      <c r="Z251" s="280" t="str">
        <f t="shared" si="72"/>
        <v/>
      </c>
      <c r="AA251" s="280" t="str">
        <f t="shared" si="73"/>
        <v/>
      </c>
      <c r="AB251" s="389" t="str">
        <f t="shared" si="83"/>
        <v/>
      </c>
      <c r="AC251" s="389" t="str">
        <f t="shared" si="84"/>
        <v/>
      </c>
      <c r="AD251" s="390" t="str">
        <f t="shared" si="74"/>
        <v/>
      </c>
      <c r="AE251" s="282">
        <f t="shared" si="75"/>
        <v>0</v>
      </c>
      <c r="AF251" s="359">
        <f t="shared" si="76"/>
        <v>0</v>
      </c>
      <c r="AG251" s="280">
        <f t="shared" si="77"/>
        <v>0</v>
      </c>
      <c r="AH251" s="280">
        <f t="shared" si="78"/>
        <v>0</v>
      </c>
      <c r="AI251" s="280">
        <f>IF(ISBLANK(T251),AI250,IF(COUNTIF(T$2:T251,T251)&gt;1,AI250,1+MAX(AI250,0)))</f>
        <v>6</v>
      </c>
      <c r="AL251" s="391" t="str">
        <f t="shared" si="85"/>
        <v/>
      </c>
      <c r="AM251" s="391" t="str">
        <f t="shared" si="86"/>
        <v/>
      </c>
      <c r="AO251" s="310" t="str">
        <f t="shared" si="79"/>
        <v/>
      </c>
      <c r="AP251" s="310">
        <f>SUM(AO$1:AO251)</f>
        <v>0</v>
      </c>
      <c r="AQ251" s="310">
        <f>SUM(AK$2:AK251)</f>
        <v>0</v>
      </c>
      <c r="AR251" s="310">
        <f>COUNTA(AJ$2:AJ251)</f>
        <v>0</v>
      </c>
      <c r="AS251" s="312"/>
      <c r="AT251" s="312"/>
      <c r="AU251" s="312"/>
      <c r="AV251" s="312"/>
      <c r="AW251" s="312"/>
      <c r="AZ251">
        <v>0</v>
      </c>
      <c r="BA251">
        <v>2</v>
      </c>
    </row>
    <row r="252" spans="1:53" x14ac:dyDescent="0.25">
      <c r="A252">
        <v>104</v>
      </c>
      <c r="B252" t="s">
        <v>65</v>
      </c>
      <c r="C252" t="s">
        <v>872</v>
      </c>
      <c r="D252"/>
      <c r="E252">
        <v>2</v>
      </c>
      <c r="F252">
        <v>3</v>
      </c>
      <c r="G252">
        <v>3</v>
      </c>
      <c r="H252">
        <v>0</v>
      </c>
      <c r="I252">
        <v>0</v>
      </c>
      <c r="J252">
        <v>0</v>
      </c>
      <c r="K252">
        <v>0</v>
      </c>
      <c r="L252">
        <v>0</v>
      </c>
      <c r="M252" t="s">
        <v>874</v>
      </c>
      <c r="N252" s="42"/>
      <c r="O252" s="101">
        <f>IF(ISBLANK(C252),O251,IF(COUNTIF(C$2:C252,C252)&gt;1,O251,1+MAX(O251,0)))</f>
        <v>8</v>
      </c>
      <c r="P252" s="45">
        <f t="shared" si="66"/>
        <v>4</v>
      </c>
      <c r="Q252" s="33" t="str">
        <f t="shared" si="67"/>
        <v/>
      </c>
      <c r="R252" s="33">
        <f t="shared" si="68"/>
        <v>7</v>
      </c>
      <c r="S252" s="33" t="str">
        <f t="shared" si="69"/>
        <v>104_7</v>
      </c>
      <c r="T252" s="35" t="str">
        <f t="shared" si="70"/>
        <v>104AM</v>
      </c>
      <c r="U252" s="35" t="str">
        <f t="shared" si="71"/>
        <v>104AMEW</v>
      </c>
      <c r="V252" s="35" t="str">
        <f t="shared" si="87"/>
        <v>0H</v>
      </c>
      <c r="W252" s="35" t="str">
        <f t="shared" si="80"/>
        <v>104AM0H233</v>
      </c>
      <c r="X252" s="388">
        <f t="shared" si="81"/>
        <v>0</v>
      </c>
      <c r="Y252" s="388">
        <f t="shared" si="82"/>
        <v>0</v>
      </c>
      <c r="Z252" s="280" t="str">
        <f t="shared" si="72"/>
        <v/>
      </c>
      <c r="AA252" s="280" t="str">
        <f t="shared" si="73"/>
        <v/>
      </c>
      <c r="AB252" s="389" t="str">
        <f t="shared" si="83"/>
        <v/>
      </c>
      <c r="AC252" s="389" t="str">
        <f t="shared" si="84"/>
        <v/>
      </c>
      <c r="AD252" s="390" t="str">
        <f t="shared" si="74"/>
        <v/>
      </c>
      <c r="AE252" s="282">
        <f t="shared" si="75"/>
        <v>0</v>
      </c>
      <c r="AF252" s="359">
        <f t="shared" si="76"/>
        <v>0</v>
      </c>
      <c r="AG252" s="280">
        <f t="shared" si="77"/>
        <v>3</v>
      </c>
      <c r="AH252" s="280">
        <f t="shared" si="78"/>
        <v>1</v>
      </c>
      <c r="AI252" s="280">
        <f>IF(ISBLANK(T252),AI251,IF(COUNTIF(T$2:T252,T252)&gt;1,AI251,1+MAX(AI251,0)))</f>
        <v>6</v>
      </c>
      <c r="AL252" s="391" t="str">
        <f t="shared" si="85"/>
        <v/>
      </c>
      <c r="AM252" s="391" t="str">
        <f t="shared" si="86"/>
        <v/>
      </c>
      <c r="AO252" s="310" t="str">
        <f t="shared" si="79"/>
        <v/>
      </c>
      <c r="AP252" s="310">
        <f>SUM(AO$1:AO252)</f>
        <v>0</v>
      </c>
      <c r="AQ252" s="310">
        <f>SUM(AK$2:AK252)</f>
        <v>0</v>
      </c>
      <c r="AR252" s="310">
        <f>COUNTA(AJ$2:AJ252)</f>
        <v>0</v>
      </c>
      <c r="AS252" s="312"/>
      <c r="AT252" s="312"/>
      <c r="AU252" s="312"/>
      <c r="AV252" s="312"/>
      <c r="AW252" s="312"/>
      <c r="AZ252">
        <v>0</v>
      </c>
      <c r="BA252">
        <v>0</v>
      </c>
    </row>
    <row r="253" spans="1:53" x14ac:dyDescent="0.25">
      <c r="A253">
        <v>104</v>
      </c>
      <c r="B253" t="s">
        <v>65</v>
      </c>
      <c r="C253" t="s">
        <v>872</v>
      </c>
      <c r="D253"/>
      <c r="E253">
        <v>2</v>
      </c>
      <c r="F253">
        <v>3</v>
      </c>
      <c r="G253">
        <v>4</v>
      </c>
      <c r="H253">
        <v>4</v>
      </c>
      <c r="I253">
        <v>0</v>
      </c>
      <c r="J253">
        <v>2</v>
      </c>
      <c r="K253">
        <v>2</v>
      </c>
      <c r="L253">
        <v>2</v>
      </c>
      <c r="M253" t="s">
        <v>874</v>
      </c>
      <c r="N253" s="42"/>
      <c r="O253" s="101">
        <f>IF(ISBLANK(C253),O252,IF(COUNTIF(C$2:C253,C253)&gt;1,O252,1+MAX(O252,0)))</f>
        <v>8</v>
      </c>
      <c r="P253" s="45">
        <f t="shared" si="66"/>
        <v>4</v>
      </c>
      <c r="Q253" s="33" t="str">
        <f t="shared" si="67"/>
        <v/>
      </c>
      <c r="R253" s="33">
        <f t="shared" si="68"/>
        <v>7</v>
      </c>
      <c r="S253" s="33" t="str">
        <f t="shared" si="69"/>
        <v>104_7</v>
      </c>
      <c r="T253" s="35" t="str">
        <f t="shared" si="70"/>
        <v>104AM</v>
      </c>
      <c r="U253" s="35" t="str">
        <f t="shared" si="71"/>
        <v>104AMEW</v>
      </c>
      <c r="V253" s="35" t="str">
        <f t="shared" si="87"/>
        <v>0H</v>
      </c>
      <c r="W253" s="35" t="str">
        <f t="shared" si="80"/>
        <v>104AM0H234</v>
      </c>
      <c r="X253" s="388">
        <f t="shared" si="81"/>
        <v>2</v>
      </c>
      <c r="Y253" s="388">
        <f t="shared" si="82"/>
        <v>2</v>
      </c>
      <c r="Z253" s="280" t="str">
        <f t="shared" si="72"/>
        <v/>
      </c>
      <c r="AA253" s="280" t="str">
        <f t="shared" si="73"/>
        <v/>
      </c>
      <c r="AB253" s="389" t="str">
        <f t="shared" si="83"/>
        <v/>
      </c>
      <c r="AC253" s="389" t="str">
        <f t="shared" si="84"/>
        <v/>
      </c>
      <c r="AD253" s="390" t="str">
        <f t="shared" si="74"/>
        <v/>
      </c>
      <c r="AE253" s="282">
        <f t="shared" si="75"/>
        <v>0</v>
      </c>
      <c r="AF253" s="359">
        <f t="shared" si="76"/>
        <v>0</v>
      </c>
      <c r="AG253" s="280">
        <f t="shared" si="77"/>
        <v>3</v>
      </c>
      <c r="AH253" s="280">
        <f t="shared" si="78"/>
        <v>1</v>
      </c>
      <c r="AI253" s="280">
        <f>IF(ISBLANK(T253),AI252,IF(COUNTIF(T$2:T253,T253)&gt;1,AI252,1+MAX(AI252,0)))</f>
        <v>6</v>
      </c>
      <c r="AL253" s="391" t="str">
        <f t="shared" si="85"/>
        <v/>
      </c>
      <c r="AM253" s="391" t="str">
        <f t="shared" si="86"/>
        <v/>
      </c>
      <c r="AO253" s="310" t="str">
        <f t="shared" si="79"/>
        <v/>
      </c>
      <c r="AP253" s="310">
        <f>SUM(AO$1:AO253)</f>
        <v>0</v>
      </c>
      <c r="AQ253" s="310">
        <f>SUM(AK$2:AK253)</f>
        <v>0</v>
      </c>
      <c r="AR253" s="310">
        <f>COUNTA(AJ$2:AJ253)</f>
        <v>0</v>
      </c>
      <c r="AS253" s="312"/>
      <c r="AT253" s="312"/>
      <c r="AU253" s="312"/>
      <c r="AV253" s="312"/>
      <c r="AW253" s="312"/>
      <c r="AZ253">
        <v>2</v>
      </c>
      <c r="BA253">
        <v>2</v>
      </c>
    </row>
    <row r="254" spans="1:53" x14ac:dyDescent="0.25">
      <c r="A254">
        <v>104</v>
      </c>
      <c r="B254" t="s">
        <v>65</v>
      </c>
      <c r="C254" t="s">
        <v>872</v>
      </c>
      <c r="D254"/>
      <c r="E254">
        <v>2</v>
      </c>
      <c r="F254">
        <v>4</v>
      </c>
      <c r="G254">
        <v>1</v>
      </c>
      <c r="H254">
        <v>2</v>
      </c>
      <c r="I254">
        <v>1</v>
      </c>
      <c r="J254">
        <v>0</v>
      </c>
      <c r="K254">
        <v>1</v>
      </c>
      <c r="L254">
        <v>2</v>
      </c>
      <c r="M254" t="s">
        <v>874</v>
      </c>
      <c r="N254" s="42"/>
      <c r="O254" s="101">
        <f>IF(ISBLANK(C254),O253,IF(COUNTIF(C$2:C254,C254)&gt;1,O253,1+MAX(O253,0)))</f>
        <v>8</v>
      </c>
      <c r="P254" s="45">
        <f t="shared" si="66"/>
        <v>4</v>
      </c>
      <c r="Q254" s="33" t="str">
        <f t="shared" si="67"/>
        <v/>
      </c>
      <c r="R254" s="33">
        <f t="shared" si="68"/>
        <v>8</v>
      </c>
      <c r="S254" s="33" t="str">
        <f t="shared" si="69"/>
        <v>104_8</v>
      </c>
      <c r="T254" s="35" t="str">
        <f t="shared" si="70"/>
        <v>104AM</v>
      </c>
      <c r="U254" s="35" t="str">
        <f t="shared" si="71"/>
        <v>104AMNS</v>
      </c>
      <c r="V254" s="35" t="str">
        <f t="shared" si="87"/>
        <v>0H</v>
      </c>
      <c r="W254" s="35" t="str">
        <f t="shared" si="80"/>
        <v>104AM0H241</v>
      </c>
      <c r="X254" s="388">
        <f t="shared" si="81"/>
        <v>1</v>
      </c>
      <c r="Y254" s="388">
        <f t="shared" si="82"/>
        <v>2</v>
      </c>
      <c r="Z254" s="280" t="str">
        <f t="shared" si="72"/>
        <v/>
      </c>
      <c r="AA254" s="280" t="str">
        <f t="shared" si="73"/>
        <v/>
      </c>
      <c r="AB254" s="389" t="str">
        <f t="shared" si="83"/>
        <v/>
      </c>
      <c r="AC254" s="389" t="str">
        <f t="shared" si="84"/>
        <v/>
      </c>
      <c r="AD254" s="390" t="str">
        <f t="shared" si="74"/>
        <v/>
      </c>
      <c r="AE254" s="282">
        <f t="shared" si="75"/>
        <v>0</v>
      </c>
      <c r="AF254" s="359">
        <f t="shared" si="76"/>
        <v>0</v>
      </c>
      <c r="AG254" s="280">
        <f t="shared" si="77"/>
        <v>0</v>
      </c>
      <c r="AH254" s="280">
        <f t="shared" si="78"/>
        <v>0</v>
      </c>
      <c r="AI254" s="280">
        <f>IF(ISBLANK(T254),AI253,IF(COUNTIF(T$2:T254,T254)&gt;1,AI253,1+MAX(AI253,0)))</f>
        <v>6</v>
      </c>
      <c r="AL254" s="391" t="str">
        <f t="shared" si="85"/>
        <v/>
      </c>
      <c r="AM254" s="391" t="str">
        <f t="shared" si="86"/>
        <v/>
      </c>
      <c r="AO254" s="310" t="str">
        <f t="shared" si="79"/>
        <v/>
      </c>
      <c r="AP254" s="310">
        <f>SUM(AO$1:AO254)</f>
        <v>0</v>
      </c>
      <c r="AQ254" s="310">
        <f>SUM(AK$2:AK254)</f>
        <v>0</v>
      </c>
      <c r="AR254" s="310">
        <f>COUNTA(AJ$2:AJ254)</f>
        <v>0</v>
      </c>
      <c r="AS254" s="312"/>
      <c r="AT254" s="312"/>
      <c r="AU254" s="312"/>
      <c r="AV254" s="312"/>
      <c r="AW254" s="312"/>
      <c r="AZ254">
        <v>1</v>
      </c>
      <c r="BA254">
        <v>2</v>
      </c>
    </row>
    <row r="255" spans="1:53" x14ac:dyDescent="0.25">
      <c r="A255">
        <v>104</v>
      </c>
      <c r="B255" t="s">
        <v>65</v>
      </c>
      <c r="C255" t="s">
        <v>872</v>
      </c>
      <c r="D255"/>
      <c r="E255">
        <v>2</v>
      </c>
      <c r="F255">
        <v>4</v>
      </c>
      <c r="G255">
        <v>2</v>
      </c>
      <c r="H255">
        <v>1</v>
      </c>
      <c r="I255">
        <v>0</v>
      </c>
      <c r="J255">
        <v>0</v>
      </c>
      <c r="K255">
        <v>0</v>
      </c>
      <c r="L255">
        <v>1</v>
      </c>
      <c r="M255" t="s">
        <v>874</v>
      </c>
      <c r="N255" s="42"/>
      <c r="O255" s="101">
        <f>IF(ISBLANK(C255),O254,IF(COUNTIF(C$2:C255,C255)&gt;1,O254,1+MAX(O254,0)))</f>
        <v>8</v>
      </c>
      <c r="P255" s="45">
        <f t="shared" si="66"/>
        <v>4</v>
      </c>
      <c r="Q255" s="33" t="str">
        <f t="shared" si="67"/>
        <v/>
      </c>
      <c r="R255" s="33">
        <f t="shared" si="68"/>
        <v>8</v>
      </c>
      <c r="S255" s="33" t="str">
        <f t="shared" si="69"/>
        <v>104_8</v>
      </c>
      <c r="T255" s="35" t="str">
        <f t="shared" si="70"/>
        <v>104AM</v>
      </c>
      <c r="U255" s="35" t="str">
        <f t="shared" si="71"/>
        <v>104AMNS</v>
      </c>
      <c r="V255" s="35" t="str">
        <f t="shared" si="87"/>
        <v>0H</v>
      </c>
      <c r="W255" s="35" t="str">
        <f t="shared" si="80"/>
        <v>104AM0H242</v>
      </c>
      <c r="X255" s="388">
        <f t="shared" si="81"/>
        <v>0</v>
      </c>
      <c r="Y255" s="388">
        <f t="shared" si="82"/>
        <v>1</v>
      </c>
      <c r="Z255" s="280" t="str">
        <f t="shared" si="72"/>
        <v/>
      </c>
      <c r="AA255" s="280" t="str">
        <f t="shared" si="73"/>
        <v/>
      </c>
      <c r="AB255" s="389" t="str">
        <f t="shared" si="83"/>
        <v/>
      </c>
      <c r="AC255" s="389" t="str">
        <f t="shared" si="84"/>
        <v/>
      </c>
      <c r="AD255" s="390" t="str">
        <f t="shared" si="74"/>
        <v/>
      </c>
      <c r="AE255" s="282">
        <f t="shared" si="75"/>
        <v>0</v>
      </c>
      <c r="AF255" s="359">
        <f t="shared" si="76"/>
        <v>0</v>
      </c>
      <c r="AG255" s="280">
        <f t="shared" si="77"/>
        <v>0</v>
      </c>
      <c r="AH255" s="280">
        <f t="shared" si="78"/>
        <v>0</v>
      </c>
      <c r="AI255" s="280">
        <f>IF(ISBLANK(T255),AI254,IF(COUNTIF(T$2:T255,T255)&gt;1,AI254,1+MAX(AI254,0)))</f>
        <v>6</v>
      </c>
      <c r="AL255" s="391" t="str">
        <f t="shared" si="85"/>
        <v/>
      </c>
      <c r="AM255" s="391" t="str">
        <f t="shared" si="86"/>
        <v/>
      </c>
      <c r="AO255" s="310" t="str">
        <f t="shared" si="79"/>
        <v/>
      </c>
      <c r="AP255" s="310">
        <f>SUM(AO$1:AO255)</f>
        <v>0</v>
      </c>
      <c r="AQ255" s="310">
        <f>SUM(AK$2:AK255)</f>
        <v>0</v>
      </c>
      <c r="AR255" s="310">
        <f>COUNTA(AJ$2:AJ255)</f>
        <v>0</v>
      </c>
      <c r="AS255" s="312"/>
      <c r="AT255" s="312"/>
      <c r="AU255" s="312"/>
      <c r="AV255" s="312"/>
      <c r="AW255" s="312"/>
      <c r="AZ255">
        <v>0</v>
      </c>
      <c r="BA255">
        <v>1</v>
      </c>
    </row>
    <row r="256" spans="1:53" x14ac:dyDescent="0.25">
      <c r="A256">
        <v>104</v>
      </c>
      <c r="B256" t="s">
        <v>65</v>
      </c>
      <c r="C256" t="s">
        <v>872</v>
      </c>
      <c r="D256"/>
      <c r="E256">
        <v>2</v>
      </c>
      <c r="F256">
        <v>4</v>
      </c>
      <c r="G256">
        <v>3</v>
      </c>
      <c r="H256">
        <v>2</v>
      </c>
      <c r="I256">
        <v>0</v>
      </c>
      <c r="J256">
        <v>0</v>
      </c>
      <c r="K256">
        <v>2</v>
      </c>
      <c r="L256">
        <v>2</v>
      </c>
      <c r="M256" t="s">
        <v>874</v>
      </c>
      <c r="N256" s="42"/>
      <c r="O256" s="101">
        <f>IF(ISBLANK(C256),O255,IF(COUNTIF(C$2:C256,C256)&gt;1,O255,1+MAX(O255,0)))</f>
        <v>8</v>
      </c>
      <c r="P256" s="45">
        <f t="shared" si="66"/>
        <v>4</v>
      </c>
      <c r="Q256" s="33" t="str">
        <f t="shared" si="67"/>
        <v/>
      </c>
      <c r="R256" s="33">
        <f t="shared" si="68"/>
        <v>8</v>
      </c>
      <c r="S256" s="33" t="str">
        <f t="shared" si="69"/>
        <v>104_8</v>
      </c>
      <c r="T256" s="35" t="str">
        <f t="shared" si="70"/>
        <v>104AM</v>
      </c>
      <c r="U256" s="35" t="str">
        <f t="shared" si="71"/>
        <v>104AMEW</v>
      </c>
      <c r="V256" s="35" t="str">
        <f t="shared" si="87"/>
        <v>0H</v>
      </c>
      <c r="W256" s="35" t="str">
        <f t="shared" si="80"/>
        <v>104AM0H243</v>
      </c>
      <c r="X256" s="388">
        <f t="shared" si="81"/>
        <v>2</v>
      </c>
      <c r="Y256" s="388">
        <f t="shared" si="82"/>
        <v>2</v>
      </c>
      <c r="Z256" s="280" t="str">
        <f t="shared" si="72"/>
        <v/>
      </c>
      <c r="AA256" s="280" t="str">
        <f t="shared" si="73"/>
        <v/>
      </c>
      <c r="AB256" s="389" t="str">
        <f t="shared" si="83"/>
        <v/>
      </c>
      <c r="AC256" s="389" t="str">
        <f t="shared" si="84"/>
        <v/>
      </c>
      <c r="AD256" s="390" t="str">
        <f t="shared" si="74"/>
        <v/>
      </c>
      <c r="AE256" s="282">
        <f t="shared" si="75"/>
        <v>0</v>
      </c>
      <c r="AF256" s="359">
        <f t="shared" si="76"/>
        <v>0</v>
      </c>
      <c r="AG256" s="280">
        <f t="shared" si="77"/>
        <v>3</v>
      </c>
      <c r="AH256" s="280">
        <f t="shared" si="78"/>
        <v>1</v>
      </c>
      <c r="AI256" s="280">
        <f>IF(ISBLANK(T256),AI255,IF(COUNTIF(T$2:T256,T256)&gt;1,AI255,1+MAX(AI255,0)))</f>
        <v>6</v>
      </c>
      <c r="AL256" s="391" t="str">
        <f t="shared" si="85"/>
        <v/>
      </c>
      <c r="AM256" s="391" t="str">
        <f t="shared" si="86"/>
        <v/>
      </c>
      <c r="AO256" s="310" t="str">
        <f t="shared" si="79"/>
        <v/>
      </c>
      <c r="AP256" s="310">
        <f>SUM(AO$1:AO256)</f>
        <v>0</v>
      </c>
      <c r="AQ256" s="310">
        <f>SUM(AK$2:AK256)</f>
        <v>0</v>
      </c>
      <c r="AR256" s="310">
        <f>COUNTA(AJ$2:AJ256)</f>
        <v>0</v>
      </c>
      <c r="AS256" s="312"/>
      <c r="AT256" s="312"/>
      <c r="AU256" s="312"/>
      <c r="AV256" s="312"/>
      <c r="AW256" s="312"/>
      <c r="AZ256">
        <v>2</v>
      </c>
      <c r="BA256">
        <v>2</v>
      </c>
    </row>
    <row r="257" spans="1:53" x14ac:dyDescent="0.25">
      <c r="A257">
        <v>104</v>
      </c>
      <c r="B257" t="s">
        <v>65</v>
      </c>
      <c r="C257" t="s">
        <v>872</v>
      </c>
      <c r="D257"/>
      <c r="E257">
        <v>2</v>
      </c>
      <c r="F257">
        <v>4</v>
      </c>
      <c r="G257">
        <v>4</v>
      </c>
      <c r="H257">
        <v>6</v>
      </c>
      <c r="I257">
        <v>2</v>
      </c>
      <c r="J257">
        <v>5</v>
      </c>
      <c r="K257">
        <v>0</v>
      </c>
      <c r="L257">
        <v>1</v>
      </c>
      <c r="M257" t="s">
        <v>874</v>
      </c>
      <c r="N257" s="42"/>
      <c r="O257" s="101">
        <f>IF(ISBLANK(C257),O256,IF(COUNTIF(C$2:C257,C257)&gt;1,O256,1+MAX(O256,0)))</f>
        <v>8</v>
      </c>
      <c r="P257" s="45">
        <f t="shared" si="66"/>
        <v>4</v>
      </c>
      <c r="Q257" s="33" t="str">
        <f t="shared" si="67"/>
        <v/>
      </c>
      <c r="R257" s="33">
        <f t="shared" si="68"/>
        <v>8</v>
      </c>
      <c r="S257" s="33" t="str">
        <f t="shared" si="69"/>
        <v>104_8</v>
      </c>
      <c r="T257" s="35" t="str">
        <f t="shared" si="70"/>
        <v>104AM</v>
      </c>
      <c r="U257" s="35" t="str">
        <f t="shared" si="71"/>
        <v>104AMEW</v>
      </c>
      <c r="V257" s="35" t="str">
        <f t="shared" si="87"/>
        <v>0H</v>
      </c>
      <c r="W257" s="35" t="str">
        <f t="shared" si="80"/>
        <v>104AM0H244</v>
      </c>
      <c r="X257" s="388">
        <f t="shared" si="81"/>
        <v>0</v>
      </c>
      <c r="Y257" s="388">
        <f t="shared" si="82"/>
        <v>1</v>
      </c>
      <c r="Z257" s="280" t="str">
        <f t="shared" si="72"/>
        <v/>
      </c>
      <c r="AA257" s="280" t="str">
        <f t="shared" si="73"/>
        <v/>
      </c>
      <c r="AB257" s="389" t="str">
        <f t="shared" si="83"/>
        <v/>
      </c>
      <c r="AC257" s="389" t="str">
        <f t="shared" si="84"/>
        <v/>
      </c>
      <c r="AD257" s="390" t="str">
        <f t="shared" si="74"/>
        <v/>
      </c>
      <c r="AE257" s="282">
        <f t="shared" si="75"/>
        <v>0</v>
      </c>
      <c r="AF257" s="359">
        <f t="shared" si="76"/>
        <v>0</v>
      </c>
      <c r="AG257" s="280">
        <f t="shared" si="77"/>
        <v>3</v>
      </c>
      <c r="AH257" s="280">
        <f t="shared" si="78"/>
        <v>1</v>
      </c>
      <c r="AI257" s="280">
        <f>IF(ISBLANK(T257),AI256,IF(COUNTIF(T$2:T257,T257)&gt;1,AI256,1+MAX(AI256,0)))</f>
        <v>6</v>
      </c>
      <c r="AL257" s="391" t="str">
        <f t="shared" si="85"/>
        <v/>
      </c>
      <c r="AM257" s="391" t="str">
        <f t="shared" si="86"/>
        <v/>
      </c>
      <c r="AO257" s="310" t="str">
        <f t="shared" si="79"/>
        <v/>
      </c>
      <c r="AP257" s="310">
        <f>SUM(AO$1:AO257)</f>
        <v>0</v>
      </c>
      <c r="AQ257" s="310">
        <f>SUM(AK$2:AK257)</f>
        <v>0</v>
      </c>
      <c r="AR257" s="310">
        <f>COUNTA(AJ$2:AJ257)</f>
        <v>0</v>
      </c>
      <c r="AS257" s="312"/>
      <c r="AT257" s="312"/>
      <c r="AU257" s="312"/>
      <c r="AV257" s="312"/>
      <c r="AW257" s="312"/>
      <c r="AZ257">
        <v>0</v>
      </c>
      <c r="BA257">
        <v>1</v>
      </c>
    </row>
    <row r="258" spans="1:53" x14ac:dyDescent="0.25">
      <c r="A258">
        <v>104</v>
      </c>
      <c r="B258" t="s">
        <v>66</v>
      </c>
      <c r="C258" t="s">
        <v>663</v>
      </c>
      <c r="D258"/>
      <c r="E258">
        <v>2</v>
      </c>
      <c r="F258">
        <v>1</v>
      </c>
      <c r="G258">
        <v>1</v>
      </c>
      <c r="H258">
        <v>4</v>
      </c>
      <c r="I258">
        <v>0</v>
      </c>
      <c r="J258">
        <v>1</v>
      </c>
      <c r="K258">
        <v>3</v>
      </c>
      <c r="L258">
        <v>4</v>
      </c>
      <c r="M258"/>
      <c r="N258" s="42"/>
      <c r="O258" s="101">
        <f>IF(ISBLANK(C258),O257,IF(COUNTIF(C$2:C258,C258)&gt;1,O257,1+MAX(O257,0)))</f>
        <v>9</v>
      </c>
      <c r="P258" s="45">
        <f t="shared" ref="P258:P321" si="88">IF(A258=A257,P257,IF(ISNUMBER(P257),P257+1,1))</f>
        <v>4</v>
      </c>
      <c r="Q258" s="33" t="str">
        <f t="shared" ref="Q258:Q321" si="89">IF(OR(P258=P257,LEN(A258)&lt;1),"",P258)</f>
        <v/>
      </c>
      <c r="R258" s="33">
        <f t="shared" ref="R258:R321" si="90">IF(ISNUMBER(F258),F258+4*(E258-1)+8*IF(B258="PM",1,0),"")</f>
        <v>13</v>
      </c>
      <c r="S258" s="33" t="str">
        <f t="shared" ref="S258:S321" si="91">IF(ISNUMBER(R258),A258&amp;"_"&amp;R258,"")</f>
        <v>104_13</v>
      </c>
      <c r="T258" s="35" t="str">
        <f t="shared" ref="T258:T321" si="92">A258&amp;B258</f>
        <v>104PM</v>
      </c>
      <c r="U258" s="35" t="str">
        <f t="shared" ref="U258:U321" si="93">IF(OR(G258=1,G258=2),T258&amp;"NS",IF(OR(G258=3,G258=4),T258&amp;"EW",""))</f>
        <v>104PMNS</v>
      </c>
      <c r="V258" s="35" t="str">
        <f t="shared" si="87"/>
        <v>0I</v>
      </c>
      <c r="W258" s="35" t="str">
        <f t="shared" si="80"/>
        <v>104PM0I211</v>
      </c>
      <c r="X258" s="388">
        <f t="shared" si="81"/>
        <v>3</v>
      </c>
      <c r="Y258" s="388">
        <f t="shared" si="82"/>
        <v>4</v>
      </c>
      <c r="Z258" s="280" t="str">
        <f t="shared" ref="Z258:Z321" si="94">IF(I258&gt;$H258,1,"")</f>
        <v/>
      </c>
      <c r="AA258" s="280" t="str">
        <f t="shared" ref="AA258:AA321" si="95">IF(J258&gt;$H258,1,"")</f>
        <v/>
      </c>
      <c r="AB258" s="389" t="str">
        <f t="shared" si="83"/>
        <v/>
      </c>
      <c r="AC258" s="389" t="str">
        <f t="shared" si="84"/>
        <v/>
      </c>
      <c r="AD258" s="390" t="str">
        <f t="shared" ref="AD258:AD321" si="96">IF(ISERROR(MATCH(A258&amp;"_"&amp;G258,Sidewalk_ignore,0)),"",1)</f>
        <v/>
      </c>
      <c r="AE258" s="282">
        <f t="shared" ref="AE258:AE321" si="97">IF(AND(ISNUMBER($G258),$B258="AM"),INDEX(CordonIn,MATCH($A258,loc_ID,0),$G258),0)</f>
        <v>0</v>
      </c>
      <c r="AF258" s="359">
        <f t="shared" ref="AF258:AF321" si="98">IF(AND(ISNUMBER($G258),$B258="PM"),INDEX(CordonIn,MATCH($A258,loc_ID,0),VLOOKUP($G258,Reverse_dir,2,FALSE)),0)</f>
        <v>0</v>
      </c>
      <c r="AG258" s="280">
        <f t="shared" ref="AG258:AG321" si="99">IF(AND(ISNUMBER($G258),$B258="AM"),INDEX(Lane,MATCH($A258,loc_ID,0),$G258),0)</f>
        <v>0</v>
      </c>
      <c r="AH258" s="280">
        <f t="shared" ref="AH258:AH321" si="100">IF(AND(AG258&gt;0,ISNUMBER(AG258)),1,0)</f>
        <v>0</v>
      </c>
      <c r="AI258" s="280">
        <f>IF(ISBLANK(T258),AI257,IF(COUNTIF(T$2:T258,T258)&gt;1,AI257,1+MAX(AI257,0)))</f>
        <v>7</v>
      </c>
      <c r="AL258" s="391" t="str">
        <f t="shared" si="85"/>
        <v/>
      </c>
      <c r="AM258" s="391" t="str">
        <f t="shared" si="86"/>
        <v/>
      </c>
      <c r="AO258" s="310" t="str">
        <f t="shared" ref="AO258:AO321" si="101">IF(SUM(Z258:AC258)&gt;0,1,"")</f>
        <v/>
      </c>
      <c r="AP258" s="310">
        <f>SUM(AO$1:AO258)</f>
        <v>0</v>
      </c>
      <c r="AQ258" s="310">
        <f>SUM(AK$2:AK258)</f>
        <v>0</v>
      </c>
      <c r="AR258" s="310">
        <f>COUNTA(AJ$2:AJ258)</f>
        <v>0</v>
      </c>
      <c r="AS258" s="312"/>
      <c r="AT258" s="312"/>
      <c r="AU258" s="312"/>
      <c r="AV258" s="312"/>
      <c r="AW258" s="312"/>
      <c r="AZ258">
        <v>3</v>
      </c>
      <c r="BA258">
        <v>4</v>
      </c>
    </row>
    <row r="259" spans="1:53" x14ac:dyDescent="0.25">
      <c r="A259">
        <v>104</v>
      </c>
      <c r="B259" t="s">
        <v>66</v>
      </c>
      <c r="C259" t="s">
        <v>663</v>
      </c>
      <c r="D259"/>
      <c r="E259">
        <v>2</v>
      </c>
      <c r="F259">
        <v>1</v>
      </c>
      <c r="G259">
        <v>2</v>
      </c>
      <c r="H259">
        <v>3</v>
      </c>
      <c r="I259">
        <v>1</v>
      </c>
      <c r="J259">
        <v>0</v>
      </c>
      <c r="K259">
        <v>1</v>
      </c>
      <c r="L259">
        <v>3</v>
      </c>
      <c r="M259"/>
      <c r="N259" s="42"/>
      <c r="O259" s="101">
        <f>IF(ISBLANK(C259),O258,IF(COUNTIF(C$2:C259,C259)&gt;1,O258,1+MAX(O258,0)))</f>
        <v>9</v>
      </c>
      <c r="P259" s="45">
        <f t="shared" si="88"/>
        <v>4</v>
      </c>
      <c r="Q259" s="33" t="str">
        <f t="shared" si="89"/>
        <v/>
      </c>
      <c r="R259" s="33">
        <f t="shared" si="90"/>
        <v>13</v>
      </c>
      <c r="S259" s="33" t="str">
        <f t="shared" si="91"/>
        <v>104_13</v>
      </c>
      <c r="T259" s="35" t="str">
        <f t="shared" si="92"/>
        <v>104PM</v>
      </c>
      <c r="U259" s="35" t="str">
        <f t="shared" si="93"/>
        <v>104PMNS</v>
      </c>
      <c r="V259" s="35" t="str">
        <f t="shared" si="87"/>
        <v>0I</v>
      </c>
      <c r="W259" s="35" t="str">
        <f t="shared" ref="W259:W322" si="102">IF(ISBLANK(A259),"",A259&amp;B259&amp;V259&amp;E259&amp;F259&amp;G259)</f>
        <v>104PM0I212</v>
      </c>
      <c r="X259" s="388">
        <f t="shared" ref="X259:X322" si="103">IF($AD259=1,0,K259)</f>
        <v>1</v>
      </c>
      <c r="Y259" s="388">
        <f t="shared" ref="Y259:Y322" si="104">IF($AD259=1,0,L259)</f>
        <v>3</v>
      </c>
      <c r="Z259" s="280" t="str">
        <f t="shared" si="94"/>
        <v/>
      </c>
      <c r="AA259" s="280" t="str">
        <f t="shared" si="95"/>
        <v/>
      </c>
      <c r="AB259" s="389" t="str">
        <f t="shared" ref="AB259:AB322" si="105">IF(OR(K259&gt;$H259,AND($AD259=1,K259&gt;0)),1,"")</f>
        <v/>
      </c>
      <c r="AC259" s="389" t="str">
        <f t="shared" ref="AC259:AC322" si="106">IF(OR(L259&gt;$H259,AND($AD259=1,L259&gt;0)),1,"")</f>
        <v/>
      </c>
      <c r="AD259" s="390" t="str">
        <f t="shared" si="96"/>
        <v/>
      </c>
      <c r="AE259" s="282">
        <f t="shared" si="97"/>
        <v>0</v>
      </c>
      <c r="AF259" s="359">
        <f t="shared" si="98"/>
        <v>0</v>
      </c>
      <c r="AG259" s="280">
        <f t="shared" si="99"/>
        <v>0</v>
      </c>
      <c r="AH259" s="280">
        <f t="shared" si="100"/>
        <v>0</v>
      </c>
      <c r="AI259" s="280">
        <f>IF(ISBLANK(T259),AI258,IF(COUNTIF(T$2:T259,T259)&gt;1,AI258,1+MAX(AI258,0)))</f>
        <v>7</v>
      </c>
      <c r="AL259" s="391" t="str">
        <f t="shared" ref="AL259:AL322" si="107">IF(OR(AB259=1,AC259=1),IF(LEN(AJ259)=0,"",AJ259&amp;"; ")&amp;"Ignore sidewalk",IF(LEN(AJ259)=0,"",AJ259))</f>
        <v/>
      </c>
      <c r="AM259" s="391" t="str">
        <f t="shared" ref="AM259:AM322" si="108">IF(OR(AB259=1,AC259=1),1,IF(LEN(AK259)=0,"",AK259))</f>
        <v/>
      </c>
      <c r="AO259" s="310" t="str">
        <f t="shared" si="101"/>
        <v/>
      </c>
      <c r="AP259" s="310">
        <f>SUM(AO$1:AO259)</f>
        <v>0</v>
      </c>
      <c r="AQ259" s="310">
        <f>SUM(AK$2:AK259)</f>
        <v>0</v>
      </c>
      <c r="AR259" s="310">
        <f>COUNTA(AJ$2:AJ259)</f>
        <v>0</v>
      </c>
      <c r="AS259" s="312"/>
      <c r="AT259" s="312"/>
      <c r="AU259" s="312"/>
      <c r="AV259" s="312"/>
      <c r="AW259" s="312"/>
      <c r="AZ259">
        <v>1</v>
      </c>
      <c r="BA259">
        <v>3</v>
      </c>
    </row>
    <row r="260" spans="1:53" x14ac:dyDescent="0.25">
      <c r="A260">
        <v>104</v>
      </c>
      <c r="B260" t="s">
        <v>66</v>
      </c>
      <c r="C260" t="s">
        <v>663</v>
      </c>
      <c r="D260"/>
      <c r="E260">
        <v>2</v>
      </c>
      <c r="F260">
        <v>1</v>
      </c>
      <c r="G260">
        <v>3</v>
      </c>
      <c r="H260">
        <v>1</v>
      </c>
      <c r="I260">
        <v>0</v>
      </c>
      <c r="J260">
        <v>1</v>
      </c>
      <c r="K260">
        <v>0</v>
      </c>
      <c r="L260">
        <v>0</v>
      </c>
      <c r="M260"/>
      <c r="N260" s="42"/>
      <c r="O260" s="101">
        <f>IF(ISBLANK(C260),O259,IF(COUNTIF(C$2:C260,C260)&gt;1,O259,1+MAX(O259,0)))</f>
        <v>9</v>
      </c>
      <c r="P260" s="45">
        <f t="shared" si="88"/>
        <v>4</v>
      </c>
      <c r="Q260" s="33" t="str">
        <f t="shared" si="89"/>
        <v/>
      </c>
      <c r="R260" s="33">
        <f t="shared" si="90"/>
        <v>13</v>
      </c>
      <c r="S260" s="33" t="str">
        <f t="shared" si="91"/>
        <v>104_13</v>
      </c>
      <c r="T260" s="35" t="str">
        <f t="shared" si="92"/>
        <v>104PM</v>
      </c>
      <c r="U260" s="35" t="str">
        <f t="shared" si="93"/>
        <v>104PMEW</v>
      </c>
      <c r="V260" s="35" t="str">
        <f t="shared" ref="V260:V323" si="109">TEXT((O260-MOD(O260,26))/26,"0")&amp;CHAR(65+MOD(O260-1,26))</f>
        <v>0I</v>
      </c>
      <c r="W260" s="35" t="str">
        <f t="shared" si="102"/>
        <v>104PM0I213</v>
      </c>
      <c r="X260" s="388">
        <f t="shared" si="103"/>
        <v>0</v>
      </c>
      <c r="Y260" s="388">
        <f t="shared" si="104"/>
        <v>0</v>
      </c>
      <c r="Z260" s="280" t="str">
        <f t="shared" si="94"/>
        <v/>
      </c>
      <c r="AA260" s="280" t="str">
        <f t="shared" si="95"/>
        <v/>
      </c>
      <c r="AB260" s="389" t="str">
        <f t="shared" si="105"/>
        <v/>
      </c>
      <c r="AC260" s="389" t="str">
        <f t="shared" si="106"/>
        <v/>
      </c>
      <c r="AD260" s="390" t="str">
        <f t="shared" si="96"/>
        <v/>
      </c>
      <c r="AE260" s="282">
        <f t="shared" si="97"/>
        <v>0</v>
      </c>
      <c r="AF260" s="359">
        <f t="shared" si="98"/>
        <v>0</v>
      </c>
      <c r="AG260" s="280">
        <f t="shared" si="99"/>
        <v>0</v>
      </c>
      <c r="AH260" s="280">
        <f t="shared" si="100"/>
        <v>0</v>
      </c>
      <c r="AI260" s="280">
        <f>IF(ISBLANK(T260),AI259,IF(COUNTIF(T$2:T260,T260)&gt;1,AI259,1+MAX(AI259,0)))</f>
        <v>7</v>
      </c>
      <c r="AL260" s="391" t="str">
        <f t="shared" si="107"/>
        <v/>
      </c>
      <c r="AM260" s="391" t="str">
        <f t="shared" si="108"/>
        <v/>
      </c>
      <c r="AO260" s="310" t="str">
        <f t="shared" si="101"/>
        <v/>
      </c>
      <c r="AP260" s="310">
        <f>SUM(AO$1:AO260)</f>
        <v>0</v>
      </c>
      <c r="AQ260" s="310">
        <f>SUM(AK$2:AK260)</f>
        <v>0</v>
      </c>
      <c r="AR260" s="310">
        <f>COUNTA(AJ$2:AJ260)</f>
        <v>0</v>
      </c>
      <c r="AS260" s="312"/>
      <c r="AT260" s="312"/>
      <c r="AU260" s="312"/>
      <c r="AV260" s="312"/>
      <c r="AW260" s="312"/>
      <c r="AZ260">
        <v>0</v>
      </c>
      <c r="BA260">
        <v>0</v>
      </c>
    </row>
    <row r="261" spans="1:53" x14ac:dyDescent="0.25">
      <c r="A261">
        <v>104</v>
      </c>
      <c r="B261" t="s">
        <v>66</v>
      </c>
      <c r="C261" t="s">
        <v>663</v>
      </c>
      <c r="D261"/>
      <c r="E261">
        <v>2</v>
      </c>
      <c r="F261">
        <v>1</v>
      </c>
      <c r="G261">
        <v>4</v>
      </c>
      <c r="H261">
        <v>5</v>
      </c>
      <c r="I261">
        <v>0</v>
      </c>
      <c r="J261">
        <v>0</v>
      </c>
      <c r="K261">
        <v>3</v>
      </c>
      <c r="L261">
        <v>5</v>
      </c>
      <c r="M261"/>
      <c r="N261" s="42"/>
      <c r="O261" s="101">
        <f>IF(ISBLANK(C261),O260,IF(COUNTIF(C$2:C261,C261)&gt;1,O260,1+MAX(O260,0)))</f>
        <v>9</v>
      </c>
      <c r="P261" s="45">
        <f t="shared" si="88"/>
        <v>4</v>
      </c>
      <c r="Q261" s="33" t="str">
        <f t="shared" si="89"/>
        <v/>
      </c>
      <c r="R261" s="33">
        <f t="shared" si="90"/>
        <v>13</v>
      </c>
      <c r="S261" s="33" t="str">
        <f t="shared" si="91"/>
        <v>104_13</v>
      </c>
      <c r="T261" s="35" t="str">
        <f t="shared" si="92"/>
        <v>104PM</v>
      </c>
      <c r="U261" s="35" t="str">
        <f t="shared" si="93"/>
        <v>104PMEW</v>
      </c>
      <c r="V261" s="35" t="str">
        <f t="shared" si="109"/>
        <v>0I</v>
      </c>
      <c r="W261" s="35" t="str">
        <f t="shared" si="102"/>
        <v>104PM0I214</v>
      </c>
      <c r="X261" s="388">
        <f t="shared" si="103"/>
        <v>3</v>
      </c>
      <c r="Y261" s="388">
        <f t="shared" si="104"/>
        <v>5</v>
      </c>
      <c r="Z261" s="280" t="str">
        <f t="shared" si="94"/>
        <v/>
      </c>
      <c r="AA261" s="280" t="str">
        <f t="shared" si="95"/>
        <v/>
      </c>
      <c r="AB261" s="389" t="str">
        <f t="shared" si="105"/>
        <v/>
      </c>
      <c r="AC261" s="389" t="str">
        <f t="shared" si="106"/>
        <v/>
      </c>
      <c r="AD261" s="390" t="str">
        <f t="shared" si="96"/>
        <v/>
      </c>
      <c r="AE261" s="282">
        <f t="shared" si="97"/>
        <v>0</v>
      </c>
      <c r="AF261" s="359">
        <f t="shared" si="98"/>
        <v>0</v>
      </c>
      <c r="AG261" s="280">
        <f t="shared" si="99"/>
        <v>0</v>
      </c>
      <c r="AH261" s="280">
        <f t="shared" si="100"/>
        <v>0</v>
      </c>
      <c r="AI261" s="280">
        <f>IF(ISBLANK(T261),AI260,IF(COUNTIF(T$2:T261,T261)&gt;1,AI260,1+MAX(AI260,0)))</f>
        <v>7</v>
      </c>
      <c r="AL261" s="391" t="str">
        <f t="shared" si="107"/>
        <v/>
      </c>
      <c r="AM261" s="391" t="str">
        <f t="shared" si="108"/>
        <v/>
      </c>
      <c r="AO261" s="310" t="str">
        <f t="shared" si="101"/>
        <v/>
      </c>
      <c r="AP261" s="310">
        <f>SUM(AO$1:AO261)</f>
        <v>0</v>
      </c>
      <c r="AQ261" s="310">
        <f>SUM(AK$2:AK261)</f>
        <v>0</v>
      </c>
      <c r="AR261" s="310">
        <f>COUNTA(AJ$2:AJ261)</f>
        <v>0</v>
      </c>
      <c r="AS261" s="312"/>
      <c r="AT261" s="312"/>
      <c r="AU261" s="312"/>
      <c r="AV261" s="312"/>
      <c r="AW261" s="312"/>
      <c r="AZ261">
        <v>3</v>
      </c>
      <c r="BA261">
        <v>5</v>
      </c>
    </row>
    <row r="262" spans="1:53" x14ac:dyDescent="0.25">
      <c r="A262">
        <v>104</v>
      </c>
      <c r="B262" t="s">
        <v>66</v>
      </c>
      <c r="C262" t="s">
        <v>663</v>
      </c>
      <c r="D262"/>
      <c r="E262">
        <v>2</v>
      </c>
      <c r="F262">
        <v>2</v>
      </c>
      <c r="G262">
        <v>1</v>
      </c>
      <c r="H262">
        <v>2</v>
      </c>
      <c r="I262">
        <v>0</v>
      </c>
      <c r="J262">
        <v>0</v>
      </c>
      <c r="K262">
        <v>1</v>
      </c>
      <c r="L262">
        <v>2</v>
      </c>
      <c r="M262"/>
      <c r="N262" s="42"/>
      <c r="O262" s="101">
        <f>IF(ISBLANK(C262),O261,IF(COUNTIF(C$2:C262,C262)&gt;1,O261,1+MAX(O261,0)))</f>
        <v>9</v>
      </c>
      <c r="P262" s="45">
        <f t="shared" si="88"/>
        <v>4</v>
      </c>
      <c r="Q262" s="33" t="str">
        <f t="shared" si="89"/>
        <v/>
      </c>
      <c r="R262" s="33">
        <f t="shared" si="90"/>
        <v>14</v>
      </c>
      <c r="S262" s="33" t="str">
        <f t="shared" si="91"/>
        <v>104_14</v>
      </c>
      <c r="T262" s="35" t="str">
        <f t="shared" si="92"/>
        <v>104PM</v>
      </c>
      <c r="U262" s="35" t="str">
        <f t="shared" si="93"/>
        <v>104PMNS</v>
      </c>
      <c r="V262" s="35" t="str">
        <f t="shared" si="109"/>
        <v>0I</v>
      </c>
      <c r="W262" s="35" t="str">
        <f t="shared" si="102"/>
        <v>104PM0I221</v>
      </c>
      <c r="X262" s="388">
        <f t="shared" si="103"/>
        <v>1</v>
      </c>
      <c r="Y262" s="388">
        <f t="shared" si="104"/>
        <v>2</v>
      </c>
      <c r="Z262" s="280" t="str">
        <f t="shared" si="94"/>
        <v/>
      </c>
      <c r="AA262" s="280" t="str">
        <f t="shared" si="95"/>
        <v/>
      </c>
      <c r="AB262" s="389" t="str">
        <f t="shared" si="105"/>
        <v/>
      </c>
      <c r="AC262" s="389" t="str">
        <f t="shared" si="106"/>
        <v/>
      </c>
      <c r="AD262" s="390" t="str">
        <f t="shared" si="96"/>
        <v/>
      </c>
      <c r="AE262" s="282">
        <f t="shared" si="97"/>
        <v>0</v>
      </c>
      <c r="AF262" s="359">
        <f t="shared" si="98"/>
        <v>0</v>
      </c>
      <c r="AG262" s="280">
        <f t="shared" si="99"/>
        <v>0</v>
      </c>
      <c r="AH262" s="280">
        <f t="shared" si="100"/>
        <v>0</v>
      </c>
      <c r="AI262" s="280">
        <f>IF(ISBLANK(T262),AI261,IF(COUNTIF(T$2:T262,T262)&gt;1,AI261,1+MAX(AI261,0)))</f>
        <v>7</v>
      </c>
      <c r="AL262" s="391" t="str">
        <f t="shared" si="107"/>
        <v/>
      </c>
      <c r="AM262" s="391" t="str">
        <f t="shared" si="108"/>
        <v/>
      </c>
      <c r="AO262" s="310" t="str">
        <f t="shared" si="101"/>
        <v/>
      </c>
      <c r="AP262" s="310">
        <f>SUM(AO$1:AO262)</f>
        <v>0</v>
      </c>
      <c r="AQ262" s="310">
        <f>SUM(AK$2:AK262)</f>
        <v>0</v>
      </c>
      <c r="AR262" s="310">
        <f>COUNTA(AJ$2:AJ262)</f>
        <v>0</v>
      </c>
      <c r="AS262" s="312"/>
      <c r="AT262" s="312"/>
      <c r="AU262" s="312"/>
      <c r="AV262" s="312"/>
      <c r="AW262" s="312"/>
      <c r="AZ262">
        <v>1</v>
      </c>
      <c r="BA262">
        <v>2</v>
      </c>
    </row>
    <row r="263" spans="1:53" x14ac:dyDescent="0.25">
      <c r="A263">
        <v>104</v>
      </c>
      <c r="B263" t="s">
        <v>66</v>
      </c>
      <c r="C263" t="s">
        <v>663</v>
      </c>
      <c r="D263"/>
      <c r="E263">
        <v>2</v>
      </c>
      <c r="F263">
        <v>2</v>
      </c>
      <c r="G263">
        <v>2</v>
      </c>
      <c r="H263">
        <v>2</v>
      </c>
      <c r="I263">
        <v>0</v>
      </c>
      <c r="J263">
        <v>2</v>
      </c>
      <c r="K263">
        <v>1</v>
      </c>
      <c r="L263">
        <v>2</v>
      </c>
      <c r="M263"/>
      <c r="N263" s="42"/>
      <c r="O263" s="101">
        <f>IF(ISBLANK(C263),O262,IF(COUNTIF(C$2:C263,C263)&gt;1,O262,1+MAX(O262,0)))</f>
        <v>9</v>
      </c>
      <c r="P263" s="45">
        <f t="shared" si="88"/>
        <v>4</v>
      </c>
      <c r="Q263" s="33" t="str">
        <f t="shared" si="89"/>
        <v/>
      </c>
      <c r="R263" s="33">
        <f t="shared" si="90"/>
        <v>14</v>
      </c>
      <c r="S263" s="33" t="str">
        <f t="shared" si="91"/>
        <v>104_14</v>
      </c>
      <c r="T263" s="35" t="str">
        <f t="shared" si="92"/>
        <v>104PM</v>
      </c>
      <c r="U263" s="35" t="str">
        <f t="shared" si="93"/>
        <v>104PMNS</v>
      </c>
      <c r="V263" s="35" t="str">
        <f t="shared" si="109"/>
        <v>0I</v>
      </c>
      <c r="W263" s="35" t="str">
        <f t="shared" si="102"/>
        <v>104PM0I222</v>
      </c>
      <c r="X263" s="388">
        <f t="shared" si="103"/>
        <v>1</v>
      </c>
      <c r="Y263" s="388">
        <f t="shared" si="104"/>
        <v>2</v>
      </c>
      <c r="Z263" s="280" t="str">
        <f t="shared" si="94"/>
        <v/>
      </c>
      <c r="AA263" s="280" t="str">
        <f t="shared" si="95"/>
        <v/>
      </c>
      <c r="AB263" s="389" t="str">
        <f t="shared" si="105"/>
        <v/>
      </c>
      <c r="AC263" s="389" t="str">
        <f t="shared" si="106"/>
        <v/>
      </c>
      <c r="AD263" s="390" t="str">
        <f t="shared" si="96"/>
        <v/>
      </c>
      <c r="AE263" s="282">
        <f t="shared" si="97"/>
        <v>0</v>
      </c>
      <c r="AF263" s="359">
        <f t="shared" si="98"/>
        <v>0</v>
      </c>
      <c r="AG263" s="280">
        <f t="shared" si="99"/>
        <v>0</v>
      </c>
      <c r="AH263" s="280">
        <f t="shared" si="100"/>
        <v>0</v>
      </c>
      <c r="AI263" s="280">
        <f>IF(ISBLANK(T263),AI262,IF(COUNTIF(T$2:T263,T263)&gt;1,AI262,1+MAX(AI262,0)))</f>
        <v>7</v>
      </c>
      <c r="AL263" s="391" t="str">
        <f t="shared" si="107"/>
        <v/>
      </c>
      <c r="AM263" s="391" t="str">
        <f t="shared" si="108"/>
        <v/>
      </c>
      <c r="AO263" s="310" t="str">
        <f t="shared" si="101"/>
        <v/>
      </c>
      <c r="AP263" s="310">
        <f>SUM(AO$1:AO263)</f>
        <v>0</v>
      </c>
      <c r="AQ263" s="310">
        <f>SUM(AK$2:AK263)</f>
        <v>0</v>
      </c>
      <c r="AR263" s="310">
        <f>COUNTA(AJ$2:AJ263)</f>
        <v>0</v>
      </c>
      <c r="AS263" s="312"/>
      <c r="AT263" s="312"/>
      <c r="AU263" s="312"/>
      <c r="AV263" s="312"/>
      <c r="AW263" s="312"/>
      <c r="AZ263">
        <v>1</v>
      </c>
      <c r="BA263">
        <v>2</v>
      </c>
    </row>
    <row r="264" spans="1:53" x14ac:dyDescent="0.25">
      <c r="A264">
        <v>104</v>
      </c>
      <c r="B264" t="s">
        <v>66</v>
      </c>
      <c r="C264" t="s">
        <v>663</v>
      </c>
      <c r="D264"/>
      <c r="E264">
        <v>2</v>
      </c>
      <c r="F264">
        <v>2</v>
      </c>
      <c r="G264">
        <v>3</v>
      </c>
      <c r="H264">
        <v>0</v>
      </c>
      <c r="I264">
        <v>0</v>
      </c>
      <c r="J264">
        <v>0</v>
      </c>
      <c r="K264">
        <v>0</v>
      </c>
      <c r="L264">
        <v>0</v>
      </c>
      <c r="M264"/>
      <c r="N264" s="42"/>
      <c r="O264" s="101">
        <f>IF(ISBLANK(C264),O263,IF(COUNTIF(C$2:C264,C264)&gt;1,O263,1+MAX(O263,0)))</f>
        <v>9</v>
      </c>
      <c r="P264" s="45">
        <f t="shared" si="88"/>
        <v>4</v>
      </c>
      <c r="Q264" s="33" t="str">
        <f t="shared" si="89"/>
        <v/>
      </c>
      <c r="R264" s="33">
        <f t="shared" si="90"/>
        <v>14</v>
      </c>
      <c r="S264" s="33" t="str">
        <f t="shared" si="91"/>
        <v>104_14</v>
      </c>
      <c r="T264" s="35" t="str">
        <f t="shared" si="92"/>
        <v>104PM</v>
      </c>
      <c r="U264" s="35" t="str">
        <f t="shared" si="93"/>
        <v>104PMEW</v>
      </c>
      <c r="V264" s="35" t="str">
        <f t="shared" si="109"/>
        <v>0I</v>
      </c>
      <c r="W264" s="35" t="str">
        <f t="shared" si="102"/>
        <v>104PM0I223</v>
      </c>
      <c r="X264" s="388">
        <f t="shared" si="103"/>
        <v>0</v>
      </c>
      <c r="Y264" s="388">
        <f t="shared" si="104"/>
        <v>0</v>
      </c>
      <c r="Z264" s="280" t="str">
        <f t="shared" si="94"/>
        <v/>
      </c>
      <c r="AA264" s="280" t="str">
        <f t="shared" si="95"/>
        <v/>
      </c>
      <c r="AB264" s="389" t="str">
        <f t="shared" si="105"/>
        <v/>
      </c>
      <c r="AC264" s="389" t="str">
        <f t="shared" si="106"/>
        <v/>
      </c>
      <c r="AD264" s="390" t="str">
        <f t="shared" si="96"/>
        <v/>
      </c>
      <c r="AE264" s="282">
        <f t="shared" si="97"/>
        <v>0</v>
      </c>
      <c r="AF264" s="359">
        <f t="shared" si="98"/>
        <v>0</v>
      </c>
      <c r="AG264" s="280">
        <f t="shared" si="99"/>
        <v>0</v>
      </c>
      <c r="AH264" s="280">
        <f t="shared" si="100"/>
        <v>0</v>
      </c>
      <c r="AI264" s="280">
        <f>IF(ISBLANK(T264),AI263,IF(COUNTIF(T$2:T264,T264)&gt;1,AI263,1+MAX(AI263,0)))</f>
        <v>7</v>
      </c>
      <c r="AL264" s="391" t="str">
        <f t="shared" si="107"/>
        <v/>
      </c>
      <c r="AM264" s="391" t="str">
        <f t="shared" si="108"/>
        <v/>
      </c>
      <c r="AO264" s="310" t="str">
        <f t="shared" si="101"/>
        <v/>
      </c>
      <c r="AP264" s="310">
        <f>SUM(AO$1:AO264)</f>
        <v>0</v>
      </c>
      <c r="AQ264" s="310">
        <f>SUM(AK$2:AK264)</f>
        <v>0</v>
      </c>
      <c r="AR264" s="310">
        <f>COUNTA(AJ$2:AJ264)</f>
        <v>0</v>
      </c>
      <c r="AS264" s="312"/>
      <c r="AT264" s="312"/>
      <c r="AU264" s="312"/>
      <c r="AV264" s="312"/>
      <c r="AW264" s="312"/>
      <c r="AZ264">
        <v>0</v>
      </c>
      <c r="BA264">
        <v>0</v>
      </c>
    </row>
    <row r="265" spans="1:53" x14ac:dyDescent="0.25">
      <c r="A265">
        <v>104</v>
      </c>
      <c r="B265" t="s">
        <v>66</v>
      </c>
      <c r="C265" t="s">
        <v>663</v>
      </c>
      <c r="D265"/>
      <c r="E265">
        <v>2</v>
      </c>
      <c r="F265">
        <v>2</v>
      </c>
      <c r="G265">
        <v>4</v>
      </c>
      <c r="H265">
        <v>0</v>
      </c>
      <c r="I265">
        <v>0</v>
      </c>
      <c r="J265">
        <v>0</v>
      </c>
      <c r="K265">
        <v>0</v>
      </c>
      <c r="L265">
        <v>0</v>
      </c>
      <c r="M265"/>
      <c r="N265" s="42"/>
      <c r="O265" s="101">
        <f>IF(ISBLANK(C265),O264,IF(COUNTIF(C$2:C265,C265)&gt;1,O264,1+MAX(O264,0)))</f>
        <v>9</v>
      </c>
      <c r="P265" s="45">
        <f t="shared" si="88"/>
        <v>4</v>
      </c>
      <c r="Q265" s="33" t="str">
        <f t="shared" si="89"/>
        <v/>
      </c>
      <c r="R265" s="33">
        <f t="shared" si="90"/>
        <v>14</v>
      </c>
      <c r="S265" s="33" t="str">
        <f t="shared" si="91"/>
        <v>104_14</v>
      </c>
      <c r="T265" s="35" t="str">
        <f t="shared" si="92"/>
        <v>104PM</v>
      </c>
      <c r="U265" s="35" t="str">
        <f t="shared" si="93"/>
        <v>104PMEW</v>
      </c>
      <c r="V265" s="35" t="str">
        <f t="shared" si="109"/>
        <v>0I</v>
      </c>
      <c r="W265" s="35" t="str">
        <f t="shared" si="102"/>
        <v>104PM0I224</v>
      </c>
      <c r="X265" s="388">
        <f t="shared" si="103"/>
        <v>0</v>
      </c>
      <c r="Y265" s="388">
        <f t="shared" si="104"/>
        <v>0</v>
      </c>
      <c r="Z265" s="280" t="str">
        <f t="shared" si="94"/>
        <v/>
      </c>
      <c r="AA265" s="280" t="str">
        <f t="shared" si="95"/>
        <v/>
      </c>
      <c r="AB265" s="389" t="str">
        <f t="shared" si="105"/>
        <v/>
      </c>
      <c r="AC265" s="389" t="str">
        <f t="shared" si="106"/>
        <v/>
      </c>
      <c r="AD265" s="390" t="str">
        <f t="shared" si="96"/>
        <v/>
      </c>
      <c r="AE265" s="282">
        <f t="shared" si="97"/>
        <v>0</v>
      </c>
      <c r="AF265" s="359">
        <f t="shared" si="98"/>
        <v>0</v>
      </c>
      <c r="AG265" s="280">
        <f t="shared" si="99"/>
        <v>0</v>
      </c>
      <c r="AH265" s="280">
        <f t="shared" si="100"/>
        <v>0</v>
      </c>
      <c r="AI265" s="280">
        <f>IF(ISBLANK(T265),AI264,IF(COUNTIF(T$2:T265,T265)&gt;1,AI264,1+MAX(AI264,0)))</f>
        <v>7</v>
      </c>
      <c r="AL265" s="391" t="str">
        <f t="shared" si="107"/>
        <v/>
      </c>
      <c r="AM265" s="391" t="str">
        <f t="shared" si="108"/>
        <v/>
      </c>
      <c r="AO265" s="310" t="str">
        <f t="shared" si="101"/>
        <v/>
      </c>
      <c r="AP265" s="310">
        <f>SUM(AO$1:AO265)</f>
        <v>0</v>
      </c>
      <c r="AQ265" s="310">
        <f>SUM(AK$2:AK265)</f>
        <v>0</v>
      </c>
      <c r="AR265" s="310">
        <f>COUNTA(AJ$2:AJ265)</f>
        <v>0</v>
      </c>
      <c r="AS265" s="312"/>
      <c r="AT265" s="312"/>
      <c r="AU265" s="312"/>
      <c r="AV265" s="312"/>
      <c r="AW265" s="312"/>
      <c r="AZ265">
        <v>0</v>
      </c>
      <c r="BA265">
        <v>0</v>
      </c>
    </row>
    <row r="266" spans="1:53" x14ac:dyDescent="0.25">
      <c r="A266">
        <v>104</v>
      </c>
      <c r="B266" t="s">
        <v>66</v>
      </c>
      <c r="C266" t="s">
        <v>663</v>
      </c>
      <c r="D266"/>
      <c r="E266">
        <v>2</v>
      </c>
      <c r="F266">
        <v>3</v>
      </c>
      <c r="G266">
        <v>1</v>
      </c>
      <c r="H266">
        <v>3</v>
      </c>
      <c r="I266">
        <v>0</v>
      </c>
      <c r="J266">
        <v>0</v>
      </c>
      <c r="K266">
        <v>2</v>
      </c>
      <c r="L266">
        <v>3</v>
      </c>
      <c r="M266"/>
      <c r="N266" s="42"/>
      <c r="O266" s="101">
        <f>IF(ISBLANK(C266),O265,IF(COUNTIF(C$2:C266,C266)&gt;1,O265,1+MAX(O265,0)))</f>
        <v>9</v>
      </c>
      <c r="P266" s="45">
        <f t="shared" si="88"/>
        <v>4</v>
      </c>
      <c r="Q266" s="33" t="str">
        <f t="shared" si="89"/>
        <v/>
      </c>
      <c r="R266" s="33">
        <f t="shared" si="90"/>
        <v>15</v>
      </c>
      <c r="S266" s="33" t="str">
        <f t="shared" si="91"/>
        <v>104_15</v>
      </c>
      <c r="T266" s="35" t="str">
        <f t="shared" si="92"/>
        <v>104PM</v>
      </c>
      <c r="U266" s="35" t="str">
        <f t="shared" si="93"/>
        <v>104PMNS</v>
      </c>
      <c r="V266" s="35" t="str">
        <f t="shared" si="109"/>
        <v>0I</v>
      </c>
      <c r="W266" s="35" t="str">
        <f t="shared" si="102"/>
        <v>104PM0I231</v>
      </c>
      <c r="X266" s="388">
        <f t="shared" si="103"/>
        <v>2</v>
      </c>
      <c r="Y266" s="388">
        <f t="shared" si="104"/>
        <v>3</v>
      </c>
      <c r="Z266" s="280" t="str">
        <f t="shared" si="94"/>
        <v/>
      </c>
      <c r="AA266" s="280" t="str">
        <f t="shared" si="95"/>
        <v/>
      </c>
      <c r="AB266" s="389" t="str">
        <f t="shared" si="105"/>
        <v/>
      </c>
      <c r="AC266" s="389" t="str">
        <f t="shared" si="106"/>
        <v/>
      </c>
      <c r="AD266" s="390" t="str">
        <f t="shared" si="96"/>
        <v/>
      </c>
      <c r="AE266" s="282">
        <f t="shared" si="97"/>
        <v>0</v>
      </c>
      <c r="AF266" s="359">
        <f t="shared" si="98"/>
        <v>0</v>
      </c>
      <c r="AG266" s="280">
        <f t="shared" si="99"/>
        <v>0</v>
      </c>
      <c r="AH266" s="280">
        <f t="shared" si="100"/>
        <v>0</v>
      </c>
      <c r="AI266" s="280">
        <f>IF(ISBLANK(T266),AI265,IF(COUNTIF(T$2:T266,T266)&gt;1,AI265,1+MAX(AI265,0)))</f>
        <v>7</v>
      </c>
      <c r="AL266" s="391" t="str">
        <f t="shared" si="107"/>
        <v/>
      </c>
      <c r="AM266" s="391" t="str">
        <f t="shared" si="108"/>
        <v/>
      </c>
      <c r="AO266" s="310" t="str">
        <f t="shared" si="101"/>
        <v/>
      </c>
      <c r="AP266" s="310">
        <f>SUM(AO$1:AO266)</f>
        <v>0</v>
      </c>
      <c r="AQ266" s="310">
        <f>SUM(AK$2:AK266)</f>
        <v>0</v>
      </c>
      <c r="AR266" s="310">
        <f>COUNTA(AJ$2:AJ266)</f>
        <v>0</v>
      </c>
      <c r="AS266" s="312"/>
      <c r="AT266" s="312"/>
      <c r="AU266" s="312"/>
      <c r="AV266" s="312"/>
      <c r="AW266" s="312"/>
      <c r="AZ266">
        <v>2</v>
      </c>
      <c r="BA266">
        <v>3</v>
      </c>
    </row>
    <row r="267" spans="1:53" x14ac:dyDescent="0.25">
      <c r="A267">
        <v>104</v>
      </c>
      <c r="B267" t="s">
        <v>66</v>
      </c>
      <c r="C267" t="s">
        <v>663</v>
      </c>
      <c r="D267"/>
      <c r="E267">
        <v>2</v>
      </c>
      <c r="F267">
        <v>3</v>
      </c>
      <c r="G267">
        <v>2</v>
      </c>
      <c r="H267">
        <v>5</v>
      </c>
      <c r="I267">
        <v>1</v>
      </c>
      <c r="J267">
        <v>1</v>
      </c>
      <c r="K267">
        <v>1</v>
      </c>
      <c r="L267">
        <v>5</v>
      </c>
      <c r="M267"/>
      <c r="N267" s="42"/>
      <c r="O267" s="101">
        <f>IF(ISBLANK(C267),O266,IF(COUNTIF(C$2:C267,C267)&gt;1,O266,1+MAX(O266,0)))</f>
        <v>9</v>
      </c>
      <c r="P267" s="45">
        <f t="shared" si="88"/>
        <v>4</v>
      </c>
      <c r="Q267" s="33" t="str">
        <f t="shared" si="89"/>
        <v/>
      </c>
      <c r="R267" s="33">
        <f t="shared" si="90"/>
        <v>15</v>
      </c>
      <c r="S267" s="33" t="str">
        <f t="shared" si="91"/>
        <v>104_15</v>
      </c>
      <c r="T267" s="35" t="str">
        <f t="shared" si="92"/>
        <v>104PM</v>
      </c>
      <c r="U267" s="35" t="str">
        <f t="shared" si="93"/>
        <v>104PMNS</v>
      </c>
      <c r="V267" s="35" t="str">
        <f t="shared" si="109"/>
        <v>0I</v>
      </c>
      <c r="W267" s="35" t="str">
        <f t="shared" si="102"/>
        <v>104PM0I232</v>
      </c>
      <c r="X267" s="388">
        <f t="shared" si="103"/>
        <v>1</v>
      </c>
      <c r="Y267" s="388">
        <f t="shared" si="104"/>
        <v>5</v>
      </c>
      <c r="Z267" s="280" t="str">
        <f t="shared" si="94"/>
        <v/>
      </c>
      <c r="AA267" s="280" t="str">
        <f t="shared" si="95"/>
        <v/>
      </c>
      <c r="AB267" s="389" t="str">
        <f t="shared" si="105"/>
        <v/>
      </c>
      <c r="AC267" s="389" t="str">
        <f t="shared" si="106"/>
        <v/>
      </c>
      <c r="AD267" s="390" t="str">
        <f t="shared" si="96"/>
        <v/>
      </c>
      <c r="AE267" s="282">
        <f t="shared" si="97"/>
        <v>0</v>
      </c>
      <c r="AF267" s="359">
        <f t="shared" si="98"/>
        <v>0</v>
      </c>
      <c r="AG267" s="280">
        <f t="shared" si="99"/>
        <v>0</v>
      </c>
      <c r="AH267" s="280">
        <f t="shared" si="100"/>
        <v>0</v>
      </c>
      <c r="AI267" s="280">
        <f>IF(ISBLANK(T267),AI266,IF(COUNTIF(T$2:T267,T267)&gt;1,AI266,1+MAX(AI266,0)))</f>
        <v>7</v>
      </c>
      <c r="AL267" s="391" t="str">
        <f t="shared" si="107"/>
        <v/>
      </c>
      <c r="AM267" s="391" t="str">
        <f t="shared" si="108"/>
        <v/>
      </c>
      <c r="AO267" s="310" t="str">
        <f t="shared" si="101"/>
        <v/>
      </c>
      <c r="AP267" s="310">
        <f>SUM(AO$1:AO267)</f>
        <v>0</v>
      </c>
      <c r="AQ267" s="310">
        <f>SUM(AK$2:AK267)</f>
        <v>0</v>
      </c>
      <c r="AR267" s="310">
        <f>COUNTA(AJ$2:AJ267)</f>
        <v>0</v>
      </c>
      <c r="AS267" s="312"/>
      <c r="AT267" s="312"/>
      <c r="AU267" s="312"/>
      <c r="AV267" s="312"/>
      <c r="AW267" s="312"/>
      <c r="AZ267">
        <v>1</v>
      </c>
      <c r="BA267">
        <v>5</v>
      </c>
    </row>
    <row r="268" spans="1:53" x14ac:dyDescent="0.25">
      <c r="A268">
        <v>104</v>
      </c>
      <c r="B268" t="s">
        <v>66</v>
      </c>
      <c r="C268" t="s">
        <v>663</v>
      </c>
      <c r="D268"/>
      <c r="E268">
        <v>2</v>
      </c>
      <c r="F268">
        <v>3</v>
      </c>
      <c r="G268">
        <v>3</v>
      </c>
      <c r="H268">
        <v>0</v>
      </c>
      <c r="I268">
        <v>0</v>
      </c>
      <c r="J268">
        <v>0</v>
      </c>
      <c r="K268">
        <v>0</v>
      </c>
      <c r="L268">
        <v>0</v>
      </c>
      <c r="M268"/>
      <c r="N268" s="42"/>
      <c r="O268" s="101">
        <f>IF(ISBLANK(C268),O267,IF(COUNTIF(C$2:C268,C268)&gt;1,O267,1+MAX(O267,0)))</f>
        <v>9</v>
      </c>
      <c r="P268" s="45">
        <f t="shared" si="88"/>
        <v>4</v>
      </c>
      <c r="Q268" s="33" t="str">
        <f t="shared" si="89"/>
        <v/>
      </c>
      <c r="R268" s="33">
        <f t="shared" si="90"/>
        <v>15</v>
      </c>
      <c r="S268" s="33" t="str">
        <f t="shared" si="91"/>
        <v>104_15</v>
      </c>
      <c r="T268" s="35" t="str">
        <f t="shared" si="92"/>
        <v>104PM</v>
      </c>
      <c r="U268" s="35" t="str">
        <f t="shared" si="93"/>
        <v>104PMEW</v>
      </c>
      <c r="V268" s="35" t="str">
        <f t="shared" si="109"/>
        <v>0I</v>
      </c>
      <c r="W268" s="35" t="str">
        <f t="shared" si="102"/>
        <v>104PM0I233</v>
      </c>
      <c r="X268" s="388">
        <f t="shared" si="103"/>
        <v>0</v>
      </c>
      <c r="Y268" s="388">
        <f t="shared" si="104"/>
        <v>0</v>
      </c>
      <c r="Z268" s="280" t="str">
        <f t="shared" si="94"/>
        <v/>
      </c>
      <c r="AA268" s="280" t="str">
        <f t="shared" si="95"/>
        <v/>
      </c>
      <c r="AB268" s="389" t="str">
        <f t="shared" si="105"/>
        <v/>
      </c>
      <c r="AC268" s="389" t="str">
        <f t="shared" si="106"/>
        <v/>
      </c>
      <c r="AD268" s="390" t="str">
        <f t="shared" si="96"/>
        <v/>
      </c>
      <c r="AE268" s="282">
        <f t="shared" si="97"/>
        <v>0</v>
      </c>
      <c r="AF268" s="359">
        <f t="shared" si="98"/>
        <v>0</v>
      </c>
      <c r="AG268" s="280">
        <f t="shared" si="99"/>
        <v>0</v>
      </c>
      <c r="AH268" s="280">
        <f t="shared" si="100"/>
        <v>0</v>
      </c>
      <c r="AI268" s="280">
        <f>IF(ISBLANK(T268),AI267,IF(COUNTIF(T$2:T268,T268)&gt;1,AI267,1+MAX(AI267,0)))</f>
        <v>7</v>
      </c>
      <c r="AL268" s="391" t="str">
        <f t="shared" si="107"/>
        <v/>
      </c>
      <c r="AM268" s="391" t="str">
        <f t="shared" si="108"/>
        <v/>
      </c>
      <c r="AO268" s="310" t="str">
        <f t="shared" si="101"/>
        <v/>
      </c>
      <c r="AP268" s="310">
        <f>SUM(AO$1:AO268)</f>
        <v>0</v>
      </c>
      <c r="AQ268" s="310">
        <f>SUM(AK$2:AK268)</f>
        <v>0</v>
      </c>
      <c r="AR268" s="310">
        <f>COUNTA(AJ$2:AJ268)</f>
        <v>0</v>
      </c>
      <c r="AS268" s="312"/>
      <c r="AT268" s="312"/>
      <c r="AU268" s="312"/>
      <c r="AV268" s="312"/>
      <c r="AW268" s="312"/>
      <c r="AZ268">
        <v>0</v>
      </c>
      <c r="BA268">
        <v>0</v>
      </c>
    </row>
    <row r="269" spans="1:53" x14ac:dyDescent="0.25">
      <c r="A269">
        <v>104</v>
      </c>
      <c r="B269" t="s">
        <v>66</v>
      </c>
      <c r="C269" t="s">
        <v>663</v>
      </c>
      <c r="D269"/>
      <c r="E269">
        <v>2</v>
      </c>
      <c r="F269">
        <v>3</v>
      </c>
      <c r="G269">
        <v>4</v>
      </c>
      <c r="H269">
        <v>0</v>
      </c>
      <c r="I269">
        <v>0</v>
      </c>
      <c r="J269">
        <v>0</v>
      </c>
      <c r="K269">
        <v>0</v>
      </c>
      <c r="L269">
        <v>0</v>
      </c>
      <c r="M269"/>
      <c r="N269" s="42"/>
      <c r="O269" s="101">
        <f>IF(ISBLANK(C269),O268,IF(COUNTIF(C$2:C269,C269)&gt;1,O268,1+MAX(O268,0)))</f>
        <v>9</v>
      </c>
      <c r="P269" s="45">
        <f t="shared" si="88"/>
        <v>4</v>
      </c>
      <c r="Q269" s="33" t="str">
        <f t="shared" si="89"/>
        <v/>
      </c>
      <c r="R269" s="33">
        <f t="shared" si="90"/>
        <v>15</v>
      </c>
      <c r="S269" s="33" t="str">
        <f t="shared" si="91"/>
        <v>104_15</v>
      </c>
      <c r="T269" s="35" t="str">
        <f t="shared" si="92"/>
        <v>104PM</v>
      </c>
      <c r="U269" s="35" t="str">
        <f t="shared" si="93"/>
        <v>104PMEW</v>
      </c>
      <c r="V269" s="35" t="str">
        <f t="shared" si="109"/>
        <v>0I</v>
      </c>
      <c r="W269" s="35" t="str">
        <f t="shared" si="102"/>
        <v>104PM0I234</v>
      </c>
      <c r="X269" s="388">
        <f t="shared" si="103"/>
        <v>0</v>
      </c>
      <c r="Y269" s="388">
        <f t="shared" si="104"/>
        <v>0</v>
      </c>
      <c r="Z269" s="280" t="str">
        <f t="shared" si="94"/>
        <v/>
      </c>
      <c r="AA269" s="280" t="str">
        <f t="shared" si="95"/>
        <v/>
      </c>
      <c r="AB269" s="389" t="str">
        <f t="shared" si="105"/>
        <v/>
      </c>
      <c r="AC269" s="389" t="str">
        <f t="shared" si="106"/>
        <v/>
      </c>
      <c r="AD269" s="390" t="str">
        <f t="shared" si="96"/>
        <v/>
      </c>
      <c r="AE269" s="282">
        <f t="shared" si="97"/>
        <v>0</v>
      </c>
      <c r="AF269" s="359">
        <f t="shared" si="98"/>
        <v>0</v>
      </c>
      <c r="AG269" s="280">
        <f t="shared" si="99"/>
        <v>0</v>
      </c>
      <c r="AH269" s="280">
        <f t="shared" si="100"/>
        <v>0</v>
      </c>
      <c r="AI269" s="280">
        <f>IF(ISBLANK(T269),AI268,IF(COUNTIF(T$2:T269,T269)&gt;1,AI268,1+MAX(AI268,0)))</f>
        <v>7</v>
      </c>
      <c r="AL269" s="391" t="str">
        <f t="shared" si="107"/>
        <v/>
      </c>
      <c r="AM269" s="391" t="str">
        <f t="shared" si="108"/>
        <v/>
      </c>
      <c r="AO269" s="310" t="str">
        <f t="shared" si="101"/>
        <v/>
      </c>
      <c r="AP269" s="310">
        <f>SUM(AO$1:AO269)</f>
        <v>0</v>
      </c>
      <c r="AQ269" s="310">
        <f>SUM(AK$2:AK269)</f>
        <v>0</v>
      </c>
      <c r="AR269" s="310">
        <f>COUNTA(AJ$2:AJ269)</f>
        <v>0</v>
      </c>
      <c r="AS269" s="312"/>
      <c r="AT269" s="312"/>
      <c r="AU269" s="312"/>
      <c r="AV269" s="312"/>
      <c r="AW269" s="312"/>
      <c r="AZ269">
        <v>0</v>
      </c>
      <c r="BA269">
        <v>0</v>
      </c>
    </row>
    <row r="270" spans="1:53" x14ac:dyDescent="0.25">
      <c r="A270">
        <v>104</v>
      </c>
      <c r="B270" t="s">
        <v>66</v>
      </c>
      <c r="C270" t="s">
        <v>663</v>
      </c>
      <c r="D270"/>
      <c r="E270">
        <v>2</v>
      </c>
      <c r="F270">
        <v>4</v>
      </c>
      <c r="G270">
        <v>1</v>
      </c>
      <c r="H270">
        <v>1</v>
      </c>
      <c r="I270">
        <v>0</v>
      </c>
      <c r="J270">
        <v>0</v>
      </c>
      <c r="K270">
        <v>0</v>
      </c>
      <c r="L270">
        <v>1</v>
      </c>
      <c r="M270"/>
      <c r="N270" s="42"/>
      <c r="O270" s="101">
        <f>IF(ISBLANK(C270),O269,IF(COUNTIF(C$2:C270,C270)&gt;1,O269,1+MAX(O269,0)))</f>
        <v>9</v>
      </c>
      <c r="P270" s="45">
        <f t="shared" si="88"/>
        <v>4</v>
      </c>
      <c r="Q270" s="33" t="str">
        <f t="shared" si="89"/>
        <v/>
      </c>
      <c r="R270" s="33">
        <f t="shared" si="90"/>
        <v>16</v>
      </c>
      <c r="S270" s="33" t="str">
        <f t="shared" si="91"/>
        <v>104_16</v>
      </c>
      <c r="T270" s="35" t="str">
        <f t="shared" si="92"/>
        <v>104PM</v>
      </c>
      <c r="U270" s="35" t="str">
        <f t="shared" si="93"/>
        <v>104PMNS</v>
      </c>
      <c r="V270" s="35" t="str">
        <f t="shared" si="109"/>
        <v>0I</v>
      </c>
      <c r="W270" s="35" t="str">
        <f t="shared" si="102"/>
        <v>104PM0I241</v>
      </c>
      <c r="X270" s="388">
        <f t="shared" si="103"/>
        <v>0</v>
      </c>
      <c r="Y270" s="388">
        <f t="shared" si="104"/>
        <v>1</v>
      </c>
      <c r="Z270" s="280" t="str">
        <f t="shared" si="94"/>
        <v/>
      </c>
      <c r="AA270" s="280" t="str">
        <f t="shared" si="95"/>
        <v/>
      </c>
      <c r="AB270" s="389" t="str">
        <f t="shared" si="105"/>
        <v/>
      </c>
      <c r="AC270" s="389" t="str">
        <f t="shared" si="106"/>
        <v/>
      </c>
      <c r="AD270" s="390" t="str">
        <f t="shared" si="96"/>
        <v/>
      </c>
      <c r="AE270" s="282">
        <f t="shared" si="97"/>
        <v>0</v>
      </c>
      <c r="AF270" s="359">
        <f t="shared" si="98"/>
        <v>0</v>
      </c>
      <c r="AG270" s="280">
        <f t="shared" si="99"/>
        <v>0</v>
      </c>
      <c r="AH270" s="280">
        <f t="shared" si="100"/>
        <v>0</v>
      </c>
      <c r="AI270" s="280">
        <f>IF(ISBLANK(T270),AI269,IF(COUNTIF(T$2:T270,T270)&gt;1,AI269,1+MAX(AI269,0)))</f>
        <v>7</v>
      </c>
      <c r="AL270" s="391" t="str">
        <f t="shared" si="107"/>
        <v/>
      </c>
      <c r="AM270" s="391" t="str">
        <f t="shared" si="108"/>
        <v/>
      </c>
      <c r="AO270" s="310" t="str">
        <f t="shared" si="101"/>
        <v/>
      </c>
      <c r="AP270" s="310">
        <f>SUM(AO$1:AO270)</f>
        <v>0</v>
      </c>
      <c r="AQ270" s="310">
        <f>SUM(AK$2:AK270)</f>
        <v>0</v>
      </c>
      <c r="AR270" s="310">
        <f>COUNTA(AJ$2:AJ270)</f>
        <v>0</v>
      </c>
      <c r="AS270" s="312"/>
      <c r="AT270" s="312"/>
      <c r="AU270" s="312"/>
      <c r="AV270" s="312"/>
      <c r="AW270" s="312"/>
      <c r="AZ270">
        <v>0</v>
      </c>
      <c r="BA270">
        <v>1</v>
      </c>
    </row>
    <row r="271" spans="1:53" x14ac:dyDescent="0.25">
      <c r="A271">
        <v>104</v>
      </c>
      <c r="B271" t="s">
        <v>66</v>
      </c>
      <c r="C271" t="s">
        <v>663</v>
      </c>
      <c r="D271"/>
      <c r="E271">
        <v>2</v>
      </c>
      <c r="F271">
        <v>4</v>
      </c>
      <c r="G271">
        <v>2</v>
      </c>
      <c r="H271">
        <v>2</v>
      </c>
      <c r="I271">
        <v>0</v>
      </c>
      <c r="J271">
        <v>0</v>
      </c>
      <c r="K271">
        <v>0</v>
      </c>
      <c r="L271">
        <v>2</v>
      </c>
      <c r="M271"/>
      <c r="N271" s="42"/>
      <c r="O271" s="101">
        <f>IF(ISBLANK(C271),O270,IF(COUNTIF(C$2:C271,C271)&gt;1,O270,1+MAX(O270,0)))</f>
        <v>9</v>
      </c>
      <c r="P271" s="45">
        <f t="shared" si="88"/>
        <v>4</v>
      </c>
      <c r="Q271" s="33" t="str">
        <f t="shared" si="89"/>
        <v/>
      </c>
      <c r="R271" s="33">
        <f t="shared" si="90"/>
        <v>16</v>
      </c>
      <c r="S271" s="33" t="str">
        <f t="shared" si="91"/>
        <v>104_16</v>
      </c>
      <c r="T271" s="35" t="str">
        <f t="shared" si="92"/>
        <v>104PM</v>
      </c>
      <c r="U271" s="35" t="str">
        <f t="shared" si="93"/>
        <v>104PMNS</v>
      </c>
      <c r="V271" s="35" t="str">
        <f t="shared" si="109"/>
        <v>0I</v>
      </c>
      <c r="W271" s="35" t="str">
        <f t="shared" si="102"/>
        <v>104PM0I242</v>
      </c>
      <c r="X271" s="388">
        <f t="shared" si="103"/>
        <v>0</v>
      </c>
      <c r="Y271" s="388">
        <f t="shared" si="104"/>
        <v>2</v>
      </c>
      <c r="Z271" s="280" t="str">
        <f t="shared" si="94"/>
        <v/>
      </c>
      <c r="AA271" s="280" t="str">
        <f t="shared" si="95"/>
        <v/>
      </c>
      <c r="AB271" s="389" t="str">
        <f t="shared" si="105"/>
        <v/>
      </c>
      <c r="AC271" s="389" t="str">
        <f t="shared" si="106"/>
        <v/>
      </c>
      <c r="AD271" s="390" t="str">
        <f t="shared" si="96"/>
        <v/>
      </c>
      <c r="AE271" s="282">
        <f t="shared" si="97"/>
        <v>0</v>
      </c>
      <c r="AF271" s="359">
        <f t="shared" si="98"/>
        <v>0</v>
      </c>
      <c r="AG271" s="280">
        <f t="shared" si="99"/>
        <v>0</v>
      </c>
      <c r="AH271" s="280">
        <f t="shared" si="100"/>
        <v>0</v>
      </c>
      <c r="AI271" s="280">
        <f>IF(ISBLANK(T271),AI270,IF(COUNTIF(T$2:T271,T271)&gt;1,AI270,1+MAX(AI270,0)))</f>
        <v>7</v>
      </c>
      <c r="AL271" s="391" t="str">
        <f t="shared" si="107"/>
        <v/>
      </c>
      <c r="AM271" s="391" t="str">
        <f t="shared" si="108"/>
        <v/>
      </c>
      <c r="AO271" s="310" t="str">
        <f t="shared" si="101"/>
        <v/>
      </c>
      <c r="AP271" s="310">
        <f>SUM(AO$1:AO271)</f>
        <v>0</v>
      </c>
      <c r="AQ271" s="310">
        <f>SUM(AK$2:AK271)</f>
        <v>0</v>
      </c>
      <c r="AR271" s="310">
        <f>COUNTA(AJ$2:AJ271)</f>
        <v>0</v>
      </c>
      <c r="AS271" s="312"/>
      <c r="AT271" s="312"/>
      <c r="AU271" s="312"/>
      <c r="AV271" s="312"/>
      <c r="AW271" s="312"/>
      <c r="AZ271">
        <v>0</v>
      </c>
      <c r="BA271">
        <v>2</v>
      </c>
    </row>
    <row r="272" spans="1:53" x14ac:dyDescent="0.25">
      <c r="A272">
        <v>104</v>
      </c>
      <c r="B272" t="s">
        <v>66</v>
      </c>
      <c r="C272" t="s">
        <v>663</v>
      </c>
      <c r="D272"/>
      <c r="E272">
        <v>2</v>
      </c>
      <c r="F272">
        <v>4</v>
      </c>
      <c r="G272">
        <v>3</v>
      </c>
      <c r="H272">
        <v>0</v>
      </c>
      <c r="I272">
        <v>0</v>
      </c>
      <c r="J272">
        <v>0</v>
      </c>
      <c r="K272">
        <v>0</v>
      </c>
      <c r="L272">
        <v>0</v>
      </c>
      <c r="M272"/>
      <c r="N272" s="42"/>
      <c r="O272" s="101">
        <f>IF(ISBLANK(C272),O271,IF(COUNTIF(C$2:C272,C272)&gt;1,O271,1+MAX(O271,0)))</f>
        <v>9</v>
      </c>
      <c r="P272" s="45">
        <f t="shared" si="88"/>
        <v>4</v>
      </c>
      <c r="Q272" s="33" t="str">
        <f t="shared" si="89"/>
        <v/>
      </c>
      <c r="R272" s="33">
        <f t="shared" si="90"/>
        <v>16</v>
      </c>
      <c r="S272" s="33" t="str">
        <f t="shared" si="91"/>
        <v>104_16</v>
      </c>
      <c r="T272" s="35" t="str">
        <f t="shared" si="92"/>
        <v>104PM</v>
      </c>
      <c r="U272" s="35" t="str">
        <f t="shared" si="93"/>
        <v>104PMEW</v>
      </c>
      <c r="V272" s="35" t="str">
        <f t="shared" si="109"/>
        <v>0I</v>
      </c>
      <c r="W272" s="35" t="str">
        <f t="shared" si="102"/>
        <v>104PM0I243</v>
      </c>
      <c r="X272" s="388">
        <f t="shared" si="103"/>
        <v>0</v>
      </c>
      <c r="Y272" s="388">
        <f t="shared" si="104"/>
        <v>0</v>
      </c>
      <c r="Z272" s="280" t="str">
        <f t="shared" si="94"/>
        <v/>
      </c>
      <c r="AA272" s="280" t="str">
        <f t="shared" si="95"/>
        <v/>
      </c>
      <c r="AB272" s="389" t="str">
        <f t="shared" si="105"/>
        <v/>
      </c>
      <c r="AC272" s="389" t="str">
        <f t="shared" si="106"/>
        <v/>
      </c>
      <c r="AD272" s="390" t="str">
        <f t="shared" si="96"/>
        <v/>
      </c>
      <c r="AE272" s="282">
        <f t="shared" si="97"/>
        <v>0</v>
      </c>
      <c r="AF272" s="359">
        <f t="shared" si="98"/>
        <v>0</v>
      </c>
      <c r="AG272" s="280">
        <f t="shared" si="99"/>
        <v>0</v>
      </c>
      <c r="AH272" s="280">
        <f t="shared" si="100"/>
        <v>0</v>
      </c>
      <c r="AI272" s="280">
        <f>IF(ISBLANK(T272),AI271,IF(COUNTIF(T$2:T272,T272)&gt;1,AI271,1+MAX(AI271,0)))</f>
        <v>7</v>
      </c>
      <c r="AL272" s="391" t="str">
        <f t="shared" si="107"/>
        <v/>
      </c>
      <c r="AM272" s="391" t="str">
        <f t="shared" si="108"/>
        <v/>
      </c>
      <c r="AO272" s="310" t="str">
        <f t="shared" si="101"/>
        <v/>
      </c>
      <c r="AP272" s="310">
        <f>SUM(AO$1:AO272)</f>
        <v>0</v>
      </c>
      <c r="AQ272" s="310">
        <f>SUM(AK$2:AK272)</f>
        <v>0</v>
      </c>
      <c r="AR272" s="310">
        <f>COUNTA(AJ$2:AJ272)</f>
        <v>0</v>
      </c>
      <c r="AS272" s="312"/>
      <c r="AT272" s="312"/>
      <c r="AU272" s="312"/>
      <c r="AV272" s="312"/>
      <c r="AW272" s="312"/>
      <c r="AZ272">
        <v>0</v>
      </c>
      <c r="BA272">
        <v>0</v>
      </c>
    </row>
    <row r="273" spans="1:53" x14ac:dyDescent="0.25">
      <c r="A273">
        <v>104</v>
      </c>
      <c r="B273" t="s">
        <v>66</v>
      </c>
      <c r="C273" t="s">
        <v>663</v>
      </c>
      <c r="D273"/>
      <c r="E273">
        <v>2</v>
      </c>
      <c r="F273">
        <v>4</v>
      </c>
      <c r="G273">
        <v>4</v>
      </c>
      <c r="H273">
        <v>0</v>
      </c>
      <c r="I273">
        <v>0</v>
      </c>
      <c r="J273">
        <v>0</v>
      </c>
      <c r="K273">
        <v>0</v>
      </c>
      <c r="L273">
        <v>0</v>
      </c>
      <c r="M273"/>
      <c r="N273" s="42"/>
      <c r="O273" s="101">
        <f>IF(ISBLANK(C273),O272,IF(COUNTIF(C$2:C273,C273)&gt;1,O272,1+MAX(O272,0)))</f>
        <v>9</v>
      </c>
      <c r="P273" s="45">
        <f t="shared" si="88"/>
        <v>4</v>
      </c>
      <c r="Q273" s="33" t="str">
        <f t="shared" si="89"/>
        <v/>
      </c>
      <c r="R273" s="33">
        <f t="shared" si="90"/>
        <v>16</v>
      </c>
      <c r="S273" s="33" t="str">
        <f t="shared" si="91"/>
        <v>104_16</v>
      </c>
      <c r="T273" s="35" t="str">
        <f t="shared" si="92"/>
        <v>104PM</v>
      </c>
      <c r="U273" s="35" t="str">
        <f t="shared" si="93"/>
        <v>104PMEW</v>
      </c>
      <c r="V273" s="35" t="str">
        <f t="shared" si="109"/>
        <v>0I</v>
      </c>
      <c r="W273" s="35" t="str">
        <f t="shared" si="102"/>
        <v>104PM0I244</v>
      </c>
      <c r="X273" s="388">
        <f t="shared" si="103"/>
        <v>0</v>
      </c>
      <c r="Y273" s="388">
        <f t="shared" si="104"/>
        <v>0</v>
      </c>
      <c r="Z273" s="280" t="str">
        <f t="shared" si="94"/>
        <v/>
      </c>
      <c r="AA273" s="280" t="str">
        <f t="shared" si="95"/>
        <v/>
      </c>
      <c r="AB273" s="389" t="str">
        <f t="shared" si="105"/>
        <v/>
      </c>
      <c r="AC273" s="389" t="str">
        <f t="shared" si="106"/>
        <v/>
      </c>
      <c r="AD273" s="390" t="str">
        <f t="shared" si="96"/>
        <v/>
      </c>
      <c r="AE273" s="282">
        <f t="shared" si="97"/>
        <v>0</v>
      </c>
      <c r="AF273" s="359">
        <f t="shared" si="98"/>
        <v>0</v>
      </c>
      <c r="AG273" s="280">
        <f t="shared" si="99"/>
        <v>0</v>
      </c>
      <c r="AH273" s="280">
        <f t="shared" si="100"/>
        <v>0</v>
      </c>
      <c r="AI273" s="280">
        <f>IF(ISBLANK(T273),AI272,IF(COUNTIF(T$2:T273,T273)&gt;1,AI272,1+MAX(AI272,0)))</f>
        <v>7</v>
      </c>
      <c r="AL273" s="391" t="str">
        <f t="shared" si="107"/>
        <v/>
      </c>
      <c r="AM273" s="391" t="str">
        <f t="shared" si="108"/>
        <v/>
      </c>
      <c r="AO273" s="310" t="str">
        <f t="shared" si="101"/>
        <v/>
      </c>
      <c r="AP273" s="310">
        <f>SUM(AO$1:AO273)</f>
        <v>0</v>
      </c>
      <c r="AQ273" s="310">
        <f>SUM(AK$2:AK273)</f>
        <v>0</v>
      </c>
      <c r="AR273" s="310">
        <f>COUNTA(AJ$2:AJ273)</f>
        <v>0</v>
      </c>
      <c r="AS273" s="312"/>
      <c r="AT273" s="312"/>
      <c r="AU273" s="312"/>
      <c r="AV273" s="312"/>
      <c r="AW273" s="312"/>
      <c r="AZ273">
        <v>0</v>
      </c>
      <c r="BA273">
        <v>0</v>
      </c>
    </row>
    <row r="274" spans="1:53" x14ac:dyDescent="0.25">
      <c r="A274">
        <v>104</v>
      </c>
      <c r="B274" t="s">
        <v>66</v>
      </c>
      <c r="C274" t="s">
        <v>663</v>
      </c>
      <c r="D274"/>
      <c r="E274">
        <v>1</v>
      </c>
      <c r="F274">
        <v>1</v>
      </c>
      <c r="G274">
        <v>1</v>
      </c>
      <c r="H274">
        <v>1</v>
      </c>
      <c r="I274">
        <v>0</v>
      </c>
      <c r="J274">
        <v>0</v>
      </c>
      <c r="K274">
        <v>0</v>
      </c>
      <c r="L274">
        <v>1</v>
      </c>
      <c r="M274" t="s">
        <v>875</v>
      </c>
      <c r="N274" s="42"/>
      <c r="O274" s="101">
        <f>IF(ISBLANK(C274),O273,IF(COUNTIF(C$2:C274,C274)&gt;1,O273,1+MAX(O273,0)))</f>
        <v>9</v>
      </c>
      <c r="P274" s="45">
        <f t="shared" si="88"/>
        <v>4</v>
      </c>
      <c r="Q274" s="33" t="str">
        <f t="shared" si="89"/>
        <v/>
      </c>
      <c r="R274" s="33">
        <f t="shared" si="90"/>
        <v>9</v>
      </c>
      <c r="S274" s="33" t="str">
        <f t="shared" si="91"/>
        <v>104_9</v>
      </c>
      <c r="T274" s="35" t="str">
        <f t="shared" si="92"/>
        <v>104PM</v>
      </c>
      <c r="U274" s="35" t="str">
        <f t="shared" si="93"/>
        <v>104PMNS</v>
      </c>
      <c r="V274" s="35" t="str">
        <f t="shared" si="109"/>
        <v>0I</v>
      </c>
      <c r="W274" s="35" t="str">
        <f t="shared" si="102"/>
        <v>104PM0I111</v>
      </c>
      <c r="X274" s="388">
        <f t="shared" si="103"/>
        <v>0</v>
      </c>
      <c r="Y274" s="388">
        <f t="shared" si="104"/>
        <v>1</v>
      </c>
      <c r="Z274" s="280" t="str">
        <f t="shared" si="94"/>
        <v/>
      </c>
      <c r="AA274" s="280" t="str">
        <f t="shared" si="95"/>
        <v/>
      </c>
      <c r="AB274" s="389" t="str">
        <f t="shared" si="105"/>
        <v/>
      </c>
      <c r="AC274" s="389" t="str">
        <f t="shared" si="106"/>
        <v/>
      </c>
      <c r="AD274" s="390" t="str">
        <f t="shared" si="96"/>
        <v/>
      </c>
      <c r="AE274" s="282">
        <f t="shared" si="97"/>
        <v>0</v>
      </c>
      <c r="AF274" s="359">
        <f t="shared" si="98"/>
        <v>0</v>
      </c>
      <c r="AG274" s="280">
        <f t="shared" si="99"/>
        <v>0</v>
      </c>
      <c r="AH274" s="280">
        <f t="shared" si="100"/>
        <v>0</v>
      </c>
      <c r="AI274" s="280">
        <f>IF(ISBLANK(T274),AI273,IF(COUNTIF(T$2:T274,T274)&gt;1,AI273,1+MAX(AI273,0)))</f>
        <v>7</v>
      </c>
      <c r="AL274" s="391" t="str">
        <f t="shared" si="107"/>
        <v/>
      </c>
      <c r="AM274" s="391" t="str">
        <f t="shared" si="108"/>
        <v/>
      </c>
      <c r="AO274" s="310" t="str">
        <f t="shared" si="101"/>
        <v/>
      </c>
      <c r="AP274" s="310">
        <f>SUM(AO$1:AO274)</f>
        <v>0</v>
      </c>
      <c r="AQ274" s="310">
        <f>SUM(AK$2:AK274)</f>
        <v>0</v>
      </c>
      <c r="AR274" s="310">
        <f>COUNTA(AJ$2:AJ274)</f>
        <v>0</v>
      </c>
      <c r="AS274" s="312"/>
      <c r="AT274" s="312"/>
      <c r="AU274" s="312"/>
      <c r="AV274" s="312"/>
      <c r="AW274" s="312"/>
      <c r="AZ274">
        <v>0</v>
      </c>
      <c r="BA274">
        <v>1</v>
      </c>
    </row>
    <row r="275" spans="1:53" x14ac:dyDescent="0.25">
      <c r="A275">
        <v>104</v>
      </c>
      <c r="B275" t="s">
        <v>66</v>
      </c>
      <c r="C275" t="s">
        <v>663</v>
      </c>
      <c r="D275"/>
      <c r="E275">
        <v>1</v>
      </c>
      <c r="F275">
        <v>1</v>
      </c>
      <c r="G275">
        <v>2</v>
      </c>
      <c r="H275">
        <v>1</v>
      </c>
      <c r="I275">
        <v>0</v>
      </c>
      <c r="J275">
        <v>0</v>
      </c>
      <c r="K275">
        <v>0</v>
      </c>
      <c r="L275">
        <v>1</v>
      </c>
      <c r="M275" t="s">
        <v>875</v>
      </c>
      <c r="N275" s="42"/>
      <c r="O275" s="101">
        <f>IF(ISBLANK(C275),O274,IF(COUNTIF(C$2:C275,C275)&gt;1,O274,1+MAX(O274,0)))</f>
        <v>9</v>
      </c>
      <c r="P275" s="45">
        <f t="shared" si="88"/>
        <v>4</v>
      </c>
      <c r="Q275" s="33" t="str">
        <f t="shared" si="89"/>
        <v/>
      </c>
      <c r="R275" s="33">
        <f t="shared" si="90"/>
        <v>9</v>
      </c>
      <c r="S275" s="33" t="str">
        <f t="shared" si="91"/>
        <v>104_9</v>
      </c>
      <c r="T275" s="35" t="str">
        <f t="shared" si="92"/>
        <v>104PM</v>
      </c>
      <c r="U275" s="35" t="str">
        <f t="shared" si="93"/>
        <v>104PMNS</v>
      </c>
      <c r="V275" s="35" t="str">
        <f t="shared" si="109"/>
        <v>0I</v>
      </c>
      <c r="W275" s="35" t="str">
        <f t="shared" si="102"/>
        <v>104PM0I112</v>
      </c>
      <c r="X275" s="388">
        <f t="shared" si="103"/>
        <v>0</v>
      </c>
      <c r="Y275" s="388">
        <f t="shared" si="104"/>
        <v>1</v>
      </c>
      <c r="Z275" s="280" t="str">
        <f t="shared" si="94"/>
        <v/>
      </c>
      <c r="AA275" s="280" t="str">
        <f t="shared" si="95"/>
        <v/>
      </c>
      <c r="AB275" s="389" t="str">
        <f t="shared" si="105"/>
        <v/>
      </c>
      <c r="AC275" s="389" t="str">
        <f t="shared" si="106"/>
        <v/>
      </c>
      <c r="AD275" s="390" t="str">
        <f t="shared" si="96"/>
        <v/>
      </c>
      <c r="AE275" s="282">
        <f t="shared" si="97"/>
        <v>0</v>
      </c>
      <c r="AF275" s="359">
        <f t="shared" si="98"/>
        <v>0</v>
      </c>
      <c r="AG275" s="280">
        <f t="shared" si="99"/>
        <v>0</v>
      </c>
      <c r="AH275" s="280">
        <f t="shared" si="100"/>
        <v>0</v>
      </c>
      <c r="AI275" s="280">
        <f>IF(ISBLANK(T275),AI274,IF(COUNTIF(T$2:T275,T275)&gt;1,AI274,1+MAX(AI274,0)))</f>
        <v>7</v>
      </c>
      <c r="AL275" s="391" t="str">
        <f t="shared" si="107"/>
        <v/>
      </c>
      <c r="AM275" s="391" t="str">
        <f t="shared" si="108"/>
        <v/>
      </c>
      <c r="AO275" s="310" t="str">
        <f t="shared" si="101"/>
        <v/>
      </c>
      <c r="AP275" s="310">
        <f>SUM(AO$1:AO275)</f>
        <v>0</v>
      </c>
      <c r="AQ275" s="310">
        <f>SUM(AK$2:AK275)</f>
        <v>0</v>
      </c>
      <c r="AR275" s="310">
        <f>COUNTA(AJ$2:AJ275)</f>
        <v>0</v>
      </c>
      <c r="AS275" s="312"/>
      <c r="AT275" s="312"/>
      <c r="AU275" s="312"/>
      <c r="AV275" s="312"/>
      <c r="AW275" s="312"/>
      <c r="AZ275">
        <v>0</v>
      </c>
      <c r="BA275">
        <v>1</v>
      </c>
    </row>
    <row r="276" spans="1:53" x14ac:dyDescent="0.25">
      <c r="A276">
        <v>104</v>
      </c>
      <c r="B276" t="s">
        <v>66</v>
      </c>
      <c r="C276" t="s">
        <v>663</v>
      </c>
      <c r="D276"/>
      <c r="E276">
        <v>1</v>
      </c>
      <c r="F276">
        <v>1</v>
      </c>
      <c r="G276">
        <v>3</v>
      </c>
      <c r="H276">
        <v>0</v>
      </c>
      <c r="I276">
        <v>0</v>
      </c>
      <c r="J276">
        <v>0</v>
      </c>
      <c r="K276">
        <v>0</v>
      </c>
      <c r="L276">
        <v>0</v>
      </c>
      <c r="M276" t="s">
        <v>875</v>
      </c>
      <c r="N276" s="42"/>
      <c r="O276" s="101">
        <f>IF(ISBLANK(C276),O275,IF(COUNTIF(C$2:C276,C276)&gt;1,O275,1+MAX(O275,0)))</f>
        <v>9</v>
      </c>
      <c r="P276" s="45">
        <f t="shared" si="88"/>
        <v>4</v>
      </c>
      <c r="Q276" s="33" t="str">
        <f t="shared" si="89"/>
        <v/>
      </c>
      <c r="R276" s="33">
        <f t="shared" si="90"/>
        <v>9</v>
      </c>
      <c r="S276" s="33" t="str">
        <f t="shared" si="91"/>
        <v>104_9</v>
      </c>
      <c r="T276" s="35" t="str">
        <f t="shared" si="92"/>
        <v>104PM</v>
      </c>
      <c r="U276" s="35" t="str">
        <f t="shared" si="93"/>
        <v>104PMEW</v>
      </c>
      <c r="V276" s="35" t="str">
        <f t="shared" si="109"/>
        <v>0I</v>
      </c>
      <c r="W276" s="35" t="str">
        <f t="shared" si="102"/>
        <v>104PM0I113</v>
      </c>
      <c r="X276" s="388">
        <f t="shared" si="103"/>
        <v>0</v>
      </c>
      <c r="Y276" s="388">
        <f t="shared" si="104"/>
        <v>0</v>
      </c>
      <c r="Z276" s="280" t="str">
        <f t="shared" si="94"/>
        <v/>
      </c>
      <c r="AA276" s="280" t="str">
        <f t="shared" si="95"/>
        <v/>
      </c>
      <c r="AB276" s="389" t="str">
        <f t="shared" si="105"/>
        <v/>
      </c>
      <c r="AC276" s="389" t="str">
        <f t="shared" si="106"/>
        <v/>
      </c>
      <c r="AD276" s="390" t="str">
        <f t="shared" si="96"/>
        <v/>
      </c>
      <c r="AE276" s="282">
        <f t="shared" si="97"/>
        <v>0</v>
      </c>
      <c r="AF276" s="359">
        <f t="shared" si="98"/>
        <v>0</v>
      </c>
      <c r="AG276" s="280">
        <f t="shared" si="99"/>
        <v>0</v>
      </c>
      <c r="AH276" s="280">
        <f t="shared" si="100"/>
        <v>0</v>
      </c>
      <c r="AI276" s="280">
        <f>IF(ISBLANK(T276),AI275,IF(COUNTIF(T$2:T276,T276)&gt;1,AI275,1+MAX(AI275,0)))</f>
        <v>7</v>
      </c>
      <c r="AL276" s="391" t="str">
        <f t="shared" si="107"/>
        <v/>
      </c>
      <c r="AM276" s="391" t="str">
        <f t="shared" si="108"/>
        <v/>
      </c>
      <c r="AO276" s="310" t="str">
        <f t="shared" si="101"/>
        <v/>
      </c>
      <c r="AP276" s="310">
        <f>SUM(AO$1:AO276)</f>
        <v>0</v>
      </c>
      <c r="AQ276" s="310">
        <f>SUM(AK$2:AK276)</f>
        <v>0</v>
      </c>
      <c r="AR276" s="310">
        <f>COUNTA(AJ$2:AJ276)</f>
        <v>0</v>
      </c>
      <c r="AS276" s="312"/>
      <c r="AT276" s="312"/>
      <c r="AU276" s="312"/>
      <c r="AV276" s="312"/>
      <c r="AW276" s="312"/>
      <c r="AZ276">
        <v>0</v>
      </c>
      <c r="BA276">
        <v>0</v>
      </c>
    </row>
    <row r="277" spans="1:53" x14ac:dyDescent="0.25">
      <c r="A277">
        <v>104</v>
      </c>
      <c r="B277" t="s">
        <v>66</v>
      </c>
      <c r="C277" t="s">
        <v>663</v>
      </c>
      <c r="D277"/>
      <c r="E277">
        <v>1</v>
      </c>
      <c r="F277">
        <v>1</v>
      </c>
      <c r="G277">
        <v>4</v>
      </c>
      <c r="H277">
        <v>2</v>
      </c>
      <c r="I277">
        <v>0</v>
      </c>
      <c r="J277">
        <v>0</v>
      </c>
      <c r="K277">
        <v>0</v>
      </c>
      <c r="L277">
        <v>2</v>
      </c>
      <c r="M277" t="s">
        <v>875</v>
      </c>
      <c r="N277" s="42"/>
      <c r="O277" s="101">
        <f>IF(ISBLANK(C277),O276,IF(COUNTIF(C$2:C277,C277)&gt;1,O276,1+MAX(O276,0)))</f>
        <v>9</v>
      </c>
      <c r="P277" s="45">
        <f t="shared" si="88"/>
        <v>4</v>
      </c>
      <c r="Q277" s="33" t="str">
        <f t="shared" si="89"/>
        <v/>
      </c>
      <c r="R277" s="33">
        <f t="shared" si="90"/>
        <v>9</v>
      </c>
      <c r="S277" s="33" t="str">
        <f t="shared" si="91"/>
        <v>104_9</v>
      </c>
      <c r="T277" s="35" t="str">
        <f t="shared" si="92"/>
        <v>104PM</v>
      </c>
      <c r="U277" s="35" t="str">
        <f t="shared" si="93"/>
        <v>104PMEW</v>
      </c>
      <c r="V277" s="35" t="str">
        <f t="shared" si="109"/>
        <v>0I</v>
      </c>
      <c r="W277" s="35" t="str">
        <f t="shared" si="102"/>
        <v>104PM0I114</v>
      </c>
      <c r="X277" s="388">
        <f t="shared" si="103"/>
        <v>0</v>
      </c>
      <c r="Y277" s="388">
        <f t="shared" si="104"/>
        <v>2</v>
      </c>
      <c r="Z277" s="280" t="str">
        <f t="shared" si="94"/>
        <v/>
      </c>
      <c r="AA277" s="280" t="str">
        <f t="shared" si="95"/>
        <v/>
      </c>
      <c r="AB277" s="389" t="str">
        <f t="shared" si="105"/>
        <v/>
      </c>
      <c r="AC277" s="389" t="str">
        <f t="shared" si="106"/>
        <v/>
      </c>
      <c r="AD277" s="390" t="str">
        <f t="shared" si="96"/>
        <v/>
      </c>
      <c r="AE277" s="282">
        <f t="shared" si="97"/>
        <v>0</v>
      </c>
      <c r="AF277" s="359">
        <f t="shared" si="98"/>
        <v>0</v>
      </c>
      <c r="AG277" s="280">
        <f t="shared" si="99"/>
        <v>0</v>
      </c>
      <c r="AH277" s="280">
        <f t="shared" si="100"/>
        <v>0</v>
      </c>
      <c r="AI277" s="280">
        <f>IF(ISBLANK(T277),AI276,IF(COUNTIF(T$2:T277,T277)&gt;1,AI276,1+MAX(AI276,0)))</f>
        <v>7</v>
      </c>
      <c r="AL277" s="391" t="str">
        <f t="shared" si="107"/>
        <v/>
      </c>
      <c r="AM277" s="391" t="str">
        <f t="shared" si="108"/>
        <v/>
      </c>
      <c r="AO277" s="310" t="str">
        <f t="shared" si="101"/>
        <v/>
      </c>
      <c r="AP277" s="310">
        <f>SUM(AO$1:AO277)</f>
        <v>0</v>
      </c>
      <c r="AQ277" s="310">
        <f>SUM(AK$2:AK277)</f>
        <v>0</v>
      </c>
      <c r="AR277" s="310">
        <f>COUNTA(AJ$2:AJ277)</f>
        <v>0</v>
      </c>
      <c r="AS277" s="312"/>
      <c r="AT277" s="312"/>
      <c r="AU277" s="312"/>
      <c r="AV277" s="312"/>
      <c r="AW277" s="312"/>
      <c r="AZ277">
        <v>0</v>
      </c>
      <c r="BA277">
        <v>2</v>
      </c>
    </row>
    <row r="278" spans="1:53" x14ac:dyDescent="0.25">
      <c r="A278">
        <v>104</v>
      </c>
      <c r="B278" t="s">
        <v>66</v>
      </c>
      <c r="C278" t="s">
        <v>663</v>
      </c>
      <c r="D278"/>
      <c r="E278">
        <v>1</v>
      </c>
      <c r="F278">
        <v>2</v>
      </c>
      <c r="G278">
        <v>1</v>
      </c>
      <c r="H278">
        <v>2</v>
      </c>
      <c r="I278">
        <v>1</v>
      </c>
      <c r="J278">
        <v>1</v>
      </c>
      <c r="K278">
        <v>0</v>
      </c>
      <c r="L278">
        <v>1</v>
      </c>
      <c r="M278" t="s">
        <v>875</v>
      </c>
      <c r="N278" s="42"/>
      <c r="O278" s="101">
        <f>IF(ISBLANK(C278),O277,IF(COUNTIF(C$2:C278,C278)&gt;1,O277,1+MAX(O277,0)))</f>
        <v>9</v>
      </c>
      <c r="P278" s="45">
        <f t="shared" si="88"/>
        <v>4</v>
      </c>
      <c r="Q278" s="33" t="str">
        <f t="shared" si="89"/>
        <v/>
      </c>
      <c r="R278" s="33">
        <f t="shared" si="90"/>
        <v>10</v>
      </c>
      <c r="S278" s="33" t="str">
        <f t="shared" si="91"/>
        <v>104_10</v>
      </c>
      <c r="T278" s="35" t="str">
        <f t="shared" si="92"/>
        <v>104PM</v>
      </c>
      <c r="U278" s="35" t="str">
        <f t="shared" si="93"/>
        <v>104PMNS</v>
      </c>
      <c r="V278" s="35" t="str">
        <f t="shared" si="109"/>
        <v>0I</v>
      </c>
      <c r="W278" s="35" t="str">
        <f t="shared" si="102"/>
        <v>104PM0I121</v>
      </c>
      <c r="X278" s="388">
        <f t="shared" si="103"/>
        <v>0</v>
      </c>
      <c r="Y278" s="388">
        <f t="shared" si="104"/>
        <v>1</v>
      </c>
      <c r="Z278" s="280" t="str">
        <f t="shared" si="94"/>
        <v/>
      </c>
      <c r="AA278" s="280" t="str">
        <f t="shared" si="95"/>
        <v/>
      </c>
      <c r="AB278" s="389" t="str">
        <f t="shared" si="105"/>
        <v/>
      </c>
      <c r="AC278" s="389" t="str">
        <f t="shared" si="106"/>
        <v/>
      </c>
      <c r="AD278" s="390" t="str">
        <f t="shared" si="96"/>
        <v/>
      </c>
      <c r="AE278" s="282">
        <f t="shared" si="97"/>
        <v>0</v>
      </c>
      <c r="AF278" s="359">
        <f t="shared" si="98"/>
        <v>0</v>
      </c>
      <c r="AG278" s="280">
        <f t="shared" si="99"/>
        <v>0</v>
      </c>
      <c r="AH278" s="280">
        <f t="shared" si="100"/>
        <v>0</v>
      </c>
      <c r="AI278" s="280">
        <f>IF(ISBLANK(T278),AI277,IF(COUNTIF(T$2:T278,T278)&gt;1,AI277,1+MAX(AI277,0)))</f>
        <v>7</v>
      </c>
      <c r="AL278" s="391" t="str">
        <f t="shared" si="107"/>
        <v/>
      </c>
      <c r="AM278" s="391" t="str">
        <f t="shared" si="108"/>
        <v/>
      </c>
      <c r="AO278" s="310" t="str">
        <f t="shared" si="101"/>
        <v/>
      </c>
      <c r="AP278" s="310">
        <f>SUM(AO$1:AO278)</f>
        <v>0</v>
      </c>
      <c r="AQ278" s="310">
        <f>SUM(AK$2:AK278)</f>
        <v>0</v>
      </c>
      <c r="AR278" s="310">
        <f>COUNTA(AJ$2:AJ278)</f>
        <v>0</v>
      </c>
      <c r="AS278" s="312"/>
      <c r="AT278" s="312"/>
      <c r="AU278" s="312"/>
      <c r="AV278" s="312"/>
      <c r="AW278" s="312"/>
      <c r="AZ278">
        <v>0</v>
      </c>
      <c r="BA278">
        <v>1</v>
      </c>
    </row>
    <row r="279" spans="1:53" x14ac:dyDescent="0.25">
      <c r="A279">
        <v>104</v>
      </c>
      <c r="B279" t="s">
        <v>66</v>
      </c>
      <c r="C279" t="s">
        <v>663</v>
      </c>
      <c r="D279"/>
      <c r="E279">
        <v>1</v>
      </c>
      <c r="F279">
        <v>2</v>
      </c>
      <c r="G279">
        <v>2</v>
      </c>
      <c r="H279">
        <v>2</v>
      </c>
      <c r="I279">
        <v>0</v>
      </c>
      <c r="J279">
        <v>0</v>
      </c>
      <c r="K279">
        <v>0</v>
      </c>
      <c r="L279">
        <v>2</v>
      </c>
      <c r="M279" t="s">
        <v>875</v>
      </c>
      <c r="N279" s="42"/>
      <c r="O279" s="101">
        <f>IF(ISBLANK(C279),O278,IF(COUNTIF(C$2:C279,C279)&gt;1,O278,1+MAX(O278,0)))</f>
        <v>9</v>
      </c>
      <c r="P279" s="45">
        <f t="shared" si="88"/>
        <v>4</v>
      </c>
      <c r="Q279" s="33" t="str">
        <f t="shared" si="89"/>
        <v/>
      </c>
      <c r="R279" s="33">
        <f t="shared" si="90"/>
        <v>10</v>
      </c>
      <c r="S279" s="33" t="str">
        <f t="shared" si="91"/>
        <v>104_10</v>
      </c>
      <c r="T279" s="35" t="str">
        <f t="shared" si="92"/>
        <v>104PM</v>
      </c>
      <c r="U279" s="35" t="str">
        <f t="shared" si="93"/>
        <v>104PMNS</v>
      </c>
      <c r="V279" s="35" t="str">
        <f t="shared" si="109"/>
        <v>0I</v>
      </c>
      <c r="W279" s="35" t="str">
        <f t="shared" si="102"/>
        <v>104PM0I122</v>
      </c>
      <c r="X279" s="388">
        <f t="shared" si="103"/>
        <v>0</v>
      </c>
      <c r="Y279" s="388">
        <f t="shared" si="104"/>
        <v>2</v>
      </c>
      <c r="Z279" s="280" t="str">
        <f t="shared" si="94"/>
        <v/>
      </c>
      <c r="AA279" s="280" t="str">
        <f t="shared" si="95"/>
        <v/>
      </c>
      <c r="AB279" s="389" t="str">
        <f t="shared" si="105"/>
        <v/>
      </c>
      <c r="AC279" s="389" t="str">
        <f t="shared" si="106"/>
        <v/>
      </c>
      <c r="AD279" s="390" t="str">
        <f t="shared" si="96"/>
        <v/>
      </c>
      <c r="AE279" s="282">
        <f t="shared" si="97"/>
        <v>0</v>
      </c>
      <c r="AF279" s="359">
        <f t="shared" si="98"/>
        <v>0</v>
      </c>
      <c r="AG279" s="280">
        <f t="shared" si="99"/>
        <v>0</v>
      </c>
      <c r="AH279" s="280">
        <f t="shared" si="100"/>
        <v>0</v>
      </c>
      <c r="AI279" s="280">
        <f>IF(ISBLANK(T279),AI278,IF(COUNTIF(T$2:T279,T279)&gt;1,AI278,1+MAX(AI278,0)))</f>
        <v>7</v>
      </c>
      <c r="AL279" s="391" t="str">
        <f t="shared" si="107"/>
        <v/>
      </c>
      <c r="AM279" s="391" t="str">
        <f t="shared" si="108"/>
        <v/>
      </c>
      <c r="AO279" s="310" t="str">
        <f t="shared" si="101"/>
        <v/>
      </c>
      <c r="AP279" s="310">
        <f>SUM(AO$1:AO279)</f>
        <v>0</v>
      </c>
      <c r="AQ279" s="310">
        <f>SUM(AK$2:AK279)</f>
        <v>0</v>
      </c>
      <c r="AR279" s="310">
        <f>COUNTA(AJ$2:AJ279)</f>
        <v>0</v>
      </c>
      <c r="AS279" s="312"/>
      <c r="AT279" s="312"/>
      <c r="AU279" s="312"/>
      <c r="AV279" s="312"/>
      <c r="AW279" s="312"/>
      <c r="AZ279">
        <v>0</v>
      </c>
      <c r="BA279">
        <v>2</v>
      </c>
    </row>
    <row r="280" spans="1:53" x14ac:dyDescent="0.25">
      <c r="A280">
        <v>104</v>
      </c>
      <c r="B280" t="s">
        <v>66</v>
      </c>
      <c r="C280" t="s">
        <v>663</v>
      </c>
      <c r="D280"/>
      <c r="E280">
        <v>1</v>
      </c>
      <c r="F280">
        <v>2</v>
      </c>
      <c r="G280">
        <v>3</v>
      </c>
      <c r="H280">
        <v>1</v>
      </c>
      <c r="I280">
        <v>0</v>
      </c>
      <c r="J280">
        <v>0</v>
      </c>
      <c r="K280">
        <v>1</v>
      </c>
      <c r="L280">
        <v>1</v>
      </c>
      <c r="M280" t="s">
        <v>875</v>
      </c>
      <c r="N280" s="42"/>
      <c r="O280" s="101">
        <f>IF(ISBLANK(C280),O279,IF(COUNTIF(C$2:C280,C280)&gt;1,O279,1+MAX(O279,0)))</f>
        <v>9</v>
      </c>
      <c r="P280" s="45">
        <f t="shared" si="88"/>
        <v>4</v>
      </c>
      <c r="Q280" s="33" t="str">
        <f t="shared" si="89"/>
        <v/>
      </c>
      <c r="R280" s="33">
        <f t="shared" si="90"/>
        <v>10</v>
      </c>
      <c r="S280" s="33" t="str">
        <f t="shared" si="91"/>
        <v>104_10</v>
      </c>
      <c r="T280" s="35" t="str">
        <f t="shared" si="92"/>
        <v>104PM</v>
      </c>
      <c r="U280" s="35" t="str">
        <f t="shared" si="93"/>
        <v>104PMEW</v>
      </c>
      <c r="V280" s="35" t="str">
        <f t="shared" si="109"/>
        <v>0I</v>
      </c>
      <c r="W280" s="35" t="str">
        <f t="shared" si="102"/>
        <v>104PM0I123</v>
      </c>
      <c r="X280" s="388">
        <f t="shared" si="103"/>
        <v>1</v>
      </c>
      <c r="Y280" s="388">
        <f t="shared" si="104"/>
        <v>1</v>
      </c>
      <c r="Z280" s="280" t="str">
        <f t="shared" si="94"/>
        <v/>
      </c>
      <c r="AA280" s="280" t="str">
        <f t="shared" si="95"/>
        <v/>
      </c>
      <c r="AB280" s="389" t="str">
        <f t="shared" si="105"/>
        <v/>
      </c>
      <c r="AC280" s="389" t="str">
        <f t="shared" si="106"/>
        <v/>
      </c>
      <c r="AD280" s="390" t="str">
        <f t="shared" si="96"/>
        <v/>
      </c>
      <c r="AE280" s="282">
        <f t="shared" si="97"/>
        <v>0</v>
      </c>
      <c r="AF280" s="359">
        <f t="shared" si="98"/>
        <v>0</v>
      </c>
      <c r="AG280" s="280">
        <f t="shared" si="99"/>
        <v>0</v>
      </c>
      <c r="AH280" s="280">
        <f t="shared" si="100"/>
        <v>0</v>
      </c>
      <c r="AI280" s="280">
        <f>IF(ISBLANK(T280),AI279,IF(COUNTIF(T$2:T280,T280)&gt;1,AI279,1+MAX(AI279,0)))</f>
        <v>7</v>
      </c>
      <c r="AL280" s="391" t="str">
        <f t="shared" si="107"/>
        <v/>
      </c>
      <c r="AM280" s="391" t="str">
        <f t="shared" si="108"/>
        <v/>
      </c>
      <c r="AO280" s="310" t="str">
        <f t="shared" si="101"/>
        <v/>
      </c>
      <c r="AP280" s="310">
        <f>SUM(AO$1:AO280)</f>
        <v>0</v>
      </c>
      <c r="AQ280" s="310">
        <f>SUM(AK$2:AK280)</f>
        <v>0</v>
      </c>
      <c r="AR280" s="310">
        <f>COUNTA(AJ$2:AJ280)</f>
        <v>0</v>
      </c>
      <c r="AS280" s="312"/>
      <c r="AT280" s="312"/>
      <c r="AU280" s="312"/>
      <c r="AV280" s="312"/>
      <c r="AW280" s="312"/>
      <c r="AZ280">
        <v>1</v>
      </c>
      <c r="BA280">
        <v>1</v>
      </c>
    </row>
    <row r="281" spans="1:53" x14ac:dyDescent="0.25">
      <c r="A281">
        <v>104</v>
      </c>
      <c r="B281" t="s">
        <v>66</v>
      </c>
      <c r="C281" t="s">
        <v>663</v>
      </c>
      <c r="D281"/>
      <c r="E281">
        <v>1</v>
      </c>
      <c r="F281">
        <v>2</v>
      </c>
      <c r="G281">
        <v>4</v>
      </c>
      <c r="H281">
        <v>0</v>
      </c>
      <c r="I281">
        <v>0</v>
      </c>
      <c r="J281">
        <v>0</v>
      </c>
      <c r="K281">
        <v>0</v>
      </c>
      <c r="L281">
        <v>0</v>
      </c>
      <c r="M281" t="s">
        <v>875</v>
      </c>
      <c r="N281" s="42"/>
      <c r="O281" s="101">
        <f>IF(ISBLANK(C281),O280,IF(COUNTIF(C$2:C281,C281)&gt;1,O280,1+MAX(O280,0)))</f>
        <v>9</v>
      </c>
      <c r="P281" s="45">
        <f t="shared" si="88"/>
        <v>4</v>
      </c>
      <c r="Q281" s="33" t="str">
        <f t="shared" si="89"/>
        <v/>
      </c>
      <c r="R281" s="33">
        <f t="shared" si="90"/>
        <v>10</v>
      </c>
      <c r="S281" s="33" t="str">
        <f t="shared" si="91"/>
        <v>104_10</v>
      </c>
      <c r="T281" s="35" t="str">
        <f t="shared" si="92"/>
        <v>104PM</v>
      </c>
      <c r="U281" s="35" t="str">
        <f t="shared" si="93"/>
        <v>104PMEW</v>
      </c>
      <c r="V281" s="35" t="str">
        <f t="shared" si="109"/>
        <v>0I</v>
      </c>
      <c r="W281" s="35" t="str">
        <f t="shared" si="102"/>
        <v>104PM0I124</v>
      </c>
      <c r="X281" s="388">
        <f t="shared" si="103"/>
        <v>0</v>
      </c>
      <c r="Y281" s="388">
        <f t="shared" si="104"/>
        <v>0</v>
      </c>
      <c r="Z281" s="280" t="str">
        <f t="shared" si="94"/>
        <v/>
      </c>
      <c r="AA281" s="280" t="str">
        <f t="shared" si="95"/>
        <v/>
      </c>
      <c r="AB281" s="389" t="str">
        <f t="shared" si="105"/>
        <v/>
      </c>
      <c r="AC281" s="389" t="str">
        <f t="shared" si="106"/>
        <v/>
      </c>
      <c r="AD281" s="390" t="str">
        <f t="shared" si="96"/>
        <v/>
      </c>
      <c r="AE281" s="282">
        <f t="shared" si="97"/>
        <v>0</v>
      </c>
      <c r="AF281" s="359">
        <f t="shared" si="98"/>
        <v>0</v>
      </c>
      <c r="AG281" s="280">
        <f t="shared" si="99"/>
        <v>0</v>
      </c>
      <c r="AH281" s="280">
        <f t="shared" si="100"/>
        <v>0</v>
      </c>
      <c r="AI281" s="280">
        <f>IF(ISBLANK(T281),AI280,IF(COUNTIF(T$2:T281,T281)&gt;1,AI280,1+MAX(AI280,0)))</f>
        <v>7</v>
      </c>
      <c r="AL281" s="391" t="str">
        <f t="shared" si="107"/>
        <v/>
      </c>
      <c r="AM281" s="391" t="str">
        <f t="shared" si="108"/>
        <v/>
      </c>
      <c r="AO281" s="310" t="str">
        <f t="shared" si="101"/>
        <v/>
      </c>
      <c r="AP281" s="310">
        <f>SUM(AO$1:AO281)</f>
        <v>0</v>
      </c>
      <c r="AQ281" s="310">
        <f>SUM(AK$2:AK281)</f>
        <v>0</v>
      </c>
      <c r="AR281" s="310">
        <f>COUNTA(AJ$2:AJ281)</f>
        <v>0</v>
      </c>
      <c r="AS281" s="312"/>
      <c r="AT281" s="312"/>
      <c r="AU281" s="312"/>
      <c r="AV281" s="312"/>
      <c r="AW281" s="312"/>
      <c r="AZ281">
        <v>0</v>
      </c>
      <c r="BA281">
        <v>0</v>
      </c>
    </row>
    <row r="282" spans="1:53" x14ac:dyDescent="0.25">
      <c r="A282">
        <v>104</v>
      </c>
      <c r="B282" t="s">
        <v>66</v>
      </c>
      <c r="C282" t="s">
        <v>663</v>
      </c>
      <c r="D282"/>
      <c r="E282">
        <v>1</v>
      </c>
      <c r="F282">
        <v>3</v>
      </c>
      <c r="G282">
        <v>1</v>
      </c>
      <c r="H282">
        <v>6</v>
      </c>
      <c r="I282">
        <v>3</v>
      </c>
      <c r="J282">
        <v>0</v>
      </c>
      <c r="K282">
        <v>3</v>
      </c>
      <c r="L282">
        <v>6</v>
      </c>
      <c r="M282" t="s">
        <v>875</v>
      </c>
      <c r="N282" s="42"/>
      <c r="O282" s="101">
        <f>IF(ISBLANK(C282),O281,IF(COUNTIF(C$2:C282,C282)&gt;1,O281,1+MAX(O281,0)))</f>
        <v>9</v>
      </c>
      <c r="P282" s="45">
        <f t="shared" si="88"/>
        <v>4</v>
      </c>
      <c r="Q282" s="33" t="str">
        <f t="shared" si="89"/>
        <v/>
      </c>
      <c r="R282" s="33">
        <f t="shared" si="90"/>
        <v>11</v>
      </c>
      <c r="S282" s="33" t="str">
        <f t="shared" si="91"/>
        <v>104_11</v>
      </c>
      <c r="T282" s="35" t="str">
        <f t="shared" si="92"/>
        <v>104PM</v>
      </c>
      <c r="U282" s="35" t="str">
        <f t="shared" si="93"/>
        <v>104PMNS</v>
      </c>
      <c r="V282" s="35" t="str">
        <f t="shared" si="109"/>
        <v>0I</v>
      </c>
      <c r="W282" s="35" t="str">
        <f t="shared" si="102"/>
        <v>104PM0I131</v>
      </c>
      <c r="X282" s="388">
        <f t="shared" si="103"/>
        <v>3</v>
      </c>
      <c r="Y282" s="388">
        <f t="shared" si="104"/>
        <v>6</v>
      </c>
      <c r="Z282" s="280" t="str">
        <f t="shared" si="94"/>
        <v/>
      </c>
      <c r="AA282" s="280" t="str">
        <f t="shared" si="95"/>
        <v/>
      </c>
      <c r="AB282" s="389" t="str">
        <f t="shared" si="105"/>
        <v/>
      </c>
      <c r="AC282" s="389" t="str">
        <f t="shared" si="106"/>
        <v/>
      </c>
      <c r="AD282" s="390" t="str">
        <f t="shared" si="96"/>
        <v/>
      </c>
      <c r="AE282" s="282">
        <f t="shared" si="97"/>
        <v>0</v>
      </c>
      <c r="AF282" s="359">
        <f t="shared" si="98"/>
        <v>0</v>
      </c>
      <c r="AG282" s="280">
        <f t="shared" si="99"/>
        <v>0</v>
      </c>
      <c r="AH282" s="280">
        <f t="shared" si="100"/>
        <v>0</v>
      </c>
      <c r="AI282" s="280">
        <f>IF(ISBLANK(T282),AI281,IF(COUNTIF(T$2:T282,T282)&gt;1,AI281,1+MAX(AI281,0)))</f>
        <v>7</v>
      </c>
      <c r="AL282" s="391" t="str">
        <f t="shared" si="107"/>
        <v/>
      </c>
      <c r="AM282" s="391" t="str">
        <f t="shared" si="108"/>
        <v/>
      </c>
      <c r="AO282" s="310" t="str">
        <f t="shared" si="101"/>
        <v/>
      </c>
      <c r="AP282" s="310">
        <f>SUM(AO$1:AO282)</f>
        <v>0</v>
      </c>
      <c r="AQ282" s="310">
        <f>SUM(AK$2:AK282)</f>
        <v>0</v>
      </c>
      <c r="AR282" s="310">
        <f>COUNTA(AJ$2:AJ282)</f>
        <v>0</v>
      </c>
      <c r="AS282" s="312"/>
      <c r="AT282" s="312"/>
      <c r="AU282" s="312"/>
      <c r="AV282" s="312"/>
      <c r="AW282" s="312"/>
      <c r="AZ282">
        <v>3</v>
      </c>
      <c r="BA282">
        <v>6</v>
      </c>
    </row>
    <row r="283" spans="1:53" x14ac:dyDescent="0.25">
      <c r="A283">
        <v>104</v>
      </c>
      <c r="B283" t="s">
        <v>66</v>
      </c>
      <c r="C283" t="s">
        <v>663</v>
      </c>
      <c r="D283"/>
      <c r="E283">
        <v>1</v>
      </c>
      <c r="F283">
        <v>3</v>
      </c>
      <c r="G283">
        <v>2</v>
      </c>
      <c r="H283">
        <v>4</v>
      </c>
      <c r="I283">
        <v>1</v>
      </c>
      <c r="J283">
        <v>1</v>
      </c>
      <c r="K283">
        <v>0</v>
      </c>
      <c r="L283">
        <v>3</v>
      </c>
      <c r="M283" t="s">
        <v>875</v>
      </c>
      <c r="N283" s="42"/>
      <c r="O283" s="101">
        <f>IF(ISBLANK(C283),O282,IF(COUNTIF(C$2:C283,C283)&gt;1,O282,1+MAX(O282,0)))</f>
        <v>9</v>
      </c>
      <c r="P283" s="45">
        <f t="shared" si="88"/>
        <v>4</v>
      </c>
      <c r="Q283" s="33" t="str">
        <f t="shared" si="89"/>
        <v/>
      </c>
      <c r="R283" s="33">
        <f t="shared" si="90"/>
        <v>11</v>
      </c>
      <c r="S283" s="33" t="str">
        <f t="shared" si="91"/>
        <v>104_11</v>
      </c>
      <c r="T283" s="35" t="str">
        <f t="shared" si="92"/>
        <v>104PM</v>
      </c>
      <c r="U283" s="35" t="str">
        <f t="shared" si="93"/>
        <v>104PMNS</v>
      </c>
      <c r="V283" s="35" t="str">
        <f t="shared" si="109"/>
        <v>0I</v>
      </c>
      <c r="W283" s="35" t="str">
        <f t="shared" si="102"/>
        <v>104PM0I132</v>
      </c>
      <c r="X283" s="388">
        <f t="shared" si="103"/>
        <v>0</v>
      </c>
      <c r="Y283" s="388">
        <f t="shared" si="104"/>
        <v>3</v>
      </c>
      <c r="Z283" s="280" t="str">
        <f t="shared" si="94"/>
        <v/>
      </c>
      <c r="AA283" s="280" t="str">
        <f t="shared" si="95"/>
        <v/>
      </c>
      <c r="AB283" s="389" t="str">
        <f t="shared" si="105"/>
        <v/>
      </c>
      <c r="AC283" s="389" t="str">
        <f t="shared" si="106"/>
        <v/>
      </c>
      <c r="AD283" s="390" t="str">
        <f t="shared" si="96"/>
        <v/>
      </c>
      <c r="AE283" s="282">
        <f t="shared" si="97"/>
        <v>0</v>
      </c>
      <c r="AF283" s="359">
        <f t="shared" si="98"/>
        <v>0</v>
      </c>
      <c r="AG283" s="280">
        <f t="shared" si="99"/>
        <v>0</v>
      </c>
      <c r="AH283" s="280">
        <f t="shared" si="100"/>
        <v>0</v>
      </c>
      <c r="AI283" s="280">
        <f>IF(ISBLANK(T283),AI282,IF(COUNTIF(T$2:T283,T283)&gt;1,AI282,1+MAX(AI282,0)))</f>
        <v>7</v>
      </c>
      <c r="AL283" s="391" t="str">
        <f t="shared" si="107"/>
        <v/>
      </c>
      <c r="AM283" s="391" t="str">
        <f t="shared" si="108"/>
        <v/>
      </c>
      <c r="AO283" s="310" t="str">
        <f t="shared" si="101"/>
        <v/>
      </c>
      <c r="AP283" s="310">
        <f>SUM(AO$1:AO283)</f>
        <v>0</v>
      </c>
      <c r="AQ283" s="310">
        <f>SUM(AK$2:AK283)</f>
        <v>0</v>
      </c>
      <c r="AR283" s="310">
        <f>COUNTA(AJ$2:AJ283)</f>
        <v>0</v>
      </c>
      <c r="AS283" s="312"/>
      <c r="AT283" s="312"/>
      <c r="AU283" s="312"/>
      <c r="AV283" s="312"/>
      <c r="AW283" s="312"/>
      <c r="AZ283">
        <v>0</v>
      </c>
      <c r="BA283">
        <v>3</v>
      </c>
    </row>
    <row r="284" spans="1:53" x14ac:dyDescent="0.25">
      <c r="A284">
        <v>104</v>
      </c>
      <c r="B284" t="s">
        <v>66</v>
      </c>
      <c r="C284" t="s">
        <v>663</v>
      </c>
      <c r="D284"/>
      <c r="E284">
        <v>1</v>
      </c>
      <c r="F284">
        <v>3</v>
      </c>
      <c r="G284">
        <v>3</v>
      </c>
      <c r="H284">
        <v>1</v>
      </c>
      <c r="I284">
        <v>1</v>
      </c>
      <c r="J284">
        <v>0</v>
      </c>
      <c r="K284">
        <v>0</v>
      </c>
      <c r="L284">
        <v>1</v>
      </c>
      <c r="M284" t="s">
        <v>875</v>
      </c>
      <c r="N284" s="42"/>
      <c r="O284" s="101">
        <f>IF(ISBLANK(C284),O283,IF(COUNTIF(C$2:C284,C284)&gt;1,O283,1+MAX(O283,0)))</f>
        <v>9</v>
      </c>
      <c r="P284" s="45">
        <f t="shared" si="88"/>
        <v>4</v>
      </c>
      <c r="Q284" s="33" t="str">
        <f t="shared" si="89"/>
        <v/>
      </c>
      <c r="R284" s="33">
        <f t="shared" si="90"/>
        <v>11</v>
      </c>
      <c r="S284" s="33" t="str">
        <f t="shared" si="91"/>
        <v>104_11</v>
      </c>
      <c r="T284" s="35" t="str">
        <f t="shared" si="92"/>
        <v>104PM</v>
      </c>
      <c r="U284" s="35" t="str">
        <f t="shared" si="93"/>
        <v>104PMEW</v>
      </c>
      <c r="V284" s="35" t="str">
        <f t="shared" si="109"/>
        <v>0I</v>
      </c>
      <c r="W284" s="35" t="str">
        <f t="shared" si="102"/>
        <v>104PM0I133</v>
      </c>
      <c r="X284" s="388">
        <f t="shared" si="103"/>
        <v>0</v>
      </c>
      <c r="Y284" s="388">
        <f t="shared" si="104"/>
        <v>1</v>
      </c>
      <c r="Z284" s="280" t="str">
        <f t="shared" si="94"/>
        <v/>
      </c>
      <c r="AA284" s="280" t="str">
        <f t="shared" si="95"/>
        <v/>
      </c>
      <c r="AB284" s="389" t="str">
        <f t="shared" si="105"/>
        <v/>
      </c>
      <c r="AC284" s="389" t="str">
        <f t="shared" si="106"/>
        <v/>
      </c>
      <c r="AD284" s="390" t="str">
        <f t="shared" si="96"/>
        <v/>
      </c>
      <c r="AE284" s="282">
        <f t="shared" si="97"/>
        <v>0</v>
      </c>
      <c r="AF284" s="359">
        <f t="shared" si="98"/>
        <v>0</v>
      </c>
      <c r="AG284" s="280">
        <f t="shared" si="99"/>
        <v>0</v>
      </c>
      <c r="AH284" s="280">
        <f t="shared" si="100"/>
        <v>0</v>
      </c>
      <c r="AI284" s="280">
        <f>IF(ISBLANK(T284),AI283,IF(COUNTIF(T$2:T284,T284)&gt;1,AI283,1+MAX(AI283,0)))</f>
        <v>7</v>
      </c>
      <c r="AL284" s="391" t="str">
        <f t="shared" si="107"/>
        <v/>
      </c>
      <c r="AM284" s="391" t="str">
        <f t="shared" si="108"/>
        <v/>
      </c>
      <c r="AO284" s="310" t="str">
        <f t="shared" si="101"/>
        <v/>
      </c>
      <c r="AP284" s="310">
        <f>SUM(AO$1:AO284)</f>
        <v>0</v>
      </c>
      <c r="AQ284" s="310">
        <f>SUM(AK$2:AK284)</f>
        <v>0</v>
      </c>
      <c r="AR284" s="310">
        <f>COUNTA(AJ$2:AJ284)</f>
        <v>0</v>
      </c>
      <c r="AS284" s="312"/>
      <c r="AT284" s="312"/>
      <c r="AU284" s="312"/>
      <c r="AV284" s="312"/>
      <c r="AW284" s="312"/>
      <c r="AZ284">
        <v>0</v>
      </c>
      <c r="BA284">
        <v>1</v>
      </c>
    </row>
    <row r="285" spans="1:53" x14ac:dyDescent="0.25">
      <c r="A285">
        <v>104</v>
      </c>
      <c r="B285" t="s">
        <v>66</v>
      </c>
      <c r="C285" t="s">
        <v>663</v>
      </c>
      <c r="D285"/>
      <c r="E285">
        <v>1</v>
      </c>
      <c r="F285">
        <v>3</v>
      </c>
      <c r="G285">
        <v>4</v>
      </c>
      <c r="H285">
        <v>1</v>
      </c>
      <c r="I285">
        <v>0</v>
      </c>
      <c r="J285">
        <v>1</v>
      </c>
      <c r="K285">
        <v>0</v>
      </c>
      <c r="L285">
        <v>1</v>
      </c>
      <c r="M285" t="s">
        <v>875</v>
      </c>
      <c r="N285" s="42"/>
      <c r="O285" s="101">
        <f>IF(ISBLANK(C285),O284,IF(COUNTIF(C$2:C285,C285)&gt;1,O284,1+MAX(O284,0)))</f>
        <v>9</v>
      </c>
      <c r="P285" s="45">
        <f t="shared" si="88"/>
        <v>4</v>
      </c>
      <c r="Q285" s="33" t="str">
        <f t="shared" si="89"/>
        <v/>
      </c>
      <c r="R285" s="33">
        <f t="shared" si="90"/>
        <v>11</v>
      </c>
      <c r="S285" s="33" t="str">
        <f t="shared" si="91"/>
        <v>104_11</v>
      </c>
      <c r="T285" s="35" t="str">
        <f t="shared" si="92"/>
        <v>104PM</v>
      </c>
      <c r="U285" s="35" t="str">
        <f t="shared" si="93"/>
        <v>104PMEW</v>
      </c>
      <c r="V285" s="35" t="str">
        <f t="shared" si="109"/>
        <v>0I</v>
      </c>
      <c r="W285" s="35" t="str">
        <f t="shared" si="102"/>
        <v>104PM0I134</v>
      </c>
      <c r="X285" s="388">
        <f t="shared" si="103"/>
        <v>0</v>
      </c>
      <c r="Y285" s="388">
        <f t="shared" si="104"/>
        <v>1</v>
      </c>
      <c r="Z285" s="280" t="str">
        <f t="shared" si="94"/>
        <v/>
      </c>
      <c r="AA285" s="280" t="str">
        <f t="shared" si="95"/>
        <v/>
      </c>
      <c r="AB285" s="389" t="str">
        <f t="shared" si="105"/>
        <v/>
      </c>
      <c r="AC285" s="389" t="str">
        <f t="shared" si="106"/>
        <v/>
      </c>
      <c r="AD285" s="390" t="str">
        <f t="shared" si="96"/>
        <v/>
      </c>
      <c r="AE285" s="282">
        <f t="shared" si="97"/>
        <v>0</v>
      </c>
      <c r="AF285" s="359">
        <f t="shared" si="98"/>
        <v>0</v>
      </c>
      <c r="AG285" s="280">
        <f t="shared" si="99"/>
        <v>0</v>
      </c>
      <c r="AH285" s="280">
        <f t="shared" si="100"/>
        <v>0</v>
      </c>
      <c r="AI285" s="280">
        <f>IF(ISBLANK(T285),AI284,IF(COUNTIF(T$2:T285,T285)&gt;1,AI284,1+MAX(AI284,0)))</f>
        <v>7</v>
      </c>
      <c r="AL285" s="391" t="str">
        <f t="shared" si="107"/>
        <v/>
      </c>
      <c r="AM285" s="391" t="str">
        <f t="shared" si="108"/>
        <v/>
      </c>
      <c r="AO285" s="310" t="str">
        <f t="shared" si="101"/>
        <v/>
      </c>
      <c r="AP285" s="310">
        <f>SUM(AO$1:AO285)</f>
        <v>0</v>
      </c>
      <c r="AQ285" s="310">
        <f>SUM(AK$2:AK285)</f>
        <v>0</v>
      </c>
      <c r="AR285" s="310">
        <f>COUNTA(AJ$2:AJ285)</f>
        <v>0</v>
      </c>
      <c r="AS285" s="312"/>
      <c r="AT285" s="312"/>
      <c r="AU285" s="312"/>
      <c r="AV285" s="312"/>
      <c r="AW285" s="312"/>
      <c r="AZ285">
        <v>0</v>
      </c>
      <c r="BA285">
        <v>1</v>
      </c>
    </row>
    <row r="286" spans="1:53" x14ac:dyDescent="0.25">
      <c r="A286">
        <v>104</v>
      </c>
      <c r="B286" t="s">
        <v>66</v>
      </c>
      <c r="C286" t="s">
        <v>663</v>
      </c>
      <c r="D286"/>
      <c r="E286">
        <v>1</v>
      </c>
      <c r="F286">
        <v>4</v>
      </c>
      <c r="G286">
        <v>1</v>
      </c>
      <c r="H286">
        <v>4</v>
      </c>
      <c r="I286">
        <v>0</v>
      </c>
      <c r="J286">
        <v>0</v>
      </c>
      <c r="K286">
        <v>2</v>
      </c>
      <c r="L286">
        <v>4</v>
      </c>
      <c r="M286" t="s">
        <v>875</v>
      </c>
      <c r="N286" s="42"/>
      <c r="O286" s="101">
        <f>IF(ISBLANK(C286),O285,IF(COUNTIF(C$2:C286,C286)&gt;1,O285,1+MAX(O285,0)))</f>
        <v>9</v>
      </c>
      <c r="P286" s="45">
        <f t="shared" si="88"/>
        <v>4</v>
      </c>
      <c r="Q286" s="33" t="str">
        <f t="shared" si="89"/>
        <v/>
      </c>
      <c r="R286" s="33">
        <f t="shared" si="90"/>
        <v>12</v>
      </c>
      <c r="S286" s="33" t="str">
        <f t="shared" si="91"/>
        <v>104_12</v>
      </c>
      <c r="T286" s="35" t="str">
        <f t="shared" si="92"/>
        <v>104PM</v>
      </c>
      <c r="U286" s="35" t="str">
        <f t="shared" si="93"/>
        <v>104PMNS</v>
      </c>
      <c r="V286" s="35" t="str">
        <f t="shared" si="109"/>
        <v>0I</v>
      </c>
      <c r="W286" s="35" t="str">
        <f t="shared" si="102"/>
        <v>104PM0I141</v>
      </c>
      <c r="X286" s="388">
        <f t="shared" si="103"/>
        <v>2</v>
      </c>
      <c r="Y286" s="388">
        <f t="shared" si="104"/>
        <v>4</v>
      </c>
      <c r="Z286" s="280" t="str">
        <f t="shared" si="94"/>
        <v/>
      </c>
      <c r="AA286" s="280" t="str">
        <f t="shared" si="95"/>
        <v/>
      </c>
      <c r="AB286" s="389" t="str">
        <f t="shared" si="105"/>
        <v/>
      </c>
      <c r="AC286" s="389" t="str">
        <f t="shared" si="106"/>
        <v/>
      </c>
      <c r="AD286" s="390" t="str">
        <f t="shared" si="96"/>
        <v/>
      </c>
      <c r="AE286" s="282">
        <f t="shared" si="97"/>
        <v>0</v>
      </c>
      <c r="AF286" s="359">
        <f t="shared" si="98"/>
        <v>0</v>
      </c>
      <c r="AG286" s="280">
        <f t="shared" si="99"/>
        <v>0</v>
      </c>
      <c r="AH286" s="280">
        <f t="shared" si="100"/>
        <v>0</v>
      </c>
      <c r="AI286" s="280">
        <f>IF(ISBLANK(T286),AI285,IF(COUNTIF(T$2:T286,T286)&gt;1,AI285,1+MAX(AI285,0)))</f>
        <v>7</v>
      </c>
      <c r="AL286" s="391" t="str">
        <f t="shared" si="107"/>
        <v/>
      </c>
      <c r="AM286" s="391" t="str">
        <f t="shared" si="108"/>
        <v/>
      </c>
      <c r="AO286" s="310" t="str">
        <f t="shared" si="101"/>
        <v/>
      </c>
      <c r="AP286" s="310">
        <f>SUM(AO$1:AO286)</f>
        <v>0</v>
      </c>
      <c r="AQ286" s="310">
        <f>SUM(AK$2:AK286)</f>
        <v>0</v>
      </c>
      <c r="AR286" s="310">
        <f>COUNTA(AJ$2:AJ286)</f>
        <v>0</v>
      </c>
      <c r="AS286" s="312"/>
      <c r="AT286" s="312"/>
      <c r="AU286" s="312"/>
      <c r="AV286" s="312"/>
      <c r="AW286" s="312"/>
      <c r="AZ286">
        <v>2</v>
      </c>
      <c r="BA286">
        <v>4</v>
      </c>
    </row>
    <row r="287" spans="1:53" x14ac:dyDescent="0.25">
      <c r="A287">
        <v>104</v>
      </c>
      <c r="B287" t="s">
        <v>66</v>
      </c>
      <c r="C287" t="s">
        <v>663</v>
      </c>
      <c r="D287"/>
      <c r="E287">
        <v>1</v>
      </c>
      <c r="F287">
        <v>4</v>
      </c>
      <c r="G287">
        <v>2</v>
      </c>
      <c r="H287">
        <v>3</v>
      </c>
      <c r="I287">
        <v>0</v>
      </c>
      <c r="J287">
        <v>0</v>
      </c>
      <c r="K287">
        <v>0</v>
      </c>
      <c r="L287">
        <v>3</v>
      </c>
      <c r="M287" t="s">
        <v>875</v>
      </c>
      <c r="N287" s="42"/>
      <c r="O287" s="101">
        <f>IF(ISBLANK(C287),O286,IF(COUNTIF(C$2:C287,C287)&gt;1,O286,1+MAX(O286,0)))</f>
        <v>9</v>
      </c>
      <c r="P287" s="45">
        <f t="shared" si="88"/>
        <v>4</v>
      </c>
      <c r="Q287" s="33" t="str">
        <f t="shared" si="89"/>
        <v/>
      </c>
      <c r="R287" s="33">
        <f t="shared" si="90"/>
        <v>12</v>
      </c>
      <c r="S287" s="33" t="str">
        <f t="shared" si="91"/>
        <v>104_12</v>
      </c>
      <c r="T287" s="35" t="str">
        <f t="shared" si="92"/>
        <v>104PM</v>
      </c>
      <c r="U287" s="35" t="str">
        <f t="shared" si="93"/>
        <v>104PMNS</v>
      </c>
      <c r="V287" s="35" t="str">
        <f t="shared" si="109"/>
        <v>0I</v>
      </c>
      <c r="W287" s="35" t="str">
        <f t="shared" si="102"/>
        <v>104PM0I142</v>
      </c>
      <c r="X287" s="388">
        <f t="shared" si="103"/>
        <v>0</v>
      </c>
      <c r="Y287" s="388">
        <f t="shared" si="104"/>
        <v>3</v>
      </c>
      <c r="Z287" s="280" t="str">
        <f t="shared" si="94"/>
        <v/>
      </c>
      <c r="AA287" s="280" t="str">
        <f t="shared" si="95"/>
        <v/>
      </c>
      <c r="AB287" s="389" t="str">
        <f t="shared" si="105"/>
        <v/>
      </c>
      <c r="AC287" s="389" t="str">
        <f t="shared" si="106"/>
        <v/>
      </c>
      <c r="AD287" s="390" t="str">
        <f t="shared" si="96"/>
        <v/>
      </c>
      <c r="AE287" s="282">
        <f t="shared" si="97"/>
        <v>0</v>
      </c>
      <c r="AF287" s="359">
        <f t="shared" si="98"/>
        <v>0</v>
      </c>
      <c r="AG287" s="280">
        <f t="shared" si="99"/>
        <v>0</v>
      </c>
      <c r="AH287" s="280">
        <f t="shared" si="100"/>
        <v>0</v>
      </c>
      <c r="AI287" s="280">
        <f>IF(ISBLANK(T287),AI286,IF(COUNTIF(T$2:T287,T287)&gt;1,AI286,1+MAX(AI286,0)))</f>
        <v>7</v>
      </c>
      <c r="AL287" s="391" t="str">
        <f t="shared" si="107"/>
        <v/>
      </c>
      <c r="AM287" s="391" t="str">
        <f t="shared" si="108"/>
        <v/>
      </c>
      <c r="AO287" s="310" t="str">
        <f t="shared" si="101"/>
        <v/>
      </c>
      <c r="AP287" s="310">
        <f>SUM(AO$1:AO287)</f>
        <v>0</v>
      </c>
      <c r="AQ287" s="310">
        <f>SUM(AK$2:AK287)</f>
        <v>0</v>
      </c>
      <c r="AR287" s="310">
        <f>COUNTA(AJ$2:AJ287)</f>
        <v>0</v>
      </c>
      <c r="AS287" s="312"/>
      <c r="AT287" s="312"/>
      <c r="AU287" s="312"/>
      <c r="AV287" s="312"/>
      <c r="AW287" s="312"/>
      <c r="AZ287">
        <v>0</v>
      </c>
      <c r="BA287">
        <v>3</v>
      </c>
    </row>
    <row r="288" spans="1:53" x14ac:dyDescent="0.25">
      <c r="A288">
        <v>104</v>
      </c>
      <c r="B288" t="s">
        <v>66</v>
      </c>
      <c r="C288" t="s">
        <v>663</v>
      </c>
      <c r="D288"/>
      <c r="E288">
        <v>1</v>
      </c>
      <c r="F288">
        <v>4</v>
      </c>
      <c r="G288">
        <v>3</v>
      </c>
      <c r="H288">
        <v>3</v>
      </c>
      <c r="I288">
        <v>0</v>
      </c>
      <c r="J288">
        <v>3</v>
      </c>
      <c r="K288">
        <v>0</v>
      </c>
      <c r="L288">
        <v>1</v>
      </c>
      <c r="M288" t="s">
        <v>875</v>
      </c>
      <c r="N288" s="42"/>
      <c r="O288" s="101">
        <f>IF(ISBLANK(C288),O287,IF(COUNTIF(C$2:C288,C288)&gt;1,O287,1+MAX(O287,0)))</f>
        <v>9</v>
      </c>
      <c r="P288" s="45">
        <f t="shared" si="88"/>
        <v>4</v>
      </c>
      <c r="Q288" s="33" t="str">
        <f t="shared" si="89"/>
        <v/>
      </c>
      <c r="R288" s="33">
        <f t="shared" si="90"/>
        <v>12</v>
      </c>
      <c r="S288" s="33" t="str">
        <f t="shared" si="91"/>
        <v>104_12</v>
      </c>
      <c r="T288" s="35" t="str">
        <f t="shared" si="92"/>
        <v>104PM</v>
      </c>
      <c r="U288" s="35" t="str">
        <f t="shared" si="93"/>
        <v>104PMEW</v>
      </c>
      <c r="V288" s="35" t="str">
        <f t="shared" si="109"/>
        <v>0I</v>
      </c>
      <c r="W288" s="35" t="str">
        <f t="shared" si="102"/>
        <v>104PM0I143</v>
      </c>
      <c r="X288" s="388">
        <f t="shared" si="103"/>
        <v>0</v>
      </c>
      <c r="Y288" s="388">
        <f t="shared" si="104"/>
        <v>1</v>
      </c>
      <c r="Z288" s="280" t="str">
        <f t="shared" si="94"/>
        <v/>
      </c>
      <c r="AA288" s="280" t="str">
        <f t="shared" si="95"/>
        <v/>
      </c>
      <c r="AB288" s="389" t="str">
        <f t="shared" si="105"/>
        <v/>
      </c>
      <c r="AC288" s="389" t="str">
        <f t="shared" si="106"/>
        <v/>
      </c>
      <c r="AD288" s="390" t="str">
        <f t="shared" si="96"/>
        <v/>
      </c>
      <c r="AE288" s="282">
        <f t="shared" si="97"/>
        <v>0</v>
      </c>
      <c r="AF288" s="359">
        <f t="shared" si="98"/>
        <v>0</v>
      </c>
      <c r="AG288" s="280">
        <f t="shared" si="99"/>
        <v>0</v>
      </c>
      <c r="AH288" s="280">
        <f t="shared" si="100"/>
        <v>0</v>
      </c>
      <c r="AI288" s="280">
        <f>IF(ISBLANK(T288),AI287,IF(COUNTIF(T$2:T288,T288)&gt;1,AI287,1+MAX(AI287,0)))</f>
        <v>7</v>
      </c>
      <c r="AL288" s="391" t="str">
        <f t="shared" si="107"/>
        <v/>
      </c>
      <c r="AM288" s="391" t="str">
        <f t="shared" si="108"/>
        <v/>
      </c>
      <c r="AO288" s="310" t="str">
        <f t="shared" si="101"/>
        <v/>
      </c>
      <c r="AP288" s="310">
        <f>SUM(AO$1:AO288)</f>
        <v>0</v>
      </c>
      <c r="AQ288" s="310">
        <f>SUM(AK$2:AK288)</f>
        <v>0</v>
      </c>
      <c r="AR288" s="310">
        <f>COUNTA(AJ$2:AJ288)</f>
        <v>0</v>
      </c>
      <c r="AS288" s="312"/>
      <c r="AT288" s="312"/>
      <c r="AU288" s="312"/>
      <c r="AV288" s="312"/>
      <c r="AW288" s="312"/>
      <c r="AZ288">
        <v>0</v>
      </c>
      <c r="BA288">
        <v>1</v>
      </c>
    </row>
    <row r="289" spans="1:53" x14ac:dyDescent="0.25">
      <c r="A289">
        <v>104</v>
      </c>
      <c r="B289" t="s">
        <v>66</v>
      </c>
      <c r="C289" t="s">
        <v>663</v>
      </c>
      <c r="D289"/>
      <c r="E289">
        <v>1</v>
      </c>
      <c r="F289">
        <v>4</v>
      </c>
      <c r="G289">
        <v>4</v>
      </c>
      <c r="H289">
        <v>0</v>
      </c>
      <c r="I289">
        <v>0</v>
      </c>
      <c r="J289">
        <v>0</v>
      </c>
      <c r="K289">
        <v>0</v>
      </c>
      <c r="L289">
        <v>0</v>
      </c>
      <c r="M289" t="s">
        <v>875</v>
      </c>
      <c r="N289" s="42"/>
      <c r="O289" s="101">
        <f>IF(ISBLANK(C289),O288,IF(COUNTIF(C$2:C289,C289)&gt;1,O288,1+MAX(O288,0)))</f>
        <v>9</v>
      </c>
      <c r="P289" s="45">
        <f t="shared" si="88"/>
        <v>4</v>
      </c>
      <c r="Q289" s="33" t="str">
        <f t="shared" si="89"/>
        <v/>
      </c>
      <c r="R289" s="33">
        <f t="shared" si="90"/>
        <v>12</v>
      </c>
      <c r="S289" s="33" t="str">
        <f t="shared" si="91"/>
        <v>104_12</v>
      </c>
      <c r="T289" s="35" t="str">
        <f t="shared" si="92"/>
        <v>104PM</v>
      </c>
      <c r="U289" s="35" t="str">
        <f t="shared" si="93"/>
        <v>104PMEW</v>
      </c>
      <c r="V289" s="35" t="str">
        <f t="shared" si="109"/>
        <v>0I</v>
      </c>
      <c r="W289" s="35" t="str">
        <f t="shared" si="102"/>
        <v>104PM0I144</v>
      </c>
      <c r="X289" s="388">
        <f t="shared" si="103"/>
        <v>0</v>
      </c>
      <c r="Y289" s="388">
        <f t="shared" si="104"/>
        <v>0</v>
      </c>
      <c r="Z289" s="280" t="str">
        <f t="shared" si="94"/>
        <v/>
      </c>
      <c r="AA289" s="280" t="str">
        <f t="shared" si="95"/>
        <v/>
      </c>
      <c r="AB289" s="389" t="str">
        <f t="shared" si="105"/>
        <v/>
      </c>
      <c r="AC289" s="389" t="str">
        <f t="shared" si="106"/>
        <v/>
      </c>
      <c r="AD289" s="390" t="str">
        <f t="shared" si="96"/>
        <v/>
      </c>
      <c r="AE289" s="282">
        <f t="shared" si="97"/>
        <v>0</v>
      </c>
      <c r="AF289" s="359">
        <f t="shared" si="98"/>
        <v>0</v>
      </c>
      <c r="AG289" s="280">
        <f t="shared" si="99"/>
        <v>0</v>
      </c>
      <c r="AH289" s="280">
        <f t="shared" si="100"/>
        <v>0</v>
      </c>
      <c r="AI289" s="280">
        <f>IF(ISBLANK(T289),AI288,IF(COUNTIF(T$2:T289,T289)&gt;1,AI288,1+MAX(AI288,0)))</f>
        <v>7</v>
      </c>
      <c r="AL289" s="391" t="str">
        <f t="shared" si="107"/>
        <v/>
      </c>
      <c r="AM289" s="391" t="str">
        <f t="shared" si="108"/>
        <v/>
      </c>
      <c r="AO289" s="310" t="str">
        <f t="shared" si="101"/>
        <v/>
      </c>
      <c r="AP289" s="310">
        <f>SUM(AO$1:AO289)</f>
        <v>0</v>
      </c>
      <c r="AQ289" s="310">
        <f>SUM(AK$2:AK289)</f>
        <v>0</v>
      </c>
      <c r="AR289" s="310">
        <f>COUNTA(AJ$2:AJ289)</f>
        <v>0</v>
      </c>
      <c r="AS289" s="312"/>
      <c r="AT289" s="312"/>
      <c r="AU289" s="312"/>
      <c r="AV289" s="312"/>
      <c r="AW289" s="312"/>
      <c r="AZ289">
        <v>0</v>
      </c>
      <c r="BA289">
        <v>0</v>
      </c>
    </row>
    <row r="290" spans="1:53" x14ac:dyDescent="0.25">
      <c r="A290">
        <v>106</v>
      </c>
      <c r="B290" t="s">
        <v>65</v>
      </c>
      <c r="C290" t="s">
        <v>664</v>
      </c>
      <c r="D290"/>
      <c r="E290">
        <v>1</v>
      </c>
      <c r="F290">
        <v>1</v>
      </c>
      <c r="G290">
        <v>1</v>
      </c>
      <c r="H290">
        <v>3</v>
      </c>
      <c r="I290">
        <v>1</v>
      </c>
      <c r="J290">
        <v>2</v>
      </c>
      <c r="K290">
        <v>0</v>
      </c>
      <c r="L290">
        <v>0</v>
      </c>
      <c r="M290"/>
      <c r="N290" s="42"/>
      <c r="O290" s="101">
        <f>IF(ISBLANK(C290),O289,IF(COUNTIF(C$2:C290,C290)&gt;1,O289,1+MAX(O289,0)))</f>
        <v>10</v>
      </c>
      <c r="P290" s="45">
        <f t="shared" si="88"/>
        <v>5</v>
      </c>
      <c r="Q290" s="33">
        <f t="shared" si="89"/>
        <v>5</v>
      </c>
      <c r="R290" s="33">
        <f t="shared" si="90"/>
        <v>1</v>
      </c>
      <c r="S290" s="33" t="str">
        <f t="shared" si="91"/>
        <v>106_1</v>
      </c>
      <c r="T290" s="35" t="str">
        <f t="shared" si="92"/>
        <v>106AM</v>
      </c>
      <c r="U290" s="35" t="str">
        <f t="shared" si="93"/>
        <v>106AMNS</v>
      </c>
      <c r="V290" s="35" t="str">
        <f t="shared" si="109"/>
        <v>0J</v>
      </c>
      <c r="W290" s="35" t="str">
        <f t="shared" si="102"/>
        <v>106AM0J111</v>
      </c>
      <c r="X290" s="388">
        <f t="shared" si="103"/>
        <v>0</v>
      </c>
      <c r="Y290" s="388">
        <f t="shared" si="104"/>
        <v>0</v>
      </c>
      <c r="Z290" s="280" t="str">
        <f t="shared" si="94"/>
        <v/>
      </c>
      <c r="AA290" s="280" t="str">
        <f t="shared" si="95"/>
        <v/>
      </c>
      <c r="AB290" s="389" t="str">
        <f t="shared" si="105"/>
        <v/>
      </c>
      <c r="AC290" s="389" t="str">
        <f t="shared" si="106"/>
        <v/>
      </c>
      <c r="AD290" s="390" t="str">
        <f t="shared" si="96"/>
        <v/>
      </c>
      <c r="AE290" s="282">
        <f t="shared" si="97"/>
        <v>0</v>
      </c>
      <c r="AF290" s="359">
        <f t="shared" si="98"/>
        <v>0</v>
      </c>
      <c r="AG290" s="280">
        <f t="shared" si="99"/>
        <v>3</v>
      </c>
      <c r="AH290" s="280">
        <f t="shared" si="100"/>
        <v>1</v>
      </c>
      <c r="AI290" s="280">
        <f>IF(ISBLANK(T290),AI289,IF(COUNTIF(T$2:T290,T290)&gt;1,AI289,1+MAX(AI289,0)))</f>
        <v>8</v>
      </c>
      <c r="AL290" s="391" t="str">
        <f t="shared" si="107"/>
        <v/>
      </c>
      <c r="AM290" s="391" t="str">
        <f t="shared" si="108"/>
        <v/>
      </c>
      <c r="AO290" s="310" t="str">
        <f t="shared" si="101"/>
        <v/>
      </c>
      <c r="AP290" s="310">
        <f>SUM(AO$1:AO290)</f>
        <v>0</v>
      </c>
      <c r="AQ290" s="310">
        <f>SUM(AK$2:AK290)</f>
        <v>0</v>
      </c>
      <c r="AR290" s="310">
        <f>COUNTA(AJ$2:AJ290)</f>
        <v>0</v>
      </c>
      <c r="AS290" s="312"/>
      <c r="AT290" s="312"/>
      <c r="AU290" s="312"/>
      <c r="AV290" s="312"/>
      <c r="AW290" s="312"/>
      <c r="AZ290">
        <v>0</v>
      </c>
      <c r="BA290">
        <v>0</v>
      </c>
    </row>
    <row r="291" spans="1:53" x14ac:dyDescent="0.25">
      <c r="A291">
        <v>106</v>
      </c>
      <c r="B291" t="s">
        <v>65</v>
      </c>
      <c r="C291" t="s">
        <v>664</v>
      </c>
      <c r="D291"/>
      <c r="E291">
        <v>1</v>
      </c>
      <c r="F291">
        <v>1</v>
      </c>
      <c r="G291">
        <v>2</v>
      </c>
      <c r="H291">
        <v>4</v>
      </c>
      <c r="I291">
        <v>1</v>
      </c>
      <c r="J291">
        <v>2</v>
      </c>
      <c r="K291">
        <v>0</v>
      </c>
      <c r="L291">
        <v>0</v>
      </c>
      <c r="M291"/>
      <c r="N291" s="42"/>
      <c r="O291" s="101">
        <f>IF(ISBLANK(C291),O290,IF(COUNTIF(C$2:C291,C291)&gt;1,O290,1+MAX(O290,0)))</f>
        <v>10</v>
      </c>
      <c r="P291" s="45">
        <f t="shared" si="88"/>
        <v>5</v>
      </c>
      <c r="Q291" s="33" t="str">
        <f t="shared" si="89"/>
        <v/>
      </c>
      <c r="R291" s="33">
        <f t="shared" si="90"/>
        <v>1</v>
      </c>
      <c r="S291" s="33" t="str">
        <f t="shared" si="91"/>
        <v>106_1</v>
      </c>
      <c r="T291" s="35" t="str">
        <f t="shared" si="92"/>
        <v>106AM</v>
      </c>
      <c r="U291" s="35" t="str">
        <f t="shared" si="93"/>
        <v>106AMNS</v>
      </c>
      <c r="V291" s="35" t="str">
        <f t="shared" si="109"/>
        <v>0J</v>
      </c>
      <c r="W291" s="35" t="str">
        <f t="shared" si="102"/>
        <v>106AM0J112</v>
      </c>
      <c r="X291" s="388">
        <f t="shared" si="103"/>
        <v>0</v>
      </c>
      <c r="Y291" s="388">
        <f t="shared" si="104"/>
        <v>0</v>
      </c>
      <c r="Z291" s="280" t="str">
        <f t="shared" si="94"/>
        <v/>
      </c>
      <c r="AA291" s="280" t="str">
        <f t="shared" si="95"/>
        <v/>
      </c>
      <c r="AB291" s="389" t="str">
        <f t="shared" si="105"/>
        <v/>
      </c>
      <c r="AC291" s="389" t="str">
        <f t="shared" si="106"/>
        <v/>
      </c>
      <c r="AD291" s="390" t="str">
        <f t="shared" si="96"/>
        <v/>
      </c>
      <c r="AE291" s="282">
        <f t="shared" si="97"/>
        <v>0</v>
      </c>
      <c r="AF291" s="359">
        <f t="shared" si="98"/>
        <v>0</v>
      </c>
      <c r="AG291" s="280">
        <f t="shared" si="99"/>
        <v>3</v>
      </c>
      <c r="AH291" s="280">
        <f t="shared" si="100"/>
        <v>1</v>
      </c>
      <c r="AI291" s="280">
        <f>IF(ISBLANK(T291),AI290,IF(COUNTIF(T$2:T291,T291)&gt;1,AI290,1+MAX(AI290,0)))</f>
        <v>8</v>
      </c>
      <c r="AL291" s="391" t="str">
        <f t="shared" si="107"/>
        <v/>
      </c>
      <c r="AM291" s="391" t="str">
        <f t="shared" si="108"/>
        <v/>
      </c>
      <c r="AO291" s="310" t="str">
        <f t="shared" si="101"/>
        <v/>
      </c>
      <c r="AP291" s="310">
        <f>SUM(AO$1:AO291)</f>
        <v>0</v>
      </c>
      <c r="AQ291" s="310">
        <f>SUM(AK$2:AK291)</f>
        <v>0</v>
      </c>
      <c r="AR291" s="310">
        <f>COUNTA(AJ$2:AJ291)</f>
        <v>0</v>
      </c>
      <c r="AS291" s="312"/>
      <c r="AT291" s="312"/>
      <c r="AU291" s="312"/>
      <c r="AV291" s="312"/>
      <c r="AW291" s="312"/>
      <c r="AZ291">
        <v>0</v>
      </c>
      <c r="BA291">
        <v>0</v>
      </c>
    </row>
    <row r="292" spans="1:53" x14ac:dyDescent="0.25">
      <c r="A292">
        <v>106</v>
      </c>
      <c r="B292" t="s">
        <v>65</v>
      </c>
      <c r="C292" t="s">
        <v>664</v>
      </c>
      <c r="D292"/>
      <c r="E292">
        <v>1</v>
      </c>
      <c r="F292">
        <v>1</v>
      </c>
      <c r="G292">
        <v>3</v>
      </c>
      <c r="H292">
        <v>10</v>
      </c>
      <c r="I292">
        <v>8</v>
      </c>
      <c r="J292">
        <v>1</v>
      </c>
      <c r="K292">
        <v>0</v>
      </c>
      <c r="L292">
        <v>0</v>
      </c>
      <c r="M292"/>
      <c r="N292" s="42"/>
      <c r="O292" s="101">
        <f>IF(ISBLANK(C292),O291,IF(COUNTIF(C$2:C292,C292)&gt;1,O291,1+MAX(O291,0)))</f>
        <v>10</v>
      </c>
      <c r="P292" s="45">
        <f t="shared" si="88"/>
        <v>5</v>
      </c>
      <c r="Q292" s="33" t="str">
        <f t="shared" si="89"/>
        <v/>
      </c>
      <c r="R292" s="33">
        <f t="shared" si="90"/>
        <v>1</v>
      </c>
      <c r="S292" s="33" t="str">
        <f t="shared" si="91"/>
        <v>106_1</v>
      </c>
      <c r="T292" s="35" t="str">
        <f t="shared" si="92"/>
        <v>106AM</v>
      </c>
      <c r="U292" s="35" t="str">
        <f t="shared" si="93"/>
        <v>106AMEW</v>
      </c>
      <c r="V292" s="35" t="str">
        <f t="shared" si="109"/>
        <v>0J</v>
      </c>
      <c r="W292" s="35" t="str">
        <f t="shared" si="102"/>
        <v>106AM0J113</v>
      </c>
      <c r="X292" s="388">
        <f t="shared" si="103"/>
        <v>0</v>
      </c>
      <c r="Y292" s="388">
        <f t="shared" si="104"/>
        <v>0</v>
      </c>
      <c r="Z292" s="280" t="str">
        <f t="shared" si="94"/>
        <v/>
      </c>
      <c r="AA292" s="280" t="str">
        <f t="shared" si="95"/>
        <v/>
      </c>
      <c r="AB292" s="389" t="str">
        <f t="shared" si="105"/>
        <v/>
      </c>
      <c r="AC292" s="389" t="str">
        <f t="shared" si="106"/>
        <v/>
      </c>
      <c r="AD292" s="390" t="str">
        <f t="shared" si="96"/>
        <v/>
      </c>
      <c r="AE292" s="282">
        <f t="shared" si="97"/>
        <v>1</v>
      </c>
      <c r="AF292" s="359">
        <f t="shared" si="98"/>
        <v>0</v>
      </c>
      <c r="AG292" s="280">
        <f t="shared" si="99"/>
        <v>3</v>
      </c>
      <c r="AH292" s="280">
        <f t="shared" si="100"/>
        <v>1</v>
      </c>
      <c r="AI292" s="280">
        <f>IF(ISBLANK(T292),AI291,IF(COUNTIF(T$2:T292,T292)&gt;1,AI291,1+MAX(AI291,0)))</f>
        <v>8</v>
      </c>
      <c r="AL292" s="391" t="str">
        <f t="shared" si="107"/>
        <v/>
      </c>
      <c r="AM292" s="391" t="str">
        <f t="shared" si="108"/>
        <v/>
      </c>
      <c r="AO292" s="310" t="str">
        <f t="shared" si="101"/>
        <v/>
      </c>
      <c r="AP292" s="310">
        <f>SUM(AO$1:AO292)</f>
        <v>0</v>
      </c>
      <c r="AQ292" s="310">
        <f>SUM(AK$2:AK292)</f>
        <v>0</v>
      </c>
      <c r="AR292" s="310">
        <f>COUNTA(AJ$2:AJ292)</f>
        <v>0</v>
      </c>
      <c r="AS292" s="312"/>
      <c r="AT292" s="312"/>
      <c r="AU292" s="312"/>
      <c r="AV292" s="312"/>
      <c r="AW292" s="312"/>
      <c r="AZ292">
        <v>0</v>
      </c>
      <c r="BA292">
        <v>0</v>
      </c>
    </row>
    <row r="293" spans="1:53" x14ac:dyDescent="0.25">
      <c r="A293">
        <v>106</v>
      </c>
      <c r="B293" t="s">
        <v>65</v>
      </c>
      <c r="C293" t="s">
        <v>664</v>
      </c>
      <c r="D293"/>
      <c r="E293">
        <v>1</v>
      </c>
      <c r="F293">
        <v>1</v>
      </c>
      <c r="G293">
        <v>4</v>
      </c>
      <c r="H293">
        <v>7</v>
      </c>
      <c r="I293">
        <v>1</v>
      </c>
      <c r="J293">
        <v>6</v>
      </c>
      <c r="K293">
        <v>0</v>
      </c>
      <c r="L293">
        <v>0</v>
      </c>
      <c r="M293"/>
      <c r="N293" s="42"/>
      <c r="O293" s="101">
        <f>IF(ISBLANK(C293),O292,IF(COUNTIF(C$2:C293,C293)&gt;1,O292,1+MAX(O292,0)))</f>
        <v>10</v>
      </c>
      <c r="P293" s="45">
        <f t="shared" si="88"/>
        <v>5</v>
      </c>
      <c r="Q293" s="33" t="str">
        <f t="shared" si="89"/>
        <v/>
      </c>
      <c r="R293" s="33">
        <f t="shared" si="90"/>
        <v>1</v>
      </c>
      <c r="S293" s="33" t="str">
        <f t="shared" si="91"/>
        <v>106_1</v>
      </c>
      <c r="T293" s="35" t="str">
        <f t="shared" si="92"/>
        <v>106AM</v>
      </c>
      <c r="U293" s="35" t="str">
        <f t="shared" si="93"/>
        <v>106AMEW</v>
      </c>
      <c r="V293" s="35" t="str">
        <f t="shared" si="109"/>
        <v>0J</v>
      </c>
      <c r="W293" s="35" t="str">
        <f t="shared" si="102"/>
        <v>106AM0J114</v>
      </c>
      <c r="X293" s="388">
        <f t="shared" si="103"/>
        <v>0</v>
      </c>
      <c r="Y293" s="388">
        <f t="shared" si="104"/>
        <v>0</v>
      </c>
      <c r="Z293" s="280" t="str">
        <f t="shared" si="94"/>
        <v/>
      </c>
      <c r="AA293" s="280" t="str">
        <f t="shared" si="95"/>
        <v/>
      </c>
      <c r="AB293" s="389" t="str">
        <f t="shared" si="105"/>
        <v/>
      </c>
      <c r="AC293" s="389" t="str">
        <f t="shared" si="106"/>
        <v/>
      </c>
      <c r="AD293" s="390" t="str">
        <f t="shared" si="96"/>
        <v/>
      </c>
      <c r="AE293" s="282">
        <f t="shared" si="97"/>
        <v>0</v>
      </c>
      <c r="AF293" s="359">
        <f t="shared" si="98"/>
        <v>0</v>
      </c>
      <c r="AG293" s="280">
        <f t="shared" si="99"/>
        <v>3</v>
      </c>
      <c r="AH293" s="280">
        <f t="shared" si="100"/>
        <v>1</v>
      </c>
      <c r="AI293" s="280">
        <f>IF(ISBLANK(T293),AI292,IF(COUNTIF(T$2:T293,T293)&gt;1,AI292,1+MAX(AI292,0)))</f>
        <v>8</v>
      </c>
      <c r="AL293" s="391" t="str">
        <f t="shared" si="107"/>
        <v/>
      </c>
      <c r="AM293" s="391" t="str">
        <f t="shared" si="108"/>
        <v/>
      </c>
      <c r="AO293" s="310" t="str">
        <f t="shared" si="101"/>
        <v/>
      </c>
      <c r="AP293" s="310">
        <f>SUM(AO$1:AO293)</f>
        <v>0</v>
      </c>
      <c r="AQ293" s="310">
        <f>SUM(AK$2:AK293)</f>
        <v>0</v>
      </c>
      <c r="AR293" s="310">
        <f>COUNTA(AJ$2:AJ293)</f>
        <v>0</v>
      </c>
      <c r="AS293" s="312"/>
      <c r="AT293" s="312"/>
      <c r="AU293" s="312"/>
      <c r="AV293" s="312"/>
      <c r="AW293" s="312"/>
      <c r="AZ293">
        <v>0</v>
      </c>
      <c r="BA293">
        <v>0</v>
      </c>
    </row>
    <row r="294" spans="1:53" x14ac:dyDescent="0.25">
      <c r="A294">
        <v>106</v>
      </c>
      <c r="B294" t="s">
        <v>65</v>
      </c>
      <c r="C294" t="s">
        <v>664</v>
      </c>
      <c r="D294"/>
      <c r="E294">
        <v>1</v>
      </c>
      <c r="F294">
        <v>2</v>
      </c>
      <c r="G294">
        <v>1</v>
      </c>
      <c r="H294">
        <v>3</v>
      </c>
      <c r="I294">
        <v>0</v>
      </c>
      <c r="J294">
        <v>2</v>
      </c>
      <c r="K294">
        <v>0</v>
      </c>
      <c r="L294">
        <v>0</v>
      </c>
      <c r="M294"/>
      <c r="N294" s="42"/>
      <c r="O294" s="101">
        <f>IF(ISBLANK(C294),O293,IF(COUNTIF(C$2:C294,C294)&gt;1,O293,1+MAX(O293,0)))</f>
        <v>10</v>
      </c>
      <c r="P294" s="45">
        <f t="shared" si="88"/>
        <v>5</v>
      </c>
      <c r="Q294" s="33" t="str">
        <f t="shared" si="89"/>
        <v/>
      </c>
      <c r="R294" s="33">
        <f t="shared" si="90"/>
        <v>2</v>
      </c>
      <c r="S294" s="33" t="str">
        <f t="shared" si="91"/>
        <v>106_2</v>
      </c>
      <c r="T294" s="35" t="str">
        <f t="shared" si="92"/>
        <v>106AM</v>
      </c>
      <c r="U294" s="35" t="str">
        <f t="shared" si="93"/>
        <v>106AMNS</v>
      </c>
      <c r="V294" s="35" t="str">
        <f t="shared" si="109"/>
        <v>0J</v>
      </c>
      <c r="W294" s="35" t="str">
        <f t="shared" si="102"/>
        <v>106AM0J121</v>
      </c>
      <c r="X294" s="388">
        <f t="shared" si="103"/>
        <v>0</v>
      </c>
      <c r="Y294" s="388">
        <f t="shared" si="104"/>
        <v>0</v>
      </c>
      <c r="Z294" s="280" t="str">
        <f t="shared" si="94"/>
        <v/>
      </c>
      <c r="AA294" s="280" t="str">
        <f t="shared" si="95"/>
        <v/>
      </c>
      <c r="AB294" s="389" t="str">
        <f t="shared" si="105"/>
        <v/>
      </c>
      <c r="AC294" s="389" t="str">
        <f t="shared" si="106"/>
        <v/>
      </c>
      <c r="AD294" s="390" t="str">
        <f t="shared" si="96"/>
        <v/>
      </c>
      <c r="AE294" s="282">
        <f t="shared" si="97"/>
        <v>0</v>
      </c>
      <c r="AF294" s="359">
        <f t="shared" si="98"/>
        <v>0</v>
      </c>
      <c r="AG294" s="280">
        <f t="shared" si="99"/>
        <v>3</v>
      </c>
      <c r="AH294" s="280">
        <f t="shared" si="100"/>
        <v>1</v>
      </c>
      <c r="AI294" s="280">
        <f>IF(ISBLANK(T294),AI293,IF(COUNTIF(T$2:T294,T294)&gt;1,AI293,1+MAX(AI293,0)))</f>
        <v>8</v>
      </c>
      <c r="AL294" s="391" t="str">
        <f t="shared" si="107"/>
        <v/>
      </c>
      <c r="AM294" s="391" t="str">
        <f t="shared" si="108"/>
        <v/>
      </c>
      <c r="AO294" s="310" t="str">
        <f t="shared" si="101"/>
        <v/>
      </c>
      <c r="AP294" s="310">
        <f>SUM(AO$1:AO294)</f>
        <v>0</v>
      </c>
      <c r="AQ294" s="310">
        <f>SUM(AK$2:AK294)</f>
        <v>0</v>
      </c>
      <c r="AR294" s="310">
        <f>COUNTA(AJ$2:AJ294)</f>
        <v>0</v>
      </c>
      <c r="AS294" s="312"/>
      <c r="AT294" s="312"/>
      <c r="AU294" s="312"/>
      <c r="AV294" s="312"/>
      <c r="AW294" s="312"/>
      <c r="AZ294">
        <v>0</v>
      </c>
      <c r="BA294">
        <v>0</v>
      </c>
    </row>
    <row r="295" spans="1:53" x14ac:dyDescent="0.25">
      <c r="A295">
        <v>106</v>
      </c>
      <c r="B295" t="s">
        <v>65</v>
      </c>
      <c r="C295" t="s">
        <v>664</v>
      </c>
      <c r="D295"/>
      <c r="E295">
        <v>1</v>
      </c>
      <c r="F295">
        <v>2</v>
      </c>
      <c r="G295">
        <v>2</v>
      </c>
      <c r="H295">
        <v>8</v>
      </c>
      <c r="I295">
        <v>0</v>
      </c>
      <c r="J295">
        <v>3</v>
      </c>
      <c r="K295">
        <v>0</v>
      </c>
      <c r="L295">
        <v>0</v>
      </c>
      <c r="M295"/>
      <c r="N295" s="42"/>
      <c r="O295" s="101">
        <f>IF(ISBLANK(C295),O294,IF(COUNTIF(C$2:C295,C295)&gt;1,O294,1+MAX(O294,0)))</f>
        <v>10</v>
      </c>
      <c r="P295" s="45">
        <f t="shared" si="88"/>
        <v>5</v>
      </c>
      <c r="Q295" s="33" t="str">
        <f t="shared" si="89"/>
        <v/>
      </c>
      <c r="R295" s="33">
        <f t="shared" si="90"/>
        <v>2</v>
      </c>
      <c r="S295" s="33" t="str">
        <f t="shared" si="91"/>
        <v>106_2</v>
      </c>
      <c r="T295" s="35" t="str">
        <f t="shared" si="92"/>
        <v>106AM</v>
      </c>
      <c r="U295" s="35" t="str">
        <f t="shared" si="93"/>
        <v>106AMNS</v>
      </c>
      <c r="V295" s="35" t="str">
        <f t="shared" si="109"/>
        <v>0J</v>
      </c>
      <c r="W295" s="35" t="str">
        <f t="shared" si="102"/>
        <v>106AM0J122</v>
      </c>
      <c r="X295" s="388">
        <f t="shared" si="103"/>
        <v>0</v>
      </c>
      <c r="Y295" s="388">
        <f t="shared" si="104"/>
        <v>0</v>
      </c>
      <c r="Z295" s="280" t="str">
        <f t="shared" si="94"/>
        <v/>
      </c>
      <c r="AA295" s="280" t="str">
        <f t="shared" si="95"/>
        <v/>
      </c>
      <c r="AB295" s="389" t="str">
        <f t="shared" si="105"/>
        <v/>
      </c>
      <c r="AC295" s="389" t="str">
        <f t="shared" si="106"/>
        <v/>
      </c>
      <c r="AD295" s="390" t="str">
        <f t="shared" si="96"/>
        <v/>
      </c>
      <c r="AE295" s="282">
        <f t="shared" si="97"/>
        <v>0</v>
      </c>
      <c r="AF295" s="359">
        <f t="shared" si="98"/>
        <v>0</v>
      </c>
      <c r="AG295" s="280">
        <f t="shared" si="99"/>
        <v>3</v>
      </c>
      <c r="AH295" s="280">
        <f t="shared" si="100"/>
        <v>1</v>
      </c>
      <c r="AI295" s="280">
        <f>IF(ISBLANK(T295),AI294,IF(COUNTIF(T$2:T295,T295)&gt;1,AI294,1+MAX(AI294,0)))</f>
        <v>8</v>
      </c>
      <c r="AL295" s="391" t="str">
        <f t="shared" si="107"/>
        <v/>
      </c>
      <c r="AM295" s="391" t="str">
        <f t="shared" si="108"/>
        <v/>
      </c>
      <c r="AO295" s="310" t="str">
        <f t="shared" si="101"/>
        <v/>
      </c>
      <c r="AP295" s="310">
        <f>SUM(AO$1:AO295)</f>
        <v>0</v>
      </c>
      <c r="AQ295" s="310">
        <f>SUM(AK$2:AK295)</f>
        <v>0</v>
      </c>
      <c r="AR295" s="310">
        <f>COUNTA(AJ$2:AJ295)</f>
        <v>0</v>
      </c>
      <c r="AS295" s="312"/>
      <c r="AT295" s="312"/>
      <c r="AU295" s="312"/>
      <c r="AV295" s="312"/>
      <c r="AW295" s="312"/>
      <c r="AZ295">
        <v>0</v>
      </c>
      <c r="BA295">
        <v>0</v>
      </c>
    </row>
    <row r="296" spans="1:53" x14ac:dyDescent="0.25">
      <c r="A296">
        <v>106</v>
      </c>
      <c r="B296" t="s">
        <v>65</v>
      </c>
      <c r="C296" t="s">
        <v>664</v>
      </c>
      <c r="D296"/>
      <c r="E296">
        <v>1</v>
      </c>
      <c r="F296">
        <v>2</v>
      </c>
      <c r="G296">
        <v>3</v>
      </c>
      <c r="H296">
        <v>12</v>
      </c>
      <c r="I296">
        <v>1</v>
      </c>
      <c r="J296">
        <v>3</v>
      </c>
      <c r="K296">
        <v>0</v>
      </c>
      <c r="L296">
        <v>1</v>
      </c>
      <c r="M296"/>
      <c r="N296" s="42"/>
      <c r="O296" s="101">
        <f>IF(ISBLANK(C296),O295,IF(COUNTIF(C$2:C296,C296)&gt;1,O295,1+MAX(O295,0)))</f>
        <v>10</v>
      </c>
      <c r="P296" s="45">
        <f t="shared" si="88"/>
        <v>5</v>
      </c>
      <c r="Q296" s="33" t="str">
        <f t="shared" si="89"/>
        <v/>
      </c>
      <c r="R296" s="33">
        <f t="shared" si="90"/>
        <v>2</v>
      </c>
      <c r="S296" s="33" t="str">
        <f t="shared" si="91"/>
        <v>106_2</v>
      </c>
      <c r="T296" s="35" t="str">
        <f t="shared" si="92"/>
        <v>106AM</v>
      </c>
      <c r="U296" s="35" t="str">
        <f t="shared" si="93"/>
        <v>106AMEW</v>
      </c>
      <c r="V296" s="35" t="str">
        <f t="shared" si="109"/>
        <v>0J</v>
      </c>
      <c r="W296" s="35" t="str">
        <f t="shared" si="102"/>
        <v>106AM0J123</v>
      </c>
      <c r="X296" s="388">
        <f t="shared" si="103"/>
        <v>0</v>
      </c>
      <c r="Y296" s="388">
        <f t="shared" si="104"/>
        <v>1</v>
      </c>
      <c r="Z296" s="280" t="str">
        <f t="shared" si="94"/>
        <v/>
      </c>
      <c r="AA296" s="280" t="str">
        <f t="shared" si="95"/>
        <v/>
      </c>
      <c r="AB296" s="389" t="str">
        <f t="shared" si="105"/>
        <v/>
      </c>
      <c r="AC296" s="389" t="str">
        <f t="shared" si="106"/>
        <v/>
      </c>
      <c r="AD296" s="390" t="str">
        <f t="shared" si="96"/>
        <v/>
      </c>
      <c r="AE296" s="282">
        <f t="shared" si="97"/>
        <v>1</v>
      </c>
      <c r="AF296" s="359">
        <f t="shared" si="98"/>
        <v>0</v>
      </c>
      <c r="AG296" s="280">
        <f t="shared" si="99"/>
        <v>3</v>
      </c>
      <c r="AH296" s="280">
        <f t="shared" si="100"/>
        <v>1</v>
      </c>
      <c r="AI296" s="280">
        <f>IF(ISBLANK(T296),AI295,IF(COUNTIF(T$2:T296,T296)&gt;1,AI295,1+MAX(AI295,0)))</f>
        <v>8</v>
      </c>
      <c r="AL296" s="391" t="str">
        <f t="shared" si="107"/>
        <v/>
      </c>
      <c r="AM296" s="391" t="str">
        <f t="shared" si="108"/>
        <v/>
      </c>
      <c r="AO296" s="310" t="str">
        <f t="shared" si="101"/>
        <v/>
      </c>
      <c r="AP296" s="310">
        <f>SUM(AO$1:AO296)</f>
        <v>0</v>
      </c>
      <c r="AQ296" s="310">
        <f>SUM(AK$2:AK296)</f>
        <v>0</v>
      </c>
      <c r="AR296" s="310">
        <f>COUNTA(AJ$2:AJ296)</f>
        <v>0</v>
      </c>
      <c r="AS296" s="312"/>
      <c r="AT296" s="312"/>
      <c r="AU296" s="312"/>
      <c r="AV296" s="312"/>
      <c r="AW296" s="312"/>
      <c r="AZ296">
        <v>0</v>
      </c>
      <c r="BA296">
        <v>1</v>
      </c>
    </row>
    <row r="297" spans="1:53" x14ac:dyDescent="0.25">
      <c r="A297">
        <v>106</v>
      </c>
      <c r="B297" t="s">
        <v>65</v>
      </c>
      <c r="C297" t="s">
        <v>664</v>
      </c>
      <c r="D297"/>
      <c r="E297">
        <v>1</v>
      </c>
      <c r="F297">
        <v>2</v>
      </c>
      <c r="G297">
        <v>4</v>
      </c>
      <c r="H297">
        <v>1</v>
      </c>
      <c r="I297">
        <v>0</v>
      </c>
      <c r="J297">
        <v>1</v>
      </c>
      <c r="K297">
        <v>0</v>
      </c>
      <c r="L297">
        <v>0</v>
      </c>
      <c r="M297"/>
      <c r="N297" s="42"/>
      <c r="O297" s="101">
        <f>IF(ISBLANK(C297),O296,IF(COUNTIF(C$2:C297,C297)&gt;1,O296,1+MAX(O296,0)))</f>
        <v>10</v>
      </c>
      <c r="P297" s="45">
        <f t="shared" si="88"/>
        <v>5</v>
      </c>
      <c r="Q297" s="33" t="str">
        <f t="shared" si="89"/>
        <v/>
      </c>
      <c r="R297" s="33">
        <f t="shared" si="90"/>
        <v>2</v>
      </c>
      <c r="S297" s="33" t="str">
        <f t="shared" si="91"/>
        <v>106_2</v>
      </c>
      <c r="T297" s="35" t="str">
        <f t="shared" si="92"/>
        <v>106AM</v>
      </c>
      <c r="U297" s="35" t="str">
        <f t="shared" si="93"/>
        <v>106AMEW</v>
      </c>
      <c r="V297" s="35" t="str">
        <f t="shared" si="109"/>
        <v>0J</v>
      </c>
      <c r="W297" s="35" t="str">
        <f t="shared" si="102"/>
        <v>106AM0J124</v>
      </c>
      <c r="X297" s="388">
        <f t="shared" si="103"/>
        <v>0</v>
      </c>
      <c r="Y297" s="388">
        <f t="shared" si="104"/>
        <v>0</v>
      </c>
      <c r="Z297" s="280" t="str">
        <f t="shared" si="94"/>
        <v/>
      </c>
      <c r="AA297" s="280" t="str">
        <f t="shared" si="95"/>
        <v/>
      </c>
      <c r="AB297" s="389" t="str">
        <f t="shared" si="105"/>
        <v/>
      </c>
      <c r="AC297" s="389" t="str">
        <f t="shared" si="106"/>
        <v/>
      </c>
      <c r="AD297" s="390" t="str">
        <f t="shared" si="96"/>
        <v/>
      </c>
      <c r="AE297" s="282">
        <f t="shared" si="97"/>
        <v>0</v>
      </c>
      <c r="AF297" s="359">
        <f t="shared" si="98"/>
        <v>0</v>
      </c>
      <c r="AG297" s="280">
        <f t="shared" si="99"/>
        <v>3</v>
      </c>
      <c r="AH297" s="280">
        <f t="shared" si="100"/>
        <v>1</v>
      </c>
      <c r="AI297" s="280">
        <f>IF(ISBLANK(T297),AI296,IF(COUNTIF(T$2:T297,T297)&gt;1,AI296,1+MAX(AI296,0)))</f>
        <v>8</v>
      </c>
      <c r="AL297" s="391" t="str">
        <f t="shared" si="107"/>
        <v/>
      </c>
      <c r="AM297" s="391" t="str">
        <f t="shared" si="108"/>
        <v/>
      </c>
      <c r="AO297" s="310" t="str">
        <f t="shared" si="101"/>
        <v/>
      </c>
      <c r="AP297" s="310">
        <f>SUM(AO$1:AO297)</f>
        <v>0</v>
      </c>
      <c r="AQ297" s="310">
        <f>SUM(AK$2:AK297)</f>
        <v>0</v>
      </c>
      <c r="AR297" s="310">
        <f>COUNTA(AJ$2:AJ297)</f>
        <v>0</v>
      </c>
      <c r="AS297" s="312"/>
      <c r="AT297" s="312"/>
      <c r="AU297" s="312"/>
      <c r="AV297" s="312"/>
      <c r="AW297" s="312"/>
      <c r="AZ297">
        <v>0</v>
      </c>
      <c r="BA297">
        <v>0</v>
      </c>
    </row>
    <row r="298" spans="1:53" x14ac:dyDescent="0.25">
      <c r="A298">
        <v>106</v>
      </c>
      <c r="B298" t="s">
        <v>65</v>
      </c>
      <c r="C298" t="s">
        <v>664</v>
      </c>
      <c r="D298"/>
      <c r="E298">
        <v>1</v>
      </c>
      <c r="F298">
        <v>3</v>
      </c>
      <c r="G298">
        <v>1</v>
      </c>
      <c r="H298">
        <v>3</v>
      </c>
      <c r="I298">
        <v>0</v>
      </c>
      <c r="J298">
        <v>1</v>
      </c>
      <c r="K298">
        <v>0</v>
      </c>
      <c r="L298">
        <v>0</v>
      </c>
      <c r="M298"/>
      <c r="N298" s="42"/>
      <c r="O298" s="101">
        <f>IF(ISBLANK(C298),O297,IF(COUNTIF(C$2:C298,C298)&gt;1,O297,1+MAX(O297,0)))</f>
        <v>10</v>
      </c>
      <c r="P298" s="45">
        <f t="shared" si="88"/>
        <v>5</v>
      </c>
      <c r="Q298" s="33" t="str">
        <f t="shared" si="89"/>
        <v/>
      </c>
      <c r="R298" s="33">
        <f t="shared" si="90"/>
        <v>3</v>
      </c>
      <c r="S298" s="33" t="str">
        <f t="shared" si="91"/>
        <v>106_3</v>
      </c>
      <c r="T298" s="35" t="str">
        <f t="shared" si="92"/>
        <v>106AM</v>
      </c>
      <c r="U298" s="35" t="str">
        <f t="shared" si="93"/>
        <v>106AMNS</v>
      </c>
      <c r="V298" s="35" t="str">
        <f t="shared" si="109"/>
        <v>0J</v>
      </c>
      <c r="W298" s="35" t="str">
        <f t="shared" si="102"/>
        <v>106AM0J131</v>
      </c>
      <c r="X298" s="388">
        <f t="shared" si="103"/>
        <v>0</v>
      </c>
      <c r="Y298" s="388">
        <f t="shared" si="104"/>
        <v>0</v>
      </c>
      <c r="Z298" s="280" t="str">
        <f t="shared" si="94"/>
        <v/>
      </c>
      <c r="AA298" s="280" t="str">
        <f t="shared" si="95"/>
        <v/>
      </c>
      <c r="AB298" s="389" t="str">
        <f t="shared" si="105"/>
        <v/>
      </c>
      <c r="AC298" s="389" t="str">
        <f t="shared" si="106"/>
        <v/>
      </c>
      <c r="AD298" s="390" t="str">
        <f t="shared" si="96"/>
        <v/>
      </c>
      <c r="AE298" s="282">
        <f t="shared" si="97"/>
        <v>0</v>
      </c>
      <c r="AF298" s="359">
        <f t="shared" si="98"/>
        <v>0</v>
      </c>
      <c r="AG298" s="280">
        <f t="shared" si="99"/>
        <v>3</v>
      </c>
      <c r="AH298" s="280">
        <f t="shared" si="100"/>
        <v>1</v>
      </c>
      <c r="AI298" s="280">
        <f>IF(ISBLANK(T298),AI297,IF(COUNTIF(T$2:T298,T298)&gt;1,AI297,1+MAX(AI297,0)))</f>
        <v>8</v>
      </c>
      <c r="AL298" s="391" t="str">
        <f t="shared" si="107"/>
        <v/>
      </c>
      <c r="AM298" s="391" t="str">
        <f t="shared" si="108"/>
        <v/>
      </c>
      <c r="AO298" s="310" t="str">
        <f t="shared" si="101"/>
        <v/>
      </c>
      <c r="AP298" s="310">
        <f>SUM(AO$1:AO298)</f>
        <v>0</v>
      </c>
      <c r="AQ298" s="310">
        <f>SUM(AK$2:AK298)</f>
        <v>0</v>
      </c>
      <c r="AR298" s="310">
        <f>COUNTA(AJ$2:AJ298)</f>
        <v>0</v>
      </c>
      <c r="AS298" s="312"/>
      <c r="AT298" s="312"/>
      <c r="AU298" s="312"/>
      <c r="AV298" s="312"/>
      <c r="AW298" s="312"/>
      <c r="AZ298">
        <v>0</v>
      </c>
      <c r="BA298">
        <v>0</v>
      </c>
    </row>
    <row r="299" spans="1:53" x14ac:dyDescent="0.25">
      <c r="A299">
        <v>106</v>
      </c>
      <c r="B299" t="s">
        <v>65</v>
      </c>
      <c r="C299" t="s">
        <v>664</v>
      </c>
      <c r="D299"/>
      <c r="E299">
        <v>1</v>
      </c>
      <c r="F299">
        <v>3</v>
      </c>
      <c r="G299">
        <v>2</v>
      </c>
      <c r="H299">
        <v>3</v>
      </c>
      <c r="I299">
        <v>2</v>
      </c>
      <c r="J299">
        <v>3</v>
      </c>
      <c r="K299">
        <v>0</v>
      </c>
      <c r="L299">
        <v>0</v>
      </c>
      <c r="M299"/>
      <c r="N299" s="42"/>
      <c r="O299" s="101">
        <f>IF(ISBLANK(C299),O298,IF(COUNTIF(C$2:C299,C299)&gt;1,O298,1+MAX(O298,0)))</f>
        <v>10</v>
      </c>
      <c r="P299" s="45">
        <f t="shared" si="88"/>
        <v>5</v>
      </c>
      <c r="Q299" s="33" t="str">
        <f t="shared" si="89"/>
        <v/>
      </c>
      <c r="R299" s="33">
        <f t="shared" si="90"/>
        <v>3</v>
      </c>
      <c r="S299" s="33" t="str">
        <f t="shared" si="91"/>
        <v>106_3</v>
      </c>
      <c r="T299" s="35" t="str">
        <f t="shared" si="92"/>
        <v>106AM</v>
      </c>
      <c r="U299" s="35" t="str">
        <f t="shared" si="93"/>
        <v>106AMNS</v>
      </c>
      <c r="V299" s="35" t="str">
        <f t="shared" si="109"/>
        <v>0J</v>
      </c>
      <c r="W299" s="35" t="str">
        <f t="shared" si="102"/>
        <v>106AM0J132</v>
      </c>
      <c r="X299" s="388">
        <f t="shared" si="103"/>
        <v>0</v>
      </c>
      <c r="Y299" s="388">
        <f t="shared" si="104"/>
        <v>0</v>
      </c>
      <c r="Z299" s="280" t="str">
        <f t="shared" si="94"/>
        <v/>
      </c>
      <c r="AA299" s="280" t="str">
        <f t="shared" si="95"/>
        <v/>
      </c>
      <c r="AB299" s="389" t="str">
        <f t="shared" si="105"/>
        <v/>
      </c>
      <c r="AC299" s="389" t="str">
        <f t="shared" si="106"/>
        <v/>
      </c>
      <c r="AD299" s="390" t="str">
        <f t="shared" si="96"/>
        <v/>
      </c>
      <c r="AE299" s="282">
        <f t="shared" si="97"/>
        <v>0</v>
      </c>
      <c r="AF299" s="359">
        <f t="shared" si="98"/>
        <v>0</v>
      </c>
      <c r="AG299" s="280">
        <f t="shared" si="99"/>
        <v>3</v>
      </c>
      <c r="AH299" s="280">
        <f t="shared" si="100"/>
        <v>1</v>
      </c>
      <c r="AI299" s="280">
        <f>IF(ISBLANK(T299),AI298,IF(COUNTIF(T$2:T299,T299)&gt;1,AI298,1+MAX(AI298,0)))</f>
        <v>8</v>
      </c>
      <c r="AL299" s="391" t="str">
        <f t="shared" si="107"/>
        <v/>
      </c>
      <c r="AM299" s="391" t="str">
        <f t="shared" si="108"/>
        <v/>
      </c>
      <c r="AO299" s="310" t="str">
        <f t="shared" si="101"/>
        <v/>
      </c>
      <c r="AP299" s="310">
        <f>SUM(AO$1:AO299)</f>
        <v>0</v>
      </c>
      <c r="AQ299" s="310">
        <f>SUM(AK$2:AK299)</f>
        <v>0</v>
      </c>
      <c r="AR299" s="310">
        <f>COUNTA(AJ$2:AJ299)</f>
        <v>0</v>
      </c>
      <c r="AS299" s="312"/>
      <c r="AT299" s="312"/>
      <c r="AU299" s="312"/>
      <c r="AV299" s="312"/>
      <c r="AW299" s="312"/>
      <c r="AZ299">
        <v>0</v>
      </c>
      <c r="BA299">
        <v>0</v>
      </c>
    </row>
    <row r="300" spans="1:53" x14ac:dyDescent="0.25">
      <c r="A300">
        <v>106</v>
      </c>
      <c r="B300" t="s">
        <v>65</v>
      </c>
      <c r="C300" t="s">
        <v>664</v>
      </c>
      <c r="D300"/>
      <c r="E300">
        <v>1</v>
      </c>
      <c r="F300">
        <v>3</v>
      </c>
      <c r="G300">
        <v>3</v>
      </c>
      <c r="H300">
        <v>9</v>
      </c>
      <c r="I300">
        <v>3</v>
      </c>
      <c r="J300">
        <v>2</v>
      </c>
      <c r="K300">
        <v>0</v>
      </c>
      <c r="L300">
        <v>0</v>
      </c>
      <c r="M300"/>
      <c r="N300" s="42"/>
      <c r="O300" s="101">
        <f>IF(ISBLANK(C300),O299,IF(COUNTIF(C$2:C300,C300)&gt;1,O299,1+MAX(O299,0)))</f>
        <v>10</v>
      </c>
      <c r="P300" s="45">
        <f t="shared" si="88"/>
        <v>5</v>
      </c>
      <c r="Q300" s="33" t="str">
        <f t="shared" si="89"/>
        <v/>
      </c>
      <c r="R300" s="33">
        <f t="shared" si="90"/>
        <v>3</v>
      </c>
      <c r="S300" s="33" t="str">
        <f t="shared" si="91"/>
        <v>106_3</v>
      </c>
      <c r="T300" s="35" t="str">
        <f t="shared" si="92"/>
        <v>106AM</v>
      </c>
      <c r="U300" s="35" t="str">
        <f t="shared" si="93"/>
        <v>106AMEW</v>
      </c>
      <c r="V300" s="35" t="str">
        <f t="shared" si="109"/>
        <v>0J</v>
      </c>
      <c r="W300" s="35" t="str">
        <f t="shared" si="102"/>
        <v>106AM0J133</v>
      </c>
      <c r="X300" s="388">
        <f t="shared" si="103"/>
        <v>0</v>
      </c>
      <c r="Y300" s="388">
        <f t="shared" si="104"/>
        <v>0</v>
      </c>
      <c r="Z300" s="280" t="str">
        <f t="shared" si="94"/>
        <v/>
      </c>
      <c r="AA300" s="280" t="str">
        <f t="shared" si="95"/>
        <v/>
      </c>
      <c r="AB300" s="389" t="str">
        <f t="shared" si="105"/>
        <v/>
      </c>
      <c r="AC300" s="389" t="str">
        <f t="shared" si="106"/>
        <v/>
      </c>
      <c r="AD300" s="390" t="str">
        <f t="shared" si="96"/>
        <v/>
      </c>
      <c r="AE300" s="282">
        <f t="shared" si="97"/>
        <v>1</v>
      </c>
      <c r="AF300" s="359">
        <f t="shared" si="98"/>
        <v>0</v>
      </c>
      <c r="AG300" s="280">
        <f t="shared" si="99"/>
        <v>3</v>
      </c>
      <c r="AH300" s="280">
        <f t="shared" si="100"/>
        <v>1</v>
      </c>
      <c r="AI300" s="280">
        <f>IF(ISBLANK(T300),AI299,IF(COUNTIF(T$2:T300,T300)&gt;1,AI299,1+MAX(AI299,0)))</f>
        <v>8</v>
      </c>
      <c r="AL300" s="391" t="str">
        <f t="shared" si="107"/>
        <v/>
      </c>
      <c r="AM300" s="391" t="str">
        <f t="shared" si="108"/>
        <v/>
      </c>
      <c r="AO300" s="310" t="str">
        <f t="shared" si="101"/>
        <v/>
      </c>
      <c r="AP300" s="310">
        <f>SUM(AO$1:AO300)</f>
        <v>0</v>
      </c>
      <c r="AQ300" s="310">
        <f>SUM(AK$2:AK300)</f>
        <v>0</v>
      </c>
      <c r="AR300" s="310">
        <f>COUNTA(AJ$2:AJ300)</f>
        <v>0</v>
      </c>
      <c r="AS300" s="312"/>
      <c r="AT300" s="312"/>
      <c r="AU300" s="312"/>
      <c r="AV300" s="312"/>
      <c r="AW300" s="312"/>
      <c r="AZ300">
        <v>0</v>
      </c>
      <c r="BA300">
        <v>0</v>
      </c>
    </row>
    <row r="301" spans="1:53" x14ac:dyDescent="0.25">
      <c r="A301">
        <v>106</v>
      </c>
      <c r="B301" t="s">
        <v>65</v>
      </c>
      <c r="C301" t="s">
        <v>664</v>
      </c>
      <c r="D301"/>
      <c r="E301">
        <v>1</v>
      </c>
      <c r="F301">
        <v>3</v>
      </c>
      <c r="G301">
        <v>4</v>
      </c>
      <c r="H301">
        <v>0</v>
      </c>
      <c r="I301">
        <v>0</v>
      </c>
      <c r="J301">
        <v>0</v>
      </c>
      <c r="K301">
        <v>0</v>
      </c>
      <c r="L301">
        <v>0</v>
      </c>
      <c r="M301"/>
      <c r="N301" s="42"/>
      <c r="O301" s="101">
        <f>IF(ISBLANK(C301),O300,IF(COUNTIF(C$2:C301,C301)&gt;1,O300,1+MAX(O300,0)))</f>
        <v>10</v>
      </c>
      <c r="P301" s="45">
        <f t="shared" si="88"/>
        <v>5</v>
      </c>
      <c r="Q301" s="33" t="str">
        <f t="shared" si="89"/>
        <v/>
      </c>
      <c r="R301" s="33">
        <f t="shared" si="90"/>
        <v>3</v>
      </c>
      <c r="S301" s="33" t="str">
        <f t="shared" si="91"/>
        <v>106_3</v>
      </c>
      <c r="T301" s="35" t="str">
        <f t="shared" si="92"/>
        <v>106AM</v>
      </c>
      <c r="U301" s="35" t="str">
        <f t="shared" si="93"/>
        <v>106AMEW</v>
      </c>
      <c r="V301" s="35" t="str">
        <f t="shared" si="109"/>
        <v>0J</v>
      </c>
      <c r="W301" s="35" t="str">
        <f t="shared" si="102"/>
        <v>106AM0J134</v>
      </c>
      <c r="X301" s="388">
        <f t="shared" si="103"/>
        <v>0</v>
      </c>
      <c r="Y301" s="388">
        <f t="shared" si="104"/>
        <v>0</v>
      </c>
      <c r="Z301" s="280" t="str">
        <f t="shared" si="94"/>
        <v/>
      </c>
      <c r="AA301" s="280" t="str">
        <f t="shared" si="95"/>
        <v/>
      </c>
      <c r="AB301" s="389" t="str">
        <f t="shared" si="105"/>
        <v/>
      </c>
      <c r="AC301" s="389" t="str">
        <f t="shared" si="106"/>
        <v/>
      </c>
      <c r="AD301" s="390" t="str">
        <f t="shared" si="96"/>
        <v/>
      </c>
      <c r="AE301" s="282">
        <f t="shared" si="97"/>
        <v>0</v>
      </c>
      <c r="AF301" s="359">
        <f t="shared" si="98"/>
        <v>0</v>
      </c>
      <c r="AG301" s="280">
        <f t="shared" si="99"/>
        <v>3</v>
      </c>
      <c r="AH301" s="280">
        <f t="shared" si="100"/>
        <v>1</v>
      </c>
      <c r="AI301" s="280">
        <f>IF(ISBLANK(T301),AI300,IF(COUNTIF(T$2:T301,T301)&gt;1,AI300,1+MAX(AI300,0)))</f>
        <v>8</v>
      </c>
      <c r="AL301" s="391" t="str">
        <f t="shared" si="107"/>
        <v/>
      </c>
      <c r="AM301" s="391" t="str">
        <f t="shared" si="108"/>
        <v/>
      </c>
      <c r="AO301" s="310" t="str">
        <f t="shared" si="101"/>
        <v/>
      </c>
      <c r="AP301" s="310">
        <f>SUM(AO$1:AO301)</f>
        <v>0</v>
      </c>
      <c r="AQ301" s="310">
        <f>SUM(AK$2:AK301)</f>
        <v>0</v>
      </c>
      <c r="AR301" s="310">
        <f>COUNTA(AJ$2:AJ301)</f>
        <v>0</v>
      </c>
      <c r="AS301" s="312"/>
      <c r="AT301" s="312"/>
      <c r="AU301" s="312"/>
      <c r="AV301" s="312"/>
      <c r="AW301" s="312"/>
      <c r="AZ301">
        <v>0</v>
      </c>
      <c r="BA301">
        <v>0</v>
      </c>
    </row>
    <row r="302" spans="1:53" x14ac:dyDescent="0.25">
      <c r="A302">
        <v>106</v>
      </c>
      <c r="B302" t="s">
        <v>65</v>
      </c>
      <c r="C302" t="s">
        <v>664</v>
      </c>
      <c r="D302"/>
      <c r="E302">
        <v>1</v>
      </c>
      <c r="F302">
        <v>4</v>
      </c>
      <c r="G302">
        <v>1</v>
      </c>
      <c r="H302">
        <v>0</v>
      </c>
      <c r="I302">
        <v>0</v>
      </c>
      <c r="J302">
        <v>0</v>
      </c>
      <c r="K302">
        <v>0</v>
      </c>
      <c r="L302">
        <v>0</v>
      </c>
      <c r="M302"/>
      <c r="N302" s="42"/>
      <c r="O302" s="101">
        <f>IF(ISBLANK(C302),O301,IF(COUNTIF(C$2:C302,C302)&gt;1,O301,1+MAX(O301,0)))</f>
        <v>10</v>
      </c>
      <c r="P302" s="45">
        <f t="shared" si="88"/>
        <v>5</v>
      </c>
      <c r="Q302" s="33" t="str">
        <f t="shared" si="89"/>
        <v/>
      </c>
      <c r="R302" s="33">
        <f t="shared" si="90"/>
        <v>4</v>
      </c>
      <c r="S302" s="33" t="str">
        <f t="shared" si="91"/>
        <v>106_4</v>
      </c>
      <c r="T302" s="35" t="str">
        <f t="shared" si="92"/>
        <v>106AM</v>
      </c>
      <c r="U302" s="35" t="str">
        <f t="shared" si="93"/>
        <v>106AMNS</v>
      </c>
      <c r="V302" s="35" t="str">
        <f t="shared" si="109"/>
        <v>0J</v>
      </c>
      <c r="W302" s="35" t="str">
        <f t="shared" si="102"/>
        <v>106AM0J141</v>
      </c>
      <c r="X302" s="388">
        <f t="shared" si="103"/>
        <v>0</v>
      </c>
      <c r="Y302" s="388">
        <f t="shared" si="104"/>
        <v>0</v>
      </c>
      <c r="Z302" s="280" t="str">
        <f t="shared" si="94"/>
        <v/>
      </c>
      <c r="AA302" s="280" t="str">
        <f t="shared" si="95"/>
        <v/>
      </c>
      <c r="AB302" s="389" t="str">
        <f t="shared" si="105"/>
        <v/>
      </c>
      <c r="AC302" s="389" t="str">
        <f t="shared" si="106"/>
        <v/>
      </c>
      <c r="AD302" s="390" t="str">
        <f t="shared" si="96"/>
        <v/>
      </c>
      <c r="AE302" s="282">
        <f t="shared" si="97"/>
        <v>0</v>
      </c>
      <c r="AF302" s="359">
        <f t="shared" si="98"/>
        <v>0</v>
      </c>
      <c r="AG302" s="280">
        <f t="shared" si="99"/>
        <v>3</v>
      </c>
      <c r="AH302" s="280">
        <f t="shared" si="100"/>
        <v>1</v>
      </c>
      <c r="AI302" s="280">
        <f>IF(ISBLANK(T302),AI301,IF(COUNTIF(T$2:T302,T302)&gt;1,AI301,1+MAX(AI301,0)))</f>
        <v>8</v>
      </c>
      <c r="AL302" s="391" t="str">
        <f t="shared" si="107"/>
        <v/>
      </c>
      <c r="AM302" s="391" t="str">
        <f t="shared" si="108"/>
        <v/>
      </c>
      <c r="AO302" s="310" t="str">
        <f t="shared" si="101"/>
        <v/>
      </c>
      <c r="AP302" s="310">
        <f>SUM(AO$1:AO302)</f>
        <v>0</v>
      </c>
      <c r="AQ302" s="310">
        <f>SUM(AK$2:AK302)</f>
        <v>0</v>
      </c>
      <c r="AR302" s="310">
        <f>COUNTA(AJ$2:AJ302)</f>
        <v>0</v>
      </c>
      <c r="AS302" s="312"/>
      <c r="AT302" s="312"/>
      <c r="AU302" s="312"/>
      <c r="AV302" s="312"/>
      <c r="AW302" s="312"/>
      <c r="AZ302">
        <v>0</v>
      </c>
      <c r="BA302">
        <v>0</v>
      </c>
    </row>
    <row r="303" spans="1:53" x14ac:dyDescent="0.25">
      <c r="A303">
        <v>106</v>
      </c>
      <c r="B303" t="s">
        <v>65</v>
      </c>
      <c r="C303" t="s">
        <v>664</v>
      </c>
      <c r="D303"/>
      <c r="E303">
        <v>1</v>
      </c>
      <c r="F303">
        <v>4</v>
      </c>
      <c r="G303">
        <v>2</v>
      </c>
      <c r="H303">
        <v>7</v>
      </c>
      <c r="I303">
        <v>0</v>
      </c>
      <c r="J303">
        <v>4</v>
      </c>
      <c r="K303">
        <v>0</v>
      </c>
      <c r="L303">
        <v>1</v>
      </c>
      <c r="M303"/>
      <c r="N303" s="42"/>
      <c r="O303" s="101">
        <f>IF(ISBLANK(C303),O302,IF(COUNTIF(C$2:C303,C303)&gt;1,O302,1+MAX(O302,0)))</f>
        <v>10</v>
      </c>
      <c r="P303" s="45">
        <f t="shared" si="88"/>
        <v>5</v>
      </c>
      <c r="Q303" s="33" t="str">
        <f t="shared" si="89"/>
        <v/>
      </c>
      <c r="R303" s="33">
        <f t="shared" si="90"/>
        <v>4</v>
      </c>
      <c r="S303" s="33" t="str">
        <f t="shared" si="91"/>
        <v>106_4</v>
      </c>
      <c r="T303" s="35" t="str">
        <f t="shared" si="92"/>
        <v>106AM</v>
      </c>
      <c r="U303" s="35" t="str">
        <f t="shared" si="93"/>
        <v>106AMNS</v>
      </c>
      <c r="V303" s="35" t="str">
        <f t="shared" si="109"/>
        <v>0J</v>
      </c>
      <c r="W303" s="35" t="str">
        <f t="shared" si="102"/>
        <v>106AM0J142</v>
      </c>
      <c r="X303" s="388">
        <f t="shared" si="103"/>
        <v>0</v>
      </c>
      <c r="Y303" s="388">
        <f t="shared" si="104"/>
        <v>1</v>
      </c>
      <c r="Z303" s="280" t="str">
        <f t="shared" si="94"/>
        <v/>
      </c>
      <c r="AA303" s="280" t="str">
        <f t="shared" si="95"/>
        <v/>
      </c>
      <c r="AB303" s="389" t="str">
        <f t="shared" si="105"/>
        <v/>
      </c>
      <c r="AC303" s="389" t="str">
        <f t="shared" si="106"/>
        <v/>
      </c>
      <c r="AD303" s="390" t="str">
        <f t="shared" si="96"/>
        <v/>
      </c>
      <c r="AE303" s="282">
        <f t="shared" si="97"/>
        <v>0</v>
      </c>
      <c r="AF303" s="359">
        <f t="shared" si="98"/>
        <v>0</v>
      </c>
      <c r="AG303" s="280">
        <f t="shared" si="99"/>
        <v>3</v>
      </c>
      <c r="AH303" s="280">
        <f t="shared" si="100"/>
        <v>1</v>
      </c>
      <c r="AI303" s="280">
        <f>IF(ISBLANK(T303),AI302,IF(COUNTIF(T$2:T303,T303)&gt;1,AI302,1+MAX(AI302,0)))</f>
        <v>8</v>
      </c>
      <c r="AL303" s="391" t="str">
        <f t="shared" si="107"/>
        <v/>
      </c>
      <c r="AM303" s="391" t="str">
        <f t="shared" si="108"/>
        <v/>
      </c>
      <c r="AO303" s="310" t="str">
        <f t="shared" si="101"/>
        <v/>
      </c>
      <c r="AP303" s="310">
        <f>SUM(AO$1:AO303)</f>
        <v>0</v>
      </c>
      <c r="AQ303" s="310">
        <f>SUM(AK$2:AK303)</f>
        <v>0</v>
      </c>
      <c r="AR303" s="310">
        <f>COUNTA(AJ$2:AJ303)</f>
        <v>0</v>
      </c>
      <c r="AS303" s="312"/>
      <c r="AT303" s="312"/>
      <c r="AU303" s="312"/>
      <c r="AV303" s="312"/>
      <c r="AW303" s="312"/>
      <c r="AZ303">
        <v>0</v>
      </c>
      <c r="BA303">
        <v>1</v>
      </c>
    </row>
    <row r="304" spans="1:53" x14ac:dyDescent="0.25">
      <c r="A304">
        <v>106</v>
      </c>
      <c r="B304" t="s">
        <v>65</v>
      </c>
      <c r="C304" t="s">
        <v>664</v>
      </c>
      <c r="D304"/>
      <c r="E304">
        <v>1</v>
      </c>
      <c r="F304">
        <v>4</v>
      </c>
      <c r="G304">
        <v>3</v>
      </c>
      <c r="H304">
        <v>11</v>
      </c>
      <c r="I304">
        <v>4</v>
      </c>
      <c r="J304">
        <v>4</v>
      </c>
      <c r="K304">
        <v>1</v>
      </c>
      <c r="L304">
        <v>1</v>
      </c>
      <c r="M304"/>
      <c r="N304" s="42"/>
      <c r="O304" s="101">
        <f>IF(ISBLANK(C304),O303,IF(COUNTIF(C$2:C304,C304)&gt;1,O303,1+MAX(O303,0)))</f>
        <v>10</v>
      </c>
      <c r="P304" s="45">
        <f t="shared" si="88"/>
        <v>5</v>
      </c>
      <c r="Q304" s="33" t="str">
        <f t="shared" si="89"/>
        <v/>
      </c>
      <c r="R304" s="33">
        <f t="shared" si="90"/>
        <v>4</v>
      </c>
      <c r="S304" s="33" t="str">
        <f t="shared" si="91"/>
        <v>106_4</v>
      </c>
      <c r="T304" s="35" t="str">
        <f t="shared" si="92"/>
        <v>106AM</v>
      </c>
      <c r="U304" s="35" t="str">
        <f t="shared" si="93"/>
        <v>106AMEW</v>
      </c>
      <c r="V304" s="35" t="str">
        <f t="shared" si="109"/>
        <v>0J</v>
      </c>
      <c r="W304" s="35" t="str">
        <f t="shared" si="102"/>
        <v>106AM0J143</v>
      </c>
      <c r="X304" s="388">
        <f t="shared" si="103"/>
        <v>1</v>
      </c>
      <c r="Y304" s="388">
        <f t="shared" si="104"/>
        <v>1</v>
      </c>
      <c r="Z304" s="280" t="str">
        <f t="shared" si="94"/>
        <v/>
      </c>
      <c r="AA304" s="280" t="str">
        <f t="shared" si="95"/>
        <v/>
      </c>
      <c r="AB304" s="389" t="str">
        <f t="shared" si="105"/>
        <v/>
      </c>
      <c r="AC304" s="389" t="str">
        <f t="shared" si="106"/>
        <v/>
      </c>
      <c r="AD304" s="390" t="str">
        <f t="shared" si="96"/>
        <v/>
      </c>
      <c r="AE304" s="282">
        <f t="shared" si="97"/>
        <v>1</v>
      </c>
      <c r="AF304" s="359">
        <f t="shared" si="98"/>
        <v>0</v>
      </c>
      <c r="AG304" s="280">
        <f t="shared" si="99"/>
        <v>3</v>
      </c>
      <c r="AH304" s="280">
        <f t="shared" si="100"/>
        <v>1</v>
      </c>
      <c r="AI304" s="280">
        <f>IF(ISBLANK(T304),AI303,IF(COUNTIF(T$2:T304,T304)&gt;1,AI303,1+MAX(AI303,0)))</f>
        <v>8</v>
      </c>
      <c r="AL304" s="391" t="str">
        <f t="shared" si="107"/>
        <v/>
      </c>
      <c r="AM304" s="391" t="str">
        <f t="shared" si="108"/>
        <v/>
      </c>
      <c r="AO304" s="310" t="str">
        <f t="shared" si="101"/>
        <v/>
      </c>
      <c r="AP304" s="310">
        <f>SUM(AO$1:AO304)</f>
        <v>0</v>
      </c>
      <c r="AQ304" s="310">
        <f>SUM(AK$2:AK304)</f>
        <v>0</v>
      </c>
      <c r="AR304" s="310">
        <f>COUNTA(AJ$2:AJ304)</f>
        <v>0</v>
      </c>
      <c r="AS304" s="312"/>
      <c r="AT304" s="312"/>
      <c r="AU304" s="312"/>
      <c r="AV304" s="312"/>
      <c r="AW304" s="312"/>
      <c r="AZ304">
        <v>1</v>
      </c>
      <c r="BA304">
        <v>1</v>
      </c>
    </row>
    <row r="305" spans="1:53" x14ac:dyDescent="0.25">
      <c r="A305">
        <v>106</v>
      </c>
      <c r="B305" t="s">
        <v>65</v>
      </c>
      <c r="C305" t="s">
        <v>664</v>
      </c>
      <c r="D305"/>
      <c r="E305">
        <v>1</v>
      </c>
      <c r="F305">
        <v>4</v>
      </c>
      <c r="G305">
        <v>4</v>
      </c>
      <c r="H305">
        <v>1</v>
      </c>
      <c r="I305">
        <v>1</v>
      </c>
      <c r="J305">
        <v>0</v>
      </c>
      <c r="K305">
        <v>0</v>
      </c>
      <c r="L305">
        <v>0</v>
      </c>
      <c r="M305"/>
      <c r="N305" s="42"/>
      <c r="O305" s="101">
        <f>IF(ISBLANK(C305),O304,IF(COUNTIF(C$2:C305,C305)&gt;1,O304,1+MAX(O304,0)))</f>
        <v>10</v>
      </c>
      <c r="P305" s="45">
        <f t="shared" si="88"/>
        <v>5</v>
      </c>
      <c r="Q305" s="33" t="str">
        <f t="shared" si="89"/>
        <v/>
      </c>
      <c r="R305" s="33">
        <f t="shared" si="90"/>
        <v>4</v>
      </c>
      <c r="S305" s="33" t="str">
        <f t="shared" si="91"/>
        <v>106_4</v>
      </c>
      <c r="T305" s="35" t="str">
        <f t="shared" si="92"/>
        <v>106AM</v>
      </c>
      <c r="U305" s="35" t="str">
        <f t="shared" si="93"/>
        <v>106AMEW</v>
      </c>
      <c r="V305" s="35" t="str">
        <f t="shared" si="109"/>
        <v>0J</v>
      </c>
      <c r="W305" s="35" t="str">
        <f t="shared" si="102"/>
        <v>106AM0J144</v>
      </c>
      <c r="X305" s="388">
        <f t="shared" si="103"/>
        <v>0</v>
      </c>
      <c r="Y305" s="388">
        <f t="shared" si="104"/>
        <v>0</v>
      </c>
      <c r="Z305" s="280" t="str">
        <f t="shared" si="94"/>
        <v/>
      </c>
      <c r="AA305" s="280" t="str">
        <f t="shared" si="95"/>
        <v/>
      </c>
      <c r="AB305" s="389" t="str">
        <f t="shared" si="105"/>
        <v/>
      </c>
      <c r="AC305" s="389" t="str">
        <f t="shared" si="106"/>
        <v/>
      </c>
      <c r="AD305" s="390" t="str">
        <f t="shared" si="96"/>
        <v/>
      </c>
      <c r="AE305" s="282">
        <f t="shared" si="97"/>
        <v>0</v>
      </c>
      <c r="AF305" s="359">
        <f t="shared" si="98"/>
        <v>0</v>
      </c>
      <c r="AG305" s="280">
        <f t="shared" si="99"/>
        <v>3</v>
      </c>
      <c r="AH305" s="280">
        <f t="shared" si="100"/>
        <v>1</v>
      </c>
      <c r="AI305" s="280">
        <f>IF(ISBLANK(T305),AI304,IF(COUNTIF(T$2:T305,T305)&gt;1,AI304,1+MAX(AI304,0)))</f>
        <v>8</v>
      </c>
      <c r="AL305" s="391" t="str">
        <f t="shared" si="107"/>
        <v/>
      </c>
      <c r="AM305" s="391" t="str">
        <f t="shared" si="108"/>
        <v/>
      </c>
      <c r="AO305" s="310" t="str">
        <f t="shared" si="101"/>
        <v/>
      </c>
      <c r="AP305" s="310">
        <f>SUM(AO$1:AO305)</f>
        <v>0</v>
      </c>
      <c r="AQ305" s="310">
        <f>SUM(AK$2:AK305)</f>
        <v>0</v>
      </c>
      <c r="AR305" s="310">
        <f>COUNTA(AJ$2:AJ305)</f>
        <v>0</v>
      </c>
      <c r="AS305" s="312"/>
      <c r="AT305" s="312"/>
      <c r="AU305" s="312"/>
      <c r="AV305" s="312"/>
      <c r="AW305" s="312"/>
      <c r="AZ305">
        <v>0</v>
      </c>
      <c r="BA305">
        <v>0</v>
      </c>
    </row>
    <row r="306" spans="1:53" x14ac:dyDescent="0.25">
      <c r="A306">
        <v>106</v>
      </c>
      <c r="B306" t="s">
        <v>65</v>
      </c>
      <c r="C306" t="s">
        <v>664</v>
      </c>
      <c r="D306"/>
      <c r="E306">
        <v>2</v>
      </c>
      <c r="F306">
        <v>1</v>
      </c>
      <c r="G306">
        <v>1</v>
      </c>
      <c r="H306">
        <v>7</v>
      </c>
      <c r="I306">
        <v>2</v>
      </c>
      <c r="J306">
        <v>2</v>
      </c>
      <c r="K306">
        <v>0</v>
      </c>
      <c r="L306">
        <v>1</v>
      </c>
      <c r="M306"/>
      <c r="N306" s="42"/>
      <c r="O306" s="101">
        <f>IF(ISBLANK(C306),O305,IF(COUNTIF(C$2:C306,C306)&gt;1,O305,1+MAX(O305,0)))</f>
        <v>10</v>
      </c>
      <c r="P306" s="45">
        <f t="shared" si="88"/>
        <v>5</v>
      </c>
      <c r="Q306" s="33" t="str">
        <f t="shared" si="89"/>
        <v/>
      </c>
      <c r="R306" s="33">
        <f t="shared" si="90"/>
        <v>5</v>
      </c>
      <c r="S306" s="33" t="str">
        <f t="shared" si="91"/>
        <v>106_5</v>
      </c>
      <c r="T306" s="35" t="str">
        <f t="shared" si="92"/>
        <v>106AM</v>
      </c>
      <c r="U306" s="35" t="str">
        <f t="shared" si="93"/>
        <v>106AMNS</v>
      </c>
      <c r="V306" s="35" t="str">
        <f t="shared" si="109"/>
        <v>0J</v>
      </c>
      <c r="W306" s="35" t="str">
        <f t="shared" si="102"/>
        <v>106AM0J211</v>
      </c>
      <c r="X306" s="388">
        <f t="shared" si="103"/>
        <v>0</v>
      </c>
      <c r="Y306" s="388">
        <f t="shared" si="104"/>
        <v>1</v>
      </c>
      <c r="Z306" s="280" t="str">
        <f t="shared" si="94"/>
        <v/>
      </c>
      <c r="AA306" s="280" t="str">
        <f t="shared" si="95"/>
        <v/>
      </c>
      <c r="AB306" s="389" t="str">
        <f t="shared" si="105"/>
        <v/>
      </c>
      <c r="AC306" s="389" t="str">
        <f t="shared" si="106"/>
        <v/>
      </c>
      <c r="AD306" s="390" t="str">
        <f t="shared" si="96"/>
        <v/>
      </c>
      <c r="AE306" s="282">
        <f t="shared" si="97"/>
        <v>0</v>
      </c>
      <c r="AF306" s="359">
        <f t="shared" si="98"/>
        <v>0</v>
      </c>
      <c r="AG306" s="280">
        <f t="shared" si="99"/>
        <v>3</v>
      </c>
      <c r="AH306" s="280">
        <f t="shared" si="100"/>
        <v>1</v>
      </c>
      <c r="AI306" s="280">
        <f>IF(ISBLANK(T306),AI305,IF(COUNTIF(T$2:T306,T306)&gt;1,AI305,1+MAX(AI305,0)))</f>
        <v>8</v>
      </c>
      <c r="AL306" s="391" t="str">
        <f t="shared" si="107"/>
        <v/>
      </c>
      <c r="AM306" s="391" t="str">
        <f t="shared" si="108"/>
        <v/>
      </c>
      <c r="AO306" s="310" t="str">
        <f t="shared" si="101"/>
        <v/>
      </c>
      <c r="AP306" s="310">
        <f>SUM(AO$1:AO306)</f>
        <v>0</v>
      </c>
      <c r="AQ306" s="310">
        <f>SUM(AK$2:AK306)</f>
        <v>0</v>
      </c>
      <c r="AR306" s="310">
        <f>COUNTA(AJ$2:AJ306)</f>
        <v>0</v>
      </c>
      <c r="AS306" s="312"/>
      <c r="AT306" s="312"/>
      <c r="AU306" s="312"/>
      <c r="AV306" s="312"/>
      <c r="AW306" s="312"/>
      <c r="AZ306">
        <v>0</v>
      </c>
      <c r="BA306">
        <v>1</v>
      </c>
    </row>
    <row r="307" spans="1:53" x14ac:dyDescent="0.25">
      <c r="A307">
        <v>106</v>
      </c>
      <c r="B307" t="s">
        <v>65</v>
      </c>
      <c r="C307" t="s">
        <v>664</v>
      </c>
      <c r="D307"/>
      <c r="E307">
        <v>2</v>
      </c>
      <c r="F307">
        <v>1</v>
      </c>
      <c r="G307">
        <v>2</v>
      </c>
      <c r="H307">
        <v>5</v>
      </c>
      <c r="I307">
        <v>1</v>
      </c>
      <c r="J307">
        <v>1</v>
      </c>
      <c r="K307">
        <v>0</v>
      </c>
      <c r="L307">
        <v>0</v>
      </c>
      <c r="M307"/>
      <c r="N307" s="42"/>
      <c r="O307" s="101">
        <f>IF(ISBLANK(C307),O306,IF(COUNTIF(C$2:C307,C307)&gt;1,O306,1+MAX(O306,0)))</f>
        <v>10</v>
      </c>
      <c r="P307" s="45">
        <f t="shared" si="88"/>
        <v>5</v>
      </c>
      <c r="Q307" s="33" t="str">
        <f t="shared" si="89"/>
        <v/>
      </c>
      <c r="R307" s="33">
        <f t="shared" si="90"/>
        <v>5</v>
      </c>
      <c r="S307" s="33" t="str">
        <f t="shared" si="91"/>
        <v>106_5</v>
      </c>
      <c r="T307" s="35" t="str">
        <f t="shared" si="92"/>
        <v>106AM</v>
      </c>
      <c r="U307" s="35" t="str">
        <f t="shared" si="93"/>
        <v>106AMNS</v>
      </c>
      <c r="V307" s="35" t="str">
        <f t="shared" si="109"/>
        <v>0J</v>
      </c>
      <c r="W307" s="35" t="str">
        <f t="shared" si="102"/>
        <v>106AM0J212</v>
      </c>
      <c r="X307" s="388">
        <f t="shared" si="103"/>
        <v>0</v>
      </c>
      <c r="Y307" s="388">
        <f t="shared" si="104"/>
        <v>0</v>
      </c>
      <c r="Z307" s="280" t="str">
        <f t="shared" si="94"/>
        <v/>
      </c>
      <c r="AA307" s="280" t="str">
        <f t="shared" si="95"/>
        <v/>
      </c>
      <c r="AB307" s="389" t="str">
        <f t="shared" si="105"/>
        <v/>
      </c>
      <c r="AC307" s="389" t="str">
        <f t="shared" si="106"/>
        <v/>
      </c>
      <c r="AD307" s="390" t="str">
        <f t="shared" si="96"/>
        <v/>
      </c>
      <c r="AE307" s="282">
        <f t="shared" si="97"/>
        <v>0</v>
      </c>
      <c r="AF307" s="359">
        <f t="shared" si="98"/>
        <v>0</v>
      </c>
      <c r="AG307" s="280">
        <f t="shared" si="99"/>
        <v>3</v>
      </c>
      <c r="AH307" s="280">
        <f t="shared" si="100"/>
        <v>1</v>
      </c>
      <c r="AI307" s="280">
        <f>IF(ISBLANK(T307),AI306,IF(COUNTIF(T$2:T307,T307)&gt;1,AI306,1+MAX(AI306,0)))</f>
        <v>8</v>
      </c>
      <c r="AL307" s="391" t="str">
        <f t="shared" si="107"/>
        <v/>
      </c>
      <c r="AM307" s="391" t="str">
        <f t="shared" si="108"/>
        <v/>
      </c>
      <c r="AO307" s="310" t="str">
        <f t="shared" si="101"/>
        <v/>
      </c>
      <c r="AP307" s="310">
        <f>SUM(AO$1:AO307)</f>
        <v>0</v>
      </c>
      <c r="AQ307" s="310">
        <f>SUM(AK$2:AK307)</f>
        <v>0</v>
      </c>
      <c r="AR307" s="310">
        <f>COUNTA(AJ$2:AJ307)</f>
        <v>0</v>
      </c>
      <c r="AS307" s="312"/>
      <c r="AT307" s="312"/>
      <c r="AU307" s="312"/>
      <c r="AV307" s="312"/>
      <c r="AW307" s="312"/>
      <c r="AZ307">
        <v>0</v>
      </c>
      <c r="BA307">
        <v>0</v>
      </c>
    </row>
    <row r="308" spans="1:53" x14ac:dyDescent="0.25">
      <c r="A308">
        <v>106</v>
      </c>
      <c r="B308" t="s">
        <v>65</v>
      </c>
      <c r="C308" t="s">
        <v>664</v>
      </c>
      <c r="D308"/>
      <c r="E308">
        <v>2</v>
      </c>
      <c r="F308">
        <v>1</v>
      </c>
      <c r="G308">
        <v>3</v>
      </c>
      <c r="H308">
        <v>10</v>
      </c>
      <c r="I308">
        <v>4</v>
      </c>
      <c r="J308">
        <v>1</v>
      </c>
      <c r="K308">
        <v>0</v>
      </c>
      <c r="L308">
        <v>0</v>
      </c>
      <c r="M308"/>
      <c r="N308" s="42"/>
      <c r="O308" s="101">
        <f>IF(ISBLANK(C308),O307,IF(COUNTIF(C$2:C308,C308)&gt;1,O307,1+MAX(O307,0)))</f>
        <v>10</v>
      </c>
      <c r="P308" s="45">
        <f t="shared" si="88"/>
        <v>5</v>
      </c>
      <c r="Q308" s="33" t="str">
        <f t="shared" si="89"/>
        <v/>
      </c>
      <c r="R308" s="33">
        <f t="shared" si="90"/>
        <v>5</v>
      </c>
      <c r="S308" s="33" t="str">
        <f t="shared" si="91"/>
        <v>106_5</v>
      </c>
      <c r="T308" s="35" t="str">
        <f t="shared" si="92"/>
        <v>106AM</v>
      </c>
      <c r="U308" s="35" t="str">
        <f t="shared" si="93"/>
        <v>106AMEW</v>
      </c>
      <c r="V308" s="35" t="str">
        <f t="shared" si="109"/>
        <v>0J</v>
      </c>
      <c r="W308" s="35" t="str">
        <f t="shared" si="102"/>
        <v>106AM0J213</v>
      </c>
      <c r="X308" s="388">
        <f t="shared" si="103"/>
        <v>0</v>
      </c>
      <c r="Y308" s="388">
        <f t="shared" si="104"/>
        <v>0</v>
      </c>
      <c r="Z308" s="280" t="str">
        <f t="shared" si="94"/>
        <v/>
      </c>
      <c r="AA308" s="280" t="str">
        <f t="shared" si="95"/>
        <v/>
      </c>
      <c r="AB308" s="389" t="str">
        <f t="shared" si="105"/>
        <v/>
      </c>
      <c r="AC308" s="389" t="str">
        <f t="shared" si="106"/>
        <v/>
      </c>
      <c r="AD308" s="390" t="str">
        <f t="shared" si="96"/>
        <v/>
      </c>
      <c r="AE308" s="282">
        <f t="shared" si="97"/>
        <v>1</v>
      </c>
      <c r="AF308" s="359">
        <f t="shared" si="98"/>
        <v>0</v>
      </c>
      <c r="AG308" s="280">
        <f t="shared" si="99"/>
        <v>3</v>
      </c>
      <c r="AH308" s="280">
        <f t="shared" si="100"/>
        <v>1</v>
      </c>
      <c r="AI308" s="280">
        <f>IF(ISBLANK(T308),AI307,IF(COUNTIF(T$2:T308,T308)&gt;1,AI307,1+MAX(AI307,0)))</f>
        <v>8</v>
      </c>
      <c r="AL308" s="391" t="str">
        <f t="shared" si="107"/>
        <v/>
      </c>
      <c r="AM308" s="391" t="str">
        <f t="shared" si="108"/>
        <v/>
      </c>
      <c r="AO308" s="310" t="str">
        <f t="shared" si="101"/>
        <v/>
      </c>
      <c r="AP308" s="310">
        <f>SUM(AO$1:AO308)</f>
        <v>0</v>
      </c>
      <c r="AQ308" s="310">
        <f>SUM(AK$2:AK308)</f>
        <v>0</v>
      </c>
      <c r="AR308" s="310">
        <f>COUNTA(AJ$2:AJ308)</f>
        <v>0</v>
      </c>
      <c r="AS308" s="312"/>
      <c r="AT308" s="312"/>
      <c r="AU308" s="312"/>
      <c r="AV308" s="312"/>
      <c r="AW308" s="312"/>
      <c r="AZ308">
        <v>0</v>
      </c>
      <c r="BA308">
        <v>0</v>
      </c>
    </row>
    <row r="309" spans="1:53" x14ac:dyDescent="0.25">
      <c r="A309">
        <v>106</v>
      </c>
      <c r="B309" t="s">
        <v>65</v>
      </c>
      <c r="C309" t="s">
        <v>664</v>
      </c>
      <c r="D309"/>
      <c r="E309">
        <v>2</v>
      </c>
      <c r="F309">
        <v>1</v>
      </c>
      <c r="G309">
        <v>4</v>
      </c>
      <c r="H309">
        <v>0</v>
      </c>
      <c r="I309">
        <v>0</v>
      </c>
      <c r="J309">
        <v>0</v>
      </c>
      <c r="K309">
        <v>0</v>
      </c>
      <c r="L309">
        <v>0</v>
      </c>
      <c r="M309"/>
      <c r="N309" s="42"/>
      <c r="O309" s="101">
        <f>IF(ISBLANK(C309),O308,IF(COUNTIF(C$2:C309,C309)&gt;1,O308,1+MAX(O308,0)))</f>
        <v>10</v>
      </c>
      <c r="P309" s="45">
        <f t="shared" si="88"/>
        <v>5</v>
      </c>
      <c r="Q309" s="33" t="str">
        <f t="shared" si="89"/>
        <v/>
      </c>
      <c r="R309" s="33">
        <f t="shared" si="90"/>
        <v>5</v>
      </c>
      <c r="S309" s="33" t="str">
        <f t="shared" si="91"/>
        <v>106_5</v>
      </c>
      <c r="T309" s="35" t="str">
        <f t="shared" si="92"/>
        <v>106AM</v>
      </c>
      <c r="U309" s="35" t="str">
        <f t="shared" si="93"/>
        <v>106AMEW</v>
      </c>
      <c r="V309" s="35" t="str">
        <f t="shared" si="109"/>
        <v>0J</v>
      </c>
      <c r="W309" s="35" t="str">
        <f t="shared" si="102"/>
        <v>106AM0J214</v>
      </c>
      <c r="X309" s="388">
        <f t="shared" si="103"/>
        <v>0</v>
      </c>
      <c r="Y309" s="388">
        <f t="shared" si="104"/>
        <v>0</v>
      </c>
      <c r="Z309" s="280" t="str">
        <f t="shared" si="94"/>
        <v/>
      </c>
      <c r="AA309" s="280" t="str">
        <f t="shared" si="95"/>
        <v/>
      </c>
      <c r="AB309" s="389" t="str">
        <f t="shared" si="105"/>
        <v/>
      </c>
      <c r="AC309" s="389" t="str">
        <f t="shared" si="106"/>
        <v/>
      </c>
      <c r="AD309" s="390" t="str">
        <f t="shared" si="96"/>
        <v/>
      </c>
      <c r="AE309" s="282">
        <f t="shared" si="97"/>
        <v>0</v>
      </c>
      <c r="AF309" s="359">
        <f t="shared" si="98"/>
        <v>0</v>
      </c>
      <c r="AG309" s="280">
        <f t="shared" si="99"/>
        <v>3</v>
      </c>
      <c r="AH309" s="280">
        <f t="shared" si="100"/>
        <v>1</v>
      </c>
      <c r="AI309" s="280">
        <f>IF(ISBLANK(T309),AI308,IF(COUNTIF(T$2:T309,T309)&gt;1,AI308,1+MAX(AI308,0)))</f>
        <v>8</v>
      </c>
      <c r="AL309" s="391" t="str">
        <f t="shared" si="107"/>
        <v/>
      </c>
      <c r="AM309" s="391" t="str">
        <f t="shared" si="108"/>
        <v/>
      </c>
      <c r="AO309" s="310" t="str">
        <f t="shared" si="101"/>
        <v/>
      </c>
      <c r="AP309" s="310">
        <f>SUM(AO$1:AO309)</f>
        <v>0</v>
      </c>
      <c r="AQ309" s="310">
        <f>SUM(AK$2:AK309)</f>
        <v>0</v>
      </c>
      <c r="AR309" s="310">
        <f>COUNTA(AJ$2:AJ309)</f>
        <v>0</v>
      </c>
      <c r="AS309" s="312"/>
      <c r="AT309" s="312"/>
      <c r="AU309" s="312"/>
      <c r="AV309" s="312"/>
      <c r="AW309" s="312"/>
      <c r="AZ309">
        <v>0</v>
      </c>
      <c r="BA309">
        <v>0</v>
      </c>
    </row>
    <row r="310" spans="1:53" x14ac:dyDescent="0.25">
      <c r="A310">
        <v>106</v>
      </c>
      <c r="B310" t="s">
        <v>65</v>
      </c>
      <c r="C310" t="s">
        <v>664</v>
      </c>
      <c r="D310"/>
      <c r="E310">
        <v>2</v>
      </c>
      <c r="F310">
        <v>2</v>
      </c>
      <c r="G310">
        <v>1</v>
      </c>
      <c r="H310">
        <v>0</v>
      </c>
      <c r="I310">
        <v>0</v>
      </c>
      <c r="J310">
        <v>0</v>
      </c>
      <c r="K310">
        <v>0</v>
      </c>
      <c r="L310">
        <v>0</v>
      </c>
      <c r="M310"/>
      <c r="N310" s="42"/>
      <c r="O310" s="101">
        <f>IF(ISBLANK(C310),O309,IF(COUNTIF(C$2:C310,C310)&gt;1,O309,1+MAX(O309,0)))</f>
        <v>10</v>
      </c>
      <c r="P310" s="45">
        <f t="shared" si="88"/>
        <v>5</v>
      </c>
      <c r="Q310" s="33" t="str">
        <f t="shared" si="89"/>
        <v/>
      </c>
      <c r="R310" s="33">
        <f t="shared" si="90"/>
        <v>6</v>
      </c>
      <c r="S310" s="33" t="str">
        <f t="shared" si="91"/>
        <v>106_6</v>
      </c>
      <c r="T310" s="35" t="str">
        <f t="shared" si="92"/>
        <v>106AM</v>
      </c>
      <c r="U310" s="35" t="str">
        <f t="shared" si="93"/>
        <v>106AMNS</v>
      </c>
      <c r="V310" s="35" t="str">
        <f t="shared" si="109"/>
        <v>0J</v>
      </c>
      <c r="W310" s="35" t="str">
        <f t="shared" si="102"/>
        <v>106AM0J221</v>
      </c>
      <c r="X310" s="388">
        <f t="shared" si="103"/>
        <v>0</v>
      </c>
      <c r="Y310" s="388">
        <f t="shared" si="104"/>
        <v>0</v>
      </c>
      <c r="Z310" s="280" t="str">
        <f t="shared" si="94"/>
        <v/>
      </c>
      <c r="AA310" s="280" t="str">
        <f t="shared" si="95"/>
        <v/>
      </c>
      <c r="AB310" s="389" t="str">
        <f t="shared" si="105"/>
        <v/>
      </c>
      <c r="AC310" s="389" t="str">
        <f t="shared" si="106"/>
        <v/>
      </c>
      <c r="AD310" s="390" t="str">
        <f t="shared" si="96"/>
        <v/>
      </c>
      <c r="AE310" s="282">
        <f t="shared" si="97"/>
        <v>0</v>
      </c>
      <c r="AF310" s="359">
        <f t="shared" si="98"/>
        <v>0</v>
      </c>
      <c r="AG310" s="280">
        <f t="shared" si="99"/>
        <v>3</v>
      </c>
      <c r="AH310" s="280">
        <f t="shared" si="100"/>
        <v>1</v>
      </c>
      <c r="AI310" s="280">
        <f>IF(ISBLANK(T310),AI309,IF(COUNTIF(T$2:T310,T310)&gt;1,AI309,1+MAX(AI309,0)))</f>
        <v>8</v>
      </c>
      <c r="AL310" s="391" t="str">
        <f t="shared" si="107"/>
        <v/>
      </c>
      <c r="AM310" s="391" t="str">
        <f t="shared" si="108"/>
        <v/>
      </c>
      <c r="AO310" s="310" t="str">
        <f t="shared" si="101"/>
        <v/>
      </c>
      <c r="AP310" s="310">
        <f>SUM(AO$1:AO310)</f>
        <v>0</v>
      </c>
      <c r="AQ310" s="310">
        <f>SUM(AK$2:AK310)</f>
        <v>0</v>
      </c>
      <c r="AR310" s="310">
        <f>COUNTA(AJ$2:AJ310)</f>
        <v>0</v>
      </c>
      <c r="AS310" s="312"/>
      <c r="AT310" s="312"/>
      <c r="AU310" s="312"/>
      <c r="AV310" s="312"/>
      <c r="AW310" s="312"/>
      <c r="AZ310">
        <v>0</v>
      </c>
      <c r="BA310">
        <v>0</v>
      </c>
    </row>
    <row r="311" spans="1:53" x14ac:dyDescent="0.25">
      <c r="A311">
        <v>106</v>
      </c>
      <c r="B311" t="s">
        <v>65</v>
      </c>
      <c r="C311" t="s">
        <v>664</v>
      </c>
      <c r="D311"/>
      <c r="E311">
        <v>2</v>
      </c>
      <c r="F311">
        <v>2</v>
      </c>
      <c r="G311">
        <v>2</v>
      </c>
      <c r="H311">
        <v>5</v>
      </c>
      <c r="I311">
        <v>5</v>
      </c>
      <c r="J311">
        <v>5</v>
      </c>
      <c r="K311">
        <v>0</v>
      </c>
      <c r="L311">
        <v>0</v>
      </c>
      <c r="M311"/>
      <c r="N311" s="42"/>
      <c r="O311" s="101">
        <f>IF(ISBLANK(C311),O310,IF(COUNTIF(C$2:C311,C311)&gt;1,O310,1+MAX(O310,0)))</f>
        <v>10</v>
      </c>
      <c r="P311" s="45">
        <f t="shared" si="88"/>
        <v>5</v>
      </c>
      <c r="Q311" s="33" t="str">
        <f t="shared" si="89"/>
        <v/>
      </c>
      <c r="R311" s="33">
        <f t="shared" si="90"/>
        <v>6</v>
      </c>
      <c r="S311" s="33" t="str">
        <f t="shared" si="91"/>
        <v>106_6</v>
      </c>
      <c r="T311" s="35" t="str">
        <f t="shared" si="92"/>
        <v>106AM</v>
      </c>
      <c r="U311" s="35" t="str">
        <f t="shared" si="93"/>
        <v>106AMNS</v>
      </c>
      <c r="V311" s="35" t="str">
        <f t="shared" si="109"/>
        <v>0J</v>
      </c>
      <c r="W311" s="35" t="str">
        <f t="shared" si="102"/>
        <v>106AM0J222</v>
      </c>
      <c r="X311" s="388">
        <f t="shared" si="103"/>
        <v>0</v>
      </c>
      <c r="Y311" s="388">
        <f t="shared" si="104"/>
        <v>0</v>
      </c>
      <c r="Z311" s="280" t="str">
        <f t="shared" si="94"/>
        <v/>
      </c>
      <c r="AA311" s="280" t="str">
        <f t="shared" si="95"/>
        <v/>
      </c>
      <c r="AB311" s="389" t="str">
        <f t="shared" si="105"/>
        <v/>
      </c>
      <c r="AC311" s="389" t="str">
        <f t="shared" si="106"/>
        <v/>
      </c>
      <c r="AD311" s="390" t="str">
        <f t="shared" si="96"/>
        <v/>
      </c>
      <c r="AE311" s="282">
        <f t="shared" si="97"/>
        <v>0</v>
      </c>
      <c r="AF311" s="359">
        <f t="shared" si="98"/>
        <v>0</v>
      </c>
      <c r="AG311" s="280">
        <f t="shared" si="99"/>
        <v>3</v>
      </c>
      <c r="AH311" s="280">
        <f t="shared" si="100"/>
        <v>1</v>
      </c>
      <c r="AI311" s="280">
        <f>IF(ISBLANK(T311),AI310,IF(COUNTIF(T$2:T311,T311)&gt;1,AI310,1+MAX(AI310,0)))</f>
        <v>8</v>
      </c>
      <c r="AL311" s="391" t="str">
        <f t="shared" si="107"/>
        <v/>
      </c>
      <c r="AM311" s="391" t="str">
        <f t="shared" si="108"/>
        <v/>
      </c>
      <c r="AO311" s="310" t="str">
        <f t="shared" si="101"/>
        <v/>
      </c>
      <c r="AP311" s="310">
        <f>SUM(AO$1:AO311)</f>
        <v>0</v>
      </c>
      <c r="AQ311" s="310">
        <f>SUM(AK$2:AK311)</f>
        <v>0</v>
      </c>
      <c r="AR311" s="310">
        <f>COUNTA(AJ$2:AJ311)</f>
        <v>0</v>
      </c>
      <c r="AS311" s="312"/>
      <c r="AT311" s="312"/>
      <c r="AU311" s="312"/>
      <c r="AV311" s="312"/>
      <c r="AW311" s="312"/>
      <c r="AZ311">
        <v>0</v>
      </c>
      <c r="BA311">
        <v>0</v>
      </c>
    </row>
    <row r="312" spans="1:53" x14ac:dyDescent="0.25">
      <c r="A312">
        <v>106</v>
      </c>
      <c r="B312" t="s">
        <v>65</v>
      </c>
      <c r="C312" t="s">
        <v>664</v>
      </c>
      <c r="D312"/>
      <c r="E312">
        <v>2</v>
      </c>
      <c r="F312">
        <v>2</v>
      </c>
      <c r="G312">
        <v>3</v>
      </c>
      <c r="H312">
        <v>8</v>
      </c>
      <c r="I312">
        <v>1</v>
      </c>
      <c r="J312">
        <v>0</v>
      </c>
      <c r="K312">
        <v>0</v>
      </c>
      <c r="L312">
        <v>0</v>
      </c>
      <c r="M312"/>
      <c r="N312" s="42"/>
      <c r="O312" s="101">
        <f>IF(ISBLANK(C312),O311,IF(COUNTIF(C$2:C312,C312)&gt;1,O311,1+MAX(O311,0)))</f>
        <v>10</v>
      </c>
      <c r="P312" s="45">
        <f t="shared" si="88"/>
        <v>5</v>
      </c>
      <c r="Q312" s="33" t="str">
        <f t="shared" si="89"/>
        <v/>
      </c>
      <c r="R312" s="33">
        <f t="shared" si="90"/>
        <v>6</v>
      </c>
      <c r="S312" s="33" t="str">
        <f t="shared" si="91"/>
        <v>106_6</v>
      </c>
      <c r="T312" s="35" t="str">
        <f t="shared" si="92"/>
        <v>106AM</v>
      </c>
      <c r="U312" s="35" t="str">
        <f t="shared" si="93"/>
        <v>106AMEW</v>
      </c>
      <c r="V312" s="35" t="str">
        <f t="shared" si="109"/>
        <v>0J</v>
      </c>
      <c r="W312" s="35" t="str">
        <f t="shared" si="102"/>
        <v>106AM0J223</v>
      </c>
      <c r="X312" s="388">
        <f t="shared" si="103"/>
        <v>0</v>
      </c>
      <c r="Y312" s="388">
        <f t="shared" si="104"/>
        <v>0</v>
      </c>
      <c r="Z312" s="280" t="str">
        <f t="shared" si="94"/>
        <v/>
      </c>
      <c r="AA312" s="280" t="str">
        <f t="shared" si="95"/>
        <v/>
      </c>
      <c r="AB312" s="389" t="str">
        <f t="shared" si="105"/>
        <v/>
      </c>
      <c r="AC312" s="389" t="str">
        <f t="shared" si="106"/>
        <v/>
      </c>
      <c r="AD312" s="390" t="str">
        <f t="shared" si="96"/>
        <v/>
      </c>
      <c r="AE312" s="282">
        <f t="shared" si="97"/>
        <v>1</v>
      </c>
      <c r="AF312" s="359">
        <f t="shared" si="98"/>
        <v>0</v>
      </c>
      <c r="AG312" s="280">
        <f t="shared" si="99"/>
        <v>3</v>
      </c>
      <c r="AH312" s="280">
        <f t="shared" si="100"/>
        <v>1</v>
      </c>
      <c r="AI312" s="280">
        <f>IF(ISBLANK(T312),AI311,IF(COUNTIF(T$2:T312,T312)&gt;1,AI311,1+MAX(AI311,0)))</f>
        <v>8</v>
      </c>
      <c r="AL312" s="391" t="str">
        <f t="shared" si="107"/>
        <v/>
      </c>
      <c r="AM312" s="391" t="str">
        <f t="shared" si="108"/>
        <v/>
      </c>
      <c r="AO312" s="310" t="str">
        <f t="shared" si="101"/>
        <v/>
      </c>
      <c r="AP312" s="310">
        <f>SUM(AO$1:AO312)</f>
        <v>0</v>
      </c>
      <c r="AQ312" s="310">
        <f>SUM(AK$2:AK312)</f>
        <v>0</v>
      </c>
      <c r="AR312" s="310">
        <f>COUNTA(AJ$2:AJ312)</f>
        <v>0</v>
      </c>
      <c r="AS312" s="312"/>
      <c r="AT312" s="312"/>
      <c r="AU312" s="312"/>
      <c r="AV312" s="312"/>
      <c r="AW312" s="312"/>
      <c r="AZ312">
        <v>0</v>
      </c>
      <c r="BA312">
        <v>0</v>
      </c>
    </row>
    <row r="313" spans="1:53" x14ac:dyDescent="0.25">
      <c r="A313">
        <v>106</v>
      </c>
      <c r="B313" t="s">
        <v>65</v>
      </c>
      <c r="C313" t="s">
        <v>664</v>
      </c>
      <c r="D313"/>
      <c r="E313">
        <v>2</v>
      </c>
      <c r="F313">
        <v>2</v>
      </c>
      <c r="G313">
        <v>4</v>
      </c>
      <c r="H313">
        <v>7</v>
      </c>
      <c r="I313">
        <v>0</v>
      </c>
      <c r="J313">
        <v>1</v>
      </c>
      <c r="K313">
        <v>0</v>
      </c>
      <c r="L313">
        <v>0</v>
      </c>
      <c r="M313"/>
      <c r="N313" s="42"/>
      <c r="O313" s="101">
        <f>IF(ISBLANK(C313),O312,IF(COUNTIF(C$2:C313,C313)&gt;1,O312,1+MAX(O312,0)))</f>
        <v>10</v>
      </c>
      <c r="P313" s="45">
        <f t="shared" si="88"/>
        <v>5</v>
      </c>
      <c r="Q313" s="33" t="str">
        <f t="shared" si="89"/>
        <v/>
      </c>
      <c r="R313" s="33">
        <f t="shared" si="90"/>
        <v>6</v>
      </c>
      <c r="S313" s="33" t="str">
        <f t="shared" si="91"/>
        <v>106_6</v>
      </c>
      <c r="T313" s="35" t="str">
        <f t="shared" si="92"/>
        <v>106AM</v>
      </c>
      <c r="U313" s="35" t="str">
        <f t="shared" si="93"/>
        <v>106AMEW</v>
      </c>
      <c r="V313" s="35" t="str">
        <f t="shared" si="109"/>
        <v>0J</v>
      </c>
      <c r="W313" s="35" t="str">
        <f t="shared" si="102"/>
        <v>106AM0J224</v>
      </c>
      <c r="X313" s="388">
        <f t="shared" si="103"/>
        <v>0</v>
      </c>
      <c r="Y313" s="388">
        <f t="shared" si="104"/>
        <v>0</v>
      </c>
      <c r="Z313" s="280" t="str">
        <f t="shared" si="94"/>
        <v/>
      </c>
      <c r="AA313" s="280" t="str">
        <f t="shared" si="95"/>
        <v/>
      </c>
      <c r="AB313" s="389" t="str">
        <f t="shared" si="105"/>
        <v/>
      </c>
      <c r="AC313" s="389" t="str">
        <f t="shared" si="106"/>
        <v/>
      </c>
      <c r="AD313" s="390" t="str">
        <f t="shared" si="96"/>
        <v/>
      </c>
      <c r="AE313" s="282">
        <f t="shared" si="97"/>
        <v>0</v>
      </c>
      <c r="AF313" s="359">
        <f t="shared" si="98"/>
        <v>0</v>
      </c>
      <c r="AG313" s="280">
        <f t="shared" si="99"/>
        <v>3</v>
      </c>
      <c r="AH313" s="280">
        <f t="shared" si="100"/>
        <v>1</v>
      </c>
      <c r="AI313" s="280">
        <f>IF(ISBLANK(T313),AI312,IF(COUNTIF(T$2:T313,T313)&gt;1,AI312,1+MAX(AI312,0)))</f>
        <v>8</v>
      </c>
      <c r="AL313" s="391" t="str">
        <f t="shared" si="107"/>
        <v/>
      </c>
      <c r="AM313" s="391" t="str">
        <f t="shared" si="108"/>
        <v/>
      </c>
      <c r="AO313" s="310" t="str">
        <f t="shared" si="101"/>
        <v/>
      </c>
      <c r="AP313" s="310">
        <f>SUM(AO$1:AO313)</f>
        <v>0</v>
      </c>
      <c r="AQ313" s="310">
        <f>SUM(AK$2:AK313)</f>
        <v>0</v>
      </c>
      <c r="AR313" s="310">
        <f>COUNTA(AJ$2:AJ313)</f>
        <v>0</v>
      </c>
      <c r="AS313" s="312"/>
      <c r="AT313" s="312"/>
      <c r="AU313" s="312"/>
      <c r="AV313" s="312"/>
      <c r="AW313" s="312"/>
      <c r="AZ313">
        <v>0</v>
      </c>
      <c r="BA313">
        <v>0</v>
      </c>
    </row>
    <row r="314" spans="1:53" x14ac:dyDescent="0.25">
      <c r="A314">
        <v>106</v>
      </c>
      <c r="B314" t="s">
        <v>65</v>
      </c>
      <c r="C314" t="s">
        <v>664</v>
      </c>
      <c r="D314"/>
      <c r="E314">
        <v>2</v>
      </c>
      <c r="F314">
        <v>3</v>
      </c>
      <c r="G314">
        <v>1</v>
      </c>
      <c r="H314">
        <v>4</v>
      </c>
      <c r="I314">
        <v>1</v>
      </c>
      <c r="J314">
        <v>2</v>
      </c>
      <c r="K314">
        <v>1</v>
      </c>
      <c r="L314">
        <v>0</v>
      </c>
      <c r="M314"/>
      <c r="N314" s="42"/>
      <c r="O314" s="101">
        <f>IF(ISBLANK(C314),O313,IF(COUNTIF(C$2:C314,C314)&gt;1,O313,1+MAX(O313,0)))</f>
        <v>10</v>
      </c>
      <c r="P314" s="45">
        <f t="shared" si="88"/>
        <v>5</v>
      </c>
      <c r="Q314" s="33" t="str">
        <f t="shared" si="89"/>
        <v/>
      </c>
      <c r="R314" s="33">
        <f t="shared" si="90"/>
        <v>7</v>
      </c>
      <c r="S314" s="33" t="str">
        <f t="shared" si="91"/>
        <v>106_7</v>
      </c>
      <c r="T314" s="35" t="str">
        <f t="shared" si="92"/>
        <v>106AM</v>
      </c>
      <c r="U314" s="35" t="str">
        <f t="shared" si="93"/>
        <v>106AMNS</v>
      </c>
      <c r="V314" s="35" t="str">
        <f t="shared" si="109"/>
        <v>0J</v>
      </c>
      <c r="W314" s="35" t="str">
        <f t="shared" si="102"/>
        <v>106AM0J231</v>
      </c>
      <c r="X314" s="388">
        <f t="shared" si="103"/>
        <v>1</v>
      </c>
      <c r="Y314" s="388">
        <f t="shared" si="104"/>
        <v>0</v>
      </c>
      <c r="Z314" s="280" t="str">
        <f t="shared" si="94"/>
        <v/>
      </c>
      <c r="AA314" s="280" t="str">
        <f t="shared" si="95"/>
        <v/>
      </c>
      <c r="AB314" s="389" t="str">
        <f t="shared" si="105"/>
        <v/>
      </c>
      <c r="AC314" s="389" t="str">
        <f t="shared" si="106"/>
        <v/>
      </c>
      <c r="AD314" s="390" t="str">
        <f t="shared" si="96"/>
        <v/>
      </c>
      <c r="AE314" s="282">
        <f t="shared" si="97"/>
        <v>0</v>
      </c>
      <c r="AF314" s="359">
        <f t="shared" si="98"/>
        <v>0</v>
      </c>
      <c r="AG314" s="280">
        <f t="shared" si="99"/>
        <v>3</v>
      </c>
      <c r="AH314" s="280">
        <f t="shared" si="100"/>
        <v>1</v>
      </c>
      <c r="AI314" s="280">
        <f>IF(ISBLANK(T314),AI313,IF(COUNTIF(T$2:T314,T314)&gt;1,AI313,1+MAX(AI313,0)))</f>
        <v>8</v>
      </c>
      <c r="AL314" s="391" t="str">
        <f t="shared" si="107"/>
        <v/>
      </c>
      <c r="AM314" s="391" t="str">
        <f t="shared" si="108"/>
        <v/>
      </c>
      <c r="AO314" s="310" t="str">
        <f t="shared" si="101"/>
        <v/>
      </c>
      <c r="AP314" s="310">
        <f>SUM(AO$1:AO314)</f>
        <v>0</v>
      </c>
      <c r="AQ314" s="310">
        <f>SUM(AK$2:AK314)</f>
        <v>0</v>
      </c>
      <c r="AR314" s="310">
        <f>COUNTA(AJ$2:AJ314)</f>
        <v>0</v>
      </c>
      <c r="AS314" s="312"/>
      <c r="AT314" s="312"/>
      <c r="AU314" s="312"/>
      <c r="AV314" s="312"/>
      <c r="AW314" s="312"/>
      <c r="AZ314">
        <v>1</v>
      </c>
      <c r="BA314">
        <v>0</v>
      </c>
    </row>
    <row r="315" spans="1:53" x14ac:dyDescent="0.25">
      <c r="A315">
        <v>106</v>
      </c>
      <c r="B315" t="s">
        <v>65</v>
      </c>
      <c r="C315" t="s">
        <v>664</v>
      </c>
      <c r="D315"/>
      <c r="E315">
        <v>2</v>
      </c>
      <c r="F315">
        <v>3</v>
      </c>
      <c r="G315">
        <v>2</v>
      </c>
      <c r="H315">
        <v>13</v>
      </c>
      <c r="I315">
        <v>2</v>
      </c>
      <c r="J315">
        <v>7</v>
      </c>
      <c r="K315">
        <v>0</v>
      </c>
      <c r="L315">
        <v>1</v>
      </c>
      <c r="M315"/>
      <c r="N315" s="42"/>
      <c r="O315" s="101">
        <f>IF(ISBLANK(C315),O314,IF(COUNTIF(C$2:C315,C315)&gt;1,O314,1+MAX(O314,0)))</f>
        <v>10</v>
      </c>
      <c r="P315" s="45">
        <f t="shared" si="88"/>
        <v>5</v>
      </c>
      <c r="Q315" s="33" t="str">
        <f t="shared" si="89"/>
        <v/>
      </c>
      <c r="R315" s="33">
        <f t="shared" si="90"/>
        <v>7</v>
      </c>
      <c r="S315" s="33" t="str">
        <f t="shared" si="91"/>
        <v>106_7</v>
      </c>
      <c r="T315" s="35" t="str">
        <f t="shared" si="92"/>
        <v>106AM</v>
      </c>
      <c r="U315" s="35" t="str">
        <f t="shared" si="93"/>
        <v>106AMNS</v>
      </c>
      <c r="V315" s="35" t="str">
        <f t="shared" si="109"/>
        <v>0J</v>
      </c>
      <c r="W315" s="35" t="str">
        <f t="shared" si="102"/>
        <v>106AM0J232</v>
      </c>
      <c r="X315" s="388">
        <f t="shared" si="103"/>
        <v>0</v>
      </c>
      <c r="Y315" s="388">
        <f t="shared" si="104"/>
        <v>1</v>
      </c>
      <c r="Z315" s="280" t="str">
        <f t="shared" si="94"/>
        <v/>
      </c>
      <c r="AA315" s="280" t="str">
        <f t="shared" si="95"/>
        <v/>
      </c>
      <c r="AB315" s="389" t="str">
        <f t="shared" si="105"/>
        <v/>
      </c>
      <c r="AC315" s="389" t="str">
        <f t="shared" si="106"/>
        <v/>
      </c>
      <c r="AD315" s="390" t="str">
        <f t="shared" si="96"/>
        <v/>
      </c>
      <c r="AE315" s="282">
        <f t="shared" si="97"/>
        <v>0</v>
      </c>
      <c r="AF315" s="359">
        <f t="shared" si="98"/>
        <v>0</v>
      </c>
      <c r="AG315" s="280">
        <f t="shared" si="99"/>
        <v>3</v>
      </c>
      <c r="AH315" s="280">
        <f t="shared" si="100"/>
        <v>1</v>
      </c>
      <c r="AI315" s="280">
        <f>IF(ISBLANK(T315),AI314,IF(COUNTIF(T$2:T315,T315)&gt;1,AI314,1+MAX(AI314,0)))</f>
        <v>8</v>
      </c>
      <c r="AL315" s="391" t="str">
        <f t="shared" si="107"/>
        <v/>
      </c>
      <c r="AM315" s="391" t="str">
        <f t="shared" si="108"/>
        <v/>
      </c>
      <c r="AO315" s="310" t="str">
        <f t="shared" si="101"/>
        <v/>
      </c>
      <c r="AP315" s="310">
        <f>SUM(AO$1:AO315)</f>
        <v>0</v>
      </c>
      <c r="AQ315" s="310">
        <f>SUM(AK$2:AK315)</f>
        <v>0</v>
      </c>
      <c r="AR315" s="310">
        <f>COUNTA(AJ$2:AJ315)</f>
        <v>0</v>
      </c>
      <c r="AS315" s="312"/>
      <c r="AT315" s="312"/>
      <c r="AU315" s="312"/>
      <c r="AV315" s="312"/>
      <c r="AW315" s="312"/>
      <c r="AZ315">
        <v>0</v>
      </c>
      <c r="BA315">
        <v>1</v>
      </c>
    </row>
    <row r="316" spans="1:53" x14ac:dyDescent="0.25">
      <c r="A316">
        <v>106</v>
      </c>
      <c r="B316" t="s">
        <v>65</v>
      </c>
      <c r="C316" t="s">
        <v>664</v>
      </c>
      <c r="D316"/>
      <c r="E316">
        <v>2</v>
      </c>
      <c r="F316">
        <v>3</v>
      </c>
      <c r="G316">
        <v>3</v>
      </c>
      <c r="H316">
        <v>14</v>
      </c>
      <c r="I316">
        <v>5</v>
      </c>
      <c r="J316">
        <v>0</v>
      </c>
      <c r="K316">
        <v>1</v>
      </c>
      <c r="L316">
        <v>1</v>
      </c>
      <c r="M316"/>
      <c r="N316" s="42"/>
      <c r="O316" s="101">
        <f>IF(ISBLANK(C316),O315,IF(COUNTIF(C$2:C316,C316)&gt;1,O315,1+MAX(O315,0)))</f>
        <v>10</v>
      </c>
      <c r="P316" s="45">
        <f t="shared" si="88"/>
        <v>5</v>
      </c>
      <c r="Q316" s="33" t="str">
        <f t="shared" si="89"/>
        <v/>
      </c>
      <c r="R316" s="33">
        <f t="shared" si="90"/>
        <v>7</v>
      </c>
      <c r="S316" s="33" t="str">
        <f t="shared" si="91"/>
        <v>106_7</v>
      </c>
      <c r="T316" s="35" t="str">
        <f t="shared" si="92"/>
        <v>106AM</v>
      </c>
      <c r="U316" s="35" t="str">
        <f t="shared" si="93"/>
        <v>106AMEW</v>
      </c>
      <c r="V316" s="35" t="str">
        <f t="shared" si="109"/>
        <v>0J</v>
      </c>
      <c r="W316" s="35" t="str">
        <f t="shared" si="102"/>
        <v>106AM0J233</v>
      </c>
      <c r="X316" s="388">
        <f t="shared" si="103"/>
        <v>1</v>
      </c>
      <c r="Y316" s="388">
        <f t="shared" si="104"/>
        <v>1</v>
      </c>
      <c r="Z316" s="280" t="str">
        <f t="shared" si="94"/>
        <v/>
      </c>
      <c r="AA316" s="280" t="str">
        <f t="shared" si="95"/>
        <v/>
      </c>
      <c r="AB316" s="389" t="str">
        <f t="shared" si="105"/>
        <v/>
      </c>
      <c r="AC316" s="389" t="str">
        <f t="shared" si="106"/>
        <v/>
      </c>
      <c r="AD316" s="390" t="str">
        <f t="shared" si="96"/>
        <v/>
      </c>
      <c r="AE316" s="282">
        <f t="shared" si="97"/>
        <v>1</v>
      </c>
      <c r="AF316" s="359">
        <f t="shared" si="98"/>
        <v>0</v>
      </c>
      <c r="AG316" s="280">
        <f t="shared" si="99"/>
        <v>3</v>
      </c>
      <c r="AH316" s="280">
        <f t="shared" si="100"/>
        <v>1</v>
      </c>
      <c r="AI316" s="280">
        <f>IF(ISBLANK(T316),AI315,IF(COUNTIF(T$2:T316,T316)&gt;1,AI315,1+MAX(AI315,0)))</f>
        <v>8</v>
      </c>
      <c r="AL316" s="391" t="str">
        <f t="shared" si="107"/>
        <v/>
      </c>
      <c r="AM316" s="391" t="str">
        <f t="shared" si="108"/>
        <v/>
      </c>
      <c r="AO316" s="310" t="str">
        <f t="shared" si="101"/>
        <v/>
      </c>
      <c r="AP316" s="310">
        <f>SUM(AO$1:AO316)</f>
        <v>0</v>
      </c>
      <c r="AQ316" s="310">
        <f>SUM(AK$2:AK316)</f>
        <v>0</v>
      </c>
      <c r="AR316" s="310">
        <f>COUNTA(AJ$2:AJ316)</f>
        <v>0</v>
      </c>
      <c r="AS316" s="312"/>
      <c r="AT316" s="312"/>
      <c r="AU316" s="312"/>
      <c r="AV316" s="312"/>
      <c r="AW316" s="312"/>
      <c r="AZ316">
        <v>1</v>
      </c>
      <c r="BA316">
        <v>1</v>
      </c>
    </row>
    <row r="317" spans="1:53" x14ac:dyDescent="0.25">
      <c r="A317">
        <v>106</v>
      </c>
      <c r="B317" t="s">
        <v>65</v>
      </c>
      <c r="C317" t="s">
        <v>664</v>
      </c>
      <c r="D317"/>
      <c r="E317">
        <v>2</v>
      </c>
      <c r="F317">
        <v>3</v>
      </c>
      <c r="G317">
        <v>4</v>
      </c>
      <c r="H317">
        <v>0</v>
      </c>
      <c r="I317">
        <v>0</v>
      </c>
      <c r="J317">
        <v>0</v>
      </c>
      <c r="K317">
        <v>0</v>
      </c>
      <c r="L317">
        <v>0</v>
      </c>
      <c r="M317"/>
      <c r="N317" s="42"/>
      <c r="O317" s="101">
        <f>IF(ISBLANK(C317),O316,IF(COUNTIF(C$2:C317,C317)&gt;1,O316,1+MAX(O316,0)))</f>
        <v>10</v>
      </c>
      <c r="P317" s="45">
        <f t="shared" si="88"/>
        <v>5</v>
      </c>
      <c r="Q317" s="33" t="str">
        <f t="shared" si="89"/>
        <v/>
      </c>
      <c r="R317" s="33">
        <f t="shared" si="90"/>
        <v>7</v>
      </c>
      <c r="S317" s="33" t="str">
        <f t="shared" si="91"/>
        <v>106_7</v>
      </c>
      <c r="T317" s="35" t="str">
        <f t="shared" si="92"/>
        <v>106AM</v>
      </c>
      <c r="U317" s="35" t="str">
        <f t="shared" si="93"/>
        <v>106AMEW</v>
      </c>
      <c r="V317" s="35" t="str">
        <f t="shared" si="109"/>
        <v>0J</v>
      </c>
      <c r="W317" s="35" t="str">
        <f t="shared" si="102"/>
        <v>106AM0J234</v>
      </c>
      <c r="X317" s="388">
        <f t="shared" si="103"/>
        <v>0</v>
      </c>
      <c r="Y317" s="388">
        <f t="shared" si="104"/>
        <v>0</v>
      </c>
      <c r="Z317" s="280" t="str">
        <f t="shared" si="94"/>
        <v/>
      </c>
      <c r="AA317" s="280" t="str">
        <f t="shared" si="95"/>
        <v/>
      </c>
      <c r="AB317" s="389" t="str">
        <f t="shared" si="105"/>
        <v/>
      </c>
      <c r="AC317" s="389" t="str">
        <f t="shared" si="106"/>
        <v/>
      </c>
      <c r="AD317" s="390" t="str">
        <f t="shared" si="96"/>
        <v/>
      </c>
      <c r="AE317" s="282">
        <f t="shared" si="97"/>
        <v>0</v>
      </c>
      <c r="AF317" s="359">
        <f t="shared" si="98"/>
        <v>0</v>
      </c>
      <c r="AG317" s="280">
        <f t="shared" si="99"/>
        <v>3</v>
      </c>
      <c r="AH317" s="280">
        <f t="shared" si="100"/>
        <v>1</v>
      </c>
      <c r="AI317" s="280">
        <f>IF(ISBLANK(T317),AI316,IF(COUNTIF(T$2:T317,T317)&gt;1,AI316,1+MAX(AI316,0)))</f>
        <v>8</v>
      </c>
      <c r="AL317" s="391" t="str">
        <f t="shared" si="107"/>
        <v/>
      </c>
      <c r="AM317" s="391" t="str">
        <f t="shared" si="108"/>
        <v/>
      </c>
      <c r="AO317" s="310" t="str">
        <f t="shared" si="101"/>
        <v/>
      </c>
      <c r="AP317" s="310">
        <f>SUM(AO$1:AO317)</f>
        <v>0</v>
      </c>
      <c r="AQ317" s="310">
        <f>SUM(AK$2:AK317)</f>
        <v>0</v>
      </c>
      <c r="AR317" s="310">
        <f>COUNTA(AJ$2:AJ317)</f>
        <v>0</v>
      </c>
      <c r="AS317" s="312"/>
      <c r="AT317" s="312"/>
      <c r="AU317" s="312"/>
      <c r="AV317" s="312"/>
      <c r="AW317" s="312"/>
      <c r="AZ317">
        <v>0</v>
      </c>
      <c r="BA317">
        <v>0</v>
      </c>
    </row>
    <row r="318" spans="1:53" x14ac:dyDescent="0.25">
      <c r="A318">
        <v>106</v>
      </c>
      <c r="B318" t="s">
        <v>65</v>
      </c>
      <c r="C318" t="s">
        <v>664</v>
      </c>
      <c r="D318"/>
      <c r="E318">
        <v>2</v>
      </c>
      <c r="F318">
        <v>4</v>
      </c>
      <c r="G318">
        <v>1</v>
      </c>
      <c r="H318">
        <v>6</v>
      </c>
      <c r="I318">
        <v>2</v>
      </c>
      <c r="J318">
        <v>0</v>
      </c>
      <c r="K318">
        <v>0</v>
      </c>
      <c r="L318">
        <v>0</v>
      </c>
      <c r="M318"/>
      <c r="N318" s="42"/>
      <c r="O318" s="101">
        <f>IF(ISBLANK(C318),O317,IF(COUNTIF(C$2:C318,C318)&gt;1,O317,1+MAX(O317,0)))</f>
        <v>10</v>
      </c>
      <c r="P318" s="45">
        <f t="shared" si="88"/>
        <v>5</v>
      </c>
      <c r="Q318" s="33" t="str">
        <f t="shared" si="89"/>
        <v/>
      </c>
      <c r="R318" s="33">
        <f t="shared" si="90"/>
        <v>8</v>
      </c>
      <c r="S318" s="33" t="str">
        <f t="shared" si="91"/>
        <v>106_8</v>
      </c>
      <c r="T318" s="35" t="str">
        <f t="shared" si="92"/>
        <v>106AM</v>
      </c>
      <c r="U318" s="35" t="str">
        <f t="shared" si="93"/>
        <v>106AMNS</v>
      </c>
      <c r="V318" s="35" t="str">
        <f t="shared" si="109"/>
        <v>0J</v>
      </c>
      <c r="W318" s="35" t="str">
        <f t="shared" si="102"/>
        <v>106AM0J241</v>
      </c>
      <c r="X318" s="388">
        <f t="shared" si="103"/>
        <v>0</v>
      </c>
      <c r="Y318" s="388">
        <f t="shared" si="104"/>
        <v>0</v>
      </c>
      <c r="Z318" s="280" t="str">
        <f t="shared" si="94"/>
        <v/>
      </c>
      <c r="AA318" s="280" t="str">
        <f t="shared" si="95"/>
        <v/>
      </c>
      <c r="AB318" s="389" t="str">
        <f t="shared" si="105"/>
        <v/>
      </c>
      <c r="AC318" s="389" t="str">
        <f t="shared" si="106"/>
        <v/>
      </c>
      <c r="AD318" s="390" t="str">
        <f t="shared" si="96"/>
        <v/>
      </c>
      <c r="AE318" s="282">
        <f t="shared" si="97"/>
        <v>0</v>
      </c>
      <c r="AF318" s="359">
        <f t="shared" si="98"/>
        <v>0</v>
      </c>
      <c r="AG318" s="280">
        <f t="shared" si="99"/>
        <v>3</v>
      </c>
      <c r="AH318" s="280">
        <f t="shared" si="100"/>
        <v>1</v>
      </c>
      <c r="AI318" s="280">
        <f>IF(ISBLANK(T318),AI317,IF(COUNTIF(T$2:T318,T318)&gt;1,AI317,1+MAX(AI317,0)))</f>
        <v>8</v>
      </c>
      <c r="AL318" s="391" t="str">
        <f t="shared" si="107"/>
        <v/>
      </c>
      <c r="AM318" s="391" t="str">
        <f t="shared" si="108"/>
        <v/>
      </c>
      <c r="AO318" s="310" t="str">
        <f t="shared" si="101"/>
        <v/>
      </c>
      <c r="AP318" s="310">
        <f>SUM(AO$1:AO318)</f>
        <v>0</v>
      </c>
      <c r="AQ318" s="310">
        <f>SUM(AK$2:AK318)</f>
        <v>0</v>
      </c>
      <c r="AR318" s="310">
        <f>COUNTA(AJ$2:AJ318)</f>
        <v>0</v>
      </c>
      <c r="AS318" s="312"/>
      <c r="AT318" s="312"/>
      <c r="AU318" s="312"/>
      <c r="AV318" s="312"/>
      <c r="AW318" s="312"/>
      <c r="AZ318">
        <v>0</v>
      </c>
      <c r="BA318">
        <v>0</v>
      </c>
    </row>
    <row r="319" spans="1:53" x14ac:dyDescent="0.25">
      <c r="A319">
        <v>106</v>
      </c>
      <c r="B319" t="s">
        <v>65</v>
      </c>
      <c r="C319" t="s">
        <v>664</v>
      </c>
      <c r="D319"/>
      <c r="E319">
        <v>2</v>
      </c>
      <c r="F319">
        <v>4</v>
      </c>
      <c r="G319">
        <v>2</v>
      </c>
      <c r="H319">
        <v>9</v>
      </c>
      <c r="I319">
        <v>2</v>
      </c>
      <c r="J319">
        <v>5</v>
      </c>
      <c r="K319">
        <v>1</v>
      </c>
      <c r="L319">
        <v>1</v>
      </c>
      <c r="M319"/>
      <c r="N319" s="42"/>
      <c r="O319" s="101">
        <f>IF(ISBLANK(C319),O318,IF(COUNTIF(C$2:C319,C319)&gt;1,O318,1+MAX(O318,0)))</f>
        <v>10</v>
      </c>
      <c r="P319" s="45">
        <f t="shared" si="88"/>
        <v>5</v>
      </c>
      <c r="Q319" s="33" t="str">
        <f t="shared" si="89"/>
        <v/>
      </c>
      <c r="R319" s="33">
        <f t="shared" si="90"/>
        <v>8</v>
      </c>
      <c r="S319" s="33" t="str">
        <f t="shared" si="91"/>
        <v>106_8</v>
      </c>
      <c r="T319" s="35" t="str">
        <f t="shared" si="92"/>
        <v>106AM</v>
      </c>
      <c r="U319" s="35" t="str">
        <f t="shared" si="93"/>
        <v>106AMNS</v>
      </c>
      <c r="V319" s="35" t="str">
        <f t="shared" si="109"/>
        <v>0J</v>
      </c>
      <c r="W319" s="35" t="str">
        <f t="shared" si="102"/>
        <v>106AM0J242</v>
      </c>
      <c r="X319" s="388">
        <f t="shared" si="103"/>
        <v>1</v>
      </c>
      <c r="Y319" s="388">
        <f t="shared" si="104"/>
        <v>1</v>
      </c>
      <c r="Z319" s="280" t="str">
        <f t="shared" si="94"/>
        <v/>
      </c>
      <c r="AA319" s="280" t="str">
        <f t="shared" si="95"/>
        <v/>
      </c>
      <c r="AB319" s="389" t="str">
        <f t="shared" si="105"/>
        <v/>
      </c>
      <c r="AC319" s="389" t="str">
        <f t="shared" si="106"/>
        <v/>
      </c>
      <c r="AD319" s="390" t="str">
        <f t="shared" si="96"/>
        <v/>
      </c>
      <c r="AE319" s="282">
        <f t="shared" si="97"/>
        <v>0</v>
      </c>
      <c r="AF319" s="359">
        <f t="shared" si="98"/>
        <v>0</v>
      </c>
      <c r="AG319" s="280">
        <f t="shared" si="99"/>
        <v>3</v>
      </c>
      <c r="AH319" s="280">
        <f t="shared" si="100"/>
        <v>1</v>
      </c>
      <c r="AI319" s="280">
        <f>IF(ISBLANK(T319),AI318,IF(COUNTIF(T$2:T319,T319)&gt;1,AI318,1+MAX(AI318,0)))</f>
        <v>8</v>
      </c>
      <c r="AL319" s="391" t="str">
        <f t="shared" si="107"/>
        <v/>
      </c>
      <c r="AM319" s="391" t="str">
        <f t="shared" si="108"/>
        <v/>
      </c>
      <c r="AO319" s="310" t="str">
        <f t="shared" si="101"/>
        <v/>
      </c>
      <c r="AP319" s="310">
        <f>SUM(AO$1:AO319)</f>
        <v>0</v>
      </c>
      <c r="AQ319" s="310">
        <f>SUM(AK$2:AK319)</f>
        <v>0</v>
      </c>
      <c r="AR319" s="310">
        <f>COUNTA(AJ$2:AJ319)</f>
        <v>0</v>
      </c>
      <c r="AS319" s="312"/>
      <c r="AT319" s="312"/>
      <c r="AU319" s="312"/>
      <c r="AV319" s="312"/>
      <c r="AW319" s="312"/>
      <c r="AZ319">
        <v>1</v>
      </c>
      <c r="BA319">
        <v>1</v>
      </c>
    </row>
    <row r="320" spans="1:53" x14ac:dyDescent="0.25">
      <c r="A320">
        <v>106</v>
      </c>
      <c r="B320" t="s">
        <v>65</v>
      </c>
      <c r="C320" t="s">
        <v>664</v>
      </c>
      <c r="D320"/>
      <c r="E320">
        <v>2</v>
      </c>
      <c r="F320">
        <v>4</v>
      </c>
      <c r="G320">
        <v>3</v>
      </c>
      <c r="H320">
        <v>29</v>
      </c>
      <c r="I320">
        <v>9</v>
      </c>
      <c r="J320">
        <v>0</v>
      </c>
      <c r="K320">
        <v>0</v>
      </c>
      <c r="L320">
        <v>0</v>
      </c>
      <c r="M320"/>
      <c r="N320" s="42"/>
      <c r="O320" s="101">
        <f>IF(ISBLANK(C320),O319,IF(COUNTIF(C$2:C320,C320)&gt;1,O319,1+MAX(O319,0)))</f>
        <v>10</v>
      </c>
      <c r="P320" s="45">
        <f t="shared" si="88"/>
        <v>5</v>
      </c>
      <c r="Q320" s="33" t="str">
        <f t="shared" si="89"/>
        <v/>
      </c>
      <c r="R320" s="33">
        <f t="shared" si="90"/>
        <v>8</v>
      </c>
      <c r="S320" s="33" t="str">
        <f t="shared" si="91"/>
        <v>106_8</v>
      </c>
      <c r="T320" s="35" t="str">
        <f t="shared" si="92"/>
        <v>106AM</v>
      </c>
      <c r="U320" s="35" t="str">
        <f t="shared" si="93"/>
        <v>106AMEW</v>
      </c>
      <c r="V320" s="35" t="str">
        <f t="shared" si="109"/>
        <v>0J</v>
      </c>
      <c r="W320" s="35" t="str">
        <f t="shared" si="102"/>
        <v>106AM0J243</v>
      </c>
      <c r="X320" s="388">
        <f t="shared" si="103"/>
        <v>0</v>
      </c>
      <c r="Y320" s="388">
        <f t="shared" si="104"/>
        <v>0</v>
      </c>
      <c r="Z320" s="280" t="str">
        <f t="shared" si="94"/>
        <v/>
      </c>
      <c r="AA320" s="280" t="str">
        <f t="shared" si="95"/>
        <v/>
      </c>
      <c r="AB320" s="389" t="str">
        <f t="shared" si="105"/>
        <v/>
      </c>
      <c r="AC320" s="389" t="str">
        <f t="shared" si="106"/>
        <v/>
      </c>
      <c r="AD320" s="390" t="str">
        <f t="shared" si="96"/>
        <v/>
      </c>
      <c r="AE320" s="282">
        <f t="shared" si="97"/>
        <v>1</v>
      </c>
      <c r="AF320" s="359">
        <f t="shared" si="98"/>
        <v>0</v>
      </c>
      <c r="AG320" s="280">
        <f t="shared" si="99"/>
        <v>3</v>
      </c>
      <c r="AH320" s="280">
        <f t="shared" si="100"/>
        <v>1</v>
      </c>
      <c r="AI320" s="280">
        <f>IF(ISBLANK(T320),AI319,IF(COUNTIF(T$2:T320,T320)&gt;1,AI319,1+MAX(AI319,0)))</f>
        <v>8</v>
      </c>
      <c r="AL320" s="391" t="str">
        <f t="shared" si="107"/>
        <v/>
      </c>
      <c r="AM320" s="391" t="str">
        <f t="shared" si="108"/>
        <v/>
      </c>
      <c r="AO320" s="310" t="str">
        <f t="shared" si="101"/>
        <v/>
      </c>
      <c r="AP320" s="310">
        <f>SUM(AO$1:AO320)</f>
        <v>0</v>
      </c>
      <c r="AQ320" s="310">
        <f>SUM(AK$2:AK320)</f>
        <v>0</v>
      </c>
      <c r="AR320" s="310">
        <f>COUNTA(AJ$2:AJ320)</f>
        <v>0</v>
      </c>
      <c r="AS320" s="312"/>
      <c r="AT320" s="312"/>
      <c r="AU320" s="312"/>
      <c r="AV320" s="312"/>
      <c r="AW320" s="312"/>
      <c r="AZ320">
        <v>0</v>
      </c>
      <c r="BA320">
        <v>0</v>
      </c>
    </row>
    <row r="321" spans="1:53" x14ac:dyDescent="0.25">
      <c r="A321">
        <v>106</v>
      </c>
      <c r="B321" t="s">
        <v>65</v>
      </c>
      <c r="C321" t="s">
        <v>664</v>
      </c>
      <c r="D321"/>
      <c r="E321">
        <v>2</v>
      </c>
      <c r="F321">
        <v>4</v>
      </c>
      <c r="G321">
        <v>4</v>
      </c>
      <c r="H321">
        <v>2</v>
      </c>
      <c r="I321">
        <v>0</v>
      </c>
      <c r="J321">
        <v>1</v>
      </c>
      <c r="K321">
        <v>0</v>
      </c>
      <c r="L321">
        <v>0</v>
      </c>
      <c r="M321"/>
      <c r="N321" s="42"/>
      <c r="O321" s="101">
        <f>IF(ISBLANK(C321),O320,IF(COUNTIF(C$2:C321,C321)&gt;1,O320,1+MAX(O320,0)))</f>
        <v>10</v>
      </c>
      <c r="P321" s="45">
        <f t="shared" si="88"/>
        <v>5</v>
      </c>
      <c r="Q321" s="33" t="str">
        <f t="shared" si="89"/>
        <v/>
      </c>
      <c r="R321" s="33">
        <f t="shared" si="90"/>
        <v>8</v>
      </c>
      <c r="S321" s="33" t="str">
        <f t="shared" si="91"/>
        <v>106_8</v>
      </c>
      <c r="T321" s="35" t="str">
        <f t="shared" si="92"/>
        <v>106AM</v>
      </c>
      <c r="U321" s="35" t="str">
        <f t="shared" si="93"/>
        <v>106AMEW</v>
      </c>
      <c r="V321" s="35" t="str">
        <f t="shared" si="109"/>
        <v>0J</v>
      </c>
      <c r="W321" s="35" t="str">
        <f t="shared" si="102"/>
        <v>106AM0J244</v>
      </c>
      <c r="X321" s="388">
        <f t="shared" si="103"/>
        <v>0</v>
      </c>
      <c r="Y321" s="388">
        <f t="shared" si="104"/>
        <v>0</v>
      </c>
      <c r="Z321" s="280" t="str">
        <f t="shared" si="94"/>
        <v/>
      </c>
      <c r="AA321" s="280" t="str">
        <f t="shared" si="95"/>
        <v/>
      </c>
      <c r="AB321" s="389" t="str">
        <f t="shared" si="105"/>
        <v/>
      </c>
      <c r="AC321" s="389" t="str">
        <f t="shared" si="106"/>
        <v/>
      </c>
      <c r="AD321" s="390" t="str">
        <f t="shared" si="96"/>
        <v/>
      </c>
      <c r="AE321" s="282">
        <f t="shared" si="97"/>
        <v>0</v>
      </c>
      <c r="AF321" s="359">
        <f t="shared" si="98"/>
        <v>0</v>
      </c>
      <c r="AG321" s="280">
        <f t="shared" si="99"/>
        <v>3</v>
      </c>
      <c r="AH321" s="280">
        <f t="shared" si="100"/>
        <v>1</v>
      </c>
      <c r="AI321" s="280">
        <f>IF(ISBLANK(T321),AI320,IF(COUNTIF(T$2:T321,T321)&gt;1,AI320,1+MAX(AI320,0)))</f>
        <v>8</v>
      </c>
      <c r="AL321" s="391" t="str">
        <f t="shared" si="107"/>
        <v/>
      </c>
      <c r="AM321" s="391" t="str">
        <f t="shared" si="108"/>
        <v/>
      </c>
      <c r="AO321" s="310" t="str">
        <f t="shared" si="101"/>
        <v/>
      </c>
      <c r="AP321" s="310">
        <f>SUM(AO$1:AO321)</f>
        <v>0</v>
      </c>
      <c r="AQ321" s="310">
        <f>SUM(AK$2:AK321)</f>
        <v>0</v>
      </c>
      <c r="AR321" s="310">
        <f>COUNTA(AJ$2:AJ321)</f>
        <v>0</v>
      </c>
      <c r="AS321" s="312"/>
      <c r="AT321" s="312"/>
      <c r="AU321" s="312"/>
      <c r="AV321" s="312"/>
      <c r="AW321" s="312"/>
      <c r="AZ321">
        <v>0</v>
      </c>
      <c r="BA321">
        <v>0</v>
      </c>
    </row>
    <row r="322" spans="1:53" x14ac:dyDescent="0.25">
      <c r="A322">
        <v>106</v>
      </c>
      <c r="B322" t="s">
        <v>66</v>
      </c>
      <c r="C322" t="s">
        <v>626</v>
      </c>
      <c r="D322"/>
      <c r="E322">
        <v>1</v>
      </c>
      <c r="F322">
        <v>1</v>
      </c>
      <c r="G322">
        <v>1</v>
      </c>
      <c r="H322">
        <v>8</v>
      </c>
      <c r="I322">
        <v>3</v>
      </c>
      <c r="J322">
        <v>1</v>
      </c>
      <c r="K322">
        <v>2</v>
      </c>
      <c r="L322">
        <v>2</v>
      </c>
      <c r="M322" t="s">
        <v>876</v>
      </c>
      <c r="N322" s="42"/>
      <c r="O322" s="101">
        <f>IF(ISBLANK(C322),O321,IF(COUNTIF(C$2:C322,C322)&gt;1,O321,1+MAX(O321,0)))</f>
        <v>11</v>
      </c>
      <c r="P322" s="45">
        <f t="shared" ref="P322:P385" si="110">IF(A322=A321,P321,IF(ISNUMBER(P321),P321+1,1))</f>
        <v>5</v>
      </c>
      <c r="Q322" s="33" t="str">
        <f t="shared" ref="Q322:Q385" si="111">IF(OR(P322=P321,LEN(A322)&lt;1),"",P322)</f>
        <v/>
      </c>
      <c r="R322" s="33">
        <f t="shared" ref="R322:R385" si="112">IF(ISNUMBER(F322),F322+4*(E322-1)+8*IF(B322="PM",1,0),"")</f>
        <v>9</v>
      </c>
      <c r="S322" s="33" t="str">
        <f t="shared" ref="S322:S385" si="113">IF(ISNUMBER(R322),A322&amp;"_"&amp;R322,"")</f>
        <v>106_9</v>
      </c>
      <c r="T322" s="35" t="str">
        <f t="shared" ref="T322:T385" si="114">A322&amp;B322</f>
        <v>106PM</v>
      </c>
      <c r="U322" s="35" t="str">
        <f t="shared" ref="U322:U385" si="115">IF(OR(G322=1,G322=2),T322&amp;"NS",IF(OR(G322=3,G322=4),T322&amp;"EW",""))</f>
        <v>106PMNS</v>
      </c>
      <c r="V322" s="35" t="str">
        <f t="shared" si="109"/>
        <v>0K</v>
      </c>
      <c r="W322" s="35" t="str">
        <f t="shared" si="102"/>
        <v>106PM0K111</v>
      </c>
      <c r="X322" s="388">
        <f t="shared" si="103"/>
        <v>2</v>
      </c>
      <c r="Y322" s="388">
        <f t="shared" si="104"/>
        <v>2</v>
      </c>
      <c r="Z322" s="280" t="str">
        <f t="shared" ref="Z322:Z385" si="116">IF(I322&gt;$H322,1,"")</f>
        <v/>
      </c>
      <c r="AA322" s="280" t="str">
        <f t="shared" ref="AA322:AA385" si="117">IF(J322&gt;$H322,1,"")</f>
        <v/>
      </c>
      <c r="AB322" s="389" t="str">
        <f t="shared" si="105"/>
        <v/>
      </c>
      <c r="AC322" s="389" t="str">
        <f t="shared" si="106"/>
        <v/>
      </c>
      <c r="AD322" s="390" t="str">
        <f t="shared" ref="AD322:AD385" si="118">IF(ISERROR(MATCH(A322&amp;"_"&amp;G322,Sidewalk_ignore,0)),"",1)</f>
        <v/>
      </c>
      <c r="AE322" s="282">
        <f t="shared" ref="AE322:AE385" si="119">IF(AND(ISNUMBER($G322),$B322="AM"),INDEX(CordonIn,MATCH($A322,loc_ID,0),$G322),0)</f>
        <v>0</v>
      </c>
      <c r="AF322" s="359">
        <f t="shared" ref="AF322:AF385" si="120">IF(AND(ISNUMBER($G322),$B322="PM"),INDEX(CordonIn,MATCH($A322,loc_ID,0),VLOOKUP($G322,Reverse_dir,2,FALSE)),0)</f>
        <v>0</v>
      </c>
      <c r="AG322" s="280">
        <f t="shared" ref="AG322:AG385" si="121">IF(AND(ISNUMBER($G322),$B322="AM"),INDEX(Lane,MATCH($A322,loc_ID,0),$G322),0)</f>
        <v>0</v>
      </c>
      <c r="AH322" s="280">
        <f t="shared" ref="AH322:AH385" si="122">IF(AND(AG322&gt;0,ISNUMBER(AG322)),1,0)</f>
        <v>0</v>
      </c>
      <c r="AI322" s="280">
        <f>IF(ISBLANK(T322),AI321,IF(COUNTIF(T$2:T322,T322)&gt;1,AI321,1+MAX(AI321,0)))</f>
        <v>9</v>
      </c>
      <c r="AL322" s="391" t="str">
        <f t="shared" si="107"/>
        <v/>
      </c>
      <c r="AM322" s="391" t="str">
        <f t="shared" si="108"/>
        <v/>
      </c>
      <c r="AO322" s="310" t="str">
        <f t="shared" ref="AO322:AO385" si="123">IF(SUM(Z322:AC322)&gt;0,1,"")</f>
        <v/>
      </c>
      <c r="AP322" s="310">
        <f>SUM(AO$1:AO322)</f>
        <v>0</v>
      </c>
      <c r="AQ322" s="310">
        <f>SUM(AK$2:AK322)</f>
        <v>0</v>
      </c>
      <c r="AR322" s="310">
        <f>COUNTA(AJ$2:AJ322)</f>
        <v>0</v>
      </c>
      <c r="AS322" s="312"/>
      <c r="AT322" s="312"/>
      <c r="AU322" s="312"/>
      <c r="AV322" s="312"/>
      <c r="AW322" s="312"/>
      <c r="AZ322">
        <v>2</v>
      </c>
      <c r="BA322">
        <v>2</v>
      </c>
    </row>
    <row r="323" spans="1:53" x14ac:dyDescent="0.25">
      <c r="A323">
        <v>106</v>
      </c>
      <c r="B323" t="s">
        <v>66</v>
      </c>
      <c r="C323" t="s">
        <v>626</v>
      </c>
      <c r="D323"/>
      <c r="E323">
        <v>1</v>
      </c>
      <c r="F323">
        <v>1</v>
      </c>
      <c r="G323">
        <v>2</v>
      </c>
      <c r="H323">
        <v>7</v>
      </c>
      <c r="I323">
        <v>1</v>
      </c>
      <c r="J323">
        <v>2</v>
      </c>
      <c r="K323">
        <v>1</v>
      </c>
      <c r="L323">
        <v>1</v>
      </c>
      <c r="M323" t="s">
        <v>876</v>
      </c>
      <c r="N323" s="42"/>
      <c r="O323" s="101">
        <f>IF(ISBLANK(C323),O322,IF(COUNTIF(C$2:C323,C323)&gt;1,O322,1+MAX(O322,0)))</f>
        <v>11</v>
      </c>
      <c r="P323" s="45">
        <f t="shared" si="110"/>
        <v>5</v>
      </c>
      <c r="Q323" s="33" t="str">
        <f t="shared" si="111"/>
        <v/>
      </c>
      <c r="R323" s="33">
        <f t="shared" si="112"/>
        <v>9</v>
      </c>
      <c r="S323" s="33" t="str">
        <f t="shared" si="113"/>
        <v>106_9</v>
      </c>
      <c r="T323" s="35" t="str">
        <f t="shared" si="114"/>
        <v>106PM</v>
      </c>
      <c r="U323" s="35" t="str">
        <f t="shared" si="115"/>
        <v>106PMNS</v>
      </c>
      <c r="V323" s="35" t="str">
        <f t="shared" si="109"/>
        <v>0K</v>
      </c>
      <c r="W323" s="35" t="str">
        <f t="shared" ref="W323:W386" si="124">IF(ISBLANK(A323),"",A323&amp;B323&amp;V323&amp;E323&amp;F323&amp;G323)</f>
        <v>106PM0K112</v>
      </c>
      <c r="X323" s="388">
        <f t="shared" ref="X323:X386" si="125">IF($AD323=1,0,K323)</f>
        <v>1</v>
      </c>
      <c r="Y323" s="388">
        <f t="shared" ref="Y323:Y386" si="126">IF($AD323=1,0,L323)</f>
        <v>1</v>
      </c>
      <c r="Z323" s="280" t="str">
        <f t="shared" si="116"/>
        <v/>
      </c>
      <c r="AA323" s="280" t="str">
        <f t="shared" si="117"/>
        <v/>
      </c>
      <c r="AB323" s="389" t="str">
        <f t="shared" ref="AB323:AB386" si="127">IF(OR(K323&gt;$H323,AND($AD323=1,K323&gt;0)),1,"")</f>
        <v/>
      </c>
      <c r="AC323" s="389" t="str">
        <f t="shared" ref="AC323:AC386" si="128">IF(OR(L323&gt;$H323,AND($AD323=1,L323&gt;0)),1,"")</f>
        <v/>
      </c>
      <c r="AD323" s="390" t="str">
        <f t="shared" si="118"/>
        <v/>
      </c>
      <c r="AE323" s="282">
        <f t="shared" si="119"/>
        <v>0</v>
      </c>
      <c r="AF323" s="359">
        <f t="shared" si="120"/>
        <v>0</v>
      </c>
      <c r="AG323" s="280">
        <f t="shared" si="121"/>
        <v>0</v>
      </c>
      <c r="AH323" s="280">
        <f t="shared" si="122"/>
        <v>0</v>
      </c>
      <c r="AI323" s="280">
        <f>IF(ISBLANK(T323),AI322,IF(COUNTIF(T$2:T323,T323)&gt;1,AI322,1+MAX(AI322,0)))</f>
        <v>9</v>
      </c>
      <c r="AL323" s="391" t="str">
        <f t="shared" ref="AL323:AL386" si="129">IF(OR(AB323=1,AC323=1),IF(LEN(AJ323)=0,"",AJ323&amp;"; ")&amp;"Ignore sidewalk",IF(LEN(AJ323)=0,"",AJ323))</f>
        <v/>
      </c>
      <c r="AM323" s="391" t="str">
        <f t="shared" ref="AM323:AM386" si="130">IF(OR(AB323=1,AC323=1),1,IF(LEN(AK323)=0,"",AK323))</f>
        <v/>
      </c>
      <c r="AO323" s="310" t="str">
        <f t="shared" si="123"/>
        <v/>
      </c>
      <c r="AP323" s="310">
        <f>SUM(AO$1:AO323)</f>
        <v>0</v>
      </c>
      <c r="AQ323" s="310">
        <f>SUM(AK$2:AK323)</f>
        <v>0</v>
      </c>
      <c r="AR323" s="310">
        <f>COUNTA(AJ$2:AJ323)</f>
        <v>0</v>
      </c>
      <c r="AS323" s="312"/>
      <c r="AT323" s="312"/>
      <c r="AU323" s="312"/>
      <c r="AV323" s="312"/>
      <c r="AW323" s="312"/>
      <c r="AZ323">
        <v>1</v>
      </c>
      <c r="BA323">
        <v>1</v>
      </c>
    </row>
    <row r="324" spans="1:53" x14ac:dyDescent="0.25">
      <c r="A324">
        <v>106</v>
      </c>
      <c r="B324" t="s">
        <v>66</v>
      </c>
      <c r="C324" t="s">
        <v>626</v>
      </c>
      <c r="D324"/>
      <c r="E324">
        <v>1</v>
      </c>
      <c r="F324">
        <v>1</v>
      </c>
      <c r="G324">
        <v>3</v>
      </c>
      <c r="H324">
        <v>5</v>
      </c>
      <c r="I324">
        <v>1</v>
      </c>
      <c r="J324">
        <v>0</v>
      </c>
      <c r="K324">
        <v>0</v>
      </c>
      <c r="L324">
        <v>0</v>
      </c>
      <c r="M324" t="s">
        <v>876</v>
      </c>
      <c r="N324" s="42"/>
      <c r="O324" s="101">
        <f>IF(ISBLANK(C324),O323,IF(COUNTIF(C$2:C324,C324)&gt;1,O323,1+MAX(O323,0)))</f>
        <v>11</v>
      </c>
      <c r="P324" s="45">
        <f t="shared" si="110"/>
        <v>5</v>
      </c>
      <c r="Q324" s="33" t="str">
        <f t="shared" si="111"/>
        <v/>
      </c>
      <c r="R324" s="33">
        <f t="shared" si="112"/>
        <v>9</v>
      </c>
      <c r="S324" s="33" t="str">
        <f t="shared" si="113"/>
        <v>106_9</v>
      </c>
      <c r="T324" s="35" t="str">
        <f t="shared" si="114"/>
        <v>106PM</v>
      </c>
      <c r="U324" s="35" t="str">
        <f t="shared" si="115"/>
        <v>106PMEW</v>
      </c>
      <c r="V324" s="35" t="str">
        <f t="shared" ref="V324:V387" si="131">TEXT((O324-MOD(O324,26))/26,"0")&amp;CHAR(65+MOD(O324-1,26))</f>
        <v>0K</v>
      </c>
      <c r="W324" s="35" t="str">
        <f t="shared" si="124"/>
        <v>106PM0K113</v>
      </c>
      <c r="X324" s="388">
        <f t="shared" si="125"/>
        <v>0</v>
      </c>
      <c r="Y324" s="388">
        <f t="shared" si="126"/>
        <v>0</v>
      </c>
      <c r="Z324" s="280" t="str">
        <f t="shared" si="116"/>
        <v/>
      </c>
      <c r="AA324" s="280" t="str">
        <f t="shared" si="117"/>
        <v/>
      </c>
      <c r="AB324" s="389" t="str">
        <f t="shared" si="127"/>
        <v/>
      </c>
      <c r="AC324" s="389" t="str">
        <f t="shared" si="128"/>
        <v/>
      </c>
      <c r="AD324" s="390" t="str">
        <f t="shared" si="118"/>
        <v/>
      </c>
      <c r="AE324" s="282">
        <f t="shared" si="119"/>
        <v>0</v>
      </c>
      <c r="AF324" s="359">
        <f t="shared" si="120"/>
        <v>0</v>
      </c>
      <c r="AG324" s="280">
        <f t="shared" si="121"/>
        <v>0</v>
      </c>
      <c r="AH324" s="280">
        <f t="shared" si="122"/>
        <v>0</v>
      </c>
      <c r="AI324" s="280">
        <f>IF(ISBLANK(T324),AI323,IF(COUNTIF(T$2:T324,T324)&gt;1,AI323,1+MAX(AI323,0)))</f>
        <v>9</v>
      </c>
      <c r="AL324" s="391" t="str">
        <f t="shared" si="129"/>
        <v/>
      </c>
      <c r="AM324" s="391" t="str">
        <f t="shared" si="130"/>
        <v/>
      </c>
      <c r="AO324" s="310" t="str">
        <f t="shared" si="123"/>
        <v/>
      </c>
      <c r="AP324" s="310">
        <f>SUM(AO$1:AO324)</f>
        <v>0</v>
      </c>
      <c r="AQ324" s="310">
        <f>SUM(AK$2:AK324)</f>
        <v>0</v>
      </c>
      <c r="AR324" s="310">
        <f>COUNTA(AJ$2:AJ324)</f>
        <v>0</v>
      </c>
      <c r="AS324" s="312"/>
      <c r="AT324" s="312"/>
      <c r="AU324" s="312"/>
      <c r="AV324" s="312"/>
      <c r="AW324" s="312"/>
      <c r="AZ324">
        <v>0</v>
      </c>
      <c r="BA324">
        <v>0</v>
      </c>
    </row>
    <row r="325" spans="1:53" x14ac:dyDescent="0.25">
      <c r="A325">
        <v>106</v>
      </c>
      <c r="B325" t="s">
        <v>66</v>
      </c>
      <c r="C325" t="s">
        <v>626</v>
      </c>
      <c r="D325"/>
      <c r="E325">
        <v>1</v>
      </c>
      <c r="F325">
        <v>1</v>
      </c>
      <c r="G325">
        <v>4</v>
      </c>
      <c r="H325">
        <v>2</v>
      </c>
      <c r="I325">
        <v>0</v>
      </c>
      <c r="J325">
        <v>0</v>
      </c>
      <c r="K325">
        <v>0</v>
      </c>
      <c r="L325">
        <v>0</v>
      </c>
      <c r="M325" t="s">
        <v>876</v>
      </c>
      <c r="N325" s="42"/>
      <c r="O325" s="101">
        <f>IF(ISBLANK(C325),O324,IF(COUNTIF(C$2:C325,C325)&gt;1,O324,1+MAX(O324,0)))</f>
        <v>11</v>
      </c>
      <c r="P325" s="45">
        <f t="shared" si="110"/>
        <v>5</v>
      </c>
      <c r="Q325" s="33" t="str">
        <f t="shared" si="111"/>
        <v/>
      </c>
      <c r="R325" s="33">
        <f t="shared" si="112"/>
        <v>9</v>
      </c>
      <c r="S325" s="33" t="str">
        <f t="shared" si="113"/>
        <v>106_9</v>
      </c>
      <c r="T325" s="35" t="str">
        <f t="shared" si="114"/>
        <v>106PM</v>
      </c>
      <c r="U325" s="35" t="str">
        <f t="shared" si="115"/>
        <v>106PMEW</v>
      </c>
      <c r="V325" s="35" t="str">
        <f t="shared" si="131"/>
        <v>0K</v>
      </c>
      <c r="W325" s="35" t="str">
        <f t="shared" si="124"/>
        <v>106PM0K114</v>
      </c>
      <c r="X325" s="388">
        <f t="shared" si="125"/>
        <v>0</v>
      </c>
      <c r="Y325" s="388">
        <f t="shared" si="126"/>
        <v>0</v>
      </c>
      <c r="Z325" s="280" t="str">
        <f t="shared" si="116"/>
        <v/>
      </c>
      <c r="AA325" s="280" t="str">
        <f t="shared" si="117"/>
        <v/>
      </c>
      <c r="AB325" s="389" t="str">
        <f t="shared" si="127"/>
        <v/>
      </c>
      <c r="AC325" s="389" t="str">
        <f t="shared" si="128"/>
        <v/>
      </c>
      <c r="AD325" s="390" t="str">
        <f t="shared" si="118"/>
        <v/>
      </c>
      <c r="AE325" s="282">
        <f t="shared" si="119"/>
        <v>0</v>
      </c>
      <c r="AF325" s="359">
        <f t="shared" si="120"/>
        <v>1</v>
      </c>
      <c r="AG325" s="280">
        <f t="shared" si="121"/>
        <v>0</v>
      </c>
      <c r="AH325" s="280">
        <f t="shared" si="122"/>
        <v>0</v>
      </c>
      <c r="AI325" s="280">
        <f>IF(ISBLANK(T325),AI324,IF(COUNTIF(T$2:T325,T325)&gt;1,AI324,1+MAX(AI324,0)))</f>
        <v>9</v>
      </c>
      <c r="AL325" s="391" t="str">
        <f t="shared" si="129"/>
        <v/>
      </c>
      <c r="AM325" s="391" t="str">
        <f t="shared" si="130"/>
        <v/>
      </c>
      <c r="AO325" s="310" t="str">
        <f t="shared" si="123"/>
        <v/>
      </c>
      <c r="AP325" s="310">
        <f>SUM(AO$1:AO325)</f>
        <v>0</v>
      </c>
      <c r="AQ325" s="310">
        <f>SUM(AK$2:AK325)</f>
        <v>0</v>
      </c>
      <c r="AR325" s="310">
        <f>COUNTA(AJ$2:AJ325)</f>
        <v>0</v>
      </c>
      <c r="AS325" s="312"/>
      <c r="AT325" s="312"/>
      <c r="AU325" s="312"/>
      <c r="AV325" s="312"/>
      <c r="AW325" s="312"/>
      <c r="AZ325">
        <v>0</v>
      </c>
      <c r="BA325">
        <v>0</v>
      </c>
    </row>
    <row r="326" spans="1:53" x14ac:dyDescent="0.25">
      <c r="A326">
        <v>106</v>
      </c>
      <c r="B326" t="s">
        <v>66</v>
      </c>
      <c r="C326" t="s">
        <v>626</v>
      </c>
      <c r="D326"/>
      <c r="E326">
        <v>1</v>
      </c>
      <c r="F326">
        <v>2</v>
      </c>
      <c r="G326">
        <v>1</v>
      </c>
      <c r="H326">
        <v>12</v>
      </c>
      <c r="I326">
        <v>1</v>
      </c>
      <c r="J326">
        <v>0</v>
      </c>
      <c r="K326">
        <v>1</v>
      </c>
      <c r="L326">
        <v>2</v>
      </c>
      <c r="M326" t="s">
        <v>876</v>
      </c>
      <c r="N326" s="42"/>
      <c r="O326" s="101">
        <f>IF(ISBLANK(C326),O325,IF(COUNTIF(C$2:C326,C326)&gt;1,O325,1+MAX(O325,0)))</f>
        <v>11</v>
      </c>
      <c r="P326" s="45">
        <f t="shared" si="110"/>
        <v>5</v>
      </c>
      <c r="Q326" s="33" t="str">
        <f t="shared" si="111"/>
        <v/>
      </c>
      <c r="R326" s="33">
        <f t="shared" si="112"/>
        <v>10</v>
      </c>
      <c r="S326" s="33" t="str">
        <f t="shared" si="113"/>
        <v>106_10</v>
      </c>
      <c r="T326" s="35" t="str">
        <f t="shared" si="114"/>
        <v>106PM</v>
      </c>
      <c r="U326" s="35" t="str">
        <f t="shared" si="115"/>
        <v>106PMNS</v>
      </c>
      <c r="V326" s="35" t="str">
        <f t="shared" si="131"/>
        <v>0K</v>
      </c>
      <c r="W326" s="35" t="str">
        <f t="shared" si="124"/>
        <v>106PM0K121</v>
      </c>
      <c r="X326" s="388">
        <f t="shared" si="125"/>
        <v>1</v>
      </c>
      <c r="Y326" s="388">
        <f t="shared" si="126"/>
        <v>2</v>
      </c>
      <c r="Z326" s="280" t="str">
        <f t="shared" si="116"/>
        <v/>
      </c>
      <c r="AA326" s="280" t="str">
        <f t="shared" si="117"/>
        <v/>
      </c>
      <c r="AB326" s="389" t="str">
        <f t="shared" si="127"/>
        <v/>
      </c>
      <c r="AC326" s="389" t="str">
        <f t="shared" si="128"/>
        <v/>
      </c>
      <c r="AD326" s="390" t="str">
        <f t="shared" si="118"/>
        <v/>
      </c>
      <c r="AE326" s="282">
        <f t="shared" si="119"/>
        <v>0</v>
      </c>
      <c r="AF326" s="359">
        <f t="shared" si="120"/>
        <v>0</v>
      </c>
      <c r="AG326" s="280">
        <f t="shared" si="121"/>
        <v>0</v>
      </c>
      <c r="AH326" s="280">
        <f t="shared" si="122"/>
        <v>0</v>
      </c>
      <c r="AI326" s="280">
        <f>IF(ISBLANK(T326),AI325,IF(COUNTIF(T$2:T326,T326)&gt;1,AI325,1+MAX(AI325,0)))</f>
        <v>9</v>
      </c>
      <c r="AL326" s="391" t="str">
        <f t="shared" si="129"/>
        <v/>
      </c>
      <c r="AM326" s="391" t="str">
        <f t="shared" si="130"/>
        <v/>
      </c>
      <c r="AO326" s="310" t="str">
        <f t="shared" si="123"/>
        <v/>
      </c>
      <c r="AP326" s="310">
        <f>SUM(AO$1:AO326)</f>
        <v>0</v>
      </c>
      <c r="AQ326" s="310">
        <f>SUM(AK$2:AK326)</f>
        <v>0</v>
      </c>
      <c r="AR326" s="310">
        <f>COUNTA(AJ$2:AJ326)</f>
        <v>0</v>
      </c>
      <c r="AS326" s="312"/>
      <c r="AT326" s="312"/>
      <c r="AU326" s="312"/>
      <c r="AV326" s="312"/>
      <c r="AW326" s="312"/>
      <c r="AZ326">
        <v>1</v>
      </c>
      <c r="BA326">
        <v>2</v>
      </c>
    </row>
    <row r="327" spans="1:53" x14ac:dyDescent="0.25">
      <c r="A327">
        <v>106</v>
      </c>
      <c r="B327" t="s">
        <v>66</v>
      </c>
      <c r="C327" t="s">
        <v>626</v>
      </c>
      <c r="D327"/>
      <c r="E327">
        <v>1</v>
      </c>
      <c r="F327">
        <v>2</v>
      </c>
      <c r="G327">
        <v>2</v>
      </c>
      <c r="H327">
        <v>11</v>
      </c>
      <c r="I327">
        <v>1</v>
      </c>
      <c r="J327">
        <v>1</v>
      </c>
      <c r="K327">
        <v>2</v>
      </c>
      <c r="L327">
        <v>2</v>
      </c>
      <c r="M327" t="s">
        <v>876</v>
      </c>
      <c r="N327" s="42"/>
      <c r="O327" s="101">
        <f>IF(ISBLANK(C327),O326,IF(COUNTIF(C$2:C327,C327)&gt;1,O326,1+MAX(O326,0)))</f>
        <v>11</v>
      </c>
      <c r="P327" s="45">
        <f t="shared" si="110"/>
        <v>5</v>
      </c>
      <c r="Q327" s="33" t="str">
        <f t="shared" si="111"/>
        <v/>
      </c>
      <c r="R327" s="33">
        <f t="shared" si="112"/>
        <v>10</v>
      </c>
      <c r="S327" s="33" t="str">
        <f t="shared" si="113"/>
        <v>106_10</v>
      </c>
      <c r="T327" s="35" t="str">
        <f t="shared" si="114"/>
        <v>106PM</v>
      </c>
      <c r="U327" s="35" t="str">
        <f t="shared" si="115"/>
        <v>106PMNS</v>
      </c>
      <c r="V327" s="35" t="str">
        <f t="shared" si="131"/>
        <v>0K</v>
      </c>
      <c r="W327" s="35" t="str">
        <f t="shared" si="124"/>
        <v>106PM0K122</v>
      </c>
      <c r="X327" s="388">
        <f t="shared" si="125"/>
        <v>2</v>
      </c>
      <c r="Y327" s="388">
        <f t="shared" si="126"/>
        <v>2</v>
      </c>
      <c r="Z327" s="280" t="str">
        <f t="shared" si="116"/>
        <v/>
      </c>
      <c r="AA327" s="280" t="str">
        <f t="shared" si="117"/>
        <v/>
      </c>
      <c r="AB327" s="389" t="str">
        <f t="shared" si="127"/>
        <v/>
      </c>
      <c r="AC327" s="389" t="str">
        <f t="shared" si="128"/>
        <v/>
      </c>
      <c r="AD327" s="390" t="str">
        <f t="shared" si="118"/>
        <v/>
      </c>
      <c r="AE327" s="282">
        <f t="shared" si="119"/>
        <v>0</v>
      </c>
      <c r="AF327" s="359">
        <f t="shared" si="120"/>
        <v>0</v>
      </c>
      <c r="AG327" s="280">
        <f t="shared" si="121"/>
        <v>0</v>
      </c>
      <c r="AH327" s="280">
        <f t="shared" si="122"/>
        <v>0</v>
      </c>
      <c r="AI327" s="280">
        <f>IF(ISBLANK(T327),AI326,IF(COUNTIF(T$2:T327,T327)&gt;1,AI326,1+MAX(AI326,0)))</f>
        <v>9</v>
      </c>
      <c r="AL327" s="391" t="str">
        <f t="shared" si="129"/>
        <v/>
      </c>
      <c r="AM327" s="391" t="str">
        <f t="shared" si="130"/>
        <v/>
      </c>
      <c r="AO327" s="310" t="str">
        <f t="shared" si="123"/>
        <v/>
      </c>
      <c r="AP327" s="310">
        <f>SUM(AO$1:AO327)</f>
        <v>0</v>
      </c>
      <c r="AQ327" s="310">
        <f>SUM(AK$2:AK327)</f>
        <v>0</v>
      </c>
      <c r="AR327" s="310">
        <f>COUNTA(AJ$2:AJ327)</f>
        <v>0</v>
      </c>
      <c r="AS327" s="312"/>
      <c r="AT327" s="312"/>
      <c r="AU327" s="312"/>
      <c r="AV327" s="312"/>
      <c r="AW327" s="312"/>
      <c r="AZ327">
        <v>2</v>
      </c>
      <c r="BA327">
        <v>2</v>
      </c>
    </row>
    <row r="328" spans="1:53" x14ac:dyDescent="0.25">
      <c r="A328">
        <v>106</v>
      </c>
      <c r="B328" t="s">
        <v>66</v>
      </c>
      <c r="C328" t="s">
        <v>626</v>
      </c>
      <c r="D328"/>
      <c r="E328">
        <v>1</v>
      </c>
      <c r="F328">
        <v>2</v>
      </c>
      <c r="G328">
        <v>3</v>
      </c>
      <c r="H328">
        <v>13</v>
      </c>
      <c r="I328">
        <v>4</v>
      </c>
      <c r="J328">
        <v>2</v>
      </c>
      <c r="K328">
        <v>1</v>
      </c>
      <c r="L328">
        <v>2</v>
      </c>
      <c r="M328" t="s">
        <v>876</v>
      </c>
      <c r="N328" s="42"/>
      <c r="O328" s="101">
        <f>IF(ISBLANK(C328),O327,IF(COUNTIF(C$2:C328,C328)&gt;1,O327,1+MAX(O327,0)))</f>
        <v>11</v>
      </c>
      <c r="P328" s="45">
        <f t="shared" si="110"/>
        <v>5</v>
      </c>
      <c r="Q328" s="33" t="str">
        <f t="shared" si="111"/>
        <v/>
      </c>
      <c r="R328" s="33">
        <f t="shared" si="112"/>
        <v>10</v>
      </c>
      <c r="S328" s="33" t="str">
        <f t="shared" si="113"/>
        <v>106_10</v>
      </c>
      <c r="T328" s="35" t="str">
        <f t="shared" si="114"/>
        <v>106PM</v>
      </c>
      <c r="U328" s="35" t="str">
        <f t="shared" si="115"/>
        <v>106PMEW</v>
      </c>
      <c r="V328" s="35" t="str">
        <f t="shared" si="131"/>
        <v>0K</v>
      </c>
      <c r="W328" s="35" t="str">
        <f t="shared" si="124"/>
        <v>106PM0K123</v>
      </c>
      <c r="X328" s="388">
        <f t="shared" si="125"/>
        <v>1</v>
      </c>
      <c r="Y328" s="388">
        <f t="shared" si="126"/>
        <v>2</v>
      </c>
      <c r="Z328" s="280" t="str">
        <f t="shared" si="116"/>
        <v/>
      </c>
      <c r="AA328" s="280" t="str">
        <f t="shared" si="117"/>
        <v/>
      </c>
      <c r="AB328" s="389" t="str">
        <f t="shared" si="127"/>
        <v/>
      </c>
      <c r="AC328" s="389" t="str">
        <f t="shared" si="128"/>
        <v/>
      </c>
      <c r="AD328" s="390" t="str">
        <f t="shared" si="118"/>
        <v/>
      </c>
      <c r="AE328" s="282">
        <f t="shared" si="119"/>
        <v>0</v>
      </c>
      <c r="AF328" s="359">
        <f t="shared" si="120"/>
        <v>0</v>
      </c>
      <c r="AG328" s="280">
        <f t="shared" si="121"/>
        <v>0</v>
      </c>
      <c r="AH328" s="280">
        <f t="shared" si="122"/>
        <v>0</v>
      </c>
      <c r="AI328" s="280">
        <f>IF(ISBLANK(T328),AI327,IF(COUNTIF(T$2:T328,T328)&gt;1,AI327,1+MAX(AI327,0)))</f>
        <v>9</v>
      </c>
      <c r="AL328" s="391" t="str">
        <f t="shared" si="129"/>
        <v/>
      </c>
      <c r="AM328" s="391" t="str">
        <f t="shared" si="130"/>
        <v/>
      </c>
      <c r="AO328" s="310" t="str">
        <f t="shared" si="123"/>
        <v/>
      </c>
      <c r="AP328" s="310">
        <f>SUM(AO$1:AO328)</f>
        <v>0</v>
      </c>
      <c r="AQ328" s="310">
        <f>SUM(AK$2:AK328)</f>
        <v>0</v>
      </c>
      <c r="AR328" s="310">
        <f>COUNTA(AJ$2:AJ328)</f>
        <v>0</v>
      </c>
      <c r="AS328" s="312"/>
      <c r="AT328" s="312"/>
      <c r="AU328" s="312"/>
      <c r="AV328" s="312"/>
      <c r="AW328" s="312"/>
      <c r="AZ328">
        <v>1</v>
      </c>
      <c r="BA328">
        <v>2</v>
      </c>
    </row>
    <row r="329" spans="1:53" x14ac:dyDescent="0.25">
      <c r="A329">
        <v>106</v>
      </c>
      <c r="B329" t="s">
        <v>66</v>
      </c>
      <c r="C329" t="s">
        <v>626</v>
      </c>
      <c r="D329"/>
      <c r="E329">
        <v>1</v>
      </c>
      <c r="F329">
        <v>2</v>
      </c>
      <c r="G329">
        <v>4</v>
      </c>
      <c r="H329">
        <v>10</v>
      </c>
      <c r="I329">
        <v>3</v>
      </c>
      <c r="J329">
        <v>0</v>
      </c>
      <c r="K329">
        <v>2</v>
      </c>
      <c r="L329">
        <v>5</v>
      </c>
      <c r="M329" t="s">
        <v>876</v>
      </c>
      <c r="N329" s="42"/>
      <c r="O329" s="101">
        <f>IF(ISBLANK(C329),O328,IF(COUNTIF(C$2:C329,C329)&gt;1,O328,1+MAX(O328,0)))</f>
        <v>11</v>
      </c>
      <c r="P329" s="45">
        <f t="shared" si="110"/>
        <v>5</v>
      </c>
      <c r="Q329" s="33" t="str">
        <f t="shared" si="111"/>
        <v/>
      </c>
      <c r="R329" s="33">
        <f t="shared" si="112"/>
        <v>10</v>
      </c>
      <c r="S329" s="33" t="str">
        <f t="shared" si="113"/>
        <v>106_10</v>
      </c>
      <c r="T329" s="35" t="str">
        <f t="shared" si="114"/>
        <v>106PM</v>
      </c>
      <c r="U329" s="35" t="str">
        <f t="shared" si="115"/>
        <v>106PMEW</v>
      </c>
      <c r="V329" s="35" t="str">
        <f t="shared" si="131"/>
        <v>0K</v>
      </c>
      <c r="W329" s="35" t="str">
        <f t="shared" si="124"/>
        <v>106PM0K124</v>
      </c>
      <c r="X329" s="388">
        <f t="shared" si="125"/>
        <v>2</v>
      </c>
      <c r="Y329" s="388">
        <f t="shared" si="126"/>
        <v>5</v>
      </c>
      <c r="Z329" s="280" t="str">
        <f t="shared" si="116"/>
        <v/>
      </c>
      <c r="AA329" s="280" t="str">
        <f t="shared" si="117"/>
        <v/>
      </c>
      <c r="AB329" s="389" t="str">
        <f t="shared" si="127"/>
        <v/>
      </c>
      <c r="AC329" s="389" t="str">
        <f t="shared" si="128"/>
        <v/>
      </c>
      <c r="AD329" s="390" t="str">
        <f t="shared" si="118"/>
        <v/>
      </c>
      <c r="AE329" s="282">
        <f t="shared" si="119"/>
        <v>0</v>
      </c>
      <c r="AF329" s="359">
        <f t="shared" si="120"/>
        <v>1</v>
      </c>
      <c r="AG329" s="280">
        <f t="shared" si="121"/>
        <v>0</v>
      </c>
      <c r="AH329" s="280">
        <f t="shared" si="122"/>
        <v>0</v>
      </c>
      <c r="AI329" s="280">
        <f>IF(ISBLANK(T329),AI328,IF(COUNTIF(T$2:T329,T329)&gt;1,AI328,1+MAX(AI328,0)))</f>
        <v>9</v>
      </c>
      <c r="AL329" s="391" t="str">
        <f t="shared" si="129"/>
        <v/>
      </c>
      <c r="AM329" s="391" t="str">
        <f t="shared" si="130"/>
        <v/>
      </c>
      <c r="AO329" s="310" t="str">
        <f t="shared" si="123"/>
        <v/>
      </c>
      <c r="AP329" s="310">
        <f>SUM(AO$1:AO329)</f>
        <v>0</v>
      </c>
      <c r="AQ329" s="310">
        <f>SUM(AK$2:AK329)</f>
        <v>0</v>
      </c>
      <c r="AR329" s="310">
        <f>COUNTA(AJ$2:AJ329)</f>
        <v>0</v>
      </c>
      <c r="AS329" s="312"/>
      <c r="AT329" s="312"/>
      <c r="AU329" s="312"/>
      <c r="AV329" s="312"/>
      <c r="AW329" s="312"/>
      <c r="AZ329">
        <v>2</v>
      </c>
      <c r="BA329">
        <v>5</v>
      </c>
    </row>
    <row r="330" spans="1:53" x14ac:dyDescent="0.25">
      <c r="A330">
        <v>106</v>
      </c>
      <c r="B330" t="s">
        <v>66</v>
      </c>
      <c r="C330" t="s">
        <v>626</v>
      </c>
      <c r="D330"/>
      <c r="E330">
        <v>1</v>
      </c>
      <c r="F330">
        <v>3</v>
      </c>
      <c r="G330">
        <v>1</v>
      </c>
      <c r="H330">
        <v>10</v>
      </c>
      <c r="I330">
        <v>1</v>
      </c>
      <c r="J330">
        <v>0</v>
      </c>
      <c r="K330">
        <v>1</v>
      </c>
      <c r="L330">
        <v>1</v>
      </c>
      <c r="M330" t="s">
        <v>876</v>
      </c>
      <c r="N330" s="42"/>
      <c r="O330" s="101">
        <f>IF(ISBLANK(C330),O329,IF(COUNTIF(C$2:C330,C330)&gt;1,O329,1+MAX(O329,0)))</f>
        <v>11</v>
      </c>
      <c r="P330" s="45">
        <f t="shared" si="110"/>
        <v>5</v>
      </c>
      <c r="Q330" s="33" t="str">
        <f t="shared" si="111"/>
        <v/>
      </c>
      <c r="R330" s="33">
        <f t="shared" si="112"/>
        <v>11</v>
      </c>
      <c r="S330" s="33" t="str">
        <f t="shared" si="113"/>
        <v>106_11</v>
      </c>
      <c r="T330" s="35" t="str">
        <f t="shared" si="114"/>
        <v>106PM</v>
      </c>
      <c r="U330" s="35" t="str">
        <f t="shared" si="115"/>
        <v>106PMNS</v>
      </c>
      <c r="V330" s="35" t="str">
        <f t="shared" si="131"/>
        <v>0K</v>
      </c>
      <c r="W330" s="35" t="str">
        <f t="shared" si="124"/>
        <v>106PM0K131</v>
      </c>
      <c r="X330" s="388">
        <f t="shared" si="125"/>
        <v>1</v>
      </c>
      <c r="Y330" s="388">
        <f t="shared" si="126"/>
        <v>1</v>
      </c>
      <c r="Z330" s="280" t="str">
        <f t="shared" si="116"/>
        <v/>
      </c>
      <c r="AA330" s="280" t="str">
        <f t="shared" si="117"/>
        <v/>
      </c>
      <c r="AB330" s="389" t="str">
        <f t="shared" si="127"/>
        <v/>
      </c>
      <c r="AC330" s="389" t="str">
        <f t="shared" si="128"/>
        <v/>
      </c>
      <c r="AD330" s="390" t="str">
        <f t="shared" si="118"/>
        <v/>
      </c>
      <c r="AE330" s="282">
        <f t="shared" si="119"/>
        <v>0</v>
      </c>
      <c r="AF330" s="359">
        <f t="shared" si="120"/>
        <v>0</v>
      </c>
      <c r="AG330" s="280">
        <f t="shared" si="121"/>
        <v>0</v>
      </c>
      <c r="AH330" s="280">
        <f t="shared" si="122"/>
        <v>0</v>
      </c>
      <c r="AI330" s="280">
        <f>IF(ISBLANK(T330),AI329,IF(COUNTIF(T$2:T330,T330)&gt;1,AI329,1+MAX(AI329,0)))</f>
        <v>9</v>
      </c>
      <c r="AL330" s="391" t="str">
        <f t="shared" si="129"/>
        <v/>
      </c>
      <c r="AM330" s="391" t="str">
        <f t="shared" si="130"/>
        <v/>
      </c>
      <c r="AO330" s="310" t="str">
        <f t="shared" si="123"/>
        <v/>
      </c>
      <c r="AP330" s="310">
        <f>SUM(AO$1:AO330)</f>
        <v>0</v>
      </c>
      <c r="AQ330" s="310">
        <f>SUM(AK$2:AK330)</f>
        <v>0</v>
      </c>
      <c r="AR330" s="310">
        <f>COUNTA(AJ$2:AJ330)</f>
        <v>0</v>
      </c>
      <c r="AS330" s="312"/>
      <c r="AT330" s="312"/>
      <c r="AU330" s="312"/>
      <c r="AV330" s="312"/>
      <c r="AW330" s="312"/>
      <c r="AZ330">
        <v>1</v>
      </c>
      <c r="BA330">
        <v>1</v>
      </c>
    </row>
    <row r="331" spans="1:53" x14ac:dyDescent="0.25">
      <c r="A331">
        <v>106</v>
      </c>
      <c r="B331" t="s">
        <v>66</v>
      </c>
      <c r="C331" t="s">
        <v>626</v>
      </c>
      <c r="D331"/>
      <c r="E331">
        <v>1</v>
      </c>
      <c r="F331">
        <v>3</v>
      </c>
      <c r="G331">
        <v>2</v>
      </c>
      <c r="H331">
        <v>6</v>
      </c>
      <c r="I331">
        <v>3</v>
      </c>
      <c r="J331">
        <v>2</v>
      </c>
      <c r="K331">
        <v>2</v>
      </c>
      <c r="L331">
        <v>2</v>
      </c>
      <c r="M331" t="s">
        <v>876</v>
      </c>
      <c r="N331" s="42"/>
      <c r="O331" s="101">
        <f>IF(ISBLANK(C331),O330,IF(COUNTIF(C$2:C331,C331)&gt;1,O330,1+MAX(O330,0)))</f>
        <v>11</v>
      </c>
      <c r="P331" s="45">
        <f t="shared" si="110"/>
        <v>5</v>
      </c>
      <c r="Q331" s="33" t="str">
        <f t="shared" si="111"/>
        <v/>
      </c>
      <c r="R331" s="33">
        <f t="shared" si="112"/>
        <v>11</v>
      </c>
      <c r="S331" s="33" t="str">
        <f t="shared" si="113"/>
        <v>106_11</v>
      </c>
      <c r="T331" s="35" t="str">
        <f t="shared" si="114"/>
        <v>106PM</v>
      </c>
      <c r="U331" s="35" t="str">
        <f t="shared" si="115"/>
        <v>106PMNS</v>
      </c>
      <c r="V331" s="35" t="str">
        <f t="shared" si="131"/>
        <v>0K</v>
      </c>
      <c r="W331" s="35" t="str">
        <f t="shared" si="124"/>
        <v>106PM0K132</v>
      </c>
      <c r="X331" s="388">
        <f t="shared" si="125"/>
        <v>2</v>
      </c>
      <c r="Y331" s="388">
        <f t="shared" si="126"/>
        <v>2</v>
      </c>
      <c r="Z331" s="280" t="str">
        <f t="shared" si="116"/>
        <v/>
      </c>
      <c r="AA331" s="280" t="str">
        <f t="shared" si="117"/>
        <v/>
      </c>
      <c r="AB331" s="389" t="str">
        <f t="shared" si="127"/>
        <v/>
      </c>
      <c r="AC331" s="389" t="str">
        <f t="shared" si="128"/>
        <v/>
      </c>
      <c r="AD331" s="390" t="str">
        <f t="shared" si="118"/>
        <v/>
      </c>
      <c r="AE331" s="282">
        <f t="shared" si="119"/>
        <v>0</v>
      </c>
      <c r="AF331" s="359">
        <f t="shared" si="120"/>
        <v>0</v>
      </c>
      <c r="AG331" s="280">
        <f t="shared" si="121"/>
        <v>0</v>
      </c>
      <c r="AH331" s="280">
        <f t="shared" si="122"/>
        <v>0</v>
      </c>
      <c r="AI331" s="280">
        <f>IF(ISBLANK(T331),AI330,IF(COUNTIF(T$2:T331,T331)&gt;1,AI330,1+MAX(AI330,0)))</f>
        <v>9</v>
      </c>
      <c r="AL331" s="391" t="str">
        <f t="shared" si="129"/>
        <v/>
      </c>
      <c r="AM331" s="391" t="str">
        <f t="shared" si="130"/>
        <v/>
      </c>
      <c r="AO331" s="310" t="str">
        <f t="shared" si="123"/>
        <v/>
      </c>
      <c r="AP331" s="310">
        <f>SUM(AO$1:AO331)</f>
        <v>0</v>
      </c>
      <c r="AQ331" s="310">
        <f>SUM(AK$2:AK331)</f>
        <v>0</v>
      </c>
      <c r="AR331" s="310">
        <f>COUNTA(AJ$2:AJ331)</f>
        <v>0</v>
      </c>
      <c r="AS331" s="312"/>
      <c r="AT331" s="312"/>
      <c r="AU331" s="312"/>
      <c r="AV331" s="312"/>
      <c r="AW331" s="312"/>
      <c r="AZ331">
        <v>2</v>
      </c>
      <c r="BA331">
        <v>2</v>
      </c>
    </row>
    <row r="332" spans="1:53" x14ac:dyDescent="0.25">
      <c r="A332">
        <v>106</v>
      </c>
      <c r="B332" t="s">
        <v>66</v>
      </c>
      <c r="C332" t="s">
        <v>626</v>
      </c>
      <c r="D332"/>
      <c r="E332">
        <v>1</v>
      </c>
      <c r="F332">
        <v>3</v>
      </c>
      <c r="G332">
        <v>3</v>
      </c>
      <c r="H332">
        <v>12</v>
      </c>
      <c r="I332">
        <v>4</v>
      </c>
      <c r="J332">
        <v>10</v>
      </c>
      <c r="K332">
        <v>0</v>
      </c>
      <c r="L332">
        <v>0</v>
      </c>
      <c r="M332" t="s">
        <v>876</v>
      </c>
      <c r="N332" s="42"/>
      <c r="O332" s="101">
        <f>IF(ISBLANK(C332),O331,IF(COUNTIF(C$2:C332,C332)&gt;1,O331,1+MAX(O331,0)))</f>
        <v>11</v>
      </c>
      <c r="P332" s="45">
        <f t="shared" si="110"/>
        <v>5</v>
      </c>
      <c r="Q332" s="33" t="str">
        <f t="shared" si="111"/>
        <v/>
      </c>
      <c r="R332" s="33">
        <f t="shared" si="112"/>
        <v>11</v>
      </c>
      <c r="S332" s="33" t="str">
        <f t="shared" si="113"/>
        <v>106_11</v>
      </c>
      <c r="T332" s="35" t="str">
        <f t="shared" si="114"/>
        <v>106PM</v>
      </c>
      <c r="U332" s="35" t="str">
        <f t="shared" si="115"/>
        <v>106PMEW</v>
      </c>
      <c r="V332" s="35" t="str">
        <f t="shared" si="131"/>
        <v>0K</v>
      </c>
      <c r="W332" s="35" t="str">
        <f t="shared" si="124"/>
        <v>106PM0K133</v>
      </c>
      <c r="X332" s="388">
        <f t="shared" si="125"/>
        <v>0</v>
      </c>
      <c r="Y332" s="388">
        <f t="shared" si="126"/>
        <v>0</v>
      </c>
      <c r="Z332" s="280" t="str">
        <f t="shared" si="116"/>
        <v/>
      </c>
      <c r="AA332" s="280" t="str">
        <f t="shared" si="117"/>
        <v/>
      </c>
      <c r="AB332" s="389" t="str">
        <f t="shared" si="127"/>
        <v/>
      </c>
      <c r="AC332" s="389" t="str">
        <f t="shared" si="128"/>
        <v/>
      </c>
      <c r="AD332" s="390" t="str">
        <f t="shared" si="118"/>
        <v/>
      </c>
      <c r="AE332" s="282">
        <f t="shared" si="119"/>
        <v>0</v>
      </c>
      <c r="AF332" s="359">
        <f t="shared" si="120"/>
        <v>0</v>
      </c>
      <c r="AG332" s="280">
        <f t="shared" si="121"/>
        <v>0</v>
      </c>
      <c r="AH332" s="280">
        <f t="shared" si="122"/>
        <v>0</v>
      </c>
      <c r="AI332" s="280">
        <f>IF(ISBLANK(T332),AI331,IF(COUNTIF(T$2:T332,T332)&gt;1,AI331,1+MAX(AI331,0)))</f>
        <v>9</v>
      </c>
      <c r="AL332" s="391" t="str">
        <f t="shared" si="129"/>
        <v/>
      </c>
      <c r="AM332" s="391" t="str">
        <f t="shared" si="130"/>
        <v/>
      </c>
      <c r="AO332" s="310" t="str">
        <f t="shared" si="123"/>
        <v/>
      </c>
      <c r="AP332" s="310">
        <f>SUM(AO$1:AO332)</f>
        <v>0</v>
      </c>
      <c r="AQ332" s="310">
        <f>SUM(AK$2:AK332)</f>
        <v>0</v>
      </c>
      <c r="AR332" s="310">
        <f>COUNTA(AJ$2:AJ332)</f>
        <v>0</v>
      </c>
      <c r="AS332" s="312"/>
      <c r="AT332" s="312"/>
      <c r="AU332" s="312"/>
      <c r="AV332" s="312"/>
      <c r="AW332" s="312"/>
      <c r="AZ332">
        <v>0</v>
      </c>
      <c r="BA332">
        <v>0</v>
      </c>
    </row>
    <row r="333" spans="1:53" x14ac:dyDescent="0.25">
      <c r="A333">
        <v>106</v>
      </c>
      <c r="B333" t="s">
        <v>66</v>
      </c>
      <c r="C333" t="s">
        <v>626</v>
      </c>
      <c r="D333"/>
      <c r="E333">
        <v>1</v>
      </c>
      <c r="F333">
        <v>3</v>
      </c>
      <c r="G333">
        <v>4</v>
      </c>
      <c r="H333">
        <v>9</v>
      </c>
      <c r="I333">
        <v>3</v>
      </c>
      <c r="J333">
        <v>2</v>
      </c>
      <c r="K333">
        <v>0</v>
      </c>
      <c r="L333">
        <v>0</v>
      </c>
      <c r="M333" t="s">
        <v>876</v>
      </c>
      <c r="N333" s="42"/>
      <c r="O333" s="101">
        <f>IF(ISBLANK(C333),O332,IF(COUNTIF(C$2:C333,C333)&gt;1,O332,1+MAX(O332,0)))</f>
        <v>11</v>
      </c>
      <c r="P333" s="45">
        <f t="shared" si="110"/>
        <v>5</v>
      </c>
      <c r="Q333" s="33" t="str">
        <f t="shared" si="111"/>
        <v/>
      </c>
      <c r="R333" s="33">
        <f t="shared" si="112"/>
        <v>11</v>
      </c>
      <c r="S333" s="33" t="str">
        <f t="shared" si="113"/>
        <v>106_11</v>
      </c>
      <c r="T333" s="35" t="str">
        <f t="shared" si="114"/>
        <v>106PM</v>
      </c>
      <c r="U333" s="35" t="str">
        <f t="shared" si="115"/>
        <v>106PMEW</v>
      </c>
      <c r="V333" s="35" t="str">
        <f t="shared" si="131"/>
        <v>0K</v>
      </c>
      <c r="W333" s="35" t="str">
        <f t="shared" si="124"/>
        <v>106PM0K134</v>
      </c>
      <c r="X333" s="388">
        <f t="shared" si="125"/>
        <v>0</v>
      </c>
      <c r="Y333" s="388">
        <f t="shared" si="126"/>
        <v>0</v>
      </c>
      <c r="Z333" s="280" t="str">
        <f t="shared" si="116"/>
        <v/>
      </c>
      <c r="AA333" s="280" t="str">
        <f t="shared" si="117"/>
        <v/>
      </c>
      <c r="AB333" s="389" t="str">
        <f t="shared" si="127"/>
        <v/>
      </c>
      <c r="AC333" s="389" t="str">
        <f t="shared" si="128"/>
        <v/>
      </c>
      <c r="AD333" s="390" t="str">
        <f t="shared" si="118"/>
        <v/>
      </c>
      <c r="AE333" s="282">
        <f t="shared" si="119"/>
        <v>0</v>
      </c>
      <c r="AF333" s="359">
        <f t="shared" si="120"/>
        <v>1</v>
      </c>
      <c r="AG333" s="280">
        <f t="shared" si="121"/>
        <v>0</v>
      </c>
      <c r="AH333" s="280">
        <f t="shared" si="122"/>
        <v>0</v>
      </c>
      <c r="AI333" s="280">
        <f>IF(ISBLANK(T333),AI332,IF(COUNTIF(T$2:T333,T333)&gt;1,AI332,1+MAX(AI332,0)))</f>
        <v>9</v>
      </c>
      <c r="AL333" s="391" t="str">
        <f t="shared" si="129"/>
        <v/>
      </c>
      <c r="AM333" s="391" t="str">
        <f t="shared" si="130"/>
        <v/>
      </c>
      <c r="AO333" s="310" t="str">
        <f t="shared" si="123"/>
        <v/>
      </c>
      <c r="AP333" s="310">
        <f>SUM(AO$1:AO333)</f>
        <v>0</v>
      </c>
      <c r="AQ333" s="310">
        <f>SUM(AK$2:AK333)</f>
        <v>0</v>
      </c>
      <c r="AR333" s="310">
        <f>COUNTA(AJ$2:AJ333)</f>
        <v>0</v>
      </c>
      <c r="AS333" s="312"/>
      <c r="AT333" s="312"/>
      <c r="AU333" s="312"/>
      <c r="AV333" s="312"/>
      <c r="AW333" s="312"/>
      <c r="AZ333">
        <v>0</v>
      </c>
      <c r="BA333">
        <v>0</v>
      </c>
    </row>
    <row r="334" spans="1:53" x14ac:dyDescent="0.25">
      <c r="A334">
        <v>106</v>
      </c>
      <c r="B334" t="s">
        <v>66</v>
      </c>
      <c r="C334" t="s">
        <v>626</v>
      </c>
      <c r="D334"/>
      <c r="E334">
        <v>1</v>
      </c>
      <c r="F334">
        <v>4</v>
      </c>
      <c r="G334">
        <v>1</v>
      </c>
      <c r="H334">
        <v>5</v>
      </c>
      <c r="I334">
        <v>0</v>
      </c>
      <c r="J334">
        <v>0</v>
      </c>
      <c r="K334">
        <v>2</v>
      </c>
      <c r="L334">
        <v>2</v>
      </c>
      <c r="M334" t="s">
        <v>876</v>
      </c>
      <c r="N334" s="42"/>
      <c r="O334" s="101">
        <f>IF(ISBLANK(C334),O333,IF(COUNTIF(C$2:C334,C334)&gt;1,O333,1+MAX(O333,0)))</f>
        <v>11</v>
      </c>
      <c r="P334" s="45">
        <f t="shared" si="110"/>
        <v>5</v>
      </c>
      <c r="Q334" s="33" t="str">
        <f t="shared" si="111"/>
        <v/>
      </c>
      <c r="R334" s="33">
        <f t="shared" si="112"/>
        <v>12</v>
      </c>
      <c r="S334" s="33" t="str">
        <f t="shared" si="113"/>
        <v>106_12</v>
      </c>
      <c r="T334" s="35" t="str">
        <f t="shared" si="114"/>
        <v>106PM</v>
      </c>
      <c r="U334" s="35" t="str">
        <f t="shared" si="115"/>
        <v>106PMNS</v>
      </c>
      <c r="V334" s="35" t="str">
        <f t="shared" si="131"/>
        <v>0K</v>
      </c>
      <c r="W334" s="35" t="str">
        <f t="shared" si="124"/>
        <v>106PM0K141</v>
      </c>
      <c r="X334" s="388">
        <f t="shared" si="125"/>
        <v>2</v>
      </c>
      <c r="Y334" s="388">
        <f t="shared" si="126"/>
        <v>2</v>
      </c>
      <c r="Z334" s="280" t="str">
        <f t="shared" si="116"/>
        <v/>
      </c>
      <c r="AA334" s="280" t="str">
        <f t="shared" si="117"/>
        <v/>
      </c>
      <c r="AB334" s="389" t="str">
        <f t="shared" si="127"/>
        <v/>
      </c>
      <c r="AC334" s="389" t="str">
        <f t="shared" si="128"/>
        <v/>
      </c>
      <c r="AD334" s="390" t="str">
        <f t="shared" si="118"/>
        <v/>
      </c>
      <c r="AE334" s="282">
        <f t="shared" si="119"/>
        <v>0</v>
      </c>
      <c r="AF334" s="359">
        <f t="shared" si="120"/>
        <v>0</v>
      </c>
      <c r="AG334" s="280">
        <f t="shared" si="121"/>
        <v>0</v>
      </c>
      <c r="AH334" s="280">
        <f t="shared" si="122"/>
        <v>0</v>
      </c>
      <c r="AI334" s="280">
        <f>IF(ISBLANK(T334),AI333,IF(COUNTIF(T$2:T334,T334)&gt;1,AI333,1+MAX(AI333,0)))</f>
        <v>9</v>
      </c>
      <c r="AL334" s="391" t="str">
        <f t="shared" si="129"/>
        <v/>
      </c>
      <c r="AM334" s="391" t="str">
        <f t="shared" si="130"/>
        <v/>
      </c>
      <c r="AO334" s="310" t="str">
        <f t="shared" si="123"/>
        <v/>
      </c>
      <c r="AP334" s="310">
        <f>SUM(AO$1:AO334)</f>
        <v>0</v>
      </c>
      <c r="AQ334" s="310">
        <f>SUM(AK$2:AK334)</f>
        <v>0</v>
      </c>
      <c r="AR334" s="310">
        <f>COUNTA(AJ$2:AJ334)</f>
        <v>0</v>
      </c>
      <c r="AS334" s="312"/>
      <c r="AT334" s="312"/>
      <c r="AU334" s="312"/>
      <c r="AV334" s="312"/>
      <c r="AW334" s="312"/>
      <c r="AZ334">
        <v>2</v>
      </c>
      <c r="BA334">
        <v>2</v>
      </c>
    </row>
    <row r="335" spans="1:53" x14ac:dyDescent="0.25">
      <c r="A335">
        <v>106</v>
      </c>
      <c r="B335" t="s">
        <v>66</v>
      </c>
      <c r="C335" t="s">
        <v>626</v>
      </c>
      <c r="D335"/>
      <c r="E335">
        <v>1</v>
      </c>
      <c r="F335">
        <v>4</v>
      </c>
      <c r="G335">
        <v>2</v>
      </c>
      <c r="H335">
        <v>9</v>
      </c>
      <c r="I335">
        <v>2</v>
      </c>
      <c r="J335">
        <v>3</v>
      </c>
      <c r="K335">
        <v>2</v>
      </c>
      <c r="L335">
        <v>2</v>
      </c>
      <c r="M335" t="s">
        <v>876</v>
      </c>
      <c r="N335" s="42"/>
      <c r="O335" s="101">
        <f>IF(ISBLANK(C335),O334,IF(COUNTIF(C$2:C335,C335)&gt;1,O334,1+MAX(O334,0)))</f>
        <v>11</v>
      </c>
      <c r="P335" s="45">
        <f t="shared" si="110"/>
        <v>5</v>
      </c>
      <c r="Q335" s="33" t="str">
        <f t="shared" si="111"/>
        <v/>
      </c>
      <c r="R335" s="33">
        <f t="shared" si="112"/>
        <v>12</v>
      </c>
      <c r="S335" s="33" t="str">
        <f t="shared" si="113"/>
        <v>106_12</v>
      </c>
      <c r="T335" s="35" t="str">
        <f t="shared" si="114"/>
        <v>106PM</v>
      </c>
      <c r="U335" s="35" t="str">
        <f t="shared" si="115"/>
        <v>106PMNS</v>
      </c>
      <c r="V335" s="35" t="str">
        <f t="shared" si="131"/>
        <v>0K</v>
      </c>
      <c r="W335" s="35" t="str">
        <f t="shared" si="124"/>
        <v>106PM0K142</v>
      </c>
      <c r="X335" s="388">
        <f t="shared" si="125"/>
        <v>2</v>
      </c>
      <c r="Y335" s="388">
        <f t="shared" si="126"/>
        <v>2</v>
      </c>
      <c r="Z335" s="280" t="str">
        <f t="shared" si="116"/>
        <v/>
      </c>
      <c r="AA335" s="280" t="str">
        <f t="shared" si="117"/>
        <v/>
      </c>
      <c r="AB335" s="389" t="str">
        <f t="shared" si="127"/>
        <v/>
      </c>
      <c r="AC335" s="389" t="str">
        <f t="shared" si="128"/>
        <v/>
      </c>
      <c r="AD335" s="390" t="str">
        <f t="shared" si="118"/>
        <v/>
      </c>
      <c r="AE335" s="282">
        <f t="shared" si="119"/>
        <v>0</v>
      </c>
      <c r="AF335" s="359">
        <f t="shared" si="120"/>
        <v>0</v>
      </c>
      <c r="AG335" s="280">
        <f t="shared" si="121"/>
        <v>0</v>
      </c>
      <c r="AH335" s="280">
        <f t="shared" si="122"/>
        <v>0</v>
      </c>
      <c r="AI335" s="280">
        <f>IF(ISBLANK(T335),AI334,IF(COUNTIF(T$2:T335,T335)&gt;1,AI334,1+MAX(AI334,0)))</f>
        <v>9</v>
      </c>
      <c r="AL335" s="391" t="str">
        <f t="shared" si="129"/>
        <v/>
      </c>
      <c r="AM335" s="391" t="str">
        <f t="shared" si="130"/>
        <v/>
      </c>
      <c r="AO335" s="310" t="str">
        <f t="shared" si="123"/>
        <v/>
      </c>
      <c r="AP335" s="310">
        <f>SUM(AO$1:AO335)</f>
        <v>0</v>
      </c>
      <c r="AQ335" s="310">
        <f>SUM(AK$2:AK335)</f>
        <v>0</v>
      </c>
      <c r="AR335" s="310">
        <f>COUNTA(AJ$2:AJ335)</f>
        <v>0</v>
      </c>
      <c r="AS335" s="312"/>
      <c r="AT335" s="312"/>
      <c r="AU335" s="312"/>
      <c r="AV335" s="312"/>
      <c r="AW335" s="312"/>
      <c r="AZ335">
        <v>2</v>
      </c>
      <c r="BA335">
        <v>2</v>
      </c>
    </row>
    <row r="336" spans="1:53" x14ac:dyDescent="0.25">
      <c r="A336">
        <v>106</v>
      </c>
      <c r="B336" t="s">
        <v>66</v>
      </c>
      <c r="C336" t="s">
        <v>626</v>
      </c>
      <c r="D336"/>
      <c r="E336">
        <v>1</v>
      </c>
      <c r="F336">
        <v>4</v>
      </c>
      <c r="G336">
        <v>3</v>
      </c>
      <c r="H336">
        <v>6</v>
      </c>
      <c r="I336">
        <v>1</v>
      </c>
      <c r="J336">
        <v>0</v>
      </c>
      <c r="K336">
        <v>0</v>
      </c>
      <c r="L336">
        <v>0</v>
      </c>
      <c r="M336" t="s">
        <v>876</v>
      </c>
      <c r="N336" s="42"/>
      <c r="O336" s="101">
        <f>IF(ISBLANK(C336),O335,IF(COUNTIF(C$2:C336,C336)&gt;1,O335,1+MAX(O335,0)))</f>
        <v>11</v>
      </c>
      <c r="P336" s="45">
        <f t="shared" si="110"/>
        <v>5</v>
      </c>
      <c r="Q336" s="33" t="str">
        <f t="shared" si="111"/>
        <v/>
      </c>
      <c r="R336" s="33">
        <f t="shared" si="112"/>
        <v>12</v>
      </c>
      <c r="S336" s="33" t="str">
        <f t="shared" si="113"/>
        <v>106_12</v>
      </c>
      <c r="T336" s="35" t="str">
        <f t="shared" si="114"/>
        <v>106PM</v>
      </c>
      <c r="U336" s="35" t="str">
        <f t="shared" si="115"/>
        <v>106PMEW</v>
      </c>
      <c r="V336" s="35" t="str">
        <f t="shared" si="131"/>
        <v>0K</v>
      </c>
      <c r="W336" s="35" t="str">
        <f t="shared" si="124"/>
        <v>106PM0K143</v>
      </c>
      <c r="X336" s="388">
        <f t="shared" si="125"/>
        <v>0</v>
      </c>
      <c r="Y336" s="388">
        <f t="shared" si="126"/>
        <v>0</v>
      </c>
      <c r="Z336" s="280" t="str">
        <f t="shared" si="116"/>
        <v/>
      </c>
      <c r="AA336" s="280" t="str">
        <f t="shared" si="117"/>
        <v/>
      </c>
      <c r="AB336" s="389" t="str">
        <f t="shared" si="127"/>
        <v/>
      </c>
      <c r="AC336" s="389" t="str">
        <f t="shared" si="128"/>
        <v/>
      </c>
      <c r="AD336" s="390" t="str">
        <f t="shared" si="118"/>
        <v/>
      </c>
      <c r="AE336" s="282">
        <f t="shared" si="119"/>
        <v>0</v>
      </c>
      <c r="AF336" s="359">
        <f t="shared" si="120"/>
        <v>0</v>
      </c>
      <c r="AG336" s="280">
        <f t="shared" si="121"/>
        <v>0</v>
      </c>
      <c r="AH336" s="280">
        <f t="shared" si="122"/>
        <v>0</v>
      </c>
      <c r="AI336" s="280">
        <f>IF(ISBLANK(T336),AI335,IF(COUNTIF(T$2:T336,T336)&gt;1,AI335,1+MAX(AI335,0)))</f>
        <v>9</v>
      </c>
      <c r="AL336" s="391" t="str">
        <f t="shared" si="129"/>
        <v/>
      </c>
      <c r="AM336" s="391" t="str">
        <f t="shared" si="130"/>
        <v/>
      </c>
      <c r="AO336" s="310" t="str">
        <f t="shared" si="123"/>
        <v/>
      </c>
      <c r="AP336" s="310">
        <f>SUM(AO$1:AO336)</f>
        <v>0</v>
      </c>
      <c r="AQ336" s="310">
        <f>SUM(AK$2:AK336)</f>
        <v>0</v>
      </c>
      <c r="AR336" s="310">
        <f>COUNTA(AJ$2:AJ336)</f>
        <v>0</v>
      </c>
      <c r="AS336" s="312"/>
      <c r="AT336" s="312"/>
      <c r="AU336" s="312"/>
      <c r="AV336" s="312"/>
      <c r="AW336" s="312"/>
      <c r="AZ336">
        <v>0</v>
      </c>
      <c r="BA336">
        <v>0</v>
      </c>
    </row>
    <row r="337" spans="1:53" x14ac:dyDescent="0.25">
      <c r="A337">
        <v>106</v>
      </c>
      <c r="B337" t="s">
        <v>66</v>
      </c>
      <c r="C337" t="s">
        <v>626</v>
      </c>
      <c r="D337"/>
      <c r="E337">
        <v>1</v>
      </c>
      <c r="F337">
        <v>4</v>
      </c>
      <c r="G337">
        <v>4</v>
      </c>
      <c r="H337">
        <v>7</v>
      </c>
      <c r="I337">
        <v>2</v>
      </c>
      <c r="J337">
        <v>0</v>
      </c>
      <c r="K337">
        <v>0</v>
      </c>
      <c r="L337">
        <v>0</v>
      </c>
      <c r="M337" t="s">
        <v>876</v>
      </c>
      <c r="N337" s="42"/>
      <c r="O337" s="101">
        <f>IF(ISBLANK(C337),O336,IF(COUNTIF(C$2:C337,C337)&gt;1,O336,1+MAX(O336,0)))</f>
        <v>11</v>
      </c>
      <c r="P337" s="45">
        <f t="shared" si="110"/>
        <v>5</v>
      </c>
      <c r="Q337" s="33" t="str">
        <f t="shared" si="111"/>
        <v/>
      </c>
      <c r="R337" s="33">
        <f t="shared" si="112"/>
        <v>12</v>
      </c>
      <c r="S337" s="33" t="str">
        <f t="shared" si="113"/>
        <v>106_12</v>
      </c>
      <c r="T337" s="35" t="str">
        <f t="shared" si="114"/>
        <v>106PM</v>
      </c>
      <c r="U337" s="35" t="str">
        <f t="shared" si="115"/>
        <v>106PMEW</v>
      </c>
      <c r="V337" s="35" t="str">
        <f t="shared" si="131"/>
        <v>0K</v>
      </c>
      <c r="W337" s="35" t="str">
        <f t="shared" si="124"/>
        <v>106PM0K144</v>
      </c>
      <c r="X337" s="388">
        <f t="shared" si="125"/>
        <v>0</v>
      </c>
      <c r="Y337" s="388">
        <f t="shared" si="126"/>
        <v>0</v>
      </c>
      <c r="Z337" s="280" t="str">
        <f t="shared" si="116"/>
        <v/>
      </c>
      <c r="AA337" s="280" t="str">
        <f t="shared" si="117"/>
        <v/>
      </c>
      <c r="AB337" s="389" t="str">
        <f t="shared" si="127"/>
        <v/>
      </c>
      <c r="AC337" s="389" t="str">
        <f t="shared" si="128"/>
        <v/>
      </c>
      <c r="AD337" s="390" t="str">
        <f t="shared" si="118"/>
        <v/>
      </c>
      <c r="AE337" s="282">
        <f t="shared" si="119"/>
        <v>0</v>
      </c>
      <c r="AF337" s="359">
        <f t="shared" si="120"/>
        <v>1</v>
      </c>
      <c r="AG337" s="280">
        <f t="shared" si="121"/>
        <v>0</v>
      </c>
      <c r="AH337" s="280">
        <f t="shared" si="122"/>
        <v>0</v>
      </c>
      <c r="AI337" s="280">
        <f>IF(ISBLANK(T337),AI336,IF(COUNTIF(T$2:T337,T337)&gt;1,AI336,1+MAX(AI336,0)))</f>
        <v>9</v>
      </c>
      <c r="AL337" s="391" t="str">
        <f t="shared" si="129"/>
        <v/>
      </c>
      <c r="AM337" s="391" t="str">
        <f t="shared" si="130"/>
        <v/>
      </c>
      <c r="AO337" s="310" t="str">
        <f t="shared" si="123"/>
        <v/>
      </c>
      <c r="AP337" s="310">
        <f>SUM(AO$1:AO337)</f>
        <v>0</v>
      </c>
      <c r="AQ337" s="310">
        <f>SUM(AK$2:AK337)</f>
        <v>0</v>
      </c>
      <c r="AR337" s="310">
        <f>COUNTA(AJ$2:AJ337)</f>
        <v>0</v>
      </c>
      <c r="AS337" s="312"/>
      <c r="AT337" s="312"/>
      <c r="AU337" s="312"/>
      <c r="AV337" s="312"/>
      <c r="AW337" s="312"/>
      <c r="AZ337">
        <v>0</v>
      </c>
      <c r="BA337">
        <v>0</v>
      </c>
    </row>
    <row r="338" spans="1:53" x14ac:dyDescent="0.25">
      <c r="A338">
        <v>106</v>
      </c>
      <c r="B338" t="s">
        <v>66</v>
      </c>
      <c r="C338" t="s">
        <v>626</v>
      </c>
      <c r="D338"/>
      <c r="E338">
        <v>2</v>
      </c>
      <c r="F338">
        <v>1</v>
      </c>
      <c r="G338">
        <v>1</v>
      </c>
      <c r="H338">
        <v>8</v>
      </c>
      <c r="I338">
        <v>3</v>
      </c>
      <c r="J338">
        <v>4</v>
      </c>
      <c r="K338">
        <v>2</v>
      </c>
      <c r="L338">
        <v>2</v>
      </c>
      <c r="M338" t="s">
        <v>877</v>
      </c>
      <c r="N338" s="42"/>
      <c r="O338" s="101">
        <f>IF(ISBLANK(C338),O337,IF(COUNTIF(C$2:C338,C338)&gt;1,O337,1+MAX(O337,0)))</f>
        <v>11</v>
      </c>
      <c r="P338" s="45">
        <f t="shared" si="110"/>
        <v>5</v>
      </c>
      <c r="Q338" s="33" t="str">
        <f t="shared" si="111"/>
        <v/>
      </c>
      <c r="R338" s="33">
        <f t="shared" si="112"/>
        <v>13</v>
      </c>
      <c r="S338" s="33" t="str">
        <f t="shared" si="113"/>
        <v>106_13</v>
      </c>
      <c r="T338" s="35" t="str">
        <f t="shared" si="114"/>
        <v>106PM</v>
      </c>
      <c r="U338" s="35" t="str">
        <f t="shared" si="115"/>
        <v>106PMNS</v>
      </c>
      <c r="V338" s="35" t="str">
        <f t="shared" si="131"/>
        <v>0K</v>
      </c>
      <c r="W338" s="35" t="str">
        <f t="shared" si="124"/>
        <v>106PM0K211</v>
      </c>
      <c r="X338" s="388">
        <f t="shared" si="125"/>
        <v>2</v>
      </c>
      <c r="Y338" s="388">
        <f t="shared" si="126"/>
        <v>2</v>
      </c>
      <c r="Z338" s="280" t="str">
        <f t="shared" si="116"/>
        <v/>
      </c>
      <c r="AA338" s="280" t="str">
        <f t="shared" si="117"/>
        <v/>
      </c>
      <c r="AB338" s="389" t="str">
        <f t="shared" si="127"/>
        <v/>
      </c>
      <c r="AC338" s="389" t="str">
        <f t="shared" si="128"/>
        <v/>
      </c>
      <c r="AD338" s="390" t="str">
        <f t="shared" si="118"/>
        <v/>
      </c>
      <c r="AE338" s="282">
        <f t="shared" si="119"/>
        <v>0</v>
      </c>
      <c r="AF338" s="359">
        <f t="shared" si="120"/>
        <v>0</v>
      </c>
      <c r="AG338" s="280">
        <f t="shared" si="121"/>
        <v>0</v>
      </c>
      <c r="AH338" s="280">
        <f t="shared" si="122"/>
        <v>0</v>
      </c>
      <c r="AI338" s="280">
        <f>IF(ISBLANK(T338),AI337,IF(COUNTIF(T$2:T338,T338)&gt;1,AI337,1+MAX(AI337,0)))</f>
        <v>9</v>
      </c>
      <c r="AL338" s="391" t="str">
        <f t="shared" si="129"/>
        <v/>
      </c>
      <c r="AM338" s="391" t="str">
        <f t="shared" si="130"/>
        <v/>
      </c>
      <c r="AO338" s="310" t="str">
        <f t="shared" si="123"/>
        <v/>
      </c>
      <c r="AP338" s="310">
        <f>SUM(AO$1:AO338)</f>
        <v>0</v>
      </c>
      <c r="AQ338" s="310">
        <f>SUM(AK$2:AK338)</f>
        <v>0</v>
      </c>
      <c r="AR338" s="310">
        <f>COUNTA(AJ$2:AJ338)</f>
        <v>0</v>
      </c>
      <c r="AS338" s="312"/>
      <c r="AT338" s="312"/>
      <c r="AU338" s="312"/>
      <c r="AV338" s="312"/>
      <c r="AW338" s="312"/>
      <c r="AZ338">
        <v>2</v>
      </c>
      <c r="BA338">
        <v>2</v>
      </c>
    </row>
    <row r="339" spans="1:53" x14ac:dyDescent="0.25">
      <c r="A339">
        <v>106</v>
      </c>
      <c r="B339" t="s">
        <v>66</v>
      </c>
      <c r="C339" t="s">
        <v>626</v>
      </c>
      <c r="D339"/>
      <c r="E339">
        <v>2</v>
      </c>
      <c r="F339">
        <v>1</v>
      </c>
      <c r="G339">
        <v>2</v>
      </c>
      <c r="H339">
        <v>7</v>
      </c>
      <c r="I339">
        <v>1</v>
      </c>
      <c r="J339">
        <v>1</v>
      </c>
      <c r="K339">
        <v>2</v>
      </c>
      <c r="L339">
        <v>2</v>
      </c>
      <c r="M339" t="s">
        <v>877</v>
      </c>
      <c r="N339" s="42"/>
      <c r="O339" s="101">
        <f>IF(ISBLANK(C339),O338,IF(COUNTIF(C$2:C339,C339)&gt;1,O338,1+MAX(O338,0)))</f>
        <v>11</v>
      </c>
      <c r="P339" s="45">
        <f t="shared" si="110"/>
        <v>5</v>
      </c>
      <c r="Q339" s="33" t="str">
        <f t="shared" si="111"/>
        <v/>
      </c>
      <c r="R339" s="33">
        <f t="shared" si="112"/>
        <v>13</v>
      </c>
      <c r="S339" s="33" t="str">
        <f t="shared" si="113"/>
        <v>106_13</v>
      </c>
      <c r="T339" s="35" t="str">
        <f t="shared" si="114"/>
        <v>106PM</v>
      </c>
      <c r="U339" s="35" t="str">
        <f t="shared" si="115"/>
        <v>106PMNS</v>
      </c>
      <c r="V339" s="35" t="str">
        <f t="shared" si="131"/>
        <v>0K</v>
      </c>
      <c r="W339" s="35" t="str">
        <f t="shared" si="124"/>
        <v>106PM0K212</v>
      </c>
      <c r="X339" s="388">
        <f t="shared" si="125"/>
        <v>2</v>
      </c>
      <c r="Y339" s="388">
        <f t="shared" si="126"/>
        <v>2</v>
      </c>
      <c r="Z339" s="280" t="str">
        <f t="shared" si="116"/>
        <v/>
      </c>
      <c r="AA339" s="280" t="str">
        <f t="shared" si="117"/>
        <v/>
      </c>
      <c r="AB339" s="389" t="str">
        <f t="shared" si="127"/>
        <v/>
      </c>
      <c r="AC339" s="389" t="str">
        <f t="shared" si="128"/>
        <v/>
      </c>
      <c r="AD339" s="390" t="str">
        <f t="shared" si="118"/>
        <v/>
      </c>
      <c r="AE339" s="282">
        <f t="shared" si="119"/>
        <v>0</v>
      </c>
      <c r="AF339" s="359">
        <f t="shared" si="120"/>
        <v>0</v>
      </c>
      <c r="AG339" s="280">
        <f t="shared" si="121"/>
        <v>0</v>
      </c>
      <c r="AH339" s="280">
        <f t="shared" si="122"/>
        <v>0</v>
      </c>
      <c r="AI339" s="280">
        <f>IF(ISBLANK(T339),AI338,IF(COUNTIF(T$2:T339,T339)&gt;1,AI338,1+MAX(AI338,0)))</f>
        <v>9</v>
      </c>
      <c r="AL339" s="391" t="str">
        <f t="shared" si="129"/>
        <v/>
      </c>
      <c r="AM339" s="391" t="str">
        <f t="shared" si="130"/>
        <v/>
      </c>
      <c r="AO339" s="310" t="str">
        <f t="shared" si="123"/>
        <v/>
      </c>
      <c r="AP339" s="310">
        <f>SUM(AO$1:AO339)</f>
        <v>0</v>
      </c>
      <c r="AQ339" s="310">
        <f>SUM(AK$2:AK339)</f>
        <v>0</v>
      </c>
      <c r="AR339" s="310">
        <f>COUNTA(AJ$2:AJ339)</f>
        <v>0</v>
      </c>
      <c r="AS339" s="312"/>
      <c r="AT339" s="312"/>
      <c r="AU339" s="312"/>
      <c r="AV339" s="312"/>
      <c r="AW339" s="312"/>
      <c r="AZ339">
        <v>2</v>
      </c>
      <c r="BA339">
        <v>2</v>
      </c>
    </row>
    <row r="340" spans="1:53" x14ac:dyDescent="0.25">
      <c r="A340">
        <v>106</v>
      </c>
      <c r="B340" t="s">
        <v>66</v>
      </c>
      <c r="C340" t="s">
        <v>626</v>
      </c>
      <c r="D340"/>
      <c r="E340">
        <v>2</v>
      </c>
      <c r="F340">
        <v>1</v>
      </c>
      <c r="G340">
        <v>3</v>
      </c>
      <c r="H340">
        <v>14</v>
      </c>
      <c r="I340">
        <v>1</v>
      </c>
      <c r="J340">
        <v>10</v>
      </c>
      <c r="K340">
        <v>1</v>
      </c>
      <c r="L340">
        <v>1</v>
      </c>
      <c r="M340" t="s">
        <v>877</v>
      </c>
      <c r="N340" s="42"/>
      <c r="O340" s="101">
        <f>IF(ISBLANK(C340),O339,IF(COUNTIF(C$2:C340,C340)&gt;1,O339,1+MAX(O339,0)))</f>
        <v>11</v>
      </c>
      <c r="P340" s="45">
        <f t="shared" si="110"/>
        <v>5</v>
      </c>
      <c r="Q340" s="33" t="str">
        <f t="shared" si="111"/>
        <v/>
      </c>
      <c r="R340" s="33">
        <f t="shared" si="112"/>
        <v>13</v>
      </c>
      <c r="S340" s="33" t="str">
        <f t="shared" si="113"/>
        <v>106_13</v>
      </c>
      <c r="T340" s="35" t="str">
        <f t="shared" si="114"/>
        <v>106PM</v>
      </c>
      <c r="U340" s="35" t="str">
        <f t="shared" si="115"/>
        <v>106PMEW</v>
      </c>
      <c r="V340" s="35" t="str">
        <f t="shared" si="131"/>
        <v>0K</v>
      </c>
      <c r="W340" s="35" t="str">
        <f t="shared" si="124"/>
        <v>106PM0K213</v>
      </c>
      <c r="X340" s="388">
        <f t="shared" si="125"/>
        <v>1</v>
      </c>
      <c r="Y340" s="388">
        <f t="shared" si="126"/>
        <v>1</v>
      </c>
      <c r="Z340" s="280" t="str">
        <f t="shared" si="116"/>
        <v/>
      </c>
      <c r="AA340" s="280" t="str">
        <f t="shared" si="117"/>
        <v/>
      </c>
      <c r="AB340" s="389" t="str">
        <f t="shared" si="127"/>
        <v/>
      </c>
      <c r="AC340" s="389" t="str">
        <f t="shared" si="128"/>
        <v/>
      </c>
      <c r="AD340" s="390" t="str">
        <f t="shared" si="118"/>
        <v/>
      </c>
      <c r="AE340" s="282">
        <f t="shared" si="119"/>
        <v>0</v>
      </c>
      <c r="AF340" s="359">
        <f t="shared" si="120"/>
        <v>0</v>
      </c>
      <c r="AG340" s="280">
        <f t="shared" si="121"/>
        <v>0</v>
      </c>
      <c r="AH340" s="280">
        <f t="shared" si="122"/>
        <v>0</v>
      </c>
      <c r="AI340" s="280">
        <f>IF(ISBLANK(T340),AI339,IF(COUNTIF(T$2:T340,T340)&gt;1,AI339,1+MAX(AI339,0)))</f>
        <v>9</v>
      </c>
      <c r="AL340" s="391" t="str">
        <f t="shared" si="129"/>
        <v/>
      </c>
      <c r="AM340" s="391" t="str">
        <f t="shared" si="130"/>
        <v/>
      </c>
      <c r="AO340" s="310" t="str">
        <f t="shared" si="123"/>
        <v/>
      </c>
      <c r="AP340" s="310">
        <f>SUM(AO$1:AO340)</f>
        <v>0</v>
      </c>
      <c r="AQ340" s="310">
        <f>SUM(AK$2:AK340)</f>
        <v>0</v>
      </c>
      <c r="AR340" s="310">
        <f>COUNTA(AJ$2:AJ340)</f>
        <v>0</v>
      </c>
      <c r="AS340" s="312"/>
      <c r="AT340" s="312"/>
      <c r="AU340" s="312"/>
      <c r="AV340" s="312"/>
      <c r="AW340" s="312"/>
      <c r="AZ340">
        <v>1</v>
      </c>
      <c r="BA340">
        <v>1</v>
      </c>
    </row>
    <row r="341" spans="1:53" x14ac:dyDescent="0.25">
      <c r="A341">
        <v>106</v>
      </c>
      <c r="B341" t="s">
        <v>66</v>
      </c>
      <c r="C341" t="s">
        <v>626</v>
      </c>
      <c r="D341"/>
      <c r="E341">
        <v>2</v>
      </c>
      <c r="F341">
        <v>1</v>
      </c>
      <c r="G341">
        <v>4</v>
      </c>
      <c r="H341">
        <v>8</v>
      </c>
      <c r="I341">
        <v>2</v>
      </c>
      <c r="J341">
        <v>2</v>
      </c>
      <c r="K341">
        <v>0</v>
      </c>
      <c r="L341">
        <v>0</v>
      </c>
      <c r="M341" t="s">
        <v>877</v>
      </c>
      <c r="N341" s="42"/>
      <c r="O341" s="101">
        <f>IF(ISBLANK(C341),O340,IF(COUNTIF(C$2:C341,C341)&gt;1,O340,1+MAX(O340,0)))</f>
        <v>11</v>
      </c>
      <c r="P341" s="45">
        <f t="shared" si="110"/>
        <v>5</v>
      </c>
      <c r="Q341" s="33" t="str">
        <f t="shared" si="111"/>
        <v/>
      </c>
      <c r="R341" s="33">
        <f t="shared" si="112"/>
        <v>13</v>
      </c>
      <c r="S341" s="33" t="str">
        <f t="shared" si="113"/>
        <v>106_13</v>
      </c>
      <c r="T341" s="35" t="str">
        <f t="shared" si="114"/>
        <v>106PM</v>
      </c>
      <c r="U341" s="35" t="str">
        <f t="shared" si="115"/>
        <v>106PMEW</v>
      </c>
      <c r="V341" s="35" t="str">
        <f t="shared" si="131"/>
        <v>0K</v>
      </c>
      <c r="W341" s="35" t="str">
        <f t="shared" si="124"/>
        <v>106PM0K214</v>
      </c>
      <c r="X341" s="388">
        <f t="shared" si="125"/>
        <v>0</v>
      </c>
      <c r="Y341" s="388">
        <f t="shared" si="126"/>
        <v>0</v>
      </c>
      <c r="Z341" s="280" t="str">
        <f t="shared" si="116"/>
        <v/>
      </c>
      <c r="AA341" s="280" t="str">
        <f t="shared" si="117"/>
        <v/>
      </c>
      <c r="AB341" s="389" t="str">
        <f t="shared" si="127"/>
        <v/>
      </c>
      <c r="AC341" s="389" t="str">
        <f t="shared" si="128"/>
        <v/>
      </c>
      <c r="AD341" s="390" t="str">
        <f t="shared" si="118"/>
        <v/>
      </c>
      <c r="AE341" s="282">
        <f t="shared" si="119"/>
        <v>0</v>
      </c>
      <c r="AF341" s="359">
        <f t="shared" si="120"/>
        <v>1</v>
      </c>
      <c r="AG341" s="280">
        <f t="shared" si="121"/>
        <v>0</v>
      </c>
      <c r="AH341" s="280">
        <f t="shared" si="122"/>
        <v>0</v>
      </c>
      <c r="AI341" s="280">
        <f>IF(ISBLANK(T341),AI340,IF(COUNTIF(T$2:T341,T341)&gt;1,AI340,1+MAX(AI340,0)))</f>
        <v>9</v>
      </c>
      <c r="AL341" s="391" t="str">
        <f t="shared" si="129"/>
        <v/>
      </c>
      <c r="AM341" s="391" t="str">
        <f t="shared" si="130"/>
        <v/>
      </c>
      <c r="AO341" s="310" t="str">
        <f t="shared" si="123"/>
        <v/>
      </c>
      <c r="AP341" s="310">
        <f>SUM(AO$1:AO341)</f>
        <v>0</v>
      </c>
      <c r="AQ341" s="310">
        <f>SUM(AK$2:AK341)</f>
        <v>0</v>
      </c>
      <c r="AR341" s="310">
        <f>COUNTA(AJ$2:AJ341)</f>
        <v>0</v>
      </c>
      <c r="AS341" s="312"/>
      <c r="AT341" s="312"/>
      <c r="AU341" s="312"/>
      <c r="AV341" s="312"/>
      <c r="AW341" s="312"/>
      <c r="AZ341">
        <v>0</v>
      </c>
      <c r="BA341">
        <v>0</v>
      </c>
    </row>
    <row r="342" spans="1:53" x14ac:dyDescent="0.25">
      <c r="A342">
        <v>106</v>
      </c>
      <c r="B342" t="s">
        <v>66</v>
      </c>
      <c r="C342" t="s">
        <v>626</v>
      </c>
      <c r="D342"/>
      <c r="E342">
        <v>2</v>
      </c>
      <c r="F342">
        <v>2</v>
      </c>
      <c r="G342">
        <v>1</v>
      </c>
      <c r="H342">
        <v>4</v>
      </c>
      <c r="I342">
        <v>2</v>
      </c>
      <c r="J342">
        <v>3</v>
      </c>
      <c r="K342">
        <v>0</v>
      </c>
      <c r="L342">
        <v>0</v>
      </c>
      <c r="M342" t="s">
        <v>877</v>
      </c>
      <c r="N342" s="42"/>
      <c r="O342" s="101">
        <f>IF(ISBLANK(C342),O341,IF(COUNTIF(C$2:C342,C342)&gt;1,O341,1+MAX(O341,0)))</f>
        <v>11</v>
      </c>
      <c r="P342" s="45">
        <f t="shared" si="110"/>
        <v>5</v>
      </c>
      <c r="Q342" s="33" t="str">
        <f t="shared" si="111"/>
        <v/>
      </c>
      <c r="R342" s="33">
        <f t="shared" si="112"/>
        <v>14</v>
      </c>
      <c r="S342" s="33" t="str">
        <f t="shared" si="113"/>
        <v>106_14</v>
      </c>
      <c r="T342" s="35" t="str">
        <f t="shared" si="114"/>
        <v>106PM</v>
      </c>
      <c r="U342" s="35" t="str">
        <f t="shared" si="115"/>
        <v>106PMNS</v>
      </c>
      <c r="V342" s="35" t="str">
        <f t="shared" si="131"/>
        <v>0K</v>
      </c>
      <c r="W342" s="35" t="str">
        <f t="shared" si="124"/>
        <v>106PM0K221</v>
      </c>
      <c r="X342" s="388">
        <f t="shared" si="125"/>
        <v>0</v>
      </c>
      <c r="Y342" s="388">
        <f t="shared" si="126"/>
        <v>0</v>
      </c>
      <c r="Z342" s="280" t="str">
        <f t="shared" si="116"/>
        <v/>
      </c>
      <c r="AA342" s="280" t="str">
        <f t="shared" si="117"/>
        <v/>
      </c>
      <c r="AB342" s="389" t="str">
        <f t="shared" si="127"/>
        <v/>
      </c>
      <c r="AC342" s="389" t="str">
        <f t="shared" si="128"/>
        <v/>
      </c>
      <c r="AD342" s="390" t="str">
        <f t="shared" si="118"/>
        <v/>
      </c>
      <c r="AE342" s="282">
        <f t="shared" si="119"/>
        <v>0</v>
      </c>
      <c r="AF342" s="359">
        <f t="shared" si="120"/>
        <v>0</v>
      </c>
      <c r="AG342" s="280">
        <f t="shared" si="121"/>
        <v>0</v>
      </c>
      <c r="AH342" s="280">
        <f t="shared" si="122"/>
        <v>0</v>
      </c>
      <c r="AI342" s="280">
        <f>IF(ISBLANK(T342),AI341,IF(COUNTIF(T$2:T342,T342)&gt;1,AI341,1+MAX(AI341,0)))</f>
        <v>9</v>
      </c>
      <c r="AL342" s="391" t="str">
        <f t="shared" si="129"/>
        <v/>
      </c>
      <c r="AM342" s="391" t="str">
        <f t="shared" si="130"/>
        <v/>
      </c>
      <c r="AO342" s="310" t="str">
        <f t="shared" si="123"/>
        <v/>
      </c>
      <c r="AP342" s="310">
        <f>SUM(AO$1:AO342)</f>
        <v>0</v>
      </c>
      <c r="AQ342" s="310">
        <f>SUM(AK$2:AK342)</f>
        <v>0</v>
      </c>
      <c r="AR342" s="310">
        <f>COUNTA(AJ$2:AJ342)</f>
        <v>0</v>
      </c>
      <c r="AS342" s="312"/>
      <c r="AT342" s="312"/>
      <c r="AU342" s="312"/>
      <c r="AV342" s="312"/>
      <c r="AW342" s="312"/>
      <c r="AZ342">
        <v>0</v>
      </c>
      <c r="BA342">
        <v>0</v>
      </c>
    </row>
    <row r="343" spans="1:53" x14ac:dyDescent="0.25">
      <c r="A343">
        <v>106</v>
      </c>
      <c r="B343" t="s">
        <v>66</v>
      </c>
      <c r="C343" t="s">
        <v>626</v>
      </c>
      <c r="D343"/>
      <c r="E343">
        <v>2</v>
      </c>
      <c r="F343">
        <v>2</v>
      </c>
      <c r="G343">
        <v>2</v>
      </c>
      <c r="H343">
        <v>6</v>
      </c>
      <c r="I343">
        <v>1</v>
      </c>
      <c r="J343">
        <v>3</v>
      </c>
      <c r="K343">
        <v>0</v>
      </c>
      <c r="L343">
        <v>0</v>
      </c>
      <c r="M343" t="s">
        <v>877</v>
      </c>
      <c r="N343" s="42"/>
      <c r="O343" s="101">
        <f>IF(ISBLANK(C343),O342,IF(COUNTIF(C$2:C343,C343)&gt;1,O342,1+MAX(O342,0)))</f>
        <v>11</v>
      </c>
      <c r="P343" s="45">
        <f t="shared" si="110"/>
        <v>5</v>
      </c>
      <c r="Q343" s="33" t="str">
        <f t="shared" si="111"/>
        <v/>
      </c>
      <c r="R343" s="33">
        <f t="shared" si="112"/>
        <v>14</v>
      </c>
      <c r="S343" s="33" t="str">
        <f t="shared" si="113"/>
        <v>106_14</v>
      </c>
      <c r="T343" s="35" t="str">
        <f t="shared" si="114"/>
        <v>106PM</v>
      </c>
      <c r="U343" s="35" t="str">
        <f t="shared" si="115"/>
        <v>106PMNS</v>
      </c>
      <c r="V343" s="35" t="str">
        <f t="shared" si="131"/>
        <v>0K</v>
      </c>
      <c r="W343" s="35" t="str">
        <f t="shared" si="124"/>
        <v>106PM0K222</v>
      </c>
      <c r="X343" s="388">
        <f t="shared" si="125"/>
        <v>0</v>
      </c>
      <c r="Y343" s="388">
        <f t="shared" si="126"/>
        <v>0</v>
      </c>
      <c r="Z343" s="280" t="str">
        <f t="shared" si="116"/>
        <v/>
      </c>
      <c r="AA343" s="280" t="str">
        <f t="shared" si="117"/>
        <v/>
      </c>
      <c r="AB343" s="389" t="str">
        <f t="shared" si="127"/>
        <v/>
      </c>
      <c r="AC343" s="389" t="str">
        <f t="shared" si="128"/>
        <v/>
      </c>
      <c r="AD343" s="390" t="str">
        <f t="shared" si="118"/>
        <v/>
      </c>
      <c r="AE343" s="282">
        <f t="shared" si="119"/>
        <v>0</v>
      </c>
      <c r="AF343" s="359">
        <f t="shared" si="120"/>
        <v>0</v>
      </c>
      <c r="AG343" s="280">
        <f t="shared" si="121"/>
        <v>0</v>
      </c>
      <c r="AH343" s="280">
        <f t="shared" si="122"/>
        <v>0</v>
      </c>
      <c r="AI343" s="280">
        <f>IF(ISBLANK(T343),AI342,IF(COUNTIF(T$2:T343,T343)&gt;1,AI342,1+MAX(AI342,0)))</f>
        <v>9</v>
      </c>
      <c r="AL343" s="391" t="str">
        <f t="shared" si="129"/>
        <v/>
      </c>
      <c r="AM343" s="391" t="str">
        <f t="shared" si="130"/>
        <v/>
      </c>
      <c r="AO343" s="310" t="str">
        <f t="shared" si="123"/>
        <v/>
      </c>
      <c r="AP343" s="310">
        <f>SUM(AO$1:AO343)</f>
        <v>0</v>
      </c>
      <c r="AQ343" s="310">
        <f>SUM(AK$2:AK343)</f>
        <v>0</v>
      </c>
      <c r="AR343" s="310">
        <f>COUNTA(AJ$2:AJ343)</f>
        <v>0</v>
      </c>
      <c r="AS343" s="312"/>
      <c r="AT343" s="312"/>
      <c r="AU343" s="312"/>
      <c r="AV343" s="312"/>
      <c r="AW343" s="312"/>
      <c r="AZ343">
        <v>0</v>
      </c>
      <c r="BA343">
        <v>0</v>
      </c>
    </row>
    <row r="344" spans="1:53" x14ac:dyDescent="0.25">
      <c r="A344">
        <v>106</v>
      </c>
      <c r="B344" t="s">
        <v>66</v>
      </c>
      <c r="C344" t="s">
        <v>626</v>
      </c>
      <c r="D344"/>
      <c r="E344">
        <v>2</v>
      </c>
      <c r="F344">
        <v>2</v>
      </c>
      <c r="G344">
        <v>3</v>
      </c>
      <c r="H344">
        <v>5</v>
      </c>
      <c r="I344">
        <v>1</v>
      </c>
      <c r="J344">
        <v>0</v>
      </c>
      <c r="K344">
        <v>2</v>
      </c>
      <c r="L344">
        <v>2</v>
      </c>
      <c r="M344" t="s">
        <v>877</v>
      </c>
      <c r="N344" s="42"/>
      <c r="O344" s="101">
        <f>IF(ISBLANK(C344),O343,IF(COUNTIF(C$2:C344,C344)&gt;1,O343,1+MAX(O343,0)))</f>
        <v>11</v>
      </c>
      <c r="P344" s="45">
        <f t="shared" si="110"/>
        <v>5</v>
      </c>
      <c r="Q344" s="33" t="str">
        <f t="shared" si="111"/>
        <v/>
      </c>
      <c r="R344" s="33">
        <f t="shared" si="112"/>
        <v>14</v>
      </c>
      <c r="S344" s="33" t="str">
        <f t="shared" si="113"/>
        <v>106_14</v>
      </c>
      <c r="T344" s="35" t="str">
        <f t="shared" si="114"/>
        <v>106PM</v>
      </c>
      <c r="U344" s="35" t="str">
        <f t="shared" si="115"/>
        <v>106PMEW</v>
      </c>
      <c r="V344" s="35" t="str">
        <f t="shared" si="131"/>
        <v>0K</v>
      </c>
      <c r="W344" s="35" t="str">
        <f t="shared" si="124"/>
        <v>106PM0K223</v>
      </c>
      <c r="X344" s="388">
        <f t="shared" si="125"/>
        <v>2</v>
      </c>
      <c r="Y344" s="388">
        <f t="shared" si="126"/>
        <v>2</v>
      </c>
      <c r="Z344" s="280" t="str">
        <f t="shared" si="116"/>
        <v/>
      </c>
      <c r="AA344" s="280" t="str">
        <f t="shared" si="117"/>
        <v/>
      </c>
      <c r="AB344" s="389" t="str">
        <f t="shared" si="127"/>
        <v/>
      </c>
      <c r="AC344" s="389" t="str">
        <f t="shared" si="128"/>
        <v/>
      </c>
      <c r="AD344" s="390" t="str">
        <f t="shared" si="118"/>
        <v/>
      </c>
      <c r="AE344" s="282">
        <f t="shared" si="119"/>
        <v>0</v>
      </c>
      <c r="AF344" s="359">
        <f t="shared" si="120"/>
        <v>0</v>
      </c>
      <c r="AG344" s="280">
        <f t="shared" si="121"/>
        <v>0</v>
      </c>
      <c r="AH344" s="280">
        <f t="shared" si="122"/>
        <v>0</v>
      </c>
      <c r="AI344" s="280">
        <f>IF(ISBLANK(T344),AI343,IF(COUNTIF(T$2:T344,T344)&gt;1,AI343,1+MAX(AI343,0)))</f>
        <v>9</v>
      </c>
      <c r="AL344" s="391" t="str">
        <f t="shared" si="129"/>
        <v/>
      </c>
      <c r="AM344" s="391" t="str">
        <f t="shared" si="130"/>
        <v/>
      </c>
      <c r="AO344" s="310" t="str">
        <f t="shared" si="123"/>
        <v/>
      </c>
      <c r="AP344" s="310">
        <f>SUM(AO$1:AO344)</f>
        <v>0</v>
      </c>
      <c r="AQ344" s="310">
        <f>SUM(AK$2:AK344)</f>
        <v>0</v>
      </c>
      <c r="AR344" s="310">
        <f>COUNTA(AJ$2:AJ344)</f>
        <v>0</v>
      </c>
      <c r="AS344" s="312"/>
      <c r="AT344" s="312"/>
      <c r="AU344" s="312"/>
      <c r="AV344" s="312"/>
      <c r="AW344" s="312"/>
      <c r="AZ344">
        <v>2</v>
      </c>
      <c r="BA344">
        <v>2</v>
      </c>
    </row>
    <row r="345" spans="1:53" x14ac:dyDescent="0.25">
      <c r="A345">
        <v>106</v>
      </c>
      <c r="B345" t="s">
        <v>66</v>
      </c>
      <c r="C345" t="s">
        <v>626</v>
      </c>
      <c r="D345"/>
      <c r="E345">
        <v>2</v>
      </c>
      <c r="F345">
        <v>2</v>
      </c>
      <c r="G345">
        <v>4</v>
      </c>
      <c r="H345">
        <v>6</v>
      </c>
      <c r="I345">
        <v>0</v>
      </c>
      <c r="J345">
        <v>2</v>
      </c>
      <c r="K345">
        <v>2</v>
      </c>
      <c r="L345">
        <v>3</v>
      </c>
      <c r="M345" t="s">
        <v>877</v>
      </c>
      <c r="N345" s="42"/>
      <c r="O345" s="101">
        <f>IF(ISBLANK(C345),O344,IF(COUNTIF(C$2:C345,C345)&gt;1,O344,1+MAX(O344,0)))</f>
        <v>11</v>
      </c>
      <c r="P345" s="45">
        <f t="shared" si="110"/>
        <v>5</v>
      </c>
      <c r="Q345" s="33" t="str">
        <f t="shared" si="111"/>
        <v/>
      </c>
      <c r="R345" s="33">
        <f t="shared" si="112"/>
        <v>14</v>
      </c>
      <c r="S345" s="33" t="str">
        <f t="shared" si="113"/>
        <v>106_14</v>
      </c>
      <c r="T345" s="35" t="str">
        <f t="shared" si="114"/>
        <v>106PM</v>
      </c>
      <c r="U345" s="35" t="str">
        <f t="shared" si="115"/>
        <v>106PMEW</v>
      </c>
      <c r="V345" s="35" t="str">
        <f t="shared" si="131"/>
        <v>0K</v>
      </c>
      <c r="W345" s="35" t="str">
        <f t="shared" si="124"/>
        <v>106PM0K224</v>
      </c>
      <c r="X345" s="388">
        <f t="shared" si="125"/>
        <v>2</v>
      </c>
      <c r="Y345" s="388">
        <f t="shared" si="126"/>
        <v>3</v>
      </c>
      <c r="Z345" s="280" t="str">
        <f t="shared" si="116"/>
        <v/>
      </c>
      <c r="AA345" s="280" t="str">
        <f t="shared" si="117"/>
        <v/>
      </c>
      <c r="AB345" s="389" t="str">
        <f t="shared" si="127"/>
        <v/>
      </c>
      <c r="AC345" s="389" t="str">
        <f t="shared" si="128"/>
        <v/>
      </c>
      <c r="AD345" s="390" t="str">
        <f t="shared" si="118"/>
        <v/>
      </c>
      <c r="AE345" s="282">
        <f t="shared" si="119"/>
        <v>0</v>
      </c>
      <c r="AF345" s="359">
        <f t="shared" si="120"/>
        <v>1</v>
      </c>
      <c r="AG345" s="280">
        <f t="shared" si="121"/>
        <v>0</v>
      </c>
      <c r="AH345" s="280">
        <f t="shared" si="122"/>
        <v>0</v>
      </c>
      <c r="AI345" s="280">
        <f>IF(ISBLANK(T345),AI344,IF(COUNTIF(T$2:T345,T345)&gt;1,AI344,1+MAX(AI344,0)))</f>
        <v>9</v>
      </c>
      <c r="AL345" s="391" t="str">
        <f t="shared" si="129"/>
        <v/>
      </c>
      <c r="AM345" s="391" t="str">
        <f t="shared" si="130"/>
        <v/>
      </c>
      <c r="AO345" s="310" t="str">
        <f t="shared" si="123"/>
        <v/>
      </c>
      <c r="AP345" s="310">
        <f>SUM(AO$1:AO345)</f>
        <v>0</v>
      </c>
      <c r="AQ345" s="310">
        <f>SUM(AK$2:AK345)</f>
        <v>0</v>
      </c>
      <c r="AR345" s="310">
        <f>COUNTA(AJ$2:AJ345)</f>
        <v>0</v>
      </c>
      <c r="AS345" s="312"/>
      <c r="AT345" s="312"/>
      <c r="AU345" s="312"/>
      <c r="AV345" s="312"/>
      <c r="AW345" s="312"/>
      <c r="AZ345">
        <v>2</v>
      </c>
      <c r="BA345">
        <v>3</v>
      </c>
    </row>
    <row r="346" spans="1:53" x14ac:dyDescent="0.25">
      <c r="A346">
        <v>106</v>
      </c>
      <c r="B346" t="s">
        <v>66</v>
      </c>
      <c r="C346" t="s">
        <v>626</v>
      </c>
      <c r="D346"/>
      <c r="E346">
        <v>2</v>
      </c>
      <c r="F346">
        <v>3</v>
      </c>
      <c r="G346">
        <v>1</v>
      </c>
      <c r="H346">
        <v>7</v>
      </c>
      <c r="I346">
        <v>0</v>
      </c>
      <c r="J346">
        <v>0</v>
      </c>
      <c r="K346">
        <v>2</v>
      </c>
      <c r="L346">
        <v>2</v>
      </c>
      <c r="M346" t="s">
        <v>877</v>
      </c>
      <c r="N346" s="42"/>
      <c r="O346" s="101">
        <f>IF(ISBLANK(C346),O345,IF(COUNTIF(C$2:C346,C346)&gt;1,O345,1+MAX(O345,0)))</f>
        <v>11</v>
      </c>
      <c r="P346" s="45">
        <f t="shared" si="110"/>
        <v>5</v>
      </c>
      <c r="Q346" s="33" t="str">
        <f t="shared" si="111"/>
        <v/>
      </c>
      <c r="R346" s="33">
        <f t="shared" si="112"/>
        <v>15</v>
      </c>
      <c r="S346" s="33" t="str">
        <f t="shared" si="113"/>
        <v>106_15</v>
      </c>
      <c r="T346" s="35" t="str">
        <f t="shared" si="114"/>
        <v>106PM</v>
      </c>
      <c r="U346" s="35" t="str">
        <f t="shared" si="115"/>
        <v>106PMNS</v>
      </c>
      <c r="V346" s="35" t="str">
        <f t="shared" si="131"/>
        <v>0K</v>
      </c>
      <c r="W346" s="35" t="str">
        <f t="shared" si="124"/>
        <v>106PM0K231</v>
      </c>
      <c r="X346" s="388">
        <f t="shared" si="125"/>
        <v>2</v>
      </c>
      <c r="Y346" s="388">
        <f t="shared" si="126"/>
        <v>2</v>
      </c>
      <c r="Z346" s="280" t="str">
        <f t="shared" si="116"/>
        <v/>
      </c>
      <c r="AA346" s="280" t="str">
        <f t="shared" si="117"/>
        <v/>
      </c>
      <c r="AB346" s="389" t="str">
        <f t="shared" si="127"/>
        <v/>
      </c>
      <c r="AC346" s="389" t="str">
        <f t="shared" si="128"/>
        <v/>
      </c>
      <c r="AD346" s="390" t="str">
        <f t="shared" si="118"/>
        <v/>
      </c>
      <c r="AE346" s="282">
        <f t="shared" si="119"/>
        <v>0</v>
      </c>
      <c r="AF346" s="359">
        <f t="shared" si="120"/>
        <v>0</v>
      </c>
      <c r="AG346" s="280">
        <f t="shared" si="121"/>
        <v>0</v>
      </c>
      <c r="AH346" s="280">
        <f t="shared" si="122"/>
        <v>0</v>
      </c>
      <c r="AI346" s="280">
        <f>IF(ISBLANK(T346),AI345,IF(COUNTIF(T$2:T346,T346)&gt;1,AI345,1+MAX(AI345,0)))</f>
        <v>9</v>
      </c>
      <c r="AL346" s="391" t="str">
        <f t="shared" si="129"/>
        <v/>
      </c>
      <c r="AM346" s="391" t="str">
        <f t="shared" si="130"/>
        <v/>
      </c>
      <c r="AO346" s="310" t="str">
        <f t="shared" si="123"/>
        <v/>
      </c>
      <c r="AP346" s="310">
        <f>SUM(AO$1:AO346)</f>
        <v>0</v>
      </c>
      <c r="AQ346" s="310">
        <f>SUM(AK$2:AK346)</f>
        <v>0</v>
      </c>
      <c r="AR346" s="310">
        <f>COUNTA(AJ$2:AJ346)</f>
        <v>0</v>
      </c>
      <c r="AS346" s="312"/>
      <c r="AT346" s="312"/>
      <c r="AU346" s="312"/>
      <c r="AV346" s="312"/>
      <c r="AW346" s="312"/>
      <c r="AZ346">
        <v>2</v>
      </c>
      <c r="BA346">
        <v>2</v>
      </c>
    </row>
    <row r="347" spans="1:53" x14ac:dyDescent="0.25">
      <c r="A347">
        <v>106</v>
      </c>
      <c r="B347" t="s">
        <v>66</v>
      </c>
      <c r="C347" t="s">
        <v>626</v>
      </c>
      <c r="D347"/>
      <c r="E347">
        <v>2</v>
      </c>
      <c r="F347">
        <v>3</v>
      </c>
      <c r="G347">
        <v>2</v>
      </c>
      <c r="H347">
        <v>4</v>
      </c>
      <c r="I347">
        <v>1</v>
      </c>
      <c r="J347">
        <v>2</v>
      </c>
      <c r="K347">
        <v>0</v>
      </c>
      <c r="L347">
        <v>0</v>
      </c>
      <c r="M347" t="s">
        <v>877</v>
      </c>
      <c r="N347" s="42"/>
      <c r="O347" s="101">
        <f>IF(ISBLANK(C347),O346,IF(COUNTIF(C$2:C347,C347)&gt;1,O346,1+MAX(O346,0)))</f>
        <v>11</v>
      </c>
      <c r="P347" s="45">
        <f t="shared" si="110"/>
        <v>5</v>
      </c>
      <c r="Q347" s="33" t="str">
        <f t="shared" si="111"/>
        <v/>
      </c>
      <c r="R347" s="33">
        <f t="shared" si="112"/>
        <v>15</v>
      </c>
      <c r="S347" s="33" t="str">
        <f t="shared" si="113"/>
        <v>106_15</v>
      </c>
      <c r="T347" s="35" t="str">
        <f t="shared" si="114"/>
        <v>106PM</v>
      </c>
      <c r="U347" s="35" t="str">
        <f t="shared" si="115"/>
        <v>106PMNS</v>
      </c>
      <c r="V347" s="35" t="str">
        <f t="shared" si="131"/>
        <v>0K</v>
      </c>
      <c r="W347" s="35" t="str">
        <f t="shared" si="124"/>
        <v>106PM0K232</v>
      </c>
      <c r="X347" s="388">
        <f t="shared" si="125"/>
        <v>0</v>
      </c>
      <c r="Y347" s="388">
        <f t="shared" si="126"/>
        <v>0</v>
      </c>
      <c r="Z347" s="280" t="str">
        <f t="shared" si="116"/>
        <v/>
      </c>
      <c r="AA347" s="280" t="str">
        <f t="shared" si="117"/>
        <v/>
      </c>
      <c r="AB347" s="389" t="str">
        <f t="shared" si="127"/>
        <v/>
      </c>
      <c r="AC347" s="389" t="str">
        <f t="shared" si="128"/>
        <v/>
      </c>
      <c r="AD347" s="390" t="str">
        <f t="shared" si="118"/>
        <v/>
      </c>
      <c r="AE347" s="282">
        <f t="shared" si="119"/>
        <v>0</v>
      </c>
      <c r="AF347" s="359">
        <f t="shared" si="120"/>
        <v>0</v>
      </c>
      <c r="AG347" s="280">
        <f t="shared" si="121"/>
        <v>0</v>
      </c>
      <c r="AH347" s="280">
        <f t="shared" si="122"/>
        <v>0</v>
      </c>
      <c r="AI347" s="280">
        <f>IF(ISBLANK(T347),AI346,IF(COUNTIF(T$2:T347,T347)&gt;1,AI346,1+MAX(AI346,0)))</f>
        <v>9</v>
      </c>
      <c r="AL347" s="391" t="str">
        <f t="shared" si="129"/>
        <v/>
      </c>
      <c r="AM347" s="391" t="str">
        <f t="shared" si="130"/>
        <v/>
      </c>
      <c r="AO347" s="310" t="str">
        <f t="shared" si="123"/>
        <v/>
      </c>
      <c r="AP347" s="310">
        <f>SUM(AO$1:AO347)</f>
        <v>0</v>
      </c>
      <c r="AQ347" s="310">
        <f>SUM(AK$2:AK347)</f>
        <v>0</v>
      </c>
      <c r="AR347" s="310">
        <f>COUNTA(AJ$2:AJ347)</f>
        <v>0</v>
      </c>
      <c r="AS347" s="312"/>
      <c r="AT347" s="312"/>
      <c r="AU347" s="312"/>
      <c r="AV347" s="312"/>
      <c r="AW347" s="312"/>
      <c r="AZ347">
        <v>0</v>
      </c>
      <c r="BA347">
        <v>0</v>
      </c>
    </row>
    <row r="348" spans="1:53" x14ac:dyDescent="0.25">
      <c r="A348">
        <v>106</v>
      </c>
      <c r="B348" t="s">
        <v>66</v>
      </c>
      <c r="C348" t="s">
        <v>626</v>
      </c>
      <c r="D348"/>
      <c r="E348">
        <v>2</v>
      </c>
      <c r="F348">
        <v>3</v>
      </c>
      <c r="G348">
        <v>3</v>
      </c>
      <c r="H348">
        <v>2</v>
      </c>
      <c r="I348">
        <v>1</v>
      </c>
      <c r="J348">
        <v>0</v>
      </c>
      <c r="K348">
        <v>0</v>
      </c>
      <c r="L348">
        <v>0</v>
      </c>
      <c r="M348" t="s">
        <v>877</v>
      </c>
      <c r="N348" s="42"/>
      <c r="O348" s="101">
        <f>IF(ISBLANK(C348),O347,IF(COUNTIF(C$2:C348,C348)&gt;1,O347,1+MAX(O347,0)))</f>
        <v>11</v>
      </c>
      <c r="P348" s="45">
        <f t="shared" si="110"/>
        <v>5</v>
      </c>
      <c r="Q348" s="33" t="str">
        <f t="shared" si="111"/>
        <v/>
      </c>
      <c r="R348" s="33">
        <f t="shared" si="112"/>
        <v>15</v>
      </c>
      <c r="S348" s="33" t="str">
        <f t="shared" si="113"/>
        <v>106_15</v>
      </c>
      <c r="T348" s="35" t="str">
        <f t="shared" si="114"/>
        <v>106PM</v>
      </c>
      <c r="U348" s="35" t="str">
        <f t="shared" si="115"/>
        <v>106PMEW</v>
      </c>
      <c r="V348" s="35" t="str">
        <f t="shared" si="131"/>
        <v>0K</v>
      </c>
      <c r="W348" s="35" t="str">
        <f t="shared" si="124"/>
        <v>106PM0K233</v>
      </c>
      <c r="X348" s="388">
        <f t="shared" si="125"/>
        <v>0</v>
      </c>
      <c r="Y348" s="388">
        <f t="shared" si="126"/>
        <v>0</v>
      </c>
      <c r="Z348" s="280" t="str">
        <f t="shared" si="116"/>
        <v/>
      </c>
      <c r="AA348" s="280" t="str">
        <f t="shared" si="117"/>
        <v/>
      </c>
      <c r="AB348" s="389" t="str">
        <f t="shared" si="127"/>
        <v/>
      </c>
      <c r="AC348" s="389" t="str">
        <f t="shared" si="128"/>
        <v/>
      </c>
      <c r="AD348" s="390" t="str">
        <f t="shared" si="118"/>
        <v/>
      </c>
      <c r="AE348" s="282">
        <f t="shared" si="119"/>
        <v>0</v>
      </c>
      <c r="AF348" s="359">
        <f t="shared" si="120"/>
        <v>0</v>
      </c>
      <c r="AG348" s="280">
        <f t="shared" si="121"/>
        <v>0</v>
      </c>
      <c r="AH348" s="280">
        <f t="shared" si="122"/>
        <v>0</v>
      </c>
      <c r="AI348" s="280">
        <f>IF(ISBLANK(T348),AI347,IF(COUNTIF(T$2:T348,T348)&gt;1,AI347,1+MAX(AI347,0)))</f>
        <v>9</v>
      </c>
      <c r="AL348" s="391" t="str">
        <f t="shared" si="129"/>
        <v/>
      </c>
      <c r="AM348" s="391" t="str">
        <f t="shared" si="130"/>
        <v/>
      </c>
      <c r="AO348" s="310" t="str">
        <f t="shared" si="123"/>
        <v/>
      </c>
      <c r="AP348" s="310">
        <f>SUM(AO$1:AO348)</f>
        <v>0</v>
      </c>
      <c r="AQ348" s="310">
        <f>SUM(AK$2:AK348)</f>
        <v>0</v>
      </c>
      <c r="AR348" s="310">
        <f>COUNTA(AJ$2:AJ348)</f>
        <v>0</v>
      </c>
      <c r="AS348" s="312"/>
      <c r="AT348" s="312"/>
      <c r="AU348" s="312"/>
      <c r="AV348" s="312"/>
      <c r="AW348" s="312"/>
      <c r="AZ348">
        <v>0</v>
      </c>
      <c r="BA348">
        <v>0</v>
      </c>
    </row>
    <row r="349" spans="1:53" x14ac:dyDescent="0.25">
      <c r="A349">
        <v>106</v>
      </c>
      <c r="B349" t="s">
        <v>66</v>
      </c>
      <c r="C349" t="s">
        <v>626</v>
      </c>
      <c r="D349"/>
      <c r="E349">
        <v>2</v>
      </c>
      <c r="F349">
        <v>3</v>
      </c>
      <c r="G349">
        <v>4</v>
      </c>
      <c r="H349">
        <v>8</v>
      </c>
      <c r="I349">
        <v>3</v>
      </c>
      <c r="J349">
        <v>2</v>
      </c>
      <c r="K349">
        <v>1</v>
      </c>
      <c r="L349">
        <v>1</v>
      </c>
      <c r="M349" t="s">
        <v>877</v>
      </c>
      <c r="N349" s="42"/>
      <c r="O349" s="101">
        <f>IF(ISBLANK(C349),O348,IF(COUNTIF(C$2:C349,C349)&gt;1,O348,1+MAX(O348,0)))</f>
        <v>11</v>
      </c>
      <c r="P349" s="45">
        <f t="shared" si="110"/>
        <v>5</v>
      </c>
      <c r="Q349" s="33" t="str">
        <f t="shared" si="111"/>
        <v/>
      </c>
      <c r="R349" s="33">
        <f t="shared" si="112"/>
        <v>15</v>
      </c>
      <c r="S349" s="33" t="str">
        <f t="shared" si="113"/>
        <v>106_15</v>
      </c>
      <c r="T349" s="35" t="str">
        <f t="shared" si="114"/>
        <v>106PM</v>
      </c>
      <c r="U349" s="35" t="str">
        <f t="shared" si="115"/>
        <v>106PMEW</v>
      </c>
      <c r="V349" s="35" t="str">
        <f t="shared" si="131"/>
        <v>0K</v>
      </c>
      <c r="W349" s="35" t="str">
        <f t="shared" si="124"/>
        <v>106PM0K234</v>
      </c>
      <c r="X349" s="388">
        <f t="shared" si="125"/>
        <v>1</v>
      </c>
      <c r="Y349" s="388">
        <f t="shared" si="126"/>
        <v>1</v>
      </c>
      <c r="Z349" s="280" t="str">
        <f t="shared" si="116"/>
        <v/>
      </c>
      <c r="AA349" s="280" t="str">
        <f t="shared" si="117"/>
        <v/>
      </c>
      <c r="AB349" s="389" t="str">
        <f t="shared" si="127"/>
        <v/>
      </c>
      <c r="AC349" s="389" t="str">
        <f t="shared" si="128"/>
        <v/>
      </c>
      <c r="AD349" s="390" t="str">
        <f t="shared" si="118"/>
        <v/>
      </c>
      <c r="AE349" s="282">
        <f t="shared" si="119"/>
        <v>0</v>
      </c>
      <c r="AF349" s="359">
        <f t="shared" si="120"/>
        <v>1</v>
      </c>
      <c r="AG349" s="280">
        <f t="shared" si="121"/>
        <v>0</v>
      </c>
      <c r="AH349" s="280">
        <f t="shared" si="122"/>
        <v>0</v>
      </c>
      <c r="AI349" s="280">
        <f>IF(ISBLANK(T349),AI348,IF(COUNTIF(T$2:T349,T349)&gt;1,AI348,1+MAX(AI348,0)))</f>
        <v>9</v>
      </c>
      <c r="AL349" s="391" t="str">
        <f t="shared" si="129"/>
        <v/>
      </c>
      <c r="AM349" s="391" t="str">
        <f t="shared" si="130"/>
        <v/>
      </c>
      <c r="AO349" s="310" t="str">
        <f t="shared" si="123"/>
        <v/>
      </c>
      <c r="AP349" s="310">
        <f>SUM(AO$1:AO349)</f>
        <v>0</v>
      </c>
      <c r="AQ349" s="310">
        <f>SUM(AK$2:AK349)</f>
        <v>0</v>
      </c>
      <c r="AR349" s="310">
        <f>COUNTA(AJ$2:AJ349)</f>
        <v>0</v>
      </c>
      <c r="AS349" s="312"/>
      <c r="AT349" s="312"/>
      <c r="AU349" s="312"/>
      <c r="AV349" s="312"/>
      <c r="AW349" s="312"/>
      <c r="AZ349">
        <v>1</v>
      </c>
      <c r="BA349">
        <v>1</v>
      </c>
    </row>
    <row r="350" spans="1:53" x14ac:dyDescent="0.25">
      <c r="A350">
        <v>106</v>
      </c>
      <c r="B350" t="s">
        <v>66</v>
      </c>
      <c r="C350" t="s">
        <v>626</v>
      </c>
      <c r="D350"/>
      <c r="E350">
        <v>2</v>
      </c>
      <c r="F350">
        <v>4</v>
      </c>
      <c r="G350">
        <v>1</v>
      </c>
      <c r="H350">
        <v>13</v>
      </c>
      <c r="I350">
        <v>1</v>
      </c>
      <c r="J350">
        <v>3</v>
      </c>
      <c r="K350">
        <v>0</v>
      </c>
      <c r="L350">
        <v>0</v>
      </c>
      <c r="M350" t="s">
        <v>877</v>
      </c>
      <c r="N350" s="42"/>
      <c r="O350" s="101">
        <f>IF(ISBLANK(C350),O349,IF(COUNTIF(C$2:C350,C350)&gt;1,O349,1+MAX(O349,0)))</f>
        <v>11</v>
      </c>
      <c r="P350" s="45">
        <f t="shared" si="110"/>
        <v>5</v>
      </c>
      <c r="Q350" s="33" t="str">
        <f t="shared" si="111"/>
        <v/>
      </c>
      <c r="R350" s="33">
        <f t="shared" si="112"/>
        <v>16</v>
      </c>
      <c r="S350" s="33" t="str">
        <f t="shared" si="113"/>
        <v>106_16</v>
      </c>
      <c r="T350" s="35" t="str">
        <f t="shared" si="114"/>
        <v>106PM</v>
      </c>
      <c r="U350" s="35" t="str">
        <f t="shared" si="115"/>
        <v>106PMNS</v>
      </c>
      <c r="V350" s="35" t="str">
        <f t="shared" si="131"/>
        <v>0K</v>
      </c>
      <c r="W350" s="35" t="str">
        <f t="shared" si="124"/>
        <v>106PM0K241</v>
      </c>
      <c r="X350" s="388">
        <f t="shared" si="125"/>
        <v>0</v>
      </c>
      <c r="Y350" s="388">
        <f t="shared" si="126"/>
        <v>0</v>
      </c>
      <c r="Z350" s="280" t="str">
        <f t="shared" si="116"/>
        <v/>
      </c>
      <c r="AA350" s="280" t="str">
        <f t="shared" si="117"/>
        <v/>
      </c>
      <c r="AB350" s="389" t="str">
        <f t="shared" si="127"/>
        <v/>
      </c>
      <c r="AC350" s="389" t="str">
        <f t="shared" si="128"/>
        <v/>
      </c>
      <c r="AD350" s="390" t="str">
        <f t="shared" si="118"/>
        <v/>
      </c>
      <c r="AE350" s="282">
        <f t="shared" si="119"/>
        <v>0</v>
      </c>
      <c r="AF350" s="359">
        <f t="shared" si="120"/>
        <v>0</v>
      </c>
      <c r="AG350" s="280">
        <f t="shared" si="121"/>
        <v>0</v>
      </c>
      <c r="AH350" s="280">
        <f t="shared" si="122"/>
        <v>0</v>
      </c>
      <c r="AI350" s="280">
        <f>IF(ISBLANK(T350),AI349,IF(COUNTIF(T$2:T350,T350)&gt;1,AI349,1+MAX(AI349,0)))</f>
        <v>9</v>
      </c>
      <c r="AL350" s="391" t="str">
        <f t="shared" si="129"/>
        <v/>
      </c>
      <c r="AM350" s="391" t="str">
        <f t="shared" si="130"/>
        <v/>
      </c>
      <c r="AO350" s="310" t="str">
        <f t="shared" si="123"/>
        <v/>
      </c>
      <c r="AP350" s="310">
        <f>SUM(AO$1:AO350)</f>
        <v>0</v>
      </c>
      <c r="AQ350" s="310">
        <f>SUM(AK$2:AK350)</f>
        <v>0</v>
      </c>
      <c r="AR350" s="310">
        <f>COUNTA(AJ$2:AJ350)</f>
        <v>0</v>
      </c>
      <c r="AS350" s="312"/>
      <c r="AT350" s="312"/>
      <c r="AU350" s="312"/>
      <c r="AV350" s="312"/>
      <c r="AW350" s="312"/>
      <c r="AZ350">
        <v>0</v>
      </c>
      <c r="BA350">
        <v>0</v>
      </c>
    </row>
    <row r="351" spans="1:53" x14ac:dyDescent="0.25">
      <c r="A351">
        <v>106</v>
      </c>
      <c r="B351" t="s">
        <v>66</v>
      </c>
      <c r="C351" t="s">
        <v>626</v>
      </c>
      <c r="D351"/>
      <c r="E351">
        <v>2</v>
      </c>
      <c r="F351">
        <v>4</v>
      </c>
      <c r="G351">
        <v>2</v>
      </c>
      <c r="H351">
        <v>8</v>
      </c>
      <c r="I351">
        <v>1</v>
      </c>
      <c r="J351">
        <v>2</v>
      </c>
      <c r="K351">
        <v>2</v>
      </c>
      <c r="L351">
        <v>2</v>
      </c>
      <c r="M351" t="s">
        <v>877</v>
      </c>
      <c r="N351" s="42"/>
      <c r="O351" s="101">
        <f>IF(ISBLANK(C351),O350,IF(COUNTIF(C$2:C351,C351)&gt;1,O350,1+MAX(O350,0)))</f>
        <v>11</v>
      </c>
      <c r="P351" s="45">
        <f t="shared" si="110"/>
        <v>5</v>
      </c>
      <c r="Q351" s="33" t="str">
        <f t="shared" si="111"/>
        <v/>
      </c>
      <c r="R351" s="33">
        <f t="shared" si="112"/>
        <v>16</v>
      </c>
      <c r="S351" s="33" t="str">
        <f t="shared" si="113"/>
        <v>106_16</v>
      </c>
      <c r="T351" s="35" t="str">
        <f t="shared" si="114"/>
        <v>106PM</v>
      </c>
      <c r="U351" s="35" t="str">
        <f t="shared" si="115"/>
        <v>106PMNS</v>
      </c>
      <c r="V351" s="35" t="str">
        <f t="shared" si="131"/>
        <v>0K</v>
      </c>
      <c r="W351" s="35" t="str">
        <f t="shared" si="124"/>
        <v>106PM0K242</v>
      </c>
      <c r="X351" s="388">
        <f t="shared" si="125"/>
        <v>2</v>
      </c>
      <c r="Y351" s="388">
        <f t="shared" si="126"/>
        <v>2</v>
      </c>
      <c r="Z351" s="280" t="str">
        <f t="shared" si="116"/>
        <v/>
      </c>
      <c r="AA351" s="280" t="str">
        <f t="shared" si="117"/>
        <v/>
      </c>
      <c r="AB351" s="389" t="str">
        <f t="shared" si="127"/>
        <v/>
      </c>
      <c r="AC351" s="389" t="str">
        <f t="shared" si="128"/>
        <v/>
      </c>
      <c r="AD351" s="390" t="str">
        <f t="shared" si="118"/>
        <v/>
      </c>
      <c r="AE351" s="282">
        <f t="shared" si="119"/>
        <v>0</v>
      </c>
      <c r="AF351" s="359">
        <f t="shared" si="120"/>
        <v>0</v>
      </c>
      <c r="AG351" s="280">
        <f t="shared" si="121"/>
        <v>0</v>
      </c>
      <c r="AH351" s="280">
        <f t="shared" si="122"/>
        <v>0</v>
      </c>
      <c r="AI351" s="280">
        <f>IF(ISBLANK(T351),AI350,IF(COUNTIF(T$2:T351,T351)&gt;1,AI350,1+MAX(AI350,0)))</f>
        <v>9</v>
      </c>
      <c r="AL351" s="391" t="str">
        <f t="shared" si="129"/>
        <v/>
      </c>
      <c r="AM351" s="391" t="str">
        <f t="shared" si="130"/>
        <v/>
      </c>
      <c r="AO351" s="310" t="str">
        <f t="shared" si="123"/>
        <v/>
      </c>
      <c r="AP351" s="310">
        <f>SUM(AO$1:AO351)</f>
        <v>0</v>
      </c>
      <c r="AQ351" s="310">
        <f>SUM(AK$2:AK351)</f>
        <v>0</v>
      </c>
      <c r="AR351" s="310">
        <f>COUNTA(AJ$2:AJ351)</f>
        <v>0</v>
      </c>
      <c r="AS351" s="312"/>
      <c r="AT351" s="312"/>
      <c r="AU351" s="312"/>
      <c r="AV351" s="312"/>
      <c r="AW351" s="312"/>
      <c r="AZ351">
        <v>2</v>
      </c>
      <c r="BA351">
        <v>2</v>
      </c>
    </row>
    <row r="352" spans="1:53" x14ac:dyDescent="0.25">
      <c r="A352">
        <v>106</v>
      </c>
      <c r="B352" t="s">
        <v>66</v>
      </c>
      <c r="C352" t="s">
        <v>626</v>
      </c>
      <c r="D352"/>
      <c r="E352">
        <v>2</v>
      </c>
      <c r="F352">
        <v>4</v>
      </c>
      <c r="G352">
        <v>3</v>
      </c>
      <c r="H352">
        <v>5</v>
      </c>
      <c r="I352">
        <v>1</v>
      </c>
      <c r="J352">
        <v>0</v>
      </c>
      <c r="K352">
        <v>0</v>
      </c>
      <c r="L352">
        <v>1</v>
      </c>
      <c r="M352" t="s">
        <v>877</v>
      </c>
      <c r="N352" s="42"/>
      <c r="O352" s="101">
        <f>IF(ISBLANK(C352),O351,IF(COUNTIF(C$2:C352,C352)&gt;1,O351,1+MAX(O351,0)))</f>
        <v>11</v>
      </c>
      <c r="P352" s="45">
        <f t="shared" si="110"/>
        <v>5</v>
      </c>
      <c r="Q352" s="33" t="str">
        <f t="shared" si="111"/>
        <v/>
      </c>
      <c r="R352" s="33">
        <f t="shared" si="112"/>
        <v>16</v>
      </c>
      <c r="S352" s="33" t="str">
        <f t="shared" si="113"/>
        <v>106_16</v>
      </c>
      <c r="T352" s="35" t="str">
        <f t="shared" si="114"/>
        <v>106PM</v>
      </c>
      <c r="U352" s="35" t="str">
        <f t="shared" si="115"/>
        <v>106PMEW</v>
      </c>
      <c r="V352" s="35" t="str">
        <f t="shared" si="131"/>
        <v>0K</v>
      </c>
      <c r="W352" s="35" t="str">
        <f t="shared" si="124"/>
        <v>106PM0K243</v>
      </c>
      <c r="X352" s="388">
        <f t="shared" si="125"/>
        <v>0</v>
      </c>
      <c r="Y352" s="388">
        <f t="shared" si="126"/>
        <v>1</v>
      </c>
      <c r="Z352" s="280" t="str">
        <f t="shared" si="116"/>
        <v/>
      </c>
      <c r="AA352" s="280" t="str">
        <f t="shared" si="117"/>
        <v/>
      </c>
      <c r="AB352" s="389" t="str">
        <f t="shared" si="127"/>
        <v/>
      </c>
      <c r="AC352" s="389" t="str">
        <f t="shared" si="128"/>
        <v/>
      </c>
      <c r="AD352" s="390" t="str">
        <f t="shared" si="118"/>
        <v/>
      </c>
      <c r="AE352" s="282">
        <f t="shared" si="119"/>
        <v>0</v>
      </c>
      <c r="AF352" s="359">
        <f t="shared" si="120"/>
        <v>0</v>
      </c>
      <c r="AG352" s="280">
        <f t="shared" si="121"/>
        <v>0</v>
      </c>
      <c r="AH352" s="280">
        <f t="shared" si="122"/>
        <v>0</v>
      </c>
      <c r="AI352" s="280">
        <f>IF(ISBLANK(T352),AI351,IF(COUNTIF(T$2:T352,T352)&gt;1,AI351,1+MAX(AI351,0)))</f>
        <v>9</v>
      </c>
      <c r="AL352" s="391" t="str">
        <f t="shared" si="129"/>
        <v/>
      </c>
      <c r="AM352" s="391" t="str">
        <f t="shared" si="130"/>
        <v/>
      </c>
      <c r="AO352" s="310" t="str">
        <f t="shared" si="123"/>
        <v/>
      </c>
      <c r="AP352" s="310">
        <f>SUM(AO$1:AO352)</f>
        <v>0</v>
      </c>
      <c r="AQ352" s="310">
        <f>SUM(AK$2:AK352)</f>
        <v>0</v>
      </c>
      <c r="AR352" s="310">
        <f>COUNTA(AJ$2:AJ352)</f>
        <v>0</v>
      </c>
      <c r="AS352" s="312"/>
      <c r="AT352" s="312"/>
      <c r="AU352" s="312"/>
      <c r="AV352" s="312"/>
      <c r="AW352" s="312"/>
      <c r="AZ352">
        <v>0</v>
      </c>
      <c r="BA352">
        <v>1</v>
      </c>
    </row>
    <row r="353" spans="1:53" x14ac:dyDescent="0.25">
      <c r="A353">
        <v>106</v>
      </c>
      <c r="B353" t="s">
        <v>66</v>
      </c>
      <c r="C353" t="s">
        <v>626</v>
      </c>
      <c r="D353"/>
      <c r="E353">
        <v>2</v>
      </c>
      <c r="F353">
        <v>4</v>
      </c>
      <c r="G353">
        <v>4</v>
      </c>
      <c r="H353">
        <v>9</v>
      </c>
      <c r="I353">
        <v>3</v>
      </c>
      <c r="J353">
        <v>2</v>
      </c>
      <c r="K353">
        <v>1</v>
      </c>
      <c r="L353">
        <v>1</v>
      </c>
      <c r="M353" t="s">
        <v>877</v>
      </c>
      <c r="N353" s="42"/>
      <c r="O353" s="101">
        <f>IF(ISBLANK(C353),O352,IF(COUNTIF(C$2:C353,C353)&gt;1,O352,1+MAX(O352,0)))</f>
        <v>11</v>
      </c>
      <c r="P353" s="45">
        <f t="shared" si="110"/>
        <v>5</v>
      </c>
      <c r="Q353" s="33" t="str">
        <f t="shared" si="111"/>
        <v/>
      </c>
      <c r="R353" s="33">
        <f t="shared" si="112"/>
        <v>16</v>
      </c>
      <c r="S353" s="33" t="str">
        <f t="shared" si="113"/>
        <v>106_16</v>
      </c>
      <c r="T353" s="35" t="str">
        <f t="shared" si="114"/>
        <v>106PM</v>
      </c>
      <c r="U353" s="35" t="str">
        <f t="shared" si="115"/>
        <v>106PMEW</v>
      </c>
      <c r="V353" s="35" t="str">
        <f t="shared" si="131"/>
        <v>0K</v>
      </c>
      <c r="W353" s="35" t="str">
        <f t="shared" si="124"/>
        <v>106PM0K244</v>
      </c>
      <c r="X353" s="388">
        <f t="shared" si="125"/>
        <v>1</v>
      </c>
      <c r="Y353" s="388">
        <f t="shared" si="126"/>
        <v>1</v>
      </c>
      <c r="Z353" s="280" t="str">
        <f t="shared" si="116"/>
        <v/>
      </c>
      <c r="AA353" s="280" t="str">
        <f t="shared" si="117"/>
        <v/>
      </c>
      <c r="AB353" s="389" t="str">
        <f t="shared" si="127"/>
        <v/>
      </c>
      <c r="AC353" s="389" t="str">
        <f t="shared" si="128"/>
        <v/>
      </c>
      <c r="AD353" s="390" t="str">
        <f t="shared" si="118"/>
        <v/>
      </c>
      <c r="AE353" s="282">
        <f t="shared" si="119"/>
        <v>0</v>
      </c>
      <c r="AF353" s="359">
        <f t="shared" si="120"/>
        <v>1</v>
      </c>
      <c r="AG353" s="280">
        <f t="shared" si="121"/>
        <v>0</v>
      </c>
      <c r="AH353" s="280">
        <f t="shared" si="122"/>
        <v>0</v>
      </c>
      <c r="AI353" s="280">
        <f>IF(ISBLANK(T353),AI352,IF(COUNTIF(T$2:T353,T353)&gt;1,AI352,1+MAX(AI352,0)))</f>
        <v>9</v>
      </c>
      <c r="AL353" s="391" t="str">
        <f t="shared" si="129"/>
        <v/>
      </c>
      <c r="AM353" s="391" t="str">
        <f t="shared" si="130"/>
        <v/>
      </c>
      <c r="AO353" s="310" t="str">
        <f t="shared" si="123"/>
        <v/>
      </c>
      <c r="AP353" s="310">
        <f>SUM(AO$1:AO353)</f>
        <v>0</v>
      </c>
      <c r="AQ353" s="310">
        <f>SUM(AK$2:AK353)</f>
        <v>0</v>
      </c>
      <c r="AR353" s="310">
        <f>COUNTA(AJ$2:AJ353)</f>
        <v>0</v>
      </c>
      <c r="AS353" s="312"/>
      <c r="AT353" s="312"/>
      <c r="AU353" s="312"/>
      <c r="AV353" s="312"/>
      <c r="AW353" s="312"/>
      <c r="AZ353">
        <v>1</v>
      </c>
      <c r="BA353">
        <v>1</v>
      </c>
    </row>
    <row r="354" spans="1:53" x14ac:dyDescent="0.25">
      <c r="A354">
        <v>108</v>
      </c>
      <c r="B354" t="s">
        <v>65</v>
      </c>
      <c r="C354" t="s">
        <v>665</v>
      </c>
      <c r="D354"/>
      <c r="E354">
        <v>1</v>
      </c>
      <c r="F354">
        <v>1</v>
      </c>
      <c r="G354">
        <v>1</v>
      </c>
      <c r="H354">
        <v>0</v>
      </c>
      <c r="I354">
        <v>0</v>
      </c>
      <c r="J354">
        <v>0</v>
      </c>
      <c r="K354">
        <v>0</v>
      </c>
      <c r="L354">
        <v>0</v>
      </c>
      <c r="M354"/>
      <c r="N354" s="42"/>
      <c r="O354" s="101">
        <f>IF(ISBLANK(C354),O353,IF(COUNTIF(C$2:C354,C354)&gt;1,O353,1+MAX(O353,0)))</f>
        <v>12</v>
      </c>
      <c r="P354" s="45">
        <f t="shared" si="110"/>
        <v>6</v>
      </c>
      <c r="Q354" s="33">
        <f t="shared" si="111"/>
        <v>6</v>
      </c>
      <c r="R354" s="33">
        <f t="shared" si="112"/>
        <v>1</v>
      </c>
      <c r="S354" s="33" t="str">
        <f t="shared" si="113"/>
        <v>108_1</v>
      </c>
      <c r="T354" s="35" t="str">
        <f t="shared" si="114"/>
        <v>108AM</v>
      </c>
      <c r="U354" s="35" t="str">
        <f t="shared" si="115"/>
        <v>108AMNS</v>
      </c>
      <c r="V354" s="35" t="str">
        <f t="shared" si="131"/>
        <v>0L</v>
      </c>
      <c r="W354" s="35" t="str">
        <f t="shared" si="124"/>
        <v>108AM0L111</v>
      </c>
      <c r="X354" s="388">
        <f t="shared" si="125"/>
        <v>0</v>
      </c>
      <c r="Y354" s="388">
        <f t="shared" si="126"/>
        <v>0</v>
      </c>
      <c r="Z354" s="280" t="str">
        <f t="shared" si="116"/>
        <v/>
      </c>
      <c r="AA354" s="280" t="str">
        <f t="shared" si="117"/>
        <v/>
      </c>
      <c r="AB354" s="389" t="str">
        <f t="shared" si="127"/>
        <v/>
      </c>
      <c r="AC354" s="389" t="str">
        <f t="shared" si="128"/>
        <v/>
      </c>
      <c r="AD354" s="390" t="str">
        <f t="shared" si="118"/>
        <v/>
      </c>
      <c r="AE354" s="282">
        <f t="shared" si="119"/>
        <v>0</v>
      </c>
      <c r="AF354" s="359">
        <f t="shared" si="120"/>
        <v>0</v>
      </c>
      <c r="AG354" s="280">
        <f t="shared" si="121"/>
        <v>0</v>
      </c>
      <c r="AH354" s="280">
        <f t="shared" si="122"/>
        <v>0</v>
      </c>
      <c r="AI354" s="280">
        <f>IF(ISBLANK(T354),AI353,IF(COUNTIF(T$2:T354,T354)&gt;1,AI353,1+MAX(AI353,0)))</f>
        <v>10</v>
      </c>
      <c r="AL354" s="391" t="str">
        <f t="shared" si="129"/>
        <v/>
      </c>
      <c r="AM354" s="391" t="str">
        <f t="shared" si="130"/>
        <v/>
      </c>
      <c r="AO354" s="310" t="str">
        <f t="shared" si="123"/>
        <v/>
      </c>
      <c r="AP354" s="310">
        <f>SUM(AO$1:AO354)</f>
        <v>0</v>
      </c>
      <c r="AQ354" s="310">
        <f>SUM(AK$2:AK354)</f>
        <v>0</v>
      </c>
      <c r="AR354" s="310">
        <f>COUNTA(AJ$2:AJ354)</f>
        <v>0</v>
      </c>
      <c r="AS354" s="312"/>
      <c r="AT354" s="312"/>
      <c r="AU354" s="312"/>
      <c r="AV354" s="312"/>
      <c r="AW354" s="312"/>
      <c r="AZ354">
        <v>0</v>
      </c>
      <c r="BA354">
        <v>0</v>
      </c>
    </row>
    <row r="355" spans="1:53" x14ac:dyDescent="0.25">
      <c r="A355">
        <v>108</v>
      </c>
      <c r="B355" t="s">
        <v>65</v>
      </c>
      <c r="C355" t="s">
        <v>665</v>
      </c>
      <c r="D355"/>
      <c r="E355">
        <v>1</v>
      </c>
      <c r="F355">
        <v>1</v>
      </c>
      <c r="G355">
        <v>2</v>
      </c>
      <c r="H355">
        <v>1</v>
      </c>
      <c r="I355">
        <v>0</v>
      </c>
      <c r="J355">
        <v>0</v>
      </c>
      <c r="K355">
        <v>0</v>
      </c>
      <c r="L355">
        <v>0</v>
      </c>
      <c r="M355"/>
      <c r="N355" s="42"/>
      <c r="O355" s="101">
        <f>IF(ISBLANK(C355),O354,IF(COUNTIF(C$2:C355,C355)&gt;1,O354,1+MAX(O354,0)))</f>
        <v>12</v>
      </c>
      <c r="P355" s="45">
        <f t="shared" si="110"/>
        <v>6</v>
      </c>
      <c r="Q355" s="33" t="str">
        <f t="shared" si="111"/>
        <v/>
      </c>
      <c r="R355" s="33">
        <f t="shared" si="112"/>
        <v>1</v>
      </c>
      <c r="S355" s="33" t="str">
        <f t="shared" si="113"/>
        <v>108_1</v>
      </c>
      <c r="T355" s="35" t="str">
        <f t="shared" si="114"/>
        <v>108AM</v>
      </c>
      <c r="U355" s="35" t="str">
        <f t="shared" si="115"/>
        <v>108AMNS</v>
      </c>
      <c r="V355" s="35" t="str">
        <f t="shared" si="131"/>
        <v>0L</v>
      </c>
      <c r="W355" s="35" t="str">
        <f t="shared" si="124"/>
        <v>108AM0L112</v>
      </c>
      <c r="X355" s="388">
        <f t="shared" si="125"/>
        <v>0</v>
      </c>
      <c r="Y355" s="388">
        <f t="shared" si="126"/>
        <v>0</v>
      </c>
      <c r="Z355" s="280" t="str">
        <f t="shared" si="116"/>
        <v/>
      </c>
      <c r="AA355" s="280" t="str">
        <f t="shared" si="117"/>
        <v/>
      </c>
      <c r="AB355" s="389" t="str">
        <f t="shared" si="127"/>
        <v/>
      </c>
      <c r="AC355" s="389" t="str">
        <f t="shared" si="128"/>
        <v/>
      </c>
      <c r="AD355" s="390" t="str">
        <f t="shared" si="118"/>
        <v/>
      </c>
      <c r="AE355" s="282">
        <f t="shared" si="119"/>
        <v>0</v>
      </c>
      <c r="AF355" s="359">
        <f t="shared" si="120"/>
        <v>0</v>
      </c>
      <c r="AG355" s="280">
        <f t="shared" si="121"/>
        <v>0</v>
      </c>
      <c r="AH355" s="280">
        <f t="shared" si="122"/>
        <v>0</v>
      </c>
      <c r="AI355" s="280">
        <f>IF(ISBLANK(T355),AI354,IF(COUNTIF(T$2:T355,T355)&gt;1,AI354,1+MAX(AI354,0)))</f>
        <v>10</v>
      </c>
      <c r="AL355" s="391" t="str">
        <f t="shared" si="129"/>
        <v/>
      </c>
      <c r="AM355" s="391" t="str">
        <f t="shared" si="130"/>
        <v/>
      </c>
      <c r="AO355" s="310" t="str">
        <f t="shared" si="123"/>
        <v/>
      </c>
      <c r="AP355" s="310">
        <f>SUM(AO$1:AO355)</f>
        <v>0</v>
      </c>
      <c r="AQ355" s="310">
        <f>SUM(AK$2:AK355)</f>
        <v>0</v>
      </c>
      <c r="AR355" s="310">
        <f>COUNTA(AJ$2:AJ355)</f>
        <v>0</v>
      </c>
      <c r="AS355" s="312"/>
      <c r="AT355" s="312"/>
      <c r="AU355" s="312"/>
      <c r="AV355" s="312"/>
      <c r="AW355" s="312"/>
      <c r="AZ355">
        <v>0</v>
      </c>
      <c r="BA355">
        <v>0</v>
      </c>
    </row>
    <row r="356" spans="1:53" x14ac:dyDescent="0.25">
      <c r="A356">
        <v>108</v>
      </c>
      <c r="B356" t="s">
        <v>65</v>
      </c>
      <c r="C356" t="s">
        <v>665</v>
      </c>
      <c r="D356"/>
      <c r="E356">
        <v>1</v>
      </c>
      <c r="F356">
        <v>1</v>
      </c>
      <c r="G356">
        <v>3</v>
      </c>
      <c r="H356">
        <v>8</v>
      </c>
      <c r="I356">
        <v>4</v>
      </c>
      <c r="J356">
        <v>4</v>
      </c>
      <c r="K356">
        <v>1</v>
      </c>
      <c r="L356">
        <v>0</v>
      </c>
      <c r="M356"/>
      <c r="N356" s="42"/>
      <c r="O356" s="101">
        <f>IF(ISBLANK(C356),O355,IF(COUNTIF(C$2:C356,C356)&gt;1,O355,1+MAX(O355,0)))</f>
        <v>12</v>
      </c>
      <c r="P356" s="45">
        <f t="shared" si="110"/>
        <v>6</v>
      </c>
      <c r="Q356" s="33" t="str">
        <f t="shared" si="111"/>
        <v/>
      </c>
      <c r="R356" s="33">
        <f t="shared" si="112"/>
        <v>1</v>
      </c>
      <c r="S356" s="33" t="str">
        <f t="shared" si="113"/>
        <v>108_1</v>
      </c>
      <c r="T356" s="35" t="str">
        <f t="shared" si="114"/>
        <v>108AM</v>
      </c>
      <c r="U356" s="35" t="str">
        <f t="shared" si="115"/>
        <v>108AMEW</v>
      </c>
      <c r="V356" s="35" t="str">
        <f t="shared" si="131"/>
        <v>0L</v>
      </c>
      <c r="W356" s="35" t="str">
        <f t="shared" si="124"/>
        <v>108AM0L113</v>
      </c>
      <c r="X356" s="388">
        <f t="shared" si="125"/>
        <v>1</v>
      </c>
      <c r="Y356" s="388">
        <f t="shared" si="126"/>
        <v>0</v>
      </c>
      <c r="Z356" s="280" t="str">
        <f t="shared" si="116"/>
        <v/>
      </c>
      <c r="AA356" s="280" t="str">
        <f t="shared" si="117"/>
        <v/>
      </c>
      <c r="AB356" s="389" t="str">
        <f t="shared" si="127"/>
        <v/>
      </c>
      <c r="AC356" s="389" t="str">
        <f t="shared" si="128"/>
        <v/>
      </c>
      <c r="AD356" s="390" t="str">
        <f t="shared" si="118"/>
        <v/>
      </c>
      <c r="AE356" s="282">
        <f t="shared" si="119"/>
        <v>0</v>
      </c>
      <c r="AF356" s="359">
        <f t="shared" si="120"/>
        <v>0</v>
      </c>
      <c r="AG356" s="280">
        <f t="shared" si="121"/>
        <v>3</v>
      </c>
      <c r="AH356" s="280">
        <f t="shared" si="122"/>
        <v>1</v>
      </c>
      <c r="AI356" s="280">
        <f>IF(ISBLANK(T356),AI355,IF(COUNTIF(T$2:T356,T356)&gt;1,AI355,1+MAX(AI355,0)))</f>
        <v>10</v>
      </c>
      <c r="AL356" s="391" t="str">
        <f t="shared" si="129"/>
        <v/>
      </c>
      <c r="AM356" s="391" t="str">
        <f t="shared" si="130"/>
        <v/>
      </c>
      <c r="AO356" s="310" t="str">
        <f t="shared" si="123"/>
        <v/>
      </c>
      <c r="AP356" s="310">
        <f>SUM(AO$1:AO356)</f>
        <v>0</v>
      </c>
      <c r="AQ356" s="310">
        <f>SUM(AK$2:AK356)</f>
        <v>0</v>
      </c>
      <c r="AR356" s="310">
        <f>COUNTA(AJ$2:AJ356)</f>
        <v>0</v>
      </c>
      <c r="AS356" s="312"/>
      <c r="AT356" s="312"/>
      <c r="AU356" s="312"/>
      <c r="AV356" s="312"/>
      <c r="AW356" s="312"/>
      <c r="AZ356">
        <v>1</v>
      </c>
      <c r="BA356">
        <v>0</v>
      </c>
    </row>
    <row r="357" spans="1:53" x14ac:dyDescent="0.25">
      <c r="A357">
        <v>108</v>
      </c>
      <c r="B357" t="s">
        <v>65</v>
      </c>
      <c r="C357" t="s">
        <v>665</v>
      </c>
      <c r="D357"/>
      <c r="E357">
        <v>1</v>
      </c>
      <c r="F357">
        <v>1</v>
      </c>
      <c r="G357">
        <v>4</v>
      </c>
      <c r="H357">
        <v>1</v>
      </c>
      <c r="I357">
        <v>0</v>
      </c>
      <c r="J357">
        <v>0</v>
      </c>
      <c r="K357">
        <v>0</v>
      </c>
      <c r="L357">
        <v>0</v>
      </c>
      <c r="M357"/>
      <c r="N357" s="42"/>
      <c r="O357" s="101">
        <f>IF(ISBLANK(C357),O356,IF(COUNTIF(C$2:C357,C357)&gt;1,O356,1+MAX(O356,0)))</f>
        <v>12</v>
      </c>
      <c r="P357" s="45">
        <f t="shared" si="110"/>
        <v>6</v>
      </c>
      <c r="Q357" s="33" t="str">
        <f t="shared" si="111"/>
        <v/>
      </c>
      <c r="R357" s="33">
        <f t="shared" si="112"/>
        <v>1</v>
      </c>
      <c r="S357" s="33" t="str">
        <f t="shared" si="113"/>
        <v>108_1</v>
      </c>
      <c r="T357" s="35" t="str">
        <f t="shared" si="114"/>
        <v>108AM</v>
      </c>
      <c r="U357" s="35" t="str">
        <f t="shared" si="115"/>
        <v>108AMEW</v>
      </c>
      <c r="V357" s="35" t="str">
        <f t="shared" si="131"/>
        <v>0L</v>
      </c>
      <c r="W357" s="35" t="str">
        <f t="shared" si="124"/>
        <v>108AM0L114</v>
      </c>
      <c r="X357" s="388">
        <f t="shared" si="125"/>
        <v>0</v>
      </c>
      <c r="Y357" s="388">
        <f t="shared" si="126"/>
        <v>0</v>
      </c>
      <c r="Z357" s="280" t="str">
        <f t="shared" si="116"/>
        <v/>
      </c>
      <c r="AA357" s="280" t="str">
        <f t="shared" si="117"/>
        <v/>
      </c>
      <c r="AB357" s="389" t="str">
        <f t="shared" si="127"/>
        <v/>
      </c>
      <c r="AC357" s="389" t="str">
        <f t="shared" si="128"/>
        <v/>
      </c>
      <c r="AD357" s="390" t="str">
        <f t="shared" si="118"/>
        <v/>
      </c>
      <c r="AE357" s="282">
        <f t="shared" si="119"/>
        <v>0</v>
      </c>
      <c r="AF357" s="359">
        <f t="shared" si="120"/>
        <v>0</v>
      </c>
      <c r="AG357" s="280">
        <f t="shared" si="121"/>
        <v>3</v>
      </c>
      <c r="AH357" s="280">
        <f t="shared" si="122"/>
        <v>1</v>
      </c>
      <c r="AI357" s="280">
        <f>IF(ISBLANK(T357),AI356,IF(COUNTIF(T$2:T357,T357)&gt;1,AI356,1+MAX(AI356,0)))</f>
        <v>10</v>
      </c>
      <c r="AL357" s="391" t="str">
        <f t="shared" si="129"/>
        <v/>
      </c>
      <c r="AM357" s="391" t="str">
        <f t="shared" si="130"/>
        <v/>
      </c>
      <c r="AO357" s="310" t="str">
        <f t="shared" si="123"/>
        <v/>
      </c>
      <c r="AP357" s="310">
        <f>SUM(AO$1:AO357)</f>
        <v>0</v>
      </c>
      <c r="AQ357" s="310">
        <f>SUM(AK$2:AK357)</f>
        <v>0</v>
      </c>
      <c r="AR357" s="310">
        <f>COUNTA(AJ$2:AJ357)</f>
        <v>0</v>
      </c>
      <c r="AS357" s="312"/>
      <c r="AT357" s="312"/>
      <c r="AU357" s="312"/>
      <c r="AV357" s="312"/>
      <c r="AW357" s="312"/>
      <c r="AZ357">
        <v>0</v>
      </c>
      <c r="BA357">
        <v>0</v>
      </c>
    </row>
    <row r="358" spans="1:53" x14ac:dyDescent="0.25">
      <c r="A358">
        <v>108</v>
      </c>
      <c r="B358" t="s">
        <v>65</v>
      </c>
      <c r="C358" t="s">
        <v>665</v>
      </c>
      <c r="D358"/>
      <c r="E358">
        <v>1</v>
      </c>
      <c r="F358">
        <v>2</v>
      </c>
      <c r="G358">
        <v>1</v>
      </c>
      <c r="H358">
        <v>0</v>
      </c>
      <c r="I358">
        <v>0</v>
      </c>
      <c r="J358">
        <v>0</v>
      </c>
      <c r="K358">
        <v>0</v>
      </c>
      <c r="L358">
        <v>0</v>
      </c>
      <c r="M358"/>
      <c r="N358" s="42"/>
      <c r="O358" s="101">
        <f>IF(ISBLANK(C358),O357,IF(COUNTIF(C$2:C358,C358)&gt;1,O357,1+MAX(O357,0)))</f>
        <v>12</v>
      </c>
      <c r="P358" s="45">
        <f t="shared" si="110"/>
        <v>6</v>
      </c>
      <c r="Q358" s="33" t="str">
        <f t="shared" si="111"/>
        <v/>
      </c>
      <c r="R358" s="33">
        <f t="shared" si="112"/>
        <v>2</v>
      </c>
      <c r="S358" s="33" t="str">
        <f t="shared" si="113"/>
        <v>108_2</v>
      </c>
      <c r="T358" s="35" t="str">
        <f t="shared" si="114"/>
        <v>108AM</v>
      </c>
      <c r="U358" s="35" t="str">
        <f t="shared" si="115"/>
        <v>108AMNS</v>
      </c>
      <c r="V358" s="35" t="str">
        <f t="shared" si="131"/>
        <v>0L</v>
      </c>
      <c r="W358" s="35" t="str">
        <f t="shared" si="124"/>
        <v>108AM0L121</v>
      </c>
      <c r="X358" s="388">
        <f t="shared" si="125"/>
        <v>0</v>
      </c>
      <c r="Y358" s="388">
        <f t="shared" si="126"/>
        <v>0</v>
      </c>
      <c r="Z358" s="280" t="str">
        <f t="shared" si="116"/>
        <v/>
      </c>
      <c r="AA358" s="280" t="str">
        <f t="shared" si="117"/>
        <v/>
      </c>
      <c r="AB358" s="389" t="str">
        <f t="shared" si="127"/>
        <v/>
      </c>
      <c r="AC358" s="389" t="str">
        <f t="shared" si="128"/>
        <v/>
      </c>
      <c r="AD358" s="390" t="str">
        <f t="shared" si="118"/>
        <v/>
      </c>
      <c r="AE358" s="282">
        <f t="shared" si="119"/>
        <v>0</v>
      </c>
      <c r="AF358" s="359">
        <f t="shared" si="120"/>
        <v>0</v>
      </c>
      <c r="AG358" s="280">
        <f t="shared" si="121"/>
        <v>0</v>
      </c>
      <c r="AH358" s="280">
        <f t="shared" si="122"/>
        <v>0</v>
      </c>
      <c r="AI358" s="280">
        <f>IF(ISBLANK(T358),AI357,IF(COUNTIF(T$2:T358,T358)&gt;1,AI357,1+MAX(AI357,0)))</f>
        <v>10</v>
      </c>
      <c r="AL358" s="391" t="str">
        <f t="shared" si="129"/>
        <v/>
      </c>
      <c r="AM358" s="391" t="str">
        <f t="shared" si="130"/>
        <v/>
      </c>
      <c r="AO358" s="310" t="str">
        <f t="shared" si="123"/>
        <v/>
      </c>
      <c r="AP358" s="310">
        <f>SUM(AO$1:AO358)</f>
        <v>0</v>
      </c>
      <c r="AQ358" s="310">
        <f>SUM(AK$2:AK358)</f>
        <v>0</v>
      </c>
      <c r="AR358" s="310">
        <f>COUNTA(AJ$2:AJ358)</f>
        <v>0</v>
      </c>
      <c r="AS358" s="312"/>
      <c r="AT358" s="312"/>
      <c r="AU358" s="312"/>
      <c r="AV358" s="312"/>
      <c r="AW358" s="312"/>
      <c r="AZ358">
        <v>0</v>
      </c>
      <c r="BA358">
        <v>0</v>
      </c>
    </row>
    <row r="359" spans="1:53" x14ac:dyDescent="0.25">
      <c r="A359">
        <v>108</v>
      </c>
      <c r="B359" t="s">
        <v>65</v>
      </c>
      <c r="C359" t="s">
        <v>665</v>
      </c>
      <c r="D359"/>
      <c r="E359">
        <v>1</v>
      </c>
      <c r="F359">
        <v>2</v>
      </c>
      <c r="G359">
        <v>2</v>
      </c>
      <c r="H359">
        <v>0</v>
      </c>
      <c r="I359">
        <v>0</v>
      </c>
      <c r="J359">
        <v>0</v>
      </c>
      <c r="K359">
        <v>0</v>
      </c>
      <c r="L359">
        <v>0</v>
      </c>
      <c r="M359"/>
      <c r="N359" s="42"/>
      <c r="O359" s="101">
        <f>IF(ISBLANK(C359),O358,IF(COUNTIF(C$2:C359,C359)&gt;1,O358,1+MAX(O358,0)))</f>
        <v>12</v>
      </c>
      <c r="P359" s="45">
        <f t="shared" si="110"/>
        <v>6</v>
      </c>
      <c r="Q359" s="33" t="str">
        <f t="shared" si="111"/>
        <v/>
      </c>
      <c r="R359" s="33">
        <f t="shared" si="112"/>
        <v>2</v>
      </c>
      <c r="S359" s="33" t="str">
        <f t="shared" si="113"/>
        <v>108_2</v>
      </c>
      <c r="T359" s="35" t="str">
        <f t="shared" si="114"/>
        <v>108AM</v>
      </c>
      <c r="U359" s="35" t="str">
        <f t="shared" si="115"/>
        <v>108AMNS</v>
      </c>
      <c r="V359" s="35" t="str">
        <f t="shared" si="131"/>
        <v>0L</v>
      </c>
      <c r="W359" s="35" t="str">
        <f t="shared" si="124"/>
        <v>108AM0L122</v>
      </c>
      <c r="X359" s="388">
        <f t="shared" si="125"/>
        <v>0</v>
      </c>
      <c r="Y359" s="388">
        <f t="shared" si="126"/>
        <v>0</v>
      </c>
      <c r="Z359" s="280" t="str">
        <f t="shared" si="116"/>
        <v/>
      </c>
      <c r="AA359" s="280" t="str">
        <f t="shared" si="117"/>
        <v/>
      </c>
      <c r="AB359" s="389" t="str">
        <f t="shared" si="127"/>
        <v/>
      </c>
      <c r="AC359" s="389" t="str">
        <f t="shared" si="128"/>
        <v/>
      </c>
      <c r="AD359" s="390" t="str">
        <f t="shared" si="118"/>
        <v/>
      </c>
      <c r="AE359" s="282">
        <f t="shared" si="119"/>
        <v>0</v>
      </c>
      <c r="AF359" s="359">
        <f t="shared" si="120"/>
        <v>0</v>
      </c>
      <c r="AG359" s="280">
        <f t="shared" si="121"/>
        <v>0</v>
      </c>
      <c r="AH359" s="280">
        <f t="shared" si="122"/>
        <v>0</v>
      </c>
      <c r="AI359" s="280">
        <f>IF(ISBLANK(T359),AI358,IF(COUNTIF(T$2:T359,T359)&gt;1,AI358,1+MAX(AI358,0)))</f>
        <v>10</v>
      </c>
      <c r="AL359" s="391" t="str">
        <f t="shared" si="129"/>
        <v/>
      </c>
      <c r="AM359" s="391" t="str">
        <f t="shared" si="130"/>
        <v/>
      </c>
      <c r="AO359" s="310" t="str">
        <f t="shared" si="123"/>
        <v/>
      </c>
      <c r="AP359" s="310">
        <f>SUM(AO$1:AO359)</f>
        <v>0</v>
      </c>
      <c r="AQ359" s="310">
        <f>SUM(AK$2:AK359)</f>
        <v>0</v>
      </c>
      <c r="AR359" s="310">
        <f>COUNTA(AJ$2:AJ359)</f>
        <v>0</v>
      </c>
      <c r="AS359" s="312"/>
      <c r="AT359" s="312"/>
      <c r="AU359" s="312"/>
      <c r="AV359" s="312"/>
      <c r="AW359" s="312"/>
      <c r="AZ359">
        <v>0</v>
      </c>
      <c r="BA359">
        <v>0</v>
      </c>
    </row>
    <row r="360" spans="1:53" x14ac:dyDescent="0.25">
      <c r="A360">
        <v>108</v>
      </c>
      <c r="B360" t="s">
        <v>65</v>
      </c>
      <c r="C360" t="s">
        <v>665</v>
      </c>
      <c r="D360"/>
      <c r="E360">
        <v>1</v>
      </c>
      <c r="F360">
        <v>2</v>
      </c>
      <c r="G360">
        <v>3</v>
      </c>
      <c r="H360">
        <v>2</v>
      </c>
      <c r="I360">
        <v>2</v>
      </c>
      <c r="J360">
        <v>1</v>
      </c>
      <c r="K360">
        <v>1</v>
      </c>
      <c r="L360">
        <v>1</v>
      </c>
      <c r="M360"/>
      <c r="N360" s="42"/>
      <c r="O360" s="101">
        <f>IF(ISBLANK(C360),O359,IF(COUNTIF(C$2:C360,C360)&gt;1,O359,1+MAX(O359,0)))</f>
        <v>12</v>
      </c>
      <c r="P360" s="45">
        <f t="shared" si="110"/>
        <v>6</v>
      </c>
      <c r="Q360" s="33" t="str">
        <f t="shared" si="111"/>
        <v/>
      </c>
      <c r="R360" s="33">
        <f t="shared" si="112"/>
        <v>2</v>
      </c>
      <c r="S360" s="33" t="str">
        <f t="shared" si="113"/>
        <v>108_2</v>
      </c>
      <c r="T360" s="35" t="str">
        <f t="shared" si="114"/>
        <v>108AM</v>
      </c>
      <c r="U360" s="35" t="str">
        <f t="shared" si="115"/>
        <v>108AMEW</v>
      </c>
      <c r="V360" s="35" t="str">
        <f t="shared" si="131"/>
        <v>0L</v>
      </c>
      <c r="W360" s="35" t="str">
        <f t="shared" si="124"/>
        <v>108AM0L123</v>
      </c>
      <c r="X360" s="388">
        <f t="shared" si="125"/>
        <v>1</v>
      </c>
      <c r="Y360" s="388">
        <f t="shared" si="126"/>
        <v>1</v>
      </c>
      <c r="Z360" s="280" t="str">
        <f t="shared" si="116"/>
        <v/>
      </c>
      <c r="AA360" s="280" t="str">
        <f t="shared" si="117"/>
        <v/>
      </c>
      <c r="AB360" s="389" t="str">
        <f t="shared" si="127"/>
        <v/>
      </c>
      <c r="AC360" s="389" t="str">
        <f t="shared" si="128"/>
        <v/>
      </c>
      <c r="AD360" s="390" t="str">
        <f t="shared" si="118"/>
        <v/>
      </c>
      <c r="AE360" s="282">
        <f t="shared" si="119"/>
        <v>0</v>
      </c>
      <c r="AF360" s="359">
        <f t="shared" si="120"/>
        <v>0</v>
      </c>
      <c r="AG360" s="280">
        <f t="shared" si="121"/>
        <v>3</v>
      </c>
      <c r="AH360" s="280">
        <f t="shared" si="122"/>
        <v>1</v>
      </c>
      <c r="AI360" s="280">
        <f>IF(ISBLANK(T360),AI359,IF(COUNTIF(T$2:T360,T360)&gt;1,AI359,1+MAX(AI359,0)))</f>
        <v>10</v>
      </c>
      <c r="AL360" s="391" t="str">
        <f t="shared" si="129"/>
        <v/>
      </c>
      <c r="AM360" s="391" t="str">
        <f t="shared" si="130"/>
        <v/>
      </c>
      <c r="AO360" s="310" t="str">
        <f t="shared" si="123"/>
        <v/>
      </c>
      <c r="AP360" s="310">
        <f>SUM(AO$1:AO360)</f>
        <v>0</v>
      </c>
      <c r="AQ360" s="310">
        <f>SUM(AK$2:AK360)</f>
        <v>0</v>
      </c>
      <c r="AR360" s="310">
        <f>COUNTA(AJ$2:AJ360)</f>
        <v>0</v>
      </c>
      <c r="AS360" s="312"/>
      <c r="AT360" s="312"/>
      <c r="AU360" s="312"/>
      <c r="AV360" s="312"/>
      <c r="AW360" s="312"/>
      <c r="AZ360">
        <v>1</v>
      </c>
      <c r="BA360">
        <v>1</v>
      </c>
    </row>
    <row r="361" spans="1:53" x14ac:dyDescent="0.25">
      <c r="A361">
        <v>108</v>
      </c>
      <c r="B361" t="s">
        <v>65</v>
      </c>
      <c r="C361" t="s">
        <v>665</v>
      </c>
      <c r="D361"/>
      <c r="E361">
        <v>1</v>
      </c>
      <c r="F361">
        <v>2</v>
      </c>
      <c r="G361">
        <v>4</v>
      </c>
      <c r="H361">
        <v>0</v>
      </c>
      <c r="I361">
        <v>0</v>
      </c>
      <c r="J361">
        <v>0</v>
      </c>
      <c r="K361">
        <v>0</v>
      </c>
      <c r="L361">
        <v>0</v>
      </c>
      <c r="M361"/>
      <c r="N361" s="42"/>
      <c r="O361" s="101">
        <f>IF(ISBLANK(C361),O360,IF(COUNTIF(C$2:C361,C361)&gt;1,O360,1+MAX(O360,0)))</f>
        <v>12</v>
      </c>
      <c r="P361" s="45">
        <f t="shared" si="110"/>
        <v>6</v>
      </c>
      <c r="Q361" s="33" t="str">
        <f t="shared" si="111"/>
        <v/>
      </c>
      <c r="R361" s="33">
        <f t="shared" si="112"/>
        <v>2</v>
      </c>
      <c r="S361" s="33" t="str">
        <f t="shared" si="113"/>
        <v>108_2</v>
      </c>
      <c r="T361" s="35" t="str">
        <f t="shared" si="114"/>
        <v>108AM</v>
      </c>
      <c r="U361" s="35" t="str">
        <f t="shared" si="115"/>
        <v>108AMEW</v>
      </c>
      <c r="V361" s="35" t="str">
        <f t="shared" si="131"/>
        <v>0L</v>
      </c>
      <c r="W361" s="35" t="str">
        <f t="shared" si="124"/>
        <v>108AM0L124</v>
      </c>
      <c r="X361" s="388">
        <f t="shared" si="125"/>
        <v>0</v>
      </c>
      <c r="Y361" s="388">
        <f t="shared" si="126"/>
        <v>0</v>
      </c>
      <c r="Z361" s="280" t="str">
        <f t="shared" si="116"/>
        <v/>
      </c>
      <c r="AA361" s="280" t="str">
        <f t="shared" si="117"/>
        <v/>
      </c>
      <c r="AB361" s="389" t="str">
        <f t="shared" si="127"/>
        <v/>
      </c>
      <c r="AC361" s="389" t="str">
        <f t="shared" si="128"/>
        <v/>
      </c>
      <c r="AD361" s="390" t="str">
        <f t="shared" si="118"/>
        <v/>
      </c>
      <c r="AE361" s="282">
        <f t="shared" si="119"/>
        <v>0</v>
      </c>
      <c r="AF361" s="359">
        <f t="shared" si="120"/>
        <v>0</v>
      </c>
      <c r="AG361" s="280">
        <f t="shared" si="121"/>
        <v>3</v>
      </c>
      <c r="AH361" s="280">
        <f t="shared" si="122"/>
        <v>1</v>
      </c>
      <c r="AI361" s="280">
        <f>IF(ISBLANK(T361),AI360,IF(COUNTIF(T$2:T361,T361)&gt;1,AI360,1+MAX(AI360,0)))</f>
        <v>10</v>
      </c>
      <c r="AL361" s="391" t="str">
        <f t="shared" si="129"/>
        <v/>
      </c>
      <c r="AM361" s="391" t="str">
        <f t="shared" si="130"/>
        <v/>
      </c>
      <c r="AO361" s="310" t="str">
        <f t="shared" si="123"/>
        <v/>
      </c>
      <c r="AP361" s="310">
        <f>SUM(AO$1:AO361)</f>
        <v>0</v>
      </c>
      <c r="AQ361" s="310">
        <f>SUM(AK$2:AK361)</f>
        <v>0</v>
      </c>
      <c r="AR361" s="310">
        <f>COUNTA(AJ$2:AJ361)</f>
        <v>0</v>
      </c>
      <c r="AS361" s="312"/>
      <c r="AT361" s="312"/>
      <c r="AU361" s="312"/>
      <c r="AV361" s="312"/>
      <c r="AW361" s="312"/>
      <c r="AZ361">
        <v>0</v>
      </c>
      <c r="BA361">
        <v>0</v>
      </c>
    </row>
    <row r="362" spans="1:53" x14ac:dyDescent="0.25">
      <c r="A362">
        <v>108</v>
      </c>
      <c r="B362" t="s">
        <v>65</v>
      </c>
      <c r="C362" t="s">
        <v>665</v>
      </c>
      <c r="D362"/>
      <c r="E362">
        <v>1</v>
      </c>
      <c r="F362">
        <v>3</v>
      </c>
      <c r="G362">
        <v>1</v>
      </c>
      <c r="H362">
        <v>0</v>
      </c>
      <c r="I362">
        <v>0</v>
      </c>
      <c r="J362">
        <v>0</v>
      </c>
      <c r="K362">
        <v>0</v>
      </c>
      <c r="L362">
        <v>0</v>
      </c>
      <c r="M362"/>
      <c r="N362" s="42"/>
      <c r="O362" s="101">
        <f>IF(ISBLANK(C362),O361,IF(COUNTIF(C$2:C362,C362)&gt;1,O361,1+MAX(O361,0)))</f>
        <v>12</v>
      </c>
      <c r="P362" s="45">
        <f t="shared" si="110"/>
        <v>6</v>
      </c>
      <c r="Q362" s="33" t="str">
        <f t="shared" si="111"/>
        <v/>
      </c>
      <c r="R362" s="33">
        <f t="shared" si="112"/>
        <v>3</v>
      </c>
      <c r="S362" s="33" t="str">
        <f t="shared" si="113"/>
        <v>108_3</v>
      </c>
      <c r="T362" s="35" t="str">
        <f t="shared" si="114"/>
        <v>108AM</v>
      </c>
      <c r="U362" s="35" t="str">
        <f t="shared" si="115"/>
        <v>108AMNS</v>
      </c>
      <c r="V362" s="35" t="str">
        <f t="shared" si="131"/>
        <v>0L</v>
      </c>
      <c r="W362" s="35" t="str">
        <f t="shared" si="124"/>
        <v>108AM0L131</v>
      </c>
      <c r="X362" s="388">
        <f t="shared" si="125"/>
        <v>0</v>
      </c>
      <c r="Y362" s="388">
        <f t="shared" si="126"/>
        <v>0</v>
      </c>
      <c r="Z362" s="280" t="str">
        <f t="shared" si="116"/>
        <v/>
      </c>
      <c r="AA362" s="280" t="str">
        <f t="shared" si="117"/>
        <v/>
      </c>
      <c r="AB362" s="389" t="str">
        <f t="shared" si="127"/>
        <v/>
      </c>
      <c r="AC362" s="389" t="str">
        <f t="shared" si="128"/>
        <v/>
      </c>
      <c r="AD362" s="390" t="str">
        <f t="shared" si="118"/>
        <v/>
      </c>
      <c r="AE362" s="282">
        <f t="shared" si="119"/>
        <v>0</v>
      </c>
      <c r="AF362" s="359">
        <f t="shared" si="120"/>
        <v>0</v>
      </c>
      <c r="AG362" s="280">
        <f t="shared" si="121"/>
        <v>0</v>
      </c>
      <c r="AH362" s="280">
        <f t="shared" si="122"/>
        <v>0</v>
      </c>
      <c r="AI362" s="280">
        <f>IF(ISBLANK(T362),AI361,IF(COUNTIF(T$2:T362,T362)&gt;1,AI361,1+MAX(AI361,0)))</f>
        <v>10</v>
      </c>
      <c r="AL362" s="391" t="str">
        <f t="shared" si="129"/>
        <v/>
      </c>
      <c r="AM362" s="391" t="str">
        <f t="shared" si="130"/>
        <v/>
      </c>
      <c r="AO362" s="310" t="str">
        <f t="shared" si="123"/>
        <v/>
      </c>
      <c r="AP362" s="310">
        <f>SUM(AO$1:AO362)</f>
        <v>0</v>
      </c>
      <c r="AQ362" s="310">
        <f>SUM(AK$2:AK362)</f>
        <v>0</v>
      </c>
      <c r="AR362" s="310">
        <f>COUNTA(AJ$2:AJ362)</f>
        <v>0</v>
      </c>
      <c r="AS362" s="312"/>
      <c r="AT362" s="312"/>
      <c r="AU362" s="312"/>
      <c r="AV362" s="312"/>
      <c r="AW362" s="312"/>
      <c r="AZ362">
        <v>0</v>
      </c>
      <c r="BA362">
        <v>0</v>
      </c>
    </row>
    <row r="363" spans="1:53" x14ac:dyDescent="0.25">
      <c r="A363">
        <v>108</v>
      </c>
      <c r="B363" t="s">
        <v>65</v>
      </c>
      <c r="C363" t="s">
        <v>665</v>
      </c>
      <c r="D363"/>
      <c r="E363">
        <v>1</v>
      </c>
      <c r="F363">
        <v>3</v>
      </c>
      <c r="G363">
        <v>2</v>
      </c>
      <c r="H363">
        <v>0</v>
      </c>
      <c r="I363">
        <v>0</v>
      </c>
      <c r="J363">
        <v>0</v>
      </c>
      <c r="K363">
        <v>0</v>
      </c>
      <c r="L363">
        <v>0</v>
      </c>
      <c r="M363"/>
      <c r="N363" s="42"/>
      <c r="O363" s="101">
        <f>IF(ISBLANK(C363),O362,IF(COUNTIF(C$2:C363,C363)&gt;1,O362,1+MAX(O362,0)))</f>
        <v>12</v>
      </c>
      <c r="P363" s="45">
        <f t="shared" si="110"/>
        <v>6</v>
      </c>
      <c r="Q363" s="33" t="str">
        <f t="shared" si="111"/>
        <v/>
      </c>
      <c r="R363" s="33">
        <f t="shared" si="112"/>
        <v>3</v>
      </c>
      <c r="S363" s="33" t="str">
        <f t="shared" si="113"/>
        <v>108_3</v>
      </c>
      <c r="T363" s="35" t="str">
        <f t="shared" si="114"/>
        <v>108AM</v>
      </c>
      <c r="U363" s="35" t="str">
        <f t="shared" si="115"/>
        <v>108AMNS</v>
      </c>
      <c r="V363" s="35" t="str">
        <f t="shared" si="131"/>
        <v>0L</v>
      </c>
      <c r="W363" s="35" t="str">
        <f t="shared" si="124"/>
        <v>108AM0L132</v>
      </c>
      <c r="X363" s="388">
        <f t="shared" si="125"/>
        <v>0</v>
      </c>
      <c r="Y363" s="388">
        <f t="shared" si="126"/>
        <v>0</v>
      </c>
      <c r="Z363" s="280" t="str">
        <f t="shared" si="116"/>
        <v/>
      </c>
      <c r="AA363" s="280" t="str">
        <f t="shared" si="117"/>
        <v/>
      </c>
      <c r="AB363" s="389" t="str">
        <f t="shared" si="127"/>
        <v/>
      </c>
      <c r="AC363" s="389" t="str">
        <f t="shared" si="128"/>
        <v/>
      </c>
      <c r="AD363" s="390" t="str">
        <f t="shared" si="118"/>
        <v/>
      </c>
      <c r="AE363" s="282">
        <f t="shared" si="119"/>
        <v>0</v>
      </c>
      <c r="AF363" s="359">
        <f t="shared" si="120"/>
        <v>0</v>
      </c>
      <c r="AG363" s="280">
        <f t="shared" si="121"/>
        <v>0</v>
      </c>
      <c r="AH363" s="280">
        <f t="shared" si="122"/>
        <v>0</v>
      </c>
      <c r="AI363" s="280">
        <f>IF(ISBLANK(T363),AI362,IF(COUNTIF(T$2:T363,T363)&gt;1,AI362,1+MAX(AI362,0)))</f>
        <v>10</v>
      </c>
      <c r="AL363" s="391" t="str">
        <f t="shared" si="129"/>
        <v/>
      </c>
      <c r="AM363" s="391" t="str">
        <f t="shared" si="130"/>
        <v/>
      </c>
      <c r="AO363" s="310" t="str">
        <f t="shared" si="123"/>
        <v/>
      </c>
      <c r="AP363" s="310">
        <f>SUM(AO$1:AO363)</f>
        <v>0</v>
      </c>
      <c r="AQ363" s="310">
        <f>SUM(AK$2:AK363)</f>
        <v>0</v>
      </c>
      <c r="AR363" s="310">
        <f>COUNTA(AJ$2:AJ363)</f>
        <v>0</v>
      </c>
      <c r="AS363" s="312"/>
      <c r="AT363" s="312"/>
      <c r="AU363" s="312"/>
      <c r="AV363" s="312"/>
      <c r="AW363" s="312"/>
      <c r="AZ363">
        <v>0</v>
      </c>
      <c r="BA363">
        <v>0</v>
      </c>
    </row>
    <row r="364" spans="1:53" x14ac:dyDescent="0.25">
      <c r="A364">
        <v>108</v>
      </c>
      <c r="B364" t="s">
        <v>65</v>
      </c>
      <c r="C364" t="s">
        <v>665</v>
      </c>
      <c r="D364"/>
      <c r="E364">
        <v>1</v>
      </c>
      <c r="F364">
        <v>3</v>
      </c>
      <c r="G364">
        <v>3</v>
      </c>
      <c r="H364">
        <v>7</v>
      </c>
      <c r="I364">
        <v>2</v>
      </c>
      <c r="J364">
        <v>1</v>
      </c>
      <c r="K364">
        <v>0</v>
      </c>
      <c r="L364">
        <v>0</v>
      </c>
      <c r="M364"/>
      <c r="N364" s="42"/>
      <c r="O364" s="101">
        <f>IF(ISBLANK(C364),O363,IF(COUNTIF(C$2:C364,C364)&gt;1,O363,1+MAX(O363,0)))</f>
        <v>12</v>
      </c>
      <c r="P364" s="45">
        <f t="shared" si="110"/>
        <v>6</v>
      </c>
      <c r="Q364" s="33" t="str">
        <f t="shared" si="111"/>
        <v/>
      </c>
      <c r="R364" s="33">
        <f t="shared" si="112"/>
        <v>3</v>
      </c>
      <c r="S364" s="33" t="str">
        <f t="shared" si="113"/>
        <v>108_3</v>
      </c>
      <c r="T364" s="35" t="str">
        <f t="shared" si="114"/>
        <v>108AM</v>
      </c>
      <c r="U364" s="35" t="str">
        <f t="shared" si="115"/>
        <v>108AMEW</v>
      </c>
      <c r="V364" s="35" t="str">
        <f t="shared" si="131"/>
        <v>0L</v>
      </c>
      <c r="W364" s="35" t="str">
        <f t="shared" si="124"/>
        <v>108AM0L133</v>
      </c>
      <c r="X364" s="388">
        <f t="shared" si="125"/>
        <v>0</v>
      </c>
      <c r="Y364" s="388">
        <f t="shared" si="126"/>
        <v>0</v>
      </c>
      <c r="Z364" s="280" t="str">
        <f t="shared" si="116"/>
        <v/>
      </c>
      <c r="AA364" s="280" t="str">
        <f t="shared" si="117"/>
        <v/>
      </c>
      <c r="AB364" s="389" t="str">
        <f t="shared" si="127"/>
        <v/>
      </c>
      <c r="AC364" s="389" t="str">
        <f t="shared" si="128"/>
        <v/>
      </c>
      <c r="AD364" s="390" t="str">
        <f t="shared" si="118"/>
        <v/>
      </c>
      <c r="AE364" s="282">
        <f t="shared" si="119"/>
        <v>0</v>
      </c>
      <c r="AF364" s="359">
        <f t="shared" si="120"/>
        <v>0</v>
      </c>
      <c r="AG364" s="280">
        <f t="shared" si="121"/>
        <v>3</v>
      </c>
      <c r="AH364" s="280">
        <f t="shared" si="122"/>
        <v>1</v>
      </c>
      <c r="AI364" s="280">
        <f>IF(ISBLANK(T364),AI363,IF(COUNTIF(T$2:T364,T364)&gt;1,AI363,1+MAX(AI363,0)))</f>
        <v>10</v>
      </c>
      <c r="AL364" s="391" t="str">
        <f t="shared" si="129"/>
        <v/>
      </c>
      <c r="AM364" s="391" t="str">
        <f t="shared" si="130"/>
        <v/>
      </c>
      <c r="AO364" s="310" t="str">
        <f t="shared" si="123"/>
        <v/>
      </c>
      <c r="AP364" s="310">
        <f>SUM(AO$1:AO364)</f>
        <v>0</v>
      </c>
      <c r="AQ364" s="310">
        <f>SUM(AK$2:AK364)</f>
        <v>0</v>
      </c>
      <c r="AR364" s="310">
        <f>COUNTA(AJ$2:AJ364)</f>
        <v>0</v>
      </c>
      <c r="AS364" s="312"/>
      <c r="AT364" s="312"/>
      <c r="AU364" s="312"/>
      <c r="AV364" s="312"/>
      <c r="AW364" s="312"/>
      <c r="AZ364">
        <v>0</v>
      </c>
      <c r="BA364">
        <v>0</v>
      </c>
    </row>
    <row r="365" spans="1:53" x14ac:dyDescent="0.25">
      <c r="A365">
        <v>108</v>
      </c>
      <c r="B365" t="s">
        <v>65</v>
      </c>
      <c r="C365" t="s">
        <v>665</v>
      </c>
      <c r="D365"/>
      <c r="E365">
        <v>1</v>
      </c>
      <c r="F365">
        <v>3</v>
      </c>
      <c r="G365">
        <v>4</v>
      </c>
      <c r="H365">
        <v>3</v>
      </c>
      <c r="I365">
        <v>0</v>
      </c>
      <c r="J365">
        <v>0</v>
      </c>
      <c r="K365">
        <v>1</v>
      </c>
      <c r="L365">
        <v>0</v>
      </c>
      <c r="M365"/>
      <c r="N365" s="42"/>
      <c r="O365" s="101">
        <f>IF(ISBLANK(C365),O364,IF(COUNTIF(C$2:C365,C365)&gt;1,O364,1+MAX(O364,0)))</f>
        <v>12</v>
      </c>
      <c r="P365" s="45">
        <f t="shared" si="110"/>
        <v>6</v>
      </c>
      <c r="Q365" s="33" t="str">
        <f t="shared" si="111"/>
        <v/>
      </c>
      <c r="R365" s="33">
        <f t="shared" si="112"/>
        <v>3</v>
      </c>
      <c r="S365" s="33" t="str">
        <f t="shared" si="113"/>
        <v>108_3</v>
      </c>
      <c r="T365" s="35" t="str">
        <f t="shared" si="114"/>
        <v>108AM</v>
      </c>
      <c r="U365" s="35" t="str">
        <f t="shared" si="115"/>
        <v>108AMEW</v>
      </c>
      <c r="V365" s="35" t="str">
        <f t="shared" si="131"/>
        <v>0L</v>
      </c>
      <c r="W365" s="35" t="str">
        <f t="shared" si="124"/>
        <v>108AM0L134</v>
      </c>
      <c r="X365" s="388">
        <f t="shared" si="125"/>
        <v>1</v>
      </c>
      <c r="Y365" s="388">
        <f t="shared" si="126"/>
        <v>0</v>
      </c>
      <c r="Z365" s="280" t="str">
        <f t="shared" si="116"/>
        <v/>
      </c>
      <c r="AA365" s="280" t="str">
        <f t="shared" si="117"/>
        <v/>
      </c>
      <c r="AB365" s="389" t="str">
        <f t="shared" si="127"/>
        <v/>
      </c>
      <c r="AC365" s="389" t="str">
        <f t="shared" si="128"/>
        <v/>
      </c>
      <c r="AD365" s="390" t="str">
        <f t="shared" si="118"/>
        <v/>
      </c>
      <c r="AE365" s="282">
        <f t="shared" si="119"/>
        <v>0</v>
      </c>
      <c r="AF365" s="359">
        <f t="shared" si="120"/>
        <v>0</v>
      </c>
      <c r="AG365" s="280">
        <f t="shared" si="121"/>
        <v>3</v>
      </c>
      <c r="AH365" s="280">
        <f t="shared" si="122"/>
        <v>1</v>
      </c>
      <c r="AI365" s="280">
        <f>IF(ISBLANK(T365),AI364,IF(COUNTIF(T$2:T365,T365)&gt;1,AI364,1+MAX(AI364,0)))</f>
        <v>10</v>
      </c>
      <c r="AL365" s="391" t="str">
        <f t="shared" si="129"/>
        <v/>
      </c>
      <c r="AM365" s="391" t="str">
        <f t="shared" si="130"/>
        <v/>
      </c>
      <c r="AO365" s="310" t="str">
        <f t="shared" si="123"/>
        <v/>
      </c>
      <c r="AP365" s="310">
        <f>SUM(AO$1:AO365)</f>
        <v>0</v>
      </c>
      <c r="AQ365" s="310">
        <f>SUM(AK$2:AK365)</f>
        <v>0</v>
      </c>
      <c r="AR365" s="310">
        <f>COUNTA(AJ$2:AJ365)</f>
        <v>0</v>
      </c>
      <c r="AS365" s="312"/>
      <c r="AT365" s="312"/>
      <c r="AU365" s="312"/>
      <c r="AV365" s="312"/>
      <c r="AW365" s="312"/>
      <c r="AZ365">
        <v>1</v>
      </c>
      <c r="BA365">
        <v>0</v>
      </c>
    </row>
    <row r="366" spans="1:53" x14ac:dyDescent="0.25">
      <c r="A366">
        <v>108</v>
      </c>
      <c r="B366" t="s">
        <v>65</v>
      </c>
      <c r="C366" t="s">
        <v>665</v>
      </c>
      <c r="D366"/>
      <c r="E366">
        <v>1</v>
      </c>
      <c r="F366">
        <v>4</v>
      </c>
      <c r="G366">
        <v>1</v>
      </c>
      <c r="H366">
        <v>0</v>
      </c>
      <c r="I366">
        <v>0</v>
      </c>
      <c r="J366">
        <v>0</v>
      </c>
      <c r="K366">
        <v>0</v>
      </c>
      <c r="L366">
        <v>0</v>
      </c>
      <c r="M366"/>
      <c r="N366" s="42"/>
      <c r="O366" s="101">
        <f>IF(ISBLANK(C366),O365,IF(COUNTIF(C$2:C366,C366)&gt;1,O365,1+MAX(O365,0)))</f>
        <v>12</v>
      </c>
      <c r="P366" s="45">
        <f t="shared" si="110"/>
        <v>6</v>
      </c>
      <c r="Q366" s="33" t="str">
        <f t="shared" si="111"/>
        <v/>
      </c>
      <c r="R366" s="33">
        <f t="shared" si="112"/>
        <v>4</v>
      </c>
      <c r="S366" s="33" t="str">
        <f t="shared" si="113"/>
        <v>108_4</v>
      </c>
      <c r="T366" s="35" t="str">
        <f t="shared" si="114"/>
        <v>108AM</v>
      </c>
      <c r="U366" s="35" t="str">
        <f t="shared" si="115"/>
        <v>108AMNS</v>
      </c>
      <c r="V366" s="35" t="str">
        <f t="shared" si="131"/>
        <v>0L</v>
      </c>
      <c r="W366" s="35" t="str">
        <f t="shared" si="124"/>
        <v>108AM0L141</v>
      </c>
      <c r="X366" s="388">
        <f t="shared" si="125"/>
        <v>0</v>
      </c>
      <c r="Y366" s="388">
        <f t="shared" si="126"/>
        <v>0</v>
      </c>
      <c r="Z366" s="280" t="str">
        <f t="shared" si="116"/>
        <v/>
      </c>
      <c r="AA366" s="280" t="str">
        <f t="shared" si="117"/>
        <v/>
      </c>
      <c r="AB366" s="389" t="str">
        <f t="shared" si="127"/>
        <v/>
      </c>
      <c r="AC366" s="389" t="str">
        <f t="shared" si="128"/>
        <v/>
      </c>
      <c r="AD366" s="390" t="str">
        <f t="shared" si="118"/>
        <v/>
      </c>
      <c r="AE366" s="282">
        <f t="shared" si="119"/>
        <v>0</v>
      </c>
      <c r="AF366" s="359">
        <f t="shared" si="120"/>
        <v>0</v>
      </c>
      <c r="AG366" s="280">
        <f t="shared" si="121"/>
        <v>0</v>
      </c>
      <c r="AH366" s="280">
        <f t="shared" si="122"/>
        <v>0</v>
      </c>
      <c r="AI366" s="280">
        <f>IF(ISBLANK(T366),AI365,IF(COUNTIF(T$2:T366,T366)&gt;1,AI365,1+MAX(AI365,0)))</f>
        <v>10</v>
      </c>
      <c r="AL366" s="391" t="str">
        <f t="shared" si="129"/>
        <v/>
      </c>
      <c r="AM366" s="391" t="str">
        <f t="shared" si="130"/>
        <v/>
      </c>
      <c r="AO366" s="310" t="str">
        <f t="shared" si="123"/>
        <v/>
      </c>
      <c r="AP366" s="310">
        <f>SUM(AO$1:AO366)</f>
        <v>0</v>
      </c>
      <c r="AQ366" s="310">
        <f>SUM(AK$2:AK366)</f>
        <v>0</v>
      </c>
      <c r="AR366" s="310">
        <f>COUNTA(AJ$2:AJ366)</f>
        <v>0</v>
      </c>
      <c r="AS366" s="312"/>
      <c r="AT366" s="312"/>
      <c r="AU366" s="312"/>
      <c r="AV366" s="312"/>
      <c r="AW366" s="312"/>
      <c r="AZ366">
        <v>0</v>
      </c>
      <c r="BA366">
        <v>0</v>
      </c>
    </row>
    <row r="367" spans="1:53" x14ac:dyDescent="0.25">
      <c r="A367">
        <v>108</v>
      </c>
      <c r="B367" t="s">
        <v>65</v>
      </c>
      <c r="C367" t="s">
        <v>665</v>
      </c>
      <c r="D367"/>
      <c r="E367">
        <v>1</v>
      </c>
      <c r="F367">
        <v>4</v>
      </c>
      <c r="G367">
        <v>2</v>
      </c>
      <c r="H367">
        <v>10</v>
      </c>
      <c r="I367">
        <v>0</v>
      </c>
      <c r="J367">
        <v>0</v>
      </c>
      <c r="K367">
        <v>0</v>
      </c>
      <c r="L367">
        <v>0</v>
      </c>
      <c r="M367"/>
      <c r="N367" s="42"/>
      <c r="O367" s="101">
        <f>IF(ISBLANK(C367),O366,IF(COUNTIF(C$2:C367,C367)&gt;1,O366,1+MAX(O366,0)))</f>
        <v>12</v>
      </c>
      <c r="P367" s="45">
        <f t="shared" si="110"/>
        <v>6</v>
      </c>
      <c r="Q367" s="33" t="str">
        <f t="shared" si="111"/>
        <v/>
      </c>
      <c r="R367" s="33">
        <f t="shared" si="112"/>
        <v>4</v>
      </c>
      <c r="S367" s="33" t="str">
        <f t="shared" si="113"/>
        <v>108_4</v>
      </c>
      <c r="T367" s="35" t="str">
        <f t="shared" si="114"/>
        <v>108AM</v>
      </c>
      <c r="U367" s="35" t="str">
        <f t="shared" si="115"/>
        <v>108AMNS</v>
      </c>
      <c r="V367" s="35" t="str">
        <f t="shared" si="131"/>
        <v>0L</v>
      </c>
      <c r="W367" s="35" t="str">
        <f t="shared" si="124"/>
        <v>108AM0L142</v>
      </c>
      <c r="X367" s="388">
        <f t="shared" si="125"/>
        <v>0</v>
      </c>
      <c r="Y367" s="388">
        <f t="shared" si="126"/>
        <v>0</v>
      </c>
      <c r="Z367" s="280" t="str">
        <f t="shared" si="116"/>
        <v/>
      </c>
      <c r="AA367" s="280" t="str">
        <f t="shared" si="117"/>
        <v/>
      </c>
      <c r="AB367" s="389" t="str">
        <f t="shared" si="127"/>
        <v/>
      </c>
      <c r="AC367" s="389" t="str">
        <f t="shared" si="128"/>
        <v/>
      </c>
      <c r="AD367" s="390" t="str">
        <f t="shared" si="118"/>
        <v/>
      </c>
      <c r="AE367" s="282">
        <f t="shared" si="119"/>
        <v>0</v>
      </c>
      <c r="AF367" s="359">
        <f t="shared" si="120"/>
        <v>0</v>
      </c>
      <c r="AG367" s="280">
        <f t="shared" si="121"/>
        <v>0</v>
      </c>
      <c r="AH367" s="280">
        <f t="shared" si="122"/>
        <v>0</v>
      </c>
      <c r="AI367" s="280">
        <f>IF(ISBLANK(T367),AI366,IF(COUNTIF(T$2:T367,T367)&gt;1,AI366,1+MAX(AI366,0)))</f>
        <v>10</v>
      </c>
      <c r="AL367" s="391" t="str">
        <f t="shared" si="129"/>
        <v/>
      </c>
      <c r="AM367" s="391" t="str">
        <f t="shared" si="130"/>
        <v/>
      </c>
      <c r="AO367" s="310" t="str">
        <f t="shared" si="123"/>
        <v/>
      </c>
      <c r="AP367" s="310">
        <f>SUM(AO$1:AO367)</f>
        <v>0</v>
      </c>
      <c r="AQ367" s="310">
        <f>SUM(AK$2:AK367)</f>
        <v>0</v>
      </c>
      <c r="AR367" s="310">
        <f>COUNTA(AJ$2:AJ367)</f>
        <v>0</v>
      </c>
      <c r="AS367" s="312"/>
      <c r="AT367" s="312"/>
      <c r="AU367" s="312"/>
      <c r="AV367" s="312"/>
      <c r="AW367" s="312"/>
      <c r="AZ367">
        <v>0</v>
      </c>
      <c r="BA367">
        <v>0</v>
      </c>
    </row>
    <row r="368" spans="1:53" x14ac:dyDescent="0.25">
      <c r="A368">
        <v>108</v>
      </c>
      <c r="B368" t="s">
        <v>65</v>
      </c>
      <c r="C368" t="s">
        <v>665</v>
      </c>
      <c r="D368"/>
      <c r="E368">
        <v>1</v>
      </c>
      <c r="F368">
        <v>4</v>
      </c>
      <c r="G368">
        <v>3</v>
      </c>
      <c r="H368">
        <v>17</v>
      </c>
      <c r="I368">
        <v>3</v>
      </c>
      <c r="J368">
        <v>4</v>
      </c>
      <c r="K368">
        <v>2</v>
      </c>
      <c r="L368">
        <v>4</v>
      </c>
      <c r="M368"/>
      <c r="N368" s="42"/>
      <c r="O368" s="101">
        <f>IF(ISBLANK(C368),O367,IF(COUNTIF(C$2:C368,C368)&gt;1,O367,1+MAX(O367,0)))</f>
        <v>12</v>
      </c>
      <c r="P368" s="45">
        <f t="shared" si="110"/>
        <v>6</v>
      </c>
      <c r="Q368" s="33" t="str">
        <f t="shared" si="111"/>
        <v/>
      </c>
      <c r="R368" s="33">
        <f t="shared" si="112"/>
        <v>4</v>
      </c>
      <c r="S368" s="33" t="str">
        <f t="shared" si="113"/>
        <v>108_4</v>
      </c>
      <c r="T368" s="35" t="str">
        <f t="shared" si="114"/>
        <v>108AM</v>
      </c>
      <c r="U368" s="35" t="str">
        <f t="shared" si="115"/>
        <v>108AMEW</v>
      </c>
      <c r="V368" s="35" t="str">
        <f t="shared" si="131"/>
        <v>0L</v>
      </c>
      <c r="W368" s="35" t="str">
        <f t="shared" si="124"/>
        <v>108AM0L143</v>
      </c>
      <c r="X368" s="388">
        <f t="shared" si="125"/>
        <v>2</v>
      </c>
      <c r="Y368" s="388">
        <f t="shared" si="126"/>
        <v>4</v>
      </c>
      <c r="Z368" s="280" t="str">
        <f t="shared" si="116"/>
        <v/>
      </c>
      <c r="AA368" s="280" t="str">
        <f t="shared" si="117"/>
        <v/>
      </c>
      <c r="AB368" s="389" t="str">
        <f t="shared" si="127"/>
        <v/>
      </c>
      <c r="AC368" s="389" t="str">
        <f t="shared" si="128"/>
        <v/>
      </c>
      <c r="AD368" s="390" t="str">
        <f t="shared" si="118"/>
        <v/>
      </c>
      <c r="AE368" s="282">
        <f t="shared" si="119"/>
        <v>0</v>
      </c>
      <c r="AF368" s="359">
        <f t="shared" si="120"/>
        <v>0</v>
      </c>
      <c r="AG368" s="280">
        <f t="shared" si="121"/>
        <v>3</v>
      </c>
      <c r="AH368" s="280">
        <f t="shared" si="122"/>
        <v>1</v>
      </c>
      <c r="AI368" s="280">
        <f>IF(ISBLANK(T368),AI367,IF(COUNTIF(T$2:T368,T368)&gt;1,AI367,1+MAX(AI367,0)))</f>
        <v>10</v>
      </c>
      <c r="AL368" s="391" t="str">
        <f t="shared" si="129"/>
        <v/>
      </c>
      <c r="AM368" s="391" t="str">
        <f t="shared" si="130"/>
        <v/>
      </c>
      <c r="AO368" s="310" t="str">
        <f t="shared" si="123"/>
        <v/>
      </c>
      <c r="AP368" s="310">
        <f>SUM(AO$1:AO368)</f>
        <v>0</v>
      </c>
      <c r="AQ368" s="310">
        <f>SUM(AK$2:AK368)</f>
        <v>0</v>
      </c>
      <c r="AR368" s="310">
        <f>COUNTA(AJ$2:AJ368)</f>
        <v>0</v>
      </c>
      <c r="AS368" s="312"/>
      <c r="AT368" s="312"/>
      <c r="AU368" s="312"/>
      <c r="AV368" s="312"/>
      <c r="AW368" s="312"/>
      <c r="AZ368">
        <v>2</v>
      </c>
      <c r="BA368">
        <v>4</v>
      </c>
    </row>
    <row r="369" spans="1:53" x14ac:dyDescent="0.25">
      <c r="A369">
        <v>108</v>
      </c>
      <c r="B369" t="s">
        <v>65</v>
      </c>
      <c r="C369" t="s">
        <v>665</v>
      </c>
      <c r="D369"/>
      <c r="E369">
        <v>1</v>
      </c>
      <c r="F369">
        <v>4</v>
      </c>
      <c r="G369">
        <v>4</v>
      </c>
      <c r="H369">
        <v>1</v>
      </c>
      <c r="I369">
        <v>0</v>
      </c>
      <c r="J369">
        <v>0</v>
      </c>
      <c r="K369">
        <v>0</v>
      </c>
      <c r="L369">
        <v>0</v>
      </c>
      <c r="M369"/>
      <c r="N369" s="42"/>
      <c r="O369" s="101">
        <f>IF(ISBLANK(C369),O368,IF(COUNTIF(C$2:C369,C369)&gt;1,O368,1+MAX(O368,0)))</f>
        <v>12</v>
      </c>
      <c r="P369" s="45">
        <f t="shared" si="110"/>
        <v>6</v>
      </c>
      <c r="Q369" s="33" t="str">
        <f t="shared" si="111"/>
        <v/>
      </c>
      <c r="R369" s="33">
        <f t="shared" si="112"/>
        <v>4</v>
      </c>
      <c r="S369" s="33" t="str">
        <f t="shared" si="113"/>
        <v>108_4</v>
      </c>
      <c r="T369" s="35" t="str">
        <f t="shared" si="114"/>
        <v>108AM</v>
      </c>
      <c r="U369" s="35" t="str">
        <f t="shared" si="115"/>
        <v>108AMEW</v>
      </c>
      <c r="V369" s="35" t="str">
        <f t="shared" si="131"/>
        <v>0L</v>
      </c>
      <c r="W369" s="35" t="str">
        <f t="shared" si="124"/>
        <v>108AM0L144</v>
      </c>
      <c r="X369" s="388">
        <f t="shared" si="125"/>
        <v>0</v>
      </c>
      <c r="Y369" s="388">
        <f t="shared" si="126"/>
        <v>0</v>
      </c>
      <c r="Z369" s="280" t="str">
        <f t="shared" si="116"/>
        <v/>
      </c>
      <c r="AA369" s="280" t="str">
        <f t="shared" si="117"/>
        <v/>
      </c>
      <c r="AB369" s="389" t="str">
        <f t="shared" si="127"/>
        <v/>
      </c>
      <c r="AC369" s="389" t="str">
        <f t="shared" si="128"/>
        <v/>
      </c>
      <c r="AD369" s="390" t="str">
        <f t="shared" si="118"/>
        <v/>
      </c>
      <c r="AE369" s="282">
        <f t="shared" si="119"/>
        <v>0</v>
      </c>
      <c r="AF369" s="359">
        <f t="shared" si="120"/>
        <v>0</v>
      </c>
      <c r="AG369" s="280">
        <f t="shared" si="121"/>
        <v>3</v>
      </c>
      <c r="AH369" s="280">
        <f t="shared" si="122"/>
        <v>1</v>
      </c>
      <c r="AI369" s="280">
        <f>IF(ISBLANK(T369),AI368,IF(COUNTIF(T$2:T369,T369)&gt;1,AI368,1+MAX(AI368,0)))</f>
        <v>10</v>
      </c>
      <c r="AL369" s="391" t="str">
        <f t="shared" si="129"/>
        <v/>
      </c>
      <c r="AM369" s="391" t="str">
        <f t="shared" si="130"/>
        <v/>
      </c>
      <c r="AO369" s="310" t="str">
        <f t="shared" si="123"/>
        <v/>
      </c>
      <c r="AP369" s="310">
        <f>SUM(AO$1:AO369)</f>
        <v>0</v>
      </c>
      <c r="AQ369" s="310">
        <f>SUM(AK$2:AK369)</f>
        <v>0</v>
      </c>
      <c r="AR369" s="310">
        <f>COUNTA(AJ$2:AJ369)</f>
        <v>0</v>
      </c>
      <c r="AS369" s="312"/>
      <c r="AT369" s="312"/>
      <c r="AU369" s="312"/>
      <c r="AV369" s="312"/>
      <c r="AW369" s="312"/>
      <c r="AZ369">
        <v>0</v>
      </c>
      <c r="BA369">
        <v>0</v>
      </c>
    </row>
    <row r="370" spans="1:53" x14ac:dyDescent="0.25">
      <c r="A370">
        <v>108</v>
      </c>
      <c r="B370" t="s">
        <v>65</v>
      </c>
      <c r="C370" t="s">
        <v>665</v>
      </c>
      <c r="D370"/>
      <c r="E370">
        <v>2</v>
      </c>
      <c r="F370">
        <v>1</v>
      </c>
      <c r="G370">
        <v>1</v>
      </c>
      <c r="H370">
        <v>1</v>
      </c>
      <c r="I370">
        <v>0</v>
      </c>
      <c r="J370">
        <v>1</v>
      </c>
      <c r="K370">
        <v>1</v>
      </c>
      <c r="L370">
        <v>1</v>
      </c>
      <c r="M370"/>
      <c r="N370" s="42"/>
      <c r="O370" s="101">
        <f>IF(ISBLANK(C370),O369,IF(COUNTIF(C$2:C370,C370)&gt;1,O369,1+MAX(O369,0)))</f>
        <v>12</v>
      </c>
      <c r="P370" s="45">
        <f t="shared" si="110"/>
        <v>6</v>
      </c>
      <c r="Q370" s="33" t="str">
        <f t="shared" si="111"/>
        <v/>
      </c>
      <c r="R370" s="33">
        <f t="shared" si="112"/>
        <v>5</v>
      </c>
      <c r="S370" s="33" t="str">
        <f t="shared" si="113"/>
        <v>108_5</v>
      </c>
      <c r="T370" s="35" t="str">
        <f t="shared" si="114"/>
        <v>108AM</v>
      </c>
      <c r="U370" s="35" t="str">
        <f t="shared" si="115"/>
        <v>108AMNS</v>
      </c>
      <c r="V370" s="35" t="str">
        <f t="shared" si="131"/>
        <v>0L</v>
      </c>
      <c r="W370" s="35" t="str">
        <f t="shared" si="124"/>
        <v>108AM0L211</v>
      </c>
      <c r="X370" s="388">
        <f t="shared" si="125"/>
        <v>1</v>
      </c>
      <c r="Y370" s="388">
        <f t="shared" si="126"/>
        <v>1</v>
      </c>
      <c r="Z370" s="280" t="str">
        <f t="shared" si="116"/>
        <v/>
      </c>
      <c r="AA370" s="280" t="str">
        <f t="shared" si="117"/>
        <v/>
      </c>
      <c r="AB370" s="389" t="str">
        <f t="shared" si="127"/>
        <v/>
      </c>
      <c r="AC370" s="389" t="str">
        <f t="shared" si="128"/>
        <v/>
      </c>
      <c r="AD370" s="390" t="str">
        <f t="shared" si="118"/>
        <v/>
      </c>
      <c r="AE370" s="282">
        <f t="shared" si="119"/>
        <v>0</v>
      </c>
      <c r="AF370" s="359">
        <f t="shared" si="120"/>
        <v>0</v>
      </c>
      <c r="AG370" s="280">
        <f t="shared" si="121"/>
        <v>0</v>
      </c>
      <c r="AH370" s="280">
        <f t="shared" si="122"/>
        <v>0</v>
      </c>
      <c r="AI370" s="280">
        <f>IF(ISBLANK(T370),AI369,IF(COUNTIF(T$2:T370,T370)&gt;1,AI369,1+MAX(AI369,0)))</f>
        <v>10</v>
      </c>
      <c r="AL370" s="391" t="str">
        <f t="shared" si="129"/>
        <v/>
      </c>
      <c r="AM370" s="391" t="str">
        <f t="shared" si="130"/>
        <v/>
      </c>
      <c r="AO370" s="310" t="str">
        <f t="shared" si="123"/>
        <v/>
      </c>
      <c r="AP370" s="310">
        <f>SUM(AO$1:AO370)</f>
        <v>0</v>
      </c>
      <c r="AQ370" s="310">
        <f>SUM(AK$2:AK370)</f>
        <v>0</v>
      </c>
      <c r="AR370" s="310">
        <f>COUNTA(AJ$2:AJ370)</f>
        <v>0</v>
      </c>
      <c r="AS370" s="312"/>
      <c r="AT370" s="312"/>
      <c r="AU370" s="312"/>
      <c r="AV370" s="312"/>
      <c r="AW370" s="312"/>
      <c r="AZ370">
        <v>1</v>
      </c>
      <c r="BA370">
        <v>1</v>
      </c>
    </row>
    <row r="371" spans="1:53" x14ac:dyDescent="0.25">
      <c r="A371">
        <v>108</v>
      </c>
      <c r="B371" t="s">
        <v>65</v>
      </c>
      <c r="C371" t="s">
        <v>665</v>
      </c>
      <c r="D371"/>
      <c r="E371">
        <v>2</v>
      </c>
      <c r="F371">
        <v>1</v>
      </c>
      <c r="G371">
        <v>2</v>
      </c>
      <c r="H371">
        <v>3</v>
      </c>
      <c r="I371">
        <v>0</v>
      </c>
      <c r="J371">
        <v>0</v>
      </c>
      <c r="K371">
        <v>0</v>
      </c>
      <c r="L371">
        <v>0</v>
      </c>
      <c r="M371"/>
      <c r="N371" s="42"/>
      <c r="O371" s="101">
        <f>IF(ISBLANK(C371),O370,IF(COUNTIF(C$2:C371,C371)&gt;1,O370,1+MAX(O370,0)))</f>
        <v>12</v>
      </c>
      <c r="P371" s="45">
        <f t="shared" si="110"/>
        <v>6</v>
      </c>
      <c r="Q371" s="33" t="str">
        <f t="shared" si="111"/>
        <v/>
      </c>
      <c r="R371" s="33">
        <f t="shared" si="112"/>
        <v>5</v>
      </c>
      <c r="S371" s="33" t="str">
        <f t="shared" si="113"/>
        <v>108_5</v>
      </c>
      <c r="T371" s="35" t="str">
        <f t="shared" si="114"/>
        <v>108AM</v>
      </c>
      <c r="U371" s="35" t="str">
        <f t="shared" si="115"/>
        <v>108AMNS</v>
      </c>
      <c r="V371" s="35" t="str">
        <f t="shared" si="131"/>
        <v>0L</v>
      </c>
      <c r="W371" s="35" t="str">
        <f t="shared" si="124"/>
        <v>108AM0L212</v>
      </c>
      <c r="X371" s="388">
        <f t="shared" si="125"/>
        <v>0</v>
      </c>
      <c r="Y371" s="388">
        <f t="shared" si="126"/>
        <v>0</v>
      </c>
      <c r="Z371" s="280" t="str">
        <f t="shared" si="116"/>
        <v/>
      </c>
      <c r="AA371" s="280" t="str">
        <f t="shared" si="117"/>
        <v/>
      </c>
      <c r="AB371" s="389" t="str">
        <f t="shared" si="127"/>
        <v/>
      </c>
      <c r="AC371" s="389" t="str">
        <f t="shared" si="128"/>
        <v/>
      </c>
      <c r="AD371" s="390" t="str">
        <f t="shared" si="118"/>
        <v/>
      </c>
      <c r="AE371" s="282">
        <f t="shared" si="119"/>
        <v>0</v>
      </c>
      <c r="AF371" s="359">
        <f t="shared" si="120"/>
        <v>0</v>
      </c>
      <c r="AG371" s="280">
        <f t="shared" si="121"/>
        <v>0</v>
      </c>
      <c r="AH371" s="280">
        <f t="shared" si="122"/>
        <v>0</v>
      </c>
      <c r="AI371" s="280">
        <f>IF(ISBLANK(T371),AI370,IF(COUNTIF(T$2:T371,T371)&gt;1,AI370,1+MAX(AI370,0)))</f>
        <v>10</v>
      </c>
      <c r="AL371" s="391" t="str">
        <f t="shared" si="129"/>
        <v/>
      </c>
      <c r="AM371" s="391" t="str">
        <f t="shared" si="130"/>
        <v/>
      </c>
      <c r="AO371" s="310" t="str">
        <f t="shared" si="123"/>
        <v/>
      </c>
      <c r="AP371" s="310">
        <f>SUM(AO$1:AO371)</f>
        <v>0</v>
      </c>
      <c r="AQ371" s="310">
        <f>SUM(AK$2:AK371)</f>
        <v>0</v>
      </c>
      <c r="AR371" s="310">
        <f>COUNTA(AJ$2:AJ371)</f>
        <v>0</v>
      </c>
      <c r="AS371" s="312"/>
      <c r="AT371" s="312"/>
      <c r="AU371" s="312"/>
      <c r="AV371" s="312"/>
      <c r="AW371" s="312"/>
      <c r="AZ371">
        <v>0</v>
      </c>
      <c r="BA371">
        <v>0</v>
      </c>
    </row>
    <row r="372" spans="1:53" x14ac:dyDescent="0.25">
      <c r="A372">
        <v>108</v>
      </c>
      <c r="B372" t="s">
        <v>65</v>
      </c>
      <c r="C372" t="s">
        <v>665</v>
      </c>
      <c r="D372"/>
      <c r="E372">
        <v>2</v>
      </c>
      <c r="F372">
        <v>1</v>
      </c>
      <c r="G372">
        <v>3</v>
      </c>
      <c r="H372">
        <v>13</v>
      </c>
      <c r="I372">
        <v>2</v>
      </c>
      <c r="J372">
        <v>0</v>
      </c>
      <c r="K372">
        <v>0</v>
      </c>
      <c r="L372">
        <v>2</v>
      </c>
      <c r="M372"/>
      <c r="N372" s="42"/>
      <c r="O372" s="101">
        <f>IF(ISBLANK(C372),O371,IF(COUNTIF(C$2:C372,C372)&gt;1,O371,1+MAX(O371,0)))</f>
        <v>12</v>
      </c>
      <c r="P372" s="45">
        <f t="shared" si="110"/>
        <v>6</v>
      </c>
      <c r="Q372" s="33" t="str">
        <f t="shared" si="111"/>
        <v/>
      </c>
      <c r="R372" s="33">
        <f t="shared" si="112"/>
        <v>5</v>
      </c>
      <c r="S372" s="33" t="str">
        <f t="shared" si="113"/>
        <v>108_5</v>
      </c>
      <c r="T372" s="35" t="str">
        <f t="shared" si="114"/>
        <v>108AM</v>
      </c>
      <c r="U372" s="35" t="str">
        <f t="shared" si="115"/>
        <v>108AMEW</v>
      </c>
      <c r="V372" s="35" t="str">
        <f t="shared" si="131"/>
        <v>0L</v>
      </c>
      <c r="W372" s="35" t="str">
        <f t="shared" si="124"/>
        <v>108AM0L213</v>
      </c>
      <c r="X372" s="388">
        <f t="shared" si="125"/>
        <v>0</v>
      </c>
      <c r="Y372" s="388">
        <f t="shared" si="126"/>
        <v>2</v>
      </c>
      <c r="Z372" s="280" t="str">
        <f t="shared" si="116"/>
        <v/>
      </c>
      <c r="AA372" s="280" t="str">
        <f t="shared" si="117"/>
        <v/>
      </c>
      <c r="AB372" s="389" t="str">
        <f t="shared" si="127"/>
        <v/>
      </c>
      <c r="AC372" s="389" t="str">
        <f t="shared" si="128"/>
        <v/>
      </c>
      <c r="AD372" s="390" t="str">
        <f t="shared" si="118"/>
        <v/>
      </c>
      <c r="AE372" s="282">
        <f t="shared" si="119"/>
        <v>0</v>
      </c>
      <c r="AF372" s="359">
        <f t="shared" si="120"/>
        <v>0</v>
      </c>
      <c r="AG372" s="280">
        <f t="shared" si="121"/>
        <v>3</v>
      </c>
      <c r="AH372" s="280">
        <f t="shared" si="122"/>
        <v>1</v>
      </c>
      <c r="AI372" s="280">
        <f>IF(ISBLANK(T372),AI371,IF(COUNTIF(T$2:T372,T372)&gt;1,AI371,1+MAX(AI371,0)))</f>
        <v>10</v>
      </c>
      <c r="AL372" s="391" t="str">
        <f t="shared" si="129"/>
        <v/>
      </c>
      <c r="AM372" s="391" t="str">
        <f t="shared" si="130"/>
        <v/>
      </c>
      <c r="AO372" s="310" t="str">
        <f t="shared" si="123"/>
        <v/>
      </c>
      <c r="AP372" s="310">
        <f>SUM(AO$1:AO372)</f>
        <v>0</v>
      </c>
      <c r="AQ372" s="310">
        <f>SUM(AK$2:AK372)</f>
        <v>0</v>
      </c>
      <c r="AR372" s="310">
        <f>COUNTA(AJ$2:AJ372)</f>
        <v>0</v>
      </c>
      <c r="AS372" s="312"/>
      <c r="AT372" s="312"/>
      <c r="AU372" s="312"/>
      <c r="AV372" s="312"/>
      <c r="AW372" s="312"/>
      <c r="AZ372">
        <v>0</v>
      </c>
      <c r="BA372">
        <v>2</v>
      </c>
    </row>
    <row r="373" spans="1:53" x14ac:dyDescent="0.25">
      <c r="A373">
        <v>108</v>
      </c>
      <c r="B373" t="s">
        <v>65</v>
      </c>
      <c r="C373" t="s">
        <v>665</v>
      </c>
      <c r="D373"/>
      <c r="E373">
        <v>2</v>
      </c>
      <c r="F373">
        <v>1</v>
      </c>
      <c r="G373">
        <v>4</v>
      </c>
      <c r="H373">
        <v>2</v>
      </c>
      <c r="I373">
        <v>0</v>
      </c>
      <c r="J373">
        <v>1</v>
      </c>
      <c r="K373">
        <v>0</v>
      </c>
      <c r="L373">
        <v>0</v>
      </c>
      <c r="M373"/>
      <c r="N373" s="42"/>
      <c r="O373" s="101">
        <f>IF(ISBLANK(C373),O372,IF(COUNTIF(C$2:C373,C373)&gt;1,O372,1+MAX(O372,0)))</f>
        <v>12</v>
      </c>
      <c r="P373" s="45">
        <f t="shared" si="110"/>
        <v>6</v>
      </c>
      <c r="Q373" s="33" t="str">
        <f t="shared" si="111"/>
        <v/>
      </c>
      <c r="R373" s="33">
        <f t="shared" si="112"/>
        <v>5</v>
      </c>
      <c r="S373" s="33" t="str">
        <f t="shared" si="113"/>
        <v>108_5</v>
      </c>
      <c r="T373" s="35" t="str">
        <f t="shared" si="114"/>
        <v>108AM</v>
      </c>
      <c r="U373" s="35" t="str">
        <f t="shared" si="115"/>
        <v>108AMEW</v>
      </c>
      <c r="V373" s="35" t="str">
        <f t="shared" si="131"/>
        <v>0L</v>
      </c>
      <c r="W373" s="35" t="str">
        <f t="shared" si="124"/>
        <v>108AM0L214</v>
      </c>
      <c r="X373" s="388">
        <f t="shared" si="125"/>
        <v>0</v>
      </c>
      <c r="Y373" s="388">
        <f t="shared" si="126"/>
        <v>0</v>
      </c>
      <c r="Z373" s="280" t="str">
        <f t="shared" si="116"/>
        <v/>
      </c>
      <c r="AA373" s="280" t="str">
        <f t="shared" si="117"/>
        <v/>
      </c>
      <c r="AB373" s="389" t="str">
        <f t="shared" si="127"/>
        <v/>
      </c>
      <c r="AC373" s="389" t="str">
        <f t="shared" si="128"/>
        <v/>
      </c>
      <c r="AD373" s="390" t="str">
        <f t="shared" si="118"/>
        <v/>
      </c>
      <c r="AE373" s="282">
        <f t="shared" si="119"/>
        <v>0</v>
      </c>
      <c r="AF373" s="359">
        <f t="shared" si="120"/>
        <v>0</v>
      </c>
      <c r="AG373" s="280">
        <f t="shared" si="121"/>
        <v>3</v>
      </c>
      <c r="AH373" s="280">
        <f t="shared" si="122"/>
        <v>1</v>
      </c>
      <c r="AI373" s="280">
        <f>IF(ISBLANK(T373),AI372,IF(COUNTIF(T$2:T373,T373)&gt;1,AI372,1+MAX(AI372,0)))</f>
        <v>10</v>
      </c>
      <c r="AL373" s="391" t="str">
        <f t="shared" si="129"/>
        <v/>
      </c>
      <c r="AM373" s="391" t="str">
        <f t="shared" si="130"/>
        <v/>
      </c>
      <c r="AO373" s="310" t="str">
        <f t="shared" si="123"/>
        <v/>
      </c>
      <c r="AP373" s="310">
        <f>SUM(AO$1:AO373)</f>
        <v>0</v>
      </c>
      <c r="AQ373" s="310">
        <f>SUM(AK$2:AK373)</f>
        <v>0</v>
      </c>
      <c r="AR373" s="310">
        <f>COUNTA(AJ$2:AJ373)</f>
        <v>0</v>
      </c>
      <c r="AS373" s="312"/>
      <c r="AT373" s="312"/>
      <c r="AU373" s="312"/>
      <c r="AV373" s="312"/>
      <c r="AW373" s="312"/>
      <c r="AZ373">
        <v>0</v>
      </c>
      <c r="BA373">
        <v>0</v>
      </c>
    </row>
    <row r="374" spans="1:53" x14ac:dyDescent="0.25">
      <c r="A374">
        <v>108</v>
      </c>
      <c r="B374" t="s">
        <v>65</v>
      </c>
      <c r="C374" t="s">
        <v>665</v>
      </c>
      <c r="D374"/>
      <c r="E374">
        <v>2</v>
      </c>
      <c r="F374">
        <v>2</v>
      </c>
      <c r="G374">
        <v>1</v>
      </c>
      <c r="H374">
        <v>2</v>
      </c>
      <c r="I374">
        <v>0</v>
      </c>
      <c r="J374">
        <v>0</v>
      </c>
      <c r="K374">
        <v>0</v>
      </c>
      <c r="L374">
        <v>0</v>
      </c>
      <c r="M374"/>
      <c r="N374" s="42"/>
      <c r="O374" s="101">
        <f>IF(ISBLANK(C374),O373,IF(COUNTIF(C$2:C374,C374)&gt;1,O373,1+MAX(O373,0)))</f>
        <v>12</v>
      </c>
      <c r="P374" s="45">
        <f t="shared" si="110"/>
        <v>6</v>
      </c>
      <c r="Q374" s="33" t="str">
        <f t="shared" si="111"/>
        <v/>
      </c>
      <c r="R374" s="33">
        <f t="shared" si="112"/>
        <v>6</v>
      </c>
      <c r="S374" s="33" t="str">
        <f t="shared" si="113"/>
        <v>108_6</v>
      </c>
      <c r="T374" s="35" t="str">
        <f t="shared" si="114"/>
        <v>108AM</v>
      </c>
      <c r="U374" s="35" t="str">
        <f t="shared" si="115"/>
        <v>108AMNS</v>
      </c>
      <c r="V374" s="35" t="str">
        <f t="shared" si="131"/>
        <v>0L</v>
      </c>
      <c r="W374" s="35" t="str">
        <f t="shared" si="124"/>
        <v>108AM0L221</v>
      </c>
      <c r="X374" s="388">
        <f t="shared" si="125"/>
        <v>0</v>
      </c>
      <c r="Y374" s="388">
        <f t="shared" si="126"/>
        <v>0</v>
      </c>
      <c r="Z374" s="280" t="str">
        <f t="shared" si="116"/>
        <v/>
      </c>
      <c r="AA374" s="280" t="str">
        <f t="shared" si="117"/>
        <v/>
      </c>
      <c r="AB374" s="389" t="str">
        <f t="shared" si="127"/>
        <v/>
      </c>
      <c r="AC374" s="389" t="str">
        <f t="shared" si="128"/>
        <v/>
      </c>
      <c r="AD374" s="390" t="str">
        <f t="shared" si="118"/>
        <v/>
      </c>
      <c r="AE374" s="282">
        <f t="shared" si="119"/>
        <v>0</v>
      </c>
      <c r="AF374" s="359">
        <f t="shared" si="120"/>
        <v>0</v>
      </c>
      <c r="AG374" s="280">
        <f t="shared" si="121"/>
        <v>0</v>
      </c>
      <c r="AH374" s="280">
        <f t="shared" si="122"/>
        <v>0</v>
      </c>
      <c r="AI374" s="280">
        <f>IF(ISBLANK(T374),AI373,IF(COUNTIF(T$2:T374,T374)&gt;1,AI373,1+MAX(AI373,0)))</f>
        <v>10</v>
      </c>
      <c r="AL374" s="391" t="str">
        <f t="shared" si="129"/>
        <v/>
      </c>
      <c r="AM374" s="391" t="str">
        <f t="shared" si="130"/>
        <v/>
      </c>
      <c r="AO374" s="310" t="str">
        <f t="shared" si="123"/>
        <v/>
      </c>
      <c r="AP374" s="310">
        <f>SUM(AO$1:AO374)</f>
        <v>0</v>
      </c>
      <c r="AQ374" s="310">
        <f>SUM(AK$2:AK374)</f>
        <v>0</v>
      </c>
      <c r="AR374" s="310">
        <f>COUNTA(AJ$2:AJ374)</f>
        <v>0</v>
      </c>
      <c r="AS374" s="312"/>
      <c r="AT374" s="312"/>
      <c r="AU374" s="312"/>
      <c r="AV374" s="312"/>
      <c r="AW374" s="312"/>
      <c r="AZ374">
        <v>0</v>
      </c>
      <c r="BA374">
        <v>0</v>
      </c>
    </row>
    <row r="375" spans="1:53" x14ac:dyDescent="0.25">
      <c r="A375">
        <v>108</v>
      </c>
      <c r="B375" t="s">
        <v>65</v>
      </c>
      <c r="C375" t="s">
        <v>665</v>
      </c>
      <c r="D375"/>
      <c r="E375">
        <v>2</v>
      </c>
      <c r="F375">
        <v>2</v>
      </c>
      <c r="G375">
        <v>2</v>
      </c>
      <c r="H375">
        <v>4</v>
      </c>
      <c r="I375">
        <v>1</v>
      </c>
      <c r="J375">
        <v>0</v>
      </c>
      <c r="K375">
        <v>0</v>
      </c>
      <c r="L375">
        <v>0</v>
      </c>
      <c r="M375"/>
      <c r="N375" s="42"/>
      <c r="O375" s="101">
        <f>IF(ISBLANK(C375),O374,IF(COUNTIF(C$2:C375,C375)&gt;1,O374,1+MAX(O374,0)))</f>
        <v>12</v>
      </c>
      <c r="P375" s="45">
        <f t="shared" si="110"/>
        <v>6</v>
      </c>
      <c r="Q375" s="33" t="str">
        <f t="shared" si="111"/>
        <v/>
      </c>
      <c r="R375" s="33">
        <f t="shared" si="112"/>
        <v>6</v>
      </c>
      <c r="S375" s="33" t="str">
        <f t="shared" si="113"/>
        <v>108_6</v>
      </c>
      <c r="T375" s="35" t="str">
        <f t="shared" si="114"/>
        <v>108AM</v>
      </c>
      <c r="U375" s="35" t="str">
        <f t="shared" si="115"/>
        <v>108AMNS</v>
      </c>
      <c r="V375" s="35" t="str">
        <f t="shared" si="131"/>
        <v>0L</v>
      </c>
      <c r="W375" s="35" t="str">
        <f t="shared" si="124"/>
        <v>108AM0L222</v>
      </c>
      <c r="X375" s="388">
        <f t="shared" si="125"/>
        <v>0</v>
      </c>
      <c r="Y375" s="388">
        <f t="shared" si="126"/>
        <v>0</v>
      </c>
      <c r="Z375" s="280" t="str">
        <f t="shared" si="116"/>
        <v/>
      </c>
      <c r="AA375" s="280" t="str">
        <f t="shared" si="117"/>
        <v/>
      </c>
      <c r="AB375" s="389" t="str">
        <f t="shared" si="127"/>
        <v/>
      </c>
      <c r="AC375" s="389" t="str">
        <f t="shared" si="128"/>
        <v/>
      </c>
      <c r="AD375" s="390" t="str">
        <f t="shared" si="118"/>
        <v/>
      </c>
      <c r="AE375" s="282">
        <f t="shared" si="119"/>
        <v>0</v>
      </c>
      <c r="AF375" s="359">
        <f t="shared" si="120"/>
        <v>0</v>
      </c>
      <c r="AG375" s="280">
        <f t="shared" si="121"/>
        <v>0</v>
      </c>
      <c r="AH375" s="280">
        <f t="shared" si="122"/>
        <v>0</v>
      </c>
      <c r="AI375" s="280">
        <f>IF(ISBLANK(T375),AI374,IF(COUNTIF(T$2:T375,T375)&gt;1,AI374,1+MAX(AI374,0)))</f>
        <v>10</v>
      </c>
      <c r="AL375" s="391" t="str">
        <f t="shared" si="129"/>
        <v/>
      </c>
      <c r="AM375" s="391" t="str">
        <f t="shared" si="130"/>
        <v/>
      </c>
      <c r="AO375" s="310" t="str">
        <f t="shared" si="123"/>
        <v/>
      </c>
      <c r="AP375" s="310">
        <f>SUM(AO$1:AO375)</f>
        <v>0</v>
      </c>
      <c r="AQ375" s="310">
        <f>SUM(AK$2:AK375)</f>
        <v>0</v>
      </c>
      <c r="AR375" s="310">
        <f>COUNTA(AJ$2:AJ375)</f>
        <v>0</v>
      </c>
      <c r="AS375" s="312"/>
      <c r="AT375" s="312"/>
      <c r="AU375" s="312"/>
      <c r="AV375" s="312"/>
      <c r="AW375" s="312"/>
      <c r="AZ375">
        <v>0</v>
      </c>
      <c r="BA375">
        <v>0</v>
      </c>
    </row>
    <row r="376" spans="1:53" x14ac:dyDescent="0.25">
      <c r="A376">
        <v>108</v>
      </c>
      <c r="B376" t="s">
        <v>65</v>
      </c>
      <c r="C376" t="s">
        <v>665</v>
      </c>
      <c r="D376"/>
      <c r="E376">
        <v>2</v>
      </c>
      <c r="F376">
        <v>2</v>
      </c>
      <c r="G376">
        <v>3</v>
      </c>
      <c r="H376">
        <v>22</v>
      </c>
      <c r="I376">
        <v>6</v>
      </c>
      <c r="J376">
        <v>1</v>
      </c>
      <c r="K376">
        <v>3</v>
      </c>
      <c r="L376">
        <v>2</v>
      </c>
      <c r="M376"/>
      <c r="N376" s="42"/>
      <c r="O376" s="101">
        <f>IF(ISBLANK(C376),O375,IF(COUNTIF(C$2:C376,C376)&gt;1,O375,1+MAX(O375,0)))</f>
        <v>12</v>
      </c>
      <c r="P376" s="45">
        <f t="shared" si="110"/>
        <v>6</v>
      </c>
      <c r="Q376" s="33" t="str">
        <f t="shared" si="111"/>
        <v/>
      </c>
      <c r="R376" s="33">
        <f t="shared" si="112"/>
        <v>6</v>
      </c>
      <c r="S376" s="33" t="str">
        <f t="shared" si="113"/>
        <v>108_6</v>
      </c>
      <c r="T376" s="35" t="str">
        <f t="shared" si="114"/>
        <v>108AM</v>
      </c>
      <c r="U376" s="35" t="str">
        <f t="shared" si="115"/>
        <v>108AMEW</v>
      </c>
      <c r="V376" s="35" t="str">
        <f t="shared" si="131"/>
        <v>0L</v>
      </c>
      <c r="W376" s="35" t="str">
        <f t="shared" si="124"/>
        <v>108AM0L223</v>
      </c>
      <c r="X376" s="388">
        <f t="shared" si="125"/>
        <v>3</v>
      </c>
      <c r="Y376" s="388">
        <f t="shared" si="126"/>
        <v>2</v>
      </c>
      <c r="Z376" s="280" t="str">
        <f t="shared" si="116"/>
        <v/>
      </c>
      <c r="AA376" s="280" t="str">
        <f t="shared" si="117"/>
        <v/>
      </c>
      <c r="AB376" s="389" t="str">
        <f t="shared" si="127"/>
        <v/>
      </c>
      <c r="AC376" s="389" t="str">
        <f t="shared" si="128"/>
        <v/>
      </c>
      <c r="AD376" s="390" t="str">
        <f t="shared" si="118"/>
        <v/>
      </c>
      <c r="AE376" s="282">
        <f t="shared" si="119"/>
        <v>0</v>
      </c>
      <c r="AF376" s="359">
        <f t="shared" si="120"/>
        <v>0</v>
      </c>
      <c r="AG376" s="280">
        <f t="shared" si="121"/>
        <v>3</v>
      </c>
      <c r="AH376" s="280">
        <f t="shared" si="122"/>
        <v>1</v>
      </c>
      <c r="AI376" s="280">
        <f>IF(ISBLANK(T376),AI375,IF(COUNTIF(T$2:T376,T376)&gt;1,AI375,1+MAX(AI375,0)))</f>
        <v>10</v>
      </c>
      <c r="AL376" s="391" t="str">
        <f t="shared" si="129"/>
        <v/>
      </c>
      <c r="AM376" s="391" t="str">
        <f t="shared" si="130"/>
        <v/>
      </c>
      <c r="AO376" s="310" t="str">
        <f t="shared" si="123"/>
        <v/>
      </c>
      <c r="AP376" s="310">
        <f>SUM(AO$1:AO376)</f>
        <v>0</v>
      </c>
      <c r="AQ376" s="310">
        <f>SUM(AK$2:AK376)</f>
        <v>0</v>
      </c>
      <c r="AR376" s="310">
        <f>COUNTA(AJ$2:AJ376)</f>
        <v>0</v>
      </c>
      <c r="AS376" s="312"/>
      <c r="AT376" s="312"/>
      <c r="AU376" s="312"/>
      <c r="AV376" s="312"/>
      <c r="AW376" s="312"/>
      <c r="AZ376">
        <v>3</v>
      </c>
      <c r="BA376">
        <v>2</v>
      </c>
    </row>
    <row r="377" spans="1:53" x14ac:dyDescent="0.25">
      <c r="A377">
        <v>108</v>
      </c>
      <c r="B377" t="s">
        <v>65</v>
      </c>
      <c r="C377" t="s">
        <v>665</v>
      </c>
      <c r="D377"/>
      <c r="E377">
        <v>2</v>
      </c>
      <c r="F377">
        <v>2</v>
      </c>
      <c r="G377">
        <v>4</v>
      </c>
      <c r="H377">
        <v>2</v>
      </c>
      <c r="I377">
        <v>0</v>
      </c>
      <c r="J377">
        <v>0</v>
      </c>
      <c r="K377">
        <v>0</v>
      </c>
      <c r="L377">
        <v>0</v>
      </c>
      <c r="M377"/>
      <c r="N377" s="42"/>
      <c r="O377" s="101">
        <f>IF(ISBLANK(C377),O376,IF(COUNTIF(C$2:C377,C377)&gt;1,O376,1+MAX(O376,0)))</f>
        <v>12</v>
      </c>
      <c r="P377" s="45">
        <f t="shared" si="110"/>
        <v>6</v>
      </c>
      <c r="Q377" s="33" t="str">
        <f t="shared" si="111"/>
        <v/>
      </c>
      <c r="R377" s="33">
        <f t="shared" si="112"/>
        <v>6</v>
      </c>
      <c r="S377" s="33" t="str">
        <f t="shared" si="113"/>
        <v>108_6</v>
      </c>
      <c r="T377" s="35" t="str">
        <f t="shared" si="114"/>
        <v>108AM</v>
      </c>
      <c r="U377" s="35" t="str">
        <f t="shared" si="115"/>
        <v>108AMEW</v>
      </c>
      <c r="V377" s="35" t="str">
        <f t="shared" si="131"/>
        <v>0L</v>
      </c>
      <c r="W377" s="35" t="str">
        <f t="shared" si="124"/>
        <v>108AM0L224</v>
      </c>
      <c r="X377" s="388">
        <f t="shared" si="125"/>
        <v>0</v>
      </c>
      <c r="Y377" s="388">
        <f t="shared" si="126"/>
        <v>0</v>
      </c>
      <c r="Z377" s="280" t="str">
        <f t="shared" si="116"/>
        <v/>
      </c>
      <c r="AA377" s="280" t="str">
        <f t="shared" si="117"/>
        <v/>
      </c>
      <c r="AB377" s="389" t="str">
        <f t="shared" si="127"/>
        <v/>
      </c>
      <c r="AC377" s="389" t="str">
        <f t="shared" si="128"/>
        <v/>
      </c>
      <c r="AD377" s="390" t="str">
        <f t="shared" si="118"/>
        <v/>
      </c>
      <c r="AE377" s="282">
        <f t="shared" si="119"/>
        <v>0</v>
      </c>
      <c r="AF377" s="359">
        <f t="shared" si="120"/>
        <v>0</v>
      </c>
      <c r="AG377" s="280">
        <f t="shared" si="121"/>
        <v>3</v>
      </c>
      <c r="AH377" s="280">
        <f t="shared" si="122"/>
        <v>1</v>
      </c>
      <c r="AI377" s="280">
        <f>IF(ISBLANK(T377),AI376,IF(COUNTIF(T$2:T377,T377)&gt;1,AI376,1+MAX(AI376,0)))</f>
        <v>10</v>
      </c>
      <c r="AL377" s="391" t="str">
        <f t="shared" si="129"/>
        <v/>
      </c>
      <c r="AM377" s="391" t="str">
        <f t="shared" si="130"/>
        <v/>
      </c>
      <c r="AO377" s="310" t="str">
        <f t="shared" si="123"/>
        <v/>
      </c>
      <c r="AP377" s="310">
        <f>SUM(AO$1:AO377)</f>
        <v>0</v>
      </c>
      <c r="AQ377" s="310">
        <f>SUM(AK$2:AK377)</f>
        <v>0</v>
      </c>
      <c r="AR377" s="310">
        <f>COUNTA(AJ$2:AJ377)</f>
        <v>0</v>
      </c>
      <c r="AS377" s="312"/>
      <c r="AT377" s="312"/>
      <c r="AU377" s="312"/>
      <c r="AV377" s="312"/>
      <c r="AW377" s="312"/>
      <c r="AZ377">
        <v>0</v>
      </c>
      <c r="BA377">
        <v>0</v>
      </c>
    </row>
    <row r="378" spans="1:53" x14ac:dyDescent="0.25">
      <c r="A378">
        <v>108</v>
      </c>
      <c r="B378" t="s">
        <v>65</v>
      </c>
      <c r="C378" t="s">
        <v>665</v>
      </c>
      <c r="D378"/>
      <c r="E378">
        <v>2</v>
      </c>
      <c r="F378">
        <v>3</v>
      </c>
      <c r="G378">
        <v>1</v>
      </c>
      <c r="H378">
        <v>0</v>
      </c>
      <c r="I378">
        <v>0</v>
      </c>
      <c r="J378">
        <v>0</v>
      </c>
      <c r="K378">
        <v>0</v>
      </c>
      <c r="L378">
        <v>0</v>
      </c>
      <c r="M378"/>
      <c r="N378" s="42"/>
      <c r="O378" s="101">
        <f>IF(ISBLANK(C378),O377,IF(COUNTIF(C$2:C378,C378)&gt;1,O377,1+MAX(O377,0)))</f>
        <v>12</v>
      </c>
      <c r="P378" s="45">
        <f t="shared" si="110"/>
        <v>6</v>
      </c>
      <c r="Q378" s="33" t="str">
        <f t="shared" si="111"/>
        <v/>
      </c>
      <c r="R378" s="33">
        <f t="shared" si="112"/>
        <v>7</v>
      </c>
      <c r="S378" s="33" t="str">
        <f t="shared" si="113"/>
        <v>108_7</v>
      </c>
      <c r="T378" s="35" t="str">
        <f t="shared" si="114"/>
        <v>108AM</v>
      </c>
      <c r="U378" s="35" t="str">
        <f t="shared" si="115"/>
        <v>108AMNS</v>
      </c>
      <c r="V378" s="35" t="str">
        <f t="shared" si="131"/>
        <v>0L</v>
      </c>
      <c r="W378" s="35" t="str">
        <f t="shared" si="124"/>
        <v>108AM0L231</v>
      </c>
      <c r="X378" s="388">
        <f t="shared" si="125"/>
        <v>0</v>
      </c>
      <c r="Y378" s="388">
        <f t="shared" si="126"/>
        <v>0</v>
      </c>
      <c r="Z378" s="280" t="str">
        <f t="shared" si="116"/>
        <v/>
      </c>
      <c r="AA378" s="280" t="str">
        <f t="shared" si="117"/>
        <v/>
      </c>
      <c r="AB378" s="389" t="str">
        <f t="shared" si="127"/>
        <v/>
      </c>
      <c r="AC378" s="389" t="str">
        <f t="shared" si="128"/>
        <v/>
      </c>
      <c r="AD378" s="390" t="str">
        <f t="shared" si="118"/>
        <v/>
      </c>
      <c r="AE378" s="282">
        <f t="shared" si="119"/>
        <v>0</v>
      </c>
      <c r="AF378" s="359">
        <f t="shared" si="120"/>
        <v>0</v>
      </c>
      <c r="AG378" s="280">
        <f t="shared" si="121"/>
        <v>0</v>
      </c>
      <c r="AH378" s="280">
        <f t="shared" si="122"/>
        <v>0</v>
      </c>
      <c r="AI378" s="280">
        <f>IF(ISBLANK(T378),AI377,IF(COUNTIF(T$2:T378,T378)&gt;1,AI377,1+MAX(AI377,0)))</f>
        <v>10</v>
      </c>
      <c r="AL378" s="391" t="str">
        <f t="shared" si="129"/>
        <v/>
      </c>
      <c r="AM378" s="391" t="str">
        <f t="shared" si="130"/>
        <v/>
      </c>
      <c r="AO378" s="310" t="str">
        <f t="shared" si="123"/>
        <v/>
      </c>
      <c r="AP378" s="310">
        <f>SUM(AO$1:AO378)</f>
        <v>0</v>
      </c>
      <c r="AQ378" s="310">
        <f>SUM(AK$2:AK378)</f>
        <v>0</v>
      </c>
      <c r="AR378" s="310">
        <f>COUNTA(AJ$2:AJ378)</f>
        <v>0</v>
      </c>
      <c r="AS378" s="312"/>
      <c r="AT378" s="312"/>
      <c r="AU378" s="312"/>
      <c r="AV378" s="312"/>
      <c r="AW378" s="312"/>
      <c r="AZ378">
        <v>0</v>
      </c>
      <c r="BA378">
        <v>0</v>
      </c>
    </row>
    <row r="379" spans="1:53" x14ac:dyDescent="0.25">
      <c r="A379">
        <v>108</v>
      </c>
      <c r="B379" t="s">
        <v>65</v>
      </c>
      <c r="C379" t="s">
        <v>665</v>
      </c>
      <c r="D379"/>
      <c r="E379">
        <v>2</v>
      </c>
      <c r="F379">
        <v>3</v>
      </c>
      <c r="G379">
        <v>2</v>
      </c>
      <c r="H379">
        <v>8</v>
      </c>
      <c r="I379">
        <v>4</v>
      </c>
      <c r="J379">
        <v>1</v>
      </c>
      <c r="K379">
        <v>0</v>
      </c>
      <c r="L379">
        <v>0</v>
      </c>
      <c r="M379"/>
      <c r="N379" s="42"/>
      <c r="O379" s="101">
        <f>IF(ISBLANK(C379),O378,IF(COUNTIF(C$2:C379,C379)&gt;1,O378,1+MAX(O378,0)))</f>
        <v>12</v>
      </c>
      <c r="P379" s="45">
        <f t="shared" si="110"/>
        <v>6</v>
      </c>
      <c r="Q379" s="33" t="str">
        <f t="shared" si="111"/>
        <v/>
      </c>
      <c r="R379" s="33">
        <f t="shared" si="112"/>
        <v>7</v>
      </c>
      <c r="S379" s="33" t="str">
        <f t="shared" si="113"/>
        <v>108_7</v>
      </c>
      <c r="T379" s="35" t="str">
        <f t="shared" si="114"/>
        <v>108AM</v>
      </c>
      <c r="U379" s="35" t="str">
        <f t="shared" si="115"/>
        <v>108AMNS</v>
      </c>
      <c r="V379" s="35" t="str">
        <f t="shared" si="131"/>
        <v>0L</v>
      </c>
      <c r="W379" s="35" t="str">
        <f t="shared" si="124"/>
        <v>108AM0L232</v>
      </c>
      <c r="X379" s="388">
        <f t="shared" si="125"/>
        <v>0</v>
      </c>
      <c r="Y379" s="388">
        <f t="shared" si="126"/>
        <v>0</v>
      </c>
      <c r="Z379" s="280" t="str">
        <f t="shared" si="116"/>
        <v/>
      </c>
      <c r="AA379" s="280" t="str">
        <f t="shared" si="117"/>
        <v/>
      </c>
      <c r="AB379" s="389" t="str">
        <f t="shared" si="127"/>
        <v/>
      </c>
      <c r="AC379" s="389" t="str">
        <f t="shared" si="128"/>
        <v/>
      </c>
      <c r="AD379" s="390" t="str">
        <f t="shared" si="118"/>
        <v/>
      </c>
      <c r="AE379" s="282">
        <f t="shared" si="119"/>
        <v>0</v>
      </c>
      <c r="AF379" s="359">
        <f t="shared" si="120"/>
        <v>0</v>
      </c>
      <c r="AG379" s="280">
        <f t="shared" si="121"/>
        <v>0</v>
      </c>
      <c r="AH379" s="280">
        <f t="shared" si="122"/>
        <v>0</v>
      </c>
      <c r="AI379" s="280">
        <f>IF(ISBLANK(T379),AI378,IF(COUNTIF(T$2:T379,T379)&gt;1,AI378,1+MAX(AI378,0)))</f>
        <v>10</v>
      </c>
      <c r="AL379" s="391" t="str">
        <f t="shared" si="129"/>
        <v/>
      </c>
      <c r="AM379" s="391" t="str">
        <f t="shared" si="130"/>
        <v/>
      </c>
      <c r="AO379" s="310" t="str">
        <f t="shared" si="123"/>
        <v/>
      </c>
      <c r="AP379" s="310">
        <f>SUM(AO$1:AO379)</f>
        <v>0</v>
      </c>
      <c r="AQ379" s="310">
        <f>SUM(AK$2:AK379)</f>
        <v>0</v>
      </c>
      <c r="AR379" s="310">
        <f>COUNTA(AJ$2:AJ379)</f>
        <v>0</v>
      </c>
      <c r="AS379" s="312"/>
      <c r="AT379" s="312"/>
      <c r="AU379" s="312"/>
      <c r="AV379" s="312"/>
      <c r="AW379" s="312"/>
      <c r="AZ379">
        <v>0</v>
      </c>
      <c r="BA379">
        <v>0</v>
      </c>
    </row>
    <row r="380" spans="1:53" x14ac:dyDescent="0.25">
      <c r="A380">
        <v>108</v>
      </c>
      <c r="B380" t="s">
        <v>65</v>
      </c>
      <c r="C380" t="s">
        <v>665</v>
      </c>
      <c r="D380"/>
      <c r="E380">
        <v>2</v>
      </c>
      <c r="F380">
        <v>3</v>
      </c>
      <c r="G380">
        <v>3</v>
      </c>
      <c r="H380">
        <v>21</v>
      </c>
      <c r="I380">
        <v>4</v>
      </c>
      <c r="J380">
        <v>1</v>
      </c>
      <c r="K380">
        <v>0</v>
      </c>
      <c r="L380">
        <v>0</v>
      </c>
      <c r="M380"/>
      <c r="N380" s="42"/>
      <c r="O380" s="101">
        <f>IF(ISBLANK(C380),O379,IF(COUNTIF(C$2:C380,C380)&gt;1,O379,1+MAX(O379,0)))</f>
        <v>12</v>
      </c>
      <c r="P380" s="45">
        <f t="shared" si="110"/>
        <v>6</v>
      </c>
      <c r="Q380" s="33" t="str">
        <f t="shared" si="111"/>
        <v/>
      </c>
      <c r="R380" s="33">
        <f t="shared" si="112"/>
        <v>7</v>
      </c>
      <c r="S380" s="33" t="str">
        <f t="shared" si="113"/>
        <v>108_7</v>
      </c>
      <c r="T380" s="35" t="str">
        <f t="shared" si="114"/>
        <v>108AM</v>
      </c>
      <c r="U380" s="35" t="str">
        <f t="shared" si="115"/>
        <v>108AMEW</v>
      </c>
      <c r="V380" s="35" t="str">
        <f t="shared" si="131"/>
        <v>0L</v>
      </c>
      <c r="W380" s="35" t="str">
        <f t="shared" si="124"/>
        <v>108AM0L233</v>
      </c>
      <c r="X380" s="388">
        <f t="shared" si="125"/>
        <v>0</v>
      </c>
      <c r="Y380" s="388">
        <f t="shared" si="126"/>
        <v>0</v>
      </c>
      <c r="Z380" s="280" t="str">
        <f t="shared" si="116"/>
        <v/>
      </c>
      <c r="AA380" s="280" t="str">
        <f t="shared" si="117"/>
        <v/>
      </c>
      <c r="AB380" s="389" t="str">
        <f t="shared" si="127"/>
        <v/>
      </c>
      <c r="AC380" s="389" t="str">
        <f t="shared" si="128"/>
        <v/>
      </c>
      <c r="AD380" s="390" t="str">
        <f t="shared" si="118"/>
        <v/>
      </c>
      <c r="AE380" s="282">
        <f t="shared" si="119"/>
        <v>0</v>
      </c>
      <c r="AF380" s="359">
        <f t="shared" si="120"/>
        <v>0</v>
      </c>
      <c r="AG380" s="280">
        <f t="shared" si="121"/>
        <v>3</v>
      </c>
      <c r="AH380" s="280">
        <f t="shared" si="122"/>
        <v>1</v>
      </c>
      <c r="AI380" s="280">
        <f>IF(ISBLANK(T380),AI379,IF(COUNTIF(T$2:T380,T380)&gt;1,AI379,1+MAX(AI379,0)))</f>
        <v>10</v>
      </c>
      <c r="AL380" s="391" t="str">
        <f t="shared" si="129"/>
        <v/>
      </c>
      <c r="AM380" s="391" t="str">
        <f t="shared" si="130"/>
        <v/>
      </c>
      <c r="AO380" s="310" t="str">
        <f t="shared" si="123"/>
        <v/>
      </c>
      <c r="AP380" s="310">
        <f>SUM(AO$1:AO380)</f>
        <v>0</v>
      </c>
      <c r="AQ380" s="310">
        <f>SUM(AK$2:AK380)</f>
        <v>0</v>
      </c>
      <c r="AR380" s="310">
        <f>COUNTA(AJ$2:AJ380)</f>
        <v>0</v>
      </c>
      <c r="AS380" s="312"/>
      <c r="AT380" s="312"/>
      <c r="AU380" s="312"/>
      <c r="AV380" s="312"/>
      <c r="AW380" s="312"/>
      <c r="AZ380">
        <v>0</v>
      </c>
      <c r="BA380">
        <v>0</v>
      </c>
    </row>
    <row r="381" spans="1:53" x14ac:dyDescent="0.25">
      <c r="A381">
        <v>108</v>
      </c>
      <c r="B381" t="s">
        <v>65</v>
      </c>
      <c r="C381" t="s">
        <v>665</v>
      </c>
      <c r="D381"/>
      <c r="E381">
        <v>2</v>
      </c>
      <c r="F381">
        <v>3</v>
      </c>
      <c r="G381">
        <v>4</v>
      </c>
      <c r="H381">
        <v>4</v>
      </c>
      <c r="I381">
        <v>0</v>
      </c>
      <c r="J381">
        <v>1</v>
      </c>
      <c r="K381">
        <v>0</v>
      </c>
      <c r="L381">
        <v>0</v>
      </c>
      <c r="M381"/>
      <c r="N381" s="42"/>
      <c r="O381" s="101">
        <f>IF(ISBLANK(C381),O380,IF(COUNTIF(C$2:C381,C381)&gt;1,O380,1+MAX(O380,0)))</f>
        <v>12</v>
      </c>
      <c r="P381" s="45">
        <f t="shared" si="110"/>
        <v>6</v>
      </c>
      <c r="Q381" s="33" t="str">
        <f t="shared" si="111"/>
        <v/>
      </c>
      <c r="R381" s="33">
        <f t="shared" si="112"/>
        <v>7</v>
      </c>
      <c r="S381" s="33" t="str">
        <f t="shared" si="113"/>
        <v>108_7</v>
      </c>
      <c r="T381" s="35" t="str">
        <f t="shared" si="114"/>
        <v>108AM</v>
      </c>
      <c r="U381" s="35" t="str">
        <f t="shared" si="115"/>
        <v>108AMEW</v>
      </c>
      <c r="V381" s="35" t="str">
        <f t="shared" si="131"/>
        <v>0L</v>
      </c>
      <c r="W381" s="35" t="str">
        <f t="shared" si="124"/>
        <v>108AM0L234</v>
      </c>
      <c r="X381" s="388">
        <f t="shared" si="125"/>
        <v>0</v>
      </c>
      <c r="Y381" s="388">
        <f t="shared" si="126"/>
        <v>0</v>
      </c>
      <c r="Z381" s="280" t="str">
        <f t="shared" si="116"/>
        <v/>
      </c>
      <c r="AA381" s="280" t="str">
        <f t="shared" si="117"/>
        <v/>
      </c>
      <c r="AB381" s="389" t="str">
        <f t="shared" si="127"/>
        <v/>
      </c>
      <c r="AC381" s="389" t="str">
        <f t="shared" si="128"/>
        <v/>
      </c>
      <c r="AD381" s="390" t="str">
        <f t="shared" si="118"/>
        <v/>
      </c>
      <c r="AE381" s="282">
        <f t="shared" si="119"/>
        <v>0</v>
      </c>
      <c r="AF381" s="359">
        <f t="shared" si="120"/>
        <v>0</v>
      </c>
      <c r="AG381" s="280">
        <f t="shared" si="121"/>
        <v>3</v>
      </c>
      <c r="AH381" s="280">
        <f t="shared" si="122"/>
        <v>1</v>
      </c>
      <c r="AI381" s="280">
        <f>IF(ISBLANK(T381),AI380,IF(COUNTIF(T$2:T381,T381)&gt;1,AI380,1+MAX(AI380,0)))</f>
        <v>10</v>
      </c>
      <c r="AL381" s="391" t="str">
        <f t="shared" si="129"/>
        <v/>
      </c>
      <c r="AM381" s="391" t="str">
        <f t="shared" si="130"/>
        <v/>
      </c>
      <c r="AO381" s="310" t="str">
        <f t="shared" si="123"/>
        <v/>
      </c>
      <c r="AP381" s="310">
        <f>SUM(AO$1:AO381)</f>
        <v>0</v>
      </c>
      <c r="AQ381" s="310">
        <f>SUM(AK$2:AK381)</f>
        <v>0</v>
      </c>
      <c r="AR381" s="310">
        <f>COUNTA(AJ$2:AJ381)</f>
        <v>0</v>
      </c>
      <c r="AS381" s="312"/>
      <c r="AT381" s="312"/>
      <c r="AU381" s="312"/>
      <c r="AV381" s="312"/>
      <c r="AW381" s="312"/>
      <c r="AZ381">
        <v>0</v>
      </c>
      <c r="BA381">
        <v>0</v>
      </c>
    </row>
    <row r="382" spans="1:53" x14ac:dyDescent="0.25">
      <c r="A382">
        <v>108</v>
      </c>
      <c r="B382" t="s">
        <v>65</v>
      </c>
      <c r="C382" t="s">
        <v>665</v>
      </c>
      <c r="D382"/>
      <c r="E382">
        <v>2</v>
      </c>
      <c r="F382">
        <v>4</v>
      </c>
      <c r="G382">
        <v>1</v>
      </c>
      <c r="H382">
        <v>3</v>
      </c>
      <c r="I382">
        <v>0</v>
      </c>
      <c r="J382">
        <v>0</v>
      </c>
      <c r="K382">
        <v>0</v>
      </c>
      <c r="L382">
        <v>0</v>
      </c>
      <c r="M382"/>
      <c r="N382" s="42"/>
      <c r="O382" s="101">
        <f>IF(ISBLANK(C382),O381,IF(COUNTIF(C$2:C382,C382)&gt;1,O381,1+MAX(O381,0)))</f>
        <v>12</v>
      </c>
      <c r="P382" s="45">
        <f t="shared" si="110"/>
        <v>6</v>
      </c>
      <c r="Q382" s="33" t="str">
        <f t="shared" si="111"/>
        <v/>
      </c>
      <c r="R382" s="33">
        <f t="shared" si="112"/>
        <v>8</v>
      </c>
      <c r="S382" s="33" t="str">
        <f t="shared" si="113"/>
        <v>108_8</v>
      </c>
      <c r="T382" s="35" t="str">
        <f t="shared" si="114"/>
        <v>108AM</v>
      </c>
      <c r="U382" s="35" t="str">
        <f t="shared" si="115"/>
        <v>108AMNS</v>
      </c>
      <c r="V382" s="35" t="str">
        <f t="shared" si="131"/>
        <v>0L</v>
      </c>
      <c r="W382" s="35" t="str">
        <f t="shared" si="124"/>
        <v>108AM0L241</v>
      </c>
      <c r="X382" s="388">
        <f t="shared" si="125"/>
        <v>0</v>
      </c>
      <c r="Y382" s="388">
        <f t="shared" si="126"/>
        <v>0</v>
      </c>
      <c r="Z382" s="280" t="str">
        <f t="shared" si="116"/>
        <v/>
      </c>
      <c r="AA382" s="280" t="str">
        <f t="shared" si="117"/>
        <v/>
      </c>
      <c r="AB382" s="389" t="str">
        <f t="shared" si="127"/>
        <v/>
      </c>
      <c r="AC382" s="389" t="str">
        <f t="shared" si="128"/>
        <v/>
      </c>
      <c r="AD382" s="390" t="str">
        <f t="shared" si="118"/>
        <v/>
      </c>
      <c r="AE382" s="282">
        <f t="shared" si="119"/>
        <v>0</v>
      </c>
      <c r="AF382" s="359">
        <f t="shared" si="120"/>
        <v>0</v>
      </c>
      <c r="AG382" s="280">
        <f t="shared" si="121"/>
        <v>0</v>
      </c>
      <c r="AH382" s="280">
        <f t="shared" si="122"/>
        <v>0</v>
      </c>
      <c r="AI382" s="280">
        <f>IF(ISBLANK(T382),AI381,IF(COUNTIF(T$2:T382,T382)&gt;1,AI381,1+MAX(AI381,0)))</f>
        <v>10</v>
      </c>
      <c r="AL382" s="391" t="str">
        <f t="shared" si="129"/>
        <v/>
      </c>
      <c r="AM382" s="391" t="str">
        <f t="shared" si="130"/>
        <v/>
      </c>
      <c r="AO382" s="310" t="str">
        <f t="shared" si="123"/>
        <v/>
      </c>
      <c r="AP382" s="310">
        <f>SUM(AO$1:AO382)</f>
        <v>0</v>
      </c>
      <c r="AQ382" s="310">
        <f>SUM(AK$2:AK382)</f>
        <v>0</v>
      </c>
      <c r="AR382" s="310">
        <f>COUNTA(AJ$2:AJ382)</f>
        <v>0</v>
      </c>
      <c r="AS382" s="312"/>
      <c r="AT382" s="312"/>
      <c r="AU382" s="312"/>
      <c r="AV382" s="312"/>
      <c r="AW382" s="312"/>
      <c r="AZ382">
        <v>0</v>
      </c>
      <c r="BA382">
        <v>0</v>
      </c>
    </row>
    <row r="383" spans="1:53" x14ac:dyDescent="0.25">
      <c r="A383">
        <v>108</v>
      </c>
      <c r="B383" t="s">
        <v>65</v>
      </c>
      <c r="C383" t="s">
        <v>665</v>
      </c>
      <c r="D383"/>
      <c r="E383">
        <v>2</v>
      </c>
      <c r="F383">
        <v>4</v>
      </c>
      <c r="G383">
        <v>2</v>
      </c>
      <c r="H383">
        <v>9</v>
      </c>
      <c r="I383">
        <v>1</v>
      </c>
      <c r="J383">
        <v>1</v>
      </c>
      <c r="K383">
        <v>0</v>
      </c>
      <c r="L383">
        <v>0</v>
      </c>
      <c r="M383"/>
      <c r="N383" s="42"/>
      <c r="O383" s="101">
        <f>IF(ISBLANK(C383),O382,IF(COUNTIF(C$2:C383,C383)&gt;1,O382,1+MAX(O382,0)))</f>
        <v>12</v>
      </c>
      <c r="P383" s="45">
        <f t="shared" si="110"/>
        <v>6</v>
      </c>
      <c r="Q383" s="33" t="str">
        <f t="shared" si="111"/>
        <v/>
      </c>
      <c r="R383" s="33">
        <f t="shared" si="112"/>
        <v>8</v>
      </c>
      <c r="S383" s="33" t="str">
        <f t="shared" si="113"/>
        <v>108_8</v>
      </c>
      <c r="T383" s="35" t="str">
        <f t="shared" si="114"/>
        <v>108AM</v>
      </c>
      <c r="U383" s="35" t="str">
        <f t="shared" si="115"/>
        <v>108AMNS</v>
      </c>
      <c r="V383" s="35" t="str">
        <f t="shared" si="131"/>
        <v>0L</v>
      </c>
      <c r="W383" s="35" t="str">
        <f t="shared" si="124"/>
        <v>108AM0L242</v>
      </c>
      <c r="X383" s="388">
        <f t="shared" si="125"/>
        <v>0</v>
      </c>
      <c r="Y383" s="388">
        <f t="shared" si="126"/>
        <v>0</v>
      </c>
      <c r="Z383" s="280" t="str">
        <f t="shared" si="116"/>
        <v/>
      </c>
      <c r="AA383" s="280" t="str">
        <f t="shared" si="117"/>
        <v/>
      </c>
      <c r="AB383" s="389" t="str">
        <f t="shared" si="127"/>
        <v/>
      </c>
      <c r="AC383" s="389" t="str">
        <f t="shared" si="128"/>
        <v/>
      </c>
      <c r="AD383" s="390" t="str">
        <f t="shared" si="118"/>
        <v/>
      </c>
      <c r="AE383" s="282">
        <f t="shared" si="119"/>
        <v>0</v>
      </c>
      <c r="AF383" s="359">
        <f t="shared" si="120"/>
        <v>0</v>
      </c>
      <c r="AG383" s="280">
        <f t="shared" si="121"/>
        <v>0</v>
      </c>
      <c r="AH383" s="280">
        <f t="shared" si="122"/>
        <v>0</v>
      </c>
      <c r="AI383" s="280">
        <f>IF(ISBLANK(T383),AI382,IF(COUNTIF(T$2:T383,T383)&gt;1,AI382,1+MAX(AI382,0)))</f>
        <v>10</v>
      </c>
      <c r="AL383" s="391" t="str">
        <f t="shared" si="129"/>
        <v/>
      </c>
      <c r="AM383" s="391" t="str">
        <f t="shared" si="130"/>
        <v/>
      </c>
      <c r="AO383" s="310" t="str">
        <f t="shared" si="123"/>
        <v/>
      </c>
      <c r="AP383" s="310">
        <f>SUM(AO$1:AO383)</f>
        <v>0</v>
      </c>
      <c r="AQ383" s="310">
        <f>SUM(AK$2:AK383)</f>
        <v>0</v>
      </c>
      <c r="AR383" s="310">
        <f>COUNTA(AJ$2:AJ383)</f>
        <v>0</v>
      </c>
      <c r="AS383" s="312"/>
      <c r="AT383" s="312"/>
      <c r="AU383" s="312"/>
      <c r="AV383" s="312"/>
      <c r="AW383" s="312"/>
      <c r="AZ383">
        <v>0</v>
      </c>
      <c r="BA383">
        <v>0</v>
      </c>
    </row>
    <row r="384" spans="1:53" x14ac:dyDescent="0.25">
      <c r="A384">
        <v>108</v>
      </c>
      <c r="B384" t="s">
        <v>65</v>
      </c>
      <c r="C384" t="s">
        <v>665</v>
      </c>
      <c r="D384"/>
      <c r="E384">
        <v>2</v>
      </c>
      <c r="F384">
        <v>4</v>
      </c>
      <c r="G384">
        <v>3</v>
      </c>
      <c r="H384">
        <v>40</v>
      </c>
      <c r="I384">
        <v>10</v>
      </c>
      <c r="J384">
        <v>0</v>
      </c>
      <c r="K384">
        <v>1</v>
      </c>
      <c r="L384">
        <v>1</v>
      </c>
      <c r="M384"/>
      <c r="N384" s="42"/>
      <c r="O384" s="101">
        <f>IF(ISBLANK(C384),O383,IF(COUNTIF(C$2:C384,C384)&gt;1,O383,1+MAX(O383,0)))</f>
        <v>12</v>
      </c>
      <c r="P384" s="45">
        <f t="shared" si="110"/>
        <v>6</v>
      </c>
      <c r="Q384" s="33" t="str">
        <f t="shared" si="111"/>
        <v/>
      </c>
      <c r="R384" s="33">
        <f t="shared" si="112"/>
        <v>8</v>
      </c>
      <c r="S384" s="33" t="str">
        <f t="shared" si="113"/>
        <v>108_8</v>
      </c>
      <c r="T384" s="35" t="str">
        <f t="shared" si="114"/>
        <v>108AM</v>
      </c>
      <c r="U384" s="35" t="str">
        <f t="shared" si="115"/>
        <v>108AMEW</v>
      </c>
      <c r="V384" s="35" t="str">
        <f t="shared" si="131"/>
        <v>0L</v>
      </c>
      <c r="W384" s="35" t="str">
        <f t="shared" si="124"/>
        <v>108AM0L243</v>
      </c>
      <c r="X384" s="388">
        <f t="shared" si="125"/>
        <v>1</v>
      </c>
      <c r="Y384" s="388">
        <f t="shared" si="126"/>
        <v>1</v>
      </c>
      <c r="Z384" s="280" t="str">
        <f t="shared" si="116"/>
        <v/>
      </c>
      <c r="AA384" s="280" t="str">
        <f t="shared" si="117"/>
        <v/>
      </c>
      <c r="AB384" s="389" t="str">
        <f t="shared" si="127"/>
        <v/>
      </c>
      <c r="AC384" s="389" t="str">
        <f t="shared" si="128"/>
        <v/>
      </c>
      <c r="AD384" s="390" t="str">
        <f t="shared" si="118"/>
        <v/>
      </c>
      <c r="AE384" s="282">
        <f t="shared" si="119"/>
        <v>0</v>
      </c>
      <c r="AF384" s="359">
        <f t="shared" si="120"/>
        <v>0</v>
      </c>
      <c r="AG384" s="280">
        <f t="shared" si="121"/>
        <v>3</v>
      </c>
      <c r="AH384" s="280">
        <f t="shared" si="122"/>
        <v>1</v>
      </c>
      <c r="AI384" s="280">
        <f>IF(ISBLANK(T384),AI383,IF(COUNTIF(T$2:T384,T384)&gt;1,AI383,1+MAX(AI383,0)))</f>
        <v>10</v>
      </c>
      <c r="AL384" s="391" t="str">
        <f t="shared" si="129"/>
        <v/>
      </c>
      <c r="AM384" s="391" t="str">
        <f t="shared" si="130"/>
        <v/>
      </c>
      <c r="AO384" s="310" t="str">
        <f t="shared" si="123"/>
        <v/>
      </c>
      <c r="AP384" s="310">
        <f>SUM(AO$1:AO384)</f>
        <v>0</v>
      </c>
      <c r="AQ384" s="310">
        <f>SUM(AK$2:AK384)</f>
        <v>0</v>
      </c>
      <c r="AR384" s="310">
        <f>COUNTA(AJ$2:AJ384)</f>
        <v>0</v>
      </c>
      <c r="AS384" s="312"/>
      <c r="AT384" s="312"/>
      <c r="AU384" s="312"/>
      <c r="AV384" s="312"/>
      <c r="AW384" s="312"/>
      <c r="AZ384">
        <v>1</v>
      </c>
      <c r="BA384">
        <v>1</v>
      </c>
    </row>
    <row r="385" spans="1:53" x14ac:dyDescent="0.25">
      <c r="A385">
        <v>108</v>
      </c>
      <c r="B385" t="s">
        <v>65</v>
      </c>
      <c r="C385" t="s">
        <v>665</v>
      </c>
      <c r="D385"/>
      <c r="E385">
        <v>2</v>
      </c>
      <c r="F385">
        <v>4</v>
      </c>
      <c r="G385">
        <v>4</v>
      </c>
      <c r="H385">
        <v>17</v>
      </c>
      <c r="I385">
        <v>5</v>
      </c>
      <c r="J385">
        <v>0</v>
      </c>
      <c r="K385">
        <v>1</v>
      </c>
      <c r="L385">
        <v>2</v>
      </c>
      <c r="M385"/>
      <c r="N385" s="42"/>
      <c r="O385" s="101">
        <f>IF(ISBLANK(C385),O384,IF(COUNTIF(C$2:C385,C385)&gt;1,O384,1+MAX(O384,0)))</f>
        <v>12</v>
      </c>
      <c r="P385" s="45">
        <f t="shared" si="110"/>
        <v>6</v>
      </c>
      <c r="Q385" s="33" t="str">
        <f t="shared" si="111"/>
        <v/>
      </c>
      <c r="R385" s="33">
        <f t="shared" si="112"/>
        <v>8</v>
      </c>
      <c r="S385" s="33" t="str">
        <f t="shared" si="113"/>
        <v>108_8</v>
      </c>
      <c r="T385" s="35" t="str">
        <f t="shared" si="114"/>
        <v>108AM</v>
      </c>
      <c r="U385" s="35" t="str">
        <f t="shared" si="115"/>
        <v>108AMEW</v>
      </c>
      <c r="V385" s="35" t="str">
        <f t="shared" si="131"/>
        <v>0L</v>
      </c>
      <c r="W385" s="35" t="str">
        <f t="shared" si="124"/>
        <v>108AM0L244</v>
      </c>
      <c r="X385" s="388">
        <f t="shared" si="125"/>
        <v>1</v>
      </c>
      <c r="Y385" s="388">
        <f t="shared" si="126"/>
        <v>2</v>
      </c>
      <c r="Z385" s="280" t="str">
        <f t="shared" si="116"/>
        <v/>
      </c>
      <c r="AA385" s="280" t="str">
        <f t="shared" si="117"/>
        <v/>
      </c>
      <c r="AB385" s="389" t="str">
        <f t="shared" si="127"/>
        <v/>
      </c>
      <c r="AC385" s="389" t="str">
        <f t="shared" si="128"/>
        <v/>
      </c>
      <c r="AD385" s="390" t="str">
        <f t="shared" si="118"/>
        <v/>
      </c>
      <c r="AE385" s="282">
        <f t="shared" si="119"/>
        <v>0</v>
      </c>
      <c r="AF385" s="359">
        <f t="shared" si="120"/>
        <v>0</v>
      </c>
      <c r="AG385" s="280">
        <f t="shared" si="121"/>
        <v>3</v>
      </c>
      <c r="AH385" s="280">
        <f t="shared" si="122"/>
        <v>1</v>
      </c>
      <c r="AI385" s="280">
        <f>IF(ISBLANK(T385),AI384,IF(COUNTIF(T$2:T385,T385)&gt;1,AI384,1+MAX(AI384,0)))</f>
        <v>10</v>
      </c>
      <c r="AL385" s="391" t="str">
        <f t="shared" si="129"/>
        <v/>
      </c>
      <c r="AM385" s="391" t="str">
        <f t="shared" si="130"/>
        <v/>
      </c>
      <c r="AO385" s="310" t="str">
        <f t="shared" si="123"/>
        <v/>
      </c>
      <c r="AP385" s="310">
        <f>SUM(AO$1:AO385)</f>
        <v>0</v>
      </c>
      <c r="AQ385" s="310">
        <f>SUM(AK$2:AK385)</f>
        <v>0</v>
      </c>
      <c r="AR385" s="310">
        <f>COUNTA(AJ$2:AJ385)</f>
        <v>0</v>
      </c>
      <c r="AS385" s="312"/>
      <c r="AT385" s="312"/>
      <c r="AU385" s="312"/>
      <c r="AV385" s="312"/>
      <c r="AW385" s="312"/>
      <c r="AZ385">
        <v>1</v>
      </c>
      <c r="BA385">
        <v>2</v>
      </c>
    </row>
    <row r="386" spans="1:53" x14ac:dyDescent="0.25">
      <c r="A386">
        <v>108</v>
      </c>
      <c r="B386" t="s">
        <v>66</v>
      </c>
      <c r="C386" t="s">
        <v>878</v>
      </c>
      <c r="D386"/>
      <c r="E386">
        <v>1</v>
      </c>
      <c r="F386">
        <v>1</v>
      </c>
      <c r="G386">
        <v>1</v>
      </c>
      <c r="H386">
        <v>0</v>
      </c>
      <c r="I386">
        <v>0</v>
      </c>
      <c r="J386">
        <v>0</v>
      </c>
      <c r="K386">
        <v>0</v>
      </c>
      <c r="L386">
        <v>0</v>
      </c>
      <c r="M386" t="s">
        <v>879</v>
      </c>
      <c r="N386" s="42"/>
      <c r="O386" s="101">
        <f>IF(ISBLANK(C386),O385,IF(COUNTIF(C$2:C386,C386)&gt;1,O385,1+MAX(O385,0)))</f>
        <v>13</v>
      </c>
      <c r="P386" s="45">
        <f t="shared" ref="P386:P449" si="132">IF(A386=A385,P385,IF(ISNUMBER(P385),P385+1,1))</f>
        <v>6</v>
      </c>
      <c r="Q386" s="33" t="str">
        <f t="shared" ref="Q386:Q449" si="133">IF(OR(P386=P385,LEN(A386)&lt;1),"",P386)</f>
        <v/>
      </c>
      <c r="R386" s="33">
        <f t="shared" ref="R386:R449" si="134">IF(ISNUMBER(F386),F386+4*(E386-1)+8*IF(B386="PM",1,0),"")</f>
        <v>9</v>
      </c>
      <c r="S386" s="33" t="str">
        <f t="shared" ref="S386:S449" si="135">IF(ISNUMBER(R386),A386&amp;"_"&amp;R386,"")</f>
        <v>108_9</v>
      </c>
      <c r="T386" s="35" t="str">
        <f t="shared" ref="T386:T449" si="136">A386&amp;B386</f>
        <v>108PM</v>
      </c>
      <c r="U386" s="35" t="str">
        <f t="shared" ref="U386:U449" si="137">IF(OR(G386=1,G386=2),T386&amp;"NS",IF(OR(G386=3,G386=4),T386&amp;"EW",""))</f>
        <v>108PMNS</v>
      </c>
      <c r="V386" s="35" t="str">
        <f t="shared" si="131"/>
        <v>0M</v>
      </c>
      <c r="W386" s="35" t="str">
        <f t="shared" si="124"/>
        <v>108PM0M111</v>
      </c>
      <c r="X386" s="388">
        <f t="shared" si="125"/>
        <v>0</v>
      </c>
      <c r="Y386" s="388">
        <f t="shared" si="126"/>
        <v>0</v>
      </c>
      <c r="Z386" s="280" t="str">
        <f t="shared" ref="Z386:Z449" si="138">IF(I386&gt;$H386,1,"")</f>
        <v/>
      </c>
      <c r="AA386" s="280" t="str">
        <f t="shared" ref="AA386:AA449" si="139">IF(J386&gt;$H386,1,"")</f>
        <v/>
      </c>
      <c r="AB386" s="389" t="str">
        <f t="shared" si="127"/>
        <v/>
      </c>
      <c r="AC386" s="389" t="str">
        <f t="shared" si="128"/>
        <v/>
      </c>
      <c r="AD386" s="390" t="str">
        <f t="shared" ref="AD386:AD449" si="140">IF(ISERROR(MATCH(A386&amp;"_"&amp;G386,Sidewalk_ignore,0)),"",1)</f>
        <v/>
      </c>
      <c r="AE386" s="282">
        <f t="shared" ref="AE386:AE449" si="141">IF(AND(ISNUMBER($G386),$B386="AM"),INDEX(CordonIn,MATCH($A386,loc_ID,0),$G386),0)</f>
        <v>0</v>
      </c>
      <c r="AF386" s="359">
        <f t="shared" ref="AF386:AF449" si="142">IF(AND(ISNUMBER($G386),$B386="PM"),INDEX(CordonIn,MATCH($A386,loc_ID,0),VLOOKUP($G386,Reverse_dir,2,FALSE)),0)</f>
        <v>0</v>
      </c>
      <c r="AG386" s="280">
        <f t="shared" ref="AG386:AG449" si="143">IF(AND(ISNUMBER($G386),$B386="AM"),INDEX(Lane,MATCH($A386,loc_ID,0),$G386),0)</f>
        <v>0</v>
      </c>
      <c r="AH386" s="280">
        <f t="shared" ref="AH386:AH449" si="144">IF(AND(AG386&gt;0,ISNUMBER(AG386)),1,0)</f>
        <v>0</v>
      </c>
      <c r="AI386" s="280">
        <f>IF(ISBLANK(T386),AI385,IF(COUNTIF(T$2:T386,T386)&gt;1,AI385,1+MAX(AI385,0)))</f>
        <v>11</v>
      </c>
      <c r="AL386" s="391" t="str">
        <f t="shared" si="129"/>
        <v/>
      </c>
      <c r="AM386" s="391" t="str">
        <f t="shared" si="130"/>
        <v/>
      </c>
      <c r="AO386" s="310" t="str">
        <f t="shared" ref="AO386:AO449" si="145">IF(SUM(Z386:AC386)&gt;0,1,"")</f>
        <v/>
      </c>
      <c r="AP386" s="310">
        <f>SUM(AO$1:AO386)</f>
        <v>0</v>
      </c>
      <c r="AQ386" s="310">
        <f>SUM(AK$2:AK386)</f>
        <v>0</v>
      </c>
      <c r="AR386" s="310">
        <f>COUNTA(AJ$2:AJ386)</f>
        <v>0</v>
      </c>
      <c r="AS386" s="312"/>
      <c r="AT386" s="312"/>
      <c r="AU386" s="312"/>
      <c r="AV386" s="312"/>
      <c r="AW386" s="312"/>
      <c r="AZ386">
        <v>0</v>
      </c>
      <c r="BA386">
        <v>0</v>
      </c>
    </row>
    <row r="387" spans="1:53" x14ac:dyDescent="0.25">
      <c r="A387">
        <v>108</v>
      </c>
      <c r="B387" t="s">
        <v>66</v>
      </c>
      <c r="C387" t="s">
        <v>878</v>
      </c>
      <c r="D387"/>
      <c r="E387">
        <v>1</v>
      </c>
      <c r="F387">
        <v>1</v>
      </c>
      <c r="G387">
        <v>2</v>
      </c>
      <c r="H387">
        <v>1</v>
      </c>
      <c r="I387">
        <v>0</v>
      </c>
      <c r="J387">
        <v>1</v>
      </c>
      <c r="K387">
        <v>0</v>
      </c>
      <c r="L387">
        <v>0</v>
      </c>
      <c r="M387" t="s">
        <v>879</v>
      </c>
      <c r="N387" s="42"/>
      <c r="O387" s="101">
        <f>IF(ISBLANK(C387),O386,IF(COUNTIF(C$2:C387,C387)&gt;1,O386,1+MAX(O386,0)))</f>
        <v>13</v>
      </c>
      <c r="P387" s="45">
        <f t="shared" si="132"/>
        <v>6</v>
      </c>
      <c r="Q387" s="33" t="str">
        <f t="shared" si="133"/>
        <v/>
      </c>
      <c r="R387" s="33">
        <f t="shared" si="134"/>
        <v>9</v>
      </c>
      <c r="S387" s="33" t="str">
        <f t="shared" si="135"/>
        <v>108_9</v>
      </c>
      <c r="T387" s="35" t="str">
        <f t="shared" si="136"/>
        <v>108PM</v>
      </c>
      <c r="U387" s="35" t="str">
        <f t="shared" si="137"/>
        <v>108PMNS</v>
      </c>
      <c r="V387" s="35" t="str">
        <f t="shared" si="131"/>
        <v>0M</v>
      </c>
      <c r="W387" s="35" t="str">
        <f t="shared" ref="W387:W450" si="146">IF(ISBLANK(A387),"",A387&amp;B387&amp;V387&amp;E387&amp;F387&amp;G387)</f>
        <v>108PM0M112</v>
      </c>
      <c r="X387" s="388">
        <f t="shared" ref="X387:X450" si="147">IF($AD387=1,0,K387)</f>
        <v>0</v>
      </c>
      <c r="Y387" s="388">
        <f t="shared" ref="Y387:Y450" si="148">IF($AD387=1,0,L387)</f>
        <v>0</v>
      </c>
      <c r="Z387" s="280" t="str">
        <f t="shared" si="138"/>
        <v/>
      </c>
      <c r="AA387" s="280" t="str">
        <f t="shared" si="139"/>
        <v/>
      </c>
      <c r="AB387" s="389" t="str">
        <f t="shared" ref="AB387:AB450" si="149">IF(OR(K387&gt;$H387,AND($AD387=1,K387&gt;0)),1,"")</f>
        <v/>
      </c>
      <c r="AC387" s="389" t="str">
        <f t="shared" ref="AC387:AC450" si="150">IF(OR(L387&gt;$H387,AND($AD387=1,L387&gt;0)),1,"")</f>
        <v/>
      </c>
      <c r="AD387" s="390" t="str">
        <f t="shared" si="140"/>
        <v/>
      </c>
      <c r="AE387" s="282">
        <f t="shared" si="141"/>
        <v>0</v>
      </c>
      <c r="AF387" s="359">
        <f t="shared" si="142"/>
        <v>0</v>
      </c>
      <c r="AG387" s="280">
        <f t="shared" si="143"/>
        <v>0</v>
      </c>
      <c r="AH387" s="280">
        <f t="shared" si="144"/>
        <v>0</v>
      </c>
      <c r="AI387" s="280">
        <f>IF(ISBLANK(T387),AI386,IF(COUNTIF(T$2:T387,T387)&gt;1,AI386,1+MAX(AI386,0)))</f>
        <v>11</v>
      </c>
      <c r="AL387" s="391" t="str">
        <f t="shared" ref="AL387:AL450" si="151">IF(OR(AB387=1,AC387=1),IF(LEN(AJ387)=0,"",AJ387&amp;"; ")&amp;"Ignore sidewalk",IF(LEN(AJ387)=0,"",AJ387))</f>
        <v/>
      </c>
      <c r="AM387" s="391" t="str">
        <f t="shared" ref="AM387:AM450" si="152">IF(OR(AB387=1,AC387=1),1,IF(LEN(AK387)=0,"",AK387))</f>
        <v/>
      </c>
      <c r="AO387" s="310" t="str">
        <f t="shared" si="145"/>
        <v/>
      </c>
      <c r="AP387" s="310">
        <f>SUM(AO$1:AO387)</f>
        <v>0</v>
      </c>
      <c r="AQ387" s="310">
        <f>SUM(AK$2:AK387)</f>
        <v>0</v>
      </c>
      <c r="AR387" s="310">
        <f>COUNTA(AJ$2:AJ387)</f>
        <v>0</v>
      </c>
      <c r="AS387" s="312"/>
      <c r="AT387" s="312"/>
      <c r="AU387" s="312"/>
      <c r="AV387" s="312"/>
      <c r="AW387" s="312"/>
      <c r="AZ387">
        <v>0</v>
      </c>
      <c r="BA387">
        <v>0</v>
      </c>
    </row>
    <row r="388" spans="1:53" x14ac:dyDescent="0.25">
      <c r="A388">
        <v>108</v>
      </c>
      <c r="B388" t="s">
        <v>66</v>
      </c>
      <c r="C388" t="s">
        <v>878</v>
      </c>
      <c r="D388"/>
      <c r="E388">
        <v>1</v>
      </c>
      <c r="F388">
        <v>1</v>
      </c>
      <c r="G388">
        <v>3</v>
      </c>
      <c r="H388">
        <v>12</v>
      </c>
      <c r="I388">
        <v>2</v>
      </c>
      <c r="J388">
        <v>1</v>
      </c>
      <c r="K388">
        <v>1</v>
      </c>
      <c r="L388">
        <v>2</v>
      </c>
      <c r="M388" t="s">
        <v>879</v>
      </c>
      <c r="N388" s="42"/>
      <c r="O388" s="101">
        <f>IF(ISBLANK(C388),O387,IF(COUNTIF(C$2:C388,C388)&gt;1,O387,1+MAX(O387,0)))</f>
        <v>13</v>
      </c>
      <c r="P388" s="45">
        <f t="shared" si="132"/>
        <v>6</v>
      </c>
      <c r="Q388" s="33" t="str">
        <f t="shared" si="133"/>
        <v/>
      </c>
      <c r="R388" s="33">
        <f t="shared" si="134"/>
        <v>9</v>
      </c>
      <c r="S388" s="33" t="str">
        <f t="shared" si="135"/>
        <v>108_9</v>
      </c>
      <c r="T388" s="35" t="str">
        <f t="shared" si="136"/>
        <v>108PM</v>
      </c>
      <c r="U388" s="35" t="str">
        <f t="shared" si="137"/>
        <v>108PMEW</v>
      </c>
      <c r="V388" s="35" t="str">
        <f t="shared" ref="V388:V451" si="153">TEXT((O388-MOD(O388,26))/26,"0")&amp;CHAR(65+MOD(O388-1,26))</f>
        <v>0M</v>
      </c>
      <c r="W388" s="35" t="str">
        <f t="shared" si="146"/>
        <v>108PM0M113</v>
      </c>
      <c r="X388" s="388">
        <f t="shared" si="147"/>
        <v>1</v>
      </c>
      <c r="Y388" s="388">
        <f t="shared" si="148"/>
        <v>2</v>
      </c>
      <c r="Z388" s="280" t="str">
        <f t="shared" si="138"/>
        <v/>
      </c>
      <c r="AA388" s="280" t="str">
        <f t="shared" si="139"/>
        <v/>
      </c>
      <c r="AB388" s="389" t="str">
        <f t="shared" si="149"/>
        <v/>
      </c>
      <c r="AC388" s="389" t="str">
        <f t="shared" si="150"/>
        <v/>
      </c>
      <c r="AD388" s="390" t="str">
        <f t="shared" si="140"/>
        <v/>
      </c>
      <c r="AE388" s="282">
        <f t="shared" si="141"/>
        <v>0</v>
      </c>
      <c r="AF388" s="359">
        <f t="shared" si="142"/>
        <v>0</v>
      </c>
      <c r="AG388" s="280">
        <f t="shared" si="143"/>
        <v>0</v>
      </c>
      <c r="AH388" s="280">
        <f t="shared" si="144"/>
        <v>0</v>
      </c>
      <c r="AI388" s="280">
        <f>IF(ISBLANK(T388),AI387,IF(COUNTIF(T$2:T388,T388)&gt;1,AI387,1+MAX(AI387,0)))</f>
        <v>11</v>
      </c>
      <c r="AL388" s="391" t="str">
        <f t="shared" si="151"/>
        <v/>
      </c>
      <c r="AM388" s="391" t="str">
        <f t="shared" si="152"/>
        <v/>
      </c>
      <c r="AO388" s="310" t="str">
        <f t="shared" si="145"/>
        <v/>
      </c>
      <c r="AP388" s="310">
        <f>SUM(AO$1:AO388)</f>
        <v>0</v>
      </c>
      <c r="AQ388" s="310">
        <f>SUM(AK$2:AK388)</f>
        <v>0</v>
      </c>
      <c r="AR388" s="310">
        <f>COUNTA(AJ$2:AJ388)</f>
        <v>0</v>
      </c>
      <c r="AS388" s="312"/>
      <c r="AT388" s="312"/>
      <c r="AU388" s="312"/>
      <c r="AV388" s="312"/>
      <c r="AW388" s="312"/>
      <c r="AZ388">
        <v>1</v>
      </c>
      <c r="BA388">
        <v>2</v>
      </c>
    </row>
    <row r="389" spans="1:53" x14ac:dyDescent="0.25">
      <c r="A389">
        <v>108</v>
      </c>
      <c r="B389" t="s">
        <v>66</v>
      </c>
      <c r="C389" t="s">
        <v>878</v>
      </c>
      <c r="D389"/>
      <c r="E389">
        <v>1</v>
      </c>
      <c r="F389">
        <v>1</v>
      </c>
      <c r="G389">
        <v>4</v>
      </c>
      <c r="H389">
        <v>15</v>
      </c>
      <c r="I389">
        <v>4</v>
      </c>
      <c r="J389">
        <v>1</v>
      </c>
      <c r="K389">
        <v>0</v>
      </c>
      <c r="L389">
        <v>3</v>
      </c>
      <c r="M389" t="s">
        <v>879</v>
      </c>
      <c r="N389" s="42"/>
      <c r="O389" s="101">
        <f>IF(ISBLANK(C389),O388,IF(COUNTIF(C$2:C389,C389)&gt;1,O388,1+MAX(O388,0)))</f>
        <v>13</v>
      </c>
      <c r="P389" s="45">
        <f t="shared" si="132"/>
        <v>6</v>
      </c>
      <c r="Q389" s="33" t="str">
        <f t="shared" si="133"/>
        <v/>
      </c>
      <c r="R389" s="33">
        <f t="shared" si="134"/>
        <v>9</v>
      </c>
      <c r="S389" s="33" t="str">
        <f t="shared" si="135"/>
        <v>108_9</v>
      </c>
      <c r="T389" s="35" t="str">
        <f t="shared" si="136"/>
        <v>108PM</v>
      </c>
      <c r="U389" s="35" t="str">
        <f t="shared" si="137"/>
        <v>108PMEW</v>
      </c>
      <c r="V389" s="35" t="str">
        <f t="shared" si="153"/>
        <v>0M</v>
      </c>
      <c r="W389" s="35" t="str">
        <f t="shared" si="146"/>
        <v>108PM0M114</v>
      </c>
      <c r="X389" s="388">
        <f t="shared" si="147"/>
        <v>0</v>
      </c>
      <c r="Y389" s="388">
        <f t="shared" si="148"/>
        <v>3</v>
      </c>
      <c r="Z389" s="280" t="str">
        <f t="shared" si="138"/>
        <v/>
      </c>
      <c r="AA389" s="280" t="str">
        <f t="shared" si="139"/>
        <v/>
      </c>
      <c r="AB389" s="389" t="str">
        <f t="shared" si="149"/>
        <v/>
      </c>
      <c r="AC389" s="389" t="str">
        <f t="shared" si="150"/>
        <v/>
      </c>
      <c r="AD389" s="390" t="str">
        <f t="shared" si="140"/>
        <v/>
      </c>
      <c r="AE389" s="282">
        <f t="shared" si="141"/>
        <v>0</v>
      </c>
      <c r="AF389" s="359">
        <f t="shared" si="142"/>
        <v>0</v>
      </c>
      <c r="AG389" s="280">
        <f t="shared" si="143"/>
        <v>0</v>
      </c>
      <c r="AH389" s="280">
        <f t="shared" si="144"/>
        <v>0</v>
      </c>
      <c r="AI389" s="280">
        <f>IF(ISBLANK(T389),AI388,IF(COUNTIF(T$2:T389,T389)&gt;1,AI388,1+MAX(AI388,0)))</f>
        <v>11</v>
      </c>
      <c r="AL389" s="391" t="str">
        <f t="shared" si="151"/>
        <v/>
      </c>
      <c r="AM389" s="391" t="str">
        <f t="shared" si="152"/>
        <v/>
      </c>
      <c r="AO389" s="310" t="str">
        <f t="shared" si="145"/>
        <v/>
      </c>
      <c r="AP389" s="310">
        <f>SUM(AO$1:AO389)</f>
        <v>0</v>
      </c>
      <c r="AQ389" s="310">
        <f>SUM(AK$2:AK389)</f>
        <v>0</v>
      </c>
      <c r="AR389" s="310">
        <f>COUNTA(AJ$2:AJ389)</f>
        <v>0</v>
      </c>
      <c r="AS389" s="312"/>
      <c r="AT389" s="312"/>
      <c r="AU389" s="312"/>
      <c r="AV389" s="312"/>
      <c r="AW389" s="312"/>
      <c r="AZ389">
        <v>0</v>
      </c>
      <c r="BA389">
        <v>3</v>
      </c>
    </row>
    <row r="390" spans="1:53" x14ac:dyDescent="0.25">
      <c r="A390">
        <v>108</v>
      </c>
      <c r="B390" t="s">
        <v>66</v>
      </c>
      <c r="C390" t="s">
        <v>878</v>
      </c>
      <c r="D390"/>
      <c r="E390">
        <v>1</v>
      </c>
      <c r="F390">
        <v>2</v>
      </c>
      <c r="G390">
        <v>1</v>
      </c>
      <c r="H390">
        <v>2</v>
      </c>
      <c r="I390">
        <v>0</v>
      </c>
      <c r="J390">
        <v>0</v>
      </c>
      <c r="K390">
        <v>0</v>
      </c>
      <c r="L390">
        <v>0</v>
      </c>
      <c r="M390" t="s">
        <v>879</v>
      </c>
      <c r="N390" s="42"/>
      <c r="O390" s="101">
        <f>IF(ISBLANK(C390),O389,IF(COUNTIF(C$2:C390,C390)&gt;1,O389,1+MAX(O389,0)))</f>
        <v>13</v>
      </c>
      <c r="P390" s="45">
        <f t="shared" si="132"/>
        <v>6</v>
      </c>
      <c r="Q390" s="33" t="str">
        <f t="shared" si="133"/>
        <v/>
      </c>
      <c r="R390" s="33">
        <f t="shared" si="134"/>
        <v>10</v>
      </c>
      <c r="S390" s="33" t="str">
        <f t="shared" si="135"/>
        <v>108_10</v>
      </c>
      <c r="T390" s="35" t="str">
        <f t="shared" si="136"/>
        <v>108PM</v>
      </c>
      <c r="U390" s="35" t="str">
        <f t="shared" si="137"/>
        <v>108PMNS</v>
      </c>
      <c r="V390" s="35" t="str">
        <f t="shared" si="153"/>
        <v>0M</v>
      </c>
      <c r="W390" s="35" t="str">
        <f t="shared" si="146"/>
        <v>108PM0M121</v>
      </c>
      <c r="X390" s="388">
        <f t="shared" si="147"/>
        <v>0</v>
      </c>
      <c r="Y390" s="388">
        <f t="shared" si="148"/>
        <v>0</v>
      </c>
      <c r="Z390" s="280" t="str">
        <f t="shared" si="138"/>
        <v/>
      </c>
      <c r="AA390" s="280" t="str">
        <f t="shared" si="139"/>
        <v/>
      </c>
      <c r="AB390" s="389" t="str">
        <f t="shared" si="149"/>
        <v/>
      </c>
      <c r="AC390" s="389" t="str">
        <f t="shared" si="150"/>
        <v/>
      </c>
      <c r="AD390" s="390" t="str">
        <f t="shared" si="140"/>
        <v/>
      </c>
      <c r="AE390" s="282">
        <f t="shared" si="141"/>
        <v>0</v>
      </c>
      <c r="AF390" s="359">
        <f t="shared" si="142"/>
        <v>0</v>
      </c>
      <c r="AG390" s="280">
        <f t="shared" si="143"/>
        <v>0</v>
      </c>
      <c r="AH390" s="280">
        <f t="shared" si="144"/>
        <v>0</v>
      </c>
      <c r="AI390" s="280">
        <f>IF(ISBLANK(T390),AI389,IF(COUNTIF(T$2:T390,T390)&gt;1,AI389,1+MAX(AI389,0)))</f>
        <v>11</v>
      </c>
      <c r="AL390" s="391" t="str">
        <f t="shared" si="151"/>
        <v/>
      </c>
      <c r="AM390" s="391" t="str">
        <f t="shared" si="152"/>
        <v/>
      </c>
      <c r="AO390" s="310" t="str">
        <f t="shared" si="145"/>
        <v/>
      </c>
      <c r="AP390" s="310">
        <f>SUM(AO$1:AO390)</f>
        <v>0</v>
      </c>
      <c r="AQ390" s="310">
        <f>SUM(AK$2:AK390)</f>
        <v>0</v>
      </c>
      <c r="AR390" s="310">
        <f>COUNTA(AJ$2:AJ390)</f>
        <v>0</v>
      </c>
      <c r="AS390" s="312"/>
      <c r="AT390" s="312"/>
      <c r="AU390" s="312"/>
      <c r="AV390" s="312"/>
      <c r="AW390" s="312"/>
      <c r="AZ390">
        <v>0</v>
      </c>
      <c r="BA390">
        <v>0</v>
      </c>
    </row>
    <row r="391" spans="1:53" x14ac:dyDescent="0.25">
      <c r="A391">
        <v>108</v>
      </c>
      <c r="B391" t="s">
        <v>66</v>
      </c>
      <c r="C391" t="s">
        <v>878</v>
      </c>
      <c r="D391"/>
      <c r="E391">
        <v>1</v>
      </c>
      <c r="F391">
        <v>2</v>
      </c>
      <c r="G391">
        <v>2</v>
      </c>
      <c r="H391">
        <v>1</v>
      </c>
      <c r="I391">
        <v>0</v>
      </c>
      <c r="J391">
        <v>1</v>
      </c>
      <c r="K391">
        <v>0</v>
      </c>
      <c r="L391">
        <v>0</v>
      </c>
      <c r="M391" t="s">
        <v>879</v>
      </c>
      <c r="N391" s="42"/>
      <c r="O391" s="101">
        <f>IF(ISBLANK(C391),O390,IF(COUNTIF(C$2:C391,C391)&gt;1,O390,1+MAX(O390,0)))</f>
        <v>13</v>
      </c>
      <c r="P391" s="45">
        <f t="shared" si="132"/>
        <v>6</v>
      </c>
      <c r="Q391" s="33" t="str">
        <f t="shared" si="133"/>
        <v/>
      </c>
      <c r="R391" s="33">
        <f t="shared" si="134"/>
        <v>10</v>
      </c>
      <c r="S391" s="33" t="str">
        <f t="shared" si="135"/>
        <v>108_10</v>
      </c>
      <c r="T391" s="35" t="str">
        <f t="shared" si="136"/>
        <v>108PM</v>
      </c>
      <c r="U391" s="35" t="str">
        <f t="shared" si="137"/>
        <v>108PMNS</v>
      </c>
      <c r="V391" s="35" t="str">
        <f t="shared" si="153"/>
        <v>0M</v>
      </c>
      <c r="W391" s="35" t="str">
        <f t="shared" si="146"/>
        <v>108PM0M122</v>
      </c>
      <c r="X391" s="388">
        <f t="shared" si="147"/>
        <v>0</v>
      </c>
      <c r="Y391" s="388">
        <f t="shared" si="148"/>
        <v>0</v>
      </c>
      <c r="Z391" s="280" t="str">
        <f t="shared" si="138"/>
        <v/>
      </c>
      <c r="AA391" s="280" t="str">
        <f t="shared" si="139"/>
        <v/>
      </c>
      <c r="AB391" s="389" t="str">
        <f t="shared" si="149"/>
        <v/>
      </c>
      <c r="AC391" s="389" t="str">
        <f t="shared" si="150"/>
        <v/>
      </c>
      <c r="AD391" s="390" t="str">
        <f t="shared" si="140"/>
        <v/>
      </c>
      <c r="AE391" s="282">
        <f t="shared" si="141"/>
        <v>0</v>
      </c>
      <c r="AF391" s="359">
        <f t="shared" si="142"/>
        <v>0</v>
      </c>
      <c r="AG391" s="280">
        <f t="shared" si="143"/>
        <v>0</v>
      </c>
      <c r="AH391" s="280">
        <f t="shared" si="144"/>
        <v>0</v>
      </c>
      <c r="AI391" s="280">
        <f>IF(ISBLANK(T391),AI390,IF(COUNTIF(T$2:T391,T391)&gt;1,AI390,1+MAX(AI390,0)))</f>
        <v>11</v>
      </c>
      <c r="AL391" s="391" t="str">
        <f t="shared" si="151"/>
        <v/>
      </c>
      <c r="AM391" s="391" t="str">
        <f t="shared" si="152"/>
        <v/>
      </c>
      <c r="AO391" s="310" t="str">
        <f t="shared" si="145"/>
        <v/>
      </c>
      <c r="AP391" s="310">
        <f>SUM(AO$1:AO391)</f>
        <v>0</v>
      </c>
      <c r="AQ391" s="310">
        <f>SUM(AK$2:AK391)</f>
        <v>0</v>
      </c>
      <c r="AR391" s="310">
        <f>COUNTA(AJ$2:AJ391)</f>
        <v>0</v>
      </c>
      <c r="AS391" s="312"/>
      <c r="AT391" s="312"/>
      <c r="AU391" s="312"/>
      <c r="AV391" s="312"/>
      <c r="AW391" s="312"/>
      <c r="AZ391">
        <v>0</v>
      </c>
      <c r="BA391">
        <v>0</v>
      </c>
    </row>
    <row r="392" spans="1:53" x14ac:dyDescent="0.25">
      <c r="A392">
        <v>108</v>
      </c>
      <c r="B392" t="s">
        <v>66</v>
      </c>
      <c r="C392" t="s">
        <v>878</v>
      </c>
      <c r="D392"/>
      <c r="E392">
        <v>1</v>
      </c>
      <c r="F392">
        <v>2</v>
      </c>
      <c r="G392">
        <v>3</v>
      </c>
      <c r="H392">
        <v>17</v>
      </c>
      <c r="I392">
        <v>0</v>
      </c>
      <c r="J392">
        <v>1</v>
      </c>
      <c r="K392">
        <v>1</v>
      </c>
      <c r="L392">
        <v>1</v>
      </c>
      <c r="M392" t="s">
        <v>879</v>
      </c>
      <c r="N392" s="42"/>
      <c r="O392" s="101">
        <f>IF(ISBLANK(C392),O391,IF(COUNTIF(C$2:C392,C392)&gt;1,O391,1+MAX(O391,0)))</f>
        <v>13</v>
      </c>
      <c r="P392" s="45">
        <f t="shared" si="132"/>
        <v>6</v>
      </c>
      <c r="Q392" s="33" t="str">
        <f t="shared" si="133"/>
        <v/>
      </c>
      <c r="R392" s="33">
        <f t="shared" si="134"/>
        <v>10</v>
      </c>
      <c r="S392" s="33" t="str">
        <f t="shared" si="135"/>
        <v>108_10</v>
      </c>
      <c r="T392" s="35" t="str">
        <f t="shared" si="136"/>
        <v>108PM</v>
      </c>
      <c r="U392" s="35" t="str">
        <f t="shared" si="137"/>
        <v>108PMEW</v>
      </c>
      <c r="V392" s="35" t="str">
        <f t="shared" si="153"/>
        <v>0M</v>
      </c>
      <c r="W392" s="35" t="str">
        <f t="shared" si="146"/>
        <v>108PM0M123</v>
      </c>
      <c r="X392" s="388">
        <f t="shared" si="147"/>
        <v>1</v>
      </c>
      <c r="Y392" s="388">
        <f t="shared" si="148"/>
        <v>1</v>
      </c>
      <c r="Z392" s="280" t="str">
        <f t="shared" si="138"/>
        <v/>
      </c>
      <c r="AA392" s="280" t="str">
        <f t="shared" si="139"/>
        <v/>
      </c>
      <c r="AB392" s="389" t="str">
        <f t="shared" si="149"/>
        <v/>
      </c>
      <c r="AC392" s="389" t="str">
        <f t="shared" si="150"/>
        <v/>
      </c>
      <c r="AD392" s="390" t="str">
        <f t="shared" si="140"/>
        <v/>
      </c>
      <c r="AE392" s="282">
        <f t="shared" si="141"/>
        <v>0</v>
      </c>
      <c r="AF392" s="359">
        <f t="shared" si="142"/>
        <v>0</v>
      </c>
      <c r="AG392" s="280">
        <f t="shared" si="143"/>
        <v>0</v>
      </c>
      <c r="AH392" s="280">
        <f t="shared" si="144"/>
        <v>0</v>
      </c>
      <c r="AI392" s="280">
        <f>IF(ISBLANK(T392),AI391,IF(COUNTIF(T$2:T392,T392)&gt;1,AI391,1+MAX(AI391,0)))</f>
        <v>11</v>
      </c>
      <c r="AL392" s="391" t="str">
        <f t="shared" si="151"/>
        <v/>
      </c>
      <c r="AM392" s="391" t="str">
        <f t="shared" si="152"/>
        <v/>
      </c>
      <c r="AO392" s="310" t="str">
        <f t="shared" si="145"/>
        <v/>
      </c>
      <c r="AP392" s="310">
        <f>SUM(AO$1:AO392)</f>
        <v>0</v>
      </c>
      <c r="AQ392" s="310">
        <f>SUM(AK$2:AK392)</f>
        <v>0</v>
      </c>
      <c r="AR392" s="310">
        <f>COUNTA(AJ$2:AJ392)</f>
        <v>0</v>
      </c>
      <c r="AS392" s="312"/>
      <c r="AT392" s="312"/>
      <c r="AU392" s="312"/>
      <c r="AV392" s="312"/>
      <c r="AW392" s="312"/>
      <c r="AZ392">
        <v>1</v>
      </c>
      <c r="BA392">
        <v>1</v>
      </c>
    </row>
    <row r="393" spans="1:53" x14ac:dyDescent="0.25">
      <c r="A393">
        <v>108</v>
      </c>
      <c r="B393" t="s">
        <v>66</v>
      </c>
      <c r="C393" t="s">
        <v>878</v>
      </c>
      <c r="D393"/>
      <c r="E393">
        <v>1</v>
      </c>
      <c r="F393">
        <v>2</v>
      </c>
      <c r="G393">
        <v>4</v>
      </c>
      <c r="H393">
        <v>30</v>
      </c>
      <c r="I393">
        <v>7</v>
      </c>
      <c r="J393">
        <v>1</v>
      </c>
      <c r="K393">
        <v>1</v>
      </c>
      <c r="L393">
        <v>2</v>
      </c>
      <c r="M393" t="s">
        <v>879</v>
      </c>
      <c r="N393" s="42"/>
      <c r="O393" s="101">
        <f>IF(ISBLANK(C393),O392,IF(COUNTIF(C$2:C393,C393)&gt;1,O392,1+MAX(O392,0)))</f>
        <v>13</v>
      </c>
      <c r="P393" s="45">
        <f t="shared" si="132"/>
        <v>6</v>
      </c>
      <c r="Q393" s="33" t="str">
        <f t="shared" si="133"/>
        <v/>
      </c>
      <c r="R393" s="33">
        <f t="shared" si="134"/>
        <v>10</v>
      </c>
      <c r="S393" s="33" t="str">
        <f t="shared" si="135"/>
        <v>108_10</v>
      </c>
      <c r="T393" s="35" t="str">
        <f t="shared" si="136"/>
        <v>108PM</v>
      </c>
      <c r="U393" s="35" t="str">
        <f t="shared" si="137"/>
        <v>108PMEW</v>
      </c>
      <c r="V393" s="35" t="str">
        <f t="shared" si="153"/>
        <v>0M</v>
      </c>
      <c r="W393" s="35" t="str">
        <f t="shared" si="146"/>
        <v>108PM0M124</v>
      </c>
      <c r="X393" s="388">
        <f t="shared" si="147"/>
        <v>1</v>
      </c>
      <c r="Y393" s="388">
        <f t="shared" si="148"/>
        <v>2</v>
      </c>
      <c r="Z393" s="280" t="str">
        <f t="shared" si="138"/>
        <v/>
      </c>
      <c r="AA393" s="280" t="str">
        <f t="shared" si="139"/>
        <v/>
      </c>
      <c r="AB393" s="389" t="str">
        <f t="shared" si="149"/>
        <v/>
      </c>
      <c r="AC393" s="389" t="str">
        <f t="shared" si="150"/>
        <v/>
      </c>
      <c r="AD393" s="390" t="str">
        <f t="shared" si="140"/>
        <v/>
      </c>
      <c r="AE393" s="282">
        <f t="shared" si="141"/>
        <v>0</v>
      </c>
      <c r="AF393" s="359">
        <f t="shared" si="142"/>
        <v>0</v>
      </c>
      <c r="AG393" s="280">
        <f t="shared" si="143"/>
        <v>0</v>
      </c>
      <c r="AH393" s="280">
        <f t="shared" si="144"/>
        <v>0</v>
      </c>
      <c r="AI393" s="280">
        <f>IF(ISBLANK(T393),AI392,IF(COUNTIF(T$2:T393,T393)&gt;1,AI392,1+MAX(AI392,0)))</f>
        <v>11</v>
      </c>
      <c r="AL393" s="391" t="str">
        <f t="shared" si="151"/>
        <v/>
      </c>
      <c r="AM393" s="391" t="str">
        <f t="shared" si="152"/>
        <v/>
      </c>
      <c r="AO393" s="310" t="str">
        <f t="shared" si="145"/>
        <v/>
      </c>
      <c r="AP393" s="310">
        <f>SUM(AO$1:AO393)</f>
        <v>0</v>
      </c>
      <c r="AQ393" s="310">
        <f>SUM(AK$2:AK393)</f>
        <v>0</v>
      </c>
      <c r="AR393" s="310">
        <f>COUNTA(AJ$2:AJ393)</f>
        <v>0</v>
      </c>
      <c r="AS393" s="312"/>
      <c r="AT393" s="312"/>
      <c r="AU393" s="312"/>
      <c r="AV393" s="312"/>
      <c r="AW393" s="312"/>
      <c r="AZ393">
        <v>1</v>
      </c>
      <c r="BA393">
        <v>2</v>
      </c>
    </row>
    <row r="394" spans="1:53" x14ac:dyDescent="0.25">
      <c r="A394">
        <v>108</v>
      </c>
      <c r="B394" t="s">
        <v>66</v>
      </c>
      <c r="C394" t="s">
        <v>878</v>
      </c>
      <c r="D394"/>
      <c r="E394">
        <v>1</v>
      </c>
      <c r="F394">
        <v>3</v>
      </c>
      <c r="G394">
        <v>1</v>
      </c>
      <c r="H394">
        <v>4</v>
      </c>
      <c r="I394">
        <v>1</v>
      </c>
      <c r="J394">
        <v>1</v>
      </c>
      <c r="K394">
        <v>0</v>
      </c>
      <c r="L394">
        <v>1</v>
      </c>
      <c r="M394" t="s">
        <v>879</v>
      </c>
      <c r="N394" s="42"/>
      <c r="O394" s="101">
        <f>IF(ISBLANK(C394),O393,IF(COUNTIF(C$2:C394,C394)&gt;1,O393,1+MAX(O393,0)))</f>
        <v>13</v>
      </c>
      <c r="P394" s="45">
        <f t="shared" si="132"/>
        <v>6</v>
      </c>
      <c r="Q394" s="33" t="str">
        <f t="shared" si="133"/>
        <v/>
      </c>
      <c r="R394" s="33">
        <f t="shared" si="134"/>
        <v>11</v>
      </c>
      <c r="S394" s="33" t="str">
        <f t="shared" si="135"/>
        <v>108_11</v>
      </c>
      <c r="T394" s="35" t="str">
        <f t="shared" si="136"/>
        <v>108PM</v>
      </c>
      <c r="U394" s="35" t="str">
        <f t="shared" si="137"/>
        <v>108PMNS</v>
      </c>
      <c r="V394" s="35" t="str">
        <f t="shared" si="153"/>
        <v>0M</v>
      </c>
      <c r="W394" s="35" t="str">
        <f t="shared" si="146"/>
        <v>108PM0M131</v>
      </c>
      <c r="X394" s="388">
        <f t="shared" si="147"/>
        <v>0</v>
      </c>
      <c r="Y394" s="388">
        <f t="shared" si="148"/>
        <v>1</v>
      </c>
      <c r="Z394" s="280" t="str">
        <f t="shared" si="138"/>
        <v/>
      </c>
      <c r="AA394" s="280" t="str">
        <f t="shared" si="139"/>
        <v/>
      </c>
      <c r="AB394" s="389" t="str">
        <f t="shared" si="149"/>
        <v/>
      </c>
      <c r="AC394" s="389" t="str">
        <f t="shared" si="150"/>
        <v/>
      </c>
      <c r="AD394" s="390" t="str">
        <f t="shared" si="140"/>
        <v/>
      </c>
      <c r="AE394" s="282">
        <f t="shared" si="141"/>
        <v>0</v>
      </c>
      <c r="AF394" s="359">
        <f t="shared" si="142"/>
        <v>0</v>
      </c>
      <c r="AG394" s="280">
        <f t="shared" si="143"/>
        <v>0</v>
      </c>
      <c r="AH394" s="280">
        <f t="shared" si="144"/>
        <v>0</v>
      </c>
      <c r="AI394" s="280">
        <f>IF(ISBLANK(T394),AI393,IF(COUNTIF(T$2:T394,T394)&gt;1,AI393,1+MAX(AI393,0)))</f>
        <v>11</v>
      </c>
      <c r="AL394" s="391" t="str">
        <f t="shared" si="151"/>
        <v/>
      </c>
      <c r="AM394" s="391" t="str">
        <f t="shared" si="152"/>
        <v/>
      </c>
      <c r="AO394" s="310" t="str">
        <f t="shared" si="145"/>
        <v/>
      </c>
      <c r="AP394" s="310">
        <f>SUM(AO$1:AO394)</f>
        <v>0</v>
      </c>
      <c r="AQ394" s="310">
        <f>SUM(AK$2:AK394)</f>
        <v>0</v>
      </c>
      <c r="AR394" s="310">
        <f>COUNTA(AJ$2:AJ394)</f>
        <v>0</v>
      </c>
      <c r="AS394" s="312"/>
      <c r="AT394" s="312"/>
      <c r="AU394" s="312"/>
      <c r="AV394" s="312"/>
      <c r="AW394" s="312"/>
      <c r="AZ394">
        <v>0</v>
      </c>
      <c r="BA394">
        <v>1</v>
      </c>
    </row>
    <row r="395" spans="1:53" x14ac:dyDescent="0.25">
      <c r="A395">
        <v>108</v>
      </c>
      <c r="B395" t="s">
        <v>66</v>
      </c>
      <c r="C395" t="s">
        <v>878</v>
      </c>
      <c r="D395"/>
      <c r="E395">
        <v>1</v>
      </c>
      <c r="F395">
        <v>3</v>
      </c>
      <c r="G395">
        <v>2</v>
      </c>
      <c r="H395">
        <v>2</v>
      </c>
      <c r="I395">
        <v>0</v>
      </c>
      <c r="J395">
        <v>0</v>
      </c>
      <c r="K395">
        <v>0</v>
      </c>
      <c r="L395">
        <v>0</v>
      </c>
      <c r="M395" t="s">
        <v>879</v>
      </c>
      <c r="N395" s="42"/>
      <c r="O395" s="101">
        <f>IF(ISBLANK(C395),O394,IF(COUNTIF(C$2:C395,C395)&gt;1,O394,1+MAX(O394,0)))</f>
        <v>13</v>
      </c>
      <c r="P395" s="45">
        <f t="shared" si="132"/>
        <v>6</v>
      </c>
      <c r="Q395" s="33" t="str">
        <f t="shared" si="133"/>
        <v/>
      </c>
      <c r="R395" s="33">
        <f t="shared" si="134"/>
        <v>11</v>
      </c>
      <c r="S395" s="33" t="str">
        <f t="shared" si="135"/>
        <v>108_11</v>
      </c>
      <c r="T395" s="35" t="str">
        <f t="shared" si="136"/>
        <v>108PM</v>
      </c>
      <c r="U395" s="35" t="str">
        <f t="shared" si="137"/>
        <v>108PMNS</v>
      </c>
      <c r="V395" s="35" t="str">
        <f t="shared" si="153"/>
        <v>0M</v>
      </c>
      <c r="W395" s="35" t="str">
        <f t="shared" si="146"/>
        <v>108PM0M132</v>
      </c>
      <c r="X395" s="388">
        <f t="shared" si="147"/>
        <v>0</v>
      </c>
      <c r="Y395" s="388">
        <f t="shared" si="148"/>
        <v>0</v>
      </c>
      <c r="Z395" s="280" t="str">
        <f t="shared" si="138"/>
        <v/>
      </c>
      <c r="AA395" s="280" t="str">
        <f t="shared" si="139"/>
        <v/>
      </c>
      <c r="AB395" s="389" t="str">
        <f t="shared" si="149"/>
        <v/>
      </c>
      <c r="AC395" s="389" t="str">
        <f t="shared" si="150"/>
        <v/>
      </c>
      <c r="AD395" s="390" t="str">
        <f t="shared" si="140"/>
        <v/>
      </c>
      <c r="AE395" s="282">
        <f t="shared" si="141"/>
        <v>0</v>
      </c>
      <c r="AF395" s="359">
        <f t="shared" si="142"/>
        <v>0</v>
      </c>
      <c r="AG395" s="280">
        <f t="shared" si="143"/>
        <v>0</v>
      </c>
      <c r="AH395" s="280">
        <f t="shared" si="144"/>
        <v>0</v>
      </c>
      <c r="AI395" s="280">
        <f>IF(ISBLANK(T395),AI394,IF(COUNTIF(T$2:T395,T395)&gt;1,AI394,1+MAX(AI394,0)))</f>
        <v>11</v>
      </c>
      <c r="AL395" s="391" t="str">
        <f t="shared" si="151"/>
        <v/>
      </c>
      <c r="AM395" s="391" t="str">
        <f t="shared" si="152"/>
        <v/>
      </c>
      <c r="AO395" s="310" t="str">
        <f t="shared" si="145"/>
        <v/>
      </c>
      <c r="AP395" s="310">
        <f>SUM(AO$1:AO395)</f>
        <v>0</v>
      </c>
      <c r="AQ395" s="310">
        <f>SUM(AK$2:AK395)</f>
        <v>0</v>
      </c>
      <c r="AR395" s="310">
        <f>COUNTA(AJ$2:AJ395)</f>
        <v>0</v>
      </c>
      <c r="AS395" s="312"/>
      <c r="AT395" s="312"/>
      <c r="AU395" s="312"/>
      <c r="AV395" s="312"/>
      <c r="AW395" s="312"/>
      <c r="AZ395">
        <v>0</v>
      </c>
      <c r="BA395">
        <v>0</v>
      </c>
    </row>
    <row r="396" spans="1:53" x14ac:dyDescent="0.25">
      <c r="A396">
        <v>108</v>
      </c>
      <c r="B396" t="s">
        <v>66</v>
      </c>
      <c r="C396" t="s">
        <v>878</v>
      </c>
      <c r="D396"/>
      <c r="E396">
        <v>1</v>
      </c>
      <c r="F396">
        <v>3</v>
      </c>
      <c r="G396">
        <v>3</v>
      </c>
      <c r="H396">
        <v>10</v>
      </c>
      <c r="I396">
        <v>1</v>
      </c>
      <c r="J396">
        <v>0</v>
      </c>
      <c r="K396">
        <v>0</v>
      </c>
      <c r="L396">
        <v>0</v>
      </c>
      <c r="M396" t="s">
        <v>879</v>
      </c>
      <c r="N396" s="42"/>
      <c r="O396" s="101">
        <f>IF(ISBLANK(C396),O395,IF(COUNTIF(C$2:C396,C396)&gt;1,O395,1+MAX(O395,0)))</f>
        <v>13</v>
      </c>
      <c r="P396" s="45">
        <f t="shared" si="132"/>
        <v>6</v>
      </c>
      <c r="Q396" s="33" t="str">
        <f t="shared" si="133"/>
        <v/>
      </c>
      <c r="R396" s="33">
        <f t="shared" si="134"/>
        <v>11</v>
      </c>
      <c r="S396" s="33" t="str">
        <f t="shared" si="135"/>
        <v>108_11</v>
      </c>
      <c r="T396" s="35" t="str">
        <f t="shared" si="136"/>
        <v>108PM</v>
      </c>
      <c r="U396" s="35" t="str">
        <f t="shared" si="137"/>
        <v>108PMEW</v>
      </c>
      <c r="V396" s="35" t="str">
        <f t="shared" si="153"/>
        <v>0M</v>
      </c>
      <c r="W396" s="35" t="str">
        <f t="shared" si="146"/>
        <v>108PM0M133</v>
      </c>
      <c r="X396" s="388">
        <f t="shared" si="147"/>
        <v>0</v>
      </c>
      <c r="Y396" s="388">
        <f t="shared" si="148"/>
        <v>0</v>
      </c>
      <c r="Z396" s="280" t="str">
        <f t="shared" si="138"/>
        <v/>
      </c>
      <c r="AA396" s="280" t="str">
        <f t="shared" si="139"/>
        <v/>
      </c>
      <c r="AB396" s="389" t="str">
        <f t="shared" si="149"/>
        <v/>
      </c>
      <c r="AC396" s="389" t="str">
        <f t="shared" si="150"/>
        <v/>
      </c>
      <c r="AD396" s="390" t="str">
        <f t="shared" si="140"/>
        <v/>
      </c>
      <c r="AE396" s="282">
        <f t="shared" si="141"/>
        <v>0</v>
      </c>
      <c r="AF396" s="359">
        <f t="shared" si="142"/>
        <v>0</v>
      </c>
      <c r="AG396" s="280">
        <f t="shared" si="143"/>
        <v>0</v>
      </c>
      <c r="AH396" s="280">
        <f t="shared" si="144"/>
        <v>0</v>
      </c>
      <c r="AI396" s="280">
        <f>IF(ISBLANK(T396),AI395,IF(COUNTIF(T$2:T396,T396)&gt;1,AI395,1+MAX(AI395,0)))</f>
        <v>11</v>
      </c>
      <c r="AL396" s="391" t="str">
        <f t="shared" si="151"/>
        <v/>
      </c>
      <c r="AM396" s="391" t="str">
        <f t="shared" si="152"/>
        <v/>
      </c>
      <c r="AO396" s="310" t="str">
        <f t="shared" si="145"/>
        <v/>
      </c>
      <c r="AP396" s="310">
        <f>SUM(AO$1:AO396)</f>
        <v>0</v>
      </c>
      <c r="AQ396" s="310">
        <f>SUM(AK$2:AK396)</f>
        <v>0</v>
      </c>
      <c r="AR396" s="310">
        <f>COUNTA(AJ$2:AJ396)</f>
        <v>0</v>
      </c>
      <c r="AS396" s="312"/>
      <c r="AT396" s="312"/>
      <c r="AU396" s="312"/>
      <c r="AV396" s="312"/>
      <c r="AW396" s="312"/>
      <c r="AZ396">
        <v>0</v>
      </c>
      <c r="BA396">
        <v>0</v>
      </c>
    </row>
    <row r="397" spans="1:53" x14ac:dyDescent="0.25">
      <c r="A397">
        <v>108</v>
      </c>
      <c r="B397" t="s">
        <v>66</v>
      </c>
      <c r="C397" t="s">
        <v>878</v>
      </c>
      <c r="D397"/>
      <c r="E397">
        <v>1</v>
      </c>
      <c r="F397">
        <v>3</v>
      </c>
      <c r="G397">
        <v>4</v>
      </c>
      <c r="H397">
        <v>10</v>
      </c>
      <c r="I397">
        <v>3</v>
      </c>
      <c r="J397">
        <v>0</v>
      </c>
      <c r="K397">
        <v>0</v>
      </c>
      <c r="L397">
        <v>0</v>
      </c>
      <c r="M397" t="s">
        <v>879</v>
      </c>
      <c r="N397" s="42"/>
      <c r="O397" s="101">
        <f>IF(ISBLANK(C397),O396,IF(COUNTIF(C$2:C397,C397)&gt;1,O396,1+MAX(O396,0)))</f>
        <v>13</v>
      </c>
      <c r="P397" s="45">
        <f t="shared" si="132"/>
        <v>6</v>
      </c>
      <c r="Q397" s="33" t="str">
        <f t="shared" si="133"/>
        <v/>
      </c>
      <c r="R397" s="33">
        <f t="shared" si="134"/>
        <v>11</v>
      </c>
      <c r="S397" s="33" t="str">
        <f t="shared" si="135"/>
        <v>108_11</v>
      </c>
      <c r="T397" s="35" t="str">
        <f t="shared" si="136"/>
        <v>108PM</v>
      </c>
      <c r="U397" s="35" t="str">
        <f t="shared" si="137"/>
        <v>108PMEW</v>
      </c>
      <c r="V397" s="35" t="str">
        <f t="shared" si="153"/>
        <v>0M</v>
      </c>
      <c r="W397" s="35" t="str">
        <f t="shared" si="146"/>
        <v>108PM0M134</v>
      </c>
      <c r="X397" s="388">
        <f t="shared" si="147"/>
        <v>0</v>
      </c>
      <c r="Y397" s="388">
        <f t="shared" si="148"/>
        <v>0</v>
      </c>
      <c r="Z397" s="280" t="str">
        <f t="shared" si="138"/>
        <v/>
      </c>
      <c r="AA397" s="280" t="str">
        <f t="shared" si="139"/>
        <v/>
      </c>
      <c r="AB397" s="389" t="str">
        <f t="shared" si="149"/>
        <v/>
      </c>
      <c r="AC397" s="389" t="str">
        <f t="shared" si="150"/>
        <v/>
      </c>
      <c r="AD397" s="390" t="str">
        <f t="shared" si="140"/>
        <v/>
      </c>
      <c r="AE397" s="282">
        <f t="shared" si="141"/>
        <v>0</v>
      </c>
      <c r="AF397" s="359">
        <f t="shared" si="142"/>
        <v>0</v>
      </c>
      <c r="AG397" s="280">
        <f t="shared" si="143"/>
        <v>0</v>
      </c>
      <c r="AH397" s="280">
        <f t="shared" si="144"/>
        <v>0</v>
      </c>
      <c r="AI397" s="280">
        <f>IF(ISBLANK(T397),AI396,IF(COUNTIF(T$2:T397,T397)&gt;1,AI396,1+MAX(AI396,0)))</f>
        <v>11</v>
      </c>
      <c r="AL397" s="391" t="str">
        <f t="shared" si="151"/>
        <v/>
      </c>
      <c r="AM397" s="391" t="str">
        <f t="shared" si="152"/>
        <v/>
      </c>
      <c r="AO397" s="310" t="str">
        <f t="shared" si="145"/>
        <v/>
      </c>
      <c r="AP397" s="310">
        <f>SUM(AO$1:AO397)</f>
        <v>0</v>
      </c>
      <c r="AQ397" s="310">
        <f>SUM(AK$2:AK397)</f>
        <v>0</v>
      </c>
      <c r="AR397" s="310">
        <f>COUNTA(AJ$2:AJ397)</f>
        <v>0</v>
      </c>
      <c r="AS397" s="312"/>
      <c r="AT397" s="312"/>
      <c r="AU397" s="312"/>
      <c r="AV397" s="312"/>
      <c r="AW397" s="312"/>
      <c r="AZ397">
        <v>0</v>
      </c>
      <c r="BA397">
        <v>0</v>
      </c>
    </row>
    <row r="398" spans="1:53" x14ac:dyDescent="0.25">
      <c r="A398">
        <v>108</v>
      </c>
      <c r="B398" t="s">
        <v>66</v>
      </c>
      <c r="C398" t="s">
        <v>878</v>
      </c>
      <c r="D398"/>
      <c r="E398">
        <v>1</v>
      </c>
      <c r="F398">
        <v>4</v>
      </c>
      <c r="G398">
        <v>1</v>
      </c>
      <c r="H398">
        <v>1</v>
      </c>
      <c r="I398">
        <v>0</v>
      </c>
      <c r="J398">
        <v>0</v>
      </c>
      <c r="K398">
        <v>0</v>
      </c>
      <c r="L398">
        <v>0</v>
      </c>
      <c r="M398" t="s">
        <v>879</v>
      </c>
      <c r="N398" s="42"/>
      <c r="O398" s="101">
        <f>IF(ISBLANK(C398),O397,IF(COUNTIF(C$2:C398,C398)&gt;1,O397,1+MAX(O397,0)))</f>
        <v>13</v>
      </c>
      <c r="P398" s="45">
        <f t="shared" si="132"/>
        <v>6</v>
      </c>
      <c r="Q398" s="33" t="str">
        <f t="shared" si="133"/>
        <v/>
      </c>
      <c r="R398" s="33">
        <f t="shared" si="134"/>
        <v>12</v>
      </c>
      <c r="S398" s="33" t="str">
        <f t="shared" si="135"/>
        <v>108_12</v>
      </c>
      <c r="T398" s="35" t="str">
        <f t="shared" si="136"/>
        <v>108PM</v>
      </c>
      <c r="U398" s="35" t="str">
        <f t="shared" si="137"/>
        <v>108PMNS</v>
      </c>
      <c r="V398" s="35" t="str">
        <f t="shared" si="153"/>
        <v>0M</v>
      </c>
      <c r="W398" s="35" t="str">
        <f t="shared" si="146"/>
        <v>108PM0M141</v>
      </c>
      <c r="X398" s="388">
        <f t="shared" si="147"/>
        <v>0</v>
      </c>
      <c r="Y398" s="388">
        <f t="shared" si="148"/>
        <v>0</v>
      </c>
      <c r="Z398" s="280" t="str">
        <f t="shared" si="138"/>
        <v/>
      </c>
      <c r="AA398" s="280" t="str">
        <f t="shared" si="139"/>
        <v/>
      </c>
      <c r="AB398" s="389" t="str">
        <f t="shared" si="149"/>
        <v/>
      </c>
      <c r="AC398" s="389" t="str">
        <f t="shared" si="150"/>
        <v/>
      </c>
      <c r="AD398" s="390" t="str">
        <f t="shared" si="140"/>
        <v/>
      </c>
      <c r="AE398" s="282">
        <f t="shared" si="141"/>
        <v>0</v>
      </c>
      <c r="AF398" s="359">
        <f t="shared" si="142"/>
        <v>0</v>
      </c>
      <c r="AG398" s="280">
        <f t="shared" si="143"/>
        <v>0</v>
      </c>
      <c r="AH398" s="280">
        <f t="shared" si="144"/>
        <v>0</v>
      </c>
      <c r="AI398" s="280">
        <f>IF(ISBLANK(T398),AI397,IF(COUNTIF(T$2:T398,T398)&gt;1,AI397,1+MAX(AI397,0)))</f>
        <v>11</v>
      </c>
      <c r="AL398" s="391" t="str">
        <f t="shared" si="151"/>
        <v/>
      </c>
      <c r="AM398" s="391" t="str">
        <f t="shared" si="152"/>
        <v/>
      </c>
      <c r="AO398" s="310" t="str">
        <f t="shared" si="145"/>
        <v/>
      </c>
      <c r="AP398" s="310">
        <f>SUM(AO$1:AO398)</f>
        <v>0</v>
      </c>
      <c r="AQ398" s="310">
        <f>SUM(AK$2:AK398)</f>
        <v>0</v>
      </c>
      <c r="AR398" s="310">
        <f>COUNTA(AJ$2:AJ398)</f>
        <v>0</v>
      </c>
      <c r="AS398" s="312"/>
      <c r="AT398" s="312"/>
      <c r="AU398" s="312"/>
      <c r="AV398" s="312"/>
      <c r="AW398" s="312"/>
      <c r="AZ398">
        <v>0</v>
      </c>
      <c r="BA398">
        <v>0</v>
      </c>
    </row>
    <row r="399" spans="1:53" x14ac:dyDescent="0.25">
      <c r="A399">
        <v>108</v>
      </c>
      <c r="B399" t="s">
        <v>66</v>
      </c>
      <c r="C399" t="s">
        <v>878</v>
      </c>
      <c r="D399"/>
      <c r="E399">
        <v>1</v>
      </c>
      <c r="F399">
        <v>4</v>
      </c>
      <c r="G399">
        <v>2</v>
      </c>
      <c r="H399">
        <v>0</v>
      </c>
      <c r="I399">
        <v>0</v>
      </c>
      <c r="J399">
        <v>0</v>
      </c>
      <c r="K399">
        <v>0</v>
      </c>
      <c r="L399">
        <v>0</v>
      </c>
      <c r="M399" t="s">
        <v>879</v>
      </c>
      <c r="N399" s="42"/>
      <c r="O399" s="101">
        <f>IF(ISBLANK(C399),O398,IF(COUNTIF(C$2:C399,C399)&gt;1,O398,1+MAX(O398,0)))</f>
        <v>13</v>
      </c>
      <c r="P399" s="45">
        <f t="shared" si="132"/>
        <v>6</v>
      </c>
      <c r="Q399" s="33" t="str">
        <f t="shared" si="133"/>
        <v/>
      </c>
      <c r="R399" s="33">
        <f t="shared" si="134"/>
        <v>12</v>
      </c>
      <c r="S399" s="33" t="str">
        <f t="shared" si="135"/>
        <v>108_12</v>
      </c>
      <c r="T399" s="35" t="str">
        <f t="shared" si="136"/>
        <v>108PM</v>
      </c>
      <c r="U399" s="35" t="str">
        <f t="shared" si="137"/>
        <v>108PMNS</v>
      </c>
      <c r="V399" s="35" t="str">
        <f t="shared" si="153"/>
        <v>0M</v>
      </c>
      <c r="W399" s="35" t="str">
        <f t="shared" si="146"/>
        <v>108PM0M142</v>
      </c>
      <c r="X399" s="388">
        <f t="shared" si="147"/>
        <v>0</v>
      </c>
      <c r="Y399" s="388">
        <f t="shared" si="148"/>
        <v>0</v>
      </c>
      <c r="Z399" s="280" t="str">
        <f t="shared" si="138"/>
        <v/>
      </c>
      <c r="AA399" s="280" t="str">
        <f t="shared" si="139"/>
        <v/>
      </c>
      <c r="AB399" s="389" t="str">
        <f t="shared" si="149"/>
        <v/>
      </c>
      <c r="AC399" s="389" t="str">
        <f t="shared" si="150"/>
        <v/>
      </c>
      <c r="AD399" s="390" t="str">
        <f t="shared" si="140"/>
        <v/>
      </c>
      <c r="AE399" s="282">
        <f t="shared" si="141"/>
        <v>0</v>
      </c>
      <c r="AF399" s="359">
        <f t="shared" si="142"/>
        <v>0</v>
      </c>
      <c r="AG399" s="280">
        <f t="shared" si="143"/>
        <v>0</v>
      </c>
      <c r="AH399" s="280">
        <f t="shared" si="144"/>
        <v>0</v>
      </c>
      <c r="AI399" s="280">
        <f>IF(ISBLANK(T399),AI398,IF(COUNTIF(T$2:T399,T399)&gt;1,AI398,1+MAX(AI398,0)))</f>
        <v>11</v>
      </c>
      <c r="AL399" s="391" t="str">
        <f t="shared" si="151"/>
        <v/>
      </c>
      <c r="AM399" s="391" t="str">
        <f t="shared" si="152"/>
        <v/>
      </c>
      <c r="AO399" s="310" t="str">
        <f t="shared" si="145"/>
        <v/>
      </c>
      <c r="AP399" s="310">
        <f>SUM(AO$1:AO399)</f>
        <v>0</v>
      </c>
      <c r="AQ399" s="310">
        <f>SUM(AK$2:AK399)</f>
        <v>0</v>
      </c>
      <c r="AR399" s="310">
        <f>COUNTA(AJ$2:AJ399)</f>
        <v>0</v>
      </c>
      <c r="AS399" s="312"/>
      <c r="AT399" s="312"/>
      <c r="AU399" s="312"/>
      <c r="AV399" s="312"/>
      <c r="AW399" s="312"/>
      <c r="AZ399">
        <v>0</v>
      </c>
      <c r="BA399">
        <v>0</v>
      </c>
    </row>
    <row r="400" spans="1:53" x14ac:dyDescent="0.25">
      <c r="A400">
        <v>108</v>
      </c>
      <c r="B400" t="s">
        <v>66</v>
      </c>
      <c r="C400" t="s">
        <v>878</v>
      </c>
      <c r="D400"/>
      <c r="E400">
        <v>1</v>
      </c>
      <c r="F400">
        <v>4</v>
      </c>
      <c r="G400">
        <v>3</v>
      </c>
      <c r="H400">
        <v>9</v>
      </c>
      <c r="I400">
        <v>2</v>
      </c>
      <c r="J400">
        <v>0</v>
      </c>
      <c r="K400">
        <v>1</v>
      </c>
      <c r="L400">
        <v>1</v>
      </c>
      <c r="M400" t="s">
        <v>879</v>
      </c>
      <c r="N400" s="42"/>
      <c r="O400" s="101">
        <f>IF(ISBLANK(C400),O399,IF(COUNTIF(C$2:C400,C400)&gt;1,O399,1+MAX(O399,0)))</f>
        <v>13</v>
      </c>
      <c r="P400" s="45">
        <f t="shared" si="132"/>
        <v>6</v>
      </c>
      <c r="Q400" s="33" t="str">
        <f t="shared" si="133"/>
        <v/>
      </c>
      <c r="R400" s="33">
        <f t="shared" si="134"/>
        <v>12</v>
      </c>
      <c r="S400" s="33" t="str">
        <f t="shared" si="135"/>
        <v>108_12</v>
      </c>
      <c r="T400" s="35" t="str">
        <f t="shared" si="136"/>
        <v>108PM</v>
      </c>
      <c r="U400" s="35" t="str">
        <f t="shared" si="137"/>
        <v>108PMEW</v>
      </c>
      <c r="V400" s="35" t="str">
        <f t="shared" si="153"/>
        <v>0M</v>
      </c>
      <c r="W400" s="35" t="str">
        <f t="shared" si="146"/>
        <v>108PM0M143</v>
      </c>
      <c r="X400" s="388">
        <f t="shared" si="147"/>
        <v>1</v>
      </c>
      <c r="Y400" s="388">
        <f t="shared" si="148"/>
        <v>1</v>
      </c>
      <c r="Z400" s="280" t="str">
        <f t="shared" si="138"/>
        <v/>
      </c>
      <c r="AA400" s="280" t="str">
        <f t="shared" si="139"/>
        <v/>
      </c>
      <c r="AB400" s="389" t="str">
        <f t="shared" si="149"/>
        <v/>
      </c>
      <c r="AC400" s="389" t="str">
        <f t="shared" si="150"/>
        <v/>
      </c>
      <c r="AD400" s="390" t="str">
        <f t="shared" si="140"/>
        <v/>
      </c>
      <c r="AE400" s="282">
        <f t="shared" si="141"/>
        <v>0</v>
      </c>
      <c r="AF400" s="359">
        <f t="shared" si="142"/>
        <v>0</v>
      </c>
      <c r="AG400" s="280">
        <f t="shared" si="143"/>
        <v>0</v>
      </c>
      <c r="AH400" s="280">
        <f t="shared" si="144"/>
        <v>0</v>
      </c>
      <c r="AI400" s="280">
        <f>IF(ISBLANK(T400),AI399,IF(COUNTIF(T$2:T400,T400)&gt;1,AI399,1+MAX(AI399,0)))</f>
        <v>11</v>
      </c>
      <c r="AL400" s="391" t="str">
        <f t="shared" si="151"/>
        <v/>
      </c>
      <c r="AM400" s="391" t="str">
        <f t="shared" si="152"/>
        <v/>
      </c>
      <c r="AO400" s="310" t="str">
        <f t="shared" si="145"/>
        <v/>
      </c>
      <c r="AP400" s="310">
        <f>SUM(AO$1:AO400)</f>
        <v>0</v>
      </c>
      <c r="AQ400" s="310">
        <f>SUM(AK$2:AK400)</f>
        <v>0</v>
      </c>
      <c r="AR400" s="310">
        <f>COUNTA(AJ$2:AJ400)</f>
        <v>0</v>
      </c>
      <c r="AS400" s="312"/>
      <c r="AT400" s="312"/>
      <c r="AU400" s="312"/>
      <c r="AV400" s="312"/>
      <c r="AW400" s="312"/>
      <c r="AZ400">
        <v>1</v>
      </c>
      <c r="BA400">
        <v>1</v>
      </c>
    </row>
    <row r="401" spans="1:53" x14ac:dyDescent="0.25">
      <c r="A401">
        <v>108</v>
      </c>
      <c r="B401" t="s">
        <v>66</v>
      </c>
      <c r="C401" t="s">
        <v>878</v>
      </c>
      <c r="D401"/>
      <c r="E401">
        <v>1</v>
      </c>
      <c r="F401">
        <v>4</v>
      </c>
      <c r="G401">
        <v>4</v>
      </c>
      <c r="H401">
        <v>10</v>
      </c>
      <c r="I401">
        <v>2</v>
      </c>
      <c r="J401">
        <v>1</v>
      </c>
      <c r="K401">
        <v>0</v>
      </c>
      <c r="L401">
        <v>1</v>
      </c>
      <c r="M401" t="s">
        <v>879</v>
      </c>
      <c r="N401" s="42"/>
      <c r="O401" s="101">
        <f>IF(ISBLANK(C401),O400,IF(COUNTIF(C$2:C401,C401)&gt;1,O400,1+MAX(O400,0)))</f>
        <v>13</v>
      </c>
      <c r="P401" s="45">
        <f t="shared" si="132"/>
        <v>6</v>
      </c>
      <c r="Q401" s="33" t="str">
        <f t="shared" si="133"/>
        <v/>
      </c>
      <c r="R401" s="33">
        <f t="shared" si="134"/>
        <v>12</v>
      </c>
      <c r="S401" s="33" t="str">
        <f t="shared" si="135"/>
        <v>108_12</v>
      </c>
      <c r="T401" s="35" t="str">
        <f t="shared" si="136"/>
        <v>108PM</v>
      </c>
      <c r="U401" s="35" t="str">
        <f t="shared" si="137"/>
        <v>108PMEW</v>
      </c>
      <c r="V401" s="35" t="str">
        <f t="shared" si="153"/>
        <v>0M</v>
      </c>
      <c r="W401" s="35" t="str">
        <f t="shared" si="146"/>
        <v>108PM0M144</v>
      </c>
      <c r="X401" s="388">
        <f t="shared" si="147"/>
        <v>0</v>
      </c>
      <c r="Y401" s="388">
        <f t="shared" si="148"/>
        <v>1</v>
      </c>
      <c r="Z401" s="280" t="str">
        <f t="shared" si="138"/>
        <v/>
      </c>
      <c r="AA401" s="280" t="str">
        <f t="shared" si="139"/>
        <v/>
      </c>
      <c r="AB401" s="389" t="str">
        <f t="shared" si="149"/>
        <v/>
      </c>
      <c r="AC401" s="389" t="str">
        <f t="shared" si="150"/>
        <v/>
      </c>
      <c r="AD401" s="390" t="str">
        <f t="shared" si="140"/>
        <v/>
      </c>
      <c r="AE401" s="282">
        <f t="shared" si="141"/>
        <v>0</v>
      </c>
      <c r="AF401" s="359">
        <f t="shared" si="142"/>
        <v>0</v>
      </c>
      <c r="AG401" s="280">
        <f t="shared" si="143"/>
        <v>0</v>
      </c>
      <c r="AH401" s="280">
        <f t="shared" si="144"/>
        <v>0</v>
      </c>
      <c r="AI401" s="280">
        <f>IF(ISBLANK(T401),AI400,IF(COUNTIF(T$2:T401,T401)&gt;1,AI400,1+MAX(AI400,0)))</f>
        <v>11</v>
      </c>
      <c r="AL401" s="391" t="str">
        <f t="shared" si="151"/>
        <v/>
      </c>
      <c r="AM401" s="391" t="str">
        <f t="shared" si="152"/>
        <v/>
      </c>
      <c r="AO401" s="310" t="str">
        <f t="shared" si="145"/>
        <v/>
      </c>
      <c r="AP401" s="310">
        <f>SUM(AO$1:AO401)</f>
        <v>0</v>
      </c>
      <c r="AQ401" s="310">
        <f>SUM(AK$2:AK401)</f>
        <v>0</v>
      </c>
      <c r="AR401" s="310">
        <f>COUNTA(AJ$2:AJ401)</f>
        <v>0</v>
      </c>
      <c r="AS401" s="312"/>
      <c r="AT401" s="312"/>
      <c r="AU401" s="312"/>
      <c r="AV401" s="312"/>
      <c r="AW401" s="312"/>
      <c r="AZ401">
        <v>0</v>
      </c>
      <c r="BA401">
        <v>1</v>
      </c>
    </row>
    <row r="402" spans="1:53" x14ac:dyDescent="0.25">
      <c r="A402">
        <v>108</v>
      </c>
      <c r="B402" t="s">
        <v>66</v>
      </c>
      <c r="C402" t="s">
        <v>878</v>
      </c>
      <c r="D402"/>
      <c r="E402">
        <v>2</v>
      </c>
      <c r="F402">
        <v>1</v>
      </c>
      <c r="G402">
        <v>1</v>
      </c>
      <c r="H402">
        <v>5</v>
      </c>
      <c r="I402">
        <v>0</v>
      </c>
      <c r="J402">
        <v>0</v>
      </c>
      <c r="K402">
        <v>0</v>
      </c>
      <c r="L402">
        <v>0</v>
      </c>
      <c r="M402" t="s">
        <v>880</v>
      </c>
      <c r="N402" s="42"/>
      <c r="O402" s="101">
        <f>IF(ISBLANK(C402),O401,IF(COUNTIF(C$2:C402,C402)&gt;1,O401,1+MAX(O401,0)))</f>
        <v>13</v>
      </c>
      <c r="P402" s="45">
        <f t="shared" si="132"/>
        <v>6</v>
      </c>
      <c r="Q402" s="33" t="str">
        <f t="shared" si="133"/>
        <v/>
      </c>
      <c r="R402" s="33">
        <f t="shared" si="134"/>
        <v>13</v>
      </c>
      <c r="S402" s="33" t="str">
        <f t="shared" si="135"/>
        <v>108_13</v>
      </c>
      <c r="T402" s="35" t="str">
        <f t="shared" si="136"/>
        <v>108PM</v>
      </c>
      <c r="U402" s="35" t="str">
        <f t="shared" si="137"/>
        <v>108PMNS</v>
      </c>
      <c r="V402" s="35" t="str">
        <f t="shared" si="153"/>
        <v>0M</v>
      </c>
      <c r="W402" s="35" t="str">
        <f t="shared" si="146"/>
        <v>108PM0M211</v>
      </c>
      <c r="X402" s="388">
        <f t="shared" si="147"/>
        <v>0</v>
      </c>
      <c r="Y402" s="388">
        <f t="shared" si="148"/>
        <v>0</v>
      </c>
      <c r="Z402" s="280" t="str">
        <f t="shared" si="138"/>
        <v/>
      </c>
      <c r="AA402" s="280" t="str">
        <f t="shared" si="139"/>
        <v/>
      </c>
      <c r="AB402" s="389" t="str">
        <f t="shared" si="149"/>
        <v/>
      </c>
      <c r="AC402" s="389" t="str">
        <f t="shared" si="150"/>
        <v/>
      </c>
      <c r="AD402" s="390" t="str">
        <f t="shared" si="140"/>
        <v/>
      </c>
      <c r="AE402" s="282">
        <f t="shared" si="141"/>
        <v>0</v>
      </c>
      <c r="AF402" s="359">
        <f t="shared" si="142"/>
        <v>0</v>
      </c>
      <c r="AG402" s="280">
        <f t="shared" si="143"/>
        <v>0</v>
      </c>
      <c r="AH402" s="280">
        <f t="shared" si="144"/>
        <v>0</v>
      </c>
      <c r="AI402" s="280">
        <f>IF(ISBLANK(T402),AI401,IF(COUNTIF(T$2:T402,T402)&gt;1,AI401,1+MAX(AI401,0)))</f>
        <v>11</v>
      </c>
      <c r="AL402" s="391" t="str">
        <f t="shared" si="151"/>
        <v/>
      </c>
      <c r="AM402" s="391" t="str">
        <f t="shared" si="152"/>
        <v/>
      </c>
      <c r="AO402" s="310" t="str">
        <f t="shared" si="145"/>
        <v/>
      </c>
      <c r="AP402" s="310">
        <f>SUM(AO$1:AO402)</f>
        <v>0</v>
      </c>
      <c r="AQ402" s="310">
        <f>SUM(AK$2:AK402)</f>
        <v>0</v>
      </c>
      <c r="AR402" s="310">
        <f>COUNTA(AJ$2:AJ402)</f>
        <v>0</v>
      </c>
      <c r="AS402" s="312"/>
      <c r="AT402" s="312"/>
      <c r="AU402" s="312"/>
      <c r="AV402" s="312"/>
      <c r="AW402" s="312"/>
      <c r="AZ402">
        <v>0</v>
      </c>
      <c r="BA402">
        <v>0</v>
      </c>
    </row>
    <row r="403" spans="1:53" x14ac:dyDescent="0.25">
      <c r="A403">
        <v>108</v>
      </c>
      <c r="B403" t="s">
        <v>66</v>
      </c>
      <c r="C403" t="s">
        <v>878</v>
      </c>
      <c r="D403"/>
      <c r="E403">
        <v>2</v>
      </c>
      <c r="F403">
        <v>1</v>
      </c>
      <c r="G403">
        <v>2</v>
      </c>
      <c r="H403">
        <v>0</v>
      </c>
      <c r="I403">
        <v>0</v>
      </c>
      <c r="J403">
        <v>0</v>
      </c>
      <c r="K403">
        <v>0</v>
      </c>
      <c r="L403">
        <v>0</v>
      </c>
      <c r="M403" t="s">
        <v>880</v>
      </c>
      <c r="N403" s="42"/>
      <c r="O403" s="101">
        <f>IF(ISBLANK(C403),O402,IF(COUNTIF(C$2:C403,C403)&gt;1,O402,1+MAX(O402,0)))</f>
        <v>13</v>
      </c>
      <c r="P403" s="45">
        <f t="shared" si="132"/>
        <v>6</v>
      </c>
      <c r="Q403" s="33" t="str">
        <f t="shared" si="133"/>
        <v/>
      </c>
      <c r="R403" s="33">
        <f t="shared" si="134"/>
        <v>13</v>
      </c>
      <c r="S403" s="33" t="str">
        <f t="shared" si="135"/>
        <v>108_13</v>
      </c>
      <c r="T403" s="35" t="str">
        <f t="shared" si="136"/>
        <v>108PM</v>
      </c>
      <c r="U403" s="35" t="str">
        <f t="shared" si="137"/>
        <v>108PMNS</v>
      </c>
      <c r="V403" s="35" t="str">
        <f t="shared" si="153"/>
        <v>0M</v>
      </c>
      <c r="W403" s="35" t="str">
        <f t="shared" si="146"/>
        <v>108PM0M212</v>
      </c>
      <c r="X403" s="388">
        <f t="shared" si="147"/>
        <v>0</v>
      </c>
      <c r="Y403" s="388">
        <f t="shared" si="148"/>
        <v>0</v>
      </c>
      <c r="Z403" s="280" t="str">
        <f t="shared" si="138"/>
        <v/>
      </c>
      <c r="AA403" s="280" t="str">
        <f t="shared" si="139"/>
        <v/>
      </c>
      <c r="AB403" s="389" t="str">
        <f t="shared" si="149"/>
        <v/>
      </c>
      <c r="AC403" s="389" t="str">
        <f t="shared" si="150"/>
        <v/>
      </c>
      <c r="AD403" s="390" t="str">
        <f t="shared" si="140"/>
        <v/>
      </c>
      <c r="AE403" s="282">
        <f t="shared" si="141"/>
        <v>0</v>
      </c>
      <c r="AF403" s="359">
        <f t="shared" si="142"/>
        <v>0</v>
      </c>
      <c r="AG403" s="280">
        <f t="shared" si="143"/>
        <v>0</v>
      </c>
      <c r="AH403" s="280">
        <f t="shared" si="144"/>
        <v>0</v>
      </c>
      <c r="AI403" s="280">
        <f>IF(ISBLANK(T403),AI402,IF(COUNTIF(T$2:T403,T403)&gt;1,AI402,1+MAX(AI402,0)))</f>
        <v>11</v>
      </c>
      <c r="AL403" s="391" t="str">
        <f t="shared" si="151"/>
        <v/>
      </c>
      <c r="AM403" s="391" t="str">
        <f t="shared" si="152"/>
        <v/>
      </c>
      <c r="AO403" s="310" t="str">
        <f t="shared" si="145"/>
        <v/>
      </c>
      <c r="AP403" s="310">
        <f>SUM(AO$1:AO403)</f>
        <v>0</v>
      </c>
      <c r="AQ403" s="310">
        <f>SUM(AK$2:AK403)</f>
        <v>0</v>
      </c>
      <c r="AR403" s="310">
        <f>COUNTA(AJ$2:AJ403)</f>
        <v>0</v>
      </c>
      <c r="AS403" s="312"/>
      <c r="AT403" s="312"/>
      <c r="AU403" s="312"/>
      <c r="AV403" s="312"/>
      <c r="AW403" s="312"/>
      <c r="AZ403">
        <v>0</v>
      </c>
      <c r="BA403">
        <v>0</v>
      </c>
    </row>
    <row r="404" spans="1:53" x14ac:dyDescent="0.25">
      <c r="A404">
        <v>108</v>
      </c>
      <c r="B404" t="s">
        <v>66</v>
      </c>
      <c r="C404" t="s">
        <v>878</v>
      </c>
      <c r="D404"/>
      <c r="E404">
        <v>2</v>
      </c>
      <c r="F404">
        <v>1</v>
      </c>
      <c r="G404">
        <v>3</v>
      </c>
      <c r="H404">
        <v>11</v>
      </c>
      <c r="I404">
        <v>1</v>
      </c>
      <c r="J404">
        <v>1</v>
      </c>
      <c r="K404">
        <v>0</v>
      </c>
      <c r="L404">
        <v>2</v>
      </c>
      <c r="M404" t="s">
        <v>880</v>
      </c>
      <c r="N404" s="42"/>
      <c r="O404" s="101">
        <f>IF(ISBLANK(C404),O403,IF(COUNTIF(C$2:C404,C404)&gt;1,O403,1+MAX(O403,0)))</f>
        <v>13</v>
      </c>
      <c r="P404" s="45">
        <f t="shared" si="132"/>
        <v>6</v>
      </c>
      <c r="Q404" s="33" t="str">
        <f t="shared" si="133"/>
        <v/>
      </c>
      <c r="R404" s="33">
        <f t="shared" si="134"/>
        <v>13</v>
      </c>
      <c r="S404" s="33" t="str">
        <f t="shared" si="135"/>
        <v>108_13</v>
      </c>
      <c r="T404" s="35" t="str">
        <f t="shared" si="136"/>
        <v>108PM</v>
      </c>
      <c r="U404" s="35" t="str">
        <f t="shared" si="137"/>
        <v>108PMEW</v>
      </c>
      <c r="V404" s="35" t="str">
        <f t="shared" si="153"/>
        <v>0M</v>
      </c>
      <c r="W404" s="35" t="str">
        <f t="shared" si="146"/>
        <v>108PM0M213</v>
      </c>
      <c r="X404" s="388">
        <f t="shared" si="147"/>
        <v>0</v>
      </c>
      <c r="Y404" s="388">
        <f t="shared" si="148"/>
        <v>2</v>
      </c>
      <c r="Z404" s="280" t="str">
        <f t="shared" si="138"/>
        <v/>
      </c>
      <c r="AA404" s="280" t="str">
        <f t="shared" si="139"/>
        <v/>
      </c>
      <c r="AB404" s="389" t="str">
        <f t="shared" si="149"/>
        <v/>
      </c>
      <c r="AC404" s="389" t="str">
        <f t="shared" si="150"/>
        <v/>
      </c>
      <c r="AD404" s="390" t="str">
        <f t="shared" si="140"/>
        <v/>
      </c>
      <c r="AE404" s="282">
        <f t="shared" si="141"/>
        <v>0</v>
      </c>
      <c r="AF404" s="359">
        <f t="shared" si="142"/>
        <v>0</v>
      </c>
      <c r="AG404" s="280">
        <f t="shared" si="143"/>
        <v>0</v>
      </c>
      <c r="AH404" s="280">
        <f t="shared" si="144"/>
        <v>0</v>
      </c>
      <c r="AI404" s="280">
        <f>IF(ISBLANK(T404),AI403,IF(COUNTIF(T$2:T404,T404)&gt;1,AI403,1+MAX(AI403,0)))</f>
        <v>11</v>
      </c>
      <c r="AL404" s="391" t="str">
        <f t="shared" si="151"/>
        <v/>
      </c>
      <c r="AM404" s="391" t="str">
        <f t="shared" si="152"/>
        <v/>
      </c>
      <c r="AO404" s="310" t="str">
        <f t="shared" si="145"/>
        <v/>
      </c>
      <c r="AP404" s="310">
        <f>SUM(AO$1:AO404)</f>
        <v>0</v>
      </c>
      <c r="AQ404" s="310">
        <f>SUM(AK$2:AK404)</f>
        <v>0</v>
      </c>
      <c r="AR404" s="310">
        <f>COUNTA(AJ$2:AJ404)</f>
        <v>0</v>
      </c>
      <c r="AS404" s="312"/>
      <c r="AT404" s="312"/>
      <c r="AU404" s="312"/>
      <c r="AV404" s="312"/>
      <c r="AW404" s="312"/>
      <c r="AZ404">
        <v>0</v>
      </c>
      <c r="BA404">
        <v>2</v>
      </c>
    </row>
    <row r="405" spans="1:53" x14ac:dyDescent="0.25">
      <c r="A405">
        <v>108</v>
      </c>
      <c r="B405" t="s">
        <v>66</v>
      </c>
      <c r="C405" t="s">
        <v>878</v>
      </c>
      <c r="D405"/>
      <c r="E405">
        <v>2</v>
      </c>
      <c r="F405">
        <v>1</v>
      </c>
      <c r="G405">
        <v>4</v>
      </c>
      <c r="H405">
        <v>23</v>
      </c>
      <c r="I405">
        <v>6</v>
      </c>
      <c r="J405">
        <v>1</v>
      </c>
      <c r="K405">
        <v>2</v>
      </c>
      <c r="L405">
        <v>1</v>
      </c>
      <c r="M405" t="s">
        <v>880</v>
      </c>
      <c r="N405" s="42"/>
      <c r="O405" s="101">
        <f>IF(ISBLANK(C405),O404,IF(COUNTIF(C$2:C405,C405)&gt;1,O404,1+MAX(O404,0)))</f>
        <v>13</v>
      </c>
      <c r="P405" s="45">
        <f t="shared" si="132"/>
        <v>6</v>
      </c>
      <c r="Q405" s="33" t="str">
        <f t="shared" si="133"/>
        <v/>
      </c>
      <c r="R405" s="33">
        <f t="shared" si="134"/>
        <v>13</v>
      </c>
      <c r="S405" s="33" t="str">
        <f t="shared" si="135"/>
        <v>108_13</v>
      </c>
      <c r="T405" s="35" t="str">
        <f t="shared" si="136"/>
        <v>108PM</v>
      </c>
      <c r="U405" s="35" t="str">
        <f t="shared" si="137"/>
        <v>108PMEW</v>
      </c>
      <c r="V405" s="35" t="str">
        <f t="shared" si="153"/>
        <v>0M</v>
      </c>
      <c r="W405" s="35" t="str">
        <f t="shared" si="146"/>
        <v>108PM0M214</v>
      </c>
      <c r="X405" s="388">
        <f t="shared" si="147"/>
        <v>2</v>
      </c>
      <c r="Y405" s="388">
        <f t="shared" si="148"/>
        <v>1</v>
      </c>
      <c r="Z405" s="280" t="str">
        <f t="shared" si="138"/>
        <v/>
      </c>
      <c r="AA405" s="280" t="str">
        <f t="shared" si="139"/>
        <v/>
      </c>
      <c r="AB405" s="389" t="str">
        <f t="shared" si="149"/>
        <v/>
      </c>
      <c r="AC405" s="389" t="str">
        <f t="shared" si="150"/>
        <v/>
      </c>
      <c r="AD405" s="390" t="str">
        <f t="shared" si="140"/>
        <v/>
      </c>
      <c r="AE405" s="282">
        <f t="shared" si="141"/>
        <v>0</v>
      </c>
      <c r="AF405" s="359">
        <f t="shared" si="142"/>
        <v>0</v>
      </c>
      <c r="AG405" s="280">
        <f t="shared" si="143"/>
        <v>0</v>
      </c>
      <c r="AH405" s="280">
        <f t="shared" si="144"/>
        <v>0</v>
      </c>
      <c r="AI405" s="280">
        <f>IF(ISBLANK(T405),AI404,IF(COUNTIF(T$2:T405,T405)&gt;1,AI404,1+MAX(AI404,0)))</f>
        <v>11</v>
      </c>
      <c r="AL405" s="391" t="str">
        <f t="shared" si="151"/>
        <v/>
      </c>
      <c r="AM405" s="391" t="str">
        <f t="shared" si="152"/>
        <v/>
      </c>
      <c r="AO405" s="310" t="str">
        <f t="shared" si="145"/>
        <v/>
      </c>
      <c r="AP405" s="310">
        <f>SUM(AO$1:AO405)</f>
        <v>0</v>
      </c>
      <c r="AQ405" s="310">
        <f>SUM(AK$2:AK405)</f>
        <v>0</v>
      </c>
      <c r="AR405" s="310">
        <f>COUNTA(AJ$2:AJ405)</f>
        <v>0</v>
      </c>
      <c r="AS405" s="312"/>
      <c r="AT405" s="312"/>
      <c r="AU405" s="312"/>
      <c r="AV405" s="312"/>
      <c r="AW405" s="312"/>
      <c r="AZ405">
        <v>2</v>
      </c>
      <c r="BA405">
        <v>1</v>
      </c>
    </row>
    <row r="406" spans="1:53" x14ac:dyDescent="0.25">
      <c r="A406">
        <v>108</v>
      </c>
      <c r="B406" t="s">
        <v>66</v>
      </c>
      <c r="C406" t="s">
        <v>878</v>
      </c>
      <c r="D406"/>
      <c r="E406">
        <v>2</v>
      </c>
      <c r="F406">
        <v>2</v>
      </c>
      <c r="G406">
        <v>1</v>
      </c>
      <c r="H406">
        <v>3</v>
      </c>
      <c r="I406">
        <v>1</v>
      </c>
      <c r="J406">
        <v>2</v>
      </c>
      <c r="K406">
        <v>0</v>
      </c>
      <c r="L406">
        <v>0</v>
      </c>
      <c r="M406" t="s">
        <v>880</v>
      </c>
      <c r="N406" s="42"/>
      <c r="O406" s="101">
        <f>IF(ISBLANK(C406),O405,IF(COUNTIF(C$2:C406,C406)&gt;1,O405,1+MAX(O405,0)))</f>
        <v>13</v>
      </c>
      <c r="P406" s="45">
        <f t="shared" si="132"/>
        <v>6</v>
      </c>
      <c r="Q406" s="33" t="str">
        <f t="shared" si="133"/>
        <v/>
      </c>
      <c r="R406" s="33">
        <f t="shared" si="134"/>
        <v>14</v>
      </c>
      <c r="S406" s="33" t="str">
        <f t="shared" si="135"/>
        <v>108_14</v>
      </c>
      <c r="T406" s="35" t="str">
        <f t="shared" si="136"/>
        <v>108PM</v>
      </c>
      <c r="U406" s="35" t="str">
        <f t="shared" si="137"/>
        <v>108PMNS</v>
      </c>
      <c r="V406" s="35" t="str">
        <f t="shared" si="153"/>
        <v>0M</v>
      </c>
      <c r="W406" s="35" t="str">
        <f t="shared" si="146"/>
        <v>108PM0M221</v>
      </c>
      <c r="X406" s="388">
        <f t="shared" si="147"/>
        <v>0</v>
      </c>
      <c r="Y406" s="388">
        <f t="shared" si="148"/>
        <v>0</v>
      </c>
      <c r="Z406" s="280" t="str">
        <f t="shared" si="138"/>
        <v/>
      </c>
      <c r="AA406" s="280" t="str">
        <f t="shared" si="139"/>
        <v/>
      </c>
      <c r="AB406" s="389" t="str">
        <f t="shared" si="149"/>
        <v/>
      </c>
      <c r="AC406" s="389" t="str">
        <f t="shared" si="150"/>
        <v/>
      </c>
      <c r="AD406" s="390" t="str">
        <f t="shared" si="140"/>
        <v/>
      </c>
      <c r="AE406" s="282">
        <f t="shared" si="141"/>
        <v>0</v>
      </c>
      <c r="AF406" s="359">
        <f t="shared" si="142"/>
        <v>0</v>
      </c>
      <c r="AG406" s="280">
        <f t="shared" si="143"/>
        <v>0</v>
      </c>
      <c r="AH406" s="280">
        <f t="shared" si="144"/>
        <v>0</v>
      </c>
      <c r="AI406" s="280">
        <f>IF(ISBLANK(T406),AI405,IF(COUNTIF(T$2:T406,T406)&gt;1,AI405,1+MAX(AI405,0)))</f>
        <v>11</v>
      </c>
      <c r="AL406" s="391" t="str">
        <f t="shared" si="151"/>
        <v/>
      </c>
      <c r="AM406" s="391" t="str">
        <f t="shared" si="152"/>
        <v/>
      </c>
      <c r="AO406" s="310" t="str">
        <f t="shared" si="145"/>
        <v/>
      </c>
      <c r="AP406" s="310">
        <f>SUM(AO$1:AO406)</f>
        <v>0</v>
      </c>
      <c r="AQ406" s="310">
        <f>SUM(AK$2:AK406)</f>
        <v>0</v>
      </c>
      <c r="AR406" s="310">
        <f>COUNTA(AJ$2:AJ406)</f>
        <v>0</v>
      </c>
      <c r="AS406" s="312"/>
      <c r="AT406" s="312"/>
      <c r="AU406" s="312"/>
      <c r="AV406" s="312"/>
      <c r="AW406" s="312"/>
      <c r="AZ406">
        <v>0</v>
      </c>
      <c r="BA406">
        <v>0</v>
      </c>
    </row>
    <row r="407" spans="1:53" x14ac:dyDescent="0.25">
      <c r="A407">
        <v>108</v>
      </c>
      <c r="B407" t="s">
        <v>66</v>
      </c>
      <c r="C407" t="s">
        <v>878</v>
      </c>
      <c r="D407"/>
      <c r="E407">
        <v>2</v>
      </c>
      <c r="F407">
        <v>2</v>
      </c>
      <c r="G407">
        <v>2</v>
      </c>
      <c r="H407">
        <v>2</v>
      </c>
      <c r="I407">
        <v>0</v>
      </c>
      <c r="J407">
        <v>1</v>
      </c>
      <c r="K407">
        <v>0</v>
      </c>
      <c r="L407">
        <v>0</v>
      </c>
      <c r="M407" t="s">
        <v>880</v>
      </c>
      <c r="N407" s="42"/>
      <c r="O407" s="101">
        <f>IF(ISBLANK(C407),O406,IF(COUNTIF(C$2:C407,C407)&gt;1,O406,1+MAX(O406,0)))</f>
        <v>13</v>
      </c>
      <c r="P407" s="45">
        <f t="shared" si="132"/>
        <v>6</v>
      </c>
      <c r="Q407" s="33" t="str">
        <f t="shared" si="133"/>
        <v/>
      </c>
      <c r="R407" s="33">
        <f t="shared" si="134"/>
        <v>14</v>
      </c>
      <c r="S407" s="33" t="str">
        <f t="shared" si="135"/>
        <v>108_14</v>
      </c>
      <c r="T407" s="35" t="str">
        <f t="shared" si="136"/>
        <v>108PM</v>
      </c>
      <c r="U407" s="35" t="str">
        <f t="shared" si="137"/>
        <v>108PMNS</v>
      </c>
      <c r="V407" s="35" t="str">
        <f t="shared" si="153"/>
        <v>0M</v>
      </c>
      <c r="W407" s="35" t="str">
        <f t="shared" si="146"/>
        <v>108PM0M222</v>
      </c>
      <c r="X407" s="388">
        <f t="shared" si="147"/>
        <v>0</v>
      </c>
      <c r="Y407" s="388">
        <f t="shared" si="148"/>
        <v>0</v>
      </c>
      <c r="Z407" s="280" t="str">
        <f t="shared" si="138"/>
        <v/>
      </c>
      <c r="AA407" s="280" t="str">
        <f t="shared" si="139"/>
        <v/>
      </c>
      <c r="AB407" s="389" t="str">
        <f t="shared" si="149"/>
        <v/>
      </c>
      <c r="AC407" s="389" t="str">
        <f t="shared" si="150"/>
        <v/>
      </c>
      <c r="AD407" s="390" t="str">
        <f t="shared" si="140"/>
        <v/>
      </c>
      <c r="AE407" s="282">
        <f t="shared" si="141"/>
        <v>0</v>
      </c>
      <c r="AF407" s="359">
        <f t="shared" si="142"/>
        <v>0</v>
      </c>
      <c r="AG407" s="280">
        <f t="shared" si="143"/>
        <v>0</v>
      </c>
      <c r="AH407" s="280">
        <f t="shared" si="144"/>
        <v>0</v>
      </c>
      <c r="AI407" s="280">
        <f>IF(ISBLANK(T407),AI406,IF(COUNTIF(T$2:T407,T407)&gt;1,AI406,1+MAX(AI406,0)))</f>
        <v>11</v>
      </c>
      <c r="AL407" s="391" t="str">
        <f t="shared" si="151"/>
        <v/>
      </c>
      <c r="AM407" s="391" t="str">
        <f t="shared" si="152"/>
        <v/>
      </c>
      <c r="AO407" s="310" t="str">
        <f t="shared" si="145"/>
        <v/>
      </c>
      <c r="AP407" s="310">
        <f>SUM(AO$1:AO407)</f>
        <v>0</v>
      </c>
      <c r="AQ407" s="310">
        <f>SUM(AK$2:AK407)</f>
        <v>0</v>
      </c>
      <c r="AR407" s="310">
        <f>COUNTA(AJ$2:AJ407)</f>
        <v>0</v>
      </c>
      <c r="AS407" s="312"/>
      <c r="AT407" s="312"/>
      <c r="AU407" s="312"/>
      <c r="AV407" s="312"/>
      <c r="AW407" s="312"/>
      <c r="AZ407">
        <v>0</v>
      </c>
      <c r="BA407">
        <v>0</v>
      </c>
    </row>
    <row r="408" spans="1:53" x14ac:dyDescent="0.25">
      <c r="A408">
        <v>108</v>
      </c>
      <c r="B408" t="s">
        <v>66</v>
      </c>
      <c r="C408" t="s">
        <v>878</v>
      </c>
      <c r="D408"/>
      <c r="E408">
        <v>2</v>
      </c>
      <c r="F408">
        <v>2</v>
      </c>
      <c r="G408">
        <v>3</v>
      </c>
      <c r="H408">
        <v>10</v>
      </c>
      <c r="I408">
        <v>2</v>
      </c>
      <c r="J408">
        <v>3</v>
      </c>
      <c r="K408">
        <v>0</v>
      </c>
      <c r="L408">
        <v>0</v>
      </c>
      <c r="M408" t="s">
        <v>880</v>
      </c>
      <c r="N408" s="42"/>
      <c r="O408" s="101">
        <f>IF(ISBLANK(C408),O407,IF(COUNTIF(C$2:C408,C408)&gt;1,O407,1+MAX(O407,0)))</f>
        <v>13</v>
      </c>
      <c r="P408" s="45">
        <f t="shared" si="132"/>
        <v>6</v>
      </c>
      <c r="Q408" s="33" t="str">
        <f t="shared" si="133"/>
        <v/>
      </c>
      <c r="R408" s="33">
        <f t="shared" si="134"/>
        <v>14</v>
      </c>
      <c r="S408" s="33" t="str">
        <f t="shared" si="135"/>
        <v>108_14</v>
      </c>
      <c r="T408" s="35" t="str">
        <f t="shared" si="136"/>
        <v>108PM</v>
      </c>
      <c r="U408" s="35" t="str">
        <f t="shared" si="137"/>
        <v>108PMEW</v>
      </c>
      <c r="V408" s="35" t="str">
        <f t="shared" si="153"/>
        <v>0M</v>
      </c>
      <c r="W408" s="35" t="str">
        <f t="shared" si="146"/>
        <v>108PM0M223</v>
      </c>
      <c r="X408" s="388">
        <f t="shared" si="147"/>
        <v>0</v>
      </c>
      <c r="Y408" s="388">
        <f t="shared" si="148"/>
        <v>0</v>
      </c>
      <c r="Z408" s="280" t="str">
        <f t="shared" si="138"/>
        <v/>
      </c>
      <c r="AA408" s="280" t="str">
        <f t="shared" si="139"/>
        <v/>
      </c>
      <c r="AB408" s="389" t="str">
        <f t="shared" si="149"/>
        <v/>
      </c>
      <c r="AC408" s="389" t="str">
        <f t="shared" si="150"/>
        <v/>
      </c>
      <c r="AD408" s="390" t="str">
        <f t="shared" si="140"/>
        <v/>
      </c>
      <c r="AE408" s="282">
        <f t="shared" si="141"/>
        <v>0</v>
      </c>
      <c r="AF408" s="359">
        <f t="shared" si="142"/>
        <v>0</v>
      </c>
      <c r="AG408" s="280">
        <f t="shared" si="143"/>
        <v>0</v>
      </c>
      <c r="AH408" s="280">
        <f t="shared" si="144"/>
        <v>0</v>
      </c>
      <c r="AI408" s="280">
        <f>IF(ISBLANK(T408),AI407,IF(COUNTIF(T$2:T408,T408)&gt;1,AI407,1+MAX(AI407,0)))</f>
        <v>11</v>
      </c>
      <c r="AL408" s="391" t="str">
        <f t="shared" si="151"/>
        <v/>
      </c>
      <c r="AM408" s="391" t="str">
        <f t="shared" si="152"/>
        <v/>
      </c>
      <c r="AO408" s="310" t="str">
        <f t="shared" si="145"/>
        <v/>
      </c>
      <c r="AP408" s="310">
        <f>SUM(AO$1:AO408)</f>
        <v>0</v>
      </c>
      <c r="AQ408" s="310">
        <f>SUM(AK$2:AK408)</f>
        <v>0</v>
      </c>
      <c r="AR408" s="310">
        <f>COUNTA(AJ$2:AJ408)</f>
        <v>0</v>
      </c>
      <c r="AS408" s="312"/>
      <c r="AT408" s="312"/>
      <c r="AU408" s="312"/>
      <c r="AV408" s="312"/>
      <c r="AW408" s="312"/>
      <c r="AZ408">
        <v>0</v>
      </c>
      <c r="BA408">
        <v>0</v>
      </c>
    </row>
    <row r="409" spans="1:53" x14ac:dyDescent="0.25">
      <c r="A409">
        <v>108</v>
      </c>
      <c r="B409" t="s">
        <v>66</v>
      </c>
      <c r="C409" t="s">
        <v>878</v>
      </c>
      <c r="D409"/>
      <c r="E409">
        <v>2</v>
      </c>
      <c r="F409">
        <v>2</v>
      </c>
      <c r="G409">
        <v>4</v>
      </c>
      <c r="H409">
        <v>9</v>
      </c>
      <c r="I409">
        <v>3</v>
      </c>
      <c r="J409">
        <v>2</v>
      </c>
      <c r="K409">
        <v>1</v>
      </c>
      <c r="L409">
        <v>2</v>
      </c>
      <c r="M409" t="s">
        <v>880</v>
      </c>
      <c r="N409" s="42"/>
      <c r="O409" s="101">
        <f>IF(ISBLANK(C409),O408,IF(COUNTIF(C$2:C409,C409)&gt;1,O408,1+MAX(O408,0)))</f>
        <v>13</v>
      </c>
      <c r="P409" s="45">
        <f t="shared" si="132"/>
        <v>6</v>
      </c>
      <c r="Q409" s="33" t="str">
        <f t="shared" si="133"/>
        <v/>
      </c>
      <c r="R409" s="33">
        <f t="shared" si="134"/>
        <v>14</v>
      </c>
      <c r="S409" s="33" t="str">
        <f t="shared" si="135"/>
        <v>108_14</v>
      </c>
      <c r="T409" s="35" t="str">
        <f t="shared" si="136"/>
        <v>108PM</v>
      </c>
      <c r="U409" s="35" t="str">
        <f t="shared" si="137"/>
        <v>108PMEW</v>
      </c>
      <c r="V409" s="35" t="str">
        <f t="shared" si="153"/>
        <v>0M</v>
      </c>
      <c r="W409" s="35" t="str">
        <f t="shared" si="146"/>
        <v>108PM0M224</v>
      </c>
      <c r="X409" s="388">
        <f t="shared" si="147"/>
        <v>1</v>
      </c>
      <c r="Y409" s="388">
        <f t="shared" si="148"/>
        <v>2</v>
      </c>
      <c r="Z409" s="280" t="str">
        <f t="shared" si="138"/>
        <v/>
      </c>
      <c r="AA409" s="280" t="str">
        <f t="shared" si="139"/>
        <v/>
      </c>
      <c r="AB409" s="389" t="str">
        <f t="shared" si="149"/>
        <v/>
      </c>
      <c r="AC409" s="389" t="str">
        <f t="shared" si="150"/>
        <v/>
      </c>
      <c r="AD409" s="390" t="str">
        <f t="shared" si="140"/>
        <v/>
      </c>
      <c r="AE409" s="282">
        <f t="shared" si="141"/>
        <v>0</v>
      </c>
      <c r="AF409" s="359">
        <f t="shared" si="142"/>
        <v>0</v>
      </c>
      <c r="AG409" s="280">
        <f t="shared" si="143"/>
        <v>0</v>
      </c>
      <c r="AH409" s="280">
        <f t="shared" si="144"/>
        <v>0</v>
      </c>
      <c r="AI409" s="280">
        <f>IF(ISBLANK(T409),AI408,IF(COUNTIF(T$2:T409,T409)&gt;1,AI408,1+MAX(AI408,0)))</f>
        <v>11</v>
      </c>
      <c r="AL409" s="391" t="str">
        <f t="shared" si="151"/>
        <v/>
      </c>
      <c r="AM409" s="391" t="str">
        <f t="shared" si="152"/>
        <v/>
      </c>
      <c r="AO409" s="310" t="str">
        <f t="shared" si="145"/>
        <v/>
      </c>
      <c r="AP409" s="310">
        <f>SUM(AO$1:AO409)</f>
        <v>0</v>
      </c>
      <c r="AQ409" s="310">
        <f>SUM(AK$2:AK409)</f>
        <v>0</v>
      </c>
      <c r="AR409" s="310">
        <f>COUNTA(AJ$2:AJ409)</f>
        <v>0</v>
      </c>
      <c r="AS409" s="312"/>
      <c r="AT409" s="312"/>
      <c r="AU409" s="312"/>
      <c r="AV409" s="312"/>
      <c r="AW409" s="312"/>
      <c r="AZ409">
        <v>1</v>
      </c>
      <c r="BA409">
        <v>2</v>
      </c>
    </row>
    <row r="410" spans="1:53" x14ac:dyDescent="0.25">
      <c r="A410">
        <v>108</v>
      </c>
      <c r="B410" t="s">
        <v>66</v>
      </c>
      <c r="C410" t="s">
        <v>878</v>
      </c>
      <c r="D410"/>
      <c r="E410">
        <v>2</v>
      </c>
      <c r="F410">
        <v>3</v>
      </c>
      <c r="G410">
        <v>1</v>
      </c>
      <c r="H410">
        <v>0</v>
      </c>
      <c r="I410">
        <v>0</v>
      </c>
      <c r="J410">
        <v>0</v>
      </c>
      <c r="K410">
        <v>0</v>
      </c>
      <c r="L410">
        <v>0</v>
      </c>
      <c r="M410" t="s">
        <v>880</v>
      </c>
      <c r="N410" s="42"/>
      <c r="O410" s="101">
        <f>IF(ISBLANK(C410),O409,IF(COUNTIF(C$2:C410,C410)&gt;1,O409,1+MAX(O409,0)))</f>
        <v>13</v>
      </c>
      <c r="P410" s="45">
        <f t="shared" si="132"/>
        <v>6</v>
      </c>
      <c r="Q410" s="33" t="str">
        <f t="shared" si="133"/>
        <v/>
      </c>
      <c r="R410" s="33">
        <f t="shared" si="134"/>
        <v>15</v>
      </c>
      <c r="S410" s="33" t="str">
        <f t="shared" si="135"/>
        <v>108_15</v>
      </c>
      <c r="T410" s="35" t="str">
        <f t="shared" si="136"/>
        <v>108PM</v>
      </c>
      <c r="U410" s="35" t="str">
        <f t="shared" si="137"/>
        <v>108PMNS</v>
      </c>
      <c r="V410" s="35" t="str">
        <f t="shared" si="153"/>
        <v>0M</v>
      </c>
      <c r="W410" s="35" t="str">
        <f t="shared" si="146"/>
        <v>108PM0M231</v>
      </c>
      <c r="X410" s="388">
        <f t="shared" si="147"/>
        <v>0</v>
      </c>
      <c r="Y410" s="388">
        <f t="shared" si="148"/>
        <v>0</v>
      </c>
      <c r="Z410" s="280" t="str">
        <f t="shared" si="138"/>
        <v/>
      </c>
      <c r="AA410" s="280" t="str">
        <f t="shared" si="139"/>
        <v/>
      </c>
      <c r="AB410" s="389" t="str">
        <f t="shared" si="149"/>
        <v/>
      </c>
      <c r="AC410" s="389" t="str">
        <f t="shared" si="150"/>
        <v/>
      </c>
      <c r="AD410" s="390" t="str">
        <f t="shared" si="140"/>
        <v/>
      </c>
      <c r="AE410" s="282">
        <f t="shared" si="141"/>
        <v>0</v>
      </c>
      <c r="AF410" s="359">
        <f t="shared" si="142"/>
        <v>0</v>
      </c>
      <c r="AG410" s="280">
        <f t="shared" si="143"/>
        <v>0</v>
      </c>
      <c r="AH410" s="280">
        <f t="shared" si="144"/>
        <v>0</v>
      </c>
      <c r="AI410" s="280">
        <f>IF(ISBLANK(T410),AI409,IF(COUNTIF(T$2:T410,T410)&gt;1,AI409,1+MAX(AI409,0)))</f>
        <v>11</v>
      </c>
      <c r="AL410" s="391" t="str">
        <f t="shared" si="151"/>
        <v/>
      </c>
      <c r="AM410" s="391" t="str">
        <f t="shared" si="152"/>
        <v/>
      </c>
      <c r="AO410" s="310" t="str">
        <f t="shared" si="145"/>
        <v/>
      </c>
      <c r="AP410" s="310">
        <f>SUM(AO$1:AO410)</f>
        <v>0</v>
      </c>
      <c r="AQ410" s="310">
        <f>SUM(AK$2:AK410)</f>
        <v>0</v>
      </c>
      <c r="AR410" s="310">
        <f>COUNTA(AJ$2:AJ410)</f>
        <v>0</v>
      </c>
      <c r="AS410" s="312"/>
      <c r="AT410" s="312"/>
      <c r="AU410" s="312"/>
      <c r="AV410" s="312"/>
      <c r="AW410" s="312"/>
      <c r="AZ410">
        <v>0</v>
      </c>
      <c r="BA410">
        <v>0</v>
      </c>
    </row>
    <row r="411" spans="1:53" x14ac:dyDescent="0.25">
      <c r="A411">
        <v>108</v>
      </c>
      <c r="B411" t="s">
        <v>66</v>
      </c>
      <c r="C411" t="s">
        <v>878</v>
      </c>
      <c r="D411"/>
      <c r="E411">
        <v>2</v>
      </c>
      <c r="F411">
        <v>3</v>
      </c>
      <c r="G411">
        <v>2</v>
      </c>
      <c r="H411">
        <v>0</v>
      </c>
      <c r="I411">
        <v>0</v>
      </c>
      <c r="J411">
        <v>0</v>
      </c>
      <c r="K411">
        <v>0</v>
      </c>
      <c r="L411">
        <v>0</v>
      </c>
      <c r="M411" t="s">
        <v>880</v>
      </c>
      <c r="N411" s="42"/>
      <c r="O411" s="101">
        <f>IF(ISBLANK(C411),O410,IF(COUNTIF(C$2:C411,C411)&gt;1,O410,1+MAX(O410,0)))</f>
        <v>13</v>
      </c>
      <c r="P411" s="45">
        <f t="shared" si="132"/>
        <v>6</v>
      </c>
      <c r="Q411" s="33" t="str">
        <f t="shared" si="133"/>
        <v/>
      </c>
      <c r="R411" s="33">
        <f t="shared" si="134"/>
        <v>15</v>
      </c>
      <c r="S411" s="33" t="str">
        <f t="shared" si="135"/>
        <v>108_15</v>
      </c>
      <c r="T411" s="35" t="str">
        <f t="shared" si="136"/>
        <v>108PM</v>
      </c>
      <c r="U411" s="35" t="str">
        <f t="shared" si="137"/>
        <v>108PMNS</v>
      </c>
      <c r="V411" s="35" t="str">
        <f t="shared" si="153"/>
        <v>0M</v>
      </c>
      <c r="W411" s="35" t="str">
        <f t="shared" si="146"/>
        <v>108PM0M232</v>
      </c>
      <c r="X411" s="388">
        <f t="shared" si="147"/>
        <v>0</v>
      </c>
      <c r="Y411" s="388">
        <f t="shared" si="148"/>
        <v>0</v>
      </c>
      <c r="Z411" s="280" t="str">
        <f t="shared" si="138"/>
        <v/>
      </c>
      <c r="AA411" s="280" t="str">
        <f t="shared" si="139"/>
        <v/>
      </c>
      <c r="AB411" s="389" t="str">
        <f t="shared" si="149"/>
        <v/>
      </c>
      <c r="AC411" s="389" t="str">
        <f t="shared" si="150"/>
        <v/>
      </c>
      <c r="AD411" s="390" t="str">
        <f t="shared" si="140"/>
        <v/>
      </c>
      <c r="AE411" s="282">
        <f t="shared" si="141"/>
        <v>0</v>
      </c>
      <c r="AF411" s="359">
        <f t="shared" si="142"/>
        <v>0</v>
      </c>
      <c r="AG411" s="280">
        <f t="shared" si="143"/>
        <v>0</v>
      </c>
      <c r="AH411" s="280">
        <f t="shared" si="144"/>
        <v>0</v>
      </c>
      <c r="AI411" s="280">
        <f>IF(ISBLANK(T411),AI410,IF(COUNTIF(T$2:T411,T411)&gt;1,AI410,1+MAX(AI410,0)))</f>
        <v>11</v>
      </c>
      <c r="AL411" s="391" t="str">
        <f t="shared" si="151"/>
        <v/>
      </c>
      <c r="AM411" s="391" t="str">
        <f t="shared" si="152"/>
        <v/>
      </c>
      <c r="AO411" s="310" t="str">
        <f t="shared" si="145"/>
        <v/>
      </c>
      <c r="AP411" s="310">
        <f>SUM(AO$1:AO411)</f>
        <v>0</v>
      </c>
      <c r="AQ411" s="310">
        <f>SUM(AK$2:AK411)</f>
        <v>0</v>
      </c>
      <c r="AR411" s="310">
        <f>COUNTA(AJ$2:AJ411)</f>
        <v>0</v>
      </c>
      <c r="AS411" s="312"/>
      <c r="AT411" s="312"/>
      <c r="AU411" s="312"/>
      <c r="AV411" s="312"/>
      <c r="AW411" s="312"/>
      <c r="AZ411">
        <v>0</v>
      </c>
      <c r="BA411">
        <v>0</v>
      </c>
    </row>
    <row r="412" spans="1:53" x14ac:dyDescent="0.25">
      <c r="A412">
        <v>108</v>
      </c>
      <c r="B412" t="s">
        <v>66</v>
      </c>
      <c r="C412" t="s">
        <v>878</v>
      </c>
      <c r="D412"/>
      <c r="E412">
        <v>2</v>
      </c>
      <c r="F412">
        <v>3</v>
      </c>
      <c r="G412">
        <v>3</v>
      </c>
      <c r="H412">
        <v>7</v>
      </c>
      <c r="I412">
        <v>1</v>
      </c>
      <c r="J412">
        <v>0</v>
      </c>
      <c r="K412">
        <v>1</v>
      </c>
      <c r="L412">
        <v>1</v>
      </c>
      <c r="M412" t="s">
        <v>880</v>
      </c>
      <c r="N412" s="42"/>
      <c r="O412" s="101">
        <f>IF(ISBLANK(C412),O411,IF(COUNTIF(C$2:C412,C412)&gt;1,O411,1+MAX(O411,0)))</f>
        <v>13</v>
      </c>
      <c r="P412" s="45">
        <f t="shared" si="132"/>
        <v>6</v>
      </c>
      <c r="Q412" s="33" t="str">
        <f t="shared" si="133"/>
        <v/>
      </c>
      <c r="R412" s="33">
        <f t="shared" si="134"/>
        <v>15</v>
      </c>
      <c r="S412" s="33" t="str">
        <f t="shared" si="135"/>
        <v>108_15</v>
      </c>
      <c r="T412" s="35" t="str">
        <f t="shared" si="136"/>
        <v>108PM</v>
      </c>
      <c r="U412" s="35" t="str">
        <f t="shared" si="137"/>
        <v>108PMEW</v>
      </c>
      <c r="V412" s="35" t="str">
        <f t="shared" si="153"/>
        <v>0M</v>
      </c>
      <c r="W412" s="35" t="str">
        <f t="shared" si="146"/>
        <v>108PM0M233</v>
      </c>
      <c r="X412" s="388">
        <f t="shared" si="147"/>
        <v>1</v>
      </c>
      <c r="Y412" s="388">
        <f t="shared" si="148"/>
        <v>1</v>
      </c>
      <c r="Z412" s="280" t="str">
        <f t="shared" si="138"/>
        <v/>
      </c>
      <c r="AA412" s="280" t="str">
        <f t="shared" si="139"/>
        <v/>
      </c>
      <c r="AB412" s="389" t="str">
        <f t="shared" si="149"/>
        <v/>
      </c>
      <c r="AC412" s="389" t="str">
        <f t="shared" si="150"/>
        <v/>
      </c>
      <c r="AD412" s="390" t="str">
        <f t="shared" si="140"/>
        <v/>
      </c>
      <c r="AE412" s="282">
        <f t="shared" si="141"/>
        <v>0</v>
      </c>
      <c r="AF412" s="359">
        <f t="shared" si="142"/>
        <v>0</v>
      </c>
      <c r="AG412" s="280">
        <f t="shared" si="143"/>
        <v>0</v>
      </c>
      <c r="AH412" s="280">
        <f t="shared" si="144"/>
        <v>0</v>
      </c>
      <c r="AI412" s="280">
        <f>IF(ISBLANK(T412),AI411,IF(COUNTIF(T$2:T412,T412)&gt;1,AI411,1+MAX(AI411,0)))</f>
        <v>11</v>
      </c>
      <c r="AL412" s="391" t="str">
        <f t="shared" si="151"/>
        <v/>
      </c>
      <c r="AM412" s="391" t="str">
        <f t="shared" si="152"/>
        <v/>
      </c>
      <c r="AO412" s="310" t="str">
        <f t="shared" si="145"/>
        <v/>
      </c>
      <c r="AP412" s="310">
        <f>SUM(AO$1:AO412)</f>
        <v>0</v>
      </c>
      <c r="AQ412" s="310">
        <f>SUM(AK$2:AK412)</f>
        <v>0</v>
      </c>
      <c r="AR412" s="310">
        <f>COUNTA(AJ$2:AJ412)</f>
        <v>0</v>
      </c>
      <c r="AS412" s="312"/>
      <c r="AT412" s="312"/>
      <c r="AU412" s="312"/>
      <c r="AV412" s="312"/>
      <c r="AW412" s="312"/>
      <c r="AZ412">
        <v>1</v>
      </c>
      <c r="BA412">
        <v>1</v>
      </c>
    </row>
    <row r="413" spans="1:53" x14ac:dyDescent="0.25">
      <c r="A413">
        <v>108</v>
      </c>
      <c r="B413" t="s">
        <v>66</v>
      </c>
      <c r="C413" t="s">
        <v>878</v>
      </c>
      <c r="D413"/>
      <c r="E413">
        <v>2</v>
      </c>
      <c r="F413">
        <v>3</v>
      </c>
      <c r="G413">
        <v>4</v>
      </c>
      <c r="H413">
        <v>8</v>
      </c>
      <c r="I413">
        <v>3</v>
      </c>
      <c r="J413">
        <v>1</v>
      </c>
      <c r="K413">
        <v>0</v>
      </c>
      <c r="L413">
        <v>0</v>
      </c>
      <c r="M413" t="s">
        <v>880</v>
      </c>
      <c r="N413" s="42"/>
      <c r="O413" s="101">
        <f>IF(ISBLANK(C413),O412,IF(COUNTIF(C$2:C413,C413)&gt;1,O412,1+MAX(O412,0)))</f>
        <v>13</v>
      </c>
      <c r="P413" s="45">
        <f t="shared" si="132"/>
        <v>6</v>
      </c>
      <c r="Q413" s="33" t="str">
        <f t="shared" si="133"/>
        <v/>
      </c>
      <c r="R413" s="33">
        <f t="shared" si="134"/>
        <v>15</v>
      </c>
      <c r="S413" s="33" t="str">
        <f t="shared" si="135"/>
        <v>108_15</v>
      </c>
      <c r="T413" s="35" t="str">
        <f t="shared" si="136"/>
        <v>108PM</v>
      </c>
      <c r="U413" s="35" t="str">
        <f t="shared" si="137"/>
        <v>108PMEW</v>
      </c>
      <c r="V413" s="35" t="str">
        <f t="shared" si="153"/>
        <v>0M</v>
      </c>
      <c r="W413" s="35" t="str">
        <f t="shared" si="146"/>
        <v>108PM0M234</v>
      </c>
      <c r="X413" s="388">
        <f t="shared" si="147"/>
        <v>0</v>
      </c>
      <c r="Y413" s="388">
        <f t="shared" si="148"/>
        <v>0</v>
      </c>
      <c r="Z413" s="280" t="str">
        <f t="shared" si="138"/>
        <v/>
      </c>
      <c r="AA413" s="280" t="str">
        <f t="shared" si="139"/>
        <v/>
      </c>
      <c r="AB413" s="389" t="str">
        <f t="shared" si="149"/>
        <v/>
      </c>
      <c r="AC413" s="389" t="str">
        <f t="shared" si="150"/>
        <v/>
      </c>
      <c r="AD413" s="390" t="str">
        <f t="shared" si="140"/>
        <v/>
      </c>
      <c r="AE413" s="282">
        <f t="shared" si="141"/>
        <v>0</v>
      </c>
      <c r="AF413" s="359">
        <f t="shared" si="142"/>
        <v>0</v>
      </c>
      <c r="AG413" s="280">
        <f t="shared" si="143"/>
        <v>0</v>
      </c>
      <c r="AH413" s="280">
        <f t="shared" si="144"/>
        <v>0</v>
      </c>
      <c r="AI413" s="280">
        <f>IF(ISBLANK(T413),AI412,IF(COUNTIF(T$2:T413,T413)&gt;1,AI412,1+MAX(AI412,0)))</f>
        <v>11</v>
      </c>
      <c r="AL413" s="391" t="str">
        <f t="shared" si="151"/>
        <v/>
      </c>
      <c r="AM413" s="391" t="str">
        <f t="shared" si="152"/>
        <v/>
      </c>
      <c r="AO413" s="310" t="str">
        <f t="shared" si="145"/>
        <v/>
      </c>
      <c r="AP413" s="310">
        <f>SUM(AO$1:AO413)</f>
        <v>0</v>
      </c>
      <c r="AQ413" s="310">
        <f>SUM(AK$2:AK413)</f>
        <v>0</v>
      </c>
      <c r="AR413" s="310">
        <f>COUNTA(AJ$2:AJ413)</f>
        <v>0</v>
      </c>
      <c r="AS413" s="312"/>
      <c r="AT413" s="312"/>
      <c r="AU413" s="312"/>
      <c r="AV413" s="312"/>
      <c r="AW413" s="312"/>
      <c r="AZ413">
        <v>0</v>
      </c>
      <c r="BA413">
        <v>0</v>
      </c>
    </row>
    <row r="414" spans="1:53" x14ac:dyDescent="0.25">
      <c r="A414">
        <v>108</v>
      </c>
      <c r="B414" t="s">
        <v>66</v>
      </c>
      <c r="C414" t="s">
        <v>878</v>
      </c>
      <c r="D414"/>
      <c r="E414">
        <v>2</v>
      </c>
      <c r="F414">
        <v>4</v>
      </c>
      <c r="G414">
        <v>1</v>
      </c>
      <c r="H414">
        <v>1</v>
      </c>
      <c r="I414">
        <v>0</v>
      </c>
      <c r="J414">
        <v>0</v>
      </c>
      <c r="K414">
        <v>0</v>
      </c>
      <c r="L414">
        <v>0</v>
      </c>
      <c r="M414" t="s">
        <v>880</v>
      </c>
      <c r="N414" s="42"/>
      <c r="O414" s="101">
        <f>IF(ISBLANK(C414),O413,IF(COUNTIF(C$2:C414,C414)&gt;1,O413,1+MAX(O413,0)))</f>
        <v>13</v>
      </c>
      <c r="P414" s="45">
        <f t="shared" si="132"/>
        <v>6</v>
      </c>
      <c r="Q414" s="33" t="str">
        <f t="shared" si="133"/>
        <v/>
      </c>
      <c r="R414" s="33">
        <f t="shared" si="134"/>
        <v>16</v>
      </c>
      <c r="S414" s="33" t="str">
        <f t="shared" si="135"/>
        <v>108_16</v>
      </c>
      <c r="T414" s="35" t="str">
        <f t="shared" si="136"/>
        <v>108PM</v>
      </c>
      <c r="U414" s="35" t="str">
        <f t="shared" si="137"/>
        <v>108PMNS</v>
      </c>
      <c r="V414" s="35" t="str">
        <f t="shared" si="153"/>
        <v>0M</v>
      </c>
      <c r="W414" s="35" t="str">
        <f t="shared" si="146"/>
        <v>108PM0M241</v>
      </c>
      <c r="X414" s="388">
        <f t="shared" si="147"/>
        <v>0</v>
      </c>
      <c r="Y414" s="388">
        <f t="shared" si="148"/>
        <v>0</v>
      </c>
      <c r="Z414" s="280" t="str">
        <f t="shared" si="138"/>
        <v/>
      </c>
      <c r="AA414" s="280" t="str">
        <f t="shared" si="139"/>
        <v/>
      </c>
      <c r="AB414" s="389" t="str">
        <f t="shared" si="149"/>
        <v/>
      </c>
      <c r="AC414" s="389" t="str">
        <f t="shared" si="150"/>
        <v/>
      </c>
      <c r="AD414" s="390" t="str">
        <f t="shared" si="140"/>
        <v/>
      </c>
      <c r="AE414" s="282">
        <f t="shared" si="141"/>
        <v>0</v>
      </c>
      <c r="AF414" s="359">
        <f t="shared" si="142"/>
        <v>0</v>
      </c>
      <c r="AG414" s="280">
        <f t="shared" si="143"/>
        <v>0</v>
      </c>
      <c r="AH414" s="280">
        <f t="shared" si="144"/>
        <v>0</v>
      </c>
      <c r="AI414" s="280">
        <f>IF(ISBLANK(T414),AI413,IF(COUNTIF(T$2:T414,T414)&gt;1,AI413,1+MAX(AI413,0)))</f>
        <v>11</v>
      </c>
      <c r="AL414" s="391" t="str">
        <f t="shared" si="151"/>
        <v/>
      </c>
      <c r="AM414" s="391" t="str">
        <f t="shared" si="152"/>
        <v/>
      </c>
      <c r="AO414" s="310" t="str">
        <f t="shared" si="145"/>
        <v/>
      </c>
      <c r="AP414" s="310">
        <f>SUM(AO$1:AO414)</f>
        <v>0</v>
      </c>
      <c r="AQ414" s="310">
        <f>SUM(AK$2:AK414)</f>
        <v>0</v>
      </c>
      <c r="AR414" s="310">
        <f>COUNTA(AJ$2:AJ414)</f>
        <v>0</v>
      </c>
      <c r="AS414" s="312"/>
      <c r="AT414" s="312"/>
      <c r="AU414" s="312"/>
      <c r="AV414" s="312"/>
      <c r="AW414" s="312"/>
      <c r="AZ414">
        <v>0</v>
      </c>
      <c r="BA414">
        <v>0</v>
      </c>
    </row>
    <row r="415" spans="1:53" x14ac:dyDescent="0.25">
      <c r="A415">
        <v>108</v>
      </c>
      <c r="B415" t="s">
        <v>66</v>
      </c>
      <c r="C415" t="s">
        <v>878</v>
      </c>
      <c r="D415"/>
      <c r="E415">
        <v>2</v>
      </c>
      <c r="F415">
        <v>4</v>
      </c>
      <c r="G415">
        <v>2</v>
      </c>
      <c r="H415">
        <v>0</v>
      </c>
      <c r="I415">
        <v>0</v>
      </c>
      <c r="J415">
        <v>0</v>
      </c>
      <c r="K415">
        <v>0</v>
      </c>
      <c r="L415">
        <v>0</v>
      </c>
      <c r="M415" t="s">
        <v>880</v>
      </c>
      <c r="N415" s="42"/>
      <c r="O415" s="101">
        <f>IF(ISBLANK(C415),O414,IF(COUNTIF(C$2:C415,C415)&gt;1,O414,1+MAX(O414,0)))</f>
        <v>13</v>
      </c>
      <c r="P415" s="45">
        <f t="shared" si="132"/>
        <v>6</v>
      </c>
      <c r="Q415" s="33" t="str">
        <f t="shared" si="133"/>
        <v/>
      </c>
      <c r="R415" s="33">
        <f t="shared" si="134"/>
        <v>16</v>
      </c>
      <c r="S415" s="33" t="str">
        <f t="shared" si="135"/>
        <v>108_16</v>
      </c>
      <c r="T415" s="35" t="str">
        <f t="shared" si="136"/>
        <v>108PM</v>
      </c>
      <c r="U415" s="35" t="str">
        <f t="shared" si="137"/>
        <v>108PMNS</v>
      </c>
      <c r="V415" s="35" t="str">
        <f t="shared" si="153"/>
        <v>0M</v>
      </c>
      <c r="W415" s="35" t="str">
        <f t="shared" si="146"/>
        <v>108PM0M242</v>
      </c>
      <c r="X415" s="388">
        <f t="shared" si="147"/>
        <v>0</v>
      </c>
      <c r="Y415" s="388">
        <f t="shared" si="148"/>
        <v>0</v>
      </c>
      <c r="Z415" s="280" t="str">
        <f t="shared" si="138"/>
        <v/>
      </c>
      <c r="AA415" s="280" t="str">
        <f t="shared" si="139"/>
        <v/>
      </c>
      <c r="AB415" s="389" t="str">
        <f t="shared" si="149"/>
        <v/>
      </c>
      <c r="AC415" s="389" t="str">
        <f t="shared" si="150"/>
        <v/>
      </c>
      <c r="AD415" s="390" t="str">
        <f t="shared" si="140"/>
        <v/>
      </c>
      <c r="AE415" s="282">
        <f t="shared" si="141"/>
        <v>0</v>
      </c>
      <c r="AF415" s="359">
        <f t="shared" si="142"/>
        <v>0</v>
      </c>
      <c r="AG415" s="280">
        <f t="shared" si="143"/>
        <v>0</v>
      </c>
      <c r="AH415" s="280">
        <f t="shared" si="144"/>
        <v>0</v>
      </c>
      <c r="AI415" s="280">
        <f>IF(ISBLANK(T415),AI414,IF(COUNTIF(T$2:T415,T415)&gt;1,AI414,1+MAX(AI414,0)))</f>
        <v>11</v>
      </c>
      <c r="AL415" s="391" t="str">
        <f t="shared" si="151"/>
        <v/>
      </c>
      <c r="AM415" s="391" t="str">
        <f t="shared" si="152"/>
        <v/>
      </c>
      <c r="AO415" s="310" t="str">
        <f t="shared" si="145"/>
        <v/>
      </c>
      <c r="AP415" s="310">
        <f>SUM(AO$1:AO415)</f>
        <v>0</v>
      </c>
      <c r="AQ415" s="310">
        <f>SUM(AK$2:AK415)</f>
        <v>0</v>
      </c>
      <c r="AR415" s="310">
        <f>COUNTA(AJ$2:AJ415)</f>
        <v>0</v>
      </c>
      <c r="AS415" s="312"/>
      <c r="AT415" s="312"/>
      <c r="AU415" s="312"/>
      <c r="AV415" s="312"/>
      <c r="AW415" s="312"/>
      <c r="AZ415">
        <v>0</v>
      </c>
      <c r="BA415">
        <v>0</v>
      </c>
    </row>
    <row r="416" spans="1:53" x14ac:dyDescent="0.25">
      <c r="A416">
        <v>108</v>
      </c>
      <c r="B416" t="s">
        <v>66</v>
      </c>
      <c r="C416" t="s">
        <v>878</v>
      </c>
      <c r="D416"/>
      <c r="E416">
        <v>2</v>
      </c>
      <c r="F416">
        <v>4</v>
      </c>
      <c r="G416">
        <v>3</v>
      </c>
      <c r="H416">
        <v>16</v>
      </c>
      <c r="I416">
        <v>2</v>
      </c>
      <c r="J416">
        <v>0</v>
      </c>
      <c r="K416">
        <v>0</v>
      </c>
      <c r="L416">
        <v>1</v>
      </c>
      <c r="M416" t="s">
        <v>880</v>
      </c>
      <c r="N416" s="42"/>
      <c r="O416" s="101">
        <f>IF(ISBLANK(C416),O415,IF(COUNTIF(C$2:C416,C416)&gt;1,O415,1+MAX(O415,0)))</f>
        <v>13</v>
      </c>
      <c r="P416" s="45">
        <f t="shared" si="132"/>
        <v>6</v>
      </c>
      <c r="Q416" s="33" t="str">
        <f t="shared" si="133"/>
        <v/>
      </c>
      <c r="R416" s="33">
        <f t="shared" si="134"/>
        <v>16</v>
      </c>
      <c r="S416" s="33" t="str">
        <f t="shared" si="135"/>
        <v>108_16</v>
      </c>
      <c r="T416" s="35" t="str">
        <f t="shared" si="136"/>
        <v>108PM</v>
      </c>
      <c r="U416" s="35" t="str">
        <f t="shared" si="137"/>
        <v>108PMEW</v>
      </c>
      <c r="V416" s="35" t="str">
        <f t="shared" si="153"/>
        <v>0M</v>
      </c>
      <c r="W416" s="35" t="str">
        <f t="shared" si="146"/>
        <v>108PM0M243</v>
      </c>
      <c r="X416" s="388">
        <f t="shared" si="147"/>
        <v>0</v>
      </c>
      <c r="Y416" s="388">
        <f t="shared" si="148"/>
        <v>1</v>
      </c>
      <c r="Z416" s="280" t="str">
        <f t="shared" si="138"/>
        <v/>
      </c>
      <c r="AA416" s="280" t="str">
        <f t="shared" si="139"/>
        <v/>
      </c>
      <c r="AB416" s="389" t="str">
        <f t="shared" si="149"/>
        <v/>
      </c>
      <c r="AC416" s="389" t="str">
        <f t="shared" si="150"/>
        <v/>
      </c>
      <c r="AD416" s="390" t="str">
        <f t="shared" si="140"/>
        <v/>
      </c>
      <c r="AE416" s="282">
        <f t="shared" si="141"/>
        <v>0</v>
      </c>
      <c r="AF416" s="359">
        <f t="shared" si="142"/>
        <v>0</v>
      </c>
      <c r="AG416" s="280">
        <f t="shared" si="143"/>
        <v>0</v>
      </c>
      <c r="AH416" s="280">
        <f t="shared" si="144"/>
        <v>0</v>
      </c>
      <c r="AI416" s="280">
        <f>IF(ISBLANK(T416),AI415,IF(COUNTIF(T$2:T416,T416)&gt;1,AI415,1+MAX(AI415,0)))</f>
        <v>11</v>
      </c>
      <c r="AL416" s="391" t="str">
        <f t="shared" si="151"/>
        <v/>
      </c>
      <c r="AM416" s="391" t="str">
        <f t="shared" si="152"/>
        <v/>
      </c>
      <c r="AO416" s="310" t="str">
        <f t="shared" si="145"/>
        <v/>
      </c>
      <c r="AP416" s="310">
        <f>SUM(AO$1:AO416)</f>
        <v>0</v>
      </c>
      <c r="AQ416" s="310">
        <f>SUM(AK$2:AK416)</f>
        <v>0</v>
      </c>
      <c r="AR416" s="310">
        <f>COUNTA(AJ$2:AJ416)</f>
        <v>0</v>
      </c>
      <c r="AS416" s="312"/>
      <c r="AT416" s="312"/>
      <c r="AU416" s="312"/>
      <c r="AV416" s="312"/>
      <c r="AW416" s="312"/>
      <c r="AZ416">
        <v>0</v>
      </c>
      <c r="BA416">
        <v>1</v>
      </c>
    </row>
    <row r="417" spans="1:53" x14ac:dyDescent="0.25">
      <c r="A417">
        <v>108</v>
      </c>
      <c r="B417" t="s">
        <v>66</v>
      </c>
      <c r="C417" t="s">
        <v>878</v>
      </c>
      <c r="D417"/>
      <c r="E417">
        <v>2</v>
      </c>
      <c r="F417">
        <v>4</v>
      </c>
      <c r="G417">
        <v>4</v>
      </c>
      <c r="H417">
        <v>9</v>
      </c>
      <c r="I417">
        <v>1</v>
      </c>
      <c r="J417">
        <v>1</v>
      </c>
      <c r="K417">
        <v>0</v>
      </c>
      <c r="L417">
        <v>0</v>
      </c>
      <c r="M417" t="s">
        <v>880</v>
      </c>
      <c r="N417" s="42"/>
      <c r="O417" s="101">
        <f>IF(ISBLANK(C417),O416,IF(COUNTIF(C$2:C417,C417)&gt;1,O416,1+MAX(O416,0)))</f>
        <v>13</v>
      </c>
      <c r="P417" s="45">
        <f t="shared" si="132"/>
        <v>6</v>
      </c>
      <c r="Q417" s="33" t="str">
        <f t="shared" si="133"/>
        <v/>
      </c>
      <c r="R417" s="33">
        <f t="shared" si="134"/>
        <v>16</v>
      </c>
      <c r="S417" s="33" t="str">
        <f t="shared" si="135"/>
        <v>108_16</v>
      </c>
      <c r="T417" s="35" t="str">
        <f t="shared" si="136"/>
        <v>108PM</v>
      </c>
      <c r="U417" s="35" t="str">
        <f t="shared" si="137"/>
        <v>108PMEW</v>
      </c>
      <c r="V417" s="35" t="str">
        <f t="shared" si="153"/>
        <v>0M</v>
      </c>
      <c r="W417" s="35" t="str">
        <f t="shared" si="146"/>
        <v>108PM0M244</v>
      </c>
      <c r="X417" s="388">
        <f t="shared" si="147"/>
        <v>0</v>
      </c>
      <c r="Y417" s="388">
        <f t="shared" si="148"/>
        <v>0</v>
      </c>
      <c r="Z417" s="280" t="str">
        <f t="shared" si="138"/>
        <v/>
      </c>
      <c r="AA417" s="280" t="str">
        <f t="shared" si="139"/>
        <v/>
      </c>
      <c r="AB417" s="389" t="str">
        <f t="shared" si="149"/>
        <v/>
      </c>
      <c r="AC417" s="389" t="str">
        <f t="shared" si="150"/>
        <v/>
      </c>
      <c r="AD417" s="390" t="str">
        <f t="shared" si="140"/>
        <v/>
      </c>
      <c r="AE417" s="282">
        <f t="shared" si="141"/>
        <v>0</v>
      </c>
      <c r="AF417" s="359">
        <f t="shared" si="142"/>
        <v>0</v>
      </c>
      <c r="AG417" s="280">
        <f t="shared" si="143"/>
        <v>0</v>
      </c>
      <c r="AH417" s="280">
        <f t="shared" si="144"/>
        <v>0</v>
      </c>
      <c r="AI417" s="280">
        <f>IF(ISBLANK(T417),AI416,IF(COUNTIF(T$2:T417,T417)&gt;1,AI416,1+MAX(AI416,0)))</f>
        <v>11</v>
      </c>
      <c r="AL417" s="391" t="str">
        <f t="shared" si="151"/>
        <v/>
      </c>
      <c r="AM417" s="391" t="str">
        <f t="shared" si="152"/>
        <v/>
      </c>
      <c r="AO417" s="310" t="str">
        <f t="shared" si="145"/>
        <v/>
      </c>
      <c r="AP417" s="310">
        <f>SUM(AO$1:AO417)</f>
        <v>0</v>
      </c>
      <c r="AQ417" s="310">
        <f>SUM(AK$2:AK417)</f>
        <v>0</v>
      </c>
      <c r="AR417" s="310">
        <f>COUNTA(AJ$2:AJ417)</f>
        <v>0</v>
      </c>
      <c r="AS417" s="312"/>
      <c r="AT417" s="312"/>
      <c r="AU417" s="312"/>
      <c r="AV417" s="312"/>
      <c r="AW417" s="312"/>
      <c r="AZ417">
        <v>0</v>
      </c>
      <c r="BA417">
        <v>0</v>
      </c>
    </row>
    <row r="418" spans="1:53" x14ac:dyDescent="0.25">
      <c r="A418">
        <v>110</v>
      </c>
      <c r="B418" t="s">
        <v>66</v>
      </c>
      <c r="C418" t="s">
        <v>881</v>
      </c>
      <c r="D418"/>
      <c r="E418">
        <v>1</v>
      </c>
      <c r="F418">
        <v>1</v>
      </c>
      <c r="G418">
        <v>1</v>
      </c>
      <c r="H418">
        <v>1</v>
      </c>
      <c r="I418">
        <v>0</v>
      </c>
      <c r="J418">
        <v>0</v>
      </c>
      <c r="K418">
        <v>0</v>
      </c>
      <c r="L418">
        <v>0</v>
      </c>
      <c r="M418"/>
      <c r="N418" s="42"/>
      <c r="O418" s="101">
        <f>IF(ISBLANK(C418),O417,IF(COUNTIF(C$2:C418,C418)&gt;1,O417,1+MAX(O417,0)))</f>
        <v>14</v>
      </c>
      <c r="P418" s="45">
        <f t="shared" si="132"/>
        <v>7</v>
      </c>
      <c r="Q418" s="33">
        <f t="shared" si="133"/>
        <v>7</v>
      </c>
      <c r="R418" s="33">
        <f t="shared" si="134"/>
        <v>9</v>
      </c>
      <c r="S418" s="33" t="str">
        <f t="shared" si="135"/>
        <v>110_9</v>
      </c>
      <c r="T418" s="35" t="str">
        <f t="shared" si="136"/>
        <v>110PM</v>
      </c>
      <c r="U418" s="35" t="str">
        <f t="shared" si="137"/>
        <v>110PMNS</v>
      </c>
      <c r="V418" s="35" t="str">
        <f t="shared" si="153"/>
        <v>0N</v>
      </c>
      <c r="W418" s="35" t="str">
        <f t="shared" si="146"/>
        <v>110PM0N111</v>
      </c>
      <c r="X418" s="388">
        <f t="shared" si="147"/>
        <v>0</v>
      </c>
      <c r="Y418" s="388">
        <f t="shared" si="148"/>
        <v>0</v>
      </c>
      <c r="Z418" s="280" t="str">
        <f t="shared" si="138"/>
        <v/>
      </c>
      <c r="AA418" s="280" t="str">
        <f t="shared" si="139"/>
        <v/>
      </c>
      <c r="AB418" s="389" t="str">
        <f t="shared" si="149"/>
        <v/>
      </c>
      <c r="AC418" s="389" t="str">
        <f t="shared" si="150"/>
        <v/>
      </c>
      <c r="AD418" s="390" t="str">
        <f t="shared" si="140"/>
        <v/>
      </c>
      <c r="AE418" s="282">
        <f t="shared" si="141"/>
        <v>0</v>
      </c>
      <c r="AF418" s="359">
        <f t="shared" si="142"/>
        <v>0</v>
      </c>
      <c r="AG418" s="280">
        <f t="shared" si="143"/>
        <v>0</v>
      </c>
      <c r="AH418" s="280">
        <f t="shared" si="144"/>
        <v>0</v>
      </c>
      <c r="AI418" s="280">
        <f>IF(ISBLANK(T418),AI417,IF(COUNTIF(T$2:T418,T418)&gt;1,AI417,1+MAX(AI417,0)))</f>
        <v>12</v>
      </c>
      <c r="AL418" s="391" t="str">
        <f t="shared" si="151"/>
        <v/>
      </c>
      <c r="AM418" s="391" t="str">
        <f t="shared" si="152"/>
        <v/>
      </c>
      <c r="AO418" s="310" t="str">
        <f t="shared" si="145"/>
        <v/>
      </c>
      <c r="AP418" s="310">
        <f>SUM(AO$1:AO418)</f>
        <v>0</v>
      </c>
      <c r="AQ418" s="310">
        <f>SUM(AK$2:AK418)</f>
        <v>0</v>
      </c>
      <c r="AR418" s="310">
        <f>COUNTA(AJ$2:AJ418)</f>
        <v>0</v>
      </c>
      <c r="AS418" s="312"/>
      <c r="AT418" s="312"/>
      <c r="AU418" s="312"/>
      <c r="AV418" s="312"/>
      <c r="AW418" s="312"/>
      <c r="AZ418">
        <v>0</v>
      </c>
      <c r="BA418">
        <v>0</v>
      </c>
    </row>
    <row r="419" spans="1:53" x14ac:dyDescent="0.25">
      <c r="A419">
        <v>110</v>
      </c>
      <c r="B419" t="s">
        <v>66</v>
      </c>
      <c r="C419" t="s">
        <v>881</v>
      </c>
      <c r="D419"/>
      <c r="E419">
        <v>1</v>
      </c>
      <c r="F419">
        <v>1</v>
      </c>
      <c r="G419">
        <v>2</v>
      </c>
      <c r="H419">
        <v>1</v>
      </c>
      <c r="I419">
        <v>0</v>
      </c>
      <c r="J419">
        <v>0</v>
      </c>
      <c r="K419">
        <v>0</v>
      </c>
      <c r="L419">
        <v>0</v>
      </c>
      <c r="M419"/>
      <c r="N419" s="42"/>
      <c r="O419" s="101">
        <f>IF(ISBLANK(C419),O418,IF(COUNTIF(C$2:C419,C419)&gt;1,O418,1+MAX(O418,0)))</f>
        <v>14</v>
      </c>
      <c r="P419" s="45">
        <f t="shared" si="132"/>
        <v>7</v>
      </c>
      <c r="Q419" s="33" t="str">
        <f t="shared" si="133"/>
        <v/>
      </c>
      <c r="R419" s="33">
        <f t="shared" si="134"/>
        <v>9</v>
      </c>
      <c r="S419" s="33" t="str">
        <f t="shared" si="135"/>
        <v>110_9</v>
      </c>
      <c r="T419" s="35" t="str">
        <f t="shared" si="136"/>
        <v>110PM</v>
      </c>
      <c r="U419" s="35" t="str">
        <f t="shared" si="137"/>
        <v>110PMNS</v>
      </c>
      <c r="V419" s="35" t="str">
        <f t="shared" si="153"/>
        <v>0N</v>
      </c>
      <c r="W419" s="35" t="str">
        <f t="shared" si="146"/>
        <v>110PM0N112</v>
      </c>
      <c r="X419" s="388">
        <f t="shared" si="147"/>
        <v>0</v>
      </c>
      <c r="Y419" s="388">
        <f t="shared" si="148"/>
        <v>0</v>
      </c>
      <c r="Z419" s="280" t="str">
        <f t="shared" si="138"/>
        <v/>
      </c>
      <c r="AA419" s="280" t="str">
        <f t="shared" si="139"/>
        <v/>
      </c>
      <c r="AB419" s="389" t="str">
        <f t="shared" si="149"/>
        <v/>
      </c>
      <c r="AC419" s="389" t="str">
        <f t="shared" si="150"/>
        <v/>
      </c>
      <c r="AD419" s="390" t="str">
        <f t="shared" si="140"/>
        <v/>
      </c>
      <c r="AE419" s="282">
        <f t="shared" si="141"/>
        <v>0</v>
      </c>
      <c r="AF419" s="359">
        <f t="shared" si="142"/>
        <v>0</v>
      </c>
      <c r="AG419" s="280">
        <f t="shared" si="143"/>
        <v>0</v>
      </c>
      <c r="AH419" s="280">
        <f t="shared" si="144"/>
        <v>0</v>
      </c>
      <c r="AI419" s="280">
        <f>IF(ISBLANK(T419),AI418,IF(COUNTIF(T$2:T419,T419)&gt;1,AI418,1+MAX(AI418,0)))</f>
        <v>12</v>
      </c>
      <c r="AL419" s="391" t="str">
        <f t="shared" si="151"/>
        <v/>
      </c>
      <c r="AM419" s="391" t="str">
        <f t="shared" si="152"/>
        <v/>
      </c>
      <c r="AO419" s="310" t="str">
        <f t="shared" si="145"/>
        <v/>
      </c>
      <c r="AP419" s="310">
        <f>SUM(AO$1:AO419)</f>
        <v>0</v>
      </c>
      <c r="AQ419" s="310">
        <f>SUM(AK$2:AK419)</f>
        <v>0</v>
      </c>
      <c r="AR419" s="310">
        <f>COUNTA(AJ$2:AJ419)</f>
        <v>0</v>
      </c>
      <c r="AS419" s="312"/>
      <c r="AT419" s="312"/>
      <c r="AU419" s="312"/>
      <c r="AV419" s="312"/>
      <c r="AW419" s="312"/>
      <c r="AZ419">
        <v>0</v>
      </c>
      <c r="BA419">
        <v>0</v>
      </c>
    </row>
    <row r="420" spans="1:53" x14ac:dyDescent="0.25">
      <c r="A420">
        <v>110</v>
      </c>
      <c r="B420" t="s">
        <v>66</v>
      </c>
      <c r="C420" t="s">
        <v>881</v>
      </c>
      <c r="D420"/>
      <c r="E420">
        <v>1</v>
      </c>
      <c r="F420">
        <v>1</v>
      </c>
      <c r="G420">
        <v>3</v>
      </c>
      <c r="H420">
        <v>2</v>
      </c>
      <c r="I420">
        <v>0</v>
      </c>
      <c r="J420">
        <v>1</v>
      </c>
      <c r="K420">
        <v>1</v>
      </c>
      <c r="L420">
        <v>1</v>
      </c>
      <c r="M420"/>
      <c r="N420" s="42"/>
      <c r="O420" s="101">
        <f>IF(ISBLANK(C420),O419,IF(COUNTIF(C$2:C420,C420)&gt;1,O419,1+MAX(O419,0)))</f>
        <v>14</v>
      </c>
      <c r="P420" s="45">
        <f t="shared" si="132"/>
        <v>7</v>
      </c>
      <c r="Q420" s="33" t="str">
        <f t="shared" si="133"/>
        <v/>
      </c>
      <c r="R420" s="33">
        <f t="shared" si="134"/>
        <v>9</v>
      </c>
      <c r="S420" s="33" t="str">
        <f t="shared" si="135"/>
        <v>110_9</v>
      </c>
      <c r="T420" s="35" t="str">
        <f t="shared" si="136"/>
        <v>110PM</v>
      </c>
      <c r="U420" s="35" t="str">
        <f t="shared" si="137"/>
        <v>110PMEW</v>
      </c>
      <c r="V420" s="35" t="str">
        <f t="shared" si="153"/>
        <v>0N</v>
      </c>
      <c r="W420" s="35" t="str">
        <f t="shared" si="146"/>
        <v>110PM0N113</v>
      </c>
      <c r="X420" s="388">
        <f t="shared" si="147"/>
        <v>1</v>
      </c>
      <c r="Y420" s="388">
        <f t="shared" si="148"/>
        <v>1</v>
      </c>
      <c r="Z420" s="280" t="str">
        <f t="shared" si="138"/>
        <v/>
      </c>
      <c r="AA420" s="280" t="str">
        <f t="shared" si="139"/>
        <v/>
      </c>
      <c r="AB420" s="389" t="str">
        <f t="shared" si="149"/>
        <v/>
      </c>
      <c r="AC420" s="389" t="str">
        <f t="shared" si="150"/>
        <v/>
      </c>
      <c r="AD420" s="390" t="str">
        <f t="shared" si="140"/>
        <v/>
      </c>
      <c r="AE420" s="282">
        <f t="shared" si="141"/>
        <v>0</v>
      </c>
      <c r="AF420" s="359">
        <f t="shared" si="142"/>
        <v>0</v>
      </c>
      <c r="AG420" s="280">
        <f t="shared" si="143"/>
        <v>0</v>
      </c>
      <c r="AH420" s="280">
        <f t="shared" si="144"/>
        <v>0</v>
      </c>
      <c r="AI420" s="280">
        <f>IF(ISBLANK(T420),AI419,IF(COUNTIF(T$2:T420,T420)&gt;1,AI419,1+MAX(AI419,0)))</f>
        <v>12</v>
      </c>
      <c r="AL420" s="391" t="str">
        <f t="shared" si="151"/>
        <v/>
      </c>
      <c r="AM420" s="391" t="str">
        <f t="shared" si="152"/>
        <v/>
      </c>
      <c r="AO420" s="310" t="str">
        <f t="shared" si="145"/>
        <v/>
      </c>
      <c r="AP420" s="310">
        <f>SUM(AO$1:AO420)</f>
        <v>0</v>
      </c>
      <c r="AQ420" s="310">
        <f>SUM(AK$2:AK420)</f>
        <v>0</v>
      </c>
      <c r="AR420" s="310">
        <f>COUNTA(AJ$2:AJ420)</f>
        <v>0</v>
      </c>
      <c r="AS420" s="312"/>
      <c r="AT420" s="312"/>
      <c r="AU420" s="312"/>
      <c r="AV420" s="312"/>
      <c r="AW420" s="312"/>
      <c r="AZ420">
        <v>1</v>
      </c>
      <c r="BA420">
        <v>1</v>
      </c>
    </row>
    <row r="421" spans="1:53" x14ac:dyDescent="0.25">
      <c r="A421">
        <v>110</v>
      </c>
      <c r="B421" t="s">
        <v>66</v>
      </c>
      <c r="C421" t="s">
        <v>881</v>
      </c>
      <c r="D421"/>
      <c r="E421">
        <v>1</v>
      </c>
      <c r="F421">
        <v>1</v>
      </c>
      <c r="G421">
        <v>4</v>
      </c>
      <c r="H421">
        <v>0</v>
      </c>
      <c r="I421">
        <v>0</v>
      </c>
      <c r="J421">
        <v>0</v>
      </c>
      <c r="K421">
        <v>0</v>
      </c>
      <c r="L421">
        <v>0</v>
      </c>
      <c r="M421"/>
      <c r="N421" s="42"/>
      <c r="O421" s="101">
        <f>IF(ISBLANK(C421),O420,IF(COUNTIF(C$2:C421,C421)&gt;1,O420,1+MAX(O420,0)))</f>
        <v>14</v>
      </c>
      <c r="P421" s="45">
        <f t="shared" si="132"/>
        <v>7</v>
      </c>
      <c r="Q421" s="33" t="str">
        <f t="shared" si="133"/>
        <v/>
      </c>
      <c r="R421" s="33">
        <f t="shared" si="134"/>
        <v>9</v>
      </c>
      <c r="S421" s="33" t="str">
        <f t="shared" si="135"/>
        <v>110_9</v>
      </c>
      <c r="T421" s="35" t="str">
        <f t="shared" si="136"/>
        <v>110PM</v>
      </c>
      <c r="U421" s="35" t="str">
        <f t="shared" si="137"/>
        <v>110PMEW</v>
      </c>
      <c r="V421" s="35" t="str">
        <f t="shared" si="153"/>
        <v>0N</v>
      </c>
      <c r="W421" s="35" t="str">
        <f t="shared" si="146"/>
        <v>110PM0N114</v>
      </c>
      <c r="X421" s="388">
        <f t="shared" si="147"/>
        <v>0</v>
      </c>
      <c r="Y421" s="388">
        <f t="shared" si="148"/>
        <v>0</v>
      </c>
      <c r="Z421" s="280" t="str">
        <f t="shared" si="138"/>
        <v/>
      </c>
      <c r="AA421" s="280" t="str">
        <f t="shared" si="139"/>
        <v/>
      </c>
      <c r="AB421" s="389" t="str">
        <f t="shared" si="149"/>
        <v/>
      </c>
      <c r="AC421" s="389" t="str">
        <f t="shared" si="150"/>
        <v/>
      </c>
      <c r="AD421" s="390" t="str">
        <f t="shared" si="140"/>
        <v/>
      </c>
      <c r="AE421" s="282">
        <f t="shared" si="141"/>
        <v>0</v>
      </c>
      <c r="AF421" s="359">
        <f t="shared" si="142"/>
        <v>0</v>
      </c>
      <c r="AG421" s="280">
        <f t="shared" si="143"/>
        <v>0</v>
      </c>
      <c r="AH421" s="280">
        <f t="shared" si="144"/>
        <v>0</v>
      </c>
      <c r="AI421" s="280">
        <f>IF(ISBLANK(T421),AI420,IF(COUNTIF(T$2:T421,T421)&gt;1,AI420,1+MAX(AI420,0)))</f>
        <v>12</v>
      </c>
      <c r="AL421" s="391" t="str">
        <f t="shared" si="151"/>
        <v/>
      </c>
      <c r="AM421" s="391" t="str">
        <f t="shared" si="152"/>
        <v/>
      </c>
      <c r="AO421" s="310" t="str">
        <f t="shared" si="145"/>
        <v/>
      </c>
      <c r="AP421" s="310">
        <f>SUM(AO$1:AO421)</f>
        <v>0</v>
      </c>
      <c r="AQ421" s="310">
        <f>SUM(AK$2:AK421)</f>
        <v>0</v>
      </c>
      <c r="AR421" s="310">
        <f>COUNTA(AJ$2:AJ421)</f>
        <v>0</v>
      </c>
      <c r="AS421" s="312"/>
      <c r="AT421" s="312"/>
      <c r="AU421" s="312"/>
      <c r="AV421" s="312"/>
      <c r="AW421" s="312"/>
      <c r="AZ421">
        <v>0</v>
      </c>
      <c r="BA421">
        <v>0</v>
      </c>
    </row>
    <row r="422" spans="1:53" x14ac:dyDescent="0.25">
      <c r="A422">
        <v>110</v>
      </c>
      <c r="B422" t="s">
        <v>66</v>
      </c>
      <c r="C422" t="s">
        <v>881</v>
      </c>
      <c r="D422"/>
      <c r="E422">
        <v>1</v>
      </c>
      <c r="F422">
        <v>2</v>
      </c>
      <c r="G422">
        <v>1</v>
      </c>
      <c r="H422">
        <v>2</v>
      </c>
      <c r="I422">
        <v>0</v>
      </c>
      <c r="J422">
        <v>2</v>
      </c>
      <c r="K422">
        <v>1</v>
      </c>
      <c r="L422">
        <v>1</v>
      </c>
      <c r="M422"/>
      <c r="N422" s="42"/>
      <c r="O422" s="101">
        <f>IF(ISBLANK(C422),O421,IF(COUNTIF(C$2:C422,C422)&gt;1,O421,1+MAX(O421,0)))</f>
        <v>14</v>
      </c>
      <c r="P422" s="45">
        <f t="shared" si="132"/>
        <v>7</v>
      </c>
      <c r="Q422" s="33" t="str">
        <f t="shared" si="133"/>
        <v/>
      </c>
      <c r="R422" s="33">
        <f t="shared" si="134"/>
        <v>10</v>
      </c>
      <c r="S422" s="33" t="str">
        <f t="shared" si="135"/>
        <v>110_10</v>
      </c>
      <c r="T422" s="35" t="str">
        <f t="shared" si="136"/>
        <v>110PM</v>
      </c>
      <c r="U422" s="35" t="str">
        <f t="shared" si="137"/>
        <v>110PMNS</v>
      </c>
      <c r="V422" s="35" t="str">
        <f t="shared" si="153"/>
        <v>0N</v>
      </c>
      <c r="W422" s="35" t="str">
        <f t="shared" si="146"/>
        <v>110PM0N121</v>
      </c>
      <c r="X422" s="388">
        <f t="shared" si="147"/>
        <v>1</v>
      </c>
      <c r="Y422" s="388">
        <f t="shared" si="148"/>
        <v>1</v>
      </c>
      <c r="Z422" s="280" t="str">
        <f t="shared" si="138"/>
        <v/>
      </c>
      <c r="AA422" s="280" t="str">
        <f t="shared" si="139"/>
        <v/>
      </c>
      <c r="AB422" s="389" t="str">
        <f t="shared" si="149"/>
        <v/>
      </c>
      <c r="AC422" s="389" t="str">
        <f t="shared" si="150"/>
        <v/>
      </c>
      <c r="AD422" s="390" t="str">
        <f t="shared" si="140"/>
        <v/>
      </c>
      <c r="AE422" s="282">
        <f t="shared" si="141"/>
        <v>0</v>
      </c>
      <c r="AF422" s="359">
        <f t="shared" si="142"/>
        <v>0</v>
      </c>
      <c r="AG422" s="280">
        <f t="shared" si="143"/>
        <v>0</v>
      </c>
      <c r="AH422" s="280">
        <f t="shared" si="144"/>
        <v>0</v>
      </c>
      <c r="AI422" s="280">
        <f>IF(ISBLANK(T422),AI421,IF(COUNTIF(T$2:T422,T422)&gt;1,AI421,1+MAX(AI421,0)))</f>
        <v>12</v>
      </c>
      <c r="AL422" s="391" t="str">
        <f t="shared" si="151"/>
        <v/>
      </c>
      <c r="AM422" s="391" t="str">
        <f t="shared" si="152"/>
        <v/>
      </c>
      <c r="AO422" s="310" t="str">
        <f t="shared" si="145"/>
        <v/>
      </c>
      <c r="AP422" s="310">
        <f>SUM(AO$1:AO422)</f>
        <v>0</v>
      </c>
      <c r="AQ422" s="310">
        <f>SUM(AK$2:AK422)</f>
        <v>0</v>
      </c>
      <c r="AR422" s="310">
        <f>COUNTA(AJ$2:AJ422)</f>
        <v>0</v>
      </c>
      <c r="AS422" s="312"/>
      <c r="AT422" s="312"/>
      <c r="AU422" s="312"/>
      <c r="AV422" s="312"/>
      <c r="AW422" s="312"/>
      <c r="AZ422">
        <v>1</v>
      </c>
      <c r="BA422">
        <v>1</v>
      </c>
    </row>
    <row r="423" spans="1:53" x14ac:dyDescent="0.25">
      <c r="A423">
        <v>110</v>
      </c>
      <c r="B423" t="s">
        <v>66</v>
      </c>
      <c r="C423" t="s">
        <v>881</v>
      </c>
      <c r="D423"/>
      <c r="E423">
        <v>1</v>
      </c>
      <c r="F423">
        <v>2</v>
      </c>
      <c r="G423">
        <v>2</v>
      </c>
      <c r="H423">
        <v>4</v>
      </c>
      <c r="I423">
        <v>0</v>
      </c>
      <c r="J423">
        <v>0</v>
      </c>
      <c r="K423">
        <v>2</v>
      </c>
      <c r="L423">
        <v>2</v>
      </c>
      <c r="M423"/>
      <c r="N423" s="42"/>
      <c r="O423" s="101">
        <f>IF(ISBLANK(C423),O422,IF(COUNTIF(C$2:C423,C423)&gt;1,O422,1+MAX(O422,0)))</f>
        <v>14</v>
      </c>
      <c r="P423" s="45">
        <f t="shared" si="132"/>
        <v>7</v>
      </c>
      <c r="Q423" s="33" t="str">
        <f t="shared" si="133"/>
        <v/>
      </c>
      <c r="R423" s="33">
        <f t="shared" si="134"/>
        <v>10</v>
      </c>
      <c r="S423" s="33" t="str">
        <f t="shared" si="135"/>
        <v>110_10</v>
      </c>
      <c r="T423" s="35" t="str">
        <f t="shared" si="136"/>
        <v>110PM</v>
      </c>
      <c r="U423" s="35" t="str">
        <f t="shared" si="137"/>
        <v>110PMNS</v>
      </c>
      <c r="V423" s="35" t="str">
        <f t="shared" si="153"/>
        <v>0N</v>
      </c>
      <c r="W423" s="35" t="str">
        <f t="shared" si="146"/>
        <v>110PM0N122</v>
      </c>
      <c r="X423" s="388">
        <f t="shared" si="147"/>
        <v>2</v>
      </c>
      <c r="Y423" s="388">
        <f t="shared" si="148"/>
        <v>2</v>
      </c>
      <c r="Z423" s="280" t="str">
        <f t="shared" si="138"/>
        <v/>
      </c>
      <c r="AA423" s="280" t="str">
        <f t="shared" si="139"/>
        <v/>
      </c>
      <c r="AB423" s="389" t="str">
        <f t="shared" si="149"/>
        <v/>
      </c>
      <c r="AC423" s="389" t="str">
        <f t="shared" si="150"/>
        <v/>
      </c>
      <c r="AD423" s="390" t="str">
        <f t="shared" si="140"/>
        <v/>
      </c>
      <c r="AE423" s="282">
        <f t="shared" si="141"/>
        <v>0</v>
      </c>
      <c r="AF423" s="359">
        <f t="shared" si="142"/>
        <v>0</v>
      </c>
      <c r="AG423" s="280">
        <f t="shared" si="143"/>
        <v>0</v>
      </c>
      <c r="AH423" s="280">
        <f t="shared" si="144"/>
        <v>0</v>
      </c>
      <c r="AI423" s="280">
        <f>IF(ISBLANK(T423),AI422,IF(COUNTIF(T$2:T423,T423)&gt;1,AI422,1+MAX(AI422,0)))</f>
        <v>12</v>
      </c>
      <c r="AL423" s="391" t="str">
        <f t="shared" si="151"/>
        <v/>
      </c>
      <c r="AM423" s="391" t="str">
        <f t="shared" si="152"/>
        <v/>
      </c>
      <c r="AO423" s="310" t="str">
        <f t="shared" si="145"/>
        <v/>
      </c>
      <c r="AP423" s="310">
        <f>SUM(AO$1:AO423)</f>
        <v>0</v>
      </c>
      <c r="AQ423" s="310">
        <f>SUM(AK$2:AK423)</f>
        <v>0</v>
      </c>
      <c r="AR423" s="310">
        <f>COUNTA(AJ$2:AJ423)</f>
        <v>0</v>
      </c>
      <c r="AS423" s="312"/>
      <c r="AT423" s="312"/>
      <c r="AU423" s="312"/>
      <c r="AV423" s="312"/>
      <c r="AW423" s="312"/>
      <c r="AZ423">
        <v>2</v>
      </c>
      <c r="BA423">
        <v>2</v>
      </c>
    </row>
    <row r="424" spans="1:53" x14ac:dyDescent="0.25">
      <c r="A424">
        <v>110</v>
      </c>
      <c r="B424" t="s">
        <v>66</v>
      </c>
      <c r="C424" t="s">
        <v>881</v>
      </c>
      <c r="D424"/>
      <c r="E424">
        <v>1</v>
      </c>
      <c r="F424">
        <v>2</v>
      </c>
      <c r="G424">
        <v>3</v>
      </c>
      <c r="H424">
        <v>0</v>
      </c>
      <c r="I424">
        <v>0</v>
      </c>
      <c r="J424">
        <v>0</v>
      </c>
      <c r="K424">
        <v>0</v>
      </c>
      <c r="L424">
        <v>0</v>
      </c>
      <c r="M424"/>
      <c r="N424" s="42"/>
      <c r="O424" s="101">
        <f>IF(ISBLANK(C424),O423,IF(COUNTIF(C$2:C424,C424)&gt;1,O423,1+MAX(O423,0)))</f>
        <v>14</v>
      </c>
      <c r="P424" s="45">
        <f t="shared" si="132"/>
        <v>7</v>
      </c>
      <c r="Q424" s="33" t="str">
        <f t="shared" si="133"/>
        <v/>
      </c>
      <c r="R424" s="33">
        <f t="shared" si="134"/>
        <v>10</v>
      </c>
      <c r="S424" s="33" t="str">
        <f t="shared" si="135"/>
        <v>110_10</v>
      </c>
      <c r="T424" s="35" t="str">
        <f t="shared" si="136"/>
        <v>110PM</v>
      </c>
      <c r="U424" s="35" t="str">
        <f t="shared" si="137"/>
        <v>110PMEW</v>
      </c>
      <c r="V424" s="35" t="str">
        <f t="shared" si="153"/>
        <v>0N</v>
      </c>
      <c r="W424" s="35" t="str">
        <f t="shared" si="146"/>
        <v>110PM0N123</v>
      </c>
      <c r="X424" s="388">
        <f t="shared" si="147"/>
        <v>0</v>
      </c>
      <c r="Y424" s="388">
        <f t="shared" si="148"/>
        <v>0</v>
      </c>
      <c r="Z424" s="280" t="str">
        <f t="shared" si="138"/>
        <v/>
      </c>
      <c r="AA424" s="280" t="str">
        <f t="shared" si="139"/>
        <v/>
      </c>
      <c r="AB424" s="389" t="str">
        <f t="shared" si="149"/>
        <v/>
      </c>
      <c r="AC424" s="389" t="str">
        <f t="shared" si="150"/>
        <v/>
      </c>
      <c r="AD424" s="390" t="str">
        <f t="shared" si="140"/>
        <v/>
      </c>
      <c r="AE424" s="282">
        <f t="shared" si="141"/>
        <v>0</v>
      </c>
      <c r="AF424" s="359">
        <f t="shared" si="142"/>
        <v>0</v>
      </c>
      <c r="AG424" s="280">
        <f t="shared" si="143"/>
        <v>0</v>
      </c>
      <c r="AH424" s="280">
        <f t="shared" si="144"/>
        <v>0</v>
      </c>
      <c r="AI424" s="280">
        <f>IF(ISBLANK(T424),AI423,IF(COUNTIF(T$2:T424,T424)&gt;1,AI423,1+MAX(AI423,0)))</f>
        <v>12</v>
      </c>
      <c r="AL424" s="391" t="str">
        <f t="shared" si="151"/>
        <v/>
      </c>
      <c r="AM424" s="391" t="str">
        <f t="shared" si="152"/>
        <v/>
      </c>
      <c r="AO424" s="310" t="str">
        <f t="shared" si="145"/>
        <v/>
      </c>
      <c r="AP424" s="310">
        <f>SUM(AO$1:AO424)</f>
        <v>0</v>
      </c>
      <c r="AQ424" s="310">
        <f>SUM(AK$2:AK424)</f>
        <v>0</v>
      </c>
      <c r="AR424" s="310">
        <f>COUNTA(AJ$2:AJ424)</f>
        <v>0</v>
      </c>
      <c r="AS424" s="312"/>
      <c r="AT424" s="312"/>
      <c r="AU424" s="312"/>
      <c r="AV424" s="312"/>
      <c r="AW424" s="312"/>
      <c r="AZ424">
        <v>0</v>
      </c>
      <c r="BA424">
        <v>0</v>
      </c>
    </row>
    <row r="425" spans="1:53" x14ac:dyDescent="0.25">
      <c r="A425">
        <v>110</v>
      </c>
      <c r="B425" t="s">
        <v>66</v>
      </c>
      <c r="C425" t="s">
        <v>881</v>
      </c>
      <c r="D425"/>
      <c r="E425">
        <v>1</v>
      </c>
      <c r="F425">
        <v>2</v>
      </c>
      <c r="G425">
        <v>4</v>
      </c>
      <c r="H425">
        <v>0</v>
      </c>
      <c r="I425">
        <v>0</v>
      </c>
      <c r="J425">
        <v>0</v>
      </c>
      <c r="K425">
        <v>0</v>
      </c>
      <c r="L425">
        <v>0</v>
      </c>
      <c r="M425"/>
      <c r="N425" s="42"/>
      <c r="O425" s="101">
        <f>IF(ISBLANK(C425),O424,IF(COUNTIF(C$2:C425,C425)&gt;1,O424,1+MAX(O424,0)))</f>
        <v>14</v>
      </c>
      <c r="P425" s="45">
        <f t="shared" si="132"/>
        <v>7</v>
      </c>
      <c r="Q425" s="33" t="str">
        <f t="shared" si="133"/>
        <v/>
      </c>
      <c r="R425" s="33">
        <f t="shared" si="134"/>
        <v>10</v>
      </c>
      <c r="S425" s="33" t="str">
        <f t="shared" si="135"/>
        <v>110_10</v>
      </c>
      <c r="T425" s="35" t="str">
        <f t="shared" si="136"/>
        <v>110PM</v>
      </c>
      <c r="U425" s="35" t="str">
        <f t="shared" si="137"/>
        <v>110PMEW</v>
      </c>
      <c r="V425" s="35" t="str">
        <f t="shared" si="153"/>
        <v>0N</v>
      </c>
      <c r="W425" s="35" t="str">
        <f t="shared" si="146"/>
        <v>110PM0N124</v>
      </c>
      <c r="X425" s="388">
        <f t="shared" si="147"/>
        <v>0</v>
      </c>
      <c r="Y425" s="388">
        <f t="shared" si="148"/>
        <v>0</v>
      </c>
      <c r="Z425" s="280" t="str">
        <f t="shared" si="138"/>
        <v/>
      </c>
      <c r="AA425" s="280" t="str">
        <f t="shared" si="139"/>
        <v/>
      </c>
      <c r="AB425" s="389" t="str">
        <f t="shared" si="149"/>
        <v/>
      </c>
      <c r="AC425" s="389" t="str">
        <f t="shared" si="150"/>
        <v/>
      </c>
      <c r="AD425" s="390" t="str">
        <f t="shared" si="140"/>
        <v/>
      </c>
      <c r="AE425" s="282">
        <f t="shared" si="141"/>
        <v>0</v>
      </c>
      <c r="AF425" s="359">
        <f t="shared" si="142"/>
        <v>0</v>
      </c>
      <c r="AG425" s="280">
        <f t="shared" si="143"/>
        <v>0</v>
      </c>
      <c r="AH425" s="280">
        <f t="shared" si="144"/>
        <v>0</v>
      </c>
      <c r="AI425" s="280">
        <f>IF(ISBLANK(T425),AI424,IF(COUNTIF(T$2:T425,T425)&gt;1,AI424,1+MAX(AI424,0)))</f>
        <v>12</v>
      </c>
      <c r="AL425" s="391" t="str">
        <f t="shared" si="151"/>
        <v/>
      </c>
      <c r="AM425" s="391" t="str">
        <f t="shared" si="152"/>
        <v/>
      </c>
      <c r="AO425" s="310" t="str">
        <f t="shared" si="145"/>
        <v/>
      </c>
      <c r="AP425" s="310">
        <f>SUM(AO$1:AO425)</f>
        <v>0</v>
      </c>
      <c r="AQ425" s="310">
        <f>SUM(AK$2:AK425)</f>
        <v>0</v>
      </c>
      <c r="AR425" s="310">
        <f>COUNTA(AJ$2:AJ425)</f>
        <v>0</v>
      </c>
      <c r="AS425" s="312"/>
      <c r="AT425" s="312"/>
      <c r="AU425" s="312"/>
      <c r="AV425" s="312"/>
      <c r="AW425" s="312"/>
      <c r="AZ425">
        <v>0</v>
      </c>
      <c r="BA425">
        <v>0</v>
      </c>
    </row>
    <row r="426" spans="1:53" x14ac:dyDescent="0.25">
      <c r="A426">
        <v>110</v>
      </c>
      <c r="B426" t="s">
        <v>66</v>
      </c>
      <c r="C426" t="s">
        <v>881</v>
      </c>
      <c r="D426"/>
      <c r="E426">
        <v>1</v>
      </c>
      <c r="F426">
        <v>3</v>
      </c>
      <c r="G426">
        <v>1</v>
      </c>
      <c r="H426">
        <v>1</v>
      </c>
      <c r="I426">
        <v>0</v>
      </c>
      <c r="J426">
        <v>0</v>
      </c>
      <c r="K426">
        <v>0</v>
      </c>
      <c r="L426">
        <v>1</v>
      </c>
      <c r="M426"/>
      <c r="N426" s="42"/>
      <c r="O426" s="101">
        <f>IF(ISBLANK(C426),O425,IF(COUNTIF(C$2:C426,C426)&gt;1,O425,1+MAX(O425,0)))</f>
        <v>14</v>
      </c>
      <c r="P426" s="45">
        <f t="shared" si="132"/>
        <v>7</v>
      </c>
      <c r="Q426" s="33" t="str">
        <f t="shared" si="133"/>
        <v/>
      </c>
      <c r="R426" s="33">
        <f t="shared" si="134"/>
        <v>11</v>
      </c>
      <c r="S426" s="33" t="str">
        <f t="shared" si="135"/>
        <v>110_11</v>
      </c>
      <c r="T426" s="35" t="str">
        <f t="shared" si="136"/>
        <v>110PM</v>
      </c>
      <c r="U426" s="35" t="str">
        <f t="shared" si="137"/>
        <v>110PMNS</v>
      </c>
      <c r="V426" s="35" t="str">
        <f t="shared" si="153"/>
        <v>0N</v>
      </c>
      <c r="W426" s="35" t="str">
        <f t="shared" si="146"/>
        <v>110PM0N131</v>
      </c>
      <c r="X426" s="388">
        <f t="shared" si="147"/>
        <v>0</v>
      </c>
      <c r="Y426" s="388">
        <f t="shared" si="148"/>
        <v>1</v>
      </c>
      <c r="Z426" s="280" t="str">
        <f t="shared" si="138"/>
        <v/>
      </c>
      <c r="AA426" s="280" t="str">
        <f t="shared" si="139"/>
        <v/>
      </c>
      <c r="AB426" s="389" t="str">
        <f t="shared" si="149"/>
        <v/>
      </c>
      <c r="AC426" s="389" t="str">
        <f t="shared" si="150"/>
        <v/>
      </c>
      <c r="AD426" s="390" t="str">
        <f t="shared" si="140"/>
        <v/>
      </c>
      <c r="AE426" s="282">
        <f t="shared" si="141"/>
        <v>0</v>
      </c>
      <c r="AF426" s="359">
        <f t="shared" si="142"/>
        <v>0</v>
      </c>
      <c r="AG426" s="280">
        <f t="shared" si="143"/>
        <v>0</v>
      </c>
      <c r="AH426" s="280">
        <f t="shared" si="144"/>
        <v>0</v>
      </c>
      <c r="AI426" s="280">
        <f>IF(ISBLANK(T426),AI425,IF(COUNTIF(T$2:T426,T426)&gt;1,AI425,1+MAX(AI425,0)))</f>
        <v>12</v>
      </c>
      <c r="AL426" s="391" t="str">
        <f t="shared" si="151"/>
        <v/>
      </c>
      <c r="AM426" s="391" t="str">
        <f t="shared" si="152"/>
        <v/>
      </c>
      <c r="AO426" s="310" t="str">
        <f t="shared" si="145"/>
        <v/>
      </c>
      <c r="AP426" s="310">
        <f>SUM(AO$1:AO426)</f>
        <v>0</v>
      </c>
      <c r="AQ426" s="310">
        <f>SUM(AK$2:AK426)</f>
        <v>0</v>
      </c>
      <c r="AR426" s="310">
        <f>COUNTA(AJ$2:AJ426)</f>
        <v>0</v>
      </c>
      <c r="AS426" s="312"/>
      <c r="AT426" s="312"/>
      <c r="AU426" s="312"/>
      <c r="AV426" s="312"/>
      <c r="AW426" s="312"/>
      <c r="AZ426">
        <v>0</v>
      </c>
      <c r="BA426">
        <v>1</v>
      </c>
    </row>
    <row r="427" spans="1:53" x14ac:dyDescent="0.25">
      <c r="A427">
        <v>110</v>
      </c>
      <c r="B427" t="s">
        <v>66</v>
      </c>
      <c r="C427" t="s">
        <v>881</v>
      </c>
      <c r="D427"/>
      <c r="E427">
        <v>1</v>
      </c>
      <c r="F427">
        <v>3</v>
      </c>
      <c r="G427">
        <v>2</v>
      </c>
      <c r="H427">
        <v>2</v>
      </c>
      <c r="I427">
        <v>0</v>
      </c>
      <c r="J427">
        <v>0</v>
      </c>
      <c r="K427">
        <v>1</v>
      </c>
      <c r="L427">
        <v>1</v>
      </c>
      <c r="M427"/>
      <c r="N427" s="42"/>
      <c r="O427" s="101">
        <f>IF(ISBLANK(C427),O426,IF(COUNTIF(C$2:C427,C427)&gt;1,O426,1+MAX(O426,0)))</f>
        <v>14</v>
      </c>
      <c r="P427" s="45">
        <f t="shared" si="132"/>
        <v>7</v>
      </c>
      <c r="Q427" s="33" t="str">
        <f t="shared" si="133"/>
        <v/>
      </c>
      <c r="R427" s="33">
        <f t="shared" si="134"/>
        <v>11</v>
      </c>
      <c r="S427" s="33" t="str">
        <f t="shared" si="135"/>
        <v>110_11</v>
      </c>
      <c r="T427" s="35" t="str">
        <f t="shared" si="136"/>
        <v>110PM</v>
      </c>
      <c r="U427" s="35" t="str">
        <f t="shared" si="137"/>
        <v>110PMNS</v>
      </c>
      <c r="V427" s="35" t="str">
        <f t="shared" si="153"/>
        <v>0N</v>
      </c>
      <c r="W427" s="35" t="str">
        <f t="shared" si="146"/>
        <v>110PM0N132</v>
      </c>
      <c r="X427" s="388">
        <f t="shared" si="147"/>
        <v>1</v>
      </c>
      <c r="Y427" s="388">
        <f t="shared" si="148"/>
        <v>1</v>
      </c>
      <c r="Z427" s="280" t="str">
        <f t="shared" si="138"/>
        <v/>
      </c>
      <c r="AA427" s="280" t="str">
        <f t="shared" si="139"/>
        <v/>
      </c>
      <c r="AB427" s="389" t="str">
        <f t="shared" si="149"/>
        <v/>
      </c>
      <c r="AC427" s="389" t="str">
        <f t="shared" si="150"/>
        <v/>
      </c>
      <c r="AD427" s="390" t="str">
        <f t="shared" si="140"/>
        <v/>
      </c>
      <c r="AE427" s="282">
        <f t="shared" si="141"/>
        <v>0</v>
      </c>
      <c r="AF427" s="359">
        <f t="shared" si="142"/>
        <v>0</v>
      </c>
      <c r="AG427" s="280">
        <f t="shared" si="143"/>
        <v>0</v>
      </c>
      <c r="AH427" s="280">
        <f t="shared" si="144"/>
        <v>0</v>
      </c>
      <c r="AI427" s="280">
        <f>IF(ISBLANK(T427),AI426,IF(COUNTIF(T$2:T427,T427)&gt;1,AI426,1+MAX(AI426,0)))</f>
        <v>12</v>
      </c>
      <c r="AL427" s="391" t="str">
        <f t="shared" si="151"/>
        <v/>
      </c>
      <c r="AM427" s="391" t="str">
        <f t="shared" si="152"/>
        <v/>
      </c>
      <c r="AO427" s="310" t="str">
        <f t="shared" si="145"/>
        <v/>
      </c>
      <c r="AP427" s="310">
        <f>SUM(AO$1:AO427)</f>
        <v>0</v>
      </c>
      <c r="AQ427" s="310">
        <f>SUM(AK$2:AK427)</f>
        <v>0</v>
      </c>
      <c r="AR427" s="310">
        <f>COUNTA(AJ$2:AJ427)</f>
        <v>0</v>
      </c>
      <c r="AS427" s="312"/>
      <c r="AT427" s="312"/>
      <c r="AU427" s="312"/>
      <c r="AV427" s="312"/>
      <c r="AW427" s="312"/>
      <c r="AZ427">
        <v>1</v>
      </c>
      <c r="BA427">
        <v>1</v>
      </c>
    </row>
    <row r="428" spans="1:53" x14ac:dyDescent="0.25">
      <c r="A428">
        <v>110</v>
      </c>
      <c r="B428" t="s">
        <v>66</v>
      </c>
      <c r="C428" t="s">
        <v>881</v>
      </c>
      <c r="D428"/>
      <c r="E428">
        <v>1</v>
      </c>
      <c r="F428">
        <v>3</v>
      </c>
      <c r="G428">
        <v>3</v>
      </c>
      <c r="H428">
        <v>0</v>
      </c>
      <c r="I428">
        <v>0</v>
      </c>
      <c r="J428">
        <v>0</v>
      </c>
      <c r="K428">
        <v>0</v>
      </c>
      <c r="L428">
        <v>0</v>
      </c>
      <c r="M428"/>
      <c r="N428" s="42"/>
      <c r="O428" s="101">
        <f>IF(ISBLANK(C428),O427,IF(COUNTIF(C$2:C428,C428)&gt;1,O427,1+MAX(O427,0)))</f>
        <v>14</v>
      </c>
      <c r="P428" s="45">
        <f t="shared" si="132"/>
        <v>7</v>
      </c>
      <c r="Q428" s="33" t="str">
        <f t="shared" si="133"/>
        <v/>
      </c>
      <c r="R428" s="33">
        <f t="shared" si="134"/>
        <v>11</v>
      </c>
      <c r="S428" s="33" t="str">
        <f t="shared" si="135"/>
        <v>110_11</v>
      </c>
      <c r="T428" s="35" t="str">
        <f t="shared" si="136"/>
        <v>110PM</v>
      </c>
      <c r="U428" s="35" t="str">
        <f t="shared" si="137"/>
        <v>110PMEW</v>
      </c>
      <c r="V428" s="35" t="str">
        <f t="shared" si="153"/>
        <v>0N</v>
      </c>
      <c r="W428" s="35" t="str">
        <f t="shared" si="146"/>
        <v>110PM0N133</v>
      </c>
      <c r="X428" s="388">
        <f t="shared" si="147"/>
        <v>0</v>
      </c>
      <c r="Y428" s="388">
        <f t="shared" si="148"/>
        <v>0</v>
      </c>
      <c r="Z428" s="280" t="str">
        <f t="shared" si="138"/>
        <v/>
      </c>
      <c r="AA428" s="280" t="str">
        <f t="shared" si="139"/>
        <v/>
      </c>
      <c r="AB428" s="389" t="str">
        <f t="shared" si="149"/>
        <v/>
      </c>
      <c r="AC428" s="389" t="str">
        <f t="shared" si="150"/>
        <v/>
      </c>
      <c r="AD428" s="390" t="str">
        <f t="shared" si="140"/>
        <v/>
      </c>
      <c r="AE428" s="282">
        <f t="shared" si="141"/>
        <v>0</v>
      </c>
      <c r="AF428" s="359">
        <f t="shared" si="142"/>
        <v>0</v>
      </c>
      <c r="AG428" s="280">
        <f t="shared" si="143"/>
        <v>0</v>
      </c>
      <c r="AH428" s="280">
        <f t="shared" si="144"/>
        <v>0</v>
      </c>
      <c r="AI428" s="280">
        <f>IF(ISBLANK(T428),AI427,IF(COUNTIF(T$2:T428,T428)&gt;1,AI427,1+MAX(AI427,0)))</f>
        <v>12</v>
      </c>
      <c r="AL428" s="391" t="str">
        <f t="shared" si="151"/>
        <v/>
      </c>
      <c r="AM428" s="391" t="str">
        <f t="shared" si="152"/>
        <v/>
      </c>
      <c r="AO428" s="310" t="str">
        <f t="shared" si="145"/>
        <v/>
      </c>
      <c r="AP428" s="310">
        <f>SUM(AO$1:AO428)</f>
        <v>0</v>
      </c>
      <c r="AQ428" s="310">
        <f>SUM(AK$2:AK428)</f>
        <v>0</v>
      </c>
      <c r="AR428" s="310">
        <f>COUNTA(AJ$2:AJ428)</f>
        <v>0</v>
      </c>
      <c r="AS428" s="312"/>
      <c r="AT428" s="312"/>
      <c r="AU428" s="312"/>
      <c r="AV428" s="312"/>
      <c r="AW428" s="312"/>
      <c r="AZ428">
        <v>0</v>
      </c>
      <c r="BA428">
        <v>0</v>
      </c>
    </row>
    <row r="429" spans="1:53" x14ac:dyDescent="0.25">
      <c r="A429">
        <v>110</v>
      </c>
      <c r="B429" t="s">
        <v>66</v>
      </c>
      <c r="C429" t="s">
        <v>881</v>
      </c>
      <c r="D429"/>
      <c r="E429">
        <v>1</v>
      </c>
      <c r="F429">
        <v>3</v>
      </c>
      <c r="G429">
        <v>4</v>
      </c>
      <c r="H429">
        <v>1</v>
      </c>
      <c r="I429">
        <v>0</v>
      </c>
      <c r="J429">
        <v>0</v>
      </c>
      <c r="K429">
        <v>0</v>
      </c>
      <c r="L429">
        <v>0</v>
      </c>
      <c r="M429"/>
      <c r="N429" s="42"/>
      <c r="O429" s="101">
        <f>IF(ISBLANK(C429),O428,IF(COUNTIF(C$2:C429,C429)&gt;1,O428,1+MAX(O428,0)))</f>
        <v>14</v>
      </c>
      <c r="P429" s="45">
        <f t="shared" si="132"/>
        <v>7</v>
      </c>
      <c r="Q429" s="33" t="str">
        <f t="shared" si="133"/>
        <v/>
      </c>
      <c r="R429" s="33">
        <f t="shared" si="134"/>
        <v>11</v>
      </c>
      <c r="S429" s="33" t="str">
        <f t="shared" si="135"/>
        <v>110_11</v>
      </c>
      <c r="T429" s="35" t="str">
        <f t="shared" si="136"/>
        <v>110PM</v>
      </c>
      <c r="U429" s="35" t="str">
        <f t="shared" si="137"/>
        <v>110PMEW</v>
      </c>
      <c r="V429" s="35" t="str">
        <f t="shared" si="153"/>
        <v>0N</v>
      </c>
      <c r="W429" s="35" t="str">
        <f t="shared" si="146"/>
        <v>110PM0N134</v>
      </c>
      <c r="X429" s="388">
        <f t="shared" si="147"/>
        <v>0</v>
      </c>
      <c r="Y429" s="388">
        <f t="shared" si="148"/>
        <v>0</v>
      </c>
      <c r="Z429" s="280" t="str">
        <f t="shared" si="138"/>
        <v/>
      </c>
      <c r="AA429" s="280" t="str">
        <f t="shared" si="139"/>
        <v/>
      </c>
      <c r="AB429" s="389" t="str">
        <f t="shared" si="149"/>
        <v/>
      </c>
      <c r="AC429" s="389" t="str">
        <f t="shared" si="150"/>
        <v/>
      </c>
      <c r="AD429" s="390" t="str">
        <f t="shared" si="140"/>
        <v/>
      </c>
      <c r="AE429" s="282">
        <f t="shared" si="141"/>
        <v>0</v>
      </c>
      <c r="AF429" s="359">
        <f t="shared" si="142"/>
        <v>0</v>
      </c>
      <c r="AG429" s="280">
        <f t="shared" si="143"/>
        <v>0</v>
      </c>
      <c r="AH429" s="280">
        <f t="shared" si="144"/>
        <v>0</v>
      </c>
      <c r="AI429" s="280">
        <f>IF(ISBLANK(T429),AI428,IF(COUNTIF(T$2:T429,T429)&gt;1,AI428,1+MAX(AI428,0)))</f>
        <v>12</v>
      </c>
      <c r="AL429" s="391" t="str">
        <f t="shared" si="151"/>
        <v/>
      </c>
      <c r="AM429" s="391" t="str">
        <f t="shared" si="152"/>
        <v/>
      </c>
      <c r="AO429" s="310" t="str">
        <f t="shared" si="145"/>
        <v/>
      </c>
      <c r="AP429" s="310">
        <f>SUM(AO$1:AO429)</f>
        <v>0</v>
      </c>
      <c r="AQ429" s="310">
        <f>SUM(AK$2:AK429)</f>
        <v>0</v>
      </c>
      <c r="AR429" s="310">
        <f>COUNTA(AJ$2:AJ429)</f>
        <v>0</v>
      </c>
      <c r="AS429" s="312"/>
      <c r="AT429" s="312"/>
      <c r="AU429" s="312"/>
      <c r="AV429" s="312"/>
      <c r="AW429" s="312"/>
      <c r="AZ429">
        <v>0</v>
      </c>
      <c r="BA429">
        <v>0</v>
      </c>
    </row>
    <row r="430" spans="1:53" x14ac:dyDescent="0.25">
      <c r="A430">
        <v>110</v>
      </c>
      <c r="B430" t="s">
        <v>66</v>
      </c>
      <c r="C430" t="s">
        <v>881</v>
      </c>
      <c r="D430"/>
      <c r="E430">
        <v>1</v>
      </c>
      <c r="F430">
        <v>4</v>
      </c>
      <c r="G430">
        <v>1</v>
      </c>
      <c r="H430">
        <v>0</v>
      </c>
      <c r="I430">
        <v>0</v>
      </c>
      <c r="J430">
        <v>0</v>
      </c>
      <c r="K430">
        <v>0</v>
      </c>
      <c r="L430">
        <v>0</v>
      </c>
      <c r="M430"/>
      <c r="N430" s="42"/>
      <c r="O430" s="101">
        <f>IF(ISBLANK(C430),O429,IF(COUNTIF(C$2:C430,C430)&gt;1,O429,1+MAX(O429,0)))</f>
        <v>14</v>
      </c>
      <c r="P430" s="45">
        <f t="shared" si="132"/>
        <v>7</v>
      </c>
      <c r="Q430" s="33" t="str">
        <f t="shared" si="133"/>
        <v/>
      </c>
      <c r="R430" s="33">
        <f t="shared" si="134"/>
        <v>12</v>
      </c>
      <c r="S430" s="33" t="str">
        <f t="shared" si="135"/>
        <v>110_12</v>
      </c>
      <c r="T430" s="35" t="str">
        <f t="shared" si="136"/>
        <v>110PM</v>
      </c>
      <c r="U430" s="35" t="str">
        <f t="shared" si="137"/>
        <v>110PMNS</v>
      </c>
      <c r="V430" s="35" t="str">
        <f t="shared" si="153"/>
        <v>0N</v>
      </c>
      <c r="W430" s="35" t="str">
        <f t="shared" si="146"/>
        <v>110PM0N141</v>
      </c>
      <c r="X430" s="388">
        <f t="shared" si="147"/>
        <v>0</v>
      </c>
      <c r="Y430" s="388">
        <f t="shared" si="148"/>
        <v>0</v>
      </c>
      <c r="Z430" s="280" t="str">
        <f t="shared" si="138"/>
        <v/>
      </c>
      <c r="AA430" s="280" t="str">
        <f t="shared" si="139"/>
        <v/>
      </c>
      <c r="AB430" s="389" t="str">
        <f t="shared" si="149"/>
        <v/>
      </c>
      <c r="AC430" s="389" t="str">
        <f t="shared" si="150"/>
        <v/>
      </c>
      <c r="AD430" s="390" t="str">
        <f t="shared" si="140"/>
        <v/>
      </c>
      <c r="AE430" s="282">
        <f t="shared" si="141"/>
        <v>0</v>
      </c>
      <c r="AF430" s="359">
        <f t="shared" si="142"/>
        <v>0</v>
      </c>
      <c r="AG430" s="280">
        <f t="shared" si="143"/>
        <v>0</v>
      </c>
      <c r="AH430" s="280">
        <f t="shared" si="144"/>
        <v>0</v>
      </c>
      <c r="AI430" s="280">
        <f>IF(ISBLANK(T430),AI429,IF(COUNTIF(T$2:T430,T430)&gt;1,AI429,1+MAX(AI429,0)))</f>
        <v>12</v>
      </c>
      <c r="AL430" s="391" t="str">
        <f t="shared" si="151"/>
        <v/>
      </c>
      <c r="AM430" s="391" t="str">
        <f t="shared" si="152"/>
        <v/>
      </c>
      <c r="AO430" s="310" t="str">
        <f t="shared" si="145"/>
        <v/>
      </c>
      <c r="AP430" s="310">
        <f>SUM(AO$1:AO430)</f>
        <v>0</v>
      </c>
      <c r="AQ430" s="310">
        <f>SUM(AK$2:AK430)</f>
        <v>0</v>
      </c>
      <c r="AR430" s="310">
        <f>COUNTA(AJ$2:AJ430)</f>
        <v>0</v>
      </c>
      <c r="AS430" s="312"/>
      <c r="AT430" s="312"/>
      <c r="AU430" s="312"/>
      <c r="AV430" s="312"/>
      <c r="AW430" s="312"/>
      <c r="AZ430">
        <v>0</v>
      </c>
      <c r="BA430">
        <v>0</v>
      </c>
    </row>
    <row r="431" spans="1:53" x14ac:dyDescent="0.25">
      <c r="A431">
        <v>110</v>
      </c>
      <c r="B431" t="s">
        <v>66</v>
      </c>
      <c r="C431" t="s">
        <v>881</v>
      </c>
      <c r="D431"/>
      <c r="E431">
        <v>1</v>
      </c>
      <c r="F431">
        <v>4</v>
      </c>
      <c r="G431">
        <v>2</v>
      </c>
      <c r="H431">
        <v>0</v>
      </c>
      <c r="I431">
        <v>0</v>
      </c>
      <c r="J431">
        <v>0</v>
      </c>
      <c r="K431">
        <v>0</v>
      </c>
      <c r="L431">
        <v>0</v>
      </c>
      <c r="M431"/>
      <c r="N431" s="42"/>
      <c r="O431" s="101">
        <f>IF(ISBLANK(C431),O430,IF(COUNTIF(C$2:C431,C431)&gt;1,O430,1+MAX(O430,0)))</f>
        <v>14</v>
      </c>
      <c r="P431" s="45">
        <f t="shared" si="132"/>
        <v>7</v>
      </c>
      <c r="Q431" s="33" t="str">
        <f t="shared" si="133"/>
        <v/>
      </c>
      <c r="R431" s="33">
        <f t="shared" si="134"/>
        <v>12</v>
      </c>
      <c r="S431" s="33" t="str">
        <f t="shared" si="135"/>
        <v>110_12</v>
      </c>
      <c r="T431" s="35" t="str">
        <f t="shared" si="136"/>
        <v>110PM</v>
      </c>
      <c r="U431" s="35" t="str">
        <f t="shared" si="137"/>
        <v>110PMNS</v>
      </c>
      <c r="V431" s="35" t="str">
        <f t="shared" si="153"/>
        <v>0N</v>
      </c>
      <c r="W431" s="35" t="str">
        <f t="shared" si="146"/>
        <v>110PM0N142</v>
      </c>
      <c r="X431" s="388">
        <f t="shared" si="147"/>
        <v>0</v>
      </c>
      <c r="Y431" s="388">
        <f t="shared" si="148"/>
        <v>0</v>
      </c>
      <c r="Z431" s="280" t="str">
        <f t="shared" si="138"/>
        <v/>
      </c>
      <c r="AA431" s="280" t="str">
        <f t="shared" si="139"/>
        <v/>
      </c>
      <c r="AB431" s="389" t="str">
        <f t="shared" si="149"/>
        <v/>
      </c>
      <c r="AC431" s="389" t="str">
        <f t="shared" si="150"/>
        <v/>
      </c>
      <c r="AD431" s="390" t="str">
        <f t="shared" si="140"/>
        <v/>
      </c>
      <c r="AE431" s="282">
        <f t="shared" si="141"/>
        <v>0</v>
      </c>
      <c r="AF431" s="359">
        <f t="shared" si="142"/>
        <v>0</v>
      </c>
      <c r="AG431" s="280">
        <f t="shared" si="143"/>
        <v>0</v>
      </c>
      <c r="AH431" s="280">
        <f t="shared" si="144"/>
        <v>0</v>
      </c>
      <c r="AI431" s="280">
        <f>IF(ISBLANK(T431),AI430,IF(COUNTIF(T$2:T431,T431)&gt;1,AI430,1+MAX(AI430,0)))</f>
        <v>12</v>
      </c>
      <c r="AL431" s="391" t="str">
        <f t="shared" si="151"/>
        <v/>
      </c>
      <c r="AM431" s="391" t="str">
        <f t="shared" si="152"/>
        <v/>
      </c>
      <c r="AO431" s="310" t="str">
        <f t="shared" si="145"/>
        <v/>
      </c>
      <c r="AP431" s="310">
        <f>SUM(AO$1:AO431)</f>
        <v>0</v>
      </c>
      <c r="AQ431" s="310">
        <f>SUM(AK$2:AK431)</f>
        <v>0</v>
      </c>
      <c r="AR431" s="310">
        <f>COUNTA(AJ$2:AJ431)</f>
        <v>0</v>
      </c>
      <c r="AS431" s="312"/>
      <c r="AT431" s="312"/>
      <c r="AU431" s="312"/>
      <c r="AV431" s="312"/>
      <c r="AW431" s="312"/>
      <c r="AZ431">
        <v>0</v>
      </c>
      <c r="BA431">
        <v>0</v>
      </c>
    </row>
    <row r="432" spans="1:53" x14ac:dyDescent="0.25">
      <c r="A432">
        <v>110</v>
      </c>
      <c r="B432" t="s">
        <v>66</v>
      </c>
      <c r="C432" t="s">
        <v>881</v>
      </c>
      <c r="D432"/>
      <c r="E432">
        <v>1</v>
      </c>
      <c r="F432">
        <v>4</v>
      </c>
      <c r="G432">
        <v>3</v>
      </c>
      <c r="H432">
        <v>1</v>
      </c>
      <c r="I432">
        <v>0</v>
      </c>
      <c r="J432">
        <v>0</v>
      </c>
      <c r="K432">
        <v>0</v>
      </c>
      <c r="L432">
        <v>0</v>
      </c>
      <c r="M432"/>
      <c r="N432" s="42"/>
      <c r="O432" s="101">
        <f>IF(ISBLANK(C432),O431,IF(COUNTIF(C$2:C432,C432)&gt;1,O431,1+MAX(O431,0)))</f>
        <v>14</v>
      </c>
      <c r="P432" s="45">
        <f t="shared" si="132"/>
        <v>7</v>
      </c>
      <c r="Q432" s="33" t="str">
        <f t="shared" si="133"/>
        <v/>
      </c>
      <c r="R432" s="33">
        <f t="shared" si="134"/>
        <v>12</v>
      </c>
      <c r="S432" s="33" t="str">
        <f t="shared" si="135"/>
        <v>110_12</v>
      </c>
      <c r="T432" s="35" t="str">
        <f t="shared" si="136"/>
        <v>110PM</v>
      </c>
      <c r="U432" s="35" t="str">
        <f t="shared" si="137"/>
        <v>110PMEW</v>
      </c>
      <c r="V432" s="35" t="str">
        <f t="shared" si="153"/>
        <v>0N</v>
      </c>
      <c r="W432" s="35" t="str">
        <f t="shared" si="146"/>
        <v>110PM0N143</v>
      </c>
      <c r="X432" s="388">
        <f t="shared" si="147"/>
        <v>0</v>
      </c>
      <c r="Y432" s="388">
        <f t="shared" si="148"/>
        <v>0</v>
      </c>
      <c r="Z432" s="280" t="str">
        <f t="shared" si="138"/>
        <v/>
      </c>
      <c r="AA432" s="280" t="str">
        <f t="shared" si="139"/>
        <v/>
      </c>
      <c r="AB432" s="389" t="str">
        <f t="shared" si="149"/>
        <v/>
      </c>
      <c r="AC432" s="389" t="str">
        <f t="shared" si="150"/>
        <v/>
      </c>
      <c r="AD432" s="390" t="str">
        <f t="shared" si="140"/>
        <v/>
      </c>
      <c r="AE432" s="282">
        <f t="shared" si="141"/>
        <v>0</v>
      </c>
      <c r="AF432" s="359">
        <f t="shared" si="142"/>
        <v>0</v>
      </c>
      <c r="AG432" s="280">
        <f t="shared" si="143"/>
        <v>0</v>
      </c>
      <c r="AH432" s="280">
        <f t="shared" si="144"/>
        <v>0</v>
      </c>
      <c r="AI432" s="280">
        <f>IF(ISBLANK(T432),AI431,IF(COUNTIF(T$2:T432,T432)&gt;1,AI431,1+MAX(AI431,0)))</f>
        <v>12</v>
      </c>
      <c r="AL432" s="391" t="str">
        <f t="shared" si="151"/>
        <v/>
      </c>
      <c r="AM432" s="391" t="str">
        <f t="shared" si="152"/>
        <v/>
      </c>
      <c r="AO432" s="310" t="str">
        <f t="shared" si="145"/>
        <v/>
      </c>
      <c r="AP432" s="310">
        <f>SUM(AO$1:AO432)</f>
        <v>0</v>
      </c>
      <c r="AQ432" s="310">
        <f>SUM(AK$2:AK432)</f>
        <v>0</v>
      </c>
      <c r="AR432" s="310">
        <f>COUNTA(AJ$2:AJ432)</f>
        <v>0</v>
      </c>
      <c r="AS432" s="312"/>
      <c r="AT432" s="312"/>
      <c r="AU432" s="312"/>
      <c r="AV432" s="312"/>
      <c r="AW432" s="312"/>
      <c r="AZ432">
        <v>0</v>
      </c>
      <c r="BA432">
        <v>0</v>
      </c>
    </row>
    <row r="433" spans="1:53" x14ac:dyDescent="0.25">
      <c r="A433">
        <v>110</v>
      </c>
      <c r="B433" t="s">
        <v>66</v>
      </c>
      <c r="C433" t="s">
        <v>881</v>
      </c>
      <c r="D433"/>
      <c r="E433">
        <v>1</v>
      </c>
      <c r="F433">
        <v>4</v>
      </c>
      <c r="G433">
        <v>4</v>
      </c>
      <c r="H433">
        <v>1</v>
      </c>
      <c r="I433">
        <v>0</v>
      </c>
      <c r="J433">
        <v>0</v>
      </c>
      <c r="K433">
        <v>0</v>
      </c>
      <c r="L433">
        <v>0</v>
      </c>
      <c r="M433"/>
      <c r="N433" s="42"/>
      <c r="O433" s="101">
        <f>IF(ISBLANK(C433),O432,IF(COUNTIF(C$2:C433,C433)&gt;1,O432,1+MAX(O432,0)))</f>
        <v>14</v>
      </c>
      <c r="P433" s="45">
        <f t="shared" si="132"/>
        <v>7</v>
      </c>
      <c r="Q433" s="33" t="str">
        <f t="shared" si="133"/>
        <v/>
      </c>
      <c r="R433" s="33">
        <f t="shared" si="134"/>
        <v>12</v>
      </c>
      <c r="S433" s="33" t="str">
        <f t="shared" si="135"/>
        <v>110_12</v>
      </c>
      <c r="T433" s="35" t="str">
        <f t="shared" si="136"/>
        <v>110PM</v>
      </c>
      <c r="U433" s="35" t="str">
        <f t="shared" si="137"/>
        <v>110PMEW</v>
      </c>
      <c r="V433" s="35" t="str">
        <f t="shared" si="153"/>
        <v>0N</v>
      </c>
      <c r="W433" s="35" t="str">
        <f t="shared" si="146"/>
        <v>110PM0N144</v>
      </c>
      <c r="X433" s="388">
        <f t="shared" si="147"/>
        <v>0</v>
      </c>
      <c r="Y433" s="388">
        <f t="shared" si="148"/>
        <v>0</v>
      </c>
      <c r="Z433" s="280" t="str">
        <f t="shared" si="138"/>
        <v/>
      </c>
      <c r="AA433" s="280" t="str">
        <f t="shared" si="139"/>
        <v/>
      </c>
      <c r="AB433" s="389" t="str">
        <f t="shared" si="149"/>
        <v/>
      </c>
      <c r="AC433" s="389" t="str">
        <f t="shared" si="150"/>
        <v/>
      </c>
      <c r="AD433" s="390" t="str">
        <f t="shared" si="140"/>
        <v/>
      </c>
      <c r="AE433" s="282">
        <f t="shared" si="141"/>
        <v>0</v>
      </c>
      <c r="AF433" s="359">
        <f t="shared" si="142"/>
        <v>0</v>
      </c>
      <c r="AG433" s="280">
        <f t="shared" si="143"/>
        <v>0</v>
      </c>
      <c r="AH433" s="280">
        <f t="shared" si="144"/>
        <v>0</v>
      </c>
      <c r="AI433" s="280">
        <f>IF(ISBLANK(T433),AI432,IF(COUNTIF(T$2:T433,T433)&gt;1,AI432,1+MAX(AI432,0)))</f>
        <v>12</v>
      </c>
      <c r="AL433" s="391" t="str">
        <f t="shared" si="151"/>
        <v/>
      </c>
      <c r="AM433" s="391" t="str">
        <f t="shared" si="152"/>
        <v/>
      </c>
      <c r="AO433" s="310" t="str">
        <f t="shared" si="145"/>
        <v/>
      </c>
      <c r="AP433" s="310">
        <f>SUM(AO$1:AO433)</f>
        <v>0</v>
      </c>
      <c r="AQ433" s="310">
        <f>SUM(AK$2:AK433)</f>
        <v>0</v>
      </c>
      <c r="AR433" s="310">
        <f>COUNTA(AJ$2:AJ433)</f>
        <v>0</v>
      </c>
      <c r="AS433" s="312"/>
      <c r="AT433" s="312"/>
      <c r="AU433" s="312"/>
      <c r="AV433" s="312"/>
      <c r="AW433" s="312"/>
      <c r="AZ433">
        <v>0</v>
      </c>
      <c r="BA433">
        <v>0</v>
      </c>
    </row>
    <row r="434" spans="1:53" x14ac:dyDescent="0.25">
      <c r="A434">
        <v>110</v>
      </c>
      <c r="B434" t="s">
        <v>66</v>
      </c>
      <c r="C434" t="s">
        <v>881</v>
      </c>
      <c r="D434"/>
      <c r="E434">
        <v>2</v>
      </c>
      <c r="F434">
        <v>1</v>
      </c>
      <c r="G434">
        <v>1</v>
      </c>
      <c r="H434">
        <v>5</v>
      </c>
      <c r="I434">
        <v>0</v>
      </c>
      <c r="J434">
        <v>3</v>
      </c>
      <c r="K434">
        <v>0</v>
      </c>
      <c r="L434">
        <v>0</v>
      </c>
      <c r="M434"/>
      <c r="N434" s="42"/>
      <c r="O434" s="101">
        <f>IF(ISBLANK(C434),O433,IF(COUNTIF(C$2:C434,C434)&gt;1,O433,1+MAX(O433,0)))</f>
        <v>14</v>
      </c>
      <c r="P434" s="45">
        <f t="shared" si="132"/>
        <v>7</v>
      </c>
      <c r="Q434" s="33" t="str">
        <f t="shared" si="133"/>
        <v/>
      </c>
      <c r="R434" s="33">
        <f t="shared" si="134"/>
        <v>13</v>
      </c>
      <c r="S434" s="33" t="str">
        <f t="shared" si="135"/>
        <v>110_13</v>
      </c>
      <c r="T434" s="35" t="str">
        <f t="shared" si="136"/>
        <v>110PM</v>
      </c>
      <c r="U434" s="35" t="str">
        <f t="shared" si="137"/>
        <v>110PMNS</v>
      </c>
      <c r="V434" s="35" t="str">
        <f t="shared" si="153"/>
        <v>0N</v>
      </c>
      <c r="W434" s="35" t="str">
        <f t="shared" si="146"/>
        <v>110PM0N211</v>
      </c>
      <c r="X434" s="388">
        <f t="shared" si="147"/>
        <v>0</v>
      </c>
      <c r="Y434" s="388">
        <f t="shared" si="148"/>
        <v>0</v>
      </c>
      <c r="Z434" s="280" t="str">
        <f t="shared" si="138"/>
        <v/>
      </c>
      <c r="AA434" s="280" t="str">
        <f t="shared" si="139"/>
        <v/>
      </c>
      <c r="AB434" s="389" t="str">
        <f t="shared" si="149"/>
        <v/>
      </c>
      <c r="AC434" s="389" t="str">
        <f t="shared" si="150"/>
        <v/>
      </c>
      <c r="AD434" s="390" t="str">
        <f t="shared" si="140"/>
        <v/>
      </c>
      <c r="AE434" s="282">
        <f t="shared" si="141"/>
        <v>0</v>
      </c>
      <c r="AF434" s="359">
        <f t="shared" si="142"/>
        <v>0</v>
      </c>
      <c r="AG434" s="280">
        <f t="shared" si="143"/>
        <v>0</v>
      </c>
      <c r="AH434" s="280">
        <f t="shared" si="144"/>
        <v>0</v>
      </c>
      <c r="AI434" s="280">
        <f>IF(ISBLANK(T434),AI433,IF(COUNTIF(T$2:T434,T434)&gt;1,AI433,1+MAX(AI433,0)))</f>
        <v>12</v>
      </c>
      <c r="AL434" s="391" t="str">
        <f t="shared" si="151"/>
        <v/>
      </c>
      <c r="AM434" s="391" t="str">
        <f t="shared" si="152"/>
        <v/>
      </c>
      <c r="AO434" s="310" t="str">
        <f t="shared" si="145"/>
        <v/>
      </c>
      <c r="AP434" s="310">
        <f>SUM(AO$1:AO434)</f>
        <v>0</v>
      </c>
      <c r="AQ434" s="310">
        <f>SUM(AK$2:AK434)</f>
        <v>0</v>
      </c>
      <c r="AR434" s="310">
        <f>COUNTA(AJ$2:AJ434)</f>
        <v>0</v>
      </c>
      <c r="AS434" s="312"/>
      <c r="AT434" s="312"/>
      <c r="AU434" s="312"/>
      <c r="AV434" s="312"/>
      <c r="AW434" s="312"/>
      <c r="AZ434">
        <v>0</v>
      </c>
      <c r="BA434">
        <v>0</v>
      </c>
    </row>
    <row r="435" spans="1:53" x14ac:dyDescent="0.25">
      <c r="A435">
        <v>110</v>
      </c>
      <c r="B435" t="s">
        <v>66</v>
      </c>
      <c r="C435" t="s">
        <v>881</v>
      </c>
      <c r="D435"/>
      <c r="E435">
        <v>2</v>
      </c>
      <c r="F435">
        <v>1</v>
      </c>
      <c r="G435">
        <v>2</v>
      </c>
      <c r="H435">
        <v>2</v>
      </c>
      <c r="I435">
        <v>0</v>
      </c>
      <c r="J435">
        <v>1</v>
      </c>
      <c r="K435">
        <v>0</v>
      </c>
      <c r="L435">
        <v>1</v>
      </c>
      <c r="M435"/>
      <c r="N435" s="42"/>
      <c r="O435" s="101">
        <f>IF(ISBLANK(C435),O434,IF(COUNTIF(C$2:C435,C435)&gt;1,O434,1+MAX(O434,0)))</f>
        <v>14</v>
      </c>
      <c r="P435" s="45">
        <f t="shared" si="132"/>
        <v>7</v>
      </c>
      <c r="Q435" s="33" t="str">
        <f t="shared" si="133"/>
        <v/>
      </c>
      <c r="R435" s="33">
        <f t="shared" si="134"/>
        <v>13</v>
      </c>
      <c r="S435" s="33" t="str">
        <f t="shared" si="135"/>
        <v>110_13</v>
      </c>
      <c r="T435" s="35" t="str">
        <f t="shared" si="136"/>
        <v>110PM</v>
      </c>
      <c r="U435" s="35" t="str">
        <f t="shared" si="137"/>
        <v>110PMNS</v>
      </c>
      <c r="V435" s="35" t="str">
        <f t="shared" si="153"/>
        <v>0N</v>
      </c>
      <c r="W435" s="35" t="str">
        <f t="shared" si="146"/>
        <v>110PM0N212</v>
      </c>
      <c r="X435" s="388">
        <f t="shared" si="147"/>
        <v>0</v>
      </c>
      <c r="Y435" s="388">
        <f t="shared" si="148"/>
        <v>1</v>
      </c>
      <c r="Z435" s="280" t="str">
        <f t="shared" si="138"/>
        <v/>
      </c>
      <c r="AA435" s="280" t="str">
        <f t="shared" si="139"/>
        <v/>
      </c>
      <c r="AB435" s="389" t="str">
        <f t="shared" si="149"/>
        <v/>
      </c>
      <c r="AC435" s="389" t="str">
        <f t="shared" si="150"/>
        <v/>
      </c>
      <c r="AD435" s="390" t="str">
        <f t="shared" si="140"/>
        <v/>
      </c>
      <c r="AE435" s="282">
        <f t="shared" si="141"/>
        <v>0</v>
      </c>
      <c r="AF435" s="359">
        <f t="shared" si="142"/>
        <v>0</v>
      </c>
      <c r="AG435" s="280">
        <f t="shared" si="143"/>
        <v>0</v>
      </c>
      <c r="AH435" s="280">
        <f t="shared" si="144"/>
        <v>0</v>
      </c>
      <c r="AI435" s="280">
        <f>IF(ISBLANK(T435),AI434,IF(COUNTIF(T$2:T435,T435)&gt;1,AI434,1+MAX(AI434,0)))</f>
        <v>12</v>
      </c>
      <c r="AL435" s="391" t="str">
        <f t="shared" si="151"/>
        <v/>
      </c>
      <c r="AM435" s="391" t="str">
        <f t="shared" si="152"/>
        <v/>
      </c>
      <c r="AO435" s="310" t="str">
        <f t="shared" si="145"/>
        <v/>
      </c>
      <c r="AP435" s="310">
        <f>SUM(AO$1:AO435)</f>
        <v>0</v>
      </c>
      <c r="AQ435" s="310">
        <f>SUM(AK$2:AK435)</f>
        <v>0</v>
      </c>
      <c r="AR435" s="310">
        <f>COUNTA(AJ$2:AJ435)</f>
        <v>0</v>
      </c>
      <c r="AS435" s="312"/>
      <c r="AT435" s="312"/>
      <c r="AU435" s="312"/>
      <c r="AV435" s="312"/>
      <c r="AW435" s="312"/>
      <c r="AZ435">
        <v>0</v>
      </c>
      <c r="BA435">
        <v>1</v>
      </c>
    </row>
    <row r="436" spans="1:53" x14ac:dyDescent="0.25">
      <c r="A436">
        <v>110</v>
      </c>
      <c r="B436" t="s">
        <v>66</v>
      </c>
      <c r="C436" t="s">
        <v>881</v>
      </c>
      <c r="D436"/>
      <c r="E436">
        <v>2</v>
      </c>
      <c r="F436">
        <v>1</v>
      </c>
      <c r="G436">
        <v>3</v>
      </c>
      <c r="H436">
        <v>2</v>
      </c>
      <c r="I436">
        <v>0</v>
      </c>
      <c r="J436">
        <v>0</v>
      </c>
      <c r="K436">
        <v>0</v>
      </c>
      <c r="L436">
        <v>0</v>
      </c>
      <c r="M436"/>
      <c r="N436" s="42"/>
      <c r="O436" s="101">
        <f>IF(ISBLANK(C436),O435,IF(COUNTIF(C$2:C436,C436)&gt;1,O435,1+MAX(O435,0)))</f>
        <v>14</v>
      </c>
      <c r="P436" s="45">
        <f t="shared" si="132"/>
        <v>7</v>
      </c>
      <c r="Q436" s="33" t="str">
        <f t="shared" si="133"/>
        <v/>
      </c>
      <c r="R436" s="33">
        <f t="shared" si="134"/>
        <v>13</v>
      </c>
      <c r="S436" s="33" t="str">
        <f t="shared" si="135"/>
        <v>110_13</v>
      </c>
      <c r="T436" s="35" t="str">
        <f t="shared" si="136"/>
        <v>110PM</v>
      </c>
      <c r="U436" s="35" t="str">
        <f t="shared" si="137"/>
        <v>110PMEW</v>
      </c>
      <c r="V436" s="35" t="str">
        <f t="shared" si="153"/>
        <v>0N</v>
      </c>
      <c r="W436" s="35" t="str">
        <f t="shared" si="146"/>
        <v>110PM0N213</v>
      </c>
      <c r="X436" s="388">
        <f t="shared" si="147"/>
        <v>0</v>
      </c>
      <c r="Y436" s="388">
        <f t="shared" si="148"/>
        <v>0</v>
      </c>
      <c r="Z436" s="280" t="str">
        <f t="shared" si="138"/>
        <v/>
      </c>
      <c r="AA436" s="280" t="str">
        <f t="shared" si="139"/>
        <v/>
      </c>
      <c r="AB436" s="389" t="str">
        <f t="shared" si="149"/>
        <v/>
      </c>
      <c r="AC436" s="389" t="str">
        <f t="shared" si="150"/>
        <v/>
      </c>
      <c r="AD436" s="390" t="str">
        <f t="shared" si="140"/>
        <v/>
      </c>
      <c r="AE436" s="282">
        <f t="shared" si="141"/>
        <v>0</v>
      </c>
      <c r="AF436" s="359">
        <f t="shared" si="142"/>
        <v>0</v>
      </c>
      <c r="AG436" s="280">
        <f t="shared" si="143"/>
        <v>0</v>
      </c>
      <c r="AH436" s="280">
        <f t="shared" si="144"/>
        <v>0</v>
      </c>
      <c r="AI436" s="280">
        <f>IF(ISBLANK(T436),AI435,IF(COUNTIF(T$2:T436,T436)&gt;1,AI435,1+MAX(AI435,0)))</f>
        <v>12</v>
      </c>
      <c r="AL436" s="391" t="str">
        <f t="shared" si="151"/>
        <v/>
      </c>
      <c r="AM436" s="391" t="str">
        <f t="shared" si="152"/>
        <v/>
      </c>
      <c r="AO436" s="310" t="str">
        <f t="shared" si="145"/>
        <v/>
      </c>
      <c r="AP436" s="310">
        <f>SUM(AO$1:AO436)</f>
        <v>0</v>
      </c>
      <c r="AQ436" s="310">
        <f>SUM(AK$2:AK436)</f>
        <v>0</v>
      </c>
      <c r="AR436" s="310">
        <f>COUNTA(AJ$2:AJ436)</f>
        <v>0</v>
      </c>
      <c r="AS436" s="312"/>
      <c r="AT436" s="312"/>
      <c r="AU436" s="312"/>
      <c r="AV436" s="312"/>
      <c r="AW436" s="312"/>
      <c r="AZ436">
        <v>0</v>
      </c>
      <c r="BA436">
        <v>0</v>
      </c>
    </row>
    <row r="437" spans="1:53" x14ac:dyDescent="0.25">
      <c r="A437">
        <v>110</v>
      </c>
      <c r="B437" t="s">
        <v>66</v>
      </c>
      <c r="C437" t="s">
        <v>881</v>
      </c>
      <c r="D437"/>
      <c r="E437">
        <v>2</v>
      </c>
      <c r="F437">
        <v>1</v>
      </c>
      <c r="G437">
        <v>4</v>
      </c>
      <c r="H437">
        <v>0</v>
      </c>
      <c r="I437">
        <v>0</v>
      </c>
      <c r="J437">
        <v>0</v>
      </c>
      <c r="K437">
        <v>0</v>
      </c>
      <c r="L437">
        <v>0</v>
      </c>
      <c r="M437"/>
      <c r="N437" s="42"/>
      <c r="O437" s="101">
        <f>IF(ISBLANK(C437),O436,IF(COUNTIF(C$2:C437,C437)&gt;1,O436,1+MAX(O436,0)))</f>
        <v>14</v>
      </c>
      <c r="P437" s="45">
        <f t="shared" si="132"/>
        <v>7</v>
      </c>
      <c r="Q437" s="33" t="str">
        <f t="shared" si="133"/>
        <v/>
      </c>
      <c r="R437" s="33">
        <f t="shared" si="134"/>
        <v>13</v>
      </c>
      <c r="S437" s="33" t="str">
        <f t="shared" si="135"/>
        <v>110_13</v>
      </c>
      <c r="T437" s="35" t="str">
        <f t="shared" si="136"/>
        <v>110PM</v>
      </c>
      <c r="U437" s="35" t="str">
        <f t="shared" si="137"/>
        <v>110PMEW</v>
      </c>
      <c r="V437" s="35" t="str">
        <f t="shared" si="153"/>
        <v>0N</v>
      </c>
      <c r="W437" s="35" t="str">
        <f t="shared" si="146"/>
        <v>110PM0N214</v>
      </c>
      <c r="X437" s="388">
        <f t="shared" si="147"/>
        <v>0</v>
      </c>
      <c r="Y437" s="388">
        <f t="shared" si="148"/>
        <v>0</v>
      </c>
      <c r="Z437" s="280" t="str">
        <f t="shared" si="138"/>
        <v/>
      </c>
      <c r="AA437" s="280" t="str">
        <f t="shared" si="139"/>
        <v/>
      </c>
      <c r="AB437" s="389" t="str">
        <f t="shared" si="149"/>
        <v/>
      </c>
      <c r="AC437" s="389" t="str">
        <f t="shared" si="150"/>
        <v/>
      </c>
      <c r="AD437" s="390" t="str">
        <f t="shared" si="140"/>
        <v/>
      </c>
      <c r="AE437" s="282">
        <f t="shared" si="141"/>
        <v>0</v>
      </c>
      <c r="AF437" s="359">
        <f t="shared" si="142"/>
        <v>0</v>
      </c>
      <c r="AG437" s="280">
        <f t="shared" si="143"/>
        <v>0</v>
      </c>
      <c r="AH437" s="280">
        <f t="shared" si="144"/>
        <v>0</v>
      </c>
      <c r="AI437" s="280">
        <f>IF(ISBLANK(T437),AI436,IF(COUNTIF(T$2:T437,T437)&gt;1,AI436,1+MAX(AI436,0)))</f>
        <v>12</v>
      </c>
      <c r="AL437" s="391" t="str">
        <f t="shared" si="151"/>
        <v/>
      </c>
      <c r="AM437" s="391" t="str">
        <f t="shared" si="152"/>
        <v/>
      </c>
      <c r="AO437" s="310" t="str">
        <f t="shared" si="145"/>
        <v/>
      </c>
      <c r="AP437" s="310">
        <f>SUM(AO$1:AO437)</f>
        <v>0</v>
      </c>
      <c r="AQ437" s="310">
        <f>SUM(AK$2:AK437)</f>
        <v>0</v>
      </c>
      <c r="AR437" s="310">
        <f>COUNTA(AJ$2:AJ437)</f>
        <v>0</v>
      </c>
      <c r="AS437" s="312"/>
      <c r="AT437" s="312"/>
      <c r="AU437" s="312"/>
      <c r="AV437" s="312"/>
      <c r="AW437" s="312"/>
      <c r="AZ437">
        <v>0</v>
      </c>
      <c r="BA437">
        <v>0</v>
      </c>
    </row>
    <row r="438" spans="1:53" x14ac:dyDescent="0.25">
      <c r="A438">
        <v>110</v>
      </c>
      <c r="B438" t="s">
        <v>66</v>
      </c>
      <c r="C438" t="s">
        <v>881</v>
      </c>
      <c r="D438"/>
      <c r="E438">
        <v>2</v>
      </c>
      <c r="F438">
        <v>2</v>
      </c>
      <c r="G438">
        <v>1</v>
      </c>
      <c r="H438">
        <v>2</v>
      </c>
      <c r="I438">
        <v>0</v>
      </c>
      <c r="J438">
        <v>1</v>
      </c>
      <c r="K438">
        <v>0</v>
      </c>
      <c r="L438">
        <v>0</v>
      </c>
      <c r="M438"/>
      <c r="N438" s="42"/>
      <c r="O438" s="101">
        <f>IF(ISBLANK(C438),O437,IF(COUNTIF(C$2:C438,C438)&gt;1,O437,1+MAX(O437,0)))</f>
        <v>14</v>
      </c>
      <c r="P438" s="45">
        <f t="shared" si="132"/>
        <v>7</v>
      </c>
      <c r="Q438" s="33" t="str">
        <f t="shared" si="133"/>
        <v/>
      </c>
      <c r="R438" s="33">
        <f t="shared" si="134"/>
        <v>14</v>
      </c>
      <c r="S438" s="33" t="str">
        <f t="shared" si="135"/>
        <v>110_14</v>
      </c>
      <c r="T438" s="35" t="str">
        <f t="shared" si="136"/>
        <v>110PM</v>
      </c>
      <c r="U438" s="35" t="str">
        <f t="shared" si="137"/>
        <v>110PMNS</v>
      </c>
      <c r="V438" s="35" t="str">
        <f t="shared" si="153"/>
        <v>0N</v>
      </c>
      <c r="W438" s="35" t="str">
        <f t="shared" si="146"/>
        <v>110PM0N221</v>
      </c>
      <c r="X438" s="388">
        <f t="shared" si="147"/>
        <v>0</v>
      </c>
      <c r="Y438" s="388">
        <f t="shared" si="148"/>
        <v>0</v>
      </c>
      <c r="Z438" s="280" t="str">
        <f t="shared" si="138"/>
        <v/>
      </c>
      <c r="AA438" s="280" t="str">
        <f t="shared" si="139"/>
        <v/>
      </c>
      <c r="AB438" s="389" t="str">
        <f t="shared" si="149"/>
        <v/>
      </c>
      <c r="AC438" s="389" t="str">
        <f t="shared" si="150"/>
        <v/>
      </c>
      <c r="AD438" s="390" t="str">
        <f t="shared" si="140"/>
        <v/>
      </c>
      <c r="AE438" s="282">
        <f t="shared" si="141"/>
        <v>0</v>
      </c>
      <c r="AF438" s="359">
        <f t="shared" si="142"/>
        <v>0</v>
      </c>
      <c r="AG438" s="280">
        <f t="shared" si="143"/>
        <v>0</v>
      </c>
      <c r="AH438" s="280">
        <f t="shared" si="144"/>
        <v>0</v>
      </c>
      <c r="AI438" s="280">
        <f>IF(ISBLANK(T438),AI437,IF(COUNTIF(T$2:T438,T438)&gt;1,AI437,1+MAX(AI437,0)))</f>
        <v>12</v>
      </c>
      <c r="AL438" s="391" t="str">
        <f t="shared" si="151"/>
        <v/>
      </c>
      <c r="AM438" s="391" t="str">
        <f t="shared" si="152"/>
        <v/>
      </c>
      <c r="AO438" s="310" t="str">
        <f t="shared" si="145"/>
        <v/>
      </c>
      <c r="AP438" s="310">
        <f>SUM(AO$1:AO438)</f>
        <v>0</v>
      </c>
      <c r="AQ438" s="310">
        <f>SUM(AK$2:AK438)</f>
        <v>0</v>
      </c>
      <c r="AR438" s="310">
        <f>COUNTA(AJ$2:AJ438)</f>
        <v>0</v>
      </c>
      <c r="AS438" s="312"/>
      <c r="AT438" s="312"/>
      <c r="AU438" s="312"/>
      <c r="AV438" s="312"/>
      <c r="AW438" s="312"/>
      <c r="AZ438">
        <v>0</v>
      </c>
      <c r="BA438">
        <v>0</v>
      </c>
    </row>
    <row r="439" spans="1:53" x14ac:dyDescent="0.25">
      <c r="A439">
        <v>110</v>
      </c>
      <c r="B439" t="s">
        <v>66</v>
      </c>
      <c r="C439" t="s">
        <v>881</v>
      </c>
      <c r="D439"/>
      <c r="E439">
        <v>2</v>
      </c>
      <c r="F439">
        <v>2</v>
      </c>
      <c r="G439">
        <v>2</v>
      </c>
      <c r="H439">
        <v>2</v>
      </c>
      <c r="I439">
        <v>1</v>
      </c>
      <c r="J439">
        <v>0</v>
      </c>
      <c r="K439">
        <v>1</v>
      </c>
      <c r="L439">
        <v>1</v>
      </c>
      <c r="M439"/>
      <c r="N439" s="42"/>
      <c r="O439" s="101">
        <f>IF(ISBLANK(C439),O438,IF(COUNTIF(C$2:C439,C439)&gt;1,O438,1+MAX(O438,0)))</f>
        <v>14</v>
      </c>
      <c r="P439" s="45">
        <f t="shared" si="132"/>
        <v>7</v>
      </c>
      <c r="Q439" s="33" t="str">
        <f t="shared" si="133"/>
        <v/>
      </c>
      <c r="R439" s="33">
        <f t="shared" si="134"/>
        <v>14</v>
      </c>
      <c r="S439" s="33" t="str">
        <f t="shared" si="135"/>
        <v>110_14</v>
      </c>
      <c r="T439" s="35" t="str">
        <f t="shared" si="136"/>
        <v>110PM</v>
      </c>
      <c r="U439" s="35" t="str">
        <f t="shared" si="137"/>
        <v>110PMNS</v>
      </c>
      <c r="V439" s="35" t="str">
        <f t="shared" si="153"/>
        <v>0N</v>
      </c>
      <c r="W439" s="35" t="str">
        <f t="shared" si="146"/>
        <v>110PM0N222</v>
      </c>
      <c r="X439" s="388">
        <f t="shared" si="147"/>
        <v>1</v>
      </c>
      <c r="Y439" s="388">
        <f t="shared" si="148"/>
        <v>1</v>
      </c>
      <c r="Z439" s="280" t="str">
        <f t="shared" si="138"/>
        <v/>
      </c>
      <c r="AA439" s="280" t="str">
        <f t="shared" si="139"/>
        <v/>
      </c>
      <c r="AB439" s="389" t="str">
        <f t="shared" si="149"/>
        <v/>
      </c>
      <c r="AC439" s="389" t="str">
        <f t="shared" si="150"/>
        <v/>
      </c>
      <c r="AD439" s="390" t="str">
        <f t="shared" si="140"/>
        <v/>
      </c>
      <c r="AE439" s="282">
        <f t="shared" si="141"/>
        <v>0</v>
      </c>
      <c r="AF439" s="359">
        <f t="shared" si="142"/>
        <v>0</v>
      </c>
      <c r="AG439" s="280">
        <f t="shared" si="143"/>
        <v>0</v>
      </c>
      <c r="AH439" s="280">
        <f t="shared" si="144"/>
        <v>0</v>
      </c>
      <c r="AI439" s="280">
        <f>IF(ISBLANK(T439),AI438,IF(COUNTIF(T$2:T439,T439)&gt;1,AI438,1+MAX(AI438,0)))</f>
        <v>12</v>
      </c>
      <c r="AL439" s="391" t="str">
        <f t="shared" si="151"/>
        <v/>
      </c>
      <c r="AM439" s="391" t="str">
        <f t="shared" si="152"/>
        <v/>
      </c>
      <c r="AO439" s="310" t="str">
        <f t="shared" si="145"/>
        <v/>
      </c>
      <c r="AP439" s="310">
        <f>SUM(AO$1:AO439)</f>
        <v>0</v>
      </c>
      <c r="AQ439" s="310">
        <f>SUM(AK$2:AK439)</f>
        <v>0</v>
      </c>
      <c r="AR439" s="310">
        <f>COUNTA(AJ$2:AJ439)</f>
        <v>0</v>
      </c>
      <c r="AS439" s="312"/>
      <c r="AT439" s="312"/>
      <c r="AU439" s="312"/>
      <c r="AV439" s="312"/>
      <c r="AW439" s="312"/>
      <c r="AZ439">
        <v>1</v>
      </c>
      <c r="BA439">
        <v>1</v>
      </c>
    </row>
    <row r="440" spans="1:53" x14ac:dyDescent="0.25">
      <c r="A440">
        <v>110</v>
      </c>
      <c r="B440" t="s">
        <v>66</v>
      </c>
      <c r="C440" t="s">
        <v>881</v>
      </c>
      <c r="D440"/>
      <c r="E440">
        <v>2</v>
      </c>
      <c r="F440">
        <v>2</v>
      </c>
      <c r="G440">
        <v>3</v>
      </c>
      <c r="H440">
        <v>0</v>
      </c>
      <c r="I440">
        <v>0</v>
      </c>
      <c r="J440">
        <v>0</v>
      </c>
      <c r="K440">
        <v>0</v>
      </c>
      <c r="L440">
        <v>0</v>
      </c>
      <c r="M440"/>
      <c r="N440" s="42"/>
      <c r="O440" s="101">
        <f>IF(ISBLANK(C440),O439,IF(COUNTIF(C$2:C440,C440)&gt;1,O439,1+MAX(O439,0)))</f>
        <v>14</v>
      </c>
      <c r="P440" s="45">
        <f t="shared" si="132"/>
        <v>7</v>
      </c>
      <c r="Q440" s="33" t="str">
        <f t="shared" si="133"/>
        <v/>
      </c>
      <c r="R440" s="33">
        <f t="shared" si="134"/>
        <v>14</v>
      </c>
      <c r="S440" s="33" t="str">
        <f t="shared" si="135"/>
        <v>110_14</v>
      </c>
      <c r="T440" s="35" t="str">
        <f t="shared" si="136"/>
        <v>110PM</v>
      </c>
      <c r="U440" s="35" t="str">
        <f t="shared" si="137"/>
        <v>110PMEW</v>
      </c>
      <c r="V440" s="35" t="str">
        <f t="shared" si="153"/>
        <v>0N</v>
      </c>
      <c r="W440" s="35" t="str">
        <f t="shared" si="146"/>
        <v>110PM0N223</v>
      </c>
      <c r="X440" s="388">
        <f t="shared" si="147"/>
        <v>0</v>
      </c>
      <c r="Y440" s="388">
        <f t="shared" si="148"/>
        <v>0</v>
      </c>
      <c r="Z440" s="280" t="str">
        <f t="shared" si="138"/>
        <v/>
      </c>
      <c r="AA440" s="280" t="str">
        <f t="shared" si="139"/>
        <v/>
      </c>
      <c r="AB440" s="389" t="str">
        <f t="shared" si="149"/>
        <v/>
      </c>
      <c r="AC440" s="389" t="str">
        <f t="shared" si="150"/>
        <v/>
      </c>
      <c r="AD440" s="390" t="str">
        <f t="shared" si="140"/>
        <v/>
      </c>
      <c r="AE440" s="282">
        <f t="shared" si="141"/>
        <v>0</v>
      </c>
      <c r="AF440" s="359">
        <f t="shared" si="142"/>
        <v>0</v>
      </c>
      <c r="AG440" s="280">
        <f t="shared" si="143"/>
        <v>0</v>
      </c>
      <c r="AH440" s="280">
        <f t="shared" si="144"/>
        <v>0</v>
      </c>
      <c r="AI440" s="280">
        <f>IF(ISBLANK(T440),AI439,IF(COUNTIF(T$2:T440,T440)&gt;1,AI439,1+MAX(AI439,0)))</f>
        <v>12</v>
      </c>
      <c r="AL440" s="391" t="str">
        <f t="shared" si="151"/>
        <v/>
      </c>
      <c r="AM440" s="391" t="str">
        <f t="shared" si="152"/>
        <v/>
      </c>
      <c r="AO440" s="310" t="str">
        <f t="shared" si="145"/>
        <v/>
      </c>
      <c r="AP440" s="310">
        <f>SUM(AO$1:AO440)</f>
        <v>0</v>
      </c>
      <c r="AQ440" s="310">
        <f>SUM(AK$2:AK440)</f>
        <v>0</v>
      </c>
      <c r="AR440" s="310">
        <f>COUNTA(AJ$2:AJ440)</f>
        <v>0</v>
      </c>
      <c r="AS440" s="312"/>
      <c r="AT440" s="312"/>
      <c r="AU440" s="312"/>
      <c r="AV440" s="312"/>
      <c r="AW440" s="312"/>
      <c r="AZ440">
        <v>0</v>
      </c>
      <c r="BA440">
        <v>0</v>
      </c>
    </row>
    <row r="441" spans="1:53" x14ac:dyDescent="0.25">
      <c r="A441">
        <v>110</v>
      </c>
      <c r="B441" t="s">
        <v>66</v>
      </c>
      <c r="C441" t="s">
        <v>881</v>
      </c>
      <c r="D441"/>
      <c r="E441">
        <v>2</v>
      </c>
      <c r="F441">
        <v>2</v>
      </c>
      <c r="G441">
        <v>4</v>
      </c>
      <c r="H441">
        <v>0</v>
      </c>
      <c r="I441">
        <v>0</v>
      </c>
      <c r="J441">
        <v>0</v>
      </c>
      <c r="K441">
        <v>0</v>
      </c>
      <c r="L441">
        <v>0</v>
      </c>
      <c r="M441"/>
      <c r="N441" s="42"/>
      <c r="O441" s="101">
        <f>IF(ISBLANK(C441),O440,IF(COUNTIF(C$2:C441,C441)&gt;1,O440,1+MAX(O440,0)))</f>
        <v>14</v>
      </c>
      <c r="P441" s="45">
        <f t="shared" si="132"/>
        <v>7</v>
      </c>
      <c r="Q441" s="33" t="str">
        <f t="shared" si="133"/>
        <v/>
      </c>
      <c r="R441" s="33">
        <f t="shared" si="134"/>
        <v>14</v>
      </c>
      <c r="S441" s="33" t="str">
        <f t="shared" si="135"/>
        <v>110_14</v>
      </c>
      <c r="T441" s="35" t="str">
        <f t="shared" si="136"/>
        <v>110PM</v>
      </c>
      <c r="U441" s="35" t="str">
        <f t="shared" si="137"/>
        <v>110PMEW</v>
      </c>
      <c r="V441" s="35" t="str">
        <f t="shared" si="153"/>
        <v>0N</v>
      </c>
      <c r="W441" s="35" t="str">
        <f t="shared" si="146"/>
        <v>110PM0N224</v>
      </c>
      <c r="X441" s="388">
        <f t="shared" si="147"/>
        <v>0</v>
      </c>
      <c r="Y441" s="388">
        <f t="shared" si="148"/>
        <v>0</v>
      </c>
      <c r="Z441" s="280" t="str">
        <f t="shared" si="138"/>
        <v/>
      </c>
      <c r="AA441" s="280" t="str">
        <f t="shared" si="139"/>
        <v/>
      </c>
      <c r="AB441" s="389" t="str">
        <f t="shared" si="149"/>
        <v/>
      </c>
      <c r="AC441" s="389" t="str">
        <f t="shared" si="150"/>
        <v/>
      </c>
      <c r="AD441" s="390" t="str">
        <f t="shared" si="140"/>
        <v/>
      </c>
      <c r="AE441" s="282">
        <f t="shared" si="141"/>
        <v>0</v>
      </c>
      <c r="AF441" s="359">
        <f t="shared" si="142"/>
        <v>0</v>
      </c>
      <c r="AG441" s="280">
        <f t="shared" si="143"/>
        <v>0</v>
      </c>
      <c r="AH441" s="280">
        <f t="shared" si="144"/>
        <v>0</v>
      </c>
      <c r="AI441" s="280">
        <f>IF(ISBLANK(T441),AI440,IF(COUNTIF(T$2:T441,T441)&gt;1,AI440,1+MAX(AI440,0)))</f>
        <v>12</v>
      </c>
      <c r="AL441" s="391" t="str">
        <f t="shared" si="151"/>
        <v/>
      </c>
      <c r="AM441" s="391" t="str">
        <f t="shared" si="152"/>
        <v/>
      </c>
      <c r="AO441" s="310" t="str">
        <f t="shared" si="145"/>
        <v/>
      </c>
      <c r="AP441" s="310">
        <f>SUM(AO$1:AO441)</f>
        <v>0</v>
      </c>
      <c r="AQ441" s="310">
        <f>SUM(AK$2:AK441)</f>
        <v>0</v>
      </c>
      <c r="AR441" s="310">
        <f>COUNTA(AJ$2:AJ441)</f>
        <v>0</v>
      </c>
      <c r="AS441" s="312"/>
      <c r="AT441" s="312"/>
      <c r="AU441" s="312"/>
      <c r="AV441" s="312"/>
      <c r="AW441" s="312"/>
      <c r="AZ441">
        <v>0</v>
      </c>
      <c r="BA441">
        <v>0</v>
      </c>
    </row>
    <row r="442" spans="1:53" x14ac:dyDescent="0.25">
      <c r="A442">
        <v>110</v>
      </c>
      <c r="B442" t="s">
        <v>66</v>
      </c>
      <c r="C442" t="s">
        <v>881</v>
      </c>
      <c r="D442"/>
      <c r="E442">
        <v>2</v>
      </c>
      <c r="F442">
        <v>3</v>
      </c>
      <c r="G442">
        <v>1</v>
      </c>
      <c r="H442">
        <v>3</v>
      </c>
      <c r="I442">
        <v>0</v>
      </c>
      <c r="J442">
        <v>1</v>
      </c>
      <c r="K442">
        <v>2</v>
      </c>
      <c r="L442">
        <v>1</v>
      </c>
      <c r="M442"/>
      <c r="N442" s="42"/>
      <c r="O442" s="101">
        <f>IF(ISBLANK(C442),O441,IF(COUNTIF(C$2:C442,C442)&gt;1,O441,1+MAX(O441,0)))</f>
        <v>14</v>
      </c>
      <c r="P442" s="45">
        <f t="shared" si="132"/>
        <v>7</v>
      </c>
      <c r="Q442" s="33" t="str">
        <f t="shared" si="133"/>
        <v/>
      </c>
      <c r="R442" s="33">
        <f t="shared" si="134"/>
        <v>15</v>
      </c>
      <c r="S442" s="33" t="str">
        <f t="shared" si="135"/>
        <v>110_15</v>
      </c>
      <c r="T442" s="35" t="str">
        <f t="shared" si="136"/>
        <v>110PM</v>
      </c>
      <c r="U442" s="35" t="str">
        <f t="shared" si="137"/>
        <v>110PMNS</v>
      </c>
      <c r="V442" s="35" t="str">
        <f t="shared" si="153"/>
        <v>0N</v>
      </c>
      <c r="W442" s="35" t="str">
        <f t="shared" si="146"/>
        <v>110PM0N231</v>
      </c>
      <c r="X442" s="388">
        <f t="shared" si="147"/>
        <v>2</v>
      </c>
      <c r="Y442" s="388">
        <f t="shared" si="148"/>
        <v>1</v>
      </c>
      <c r="Z442" s="280" t="str">
        <f t="shared" si="138"/>
        <v/>
      </c>
      <c r="AA442" s="280" t="str">
        <f t="shared" si="139"/>
        <v/>
      </c>
      <c r="AB442" s="389" t="str">
        <f t="shared" si="149"/>
        <v/>
      </c>
      <c r="AC442" s="389" t="str">
        <f t="shared" si="150"/>
        <v/>
      </c>
      <c r="AD442" s="390" t="str">
        <f t="shared" si="140"/>
        <v/>
      </c>
      <c r="AE442" s="282">
        <f t="shared" si="141"/>
        <v>0</v>
      </c>
      <c r="AF442" s="359">
        <f t="shared" si="142"/>
        <v>0</v>
      </c>
      <c r="AG442" s="280">
        <f t="shared" si="143"/>
        <v>0</v>
      </c>
      <c r="AH442" s="280">
        <f t="shared" si="144"/>
        <v>0</v>
      </c>
      <c r="AI442" s="280">
        <f>IF(ISBLANK(T442),AI441,IF(COUNTIF(T$2:T442,T442)&gt;1,AI441,1+MAX(AI441,0)))</f>
        <v>12</v>
      </c>
      <c r="AL442" s="391" t="str">
        <f t="shared" si="151"/>
        <v/>
      </c>
      <c r="AM442" s="391" t="str">
        <f t="shared" si="152"/>
        <v/>
      </c>
      <c r="AO442" s="310" t="str">
        <f t="shared" si="145"/>
        <v/>
      </c>
      <c r="AP442" s="310">
        <f>SUM(AO$1:AO442)</f>
        <v>0</v>
      </c>
      <c r="AQ442" s="310">
        <f>SUM(AK$2:AK442)</f>
        <v>0</v>
      </c>
      <c r="AR442" s="310">
        <f>COUNTA(AJ$2:AJ442)</f>
        <v>0</v>
      </c>
      <c r="AS442" s="312"/>
      <c r="AT442" s="312"/>
      <c r="AU442" s="312"/>
      <c r="AV442" s="312"/>
      <c r="AW442" s="312"/>
      <c r="AZ442">
        <v>2</v>
      </c>
      <c r="BA442">
        <v>1</v>
      </c>
    </row>
    <row r="443" spans="1:53" x14ac:dyDescent="0.25">
      <c r="A443">
        <v>110</v>
      </c>
      <c r="B443" t="s">
        <v>66</v>
      </c>
      <c r="C443" t="s">
        <v>881</v>
      </c>
      <c r="D443"/>
      <c r="E443">
        <v>2</v>
      </c>
      <c r="F443">
        <v>3</v>
      </c>
      <c r="G443">
        <v>2</v>
      </c>
      <c r="H443">
        <v>1</v>
      </c>
      <c r="I443">
        <v>0</v>
      </c>
      <c r="J443">
        <v>0</v>
      </c>
      <c r="K443">
        <v>1</v>
      </c>
      <c r="L443">
        <v>1</v>
      </c>
      <c r="M443"/>
      <c r="N443" s="42"/>
      <c r="O443" s="101">
        <f>IF(ISBLANK(C443),O442,IF(COUNTIF(C$2:C443,C443)&gt;1,O442,1+MAX(O442,0)))</f>
        <v>14</v>
      </c>
      <c r="P443" s="45">
        <f t="shared" si="132"/>
        <v>7</v>
      </c>
      <c r="Q443" s="33" t="str">
        <f t="shared" si="133"/>
        <v/>
      </c>
      <c r="R443" s="33">
        <f t="shared" si="134"/>
        <v>15</v>
      </c>
      <c r="S443" s="33" t="str">
        <f t="shared" si="135"/>
        <v>110_15</v>
      </c>
      <c r="T443" s="35" t="str">
        <f t="shared" si="136"/>
        <v>110PM</v>
      </c>
      <c r="U443" s="35" t="str">
        <f t="shared" si="137"/>
        <v>110PMNS</v>
      </c>
      <c r="V443" s="35" t="str">
        <f t="shared" si="153"/>
        <v>0N</v>
      </c>
      <c r="W443" s="35" t="str">
        <f t="shared" si="146"/>
        <v>110PM0N232</v>
      </c>
      <c r="X443" s="388">
        <f t="shared" si="147"/>
        <v>1</v>
      </c>
      <c r="Y443" s="388">
        <f t="shared" si="148"/>
        <v>1</v>
      </c>
      <c r="Z443" s="280" t="str">
        <f t="shared" si="138"/>
        <v/>
      </c>
      <c r="AA443" s="280" t="str">
        <f t="shared" si="139"/>
        <v/>
      </c>
      <c r="AB443" s="389" t="str">
        <f t="shared" si="149"/>
        <v/>
      </c>
      <c r="AC443" s="389" t="str">
        <f t="shared" si="150"/>
        <v/>
      </c>
      <c r="AD443" s="390" t="str">
        <f t="shared" si="140"/>
        <v/>
      </c>
      <c r="AE443" s="282">
        <f t="shared" si="141"/>
        <v>0</v>
      </c>
      <c r="AF443" s="359">
        <f t="shared" si="142"/>
        <v>0</v>
      </c>
      <c r="AG443" s="280">
        <f t="shared" si="143"/>
        <v>0</v>
      </c>
      <c r="AH443" s="280">
        <f t="shared" si="144"/>
        <v>0</v>
      </c>
      <c r="AI443" s="280">
        <f>IF(ISBLANK(T443),AI442,IF(COUNTIF(T$2:T443,T443)&gt;1,AI442,1+MAX(AI442,0)))</f>
        <v>12</v>
      </c>
      <c r="AL443" s="391" t="str">
        <f t="shared" si="151"/>
        <v/>
      </c>
      <c r="AM443" s="391" t="str">
        <f t="shared" si="152"/>
        <v/>
      </c>
      <c r="AO443" s="310" t="str">
        <f t="shared" si="145"/>
        <v/>
      </c>
      <c r="AP443" s="310">
        <f>SUM(AO$1:AO443)</f>
        <v>0</v>
      </c>
      <c r="AQ443" s="310">
        <f>SUM(AK$2:AK443)</f>
        <v>0</v>
      </c>
      <c r="AR443" s="310">
        <f>COUNTA(AJ$2:AJ443)</f>
        <v>0</v>
      </c>
      <c r="AS443" s="312"/>
      <c r="AT443" s="312"/>
      <c r="AU443" s="312"/>
      <c r="AV443" s="312"/>
      <c r="AW443" s="312"/>
      <c r="AZ443">
        <v>1</v>
      </c>
      <c r="BA443">
        <v>1</v>
      </c>
    </row>
    <row r="444" spans="1:53" x14ac:dyDescent="0.25">
      <c r="A444">
        <v>110</v>
      </c>
      <c r="B444" t="s">
        <v>66</v>
      </c>
      <c r="C444" t="s">
        <v>881</v>
      </c>
      <c r="D444"/>
      <c r="E444">
        <v>2</v>
      </c>
      <c r="F444">
        <v>3</v>
      </c>
      <c r="G444">
        <v>3</v>
      </c>
      <c r="H444">
        <v>0</v>
      </c>
      <c r="I444">
        <v>0</v>
      </c>
      <c r="J444">
        <v>0</v>
      </c>
      <c r="K444">
        <v>0</v>
      </c>
      <c r="L444">
        <v>0</v>
      </c>
      <c r="M444"/>
      <c r="N444" s="42"/>
      <c r="O444" s="101">
        <f>IF(ISBLANK(C444),O443,IF(COUNTIF(C$2:C444,C444)&gt;1,O443,1+MAX(O443,0)))</f>
        <v>14</v>
      </c>
      <c r="P444" s="45">
        <f t="shared" si="132"/>
        <v>7</v>
      </c>
      <c r="Q444" s="33" t="str">
        <f t="shared" si="133"/>
        <v/>
      </c>
      <c r="R444" s="33">
        <f t="shared" si="134"/>
        <v>15</v>
      </c>
      <c r="S444" s="33" t="str">
        <f t="shared" si="135"/>
        <v>110_15</v>
      </c>
      <c r="T444" s="35" t="str">
        <f t="shared" si="136"/>
        <v>110PM</v>
      </c>
      <c r="U444" s="35" t="str">
        <f t="shared" si="137"/>
        <v>110PMEW</v>
      </c>
      <c r="V444" s="35" t="str">
        <f t="shared" si="153"/>
        <v>0N</v>
      </c>
      <c r="W444" s="35" t="str">
        <f t="shared" si="146"/>
        <v>110PM0N233</v>
      </c>
      <c r="X444" s="388">
        <f t="shared" si="147"/>
        <v>0</v>
      </c>
      <c r="Y444" s="388">
        <f t="shared" si="148"/>
        <v>0</v>
      </c>
      <c r="Z444" s="280" t="str">
        <f t="shared" si="138"/>
        <v/>
      </c>
      <c r="AA444" s="280" t="str">
        <f t="shared" si="139"/>
        <v/>
      </c>
      <c r="AB444" s="389" t="str">
        <f t="shared" si="149"/>
        <v/>
      </c>
      <c r="AC444" s="389" t="str">
        <f t="shared" si="150"/>
        <v/>
      </c>
      <c r="AD444" s="390" t="str">
        <f t="shared" si="140"/>
        <v/>
      </c>
      <c r="AE444" s="282">
        <f t="shared" si="141"/>
        <v>0</v>
      </c>
      <c r="AF444" s="359">
        <f t="shared" si="142"/>
        <v>0</v>
      </c>
      <c r="AG444" s="280">
        <f t="shared" si="143"/>
        <v>0</v>
      </c>
      <c r="AH444" s="280">
        <f t="shared" si="144"/>
        <v>0</v>
      </c>
      <c r="AI444" s="280">
        <f>IF(ISBLANK(T444),AI443,IF(COUNTIF(T$2:T444,T444)&gt;1,AI443,1+MAX(AI443,0)))</f>
        <v>12</v>
      </c>
      <c r="AL444" s="391" t="str">
        <f t="shared" si="151"/>
        <v/>
      </c>
      <c r="AM444" s="391" t="str">
        <f t="shared" si="152"/>
        <v/>
      </c>
      <c r="AO444" s="310" t="str">
        <f t="shared" si="145"/>
        <v/>
      </c>
      <c r="AP444" s="310">
        <f>SUM(AO$1:AO444)</f>
        <v>0</v>
      </c>
      <c r="AQ444" s="310">
        <f>SUM(AK$2:AK444)</f>
        <v>0</v>
      </c>
      <c r="AR444" s="310">
        <f>COUNTA(AJ$2:AJ444)</f>
        <v>0</v>
      </c>
      <c r="AS444" s="312"/>
      <c r="AT444" s="312"/>
      <c r="AU444" s="312"/>
      <c r="AV444" s="312"/>
      <c r="AW444" s="312"/>
      <c r="AZ444">
        <v>0</v>
      </c>
      <c r="BA444">
        <v>0</v>
      </c>
    </row>
    <row r="445" spans="1:53" x14ac:dyDescent="0.25">
      <c r="A445">
        <v>110</v>
      </c>
      <c r="B445" t="s">
        <v>66</v>
      </c>
      <c r="C445" t="s">
        <v>881</v>
      </c>
      <c r="D445"/>
      <c r="E445">
        <v>2</v>
      </c>
      <c r="F445">
        <v>3</v>
      </c>
      <c r="G445">
        <v>4</v>
      </c>
      <c r="H445">
        <v>1</v>
      </c>
      <c r="I445">
        <v>0</v>
      </c>
      <c r="J445">
        <v>0</v>
      </c>
      <c r="K445">
        <v>0</v>
      </c>
      <c r="L445">
        <v>0</v>
      </c>
      <c r="M445"/>
      <c r="N445" s="42"/>
      <c r="O445" s="101">
        <f>IF(ISBLANK(C445),O444,IF(COUNTIF(C$2:C445,C445)&gt;1,O444,1+MAX(O444,0)))</f>
        <v>14</v>
      </c>
      <c r="P445" s="45">
        <f t="shared" si="132"/>
        <v>7</v>
      </c>
      <c r="Q445" s="33" t="str">
        <f t="shared" si="133"/>
        <v/>
      </c>
      <c r="R445" s="33">
        <f t="shared" si="134"/>
        <v>15</v>
      </c>
      <c r="S445" s="33" t="str">
        <f t="shared" si="135"/>
        <v>110_15</v>
      </c>
      <c r="T445" s="35" t="str">
        <f t="shared" si="136"/>
        <v>110PM</v>
      </c>
      <c r="U445" s="35" t="str">
        <f t="shared" si="137"/>
        <v>110PMEW</v>
      </c>
      <c r="V445" s="35" t="str">
        <f t="shared" si="153"/>
        <v>0N</v>
      </c>
      <c r="W445" s="35" t="str">
        <f t="shared" si="146"/>
        <v>110PM0N234</v>
      </c>
      <c r="X445" s="388">
        <f t="shared" si="147"/>
        <v>0</v>
      </c>
      <c r="Y445" s="388">
        <f t="shared" si="148"/>
        <v>0</v>
      </c>
      <c r="Z445" s="280" t="str">
        <f t="shared" si="138"/>
        <v/>
      </c>
      <c r="AA445" s="280" t="str">
        <f t="shared" si="139"/>
        <v/>
      </c>
      <c r="AB445" s="389" t="str">
        <f t="shared" si="149"/>
        <v/>
      </c>
      <c r="AC445" s="389" t="str">
        <f t="shared" si="150"/>
        <v/>
      </c>
      <c r="AD445" s="390" t="str">
        <f t="shared" si="140"/>
        <v/>
      </c>
      <c r="AE445" s="282">
        <f t="shared" si="141"/>
        <v>0</v>
      </c>
      <c r="AF445" s="359">
        <f t="shared" si="142"/>
        <v>0</v>
      </c>
      <c r="AG445" s="280">
        <f t="shared" si="143"/>
        <v>0</v>
      </c>
      <c r="AH445" s="280">
        <f t="shared" si="144"/>
        <v>0</v>
      </c>
      <c r="AI445" s="280">
        <f>IF(ISBLANK(T445),AI444,IF(COUNTIF(T$2:T445,T445)&gt;1,AI444,1+MAX(AI444,0)))</f>
        <v>12</v>
      </c>
      <c r="AL445" s="391" t="str">
        <f t="shared" si="151"/>
        <v/>
      </c>
      <c r="AM445" s="391" t="str">
        <f t="shared" si="152"/>
        <v/>
      </c>
      <c r="AO445" s="310" t="str">
        <f t="shared" si="145"/>
        <v/>
      </c>
      <c r="AP445" s="310">
        <f>SUM(AO$1:AO445)</f>
        <v>0</v>
      </c>
      <c r="AQ445" s="310">
        <f>SUM(AK$2:AK445)</f>
        <v>0</v>
      </c>
      <c r="AR445" s="310">
        <f>COUNTA(AJ$2:AJ445)</f>
        <v>0</v>
      </c>
      <c r="AS445" s="312"/>
      <c r="AT445" s="312"/>
      <c r="AU445" s="312"/>
      <c r="AV445" s="312"/>
      <c r="AW445" s="312"/>
      <c r="AZ445">
        <v>0</v>
      </c>
      <c r="BA445">
        <v>0</v>
      </c>
    </row>
    <row r="446" spans="1:53" x14ac:dyDescent="0.25">
      <c r="A446">
        <v>110</v>
      </c>
      <c r="B446" t="s">
        <v>66</v>
      </c>
      <c r="C446" t="s">
        <v>881</v>
      </c>
      <c r="D446"/>
      <c r="E446">
        <v>2</v>
      </c>
      <c r="F446">
        <v>4</v>
      </c>
      <c r="G446">
        <v>1</v>
      </c>
      <c r="H446">
        <v>2</v>
      </c>
      <c r="I446">
        <v>0</v>
      </c>
      <c r="J446">
        <v>0</v>
      </c>
      <c r="K446">
        <v>1</v>
      </c>
      <c r="L446">
        <v>1</v>
      </c>
      <c r="M446"/>
      <c r="N446" s="42"/>
      <c r="O446" s="101">
        <f>IF(ISBLANK(C446),O445,IF(COUNTIF(C$2:C446,C446)&gt;1,O445,1+MAX(O445,0)))</f>
        <v>14</v>
      </c>
      <c r="P446" s="45">
        <f t="shared" si="132"/>
        <v>7</v>
      </c>
      <c r="Q446" s="33" t="str">
        <f t="shared" si="133"/>
        <v/>
      </c>
      <c r="R446" s="33">
        <f t="shared" si="134"/>
        <v>16</v>
      </c>
      <c r="S446" s="33" t="str">
        <f t="shared" si="135"/>
        <v>110_16</v>
      </c>
      <c r="T446" s="35" t="str">
        <f t="shared" si="136"/>
        <v>110PM</v>
      </c>
      <c r="U446" s="35" t="str">
        <f t="shared" si="137"/>
        <v>110PMNS</v>
      </c>
      <c r="V446" s="35" t="str">
        <f t="shared" si="153"/>
        <v>0N</v>
      </c>
      <c r="W446" s="35" t="str">
        <f t="shared" si="146"/>
        <v>110PM0N241</v>
      </c>
      <c r="X446" s="388">
        <f t="shared" si="147"/>
        <v>1</v>
      </c>
      <c r="Y446" s="388">
        <f t="shared" si="148"/>
        <v>1</v>
      </c>
      <c r="Z446" s="280" t="str">
        <f t="shared" si="138"/>
        <v/>
      </c>
      <c r="AA446" s="280" t="str">
        <f t="shared" si="139"/>
        <v/>
      </c>
      <c r="AB446" s="389" t="str">
        <f t="shared" si="149"/>
        <v/>
      </c>
      <c r="AC446" s="389" t="str">
        <f t="shared" si="150"/>
        <v/>
      </c>
      <c r="AD446" s="390" t="str">
        <f t="shared" si="140"/>
        <v/>
      </c>
      <c r="AE446" s="282">
        <f t="shared" si="141"/>
        <v>0</v>
      </c>
      <c r="AF446" s="359">
        <f t="shared" si="142"/>
        <v>0</v>
      </c>
      <c r="AG446" s="280">
        <f t="shared" si="143"/>
        <v>0</v>
      </c>
      <c r="AH446" s="280">
        <f t="shared" si="144"/>
        <v>0</v>
      </c>
      <c r="AI446" s="280">
        <f>IF(ISBLANK(T446),AI445,IF(COUNTIF(T$2:T446,T446)&gt;1,AI445,1+MAX(AI445,0)))</f>
        <v>12</v>
      </c>
      <c r="AL446" s="391" t="str">
        <f t="shared" si="151"/>
        <v/>
      </c>
      <c r="AM446" s="391" t="str">
        <f t="shared" si="152"/>
        <v/>
      </c>
      <c r="AO446" s="310" t="str">
        <f t="shared" si="145"/>
        <v/>
      </c>
      <c r="AP446" s="310">
        <f>SUM(AO$1:AO446)</f>
        <v>0</v>
      </c>
      <c r="AQ446" s="310">
        <f>SUM(AK$2:AK446)</f>
        <v>0</v>
      </c>
      <c r="AR446" s="310">
        <f>COUNTA(AJ$2:AJ446)</f>
        <v>0</v>
      </c>
      <c r="AS446" s="312"/>
      <c r="AT446" s="312"/>
      <c r="AU446" s="312"/>
      <c r="AV446" s="312"/>
      <c r="AW446" s="312"/>
      <c r="AZ446">
        <v>1</v>
      </c>
      <c r="BA446">
        <v>1</v>
      </c>
    </row>
    <row r="447" spans="1:53" x14ac:dyDescent="0.25">
      <c r="A447">
        <v>110</v>
      </c>
      <c r="B447" t="s">
        <v>66</v>
      </c>
      <c r="C447" t="s">
        <v>881</v>
      </c>
      <c r="D447"/>
      <c r="E447">
        <v>2</v>
      </c>
      <c r="F447">
        <v>4</v>
      </c>
      <c r="G447">
        <v>2</v>
      </c>
      <c r="H447">
        <v>3</v>
      </c>
      <c r="I447">
        <v>0</v>
      </c>
      <c r="J447">
        <v>0</v>
      </c>
      <c r="K447">
        <v>1</v>
      </c>
      <c r="L447">
        <v>0</v>
      </c>
      <c r="M447"/>
      <c r="N447" s="42"/>
      <c r="O447" s="101">
        <f>IF(ISBLANK(C447),O446,IF(COUNTIF(C$2:C447,C447)&gt;1,O446,1+MAX(O446,0)))</f>
        <v>14</v>
      </c>
      <c r="P447" s="45">
        <f t="shared" si="132"/>
        <v>7</v>
      </c>
      <c r="Q447" s="33" t="str">
        <f t="shared" si="133"/>
        <v/>
      </c>
      <c r="R447" s="33">
        <f t="shared" si="134"/>
        <v>16</v>
      </c>
      <c r="S447" s="33" t="str">
        <f t="shared" si="135"/>
        <v>110_16</v>
      </c>
      <c r="T447" s="35" t="str">
        <f t="shared" si="136"/>
        <v>110PM</v>
      </c>
      <c r="U447" s="35" t="str">
        <f t="shared" si="137"/>
        <v>110PMNS</v>
      </c>
      <c r="V447" s="35" t="str">
        <f t="shared" si="153"/>
        <v>0N</v>
      </c>
      <c r="W447" s="35" t="str">
        <f t="shared" si="146"/>
        <v>110PM0N242</v>
      </c>
      <c r="X447" s="388">
        <f t="shared" si="147"/>
        <v>1</v>
      </c>
      <c r="Y447" s="388">
        <f t="shared" si="148"/>
        <v>0</v>
      </c>
      <c r="Z447" s="280" t="str">
        <f t="shared" si="138"/>
        <v/>
      </c>
      <c r="AA447" s="280" t="str">
        <f t="shared" si="139"/>
        <v/>
      </c>
      <c r="AB447" s="389" t="str">
        <f t="shared" si="149"/>
        <v/>
      </c>
      <c r="AC447" s="389" t="str">
        <f t="shared" si="150"/>
        <v/>
      </c>
      <c r="AD447" s="390" t="str">
        <f t="shared" si="140"/>
        <v/>
      </c>
      <c r="AE447" s="282">
        <f t="shared" si="141"/>
        <v>0</v>
      </c>
      <c r="AF447" s="359">
        <f t="shared" si="142"/>
        <v>0</v>
      </c>
      <c r="AG447" s="280">
        <f t="shared" si="143"/>
        <v>0</v>
      </c>
      <c r="AH447" s="280">
        <f t="shared" si="144"/>
        <v>0</v>
      </c>
      <c r="AI447" s="280">
        <f>IF(ISBLANK(T447),AI446,IF(COUNTIF(T$2:T447,T447)&gt;1,AI446,1+MAX(AI446,0)))</f>
        <v>12</v>
      </c>
      <c r="AL447" s="391" t="str">
        <f t="shared" si="151"/>
        <v/>
      </c>
      <c r="AM447" s="391" t="str">
        <f t="shared" si="152"/>
        <v/>
      </c>
      <c r="AO447" s="310" t="str">
        <f t="shared" si="145"/>
        <v/>
      </c>
      <c r="AP447" s="310">
        <f>SUM(AO$1:AO447)</f>
        <v>0</v>
      </c>
      <c r="AQ447" s="310">
        <f>SUM(AK$2:AK447)</f>
        <v>0</v>
      </c>
      <c r="AR447" s="310">
        <f>COUNTA(AJ$2:AJ447)</f>
        <v>0</v>
      </c>
      <c r="AS447" s="312"/>
      <c r="AT447" s="312"/>
      <c r="AU447" s="312"/>
      <c r="AV447" s="312"/>
      <c r="AW447" s="312"/>
      <c r="AZ447">
        <v>1</v>
      </c>
      <c r="BA447">
        <v>0</v>
      </c>
    </row>
    <row r="448" spans="1:53" x14ac:dyDescent="0.25">
      <c r="A448">
        <v>110</v>
      </c>
      <c r="B448" t="s">
        <v>66</v>
      </c>
      <c r="C448" t="s">
        <v>881</v>
      </c>
      <c r="D448"/>
      <c r="E448">
        <v>2</v>
      </c>
      <c r="F448">
        <v>4</v>
      </c>
      <c r="G448">
        <v>3</v>
      </c>
      <c r="H448">
        <v>0</v>
      </c>
      <c r="I448">
        <v>0</v>
      </c>
      <c r="J448">
        <v>0</v>
      </c>
      <c r="K448">
        <v>0</v>
      </c>
      <c r="L448">
        <v>0</v>
      </c>
      <c r="M448"/>
      <c r="N448" s="42"/>
      <c r="O448" s="101">
        <f>IF(ISBLANK(C448),O447,IF(COUNTIF(C$2:C448,C448)&gt;1,O447,1+MAX(O447,0)))</f>
        <v>14</v>
      </c>
      <c r="P448" s="45">
        <f t="shared" si="132"/>
        <v>7</v>
      </c>
      <c r="Q448" s="33" t="str">
        <f t="shared" si="133"/>
        <v/>
      </c>
      <c r="R448" s="33">
        <f t="shared" si="134"/>
        <v>16</v>
      </c>
      <c r="S448" s="33" t="str">
        <f t="shared" si="135"/>
        <v>110_16</v>
      </c>
      <c r="T448" s="35" t="str">
        <f t="shared" si="136"/>
        <v>110PM</v>
      </c>
      <c r="U448" s="35" t="str">
        <f t="shared" si="137"/>
        <v>110PMEW</v>
      </c>
      <c r="V448" s="35" t="str">
        <f t="shared" si="153"/>
        <v>0N</v>
      </c>
      <c r="W448" s="35" t="str">
        <f t="shared" si="146"/>
        <v>110PM0N243</v>
      </c>
      <c r="X448" s="388">
        <f t="shared" si="147"/>
        <v>0</v>
      </c>
      <c r="Y448" s="388">
        <f t="shared" si="148"/>
        <v>0</v>
      </c>
      <c r="Z448" s="280" t="str">
        <f t="shared" si="138"/>
        <v/>
      </c>
      <c r="AA448" s="280" t="str">
        <f t="shared" si="139"/>
        <v/>
      </c>
      <c r="AB448" s="389" t="str">
        <f t="shared" si="149"/>
        <v/>
      </c>
      <c r="AC448" s="389" t="str">
        <f t="shared" si="150"/>
        <v/>
      </c>
      <c r="AD448" s="390" t="str">
        <f t="shared" si="140"/>
        <v/>
      </c>
      <c r="AE448" s="282">
        <f t="shared" si="141"/>
        <v>0</v>
      </c>
      <c r="AF448" s="359">
        <f t="shared" si="142"/>
        <v>0</v>
      </c>
      <c r="AG448" s="280">
        <f t="shared" si="143"/>
        <v>0</v>
      </c>
      <c r="AH448" s="280">
        <f t="shared" si="144"/>
        <v>0</v>
      </c>
      <c r="AI448" s="280">
        <f>IF(ISBLANK(T448),AI447,IF(COUNTIF(T$2:T448,T448)&gt;1,AI447,1+MAX(AI447,0)))</f>
        <v>12</v>
      </c>
      <c r="AL448" s="391" t="str">
        <f t="shared" si="151"/>
        <v/>
      </c>
      <c r="AM448" s="391" t="str">
        <f t="shared" si="152"/>
        <v/>
      </c>
      <c r="AO448" s="310" t="str">
        <f t="shared" si="145"/>
        <v/>
      </c>
      <c r="AP448" s="310">
        <f>SUM(AO$1:AO448)</f>
        <v>0</v>
      </c>
      <c r="AQ448" s="310">
        <f>SUM(AK$2:AK448)</f>
        <v>0</v>
      </c>
      <c r="AR448" s="310">
        <f>COUNTA(AJ$2:AJ448)</f>
        <v>0</v>
      </c>
      <c r="AS448" s="312"/>
      <c r="AT448" s="312"/>
      <c r="AU448" s="312"/>
      <c r="AV448" s="312"/>
      <c r="AW448" s="312"/>
      <c r="AZ448">
        <v>0</v>
      </c>
      <c r="BA448">
        <v>0</v>
      </c>
    </row>
    <row r="449" spans="1:53" x14ac:dyDescent="0.25">
      <c r="A449">
        <v>110</v>
      </c>
      <c r="B449" t="s">
        <v>66</v>
      </c>
      <c r="C449" t="s">
        <v>881</v>
      </c>
      <c r="D449"/>
      <c r="E449">
        <v>2</v>
      </c>
      <c r="F449">
        <v>4</v>
      </c>
      <c r="G449">
        <v>4</v>
      </c>
      <c r="H449">
        <v>1</v>
      </c>
      <c r="I449">
        <v>0</v>
      </c>
      <c r="J449">
        <v>0</v>
      </c>
      <c r="K449">
        <v>0</v>
      </c>
      <c r="L449">
        <v>0</v>
      </c>
      <c r="M449"/>
      <c r="N449" s="42"/>
      <c r="O449" s="101">
        <f>IF(ISBLANK(C449),O448,IF(COUNTIF(C$2:C449,C449)&gt;1,O448,1+MAX(O448,0)))</f>
        <v>14</v>
      </c>
      <c r="P449" s="45">
        <f t="shared" si="132"/>
        <v>7</v>
      </c>
      <c r="Q449" s="33" t="str">
        <f t="shared" si="133"/>
        <v/>
      </c>
      <c r="R449" s="33">
        <f t="shared" si="134"/>
        <v>16</v>
      </c>
      <c r="S449" s="33" t="str">
        <f t="shared" si="135"/>
        <v>110_16</v>
      </c>
      <c r="T449" s="35" t="str">
        <f t="shared" si="136"/>
        <v>110PM</v>
      </c>
      <c r="U449" s="35" t="str">
        <f t="shared" si="137"/>
        <v>110PMEW</v>
      </c>
      <c r="V449" s="35" t="str">
        <f t="shared" si="153"/>
        <v>0N</v>
      </c>
      <c r="W449" s="35" t="str">
        <f t="shared" si="146"/>
        <v>110PM0N244</v>
      </c>
      <c r="X449" s="388">
        <f t="shared" si="147"/>
        <v>0</v>
      </c>
      <c r="Y449" s="388">
        <f t="shared" si="148"/>
        <v>0</v>
      </c>
      <c r="Z449" s="280" t="str">
        <f t="shared" si="138"/>
        <v/>
      </c>
      <c r="AA449" s="280" t="str">
        <f t="shared" si="139"/>
        <v/>
      </c>
      <c r="AB449" s="389" t="str">
        <f t="shared" si="149"/>
        <v/>
      </c>
      <c r="AC449" s="389" t="str">
        <f t="shared" si="150"/>
        <v/>
      </c>
      <c r="AD449" s="390" t="str">
        <f t="shared" si="140"/>
        <v/>
      </c>
      <c r="AE449" s="282">
        <f t="shared" si="141"/>
        <v>0</v>
      </c>
      <c r="AF449" s="359">
        <f t="shared" si="142"/>
        <v>0</v>
      </c>
      <c r="AG449" s="280">
        <f t="shared" si="143"/>
        <v>0</v>
      </c>
      <c r="AH449" s="280">
        <f t="shared" si="144"/>
        <v>0</v>
      </c>
      <c r="AI449" s="280">
        <f>IF(ISBLANK(T449),AI448,IF(COUNTIF(T$2:T449,T449)&gt;1,AI448,1+MAX(AI448,0)))</f>
        <v>12</v>
      </c>
      <c r="AL449" s="391" t="str">
        <f t="shared" si="151"/>
        <v/>
      </c>
      <c r="AM449" s="391" t="str">
        <f t="shared" si="152"/>
        <v/>
      </c>
      <c r="AO449" s="310" t="str">
        <f t="shared" si="145"/>
        <v/>
      </c>
      <c r="AP449" s="310">
        <f>SUM(AO$1:AO449)</f>
        <v>0</v>
      </c>
      <c r="AQ449" s="310">
        <f>SUM(AK$2:AK449)</f>
        <v>0</v>
      </c>
      <c r="AR449" s="310">
        <f>COUNTA(AJ$2:AJ449)</f>
        <v>0</v>
      </c>
      <c r="AS449" s="312"/>
      <c r="AT449" s="312"/>
      <c r="AU449" s="312"/>
      <c r="AV449" s="312"/>
      <c r="AW449" s="312"/>
      <c r="AZ449">
        <v>0</v>
      </c>
      <c r="BA449">
        <v>0</v>
      </c>
    </row>
    <row r="450" spans="1:53" x14ac:dyDescent="0.25">
      <c r="A450">
        <v>111</v>
      </c>
      <c r="B450" t="s">
        <v>65</v>
      </c>
      <c r="C450" t="s">
        <v>882</v>
      </c>
      <c r="D450"/>
      <c r="E450">
        <v>2</v>
      </c>
      <c r="F450">
        <v>1</v>
      </c>
      <c r="G450">
        <v>1</v>
      </c>
      <c r="H450">
        <v>7</v>
      </c>
      <c r="I450">
        <v>2</v>
      </c>
      <c r="J450">
        <v>2</v>
      </c>
      <c r="K450">
        <v>2</v>
      </c>
      <c r="L450">
        <v>3</v>
      </c>
      <c r="M450"/>
      <c r="N450" s="42"/>
      <c r="O450" s="101">
        <f>IF(ISBLANK(C450),O449,IF(COUNTIF(C$2:C450,C450)&gt;1,O449,1+MAX(O449,0)))</f>
        <v>15</v>
      </c>
      <c r="P450" s="45">
        <f t="shared" ref="P450:P513" si="154">IF(A450=A449,P449,IF(ISNUMBER(P449),P449+1,1))</f>
        <v>8</v>
      </c>
      <c r="Q450" s="33">
        <f t="shared" ref="Q450:Q513" si="155">IF(OR(P450=P449,LEN(A450)&lt;1),"",P450)</f>
        <v>8</v>
      </c>
      <c r="R450" s="33">
        <f t="shared" ref="R450:R513" si="156">IF(ISNUMBER(F450),F450+4*(E450-1)+8*IF(B450="PM",1,0),"")</f>
        <v>5</v>
      </c>
      <c r="S450" s="33" t="str">
        <f t="shared" ref="S450:S513" si="157">IF(ISNUMBER(R450),A450&amp;"_"&amp;R450,"")</f>
        <v>111_5</v>
      </c>
      <c r="T450" s="35" t="str">
        <f t="shared" ref="T450:T513" si="158">A450&amp;B450</f>
        <v>111AM</v>
      </c>
      <c r="U450" s="35" t="str">
        <f t="shared" ref="U450:U513" si="159">IF(OR(G450=1,G450=2),T450&amp;"NS",IF(OR(G450=3,G450=4),T450&amp;"EW",""))</f>
        <v>111AMNS</v>
      </c>
      <c r="V450" s="35" t="str">
        <f t="shared" si="153"/>
        <v>0O</v>
      </c>
      <c r="W450" s="35" t="str">
        <f t="shared" si="146"/>
        <v>111AM0O211</v>
      </c>
      <c r="X450" s="388">
        <f t="shared" si="147"/>
        <v>2</v>
      </c>
      <c r="Y450" s="388">
        <f t="shared" si="148"/>
        <v>3</v>
      </c>
      <c r="Z450" s="280" t="str">
        <f t="shared" ref="Z450:Z513" si="160">IF(I450&gt;$H450,1,"")</f>
        <v/>
      </c>
      <c r="AA450" s="280" t="str">
        <f t="shared" ref="AA450:AA513" si="161">IF(J450&gt;$H450,1,"")</f>
        <v/>
      </c>
      <c r="AB450" s="389" t="str">
        <f t="shared" si="149"/>
        <v/>
      </c>
      <c r="AC450" s="389" t="str">
        <f t="shared" si="150"/>
        <v/>
      </c>
      <c r="AD450" s="390" t="str">
        <f t="shared" ref="AD450:AD513" si="162">IF(ISERROR(MATCH(A450&amp;"_"&amp;G450,Sidewalk_ignore,0)),"",1)</f>
        <v/>
      </c>
      <c r="AE450" s="282">
        <f t="shared" ref="AE450:AE513" si="163">IF(AND(ISNUMBER($G450),$B450="AM"),INDEX(CordonIn,MATCH($A450,loc_ID,0),$G450),0)</f>
        <v>0</v>
      </c>
      <c r="AF450" s="359">
        <f t="shared" ref="AF450:AF513" si="164">IF(AND(ISNUMBER($G450),$B450="PM"),INDEX(CordonIn,MATCH($A450,loc_ID,0),VLOOKUP($G450,Reverse_dir,2,FALSE)),0)</f>
        <v>0</v>
      </c>
      <c r="AG450" s="280">
        <f t="shared" ref="AG450:AG513" si="165">IF(AND(ISNUMBER($G450),$B450="AM"),INDEX(Lane,MATCH($A450,loc_ID,0),$G450),0)</f>
        <v>0</v>
      </c>
      <c r="AH450" s="280">
        <f t="shared" ref="AH450:AH513" si="166">IF(AND(AG450&gt;0,ISNUMBER(AG450)),1,0)</f>
        <v>0</v>
      </c>
      <c r="AI450" s="280">
        <f>IF(ISBLANK(T450),AI449,IF(COUNTIF(T$2:T450,T450)&gt;1,AI449,1+MAX(AI449,0)))</f>
        <v>13</v>
      </c>
      <c r="AL450" s="391" t="str">
        <f t="shared" si="151"/>
        <v/>
      </c>
      <c r="AM450" s="391" t="str">
        <f t="shared" si="152"/>
        <v/>
      </c>
      <c r="AO450" s="310" t="str">
        <f t="shared" ref="AO450:AO513" si="167">IF(SUM(Z450:AC450)&gt;0,1,"")</f>
        <v/>
      </c>
      <c r="AP450" s="310">
        <f>SUM(AO$1:AO450)</f>
        <v>0</v>
      </c>
      <c r="AQ450" s="310">
        <f>SUM(AK$2:AK450)</f>
        <v>0</v>
      </c>
      <c r="AR450" s="310">
        <f>COUNTA(AJ$2:AJ450)</f>
        <v>0</v>
      </c>
      <c r="AS450" s="312"/>
      <c r="AT450" s="312"/>
      <c r="AU450" s="312"/>
      <c r="AV450" s="312"/>
      <c r="AW450" s="312"/>
      <c r="AZ450">
        <v>2</v>
      </c>
      <c r="BA450">
        <v>3</v>
      </c>
    </row>
    <row r="451" spans="1:53" x14ac:dyDescent="0.25">
      <c r="A451">
        <v>111</v>
      </c>
      <c r="B451" t="s">
        <v>65</v>
      </c>
      <c r="C451" t="s">
        <v>882</v>
      </c>
      <c r="D451"/>
      <c r="E451">
        <v>2</v>
      </c>
      <c r="F451">
        <v>1</v>
      </c>
      <c r="G451">
        <v>2</v>
      </c>
      <c r="H451">
        <v>2</v>
      </c>
      <c r="I451">
        <v>0</v>
      </c>
      <c r="J451">
        <v>0</v>
      </c>
      <c r="K451">
        <v>0</v>
      </c>
      <c r="L451">
        <v>2</v>
      </c>
      <c r="M451"/>
      <c r="N451" s="42"/>
      <c r="O451" s="101">
        <f>IF(ISBLANK(C451),O450,IF(COUNTIF(C$2:C451,C451)&gt;1,O450,1+MAX(O450,0)))</f>
        <v>15</v>
      </c>
      <c r="P451" s="45">
        <f t="shared" si="154"/>
        <v>8</v>
      </c>
      <c r="Q451" s="33" t="str">
        <f t="shared" si="155"/>
        <v/>
      </c>
      <c r="R451" s="33">
        <f t="shared" si="156"/>
        <v>5</v>
      </c>
      <c r="S451" s="33" t="str">
        <f t="shared" si="157"/>
        <v>111_5</v>
      </c>
      <c r="T451" s="35" t="str">
        <f t="shared" si="158"/>
        <v>111AM</v>
      </c>
      <c r="U451" s="35" t="str">
        <f t="shared" si="159"/>
        <v>111AMNS</v>
      </c>
      <c r="V451" s="35" t="str">
        <f t="shared" si="153"/>
        <v>0O</v>
      </c>
      <c r="W451" s="35" t="str">
        <f t="shared" ref="W451:W514" si="168">IF(ISBLANK(A451),"",A451&amp;B451&amp;V451&amp;E451&amp;F451&amp;G451)</f>
        <v>111AM0O212</v>
      </c>
      <c r="X451" s="388">
        <f t="shared" ref="X451:X514" si="169">IF($AD451=1,0,K451)</f>
        <v>0</v>
      </c>
      <c r="Y451" s="388">
        <f t="shared" ref="Y451:Y514" si="170">IF($AD451=1,0,L451)</f>
        <v>2</v>
      </c>
      <c r="Z451" s="280" t="str">
        <f t="shared" si="160"/>
        <v/>
      </c>
      <c r="AA451" s="280" t="str">
        <f t="shared" si="161"/>
        <v/>
      </c>
      <c r="AB451" s="389" t="str">
        <f t="shared" ref="AB451:AB514" si="171">IF(OR(K451&gt;$H451,AND($AD451=1,K451&gt;0)),1,"")</f>
        <v/>
      </c>
      <c r="AC451" s="389" t="str">
        <f t="shared" ref="AC451:AC514" si="172">IF(OR(L451&gt;$H451,AND($AD451=1,L451&gt;0)),1,"")</f>
        <v/>
      </c>
      <c r="AD451" s="390" t="str">
        <f t="shared" si="162"/>
        <v/>
      </c>
      <c r="AE451" s="282">
        <f t="shared" si="163"/>
        <v>0</v>
      </c>
      <c r="AF451" s="359">
        <f t="shared" si="164"/>
        <v>0</v>
      </c>
      <c r="AG451" s="280">
        <f t="shared" si="165"/>
        <v>0</v>
      </c>
      <c r="AH451" s="280">
        <f t="shared" si="166"/>
        <v>0</v>
      </c>
      <c r="AI451" s="280">
        <f>IF(ISBLANK(T451),AI450,IF(COUNTIF(T$2:T451,T451)&gt;1,AI450,1+MAX(AI450,0)))</f>
        <v>13</v>
      </c>
      <c r="AL451" s="391" t="str">
        <f t="shared" ref="AL451:AL514" si="173">IF(OR(AB451=1,AC451=1),IF(LEN(AJ451)=0,"",AJ451&amp;"; ")&amp;"Ignore sidewalk",IF(LEN(AJ451)=0,"",AJ451))</f>
        <v/>
      </c>
      <c r="AM451" s="391" t="str">
        <f t="shared" ref="AM451:AM514" si="174">IF(OR(AB451=1,AC451=1),1,IF(LEN(AK451)=0,"",AK451))</f>
        <v/>
      </c>
      <c r="AO451" s="310" t="str">
        <f t="shared" si="167"/>
        <v/>
      </c>
      <c r="AP451" s="310">
        <f>SUM(AO$1:AO451)</f>
        <v>0</v>
      </c>
      <c r="AQ451" s="310">
        <f>SUM(AK$2:AK451)</f>
        <v>0</v>
      </c>
      <c r="AR451" s="310">
        <f>COUNTA(AJ$2:AJ451)</f>
        <v>0</v>
      </c>
      <c r="AS451" s="312"/>
      <c r="AT451" s="312"/>
      <c r="AU451" s="312"/>
      <c r="AV451" s="312"/>
      <c r="AW451" s="312"/>
      <c r="AZ451">
        <v>0</v>
      </c>
      <c r="BA451">
        <v>2</v>
      </c>
    </row>
    <row r="452" spans="1:53" x14ac:dyDescent="0.25">
      <c r="A452">
        <v>111</v>
      </c>
      <c r="B452" t="s">
        <v>65</v>
      </c>
      <c r="C452" t="s">
        <v>882</v>
      </c>
      <c r="D452"/>
      <c r="E452">
        <v>2</v>
      </c>
      <c r="F452">
        <v>1</v>
      </c>
      <c r="G452">
        <v>3</v>
      </c>
      <c r="H452">
        <v>9</v>
      </c>
      <c r="I452">
        <v>5</v>
      </c>
      <c r="J452">
        <v>1</v>
      </c>
      <c r="K452">
        <v>0</v>
      </c>
      <c r="L452">
        <v>0</v>
      </c>
      <c r="M452"/>
      <c r="N452" s="42"/>
      <c r="O452" s="101">
        <f>IF(ISBLANK(C452),O451,IF(COUNTIF(C$2:C452,C452)&gt;1,O451,1+MAX(O451,0)))</f>
        <v>15</v>
      </c>
      <c r="P452" s="45">
        <f t="shared" si="154"/>
        <v>8</v>
      </c>
      <c r="Q452" s="33" t="str">
        <f t="shared" si="155"/>
        <v/>
      </c>
      <c r="R452" s="33">
        <f t="shared" si="156"/>
        <v>5</v>
      </c>
      <c r="S452" s="33" t="str">
        <f t="shared" si="157"/>
        <v>111_5</v>
      </c>
      <c r="T452" s="35" t="str">
        <f t="shared" si="158"/>
        <v>111AM</v>
      </c>
      <c r="U452" s="35" t="str">
        <f t="shared" si="159"/>
        <v>111AMEW</v>
      </c>
      <c r="V452" s="35" t="str">
        <f t="shared" ref="V452:V515" si="175">TEXT((O452-MOD(O452,26))/26,"0")&amp;CHAR(65+MOD(O452-1,26))</f>
        <v>0O</v>
      </c>
      <c r="W452" s="35" t="str">
        <f t="shared" si="168"/>
        <v>111AM0O213</v>
      </c>
      <c r="X452" s="388">
        <f t="shared" si="169"/>
        <v>0</v>
      </c>
      <c r="Y452" s="388">
        <f t="shared" si="170"/>
        <v>0</v>
      </c>
      <c r="Z452" s="280" t="str">
        <f t="shared" si="160"/>
        <v/>
      </c>
      <c r="AA452" s="280" t="str">
        <f t="shared" si="161"/>
        <v/>
      </c>
      <c r="AB452" s="389" t="str">
        <f t="shared" si="171"/>
        <v/>
      </c>
      <c r="AC452" s="389" t="str">
        <f t="shared" si="172"/>
        <v/>
      </c>
      <c r="AD452" s="390" t="str">
        <f t="shared" si="162"/>
        <v/>
      </c>
      <c r="AE452" s="282">
        <f t="shared" si="163"/>
        <v>1</v>
      </c>
      <c r="AF452" s="359">
        <f t="shared" si="164"/>
        <v>0</v>
      </c>
      <c r="AG452" s="280">
        <f t="shared" si="165"/>
        <v>2</v>
      </c>
      <c r="AH452" s="280">
        <f t="shared" si="166"/>
        <v>1</v>
      </c>
      <c r="AI452" s="280">
        <f>IF(ISBLANK(T452),AI451,IF(COUNTIF(T$2:T452,T452)&gt;1,AI451,1+MAX(AI451,0)))</f>
        <v>13</v>
      </c>
      <c r="AL452" s="391" t="str">
        <f t="shared" si="173"/>
        <v/>
      </c>
      <c r="AM452" s="391" t="str">
        <f t="shared" si="174"/>
        <v/>
      </c>
      <c r="AO452" s="310" t="str">
        <f t="shared" si="167"/>
        <v/>
      </c>
      <c r="AP452" s="310">
        <f>SUM(AO$1:AO452)</f>
        <v>0</v>
      </c>
      <c r="AQ452" s="310">
        <f>SUM(AK$2:AK452)</f>
        <v>0</v>
      </c>
      <c r="AR452" s="310">
        <f>COUNTA(AJ$2:AJ452)</f>
        <v>0</v>
      </c>
      <c r="AS452" s="312"/>
      <c r="AT452" s="312"/>
      <c r="AU452" s="312"/>
      <c r="AV452" s="312"/>
      <c r="AW452" s="312"/>
      <c r="AZ452">
        <v>0</v>
      </c>
      <c r="BA452">
        <v>0</v>
      </c>
    </row>
    <row r="453" spans="1:53" x14ac:dyDescent="0.25">
      <c r="A453">
        <v>111</v>
      </c>
      <c r="B453" t="s">
        <v>65</v>
      </c>
      <c r="C453" t="s">
        <v>882</v>
      </c>
      <c r="D453"/>
      <c r="E453">
        <v>2</v>
      </c>
      <c r="F453">
        <v>1</v>
      </c>
      <c r="G453">
        <v>4</v>
      </c>
      <c r="H453">
        <v>1</v>
      </c>
      <c r="I453">
        <v>1</v>
      </c>
      <c r="J453">
        <v>0</v>
      </c>
      <c r="K453">
        <v>0</v>
      </c>
      <c r="L453">
        <v>0</v>
      </c>
      <c r="M453"/>
      <c r="N453" s="42"/>
      <c r="O453" s="101">
        <f>IF(ISBLANK(C453),O452,IF(COUNTIF(C$2:C453,C453)&gt;1,O452,1+MAX(O452,0)))</f>
        <v>15</v>
      </c>
      <c r="P453" s="45">
        <f t="shared" si="154"/>
        <v>8</v>
      </c>
      <c r="Q453" s="33" t="str">
        <f t="shared" si="155"/>
        <v/>
      </c>
      <c r="R453" s="33">
        <f t="shared" si="156"/>
        <v>5</v>
      </c>
      <c r="S453" s="33" t="str">
        <f t="shared" si="157"/>
        <v>111_5</v>
      </c>
      <c r="T453" s="35" t="str">
        <f t="shared" si="158"/>
        <v>111AM</v>
      </c>
      <c r="U453" s="35" t="str">
        <f t="shared" si="159"/>
        <v>111AMEW</v>
      </c>
      <c r="V453" s="35" t="str">
        <f t="shared" si="175"/>
        <v>0O</v>
      </c>
      <c r="W453" s="35" t="str">
        <f t="shared" si="168"/>
        <v>111AM0O214</v>
      </c>
      <c r="X453" s="388">
        <f t="shared" si="169"/>
        <v>0</v>
      </c>
      <c r="Y453" s="388">
        <f t="shared" si="170"/>
        <v>0</v>
      </c>
      <c r="Z453" s="280" t="str">
        <f t="shared" si="160"/>
        <v/>
      </c>
      <c r="AA453" s="280" t="str">
        <f t="shared" si="161"/>
        <v/>
      </c>
      <c r="AB453" s="389" t="str">
        <f t="shared" si="171"/>
        <v/>
      </c>
      <c r="AC453" s="389" t="str">
        <f t="shared" si="172"/>
        <v/>
      </c>
      <c r="AD453" s="390" t="str">
        <f t="shared" si="162"/>
        <v/>
      </c>
      <c r="AE453" s="282">
        <f t="shared" si="163"/>
        <v>0</v>
      </c>
      <c r="AF453" s="359">
        <f t="shared" si="164"/>
        <v>0</v>
      </c>
      <c r="AG453" s="280">
        <f t="shared" si="165"/>
        <v>3</v>
      </c>
      <c r="AH453" s="280">
        <f t="shared" si="166"/>
        <v>1</v>
      </c>
      <c r="AI453" s="280">
        <f>IF(ISBLANK(T453),AI452,IF(COUNTIF(T$2:T453,T453)&gt;1,AI452,1+MAX(AI452,0)))</f>
        <v>13</v>
      </c>
      <c r="AL453" s="391" t="str">
        <f t="shared" si="173"/>
        <v/>
      </c>
      <c r="AM453" s="391" t="str">
        <f t="shared" si="174"/>
        <v/>
      </c>
      <c r="AO453" s="310" t="str">
        <f t="shared" si="167"/>
        <v/>
      </c>
      <c r="AP453" s="310">
        <f>SUM(AO$1:AO453)</f>
        <v>0</v>
      </c>
      <c r="AQ453" s="310">
        <f>SUM(AK$2:AK453)</f>
        <v>0</v>
      </c>
      <c r="AR453" s="310">
        <f>COUNTA(AJ$2:AJ453)</f>
        <v>0</v>
      </c>
      <c r="AS453" s="312"/>
      <c r="AT453" s="312"/>
      <c r="AU453" s="312"/>
      <c r="AV453" s="312"/>
      <c r="AW453" s="312"/>
      <c r="AZ453">
        <v>0</v>
      </c>
      <c r="BA453">
        <v>0</v>
      </c>
    </row>
    <row r="454" spans="1:53" x14ac:dyDescent="0.25">
      <c r="A454">
        <v>111</v>
      </c>
      <c r="B454" t="s">
        <v>65</v>
      </c>
      <c r="C454" t="s">
        <v>882</v>
      </c>
      <c r="D454"/>
      <c r="E454">
        <v>2</v>
      </c>
      <c r="F454">
        <v>2</v>
      </c>
      <c r="G454">
        <v>1</v>
      </c>
      <c r="H454">
        <v>10</v>
      </c>
      <c r="I454">
        <v>3</v>
      </c>
      <c r="J454">
        <v>7</v>
      </c>
      <c r="K454">
        <v>1</v>
      </c>
      <c r="L454">
        <v>2</v>
      </c>
      <c r="M454"/>
      <c r="N454" s="42"/>
      <c r="O454" s="101">
        <f>IF(ISBLANK(C454),O453,IF(COUNTIF(C$2:C454,C454)&gt;1,O453,1+MAX(O453,0)))</f>
        <v>15</v>
      </c>
      <c r="P454" s="45">
        <f t="shared" si="154"/>
        <v>8</v>
      </c>
      <c r="Q454" s="33" t="str">
        <f t="shared" si="155"/>
        <v/>
      </c>
      <c r="R454" s="33">
        <f t="shared" si="156"/>
        <v>6</v>
      </c>
      <c r="S454" s="33" t="str">
        <f t="shared" si="157"/>
        <v>111_6</v>
      </c>
      <c r="T454" s="35" t="str">
        <f t="shared" si="158"/>
        <v>111AM</v>
      </c>
      <c r="U454" s="35" t="str">
        <f t="shared" si="159"/>
        <v>111AMNS</v>
      </c>
      <c r="V454" s="35" t="str">
        <f t="shared" si="175"/>
        <v>0O</v>
      </c>
      <c r="W454" s="35" t="str">
        <f t="shared" si="168"/>
        <v>111AM0O221</v>
      </c>
      <c r="X454" s="388">
        <f t="shared" si="169"/>
        <v>1</v>
      </c>
      <c r="Y454" s="388">
        <f t="shared" si="170"/>
        <v>2</v>
      </c>
      <c r="Z454" s="280" t="str">
        <f t="shared" si="160"/>
        <v/>
      </c>
      <c r="AA454" s="280" t="str">
        <f t="shared" si="161"/>
        <v/>
      </c>
      <c r="AB454" s="389" t="str">
        <f t="shared" si="171"/>
        <v/>
      </c>
      <c r="AC454" s="389" t="str">
        <f t="shared" si="172"/>
        <v/>
      </c>
      <c r="AD454" s="390" t="str">
        <f t="shared" si="162"/>
        <v/>
      </c>
      <c r="AE454" s="282">
        <f t="shared" si="163"/>
        <v>0</v>
      </c>
      <c r="AF454" s="359">
        <f t="shared" si="164"/>
        <v>0</v>
      </c>
      <c r="AG454" s="280">
        <f t="shared" si="165"/>
        <v>0</v>
      </c>
      <c r="AH454" s="280">
        <f t="shared" si="166"/>
        <v>0</v>
      </c>
      <c r="AI454" s="280">
        <f>IF(ISBLANK(T454),AI453,IF(COUNTIF(T$2:T454,T454)&gt;1,AI453,1+MAX(AI453,0)))</f>
        <v>13</v>
      </c>
      <c r="AL454" s="391" t="str">
        <f t="shared" si="173"/>
        <v/>
      </c>
      <c r="AM454" s="391" t="str">
        <f t="shared" si="174"/>
        <v/>
      </c>
      <c r="AO454" s="310" t="str">
        <f t="shared" si="167"/>
        <v/>
      </c>
      <c r="AP454" s="310">
        <f>SUM(AO$1:AO454)</f>
        <v>0</v>
      </c>
      <c r="AQ454" s="310">
        <f>SUM(AK$2:AK454)</f>
        <v>0</v>
      </c>
      <c r="AR454" s="310">
        <f>COUNTA(AJ$2:AJ454)</f>
        <v>0</v>
      </c>
      <c r="AS454" s="312"/>
      <c r="AT454" s="312"/>
      <c r="AU454" s="312"/>
      <c r="AV454" s="312"/>
      <c r="AW454" s="312"/>
      <c r="AZ454">
        <v>1</v>
      </c>
      <c r="BA454">
        <v>2</v>
      </c>
    </row>
    <row r="455" spans="1:53" x14ac:dyDescent="0.25">
      <c r="A455">
        <v>111</v>
      </c>
      <c r="B455" t="s">
        <v>65</v>
      </c>
      <c r="C455" t="s">
        <v>882</v>
      </c>
      <c r="D455"/>
      <c r="E455">
        <v>2</v>
      </c>
      <c r="F455">
        <v>2</v>
      </c>
      <c r="G455">
        <v>2</v>
      </c>
      <c r="H455">
        <v>1</v>
      </c>
      <c r="I455">
        <v>1</v>
      </c>
      <c r="J455">
        <v>0</v>
      </c>
      <c r="K455">
        <v>1</v>
      </c>
      <c r="L455">
        <v>1</v>
      </c>
      <c r="M455"/>
      <c r="N455" s="42"/>
      <c r="O455" s="101">
        <f>IF(ISBLANK(C455),O454,IF(COUNTIF(C$2:C455,C455)&gt;1,O454,1+MAX(O454,0)))</f>
        <v>15</v>
      </c>
      <c r="P455" s="45">
        <f t="shared" si="154"/>
        <v>8</v>
      </c>
      <c r="Q455" s="33" t="str">
        <f t="shared" si="155"/>
        <v/>
      </c>
      <c r="R455" s="33">
        <f t="shared" si="156"/>
        <v>6</v>
      </c>
      <c r="S455" s="33" t="str">
        <f t="shared" si="157"/>
        <v>111_6</v>
      </c>
      <c r="T455" s="35" t="str">
        <f t="shared" si="158"/>
        <v>111AM</v>
      </c>
      <c r="U455" s="35" t="str">
        <f t="shared" si="159"/>
        <v>111AMNS</v>
      </c>
      <c r="V455" s="35" t="str">
        <f t="shared" si="175"/>
        <v>0O</v>
      </c>
      <c r="W455" s="35" t="str">
        <f t="shared" si="168"/>
        <v>111AM0O222</v>
      </c>
      <c r="X455" s="388">
        <f t="shared" si="169"/>
        <v>1</v>
      </c>
      <c r="Y455" s="388">
        <f t="shared" si="170"/>
        <v>1</v>
      </c>
      <c r="Z455" s="280" t="str">
        <f t="shared" si="160"/>
        <v/>
      </c>
      <c r="AA455" s="280" t="str">
        <f t="shared" si="161"/>
        <v/>
      </c>
      <c r="AB455" s="389" t="str">
        <f t="shared" si="171"/>
        <v/>
      </c>
      <c r="AC455" s="389" t="str">
        <f t="shared" si="172"/>
        <v/>
      </c>
      <c r="AD455" s="390" t="str">
        <f t="shared" si="162"/>
        <v/>
      </c>
      <c r="AE455" s="282">
        <f t="shared" si="163"/>
        <v>0</v>
      </c>
      <c r="AF455" s="359">
        <f t="shared" si="164"/>
        <v>0</v>
      </c>
      <c r="AG455" s="280">
        <f t="shared" si="165"/>
        <v>0</v>
      </c>
      <c r="AH455" s="280">
        <f t="shared" si="166"/>
        <v>0</v>
      </c>
      <c r="AI455" s="280">
        <f>IF(ISBLANK(T455),AI454,IF(COUNTIF(T$2:T455,T455)&gt;1,AI454,1+MAX(AI454,0)))</f>
        <v>13</v>
      </c>
      <c r="AL455" s="391" t="str">
        <f t="shared" si="173"/>
        <v/>
      </c>
      <c r="AM455" s="391" t="str">
        <f t="shared" si="174"/>
        <v/>
      </c>
      <c r="AO455" s="310" t="str">
        <f t="shared" si="167"/>
        <v/>
      </c>
      <c r="AP455" s="310">
        <f>SUM(AO$1:AO455)</f>
        <v>0</v>
      </c>
      <c r="AQ455" s="310">
        <f>SUM(AK$2:AK455)</f>
        <v>0</v>
      </c>
      <c r="AR455" s="310">
        <f>COUNTA(AJ$2:AJ455)</f>
        <v>0</v>
      </c>
      <c r="AS455" s="312"/>
      <c r="AT455" s="312"/>
      <c r="AU455" s="312"/>
      <c r="AV455" s="312"/>
      <c r="AW455" s="312"/>
      <c r="AZ455">
        <v>1</v>
      </c>
      <c r="BA455">
        <v>1</v>
      </c>
    </row>
    <row r="456" spans="1:53" x14ac:dyDescent="0.25">
      <c r="A456">
        <v>111</v>
      </c>
      <c r="B456" t="s">
        <v>65</v>
      </c>
      <c r="C456" t="s">
        <v>882</v>
      </c>
      <c r="D456"/>
      <c r="E456">
        <v>2</v>
      </c>
      <c r="F456">
        <v>2</v>
      </c>
      <c r="G456">
        <v>3</v>
      </c>
      <c r="H456">
        <v>12</v>
      </c>
      <c r="I456">
        <v>4</v>
      </c>
      <c r="J456">
        <v>1</v>
      </c>
      <c r="K456">
        <v>0</v>
      </c>
      <c r="L456">
        <v>0</v>
      </c>
      <c r="M456"/>
      <c r="N456" s="42"/>
      <c r="O456" s="101">
        <f>IF(ISBLANK(C456),O455,IF(COUNTIF(C$2:C456,C456)&gt;1,O455,1+MAX(O455,0)))</f>
        <v>15</v>
      </c>
      <c r="P456" s="45">
        <f t="shared" si="154"/>
        <v>8</v>
      </c>
      <c r="Q456" s="33" t="str">
        <f t="shared" si="155"/>
        <v/>
      </c>
      <c r="R456" s="33">
        <f t="shared" si="156"/>
        <v>6</v>
      </c>
      <c r="S456" s="33" t="str">
        <f t="shared" si="157"/>
        <v>111_6</v>
      </c>
      <c r="T456" s="35" t="str">
        <f t="shared" si="158"/>
        <v>111AM</v>
      </c>
      <c r="U456" s="35" t="str">
        <f t="shared" si="159"/>
        <v>111AMEW</v>
      </c>
      <c r="V456" s="35" t="str">
        <f t="shared" si="175"/>
        <v>0O</v>
      </c>
      <c r="W456" s="35" t="str">
        <f t="shared" si="168"/>
        <v>111AM0O223</v>
      </c>
      <c r="X456" s="388">
        <f t="shared" si="169"/>
        <v>0</v>
      </c>
      <c r="Y456" s="388">
        <f t="shared" si="170"/>
        <v>0</v>
      </c>
      <c r="Z456" s="280" t="str">
        <f t="shared" si="160"/>
        <v/>
      </c>
      <c r="AA456" s="280" t="str">
        <f t="shared" si="161"/>
        <v/>
      </c>
      <c r="AB456" s="389" t="str">
        <f t="shared" si="171"/>
        <v/>
      </c>
      <c r="AC456" s="389" t="str">
        <f t="shared" si="172"/>
        <v/>
      </c>
      <c r="AD456" s="390" t="str">
        <f t="shared" si="162"/>
        <v/>
      </c>
      <c r="AE456" s="282">
        <f t="shared" si="163"/>
        <v>1</v>
      </c>
      <c r="AF456" s="359">
        <f t="shared" si="164"/>
        <v>0</v>
      </c>
      <c r="AG456" s="280">
        <f t="shared" si="165"/>
        <v>2</v>
      </c>
      <c r="AH456" s="280">
        <f t="shared" si="166"/>
        <v>1</v>
      </c>
      <c r="AI456" s="280">
        <f>IF(ISBLANK(T456),AI455,IF(COUNTIF(T$2:T456,T456)&gt;1,AI455,1+MAX(AI455,0)))</f>
        <v>13</v>
      </c>
      <c r="AL456" s="391" t="str">
        <f t="shared" si="173"/>
        <v/>
      </c>
      <c r="AM456" s="391" t="str">
        <f t="shared" si="174"/>
        <v/>
      </c>
      <c r="AO456" s="310" t="str">
        <f t="shared" si="167"/>
        <v/>
      </c>
      <c r="AP456" s="310">
        <f>SUM(AO$1:AO456)</f>
        <v>0</v>
      </c>
      <c r="AQ456" s="310">
        <f>SUM(AK$2:AK456)</f>
        <v>0</v>
      </c>
      <c r="AR456" s="310">
        <f>COUNTA(AJ$2:AJ456)</f>
        <v>0</v>
      </c>
      <c r="AS456" s="312"/>
      <c r="AT456" s="312"/>
      <c r="AU456" s="312"/>
      <c r="AV456" s="312"/>
      <c r="AW456" s="312"/>
      <c r="AZ456">
        <v>0</v>
      </c>
      <c r="BA456">
        <v>0</v>
      </c>
    </row>
    <row r="457" spans="1:53" x14ac:dyDescent="0.25">
      <c r="A457">
        <v>111</v>
      </c>
      <c r="B457" t="s">
        <v>65</v>
      </c>
      <c r="C457" t="s">
        <v>882</v>
      </c>
      <c r="D457"/>
      <c r="E457">
        <v>2</v>
      </c>
      <c r="F457">
        <v>2</v>
      </c>
      <c r="G457">
        <v>4</v>
      </c>
      <c r="H457">
        <v>0</v>
      </c>
      <c r="I457">
        <v>0</v>
      </c>
      <c r="J457">
        <v>0</v>
      </c>
      <c r="K457">
        <v>0</v>
      </c>
      <c r="L457">
        <v>0</v>
      </c>
      <c r="M457"/>
      <c r="N457" s="42"/>
      <c r="O457" s="101">
        <f>IF(ISBLANK(C457),O456,IF(COUNTIF(C$2:C457,C457)&gt;1,O456,1+MAX(O456,0)))</f>
        <v>15</v>
      </c>
      <c r="P457" s="45">
        <f t="shared" si="154"/>
        <v>8</v>
      </c>
      <c r="Q457" s="33" t="str">
        <f t="shared" si="155"/>
        <v/>
      </c>
      <c r="R457" s="33">
        <f t="shared" si="156"/>
        <v>6</v>
      </c>
      <c r="S457" s="33" t="str">
        <f t="shared" si="157"/>
        <v>111_6</v>
      </c>
      <c r="T457" s="35" t="str">
        <f t="shared" si="158"/>
        <v>111AM</v>
      </c>
      <c r="U457" s="35" t="str">
        <f t="shared" si="159"/>
        <v>111AMEW</v>
      </c>
      <c r="V457" s="35" t="str">
        <f t="shared" si="175"/>
        <v>0O</v>
      </c>
      <c r="W457" s="35" t="str">
        <f t="shared" si="168"/>
        <v>111AM0O224</v>
      </c>
      <c r="X457" s="388">
        <f t="shared" si="169"/>
        <v>0</v>
      </c>
      <c r="Y457" s="388">
        <f t="shared" si="170"/>
        <v>0</v>
      </c>
      <c r="Z457" s="280" t="str">
        <f t="shared" si="160"/>
        <v/>
      </c>
      <c r="AA457" s="280" t="str">
        <f t="shared" si="161"/>
        <v/>
      </c>
      <c r="AB457" s="389" t="str">
        <f t="shared" si="171"/>
        <v/>
      </c>
      <c r="AC457" s="389" t="str">
        <f t="shared" si="172"/>
        <v/>
      </c>
      <c r="AD457" s="390" t="str">
        <f t="shared" si="162"/>
        <v/>
      </c>
      <c r="AE457" s="282">
        <f t="shared" si="163"/>
        <v>0</v>
      </c>
      <c r="AF457" s="359">
        <f t="shared" si="164"/>
        <v>0</v>
      </c>
      <c r="AG457" s="280">
        <f t="shared" si="165"/>
        <v>3</v>
      </c>
      <c r="AH457" s="280">
        <f t="shared" si="166"/>
        <v>1</v>
      </c>
      <c r="AI457" s="280">
        <f>IF(ISBLANK(T457),AI456,IF(COUNTIF(T$2:T457,T457)&gt;1,AI456,1+MAX(AI456,0)))</f>
        <v>13</v>
      </c>
      <c r="AL457" s="391" t="str">
        <f t="shared" si="173"/>
        <v/>
      </c>
      <c r="AM457" s="391" t="str">
        <f t="shared" si="174"/>
        <v/>
      </c>
      <c r="AO457" s="310" t="str">
        <f t="shared" si="167"/>
        <v/>
      </c>
      <c r="AP457" s="310">
        <f>SUM(AO$1:AO457)</f>
        <v>0</v>
      </c>
      <c r="AQ457" s="310">
        <f>SUM(AK$2:AK457)</f>
        <v>0</v>
      </c>
      <c r="AR457" s="310">
        <f>COUNTA(AJ$2:AJ457)</f>
        <v>0</v>
      </c>
      <c r="AS457" s="312"/>
      <c r="AT457" s="312"/>
      <c r="AU457" s="312"/>
      <c r="AV457" s="312"/>
      <c r="AW457" s="312"/>
      <c r="AZ457">
        <v>0</v>
      </c>
      <c r="BA457">
        <v>0</v>
      </c>
    </row>
    <row r="458" spans="1:53" x14ac:dyDescent="0.25">
      <c r="A458">
        <v>111</v>
      </c>
      <c r="B458" t="s">
        <v>65</v>
      </c>
      <c r="C458" t="s">
        <v>882</v>
      </c>
      <c r="D458"/>
      <c r="E458">
        <v>2</v>
      </c>
      <c r="F458">
        <v>3</v>
      </c>
      <c r="G458">
        <v>1</v>
      </c>
      <c r="H458">
        <v>3</v>
      </c>
      <c r="I458">
        <v>0</v>
      </c>
      <c r="J458">
        <v>2</v>
      </c>
      <c r="K458">
        <v>0</v>
      </c>
      <c r="L458">
        <v>1</v>
      </c>
      <c r="M458"/>
      <c r="N458" s="42"/>
      <c r="O458" s="101">
        <f>IF(ISBLANK(C458),O457,IF(COUNTIF(C$2:C458,C458)&gt;1,O457,1+MAX(O457,0)))</f>
        <v>15</v>
      </c>
      <c r="P458" s="45">
        <f t="shared" si="154"/>
        <v>8</v>
      </c>
      <c r="Q458" s="33" t="str">
        <f t="shared" si="155"/>
        <v/>
      </c>
      <c r="R458" s="33">
        <f t="shared" si="156"/>
        <v>7</v>
      </c>
      <c r="S458" s="33" t="str">
        <f t="shared" si="157"/>
        <v>111_7</v>
      </c>
      <c r="T458" s="35" t="str">
        <f t="shared" si="158"/>
        <v>111AM</v>
      </c>
      <c r="U458" s="35" t="str">
        <f t="shared" si="159"/>
        <v>111AMNS</v>
      </c>
      <c r="V458" s="35" t="str">
        <f t="shared" si="175"/>
        <v>0O</v>
      </c>
      <c r="W458" s="35" t="str">
        <f t="shared" si="168"/>
        <v>111AM0O231</v>
      </c>
      <c r="X458" s="388">
        <f t="shared" si="169"/>
        <v>0</v>
      </c>
      <c r="Y458" s="388">
        <f t="shared" si="170"/>
        <v>1</v>
      </c>
      <c r="Z458" s="280" t="str">
        <f t="shared" si="160"/>
        <v/>
      </c>
      <c r="AA458" s="280" t="str">
        <f t="shared" si="161"/>
        <v/>
      </c>
      <c r="AB458" s="389" t="str">
        <f t="shared" si="171"/>
        <v/>
      </c>
      <c r="AC458" s="389" t="str">
        <f t="shared" si="172"/>
        <v/>
      </c>
      <c r="AD458" s="390" t="str">
        <f t="shared" si="162"/>
        <v/>
      </c>
      <c r="AE458" s="282">
        <f t="shared" si="163"/>
        <v>0</v>
      </c>
      <c r="AF458" s="359">
        <f t="shared" si="164"/>
        <v>0</v>
      </c>
      <c r="AG458" s="280">
        <f t="shared" si="165"/>
        <v>0</v>
      </c>
      <c r="AH458" s="280">
        <f t="shared" si="166"/>
        <v>0</v>
      </c>
      <c r="AI458" s="280">
        <f>IF(ISBLANK(T458),AI457,IF(COUNTIF(T$2:T458,T458)&gt;1,AI457,1+MAX(AI457,0)))</f>
        <v>13</v>
      </c>
      <c r="AL458" s="391" t="str">
        <f t="shared" si="173"/>
        <v/>
      </c>
      <c r="AM458" s="391" t="str">
        <f t="shared" si="174"/>
        <v/>
      </c>
      <c r="AO458" s="310" t="str">
        <f t="shared" si="167"/>
        <v/>
      </c>
      <c r="AP458" s="310">
        <f>SUM(AO$1:AO458)</f>
        <v>0</v>
      </c>
      <c r="AQ458" s="310">
        <f>SUM(AK$2:AK458)</f>
        <v>0</v>
      </c>
      <c r="AR458" s="310">
        <f>COUNTA(AJ$2:AJ458)</f>
        <v>0</v>
      </c>
      <c r="AS458" s="312"/>
      <c r="AT458" s="312"/>
      <c r="AU458" s="312"/>
      <c r="AV458" s="312"/>
      <c r="AW458" s="312"/>
      <c r="AZ458">
        <v>0</v>
      </c>
      <c r="BA458">
        <v>1</v>
      </c>
    </row>
    <row r="459" spans="1:53" x14ac:dyDescent="0.25">
      <c r="A459">
        <v>111</v>
      </c>
      <c r="B459" t="s">
        <v>65</v>
      </c>
      <c r="C459" t="s">
        <v>882</v>
      </c>
      <c r="D459"/>
      <c r="E459">
        <v>2</v>
      </c>
      <c r="F459">
        <v>3</v>
      </c>
      <c r="G459">
        <v>2</v>
      </c>
      <c r="H459">
        <v>3</v>
      </c>
      <c r="I459">
        <v>0</v>
      </c>
      <c r="J459">
        <v>1</v>
      </c>
      <c r="K459">
        <v>2</v>
      </c>
      <c r="L459">
        <v>3</v>
      </c>
      <c r="M459"/>
      <c r="N459" s="42"/>
      <c r="O459" s="101">
        <f>IF(ISBLANK(C459),O458,IF(COUNTIF(C$2:C459,C459)&gt;1,O458,1+MAX(O458,0)))</f>
        <v>15</v>
      </c>
      <c r="P459" s="45">
        <f t="shared" si="154"/>
        <v>8</v>
      </c>
      <c r="Q459" s="33" t="str">
        <f t="shared" si="155"/>
        <v/>
      </c>
      <c r="R459" s="33">
        <f t="shared" si="156"/>
        <v>7</v>
      </c>
      <c r="S459" s="33" t="str">
        <f t="shared" si="157"/>
        <v>111_7</v>
      </c>
      <c r="T459" s="35" t="str">
        <f t="shared" si="158"/>
        <v>111AM</v>
      </c>
      <c r="U459" s="35" t="str">
        <f t="shared" si="159"/>
        <v>111AMNS</v>
      </c>
      <c r="V459" s="35" t="str">
        <f t="shared" si="175"/>
        <v>0O</v>
      </c>
      <c r="W459" s="35" t="str">
        <f t="shared" si="168"/>
        <v>111AM0O232</v>
      </c>
      <c r="X459" s="388">
        <f t="shared" si="169"/>
        <v>2</v>
      </c>
      <c r="Y459" s="388">
        <f t="shared" si="170"/>
        <v>3</v>
      </c>
      <c r="Z459" s="280" t="str">
        <f t="shared" si="160"/>
        <v/>
      </c>
      <c r="AA459" s="280" t="str">
        <f t="shared" si="161"/>
        <v/>
      </c>
      <c r="AB459" s="389" t="str">
        <f t="shared" si="171"/>
        <v/>
      </c>
      <c r="AC459" s="389" t="str">
        <f t="shared" si="172"/>
        <v/>
      </c>
      <c r="AD459" s="390" t="str">
        <f t="shared" si="162"/>
        <v/>
      </c>
      <c r="AE459" s="282">
        <f t="shared" si="163"/>
        <v>0</v>
      </c>
      <c r="AF459" s="359">
        <f t="shared" si="164"/>
        <v>0</v>
      </c>
      <c r="AG459" s="280">
        <f t="shared" si="165"/>
        <v>0</v>
      </c>
      <c r="AH459" s="280">
        <f t="shared" si="166"/>
        <v>0</v>
      </c>
      <c r="AI459" s="280">
        <f>IF(ISBLANK(T459),AI458,IF(COUNTIF(T$2:T459,T459)&gt;1,AI458,1+MAX(AI458,0)))</f>
        <v>13</v>
      </c>
      <c r="AL459" s="391" t="str">
        <f t="shared" si="173"/>
        <v/>
      </c>
      <c r="AM459" s="391" t="str">
        <f t="shared" si="174"/>
        <v/>
      </c>
      <c r="AO459" s="310" t="str">
        <f t="shared" si="167"/>
        <v/>
      </c>
      <c r="AP459" s="310">
        <f>SUM(AO$1:AO459)</f>
        <v>0</v>
      </c>
      <c r="AQ459" s="310">
        <f>SUM(AK$2:AK459)</f>
        <v>0</v>
      </c>
      <c r="AR459" s="310">
        <f>COUNTA(AJ$2:AJ459)</f>
        <v>0</v>
      </c>
      <c r="AS459" s="312"/>
      <c r="AT459" s="312"/>
      <c r="AU459" s="312"/>
      <c r="AV459" s="312"/>
      <c r="AW459" s="312"/>
      <c r="AZ459">
        <v>2</v>
      </c>
      <c r="BA459">
        <v>3</v>
      </c>
    </row>
    <row r="460" spans="1:53" x14ac:dyDescent="0.25">
      <c r="A460">
        <v>111</v>
      </c>
      <c r="B460" t="s">
        <v>65</v>
      </c>
      <c r="C460" t="s">
        <v>882</v>
      </c>
      <c r="D460"/>
      <c r="E460">
        <v>2</v>
      </c>
      <c r="F460">
        <v>3</v>
      </c>
      <c r="G460">
        <v>3</v>
      </c>
      <c r="H460">
        <v>16</v>
      </c>
      <c r="I460">
        <v>7</v>
      </c>
      <c r="J460">
        <v>3</v>
      </c>
      <c r="K460">
        <v>0</v>
      </c>
      <c r="L460">
        <v>1</v>
      </c>
      <c r="M460"/>
      <c r="N460" s="42"/>
      <c r="O460" s="101">
        <f>IF(ISBLANK(C460),O459,IF(COUNTIF(C$2:C460,C460)&gt;1,O459,1+MAX(O459,0)))</f>
        <v>15</v>
      </c>
      <c r="P460" s="45">
        <f t="shared" si="154"/>
        <v>8</v>
      </c>
      <c r="Q460" s="33" t="str">
        <f t="shared" si="155"/>
        <v/>
      </c>
      <c r="R460" s="33">
        <f t="shared" si="156"/>
        <v>7</v>
      </c>
      <c r="S460" s="33" t="str">
        <f t="shared" si="157"/>
        <v>111_7</v>
      </c>
      <c r="T460" s="35" t="str">
        <f t="shared" si="158"/>
        <v>111AM</v>
      </c>
      <c r="U460" s="35" t="str">
        <f t="shared" si="159"/>
        <v>111AMEW</v>
      </c>
      <c r="V460" s="35" t="str">
        <f t="shared" si="175"/>
        <v>0O</v>
      </c>
      <c r="W460" s="35" t="str">
        <f t="shared" si="168"/>
        <v>111AM0O233</v>
      </c>
      <c r="X460" s="388">
        <f t="shared" si="169"/>
        <v>0</v>
      </c>
      <c r="Y460" s="388">
        <f t="shared" si="170"/>
        <v>1</v>
      </c>
      <c r="Z460" s="280" t="str">
        <f t="shared" si="160"/>
        <v/>
      </c>
      <c r="AA460" s="280" t="str">
        <f t="shared" si="161"/>
        <v/>
      </c>
      <c r="AB460" s="389" t="str">
        <f t="shared" si="171"/>
        <v/>
      </c>
      <c r="AC460" s="389" t="str">
        <f t="shared" si="172"/>
        <v/>
      </c>
      <c r="AD460" s="390" t="str">
        <f t="shared" si="162"/>
        <v/>
      </c>
      <c r="AE460" s="282">
        <f t="shared" si="163"/>
        <v>1</v>
      </c>
      <c r="AF460" s="359">
        <f t="shared" si="164"/>
        <v>0</v>
      </c>
      <c r="AG460" s="280">
        <f t="shared" si="165"/>
        <v>2</v>
      </c>
      <c r="AH460" s="280">
        <f t="shared" si="166"/>
        <v>1</v>
      </c>
      <c r="AI460" s="280">
        <f>IF(ISBLANK(T460),AI459,IF(COUNTIF(T$2:T460,T460)&gt;1,AI459,1+MAX(AI459,0)))</f>
        <v>13</v>
      </c>
      <c r="AL460" s="391" t="str">
        <f t="shared" si="173"/>
        <v/>
      </c>
      <c r="AM460" s="391" t="str">
        <f t="shared" si="174"/>
        <v/>
      </c>
      <c r="AO460" s="310" t="str">
        <f t="shared" si="167"/>
        <v/>
      </c>
      <c r="AP460" s="310">
        <f>SUM(AO$1:AO460)</f>
        <v>0</v>
      </c>
      <c r="AQ460" s="310">
        <f>SUM(AK$2:AK460)</f>
        <v>0</v>
      </c>
      <c r="AR460" s="310">
        <f>COUNTA(AJ$2:AJ460)</f>
        <v>0</v>
      </c>
      <c r="AS460" s="312"/>
      <c r="AT460" s="312"/>
      <c r="AU460" s="312"/>
      <c r="AV460" s="312"/>
      <c r="AW460" s="312"/>
      <c r="AZ460">
        <v>0</v>
      </c>
      <c r="BA460">
        <v>1</v>
      </c>
    </row>
    <row r="461" spans="1:53" x14ac:dyDescent="0.25">
      <c r="A461">
        <v>111</v>
      </c>
      <c r="B461" t="s">
        <v>65</v>
      </c>
      <c r="C461" t="s">
        <v>882</v>
      </c>
      <c r="D461"/>
      <c r="E461">
        <v>2</v>
      </c>
      <c r="F461">
        <v>3</v>
      </c>
      <c r="G461">
        <v>4</v>
      </c>
      <c r="H461">
        <v>4</v>
      </c>
      <c r="I461">
        <v>2</v>
      </c>
      <c r="J461">
        <v>0</v>
      </c>
      <c r="K461">
        <v>0</v>
      </c>
      <c r="L461">
        <v>0</v>
      </c>
      <c r="M461"/>
      <c r="N461" s="42"/>
      <c r="O461" s="101">
        <f>IF(ISBLANK(C461),O460,IF(COUNTIF(C$2:C461,C461)&gt;1,O460,1+MAX(O460,0)))</f>
        <v>15</v>
      </c>
      <c r="P461" s="45">
        <f t="shared" si="154"/>
        <v>8</v>
      </c>
      <c r="Q461" s="33" t="str">
        <f t="shared" si="155"/>
        <v/>
      </c>
      <c r="R461" s="33">
        <f t="shared" si="156"/>
        <v>7</v>
      </c>
      <c r="S461" s="33" t="str">
        <f t="shared" si="157"/>
        <v>111_7</v>
      </c>
      <c r="T461" s="35" t="str">
        <f t="shared" si="158"/>
        <v>111AM</v>
      </c>
      <c r="U461" s="35" t="str">
        <f t="shared" si="159"/>
        <v>111AMEW</v>
      </c>
      <c r="V461" s="35" t="str">
        <f t="shared" si="175"/>
        <v>0O</v>
      </c>
      <c r="W461" s="35" t="str">
        <f t="shared" si="168"/>
        <v>111AM0O234</v>
      </c>
      <c r="X461" s="388">
        <f t="shared" si="169"/>
        <v>0</v>
      </c>
      <c r="Y461" s="388">
        <f t="shared" si="170"/>
        <v>0</v>
      </c>
      <c r="Z461" s="280" t="str">
        <f t="shared" si="160"/>
        <v/>
      </c>
      <c r="AA461" s="280" t="str">
        <f t="shared" si="161"/>
        <v/>
      </c>
      <c r="AB461" s="389" t="str">
        <f t="shared" si="171"/>
        <v/>
      </c>
      <c r="AC461" s="389" t="str">
        <f t="shared" si="172"/>
        <v/>
      </c>
      <c r="AD461" s="390" t="str">
        <f t="shared" si="162"/>
        <v/>
      </c>
      <c r="AE461" s="282">
        <f t="shared" si="163"/>
        <v>0</v>
      </c>
      <c r="AF461" s="359">
        <f t="shared" si="164"/>
        <v>0</v>
      </c>
      <c r="AG461" s="280">
        <f t="shared" si="165"/>
        <v>3</v>
      </c>
      <c r="AH461" s="280">
        <f t="shared" si="166"/>
        <v>1</v>
      </c>
      <c r="AI461" s="280">
        <f>IF(ISBLANK(T461),AI460,IF(COUNTIF(T$2:T461,T461)&gt;1,AI460,1+MAX(AI460,0)))</f>
        <v>13</v>
      </c>
      <c r="AL461" s="391" t="str">
        <f t="shared" si="173"/>
        <v/>
      </c>
      <c r="AM461" s="391" t="str">
        <f t="shared" si="174"/>
        <v/>
      </c>
      <c r="AO461" s="310" t="str">
        <f t="shared" si="167"/>
        <v/>
      </c>
      <c r="AP461" s="310">
        <f>SUM(AO$1:AO461)</f>
        <v>0</v>
      </c>
      <c r="AQ461" s="310">
        <f>SUM(AK$2:AK461)</f>
        <v>0</v>
      </c>
      <c r="AR461" s="310">
        <f>COUNTA(AJ$2:AJ461)</f>
        <v>0</v>
      </c>
      <c r="AS461" s="312"/>
      <c r="AT461" s="312"/>
      <c r="AU461" s="312"/>
      <c r="AV461" s="312"/>
      <c r="AW461" s="312"/>
      <c r="AZ461">
        <v>0</v>
      </c>
      <c r="BA461">
        <v>0</v>
      </c>
    </row>
    <row r="462" spans="1:53" x14ac:dyDescent="0.25">
      <c r="A462">
        <v>111</v>
      </c>
      <c r="B462" t="s">
        <v>65</v>
      </c>
      <c r="C462" t="s">
        <v>882</v>
      </c>
      <c r="D462"/>
      <c r="E462">
        <v>2</v>
      </c>
      <c r="F462">
        <v>4</v>
      </c>
      <c r="G462">
        <v>1</v>
      </c>
      <c r="H462">
        <v>12</v>
      </c>
      <c r="I462">
        <v>3</v>
      </c>
      <c r="J462">
        <v>1</v>
      </c>
      <c r="K462">
        <v>4</v>
      </c>
      <c r="L462">
        <v>7</v>
      </c>
      <c r="M462"/>
      <c r="N462" s="42"/>
      <c r="O462" s="101">
        <f>IF(ISBLANK(C462),O461,IF(COUNTIF(C$2:C462,C462)&gt;1,O461,1+MAX(O461,0)))</f>
        <v>15</v>
      </c>
      <c r="P462" s="45">
        <f t="shared" si="154"/>
        <v>8</v>
      </c>
      <c r="Q462" s="33" t="str">
        <f t="shared" si="155"/>
        <v/>
      </c>
      <c r="R462" s="33">
        <f t="shared" si="156"/>
        <v>8</v>
      </c>
      <c r="S462" s="33" t="str">
        <f t="shared" si="157"/>
        <v>111_8</v>
      </c>
      <c r="T462" s="35" t="str">
        <f t="shared" si="158"/>
        <v>111AM</v>
      </c>
      <c r="U462" s="35" t="str">
        <f t="shared" si="159"/>
        <v>111AMNS</v>
      </c>
      <c r="V462" s="35" t="str">
        <f t="shared" si="175"/>
        <v>0O</v>
      </c>
      <c r="W462" s="35" t="str">
        <f t="shared" si="168"/>
        <v>111AM0O241</v>
      </c>
      <c r="X462" s="388">
        <f t="shared" si="169"/>
        <v>4</v>
      </c>
      <c r="Y462" s="388">
        <f t="shared" si="170"/>
        <v>7</v>
      </c>
      <c r="Z462" s="280" t="str">
        <f t="shared" si="160"/>
        <v/>
      </c>
      <c r="AA462" s="280" t="str">
        <f t="shared" si="161"/>
        <v/>
      </c>
      <c r="AB462" s="389" t="str">
        <f t="shared" si="171"/>
        <v/>
      </c>
      <c r="AC462" s="389" t="str">
        <f t="shared" si="172"/>
        <v/>
      </c>
      <c r="AD462" s="390" t="str">
        <f t="shared" si="162"/>
        <v/>
      </c>
      <c r="AE462" s="282">
        <f t="shared" si="163"/>
        <v>0</v>
      </c>
      <c r="AF462" s="359">
        <f t="shared" si="164"/>
        <v>0</v>
      </c>
      <c r="AG462" s="280">
        <f t="shared" si="165"/>
        <v>0</v>
      </c>
      <c r="AH462" s="280">
        <f t="shared" si="166"/>
        <v>0</v>
      </c>
      <c r="AI462" s="280">
        <f>IF(ISBLANK(T462),AI461,IF(COUNTIF(T$2:T462,T462)&gt;1,AI461,1+MAX(AI461,0)))</f>
        <v>13</v>
      </c>
      <c r="AL462" s="391" t="str">
        <f t="shared" si="173"/>
        <v/>
      </c>
      <c r="AM462" s="391" t="str">
        <f t="shared" si="174"/>
        <v/>
      </c>
      <c r="AO462" s="310" t="str">
        <f t="shared" si="167"/>
        <v/>
      </c>
      <c r="AP462" s="310">
        <f>SUM(AO$1:AO462)</f>
        <v>0</v>
      </c>
      <c r="AQ462" s="310">
        <f>SUM(AK$2:AK462)</f>
        <v>0</v>
      </c>
      <c r="AR462" s="310">
        <f>COUNTA(AJ$2:AJ462)</f>
        <v>0</v>
      </c>
      <c r="AS462" s="312"/>
      <c r="AT462" s="312"/>
      <c r="AU462" s="312"/>
      <c r="AV462" s="312"/>
      <c r="AW462" s="312"/>
      <c r="AZ462">
        <v>4</v>
      </c>
      <c r="BA462">
        <v>7</v>
      </c>
    </row>
    <row r="463" spans="1:53" x14ac:dyDescent="0.25">
      <c r="A463">
        <v>111</v>
      </c>
      <c r="B463" t="s">
        <v>65</v>
      </c>
      <c r="C463" t="s">
        <v>882</v>
      </c>
      <c r="D463"/>
      <c r="E463">
        <v>2</v>
      </c>
      <c r="F463">
        <v>4</v>
      </c>
      <c r="G463">
        <v>2</v>
      </c>
      <c r="H463">
        <v>2</v>
      </c>
      <c r="I463">
        <v>1</v>
      </c>
      <c r="J463">
        <v>0</v>
      </c>
      <c r="K463">
        <v>0</v>
      </c>
      <c r="L463">
        <v>1</v>
      </c>
      <c r="M463"/>
      <c r="N463" s="42"/>
      <c r="O463" s="101">
        <f>IF(ISBLANK(C463),O462,IF(COUNTIF(C$2:C463,C463)&gt;1,O462,1+MAX(O462,0)))</f>
        <v>15</v>
      </c>
      <c r="P463" s="45">
        <f t="shared" si="154"/>
        <v>8</v>
      </c>
      <c r="Q463" s="33" t="str">
        <f t="shared" si="155"/>
        <v/>
      </c>
      <c r="R463" s="33">
        <f t="shared" si="156"/>
        <v>8</v>
      </c>
      <c r="S463" s="33" t="str">
        <f t="shared" si="157"/>
        <v>111_8</v>
      </c>
      <c r="T463" s="35" t="str">
        <f t="shared" si="158"/>
        <v>111AM</v>
      </c>
      <c r="U463" s="35" t="str">
        <f t="shared" si="159"/>
        <v>111AMNS</v>
      </c>
      <c r="V463" s="35" t="str">
        <f t="shared" si="175"/>
        <v>0O</v>
      </c>
      <c r="W463" s="35" t="str">
        <f t="shared" si="168"/>
        <v>111AM0O242</v>
      </c>
      <c r="X463" s="388">
        <f t="shared" si="169"/>
        <v>0</v>
      </c>
      <c r="Y463" s="388">
        <f t="shared" si="170"/>
        <v>1</v>
      </c>
      <c r="Z463" s="280" t="str">
        <f t="shared" si="160"/>
        <v/>
      </c>
      <c r="AA463" s="280" t="str">
        <f t="shared" si="161"/>
        <v/>
      </c>
      <c r="AB463" s="389" t="str">
        <f t="shared" si="171"/>
        <v/>
      </c>
      <c r="AC463" s="389" t="str">
        <f t="shared" si="172"/>
        <v/>
      </c>
      <c r="AD463" s="390" t="str">
        <f t="shared" si="162"/>
        <v/>
      </c>
      <c r="AE463" s="282">
        <f t="shared" si="163"/>
        <v>0</v>
      </c>
      <c r="AF463" s="359">
        <f t="shared" si="164"/>
        <v>0</v>
      </c>
      <c r="AG463" s="280">
        <f t="shared" si="165"/>
        <v>0</v>
      </c>
      <c r="AH463" s="280">
        <f t="shared" si="166"/>
        <v>0</v>
      </c>
      <c r="AI463" s="280">
        <f>IF(ISBLANK(T463),AI462,IF(COUNTIF(T$2:T463,T463)&gt;1,AI462,1+MAX(AI462,0)))</f>
        <v>13</v>
      </c>
      <c r="AL463" s="391" t="str">
        <f t="shared" si="173"/>
        <v/>
      </c>
      <c r="AM463" s="391" t="str">
        <f t="shared" si="174"/>
        <v/>
      </c>
      <c r="AO463" s="310" t="str">
        <f t="shared" si="167"/>
        <v/>
      </c>
      <c r="AP463" s="310">
        <f>SUM(AO$1:AO463)</f>
        <v>0</v>
      </c>
      <c r="AQ463" s="310">
        <f>SUM(AK$2:AK463)</f>
        <v>0</v>
      </c>
      <c r="AR463" s="310">
        <f>COUNTA(AJ$2:AJ463)</f>
        <v>0</v>
      </c>
      <c r="AS463" s="312"/>
      <c r="AT463" s="312"/>
      <c r="AU463" s="312"/>
      <c r="AV463" s="312"/>
      <c r="AW463" s="312"/>
      <c r="AZ463">
        <v>0</v>
      </c>
      <c r="BA463">
        <v>1</v>
      </c>
    </row>
    <row r="464" spans="1:53" x14ac:dyDescent="0.25">
      <c r="A464">
        <v>111</v>
      </c>
      <c r="B464" t="s">
        <v>65</v>
      </c>
      <c r="C464" t="s">
        <v>882</v>
      </c>
      <c r="D464"/>
      <c r="E464">
        <v>2</v>
      </c>
      <c r="F464">
        <v>4</v>
      </c>
      <c r="G464">
        <v>3</v>
      </c>
      <c r="H464">
        <v>49</v>
      </c>
      <c r="I464">
        <v>19</v>
      </c>
      <c r="J464">
        <v>3</v>
      </c>
      <c r="K464">
        <v>0</v>
      </c>
      <c r="L464">
        <v>2</v>
      </c>
      <c r="M464"/>
      <c r="N464" s="42"/>
      <c r="O464" s="101">
        <f>IF(ISBLANK(C464),O463,IF(COUNTIF(C$2:C464,C464)&gt;1,O463,1+MAX(O463,0)))</f>
        <v>15</v>
      </c>
      <c r="P464" s="45">
        <f t="shared" si="154"/>
        <v>8</v>
      </c>
      <c r="Q464" s="33" t="str">
        <f t="shared" si="155"/>
        <v/>
      </c>
      <c r="R464" s="33">
        <f t="shared" si="156"/>
        <v>8</v>
      </c>
      <c r="S464" s="33" t="str">
        <f t="shared" si="157"/>
        <v>111_8</v>
      </c>
      <c r="T464" s="35" t="str">
        <f t="shared" si="158"/>
        <v>111AM</v>
      </c>
      <c r="U464" s="35" t="str">
        <f t="shared" si="159"/>
        <v>111AMEW</v>
      </c>
      <c r="V464" s="35" t="str">
        <f t="shared" si="175"/>
        <v>0O</v>
      </c>
      <c r="W464" s="35" t="str">
        <f t="shared" si="168"/>
        <v>111AM0O243</v>
      </c>
      <c r="X464" s="388">
        <f t="shared" si="169"/>
        <v>0</v>
      </c>
      <c r="Y464" s="388">
        <f t="shared" si="170"/>
        <v>2</v>
      </c>
      <c r="Z464" s="280" t="str">
        <f t="shared" si="160"/>
        <v/>
      </c>
      <c r="AA464" s="280" t="str">
        <f t="shared" si="161"/>
        <v/>
      </c>
      <c r="AB464" s="389" t="str">
        <f t="shared" si="171"/>
        <v/>
      </c>
      <c r="AC464" s="389" t="str">
        <f t="shared" si="172"/>
        <v/>
      </c>
      <c r="AD464" s="390" t="str">
        <f t="shared" si="162"/>
        <v/>
      </c>
      <c r="AE464" s="282">
        <f t="shared" si="163"/>
        <v>1</v>
      </c>
      <c r="AF464" s="359">
        <f t="shared" si="164"/>
        <v>0</v>
      </c>
      <c r="AG464" s="280">
        <f t="shared" si="165"/>
        <v>2</v>
      </c>
      <c r="AH464" s="280">
        <f t="shared" si="166"/>
        <v>1</v>
      </c>
      <c r="AI464" s="280">
        <f>IF(ISBLANK(T464),AI463,IF(COUNTIF(T$2:T464,T464)&gt;1,AI463,1+MAX(AI463,0)))</f>
        <v>13</v>
      </c>
      <c r="AL464" s="391" t="str">
        <f t="shared" si="173"/>
        <v/>
      </c>
      <c r="AM464" s="391" t="str">
        <f t="shared" si="174"/>
        <v/>
      </c>
      <c r="AO464" s="310" t="str">
        <f t="shared" si="167"/>
        <v/>
      </c>
      <c r="AP464" s="310">
        <f>SUM(AO$1:AO464)</f>
        <v>0</v>
      </c>
      <c r="AQ464" s="310">
        <f>SUM(AK$2:AK464)</f>
        <v>0</v>
      </c>
      <c r="AR464" s="310">
        <f>COUNTA(AJ$2:AJ464)</f>
        <v>0</v>
      </c>
      <c r="AS464" s="312"/>
      <c r="AT464" s="312"/>
      <c r="AU464" s="312"/>
      <c r="AV464" s="312"/>
      <c r="AW464" s="312"/>
      <c r="AZ464">
        <v>0</v>
      </c>
      <c r="BA464">
        <v>2</v>
      </c>
    </row>
    <row r="465" spans="1:53" x14ac:dyDescent="0.25">
      <c r="A465">
        <v>111</v>
      </c>
      <c r="B465" t="s">
        <v>65</v>
      </c>
      <c r="C465" t="s">
        <v>882</v>
      </c>
      <c r="D465"/>
      <c r="E465">
        <v>2</v>
      </c>
      <c r="F465">
        <v>4</v>
      </c>
      <c r="G465">
        <v>4</v>
      </c>
      <c r="H465">
        <v>2</v>
      </c>
      <c r="I465">
        <v>1</v>
      </c>
      <c r="J465">
        <v>0</v>
      </c>
      <c r="K465">
        <v>0</v>
      </c>
      <c r="L465">
        <v>0</v>
      </c>
      <c r="M465"/>
      <c r="N465" s="42"/>
      <c r="O465" s="101">
        <f>IF(ISBLANK(C465),O464,IF(COUNTIF(C$2:C465,C465)&gt;1,O464,1+MAX(O464,0)))</f>
        <v>15</v>
      </c>
      <c r="P465" s="45">
        <f t="shared" si="154"/>
        <v>8</v>
      </c>
      <c r="Q465" s="33" t="str">
        <f t="shared" si="155"/>
        <v/>
      </c>
      <c r="R465" s="33">
        <f t="shared" si="156"/>
        <v>8</v>
      </c>
      <c r="S465" s="33" t="str">
        <f t="shared" si="157"/>
        <v>111_8</v>
      </c>
      <c r="T465" s="35" t="str">
        <f t="shared" si="158"/>
        <v>111AM</v>
      </c>
      <c r="U465" s="35" t="str">
        <f t="shared" si="159"/>
        <v>111AMEW</v>
      </c>
      <c r="V465" s="35" t="str">
        <f t="shared" si="175"/>
        <v>0O</v>
      </c>
      <c r="W465" s="35" t="str">
        <f t="shared" si="168"/>
        <v>111AM0O244</v>
      </c>
      <c r="X465" s="388">
        <f t="shared" si="169"/>
        <v>0</v>
      </c>
      <c r="Y465" s="388">
        <f t="shared" si="170"/>
        <v>0</v>
      </c>
      <c r="Z465" s="280" t="str">
        <f t="shared" si="160"/>
        <v/>
      </c>
      <c r="AA465" s="280" t="str">
        <f t="shared" si="161"/>
        <v/>
      </c>
      <c r="AB465" s="389" t="str">
        <f t="shared" si="171"/>
        <v/>
      </c>
      <c r="AC465" s="389" t="str">
        <f t="shared" si="172"/>
        <v/>
      </c>
      <c r="AD465" s="390" t="str">
        <f t="shared" si="162"/>
        <v/>
      </c>
      <c r="AE465" s="282">
        <f t="shared" si="163"/>
        <v>0</v>
      </c>
      <c r="AF465" s="359">
        <f t="shared" si="164"/>
        <v>0</v>
      </c>
      <c r="AG465" s="280">
        <f t="shared" si="165"/>
        <v>3</v>
      </c>
      <c r="AH465" s="280">
        <f t="shared" si="166"/>
        <v>1</v>
      </c>
      <c r="AI465" s="280">
        <f>IF(ISBLANK(T465),AI464,IF(COUNTIF(T$2:T465,T465)&gt;1,AI464,1+MAX(AI464,0)))</f>
        <v>13</v>
      </c>
      <c r="AL465" s="391" t="str">
        <f t="shared" si="173"/>
        <v/>
      </c>
      <c r="AM465" s="391" t="str">
        <f t="shared" si="174"/>
        <v/>
      </c>
      <c r="AO465" s="310" t="str">
        <f t="shared" si="167"/>
        <v/>
      </c>
      <c r="AP465" s="310">
        <f>SUM(AO$1:AO465)</f>
        <v>0</v>
      </c>
      <c r="AQ465" s="310">
        <f>SUM(AK$2:AK465)</f>
        <v>0</v>
      </c>
      <c r="AR465" s="310">
        <f>COUNTA(AJ$2:AJ465)</f>
        <v>0</v>
      </c>
      <c r="AS465" s="312"/>
      <c r="AT465" s="312"/>
      <c r="AU465" s="312"/>
      <c r="AV465" s="312"/>
      <c r="AW465" s="312"/>
      <c r="AZ465">
        <v>0</v>
      </c>
      <c r="BA465">
        <v>0</v>
      </c>
    </row>
    <row r="466" spans="1:53" x14ac:dyDescent="0.25">
      <c r="A466">
        <v>111</v>
      </c>
      <c r="B466" t="s">
        <v>65</v>
      </c>
      <c r="C466" t="s">
        <v>882</v>
      </c>
      <c r="D466"/>
      <c r="E466">
        <v>1</v>
      </c>
      <c r="F466">
        <v>1</v>
      </c>
      <c r="G466">
        <v>1</v>
      </c>
      <c r="H466">
        <v>3</v>
      </c>
      <c r="I466">
        <v>0</v>
      </c>
      <c r="J466">
        <v>2</v>
      </c>
      <c r="K466">
        <v>0</v>
      </c>
      <c r="L466">
        <v>0</v>
      </c>
      <c r="M466"/>
      <c r="N466" s="42"/>
      <c r="O466" s="101">
        <f>IF(ISBLANK(C466),O465,IF(COUNTIF(C$2:C466,C466)&gt;1,O465,1+MAX(O465,0)))</f>
        <v>15</v>
      </c>
      <c r="P466" s="45">
        <f t="shared" si="154"/>
        <v>8</v>
      </c>
      <c r="Q466" s="33" t="str">
        <f t="shared" si="155"/>
        <v/>
      </c>
      <c r="R466" s="33">
        <f t="shared" si="156"/>
        <v>1</v>
      </c>
      <c r="S466" s="33" t="str">
        <f t="shared" si="157"/>
        <v>111_1</v>
      </c>
      <c r="T466" s="35" t="str">
        <f t="shared" si="158"/>
        <v>111AM</v>
      </c>
      <c r="U466" s="35" t="str">
        <f t="shared" si="159"/>
        <v>111AMNS</v>
      </c>
      <c r="V466" s="35" t="str">
        <f t="shared" si="175"/>
        <v>0O</v>
      </c>
      <c r="W466" s="35" t="str">
        <f t="shared" si="168"/>
        <v>111AM0O111</v>
      </c>
      <c r="X466" s="388">
        <f t="shared" si="169"/>
        <v>0</v>
      </c>
      <c r="Y466" s="388">
        <f t="shared" si="170"/>
        <v>0</v>
      </c>
      <c r="Z466" s="280" t="str">
        <f t="shared" si="160"/>
        <v/>
      </c>
      <c r="AA466" s="280" t="str">
        <f t="shared" si="161"/>
        <v/>
      </c>
      <c r="AB466" s="389" t="str">
        <f t="shared" si="171"/>
        <v/>
      </c>
      <c r="AC466" s="389" t="str">
        <f t="shared" si="172"/>
        <v/>
      </c>
      <c r="AD466" s="390" t="str">
        <f t="shared" si="162"/>
        <v/>
      </c>
      <c r="AE466" s="282">
        <f t="shared" si="163"/>
        <v>0</v>
      </c>
      <c r="AF466" s="359">
        <f t="shared" si="164"/>
        <v>0</v>
      </c>
      <c r="AG466" s="280">
        <f t="shared" si="165"/>
        <v>0</v>
      </c>
      <c r="AH466" s="280">
        <f t="shared" si="166"/>
        <v>0</v>
      </c>
      <c r="AI466" s="280">
        <f>IF(ISBLANK(T466),AI465,IF(COUNTIF(T$2:T466,T466)&gt;1,AI465,1+MAX(AI465,0)))</f>
        <v>13</v>
      </c>
      <c r="AL466" s="391" t="str">
        <f t="shared" si="173"/>
        <v/>
      </c>
      <c r="AM466" s="391" t="str">
        <f t="shared" si="174"/>
        <v/>
      </c>
      <c r="AO466" s="310" t="str">
        <f t="shared" si="167"/>
        <v/>
      </c>
      <c r="AP466" s="310">
        <f>SUM(AO$1:AO466)</f>
        <v>0</v>
      </c>
      <c r="AQ466" s="310">
        <f>SUM(AK$2:AK466)</f>
        <v>0</v>
      </c>
      <c r="AR466" s="310">
        <f>COUNTA(AJ$2:AJ466)</f>
        <v>0</v>
      </c>
      <c r="AS466" s="312"/>
      <c r="AT466" s="312"/>
      <c r="AU466" s="312"/>
      <c r="AV466" s="312"/>
      <c r="AW466" s="312"/>
      <c r="AZ466">
        <v>0</v>
      </c>
      <c r="BA466">
        <v>0</v>
      </c>
    </row>
    <row r="467" spans="1:53" x14ac:dyDescent="0.25">
      <c r="A467">
        <v>111</v>
      </c>
      <c r="B467" t="s">
        <v>65</v>
      </c>
      <c r="C467" t="s">
        <v>882</v>
      </c>
      <c r="D467"/>
      <c r="E467">
        <v>1</v>
      </c>
      <c r="F467">
        <v>1</v>
      </c>
      <c r="G467">
        <v>2</v>
      </c>
      <c r="H467">
        <v>1</v>
      </c>
      <c r="I467">
        <v>1</v>
      </c>
      <c r="J467">
        <v>0</v>
      </c>
      <c r="K467">
        <v>0</v>
      </c>
      <c r="L467">
        <v>0</v>
      </c>
      <c r="M467"/>
      <c r="N467" s="42"/>
      <c r="O467" s="101">
        <f>IF(ISBLANK(C467),O466,IF(COUNTIF(C$2:C467,C467)&gt;1,O466,1+MAX(O466,0)))</f>
        <v>15</v>
      </c>
      <c r="P467" s="45">
        <f t="shared" si="154"/>
        <v>8</v>
      </c>
      <c r="Q467" s="33" t="str">
        <f t="shared" si="155"/>
        <v/>
      </c>
      <c r="R467" s="33">
        <f t="shared" si="156"/>
        <v>1</v>
      </c>
      <c r="S467" s="33" t="str">
        <f t="shared" si="157"/>
        <v>111_1</v>
      </c>
      <c r="T467" s="35" t="str">
        <f t="shared" si="158"/>
        <v>111AM</v>
      </c>
      <c r="U467" s="35" t="str">
        <f t="shared" si="159"/>
        <v>111AMNS</v>
      </c>
      <c r="V467" s="35" t="str">
        <f t="shared" si="175"/>
        <v>0O</v>
      </c>
      <c r="W467" s="35" t="str">
        <f t="shared" si="168"/>
        <v>111AM0O112</v>
      </c>
      <c r="X467" s="388">
        <f t="shared" si="169"/>
        <v>0</v>
      </c>
      <c r="Y467" s="388">
        <f t="shared" si="170"/>
        <v>0</v>
      </c>
      <c r="Z467" s="280" t="str">
        <f t="shared" si="160"/>
        <v/>
      </c>
      <c r="AA467" s="280" t="str">
        <f t="shared" si="161"/>
        <v/>
      </c>
      <c r="AB467" s="389" t="str">
        <f t="shared" si="171"/>
        <v/>
      </c>
      <c r="AC467" s="389" t="str">
        <f t="shared" si="172"/>
        <v/>
      </c>
      <c r="AD467" s="390" t="str">
        <f t="shared" si="162"/>
        <v/>
      </c>
      <c r="AE467" s="282">
        <f t="shared" si="163"/>
        <v>0</v>
      </c>
      <c r="AF467" s="359">
        <f t="shared" si="164"/>
        <v>0</v>
      </c>
      <c r="AG467" s="280">
        <f t="shared" si="165"/>
        <v>0</v>
      </c>
      <c r="AH467" s="280">
        <f t="shared" si="166"/>
        <v>0</v>
      </c>
      <c r="AI467" s="280">
        <f>IF(ISBLANK(T467),AI466,IF(COUNTIF(T$2:T467,T467)&gt;1,AI466,1+MAX(AI466,0)))</f>
        <v>13</v>
      </c>
      <c r="AL467" s="391" t="str">
        <f t="shared" si="173"/>
        <v/>
      </c>
      <c r="AM467" s="391" t="str">
        <f t="shared" si="174"/>
        <v/>
      </c>
      <c r="AO467" s="310" t="str">
        <f t="shared" si="167"/>
        <v/>
      </c>
      <c r="AP467" s="310">
        <f>SUM(AO$1:AO467)</f>
        <v>0</v>
      </c>
      <c r="AQ467" s="310">
        <f>SUM(AK$2:AK467)</f>
        <v>0</v>
      </c>
      <c r="AR467" s="310">
        <f>COUNTA(AJ$2:AJ467)</f>
        <v>0</v>
      </c>
      <c r="AS467" s="312"/>
      <c r="AT467" s="312"/>
      <c r="AU467" s="312"/>
      <c r="AV467" s="312"/>
      <c r="AW467" s="312"/>
      <c r="AZ467">
        <v>0</v>
      </c>
      <c r="BA467">
        <v>0</v>
      </c>
    </row>
    <row r="468" spans="1:53" x14ac:dyDescent="0.25">
      <c r="A468">
        <v>111</v>
      </c>
      <c r="B468" t="s">
        <v>65</v>
      </c>
      <c r="C468" t="s">
        <v>882</v>
      </c>
      <c r="D468"/>
      <c r="E468">
        <v>1</v>
      </c>
      <c r="F468">
        <v>1</v>
      </c>
      <c r="G468">
        <v>3</v>
      </c>
      <c r="H468">
        <v>6</v>
      </c>
      <c r="I468">
        <v>2</v>
      </c>
      <c r="J468">
        <v>1</v>
      </c>
      <c r="K468">
        <v>0</v>
      </c>
      <c r="L468">
        <v>0</v>
      </c>
      <c r="M468"/>
      <c r="N468" s="42"/>
      <c r="O468" s="101">
        <f>IF(ISBLANK(C468),O467,IF(COUNTIF(C$2:C468,C468)&gt;1,O467,1+MAX(O467,0)))</f>
        <v>15</v>
      </c>
      <c r="P468" s="45">
        <f t="shared" si="154"/>
        <v>8</v>
      </c>
      <c r="Q468" s="33" t="str">
        <f t="shared" si="155"/>
        <v/>
      </c>
      <c r="R468" s="33">
        <f t="shared" si="156"/>
        <v>1</v>
      </c>
      <c r="S468" s="33" t="str">
        <f t="shared" si="157"/>
        <v>111_1</v>
      </c>
      <c r="T468" s="35" t="str">
        <f t="shared" si="158"/>
        <v>111AM</v>
      </c>
      <c r="U468" s="35" t="str">
        <f t="shared" si="159"/>
        <v>111AMEW</v>
      </c>
      <c r="V468" s="35" t="str">
        <f t="shared" si="175"/>
        <v>0O</v>
      </c>
      <c r="W468" s="35" t="str">
        <f t="shared" si="168"/>
        <v>111AM0O113</v>
      </c>
      <c r="X468" s="388">
        <f t="shared" si="169"/>
        <v>0</v>
      </c>
      <c r="Y468" s="388">
        <f t="shared" si="170"/>
        <v>0</v>
      </c>
      <c r="Z468" s="280" t="str">
        <f t="shared" si="160"/>
        <v/>
      </c>
      <c r="AA468" s="280" t="str">
        <f t="shared" si="161"/>
        <v/>
      </c>
      <c r="AB468" s="389" t="str">
        <f t="shared" si="171"/>
        <v/>
      </c>
      <c r="AC468" s="389" t="str">
        <f t="shared" si="172"/>
        <v/>
      </c>
      <c r="AD468" s="390" t="str">
        <f t="shared" si="162"/>
        <v/>
      </c>
      <c r="AE468" s="282">
        <f t="shared" si="163"/>
        <v>1</v>
      </c>
      <c r="AF468" s="359">
        <f t="shared" si="164"/>
        <v>0</v>
      </c>
      <c r="AG468" s="280">
        <f t="shared" si="165"/>
        <v>2</v>
      </c>
      <c r="AH468" s="280">
        <f t="shared" si="166"/>
        <v>1</v>
      </c>
      <c r="AI468" s="280">
        <f>IF(ISBLANK(T468),AI467,IF(COUNTIF(T$2:T468,T468)&gt;1,AI467,1+MAX(AI467,0)))</f>
        <v>13</v>
      </c>
      <c r="AL468" s="391" t="str">
        <f t="shared" si="173"/>
        <v/>
      </c>
      <c r="AM468" s="391" t="str">
        <f t="shared" si="174"/>
        <v/>
      </c>
      <c r="AO468" s="310" t="str">
        <f t="shared" si="167"/>
        <v/>
      </c>
      <c r="AP468" s="310">
        <f>SUM(AO$1:AO468)</f>
        <v>0</v>
      </c>
      <c r="AQ468" s="310">
        <f>SUM(AK$2:AK468)</f>
        <v>0</v>
      </c>
      <c r="AR468" s="310">
        <f>COUNTA(AJ$2:AJ468)</f>
        <v>0</v>
      </c>
      <c r="AS468" s="312"/>
      <c r="AT468" s="312"/>
      <c r="AU468" s="312"/>
      <c r="AV468" s="312"/>
      <c r="AW468" s="312"/>
      <c r="AZ468">
        <v>0</v>
      </c>
      <c r="BA468">
        <v>0</v>
      </c>
    </row>
    <row r="469" spans="1:53" x14ac:dyDescent="0.25">
      <c r="A469">
        <v>111</v>
      </c>
      <c r="B469" t="s">
        <v>65</v>
      </c>
      <c r="C469" t="s">
        <v>882</v>
      </c>
      <c r="D469"/>
      <c r="E469">
        <v>1</v>
      </c>
      <c r="F469">
        <v>1</v>
      </c>
      <c r="G469">
        <v>4</v>
      </c>
      <c r="H469">
        <v>0</v>
      </c>
      <c r="I469">
        <v>0</v>
      </c>
      <c r="J469">
        <v>0</v>
      </c>
      <c r="K469">
        <v>0</v>
      </c>
      <c r="L469">
        <v>0</v>
      </c>
      <c r="M469"/>
      <c r="N469" s="42"/>
      <c r="O469" s="101">
        <f>IF(ISBLANK(C469),O468,IF(COUNTIF(C$2:C469,C469)&gt;1,O468,1+MAX(O468,0)))</f>
        <v>15</v>
      </c>
      <c r="P469" s="45">
        <f t="shared" si="154"/>
        <v>8</v>
      </c>
      <c r="Q469" s="33" t="str">
        <f t="shared" si="155"/>
        <v/>
      </c>
      <c r="R469" s="33">
        <f t="shared" si="156"/>
        <v>1</v>
      </c>
      <c r="S469" s="33" t="str">
        <f t="shared" si="157"/>
        <v>111_1</v>
      </c>
      <c r="T469" s="35" t="str">
        <f t="shared" si="158"/>
        <v>111AM</v>
      </c>
      <c r="U469" s="35" t="str">
        <f t="shared" si="159"/>
        <v>111AMEW</v>
      </c>
      <c r="V469" s="35" t="str">
        <f t="shared" si="175"/>
        <v>0O</v>
      </c>
      <c r="W469" s="35" t="str">
        <f t="shared" si="168"/>
        <v>111AM0O114</v>
      </c>
      <c r="X469" s="388">
        <f t="shared" si="169"/>
        <v>0</v>
      </c>
      <c r="Y469" s="388">
        <f t="shared" si="170"/>
        <v>0</v>
      </c>
      <c r="Z469" s="280" t="str">
        <f t="shared" si="160"/>
        <v/>
      </c>
      <c r="AA469" s="280" t="str">
        <f t="shared" si="161"/>
        <v/>
      </c>
      <c r="AB469" s="389" t="str">
        <f t="shared" si="171"/>
        <v/>
      </c>
      <c r="AC469" s="389" t="str">
        <f t="shared" si="172"/>
        <v/>
      </c>
      <c r="AD469" s="390" t="str">
        <f t="shared" si="162"/>
        <v/>
      </c>
      <c r="AE469" s="282">
        <f t="shared" si="163"/>
        <v>0</v>
      </c>
      <c r="AF469" s="359">
        <f t="shared" si="164"/>
        <v>0</v>
      </c>
      <c r="AG469" s="280">
        <f t="shared" si="165"/>
        <v>3</v>
      </c>
      <c r="AH469" s="280">
        <f t="shared" si="166"/>
        <v>1</v>
      </c>
      <c r="AI469" s="280">
        <f>IF(ISBLANK(T469),AI468,IF(COUNTIF(T$2:T469,T469)&gt;1,AI468,1+MAX(AI468,0)))</f>
        <v>13</v>
      </c>
      <c r="AL469" s="391" t="str">
        <f t="shared" si="173"/>
        <v/>
      </c>
      <c r="AM469" s="391" t="str">
        <f t="shared" si="174"/>
        <v/>
      </c>
      <c r="AO469" s="310" t="str">
        <f t="shared" si="167"/>
        <v/>
      </c>
      <c r="AP469" s="310">
        <f>SUM(AO$1:AO469)</f>
        <v>0</v>
      </c>
      <c r="AQ469" s="310">
        <f>SUM(AK$2:AK469)</f>
        <v>0</v>
      </c>
      <c r="AR469" s="310">
        <f>COUNTA(AJ$2:AJ469)</f>
        <v>0</v>
      </c>
      <c r="AS469" s="312"/>
      <c r="AT469" s="312"/>
      <c r="AU469" s="312"/>
      <c r="AV469" s="312"/>
      <c r="AW469" s="312"/>
      <c r="AZ469">
        <v>0</v>
      </c>
      <c r="BA469">
        <v>0</v>
      </c>
    </row>
    <row r="470" spans="1:53" x14ac:dyDescent="0.25">
      <c r="A470">
        <v>111</v>
      </c>
      <c r="B470" t="s">
        <v>65</v>
      </c>
      <c r="C470" t="s">
        <v>882</v>
      </c>
      <c r="D470"/>
      <c r="E470">
        <v>1</v>
      </c>
      <c r="F470">
        <v>2</v>
      </c>
      <c r="G470">
        <v>1</v>
      </c>
      <c r="H470">
        <v>3</v>
      </c>
      <c r="I470">
        <v>0</v>
      </c>
      <c r="J470">
        <v>3</v>
      </c>
      <c r="K470">
        <v>0</v>
      </c>
      <c r="L470">
        <v>0</v>
      </c>
      <c r="M470"/>
      <c r="N470" s="42"/>
      <c r="O470" s="101">
        <f>IF(ISBLANK(C470),O469,IF(COUNTIF(C$2:C470,C470)&gt;1,O469,1+MAX(O469,0)))</f>
        <v>15</v>
      </c>
      <c r="P470" s="45">
        <f t="shared" si="154"/>
        <v>8</v>
      </c>
      <c r="Q470" s="33" t="str">
        <f t="shared" si="155"/>
        <v/>
      </c>
      <c r="R470" s="33">
        <f t="shared" si="156"/>
        <v>2</v>
      </c>
      <c r="S470" s="33" t="str">
        <f t="shared" si="157"/>
        <v>111_2</v>
      </c>
      <c r="T470" s="35" t="str">
        <f t="shared" si="158"/>
        <v>111AM</v>
      </c>
      <c r="U470" s="35" t="str">
        <f t="shared" si="159"/>
        <v>111AMNS</v>
      </c>
      <c r="V470" s="35" t="str">
        <f t="shared" si="175"/>
        <v>0O</v>
      </c>
      <c r="W470" s="35" t="str">
        <f t="shared" si="168"/>
        <v>111AM0O121</v>
      </c>
      <c r="X470" s="388">
        <f t="shared" si="169"/>
        <v>0</v>
      </c>
      <c r="Y470" s="388">
        <f t="shared" si="170"/>
        <v>0</v>
      </c>
      <c r="Z470" s="280" t="str">
        <f t="shared" si="160"/>
        <v/>
      </c>
      <c r="AA470" s="280" t="str">
        <f t="shared" si="161"/>
        <v/>
      </c>
      <c r="AB470" s="389" t="str">
        <f t="shared" si="171"/>
        <v/>
      </c>
      <c r="AC470" s="389" t="str">
        <f t="shared" si="172"/>
        <v/>
      </c>
      <c r="AD470" s="390" t="str">
        <f t="shared" si="162"/>
        <v/>
      </c>
      <c r="AE470" s="282">
        <f t="shared" si="163"/>
        <v>0</v>
      </c>
      <c r="AF470" s="359">
        <f t="shared" si="164"/>
        <v>0</v>
      </c>
      <c r="AG470" s="280">
        <f t="shared" si="165"/>
        <v>0</v>
      </c>
      <c r="AH470" s="280">
        <f t="shared" si="166"/>
        <v>0</v>
      </c>
      <c r="AI470" s="280">
        <f>IF(ISBLANK(T470),AI469,IF(COUNTIF(T$2:T470,T470)&gt;1,AI469,1+MAX(AI469,0)))</f>
        <v>13</v>
      </c>
      <c r="AL470" s="391" t="str">
        <f t="shared" si="173"/>
        <v/>
      </c>
      <c r="AM470" s="391" t="str">
        <f t="shared" si="174"/>
        <v/>
      </c>
      <c r="AO470" s="310" t="str">
        <f t="shared" si="167"/>
        <v/>
      </c>
      <c r="AP470" s="310">
        <f>SUM(AO$1:AO470)</f>
        <v>0</v>
      </c>
      <c r="AQ470" s="310">
        <f>SUM(AK$2:AK470)</f>
        <v>0</v>
      </c>
      <c r="AR470" s="310">
        <f>COUNTA(AJ$2:AJ470)</f>
        <v>0</v>
      </c>
      <c r="AS470" s="312"/>
      <c r="AT470" s="312"/>
      <c r="AU470" s="312"/>
      <c r="AV470" s="312"/>
      <c r="AW470" s="312"/>
      <c r="AZ470">
        <v>0</v>
      </c>
      <c r="BA470">
        <v>0</v>
      </c>
    </row>
    <row r="471" spans="1:53" x14ac:dyDescent="0.25">
      <c r="A471">
        <v>111</v>
      </c>
      <c r="B471" t="s">
        <v>65</v>
      </c>
      <c r="C471" t="s">
        <v>882</v>
      </c>
      <c r="D471"/>
      <c r="E471">
        <v>1</v>
      </c>
      <c r="F471">
        <v>2</v>
      </c>
      <c r="G471">
        <v>2</v>
      </c>
      <c r="H471">
        <v>3</v>
      </c>
      <c r="I471">
        <v>0</v>
      </c>
      <c r="J471">
        <v>0</v>
      </c>
      <c r="K471">
        <v>1</v>
      </c>
      <c r="L471">
        <v>2</v>
      </c>
      <c r="M471"/>
      <c r="N471" s="42"/>
      <c r="O471" s="101">
        <f>IF(ISBLANK(C471),O470,IF(COUNTIF(C$2:C471,C471)&gt;1,O470,1+MAX(O470,0)))</f>
        <v>15</v>
      </c>
      <c r="P471" s="45">
        <f t="shared" si="154"/>
        <v>8</v>
      </c>
      <c r="Q471" s="33" t="str">
        <f t="shared" si="155"/>
        <v/>
      </c>
      <c r="R471" s="33">
        <f t="shared" si="156"/>
        <v>2</v>
      </c>
      <c r="S471" s="33" t="str">
        <f t="shared" si="157"/>
        <v>111_2</v>
      </c>
      <c r="T471" s="35" t="str">
        <f t="shared" si="158"/>
        <v>111AM</v>
      </c>
      <c r="U471" s="35" t="str">
        <f t="shared" si="159"/>
        <v>111AMNS</v>
      </c>
      <c r="V471" s="35" t="str">
        <f t="shared" si="175"/>
        <v>0O</v>
      </c>
      <c r="W471" s="35" t="str">
        <f t="shared" si="168"/>
        <v>111AM0O122</v>
      </c>
      <c r="X471" s="388">
        <f t="shared" si="169"/>
        <v>1</v>
      </c>
      <c r="Y471" s="388">
        <f t="shared" si="170"/>
        <v>2</v>
      </c>
      <c r="Z471" s="280" t="str">
        <f t="shared" si="160"/>
        <v/>
      </c>
      <c r="AA471" s="280" t="str">
        <f t="shared" si="161"/>
        <v/>
      </c>
      <c r="AB471" s="389" t="str">
        <f t="shared" si="171"/>
        <v/>
      </c>
      <c r="AC471" s="389" t="str">
        <f t="shared" si="172"/>
        <v/>
      </c>
      <c r="AD471" s="390" t="str">
        <f t="shared" si="162"/>
        <v/>
      </c>
      <c r="AE471" s="282">
        <f t="shared" si="163"/>
        <v>0</v>
      </c>
      <c r="AF471" s="359">
        <f t="shared" si="164"/>
        <v>0</v>
      </c>
      <c r="AG471" s="280">
        <f t="shared" si="165"/>
        <v>0</v>
      </c>
      <c r="AH471" s="280">
        <f t="shared" si="166"/>
        <v>0</v>
      </c>
      <c r="AI471" s="280">
        <f>IF(ISBLANK(T471),AI470,IF(COUNTIF(T$2:T471,T471)&gt;1,AI470,1+MAX(AI470,0)))</f>
        <v>13</v>
      </c>
      <c r="AL471" s="391" t="str">
        <f t="shared" si="173"/>
        <v/>
      </c>
      <c r="AM471" s="391" t="str">
        <f t="shared" si="174"/>
        <v/>
      </c>
      <c r="AO471" s="310" t="str">
        <f t="shared" si="167"/>
        <v/>
      </c>
      <c r="AP471" s="310">
        <f>SUM(AO$1:AO471)</f>
        <v>0</v>
      </c>
      <c r="AQ471" s="310">
        <f>SUM(AK$2:AK471)</f>
        <v>0</v>
      </c>
      <c r="AR471" s="310">
        <f>COUNTA(AJ$2:AJ471)</f>
        <v>0</v>
      </c>
      <c r="AS471" s="312"/>
      <c r="AT471" s="312"/>
      <c r="AU471" s="312"/>
      <c r="AV471" s="312"/>
      <c r="AW471" s="312"/>
      <c r="AZ471">
        <v>1</v>
      </c>
      <c r="BA471">
        <v>2</v>
      </c>
    </row>
    <row r="472" spans="1:53" x14ac:dyDescent="0.25">
      <c r="A472">
        <v>111</v>
      </c>
      <c r="B472" t="s">
        <v>65</v>
      </c>
      <c r="C472" t="s">
        <v>882</v>
      </c>
      <c r="D472"/>
      <c r="E472">
        <v>1</v>
      </c>
      <c r="F472">
        <v>2</v>
      </c>
      <c r="G472">
        <v>3</v>
      </c>
      <c r="H472">
        <v>11</v>
      </c>
      <c r="I472">
        <v>3</v>
      </c>
      <c r="J472">
        <v>0</v>
      </c>
      <c r="K472">
        <v>0</v>
      </c>
      <c r="L472">
        <v>0</v>
      </c>
      <c r="M472"/>
      <c r="N472" s="42"/>
      <c r="O472" s="101">
        <f>IF(ISBLANK(C472),O471,IF(COUNTIF(C$2:C472,C472)&gt;1,O471,1+MAX(O471,0)))</f>
        <v>15</v>
      </c>
      <c r="P472" s="45">
        <f t="shared" si="154"/>
        <v>8</v>
      </c>
      <c r="Q472" s="33" t="str">
        <f t="shared" si="155"/>
        <v/>
      </c>
      <c r="R472" s="33">
        <f t="shared" si="156"/>
        <v>2</v>
      </c>
      <c r="S472" s="33" t="str">
        <f t="shared" si="157"/>
        <v>111_2</v>
      </c>
      <c r="T472" s="35" t="str">
        <f t="shared" si="158"/>
        <v>111AM</v>
      </c>
      <c r="U472" s="35" t="str">
        <f t="shared" si="159"/>
        <v>111AMEW</v>
      </c>
      <c r="V472" s="35" t="str">
        <f t="shared" si="175"/>
        <v>0O</v>
      </c>
      <c r="W472" s="35" t="str">
        <f t="shared" si="168"/>
        <v>111AM0O123</v>
      </c>
      <c r="X472" s="388">
        <f t="shared" si="169"/>
        <v>0</v>
      </c>
      <c r="Y472" s="388">
        <f t="shared" si="170"/>
        <v>0</v>
      </c>
      <c r="Z472" s="280" t="str">
        <f t="shared" si="160"/>
        <v/>
      </c>
      <c r="AA472" s="280" t="str">
        <f t="shared" si="161"/>
        <v/>
      </c>
      <c r="AB472" s="389" t="str">
        <f t="shared" si="171"/>
        <v/>
      </c>
      <c r="AC472" s="389" t="str">
        <f t="shared" si="172"/>
        <v/>
      </c>
      <c r="AD472" s="390" t="str">
        <f t="shared" si="162"/>
        <v/>
      </c>
      <c r="AE472" s="282">
        <f t="shared" si="163"/>
        <v>1</v>
      </c>
      <c r="AF472" s="359">
        <f t="shared" si="164"/>
        <v>0</v>
      </c>
      <c r="AG472" s="280">
        <f t="shared" si="165"/>
        <v>2</v>
      </c>
      <c r="AH472" s="280">
        <f t="shared" si="166"/>
        <v>1</v>
      </c>
      <c r="AI472" s="280">
        <f>IF(ISBLANK(T472),AI471,IF(COUNTIF(T$2:T472,T472)&gt;1,AI471,1+MAX(AI471,0)))</f>
        <v>13</v>
      </c>
      <c r="AL472" s="391" t="str">
        <f t="shared" si="173"/>
        <v/>
      </c>
      <c r="AM472" s="391" t="str">
        <f t="shared" si="174"/>
        <v/>
      </c>
      <c r="AO472" s="310" t="str">
        <f t="shared" si="167"/>
        <v/>
      </c>
      <c r="AP472" s="310">
        <f>SUM(AO$1:AO472)</f>
        <v>0</v>
      </c>
      <c r="AQ472" s="310">
        <f>SUM(AK$2:AK472)</f>
        <v>0</v>
      </c>
      <c r="AR472" s="310">
        <f>COUNTA(AJ$2:AJ472)</f>
        <v>0</v>
      </c>
      <c r="AS472" s="312"/>
      <c r="AT472" s="312"/>
      <c r="AU472" s="312"/>
      <c r="AV472" s="312"/>
      <c r="AW472" s="312"/>
      <c r="AZ472">
        <v>0</v>
      </c>
      <c r="BA472">
        <v>0</v>
      </c>
    </row>
    <row r="473" spans="1:53" x14ac:dyDescent="0.25">
      <c r="A473">
        <v>111</v>
      </c>
      <c r="B473" t="s">
        <v>65</v>
      </c>
      <c r="C473" t="s">
        <v>882</v>
      </c>
      <c r="D473"/>
      <c r="E473">
        <v>1</v>
      </c>
      <c r="F473">
        <v>2</v>
      </c>
      <c r="G473">
        <v>4</v>
      </c>
      <c r="H473">
        <v>0</v>
      </c>
      <c r="I473">
        <v>0</v>
      </c>
      <c r="J473">
        <v>0</v>
      </c>
      <c r="K473">
        <v>0</v>
      </c>
      <c r="L473">
        <v>0</v>
      </c>
      <c r="M473"/>
      <c r="N473" s="42"/>
      <c r="O473" s="101">
        <f>IF(ISBLANK(C473),O472,IF(COUNTIF(C$2:C473,C473)&gt;1,O472,1+MAX(O472,0)))</f>
        <v>15</v>
      </c>
      <c r="P473" s="45">
        <f t="shared" si="154"/>
        <v>8</v>
      </c>
      <c r="Q473" s="33" t="str">
        <f t="shared" si="155"/>
        <v/>
      </c>
      <c r="R473" s="33">
        <f t="shared" si="156"/>
        <v>2</v>
      </c>
      <c r="S473" s="33" t="str">
        <f t="shared" si="157"/>
        <v>111_2</v>
      </c>
      <c r="T473" s="35" t="str">
        <f t="shared" si="158"/>
        <v>111AM</v>
      </c>
      <c r="U473" s="35" t="str">
        <f t="shared" si="159"/>
        <v>111AMEW</v>
      </c>
      <c r="V473" s="35" t="str">
        <f t="shared" si="175"/>
        <v>0O</v>
      </c>
      <c r="W473" s="35" t="str">
        <f t="shared" si="168"/>
        <v>111AM0O124</v>
      </c>
      <c r="X473" s="388">
        <f t="shared" si="169"/>
        <v>0</v>
      </c>
      <c r="Y473" s="388">
        <f t="shared" si="170"/>
        <v>0</v>
      </c>
      <c r="Z473" s="280" t="str">
        <f t="shared" si="160"/>
        <v/>
      </c>
      <c r="AA473" s="280" t="str">
        <f t="shared" si="161"/>
        <v/>
      </c>
      <c r="AB473" s="389" t="str">
        <f t="shared" si="171"/>
        <v/>
      </c>
      <c r="AC473" s="389" t="str">
        <f t="shared" si="172"/>
        <v/>
      </c>
      <c r="AD473" s="390" t="str">
        <f t="shared" si="162"/>
        <v/>
      </c>
      <c r="AE473" s="282">
        <f t="shared" si="163"/>
        <v>0</v>
      </c>
      <c r="AF473" s="359">
        <f t="shared" si="164"/>
        <v>0</v>
      </c>
      <c r="AG473" s="280">
        <f t="shared" si="165"/>
        <v>3</v>
      </c>
      <c r="AH473" s="280">
        <f t="shared" si="166"/>
        <v>1</v>
      </c>
      <c r="AI473" s="280">
        <f>IF(ISBLANK(T473),AI472,IF(COUNTIF(T$2:T473,T473)&gt;1,AI472,1+MAX(AI472,0)))</f>
        <v>13</v>
      </c>
      <c r="AL473" s="391" t="str">
        <f t="shared" si="173"/>
        <v/>
      </c>
      <c r="AM473" s="391" t="str">
        <f t="shared" si="174"/>
        <v/>
      </c>
      <c r="AO473" s="310" t="str">
        <f t="shared" si="167"/>
        <v/>
      </c>
      <c r="AP473" s="310">
        <f>SUM(AO$1:AO473)</f>
        <v>0</v>
      </c>
      <c r="AQ473" s="310">
        <f>SUM(AK$2:AK473)</f>
        <v>0</v>
      </c>
      <c r="AR473" s="310">
        <f>COUNTA(AJ$2:AJ473)</f>
        <v>0</v>
      </c>
      <c r="AS473" s="312"/>
      <c r="AT473" s="312"/>
      <c r="AU473" s="312"/>
      <c r="AV473" s="312"/>
      <c r="AW473" s="312"/>
      <c r="AZ473">
        <v>0</v>
      </c>
      <c r="BA473">
        <v>0</v>
      </c>
    </row>
    <row r="474" spans="1:53" x14ac:dyDescent="0.25">
      <c r="A474">
        <v>111</v>
      </c>
      <c r="B474" t="s">
        <v>65</v>
      </c>
      <c r="C474" t="s">
        <v>882</v>
      </c>
      <c r="D474"/>
      <c r="E474">
        <v>1</v>
      </c>
      <c r="F474">
        <v>3</v>
      </c>
      <c r="G474">
        <v>1</v>
      </c>
      <c r="H474">
        <v>2</v>
      </c>
      <c r="I474">
        <v>1</v>
      </c>
      <c r="J474">
        <v>0</v>
      </c>
      <c r="K474">
        <v>0</v>
      </c>
      <c r="L474">
        <v>1</v>
      </c>
      <c r="M474"/>
      <c r="N474" s="42"/>
      <c r="O474" s="101">
        <f>IF(ISBLANK(C474),O473,IF(COUNTIF(C$2:C474,C474)&gt;1,O473,1+MAX(O473,0)))</f>
        <v>15</v>
      </c>
      <c r="P474" s="45">
        <f t="shared" si="154"/>
        <v>8</v>
      </c>
      <c r="Q474" s="33" t="str">
        <f t="shared" si="155"/>
        <v/>
      </c>
      <c r="R474" s="33">
        <f t="shared" si="156"/>
        <v>3</v>
      </c>
      <c r="S474" s="33" t="str">
        <f t="shared" si="157"/>
        <v>111_3</v>
      </c>
      <c r="T474" s="35" t="str">
        <f t="shared" si="158"/>
        <v>111AM</v>
      </c>
      <c r="U474" s="35" t="str">
        <f t="shared" si="159"/>
        <v>111AMNS</v>
      </c>
      <c r="V474" s="35" t="str">
        <f t="shared" si="175"/>
        <v>0O</v>
      </c>
      <c r="W474" s="35" t="str">
        <f t="shared" si="168"/>
        <v>111AM0O131</v>
      </c>
      <c r="X474" s="388">
        <f t="shared" si="169"/>
        <v>0</v>
      </c>
      <c r="Y474" s="388">
        <f t="shared" si="170"/>
        <v>1</v>
      </c>
      <c r="Z474" s="280" t="str">
        <f t="shared" si="160"/>
        <v/>
      </c>
      <c r="AA474" s="280" t="str">
        <f t="shared" si="161"/>
        <v/>
      </c>
      <c r="AB474" s="389" t="str">
        <f t="shared" si="171"/>
        <v/>
      </c>
      <c r="AC474" s="389" t="str">
        <f t="shared" si="172"/>
        <v/>
      </c>
      <c r="AD474" s="390" t="str">
        <f t="shared" si="162"/>
        <v/>
      </c>
      <c r="AE474" s="282">
        <f t="shared" si="163"/>
        <v>0</v>
      </c>
      <c r="AF474" s="359">
        <f t="shared" si="164"/>
        <v>0</v>
      </c>
      <c r="AG474" s="280">
        <f t="shared" si="165"/>
        <v>0</v>
      </c>
      <c r="AH474" s="280">
        <f t="shared" si="166"/>
        <v>0</v>
      </c>
      <c r="AI474" s="280">
        <f>IF(ISBLANK(T474),AI473,IF(COUNTIF(T$2:T474,T474)&gt;1,AI473,1+MAX(AI473,0)))</f>
        <v>13</v>
      </c>
      <c r="AL474" s="391" t="str">
        <f t="shared" si="173"/>
        <v/>
      </c>
      <c r="AM474" s="391" t="str">
        <f t="shared" si="174"/>
        <v/>
      </c>
      <c r="AO474" s="310" t="str">
        <f t="shared" si="167"/>
        <v/>
      </c>
      <c r="AP474" s="310">
        <f>SUM(AO$1:AO474)</f>
        <v>0</v>
      </c>
      <c r="AQ474" s="310">
        <f>SUM(AK$2:AK474)</f>
        <v>0</v>
      </c>
      <c r="AR474" s="310">
        <f>COUNTA(AJ$2:AJ474)</f>
        <v>0</v>
      </c>
      <c r="AS474" s="312"/>
      <c r="AT474" s="312"/>
      <c r="AU474" s="312"/>
      <c r="AV474" s="312"/>
      <c r="AW474" s="312"/>
      <c r="AZ474">
        <v>0</v>
      </c>
      <c r="BA474">
        <v>1</v>
      </c>
    </row>
    <row r="475" spans="1:53" x14ac:dyDescent="0.25">
      <c r="A475">
        <v>111</v>
      </c>
      <c r="B475" t="s">
        <v>65</v>
      </c>
      <c r="C475" t="s">
        <v>882</v>
      </c>
      <c r="D475"/>
      <c r="E475">
        <v>1</v>
      </c>
      <c r="F475">
        <v>3</v>
      </c>
      <c r="G475">
        <v>2</v>
      </c>
      <c r="H475">
        <v>1</v>
      </c>
      <c r="I475">
        <v>1</v>
      </c>
      <c r="J475">
        <v>1</v>
      </c>
      <c r="K475">
        <v>0</v>
      </c>
      <c r="L475">
        <v>0</v>
      </c>
      <c r="M475"/>
      <c r="N475" s="42"/>
      <c r="O475" s="101">
        <f>IF(ISBLANK(C475),O474,IF(COUNTIF(C$2:C475,C475)&gt;1,O474,1+MAX(O474,0)))</f>
        <v>15</v>
      </c>
      <c r="P475" s="45">
        <f t="shared" si="154"/>
        <v>8</v>
      </c>
      <c r="Q475" s="33" t="str">
        <f t="shared" si="155"/>
        <v/>
      </c>
      <c r="R475" s="33">
        <f t="shared" si="156"/>
        <v>3</v>
      </c>
      <c r="S475" s="33" t="str">
        <f t="shared" si="157"/>
        <v>111_3</v>
      </c>
      <c r="T475" s="35" t="str">
        <f t="shared" si="158"/>
        <v>111AM</v>
      </c>
      <c r="U475" s="35" t="str">
        <f t="shared" si="159"/>
        <v>111AMNS</v>
      </c>
      <c r="V475" s="35" t="str">
        <f t="shared" si="175"/>
        <v>0O</v>
      </c>
      <c r="W475" s="35" t="str">
        <f t="shared" si="168"/>
        <v>111AM0O132</v>
      </c>
      <c r="X475" s="388">
        <f t="shared" si="169"/>
        <v>0</v>
      </c>
      <c r="Y475" s="388">
        <f t="shared" si="170"/>
        <v>0</v>
      </c>
      <c r="Z475" s="280" t="str">
        <f t="shared" si="160"/>
        <v/>
      </c>
      <c r="AA475" s="280" t="str">
        <f t="shared" si="161"/>
        <v/>
      </c>
      <c r="AB475" s="389" t="str">
        <f t="shared" si="171"/>
        <v/>
      </c>
      <c r="AC475" s="389" t="str">
        <f t="shared" si="172"/>
        <v/>
      </c>
      <c r="AD475" s="390" t="str">
        <f t="shared" si="162"/>
        <v/>
      </c>
      <c r="AE475" s="282">
        <f t="shared" si="163"/>
        <v>0</v>
      </c>
      <c r="AF475" s="359">
        <f t="shared" si="164"/>
        <v>0</v>
      </c>
      <c r="AG475" s="280">
        <f t="shared" si="165"/>
        <v>0</v>
      </c>
      <c r="AH475" s="280">
        <f t="shared" si="166"/>
        <v>0</v>
      </c>
      <c r="AI475" s="280">
        <f>IF(ISBLANK(T475),AI474,IF(COUNTIF(T$2:T475,T475)&gt;1,AI474,1+MAX(AI474,0)))</f>
        <v>13</v>
      </c>
      <c r="AL475" s="391" t="str">
        <f t="shared" si="173"/>
        <v/>
      </c>
      <c r="AM475" s="391" t="str">
        <f t="shared" si="174"/>
        <v/>
      </c>
      <c r="AO475" s="310" t="str">
        <f t="shared" si="167"/>
        <v/>
      </c>
      <c r="AP475" s="310">
        <f>SUM(AO$1:AO475)</f>
        <v>0</v>
      </c>
      <c r="AQ475" s="310">
        <f>SUM(AK$2:AK475)</f>
        <v>0</v>
      </c>
      <c r="AR475" s="310">
        <f>COUNTA(AJ$2:AJ475)</f>
        <v>0</v>
      </c>
      <c r="AS475" s="312"/>
      <c r="AT475" s="312"/>
      <c r="AU475" s="312"/>
      <c r="AV475" s="312"/>
      <c r="AW475" s="312"/>
      <c r="AZ475">
        <v>0</v>
      </c>
      <c r="BA475">
        <v>0</v>
      </c>
    </row>
    <row r="476" spans="1:53" x14ac:dyDescent="0.25">
      <c r="A476">
        <v>111</v>
      </c>
      <c r="B476" t="s">
        <v>65</v>
      </c>
      <c r="C476" t="s">
        <v>882</v>
      </c>
      <c r="D476"/>
      <c r="E476">
        <v>1</v>
      </c>
      <c r="F476">
        <v>3</v>
      </c>
      <c r="G476">
        <v>3</v>
      </c>
      <c r="H476">
        <v>11</v>
      </c>
      <c r="I476">
        <v>7</v>
      </c>
      <c r="J476">
        <v>3</v>
      </c>
      <c r="K476">
        <v>0</v>
      </c>
      <c r="L476">
        <v>0</v>
      </c>
      <c r="M476"/>
      <c r="N476" s="42"/>
      <c r="O476" s="101">
        <f>IF(ISBLANK(C476),O475,IF(COUNTIF(C$2:C476,C476)&gt;1,O475,1+MAX(O475,0)))</f>
        <v>15</v>
      </c>
      <c r="P476" s="45">
        <f t="shared" si="154"/>
        <v>8</v>
      </c>
      <c r="Q476" s="33" t="str">
        <f t="shared" si="155"/>
        <v/>
      </c>
      <c r="R476" s="33">
        <f t="shared" si="156"/>
        <v>3</v>
      </c>
      <c r="S476" s="33" t="str">
        <f t="shared" si="157"/>
        <v>111_3</v>
      </c>
      <c r="T476" s="35" t="str">
        <f t="shared" si="158"/>
        <v>111AM</v>
      </c>
      <c r="U476" s="35" t="str">
        <f t="shared" si="159"/>
        <v>111AMEW</v>
      </c>
      <c r="V476" s="35" t="str">
        <f t="shared" si="175"/>
        <v>0O</v>
      </c>
      <c r="W476" s="35" t="str">
        <f t="shared" si="168"/>
        <v>111AM0O133</v>
      </c>
      <c r="X476" s="388">
        <f t="shared" si="169"/>
        <v>0</v>
      </c>
      <c r="Y476" s="388">
        <f t="shared" si="170"/>
        <v>0</v>
      </c>
      <c r="Z476" s="280" t="str">
        <f t="shared" si="160"/>
        <v/>
      </c>
      <c r="AA476" s="280" t="str">
        <f t="shared" si="161"/>
        <v/>
      </c>
      <c r="AB476" s="389" t="str">
        <f t="shared" si="171"/>
        <v/>
      </c>
      <c r="AC476" s="389" t="str">
        <f t="shared" si="172"/>
        <v/>
      </c>
      <c r="AD476" s="390" t="str">
        <f t="shared" si="162"/>
        <v/>
      </c>
      <c r="AE476" s="282">
        <f t="shared" si="163"/>
        <v>1</v>
      </c>
      <c r="AF476" s="359">
        <f t="shared" si="164"/>
        <v>0</v>
      </c>
      <c r="AG476" s="280">
        <f t="shared" si="165"/>
        <v>2</v>
      </c>
      <c r="AH476" s="280">
        <f t="shared" si="166"/>
        <v>1</v>
      </c>
      <c r="AI476" s="280">
        <f>IF(ISBLANK(T476),AI475,IF(COUNTIF(T$2:T476,T476)&gt;1,AI475,1+MAX(AI475,0)))</f>
        <v>13</v>
      </c>
      <c r="AL476" s="391" t="str">
        <f t="shared" si="173"/>
        <v/>
      </c>
      <c r="AM476" s="391" t="str">
        <f t="shared" si="174"/>
        <v/>
      </c>
      <c r="AO476" s="310" t="str">
        <f t="shared" si="167"/>
        <v/>
      </c>
      <c r="AP476" s="310">
        <f>SUM(AO$1:AO476)</f>
        <v>0</v>
      </c>
      <c r="AQ476" s="310">
        <f>SUM(AK$2:AK476)</f>
        <v>0</v>
      </c>
      <c r="AR476" s="310">
        <f>COUNTA(AJ$2:AJ476)</f>
        <v>0</v>
      </c>
      <c r="AS476" s="312"/>
      <c r="AT476" s="312"/>
      <c r="AU476" s="312"/>
      <c r="AV476" s="312"/>
      <c r="AW476" s="312"/>
      <c r="AZ476">
        <v>0</v>
      </c>
      <c r="BA476">
        <v>0</v>
      </c>
    </row>
    <row r="477" spans="1:53" x14ac:dyDescent="0.25">
      <c r="A477">
        <v>111</v>
      </c>
      <c r="B477" t="s">
        <v>65</v>
      </c>
      <c r="C477" t="s">
        <v>882</v>
      </c>
      <c r="D477"/>
      <c r="E477">
        <v>1</v>
      </c>
      <c r="F477">
        <v>3</v>
      </c>
      <c r="G477">
        <v>4</v>
      </c>
      <c r="H477">
        <v>0</v>
      </c>
      <c r="I477">
        <v>0</v>
      </c>
      <c r="J477">
        <v>0</v>
      </c>
      <c r="K477">
        <v>0</v>
      </c>
      <c r="L477">
        <v>0</v>
      </c>
      <c r="M477"/>
      <c r="N477" s="42"/>
      <c r="O477" s="101">
        <f>IF(ISBLANK(C477),O476,IF(COUNTIF(C$2:C477,C477)&gt;1,O476,1+MAX(O476,0)))</f>
        <v>15</v>
      </c>
      <c r="P477" s="45">
        <f t="shared" si="154"/>
        <v>8</v>
      </c>
      <c r="Q477" s="33" t="str">
        <f t="shared" si="155"/>
        <v/>
      </c>
      <c r="R477" s="33">
        <f t="shared" si="156"/>
        <v>3</v>
      </c>
      <c r="S477" s="33" t="str">
        <f t="shared" si="157"/>
        <v>111_3</v>
      </c>
      <c r="T477" s="35" t="str">
        <f t="shared" si="158"/>
        <v>111AM</v>
      </c>
      <c r="U477" s="35" t="str">
        <f t="shared" si="159"/>
        <v>111AMEW</v>
      </c>
      <c r="V477" s="35" t="str">
        <f t="shared" si="175"/>
        <v>0O</v>
      </c>
      <c r="W477" s="35" t="str">
        <f t="shared" si="168"/>
        <v>111AM0O134</v>
      </c>
      <c r="X477" s="388">
        <f t="shared" si="169"/>
        <v>0</v>
      </c>
      <c r="Y477" s="388">
        <f t="shared" si="170"/>
        <v>0</v>
      </c>
      <c r="Z477" s="280" t="str">
        <f t="shared" si="160"/>
        <v/>
      </c>
      <c r="AA477" s="280" t="str">
        <f t="shared" si="161"/>
        <v/>
      </c>
      <c r="AB477" s="389" t="str">
        <f t="shared" si="171"/>
        <v/>
      </c>
      <c r="AC477" s="389" t="str">
        <f t="shared" si="172"/>
        <v/>
      </c>
      <c r="AD477" s="390" t="str">
        <f t="shared" si="162"/>
        <v/>
      </c>
      <c r="AE477" s="282">
        <f t="shared" si="163"/>
        <v>0</v>
      </c>
      <c r="AF477" s="359">
        <f t="shared" si="164"/>
        <v>0</v>
      </c>
      <c r="AG477" s="280">
        <f t="shared" si="165"/>
        <v>3</v>
      </c>
      <c r="AH477" s="280">
        <f t="shared" si="166"/>
        <v>1</v>
      </c>
      <c r="AI477" s="280">
        <f>IF(ISBLANK(T477),AI476,IF(COUNTIF(T$2:T477,T477)&gt;1,AI476,1+MAX(AI476,0)))</f>
        <v>13</v>
      </c>
      <c r="AL477" s="391" t="str">
        <f t="shared" si="173"/>
        <v/>
      </c>
      <c r="AM477" s="391" t="str">
        <f t="shared" si="174"/>
        <v/>
      </c>
      <c r="AO477" s="310" t="str">
        <f t="shared" si="167"/>
        <v/>
      </c>
      <c r="AP477" s="310">
        <f>SUM(AO$1:AO477)</f>
        <v>0</v>
      </c>
      <c r="AQ477" s="310">
        <f>SUM(AK$2:AK477)</f>
        <v>0</v>
      </c>
      <c r="AR477" s="310">
        <f>COUNTA(AJ$2:AJ477)</f>
        <v>0</v>
      </c>
      <c r="AS477" s="312"/>
      <c r="AT477" s="312"/>
      <c r="AU477" s="312"/>
      <c r="AV477" s="312"/>
      <c r="AW477" s="312"/>
      <c r="AZ477">
        <v>0</v>
      </c>
      <c r="BA477">
        <v>0</v>
      </c>
    </row>
    <row r="478" spans="1:53" x14ac:dyDescent="0.25">
      <c r="A478">
        <v>111</v>
      </c>
      <c r="B478" t="s">
        <v>65</v>
      </c>
      <c r="C478" t="s">
        <v>882</v>
      </c>
      <c r="D478"/>
      <c r="E478">
        <v>1</v>
      </c>
      <c r="F478">
        <v>4</v>
      </c>
      <c r="G478">
        <v>1</v>
      </c>
      <c r="H478">
        <v>6</v>
      </c>
      <c r="I478">
        <v>0</v>
      </c>
      <c r="J478">
        <v>4</v>
      </c>
      <c r="K478">
        <v>0</v>
      </c>
      <c r="L478">
        <v>0</v>
      </c>
      <c r="M478"/>
      <c r="N478" s="42"/>
      <c r="O478" s="101">
        <f>IF(ISBLANK(C478),O477,IF(COUNTIF(C$2:C478,C478)&gt;1,O477,1+MAX(O477,0)))</f>
        <v>15</v>
      </c>
      <c r="P478" s="45">
        <f t="shared" si="154"/>
        <v>8</v>
      </c>
      <c r="Q478" s="33" t="str">
        <f t="shared" si="155"/>
        <v/>
      </c>
      <c r="R478" s="33">
        <f t="shared" si="156"/>
        <v>4</v>
      </c>
      <c r="S478" s="33" t="str">
        <f t="shared" si="157"/>
        <v>111_4</v>
      </c>
      <c r="T478" s="35" t="str">
        <f t="shared" si="158"/>
        <v>111AM</v>
      </c>
      <c r="U478" s="35" t="str">
        <f t="shared" si="159"/>
        <v>111AMNS</v>
      </c>
      <c r="V478" s="35" t="str">
        <f t="shared" si="175"/>
        <v>0O</v>
      </c>
      <c r="W478" s="35" t="str">
        <f t="shared" si="168"/>
        <v>111AM0O141</v>
      </c>
      <c r="X478" s="388">
        <f t="shared" si="169"/>
        <v>0</v>
      </c>
      <c r="Y478" s="388">
        <f t="shared" si="170"/>
        <v>0</v>
      </c>
      <c r="Z478" s="280" t="str">
        <f t="shared" si="160"/>
        <v/>
      </c>
      <c r="AA478" s="280" t="str">
        <f t="shared" si="161"/>
        <v/>
      </c>
      <c r="AB478" s="389" t="str">
        <f t="shared" si="171"/>
        <v/>
      </c>
      <c r="AC478" s="389" t="str">
        <f t="shared" si="172"/>
        <v/>
      </c>
      <c r="AD478" s="390" t="str">
        <f t="shared" si="162"/>
        <v/>
      </c>
      <c r="AE478" s="282">
        <f t="shared" si="163"/>
        <v>0</v>
      </c>
      <c r="AF478" s="359">
        <f t="shared" si="164"/>
        <v>0</v>
      </c>
      <c r="AG478" s="280">
        <f t="shared" si="165"/>
        <v>0</v>
      </c>
      <c r="AH478" s="280">
        <f t="shared" si="166"/>
        <v>0</v>
      </c>
      <c r="AI478" s="280">
        <f>IF(ISBLANK(T478),AI477,IF(COUNTIF(T$2:T478,T478)&gt;1,AI477,1+MAX(AI477,0)))</f>
        <v>13</v>
      </c>
      <c r="AL478" s="391" t="str">
        <f t="shared" si="173"/>
        <v/>
      </c>
      <c r="AM478" s="391" t="str">
        <f t="shared" si="174"/>
        <v/>
      </c>
      <c r="AO478" s="310" t="str">
        <f t="shared" si="167"/>
        <v/>
      </c>
      <c r="AP478" s="310">
        <f>SUM(AO$1:AO478)</f>
        <v>0</v>
      </c>
      <c r="AQ478" s="310">
        <f>SUM(AK$2:AK478)</f>
        <v>0</v>
      </c>
      <c r="AR478" s="310">
        <f>COUNTA(AJ$2:AJ478)</f>
        <v>0</v>
      </c>
      <c r="AS478" s="312"/>
      <c r="AT478" s="312"/>
      <c r="AU478" s="312"/>
      <c r="AV478" s="312"/>
      <c r="AW478" s="312"/>
      <c r="AZ478">
        <v>0</v>
      </c>
      <c r="BA478">
        <v>0</v>
      </c>
    </row>
    <row r="479" spans="1:53" x14ac:dyDescent="0.25">
      <c r="A479">
        <v>111</v>
      </c>
      <c r="B479" t="s">
        <v>65</v>
      </c>
      <c r="C479" t="s">
        <v>882</v>
      </c>
      <c r="D479"/>
      <c r="E479">
        <v>1</v>
      </c>
      <c r="F479">
        <v>4</v>
      </c>
      <c r="G479">
        <v>2</v>
      </c>
      <c r="H479">
        <v>0</v>
      </c>
      <c r="I479">
        <v>0</v>
      </c>
      <c r="J479">
        <v>0</v>
      </c>
      <c r="K479">
        <v>0</v>
      </c>
      <c r="L479">
        <v>0</v>
      </c>
      <c r="M479"/>
      <c r="N479" s="42"/>
      <c r="O479" s="101">
        <f>IF(ISBLANK(C479),O478,IF(COUNTIF(C$2:C479,C479)&gt;1,O478,1+MAX(O478,0)))</f>
        <v>15</v>
      </c>
      <c r="P479" s="45">
        <f t="shared" si="154"/>
        <v>8</v>
      </c>
      <c r="Q479" s="33" t="str">
        <f t="shared" si="155"/>
        <v/>
      </c>
      <c r="R479" s="33">
        <f t="shared" si="156"/>
        <v>4</v>
      </c>
      <c r="S479" s="33" t="str">
        <f t="shared" si="157"/>
        <v>111_4</v>
      </c>
      <c r="T479" s="35" t="str">
        <f t="shared" si="158"/>
        <v>111AM</v>
      </c>
      <c r="U479" s="35" t="str">
        <f t="shared" si="159"/>
        <v>111AMNS</v>
      </c>
      <c r="V479" s="35" t="str">
        <f t="shared" si="175"/>
        <v>0O</v>
      </c>
      <c r="W479" s="35" t="str">
        <f t="shared" si="168"/>
        <v>111AM0O142</v>
      </c>
      <c r="X479" s="388">
        <f t="shared" si="169"/>
        <v>0</v>
      </c>
      <c r="Y479" s="388">
        <f t="shared" si="170"/>
        <v>0</v>
      </c>
      <c r="Z479" s="280" t="str">
        <f t="shared" si="160"/>
        <v/>
      </c>
      <c r="AA479" s="280" t="str">
        <f t="shared" si="161"/>
        <v/>
      </c>
      <c r="AB479" s="389" t="str">
        <f t="shared" si="171"/>
        <v/>
      </c>
      <c r="AC479" s="389" t="str">
        <f t="shared" si="172"/>
        <v/>
      </c>
      <c r="AD479" s="390" t="str">
        <f t="shared" si="162"/>
        <v/>
      </c>
      <c r="AE479" s="282">
        <f t="shared" si="163"/>
        <v>0</v>
      </c>
      <c r="AF479" s="359">
        <f t="shared" si="164"/>
        <v>0</v>
      </c>
      <c r="AG479" s="280">
        <f t="shared" si="165"/>
        <v>0</v>
      </c>
      <c r="AH479" s="280">
        <f t="shared" si="166"/>
        <v>0</v>
      </c>
      <c r="AI479" s="280">
        <f>IF(ISBLANK(T479),AI478,IF(COUNTIF(T$2:T479,T479)&gt;1,AI478,1+MAX(AI478,0)))</f>
        <v>13</v>
      </c>
      <c r="AL479" s="391" t="str">
        <f t="shared" si="173"/>
        <v/>
      </c>
      <c r="AM479" s="391" t="str">
        <f t="shared" si="174"/>
        <v/>
      </c>
      <c r="AO479" s="310" t="str">
        <f t="shared" si="167"/>
        <v/>
      </c>
      <c r="AP479" s="310">
        <f>SUM(AO$1:AO479)</f>
        <v>0</v>
      </c>
      <c r="AQ479" s="310">
        <f>SUM(AK$2:AK479)</f>
        <v>0</v>
      </c>
      <c r="AR479" s="310">
        <f>COUNTA(AJ$2:AJ479)</f>
        <v>0</v>
      </c>
      <c r="AS479" s="312"/>
      <c r="AT479" s="312"/>
      <c r="AU479" s="312"/>
      <c r="AV479" s="312"/>
      <c r="AW479" s="312"/>
      <c r="AZ479">
        <v>0</v>
      </c>
      <c r="BA479">
        <v>0</v>
      </c>
    </row>
    <row r="480" spans="1:53" x14ac:dyDescent="0.25">
      <c r="A480">
        <v>111</v>
      </c>
      <c r="B480" t="s">
        <v>65</v>
      </c>
      <c r="C480" t="s">
        <v>882</v>
      </c>
      <c r="D480"/>
      <c r="E480">
        <v>1</v>
      </c>
      <c r="F480">
        <v>4</v>
      </c>
      <c r="G480">
        <v>3</v>
      </c>
      <c r="H480">
        <v>20</v>
      </c>
      <c r="I480">
        <v>7</v>
      </c>
      <c r="J480">
        <v>3</v>
      </c>
      <c r="K480">
        <v>0</v>
      </c>
      <c r="L480">
        <v>1</v>
      </c>
      <c r="M480"/>
      <c r="N480" s="42"/>
      <c r="O480" s="101">
        <f>IF(ISBLANK(C480),O479,IF(COUNTIF(C$2:C480,C480)&gt;1,O479,1+MAX(O479,0)))</f>
        <v>15</v>
      </c>
      <c r="P480" s="45">
        <f t="shared" si="154"/>
        <v>8</v>
      </c>
      <c r="Q480" s="33" t="str">
        <f t="shared" si="155"/>
        <v/>
      </c>
      <c r="R480" s="33">
        <f t="shared" si="156"/>
        <v>4</v>
      </c>
      <c r="S480" s="33" t="str">
        <f t="shared" si="157"/>
        <v>111_4</v>
      </c>
      <c r="T480" s="35" t="str">
        <f t="shared" si="158"/>
        <v>111AM</v>
      </c>
      <c r="U480" s="35" t="str">
        <f t="shared" si="159"/>
        <v>111AMEW</v>
      </c>
      <c r="V480" s="35" t="str">
        <f t="shared" si="175"/>
        <v>0O</v>
      </c>
      <c r="W480" s="35" t="str">
        <f t="shared" si="168"/>
        <v>111AM0O143</v>
      </c>
      <c r="X480" s="388">
        <f t="shared" si="169"/>
        <v>0</v>
      </c>
      <c r="Y480" s="388">
        <f t="shared" si="170"/>
        <v>1</v>
      </c>
      <c r="Z480" s="280" t="str">
        <f t="shared" si="160"/>
        <v/>
      </c>
      <c r="AA480" s="280" t="str">
        <f t="shared" si="161"/>
        <v/>
      </c>
      <c r="AB480" s="389" t="str">
        <f t="shared" si="171"/>
        <v/>
      </c>
      <c r="AC480" s="389" t="str">
        <f t="shared" si="172"/>
        <v/>
      </c>
      <c r="AD480" s="390" t="str">
        <f t="shared" si="162"/>
        <v/>
      </c>
      <c r="AE480" s="282">
        <f t="shared" si="163"/>
        <v>1</v>
      </c>
      <c r="AF480" s="359">
        <f t="shared" si="164"/>
        <v>0</v>
      </c>
      <c r="AG480" s="280">
        <f t="shared" si="165"/>
        <v>2</v>
      </c>
      <c r="AH480" s="280">
        <f t="shared" si="166"/>
        <v>1</v>
      </c>
      <c r="AI480" s="280">
        <f>IF(ISBLANK(T480),AI479,IF(COUNTIF(T$2:T480,T480)&gt;1,AI479,1+MAX(AI479,0)))</f>
        <v>13</v>
      </c>
      <c r="AL480" s="391" t="str">
        <f t="shared" si="173"/>
        <v/>
      </c>
      <c r="AM480" s="391" t="str">
        <f t="shared" si="174"/>
        <v/>
      </c>
      <c r="AO480" s="310" t="str">
        <f t="shared" si="167"/>
        <v/>
      </c>
      <c r="AP480" s="310">
        <f>SUM(AO$1:AO480)</f>
        <v>0</v>
      </c>
      <c r="AQ480" s="310">
        <f>SUM(AK$2:AK480)</f>
        <v>0</v>
      </c>
      <c r="AR480" s="310">
        <f>COUNTA(AJ$2:AJ480)</f>
        <v>0</v>
      </c>
      <c r="AS480" s="312"/>
      <c r="AT480" s="312"/>
      <c r="AU480" s="312"/>
      <c r="AV480" s="312"/>
      <c r="AW480" s="312"/>
      <c r="AZ480">
        <v>0</v>
      </c>
      <c r="BA480">
        <v>1</v>
      </c>
    </row>
    <row r="481" spans="1:53" x14ac:dyDescent="0.25">
      <c r="A481">
        <v>111</v>
      </c>
      <c r="B481" t="s">
        <v>65</v>
      </c>
      <c r="C481" t="s">
        <v>882</v>
      </c>
      <c r="D481"/>
      <c r="E481">
        <v>1</v>
      </c>
      <c r="F481">
        <v>4</v>
      </c>
      <c r="G481">
        <v>4</v>
      </c>
      <c r="H481">
        <v>1</v>
      </c>
      <c r="I481">
        <v>0</v>
      </c>
      <c r="J481">
        <v>0</v>
      </c>
      <c r="K481">
        <v>0</v>
      </c>
      <c r="L481">
        <v>0</v>
      </c>
      <c r="M481"/>
      <c r="N481" s="42"/>
      <c r="O481" s="101">
        <f>IF(ISBLANK(C481),O480,IF(COUNTIF(C$2:C481,C481)&gt;1,O480,1+MAX(O480,0)))</f>
        <v>15</v>
      </c>
      <c r="P481" s="45">
        <f t="shared" si="154"/>
        <v>8</v>
      </c>
      <c r="Q481" s="33" t="str">
        <f t="shared" si="155"/>
        <v/>
      </c>
      <c r="R481" s="33">
        <f t="shared" si="156"/>
        <v>4</v>
      </c>
      <c r="S481" s="33" t="str">
        <f t="shared" si="157"/>
        <v>111_4</v>
      </c>
      <c r="T481" s="35" t="str">
        <f t="shared" si="158"/>
        <v>111AM</v>
      </c>
      <c r="U481" s="35" t="str">
        <f t="shared" si="159"/>
        <v>111AMEW</v>
      </c>
      <c r="V481" s="35" t="str">
        <f t="shared" si="175"/>
        <v>0O</v>
      </c>
      <c r="W481" s="35" t="str">
        <f t="shared" si="168"/>
        <v>111AM0O144</v>
      </c>
      <c r="X481" s="388">
        <f t="shared" si="169"/>
        <v>0</v>
      </c>
      <c r="Y481" s="388">
        <f t="shared" si="170"/>
        <v>0</v>
      </c>
      <c r="Z481" s="280" t="str">
        <f t="shared" si="160"/>
        <v/>
      </c>
      <c r="AA481" s="280" t="str">
        <f t="shared" si="161"/>
        <v/>
      </c>
      <c r="AB481" s="389" t="str">
        <f t="shared" si="171"/>
        <v/>
      </c>
      <c r="AC481" s="389" t="str">
        <f t="shared" si="172"/>
        <v/>
      </c>
      <c r="AD481" s="390" t="str">
        <f t="shared" si="162"/>
        <v/>
      </c>
      <c r="AE481" s="282">
        <f t="shared" si="163"/>
        <v>0</v>
      </c>
      <c r="AF481" s="359">
        <f t="shared" si="164"/>
        <v>0</v>
      </c>
      <c r="AG481" s="280">
        <f t="shared" si="165"/>
        <v>3</v>
      </c>
      <c r="AH481" s="280">
        <f t="shared" si="166"/>
        <v>1</v>
      </c>
      <c r="AI481" s="280">
        <f>IF(ISBLANK(T481),AI480,IF(COUNTIF(T$2:T481,T481)&gt;1,AI480,1+MAX(AI480,0)))</f>
        <v>13</v>
      </c>
      <c r="AL481" s="391" t="str">
        <f t="shared" si="173"/>
        <v/>
      </c>
      <c r="AM481" s="391" t="str">
        <f t="shared" si="174"/>
        <v/>
      </c>
      <c r="AO481" s="310" t="str">
        <f t="shared" si="167"/>
        <v/>
      </c>
      <c r="AP481" s="310">
        <f>SUM(AO$1:AO481)</f>
        <v>0</v>
      </c>
      <c r="AQ481" s="310">
        <f>SUM(AK$2:AK481)</f>
        <v>0</v>
      </c>
      <c r="AR481" s="310">
        <f>COUNTA(AJ$2:AJ481)</f>
        <v>0</v>
      </c>
      <c r="AS481" s="312"/>
      <c r="AT481" s="312"/>
      <c r="AU481" s="312"/>
      <c r="AV481" s="312"/>
      <c r="AW481" s="312"/>
      <c r="AZ481">
        <v>0</v>
      </c>
      <c r="BA481">
        <v>0</v>
      </c>
    </row>
    <row r="482" spans="1:53" x14ac:dyDescent="0.25">
      <c r="A482">
        <v>111</v>
      </c>
      <c r="B482" t="s">
        <v>66</v>
      </c>
      <c r="C482" t="s">
        <v>630</v>
      </c>
      <c r="D482"/>
      <c r="E482">
        <v>1</v>
      </c>
      <c r="F482">
        <v>1</v>
      </c>
      <c r="G482">
        <v>1</v>
      </c>
      <c r="H482">
        <v>13</v>
      </c>
      <c r="I482">
        <v>7</v>
      </c>
      <c r="J482">
        <v>3</v>
      </c>
      <c r="K482">
        <v>0</v>
      </c>
      <c r="L482">
        <v>5</v>
      </c>
      <c r="M482"/>
      <c r="N482" s="42"/>
      <c r="O482" s="101">
        <f>IF(ISBLANK(C482),O481,IF(COUNTIF(C$2:C482,C482)&gt;1,O481,1+MAX(O481,0)))</f>
        <v>16</v>
      </c>
      <c r="P482" s="45">
        <f t="shared" si="154"/>
        <v>8</v>
      </c>
      <c r="Q482" s="33" t="str">
        <f t="shared" si="155"/>
        <v/>
      </c>
      <c r="R482" s="33">
        <f t="shared" si="156"/>
        <v>9</v>
      </c>
      <c r="S482" s="33" t="str">
        <f t="shared" si="157"/>
        <v>111_9</v>
      </c>
      <c r="T482" s="35" t="str">
        <f t="shared" si="158"/>
        <v>111PM</v>
      </c>
      <c r="U482" s="35" t="str">
        <f t="shared" si="159"/>
        <v>111PMNS</v>
      </c>
      <c r="V482" s="35" t="str">
        <f t="shared" si="175"/>
        <v>0P</v>
      </c>
      <c r="W482" s="35" t="str">
        <f t="shared" si="168"/>
        <v>111PM0P111</v>
      </c>
      <c r="X482" s="388">
        <f t="shared" si="169"/>
        <v>0</v>
      </c>
      <c r="Y482" s="388">
        <f t="shared" si="170"/>
        <v>5</v>
      </c>
      <c r="Z482" s="280" t="str">
        <f t="shared" si="160"/>
        <v/>
      </c>
      <c r="AA482" s="280" t="str">
        <f t="shared" si="161"/>
        <v/>
      </c>
      <c r="AB482" s="389" t="str">
        <f t="shared" si="171"/>
        <v/>
      </c>
      <c r="AC482" s="389" t="str">
        <f t="shared" si="172"/>
        <v/>
      </c>
      <c r="AD482" s="390" t="str">
        <f t="shared" si="162"/>
        <v/>
      </c>
      <c r="AE482" s="282">
        <f t="shared" si="163"/>
        <v>0</v>
      </c>
      <c r="AF482" s="359">
        <f t="shared" si="164"/>
        <v>0</v>
      </c>
      <c r="AG482" s="280">
        <f t="shared" si="165"/>
        <v>0</v>
      </c>
      <c r="AH482" s="280">
        <f t="shared" si="166"/>
        <v>0</v>
      </c>
      <c r="AI482" s="280">
        <f>IF(ISBLANK(T482),AI481,IF(COUNTIF(T$2:T482,T482)&gt;1,AI481,1+MAX(AI481,0)))</f>
        <v>14</v>
      </c>
      <c r="AL482" s="391" t="str">
        <f t="shared" si="173"/>
        <v/>
      </c>
      <c r="AM482" s="391" t="str">
        <f t="shared" si="174"/>
        <v/>
      </c>
      <c r="AO482" s="310" t="str">
        <f t="shared" si="167"/>
        <v/>
      </c>
      <c r="AP482" s="310">
        <f>SUM(AO$1:AO482)</f>
        <v>0</v>
      </c>
      <c r="AQ482" s="310">
        <f>SUM(AK$2:AK482)</f>
        <v>0</v>
      </c>
      <c r="AR482" s="310">
        <f>COUNTA(AJ$2:AJ482)</f>
        <v>0</v>
      </c>
      <c r="AS482" s="312"/>
      <c r="AT482" s="312"/>
      <c r="AU482" s="312"/>
      <c r="AV482" s="312"/>
      <c r="AW482" s="312"/>
      <c r="AZ482">
        <v>0</v>
      </c>
      <c r="BA482">
        <v>5</v>
      </c>
    </row>
    <row r="483" spans="1:53" x14ac:dyDescent="0.25">
      <c r="A483">
        <v>111</v>
      </c>
      <c r="B483" t="s">
        <v>66</v>
      </c>
      <c r="C483" t="s">
        <v>630</v>
      </c>
      <c r="D483"/>
      <c r="E483">
        <v>1</v>
      </c>
      <c r="F483">
        <v>1</v>
      </c>
      <c r="G483">
        <v>2</v>
      </c>
      <c r="H483">
        <v>10</v>
      </c>
      <c r="I483">
        <v>4</v>
      </c>
      <c r="J483">
        <v>1</v>
      </c>
      <c r="K483">
        <v>2</v>
      </c>
      <c r="L483">
        <v>7</v>
      </c>
      <c r="M483"/>
      <c r="N483" s="42"/>
      <c r="O483" s="101">
        <f>IF(ISBLANK(C483),O482,IF(COUNTIF(C$2:C483,C483)&gt;1,O482,1+MAX(O482,0)))</f>
        <v>16</v>
      </c>
      <c r="P483" s="45">
        <f t="shared" si="154"/>
        <v>8</v>
      </c>
      <c r="Q483" s="33" t="str">
        <f t="shared" si="155"/>
        <v/>
      </c>
      <c r="R483" s="33">
        <f t="shared" si="156"/>
        <v>9</v>
      </c>
      <c r="S483" s="33" t="str">
        <f t="shared" si="157"/>
        <v>111_9</v>
      </c>
      <c r="T483" s="35" t="str">
        <f t="shared" si="158"/>
        <v>111PM</v>
      </c>
      <c r="U483" s="35" t="str">
        <f t="shared" si="159"/>
        <v>111PMNS</v>
      </c>
      <c r="V483" s="35" t="str">
        <f t="shared" si="175"/>
        <v>0P</v>
      </c>
      <c r="W483" s="35" t="str">
        <f t="shared" si="168"/>
        <v>111PM0P112</v>
      </c>
      <c r="X483" s="388">
        <f t="shared" si="169"/>
        <v>2</v>
      </c>
      <c r="Y483" s="388">
        <f t="shared" si="170"/>
        <v>7</v>
      </c>
      <c r="Z483" s="280" t="str">
        <f t="shared" si="160"/>
        <v/>
      </c>
      <c r="AA483" s="280" t="str">
        <f t="shared" si="161"/>
        <v/>
      </c>
      <c r="AB483" s="389" t="str">
        <f t="shared" si="171"/>
        <v/>
      </c>
      <c r="AC483" s="389" t="str">
        <f t="shared" si="172"/>
        <v/>
      </c>
      <c r="AD483" s="390" t="str">
        <f t="shared" si="162"/>
        <v/>
      </c>
      <c r="AE483" s="282">
        <f t="shared" si="163"/>
        <v>0</v>
      </c>
      <c r="AF483" s="359">
        <f t="shared" si="164"/>
        <v>0</v>
      </c>
      <c r="AG483" s="280">
        <f t="shared" si="165"/>
        <v>0</v>
      </c>
      <c r="AH483" s="280">
        <f t="shared" si="166"/>
        <v>0</v>
      </c>
      <c r="AI483" s="280">
        <f>IF(ISBLANK(T483),AI482,IF(COUNTIF(T$2:T483,T483)&gt;1,AI482,1+MAX(AI482,0)))</f>
        <v>14</v>
      </c>
      <c r="AL483" s="391" t="str">
        <f t="shared" si="173"/>
        <v/>
      </c>
      <c r="AM483" s="391" t="str">
        <f t="shared" si="174"/>
        <v/>
      </c>
      <c r="AO483" s="310" t="str">
        <f t="shared" si="167"/>
        <v/>
      </c>
      <c r="AP483" s="310">
        <f>SUM(AO$1:AO483)</f>
        <v>0</v>
      </c>
      <c r="AQ483" s="310">
        <f>SUM(AK$2:AK483)</f>
        <v>0</v>
      </c>
      <c r="AR483" s="310">
        <f>COUNTA(AJ$2:AJ483)</f>
        <v>0</v>
      </c>
      <c r="AS483" s="312"/>
      <c r="AT483" s="312"/>
      <c r="AU483" s="312"/>
      <c r="AV483" s="312"/>
      <c r="AW483" s="312"/>
      <c r="AZ483">
        <v>2</v>
      </c>
      <c r="BA483">
        <v>7</v>
      </c>
    </row>
    <row r="484" spans="1:53" x14ac:dyDescent="0.25">
      <c r="A484">
        <v>111</v>
      </c>
      <c r="B484" t="s">
        <v>66</v>
      </c>
      <c r="C484" t="s">
        <v>630</v>
      </c>
      <c r="D484"/>
      <c r="E484">
        <v>1</v>
      </c>
      <c r="F484">
        <v>1</v>
      </c>
      <c r="G484">
        <v>3</v>
      </c>
      <c r="H484">
        <v>4</v>
      </c>
      <c r="I484">
        <v>0</v>
      </c>
      <c r="J484">
        <v>0</v>
      </c>
      <c r="K484">
        <v>0</v>
      </c>
      <c r="L484">
        <v>0</v>
      </c>
      <c r="M484"/>
      <c r="N484" s="42"/>
      <c r="O484" s="101">
        <f>IF(ISBLANK(C484),O483,IF(COUNTIF(C$2:C484,C484)&gt;1,O483,1+MAX(O483,0)))</f>
        <v>16</v>
      </c>
      <c r="P484" s="45">
        <f t="shared" si="154"/>
        <v>8</v>
      </c>
      <c r="Q484" s="33" t="str">
        <f t="shared" si="155"/>
        <v/>
      </c>
      <c r="R484" s="33">
        <f t="shared" si="156"/>
        <v>9</v>
      </c>
      <c r="S484" s="33" t="str">
        <f t="shared" si="157"/>
        <v>111_9</v>
      </c>
      <c r="T484" s="35" t="str">
        <f t="shared" si="158"/>
        <v>111PM</v>
      </c>
      <c r="U484" s="35" t="str">
        <f t="shared" si="159"/>
        <v>111PMEW</v>
      </c>
      <c r="V484" s="35" t="str">
        <f t="shared" si="175"/>
        <v>0P</v>
      </c>
      <c r="W484" s="35" t="str">
        <f t="shared" si="168"/>
        <v>111PM0P113</v>
      </c>
      <c r="X484" s="388">
        <f t="shared" si="169"/>
        <v>0</v>
      </c>
      <c r="Y484" s="388">
        <f t="shared" si="170"/>
        <v>0</v>
      </c>
      <c r="Z484" s="280" t="str">
        <f t="shared" si="160"/>
        <v/>
      </c>
      <c r="AA484" s="280" t="str">
        <f t="shared" si="161"/>
        <v/>
      </c>
      <c r="AB484" s="389" t="str">
        <f t="shared" si="171"/>
        <v/>
      </c>
      <c r="AC484" s="389" t="str">
        <f t="shared" si="172"/>
        <v/>
      </c>
      <c r="AD484" s="390" t="str">
        <f t="shared" si="162"/>
        <v/>
      </c>
      <c r="AE484" s="282">
        <f t="shared" si="163"/>
        <v>0</v>
      </c>
      <c r="AF484" s="359">
        <f t="shared" si="164"/>
        <v>0</v>
      </c>
      <c r="AG484" s="280">
        <f t="shared" si="165"/>
        <v>0</v>
      </c>
      <c r="AH484" s="280">
        <f t="shared" si="166"/>
        <v>0</v>
      </c>
      <c r="AI484" s="280">
        <f>IF(ISBLANK(T484),AI483,IF(COUNTIF(T$2:T484,T484)&gt;1,AI483,1+MAX(AI483,0)))</f>
        <v>14</v>
      </c>
      <c r="AL484" s="391" t="str">
        <f t="shared" si="173"/>
        <v/>
      </c>
      <c r="AM484" s="391" t="str">
        <f t="shared" si="174"/>
        <v/>
      </c>
      <c r="AO484" s="310" t="str">
        <f t="shared" si="167"/>
        <v/>
      </c>
      <c r="AP484" s="310">
        <f>SUM(AO$1:AO484)</f>
        <v>0</v>
      </c>
      <c r="AQ484" s="310">
        <f>SUM(AK$2:AK484)</f>
        <v>0</v>
      </c>
      <c r="AR484" s="310">
        <f>COUNTA(AJ$2:AJ484)</f>
        <v>0</v>
      </c>
      <c r="AS484" s="312"/>
      <c r="AT484" s="312"/>
      <c r="AU484" s="312"/>
      <c r="AV484" s="312"/>
      <c r="AW484" s="312"/>
      <c r="AZ484">
        <v>0</v>
      </c>
      <c r="BA484">
        <v>0</v>
      </c>
    </row>
    <row r="485" spans="1:53" x14ac:dyDescent="0.25">
      <c r="A485">
        <v>111</v>
      </c>
      <c r="B485" t="s">
        <v>66</v>
      </c>
      <c r="C485" t="s">
        <v>630</v>
      </c>
      <c r="D485"/>
      <c r="E485">
        <v>1</v>
      </c>
      <c r="F485">
        <v>1</v>
      </c>
      <c r="G485">
        <v>4</v>
      </c>
      <c r="H485">
        <v>16</v>
      </c>
      <c r="I485">
        <v>7</v>
      </c>
      <c r="J485">
        <v>1</v>
      </c>
      <c r="K485">
        <v>3</v>
      </c>
      <c r="L485">
        <v>3</v>
      </c>
      <c r="M485"/>
      <c r="N485" s="42"/>
      <c r="O485" s="101">
        <f>IF(ISBLANK(C485),O484,IF(COUNTIF(C$2:C485,C485)&gt;1,O484,1+MAX(O484,0)))</f>
        <v>16</v>
      </c>
      <c r="P485" s="45">
        <f t="shared" si="154"/>
        <v>8</v>
      </c>
      <c r="Q485" s="33" t="str">
        <f t="shared" si="155"/>
        <v/>
      </c>
      <c r="R485" s="33">
        <f t="shared" si="156"/>
        <v>9</v>
      </c>
      <c r="S485" s="33" t="str">
        <f t="shared" si="157"/>
        <v>111_9</v>
      </c>
      <c r="T485" s="35" t="str">
        <f t="shared" si="158"/>
        <v>111PM</v>
      </c>
      <c r="U485" s="35" t="str">
        <f t="shared" si="159"/>
        <v>111PMEW</v>
      </c>
      <c r="V485" s="35" t="str">
        <f t="shared" si="175"/>
        <v>0P</v>
      </c>
      <c r="W485" s="35" t="str">
        <f t="shared" si="168"/>
        <v>111PM0P114</v>
      </c>
      <c r="X485" s="388">
        <f t="shared" si="169"/>
        <v>3</v>
      </c>
      <c r="Y485" s="388">
        <f t="shared" si="170"/>
        <v>3</v>
      </c>
      <c r="Z485" s="280" t="str">
        <f t="shared" si="160"/>
        <v/>
      </c>
      <c r="AA485" s="280" t="str">
        <f t="shared" si="161"/>
        <v/>
      </c>
      <c r="AB485" s="389" t="str">
        <f t="shared" si="171"/>
        <v/>
      </c>
      <c r="AC485" s="389" t="str">
        <f t="shared" si="172"/>
        <v/>
      </c>
      <c r="AD485" s="390" t="str">
        <f t="shared" si="162"/>
        <v/>
      </c>
      <c r="AE485" s="282">
        <f t="shared" si="163"/>
        <v>0</v>
      </c>
      <c r="AF485" s="359">
        <f t="shared" si="164"/>
        <v>1</v>
      </c>
      <c r="AG485" s="280">
        <f t="shared" si="165"/>
        <v>0</v>
      </c>
      <c r="AH485" s="280">
        <f t="shared" si="166"/>
        <v>0</v>
      </c>
      <c r="AI485" s="280">
        <f>IF(ISBLANK(T485),AI484,IF(COUNTIF(T$2:T485,T485)&gt;1,AI484,1+MAX(AI484,0)))</f>
        <v>14</v>
      </c>
      <c r="AL485" s="391" t="str">
        <f t="shared" si="173"/>
        <v/>
      </c>
      <c r="AM485" s="391" t="str">
        <f t="shared" si="174"/>
        <v/>
      </c>
      <c r="AO485" s="310" t="str">
        <f t="shared" si="167"/>
        <v/>
      </c>
      <c r="AP485" s="310">
        <f>SUM(AO$1:AO485)</f>
        <v>0</v>
      </c>
      <c r="AQ485" s="310">
        <f>SUM(AK$2:AK485)</f>
        <v>0</v>
      </c>
      <c r="AR485" s="310">
        <f>COUNTA(AJ$2:AJ485)</f>
        <v>0</v>
      </c>
      <c r="AS485" s="312"/>
      <c r="AT485" s="312"/>
      <c r="AU485" s="312"/>
      <c r="AV485" s="312"/>
      <c r="AW485" s="312"/>
      <c r="AZ485">
        <v>3</v>
      </c>
      <c r="BA485">
        <v>3</v>
      </c>
    </row>
    <row r="486" spans="1:53" x14ac:dyDescent="0.25">
      <c r="A486">
        <v>111</v>
      </c>
      <c r="B486" t="s">
        <v>66</v>
      </c>
      <c r="C486" t="s">
        <v>630</v>
      </c>
      <c r="D486"/>
      <c r="E486">
        <v>1</v>
      </c>
      <c r="F486">
        <v>2</v>
      </c>
      <c r="G486">
        <v>1</v>
      </c>
      <c r="H486">
        <v>13</v>
      </c>
      <c r="I486">
        <v>3</v>
      </c>
      <c r="J486">
        <v>2</v>
      </c>
      <c r="K486">
        <v>3</v>
      </c>
      <c r="L486">
        <v>7</v>
      </c>
      <c r="M486"/>
      <c r="N486" s="42"/>
      <c r="O486" s="101">
        <f>IF(ISBLANK(C486),O485,IF(COUNTIF(C$2:C486,C486)&gt;1,O485,1+MAX(O485,0)))</f>
        <v>16</v>
      </c>
      <c r="P486" s="45">
        <f t="shared" si="154"/>
        <v>8</v>
      </c>
      <c r="Q486" s="33" t="str">
        <f t="shared" si="155"/>
        <v/>
      </c>
      <c r="R486" s="33">
        <f t="shared" si="156"/>
        <v>10</v>
      </c>
      <c r="S486" s="33" t="str">
        <f t="shared" si="157"/>
        <v>111_10</v>
      </c>
      <c r="T486" s="35" t="str">
        <f t="shared" si="158"/>
        <v>111PM</v>
      </c>
      <c r="U486" s="35" t="str">
        <f t="shared" si="159"/>
        <v>111PMNS</v>
      </c>
      <c r="V486" s="35" t="str">
        <f t="shared" si="175"/>
        <v>0P</v>
      </c>
      <c r="W486" s="35" t="str">
        <f t="shared" si="168"/>
        <v>111PM0P121</v>
      </c>
      <c r="X486" s="388">
        <f t="shared" si="169"/>
        <v>3</v>
      </c>
      <c r="Y486" s="388">
        <f t="shared" si="170"/>
        <v>7</v>
      </c>
      <c r="Z486" s="280" t="str">
        <f t="shared" si="160"/>
        <v/>
      </c>
      <c r="AA486" s="280" t="str">
        <f t="shared" si="161"/>
        <v/>
      </c>
      <c r="AB486" s="389" t="str">
        <f t="shared" si="171"/>
        <v/>
      </c>
      <c r="AC486" s="389" t="str">
        <f t="shared" si="172"/>
        <v/>
      </c>
      <c r="AD486" s="390" t="str">
        <f t="shared" si="162"/>
        <v/>
      </c>
      <c r="AE486" s="282">
        <f t="shared" si="163"/>
        <v>0</v>
      </c>
      <c r="AF486" s="359">
        <f t="shared" si="164"/>
        <v>0</v>
      </c>
      <c r="AG486" s="280">
        <f t="shared" si="165"/>
        <v>0</v>
      </c>
      <c r="AH486" s="280">
        <f t="shared" si="166"/>
        <v>0</v>
      </c>
      <c r="AI486" s="280">
        <f>IF(ISBLANK(T486),AI485,IF(COUNTIF(T$2:T486,T486)&gt;1,AI485,1+MAX(AI485,0)))</f>
        <v>14</v>
      </c>
      <c r="AL486" s="391" t="str">
        <f t="shared" si="173"/>
        <v/>
      </c>
      <c r="AM486" s="391" t="str">
        <f t="shared" si="174"/>
        <v/>
      </c>
      <c r="AO486" s="310" t="str">
        <f t="shared" si="167"/>
        <v/>
      </c>
      <c r="AP486" s="310">
        <f>SUM(AO$1:AO486)</f>
        <v>0</v>
      </c>
      <c r="AQ486" s="310">
        <f>SUM(AK$2:AK486)</f>
        <v>0</v>
      </c>
      <c r="AR486" s="310">
        <f>COUNTA(AJ$2:AJ486)</f>
        <v>0</v>
      </c>
      <c r="AS486" s="312"/>
      <c r="AT486" s="312"/>
      <c r="AU486" s="312"/>
      <c r="AV486" s="312"/>
      <c r="AW486" s="312"/>
      <c r="AZ486">
        <v>3</v>
      </c>
      <c r="BA486">
        <v>7</v>
      </c>
    </row>
    <row r="487" spans="1:53" x14ac:dyDescent="0.25">
      <c r="A487">
        <v>111</v>
      </c>
      <c r="B487" t="s">
        <v>66</v>
      </c>
      <c r="C487" t="s">
        <v>630</v>
      </c>
      <c r="D487"/>
      <c r="E487">
        <v>1</v>
      </c>
      <c r="F487">
        <v>2</v>
      </c>
      <c r="G487">
        <v>2</v>
      </c>
      <c r="H487">
        <v>10</v>
      </c>
      <c r="I487">
        <v>2</v>
      </c>
      <c r="J487">
        <v>2</v>
      </c>
      <c r="K487">
        <v>3</v>
      </c>
      <c r="L487">
        <v>9</v>
      </c>
      <c r="M487"/>
      <c r="N487" s="42"/>
      <c r="O487" s="101">
        <f>IF(ISBLANK(C487),O486,IF(COUNTIF(C$2:C487,C487)&gt;1,O486,1+MAX(O486,0)))</f>
        <v>16</v>
      </c>
      <c r="P487" s="45">
        <f t="shared" si="154"/>
        <v>8</v>
      </c>
      <c r="Q487" s="33" t="str">
        <f t="shared" si="155"/>
        <v/>
      </c>
      <c r="R487" s="33">
        <f t="shared" si="156"/>
        <v>10</v>
      </c>
      <c r="S487" s="33" t="str">
        <f t="shared" si="157"/>
        <v>111_10</v>
      </c>
      <c r="T487" s="35" t="str">
        <f t="shared" si="158"/>
        <v>111PM</v>
      </c>
      <c r="U487" s="35" t="str">
        <f t="shared" si="159"/>
        <v>111PMNS</v>
      </c>
      <c r="V487" s="35" t="str">
        <f t="shared" si="175"/>
        <v>0P</v>
      </c>
      <c r="W487" s="35" t="str">
        <f t="shared" si="168"/>
        <v>111PM0P122</v>
      </c>
      <c r="X487" s="388">
        <f t="shared" si="169"/>
        <v>3</v>
      </c>
      <c r="Y487" s="388">
        <f t="shared" si="170"/>
        <v>9</v>
      </c>
      <c r="Z487" s="280" t="str">
        <f t="shared" si="160"/>
        <v/>
      </c>
      <c r="AA487" s="280" t="str">
        <f t="shared" si="161"/>
        <v/>
      </c>
      <c r="AB487" s="389" t="str">
        <f t="shared" si="171"/>
        <v/>
      </c>
      <c r="AC487" s="389" t="str">
        <f t="shared" si="172"/>
        <v/>
      </c>
      <c r="AD487" s="390" t="str">
        <f t="shared" si="162"/>
        <v/>
      </c>
      <c r="AE487" s="282">
        <f t="shared" si="163"/>
        <v>0</v>
      </c>
      <c r="AF487" s="359">
        <f t="shared" si="164"/>
        <v>0</v>
      </c>
      <c r="AG487" s="280">
        <f t="shared" si="165"/>
        <v>0</v>
      </c>
      <c r="AH487" s="280">
        <f t="shared" si="166"/>
        <v>0</v>
      </c>
      <c r="AI487" s="280">
        <f>IF(ISBLANK(T487),AI486,IF(COUNTIF(T$2:T487,T487)&gt;1,AI486,1+MAX(AI486,0)))</f>
        <v>14</v>
      </c>
      <c r="AL487" s="391" t="str">
        <f t="shared" si="173"/>
        <v/>
      </c>
      <c r="AM487" s="391" t="str">
        <f t="shared" si="174"/>
        <v/>
      </c>
      <c r="AO487" s="310" t="str">
        <f t="shared" si="167"/>
        <v/>
      </c>
      <c r="AP487" s="310">
        <f>SUM(AO$1:AO487)</f>
        <v>0</v>
      </c>
      <c r="AQ487" s="310">
        <f>SUM(AK$2:AK487)</f>
        <v>0</v>
      </c>
      <c r="AR487" s="310">
        <f>COUNTA(AJ$2:AJ487)</f>
        <v>0</v>
      </c>
      <c r="AS487" s="312"/>
      <c r="AT487" s="312"/>
      <c r="AU487" s="312"/>
      <c r="AV487" s="312"/>
      <c r="AW487" s="312"/>
      <c r="AZ487">
        <v>3</v>
      </c>
      <c r="BA487">
        <v>9</v>
      </c>
    </row>
    <row r="488" spans="1:53" x14ac:dyDescent="0.25">
      <c r="A488">
        <v>111</v>
      </c>
      <c r="B488" t="s">
        <v>66</v>
      </c>
      <c r="C488" t="s">
        <v>630</v>
      </c>
      <c r="D488"/>
      <c r="E488">
        <v>1</v>
      </c>
      <c r="F488">
        <v>2</v>
      </c>
      <c r="G488">
        <v>3</v>
      </c>
      <c r="H488">
        <v>15</v>
      </c>
      <c r="I488">
        <v>5</v>
      </c>
      <c r="J488">
        <v>1</v>
      </c>
      <c r="K488">
        <v>0</v>
      </c>
      <c r="L488">
        <v>1</v>
      </c>
      <c r="M488"/>
      <c r="N488" s="42"/>
      <c r="O488" s="101">
        <f>IF(ISBLANK(C488),O487,IF(COUNTIF(C$2:C488,C488)&gt;1,O487,1+MAX(O487,0)))</f>
        <v>16</v>
      </c>
      <c r="P488" s="45">
        <f t="shared" si="154"/>
        <v>8</v>
      </c>
      <c r="Q488" s="33" t="str">
        <f t="shared" si="155"/>
        <v/>
      </c>
      <c r="R488" s="33">
        <f t="shared" si="156"/>
        <v>10</v>
      </c>
      <c r="S488" s="33" t="str">
        <f t="shared" si="157"/>
        <v>111_10</v>
      </c>
      <c r="T488" s="35" t="str">
        <f t="shared" si="158"/>
        <v>111PM</v>
      </c>
      <c r="U488" s="35" t="str">
        <f t="shared" si="159"/>
        <v>111PMEW</v>
      </c>
      <c r="V488" s="35" t="str">
        <f t="shared" si="175"/>
        <v>0P</v>
      </c>
      <c r="W488" s="35" t="str">
        <f t="shared" si="168"/>
        <v>111PM0P123</v>
      </c>
      <c r="X488" s="388">
        <f t="shared" si="169"/>
        <v>0</v>
      </c>
      <c r="Y488" s="388">
        <f t="shared" si="170"/>
        <v>1</v>
      </c>
      <c r="Z488" s="280" t="str">
        <f t="shared" si="160"/>
        <v/>
      </c>
      <c r="AA488" s="280" t="str">
        <f t="shared" si="161"/>
        <v/>
      </c>
      <c r="AB488" s="389" t="str">
        <f t="shared" si="171"/>
        <v/>
      </c>
      <c r="AC488" s="389" t="str">
        <f t="shared" si="172"/>
        <v/>
      </c>
      <c r="AD488" s="390" t="str">
        <f t="shared" si="162"/>
        <v/>
      </c>
      <c r="AE488" s="282">
        <f t="shared" si="163"/>
        <v>0</v>
      </c>
      <c r="AF488" s="359">
        <f t="shared" si="164"/>
        <v>0</v>
      </c>
      <c r="AG488" s="280">
        <f t="shared" si="165"/>
        <v>0</v>
      </c>
      <c r="AH488" s="280">
        <f t="shared" si="166"/>
        <v>0</v>
      </c>
      <c r="AI488" s="280">
        <f>IF(ISBLANK(T488),AI487,IF(COUNTIF(T$2:T488,T488)&gt;1,AI487,1+MAX(AI487,0)))</f>
        <v>14</v>
      </c>
      <c r="AL488" s="391" t="str">
        <f t="shared" si="173"/>
        <v/>
      </c>
      <c r="AM488" s="391" t="str">
        <f t="shared" si="174"/>
        <v/>
      </c>
      <c r="AO488" s="310" t="str">
        <f t="shared" si="167"/>
        <v/>
      </c>
      <c r="AP488" s="310">
        <f>SUM(AO$1:AO488)</f>
        <v>0</v>
      </c>
      <c r="AQ488" s="310">
        <f>SUM(AK$2:AK488)</f>
        <v>0</v>
      </c>
      <c r="AR488" s="310">
        <f>COUNTA(AJ$2:AJ488)</f>
        <v>0</v>
      </c>
      <c r="AS488" s="312"/>
      <c r="AT488" s="312"/>
      <c r="AU488" s="312"/>
      <c r="AV488" s="312"/>
      <c r="AW488" s="312"/>
      <c r="AZ488">
        <v>0</v>
      </c>
      <c r="BA488">
        <v>1</v>
      </c>
    </row>
    <row r="489" spans="1:53" x14ac:dyDescent="0.25">
      <c r="A489">
        <v>111</v>
      </c>
      <c r="B489" t="s">
        <v>66</v>
      </c>
      <c r="C489" t="s">
        <v>630</v>
      </c>
      <c r="D489"/>
      <c r="E489">
        <v>1</v>
      </c>
      <c r="F489">
        <v>2</v>
      </c>
      <c r="G489">
        <v>4</v>
      </c>
      <c r="H489">
        <v>21</v>
      </c>
      <c r="I489">
        <v>9</v>
      </c>
      <c r="J489">
        <v>2</v>
      </c>
      <c r="K489">
        <v>2</v>
      </c>
      <c r="L489">
        <v>2</v>
      </c>
      <c r="M489"/>
      <c r="N489" s="42"/>
      <c r="O489" s="101">
        <f>IF(ISBLANK(C489),O488,IF(COUNTIF(C$2:C489,C489)&gt;1,O488,1+MAX(O488,0)))</f>
        <v>16</v>
      </c>
      <c r="P489" s="45">
        <f t="shared" si="154"/>
        <v>8</v>
      </c>
      <c r="Q489" s="33" t="str">
        <f t="shared" si="155"/>
        <v/>
      </c>
      <c r="R489" s="33">
        <f t="shared" si="156"/>
        <v>10</v>
      </c>
      <c r="S489" s="33" t="str">
        <f t="shared" si="157"/>
        <v>111_10</v>
      </c>
      <c r="T489" s="35" t="str">
        <f t="shared" si="158"/>
        <v>111PM</v>
      </c>
      <c r="U489" s="35" t="str">
        <f t="shared" si="159"/>
        <v>111PMEW</v>
      </c>
      <c r="V489" s="35" t="str">
        <f t="shared" si="175"/>
        <v>0P</v>
      </c>
      <c r="W489" s="35" t="str">
        <f t="shared" si="168"/>
        <v>111PM0P124</v>
      </c>
      <c r="X489" s="388">
        <f t="shared" si="169"/>
        <v>2</v>
      </c>
      <c r="Y489" s="388">
        <f t="shared" si="170"/>
        <v>2</v>
      </c>
      <c r="Z489" s="280" t="str">
        <f t="shared" si="160"/>
        <v/>
      </c>
      <c r="AA489" s="280" t="str">
        <f t="shared" si="161"/>
        <v/>
      </c>
      <c r="AB489" s="389" t="str">
        <f t="shared" si="171"/>
        <v/>
      </c>
      <c r="AC489" s="389" t="str">
        <f t="shared" si="172"/>
        <v/>
      </c>
      <c r="AD489" s="390" t="str">
        <f t="shared" si="162"/>
        <v/>
      </c>
      <c r="AE489" s="282">
        <f t="shared" si="163"/>
        <v>0</v>
      </c>
      <c r="AF489" s="359">
        <f t="shared" si="164"/>
        <v>1</v>
      </c>
      <c r="AG489" s="280">
        <f t="shared" si="165"/>
        <v>0</v>
      </c>
      <c r="AH489" s="280">
        <f t="shared" si="166"/>
        <v>0</v>
      </c>
      <c r="AI489" s="280">
        <f>IF(ISBLANK(T489),AI488,IF(COUNTIF(T$2:T489,T489)&gt;1,AI488,1+MAX(AI488,0)))</f>
        <v>14</v>
      </c>
      <c r="AL489" s="391" t="str">
        <f t="shared" si="173"/>
        <v/>
      </c>
      <c r="AM489" s="391" t="str">
        <f t="shared" si="174"/>
        <v/>
      </c>
      <c r="AO489" s="310" t="str">
        <f t="shared" si="167"/>
        <v/>
      </c>
      <c r="AP489" s="310">
        <f>SUM(AO$1:AO489)</f>
        <v>0</v>
      </c>
      <c r="AQ489" s="310">
        <f>SUM(AK$2:AK489)</f>
        <v>0</v>
      </c>
      <c r="AR489" s="310">
        <f>COUNTA(AJ$2:AJ489)</f>
        <v>0</v>
      </c>
      <c r="AS489" s="312"/>
      <c r="AT489" s="312"/>
      <c r="AU489" s="312"/>
      <c r="AV489" s="312"/>
      <c r="AW489" s="312"/>
      <c r="AZ489">
        <v>2</v>
      </c>
      <c r="BA489">
        <v>2</v>
      </c>
    </row>
    <row r="490" spans="1:53" x14ac:dyDescent="0.25">
      <c r="A490">
        <v>111</v>
      </c>
      <c r="B490" t="s">
        <v>66</v>
      </c>
      <c r="C490" t="s">
        <v>630</v>
      </c>
      <c r="D490"/>
      <c r="E490">
        <v>1</v>
      </c>
      <c r="F490">
        <v>3</v>
      </c>
      <c r="G490">
        <v>1</v>
      </c>
      <c r="H490">
        <v>5</v>
      </c>
      <c r="I490">
        <v>1</v>
      </c>
      <c r="J490">
        <v>1</v>
      </c>
      <c r="K490">
        <v>0</v>
      </c>
      <c r="L490">
        <v>2</v>
      </c>
      <c r="M490"/>
      <c r="N490" s="42"/>
      <c r="O490" s="101">
        <f>IF(ISBLANK(C490),O489,IF(COUNTIF(C$2:C490,C490)&gt;1,O489,1+MAX(O489,0)))</f>
        <v>16</v>
      </c>
      <c r="P490" s="45">
        <f t="shared" si="154"/>
        <v>8</v>
      </c>
      <c r="Q490" s="33" t="str">
        <f t="shared" si="155"/>
        <v/>
      </c>
      <c r="R490" s="33">
        <f t="shared" si="156"/>
        <v>11</v>
      </c>
      <c r="S490" s="33" t="str">
        <f t="shared" si="157"/>
        <v>111_11</v>
      </c>
      <c r="T490" s="35" t="str">
        <f t="shared" si="158"/>
        <v>111PM</v>
      </c>
      <c r="U490" s="35" t="str">
        <f t="shared" si="159"/>
        <v>111PMNS</v>
      </c>
      <c r="V490" s="35" t="str">
        <f t="shared" si="175"/>
        <v>0P</v>
      </c>
      <c r="W490" s="35" t="str">
        <f t="shared" si="168"/>
        <v>111PM0P131</v>
      </c>
      <c r="X490" s="388">
        <f t="shared" si="169"/>
        <v>0</v>
      </c>
      <c r="Y490" s="388">
        <f t="shared" si="170"/>
        <v>2</v>
      </c>
      <c r="Z490" s="280" t="str">
        <f t="shared" si="160"/>
        <v/>
      </c>
      <c r="AA490" s="280" t="str">
        <f t="shared" si="161"/>
        <v/>
      </c>
      <c r="AB490" s="389" t="str">
        <f t="shared" si="171"/>
        <v/>
      </c>
      <c r="AC490" s="389" t="str">
        <f t="shared" si="172"/>
        <v/>
      </c>
      <c r="AD490" s="390" t="str">
        <f t="shared" si="162"/>
        <v/>
      </c>
      <c r="AE490" s="282">
        <f t="shared" si="163"/>
        <v>0</v>
      </c>
      <c r="AF490" s="359">
        <f t="shared" si="164"/>
        <v>0</v>
      </c>
      <c r="AG490" s="280">
        <f t="shared" si="165"/>
        <v>0</v>
      </c>
      <c r="AH490" s="280">
        <f t="shared" si="166"/>
        <v>0</v>
      </c>
      <c r="AI490" s="280">
        <f>IF(ISBLANK(T490),AI489,IF(COUNTIF(T$2:T490,T490)&gt;1,AI489,1+MAX(AI489,0)))</f>
        <v>14</v>
      </c>
      <c r="AL490" s="391" t="str">
        <f t="shared" si="173"/>
        <v/>
      </c>
      <c r="AM490" s="391" t="str">
        <f t="shared" si="174"/>
        <v/>
      </c>
      <c r="AO490" s="310" t="str">
        <f t="shared" si="167"/>
        <v/>
      </c>
      <c r="AP490" s="310">
        <f>SUM(AO$1:AO490)</f>
        <v>0</v>
      </c>
      <c r="AQ490" s="310">
        <f>SUM(AK$2:AK490)</f>
        <v>0</v>
      </c>
      <c r="AR490" s="310">
        <f>COUNTA(AJ$2:AJ490)</f>
        <v>0</v>
      </c>
      <c r="AS490" s="312"/>
      <c r="AT490" s="312"/>
      <c r="AU490" s="312"/>
      <c r="AV490" s="312"/>
      <c r="AW490" s="312"/>
      <c r="AZ490">
        <v>0</v>
      </c>
      <c r="BA490">
        <v>2</v>
      </c>
    </row>
    <row r="491" spans="1:53" x14ac:dyDescent="0.25">
      <c r="A491">
        <v>111</v>
      </c>
      <c r="B491" t="s">
        <v>66</v>
      </c>
      <c r="C491" t="s">
        <v>630</v>
      </c>
      <c r="D491"/>
      <c r="E491">
        <v>1</v>
      </c>
      <c r="F491">
        <v>3</v>
      </c>
      <c r="G491">
        <v>2</v>
      </c>
      <c r="H491">
        <v>2</v>
      </c>
      <c r="I491">
        <v>0</v>
      </c>
      <c r="J491">
        <v>0</v>
      </c>
      <c r="K491">
        <v>0</v>
      </c>
      <c r="L491">
        <v>2</v>
      </c>
      <c r="M491"/>
      <c r="N491" s="42"/>
      <c r="O491" s="101">
        <f>IF(ISBLANK(C491),O490,IF(COUNTIF(C$2:C491,C491)&gt;1,O490,1+MAX(O490,0)))</f>
        <v>16</v>
      </c>
      <c r="P491" s="45">
        <f t="shared" si="154"/>
        <v>8</v>
      </c>
      <c r="Q491" s="33" t="str">
        <f t="shared" si="155"/>
        <v/>
      </c>
      <c r="R491" s="33">
        <f t="shared" si="156"/>
        <v>11</v>
      </c>
      <c r="S491" s="33" t="str">
        <f t="shared" si="157"/>
        <v>111_11</v>
      </c>
      <c r="T491" s="35" t="str">
        <f t="shared" si="158"/>
        <v>111PM</v>
      </c>
      <c r="U491" s="35" t="str">
        <f t="shared" si="159"/>
        <v>111PMNS</v>
      </c>
      <c r="V491" s="35" t="str">
        <f t="shared" si="175"/>
        <v>0P</v>
      </c>
      <c r="W491" s="35" t="str">
        <f t="shared" si="168"/>
        <v>111PM0P132</v>
      </c>
      <c r="X491" s="388">
        <f t="shared" si="169"/>
        <v>0</v>
      </c>
      <c r="Y491" s="388">
        <f t="shared" si="170"/>
        <v>2</v>
      </c>
      <c r="Z491" s="280" t="str">
        <f t="shared" si="160"/>
        <v/>
      </c>
      <c r="AA491" s="280" t="str">
        <f t="shared" si="161"/>
        <v/>
      </c>
      <c r="AB491" s="389" t="str">
        <f t="shared" si="171"/>
        <v/>
      </c>
      <c r="AC491" s="389" t="str">
        <f t="shared" si="172"/>
        <v/>
      </c>
      <c r="AD491" s="390" t="str">
        <f t="shared" si="162"/>
        <v/>
      </c>
      <c r="AE491" s="282">
        <f t="shared" si="163"/>
        <v>0</v>
      </c>
      <c r="AF491" s="359">
        <f t="shared" si="164"/>
        <v>0</v>
      </c>
      <c r="AG491" s="280">
        <f t="shared" si="165"/>
        <v>0</v>
      </c>
      <c r="AH491" s="280">
        <f t="shared" si="166"/>
        <v>0</v>
      </c>
      <c r="AI491" s="280">
        <f>IF(ISBLANK(T491),AI490,IF(COUNTIF(T$2:T491,T491)&gt;1,AI490,1+MAX(AI490,0)))</f>
        <v>14</v>
      </c>
      <c r="AL491" s="391" t="str">
        <f t="shared" si="173"/>
        <v/>
      </c>
      <c r="AM491" s="391" t="str">
        <f t="shared" si="174"/>
        <v/>
      </c>
      <c r="AO491" s="310" t="str">
        <f t="shared" si="167"/>
        <v/>
      </c>
      <c r="AP491" s="310">
        <f>SUM(AO$1:AO491)</f>
        <v>0</v>
      </c>
      <c r="AQ491" s="310">
        <f>SUM(AK$2:AK491)</f>
        <v>0</v>
      </c>
      <c r="AR491" s="310">
        <f>COUNTA(AJ$2:AJ491)</f>
        <v>0</v>
      </c>
      <c r="AS491" s="312"/>
      <c r="AT491" s="312"/>
      <c r="AU491" s="312"/>
      <c r="AV491" s="312"/>
      <c r="AW491" s="312"/>
      <c r="AZ491">
        <v>0</v>
      </c>
      <c r="BA491">
        <v>2</v>
      </c>
    </row>
    <row r="492" spans="1:53" x14ac:dyDescent="0.25">
      <c r="A492">
        <v>111</v>
      </c>
      <c r="B492" t="s">
        <v>66</v>
      </c>
      <c r="C492" t="s">
        <v>630</v>
      </c>
      <c r="D492"/>
      <c r="E492">
        <v>1</v>
      </c>
      <c r="F492">
        <v>3</v>
      </c>
      <c r="G492">
        <v>3</v>
      </c>
      <c r="H492">
        <v>5</v>
      </c>
      <c r="I492">
        <v>2</v>
      </c>
      <c r="J492">
        <v>2</v>
      </c>
      <c r="K492">
        <v>0</v>
      </c>
      <c r="L492">
        <v>0</v>
      </c>
      <c r="M492"/>
      <c r="N492" s="42"/>
      <c r="O492" s="101">
        <f>IF(ISBLANK(C492),O491,IF(COUNTIF(C$2:C492,C492)&gt;1,O491,1+MAX(O491,0)))</f>
        <v>16</v>
      </c>
      <c r="P492" s="45">
        <f t="shared" si="154"/>
        <v>8</v>
      </c>
      <c r="Q492" s="33" t="str">
        <f t="shared" si="155"/>
        <v/>
      </c>
      <c r="R492" s="33">
        <f t="shared" si="156"/>
        <v>11</v>
      </c>
      <c r="S492" s="33" t="str">
        <f t="shared" si="157"/>
        <v>111_11</v>
      </c>
      <c r="T492" s="35" t="str">
        <f t="shared" si="158"/>
        <v>111PM</v>
      </c>
      <c r="U492" s="35" t="str">
        <f t="shared" si="159"/>
        <v>111PMEW</v>
      </c>
      <c r="V492" s="35" t="str">
        <f t="shared" si="175"/>
        <v>0P</v>
      </c>
      <c r="W492" s="35" t="str">
        <f t="shared" si="168"/>
        <v>111PM0P133</v>
      </c>
      <c r="X492" s="388">
        <f t="shared" si="169"/>
        <v>0</v>
      </c>
      <c r="Y492" s="388">
        <f t="shared" si="170"/>
        <v>0</v>
      </c>
      <c r="Z492" s="280" t="str">
        <f t="shared" si="160"/>
        <v/>
      </c>
      <c r="AA492" s="280" t="str">
        <f t="shared" si="161"/>
        <v/>
      </c>
      <c r="AB492" s="389" t="str">
        <f t="shared" si="171"/>
        <v/>
      </c>
      <c r="AC492" s="389" t="str">
        <f t="shared" si="172"/>
        <v/>
      </c>
      <c r="AD492" s="390" t="str">
        <f t="shared" si="162"/>
        <v/>
      </c>
      <c r="AE492" s="282">
        <f t="shared" si="163"/>
        <v>0</v>
      </c>
      <c r="AF492" s="359">
        <f t="shared" si="164"/>
        <v>0</v>
      </c>
      <c r="AG492" s="280">
        <f t="shared" si="165"/>
        <v>0</v>
      </c>
      <c r="AH492" s="280">
        <f t="shared" si="166"/>
        <v>0</v>
      </c>
      <c r="AI492" s="280">
        <f>IF(ISBLANK(T492),AI491,IF(COUNTIF(T$2:T492,T492)&gt;1,AI491,1+MAX(AI491,0)))</f>
        <v>14</v>
      </c>
      <c r="AL492" s="391" t="str">
        <f t="shared" si="173"/>
        <v/>
      </c>
      <c r="AM492" s="391" t="str">
        <f t="shared" si="174"/>
        <v/>
      </c>
      <c r="AO492" s="310" t="str">
        <f t="shared" si="167"/>
        <v/>
      </c>
      <c r="AP492" s="310">
        <f>SUM(AO$1:AO492)</f>
        <v>0</v>
      </c>
      <c r="AQ492" s="310">
        <f>SUM(AK$2:AK492)</f>
        <v>0</v>
      </c>
      <c r="AR492" s="310">
        <f>COUNTA(AJ$2:AJ492)</f>
        <v>0</v>
      </c>
      <c r="AS492" s="312"/>
      <c r="AT492" s="312"/>
      <c r="AU492" s="312"/>
      <c r="AV492" s="312"/>
      <c r="AW492" s="312"/>
      <c r="AZ492">
        <v>0</v>
      </c>
      <c r="BA492">
        <v>0</v>
      </c>
    </row>
    <row r="493" spans="1:53" x14ac:dyDescent="0.25">
      <c r="A493">
        <v>111</v>
      </c>
      <c r="B493" t="s">
        <v>66</v>
      </c>
      <c r="C493" t="s">
        <v>630</v>
      </c>
      <c r="D493"/>
      <c r="E493">
        <v>1</v>
      </c>
      <c r="F493">
        <v>3</v>
      </c>
      <c r="G493">
        <v>4</v>
      </c>
      <c r="H493">
        <v>11</v>
      </c>
      <c r="I493">
        <v>4</v>
      </c>
      <c r="J493">
        <v>1</v>
      </c>
      <c r="K493">
        <v>2</v>
      </c>
      <c r="L493">
        <v>3</v>
      </c>
      <c r="M493"/>
      <c r="N493" s="42"/>
      <c r="O493" s="101">
        <f>IF(ISBLANK(C493),O492,IF(COUNTIF(C$2:C493,C493)&gt;1,O492,1+MAX(O492,0)))</f>
        <v>16</v>
      </c>
      <c r="P493" s="45">
        <f t="shared" si="154"/>
        <v>8</v>
      </c>
      <c r="Q493" s="33" t="str">
        <f t="shared" si="155"/>
        <v/>
      </c>
      <c r="R493" s="33">
        <f t="shared" si="156"/>
        <v>11</v>
      </c>
      <c r="S493" s="33" t="str">
        <f t="shared" si="157"/>
        <v>111_11</v>
      </c>
      <c r="T493" s="35" t="str">
        <f t="shared" si="158"/>
        <v>111PM</v>
      </c>
      <c r="U493" s="35" t="str">
        <f t="shared" si="159"/>
        <v>111PMEW</v>
      </c>
      <c r="V493" s="35" t="str">
        <f t="shared" si="175"/>
        <v>0P</v>
      </c>
      <c r="W493" s="35" t="str">
        <f t="shared" si="168"/>
        <v>111PM0P134</v>
      </c>
      <c r="X493" s="388">
        <f t="shared" si="169"/>
        <v>2</v>
      </c>
      <c r="Y493" s="388">
        <f t="shared" si="170"/>
        <v>3</v>
      </c>
      <c r="Z493" s="280" t="str">
        <f t="shared" si="160"/>
        <v/>
      </c>
      <c r="AA493" s="280" t="str">
        <f t="shared" si="161"/>
        <v/>
      </c>
      <c r="AB493" s="389" t="str">
        <f t="shared" si="171"/>
        <v/>
      </c>
      <c r="AC493" s="389" t="str">
        <f t="shared" si="172"/>
        <v/>
      </c>
      <c r="AD493" s="390" t="str">
        <f t="shared" si="162"/>
        <v/>
      </c>
      <c r="AE493" s="282">
        <f t="shared" si="163"/>
        <v>0</v>
      </c>
      <c r="AF493" s="359">
        <f t="shared" si="164"/>
        <v>1</v>
      </c>
      <c r="AG493" s="280">
        <f t="shared" si="165"/>
        <v>0</v>
      </c>
      <c r="AH493" s="280">
        <f t="shared" si="166"/>
        <v>0</v>
      </c>
      <c r="AI493" s="280">
        <f>IF(ISBLANK(T493),AI492,IF(COUNTIF(T$2:T493,T493)&gt;1,AI492,1+MAX(AI492,0)))</f>
        <v>14</v>
      </c>
      <c r="AL493" s="391" t="str">
        <f t="shared" si="173"/>
        <v/>
      </c>
      <c r="AM493" s="391" t="str">
        <f t="shared" si="174"/>
        <v/>
      </c>
      <c r="AO493" s="310" t="str">
        <f t="shared" si="167"/>
        <v/>
      </c>
      <c r="AP493" s="310">
        <f>SUM(AO$1:AO493)</f>
        <v>0</v>
      </c>
      <c r="AQ493" s="310">
        <f>SUM(AK$2:AK493)</f>
        <v>0</v>
      </c>
      <c r="AR493" s="310">
        <f>COUNTA(AJ$2:AJ493)</f>
        <v>0</v>
      </c>
      <c r="AS493" s="312"/>
      <c r="AT493" s="312"/>
      <c r="AU493" s="312"/>
      <c r="AV493" s="312"/>
      <c r="AW493" s="312"/>
      <c r="AZ493">
        <v>2</v>
      </c>
      <c r="BA493">
        <v>3</v>
      </c>
    </row>
    <row r="494" spans="1:53" x14ac:dyDescent="0.25">
      <c r="A494">
        <v>111</v>
      </c>
      <c r="B494" t="s">
        <v>66</v>
      </c>
      <c r="C494" t="s">
        <v>630</v>
      </c>
      <c r="D494"/>
      <c r="E494">
        <v>1</v>
      </c>
      <c r="F494">
        <v>4</v>
      </c>
      <c r="G494">
        <v>1</v>
      </c>
      <c r="H494">
        <v>13</v>
      </c>
      <c r="I494">
        <v>5</v>
      </c>
      <c r="J494">
        <v>2</v>
      </c>
      <c r="K494">
        <v>3</v>
      </c>
      <c r="L494">
        <v>8</v>
      </c>
      <c r="M494"/>
      <c r="N494" s="42"/>
      <c r="O494" s="101">
        <f>IF(ISBLANK(C494),O493,IF(COUNTIF(C$2:C494,C494)&gt;1,O493,1+MAX(O493,0)))</f>
        <v>16</v>
      </c>
      <c r="P494" s="45">
        <f t="shared" si="154"/>
        <v>8</v>
      </c>
      <c r="Q494" s="33" t="str">
        <f t="shared" si="155"/>
        <v/>
      </c>
      <c r="R494" s="33">
        <f t="shared" si="156"/>
        <v>12</v>
      </c>
      <c r="S494" s="33" t="str">
        <f t="shared" si="157"/>
        <v>111_12</v>
      </c>
      <c r="T494" s="35" t="str">
        <f t="shared" si="158"/>
        <v>111PM</v>
      </c>
      <c r="U494" s="35" t="str">
        <f t="shared" si="159"/>
        <v>111PMNS</v>
      </c>
      <c r="V494" s="35" t="str">
        <f t="shared" si="175"/>
        <v>0P</v>
      </c>
      <c r="W494" s="35" t="str">
        <f t="shared" si="168"/>
        <v>111PM0P141</v>
      </c>
      <c r="X494" s="388">
        <f t="shared" si="169"/>
        <v>3</v>
      </c>
      <c r="Y494" s="388">
        <f t="shared" si="170"/>
        <v>8</v>
      </c>
      <c r="Z494" s="280" t="str">
        <f t="shared" si="160"/>
        <v/>
      </c>
      <c r="AA494" s="280" t="str">
        <f t="shared" si="161"/>
        <v/>
      </c>
      <c r="AB494" s="389" t="str">
        <f t="shared" si="171"/>
        <v/>
      </c>
      <c r="AC494" s="389" t="str">
        <f t="shared" si="172"/>
        <v/>
      </c>
      <c r="AD494" s="390" t="str">
        <f t="shared" si="162"/>
        <v/>
      </c>
      <c r="AE494" s="282">
        <f t="shared" si="163"/>
        <v>0</v>
      </c>
      <c r="AF494" s="359">
        <f t="shared" si="164"/>
        <v>0</v>
      </c>
      <c r="AG494" s="280">
        <f t="shared" si="165"/>
        <v>0</v>
      </c>
      <c r="AH494" s="280">
        <f t="shared" si="166"/>
        <v>0</v>
      </c>
      <c r="AI494" s="280">
        <f>IF(ISBLANK(T494),AI493,IF(COUNTIF(T$2:T494,T494)&gt;1,AI493,1+MAX(AI493,0)))</f>
        <v>14</v>
      </c>
      <c r="AL494" s="391" t="str">
        <f t="shared" si="173"/>
        <v/>
      </c>
      <c r="AM494" s="391" t="str">
        <f t="shared" si="174"/>
        <v/>
      </c>
      <c r="AO494" s="310" t="str">
        <f t="shared" si="167"/>
        <v/>
      </c>
      <c r="AP494" s="310">
        <f>SUM(AO$1:AO494)</f>
        <v>0</v>
      </c>
      <c r="AQ494" s="310">
        <f>SUM(AK$2:AK494)</f>
        <v>0</v>
      </c>
      <c r="AR494" s="310">
        <f>COUNTA(AJ$2:AJ494)</f>
        <v>0</v>
      </c>
      <c r="AS494" s="312"/>
      <c r="AT494" s="312"/>
      <c r="AU494" s="312"/>
      <c r="AV494" s="312"/>
      <c r="AW494" s="312"/>
      <c r="AZ494">
        <v>3</v>
      </c>
      <c r="BA494">
        <v>8</v>
      </c>
    </row>
    <row r="495" spans="1:53" x14ac:dyDescent="0.25">
      <c r="A495">
        <v>111</v>
      </c>
      <c r="B495" t="s">
        <v>66</v>
      </c>
      <c r="C495" t="s">
        <v>630</v>
      </c>
      <c r="D495"/>
      <c r="E495">
        <v>1</v>
      </c>
      <c r="F495">
        <v>4</v>
      </c>
      <c r="G495">
        <v>2</v>
      </c>
      <c r="H495">
        <v>7</v>
      </c>
      <c r="I495">
        <v>1</v>
      </c>
      <c r="J495">
        <v>0</v>
      </c>
      <c r="K495">
        <v>0</v>
      </c>
      <c r="L495">
        <v>7</v>
      </c>
      <c r="M495"/>
      <c r="N495" s="42"/>
      <c r="O495" s="101">
        <f>IF(ISBLANK(C495),O494,IF(COUNTIF(C$2:C495,C495)&gt;1,O494,1+MAX(O494,0)))</f>
        <v>16</v>
      </c>
      <c r="P495" s="45">
        <f t="shared" si="154"/>
        <v>8</v>
      </c>
      <c r="Q495" s="33" t="str">
        <f t="shared" si="155"/>
        <v/>
      </c>
      <c r="R495" s="33">
        <f t="shared" si="156"/>
        <v>12</v>
      </c>
      <c r="S495" s="33" t="str">
        <f t="shared" si="157"/>
        <v>111_12</v>
      </c>
      <c r="T495" s="35" t="str">
        <f t="shared" si="158"/>
        <v>111PM</v>
      </c>
      <c r="U495" s="35" t="str">
        <f t="shared" si="159"/>
        <v>111PMNS</v>
      </c>
      <c r="V495" s="35" t="str">
        <f t="shared" si="175"/>
        <v>0P</v>
      </c>
      <c r="W495" s="35" t="str">
        <f t="shared" si="168"/>
        <v>111PM0P142</v>
      </c>
      <c r="X495" s="388">
        <f t="shared" si="169"/>
        <v>0</v>
      </c>
      <c r="Y495" s="388">
        <f t="shared" si="170"/>
        <v>7</v>
      </c>
      <c r="Z495" s="280" t="str">
        <f t="shared" si="160"/>
        <v/>
      </c>
      <c r="AA495" s="280" t="str">
        <f t="shared" si="161"/>
        <v/>
      </c>
      <c r="AB495" s="389" t="str">
        <f t="shared" si="171"/>
        <v/>
      </c>
      <c r="AC495" s="389" t="str">
        <f t="shared" si="172"/>
        <v/>
      </c>
      <c r="AD495" s="390" t="str">
        <f t="shared" si="162"/>
        <v/>
      </c>
      <c r="AE495" s="282">
        <f t="shared" si="163"/>
        <v>0</v>
      </c>
      <c r="AF495" s="359">
        <f t="shared" si="164"/>
        <v>0</v>
      </c>
      <c r="AG495" s="280">
        <f t="shared" si="165"/>
        <v>0</v>
      </c>
      <c r="AH495" s="280">
        <f t="shared" si="166"/>
        <v>0</v>
      </c>
      <c r="AI495" s="280">
        <f>IF(ISBLANK(T495),AI494,IF(COUNTIF(T$2:T495,T495)&gt;1,AI494,1+MAX(AI494,0)))</f>
        <v>14</v>
      </c>
      <c r="AL495" s="391" t="str">
        <f t="shared" si="173"/>
        <v/>
      </c>
      <c r="AM495" s="391" t="str">
        <f t="shared" si="174"/>
        <v/>
      </c>
      <c r="AO495" s="310" t="str">
        <f t="shared" si="167"/>
        <v/>
      </c>
      <c r="AP495" s="310">
        <f>SUM(AO$1:AO495)</f>
        <v>0</v>
      </c>
      <c r="AQ495" s="310">
        <f>SUM(AK$2:AK495)</f>
        <v>0</v>
      </c>
      <c r="AR495" s="310">
        <f>COUNTA(AJ$2:AJ495)</f>
        <v>0</v>
      </c>
      <c r="AS495" s="312"/>
      <c r="AT495" s="312"/>
      <c r="AU495" s="312"/>
      <c r="AV495" s="312"/>
      <c r="AW495" s="312"/>
      <c r="AZ495">
        <v>0</v>
      </c>
      <c r="BA495">
        <v>7</v>
      </c>
    </row>
    <row r="496" spans="1:53" x14ac:dyDescent="0.25">
      <c r="A496">
        <v>111</v>
      </c>
      <c r="B496" t="s">
        <v>66</v>
      </c>
      <c r="C496" t="s">
        <v>630</v>
      </c>
      <c r="D496"/>
      <c r="E496">
        <v>1</v>
      </c>
      <c r="F496">
        <v>4</v>
      </c>
      <c r="G496">
        <v>3</v>
      </c>
      <c r="H496">
        <v>3</v>
      </c>
      <c r="I496">
        <v>1</v>
      </c>
      <c r="J496">
        <v>0</v>
      </c>
      <c r="K496">
        <v>0</v>
      </c>
      <c r="L496">
        <v>1</v>
      </c>
      <c r="M496"/>
      <c r="N496" s="42"/>
      <c r="O496" s="101">
        <f>IF(ISBLANK(C496),O495,IF(COUNTIF(C$2:C496,C496)&gt;1,O495,1+MAX(O495,0)))</f>
        <v>16</v>
      </c>
      <c r="P496" s="45">
        <f t="shared" si="154"/>
        <v>8</v>
      </c>
      <c r="Q496" s="33" t="str">
        <f t="shared" si="155"/>
        <v/>
      </c>
      <c r="R496" s="33">
        <f t="shared" si="156"/>
        <v>12</v>
      </c>
      <c r="S496" s="33" t="str">
        <f t="shared" si="157"/>
        <v>111_12</v>
      </c>
      <c r="T496" s="35" t="str">
        <f t="shared" si="158"/>
        <v>111PM</v>
      </c>
      <c r="U496" s="35" t="str">
        <f t="shared" si="159"/>
        <v>111PMEW</v>
      </c>
      <c r="V496" s="35" t="str">
        <f t="shared" si="175"/>
        <v>0P</v>
      </c>
      <c r="W496" s="35" t="str">
        <f t="shared" si="168"/>
        <v>111PM0P143</v>
      </c>
      <c r="X496" s="388">
        <f t="shared" si="169"/>
        <v>0</v>
      </c>
      <c r="Y496" s="388">
        <f t="shared" si="170"/>
        <v>1</v>
      </c>
      <c r="Z496" s="280" t="str">
        <f t="shared" si="160"/>
        <v/>
      </c>
      <c r="AA496" s="280" t="str">
        <f t="shared" si="161"/>
        <v/>
      </c>
      <c r="AB496" s="389" t="str">
        <f t="shared" si="171"/>
        <v/>
      </c>
      <c r="AC496" s="389" t="str">
        <f t="shared" si="172"/>
        <v/>
      </c>
      <c r="AD496" s="390" t="str">
        <f t="shared" si="162"/>
        <v/>
      </c>
      <c r="AE496" s="282">
        <f t="shared" si="163"/>
        <v>0</v>
      </c>
      <c r="AF496" s="359">
        <f t="shared" si="164"/>
        <v>0</v>
      </c>
      <c r="AG496" s="280">
        <f t="shared" si="165"/>
        <v>0</v>
      </c>
      <c r="AH496" s="280">
        <f t="shared" si="166"/>
        <v>0</v>
      </c>
      <c r="AI496" s="280">
        <f>IF(ISBLANK(T496),AI495,IF(COUNTIF(T$2:T496,T496)&gt;1,AI495,1+MAX(AI495,0)))</f>
        <v>14</v>
      </c>
      <c r="AL496" s="391" t="str">
        <f t="shared" si="173"/>
        <v/>
      </c>
      <c r="AM496" s="391" t="str">
        <f t="shared" si="174"/>
        <v/>
      </c>
      <c r="AO496" s="310" t="str">
        <f t="shared" si="167"/>
        <v/>
      </c>
      <c r="AP496" s="310">
        <f>SUM(AO$1:AO496)</f>
        <v>0</v>
      </c>
      <c r="AQ496" s="310">
        <f>SUM(AK$2:AK496)</f>
        <v>0</v>
      </c>
      <c r="AR496" s="310">
        <f>COUNTA(AJ$2:AJ496)</f>
        <v>0</v>
      </c>
      <c r="AS496" s="312"/>
      <c r="AT496" s="312"/>
      <c r="AU496" s="312"/>
      <c r="AV496" s="312"/>
      <c r="AW496" s="312"/>
      <c r="AZ496">
        <v>0</v>
      </c>
      <c r="BA496">
        <v>1</v>
      </c>
    </row>
    <row r="497" spans="1:53" x14ac:dyDescent="0.25">
      <c r="A497">
        <v>111</v>
      </c>
      <c r="B497" t="s">
        <v>66</v>
      </c>
      <c r="C497" t="s">
        <v>630</v>
      </c>
      <c r="D497"/>
      <c r="E497">
        <v>1</v>
      </c>
      <c r="F497">
        <v>4</v>
      </c>
      <c r="G497">
        <v>4</v>
      </c>
      <c r="H497">
        <v>14</v>
      </c>
      <c r="I497">
        <v>7</v>
      </c>
      <c r="J497">
        <v>3</v>
      </c>
      <c r="K497">
        <v>1</v>
      </c>
      <c r="L497">
        <v>2</v>
      </c>
      <c r="M497"/>
      <c r="N497" s="42"/>
      <c r="O497" s="101">
        <f>IF(ISBLANK(C497),O496,IF(COUNTIF(C$2:C497,C497)&gt;1,O496,1+MAX(O496,0)))</f>
        <v>16</v>
      </c>
      <c r="P497" s="45">
        <f t="shared" si="154"/>
        <v>8</v>
      </c>
      <c r="Q497" s="33" t="str">
        <f t="shared" si="155"/>
        <v/>
      </c>
      <c r="R497" s="33">
        <f t="shared" si="156"/>
        <v>12</v>
      </c>
      <c r="S497" s="33" t="str">
        <f t="shared" si="157"/>
        <v>111_12</v>
      </c>
      <c r="T497" s="35" t="str">
        <f t="shared" si="158"/>
        <v>111PM</v>
      </c>
      <c r="U497" s="35" t="str">
        <f t="shared" si="159"/>
        <v>111PMEW</v>
      </c>
      <c r="V497" s="35" t="str">
        <f t="shared" si="175"/>
        <v>0P</v>
      </c>
      <c r="W497" s="35" t="str">
        <f t="shared" si="168"/>
        <v>111PM0P144</v>
      </c>
      <c r="X497" s="388">
        <f t="shared" si="169"/>
        <v>1</v>
      </c>
      <c r="Y497" s="388">
        <f t="shared" si="170"/>
        <v>2</v>
      </c>
      <c r="Z497" s="280" t="str">
        <f t="shared" si="160"/>
        <v/>
      </c>
      <c r="AA497" s="280" t="str">
        <f t="shared" si="161"/>
        <v/>
      </c>
      <c r="AB497" s="389" t="str">
        <f t="shared" si="171"/>
        <v/>
      </c>
      <c r="AC497" s="389" t="str">
        <f t="shared" si="172"/>
        <v/>
      </c>
      <c r="AD497" s="390" t="str">
        <f t="shared" si="162"/>
        <v/>
      </c>
      <c r="AE497" s="282">
        <f t="shared" si="163"/>
        <v>0</v>
      </c>
      <c r="AF497" s="359">
        <f t="shared" si="164"/>
        <v>1</v>
      </c>
      <c r="AG497" s="280">
        <f t="shared" si="165"/>
        <v>0</v>
      </c>
      <c r="AH497" s="280">
        <f t="shared" si="166"/>
        <v>0</v>
      </c>
      <c r="AI497" s="280">
        <f>IF(ISBLANK(T497),AI496,IF(COUNTIF(T$2:T497,T497)&gt;1,AI496,1+MAX(AI496,0)))</f>
        <v>14</v>
      </c>
      <c r="AL497" s="391" t="str">
        <f t="shared" si="173"/>
        <v/>
      </c>
      <c r="AM497" s="391" t="str">
        <f t="shared" si="174"/>
        <v/>
      </c>
      <c r="AO497" s="310" t="str">
        <f t="shared" si="167"/>
        <v/>
      </c>
      <c r="AP497" s="310">
        <f>SUM(AO$1:AO497)</f>
        <v>0</v>
      </c>
      <c r="AQ497" s="310">
        <f>SUM(AK$2:AK497)</f>
        <v>0</v>
      </c>
      <c r="AR497" s="310">
        <f>COUNTA(AJ$2:AJ497)</f>
        <v>0</v>
      </c>
      <c r="AS497" s="312"/>
      <c r="AT497" s="312"/>
      <c r="AU497" s="312"/>
      <c r="AV497" s="312"/>
      <c r="AW497" s="312"/>
      <c r="AZ497">
        <v>1</v>
      </c>
      <c r="BA497">
        <v>2</v>
      </c>
    </row>
    <row r="498" spans="1:53" x14ac:dyDescent="0.25">
      <c r="A498">
        <v>111</v>
      </c>
      <c r="B498" t="s">
        <v>66</v>
      </c>
      <c r="C498" t="s">
        <v>883</v>
      </c>
      <c r="D498"/>
      <c r="E498">
        <v>1</v>
      </c>
      <c r="F498">
        <v>1</v>
      </c>
      <c r="G498">
        <v>1</v>
      </c>
      <c r="H498">
        <v>12</v>
      </c>
      <c r="I498">
        <v>6</v>
      </c>
      <c r="J498">
        <v>3</v>
      </c>
      <c r="K498">
        <v>0</v>
      </c>
      <c r="L498">
        <v>1</v>
      </c>
      <c r="M498" t="s">
        <v>884</v>
      </c>
      <c r="N498" s="42"/>
      <c r="O498" s="101">
        <f>IF(ISBLANK(C498),O497,IF(COUNTIF(C$2:C498,C498)&gt;1,O497,1+MAX(O497,0)))</f>
        <v>17</v>
      </c>
      <c r="P498" s="45">
        <f t="shared" si="154"/>
        <v>8</v>
      </c>
      <c r="Q498" s="33" t="str">
        <f t="shared" si="155"/>
        <v/>
      </c>
      <c r="R498" s="33">
        <f t="shared" si="156"/>
        <v>9</v>
      </c>
      <c r="S498" s="33" t="str">
        <f t="shared" si="157"/>
        <v>111_9</v>
      </c>
      <c r="T498" s="35" t="str">
        <f t="shared" si="158"/>
        <v>111PM</v>
      </c>
      <c r="U498" s="35" t="str">
        <f t="shared" si="159"/>
        <v>111PMNS</v>
      </c>
      <c r="V498" s="35" t="str">
        <f t="shared" si="175"/>
        <v>0Q</v>
      </c>
      <c r="W498" s="35" t="str">
        <f t="shared" si="168"/>
        <v>111PM0Q111</v>
      </c>
      <c r="X498" s="388">
        <f t="shared" si="169"/>
        <v>0</v>
      </c>
      <c r="Y498" s="388">
        <f t="shared" si="170"/>
        <v>1</v>
      </c>
      <c r="Z498" s="280" t="str">
        <f t="shared" si="160"/>
        <v/>
      </c>
      <c r="AA498" s="280" t="str">
        <f t="shared" si="161"/>
        <v/>
      </c>
      <c r="AB498" s="389" t="str">
        <f t="shared" si="171"/>
        <v/>
      </c>
      <c r="AC498" s="389" t="str">
        <f t="shared" si="172"/>
        <v/>
      </c>
      <c r="AD498" s="390" t="str">
        <f t="shared" si="162"/>
        <v/>
      </c>
      <c r="AE498" s="282">
        <f t="shared" si="163"/>
        <v>0</v>
      </c>
      <c r="AF498" s="359">
        <f t="shared" si="164"/>
        <v>0</v>
      </c>
      <c r="AG498" s="280">
        <f t="shared" si="165"/>
        <v>0</v>
      </c>
      <c r="AH498" s="280">
        <f t="shared" si="166"/>
        <v>0</v>
      </c>
      <c r="AI498" s="280">
        <f>IF(ISBLANK(T498),AI497,IF(COUNTIF(T$2:T498,T498)&gt;1,AI497,1+MAX(AI497,0)))</f>
        <v>14</v>
      </c>
      <c r="AL498" s="391" t="str">
        <f t="shared" si="173"/>
        <v/>
      </c>
      <c r="AM498" s="391" t="str">
        <f t="shared" si="174"/>
        <v/>
      </c>
      <c r="AO498" s="310" t="str">
        <f t="shared" si="167"/>
        <v/>
      </c>
      <c r="AP498" s="310">
        <f>SUM(AO$1:AO498)</f>
        <v>0</v>
      </c>
      <c r="AQ498" s="310">
        <f>SUM(AK$2:AK498)</f>
        <v>0</v>
      </c>
      <c r="AR498" s="310">
        <f>COUNTA(AJ$2:AJ498)</f>
        <v>0</v>
      </c>
      <c r="AS498" s="312"/>
      <c r="AT498" s="312"/>
      <c r="AU498" s="312"/>
      <c r="AV498" s="312"/>
      <c r="AW498" s="312"/>
      <c r="AZ498">
        <v>0</v>
      </c>
      <c r="BA498">
        <v>1</v>
      </c>
    </row>
    <row r="499" spans="1:53" x14ac:dyDescent="0.25">
      <c r="A499">
        <v>111</v>
      </c>
      <c r="B499" t="s">
        <v>66</v>
      </c>
      <c r="C499" t="s">
        <v>883</v>
      </c>
      <c r="D499"/>
      <c r="E499">
        <v>1</v>
      </c>
      <c r="F499">
        <v>1</v>
      </c>
      <c r="G499">
        <v>2</v>
      </c>
      <c r="H499">
        <v>10</v>
      </c>
      <c r="I499">
        <v>5</v>
      </c>
      <c r="J499">
        <v>0</v>
      </c>
      <c r="K499">
        <v>0</v>
      </c>
      <c r="L499">
        <v>5</v>
      </c>
      <c r="M499" t="s">
        <v>884</v>
      </c>
      <c r="N499" s="42"/>
      <c r="O499" s="101">
        <f>IF(ISBLANK(C499),O498,IF(COUNTIF(C$2:C499,C499)&gt;1,O498,1+MAX(O498,0)))</f>
        <v>17</v>
      </c>
      <c r="P499" s="45">
        <f t="shared" si="154"/>
        <v>8</v>
      </c>
      <c r="Q499" s="33" t="str">
        <f t="shared" si="155"/>
        <v/>
      </c>
      <c r="R499" s="33">
        <f t="shared" si="156"/>
        <v>9</v>
      </c>
      <c r="S499" s="33" t="str">
        <f t="shared" si="157"/>
        <v>111_9</v>
      </c>
      <c r="T499" s="35" t="str">
        <f t="shared" si="158"/>
        <v>111PM</v>
      </c>
      <c r="U499" s="35" t="str">
        <f t="shared" si="159"/>
        <v>111PMNS</v>
      </c>
      <c r="V499" s="35" t="str">
        <f t="shared" si="175"/>
        <v>0Q</v>
      </c>
      <c r="W499" s="35" t="str">
        <f t="shared" si="168"/>
        <v>111PM0Q112</v>
      </c>
      <c r="X499" s="388">
        <f t="shared" si="169"/>
        <v>0</v>
      </c>
      <c r="Y499" s="388">
        <f t="shared" si="170"/>
        <v>5</v>
      </c>
      <c r="Z499" s="280" t="str">
        <f t="shared" si="160"/>
        <v/>
      </c>
      <c r="AA499" s="280" t="str">
        <f t="shared" si="161"/>
        <v/>
      </c>
      <c r="AB499" s="389" t="str">
        <f t="shared" si="171"/>
        <v/>
      </c>
      <c r="AC499" s="389" t="str">
        <f t="shared" si="172"/>
        <v/>
      </c>
      <c r="AD499" s="390" t="str">
        <f t="shared" si="162"/>
        <v/>
      </c>
      <c r="AE499" s="282">
        <f t="shared" si="163"/>
        <v>0</v>
      </c>
      <c r="AF499" s="359">
        <f t="shared" si="164"/>
        <v>0</v>
      </c>
      <c r="AG499" s="280">
        <f t="shared" si="165"/>
        <v>0</v>
      </c>
      <c r="AH499" s="280">
        <f t="shared" si="166"/>
        <v>0</v>
      </c>
      <c r="AI499" s="280">
        <f>IF(ISBLANK(T499),AI498,IF(COUNTIF(T$2:T499,T499)&gt;1,AI498,1+MAX(AI498,0)))</f>
        <v>14</v>
      </c>
      <c r="AL499" s="391" t="str">
        <f t="shared" si="173"/>
        <v/>
      </c>
      <c r="AM499" s="391" t="str">
        <f t="shared" si="174"/>
        <v/>
      </c>
      <c r="AO499" s="310" t="str">
        <f t="shared" si="167"/>
        <v/>
      </c>
      <c r="AP499" s="310">
        <f>SUM(AO$1:AO499)</f>
        <v>0</v>
      </c>
      <c r="AQ499" s="310">
        <f>SUM(AK$2:AK499)</f>
        <v>0</v>
      </c>
      <c r="AR499" s="310">
        <f>COUNTA(AJ$2:AJ499)</f>
        <v>0</v>
      </c>
      <c r="AS499" s="312"/>
      <c r="AT499" s="312"/>
      <c r="AU499" s="312"/>
      <c r="AV499" s="312"/>
      <c r="AW499" s="312"/>
      <c r="AZ499">
        <v>0</v>
      </c>
      <c r="BA499">
        <v>5</v>
      </c>
    </row>
    <row r="500" spans="1:53" x14ac:dyDescent="0.25">
      <c r="A500">
        <v>111</v>
      </c>
      <c r="B500" t="s">
        <v>66</v>
      </c>
      <c r="C500" t="s">
        <v>883</v>
      </c>
      <c r="D500"/>
      <c r="E500">
        <v>1</v>
      </c>
      <c r="F500">
        <v>1</v>
      </c>
      <c r="G500">
        <v>3</v>
      </c>
      <c r="H500">
        <v>4</v>
      </c>
      <c r="I500">
        <v>0</v>
      </c>
      <c r="J500">
        <v>0</v>
      </c>
      <c r="K500">
        <v>0</v>
      </c>
      <c r="L500">
        <v>0</v>
      </c>
      <c r="M500" t="s">
        <v>884</v>
      </c>
      <c r="N500" s="42"/>
      <c r="O500" s="101">
        <f>IF(ISBLANK(C500),O499,IF(COUNTIF(C$2:C500,C500)&gt;1,O499,1+MAX(O499,0)))</f>
        <v>17</v>
      </c>
      <c r="P500" s="45">
        <f t="shared" si="154"/>
        <v>8</v>
      </c>
      <c r="Q500" s="33" t="str">
        <f t="shared" si="155"/>
        <v/>
      </c>
      <c r="R500" s="33">
        <f t="shared" si="156"/>
        <v>9</v>
      </c>
      <c r="S500" s="33" t="str">
        <f t="shared" si="157"/>
        <v>111_9</v>
      </c>
      <c r="T500" s="35" t="str">
        <f t="shared" si="158"/>
        <v>111PM</v>
      </c>
      <c r="U500" s="35" t="str">
        <f t="shared" si="159"/>
        <v>111PMEW</v>
      </c>
      <c r="V500" s="35" t="str">
        <f t="shared" si="175"/>
        <v>0Q</v>
      </c>
      <c r="W500" s="35" t="str">
        <f t="shared" si="168"/>
        <v>111PM0Q113</v>
      </c>
      <c r="X500" s="388">
        <f t="shared" si="169"/>
        <v>0</v>
      </c>
      <c r="Y500" s="388">
        <f t="shared" si="170"/>
        <v>0</v>
      </c>
      <c r="Z500" s="280" t="str">
        <f t="shared" si="160"/>
        <v/>
      </c>
      <c r="AA500" s="280" t="str">
        <f t="shared" si="161"/>
        <v/>
      </c>
      <c r="AB500" s="389" t="str">
        <f t="shared" si="171"/>
        <v/>
      </c>
      <c r="AC500" s="389" t="str">
        <f t="shared" si="172"/>
        <v/>
      </c>
      <c r="AD500" s="390" t="str">
        <f t="shared" si="162"/>
        <v/>
      </c>
      <c r="AE500" s="282">
        <f t="shared" si="163"/>
        <v>0</v>
      </c>
      <c r="AF500" s="359">
        <f t="shared" si="164"/>
        <v>0</v>
      </c>
      <c r="AG500" s="280">
        <f t="shared" si="165"/>
        <v>0</v>
      </c>
      <c r="AH500" s="280">
        <f t="shared" si="166"/>
        <v>0</v>
      </c>
      <c r="AI500" s="280">
        <f>IF(ISBLANK(T500),AI499,IF(COUNTIF(T$2:T500,T500)&gt;1,AI499,1+MAX(AI499,0)))</f>
        <v>14</v>
      </c>
      <c r="AL500" s="391" t="str">
        <f t="shared" si="173"/>
        <v/>
      </c>
      <c r="AM500" s="391" t="str">
        <f t="shared" si="174"/>
        <v/>
      </c>
      <c r="AO500" s="310" t="str">
        <f t="shared" si="167"/>
        <v/>
      </c>
      <c r="AP500" s="310">
        <f>SUM(AO$1:AO500)</f>
        <v>0</v>
      </c>
      <c r="AQ500" s="310">
        <f>SUM(AK$2:AK500)</f>
        <v>0</v>
      </c>
      <c r="AR500" s="310">
        <f>COUNTA(AJ$2:AJ500)</f>
        <v>0</v>
      </c>
      <c r="AS500" s="312"/>
      <c r="AT500" s="312"/>
      <c r="AU500" s="312"/>
      <c r="AV500" s="312"/>
      <c r="AW500" s="312"/>
      <c r="AZ500">
        <v>0</v>
      </c>
      <c r="BA500">
        <v>0</v>
      </c>
    </row>
    <row r="501" spans="1:53" x14ac:dyDescent="0.25">
      <c r="A501">
        <v>111</v>
      </c>
      <c r="B501" t="s">
        <v>66</v>
      </c>
      <c r="C501" t="s">
        <v>883</v>
      </c>
      <c r="D501"/>
      <c r="E501">
        <v>1</v>
      </c>
      <c r="F501">
        <v>1</v>
      </c>
      <c r="G501">
        <v>4</v>
      </c>
      <c r="H501">
        <v>15</v>
      </c>
      <c r="I501">
        <v>5</v>
      </c>
      <c r="J501">
        <v>1</v>
      </c>
      <c r="K501">
        <v>5</v>
      </c>
      <c r="L501">
        <v>3</v>
      </c>
      <c r="M501" t="s">
        <v>884</v>
      </c>
      <c r="N501" s="42"/>
      <c r="O501" s="101">
        <f>IF(ISBLANK(C501),O500,IF(COUNTIF(C$2:C501,C501)&gt;1,O500,1+MAX(O500,0)))</f>
        <v>17</v>
      </c>
      <c r="P501" s="45">
        <f t="shared" si="154"/>
        <v>8</v>
      </c>
      <c r="Q501" s="33" t="str">
        <f t="shared" si="155"/>
        <v/>
      </c>
      <c r="R501" s="33">
        <f t="shared" si="156"/>
        <v>9</v>
      </c>
      <c r="S501" s="33" t="str">
        <f t="shared" si="157"/>
        <v>111_9</v>
      </c>
      <c r="T501" s="35" t="str">
        <f t="shared" si="158"/>
        <v>111PM</v>
      </c>
      <c r="U501" s="35" t="str">
        <f t="shared" si="159"/>
        <v>111PMEW</v>
      </c>
      <c r="V501" s="35" t="str">
        <f t="shared" si="175"/>
        <v>0Q</v>
      </c>
      <c r="W501" s="35" t="str">
        <f t="shared" si="168"/>
        <v>111PM0Q114</v>
      </c>
      <c r="X501" s="388">
        <f t="shared" si="169"/>
        <v>5</v>
      </c>
      <c r="Y501" s="388">
        <f t="shared" si="170"/>
        <v>3</v>
      </c>
      <c r="Z501" s="280" t="str">
        <f t="shared" si="160"/>
        <v/>
      </c>
      <c r="AA501" s="280" t="str">
        <f t="shared" si="161"/>
        <v/>
      </c>
      <c r="AB501" s="389" t="str">
        <f t="shared" si="171"/>
        <v/>
      </c>
      <c r="AC501" s="389" t="str">
        <f t="shared" si="172"/>
        <v/>
      </c>
      <c r="AD501" s="390" t="str">
        <f t="shared" si="162"/>
        <v/>
      </c>
      <c r="AE501" s="282">
        <f t="shared" si="163"/>
        <v>0</v>
      </c>
      <c r="AF501" s="359">
        <f t="shared" si="164"/>
        <v>1</v>
      </c>
      <c r="AG501" s="280">
        <f t="shared" si="165"/>
        <v>0</v>
      </c>
      <c r="AH501" s="280">
        <f t="shared" si="166"/>
        <v>0</v>
      </c>
      <c r="AI501" s="280">
        <f>IF(ISBLANK(T501),AI500,IF(COUNTIF(T$2:T501,T501)&gt;1,AI500,1+MAX(AI500,0)))</f>
        <v>14</v>
      </c>
      <c r="AL501" s="391" t="str">
        <f t="shared" si="173"/>
        <v/>
      </c>
      <c r="AM501" s="391" t="str">
        <f t="shared" si="174"/>
        <v/>
      </c>
      <c r="AO501" s="310" t="str">
        <f t="shared" si="167"/>
        <v/>
      </c>
      <c r="AP501" s="310">
        <f>SUM(AO$1:AO501)</f>
        <v>0</v>
      </c>
      <c r="AQ501" s="310">
        <f>SUM(AK$2:AK501)</f>
        <v>0</v>
      </c>
      <c r="AR501" s="310">
        <f>COUNTA(AJ$2:AJ501)</f>
        <v>0</v>
      </c>
      <c r="AS501" s="312"/>
      <c r="AT501" s="312"/>
      <c r="AU501" s="312"/>
      <c r="AV501" s="312"/>
      <c r="AW501" s="312"/>
      <c r="AZ501">
        <v>5</v>
      </c>
      <c r="BA501">
        <v>3</v>
      </c>
    </row>
    <row r="502" spans="1:53" x14ac:dyDescent="0.25">
      <c r="A502">
        <v>111</v>
      </c>
      <c r="B502" t="s">
        <v>66</v>
      </c>
      <c r="C502" t="s">
        <v>883</v>
      </c>
      <c r="D502"/>
      <c r="E502">
        <v>1</v>
      </c>
      <c r="F502">
        <v>2</v>
      </c>
      <c r="G502">
        <v>1</v>
      </c>
      <c r="H502">
        <v>14</v>
      </c>
      <c r="I502">
        <v>2</v>
      </c>
      <c r="J502">
        <v>2</v>
      </c>
      <c r="K502">
        <v>4</v>
      </c>
      <c r="L502">
        <v>7</v>
      </c>
      <c r="M502" t="s">
        <v>884</v>
      </c>
      <c r="N502" s="42"/>
      <c r="O502" s="101">
        <f>IF(ISBLANK(C502),O501,IF(COUNTIF(C$2:C502,C502)&gt;1,O501,1+MAX(O501,0)))</f>
        <v>17</v>
      </c>
      <c r="P502" s="45">
        <f t="shared" si="154"/>
        <v>8</v>
      </c>
      <c r="Q502" s="33" t="str">
        <f t="shared" si="155"/>
        <v/>
      </c>
      <c r="R502" s="33">
        <f t="shared" si="156"/>
        <v>10</v>
      </c>
      <c r="S502" s="33" t="str">
        <f t="shared" si="157"/>
        <v>111_10</v>
      </c>
      <c r="T502" s="35" t="str">
        <f t="shared" si="158"/>
        <v>111PM</v>
      </c>
      <c r="U502" s="35" t="str">
        <f t="shared" si="159"/>
        <v>111PMNS</v>
      </c>
      <c r="V502" s="35" t="str">
        <f t="shared" si="175"/>
        <v>0Q</v>
      </c>
      <c r="W502" s="35" t="str">
        <f t="shared" si="168"/>
        <v>111PM0Q121</v>
      </c>
      <c r="X502" s="388">
        <f t="shared" si="169"/>
        <v>4</v>
      </c>
      <c r="Y502" s="388">
        <f t="shared" si="170"/>
        <v>7</v>
      </c>
      <c r="Z502" s="280" t="str">
        <f t="shared" si="160"/>
        <v/>
      </c>
      <c r="AA502" s="280" t="str">
        <f t="shared" si="161"/>
        <v/>
      </c>
      <c r="AB502" s="389" t="str">
        <f t="shared" si="171"/>
        <v/>
      </c>
      <c r="AC502" s="389" t="str">
        <f t="shared" si="172"/>
        <v/>
      </c>
      <c r="AD502" s="390" t="str">
        <f t="shared" si="162"/>
        <v/>
      </c>
      <c r="AE502" s="282">
        <f t="shared" si="163"/>
        <v>0</v>
      </c>
      <c r="AF502" s="359">
        <f t="shared" si="164"/>
        <v>0</v>
      </c>
      <c r="AG502" s="280">
        <f t="shared" si="165"/>
        <v>0</v>
      </c>
      <c r="AH502" s="280">
        <f t="shared" si="166"/>
        <v>0</v>
      </c>
      <c r="AI502" s="280">
        <f>IF(ISBLANK(T502),AI501,IF(COUNTIF(T$2:T502,T502)&gt;1,AI501,1+MAX(AI501,0)))</f>
        <v>14</v>
      </c>
      <c r="AL502" s="391" t="str">
        <f t="shared" si="173"/>
        <v/>
      </c>
      <c r="AM502" s="391" t="str">
        <f t="shared" si="174"/>
        <v/>
      </c>
      <c r="AO502" s="310" t="str">
        <f t="shared" si="167"/>
        <v/>
      </c>
      <c r="AP502" s="310">
        <f>SUM(AO$1:AO502)</f>
        <v>0</v>
      </c>
      <c r="AQ502" s="310">
        <f>SUM(AK$2:AK502)</f>
        <v>0</v>
      </c>
      <c r="AR502" s="310">
        <f>COUNTA(AJ$2:AJ502)</f>
        <v>0</v>
      </c>
      <c r="AS502" s="312"/>
      <c r="AT502" s="312"/>
      <c r="AU502" s="312"/>
      <c r="AV502" s="312"/>
      <c r="AW502" s="312"/>
      <c r="AZ502">
        <v>4</v>
      </c>
      <c r="BA502">
        <v>7</v>
      </c>
    </row>
    <row r="503" spans="1:53" x14ac:dyDescent="0.25">
      <c r="A503">
        <v>111</v>
      </c>
      <c r="B503" t="s">
        <v>66</v>
      </c>
      <c r="C503" t="s">
        <v>883</v>
      </c>
      <c r="D503"/>
      <c r="E503">
        <v>1</v>
      </c>
      <c r="F503">
        <v>2</v>
      </c>
      <c r="G503">
        <v>2</v>
      </c>
      <c r="H503">
        <v>6</v>
      </c>
      <c r="I503">
        <v>1</v>
      </c>
      <c r="J503">
        <v>1</v>
      </c>
      <c r="K503">
        <v>1</v>
      </c>
      <c r="L503">
        <v>5</v>
      </c>
      <c r="M503" t="s">
        <v>884</v>
      </c>
      <c r="N503" s="42"/>
      <c r="O503" s="101">
        <f>IF(ISBLANK(C503),O502,IF(COUNTIF(C$2:C503,C503)&gt;1,O502,1+MAX(O502,0)))</f>
        <v>17</v>
      </c>
      <c r="P503" s="45">
        <f t="shared" si="154"/>
        <v>8</v>
      </c>
      <c r="Q503" s="33" t="str">
        <f t="shared" si="155"/>
        <v/>
      </c>
      <c r="R503" s="33">
        <f t="shared" si="156"/>
        <v>10</v>
      </c>
      <c r="S503" s="33" t="str">
        <f t="shared" si="157"/>
        <v>111_10</v>
      </c>
      <c r="T503" s="35" t="str">
        <f t="shared" si="158"/>
        <v>111PM</v>
      </c>
      <c r="U503" s="35" t="str">
        <f t="shared" si="159"/>
        <v>111PMNS</v>
      </c>
      <c r="V503" s="35" t="str">
        <f t="shared" si="175"/>
        <v>0Q</v>
      </c>
      <c r="W503" s="35" t="str">
        <f t="shared" si="168"/>
        <v>111PM0Q122</v>
      </c>
      <c r="X503" s="388">
        <f t="shared" si="169"/>
        <v>1</v>
      </c>
      <c r="Y503" s="388">
        <f t="shared" si="170"/>
        <v>5</v>
      </c>
      <c r="Z503" s="280" t="str">
        <f t="shared" si="160"/>
        <v/>
      </c>
      <c r="AA503" s="280" t="str">
        <f t="shared" si="161"/>
        <v/>
      </c>
      <c r="AB503" s="389" t="str">
        <f t="shared" si="171"/>
        <v/>
      </c>
      <c r="AC503" s="389" t="str">
        <f t="shared" si="172"/>
        <v/>
      </c>
      <c r="AD503" s="390" t="str">
        <f t="shared" si="162"/>
        <v/>
      </c>
      <c r="AE503" s="282">
        <f t="shared" si="163"/>
        <v>0</v>
      </c>
      <c r="AF503" s="359">
        <f t="shared" si="164"/>
        <v>0</v>
      </c>
      <c r="AG503" s="280">
        <f t="shared" si="165"/>
        <v>0</v>
      </c>
      <c r="AH503" s="280">
        <f t="shared" si="166"/>
        <v>0</v>
      </c>
      <c r="AI503" s="280">
        <f>IF(ISBLANK(T503),AI502,IF(COUNTIF(T$2:T503,T503)&gt;1,AI502,1+MAX(AI502,0)))</f>
        <v>14</v>
      </c>
      <c r="AL503" s="391" t="str">
        <f t="shared" si="173"/>
        <v/>
      </c>
      <c r="AM503" s="391" t="str">
        <f t="shared" si="174"/>
        <v/>
      </c>
      <c r="AO503" s="310" t="str">
        <f t="shared" si="167"/>
        <v/>
      </c>
      <c r="AP503" s="310">
        <f>SUM(AO$1:AO503)</f>
        <v>0</v>
      </c>
      <c r="AQ503" s="310">
        <f>SUM(AK$2:AK503)</f>
        <v>0</v>
      </c>
      <c r="AR503" s="310">
        <f>COUNTA(AJ$2:AJ503)</f>
        <v>0</v>
      </c>
      <c r="AS503" s="312"/>
      <c r="AT503" s="312"/>
      <c r="AU503" s="312"/>
      <c r="AV503" s="312"/>
      <c r="AW503" s="312"/>
      <c r="AZ503">
        <v>1</v>
      </c>
      <c r="BA503">
        <v>5</v>
      </c>
    </row>
    <row r="504" spans="1:53" x14ac:dyDescent="0.25">
      <c r="A504">
        <v>111</v>
      </c>
      <c r="B504" t="s">
        <v>66</v>
      </c>
      <c r="C504" t="s">
        <v>883</v>
      </c>
      <c r="D504"/>
      <c r="E504">
        <v>1</v>
      </c>
      <c r="F504">
        <v>2</v>
      </c>
      <c r="G504">
        <v>3</v>
      </c>
      <c r="H504">
        <v>12</v>
      </c>
      <c r="I504">
        <v>3</v>
      </c>
      <c r="J504">
        <v>2</v>
      </c>
      <c r="K504">
        <v>0</v>
      </c>
      <c r="L504">
        <v>0</v>
      </c>
      <c r="M504" t="s">
        <v>884</v>
      </c>
      <c r="N504" s="42"/>
      <c r="O504" s="101">
        <f>IF(ISBLANK(C504),O503,IF(COUNTIF(C$2:C504,C504)&gt;1,O503,1+MAX(O503,0)))</f>
        <v>17</v>
      </c>
      <c r="P504" s="45">
        <f t="shared" si="154"/>
        <v>8</v>
      </c>
      <c r="Q504" s="33" t="str">
        <f t="shared" si="155"/>
        <v/>
      </c>
      <c r="R504" s="33">
        <f t="shared" si="156"/>
        <v>10</v>
      </c>
      <c r="S504" s="33" t="str">
        <f t="shared" si="157"/>
        <v>111_10</v>
      </c>
      <c r="T504" s="35" t="str">
        <f t="shared" si="158"/>
        <v>111PM</v>
      </c>
      <c r="U504" s="35" t="str">
        <f t="shared" si="159"/>
        <v>111PMEW</v>
      </c>
      <c r="V504" s="35" t="str">
        <f t="shared" si="175"/>
        <v>0Q</v>
      </c>
      <c r="W504" s="35" t="str">
        <f t="shared" si="168"/>
        <v>111PM0Q123</v>
      </c>
      <c r="X504" s="388">
        <f t="shared" si="169"/>
        <v>0</v>
      </c>
      <c r="Y504" s="388">
        <f t="shared" si="170"/>
        <v>0</v>
      </c>
      <c r="Z504" s="280" t="str">
        <f t="shared" si="160"/>
        <v/>
      </c>
      <c r="AA504" s="280" t="str">
        <f t="shared" si="161"/>
        <v/>
      </c>
      <c r="AB504" s="389" t="str">
        <f t="shared" si="171"/>
        <v/>
      </c>
      <c r="AC504" s="389" t="str">
        <f t="shared" si="172"/>
        <v/>
      </c>
      <c r="AD504" s="390" t="str">
        <f t="shared" si="162"/>
        <v/>
      </c>
      <c r="AE504" s="282">
        <f t="shared" si="163"/>
        <v>0</v>
      </c>
      <c r="AF504" s="359">
        <f t="shared" si="164"/>
        <v>0</v>
      </c>
      <c r="AG504" s="280">
        <f t="shared" si="165"/>
        <v>0</v>
      </c>
      <c r="AH504" s="280">
        <f t="shared" si="166"/>
        <v>0</v>
      </c>
      <c r="AI504" s="280">
        <f>IF(ISBLANK(T504),AI503,IF(COUNTIF(T$2:T504,T504)&gt;1,AI503,1+MAX(AI503,0)))</f>
        <v>14</v>
      </c>
      <c r="AL504" s="391" t="str">
        <f t="shared" si="173"/>
        <v/>
      </c>
      <c r="AM504" s="391" t="str">
        <f t="shared" si="174"/>
        <v/>
      </c>
      <c r="AO504" s="310" t="str">
        <f t="shared" si="167"/>
        <v/>
      </c>
      <c r="AP504" s="310">
        <f>SUM(AO$1:AO504)</f>
        <v>0</v>
      </c>
      <c r="AQ504" s="310">
        <f>SUM(AK$2:AK504)</f>
        <v>0</v>
      </c>
      <c r="AR504" s="310">
        <f>COUNTA(AJ$2:AJ504)</f>
        <v>0</v>
      </c>
      <c r="AS504" s="312"/>
      <c r="AT504" s="312"/>
      <c r="AU504" s="312"/>
      <c r="AV504" s="312"/>
      <c r="AW504" s="312"/>
      <c r="AZ504">
        <v>0</v>
      </c>
      <c r="BA504">
        <v>0</v>
      </c>
    </row>
    <row r="505" spans="1:53" x14ac:dyDescent="0.25">
      <c r="A505">
        <v>111</v>
      </c>
      <c r="B505" t="s">
        <v>66</v>
      </c>
      <c r="C505" t="s">
        <v>883</v>
      </c>
      <c r="D505"/>
      <c r="E505">
        <v>1</v>
      </c>
      <c r="F505">
        <v>2</v>
      </c>
      <c r="G505">
        <v>4</v>
      </c>
      <c r="H505">
        <v>18</v>
      </c>
      <c r="I505">
        <v>7</v>
      </c>
      <c r="J505">
        <v>3</v>
      </c>
      <c r="K505">
        <v>1</v>
      </c>
      <c r="L505">
        <v>1</v>
      </c>
      <c r="M505" t="s">
        <v>884</v>
      </c>
      <c r="N505" s="42"/>
      <c r="O505" s="101">
        <f>IF(ISBLANK(C505),O504,IF(COUNTIF(C$2:C505,C505)&gt;1,O504,1+MAX(O504,0)))</f>
        <v>17</v>
      </c>
      <c r="P505" s="45">
        <f t="shared" si="154"/>
        <v>8</v>
      </c>
      <c r="Q505" s="33" t="str">
        <f t="shared" si="155"/>
        <v/>
      </c>
      <c r="R505" s="33">
        <f t="shared" si="156"/>
        <v>10</v>
      </c>
      <c r="S505" s="33" t="str">
        <f t="shared" si="157"/>
        <v>111_10</v>
      </c>
      <c r="T505" s="35" t="str">
        <f t="shared" si="158"/>
        <v>111PM</v>
      </c>
      <c r="U505" s="35" t="str">
        <f t="shared" si="159"/>
        <v>111PMEW</v>
      </c>
      <c r="V505" s="35" t="str">
        <f t="shared" si="175"/>
        <v>0Q</v>
      </c>
      <c r="W505" s="35" t="str">
        <f t="shared" si="168"/>
        <v>111PM0Q124</v>
      </c>
      <c r="X505" s="388">
        <f t="shared" si="169"/>
        <v>1</v>
      </c>
      <c r="Y505" s="388">
        <f t="shared" si="170"/>
        <v>1</v>
      </c>
      <c r="Z505" s="280" t="str">
        <f t="shared" si="160"/>
        <v/>
      </c>
      <c r="AA505" s="280" t="str">
        <f t="shared" si="161"/>
        <v/>
      </c>
      <c r="AB505" s="389" t="str">
        <f t="shared" si="171"/>
        <v/>
      </c>
      <c r="AC505" s="389" t="str">
        <f t="shared" si="172"/>
        <v/>
      </c>
      <c r="AD505" s="390" t="str">
        <f t="shared" si="162"/>
        <v/>
      </c>
      <c r="AE505" s="282">
        <f t="shared" si="163"/>
        <v>0</v>
      </c>
      <c r="AF505" s="359">
        <f t="shared" si="164"/>
        <v>1</v>
      </c>
      <c r="AG505" s="280">
        <f t="shared" si="165"/>
        <v>0</v>
      </c>
      <c r="AH505" s="280">
        <f t="shared" si="166"/>
        <v>0</v>
      </c>
      <c r="AI505" s="280">
        <f>IF(ISBLANK(T505),AI504,IF(COUNTIF(T$2:T505,T505)&gt;1,AI504,1+MAX(AI504,0)))</f>
        <v>14</v>
      </c>
      <c r="AL505" s="391" t="str">
        <f t="shared" si="173"/>
        <v/>
      </c>
      <c r="AM505" s="391" t="str">
        <f t="shared" si="174"/>
        <v/>
      </c>
      <c r="AO505" s="310" t="str">
        <f t="shared" si="167"/>
        <v/>
      </c>
      <c r="AP505" s="310">
        <f>SUM(AO$1:AO505)</f>
        <v>0</v>
      </c>
      <c r="AQ505" s="310">
        <f>SUM(AK$2:AK505)</f>
        <v>0</v>
      </c>
      <c r="AR505" s="310">
        <f>COUNTA(AJ$2:AJ505)</f>
        <v>0</v>
      </c>
      <c r="AS505" s="312"/>
      <c r="AT505" s="312"/>
      <c r="AU505" s="312"/>
      <c r="AV505" s="312"/>
      <c r="AW505" s="312"/>
      <c r="AZ505">
        <v>1</v>
      </c>
      <c r="BA505">
        <v>1</v>
      </c>
    </row>
    <row r="506" spans="1:53" x14ac:dyDescent="0.25">
      <c r="A506">
        <v>111</v>
      </c>
      <c r="B506" t="s">
        <v>66</v>
      </c>
      <c r="C506" t="s">
        <v>883</v>
      </c>
      <c r="D506"/>
      <c r="E506">
        <v>1</v>
      </c>
      <c r="F506">
        <v>3</v>
      </c>
      <c r="G506">
        <v>1</v>
      </c>
      <c r="H506">
        <v>5</v>
      </c>
      <c r="I506">
        <v>1</v>
      </c>
      <c r="J506">
        <v>1</v>
      </c>
      <c r="K506">
        <v>0</v>
      </c>
      <c r="L506">
        <v>2</v>
      </c>
      <c r="M506" t="s">
        <v>884</v>
      </c>
      <c r="N506" s="42"/>
      <c r="O506" s="101">
        <f>IF(ISBLANK(C506),O505,IF(COUNTIF(C$2:C506,C506)&gt;1,O505,1+MAX(O505,0)))</f>
        <v>17</v>
      </c>
      <c r="P506" s="45">
        <f t="shared" si="154"/>
        <v>8</v>
      </c>
      <c r="Q506" s="33" t="str">
        <f t="shared" si="155"/>
        <v/>
      </c>
      <c r="R506" s="33">
        <f t="shared" si="156"/>
        <v>11</v>
      </c>
      <c r="S506" s="33" t="str">
        <f t="shared" si="157"/>
        <v>111_11</v>
      </c>
      <c r="T506" s="35" t="str">
        <f t="shared" si="158"/>
        <v>111PM</v>
      </c>
      <c r="U506" s="35" t="str">
        <f t="shared" si="159"/>
        <v>111PMNS</v>
      </c>
      <c r="V506" s="35" t="str">
        <f t="shared" si="175"/>
        <v>0Q</v>
      </c>
      <c r="W506" s="35" t="str">
        <f t="shared" si="168"/>
        <v>111PM0Q131</v>
      </c>
      <c r="X506" s="388">
        <f t="shared" si="169"/>
        <v>0</v>
      </c>
      <c r="Y506" s="388">
        <f t="shared" si="170"/>
        <v>2</v>
      </c>
      <c r="Z506" s="280" t="str">
        <f t="shared" si="160"/>
        <v/>
      </c>
      <c r="AA506" s="280" t="str">
        <f t="shared" si="161"/>
        <v/>
      </c>
      <c r="AB506" s="389" t="str">
        <f t="shared" si="171"/>
        <v/>
      </c>
      <c r="AC506" s="389" t="str">
        <f t="shared" si="172"/>
        <v/>
      </c>
      <c r="AD506" s="390" t="str">
        <f t="shared" si="162"/>
        <v/>
      </c>
      <c r="AE506" s="282">
        <f t="shared" si="163"/>
        <v>0</v>
      </c>
      <c r="AF506" s="359">
        <f t="shared" si="164"/>
        <v>0</v>
      </c>
      <c r="AG506" s="280">
        <f t="shared" si="165"/>
        <v>0</v>
      </c>
      <c r="AH506" s="280">
        <f t="shared" si="166"/>
        <v>0</v>
      </c>
      <c r="AI506" s="280">
        <f>IF(ISBLANK(T506),AI505,IF(COUNTIF(T$2:T506,T506)&gt;1,AI505,1+MAX(AI505,0)))</f>
        <v>14</v>
      </c>
      <c r="AL506" s="391" t="str">
        <f t="shared" si="173"/>
        <v/>
      </c>
      <c r="AM506" s="391" t="str">
        <f t="shared" si="174"/>
        <v/>
      </c>
      <c r="AO506" s="310" t="str">
        <f t="shared" si="167"/>
        <v/>
      </c>
      <c r="AP506" s="310">
        <f>SUM(AO$1:AO506)</f>
        <v>0</v>
      </c>
      <c r="AQ506" s="310">
        <f>SUM(AK$2:AK506)</f>
        <v>0</v>
      </c>
      <c r="AR506" s="310">
        <f>COUNTA(AJ$2:AJ506)</f>
        <v>0</v>
      </c>
      <c r="AS506" s="312"/>
      <c r="AT506" s="312"/>
      <c r="AU506" s="312"/>
      <c r="AV506" s="312"/>
      <c r="AW506" s="312"/>
      <c r="AZ506">
        <v>0</v>
      </c>
      <c r="BA506">
        <v>2</v>
      </c>
    </row>
    <row r="507" spans="1:53" x14ac:dyDescent="0.25">
      <c r="A507">
        <v>111</v>
      </c>
      <c r="B507" t="s">
        <v>66</v>
      </c>
      <c r="C507" t="s">
        <v>883</v>
      </c>
      <c r="D507"/>
      <c r="E507">
        <v>1</v>
      </c>
      <c r="F507">
        <v>3</v>
      </c>
      <c r="G507">
        <v>2</v>
      </c>
      <c r="H507">
        <v>1</v>
      </c>
      <c r="I507">
        <v>0</v>
      </c>
      <c r="J507">
        <v>0</v>
      </c>
      <c r="K507">
        <v>0</v>
      </c>
      <c r="L507">
        <v>0</v>
      </c>
      <c r="M507" t="s">
        <v>884</v>
      </c>
      <c r="N507" s="42"/>
      <c r="O507" s="101">
        <f>IF(ISBLANK(C507),O506,IF(COUNTIF(C$2:C507,C507)&gt;1,O506,1+MAX(O506,0)))</f>
        <v>17</v>
      </c>
      <c r="P507" s="45">
        <f t="shared" si="154"/>
        <v>8</v>
      </c>
      <c r="Q507" s="33" t="str">
        <f t="shared" si="155"/>
        <v/>
      </c>
      <c r="R507" s="33">
        <f t="shared" si="156"/>
        <v>11</v>
      </c>
      <c r="S507" s="33" t="str">
        <f t="shared" si="157"/>
        <v>111_11</v>
      </c>
      <c r="T507" s="35" t="str">
        <f t="shared" si="158"/>
        <v>111PM</v>
      </c>
      <c r="U507" s="35" t="str">
        <f t="shared" si="159"/>
        <v>111PMNS</v>
      </c>
      <c r="V507" s="35" t="str">
        <f t="shared" si="175"/>
        <v>0Q</v>
      </c>
      <c r="W507" s="35" t="str">
        <f t="shared" si="168"/>
        <v>111PM0Q132</v>
      </c>
      <c r="X507" s="388">
        <f t="shared" si="169"/>
        <v>0</v>
      </c>
      <c r="Y507" s="388">
        <f t="shared" si="170"/>
        <v>0</v>
      </c>
      <c r="Z507" s="280" t="str">
        <f t="shared" si="160"/>
        <v/>
      </c>
      <c r="AA507" s="280" t="str">
        <f t="shared" si="161"/>
        <v/>
      </c>
      <c r="AB507" s="389" t="str">
        <f t="shared" si="171"/>
        <v/>
      </c>
      <c r="AC507" s="389" t="str">
        <f t="shared" si="172"/>
        <v/>
      </c>
      <c r="AD507" s="390" t="str">
        <f t="shared" si="162"/>
        <v/>
      </c>
      <c r="AE507" s="282">
        <f t="shared" si="163"/>
        <v>0</v>
      </c>
      <c r="AF507" s="359">
        <f t="shared" si="164"/>
        <v>0</v>
      </c>
      <c r="AG507" s="280">
        <f t="shared" si="165"/>
        <v>0</v>
      </c>
      <c r="AH507" s="280">
        <f t="shared" si="166"/>
        <v>0</v>
      </c>
      <c r="AI507" s="280">
        <f>IF(ISBLANK(T507),AI506,IF(COUNTIF(T$2:T507,T507)&gt;1,AI506,1+MAX(AI506,0)))</f>
        <v>14</v>
      </c>
      <c r="AL507" s="391" t="str">
        <f t="shared" si="173"/>
        <v/>
      </c>
      <c r="AM507" s="391" t="str">
        <f t="shared" si="174"/>
        <v/>
      </c>
      <c r="AO507" s="310" t="str">
        <f t="shared" si="167"/>
        <v/>
      </c>
      <c r="AP507" s="310">
        <f>SUM(AO$1:AO507)</f>
        <v>0</v>
      </c>
      <c r="AQ507" s="310">
        <f>SUM(AK$2:AK507)</f>
        <v>0</v>
      </c>
      <c r="AR507" s="310">
        <f>COUNTA(AJ$2:AJ507)</f>
        <v>0</v>
      </c>
      <c r="AS507" s="312"/>
      <c r="AT507" s="312"/>
      <c r="AU507" s="312"/>
      <c r="AV507" s="312"/>
      <c r="AW507" s="312"/>
      <c r="AZ507">
        <v>0</v>
      </c>
      <c r="BA507">
        <v>0</v>
      </c>
    </row>
    <row r="508" spans="1:53" x14ac:dyDescent="0.25">
      <c r="A508">
        <v>111</v>
      </c>
      <c r="B508" t="s">
        <v>66</v>
      </c>
      <c r="C508" t="s">
        <v>883</v>
      </c>
      <c r="D508"/>
      <c r="E508">
        <v>1</v>
      </c>
      <c r="F508">
        <v>3</v>
      </c>
      <c r="G508">
        <v>3</v>
      </c>
      <c r="H508">
        <v>5</v>
      </c>
      <c r="I508">
        <v>2</v>
      </c>
      <c r="J508">
        <v>1</v>
      </c>
      <c r="K508">
        <v>1</v>
      </c>
      <c r="L508">
        <v>0</v>
      </c>
      <c r="M508" t="s">
        <v>884</v>
      </c>
      <c r="N508" s="42"/>
      <c r="O508" s="101">
        <f>IF(ISBLANK(C508),O507,IF(COUNTIF(C$2:C508,C508)&gt;1,O507,1+MAX(O507,0)))</f>
        <v>17</v>
      </c>
      <c r="P508" s="45">
        <f t="shared" si="154"/>
        <v>8</v>
      </c>
      <c r="Q508" s="33" t="str">
        <f t="shared" si="155"/>
        <v/>
      </c>
      <c r="R508" s="33">
        <f t="shared" si="156"/>
        <v>11</v>
      </c>
      <c r="S508" s="33" t="str">
        <f t="shared" si="157"/>
        <v>111_11</v>
      </c>
      <c r="T508" s="35" t="str">
        <f t="shared" si="158"/>
        <v>111PM</v>
      </c>
      <c r="U508" s="35" t="str">
        <f t="shared" si="159"/>
        <v>111PMEW</v>
      </c>
      <c r="V508" s="35" t="str">
        <f t="shared" si="175"/>
        <v>0Q</v>
      </c>
      <c r="W508" s="35" t="str">
        <f t="shared" si="168"/>
        <v>111PM0Q133</v>
      </c>
      <c r="X508" s="388">
        <f t="shared" si="169"/>
        <v>1</v>
      </c>
      <c r="Y508" s="388">
        <f t="shared" si="170"/>
        <v>0</v>
      </c>
      <c r="Z508" s="280" t="str">
        <f t="shared" si="160"/>
        <v/>
      </c>
      <c r="AA508" s="280" t="str">
        <f t="shared" si="161"/>
        <v/>
      </c>
      <c r="AB508" s="389" t="str">
        <f t="shared" si="171"/>
        <v/>
      </c>
      <c r="AC508" s="389" t="str">
        <f t="shared" si="172"/>
        <v/>
      </c>
      <c r="AD508" s="390" t="str">
        <f t="shared" si="162"/>
        <v/>
      </c>
      <c r="AE508" s="282">
        <f t="shared" si="163"/>
        <v>0</v>
      </c>
      <c r="AF508" s="359">
        <f t="shared" si="164"/>
        <v>0</v>
      </c>
      <c r="AG508" s="280">
        <f t="shared" si="165"/>
        <v>0</v>
      </c>
      <c r="AH508" s="280">
        <f t="shared" si="166"/>
        <v>0</v>
      </c>
      <c r="AI508" s="280">
        <f>IF(ISBLANK(T508),AI507,IF(COUNTIF(T$2:T508,T508)&gt;1,AI507,1+MAX(AI507,0)))</f>
        <v>14</v>
      </c>
      <c r="AL508" s="391" t="str">
        <f t="shared" si="173"/>
        <v/>
      </c>
      <c r="AM508" s="391" t="str">
        <f t="shared" si="174"/>
        <v/>
      </c>
      <c r="AO508" s="310" t="str">
        <f t="shared" si="167"/>
        <v/>
      </c>
      <c r="AP508" s="310">
        <f>SUM(AO$1:AO508)</f>
        <v>0</v>
      </c>
      <c r="AQ508" s="310">
        <f>SUM(AK$2:AK508)</f>
        <v>0</v>
      </c>
      <c r="AR508" s="310">
        <f>COUNTA(AJ$2:AJ508)</f>
        <v>0</v>
      </c>
      <c r="AS508" s="312"/>
      <c r="AT508" s="312"/>
      <c r="AU508" s="312"/>
      <c r="AV508" s="312"/>
      <c r="AW508" s="312"/>
      <c r="AZ508">
        <v>1</v>
      </c>
      <c r="BA508">
        <v>0</v>
      </c>
    </row>
    <row r="509" spans="1:53" x14ac:dyDescent="0.25">
      <c r="A509">
        <v>111</v>
      </c>
      <c r="B509" t="s">
        <v>66</v>
      </c>
      <c r="C509" t="s">
        <v>883</v>
      </c>
      <c r="D509"/>
      <c r="E509">
        <v>1</v>
      </c>
      <c r="F509">
        <v>3</v>
      </c>
      <c r="G509">
        <v>4</v>
      </c>
      <c r="H509">
        <v>12</v>
      </c>
      <c r="I509">
        <v>3</v>
      </c>
      <c r="J509">
        <v>2</v>
      </c>
      <c r="K509">
        <v>2</v>
      </c>
      <c r="L509">
        <v>3</v>
      </c>
      <c r="M509" t="s">
        <v>884</v>
      </c>
      <c r="N509" s="42"/>
      <c r="O509" s="101">
        <f>IF(ISBLANK(C509),O508,IF(COUNTIF(C$2:C509,C509)&gt;1,O508,1+MAX(O508,0)))</f>
        <v>17</v>
      </c>
      <c r="P509" s="45">
        <f t="shared" si="154"/>
        <v>8</v>
      </c>
      <c r="Q509" s="33" t="str">
        <f t="shared" si="155"/>
        <v/>
      </c>
      <c r="R509" s="33">
        <f t="shared" si="156"/>
        <v>11</v>
      </c>
      <c r="S509" s="33" t="str">
        <f t="shared" si="157"/>
        <v>111_11</v>
      </c>
      <c r="T509" s="35" t="str">
        <f t="shared" si="158"/>
        <v>111PM</v>
      </c>
      <c r="U509" s="35" t="str">
        <f t="shared" si="159"/>
        <v>111PMEW</v>
      </c>
      <c r="V509" s="35" t="str">
        <f t="shared" si="175"/>
        <v>0Q</v>
      </c>
      <c r="W509" s="35" t="str">
        <f t="shared" si="168"/>
        <v>111PM0Q134</v>
      </c>
      <c r="X509" s="388">
        <f t="shared" si="169"/>
        <v>2</v>
      </c>
      <c r="Y509" s="388">
        <f t="shared" si="170"/>
        <v>3</v>
      </c>
      <c r="Z509" s="280" t="str">
        <f t="shared" si="160"/>
        <v/>
      </c>
      <c r="AA509" s="280" t="str">
        <f t="shared" si="161"/>
        <v/>
      </c>
      <c r="AB509" s="389" t="str">
        <f t="shared" si="171"/>
        <v/>
      </c>
      <c r="AC509" s="389" t="str">
        <f t="shared" si="172"/>
        <v/>
      </c>
      <c r="AD509" s="390" t="str">
        <f t="shared" si="162"/>
        <v/>
      </c>
      <c r="AE509" s="282">
        <f t="shared" si="163"/>
        <v>0</v>
      </c>
      <c r="AF509" s="359">
        <f t="shared" si="164"/>
        <v>1</v>
      </c>
      <c r="AG509" s="280">
        <f t="shared" si="165"/>
        <v>0</v>
      </c>
      <c r="AH509" s="280">
        <f t="shared" si="166"/>
        <v>0</v>
      </c>
      <c r="AI509" s="280">
        <f>IF(ISBLANK(T509),AI508,IF(COUNTIF(T$2:T509,T509)&gt;1,AI508,1+MAX(AI508,0)))</f>
        <v>14</v>
      </c>
      <c r="AL509" s="391" t="str">
        <f t="shared" si="173"/>
        <v/>
      </c>
      <c r="AM509" s="391" t="str">
        <f t="shared" si="174"/>
        <v/>
      </c>
      <c r="AO509" s="310" t="str">
        <f t="shared" si="167"/>
        <v/>
      </c>
      <c r="AP509" s="310">
        <f>SUM(AO$1:AO509)</f>
        <v>0</v>
      </c>
      <c r="AQ509" s="310">
        <f>SUM(AK$2:AK509)</f>
        <v>0</v>
      </c>
      <c r="AR509" s="310">
        <f>COUNTA(AJ$2:AJ509)</f>
        <v>0</v>
      </c>
      <c r="AS509" s="312"/>
      <c r="AT509" s="312"/>
      <c r="AU509" s="312"/>
      <c r="AV509" s="312"/>
      <c r="AW509" s="312"/>
      <c r="AZ509">
        <v>2</v>
      </c>
      <c r="BA509">
        <v>3</v>
      </c>
    </row>
    <row r="510" spans="1:53" x14ac:dyDescent="0.25">
      <c r="A510">
        <v>111</v>
      </c>
      <c r="B510" t="s">
        <v>66</v>
      </c>
      <c r="C510" t="s">
        <v>883</v>
      </c>
      <c r="D510"/>
      <c r="E510">
        <v>1</v>
      </c>
      <c r="F510">
        <v>4</v>
      </c>
      <c r="G510">
        <v>1</v>
      </c>
      <c r="H510">
        <v>11</v>
      </c>
      <c r="I510">
        <v>5</v>
      </c>
      <c r="J510">
        <v>2</v>
      </c>
      <c r="K510">
        <v>1</v>
      </c>
      <c r="L510">
        <v>8</v>
      </c>
      <c r="M510" t="s">
        <v>884</v>
      </c>
      <c r="N510" s="42"/>
      <c r="O510" s="101">
        <f>IF(ISBLANK(C510),O509,IF(COUNTIF(C$2:C510,C510)&gt;1,O509,1+MAX(O509,0)))</f>
        <v>17</v>
      </c>
      <c r="P510" s="45">
        <f t="shared" si="154"/>
        <v>8</v>
      </c>
      <c r="Q510" s="33" t="str">
        <f t="shared" si="155"/>
        <v/>
      </c>
      <c r="R510" s="33">
        <f t="shared" si="156"/>
        <v>12</v>
      </c>
      <c r="S510" s="33" t="str">
        <f t="shared" si="157"/>
        <v>111_12</v>
      </c>
      <c r="T510" s="35" t="str">
        <f t="shared" si="158"/>
        <v>111PM</v>
      </c>
      <c r="U510" s="35" t="str">
        <f t="shared" si="159"/>
        <v>111PMNS</v>
      </c>
      <c r="V510" s="35" t="str">
        <f t="shared" si="175"/>
        <v>0Q</v>
      </c>
      <c r="W510" s="35" t="str">
        <f t="shared" si="168"/>
        <v>111PM0Q141</v>
      </c>
      <c r="X510" s="388">
        <f t="shared" si="169"/>
        <v>1</v>
      </c>
      <c r="Y510" s="388">
        <f t="shared" si="170"/>
        <v>8</v>
      </c>
      <c r="Z510" s="280" t="str">
        <f t="shared" si="160"/>
        <v/>
      </c>
      <c r="AA510" s="280" t="str">
        <f t="shared" si="161"/>
        <v/>
      </c>
      <c r="AB510" s="389" t="str">
        <f t="shared" si="171"/>
        <v/>
      </c>
      <c r="AC510" s="389" t="str">
        <f t="shared" si="172"/>
        <v/>
      </c>
      <c r="AD510" s="390" t="str">
        <f t="shared" si="162"/>
        <v/>
      </c>
      <c r="AE510" s="282">
        <f t="shared" si="163"/>
        <v>0</v>
      </c>
      <c r="AF510" s="359">
        <f t="shared" si="164"/>
        <v>0</v>
      </c>
      <c r="AG510" s="280">
        <f t="shared" si="165"/>
        <v>0</v>
      </c>
      <c r="AH510" s="280">
        <f t="shared" si="166"/>
        <v>0</v>
      </c>
      <c r="AI510" s="280">
        <f>IF(ISBLANK(T510),AI509,IF(COUNTIF(T$2:T510,T510)&gt;1,AI509,1+MAX(AI509,0)))</f>
        <v>14</v>
      </c>
      <c r="AL510" s="391" t="str">
        <f t="shared" si="173"/>
        <v/>
      </c>
      <c r="AM510" s="391" t="str">
        <f t="shared" si="174"/>
        <v/>
      </c>
      <c r="AO510" s="310" t="str">
        <f t="shared" si="167"/>
        <v/>
      </c>
      <c r="AP510" s="310">
        <f>SUM(AO$1:AO510)</f>
        <v>0</v>
      </c>
      <c r="AQ510" s="310">
        <f>SUM(AK$2:AK510)</f>
        <v>0</v>
      </c>
      <c r="AR510" s="310">
        <f>COUNTA(AJ$2:AJ510)</f>
        <v>0</v>
      </c>
      <c r="AS510" s="312"/>
      <c r="AT510" s="312"/>
      <c r="AU510" s="312"/>
      <c r="AV510" s="312"/>
      <c r="AW510" s="312"/>
      <c r="AZ510">
        <v>1</v>
      </c>
      <c r="BA510">
        <v>8</v>
      </c>
    </row>
    <row r="511" spans="1:53" x14ac:dyDescent="0.25">
      <c r="A511">
        <v>111</v>
      </c>
      <c r="B511" t="s">
        <v>66</v>
      </c>
      <c r="C511" t="s">
        <v>883</v>
      </c>
      <c r="D511"/>
      <c r="E511">
        <v>1</v>
      </c>
      <c r="F511">
        <v>4</v>
      </c>
      <c r="G511">
        <v>2</v>
      </c>
      <c r="H511">
        <v>5</v>
      </c>
      <c r="I511">
        <v>0</v>
      </c>
      <c r="J511">
        <v>1</v>
      </c>
      <c r="K511">
        <v>0</v>
      </c>
      <c r="L511">
        <v>5</v>
      </c>
      <c r="M511" t="s">
        <v>884</v>
      </c>
      <c r="N511" s="42"/>
      <c r="O511" s="101">
        <f>IF(ISBLANK(C511),O510,IF(COUNTIF(C$2:C511,C511)&gt;1,O510,1+MAX(O510,0)))</f>
        <v>17</v>
      </c>
      <c r="P511" s="45">
        <f t="shared" si="154"/>
        <v>8</v>
      </c>
      <c r="Q511" s="33" t="str">
        <f t="shared" si="155"/>
        <v/>
      </c>
      <c r="R511" s="33">
        <f t="shared" si="156"/>
        <v>12</v>
      </c>
      <c r="S511" s="33" t="str">
        <f t="shared" si="157"/>
        <v>111_12</v>
      </c>
      <c r="T511" s="35" t="str">
        <f t="shared" si="158"/>
        <v>111PM</v>
      </c>
      <c r="U511" s="35" t="str">
        <f t="shared" si="159"/>
        <v>111PMNS</v>
      </c>
      <c r="V511" s="35" t="str">
        <f t="shared" si="175"/>
        <v>0Q</v>
      </c>
      <c r="W511" s="35" t="str">
        <f t="shared" si="168"/>
        <v>111PM0Q142</v>
      </c>
      <c r="X511" s="388">
        <f t="shared" si="169"/>
        <v>0</v>
      </c>
      <c r="Y511" s="388">
        <f t="shared" si="170"/>
        <v>5</v>
      </c>
      <c r="Z511" s="280" t="str">
        <f t="shared" si="160"/>
        <v/>
      </c>
      <c r="AA511" s="280" t="str">
        <f t="shared" si="161"/>
        <v/>
      </c>
      <c r="AB511" s="389" t="str">
        <f t="shared" si="171"/>
        <v/>
      </c>
      <c r="AC511" s="389" t="str">
        <f t="shared" si="172"/>
        <v/>
      </c>
      <c r="AD511" s="390" t="str">
        <f t="shared" si="162"/>
        <v/>
      </c>
      <c r="AE511" s="282">
        <f t="shared" si="163"/>
        <v>0</v>
      </c>
      <c r="AF511" s="359">
        <f t="shared" si="164"/>
        <v>0</v>
      </c>
      <c r="AG511" s="280">
        <f t="shared" si="165"/>
        <v>0</v>
      </c>
      <c r="AH511" s="280">
        <f t="shared" si="166"/>
        <v>0</v>
      </c>
      <c r="AI511" s="280">
        <f>IF(ISBLANK(T511),AI510,IF(COUNTIF(T$2:T511,T511)&gt;1,AI510,1+MAX(AI510,0)))</f>
        <v>14</v>
      </c>
      <c r="AL511" s="391" t="str">
        <f t="shared" si="173"/>
        <v/>
      </c>
      <c r="AM511" s="391" t="str">
        <f t="shared" si="174"/>
        <v/>
      </c>
      <c r="AO511" s="310" t="str">
        <f t="shared" si="167"/>
        <v/>
      </c>
      <c r="AP511" s="310">
        <f>SUM(AO$1:AO511)</f>
        <v>0</v>
      </c>
      <c r="AQ511" s="310">
        <f>SUM(AK$2:AK511)</f>
        <v>0</v>
      </c>
      <c r="AR511" s="310">
        <f>COUNTA(AJ$2:AJ511)</f>
        <v>0</v>
      </c>
      <c r="AS511" s="312"/>
      <c r="AT511" s="312"/>
      <c r="AU511" s="312"/>
      <c r="AV511" s="312"/>
      <c r="AW511" s="312"/>
      <c r="AZ511">
        <v>0</v>
      </c>
      <c r="BA511">
        <v>5</v>
      </c>
    </row>
    <row r="512" spans="1:53" x14ac:dyDescent="0.25">
      <c r="A512">
        <v>111</v>
      </c>
      <c r="B512" t="s">
        <v>66</v>
      </c>
      <c r="C512" t="s">
        <v>883</v>
      </c>
      <c r="D512"/>
      <c r="E512">
        <v>1</v>
      </c>
      <c r="F512">
        <v>4</v>
      </c>
      <c r="G512">
        <v>3</v>
      </c>
      <c r="H512">
        <v>3</v>
      </c>
      <c r="I512">
        <v>2</v>
      </c>
      <c r="J512">
        <v>0</v>
      </c>
      <c r="K512">
        <v>0</v>
      </c>
      <c r="L512">
        <v>1</v>
      </c>
      <c r="M512" t="s">
        <v>884</v>
      </c>
      <c r="N512" s="42"/>
      <c r="O512" s="101">
        <f>IF(ISBLANK(C512),O511,IF(COUNTIF(C$2:C512,C512)&gt;1,O511,1+MAX(O511,0)))</f>
        <v>17</v>
      </c>
      <c r="P512" s="45">
        <f t="shared" si="154"/>
        <v>8</v>
      </c>
      <c r="Q512" s="33" t="str">
        <f t="shared" si="155"/>
        <v/>
      </c>
      <c r="R512" s="33">
        <f t="shared" si="156"/>
        <v>12</v>
      </c>
      <c r="S512" s="33" t="str">
        <f t="shared" si="157"/>
        <v>111_12</v>
      </c>
      <c r="T512" s="35" t="str">
        <f t="shared" si="158"/>
        <v>111PM</v>
      </c>
      <c r="U512" s="35" t="str">
        <f t="shared" si="159"/>
        <v>111PMEW</v>
      </c>
      <c r="V512" s="35" t="str">
        <f t="shared" si="175"/>
        <v>0Q</v>
      </c>
      <c r="W512" s="35" t="str">
        <f t="shared" si="168"/>
        <v>111PM0Q143</v>
      </c>
      <c r="X512" s="388">
        <f t="shared" si="169"/>
        <v>0</v>
      </c>
      <c r="Y512" s="388">
        <f t="shared" si="170"/>
        <v>1</v>
      </c>
      <c r="Z512" s="280" t="str">
        <f t="shared" si="160"/>
        <v/>
      </c>
      <c r="AA512" s="280" t="str">
        <f t="shared" si="161"/>
        <v/>
      </c>
      <c r="AB512" s="389" t="str">
        <f t="shared" si="171"/>
        <v/>
      </c>
      <c r="AC512" s="389" t="str">
        <f t="shared" si="172"/>
        <v/>
      </c>
      <c r="AD512" s="390" t="str">
        <f t="shared" si="162"/>
        <v/>
      </c>
      <c r="AE512" s="282">
        <f t="shared" si="163"/>
        <v>0</v>
      </c>
      <c r="AF512" s="359">
        <f t="shared" si="164"/>
        <v>0</v>
      </c>
      <c r="AG512" s="280">
        <f t="shared" si="165"/>
        <v>0</v>
      </c>
      <c r="AH512" s="280">
        <f t="shared" si="166"/>
        <v>0</v>
      </c>
      <c r="AI512" s="280">
        <f>IF(ISBLANK(T512),AI511,IF(COUNTIF(T$2:T512,T512)&gt;1,AI511,1+MAX(AI511,0)))</f>
        <v>14</v>
      </c>
      <c r="AL512" s="391" t="str">
        <f t="shared" si="173"/>
        <v/>
      </c>
      <c r="AM512" s="391" t="str">
        <f t="shared" si="174"/>
        <v/>
      </c>
      <c r="AO512" s="310" t="str">
        <f t="shared" si="167"/>
        <v/>
      </c>
      <c r="AP512" s="310">
        <f>SUM(AO$1:AO512)</f>
        <v>0</v>
      </c>
      <c r="AQ512" s="310">
        <f>SUM(AK$2:AK512)</f>
        <v>0</v>
      </c>
      <c r="AR512" s="310">
        <f>COUNTA(AJ$2:AJ512)</f>
        <v>0</v>
      </c>
      <c r="AS512" s="312"/>
      <c r="AT512" s="312"/>
      <c r="AU512" s="312"/>
      <c r="AV512" s="312"/>
      <c r="AW512" s="312"/>
      <c r="AZ512">
        <v>0</v>
      </c>
      <c r="BA512">
        <v>1</v>
      </c>
    </row>
    <row r="513" spans="1:53" x14ac:dyDescent="0.25">
      <c r="A513">
        <v>111</v>
      </c>
      <c r="B513" t="s">
        <v>66</v>
      </c>
      <c r="C513" t="s">
        <v>883</v>
      </c>
      <c r="D513"/>
      <c r="E513">
        <v>1</v>
      </c>
      <c r="F513">
        <v>4</v>
      </c>
      <c r="G513">
        <v>4</v>
      </c>
      <c r="H513">
        <v>12</v>
      </c>
      <c r="I513">
        <v>4</v>
      </c>
      <c r="J513">
        <v>2</v>
      </c>
      <c r="K513">
        <v>1</v>
      </c>
      <c r="L513">
        <v>2</v>
      </c>
      <c r="M513" t="s">
        <v>884</v>
      </c>
      <c r="N513" s="42"/>
      <c r="O513" s="101">
        <f>IF(ISBLANK(C513),O512,IF(COUNTIF(C$2:C513,C513)&gt;1,O512,1+MAX(O512,0)))</f>
        <v>17</v>
      </c>
      <c r="P513" s="45">
        <f t="shared" si="154"/>
        <v>8</v>
      </c>
      <c r="Q513" s="33" t="str">
        <f t="shared" si="155"/>
        <v/>
      </c>
      <c r="R513" s="33">
        <f t="shared" si="156"/>
        <v>12</v>
      </c>
      <c r="S513" s="33" t="str">
        <f t="shared" si="157"/>
        <v>111_12</v>
      </c>
      <c r="T513" s="35" t="str">
        <f t="shared" si="158"/>
        <v>111PM</v>
      </c>
      <c r="U513" s="35" t="str">
        <f t="shared" si="159"/>
        <v>111PMEW</v>
      </c>
      <c r="V513" s="35" t="str">
        <f t="shared" si="175"/>
        <v>0Q</v>
      </c>
      <c r="W513" s="35" t="str">
        <f t="shared" si="168"/>
        <v>111PM0Q144</v>
      </c>
      <c r="X513" s="388">
        <f t="shared" si="169"/>
        <v>1</v>
      </c>
      <c r="Y513" s="388">
        <f t="shared" si="170"/>
        <v>2</v>
      </c>
      <c r="Z513" s="280" t="str">
        <f t="shared" si="160"/>
        <v/>
      </c>
      <c r="AA513" s="280" t="str">
        <f t="shared" si="161"/>
        <v/>
      </c>
      <c r="AB513" s="389" t="str">
        <f t="shared" si="171"/>
        <v/>
      </c>
      <c r="AC513" s="389" t="str">
        <f t="shared" si="172"/>
        <v/>
      </c>
      <c r="AD513" s="390" t="str">
        <f t="shared" si="162"/>
        <v/>
      </c>
      <c r="AE513" s="282">
        <f t="shared" si="163"/>
        <v>0</v>
      </c>
      <c r="AF513" s="359">
        <f t="shared" si="164"/>
        <v>1</v>
      </c>
      <c r="AG513" s="280">
        <f t="shared" si="165"/>
        <v>0</v>
      </c>
      <c r="AH513" s="280">
        <f t="shared" si="166"/>
        <v>0</v>
      </c>
      <c r="AI513" s="280">
        <f>IF(ISBLANK(T513),AI512,IF(COUNTIF(T$2:T513,T513)&gt;1,AI512,1+MAX(AI512,0)))</f>
        <v>14</v>
      </c>
      <c r="AL513" s="391" t="str">
        <f t="shared" si="173"/>
        <v/>
      </c>
      <c r="AM513" s="391" t="str">
        <f t="shared" si="174"/>
        <v/>
      </c>
      <c r="AO513" s="310" t="str">
        <f t="shared" si="167"/>
        <v/>
      </c>
      <c r="AP513" s="310">
        <f>SUM(AO$1:AO513)</f>
        <v>0</v>
      </c>
      <c r="AQ513" s="310">
        <f>SUM(AK$2:AK513)</f>
        <v>0</v>
      </c>
      <c r="AR513" s="310">
        <f>COUNTA(AJ$2:AJ513)</f>
        <v>0</v>
      </c>
      <c r="AS513" s="312"/>
      <c r="AT513" s="312"/>
      <c r="AU513" s="312"/>
      <c r="AV513" s="312"/>
      <c r="AW513" s="312"/>
      <c r="AZ513">
        <v>1</v>
      </c>
      <c r="BA513">
        <v>2</v>
      </c>
    </row>
    <row r="514" spans="1:53" x14ac:dyDescent="0.25">
      <c r="A514">
        <v>111</v>
      </c>
      <c r="B514" t="s">
        <v>66</v>
      </c>
      <c r="C514" t="s">
        <v>630</v>
      </c>
      <c r="D514"/>
      <c r="E514">
        <v>2</v>
      </c>
      <c r="F514">
        <v>1</v>
      </c>
      <c r="G514">
        <v>1</v>
      </c>
      <c r="H514">
        <v>4</v>
      </c>
      <c r="I514">
        <v>2</v>
      </c>
      <c r="J514">
        <v>0</v>
      </c>
      <c r="K514">
        <v>0</v>
      </c>
      <c r="L514">
        <v>3</v>
      </c>
      <c r="M514"/>
      <c r="N514" s="42"/>
      <c r="O514" s="101">
        <f>IF(ISBLANK(C514),O513,IF(COUNTIF(C$2:C514,C514)&gt;1,O513,1+MAX(O513,0)))</f>
        <v>17</v>
      </c>
      <c r="P514" s="45">
        <f t="shared" ref="P514:P577" si="176">IF(A514=A513,P513,IF(ISNUMBER(P513),P513+1,1))</f>
        <v>8</v>
      </c>
      <c r="Q514" s="33" t="str">
        <f t="shared" ref="Q514:Q577" si="177">IF(OR(P514=P513,LEN(A514)&lt;1),"",P514)</f>
        <v/>
      </c>
      <c r="R514" s="33">
        <f t="shared" ref="R514:R577" si="178">IF(ISNUMBER(F514),F514+4*(E514-1)+8*IF(B514="PM",1,0),"")</f>
        <v>13</v>
      </c>
      <c r="S514" s="33" t="str">
        <f t="shared" ref="S514:S577" si="179">IF(ISNUMBER(R514),A514&amp;"_"&amp;R514,"")</f>
        <v>111_13</v>
      </c>
      <c r="T514" s="35" t="str">
        <f t="shared" ref="T514:T577" si="180">A514&amp;B514</f>
        <v>111PM</v>
      </c>
      <c r="U514" s="35" t="str">
        <f t="shared" ref="U514:U577" si="181">IF(OR(G514=1,G514=2),T514&amp;"NS",IF(OR(G514=3,G514=4),T514&amp;"EW",""))</f>
        <v>111PMNS</v>
      </c>
      <c r="V514" s="35" t="str">
        <f t="shared" si="175"/>
        <v>0Q</v>
      </c>
      <c r="W514" s="35" t="str">
        <f t="shared" si="168"/>
        <v>111PM0Q211</v>
      </c>
      <c r="X514" s="388">
        <f t="shared" si="169"/>
        <v>0</v>
      </c>
      <c r="Y514" s="388">
        <f t="shared" si="170"/>
        <v>3</v>
      </c>
      <c r="Z514" s="280" t="str">
        <f t="shared" ref="Z514:Z577" si="182">IF(I514&gt;$H514,1,"")</f>
        <v/>
      </c>
      <c r="AA514" s="280" t="str">
        <f t="shared" ref="AA514:AA577" si="183">IF(J514&gt;$H514,1,"")</f>
        <v/>
      </c>
      <c r="AB514" s="389" t="str">
        <f t="shared" si="171"/>
        <v/>
      </c>
      <c r="AC514" s="389" t="str">
        <f t="shared" si="172"/>
        <v/>
      </c>
      <c r="AD514" s="390" t="str">
        <f t="shared" ref="AD514:AD577" si="184">IF(ISERROR(MATCH(A514&amp;"_"&amp;G514,Sidewalk_ignore,0)),"",1)</f>
        <v/>
      </c>
      <c r="AE514" s="282">
        <f t="shared" ref="AE514:AE577" si="185">IF(AND(ISNUMBER($G514),$B514="AM"),INDEX(CordonIn,MATCH($A514,loc_ID,0),$G514),0)</f>
        <v>0</v>
      </c>
      <c r="AF514" s="359">
        <f t="shared" ref="AF514:AF577" si="186">IF(AND(ISNUMBER($G514),$B514="PM"),INDEX(CordonIn,MATCH($A514,loc_ID,0),VLOOKUP($G514,Reverse_dir,2,FALSE)),0)</f>
        <v>0</v>
      </c>
      <c r="AG514" s="280">
        <f t="shared" ref="AG514:AG577" si="187">IF(AND(ISNUMBER($G514),$B514="AM"),INDEX(Lane,MATCH($A514,loc_ID,0),$G514),0)</f>
        <v>0</v>
      </c>
      <c r="AH514" s="280">
        <f t="shared" ref="AH514:AH577" si="188">IF(AND(AG514&gt;0,ISNUMBER(AG514)),1,0)</f>
        <v>0</v>
      </c>
      <c r="AI514" s="280">
        <f>IF(ISBLANK(T514),AI513,IF(COUNTIF(T$2:T514,T514)&gt;1,AI513,1+MAX(AI513,0)))</f>
        <v>14</v>
      </c>
      <c r="AL514" s="391" t="str">
        <f t="shared" si="173"/>
        <v/>
      </c>
      <c r="AM514" s="391" t="str">
        <f t="shared" si="174"/>
        <v/>
      </c>
      <c r="AO514" s="310" t="str">
        <f t="shared" ref="AO514:AO577" si="189">IF(SUM(Z514:AC514)&gt;0,1,"")</f>
        <v/>
      </c>
      <c r="AP514" s="310">
        <f>SUM(AO$1:AO514)</f>
        <v>0</v>
      </c>
      <c r="AQ514" s="310">
        <f>SUM(AK$2:AK514)</f>
        <v>0</v>
      </c>
      <c r="AR514" s="310">
        <f>COUNTA(AJ$2:AJ514)</f>
        <v>0</v>
      </c>
      <c r="AS514" s="312"/>
      <c r="AT514" s="312"/>
      <c r="AU514" s="312"/>
      <c r="AV514" s="312"/>
      <c r="AW514" s="312"/>
      <c r="AZ514">
        <v>0</v>
      </c>
      <c r="BA514">
        <v>3</v>
      </c>
    </row>
    <row r="515" spans="1:53" x14ac:dyDescent="0.25">
      <c r="A515">
        <v>111</v>
      </c>
      <c r="B515" t="s">
        <v>66</v>
      </c>
      <c r="C515" t="s">
        <v>630</v>
      </c>
      <c r="D515"/>
      <c r="E515">
        <v>2</v>
      </c>
      <c r="F515">
        <v>1</v>
      </c>
      <c r="G515">
        <v>2</v>
      </c>
      <c r="H515">
        <v>2</v>
      </c>
      <c r="I515">
        <v>0</v>
      </c>
      <c r="J515">
        <v>1</v>
      </c>
      <c r="K515">
        <v>0</v>
      </c>
      <c r="L515">
        <v>1</v>
      </c>
      <c r="M515"/>
      <c r="N515" s="42"/>
      <c r="O515" s="101">
        <f>IF(ISBLANK(C515),O514,IF(COUNTIF(C$2:C515,C515)&gt;1,O514,1+MAX(O514,0)))</f>
        <v>17</v>
      </c>
      <c r="P515" s="45">
        <f t="shared" si="176"/>
        <v>8</v>
      </c>
      <c r="Q515" s="33" t="str">
        <f t="shared" si="177"/>
        <v/>
      </c>
      <c r="R515" s="33">
        <f t="shared" si="178"/>
        <v>13</v>
      </c>
      <c r="S515" s="33" t="str">
        <f t="shared" si="179"/>
        <v>111_13</v>
      </c>
      <c r="T515" s="35" t="str">
        <f t="shared" si="180"/>
        <v>111PM</v>
      </c>
      <c r="U515" s="35" t="str">
        <f t="shared" si="181"/>
        <v>111PMNS</v>
      </c>
      <c r="V515" s="35" t="str">
        <f t="shared" si="175"/>
        <v>0Q</v>
      </c>
      <c r="W515" s="35" t="str">
        <f t="shared" ref="W515:W578" si="190">IF(ISBLANK(A515),"",A515&amp;B515&amp;V515&amp;E515&amp;F515&amp;G515)</f>
        <v>111PM0Q212</v>
      </c>
      <c r="X515" s="388">
        <f t="shared" ref="X515:X578" si="191">IF($AD515=1,0,K515)</f>
        <v>0</v>
      </c>
      <c r="Y515" s="388">
        <f t="shared" ref="Y515:Y578" si="192">IF($AD515=1,0,L515)</f>
        <v>1</v>
      </c>
      <c r="Z515" s="280" t="str">
        <f t="shared" si="182"/>
        <v/>
      </c>
      <c r="AA515" s="280" t="str">
        <f t="shared" si="183"/>
        <v/>
      </c>
      <c r="AB515" s="389" t="str">
        <f t="shared" ref="AB515:AB578" si="193">IF(OR(K515&gt;$H515,AND($AD515=1,K515&gt;0)),1,"")</f>
        <v/>
      </c>
      <c r="AC515" s="389" t="str">
        <f t="shared" ref="AC515:AC578" si="194">IF(OR(L515&gt;$H515,AND($AD515=1,L515&gt;0)),1,"")</f>
        <v/>
      </c>
      <c r="AD515" s="390" t="str">
        <f t="shared" si="184"/>
        <v/>
      </c>
      <c r="AE515" s="282">
        <f t="shared" si="185"/>
        <v>0</v>
      </c>
      <c r="AF515" s="359">
        <f t="shared" si="186"/>
        <v>0</v>
      </c>
      <c r="AG515" s="280">
        <f t="shared" si="187"/>
        <v>0</v>
      </c>
      <c r="AH515" s="280">
        <f t="shared" si="188"/>
        <v>0</v>
      </c>
      <c r="AI515" s="280">
        <f>IF(ISBLANK(T515),AI514,IF(COUNTIF(T$2:T515,T515)&gt;1,AI514,1+MAX(AI514,0)))</f>
        <v>14</v>
      </c>
      <c r="AL515" s="391" t="str">
        <f t="shared" ref="AL515:AL578" si="195">IF(OR(AB515=1,AC515=1),IF(LEN(AJ515)=0,"",AJ515&amp;"; ")&amp;"Ignore sidewalk",IF(LEN(AJ515)=0,"",AJ515))</f>
        <v/>
      </c>
      <c r="AM515" s="391" t="str">
        <f t="shared" ref="AM515:AM578" si="196">IF(OR(AB515=1,AC515=1),1,IF(LEN(AK515)=0,"",AK515))</f>
        <v/>
      </c>
      <c r="AO515" s="310" t="str">
        <f t="shared" si="189"/>
        <v/>
      </c>
      <c r="AP515" s="310">
        <f>SUM(AO$1:AO515)</f>
        <v>0</v>
      </c>
      <c r="AQ515" s="310">
        <f>SUM(AK$2:AK515)</f>
        <v>0</v>
      </c>
      <c r="AR515" s="310">
        <f>COUNTA(AJ$2:AJ515)</f>
        <v>0</v>
      </c>
      <c r="AS515" s="312"/>
      <c r="AT515" s="312"/>
      <c r="AU515" s="312"/>
      <c r="AV515" s="312"/>
      <c r="AW515" s="312"/>
      <c r="AZ515">
        <v>0</v>
      </c>
      <c r="BA515">
        <v>1</v>
      </c>
    </row>
    <row r="516" spans="1:53" x14ac:dyDescent="0.25">
      <c r="A516">
        <v>111</v>
      </c>
      <c r="B516" t="s">
        <v>66</v>
      </c>
      <c r="C516" t="s">
        <v>630</v>
      </c>
      <c r="D516"/>
      <c r="E516">
        <v>2</v>
      </c>
      <c r="F516">
        <v>1</v>
      </c>
      <c r="G516">
        <v>3</v>
      </c>
      <c r="H516">
        <v>0</v>
      </c>
      <c r="I516">
        <v>0</v>
      </c>
      <c r="J516">
        <v>0</v>
      </c>
      <c r="K516">
        <v>0</v>
      </c>
      <c r="L516">
        <v>0</v>
      </c>
      <c r="M516"/>
      <c r="N516" s="42"/>
      <c r="O516" s="101">
        <f>IF(ISBLANK(C516),O515,IF(COUNTIF(C$2:C516,C516)&gt;1,O515,1+MAX(O515,0)))</f>
        <v>17</v>
      </c>
      <c r="P516" s="45">
        <f t="shared" si="176"/>
        <v>8</v>
      </c>
      <c r="Q516" s="33" t="str">
        <f t="shared" si="177"/>
        <v/>
      </c>
      <c r="R516" s="33">
        <f t="shared" si="178"/>
        <v>13</v>
      </c>
      <c r="S516" s="33" t="str">
        <f t="shared" si="179"/>
        <v>111_13</v>
      </c>
      <c r="T516" s="35" t="str">
        <f t="shared" si="180"/>
        <v>111PM</v>
      </c>
      <c r="U516" s="35" t="str">
        <f t="shared" si="181"/>
        <v>111PMEW</v>
      </c>
      <c r="V516" s="35" t="str">
        <f t="shared" ref="V516:V579" si="197">TEXT((O516-MOD(O516,26))/26,"0")&amp;CHAR(65+MOD(O516-1,26))</f>
        <v>0Q</v>
      </c>
      <c r="W516" s="35" t="str">
        <f t="shared" si="190"/>
        <v>111PM0Q213</v>
      </c>
      <c r="X516" s="388">
        <f t="shared" si="191"/>
        <v>0</v>
      </c>
      <c r="Y516" s="388">
        <f t="shared" si="192"/>
        <v>0</v>
      </c>
      <c r="Z516" s="280" t="str">
        <f t="shared" si="182"/>
        <v/>
      </c>
      <c r="AA516" s="280" t="str">
        <f t="shared" si="183"/>
        <v/>
      </c>
      <c r="AB516" s="389" t="str">
        <f t="shared" si="193"/>
        <v/>
      </c>
      <c r="AC516" s="389" t="str">
        <f t="shared" si="194"/>
        <v/>
      </c>
      <c r="AD516" s="390" t="str">
        <f t="shared" si="184"/>
        <v/>
      </c>
      <c r="AE516" s="282">
        <f t="shared" si="185"/>
        <v>0</v>
      </c>
      <c r="AF516" s="359">
        <f t="shared" si="186"/>
        <v>0</v>
      </c>
      <c r="AG516" s="280">
        <f t="shared" si="187"/>
        <v>0</v>
      </c>
      <c r="AH516" s="280">
        <f t="shared" si="188"/>
        <v>0</v>
      </c>
      <c r="AI516" s="280">
        <f>IF(ISBLANK(T516),AI515,IF(COUNTIF(T$2:T516,T516)&gt;1,AI515,1+MAX(AI515,0)))</f>
        <v>14</v>
      </c>
      <c r="AL516" s="391" t="str">
        <f t="shared" si="195"/>
        <v/>
      </c>
      <c r="AM516" s="391" t="str">
        <f t="shared" si="196"/>
        <v/>
      </c>
      <c r="AO516" s="310" t="str">
        <f t="shared" si="189"/>
        <v/>
      </c>
      <c r="AP516" s="310">
        <f>SUM(AO$1:AO516)</f>
        <v>0</v>
      </c>
      <c r="AQ516" s="310">
        <f>SUM(AK$2:AK516)</f>
        <v>0</v>
      </c>
      <c r="AR516" s="310">
        <f>COUNTA(AJ$2:AJ516)</f>
        <v>0</v>
      </c>
      <c r="AS516" s="312"/>
      <c r="AT516" s="312"/>
      <c r="AU516" s="312"/>
      <c r="AV516" s="312"/>
      <c r="AW516" s="312"/>
      <c r="AZ516">
        <v>0</v>
      </c>
      <c r="BA516">
        <v>0</v>
      </c>
    </row>
    <row r="517" spans="1:53" x14ac:dyDescent="0.25">
      <c r="A517">
        <v>111</v>
      </c>
      <c r="B517" t="s">
        <v>66</v>
      </c>
      <c r="C517" t="s">
        <v>630</v>
      </c>
      <c r="D517"/>
      <c r="E517">
        <v>2</v>
      </c>
      <c r="F517">
        <v>1</v>
      </c>
      <c r="G517">
        <v>4</v>
      </c>
      <c r="H517">
        <v>19</v>
      </c>
      <c r="I517">
        <v>10</v>
      </c>
      <c r="J517">
        <v>3</v>
      </c>
      <c r="K517">
        <v>1</v>
      </c>
      <c r="L517">
        <v>1</v>
      </c>
      <c r="M517"/>
      <c r="N517" s="42"/>
      <c r="O517" s="101">
        <f>IF(ISBLANK(C517),O516,IF(COUNTIF(C$2:C517,C517)&gt;1,O516,1+MAX(O516,0)))</f>
        <v>17</v>
      </c>
      <c r="P517" s="45">
        <f t="shared" si="176"/>
        <v>8</v>
      </c>
      <c r="Q517" s="33" t="str">
        <f t="shared" si="177"/>
        <v/>
      </c>
      <c r="R517" s="33">
        <f t="shared" si="178"/>
        <v>13</v>
      </c>
      <c r="S517" s="33" t="str">
        <f t="shared" si="179"/>
        <v>111_13</v>
      </c>
      <c r="T517" s="35" t="str">
        <f t="shared" si="180"/>
        <v>111PM</v>
      </c>
      <c r="U517" s="35" t="str">
        <f t="shared" si="181"/>
        <v>111PMEW</v>
      </c>
      <c r="V517" s="35" t="str">
        <f t="shared" si="197"/>
        <v>0Q</v>
      </c>
      <c r="W517" s="35" t="str">
        <f t="shared" si="190"/>
        <v>111PM0Q214</v>
      </c>
      <c r="X517" s="388">
        <f t="shared" si="191"/>
        <v>1</v>
      </c>
      <c r="Y517" s="388">
        <f t="shared" si="192"/>
        <v>1</v>
      </c>
      <c r="Z517" s="280" t="str">
        <f t="shared" si="182"/>
        <v/>
      </c>
      <c r="AA517" s="280" t="str">
        <f t="shared" si="183"/>
        <v/>
      </c>
      <c r="AB517" s="389" t="str">
        <f t="shared" si="193"/>
        <v/>
      </c>
      <c r="AC517" s="389" t="str">
        <f t="shared" si="194"/>
        <v/>
      </c>
      <c r="AD517" s="390" t="str">
        <f t="shared" si="184"/>
        <v/>
      </c>
      <c r="AE517" s="282">
        <f t="shared" si="185"/>
        <v>0</v>
      </c>
      <c r="AF517" s="359">
        <f t="shared" si="186"/>
        <v>1</v>
      </c>
      <c r="AG517" s="280">
        <f t="shared" si="187"/>
        <v>0</v>
      </c>
      <c r="AH517" s="280">
        <f t="shared" si="188"/>
        <v>0</v>
      </c>
      <c r="AI517" s="280">
        <f>IF(ISBLANK(T517),AI516,IF(COUNTIF(T$2:T517,T517)&gt;1,AI516,1+MAX(AI516,0)))</f>
        <v>14</v>
      </c>
      <c r="AL517" s="391" t="str">
        <f t="shared" si="195"/>
        <v/>
      </c>
      <c r="AM517" s="391" t="str">
        <f t="shared" si="196"/>
        <v/>
      </c>
      <c r="AO517" s="310" t="str">
        <f t="shared" si="189"/>
        <v/>
      </c>
      <c r="AP517" s="310">
        <f>SUM(AO$1:AO517)</f>
        <v>0</v>
      </c>
      <c r="AQ517" s="310">
        <f>SUM(AK$2:AK517)</f>
        <v>0</v>
      </c>
      <c r="AR517" s="310">
        <f>COUNTA(AJ$2:AJ517)</f>
        <v>0</v>
      </c>
      <c r="AS517" s="312"/>
      <c r="AT517" s="312"/>
      <c r="AU517" s="312"/>
      <c r="AV517" s="312"/>
      <c r="AW517" s="312"/>
      <c r="AZ517">
        <v>1</v>
      </c>
      <c r="BA517">
        <v>1</v>
      </c>
    </row>
    <row r="518" spans="1:53" x14ac:dyDescent="0.25">
      <c r="A518">
        <v>111</v>
      </c>
      <c r="B518" t="s">
        <v>66</v>
      </c>
      <c r="C518" t="s">
        <v>630</v>
      </c>
      <c r="D518"/>
      <c r="E518">
        <v>2</v>
      </c>
      <c r="F518">
        <v>2</v>
      </c>
      <c r="G518">
        <v>1</v>
      </c>
      <c r="H518">
        <v>7</v>
      </c>
      <c r="I518">
        <v>2</v>
      </c>
      <c r="J518">
        <v>4</v>
      </c>
      <c r="K518">
        <v>1</v>
      </c>
      <c r="L518">
        <v>1</v>
      </c>
      <c r="M518"/>
      <c r="N518" s="42"/>
      <c r="O518" s="101">
        <f>IF(ISBLANK(C518),O517,IF(COUNTIF(C$2:C518,C518)&gt;1,O517,1+MAX(O517,0)))</f>
        <v>17</v>
      </c>
      <c r="P518" s="45">
        <f t="shared" si="176"/>
        <v>8</v>
      </c>
      <c r="Q518" s="33" t="str">
        <f t="shared" si="177"/>
        <v/>
      </c>
      <c r="R518" s="33">
        <f t="shared" si="178"/>
        <v>14</v>
      </c>
      <c r="S518" s="33" t="str">
        <f t="shared" si="179"/>
        <v>111_14</v>
      </c>
      <c r="T518" s="35" t="str">
        <f t="shared" si="180"/>
        <v>111PM</v>
      </c>
      <c r="U518" s="35" t="str">
        <f t="shared" si="181"/>
        <v>111PMNS</v>
      </c>
      <c r="V518" s="35" t="str">
        <f t="shared" si="197"/>
        <v>0Q</v>
      </c>
      <c r="W518" s="35" t="str">
        <f t="shared" si="190"/>
        <v>111PM0Q221</v>
      </c>
      <c r="X518" s="388">
        <f t="shared" si="191"/>
        <v>1</v>
      </c>
      <c r="Y518" s="388">
        <f t="shared" si="192"/>
        <v>1</v>
      </c>
      <c r="Z518" s="280" t="str">
        <f t="shared" si="182"/>
        <v/>
      </c>
      <c r="AA518" s="280" t="str">
        <f t="shared" si="183"/>
        <v/>
      </c>
      <c r="AB518" s="389" t="str">
        <f t="shared" si="193"/>
        <v/>
      </c>
      <c r="AC518" s="389" t="str">
        <f t="shared" si="194"/>
        <v/>
      </c>
      <c r="AD518" s="390" t="str">
        <f t="shared" si="184"/>
        <v/>
      </c>
      <c r="AE518" s="282">
        <f t="shared" si="185"/>
        <v>0</v>
      </c>
      <c r="AF518" s="359">
        <f t="shared" si="186"/>
        <v>0</v>
      </c>
      <c r="AG518" s="280">
        <f t="shared" si="187"/>
        <v>0</v>
      </c>
      <c r="AH518" s="280">
        <f t="shared" si="188"/>
        <v>0</v>
      </c>
      <c r="AI518" s="280">
        <f>IF(ISBLANK(T518),AI517,IF(COUNTIF(T$2:T518,T518)&gt;1,AI517,1+MAX(AI517,0)))</f>
        <v>14</v>
      </c>
      <c r="AL518" s="391" t="str">
        <f t="shared" si="195"/>
        <v/>
      </c>
      <c r="AM518" s="391" t="str">
        <f t="shared" si="196"/>
        <v/>
      </c>
      <c r="AO518" s="310" t="str">
        <f t="shared" si="189"/>
        <v/>
      </c>
      <c r="AP518" s="310">
        <f>SUM(AO$1:AO518)</f>
        <v>0</v>
      </c>
      <c r="AQ518" s="310">
        <f>SUM(AK$2:AK518)</f>
        <v>0</v>
      </c>
      <c r="AR518" s="310">
        <f>COUNTA(AJ$2:AJ518)</f>
        <v>0</v>
      </c>
      <c r="AS518" s="312"/>
      <c r="AT518" s="312"/>
      <c r="AU518" s="312"/>
      <c r="AV518" s="312"/>
      <c r="AW518" s="312"/>
      <c r="AZ518">
        <v>1</v>
      </c>
      <c r="BA518">
        <v>1</v>
      </c>
    </row>
    <row r="519" spans="1:53" x14ac:dyDescent="0.25">
      <c r="A519">
        <v>111</v>
      </c>
      <c r="B519" t="s">
        <v>66</v>
      </c>
      <c r="C519" t="s">
        <v>630</v>
      </c>
      <c r="D519"/>
      <c r="E519">
        <v>2</v>
      </c>
      <c r="F519">
        <v>2</v>
      </c>
      <c r="G519">
        <v>2</v>
      </c>
      <c r="H519">
        <v>10</v>
      </c>
      <c r="I519">
        <v>1</v>
      </c>
      <c r="J519">
        <v>9</v>
      </c>
      <c r="K519">
        <v>0</v>
      </c>
      <c r="L519">
        <v>2</v>
      </c>
      <c r="M519"/>
      <c r="N519" s="42"/>
      <c r="O519" s="101">
        <f>IF(ISBLANK(C519),O518,IF(COUNTIF(C$2:C519,C519)&gt;1,O518,1+MAX(O518,0)))</f>
        <v>17</v>
      </c>
      <c r="P519" s="45">
        <f t="shared" si="176"/>
        <v>8</v>
      </c>
      <c r="Q519" s="33" t="str">
        <f t="shared" si="177"/>
        <v/>
      </c>
      <c r="R519" s="33">
        <f t="shared" si="178"/>
        <v>14</v>
      </c>
      <c r="S519" s="33" t="str">
        <f t="shared" si="179"/>
        <v>111_14</v>
      </c>
      <c r="T519" s="35" t="str">
        <f t="shared" si="180"/>
        <v>111PM</v>
      </c>
      <c r="U519" s="35" t="str">
        <f t="shared" si="181"/>
        <v>111PMNS</v>
      </c>
      <c r="V519" s="35" t="str">
        <f t="shared" si="197"/>
        <v>0Q</v>
      </c>
      <c r="W519" s="35" t="str">
        <f t="shared" si="190"/>
        <v>111PM0Q222</v>
      </c>
      <c r="X519" s="388">
        <f t="shared" si="191"/>
        <v>0</v>
      </c>
      <c r="Y519" s="388">
        <f t="shared" si="192"/>
        <v>2</v>
      </c>
      <c r="Z519" s="280" t="str">
        <f t="shared" si="182"/>
        <v/>
      </c>
      <c r="AA519" s="280" t="str">
        <f t="shared" si="183"/>
        <v/>
      </c>
      <c r="AB519" s="389" t="str">
        <f t="shared" si="193"/>
        <v/>
      </c>
      <c r="AC519" s="389" t="str">
        <f t="shared" si="194"/>
        <v/>
      </c>
      <c r="AD519" s="390" t="str">
        <f t="shared" si="184"/>
        <v/>
      </c>
      <c r="AE519" s="282">
        <f t="shared" si="185"/>
        <v>0</v>
      </c>
      <c r="AF519" s="359">
        <f t="shared" si="186"/>
        <v>0</v>
      </c>
      <c r="AG519" s="280">
        <f t="shared" si="187"/>
        <v>0</v>
      </c>
      <c r="AH519" s="280">
        <f t="shared" si="188"/>
        <v>0</v>
      </c>
      <c r="AI519" s="280">
        <f>IF(ISBLANK(T519),AI518,IF(COUNTIF(T$2:T519,T519)&gt;1,AI518,1+MAX(AI518,0)))</f>
        <v>14</v>
      </c>
      <c r="AL519" s="391" t="str">
        <f t="shared" si="195"/>
        <v/>
      </c>
      <c r="AM519" s="391" t="str">
        <f t="shared" si="196"/>
        <v/>
      </c>
      <c r="AO519" s="310" t="str">
        <f t="shared" si="189"/>
        <v/>
      </c>
      <c r="AP519" s="310">
        <f>SUM(AO$1:AO519)</f>
        <v>0</v>
      </c>
      <c r="AQ519" s="310">
        <f>SUM(AK$2:AK519)</f>
        <v>0</v>
      </c>
      <c r="AR519" s="310">
        <f>COUNTA(AJ$2:AJ519)</f>
        <v>0</v>
      </c>
      <c r="AS519" s="312"/>
      <c r="AT519" s="312"/>
      <c r="AU519" s="312"/>
      <c r="AV519" s="312"/>
      <c r="AW519" s="312"/>
      <c r="AZ519">
        <v>0</v>
      </c>
      <c r="BA519">
        <v>2</v>
      </c>
    </row>
    <row r="520" spans="1:53" x14ac:dyDescent="0.25">
      <c r="A520">
        <v>111</v>
      </c>
      <c r="B520" t="s">
        <v>66</v>
      </c>
      <c r="C520" t="s">
        <v>630</v>
      </c>
      <c r="D520"/>
      <c r="E520">
        <v>2</v>
      </c>
      <c r="F520">
        <v>2</v>
      </c>
      <c r="G520">
        <v>3</v>
      </c>
      <c r="H520">
        <v>5</v>
      </c>
      <c r="I520">
        <v>2</v>
      </c>
      <c r="J520">
        <v>0</v>
      </c>
      <c r="K520">
        <v>0</v>
      </c>
      <c r="L520">
        <v>0</v>
      </c>
      <c r="M520"/>
      <c r="N520" s="42"/>
      <c r="O520" s="101">
        <f>IF(ISBLANK(C520),O519,IF(COUNTIF(C$2:C520,C520)&gt;1,O519,1+MAX(O519,0)))</f>
        <v>17</v>
      </c>
      <c r="P520" s="45">
        <f t="shared" si="176"/>
        <v>8</v>
      </c>
      <c r="Q520" s="33" t="str">
        <f t="shared" si="177"/>
        <v/>
      </c>
      <c r="R520" s="33">
        <f t="shared" si="178"/>
        <v>14</v>
      </c>
      <c r="S520" s="33" t="str">
        <f t="shared" si="179"/>
        <v>111_14</v>
      </c>
      <c r="T520" s="35" t="str">
        <f t="shared" si="180"/>
        <v>111PM</v>
      </c>
      <c r="U520" s="35" t="str">
        <f t="shared" si="181"/>
        <v>111PMEW</v>
      </c>
      <c r="V520" s="35" t="str">
        <f t="shared" si="197"/>
        <v>0Q</v>
      </c>
      <c r="W520" s="35" t="str">
        <f t="shared" si="190"/>
        <v>111PM0Q223</v>
      </c>
      <c r="X520" s="388">
        <f t="shared" si="191"/>
        <v>0</v>
      </c>
      <c r="Y520" s="388">
        <f t="shared" si="192"/>
        <v>0</v>
      </c>
      <c r="Z520" s="280" t="str">
        <f t="shared" si="182"/>
        <v/>
      </c>
      <c r="AA520" s="280" t="str">
        <f t="shared" si="183"/>
        <v/>
      </c>
      <c r="AB520" s="389" t="str">
        <f t="shared" si="193"/>
        <v/>
      </c>
      <c r="AC520" s="389" t="str">
        <f t="shared" si="194"/>
        <v/>
      </c>
      <c r="AD520" s="390" t="str">
        <f t="shared" si="184"/>
        <v/>
      </c>
      <c r="AE520" s="282">
        <f t="shared" si="185"/>
        <v>0</v>
      </c>
      <c r="AF520" s="359">
        <f t="shared" si="186"/>
        <v>0</v>
      </c>
      <c r="AG520" s="280">
        <f t="shared" si="187"/>
        <v>0</v>
      </c>
      <c r="AH520" s="280">
        <f t="shared" si="188"/>
        <v>0</v>
      </c>
      <c r="AI520" s="280">
        <f>IF(ISBLANK(T520),AI519,IF(COUNTIF(T$2:T520,T520)&gt;1,AI519,1+MAX(AI519,0)))</f>
        <v>14</v>
      </c>
      <c r="AL520" s="391" t="str">
        <f t="shared" si="195"/>
        <v/>
      </c>
      <c r="AM520" s="391" t="str">
        <f t="shared" si="196"/>
        <v/>
      </c>
      <c r="AO520" s="310" t="str">
        <f t="shared" si="189"/>
        <v/>
      </c>
      <c r="AP520" s="310">
        <f>SUM(AO$1:AO520)</f>
        <v>0</v>
      </c>
      <c r="AQ520" s="310">
        <f>SUM(AK$2:AK520)</f>
        <v>0</v>
      </c>
      <c r="AR520" s="310">
        <f>COUNTA(AJ$2:AJ520)</f>
        <v>0</v>
      </c>
      <c r="AS520" s="312"/>
      <c r="AT520" s="312"/>
      <c r="AU520" s="312"/>
      <c r="AV520" s="312"/>
      <c r="AW520" s="312"/>
      <c r="AZ520">
        <v>0</v>
      </c>
      <c r="BA520">
        <v>0</v>
      </c>
    </row>
    <row r="521" spans="1:53" x14ac:dyDescent="0.25">
      <c r="A521">
        <v>111</v>
      </c>
      <c r="B521" t="s">
        <v>66</v>
      </c>
      <c r="C521" t="s">
        <v>630</v>
      </c>
      <c r="D521"/>
      <c r="E521">
        <v>2</v>
      </c>
      <c r="F521">
        <v>2</v>
      </c>
      <c r="G521">
        <v>4</v>
      </c>
      <c r="H521">
        <v>18</v>
      </c>
      <c r="I521">
        <v>3</v>
      </c>
      <c r="J521">
        <v>2</v>
      </c>
      <c r="K521">
        <v>1</v>
      </c>
      <c r="L521">
        <v>1</v>
      </c>
      <c r="M521"/>
      <c r="N521" s="42"/>
      <c r="O521" s="101">
        <f>IF(ISBLANK(C521),O520,IF(COUNTIF(C$2:C521,C521)&gt;1,O520,1+MAX(O520,0)))</f>
        <v>17</v>
      </c>
      <c r="P521" s="45">
        <f t="shared" si="176"/>
        <v>8</v>
      </c>
      <c r="Q521" s="33" t="str">
        <f t="shared" si="177"/>
        <v/>
      </c>
      <c r="R521" s="33">
        <f t="shared" si="178"/>
        <v>14</v>
      </c>
      <c r="S521" s="33" t="str">
        <f t="shared" si="179"/>
        <v>111_14</v>
      </c>
      <c r="T521" s="35" t="str">
        <f t="shared" si="180"/>
        <v>111PM</v>
      </c>
      <c r="U521" s="35" t="str">
        <f t="shared" si="181"/>
        <v>111PMEW</v>
      </c>
      <c r="V521" s="35" t="str">
        <f t="shared" si="197"/>
        <v>0Q</v>
      </c>
      <c r="W521" s="35" t="str">
        <f t="shared" si="190"/>
        <v>111PM0Q224</v>
      </c>
      <c r="X521" s="388">
        <f t="shared" si="191"/>
        <v>1</v>
      </c>
      <c r="Y521" s="388">
        <f t="shared" si="192"/>
        <v>1</v>
      </c>
      <c r="Z521" s="280" t="str">
        <f t="shared" si="182"/>
        <v/>
      </c>
      <c r="AA521" s="280" t="str">
        <f t="shared" si="183"/>
        <v/>
      </c>
      <c r="AB521" s="389" t="str">
        <f t="shared" si="193"/>
        <v/>
      </c>
      <c r="AC521" s="389" t="str">
        <f t="shared" si="194"/>
        <v/>
      </c>
      <c r="AD521" s="390" t="str">
        <f t="shared" si="184"/>
        <v/>
      </c>
      <c r="AE521" s="282">
        <f t="shared" si="185"/>
        <v>0</v>
      </c>
      <c r="AF521" s="359">
        <f t="shared" si="186"/>
        <v>1</v>
      </c>
      <c r="AG521" s="280">
        <f t="shared" si="187"/>
        <v>0</v>
      </c>
      <c r="AH521" s="280">
        <f t="shared" si="188"/>
        <v>0</v>
      </c>
      <c r="AI521" s="280">
        <f>IF(ISBLANK(T521),AI520,IF(COUNTIF(T$2:T521,T521)&gt;1,AI520,1+MAX(AI520,0)))</f>
        <v>14</v>
      </c>
      <c r="AL521" s="391" t="str">
        <f t="shared" si="195"/>
        <v/>
      </c>
      <c r="AM521" s="391" t="str">
        <f t="shared" si="196"/>
        <v/>
      </c>
      <c r="AO521" s="310" t="str">
        <f t="shared" si="189"/>
        <v/>
      </c>
      <c r="AP521" s="310">
        <f>SUM(AO$1:AO521)</f>
        <v>0</v>
      </c>
      <c r="AQ521" s="310">
        <f>SUM(AK$2:AK521)</f>
        <v>0</v>
      </c>
      <c r="AR521" s="310">
        <f>COUNTA(AJ$2:AJ521)</f>
        <v>0</v>
      </c>
      <c r="AS521" s="312"/>
      <c r="AT521" s="312"/>
      <c r="AU521" s="312"/>
      <c r="AV521" s="312"/>
      <c r="AW521" s="312"/>
      <c r="AZ521">
        <v>1</v>
      </c>
      <c r="BA521">
        <v>1</v>
      </c>
    </row>
    <row r="522" spans="1:53" x14ac:dyDescent="0.25">
      <c r="A522">
        <v>111</v>
      </c>
      <c r="B522" t="s">
        <v>66</v>
      </c>
      <c r="C522" t="s">
        <v>630</v>
      </c>
      <c r="D522"/>
      <c r="E522">
        <v>2</v>
      </c>
      <c r="F522">
        <v>3</v>
      </c>
      <c r="G522">
        <v>1</v>
      </c>
      <c r="H522">
        <v>5</v>
      </c>
      <c r="I522">
        <v>1</v>
      </c>
      <c r="J522">
        <v>0</v>
      </c>
      <c r="K522">
        <v>3</v>
      </c>
      <c r="L522">
        <v>4</v>
      </c>
      <c r="M522"/>
      <c r="N522" s="42"/>
      <c r="O522" s="101">
        <f>IF(ISBLANK(C522),O521,IF(COUNTIF(C$2:C522,C522)&gt;1,O521,1+MAX(O521,0)))</f>
        <v>17</v>
      </c>
      <c r="P522" s="45">
        <f t="shared" si="176"/>
        <v>8</v>
      </c>
      <c r="Q522" s="33" t="str">
        <f t="shared" si="177"/>
        <v/>
      </c>
      <c r="R522" s="33">
        <f t="shared" si="178"/>
        <v>15</v>
      </c>
      <c r="S522" s="33" t="str">
        <f t="shared" si="179"/>
        <v>111_15</v>
      </c>
      <c r="T522" s="35" t="str">
        <f t="shared" si="180"/>
        <v>111PM</v>
      </c>
      <c r="U522" s="35" t="str">
        <f t="shared" si="181"/>
        <v>111PMNS</v>
      </c>
      <c r="V522" s="35" t="str">
        <f t="shared" si="197"/>
        <v>0Q</v>
      </c>
      <c r="W522" s="35" t="str">
        <f t="shared" si="190"/>
        <v>111PM0Q231</v>
      </c>
      <c r="X522" s="388">
        <f t="shared" si="191"/>
        <v>3</v>
      </c>
      <c r="Y522" s="388">
        <f t="shared" si="192"/>
        <v>4</v>
      </c>
      <c r="Z522" s="280" t="str">
        <f t="shared" si="182"/>
        <v/>
      </c>
      <c r="AA522" s="280" t="str">
        <f t="shared" si="183"/>
        <v/>
      </c>
      <c r="AB522" s="389" t="str">
        <f t="shared" si="193"/>
        <v/>
      </c>
      <c r="AC522" s="389" t="str">
        <f t="shared" si="194"/>
        <v/>
      </c>
      <c r="AD522" s="390" t="str">
        <f t="shared" si="184"/>
        <v/>
      </c>
      <c r="AE522" s="282">
        <f t="shared" si="185"/>
        <v>0</v>
      </c>
      <c r="AF522" s="359">
        <f t="shared" si="186"/>
        <v>0</v>
      </c>
      <c r="AG522" s="280">
        <f t="shared" si="187"/>
        <v>0</v>
      </c>
      <c r="AH522" s="280">
        <f t="shared" si="188"/>
        <v>0</v>
      </c>
      <c r="AI522" s="280">
        <f>IF(ISBLANK(T522),AI521,IF(COUNTIF(T$2:T522,T522)&gt;1,AI521,1+MAX(AI521,0)))</f>
        <v>14</v>
      </c>
      <c r="AL522" s="391" t="str">
        <f t="shared" si="195"/>
        <v/>
      </c>
      <c r="AM522" s="391" t="str">
        <f t="shared" si="196"/>
        <v/>
      </c>
      <c r="AO522" s="310" t="str">
        <f t="shared" si="189"/>
        <v/>
      </c>
      <c r="AP522" s="310">
        <f>SUM(AO$1:AO522)</f>
        <v>0</v>
      </c>
      <c r="AQ522" s="310">
        <f>SUM(AK$2:AK522)</f>
        <v>0</v>
      </c>
      <c r="AR522" s="310">
        <f>COUNTA(AJ$2:AJ522)</f>
        <v>0</v>
      </c>
      <c r="AS522" s="312"/>
      <c r="AT522" s="312"/>
      <c r="AU522" s="312"/>
      <c r="AV522" s="312"/>
      <c r="AW522" s="312"/>
      <c r="AZ522">
        <v>3</v>
      </c>
      <c r="BA522">
        <v>4</v>
      </c>
    </row>
    <row r="523" spans="1:53" x14ac:dyDescent="0.25">
      <c r="A523">
        <v>111</v>
      </c>
      <c r="B523" t="s">
        <v>66</v>
      </c>
      <c r="C523" t="s">
        <v>630</v>
      </c>
      <c r="D523"/>
      <c r="E523">
        <v>2</v>
      </c>
      <c r="F523">
        <v>3</v>
      </c>
      <c r="G523">
        <v>2</v>
      </c>
      <c r="H523">
        <v>12</v>
      </c>
      <c r="I523">
        <v>3</v>
      </c>
      <c r="J523">
        <v>3</v>
      </c>
      <c r="K523">
        <v>2</v>
      </c>
      <c r="L523">
        <v>6</v>
      </c>
      <c r="M523"/>
      <c r="N523" s="42"/>
      <c r="O523" s="101">
        <f>IF(ISBLANK(C523),O522,IF(COUNTIF(C$2:C523,C523)&gt;1,O522,1+MAX(O522,0)))</f>
        <v>17</v>
      </c>
      <c r="P523" s="45">
        <f t="shared" si="176"/>
        <v>8</v>
      </c>
      <c r="Q523" s="33" t="str">
        <f t="shared" si="177"/>
        <v/>
      </c>
      <c r="R523" s="33">
        <f t="shared" si="178"/>
        <v>15</v>
      </c>
      <c r="S523" s="33" t="str">
        <f t="shared" si="179"/>
        <v>111_15</v>
      </c>
      <c r="T523" s="35" t="str">
        <f t="shared" si="180"/>
        <v>111PM</v>
      </c>
      <c r="U523" s="35" t="str">
        <f t="shared" si="181"/>
        <v>111PMNS</v>
      </c>
      <c r="V523" s="35" t="str">
        <f t="shared" si="197"/>
        <v>0Q</v>
      </c>
      <c r="W523" s="35" t="str">
        <f t="shared" si="190"/>
        <v>111PM0Q232</v>
      </c>
      <c r="X523" s="388">
        <f t="shared" si="191"/>
        <v>2</v>
      </c>
      <c r="Y523" s="388">
        <f t="shared" si="192"/>
        <v>6</v>
      </c>
      <c r="Z523" s="280" t="str">
        <f t="shared" si="182"/>
        <v/>
      </c>
      <c r="AA523" s="280" t="str">
        <f t="shared" si="183"/>
        <v/>
      </c>
      <c r="AB523" s="389" t="str">
        <f t="shared" si="193"/>
        <v/>
      </c>
      <c r="AC523" s="389" t="str">
        <f t="shared" si="194"/>
        <v/>
      </c>
      <c r="AD523" s="390" t="str">
        <f t="shared" si="184"/>
        <v/>
      </c>
      <c r="AE523" s="282">
        <f t="shared" si="185"/>
        <v>0</v>
      </c>
      <c r="AF523" s="359">
        <f t="shared" si="186"/>
        <v>0</v>
      </c>
      <c r="AG523" s="280">
        <f t="shared" si="187"/>
        <v>0</v>
      </c>
      <c r="AH523" s="280">
        <f t="shared" si="188"/>
        <v>0</v>
      </c>
      <c r="AI523" s="280">
        <f>IF(ISBLANK(T523),AI522,IF(COUNTIF(T$2:T523,T523)&gt;1,AI522,1+MAX(AI522,0)))</f>
        <v>14</v>
      </c>
      <c r="AL523" s="391" t="str">
        <f t="shared" si="195"/>
        <v/>
      </c>
      <c r="AM523" s="391" t="str">
        <f t="shared" si="196"/>
        <v/>
      </c>
      <c r="AO523" s="310" t="str">
        <f t="shared" si="189"/>
        <v/>
      </c>
      <c r="AP523" s="310">
        <f>SUM(AO$1:AO523)</f>
        <v>0</v>
      </c>
      <c r="AQ523" s="310">
        <f>SUM(AK$2:AK523)</f>
        <v>0</v>
      </c>
      <c r="AR523" s="310">
        <f>COUNTA(AJ$2:AJ523)</f>
        <v>0</v>
      </c>
      <c r="AS523" s="312"/>
      <c r="AT523" s="312"/>
      <c r="AU523" s="312"/>
      <c r="AV523" s="312"/>
      <c r="AW523" s="312"/>
      <c r="AZ523">
        <v>2</v>
      </c>
      <c r="BA523">
        <v>6</v>
      </c>
    </row>
    <row r="524" spans="1:53" x14ac:dyDescent="0.25">
      <c r="A524">
        <v>111</v>
      </c>
      <c r="B524" t="s">
        <v>66</v>
      </c>
      <c r="C524" t="s">
        <v>630</v>
      </c>
      <c r="D524"/>
      <c r="E524">
        <v>2</v>
      </c>
      <c r="F524">
        <v>3</v>
      </c>
      <c r="G524">
        <v>3</v>
      </c>
      <c r="H524">
        <v>6</v>
      </c>
      <c r="I524">
        <v>1</v>
      </c>
      <c r="J524">
        <v>0</v>
      </c>
      <c r="K524">
        <v>1</v>
      </c>
      <c r="L524">
        <v>2</v>
      </c>
      <c r="M524"/>
      <c r="N524" s="42"/>
      <c r="O524" s="101">
        <f>IF(ISBLANK(C524),O523,IF(COUNTIF(C$2:C524,C524)&gt;1,O523,1+MAX(O523,0)))</f>
        <v>17</v>
      </c>
      <c r="P524" s="45">
        <f t="shared" si="176"/>
        <v>8</v>
      </c>
      <c r="Q524" s="33" t="str">
        <f t="shared" si="177"/>
        <v/>
      </c>
      <c r="R524" s="33">
        <f t="shared" si="178"/>
        <v>15</v>
      </c>
      <c r="S524" s="33" t="str">
        <f t="shared" si="179"/>
        <v>111_15</v>
      </c>
      <c r="T524" s="35" t="str">
        <f t="shared" si="180"/>
        <v>111PM</v>
      </c>
      <c r="U524" s="35" t="str">
        <f t="shared" si="181"/>
        <v>111PMEW</v>
      </c>
      <c r="V524" s="35" t="str">
        <f t="shared" si="197"/>
        <v>0Q</v>
      </c>
      <c r="W524" s="35" t="str">
        <f t="shared" si="190"/>
        <v>111PM0Q233</v>
      </c>
      <c r="X524" s="388">
        <f t="shared" si="191"/>
        <v>1</v>
      </c>
      <c r="Y524" s="388">
        <f t="shared" si="192"/>
        <v>2</v>
      </c>
      <c r="Z524" s="280" t="str">
        <f t="shared" si="182"/>
        <v/>
      </c>
      <c r="AA524" s="280" t="str">
        <f t="shared" si="183"/>
        <v/>
      </c>
      <c r="AB524" s="389" t="str">
        <f t="shared" si="193"/>
        <v/>
      </c>
      <c r="AC524" s="389" t="str">
        <f t="shared" si="194"/>
        <v/>
      </c>
      <c r="AD524" s="390" t="str">
        <f t="shared" si="184"/>
        <v/>
      </c>
      <c r="AE524" s="282">
        <f t="shared" si="185"/>
        <v>0</v>
      </c>
      <c r="AF524" s="359">
        <f t="shared" si="186"/>
        <v>0</v>
      </c>
      <c r="AG524" s="280">
        <f t="shared" si="187"/>
        <v>0</v>
      </c>
      <c r="AH524" s="280">
        <f t="shared" si="188"/>
        <v>0</v>
      </c>
      <c r="AI524" s="280">
        <f>IF(ISBLANK(T524),AI523,IF(COUNTIF(T$2:T524,T524)&gt;1,AI523,1+MAX(AI523,0)))</f>
        <v>14</v>
      </c>
      <c r="AL524" s="391" t="str">
        <f t="shared" si="195"/>
        <v/>
      </c>
      <c r="AM524" s="391" t="str">
        <f t="shared" si="196"/>
        <v/>
      </c>
      <c r="AO524" s="310" t="str">
        <f t="shared" si="189"/>
        <v/>
      </c>
      <c r="AP524" s="310">
        <f>SUM(AO$1:AO524)</f>
        <v>0</v>
      </c>
      <c r="AQ524" s="310">
        <f>SUM(AK$2:AK524)</f>
        <v>0</v>
      </c>
      <c r="AR524" s="310">
        <f>COUNTA(AJ$2:AJ524)</f>
        <v>0</v>
      </c>
      <c r="AS524" s="312"/>
      <c r="AT524" s="312"/>
      <c r="AU524" s="312"/>
      <c r="AV524" s="312"/>
      <c r="AW524" s="312"/>
      <c r="AZ524">
        <v>1</v>
      </c>
      <c r="BA524">
        <v>2</v>
      </c>
    </row>
    <row r="525" spans="1:53" x14ac:dyDescent="0.25">
      <c r="A525">
        <v>111</v>
      </c>
      <c r="B525" t="s">
        <v>66</v>
      </c>
      <c r="C525" t="s">
        <v>630</v>
      </c>
      <c r="D525"/>
      <c r="E525">
        <v>2</v>
      </c>
      <c r="F525">
        <v>3</v>
      </c>
      <c r="G525">
        <v>4</v>
      </c>
      <c r="H525">
        <v>23</v>
      </c>
      <c r="I525">
        <v>9</v>
      </c>
      <c r="J525">
        <v>3</v>
      </c>
      <c r="K525">
        <v>0</v>
      </c>
      <c r="L525">
        <v>1</v>
      </c>
      <c r="M525"/>
      <c r="N525" s="42"/>
      <c r="O525" s="101">
        <f>IF(ISBLANK(C525),O524,IF(COUNTIF(C$2:C525,C525)&gt;1,O524,1+MAX(O524,0)))</f>
        <v>17</v>
      </c>
      <c r="P525" s="45">
        <f t="shared" si="176"/>
        <v>8</v>
      </c>
      <c r="Q525" s="33" t="str">
        <f t="shared" si="177"/>
        <v/>
      </c>
      <c r="R525" s="33">
        <f t="shared" si="178"/>
        <v>15</v>
      </c>
      <c r="S525" s="33" t="str">
        <f t="shared" si="179"/>
        <v>111_15</v>
      </c>
      <c r="T525" s="35" t="str">
        <f t="shared" si="180"/>
        <v>111PM</v>
      </c>
      <c r="U525" s="35" t="str">
        <f t="shared" si="181"/>
        <v>111PMEW</v>
      </c>
      <c r="V525" s="35" t="str">
        <f t="shared" si="197"/>
        <v>0Q</v>
      </c>
      <c r="W525" s="35" t="str">
        <f t="shared" si="190"/>
        <v>111PM0Q234</v>
      </c>
      <c r="X525" s="388">
        <f t="shared" si="191"/>
        <v>0</v>
      </c>
      <c r="Y525" s="388">
        <f t="shared" si="192"/>
        <v>1</v>
      </c>
      <c r="Z525" s="280" t="str">
        <f t="shared" si="182"/>
        <v/>
      </c>
      <c r="AA525" s="280" t="str">
        <f t="shared" si="183"/>
        <v/>
      </c>
      <c r="AB525" s="389" t="str">
        <f t="shared" si="193"/>
        <v/>
      </c>
      <c r="AC525" s="389" t="str">
        <f t="shared" si="194"/>
        <v/>
      </c>
      <c r="AD525" s="390" t="str">
        <f t="shared" si="184"/>
        <v/>
      </c>
      <c r="AE525" s="282">
        <f t="shared" si="185"/>
        <v>0</v>
      </c>
      <c r="AF525" s="359">
        <f t="shared" si="186"/>
        <v>1</v>
      </c>
      <c r="AG525" s="280">
        <f t="shared" si="187"/>
        <v>0</v>
      </c>
      <c r="AH525" s="280">
        <f t="shared" si="188"/>
        <v>0</v>
      </c>
      <c r="AI525" s="280">
        <f>IF(ISBLANK(T525),AI524,IF(COUNTIF(T$2:T525,T525)&gt;1,AI524,1+MAX(AI524,0)))</f>
        <v>14</v>
      </c>
      <c r="AL525" s="391" t="str">
        <f t="shared" si="195"/>
        <v/>
      </c>
      <c r="AM525" s="391" t="str">
        <f t="shared" si="196"/>
        <v/>
      </c>
      <c r="AO525" s="310" t="str">
        <f t="shared" si="189"/>
        <v/>
      </c>
      <c r="AP525" s="310">
        <f>SUM(AO$1:AO525)</f>
        <v>0</v>
      </c>
      <c r="AQ525" s="310">
        <f>SUM(AK$2:AK525)</f>
        <v>0</v>
      </c>
      <c r="AR525" s="310">
        <f>COUNTA(AJ$2:AJ525)</f>
        <v>0</v>
      </c>
      <c r="AS525" s="312"/>
      <c r="AT525" s="312"/>
      <c r="AU525" s="312"/>
      <c r="AV525" s="312"/>
      <c r="AW525" s="312"/>
      <c r="AZ525">
        <v>0</v>
      </c>
      <c r="BA525">
        <v>1</v>
      </c>
    </row>
    <row r="526" spans="1:53" x14ac:dyDescent="0.25">
      <c r="A526">
        <v>111</v>
      </c>
      <c r="B526" t="s">
        <v>66</v>
      </c>
      <c r="C526" t="s">
        <v>630</v>
      </c>
      <c r="D526"/>
      <c r="E526">
        <v>2</v>
      </c>
      <c r="F526">
        <v>4</v>
      </c>
      <c r="G526">
        <v>1</v>
      </c>
      <c r="H526">
        <v>11</v>
      </c>
      <c r="I526">
        <v>2</v>
      </c>
      <c r="J526">
        <v>4</v>
      </c>
      <c r="K526">
        <v>2</v>
      </c>
      <c r="L526">
        <v>4</v>
      </c>
      <c r="M526"/>
      <c r="N526" s="42"/>
      <c r="O526" s="101">
        <f>IF(ISBLANK(C526),O525,IF(COUNTIF(C$2:C526,C526)&gt;1,O525,1+MAX(O525,0)))</f>
        <v>17</v>
      </c>
      <c r="P526" s="45">
        <f t="shared" si="176"/>
        <v>8</v>
      </c>
      <c r="Q526" s="33" t="str">
        <f t="shared" si="177"/>
        <v/>
      </c>
      <c r="R526" s="33">
        <f t="shared" si="178"/>
        <v>16</v>
      </c>
      <c r="S526" s="33" t="str">
        <f t="shared" si="179"/>
        <v>111_16</v>
      </c>
      <c r="T526" s="35" t="str">
        <f t="shared" si="180"/>
        <v>111PM</v>
      </c>
      <c r="U526" s="35" t="str">
        <f t="shared" si="181"/>
        <v>111PMNS</v>
      </c>
      <c r="V526" s="35" t="str">
        <f t="shared" si="197"/>
        <v>0Q</v>
      </c>
      <c r="W526" s="35" t="str">
        <f t="shared" si="190"/>
        <v>111PM0Q241</v>
      </c>
      <c r="X526" s="388">
        <f t="shared" si="191"/>
        <v>2</v>
      </c>
      <c r="Y526" s="388">
        <f t="shared" si="192"/>
        <v>4</v>
      </c>
      <c r="Z526" s="280" t="str">
        <f t="shared" si="182"/>
        <v/>
      </c>
      <c r="AA526" s="280" t="str">
        <f t="shared" si="183"/>
        <v/>
      </c>
      <c r="AB526" s="389" t="str">
        <f t="shared" si="193"/>
        <v/>
      </c>
      <c r="AC526" s="389" t="str">
        <f t="shared" si="194"/>
        <v/>
      </c>
      <c r="AD526" s="390" t="str">
        <f t="shared" si="184"/>
        <v/>
      </c>
      <c r="AE526" s="282">
        <f t="shared" si="185"/>
        <v>0</v>
      </c>
      <c r="AF526" s="359">
        <f t="shared" si="186"/>
        <v>0</v>
      </c>
      <c r="AG526" s="280">
        <f t="shared" si="187"/>
        <v>0</v>
      </c>
      <c r="AH526" s="280">
        <f t="shared" si="188"/>
        <v>0</v>
      </c>
      <c r="AI526" s="280">
        <f>IF(ISBLANK(T526),AI525,IF(COUNTIF(T$2:T526,T526)&gt;1,AI525,1+MAX(AI525,0)))</f>
        <v>14</v>
      </c>
      <c r="AL526" s="391" t="str">
        <f t="shared" si="195"/>
        <v/>
      </c>
      <c r="AM526" s="391" t="str">
        <f t="shared" si="196"/>
        <v/>
      </c>
      <c r="AO526" s="310" t="str">
        <f t="shared" si="189"/>
        <v/>
      </c>
      <c r="AP526" s="310">
        <f>SUM(AO$1:AO526)</f>
        <v>0</v>
      </c>
      <c r="AQ526" s="310">
        <f>SUM(AK$2:AK526)</f>
        <v>0</v>
      </c>
      <c r="AR526" s="310">
        <f>COUNTA(AJ$2:AJ526)</f>
        <v>0</v>
      </c>
      <c r="AS526" s="312"/>
      <c r="AT526" s="312"/>
      <c r="AU526" s="312"/>
      <c r="AV526" s="312"/>
      <c r="AW526" s="312"/>
      <c r="AZ526">
        <v>2</v>
      </c>
      <c r="BA526">
        <v>4</v>
      </c>
    </row>
    <row r="527" spans="1:53" x14ac:dyDescent="0.25">
      <c r="A527">
        <v>111</v>
      </c>
      <c r="B527" t="s">
        <v>66</v>
      </c>
      <c r="C527" t="s">
        <v>630</v>
      </c>
      <c r="D527"/>
      <c r="E527">
        <v>2</v>
      </c>
      <c r="F527">
        <v>4</v>
      </c>
      <c r="G527">
        <v>2</v>
      </c>
      <c r="H527">
        <v>6</v>
      </c>
      <c r="I527">
        <v>0</v>
      </c>
      <c r="J527">
        <v>2</v>
      </c>
      <c r="K527">
        <v>2</v>
      </c>
      <c r="L527">
        <v>3</v>
      </c>
      <c r="M527"/>
      <c r="N527" s="42"/>
      <c r="O527" s="101">
        <f>IF(ISBLANK(C527),O526,IF(COUNTIF(C$2:C527,C527)&gt;1,O526,1+MAX(O526,0)))</f>
        <v>17</v>
      </c>
      <c r="P527" s="45">
        <f t="shared" si="176"/>
        <v>8</v>
      </c>
      <c r="Q527" s="33" t="str">
        <f t="shared" si="177"/>
        <v/>
      </c>
      <c r="R527" s="33">
        <f t="shared" si="178"/>
        <v>16</v>
      </c>
      <c r="S527" s="33" t="str">
        <f t="shared" si="179"/>
        <v>111_16</v>
      </c>
      <c r="T527" s="35" t="str">
        <f t="shared" si="180"/>
        <v>111PM</v>
      </c>
      <c r="U527" s="35" t="str">
        <f t="shared" si="181"/>
        <v>111PMNS</v>
      </c>
      <c r="V527" s="35" t="str">
        <f t="shared" si="197"/>
        <v>0Q</v>
      </c>
      <c r="W527" s="35" t="str">
        <f t="shared" si="190"/>
        <v>111PM0Q242</v>
      </c>
      <c r="X527" s="388">
        <f t="shared" si="191"/>
        <v>2</v>
      </c>
      <c r="Y527" s="388">
        <f t="shared" si="192"/>
        <v>3</v>
      </c>
      <c r="Z527" s="280" t="str">
        <f t="shared" si="182"/>
        <v/>
      </c>
      <c r="AA527" s="280" t="str">
        <f t="shared" si="183"/>
        <v/>
      </c>
      <c r="AB527" s="389" t="str">
        <f t="shared" si="193"/>
        <v/>
      </c>
      <c r="AC527" s="389" t="str">
        <f t="shared" si="194"/>
        <v/>
      </c>
      <c r="AD527" s="390" t="str">
        <f t="shared" si="184"/>
        <v/>
      </c>
      <c r="AE527" s="282">
        <f t="shared" si="185"/>
        <v>0</v>
      </c>
      <c r="AF527" s="359">
        <f t="shared" si="186"/>
        <v>0</v>
      </c>
      <c r="AG527" s="280">
        <f t="shared" si="187"/>
        <v>0</v>
      </c>
      <c r="AH527" s="280">
        <f t="shared" si="188"/>
        <v>0</v>
      </c>
      <c r="AI527" s="280">
        <f>IF(ISBLANK(T527),AI526,IF(COUNTIF(T$2:T527,T527)&gt;1,AI526,1+MAX(AI526,0)))</f>
        <v>14</v>
      </c>
      <c r="AL527" s="391" t="str">
        <f t="shared" si="195"/>
        <v/>
      </c>
      <c r="AM527" s="391" t="str">
        <f t="shared" si="196"/>
        <v/>
      </c>
      <c r="AO527" s="310" t="str">
        <f t="shared" si="189"/>
        <v/>
      </c>
      <c r="AP527" s="310">
        <f>SUM(AO$1:AO527)</f>
        <v>0</v>
      </c>
      <c r="AQ527" s="310">
        <f>SUM(AK$2:AK527)</f>
        <v>0</v>
      </c>
      <c r="AR527" s="310">
        <f>COUNTA(AJ$2:AJ527)</f>
        <v>0</v>
      </c>
      <c r="AS527" s="312"/>
      <c r="AT527" s="312"/>
      <c r="AU527" s="312"/>
      <c r="AV527" s="312"/>
      <c r="AW527" s="312"/>
      <c r="AZ527">
        <v>2</v>
      </c>
      <c r="BA527">
        <v>3</v>
      </c>
    </row>
    <row r="528" spans="1:53" x14ac:dyDescent="0.25">
      <c r="A528">
        <v>111</v>
      </c>
      <c r="B528" t="s">
        <v>66</v>
      </c>
      <c r="C528" t="s">
        <v>630</v>
      </c>
      <c r="D528"/>
      <c r="E528">
        <v>2</v>
      </c>
      <c r="F528">
        <v>4</v>
      </c>
      <c r="G528">
        <v>3</v>
      </c>
      <c r="H528">
        <v>14</v>
      </c>
      <c r="I528">
        <v>3</v>
      </c>
      <c r="J528">
        <v>0</v>
      </c>
      <c r="K528">
        <v>2</v>
      </c>
      <c r="L528">
        <v>3</v>
      </c>
      <c r="M528"/>
      <c r="N528" s="42"/>
      <c r="O528" s="101">
        <f>IF(ISBLANK(C528),O527,IF(COUNTIF(C$2:C528,C528)&gt;1,O527,1+MAX(O527,0)))</f>
        <v>17</v>
      </c>
      <c r="P528" s="45">
        <f t="shared" si="176"/>
        <v>8</v>
      </c>
      <c r="Q528" s="33" t="str">
        <f t="shared" si="177"/>
        <v/>
      </c>
      <c r="R528" s="33">
        <f t="shared" si="178"/>
        <v>16</v>
      </c>
      <c r="S528" s="33" t="str">
        <f t="shared" si="179"/>
        <v>111_16</v>
      </c>
      <c r="T528" s="35" t="str">
        <f t="shared" si="180"/>
        <v>111PM</v>
      </c>
      <c r="U528" s="35" t="str">
        <f t="shared" si="181"/>
        <v>111PMEW</v>
      </c>
      <c r="V528" s="35" t="str">
        <f t="shared" si="197"/>
        <v>0Q</v>
      </c>
      <c r="W528" s="35" t="str">
        <f t="shared" si="190"/>
        <v>111PM0Q243</v>
      </c>
      <c r="X528" s="388">
        <f t="shared" si="191"/>
        <v>2</v>
      </c>
      <c r="Y528" s="388">
        <f t="shared" si="192"/>
        <v>3</v>
      </c>
      <c r="Z528" s="280" t="str">
        <f t="shared" si="182"/>
        <v/>
      </c>
      <c r="AA528" s="280" t="str">
        <f t="shared" si="183"/>
        <v/>
      </c>
      <c r="AB528" s="389" t="str">
        <f t="shared" si="193"/>
        <v/>
      </c>
      <c r="AC528" s="389" t="str">
        <f t="shared" si="194"/>
        <v/>
      </c>
      <c r="AD528" s="390" t="str">
        <f t="shared" si="184"/>
        <v/>
      </c>
      <c r="AE528" s="282">
        <f t="shared" si="185"/>
        <v>0</v>
      </c>
      <c r="AF528" s="359">
        <f t="shared" si="186"/>
        <v>0</v>
      </c>
      <c r="AG528" s="280">
        <f t="shared" si="187"/>
        <v>0</v>
      </c>
      <c r="AH528" s="280">
        <f t="shared" si="188"/>
        <v>0</v>
      </c>
      <c r="AI528" s="280">
        <f>IF(ISBLANK(T528),AI527,IF(COUNTIF(T$2:T528,T528)&gt;1,AI527,1+MAX(AI527,0)))</f>
        <v>14</v>
      </c>
      <c r="AL528" s="391" t="str">
        <f t="shared" si="195"/>
        <v/>
      </c>
      <c r="AM528" s="391" t="str">
        <f t="shared" si="196"/>
        <v/>
      </c>
      <c r="AO528" s="310" t="str">
        <f t="shared" si="189"/>
        <v/>
      </c>
      <c r="AP528" s="310">
        <f>SUM(AO$1:AO528)</f>
        <v>0</v>
      </c>
      <c r="AQ528" s="310">
        <f>SUM(AK$2:AK528)</f>
        <v>0</v>
      </c>
      <c r="AR528" s="310">
        <f>COUNTA(AJ$2:AJ528)</f>
        <v>0</v>
      </c>
      <c r="AS528" s="312"/>
      <c r="AT528" s="312"/>
      <c r="AU528" s="312"/>
      <c r="AV528" s="312"/>
      <c r="AW528" s="312"/>
      <c r="AZ528">
        <v>2</v>
      </c>
      <c r="BA528">
        <v>3</v>
      </c>
    </row>
    <row r="529" spans="1:53" x14ac:dyDescent="0.25">
      <c r="A529">
        <v>111</v>
      </c>
      <c r="B529" t="s">
        <v>66</v>
      </c>
      <c r="C529" t="s">
        <v>630</v>
      </c>
      <c r="D529"/>
      <c r="E529">
        <v>2</v>
      </c>
      <c r="F529">
        <v>4</v>
      </c>
      <c r="G529">
        <v>4</v>
      </c>
      <c r="H529">
        <v>12</v>
      </c>
      <c r="I529">
        <v>5</v>
      </c>
      <c r="J529">
        <v>1</v>
      </c>
      <c r="K529">
        <v>2</v>
      </c>
      <c r="L529">
        <v>5</v>
      </c>
      <c r="M529"/>
      <c r="N529" s="42"/>
      <c r="O529" s="101">
        <f>IF(ISBLANK(C529),O528,IF(COUNTIF(C$2:C529,C529)&gt;1,O528,1+MAX(O528,0)))</f>
        <v>17</v>
      </c>
      <c r="P529" s="45">
        <f t="shared" si="176"/>
        <v>8</v>
      </c>
      <c r="Q529" s="33" t="str">
        <f t="shared" si="177"/>
        <v/>
      </c>
      <c r="R529" s="33">
        <f t="shared" si="178"/>
        <v>16</v>
      </c>
      <c r="S529" s="33" t="str">
        <f t="shared" si="179"/>
        <v>111_16</v>
      </c>
      <c r="T529" s="35" t="str">
        <f t="shared" si="180"/>
        <v>111PM</v>
      </c>
      <c r="U529" s="35" t="str">
        <f t="shared" si="181"/>
        <v>111PMEW</v>
      </c>
      <c r="V529" s="35" t="str">
        <f t="shared" si="197"/>
        <v>0Q</v>
      </c>
      <c r="W529" s="35" t="str">
        <f t="shared" si="190"/>
        <v>111PM0Q244</v>
      </c>
      <c r="X529" s="388">
        <f t="shared" si="191"/>
        <v>2</v>
      </c>
      <c r="Y529" s="388">
        <f t="shared" si="192"/>
        <v>5</v>
      </c>
      <c r="Z529" s="280" t="str">
        <f t="shared" si="182"/>
        <v/>
      </c>
      <c r="AA529" s="280" t="str">
        <f t="shared" si="183"/>
        <v/>
      </c>
      <c r="AB529" s="389" t="str">
        <f t="shared" si="193"/>
        <v/>
      </c>
      <c r="AC529" s="389" t="str">
        <f t="shared" si="194"/>
        <v/>
      </c>
      <c r="AD529" s="390" t="str">
        <f t="shared" si="184"/>
        <v/>
      </c>
      <c r="AE529" s="282">
        <f t="shared" si="185"/>
        <v>0</v>
      </c>
      <c r="AF529" s="359">
        <f t="shared" si="186"/>
        <v>1</v>
      </c>
      <c r="AG529" s="280">
        <f t="shared" si="187"/>
        <v>0</v>
      </c>
      <c r="AH529" s="280">
        <f t="shared" si="188"/>
        <v>0</v>
      </c>
      <c r="AI529" s="280">
        <f>IF(ISBLANK(T529),AI528,IF(COUNTIF(T$2:T529,T529)&gt;1,AI528,1+MAX(AI528,0)))</f>
        <v>14</v>
      </c>
      <c r="AL529" s="391" t="str">
        <f t="shared" si="195"/>
        <v/>
      </c>
      <c r="AM529" s="391" t="str">
        <f t="shared" si="196"/>
        <v/>
      </c>
      <c r="AO529" s="310" t="str">
        <f t="shared" si="189"/>
        <v/>
      </c>
      <c r="AP529" s="310">
        <f>SUM(AO$1:AO529)</f>
        <v>0</v>
      </c>
      <c r="AQ529" s="310">
        <f>SUM(AK$2:AK529)</f>
        <v>0</v>
      </c>
      <c r="AR529" s="310">
        <f>COUNTA(AJ$2:AJ529)</f>
        <v>0</v>
      </c>
      <c r="AS529" s="312"/>
      <c r="AT529" s="312"/>
      <c r="AU529" s="312"/>
      <c r="AV529" s="312"/>
      <c r="AW529" s="312"/>
      <c r="AZ529">
        <v>2</v>
      </c>
      <c r="BA529">
        <v>5</v>
      </c>
    </row>
    <row r="530" spans="1:53" x14ac:dyDescent="0.25">
      <c r="A530">
        <v>111</v>
      </c>
      <c r="B530" t="s">
        <v>66</v>
      </c>
      <c r="C530" t="s">
        <v>883</v>
      </c>
      <c r="D530"/>
      <c r="E530">
        <v>2</v>
      </c>
      <c r="F530">
        <v>1</v>
      </c>
      <c r="G530">
        <v>1</v>
      </c>
      <c r="H530">
        <v>2</v>
      </c>
      <c r="I530">
        <v>2</v>
      </c>
      <c r="J530">
        <v>0</v>
      </c>
      <c r="K530">
        <v>0</v>
      </c>
      <c r="L530">
        <v>1</v>
      </c>
      <c r="M530" t="s">
        <v>885</v>
      </c>
      <c r="N530" s="42"/>
      <c r="O530" s="101">
        <f>IF(ISBLANK(C530),O529,IF(COUNTIF(C$2:C530,C530)&gt;1,O529,1+MAX(O529,0)))</f>
        <v>17</v>
      </c>
      <c r="P530" s="45">
        <f t="shared" si="176"/>
        <v>8</v>
      </c>
      <c r="Q530" s="33" t="str">
        <f t="shared" si="177"/>
        <v/>
      </c>
      <c r="R530" s="33">
        <f t="shared" si="178"/>
        <v>13</v>
      </c>
      <c r="S530" s="33" t="str">
        <f t="shared" si="179"/>
        <v>111_13</v>
      </c>
      <c r="T530" s="35" t="str">
        <f t="shared" si="180"/>
        <v>111PM</v>
      </c>
      <c r="U530" s="35" t="str">
        <f t="shared" si="181"/>
        <v>111PMNS</v>
      </c>
      <c r="V530" s="35" t="str">
        <f t="shared" si="197"/>
        <v>0Q</v>
      </c>
      <c r="W530" s="35" t="str">
        <f t="shared" si="190"/>
        <v>111PM0Q211</v>
      </c>
      <c r="X530" s="388">
        <f t="shared" si="191"/>
        <v>0</v>
      </c>
      <c r="Y530" s="388">
        <f t="shared" si="192"/>
        <v>1</v>
      </c>
      <c r="Z530" s="280" t="str">
        <f t="shared" si="182"/>
        <v/>
      </c>
      <c r="AA530" s="280" t="str">
        <f t="shared" si="183"/>
        <v/>
      </c>
      <c r="AB530" s="389" t="str">
        <f t="shared" si="193"/>
        <v/>
      </c>
      <c r="AC530" s="389" t="str">
        <f t="shared" si="194"/>
        <v/>
      </c>
      <c r="AD530" s="390" t="str">
        <f t="shared" si="184"/>
        <v/>
      </c>
      <c r="AE530" s="282">
        <f t="shared" si="185"/>
        <v>0</v>
      </c>
      <c r="AF530" s="359">
        <f t="shared" si="186"/>
        <v>0</v>
      </c>
      <c r="AG530" s="280">
        <f t="shared" si="187"/>
        <v>0</v>
      </c>
      <c r="AH530" s="280">
        <f t="shared" si="188"/>
        <v>0</v>
      </c>
      <c r="AI530" s="280">
        <f>IF(ISBLANK(T530),AI529,IF(COUNTIF(T$2:T530,T530)&gt;1,AI529,1+MAX(AI529,0)))</f>
        <v>14</v>
      </c>
      <c r="AL530" s="391" t="str">
        <f t="shared" si="195"/>
        <v/>
      </c>
      <c r="AM530" s="391" t="str">
        <f t="shared" si="196"/>
        <v/>
      </c>
      <c r="AO530" s="310" t="str">
        <f t="shared" si="189"/>
        <v/>
      </c>
      <c r="AP530" s="310">
        <f>SUM(AO$1:AO530)</f>
        <v>0</v>
      </c>
      <c r="AQ530" s="310">
        <f>SUM(AK$2:AK530)</f>
        <v>0</v>
      </c>
      <c r="AR530" s="310">
        <f>COUNTA(AJ$2:AJ530)</f>
        <v>0</v>
      </c>
      <c r="AS530" s="312"/>
      <c r="AT530" s="312"/>
      <c r="AU530" s="312"/>
      <c r="AV530" s="312"/>
      <c r="AW530" s="312"/>
      <c r="AZ530">
        <v>0</v>
      </c>
      <c r="BA530">
        <v>1</v>
      </c>
    </row>
    <row r="531" spans="1:53" x14ac:dyDescent="0.25">
      <c r="A531">
        <v>111</v>
      </c>
      <c r="B531" t="s">
        <v>66</v>
      </c>
      <c r="C531" t="s">
        <v>883</v>
      </c>
      <c r="D531"/>
      <c r="E531">
        <v>2</v>
      </c>
      <c r="F531">
        <v>1</v>
      </c>
      <c r="G531">
        <v>2</v>
      </c>
      <c r="H531">
        <v>2</v>
      </c>
      <c r="I531">
        <v>0</v>
      </c>
      <c r="J531">
        <v>1</v>
      </c>
      <c r="K531">
        <v>0</v>
      </c>
      <c r="L531">
        <v>1</v>
      </c>
      <c r="M531" t="s">
        <v>885</v>
      </c>
      <c r="N531" s="42"/>
      <c r="O531" s="101">
        <f>IF(ISBLANK(C531),O530,IF(COUNTIF(C$2:C531,C531)&gt;1,O530,1+MAX(O530,0)))</f>
        <v>17</v>
      </c>
      <c r="P531" s="45">
        <f t="shared" si="176"/>
        <v>8</v>
      </c>
      <c r="Q531" s="33" t="str">
        <f t="shared" si="177"/>
        <v/>
      </c>
      <c r="R531" s="33">
        <f t="shared" si="178"/>
        <v>13</v>
      </c>
      <c r="S531" s="33" t="str">
        <f t="shared" si="179"/>
        <v>111_13</v>
      </c>
      <c r="T531" s="35" t="str">
        <f t="shared" si="180"/>
        <v>111PM</v>
      </c>
      <c r="U531" s="35" t="str">
        <f t="shared" si="181"/>
        <v>111PMNS</v>
      </c>
      <c r="V531" s="35" t="str">
        <f t="shared" si="197"/>
        <v>0Q</v>
      </c>
      <c r="W531" s="35" t="str">
        <f t="shared" si="190"/>
        <v>111PM0Q212</v>
      </c>
      <c r="X531" s="388">
        <f t="shared" si="191"/>
        <v>0</v>
      </c>
      <c r="Y531" s="388">
        <f t="shared" si="192"/>
        <v>1</v>
      </c>
      <c r="Z531" s="280" t="str">
        <f t="shared" si="182"/>
        <v/>
      </c>
      <c r="AA531" s="280" t="str">
        <f t="shared" si="183"/>
        <v/>
      </c>
      <c r="AB531" s="389" t="str">
        <f t="shared" si="193"/>
        <v/>
      </c>
      <c r="AC531" s="389" t="str">
        <f t="shared" si="194"/>
        <v/>
      </c>
      <c r="AD531" s="390" t="str">
        <f t="shared" si="184"/>
        <v/>
      </c>
      <c r="AE531" s="282">
        <f t="shared" si="185"/>
        <v>0</v>
      </c>
      <c r="AF531" s="359">
        <f t="shared" si="186"/>
        <v>0</v>
      </c>
      <c r="AG531" s="280">
        <f t="shared" si="187"/>
        <v>0</v>
      </c>
      <c r="AH531" s="280">
        <f t="shared" si="188"/>
        <v>0</v>
      </c>
      <c r="AI531" s="280">
        <f>IF(ISBLANK(T531),AI530,IF(COUNTIF(T$2:T531,T531)&gt;1,AI530,1+MAX(AI530,0)))</f>
        <v>14</v>
      </c>
      <c r="AL531" s="391" t="str">
        <f t="shared" si="195"/>
        <v/>
      </c>
      <c r="AM531" s="391" t="str">
        <f t="shared" si="196"/>
        <v/>
      </c>
      <c r="AO531" s="310" t="str">
        <f t="shared" si="189"/>
        <v/>
      </c>
      <c r="AP531" s="310">
        <f>SUM(AO$1:AO531)</f>
        <v>0</v>
      </c>
      <c r="AQ531" s="310">
        <f>SUM(AK$2:AK531)</f>
        <v>0</v>
      </c>
      <c r="AR531" s="310">
        <f>COUNTA(AJ$2:AJ531)</f>
        <v>0</v>
      </c>
      <c r="AS531" s="312"/>
      <c r="AT531" s="312"/>
      <c r="AU531" s="312"/>
      <c r="AV531" s="312"/>
      <c r="AW531" s="312"/>
      <c r="AZ531">
        <v>0</v>
      </c>
      <c r="BA531">
        <v>1</v>
      </c>
    </row>
    <row r="532" spans="1:53" x14ac:dyDescent="0.25">
      <c r="A532">
        <v>111</v>
      </c>
      <c r="B532" t="s">
        <v>66</v>
      </c>
      <c r="C532" t="s">
        <v>883</v>
      </c>
      <c r="D532"/>
      <c r="E532">
        <v>2</v>
      </c>
      <c r="F532">
        <v>1</v>
      </c>
      <c r="G532">
        <v>3</v>
      </c>
      <c r="H532">
        <v>0</v>
      </c>
      <c r="I532">
        <v>0</v>
      </c>
      <c r="J532">
        <v>0</v>
      </c>
      <c r="K532">
        <v>0</v>
      </c>
      <c r="L532">
        <v>0</v>
      </c>
      <c r="M532" t="s">
        <v>885</v>
      </c>
      <c r="N532" s="42"/>
      <c r="O532" s="101">
        <f>IF(ISBLANK(C532),O531,IF(COUNTIF(C$2:C532,C532)&gt;1,O531,1+MAX(O531,0)))</f>
        <v>17</v>
      </c>
      <c r="P532" s="45">
        <f t="shared" si="176"/>
        <v>8</v>
      </c>
      <c r="Q532" s="33" t="str">
        <f t="shared" si="177"/>
        <v/>
      </c>
      <c r="R532" s="33">
        <f t="shared" si="178"/>
        <v>13</v>
      </c>
      <c r="S532" s="33" t="str">
        <f t="shared" si="179"/>
        <v>111_13</v>
      </c>
      <c r="T532" s="35" t="str">
        <f t="shared" si="180"/>
        <v>111PM</v>
      </c>
      <c r="U532" s="35" t="str">
        <f t="shared" si="181"/>
        <v>111PMEW</v>
      </c>
      <c r="V532" s="35" t="str">
        <f t="shared" si="197"/>
        <v>0Q</v>
      </c>
      <c r="W532" s="35" t="str">
        <f t="shared" si="190"/>
        <v>111PM0Q213</v>
      </c>
      <c r="X532" s="388">
        <f t="shared" si="191"/>
        <v>0</v>
      </c>
      <c r="Y532" s="388">
        <f t="shared" si="192"/>
        <v>0</v>
      </c>
      <c r="Z532" s="280" t="str">
        <f t="shared" si="182"/>
        <v/>
      </c>
      <c r="AA532" s="280" t="str">
        <f t="shared" si="183"/>
        <v/>
      </c>
      <c r="AB532" s="389" t="str">
        <f t="shared" si="193"/>
        <v/>
      </c>
      <c r="AC532" s="389" t="str">
        <f t="shared" si="194"/>
        <v/>
      </c>
      <c r="AD532" s="390" t="str">
        <f t="shared" si="184"/>
        <v/>
      </c>
      <c r="AE532" s="282">
        <f t="shared" si="185"/>
        <v>0</v>
      </c>
      <c r="AF532" s="359">
        <f t="shared" si="186"/>
        <v>0</v>
      </c>
      <c r="AG532" s="280">
        <f t="shared" si="187"/>
        <v>0</v>
      </c>
      <c r="AH532" s="280">
        <f t="shared" si="188"/>
        <v>0</v>
      </c>
      <c r="AI532" s="280">
        <f>IF(ISBLANK(T532),AI531,IF(COUNTIF(T$2:T532,T532)&gt;1,AI531,1+MAX(AI531,0)))</f>
        <v>14</v>
      </c>
      <c r="AL532" s="391" t="str">
        <f t="shared" si="195"/>
        <v/>
      </c>
      <c r="AM532" s="391" t="str">
        <f t="shared" si="196"/>
        <v/>
      </c>
      <c r="AO532" s="310" t="str">
        <f t="shared" si="189"/>
        <v/>
      </c>
      <c r="AP532" s="310">
        <f>SUM(AO$1:AO532)</f>
        <v>0</v>
      </c>
      <c r="AQ532" s="310">
        <f>SUM(AK$2:AK532)</f>
        <v>0</v>
      </c>
      <c r="AR532" s="310">
        <f>COUNTA(AJ$2:AJ532)</f>
        <v>0</v>
      </c>
      <c r="AS532" s="312"/>
      <c r="AT532" s="312"/>
      <c r="AU532" s="312"/>
      <c r="AV532" s="312"/>
      <c r="AW532" s="312"/>
      <c r="AZ532">
        <v>0</v>
      </c>
      <c r="BA532">
        <v>0</v>
      </c>
    </row>
    <row r="533" spans="1:53" x14ac:dyDescent="0.25">
      <c r="A533">
        <v>111</v>
      </c>
      <c r="B533" t="s">
        <v>66</v>
      </c>
      <c r="C533" t="s">
        <v>883</v>
      </c>
      <c r="D533"/>
      <c r="E533">
        <v>2</v>
      </c>
      <c r="F533">
        <v>1</v>
      </c>
      <c r="G533">
        <v>4</v>
      </c>
      <c r="H533">
        <v>17</v>
      </c>
      <c r="I533">
        <v>8</v>
      </c>
      <c r="J533">
        <v>3</v>
      </c>
      <c r="K533">
        <v>1</v>
      </c>
      <c r="L533">
        <v>0</v>
      </c>
      <c r="M533" t="s">
        <v>885</v>
      </c>
      <c r="N533" s="42"/>
      <c r="O533" s="101">
        <f>IF(ISBLANK(C533),O532,IF(COUNTIF(C$2:C533,C533)&gt;1,O532,1+MAX(O532,0)))</f>
        <v>17</v>
      </c>
      <c r="P533" s="45">
        <f t="shared" si="176"/>
        <v>8</v>
      </c>
      <c r="Q533" s="33" t="str">
        <f t="shared" si="177"/>
        <v/>
      </c>
      <c r="R533" s="33">
        <f t="shared" si="178"/>
        <v>13</v>
      </c>
      <c r="S533" s="33" t="str">
        <f t="shared" si="179"/>
        <v>111_13</v>
      </c>
      <c r="T533" s="35" t="str">
        <f t="shared" si="180"/>
        <v>111PM</v>
      </c>
      <c r="U533" s="35" t="str">
        <f t="shared" si="181"/>
        <v>111PMEW</v>
      </c>
      <c r="V533" s="35" t="str">
        <f t="shared" si="197"/>
        <v>0Q</v>
      </c>
      <c r="W533" s="35" t="str">
        <f t="shared" si="190"/>
        <v>111PM0Q214</v>
      </c>
      <c r="X533" s="388">
        <f t="shared" si="191"/>
        <v>1</v>
      </c>
      <c r="Y533" s="388">
        <f t="shared" si="192"/>
        <v>0</v>
      </c>
      <c r="Z533" s="280" t="str">
        <f t="shared" si="182"/>
        <v/>
      </c>
      <c r="AA533" s="280" t="str">
        <f t="shared" si="183"/>
        <v/>
      </c>
      <c r="AB533" s="389" t="str">
        <f t="shared" si="193"/>
        <v/>
      </c>
      <c r="AC533" s="389" t="str">
        <f t="shared" si="194"/>
        <v/>
      </c>
      <c r="AD533" s="390" t="str">
        <f t="shared" si="184"/>
        <v/>
      </c>
      <c r="AE533" s="282">
        <f t="shared" si="185"/>
        <v>0</v>
      </c>
      <c r="AF533" s="359">
        <f t="shared" si="186"/>
        <v>1</v>
      </c>
      <c r="AG533" s="280">
        <f t="shared" si="187"/>
        <v>0</v>
      </c>
      <c r="AH533" s="280">
        <f t="shared" si="188"/>
        <v>0</v>
      </c>
      <c r="AI533" s="280">
        <f>IF(ISBLANK(T533),AI532,IF(COUNTIF(T$2:T533,T533)&gt;1,AI532,1+MAX(AI532,0)))</f>
        <v>14</v>
      </c>
      <c r="AL533" s="391" t="str">
        <f t="shared" si="195"/>
        <v/>
      </c>
      <c r="AM533" s="391" t="str">
        <f t="shared" si="196"/>
        <v/>
      </c>
      <c r="AO533" s="310" t="str">
        <f t="shared" si="189"/>
        <v/>
      </c>
      <c r="AP533" s="310">
        <f>SUM(AO$1:AO533)</f>
        <v>0</v>
      </c>
      <c r="AQ533" s="310">
        <f>SUM(AK$2:AK533)</f>
        <v>0</v>
      </c>
      <c r="AR533" s="310">
        <f>COUNTA(AJ$2:AJ533)</f>
        <v>0</v>
      </c>
      <c r="AS533" s="312"/>
      <c r="AT533" s="312"/>
      <c r="AU533" s="312"/>
      <c r="AV533" s="312"/>
      <c r="AW533" s="312"/>
      <c r="AZ533">
        <v>1</v>
      </c>
      <c r="BA533">
        <v>0</v>
      </c>
    </row>
    <row r="534" spans="1:53" x14ac:dyDescent="0.25">
      <c r="A534">
        <v>111</v>
      </c>
      <c r="B534" t="s">
        <v>66</v>
      </c>
      <c r="C534" t="s">
        <v>883</v>
      </c>
      <c r="D534"/>
      <c r="E534">
        <v>2</v>
      </c>
      <c r="F534">
        <v>2</v>
      </c>
      <c r="G534">
        <v>1</v>
      </c>
      <c r="H534">
        <v>5</v>
      </c>
      <c r="I534">
        <v>1</v>
      </c>
      <c r="J534">
        <v>4</v>
      </c>
      <c r="K534">
        <v>1</v>
      </c>
      <c r="L534">
        <v>1</v>
      </c>
      <c r="M534" t="s">
        <v>885</v>
      </c>
      <c r="N534" s="42"/>
      <c r="O534" s="101">
        <f>IF(ISBLANK(C534),O533,IF(COUNTIF(C$2:C534,C534)&gt;1,O533,1+MAX(O533,0)))</f>
        <v>17</v>
      </c>
      <c r="P534" s="45">
        <f t="shared" si="176"/>
        <v>8</v>
      </c>
      <c r="Q534" s="33" t="str">
        <f t="shared" si="177"/>
        <v/>
      </c>
      <c r="R534" s="33">
        <f t="shared" si="178"/>
        <v>14</v>
      </c>
      <c r="S534" s="33" t="str">
        <f t="shared" si="179"/>
        <v>111_14</v>
      </c>
      <c r="T534" s="35" t="str">
        <f t="shared" si="180"/>
        <v>111PM</v>
      </c>
      <c r="U534" s="35" t="str">
        <f t="shared" si="181"/>
        <v>111PMNS</v>
      </c>
      <c r="V534" s="35" t="str">
        <f t="shared" si="197"/>
        <v>0Q</v>
      </c>
      <c r="W534" s="35" t="str">
        <f t="shared" si="190"/>
        <v>111PM0Q221</v>
      </c>
      <c r="X534" s="388">
        <f t="shared" si="191"/>
        <v>1</v>
      </c>
      <c r="Y534" s="388">
        <f t="shared" si="192"/>
        <v>1</v>
      </c>
      <c r="Z534" s="280" t="str">
        <f t="shared" si="182"/>
        <v/>
      </c>
      <c r="AA534" s="280" t="str">
        <f t="shared" si="183"/>
        <v/>
      </c>
      <c r="AB534" s="389" t="str">
        <f t="shared" si="193"/>
        <v/>
      </c>
      <c r="AC534" s="389" t="str">
        <f t="shared" si="194"/>
        <v/>
      </c>
      <c r="AD534" s="390" t="str">
        <f t="shared" si="184"/>
        <v/>
      </c>
      <c r="AE534" s="282">
        <f t="shared" si="185"/>
        <v>0</v>
      </c>
      <c r="AF534" s="359">
        <f t="shared" si="186"/>
        <v>0</v>
      </c>
      <c r="AG534" s="280">
        <f t="shared" si="187"/>
        <v>0</v>
      </c>
      <c r="AH534" s="280">
        <f t="shared" si="188"/>
        <v>0</v>
      </c>
      <c r="AI534" s="280">
        <f>IF(ISBLANK(T534),AI533,IF(COUNTIF(T$2:T534,T534)&gt;1,AI533,1+MAX(AI533,0)))</f>
        <v>14</v>
      </c>
      <c r="AL534" s="391" t="str">
        <f t="shared" si="195"/>
        <v/>
      </c>
      <c r="AM534" s="391" t="str">
        <f t="shared" si="196"/>
        <v/>
      </c>
      <c r="AO534" s="310" t="str">
        <f t="shared" si="189"/>
        <v/>
      </c>
      <c r="AP534" s="310">
        <f>SUM(AO$1:AO534)</f>
        <v>0</v>
      </c>
      <c r="AQ534" s="310">
        <f>SUM(AK$2:AK534)</f>
        <v>0</v>
      </c>
      <c r="AR534" s="310">
        <f>COUNTA(AJ$2:AJ534)</f>
        <v>0</v>
      </c>
      <c r="AS534" s="312"/>
      <c r="AT534" s="312"/>
      <c r="AU534" s="312"/>
      <c r="AV534" s="312"/>
      <c r="AW534" s="312"/>
      <c r="AZ534">
        <v>1</v>
      </c>
      <c r="BA534">
        <v>1</v>
      </c>
    </row>
    <row r="535" spans="1:53" x14ac:dyDescent="0.25">
      <c r="A535">
        <v>111</v>
      </c>
      <c r="B535" t="s">
        <v>66</v>
      </c>
      <c r="C535" t="s">
        <v>883</v>
      </c>
      <c r="D535"/>
      <c r="E535">
        <v>2</v>
      </c>
      <c r="F535">
        <v>2</v>
      </c>
      <c r="G535">
        <v>2</v>
      </c>
      <c r="H535">
        <v>9</v>
      </c>
      <c r="I535">
        <v>1</v>
      </c>
      <c r="J535">
        <v>8</v>
      </c>
      <c r="K535">
        <v>0</v>
      </c>
      <c r="L535">
        <v>1</v>
      </c>
      <c r="M535" t="s">
        <v>885</v>
      </c>
      <c r="N535" s="42"/>
      <c r="O535" s="101">
        <f>IF(ISBLANK(C535),O534,IF(COUNTIF(C$2:C535,C535)&gt;1,O534,1+MAX(O534,0)))</f>
        <v>17</v>
      </c>
      <c r="P535" s="45">
        <f t="shared" si="176"/>
        <v>8</v>
      </c>
      <c r="Q535" s="33" t="str">
        <f t="shared" si="177"/>
        <v/>
      </c>
      <c r="R535" s="33">
        <f t="shared" si="178"/>
        <v>14</v>
      </c>
      <c r="S535" s="33" t="str">
        <f t="shared" si="179"/>
        <v>111_14</v>
      </c>
      <c r="T535" s="35" t="str">
        <f t="shared" si="180"/>
        <v>111PM</v>
      </c>
      <c r="U535" s="35" t="str">
        <f t="shared" si="181"/>
        <v>111PMNS</v>
      </c>
      <c r="V535" s="35" t="str">
        <f t="shared" si="197"/>
        <v>0Q</v>
      </c>
      <c r="W535" s="35" t="str">
        <f t="shared" si="190"/>
        <v>111PM0Q222</v>
      </c>
      <c r="X535" s="388">
        <f t="shared" si="191"/>
        <v>0</v>
      </c>
      <c r="Y535" s="388">
        <f t="shared" si="192"/>
        <v>1</v>
      </c>
      <c r="Z535" s="280" t="str">
        <f t="shared" si="182"/>
        <v/>
      </c>
      <c r="AA535" s="280" t="str">
        <f t="shared" si="183"/>
        <v/>
      </c>
      <c r="AB535" s="389" t="str">
        <f t="shared" si="193"/>
        <v/>
      </c>
      <c r="AC535" s="389" t="str">
        <f t="shared" si="194"/>
        <v/>
      </c>
      <c r="AD535" s="390" t="str">
        <f t="shared" si="184"/>
        <v/>
      </c>
      <c r="AE535" s="282">
        <f t="shared" si="185"/>
        <v>0</v>
      </c>
      <c r="AF535" s="359">
        <f t="shared" si="186"/>
        <v>0</v>
      </c>
      <c r="AG535" s="280">
        <f t="shared" si="187"/>
        <v>0</v>
      </c>
      <c r="AH535" s="280">
        <f t="shared" si="188"/>
        <v>0</v>
      </c>
      <c r="AI535" s="280">
        <f>IF(ISBLANK(T535),AI534,IF(COUNTIF(T$2:T535,T535)&gt;1,AI534,1+MAX(AI534,0)))</f>
        <v>14</v>
      </c>
      <c r="AL535" s="391" t="str">
        <f t="shared" si="195"/>
        <v/>
      </c>
      <c r="AM535" s="391" t="str">
        <f t="shared" si="196"/>
        <v/>
      </c>
      <c r="AO535" s="310" t="str">
        <f t="shared" si="189"/>
        <v/>
      </c>
      <c r="AP535" s="310">
        <f>SUM(AO$1:AO535)</f>
        <v>0</v>
      </c>
      <c r="AQ535" s="310">
        <f>SUM(AK$2:AK535)</f>
        <v>0</v>
      </c>
      <c r="AR535" s="310">
        <f>COUNTA(AJ$2:AJ535)</f>
        <v>0</v>
      </c>
      <c r="AS535" s="312"/>
      <c r="AT535" s="312"/>
      <c r="AU535" s="312"/>
      <c r="AV535" s="312"/>
      <c r="AW535" s="312"/>
      <c r="AZ535">
        <v>0</v>
      </c>
      <c r="BA535">
        <v>1</v>
      </c>
    </row>
    <row r="536" spans="1:53" x14ac:dyDescent="0.25">
      <c r="A536">
        <v>111</v>
      </c>
      <c r="B536" t="s">
        <v>66</v>
      </c>
      <c r="C536" t="s">
        <v>883</v>
      </c>
      <c r="D536"/>
      <c r="E536">
        <v>2</v>
      </c>
      <c r="F536">
        <v>2</v>
      </c>
      <c r="G536">
        <v>3</v>
      </c>
      <c r="H536">
        <v>5</v>
      </c>
      <c r="I536">
        <v>1</v>
      </c>
      <c r="J536">
        <v>0</v>
      </c>
      <c r="K536">
        <v>1</v>
      </c>
      <c r="L536">
        <v>1</v>
      </c>
      <c r="M536" t="s">
        <v>885</v>
      </c>
      <c r="N536" s="42"/>
      <c r="O536" s="101">
        <f>IF(ISBLANK(C536),O535,IF(COUNTIF(C$2:C536,C536)&gt;1,O535,1+MAX(O535,0)))</f>
        <v>17</v>
      </c>
      <c r="P536" s="45">
        <f t="shared" si="176"/>
        <v>8</v>
      </c>
      <c r="Q536" s="33" t="str">
        <f t="shared" si="177"/>
        <v/>
      </c>
      <c r="R536" s="33">
        <f t="shared" si="178"/>
        <v>14</v>
      </c>
      <c r="S536" s="33" t="str">
        <f t="shared" si="179"/>
        <v>111_14</v>
      </c>
      <c r="T536" s="35" t="str">
        <f t="shared" si="180"/>
        <v>111PM</v>
      </c>
      <c r="U536" s="35" t="str">
        <f t="shared" si="181"/>
        <v>111PMEW</v>
      </c>
      <c r="V536" s="35" t="str">
        <f t="shared" si="197"/>
        <v>0Q</v>
      </c>
      <c r="W536" s="35" t="str">
        <f t="shared" si="190"/>
        <v>111PM0Q223</v>
      </c>
      <c r="X536" s="388">
        <f t="shared" si="191"/>
        <v>1</v>
      </c>
      <c r="Y536" s="388">
        <f t="shared" si="192"/>
        <v>1</v>
      </c>
      <c r="Z536" s="280" t="str">
        <f t="shared" si="182"/>
        <v/>
      </c>
      <c r="AA536" s="280" t="str">
        <f t="shared" si="183"/>
        <v/>
      </c>
      <c r="AB536" s="389" t="str">
        <f t="shared" si="193"/>
        <v/>
      </c>
      <c r="AC536" s="389" t="str">
        <f t="shared" si="194"/>
        <v/>
      </c>
      <c r="AD536" s="390" t="str">
        <f t="shared" si="184"/>
        <v/>
      </c>
      <c r="AE536" s="282">
        <f t="shared" si="185"/>
        <v>0</v>
      </c>
      <c r="AF536" s="359">
        <f t="shared" si="186"/>
        <v>0</v>
      </c>
      <c r="AG536" s="280">
        <f t="shared" si="187"/>
        <v>0</v>
      </c>
      <c r="AH536" s="280">
        <f t="shared" si="188"/>
        <v>0</v>
      </c>
      <c r="AI536" s="280">
        <f>IF(ISBLANK(T536),AI535,IF(COUNTIF(T$2:T536,T536)&gt;1,AI535,1+MAX(AI535,0)))</f>
        <v>14</v>
      </c>
      <c r="AL536" s="391" t="str">
        <f t="shared" si="195"/>
        <v/>
      </c>
      <c r="AM536" s="391" t="str">
        <f t="shared" si="196"/>
        <v/>
      </c>
      <c r="AO536" s="310" t="str">
        <f t="shared" si="189"/>
        <v/>
      </c>
      <c r="AP536" s="310">
        <f>SUM(AO$1:AO536)</f>
        <v>0</v>
      </c>
      <c r="AQ536" s="310">
        <f>SUM(AK$2:AK536)</f>
        <v>0</v>
      </c>
      <c r="AR536" s="310">
        <f>COUNTA(AJ$2:AJ536)</f>
        <v>0</v>
      </c>
      <c r="AS536" s="312"/>
      <c r="AT536" s="312"/>
      <c r="AU536" s="312"/>
      <c r="AV536" s="312"/>
      <c r="AW536" s="312"/>
      <c r="AZ536">
        <v>1</v>
      </c>
      <c r="BA536">
        <v>1</v>
      </c>
    </row>
    <row r="537" spans="1:53" x14ac:dyDescent="0.25">
      <c r="A537">
        <v>111</v>
      </c>
      <c r="B537" t="s">
        <v>66</v>
      </c>
      <c r="C537" t="s">
        <v>883</v>
      </c>
      <c r="D537"/>
      <c r="E537">
        <v>2</v>
      </c>
      <c r="F537">
        <v>2</v>
      </c>
      <c r="G537">
        <v>4</v>
      </c>
      <c r="H537">
        <v>16</v>
      </c>
      <c r="I537">
        <v>2</v>
      </c>
      <c r="J537">
        <v>1</v>
      </c>
      <c r="K537">
        <v>0</v>
      </c>
      <c r="L537">
        <v>0</v>
      </c>
      <c r="M537" t="s">
        <v>885</v>
      </c>
      <c r="N537" s="42"/>
      <c r="O537" s="101">
        <f>IF(ISBLANK(C537),O536,IF(COUNTIF(C$2:C537,C537)&gt;1,O536,1+MAX(O536,0)))</f>
        <v>17</v>
      </c>
      <c r="P537" s="45">
        <f t="shared" si="176"/>
        <v>8</v>
      </c>
      <c r="Q537" s="33" t="str">
        <f t="shared" si="177"/>
        <v/>
      </c>
      <c r="R537" s="33">
        <f t="shared" si="178"/>
        <v>14</v>
      </c>
      <c r="S537" s="33" t="str">
        <f t="shared" si="179"/>
        <v>111_14</v>
      </c>
      <c r="T537" s="35" t="str">
        <f t="shared" si="180"/>
        <v>111PM</v>
      </c>
      <c r="U537" s="35" t="str">
        <f t="shared" si="181"/>
        <v>111PMEW</v>
      </c>
      <c r="V537" s="35" t="str">
        <f t="shared" si="197"/>
        <v>0Q</v>
      </c>
      <c r="W537" s="35" t="str">
        <f t="shared" si="190"/>
        <v>111PM0Q224</v>
      </c>
      <c r="X537" s="388">
        <f t="shared" si="191"/>
        <v>0</v>
      </c>
      <c r="Y537" s="388">
        <f t="shared" si="192"/>
        <v>0</v>
      </c>
      <c r="Z537" s="280" t="str">
        <f t="shared" si="182"/>
        <v/>
      </c>
      <c r="AA537" s="280" t="str">
        <f t="shared" si="183"/>
        <v/>
      </c>
      <c r="AB537" s="389" t="str">
        <f t="shared" si="193"/>
        <v/>
      </c>
      <c r="AC537" s="389" t="str">
        <f t="shared" si="194"/>
        <v/>
      </c>
      <c r="AD537" s="390" t="str">
        <f t="shared" si="184"/>
        <v/>
      </c>
      <c r="AE537" s="282">
        <f t="shared" si="185"/>
        <v>0</v>
      </c>
      <c r="AF537" s="359">
        <f t="shared" si="186"/>
        <v>1</v>
      </c>
      <c r="AG537" s="280">
        <f t="shared" si="187"/>
        <v>0</v>
      </c>
      <c r="AH537" s="280">
        <f t="shared" si="188"/>
        <v>0</v>
      </c>
      <c r="AI537" s="280">
        <f>IF(ISBLANK(T537),AI536,IF(COUNTIF(T$2:T537,T537)&gt;1,AI536,1+MAX(AI536,0)))</f>
        <v>14</v>
      </c>
      <c r="AL537" s="391" t="str">
        <f t="shared" si="195"/>
        <v/>
      </c>
      <c r="AM537" s="391" t="str">
        <f t="shared" si="196"/>
        <v/>
      </c>
      <c r="AO537" s="310" t="str">
        <f t="shared" si="189"/>
        <v/>
      </c>
      <c r="AP537" s="310">
        <f>SUM(AO$1:AO537)</f>
        <v>0</v>
      </c>
      <c r="AQ537" s="310">
        <f>SUM(AK$2:AK537)</f>
        <v>0</v>
      </c>
      <c r="AR537" s="310">
        <f>COUNTA(AJ$2:AJ537)</f>
        <v>0</v>
      </c>
      <c r="AS537" s="312"/>
      <c r="AT537" s="312"/>
      <c r="AU537" s="312"/>
      <c r="AV537" s="312"/>
      <c r="AW537" s="312"/>
      <c r="AZ537">
        <v>0</v>
      </c>
      <c r="BA537">
        <v>0</v>
      </c>
    </row>
    <row r="538" spans="1:53" x14ac:dyDescent="0.25">
      <c r="A538">
        <v>111</v>
      </c>
      <c r="B538" t="s">
        <v>66</v>
      </c>
      <c r="C538" t="s">
        <v>883</v>
      </c>
      <c r="D538"/>
      <c r="E538">
        <v>2</v>
      </c>
      <c r="F538">
        <v>3</v>
      </c>
      <c r="G538">
        <v>1</v>
      </c>
      <c r="H538">
        <v>6</v>
      </c>
      <c r="I538">
        <v>2</v>
      </c>
      <c r="J538">
        <v>0</v>
      </c>
      <c r="K538">
        <v>3</v>
      </c>
      <c r="L538">
        <v>4</v>
      </c>
      <c r="M538" t="s">
        <v>885</v>
      </c>
      <c r="N538" s="42"/>
      <c r="O538" s="101">
        <f>IF(ISBLANK(C538),O537,IF(COUNTIF(C$2:C538,C538)&gt;1,O537,1+MAX(O537,0)))</f>
        <v>17</v>
      </c>
      <c r="P538" s="45">
        <f t="shared" si="176"/>
        <v>8</v>
      </c>
      <c r="Q538" s="33" t="str">
        <f t="shared" si="177"/>
        <v/>
      </c>
      <c r="R538" s="33">
        <f t="shared" si="178"/>
        <v>15</v>
      </c>
      <c r="S538" s="33" t="str">
        <f t="shared" si="179"/>
        <v>111_15</v>
      </c>
      <c r="T538" s="35" t="str">
        <f t="shared" si="180"/>
        <v>111PM</v>
      </c>
      <c r="U538" s="35" t="str">
        <f t="shared" si="181"/>
        <v>111PMNS</v>
      </c>
      <c r="V538" s="35" t="str">
        <f t="shared" si="197"/>
        <v>0Q</v>
      </c>
      <c r="W538" s="35" t="str">
        <f t="shared" si="190"/>
        <v>111PM0Q231</v>
      </c>
      <c r="X538" s="388">
        <f t="shared" si="191"/>
        <v>3</v>
      </c>
      <c r="Y538" s="388">
        <f t="shared" si="192"/>
        <v>4</v>
      </c>
      <c r="Z538" s="280" t="str">
        <f t="shared" si="182"/>
        <v/>
      </c>
      <c r="AA538" s="280" t="str">
        <f t="shared" si="183"/>
        <v/>
      </c>
      <c r="AB538" s="389" t="str">
        <f t="shared" si="193"/>
        <v/>
      </c>
      <c r="AC538" s="389" t="str">
        <f t="shared" si="194"/>
        <v/>
      </c>
      <c r="AD538" s="390" t="str">
        <f t="shared" si="184"/>
        <v/>
      </c>
      <c r="AE538" s="282">
        <f t="shared" si="185"/>
        <v>0</v>
      </c>
      <c r="AF538" s="359">
        <f t="shared" si="186"/>
        <v>0</v>
      </c>
      <c r="AG538" s="280">
        <f t="shared" si="187"/>
        <v>0</v>
      </c>
      <c r="AH538" s="280">
        <f t="shared" si="188"/>
        <v>0</v>
      </c>
      <c r="AI538" s="280">
        <f>IF(ISBLANK(T538),AI537,IF(COUNTIF(T$2:T538,T538)&gt;1,AI537,1+MAX(AI537,0)))</f>
        <v>14</v>
      </c>
      <c r="AL538" s="391" t="str">
        <f t="shared" si="195"/>
        <v/>
      </c>
      <c r="AM538" s="391" t="str">
        <f t="shared" si="196"/>
        <v/>
      </c>
      <c r="AO538" s="310" t="str">
        <f t="shared" si="189"/>
        <v/>
      </c>
      <c r="AP538" s="310">
        <f>SUM(AO$1:AO538)</f>
        <v>0</v>
      </c>
      <c r="AQ538" s="310">
        <f>SUM(AK$2:AK538)</f>
        <v>0</v>
      </c>
      <c r="AR538" s="310">
        <f>COUNTA(AJ$2:AJ538)</f>
        <v>0</v>
      </c>
      <c r="AS538" s="312"/>
      <c r="AT538" s="312"/>
      <c r="AU538" s="312"/>
      <c r="AV538" s="312"/>
      <c r="AW538" s="312"/>
      <c r="AZ538">
        <v>3</v>
      </c>
      <c r="BA538">
        <v>4</v>
      </c>
    </row>
    <row r="539" spans="1:53" x14ac:dyDescent="0.25">
      <c r="A539">
        <v>111</v>
      </c>
      <c r="B539" t="s">
        <v>66</v>
      </c>
      <c r="C539" t="s">
        <v>883</v>
      </c>
      <c r="D539"/>
      <c r="E539">
        <v>2</v>
      </c>
      <c r="F539">
        <v>3</v>
      </c>
      <c r="G539">
        <v>2</v>
      </c>
      <c r="H539">
        <v>8</v>
      </c>
      <c r="I539">
        <v>2</v>
      </c>
      <c r="J539">
        <v>2</v>
      </c>
      <c r="K539">
        <v>0</v>
      </c>
      <c r="L539">
        <v>4</v>
      </c>
      <c r="M539" t="s">
        <v>885</v>
      </c>
      <c r="N539" s="42"/>
      <c r="O539" s="101">
        <f>IF(ISBLANK(C539),O538,IF(COUNTIF(C$2:C539,C539)&gt;1,O538,1+MAX(O538,0)))</f>
        <v>17</v>
      </c>
      <c r="P539" s="45">
        <f t="shared" si="176"/>
        <v>8</v>
      </c>
      <c r="Q539" s="33" t="str">
        <f t="shared" si="177"/>
        <v/>
      </c>
      <c r="R539" s="33">
        <f t="shared" si="178"/>
        <v>15</v>
      </c>
      <c r="S539" s="33" t="str">
        <f t="shared" si="179"/>
        <v>111_15</v>
      </c>
      <c r="T539" s="35" t="str">
        <f t="shared" si="180"/>
        <v>111PM</v>
      </c>
      <c r="U539" s="35" t="str">
        <f t="shared" si="181"/>
        <v>111PMNS</v>
      </c>
      <c r="V539" s="35" t="str">
        <f t="shared" si="197"/>
        <v>0Q</v>
      </c>
      <c r="W539" s="35" t="str">
        <f t="shared" si="190"/>
        <v>111PM0Q232</v>
      </c>
      <c r="X539" s="388">
        <f t="shared" si="191"/>
        <v>0</v>
      </c>
      <c r="Y539" s="388">
        <f t="shared" si="192"/>
        <v>4</v>
      </c>
      <c r="Z539" s="280" t="str">
        <f t="shared" si="182"/>
        <v/>
      </c>
      <c r="AA539" s="280" t="str">
        <f t="shared" si="183"/>
        <v/>
      </c>
      <c r="AB539" s="389" t="str">
        <f t="shared" si="193"/>
        <v/>
      </c>
      <c r="AC539" s="389" t="str">
        <f t="shared" si="194"/>
        <v/>
      </c>
      <c r="AD539" s="390" t="str">
        <f t="shared" si="184"/>
        <v/>
      </c>
      <c r="AE539" s="282">
        <f t="shared" si="185"/>
        <v>0</v>
      </c>
      <c r="AF539" s="359">
        <f t="shared" si="186"/>
        <v>0</v>
      </c>
      <c r="AG539" s="280">
        <f t="shared" si="187"/>
        <v>0</v>
      </c>
      <c r="AH539" s="280">
        <f t="shared" si="188"/>
        <v>0</v>
      </c>
      <c r="AI539" s="280">
        <f>IF(ISBLANK(T539),AI538,IF(COUNTIF(T$2:T539,T539)&gt;1,AI538,1+MAX(AI538,0)))</f>
        <v>14</v>
      </c>
      <c r="AL539" s="391" t="str">
        <f t="shared" si="195"/>
        <v/>
      </c>
      <c r="AM539" s="391" t="str">
        <f t="shared" si="196"/>
        <v/>
      </c>
      <c r="AO539" s="310" t="str">
        <f t="shared" si="189"/>
        <v/>
      </c>
      <c r="AP539" s="310">
        <f>SUM(AO$1:AO539)</f>
        <v>0</v>
      </c>
      <c r="AQ539" s="310">
        <f>SUM(AK$2:AK539)</f>
        <v>0</v>
      </c>
      <c r="AR539" s="310">
        <f>COUNTA(AJ$2:AJ539)</f>
        <v>0</v>
      </c>
      <c r="AS539" s="312"/>
      <c r="AT539" s="312"/>
      <c r="AU539" s="312"/>
      <c r="AV539" s="312"/>
      <c r="AW539" s="312"/>
      <c r="AZ539">
        <v>0</v>
      </c>
      <c r="BA539">
        <v>4</v>
      </c>
    </row>
    <row r="540" spans="1:53" x14ac:dyDescent="0.25">
      <c r="A540">
        <v>111</v>
      </c>
      <c r="B540" t="s">
        <v>66</v>
      </c>
      <c r="C540" t="s">
        <v>883</v>
      </c>
      <c r="D540"/>
      <c r="E540">
        <v>2</v>
      </c>
      <c r="F540">
        <v>3</v>
      </c>
      <c r="G540">
        <v>3</v>
      </c>
      <c r="H540">
        <v>5</v>
      </c>
      <c r="I540">
        <v>0</v>
      </c>
      <c r="J540">
        <v>0</v>
      </c>
      <c r="K540">
        <v>0</v>
      </c>
      <c r="L540">
        <v>1</v>
      </c>
      <c r="M540" t="s">
        <v>885</v>
      </c>
      <c r="N540" s="42"/>
      <c r="O540" s="101">
        <f>IF(ISBLANK(C540),O539,IF(COUNTIF(C$2:C540,C540)&gt;1,O539,1+MAX(O539,0)))</f>
        <v>17</v>
      </c>
      <c r="P540" s="45">
        <f t="shared" si="176"/>
        <v>8</v>
      </c>
      <c r="Q540" s="33" t="str">
        <f t="shared" si="177"/>
        <v/>
      </c>
      <c r="R540" s="33">
        <f t="shared" si="178"/>
        <v>15</v>
      </c>
      <c r="S540" s="33" t="str">
        <f t="shared" si="179"/>
        <v>111_15</v>
      </c>
      <c r="T540" s="35" t="str">
        <f t="shared" si="180"/>
        <v>111PM</v>
      </c>
      <c r="U540" s="35" t="str">
        <f t="shared" si="181"/>
        <v>111PMEW</v>
      </c>
      <c r="V540" s="35" t="str">
        <f t="shared" si="197"/>
        <v>0Q</v>
      </c>
      <c r="W540" s="35" t="str">
        <f t="shared" si="190"/>
        <v>111PM0Q233</v>
      </c>
      <c r="X540" s="388">
        <f t="shared" si="191"/>
        <v>0</v>
      </c>
      <c r="Y540" s="388">
        <f t="shared" si="192"/>
        <v>1</v>
      </c>
      <c r="Z540" s="280" t="str">
        <f t="shared" si="182"/>
        <v/>
      </c>
      <c r="AA540" s="280" t="str">
        <f t="shared" si="183"/>
        <v/>
      </c>
      <c r="AB540" s="389" t="str">
        <f t="shared" si="193"/>
        <v/>
      </c>
      <c r="AC540" s="389" t="str">
        <f t="shared" si="194"/>
        <v/>
      </c>
      <c r="AD540" s="390" t="str">
        <f t="shared" si="184"/>
        <v/>
      </c>
      <c r="AE540" s="282">
        <f t="shared" si="185"/>
        <v>0</v>
      </c>
      <c r="AF540" s="359">
        <f t="shared" si="186"/>
        <v>0</v>
      </c>
      <c r="AG540" s="280">
        <f t="shared" si="187"/>
        <v>0</v>
      </c>
      <c r="AH540" s="280">
        <f t="shared" si="188"/>
        <v>0</v>
      </c>
      <c r="AI540" s="280">
        <f>IF(ISBLANK(T540),AI539,IF(COUNTIF(T$2:T540,T540)&gt;1,AI539,1+MAX(AI539,0)))</f>
        <v>14</v>
      </c>
      <c r="AL540" s="391" t="str">
        <f t="shared" si="195"/>
        <v/>
      </c>
      <c r="AM540" s="391" t="str">
        <f t="shared" si="196"/>
        <v/>
      </c>
      <c r="AO540" s="310" t="str">
        <f t="shared" si="189"/>
        <v/>
      </c>
      <c r="AP540" s="310">
        <f>SUM(AO$1:AO540)</f>
        <v>0</v>
      </c>
      <c r="AQ540" s="310">
        <f>SUM(AK$2:AK540)</f>
        <v>0</v>
      </c>
      <c r="AR540" s="310">
        <f>COUNTA(AJ$2:AJ540)</f>
        <v>0</v>
      </c>
      <c r="AS540" s="312"/>
      <c r="AT540" s="312"/>
      <c r="AU540" s="312"/>
      <c r="AV540" s="312"/>
      <c r="AW540" s="312"/>
      <c r="AZ540">
        <v>0</v>
      </c>
      <c r="BA540">
        <v>1</v>
      </c>
    </row>
    <row r="541" spans="1:53" x14ac:dyDescent="0.25">
      <c r="A541">
        <v>111</v>
      </c>
      <c r="B541" t="s">
        <v>66</v>
      </c>
      <c r="C541" t="s">
        <v>883</v>
      </c>
      <c r="D541"/>
      <c r="E541">
        <v>2</v>
      </c>
      <c r="F541">
        <v>3</v>
      </c>
      <c r="G541">
        <v>4</v>
      </c>
      <c r="H541">
        <v>17</v>
      </c>
      <c r="I541">
        <v>3</v>
      </c>
      <c r="J541">
        <v>1</v>
      </c>
      <c r="K541">
        <v>0</v>
      </c>
      <c r="L541">
        <v>0</v>
      </c>
      <c r="M541" t="s">
        <v>885</v>
      </c>
      <c r="N541" s="42"/>
      <c r="O541" s="101">
        <f>IF(ISBLANK(C541),O540,IF(COUNTIF(C$2:C541,C541)&gt;1,O540,1+MAX(O540,0)))</f>
        <v>17</v>
      </c>
      <c r="P541" s="45">
        <f t="shared" si="176"/>
        <v>8</v>
      </c>
      <c r="Q541" s="33" t="str">
        <f t="shared" si="177"/>
        <v/>
      </c>
      <c r="R541" s="33">
        <f t="shared" si="178"/>
        <v>15</v>
      </c>
      <c r="S541" s="33" t="str">
        <f t="shared" si="179"/>
        <v>111_15</v>
      </c>
      <c r="T541" s="35" t="str">
        <f t="shared" si="180"/>
        <v>111PM</v>
      </c>
      <c r="U541" s="35" t="str">
        <f t="shared" si="181"/>
        <v>111PMEW</v>
      </c>
      <c r="V541" s="35" t="str">
        <f t="shared" si="197"/>
        <v>0Q</v>
      </c>
      <c r="W541" s="35" t="str">
        <f t="shared" si="190"/>
        <v>111PM0Q234</v>
      </c>
      <c r="X541" s="388">
        <f t="shared" si="191"/>
        <v>0</v>
      </c>
      <c r="Y541" s="388">
        <f t="shared" si="192"/>
        <v>0</v>
      </c>
      <c r="Z541" s="280" t="str">
        <f t="shared" si="182"/>
        <v/>
      </c>
      <c r="AA541" s="280" t="str">
        <f t="shared" si="183"/>
        <v/>
      </c>
      <c r="AB541" s="389" t="str">
        <f t="shared" si="193"/>
        <v/>
      </c>
      <c r="AC541" s="389" t="str">
        <f t="shared" si="194"/>
        <v/>
      </c>
      <c r="AD541" s="390" t="str">
        <f t="shared" si="184"/>
        <v/>
      </c>
      <c r="AE541" s="282">
        <f t="shared" si="185"/>
        <v>0</v>
      </c>
      <c r="AF541" s="359">
        <f t="shared" si="186"/>
        <v>1</v>
      </c>
      <c r="AG541" s="280">
        <f t="shared" si="187"/>
        <v>0</v>
      </c>
      <c r="AH541" s="280">
        <f t="shared" si="188"/>
        <v>0</v>
      </c>
      <c r="AI541" s="280">
        <f>IF(ISBLANK(T541),AI540,IF(COUNTIF(T$2:T541,T541)&gt;1,AI540,1+MAX(AI540,0)))</f>
        <v>14</v>
      </c>
      <c r="AL541" s="391" t="str">
        <f t="shared" si="195"/>
        <v/>
      </c>
      <c r="AM541" s="391" t="str">
        <f t="shared" si="196"/>
        <v/>
      </c>
      <c r="AO541" s="310" t="str">
        <f t="shared" si="189"/>
        <v/>
      </c>
      <c r="AP541" s="310">
        <f>SUM(AO$1:AO541)</f>
        <v>0</v>
      </c>
      <c r="AQ541" s="310">
        <f>SUM(AK$2:AK541)</f>
        <v>0</v>
      </c>
      <c r="AR541" s="310">
        <f>COUNTA(AJ$2:AJ541)</f>
        <v>0</v>
      </c>
      <c r="AS541" s="312"/>
      <c r="AT541" s="312"/>
      <c r="AU541" s="312"/>
      <c r="AV541" s="312"/>
      <c r="AW541" s="312"/>
      <c r="AZ541">
        <v>0</v>
      </c>
      <c r="BA541">
        <v>0</v>
      </c>
    </row>
    <row r="542" spans="1:53" x14ac:dyDescent="0.25">
      <c r="A542">
        <v>111</v>
      </c>
      <c r="B542" t="s">
        <v>66</v>
      </c>
      <c r="C542" t="s">
        <v>883</v>
      </c>
      <c r="D542"/>
      <c r="E542">
        <v>2</v>
      </c>
      <c r="F542">
        <v>4</v>
      </c>
      <c r="G542">
        <v>1</v>
      </c>
      <c r="H542">
        <v>8</v>
      </c>
      <c r="I542">
        <v>1</v>
      </c>
      <c r="J542">
        <v>4</v>
      </c>
      <c r="K542">
        <v>3</v>
      </c>
      <c r="L542">
        <v>2</v>
      </c>
      <c r="M542" t="s">
        <v>885</v>
      </c>
      <c r="N542" s="42"/>
      <c r="O542" s="101">
        <f>IF(ISBLANK(C542),O541,IF(COUNTIF(C$2:C542,C542)&gt;1,O541,1+MAX(O541,0)))</f>
        <v>17</v>
      </c>
      <c r="P542" s="45">
        <f t="shared" si="176"/>
        <v>8</v>
      </c>
      <c r="Q542" s="33" t="str">
        <f t="shared" si="177"/>
        <v/>
      </c>
      <c r="R542" s="33">
        <f t="shared" si="178"/>
        <v>16</v>
      </c>
      <c r="S542" s="33" t="str">
        <f t="shared" si="179"/>
        <v>111_16</v>
      </c>
      <c r="T542" s="35" t="str">
        <f t="shared" si="180"/>
        <v>111PM</v>
      </c>
      <c r="U542" s="35" t="str">
        <f t="shared" si="181"/>
        <v>111PMNS</v>
      </c>
      <c r="V542" s="35" t="str">
        <f t="shared" si="197"/>
        <v>0Q</v>
      </c>
      <c r="W542" s="35" t="str">
        <f t="shared" si="190"/>
        <v>111PM0Q241</v>
      </c>
      <c r="X542" s="388">
        <f t="shared" si="191"/>
        <v>3</v>
      </c>
      <c r="Y542" s="388">
        <f t="shared" si="192"/>
        <v>2</v>
      </c>
      <c r="Z542" s="280" t="str">
        <f t="shared" si="182"/>
        <v/>
      </c>
      <c r="AA542" s="280" t="str">
        <f t="shared" si="183"/>
        <v/>
      </c>
      <c r="AB542" s="389" t="str">
        <f t="shared" si="193"/>
        <v/>
      </c>
      <c r="AC542" s="389" t="str">
        <f t="shared" si="194"/>
        <v/>
      </c>
      <c r="AD542" s="390" t="str">
        <f t="shared" si="184"/>
        <v/>
      </c>
      <c r="AE542" s="282">
        <f t="shared" si="185"/>
        <v>0</v>
      </c>
      <c r="AF542" s="359">
        <f t="shared" si="186"/>
        <v>0</v>
      </c>
      <c r="AG542" s="280">
        <f t="shared" si="187"/>
        <v>0</v>
      </c>
      <c r="AH542" s="280">
        <f t="shared" si="188"/>
        <v>0</v>
      </c>
      <c r="AI542" s="280">
        <f>IF(ISBLANK(T542),AI541,IF(COUNTIF(T$2:T542,T542)&gt;1,AI541,1+MAX(AI541,0)))</f>
        <v>14</v>
      </c>
      <c r="AL542" s="391" t="str">
        <f t="shared" si="195"/>
        <v/>
      </c>
      <c r="AM542" s="391" t="str">
        <f t="shared" si="196"/>
        <v/>
      </c>
      <c r="AO542" s="310" t="str">
        <f t="shared" si="189"/>
        <v/>
      </c>
      <c r="AP542" s="310">
        <f>SUM(AO$1:AO542)</f>
        <v>0</v>
      </c>
      <c r="AQ542" s="310">
        <f>SUM(AK$2:AK542)</f>
        <v>0</v>
      </c>
      <c r="AR542" s="310">
        <f>COUNTA(AJ$2:AJ542)</f>
        <v>0</v>
      </c>
      <c r="AS542" s="312"/>
      <c r="AT542" s="312"/>
      <c r="AU542" s="312"/>
      <c r="AV542" s="312"/>
      <c r="AW542" s="312"/>
      <c r="AZ542">
        <v>3</v>
      </c>
      <c r="BA542">
        <v>2</v>
      </c>
    </row>
    <row r="543" spans="1:53" x14ac:dyDescent="0.25">
      <c r="A543">
        <v>111</v>
      </c>
      <c r="B543" t="s">
        <v>66</v>
      </c>
      <c r="C543" t="s">
        <v>883</v>
      </c>
      <c r="D543"/>
      <c r="E543">
        <v>2</v>
      </c>
      <c r="F543">
        <v>4</v>
      </c>
      <c r="G543">
        <v>2</v>
      </c>
      <c r="H543">
        <v>6</v>
      </c>
      <c r="I543">
        <v>0</v>
      </c>
      <c r="J543">
        <v>3</v>
      </c>
      <c r="K543">
        <v>2</v>
      </c>
      <c r="L543">
        <v>3</v>
      </c>
      <c r="M543" t="s">
        <v>885</v>
      </c>
      <c r="N543" s="42"/>
      <c r="O543" s="101">
        <f>IF(ISBLANK(C543),O542,IF(COUNTIF(C$2:C543,C543)&gt;1,O542,1+MAX(O542,0)))</f>
        <v>17</v>
      </c>
      <c r="P543" s="45">
        <f t="shared" si="176"/>
        <v>8</v>
      </c>
      <c r="Q543" s="33" t="str">
        <f t="shared" si="177"/>
        <v/>
      </c>
      <c r="R543" s="33">
        <f t="shared" si="178"/>
        <v>16</v>
      </c>
      <c r="S543" s="33" t="str">
        <f t="shared" si="179"/>
        <v>111_16</v>
      </c>
      <c r="T543" s="35" t="str">
        <f t="shared" si="180"/>
        <v>111PM</v>
      </c>
      <c r="U543" s="35" t="str">
        <f t="shared" si="181"/>
        <v>111PMNS</v>
      </c>
      <c r="V543" s="35" t="str">
        <f t="shared" si="197"/>
        <v>0Q</v>
      </c>
      <c r="W543" s="35" t="str">
        <f t="shared" si="190"/>
        <v>111PM0Q242</v>
      </c>
      <c r="X543" s="388">
        <f t="shared" si="191"/>
        <v>2</v>
      </c>
      <c r="Y543" s="388">
        <f t="shared" si="192"/>
        <v>3</v>
      </c>
      <c r="Z543" s="280" t="str">
        <f t="shared" si="182"/>
        <v/>
      </c>
      <c r="AA543" s="280" t="str">
        <f t="shared" si="183"/>
        <v/>
      </c>
      <c r="AB543" s="389" t="str">
        <f t="shared" si="193"/>
        <v/>
      </c>
      <c r="AC543" s="389" t="str">
        <f t="shared" si="194"/>
        <v/>
      </c>
      <c r="AD543" s="390" t="str">
        <f t="shared" si="184"/>
        <v/>
      </c>
      <c r="AE543" s="282">
        <f t="shared" si="185"/>
        <v>0</v>
      </c>
      <c r="AF543" s="359">
        <f t="shared" si="186"/>
        <v>0</v>
      </c>
      <c r="AG543" s="280">
        <f t="shared" si="187"/>
        <v>0</v>
      </c>
      <c r="AH543" s="280">
        <f t="shared" si="188"/>
        <v>0</v>
      </c>
      <c r="AI543" s="280">
        <f>IF(ISBLANK(T543),AI542,IF(COUNTIF(T$2:T543,T543)&gt;1,AI542,1+MAX(AI542,0)))</f>
        <v>14</v>
      </c>
      <c r="AL543" s="391" t="str">
        <f t="shared" si="195"/>
        <v/>
      </c>
      <c r="AM543" s="391" t="str">
        <f t="shared" si="196"/>
        <v/>
      </c>
      <c r="AO543" s="310" t="str">
        <f t="shared" si="189"/>
        <v/>
      </c>
      <c r="AP543" s="310">
        <f>SUM(AO$1:AO543)</f>
        <v>0</v>
      </c>
      <c r="AQ543" s="310">
        <f>SUM(AK$2:AK543)</f>
        <v>0</v>
      </c>
      <c r="AR543" s="310">
        <f>COUNTA(AJ$2:AJ543)</f>
        <v>0</v>
      </c>
      <c r="AS543" s="312"/>
      <c r="AT543" s="312"/>
      <c r="AU543" s="312"/>
      <c r="AV543" s="312"/>
      <c r="AW543" s="312"/>
      <c r="AZ543">
        <v>2</v>
      </c>
      <c r="BA543">
        <v>3</v>
      </c>
    </row>
    <row r="544" spans="1:53" x14ac:dyDescent="0.25">
      <c r="A544">
        <v>111</v>
      </c>
      <c r="B544" t="s">
        <v>66</v>
      </c>
      <c r="C544" t="s">
        <v>883</v>
      </c>
      <c r="D544"/>
      <c r="E544">
        <v>2</v>
      </c>
      <c r="F544">
        <v>4</v>
      </c>
      <c r="G544">
        <v>3</v>
      </c>
      <c r="H544">
        <v>11</v>
      </c>
      <c r="I544">
        <v>4</v>
      </c>
      <c r="J544">
        <v>0</v>
      </c>
      <c r="K544">
        <v>0</v>
      </c>
      <c r="L544">
        <v>0</v>
      </c>
      <c r="M544" t="s">
        <v>885</v>
      </c>
      <c r="N544" s="42"/>
      <c r="O544" s="101">
        <f>IF(ISBLANK(C544),O543,IF(COUNTIF(C$2:C544,C544)&gt;1,O543,1+MAX(O543,0)))</f>
        <v>17</v>
      </c>
      <c r="P544" s="45">
        <f t="shared" si="176"/>
        <v>8</v>
      </c>
      <c r="Q544" s="33" t="str">
        <f t="shared" si="177"/>
        <v/>
      </c>
      <c r="R544" s="33">
        <f t="shared" si="178"/>
        <v>16</v>
      </c>
      <c r="S544" s="33" t="str">
        <f t="shared" si="179"/>
        <v>111_16</v>
      </c>
      <c r="T544" s="35" t="str">
        <f t="shared" si="180"/>
        <v>111PM</v>
      </c>
      <c r="U544" s="35" t="str">
        <f t="shared" si="181"/>
        <v>111PMEW</v>
      </c>
      <c r="V544" s="35" t="str">
        <f t="shared" si="197"/>
        <v>0Q</v>
      </c>
      <c r="W544" s="35" t="str">
        <f t="shared" si="190"/>
        <v>111PM0Q243</v>
      </c>
      <c r="X544" s="388">
        <f t="shared" si="191"/>
        <v>0</v>
      </c>
      <c r="Y544" s="388">
        <f t="shared" si="192"/>
        <v>0</v>
      </c>
      <c r="Z544" s="280" t="str">
        <f t="shared" si="182"/>
        <v/>
      </c>
      <c r="AA544" s="280" t="str">
        <f t="shared" si="183"/>
        <v/>
      </c>
      <c r="AB544" s="389" t="str">
        <f t="shared" si="193"/>
        <v/>
      </c>
      <c r="AC544" s="389" t="str">
        <f t="shared" si="194"/>
        <v/>
      </c>
      <c r="AD544" s="390" t="str">
        <f t="shared" si="184"/>
        <v/>
      </c>
      <c r="AE544" s="282">
        <f t="shared" si="185"/>
        <v>0</v>
      </c>
      <c r="AF544" s="359">
        <f t="shared" si="186"/>
        <v>0</v>
      </c>
      <c r="AG544" s="280">
        <f t="shared" si="187"/>
        <v>0</v>
      </c>
      <c r="AH544" s="280">
        <f t="shared" si="188"/>
        <v>0</v>
      </c>
      <c r="AI544" s="280">
        <f>IF(ISBLANK(T544),AI543,IF(COUNTIF(T$2:T544,T544)&gt;1,AI543,1+MAX(AI543,0)))</f>
        <v>14</v>
      </c>
      <c r="AL544" s="391" t="str">
        <f t="shared" si="195"/>
        <v/>
      </c>
      <c r="AM544" s="391" t="str">
        <f t="shared" si="196"/>
        <v/>
      </c>
      <c r="AO544" s="310" t="str">
        <f t="shared" si="189"/>
        <v/>
      </c>
      <c r="AP544" s="310">
        <f>SUM(AO$1:AO544)</f>
        <v>0</v>
      </c>
      <c r="AQ544" s="310">
        <f>SUM(AK$2:AK544)</f>
        <v>0</v>
      </c>
      <c r="AR544" s="310">
        <f>COUNTA(AJ$2:AJ544)</f>
        <v>0</v>
      </c>
      <c r="AS544" s="312"/>
      <c r="AT544" s="312"/>
      <c r="AU544" s="312"/>
      <c r="AV544" s="312"/>
      <c r="AW544" s="312"/>
      <c r="AZ544">
        <v>0</v>
      </c>
      <c r="BA544">
        <v>0</v>
      </c>
    </row>
    <row r="545" spans="1:53" x14ac:dyDescent="0.25">
      <c r="A545">
        <v>111</v>
      </c>
      <c r="B545" t="s">
        <v>66</v>
      </c>
      <c r="C545" t="s">
        <v>883</v>
      </c>
      <c r="D545"/>
      <c r="E545">
        <v>2</v>
      </c>
      <c r="F545">
        <v>4</v>
      </c>
      <c r="G545">
        <v>4</v>
      </c>
      <c r="H545">
        <v>10</v>
      </c>
      <c r="I545">
        <v>1</v>
      </c>
      <c r="J545">
        <v>2</v>
      </c>
      <c r="K545">
        <v>1</v>
      </c>
      <c r="L545">
        <v>3</v>
      </c>
      <c r="M545" t="s">
        <v>885</v>
      </c>
      <c r="N545" s="42"/>
      <c r="O545" s="101">
        <f>IF(ISBLANK(C545),O544,IF(COUNTIF(C$2:C545,C545)&gt;1,O544,1+MAX(O544,0)))</f>
        <v>17</v>
      </c>
      <c r="P545" s="45">
        <f t="shared" si="176"/>
        <v>8</v>
      </c>
      <c r="Q545" s="33" t="str">
        <f t="shared" si="177"/>
        <v/>
      </c>
      <c r="R545" s="33">
        <f t="shared" si="178"/>
        <v>16</v>
      </c>
      <c r="S545" s="33" t="str">
        <f t="shared" si="179"/>
        <v>111_16</v>
      </c>
      <c r="T545" s="35" t="str">
        <f t="shared" si="180"/>
        <v>111PM</v>
      </c>
      <c r="U545" s="35" t="str">
        <f t="shared" si="181"/>
        <v>111PMEW</v>
      </c>
      <c r="V545" s="35" t="str">
        <f t="shared" si="197"/>
        <v>0Q</v>
      </c>
      <c r="W545" s="35" t="str">
        <f t="shared" si="190"/>
        <v>111PM0Q244</v>
      </c>
      <c r="X545" s="388">
        <f t="shared" si="191"/>
        <v>1</v>
      </c>
      <c r="Y545" s="388">
        <f t="shared" si="192"/>
        <v>3</v>
      </c>
      <c r="Z545" s="280" t="str">
        <f t="shared" si="182"/>
        <v/>
      </c>
      <c r="AA545" s="280" t="str">
        <f t="shared" si="183"/>
        <v/>
      </c>
      <c r="AB545" s="389" t="str">
        <f t="shared" si="193"/>
        <v/>
      </c>
      <c r="AC545" s="389" t="str">
        <f t="shared" si="194"/>
        <v/>
      </c>
      <c r="AD545" s="390" t="str">
        <f t="shared" si="184"/>
        <v/>
      </c>
      <c r="AE545" s="282">
        <f t="shared" si="185"/>
        <v>0</v>
      </c>
      <c r="AF545" s="359">
        <f t="shared" si="186"/>
        <v>1</v>
      </c>
      <c r="AG545" s="280">
        <f t="shared" si="187"/>
        <v>0</v>
      </c>
      <c r="AH545" s="280">
        <f t="shared" si="188"/>
        <v>0</v>
      </c>
      <c r="AI545" s="280">
        <f>IF(ISBLANK(T545),AI544,IF(COUNTIF(T$2:T545,T545)&gt;1,AI544,1+MAX(AI544,0)))</f>
        <v>14</v>
      </c>
      <c r="AL545" s="391" t="str">
        <f t="shared" si="195"/>
        <v/>
      </c>
      <c r="AM545" s="391" t="str">
        <f t="shared" si="196"/>
        <v/>
      </c>
      <c r="AO545" s="310" t="str">
        <f t="shared" si="189"/>
        <v/>
      </c>
      <c r="AP545" s="310">
        <f>SUM(AO$1:AO545)</f>
        <v>0</v>
      </c>
      <c r="AQ545" s="310">
        <f>SUM(AK$2:AK545)</f>
        <v>0</v>
      </c>
      <c r="AR545" s="310">
        <f>COUNTA(AJ$2:AJ545)</f>
        <v>0</v>
      </c>
      <c r="AS545" s="312"/>
      <c r="AT545" s="312"/>
      <c r="AU545" s="312"/>
      <c r="AV545" s="312"/>
      <c r="AW545" s="312"/>
      <c r="AZ545">
        <v>1</v>
      </c>
      <c r="BA545">
        <v>3</v>
      </c>
    </row>
    <row r="546" spans="1:53" x14ac:dyDescent="0.25">
      <c r="A546">
        <v>112</v>
      </c>
      <c r="B546" t="s">
        <v>65</v>
      </c>
      <c r="C546" t="s">
        <v>631</v>
      </c>
      <c r="D546"/>
      <c r="E546">
        <v>2</v>
      </c>
      <c r="F546">
        <v>1</v>
      </c>
      <c r="G546">
        <v>1</v>
      </c>
      <c r="H546">
        <v>4</v>
      </c>
      <c r="I546">
        <v>0</v>
      </c>
      <c r="J546">
        <v>3</v>
      </c>
      <c r="K546">
        <v>0</v>
      </c>
      <c r="L546">
        <v>0</v>
      </c>
      <c r="M546"/>
      <c r="N546" s="42"/>
      <c r="O546" s="101">
        <f>IF(ISBLANK(C546),O545,IF(COUNTIF(C$2:C546,C546)&gt;1,O545,1+MAX(O545,0)))</f>
        <v>18</v>
      </c>
      <c r="P546" s="45">
        <f t="shared" si="176"/>
        <v>9</v>
      </c>
      <c r="Q546" s="33">
        <f t="shared" si="177"/>
        <v>9</v>
      </c>
      <c r="R546" s="33">
        <f t="shared" si="178"/>
        <v>5</v>
      </c>
      <c r="S546" s="33" t="str">
        <f t="shared" si="179"/>
        <v>112_5</v>
      </c>
      <c r="T546" s="35" t="str">
        <f t="shared" si="180"/>
        <v>112AM</v>
      </c>
      <c r="U546" s="35" t="str">
        <f t="shared" si="181"/>
        <v>112AMNS</v>
      </c>
      <c r="V546" s="35" t="str">
        <f t="shared" si="197"/>
        <v>0R</v>
      </c>
      <c r="W546" s="35" t="str">
        <f t="shared" si="190"/>
        <v>112AM0R211</v>
      </c>
      <c r="X546" s="388">
        <f t="shared" si="191"/>
        <v>0</v>
      </c>
      <c r="Y546" s="388">
        <f t="shared" si="192"/>
        <v>0</v>
      </c>
      <c r="Z546" s="280" t="str">
        <f t="shared" si="182"/>
        <v/>
      </c>
      <c r="AA546" s="280" t="str">
        <f t="shared" si="183"/>
        <v/>
      </c>
      <c r="AB546" s="389" t="str">
        <f t="shared" si="193"/>
        <v/>
      </c>
      <c r="AC546" s="389" t="str">
        <f t="shared" si="194"/>
        <v/>
      </c>
      <c r="AD546" s="390">
        <f t="shared" si="184"/>
        <v>1</v>
      </c>
      <c r="AE546" s="282">
        <f t="shared" si="185"/>
        <v>0</v>
      </c>
      <c r="AF546" s="359">
        <f t="shared" si="186"/>
        <v>0</v>
      </c>
      <c r="AG546" s="280">
        <f t="shared" si="187"/>
        <v>2</v>
      </c>
      <c r="AH546" s="280">
        <f t="shared" si="188"/>
        <v>1</v>
      </c>
      <c r="AI546" s="280">
        <f>IF(ISBLANK(T546),AI545,IF(COUNTIF(T$2:T546,T546)&gt;1,AI545,1+MAX(AI545,0)))</f>
        <v>15</v>
      </c>
      <c r="AL546" s="391" t="str">
        <f t="shared" si="195"/>
        <v/>
      </c>
      <c r="AM546" s="391" t="str">
        <f t="shared" si="196"/>
        <v/>
      </c>
      <c r="AO546" s="310" t="str">
        <f t="shared" si="189"/>
        <v/>
      </c>
      <c r="AP546" s="310">
        <f>SUM(AO$1:AO546)</f>
        <v>0</v>
      </c>
      <c r="AQ546" s="310">
        <f>SUM(AK$2:AK546)</f>
        <v>0</v>
      </c>
      <c r="AR546" s="310">
        <f>COUNTA(AJ$2:AJ546)</f>
        <v>0</v>
      </c>
      <c r="AS546" s="312"/>
      <c r="AT546" s="312"/>
      <c r="AU546" s="312"/>
      <c r="AV546" s="312"/>
      <c r="AW546" s="312"/>
      <c r="AZ546">
        <v>0</v>
      </c>
      <c r="BA546">
        <v>0</v>
      </c>
    </row>
    <row r="547" spans="1:53" x14ac:dyDescent="0.25">
      <c r="A547">
        <v>112</v>
      </c>
      <c r="B547" t="s">
        <v>65</v>
      </c>
      <c r="C547" t="s">
        <v>631</v>
      </c>
      <c r="D547"/>
      <c r="E547">
        <v>2</v>
      </c>
      <c r="F547">
        <v>1</v>
      </c>
      <c r="G547">
        <v>2</v>
      </c>
      <c r="H547">
        <v>2</v>
      </c>
      <c r="I547">
        <v>1</v>
      </c>
      <c r="J547">
        <v>2</v>
      </c>
      <c r="K547">
        <v>0</v>
      </c>
      <c r="L547">
        <v>0</v>
      </c>
      <c r="M547"/>
      <c r="N547" s="42"/>
      <c r="O547" s="101">
        <f>IF(ISBLANK(C547),O546,IF(COUNTIF(C$2:C547,C547)&gt;1,O546,1+MAX(O546,0)))</f>
        <v>18</v>
      </c>
      <c r="P547" s="45">
        <f t="shared" si="176"/>
        <v>9</v>
      </c>
      <c r="Q547" s="33" t="str">
        <f t="shared" si="177"/>
        <v/>
      </c>
      <c r="R547" s="33">
        <f t="shared" si="178"/>
        <v>5</v>
      </c>
      <c r="S547" s="33" t="str">
        <f t="shared" si="179"/>
        <v>112_5</v>
      </c>
      <c r="T547" s="35" t="str">
        <f t="shared" si="180"/>
        <v>112AM</v>
      </c>
      <c r="U547" s="35" t="str">
        <f t="shared" si="181"/>
        <v>112AMNS</v>
      </c>
      <c r="V547" s="35" t="str">
        <f t="shared" si="197"/>
        <v>0R</v>
      </c>
      <c r="W547" s="35" t="str">
        <f t="shared" si="190"/>
        <v>112AM0R212</v>
      </c>
      <c r="X547" s="388">
        <f t="shared" si="191"/>
        <v>0</v>
      </c>
      <c r="Y547" s="388">
        <f t="shared" si="192"/>
        <v>0</v>
      </c>
      <c r="Z547" s="280" t="str">
        <f t="shared" si="182"/>
        <v/>
      </c>
      <c r="AA547" s="280" t="str">
        <f t="shared" si="183"/>
        <v/>
      </c>
      <c r="AB547" s="389" t="str">
        <f t="shared" si="193"/>
        <v/>
      </c>
      <c r="AC547" s="389" t="str">
        <f t="shared" si="194"/>
        <v/>
      </c>
      <c r="AD547" s="390">
        <f t="shared" si="184"/>
        <v>1</v>
      </c>
      <c r="AE547" s="282">
        <f t="shared" si="185"/>
        <v>0</v>
      </c>
      <c r="AF547" s="359">
        <f t="shared" si="186"/>
        <v>0</v>
      </c>
      <c r="AG547" s="280">
        <f t="shared" si="187"/>
        <v>3</v>
      </c>
      <c r="AH547" s="280">
        <f t="shared" si="188"/>
        <v>1</v>
      </c>
      <c r="AI547" s="280">
        <f>IF(ISBLANK(T547),AI546,IF(COUNTIF(T$2:T547,T547)&gt;1,AI546,1+MAX(AI546,0)))</f>
        <v>15</v>
      </c>
      <c r="AL547" s="391" t="str">
        <f t="shared" si="195"/>
        <v/>
      </c>
      <c r="AM547" s="391" t="str">
        <f t="shared" si="196"/>
        <v/>
      </c>
      <c r="AO547" s="310" t="str">
        <f t="shared" si="189"/>
        <v/>
      </c>
      <c r="AP547" s="310">
        <f>SUM(AO$1:AO547)</f>
        <v>0</v>
      </c>
      <c r="AQ547" s="310">
        <f>SUM(AK$2:AK547)</f>
        <v>0</v>
      </c>
      <c r="AR547" s="310">
        <f>COUNTA(AJ$2:AJ547)</f>
        <v>0</v>
      </c>
      <c r="AS547" s="312"/>
      <c r="AT547" s="312"/>
      <c r="AU547" s="312"/>
      <c r="AV547" s="312"/>
      <c r="AW547" s="312"/>
      <c r="AZ547">
        <v>0</v>
      </c>
      <c r="BA547">
        <v>0</v>
      </c>
    </row>
    <row r="548" spans="1:53" x14ac:dyDescent="0.25">
      <c r="A548">
        <v>112</v>
      </c>
      <c r="B548" t="s">
        <v>65</v>
      </c>
      <c r="C548" t="s">
        <v>631</v>
      </c>
      <c r="D548"/>
      <c r="E548">
        <v>2</v>
      </c>
      <c r="F548">
        <v>1</v>
      </c>
      <c r="G548">
        <v>3</v>
      </c>
      <c r="H548">
        <v>0</v>
      </c>
      <c r="I548">
        <v>0</v>
      </c>
      <c r="J548">
        <v>0</v>
      </c>
      <c r="K548">
        <v>0</v>
      </c>
      <c r="L548">
        <v>0</v>
      </c>
      <c r="M548"/>
      <c r="N548" s="42"/>
      <c r="O548" s="101">
        <f>IF(ISBLANK(C548),O547,IF(COUNTIF(C$2:C548,C548)&gt;1,O547,1+MAX(O547,0)))</f>
        <v>18</v>
      </c>
      <c r="P548" s="45">
        <f t="shared" si="176"/>
        <v>9</v>
      </c>
      <c r="Q548" s="33" t="str">
        <f t="shared" si="177"/>
        <v/>
      </c>
      <c r="R548" s="33">
        <f t="shared" si="178"/>
        <v>5</v>
      </c>
      <c r="S548" s="33" t="str">
        <f t="shared" si="179"/>
        <v>112_5</v>
      </c>
      <c r="T548" s="35" t="str">
        <f t="shared" si="180"/>
        <v>112AM</v>
      </c>
      <c r="U548" s="35" t="str">
        <f t="shared" si="181"/>
        <v>112AMEW</v>
      </c>
      <c r="V548" s="35" t="str">
        <f t="shared" si="197"/>
        <v>0R</v>
      </c>
      <c r="W548" s="35" t="str">
        <f t="shared" si="190"/>
        <v>112AM0R213</v>
      </c>
      <c r="X548" s="388">
        <f t="shared" si="191"/>
        <v>0</v>
      </c>
      <c r="Y548" s="388">
        <f t="shared" si="192"/>
        <v>0</v>
      </c>
      <c r="Z548" s="280" t="str">
        <f t="shared" si="182"/>
        <v/>
      </c>
      <c r="AA548" s="280" t="str">
        <f t="shared" si="183"/>
        <v/>
      </c>
      <c r="AB548" s="389" t="str">
        <f t="shared" si="193"/>
        <v/>
      </c>
      <c r="AC548" s="389" t="str">
        <f t="shared" si="194"/>
        <v/>
      </c>
      <c r="AD548" s="390">
        <f t="shared" si="184"/>
        <v>1</v>
      </c>
      <c r="AE548" s="282">
        <f t="shared" si="185"/>
        <v>0</v>
      </c>
      <c r="AF548" s="359">
        <f t="shared" si="186"/>
        <v>0</v>
      </c>
      <c r="AG548" s="280">
        <f t="shared" si="187"/>
        <v>0</v>
      </c>
      <c r="AH548" s="280">
        <f t="shared" si="188"/>
        <v>0</v>
      </c>
      <c r="AI548" s="280">
        <f>IF(ISBLANK(T548),AI547,IF(COUNTIF(T$2:T548,T548)&gt;1,AI547,1+MAX(AI547,0)))</f>
        <v>15</v>
      </c>
      <c r="AL548" s="391" t="str">
        <f t="shared" si="195"/>
        <v/>
      </c>
      <c r="AM548" s="391" t="str">
        <f t="shared" si="196"/>
        <v/>
      </c>
      <c r="AO548" s="310" t="str">
        <f t="shared" si="189"/>
        <v/>
      </c>
      <c r="AP548" s="310">
        <f>SUM(AO$1:AO548)</f>
        <v>0</v>
      </c>
      <c r="AQ548" s="310">
        <f>SUM(AK$2:AK548)</f>
        <v>0</v>
      </c>
      <c r="AR548" s="310">
        <f>COUNTA(AJ$2:AJ548)</f>
        <v>0</v>
      </c>
      <c r="AS548" s="312"/>
      <c r="AT548" s="312"/>
      <c r="AU548" s="312"/>
      <c r="AV548" s="312"/>
      <c r="AW548" s="312"/>
      <c r="AZ548">
        <v>0</v>
      </c>
      <c r="BA548">
        <v>0</v>
      </c>
    </row>
    <row r="549" spans="1:53" x14ac:dyDescent="0.25">
      <c r="A549">
        <v>112</v>
      </c>
      <c r="B549" t="s">
        <v>65</v>
      </c>
      <c r="C549" t="s">
        <v>631</v>
      </c>
      <c r="D549"/>
      <c r="E549">
        <v>2</v>
      </c>
      <c r="F549">
        <v>1</v>
      </c>
      <c r="G549">
        <v>4</v>
      </c>
      <c r="H549">
        <v>0</v>
      </c>
      <c r="I549">
        <v>0</v>
      </c>
      <c r="J549">
        <v>0</v>
      </c>
      <c r="K549">
        <v>0</v>
      </c>
      <c r="L549">
        <v>0</v>
      </c>
      <c r="M549"/>
      <c r="N549" s="42"/>
      <c r="O549" s="101">
        <f>IF(ISBLANK(C549),O548,IF(COUNTIF(C$2:C549,C549)&gt;1,O548,1+MAX(O548,0)))</f>
        <v>18</v>
      </c>
      <c r="P549" s="45">
        <f t="shared" si="176"/>
        <v>9</v>
      </c>
      <c r="Q549" s="33" t="str">
        <f t="shared" si="177"/>
        <v/>
      </c>
      <c r="R549" s="33">
        <f t="shared" si="178"/>
        <v>5</v>
      </c>
      <c r="S549" s="33" t="str">
        <f t="shared" si="179"/>
        <v>112_5</v>
      </c>
      <c r="T549" s="35" t="str">
        <f t="shared" si="180"/>
        <v>112AM</v>
      </c>
      <c r="U549" s="35" t="str">
        <f t="shared" si="181"/>
        <v>112AMEW</v>
      </c>
      <c r="V549" s="35" t="str">
        <f t="shared" si="197"/>
        <v>0R</v>
      </c>
      <c r="W549" s="35" t="str">
        <f t="shared" si="190"/>
        <v>112AM0R214</v>
      </c>
      <c r="X549" s="388">
        <f t="shared" si="191"/>
        <v>0</v>
      </c>
      <c r="Y549" s="388">
        <f t="shared" si="192"/>
        <v>0</v>
      </c>
      <c r="Z549" s="280" t="str">
        <f t="shared" si="182"/>
        <v/>
      </c>
      <c r="AA549" s="280" t="str">
        <f t="shared" si="183"/>
        <v/>
      </c>
      <c r="AB549" s="389" t="str">
        <f t="shared" si="193"/>
        <v/>
      </c>
      <c r="AC549" s="389" t="str">
        <f t="shared" si="194"/>
        <v/>
      </c>
      <c r="AD549" s="390">
        <f t="shared" si="184"/>
        <v>1</v>
      </c>
      <c r="AE549" s="282">
        <f t="shared" si="185"/>
        <v>0</v>
      </c>
      <c r="AF549" s="359">
        <f t="shared" si="186"/>
        <v>0</v>
      </c>
      <c r="AG549" s="280">
        <f t="shared" si="187"/>
        <v>0</v>
      </c>
      <c r="AH549" s="280">
        <f t="shared" si="188"/>
        <v>0</v>
      </c>
      <c r="AI549" s="280">
        <f>IF(ISBLANK(T549),AI548,IF(COUNTIF(T$2:T549,T549)&gt;1,AI548,1+MAX(AI548,0)))</f>
        <v>15</v>
      </c>
      <c r="AL549" s="391" t="str">
        <f t="shared" si="195"/>
        <v/>
      </c>
      <c r="AM549" s="391" t="str">
        <f t="shared" si="196"/>
        <v/>
      </c>
      <c r="AO549" s="310" t="str">
        <f t="shared" si="189"/>
        <v/>
      </c>
      <c r="AP549" s="310">
        <f>SUM(AO$1:AO549)</f>
        <v>0</v>
      </c>
      <c r="AQ549" s="310">
        <f>SUM(AK$2:AK549)</f>
        <v>0</v>
      </c>
      <c r="AR549" s="310">
        <f>COUNTA(AJ$2:AJ549)</f>
        <v>0</v>
      </c>
      <c r="AS549" s="312"/>
      <c r="AT549" s="312"/>
      <c r="AU549" s="312"/>
      <c r="AV549" s="312"/>
      <c r="AW549" s="312"/>
      <c r="AZ549">
        <v>0</v>
      </c>
      <c r="BA549">
        <v>0</v>
      </c>
    </row>
    <row r="550" spans="1:53" x14ac:dyDescent="0.25">
      <c r="A550">
        <v>112</v>
      </c>
      <c r="B550" t="s">
        <v>65</v>
      </c>
      <c r="C550" t="s">
        <v>631</v>
      </c>
      <c r="D550"/>
      <c r="E550">
        <v>2</v>
      </c>
      <c r="F550">
        <v>2</v>
      </c>
      <c r="G550">
        <v>1</v>
      </c>
      <c r="H550">
        <v>6</v>
      </c>
      <c r="I550">
        <v>3</v>
      </c>
      <c r="J550">
        <v>3</v>
      </c>
      <c r="K550">
        <v>0</v>
      </c>
      <c r="L550">
        <v>0</v>
      </c>
      <c r="M550"/>
      <c r="N550" s="42"/>
      <c r="O550" s="101">
        <f>IF(ISBLANK(C550),O549,IF(COUNTIF(C$2:C550,C550)&gt;1,O549,1+MAX(O549,0)))</f>
        <v>18</v>
      </c>
      <c r="P550" s="45">
        <f t="shared" si="176"/>
        <v>9</v>
      </c>
      <c r="Q550" s="33" t="str">
        <f t="shared" si="177"/>
        <v/>
      </c>
      <c r="R550" s="33">
        <f t="shared" si="178"/>
        <v>6</v>
      </c>
      <c r="S550" s="33" t="str">
        <f t="shared" si="179"/>
        <v>112_6</v>
      </c>
      <c r="T550" s="35" t="str">
        <f t="shared" si="180"/>
        <v>112AM</v>
      </c>
      <c r="U550" s="35" t="str">
        <f t="shared" si="181"/>
        <v>112AMNS</v>
      </c>
      <c r="V550" s="35" t="str">
        <f t="shared" si="197"/>
        <v>0R</v>
      </c>
      <c r="W550" s="35" t="str">
        <f t="shared" si="190"/>
        <v>112AM0R221</v>
      </c>
      <c r="X550" s="388">
        <f t="shared" si="191"/>
        <v>0</v>
      </c>
      <c r="Y550" s="388">
        <f t="shared" si="192"/>
        <v>0</v>
      </c>
      <c r="Z550" s="280" t="str">
        <f t="shared" si="182"/>
        <v/>
      </c>
      <c r="AA550" s="280" t="str">
        <f t="shared" si="183"/>
        <v/>
      </c>
      <c r="AB550" s="389" t="str">
        <f t="shared" si="193"/>
        <v/>
      </c>
      <c r="AC550" s="389" t="str">
        <f t="shared" si="194"/>
        <v/>
      </c>
      <c r="AD550" s="390">
        <f t="shared" si="184"/>
        <v>1</v>
      </c>
      <c r="AE550" s="282">
        <f t="shared" si="185"/>
        <v>0</v>
      </c>
      <c r="AF550" s="359">
        <f t="shared" si="186"/>
        <v>0</v>
      </c>
      <c r="AG550" s="280">
        <f t="shared" si="187"/>
        <v>2</v>
      </c>
      <c r="AH550" s="280">
        <f t="shared" si="188"/>
        <v>1</v>
      </c>
      <c r="AI550" s="280">
        <f>IF(ISBLANK(T550),AI549,IF(COUNTIF(T$2:T550,T550)&gt;1,AI549,1+MAX(AI549,0)))</f>
        <v>15</v>
      </c>
      <c r="AL550" s="391" t="str">
        <f t="shared" si="195"/>
        <v/>
      </c>
      <c r="AM550" s="391" t="str">
        <f t="shared" si="196"/>
        <v/>
      </c>
      <c r="AO550" s="310" t="str">
        <f t="shared" si="189"/>
        <v/>
      </c>
      <c r="AP550" s="310">
        <f>SUM(AO$1:AO550)</f>
        <v>0</v>
      </c>
      <c r="AQ550" s="310">
        <f>SUM(AK$2:AK550)</f>
        <v>0</v>
      </c>
      <c r="AR550" s="310">
        <f>COUNTA(AJ$2:AJ550)</f>
        <v>0</v>
      </c>
      <c r="AS550" s="312"/>
      <c r="AT550" s="312"/>
      <c r="AU550" s="312"/>
      <c r="AV550" s="312"/>
      <c r="AW550" s="312"/>
      <c r="AZ550">
        <v>0</v>
      </c>
      <c r="BA550">
        <v>0</v>
      </c>
    </row>
    <row r="551" spans="1:53" x14ac:dyDescent="0.25">
      <c r="A551">
        <v>112</v>
      </c>
      <c r="B551" t="s">
        <v>65</v>
      </c>
      <c r="C551" t="s">
        <v>631</v>
      </c>
      <c r="D551"/>
      <c r="E551">
        <v>2</v>
      </c>
      <c r="F551">
        <v>2</v>
      </c>
      <c r="G551">
        <v>2</v>
      </c>
      <c r="H551">
        <v>3</v>
      </c>
      <c r="I551">
        <v>0</v>
      </c>
      <c r="J551">
        <v>3</v>
      </c>
      <c r="K551">
        <v>0</v>
      </c>
      <c r="L551">
        <v>0</v>
      </c>
      <c r="M551"/>
      <c r="N551" s="42"/>
      <c r="O551" s="101">
        <f>IF(ISBLANK(C551),O550,IF(COUNTIF(C$2:C551,C551)&gt;1,O550,1+MAX(O550,0)))</f>
        <v>18</v>
      </c>
      <c r="P551" s="45">
        <f t="shared" si="176"/>
        <v>9</v>
      </c>
      <c r="Q551" s="33" t="str">
        <f t="shared" si="177"/>
        <v/>
      </c>
      <c r="R551" s="33">
        <f t="shared" si="178"/>
        <v>6</v>
      </c>
      <c r="S551" s="33" t="str">
        <f t="shared" si="179"/>
        <v>112_6</v>
      </c>
      <c r="T551" s="35" t="str">
        <f t="shared" si="180"/>
        <v>112AM</v>
      </c>
      <c r="U551" s="35" t="str">
        <f t="shared" si="181"/>
        <v>112AMNS</v>
      </c>
      <c r="V551" s="35" t="str">
        <f t="shared" si="197"/>
        <v>0R</v>
      </c>
      <c r="W551" s="35" t="str">
        <f t="shared" si="190"/>
        <v>112AM0R222</v>
      </c>
      <c r="X551" s="388">
        <f t="shared" si="191"/>
        <v>0</v>
      </c>
      <c r="Y551" s="388">
        <f t="shared" si="192"/>
        <v>0</v>
      </c>
      <c r="Z551" s="280" t="str">
        <f t="shared" si="182"/>
        <v/>
      </c>
      <c r="AA551" s="280" t="str">
        <f t="shared" si="183"/>
        <v/>
      </c>
      <c r="AB551" s="389" t="str">
        <f t="shared" si="193"/>
        <v/>
      </c>
      <c r="AC551" s="389" t="str">
        <f t="shared" si="194"/>
        <v/>
      </c>
      <c r="AD551" s="390">
        <f t="shared" si="184"/>
        <v>1</v>
      </c>
      <c r="AE551" s="282">
        <f t="shared" si="185"/>
        <v>0</v>
      </c>
      <c r="AF551" s="359">
        <f t="shared" si="186"/>
        <v>0</v>
      </c>
      <c r="AG551" s="280">
        <f t="shared" si="187"/>
        <v>3</v>
      </c>
      <c r="AH551" s="280">
        <f t="shared" si="188"/>
        <v>1</v>
      </c>
      <c r="AI551" s="280">
        <f>IF(ISBLANK(T551),AI550,IF(COUNTIF(T$2:T551,T551)&gt;1,AI550,1+MAX(AI550,0)))</f>
        <v>15</v>
      </c>
      <c r="AL551" s="391" t="str">
        <f t="shared" si="195"/>
        <v/>
      </c>
      <c r="AM551" s="391" t="str">
        <f t="shared" si="196"/>
        <v/>
      </c>
      <c r="AO551" s="310" t="str">
        <f t="shared" si="189"/>
        <v/>
      </c>
      <c r="AP551" s="310">
        <f>SUM(AO$1:AO551)</f>
        <v>0</v>
      </c>
      <c r="AQ551" s="310">
        <f>SUM(AK$2:AK551)</f>
        <v>0</v>
      </c>
      <c r="AR551" s="310">
        <f>COUNTA(AJ$2:AJ551)</f>
        <v>0</v>
      </c>
      <c r="AS551" s="312"/>
      <c r="AT551" s="312"/>
      <c r="AU551" s="312"/>
      <c r="AV551" s="312"/>
      <c r="AW551" s="312"/>
      <c r="AZ551">
        <v>0</v>
      </c>
      <c r="BA551">
        <v>0</v>
      </c>
    </row>
    <row r="552" spans="1:53" x14ac:dyDescent="0.25">
      <c r="A552">
        <v>112</v>
      </c>
      <c r="B552" t="s">
        <v>65</v>
      </c>
      <c r="C552" t="s">
        <v>631</v>
      </c>
      <c r="D552"/>
      <c r="E552">
        <v>2</v>
      </c>
      <c r="F552">
        <v>2</v>
      </c>
      <c r="G552">
        <v>3</v>
      </c>
      <c r="H552">
        <v>0</v>
      </c>
      <c r="I552">
        <v>0</v>
      </c>
      <c r="J552">
        <v>0</v>
      </c>
      <c r="K552">
        <v>0</v>
      </c>
      <c r="L552">
        <v>0</v>
      </c>
      <c r="M552"/>
      <c r="N552" s="42"/>
      <c r="O552" s="101">
        <f>IF(ISBLANK(C552),O551,IF(COUNTIF(C$2:C552,C552)&gt;1,O551,1+MAX(O551,0)))</f>
        <v>18</v>
      </c>
      <c r="P552" s="45">
        <f t="shared" si="176"/>
        <v>9</v>
      </c>
      <c r="Q552" s="33" t="str">
        <f t="shared" si="177"/>
        <v/>
      </c>
      <c r="R552" s="33">
        <f t="shared" si="178"/>
        <v>6</v>
      </c>
      <c r="S552" s="33" t="str">
        <f t="shared" si="179"/>
        <v>112_6</v>
      </c>
      <c r="T552" s="35" t="str">
        <f t="shared" si="180"/>
        <v>112AM</v>
      </c>
      <c r="U552" s="35" t="str">
        <f t="shared" si="181"/>
        <v>112AMEW</v>
      </c>
      <c r="V552" s="35" t="str">
        <f t="shared" si="197"/>
        <v>0R</v>
      </c>
      <c r="W552" s="35" t="str">
        <f t="shared" si="190"/>
        <v>112AM0R223</v>
      </c>
      <c r="X552" s="388">
        <f t="shared" si="191"/>
        <v>0</v>
      </c>
      <c r="Y552" s="388">
        <f t="shared" si="192"/>
        <v>0</v>
      </c>
      <c r="Z552" s="280" t="str">
        <f t="shared" si="182"/>
        <v/>
      </c>
      <c r="AA552" s="280" t="str">
        <f t="shared" si="183"/>
        <v/>
      </c>
      <c r="AB552" s="389" t="str">
        <f t="shared" si="193"/>
        <v/>
      </c>
      <c r="AC552" s="389" t="str">
        <f t="shared" si="194"/>
        <v/>
      </c>
      <c r="AD552" s="390">
        <f t="shared" si="184"/>
        <v>1</v>
      </c>
      <c r="AE552" s="282">
        <f t="shared" si="185"/>
        <v>0</v>
      </c>
      <c r="AF552" s="359">
        <f t="shared" si="186"/>
        <v>0</v>
      </c>
      <c r="AG552" s="280">
        <f t="shared" si="187"/>
        <v>0</v>
      </c>
      <c r="AH552" s="280">
        <f t="shared" si="188"/>
        <v>0</v>
      </c>
      <c r="AI552" s="280">
        <f>IF(ISBLANK(T552),AI551,IF(COUNTIF(T$2:T552,T552)&gt;1,AI551,1+MAX(AI551,0)))</f>
        <v>15</v>
      </c>
      <c r="AL552" s="391" t="str">
        <f t="shared" si="195"/>
        <v/>
      </c>
      <c r="AM552" s="391" t="str">
        <f t="shared" si="196"/>
        <v/>
      </c>
      <c r="AO552" s="310" t="str">
        <f t="shared" si="189"/>
        <v/>
      </c>
      <c r="AP552" s="310">
        <f>SUM(AO$1:AO552)</f>
        <v>0</v>
      </c>
      <c r="AQ552" s="310">
        <f>SUM(AK$2:AK552)</f>
        <v>0</v>
      </c>
      <c r="AR552" s="310">
        <f>COUNTA(AJ$2:AJ552)</f>
        <v>0</v>
      </c>
      <c r="AS552" s="312"/>
      <c r="AT552" s="312"/>
      <c r="AU552" s="312"/>
      <c r="AV552" s="312"/>
      <c r="AW552" s="312"/>
      <c r="AZ552">
        <v>0</v>
      </c>
      <c r="BA552">
        <v>0</v>
      </c>
    </row>
    <row r="553" spans="1:53" x14ac:dyDescent="0.25">
      <c r="A553">
        <v>112</v>
      </c>
      <c r="B553" t="s">
        <v>65</v>
      </c>
      <c r="C553" t="s">
        <v>631</v>
      </c>
      <c r="D553"/>
      <c r="E553">
        <v>2</v>
      </c>
      <c r="F553">
        <v>2</v>
      </c>
      <c r="G553">
        <v>4</v>
      </c>
      <c r="H553">
        <v>0</v>
      </c>
      <c r="I553">
        <v>0</v>
      </c>
      <c r="J553">
        <v>0</v>
      </c>
      <c r="K553">
        <v>0</v>
      </c>
      <c r="L553">
        <v>0</v>
      </c>
      <c r="M553"/>
      <c r="N553" s="42"/>
      <c r="O553" s="101">
        <f>IF(ISBLANK(C553),O552,IF(COUNTIF(C$2:C553,C553)&gt;1,O552,1+MAX(O552,0)))</f>
        <v>18</v>
      </c>
      <c r="P553" s="45">
        <f t="shared" si="176"/>
        <v>9</v>
      </c>
      <c r="Q553" s="33" t="str">
        <f t="shared" si="177"/>
        <v/>
      </c>
      <c r="R553" s="33">
        <f t="shared" si="178"/>
        <v>6</v>
      </c>
      <c r="S553" s="33" t="str">
        <f t="shared" si="179"/>
        <v>112_6</v>
      </c>
      <c r="T553" s="35" t="str">
        <f t="shared" si="180"/>
        <v>112AM</v>
      </c>
      <c r="U553" s="35" t="str">
        <f t="shared" si="181"/>
        <v>112AMEW</v>
      </c>
      <c r="V553" s="35" t="str">
        <f t="shared" si="197"/>
        <v>0R</v>
      </c>
      <c r="W553" s="35" t="str">
        <f t="shared" si="190"/>
        <v>112AM0R224</v>
      </c>
      <c r="X553" s="388">
        <f t="shared" si="191"/>
        <v>0</v>
      </c>
      <c r="Y553" s="388">
        <f t="shared" si="192"/>
        <v>0</v>
      </c>
      <c r="Z553" s="280" t="str">
        <f t="shared" si="182"/>
        <v/>
      </c>
      <c r="AA553" s="280" t="str">
        <f t="shared" si="183"/>
        <v/>
      </c>
      <c r="AB553" s="389" t="str">
        <f t="shared" si="193"/>
        <v/>
      </c>
      <c r="AC553" s="389" t="str">
        <f t="shared" si="194"/>
        <v/>
      </c>
      <c r="AD553" s="390">
        <f t="shared" si="184"/>
        <v>1</v>
      </c>
      <c r="AE553" s="282">
        <f t="shared" si="185"/>
        <v>0</v>
      </c>
      <c r="AF553" s="359">
        <f t="shared" si="186"/>
        <v>0</v>
      </c>
      <c r="AG553" s="280">
        <f t="shared" si="187"/>
        <v>0</v>
      </c>
      <c r="AH553" s="280">
        <f t="shared" si="188"/>
        <v>0</v>
      </c>
      <c r="AI553" s="280">
        <f>IF(ISBLANK(T553),AI552,IF(COUNTIF(T$2:T553,T553)&gt;1,AI552,1+MAX(AI552,0)))</f>
        <v>15</v>
      </c>
      <c r="AL553" s="391" t="str">
        <f t="shared" si="195"/>
        <v/>
      </c>
      <c r="AM553" s="391" t="str">
        <f t="shared" si="196"/>
        <v/>
      </c>
      <c r="AO553" s="310" t="str">
        <f t="shared" si="189"/>
        <v/>
      </c>
      <c r="AP553" s="310">
        <f>SUM(AO$1:AO553)</f>
        <v>0</v>
      </c>
      <c r="AQ553" s="310">
        <f>SUM(AK$2:AK553)</f>
        <v>0</v>
      </c>
      <c r="AR553" s="310">
        <f>COUNTA(AJ$2:AJ553)</f>
        <v>0</v>
      </c>
      <c r="AS553" s="312"/>
      <c r="AT553" s="312"/>
      <c r="AU553" s="312"/>
      <c r="AV553" s="312"/>
      <c r="AW553" s="312"/>
      <c r="AZ553">
        <v>0</v>
      </c>
      <c r="BA553">
        <v>0</v>
      </c>
    </row>
    <row r="554" spans="1:53" x14ac:dyDescent="0.25">
      <c r="A554">
        <v>112</v>
      </c>
      <c r="B554" t="s">
        <v>65</v>
      </c>
      <c r="C554" t="s">
        <v>631</v>
      </c>
      <c r="D554"/>
      <c r="E554">
        <v>2</v>
      </c>
      <c r="F554">
        <v>3</v>
      </c>
      <c r="G554">
        <v>1</v>
      </c>
      <c r="H554">
        <v>9</v>
      </c>
      <c r="I554">
        <v>2</v>
      </c>
      <c r="J554">
        <v>5</v>
      </c>
      <c r="K554">
        <v>0</v>
      </c>
      <c r="L554">
        <v>0</v>
      </c>
      <c r="M554"/>
      <c r="N554" s="42"/>
      <c r="O554" s="101">
        <f>IF(ISBLANK(C554),O553,IF(COUNTIF(C$2:C554,C554)&gt;1,O553,1+MAX(O553,0)))</f>
        <v>18</v>
      </c>
      <c r="P554" s="45">
        <f t="shared" si="176"/>
        <v>9</v>
      </c>
      <c r="Q554" s="33" t="str">
        <f t="shared" si="177"/>
        <v/>
      </c>
      <c r="R554" s="33">
        <f t="shared" si="178"/>
        <v>7</v>
      </c>
      <c r="S554" s="33" t="str">
        <f t="shared" si="179"/>
        <v>112_7</v>
      </c>
      <c r="T554" s="35" t="str">
        <f t="shared" si="180"/>
        <v>112AM</v>
      </c>
      <c r="U554" s="35" t="str">
        <f t="shared" si="181"/>
        <v>112AMNS</v>
      </c>
      <c r="V554" s="35" t="str">
        <f t="shared" si="197"/>
        <v>0R</v>
      </c>
      <c r="W554" s="35" t="str">
        <f t="shared" si="190"/>
        <v>112AM0R231</v>
      </c>
      <c r="X554" s="388">
        <f t="shared" si="191"/>
        <v>0</v>
      </c>
      <c r="Y554" s="388">
        <f t="shared" si="192"/>
        <v>0</v>
      </c>
      <c r="Z554" s="280" t="str">
        <f t="shared" si="182"/>
        <v/>
      </c>
      <c r="AA554" s="280" t="str">
        <f t="shared" si="183"/>
        <v/>
      </c>
      <c r="AB554" s="389" t="str">
        <f t="shared" si="193"/>
        <v/>
      </c>
      <c r="AC554" s="389" t="str">
        <f t="shared" si="194"/>
        <v/>
      </c>
      <c r="AD554" s="390">
        <f t="shared" si="184"/>
        <v>1</v>
      </c>
      <c r="AE554" s="282">
        <f t="shared" si="185"/>
        <v>0</v>
      </c>
      <c r="AF554" s="359">
        <f t="shared" si="186"/>
        <v>0</v>
      </c>
      <c r="AG554" s="280">
        <f t="shared" si="187"/>
        <v>2</v>
      </c>
      <c r="AH554" s="280">
        <f t="shared" si="188"/>
        <v>1</v>
      </c>
      <c r="AI554" s="280">
        <f>IF(ISBLANK(T554),AI553,IF(COUNTIF(T$2:T554,T554)&gt;1,AI553,1+MAX(AI553,0)))</f>
        <v>15</v>
      </c>
      <c r="AL554" s="391" t="str">
        <f t="shared" si="195"/>
        <v/>
      </c>
      <c r="AM554" s="391" t="str">
        <f t="shared" si="196"/>
        <v/>
      </c>
      <c r="AO554" s="310" t="str">
        <f t="shared" si="189"/>
        <v/>
      </c>
      <c r="AP554" s="310">
        <f>SUM(AO$1:AO554)</f>
        <v>0</v>
      </c>
      <c r="AQ554" s="310">
        <f>SUM(AK$2:AK554)</f>
        <v>0</v>
      </c>
      <c r="AR554" s="310">
        <f>COUNTA(AJ$2:AJ554)</f>
        <v>0</v>
      </c>
      <c r="AS554" s="312"/>
      <c r="AT554" s="312"/>
      <c r="AU554" s="312"/>
      <c r="AV554" s="312"/>
      <c r="AW554" s="312"/>
      <c r="AZ554">
        <v>0</v>
      </c>
      <c r="BA554">
        <v>0</v>
      </c>
    </row>
    <row r="555" spans="1:53" x14ac:dyDescent="0.25">
      <c r="A555">
        <v>112</v>
      </c>
      <c r="B555" t="s">
        <v>65</v>
      </c>
      <c r="C555" t="s">
        <v>631</v>
      </c>
      <c r="D555"/>
      <c r="E555">
        <v>2</v>
      </c>
      <c r="F555">
        <v>3</v>
      </c>
      <c r="G555">
        <v>2</v>
      </c>
      <c r="H555">
        <v>0</v>
      </c>
      <c r="I555">
        <v>0</v>
      </c>
      <c r="J555">
        <v>0</v>
      </c>
      <c r="K555">
        <v>0</v>
      </c>
      <c r="L555">
        <v>0</v>
      </c>
      <c r="M555"/>
      <c r="N555" s="42"/>
      <c r="O555" s="101">
        <f>IF(ISBLANK(C555),O554,IF(COUNTIF(C$2:C555,C555)&gt;1,O554,1+MAX(O554,0)))</f>
        <v>18</v>
      </c>
      <c r="P555" s="45">
        <f t="shared" si="176"/>
        <v>9</v>
      </c>
      <c r="Q555" s="33" t="str">
        <f t="shared" si="177"/>
        <v/>
      </c>
      <c r="R555" s="33">
        <f t="shared" si="178"/>
        <v>7</v>
      </c>
      <c r="S555" s="33" t="str">
        <f t="shared" si="179"/>
        <v>112_7</v>
      </c>
      <c r="T555" s="35" t="str">
        <f t="shared" si="180"/>
        <v>112AM</v>
      </c>
      <c r="U555" s="35" t="str">
        <f t="shared" si="181"/>
        <v>112AMNS</v>
      </c>
      <c r="V555" s="35" t="str">
        <f t="shared" si="197"/>
        <v>0R</v>
      </c>
      <c r="W555" s="35" t="str">
        <f t="shared" si="190"/>
        <v>112AM0R232</v>
      </c>
      <c r="X555" s="388">
        <f t="shared" si="191"/>
        <v>0</v>
      </c>
      <c r="Y555" s="388">
        <f t="shared" si="192"/>
        <v>0</v>
      </c>
      <c r="Z555" s="280" t="str">
        <f t="shared" si="182"/>
        <v/>
      </c>
      <c r="AA555" s="280" t="str">
        <f t="shared" si="183"/>
        <v/>
      </c>
      <c r="AB555" s="389" t="str">
        <f t="shared" si="193"/>
        <v/>
      </c>
      <c r="AC555" s="389" t="str">
        <f t="shared" si="194"/>
        <v/>
      </c>
      <c r="AD555" s="390">
        <f t="shared" si="184"/>
        <v>1</v>
      </c>
      <c r="AE555" s="282">
        <f t="shared" si="185"/>
        <v>0</v>
      </c>
      <c r="AF555" s="359">
        <f t="shared" si="186"/>
        <v>0</v>
      </c>
      <c r="AG555" s="280">
        <f t="shared" si="187"/>
        <v>3</v>
      </c>
      <c r="AH555" s="280">
        <f t="shared" si="188"/>
        <v>1</v>
      </c>
      <c r="AI555" s="280">
        <f>IF(ISBLANK(T555),AI554,IF(COUNTIF(T$2:T555,T555)&gt;1,AI554,1+MAX(AI554,0)))</f>
        <v>15</v>
      </c>
      <c r="AL555" s="391" t="str">
        <f t="shared" si="195"/>
        <v/>
      </c>
      <c r="AM555" s="391" t="str">
        <f t="shared" si="196"/>
        <v/>
      </c>
      <c r="AO555" s="310" t="str">
        <f t="shared" si="189"/>
        <v/>
      </c>
      <c r="AP555" s="310">
        <f>SUM(AO$1:AO555)</f>
        <v>0</v>
      </c>
      <c r="AQ555" s="310">
        <f>SUM(AK$2:AK555)</f>
        <v>0</v>
      </c>
      <c r="AR555" s="310">
        <f>COUNTA(AJ$2:AJ555)</f>
        <v>0</v>
      </c>
      <c r="AS555" s="312"/>
      <c r="AT555" s="312"/>
      <c r="AU555" s="312"/>
      <c r="AV555" s="312"/>
      <c r="AW555" s="312"/>
      <c r="AZ555">
        <v>0</v>
      </c>
      <c r="BA555">
        <v>0</v>
      </c>
    </row>
    <row r="556" spans="1:53" x14ac:dyDescent="0.25">
      <c r="A556">
        <v>112</v>
      </c>
      <c r="B556" t="s">
        <v>65</v>
      </c>
      <c r="C556" t="s">
        <v>631</v>
      </c>
      <c r="D556"/>
      <c r="E556">
        <v>2</v>
      </c>
      <c r="F556">
        <v>3</v>
      </c>
      <c r="G556">
        <v>3</v>
      </c>
      <c r="H556">
        <v>0</v>
      </c>
      <c r="I556">
        <v>0</v>
      </c>
      <c r="J556">
        <v>0</v>
      </c>
      <c r="K556">
        <v>0</v>
      </c>
      <c r="L556">
        <v>0</v>
      </c>
      <c r="M556"/>
      <c r="N556" s="42"/>
      <c r="O556" s="101">
        <f>IF(ISBLANK(C556),O555,IF(COUNTIF(C$2:C556,C556)&gt;1,O555,1+MAX(O555,0)))</f>
        <v>18</v>
      </c>
      <c r="P556" s="45">
        <f t="shared" si="176"/>
        <v>9</v>
      </c>
      <c r="Q556" s="33" t="str">
        <f t="shared" si="177"/>
        <v/>
      </c>
      <c r="R556" s="33">
        <f t="shared" si="178"/>
        <v>7</v>
      </c>
      <c r="S556" s="33" t="str">
        <f t="shared" si="179"/>
        <v>112_7</v>
      </c>
      <c r="T556" s="35" t="str">
        <f t="shared" si="180"/>
        <v>112AM</v>
      </c>
      <c r="U556" s="35" t="str">
        <f t="shared" si="181"/>
        <v>112AMEW</v>
      </c>
      <c r="V556" s="35" t="str">
        <f t="shared" si="197"/>
        <v>0R</v>
      </c>
      <c r="W556" s="35" t="str">
        <f t="shared" si="190"/>
        <v>112AM0R233</v>
      </c>
      <c r="X556" s="388">
        <f t="shared" si="191"/>
        <v>0</v>
      </c>
      <c r="Y556" s="388">
        <f t="shared" si="192"/>
        <v>0</v>
      </c>
      <c r="Z556" s="280" t="str">
        <f t="shared" si="182"/>
        <v/>
      </c>
      <c r="AA556" s="280" t="str">
        <f t="shared" si="183"/>
        <v/>
      </c>
      <c r="AB556" s="389" t="str">
        <f t="shared" si="193"/>
        <v/>
      </c>
      <c r="AC556" s="389" t="str">
        <f t="shared" si="194"/>
        <v/>
      </c>
      <c r="AD556" s="390">
        <f t="shared" si="184"/>
        <v>1</v>
      </c>
      <c r="AE556" s="282">
        <f t="shared" si="185"/>
        <v>0</v>
      </c>
      <c r="AF556" s="359">
        <f t="shared" si="186"/>
        <v>0</v>
      </c>
      <c r="AG556" s="280">
        <f t="shared" si="187"/>
        <v>0</v>
      </c>
      <c r="AH556" s="280">
        <f t="shared" si="188"/>
        <v>0</v>
      </c>
      <c r="AI556" s="280">
        <f>IF(ISBLANK(T556),AI555,IF(COUNTIF(T$2:T556,T556)&gt;1,AI555,1+MAX(AI555,0)))</f>
        <v>15</v>
      </c>
      <c r="AL556" s="391" t="str">
        <f t="shared" si="195"/>
        <v/>
      </c>
      <c r="AM556" s="391" t="str">
        <f t="shared" si="196"/>
        <v/>
      </c>
      <c r="AO556" s="310" t="str">
        <f t="shared" si="189"/>
        <v/>
      </c>
      <c r="AP556" s="310">
        <f>SUM(AO$1:AO556)</f>
        <v>0</v>
      </c>
      <c r="AQ556" s="310">
        <f>SUM(AK$2:AK556)</f>
        <v>0</v>
      </c>
      <c r="AR556" s="310">
        <f>COUNTA(AJ$2:AJ556)</f>
        <v>0</v>
      </c>
      <c r="AS556" s="312"/>
      <c r="AT556" s="312"/>
      <c r="AU556" s="312"/>
      <c r="AV556" s="312"/>
      <c r="AW556" s="312"/>
      <c r="AZ556">
        <v>0</v>
      </c>
      <c r="BA556">
        <v>0</v>
      </c>
    </row>
    <row r="557" spans="1:53" x14ac:dyDescent="0.25">
      <c r="A557">
        <v>112</v>
      </c>
      <c r="B557" t="s">
        <v>65</v>
      </c>
      <c r="C557" t="s">
        <v>631</v>
      </c>
      <c r="D557"/>
      <c r="E557">
        <v>2</v>
      </c>
      <c r="F557">
        <v>3</v>
      </c>
      <c r="G557">
        <v>4</v>
      </c>
      <c r="H557">
        <v>0</v>
      </c>
      <c r="I557">
        <v>0</v>
      </c>
      <c r="J557">
        <v>0</v>
      </c>
      <c r="K557">
        <v>0</v>
      </c>
      <c r="L557">
        <v>0</v>
      </c>
      <c r="M557"/>
      <c r="N557" s="42"/>
      <c r="O557" s="101">
        <f>IF(ISBLANK(C557),O556,IF(COUNTIF(C$2:C557,C557)&gt;1,O556,1+MAX(O556,0)))</f>
        <v>18</v>
      </c>
      <c r="P557" s="45">
        <f t="shared" si="176"/>
        <v>9</v>
      </c>
      <c r="Q557" s="33" t="str">
        <f t="shared" si="177"/>
        <v/>
      </c>
      <c r="R557" s="33">
        <f t="shared" si="178"/>
        <v>7</v>
      </c>
      <c r="S557" s="33" t="str">
        <f t="shared" si="179"/>
        <v>112_7</v>
      </c>
      <c r="T557" s="35" t="str">
        <f t="shared" si="180"/>
        <v>112AM</v>
      </c>
      <c r="U557" s="35" t="str">
        <f t="shared" si="181"/>
        <v>112AMEW</v>
      </c>
      <c r="V557" s="35" t="str">
        <f t="shared" si="197"/>
        <v>0R</v>
      </c>
      <c r="W557" s="35" t="str">
        <f t="shared" si="190"/>
        <v>112AM0R234</v>
      </c>
      <c r="X557" s="388">
        <f t="shared" si="191"/>
        <v>0</v>
      </c>
      <c r="Y557" s="388">
        <f t="shared" si="192"/>
        <v>0</v>
      </c>
      <c r="Z557" s="280" t="str">
        <f t="shared" si="182"/>
        <v/>
      </c>
      <c r="AA557" s="280" t="str">
        <f t="shared" si="183"/>
        <v/>
      </c>
      <c r="AB557" s="389" t="str">
        <f t="shared" si="193"/>
        <v/>
      </c>
      <c r="AC557" s="389" t="str">
        <f t="shared" si="194"/>
        <v/>
      </c>
      <c r="AD557" s="390">
        <f t="shared" si="184"/>
        <v>1</v>
      </c>
      <c r="AE557" s="282">
        <f t="shared" si="185"/>
        <v>0</v>
      </c>
      <c r="AF557" s="359">
        <f t="shared" si="186"/>
        <v>0</v>
      </c>
      <c r="AG557" s="280">
        <f t="shared" si="187"/>
        <v>0</v>
      </c>
      <c r="AH557" s="280">
        <f t="shared" si="188"/>
        <v>0</v>
      </c>
      <c r="AI557" s="280">
        <f>IF(ISBLANK(T557),AI556,IF(COUNTIF(T$2:T557,T557)&gt;1,AI556,1+MAX(AI556,0)))</f>
        <v>15</v>
      </c>
      <c r="AL557" s="391" t="str">
        <f t="shared" si="195"/>
        <v/>
      </c>
      <c r="AM557" s="391" t="str">
        <f t="shared" si="196"/>
        <v/>
      </c>
      <c r="AO557" s="310" t="str">
        <f t="shared" si="189"/>
        <v/>
      </c>
      <c r="AP557" s="310">
        <f>SUM(AO$1:AO557)</f>
        <v>0</v>
      </c>
      <c r="AQ557" s="310">
        <f>SUM(AK$2:AK557)</f>
        <v>0</v>
      </c>
      <c r="AR557" s="310">
        <f>COUNTA(AJ$2:AJ557)</f>
        <v>0</v>
      </c>
      <c r="AS557" s="312"/>
      <c r="AT557" s="312"/>
      <c r="AU557" s="312"/>
      <c r="AV557" s="312"/>
      <c r="AW557" s="312"/>
      <c r="AZ557">
        <v>0</v>
      </c>
      <c r="BA557">
        <v>0</v>
      </c>
    </row>
    <row r="558" spans="1:53" x14ac:dyDescent="0.25">
      <c r="A558">
        <v>112</v>
      </c>
      <c r="B558" t="s">
        <v>65</v>
      </c>
      <c r="C558" t="s">
        <v>631</v>
      </c>
      <c r="D558"/>
      <c r="E558">
        <v>2</v>
      </c>
      <c r="F558">
        <v>4</v>
      </c>
      <c r="G558">
        <v>1</v>
      </c>
      <c r="H558">
        <v>5</v>
      </c>
      <c r="I558">
        <v>1</v>
      </c>
      <c r="J558">
        <v>3</v>
      </c>
      <c r="K558">
        <v>0</v>
      </c>
      <c r="L558">
        <v>0</v>
      </c>
      <c r="M558"/>
      <c r="N558" s="42"/>
      <c r="O558" s="101">
        <f>IF(ISBLANK(C558),O557,IF(COUNTIF(C$2:C558,C558)&gt;1,O557,1+MAX(O557,0)))</f>
        <v>18</v>
      </c>
      <c r="P558" s="45">
        <f t="shared" si="176"/>
        <v>9</v>
      </c>
      <c r="Q558" s="33" t="str">
        <f t="shared" si="177"/>
        <v/>
      </c>
      <c r="R558" s="33">
        <f t="shared" si="178"/>
        <v>8</v>
      </c>
      <c r="S558" s="33" t="str">
        <f t="shared" si="179"/>
        <v>112_8</v>
      </c>
      <c r="T558" s="35" t="str">
        <f t="shared" si="180"/>
        <v>112AM</v>
      </c>
      <c r="U558" s="35" t="str">
        <f t="shared" si="181"/>
        <v>112AMNS</v>
      </c>
      <c r="V558" s="35" t="str">
        <f t="shared" si="197"/>
        <v>0R</v>
      </c>
      <c r="W558" s="35" t="str">
        <f t="shared" si="190"/>
        <v>112AM0R241</v>
      </c>
      <c r="X558" s="388">
        <f t="shared" si="191"/>
        <v>0</v>
      </c>
      <c r="Y558" s="388">
        <f t="shared" si="192"/>
        <v>0</v>
      </c>
      <c r="Z558" s="280" t="str">
        <f t="shared" si="182"/>
        <v/>
      </c>
      <c r="AA558" s="280" t="str">
        <f t="shared" si="183"/>
        <v/>
      </c>
      <c r="AB558" s="389" t="str">
        <f t="shared" si="193"/>
        <v/>
      </c>
      <c r="AC558" s="389" t="str">
        <f t="shared" si="194"/>
        <v/>
      </c>
      <c r="AD558" s="390">
        <f t="shared" si="184"/>
        <v>1</v>
      </c>
      <c r="AE558" s="282">
        <f t="shared" si="185"/>
        <v>0</v>
      </c>
      <c r="AF558" s="359">
        <f t="shared" si="186"/>
        <v>0</v>
      </c>
      <c r="AG558" s="280">
        <f t="shared" si="187"/>
        <v>2</v>
      </c>
      <c r="AH558" s="280">
        <f t="shared" si="188"/>
        <v>1</v>
      </c>
      <c r="AI558" s="280">
        <f>IF(ISBLANK(T558),AI557,IF(COUNTIF(T$2:T558,T558)&gt;1,AI557,1+MAX(AI557,0)))</f>
        <v>15</v>
      </c>
      <c r="AL558" s="391" t="str">
        <f t="shared" si="195"/>
        <v/>
      </c>
      <c r="AM558" s="391" t="str">
        <f t="shared" si="196"/>
        <v/>
      </c>
      <c r="AO558" s="310" t="str">
        <f t="shared" si="189"/>
        <v/>
      </c>
      <c r="AP558" s="310">
        <f>SUM(AO$1:AO558)</f>
        <v>0</v>
      </c>
      <c r="AQ558" s="310">
        <f>SUM(AK$2:AK558)</f>
        <v>0</v>
      </c>
      <c r="AR558" s="310">
        <f>COUNTA(AJ$2:AJ558)</f>
        <v>0</v>
      </c>
      <c r="AS558" s="312"/>
      <c r="AT558" s="312"/>
      <c r="AU558" s="312"/>
      <c r="AV558" s="312"/>
      <c r="AW558" s="312"/>
      <c r="AZ558">
        <v>0</v>
      </c>
      <c r="BA558">
        <v>0</v>
      </c>
    </row>
    <row r="559" spans="1:53" x14ac:dyDescent="0.25">
      <c r="A559">
        <v>112</v>
      </c>
      <c r="B559" t="s">
        <v>65</v>
      </c>
      <c r="C559" t="s">
        <v>631</v>
      </c>
      <c r="D559"/>
      <c r="E559">
        <v>2</v>
      </c>
      <c r="F559">
        <v>4</v>
      </c>
      <c r="G559">
        <v>2</v>
      </c>
      <c r="H559">
        <v>0</v>
      </c>
      <c r="I559">
        <v>0</v>
      </c>
      <c r="J559">
        <v>0</v>
      </c>
      <c r="K559">
        <v>0</v>
      </c>
      <c r="L559">
        <v>0</v>
      </c>
      <c r="M559"/>
      <c r="N559" s="42"/>
      <c r="O559" s="101">
        <f>IF(ISBLANK(C559),O558,IF(COUNTIF(C$2:C559,C559)&gt;1,O558,1+MAX(O558,0)))</f>
        <v>18</v>
      </c>
      <c r="P559" s="45">
        <f t="shared" si="176"/>
        <v>9</v>
      </c>
      <c r="Q559" s="33" t="str">
        <f t="shared" si="177"/>
        <v/>
      </c>
      <c r="R559" s="33">
        <f t="shared" si="178"/>
        <v>8</v>
      </c>
      <c r="S559" s="33" t="str">
        <f t="shared" si="179"/>
        <v>112_8</v>
      </c>
      <c r="T559" s="35" t="str">
        <f t="shared" si="180"/>
        <v>112AM</v>
      </c>
      <c r="U559" s="35" t="str">
        <f t="shared" si="181"/>
        <v>112AMNS</v>
      </c>
      <c r="V559" s="35" t="str">
        <f t="shared" si="197"/>
        <v>0R</v>
      </c>
      <c r="W559" s="35" t="str">
        <f t="shared" si="190"/>
        <v>112AM0R242</v>
      </c>
      <c r="X559" s="388">
        <f t="shared" si="191"/>
        <v>0</v>
      </c>
      <c r="Y559" s="388">
        <f t="shared" si="192"/>
        <v>0</v>
      </c>
      <c r="Z559" s="280" t="str">
        <f t="shared" si="182"/>
        <v/>
      </c>
      <c r="AA559" s="280" t="str">
        <f t="shared" si="183"/>
        <v/>
      </c>
      <c r="AB559" s="389" t="str">
        <f t="shared" si="193"/>
        <v/>
      </c>
      <c r="AC559" s="389" t="str">
        <f t="shared" si="194"/>
        <v/>
      </c>
      <c r="AD559" s="390">
        <f t="shared" si="184"/>
        <v>1</v>
      </c>
      <c r="AE559" s="282">
        <f t="shared" si="185"/>
        <v>0</v>
      </c>
      <c r="AF559" s="359">
        <f t="shared" si="186"/>
        <v>0</v>
      </c>
      <c r="AG559" s="280">
        <f t="shared" si="187"/>
        <v>3</v>
      </c>
      <c r="AH559" s="280">
        <f t="shared" si="188"/>
        <v>1</v>
      </c>
      <c r="AI559" s="280">
        <f>IF(ISBLANK(T559),AI558,IF(COUNTIF(T$2:T559,T559)&gt;1,AI558,1+MAX(AI558,0)))</f>
        <v>15</v>
      </c>
      <c r="AL559" s="391" t="str">
        <f t="shared" si="195"/>
        <v/>
      </c>
      <c r="AM559" s="391" t="str">
        <f t="shared" si="196"/>
        <v/>
      </c>
      <c r="AO559" s="310" t="str">
        <f t="shared" si="189"/>
        <v/>
      </c>
      <c r="AP559" s="310">
        <f>SUM(AO$1:AO559)</f>
        <v>0</v>
      </c>
      <c r="AQ559" s="310">
        <f>SUM(AK$2:AK559)</f>
        <v>0</v>
      </c>
      <c r="AR559" s="310">
        <f>COUNTA(AJ$2:AJ559)</f>
        <v>0</v>
      </c>
      <c r="AS559" s="312"/>
      <c r="AT559" s="312"/>
      <c r="AU559" s="312"/>
      <c r="AV559" s="312"/>
      <c r="AW559" s="312"/>
      <c r="AZ559">
        <v>0</v>
      </c>
      <c r="BA559">
        <v>0</v>
      </c>
    </row>
    <row r="560" spans="1:53" x14ac:dyDescent="0.25">
      <c r="A560">
        <v>112</v>
      </c>
      <c r="B560" t="s">
        <v>65</v>
      </c>
      <c r="C560" t="s">
        <v>631</v>
      </c>
      <c r="D560"/>
      <c r="E560">
        <v>2</v>
      </c>
      <c r="F560">
        <v>4</v>
      </c>
      <c r="G560">
        <v>3</v>
      </c>
      <c r="H560">
        <v>0</v>
      </c>
      <c r="I560">
        <v>0</v>
      </c>
      <c r="J560">
        <v>0</v>
      </c>
      <c r="K560">
        <v>0</v>
      </c>
      <c r="L560">
        <v>0</v>
      </c>
      <c r="M560"/>
      <c r="N560" s="42"/>
      <c r="O560" s="101">
        <f>IF(ISBLANK(C560),O559,IF(COUNTIF(C$2:C560,C560)&gt;1,O559,1+MAX(O559,0)))</f>
        <v>18</v>
      </c>
      <c r="P560" s="45">
        <f t="shared" si="176"/>
        <v>9</v>
      </c>
      <c r="Q560" s="33" t="str">
        <f t="shared" si="177"/>
        <v/>
      </c>
      <c r="R560" s="33">
        <f t="shared" si="178"/>
        <v>8</v>
      </c>
      <c r="S560" s="33" t="str">
        <f t="shared" si="179"/>
        <v>112_8</v>
      </c>
      <c r="T560" s="35" t="str">
        <f t="shared" si="180"/>
        <v>112AM</v>
      </c>
      <c r="U560" s="35" t="str">
        <f t="shared" si="181"/>
        <v>112AMEW</v>
      </c>
      <c r="V560" s="35" t="str">
        <f t="shared" si="197"/>
        <v>0R</v>
      </c>
      <c r="W560" s="35" t="str">
        <f t="shared" si="190"/>
        <v>112AM0R243</v>
      </c>
      <c r="X560" s="388">
        <f t="shared" si="191"/>
        <v>0</v>
      </c>
      <c r="Y560" s="388">
        <f t="shared" si="192"/>
        <v>0</v>
      </c>
      <c r="Z560" s="280" t="str">
        <f t="shared" si="182"/>
        <v/>
      </c>
      <c r="AA560" s="280" t="str">
        <f t="shared" si="183"/>
        <v/>
      </c>
      <c r="AB560" s="389" t="str">
        <f t="shared" si="193"/>
        <v/>
      </c>
      <c r="AC560" s="389" t="str">
        <f t="shared" si="194"/>
        <v/>
      </c>
      <c r="AD560" s="390">
        <f t="shared" si="184"/>
        <v>1</v>
      </c>
      <c r="AE560" s="282">
        <f t="shared" si="185"/>
        <v>0</v>
      </c>
      <c r="AF560" s="359">
        <f t="shared" si="186"/>
        <v>0</v>
      </c>
      <c r="AG560" s="280">
        <f t="shared" si="187"/>
        <v>0</v>
      </c>
      <c r="AH560" s="280">
        <f t="shared" si="188"/>
        <v>0</v>
      </c>
      <c r="AI560" s="280">
        <f>IF(ISBLANK(T560),AI559,IF(COUNTIF(T$2:T560,T560)&gt;1,AI559,1+MAX(AI559,0)))</f>
        <v>15</v>
      </c>
      <c r="AL560" s="391" t="str">
        <f t="shared" si="195"/>
        <v/>
      </c>
      <c r="AM560" s="391" t="str">
        <f t="shared" si="196"/>
        <v/>
      </c>
      <c r="AO560" s="310" t="str">
        <f t="shared" si="189"/>
        <v/>
      </c>
      <c r="AP560" s="310">
        <f>SUM(AO$1:AO560)</f>
        <v>0</v>
      </c>
      <c r="AQ560" s="310">
        <f>SUM(AK$2:AK560)</f>
        <v>0</v>
      </c>
      <c r="AR560" s="310">
        <f>COUNTA(AJ$2:AJ560)</f>
        <v>0</v>
      </c>
      <c r="AS560" s="312"/>
      <c r="AT560" s="312"/>
      <c r="AU560" s="312"/>
      <c r="AV560" s="312"/>
      <c r="AW560" s="312"/>
      <c r="AZ560">
        <v>0</v>
      </c>
      <c r="BA560">
        <v>0</v>
      </c>
    </row>
    <row r="561" spans="1:53" x14ac:dyDescent="0.25">
      <c r="A561">
        <v>112</v>
      </c>
      <c r="B561" t="s">
        <v>65</v>
      </c>
      <c r="C561" t="s">
        <v>631</v>
      </c>
      <c r="D561"/>
      <c r="E561">
        <v>2</v>
      </c>
      <c r="F561">
        <v>4</v>
      </c>
      <c r="G561">
        <v>4</v>
      </c>
      <c r="H561">
        <v>0</v>
      </c>
      <c r="I561">
        <v>0</v>
      </c>
      <c r="J561">
        <v>0</v>
      </c>
      <c r="K561">
        <v>0</v>
      </c>
      <c r="L561">
        <v>0</v>
      </c>
      <c r="M561"/>
      <c r="N561" s="42"/>
      <c r="O561" s="101">
        <f>IF(ISBLANK(C561),O560,IF(COUNTIF(C$2:C561,C561)&gt;1,O560,1+MAX(O560,0)))</f>
        <v>18</v>
      </c>
      <c r="P561" s="45">
        <f t="shared" si="176"/>
        <v>9</v>
      </c>
      <c r="Q561" s="33" t="str">
        <f t="shared" si="177"/>
        <v/>
      </c>
      <c r="R561" s="33">
        <f t="shared" si="178"/>
        <v>8</v>
      </c>
      <c r="S561" s="33" t="str">
        <f t="shared" si="179"/>
        <v>112_8</v>
      </c>
      <c r="T561" s="35" t="str">
        <f t="shared" si="180"/>
        <v>112AM</v>
      </c>
      <c r="U561" s="35" t="str">
        <f t="shared" si="181"/>
        <v>112AMEW</v>
      </c>
      <c r="V561" s="35" t="str">
        <f t="shared" si="197"/>
        <v>0R</v>
      </c>
      <c r="W561" s="35" t="str">
        <f t="shared" si="190"/>
        <v>112AM0R244</v>
      </c>
      <c r="X561" s="388">
        <f t="shared" si="191"/>
        <v>0</v>
      </c>
      <c r="Y561" s="388">
        <f t="shared" si="192"/>
        <v>0</v>
      </c>
      <c r="Z561" s="280" t="str">
        <f t="shared" si="182"/>
        <v/>
      </c>
      <c r="AA561" s="280" t="str">
        <f t="shared" si="183"/>
        <v/>
      </c>
      <c r="AB561" s="389" t="str">
        <f t="shared" si="193"/>
        <v/>
      </c>
      <c r="AC561" s="389" t="str">
        <f t="shared" si="194"/>
        <v/>
      </c>
      <c r="AD561" s="390">
        <f t="shared" si="184"/>
        <v>1</v>
      </c>
      <c r="AE561" s="282">
        <f t="shared" si="185"/>
        <v>0</v>
      </c>
      <c r="AF561" s="359">
        <f t="shared" si="186"/>
        <v>0</v>
      </c>
      <c r="AG561" s="280">
        <f t="shared" si="187"/>
        <v>0</v>
      </c>
      <c r="AH561" s="280">
        <f t="shared" si="188"/>
        <v>0</v>
      </c>
      <c r="AI561" s="280">
        <f>IF(ISBLANK(T561),AI560,IF(COUNTIF(T$2:T561,T561)&gt;1,AI560,1+MAX(AI560,0)))</f>
        <v>15</v>
      </c>
      <c r="AL561" s="391" t="str">
        <f t="shared" si="195"/>
        <v/>
      </c>
      <c r="AM561" s="391" t="str">
        <f t="shared" si="196"/>
        <v/>
      </c>
      <c r="AO561" s="310" t="str">
        <f t="shared" si="189"/>
        <v/>
      </c>
      <c r="AP561" s="310">
        <f>SUM(AO$1:AO561)</f>
        <v>0</v>
      </c>
      <c r="AQ561" s="310">
        <f>SUM(AK$2:AK561)</f>
        <v>0</v>
      </c>
      <c r="AR561" s="310">
        <f>COUNTA(AJ$2:AJ561)</f>
        <v>0</v>
      </c>
      <c r="AS561" s="312"/>
      <c r="AT561" s="312"/>
      <c r="AU561" s="312"/>
      <c r="AV561" s="312"/>
      <c r="AW561" s="312"/>
      <c r="AZ561">
        <v>0</v>
      </c>
      <c r="BA561">
        <v>0</v>
      </c>
    </row>
    <row r="562" spans="1:53" x14ac:dyDescent="0.25">
      <c r="A562">
        <v>112</v>
      </c>
      <c r="B562" t="s">
        <v>65</v>
      </c>
      <c r="C562" t="s">
        <v>631</v>
      </c>
      <c r="D562"/>
      <c r="E562">
        <v>1</v>
      </c>
      <c r="F562">
        <v>1</v>
      </c>
      <c r="G562">
        <v>1</v>
      </c>
      <c r="H562">
        <v>5</v>
      </c>
      <c r="I562">
        <v>2</v>
      </c>
      <c r="J562">
        <v>5</v>
      </c>
      <c r="K562">
        <v>0</v>
      </c>
      <c r="L562">
        <v>0</v>
      </c>
      <c r="M562"/>
      <c r="N562" s="42"/>
      <c r="O562" s="101">
        <f>IF(ISBLANK(C562),O561,IF(COUNTIF(C$2:C562,C562)&gt;1,O561,1+MAX(O561,0)))</f>
        <v>18</v>
      </c>
      <c r="P562" s="45">
        <f t="shared" si="176"/>
        <v>9</v>
      </c>
      <c r="Q562" s="33" t="str">
        <f t="shared" si="177"/>
        <v/>
      </c>
      <c r="R562" s="33">
        <f t="shared" si="178"/>
        <v>1</v>
      </c>
      <c r="S562" s="33" t="str">
        <f t="shared" si="179"/>
        <v>112_1</v>
      </c>
      <c r="T562" s="35" t="str">
        <f t="shared" si="180"/>
        <v>112AM</v>
      </c>
      <c r="U562" s="35" t="str">
        <f t="shared" si="181"/>
        <v>112AMNS</v>
      </c>
      <c r="V562" s="35" t="str">
        <f t="shared" si="197"/>
        <v>0R</v>
      </c>
      <c r="W562" s="35" t="str">
        <f t="shared" si="190"/>
        <v>112AM0R111</v>
      </c>
      <c r="X562" s="388">
        <f t="shared" si="191"/>
        <v>0</v>
      </c>
      <c r="Y562" s="388">
        <f t="shared" si="192"/>
        <v>0</v>
      </c>
      <c r="Z562" s="280" t="str">
        <f t="shared" si="182"/>
        <v/>
      </c>
      <c r="AA562" s="280" t="str">
        <f t="shared" si="183"/>
        <v/>
      </c>
      <c r="AB562" s="389" t="str">
        <f t="shared" si="193"/>
        <v/>
      </c>
      <c r="AC562" s="389" t="str">
        <f t="shared" si="194"/>
        <v/>
      </c>
      <c r="AD562" s="390">
        <f t="shared" si="184"/>
        <v>1</v>
      </c>
      <c r="AE562" s="282">
        <f t="shared" si="185"/>
        <v>0</v>
      </c>
      <c r="AF562" s="359">
        <f t="shared" si="186"/>
        <v>0</v>
      </c>
      <c r="AG562" s="280">
        <f t="shared" si="187"/>
        <v>2</v>
      </c>
      <c r="AH562" s="280">
        <f t="shared" si="188"/>
        <v>1</v>
      </c>
      <c r="AI562" s="280">
        <f>IF(ISBLANK(T562),AI561,IF(COUNTIF(T$2:T562,T562)&gt;1,AI561,1+MAX(AI561,0)))</f>
        <v>15</v>
      </c>
      <c r="AL562" s="391" t="str">
        <f t="shared" si="195"/>
        <v/>
      </c>
      <c r="AM562" s="391" t="str">
        <f t="shared" si="196"/>
        <v/>
      </c>
      <c r="AO562" s="310" t="str">
        <f t="shared" si="189"/>
        <v/>
      </c>
      <c r="AP562" s="310">
        <f>SUM(AO$1:AO562)</f>
        <v>0</v>
      </c>
      <c r="AQ562" s="310">
        <f>SUM(AK$2:AK562)</f>
        <v>0</v>
      </c>
      <c r="AR562" s="310">
        <f>COUNTA(AJ$2:AJ562)</f>
        <v>0</v>
      </c>
      <c r="AS562" s="312">
        <f>ABS(H562-Data!H546)</f>
        <v>1</v>
      </c>
      <c r="AT562" s="312">
        <f>ABS(I562-Data!I546)</f>
        <v>2</v>
      </c>
      <c r="AU562" s="312">
        <f>ABS(J562-Data!J546)</f>
        <v>2</v>
      </c>
      <c r="AV562" s="312">
        <f>ABS(K562-Data!K546)</f>
        <v>0</v>
      </c>
      <c r="AW562" s="312">
        <f>ABS(L562-Data!L546)</f>
        <v>0</v>
      </c>
      <c r="AZ562">
        <v>0</v>
      </c>
      <c r="BA562">
        <v>0</v>
      </c>
    </row>
    <row r="563" spans="1:53" x14ac:dyDescent="0.25">
      <c r="A563">
        <v>112</v>
      </c>
      <c r="B563" t="s">
        <v>65</v>
      </c>
      <c r="C563" t="s">
        <v>631</v>
      </c>
      <c r="D563"/>
      <c r="E563">
        <v>1</v>
      </c>
      <c r="F563">
        <v>1</v>
      </c>
      <c r="G563">
        <v>2</v>
      </c>
      <c r="H563">
        <v>2</v>
      </c>
      <c r="I563">
        <v>0</v>
      </c>
      <c r="J563">
        <v>0</v>
      </c>
      <c r="K563">
        <v>0</v>
      </c>
      <c r="L563">
        <v>0</v>
      </c>
      <c r="M563"/>
      <c r="N563" s="42"/>
      <c r="O563" s="101">
        <f>IF(ISBLANK(C563),O562,IF(COUNTIF(C$2:C563,C563)&gt;1,O562,1+MAX(O562,0)))</f>
        <v>18</v>
      </c>
      <c r="P563" s="45">
        <f t="shared" si="176"/>
        <v>9</v>
      </c>
      <c r="Q563" s="33" t="str">
        <f t="shared" si="177"/>
        <v/>
      </c>
      <c r="R563" s="33">
        <f t="shared" si="178"/>
        <v>1</v>
      </c>
      <c r="S563" s="33" t="str">
        <f t="shared" si="179"/>
        <v>112_1</v>
      </c>
      <c r="T563" s="35" t="str">
        <f t="shared" si="180"/>
        <v>112AM</v>
      </c>
      <c r="U563" s="35" t="str">
        <f t="shared" si="181"/>
        <v>112AMNS</v>
      </c>
      <c r="V563" s="35" t="str">
        <f t="shared" si="197"/>
        <v>0R</v>
      </c>
      <c r="W563" s="35" t="str">
        <f t="shared" si="190"/>
        <v>112AM0R112</v>
      </c>
      <c r="X563" s="388">
        <f t="shared" si="191"/>
        <v>0</v>
      </c>
      <c r="Y563" s="388">
        <f t="shared" si="192"/>
        <v>0</v>
      </c>
      <c r="Z563" s="280" t="str">
        <f t="shared" si="182"/>
        <v/>
      </c>
      <c r="AA563" s="280" t="str">
        <f t="shared" si="183"/>
        <v/>
      </c>
      <c r="AB563" s="389" t="str">
        <f t="shared" si="193"/>
        <v/>
      </c>
      <c r="AC563" s="389" t="str">
        <f t="shared" si="194"/>
        <v/>
      </c>
      <c r="AD563" s="390">
        <f t="shared" si="184"/>
        <v>1</v>
      </c>
      <c r="AE563" s="282">
        <f t="shared" si="185"/>
        <v>0</v>
      </c>
      <c r="AF563" s="359">
        <f t="shared" si="186"/>
        <v>0</v>
      </c>
      <c r="AG563" s="280">
        <f t="shared" si="187"/>
        <v>3</v>
      </c>
      <c r="AH563" s="280">
        <f t="shared" si="188"/>
        <v>1</v>
      </c>
      <c r="AI563" s="280">
        <f>IF(ISBLANK(T563),AI562,IF(COUNTIF(T$2:T563,T563)&gt;1,AI562,1+MAX(AI562,0)))</f>
        <v>15</v>
      </c>
      <c r="AL563" s="391" t="str">
        <f t="shared" si="195"/>
        <v/>
      </c>
      <c r="AM563" s="391" t="str">
        <f t="shared" si="196"/>
        <v/>
      </c>
      <c r="AO563" s="310" t="str">
        <f t="shared" si="189"/>
        <v/>
      </c>
      <c r="AP563" s="310">
        <f>SUM(AO$1:AO563)</f>
        <v>0</v>
      </c>
      <c r="AQ563" s="310">
        <f>SUM(AK$2:AK563)</f>
        <v>0</v>
      </c>
      <c r="AR563" s="310">
        <f>COUNTA(AJ$2:AJ563)</f>
        <v>0</v>
      </c>
      <c r="AS563" s="312">
        <f>ABS(H563-Data!H547)</f>
        <v>0</v>
      </c>
      <c r="AT563" s="312">
        <f>ABS(I563-Data!I547)</f>
        <v>1</v>
      </c>
      <c r="AU563" s="312">
        <f>ABS(J563-Data!J547)</f>
        <v>2</v>
      </c>
      <c r="AV563" s="312">
        <f>ABS(K563-Data!K547)</f>
        <v>0</v>
      </c>
      <c r="AW563" s="312">
        <f>ABS(L563-Data!L547)</f>
        <v>0</v>
      </c>
      <c r="AZ563">
        <v>0</v>
      </c>
      <c r="BA563">
        <v>0</v>
      </c>
    </row>
    <row r="564" spans="1:53" x14ac:dyDescent="0.25">
      <c r="A564">
        <v>112</v>
      </c>
      <c r="B564" t="s">
        <v>65</v>
      </c>
      <c r="C564" t="s">
        <v>631</v>
      </c>
      <c r="D564"/>
      <c r="E564">
        <v>1</v>
      </c>
      <c r="F564">
        <v>1</v>
      </c>
      <c r="G564">
        <v>3</v>
      </c>
      <c r="H564">
        <v>0</v>
      </c>
      <c r="I564">
        <v>0</v>
      </c>
      <c r="J564">
        <v>0</v>
      </c>
      <c r="K564">
        <v>0</v>
      </c>
      <c r="L564">
        <v>0</v>
      </c>
      <c r="M564"/>
      <c r="N564" s="42"/>
      <c r="O564" s="101">
        <f>IF(ISBLANK(C564),O563,IF(COUNTIF(C$2:C564,C564)&gt;1,O563,1+MAX(O563,0)))</f>
        <v>18</v>
      </c>
      <c r="P564" s="45">
        <f t="shared" si="176"/>
        <v>9</v>
      </c>
      <c r="Q564" s="33" t="str">
        <f t="shared" si="177"/>
        <v/>
      </c>
      <c r="R564" s="33">
        <f t="shared" si="178"/>
        <v>1</v>
      </c>
      <c r="S564" s="33" t="str">
        <f t="shared" si="179"/>
        <v>112_1</v>
      </c>
      <c r="T564" s="35" t="str">
        <f t="shared" si="180"/>
        <v>112AM</v>
      </c>
      <c r="U564" s="35" t="str">
        <f t="shared" si="181"/>
        <v>112AMEW</v>
      </c>
      <c r="V564" s="35" t="str">
        <f t="shared" si="197"/>
        <v>0R</v>
      </c>
      <c r="W564" s="35" t="str">
        <f t="shared" si="190"/>
        <v>112AM0R113</v>
      </c>
      <c r="X564" s="388">
        <f t="shared" si="191"/>
        <v>0</v>
      </c>
      <c r="Y564" s="388">
        <f t="shared" si="192"/>
        <v>0</v>
      </c>
      <c r="Z564" s="280" t="str">
        <f t="shared" si="182"/>
        <v/>
      </c>
      <c r="AA564" s="280" t="str">
        <f t="shared" si="183"/>
        <v/>
      </c>
      <c r="AB564" s="389" t="str">
        <f t="shared" si="193"/>
        <v/>
      </c>
      <c r="AC564" s="389" t="str">
        <f t="shared" si="194"/>
        <v/>
      </c>
      <c r="AD564" s="390">
        <f t="shared" si="184"/>
        <v>1</v>
      </c>
      <c r="AE564" s="282">
        <f t="shared" si="185"/>
        <v>0</v>
      </c>
      <c r="AF564" s="359">
        <f t="shared" si="186"/>
        <v>0</v>
      </c>
      <c r="AG564" s="280">
        <f t="shared" si="187"/>
        <v>0</v>
      </c>
      <c r="AH564" s="280">
        <f t="shared" si="188"/>
        <v>0</v>
      </c>
      <c r="AI564" s="280">
        <f>IF(ISBLANK(T564),AI563,IF(COUNTIF(T$2:T564,T564)&gt;1,AI563,1+MAX(AI563,0)))</f>
        <v>15</v>
      </c>
      <c r="AL564" s="391" t="str">
        <f t="shared" si="195"/>
        <v/>
      </c>
      <c r="AM564" s="391" t="str">
        <f t="shared" si="196"/>
        <v/>
      </c>
      <c r="AO564" s="310" t="str">
        <f t="shared" si="189"/>
        <v/>
      </c>
      <c r="AP564" s="310">
        <f>SUM(AO$1:AO564)</f>
        <v>0</v>
      </c>
      <c r="AQ564" s="310">
        <f>SUM(AK$2:AK564)</f>
        <v>0</v>
      </c>
      <c r="AR564" s="310">
        <f>COUNTA(AJ$2:AJ564)</f>
        <v>0</v>
      </c>
      <c r="AS564" s="312">
        <f>ABS(H564-Data!H548)</f>
        <v>0</v>
      </c>
      <c r="AT564" s="312">
        <f>ABS(I564-Data!I548)</f>
        <v>0</v>
      </c>
      <c r="AU564" s="312">
        <f>ABS(J564-Data!J548)</f>
        <v>0</v>
      </c>
      <c r="AV564" s="312">
        <f>ABS(K564-Data!K548)</f>
        <v>0</v>
      </c>
      <c r="AW564" s="312">
        <f>ABS(L564-Data!L548)</f>
        <v>0</v>
      </c>
      <c r="AZ564">
        <v>0</v>
      </c>
      <c r="BA564">
        <v>0</v>
      </c>
    </row>
    <row r="565" spans="1:53" x14ac:dyDescent="0.25">
      <c r="A565">
        <v>112</v>
      </c>
      <c r="B565" t="s">
        <v>65</v>
      </c>
      <c r="C565" t="s">
        <v>631</v>
      </c>
      <c r="D565"/>
      <c r="E565">
        <v>1</v>
      </c>
      <c r="F565">
        <v>1</v>
      </c>
      <c r="G565">
        <v>4</v>
      </c>
      <c r="H565">
        <v>0</v>
      </c>
      <c r="I565">
        <v>0</v>
      </c>
      <c r="J565">
        <v>0</v>
      </c>
      <c r="K565">
        <v>0</v>
      </c>
      <c r="L565">
        <v>0</v>
      </c>
      <c r="M565"/>
      <c r="N565" s="42"/>
      <c r="O565" s="101">
        <f>IF(ISBLANK(C565),O564,IF(COUNTIF(C$2:C565,C565)&gt;1,O564,1+MAX(O564,0)))</f>
        <v>18</v>
      </c>
      <c r="P565" s="45">
        <f t="shared" si="176"/>
        <v>9</v>
      </c>
      <c r="Q565" s="33" t="str">
        <f t="shared" si="177"/>
        <v/>
      </c>
      <c r="R565" s="33">
        <f t="shared" si="178"/>
        <v>1</v>
      </c>
      <c r="S565" s="33" t="str">
        <f t="shared" si="179"/>
        <v>112_1</v>
      </c>
      <c r="T565" s="35" t="str">
        <f t="shared" si="180"/>
        <v>112AM</v>
      </c>
      <c r="U565" s="35" t="str">
        <f t="shared" si="181"/>
        <v>112AMEW</v>
      </c>
      <c r="V565" s="35" t="str">
        <f t="shared" si="197"/>
        <v>0R</v>
      </c>
      <c r="W565" s="35" t="str">
        <f t="shared" si="190"/>
        <v>112AM0R114</v>
      </c>
      <c r="X565" s="388">
        <f t="shared" si="191"/>
        <v>0</v>
      </c>
      <c r="Y565" s="388">
        <f t="shared" si="192"/>
        <v>0</v>
      </c>
      <c r="Z565" s="280" t="str">
        <f t="shared" si="182"/>
        <v/>
      </c>
      <c r="AA565" s="280" t="str">
        <f t="shared" si="183"/>
        <v/>
      </c>
      <c r="AB565" s="389" t="str">
        <f t="shared" si="193"/>
        <v/>
      </c>
      <c r="AC565" s="389" t="str">
        <f t="shared" si="194"/>
        <v/>
      </c>
      <c r="AD565" s="390">
        <f t="shared" si="184"/>
        <v>1</v>
      </c>
      <c r="AE565" s="282">
        <f t="shared" si="185"/>
        <v>0</v>
      </c>
      <c r="AF565" s="359">
        <f t="shared" si="186"/>
        <v>0</v>
      </c>
      <c r="AG565" s="280">
        <f t="shared" si="187"/>
        <v>0</v>
      </c>
      <c r="AH565" s="280">
        <f t="shared" si="188"/>
        <v>0</v>
      </c>
      <c r="AI565" s="280">
        <f>IF(ISBLANK(T565),AI564,IF(COUNTIF(T$2:T565,T565)&gt;1,AI564,1+MAX(AI564,0)))</f>
        <v>15</v>
      </c>
      <c r="AL565" s="391" t="str">
        <f t="shared" si="195"/>
        <v/>
      </c>
      <c r="AM565" s="391" t="str">
        <f t="shared" si="196"/>
        <v/>
      </c>
      <c r="AO565" s="310" t="str">
        <f t="shared" si="189"/>
        <v/>
      </c>
      <c r="AP565" s="310">
        <f>SUM(AO$1:AO565)</f>
        <v>0</v>
      </c>
      <c r="AQ565" s="310">
        <f>SUM(AK$2:AK565)</f>
        <v>0</v>
      </c>
      <c r="AR565" s="310">
        <f>COUNTA(AJ$2:AJ565)</f>
        <v>0</v>
      </c>
      <c r="AS565" s="312">
        <f>ABS(H565-Data!H549)</f>
        <v>0</v>
      </c>
      <c r="AT565" s="312">
        <f>ABS(I565-Data!I549)</f>
        <v>0</v>
      </c>
      <c r="AU565" s="312">
        <f>ABS(J565-Data!J549)</f>
        <v>0</v>
      </c>
      <c r="AV565" s="312">
        <f>ABS(K565-Data!K549)</f>
        <v>0</v>
      </c>
      <c r="AW565" s="312">
        <f>ABS(L565-Data!L549)</f>
        <v>0</v>
      </c>
      <c r="AZ565">
        <v>0</v>
      </c>
      <c r="BA565">
        <v>0</v>
      </c>
    </row>
    <row r="566" spans="1:53" x14ac:dyDescent="0.25">
      <c r="A566">
        <v>112</v>
      </c>
      <c r="B566" t="s">
        <v>65</v>
      </c>
      <c r="C566" t="s">
        <v>631</v>
      </c>
      <c r="D566"/>
      <c r="E566">
        <v>1</v>
      </c>
      <c r="F566">
        <v>2</v>
      </c>
      <c r="G566">
        <v>1</v>
      </c>
      <c r="H566">
        <v>12</v>
      </c>
      <c r="I566">
        <v>1</v>
      </c>
      <c r="J566">
        <v>11</v>
      </c>
      <c r="K566">
        <v>0</v>
      </c>
      <c r="L566">
        <v>0</v>
      </c>
      <c r="M566"/>
      <c r="N566" s="42"/>
      <c r="O566" s="101">
        <f>IF(ISBLANK(C566),O565,IF(COUNTIF(C$2:C566,C566)&gt;1,O565,1+MAX(O565,0)))</f>
        <v>18</v>
      </c>
      <c r="P566" s="45">
        <f t="shared" si="176"/>
        <v>9</v>
      </c>
      <c r="Q566" s="33" t="str">
        <f t="shared" si="177"/>
        <v/>
      </c>
      <c r="R566" s="33">
        <f t="shared" si="178"/>
        <v>2</v>
      </c>
      <c r="S566" s="33" t="str">
        <f t="shared" si="179"/>
        <v>112_2</v>
      </c>
      <c r="T566" s="35" t="str">
        <f t="shared" si="180"/>
        <v>112AM</v>
      </c>
      <c r="U566" s="35" t="str">
        <f t="shared" si="181"/>
        <v>112AMNS</v>
      </c>
      <c r="V566" s="35" t="str">
        <f t="shared" si="197"/>
        <v>0R</v>
      </c>
      <c r="W566" s="35" t="str">
        <f t="shared" si="190"/>
        <v>112AM0R121</v>
      </c>
      <c r="X566" s="388">
        <f t="shared" si="191"/>
        <v>0</v>
      </c>
      <c r="Y566" s="388">
        <f t="shared" si="192"/>
        <v>0</v>
      </c>
      <c r="Z566" s="280" t="str">
        <f t="shared" si="182"/>
        <v/>
      </c>
      <c r="AA566" s="280" t="str">
        <f t="shared" si="183"/>
        <v/>
      </c>
      <c r="AB566" s="389" t="str">
        <f t="shared" si="193"/>
        <v/>
      </c>
      <c r="AC566" s="389" t="str">
        <f t="shared" si="194"/>
        <v/>
      </c>
      <c r="AD566" s="390">
        <f t="shared" si="184"/>
        <v>1</v>
      </c>
      <c r="AE566" s="282">
        <f t="shared" si="185"/>
        <v>0</v>
      </c>
      <c r="AF566" s="359">
        <f t="shared" si="186"/>
        <v>0</v>
      </c>
      <c r="AG566" s="280">
        <f t="shared" si="187"/>
        <v>2</v>
      </c>
      <c r="AH566" s="280">
        <f t="shared" si="188"/>
        <v>1</v>
      </c>
      <c r="AI566" s="280">
        <f>IF(ISBLANK(T566),AI565,IF(COUNTIF(T$2:T566,T566)&gt;1,AI565,1+MAX(AI565,0)))</f>
        <v>15</v>
      </c>
      <c r="AL566" s="391" t="str">
        <f t="shared" si="195"/>
        <v/>
      </c>
      <c r="AM566" s="391" t="str">
        <f t="shared" si="196"/>
        <v/>
      </c>
      <c r="AO566" s="310" t="str">
        <f t="shared" si="189"/>
        <v/>
      </c>
      <c r="AP566" s="310">
        <f>SUM(AO$1:AO566)</f>
        <v>0</v>
      </c>
      <c r="AQ566" s="310">
        <f>SUM(AK$2:AK566)</f>
        <v>0</v>
      </c>
      <c r="AR566" s="310">
        <f>COUNTA(AJ$2:AJ566)</f>
        <v>0</v>
      </c>
      <c r="AS566" s="312">
        <f>ABS(H566-Data!H550)</f>
        <v>6</v>
      </c>
      <c r="AT566" s="312">
        <f>ABS(I566-Data!I550)</f>
        <v>2</v>
      </c>
      <c r="AU566" s="312">
        <f>ABS(J566-Data!J550)</f>
        <v>8</v>
      </c>
      <c r="AV566" s="312">
        <f>ABS(K566-Data!K550)</f>
        <v>0</v>
      </c>
      <c r="AW566" s="312">
        <f>ABS(L566-Data!L550)</f>
        <v>0</v>
      </c>
      <c r="AZ566">
        <v>0</v>
      </c>
      <c r="BA566">
        <v>0</v>
      </c>
    </row>
    <row r="567" spans="1:53" x14ac:dyDescent="0.25">
      <c r="A567">
        <v>112</v>
      </c>
      <c r="B567" t="s">
        <v>65</v>
      </c>
      <c r="C567" t="s">
        <v>631</v>
      </c>
      <c r="D567"/>
      <c r="E567">
        <v>1</v>
      </c>
      <c r="F567">
        <v>2</v>
      </c>
      <c r="G567">
        <v>2</v>
      </c>
      <c r="H567">
        <v>1</v>
      </c>
      <c r="I567">
        <v>0</v>
      </c>
      <c r="J567">
        <v>1</v>
      </c>
      <c r="K567">
        <v>0</v>
      </c>
      <c r="L567">
        <v>0</v>
      </c>
      <c r="M567"/>
      <c r="N567" s="42"/>
      <c r="O567" s="101">
        <f>IF(ISBLANK(C567),O566,IF(COUNTIF(C$2:C567,C567)&gt;1,O566,1+MAX(O566,0)))</f>
        <v>18</v>
      </c>
      <c r="P567" s="45">
        <f t="shared" si="176"/>
        <v>9</v>
      </c>
      <c r="Q567" s="33" t="str">
        <f t="shared" si="177"/>
        <v/>
      </c>
      <c r="R567" s="33">
        <f t="shared" si="178"/>
        <v>2</v>
      </c>
      <c r="S567" s="33" t="str">
        <f t="shared" si="179"/>
        <v>112_2</v>
      </c>
      <c r="T567" s="35" t="str">
        <f t="shared" si="180"/>
        <v>112AM</v>
      </c>
      <c r="U567" s="35" t="str">
        <f t="shared" si="181"/>
        <v>112AMNS</v>
      </c>
      <c r="V567" s="35" t="str">
        <f t="shared" si="197"/>
        <v>0R</v>
      </c>
      <c r="W567" s="35" t="str">
        <f t="shared" si="190"/>
        <v>112AM0R122</v>
      </c>
      <c r="X567" s="388">
        <f t="shared" si="191"/>
        <v>0</v>
      </c>
      <c r="Y567" s="388">
        <f t="shared" si="192"/>
        <v>0</v>
      </c>
      <c r="Z567" s="280" t="str">
        <f t="shared" si="182"/>
        <v/>
      </c>
      <c r="AA567" s="280" t="str">
        <f t="shared" si="183"/>
        <v/>
      </c>
      <c r="AB567" s="389" t="str">
        <f t="shared" si="193"/>
        <v/>
      </c>
      <c r="AC567" s="389" t="str">
        <f t="shared" si="194"/>
        <v/>
      </c>
      <c r="AD567" s="390">
        <f t="shared" si="184"/>
        <v>1</v>
      </c>
      <c r="AE567" s="282">
        <f t="shared" si="185"/>
        <v>0</v>
      </c>
      <c r="AF567" s="359">
        <f t="shared" si="186"/>
        <v>0</v>
      </c>
      <c r="AG567" s="280">
        <f t="shared" si="187"/>
        <v>3</v>
      </c>
      <c r="AH567" s="280">
        <f t="shared" si="188"/>
        <v>1</v>
      </c>
      <c r="AI567" s="280">
        <f>IF(ISBLANK(T567),AI566,IF(COUNTIF(T$2:T567,T567)&gt;1,AI566,1+MAX(AI566,0)))</f>
        <v>15</v>
      </c>
      <c r="AL567" s="391" t="str">
        <f t="shared" si="195"/>
        <v/>
      </c>
      <c r="AM567" s="391" t="str">
        <f t="shared" si="196"/>
        <v/>
      </c>
      <c r="AO567" s="310" t="str">
        <f t="shared" si="189"/>
        <v/>
      </c>
      <c r="AP567" s="310">
        <f>SUM(AO$1:AO567)</f>
        <v>0</v>
      </c>
      <c r="AQ567" s="310">
        <f>SUM(AK$2:AK567)</f>
        <v>0</v>
      </c>
      <c r="AR567" s="310">
        <f>COUNTA(AJ$2:AJ567)</f>
        <v>0</v>
      </c>
      <c r="AS567" s="312">
        <f>ABS(H567-Data!H551)</f>
        <v>2</v>
      </c>
      <c r="AT567" s="312">
        <f>ABS(I567-Data!I551)</f>
        <v>0</v>
      </c>
      <c r="AU567" s="312">
        <f>ABS(J567-Data!J551)</f>
        <v>2</v>
      </c>
      <c r="AV567" s="312">
        <f>ABS(K567-Data!K551)</f>
        <v>0</v>
      </c>
      <c r="AW567" s="312">
        <f>ABS(L567-Data!L551)</f>
        <v>0</v>
      </c>
      <c r="AZ567">
        <v>0</v>
      </c>
      <c r="BA567">
        <v>0</v>
      </c>
    </row>
    <row r="568" spans="1:53" x14ac:dyDescent="0.25">
      <c r="A568">
        <v>112</v>
      </c>
      <c r="B568" t="s">
        <v>65</v>
      </c>
      <c r="C568" t="s">
        <v>631</v>
      </c>
      <c r="D568"/>
      <c r="E568">
        <v>1</v>
      </c>
      <c r="F568">
        <v>2</v>
      </c>
      <c r="G568">
        <v>3</v>
      </c>
      <c r="H568">
        <v>0</v>
      </c>
      <c r="I568">
        <v>0</v>
      </c>
      <c r="J568">
        <v>0</v>
      </c>
      <c r="K568">
        <v>0</v>
      </c>
      <c r="L568">
        <v>0</v>
      </c>
      <c r="M568"/>
      <c r="N568" s="42"/>
      <c r="O568" s="101">
        <f>IF(ISBLANK(C568),O567,IF(COUNTIF(C$2:C568,C568)&gt;1,O567,1+MAX(O567,0)))</f>
        <v>18</v>
      </c>
      <c r="P568" s="45">
        <f t="shared" si="176"/>
        <v>9</v>
      </c>
      <c r="Q568" s="33" t="str">
        <f t="shared" si="177"/>
        <v/>
      </c>
      <c r="R568" s="33">
        <f t="shared" si="178"/>
        <v>2</v>
      </c>
      <c r="S568" s="33" t="str">
        <f t="shared" si="179"/>
        <v>112_2</v>
      </c>
      <c r="T568" s="35" t="str">
        <f t="shared" si="180"/>
        <v>112AM</v>
      </c>
      <c r="U568" s="35" t="str">
        <f t="shared" si="181"/>
        <v>112AMEW</v>
      </c>
      <c r="V568" s="35" t="str">
        <f t="shared" si="197"/>
        <v>0R</v>
      </c>
      <c r="W568" s="35" t="str">
        <f t="shared" si="190"/>
        <v>112AM0R123</v>
      </c>
      <c r="X568" s="388">
        <f t="shared" si="191"/>
        <v>0</v>
      </c>
      <c r="Y568" s="388">
        <f t="shared" si="192"/>
        <v>0</v>
      </c>
      <c r="Z568" s="280" t="str">
        <f t="shared" si="182"/>
        <v/>
      </c>
      <c r="AA568" s="280" t="str">
        <f t="shared" si="183"/>
        <v/>
      </c>
      <c r="AB568" s="389" t="str">
        <f t="shared" si="193"/>
        <v/>
      </c>
      <c r="AC568" s="389" t="str">
        <f t="shared" si="194"/>
        <v/>
      </c>
      <c r="AD568" s="390">
        <f t="shared" si="184"/>
        <v>1</v>
      </c>
      <c r="AE568" s="282">
        <f t="shared" si="185"/>
        <v>0</v>
      </c>
      <c r="AF568" s="359">
        <f t="shared" si="186"/>
        <v>0</v>
      </c>
      <c r="AG568" s="280">
        <f t="shared" si="187"/>
        <v>0</v>
      </c>
      <c r="AH568" s="280">
        <f t="shared" si="188"/>
        <v>0</v>
      </c>
      <c r="AI568" s="280">
        <f>IF(ISBLANK(T568),AI567,IF(COUNTIF(T$2:T568,T568)&gt;1,AI567,1+MAX(AI567,0)))</f>
        <v>15</v>
      </c>
      <c r="AL568" s="391" t="str">
        <f t="shared" si="195"/>
        <v/>
      </c>
      <c r="AM568" s="391" t="str">
        <f t="shared" si="196"/>
        <v/>
      </c>
      <c r="AO568" s="310" t="str">
        <f t="shared" si="189"/>
        <v/>
      </c>
      <c r="AP568" s="310">
        <f>SUM(AO$1:AO568)</f>
        <v>0</v>
      </c>
      <c r="AQ568" s="310">
        <f>SUM(AK$2:AK568)</f>
        <v>0</v>
      </c>
      <c r="AR568" s="310">
        <f>COUNTA(AJ$2:AJ568)</f>
        <v>0</v>
      </c>
      <c r="AS568" s="312">
        <f>ABS(H568-Data!H552)</f>
        <v>0</v>
      </c>
      <c r="AT568" s="312">
        <f>ABS(I568-Data!I552)</f>
        <v>0</v>
      </c>
      <c r="AU568" s="312">
        <f>ABS(J568-Data!J552)</f>
        <v>0</v>
      </c>
      <c r="AV568" s="312">
        <f>ABS(K568-Data!K552)</f>
        <v>0</v>
      </c>
      <c r="AW568" s="312">
        <f>ABS(L568-Data!L552)</f>
        <v>0</v>
      </c>
      <c r="AZ568">
        <v>0</v>
      </c>
      <c r="BA568">
        <v>0</v>
      </c>
    </row>
    <row r="569" spans="1:53" x14ac:dyDescent="0.25">
      <c r="A569">
        <v>112</v>
      </c>
      <c r="B569" t="s">
        <v>65</v>
      </c>
      <c r="C569" t="s">
        <v>631</v>
      </c>
      <c r="D569"/>
      <c r="E569">
        <v>1</v>
      </c>
      <c r="F569">
        <v>2</v>
      </c>
      <c r="G569">
        <v>4</v>
      </c>
      <c r="H569">
        <v>0</v>
      </c>
      <c r="I569">
        <v>0</v>
      </c>
      <c r="J569">
        <v>0</v>
      </c>
      <c r="K569">
        <v>0</v>
      </c>
      <c r="L569">
        <v>0</v>
      </c>
      <c r="M569"/>
      <c r="N569" s="42"/>
      <c r="O569" s="101">
        <f>IF(ISBLANK(C569),O568,IF(COUNTIF(C$2:C569,C569)&gt;1,O568,1+MAX(O568,0)))</f>
        <v>18</v>
      </c>
      <c r="P569" s="45">
        <f t="shared" si="176"/>
        <v>9</v>
      </c>
      <c r="Q569" s="33" t="str">
        <f t="shared" si="177"/>
        <v/>
      </c>
      <c r="R569" s="33">
        <f t="shared" si="178"/>
        <v>2</v>
      </c>
      <c r="S569" s="33" t="str">
        <f t="shared" si="179"/>
        <v>112_2</v>
      </c>
      <c r="T569" s="35" t="str">
        <f t="shared" si="180"/>
        <v>112AM</v>
      </c>
      <c r="U569" s="35" t="str">
        <f t="shared" si="181"/>
        <v>112AMEW</v>
      </c>
      <c r="V569" s="35" t="str">
        <f t="shared" si="197"/>
        <v>0R</v>
      </c>
      <c r="W569" s="35" t="str">
        <f t="shared" si="190"/>
        <v>112AM0R124</v>
      </c>
      <c r="X569" s="388">
        <f t="shared" si="191"/>
        <v>0</v>
      </c>
      <c r="Y569" s="388">
        <f t="shared" si="192"/>
        <v>0</v>
      </c>
      <c r="Z569" s="280" t="str">
        <f t="shared" si="182"/>
        <v/>
      </c>
      <c r="AA569" s="280" t="str">
        <f t="shared" si="183"/>
        <v/>
      </c>
      <c r="AB569" s="389" t="str">
        <f t="shared" si="193"/>
        <v/>
      </c>
      <c r="AC569" s="389" t="str">
        <f t="shared" si="194"/>
        <v/>
      </c>
      <c r="AD569" s="390">
        <f t="shared" si="184"/>
        <v>1</v>
      </c>
      <c r="AE569" s="282">
        <f t="shared" si="185"/>
        <v>0</v>
      </c>
      <c r="AF569" s="359">
        <f t="shared" si="186"/>
        <v>0</v>
      </c>
      <c r="AG569" s="280">
        <f t="shared" si="187"/>
        <v>0</v>
      </c>
      <c r="AH569" s="280">
        <f t="shared" si="188"/>
        <v>0</v>
      </c>
      <c r="AI569" s="280">
        <f>IF(ISBLANK(T569),AI568,IF(COUNTIF(T$2:T569,T569)&gt;1,AI568,1+MAX(AI568,0)))</f>
        <v>15</v>
      </c>
      <c r="AL569" s="391" t="str">
        <f t="shared" si="195"/>
        <v/>
      </c>
      <c r="AM569" s="391" t="str">
        <f t="shared" si="196"/>
        <v/>
      </c>
      <c r="AO569" s="310" t="str">
        <f t="shared" si="189"/>
        <v/>
      </c>
      <c r="AP569" s="310">
        <f>SUM(AO$1:AO569)</f>
        <v>0</v>
      </c>
      <c r="AQ569" s="310">
        <f>SUM(AK$2:AK569)</f>
        <v>0</v>
      </c>
      <c r="AR569" s="310">
        <f>COUNTA(AJ$2:AJ569)</f>
        <v>0</v>
      </c>
      <c r="AS569" s="312">
        <f>ABS(H569-Data!H553)</f>
        <v>0</v>
      </c>
      <c r="AT569" s="312">
        <f>ABS(I569-Data!I553)</f>
        <v>0</v>
      </c>
      <c r="AU569" s="312">
        <f>ABS(J569-Data!J553)</f>
        <v>0</v>
      </c>
      <c r="AV569" s="312">
        <f>ABS(K569-Data!K553)</f>
        <v>0</v>
      </c>
      <c r="AW569" s="312">
        <f>ABS(L569-Data!L553)</f>
        <v>0</v>
      </c>
      <c r="AZ569">
        <v>0</v>
      </c>
      <c r="BA569">
        <v>0</v>
      </c>
    </row>
    <row r="570" spans="1:53" x14ac:dyDescent="0.25">
      <c r="A570">
        <v>112</v>
      </c>
      <c r="B570" t="s">
        <v>65</v>
      </c>
      <c r="C570" t="s">
        <v>631</v>
      </c>
      <c r="D570"/>
      <c r="E570">
        <v>1</v>
      </c>
      <c r="F570">
        <v>3</v>
      </c>
      <c r="G570">
        <v>1</v>
      </c>
      <c r="H570">
        <v>9</v>
      </c>
      <c r="I570">
        <v>4</v>
      </c>
      <c r="J570">
        <v>5</v>
      </c>
      <c r="K570">
        <v>0</v>
      </c>
      <c r="L570">
        <v>0</v>
      </c>
      <c r="M570"/>
      <c r="N570" s="42"/>
      <c r="O570" s="101">
        <f>IF(ISBLANK(C570),O569,IF(COUNTIF(C$2:C570,C570)&gt;1,O569,1+MAX(O569,0)))</f>
        <v>18</v>
      </c>
      <c r="P570" s="45">
        <f t="shared" si="176"/>
        <v>9</v>
      </c>
      <c r="Q570" s="33" t="str">
        <f t="shared" si="177"/>
        <v/>
      </c>
      <c r="R570" s="33">
        <f t="shared" si="178"/>
        <v>3</v>
      </c>
      <c r="S570" s="33" t="str">
        <f t="shared" si="179"/>
        <v>112_3</v>
      </c>
      <c r="T570" s="35" t="str">
        <f t="shared" si="180"/>
        <v>112AM</v>
      </c>
      <c r="U570" s="35" t="str">
        <f t="shared" si="181"/>
        <v>112AMNS</v>
      </c>
      <c r="V570" s="35" t="str">
        <f t="shared" si="197"/>
        <v>0R</v>
      </c>
      <c r="W570" s="35" t="str">
        <f t="shared" si="190"/>
        <v>112AM0R131</v>
      </c>
      <c r="X570" s="388">
        <f t="shared" si="191"/>
        <v>0</v>
      </c>
      <c r="Y570" s="388">
        <f t="shared" si="192"/>
        <v>0</v>
      </c>
      <c r="Z570" s="280" t="str">
        <f t="shared" si="182"/>
        <v/>
      </c>
      <c r="AA570" s="280" t="str">
        <f t="shared" si="183"/>
        <v/>
      </c>
      <c r="AB570" s="389" t="str">
        <f t="shared" si="193"/>
        <v/>
      </c>
      <c r="AC570" s="389" t="str">
        <f t="shared" si="194"/>
        <v/>
      </c>
      <c r="AD570" s="390">
        <f t="shared" si="184"/>
        <v>1</v>
      </c>
      <c r="AE570" s="282">
        <f t="shared" si="185"/>
        <v>0</v>
      </c>
      <c r="AF570" s="359">
        <f t="shared" si="186"/>
        <v>0</v>
      </c>
      <c r="AG570" s="280">
        <f t="shared" si="187"/>
        <v>2</v>
      </c>
      <c r="AH570" s="280">
        <f t="shared" si="188"/>
        <v>1</v>
      </c>
      <c r="AI570" s="280">
        <f>IF(ISBLANK(T570),AI569,IF(COUNTIF(T$2:T570,T570)&gt;1,AI569,1+MAX(AI569,0)))</f>
        <v>15</v>
      </c>
      <c r="AL570" s="391" t="str">
        <f t="shared" si="195"/>
        <v/>
      </c>
      <c r="AM570" s="391" t="str">
        <f t="shared" si="196"/>
        <v/>
      </c>
      <c r="AO570" s="310" t="str">
        <f t="shared" si="189"/>
        <v/>
      </c>
      <c r="AP570" s="310">
        <f>SUM(AO$1:AO570)</f>
        <v>0</v>
      </c>
      <c r="AQ570" s="310">
        <f>SUM(AK$2:AK570)</f>
        <v>0</v>
      </c>
      <c r="AR570" s="310">
        <f>COUNTA(AJ$2:AJ570)</f>
        <v>0</v>
      </c>
      <c r="AS570" s="312">
        <f>ABS(H570-Data!H554)</f>
        <v>0</v>
      </c>
      <c r="AT570" s="312">
        <f>ABS(I570-Data!I554)</f>
        <v>2</v>
      </c>
      <c r="AU570" s="312">
        <f>ABS(J570-Data!J554)</f>
        <v>0</v>
      </c>
      <c r="AV570" s="312">
        <f>ABS(K570-Data!K554)</f>
        <v>0</v>
      </c>
      <c r="AW570" s="312">
        <f>ABS(L570-Data!L554)</f>
        <v>0</v>
      </c>
      <c r="AZ570">
        <v>0</v>
      </c>
      <c r="BA570">
        <v>0</v>
      </c>
    </row>
    <row r="571" spans="1:53" x14ac:dyDescent="0.25">
      <c r="A571">
        <v>112</v>
      </c>
      <c r="B571" t="s">
        <v>65</v>
      </c>
      <c r="C571" t="s">
        <v>631</v>
      </c>
      <c r="D571"/>
      <c r="E571">
        <v>1</v>
      </c>
      <c r="F571">
        <v>3</v>
      </c>
      <c r="G571">
        <v>2</v>
      </c>
      <c r="H571">
        <v>1</v>
      </c>
      <c r="I571">
        <v>0</v>
      </c>
      <c r="J571">
        <v>0</v>
      </c>
      <c r="K571">
        <v>0</v>
      </c>
      <c r="L571">
        <v>0</v>
      </c>
      <c r="M571"/>
      <c r="N571" s="42"/>
      <c r="O571" s="101">
        <f>IF(ISBLANK(C571),O570,IF(COUNTIF(C$2:C571,C571)&gt;1,O570,1+MAX(O570,0)))</f>
        <v>18</v>
      </c>
      <c r="P571" s="45">
        <f t="shared" si="176"/>
        <v>9</v>
      </c>
      <c r="Q571" s="33" t="str">
        <f t="shared" si="177"/>
        <v/>
      </c>
      <c r="R571" s="33">
        <f t="shared" si="178"/>
        <v>3</v>
      </c>
      <c r="S571" s="33" t="str">
        <f t="shared" si="179"/>
        <v>112_3</v>
      </c>
      <c r="T571" s="35" t="str">
        <f t="shared" si="180"/>
        <v>112AM</v>
      </c>
      <c r="U571" s="35" t="str">
        <f t="shared" si="181"/>
        <v>112AMNS</v>
      </c>
      <c r="V571" s="35" t="str">
        <f t="shared" si="197"/>
        <v>0R</v>
      </c>
      <c r="W571" s="35" t="str">
        <f t="shared" si="190"/>
        <v>112AM0R132</v>
      </c>
      <c r="X571" s="388">
        <f t="shared" si="191"/>
        <v>0</v>
      </c>
      <c r="Y571" s="388">
        <f t="shared" si="192"/>
        <v>0</v>
      </c>
      <c r="Z571" s="280" t="str">
        <f t="shared" si="182"/>
        <v/>
      </c>
      <c r="AA571" s="280" t="str">
        <f t="shared" si="183"/>
        <v/>
      </c>
      <c r="AB571" s="389" t="str">
        <f t="shared" si="193"/>
        <v/>
      </c>
      <c r="AC571" s="389" t="str">
        <f t="shared" si="194"/>
        <v/>
      </c>
      <c r="AD571" s="390">
        <f t="shared" si="184"/>
        <v>1</v>
      </c>
      <c r="AE571" s="282">
        <f t="shared" si="185"/>
        <v>0</v>
      </c>
      <c r="AF571" s="359">
        <f t="shared" si="186"/>
        <v>0</v>
      </c>
      <c r="AG571" s="280">
        <f t="shared" si="187"/>
        <v>3</v>
      </c>
      <c r="AH571" s="280">
        <f t="shared" si="188"/>
        <v>1</v>
      </c>
      <c r="AI571" s="280">
        <f>IF(ISBLANK(T571),AI570,IF(COUNTIF(T$2:T571,T571)&gt;1,AI570,1+MAX(AI570,0)))</f>
        <v>15</v>
      </c>
      <c r="AL571" s="391" t="str">
        <f t="shared" si="195"/>
        <v/>
      </c>
      <c r="AM571" s="391" t="str">
        <f t="shared" si="196"/>
        <v/>
      </c>
      <c r="AO571" s="310" t="str">
        <f t="shared" si="189"/>
        <v/>
      </c>
      <c r="AP571" s="310">
        <f>SUM(AO$1:AO571)</f>
        <v>0</v>
      </c>
      <c r="AQ571" s="310">
        <f>SUM(AK$2:AK571)</f>
        <v>0</v>
      </c>
      <c r="AR571" s="310">
        <f>COUNTA(AJ$2:AJ571)</f>
        <v>0</v>
      </c>
      <c r="AS571" s="312">
        <f>ABS(H571-Data!H555)</f>
        <v>1</v>
      </c>
      <c r="AT571" s="312">
        <f>ABS(I571-Data!I555)</f>
        <v>0</v>
      </c>
      <c r="AU571" s="312">
        <f>ABS(J571-Data!J555)</f>
        <v>0</v>
      </c>
      <c r="AV571" s="312">
        <f>ABS(K571-Data!K555)</f>
        <v>0</v>
      </c>
      <c r="AW571" s="312">
        <f>ABS(L571-Data!L555)</f>
        <v>0</v>
      </c>
      <c r="AZ571">
        <v>0</v>
      </c>
      <c r="BA571">
        <v>0</v>
      </c>
    </row>
    <row r="572" spans="1:53" x14ac:dyDescent="0.25">
      <c r="A572">
        <v>112</v>
      </c>
      <c r="B572" t="s">
        <v>65</v>
      </c>
      <c r="C572" t="s">
        <v>631</v>
      </c>
      <c r="D572"/>
      <c r="E572">
        <v>1</v>
      </c>
      <c r="F572">
        <v>3</v>
      </c>
      <c r="G572">
        <v>3</v>
      </c>
      <c r="H572">
        <v>0</v>
      </c>
      <c r="I572">
        <v>0</v>
      </c>
      <c r="J572">
        <v>0</v>
      </c>
      <c r="K572">
        <v>0</v>
      </c>
      <c r="L572">
        <v>0</v>
      </c>
      <c r="M572"/>
      <c r="N572" s="42"/>
      <c r="O572" s="101">
        <f>IF(ISBLANK(C572),O571,IF(COUNTIF(C$2:C572,C572)&gt;1,O571,1+MAX(O571,0)))</f>
        <v>18</v>
      </c>
      <c r="P572" s="45">
        <f t="shared" si="176"/>
        <v>9</v>
      </c>
      <c r="Q572" s="33" t="str">
        <f t="shared" si="177"/>
        <v/>
      </c>
      <c r="R572" s="33">
        <f t="shared" si="178"/>
        <v>3</v>
      </c>
      <c r="S572" s="33" t="str">
        <f t="shared" si="179"/>
        <v>112_3</v>
      </c>
      <c r="T572" s="35" t="str">
        <f t="shared" si="180"/>
        <v>112AM</v>
      </c>
      <c r="U572" s="35" t="str">
        <f t="shared" si="181"/>
        <v>112AMEW</v>
      </c>
      <c r="V572" s="35" t="str">
        <f t="shared" si="197"/>
        <v>0R</v>
      </c>
      <c r="W572" s="35" t="str">
        <f t="shared" si="190"/>
        <v>112AM0R133</v>
      </c>
      <c r="X572" s="388">
        <f t="shared" si="191"/>
        <v>0</v>
      </c>
      <c r="Y572" s="388">
        <f t="shared" si="192"/>
        <v>0</v>
      </c>
      <c r="Z572" s="280" t="str">
        <f t="shared" si="182"/>
        <v/>
      </c>
      <c r="AA572" s="280" t="str">
        <f t="shared" si="183"/>
        <v/>
      </c>
      <c r="AB572" s="389" t="str">
        <f t="shared" si="193"/>
        <v/>
      </c>
      <c r="AC572" s="389" t="str">
        <f t="shared" si="194"/>
        <v/>
      </c>
      <c r="AD572" s="390">
        <f t="shared" si="184"/>
        <v>1</v>
      </c>
      <c r="AE572" s="282">
        <f t="shared" si="185"/>
        <v>0</v>
      </c>
      <c r="AF572" s="359">
        <f t="shared" si="186"/>
        <v>0</v>
      </c>
      <c r="AG572" s="280">
        <f t="shared" si="187"/>
        <v>0</v>
      </c>
      <c r="AH572" s="280">
        <f t="shared" si="188"/>
        <v>0</v>
      </c>
      <c r="AI572" s="280">
        <f>IF(ISBLANK(T572),AI571,IF(COUNTIF(T$2:T572,T572)&gt;1,AI571,1+MAX(AI571,0)))</f>
        <v>15</v>
      </c>
      <c r="AL572" s="391" t="str">
        <f t="shared" si="195"/>
        <v/>
      </c>
      <c r="AM572" s="391" t="str">
        <f t="shared" si="196"/>
        <v/>
      </c>
      <c r="AO572" s="310" t="str">
        <f t="shared" si="189"/>
        <v/>
      </c>
      <c r="AP572" s="310">
        <f>SUM(AO$1:AO572)</f>
        <v>0</v>
      </c>
      <c r="AQ572" s="310">
        <f>SUM(AK$2:AK572)</f>
        <v>0</v>
      </c>
      <c r="AR572" s="310">
        <f>COUNTA(AJ$2:AJ572)</f>
        <v>0</v>
      </c>
      <c r="AS572" s="312">
        <f>ABS(H572-Data!H556)</f>
        <v>0</v>
      </c>
      <c r="AT572" s="312">
        <f>ABS(I572-Data!I556)</f>
        <v>0</v>
      </c>
      <c r="AU572" s="312">
        <f>ABS(J572-Data!J556)</f>
        <v>0</v>
      </c>
      <c r="AV572" s="312">
        <f>ABS(K572-Data!K556)</f>
        <v>0</v>
      </c>
      <c r="AW572" s="312">
        <f>ABS(L572-Data!L556)</f>
        <v>0</v>
      </c>
      <c r="AZ572">
        <v>0</v>
      </c>
      <c r="BA572">
        <v>0</v>
      </c>
    </row>
    <row r="573" spans="1:53" x14ac:dyDescent="0.25">
      <c r="A573">
        <v>112</v>
      </c>
      <c r="B573" t="s">
        <v>65</v>
      </c>
      <c r="C573" t="s">
        <v>631</v>
      </c>
      <c r="D573"/>
      <c r="E573">
        <v>1</v>
      </c>
      <c r="F573">
        <v>3</v>
      </c>
      <c r="G573">
        <v>4</v>
      </c>
      <c r="H573">
        <v>0</v>
      </c>
      <c r="I573">
        <v>0</v>
      </c>
      <c r="J573">
        <v>0</v>
      </c>
      <c r="K573">
        <v>0</v>
      </c>
      <c r="L573">
        <v>0</v>
      </c>
      <c r="M573"/>
      <c r="N573" s="42"/>
      <c r="O573" s="101">
        <f>IF(ISBLANK(C573),O572,IF(COUNTIF(C$2:C573,C573)&gt;1,O572,1+MAX(O572,0)))</f>
        <v>18</v>
      </c>
      <c r="P573" s="45">
        <f t="shared" si="176"/>
        <v>9</v>
      </c>
      <c r="Q573" s="33" t="str">
        <f t="shared" si="177"/>
        <v/>
      </c>
      <c r="R573" s="33">
        <f t="shared" si="178"/>
        <v>3</v>
      </c>
      <c r="S573" s="33" t="str">
        <f t="shared" si="179"/>
        <v>112_3</v>
      </c>
      <c r="T573" s="35" t="str">
        <f t="shared" si="180"/>
        <v>112AM</v>
      </c>
      <c r="U573" s="35" t="str">
        <f t="shared" si="181"/>
        <v>112AMEW</v>
      </c>
      <c r="V573" s="35" t="str">
        <f t="shared" si="197"/>
        <v>0R</v>
      </c>
      <c r="W573" s="35" t="str">
        <f t="shared" si="190"/>
        <v>112AM0R134</v>
      </c>
      <c r="X573" s="388">
        <f t="shared" si="191"/>
        <v>0</v>
      </c>
      <c r="Y573" s="388">
        <f t="shared" si="192"/>
        <v>0</v>
      </c>
      <c r="Z573" s="280" t="str">
        <f t="shared" si="182"/>
        <v/>
      </c>
      <c r="AA573" s="280" t="str">
        <f t="shared" si="183"/>
        <v/>
      </c>
      <c r="AB573" s="389" t="str">
        <f t="shared" si="193"/>
        <v/>
      </c>
      <c r="AC573" s="389" t="str">
        <f t="shared" si="194"/>
        <v/>
      </c>
      <c r="AD573" s="390">
        <f t="shared" si="184"/>
        <v>1</v>
      </c>
      <c r="AE573" s="282">
        <f t="shared" si="185"/>
        <v>0</v>
      </c>
      <c r="AF573" s="359">
        <f t="shared" si="186"/>
        <v>0</v>
      </c>
      <c r="AG573" s="280">
        <f t="shared" si="187"/>
        <v>0</v>
      </c>
      <c r="AH573" s="280">
        <f t="shared" si="188"/>
        <v>0</v>
      </c>
      <c r="AI573" s="280">
        <f>IF(ISBLANK(T573),AI572,IF(COUNTIF(T$2:T573,T573)&gt;1,AI572,1+MAX(AI572,0)))</f>
        <v>15</v>
      </c>
      <c r="AL573" s="391" t="str">
        <f t="shared" si="195"/>
        <v/>
      </c>
      <c r="AM573" s="391" t="str">
        <f t="shared" si="196"/>
        <v/>
      </c>
      <c r="AO573" s="310" t="str">
        <f t="shared" si="189"/>
        <v/>
      </c>
      <c r="AP573" s="310">
        <f>SUM(AO$1:AO573)</f>
        <v>0</v>
      </c>
      <c r="AQ573" s="310">
        <f>SUM(AK$2:AK573)</f>
        <v>0</v>
      </c>
      <c r="AR573" s="310">
        <f>COUNTA(AJ$2:AJ573)</f>
        <v>0</v>
      </c>
      <c r="AS573" s="312">
        <f>ABS(H573-Data!H557)</f>
        <v>0</v>
      </c>
      <c r="AT573" s="312">
        <f>ABS(I573-Data!I557)</f>
        <v>0</v>
      </c>
      <c r="AU573" s="312">
        <f>ABS(J573-Data!J557)</f>
        <v>0</v>
      </c>
      <c r="AV573" s="312">
        <f>ABS(K573-Data!K557)</f>
        <v>0</v>
      </c>
      <c r="AW573" s="312">
        <f>ABS(L573-Data!L557)</f>
        <v>0</v>
      </c>
      <c r="AZ573">
        <v>0</v>
      </c>
      <c r="BA573">
        <v>0</v>
      </c>
    </row>
    <row r="574" spans="1:53" x14ac:dyDescent="0.25">
      <c r="A574">
        <v>112</v>
      </c>
      <c r="B574" t="s">
        <v>65</v>
      </c>
      <c r="C574" t="s">
        <v>631</v>
      </c>
      <c r="D574"/>
      <c r="E574">
        <v>1</v>
      </c>
      <c r="F574">
        <v>4</v>
      </c>
      <c r="G574">
        <v>1</v>
      </c>
      <c r="H574">
        <v>4</v>
      </c>
      <c r="I574">
        <v>1</v>
      </c>
      <c r="J574">
        <v>3</v>
      </c>
      <c r="K574">
        <v>0</v>
      </c>
      <c r="L574">
        <v>0</v>
      </c>
      <c r="M574"/>
      <c r="N574" s="42"/>
      <c r="O574" s="101">
        <f>IF(ISBLANK(C574),O573,IF(COUNTIF(C$2:C574,C574)&gt;1,O573,1+MAX(O573,0)))</f>
        <v>18</v>
      </c>
      <c r="P574" s="45">
        <f t="shared" si="176"/>
        <v>9</v>
      </c>
      <c r="Q574" s="33" t="str">
        <f t="shared" si="177"/>
        <v/>
      </c>
      <c r="R574" s="33">
        <f t="shared" si="178"/>
        <v>4</v>
      </c>
      <c r="S574" s="33" t="str">
        <f t="shared" si="179"/>
        <v>112_4</v>
      </c>
      <c r="T574" s="35" t="str">
        <f t="shared" si="180"/>
        <v>112AM</v>
      </c>
      <c r="U574" s="35" t="str">
        <f t="shared" si="181"/>
        <v>112AMNS</v>
      </c>
      <c r="V574" s="35" t="str">
        <f t="shared" si="197"/>
        <v>0R</v>
      </c>
      <c r="W574" s="35" t="str">
        <f t="shared" si="190"/>
        <v>112AM0R141</v>
      </c>
      <c r="X574" s="388">
        <f t="shared" si="191"/>
        <v>0</v>
      </c>
      <c r="Y574" s="388">
        <f t="shared" si="192"/>
        <v>0</v>
      </c>
      <c r="Z574" s="280" t="str">
        <f t="shared" si="182"/>
        <v/>
      </c>
      <c r="AA574" s="280" t="str">
        <f t="shared" si="183"/>
        <v/>
      </c>
      <c r="AB574" s="389" t="str">
        <f t="shared" si="193"/>
        <v/>
      </c>
      <c r="AC574" s="389" t="str">
        <f t="shared" si="194"/>
        <v/>
      </c>
      <c r="AD574" s="390">
        <f t="shared" si="184"/>
        <v>1</v>
      </c>
      <c r="AE574" s="282">
        <f t="shared" si="185"/>
        <v>0</v>
      </c>
      <c r="AF574" s="359">
        <f t="shared" si="186"/>
        <v>0</v>
      </c>
      <c r="AG574" s="280">
        <f t="shared" si="187"/>
        <v>2</v>
      </c>
      <c r="AH574" s="280">
        <f t="shared" si="188"/>
        <v>1</v>
      </c>
      <c r="AI574" s="280">
        <f>IF(ISBLANK(T574),AI573,IF(COUNTIF(T$2:T574,T574)&gt;1,AI573,1+MAX(AI573,0)))</f>
        <v>15</v>
      </c>
      <c r="AL574" s="391" t="str">
        <f t="shared" si="195"/>
        <v/>
      </c>
      <c r="AM574" s="391" t="str">
        <f t="shared" si="196"/>
        <v/>
      </c>
      <c r="AO574" s="310" t="str">
        <f t="shared" si="189"/>
        <v/>
      </c>
      <c r="AP574" s="310">
        <f>SUM(AO$1:AO574)</f>
        <v>0</v>
      </c>
      <c r="AQ574" s="310">
        <f>SUM(AK$2:AK574)</f>
        <v>0</v>
      </c>
      <c r="AR574" s="310">
        <f>COUNTA(AJ$2:AJ574)</f>
        <v>0</v>
      </c>
      <c r="AS574" s="312">
        <f>ABS(H574-Data!H558)</f>
        <v>1</v>
      </c>
      <c r="AT574" s="312">
        <f>ABS(I574-Data!I558)</f>
        <v>0</v>
      </c>
      <c r="AU574" s="312">
        <f>ABS(J574-Data!J558)</f>
        <v>0</v>
      </c>
      <c r="AV574" s="312">
        <f>ABS(K574-Data!K558)</f>
        <v>0</v>
      </c>
      <c r="AW574" s="312">
        <f>ABS(L574-Data!L558)</f>
        <v>0</v>
      </c>
      <c r="AZ574">
        <v>0</v>
      </c>
      <c r="BA574">
        <v>0</v>
      </c>
    </row>
    <row r="575" spans="1:53" x14ac:dyDescent="0.25">
      <c r="A575">
        <v>112</v>
      </c>
      <c r="B575" t="s">
        <v>65</v>
      </c>
      <c r="C575" t="s">
        <v>631</v>
      </c>
      <c r="D575"/>
      <c r="E575">
        <v>1</v>
      </c>
      <c r="F575">
        <v>4</v>
      </c>
      <c r="G575">
        <v>2</v>
      </c>
      <c r="H575">
        <v>0</v>
      </c>
      <c r="I575">
        <v>0</v>
      </c>
      <c r="J575">
        <v>0</v>
      </c>
      <c r="K575">
        <v>0</v>
      </c>
      <c r="L575">
        <v>0</v>
      </c>
      <c r="M575"/>
      <c r="N575" s="42"/>
      <c r="O575" s="101">
        <f>IF(ISBLANK(C575),O574,IF(COUNTIF(C$2:C575,C575)&gt;1,O574,1+MAX(O574,0)))</f>
        <v>18</v>
      </c>
      <c r="P575" s="45">
        <f t="shared" si="176"/>
        <v>9</v>
      </c>
      <c r="Q575" s="33" t="str">
        <f t="shared" si="177"/>
        <v/>
      </c>
      <c r="R575" s="33">
        <f t="shared" si="178"/>
        <v>4</v>
      </c>
      <c r="S575" s="33" t="str">
        <f t="shared" si="179"/>
        <v>112_4</v>
      </c>
      <c r="T575" s="35" t="str">
        <f t="shared" si="180"/>
        <v>112AM</v>
      </c>
      <c r="U575" s="35" t="str">
        <f t="shared" si="181"/>
        <v>112AMNS</v>
      </c>
      <c r="V575" s="35" t="str">
        <f t="shared" si="197"/>
        <v>0R</v>
      </c>
      <c r="W575" s="35" t="str">
        <f t="shared" si="190"/>
        <v>112AM0R142</v>
      </c>
      <c r="X575" s="388">
        <f t="shared" si="191"/>
        <v>0</v>
      </c>
      <c r="Y575" s="388">
        <f t="shared" si="192"/>
        <v>0</v>
      </c>
      <c r="Z575" s="280" t="str">
        <f t="shared" si="182"/>
        <v/>
      </c>
      <c r="AA575" s="280" t="str">
        <f t="shared" si="183"/>
        <v/>
      </c>
      <c r="AB575" s="389" t="str">
        <f t="shared" si="193"/>
        <v/>
      </c>
      <c r="AC575" s="389" t="str">
        <f t="shared" si="194"/>
        <v/>
      </c>
      <c r="AD575" s="390">
        <f t="shared" si="184"/>
        <v>1</v>
      </c>
      <c r="AE575" s="282">
        <f t="shared" si="185"/>
        <v>0</v>
      </c>
      <c r="AF575" s="359">
        <f t="shared" si="186"/>
        <v>0</v>
      </c>
      <c r="AG575" s="280">
        <f t="shared" si="187"/>
        <v>3</v>
      </c>
      <c r="AH575" s="280">
        <f t="shared" si="188"/>
        <v>1</v>
      </c>
      <c r="AI575" s="280">
        <f>IF(ISBLANK(T575),AI574,IF(COUNTIF(T$2:T575,T575)&gt;1,AI574,1+MAX(AI574,0)))</f>
        <v>15</v>
      </c>
      <c r="AL575" s="391" t="str">
        <f t="shared" si="195"/>
        <v/>
      </c>
      <c r="AM575" s="391" t="str">
        <f t="shared" si="196"/>
        <v/>
      </c>
      <c r="AO575" s="310" t="str">
        <f t="shared" si="189"/>
        <v/>
      </c>
      <c r="AP575" s="310">
        <f>SUM(AO$1:AO575)</f>
        <v>0</v>
      </c>
      <c r="AQ575" s="310">
        <f>SUM(AK$2:AK575)</f>
        <v>0</v>
      </c>
      <c r="AR575" s="310">
        <f>COUNTA(AJ$2:AJ575)</f>
        <v>0</v>
      </c>
      <c r="AS575" s="312">
        <f>ABS(H575-Data!H559)</f>
        <v>0</v>
      </c>
      <c r="AT575" s="312">
        <f>ABS(I575-Data!I559)</f>
        <v>0</v>
      </c>
      <c r="AU575" s="312">
        <f>ABS(J575-Data!J559)</f>
        <v>0</v>
      </c>
      <c r="AV575" s="312">
        <f>ABS(K575-Data!K559)</f>
        <v>0</v>
      </c>
      <c r="AW575" s="312">
        <f>ABS(L575-Data!L559)</f>
        <v>0</v>
      </c>
      <c r="AZ575">
        <v>0</v>
      </c>
      <c r="BA575">
        <v>0</v>
      </c>
    </row>
    <row r="576" spans="1:53" x14ac:dyDescent="0.25">
      <c r="A576">
        <v>112</v>
      </c>
      <c r="B576" t="s">
        <v>65</v>
      </c>
      <c r="C576" t="s">
        <v>631</v>
      </c>
      <c r="D576"/>
      <c r="E576">
        <v>1</v>
      </c>
      <c r="F576">
        <v>4</v>
      </c>
      <c r="G576">
        <v>3</v>
      </c>
      <c r="H576">
        <v>0</v>
      </c>
      <c r="I576">
        <v>0</v>
      </c>
      <c r="J576">
        <v>0</v>
      </c>
      <c r="K576">
        <v>0</v>
      </c>
      <c r="L576">
        <v>0</v>
      </c>
      <c r="M576"/>
      <c r="N576" s="42"/>
      <c r="O576" s="101">
        <f>IF(ISBLANK(C576),O575,IF(COUNTIF(C$2:C576,C576)&gt;1,O575,1+MAX(O575,0)))</f>
        <v>18</v>
      </c>
      <c r="P576" s="45">
        <f t="shared" si="176"/>
        <v>9</v>
      </c>
      <c r="Q576" s="33" t="str">
        <f t="shared" si="177"/>
        <v/>
      </c>
      <c r="R576" s="33">
        <f t="shared" si="178"/>
        <v>4</v>
      </c>
      <c r="S576" s="33" t="str">
        <f t="shared" si="179"/>
        <v>112_4</v>
      </c>
      <c r="T576" s="35" t="str">
        <f t="shared" si="180"/>
        <v>112AM</v>
      </c>
      <c r="U576" s="35" t="str">
        <f t="shared" si="181"/>
        <v>112AMEW</v>
      </c>
      <c r="V576" s="35" t="str">
        <f t="shared" si="197"/>
        <v>0R</v>
      </c>
      <c r="W576" s="35" t="str">
        <f t="shared" si="190"/>
        <v>112AM0R143</v>
      </c>
      <c r="X576" s="388">
        <f t="shared" si="191"/>
        <v>0</v>
      </c>
      <c r="Y576" s="388">
        <f t="shared" si="192"/>
        <v>0</v>
      </c>
      <c r="Z576" s="280" t="str">
        <f t="shared" si="182"/>
        <v/>
      </c>
      <c r="AA576" s="280" t="str">
        <f t="shared" si="183"/>
        <v/>
      </c>
      <c r="AB576" s="389" t="str">
        <f t="shared" si="193"/>
        <v/>
      </c>
      <c r="AC576" s="389" t="str">
        <f t="shared" si="194"/>
        <v/>
      </c>
      <c r="AD576" s="390">
        <f t="shared" si="184"/>
        <v>1</v>
      </c>
      <c r="AE576" s="282">
        <f t="shared" si="185"/>
        <v>0</v>
      </c>
      <c r="AF576" s="359">
        <f t="shared" si="186"/>
        <v>0</v>
      </c>
      <c r="AG576" s="280">
        <f t="shared" si="187"/>
        <v>0</v>
      </c>
      <c r="AH576" s="280">
        <f t="shared" si="188"/>
        <v>0</v>
      </c>
      <c r="AI576" s="280">
        <f>IF(ISBLANK(T576),AI575,IF(COUNTIF(T$2:T576,T576)&gt;1,AI575,1+MAX(AI575,0)))</f>
        <v>15</v>
      </c>
      <c r="AL576" s="391" t="str">
        <f t="shared" si="195"/>
        <v/>
      </c>
      <c r="AM576" s="391" t="str">
        <f t="shared" si="196"/>
        <v/>
      </c>
      <c r="AO576" s="310" t="str">
        <f t="shared" si="189"/>
        <v/>
      </c>
      <c r="AP576" s="310">
        <f>SUM(AO$1:AO576)</f>
        <v>0</v>
      </c>
      <c r="AQ576" s="310">
        <f>SUM(AK$2:AK576)</f>
        <v>0</v>
      </c>
      <c r="AR576" s="310">
        <f>COUNTA(AJ$2:AJ576)</f>
        <v>0</v>
      </c>
      <c r="AS576" s="312">
        <f>ABS(H576-Data!H560)</f>
        <v>0</v>
      </c>
      <c r="AT576" s="312">
        <f>ABS(I576-Data!I560)</f>
        <v>0</v>
      </c>
      <c r="AU576" s="312">
        <f>ABS(J576-Data!J560)</f>
        <v>0</v>
      </c>
      <c r="AV576" s="312">
        <f>ABS(K576-Data!K560)</f>
        <v>0</v>
      </c>
      <c r="AW576" s="312">
        <f>ABS(L576-Data!L560)</f>
        <v>0</v>
      </c>
      <c r="AZ576">
        <v>0</v>
      </c>
      <c r="BA576">
        <v>0</v>
      </c>
    </row>
    <row r="577" spans="1:53" x14ac:dyDescent="0.25">
      <c r="A577">
        <v>112</v>
      </c>
      <c r="B577" t="s">
        <v>65</v>
      </c>
      <c r="C577" t="s">
        <v>631</v>
      </c>
      <c r="D577"/>
      <c r="E577">
        <v>1</v>
      </c>
      <c r="F577">
        <v>4</v>
      </c>
      <c r="G577">
        <v>4</v>
      </c>
      <c r="H577">
        <v>0</v>
      </c>
      <c r="I577">
        <v>0</v>
      </c>
      <c r="J577">
        <v>0</v>
      </c>
      <c r="K577">
        <v>0</v>
      </c>
      <c r="L577">
        <v>0</v>
      </c>
      <c r="M577"/>
      <c r="N577" s="42"/>
      <c r="O577" s="101">
        <f>IF(ISBLANK(C577),O576,IF(COUNTIF(C$2:C577,C577)&gt;1,O576,1+MAX(O576,0)))</f>
        <v>18</v>
      </c>
      <c r="P577" s="45">
        <f t="shared" si="176"/>
        <v>9</v>
      </c>
      <c r="Q577" s="33" t="str">
        <f t="shared" si="177"/>
        <v/>
      </c>
      <c r="R577" s="33">
        <f t="shared" si="178"/>
        <v>4</v>
      </c>
      <c r="S577" s="33" t="str">
        <f t="shared" si="179"/>
        <v>112_4</v>
      </c>
      <c r="T577" s="35" t="str">
        <f t="shared" si="180"/>
        <v>112AM</v>
      </c>
      <c r="U577" s="35" t="str">
        <f t="shared" si="181"/>
        <v>112AMEW</v>
      </c>
      <c r="V577" s="35" t="str">
        <f t="shared" si="197"/>
        <v>0R</v>
      </c>
      <c r="W577" s="35" t="str">
        <f t="shared" si="190"/>
        <v>112AM0R144</v>
      </c>
      <c r="X577" s="388">
        <f t="shared" si="191"/>
        <v>0</v>
      </c>
      <c r="Y577" s="388">
        <f t="shared" si="192"/>
        <v>0</v>
      </c>
      <c r="Z577" s="280" t="str">
        <f t="shared" si="182"/>
        <v/>
      </c>
      <c r="AA577" s="280" t="str">
        <f t="shared" si="183"/>
        <v/>
      </c>
      <c r="AB577" s="389" t="str">
        <f t="shared" si="193"/>
        <v/>
      </c>
      <c r="AC577" s="389" t="str">
        <f t="shared" si="194"/>
        <v/>
      </c>
      <c r="AD577" s="390">
        <f t="shared" si="184"/>
        <v>1</v>
      </c>
      <c r="AE577" s="282">
        <f t="shared" si="185"/>
        <v>0</v>
      </c>
      <c r="AF577" s="359">
        <f t="shared" si="186"/>
        <v>0</v>
      </c>
      <c r="AG577" s="280">
        <f t="shared" si="187"/>
        <v>0</v>
      </c>
      <c r="AH577" s="280">
        <f t="shared" si="188"/>
        <v>0</v>
      </c>
      <c r="AI577" s="280">
        <f>IF(ISBLANK(T577),AI576,IF(COUNTIF(T$2:T577,T577)&gt;1,AI576,1+MAX(AI576,0)))</f>
        <v>15</v>
      </c>
      <c r="AL577" s="391" t="str">
        <f t="shared" si="195"/>
        <v/>
      </c>
      <c r="AM577" s="391" t="str">
        <f t="shared" si="196"/>
        <v/>
      </c>
      <c r="AO577" s="310" t="str">
        <f t="shared" si="189"/>
        <v/>
      </c>
      <c r="AP577" s="310">
        <f>SUM(AO$1:AO577)</f>
        <v>0</v>
      </c>
      <c r="AQ577" s="310">
        <f>SUM(AK$2:AK577)</f>
        <v>0</v>
      </c>
      <c r="AR577" s="310">
        <f>COUNTA(AJ$2:AJ577)</f>
        <v>0</v>
      </c>
      <c r="AS577" s="312">
        <f>ABS(H577-Data!H561)</f>
        <v>0</v>
      </c>
      <c r="AT577" s="312">
        <f>ABS(I577-Data!I561)</f>
        <v>0</v>
      </c>
      <c r="AU577" s="312">
        <f>ABS(J577-Data!J561)</f>
        <v>0</v>
      </c>
      <c r="AV577" s="312">
        <f>ABS(K577-Data!K561)</f>
        <v>0</v>
      </c>
      <c r="AW577" s="312">
        <f>ABS(L577-Data!L561)</f>
        <v>0</v>
      </c>
      <c r="AZ577">
        <v>0</v>
      </c>
      <c r="BA577">
        <v>0</v>
      </c>
    </row>
    <row r="578" spans="1:53" x14ac:dyDescent="0.25">
      <c r="A578">
        <v>112</v>
      </c>
      <c r="B578" t="s">
        <v>66</v>
      </c>
      <c r="C578" t="s">
        <v>859</v>
      </c>
      <c r="D578"/>
      <c r="E578">
        <v>1</v>
      </c>
      <c r="F578">
        <v>1</v>
      </c>
      <c r="G578">
        <v>1</v>
      </c>
      <c r="H578">
        <v>5</v>
      </c>
      <c r="I578">
        <v>0</v>
      </c>
      <c r="J578">
        <v>0</v>
      </c>
      <c r="K578">
        <v>0</v>
      </c>
      <c r="L578">
        <v>0</v>
      </c>
      <c r="M578" t="s">
        <v>886</v>
      </c>
      <c r="N578" s="42"/>
      <c r="O578" s="101">
        <f>IF(ISBLANK(C578),O577,IF(COUNTIF(C$2:C578,C578)&gt;1,O577,1+MAX(O577,0)))</f>
        <v>18</v>
      </c>
      <c r="P578" s="45">
        <f t="shared" ref="P578:P641" si="198">IF(A578=A577,P577,IF(ISNUMBER(P577),P577+1,1))</f>
        <v>9</v>
      </c>
      <c r="Q578" s="33" t="str">
        <f t="shared" ref="Q578:Q641" si="199">IF(OR(P578=P577,LEN(A578)&lt;1),"",P578)</f>
        <v/>
      </c>
      <c r="R578" s="33">
        <f t="shared" ref="R578:R641" si="200">IF(ISNUMBER(F578),F578+4*(E578-1)+8*IF(B578="PM",1,0),"")</f>
        <v>9</v>
      </c>
      <c r="S578" s="33" t="str">
        <f t="shared" ref="S578:S641" si="201">IF(ISNUMBER(R578),A578&amp;"_"&amp;R578,"")</f>
        <v>112_9</v>
      </c>
      <c r="T578" s="35" t="str">
        <f t="shared" ref="T578:T641" si="202">A578&amp;B578</f>
        <v>112PM</v>
      </c>
      <c r="U578" s="35" t="str">
        <f t="shared" ref="U578:U641" si="203">IF(OR(G578=1,G578=2),T578&amp;"NS",IF(OR(G578=3,G578=4),T578&amp;"EW",""))</f>
        <v>112PMNS</v>
      </c>
      <c r="V578" s="35" t="str">
        <f t="shared" si="197"/>
        <v>0R</v>
      </c>
      <c r="W578" s="35" t="str">
        <f t="shared" si="190"/>
        <v>112PM0R111</v>
      </c>
      <c r="X578" s="388">
        <f t="shared" si="191"/>
        <v>0</v>
      </c>
      <c r="Y578" s="388">
        <f t="shared" si="192"/>
        <v>0</v>
      </c>
      <c r="Z578" s="280" t="str">
        <f t="shared" ref="Z578:Z641" si="204">IF(I578&gt;$H578,1,"")</f>
        <v/>
      </c>
      <c r="AA578" s="280" t="str">
        <f t="shared" ref="AA578:AA641" si="205">IF(J578&gt;$H578,1,"")</f>
        <v/>
      </c>
      <c r="AB578" s="389" t="str">
        <f t="shared" si="193"/>
        <v/>
      </c>
      <c r="AC578" s="389" t="str">
        <f t="shared" si="194"/>
        <v/>
      </c>
      <c r="AD578" s="390">
        <f t="shared" ref="AD578:AD641" si="206">IF(ISERROR(MATCH(A578&amp;"_"&amp;G578,Sidewalk_ignore,0)),"",1)</f>
        <v>1</v>
      </c>
      <c r="AE578" s="282">
        <f t="shared" ref="AE578:AE641" si="207">IF(AND(ISNUMBER($G578),$B578="AM"),INDEX(CordonIn,MATCH($A578,loc_ID,0),$G578),0)</f>
        <v>0</v>
      </c>
      <c r="AF578" s="359">
        <f t="shared" ref="AF578:AF641" si="208">IF(AND(ISNUMBER($G578),$B578="PM"),INDEX(CordonIn,MATCH($A578,loc_ID,0),VLOOKUP($G578,Reverse_dir,2,FALSE)),0)</f>
        <v>0</v>
      </c>
      <c r="AG578" s="280">
        <f t="shared" ref="AG578:AG641" si="209">IF(AND(ISNUMBER($G578),$B578="AM"),INDEX(Lane,MATCH($A578,loc_ID,0),$G578),0)</f>
        <v>0</v>
      </c>
      <c r="AH578" s="280">
        <f t="shared" ref="AH578:AH641" si="210">IF(AND(AG578&gt;0,ISNUMBER(AG578)),1,0)</f>
        <v>0</v>
      </c>
      <c r="AI578" s="280">
        <f>IF(ISBLANK(T578),AI577,IF(COUNTIF(T$2:T578,T578)&gt;1,AI577,1+MAX(AI577,0)))</f>
        <v>16</v>
      </c>
      <c r="AL578" s="391" t="str">
        <f t="shared" si="195"/>
        <v/>
      </c>
      <c r="AM578" s="391" t="str">
        <f t="shared" si="196"/>
        <v/>
      </c>
      <c r="AO578" s="310" t="str">
        <f t="shared" ref="AO578:AO641" si="211">IF(SUM(Z578:AC578)&gt;0,1,"")</f>
        <v/>
      </c>
      <c r="AP578" s="310">
        <f>SUM(AO$1:AO578)</f>
        <v>0</v>
      </c>
      <c r="AQ578" s="310">
        <f>SUM(AK$2:AK578)</f>
        <v>0</v>
      </c>
      <c r="AR578" s="310">
        <f>COUNTA(AJ$2:AJ578)</f>
        <v>0</v>
      </c>
      <c r="AS578" s="312"/>
      <c r="AT578" s="312"/>
      <c r="AU578" s="312"/>
      <c r="AV578" s="312"/>
      <c r="AW578" s="312"/>
      <c r="AZ578">
        <v>0</v>
      </c>
      <c r="BA578">
        <v>0</v>
      </c>
    </row>
    <row r="579" spans="1:53" x14ac:dyDescent="0.25">
      <c r="A579">
        <v>112</v>
      </c>
      <c r="B579" t="s">
        <v>66</v>
      </c>
      <c r="C579" t="s">
        <v>859</v>
      </c>
      <c r="D579"/>
      <c r="E579">
        <v>1</v>
      </c>
      <c r="F579">
        <v>1</v>
      </c>
      <c r="G579">
        <v>2</v>
      </c>
      <c r="H579">
        <v>3</v>
      </c>
      <c r="I579">
        <v>1</v>
      </c>
      <c r="J579">
        <v>2</v>
      </c>
      <c r="K579">
        <v>0</v>
      </c>
      <c r="L579">
        <v>0</v>
      </c>
      <c r="M579" t="s">
        <v>886</v>
      </c>
      <c r="N579" s="42"/>
      <c r="O579" s="101">
        <f>IF(ISBLANK(C579),O578,IF(COUNTIF(C$2:C579,C579)&gt;1,O578,1+MAX(O578,0)))</f>
        <v>18</v>
      </c>
      <c r="P579" s="45">
        <f t="shared" si="198"/>
        <v>9</v>
      </c>
      <c r="Q579" s="33" t="str">
        <f t="shared" si="199"/>
        <v/>
      </c>
      <c r="R579" s="33">
        <f t="shared" si="200"/>
        <v>9</v>
      </c>
      <c r="S579" s="33" t="str">
        <f t="shared" si="201"/>
        <v>112_9</v>
      </c>
      <c r="T579" s="35" t="str">
        <f t="shared" si="202"/>
        <v>112PM</v>
      </c>
      <c r="U579" s="35" t="str">
        <f t="shared" si="203"/>
        <v>112PMNS</v>
      </c>
      <c r="V579" s="35" t="str">
        <f t="shared" si="197"/>
        <v>0R</v>
      </c>
      <c r="W579" s="35" t="str">
        <f t="shared" ref="W579:W642" si="212">IF(ISBLANK(A579),"",A579&amp;B579&amp;V579&amp;E579&amp;F579&amp;G579)</f>
        <v>112PM0R112</v>
      </c>
      <c r="X579" s="388">
        <f t="shared" ref="X579:X642" si="213">IF($AD579=1,0,K579)</f>
        <v>0</v>
      </c>
      <c r="Y579" s="388">
        <f t="shared" ref="Y579:Y642" si="214">IF($AD579=1,0,L579)</f>
        <v>0</v>
      </c>
      <c r="Z579" s="280" t="str">
        <f t="shared" si="204"/>
        <v/>
      </c>
      <c r="AA579" s="280" t="str">
        <f t="shared" si="205"/>
        <v/>
      </c>
      <c r="AB579" s="389" t="str">
        <f t="shared" ref="AB579:AB642" si="215">IF(OR(K579&gt;$H579,AND($AD579=1,K579&gt;0)),1,"")</f>
        <v/>
      </c>
      <c r="AC579" s="389" t="str">
        <f t="shared" ref="AC579:AC642" si="216">IF(OR(L579&gt;$H579,AND($AD579=1,L579&gt;0)),1,"")</f>
        <v/>
      </c>
      <c r="AD579" s="390">
        <f t="shared" si="206"/>
        <v>1</v>
      </c>
      <c r="AE579" s="282">
        <f t="shared" si="207"/>
        <v>0</v>
      </c>
      <c r="AF579" s="359">
        <f t="shared" si="208"/>
        <v>0</v>
      </c>
      <c r="AG579" s="280">
        <f t="shared" si="209"/>
        <v>0</v>
      </c>
      <c r="AH579" s="280">
        <f t="shared" si="210"/>
        <v>0</v>
      </c>
      <c r="AI579" s="280">
        <f>IF(ISBLANK(T579),AI578,IF(COUNTIF(T$2:T579,T579)&gt;1,AI578,1+MAX(AI578,0)))</f>
        <v>16</v>
      </c>
      <c r="AL579" s="391" t="str">
        <f t="shared" ref="AL579:AL642" si="217">IF(OR(AB579=1,AC579=1),IF(LEN(AJ579)=0,"",AJ579&amp;"; ")&amp;"Ignore sidewalk",IF(LEN(AJ579)=0,"",AJ579))</f>
        <v/>
      </c>
      <c r="AM579" s="391" t="str">
        <f t="shared" ref="AM579:AM642" si="218">IF(OR(AB579=1,AC579=1),1,IF(LEN(AK579)=0,"",AK579))</f>
        <v/>
      </c>
      <c r="AO579" s="310" t="str">
        <f t="shared" si="211"/>
        <v/>
      </c>
      <c r="AP579" s="310">
        <f>SUM(AO$1:AO579)</f>
        <v>0</v>
      </c>
      <c r="AQ579" s="310">
        <f>SUM(AK$2:AK579)</f>
        <v>0</v>
      </c>
      <c r="AR579" s="310">
        <f>COUNTA(AJ$2:AJ579)</f>
        <v>0</v>
      </c>
      <c r="AS579" s="312"/>
      <c r="AT579" s="312"/>
      <c r="AU579" s="312"/>
      <c r="AV579" s="312"/>
      <c r="AW579" s="312"/>
      <c r="AZ579">
        <v>0</v>
      </c>
      <c r="BA579">
        <v>0</v>
      </c>
    </row>
    <row r="580" spans="1:53" x14ac:dyDescent="0.25">
      <c r="A580">
        <v>112</v>
      </c>
      <c r="B580" t="s">
        <v>66</v>
      </c>
      <c r="C580" t="s">
        <v>859</v>
      </c>
      <c r="D580"/>
      <c r="E580">
        <v>1</v>
      </c>
      <c r="F580">
        <v>1</v>
      </c>
      <c r="G580">
        <v>3</v>
      </c>
      <c r="H580">
        <v>0</v>
      </c>
      <c r="I580">
        <v>0</v>
      </c>
      <c r="J580">
        <v>0</v>
      </c>
      <c r="K580">
        <v>0</v>
      </c>
      <c r="L580">
        <v>0</v>
      </c>
      <c r="M580" t="s">
        <v>886</v>
      </c>
      <c r="N580" s="42"/>
      <c r="O580" s="101">
        <f>IF(ISBLANK(C580),O579,IF(COUNTIF(C$2:C580,C580)&gt;1,O579,1+MAX(O579,0)))</f>
        <v>18</v>
      </c>
      <c r="P580" s="45">
        <f t="shared" si="198"/>
        <v>9</v>
      </c>
      <c r="Q580" s="33" t="str">
        <f t="shared" si="199"/>
        <v/>
      </c>
      <c r="R580" s="33">
        <f t="shared" si="200"/>
        <v>9</v>
      </c>
      <c r="S580" s="33" t="str">
        <f t="shared" si="201"/>
        <v>112_9</v>
      </c>
      <c r="T580" s="35" t="str">
        <f t="shared" si="202"/>
        <v>112PM</v>
      </c>
      <c r="U580" s="35" t="str">
        <f t="shared" si="203"/>
        <v>112PMEW</v>
      </c>
      <c r="V580" s="35" t="str">
        <f t="shared" ref="V580:V643" si="219">TEXT((O580-MOD(O580,26))/26,"0")&amp;CHAR(65+MOD(O580-1,26))</f>
        <v>0R</v>
      </c>
      <c r="W580" s="35" t="str">
        <f t="shared" si="212"/>
        <v>112PM0R113</v>
      </c>
      <c r="X580" s="388">
        <f t="shared" si="213"/>
        <v>0</v>
      </c>
      <c r="Y580" s="388">
        <f t="shared" si="214"/>
        <v>0</v>
      </c>
      <c r="Z580" s="280" t="str">
        <f t="shared" si="204"/>
        <v/>
      </c>
      <c r="AA580" s="280" t="str">
        <f t="shared" si="205"/>
        <v/>
      </c>
      <c r="AB580" s="389" t="str">
        <f t="shared" si="215"/>
        <v/>
      </c>
      <c r="AC580" s="389" t="str">
        <f t="shared" si="216"/>
        <v/>
      </c>
      <c r="AD580" s="390">
        <f t="shared" si="206"/>
        <v>1</v>
      </c>
      <c r="AE580" s="282">
        <f t="shared" si="207"/>
        <v>0</v>
      </c>
      <c r="AF580" s="359">
        <f t="shared" si="208"/>
        <v>0</v>
      </c>
      <c r="AG580" s="280">
        <f t="shared" si="209"/>
        <v>0</v>
      </c>
      <c r="AH580" s="280">
        <f t="shared" si="210"/>
        <v>0</v>
      </c>
      <c r="AI580" s="280">
        <f>IF(ISBLANK(T580),AI579,IF(COUNTIF(T$2:T580,T580)&gt;1,AI579,1+MAX(AI579,0)))</f>
        <v>16</v>
      </c>
      <c r="AL580" s="391" t="str">
        <f t="shared" si="217"/>
        <v/>
      </c>
      <c r="AM580" s="391" t="str">
        <f t="shared" si="218"/>
        <v/>
      </c>
      <c r="AO580" s="310" t="str">
        <f t="shared" si="211"/>
        <v/>
      </c>
      <c r="AP580" s="310">
        <f>SUM(AO$1:AO580)</f>
        <v>0</v>
      </c>
      <c r="AQ580" s="310">
        <f>SUM(AK$2:AK580)</f>
        <v>0</v>
      </c>
      <c r="AR580" s="310">
        <f>COUNTA(AJ$2:AJ580)</f>
        <v>0</v>
      </c>
      <c r="AS580" s="312"/>
      <c r="AT580" s="312"/>
      <c r="AU580" s="312"/>
      <c r="AV580" s="312"/>
      <c r="AW580" s="312"/>
      <c r="AZ580">
        <v>0</v>
      </c>
      <c r="BA580">
        <v>0</v>
      </c>
    </row>
    <row r="581" spans="1:53" x14ac:dyDescent="0.25">
      <c r="A581">
        <v>112</v>
      </c>
      <c r="B581" t="s">
        <v>66</v>
      </c>
      <c r="C581" t="s">
        <v>859</v>
      </c>
      <c r="D581"/>
      <c r="E581">
        <v>1</v>
      </c>
      <c r="F581">
        <v>1</v>
      </c>
      <c r="G581">
        <v>4</v>
      </c>
      <c r="H581">
        <v>0</v>
      </c>
      <c r="I581">
        <v>0</v>
      </c>
      <c r="J581">
        <v>0</v>
      </c>
      <c r="K581">
        <v>0</v>
      </c>
      <c r="L581">
        <v>0</v>
      </c>
      <c r="M581" t="s">
        <v>886</v>
      </c>
      <c r="N581" s="42"/>
      <c r="O581" s="101">
        <f>IF(ISBLANK(C581),O580,IF(COUNTIF(C$2:C581,C581)&gt;1,O580,1+MAX(O580,0)))</f>
        <v>18</v>
      </c>
      <c r="P581" s="45">
        <f t="shared" si="198"/>
        <v>9</v>
      </c>
      <c r="Q581" s="33" t="str">
        <f t="shared" si="199"/>
        <v/>
      </c>
      <c r="R581" s="33">
        <f t="shared" si="200"/>
        <v>9</v>
      </c>
      <c r="S581" s="33" t="str">
        <f t="shared" si="201"/>
        <v>112_9</v>
      </c>
      <c r="T581" s="35" t="str">
        <f t="shared" si="202"/>
        <v>112PM</v>
      </c>
      <c r="U581" s="35" t="str">
        <f t="shared" si="203"/>
        <v>112PMEW</v>
      </c>
      <c r="V581" s="35" t="str">
        <f t="shared" si="219"/>
        <v>0R</v>
      </c>
      <c r="W581" s="35" t="str">
        <f t="shared" si="212"/>
        <v>112PM0R114</v>
      </c>
      <c r="X581" s="388">
        <f t="shared" si="213"/>
        <v>0</v>
      </c>
      <c r="Y581" s="388">
        <f t="shared" si="214"/>
        <v>0</v>
      </c>
      <c r="Z581" s="280" t="str">
        <f t="shared" si="204"/>
        <v/>
      </c>
      <c r="AA581" s="280" t="str">
        <f t="shared" si="205"/>
        <v/>
      </c>
      <c r="AB581" s="389" t="str">
        <f t="shared" si="215"/>
        <v/>
      </c>
      <c r="AC581" s="389" t="str">
        <f t="shared" si="216"/>
        <v/>
      </c>
      <c r="AD581" s="390">
        <f t="shared" si="206"/>
        <v>1</v>
      </c>
      <c r="AE581" s="282">
        <f t="shared" si="207"/>
        <v>0</v>
      </c>
      <c r="AF581" s="359">
        <f t="shared" si="208"/>
        <v>0</v>
      </c>
      <c r="AG581" s="280">
        <f t="shared" si="209"/>
        <v>0</v>
      </c>
      <c r="AH581" s="280">
        <f t="shared" si="210"/>
        <v>0</v>
      </c>
      <c r="AI581" s="280">
        <f>IF(ISBLANK(T581),AI580,IF(COUNTIF(T$2:T581,T581)&gt;1,AI580,1+MAX(AI580,0)))</f>
        <v>16</v>
      </c>
      <c r="AL581" s="391" t="str">
        <f t="shared" si="217"/>
        <v/>
      </c>
      <c r="AM581" s="391" t="str">
        <f t="shared" si="218"/>
        <v/>
      </c>
      <c r="AO581" s="310" t="str">
        <f t="shared" si="211"/>
        <v/>
      </c>
      <c r="AP581" s="310">
        <f>SUM(AO$1:AO581)</f>
        <v>0</v>
      </c>
      <c r="AQ581" s="310">
        <f>SUM(AK$2:AK581)</f>
        <v>0</v>
      </c>
      <c r="AR581" s="310">
        <f>COUNTA(AJ$2:AJ581)</f>
        <v>0</v>
      </c>
      <c r="AS581" s="312"/>
      <c r="AT581" s="312"/>
      <c r="AU581" s="312"/>
      <c r="AV581" s="312"/>
      <c r="AW581" s="312"/>
      <c r="AZ581">
        <v>0</v>
      </c>
      <c r="BA581">
        <v>0</v>
      </c>
    </row>
    <row r="582" spans="1:53" x14ac:dyDescent="0.25">
      <c r="A582">
        <v>112</v>
      </c>
      <c r="B582" t="s">
        <v>66</v>
      </c>
      <c r="C582" t="s">
        <v>859</v>
      </c>
      <c r="D582"/>
      <c r="E582">
        <v>1</v>
      </c>
      <c r="F582">
        <v>2</v>
      </c>
      <c r="G582">
        <v>1</v>
      </c>
      <c r="H582">
        <v>4</v>
      </c>
      <c r="I582">
        <v>1</v>
      </c>
      <c r="J582">
        <v>2</v>
      </c>
      <c r="K582">
        <v>0</v>
      </c>
      <c r="L582">
        <v>0</v>
      </c>
      <c r="M582" t="s">
        <v>886</v>
      </c>
      <c r="N582" s="42"/>
      <c r="O582" s="101">
        <f>IF(ISBLANK(C582),O581,IF(COUNTIF(C$2:C582,C582)&gt;1,O581,1+MAX(O581,0)))</f>
        <v>18</v>
      </c>
      <c r="P582" s="45">
        <f t="shared" si="198"/>
        <v>9</v>
      </c>
      <c r="Q582" s="33" t="str">
        <f t="shared" si="199"/>
        <v/>
      </c>
      <c r="R582" s="33">
        <f t="shared" si="200"/>
        <v>10</v>
      </c>
      <c r="S582" s="33" t="str">
        <f t="shared" si="201"/>
        <v>112_10</v>
      </c>
      <c r="T582" s="35" t="str">
        <f t="shared" si="202"/>
        <v>112PM</v>
      </c>
      <c r="U582" s="35" t="str">
        <f t="shared" si="203"/>
        <v>112PMNS</v>
      </c>
      <c r="V582" s="35" t="str">
        <f t="shared" si="219"/>
        <v>0R</v>
      </c>
      <c r="W582" s="35" t="str">
        <f t="shared" si="212"/>
        <v>112PM0R121</v>
      </c>
      <c r="X582" s="388">
        <f t="shared" si="213"/>
        <v>0</v>
      </c>
      <c r="Y582" s="388">
        <f t="shared" si="214"/>
        <v>0</v>
      </c>
      <c r="Z582" s="280" t="str">
        <f t="shared" si="204"/>
        <v/>
      </c>
      <c r="AA582" s="280" t="str">
        <f t="shared" si="205"/>
        <v/>
      </c>
      <c r="AB582" s="389" t="str">
        <f t="shared" si="215"/>
        <v/>
      </c>
      <c r="AC582" s="389" t="str">
        <f t="shared" si="216"/>
        <v/>
      </c>
      <c r="AD582" s="390">
        <f t="shared" si="206"/>
        <v>1</v>
      </c>
      <c r="AE582" s="282">
        <f t="shared" si="207"/>
        <v>0</v>
      </c>
      <c r="AF582" s="359">
        <f t="shared" si="208"/>
        <v>0</v>
      </c>
      <c r="AG582" s="280">
        <f t="shared" si="209"/>
        <v>0</v>
      </c>
      <c r="AH582" s="280">
        <f t="shared" si="210"/>
        <v>0</v>
      </c>
      <c r="AI582" s="280">
        <f>IF(ISBLANK(T582),AI581,IF(COUNTIF(T$2:T582,T582)&gt;1,AI581,1+MAX(AI581,0)))</f>
        <v>16</v>
      </c>
      <c r="AL582" s="391" t="str">
        <f t="shared" si="217"/>
        <v/>
      </c>
      <c r="AM582" s="391" t="str">
        <f t="shared" si="218"/>
        <v/>
      </c>
      <c r="AO582" s="310" t="str">
        <f t="shared" si="211"/>
        <v/>
      </c>
      <c r="AP582" s="310">
        <f>SUM(AO$1:AO582)</f>
        <v>0</v>
      </c>
      <c r="AQ582" s="310">
        <f>SUM(AK$2:AK582)</f>
        <v>0</v>
      </c>
      <c r="AR582" s="310">
        <f>COUNTA(AJ$2:AJ582)</f>
        <v>0</v>
      </c>
      <c r="AS582" s="312"/>
      <c r="AT582" s="312"/>
      <c r="AU582" s="312"/>
      <c r="AV582" s="312"/>
      <c r="AW582" s="312"/>
      <c r="AZ582">
        <v>0</v>
      </c>
      <c r="BA582">
        <v>0</v>
      </c>
    </row>
    <row r="583" spans="1:53" x14ac:dyDescent="0.25">
      <c r="A583">
        <v>112</v>
      </c>
      <c r="B583" t="s">
        <v>66</v>
      </c>
      <c r="C583" t="s">
        <v>859</v>
      </c>
      <c r="D583"/>
      <c r="E583">
        <v>1</v>
      </c>
      <c r="F583">
        <v>2</v>
      </c>
      <c r="G583">
        <v>2</v>
      </c>
      <c r="H583">
        <v>12</v>
      </c>
      <c r="I583">
        <v>6</v>
      </c>
      <c r="J583">
        <v>9</v>
      </c>
      <c r="K583">
        <v>0</v>
      </c>
      <c r="L583">
        <v>0</v>
      </c>
      <c r="M583" t="s">
        <v>886</v>
      </c>
      <c r="N583" s="42"/>
      <c r="O583" s="101">
        <f>IF(ISBLANK(C583),O582,IF(COUNTIF(C$2:C583,C583)&gt;1,O582,1+MAX(O582,0)))</f>
        <v>18</v>
      </c>
      <c r="P583" s="45">
        <f t="shared" si="198"/>
        <v>9</v>
      </c>
      <c r="Q583" s="33" t="str">
        <f t="shared" si="199"/>
        <v/>
      </c>
      <c r="R583" s="33">
        <f t="shared" si="200"/>
        <v>10</v>
      </c>
      <c r="S583" s="33" t="str">
        <f t="shared" si="201"/>
        <v>112_10</v>
      </c>
      <c r="T583" s="35" t="str">
        <f t="shared" si="202"/>
        <v>112PM</v>
      </c>
      <c r="U583" s="35" t="str">
        <f t="shared" si="203"/>
        <v>112PMNS</v>
      </c>
      <c r="V583" s="35" t="str">
        <f t="shared" si="219"/>
        <v>0R</v>
      </c>
      <c r="W583" s="35" t="str">
        <f t="shared" si="212"/>
        <v>112PM0R122</v>
      </c>
      <c r="X583" s="388">
        <f t="shared" si="213"/>
        <v>0</v>
      </c>
      <c r="Y583" s="388">
        <f t="shared" si="214"/>
        <v>0</v>
      </c>
      <c r="Z583" s="280" t="str">
        <f t="shared" si="204"/>
        <v/>
      </c>
      <c r="AA583" s="280" t="str">
        <f t="shared" si="205"/>
        <v/>
      </c>
      <c r="AB583" s="389" t="str">
        <f t="shared" si="215"/>
        <v/>
      </c>
      <c r="AC583" s="389" t="str">
        <f t="shared" si="216"/>
        <v/>
      </c>
      <c r="AD583" s="390">
        <f t="shared" si="206"/>
        <v>1</v>
      </c>
      <c r="AE583" s="282">
        <f t="shared" si="207"/>
        <v>0</v>
      </c>
      <c r="AF583" s="359">
        <f t="shared" si="208"/>
        <v>0</v>
      </c>
      <c r="AG583" s="280">
        <f t="shared" si="209"/>
        <v>0</v>
      </c>
      <c r="AH583" s="280">
        <f t="shared" si="210"/>
        <v>0</v>
      </c>
      <c r="AI583" s="280">
        <f>IF(ISBLANK(T583),AI582,IF(COUNTIF(T$2:T583,T583)&gt;1,AI582,1+MAX(AI582,0)))</f>
        <v>16</v>
      </c>
      <c r="AJ583"/>
      <c r="AK583"/>
      <c r="AL583" s="391" t="str">
        <f t="shared" si="217"/>
        <v/>
      </c>
      <c r="AM583" s="391" t="str">
        <f t="shared" si="218"/>
        <v/>
      </c>
      <c r="AN583"/>
      <c r="AO583" s="310" t="str">
        <f t="shared" si="211"/>
        <v/>
      </c>
      <c r="AP583" s="310">
        <f>SUM(AO$1:AO583)</f>
        <v>0</v>
      </c>
      <c r="AQ583" s="310">
        <f>SUM(AK$2:AK583)</f>
        <v>0</v>
      </c>
      <c r="AR583" s="310">
        <f>COUNTA(AJ$2:AJ583)</f>
        <v>0</v>
      </c>
      <c r="AS583" s="312"/>
      <c r="AT583" s="312"/>
      <c r="AU583" s="312"/>
      <c r="AV583" s="312"/>
      <c r="AW583" s="312"/>
      <c r="AZ583">
        <v>0</v>
      </c>
      <c r="BA583">
        <v>0</v>
      </c>
    </row>
    <row r="584" spans="1:53" x14ac:dyDescent="0.25">
      <c r="A584">
        <v>112</v>
      </c>
      <c r="B584" t="s">
        <v>66</v>
      </c>
      <c r="C584" t="s">
        <v>859</v>
      </c>
      <c r="D584"/>
      <c r="E584">
        <v>1</v>
      </c>
      <c r="F584">
        <v>2</v>
      </c>
      <c r="G584">
        <v>3</v>
      </c>
      <c r="H584">
        <v>0</v>
      </c>
      <c r="I584">
        <v>0</v>
      </c>
      <c r="J584">
        <v>0</v>
      </c>
      <c r="K584">
        <v>0</v>
      </c>
      <c r="L584">
        <v>0</v>
      </c>
      <c r="M584" t="s">
        <v>886</v>
      </c>
      <c r="N584" s="42"/>
      <c r="O584" s="101">
        <f>IF(ISBLANK(C584),O583,IF(COUNTIF(C$2:C584,C584)&gt;1,O583,1+MAX(O583,0)))</f>
        <v>18</v>
      </c>
      <c r="P584" s="45">
        <f t="shared" si="198"/>
        <v>9</v>
      </c>
      <c r="Q584" s="33" t="str">
        <f t="shared" si="199"/>
        <v/>
      </c>
      <c r="R584" s="33">
        <f t="shared" si="200"/>
        <v>10</v>
      </c>
      <c r="S584" s="33" t="str">
        <f t="shared" si="201"/>
        <v>112_10</v>
      </c>
      <c r="T584" s="35" t="str">
        <f t="shared" si="202"/>
        <v>112PM</v>
      </c>
      <c r="U584" s="35" t="str">
        <f t="shared" si="203"/>
        <v>112PMEW</v>
      </c>
      <c r="V584" s="35" t="str">
        <f t="shared" si="219"/>
        <v>0R</v>
      </c>
      <c r="W584" s="35" t="str">
        <f t="shared" si="212"/>
        <v>112PM0R123</v>
      </c>
      <c r="X584" s="388">
        <f t="shared" si="213"/>
        <v>0</v>
      </c>
      <c r="Y584" s="388">
        <f t="shared" si="214"/>
        <v>0</v>
      </c>
      <c r="Z584" s="280" t="str">
        <f t="shared" si="204"/>
        <v/>
      </c>
      <c r="AA584" s="280" t="str">
        <f t="shared" si="205"/>
        <v/>
      </c>
      <c r="AB584" s="389" t="str">
        <f t="shared" si="215"/>
        <v/>
      </c>
      <c r="AC584" s="389" t="str">
        <f t="shared" si="216"/>
        <v/>
      </c>
      <c r="AD584" s="390">
        <f t="shared" si="206"/>
        <v>1</v>
      </c>
      <c r="AE584" s="282">
        <f t="shared" si="207"/>
        <v>0</v>
      </c>
      <c r="AF584" s="359">
        <f t="shared" si="208"/>
        <v>0</v>
      </c>
      <c r="AG584" s="280">
        <f t="shared" si="209"/>
        <v>0</v>
      </c>
      <c r="AH584" s="280">
        <f t="shared" si="210"/>
        <v>0</v>
      </c>
      <c r="AI584" s="280">
        <f>IF(ISBLANK(T584),AI583,IF(COUNTIF(T$2:T584,T584)&gt;1,AI583,1+MAX(AI583,0)))</f>
        <v>16</v>
      </c>
      <c r="AJ584"/>
      <c r="AK584"/>
      <c r="AL584" s="391" t="str">
        <f t="shared" si="217"/>
        <v/>
      </c>
      <c r="AM584" s="391" t="str">
        <f t="shared" si="218"/>
        <v/>
      </c>
      <c r="AN584"/>
      <c r="AO584" s="310" t="str">
        <f t="shared" si="211"/>
        <v/>
      </c>
      <c r="AP584" s="310">
        <f>SUM(AO$1:AO584)</f>
        <v>0</v>
      </c>
      <c r="AQ584" s="310">
        <f>SUM(AK$2:AK584)</f>
        <v>0</v>
      </c>
      <c r="AR584" s="310">
        <f>COUNTA(AJ$2:AJ584)</f>
        <v>0</v>
      </c>
      <c r="AS584" s="312"/>
      <c r="AT584" s="312"/>
      <c r="AU584" s="312"/>
      <c r="AV584" s="312"/>
      <c r="AW584" s="312"/>
      <c r="AZ584">
        <v>0</v>
      </c>
      <c r="BA584">
        <v>0</v>
      </c>
    </row>
    <row r="585" spans="1:53" x14ac:dyDescent="0.25">
      <c r="A585">
        <v>112</v>
      </c>
      <c r="B585" t="s">
        <v>66</v>
      </c>
      <c r="C585" t="s">
        <v>859</v>
      </c>
      <c r="D585"/>
      <c r="E585">
        <v>1</v>
      </c>
      <c r="F585">
        <v>2</v>
      </c>
      <c r="G585">
        <v>4</v>
      </c>
      <c r="H585">
        <v>0</v>
      </c>
      <c r="I585">
        <v>0</v>
      </c>
      <c r="J585">
        <v>0</v>
      </c>
      <c r="K585">
        <v>0</v>
      </c>
      <c r="L585">
        <v>0</v>
      </c>
      <c r="M585" t="s">
        <v>886</v>
      </c>
      <c r="N585" s="42"/>
      <c r="O585" s="101">
        <f>IF(ISBLANK(C585),O584,IF(COUNTIF(C$2:C585,C585)&gt;1,O584,1+MAX(O584,0)))</f>
        <v>18</v>
      </c>
      <c r="P585" s="45">
        <f t="shared" si="198"/>
        <v>9</v>
      </c>
      <c r="Q585" s="33" t="str">
        <f t="shared" si="199"/>
        <v/>
      </c>
      <c r="R585" s="33">
        <f t="shared" si="200"/>
        <v>10</v>
      </c>
      <c r="S585" s="33" t="str">
        <f t="shared" si="201"/>
        <v>112_10</v>
      </c>
      <c r="T585" s="35" t="str">
        <f t="shared" si="202"/>
        <v>112PM</v>
      </c>
      <c r="U585" s="35" t="str">
        <f t="shared" si="203"/>
        <v>112PMEW</v>
      </c>
      <c r="V585" s="35" t="str">
        <f t="shared" si="219"/>
        <v>0R</v>
      </c>
      <c r="W585" s="35" t="str">
        <f t="shared" si="212"/>
        <v>112PM0R124</v>
      </c>
      <c r="X585" s="388">
        <f t="shared" si="213"/>
        <v>0</v>
      </c>
      <c r="Y585" s="388">
        <f t="shared" si="214"/>
        <v>0</v>
      </c>
      <c r="Z585" s="280" t="str">
        <f t="shared" si="204"/>
        <v/>
      </c>
      <c r="AA585" s="280" t="str">
        <f t="shared" si="205"/>
        <v/>
      </c>
      <c r="AB585" s="389" t="str">
        <f t="shared" si="215"/>
        <v/>
      </c>
      <c r="AC585" s="389" t="str">
        <f t="shared" si="216"/>
        <v/>
      </c>
      <c r="AD585" s="390">
        <f t="shared" si="206"/>
        <v>1</v>
      </c>
      <c r="AE585" s="282">
        <f t="shared" si="207"/>
        <v>0</v>
      </c>
      <c r="AF585" s="359">
        <f t="shared" si="208"/>
        <v>0</v>
      </c>
      <c r="AG585" s="280">
        <f t="shared" si="209"/>
        <v>0</v>
      </c>
      <c r="AH585" s="280">
        <f t="shared" si="210"/>
        <v>0</v>
      </c>
      <c r="AI585" s="280">
        <f>IF(ISBLANK(T585),AI584,IF(COUNTIF(T$2:T585,T585)&gt;1,AI584,1+MAX(AI584,0)))</f>
        <v>16</v>
      </c>
      <c r="AJ585"/>
      <c r="AK585"/>
      <c r="AL585" s="391" t="str">
        <f t="shared" si="217"/>
        <v/>
      </c>
      <c r="AM585" s="391" t="str">
        <f t="shared" si="218"/>
        <v/>
      </c>
      <c r="AN585"/>
      <c r="AO585" s="310" t="str">
        <f t="shared" si="211"/>
        <v/>
      </c>
      <c r="AP585" s="310">
        <f>SUM(AO$1:AO585)</f>
        <v>0</v>
      </c>
      <c r="AQ585" s="310">
        <f>SUM(AK$2:AK585)</f>
        <v>0</v>
      </c>
      <c r="AR585" s="310">
        <f>COUNTA(AJ$2:AJ585)</f>
        <v>0</v>
      </c>
      <c r="AS585" s="312"/>
      <c r="AT585" s="312"/>
      <c r="AU585" s="312"/>
      <c r="AV585" s="312"/>
      <c r="AW585" s="312"/>
      <c r="AZ585">
        <v>0</v>
      </c>
      <c r="BA585">
        <v>0</v>
      </c>
    </row>
    <row r="586" spans="1:53" x14ac:dyDescent="0.25">
      <c r="A586">
        <v>112</v>
      </c>
      <c r="B586" t="s">
        <v>66</v>
      </c>
      <c r="C586" t="s">
        <v>859</v>
      </c>
      <c r="D586"/>
      <c r="E586">
        <v>1</v>
      </c>
      <c r="F586">
        <v>3</v>
      </c>
      <c r="G586">
        <v>1</v>
      </c>
      <c r="H586">
        <v>2</v>
      </c>
      <c r="I586">
        <v>0</v>
      </c>
      <c r="J586">
        <v>0</v>
      </c>
      <c r="K586">
        <v>0</v>
      </c>
      <c r="L586">
        <v>0</v>
      </c>
      <c r="M586" t="s">
        <v>886</v>
      </c>
      <c r="N586" s="42"/>
      <c r="O586" s="101">
        <f>IF(ISBLANK(C586),O585,IF(COUNTIF(C$2:C586,C586)&gt;1,O585,1+MAX(O585,0)))</f>
        <v>18</v>
      </c>
      <c r="P586" s="45">
        <f t="shared" si="198"/>
        <v>9</v>
      </c>
      <c r="Q586" s="33" t="str">
        <f t="shared" si="199"/>
        <v/>
      </c>
      <c r="R586" s="33">
        <f t="shared" si="200"/>
        <v>11</v>
      </c>
      <c r="S586" s="33" t="str">
        <f t="shared" si="201"/>
        <v>112_11</v>
      </c>
      <c r="T586" s="35" t="str">
        <f t="shared" si="202"/>
        <v>112PM</v>
      </c>
      <c r="U586" s="35" t="str">
        <f t="shared" si="203"/>
        <v>112PMNS</v>
      </c>
      <c r="V586" s="35" t="str">
        <f t="shared" si="219"/>
        <v>0R</v>
      </c>
      <c r="W586" s="35" t="str">
        <f t="shared" si="212"/>
        <v>112PM0R131</v>
      </c>
      <c r="X586" s="388">
        <f t="shared" si="213"/>
        <v>0</v>
      </c>
      <c r="Y586" s="388">
        <f t="shared" si="214"/>
        <v>0</v>
      </c>
      <c r="Z586" s="280" t="str">
        <f t="shared" si="204"/>
        <v/>
      </c>
      <c r="AA586" s="280" t="str">
        <f t="shared" si="205"/>
        <v/>
      </c>
      <c r="AB586" s="389" t="str">
        <f t="shared" si="215"/>
        <v/>
      </c>
      <c r="AC586" s="389" t="str">
        <f t="shared" si="216"/>
        <v/>
      </c>
      <c r="AD586" s="390">
        <f t="shared" si="206"/>
        <v>1</v>
      </c>
      <c r="AE586" s="282">
        <f t="shared" si="207"/>
        <v>0</v>
      </c>
      <c r="AF586" s="359">
        <f t="shared" si="208"/>
        <v>0</v>
      </c>
      <c r="AG586" s="280">
        <f t="shared" si="209"/>
        <v>0</v>
      </c>
      <c r="AH586" s="280">
        <f t="shared" si="210"/>
        <v>0</v>
      </c>
      <c r="AI586" s="280">
        <f>IF(ISBLANK(T586),AI585,IF(COUNTIF(T$2:T586,T586)&gt;1,AI585,1+MAX(AI585,0)))</f>
        <v>16</v>
      </c>
      <c r="AJ586"/>
      <c r="AK586"/>
      <c r="AL586" s="391" t="str">
        <f t="shared" si="217"/>
        <v/>
      </c>
      <c r="AM586" s="391" t="str">
        <f t="shared" si="218"/>
        <v/>
      </c>
      <c r="AN586"/>
      <c r="AO586" s="310" t="str">
        <f t="shared" si="211"/>
        <v/>
      </c>
      <c r="AP586" s="310">
        <f>SUM(AO$1:AO586)</f>
        <v>0</v>
      </c>
      <c r="AQ586" s="310">
        <f>SUM(AK$2:AK586)</f>
        <v>0</v>
      </c>
      <c r="AR586" s="310">
        <f>COUNTA(AJ$2:AJ586)</f>
        <v>0</v>
      </c>
      <c r="AS586" s="312"/>
      <c r="AT586" s="312"/>
      <c r="AU586" s="312"/>
      <c r="AV586" s="312"/>
      <c r="AW586" s="312"/>
      <c r="AZ586">
        <v>0</v>
      </c>
      <c r="BA586">
        <v>0</v>
      </c>
    </row>
    <row r="587" spans="1:53" x14ac:dyDescent="0.25">
      <c r="A587">
        <v>112</v>
      </c>
      <c r="B587" t="s">
        <v>66</v>
      </c>
      <c r="C587" t="s">
        <v>859</v>
      </c>
      <c r="D587"/>
      <c r="E587">
        <v>1</v>
      </c>
      <c r="F587">
        <v>3</v>
      </c>
      <c r="G587">
        <v>2</v>
      </c>
      <c r="H587">
        <v>5</v>
      </c>
      <c r="I587">
        <v>1</v>
      </c>
      <c r="J587">
        <v>3</v>
      </c>
      <c r="K587">
        <v>0</v>
      </c>
      <c r="L587">
        <v>0</v>
      </c>
      <c r="M587" t="s">
        <v>886</v>
      </c>
      <c r="N587" s="42"/>
      <c r="O587" s="101">
        <f>IF(ISBLANK(C587),O586,IF(COUNTIF(C$2:C587,C587)&gt;1,O586,1+MAX(O586,0)))</f>
        <v>18</v>
      </c>
      <c r="P587" s="45">
        <f t="shared" si="198"/>
        <v>9</v>
      </c>
      <c r="Q587" s="33" t="str">
        <f t="shared" si="199"/>
        <v/>
      </c>
      <c r="R587" s="33">
        <f t="shared" si="200"/>
        <v>11</v>
      </c>
      <c r="S587" s="33" t="str">
        <f t="shared" si="201"/>
        <v>112_11</v>
      </c>
      <c r="T587" s="35" t="str">
        <f t="shared" si="202"/>
        <v>112PM</v>
      </c>
      <c r="U587" s="35" t="str">
        <f t="shared" si="203"/>
        <v>112PMNS</v>
      </c>
      <c r="V587" s="35" t="str">
        <f t="shared" si="219"/>
        <v>0R</v>
      </c>
      <c r="W587" s="35" t="str">
        <f t="shared" si="212"/>
        <v>112PM0R132</v>
      </c>
      <c r="X587" s="388">
        <f t="shared" si="213"/>
        <v>0</v>
      </c>
      <c r="Y587" s="388">
        <f t="shared" si="214"/>
        <v>0</v>
      </c>
      <c r="Z587" s="280" t="str">
        <f t="shared" si="204"/>
        <v/>
      </c>
      <c r="AA587" s="280" t="str">
        <f t="shared" si="205"/>
        <v/>
      </c>
      <c r="AB587" s="389" t="str">
        <f t="shared" si="215"/>
        <v/>
      </c>
      <c r="AC587" s="389" t="str">
        <f t="shared" si="216"/>
        <v/>
      </c>
      <c r="AD587" s="390">
        <f t="shared" si="206"/>
        <v>1</v>
      </c>
      <c r="AE587" s="282">
        <f t="shared" si="207"/>
        <v>0</v>
      </c>
      <c r="AF587" s="359">
        <f t="shared" si="208"/>
        <v>0</v>
      </c>
      <c r="AG587" s="280">
        <f t="shared" si="209"/>
        <v>0</v>
      </c>
      <c r="AH587" s="280">
        <f t="shared" si="210"/>
        <v>0</v>
      </c>
      <c r="AI587" s="280">
        <f>IF(ISBLANK(T587),AI586,IF(COUNTIF(T$2:T587,T587)&gt;1,AI586,1+MAX(AI586,0)))</f>
        <v>16</v>
      </c>
      <c r="AJ587"/>
      <c r="AK587"/>
      <c r="AL587" s="391" t="str">
        <f t="shared" si="217"/>
        <v/>
      </c>
      <c r="AM587" s="391" t="str">
        <f t="shared" si="218"/>
        <v/>
      </c>
      <c r="AN587"/>
      <c r="AO587" s="310" t="str">
        <f t="shared" si="211"/>
        <v/>
      </c>
      <c r="AP587" s="310">
        <f>SUM(AO$1:AO587)</f>
        <v>0</v>
      </c>
      <c r="AQ587" s="310">
        <f>SUM(AK$2:AK587)</f>
        <v>0</v>
      </c>
      <c r="AR587" s="310">
        <f>COUNTA(AJ$2:AJ587)</f>
        <v>0</v>
      </c>
      <c r="AS587" s="312"/>
      <c r="AT587" s="312"/>
      <c r="AU587" s="312"/>
      <c r="AV587" s="312"/>
      <c r="AW587" s="312"/>
      <c r="AZ587">
        <v>0</v>
      </c>
      <c r="BA587">
        <v>0</v>
      </c>
    </row>
    <row r="588" spans="1:53" x14ac:dyDescent="0.25">
      <c r="A588">
        <v>112</v>
      </c>
      <c r="B588" t="s">
        <v>66</v>
      </c>
      <c r="C588" t="s">
        <v>859</v>
      </c>
      <c r="D588"/>
      <c r="E588">
        <v>1</v>
      </c>
      <c r="F588">
        <v>3</v>
      </c>
      <c r="G588">
        <v>3</v>
      </c>
      <c r="H588">
        <v>0</v>
      </c>
      <c r="I588">
        <v>0</v>
      </c>
      <c r="J588">
        <v>0</v>
      </c>
      <c r="K588">
        <v>0</v>
      </c>
      <c r="L588">
        <v>0</v>
      </c>
      <c r="M588" t="s">
        <v>886</v>
      </c>
      <c r="N588" s="42"/>
      <c r="O588" s="101">
        <f>IF(ISBLANK(C588),O587,IF(COUNTIF(C$2:C588,C588)&gt;1,O587,1+MAX(O587,0)))</f>
        <v>18</v>
      </c>
      <c r="P588" s="45">
        <f t="shared" si="198"/>
        <v>9</v>
      </c>
      <c r="Q588" s="33" t="str">
        <f t="shared" si="199"/>
        <v/>
      </c>
      <c r="R588" s="33">
        <f t="shared" si="200"/>
        <v>11</v>
      </c>
      <c r="S588" s="33" t="str">
        <f t="shared" si="201"/>
        <v>112_11</v>
      </c>
      <c r="T588" s="35" t="str">
        <f t="shared" si="202"/>
        <v>112PM</v>
      </c>
      <c r="U588" s="35" t="str">
        <f t="shared" si="203"/>
        <v>112PMEW</v>
      </c>
      <c r="V588" s="35" t="str">
        <f t="shared" si="219"/>
        <v>0R</v>
      </c>
      <c r="W588" s="35" t="str">
        <f t="shared" si="212"/>
        <v>112PM0R133</v>
      </c>
      <c r="X588" s="388">
        <f t="shared" si="213"/>
        <v>0</v>
      </c>
      <c r="Y588" s="388">
        <f t="shared" si="214"/>
        <v>0</v>
      </c>
      <c r="Z588" s="280" t="str">
        <f t="shared" si="204"/>
        <v/>
      </c>
      <c r="AA588" s="280" t="str">
        <f t="shared" si="205"/>
        <v/>
      </c>
      <c r="AB588" s="389" t="str">
        <f t="shared" si="215"/>
        <v/>
      </c>
      <c r="AC588" s="389" t="str">
        <f t="shared" si="216"/>
        <v/>
      </c>
      <c r="AD588" s="390">
        <f t="shared" si="206"/>
        <v>1</v>
      </c>
      <c r="AE588" s="282">
        <f t="shared" si="207"/>
        <v>0</v>
      </c>
      <c r="AF588" s="359">
        <f t="shared" si="208"/>
        <v>0</v>
      </c>
      <c r="AG588" s="280">
        <f t="shared" si="209"/>
        <v>0</v>
      </c>
      <c r="AH588" s="280">
        <f t="shared" si="210"/>
        <v>0</v>
      </c>
      <c r="AI588" s="280">
        <f>IF(ISBLANK(T588),AI587,IF(COUNTIF(T$2:T588,T588)&gt;1,AI587,1+MAX(AI587,0)))</f>
        <v>16</v>
      </c>
      <c r="AJ588"/>
      <c r="AK588"/>
      <c r="AL588" s="391" t="str">
        <f t="shared" si="217"/>
        <v/>
      </c>
      <c r="AM588" s="391" t="str">
        <f t="shared" si="218"/>
        <v/>
      </c>
      <c r="AN588"/>
      <c r="AO588" s="310" t="str">
        <f t="shared" si="211"/>
        <v/>
      </c>
      <c r="AP588" s="310">
        <f>SUM(AO$1:AO588)</f>
        <v>0</v>
      </c>
      <c r="AQ588" s="310">
        <f>SUM(AK$2:AK588)</f>
        <v>0</v>
      </c>
      <c r="AR588" s="310">
        <f>COUNTA(AJ$2:AJ588)</f>
        <v>0</v>
      </c>
      <c r="AS588" s="312"/>
      <c r="AT588" s="312"/>
      <c r="AU588" s="312"/>
      <c r="AV588" s="312"/>
      <c r="AW588" s="312"/>
      <c r="AZ588">
        <v>0</v>
      </c>
      <c r="BA588">
        <v>0</v>
      </c>
    </row>
    <row r="589" spans="1:53" x14ac:dyDescent="0.25">
      <c r="A589">
        <v>112</v>
      </c>
      <c r="B589" t="s">
        <v>66</v>
      </c>
      <c r="C589" t="s">
        <v>859</v>
      </c>
      <c r="D589"/>
      <c r="E589">
        <v>1</v>
      </c>
      <c r="F589">
        <v>3</v>
      </c>
      <c r="G589">
        <v>4</v>
      </c>
      <c r="H589">
        <v>0</v>
      </c>
      <c r="I589">
        <v>0</v>
      </c>
      <c r="J589">
        <v>0</v>
      </c>
      <c r="K589">
        <v>0</v>
      </c>
      <c r="L589">
        <v>0</v>
      </c>
      <c r="M589" t="s">
        <v>886</v>
      </c>
      <c r="N589" s="42"/>
      <c r="O589" s="101">
        <f>IF(ISBLANK(C589),O588,IF(COUNTIF(C$2:C589,C589)&gt;1,O588,1+MAX(O588,0)))</f>
        <v>18</v>
      </c>
      <c r="P589" s="45">
        <f t="shared" si="198"/>
        <v>9</v>
      </c>
      <c r="Q589" s="33" t="str">
        <f t="shared" si="199"/>
        <v/>
      </c>
      <c r="R589" s="33">
        <f t="shared" si="200"/>
        <v>11</v>
      </c>
      <c r="S589" s="33" t="str">
        <f t="shared" si="201"/>
        <v>112_11</v>
      </c>
      <c r="T589" s="35" t="str">
        <f t="shared" si="202"/>
        <v>112PM</v>
      </c>
      <c r="U589" s="35" t="str">
        <f t="shared" si="203"/>
        <v>112PMEW</v>
      </c>
      <c r="V589" s="35" t="str">
        <f t="shared" si="219"/>
        <v>0R</v>
      </c>
      <c r="W589" s="35" t="str">
        <f t="shared" si="212"/>
        <v>112PM0R134</v>
      </c>
      <c r="X589" s="388">
        <f t="shared" si="213"/>
        <v>0</v>
      </c>
      <c r="Y589" s="388">
        <f t="shared" si="214"/>
        <v>0</v>
      </c>
      <c r="Z589" s="280" t="str">
        <f t="shared" si="204"/>
        <v/>
      </c>
      <c r="AA589" s="280" t="str">
        <f t="shared" si="205"/>
        <v/>
      </c>
      <c r="AB589" s="389" t="str">
        <f t="shared" si="215"/>
        <v/>
      </c>
      <c r="AC589" s="389" t="str">
        <f t="shared" si="216"/>
        <v/>
      </c>
      <c r="AD589" s="390">
        <f t="shared" si="206"/>
        <v>1</v>
      </c>
      <c r="AE589" s="282">
        <f t="shared" si="207"/>
        <v>0</v>
      </c>
      <c r="AF589" s="359">
        <f t="shared" si="208"/>
        <v>0</v>
      </c>
      <c r="AG589" s="280">
        <f t="shared" si="209"/>
        <v>0</v>
      </c>
      <c r="AH589" s="280">
        <f t="shared" si="210"/>
        <v>0</v>
      </c>
      <c r="AI589" s="280">
        <f>IF(ISBLANK(T589),AI588,IF(COUNTIF(T$2:T589,T589)&gt;1,AI588,1+MAX(AI588,0)))</f>
        <v>16</v>
      </c>
      <c r="AJ589"/>
      <c r="AK589"/>
      <c r="AL589" s="391" t="str">
        <f t="shared" si="217"/>
        <v/>
      </c>
      <c r="AM589" s="391" t="str">
        <f t="shared" si="218"/>
        <v/>
      </c>
      <c r="AN589"/>
      <c r="AO589" s="310" t="str">
        <f t="shared" si="211"/>
        <v/>
      </c>
      <c r="AP589" s="310">
        <f>SUM(AO$1:AO589)</f>
        <v>0</v>
      </c>
      <c r="AQ589" s="310">
        <f>SUM(AK$2:AK589)</f>
        <v>0</v>
      </c>
      <c r="AR589" s="310">
        <f>COUNTA(AJ$2:AJ589)</f>
        <v>0</v>
      </c>
      <c r="AS589" s="312"/>
      <c r="AT589" s="312"/>
      <c r="AU589" s="312"/>
      <c r="AV589" s="312"/>
      <c r="AW589" s="312"/>
      <c r="AZ589">
        <v>0</v>
      </c>
      <c r="BA589">
        <v>0</v>
      </c>
    </row>
    <row r="590" spans="1:53" x14ac:dyDescent="0.25">
      <c r="A590">
        <v>112</v>
      </c>
      <c r="B590" t="s">
        <v>66</v>
      </c>
      <c r="C590" t="s">
        <v>859</v>
      </c>
      <c r="D590"/>
      <c r="E590">
        <v>1</v>
      </c>
      <c r="F590">
        <v>4</v>
      </c>
      <c r="G590">
        <v>1</v>
      </c>
      <c r="H590">
        <v>0</v>
      </c>
      <c r="I590">
        <v>0</v>
      </c>
      <c r="J590">
        <v>0</v>
      </c>
      <c r="K590">
        <v>0</v>
      </c>
      <c r="L590">
        <v>0</v>
      </c>
      <c r="M590" t="s">
        <v>886</v>
      </c>
      <c r="N590" s="42"/>
      <c r="O590" s="101">
        <f>IF(ISBLANK(C590),O589,IF(COUNTIF(C$2:C590,C590)&gt;1,O589,1+MAX(O589,0)))</f>
        <v>18</v>
      </c>
      <c r="P590" s="45">
        <f t="shared" si="198"/>
        <v>9</v>
      </c>
      <c r="Q590" s="33" t="str">
        <f t="shared" si="199"/>
        <v/>
      </c>
      <c r="R590" s="33">
        <f t="shared" si="200"/>
        <v>12</v>
      </c>
      <c r="S590" s="33" t="str">
        <f t="shared" si="201"/>
        <v>112_12</v>
      </c>
      <c r="T590" s="35" t="str">
        <f t="shared" si="202"/>
        <v>112PM</v>
      </c>
      <c r="U590" s="35" t="str">
        <f t="shared" si="203"/>
        <v>112PMNS</v>
      </c>
      <c r="V590" s="35" t="str">
        <f t="shared" si="219"/>
        <v>0R</v>
      </c>
      <c r="W590" s="35" t="str">
        <f t="shared" si="212"/>
        <v>112PM0R141</v>
      </c>
      <c r="X590" s="388">
        <f t="shared" si="213"/>
        <v>0</v>
      </c>
      <c r="Y590" s="388">
        <f t="shared" si="214"/>
        <v>0</v>
      </c>
      <c r="Z590" s="280" t="str">
        <f t="shared" si="204"/>
        <v/>
      </c>
      <c r="AA590" s="280" t="str">
        <f t="shared" si="205"/>
        <v/>
      </c>
      <c r="AB590" s="389" t="str">
        <f t="shared" si="215"/>
        <v/>
      </c>
      <c r="AC590" s="389" t="str">
        <f t="shared" si="216"/>
        <v/>
      </c>
      <c r="AD590" s="390">
        <f t="shared" si="206"/>
        <v>1</v>
      </c>
      <c r="AE590" s="282">
        <f t="shared" si="207"/>
        <v>0</v>
      </c>
      <c r="AF590" s="359">
        <f t="shared" si="208"/>
        <v>0</v>
      </c>
      <c r="AG590" s="280">
        <f t="shared" si="209"/>
        <v>0</v>
      </c>
      <c r="AH590" s="280">
        <f t="shared" si="210"/>
        <v>0</v>
      </c>
      <c r="AI590" s="280">
        <f>IF(ISBLANK(T590),AI589,IF(COUNTIF(T$2:T590,T590)&gt;1,AI589,1+MAX(AI589,0)))</f>
        <v>16</v>
      </c>
      <c r="AJ590"/>
      <c r="AK590"/>
      <c r="AL590" s="391" t="str">
        <f t="shared" si="217"/>
        <v/>
      </c>
      <c r="AM590" s="391" t="str">
        <f t="shared" si="218"/>
        <v/>
      </c>
      <c r="AN590"/>
      <c r="AO590" s="310" t="str">
        <f t="shared" si="211"/>
        <v/>
      </c>
      <c r="AP590" s="310">
        <f>SUM(AO$1:AO590)</f>
        <v>0</v>
      </c>
      <c r="AQ590" s="310">
        <f>SUM(AK$2:AK590)</f>
        <v>0</v>
      </c>
      <c r="AR590" s="310">
        <f>COUNTA(AJ$2:AJ590)</f>
        <v>0</v>
      </c>
      <c r="AS590" s="312"/>
      <c r="AT590" s="312"/>
      <c r="AU590" s="312"/>
      <c r="AV590" s="312"/>
      <c r="AW590" s="312"/>
      <c r="AZ590">
        <v>0</v>
      </c>
      <c r="BA590">
        <v>0</v>
      </c>
    </row>
    <row r="591" spans="1:53" x14ac:dyDescent="0.25">
      <c r="A591">
        <v>112</v>
      </c>
      <c r="B591" t="s">
        <v>66</v>
      </c>
      <c r="C591" t="s">
        <v>859</v>
      </c>
      <c r="D591"/>
      <c r="E591">
        <v>1</v>
      </c>
      <c r="F591">
        <v>4</v>
      </c>
      <c r="G591">
        <v>2</v>
      </c>
      <c r="H591">
        <v>7</v>
      </c>
      <c r="I591">
        <v>1</v>
      </c>
      <c r="J591">
        <v>7</v>
      </c>
      <c r="K591">
        <v>0</v>
      </c>
      <c r="L591">
        <v>0</v>
      </c>
      <c r="M591" t="s">
        <v>886</v>
      </c>
      <c r="N591" s="42"/>
      <c r="O591" s="101">
        <f>IF(ISBLANK(C591),O590,IF(COUNTIF(C$2:C591,C591)&gt;1,O590,1+MAX(O590,0)))</f>
        <v>18</v>
      </c>
      <c r="P591" s="45">
        <f t="shared" si="198"/>
        <v>9</v>
      </c>
      <c r="Q591" s="33" t="str">
        <f t="shared" si="199"/>
        <v/>
      </c>
      <c r="R591" s="33">
        <f t="shared" si="200"/>
        <v>12</v>
      </c>
      <c r="S591" s="33" t="str">
        <f t="shared" si="201"/>
        <v>112_12</v>
      </c>
      <c r="T591" s="35" t="str">
        <f t="shared" si="202"/>
        <v>112PM</v>
      </c>
      <c r="U591" s="35" t="str">
        <f t="shared" si="203"/>
        <v>112PMNS</v>
      </c>
      <c r="V591" s="35" t="str">
        <f t="shared" si="219"/>
        <v>0R</v>
      </c>
      <c r="W591" s="35" t="str">
        <f t="shared" si="212"/>
        <v>112PM0R142</v>
      </c>
      <c r="X591" s="388">
        <f t="shared" si="213"/>
        <v>0</v>
      </c>
      <c r="Y591" s="388">
        <f t="shared" si="214"/>
        <v>0</v>
      </c>
      <c r="Z591" s="280" t="str">
        <f t="shared" si="204"/>
        <v/>
      </c>
      <c r="AA591" s="280" t="str">
        <f t="shared" si="205"/>
        <v/>
      </c>
      <c r="AB591" s="389" t="str">
        <f t="shared" si="215"/>
        <v/>
      </c>
      <c r="AC591" s="389" t="str">
        <f t="shared" si="216"/>
        <v/>
      </c>
      <c r="AD591" s="390">
        <f t="shared" si="206"/>
        <v>1</v>
      </c>
      <c r="AE591" s="282">
        <f t="shared" si="207"/>
        <v>0</v>
      </c>
      <c r="AF591" s="359">
        <f t="shared" si="208"/>
        <v>0</v>
      </c>
      <c r="AG591" s="280">
        <f t="shared" si="209"/>
        <v>0</v>
      </c>
      <c r="AH591" s="280">
        <f t="shared" si="210"/>
        <v>0</v>
      </c>
      <c r="AI591" s="280">
        <f>IF(ISBLANK(T591),AI590,IF(COUNTIF(T$2:T591,T591)&gt;1,AI590,1+MAX(AI590,0)))</f>
        <v>16</v>
      </c>
      <c r="AJ591"/>
      <c r="AK591"/>
      <c r="AL591" s="391" t="str">
        <f t="shared" si="217"/>
        <v/>
      </c>
      <c r="AM591" s="391" t="str">
        <f t="shared" si="218"/>
        <v/>
      </c>
      <c r="AN591"/>
      <c r="AO591" s="310" t="str">
        <f t="shared" si="211"/>
        <v/>
      </c>
      <c r="AP591" s="310">
        <f>SUM(AO$1:AO591)</f>
        <v>0</v>
      </c>
      <c r="AQ591" s="310">
        <f>SUM(AK$2:AK591)</f>
        <v>0</v>
      </c>
      <c r="AR591" s="310">
        <f>COUNTA(AJ$2:AJ591)</f>
        <v>0</v>
      </c>
      <c r="AS591" s="312"/>
      <c r="AT591" s="312"/>
      <c r="AU591" s="312"/>
      <c r="AV591" s="312"/>
      <c r="AW591" s="312"/>
      <c r="AZ591">
        <v>0</v>
      </c>
      <c r="BA591">
        <v>0</v>
      </c>
    </row>
    <row r="592" spans="1:53" x14ac:dyDescent="0.25">
      <c r="A592">
        <v>112</v>
      </c>
      <c r="B592" t="s">
        <v>66</v>
      </c>
      <c r="C592" t="s">
        <v>859</v>
      </c>
      <c r="D592"/>
      <c r="E592">
        <v>1</v>
      </c>
      <c r="F592">
        <v>4</v>
      </c>
      <c r="G592">
        <v>3</v>
      </c>
      <c r="H592">
        <v>0</v>
      </c>
      <c r="I592">
        <v>0</v>
      </c>
      <c r="J592">
        <v>0</v>
      </c>
      <c r="K592">
        <v>0</v>
      </c>
      <c r="L592">
        <v>0</v>
      </c>
      <c r="M592" t="s">
        <v>886</v>
      </c>
      <c r="N592" s="42"/>
      <c r="O592" s="101">
        <f>IF(ISBLANK(C592),O591,IF(COUNTIF(C$2:C592,C592)&gt;1,O591,1+MAX(O591,0)))</f>
        <v>18</v>
      </c>
      <c r="P592" s="45">
        <f t="shared" si="198"/>
        <v>9</v>
      </c>
      <c r="Q592" s="33" t="str">
        <f t="shared" si="199"/>
        <v/>
      </c>
      <c r="R592" s="33">
        <f t="shared" si="200"/>
        <v>12</v>
      </c>
      <c r="S592" s="33" t="str">
        <f t="shared" si="201"/>
        <v>112_12</v>
      </c>
      <c r="T592" s="35" t="str">
        <f t="shared" si="202"/>
        <v>112PM</v>
      </c>
      <c r="U592" s="35" t="str">
        <f t="shared" si="203"/>
        <v>112PMEW</v>
      </c>
      <c r="V592" s="35" t="str">
        <f t="shared" si="219"/>
        <v>0R</v>
      </c>
      <c r="W592" s="35" t="str">
        <f t="shared" si="212"/>
        <v>112PM0R143</v>
      </c>
      <c r="X592" s="388">
        <f t="shared" si="213"/>
        <v>0</v>
      </c>
      <c r="Y592" s="388">
        <f t="shared" si="214"/>
        <v>0</v>
      </c>
      <c r="Z592" s="280" t="str">
        <f t="shared" si="204"/>
        <v/>
      </c>
      <c r="AA592" s="280" t="str">
        <f t="shared" si="205"/>
        <v/>
      </c>
      <c r="AB592" s="389" t="str">
        <f t="shared" si="215"/>
        <v/>
      </c>
      <c r="AC592" s="389" t="str">
        <f t="shared" si="216"/>
        <v/>
      </c>
      <c r="AD592" s="390">
        <f t="shared" si="206"/>
        <v>1</v>
      </c>
      <c r="AE592" s="282">
        <f t="shared" si="207"/>
        <v>0</v>
      </c>
      <c r="AF592" s="359">
        <f t="shared" si="208"/>
        <v>0</v>
      </c>
      <c r="AG592" s="280">
        <f t="shared" si="209"/>
        <v>0</v>
      </c>
      <c r="AH592" s="280">
        <f t="shared" si="210"/>
        <v>0</v>
      </c>
      <c r="AI592" s="280">
        <f>IF(ISBLANK(T592),AI591,IF(COUNTIF(T$2:T592,T592)&gt;1,AI591,1+MAX(AI591,0)))</f>
        <v>16</v>
      </c>
      <c r="AJ592"/>
      <c r="AK592"/>
      <c r="AL592" s="391" t="str">
        <f t="shared" si="217"/>
        <v/>
      </c>
      <c r="AM592" s="391" t="str">
        <f t="shared" si="218"/>
        <v/>
      </c>
      <c r="AN592"/>
      <c r="AO592" s="310" t="str">
        <f t="shared" si="211"/>
        <v/>
      </c>
      <c r="AP592" s="310">
        <f>SUM(AO$1:AO592)</f>
        <v>0</v>
      </c>
      <c r="AQ592" s="310">
        <f>SUM(AK$2:AK592)</f>
        <v>0</v>
      </c>
      <c r="AR592" s="310">
        <f>COUNTA(AJ$2:AJ592)</f>
        <v>0</v>
      </c>
      <c r="AS592" s="312"/>
      <c r="AT592" s="312"/>
      <c r="AU592" s="312"/>
      <c r="AV592" s="312"/>
      <c r="AW592" s="312"/>
      <c r="AZ592">
        <v>0</v>
      </c>
      <c r="BA592">
        <v>0</v>
      </c>
    </row>
    <row r="593" spans="1:53" x14ac:dyDescent="0.25">
      <c r="A593">
        <v>112</v>
      </c>
      <c r="B593" t="s">
        <v>66</v>
      </c>
      <c r="C593" t="s">
        <v>859</v>
      </c>
      <c r="D593"/>
      <c r="E593">
        <v>1</v>
      </c>
      <c r="F593">
        <v>4</v>
      </c>
      <c r="G593">
        <v>4</v>
      </c>
      <c r="H593">
        <v>0</v>
      </c>
      <c r="I593">
        <v>0</v>
      </c>
      <c r="J593">
        <v>0</v>
      </c>
      <c r="K593">
        <v>0</v>
      </c>
      <c r="L593">
        <v>0</v>
      </c>
      <c r="M593" t="s">
        <v>886</v>
      </c>
      <c r="N593" s="42"/>
      <c r="O593" s="101">
        <f>IF(ISBLANK(C593),O592,IF(COUNTIF(C$2:C593,C593)&gt;1,O592,1+MAX(O592,0)))</f>
        <v>18</v>
      </c>
      <c r="P593" s="45">
        <f t="shared" si="198"/>
        <v>9</v>
      </c>
      <c r="Q593" s="33" t="str">
        <f t="shared" si="199"/>
        <v/>
      </c>
      <c r="R593" s="33">
        <f t="shared" si="200"/>
        <v>12</v>
      </c>
      <c r="S593" s="33" t="str">
        <f t="shared" si="201"/>
        <v>112_12</v>
      </c>
      <c r="T593" s="35" t="str">
        <f t="shared" si="202"/>
        <v>112PM</v>
      </c>
      <c r="U593" s="35" t="str">
        <f t="shared" si="203"/>
        <v>112PMEW</v>
      </c>
      <c r="V593" s="35" t="str">
        <f t="shared" si="219"/>
        <v>0R</v>
      </c>
      <c r="W593" s="35" t="str">
        <f t="shared" si="212"/>
        <v>112PM0R144</v>
      </c>
      <c r="X593" s="388">
        <f t="shared" si="213"/>
        <v>0</v>
      </c>
      <c r="Y593" s="388">
        <f t="shared" si="214"/>
        <v>0</v>
      </c>
      <c r="Z593" s="280" t="str">
        <f t="shared" si="204"/>
        <v/>
      </c>
      <c r="AA593" s="280" t="str">
        <f t="shared" si="205"/>
        <v/>
      </c>
      <c r="AB593" s="389" t="str">
        <f t="shared" si="215"/>
        <v/>
      </c>
      <c r="AC593" s="389" t="str">
        <f t="shared" si="216"/>
        <v/>
      </c>
      <c r="AD593" s="390">
        <f t="shared" si="206"/>
        <v>1</v>
      </c>
      <c r="AE593" s="282">
        <f t="shared" si="207"/>
        <v>0</v>
      </c>
      <c r="AF593" s="359">
        <f t="shared" si="208"/>
        <v>0</v>
      </c>
      <c r="AG593" s="280">
        <f t="shared" si="209"/>
        <v>0</v>
      </c>
      <c r="AH593" s="280">
        <f t="shared" si="210"/>
        <v>0</v>
      </c>
      <c r="AI593" s="280">
        <f>IF(ISBLANK(T593),AI592,IF(COUNTIF(T$2:T593,T593)&gt;1,AI592,1+MAX(AI592,0)))</f>
        <v>16</v>
      </c>
      <c r="AL593" s="391" t="str">
        <f t="shared" si="217"/>
        <v/>
      </c>
      <c r="AM593" s="391" t="str">
        <f t="shared" si="218"/>
        <v/>
      </c>
      <c r="AO593" s="310" t="str">
        <f t="shared" si="211"/>
        <v/>
      </c>
      <c r="AP593" s="310">
        <f>SUM(AO$1:AO593)</f>
        <v>0</v>
      </c>
      <c r="AQ593" s="310">
        <f>SUM(AK$2:AK593)</f>
        <v>0</v>
      </c>
      <c r="AR593" s="310">
        <f>COUNTA(AJ$2:AJ593)</f>
        <v>0</v>
      </c>
      <c r="AS593" s="312"/>
      <c r="AT593" s="312"/>
      <c r="AU593" s="312"/>
      <c r="AV593" s="312"/>
      <c r="AW593" s="312"/>
      <c r="AZ593">
        <v>0</v>
      </c>
      <c r="BA593">
        <v>0</v>
      </c>
    </row>
    <row r="594" spans="1:53" x14ac:dyDescent="0.25">
      <c r="A594">
        <v>112</v>
      </c>
      <c r="B594" t="s">
        <v>66</v>
      </c>
      <c r="C594" t="s">
        <v>859</v>
      </c>
      <c r="D594"/>
      <c r="E594">
        <v>2</v>
      </c>
      <c r="F594">
        <v>1</v>
      </c>
      <c r="G594">
        <v>1</v>
      </c>
      <c r="H594">
        <v>0</v>
      </c>
      <c r="I594">
        <v>0</v>
      </c>
      <c r="J594">
        <v>0</v>
      </c>
      <c r="K594">
        <v>0</v>
      </c>
      <c r="L594">
        <v>0</v>
      </c>
      <c r="M594"/>
      <c r="N594" s="42"/>
      <c r="O594" s="101">
        <f>IF(ISBLANK(C594),O593,IF(COUNTIF(C$2:C594,C594)&gt;1,O593,1+MAX(O593,0)))</f>
        <v>18</v>
      </c>
      <c r="P594" s="45">
        <f t="shared" si="198"/>
        <v>9</v>
      </c>
      <c r="Q594" s="33" t="str">
        <f t="shared" si="199"/>
        <v/>
      </c>
      <c r="R594" s="33">
        <f t="shared" si="200"/>
        <v>13</v>
      </c>
      <c r="S594" s="33" t="str">
        <f t="shared" si="201"/>
        <v>112_13</v>
      </c>
      <c r="T594" s="35" t="str">
        <f t="shared" si="202"/>
        <v>112PM</v>
      </c>
      <c r="U594" s="35" t="str">
        <f t="shared" si="203"/>
        <v>112PMNS</v>
      </c>
      <c r="V594" s="35" t="str">
        <f t="shared" si="219"/>
        <v>0R</v>
      </c>
      <c r="W594" s="35" t="str">
        <f t="shared" si="212"/>
        <v>112PM0R211</v>
      </c>
      <c r="X594" s="388">
        <f t="shared" si="213"/>
        <v>0</v>
      </c>
      <c r="Y594" s="388">
        <f t="shared" si="214"/>
        <v>0</v>
      </c>
      <c r="Z594" s="280" t="str">
        <f t="shared" si="204"/>
        <v/>
      </c>
      <c r="AA594" s="280" t="str">
        <f t="shared" si="205"/>
        <v/>
      </c>
      <c r="AB594" s="389" t="str">
        <f t="shared" si="215"/>
        <v/>
      </c>
      <c r="AC594" s="389" t="str">
        <f t="shared" si="216"/>
        <v/>
      </c>
      <c r="AD594" s="390">
        <f t="shared" si="206"/>
        <v>1</v>
      </c>
      <c r="AE594" s="282">
        <f t="shared" si="207"/>
        <v>0</v>
      </c>
      <c r="AF594" s="359">
        <f t="shared" si="208"/>
        <v>0</v>
      </c>
      <c r="AG594" s="280">
        <f t="shared" si="209"/>
        <v>0</v>
      </c>
      <c r="AH594" s="280">
        <f t="shared" si="210"/>
        <v>0</v>
      </c>
      <c r="AI594" s="280">
        <f>IF(ISBLANK(T594),AI593,IF(COUNTIF(T$2:T594,T594)&gt;1,AI593,1+MAX(AI593,0)))</f>
        <v>16</v>
      </c>
      <c r="AL594" s="391" t="str">
        <f t="shared" si="217"/>
        <v/>
      </c>
      <c r="AM594" s="391" t="str">
        <f t="shared" si="218"/>
        <v/>
      </c>
      <c r="AO594" s="310" t="str">
        <f t="shared" si="211"/>
        <v/>
      </c>
      <c r="AP594" s="310">
        <f>SUM(AO$1:AO594)</f>
        <v>0</v>
      </c>
      <c r="AQ594" s="310">
        <f>SUM(AK$2:AK594)</f>
        <v>0</v>
      </c>
      <c r="AR594" s="310">
        <f>COUNTA(AJ$2:AJ594)</f>
        <v>0</v>
      </c>
      <c r="AS594" s="312">
        <f>ABS(H594-Data!H578)</f>
        <v>5</v>
      </c>
      <c r="AT594" s="312">
        <f>ABS(I594-Data!I578)</f>
        <v>0</v>
      </c>
      <c r="AU594" s="312">
        <f>ABS(J594-Data!J578)</f>
        <v>0</v>
      </c>
      <c r="AV594" s="312">
        <f>ABS(K594-Data!K578)</f>
        <v>0</v>
      </c>
      <c r="AW594" s="312">
        <f>ABS(L594-Data!L578)</f>
        <v>0</v>
      </c>
      <c r="AZ594">
        <v>0</v>
      </c>
      <c r="BA594">
        <v>0</v>
      </c>
    </row>
    <row r="595" spans="1:53" x14ac:dyDescent="0.25">
      <c r="A595">
        <v>112</v>
      </c>
      <c r="B595" t="s">
        <v>66</v>
      </c>
      <c r="C595" t="s">
        <v>859</v>
      </c>
      <c r="D595"/>
      <c r="E595">
        <v>2</v>
      </c>
      <c r="F595">
        <v>1</v>
      </c>
      <c r="G595">
        <v>2</v>
      </c>
      <c r="H595">
        <v>6</v>
      </c>
      <c r="I595">
        <v>2</v>
      </c>
      <c r="J595">
        <v>5</v>
      </c>
      <c r="K595">
        <v>0</v>
      </c>
      <c r="L595">
        <v>0</v>
      </c>
      <c r="M595"/>
      <c r="N595" s="42"/>
      <c r="O595" s="101">
        <f>IF(ISBLANK(C595),O594,IF(COUNTIF(C$2:C595,C595)&gt;1,O594,1+MAX(O594,0)))</f>
        <v>18</v>
      </c>
      <c r="P595" s="45">
        <f t="shared" si="198"/>
        <v>9</v>
      </c>
      <c r="Q595" s="33" t="str">
        <f t="shared" si="199"/>
        <v/>
      </c>
      <c r="R595" s="33">
        <f t="shared" si="200"/>
        <v>13</v>
      </c>
      <c r="S595" s="33" t="str">
        <f t="shared" si="201"/>
        <v>112_13</v>
      </c>
      <c r="T595" s="35" t="str">
        <f t="shared" si="202"/>
        <v>112PM</v>
      </c>
      <c r="U595" s="35" t="str">
        <f t="shared" si="203"/>
        <v>112PMNS</v>
      </c>
      <c r="V595" s="35" t="str">
        <f t="shared" si="219"/>
        <v>0R</v>
      </c>
      <c r="W595" s="35" t="str">
        <f t="shared" si="212"/>
        <v>112PM0R212</v>
      </c>
      <c r="X595" s="388">
        <f t="shared" si="213"/>
        <v>0</v>
      </c>
      <c r="Y595" s="388">
        <f t="shared" si="214"/>
        <v>0</v>
      </c>
      <c r="Z595" s="280" t="str">
        <f t="shared" si="204"/>
        <v/>
      </c>
      <c r="AA595" s="280" t="str">
        <f t="shared" si="205"/>
        <v/>
      </c>
      <c r="AB595" s="389" t="str">
        <f t="shared" si="215"/>
        <v/>
      </c>
      <c r="AC595" s="389" t="str">
        <f t="shared" si="216"/>
        <v/>
      </c>
      <c r="AD595" s="390">
        <f t="shared" si="206"/>
        <v>1</v>
      </c>
      <c r="AE595" s="282">
        <f t="shared" si="207"/>
        <v>0</v>
      </c>
      <c r="AF595" s="359">
        <f t="shared" si="208"/>
        <v>0</v>
      </c>
      <c r="AG595" s="280">
        <f t="shared" si="209"/>
        <v>0</v>
      </c>
      <c r="AH595" s="280">
        <f t="shared" si="210"/>
        <v>0</v>
      </c>
      <c r="AI595" s="280">
        <f>IF(ISBLANK(T595),AI594,IF(COUNTIF(T$2:T595,T595)&gt;1,AI594,1+MAX(AI594,0)))</f>
        <v>16</v>
      </c>
      <c r="AL595" s="391" t="str">
        <f t="shared" si="217"/>
        <v/>
      </c>
      <c r="AM595" s="391" t="str">
        <f t="shared" si="218"/>
        <v/>
      </c>
      <c r="AO595" s="310" t="str">
        <f t="shared" si="211"/>
        <v/>
      </c>
      <c r="AP595" s="310">
        <f>SUM(AO$1:AO595)</f>
        <v>0</v>
      </c>
      <c r="AQ595" s="310">
        <f>SUM(AK$2:AK595)</f>
        <v>0</v>
      </c>
      <c r="AR595" s="310">
        <f>COUNTA(AJ$2:AJ595)</f>
        <v>0</v>
      </c>
      <c r="AS595" s="312">
        <f>ABS(H595-Data!H579)</f>
        <v>3</v>
      </c>
      <c r="AT595" s="312">
        <f>ABS(I595-Data!I579)</f>
        <v>1</v>
      </c>
      <c r="AU595" s="312">
        <f>ABS(J595-Data!J579)</f>
        <v>3</v>
      </c>
      <c r="AV595" s="312">
        <f>ABS(K595-Data!K579)</f>
        <v>0</v>
      </c>
      <c r="AW595" s="312">
        <f>ABS(L595-Data!L579)</f>
        <v>0</v>
      </c>
      <c r="AZ595">
        <v>0</v>
      </c>
      <c r="BA595">
        <v>0</v>
      </c>
    </row>
    <row r="596" spans="1:53" x14ac:dyDescent="0.25">
      <c r="A596">
        <v>112</v>
      </c>
      <c r="B596" t="s">
        <v>66</v>
      </c>
      <c r="C596" t="s">
        <v>859</v>
      </c>
      <c r="D596"/>
      <c r="E596">
        <v>2</v>
      </c>
      <c r="F596">
        <v>1</v>
      </c>
      <c r="G596">
        <v>3</v>
      </c>
      <c r="H596">
        <v>0</v>
      </c>
      <c r="I596">
        <v>0</v>
      </c>
      <c r="J596">
        <v>0</v>
      </c>
      <c r="K596">
        <v>0</v>
      </c>
      <c r="L596">
        <v>0</v>
      </c>
      <c r="M596"/>
      <c r="N596" s="42"/>
      <c r="O596" s="101">
        <f>IF(ISBLANK(C596),O595,IF(COUNTIF(C$2:C596,C596)&gt;1,O595,1+MAX(O595,0)))</f>
        <v>18</v>
      </c>
      <c r="P596" s="45">
        <f t="shared" si="198"/>
        <v>9</v>
      </c>
      <c r="Q596" s="33" t="str">
        <f t="shared" si="199"/>
        <v/>
      </c>
      <c r="R596" s="33">
        <f t="shared" si="200"/>
        <v>13</v>
      </c>
      <c r="S596" s="33" t="str">
        <f t="shared" si="201"/>
        <v>112_13</v>
      </c>
      <c r="T596" s="35" t="str">
        <f t="shared" si="202"/>
        <v>112PM</v>
      </c>
      <c r="U596" s="35" t="str">
        <f t="shared" si="203"/>
        <v>112PMEW</v>
      </c>
      <c r="V596" s="35" t="str">
        <f t="shared" si="219"/>
        <v>0R</v>
      </c>
      <c r="W596" s="35" t="str">
        <f t="shared" si="212"/>
        <v>112PM0R213</v>
      </c>
      <c r="X596" s="388">
        <f t="shared" si="213"/>
        <v>0</v>
      </c>
      <c r="Y596" s="388">
        <f t="shared" si="214"/>
        <v>0</v>
      </c>
      <c r="Z596" s="280" t="str">
        <f t="shared" si="204"/>
        <v/>
      </c>
      <c r="AA596" s="280" t="str">
        <f t="shared" si="205"/>
        <v/>
      </c>
      <c r="AB596" s="389" t="str">
        <f t="shared" si="215"/>
        <v/>
      </c>
      <c r="AC596" s="389" t="str">
        <f t="shared" si="216"/>
        <v/>
      </c>
      <c r="AD596" s="390">
        <f t="shared" si="206"/>
        <v>1</v>
      </c>
      <c r="AE596" s="282">
        <f t="shared" si="207"/>
        <v>0</v>
      </c>
      <c r="AF596" s="359">
        <f t="shared" si="208"/>
        <v>0</v>
      </c>
      <c r="AG596" s="280">
        <f t="shared" si="209"/>
        <v>0</v>
      </c>
      <c r="AH596" s="280">
        <f t="shared" si="210"/>
        <v>0</v>
      </c>
      <c r="AI596" s="280">
        <f>IF(ISBLANK(T596),AI595,IF(COUNTIF(T$2:T596,T596)&gt;1,AI595,1+MAX(AI595,0)))</f>
        <v>16</v>
      </c>
      <c r="AL596" s="391" t="str">
        <f t="shared" si="217"/>
        <v/>
      </c>
      <c r="AM596" s="391" t="str">
        <f t="shared" si="218"/>
        <v/>
      </c>
      <c r="AO596" s="310" t="str">
        <f t="shared" si="211"/>
        <v/>
      </c>
      <c r="AP596" s="310">
        <f>SUM(AO$1:AO596)</f>
        <v>0</v>
      </c>
      <c r="AQ596" s="310">
        <f>SUM(AK$2:AK596)</f>
        <v>0</v>
      </c>
      <c r="AR596" s="310">
        <f>COUNTA(AJ$2:AJ596)</f>
        <v>0</v>
      </c>
      <c r="AS596" s="312">
        <f>ABS(H596-Data!H580)</f>
        <v>0</v>
      </c>
      <c r="AT596" s="312">
        <f>ABS(I596-Data!I580)</f>
        <v>0</v>
      </c>
      <c r="AU596" s="312">
        <f>ABS(J596-Data!J580)</f>
        <v>0</v>
      </c>
      <c r="AV596" s="312">
        <f>ABS(K596-Data!K580)</f>
        <v>0</v>
      </c>
      <c r="AW596" s="312">
        <f>ABS(L596-Data!L580)</f>
        <v>0</v>
      </c>
      <c r="AZ596">
        <v>0</v>
      </c>
      <c r="BA596">
        <v>0</v>
      </c>
    </row>
    <row r="597" spans="1:53" x14ac:dyDescent="0.25">
      <c r="A597">
        <v>112</v>
      </c>
      <c r="B597" t="s">
        <v>66</v>
      </c>
      <c r="C597" t="s">
        <v>859</v>
      </c>
      <c r="D597"/>
      <c r="E597">
        <v>2</v>
      </c>
      <c r="F597">
        <v>1</v>
      </c>
      <c r="G597">
        <v>4</v>
      </c>
      <c r="H597">
        <v>0</v>
      </c>
      <c r="I597">
        <v>0</v>
      </c>
      <c r="J597">
        <v>0</v>
      </c>
      <c r="K597">
        <v>0</v>
      </c>
      <c r="L597">
        <v>0</v>
      </c>
      <c r="M597"/>
      <c r="N597" s="42"/>
      <c r="O597" s="101">
        <f>IF(ISBLANK(C597),O596,IF(COUNTIF(C$2:C597,C597)&gt;1,O596,1+MAX(O596,0)))</f>
        <v>18</v>
      </c>
      <c r="P597" s="45">
        <f t="shared" si="198"/>
        <v>9</v>
      </c>
      <c r="Q597" s="33" t="str">
        <f t="shared" si="199"/>
        <v/>
      </c>
      <c r="R597" s="33">
        <f t="shared" si="200"/>
        <v>13</v>
      </c>
      <c r="S597" s="33" t="str">
        <f t="shared" si="201"/>
        <v>112_13</v>
      </c>
      <c r="T597" s="35" t="str">
        <f t="shared" si="202"/>
        <v>112PM</v>
      </c>
      <c r="U597" s="35" t="str">
        <f t="shared" si="203"/>
        <v>112PMEW</v>
      </c>
      <c r="V597" s="35" t="str">
        <f t="shared" si="219"/>
        <v>0R</v>
      </c>
      <c r="W597" s="35" t="str">
        <f t="shared" si="212"/>
        <v>112PM0R214</v>
      </c>
      <c r="X597" s="388">
        <f t="shared" si="213"/>
        <v>0</v>
      </c>
      <c r="Y597" s="388">
        <f t="shared" si="214"/>
        <v>0</v>
      </c>
      <c r="Z597" s="280" t="str">
        <f t="shared" si="204"/>
        <v/>
      </c>
      <c r="AA597" s="280" t="str">
        <f t="shared" si="205"/>
        <v/>
      </c>
      <c r="AB597" s="389" t="str">
        <f t="shared" si="215"/>
        <v/>
      </c>
      <c r="AC597" s="389" t="str">
        <f t="shared" si="216"/>
        <v/>
      </c>
      <c r="AD597" s="390">
        <f t="shared" si="206"/>
        <v>1</v>
      </c>
      <c r="AE597" s="282">
        <f t="shared" si="207"/>
        <v>0</v>
      </c>
      <c r="AF597" s="359">
        <f t="shared" si="208"/>
        <v>0</v>
      </c>
      <c r="AG597" s="280">
        <f t="shared" si="209"/>
        <v>0</v>
      </c>
      <c r="AH597" s="280">
        <f t="shared" si="210"/>
        <v>0</v>
      </c>
      <c r="AI597" s="280">
        <f>IF(ISBLANK(T597),AI596,IF(COUNTIF(T$2:T597,T597)&gt;1,AI596,1+MAX(AI596,0)))</f>
        <v>16</v>
      </c>
      <c r="AL597" s="391" t="str">
        <f t="shared" si="217"/>
        <v/>
      </c>
      <c r="AM597" s="391" t="str">
        <f t="shared" si="218"/>
        <v/>
      </c>
      <c r="AO597" s="310" t="str">
        <f t="shared" si="211"/>
        <v/>
      </c>
      <c r="AP597" s="310">
        <f>SUM(AO$1:AO597)</f>
        <v>0</v>
      </c>
      <c r="AQ597" s="310">
        <f>SUM(AK$2:AK597)</f>
        <v>0</v>
      </c>
      <c r="AR597" s="310">
        <f>COUNTA(AJ$2:AJ597)</f>
        <v>0</v>
      </c>
      <c r="AS597" s="312">
        <f>ABS(H597-Data!H581)</f>
        <v>0</v>
      </c>
      <c r="AT597" s="312">
        <f>ABS(I597-Data!I581)</f>
        <v>0</v>
      </c>
      <c r="AU597" s="312">
        <f>ABS(J597-Data!J581)</f>
        <v>0</v>
      </c>
      <c r="AV597" s="312">
        <f>ABS(K597-Data!K581)</f>
        <v>0</v>
      </c>
      <c r="AW597" s="312">
        <f>ABS(L597-Data!L581)</f>
        <v>0</v>
      </c>
      <c r="AZ597">
        <v>0</v>
      </c>
      <c r="BA597">
        <v>0</v>
      </c>
    </row>
    <row r="598" spans="1:53" x14ac:dyDescent="0.25">
      <c r="A598">
        <v>112</v>
      </c>
      <c r="B598" t="s">
        <v>66</v>
      </c>
      <c r="C598" t="s">
        <v>859</v>
      </c>
      <c r="D598"/>
      <c r="E598">
        <v>2</v>
      </c>
      <c r="F598">
        <v>2</v>
      </c>
      <c r="G598">
        <v>1</v>
      </c>
      <c r="H598">
        <v>4</v>
      </c>
      <c r="I598">
        <v>2</v>
      </c>
      <c r="J598">
        <v>1</v>
      </c>
      <c r="K598">
        <v>0</v>
      </c>
      <c r="L598">
        <v>0</v>
      </c>
      <c r="M598"/>
      <c r="N598" s="42"/>
      <c r="O598" s="101">
        <f>IF(ISBLANK(C598),O597,IF(COUNTIF(C$2:C598,C598)&gt;1,O597,1+MAX(O597,0)))</f>
        <v>18</v>
      </c>
      <c r="P598" s="45">
        <f t="shared" si="198"/>
        <v>9</v>
      </c>
      <c r="Q598" s="33" t="str">
        <f t="shared" si="199"/>
        <v/>
      </c>
      <c r="R598" s="33">
        <f t="shared" si="200"/>
        <v>14</v>
      </c>
      <c r="S598" s="33" t="str">
        <f t="shared" si="201"/>
        <v>112_14</v>
      </c>
      <c r="T598" s="35" t="str">
        <f t="shared" si="202"/>
        <v>112PM</v>
      </c>
      <c r="U598" s="35" t="str">
        <f t="shared" si="203"/>
        <v>112PMNS</v>
      </c>
      <c r="V598" s="35" t="str">
        <f t="shared" si="219"/>
        <v>0R</v>
      </c>
      <c r="W598" s="35" t="str">
        <f t="shared" si="212"/>
        <v>112PM0R221</v>
      </c>
      <c r="X598" s="388">
        <f t="shared" si="213"/>
        <v>0</v>
      </c>
      <c r="Y598" s="388">
        <f t="shared" si="214"/>
        <v>0</v>
      </c>
      <c r="Z598" s="280" t="str">
        <f t="shared" si="204"/>
        <v/>
      </c>
      <c r="AA598" s="280" t="str">
        <f t="shared" si="205"/>
        <v/>
      </c>
      <c r="AB598" s="389" t="str">
        <f t="shared" si="215"/>
        <v/>
      </c>
      <c r="AC598" s="389" t="str">
        <f t="shared" si="216"/>
        <v/>
      </c>
      <c r="AD598" s="390">
        <f t="shared" si="206"/>
        <v>1</v>
      </c>
      <c r="AE598" s="282">
        <f t="shared" si="207"/>
        <v>0</v>
      </c>
      <c r="AF598" s="359">
        <f t="shared" si="208"/>
        <v>0</v>
      </c>
      <c r="AG598" s="280">
        <f t="shared" si="209"/>
        <v>0</v>
      </c>
      <c r="AH598" s="280">
        <f t="shared" si="210"/>
        <v>0</v>
      </c>
      <c r="AI598" s="280">
        <f>IF(ISBLANK(T598),AI597,IF(COUNTIF(T$2:T598,T598)&gt;1,AI597,1+MAX(AI597,0)))</f>
        <v>16</v>
      </c>
      <c r="AL598" s="391" t="str">
        <f t="shared" si="217"/>
        <v/>
      </c>
      <c r="AM598" s="391" t="str">
        <f t="shared" si="218"/>
        <v/>
      </c>
      <c r="AO598" s="310" t="str">
        <f t="shared" si="211"/>
        <v/>
      </c>
      <c r="AP598" s="310">
        <f>SUM(AO$1:AO598)</f>
        <v>0</v>
      </c>
      <c r="AQ598" s="310">
        <f>SUM(AK$2:AK598)</f>
        <v>0</v>
      </c>
      <c r="AR598" s="310">
        <f>COUNTA(AJ$2:AJ598)</f>
        <v>0</v>
      </c>
      <c r="AS598" s="312">
        <f>ABS(H598-Data!H582)</f>
        <v>0</v>
      </c>
      <c r="AT598" s="312">
        <f>ABS(I598-Data!I582)</f>
        <v>1</v>
      </c>
      <c r="AU598" s="312">
        <f>ABS(J598-Data!J582)</f>
        <v>1</v>
      </c>
      <c r="AV598" s="312">
        <f>ABS(K598-Data!K582)</f>
        <v>0</v>
      </c>
      <c r="AW598" s="312">
        <f>ABS(L598-Data!L582)</f>
        <v>0</v>
      </c>
      <c r="AZ598">
        <v>0</v>
      </c>
      <c r="BA598">
        <v>0</v>
      </c>
    </row>
    <row r="599" spans="1:53" x14ac:dyDescent="0.25">
      <c r="A599">
        <v>112</v>
      </c>
      <c r="B599" t="s">
        <v>66</v>
      </c>
      <c r="C599" t="s">
        <v>859</v>
      </c>
      <c r="D599"/>
      <c r="E599">
        <v>2</v>
      </c>
      <c r="F599">
        <v>2</v>
      </c>
      <c r="G599">
        <v>2</v>
      </c>
      <c r="H599">
        <v>11</v>
      </c>
      <c r="I599">
        <v>4</v>
      </c>
      <c r="J599">
        <v>10</v>
      </c>
      <c r="K599">
        <v>0</v>
      </c>
      <c r="L599">
        <v>0</v>
      </c>
      <c r="M599"/>
      <c r="N599" s="42"/>
      <c r="O599" s="101">
        <f>IF(ISBLANK(C599),O598,IF(COUNTIF(C$2:C599,C599)&gt;1,O598,1+MAX(O598,0)))</f>
        <v>18</v>
      </c>
      <c r="P599" s="45">
        <f t="shared" si="198"/>
        <v>9</v>
      </c>
      <c r="Q599" s="33" t="str">
        <f t="shared" si="199"/>
        <v/>
      </c>
      <c r="R599" s="33">
        <f t="shared" si="200"/>
        <v>14</v>
      </c>
      <c r="S599" s="33" t="str">
        <f t="shared" si="201"/>
        <v>112_14</v>
      </c>
      <c r="T599" s="35" t="str">
        <f t="shared" si="202"/>
        <v>112PM</v>
      </c>
      <c r="U599" s="35" t="str">
        <f t="shared" si="203"/>
        <v>112PMNS</v>
      </c>
      <c r="V599" s="35" t="str">
        <f t="shared" si="219"/>
        <v>0R</v>
      </c>
      <c r="W599" s="35" t="str">
        <f t="shared" si="212"/>
        <v>112PM0R222</v>
      </c>
      <c r="X599" s="388">
        <f t="shared" si="213"/>
        <v>0</v>
      </c>
      <c r="Y599" s="388">
        <f t="shared" si="214"/>
        <v>0</v>
      </c>
      <c r="Z599" s="280" t="str">
        <f t="shared" si="204"/>
        <v/>
      </c>
      <c r="AA599" s="280" t="str">
        <f t="shared" si="205"/>
        <v/>
      </c>
      <c r="AB599" s="389" t="str">
        <f t="shared" si="215"/>
        <v/>
      </c>
      <c r="AC599" s="389" t="str">
        <f t="shared" si="216"/>
        <v/>
      </c>
      <c r="AD599" s="390">
        <f t="shared" si="206"/>
        <v>1</v>
      </c>
      <c r="AE599" s="282">
        <f t="shared" si="207"/>
        <v>0</v>
      </c>
      <c r="AF599" s="359">
        <f t="shared" si="208"/>
        <v>0</v>
      </c>
      <c r="AG599" s="280">
        <f t="shared" si="209"/>
        <v>0</v>
      </c>
      <c r="AH599" s="280">
        <f t="shared" si="210"/>
        <v>0</v>
      </c>
      <c r="AI599" s="280">
        <f>IF(ISBLANK(T599),AI598,IF(COUNTIF(T$2:T599,T599)&gt;1,AI598,1+MAX(AI598,0)))</f>
        <v>16</v>
      </c>
      <c r="AL599" s="391" t="str">
        <f t="shared" si="217"/>
        <v/>
      </c>
      <c r="AM599" s="391" t="str">
        <f t="shared" si="218"/>
        <v/>
      </c>
      <c r="AO599" s="310" t="str">
        <f t="shared" si="211"/>
        <v/>
      </c>
      <c r="AP599" s="310">
        <f>SUM(AO$1:AO599)</f>
        <v>0</v>
      </c>
      <c r="AQ599" s="310">
        <f>SUM(AK$2:AK599)</f>
        <v>0</v>
      </c>
      <c r="AR599" s="310">
        <f>COUNTA(AJ$2:AJ599)</f>
        <v>0</v>
      </c>
      <c r="AS599" s="312">
        <f>ABS(H599-Data!H583)</f>
        <v>1</v>
      </c>
      <c r="AT599" s="312">
        <f>ABS(I599-Data!I583)</f>
        <v>2</v>
      </c>
      <c r="AU599" s="312">
        <f>ABS(J599-Data!J583)</f>
        <v>1</v>
      </c>
      <c r="AV599" s="312">
        <f>ABS(K599-Data!K583)</f>
        <v>0</v>
      </c>
      <c r="AW599" s="312">
        <f>ABS(L599-Data!L583)</f>
        <v>0</v>
      </c>
      <c r="AZ599">
        <v>0</v>
      </c>
      <c r="BA599">
        <v>0</v>
      </c>
    </row>
    <row r="600" spans="1:53" x14ac:dyDescent="0.25">
      <c r="A600">
        <v>112</v>
      </c>
      <c r="B600" t="s">
        <v>66</v>
      </c>
      <c r="C600" t="s">
        <v>859</v>
      </c>
      <c r="D600"/>
      <c r="E600">
        <v>2</v>
      </c>
      <c r="F600">
        <v>2</v>
      </c>
      <c r="G600">
        <v>3</v>
      </c>
      <c r="H600">
        <v>0</v>
      </c>
      <c r="I600">
        <v>0</v>
      </c>
      <c r="J600">
        <v>0</v>
      </c>
      <c r="K600">
        <v>0</v>
      </c>
      <c r="L600">
        <v>0</v>
      </c>
      <c r="M600"/>
      <c r="N600" s="42"/>
      <c r="O600" s="101">
        <f>IF(ISBLANK(C600),O599,IF(COUNTIF(C$2:C600,C600)&gt;1,O599,1+MAX(O599,0)))</f>
        <v>18</v>
      </c>
      <c r="P600" s="45">
        <f t="shared" si="198"/>
        <v>9</v>
      </c>
      <c r="Q600" s="33" t="str">
        <f t="shared" si="199"/>
        <v/>
      </c>
      <c r="R600" s="33">
        <f t="shared" si="200"/>
        <v>14</v>
      </c>
      <c r="S600" s="33" t="str">
        <f t="shared" si="201"/>
        <v>112_14</v>
      </c>
      <c r="T600" s="35" t="str">
        <f t="shared" si="202"/>
        <v>112PM</v>
      </c>
      <c r="U600" s="35" t="str">
        <f t="shared" si="203"/>
        <v>112PMEW</v>
      </c>
      <c r="V600" s="35" t="str">
        <f t="shared" si="219"/>
        <v>0R</v>
      </c>
      <c r="W600" s="35" t="str">
        <f t="shared" si="212"/>
        <v>112PM0R223</v>
      </c>
      <c r="X600" s="388">
        <f t="shared" si="213"/>
        <v>0</v>
      </c>
      <c r="Y600" s="388">
        <f t="shared" si="214"/>
        <v>0</v>
      </c>
      <c r="Z600" s="280" t="str">
        <f t="shared" si="204"/>
        <v/>
      </c>
      <c r="AA600" s="280" t="str">
        <f t="shared" si="205"/>
        <v/>
      </c>
      <c r="AB600" s="389" t="str">
        <f t="shared" si="215"/>
        <v/>
      </c>
      <c r="AC600" s="389" t="str">
        <f t="shared" si="216"/>
        <v/>
      </c>
      <c r="AD600" s="390">
        <f t="shared" si="206"/>
        <v>1</v>
      </c>
      <c r="AE600" s="282">
        <f t="shared" si="207"/>
        <v>0</v>
      </c>
      <c r="AF600" s="359">
        <f t="shared" si="208"/>
        <v>0</v>
      </c>
      <c r="AG600" s="280">
        <f t="shared" si="209"/>
        <v>0</v>
      </c>
      <c r="AH600" s="280">
        <f t="shared" si="210"/>
        <v>0</v>
      </c>
      <c r="AI600" s="280">
        <f>IF(ISBLANK(T600),AI599,IF(COUNTIF(T$2:T600,T600)&gt;1,AI599,1+MAX(AI599,0)))</f>
        <v>16</v>
      </c>
      <c r="AL600" s="391" t="str">
        <f t="shared" si="217"/>
        <v/>
      </c>
      <c r="AM600" s="391" t="str">
        <f t="shared" si="218"/>
        <v/>
      </c>
      <c r="AO600" s="310" t="str">
        <f t="shared" si="211"/>
        <v/>
      </c>
      <c r="AP600" s="310">
        <f>SUM(AO$1:AO600)</f>
        <v>0</v>
      </c>
      <c r="AQ600" s="310">
        <f>SUM(AK$2:AK600)</f>
        <v>0</v>
      </c>
      <c r="AR600" s="310">
        <f>COUNTA(AJ$2:AJ600)</f>
        <v>0</v>
      </c>
      <c r="AS600" s="312">
        <f>ABS(H600-Data!H584)</f>
        <v>0</v>
      </c>
      <c r="AT600" s="312">
        <f>ABS(I600-Data!I584)</f>
        <v>0</v>
      </c>
      <c r="AU600" s="312">
        <f>ABS(J600-Data!J584)</f>
        <v>0</v>
      </c>
      <c r="AV600" s="312">
        <f>ABS(K600-Data!K584)</f>
        <v>0</v>
      </c>
      <c r="AW600" s="312">
        <f>ABS(L600-Data!L584)</f>
        <v>0</v>
      </c>
      <c r="AZ600">
        <v>0</v>
      </c>
      <c r="BA600">
        <v>0</v>
      </c>
    </row>
    <row r="601" spans="1:53" x14ac:dyDescent="0.25">
      <c r="A601">
        <v>112</v>
      </c>
      <c r="B601" t="s">
        <v>66</v>
      </c>
      <c r="C601" t="s">
        <v>859</v>
      </c>
      <c r="D601"/>
      <c r="E601">
        <v>2</v>
      </c>
      <c r="F601">
        <v>2</v>
      </c>
      <c r="G601">
        <v>4</v>
      </c>
      <c r="H601">
        <v>0</v>
      </c>
      <c r="I601">
        <v>0</v>
      </c>
      <c r="J601">
        <v>0</v>
      </c>
      <c r="K601">
        <v>0</v>
      </c>
      <c r="L601">
        <v>0</v>
      </c>
      <c r="M601"/>
      <c r="N601" s="42"/>
      <c r="O601" s="101">
        <f>IF(ISBLANK(C601),O600,IF(COUNTIF(C$2:C601,C601)&gt;1,O600,1+MAX(O600,0)))</f>
        <v>18</v>
      </c>
      <c r="P601" s="45">
        <f t="shared" si="198"/>
        <v>9</v>
      </c>
      <c r="Q601" s="33" t="str">
        <f t="shared" si="199"/>
        <v/>
      </c>
      <c r="R601" s="33">
        <f t="shared" si="200"/>
        <v>14</v>
      </c>
      <c r="S601" s="33" t="str">
        <f t="shared" si="201"/>
        <v>112_14</v>
      </c>
      <c r="T601" s="35" t="str">
        <f t="shared" si="202"/>
        <v>112PM</v>
      </c>
      <c r="U601" s="35" t="str">
        <f t="shared" si="203"/>
        <v>112PMEW</v>
      </c>
      <c r="V601" s="35" t="str">
        <f t="shared" si="219"/>
        <v>0R</v>
      </c>
      <c r="W601" s="35" t="str">
        <f t="shared" si="212"/>
        <v>112PM0R224</v>
      </c>
      <c r="X601" s="388">
        <f t="shared" si="213"/>
        <v>0</v>
      </c>
      <c r="Y601" s="388">
        <f t="shared" si="214"/>
        <v>0</v>
      </c>
      <c r="Z601" s="280" t="str">
        <f t="shared" si="204"/>
        <v/>
      </c>
      <c r="AA601" s="280" t="str">
        <f t="shared" si="205"/>
        <v/>
      </c>
      <c r="AB601" s="389" t="str">
        <f t="shared" si="215"/>
        <v/>
      </c>
      <c r="AC601" s="389" t="str">
        <f t="shared" si="216"/>
        <v/>
      </c>
      <c r="AD601" s="390">
        <f t="shared" si="206"/>
        <v>1</v>
      </c>
      <c r="AE601" s="282">
        <f t="shared" si="207"/>
        <v>0</v>
      </c>
      <c r="AF601" s="359">
        <f t="shared" si="208"/>
        <v>0</v>
      </c>
      <c r="AG601" s="280">
        <f t="shared" si="209"/>
        <v>0</v>
      </c>
      <c r="AH601" s="280">
        <f t="shared" si="210"/>
        <v>0</v>
      </c>
      <c r="AI601" s="280">
        <f>IF(ISBLANK(T601),AI600,IF(COUNTIF(T$2:T601,T601)&gt;1,AI600,1+MAX(AI600,0)))</f>
        <v>16</v>
      </c>
      <c r="AL601" s="391" t="str">
        <f t="shared" si="217"/>
        <v/>
      </c>
      <c r="AM601" s="391" t="str">
        <f t="shared" si="218"/>
        <v/>
      </c>
      <c r="AO601" s="310" t="str">
        <f t="shared" si="211"/>
        <v/>
      </c>
      <c r="AP601" s="310">
        <f>SUM(AO$1:AO601)</f>
        <v>0</v>
      </c>
      <c r="AQ601" s="310">
        <f>SUM(AK$2:AK601)</f>
        <v>0</v>
      </c>
      <c r="AR601" s="310">
        <f>COUNTA(AJ$2:AJ601)</f>
        <v>0</v>
      </c>
      <c r="AS601" s="312">
        <f>ABS(H601-Data!H585)</f>
        <v>0</v>
      </c>
      <c r="AT601" s="312">
        <f>ABS(I601-Data!I585)</f>
        <v>0</v>
      </c>
      <c r="AU601" s="312">
        <f>ABS(J601-Data!J585)</f>
        <v>0</v>
      </c>
      <c r="AV601" s="312">
        <f>ABS(K601-Data!K585)</f>
        <v>0</v>
      </c>
      <c r="AW601" s="312">
        <f>ABS(L601-Data!L585)</f>
        <v>0</v>
      </c>
      <c r="AZ601">
        <v>0</v>
      </c>
      <c r="BA601">
        <v>0</v>
      </c>
    </row>
    <row r="602" spans="1:53" x14ac:dyDescent="0.25">
      <c r="A602">
        <v>112</v>
      </c>
      <c r="B602" t="s">
        <v>66</v>
      </c>
      <c r="C602" t="s">
        <v>859</v>
      </c>
      <c r="D602"/>
      <c r="E602">
        <v>2</v>
      </c>
      <c r="F602">
        <v>3</v>
      </c>
      <c r="G602">
        <v>1</v>
      </c>
      <c r="H602">
        <v>2</v>
      </c>
      <c r="I602">
        <v>1</v>
      </c>
      <c r="J602">
        <v>1</v>
      </c>
      <c r="K602">
        <v>0</v>
      </c>
      <c r="L602">
        <v>0</v>
      </c>
      <c r="M602"/>
      <c r="N602" s="42"/>
      <c r="O602" s="101">
        <f>IF(ISBLANK(C602),O601,IF(COUNTIF(C$2:C602,C602)&gt;1,O601,1+MAX(O601,0)))</f>
        <v>18</v>
      </c>
      <c r="P602" s="45">
        <f t="shared" si="198"/>
        <v>9</v>
      </c>
      <c r="Q602" s="33" t="str">
        <f t="shared" si="199"/>
        <v/>
      </c>
      <c r="R602" s="33">
        <f t="shared" si="200"/>
        <v>15</v>
      </c>
      <c r="S602" s="33" t="str">
        <f t="shared" si="201"/>
        <v>112_15</v>
      </c>
      <c r="T602" s="35" t="str">
        <f t="shared" si="202"/>
        <v>112PM</v>
      </c>
      <c r="U602" s="35" t="str">
        <f t="shared" si="203"/>
        <v>112PMNS</v>
      </c>
      <c r="V602" s="35" t="str">
        <f t="shared" si="219"/>
        <v>0R</v>
      </c>
      <c r="W602" s="35" t="str">
        <f t="shared" si="212"/>
        <v>112PM0R231</v>
      </c>
      <c r="X602" s="388">
        <f t="shared" si="213"/>
        <v>0</v>
      </c>
      <c r="Y602" s="388">
        <f t="shared" si="214"/>
        <v>0</v>
      </c>
      <c r="Z602" s="280" t="str">
        <f t="shared" si="204"/>
        <v/>
      </c>
      <c r="AA602" s="280" t="str">
        <f t="shared" si="205"/>
        <v/>
      </c>
      <c r="AB602" s="389" t="str">
        <f t="shared" si="215"/>
        <v/>
      </c>
      <c r="AC602" s="389" t="str">
        <f t="shared" si="216"/>
        <v/>
      </c>
      <c r="AD602" s="390">
        <f t="shared" si="206"/>
        <v>1</v>
      </c>
      <c r="AE602" s="282">
        <f t="shared" si="207"/>
        <v>0</v>
      </c>
      <c r="AF602" s="359">
        <f t="shared" si="208"/>
        <v>0</v>
      </c>
      <c r="AG602" s="280">
        <f t="shared" si="209"/>
        <v>0</v>
      </c>
      <c r="AH602" s="280">
        <f t="shared" si="210"/>
        <v>0</v>
      </c>
      <c r="AI602" s="280">
        <f>IF(ISBLANK(T602),AI601,IF(COUNTIF(T$2:T602,T602)&gt;1,AI601,1+MAX(AI601,0)))</f>
        <v>16</v>
      </c>
      <c r="AL602" s="391" t="str">
        <f t="shared" si="217"/>
        <v/>
      </c>
      <c r="AM602" s="391" t="str">
        <f t="shared" si="218"/>
        <v/>
      </c>
      <c r="AO602" s="310" t="str">
        <f t="shared" si="211"/>
        <v/>
      </c>
      <c r="AP602" s="310">
        <f>SUM(AO$1:AO602)</f>
        <v>0</v>
      </c>
      <c r="AQ602" s="310">
        <f>SUM(AK$2:AK602)</f>
        <v>0</v>
      </c>
      <c r="AR602" s="310">
        <f>COUNTA(AJ$2:AJ602)</f>
        <v>0</v>
      </c>
      <c r="AS602" s="312">
        <f>ABS(H602-Data!H586)</f>
        <v>0</v>
      </c>
      <c r="AT602" s="312">
        <f>ABS(I602-Data!I586)</f>
        <v>1</v>
      </c>
      <c r="AU602" s="312">
        <f>ABS(J602-Data!J586)</f>
        <v>1</v>
      </c>
      <c r="AV602" s="312">
        <f>ABS(K602-Data!K586)</f>
        <v>0</v>
      </c>
      <c r="AW602" s="312">
        <f>ABS(L602-Data!L586)</f>
        <v>0</v>
      </c>
      <c r="AZ602">
        <v>0</v>
      </c>
      <c r="BA602">
        <v>0</v>
      </c>
    </row>
    <row r="603" spans="1:53" x14ac:dyDescent="0.25">
      <c r="A603">
        <v>112</v>
      </c>
      <c r="B603" t="s">
        <v>66</v>
      </c>
      <c r="C603" t="s">
        <v>859</v>
      </c>
      <c r="D603"/>
      <c r="E603">
        <v>2</v>
      </c>
      <c r="F603">
        <v>3</v>
      </c>
      <c r="G603">
        <v>2</v>
      </c>
      <c r="H603">
        <v>10</v>
      </c>
      <c r="I603">
        <v>4</v>
      </c>
      <c r="J603">
        <v>5</v>
      </c>
      <c r="K603">
        <v>0</v>
      </c>
      <c r="L603">
        <v>0</v>
      </c>
      <c r="M603"/>
      <c r="N603" s="42"/>
      <c r="O603" s="101">
        <f>IF(ISBLANK(C603),O602,IF(COUNTIF(C$2:C603,C603)&gt;1,O602,1+MAX(O602,0)))</f>
        <v>18</v>
      </c>
      <c r="P603" s="45">
        <f t="shared" si="198"/>
        <v>9</v>
      </c>
      <c r="Q603" s="33" t="str">
        <f t="shared" si="199"/>
        <v/>
      </c>
      <c r="R603" s="33">
        <f t="shared" si="200"/>
        <v>15</v>
      </c>
      <c r="S603" s="33" t="str">
        <f t="shared" si="201"/>
        <v>112_15</v>
      </c>
      <c r="T603" s="35" t="str">
        <f t="shared" si="202"/>
        <v>112PM</v>
      </c>
      <c r="U603" s="35" t="str">
        <f t="shared" si="203"/>
        <v>112PMNS</v>
      </c>
      <c r="V603" s="35" t="str">
        <f t="shared" si="219"/>
        <v>0R</v>
      </c>
      <c r="W603" s="35" t="str">
        <f t="shared" si="212"/>
        <v>112PM0R232</v>
      </c>
      <c r="X603" s="388">
        <f t="shared" si="213"/>
        <v>0</v>
      </c>
      <c r="Y603" s="388">
        <f t="shared" si="214"/>
        <v>0</v>
      </c>
      <c r="Z603" s="280" t="str">
        <f t="shared" si="204"/>
        <v/>
      </c>
      <c r="AA603" s="280" t="str">
        <f t="shared" si="205"/>
        <v/>
      </c>
      <c r="AB603" s="389" t="str">
        <f t="shared" si="215"/>
        <v/>
      </c>
      <c r="AC603" s="389" t="str">
        <f t="shared" si="216"/>
        <v/>
      </c>
      <c r="AD603" s="390">
        <f t="shared" si="206"/>
        <v>1</v>
      </c>
      <c r="AE603" s="282">
        <f t="shared" si="207"/>
        <v>0</v>
      </c>
      <c r="AF603" s="359">
        <f t="shared" si="208"/>
        <v>0</v>
      </c>
      <c r="AG603" s="280">
        <f t="shared" si="209"/>
        <v>0</v>
      </c>
      <c r="AH603" s="280">
        <f t="shared" si="210"/>
        <v>0</v>
      </c>
      <c r="AI603" s="280">
        <f>IF(ISBLANK(T603),AI602,IF(COUNTIF(T$2:T603,T603)&gt;1,AI602,1+MAX(AI602,0)))</f>
        <v>16</v>
      </c>
      <c r="AL603" s="391" t="str">
        <f t="shared" si="217"/>
        <v/>
      </c>
      <c r="AM603" s="391" t="str">
        <f t="shared" si="218"/>
        <v/>
      </c>
      <c r="AO603" s="310" t="str">
        <f t="shared" si="211"/>
        <v/>
      </c>
      <c r="AP603" s="310">
        <f>SUM(AO$1:AO603)</f>
        <v>0</v>
      </c>
      <c r="AQ603" s="310">
        <f>SUM(AK$2:AK603)</f>
        <v>0</v>
      </c>
      <c r="AR603" s="310">
        <f>COUNTA(AJ$2:AJ603)</f>
        <v>0</v>
      </c>
      <c r="AS603" s="312">
        <f>ABS(H603-Data!H587)</f>
        <v>5</v>
      </c>
      <c r="AT603" s="312">
        <f>ABS(I603-Data!I587)</f>
        <v>3</v>
      </c>
      <c r="AU603" s="312">
        <f>ABS(J603-Data!J587)</f>
        <v>2</v>
      </c>
      <c r="AV603" s="312">
        <f>ABS(K603-Data!K587)</f>
        <v>0</v>
      </c>
      <c r="AW603" s="312">
        <f>ABS(L603-Data!L587)</f>
        <v>0</v>
      </c>
      <c r="AZ603">
        <v>0</v>
      </c>
      <c r="BA603">
        <v>0</v>
      </c>
    </row>
    <row r="604" spans="1:53" x14ac:dyDescent="0.25">
      <c r="A604">
        <v>112</v>
      </c>
      <c r="B604" t="s">
        <v>66</v>
      </c>
      <c r="C604" t="s">
        <v>859</v>
      </c>
      <c r="D604"/>
      <c r="E604">
        <v>2</v>
      </c>
      <c r="F604">
        <v>3</v>
      </c>
      <c r="G604">
        <v>3</v>
      </c>
      <c r="H604">
        <v>0</v>
      </c>
      <c r="I604">
        <v>0</v>
      </c>
      <c r="J604">
        <v>0</v>
      </c>
      <c r="K604">
        <v>0</v>
      </c>
      <c r="L604">
        <v>0</v>
      </c>
      <c r="M604"/>
      <c r="N604" s="42"/>
      <c r="O604" s="101">
        <f>IF(ISBLANK(C604),O603,IF(COUNTIF(C$2:C604,C604)&gt;1,O603,1+MAX(O603,0)))</f>
        <v>18</v>
      </c>
      <c r="P604" s="45">
        <f t="shared" si="198"/>
        <v>9</v>
      </c>
      <c r="Q604" s="33" t="str">
        <f t="shared" si="199"/>
        <v/>
      </c>
      <c r="R604" s="33">
        <f t="shared" si="200"/>
        <v>15</v>
      </c>
      <c r="S604" s="33" t="str">
        <f t="shared" si="201"/>
        <v>112_15</v>
      </c>
      <c r="T604" s="35" t="str">
        <f t="shared" si="202"/>
        <v>112PM</v>
      </c>
      <c r="U604" s="35" t="str">
        <f t="shared" si="203"/>
        <v>112PMEW</v>
      </c>
      <c r="V604" s="35" t="str">
        <f t="shared" si="219"/>
        <v>0R</v>
      </c>
      <c r="W604" s="35" t="str">
        <f t="shared" si="212"/>
        <v>112PM0R233</v>
      </c>
      <c r="X604" s="388">
        <f t="shared" si="213"/>
        <v>0</v>
      </c>
      <c r="Y604" s="388">
        <f t="shared" si="214"/>
        <v>0</v>
      </c>
      <c r="Z604" s="280" t="str">
        <f t="shared" si="204"/>
        <v/>
      </c>
      <c r="AA604" s="280" t="str">
        <f t="shared" si="205"/>
        <v/>
      </c>
      <c r="AB604" s="389" t="str">
        <f t="shared" si="215"/>
        <v/>
      </c>
      <c r="AC604" s="389" t="str">
        <f t="shared" si="216"/>
        <v/>
      </c>
      <c r="AD604" s="390">
        <f t="shared" si="206"/>
        <v>1</v>
      </c>
      <c r="AE604" s="282">
        <f t="shared" si="207"/>
        <v>0</v>
      </c>
      <c r="AF604" s="359">
        <f t="shared" si="208"/>
        <v>0</v>
      </c>
      <c r="AG604" s="280">
        <f t="shared" si="209"/>
        <v>0</v>
      </c>
      <c r="AH604" s="280">
        <f t="shared" si="210"/>
        <v>0</v>
      </c>
      <c r="AI604" s="280">
        <f>IF(ISBLANK(T604),AI603,IF(COUNTIF(T$2:T604,T604)&gt;1,AI603,1+MAX(AI603,0)))</f>
        <v>16</v>
      </c>
      <c r="AL604" s="391" t="str">
        <f t="shared" si="217"/>
        <v/>
      </c>
      <c r="AM604" s="391" t="str">
        <f t="shared" si="218"/>
        <v/>
      </c>
      <c r="AO604" s="310" t="str">
        <f t="shared" si="211"/>
        <v/>
      </c>
      <c r="AP604" s="310">
        <f>SUM(AO$1:AO604)</f>
        <v>0</v>
      </c>
      <c r="AQ604" s="310">
        <f>SUM(AK$2:AK604)</f>
        <v>0</v>
      </c>
      <c r="AR604" s="310">
        <f>COUNTA(AJ$2:AJ604)</f>
        <v>0</v>
      </c>
      <c r="AS604" s="312">
        <f>ABS(H604-Data!H588)</f>
        <v>0</v>
      </c>
      <c r="AT604" s="312">
        <f>ABS(I604-Data!I588)</f>
        <v>0</v>
      </c>
      <c r="AU604" s="312">
        <f>ABS(J604-Data!J588)</f>
        <v>0</v>
      </c>
      <c r="AV604" s="312">
        <f>ABS(K604-Data!K588)</f>
        <v>0</v>
      </c>
      <c r="AW604" s="312">
        <f>ABS(L604-Data!L588)</f>
        <v>0</v>
      </c>
      <c r="AZ604">
        <v>0</v>
      </c>
      <c r="BA604">
        <v>0</v>
      </c>
    </row>
    <row r="605" spans="1:53" x14ac:dyDescent="0.25">
      <c r="A605">
        <v>112</v>
      </c>
      <c r="B605" t="s">
        <v>66</v>
      </c>
      <c r="C605" t="s">
        <v>859</v>
      </c>
      <c r="D605"/>
      <c r="E605">
        <v>2</v>
      </c>
      <c r="F605">
        <v>3</v>
      </c>
      <c r="G605">
        <v>4</v>
      </c>
      <c r="H605">
        <v>0</v>
      </c>
      <c r="I605">
        <v>0</v>
      </c>
      <c r="J605">
        <v>0</v>
      </c>
      <c r="K605">
        <v>0</v>
      </c>
      <c r="L605">
        <v>0</v>
      </c>
      <c r="M605"/>
      <c r="N605" s="42"/>
      <c r="O605" s="101">
        <f>IF(ISBLANK(C605),O604,IF(COUNTIF(C$2:C605,C605)&gt;1,O604,1+MAX(O604,0)))</f>
        <v>18</v>
      </c>
      <c r="P605" s="45">
        <f t="shared" si="198"/>
        <v>9</v>
      </c>
      <c r="Q605" s="33" t="str">
        <f t="shared" si="199"/>
        <v/>
      </c>
      <c r="R605" s="33">
        <f t="shared" si="200"/>
        <v>15</v>
      </c>
      <c r="S605" s="33" t="str">
        <f t="shared" si="201"/>
        <v>112_15</v>
      </c>
      <c r="T605" s="35" t="str">
        <f t="shared" si="202"/>
        <v>112PM</v>
      </c>
      <c r="U605" s="35" t="str">
        <f t="shared" si="203"/>
        <v>112PMEW</v>
      </c>
      <c r="V605" s="35" t="str">
        <f t="shared" si="219"/>
        <v>0R</v>
      </c>
      <c r="W605" s="35" t="str">
        <f t="shared" si="212"/>
        <v>112PM0R234</v>
      </c>
      <c r="X605" s="388">
        <f t="shared" si="213"/>
        <v>0</v>
      </c>
      <c r="Y605" s="388">
        <f t="shared" si="214"/>
        <v>0</v>
      </c>
      <c r="Z605" s="280" t="str">
        <f t="shared" si="204"/>
        <v/>
      </c>
      <c r="AA605" s="280" t="str">
        <f t="shared" si="205"/>
        <v/>
      </c>
      <c r="AB605" s="389" t="str">
        <f t="shared" si="215"/>
        <v/>
      </c>
      <c r="AC605" s="389" t="str">
        <f t="shared" si="216"/>
        <v/>
      </c>
      <c r="AD605" s="390">
        <f t="shared" si="206"/>
        <v>1</v>
      </c>
      <c r="AE605" s="282">
        <f t="shared" si="207"/>
        <v>0</v>
      </c>
      <c r="AF605" s="359">
        <f t="shared" si="208"/>
        <v>0</v>
      </c>
      <c r="AG605" s="280">
        <f t="shared" si="209"/>
        <v>0</v>
      </c>
      <c r="AH605" s="280">
        <f t="shared" si="210"/>
        <v>0</v>
      </c>
      <c r="AI605" s="280">
        <f>IF(ISBLANK(T605),AI604,IF(COUNTIF(T$2:T605,T605)&gt;1,AI604,1+MAX(AI604,0)))</f>
        <v>16</v>
      </c>
      <c r="AL605" s="391" t="str">
        <f t="shared" si="217"/>
        <v/>
      </c>
      <c r="AM605" s="391" t="str">
        <f t="shared" si="218"/>
        <v/>
      </c>
      <c r="AO605" s="310" t="str">
        <f t="shared" si="211"/>
        <v/>
      </c>
      <c r="AP605" s="310">
        <f>SUM(AO$1:AO605)</f>
        <v>0</v>
      </c>
      <c r="AQ605" s="310">
        <f>SUM(AK$2:AK605)</f>
        <v>0</v>
      </c>
      <c r="AR605" s="310">
        <f>COUNTA(AJ$2:AJ605)</f>
        <v>0</v>
      </c>
      <c r="AS605" s="312">
        <f>ABS(H605-Data!H589)</f>
        <v>0</v>
      </c>
      <c r="AT605" s="312">
        <f>ABS(I605-Data!I589)</f>
        <v>0</v>
      </c>
      <c r="AU605" s="312">
        <f>ABS(J605-Data!J589)</f>
        <v>0</v>
      </c>
      <c r="AV605" s="312">
        <f>ABS(K605-Data!K589)</f>
        <v>0</v>
      </c>
      <c r="AW605" s="312">
        <f>ABS(L605-Data!L589)</f>
        <v>0</v>
      </c>
      <c r="AZ605">
        <v>0</v>
      </c>
      <c r="BA605">
        <v>0</v>
      </c>
    </row>
    <row r="606" spans="1:53" x14ac:dyDescent="0.25">
      <c r="A606">
        <v>112</v>
      </c>
      <c r="B606" t="s">
        <v>66</v>
      </c>
      <c r="C606" t="s">
        <v>859</v>
      </c>
      <c r="D606"/>
      <c r="E606">
        <v>2</v>
      </c>
      <c r="F606">
        <v>4</v>
      </c>
      <c r="G606">
        <v>1</v>
      </c>
      <c r="H606">
        <v>4</v>
      </c>
      <c r="I606">
        <v>0</v>
      </c>
      <c r="J606">
        <v>2</v>
      </c>
      <c r="K606">
        <v>0</v>
      </c>
      <c r="L606">
        <v>0</v>
      </c>
      <c r="M606"/>
      <c r="N606" s="42"/>
      <c r="O606" s="101">
        <f>IF(ISBLANK(C606),O605,IF(COUNTIF(C$2:C606,C606)&gt;1,O605,1+MAX(O605,0)))</f>
        <v>18</v>
      </c>
      <c r="P606" s="45">
        <f t="shared" si="198"/>
        <v>9</v>
      </c>
      <c r="Q606" s="33" t="str">
        <f t="shared" si="199"/>
        <v/>
      </c>
      <c r="R606" s="33">
        <f t="shared" si="200"/>
        <v>16</v>
      </c>
      <c r="S606" s="33" t="str">
        <f t="shared" si="201"/>
        <v>112_16</v>
      </c>
      <c r="T606" s="35" t="str">
        <f t="shared" si="202"/>
        <v>112PM</v>
      </c>
      <c r="U606" s="35" t="str">
        <f t="shared" si="203"/>
        <v>112PMNS</v>
      </c>
      <c r="V606" s="35" t="str">
        <f t="shared" si="219"/>
        <v>0R</v>
      </c>
      <c r="W606" s="35" t="str">
        <f t="shared" si="212"/>
        <v>112PM0R241</v>
      </c>
      <c r="X606" s="388">
        <f t="shared" si="213"/>
        <v>0</v>
      </c>
      <c r="Y606" s="388">
        <f t="shared" si="214"/>
        <v>0</v>
      </c>
      <c r="Z606" s="280" t="str">
        <f t="shared" si="204"/>
        <v/>
      </c>
      <c r="AA606" s="280" t="str">
        <f t="shared" si="205"/>
        <v/>
      </c>
      <c r="AB606" s="389" t="str">
        <f t="shared" si="215"/>
        <v/>
      </c>
      <c r="AC606" s="389" t="str">
        <f t="shared" si="216"/>
        <v/>
      </c>
      <c r="AD606" s="390">
        <f t="shared" si="206"/>
        <v>1</v>
      </c>
      <c r="AE606" s="282">
        <f t="shared" si="207"/>
        <v>0</v>
      </c>
      <c r="AF606" s="359">
        <f t="shared" si="208"/>
        <v>0</v>
      </c>
      <c r="AG606" s="280">
        <f t="shared" si="209"/>
        <v>0</v>
      </c>
      <c r="AH606" s="280">
        <f t="shared" si="210"/>
        <v>0</v>
      </c>
      <c r="AI606" s="280">
        <f>IF(ISBLANK(T606),AI605,IF(COUNTIF(T$2:T606,T606)&gt;1,AI605,1+MAX(AI605,0)))</f>
        <v>16</v>
      </c>
      <c r="AL606" s="391" t="str">
        <f t="shared" si="217"/>
        <v/>
      </c>
      <c r="AM606" s="391" t="str">
        <f t="shared" si="218"/>
        <v/>
      </c>
      <c r="AO606" s="310" t="str">
        <f t="shared" si="211"/>
        <v/>
      </c>
      <c r="AP606" s="310">
        <f>SUM(AO$1:AO606)</f>
        <v>0</v>
      </c>
      <c r="AQ606" s="310">
        <f>SUM(AK$2:AK606)</f>
        <v>0</v>
      </c>
      <c r="AR606" s="310">
        <f>COUNTA(AJ$2:AJ606)</f>
        <v>0</v>
      </c>
      <c r="AS606" s="312">
        <f>ABS(H606-Data!H590)</f>
        <v>4</v>
      </c>
      <c r="AT606" s="312">
        <f>ABS(I606-Data!I590)</f>
        <v>0</v>
      </c>
      <c r="AU606" s="312">
        <f>ABS(J606-Data!J590)</f>
        <v>2</v>
      </c>
      <c r="AV606" s="312">
        <f>ABS(K606-Data!K590)</f>
        <v>0</v>
      </c>
      <c r="AW606" s="312">
        <f>ABS(L606-Data!L590)</f>
        <v>0</v>
      </c>
      <c r="AZ606">
        <v>0</v>
      </c>
      <c r="BA606">
        <v>0</v>
      </c>
    </row>
    <row r="607" spans="1:53" x14ac:dyDescent="0.25">
      <c r="A607">
        <v>112</v>
      </c>
      <c r="B607" t="s">
        <v>66</v>
      </c>
      <c r="C607" t="s">
        <v>859</v>
      </c>
      <c r="D607"/>
      <c r="E607">
        <v>2</v>
      </c>
      <c r="F607">
        <v>4</v>
      </c>
      <c r="G607">
        <v>2</v>
      </c>
      <c r="H607">
        <v>5</v>
      </c>
      <c r="I607">
        <v>0</v>
      </c>
      <c r="J607">
        <v>4</v>
      </c>
      <c r="K607">
        <v>0</v>
      </c>
      <c r="L607">
        <v>0</v>
      </c>
      <c r="M607"/>
      <c r="N607" s="42"/>
      <c r="O607" s="101">
        <f>IF(ISBLANK(C607),O606,IF(COUNTIF(C$2:C607,C607)&gt;1,O606,1+MAX(O606,0)))</f>
        <v>18</v>
      </c>
      <c r="P607" s="45">
        <f t="shared" si="198"/>
        <v>9</v>
      </c>
      <c r="Q607" s="33" t="str">
        <f t="shared" si="199"/>
        <v/>
      </c>
      <c r="R607" s="33">
        <f t="shared" si="200"/>
        <v>16</v>
      </c>
      <c r="S607" s="33" t="str">
        <f t="shared" si="201"/>
        <v>112_16</v>
      </c>
      <c r="T607" s="35" t="str">
        <f t="shared" si="202"/>
        <v>112PM</v>
      </c>
      <c r="U607" s="35" t="str">
        <f t="shared" si="203"/>
        <v>112PMNS</v>
      </c>
      <c r="V607" s="35" t="str">
        <f t="shared" si="219"/>
        <v>0R</v>
      </c>
      <c r="W607" s="35" t="str">
        <f t="shared" si="212"/>
        <v>112PM0R242</v>
      </c>
      <c r="X607" s="388">
        <f t="shared" si="213"/>
        <v>0</v>
      </c>
      <c r="Y607" s="388">
        <f t="shared" si="214"/>
        <v>0</v>
      </c>
      <c r="Z607" s="280" t="str">
        <f t="shared" si="204"/>
        <v/>
      </c>
      <c r="AA607" s="280" t="str">
        <f t="shared" si="205"/>
        <v/>
      </c>
      <c r="AB607" s="389" t="str">
        <f t="shared" si="215"/>
        <v/>
      </c>
      <c r="AC607" s="389" t="str">
        <f t="shared" si="216"/>
        <v/>
      </c>
      <c r="AD607" s="390">
        <f t="shared" si="206"/>
        <v>1</v>
      </c>
      <c r="AE607" s="282">
        <f t="shared" si="207"/>
        <v>0</v>
      </c>
      <c r="AF607" s="359">
        <f t="shared" si="208"/>
        <v>0</v>
      </c>
      <c r="AG607" s="280">
        <f t="shared" si="209"/>
        <v>0</v>
      </c>
      <c r="AH607" s="280">
        <f t="shared" si="210"/>
        <v>0</v>
      </c>
      <c r="AI607" s="280">
        <f>IF(ISBLANK(T607),AI606,IF(COUNTIF(T$2:T607,T607)&gt;1,AI606,1+MAX(AI606,0)))</f>
        <v>16</v>
      </c>
      <c r="AL607" s="391" t="str">
        <f t="shared" si="217"/>
        <v/>
      </c>
      <c r="AM607" s="391" t="str">
        <f t="shared" si="218"/>
        <v/>
      </c>
      <c r="AO607" s="310" t="str">
        <f t="shared" si="211"/>
        <v/>
      </c>
      <c r="AP607" s="310">
        <f>SUM(AO$1:AO607)</f>
        <v>0</v>
      </c>
      <c r="AQ607" s="310">
        <f>SUM(AK$2:AK607)</f>
        <v>0</v>
      </c>
      <c r="AR607" s="310">
        <f>COUNTA(AJ$2:AJ607)</f>
        <v>0</v>
      </c>
      <c r="AS607" s="312">
        <f>ABS(H607-Data!H591)</f>
        <v>2</v>
      </c>
      <c r="AT607" s="312">
        <f>ABS(I607-Data!I591)</f>
        <v>1</v>
      </c>
      <c r="AU607" s="312">
        <f>ABS(J607-Data!J591)</f>
        <v>3</v>
      </c>
      <c r="AV607" s="312">
        <f>ABS(K607-Data!K591)</f>
        <v>0</v>
      </c>
      <c r="AW607" s="312">
        <f>ABS(L607-Data!L591)</f>
        <v>0</v>
      </c>
      <c r="AZ607">
        <v>0</v>
      </c>
      <c r="BA607">
        <v>0</v>
      </c>
    </row>
    <row r="608" spans="1:53" x14ac:dyDescent="0.25">
      <c r="A608">
        <v>112</v>
      </c>
      <c r="B608" t="s">
        <v>66</v>
      </c>
      <c r="C608" t="s">
        <v>859</v>
      </c>
      <c r="D608"/>
      <c r="E608">
        <v>2</v>
      </c>
      <c r="F608">
        <v>4</v>
      </c>
      <c r="G608">
        <v>3</v>
      </c>
      <c r="H608">
        <v>0</v>
      </c>
      <c r="I608">
        <v>0</v>
      </c>
      <c r="J608">
        <v>0</v>
      </c>
      <c r="K608">
        <v>0</v>
      </c>
      <c r="L608">
        <v>0</v>
      </c>
      <c r="M608"/>
      <c r="N608" s="42"/>
      <c r="O608" s="101">
        <f>IF(ISBLANK(C608),O607,IF(COUNTIF(C$2:C608,C608)&gt;1,O607,1+MAX(O607,0)))</f>
        <v>18</v>
      </c>
      <c r="P608" s="45">
        <f t="shared" si="198"/>
        <v>9</v>
      </c>
      <c r="Q608" s="33" t="str">
        <f t="shared" si="199"/>
        <v/>
      </c>
      <c r="R608" s="33">
        <f t="shared" si="200"/>
        <v>16</v>
      </c>
      <c r="S608" s="33" t="str">
        <f t="shared" si="201"/>
        <v>112_16</v>
      </c>
      <c r="T608" s="35" t="str">
        <f t="shared" si="202"/>
        <v>112PM</v>
      </c>
      <c r="U608" s="35" t="str">
        <f t="shared" si="203"/>
        <v>112PMEW</v>
      </c>
      <c r="V608" s="35" t="str">
        <f t="shared" si="219"/>
        <v>0R</v>
      </c>
      <c r="W608" s="35" t="str">
        <f t="shared" si="212"/>
        <v>112PM0R243</v>
      </c>
      <c r="X608" s="388">
        <f t="shared" si="213"/>
        <v>0</v>
      </c>
      <c r="Y608" s="388">
        <f t="shared" si="214"/>
        <v>0</v>
      </c>
      <c r="Z608" s="280" t="str">
        <f t="shared" si="204"/>
        <v/>
      </c>
      <c r="AA608" s="280" t="str">
        <f t="shared" si="205"/>
        <v/>
      </c>
      <c r="AB608" s="389" t="str">
        <f t="shared" si="215"/>
        <v/>
      </c>
      <c r="AC608" s="389" t="str">
        <f t="shared" si="216"/>
        <v/>
      </c>
      <c r="AD608" s="390">
        <f t="shared" si="206"/>
        <v>1</v>
      </c>
      <c r="AE608" s="282">
        <f t="shared" si="207"/>
        <v>0</v>
      </c>
      <c r="AF608" s="359">
        <f t="shared" si="208"/>
        <v>0</v>
      </c>
      <c r="AG608" s="280">
        <f t="shared" si="209"/>
        <v>0</v>
      </c>
      <c r="AH608" s="280">
        <f t="shared" si="210"/>
        <v>0</v>
      </c>
      <c r="AI608" s="280">
        <f>IF(ISBLANK(T608),AI607,IF(COUNTIF(T$2:T608,T608)&gt;1,AI607,1+MAX(AI607,0)))</f>
        <v>16</v>
      </c>
      <c r="AL608" s="391" t="str">
        <f t="shared" si="217"/>
        <v/>
      </c>
      <c r="AM608" s="391" t="str">
        <f t="shared" si="218"/>
        <v/>
      </c>
      <c r="AO608" s="310" t="str">
        <f t="shared" si="211"/>
        <v/>
      </c>
      <c r="AP608" s="310">
        <f>SUM(AO$1:AO608)</f>
        <v>0</v>
      </c>
      <c r="AQ608" s="310">
        <f>SUM(AK$2:AK608)</f>
        <v>0</v>
      </c>
      <c r="AR608" s="310">
        <f>COUNTA(AJ$2:AJ608)</f>
        <v>0</v>
      </c>
      <c r="AS608" s="312">
        <f>ABS(H608-Data!H592)</f>
        <v>0</v>
      </c>
      <c r="AT608" s="312">
        <f>ABS(I608-Data!I592)</f>
        <v>0</v>
      </c>
      <c r="AU608" s="312">
        <f>ABS(J608-Data!J592)</f>
        <v>0</v>
      </c>
      <c r="AV608" s="312">
        <f>ABS(K608-Data!K592)</f>
        <v>0</v>
      </c>
      <c r="AW608" s="312">
        <f>ABS(L608-Data!L592)</f>
        <v>0</v>
      </c>
      <c r="AZ608">
        <v>0</v>
      </c>
      <c r="BA608">
        <v>0</v>
      </c>
    </row>
    <row r="609" spans="1:53" x14ac:dyDescent="0.25">
      <c r="A609">
        <v>112</v>
      </c>
      <c r="B609" t="s">
        <v>66</v>
      </c>
      <c r="C609" t="s">
        <v>859</v>
      </c>
      <c r="D609"/>
      <c r="E609">
        <v>2</v>
      </c>
      <c r="F609">
        <v>4</v>
      </c>
      <c r="G609">
        <v>4</v>
      </c>
      <c r="H609">
        <v>0</v>
      </c>
      <c r="I609">
        <v>0</v>
      </c>
      <c r="J609">
        <v>0</v>
      </c>
      <c r="K609">
        <v>0</v>
      </c>
      <c r="L609">
        <v>0</v>
      </c>
      <c r="M609"/>
      <c r="N609" s="42"/>
      <c r="O609" s="101">
        <f>IF(ISBLANK(C609),O608,IF(COUNTIF(C$2:C609,C609)&gt;1,O608,1+MAX(O608,0)))</f>
        <v>18</v>
      </c>
      <c r="P609" s="45">
        <f t="shared" si="198"/>
        <v>9</v>
      </c>
      <c r="Q609" s="33" t="str">
        <f t="shared" si="199"/>
        <v/>
      </c>
      <c r="R609" s="33">
        <f t="shared" si="200"/>
        <v>16</v>
      </c>
      <c r="S609" s="33" t="str">
        <f t="shared" si="201"/>
        <v>112_16</v>
      </c>
      <c r="T609" s="35" t="str">
        <f t="shared" si="202"/>
        <v>112PM</v>
      </c>
      <c r="U609" s="35" t="str">
        <f t="shared" si="203"/>
        <v>112PMEW</v>
      </c>
      <c r="V609" s="35" t="str">
        <f t="shared" si="219"/>
        <v>0R</v>
      </c>
      <c r="W609" s="35" t="str">
        <f t="shared" si="212"/>
        <v>112PM0R244</v>
      </c>
      <c r="X609" s="388">
        <f t="shared" si="213"/>
        <v>0</v>
      </c>
      <c r="Y609" s="388">
        <f t="shared" si="214"/>
        <v>0</v>
      </c>
      <c r="Z609" s="280" t="str">
        <f t="shared" si="204"/>
        <v/>
      </c>
      <c r="AA609" s="280" t="str">
        <f t="shared" si="205"/>
        <v/>
      </c>
      <c r="AB609" s="389" t="str">
        <f t="shared" si="215"/>
        <v/>
      </c>
      <c r="AC609" s="389" t="str">
        <f t="shared" si="216"/>
        <v/>
      </c>
      <c r="AD609" s="390">
        <f t="shared" si="206"/>
        <v>1</v>
      </c>
      <c r="AE609" s="282">
        <f t="shared" si="207"/>
        <v>0</v>
      </c>
      <c r="AF609" s="359">
        <f t="shared" si="208"/>
        <v>0</v>
      </c>
      <c r="AG609" s="280">
        <f t="shared" si="209"/>
        <v>0</v>
      </c>
      <c r="AH609" s="280">
        <f t="shared" si="210"/>
        <v>0</v>
      </c>
      <c r="AI609" s="280">
        <f>IF(ISBLANK(T609),AI608,IF(COUNTIF(T$2:T609,T609)&gt;1,AI608,1+MAX(AI608,0)))</f>
        <v>16</v>
      </c>
      <c r="AL609" s="391" t="str">
        <f t="shared" si="217"/>
        <v/>
      </c>
      <c r="AM609" s="391" t="str">
        <f t="shared" si="218"/>
        <v/>
      </c>
      <c r="AO609" s="310" t="str">
        <f t="shared" si="211"/>
        <v/>
      </c>
      <c r="AP609" s="310">
        <f>SUM(AO$1:AO609)</f>
        <v>0</v>
      </c>
      <c r="AQ609" s="310">
        <f>SUM(AK$2:AK609)</f>
        <v>0</v>
      </c>
      <c r="AR609" s="310">
        <f>COUNTA(AJ$2:AJ609)</f>
        <v>0</v>
      </c>
      <c r="AS609" s="312">
        <f>ABS(H609-Data!H593)</f>
        <v>0</v>
      </c>
      <c r="AT609" s="312">
        <f>ABS(I609-Data!I593)</f>
        <v>0</v>
      </c>
      <c r="AU609" s="312">
        <f>ABS(J609-Data!J593)</f>
        <v>0</v>
      </c>
      <c r="AV609" s="312">
        <f>ABS(K609-Data!K593)</f>
        <v>0</v>
      </c>
      <c r="AW609" s="312">
        <f>ABS(L609-Data!L593)</f>
        <v>0</v>
      </c>
      <c r="AZ609">
        <v>0</v>
      </c>
      <c r="BA609">
        <v>0</v>
      </c>
    </row>
    <row r="610" spans="1:53" x14ac:dyDescent="0.25">
      <c r="A610">
        <v>113</v>
      </c>
      <c r="B610" t="s">
        <v>65</v>
      </c>
      <c r="C610" t="s">
        <v>887</v>
      </c>
      <c r="D610"/>
      <c r="E610">
        <v>1</v>
      </c>
      <c r="F610">
        <v>1</v>
      </c>
      <c r="G610">
        <v>1</v>
      </c>
      <c r="H610">
        <v>2</v>
      </c>
      <c r="I610">
        <v>0</v>
      </c>
      <c r="J610">
        <v>0</v>
      </c>
      <c r="K610">
        <v>1</v>
      </c>
      <c r="L610">
        <v>1</v>
      </c>
      <c r="M610" t="s">
        <v>888</v>
      </c>
      <c r="N610" s="42"/>
      <c r="O610" s="101">
        <f>IF(ISBLANK(C610),O609,IF(COUNTIF(C$2:C610,C610)&gt;1,O609,1+MAX(O609,0)))</f>
        <v>19</v>
      </c>
      <c r="P610" s="45">
        <f t="shared" si="198"/>
        <v>10</v>
      </c>
      <c r="Q610" s="33">
        <f t="shared" si="199"/>
        <v>10</v>
      </c>
      <c r="R610" s="33">
        <f t="shared" si="200"/>
        <v>1</v>
      </c>
      <c r="S610" s="33" t="str">
        <f t="shared" si="201"/>
        <v>113_1</v>
      </c>
      <c r="T610" s="35" t="str">
        <f t="shared" si="202"/>
        <v>113AM</v>
      </c>
      <c r="U610" s="35" t="str">
        <f t="shared" si="203"/>
        <v>113AMNS</v>
      </c>
      <c r="V610" s="35" t="str">
        <f t="shared" si="219"/>
        <v>0S</v>
      </c>
      <c r="W610" s="35" t="str">
        <f t="shared" si="212"/>
        <v>113AM0S111</v>
      </c>
      <c r="X610" s="388">
        <f t="shared" si="213"/>
        <v>1</v>
      </c>
      <c r="Y610" s="388">
        <f t="shared" si="214"/>
        <v>1</v>
      </c>
      <c r="Z610" s="280" t="str">
        <f t="shared" si="204"/>
        <v/>
      </c>
      <c r="AA610" s="280" t="str">
        <f t="shared" si="205"/>
        <v/>
      </c>
      <c r="AB610" s="389" t="str">
        <f t="shared" si="215"/>
        <v/>
      </c>
      <c r="AC610" s="389" t="str">
        <f t="shared" si="216"/>
        <v/>
      </c>
      <c r="AD610" s="390" t="str">
        <f t="shared" si="206"/>
        <v/>
      </c>
      <c r="AE610" s="282">
        <f t="shared" si="207"/>
        <v>1</v>
      </c>
      <c r="AF610" s="359">
        <f t="shared" si="208"/>
        <v>0</v>
      </c>
      <c r="AG610" s="280">
        <f t="shared" si="209"/>
        <v>1</v>
      </c>
      <c r="AH610" s="280">
        <f t="shared" si="210"/>
        <v>1</v>
      </c>
      <c r="AI610" s="280">
        <f>IF(ISBLANK(T610),AI609,IF(COUNTIF(T$2:T610,T610)&gt;1,AI609,1+MAX(AI609,0)))</f>
        <v>17</v>
      </c>
      <c r="AL610" s="391" t="str">
        <f t="shared" si="217"/>
        <v/>
      </c>
      <c r="AM610" s="391" t="str">
        <f t="shared" si="218"/>
        <v/>
      </c>
      <c r="AO610" s="310" t="str">
        <f t="shared" si="211"/>
        <v/>
      </c>
      <c r="AP610" s="310">
        <f>SUM(AO$1:AO610)</f>
        <v>0</v>
      </c>
      <c r="AQ610" s="310">
        <f>SUM(AK$2:AK610)</f>
        <v>0</v>
      </c>
      <c r="AR610" s="310">
        <f>COUNTA(AJ$2:AJ610)</f>
        <v>0</v>
      </c>
      <c r="AS610" s="312"/>
      <c r="AT610" s="312"/>
      <c r="AU610" s="312"/>
      <c r="AV610" s="312"/>
      <c r="AW610" s="312"/>
      <c r="AZ610">
        <v>1</v>
      </c>
      <c r="BA610">
        <v>1</v>
      </c>
    </row>
    <row r="611" spans="1:53" x14ac:dyDescent="0.25">
      <c r="A611">
        <v>113</v>
      </c>
      <c r="B611" t="s">
        <v>65</v>
      </c>
      <c r="C611" t="s">
        <v>887</v>
      </c>
      <c r="D611"/>
      <c r="E611">
        <v>1</v>
      </c>
      <c r="F611">
        <v>1</v>
      </c>
      <c r="G611">
        <v>2</v>
      </c>
      <c r="H611">
        <v>3</v>
      </c>
      <c r="I611">
        <v>0</v>
      </c>
      <c r="J611">
        <v>1</v>
      </c>
      <c r="K611">
        <v>0</v>
      </c>
      <c r="L611">
        <v>2</v>
      </c>
      <c r="M611" t="s">
        <v>888</v>
      </c>
      <c r="N611" s="42"/>
      <c r="O611" s="101">
        <f>IF(ISBLANK(C611),O610,IF(COUNTIF(C$2:C611,C611)&gt;1,O610,1+MAX(O610,0)))</f>
        <v>19</v>
      </c>
      <c r="P611" s="45">
        <f t="shared" si="198"/>
        <v>10</v>
      </c>
      <c r="Q611" s="33" t="str">
        <f t="shared" si="199"/>
        <v/>
      </c>
      <c r="R611" s="33">
        <f t="shared" si="200"/>
        <v>1</v>
      </c>
      <c r="S611" s="33" t="str">
        <f t="shared" si="201"/>
        <v>113_1</v>
      </c>
      <c r="T611" s="35" t="str">
        <f t="shared" si="202"/>
        <v>113AM</v>
      </c>
      <c r="U611" s="35" t="str">
        <f t="shared" si="203"/>
        <v>113AMNS</v>
      </c>
      <c r="V611" s="35" t="str">
        <f t="shared" si="219"/>
        <v>0S</v>
      </c>
      <c r="W611" s="35" t="str">
        <f t="shared" si="212"/>
        <v>113AM0S112</v>
      </c>
      <c r="X611" s="388">
        <f t="shared" si="213"/>
        <v>0</v>
      </c>
      <c r="Y611" s="388">
        <f t="shared" si="214"/>
        <v>2</v>
      </c>
      <c r="Z611" s="280" t="str">
        <f t="shared" si="204"/>
        <v/>
      </c>
      <c r="AA611" s="280" t="str">
        <f t="shared" si="205"/>
        <v/>
      </c>
      <c r="AB611" s="389" t="str">
        <f t="shared" si="215"/>
        <v/>
      </c>
      <c r="AC611" s="389" t="str">
        <f t="shared" si="216"/>
        <v/>
      </c>
      <c r="AD611" s="390" t="str">
        <f t="shared" si="206"/>
        <v/>
      </c>
      <c r="AE611" s="282">
        <f t="shared" si="207"/>
        <v>0</v>
      </c>
      <c r="AF611" s="359">
        <f t="shared" si="208"/>
        <v>0</v>
      </c>
      <c r="AG611" s="280">
        <f t="shared" si="209"/>
        <v>0</v>
      </c>
      <c r="AH611" s="280">
        <f t="shared" si="210"/>
        <v>0</v>
      </c>
      <c r="AI611" s="280">
        <f>IF(ISBLANK(T611),AI610,IF(COUNTIF(T$2:T611,T611)&gt;1,AI610,1+MAX(AI610,0)))</f>
        <v>17</v>
      </c>
      <c r="AL611" s="391" t="str">
        <f t="shared" si="217"/>
        <v/>
      </c>
      <c r="AM611" s="391" t="str">
        <f t="shared" si="218"/>
        <v/>
      </c>
      <c r="AO611" s="310" t="str">
        <f t="shared" si="211"/>
        <v/>
      </c>
      <c r="AP611" s="310">
        <f>SUM(AO$1:AO611)</f>
        <v>0</v>
      </c>
      <c r="AQ611" s="310">
        <f>SUM(AK$2:AK611)</f>
        <v>0</v>
      </c>
      <c r="AR611" s="310">
        <f>COUNTA(AJ$2:AJ611)</f>
        <v>0</v>
      </c>
      <c r="AS611" s="312"/>
      <c r="AT611" s="312"/>
      <c r="AU611" s="312"/>
      <c r="AV611" s="312"/>
      <c r="AW611" s="312"/>
      <c r="AZ611">
        <v>0</v>
      </c>
      <c r="BA611">
        <v>2</v>
      </c>
    </row>
    <row r="612" spans="1:53" x14ac:dyDescent="0.25">
      <c r="A612">
        <v>113</v>
      </c>
      <c r="B612" t="s">
        <v>65</v>
      </c>
      <c r="C612" t="s">
        <v>887</v>
      </c>
      <c r="D612"/>
      <c r="E612">
        <v>1</v>
      </c>
      <c r="F612">
        <v>1</v>
      </c>
      <c r="G612">
        <v>3</v>
      </c>
      <c r="H612">
        <v>0</v>
      </c>
      <c r="I612">
        <v>0</v>
      </c>
      <c r="J612">
        <v>0</v>
      </c>
      <c r="K612">
        <v>0</v>
      </c>
      <c r="L612">
        <v>0</v>
      </c>
      <c r="M612" t="s">
        <v>888</v>
      </c>
      <c r="N612" s="42"/>
      <c r="O612" s="101">
        <f>IF(ISBLANK(C612),O611,IF(COUNTIF(C$2:C612,C612)&gt;1,O611,1+MAX(O611,0)))</f>
        <v>19</v>
      </c>
      <c r="P612" s="45">
        <f t="shared" si="198"/>
        <v>10</v>
      </c>
      <c r="Q612" s="33" t="str">
        <f t="shared" si="199"/>
        <v/>
      </c>
      <c r="R612" s="33">
        <f t="shared" si="200"/>
        <v>1</v>
      </c>
      <c r="S612" s="33" t="str">
        <f t="shared" si="201"/>
        <v>113_1</v>
      </c>
      <c r="T612" s="35" t="str">
        <f t="shared" si="202"/>
        <v>113AM</v>
      </c>
      <c r="U612" s="35" t="str">
        <f t="shared" si="203"/>
        <v>113AMEW</v>
      </c>
      <c r="V612" s="35" t="str">
        <f t="shared" si="219"/>
        <v>0S</v>
      </c>
      <c r="W612" s="35" t="str">
        <f t="shared" si="212"/>
        <v>113AM0S113</v>
      </c>
      <c r="X612" s="388">
        <f t="shared" si="213"/>
        <v>0</v>
      </c>
      <c r="Y612" s="388">
        <f t="shared" si="214"/>
        <v>0</v>
      </c>
      <c r="Z612" s="280" t="str">
        <f t="shared" si="204"/>
        <v/>
      </c>
      <c r="AA612" s="280" t="str">
        <f t="shared" si="205"/>
        <v/>
      </c>
      <c r="AB612" s="389" t="str">
        <f t="shared" si="215"/>
        <v/>
      </c>
      <c r="AC612" s="389" t="str">
        <f t="shared" si="216"/>
        <v/>
      </c>
      <c r="AD612" s="390" t="str">
        <f t="shared" si="206"/>
        <v/>
      </c>
      <c r="AE612" s="282">
        <f t="shared" si="207"/>
        <v>1</v>
      </c>
      <c r="AF612" s="359">
        <f t="shared" si="208"/>
        <v>0</v>
      </c>
      <c r="AG612" s="280">
        <f t="shared" si="209"/>
        <v>3</v>
      </c>
      <c r="AH612" s="280">
        <f t="shared" si="210"/>
        <v>1</v>
      </c>
      <c r="AI612" s="280">
        <f>IF(ISBLANK(T612),AI611,IF(COUNTIF(T$2:T612,T612)&gt;1,AI611,1+MAX(AI611,0)))</f>
        <v>17</v>
      </c>
      <c r="AL612" s="391" t="str">
        <f t="shared" si="217"/>
        <v/>
      </c>
      <c r="AM612" s="391" t="str">
        <f t="shared" si="218"/>
        <v/>
      </c>
      <c r="AO612" s="310" t="str">
        <f t="shared" si="211"/>
        <v/>
      </c>
      <c r="AP612" s="310">
        <f>SUM(AO$1:AO612)</f>
        <v>0</v>
      </c>
      <c r="AQ612" s="310">
        <f>SUM(AK$2:AK612)</f>
        <v>0</v>
      </c>
      <c r="AR612" s="310">
        <f>COUNTA(AJ$2:AJ612)</f>
        <v>0</v>
      </c>
      <c r="AS612" s="312"/>
      <c r="AT612" s="312"/>
      <c r="AU612" s="312"/>
      <c r="AV612" s="312"/>
      <c r="AW612" s="312"/>
      <c r="AZ612">
        <v>0</v>
      </c>
      <c r="BA612">
        <v>0</v>
      </c>
    </row>
    <row r="613" spans="1:53" x14ac:dyDescent="0.25">
      <c r="A613">
        <v>113</v>
      </c>
      <c r="B613" t="s">
        <v>65</v>
      </c>
      <c r="C613" t="s">
        <v>887</v>
      </c>
      <c r="D613"/>
      <c r="E613">
        <v>1</v>
      </c>
      <c r="F613">
        <v>1</v>
      </c>
      <c r="G613">
        <v>4</v>
      </c>
      <c r="H613">
        <v>0</v>
      </c>
      <c r="I613">
        <v>0</v>
      </c>
      <c r="J613">
        <v>0</v>
      </c>
      <c r="K613">
        <v>0</v>
      </c>
      <c r="L613">
        <v>0</v>
      </c>
      <c r="M613" t="s">
        <v>888</v>
      </c>
      <c r="N613" s="42"/>
      <c r="O613" s="101">
        <f>IF(ISBLANK(C613),O612,IF(COUNTIF(C$2:C613,C613)&gt;1,O612,1+MAX(O612,0)))</f>
        <v>19</v>
      </c>
      <c r="P613" s="45">
        <f t="shared" si="198"/>
        <v>10</v>
      </c>
      <c r="Q613" s="33" t="str">
        <f t="shared" si="199"/>
        <v/>
      </c>
      <c r="R613" s="33">
        <f t="shared" si="200"/>
        <v>1</v>
      </c>
      <c r="S613" s="33" t="str">
        <f t="shared" si="201"/>
        <v>113_1</v>
      </c>
      <c r="T613" s="35" t="str">
        <f t="shared" si="202"/>
        <v>113AM</v>
      </c>
      <c r="U613" s="35" t="str">
        <f t="shared" si="203"/>
        <v>113AMEW</v>
      </c>
      <c r="V613" s="35" t="str">
        <f t="shared" si="219"/>
        <v>0S</v>
      </c>
      <c r="W613" s="35" t="str">
        <f t="shared" si="212"/>
        <v>113AM0S114</v>
      </c>
      <c r="X613" s="388">
        <f t="shared" si="213"/>
        <v>0</v>
      </c>
      <c r="Y613" s="388">
        <f t="shared" si="214"/>
        <v>0</v>
      </c>
      <c r="Z613" s="280" t="str">
        <f t="shared" si="204"/>
        <v/>
      </c>
      <c r="AA613" s="280" t="str">
        <f t="shared" si="205"/>
        <v/>
      </c>
      <c r="AB613" s="389" t="str">
        <f t="shared" si="215"/>
        <v/>
      </c>
      <c r="AC613" s="389" t="str">
        <f t="shared" si="216"/>
        <v/>
      </c>
      <c r="AD613" s="390" t="str">
        <f t="shared" si="206"/>
        <v/>
      </c>
      <c r="AE613" s="282">
        <f t="shared" si="207"/>
        <v>0</v>
      </c>
      <c r="AF613" s="359">
        <f t="shared" si="208"/>
        <v>0</v>
      </c>
      <c r="AG613" s="280">
        <f t="shared" si="209"/>
        <v>3</v>
      </c>
      <c r="AH613" s="280">
        <f t="shared" si="210"/>
        <v>1</v>
      </c>
      <c r="AI613" s="280">
        <f>IF(ISBLANK(T613),AI612,IF(COUNTIF(T$2:T613,T613)&gt;1,AI612,1+MAX(AI612,0)))</f>
        <v>17</v>
      </c>
      <c r="AL613" s="391" t="str">
        <f t="shared" si="217"/>
        <v/>
      </c>
      <c r="AM613" s="391" t="str">
        <f t="shared" si="218"/>
        <v/>
      </c>
      <c r="AO613" s="310" t="str">
        <f t="shared" si="211"/>
        <v/>
      </c>
      <c r="AP613" s="310">
        <f>SUM(AO$1:AO613)</f>
        <v>0</v>
      </c>
      <c r="AQ613" s="310">
        <f>SUM(AK$2:AK613)</f>
        <v>0</v>
      </c>
      <c r="AR613" s="310">
        <f>COUNTA(AJ$2:AJ613)</f>
        <v>0</v>
      </c>
      <c r="AS613" s="312"/>
      <c r="AT613" s="312"/>
      <c r="AU613" s="312"/>
      <c r="AV613" s="312"/>
      <c r="AW613" s="312"/>
      <c r="AZ613">
        <v>0</v>
      </c>
      <c r="BA613">
        <v>0</v>
      </c>
    </row>
    <row r="614" spans="1:53" x14ac:dyDescent="0.25">
      <c r="A614">
        <v>113</v>
      </c>
      <c r="B614" t="s">
        <v>65</v>
      </c>
      <c r="C614" t="s">
        <v>887</v>
      </c>
      <c r="D614"/>
      <c r="E614">
        <v>1</v>
      </c>
      <c r="F614">
        <v>2</v>
      </c>
      <c r="G614">
        <v>1</v>
      </c>
      <c r="H614">
        <v>1</v>
      </c>
      <c r="I614">
        <v>0</v>
      </c>
      <c r="J614">
        <v>1</v>
      </c>
      <c r="K614">
        <v>0</v>
      </c>
      <c r="L614">
        <v>0</v>
      </c>
      <c r="M614" t="s">
        <v>888</v>
      </c>
      <c r="N614" s="42"/>
      <c r="O614" s="101">
        <f>IF(ISBLANK(C614),O613,IF(COUNTIF(C$2:C614,C614)&gt;1,O613,1+MAX(O613,0)))</f>
        <v>19</v>
      </c>
      <c r="P614" s="45">
        <f t="shared" si="198"/>
        <v>10</v>
      </c>
      <c r="Q614" s="33" t="str">
        <f t="shared" si="199"/>
        <v/>
      </c>
      <c r="R614" s="33">
        <f t="shared" si="200"/>
        <v>2</v>
      </c>
      <c r="S614" s="33" t="str">
        <f t="shared" si="201"/>
        <v>113_2</v>
      </c>
      <c r="T614" s="35" t="str">
        <f t="shared" si="202"/>
        <v>113AM</v>
      </c>
      <c r="U614" s="35" t="str">
        <f t="shared" si="203"/>
        <v>113AMNS</v>
      </c>
      <c r="V614" s="35" t="str">
        <f t="shared" si="219"/>
        <v>0S</v>
      </c>
      <c r="W614" s="35" t="str">
        <f t="shared" si="212"/>
        <v>113AM0S121</v>
      </c>
      <c r="X614" s="388">
        <f t="shared" si="213"/>
        <v>0</v>
      </c>
      <c r="Y614" s="388">
        <f t="shared" si="214"/>
        <v>0</v>
      </c>
      <c r="Z614" s="280" t="str">
        <f t="shared" si="204"/>
        <v/>
      </c>
      <c r="AA614" s="280" t="str">
        <f t="shared" si="205"/>
        <v/>
      </c>
      <c r="AB614" s="389" t="str">
        <f t="shared" si="215"/>
        <v/>
      </c>
      <c r="AC614" s="389" t="str">
        <f t="shared" si="216"/>
        <v/>
      </c>
      <c r="AD614" s="390" t="str">
        <f t="shared" si="206"/>
        <v/>
      </c>
      <c r="AE614" s="282">
        <f t="shared" si="207"/>
        <v>1</v>
      </c>
      <c r="AF614" s="359">
        <f t="shared" si="208"/>
        <v>0</v>
      </c>
      <c r="AG614" s="280">
        <f t="shared" si="209"/>
        <v>1</v>
      </c>
      <c r="AH614" s="280">
        <f t="shared" si="210"/>
        <v>1</v>
      </c>
      <c r="AI614" s="280">
        <f>IF(ISBLANK(T614),AI613,IF(COUNTIF(T$2:T614,T614)&gt;1,AI613,1+MAX(AI613,0)))</f>
        <v>17</v>
      </c>
      <c r="AL614" s="391" t="str">
        <f t="shared" si="217"/>
        <v/>
      </c>
      <c r="AM614" s="391" t="str">
        <f t="shared" si="218"/>
        <v/>
      </c>
      <c r="AO614" s="310" t="str">
        <f t="shared" si="211"/>
        <v/>
      </c>
      <c r="AP614" s="310">
        <f>SUM(AO$1:AO614)</f>
        <v>0</v>
      </c>
      <c r="AQ614" s="310">
        <f>SUM(AK$2:AK614)</f>
        <v>0</v>
      </c>
      <c r="AR614" s="310">
        <f>COUNTA(AJ$2:AJ614)</f>
        <v>0</v>
      </c>
      <c r="AS614" s="312"/>
      <c r="AT614" s="312"/>
      <c r="AU614" s="312"/>
      <c r="AV614" s="312"/>
      <c r="AW614" s="312"/>
      <c r="AZ614">
        <v>0</v>
      </c>
      <c r="BA614">
        <v>0</v>
      </c>
    </row>
    <row r="615" spans="1:53" x14ac:dyDescent="0.25">
      <c r="A615">
        <v>113</v>
      </c>
      <c r="B615" t="s">
        <v>65</v>
      </c>
      <c r="C615" t="s">
        <v>887</v>
      </c>
      <c r="D615"/>
      <c r="E615">
        <v>1</v>
      </c>
      <c r="F615">
        <v>2</v>
      </c>
      <c r="G615">
        <v>2</v>
      </c>
      <c r="H615">
        <v>0</v>
      </c>
      <c r="I615">
        <v>0</v>
      </c>
      <c r="J615">
        <v>0</v>
      </c>
      <c r="K615">
        <v>0</v>
      </c>
      <c r="L615">
        <v>0</v>
      </c>
      <c r="M615" t="s">
        <v>888</v>
      </c>
      <c r="N615" s="42"/>
      <c r="O615" s="101">
        <f>IF(ISBLANK(C615),O614,IF(COUNTIF(C$2:C615,C615)&gt;1,O614,1+MAX(O614,0)))</f>
        <v>19</v>
      </c>
      <c r="P615" s="45">
        <f t="shared" si="198"/>
        <v>10</v>
      </c>
      <c r="Q615" s="33" t="str">
        <f t="shared" si="199"/>
        <v/>
      </c>
      <c r="R615" s="33">
        <f t="shared" si="200"/>
        <v>2</v>
      </c>
      <c r="S615" s="33" t="str">
        <f t="shared" si="201"/>
        <v>113_2</v>
      </c>
      <c r="T615" s="35" t="str">
        <f t="shared" si="202"/>
        <v>113AM</v>
      </c>
      <c r="U615" s="35" t="str">
        <f t="shared" si="203"/>
        <v>113AMNS</v>
      </c>
      <c r="V615" s="35" t="str">
        <f t="shared" si="219"/>
        <v>0S</v>
      </c>
      <c r="W615" s="35" t="str">
        <f t="shared" si="212"/>
        <v>113AM0S122</v>
      </c>
      <c r="X615" s="388">
        <f t="shared" si="213"/>
        <v>0</v>
      </c>
      <c r="Y615" s="388">
        <f t="shared" si="214"/>
        <v>0</v>
      </c>
      <c r="Z615" s="280" t="str">
        <f t="shared" si="204"/>
        <v/>
      </c>
      <c r="AA615" s="280" t="str">
        <f t="shared" si="205"/>
        <v/>
      </c>
      <c r="AB615" s="389" t="str">
        <f t="shared" si="215"/>
        <v/>
      </c>
      <c r="AC615" s="389" t="str">
        <f t="shared" si="216"/>
        <v/>
      </c>
      <c r="AD615" s="390" t="str">
        <f t="shared" si="206"/>
        <v/>
      </c>
      <c r="AE615" s="282">
        <f t="shared" si="207"/>
        <v>0</v>
      </c>
      <c r="AF615" s="359">
        <f t="shared" si="208"/>
        <v>0</v>
      </c>
      <c r="AG615" s="280">
        <f t="shared" si="209"/>
        <v>0</v>
      </c>
      <c r="AH615" s="280">
        <f t="shared" si="210"/>
        <v>0</v>
      </c>
      <c r="AI615" s="280">
        <f>IF(ISBLANK(T615),AI614,IF(COUNTIF(T$2:T615,T615)&gt;1,AI614,1+MAX(AI614,0)))</f>
        <v>17</v>
      </c>
      <c r="AL615" s="391" t="str">
        <f t="shared" si="217"/>
        <v/>
      </c>
      <c r="AM615" s="391" t="str">
        <f t="shared" si="218"/>
        <v/>
      </c>
      <c r="AO615" s="310" t="str">
        <f t="shared" si="211"/>
        <v/>
      </c>
      <c r="AP615" s="310">
        <f>SUM(AO$1:AO615)</f>
        <v>0</v>
      </c>
      <c r="AQ615" s="310">
        <f>SUM(AK$2:AK615)</f>
        <v>0</v>
      </c>
      <c r="AR615" s="310">
        <f>COUNTA(AJ$2:AJ615)</f>
        <v>0</v>
      </c>
      <c r="AS615" s="312"/>
      <c r="AT615" s="312"/>
      <c r="AU615" s="312"/>
      <c r="AV615" s="312"/>
      <c r="AW615" s="312"/>
      <c r="AZ615">
        <v>0</v>
      </c>
      <c r="BA615">
        <v>0</v>
      </c>
    </row>
    <row r="616" spans="1:53" x14ac:dyDescent="0.25">
      <c r="A616">
        <v>113</v>
      </c>
      <c r="B616" t="s">
        <v>65</v>
      </c>
      <c r="C616" t="s">
        <v>887</v>
      </c>
      <c r="D616"/>
      <c r="E616">
        <v>1</v>
      </c>
      <c r="F616">
        <v>2</v>
      </c>
      <c r="G616">
        <v>3</v>
      </c>
      <c r="H616">
        <v>0</v>
      </c>
      <c r="I616">
        <v>0</v>
      </c>
      <c r="J616">
        <v>0</v>
      </c>
      <c r="K616">
        <v>0</v>
      </c>
      <c r="L616">
        <v>0</v>
      </c>
      <c r="M616" t="s">
        <v>888</v>
      </c>
      <c r="N616" s="42"/>
      <c r="O616" s="101">
        <f>IF(ISBLANK(C616),O615,IF(COUNTIF(C$2:C616,C616)&gt;1,O615,1+MAX(O615,0)))</f>
        <v>19</v>
      </c>
      <c r="P616" s="45">
        <f t="shared" si="198"/>
        <v>10</v>
      </c>
      <c r="Q616" s="33" t="str">
        <f t="shared" si="199"/>
        <v/>
      </c>
      <c r="R616" s="33">
        <f t="shared" si="200"/>
        <v>2</v>
      </c>
      <c r="S616" s="33" t="str">
        <f t="shared" si="201"/>
        <v>113_2</v>
      </c>
      <c r="T616" s="35" t="str">
        <f t="shared" si="202"/>
        <v>113AM</v>
      </c>
      <c r="U616" s="35" t="str">
        <f t="shared" si="203"/>
        <v>113AMEW</v>
      </c>
      <c r="V616" s="35" t="str">
        <f t="shared" si="219"/>
        <v>0S</v>
      </c>
      <c r="W616" s="35" t="str">
        <f t="shared" si="212"/>
        <v>113AM0S123</v>
      </c>
      <c r="X616" s="388">
        <f t="shared" si="213"/>
        <v>0</v>
      </c>
      <c r="Y616" s="388">
        <f t="shared" si="214"/>
        <v>0</v>
      </c>
      <c r="Z616" s="280" t="str">
        <f t="shared" si="204"/>
        <v/>
      </c>
      <c r="AA616" s="280" t="str">
        <f t="shared" si="205"/>
        <v/>
      </c>
      <c r="AB616" s="389" t="str">
        <f t="shared" si="215"/>
        <v/>
      </c>
      <c r="AC616" s="389" t="str">
        <f t="shared" si="216"/>
        <v/>
      </c>
      <c r="AD616" s="390" t="str">
        <f t="shared" si="206"/>
        <v/>
      </c>
      <c r="AE616" s="282">
        <f t="shared" si="207"/>
        <v>1</v>
      </c>
      <c r="AF616" s="359">
        <f t="shared" si="208"/>
        <v>0</v>
      </c>
      <c r="AG616" s="280">
        <f t="shared" si="209"/>
        <v>3</v>
      </c>
      <c r="AH616" s="280">
        <f t="shared" si="210"/>
        <v>1</v>
      </c>
      <c r="AI616" s="280">
        <f>IF(ISBLANK(T616),AI615,IF(COUNTIF(T$2:T616,T616)&gt;1,AI615,1+MAX(AI615,0)))</f>
        <v>17</v>
      </c>
      <c r="AL616" s="391" t="str">
        <f t="shared" si="217"/>
        <v/>
      </c>
      <c r="AM616" s="391" t="str">
        <f t="shared" si="218"/>
        <v/>
      </c>
      <c r="AO616" s="310" t="str">
        <f t="shared" si="211"/>
        <v/>
      </c>
      <c r="AP616" s="310">
        <f>SUM(AO$1:AO616)</f>
        <v>0</v>
      </c>
      <c r="AQ616" s="310">
        <f>SUM(AK$2:AK616)</f>
        <v>0</v>
      </c>
      <c r="AR616" s="310">
        <f>COUNTA(AJ$2:AJ616)</f>
        <v>0</v>
      </c>
      <c r="AS616" s="312"/>
      <c r="AT616" s="312"/>
      <c r="AU616" s="312"/>
      <c r="AV616" s="312"/>
      <c r="AW616" s="312"/>
      <c r="AZ616">
        <v>0</v>
      </c>
      <c r="BA616">
        <v>0</v>
      </c>
    </row>
    <row r="617" spans="1:53" x14ac:dyDescent="0.25">
      <c r="A617">
        <v>113</v>
      </c>
      <c r="B617" t="s">
        <v>65</v>
      </c>
      <c r="C617" t="s">
        <v>887</v>
      </c>
      <c r="D617"/>
      <c r="E617">
        <v>1</v>
      </c>
      <c r="F617">
        <v>2</v>
      </c>
      <c r="G617">
        <v>4</v>
      </c>
      <c r="H617">
        <v>0</v>
      </c>
      <c r="I617">
        <v>0</v>
      </c>
      <c r="J617">
        <v>0</v>
      </c>
      <c r="K617">
        <v>0</v>
      </c>
      <c r="L617">
        <v>0</v>
      </c>
      <c r="M617" t="s">
        <v>888</v>
      </c>
      <c r="N617" s="42"/>
      <c r="O617" s="101">
        <f>IF(ISBLANK(C617),O616,IF(COUNTIF(C$2:C617,C617)&gt;1,O616,1+MAX(O616,0)))</f>
        <v>19</v>
      </c>
      <c r="P617" s="45">
        <f t="shared" si="198"/>
        <v>10</v>
      </c>
      <c r="Q617" s="33" t="str">
        <f t="shared" si="199"/>
        <v/>
      </c>
      <c r="R617" s="33">
        <f t="shared" si="200"/>
        <v>2</v>
      </c>
      <c r="S617" s="33" t="str">
        <f t="shared" si="201"/>
        <v>113_2</v>
      </c>
      <c r="T617" s="35" t="str">
        <f t="shared" si="202"/>
        <v>113AM</v>
      </c>
      <c r="U617" s="35" t="str">
        <f t="shared" si="203"/>
        <v>113AMEW</v>
      </c>
      <c r="V617" s="35" t="str">
        <f t="shared" si="219"/>
        <v>0S</v>
      </c>
      <c r="W617" s="35" t="str">
        <f t="shared" si="212"/>
        <v>113AM0S124</v>
      </c>
      <c r="X617" s="388">
        <f t="shared" si="213"/>
        <v>0</v>
      </c>
      <c r="Y617" s="388">
        <f t="shared" si="214"/>
        <v>0</v>
      </c>
      <c r="Z617" s="280" t="str">
        <f t="shared" si="204"/>
        <v/>
      </c>
      <c r="AA617" s="280" t="str">
        <f t="shared" si="205"/>
        <v/>
      </c>
      <c r="AB617" s="389" t="str">
        <f t="shared" si="215"/>
        <v/>
      </c>
      <c r="AC617" s="389" t="str">
        <f t="shared" si="216"/>
        <v/>
      </c>
      <c r="AD617" s="390" t="str">
        <f t="shared" si="206"/>
        <v/>
      </c>
      <c r="AE617" s="282">
        <f t="shared" si="207"/>
        <v>0</v>
      </c>
      <c r="AF617" s="359">
        <f t="shared" si="208"/>
        <v>0</v>
      </c>
      <c r="AG617" s="280">
        <f t="shared" si="209"/>
        <v>3</v>
      </c>
      <c r="AH617" s="280">
        <f t="shared" si="210"/>
        <v>1</v>
      </c>
      <c r="AI617" s="280">
        <f>IF(ISBLANK(T617),AI616,IF(COUNTIF(T$2:T617,T617)&gt;1,AI616,1+MAX(AI616,0)))</f>
        <v>17</v>
      </c>
      <c r="AL617" s="391" t="str">
        <f t="shared" si="217"/>
        <v/>
      </c>
      <c r="AM617" s="391" t="str">
        <f t="shared" si="218"/>
        <v/>
      </c>
      <c r="AO617" s="310" t="str">
        <f t="shared" si="211"/>
        <v/>
      </c>
      <c r="AP617" s="310">
        <f>SUM(AO$1:AO617)</f>
        <v>0</v>
      </c>
      <c r="AQ617" s="310">
        <f>SUM(AK$2:AK617)</f>
        <v>0</v>
      </c>
      <c r="AR617" s="310">
        <f>COUNTA(AJ$2:AJ617)</f>
        <v>0</v>
      </c>
      <c r="AS617" s="312"/>
      <c r="AT617" s="312"/>
      <c r="AU617" s="312"/>
      <c r="AV617" s="312"/>
      <c r="AW617" s="312"/>
      <c r="AZ617">
        <v>0</v>
      </c>
      <c r="BA617">
        <v>0</v>
      </c>
    </row>
    <row r="618" spans="1:53" x14ac:dyDescent="0.25">
      <c r="A618">
        <v>113</v>
      </c>
      <c r="B618" t="s">
        <v>65</v>
      </c>
      <c r="C618" t="s">
        <v>887</v>
      </c>
      <c r="D618"/>
      <c r="E618">
        <v>1</v>
      </c>
      <c r="F618">
        <v>3</v>
      </c>
      <c r="G618">
        <v>1</v>
      </c>
      <c r="H618">
        <v>3</v>
      </c>
      <c r="I618">
        <v>0</v>
      </c>
      <c r="J618">
        <v>1</v>
      </c>
      <c r="K618">
        <v>0</v>
      </c>
      <c r="L618">
        <v>3</v>
      </c>
      <c r="M618" t="s">
        <v>888</v>
      </c>
      <c r="N618" s="42"/>
      <c r="O618" s="101">
        <f>IF(ISBLANK(C618),O617,IF(COUNTIF(C$2:C618,C618)&gt;1,O617,1+MAX(O617,0)))</f>
        <v>19</v>
      </c>
      <c r="P618" s="45">
        <f t="shared" si="198"/>
        <v>10</v>
      </c>
      <c r="Q618" s="33" t="str">
        <f t="shared" si="199"/>
        <v/>
      </c>
      <c r="R618" s="33">
        <f t="shared" si="200"/>
        <v>3</v>
      </c>
      <c r="S618" s="33" t="str">
        <f t="shared" si="201"/>
        <v>113_3</v>
      </c>
      <c r="T618" s="35" t="str">
        <f t="shared" si="202"/>
        <v>113AM</v>
      </c>
      <c r="U618" s="35" t="str">
        <f t="shared" si="203"/>
        <v>113AMNS</v>
      </c>
      <c r="V618" s="35" t="str">
        <f t="shared" si="219"/>
        <v>0S</v>
      </c>
      <c r="W618" s="35" t="str">
        <f t="shared" si="212"/>
        <v>113AM0S131</v>
      </c>
      <c r="X618" s="388">
        <f t="shared" si="213"/>
        <v>0</v>
      </c>
      <c r="Y618" s="388">
        <f t="shared" si="214"/>
        <v>3</v>
      </c>
      <c r="Z618" s="280" t="str">
        <f t="shared" si="204"/>
        <v/>
      </c>
      <c r="AA618" s="280" t="str">
        <f t="shared" si="205"/>
        <v/>
      </c>
      <c r="AB618" s="389" t="str">
        <f t="shared" si="215"/>
        <v/>
      </c>
      <c r="AC618" s="389" t="str">
        <f t="shared" si="216"/>
        <v/>
      </c>
      <c r="AD618" s="390" t="str">
        <f t="shared" si="206"/>
        <v/>
      </c>
      <c r="AE618" s="282">
        <f t="shared" si="207"/>
        <v>1</v>
      </c>
      <c r="AF618" s="359">
        <f t="shared" si="208"/>
        <v>0</v>
      </c>
      <c r="AG618" s="280">
        <f t="shared" si="209"/>
        <v>1</v>
      </c>
      <c r="AH618" s="280">
        <f t="shared" si="210"/>
        <v>1</v>
      </c>
      <c r="AI618" s="280">
        <f>IF(ISBLANK(T618),AI617,IF(COUNTIF(T$2:T618,T618)&gt;1,AI617,1+MAX(AI617,0)))</f>
        <v>17</v>
      </c>
      <c r="AL618" s="391" t="str">
        <f t="shared" si="217"/>
        <v/>
      </c>
      <c r="AM618" s="391" t="str">
        <f t="shared" si="218"/>
        <v/>
      </c>
      <c r="AO618" s="310" t="str">
        <f t="shared" si="211"/>
        <v/>
      </c>
      <c r="AP618" s="310">
        <f>SUM(AO$1:AO618)</f>
        <v>0</v>
      </c>
      <c r="AQ618" s="310">
        <f>SUM(AK$2:AK618)</f>
        <v>0</v>
      </c>
      <c r="AR618" s="310">
        <f>COUNTA(AJ$2:AJ618)</f>
        <v>0</v>
      </c>
      <c r="AS618" s="312"/>
      <c r="AT618" s="312"/>
      <c r="AU618" s="312"/>
      <c r="AV618" s="312"/>
      <c r="AW618" s="312"/>
      <c r="AZ618">
        <v>0</v>
      </c>
      <c r="BA618">
        <v>3</v>
      </c>
    </row>
    <row r="619" spans="1:53" x14ac:dyDescent="0.25">
      <c r="A619">
        <v>113</v>
      </c>
      <c r="B619" t="s">
        <v>65</v>
      </c>
      <c r="C619" t="s">
        <v>887</v>
      </c>
      <c r="D619"/>
      <c r="E619">
        <v>1</v>
      </c>
      <c r="F619">
        <v>3</v>
      </c>
      <c r="G619">
        <v>2</v>
      </c>
      <c r="H619">
        <v>0</v>
      </c>
      <c r="I619">
        <v>0</v>
      </c>
      <c r="J619">
        <v>0</v>
      </c>
      <c r="K619">
        <v>0</v>
      </c>
      <c r="L619">
        <v>0</v>
      </c>
      <c r="M619" t="s">
        <v>888</v>
      </c>
      <c r="N619" s="42"/>
      <c r="O619" s="101">
        <f>IF(ISBLANK(C619),O618,IF(COUNTIF(C$2:C619,C619)&gt;1,O618,1+MAX(O618,0)))</f>
        <v>19</v>
      </c>
      <c r="P619" s="45">
        <f t="shared" si="198"/>
        <v>10</v>
      </c>
      <c r="Q619" s="33" t="str">
        <f t="shared" si="199"/>
        <v/>
      </c>
      <c r="R619" s="33">
        <f t="shared" si="200"/>
        <v>3</v>
      </c>
      <c r="S619" s="33" t="str">
        <f t="shared" si="201"/>
        <v>113_3</v>
      </c>
      <c r="T619" s="35" t="str">
        <f t="shared" si="202"/>
        <v>113AM</v>
      </c>
      <c r="U619" s="35" t="str">
        <f t="shared" si="203"/>
        <v>113AMNS</v>
      </c>
      <c r="V619" s="35" t="str">
        <f t="shared" si="219"/>
        <v>0S</v>
      </c>
      <c r="W619" s="35" t="str">
        <f t="shared" si="212"/>
        <v>113AM0S132</v>
      </c>
      <c r="X619" s="388">
        <f t="shared" si="213"/>
        <v>0</v>
      </c>
      <c r="Y619" s="388">
        <f t="shared" si="214"/>
        <v>0</v>
      </c>
      <c r="Z619" s="280" t="str">
        <f t="shared" si="204"/>
        <v/>
      </c>
      <c r="AA619" s="280" t="str">
        <f t="shared" si="205"/>
        <v/>
      </c>
      <c r="AB619" s="389" t="str">
        <f t="shared" si="215"/>
        <v/>
      </c>
      <c r="AC619" s="389" t="str">
        <f t="shared" si="216"/>
        <v/>
      </c>
      <c r="AD619" s="390" t="str">
        <f t="shared" si="206"/>
        <v/>
      </c>
      <c r="AE619" s="282">
        <f t="shared" si="207"/>
        <v>0</v>
      </c>
      <c r="AF619" s="359">
        <f t="shared" si="208"/>
        <v>0</v>
      </c>
      <c r="AG619" s="280">
        <f t="shared" si="209"/>
        <v>0</v>
      </c>
      <c r="AH619" s="280">
        <f t="shared" si="210"/>
        <v>0</v>
      </c>
      <c r="AI619" s="280">
        <f>IF(ISBLANK(T619),AI618,IF(COUNTIF(T$2:T619,T619)&gt;1,AI618,1+MAX(AI618,0)))</f>
        <v>17</v>
      </c>
      <c r="AL619" s="391" t="str">
        <f t="shared" si="217"/>
        <v/>
      </c>
      <c r="AM619" s="391" t="str">
        <f t="shared" si="218"/>
        <v/>
      </c>
      <c r="AO619" s="310" t="str">
        <f t="shared" si="211"/>
        <v/>
      </c>
      <c r="AP619" s="310">
        <f>SUM(AO$1:AO619)</f>
        <v>0</v>
      </c>
      <c r="AQ619" s="310">
        <f>SUM(AK$2:AK619)</f>
        <v>0</v>
      </c>
      <c r="AR619" s="310">
        <f>COUNTA(AJ$2:AJ619)</f>
        <v>0</v>
      </c>
      <c r="AS619" s="312"/>
      <c r="AT619" s="312"/>
      <c r="AU619" s="312"/>
      <c r="AV619" s="312"/>
      <c r="AW619" s="312"/>
      <c r="AZ619">
        <v>0</v>
      </c>
      <c r="BA619">
        <v>0</v>
      </c>
    </row>
    <row r="620" spans="1:53" x14ac:dyDescent="0.25">
      <c r="A620">
        <v>113</v>
      </c>
      <c r="B620" t="s">
        <v>65</v>
      </c>
      <c r="C620" t="s">
        <v>887</v>
      </c>
      <c r="D620"/>
      <c r="E620">
        <v>1</v>
      </c>
      <c r="F620">
        <v>3</v>
      </c>
      <c r="G620">
        <v>3</v>
      </c>
      <c r="H620">
        <v>0</v>
      </c>
      <c r="I620">
        <v>0</v>
      </c>
      <c r="J620">
        <v>0</v>
      </c>
      <c r="K620">
        <v>0</v>
      </c>
      <c r="L620">
        <v>0</v>
      </c>
      <c r="M620" t="s">
        <v>888</v>
      </c>
      <c r="N620" s="42"/>
      <c r="O620" s="101">
        <f>IF(ISBLANK(C620),O619,IF(COUNTIF(C$2:C620,C620)&gt;1,O619,1+MAX(O619,0)))</f>
        <v>19</v>
      </c>
      <c r="P620" s="45">
        <f t="shared" si="198"/>
        <v>10</v>
      </c>
      <c r="Q620" s="33" t="str">
        <f t="shared" si="199"/>
        <v/>
      </c>
      <c r="R620" s="33">
        <f t="shared" si="200"/>
        <v>3</v>
      </c>
      <c r="S620" s="33" t="str">
        <f t="shared" si="201"/>
        <v>113_3</v>
      </c>
      <c r="T620" s="35" t="str">
        <f t="shared" si="202"/>
        <v>113AM</v>
      </c>
      <c r="U620" s="35" t="str">
        <f t="shared" si="203"/>
        <v>113AMEW</v>
      </c>
      <c r="V620" s="35" t="str">
        <f t="shared" si="219"/>
        <v>0S</v>
      </c>
      <c r="W620" s="35" t="str">
        <f t="shared" si="212"/>
        <v>113AM0S133</v>
      </c>
      <c r="X620" s="388">
        <f t="shared" si="213"/>
        <v>0</v>
      </c>
      <c r="Y620" s="388">
        <f t="shared" si="214"/>
        <v>0</v>
      </c>
      <c r="Z620" s="280" t="str">
        <f t="shared" si="204"/>
        <v/>
      </c>
      <c r="AA620" s="280" t="str">
        <f t="shared" si="205"/>
        <v/>
      </c>
      <c r="AB620" s="389" t="str">
        <f t="shared" si="215"/>
        <v/>
      </c>
      <c r="AC620" s="389" t="str">
        <f t="shared" si="216"/>
        <v/>
      </c>
      <c r="AD620" s="390" t="str">
        <f t="shared" si="206"/>
        <v/>
      </c>
      <c r="AE620" s="282">
        <f t="shared" si="207"/>
        <v>1</v>
      </c>
      <c r="AF620" s="359">
        <f t="shared" si="208"/>
        <v>0</v>
      </c>
      <c r="AG620" s="280">
        <f t="shared" si="209"/>
        <v>3</v>
      </c>
      <c r="AH620" s="280">
        <f t="shared" si="210"/>
        <v>1</v>
      </c>
      <c r="AI620" s="280">
        <f>IF(ISBLANK(T620),AI619,IF(COUNTIF(T$2:T620,T620)&gt;1,AI619,1+MAX(AI619,0)))</f>
        <v>17</v>
      </c>
      <c r="AL620" s="391" t="str">
        <f t="shared" si="217"/>
        <v/>
      </c>
      <c r="AM620" s="391" t="str">
        <f t="shared" si="218"/>
        <v/>
      </c>
      <c r="AO620" s="310" t="str">
        <f t="shared" si="211"/>
        <v/>
      </c>
      <c r="AP620" s="310">
        <f>SUM(AO$1:AO620)</f>
        <v>0</v>
      </c>
      <c r="AQ620" s="310">
        <f>SUM(AK$2:AK620)</f>
        <v>0</v>
      </c>
      <c r="AR620" s="310">
        <f>COUNTA(AJ$2:AJ620)</f>
        <v>0</v>
      </c>
      <c r="AS620" s="312"/>
      <c r="AT620" s="312"/>
      <c r="AU620" s="312"/>
      <c r="AV620" s="312"/>
      <c r="AW620" s="312"/>
      <c r="AZ620">
        <v>0</v>
      </c>
      <c r="BA620">
        <v>0</v>
      </c>
    </row>
    <row r="621" spans="1:53" x14ac:dyDescent="0.25">
      <c r="A621">
        <v>113</v>
      </c>
      <c r="B621" t="s">
        <v>65</v>
      </c>
      <c r="C621" t="s">
        <v>887</v>
      </c>
      <c r="D621"/>
      <c r="E621">
        <v>1</v>
      </c>
      <c r="F621">
        <v>3</v>
      </c>
      <c r="G621">
        <v>4</v>
      </c>
      <c r="H621">
        <v>0</v>
      </c>
      <c r="I621">
        <v>0</v>
      </c>
      <c r="J621">
        <v>0</v>
      </c>
      <c r="K621">
        <v>0</v>
      </c>
      <c r="L621">
        <v>0</v>
      </c>
      <c r="M621" t="s">
        <v>888</v>
      </c>
      <c r="N621" s="42"/>
      <c r="O621" s="101">
        <f>IF(ISBLANK(C621),O620,IF(COUNTIF(C$2:C621,C621)&gt;1,O620,1+MAX(O620,0)))</f>
        <v>19</v>
      </c>
      <c r="P621" s="45">
        <f t="shared" si="198"/>
        <v>10</v>
      </c>
      <c r="Q621" s="33" t="str">
        <f t="shared" si="199"/>
        <v/>
      </c>
      <c r="R621" s="33">
        <f t="shared" si="200"/>
        <v>3</v>
      </c>
      <c r="S621" s="33" t="str">
        <f t="shared" si="201"/>
        <v>113_3</v>
      </c>
      <c r="T621" s="35" t="str">
        <f t="shared" si="202"/>
        <v>113AM</v>
      </c>
      <c r="U621" s="35" t="str">
        <f t="shared" si="203"/>
        <v>113AMEW</v>
      </c>
      <c r="V621" s="35" t="str">
        <f t="shared" si="219"/>
        <v>0S</v>
      </c>
      <c r="W621" s="35" t="str">
        <f t="shared" si="212"/>
        <v>113AM0S134</v>
      </c>
      <c r="X621" s="388">
        <f t="shared" si="213"/>
        <v>0</v>
      </c>
      <c r="Y621" s="388">
        <f t="shared" si="214"/>
        <v>0</v>
      </c>
      <c r="Z621" s="280" t="str">
        <f t="shared" si="204"/>
        <v/>
      </c>
      <c r="AA621" s="280" t="str">
        <f t="shared" si="205"/>
        <v/>
      </c>
      <c r="AB621" s="389" t="str">
        <f t="shared" si="215"/>
        <v/>
      </c>
      <c r="AC621" s="389" t="str">
        <f t="shared" si="216"/>
        <v/>
      </c>
      <c r="AD621" s="390" t="str">
        <f t="shared" si="206"/>
        <v/>
      </c>
      <c r="AE621" s="282">
        <f t="shared" si="207"/>
        <v>0</v>
      </c>
      <c r="AF621" s="359">
        <f t="shared" si="208"/>
        <v>0</v>
      </c>
      <c r="AG621" s="280">
        <f t="shared" si="209"/>
        <v>3</v>
      </c>
      <c r="AH621" s="280">
        <f t="shared" si="210"/>
        <v>1</v>
      </c>
      <c r="AI621" s="280">
        <f>IF(ISBLANK(T621),AI620,IF(COUNTIF(T$2:T621,T621)&gt;1,AI620,1+MAX(AI620,0)))</f>
        <v>17</v>
      </c>
      <c r="AL621" s="391" t="str">
        <f t="shared" si="217"/>
        <v/>
      </c>
      <c r="AM621" s="391" t="str">
        <f t="shared" si="218"/>
        <v/>
      </c>
      <c r="AO621" s="310" t="str">
        <f t="shared" si="211"/>
        <v/>
      </c>
      <c r="AP621" s="310">
        <f>SUM(AO$1:AO621)</f>
        <v>0</v>
      </c>
      <c r="AQ621" s="310">
        <f>SUM(AK$2:AK621)</f>
        <v>0</v>
      </c>
      <c r="AR621" s="310">
        <f>COUNTA(AJ$2:AJ621)</f>
        <v>0</v>
      </c>
      <c r="AS621" s="312"/>
      <c r="AT621" s="312"/>
      <c r="AU621" s="312"/>
      <c r="AV621" s="312"/>
      <c r="AW621" s="312"/>
      <c r="AZ621">
        <v>0</v>
      </c>
      <c r="BA621">
        <v>0</v>
      </c>
    </row>
    <row r="622" spans="1:53" x14ac:dyDescent="0.25">
      <c r="A622">
        <v>113</v>
      </c>
      <c r="B622" t="s">
        <v>65</v>
      </c>
      <c r="C622" t="s">
        <v>887</v>
      </c>
      <c r="D622"/>
      <c r="E622">
        <v>1</v>
      </c>
      <c r="F622">
        <v>4</v>
      </c>
      <c r="G622">
        <v>1</v>
      </c>
      <c r="H622">
        <v>2</v>
      </c>
      <c r="I622">
        <v>0</v>
      </c>
      <c r="J622">
        <v>1</v>
      </c>
      <c r="K622">
        <v>0</v>
      </c>
      <c r="L622">
        <v>2</v>
      </c>
      <c r="M622" t="s">
        <v>888</v>
      </c>
      <c r="N622" s="42"/>
      <c r="O622" s="101">
        <f>IF(ISBLANK(C622),O621,IF(COUNTIF(C$2:C622,C622)&gt;1,O621,1+MAX(O621,0)))</f>
        <v>19</v>
      </c>
      <c r="P622" s="45">
        <f t="shared" si="198"/>
        <v>10</v>
      </c>
      <c r="Q622" s="33" t="str">
        <f t="shared" si="199"/>
        <v/>
      </c>
      <c r="R622" s="33">
        <f t="shared" si="200"/>
        <v>4</v>
      </c>
      <c r="S622" s="33" t="str">
        <f t="shared" si="201"/>
        <v>113_4</v>
      </c>
      <c r="T622" s="35" t="str">
        <f t="shared" si="202"/>
        <v>113AM</v>
      </c>
      <c r="U622" s="35" t="str">
        <f t="shared" si="203"/>
        <v>113AMNS</v>
      </c>
      <c r="V622" s="35" t="str">
        <f t="shared" si="219"/>
        <v>0S</v>
      </c>
      <c r="W622" s="35" t="str">
        <f t="shared" si="212"/>
        <v>113AM0S141</v>
      </c>
      <c r="X622" s="388">
        <f t="shared" si="213"/>
        <v>0</v>
      </c>
      <c r="Y622" s="388">
        <f t="shared" si="214"/>
        <v>2</v>
      </c>
      <c r="Z622" s="280" t="str">
        <f t="shared" si="204"/>
        <v/>
      </c>
      <c r="AA622" s="280" t="str">
        <f t="shared" si="205"/>
        <v/>
      </c>
      <c r="AB622" s="389" t="str">
        <f t="shared" si="215"/>
        <v/>
      </c>
      <c r="AC622" s="389" t="str">
        <f t="shared" si="216"/>
        <v/>
      </c>
      <c r="AD622" s="390" t="str">
        <f t="shared" si="206"/>
        <v/>
      </c>
      <c r="AE622" s="282">
        <f t="shared" si="207"/>
        <v>1</v>
      </c>
      <c r="AF622" s="359">
        <f t="shared" si="208"/>
        <v>0</v>
      </c>
      <c r="AG622" s="280">
        <f t="shared" si="209"/>
        <v>1</v>
      </c>
      <c r="AH622" s="280">
        <f t="shared" si="210"/>
        <v>1</v>
      </c>
      <c r="AI622" s="280">
        <f>IF(ISBLANK(T622),AI621,IF(COUNTIF(T$2:T622,T622)&gt;1,AI621,1+MAX(AI621,0)))</f>
        <v>17</v>
      </c>
      <c r="AL622" s="391" t="str">
        <f t="shared" si="217"/>
        <v/>
      </c>
      <c r="AM622" s="391" t="str">
        <f t="shared" si="218"/>
        <v/>
      </c>
      <c r="AO622" s="310" t="str">
        <f t="shared" si="211"/>
        <v/>
      </c>
      <c r="AP622" s="310">
        <f>SUM(AO$1:AO622)</f>
        <v>0</v>
      </c>
      <c r="AQ622" s="310">
        <f>SUM(AK$2:AK622)</f>
        <v>0</v>
      </c>
      <c r="AR622" s="310">
        <f>COUNTA(AJ$2:AJ622)</f>
        <v>0</v>
      </c>
      <c r="AS622" s="312"/>
      <c r="AT622" s="312"/>
      <c r="AU622" s="312"/>
      <c r="AV622" s="312"/>
      <c r="AW622" s="312"/>
      <c r="AZ622">
        <v>0</v>
      </c>
      <c r="BA622">
        <v>2</v>
      </c>
    </row>
    <row r="623" spans="1:53" x14ac:dyDescent="0.25">
      <c r="A623">
        <v>113</v>
      </c>
      <c r="B623" t="s">
        <v>65</v>
      </c>
      <c r="C623" t="s">
        <v>887</v>
      </c>
      <c r="D623"/>
      <c r="E623">
        <v>1</v>
      </c>
      <c r="F623">
        <v>4</v>
      </c>
      <c r="G623">
        <v>2</v>
      </c>
      <c r="H623">
        <v>0</v>
      </c>
      <c r="I623">
        <v>0</v>
      </c>
      <c r="J623">
        <v>0</v>
      </c>
      <c r="K623">
        <v>0</v>
      </c>
      <c r="L623">
        <v>0</v>
      </c>
      <c r="M623" t="s">
        <v>888</v>
      </c>
      <c r="N623" s="42"/>
      <c r="O623" s="101">
        <f>IF(ISBLANK(C623),O622,IF(COUNTIF(C$2:C623,C623)&gt;1,O622,1+MAX(O622,0)))</f>
        <v>19</v>
      </c>
      <c r="P623" s="45">
        <f t="shared" si="198"/>
        <v>10</v>
      </c>
      <c r="Q623" s="33" t="str">
        <f t="shared" si="199"/>
        <v/>
      </c>
      <c r="R623" s="33">
        <f t="shared" si="200"/>
        <v>4</v>
      </c>
      <c r="S623" s="33" t="str">
        <f t="shared" si="201"/>
        <v>113_4</v>
      </c>
      <c r="T623" s="35" t="str">
        <f t="shared" si="202"/>
        <v>113AM</v>
      </c>
      <c r="U623" s="35" t="str">
        <f t="shared" si="203"/>
        <v>113AMNS</v>
      </c>
      <c r="V623" s="35" t="str">
        <f t="shared" si="219"/>
        <v>0S</v>
      </c>
      <c r="W623" s="35" t="str">
        <f t="shared" si="212"/>
        <v>113AM0S142</v>
      </c>
      <c r="X623" s="388">
        <f t="shared" si="213"/>
        <v>0</v>
      </c>
      <c r="Y623" s="388">
        <f t="shared" si="214"/>
        <v>0</v>
      </c>
      <c r="Z623" s="280" t="str">
        <f t="shared" si="204"/>
        <v/>
      </c>
      <c r="AA623" s="280" t="str">
        <f t="shared" si="205"/>
        <v/>
      </c>
      <c r="AB623" s="389" t="str">
        <f t="shared" si="215"/>
        <v/>
      </c>
      <c r="AC623" s="389" t="str">
        <f t="shared" si="216"/>
        <v/>
      </c>
      <c r="AD623" s="390" t="str">
        <f t="shared" si="206"/>
        <v/>
      </c>
      <c r="AE623" s="282">
        <f t="shared" si="207"/>
        <v>0</v>
      </c>
      <c r="AF623" s="359">
        <f t="shared" si="208"/>
        <v>0</v>
      </c>
      <c r="AG623" s="280">
        <f t="shared" si="209"/>
        <v>0</v>
      </c>
      <c r="AH623" s="280">
        <f t="shared" si="210"/>
        <v>0</v>
      </c>
      <c r="AI623" s="280">
        <f>IF(ISBLANK(T623),AI622,IF(COUNTIF(T$2:T623,T623)&gt;1,AI622,1+MAX(AI622,0)))</f>
        <v>17</v>
      </c>
      <c r="AL623" s="391" t="str">
        <f t="shared" si="217"/>
        <v/>
      </c>
      <c r="AM623" s="391" t="str">
        <f t="shared" si="218"/>
        <v/>
      </c>
      <c r="AO623" s="310" t="str">
        <f t="shared" si="211"/>
        <v/>
      </c>
      <c r="AP623" s="310">
        <f>SUM(AO$1:AO623)</f>
        <v>0</v>
      </c>
      <c r="AQ623" s="310">
        <f>SUM(AK$2:AK623)</f>
        <v>0</v>
      </c>
      <c r="AR623" s="310">
        <f>COUNTA(AJ$2:AJ623)</f>
        <v>0</v>
      </c>
      <c r="AS623" s="312"/>
      <c r="AT623" s="312"/>
      <c r="AU623" s="312"/>
      <c r="AV623" s="312"/>
      <c r="AW623" s="312"/>
      <c r="AZ623">
        <v>0</v>
      </c>
      <c r="BA623">
        <v>0</v>
      </c>
    </row>
    <row r="624" spans="1:53" x14ac:dyDescent="0.25">
      <c r="A624">
        <v>113</v>
      </c>
      <c r="B624" t="s">
        <v>65</v>
      </c>
      <c r="C624" t="s">
        <v>887</v>
      </c>
      <c r="D624"/>
      <c r="E624">
        <v>1</v>
      </c>
      <c r="F624">
        <v>4</v>
      </c>
      <c r="G624">
        <v>3</v>
      </c>
      <c r="H624">
        <v>0</v>
      </c>
      <c r="I624">
        <v>0</v>
      </c>
      <c r="J624">
        <v>0</v>
      </c>
      <c r="K624">
        <v>0</v>
      </c>
      <c r="L624">
        <v>0</v>
      </c>
      <c r="M624" t="s">
        <v>888</v>
      </c>
      <c r="N624" s="42"/>
      <c r="O624" s="101">
        <f>IF(ISBLANK(C624),O623,IF(COUNTIF(C$2:C624,C624)&gt;1,O623,1+MAX(O623,0)))</f>
        <v>19</v>
      </c>
      <c r="P624" s="45">
        <f t="shared" si="198"/>
        <v>10</v>
      </c>
      <c r="Q624" s="33" t="str">
        <f t="shared" si="199"/>
        <v/>
      </c>
      <c r="R624" s="33">
        <f t="shared" si="200"/>
        <v>4</v>
      </c>
      <c r="S624" s="33" t="str">
        <f t="shared" si="201"/>
        <v>113_4</v>
      </c>
      <c r="T624" s="35" t="str">
        <f t="shared" si="202"/>
        <v>113AM</v>
      </c>
      <c r="U624" s="35" t="str">
        <f t="shared" si="203"/>
        <v>113AMEW</v>
      </c>
      <c r="V624" s="35" t="str">
        <f t="shared" si="219"/>
        <v>0S</v>
      </c>
      <c r="W624" s="35" t="str">
        <f t="shared" si="212"/>
        <v>113AM0S143</v>
      </c>
      <c r="X624" s="388">
        <f t="shared" si="213"/>
        <v>0</v>
      </c>
      <c r="Y624" s="388">
        <f t="shared" si="214"/>
        <v>0</v>
      </c>
      <c r="Z624" s="280" t="str">
        <f t="shared" si="204"/>
        <v/>
      </c>
      <c r="AA624" s="280" t="str">
        <f t="shared" si="205"/>
        <v/>
      </c>
      <c r="AB624" s="389" t="str">
        <f t="shared" si="215"/>
        <v/>
      </c>
      <c r="AC624" s="389" t="str">
        <f t="shared" si="216"/>
        <v/>
      </c>
      <c r="AD624" s="390" t="str">
        <f t="shared" si="206"/>
        <v/>
      </c>
      <c r="AE624" s="282">
        <f t="shared" si="207"/>
        <v>1</v>
      </c>
      <c r="AF624" s="359">
        <f t="shared" si="208"/>
        <v>0</v>
      </c>
      <c r="AG624" s="280">
        <f t="shared" si="209"/>
        <v>3</v>
      </c>
      <c r="AH624" s="280">
        <f t="shared" si="210"/>
        <v>1</v>
      </c>
      <c r="AI624" s="280">
        <f>IF(ISBLANK(T624),AI623,IF(COUNTIF(T$2:T624,T624)&gt;1,AI623,1+MAX(AI623,0)))</f>
        <v>17</v>
      </c>
      <c r="AL624" s="391" t="str">
        <f t="shared" si="217"/>
        <v/>
      </c>
      <c r="AM624" s="391" t="str">
        <f t="shared" si="218"/>
        <v/>
      </c>
      <c r="AO624" s="310" t="str">
        <f t="shared" si="211"/>
        <v/>
      </c>
      <c r="AP624" s="310">
        <f>SUM(AO$1:AO624)</f>
        <v>0</v>
      </c>
      <c r="AQ624" s="310">
        <f>SUM(AK$2:AK624)</f>
        <v>0</v>
      </c>
      <c r="AR624" s="310">
        <f>COUNTA(AJ$2:AJ624)</f>
        <v>0</v>
      </c>
      <c r="AS624" s="312"/>
      <c r="AT624" s="312"/>
      <c r="AU624" s="312"/>
      <c r="AV624" s="312"/>
      <c r="AW624" s="312"/>
      <c r="AZ624">
        <v>0</v>
      </c>
      <c r="BA624">
        <v>0</v>
      </c>
    </row>
    <row r="625" spans="1:53" x14ac:dyDescent="0.25">
      <c r="A625">
        <v>113</v>
      </c>
      <c r="B625" t="s">
        <v>65</v>
      </c>
      <c r="C625" t="s">
        <v>887</v>
      </c>
      <c r="D625"/>
      <c r="E625">
        <v>1</v>
      </c>
      <c r="F625">
        <v>4</v>
      </c>
      <c r="G625">
        <v>4</v>
      </c>
      <c r="H625">
        <v>0</v>
      </c>
      <c r="I625">
        <v>0</v>
      </c>
      <c r="J625">
        <v>0</v>
      </c>
      <c r="K625">
        <v>0</v>
      </c>
      <c r="L625">
        <v>0</v>
      </c>
      <c r="M625" t="s">
        <v>888</v>
      </c>
      <c r="N625" s="42"/>
      <c r="O625" s="101">
        <f>IF(ISBLANK(C625),O624,IF(COUNTIF(C$2:C625,C625)&gt;1,O624,1+MAX(O624,0)))</f>
        <v>19</v>
      </c>
      <c r="P625" s="45">
        <f t="shared" si="198"/>
        <v>10</v>
      </c>
      <c r="Q625" s="33" t="str">
        <f t="shared" si="199"/>
        <v/>
      </c>
      <c r="R625" s="33">
        <f t="shared" si="200"/>
        <v>4</v>
      </c>
      <c r="S625" s="33" t="str">
        <f t="shared" si="201"/>
        <v>113_4</v>
      </c>
      <c r="T625" s="35" t="str">
        <f t="shared" si="202"/>
        <v>113AM</v>
      </c>
      <c r="U625" s="35" t="str">
        <f t="shared" si="203"/>
        <v>113AMEW</v>
      </c>
      <c r="V625" s="35" t="str">
        <f t="shared" si="219"/>
        <v>0S</v>
      </c>
      <c r="W625" s="35" t="str">
        <f t="shared" si="212"/>
        <v>113AM0S144</v>
      </c>
      <c r="X625" s="388">
        <f t="shared" si="213"/>
        <v>0</v>
      </c>
      <c r="Y625" s="388">
        <f t="shared" si="214"/>
        <v>0</v>
      </c>
      <c r="Z625" s="280" t="str">
        <f t="shared" si="204"/>
        <v/>
      </c>
      <c r="AA625" s="280" t="str">
        <f t="shared" si="205"/>
        <v/>
      </c>
      <c r="AB625" s="389" t="str">
        <f t="shared" si="215"/>
        <v/>
      </c>
      <c r="AC625" s="389" t="str">
        <f t="shared" si="216"/>
        <v/>
      </c>
      <c r="AD625" s="390" t="str">
        <f t="shared" si="206"/>
        <v/>
      </c>
      <c r="AE625" s="282">
        <f t="shared" si="207"/>
        <v>0</v>
      </c>
      <c r="AF625" s="359">
        <f t="shared" si="208"/>
        <v>0</v>
      </c>
      <c r="AG625" s="280">
        <f t="shared" si="209"/>
        <v>3</v>
      </c>
      <c r="AH625" s="280">
        <f t="shared" si="210"/>
        <v>1</v>
      </c>
      <c r="AI625" s="280">
        <f>IF(ISBLANK(T625),AI624,IF(COUNTIF(T$2:T625,T625)&gt;1,AI624,1+MAX(AI624,0)))</f>
        <v>17</v>
      </c>
      <c r="AL625" s="391" t="str">
        <f t="shared" si="217"/>
        <v/>
      </c>
      <c r="AM625" s="391" t="str">
        <f t="shared" si="218"/>
        <v/>
      </c>
      <c r="AO625" s="310" t="str">
        <f t="shared" si="211"/>
        <v/>
      </c>
      <c r="AP625" s="310">
        <f>SUM(AO$1:AO625)</f>
        <v>0</v>
      </c>
      <c r="AQ625" s="310">
        <f>SUM(AK$2:AK625)</f>
        <v>0</v>
      </c>
      <c r="AR625" s="310">
        <f>COUNTA(AJ$2:AJ625)</f>
        <v>0</v>
      </c>
      <c r="AS625" s="312"/>
      <c r="AT625" s="312"/>
      <c r="AU625" s="312"/>
      <c r="AV625" s="312"/>
      <c r="AW625" s="312"/>
      <c r="AZ625">
        <v>0</v>
      </c>
      <c r="BA625">
        <v>0</v>
      </c>
    </row>
    <row r="626" spans="1:53" x14ac:dyDescent="0.25">
      <c r="A626">
        <v>113</v>
      </c>
      <c r="B626" t="s">
        <v>65</v>
      </c>
      <c r="C626" t="s">
        <v>889</v>
      </c>
      <c r="D626"/>
      <c r="E626">
        <v>1</v>
      </c>
      <c r="F626">
        <v>1</v>
      </c>
      <c r="G626">
        <v>1</v>
      </c>
      <c r="H626">
        <v>3</v>
      </c>
      <c r="I626">
        <v>0</v>
      </c>
      <c r="J626">
        <v>1</v>
      </c>
      <c r="K626">
        <v>1</v>
      </c>
      <c r="L626">
        <v>1</v>
      </c>
      <c r="M626" t="s">
        <v>890</v>
      </c>
      <c r="N626" s="42"/>
      <c r="O626" s="101">
        <f>IF(ISBLANK(C626),O625,IF(COUNTIF(C$2:C626,C626)&gt;1,O625,1+MAX(O625,0)))</f>
        <v>20</v>
      </c>
      <c r="P626" s="45">
        <f t="shared" si="198"/>
        <v>10</v>
      </c>
      <c r="Q626" s="33" t="str">
        <f t="shared" si="199"/>
        <v/>
      </c>
      <c r="R626" s="33">
        <f t="shared" si="200"/>
        <v>1</v>
      </c>
      <c r="S626" s="33" t="str">
        <f t="shared" si="201"/>
        <v>113_1</v>
      </c>
      <c r="T626" s="35" t="str">
        <f t="shared" si="202"/>
        <v>113AM</v>
      </c>
      <c r="U626" s="35" t="str">
        <f t="shared" si="203"/>
        <v>113AMNS</v>
      </c>
      <c r="V626" s="35" t="str">
        <f t="shared" si="219"/>
        <v>0T</v>
      </c>
      <c r="W626" s="35" t="str">
        <f t="shared" si="212"/>
        <v>113AM0T111</v>
      </c>
      <c r="X626" s="388">
        <f t="shared" si="213"/>
        <v>1</v>
      </c>
      <c r="Y626" s="388">
        <f t="shared" si="214"/>
        <v>1</v>
      </c>
      <c r="Z626" s="280" t="str">
        <f t="shared" si="204"/>
        <v/>
      </c>
      <c r="AA626" s="280" t="str">
        <f t="shared" si="205"/>
        <v/>
      </c>
      <c r="AB626" s="389" t="str">
        <f t="shared" si="215"/>
        <v/>
      </c>
      <c r="AC626" s="389" t="str">
        <f t="shared" si="216"/>
        <v/>
      </c>
      <c r="AD626" s="390" t="str">
        <f t="shared" si="206"/>
        <v/>
      </c>
      <c r="AE626" s="282">
        <f t="shared" si="207"/>
        <v>1</v>
      </c>
      <c r="AF626" s="359">
        <f t="shared" si="208"/>
        <v>0</v>
      </c>
      <c r="AG626" s="280">
        <f t="shared" si="209"/>
        <v>1</v>
      </c>
      <c r="AH626" s="280">
        <f t="shared" si="210"/>
        <v>1</v>
      </c>
      <c r="AI626" s="280">
        <f>IF(ISBLANK(T626),AI625,IF(COUNTIF(T$2:T626,T626)&gt;1,AI625,1+MAX(AI625,0)))</f>
        <v>17</v>
      </c>
      <c r="AL626" s="391" t="str">
        <f t="shared" si="217"/>
        <v/>
      </c>
      <c r="AM626" s="391" t="str">
        <f t="shared" si="218"/>
        <v/>
      </c>
      <c r="AO626" s="310" t="str">
        <f t="shared" si="211"/>
        <v/>
      </c>
      <c r="AP626" s="310">
        <f>SUM(AO$1:AO626)</f>
        <v>0</v>
      </c>
      <c r="AQ626" s="310">
        <f>SUM(AK$2:AK626)</f>
        <v>0</v>
      </c>
      <c r="AR626" s="310">
        <f>COUNTA(AJ$2:AJ626)</f>
        <v>0</v>
      </c>
      <c r="AS626" s="312"/>
      <c r="AT626" s="312"/>
      <c r="AU626" s="312"/>
      <c r="AV626" s="312"/>
      <c r="AW626" s="312"/>
      <c r="AZ626">
        <v>1</v>
      </c>
      <c r="BA626">
        <v>1</v>
      </c>
    </row>
    <row r="627" spans="1:53" x14ac:dyDescent="0.25">
      <c r="A627">
        <v>113</v>
      </c>
      <c r="B627" t="s">
        <v>65</v>
      </c>
      <c r="C627" t="s">
        <v>889</v>
      </c>
      <c r="D627"/>
      <c r="E627">
        <v>1</v>
      </c>
      <c r="F627">
        <v>1</v>
      </c>
      <c r="G627">
        <v>2</v>
      </c>
      <c r="H627">
        <v>1</v>
      </c>
      <c r="I627">
        <v>0</v>
      </c>
      <c r="J627">
        <v>0</v>
      </c>
      <c r="K627">
        <v>0</v>
      </c>
      <c r="L627">
        <v>1</v>
      </c>
      <c r="M627" t="s">
        <v>890</v>
      </c>
      <c r="N627" s="42"/>
      <c r="O627" s="101">
        <f>IF(ISBLANK(C627),O626,IF(COUNTIF(C$2:C627,C627)&gt;1,O626,1+MAX(O626,0)))</f>
        <v>20</v>
      </c>
      <c r="P627" s="45">
        <f t="shared" si="198"/>
        <v>10</v>
      </c>
      <c r="Q627" s="33" t="str">
        <f t="shared" si="199"/>
        <v/>
      </c>
      <c r="R627" s="33">
        <f t="shared" si="200"/>
        <v>1</v>
      </c>
      <c r="S627" s="33" t="str">
        <f t="shared" si="201"/>
        <v>113_1</v>
      </c>
      <c r="T627" s="35" t="str">
        <f t="shared" si="202"/>
        <v>113AM</v>
      </c>
      <c r="U627" s="35" t="str">
        <f t="shared" si="203"/>
        <v>113AMNS</v>
      </c>
      <c r="V627" s="35" t="str">
        <f t="shared" si="219"/>
        <v>0T</v>
      </c>
      <c r="W627" s="35" t="str">
        <f t="shared" si="212"/>
        <v>113AM0T112</v>
      </c>
      <c r="X627" s="388">
        <f t="shared" si="213"/>
        <v>0</v>
      </c>
      <c r="Y627" s="388">
        <f t="shared" si="214"/>
        <v>1</v>
      </c>
      <c r="Z627" s="280" t="str">
        <f t="shared" si="204"/>
        <v/>
      </c>
      <c r="AA627" s="280" t="str">
        <f t="shared" si="205"/>
        <v/>
      </c>
      <c r="AB627" s="389" t="str">
        <f t="shared" si="215"/>
        <v/>
      </c>
      <c r="AC627" s="389" t="str">
        <f t="shared" si="216"/>
        <v/>
      </c>
      <c r="AD627" s="390" t="str">
        <f t="shared" si="206"/>
        <v/>
      </c>
      <c r="AE627" s="282">
        <f t="shared" si="207"/>
        <v>0</v>
      </c>
      <c r="AF627" s="359">
        <f t="shared" si="208"/>
        <v>0</v>
      </c>
      <c r="AG627" s="280">
        <f t="shared" si="209"/>
        <v>0</v>
      </c>
      <c r="AH627" s="280">
        <f t="shared" si="210"/>
        <v>0</v>
      </c>
      <c r="AI627" s="280">
        <f>IF(ISBLANK(T627),AI626,IF(COUNTIF(T$2:T627,T627)&gt;1,AI626,1+MAX(AI626,0)))</f>
        <v>17</v>
      </c>
      <c r="AL627" s="391" t="str">
        <f t="shared" si="217"/>
        <v/>
      </c>
      <c r="AM627" s="391" t="str">
        <f t="shared" si="218"/>
        <v/>
      </c>
      <c r="AO627" s="310" t="str">
        <f t="shared" si="211"/>
        <v/>
      </c>
      <c r="AP627" s="310">
        <f>SUM(AO$1:AO627)</f>
        <v>0</v>
      </c>
      <c r="AQ627" s="310">
        <f>SUM(AK$2:AK627)</f>
        <v>0</v>
      </c>
      <c r="AR627" s="310">
        <f>COUNTA(AJ$2:AJ627)</f>
        <v>0</v>
      </c>
      <c r="AS627" s="312"/>
      <c r="AT627" s="312"/>
      <c r="AU627" s="312"/>
      <c r="AV627" s="312"/>
      <c r="AW627" s="312"/>
      <c r="AZ627">
        <v>0</v>
      </c>
      <c r="BA627">
        <v>1</v>
      </c>
    </row>
    <row r="628" spans="1:53" x14ac:dyDescent="0.25">
      <c r="A628">
        <v>113</v>
      </c>
      <c r="B628" t="s">
        <v>65</v>
      </c>
      <c r="C628" t="s">
        <v>889</v>
      </c>
      <c r="D628"/>
      <c r="E628">
        <v>1</v>
      </c>
      <c r="F628">
        <v>1</v>
      </c>
      <c r="G628">
        <v>3</v>
      </c>
      <c r="H628">
        <v>6</v>
      </c>
      <c r="I628">
        <v>3</v>
      </c>
      <c r="J628">
        <v>1</v>
      </c>
      <c r="K628">
        <v>1</v>
      </c>
      <c r="L628">
        <v>3</v>
      </c>
      <c r="M628" t="s">
        <v>890</v>
      </c>
      <c r="N628" s="42"/>
      <c r="O628" s="101">
        <f>IF(ISBLANK(C628),O627,IF(COUNTIF(C$2:C628,C628)&gt;1,O627,1+MAX(O627,0)))</f>
        <v>20</v>
      </c>
      <c r="P628" s="45">
        <f t="shared" si="198"/>
        <v>10</v>
      </c>
      <c r="Q628" s="33" t="str">
        <f t="shared" si="199"/>
        <v/>
      </c>
      <c r="R628" s="33">
        <f t="shared" si="200"/>
        <v>1</v>
      </c>
      <c r="S628" s="33" t="str">
        <f t="shared" si="201"/>
        <v>113_1</v>
      </c>
      <c r="T628" s="35" t="str">
        <f t="shared" si="202"/>
        <v>113AM</v>
      </c>
      <c r="U628" s="35" t="str">
        <f t="shared" si="203"/>
        <v>113AMEW</v>
      </c>
      <c r="V628" s="35" t="str">
        <f t="shared" si="219"/>
        <v>0T</v>
      </c>
      <c r="W628" s="35" t="str">
        <f t="shared" si="212"/>
        <v>113AM0T113</v>
      </c>
      <c r="X628" s="388">
        <f t="shared" si="213"/>
        <v>1</v>
      </c>
      <c r="Y628" s="388">
        <f t="shared" si="214"/>
        <v>3</v>
      </c>
      <c r="Z628" s="280" t="str">
        <f t="shared" si="204"/>
        <v/>
      </c>
      <c r="AA628" s="280" t="str">
        <f t="shared" si="205"/>
        <v/>
      </c>
      <c r="AB628" s="389" t="str">
        <f t="shared" si="215"/>
        <v/>
      </c>
      <c r="AC628" s="389" t="str">
        <f t="shared" si="216"/>
        <v/>
      </c>
      <c r="AD628" s="390" t="str">
        <f t="shared" si="206"/>
        <v/>
      </c>
      <c r="AE628" s="282">
        <f t="shared" si="207"/>
        <v>1</v>
      </c>
      <c r="AF628" s="359">
        <f t="shared" si="208"/>
        <v>0</v>
      </c>
      <c r="AG628" s="280">
        <f t="shared" si="209"/>
        <v>3</v>
      </c>
      <c r="AH628" s="280">
        <f t="shared" si="210"/>
        <v>1</v>
      </c>
      <c r="AI628" s="280">
        <f>IF(ISBLANK(T628),AI627,IF(COUNTIF(T$2:T628,T628)&gt;1,AI627,1+MAX(AI627,0)))</f>
        <v>17</v>
      </c>
      <c r="AL628" s="391" t="str">
        <f t="shared" si="217"/>
        <v/>
      </c>
      <c r="AM628" s="391" t="str">
        <f t="shared" si="218"/>
        <v/>
      </c>
      <c r="AO628" s="310" t="str">
        <f t="shared" si="211"/>
        <v/>
      </c>
      <c r="AP628" s="310">
        <f>SUM(AO$1:AO628)</f>
        <v>0</v>
      </c>
      <c r="AQ628" s="310">
        <f>SUM(AK$2:AK628)</f>
        <v>0</v>
      </c>
      <c r="AR628" s="310">
        <f>COUNTA(AJ$2:AJ628)</f>
        <v>0</v>
      </c>
      <c r="AS628" s="312"/>
      <c r="AT628" s="312"/>
      <c r="AU628" s="312"/>
      <c r="AV628" s="312"/>
      <c r="AW628" s="312"/>
      <c r="AZ628">
        <v>1</v>
      </c>
      <c r="BA628">
        <v>3</v>
      </c>
    </row>
    <row r="629" spans="1:53" x14ac:dyDescent="0.25">
      <c r="A629">
        <v>113</v>
      </c>
      <c r="B629" t="s">
        <v>65</v>
      </c>
      <c r="C629" t="s">
        <v>889</v>
      </c>
      <c r="D629"/>
      <c r="E629">
        <v>1</v>
      </c>
      <c r="F629">
        <v>1</v>
      </c>
      <c r="G629">
        <v>4</v>
      </c>
      <c r="H629">
        <v>0</v>
      </c>
      <c r="I629">
        <v>0</v>
      </c>
      <c r="J629">
        <v>0</v>
      </c>
      <c r="K629">
        <v>0</v>
      </c>
      <c r="L629">
        <v>0</v>
      </c>
      <c r="M629" t="s">
        <v>890</v>
      </c>
      <c r="N629" s="42"/>
      <c r="O629" s="101">
        <f>IF(ISBLANK(C629),O628,IF(COUNTIF(C$2:C629,C629)&gt;1,O628,1+MAX(O628,0)))</f>
        <v>20</v>
      </c>
      <c r="P629" s="45">
        <f t="shared" si="198"/>
        <v>10</v>
      </c>
      <c r="Q629" s="33" t="str">
        <f t="shared" si="199"/>
        <v/>
      </c>
      <c r="R629" s="33">
        <f t="shared" si="200"/>
        <v>1</v>
      </c>
      <c r="S629" s="33" t="str">
        <f t="shared" si="201"/>
        <v>113_1</v>
      </c>
      <c r="T629" s="35" t="str">
        <f t="shared" si="202"/>
        <v>113AM</v>
      </c>
      <c r="U629" s="35" t="str">
        <f t="shared" si="203"/>
        <v>113AMEW</v>
      </c>
      <c r="V629" s="35" t="str">
        <f t="shared" si="219"/>
        <v>0T</v>
      </c>
      <c r="W629" s="35" t="str">
        <f t="shared" si="212"/>
        <v>113AM0T114</v>
      </c>
      <c r="X629" s="388">
        <f t="shared" si="213"/>
        <v>0</v>
      </c>
      <c r="Y629" s="388">
        <f t="shared" si="214"/>
        <v>0</v>
      </c>
      <c r="Z629" s="280" t="str">
        <f t="shared" si="204"/>
        <v/>
      </c>
      <c r="AA629" s="280" t="str">
        <f t="shared" si="205"/>
        <v/>
      </c>
      <c r="AB629" s="389" t="str">
        <f t="shared" si="215"/>
        <v/>
      </c>
      <c r="AC629" s="389" t="str">
        <f t="shared" si="216"/>
        <v/>
      </c>
      <c r="AD629" s="390" t="str">
        <f t="shared" si="206"/>
        <v/>
      </c>
      <c r="AE629" s="282">
        <f t="shared" si="207"/>
        <v>0</v>
      </c>
      <c r="AF629" s="359">
        <f t="shared" si="208"/>
        <v>0</v>
      </c>
      <c r="AG629" s="280">
        <f t="shared" si="209"/>
        <v>3</v>
      </c>
      <c r="AH629" s="280">
        <f t="shared" si="210"/>
        <v>1</v>
      </c>
      <c r="AI629" s="280">
        <f>IF(ISBLANK(T629),AI628,IF(COUNTIF(T$2:T629,T629)&gt;1,AI628,1+MAX(AI628,0)))</f>
        <v>17</v>
      </c>
      <c r="AL629" s="391" t="str">
        <f t="shared" si="217"/>
        <v/>
      </c>
      <c r="AM629" s="391" t="str">
        <f t="shared" si="218"/>
        <v/>
      </c>
      <c r="AO629" s="310" t="str">
        <f t="shared" si="211"/>
        <v/>
      </c>
      <c r="AP629" s="310">
        <f>SUM(AO$1:AO629)</f>
        <v>0</v>
      </c>
      <c r="AQ629" s="310">
        <f>SUM(AK$2:AK629)</f>
        <v>0</v>
      </c>
      <c r="AR629" s="310">
        <f>COUNTA(AJ$2:AJ629)</f>
        <v>0</v>
      </c>
      <c r="AS629" s="312"/>
      <c r="AT629" s="312"/>
      <c r="AU629" s="312"/>
      <c r="AV629" s="312"/>
      <c r="AW629" s="312"/>
      <c r="AZ629">
        <v>0</v>
      </c>
      <c r="BA629">
        <v>0</v>
      </c>
    </row>
    <row r="630" spans="1:53" x14ac:dyDescent="0.25">
      <c r="A630">
        <v>113</v>
      </c>
      <c r="B630" t="s">
        <v>65</v>
      </c>
      <c r="C630" t="s">
        <v>889</v>
      </c>
      <c r="D630"/>
      <c r="E630">
        <v>1</v>
      </c>
      <c r="F630">
        <v>2</v>
      </c>
      <c r="G630">
        <v>1</v>
      </c>
      <c r="H630">
        <v>2</v>
      </c>
      <c r="I630">
        <v>0</v>
      </c>
      <c r="J630">
        <v>1</v>
      </c>
      <c r="K630">
        <v>0</v>
      </c>
      <c r="L630">
        <v>1</v>
      </c>
      <c r="M630" t="s">
        <v>890</v>
      </c>
      <c r="N630" s="42"/>
      <c r="O630" s="101">
        <f>IF(ISBLANK(C630),O629,IF(COUNTIF(C$2:C630,C630)&gt;1,O629,1+MAX(O629,0)))</f>
        <v>20</v>
      </c>
      <c r="P630" s="45">
        <f t="shared" si="198"/>
        <v>10</v>
      </c>
      <c r="Q630" s="33" t="str">
        <f t="shared" si="199"/>
        <v/>
      </c>
      <c r="R630" s="33">
        <f t="shared" si="200"/>
        <v>2</v>
      </c>
      <c r="S630" s="33" t="str">
        <f t="shared" si="201"/>
        <v>113_2</v>
      </c>
      <c r="T630" s="35" t="str">
        <f t="shared" si="202"/>
        <v>113AM</v>
      </c>
      <c r="U630" s="35" t="str">
        <f t="shared" si="203"/>
        <v>113AMNS</v>
      </c>
      <c r="V630" s="35" t="str">
        <f t="shared" si="219"/>
        <v>0T</v>
      </c>
      <c r="W630" s="35" t="str">
        <f t="shared" si="212"/>
        <v>113AM0T121</v>
      </c>
      <c r="X630" s="388">
        <f t="shared" si="213"/>
        <v>0</v>
      </c>
      <c r="Y630" s="388">
        <f t="shared" si="214"/>
        <v>1</v>
      </c>
      <c r="Z630" s="280" t="str">
        <f t="shared" si="204"/>
        <v/>
      </c>
      <c r="AA630" s="280" t="str">
        <f t="shared" si="205"/>
        <v/>
      </c>
      <c r="AB630" s="389" t="str">
        <f t="shared" si="215"/>
        <v/>
      </c>
      <c r="AC630" s="389" t="str">
        <f t="shared" si="216"/>
        <v/>
      </c>
      <c r="AD630" s="390" t="str">
        <f t="shared" si="206"/>
        <v/>
      </c>
      <c r="AE630" s="282">
        <f t="shared" si="207"/>
        <v>1</v>
      </c>
      <c r="AF630" s="359">
        <f t="shared" si="208"/>
        <v>0</v>
      </c>
      <c r="AG630" s="280">
        <f t="shared" si="209"/>
        <v>1</v>
      </c>
      <c r="AH630" s="280">
        <f t="shared" si="210"/>
        <v>1</v>
      </c>
      <c r="AI630" s="280">
        <f>IF(ISBLANK(T630),AI629,IF(COUNTIF(T$2:T630,T630)&gt;1,AI629,1+MAX(AI629,0)))</f>
        <v>17</v>
      </c>
      <c r="AL630" s="391" t="str">
        <f t="shared" si="217"/>
        <v/>
      </c>
      <c r="AM630" s="391" t="str">
        <f t="shared" si="218"/>
        <v/>
      </c>
      <c r="AO630" s="310" t="str">
        <f t="shared" si="211"/>
        <v/>
      </c>
      <c r="AP630" s="310">
        <f>SUM(AO$1:AO630)</f>
        <v>0</v>
      </c>
      <c r="AQ630" s="310">
        <f>SUM(AK$2:AK630)</f>
        <v>0</v>
      </c>
      <c r="AR630" s="310">
        <f>COUNTA(AJ$2:AJ630)</f>
        <v>0</v>
      </c>
      <c r="AS630" s="312"/>
      <c r="AT630" s="312"/>
      <c r="AU630" s="312"/>
      <c r="AV630" s="312"/>
      <c r="AW630" s="312"/>
      <c r="AZ630">
        <v>0</v>
      </c>
      <c r="BA630">
        <v>1</v>
      </c>
    </row>
    <row r="631" spans="1:53" x14ac:dyDescent="0.25">
      <c r="A631">
        <v>113</v>
      </c>
      <c r="B631" t="s">
        <v>65</v>
      </c>
      <c r="C631" t="s">
        <v>889</v>
      </c>
      <c r="D631"/>
      <c r="E631">
        <v>1</v>
      </c>
      <c r="F631">
        <v>2</v>
      </c>
      <c r="G631">
        <v>2</v>
      </c>
      <c r="H631">
        <v>2</v>
      </c>
      <c r="I631">
        <v>0</v>
      </c>
      <c r="J631">
        <v>1</v>
      </c>
      <c r="K631">
        <v>0</v>
      </c>
      <c r="L631">
        <v>1</v>
      </c>
      <c r="M631" t="s">
        <v>890</v>
      </c>
      <c r="N631" s="42"/>
      <c r="O631" s="101">
        <f>IF(ISBLANK(C631),O630,IF(COUNTIF(C$2:C631,C631)&gt;1,O630,1+MAX(O630,0)))</f>
        <v>20</v>
      </c>
      <c r="P631" s="45">
        <f t="shared" si="198"/>
        <v>10</v>
      </c>
      <c r="Q631" s="33" t="str">
        <f t="shared" si="199"/>
        <v/>
      </c>
      <c r="R631" s="33">
        <f t="shared" si="200"/>
        <v>2</v>
      </c>
      <c r="S631" s="33" t="str">
        <f t="shared" si="201"/>
        <v>113_2</v>
      </c>
      <c r="T631" s="35" t="str">
        <f t="shared" si="202"/>
        <v>113AM</v>
      </c>
      <c r="U631" s="35" t="str">
        <f t="shared" si="203"/>
        <v>113AMNS</v>
      </c>
      <c r="V631" s="35" t="str">
        <f t="shared" si="219"/>
        <v>0T</v>
      </c>
      <c r="W631" s="35" t="str">
        <f t="shared" si="212"/>
        <v>113AM0T122</v>
      </c>
      <c r="X631" s="388">
        <f t="shared" si="213"/>
        <v>0</v>
      </c>
      <c r="Y631" s="388">
        <f t="shared" si="214"/>
        <v>1</v>
      </c>
      <c r="Z631" s="280" t="str">
        <f t="shared" si="204"/>
        <v/>
      </c>
      <c r="AA631" s="280" t="str">
        <f t="shared" si="205"/>
        <v/>
      </c>
      <c r="AB631" s="389" t="str">
        <f t="shared" si="215"/>
        <v/>
      </c>
      <c r="AC631" s="389" t="str">
        <f t="shared" si="216"/>
        <v/>
      </c>
      <c r="AD631" s="390" t="str">
        <f t="shared" si="206"/>
        <v/>
      </c>
      <c r="AE631" s="282">
        <f t="shared" si="207"/>
        <v>0</v>
      </c>
      <c r="AF631" s="359">
        <f t="shared" si="208"/>
        <v>0</v>
      </c>
      <c r="AG631" s="280">
        <f t="shared" si="209"/>
        <v>0</v>
      </c>
      <c r="AH631" s="280">
        <f t="shared" si="210"/>
        <v>0</v>
      </c>
      <c r="AI631" s="280">
        <f>IF(ISBLANK(T631),AI630,IF(COUNTIF(T$2:T631,T631)&gt;1,AI630,1+MAX(AI630,0)))</f>
        <v>17</v>
      </c>
      <c r="AL631" s="391" t="str">
        <f t="shared" si="217"/>
        <v/>
      </c>
      <c r="AM631" s="391" t="str">
        <f t="shared" si="218"/>
        <v/>
      </c>
      <c r="AO631" s="310" t="str">
        <f t="shared" si="211"/>
        <v/>
      </c>
      <c r="AP631" s="310">
        <f>SUM(AO$1:AO631)</f>
        <v>0</v>
      </c>
      <c r="AQ631" s="310">
        <f>SUM(AK$2:AK631)</f>
        <v>0</v>
      </c>
      <c r="AR631" s="310">
        <f>COUNTA(AJ$2:AJ631)</f>
        <v>0</v>
      </c>
      <c r="AS631" s="312"/>
      <c r="AT631" s="312"/>
      <c r="AU631" s="312"/>
      <c r="AV631" s="312"/>
      <c r="AW631" s="312"/>
      <c r="AZ631">
        <v>0</v>
      </c>
      <c r="BA631">
        <v>1</v>
      </c>
    </row>
    <row r="632" spans="1:53" x14ac:dyDescent="0.25">
      <c r="A632">
        <v>113</v>
      </c>
      <c r="B632" t="s">
        <v>65</v>
      </c>
      <c r="C632" t="s">
        <v>889</v>
      </c>
      <c r="D632"/>
      <c r="E632">
        <v>1</v>
      </c>
      <c r="F632">
        <v>2</v>
      </c>
      <c r="G632">
        <v>3</v>
      </c>
      <c r="H632">
        <v>8</v>
      </c>
      <c r="I632">
        <v>3</v>
      </c>
      <c r="J632">
        <v>2</v>
      </c>
      <c r="K632">
        <v>2</v>
      </c>
      <c r="L632">
        <v>3</v>
      </c>
      <c r="M632" t="s">
        <v>890</v>
      </c>
      <c r="N632" s="42"/>
      <c r="O632" s="101">
        <f>IF(ISBLANK(C632),O631,IF(COUNTIF(C$2:C632,C632)&gt;1,O631,1+MAX(O631,0)))</f>
        <v>20</v>
      </c>
      <c r="P632" s="45">
        <f t="shared" si="198"/>
        <v>10</v>
      </c>
      <c r="Q632" s="33" t="str">
        <f t="shared" si="199"/>
        <v/>
      </c>
      <c r="R632" s="33">
        <f t="shared" si="200"/>
        <v>2</v>
      </c>
      <c r="S632" s="33" t="str">
        <f t="shared" si="201"/>
        <v>113_2</v>
      </c>
      <c r="T632" s="35" t="str">
        <f t="shared" si="202"/>
        <v>113AM</v>
      </c>
      <c r="U632" s="35" t="str">
        <f t="shared" si="203"/>
        <v>113AMEW</v>
      </c>
      <c r="V632" s="35" t="str">
        <f t="shared" si="219"/>
        <v>0T</v>
      </c>
      <c r="W632" s="35" t="str">
        <f t="shared" si="212"/>
        <v>113AM0T123</v>
      </c>
      <c r="X632" s="388">
        <f t="shared" si="213"/>
        <v>2</v>
      </c>
      <c r="Y632" s="388">
        <f t="shared" si="214"/>
        <v>3</v>
      </c>
      <c r="Z632" s="280" t="str">
        <f t="shared" si="204"/>
        <v/>
      </c>
      <c r="AA632" s="280" t="str">
        <f t="shared" si="205"/>
        <v/>
      </c>
      <c r="AB632" s="389" t="str">
        <f t="shared" si="215"/>
        <v/>
      </c>
      <c r="AC632" s="389" t="str">
        <f t="shared" si="216"/>
        <v/>
      </c>
      <c r="AD632" s="390" t="str">
        <f t="shared" si="206"/>
        <v/>
      </c>
      <c r="AE632" s="282">
        <f t="shared" si="207"/>
        <v>1</v>
      </c>
      <c r="AF632" s="359">
        <f t="shared" si="208"/>
        <v>0</v>
      </c>
      <c r="AG632" s="280">
        <f t="shared" si="209"/>
        <v>3</v>
      </c>
      <c r="AH632" s="280">
        <f t="shared" si="210"/>
        <v>1</v>
      </c>
      <c r="AI632" s="280">
        <f>IF(ISBLANK(T632),AI631,IF(COUNTIF(T$2:T632,T632)&gt;1,AI631,1+MAX(AI631,0)))</f>
        <v>17</v>
      </c>
      <c r="AL632" s="391" t="str">
        <f t="shared" si="217"/>
        <v/>
      </c>
      <c r="AM632" s="391" t="str">
        <f t="shared" si="218"/>
        <v/>
      </c>
      <c r="AO632" s="310" t="str">
        <f t="shared" si="211"/>
        <v/>
      </c>
      <c r="AP632" s="310">
        <f>SUM(AO$1:AO632)</f>
        <v>0</v>
      </c>
      <c r="AQ632" s="310">
        <f>SUM(AK$2:AK632)</f>
        <v>0</v>
      </c>
      <c r="AR632" s="310">
        <f>COUNTA(AJ$2:AJ632)</f>
        <v>0</v>
      </c>
      <c r="AS632" s="312"/>
      <c r="AT632" s="312"/>
      <c r="AU632" s="312"/>
      <c r="AV632" s="312"/>
      <c r="AW632" s="312"/>
      <c r="AZ632">
        <v>2</v>
      </c>
      <c r="BA632">
        <v>3</v>
      </c>
    </row>
    <row r="633" spans="1:53" x14ac:dyDescent="0.25">
      <c r="A633">
        <v>113</v>
      </c>
      <c r="B633" t="s">
        <v>65</v>
      </c>
      <c r="C633" t="s">
        <v>889</v>
      </c>
      <c r="D633"/>
      <c r="E633">
        <v>1</v>
      </c>
      <c r="F633">
        <v>2</v>
      </c>
      <c r="G633">
        <v>4</v>
      </c>
      <c r="H633">
        <v>0</v>
      </c>
      <c r="I633">
        <v>0</v>
      </c>
      <c r="J633">
        <v>0</v>
      </c>
      <c r="K633">
        <v>0</v>
      </c>
      <c r="L633">
        <v>0</v>
      </c>
      <c r="M633" t="s">
        <v>890</v>
      </c>
      <c r="N633" s="42"/>
      <c r="O633" s="101">
        <f>IF(ISBLANK(C633),O632,IF(COUNTIF(C$2:C633,C633)&gt;1,O632,1+MAX(O632,0)))</f>
        <v>20</v>
      </c>
      <c r="P633" s="45">
        <f t="shared" si="198"/>
        <v>10</v>
      </c>
      <c r="Q633" s="33" t="str">
        <f t="shared" si="199"/>
        <v/>
      </c>
      <c r="R633" s="33">
        <f t="shared" si="200"/>
        <v>2</v>
      </c>
      <c r="S633" s="33" t="str">
        <f t="shared" si="201"/>
        <v>113_2</v>
      </c>
      <c r="T633" s="35" t="str">
        <f t="shared" si="202"/>
        <v>113AM</v>
      </c>
      <c r="U633" s="35" t="str">
        <f t="shared" si="203"/>
        <v>113AMEW</v>
      </c>
      <c r="V633" s="35" t="str">
        <f t="shared" si="219"/>
        <v>0T</v>
      </c>
      <c r="W633" s="35" t="str">
        <f t="shared" si="212"/>
        <v>113AM0T124</v>
      </c>
      <c r="X633" s="388">
        <f t="shared" si="213"/>
        <v>0</v>
      </c>
      <c r="Y633" s="388">
        <f t="shared" si="214"/>
        <v>0</v>
      </c>
      <c r="Z633" s="280" t="str">
        <f t="shared" si="204"/>
        <v/>
      </c>
      <c r="AA633" s="280" t="str">
        <f t="shared" si="205"/>
        <v/>
      </c>
      <c r="AB633" s="389" t="str">
        <f t="shared" si="215"/>
        <v/>
      </c>
      <c r="AC633" s="389" t="str">
        <f t="shared" si="216"/>
        <v/>
      </c>
      <c r="AD633" s="390" t="str">
        <f t="shared" si="206"/>
        <v/>
      </c>
      <c r="AE633" s="282">
        <f t="shared" si="207"/>
        <v>0</v>
      </c>
      <c r="AF633" s="359">
        <f t="shared" si="208"/>
        <v>0</v>
      </c>
      <c r="AG633" s="280">
        <f t="shared" si="209"/>
        <v>3</v>
      </c>
      <c r="AH633" s="280">
        <f t="shared" si="210"/>
        <v>1</v>
      </c>
      <c r="AI633" s="280">
        <f>IF(ISBLANK(T633),AI632,IF(COUNTIF(T$2:T633,T633)&gt;1,AI632,1+MAX(AI632,0)))</f>
        <v>17</v>
      </c>
      <c r="AL633" s="391" t="str">
        <f t="shared" si="217"/>
        <v/>
      </c>
      <c r="AM633" s="391" t="str">
        <f t="shared" si="218"/>
        <v/>
      </c>
      <c r="AO633" s="310" t="str">
        <f t="shared" si="211"/>
        <v/>
      </c>
      <c r="AP633" s="310">
        <f>SUM(AO$1:AO633)</f>
        <v>0</v>
      </c>
      <c r="AQ633" s="310">
        <f>SUM(AK$2:AK633)</f>
        <v>0</v>
      </c>
      <c r="AR633" s="310">
        <f>COUNTA(AJ$2:AJ633)</f>
        <v>0</v>
      </c>
      <c r="AS633" s="312"/>
      <c r="AT633" s="312"/>
      <c r="AU633" s="312"/>
      <c r="AV633" s="312"/>
      <c r="AW633" s="312"/>
      <c r="AZ633">
        <v>0</v>
      </c>
      <c r="BA633">
        <v>0</v>
      </c>
    </row>
    <row r="634" spans="1:53" x14ac:dyDescent="0.25">
      <c r="A634">
        <v>113</v>
      </c>
      <c r="B634" t="s">
        <v>65</v>
      </c>
      <c r="C634" t="s">
        <v>889</v>
      </c>
      <c r="D634"/>
      <c r="E634">
        <v>1</v>
      </c>
      <c r="F634">
        <v>3</v>
      </c>
      <c r="G634">
        <v>1</v>
      </c>
      <c r="H634">
        <v>3</v>
      </c>
      <c r="I634">
        <v>1</v>
      </c>
      <c r="J634">
        <v>1</v>
      </c>
      <c r="K634">
        <v>0</v>
      </c>
      <c r="L634">
        <v>2</v>
      </c>
      <c r="M634" t="s">
        <v>890</v>
      </c>
      <c r="N634" s="42"/>
      <c r="O634" s="101">
        <f>IF(ISBLANK(C634),O633,IF(COUNTIF(C$2:C634,C634)&gt;1,O633,1+MAX(O633,0)))</f>
        <v>20</v>
      </c>
      <c r="P634" s="45">
        <f t="shared" si="198"/>
        <v>10</v>
      </c>
      <c r="Q634" s="33" t="str">
        <f t="shared" si="199"/>
        <v/>
      </c>
      <c r="R634" s="33">
        <f t="shared" si="200"/>
        <v>3</v>
      </c>
      <c r="S634" s="33" t="str">
        <f t="shared" si="201"/>
        <v>113_3</v>
      </c>
      <c r="T634" s="35" t="str">
        <f t="shared" si="202"/>
        <v>113AM</v>
      </c>
      <c r="U634" s="35" t="str">
        <f t="shared" si="203"/>
        <v>113AMNS</v>
      </c>
      <c r="V634" s="35" t="str">
        <f t="shared" si="219"/>
        <v>0T</v>
      </c>
      <c r="W634" s="35" t="str">
        <f t="shared" si="212"/>
        <v>113AM0T131</v>
      </c>
      <c r="X634" s="388">
        <f t="shared" si="213"/>
        <v>0</v>
      </c>
      <c r="Y634" s="388">
        <f t="shared" si="214"/>
        <v>2</v>
      </c>
      <c r="Z634" s="280" t="str">
        <f t="shared" si="204"/>
        <v/>
      </c>
      <c r="AA634" s="280" t="str">
        <f t="shared" si="205"/>
        <v/>
      </c>
      <c r="AB634" s="389" t="str">
        <f t="shared" si="215"/>
        <v/>
      </c>
      <c r="AC634" s="389" t="str">
        <f t="shared" si="216"/>
        <v/>
      </c>
      <c r="AD634" s="390" t="str">
        <f t="shared" si="206"/>
        <v/>
      </c>
      <c r="AE634" s="282">
        <f t="shared" si="207"/>
        <v>1</v>
      </c>
      <c r="AF634" s="359">
        <f t="shared" si="208"/>
        <v>0</v>
      </c>
      <c r="AG634" s="280">
        <f t="shared" si="209"/>
        <v>1</v>
      </c>
      <c r="AH634" s="280">
        <f t="shared" si="210"/>
        <v>1</v>
      </c>
      <c r="AI634" s="280">
        <f>IF(ISBLANK(T634),AI633,IF(COUNTIF(T$2:T634,T634)&gt;1,AI633,1+MAX(AI633,0)))</f>
        <v>17</v>
      </c>
      <c r="AL634" s="391" t="str">
        <f t="shared" si="217"/>
        <v/>
      </c>
      <c r="AM634" s="391" t="str">
        <f t="shared" si="218"/>
        <v/>
      </c>
      <c r="AO634" s="310" t="str">
        <f t="shared" si="211"/>
        <v/>
      </c>
      <c r="AP634" s="310">
        <f>SUM(AO$1:AO634)</f>
        <v>0</v>
      </c>
      <c r="AQ634" s="310">
        <f>SUM(AK$2:AK634)</f>
        <v>0</v>
      </c>
      <c r="AR634" s="310">
        <f>COUNTA(AJ$2:AJ634)</f>
        <v>0</v>
      </c>
      <c r="AS634" s="312"/>
      <c r="AT634" s="312"/>
      <c r="AU634" s="312"/>
      <c r="AV634" s="312"/>
      <c r="AW634" s="312"/>
      <c r="AZ634">
        <v>0</v>
      </c>
      <c r="BA634">
        <v>2</v>
      </c>
    </row>
    <row r="635" spans="1:53" x14ac:dyDescent="0.25">
      <c r="A635">
        <v>113</v>
      </c>
      <c r="B635" t="s">
        <v>65</v>
      </c>
      <c r="C635" t="s">
        <v>889</v>
      </c>
      <c r="D635"/>
      <c r="E635">
        <v>1</v>
      </c>
      <c r="F635">
        <v>3</v>
      </c>
      <c r="G635">
        <v>2</v>
      </c>
      <c r="H635">
        <v>0</v>
      </c>
      <c r="I635">
        <v>0</v>
      </c>
      <c r="J635">
        <v>0</v>
      </c>
      <c r="K635">
        <v>0</v>
      </c>
      <c r="L635">
        <v>0</v>
      </c>
      <c r="M635" t="s">
        <v>890</v>
      </c>
      <c r="N635" s="42"/>
      <c r="O635" s="101">
        <f>IF(ISBLANK(C635),O634,IF(COUNTIF(C$2:C635,C635)&gt;1,O634,1+MAX(O634,0)))</f>
        <v>20</v>
      </c>
      <c r="P635" s="45">
        <f t="shared" si="198"/>
        <v>10</v>
      </c>
      <c r="Q635" s="33" t="str">
        <f t="shared" si="199"/>
        <v/>
      </c>
      <c r="R635" s="33">
        <f t="shared" si="200"/>
        <v>3</v>
      </c>
      <c r="S635" s="33" t="str">
        <f t="shared" si="201"/>
        <v>113_3</v>
      </c>
      <c r="T635" s="35" t="str">
        <f t="shared" si="202"/>
        <v>113AM</v>
      </c>
      <c r="U635" s="35" t="str">
        <f t="shared" si="203"/>
        <v>113AMNS</v>
      </c>
      <c r="V635" s="35" t="str">
        <f t="shared" si="219"/>
        <v>0T</v>
      </c>
      <c r="W635" s="35" t="str">
        <f t="shared" si="212"/>
        <v>113AM0T132</v>
      </c>
      <c r="X635" s="388">
        <f t="shared" si="213"/>
        <v>0</v>
      </c>
      <c r="Y635" s="388">
        <f t="shared" si="214"/>
        <v>0</v>
      </c>
      <c r="Z635" s="280" t="str">
        <f t="shared" si="204"/>
        <v/>
      </c>
      <c r="AA635" s="280" t="str">
        <f t="shared" si="205"/>
        <v/>
      </c>
      <c r="AB635" s="389" t="str">
        <f t="shared" si="215"/>
        <v/>
      </c>
      <c r="AC635" s="389" t="str">
        <f t="shared" si="216"/>
        <v/>
      </c>
      <c r="AD635" s="390" t="str">
        <f t="shared" si="206"/>
        <v/>
      </c>
      <c r="AE635" s="282">
        <f t="shared" si="207"/>
        <v>0</v>
      </c>
      <c r="AF635" s="359">
        <f t="shared" si="208"/>
        <v>0</v>
      </c>
      <c r="AG635" s="280">
        <f t="shared" si="209"/>
        <v>0</v>
      </c>
      <c r="AH635" s="280">
        <f t="shared" si="210"/>
        <v>0</v>
      </c>
      <c r="AI635" s="280">
        <f>IF(ISBLANK(T635),AI634,IF(COUNTIF(T$2:T635,T635)&gt;1,AI634,1+MAX(AI634,0)))</f>
        <v>17</v>
      </c>
      <c r="AL635" s="391" t="str">
        <f t="shared" si="217"/>
        <v/>
      </c>
      <c r="AM635" s="391" t="str">
        <f t="shared" si="218"/>
        <v/>
      </c>
      <c r="AO635" s="310" t="str">
        <f t="shared" si="211"/>
        <v/>
      </c>
      <c r="AP635" s="310">
        <f>SUM(AO$1:AO635)</f>
        <v>0</v>
      </c>
      <c r="AQ635" s="310">
        <f>SUM(AK$2:AK635)</f>
        <v>0</v>
      </c>
      <c r="AR635" s="310">
        <f>COUNTA(AJ$2:AJ635)</f>
        <v>0</v>
      </c>
      <c r="AS635" s="312"/>
      <c r="AT635" s="312"/>
      <c r="AU635" s="312"/>
      <c r="AV635" s="312"/>
      <c r="AW635" s="312"/>
      <c r="AZ635">
        <v>0</v>
      </c>
      <c r="BA635">
        <v>0</v>
      </c>
    </row>
    <row r="636" spans="1:53" x14ac:dyDescent="0.25">
      <c r="A636">
        <v>113</v>
      </c>
      <c r="B636" t="s">
        <v>65</v>
      </c>
      <c r="C636" t="s">
        <v>889</v>
      </c>
      <c r="D636"/>
      <c r="E636">
        <v>1</v>
      </c>
      <c r="F636">
        <v>3</v>
      </c>
      <c r="G636">
        <v>3</v>
      </c>
      <c r="H636">
        <v>1</v>
      </c>
      <c r="I636">
        <v>0</v>
      </c>
      <c r="J636">
        <v>0</v>
      </c>
      <c r="K636">
        <v>0</v>
      </c>
      <c r="L636">
        <v>0</v>
      </c>
      <c r="M636" t="s">
        <v>890</v>
      </c>
      <c r="N636" s="42"/>
      <c r="O636" s="101">
        <f>IF(ISBLANK(C636),O635,IF(COUNTIF(C$2:C636,C636)&gt;1,O635,1+MAX(O635,0)))</f>
        <v>20</v>
      </c>
      <c r="P636" s="45">
        <f t="shared" si="198"/>
        <v>10</v>
      </c>
      <c r="Q636" s="33" t="str">
        <f t="shared" si="199"/>
        <v/>
      </c>
      <c r="R636" s="33">
        <f t="shared" si="200"/>
        <v>3</v>
      </c>
      <c r="S636" s="33" t="str">
        <f t="shared" si="201"/>
        <v>113_3</v>
      </c>
      <c r="T636" s="35" t="str">
        <f t="shared" si="202"/>
        <v>113AM</v>
      </c>
      <c r="U636" s="35" t="str">
        <f t="shared" si="203"/>
        <v>113AMEW</v>
      </c>
      <c r="V636" s="35" t="str">
        <f t="shared" si="219"/>
        <v>0T</v>
      </c>
      <c r="W636" s="35" t="str">
        <f t="shared" si="212"/>
        <v>113AM0T133</v>
      </c>
      <c r="X636" s="388">
        <f t="shared" si="213"/>
        <v>0</v>
      </c>
      <c r="Y636" s="388">
        <f t="shared" si="214"/>
        <v>0</v>
      </c>
      <c r="Z636" s="280" t="str">
        <f t="shared" si="204"/>
        <v/>
      </c>
      <c r="AA636" s="280" t="str">
        <f t="shared" si="205"/>
        <v/>
      </c>
      <c r="AB636" s="389" t="str">
        <f t="shared" si="215"/>
        <v/>
      </c>
      <c r="AC636" s="389" t="str">
        <f t="shared" si="216"/>
        <v/>
      </c>
      <c r="AD636" s="390" t="str">
        <f t="shared" si="206"/>
        <v/>
      </c>
      <c r="AE636" s="282">
        <f t="shared" si="207"/>
        <v>1</v>
      </c>
      <c r="AF636" s="359">
        <f t="shared" si="208"/>
        <v>0</v>
      </c>
      <c r="AG636" s="280">
        <f t="shared" si="209"/>
        <v>3</v>
      </c>
      <c r="AH636" s="280">
        <f t="shared" si="210"/>
        <v>1</v>
      </c>
      <c r="AI636" s="280">
        <f>IF(ISBLANK(T636),AI635,IF(COUNTIF(T$2:T636,T636)&gt;1,AI635,1+MAX(AI635,0)))</f>
        <v>17</v>
      </c>
      <c r="AL636" s="391" t="str">
        <f t="shared" si="217"/>
        <v/>
      </c>
      <c r="AM636" s="391" t="str">
        <f t="shared" si="218"/>
        <v/>
      </c>
      <c r="AO636" s="310" t="str">
        <f t="shared" si="211"/>
        <v/>
      </c>
      <c r="AP636" s="310">
        <f>SUM(AO$1:AO636)</f>
        <v>0</v>
      </c>
      <c r="AQ636" s="310">
        <f>SUM(AK$2:AK636)</f>
        <v>0</v>
      </c>
      <c r="AR636" s="310">
        <f>COUNTA(AJ$2:AJ636)</f>
        <v>0</v>
      </c>
      <c r="AS636" s="312"/>
      <c r="AT636" s="312"/>
      <c r="AU636" s="312"/>
      <c r="AV636" s="312"/>
      <c r="AW636" s="312"/>
      <c r="AZ636">
        <v>0</v>
      </c>
      <c r="BA636">
        <v>0</v>
      </c>
    </row>
    <row r="637" spans="1:53" x14ac:dyDescent="0.25">
      <c r="A637">
        <v>113</v>
      </c>
      <c r="B637" t="s">
        <v>65</v>
      </c>
      <c r="C637" t="s">
        <v>889</v>
      </c>
      <c r="D637"/>
      <c r="E637">
        <v>1</v>
      </c>
      <c r="F637">
        <v>3</v>
      </c>
      <c r="G637">
        <v>4</v>
      </c>
      <c r="H637">
        <v>2</v>
      </c>
      <c r="I637">
        <v>0</v>
      </c>
      <c r="J637">
        <v>1</v>
      </c>
      <c r="K637">
        <v>0</v>
      </c>
      <c r="L637">
        <v>0</v>
      </c>
      <c r="M637" t="s">
        <v>890</v>
      </c>
      <c r="N637" s="42"/>
      <c r="O637" s="101">
        <f>IF(ISBLANK(C637),O636,IF(COUNTIF(C$2:C637,C637)&gt;1,O636,1+MAX(O636,0)))</f>
        <v>20</v>
      </c>
      <c r="P637" s="45">
        <f t="shared" si="198"/>
        <v>10</v>
      </c>
      <c r="Q637" s="33" t="str">
        <f t="shared" si="199"/>
        <v/>
      </c>
      <c r="R637" s="33">
        <f t="shared" si="200"/>
        <v>3</v>
      </c>
      <c r="S637" s="33" t="str">
        <f t="shared" si="201"/>
        <v>113_3</v>
      </c>
      <c r="T637" s="35" t="str">
        <f t="shared" si="202"/>
        <v>113AM</v>
      </c>
      <c r="U637" s="35" t="str">
        <f t="shared" si="203"/>
        <v>113AMEW</v>
      </c>
      <c r="V637" s="35" t="str">
        <f t="shared" si="219"/>
        <v>0T</v>
      </c>
      <c r="W637" s="35" t="str">
        <f t="shared" si="212"/>
        <v>113AM0T134</v>
      </c>
      <c r="X637" s="388">
        <f t="shared" si="213"/>
        <v>0</v>
      </c>
      <c r="Y637" s="388">
        <f t="shared" si="214"/>
        <v>0</v>
      </c>
      <c r="Z637" s="280" t="str">
        <f t="shared" si="204"/>
        <v/>
      </c>
      <c r="AA637" s="280" t="str">
        <f t="shared" si="205"/>
        <v/>
      </c>
      <c r="AB637" s="389" t="str">
        <f t="shared" si="215"/>
        <v/>
      </c>
      <c r="AC637" s="389" t="str">
        <f t="shared" si="216"/>
        <v/>
      </c>
      <c r="AD637" s="390" t="str">
        <f t="shared" si="206"/>
        <v/>
      </c>
      <c r="AE637" s="282">
        <f t="shared" si="207"/>
        <v>0</v>
      </c>
      <c r="AF637" s="359">
        <f t="shared" si="208"/>
        <v>0</v>
      </c>
      <c r="AG637" s="280">
        <f t="shared" si="209"/>
        <v>3</v>
      </c>
      <c r="AH637" s="280">
        <f t="shared" si="210"/>
        <v>1</v>
      </c>
      <c r="AI637" s="280">
        <f>IF(ISBLANK(T637),AI636,IF(COUNTIF(T$2:T637,T637)&gt;1,AI636,1+MAX(AI636,0)))</f>
        <v>17</v>
      </c>
      <c r="AL637" s="391" t="str">
        <f t="shared" si="217"/>
        <v/>
      </c>
      <c r="AM637" s="391" t="str">
        <f t="shared" si="218"/>
        <v/>
      </c>
      <c r="AO637" s="310" t="str">
        <f t="shared" si="211"/>
        <v/>
      </c>
      <c r="AP637" s="310">
        <f>SUM(AO$1:AO637)</f>
        <v>0</v>
      </c>
      <c r="AQ637" s="310">
        <f>SUM(AK$2:AK637)</f>
        <v>0</v>
      </c>
      <c r="AR637" s="310">
        <f>COUNTA(AJ$2:AJ637)</f>
        <v>0</v>
      </c>
      <c r="AS637" s="312"/>
      <c r="AT637" s="312"/>
      <c r="AU637" s="312"/>
      <c r="AV637" s="312"/>
      <c r="AW637" s="312"/>
      <c r="AZ637">
        <v>0</v>
      </c>
      <c r="BA637">
        <v>0</v>
      </c>
    </row>
    <row r="638" spans="1:53" x14ac:dyDescent="0.25">
      <c r="A638">
        <v>113</v>
      </c>
      <c r="B638" t="s">
        <v>65</v>
      </c>
      <c r="C638" t="s">
        <v>889</v>
      </c>
      <c r="D638"/>
      <c r="E638">
        <v>1</v>
      </c>
      <c r="F638">
        <v>4</v>
      </c>
      <c r="G638">
        <v>1</v>
      </c>
      <c r="H638">
        <v>3</v>
      </c>
      <c r="I638">
        <v>0</v>
      </c>
      <c r="J638">
        <v>1</v>
      </c>
      <c r="K638">
        <v>0</v>
      </c>
      <c r="L638">
        <v>2</v>
      </c>
      <c r="M638" t="s">
        <v>890</v>
      </c>
      <c r="N638" s="42"/>
      <c r="O638" s="101">
        <f>IF(ISBLANK(C638),O637,IF(COUNTIF(C$2:C638,C638)&gt;1,O637,1+MAX(O637,0)))</f>
        <v>20</v>
      </c>
      <c r="P638" s="45">
        <f t="shared" si="198"/>
        <v>10</v>
      </c>
      <c r="Q638" s="33" t="str">
        <f t="shared" si="199"/>
        <v/>
      </c>
      <c r="R638" s="33">
        <f t="shared" si="200"/>
        <v>4</v>
      </c>
      <c r="S638" s="33" t="str">
        <f t="shared" si="201"/>
        <v>113_4</v>
      </c>
      <c r="T638" s="35" t="str">
        <f t="shared" si="202"/>
        <v>113AM</v>
      </c>
      <c r="U638" s="35" t="str">
        <f t="shared" si="203"/>
        <v>113AMNS</v>
      </c>
      <c r="V638" s="35" t="str">
        <f t="shared" si="219"/>
        <v>0T</v>
      </c>
      <c r="W638" s="35" t="str">
        <f t="shared" si="212"/>
        <v>113AM0T141</v>
      </c>
      <c r="X638" s="388">
        <f t="shared" si="213"/>
        <v>0</v>
      </c>
      <c r="Y638" s="388">
        <f t="shared" si="214"/>
        <v>2</v>
      </c>
      <c r="Z638" s="280" t="str">
        <f t="shared" si="204"/>
        <v/>
      </c>
      <c r="AA638" s="280" t="str">
        <f t="shared" si="205"/>
        <v/>
      </c>
      <c r="AB638" s="389" t="str">
        <f t="shared" si="215"/>
        <v/>
      </c>
      <c r="AC638" s="389" t="str">
        <f t="shared" si="216"/>
        <v/>
      </c>
      <c r="AD638" s="390" t="str">
        <f t="shared" si="206"/>
        <v/>
      </c>
      <c r="AE638" s="282">
        <f t="shared" si="207"/>
        <v>1</v>
      </c>
      <c r="AF638" s="359">
        <f t="shared" si="208"/>
        <v>0</v>
      </c>
      <c r="AG638" s="280">
        <f t="shared" si="209"/>
        <v>1</v>
      </c>
      <c r="AH638" s="280">
        <f t="shared" si="210"/>
        <v>1</v>
      </c>
      <c r="AI638" s="280">
        <f>IF(ISBLANK(T638),AI637,IF(COUNTIF(T$2:T638,T638)&gt;1,AI637,1+MAX(AI637,0)))</f>
        <v>17</v>
      </c>
      <c r="AL638" s="391" t="str">
        <f t="shared" si="217"/>
        <v/>
      </c>
      <c r="AM638" s="391" t="str">
        <f t="shared" si="218"/>
        <v/>
      </c>
      <c r="AO638" s="310" t="str">
        <f t="shared" si="211"/>
        <v/>
      </c>
      <c r="AP638" s="310">
        <f>SUM(AO$1:AO638)</f>
        <v>0</v>
      </c>
      <c r="AQ638" s="310">
        <f>SUM(AK$2:AK638)</f>
        <v>0</v>
      </c>
      <c r="AR638" s="310">
        <f>COUNTA(AJ$2:AJ638)</f>
        <v>0</v>
      </c>
      <c r="AS638" s="312"/>
      <c r="AT638" s="312"/>
      <c r="AU638" s="312"/>
      <c r="AV638" s="312"/>
      <c r="AW638" s="312"/>
      <c r="AZ638">
        <v>0</v>
      </c>
      <c r="BA638">
        <v>2</v>
      </c>
    </row>
    <row r="639" spans="1:53" x14ac:dyDescent="0.25">
      <c r="A639">
        <v>113</v>
      </c>
      <c r="B639" t="s">
        <v>65</v>
      </c>
      <c r="C639" t="s">
        <v>889</v>
      </c>
      <c r="D639"/>
      <c r="E639">
        <v>1</v>
      </c>
      <c r="F639">
        <v>4</v>
      </c>
      <c r="G639">
        <v>2</v>
      </c>
      <c r="H639">
        <v>0</v>
      </c>
      <c r="I639">
        <v>0</v>
      </c>
      <c r="J639">
        <v>0</v>
      </c>
      <c r="K639">
        <v>0</v>
      </c>
      <c r="L639">
        <v>0</v>
      </c>
      <c r="M639" t="s">
        <v>890</v>
      </c>
      <c r="N639" s="42"/>
      <c r="O639" s="101">
        <f>IF(ISBLANK(C639),O638,IF(COUNTIF(C$2:C639,C639)&gt;1,O638,1+MAX(O638,0)))</f>
        <v>20</v>
      </c>
      <c r="P639" s="45">
        <f t="shared" si="198"/>
        <v>10</v>
      </c>
      <c r="Q639" s="33" t="str">
        <f t="shared" si="199"/>
        <v/>
      </c>
      <c r="R639" s="33">
        <f t="shared" si="200"/>
        <v>4</v>
      </c>
      <c r="S639" s="33" t="str">
        <f t="shared" si="201"/>
        <v>113_4</v>
      </c>
      <c r="T639" s="35" t="str">
        <f t="shared" si="202"/>
        <v>113AM</v>
      </c>
      <c r="U639" s="35" t="str">
        <f t="shared" si="203"/>
        <v>113AMNS</v>
      </c>
      <c r="V639" s="35" t="str">
        <f t="shared" si="219"/>
        <v>0T</v>
      </c>
      <c r="W639" s="35" t="str">
        <f t="shared" si="212"/>
        <v>113AM0T142</v>
      </c>
      <c r="X639" s="388">
        <f t="shared" si="213"/>
        <v>0</v>
      </c>
      <c r="Y639" s="388">
        <f t="shared" si="214"/>
        <v>0</v>
      </c>
      <c r="Z639" s="280" t="str">
        <f t="shared" si="204"/>
        <v/>
      </c>
      <c r="AA639" s="280" t="str">
        <f t="shared" si="205"/>
        <v/>
      </c>
      <c r="AB639" s="389" t="str">
        <f t="shared" si="215"/>
        <v/>
      </c>
      <c r="AC639" s="389" t="str">
        <f t="shared" si="216"/>
        <v/>
      </c>
      <c r="AD639" s="390" t="str">
        <f t="shared" si="206"/>
        <v/>
      </c>
      <c r="AE639" s="282">
        <f t="shared" si="207"/>
        <v>0</v>
      </c>
      <c r="AF639" s="359">
        <f t="shared" si="208"/>
        <v>0</v>
      </c>
      <c r="AG639" s="280">
        <f t="shared" si="209"/>
        <v>0</v>
      </c>
      <c r="AH639" s="280">
        <f t="shared" si="210"/>
        <v>0</v>
      </c>
      <c r="AI639" s="280">
        <f>IF(ISBLANK(T639),AI638,IF(COUNTIF(T$2:T639,T639)&gt;1,AI638,1+MAX(AI638,0)))</f>
        <v>17</v>
      </c>
      <c r="AL639" s="391" t="str">
        <f t="shared" si="217"/>
        <v/>
      </c>
      <c r="AM639" s="391" t="str">
        <f t="shared" si="218"/>
        <v/>
      </c>
      <c r="AO639" s="310" t="str">
        <f t="shared" si="211"/>
        <v/>
      </c>
      <c r="AP639" s="310">
        <f>SUM(AO$1:AO639)</f>
        <v>0</v>
      </c>
      <c r="AQ639" s="310">
        <f>SUM(AK$2:AK639)</f>
        <v>0</v>
      </c>
      <c r="AR639" s="310">
        <f>COUNTA(AJ$2:AJ639)</f>
        <v>0</v>
      </c>
      <c r="AS639" s="312"/>
      <c r="AT639" s="312"/>
      <c r="AU639" s="312"/>
      <c r="AV639" s="312"/>
      <c r="AW639" s="312"/>
      <c r="AZ639">
        <v>0</v>
      </c>
      <c r="BA639">
        <v>0</v>
      </c>
    </row>
    <row r="640" spans="1:53" x14ac:dyDescent="0.25">
      <c r="A640">
        <v>113</v>
      </c>
      <c r="B640" t="s">
        <v>65</v>
      </c>
      <c r="C640" t="s">
        <v>889</v>
      </c>
      <c r="D640"/>
      <c r="E640">
        <v>1</v>
      </c>
      <c r="F640">
        <v>4</v>
      </c>
      <c r="G640">
        <v>3</v>
      </c>
      <c r="H640">
        <v>10</v>
      </c>
      <c r="I640">
        <v>5</v>
      </c>
      <c r="J640">
        <v>2</v>
      </c>
      <c r="K640">
        <v>4</v>
      </c>
      <c r="L640">
        <v>4</v>
      </c>
      <c r="M640" t="s">
        <v>890</v>
      </c>
      <c r="N640" s="42"/>
      <c r="O640" s="101">
        <f>IF(ISBLANK(C640),O639,IF(COUNTIF(C$2:C640,C640)&gt;1,O639,1+MAX(O639,0)))</f>
        <v>20</v>
      </c>
      <c r="P640" s="45">
        <f t="shared" si="198"/>
        <v>10</v>
      </c>
      <c r="Q640" s="33" t="str">
        <f t="shared" si="199"/>
        <v/>
      </c>
      <c r="R640" s="33">
        <f t="shared" si="200"/>
        <v>4</v>
      </c>
      <c r="S640" s="33" t="str">
        <f t="shared" si="201"/>
        <v>113_4</v>
      </c>
      <c r="T640" s="35" t="str">
        <f t="shared" si="202"/>
        <v>113AM</v>
      </c>
      <c r="U640" s="35" t="str">
        <f t="shared" si="203"/>
        <v>113AMEW</v>
      </c>
      <c r="V640" s="35" t="str">
        <f t="shared" si="219"/>
        <v>0T</v>
      </c>
      <c r="W640" s="35" t="str">
        <f t="shared" si="212"/>
        <v>113AM0T143</v>
      </c>
      <c r="X640" s="388">
        <f t="shared" si="213"/>
        <v>4</v>
      </c>
      <c r="Y640" s="388">
        <f t="shared" si="214"/>
        <v>4</v>
      </c>
      <c r="Z640" s="280" t="str">
        <f t="shared" si="204"/>
        <v/>
      </c>
      <c r="AA640" s="280" t="str">
        <f t="shared" si="205"/>
        <v/>
      </c>
      <c r="AB640" s="389" t="str">
        <f t="shared" si="215"/>
        <v/>
      </c>
      <c r="AC640" s="389" t="str">
        <f t="shared" si="216"/>
        <v/>
      </c>
      <c r="AD640" s="390" t="str">
        <f t="shared" si="206"/>
        <v/>
      </c>
      <c r="AE640" s="282">
        <f t="shared" si="207"/>
        <v>1</v>
      </c>
      <c r="AF640" s="359">
        <f t="shared" si="208"/>
        <v>0</v>
      </c>
      <c r="AG640" s="280">
        <f t="shared" si="209"/>
        <v>3</v>
      </c>
      <c r="AH640" s="280">
        <f t="shared" si="210"/>
        <v>1</v>
      </c>
      <c r="AI640" s="280">
        <f>IF(ISBLANK(T640),AI639,IF(COUNTIF(T$2:T640,T640)&gt;1,AI639,1+MAX(AI639,0)))</f>
        <v>17</v>
      </c>
      <c r="AL640" s="391" t="str">
        <f t="shared" si="217"/>
        <v/>
      </c>
      <c r="AM640" s="391" t="str">
        <f t="shared" si="218"/>
        <v/>
      </c>
      <c r="AO640" s="310" t="str">
        <f t="shared" si="211"/>
        <v/>
      </c>
      <c r="AP640" s="310">
        <f>SUM(AO$1:AO640)</f>
        <v>0</v>
      </c>
      <c r="AQ640" s="310">
        <f>SUM(AK$2:AK640)</f>
        <v>0</v>
      </c>
      <c r="AR640" s="310">
        <f>COUNTA(AJ$2:AJ640)</f>
        <v>0</v>
      </c>
      <c r="AS640" s="312"/>
      <c r="AT640" s="312"/>
      <c r="AU640" s="312"/>
      <c r="AV640" s="312"/>
      <c r="AW640" s="312"/>
      <c r="AZ640">
        <v>4</v>
      </c>
      <c r="BA640">
        <v>4</v>
      </c>
    </row>
    <row r="641" spans="1:53" x14ac:dyDescent="0.25">
      <c r="A641">
        <v>113</v>
      </c>
      <c r="B641" t="s">
        <v>65</v>
      </c>
      <c r="C641" t="s">
        <v>889</v>
      </c>
      <c r="D641"/>
      <c r="E641">
        <v>1</v>
      </c>
      <c r="F641">
        <v>4</v>
      </c>
      <c r="G641">
        <v>4</v>
      </c>
      <c r="H641">
        <v>0</v>
      </c>
      <c r="I641">
        <v>0</v>
      </c>
      <c r="J641">
        <v>0</v>
      </c>
      <c r="K641">
        <v>0</v>
      </c>
      <c r="L641">
        <v>0</v>
      </c>
      <c r="M641" t="s">
        <v>890</v>
      </c>
      <c r="N641" s="42"/>
      <c r="O641" s="101">
        <f>IF(ISBLANK(C641),O640,IF(COUNTIF(C$2:C641,C641)&gt;1,O640,1+MAX(O640,0)))</f>
        <v>20</v>
      </c>
      <c r="P641" s="45">
        <f t="shared" si="198"/>
        <v>10</v>
      </c>
      <c r="Q641" s="33" t="str">
        <f t="shared" si="199"/>
        <v/>
      </c>
      <c r="R641" s="33">
        <f t="shared" si="200"/>
        <v>4</v>
      </c>
      <c r="S641" s="33" t="str">
        <f t="shared" si="201"/>
        <v>113_4</v>
      </c>
      <c r="T641" s="35" t="str">
        <f t="shared" si="202"/>
        <v>113AM</v>
      </c>
      <c r="U641" s="35" t="str">
        <f t="shared" si="203"/>
        <v>113AMEW</v>
      </c>
      <c r="V641" s="35" t="str">
        <f t="shared" si="219"/>
        <v>0T</v>
      </c>
      <c r="W641" s="35" t="str">
        <f t="shared" si="212"/>
        <v>113AM0T144</v>
      </c>
      <c r="X641" s="388">
        <f t="shared" si="213"/>
        <v>0</v>
      </c>
      <c r="Y641" s="388">
        <f t="shared" si="214"/>
        <v>0</v>
      </c>
      <c r="Z641" s="280" t="str">
        <f t="shared" si="204"/>
        <v/>
      </c>
      <c r="AA641" s="280" t="str">
        <f t="shared" si="205"/>
        <v/>
      </c>
      <c r="AB641" s="389" t="str">
        <f t="shared" si="215"/>
        <v/>
      </c>
      <c r="AC641" s="389" t="str">
        <f t="shared" si="216"/>
        <v/>
      </c>
      <c r="AD641" s="390" t="str">
        <f t="shared" si="206"/>
        <v/>
      </c>
      <c r="AE641" s="282">
        <f t="shared" si="207"/>
        <v>0</v>
      </c>
      <c r="AF641" s="359">
        <f t="shared" si="208"/>
        <v>0</v>
      </c>
      <c r="AG641" s="280">
        <f t="shared" si="209"/>
        <v>3</v>
      </c>
      <c r="AH641" s="280">
        <f t="shared" si="210"/>
        <v>1</v>
      </c>
      <c r="AI641" s="280">
        <f>IF(ISBLANK(T641),AI640,IF(COUNTIF(T$2:T641,T641)&gt;1,AI640,1+MAX(AI640,0)))</f>
        <v>17</v>
      </c>
      <c r="AL641" s="391" t="str">
        <f t="shared" si="217"/>
        <v/>
      </c>
      <c r="AM641" s="391" t="str">
        <f t="shared" si="218"/>
        <v/>
      </c>
      <c r="AO641" s="310" t="str">
        <f t="shared" si="211"/>
        <v/>
      </c>
      <c r="AP641" s="310">
        <f>SUM(AO$1:AO641)</f>
        <v>0</v>
      </c>
      <c r="AQ641" s="310">
        <f>SUM(AK$2:AK641)</f>
        <v>0</v>
      </c>
      <c r="AR641" s="310">
        <f>COUNTA(AJ$2:AJ641)</f>
        <v>0</v>
      </c>
      <c r="AS641" s="312"/>
      <c r="AT641" s="312"/>
      <c r="AU641" s="312"/>
      <c r="AV641" s="312"/>
      <c r="AW641" s="312"/>
      <c r="AZ641">
        <v>0</v>
      </c>
      <c r="BA641">
        <v>0</v>
      </c>
    </row>
    <row r="642" spans="1:53" x14ac:dyDescent="0.25">
      <c r="A642">
        <v>113</v>
      </c>
      <c r="B642" t="s">
        <v>65</v>
      </c>
      <c r="C642" t="s">
        <v>887</v>
      </c>
      <c r="D642"/>
      <c r="E642">
        <v>2</v>
      </c>
      <c r="F642">
        <v>1</v>
      </c>
      <c r="G642">
        <v>1</v>
      </c>
      <c r="H642">
        <v>2</v>
      </c>
      <c r="I642">
        <v>1</v>
      </c>
      <c r="J642">
        <v>1</v>
      </c>
      <c r="K642">
        <v>1</v>
      </c>
      <c r="L642">
        <v>1</v>
      </c>
      <c r="M642" t="s">
        <v>891</v>
      </c>
      <c r="N642" s="42"/>
      <c r="O642" s="101">
        <f>IF(ISBLANK(C642),O641,IF(COUNTIF(C$2:C642,C642)&gt;1,O641,1+MAX(O641,0)))</f>
        <v>20</v>
      </c>
      <c r="P642" s="45">
        <f t="shared" ref="P642:P705" si="220">IF(A642=A641,P641,IF(ISNUMBER(P641),P641+1,1))</f>
        <v>10</v>
      </c>
      <c r="Q642" s="33" t="str">
        <f t="shared" ref="Q642:Q705" si="221">IF(OR(P642=P641,LEN(A642)&lt;1),"",P642)</f>
        <v/>
      </c>
      <c r="R642" s="33">
        <f t="shared" ref="R642:R705" si="222">IF(ISNUMBER(F642),F642+4*(E642-1)+8*IF(B642="PM",1,0),"")</f>
        <v>5</v>
      </c>
      <c r="S642" s="33" t="str">
        <f t="shared" ref="S642:S705" si="223">IF(ISNUMBER(R642),A642&amp;"_"&amp;R642,"")</f>
        <v>113_5</v>
      </c>
      <c r="T642" s="35" t="str">
        <f t="shared" ref="T642:T705" si="224">A642&amp;B642</f>
        <v>113AM</v>
      </c>
      <c r="U642" s="35" t="str">
        <f t="shared" ref="U642:U705" si="225">IF(OR(G642=1,G642=2),T642&amp;"NS",IF(OR(G642=3,G642=4),T642&amp;"EW",""))</f>
        <v>113AMNS</v>
      </c>
      <c r="V642" s="35" t="str">
        <f t="shared" si="219"/>
        <v>0T</v>
      </c>
      <c r="W642" s="35" t="str">
        <f t="shared" si="212"/>
        <v>113AM0T211</v>
      </c>
      <c r="X642" s="388">
        <f t="shared" si="213"/>
        <v>1</v>
      </c>
      <c r="Y642" s="388">
        <f t="shared" si="214"/>
        <v>1</v>
      </c>
      <c r="Z642" s="280" t="str">
        <f t="shared" ref="Z642:Z705" si="226">IF(I642&gt;$H642,1,"")</f>
        <v/>
      </c>
      <c r="AA642" s="280" t="str">
        <f t="shared" ref="AA642:AA705" si="227">IF(J642&gt;$H642,1,"")</f>
        <v/>
      </c>
      <c r="AB642" s="389" t="str">
        <f t="shared" si="215"/>
        <v/>
      </c>
      <c r="AC642" s="389" t="str">
        <f t="shared" si="216"/>
        <v/>
      </c>
      <c r="AD642" s="390" t="str">
        <f t="shared" ref="AD642:AD705" si="228">IF(ISERROR(MATCH(A642&amp;"_"&amp;G642,Sidewalk_ignore,0)),"",1)</f>
        <v/>
      </c>
      <c r="AE642" s="282">
        <f t="shared" ref="AE642:AE705" si="229">IF(AND(ISNUMBER($G642),$B642="AM"),INDEX(CordonIn,MATCH($A642,loc_ID,0),$G642),0)</f>
        <v>1</v>
      </c>
      <c r="AF642" s="359">
        <f t="shared" ref="AF642:AF705" si="230">IF(AND(ISNUMBER($G642),$B642="PM"),INDEX(CordonIn,MATCH($A642,loc_ID,0),VLOOKUP($G642,Reverse_dir,2,FALSE)),0)</f>
        <v>0</v>
      </c>
      <c r="AG642" s="280">
        <f t="shared" ref="AG642:AG705" si="231">IF(AND(ISNUMBER($G642),$B642="AM"),INDEX(Lane,MATCH($A642,loc_ID,0),$G642),0)</f>
        <v>1</v>
      </c>
      <c r="AH642" s="280">
        <f t="shared" ref="AH642:AH705" si="232">IF(AND(AG642&gt;0,ISNUMBER(AG642)),1,0)</f>
        <v>1</v>
      </c>
      <c r="AI642" s="280">
        <f>IF(ISBLANK(T642),AI641,IF(COUNTIF(T$2:T642,T642)&gt;1,AI641,1+MAX(AI641,0)))</f>
        <v>17</v>
      </c>
      <c r="AL642" s="391" t="str">
        <f t="shared" si="217"/>
        <v/>
      </c>
      <c r="AM642" s="391" t="str">
        <f t="shared" si="218"/>
        <v/>
      </c>
      <c r="AO642" s="310" t="str">
        <f t="shared" ref="AO642:AO705" si="233">IF(SUM(Z642:AC642)&gt;0,1,"")</f>
        <v/>
      </c>
      <c r="AP642" s="310">
        <f>SUM(AO$1:AO642)</f>
        <v>0</v>
      </c>
      <c r="AQ642" s="310">
        <f>SUM(AK$2:AK642)</f>
        <v>0</v>
      </c>
      <c r="AR642" s="310">
        <f>COUNTA(AJ$2:AJ642)</f>
        <v>0</v>
      </c>
      <c r="AS642" s="312"/>
      <c r="AT642" s="312"/>
      <c r="AU642" s="312"/>
      <c r="AV642" s="312"/>
      <c r="AW642" s="312"/>
      <c r="AZ642">
        <v>1</v>
      </c>
      <c r="BA642">
        <v>1</v>
      </c>
    </row>
    <row r="643" spans="1:53" x14ac:dyDescent="0.25">
      <c r="A643">
        <v>113</v>
      </c>
      <c r="B643" t="s">
        <v>65</v>
      </c>
      <c r="C643" t="s">
        <v>887</v>
      </c>
      <c r="D643"/>
      <c r="E643">
        <v>2</v>
      </c>
      <c r="F643">
        <v>1</v>
      </c>
      <c r="G643">
        <v>2</v>
      </c>
      <c r="H643">
        <v>0</v>
      </c>
      <c r="I643">
        <v>0</v>
      </c>
      <c r="J643">
        <v>0</v>
      </c>
      <c r="K643">
        <v>0</v>
      </c>
      <c r="L643">
        <v>0</v>
      </c>
      <c r="M643" t="s">
        <v>891</v>
      </c>
      <c r="N643" s="42"/>
      <c r="O643" s="101">
        <f>IF(ISBLANK(C643),O642,IF(COUNTIF(C$2:C643,C643)&gt;1,O642,1+MAX(O642,0)))</f>
        <v>20</v>
      </c>
      <c r="P643" s="45">
        <f t="shared" si="220"/>
        <v>10</v>
      </c>
      <c r="Q643" s="33" t="str">
        <f t="shared" si="221"/>
        <v/>
      </c>
      <c r="R643" s="33">
        <f t="shared" si="222"/>
        <v>5</v>
      </c>
      <c r="S643" s="33" t="str">
        <f t="shared" si="223"/>
        <v>113_5</v>
      </c>
      <c r="T643" s="35" t="str">
        <f t="shared" si="224"/>
        <v>113AM</v>
      </c>
      <c r="U643" s="35" t="str">
        <f t="shared" si="225"/>
        <v>113AMNS</v>
      </c>
      <c r="V643" s="35" t="str">
        <f t="shared" si="219"/>
        <v>0T</v>
      </c>
      <c r="W643" s="35" t="str">
        <f t="shared" ref="W643:W706" si="234">IF(ISBLANK(A643),"",A643&amp;B643&amp;V643&amp;E643&amp;F643&amp;G643)</f>
        <v>113AM0T212</v>
      </c>
      <c r="X643" s="388">
        <f t="shared" ref="X643:X706" si="235">IF($AD643=1,0,K643)</f>
        <v>0</v>
      </c>
      <c r="Y643" s="388">
        <f t="shared" ref="Y643:Y706" si="236">IF($AD643=1,0,L643)</f>
        <v>0</v>
      </c>
      <c r="Z643" s="280" t="str">
        <f t="shared" si="226"/>
        <v/>
      </c>
      <c r="AA643" s="280" t="str">
        <f t="shared" si="227"/>
        <v/>
      </c>
      <c r="AB643" s="389" t="str">
        <f t="shared" ref="AB643:AB706" si="237">IF(OR(K643&gt;$H643,AND($AD643=1,K643&gt;0)),1,"")</f>
        <v/>
      </c>
      <c r="AC643" s="389" t="str">
        <f t="shared" ref="AC643:AC706" si="238">IF(OR(L643&gt;$H643,AND($AD643=1,L643&gt;0)),1,"")</f>
        <v/>
      </c>
      <c r="AD643" s="390" t="str">
        <f t="shared" si="228"/>
        <v/>
      </c>
      <c r="AE643" s="282">
        <f t="shared" si="229"/>
        <v>0</v>
      </c>
      <c r="AF643" s="359">
        <f t="shared" si="230"/>
        <v>0</v>
      </c>
      <c r="AG643" s="280">
        <f t="shared" si="231"/>
        <v>0</v>
      </c>
      <c r="AH643" s="280">
        <f t="shared" si="232"/>
        <v>0</v>
      </c>
      <c r="AI643" s="280">
        <f>IF(ISBLANK(T643),AI642,IF(COUNTIF(T$2:T643,T643)&gt;1,AI642,1+MAX(AI642,0)))</f>
        <v>17</v>
      </c>
      <c r="AL643" s="391" t="str">
        <f t="shared" ref="AL643:AL706" si="239">IF(OR(AB643=1,AC643=1),IF(LEN(AJ643)=0,"",AJ643&amp;"; ")&amp;"Ignore sidewalk",IF(LEN(AJ643)=0,"",AJ643))</f>
        <v/>
      </c>
      <c r="AM643" s="391" t="str">
        <f t="shared" ref="AM643:AM706" si="240">IF(OR(AB643=1,AC643=1),1,IF(LEN(AK643)=0,"",AK643))</f>
        <v/>
      </c>
      <c r="AO643" s="310" t="str">
        <f t="shared" si="233"/>
        <v/>
      </c>
      <c r="AP643" s="310">
        <f>SUM(AO$1:AO643)</f>
        <v>0</v>
      </c>
      <c r="AQ643" s="310">
        <f>SUM(AK$2:AK643)</f>
        <v>0</v>
      </c>
      <c r="AR643" s="310">
        <f>COUNTA(AJ$2:AJ643)</f>
        <v>0</v>
      </c>
      <c r="AS643" s="312"/>
      <c r="AT643" s="312"/>
      <c r="AU643" s="312"/>
      <c r="AV643" s="312"/>
      <c r="AW643" s="312"/>
      <c r="AZ643">
        <v>0</v>
      </c>
      <c r="BA643">
        <v>0</v>
      </c>
    </row>
    <row r="644" spans="1:53" x14ac:dyDescent="0.25">
      <c r="A644">
        <v>113</v>
      </c>
      <c r="B644" t="s">
        <v>65</v>
      </c>
      <c r="C644" t="s">
        <v>887</v>
      </c>
      <c r="D644"/>
      <c r="E644">
        <v>2</v>
      </c>
      <c r="F644">
        <v>1</v>
      </c>
      <c r="G644">
        <v>3</v>
      </c>
      <c r="H644">
        <v>0</v>
      </c>
      <c r="I644">
        <v>0</v>
      </c>
      <c r="J644">
        <v>0</v>
      </c>
      <c r="K644">
        <v>0</v>
      </c>
      <c r="L644">
        <v>0</v>
      </c>
      <c r="M644" t="s">
        <v>891</v>
      </c>
      <c r="N644" s="42"/>
      <c r="O644" s="101">
        <f>IF(ISBLANK(C644),O643,IF(COUNTIF(C$2:C644,C644)&gt;1,O643,1+MAX(O643,0)))</f>
        <v>20</v>
      </c>
      <c r="P644" s="45">
        <f t="shared" si="220"/>
        <v>10</v>
      </c>
      <c r="Q644" s="33" t="str">
        <f t="shared" si="221"/>
        <v/>
      </c>
      <c r="R644" s="33">
        <f t="shared" si="222"/>
        <v>5</v>
      </c>
      <c r="S644" s="33" t="str">
        <f t="shared" si="223"/>
        <v>113_5</v>
      </c>
      <c r="T644" s="35" t="str">
        <f t="shared" si="224"/>
        <v>113AM</v>
      </c>
      <c r="U644" s="35" t="str">
        <f t="shared" si="225"/>
        <v>113AMEW</v>
      </c>
      <c r="V644" s="35" t="str">
        <f t="shared" ref="V644:V707" si="241">TEXT((O644-MOD(O644,26))/26,"0")&amp;CHAR(65+MOD(O644-1,26))</f>
        <v>0T</v>
      </c>
      <c r="W644" s="35" t="str">
        <f t="shared" si="234"/>
        <v>113AM0T213</v>
      </c>
      <c r="X644" s="388">
        <f t="shared" si="235"/>
        <v>0</v>
      </c>
      <c r="Y644" s="388">
        <f t="shared" si="236"/>
        <v>0</v>
      </c>
      <c r="Z644" s="280" t="str">
        <f t="shared" si="226"/>
        <v/>
      </c>
      <c r="AA644" s="280" t="str">
        <f t="shared" si="227"/>
        <v/>
      </c>
      <c r="AB644" s="389" t="str">
        <f t="shared" si="237"/>
        <v/>
      </c>
      <c r="AC644" s="389" t="str">
        <f t="shared" si="238"/>
        <v/>
      </c>
      <c r="AD644" s="390" t="str">
        <f t="shared" si="228"/>
        <v/>
      </c>
      <c r="AE644" s="282">
        <f t="shared" si="229"/>
        <v>1</v>
      </c>
      <c r="AF644" s="359">
        <f t="shared" si="230"/>
        <v>0</v>
      </c>
      <c r="AG644" s="280">
        <f t="shared" si="231"/>
        <v>3</v>
      </c>
      <c r="AH644" s="280">
        <f t="shared" si="232"/>
        <v>1</v>
      </c>
      <c r="AI644" s="280">
        <f>IF(ISBLANK(T644),AI643,IF(COUNTIF(T$2:T644,T644)&gt;1,AI643,1+MAX(AI643,0)))</f>
        <v>17</v>
      </c>
      <c r="AL644" s="391" t="str">
        <f t="shared" si="239"/>
        <v/>
      </c>
      <c r="AM644" s="391" t="str">
        <f t="shared" si="240"/>
        <v/>
      </c>
      <c r="AO644" s="310" t="str">
        <f t="shared" si="233"/>
        <v/>
      </c>
      <c r="AP644" s="310">
        <f>SUM(AO$1:AO644)</f>
        <v>0</v>
      </c>
      <c r="AQ644" s="310">
        <f>SUM(AK$2:AK644)</f>
        <v>0</v>
      </c>
      <c r="AR644" s="310">
        <f>COUNTA(AJ$2:AJ644)</f>
        <v>0</v>
      </c>
      <c r="AS644" s="312"/>
      <c r="AT644" s="312"/>
      <c r="AU644" s="312"/>
      <c r="AV644" s="312"/>
      <c r="AW644" s="312"/>
      <c r="AZ644">
        <v>0</v>
      </c>
      <c r="BA644">
        <v>0</v>
      </c>
    </row>
    <row r="645" spans="1:53" x14ac:dyDescent="0.25">
      <c r="A645">
        <v>113</v>
      </c>
      <c r="B645" t="s">
        <v>65</v>
      </c>
      <c r="C645" t="s">
        <v>887</v>
      </c>
      <c r="D645"/>
      <c r="E645">
        <v>2</v>
      </c>
      <c r="F645">
        <v>1</v>
      </c>
      <c r="G645">
        <v>4</v>
      </c>
      <c r="H645">
        <v>0</v>
      </c>
      <c r="I645">
        <v>0</v>
      </c>
      <c r="J645">
        <v>0</v>
      </c>
      <c r="K645">
        <v>0</v>
      </c>
      <c r="L645">
        <v>0</v>
      </c>
      <c r="M645" t="s">
        <v>891</v>
      </c>
      <c r="N645" s="42"/>
      <c r="O645" s="101">
        <f>IF(ISBLANK(C645),O644,IF(COUNTIF(C$2:C645,C645)&gt;1,O644,1+MAX(O644,0)))</f>
        <v>20</v>
      </c>
      <c r="P645" s="45">
        <f t="shared" si="220"/>
        <v>10</v>
      </c>
      <c r="Q645" s="33" t="str">
        <f t="shared" si="221"/>
        <v/>
      </c>
      <c r="R645" s="33">
        <f t="shared" si="222"/>
        <v>5</v>
      </c>
      <c r="S645" s="33" t="str">
        <f t="shared" si="223"/>
        <v>113_5</v>
      </c>
      <c r="T645" s="35" t="str">
        <f t="shared" si="224"/>
        <v>113AM</v>
      </c>
      <c r="U645" s="35" t="str">
        <f t="shared" si="225"/>
        <v>113AMEW</v>
      </c>
      <c r="V645" s="35" t="str">
        <f t="shared" si="241"/>
        <v>0T</v>
      </c>
      <c r="W645" s="35" t="str">
        <f t="shared" si="234"/>
        <v>113AM0T214</v>
      </c>
      <c r="X645" s="388">
        <f t="shared" si="235"/>
        <v>0</v>
      </c>
      <c r="Y645" s="388">
        <f t="shared" si="236"/>
        <v>0</v>
      </c>
      <c r="Z645" s="280" t="str">
        <f t="shared" si="226"/>
        <v/>
      </c>
      <c r="AA645" s="280" t="str">
        <f t="shared" si="227"/>
        <v/>
      </c>
      <c r="AB645" s="389" t="str">
        <f t="shared" si="237"/>
        <v/>
      </c>
      <c r="AC645" s="389" t="str">
        <f t="shared" si="238"/>
        <v/>
      </c>
      <c r="AD645" s="390" t="str">
        <f t="shared" si="228"/>
        <v/>
      </c>
      <c r="AE645" s="282">
        <f t="shared" si="229"/>
        <v>0</v>
      </c>
      <c r="AF645" s="359">
        <f t="shared" si="230"/>
        <v>0</v>
      </c>
      <c r="AG645" s="280">
        <f t="shared" si="231"/>
        <v>3</v>
      </c>
      <c r="AH645" s="280">
        <f t="shared" si="232"/>
        <v>1</v>
      </c>
      <c r="AI645" s="280">
        <f>IF(ISBLANK(T645),AI644,IF(COUNTIF(T$2:T645,T645)&gt;1,AI644,1+MAX(AI644,0)))</f>
        <v>17</v>
      </c>
      <c r="AL645" s="391" t="str">
        <f t="shared" si="239"/>
        <v/>
      </c>
      <c r="AM645" s="391" t="str">
        <f t="shared" si="240"/>
        <v/>
      </c>
      <c r="AO645" s="310" t="str">
        <f t="shared" si="233"/>
        <v/>
      </c>
      <c r="AP645" s="310">
        <f>SUM(AO$1:AO645)</f>
        <v>0</v>
      </c>
      <c r="AQ645" s="310">
        <f>SUM(AK$2:AK645)</f>
        <v>0</v>
      </c>
      <c r="AR645" s="310">
        <f>COUNTA(AJ$2:AJ645)</f>
        <v>0</v>
      </c>
      <c r="AS645" s="312"/>
      <c r="AT645" s="312"/>
      <c r="AU645" s="312"/>
      <c r="AV645" s="312"/>
      <c r="AW645" s="312"/>
      <c r="AZ645">
        <v>0</v>
      </c>
      <c r="BA645">
        <v>0</v>
      </c>
    </row>
    <row r="646" spans="1:53" x14ac:dyDescent="0.25">
      <c r="A646">
        <v>113</v>
      </c>
      <c r="B646" t="s">
        <v>65</v>
      </c>
      <c r="C646" t="s">
        <v>887</v>
      </c>
      <c r="D646"/>
      <c r="E646">
        <v>2</v>
      </c>
      <c r="F646">
        <v>2</v>
      </c>
      <c r="G646">
        <v>1</v>
      </c>
      <c r="H646">
        <v>3</v>
      </c>
      <c r="I646">
        <v>0</v>
      </c>
      <c r="J646">
        <v>0</v>
      </c>
      <c r="K646">
        <v>2</v>
      </c>
      <c r="L646">
        <v>2</v>
      </c>
      <c r="M646" t="s">
        <v>891</v>
      </c>
      <c r="N646" s="42"/>
      <c r="O646" s="101">
        <f>IF(ISBLANK(C646),O645,IF(COUNTIF(C$2:C646,C646)&gt;1,O645,1+MAX(O645,0)))</f>
        <v>20</v>
      </c>
      <c r="P646" s="45">
        <f t="shared" si="220"/>
        <v>10</v>
      </c>
      <c r="Q646" s="33" t="str">
        <f t="shared" si="221"/>
        <v/>
      </c>
      <c r="R646" s="33">
        <f t="shared" si="222"/>
        <v>6</v>
      </c>
      <c r="S646" s="33" t="str">
        <f t="shared" si="223"/>
        <v>113_6</v>
      </c>
      <c r="T646" s="35" t="str">
        <f t="shared" si="224"/>
        <v>113AM</v>
      </c>
      <c r="U646" s="35" t="str">
        <f t="shared" si="225"/>
        <v>113AMNS</v>
      </c>
      <c r="V646" s="35" t="str">
        <f t="shared" si="241"/>
        <v>0T</v>
      </c>
      <c r="W646" s="35" t="str">
        <f t="shared" si="234"/>
        <v>113AM0T221</v>
      </c>
      <c r="X646" s="388">
        <f t="shared" si="235"/>
        <v>2</v>
      </c>
      <c r="Y646" s="388">
        <f t="shared" si="236"/>
        <v>2</v>
      </c>
      <c r="Z646" s="280" t="str">
        <f t="shared" si="226"/>
        <v/>
      </c>
      <c r="AA646" s="280" t="str">
        <f t="shared" si="227"/>
        <v/>
      </c>
      <c r="AB646" s="389" t="str">
        <f t="shared" si="237"/>
        <v/>
      </c>
      <c r="AC646" s="389" t="str">
        <f t="shared" si="238"/>
        <v/>
      </c>
      <c r="AD646" s="390" t="str">
        <f t="shared" si="228"/>
        <v/>
      </c>
      <c r="AE646" s="282">
        <f t="shared" si="229"/>
        <v>1</v>
      </c>
      <c r="AF646" s="359">
        <f t="shared" si="230"/>
        <v>0</v>
      </c>
      <c r="AG646" s="280">
        <f t="shared" si="231"/>
        <v>1</v>
      </c>
      <c r="AH646" s="280">
        <f t="shared" si="232"/>
        <v>1</v>
      </c>
      <c r="AI646" s="280">
        <f>IF(ISBLANK(T646),AI645,IF(COUNTIF(T$2:T646,T646)&gt;1,AI645,1+MAX(AI645,0)))</f>
        <v>17</v>
      </c>
      <c r="AL646" s="391" t="str">
        <f t="shared" si="239"/>
        <v/>
      </c>
      <c r="AM646" s="391" t="str">
        <f t="shared" si="240"/>
        <v/>
      </c>
      <c r="AO646" s="310" t="str">
        <f t="shared" si="233"/>
        <v/>
      </c>
      <c r="AP646" s="310">
        <f>SUM(AO$1:AO646)</f>
        <v>0</v>
      </c>
      <c r="AQ646" s="310">
        <f>SUM(AK$2:AK646)</f>
        <v>0</v>
      </c>
      <c r="AR646" s="310">
        <f>COUNTA(AJ$2:AJ646)</f>
        <v>0</v>
      </c>
      <c r="AS646" s="312"/>
      <c r="AT646" s="312"/>
      <c r="AU646" s="312"/>
      <c r="AV646" s="312"/>
      <c r="AW646" s="312"/>
      <c r="AZ646">
        <v>2</v>
      </c>
      <c r="BA646">
        <v>2</v>
      </c>
    </row>
    <row r="647" spans="1:53" x14ac:dyDescent="0.25">
      <c r="A647">
        <v>113</v>
      </c>
      <c r="B647" t="s">
        <v>65</v>
      </c>
      <c r="C647" t="s">
        <v>887</v>
      </c>
      <c r="D647"/>
      <c r="E647">
        <v>2</v>
      </c>
      <c r="F647">
        <v>2</v>
      </c>
      <c r="G647">
        <v>2</v>
      </c>
      <c r="H647">
        <v>0</v>
      </c>
      <c r="I647">
        <v>0</v>
      </c>
      <c r="J647">
        <v>0</v>
      </c>
      <c r="K647">
        <v>0</v>
      </c>
      <c r="L647">
        <v>0</v>
      </c>
      <c r="M647" t="s">
        <v>891</v>
      </c>
      <c r="N647" s="42"/>
      <c r="O647" s="101">
        <f>IF(ISBLANK(C647),O646,IF(COUNTIF(C$2:C647,C647)&gt;1,O646,1+MAX(O646,0)))</f>
        <v>20</v>
      </c>
      <c r="P647" s="45">
        <f t="shared" si="220"/>
        <v>10</v>
      </c>
      <c r="Q647" s="33" t="str">
        <f t="shared" si="221"/>
        <v/>
      </c>
      <c r="R647" s="33">
        <f t="shared" si="222"/>
        <v>6</v>
      </c>
      <c r="S647" s="33" t="str">
        <f t="shared" si="223"/>
        <v>113_6</v>
      </c>
      <c r="T647" s="35" t="str">
        <f t="shared" si="224"/>
        <v>113AM</v>
      </c>
      <c r="U647" s="35" t="str">
        <f t="shared" si="225"/>
        <v>113AMNS</v>
      </c>
      <c r="V647" s="35" t="str">
        <f t="shared" si="241"/>
        <v>0T</v>
      </c>
      <c r="W647" s="35" t="str">
        <f t="shared" si="234"/>
        <v>113AM0T222</v>
      </c>
      <c r="X647" s="388">
        <f t="shared" si="235"/>
        <v>0</v>
      </c>
      <c r="Y647" s="388">
        <f t="shared" si="236"/>
        <v>0</v>
      </c>
      <c r="Z647" s="280" t="str">
        <f t="shared" si="226"/>
        <v/>
      </c>
      <c r="AA647" s="280" t="str">
        <f t="shared" si="227"/>
        <v/>
      </c>
      <c r="AB647" s="389" t="str">
        <f t="shared" si="237"/>
        <v/>
      </c>
      <c r="AC647" s="389" t="str">
        <f t="shared" si="238"/>
        <v/>
      </c>
      <c r="AD647" s="390" t="str">
        <f t="shared" si="228"/>
        <v/>
      </c>
      <c r="AE647" s="282">
        <f t="shared" si="229"/>
        <v>0</v>
      </c>
      <c r="AF647" s="359">
        <f t="shared" si="230"/>
        <v>0</v>
      </c>
      <c r="AG647" s="280">
        <f t="shared" si="231"/>
        <v>0</v>
      </c>
      <c r="AH647" s="280">
        <f t="shared" si="232"/>
        <v>0</v>
      </c>
      <c r="AI647" s="280">
        <f>IF(ISBLANK(T647),AI646,IF(COUNTIF(T$2:T647,T647)&gt;1,AI646,1+MAX(AI646,0)))</f>
        <v>17</v>
      </c>
      <c r="AL647" s="391" t="str">
        <f t="shared" si="239"/>
        <v/>
      </c>
      <c r="AM647" s="391" t="str">
        <f t="shared" si="240"/>
        <v/>
      </c>
      <c r="AO647" s="310" t="str">
        <f t="shared" si="233"/>
        <v/>
      </c>
      <c r="AP647" s="310">
        <f>SUM(AO$1:AO647)</f>
        <v>0</v>
      </c>
      <c r="AQ647" s="310">
        <f>SUM(AK$2:AK647)</f>
        <v>0</v>
      </c>
      <c r="AR647" s="310">
        <f>COUNTA(AJ$2:AJ647)</f>
        <v>0</v>
      </c>
      <c r="AS647" s="312"/>
      <c r="AT647" s="312"/>
      <c r="AU647" s="312"/>
      <c r="AV647" s="312"/>
      <c r="AW647" s="312"/>
      <c r="AZ647">
        <v>0</v>
      </c>
      <c r="BA647">
        <v>0</v>
      </c>
    </row>
    <row r="648" spans="1:53" x14ac:dyDescent="0.25">
      <c r="A648">
        <v>113</v>
      </c>
      <c r="B648" t="s">
        <v>65</v>
      </c>
      <c r="C648" t="s">
        <v>887</v>
      </c>
      <c r="D648"/>
      <c r="E648">
        <v>2</v>
      </c>
      <c r="F648">
        <v>2</v>
      </c>
      <c r="G648">
        <v>3</v>
      </c>
      <c r="H648">
        <v>0</v>
      </c>
      <c r="I648">
        <v>0</v>
      </c>
      <c r="J648">
        <v>0</v>
      </c>
      <c r="K648">
        <v>0</v>
      </c>
      <c r="L648">
        <v>0</v>
      </c>
      <c r="M648" t="s">
        <v>891</v>
      </c>
      <c r="N648" s="42"/>
      <c r="O648" s="101">
        <f>IF(ISBLANK(C648),O647,IF(COUNTIF(C$2:C648,C648)&gt;1,O647,1+MAX(O647,0)))</f>
        <v>20</v>
      </c>
      <c r="P648" s="45">
        <f t="shared" si="220"/>
        <v>10</v>
      </c>
      <c r="Q648" s="33" t="str">
        <f t="shared" si="221"/>
        <v/>
      </c>
      <c r="R648" s="33">
        <f t="shared" si="222"/>
        <v>6</v>
      </c>
      <c r="S648" s="33" t="str">
        <f t="shared" si="223"/>
        <v>113_6</v>
      </c>
      <c r="T648" s="35" t="str">
        <f t="shared" si="224"/>
        <v>113AM</v>
      </c>
      <c r="U648" s="35" t="str">
        <f t="shared" si="225"/>
        <v>113AMEW</v>
      </c>
      <c r="V648" s="35" t="str">
        <f t="shared" si="241"/>
        <v>0T</v>
      </c>
      <c r="W648" s="35" t="str">
        <f t="shared" si="234"/>
        <v>113AM0T223</v>
      </c>
      <c r="X648" s="388">
        <f t="shared" si="235"/>
        <v>0</v>
      </c>
      <c r="Y648" s="388">
        <f t="shared" si="236"/>
        <v>0</v>
      </c>
      <c r="Z648" s="280" t="str">
        <f t="shared" si="226"/>
        <v/>
      </c>
      <c r="AA648" s="280" t="str">
        <f t="shared" si="227"/>
        <v/>
      </c>
      <c r="AB648" s="389" t="str">
        <f t="shared" si="237"/>
        <v/>
      </c>
      <c r="AC648" s="389" t="str">
        <f t="shared" si="238"/>
        <v/>
      </c>
      <c r="AD648" s="390" t="str">
        <f t="shared" si="228"/>
        <v/>
      </c>
      <c r="AE648" s="282">
        <f t="shared" si="229"/>
        <v>1</v>
      </c>
      <c r="AF648" s="359">
        <f t="shared" si="230"/>
        <v>0</v>
      </c>
      <c r="AG648" s="280">
        <f t="shared" si="231"/>
        <v>3</v>
      </c>
      <c r="AH648" s="280">
        <f t="shared" si="232"/>
        <v>1</v>
      </c>
      <c r="AI648" s="280">
        <f>IF(ISBLANK(T648),AI647,IF(COUNTIF(T$2:T648,T648)&gt;1,AI647,1+MAX(AI647,0)))</f>
        <v>17</v>
      </c>
      <c r="AL648" s="391" t="str">
        <f t="shared" si="239"/>
        <v/>
      </c>
      <c r="AM648" s="391" t="str">
        <f t="shared" si="240"/>
        <v/>
      </c>
      <c r="AO648" s="310" t="str">
        <f t="shared" si="233"/>
        <v/>
      </c>
      <c r="AP648" s="310">
        <f>SUM(AO$1:AO648)</f>
        <v>0</v>
      </c>
      <c r="AQ648" s="310">
        <f>SUM(AK$2:AK648)</f>
        <v>0</v>
      </c>
      <c r="AR648" s="310">
        <f>COUNTA(AJ$2:AJ648)</f>
        <v>0</v>
      </c>
      <c r="AS648" s="312"/>
      <c r="AT648" s="312"/>
      <c r="AU648" s="312"/>
      <c r="AV648" s="312"/>
      <c r="AW648" s="312"/>
      <c r="AZ648">
        <v>0</v>
      </c>
      <c r="BA648">
        <v>0</v>
      </c>
    </row>
    <row r="649" spans="1:53" x14ac:dyDescent="0.25">
      <c r="A649">
        <v>113</v>
      </c>
      <c r="B649" t="s">
        <v>65</v>
      </c>
      <c r="C649" t="s">
        <v>887</v>
      </c>
      <c r="D649"/>
      <c r="E649">
        <v>2</v>
      </c>
      <c r="F649">
        <v>2</v>
      </c>
      <c r="G649">
        <v>4</v>
      </c>
      <c r="H649">
        <v>0</v>
      </c>
      <c r="I649">
        <v>0</v>
      </c>
      <c r="J649">
        <v>0</v>
      </c>
      <c r="K649">
        <v>0</v>
      </c>
      <c r="L649">
        <v>0</v>
      </c>
      <c r="M649" t="s">
        <v>891</v>
      </c>
      <c r="N649" s="42"/>
      <c r="O649" s="101">
        <f>IF(ISBLANK(C649),O648,IF(COUNTIF(C$2:C649,C649)&gt;1,O648,1+MAX(O648,0)))</f>
        <v>20</v>
      </c>
      <c r="P649" s="45">
        <f t="shared" si="220"/>
        <v>10</v>
      </c>
      <c r="Q649" s="33" t="str">
        <f t="shared" si="221"/>
        <v/>
      </c>
      <c r="R649" s="33">
        <f t="shared" si="222"/>
        <v>6</v>
      </c>
      <c r="S649" s="33" t="str">
        <f t="shared" si="223"/>
        <v>113_6</v>
      </c>
      <c r="T649" s="35" t="str">
        <f t="shared" si="224"/>
        <v>113AM</v>
      </c>
      <c r="U649" s="35" t="str">
        <f t="shared" si="225"/>
        <v>113AMEW</v>
      </c>
      <c r="V649" s="35" t="str">
        <f t="shared" si="241"/>
        <v>0T</v>
      </c>
      <c r="W649" s="35" t="str">
        <f t="shared" si="234"/>
        <v>113AM0T224</v>
      </c>
      <c r="X649" s="388">
        <f t="shared" si="235"/>
        <v>0</v>
      </c>
      <c r="Y649" s="388">
        <f t="shared" si="236"/>
        <v>0</v>
      </c>
      <c r="Z649" s="280" t="str">
        <f t="shared" si="226"/>
        <v/>
      </c>
      <c r="AA649" s="280" t="str">
        <f t="shared" si="227"/>
        <v/>
      </c>
      <c r="AB649" s="389" t="str">
        <f t="shared" si="237"/>
        <v/>
      </c>
      <c r="AC649" s="389" t="str">
        <f t="shared" si="238"/>
        <v/>
      </c>
      <c r="AD649" s="390" t="str">
        <f t="shared" si="228"/>
        <v/>
      </c>
      <c r="AE649" s="282">
        <f t="shared" si="229"/>
        <v>0</v>
      </c>
      <c r="AF649" s="359">
        <f t="shared" si="230"/>
        <v>0</v>
      </c>
      <c r="AG649" s="280">
        <f t="shared" si="231"/>
        <v>3</v>
      </c>
      <c r="AH649" s="280">
        <f t="shared" si="232"/>
        <v>1</v>
      </c>
      <c r="AI649" s="280">
        <f>IF(ISBLANK(T649),AI648,IF(COUNTIF(T$2:T649,T649)&gt;1,AI648,1+MAX(AI648,0)))</f>
        <v>17</v>
      </c>
      <c r="AL649" s="391" t="str">
        <f t="shared" si="239"/>
        <v/>
      </c>
      <c r="AM649" s="391" t="str">
        <f t="shared" si="240"/>
        <v/>
      </c>
      <c r="AO649" s="310" t="str">
        <f t="shared" si="233"/>
        <v/>
      </c>
      <c r="AP649" s="310">
        <f>SUM(AO$1:AO649)</f>
        <v>0</v>
      </c>
      <c r="AQ649" s="310">
        <f>SUM(AK$2:AK649)</f>
        <v>0</v>
      </c>
      <c r="AR649" s="310">
        <f>COUNTA(AJ$2:AJ649)</f>
        <v>0</v>
      </c>
      <c r="AS649" s="312"/>
      <c r="AT649" s="312"/>
      <c r="AU649" s="312"/>
      <c r="AV649" s="312"/>
      <c r="AW649" s="312"/>
      <c r="AZ649">
        <v>0</v>
      </c>
      <c r="BA649">
        <v>0</v>
      </c>
    </row>
    <row r="650" spans="1:53" x14ac:dyDescent="0.25">
      <c r="A650">
        <v>113</v>
      </c>
      <c r="B650" t="s">
        <v>65</v>
      </c>
      <c r="C650" t="s">
        <v>887</v>
      </c>
      <c r="D650"/>
      <c r="E650">
        <v>2</v>
      </c>
      <c r="F650">
        <v>3</v>
      </c>
      <c r="G650">
        <v>1</v>
      </c>
      <c r="H650">
        <v>4</v>
      </c>
      <c r="I650">
        <v>2</v>
      </c>
      <c r="J650">
        <v>0</v>
      </c>
      <c r="K650">
        <v>0</v>
      </c>
      <c r="L650">
        <v>0</v>
      </c>
      <c r="M650" t="s">
        <v>891</v>
      </c>
      <c r="N650" s="42"/>
      <c r="O650" s="101">
        <f>IF(ISBLANK(C650),O649,IF(COUNTIF(C$2:C650,C650)&gt;1,O649,1+MAX(O649,0)))</f>
        <v>20</v>
      </c>
      <c r="P650" s="45">
        <f t="shared" si="220"/>
        <v>10</v>
      </c>
      <c r="Q650" s="33" t="str">
        <f t="shared" si="221"/>
        <v/>
      </c>
      <c r="R650" s="33">
        <f t="shared" si="222"/>
        <v>7</v>
      </c>
      <c r="S650" s="33" t="str">
        <f t="shared" si="223"/>
        <v>113_7</v>
      </c>
      <c r="T650" s="35" t="str">
        <f t="shared" si="224"/>
        <v>113AM</v>
      </c>
      <c r="U650" s="35" t="str">
        <f t="shared" si="225"/>
        <v>113AMNS</v>
      </c>
      <c r="V650" s="35" t="str">
        <f t="shared" si="241"/>
        <v>0T</v>
      </c>
      <c r="W650" s="35" t="str">
        <f t="shared" si="234"/>
        <v>113AM0T231</v>
      </c>
      <c r="X650" s="388">
        <f t="shared" si="235"/>
        <v>0</v>
      </c>
      <c r="Y650" s="388">
        <f t="shared" si="236"/>
        <v>0</v>
      </c>
      <c r="Z650" s="280" t="str">
        <f t="shared" si="226"/>
        <v/>
      </c>
      <c r="AA650" s="280" t="str">
        <f t="shared" si="227"/>
        <v/>
      </c>
      <c r="AB650" s="389" t="str">
        <f t="shared" si="237"/>
        <v/>
      </c>
      <c r="AC650" s="389" t="str">
        <f t="shared" si="238"/>
        <v/>
      </c>
      <c r="AD650" s="390" t="str">
        <f t="shared" si="228"/>
        <v/>
      </c>
      <c r="AE650" s="282">
        <f t="shared" si="229"/>
        <v>1</v>
      </c>
      <c r="AF650" s="359">
        <f t="shared" si="230"/>
        <v>0</v>
      </c>
      <c r="AG650" s="280">
        <f t="shared" si="231"/>
        <v>1</v>
      </c>
      <c r="AH650" s="280">
        <f t="shared" si="232"/>
        <v>1</v>
      </c>
      <c r="AI650" s="280">
        <f>IF(ISBLANK(T650),AI649,IF(COUNTIF(T$2:T650,T650)&gt;1,AI649,1+MAX(AI649,0)))</f>
        <v>17</v>
      </c>
      <c r="AL650" s="391" t="str">
        <f t="shared" si="239"/>
        <v/>
      </c>
      <c r="AM650" s="391" t="str">
        <f t="shared" si="240"/>
        <v/>
      </c>
      <c r="AO650" s="310" t="str">
        <f t="shared" si="233"/>
        <v/>
      </c>
      <c r="AP650" s="310">
        <f>SUM(AO$1:AO650)</f>
        <v>0</v>
      </c>
      <c r="AQ650" s="310">
        <f>SUM(AK$2:AK650)</f>
        <v>0</v>
      </c>
      <c r="AR650" s="310">
        <f>COUNTA(AJ$2:AJ650)</f>
        <v>0</v>
      </c>
      <c r="AS650" s="312"/>
      <c r="AT650" s="312"/>
      <c r="AU650" s="312"/>
      <c r="AV650" s="312"/>
      <c r="AW650" s="312"/>
      <c r="AZ650">
        <v>0</v>
      </c>
      <c r="BA650">
        <v>0</v>
      </c>
    </row>
    <row r="651" spans="1:53" x14ac:dyDescent="0.25">
      <c r="A651">
        <v>113</v>
      </c>
      <c r="B651" t="s">
        <v>65</v>
      </c>
      <c r="C651" t="s">
        <v>887</v>
      </c>
      <c r="D651"/>
      <c r="E651">
        <v>2</v>
      </c>
      <c r="F651">
        <v>3</v>
      </c>
      <c r="G651">
        <v>2</v>
      </c>
      <c r="H651">
        <v>0</v>
      </c>
      <c r="I651">
        <v>0</v>
      </c>
      <c r="J651">
        <v>0</v>
      </c>
      <c r="K651">
        <v>0</v>
      </c>
      <c r="L651">
        <v>0</v>
      </c>
      <c r="M651" t="s">
        <v>891</v>
      </c>
      <c r="N651" s="42"/>
      <c r="O651" s="101">
        <f>IF(ISBLANK(C651),O650,IF(COUNTIF(C$2:C651,C651)&gt;1,O650,1+MAX(O650,0)))</f>
        <v>20</v>
      </c>
      <c r="P651" s="45">
        <f t="shared" si="220"/>
        <v>10</v>
      </c>
      <c r="Q651" s="33" t="str">
        <f t="shared" si="221"/>
        <v/>
      </c>
      <c r="R651" s="33">
        <f t="shared" si="222"/>
        <v>7</v>
      </c>
      <c r="S651" s="33" t="str">
        <f t="shared" si="223"/>
        <v>113_7</v>
      </c>
      <c r="T651" s="35" t="str">
        <f t="shared" si="224"/>
        <v>113AM</v>
      </c>
      <c r="U651" s="35" t="str">
        <f t="shared" si="225"/>
        <v>113AMNS</v>
      </c>
      <c r="V651" s="35" t="str">
        <f t="shared" si="241"/>
        <v>0T</v>
      </c>
      <c r="W651" s="35" t="str">
        <f t="shared" si="234"/>
        <v>113AM0T232</v>
      </c>
      <c r="X651" s="388">
        <f t="shared" si="235"/>
        <v>0</v>
      </c>
      <c r="Y651" s="388">
        <f t="shared" si="236"/>
        <v>0</v>
      </c>
      <c r="Z651" s="280" t="str">
        <f t="shared" si="226"/>
        <v/>
      </c>
      <c r="AA651" s="280" t="str">
        <f t="shared" si="227"/>
        <v/>
      </c>
      <c r="AB651" s="389" t="str">
        <f t="shared" si="237"/>
        <v/>
      </c>
      <c r="AC651" s="389" t="str">
        <f t="shared" si="238"/>
        <v/>
      </c>
      <c r="AD651" s="390" t="str">
        <f t="shared" si="228"/>
        <v/>
      </c>
      <c r="AE651" s="282">
        <f t="shared" si="229"/>
        <v>0</v>
      </c>
      <c r="AF651" s="359">
        <f t="shared" si="230"/>
        <v>0</v>
      </c>
      <c r="AG651" s="280">
        <f t="shared" si="231"/>
        <v>0</v>
      </c>
      <c r="AH651" s="280">
        <f t="shared" si="232"/>
        <v>0</v>
      </c>
      <c r="AI651" s="280">
        <f>IF(ISBLANK(T651),AI650,IF(COUNTIF(T$2:T651,T651)&gt;1,AI650,1+MAX(AI650,0)))</f>
        <v>17</v>
      </c>
      <c r="AL651" s="391" t="str">
        <f t="shared" si="239"/>
        <v/>
      </c>
      <c r="AM651" s="391" t="str">
        <f t="shared" si="240"/>
        <v/>
      </c>
      <c r="AO651" s="310" t="str">
        <f t="shared" si="233"/>
        <v/>
      </c>
      <c r="AP651" s="310">
        <f>SUM(AO$1:AO651)</f>
        <v>0</v>
      </c>
      <c r="AQ651" s="310">
        <f>SUM(AK$2:AK651)</f>
        <v>0</v>
      </c>
      <c r="AR651" s="310">
        <f>COUNTA(AJ$2:AJ651)</f>
        <v>0</v>
      </c>
      <c r="AS651" s="312"/>
      <c r="AT651" s="312"/>
      <c r="AU651" s="312"/>
      <c r="AV651" s="312"/>
      <c r="AW651" s="312"/>
      <c r="AZ651">
        <v>0</v>
      </c>
      <c r="BA651">
        <v>0</v>
      </c>
    </row>
    <row r="652" spans="1:53" x14ac:dyDescent="0.25">
      <c r="A652">
        <v>113</v>
      </c>
      <c r="B652" t="s">
        <v>65</v>
      </c>
      <c r="C652" t="s">
        <v>887</v>
      </c>
      <c r="D652"/>
      <c r="E652">
        <v>2</v>
      </c>
      <c r="F652">
        <v>3</v>
      </c>
      <c r="G652">
        <v>3</v>
      </c>
      <c r="H652">
        <v>0</v>
      </c>
      <c r="I652">
        <v>0</v>
      </c>
      <c r="J652">
        <v>0</v>
      </c>
      <c r="K652">
        <v>0</v>
      </c>
      <c r="L652">
        <v>0</v>
      </c>
      <c r="M652" t="s">
        <v>891</v>
      </c>
      <c r="N652" s="42"/>
      <c r="O652" s="101">
        <f>IF(ISBLANK(C652),O651,IF(COUNTIF(C$2:C652,C652)&gt;1,O651,1+MAX(O651,0)))</f>
        <v>20</v>
      </c>
      <c r="P652" s="45">
        <f t="shared" si="220"/>
        <v>10</v>
      </c>
      <c r="Q652" s="33" t="str">
        <f t="shared" si="221"/>
        <v/>
      </c>
      <c r="R652" s="33">
        <f t="shared" si="222"/>
        <v>7</v>
      </c>
      <c r="S652" s="33" t="str">
        <f t="shared" si="223"/>
        <v>113_7</v>
      </c>
      <c r="T652" s="35" t="str">
        <f t="shared" si="224"/>
        <v>113AM</v>
      </c>
      <c r="U652" s="35" t="str">
        <f t="shared" si="225"/>
        <v>113AMEW</v>
      </c>
      <c r="V652" s="35" t="str">
        <f t="shared" si="241"/>
        <v>0T</v>
      </c>
      <c r="W652" s="35" t="str">
        <f t="shared" si="234"/>
        <v>113AM0T233</v>
      </c>
      <c r="X652" s="388">
        <f t="shared" si="235"/>
        <v>0</v>
      </c>
      <c r="Y652" s="388">
        <f t="shared" si="236"/>
        <v>0</v>
      </c>
      <c r="Z652" s="280" t="str">
        <f t="shared" si="226"/>
        <v/>
      </c>
      <c r="AA652" s="280" t="str">
        <f t="shared" si="227"/>
        <v/>
      </c>
      <c r="AB652" s="389" t="str">
        <f t="shared" si="237"/>
        <v/>
      </c>
      <c r="AC652" s="389" t="str">
        <f t="shared" si="238"/>
        <v/>
      </c>
      <c r="AD652" s="390" t="str">
        <f t="shared" si="228"/>
        <v/>
      </c>
      <c r="AE652" s="282">
        <f t="shared" si="229"/>
        <v>1</v>
      </c>
      <c r="AF652" s="359">
        <f t="shared" si="230"/>
        <v>0</v>
      </c>
      <c r="AG652" s="280">
        <f t="shared" si="231"/>
        <v>3</v>
      </c>
      <c r="AH652" s="280">
        <f t="shared" si="232"/>
        <v>1</v>
      </c>
      <c r="AI652" s="280">
        <f>IF(ISBLANK(T652),AI651,IF(COUNTIF(T$2:T652,T652)&gt;1,AI651,1+MAX(AI651,0)))</f>
        <v>17</v>
      </c>
      <c r="AL652" s="391" t="str">
        <f t="shared" si="239"/>
        <v/>
      </c>
      <c r="AM652" s="391" t="str">
        <f t="shared" si="240"/>
        <v/>
      </c>
      <c r="AO652" s="310" t="str">
        <f t="shared" si="233"/>
        <v/>
      </c>
      <c r="AP652" s="310">
        <f>SUM(AO$1:AO652)</f>
        <v>0</v>
      </c>
      <c r="AQ652" s="310">
        <f>SUM(AK$2:AK652)</f>
        <v>0</v>
      </c>
      <c r="AR652" s="310">
        <f>COUNTA(AJ$2:AJ652)</f>
        <v>0</v>
      </c>
      <c r="AS652" s="312"/>
      <c r="AT652" s="312"/>
      <c r="AU652" s="312"/>
      <c r="AV652" s="312"/>
      <c r="AW652" s="312"/>
      <c r="AZ652">
        <v>0</v>
      </c>
      <c r="BA652">
        <v>0</v>
      </c>
    </row>
    <row r="653" spans="1:53" x14ac:dyDescent="0.25">
      <c r="A653">
        <v>113</v>
      </c>
      <c r="B653" t="s">
        <v>65</v>
      </c>
      <c r="C653" t="s">
        <v>887</v>
      </c>
      <c r="D653"/>
      <c r="E653">
        <v>2</v>
      </c>
      <c r="F653">
        <v>3</v>
      </c>
      <c r="G653">
        <v>4</v>
      </c>
      <c r="H653">
        <v>0</v>
      </c>
      <c r="I653">
        <v>0</v>
      </c>
      <c r="J653">
        <v>0</v>
      </c>
      <c r="K653">
        <v>0</v>
      </c>
      <c r="L653">
        <v>0</v>
      </c>
      <c r="M653" t="s">
        <v>891</v>
      </c>
      <c r="N653" s="42"/>
      <c r="O653" s="101">
        <f>IF(ISBLANK(C653),O652,IF(COUNTIF(C$2:C653,C653)&gt;1,O652,1+MAX(O652,0)))</f>
        <v>20</v>
      </c>
      <c r="P653" s="45">
        <f t="shared" si="220"/>
        <v>10</v>
      </c>
      <c r="Q653" s="33" t="str">
        <f t="shared" si="221"/>
        <v/>
      </c>
      <c r="R653" s="33">
        <f t="shared" si="222"/>
        <v>7</v>
      </c>
      <c r="S653" s="33" t="str">
        <f t="shared" si="223"/>
        <v>113_7</v>
      </c>
      <c r="T653" s="35" t="str">
        <f t="shared" si="224"/>
        <v>113AM</v>
      </c>
      <c r="U653" s="35" t="str">
        <f t="shared" si="225"/>
        <v>113AMEW</v>
      </c>
      <c r="V653" s="35" t="str">
        <f t="shared" si="241"/>
        <v>0T</v>
      </c>
      <c r="W653" s="35" t="str">
        <f t="shared" si="234"/>
        <v>113AM0T234</v>
      </c>
      <c r="X653" s="388">
        <f t="shared" si="235"/>
        <v>0</v>
      </c>
      <c r="Y653" s="388">
        <f t="shared" si="236"/>
        <v>0</v>
      </c>
      <c r="Z653" s="280" t="str">
        <f t="shared" si="226"/>
        <v/>
      </c>
      <c r="AA653" s="280" t="str">
        <f t="shared" si="227"/>
        <v/>
      </c>
      <c r="AB653" s="389" t="str">
        <f t="shared" si="237"/>
        <v/>
      </c>
      <c r="AC653" s="389" t="str">
        <f t="shared" si="238"/>
        <v/>
      </c>
      <c r="AD653" s="390" t="str">
        <f t="shared" si="228"/>
        <v/>
      </c>
      <c r="AE653" s="282">
        <f t="shared" si="229"/>
        <v>0</v>
      </c>
      <c r="AF653" s="359">
        <f t="shared" si="230"/>
        <v>0</v>
      </c>
      <c r="AG653" s="280">
        <f t="shared" si="231"/>
        <v>3</v>
      </c>
      <c r="AH653" s="280">
        <f t="shared" si="232"/>
        <v>1</v>
      </c>
      <c r="AI653" s="280">
        <f>IF(ISBLANK(T653),AI652,IF(COUNTIF(T$2:T653,T653)&gt;1,AI652,1+MAX(AI652,0)))</f>
        <v>17</v>
      </c>
      <c r="AL653" s="391" t="str">
        <f t="shared" si="239"/>
        <v/>
      </c>
      <c r="AM653" s="391" t="str">
        <f t="shared" si="240"/>
        <v/>
      </c>
      <c r="AO653" s="310" t="str">
        <f t="shared" si="233"/>
        <v/>
      </c>
      <c r="AP653" s="310">
        <f>SUM(AO$1:AO653)</f>
        <v>0</v>
      </c>
      <c r="AQ653" s="310">
        <f>SUM(AK$2:AK653)</f>
        <v>0</v>
      </c>
      <c r="AR653" s="310">
        <f>COUNTA(AJ$2:AJ653)</f>
        <v>0</v>
      </c>
      <c r="AS653" s="312"/>
      <c r="AT653" s="312"/>
      <c r="AU653" s="312"/>
      <c r="AV653" s="312"/>
      <c r="AW653" s="312"/>
      <c r="AZ653">
        <v>0</v>
      </c>
      <c r="BA653">
        <v>0</v>
      </c>
    </row>
    <row r="654" spans="1:53" x14ac:dyDescent="0.25">
      <c r="A654">
        <v>113</v>
      </c>
      <c r="B654" t="s">
        <v>65</v>
      </c>
      <c r="C654" t="s">
        <v>887</v>
      </c>
      <c r="D654"/>
      <c r="E654">
        <v>2</v>
      </c>
      <c r="F654">
        <v>4</v>
      </c>
      <c r="G654">
        <v>1</v>
      </c>
      <c r="H654">
        <v>5</v>
      </c>
      <c r="I654">
        <v>2</v>
      </c>
      <c r="J654">
        <v>1</v>
      </c>
      <c r="K654">
        <v>0</v>
      </c>
      <c r="L654">
        <v>3</v>
      </c>
      <c r="M654" t="s">
        <v>891</v>
      </c>
      <c r="N654" s="42"/>
      <c r="O654" s="101">
        <f>IF(ISBLANK(C654),O653,IF(COUNTIF(C$2:C654,C654)&gt;1,O653,1+MAX(O653,0)))</f>
        <v>20</v>
      </c>
      <c r="P654" s="45">
        <f t="shared" si="220"/>
        <v>10</v>
      </c>
      <c r="Q654" s="33" t="str">
        <f t="shared" si="221"/>
        <v/>
      </c>
      <c r="R654" s="33">
        <f t="shared" si="222"/>
        <v>8</v>
      </c>
      <c r="S654" s="33" t="str">
        <f t="shared" si="223"/>
        <v>113_8</v>
      </c>
      <c r="T654" s="35" t="str">
        <f t="shared" si="224"/>
        <v>113AM</v>
      </c>
      <c r="U654" s="35" t="str">
        <f t="shared" si="225"/>
        <v>113AMNS</v>
      </c>
      <c r="V654" s="35" t="str">
        <f t="shared" si="241"/>
        <v>0T</v>
      </c>
      <c r="W654" s="35" t="str">
        <f t="shared" si="234"/>
        <v>113AM0T241</v>
      </c>
      <c r="X654" s="388">
        <f t="shared" si="235"/>
        <v>0</v>
      </c>
      <c r="Y654" s="388">
        <f t="shared" si="236"/>
        <v>3</v>
      </c>
      <c r="Z654" s="280" t="str">
        <f t="shared" si="226"/>
        <v/>
      </c>
      <c r="AA654" s="280" t="str">
        <f t="shared" si="227"/>
        <v/>
      </c>
      <c r="AB654" s="389" t="str">
        <f t="shared" si="237"/>
        <v/>
      </c>
      <c r="AC654" s="389" t="str">
        <f t="shared" si="238"/>
        <v/>
      </c>
      <c r="AD654" s="390" t="str">
        <f t="shared" si="228"/>
        <v/>
      </c>
      <c r="AE654" s="282">
        <f t="shared" si="229"/>
        <v>1</v>
      </c>
      <c r="AF654" s="359">
        <f t="shared" si="230"/>
        <v>0</v>
      </c>
      <c r="AG654" s="280">
        <f t="shared" si="231"/>
        <v>1</v>
      </c>
      <c r="AH654" s="280">
        <f t="shared" si="232"/>
        <v>1</v>
      </c>
      <c r="AI654" s="280">
        <f>IF(ISBLANK(T654),AI653,IF(COUNTIF(T$2:T654,T654)&gt;1,AI653,1+MAX(AI653,0)))</f>
        <v>17</v>
      </c>
      <c r="AL654" s="391" t="str">
        <f t="shared" si="239"/>
        <v/>
      </c>
      <c r="AM654" s="391" t="str">
        <f t="shared" si="240"/>
        <v/>
      </c>
      <c r="AO654" s="310" t="str">
        <f t="shared" si="233"/>
        <v/>
      </c>
      <c r="AP654" s="310">
        <f>SUM(AO$1:AO654)</f>
        <v>0</v>
      </c>
      <c r="AQ654" s="310">
        <f>SUM(AK$2:AK654)</f>
        <v>0</v>
      </c>
      <c r="AR654" s="310">
        <f>COUNTA(AJ$2:AJ654)</f>
        <v>0</v>
      </c>
      <c r="AS654" s="312"/>
      <c r="AT654" s="312"/>
      <c r="AU654" s="312"/>
      <c r="AV654" s="312"/>
      <c r="AW654" s="312"/>
      <c r="AZ654">
        <v>0</v>
      </c>
      <c r="BA654">
        <v>3</v>
      </c>
    </row>
    <row r="655" spans="1:53" x14ac:dyDescent="0.25">
      <c r="A655">
        <v>113</v>
      </c>
      <c r="B655" t="s">
        <v>65</v>
      </c>
      <c r="C655" t="s">
        <v>887</v>
      </c>
      <c r="D655"/>
      <c r="E655">
        <v>2</v>
      </c>
      <c r="F655">
        <v>4</v>
      </c>
      <c r="G655">
        <v>2</v>
      </c>
      <c r="H655">
        <v>1</v>
      </c>
      <c r="I655">
        <v>0</v>
      </c>
      <c r="J655">
        <v>1</v>
      </c>
      <c r="K655">
        <v>0</v>
      </c>
      <c r="L655">
        <v>0</v>
      </c>
      <c r="M655" t="s">
        <v>891</v>
      </c>
      <c r="N655" s="42"/>
      <c r="O655" s="101">
        <f>IF(ISBLANK(C655),O654,IF(COUNTIF(C$2:C655,C655)&gt;1,O654,1+MAX(O654,0)))</f>
        <v>20</v>
      </c>
      <c r="P655" s="45">
        <f t="shared" si="220"/>
        <v>10</v>
      </c>
      <c r="Q655" s="33" t="str">
        <f t="shared" si="221"/>
        <v/>
      </c>
      <c r="R655" s="33">
        <f t="shared" si="222"/>
        <v>8</v>
      </c>
      <c r="S655" s="33" t="str">
        <f t="shared" si="223"/>
        <v>113_8</v>
      </c>
      <c r="T655" s="35" t="str">
        <f t="shared" si="224"/>
        <v>113AM</v>
      </c>
      <c r="U655" s="35" t="str">
        <f t="shared" si="225"/>
        <v>113AMNS</v>
      </c>
      <c r="V655" s="35" t="str">
        <f t="shared" si="241"/>
        <v>0T</v>
      </c>
      <c r="W655" s="35" t="str">
        <f t="shared" si="234"/>
        <v>113AM0T242</v>
      </c>
      <c r="X655" s="388">
        <f t="shared" si="235"/>
        <v>0</v>
      </c>
      <c r="Y655" s="388">
        <f t="shared" si="236"/>
        <v>0</v>
      </c>
      <c r="Z655" s="280" t="str">
        <f t="shared" si="226"/>
        <v/>
      </c>
      <c r="AA655" s="280" t="str">
        <f t="shared" si="227"/>
        <v/>
      </c>
      <c r="AB655" s="389" t="str">
        <f t="shared" si="237"/>
        <v/>
      </c>
      <c r="AC655" s="389" t="str">
        <f t="shared" si="238"/>
        <v/>
      </c>
      <c r="AD655" s="390" t="str">
        <f t="shared" si="228"/>
        <v/>
      </c>
      <c r="AE655" s="282">
        <f t="shared" si="229"/>
        <v>0</v>
      </c>
      <c r="AF655" s="359">
        <f t="shared" si="230"/>
        <v>0</v>
      </c>
      <c r="AG655" s="280">
        <f t="shared" si="231"/>
        <v>0</v>
      </c>
      <c r="AH655" s="280">
        <f t="shared" si="232"/>
        <v>0</v>
      </c>
      <c r="AI655" s="280">
        <f>IF(ISBLANK(T655),AI654,IF(COUNTIF(T$2:T655,T655)&gt;1,AI654,1+MAX(AI654,0)))</f>
        <v>17</v>
      </c>
      <c r="AL655" s="391" t="str">
        <f t="shared" si="239"/>
        <v/>
      </c>
      <c r="AM655" s="391" t="str">
        <f t="shared" si="240"/>
        <v/>
      </c>
      <c r="AO655" s="310" t="str">
        <f t="shared" si="233"/>
        <v/>
      </c>
      <c r="AP655" s="310">
        <f>SUM(AO$1:AO655)</f>
        <v>0</v>
      </c>
      <c r="AQ655" s="310">
        <f>SUM(AK$2:AK655)</f>
        <v>0</v>
      </c>
      <c r="AR655" s="310">
        <f>COUNTA(AJ$2:AJ655)</f>
        <v>0</v>
      </c>
      <c r="AS655" s="312"/>
      <c r="AT655" s="312"/>
      <c r="AU655" s="312"/>
      <c r="AV655" s="312"/>
      <c r="AW655" s="312"/>
      <c r="AZ655">
        <v>0</v>
      </c>
      <c r="BA655">
        <v>0</v>
      </c>
    </row>
    <row r="656" spans="1:53" x14ac:dyDescent="0.25">
      <c r="A656">
        <v>113</v>
      </c>
      <c r="B656" t="s">
        <v>65</v>
      </c>
      <c r="C656" t="s">
        <v>887</v>
      </c>
      <c r="D656"/>
      <c r="E656">
        <v>2</v>
      </c>
      <c r="F656">
        <v>4</v>
      </c>
      <c r="G656">
        <v>3</v>
      </c>
      <c r="H656">
        <v>0</v>
      </c>
      <c r="I656">
        <v>0</v>
      </c>
      <c r="J656">
        <v>0</v>
      </c>
      <c r="K656">
        <v>0</v>
      </c>
      <c r="L656">
        <v>0</v>
      </c>
      <c r="M656" t="s">
        <v>891</v>
      </c>
      <c r="N656" s="42"/>
      <c r="O656" s="101">
        <f>IF(ISBLANK(C656),O655,IF(COUNTIF(C$2:C656,C656)&gt;1,O655,1+MAX(O655,0)))</f>
        <v>20</v>
      </c>
      <c r="P656" s="45">
        <f t="shared" si="220"/>
        <v>10</v>
      </c>
      <c r="Q656" s="33" t="str">
        <f t="shared" si="221"/>
        <v/>
      </c>
      <c r="R656" s="33">
        <f t="shared" si="222"/>
        <v>8</v>
      </c>
      <c r="S656" s="33" t="str">
        <f t="shared" si="223"/>
        <v>113_8</v>
      </c>
      <c r="T656" s="35" t="str">
        <f t="shared" si="224"/>
        <v>113AM</v>
      </c>
      <c r="U656" s="35" t="str">
        <f t="shared" si="225"/>
        <v>113AMEW</v>
      </c>
      <c r="V656" s="35" t="str">
        <f t="shared" si="241"/>
        <v>0T</v>
      </c>
      <c r="W656" s="35" t="str">
        <f t="shared" si="234"/>
        <v>113AM0T243</v>
      </c>
      <c r="X656" s="388">
        <f t="shared" si="235"/>
        <v>0</v>
      </c>
      <c r="Y656" s="388">
        <f t="shared" si="236"/>
        <v>0</v>
      </c>
      <c r="Z656" s="280" t="str">
        <f t="shared" si="226"/>
        <v/>
      </c>
      <c r="AA656" s="280" t="str">
        <f t="shared" si="227"/>
        <v/>
      </c>
      <c r="AB656" s="389" t="str">
        <f t="shared" si="237"/>
        <v/>
      </c>
      <c r="AC656" s="389" t="str">
        <f t="shared" si="238"/>
        <v/>
      </c>
      <c r="AD656" s="390" t="str">
        <f t="shared" si="228"/>
        <v/>
      </c>
      <c r="AE656" s="282">
        <f t="shared" si="229"/>
        <v>1</v>
      </c>
      <c r="AF656" s="359">
        <f t="shared" si="230"/>
        <v>0</v>
      </c>
      <c r="AG656" s="280">
        <f t="shared" si="231"/>
        <v>3</v>
      </c>
      <c r="AH656" s="280">
        <f t="shared" si="232"/>
        <v>1</v>
      </c>
      <c r="AI656" s="280">
        <f>IF(ISBLANK(T656),AI655,IF(COUNTIF(T$2:T656,T656)&gt;1,AI655,1+MAX(AI655,0)))</f>
        <v>17</v>
      </c>
      <c r="AL656" s="391" t="str">
        <f t="shared" si="239"/>
        <v/>
      </c>
      <c r="AM656" s="391" t="str">
        <f t="shared" si="240"/>
        <v/>
      </c>
      <c r="AO656" s="310" t="str">
        <f t="shared" si="233"/>
        <v/>
      </c>
      <c r="AP656" s="310">
        <f>SUM(AO$1:AO656)</f>
        <v>0</v>
      </c>
      <c r="AQ656" s="310">
        <f>SUM(AK$2:AK656)</f>
        <v>0</v>
      </c>
      <c r="AR656" s="310">
        <f>COUNTA(AJ$2:AJ656)</f>
        <v>0</v>
      </c>
      <c r="AS656" s="312"/>
      <c r="AT656" s="312"/>
      <c r="AU656" s="312"/>
      <c r="AV656" s="312"/>
      <c r="AW656" s="312"/>
      <c r="AZ656">
        <v>0</v>
      </c>
      <c r="BA656">
        <v>0</v>
      </c>
    </row>
    <row r="657" spans="1:53" x14ac:dyDescent="0.25">
      <c r="A657">
        <v>113</v>
      </c>
      <c r="B657" t="s">
        <v>65</v>
      </c>
      <c r="C657" t="s">
        <v>887</v>
      </c>
      <c r="D657"/>
      <c r="E657">
        <v>2</v>
      </c>
      <c r="F657">
        <v>4</v>
      </c>
      <c r="G657">
        <v>4</v>
      </c>
      <c r="H657">
        <v>0</v>
      </c>
      <c r="I657">
        <v>0</v>
      </c>
      <c r="J657">
        <v>0</v>
      </c>
      <c r="K657">
        <v>0</v>
      </c>
      <c r="L657">
        <v>0</v>
      </c>
      <c r="M657" t="s">
        <v>891</v>
      </c>
      <c r="N657" s="42"/>
      <c r="O657" s="101">
        <f>IF(ISBLANK(C657),O656,IF(COUNTIF(C$2:C657,C657)&gt;1,O656,1+MAX(O656,0)))</f>
        <v>20</v>
      </c>
      <c r="P657" s="45">
        <f t="shared" si="220"/>
        <v>10</v>
      </c>
      <c r="Q657" s="33" t="str">
        <f t="shared" si="221"/>
        <v/>
      </c>
      <c r="R657" s="33">
        <f t="shared" si="222"/>
        <v>8</v>
      </c>
      <c r="S657" s="33" t="str">
        <f t="shared" si="223"/>
        <v>113_8</v>
      </c>
      <c r="T657" s="35" t="str">
        <f t="shared" si="224"/>
        <v>113AM</v>
      </c>
      <c r="U657" s="35" t="str">
        <f t="shared" si="225"/>
        <v>113AMEW</v>
      </c>
      <c r="V657" s="35" t="str">
        <f t="shared" si="241"/>
        <v>0T</v>
      </c>
      <c r="W657" s="35" t="str">
        <f t="shared" si="234"/>
        <v>113AM0T244</v>
      </c>
      <c r="X657" s="388">
        <f t="shared" si="235"/>
        <v>0</v>
      </c>
      <c r="Y657" s="388">
        <f t="shared" si="236"/>
        <v>0</v>
      </c>
      <c r="Z657" s="280" t="str">
        <f t="shared" si="226"/>
        <v/>
      </c>
      <c r="AA657" s="280" t="str">
        <f t="shared" si="227"/>
        <v/>
      </c>
      <c r="AB657" s="389" t="str">
        <f t="shared" si="237"/>
        <v/>
      </c>
      <c r="AC657" s="389" t="str">
        <f t="shared" si="238"/>
        <v/>
      </c>
      <c r="AD657" s="390" t="str">
        <f t="shared" si="228"/>
        <v/>
      </c>
      <c r="AE657" s="282">
        <f t="shared" si="229"/>
        <v>0</v>
      </c>
      <c r="AF657" s="359">
        <f t="shared" si="230"/>
        <v>0</v>
      </c>
      <c r="AG657" s="280">
        <f t="shared" si="231"/>
        <v>3</v>
      </c>
      <c r="AH657" s="280">
        <f t="shared" si="232"/>
        <v>1</v>
      </c>
      <c r="AI657" s="280">
        <f>IF(ISBLANK(T657),AI656,IF(COUNTIF(T$2:T657,T657)&gt;1,AI656,1+MAX(AI656,0)))</f>
        <v>17</v>
      </c>
      <c r="AL657" s="391" t="str">
        <f t="shared" si="239"/>
        <v/>
      </c>
      <c r="AM657" s="391" t="str">
        <f t="shared" si="240"/>
        <v/>
      </c>
      <c r="AO657" s="310" t="str">
        <f t="shared" si="233"/>
        <v/>
      </c>
      <c r="AP657" s="310">
        <f>SUM(AO$1:AO657)</f>
        <v>0</v>
      </c>
      <c r="AQ657" s="310">
        <f>SUM(AK$2:AK657)</f>
        <v>0</v>
      </c>
      <c r="AR657" s="310">
        <f>COUNTA(AJ$2:AJ657)</f>
        <v>0</v>
      </c>
      <c r="AS657" s="312"/>
      <c r="AT657" s="312"/>
      <c r="AU657" s="312"/>
      <c r="AV657" s="312"/>
      <c r="AW657" s="312"/>
      <c r="AZ657">
        <v>0</v>
      </c>
      <c r="BA657">
        <v>0</v>
      </c>
    </row>
    <row r="658" spans="1:53" x14ac:dyDescent="0.25">
      <c r="A658">
        <v>113</v>
      </c>
      <c r="B658" t="s">
        <v>65</v>
      </c>
      <c r="C658" t="s">
        <v>889</v>
      </c>
      <c r="D658"/>
      <c r="E658">
        <v>2</v>
      </c>
      <c r="F658">
        <v>1</v>
      </c>
      <c r="G658">
        <v>1</v>
      </c>
      <c r="H658">
        <v>3</v>
      </c>
      <c r="I658">
        <v>1</v>
      </c>
      <c r="J658">
        <v>1</v>
      </c>
      <c r="K658">
        <v>1</v>
      </c>
      <c r="L658">
        <v>1</v>
      </c>
      <c r="M658" t="s">
        <v>892</v>
      </c>
      <c r="N658" s="42"/>
      <c r="O658" s="101">
        <f>IF(ISBLANK(C658),O657,IF(COUNTIF(C$2:C658,C658)&gt;1,O657,1+MAX(O657,0)))</f>
        <v>20</v>
      </c>
      <c r="P658" s="45">
        <f t="shared" si="220"/>
        <v>10</v>
      </c>
      <c r="Q658" s="33" t="str">
        <f t="shared" si="221"/>
        <v/>
      </c>
      <c r="R658" s="33">
        <f t="shared" si="222"/>
        <v>5</v>
      </c>
      <c r="S658" s="33" t="str">
        <f t="shared" si="223"/>
        <v>113_5</v>
      </c>
      <c r="T658" s="35" t="str">
        <f t="shared" si="224"/>
        <v>113AM</v>
      </c>
      <c r="U658" s="35" t="str">
        <f t="shared" si="225"/>
        <v>113AMNS</v>
      </c>
      <c r="V658" s="35" t="str">
        <f t="shared" si="241"/>
        <v>0T</v>
      </c>
      <c r="W658" s="35" t="str">
        <f t="shared" si="234"/>
        <v>113AM0T211</v>
      </c>
      <c r="X658" s="388">
        <f t="shared" si="235"/>
        <v>1</v>
      </c>
      <c r="Y658" s="388">
        <f t="shared" si="236"/>
        <v>1</v>
      </c>
      <c r="Z658" s="280" t="str">
        <f t="shared" si="226"/>
        <v/>
      </c>
      <c r="AA658" s="280" t="str">
        <f t="shared" si="227"/>
        <v/>
      </c>
      <c r="AB658" s="389" t="str">
        <f t="shared" si="237"/>
        <v/>
      </c>
      <c r="AC658" s="389" t="str">
        <f t="shared" si="238"/>
        <v/>
      </c>
      <c r="AD658" s="390" t="str">
        <f t="shared" si="228"/>
        <v/>
      </c>
      <c r="AE658" s="282">
        <f t="shared" si="229"/>
        <v>1</v>
      </c>
      <c r="AF658" s="359">
        <f t="shared" si="230"/>
        <v>0</v>
      </c>
      <c r="AG658" s="280">
        <f t="shared" si="231"/>
        <v>1</v>
      </c>
      <c r="AH658" s="280">
        <f t="shared" si="232"/>
        <v>1</v>
      </c>
      <c r="AI658" s="280">
        <f>IF(ISBLANK(T658),AI657,IF(COUNTIF(T$2:T658,T658)&gt;1,AI657,1+MAX(AI657,0)))</f>
        <v>17</v>
      </c>
      <c r="AL658" s="391" t="str">
        <f t="shared" si="239"/>
        <v/>
      </c>
      <c r="AM658" s="391" t="str">
        <f t="shared" si="240"/>
        <v/>
      </c>
      <c r="AO658" s="310" t="str">
        <f t="shared" si="233"/>
        <v/>
      </c>
      <c r="AP658" s="310">
        <f>SUM(AO$1:AO658)</f>
        <v>0</v>
      </c>
      <c r="AQ658" s="310">
        <f>SUM(AK$2:AK658)</f>
        <v>0</v>
      </c>
      <c r="AR658" s="310">
        <f>COUNTA(AJ$2:AJ658)</f>
        <v>0</v>
      </c>
      <c r="AS658" s="312"/>
      <c r="AT658" s="312"/>
      <c r="AU658" s="312"/>
      <c r="AV658" s="312"/>
      <c r="AW658" s="312"/>
      <c r="AZ658">
        <v>1</v>
      </c>
      <c r="BA658">
        <v>1</v>
      </c>
    </row>
    <row r="659" spans="1:53" x14ac:dyDescent="0.25">
      <c r="A659">
        <v>113</v>
      </c>
      <c r="B659" t="s">
        <v>65</v>
      </c>
      <c r="C659" t="s">
        <v>889</v>
      </c>
      <c r="D659"/>
      <c r="E659">
        <v>2</v>
      </c>
      <c r="F659">
        <v>1</v>
      </c>
      <c r="G659">
        <v>2</v>
      </c>
      <c r="H659">
        <v>0</v>
      </c>
      <c r="I659">
        <v>0</v>
      </c>
      <c r="J659">
        <v>0</v>
      </c>
      <c r="K659">
        <v>0</v>
      </c>
      <c r="L659">
        <v>0</v>
      </c>
      <c r="M659" t="s">
        <v>892</v>
      </c>
      <c r="N659" s="42"/>
      <c r="O659" s="101">
        <f>IF(ISBLANK(C659),O658,IF(COUNTIF(C$2:C659,C659)&gt;1,O658,1+MAX(O658,0)))</f>
        <v>20</v>
      </c>
      <c r="P659" s="45">
        <f t="shared" si="220"/>
        <v>10</v>
      </c>
      <c r="Q659" s="33" t="str">
        <f t="shared" si="221"/>
        <v/>
      </c>
      <c r="R659" s="33">
        <f t="shared" si="222"/>
        <v>5</v>
      </c>
      <c r="S659" s="33" t="str">
        <f t="shared" si="223"/>
        <v>113_5</v>
      </c>
      <c r="T659" s="35" t="str">
        <f t="shared" si="224"/>
        <v>113AM</v>
      </c>
      <c r="U659" s="35" t="str">
        <f t="shared" si="225"/>
        <v>113AMNS</v>
      </c>
      <c r="V659" s="35" t="str">
        <f t="shared" si="241"/>
        <v>0T</v>
      </c>
      <c r="W659" s="35" t="str">
        <f t="shared" si="234"/>
        <v>113AM0T212</v>
      </c>
      <c r="X659" s="388">
        <f t="shared" si="235"/>
        <v>0</v>
      </c>
      <c r="Y659" s="388">
        <f t="shared" si="236"/>
        <v>0</v>
      </c>
      <c r="Z659" s="280" t="str">
        <f t="shared" si="226"/>
        <v/>
      </c>
      <c r="AA659" s="280" t="str">
        <f t="shared" si="227"/>
        <v/>
      </c>
      <c r="AB659" s="389" t="str">
        <f t="shared" si="237"/>
        <v/>
      </c>
      <c r="AC659" s="389" t="str">
        <f t="shared" si="238"/>
        <v/>
      </c>
      <c r="AD659" s="390" t="str">
        <f t="shared" si="228"/>
        <v/>
      </c>
      <c r="AE659" s="282">
        <f t="shared" si="229"/>
        <v>0</v>
      </c>
      <c r="AF659" s="359">
        <f t="shared" si="230"/>
        <v>0</v>
      </c>
      <c r="AG659" s="280">
        <f t="shared" si="231"/>
        <v>0</v>
      </c>
      <c r="AH659" s="280">
        <f t="shared" si="232"/>
        <v>0</v>
      </c>
      <c r="AI659" s="280">
        <f>IF(ISBLANK(T659),AI658,IF(COUNTIF(T$2:T659,T659)&gt;1,AI658,1+MAX(AI658,0)))</f>
        <v>17</v>
      </c>
      <c r="AL659" s="391" t="str">
        <f t="shared" si="239"/>
        <v/>
      </c>
      <c r="AM659" s="391" t="str">
        <f t="shared" si="240"/>
        <v/>
      </c>
      <c r="AO659" s="310" t="str">
        <f t="shared" si="233"/>
        <v/>
      </c>
      <c r="AP659" s="310">
        <f>SUM(AO$1:AO659)</f>
        <v>0</v>
      </c>
      <c r="AQ659" s="310">
        <f>SUM(AK$2:AK659)</f>
        <v>0</v>
      </c>
      <c r="AR659" s="310">
        <f>COUNTA(AJ$2:AJ659)</f>
        <v>0</v>
      </c>
      <c r="AS659" s="312"/>
      <c r="AT659" s="312"/>
      <c r="AU659" s="312"/>
      <c r="AV659" s="312"/>
      <c r="AW659" s="312"/>
      <c r="AZ659">
        <v>0</v>
      </c>
      <c r="BA659">
        <v>0</v>
      </c>
    </row>
    <row r="660" spans="1:53" x14ac:dyDescent="0.25">
      <c r="A660">
        <v>113</v>
      </c>
      <c r="B660" t="s">
        <v>65</v>
      </c>
      <c r="C660" t="s">
        <v>889</v>
      </c>
      <c r="D660"/>
      <c r="E660">
        <v>2</v>
      </c>
      <c r="F660">
        <v>1</v>
      </c>
      <c r="G660">
        <v>3</v>
      </c>
      <c r="H660">
        <v>2</v>
      </c>
      <c r="I660">
        <v>1</v>
      </c>
      <c r="J660">
        <v>1</v>
      </c>
      <c r="K660">
        <v>0</v>
      </c>
      <c r="L660">
        <v>0</v>
      </c>
      <c r="M660" t="s">
        <v>892</v>
      </c>
      <c r="N660" s="42"/>
      <c r="O660" s="101">
        <f>IF(ISBLANK(C660),O659,IF(COUNTIF(C$2:C660,C660)&gt;1,O659,1+MAX(O659,0)))</f>
        <v>20</v>
      </c>
      <c r="P660" s="45">
        <f t="shared" si="220"/>
        <v>10</v>
      </c>
      <c r="Q660" s="33" t="str">
        <f t="shared" si="221"/>
        <v/>
      </c>
      <c r="R660" s="33">
        <f t="shared" si="222"/>
        <v>5</v>
      </c>
      <c r="S660" s="33" t="str">
        <f t="shared" si="223"/>
        <v>113_5</v>
      </c>
      <c r="T660" s="35" t="str">
        <f t="shared" si="224"/>
        <v>113AM</v>
      </c>
      <c r="U660" s="35" t="str">
        <f t="shared" si="225"/>
        <v>113AMEW</v>
      </c>
      <c r="V660" s="35" t="str">
        <f t="shared" si="241"/>
        <v>0T</v>
      </c>
      <c r="W660" s="35" t="str">
        <f t="shared" si="234"/>
        <v>113AM0T213</v>
      </c>
      <c r="X660" s="388">
        <f t="shared" si="235"/>
        <v>0</v>
      </c>
      <c r="Y660" s="388">
        <f t="shared" si="236"/>
        <v>0</v>
      </c>
      <c r="Z660" s="280" t="str">
        <f t="shared" si="226"/>
        <v/>
      </c>
      <c r="AA660" s="280" t="str">
        <f t="shared" si="227"/>
        <v/>
      </c>
      <c r="AB660" s="389" t="str">
        <f t="shared" si="237"/>
        <v/>
      </c>
      <c r="AC660" s="389" t="str">
        <f t="shared" si="238"/>
        <v/>
      </c>
      <c r="AD660" s="390" t="str">
        <f t="shared" si="228"/>
        <v/>
      </c>
      <c r="AE660" s="282">
        <f t="shared" si="229"/>
        <v>1</v>
      </c>
      <c r="AF660" s="359">
        <f t="shared" si="230"/>
        <v>0</v>
      </c>
      <c r="AG660" s="280">
        <f t="shared" si="231"/>
        <v>3</v>
      </c>
      <c r="AH660" s="280">
        <f t="shared" si="232"/>
        <v>1</v>
      </c>
      <c r="AI660" s="280">
        <f>IF(ISBLANK(T660),AI659,IF(COUNTIF(T$2:T660,T660)&gt;1,AI659,1+MAX(AI659,0)))</f>
        <v>17</v>
      </c>
      <c r="AL660" s="391" t="str">
        <f t="shared" si="239"/>
        <v/>
      </c>
      <c r="AM660" s="391" t="str">
        <f t="shared" si="240"/>
        <v/>
      </c>
      <c r="AO660" s="310" t="str">
        <f t="shared" si="233"/>
        <v/>
      </c>
      <c r="AP660" s="310">
        <f>SUM(AO$1:AO660)</f>
        <v>0</v>
      </c>
      <c r="AQ660" s="310">
        <f>SUM(AK$2:AK660)</f>
        <v>0</v>
      </c>
      <c r="AR660" s="310">
        <f>COUNTA(AJ$2:AJ660)</f>
        <v>0</v>
      </c>
      <c r="AS660" s="312"/>
      <c r="AT660" s="312"/>
      <c r="AU660" s="312"/>
      <c r="AV660" s="312"/>
      <c r="AW660" s="312"/>
      <c r="AZ660">
        <v>0</v>
      </c>
      <c r="BA660">
        <v>0</v>
      </c>
    </row>
    <row r="661" spans="1:53" x14ac:dyDescent="0.25">
      <c r="A661">
        <v>113</v>
      </c>
      <c r="B661" t="s">
        <v>65</v>
      </c>
      <c r="C661" t="s">
        <v>889</v>
      </c>
      <c r="D661"/>
      <c r="E661">
        <v>2</v>
      </c>
      <c r="F661">
        <v>1</v>
      </c>
      <c r="G661">
        <v>4</v>
      </c>
      <c r="H661">
        <v>1</v>
      </c>
      <c r="I661">
        <v>0</v>
      </c>
      <c r="J661">
        <v>1</v>
      </c>
      <c r="K661">
        <v>0</v>
      </c>
      <c r="L661">
        <v>0</v>
      </c>
      <c r="M661" t="s">
        <v>892</v>
      </c>
      <c r="N661" s="42"/>
      <c r="O661" s="101">
        <f>IF(ISBLANK(C661),O660,IF(COUNTIF(C$2:C661,C661)&gt;1,O660,1+MAX(O660,0)))</f>
        <v>20</v>
      </c>
      <c r="P661" s="45">
        <f t="shared" si="220"/>
        <v>10</v>
      </c>
      <c r="Q661" s="33" t="str">
        <f t="shared" si="221"/>
        <v/>
      </c>
      <c r="R661" s="33">
        <f t="shared" si="222"/>
        <v>5</v>
      </c>
      <c r="S661" s="33" t="str">
        <f t="shared" si="223"/>
        <v>113_5</v>
      </c>
      <c r="T661" s="35" t="str">
        <f t="shared" si="224"/>
        <v>113AM</v>
      </c>
      <c r="U661" s="35" t="str">
        <f t="shared" si="225"/>
        <v>113AMEW</v>
      </c>
      <c r="V661" s="35" t="str">
        <f t="shared" si="241"/>
        <v>0T</v>
      </c>
      <c r="W661" s="35" t="str">
        <f t="shared" si="234"/>
        <v>113AM0T214</v>
      </c>
      <c r="X661" s="388">
        <f t="shared" si="235"/>
        <v>0</v>
      </c>
      <c r="Y661" s="388">
        <f t="shared" si="236"/>
        <v>0</v>
      </c>
      <c r="Z661" s="280" t="str">
        <f t="shared" si="226"/>
        <v/>
      </c>
      <c r="AA661" s="280" t="str">
        <f t="shared" si="227"/>
        <v/>
      </c>
      <c r="AB661" s="389" t="str">
        <f t="shared" si="237"/>
        <v/>
      </c>
      <c r="AC661" s="389" t="str">
        <f t="shared" si="238"/>
        <v/>
      </c>
      <c r="AD661" s="390" t="str">
        <f t="shared" si="228"/>
        <v/>
      </c>
      <c r="AE661" s="282">
        <f t="shared" si="229"/>
        <v>0</v>
      </c>
      <c r="AF661" s="359">
        <f t="shared" si="230"/>
        <v>0</v>
      </c>
      <c r="AG661" s="280">
        <f t="shared" si="231"/>
        <v>3</v>
      </c>
      <c r="AH661" s="280">
        <f t="shared" si="232"/>
        <v>1</v>
      </c>
      <c r="AI661" s="280">
        <f>IF(ISBLANK(T661),AI660,IF(COUNTIF(T$2:T661,T661)&gt;1,AI660,1+MAX(AI660,0)))</f>
        <v>17</v>
      </c>
      <c r="AL661" s="391" t="str">
        <f t="shared" si="239"/>
        <v/>
      </c>
      <c r="AM661" s="391" t="str">
        <f t="shared" si="240"/>
        <v/>
      </c>
      <c r="AO661" s="310" t="str">
        <f t="shared" si="233"/>
        <v/>
      </c>
      <c r="AP661" s="310">
        <f>SUM(AO$1:AO661)</f>
        <v>0</v>
      </c>
      <c r="AQ661" s="310">
        <f>SUM(AK$2:AK661)</f>
        <v>0</v>
      </c>
      <c r="AR661" s="310">
        <f>COUNTA(AJ$2:AJ661)</f>
        <v>0</v>
      </c>
      <c r="AS661" s="312"/>
      <c r="AT661" s="312"/>
      <c r="AU661" s="312"/>
      <c r="AV661" s="312"/>
      <c r="AW661" s="312"/>
      <c r="AZ661">
        <v>0</v>
      </c>
      <c r="BA661">
        <v>0</v>
      </c>
    </row>
    <row r="662" spans="1:53" x14ac:dyDescent="0.25">
      <c r="A662">
        <v>113</v>
      </c>
      <c r="B662" t="s">
        <v>65</v>
      </c>
      <c r="C662" t="s">
        <v>889</v>
      </c>
      <c r="D662"/>
      <c r="E662">
        <v>2</v>
      </c>
      <c r="F662">
        <v>2</v>
      </c>
      <c r="G662">
        <v>1</v>
      </c>
      <c r="H662">
        <v>2</v>
      </c>
      <c r="I662">
        <v>0</v>
      </c>
      <c r="J662">
        <v>0</v>
      </c>
      <c r="K662">
        <v>0</v>
      </c>
      <c r="L662">
        <v>1</v>
      </c>
      <c r="M662" t="s">
        <v>892</v>
      </c>
      <c r="N662" s="42"/>
      <c r="O662" s="101">
        <f>IF(ISBLANK(C662),O661,IF(COUNTIF(C$2:C662,C662)&gt;1,O661,1+MAX(O661,0)))</f>
        <v>20</v>
      </c>
      <c r="P662" s="45">
        <f t="shared" si="220"/>
        <v>10</v>
      </c>
      <c r="Q662" s="33" t="str">
        <f t="shared" si="221"/>
        <v/>
      </c>
      <c r="R662" s="33">
        <f t="shared" si="222"/>
        <v>6</v>
      </c>
      <c r="S662" s="33" t="str">
        <f t="shared" si="223"/>
        <v>113_6</v>
      </c>
      <c r="T662" s="35" t="str">
        <f t="shared" si="224"/>
        <v>113AM</v>
      </c>
      <c r="U662" s="35" t="str">
        <f t="shared" si="225"/>
        <v>113AMNS</v>
      </c>
      <c r="V662" s="35" t="str">
        <f t="shared" si="241"/>
        <v>0T</v>
      </c>
      <c r="W662" s="35" t="str">
        <f t="shared" si="234"/>
        <v>113AM0T221</v>
      </c>
      <c r="X662" s="388">
        <f t="shared" si="235"/>
        <v>0</v>
      </c>
      <c r="Y662" s="388">
        <f t="shared" si="236"/>
        <v>1</v>
      </c>
      <c r="Z662" s="280" t="str">
        <f t="shared" si="226"/>
        <v/>
      </c>
      <c r="AA662" s="280" t="str">
        <f t="shared" si="227"/>
        <v/>
      </c>
      <c r="AB662" s="389" t="str">
        <f t="shared" si="237"/>
        <v/>
      </c>
      <c r="AC662" s="389" t="str">
        <f t="shared" si="238"/>
        <v/>
      </c>
      <c r="AD662" s="390" t="str">
        <f t="shared" si="228"/>
        <v/>
      </c>
      <c r="AE662" s="282">
        <f t="shared" si="229"/>
        <v>1</v>
      </c>
      <c r="AF662" s="359">
        <f t="shared" si="230"/>
        <v>0</v>
      </c>
      <c r="AG662" s="280">
        <f t="shared" si="231"/>
        <v>1</v>
      </c>
      <c r="AH662" s="280">
        <f t="shared" si="232"/>
        <v>1</v>
      </c>
      <c r="AI662" s="280">
        <f>IF(ISBLANK(T662),AI661,IF(COUNTIF(T$2:T662,T662)&gt;1,AI661,1+MAX(AI661,0)))</f>
        <v>17</v>
      </c>
      <c r="AL662" s="391" t="str">
        <f t="shared" si="239"/>
        <v/>
      </c>
      <c r="AM662" s="391" t="str">
        <f t="shared" si="240"/>
        <v/>
      </c>
      <c r="AO662" s="310" t="str">
        <f t="shared" si="233"/>
        <v/>
      </c>
      <c r="AP662" s="310">
        <f>SUM(AO$1:AO662)</f>
        <v>0</v>
      </c>
      <c r="AQ662" s="310">
        <f>SUM(AK$2:AK662)</f>
        <v>0</v>
      </c>
      <c r="AR662" s="310">
        <f>COUNTA(AJ$2:AJ662)</f>
        <v>0</v>
      </c>
      <c r="AS662" s="312"/>
      <c r="AT662" s="312"/>
      <c r="AU662" s="312"/>
      <c r="AV662" s="312"/>
      <c r="AW662" s="312"/>
      <c r="AZ662">
        <v>0</v>
      </c>
      <c r="BA662">
        <v>1</v>
      </c>
    </row>
    <row r="663" spans="1:53" x14ac:dyDescent="0.25">
      <c r="A663">
        <v>113</v>
      </c>
      <c r="B663" t="s">
        <v>65</v>
      </c>
      <c r="C663" t="s">
        <v>889</v>
      </c>
      <c r="D663"/>
      <c r="E663">
        <v>2</v>
      </c>
      <c r="F663">
        <v>2</v>
      </c>
      <c r="G663">
        <v>2</v>
      </c>
      <c r="H663">
        <v>0</v>
      </c>
      <c r="I663">
        <v>0</v>
      </c>
      <c r="J663">
        <v>0</v>
      </c>
      <c r="K663">
        <v>0</v>
      </c>
      <c r="L663">
        <v>0</v>
      </c>
      <c r="M663" t="s">
        <v>892</v>
      </c>
      <c r="N663" s="42"/>
      <c r="O663" s="101">
        <f>IF(ISBLANK(C663),O662,IF(COUNTIF(C$2:C663,C663)&gt;1,O662,1+MAX(O662,0)))</f>
        <v>20</v>
      </c>
      <c r="P663" s="45">
        <f t="shared" si="220"/>
        <v>10</v>
      </c>
      <c r="Q663" s="33" t="str">
        <f t="shared" si="221"/>
        <v/>
      </c>
      <c r="R663" s="33">
        <f t="shared" si="222"/>
        <v>6</v>
      </c>
      <c r="S663" s="33" t="str">
        <f t="shared" si="223"/>
        <v>113_6</v>
      </c>
      <c r="T663" s="35" t="str">
        <f t="shared" si="224"/>
        <v>113AM</v>
      </c>
      <c r="U663" s="35" t="str">
        <f t="shared" si="225"/>
        <v>113AMNS</v>
      </c>
      <c r="V663" s="35" t="str">
        <f t="shared" si="241"/>
        <v>0T</v>
      </c>
      <c r="W663" s="35" t="str">
        <f t="shared" si="234"/>
        <v>113AM0T222</v>
      </c>
      <c r="X663" s="388">
        <f t="shared" si="235"/>
        <v>0</v>
      </c>
      <c r="Y663" s="388">
        <f t="shared" si="236"/>
        <v>0</v>
      </c>
      <c r="Z663" s="280" t="str">
        <f t="shared" si="226"/>
        <v/>
      </c>
      <c r="AA663" s="280" t="str">
        <f t="shared" si="227"/>
        <v/>
      </c>
      <c r="AB663" s="389" t="str">
        <f t="shared" si="237"/>
        <v/>
      </c>
      <c r="AC663" s="389" t="str">
        <f t="shared" si="238"/>
        <v/>
      </c>
      <c r="AD663" s="390" t="str">
        <f t="shared" si="228"/>
        <v/>
      </c>
      <c r="AE663" s="282">
        <f t="shared" si="229"/>
        <v>0</v>
      </c>
      <c r="AF663" s="359">
        <f t="shared" si="230"/>
        <v>0</v>
      </c>
      <c r="AG663" s="280">
        <f t="shared" si="231"/>
        <v>0</v>
      </c>
      <c r="AH663" s="280">
        <f t="shared" si="232"/>
        <v>0</v>
      </c>
      <c r="AI663" s="280">
        <f>IF(ISBLANK(T663),AI662,IF(COUNTIF(T$2:T663,T663)&gt;1,AI662,1+MAX(AI662,0)))</f>
        <v>17</v>
      </c>
      <c r="AL663" s="391" t="str">
        <f t="shared" si="239"/>
        <v/>
      </c>
      <c r="AM663" s="391" t="str">
        <f t="shared" si="240"/>
        <v/>
      </c>
      <c r="AO663" s="310" t="str">
        <f t="shared" si="233"/>
        <v/>
      </c>
      <c r="AP663" s="310">
        <f>SUM(AO$1:AO663)</f>
        <v>0</v>
      </c>
      <c r="AQ663" s="310">
        <f>SUM(AK$2:AK663)</f>
        <v>0</v>
      </c>
      <c r="AR663" s="310">
        <f>COUNTA(AJ$2:AJ663)</f>
        <v>0</v>
      </c>
      <c r="AS663" s="312"/>
      <c r="AT663" s="312"/>
      <c r="AU663" s="312"/>
      <c r="AV663" s="312"/>
      <c r="AW663" s="312"/>
      <c r="AZ663">
        <v>0</v>
      </c>
      <c r="BA663">
        <v>0</v>
      </c>
    </row>
    <row r="664" spans="1:53" x14ac:dyDescent="0.25">
      <c r="A664">
        <v>113</v>
      </c>
      <c r="B664" t="s">
        <v>65</v>
      </c>
      <c r="C664" t="s">
        <v>889</v>
      </c>
      <c r="D664"/>
      <c r="E664">
        <v>2</v>
      </c>
      <c r="F664">
        <v>2</v>
      </c>
      <c r="G664">
        <v>3</v>
      </c>
      <c r="H664">
        <v>8</v>
      </c>
      <c r="I664">
        <v>3</v>
      </c>
      <c r="J664">
        <v>1</v>
      </c>
      <c r="K664">
        <v>0</v>
      </c>
      <c r="L664">
        <v>0</v>
      </c>
      <c r="M664" t="s">
        <v>892</v>
      </c>
      <c r="N664" s="42"/>
      <c r="O664" s="101">
        <f>IF(ISBLANK(C664),O663,IF(COUNTIF(C$2:C664,C664)&gt;1,O663,1+MAX(O663,0)))</f>
        <v>20</v>
      </c>
      <c r="P664" s="45">
        <f t="shared" si="220"/>
        <v>10</v>
      </c>
      <c r="Q664" s="33" t="str">
        <f t="shared" si="221"/>
        <v/>
      </c>
      <c r="R664" s="33">
        <f t="shared" si="222"/>
        <v>6</v>
      </c>
      <c r="S664" s="33" t="str">
        <f t="shared" si="223"/>
        <v>113_6</v>
      </c>
      <c r="T664" s="35" t="str">
        <f t="shared" si="224"/>
        <v>113AM</v>
      </c>
      <c r="U664" s="35" t="str">
        <f t="shared" si="225"/>
        <v>113AMEW</v>
      </c>
      <c r="V664" s="35" t="str">
        <f t="shared" si="241"/>
        <v>0T</v>
      </c>
      <c r="W664" s="35" t="str">
        <f t="shared" si="234"/>
        <v>113AM0T223</v>
      </c>
      <c r="X664" s="388">
        <f t="shared" si="235"/>
        <v>0</v>
      </c>
      <c r="Y664" s="388">
        <f t="shared" si="236"/>
        <v>0</v>
      </c>
      <c r="Z664" s="280" t="str">
        <f t="shared" si="226"/>
        <v/>
      </c>
      <c r="AA664" s="280" t="str">
        <f t="shared" si="227"/>
        <v/>
      </c>
      <c r="AB664" s="389" t="str">
        <f t="shared" si="237"/>
        <v/>
      </c>
      <c r="AC664" s="389" t="str">
        <f t="shared" si="238"/>
        <v/>
      </c>
      <c r="AD664" s="390" t="str">
        <f t="shared" si="228"/>
        <v/>
      </c>
      <c r="AE664" s="282">
        <f t="shared" si="229"/>
        <v>1</v>
      </c>
      <c r="AF664" s="359">
        <f t="shared" si="230"/>
        <v>0</v>
      </c>
      <c r="AG664" s="280">
        <f t="shared" si="231"/>
        <v>3</v>
      </c>
      <c r="AH664" s="280">
        <f t="shared" si="232"/>
        <v>1</v>
      </c>
      <c r="AI664" s="280">
        <f>IF(ISBLANK(T664),AI663,IF(COUNTIF(T$2:T664,T664)&gt;1,AI663,1+MAX(AI663,0)))</f>
        <v>17</v>
      </c>
      <c r="AL664" s="391" t="str">
        <f t="shared" si="239"/>
        <v/>
      </c>
      <c r="AM664" s="391" t="str">
        <f t="shared" si="240"/>
        <v/>
      </c>
      <c r="AO664" s="310" t="str">
        <f t="shared" si="233"/>
        <v/>
      </c>
      <c r="AP664" s="310">
        <f>SUM(AO$1:AO664)</f>
        <v>0</v>
      </c>
      <c r="AQ664" s="310">
        <f>SUM(AK$2:AK664)</f>
        <v>0</v>
      </c>
      <c r="AR664" s="310">
        <f>COUNTA(AJ$2:AJ664)</f>
        <v>0</v>
      </c>
      <c r="AS664" s="312"/>
      <c r="AT664" s="312"/>
      <c r="AU664" s="312"/>
      <c r="AV664" s="312"/>
      <c r="AW664" s="312"/>
      <c r="AZ664">
        <v>0</v>
      </c>
      <c r="BA664">
        <v>0</v>
      </c>
    </row>
    <row r="665" spans="1:53" x14ac:dyDescent="0.25">
      <c r="A665">
        <v>113</v>
      </c>
      <c r="B665" t="s">
        <v>65</v>
      </c>
      <c r="C665" t="s">
        <v>889</v>
      </c>
      <c r="D665"/>
      <c r="E665">
        <v>2</v>
      </c>
      <c r="F665">
        <v>2</v>
      </c>
      <c r="G665">
        <v>4</v>
      </c>
      <c r="H665">
        <v>1</v>
      </c>
      <c r="I665">
        <v>0</v>
      </c>
      <c r="J665">
        <v>1</v>
      </c>
      <c r="K665">
        <v>0</v>
      </c>
      <c r="L665">
        <v>0</v>
      </c>
      <c r="M665" t="s">
        <v>892</v>
      </c>
      <c r="N665" s="42"/>
      <c r="O665" s="101">
        <f>IF(ISBLANK(C665),O664,IF(COUNTIF(C$2:C665,C665)&gt;1,O664,1+MAX(O664,0)))</f>
        <v>20</v>
      </c>
      <c r="P665" s="45">
        <f t="shared" si="220"/>
        <v>10</v>
      </c>
      <c r="Q665" s="33" t="str">
        <f t="shared" si="221"/>
        <v/>
      </c>
      <c r="R665" s="33">
        <f t="shared" si="222"/>
        <v>6</v>
      </c>
      <c r="S665" s="33" t="str">
        <f t="shared" si="223"/>
        <v>113_6</v>
      </c>
      <c r="T665" s="35" t="str">
        <f t="shared" si="224"/>
        <v>113AM</v>
      </c>
      <c r="U665" s="35" t="str">
        <f t="shared" si="225"/>
        <v>113AMEW</v>
      </c>
      <c r="V665" s="35" t="str">
        <f t="shared" si="241"/>
        <v>0T</v>
      </c>
      <c r="W665" s="35" t="str">
        <f t="shared" si="234"/>
        <v>113AM0T224</v>
      </c>
      <c r="X665" s="388">
        <f t="shared" si="235"/>
        <v>0</v>
      </c>
      <c r="Y665" s="388">
        <f t="shared" si="236"/>
        <v>0</v>
      </c>
      <c r="Z665" s="280" t="str">
        <f t="shared" si="226"/>
        <v/>
      </c>
      <c r="AA665" s="280" t="str">
        <f t="shared" si="227"/>
        <v/>
      </c>
      <c r="AB665" s="389" t="str">
        <f t="shared" si="237"/>
        <v/>
      </c>
      <c r="AC665" s="389" t="str">
        <f t="shared" si="238"/>
        <v/>
      </c>
      <c r="AD665" s="390" t="str">
        <f t="shared" si="228"/>
        <v/>
      </c>
      <c r="AE665" s="282">
        <f t="shared" si="229"/>
        <v>0</v>
      </c>
      <c r="AF665" s="359">
        <f t="shared" si="230"/>
        <v>0</v>
      </c>
      <c r="AG665" s="280">
        <f t="shared" si="231"/>
        <v>3</v>
      </c>
      <c r="AH665" s="280">
        <f t="shared" si="232"/>
        <v>1</v>
      </c>
      <c r="AI665" s="280">
        <f>IF(ISBLANK(T665),AI664,IF(COUNTIF(T$2:T665,T665)&gt;1,AI664,1+MAX(AI664,0)))</f>
        <v>17</v>
      </c>
      <c r="AL665" s="391" t="str">
        <f t="shared" si="239"/>
        <v/>
      </c>
      <c r="AM665" s="391" t="str">
        <f t="shared" si="240"/>
        <v/>
      </c>
      <c r="AO665" s="310" t="str">
        <f t="shared" si="233"/>
        <v/>
      </c>
      <c r="AP665" s="310">
        <f>SUM(AO$1:AO665)</f>
        <v>0</v>
      </c>
      <c r="AQ665" s="310">
        <f>SUM(AK$2:AK665)</f>
        <v>0</v>
      </c>
      <c r="AR665" s="310">
        <f>COUNTA(AJ$2:AJ665)</f>
        <v>0</v>
      </c>
      <c r="AS665" s="312"/>
      <c r="AT665" s="312"/>
      <c r="AU665" s="312"/>
      <c r="AV665" s="312"/>
      <c r="AW665" s="312"/>
      <c r="AZ665">
        <v>0</v>
      </c>
      <c r="BA665">
        <v>0</v>
      </c>
    </row>
    <row r="666" spans="1:53" x14ac:dyDescent="0.25">
      <c r="A666">
        <v>113</v>
      </c>
      <c r="B666" t="s">
        <v>65</v>
      </c>
      <c r="C666" t="s">
        <v>889</v>
      </c>
      <c r="D666"/>
      <c r="E666">
        <v>2</v>
      </c>
      <c r="F666">
        <v>3</v>
      </c>
      <c r="G666">
        <v>1</v>
      </c>
      <c r="H666">
        <v>4</v>
      </c>
      <c r="I666">
        <v>2</v>
      </c>
      <c r="J666">
        <v>0</v>
      </c>
      <c r="K666">
        <v>0</v>
      </c>
      <c r="L666">
        <v>1</v>
      </c>
      <c r="M666" t="s">
        <v>892</v>
      </c>
      <c r="N666" s="42"/>
      <c r="O666" s="101">
        <f>IF(ISBLANK(C666),O665,IF(COUNTIF(C$2:C666,C666)&gt;1,O665,1+MAX(O665,0)))</f>
        <v>20</v>
      </c>
      <c r="P666" s="45">
        <f t="shared" si="220"/>
        <v>10</v>
      </c>
      <c r="Q666" s="33" t="str">
        <f t="shared" si="221"/>
        <v/>
      </c>
      <c r="R666" s="33">
        <f t="shared" si="222"/>
        <v>7</v>
      </c>
      <c r="S666" s="33" t="str">
        <f t="shared" si="223"/>
        <v>113_7</v>
      </c>
      <c r="T666" s="35" t="str">
        <f t="shared" si="224"/>
        <v>113AM</v>
      </c>
      <c r="U666" s="35" t="str">
        <f t="shared" si="225"/>
        <v>113AMNS</v>
      </c>
      <c r="V666" s="35" t="str">
        <f t="shared" si="241"/>
        <v>0T</v>
      </c>
      <c r="W666" s="35" t="str">
        <f t="shared" si="234"/>
        <v>113AM0T231</v>
      </c>
      <c r="X666" s="388">
        <f t="shared" si="235"/>
        <v>0</v>
      </c>
      <c r="Y666" s="388">
        <f t="shared" si="236"/>
        <v>1</v>
      </c>
      <c r="Z666" s="280" t="str">
        <f t="shared" si="226"/>
        <v/>
      </c>
      <c r="AA666" s="280" t="str">
        <f t="shared" si="227"/>
        <v/>
      </c>
      <c r="AB666" s="389" t="str">
        <f t="shared" si="237"/>
        <v/>
      </c>
      <c r="AC666" s="389" t="str">
        <f t="shared" si="238"/>
        <v/>
      </c>
      <c r="AD666" s="390" t="str">
        <f t="shared" si="228"/>
        <v/>
      </c>
      <c r="AE666" s="282">
        <f t="shared" si="229"/>
        <v>1</v>
      </c>
      <c r="AF666" s="359">
        <f t="shared" si="230"/>
        <v>0</v>
      </c>
      <c r="AG666" s="280">
        <f t="shared" si="231"/>
        <v>1</v>
      </c>
      <c r="AH666" s="280">
        <f t="shared" si="232"/>
        <v>1</v>
      </c>
      <c r="AI666" s="280">
        <f>IF(ISBLANK(T666),AI665,IF(COUNTIF(T$2:T666,T666)&gt;1,AI665,1+MAX(AI665,0)))</f>
        <v>17</v>
      </c>
      <c r="AJ666" s="42" t="s">
        <v>1075</v>
      </c>
      <c r="AK666" s="42">
        <v>1</v>
      </c>
      <c r="AL666" s="391" t="str">
        <f t="shared" si="239"/>
        <v>sidewalk 1 was *1</v>
      </c>
      <c r="AM666" s="391">
        <f t="shared" si="240"/>
        <v>1</v>
      </c>
      <c r="AO666" s="310" t="str">
        <f t="shared" si="233"/>
        <v/>
      </c>
      <c r="AP666" s="310">
        <f>SUM(AO$1:AO666)</f>
        <v>0</v>
      </c>
      <c r="AQ666" s="310">
        <f>SUM(AK$2:AK666)</f>
        <v>1</v>
      </c>
      <c r="AR666" s="310">
        <f>COUNTA(AJ$2:AJ666)</f>
        <v>1</v>
      </c>
      <c r="AS666" s="312"/>
      <c r="AT666" s="312"/>
      <c r="AU666" s="312"/>
      <c r="AV666" s="312"/>
      <c r="AW666" s="312"/>
      <c r="AX666" s="42" t="s">
        <v>1075</v>
      </c>
      <c r="AY666" s="42">
        <v>1</v>
      </c>
      <c r="AZ666">
        <v>0</v>
      </c>
      <c r="BA666">
        <v>1</v>
      </c>
    </row>
    <row r="667" spans="1:53" x14ac:dyDescent="0.25">
      <c r="A667">
        <v>113</v>
      </c>
      <c r="B667" t="s">
        <v>65</v>
      </c>
      <c r="C667" t="s">
        <v>889</v>
      </c>
      <c r="D667"/>
      <c r="E667">
        <v>2</v>
      </c>
      <c r="F667">
        <v>3</v>
      </c>
      <c r="G667">
        <v>2</v>
      </c>
      <c r="H667">
        <v>0</v>
      </c>
      <c r="I667">
        <v>0</v>
      </c>
      <c r="J667">
        <v>0</v>
      </c>
      <c r="K667">
        <v>0</v>
      </c>
      <c r="L667">
        <v>0</v>
      </c>
      <c r="M667" t="s">
        <v>892</v>
      </c>
      <c r="N667" s="42"/>
      <c r="O667" s="101">
        <f>IF(ISBLANK(C667),O666,IF(COUNTIF(C$2:C667,C667)&gt;1,O666,1+MAX(O666,0)))</f>
        <v>20</v>
      </c>
      <c r="P667" s="45">
        <f t="shared" si="220"/>
        <v>10</v>
      </c>
      <c r="Q667" s="33" t="str">
        <f t="shared" si="221"/>
        <v/>
      </c>
      <c r="R667" s="33">
        <f t="shared" si="222"/>
        <v>7</v>
      </c>
      <c r="S667" s="33" t="str">
        <f t="shared" si="223"/>
        <v>113_7</v>
      </c>
      <c r="T667" s="35" t="str">
        <f t="shared" si="224"/>
        <v>113AM</v>
      </c>
      <c r="U667" s="35" t="str">
        <f t="shared" si="225"/>
        <v>113AMNS</v>
      </c>
      <c r="V667" s="35" t="str">
        <f t="shared" si="241"/>
        <v>0T</v>
      </c>
      <c r="W667" s="35" t="str">
        <f t="shared" si="234"/>
        <v>113AM0T232</v>
      </c>
      <c r="X667" s="388">
        <f t="shared" si="235"/>
        <v>0</v>
      </c>
      <c r="Y667" s="388">
        <f t="shared" si="236"/>
        <v>0</v>
      </c>
      <c r="Z667" s="280" t="str">
        <f t="shared" si="226"/>
        <v/>
      </c>
      <c r="AA667" s="280" t="str">
        <f t="shared" si="227"/>
        <v/>
      </c>
      <c r="AB667" s="389" t="str">
        <f t="shared" si="237"/>
        <v/>
      </c>
      <c r="AC667" s="389" t="str">
        <f t="shared" si="238"/>
        <v/>
      </c>
      <c r="AD667" s="390" t="str">
        <f t="shared" si="228"/>
        <v/>
      </c>
      <c r="AE667" s="282">
        <f t="shared" si="229"/>
        <v>0</v>
      </c>
      <c r="AF667" s="359">
        <f t="shared" si="230"/>
        <v>0</v>
      </c>
      <c r="AG667" s="280">
        <f t="shared" si="231"/>
        <v>0</v>
      </c>
      <c r="AH667" s="280">
        <f t="shared" si="232"/>
        <v>0</v>
      </c>
      <c r="AI667" s="280">
        <f>IF(ISBLANK(T667),AI666,IF(COUNTIF(T$2:T667,T667)&gt;1,AI666,1+MAX(AI666,0)))</f>
        <v>17</v>
      </c>
      <c r="AL667" s="391" t="str">
        <f t="shared" si="239"/>
        <v/>
      </c>
      <c r="AM667" s="391" t="str">
        <f t="shared" si="240"/>
        <v/>
      </c>
      <c r="AO667" s="310" t="str">
        <f t="shared" si="233"/>
        <v/>
      </c>
      <c r="AP667" s="310">
        <f>SUM(AO$1:AO667)</f>
        <v>0</v>
      </c>
      <c r="AQ667" s="310">
        <f>SUM(AK$2:AK667)</f>
        <v>1</v>
      </c>
      <c r="AR667" s="310">
        <f>COUNTA(AJ$2:AJ667)</f>
        <v>1</v>
      </c>
      <c r="AS667" s="312"/>
      <c r="AT667" s="312"/>
      <c r="AU667" s="312"/>
      <c r="AV667" s="312"/>
      <c r="AW667" s="312"/>
      <c r="AZ667">
        <v>0</v>
      </c>
      <c r="BA667">
        <v>0</v>
      </c>
    </row>
    <row r="668" spans="1:53" x14ac:dyDescent="0.25">
      <c r="A668">
        <v>113</v>
      </c>
      <c r="B668" t="s">
        <v>65</v>
      </c>
      <c r="C668" t="s">
        <v>889</v>
      </c>
      <c r="D668"/>
      <c r="E668">
        <v>2</v>
      </c>
      <c r="F668">
        <v>3</v>
      </c>
      <c r="G668">
        <v>3</v>
      </c>
      <c r="H668">
        <v>6</v>
      </c>
      <c r="I668">
        <v>4</v>
      </c>
      <c r="J668">
        <v>3</v>
      </c>
      <c r="K668">
        <v>0</v>
      </c>
      <c r="L668">
        <v>0</v>
      </c>
      <c r="M668" t="s">
        <v>892</v>
      </c>
      <c r="N668" s="42"/>
      <c r="O668" s="101">
        <f>IF(ISBLANK(C668),O667,IF(COUNTIF(C$2:C668,C668)&gt;1,O667,1+MAX(O667,0)))</f>
        <v>20</v>
      </c>
      <c r="P668" s="45">
        <f t="shared" si="220"/>
        <v>10</v>
      </c>
      <c r="Q668" s="33" t="str">
        <f t="shared" si="221"/>
        <v/>
      </c>
      <c r="R668" s="33">
        <f t="shared" si="222"/>
        <v>7</v>
      </c>
      <c r="S668" s="33" t="str">
        <f t="shared" si="223"/>
        <v>113_7</v>
      </c>
      <c r="T668" s="35" t="str">
        <f t="shared" si="224"/>
        <v>113AM</v>
      </c>
      <c r="U668" s="35" t="str">
        <f t="shared" si="225"/>
        <v>113AMEW</v>
      </c>
      <c r="V668" s="35" t="str">
        <f t="shared" si="241"/>
        <v>0T</v>
      </c>
      <c r="W668" s="35" t="str">
        <f t="shared" si="234"/>
        <v>113AM0T233</v>
      </c>
      <c r="X668" s="388">
        <f t="shared" si="235"/>
        <v>0</v>
      </c>
      <c r="Y668" s="388">
        <f t="shared" si="236"/>
        <v>0</v>
      </c>
      <c r="Z668" s="280" t="str">
        <f t="shared" si="226"/>
        <v/>
      </c>
      <c r="AA668" s="280" t="str">
        <f t="shared" si="227"/>
        <v/>
      </c>
      <c r="AB668" s="389" t="str">
        <f t="shared" si="237"/>
        <v/>
      </c>
      <c r="AC668" s="389" t="str">
        <f t="shared" si="238"/>
        <v/>
      </c>
      <c r="AD668" s="390" t="str">
        <f t="shared" si="228"/>
        <v/>
      </c>
      <c r="AE668" s="282">
        <f t="shared" si="229"/>
        <v>1</v>
      </c>
      <c r="AF668" s="359">
        <f t="shared" si="230"/>
        <v>0</v>
      </c>
      <c r="AG668" s="280">
        <f t="shared" si="231"/>
        <v>3</v>
      </c>
      <c r="AH668" s="280">
        <f t="shared" si="232"/>
        <v>1</v>
      </c>
      <c r="AI668" s="280">
        <f>IF(ISBLANK(T668),AI667,IF(COUNTIF(T$2:T668,T668)&gt;1,AI667,1+MAX(AI667,0)))</f>
        <v>17</v>
      </c>
      <c r="AL668" s="391" t="str">
        <f t="shared" si="239"/>
        <v/>
      </c>
      <c r="AM668" s="391" t="str">
        <f t="shared" si="240"/>
        <v/>
      </c>
      <c r="AO668" s="310" t="str">
        <f t="shared" si="233"/>
        <v/>
      </c>
      <c r="AP668" s="310">
        <f>SUM(AO$1:AO668)</f>
        <v>0</v>
      </c>
      <c r="AQ668" s="310">
        <f>SUM(AK$2:AK668)</f>
        <v>1</v>
      </c>
      <c r="AR668" s="310">
        <f>COUNTA(AJ$2:AJ668)</f>
        <v>1</v>
      </c>
      <c r="AS668" s="312"/>
      <c r="AT668" s="312"/>
      <c r="AU668" s="312"/>
      <c r="AV668" s="312"/>
      <c r="AW668" s="312"/>
      <c r="AZ668">
        <v>0</v>
      </c>
      <c r="BA668">
        <v>0</v>
      </c>
    </row>
    <row r="669" spans="1:53" x14ac:dyDescent="0.25">
      <c r="A669">
        <v>113</v>
      </c>
      <c r="B669" t="s">
        <v>65</v>
      </c>
      <c r="C669" t="s">
        <v>889</v>
      </c>
      <c r="D669"/>
      <c r="E669">
        <v>2</v>
      </c>
      <c r="F669">
        <v>3</v>
      </c>
      <c r="G669">
        <v>4</v>
      </c>
      <c r="H669">
        <v>1</v>
      </c>
      <c r="I669">
        <v>0</v>
      </c>
      <c r="J669">
        <v>1</v>
      </c>
      <c r="K669">
        <v>0</v>
      </c>
      <c r="L669">
        <v>0</v>
      </c>
      <c r="M669" t="s">
        <v>892</v>
      </c>
      <c r="N669" s="42"/>
      <c r="O669" s="101">
        <f>IF(ISBLANK(C669),O668,IF(COUNTIF(C$2:C669,C669)&gt;1,O668,1+MAX(O668,0)))</f>
        <v>20</v>
      </c>
      <c r="P669" s="45">
        <f t="shared" si="220"/>
        <v>10</v>
      </c>
      <c r="Q669" s="33" t="str">
        <f t="shared" si="221"/>
        <v/>
      </c>
      <c r="R669" s="33">
        <f t="shared" si="222"/>
        <v>7</v>
      </c>
      <c r="S669" s="33" t="str">
        <f t="shared" si="223"/>
        <v>113_7</v>
      </c>
      <c r="T669" s="35" t="str">
        <f t="shared" si="224"/>
        <v>113AM</v>
      </c>
      <c r="U669" s="35" t="str">
        <f t="shared" si="225"/>
        <v>113AMEW</v>
      </c>
      <c r="V669" s="35" t="str">
        <f t="shared" si="241"/>
        <v>0T</v>
      </c>
      <c r="W669" s="35" t="str">
        <f t="shared" si="234"/>
        <v>113AM0T234</v>
      </c>
      <c r="X669" s="388">
        <f t="shared" si="235"/>
        <v>0</v>
      </c>
      <c r="Y669" s="388">
        <f t="shared" si="236"/>
        <v>0</v>
      </c>
      <c r="Z669" s="280" t="str">
        <f t="shared" si="226"/>
        <v/>
      </c>
      <c r="AA669" s="280" t="str">
        <f t="shared" si="227"/>
        <v/>
      </c>
      <c r="AB669" s="389" t="str">
        <f t="shared" si="237"/>
        <v/>
      </c>
      <c r="AC669" s="389" t="str">
        <f t="shared" si="238"/>
        <v/>
      </c>
      <c r="AD669" s="390" t="str">
        <f t="shared" si="228"/>
        <v/>
      </c>
      <c r="AE669" s="282">
        <f t="shared" si="229"/>
        <v>0</v>
      </c>
      <c r="AF669" s="359">
        <f t="shared" si="230"/>
        <v>0</v>
      </c>
      <c r="AG669" s="280">
        <f t="shared" si="231"/>
        <v>3</v>
      </c>
      <c r="AH669" s="280">
        <f t="shared" si="232"/>
        <v>1</v>
      </c>
      <c r="AI669" s="280">
        <f>IF(ISBLANK(T669),AI668,IF(COUNTIF(T$2:T669,T669)&gt;1,AI668,1+MAX(AI668,0)))</f>
        <v>17</v>
      </c>
      <c r="AL669" s="391" t="str">
        <f t="shared" si="239"/>
        <v/>
      </c>
      <c r="AM669" s="391" t="str">
        <f t="shared" si="240"/>
        <v/>
      </c>
      <c r="AO669" s="310" t="str">
        <f t="shared" si="233"/>
        <v/>
      </c>
      <c r="AP669" s="310">
        <f>SUM(AO$1:AO669)</f>
        <v>0</v>
      </c>
      <c r="AQ669" s="310">
        <f>SUM(AK$2:AK669)</f>
        <v>1</v>
      </c>
      <c r="AR669" s="310">
        <f>COUNTA(AJ$2:AJ669)</f>
        <v>1</v>
      </c>
      <c r="AS669" s="312"/>
      <c r="AT669" s="312"/>
      <c r="AU669" s="312"/>
      <c r="AV669" s="312"/>
      <c r="AW669" s="312"/>
      <c r="AZ669">
        <v>0</v>
      </c>
      <c r="BA669">
        <v>0</v>
      </c>
    </row>
    <row r="670" spans="1:53" x14ac:dyDescent="0.25">
      <c r="A670">
        <v>113</v>
      </c>
      <c r="B670" t="s">
        <v>65</v>
      </c>
      <c r="C670" t="s">
        <v>889</v>
      </c>
      <c r="D670"/>
      <c r="E670">
        <v>2</v>
      </c>
      <c r="F670">
        <v>4</v>
      </c>
      <c r="G670">
        <v>1</v>
      </c>
      <c r="H670">
        <v>4</v>
      </c>
      <c r="I670">
        <v>2</v>
      </c>
      <c r="J670">
        <v>1</v>
      </c>
      <c r="K670">
        <v>1</v>
      </c>
      <c r="L670">
        <v>2</v>
      </c>
      <c r="M670" t="s">
        <v>892</v>
      </c>
      <c r="N670" s="42"/>
      <c r="O670" s="101">
        <f>IF(ISBLANK(C670),O669,IF(COUNTIF(C$2:C670,C670)&gt;1,O669,1+MAX(O669,0)))</f>
        <v>20</v>
      </c>
      <c r="P670" s="45">
        <f t="shared" si="220"/>
        <v>10</v>
      </c>
      <c r="Q670" s="33" t="str">
        <f t="shared" si="221"/>
        <v/>
      </c>
      <c r="R670" s="33">
        <f t="shared" si="222"/>
        <v>8</v>
      </c>
      <c r="S670" s="33" t="str">
        <f t="shared" si="223"/>
        <v>113_8</v>
      </c>
      <c r="T670" s="35" t="str">
        <f t="shared" si="224"/>
        <v>113AM</v>
      </c>
      <c r="U670" s="35" t="str">
        <f t="shared" si="225"/>
        <v>113AMNS</v>
      </c>
      <c r="V670" s="35" t="str">
        <f t="shared" si="241"/>
        <v>0T</v>
      </c>
      <c r="W670" s="35" t="str">
        <f t="shared" si="234"/>
        <v>113AM0T241</v>
      </c>
      <c r="X670" s="388">
        <f t="shared" si="235"/>
        <v>1</v>
      </c>
      <c r="Y670" s="388">
        <f t="shared" si="236"/>
        <v>2</v>
      </c>
      <c r="Z670" s="280" t="str">
        <f t="shared" si="226"/>
        <v/>
      </c>
      <c r="AA670" s="280" t="str">
        <f t="shared" si="227"/>
        <v/>
      </c>
      <c r="AB670" s="389" t="str">
        <f t="shared" si="237"/>
        <v/>
      </c>
      <c r="AC670" s="389" t="str">
        <f t="shared" si="238"/>
        <v/>
      </c>
      <c r="AD670" s="390" t="str">
        <f t="shared" si="228"/>
        <v/>
      </c>
      <c r="AE670" s="282">
        <f t="shared" si="229"/>
        <v>1</v>
      </c>
      <c r="AF670" s="359">
        <f t="shared" si="230"/>
        <v>0</v>
      </c>
      <c r="AG670" s="280">
        <f t="shared" si="231"/>
        <v>1</v>
      </c>
      <c r="AH670" s="280">
        <f t="shared" si="232"/>
        <v>1</v>
      </c>
      <c r="AI670" s="280">
        <f>IF(ISBLANK(T670),AI669,IF(COUNTIF(T$2:T670,T670)&gt;1,AI669,1+MAX(AI669,0)))</f>
        <v>17</v>
      </c>
      <c r="AL670" s="391" t="str">
        <f t="shared" si="239"/>
        <v/>
      </c>
      <c r="AM670" s="391" t="str">
        <f t="shared" si="240"/>
        <v/>
      </c>
      <c r="AO670" s="310" t="str">
        <f t="shared" si="233"/>
        <v/>
      </c>
      <c r="AP670" s="310">
        <f>SUM(AO$1:AO670)</f>
        <v>0</v>
      </c>
      <c r="AQ670" s="310">
        <f>SUM(AK$2:AK670)</f>
        <v>1</v>
      </c>
      <c r="AR670" s="310">
        <f>COUNTA(AJ$2:AJ670)</f>
        <v>1</v>
      </c>
      <c r="AS670" s="312"/>
      <c r="AT670" s="312"/>
      <c r="AU670" s="312"/>
      <c r="AV670" s="312"/>
      <c r="AW670" s="312"/>
      <c r="AZ670">
        <v>1</v>
      </c>
      <c r="BA670">
        <v>2</v>
      </c>
    </row>
    <row r="671" spans="1:53" x14ac:dyDescent="0.25">
      <c r="A671">
        <v>113</v>
      </c>
      <c r="B671" t="s">
        <v>65</v>
      </c>
      <c r="C671" t="s">
        <v>889</v>
      </c>
      <c r="D671"/>
      <c r="E671">
        <v>2</v>
      </c>
      <c r="F671">
        <v>4</v>
      </c>
      <c r="G671">
        <v>2</v>
      </c>
      <c r="H671">
        <v>3</v>
      </c>
      <c r="I671">
        <v>1</v>
      </c>
      <c r="J671">
        <v>1</v>
      </c>
      <c r="K671">
        <v>0</v>
      </c>
      <c r="L671">
        <v>2</v>
      </c>
      <c r="M671" t="s">
        <v>892</v>
      </c>
      <c r="N671" s="42"/>
      <c r="O671" s="101">
        <f>IF(ISBLANK(C671),O670,IF(COUNTIF(C$2:C671,C671)&gt;1,O670,1+MAX(O670,0)))</f>
        <v>20</v>
      </c>
      <c r="P671" s="45">
        <f t="shared" si="220"/>
        <v>10</v>
      </c>
      <c r="Q671" s="33" t="str">
        <f t="shared" si="221"/>
        <v/>
      </c>
      <c r="R671" s="33">
        <f t="shared" si="222"/>
        <v>8</v>
      </c>
      <c r="S671" s="33" t="str">
        <f t="shared" si="223"/>
        <v>113_8</v>
      </c>
      <c r="T671" s="35" t="str">
        <f t="shared" si="224"/>
        <v>113AM</v>
      </c>
      <c r="U671" s="35" t="str">
        <f t="shared" si="225"/>
        <v>113AMNS</v>
      </c>
      <c r="V671" s="35" t="str">
        <f t="shared" si="241"/>
        <v>0T</v>
      </c>
      <c r="W671" s="35" t="str">
        <f t="shared" si="234"/>
        <v>113AM0T242</v>
      </c>
      <c r="X671" s="388">
        <f t="shared" si="235"/>
        <v>0</v>
      </c>
      <c r="Y671" s="388">
        <f t="shared" si="236"/>
        <v>2</v>
      </c>
      <c r="Z671" s="280" t="str">
        <f t="shared" si="226"/>
        <v/>
      </c>
      <c r="AA671" s="280" t="str">
        <f t="shared" si="227"/>
        <v/>
      </c>
      <c r="AB671" s="389" t="str">
        <f t="shared" si="237"/>
        <v/>
      </c>
      <c r="AC671" s="389" t="str">
        <f t="shared" si="238"/>
        <v/>
      </c>
      <c r="AD671" s="390" t="str">
        <f t="shared" si="228"/>
        <v/>
      </c>
      <c r="AE671" s="282">
        <f t="shared" si="229"/>
        <v>0</v>
      </c>
      <c r="AF671" s="359">
        <f t="shared" si="230"/>
        <v>0</v>
      </c>
      <c r="AG671" s="280">
        <f t="shared" si="231"/>
        <v>0</v>
      </c>
      <c r="AH671" s="280">
        <f t="shared" si="232"/>
        <v>0</v>
      </c>
      <c r="AI671" s="280">
        <f>IF(ISBLANK(T671),AI670,IF(COUNTIF(T$2:T671,T671)&gt;1,AI670,1+MAX(AI670,0)))</f>
        <v>17</v>
      </c>
      <c r="AL671" s="391" t="str">
        <f t="shared" si="239"/>
        <v/>
      </c>
      <c r="AM671" s="391" t="str">
        <f t="shared" si="240"/>
        <v/>
      </c>
      <c r="AO671" s="310" t="str">
        <f t="shared" si="233"/>
        <v/>
      </c>
      <c r="AP671" s="310">
        <f>SUM(AO$1:AO671)</f>
        <v>0</v>
      </c>
      <c r="AQ671" s="310">
        <f>SUM(AK$2:AK671)</f>
        <v>1</v>
      </c>
      <c r="AR671" s="310">
        <f>COUNTA(AJ$2:AJ671)</f>
        <v>1</v>
      </c>
      <c r="AS671" s="312"/>
      <c r="AT671" s="312"/>
      <c r="AU671" s="312"/>
      <c r="AV671" s="312"/>
      <c r="AW671" s="312"/>
      <c r="AZ671">
        <v>0</v>
      </c>
      <c r="BA671">
        <v>2</v>
      </c>
    </row>
    <row r="672" spans="1:53" x14ac:dyDescent="0.25">
      <c r="A672">
        <v>113</v>
      </c>
      <c r="B672" t="s">
        <v>65</v>
      </c>
      <c r="C672" t="s">
        <v>889</v>
      </c>
      <c r="D672"/>
      <c r="E672">
        <v>2</v>
      </c>
      <c r="F672">
        <v>4</v>
      </c>
      <c r="G672">
        <v>3</v>
      </c>
      <c r="H672">
        <v>29</v>
      </c>
      <c r="I672">
        <v>11</v>
      </c>
      <c r="J672">
        <v>8</v>
      </c>
      <c r="K672">
        <v>3</v>
      </c>
      <c r="L672">
        <v>2</v>
      </c>
      <c r="M672" t="s">
        <v>892</v>
      </c>
      <c r="N672" s="42"/>
      <c r="O672" s="101">
        <f>IF(ISBLANK(C672),O671,IF(COUNTIF(C$2:C672,C672)&gt;1,O671,1+MAX(O671,0)))</f>
        <v>20</v>
      </c>
      <c r="P672" s="45">
        <f t="shared" si="220"/>
        <v>10</v>
      </c>
      <c r="Q672" s="33" t="str">
        <f t="shared" si="221"/>
        <v/>
      </c>
      <c r="R672" s="33">
        <f t="shared" si="222"/>
        <v>8</v>
      </c>
      <c r="S672" s="33" t="str">
        <f t="shared" si="223"/>
        <v>113_8</v>
      </c>
      <c r="T672" s="35" t="str">
        <f t="shared" si="224"/>
        <v>113AM</v>
      </c>
      <c r="U672" s="35" t="str">
        <f t="shared" si="225"/>
        <v>113AMEW</v>
      </c>
      <c r="V672" s="35" t="str">
        <f t="shared" si="241"/>
        <v>0T</v>
      </c>
      <c r="W672" s="35" t="str">
        <f t="shared" si="234"/>
        <v>113AM0T243</v>
      </c>
      <c r="X672" s="388">
        <f t="shared" si="235"/>
        <v>3</v>
      </c>
      <c r="Y672" s="388">
        <f t="shared" si="236"/>
        <v>2</v>
      </c>
      <c r="Z672" s="280" t="str">
        <f t="shared" si="226"/>
        <v/>
      </c>
      <c r="AA672" s="280" t="str">
        <f t="shared" si="227"/>
        <v/>
      </c>
      <c r="AB672" s="389" t="str">
        <f t="shared" si="237"/>
        <v/>
      </c>
      <c r="AC672" s="389" t="str">
        <f t="shared" si="238"/>
        <v/>
      </c>
      <c r="AD672" s="390" t="str">
        <f t="shared" si="228"/>
        <v/>
      </c>
      <c r="AE672" s="282">
        <f t="shared" si="229"/>
        <v>1</v>
      </c>
      <c r="AF672" s="359">
        <f t="shared" si="230"/>
        <v>0</v>
      </c>
      <c r="AG672" s="280">
        <f t="shared" si="231"/>
        <v>3</v>
      </c>
      <c r="AH672" s="280">
        <f t="shared" si="232"/>
        <v>1</v>
      </c>
      <c r="AI672" s="280">
        <f>IF(ISBLANK(T672),AI671,IF(COUNTIF(T$2:T672,T672)&gt;1,AI671,1+MAX(AI671,0)))</f>
        <v>17</v>
      </c>
      <c r="AJ672" s="42" t="s">
        <v>1074</v>
      </c>
      <c r="AK672" s="42">
        <v>1</v>
      </c>
      <c r="AL672" s="391" t="str">
        <f t="shared" si="239"/>
        <v>wrongway 3 was 3x</v>
      </c>
      <c r="AM672" s="391">
        <f t="shared" si="240"/>
        <v>1</v>
      </c>
      <c r="AO672" s="310" t="str">
        <f t="shared" si="233"/>
        <v/>
      </c>
      <c r="AP672" s="310">
        <f>SUM(AO$1:AO672)</f>
        <v>0</v>
      </c>
      <c r="AQ672" s="310">
        <f>SUM(AK$2:AK672)</f>
        <v>2</v>
      </c>
      <c r="AR672" s="310">
        <f>COUNTA(AJ$2:AJ672)</f>
        <v>2</v>
      </c>
      <c r="AS672" s="312"/>
      <c r="AT672" s="312"/>
      <c r="AU672" s="312"/>
      <c r="AV672" s="312"/>
      <c r="AW672" s="312"/>
      <c r="AX672" s="42" t="s">
        <v>1074</v>
      </c>
      <c r="AY672" s="42">
        <v>1</v>
      </c>
      <c r="AZ672">
        <v>3</v>
      </c>
      <c r="BA672">
        <v>2</v>
      </c>
    </row>
    <row r="673" spans="1:53" x14ac:dyDescent="0.25">
      <c r="A673">
        <v>113</v>
      </c>
      <c r="B673" t="s">
        <v>65</v>
      </c>
      <c r="C673" t="s">
        <v>889</v>
      </c>
      <c r="D673"/>
      <c r="E673">
        <v>2</v>
      </c>
      <c r="F673">
        <v>4</v>
      </c>
      <c r="G673">
        <v>4</v>
      </c>
      <c r="H673">
        <v>1</v>
      </c>
      <c r="I673">
        <v>0</v>
      </c>
      <c r="J673">
        <v>0</v>
      </c>
      <c r="K673">
        <v>0</v>
      </c>
      <c r="L673">
        <v>0</v>
      </c>
      <c r="M673" t="s">
        <v>892</v>
      </c>
      <c r="N673" s="42"/>
      <c r="O673" s="101">
        <f>IF(ISBLANK(C673),O672,IF(COUNTIF(C$2:C673,C673)&gt;1,O672,1+MAX(O672,0)))</f>
        <v>20</v>
      </c>
      <c r="P673" s="45">
        <f t="shared" si="220"/>
        <v>10</v>
      </c>
      <c r="Q673" s="33" t="str">
        <f t="shared" si="221"/>
        <v/>
      </c>
      <c r="R673" s="33">
        <f t="shared" si="222"/>
        <v>8</v>
      </c>
      <c r="S673" s="33" t="str">
        <f t="shared" si="223"/>
        <v>113_8</v>
      </c>
      <c r="T673" s="35" t="str">
        <f t="shared" si="224"/>
        <v>113AM</v>
      </c>
      <c r="U673" s="35" t="str">
        <f t="shared" si="225"/>
        <v>113AMEW</v>
      </c>
      <c r="V673" s="35" t="str">
        <f t="shared" si="241"/>
        <v>0T</v>
      </c>
      <c r="W673" s="35" t="str">
        <f t="shared" si="234"/>
        <v>113AM0T244</v>
      </c>
      <c r="X673" s="388">
        <f t="shared" si="235"/>
        <v>0</v>
      </c>
      <c r="Y673" s="388">
        <f t="shared" si="236"/>
        <v>0</v>
      </c>
      <c r="Z673" s="280" t="str">
        <f t="shared" si="226"/>
        <v/>
      </c>
      <c r="AA673" s="280" t="str">
        <f t="shared" si="227"/>
        <v/>
      </c>
      <c r="AB673" s="389" t="str">
        <f t="shared" si="237"/>
        <v/>
      </c>
      <c r="AC673" s="389" t="str">
        <f t="shared" si="238"/>
        <v/>
      </c>
      <c r="AD673" s="390" t="str">
        <f t="shared" si="228"/>
        <v/>
      </c>
      <c r="AE673" s="282">
        <f t="shared" si="229"/>
        <v>0</v>
      </c>
      <c r="AF673" s="359">
        <f t="shared" si="230"/>
        <v>0</v>
      </c>
      <c r="AG673" s="280">
        <f t="shared" si="231"/>
        <v>3</v>
      </c>
      <c r="AH673" s="280">
        <f t="shared" si="232"/>
        <v>1</v>
      </c>
      <c r="AI673" s="280">
        <f>IF(ISBLANK(T673),AI672,IF(COUNTIF(T$2:T673,T673)&gt;1,AI672,1+MAX(AI672,0)))</f>
        <v>17</v>
      </c>
      <c r="AL673" s="391" t="str">
        <f t="shared" si="239"/>
        <v/>
      </c>
      <c r="AM673" s="391" t="str">
        <f t="shared" si="240"/>
        <v/>
      </c>
      <c r="AO673" s="310" t="str">
        <f t="shared" si="233"/>
        <v/>
      </c>
      <c r="AP673" s="310">
        <f>SUM(AO$1:AO673)</f>
        <v>0</v>
      </c>
      <c r="AQ673" s="310">
        <f>SUM(AK$2:AK673)</f>
        <v>2</v>
      </c>
      <c r="AR673" s="310">
        <f>COUNTA(AJ$2:AJ673)</f>
        <v>2</v>
      </c>
      <c r="AS673" s="312"/>
      <c r="AT673" s="312"/>
      <c r="AU673" s="312"/>
      <c r="AV673" s="312"/>
      <c r="AW673" s="312"/>
      <c r="AZ673">
        <v>0</v>
      </c>
      <c r="BA673">
        <v>0</v>
      </c>
    </row>
    <row r="674" spans="1:53" x14ac:dyDescent="0.25">
      <c r="A674">
        <v>113</v>
      </c>
      <c r="B674" t="s">
        <v>66</v>
      </c>
      <c r="C674" t="s">
        <v>895</v>
      </c>
      <c r="D674"/>
      <c r="E674">
        <v>1</v>
      </c>
      <c r="F674">
        <v>1</v>
      </c>
      <c r="G674">
        <v>1</v>
      </c>
      <c r="H674">
        <v>2</v>
      </c>
      <c r="I674">
        <v>0</v>
      </c>
      <c r="J674">
        <v>0</v>
      </c>
      <c r="K674">
        <v>2</v>
      </c>
      <c r="L674">
        <v>2</v>
      </c>
      <c r="M674"/>
      <c r="N674" s="42"/>
      <c r="O674" s="101">
        <f>IF(ISBLANK(C674),O673,IF(COUNTIF(C$2:C674,C674)&gt;1,O673,1+MAX(O673,0)))</f>
        <v>21</v>
      </c>
      <c r="P674" s="45">
        <f t="shared" si="220"/>
        <v>10</v>
      </c>
      <c r="Q674" s="33" t="str">
        <f t="shared" si="221"/>
        <v/>
      </c>
      <c r="R674" s="33">
        <f t="shared" si="222"/>
        <v>9</v>
      </c>
      <c r="S674" s="33" t="str">
        <f t="shared" si="223"/>
        <v>113_9</v>
      </c>
      <c r="T674" s="35" t="str">
        <f t="shared" si="224"/>
        <v>113PM</v>
      </c>
      <c r="U674" s="35" t="str">
        <f t="shared" si="225"/>
        <v>113PMNS</v>
      </c>
      <c r="V674" s="35" t="str">
        <f t="shared" si="241"/>
        <v>0U</v>
      </c>
      <c r="W674" s="35" t="str">
        <f t="shared" si="234"/>
        <v>113PM0U111</v>
      </c>
      <c r="X674" s="388">
        <f t="shared" si="235"/>
        <v>2</v>
      </c>
      <c r="Y674" s="388">
        <f t="shared" si="236"/>
        <v>2</v>
      </c>
      <c r="Z674" s="280" t="str">
        <f t="shared" si="226"/>
        <v/>
      </c>
      <c r="AA674" s="280" t="str">
        <f t="shared" si="227"/>
        <v/>
      </c>
      <c r="AB674" s="389" t="str">
        <f t="shared" si="237"/>
        <v/>
      </c>
      <c r="AC674" s="389" t="str">
        <f t="shared" si="238"/>
        <v/>
      </c>
      <c r="AD674" s="390" t="str">
        <f t="shared" si="228"/>
        <v/>
      </c>
      <c r="AE674" s="282">
        <f t="shared" si="229"/>
        <v>0</v>
      </c>
      <c r="AF674" s="359">
        <f t="shared" si="230"/>
        <v>0</v>
      </c>
      <c r="AG674" s="280">
        <f t="shared" si="231"/>
        <v>0</v>
      </c>
      <c r="AH674" s="280">
        <f t="shared" si="232"/>
        <v>0</v>
      </c>
      <c r="AI674" s="280">
        <f>IF(ISBLANK(T674),AI673,IF(COUNTIF(T$2:T674,T674)&gt;1,AI673,1+MAX(AI673,0)))</f>
        <v>18</v>
      </c>
      <c r="AL674" s="391" t="str">
        <f t="shared" si="239"/>
        <v/>
      </c>
      <c r="AM674" s="391" t="str">
        <f t="shared" si="240"/>
        <v/>
      </c>
      <c r="AO674" s="310" t="str">
        <f t="shared" si="233"/>
        <v/>
      </c>
      <c r="AP674" s="310">
        <f>SUM(AO$1:AO674)</f>
        <v>0</v>
      </c>
      <c r="AQ674" s="310">
        <f>SUM(AK$2:AK674)</f>
        <v>2</v>
      </c>
      <c r="AR674" s="310">
        <f>COUNTA(AJ$2:AJ674)</f>
        <v>2</v>
      </c>
      <c r="AS674" s="312"/>
      <c r="AT674" s="312"/>
      <c r="AU674" s="312"/>
      <c r="AV674" s="312"/>
      <c r="AW674" s="312"/>
      <c r="AZ674">
        <v>2</v>
      </c>
      <c r="BA674">
        <v>2</v>
      </c>
    </row>
    <row r="675" spans="1:53" x14ac:dyDescent="0.25">
      <c r="A675">
        <v>113</v>
      </c>
      <c r="B675" t="s">
        <v>66</v>
      </c>
      <c r="C675" t="s">
        <v>895</v>
      </c>
      <c r="D675"/>
      <c r="E675">
        <v>1</v>
      </c>
      <c r="F675">
        <v>1</v>
      </c>
      <c r="G675">
        <v>2</v>
      </c>
      <c r="H675">
        <v>5</v>
      </c>
      <c r="I675">
        <v>1</v>
      </c>
      <c r="J675">
        <v>1</v>
      </c>
      <c r="K675">
        <v>0</v>
      </c>
      <c r="L675">
        <v>3</v>
      </c>
      <c r="M675"/>
      <c r="N675" s="42"/>
      <c r="O675" s="101">
        <f>IF(ISBLANK(C675),O674,IF(COUNTIF(C$2:C675,C675)&gt;1,O674,1+MAX(O674,0)))</f>
        <v>21</v>
      </c>
      <c r="P675" s="45">
        <f t="shared" si="220"/>
        <v>10</v>
      </c>
      <c r="Q675" s="33" t="str">
        <f t="shared" si="221"/>
        <v/>
      </c>
      <c r="R675" s="33">
        <f t="shared" si="222"/>
        <v>9</v>
      </c>
      <c r="S675" s="33" t="str">
        <f t="shared" si="223"/>
        <v>113_9</v>
      </c>
      <c r="T675" s="35" t="str">
        <f t="shared" si="224"/>
        <v>113PM</v>
      </c>
      <c r="U675" s="35" t="str">
        <f t="shared" si="225"/>
        <v>113PMNS</v>
      </c>
      <c r="V675" s="35" t="str">
        <f t="shared" si="241"/>
        <v>0U</v>
      </c>
      <c r="W675" s="35" t="str">
        <f t="shared" si="234"/>
        <v>113PM0U112</v>
      </c>
      <c r="X675" s="388">
        <f t="shared" si="235"/>
        <v>0</v>
      </c>
      <c r="Y675" s="388">
        <f t="shared" si="236"/>
        <v>3</v>
      </c>
      <c r="Z675" s="280" t="str">
        <f t="shared" si="226"/>
        <v/>
      </c>
      <c r="AA675" s="280" t="str">
        <f t="shared" si="227"/>
        <v/>
      </c>
      <c r="AB675" s="389" t="str">
        <f t="shared" si="237"/>
        <v/>
      </c>
      <c r="AC675" s="389" t="str">
        <f t="shared" si="238"/>
        <v/>
      </c>
      <c r="AD675" s="390" t="str">
        <f t="shared" si="228"/>
        <v/>
      </c>
      <c r="AE675" s="282">
        <f t="shared" si="229"/>
        <v>0</v>
      </c>
      <c r="AF675" s="359">
        <f t="shared" si="230"/>
        <v>1</v>
      </c>
      <c r="AG675" s="280">
        <f t="shared" si="231"/>
        <v>0</v>
      </c>
      <c r="AH675" s="280">
        <f t="shared" si="232"/>
        <v>0</v>
      </c>
      <c r="AI675" s="280">
        <f>IF(ISBLANK(T675),AI674,IF(COUNTIF(T$2:T675,T675)&gt;1,AI674,1+MAX(AI674,0)))</f>
        <v>18</v>
      </c>
      <c r="AL675" s="391" t="str">
        <f t="shared" si="239"/>
        <v/>
      </c>
      <c r="AM675" s="391" t="str">
        <f t="shared" si="240"/>
        <v/>
      </c>
      <c r="AO675" s="310" t="str">
        <f t="shared" si="233"/>
        <v/>
      </c>
      <c r="AP675" s="310">
        <f>SUM(AO$1:AO675)</f>
        <v>0</v>
      </c>
      <c r="AQ675" s="310">
        <f>SUM(AK$2:AK675)</f>
        <v>2</v>
      </c>
      <c r="AR675" s="310">
        <f>COUNTA(AJ$2:AJ675)</f>
        <v>2</v>
      </c>
      <c r="AS675" s="312"/>
      <c r="AT675" s="312"/>
      <c r="AU675" s="312"/>
      <c r="AV675" s="312"/>
      <c r="AW675" s="312"/>
      <c r="AZ675">
        <v>0</v>
      </c>
      <c r="BA675">
        <v>3</v>
      </c>
    </row>
    <row r="676" spans="1:53" x14ac:dyDescent="0.25">
      <c r="A676">
        <v>113</v>
      </c>
      <c r="B676" t="s">
        <v>66</v>
      </c>
      <c r="C676" t="s">
        <v>895</v>
      </c>
      <c r="D676"/>
      <c r="E676">
        <v>1</v>
      </c>
      <c r="F676">
        <v>1</v>
      </c>
      <c r="G676">
        <v>3</v>
      </c>
      <c r="H676">
        <v>8</v>
      </c>
      <c r="I676">
        <v>1</v>
      </c>
      <c r="J676">
        <v>4</v>
      </c>
      <c r="K676">
        <v>0</v>
      </c>
      <c r="L676">
        <v>0</v>
      </c>
      <c r="M676"/>
      <c r="N676" s="42"/>
      <c r="O676" s="101">
        <f>IF(ISBLANK(C676),O675,IF(COUNTIF(C$2:C676,C676)&gt;1,O675,1+MAX(O675,0)))</f>
        <v>21</v>
      </c>
      <c r="P676" s="45">
        <f t="shared" si="220"/>
        <v>10</v>
      </c>
      <c r="Q676" s="33" t="str">
        <f t="shared" si="221"/>
        <v/>
      </c>
      <c r="R676" s="33">
        <f t="shared" si="222"/>
        <v>9</v>
      </c>
      <c r="S676" s="33" t="str">
        <f t="shared" si="223"/>
        <v>113_9</v>
      </c>
      <c r="T676" s="35" t="str">
        <f t="shared" si="224"/>
        <v>113PM</v>
      </c>
      <c r="U676" s="35" t="str">
        <f t="shared" si="225"/>
        <v>113PMEW</v>
      </c>
      <c r="V676" s="35" t="str">
        <f t="shared" si="241"/>
        <v>0U</v>
      </c>
      <c r="W676" s="35" t="str">
        <f t="shared" si="234"/>
        <v>113PM0U113</v>
      </c>
      <c r="X676" s="388">
        <f t="shared" si="235"/>
        <v>0</v>
      </c>
      <c r="Y676" s="388">
        <f t="shared" si="236"/>
        <v>0</v>
      </c>
      <c r="Z676" s="280" t="str">
        <f t="shared" si="226"/>
        <v/>
      </c>
      <c r="AA676" s="280" t="str">
        <f t="shared" si="227"/>
        <v/>
      </c>
      <c r="AB676" s="389" t="str">
        <f t="shared" si="237"/>
        <v/>
      </c>
      <c r="AC676" s="389" t="str">
        <f t="shared" si="238"/>
        <v/>
      </c>
      <c r="AD676" s="390" t="str">
        <f t="shared" si="228"/>
        <v/>
      </c>
      <c r="AE676" s="282">
        <f t="shared" si="229"/>
        <v>0</v>
      </c>
      <c r="AF676" s="359">
        <f t="shared" si="230"/>
        <v>0</v>
      </c>
      <c r="AG676" s="280">
        <f t="shared" si="231"/>
        <v>0</v>
      </c>
      <c r="AH676" s="280">
        <f t="shared" si="232"/>
        <v>0</v>
      </c>
      <c r="AI676" s="280">
        <f>IF(ISBLANK(T676),AI675,IF(COUNTIF(T$2:T676,T676)&gt;1,AI675,1+MAX(AI675,0)))</f>
        <v>18</v>
      </c>
      <c r="AL676" s="391" t="str">
        <f t="shared" si="239"/>
        <v/>
      </c>
      <c r="AM676" s="391" t="str">
        <f t="shared" si="240"/>
        <v/>
      </c>
      <c r="AO676" s="310" t="str">
        <f t="shared" si="233"/>
        <v/>
      </c>
      <c r="AP676" s="310">
        <f>SUM(AO$1:AO676)</f>
        <v>0</v>
      </c>
      <c r="AQ676" s="310">
        <f>SUM(AK$2:AK676)</f>
        <v>2</v>
      </c>
      <c r="AR676" s="310">
        <f>COUNTA(AJ$2:AJ676)</f>
        <v>2</v>
      </c>
      <c r="AS676" s="312"/>
      <c r="AT676" s="312"/>
      <c r="AU676" s="312"/>
      <c r="AV676" s="312"/>
      <c r="AW676" s="312"/>
      <c r="AZ676">
        <v>0</v>
      </c>
      <c r="BA676">
        <v>0</v>
      </c>
    </row>
    <row r="677" spans="1:53" x14ac:dyDescent="0.25">
      <c r="A677">
        <v>113</v>
      </c>
      <c r="B677" t="s">
        <v>66</v>
      </c>
      <c r="C677" t="s">
        <v>895</v>
      </c>
      <c r="D677"/>
      <c r="E677">
        <v>1</v>
      </c>
      <c r="F677">
        <v>1</v>
      </c>
      <c r="G677">
        <v>4</v>
      </c>
      <c r="H677">
        <v>7</v>
      </c>
      <c r="I677">
        <v>1</v>
      </c>
      <c r="J677">
        <v>0</v>
      </c>
      <c r="K677">
        <v>5</v>
      </c>
      <c r="L677">
        <v>5</v>
      </c>
      <c r="M677"/>
      <c r="N677" s="42"/>
      <c r="O677" s="101">
        <f>IF(ISBLANK(C677),O676,IF(COUNTIF(C$2:C677,C677)&gt;1,O676,1+MAX(O676,0)))</f>
        <v>21</v>
      </c>
      <c r="P677" s="45">
        <f t="shared" si="220"/>
        <v>10</v>
      </c>
      <c r="Q677" s="33" t="str">
        <f t="shared" si="221"/>
        <v/>
      </c>
      <c r="R677" s="33">
        <f t="shared" si="222"/>
        <v>9</v>
      </c>
      <c r="S677" s="33" t="str">
        <f t="shared" si="223"/>
        <v>113_9</v>
      </c>
      <c r="T677" s="35" t="str">
        <f t="shared" si="224"/>
        <v>113PM</v>
      </c>
      <c r="U677" s="35" t="str">
        <f t="shared" si="225"/>
        <v>113PMEW</v>
      </c>
      <c r="V677" s="35" t="str">
        <f t="shared" si="241"/>
        <v>0U</v>
      </c>
      <c r="W677" s="35" t="str">
        <f t="shared" si="234"/>
        <v>113PM0U114</v>
      </c>
      <c r="X677" s="388">
        <f t="shared" si="235"/>
        <v>5</v>
      </c>
      <c r="Y677" s="388">
        <f t="shared" si="236"/>
        <v>5</v>
      </c>
      <c r="Z677" s="280" t="str">
        <f t="shared" si="226"/>
        <v/>
      </c>
      <c r="AA677" s="280" t="str">
        <f t="shared" si="227"/>
        <v/>
      </c>
      <c r="AB677" s="389" t="str">
        <f t="shared" si="237"/>
        <v/>
      </c>
      <c r="AC677" s="389" t="str">
        <f t="shared" si="238"/>
        <v/>
      </c>
      <c r="AD677" s="390" t="str">
        <f t="shared" si="228"/>
        <v/>
      </c>
      <c r="AE677" s="282">
        <f t="shared" si="229"/>
        <v>0</v>
      </c>
      <c r="AF677" s="359">
        <f t="shared" si="230"/>
        <v>1</v>
      </c>
      <c r="AG677" s="280">
        <f t="shared" si="231"/>
        <v>0</v>
      </c>
      <c r="AH677" s="280">
        <f t="shared" si="232"/>
        <v>0</v>
      </c>
      <c r="AI677" s="280">
        <f>IF(ISBLANK(T677),AI676,IF(COUNTIF(T$2:T677,T677)&gt;1,AI676,1+MAX(AI676,0)))</f>
        <v>18</v>
      </c>
      <c r="AL677" s="391" t="str">
        <f t="shared" si="239"/>
        <v/>
      </c>
      <c r="AM677" s="391" t="str">
        <f t="shared" si="240"/>
        <v/>
      </c>
      <c r="AO677" s="310" t="str">
        <f t="shared" si="233"/>
        <v/>
      </c>
      <c r="AP677" s="310">
        <f>SUM(AO$1:AO677)</f>
        <v>0</v>
      </c>
      <c r="AQ677" s="310">
        <f>SUM(AK$2:AK677)</f>
        <v>2</v>
      </c>
      <c r="AR677" s="310">
        <f>COUNTA(AJ$2:AJ677)</f>
        <v>2</v>
      </c>
      <c r="AS677" s="312"/>
      <c r="AT677" s="312"/>
      <c r="AU677" s="312"/>
      <c r="AV677" s="312"/>
      <c r="AW677" s="312"/>
      <c r="AZ677">
        <v>5</v>
      </c>
      <c r="BA677">
        <v>5</v>
      </c>
    </row>
    <row r="678" spans="1:53" x14ac:dyDescent="0.25">
      <c r="A678">
        <v>113</v>
      </c>
      <c r="B678" t="s">
        <v>66</v>
      </c>
      <c r="C678" t="s">
        <v>895</v>
      </c>
      <c r="D678"/>
      <c r="E678">
        <v>1</v>
      </c>
      <c r="F678">
        <v>2</v>
      </c>
      <c r="G678">
        <v>1</v>
      </c>
      <c r="H678">
        <v>1</v>
      </c>
      <c r="I678">
        <v>1</v>
      </c>
      <c r="J678">
        <v>1</v>
      </c>
      <c r="K678">
        <v>0</v>
      </c>
      <c r="L678">
        <v>0</v>
      </c>
      <c r="M678"/>
      <c r="N678" s="42"/>
      <c r="O678" s="101">
        <f>IF(ISBLANK(C678),O677,IF(COUNTIF(C$2:C678,C678)&gt;1,O677,1+MAX(O677,0)))</f>
        <v>21</v>
      </c>
      <c r="P678" s="45">
        <f t="shared" si="220"/>
        <v>10</v>
      </c>
      <c r="Q678" s="33" t="str">
        <f t="shared" si="221"/>
        <v/>
      </c>
      <c r="R678" s="33">
        <f t="shared" si="222"/>
        <v>10</v>
      </c>
      <c r="S678" s="33" t="str">
        <f t="shared" si="223"/>
        <v>113_10</v>
      </c>
      <c r="T678" s="35" t="str">
        <f t="shared" si="224"/>
        <v>113PM</v>
      </c>
      <c r="U678" s="35" t="str">
        <f t="shared" si="225"/>
        <v>113PMNS</v>
      </c>
      <c r="V678" s="35" t="str">
        <f t="shared" si="241"/>
        <v>0U</v>
      </c>
      <c r="W678" s="35" t="str">
        <f t="shared" si="234"/>
        <v>113PM0U121</v>
      </c>
      <c r="X678" s="388">
        <f t="shared" si="235"/>
        <v>0</v>
      </c>
      <c r="Y678" s="388">
        <f t="shared" si="236"/>
        <v>0</v>
      </c>
      <c r="Z678" s="280" t="str">
        <f t="shared" si="226"/>
        <v/>
      </c>
      <c r="AA678" s="280" t="str">
        <f t="shared" si="227"/>
        <v/>
      </c>
      <c r="AB678" s="389" t="str">
        <f t="shared" si="237"/>
        <v/>
      </c>
      <c r="AC678" s="389" t="str">
        <f t="shared" si="238"/>
        <v/>
      </c>
      <c r="AD678" s="390" t="str">
        <f t="shared" si="228"/>
        <v/>
      </c>
      <c r="AE678" s="282">
        <f t="shared" si="229"/>
        <v>0</v>
      </c>
      <c r="AF678" s="359">
        <f t="shared" si="230"/>
        <v>0</v>
      </c>
      <c r="AG678" s="280">
        <f t="shared" si="231"/>
        <v>0</v>
      </c>
      <c r="AH678" s="280">
        <f t="shared" si="232"/>
        <v>0</v>
      </c>
      <c r="AI678" s="280">
        <f>IF(ISBLANK(T678),AI677,IF(COUNTIF(T$2:T678,T678)&gt;1,AI677,1+MAX(AI677,0)))</f>
        <v>18</v>
      </c>
      <c r="AL678" s="391" t="str">
        <f t="shared" si="239"/>
        <v/>
      </c>
      <c r="AM678" s="391" t="str">
        <f t="shared" si="240"/>
        <v/>
      </c>
      <c r="AO678" s="310" t="str">
        <f t="shared" si="233"/>
        <v/>
      </c>
      <c r="AP678" s="310">
        <f>SUM(AO$1:AO678)</f>
        <v>0</v>
      </c>
      <c r="AQ678" s="310">
        <f>SUM(AK$2:AK678)</f>
        <v>2</v>
      </c>
      <c r="AR678" s="310">
        <f>COUNTA(AJ$2:AJ678)</f>
        <v>2</v>
      </c>
      <c r="AS678" s="312"/>
      <c r="AT678" s="312"/>
      <c r="AU678" s="312"/>
      <c r="AV678" s="312"/>
      <c r="AW678" s="312"/>
      <c r="AZ678">
        <v>0</v>
      </c>
      <c r="BA678">
        <v>0</v>
      </c>
    </row>
    <row r="679" spans="1:53" x14ac:dyDescent="0.25">
      <c r="A679">
        <v>113</v>
      </c>
      <c r="B679" t="s">
        <v>66</v>
      </c>
      <c r="C679" t="s">
        <v>895</v>
      </c>
      <c r="D679"/>
      <c r="E679">
        <v>1</v>
      </c>
      <c r="F679">
        <v>2</v>
      </c>
      <c r="G679">
        <v>2</v>
      </c>
      <c r="H679">
        <v>7</v>
      </c>
      <c r="I679">
        <v>2</v>
      </c>
      <c r="J679">
        <v>0</v>
      </c>
      <c r="K679">
        <v>3</v>
      </c>
      <c r="L679">
        <v>5</v>
      </c>
      <c r="M679"/>
      <c r="N679" s="42"/>
      <c r="O679" s="101">
        <f>IF(ISBLANK(C679),O678,IF(COUNTIF(C$2:C679,C679)&gt;1,O678,1+MAX(O678,0)))</f>
        <v>21</v>
      </c>
      <c r="P679" s="45">
        <f t="shared" si="220"/>
        <v>10</v>
      </c>
      <c r="Q679" s="33" t="str">
        <f t="shared" si="221"/>
        <v/>
      </c>
      <c r="R679" s="33">
        <f t="shared" si="222"/>
        <v>10</v>
      </c>
      <c r="S679" s="33" t="str">
        <f t="shared" si="223"/>
        <v>113_10</v>
      </c>
      <c r="T679" s="35" t="str">
        <f t="shared" si="224"/>
        <v>113PM</v>
      </c>
      <c r="U679" s="35" t="str">
        <f t="shared" si="225"/>
        <v>113PMNS</v>
      </c>
      <c r="V679" s="35" t="str">
        <f t="shared" si="241"/>
        <v>0U</v>
      </c>
      <c r="W679" s="35" t="str">
        <f t="shared" si="234"/>
        <v>113PM0U122</v>
      </c>
      <c r="X679" s="388">
        <f t="shared" si="235"/>
        <v>3</v>
      </c>
      <c r="Y679" s="388">
        <f t="shared" si="236"/>
        <v>5</v>
      </c>
      <c r="Z679" s="280" t="str">
        <f t="shared" si="226"/>
        <v/>
      </c>
      <c r="AA679" s="280" t="str">
        <f t="shared" si="227"/>
        <v/>
      </c>
      <c r="AB679" s="389" t="str">
        <f t="shared" si="237"/>
        <v/>
      </c>
      <c r="AC679" s="389" t="str">
        <f t="shared" si="238"/>
        <v/>
      </c>
      <c r="AD679" s="390" t="str">
        <f t="shared" si="228"/>
        <v/>
      </c>
      <c r="AE679" s="282">
        <f t="shared" si="229"/>
        <v>0</v>
      </c>
      <c r="AF679" s="359">
        <f t="shared" si="230"/>
        <v>1</v>
      </c>
      <c r="AG679" s="280">
        <f t="shared" si="231"/>
        <v>0</v>
      </c>
      <c r="AH679" s="280">
        <f t="shared" si="232"/>
        <v>0</v>
      </c>
      <c r="AI679" s="280">
        <f>IF(ISBLANK(T679),AI678,IF(COUNTIF(T$2:T679,T679)&gt;1,AI678,1+MAX(AI678,0)))</f>
        <v>18</v>
      </c>
      <c r="AL679" s="391" t="str">
        <f t="shared" si="239"/>
        <v/>
      </c>
      <c r="AM679" s="391" t="str">
        <f t="shared" si="240"/>
        <v/>
      </c>
      <c r="AO679" s="310" t="str">
        <f t="shared" si="233"/>
        <v/>
      </c>
      <c r="AP679" s="310">
        <f>SUM(AO$1:AO679)</f>
        <v>0</v>
      </c>
      <c r="AQ679" s="310">
        <f>SUM(AK$2:AK679)</f>
        <v>2</v>
      </c>
      <c r="AR679" s="310">
        <f>COUNTA(AJ$2:AJ679)</f>
        <v>2</v>
      </c>
      <c r="AS679" s="312"/>
      <c r="AT679" s="312"/>
      <c r="AU679" s="312"/>
      <c r="AV679" s="312"/>
      <c r="AW679" s="312"/>
      <c r="AZ679">
        <v>3</v>
      </c>
      <c r="BA679">
        <v>5</v>
      </c>
    </row>
    <row r="680" spans="1:53" x14ac:dyDescent="0.25">
      <c r="A680">
        <v>113</v>
      </c>
      <c r="B680" t="s">
        <v>66</v>
      </c>
      <c r="C680" t="s">
        <v>895</v>
      </c>
      <c r="D680"/>
      <c r="E680">
        <v>1</v>
      </c>
      <c r="F680">
        <v>2</v>
      </c>
      <c r="G680">
        <v>3</v>
      </c>
      <c r="H680">
        <v>8</v>
      </c>
      <c r="I680">
        <v>1</v>
      </c>
      <c r="J680">
        <v>0</v>
      </c>
      <c r="K680">
        <v>1</v>
      </c>
      <c r="L680">
        <v>1</v>
      </c>
      <c r="M680"/>
      <c r="N680" s="42"/>
      <c r="O680" s="101">
        <f>IF(ISBLANK(C680),O679,IF(COUNTIF(C$2:C680,C680)&gt;1,O679,1+MAX(O679,0)))</f>
        <v>21</v>
      </c>
      <c r="P680" s="45">
        <f t="shared" si="220"/>
        <v>10</v>
      </c>
      <c r="Q680" s="33" t="str">
        <f t="shared" si="221"/>
        <v/>
      </c>
      <c r="R680" s="33">
        <f t="shared" si="222"/>
        <v>10</v>
      </c>
      <c r="S680" s="33" t="str">
        <f t="shared" si="223"/>
        <v>113_10</v>
      </c>
      <c r="T680" s="35" t="str">
        <f t="shared" si="224"/>
        <v>113PM</v>
      </c>
      <c r="U680" s="35" t="str">
        <f t="shared" si="225"/>
        <v>113PMEW</v>
      </c>
      <c r="V680" s="35" t="str">
        <f t="shared" si="241"/>
        <v>0U</v>
      </c>
      <c r="W680" s="35" t="str">
        <f t="shared" si="234"/>
        <v>113PM0U123</v>
      </c>
      <c r="X680" s="388">
        <f t="shared" si="235"/>
        <v>1</v>
      </c>
      <c r="Y680" s="388">
        <f t="shared" si="236"/>
        <v>1</v>
      </c>
      <c r="Z680" s="280" t="str">
        <f t="shared" si="226"/>
        <v/>
      </c>
      <c r="AA680" s="280" t="str">
        <f t="shared" si="227"/>
        <v/>
      </c>
      <c r="AB680" s="389" t="str">
        <f t="shared" si="237"/>
        <v/>
      </c>
      <c r="AC680" s="389" t="str">
        <f t="shared" si="238"/>
        <v/>
      </c>
      <c r="AD680" s="390" t="str">
        <f t="shared" si="228"/>
        <v/>
      </c>
      <c r="AE680" s="282">
        <f t="shared" si="229"/>
        <v>0</v>
      </c>
      <c r="AF680" s="359">
        <f t="shared" si="230"/>
        <v>0</v>
      </c>
      <c r="AG680" s="280">
        <f t="shared" si="231"/>
        <v>0</v>
      </c>
      <c r="AH680" s="280">
        <f t="shared" si="232"/>
        <v>0</v>
      </c>
      <c r="AI680" s="280">
        <f>IF(ISBLANK(T680),AI679,IF(COUNTIF(T$2:T680,T680)&gt;1,AI679,1+MAX(AI679,0)))</f>
        <v>18</v>
      </c>
      <c r="AL680" s="391" t="str">
        <f t="shared" si="239"/>
        <v/>
      </c>
      <c r="AM680" s="391" t="str">
        <f t="shared" si="240"/>
        <v/>
      </c>
      <c r="AO680" s="310" t="str">
        <f t="shared" si="233"/>
        <v/>
      </c>
      <c r="AP680" s="310">
        <f>SUM(AO$1:AO680)</f>
        <v>0</v>
      </c>
      <c r="AQ680" s="310">
        <f>SUM(AK$2:AK680)</f>
        <v>2</v>
      </c>
      <c r="AR680" s="310">
        <f>COUNTA(AJ$2:AJ680)</f>
        <v>2</v>
      </c>
      <c r="AS680" s="312"/>
      <c r="AT680" s="312"/>
      <c r="AU680" s="312"/>
      <c r="AV680" s="312"/>
      <c r="AW680" s="312"/>
      <c r="AZ680">
        <v>1</v>
      </c>
      <c r="BA680">
        <v>1</v>
      </c>
    </row>
    <row r="681" spans="1:53" x14ac:dyDescent="0.25">
      <c r="A681">
        <v>113</v>
      </c>
      <c r="B681" t="s">
        <v>66</v>
      </c>
      <c r="C681" t="s">
        <v>895</v>
      </c>
      <c r="D681"/>
      <c r="E681">
        <v>1</v>
      </c>
      <c r="F681">
        <v>2</v>
      </c>
      <c r="G681">
        <v>4</v>
      </c>
      <c r="H681">
        <v>4</v>
      </c>
      <c r="I681">
        <v>1</v>
      </c>
      <c r="J681">
        <v>0</v>
      </c>
      <c r="K681">
        <v>3</v>
      </c>
      <c r="L681">
        <v>3</v>
      </c>
      <c r="M681"/>
      <c r="N681" s="42"/>
      <c r="O681" s="101">
        <f>IF(ISBLANK(C681),O680,IF(COUNTIF(C$2:C681,C681)&gt;1,O680,1+MAX(O680,0)))</f>
        <v>21</v>
      </c>
      <c r="P681" s="45">
        <f t="shared" si="220"/>
        <v>10</v>
      </c>
      <c r="Q681" s="33" t="str">
        <f t="shared" si="221"/>
        <v/>
      </c>
      <c r="R681" s="33">
        <f t="shared" si="222"/>
        <v>10</v>
      </c>
      <c r="S681" s="33" t="str">
        <f t="shared" si="223"/>
        <v>113_10</v>
      </c>
      <c r="T681" s="35" t="str">
        <f t="shared" si="224"/>
        <v>113PM</v>
      </c>
      <c r="U681" s="35" t="str">
        <f t="shared" si="225"/>
        <v>113PMEW</v>
      </c>
      <c r="V681" s="35" t="str">
        <f t="shared" si="241"/>
        <v>0U</v>
      </c>
      <c r="W681" s="35" t="str">
        <f t="shared" si="234"/>
        <v>113PM0U124</v>
      </c>
      <c r="X681" s="388">
        <f t="shared" si="235"/>
        <v>3</v>
      </c>
      <c r="Y681" s="388">
        <f t="shared" si="236"/>
        <v>3</v>
      </c>
      <c r="Z681" s="280" t="str">
        <f t="shared" si="226"/>
        <v/>
      </c>
      <c r="AA681" s="280" t="str">
        <f t="shared" si="227"/>
        <v/>
      </c>
      <c r="AB681" s="389" t="str">
        <f t="shared" si="237"/>
        <v/>
      </c>
      <c r="AC681" s="389" t="str">
        <f t="shared" si="238"/>
        <v/>
      </c>
      <c r="AD681" s="390" t="str">
        <f t="shared" si="228"/>
        <v/>
      </c>
      <c r="AE681" s="282">
        <f t="shared" si="229"/>
        <v>0</v>
      </c>
      <c r="AF681" s="359">
        <f t="shared" si="230"/>
        <v>1</v>
      </c>
      <c r="AG681" s="280">
        <f t="shared" si="231"/>
        <v>0</v>
      </c>
      <c r="AH681" s="280">
        <f t="shared" si="232"/>
        <v>0</v>
      </c>
      <c r="AI681" s="280">
        <f>IF(ISBLANK(T681),AI680,IF(COUNTIF(T$2:T681,T681)&gt;1,AI680,1+MAX(AI680,0)))</f>
        <v>18</v>
      </c>
      <c r="AL681" s="391" t="str">
        <f t="shared" si="239"/>
        <v/>
      </c>
      <c r="AM681" s="391" t="str">
        <f t="shared" si="240"/>
        <v/>
      </c>
      <c r="AO681" s="310" t="str">
        <f t="shared" si="233"/>
        <v/>
      </c>
      <c r="AP681" s="310">
        <f>SUM(AO$1:AO681)</f>
        <v>0</v>
      </c>
      <c r="AQ681" s="310">
        <f>SUM(AK$2:AK681)</f>
        <v>2</v>
      </c>
      <c r="AR681" s="310">
        <f>COUNTA(AJ$2:AJ681)</f>
        <v>2</v>
      </c>
      <c r="AS681" s="312"/>
      <c r="AT681" s="312"/>
      <c r="AU681" s="312"/>
      <c r="AV681" s="312"/>
      <c r="AW681" s="312"/>
      <c r="AZ681">
        <v>3</v>
      </c>
      <c r="BA681">
        <v>3</v>
      </c>
    </row>
    <row r="682" spans="1:53" x14ac:dyDescent="0.25">
      <c r="A682">
        <v>113</v>
      </c>
      <c r="B682" t="s">
        <v>66</v>
      </c>
      <c r="C682" t="s">
        <v>895</v>
      </c>
      <c r="D682"/>
      <c r="E682">
        <v>1</v>
      </c>
      <c r="F682">
        <v>3</v>
      </c>
      <c r="G682">
        <v>1</v>
      </c>
      <c r="H682">
        <v>3</v>
      </c>
      <c r="I682">
        <v>1</v>
      </c>
      <c r="J682">
        <v>0</v>
      </c>
      <c r="K682">
        <v>1</v>
      </c>
      <c r="L682">
        <v>1</v>
      </c>
      <c r="M682"/>
      <c r="N682" s="42"/>
      <c r="O682" s="101">
        <f>IF(ISBLANK(C682),O681,IF(COUNTIF(C$2:C682,C682)&gt;1,O681,1+MAX(O681,0)))</f>
        <v>21</v>
      </c>
      <c r="P682" s="45">
        <f t="shared" si="220"/>
        <v>10</v>
      </c>
      <c r="Q682" s="33" t="str">
        <f t="shared" si="221"/>
        <v/>
      </c>
      <c r="R682" s="33">
        <f t="shared" si="222"/>
        <v>11</v>
      </c>
      <c r="S682" s="33" t="str">
        <f t="shared" si="223"/>
        <v>113_11</v>
      </c>
      <c r="T682" s="35" t="str">
        <f t="shared" si="224"/>
        <v>113PM</v>
      </c>
      <c r="U682" s="35" t="str">
        <f t="shared" si="225"/>
        <v>113PMNS</v>
      </c>
      <c r="V682" s="35" t="str">
        <f t="shared" si="241"/>
        <v>0U</v>
      </c>
      <c r="W682" s="35" t="str">
        <f t="shared" si="234"/>
        <v>113PM0U131</v>
      </c>
      <c r="X682" s="388">
        <f t="shared" si="235"/>
        <v>1</v>
      </c>
      <c r="Y682" s="388">
        <f t="shared" si="236"/>
        <v>1</v>
      </c>
      <c r="Z682" s="280" t="str">
        <f t="shared" si="226"/>
        <v/>
      </c>
      <c r="AA682" s="280" t="str">
        <f t="shared" si="227"/>
        <v/>
      </c>
      <c r="AB682" s="389" t="str">
        <f t="shared" si="237"/>
        <v/>
      </c>
      <c r="AC682" s="389" t="str">
        <f t="shared" si="238"/>
        <v/>
      </c>
      <c r="AD682" s="390" t="str">
        <f t="shared" si="228"/>
        <v/>
      </c>
      <c r="AE682" s="282">
        <f t="shared" si="229"/>
        <v>0</v>
      </c>
      <c r="AF682" s="359">
        <f t="shared" si="230"/>
        <v>0</v>
      </c>
      <c r="AG682" s="280">
        <f t="shared" si="231"/>
        <v>0</v>
      </c>
      <c r="AH682" s="280">
        <f t="shared" si="232"/>
        <v>0</v>
      </c>
      <c r="AI682" s="280">
        <f>IF(ISBLANK(T682),AI681,IF(COUNTIF(T$2:T682,T682)&gt;1,AI681,1+MAX(AI681,0)))</f>
        <v>18</v>
      </c>
      <c r="AL682" s="391" t="str">
        <f t="shared" si="239"/>
        <v/>
      </c>
      <c r="AM682" s="391" t="str">
        <f t="shared" si="240"/>
        <v/>
      </c>
      <c r="AO682" s="310" t="str">
        <f t="shared" si="233"/>
        <v/>
      </c>
      <c r="AP682" s="310">
        <f>SUM(AO$1:AO682)</f>
        <v>0</v>
      </c>
      <c r="AQ682" s="310">
        <f>SUM(AK$2:AK682)</f>
        <v>2</v>
      </c>
      <c r="AR682" s="310">
        <f>COUNTA(AJ$2:AJ682)</f>
        <v>2</v>
      </c>
      <c r="AS682" s="312"/>
      <c r="AT682" s="312"/>
      <c r="AU682" s="312"/>
      <c r="AV682" s="312"/>
      <c r="AW682" s="312"/>
      <c r="AZ682">
        <v>1</v>
      </c>
      <c r="BA682">
        <v>1</v>
      </c>
    </row>
    <row r="683" spans="1:53" x14ac:dyDescent="0.25">
      <c r="A683">
        <v>113</v>
      </c>
      <c r="B683" t="s">
        <v>66</v>
      </c>
      <c r="C683" t="s">
        <v>895</v>
      </c>
      <c r="D683"/>
      <c r="E683">
        <v>1</v>
      </c>
      <c r="F683">
        <v>3</v>
      </c>
      <c r="G683">
        <v>2</v>
      </c>
      <c r="H683">
        <v>4</v>
      </c>
      <c r="I683">
        <v>1</v>
      </c>
      <c r="J683">
        <v>0</v>
      </c>
      <c r="K683">
        <v>3</v>
      </c>
      <c r="L683">
        <v>4</v>
      </c>
      <c r="M683"/>
      <c r="N683" s="42"/>
      <c r="O683" s="101">
        <f>IF(ISBLANK(C683),O682,IF(COUNTIF(C$2:C683,C683)&gt;1,O682,1+MAX(O682,0)))</f>
        <v>21</v>
      </c>
      <c r="P683" s="45">
        <f t="shared" si="220"/>
        <v>10</v>
      </c>
      <c r="Q683" s="33" t="str">
        <f t="shared" si="221"/>
        <v/>
      </c>
      <c r="R683" s="33">
        <f t="shared" si="222"/>
        <v>11</v>
      </c>
      <c r="S683" s="33" t="str">
        <f t="shared" si="223"/>
        <v>113_11</v>
      </c>
      <c r="T683" s="35" t="str">
        <f t="shared" si="224"/>
        <v>113PM</v>
      </c>
      <c r="U683" s="35" t="str">
        <f t="shared" si="225"/>
        <v>113PMNS</v>
      </c>
      <c r="V683" s="35" t="str">
        <f t="shared" si="241"/>
        <v>0U</v>
      </c>
      <c r="W683" s="35" t="str">
        <f t="shared" si="234"/>
        <v>113PM0U132</v>
      </c>
      <c r="X683" s="388">
        <f t="shared" si="235"/>
        <v>3</v>
      </c>
      <c r="Y683" s="388">
        <f t="shared" si="236"/>
        <v>4</v>
      </c>
      <c r="Z683" s="280" t="str">
        <f t="shared" si="226"/>
        <v/>
      </c>
      <c r="AA683" s="280" t="str">
        <f t="shared" si="227"/>
        <v/>
      </c>
      <c r="AB683" s="389" t="str">
        <f t="shared" si="237"/>
        <v/>
      </c>
      <c r="AC683" s="389" t="str">
        <f t="shared" si="238"/>
        <v/>
      </c>
      <c r="AD683" s="390" t="str">
        <f t="shared" si="228"/>
        <v/>
      </c>
      <c r="AE683" s="282">
        <f t="shared" si="229"/>
        <v>0</v>
      </c>
      <c r="AF683" s="359">
        <f t="shared" si="230"/>
        <v>1</v>
      </c>
      <c r="AG683" s="280">
        <f t="shared" si="231"/>
        <v>0</v>
      </c>
      <c r="AH683" s="280">
        <f t="shared" si="232"/>
        <v>0</v>
      </c>
      <c r="AI683" s="280">
        <f>IF(ISBLANK(T683),AI682,IF(COUNTIF(T$2:T683,T683)&gt;1,AI682,1+MAX(AI682,0)))</f>
        <v>18</v>
      </c>
      <c r="AL683" s="391" t="str">
        <f t="shared" si="239"/>
        <v/>
      </c>
      <c r="AM683" s="391" t="str">
        <f t="shared" si="240"/>
        <v/>
      </c>
      <c r="AO683" s="310" t="str">
        <f t="shared" si="233"/>
        <v/>
      </c>
      <c r="AP683" s="310">
        <f>SUM(AO$1:AO683)</f>
        <v>0</v>
      </c>
      <c r="AQ683" s="310">
        <f>SUM(AK$2:AK683)</f>
        <v>2</v>
      </c>
      <c r="AR683" s="310">
        <f>COUNTA(AJ$2:AJ683)</f>
        <v>2</v>
      </c>
      <c r="AS683" s="312"/>
      <c r="AT683" s="312"/>
      <c r="AU683" s="312"/>
      <c r="AV683" s="312"/>
      <c r="AW683" s="312"/>
      <c r="AZ683">
        <v>3</v>
      </c>
      <c r="BA683">
        <v>4</v>
      </c>
    </row>
    <row r="684" spans="1:53" x14ac:dyDescent="0.25">
      <c r="A684">
        <v>113</v>
      </c>
      <c r="B684" t="s">
        <v>66</v>
      </c>
      <c r="C684" t="s">
        <v>895</v>
      </c>
      <c r="D684"/>
      <c r="E684">
        <v>1</v>
      </c>
      <c r="F684">
        <v>3</v>
      </c>
      <c r="G684">
        <v>3</v>
      </c>
      <c r="H684">
        <v>6</v>
      </c>
      <c r="I684">
        <v>1</v>
      </c>
      <c r="J684">
        <v>1</v>
      </c>
      <c r="K684">
        <v>0</v>
      </c>
      <c r="L684">
        <v>0</v>
      </c>
      <c r="M684"/>
      <c r="N684" s="42"/>
      <c r="O684" s="101">
        <f>IF(ISBLANK(C684),O683,IF(COUNTIF(C$2:C684,C684)&gt;1,O683,1+MAX(O683,0)))</f>
        <v>21</v>
      </c>
      <c r="P684" s="45">
        <f t="shared" si="220"/>
        <v>10</v>
      </c>
      <c r="Q684" s="33" t="str">
        <f t="shared" si="221"/>
        <v/>
      </c>
      <c r="R684" s="33">
        <f t="shared" si="222"/>
        <v>11</v>
      </c>
      <c r="S684" s="33" t="str">
        <f t="shared" si="223"/>
        <v>113_11</v>
      </c>
      <c r="T684" s="35" t="str">
        <f t="shared" si="224"/>
        <v>113PM</v>
      </c>
      <c r="U684" s="35" t="str">
        <f t="shared" si="225"/>
        <v>113PMEW</v>
      </c>
      <c r="V684" s="35" t="str">
        <f t="shared" si="241"/>
        <v>0U</v>
      </c>
      <c r="W684" s="35" t="str">
        <f t="shared" si="234"/>
        <v>113PM0U133</v>
      </c>
      <c r="X684" s="388">
        <f t="shared" si="235"/>
        <v>0</v>
      </c>
      <c r="Y684" s="388">
        <f t="shared" si="236"/>
        <v>0</v>
      </c>
      <c r="Z684" s="280" t="str">
        <f t="shared" si="226"/>
        <v/>
      </c>
      <c r="AA684" s="280" t="str">
        <f t="shared" si="227"/>
        <v/>
      </c>
      <c r="AB684" s="389" t="str">
        <f t="shared" si="237"/>
        <v/>
      </c>
      <c r="AC684" s="389" t="str">
        <f t="shared" si="238"/>
        <v/>
      </c>
      <c r="AD684" s="390" t="str">
        <f t="shared" si="228"/>
        <v/>
      </c>
      <c r="AE684" s="282">
        <f t="shared" si="229"/>
        <v>0</v>
      </c>
      <c r="AF684" s="359">
        <f t="shared" si="230"/>
        <v>0</v>
      </c>
      <c r="AG684" s="280">
        <f t="shared" si="231"/>
        <v>0</v>
      </c>
      <c r="AH684" s="280">
        <f t="shared" si="232"/>
        <v>0</v>
      </c>
      <c r="AI684" s="280">
        <f>IF(ISBLANK(T684),AI683,IF(COUNTIF(T$2:T684,T684)&gt;1,AI683,1+MAX(AI683,0)))</f>
        <v>18</v>
      </c>
      <c r="AL684" s="391" t="str">
        <f t="shared" si="239"/>
        <v/>
      </c>
      <c r="AM684" s="391" t="str">
        <f t="shared" si="240"/>
        <v/>
      </c>
      <c r="AO684" s="310" t="str">
        <f t="shared" si="233"/>
        <v/>
      </c>
      <c r="AP684" s="310">
        <f>SUM(AO$1:AO684)</f>
        <v>0</v>
      </c>
      <c r="AQ684" s="310">
        <f>SUM(AK$2:AK684)</f>
        <v>2</v>
      </c>
      <c r="AR684" s="310">
        <f>COUNTA(AJ$2:AJ684)</f>
        <v>2</v>
      </c>
      <c r="AS684" s="312"/>
      <c r="AT684" s="312"/>
      <c r="AU684" s="312"/>
      <c r="AV684" s="312"/>
      <c r="AW684" s="312"/>
      <c r="AZ684">
        <v>0</v>
      </c>
      <c r="BA684">
        <v>0</v>
      </c>
    </row>
    <row r="685" spans="1:53" x14ac:dyDescent="0.25">
      <c r="A685">
        <v>113</v>
      </c>
      <c r="B685" t="s">
        <v>66</v>
      </c>
      <c r="C685" t="s">
        <v>895</v>
      </c>
      <c r="D685"/>
      <c r="E685">
        <v>1</v>
      </c>
      <c r="F685">
        <v>3</v>
      </c>
      <c r="G685">
        <v>4</v>
      </c>
      <c r="H685">
        <v>6</v>
      </c>
      <c r="I685">
        <v>1</v>
      </c>
      <c r="J685">
        <v>1</v>
      </c>
      <c r="K685">
        <v>3</v>
      </c>
      <c r="L685">
        <v>3</v>
      </c>
      <c r="M685"/>
      <c r="N685" s="42"/>
      <c r="O685" s="101">
        <f>IF(ISBLANK(C685),O684,IF(COUNTIF(C$2:C685,C685)&gt;1,O684,1+MAX(O684,0)))</f>
        <v>21</v>
      </c>
      <c r="P685" s="45">
        <f t="shared" si="220"/>
        <v>10</v>
      </c>
      <c r="Q685" s="33" t="str">
        <f t="shared" si="221"/>
        <v/>
      </c>
      <c r="R685" s="33">
        <f t="shared" si="222"/>
        <v>11</v>
      </c>
      <c r="S685" s="33" t="str">
        <f t="shared" si="223"/>
        <v>113_11</v>
      </c>
      <c r="T685" s="35" t="str">
        <f t="shared" si="224"/>
        <v>113PM</v>
      </c>
      <c r="U685" s="35" t="str">
        <f t="shared" si="225"/>
        <v>113PMEW</v>
      </c>
      <c r="V685" s="35" t="str">
        <f t="shared" si="241"/>
        <v>0U</v>
      </c>
      <c r="W685" s="35" t="str">
        <f t="shared" si="234"/>
        <v>113PM0U134</v>
      </c>
      <c r="X685" s="388">
        <f t="shared" si="235"/>
        <v>3</v>
      </c>
      <c r="Y685" s="388">
        <f t="shared" si="236"/>
        <v>3</v>
      </c>
      <c r="Z685" s="280" t="str">
        <f t="shared" si="226"/>
        <v/>
      </c>
      <c r="AA685" s="280" t="str">
        <f t="shared" si="227"/>
        <v/>
      </c>
      <c r="AB685" s="389" t="str">
        <f t="shared" si="237"/>
        <v/>
      </c>
      <c r="AC685" s="389" t="str">
        <f t="shared" si="238"/>
        <v/>
      </c>
      <c r="AD685" s="390" t="str">
        <f t="shared" si="228"/>
        <v/>
      </c>
      <c r="AE685" s="282">
        <f t="shared" si="229"/>
        <v>0</v>
      </c>
      <c r="AF685" s="359">
        <f t="shared" si="230"/>
        <v>1</v>
      </c>
      <c r="AG685" s="280">
        <f t="shared" si="231"/>
        <v>0</v>
      </c>
      <c r="AH685" s="280">
        <f t="shared" si="232"/>
        <v>0</v>
      </c>
      <c r="AI685" s="280">
        <f>IF(ISBLANK(T685),AI684,IF(COUNTIF(T$2:T685,T685)&gt;1,AI684,1+MAX(AI684,0)))</f>
        <v>18</v>
      </c>
      <c r="AL685" s="391" t="str">
        <f t="shared" si="239"/>
        <v/>
      </c>
      <c r="AM685" s="391" t="str">
        <f t="shared" si="240"/>
        <v/>
      </c>
      <c r="AO685" s="310" t="str">
        <f t="shared" si="233"/>
        <v/>
      </c>
      <c r="AP685" s="310">
        <f>SUM(AO$1:AO685)</f>
        <v>0</v>
      </c>
      <c r="AQ685" s="310">
        <f>SUM(AK$2:AK685)</f>
        <v>2</v>
      </c>
      <c r="AR685" s="310">
        <f>COUNTA(AJ$2:AJ685)</f>
        <v>2</v>
      </c>
      <c r="AS685" s="312"/>
      <c r="AT685" s="312"/>
      <c r="AU685" s="312"/>
      <c r="AV685" s="312"/>
      <c r="AW685" s="312"/>
      <c r="AZ685">
        <v>3</v>
      </c>
      <c r="BA685">
        <v>3</v>
      </c>
    </row>
    <row r="686" spans="1:53" x14ac:dyDescent="0.25">
      <c r="A686">
        <v>113</v>
      </c>
      <c r="B686" t="s">
        <v>66</v>
      </c>
      <c r="C686" t="s">
        <v>895</v>
      </c>
      <c r="D686"/>
      <c r="E686">
        <v>1</v>
      </c>
      <c r="F686">
        <v>4</v>
      </c>
      <c r="G686">
        <v>1</v>
      </c>
      <c r="H686">
        <v>2</v>
      </c>
      <c r="I686">
        <v>0</v>
      </c>
      <c r="J686">
        <v>0</v>
      </c>
      <c r="K686">
        <v>0</v>
      </c>
      <c r="L686">
        <v>0</v>
      </c>
      <c r="M686"/>
      <c r="N686" s="42"/>
      <c r="O686" s="101">
        <f>IF(ISBLANK(C686),O685,IF(COUNTIF(C$2:C686,C686)&gt;1,O685,1+MAX(O685,0)))</f>
        <v>21</v>
      </c>
      <c r="P686" s="45">
        <f t="shared" si="220"/>
        <v>10</v>
      </c>
      <c r="Q686" s="33" t="str">
        <f t="shared" si="221"/>
        <v/>
      </c>
      <c r="R686" s="33">
        <f t="shared" si="222"/>
        <v>12</v>
      </c>
      <c r="S686" s="33" t="str">
        <f t="shared" si="223"/>
        <v>113_12</v>
      </c>
      <c r="T686" s="35" t="str">
        <f t="shared" si="224"/>
        <v>113PM</v>
      </c>
      <c r="U686" s="35" t="str">
        <f t="shared" si="225"/>
        <v>113PMNS</v>
      </c>
      <c r="V686" s="35" t="str">
        <f t="shared" si="241"/>
        <v>0U</v>
      </c>
      <c r="W686" s="35" t="str">
        <f t="shared" si="234"/>
        <v>113PM0U141</v>
      </c>
      <c r="X686" s="388">
        <f t="shared" si="235"/>
        <v>0</v>
      </c>
      <c r="Y686" s="388">
        <f t="shared" si="236"/>
        <v>0</v>
      </c>
      <c r="Z686" s="280" t="str">
        <f t="shared" si="226"/>
        <v/>
      </c>
      <c r="AA686" s="280" t="str">
        <f t="shared" si="227"/>
        <v/>
      </c>
      <c r="AB686" s="389" t="str">
        <f t="shared" si="237"/>
        <v/>
      </c>
      <c r="AC686" s="389" t="str">
        <f t="shared" si="238"/>
        <v/>
      </c>
      <c r="AD686" s="390" t="str">
        <f t="shared" si="228"/>
        <v/>
      </c>
      <c r="AE686" s="282">
        <f t="shared" si="229"/>
        <v>0</v>
      </c>
      <c r="AF686" s="359">
        <f t="shared" si="230"/>
        <v>0</v>
      </c>
      <c r="AG686" s="280">
        <f t="shared" si="231"/>
        <v>0</v>
      </c>
      <c r="AH686" s="280">
        <f t="shared" si="232"/>
        <v>0</v>
      </c>
      <c r="AI686" s="280">
        <f>IF(ISBLANK(T686),AI685,IF(COUNTIF(T$2:T686,T686)&gt;1,AI685,1+MAX(AI685,0)))</f>
        <v>18</v>
      </c>
      <c r="AL686" s="391" t="str">
        <f t="shared" si="239"/>
        <v/>
      </c>
      <c r="AM686" s="391" t="str">
        <f t="shared" si="240"/>
        <v/>
      </c>
      <c r="AO686" s="310" t="str">
        <f t="shared" si="233"/>
        <v/>
      </c>
      <c r="AP686" s="310">
        <f>SUM(AO$1:AO686)</f>
        <v>0</v>
      </c>
      <c r="AQ686" s="310">
        <f>SUM(AK$2:AK686)</f>
        <v>2</v>
      </c>
      <c r="AR686" s="310">
        <f>COUNTA(AJ$2:AJ686)</f>
        <v>2</v>
      </c>
      <c r="AS686" s="312"/>
      <c r="AT686" s="312"/>
      <c r="AU686" s="312"/>
      <c r="AV686" s="312"/>
      <c r="AW686" s="312"/>
      <c r="AZ686">
        <v>0</v>
      </c>
      <c r="BA686">
        <v>0</v>
      </c>
    </row>
    <row r="687" spans="1:53" x14ac:dyDescent="0.25">
      <c r="A687">
        <v>113</v>
      </c>
      <c r="B687" t="s">
        <v>66</v>
      </c>
      <c r="C687" t="s">
        <v>895</v>
      </c>
      <c r="D687"/>
      <c r="E687">
        <v>1</v>
      </c>
      <c r="F687">
        <v>4</v>
      </c>
      <c r="G687">
        <v>2</v>
      </c>
      <c r="H687">
        <v>3</v>
      </c>
      <c r="I687">
        <v>0</v>
      </c>
      <c r="J687">
        <v>0</v>
      </c>
      <c r="K687">
        <v>0</v>
      </c>
      <c r="L687">
        <v>3</v>
      </c>
      <c r="M687"/>
      <c r="N687" s="42"/>
      <c r="O687" s="101">
        <f>IF(ISBLANK(C687),O686,IF(COUNTIF(C$2:C687,C687)&gt;1,O686,1+MAX(O686,0)))</f>
        <v>21</v>
      </c>
      <c r="P687" s="45">
        <f t="shared" si="220"/>
        <v>10</v>
      </c>
      <c r="Q687" s="33" t="str">
        <f t="shared" si="221"/>
        <v/>
      </c>
      <c r="R687" s="33">
        <f t="shared" si="222"/>
        <v>12</v>
      </c>
      <c r="S687" s="33" t="str">
        <f t="shared" si="223"/>
        <v>113_12</v>
      </c>
      <c r="T687" s="35" t="str">
        <f t="shared" si="224"/>
        <v>113PM</v>
      </c>
      <c r="U687" s="35" t="str">
        <f t="shared" si="225"/>
        <v>113PMNS</v>
      </c>
      <c r="V687" s="35" t="str">
        <f t="shared" si="241"/>
        <v>0U</v>
      </c>
      <c r="W687" s="35" t="str">
        <f t="shared" si="234"/>
        <v>113PM0U142</v>
      </c>
      <c r="X687" s="388">
        <f t="shared" si="235"/>
        <v>0</v>
      </c>
      <c r="Y687" s="388">
        <f t="shared" si="236"/>
        <v>3</v>
      </c>
      <c r="Z687" s="280" t="str">
        <f t="shared" si="226"/>
        <v/>
      </c>
      <c r="AA687" s="280" t="str">
        <f t="shared" si="227"/>
        <v/>
      </c>
      <c r="AB687" s="389" t="str">
        <f t="shared" si="237"/>
        <v/>
      </c>
      <c r="AC687" s="389" t="str">
        <f t="shared" si="238"/>
        <v/>
      </c>
      <c r="AD687" s="390" t="str">
        <f t="shared" si="228"/>
        <v/>
      </c>
      <c r="AE687" s="282">
        <f t="shared" si="229"/>
        <v>0</v>
      </c>
      <c r="AF687" s="359">
        <f t="shared" si="230"/>
        <v>1</v>
      </c>
      <c r="AG687" s="280">
        <f t="shared" si="231"/>
        <v>0</v>
      </c>
      <c r="AH687" s="280">
        <f t="shared" si="232"/>
        <v>0</v>
      </c>
      <c r="AI687" s="280">
        <f>IF(ISBLANK(T687),AI686,IF(COUNTIF(T$2:T687,T687)&gt;1,AI686,1+MAX(AI686,0)))</f>
        <v>18</v>
      </c>
      <c r="AL687" s="391" t="str">
        <f t="shared" si="239"/>
        <v/>
      </c>
      <c r="AM687" s="391" t="str">
        <f t="shared" si="240"/>
        <v/>
      </c>
      <c r="AO687" s="310" t="str">
        <f t="shared" si="233"/>
        <v/>
      </c>
      <c r="AP687" s="310">
        <f>SUM(AO$1:AO687)</f>
        <v>0</v>
      </c>
      <c r="AQ687" s="310">
        <f>SUM(AK$2:AK687)</f>
        <v>2</v>
      </c>
      <c r="AR687" s="310">
        <f>COUNTA(AJ$2:AJ687)</f>
        <v>2</v>
      </c>
      <c r="AS687" s="312"/>
      <c r="AT687" s="312"/>
      <c r="AU687" s="312"/>
      <c r="AV687" s="312"/>
      <c r="AW687" s="312"/>
      <c r="AZ687">
        <v>0</v>
      </c>
      <c r="BA687">
        <v>3</v>
      </c>
    </row>
    <row r="688" spans="1:53" x14ac:dyDescent="0.25">
      <c r="A688">
        <v>113</v>
      </c>
      <c r="B688" t="s">
        <v>66</v>
      </c>
      <c r="C688" t="s">
        <v>895</v>
      </c>
      <c r="D688"/>
      <c r="E688">
        <v>1</v>
      </c>
      <c r="F688">
        <v>4</v>
      </c>
      <c r="G688">
        <v>3</v>
      </c>
      <c r="H688">
        <v>5</v>
      </c>
      <c r="I688">
        <v>0</v>
      </c>
      <c r="J688">
        <v>2</v>
      </c>
      <c r="K688">
        <v>0</v>
      </c>
      <c r="L688">
        <v>0</v>
      </c>
      <c r="M688"/>
      <c r="N688" s="42"/>
      <c r="O688" s="101">
        <f>IF(ISBLANK(C688),O687,IF(COUNTIF(C$2:C688,C688)&gt;1,O687,1+MAX(O687,0)))</f>
        <v>21</v>
      </c>
      <c r="P688" s="45">
        <f t="shared" si="220"/>
        <v>10</v>
      </c>
      <c r="Q688" s="33" t="str">
        <f t="shared" si="221"/>
        <v/>
      </c>
      <c r="R688" s="33">
        <f t="shared" si="222"/>
        <v>12</v>
      </c>
      <c r="S688" s="33" t="str">
        <f t="shared" si="223"/>
        <v>113_12</v>
      </c>
      <c r="T688" s="35" t="str">
        <f t="shared" si="224"/>
        <v>113PM</v>
      </c>
      <c r="U688" s="35" t="str">
        <f t="shared" si="225"/>
        <v>113PMEW</v>
      </c>
      <c r="V688" s="35" t="str">
        <f t="shared" si="241"/>
        <v>0U</v>
      </c>
      <c r="W688" s="35" t="str">
        <f t="shared" si="234"/>
        <v>113PM0U143</v>
      </c>
      <c r="X688" s="388">
        <f t="shared" si="235"/>
        <v>0</v>
      </c>
      <c r="Y688" s="388">
        <f t="shared" si="236"/>
        <v>0</v>
      </c>
      <c r="Z688" s="280" t="str">
        <f t="shared" si="226"/>
        <v/>
      </c>
      <c r="AA688" s="280" t="str">
        <f t="shared" si="227"/>
        <v/>
      </c>
      <c r="AB688" s="389" t="str">
        <f t="shared" si="237"/>
        <v/>
      </c>
      <c r="AC688" s="389" t="str">
        <f t="shared" si="238"/>
        <v/>
      </c>
      <c r="AD688" s="390" t="str">
        <f t="shared" si="228"/>
        <v/>
      </c>
      <c r="AE688" s="282">
        <f t="shared" si="229"/>
        <v>0</v>
      </c>
      <c r="AF688" s="359">
        <f t="shared" si="230"/>
        <v>0</v>
      </c>
      <c r="AG688" s="280">
        <f t="shared" si="231"/>
        <v>0</v>
      </c>
      <c r="AH688" s="280">
        <f t="shared" si="232"/>
        <v>0</v>
      </c>
      <c r="AI688" s="280">
        <f>IF(ISBLANK(T688),AI687,IF(COUNTIF(T$2:T688,T688)&gt;1,AI687,1+MAX(AI687,0)))</f>
        <v>18</v>
      </c>
      <c r="AL688" s="391" t="str">
        <f t="shared" si="239"/>
        <v/>
      </c>
      <c r="AM688" s="391" t="str">
        <f t="shared" si="240"/>
        <v/>
      </c>
      <c r="AO688" s="310" t="str">
        <f t="shared" si="233"/>
        <v/>
      </c>
      <c r="AP688" s="310">
        <f>SUM(AO$1:AO688)</f>
        <v>0</v>
      </c>
      <c r="AQ688" s="310">
        <f>SUM(AK$2:AK688)</f>
        <v>2</v>
      </c>
      <c r="AR688" s="310">
        <f>COUNTA(AJ$2:AJ688)</f>
        <v>2</v>
      </c>
      <c r="AS688" s="312"/>
      <c r="AT688" s="312"/>
      <c r="AU688" s="312"/>
      <c r="AV688" s="312"/>
      <c r="AW688" s="312"/>
      <c r="AZ688">
        <v>0</v>
      </c>
      <c r="BA688">
        <v>0</v>
      </c>
    </row>
    <row r="689" spans="1:53" x14ac:dyDescent="0.25">
      <c r="A689">
        <v>113</v>
      </c>
      <c r="B689" t="s">
        <v>66</v>
      </c>
      <c r="C689" t="s">
        <v>895</v>
      </c>
      <c r="D689"/>
      <c r="E689">
        <v>1</v>
      </c>
      <c r="F689">
        <v>4</v>
      </c>
      <c r="G689">
        <v>4</v>
      </c>
      <c r="H689">
        <v>8</v>
      </c>
      <c r="I689">
        <v>3</v>
      </c>
      <c r="J689">
        <v>1</v>
      </c>
      <c r="K689">
        <v>3</v>
      </c>
      <c r="L689">
        <v>3</v>
      </c>
      <c r="M689"/>
      <c r="N689" s="42"/>
      <c r="O689" s="101">
        <f>IF(ISBLANK(C689),O688,IF(COUNTIF(C$2:C689,C689)&gt;1,O688,1+MAX(O688,0)))</f>
        <v>21</v>
      </c>
      <c r="P689" s="45">
        <f t="shared" si="220"/>
        <v>10</v>
      </c>
      <c r="Q689" s="33" t="str">
        <f t="shared" si="221"/>
        <v/>
      </c>
      <c r="R689" s="33">
        <f t="shared" si="222"/>
        <v>12</v>
      </c>
      <c r="S689" s="33" t="str">
        <f t="shared" si="223"/>
        <v>113_12</v>
      </c>
      <c r="T689" s="35" t="str">
        <f t="shared" si="224"/>
        <v>113PM</v>
      </c>
      <c r="U689" s="35" t="str">
        <f t="shared" si="225"/>
        <v>113PMEW</v>
      </c>
      <c r="V689" s="35" t="str">
        <f t="shared" si="241"/>
        <v>0U</v>
      </c>
      <c r="W689" s="35" t="str">
        <f t="shared" si="234"/>
        <v>113PM0U144</v>
      </c>
      <c r="X689" s="388">
        <f t="shared" si="235"/>
        <v>3</v>
      </c>
      <c r="Y689" s="388">
        <f t="shared" si="236"/>
        <v>3</v>
      </c>
      <c r="Z689" s="280" t="str">
        <f t="shared" si="226"/>
        <v/>
      </c>
      <c r="AA689" s="280" t="str">
        <f t="shared" si="227"/>
        <v/>
      </c>
      <c r="AB689" s="389" t="str">
        <f t="shared" si="237"/>
        <v/>
      </c>
      <c r="AC689" s="389" t="str">
        <f t="shared" si="238"/>
        <v/>
      </c>
      <c r="AD689" s="390" t="str">
        <f t="shared" si="228"/>
        <v/>
      </c>
      <c r="AE689" s="282">
        <f t="shared" si="229"/>
        <v>0</v>
      </c>
      <c r="AF689" s="359">
        <f t="shared" si="230"/>
        <v>1</v>
      </c>
      <c r="AG689" s="280">
        <f t="shared" si="231"/>
        <v>0</v>
      </c>
      <c r="AH689" s="280">
        <f t="shared" si="232"/>
        <v>0</v>
      </c>
      <c r="AI689" s="280">
        <f>IF(ISBLANK(T689),AI688,IF(COUNTIF(T$2:T689,T689)&gt;1,AI688,1+MAX(AI688,0)))</f>
        <v>18</v>
      </c>
      <c r="AL689" s="391" t="str">
        <f t="shared" si="239"/>
        <v/>
      </c>
      <c r="AM689" s="391" t="str">
        <f t="shared" si="240"/>
        <v/>
      </c>
      <c r="AO689" s="310" t="str">
        <f t="shared" si="233"/>
        <v/>
      </c>
      <c r="AP689" s="310">
        <f>SUM(AO$1:AO689)</f>
        <v>0</v>
      </c>
      <c r="AQ689" s="310">
        <f>SUM(AK$2:AK689)</f>
        <v>2</v>
      </c>
      <c r="AR689" s="310">
        <f>COUNTA(AJ$2:AJ689)</f>
        <v>2</v>
      </c>
      <c r="AS689" s="312"/>
      <c r="AT689" s="312"/>
      <c r="AU689" s="312"/>
      <c r="AV689" s="312"/>
      <c r="AW689" s="312"/>
      <c r="AZ689">
        <v>3</v>
      </c>
      <c r="BA689">
        <v>3</v>
      </c>
    </row>
    <row r="690" spans="1:53" x14ac:dyDescent="0.25">
      <c r="A690">
        <v>113</v>
      </c>
      <c r="B690" t="s">
        <v>66</v>
      </c>
      <c r="C690" t="s">
        <v>896</v>
      </c>
      <c r="D690"/>
      <c r="E690">
        <v>2</v>
      </c>
      <c r="F690">
        <v>1</v>
      </c>
      <c r="G690">
        <v>1</v>
      </c>
      <c r="H690">
        <v>2</v>
      </c>
      <c r="I690">
        <v>0</v>
      </c>
      <c r="J690">
        <v>1</v>
      </c>
      <c r="K690">
        <v>0</v>
      </c>
      <c r="L690">
        <v>0</v>
      </c>
      <c r="M690"/>
      <c r="N690" s="42"/>
      <c r="O690" s="101">
        <f>IF(ISBLANK(C690),O689,IF(COUNTIF(C$2:C690,C690)&gt;1,O689,1+MAX(O689,0)))</f>
        <v>22</v>
      </c>
      <c r="P690" s="45">
        <f t="shared" si="220"/>
        <v>10</v>
      </c>
      <c r="Q690" s="33" t="str">
        <f t="shared" si="221"/>
        <v/>
      </c>
      <c r="R690" s="33">
        <f t="shared" si="222"/>
        <v>13</v>
      </c>
      <c r="S690" s="33" t="str">
        <f t="shared" si="223"/>
        <v>113_13</v>
      </c>
      <c r="T690" s="35" t="str">
        <f t="shared" si="224"/>
        <v>113PM</v>
      </c>
      <c r="U690" s="35" t="str">
        <f t="shared" si="225"/>
        <v>113PMNS</v>
      </c>
      <c r="V690" s="35" t="str">
        <f t="shared" si="241"/>
        <v>0V</v>
      </c>
      <c r="W690" s="35" t="str">
        <f t="shared" si="234"/>
        <v>113PM0V211</v>
      </c>
      <c r="X690" s="388">
        <f t="shared" si="235"/>
        <v>0</v>
      </c>
      <c r="Y690" s="388">
        <f t="shared" si="236"/>
        <v>0</v>
      </c>
      <c r="Z690" s="280" t="str">
        <f t="shared" si="226"/>
        <v/>
      </c>
      <c r="AA690" s="280" t="str">
        <f t="shared" si="227"/>
        <v/>
      </c>
      <c r="AB690" s="389" t="str">
        <f t="shared" si="237"/>
        <v/>
      </c>
      <c r="AC690" s="389" t="str">
        <f t="shared" si="238"/>
        <v/>
      </c>
      <c r="AD690" s="390" t="str">
        <f t="shared" si="228"/>
        <v/>
      </c>
      <c r="AE690" s="282">
        <f t="shared" si="229"/>
        <v>0</v>
      </c>
      <c r="AF690" s="359">
        <f t="shared" si="230"/>
        <v>0</v>
      </c>
      <c r="AG690" s="280">
        <f t="shared" si="231"/>
        <v>0</v>
      </c>
      <c r="AH690" s="280">
        <f t="shared" si="232"/>
        <v>0</v>
      </c>
      <c r="AI690" s="280">
        <f>IF(ISBLANK(T690),AI689,IF(COUNTIF(T$2:T690,T690)&gt;1,AI689,1+MAX(AI689,0)))</f>
        <v>18</v>
      </c>
      <c r="AL690" s="391" t="str">
        <f t="shared" si="239"/>
        <v/>
      </c>
      <c r="AM690" s="391" t="str">
        <f t="shared" si="240"/>
        <v/>
      </c>
      <c r="AO690" s="310" t="str">
        <f t="shared" si="233"/>
        <v/>
      </c>
      <c r="AP690" s="310">
        <f>SUM(AO$1:AO690)</f>
        <v>0</v>
      </c>
      <c r="AQ690" s="310">
        <f>SUM(AK$2:AK690)</f>
        <v>2</v>
      </c>
      <c r="AR690" s="310">
        <f>COUNTA(AJ$2:AJ690)</f>
        <v>2</v>
      </c>
      <c r="AS690" s="312"/>
      <c r="AT690" s="312"/>
      <c r="AU690" s="312"/>
      <c r="AV690" s="312"/>
      <c r="AW690" s="312"/>
      <c r="AZ690">
        <v>0</v>
      </c>
      <c r="BA690">
        <v>0</v>
      </c>
    </row>
    <row r="691" spans="1:53" x14ac:dyDescent="0.25">
      <c r="A691">
        <v>113</v>
      </c>
      <c r="B691" t="s">
        <v>66</v>
      </c>
      <c r="C691" t="s">
        <v>896</v>
      </c>
      <c r="D691"/>
      <c r="E691">
        <v>2</v>
      </c>
      <c r="F691">
        <v>1</v>
      </c>
      <c r="G691">
        <v>2</v>
      </c>
      <c r="H691">
        <v>4</v>
      </c>
      <c r="I691">
        <v>0</v>
      </c>
      <c r="J691">
        <v>1</v>
      </c>
      <c r="K691">
        <v>1</v>
      </c>
      <c r="L691">
        <v>4</v>
      </c>
      <c r="M691"/>
      <c r="N691" s="42"/>
      <c r="O691" s="101">
        <f>IF(ISBLANK(C691),O690,IF(COUNTIF(C$2:C691,C691)&gt;1,O690,1+MAX(O690,0)))</f>
        <v>22</v>
      </c>
      <c r="P691" s="45">
        <f t="shared" si="220"/>
        <v>10</v>
      </c>
      <c r="Q691" s="33" t="str">
        <f t="shared" si="221"/>
        <v/>
      </c>
      <c r="R691" s="33">
        <f t="shared" si="222"/>
        <v>13</v>
      </c>
      <c r="S691" s="33" t="str">
        <f t="shared" si="223"/>
        <v>113_13</v>
      </c>
      <c r="T691" s="35" t="str">
        <f t="shared" si="224"/>
        <v>113PM</v>
      </c>
      <c r="U691" s="35" t="str">
        <f t="shared" si="225"/>
        <v>113PMNS</v>
      </c>
      <c r="V691" s="35" t="str">
        <f t="shared" si="241"/>
        <v>0V</v>
      </c>
      <c r="W691" s="35" t="str">
        <f t="shared" si="234"/>
        <v>113PM0V212</v>
      </c>
      <c r="X691" s="388">
        <f t="shared" si="235"/>
        <v>1</v>
      </c>
      <c r="Y691" s="388">
        <f t="shared" si="236"/>
        <v>4</v>
      </c>
      <c r="Z691" s="280" t="str">
        <f t="shared" si="226"/>
        <v/>
      </c>
      <c r="AA691" s="280" t="str">
        <f t="shared" si="227"/>
        <v/>
      </c>
      <c r="AB691" s="389" t="str">
        <f t="shared" si="237"/>
        <v/>
      </c>
      <c r="AC691" s="389" t="str">
        <f t="shared" si="238"/>
        <v/>
      </c>
      <c r="AD691" s="390" t="str">
        <f t="shared" si="228"/>
        <v/>
      </c>
      <c r="AE691" s="282">
        <f t="shared" si="229"/>
        <v>0</v>
      </c>
      <c r="AF691" s="359">
        <f t="shared" si="230"/>
        <v>1</v>
      </c>
      <c r="AG691" s="280">
        <f t="shared" si="231"/>
        <v>0</v>
      </c>
      <c r="AH691" s="280">
        <f t="shared" si="232"/>
        <v>0</v>
      </c>
      <c r="AI691" s="280">
        <f>IF(ISBLANK(T691),AI690,IF(COUNTIF(T$2:T691,T691)&gt;1,AI690,1+MAX(AI690,0)))</f>
        <v>18</v>
      </c>
      <c r="AL691" s="391" t="str">
        <f t="shared" si="239"/>
        <v/>
      </c>
      <c r="AM691" s="391" t="str">
        <f t="shared" si="240"/>
        <v/>
      </c>
      <c r="AO691" s="310" t="str">
        <f t="shared" si="233"/>
        <v/>
      </c>
      <c r="AP691" s="310">
        <f>SUM(AO$1:AO691)</f>
        <v>0</v>
      </c>
      <c r="AQ691" s="310">
        <f>SUM(AK$2:AK691)</f>
        <v>2</v>
      </c>
      <c r="AR691" s="310">
        <f>COUNTA(AJ$2:AJ691)</f>
        <v>2</v>
      </c>
      <c r="AS691" s="312"/>
      <c r="AT691" s="312"/>
      <c r="AU691" s="312"/>
      <c r="AV691" s="312"/>
      <c r="AW691" s="312"/>
      <c r="AZ691">
        <v>1</v>
      </c>
      <c r="BA691">
        <v>4</v>
      </c>
    </row>
    <row r="692" spans="1:53" x14ac:dyDescent="0.25">
      <c r="A692">
        <v>113</v>
      </c>
      <c r="B692" t="s">
        <v>66</v>
      </c>
      <c r="C692" t="s">
        <v>896</v>
      </c>
      <c r="D692"/>
      <c r="E692">
        <v>2</v>
      </c>
      <c r="F692">
        <v>1</v>
      </c>
      <c r="G692">
        <v>3</v>
      </c>
      <c r="H692">
        <v>2</v>
      </c>
      <c r="I692">
        <v>1</v>
      </c>
      <c r="J692">
        <v>0</v>
      </c>
      <c r="K692">
        <v>0</v>
      </c>
      <c r="L692">
        <v>0</v>
      </c>
      <c r="M692"/>
      <c r="N692" s="42"/>
      <c r="O692" s="101">
        <f>IF(ISBLANK(C692),O691,IF(COUNTIF(C$2:C692,C692)&gt;1,O691,1+MAX(O691,0)))</f>
        <v>22</v>
      </c>
      <c r="P692" s="45">
        <f t="shared" si="220"/>
        <v>10</v>
      </c>
      <c r="Q692" s="33" t="str">
        <f t="shared" si="221"/>
        <v/>
      </c>
      <c r="R692" s="33">
        <f t="shared" si="222"/>
        <v>13</v>
      </c>
      <c r="S692" s="33" t="str">
        <f t="shared" si="223"/>
        <v>113_13</v>
      </c>
      <c r="T692" s="35" t="str">
        <f t="shared" si="224"/>
        <v>113PM</v>
      </c>
      <c r="U692" s="35" t="str">
        <f t="shared" si="225"/>
        <v>113PMEW</v>
      </c>
      <c r="V692" s="35" t="str">
        <f t="shared" si="241"/>
        <v>0V</v>
      </c>
      <c r="W692" s="35" t="str">
        <f t="shared" si="234"/>
        <v>113PM0V213</v>
      </c>
      <c r="X692" s="388">
        <f t="shared" si="235"/>
        <v>0</v>
      </c>
      <c r="Y692" s="388">
        <f t="shared" si="236"/>
        <v>0</v>
      </c>
      <c r="Z692" s="280" t="str">
        <f t="shared" si="226"/>
        <v/>
      </c>
      <c r="AA692" s="280" t="str">
        <f t="shared" si="227"/>
        <v/>
      </c>
      <c r="AB692" s="389" t="str">
        <f t="shared" si="237"/>
        <v/>
      </c>
      <c r="AC692" s="389" t="str">
        <f t="shared" si="238"/>
        <v/>
      </c>
      <c r="AD692" s="390" t="str">
        <f t="shared" si="228"/>
        <v/>
      </c>
      <c r="AE692" s="282">
        <f t="shared" si="229"/>
        <v>0</v>
      </c>
      <c r="AF692" s="359">
        <f t="shared" si="230"/>
        <v>0</v>
      </c>
      <c r="AG692" s="280">
        <f t="shared" si="231"/>
        <v>0</v>
      </c>
      <c r="AH692" s="280">
        <f t="shared" si="232"/>
        <v>0</v>
      </c>
      <c r="AI692" s="280">
        <f>IF(ISBLANK(T692),AI691,IF(COUNTIF(T$2:T692,T692)&gt;1,AI691,1+MAX(AI691,0)))</f>
        <v>18</v>
      </c>
      <c r="AL692" s="391" t="str">
        <f t="shared" si="239"/>
        <v/>
      </c>
      <c r="AM692" s="391" t="str">
        <f t="shared" si="240"/>
        <v/>
      </c>
      <c r="AO692" s="310" t="str">
        <f t="shared" si="233"/>
        <v/>
      </c>
      <c r="AP692" s="310">
        <f>SUM(AO$1:AO692)</f>
        <v>0</v>
      </c>
      <c r="AQ692" s="310">
        <f>SUM(AK$2:AK692)</f>
        <v>2</v>
      </c>
      <c r="AR692" s="310">
        <f>COUNTA(AJ$2:AJ692)</f>
        <v>2</v>
      </c>
      <c r="AS692" s="312"/>
      <c r="AT692" s="312"/>
      <c r="AU692" s="312"/>
      <c r="AV692" s="312"/>
      <c r="AW692" s="312"/>
      <c r="AZ692">
        <v>0</v>
      </c>
      <c r="BA692">
        <v>0</v>
      </c>
    </row>
    <row r="693" spans="1:53" x14ac:dyDescent="0.25">
      <c r="A693">
        <v>113</v>
      </c>
      <c r="B693" t="s">
        <v>66</v>
      </c>
      <c r="C693" t="s">
        <v>896</v>
      </c>
      <c r="D693"/>
      <c r="E693">
        <v>2</v>
      </c>
      <c r="F693">
        <v>1</v>
      </c>
      <c r="G693">
        <v>4</v>
      </c>
      <c r="H693">
        <v>10</v>
      </c>
      <c r="I693">
        <v>3</v>
      </c>
      <c r="J693">
        <v>3</v>
      </c>
      <c r="K693">
        <v>2</v>
      </c>
      <c r="L693">
        <v>0</v>
      </c>
      <c r="M693"/>
      <c r="N693" s="42"/>
      <c r="O693" s="101">
        <f>IF(ISBLANK(C693),O692,IF(COUNTIF(C$2:C693,C693)&gt;1,O692,1+MAX(O692,0)))</f>
        <v>22</v>
      </c>
      <c r="P693" s="45">
        <f t="shared" si="220"/>
        <v>10</v>
      </c>
      <c r="Q693" s="33" t="str">
        <f t="shared" si="221"/>
        <v/>
      </c>
      <c r="R693" s="33">
        <f t="shared" si="222"/>
        <v>13</v>
      </c>
      <c r="S693" s="33" t="str">
        <f t="shared" si="223"/>
        <v>113_13</v>
      </c>
      <c r="T693" s="35" t="str">
        <f t="shared" si="224"/>
        <v>113PM</v>
      </c>
      <c r="U693" s="35" t="str">
        <f t="shared" si="225"/>
        <v>113PMEW</v>
      </c>
      <c r="V693" s="35" t="str">
        <f t="shared" si="241"/>
        <v>0V</v>
      </c>
      <c r="W693" s="35" t="str">
        <f t="shared" si="234"/>
        <v>113PM0V214</v>
      </c>
      <c r="X693" s="388">
        <f t="shared" si="235"/>
        <v>2</v>
      </c>
      <c r="Y693" s="388">
        <f t="shared" si="236"/>
        <v>0</v>
      </c>
      <c r="Z693" s="280" t="str">
        <f t="shared" si="226"/>
        <v/>
      </c>
      <c r="AA693" s="280" t="str">
        <f t="shared" si="227"/>
        <v/>
      </c>
      <c r="AB693" s="389" t="str">
        <f t="shared" si="237"/>
        <v/>
      </c>
      <c r="AC693" s="389" t="str">
        <f t="shared" si="238"/>
        <v/>
      </c>
      <c r="AD693" s="390" t="str">
        <f t="shared" si="228"/>
        <v/>
      </c>
      <c r="AE693" s="282">
        <f t="shared" si="229"/>
        <v>0</v>
      </c>
      <c r="AF693" s="359">
        <f t="shared" si="230"/>
        <v>1</v>
      </c>
      <c r="AG693" s="280">
        <f t="shared" si="231"/>
        <v>0</v>
      </c>
      <c r="AH693" s="280">
        <f t="shared" si="232"/>
        <v>0</v>
      </c>
      <c r="AI693" s="280">
        <f>IF(ISBLANK(T693),AI692,IF(COUNTIF(T$2:T693,T693)&gt;1,AI692,1+MAX(AI692,0)))</f>
        <v>18</v>
      </c>
      <c r="AL693" s="391" t="str">
        <f t="shared" si="239"/>
        <v/>
      </c>
      <c r="AM693" s="391" t="str">
        <f t="shared" si="240"/>
        <v/>
      </c>
      <c r="AO693" s="310" t="str">
        <f t="shared" si="233"/>
        <v/>
      </c>
      <c r="AP693" s="310">
        <f>SUM(AO$1:AO693)</f>
        <v>0</v>
      </c>
      <c r="AQ693" s="310">
        <f>SUM(AK$2:AK693)</f>
        <v>2</v>
      </c>
      <c r="AR693" s="310">
        <f>COUNTA(AJ$2:AJ693)</f>
        <v>2</v>
      </c>
      <c r="AS693" s="312"/>
      <c r="AT693" s="312"/>
      <c r="AU693" s="312"/>
      <c r="AV693" s="312"/>
      <c r="AW693" s="312"/>
      <c r="AZ693">
        <v>2</v>
      </c>
      <c r="BA693">
        <v>0</v>
      </c>
    </row>
    <row r="694" spans="1:53" x14ac:dyDescent="0.25">
      <c r="A694">
        <v>113</v>
      </c>
      <c r="B694" t="s">
        <v>66</v>
      </c>
      <c r="C694" t="s">
        <v>896</v>
      </c>
      <c r="D694"/>
      <c r="E694">
        <v>2</v>
      </c>
      <c r="F694">
        <v>2</v>
      </c>
      <c r="G694">
        <v>1</v>
      </c>
      <c r="H694">
        <v>3</v>
      </c>
      <c r="I694">
        <v>1</v>
      </c>
      <c r="J694">
        <v>0</v>
      </c>
      <c r="K694">
        <v>3</v>
      </c>
      <c r="L694">
        <v>3</v>
      </c>
      <c r="M694"/>
      <c r="N694" s="42"/>
      <c r="O694" s="101">
        <f>IF(ISBLANK(C694),O693,IF(COUNTIF(C$2:C694,C694)&gt;1,O693,1+MAX(O693,0)))</f>
        <v>22</v>
      </c>
      <c r="P694" s="45">
        <f t="shared" si="220"/>
        <v>10</v>
      </c>
      <c r="Q694" s="33" t="str">
        <f t="shared" si="221"/>
        <v/>
      </c>
      <c r="R694" s="33">
        <f t="shared" si="222"/>
        <v>14</v>
      </c>
      <c r="S694" s="33" t="str">
        <f t="shared" si="223"/>
        <v>113_14</v>
      </c>
      <c r="T694" s="35" t="str">
        <f t="shared" si="224"/>
        <v>113PM</v>
      </c>
      <c r="U694" s="35" t="str">
        <f t="shared" si="225"/>
        <v>113PMNS</v>
      </c>
      <c r="V694" s="35" t="str">
        <f t="shared" si="241"/>
        <v>0V</v>
      </c>
      <c r="W694" s="35" t="str">
        <f t="shared" si="234"/>
        <v>113PM0V221</v>
      </c>
      <c r="X694" s="388">
        <f t="shared" si="235"/>
        <v>3</v>
      </c>
      <c r="Y694" s="388">
        <f t="shared" si="236"/>
        <v>3</v>
      </c>
      <c r="Z694" s="280" t="str">
        <f t="shared" si="226"/>
        <v/>
      </c>
      <c r="AA694" s="280" t="str">
        <f t="shared" si="227"/>
        <v/>
      </c>
      <c r="AB694" s="389" t="str">
        <f t="shared" si="237"/>
        <v/>
      </c>
      <c r="AC694" s="389" t="str">
        <f t="shared" si="238"/>
        <v/>
      </c>
      <c r="AD694" s="390" t="str">
        <f t="shared" si="228"/>
        <v/>
      </c>
      <c r="AE694" s="282">
        <f t="shared" si="229"/>
        <v>0</v>
      </c>
      <c r="AF694" s="359">
        <f t="shared" si="230"/>
        <v>0</v>
      </c>
      <c r="AG694" s="280">
        <f t="shared" si="231"/>
        <v>0</v>
      </c>
      <c r="AH694" s="280">
        <f t="shared" si="232"/>
        <v>0</v>
      </c>
      <c r="AI694" s="280">
        <f>IF(ISBLANK(T694),AI693,IF(COUNTIF(T$2:T694,T694)&gt;1,AI693,1+MAX(AI693,0)))</f>
        <v>18</v>
      </c>
      <c r="AL694" s="391" t="str">
        <f t="shared" si="239"/>
        <v/>
      </c>
      <c r="AM694" s="391" t="str">
        <f t="shared" si="240"/>
        <v/>
      </c>
      <c r="AO694" s="310" t="str">
        <f t="shared" si="233"/>
        <v/>
      </c>
      <c r="AP694" s="310">
        <f>SUM(AO$1:AO694)</f>
        <v>0</v>
      </c>
      <c r="AQ694" s="310">
        <f>SUM(AK$2:AK694)</f>
        <v>2</v>
      </c>
      <c r="AR694" s="310">
        <f>COUNTA(AJ$2:AJ694)</f>
        <v>2</v>
      </c>
      <c r="AS694" s="312"/>
      <c r="AT694" s="312"/>
      <c r="AU694" s="312"/>
      <c r="AV694" s="312"/>
      <c r="AW694" s="312"/>
      <c r="AZ694">
        <v>3</v>
      </c>
      <c r="BA694">
        <v>3</v>
      </c>
    </row>
    <row r="695" spans="1:53" x14ac:dyDescent="0.25">
      <c r="A695">
        <v>113</v>
      </c>
      <c r="B695" t="s">
        <v>66</v>
      </c>
      <c r="C695" t="s">
        <v>896</v>
      </c>
      <c r="D695"/>
      <c r="E695">
        <v>2</v>
      </c>
      <c r="F695">
        <v>2</v>
      </c>
      <c r="G695">
        <v>2</v>
      </c>
      <c r="H695">
        <v>7</v>
      </c>
      <c r="I695">
        <v>2</v>
      </c>
      <c r="J695">
        <v>6</v>
      </c>
      <c r="K695">
        <v>1</v>
      </c>
      <c r="L695">
        <v>1</v>
      </c>
      <c r="M695"/>
      <c r="N695" s="42"/>
      <c r="O695" s="101">
        <f>IF(ISBLANK(C695),O694,IF(COUNTIF(C$2:C695,C695)&gt;1,O694,1+MAX(O694,0)))</f>
        <v>22</v>
      </c>
      <c r="P695" s="45">
        <f t="shared" si="220"/>
        <v>10</v>
      </c>
      <c r="Q695" s="33" t="str">
        <f t="shared" si="221"/>
        <v/>
      </c>
      <c r="R695" s="33">
        <f t="shared" si="222"/>
        <v>14</v>
      </c>
      <c r="S695" s="33" t="str">
        <f t="shared" si="223"/>
        <v>113_14</v>
      </c>
      <c r="T695" s="35" t="str">
        <f t="shared" si="224"/>
        <v>113PM</v>
      </c>
      <c r="U695" s="35" t="str">
        <f t="shared" si="225"/>
        <v>113PMNS</v>
      </c>
      <c r="V695" s="35" t="str">
        <f t="shared" si="241"/>
        <v>0V</v>
      </c>
      <c r="W695" s="35" t="str">
        <f t="shared" si="234"/>
        <v>113PM0V222</v>
      </c>
      <c r="X695" s="388">
        <f t="shared" si="235"/>
        <v>1</v>
      </c>
      <c r="Y695" s="388">
        <f t="shared" si="236"/>
        <v>1</v>
      </c>
      <c r="Z695" s="280" t="str">
        <f t="shared" si="226"/>
        <v/>
      </c>
      <c r="AA695" s="280" t="str">
        <f t="shared" si="227"/>
        <v/>
      </c>
      <c r="AB695" s="389" t="str">
        <f t="shared" si="237"/>
        <v/>
      </c>
      <c r="AC695" s="389" t="str">
        <f t="shared" si="238"/>
        <v/>
      </c>
      <c r="AD695" s="390" t="str">
        <f t="shared" si="228"/>
        <v/>
      </c>
      <c r="AE695" s="282">
        <f t="shared" si="229"/>
        <v>0</v>
      </c>
      <c r="AF695" s="359">
        <f t="shared" si="230"/>
        <v>1</v>
      </c>
      <c r="AG695" s="280">
        <f t="shared" si="231"/>
        <v>0</v>
      </c>
      <c r="AH695" s="280">
        <f t="shared" si="232"/>
        <v>0</v>
      </c>
      <c r="AI695" s="280">
        <f>IF(ISBLANK(T695),AI694,IF(COUNTIF(T$2:T695,T695)&gt;1,AI694,1+MAX(AI694,0)))</f>
        <v>18</v>
      </c>
      <c r="AL695" s="391" t="str">
        <f t="shared" si="239"/>
        <v/>
      </c>
      <c r="AM695" s="391" t="str">
        <f t="shared" si="240"/>
        <v/>
      </c>
      <c r="AO695" s="310" t="str">
        <f t="shared" si="233"/>
        <v/>
      </c>
      <c r="AP695" s="310">
        <f>SUM(AO$1:AO695)</f>
        <v>0</v>
      </c>
      <c r="AQ695" s="310">
        <f>SUM(AK$2:AK695)</f>
        <v>2</v>
      </c>
      <c r="AR695" s="310">
        <f>COUNTA(AJ$2:AJ695)</f>
        <v>2</v>
      </c>
      <c r="AS695" s="312"/>
      <c r="AT695" s="312"/>
      <c r="AU695" s="312"/>
      <c r="AV695" s="312"/>
      <c r="AW695" s="312"/>
      <c r="AZ695">
        <v>1</v>
      </c>
      <c r="BA695">
        <v>1</v>
      </c>
    </row>
    <row r="696" spans="1:53" x14ac:dyDescent="0.25">
      <c r="A696">
        <v>113</v>
      </c>
      <c r="B696" t="s">
        <v>66</v>
      </c>
      <c r="C696" t="s">
        <v>896</v>
      </c>
      <c r="D696"/>
      <c r="E696">
        <v>2</v>
      </c>
      <c r="F696">
        <v>2</v>
      </c>
      <c r="G696">
        <v>3</v>
      </c>
      <c r="H696">
        <v>5</v>
      </c>
      <c r="I696">
        <v>3</v>
      </c>
      <c r="J696">
        <v>1</v>
      </c>
      <c r="K696">
        <v>0</v>
      </c>
      <c r="L696">
        <v>1</v>
      </c>
      <c r="M696"/>
      <c r="N696" s="42"/>
      <c r="O696" s="101">
        <f>IF(ISBLANK(C696),O695,IF(COUNTIF(C$2:C696,C696)&gt;1,O695,1+MAX(O695,0)))</f>
        <v>22</v>
      </c>
      <c r="P696" s="45">
        <f t="shared" si="220"/>
        <v>10</v>
      </c>
      <c r="Q696" s="33" t="str">
        <f t="shared" si="221"/>
        <v/>
      </c>
      <c r="R696" s="33">
        <f t="shared" si="222"/>
        <v>14</v>
      </c>
      <c r="S696" s="33" t="str">
        <f t="shared" si="223"/>
        <v>113_14</v>
      </c>
      <c r="T696" s="35" t="str">
        <f t="shared" si="224"/>
        <v>113PM</v>
      </c>
      <c r="U696" s="35" t="str">
        <f t="shared" si="225"/>
        <v>113PMEW</v>
      </c>
      <c r="V696" s="35" t="str">
        <f t="shared" si="241"/>
        <v>0V</v>
      </c>
      <c r="W696" s="35" t="str">
        <f t="shared" si="234"/>
        <v>113PM0V223</v>
      </c>
      <c r="X696" s="388">
        <f t="shared" si="235"/>
        <v>0</v>
      </c>
      <c r="Y696" s="388">
        <f t="shared" si="236"/>
        <v>1</v>
      </c>
      <c r="Z696" s="280" t="str">
        <f t="shared" si="226"/>
        <v/>
      </c>
      <c r="AA696" s="280" t="str">
        <f t="shared" si="227"/>
        <v/>
      </c>
      <c r="AB696" s="389" t="str">
        <f t="shared" si="237"/>
        <v/>
      </c>
      <c r="AC696" s="389" t="str">
        <f t="shared" si="238"/>
        <v/>
      </c>
      <c r="AD696" s="390" t="str">
        <f t="shared" si="228"/>
        <v/>
      </c>
      <c r="AE696" s="282">
        <f t="shared" si="229"/>
        <v>0</v>
      </c>
      <c r="AF696" s="359">
        <f t="shared" si="230"/>
        <v>0</v>
      </c>
      <c r="AG696" s="280">
        <f t="shared" si="231"/>
        <v>0</v>
      </c>
      <c r="AH696" s="280">
        <f t="shared" si="232"/>
        <v>0</v>
      </c>
      <c r="AI696" s="280">
        <f>IF(ISBLANK(T696),AI695,IF(COUNTIF(T$2:T696,T696)&gt;1,AI695,1+MAX(AI695,0)))</f>
        <v>18</v>
      </c>
      <c r="AL696" s="391" t="str">
        <f t="shared" si="239"/>
        <v/>
      </c>
      <c r="AM696" s="391" t="str">
        <f t="shared" si="240"/>
        <v/>
      </c>
      <c r="AO696" s="310" t="str">
        <f t="shared" si="233"/>
        <v/>
      </c>
      <c r="AP696" s="310">
        <f>SUM(AO$1:AO696)</f>
        <v>0</v>
      </c>
      <c r="AQ696" s="310">
        <f>SUM(AK$2:AK696)</f>
        <v>2</v>
      </c>
      <c r="AR696" s="310">
        <f>COUNTA(AJ$2:AJ696)</f>
        <v>2</v>
      </c>
      <c r="AS696" s="312"/>
      <c r="AT696" s="312"/>
      <c r="AU696" s="312"/>
      <c r="AV696" s="312"/>
      <c r="AW696" s="312"/>
      <c r="AZ696">
        <v>0</v>
      </c>
      <c r="BA696">
        <v>1</v>
      </c>
    </row>
    <row r="697" spans="1:53" x14ac:dyDescent="0.25">
      <c r="A697">
        <v>113</v>
      </c>
      <c r="B697" t="s">
        <v>66</v>
      </c>
      <c r="C697" t="s">
        <v>896</v>
      </c>
      <c r="D697"/>
      <c r="E697">
        <v>2</v>
      </c>
      <c r="F697">
        <v>2</v>
      </c>
      <c r="G697">
        <v>4</v>
      </c>
      <c r="H697">
        <v>7</v>
      </c>
      <c r="I697">
        <v>1</v>
      </c>
      <c r="J697">
        <v>1</v>
      </c>
      <c r="K697">
        <v>3</v>
      </c>
      <c r="L697">
        <v>0</v>
      </c>
      <c r="M697"/>
      <c r="N697" s="42"/>
      <c r="O697" s="101">
        <f>IF(ISBLANK(C697),O696,IF(COUNTIF(C$2:C697,C697)&gt;1,O696,1+MAX(O696,0)))</f>
        <v>22</v>
      </c>
      <c r="P697" s="45">
        <f t="shared" si="220"/>
        <v>10</v>
      </c>
      <c r="Q697" s="33" t="str">
        <f t="shared" si="221"/>
        <v/>
      </c>
      <c r="R697" s="33">
        <f t="shared" si="222"/>
        <v>14</v>
      </c>
      <c r="S697" s="33" t="str">
        <f t="shared" si="223"/>
        <v>113_14</v>
      </c>
      <c r="T697" s="35" t="str">
        <f t="shared" si="224"/>
        <v>113PM</v>
      </c>
      <c r="U697" s="35" t="str">
        <f t="shared" si="225"/>
        <v>113PMEW</v>
      </c>
      <c r="V697" s="35" t="str">
        <f t="shared" si="241"/>
        <v>0V</v>
      </c>
      <c r="W697" s="35" t="str">
        <f t="shared" si="234"/>
        <v>113PM0V224</v>
      </c>
      <c r="X697" s="388">
        <f t="shared" si="235"/>
        <v>3</v>
      </c>
      <c r="Y697" s="388">
        <f t="shared" si="236"/>
        <v>0</v>
      </c>
      <c r="Z697" s="280" t="str">
        <f t="shared" si="226"/>
        <v/>
      </c>
      <c r="AA697" s="280" t="str">
        <f t="shared" si="227"/>
        <v/>
      </c>
      <c r="AB697" s="389" t="str">
        <f t="shared" si="237"/>
        <v/>
      </c>
      <c r="AC697" s="389" t="str">
        <f t="shared" si="238"/>
        <v/>
      </c>
      <c r="AD697" s="390" t="str">
        <f t="shared" si="228"/>
        <v/>
      </c>
      <c r="AE697" s="282">
        <f t="shared" si="229"/>
        <v>0</v>
      </c>
      <c r="AF697" s="359">
        <f t="shared" si="230"/>
        <v>1</v>
      </c>
      <c r="AG697" s="280">
        <f t="shared" si="231"/>
        <v>0</v>
      </c>
      <c r="AH697" s="280">
        <f t="shared" si="232"/>
        <v>0</v>
      </c>
      <c r="AI697" s="280">
        <f>IF(ISBLANK(T697),AI696,IF(COUNTIF(T$2:T697,T697)&gt;1,AI696,1+MAX(AI696,0)))</f>
        <v>18</v>
      </c>
      <c r="AL697" s="391" t="str">
        <f t="shared" si="239"/>
        <v/>
      </c>
      <c r="AM697" s="391" t="str">
        <f t="shared" si="240"/>
        <v/>
      </c>
      <c r="AO697" s="310" t="str">
        <f t="shared" si="233"/>
        <v/>
      </c>
      <c r="AP697" s="310">
        <f>SUM(AO$1:AO697)</f>
        <v>0</v>
      </c>
      <c r="AQ697" s="310">
        <f>SUM(AK$2:AK697)</f>
        <v>2</v>
      </c>
      <c r="AR697" s="310">
        <f>COUNTA(AJ$2:AJ697)</f>
        <v>2</v>
      </c>
      <c r="AS697" s="312"/>
      <c r="AT697" s="312"/>
      <c r="AU697" s="312"/>
      <c r="AV697" s="312"/>
      <c r="AW697" s="312"/>
      <c r="AZ697">
        <v>3</v>
      </c>
      <c r="BA697">
        <v>0</v>
      </c>
    </row>
    <row r="698" spans="1:53" x14ac:dyDescent="0.25">
      <c r="A698">
        <v>113</v>
      </c>
      <c r="B698" t="s">
        <v>66</v>
      </c>
      <c r="C698" t="s">
        <v>896</v>
      </c>
      <c r="D698"/>
      <c r="E698">
        <v>2</v>
      </c>
      <c r="F698">
        <v>3</v>
      </c>
      <c r="G698">
        <v>1</v>
      </c>
      <c r="H698">
        <v>3</v>
      </c>
      <c r="I698">
        <v>0</v>
      </c>
      <c r="J698">
        <v>0</v>
      </c>
      <c r="K698">
        <v>2</v>
      </c>
      <c r="L698">
        <v>2</v>
      </c>
      <c r="M698"/>
      <c r="N698" s="42"/>
      <c r="O698" s="101">
        <f>IF(ISBLANK(C698),O697,IF(COUNTIF(C$2:C698,C698)&gt;1,O697,1+MAX(O697,0)))</f>
        <v>22</v>
      </c>
      <c r="P698" s="45">
        <f t="shared" si="220"/>
        <v>10</v>
      </c>
      <c r="Q698" s="33" t="str">
        <f t="shared" si="221"/>
        <v/>
      </c>
      <c r="R698" s="33">
        <f t="shared" si="222"/>
        <v>15</v>
      </c>
      <c r="S698" s="33" t="str">
        <f t="shared" si="223"/>
        <v>113_15</v>
      </c>
      <c r="T698" s="35" t="str">
        <f t="shared" si="224"/>
        <v>113PM</v>
      </c>
      <c r="U698" s="35" t="str">
        <f t="shared" si="225"/>
        <v>113PMNS</v>
      </c>
      <c r="V698" s="35" t="str">
        <f t="shared" si="241"/>
        <v>0V</v>
      </c>
      <c r="W698" s="35" t="str">
        <f t="shared" si="234"/>
        <v>113PM0V231</v>
      </c>
      <c r="X698" s="388">
        <f t="shared" si="235"/>
        <v>2</v>
      </c>
      <c r="Y698" s="388">
        <f t="shared" si="236"/>
        <v>2</v>
      </c>
      <c r="Z698" s="280" t="str">
        <f t="shared" si="226"/>
        <v/>
      </c>
      <c r="AA698" s="280" t="str">
        <f t="shared" si="227"/>
        <v/>
      </c>
      <c r="AB698" s="389" t="str">
        <f t="shared" si="237"/>
        <v/>
      </c>
      <c r="AC698" s="389" t="str">
        <f t="shared" si="238"/>
        <v/>
      </c>
      <c r="AD698" s="390" t="str">
        <f t="shared" si="228"/>
        <v/>
      </c>
      <c r="AE698" s="282">
        <f t="shared" si="229"/>
        <v>0</v>
      </c>
      <c r="AF698" s="359">
        <f t="shared" si="230"/>
        <v>0</v>
      </c>
      <c r="AG698" s="280">
        <f t="shared" si="231"/>
        <v>0</v>
      </c>
      <c r="AH698" s="280">
        <f t="shared" si="232"/>
        <v>0</v>
      </c>
      <c r="AI698" s="280">
        <f>IF(ISBLANK(T698),AI697,IF(COUNTIF(T$2:T698,T698)&gt;1,AI697,1+MAX(AI697,0)))</f>
        <v>18</v>
      </c>
      <c r="AL698" s="391" t="str">
        <f t="shared" si="239"/>
        <v/>
      </c>
      <c r="AM698" s="391" t="str">
        <f t="shared" si="240"/>
        <v/>
      </c>
      <c r="AO698" s="310" t="str">
        <f t="shared" si="233"/>
        <v/>
      </c>
      <c r="AP698" s="310">
        <f>SUM(AO$1:AO698)</f>
        <v>0</v>
      </c>
      <c r="AQ698" s="310">
        <f>SUM(AK$2:AK698)</f>
        <v>2</v>
      </c>
      <c r="AR698" s="310">
        <f>COUNTA(AJ$2:AJ698)</f>
        <v>2</v>
      </c>
      <c r="AS698" s="312"/>
      <c r="AT698" s="312"/>
      <c r="AU698" s="312"/>
      <c r="AV698" s="312"/>
      <c r="AW698" s="312"/>
      <c r="AZ698">
        <v>2</v>
      </c>
      <c r="BA698">
        <v>2</v>
      </c>
    </row>
    <row r="699" spans="1:53" x14ac:dyDescent="0.25">
      <c r="A699">
        <v>113</v>
      </c>
      <c r="B699" t="s">
        <v>66</v>
      </c>
      <c r="C699" t="s">
        <v>896</v>
      </c>
      <c r="D699"/>
      <c r="E699">
        <v>2</v>
      </c>
      <c r="F699">
        <v>3</v>
      </c>
      <c r="G699">
        <v>2</v>
      </c>
      <c r="H699">
        <v>9</v>
      </c>
      <c r="I699">
        <v>1</v>
      </c>
      <c r="J699">
        <v>4</v>
      </c>
      <c r="K699">
        <v>2</v>
      </c>
      <c r="L699">
        <v>3</v>
      </c>
      <c r="M699"/>
      <c r="N699" s="42"/>
      <c r="O699" s="101">
        <f>IF(ISBLANK(C699),O698,IF(COUNTIF(C$2:C699,C699)&gt;1,O698,1+MAX(O698,0)))</f>
        <v>22</v>
      </c>
      <c r="P699" s="45">
        <f t="shared" si="220"/>
        <v>10</v>
      </c>
      <c r="Q699" s="33" t="str">
        <f t="shared" si="221"/>
        <v/>
      </c>
      <c r="R699" s="33">
        <f t="shared" si="222"/>
        <v>15</v>
      </c>
      <c r="S699" s="33" t="str">
        <f t="shared" si="223"/>
        <v>113_15</v>
      </c>
      <c r="T699" s="35" t="str">
        <f t="shared" si="224"/>
        <v>113PM</v>
      </c>
      <c r="U699" s="35" t="str">
        <f t="shared" si="225"/>
        <v>113PMNS</v>
      </c>
      <c r="V699" s="35" t="str">
        <f t="shared" si="241"/>
        <v>0V</v>
      </c>
      <c r="W699" s="35" t="str">
        <f t="shared" si="234"/>
        <v>113PM0V232</v>
      </c>
      <c r="X699" s="388">
        <f t="shared" si="235"/>
        <v>2</v>
      </c>
      <c r="Y699" s="388">
        <f t="shared" si="236"/>
        <v>3</v>
      </c>
      <c r="Z699" s="280" t="str">
        <f t="shared" si="226"/>
        <v/>
      </c>
      <c r="AA699" s="280" t="str">
        <f t="shared" si="227"/>
        <v/>
      </c>
      <c r="AB699" s="389" t="str">
        <f t="shared" si="237"/>
        <v/>
      </c>
      <c r="AC699" s="389" t="str">
        <f t="shared" si="238"/>
        <v/>
      </c>
      <c r="AD699" s="390" t="str">
        <f t="shared" si="228"/>
        <v/>
      </c>
      <c r="AE699" s="282">
        <f t="shared" si="229"/>
        <v>0</v>
      </c>
      <c r="AF699" s="359">
        <f t="shared" si="230"/>
        <v>1</v>
      </c>
      <c r="AG699" s="280">
        <f t="shared" si="231"/>
        <v>0</v>
      </c>
      <c r="AH699" s="280">
        <f t="shared" si="232"/>
        <v>0</v>
      </c>
      <c r="AI699" s="280">
        <f>IF(ISBLANK(T699),AI698,IF(COUNTIF(T$2:T699,T699)&gt;1,AI698,1+MAX(AI698,0)))</f>
        <v>18</v>
      </c>
      <c r="AL699" s="391" t="str">
        <f t="shared" si="239"/>
        <v/>
      </c>
      <c r="AM699" s="391" t="str">
        <f t="shared" si="240"/>
        <v/>
      </c>
      <c r="AO699" s="310" t="str">
        <f t="shared" si="233"/>
        <v/>
      </c>
      <c r="AP699" s="310">
        <f>SUM(AO$1:AO699)</f>
        <v>0</v>
      </c>
      <c r="AQ699" s="310">
        <f>SUM(AK$2:AK699)</f>
        <v>2</v>
      </c>
      <c r="AR699" s="310">
        <f>COUNTA(AJ$2:AJ699)</f>
        <v>2</v>
      </c>
      <c r="AS699" s="312"/>
      <c r="AT699" s="312"/>
      <c r="AU699" s="312"/>
      <c r="AV699" s="312"/>
      <c r="AW699" s="312"/>
      <c r="AZ699">
        <v>2</v>
      </c>
      <c r="BA699">
        <v>3</v>
      </c>
    </row>
    <row r="700" spans="1:53" x14ac:dyDescent="0.25">
      <c r="A700">
        <v>113</v>
      </c>
      <c r="B700" t="s">
        <v>66</v>
      </c>
      <c r="C700" t="s">
        <v>896</v>
      </c>
      <c r="D700"/>
      <c r="E700">
        <v>2</v>
      </c>
      <c r="F700">
        <v>3</v>
      </c>
      <c r="G700">
        <v>3</v>
      </c>
      <c r="H700">
        <v>5</v>
      </c>
      <c r="I700">
        <v>1</v>
      </c>
      <c r="J700">
        <v>1</v>
      </c>
      <c r="K700">
        <v>1</v>
      </c>
      <c r="L700">
        <v>1</v>
      </c>
      <c r="M700"/>
      <c r="N700" s="42"/>
      <c r="O700" s="101">
        <f>IF(ISBLANK(C700),O699,IF(COUNTIF(C$2:C700,C700)&gt;1,O699,1+MAX(O699,0)))</f>
        <v>22</v>
      </c>
      <c r="P700" s="45">
        <f t="shared" si="220"/>
        <v>10</v>
      </c>
      <c r="Q700" s="33" t="str">
        <f t="shared" si="221"/>
        <v/>
      </c>
      <c r="R700" s="33">
        <f t="shared" si="222"/>
        <v>15</v>
      </c>
      <c r="S700" s="33" t="str">
        <f t="shared" si="223"/>
        <v>113_15</v>
      </c>
      <c r="T700" s="35" t="str">
        <f t="shared" si="224"/>
        <v>113PM</v>
      </c>
      <c r="U700" s="35" t="str">
        <f t="shared" si="225"/>
        <v>113PMEW</v>
      </c>
      <c r="V700" s="35" t="str">
        <f t="shared" si="241"/>
        <v>0V</v>
      </c>
      <c r="W700" s="35" t="str">
        <f t="shared" si="234"/>
        <v>113PM0V233</v>
      </c>
      <c r="X700" s="388">
        <f t="shared" si="235"/>
        <v>1</v>
      </c>
      <c r="Y700" s="388">
        <f t="shared" si="236"/>
        <v>1</v>
      </c>
      <c r="Z700" s="280" t="str">
        <f t="shared" si="226"/>
        <v/>
      </c>
      <c r="AA700" s="280" t="str">
        <f t="shared" si="227"/>
        <v/>
      </c>
      <c r="AB700" s="389" t="str">
        <f t="shared" si="237"/>
        <v/>
      </c>
      <c r="AC700" s="389" t="str">
        <f t="shared" si="238"/>
        <v/>
      </c>
      <c r="AD700" s="390" t="str">
        <f t="shared" si="228"/>
        <v/>
      </c>
      <c r="AE700" s="282">
        <f t="shared" si="229"/>
        <v>0</v>
      </c>
      <c r="AF700" s="359">
        <f t="shared" si="230"/>
        <v>0</v>
      </c>
      <c r="AG700" s="280">
        <f t="shared" si="231"/>
        <v>0</v>
      </c>
      <c r="AH700" s="280">
        <f t="shared" si="232"/>
        <v>0</v>
      </c>
      <c r="AI700" s="280">
        <f>IF(ISBLANK(T700),AI699,IF(COUNTIF(T$2:T700,T700)&gt;1,AI699,1+MAX(AI699,0)))</f>
        <v>18</v>
      </c>
      <c r="AL700" s="391" t="str">
        <f t="shared" si="239"/>
        <v/>
      </c>
      <c r="AM700" s="391" t="str">
        <f t="shared" si="240"/>
        <v/>
      </c>
      <c r="AO700" s="310" t="str">
        <f t="shared" si="233"/>
        <v/>
      </c>
      <c r="AP700" s="310">
        <f>SUM(AO$1:AO700)</f>
        <v>0</v>
      </c>
      <c r="AQ700" s="310">
        <f>SUM(AK$2:AK700)</f>
        <v>2</v>
      </c>
      <c r="AR700" s="310">
        <f>COUNTA(AJ$2:AJ700)</f>
        <v>2</v>
      </c>
      <c r="AS700" s="312"/>
      <c r="AT700" s="312"/>
      <c r="AU700" s="312"/>
      <c r="AV700" s="312"/>
      <c r="AW700" s="312"/>
      <c r="AZ700">
        <v>1</v>
      </c>
      <c r="BA700">
        <v>1</v>
      </c>
    </row>
    <row r="701" spans="1:53" x14ac:dyDescent="0.25">
      <c r="A701">
        <v>113</v>
      </c>
      <c r="B701" t="s">
        <v>66</v>
      </c>
      <c r="C701" t="s">
        <v>896</v>
      </c>
      <c r="D701"/>
      <c r="E701">
        <v>2</v>
      </c>
      <c r="F701">
        <v>3</v>
      </c>
      <c r="G701">
        <v>4</v>
      </c>
      <c r="H701">
        <v>6</v>
      </c>
      <c r="I701">
        <v>1</v>
      </c>
      <c r="J701">
        <v>1</v>
      </c>
      <c r="K701">
        <v>3</v>
      </c>
      <c r="L701">
        <v>0</v>
      </c>
      <c r="M701"/>
      <c r="N701" s="42"/>
      <c r="O701" s="101">
        <f>IF(ISBLANK(C701),O700,IF(COUNTIF(C$2:C701,C701)&gt;1,O700,1+MAX(O700,0)))</f>
        <v>22</v>
      </c>
      <c r="P701" s="45">
        <f t="shared" si="220"/>
        <v>10</v>
      </c>
      <c r="Q701" s="33" t="str">
        <f t="shared" si="221"/>
        <v/>
      </c>
      <c r="R701" s="33">
        <f t="shared" si="222"/>
        <v>15</v>
      </c>
      <c r="S701" s="33" t="str">
        <f t="shared" si="223"/>
        <v>113_15</v>
      </c>
      <c r="T701" s="35" t="str">
        <f t="shared" si="224"/>
        <v>113PM</v>
      </c>
      <c r="U701" s="35" t="str">
        <f t="shared" si="225"/>
        <v>113PMEW</v>
      </c>
      <c r="V701" s="35" t="str">
        <f t="shared" si="241"/>
        <v>0V</v>
      </c>
      <c r="W701" s="35" t="str">
        <f t="shared" si="234"/>
        <v>113PM0V234</v>
      </c>
      <c r="X701" s="388">
        <f t="shared" si="235"/>
        <v>3</v>
      </c>
      <c r="Y701" s="388">
        <f t="shared" si="236"/>
        <v>0</v>
      </c>
      <c r="Z701" s="280" t="str">
        <f t="shared" si="226"/>
        <v/>
      </c>
      <c r="AA701" s="280" t="str">
        <f t="shared" si="227"/>
        <v/>
      </c>
      <c r="AB701" s="389" t="str">
        <f t="shared" si="237"/>
        <v/>
      </c>
      <c r="AC701" s="389" t="str">
        <f t="shared" si="238"/>
        <v/>
      </c>
      <c r="AD701" s="390" t="str">
        <f t="shared" si="228"/>
        <v/>
      </c>
      <c r="AE701" s="282">
        <f t="shared" si="229"/>
        <v>0</v>
      </c>
      <c r="AF701" s="359">
        <f t="shared" si="230"/>
        <v>1</v>
      </c>
      <c r="AG701" s="280">
        <f t="shared" si="231"/>
        <v>0</v>
      </c>
      <c r="AH701" s="280">
        <f t="shared" si="232"/>
        <v>0</v>
      </c>
      <c r="AI701" s="280">
        <f>IF(ISBLANK(T701),AI700,IF(COUNTIF(T$2:T701,T701)&gt;1,AI700,1+MAX(AI700,0)))</f>
        <v>18</v>
      </c>
      <c r="AL701" s="391" t="str">
        <f t="shared" si="239"/>
        <v/>
      </c>
      <c r="AM701" s="391" t="str">
        <f t="shared" si="240"/>
        <v/>
      </c>
      <c r="AO701" s="310" t="str">
        <f t="shared" si="233"/>
        <v/>
      </c>
      <c r="AP701" s="310">
        <f>SUM(AO$1:AO701)</f>
        <v>0</v>
      </c>
      <c r="AQ701" s="310">
        <f>SUM(AK$2:AK701)</f>
        <v>2</v>
      </c>
      <c r="AR701" s="310">
        <f>COUNTA(AJ$2:AJ701)</f>
        <v>2</v>
      </c>
      <c r="AS701" s="312"/>
      <c r="AT701" s="312"/>
      <c r="AU701" s="312"/>
      <c r="AV701" s="312"/>
      <c r="AW701" s="312"/>
      <c r="AZ701">
        <v>3</v>
      </c>
      <c r="BA701">
        <v>0</v>
      </c>
    </row>
    <row r="702" spans="1:53" x14ac:dyDescent="0.25">
      <c r="A702">
        <v>113</v>
      </c>
      <c r="B702" t="s">
        <v>66</v>
      </c>
      <c r="C702" t="s">
        <v>896</v>
      </c>
      <c r="D702"/>
      <c r="E702">
        <v>2</v>
      </c>
      <c r="F702">
        <v>4</v>
      </c>
      <c r="G702">
        <v>1</v>
      </c>
      <c r="H702">
        <v>3</v>
      </c>
      <c r="I702">
        <v>1</v>
      </c>
      <c r="J702">
        <v>2</v>
      </c>
      <c r="K702">
        <v>0</v>
      </c>
      <c r="L702">
        <v>0</v>
      </c>
      <c r="M702"/>
      <c r="N702" s="42"/>
      <c r="O702" s="101">
        <f>IF(ISBLANK(C702),O701,IF(COUNTIF(C$2:C702,C702)&gt;1,O701,1+MAX(O701,0)))</f>
        <v>22</v>
      </c>
      <c r="P702" s="45">
        <f t="shared" si="220"/>
        <v>10</v>
      </c>
      <c r="Q702" s="33" t="str">
        <f t="shared" si="221"/>
        <v/>
      </c>
      <c r="R702" s="33">
        <f t="shared" si="222"/>
        <v>16</v>
      </c>
      <c r="S702" s="33" t="str">
        <f t="shared" si="223"/>
        <v>113_16</v>
      </c>
      <c r="T702" s="35" t="str">
        <f t="shared" si="224"/>
        <v>113PM</v>
      </c>
      <c r="U702" s="35" t="str">
        <f t="shared" si="225"/>
        <v>113PMNS</v>
      </c>
      <c r="V702" s="35" t="str">
        <f t="shared" si="241"/>
        <v>0V</v>
      </c>
      <c r="W702" s="35" t="str">
        <f t="shared" si="234"/>
        <v>113PM0V241</v>
      </c>
      <c r="X702" s="388">
        <f t="shared" si="235"/>
        <v>0</v>
      </c>
      <c r="Y702" s="388">
        <f t="shared" si="236"/>
        <v>0</v>
      </c>
      <c r="Z702" s="280" t="str">
        <f t="shared" si="226"/>
        <v/>
      </c>
      <c r="AA702" s="280" t="str">
        <f t="shared" si="227"/>
        <v/>
      </c>
      <c r="AB702" s="389" t="str">
        <f t="shared" si="237"/>
        <v/>
      </c>
      <c r="AC702" s="389" t="str">
        <f t="shared" si="238"/>
        <v/>
      </c>
      <c r="AD702" s="390" t="str">
        <f t="shared" si="228"/>
        <v/>
      </c>
      <c r="AE702" s="282">
        <f t="shared" si="229"/>
        <v>0</v>
      </c>
      <c r="AF702" s="359">
        <f t="shared" si="230"/>
        <v>0</v>
      </c>
      <c r="AG702" s="280">
        <f t="shared" si="231"/>
        <v>0</v>
      </c>
      <c r="AH702" s="280">
        <f t="shared" si="232"/>
        <v>0</v>
      </c>
      <c r="AI702" s="280">
        <f>IF(ISBLANK(T702),AI701,IF(COUNTIF(T$2:T702,T702)&gt;1,AI701,1+MAX(AI701,0)))</f>
        <v>18</v>
      </c>
      <c r="AL702" s="391" t="str">
        <f t="shared" si="239"/>
        <v/>
      </c>
      <c r="AM702" s="391" t="str">
        <f t="shared" si="240"/>
        <v/>
      </c>
      <c r="AO702" s="310" t="str">
        <f t="shared" si="233"/>
        <v/>
      </c>
      <c r="AP702" s="310">
        <f>SUM(AO$1:AO702)</f>
        <v>0</v>
      </c>
      <c r="AQ702" s="310">
        <f>SUM(AK$2:AK702)</f>
        <v>2</v>
      </c>
      <c r="AR702" s="310">
        <f>COUNTA(AJ$2:AJ702)</f>
        <v>2</v>
      </c>
      <c r="AS702" s="312"/>
      <c r="AT702" s="312"/>
      <c r="AU702" s="312"/>
      <c r="AV702" s="312"/>
      <c r="AW702" s="312"/>
      <c r="AZ702">
        <v>0</v>
      </c>
      <c r="BA702">
        <v>0</v>
      </c>
    </row>
    <row r="703" spans="1:53" x14ac:dyDescent="0.25">
      <c r="A703">
        <v>113</v>
      </c>
      <c r="B703" t="s">
        <v>66</v>
      </c>
      <c r="C703" t="s">
        <v>896</v>
      </c>
      <c r="D703"/>
      <c r="E703">
        <v>2</v>
      </c>
      <c r="F703">
        <v>4</v>
      </c>
      <c r="G703">
        <v>2</v>
      </c>
      <c r="H703">
        <v>7</v>
      </c>
      <c r="I703">
        <v>1</v>
      </c>
      <c r="J703">
        <v>2</v>
      </c>
      <c r="K703">
        <v>1</v>
      </c>
      <c r="L703">
        <v>5</v>
      </c>
      <c r="M703"/>
      <c r="N703" s="42"/>
      <c r="O703" s="101">
        <f>IF(ISBLANK(C703),O702,IF(COUNTIF(C$2:C703,C703)&gt;1,O702,1+MAX(O702,0)))</f>
        <v>22</v>
      </c>
      <c r="P703" s="45">
        <f t="shared" si="220"/>
        <v>10</v>
      </c>
      <c r="Q703" s="33" t="str">
        <f t="shared" si="221"/>
        <v/>
      </c>
      <c r="R703" s="33">
        <f t="shared" si="222"/>
        <v>16</v>
      </c>
      <c r="S703" s="33" t="str">
        <f t="shared" si="223"/>
        <v>113_16</v>
      </c>
      <c r="T703" s="35" t="str">
        <f t="shared" si="224"/>
        <v>113PM</v>
      </c>
      <c r="U703" s="35" t="str">
        <f t="shared" si="225"/>
        <v>113PMNS</v>
      </c>
      <c r="V703" s="35" t="str">
        <f t="shared" si="241"/>
        <v>0V</v>
      </c>
      <c r="W703" s="35" t="str">
        <f t="shared" si="234"/>
        <v>113PM0V242</v>
      </c>
      <c r="X703" s="388">
        <f t="shared" si="235"/>
        <v>1</v>
      </c>
      <c r="Y703" s="388">
        <f t="shared" si="236"/>
        <v>5</v>
      </c>
      <c r="Z703" s="280" t="str">
        <f t="shared" si="226"/>
        <v/>
      </c>
      <c r="AA703" s="280" t="str">
        <f t="shared" si="227"/>
        <v/>
      </c>
      <c r="AB703" s="389" t="str">
        <f t="shared" si="237"/>
        <v/>
      </c>
      <c r="AC703" s="389" t="str">
        <f t="shared" si="238"/>
        <v/>
      </c>
      <c r="AD703" s="390" t="str">
        <f t="shared" si="228"/>
        <v/>
      </c>
      <c r="AE703" s="282">
        <f t="shared" si="229"/>
        <v>0</v>
      </c>
      <c r="AF703" s="359">
        <f t="shared" si="230"/>
        <v>1</v>
      </c>
      <c r="AG703" s="280">
        <f t="shared" si="231"/>
        <v>0</v>
      </c>
      <c r="AH703" s="280">
        <f t="shared" si="232"/>
        <v>0</v>
      </c>
      <c r="AI703" s="280">
        <f>IF(ISBLANK(T703),AI702,IF(COUNTIF(T$2:T703,T703)&gt;1,AI702,1+MAX(AI702,0)))</f>
        <v>18</v>
      </c>
      <c r="AL703" s="391" t="str">
        <f t="shared" si="239"/>
        <v/>
      </c>
      <c r="AM703" s="391" t="str">
        <f t="shared" si="240"/>
        <v/>
      </c>
      <c r="AO703" s="310" t="str">
        <f t="shared" si="233"/>
        <v/>
      </c>
      <c r="AP703" s="310">
        <f>SUM(AO$1:AO703)</f>
        <v>0</v>
      </c>
      <c r="AQ703" s="310">
        <f>SUM(AK$2:AK703)</f>
        <v>2</v>
      </c>
      <c r="AR703" s="310">
        <f>COUNTA(AJ$2:AJ703)</f>
        <v>2</v>
      </c>
      <c r="AS703" s="312"/>
      <c r="AT703" s="312"/>
      <c r="AU703" s="312"/>
      <c r="AV703" s="312"/>
      <c r="AW703" s="312"/>
      <c r="AZ703">
        <v>1</v>
      </c>
      <c r="BA703">
        <v>5</v>
      </c>
    </row>
    <row r="704" spans="1:53" x14ac:dyDescent="0.25">
      <c r="A704">
        <v>113</v>
      </c>
      <c r="B704" t="s">
        <v>66</v>
      </c>
      <c r="C704" t="s">
        <v>896</v>
      </c>
      <c r="D704"/>
      <c r="E704">
        <v>2</v>
      </c>
      <c r="F704">
        <v>4</v>
      </c>
      <c r="G704">
        <v>3</v>
      </c>
      <c r="H704">
        <v>5</v>
      </c>
      <c r="I704">
        <v>0</v>
      </c>
      <c r="J704">
        <v>1</v>
      </c>
      <c r="K704">
        <v>0</v>
      </c>
      <c r="L704">
        <v>0</v>
      </c>
      <c r="M704"/>
      <c r="N704" s="42"/>
      <c r="O704" s="101">
        <f>IF(ISBLANK(C704),O703,IF(COUNTIF(C$2:C704,C704)&gt;1,O703,1+MAX(O703,0)))</f>
        <v>22</v>
      </c>
      <c r="P704" s="45">
        <f t="shared" si="220"/>
        <v>10</v>
      </c>
      <c r="Q704" s="33" t="str">
        <f t="shared" si="221"/>
        <v/>
      </c>
      <c r="R704" s="33">
        <f t="shared" si="222"/>
        <v>16</v>
      </c>
      <c r="S704" s="33" t="str">
        <f t="shared" si="223"/>
        <v>113_16</v>
      </c>
      <c r="T704" s="35" t="str">
        <f t="shared" si="224"/>
        <v>113PM</v>
      </c>
      <c r="U704" s="35" t="str">
        <f t="shared" si="225"/>
        <v>113PMEW</v>
      </c>
      <c r="V704" s="35" t="str">
        <f t="shared" si="241"/>
        <v>0V</v>
      </c>
      <c r="W704" s="35" t="str">
        <f t="shared" si="234"/>
        <v>113PM0V243</v>
      </c>
      <c r="X704" s="388">
        <f t="shared" si="235"/>
        <v>0</v>
      </c>
      <c r="Y704" s="388">
        <f t="shared" si="236"/>
        <v>0</v>
      </c>
      <c r="Z704" s="280" t="str">
        <f t="shared" si="226"/>
        <v/>
      </c>
      <c r="AA704" s="280" t="str">
        <f t="shared" si="227"/>
        <v/>
      </c>
      <c r="AB704" s="389" t="str">
        <f t="shared" si="237"/>
        <v/>
      </c>
      <c r="AC704" s="389" t="str">
        <f t="shared" si="238"/>
        <v/>
      </c>
      <c r="AD704" s="390" t="str">
        <f t="shared" si="228"/>
        <v/>
      </c>
      <c r="AE704" s="282">
        <f t="shared" si="229"/>
        <v>0</v>
      </c>
      <c r="AF704" s="359">
        <f t="shared" si="230"/>
        <v>0</v>
      </c>
      <c r="AG704" s="280">
        <f t="shared" si="231"/>
        <v>0</v>
      </c>
      <c r="AH704" s="280">
        <f t="shared" si="232"/>
        <v>0</v>
      </c>
      <c r="AI704" s="280">
        <f>IF(ISBLANK(T704),AI703,IF(COUNTIF(T$2:T704,T704)&gt;1,AI703,1+MAX(AI703,0)))</f>
        <v>18</v>
      </c>
      <c r="AL704" s="391" t="str">
        <f t="shared" si="239"/>
        <v/>
      </c>
      <c r="AM704" s="391" t="str">
        <f t="shared" si="240"/>
        <v/>
      </c>
      <c r="AO704" s="310" t="str">
        <f t="shared" si="233"/>
        <v/>
      </c>
      <c r="AP704" s="310">
        <f>SUM(AO$1:AO704)</f>
        <v>0</v>
      </c>
      <c r="AQ704" s="310">
        <f>SUM(AK$2:AK704)</f>
        <v>2</v>
      </c>
      <c r="AR704" s="310">
        <f>COUNTA(AJ$2:AJ704)</f>
        <v>2</v>
      </c>
      <c r="AS704" s="312"/>
      <c r="AT704" s="312"/>
      <c r="AU704" s="312"/>
      <c r="AV704" s="312"/>
      <c r="AW704" s="312"/>
      <c r="AZ704">
        <v>0</v>
      </c>
      <c r="BA704">
        <v>0</v>
      </c>
    </row>
    <row r="705" spans="1:53" x14ac:dyDescent="0.25">
      <c r="A705">
        <v>113</v>
      </c>
      <c r="B705" t="s">
        <v>66</v>
      </c>
      <c r="C705" t="s">
        <v>896</v>
      </c>
      <c r="D705"/>
      <c r="E705">
        <v>2</v>
      </c>
      <c r="F705">
        <v>4</v>
      </c>
      <c r="G705">
        <v>4</v>
      </c>
      <c r="H705">
        <v>9</v>
      </c>
      <c r="I705">
        <v>3</v>
      </c>
      <c r="J705">
        <v>3</v>
      </c>
      <c r="K705">
        <v>3</v>
      </c>
      <c r="L705">
        <v>0</v>
      </c>
      <c r="M705"/>
      <c r="N705" s="42"/>
      <c r="O705" s="101">
        <f>IF(ISBLANK(C705),O704,IF(COUNTIF(C$2:C705,C705)&gt;1,O704,1+MAX(O704,0)))</f>
        <v>22</v>
      </c>
      <c r="P705" s="45">
        <f t="shared" si="220"/>
        <v>10</v>
      </c>
      <c r="Q705" s="33" t="str">
        <f t="shared" si="221"/>
        <v/>
      </c>
      <c r="R705" s="33">
        <f t="shared" si="222"/>
        <v>16</v>
      </c>
      <c r="S705" s="33" t="str">
        <f t="shared" si="223"/>
        <v>113_16</v>
      </c>
      <c r="T705" s="35" t="str">
        <f t="shared" si="224"/>
        <v>113PM</v>
      </c>
      <c r="U705" s="35" t="str">
        <f t="shared" si="225"/>
        <v>113PMEW</v>
      </c>
      <c r="V705" s="35" t="str">
        <f t="shared" si="241"/>
        <v>0V</v>
      </c>
      <c r="W705" s="35" t="str">
        <f t="shared" si="234"/>
        <v>113PM0V244</v>
      </c>
      <c r="X705" s="388">
        <f t="shared" si="235"/>
        <v>3</v>
      </c>
      <c r="Y705" s="388">
        <f t="shared" si="236"/>
        <v>0</v>
      </c>
      <c r="Z705" s="280" t="str">
        <f t="shared" si="226"/>
        <v/>
      </c>
      <c r="AA705" s="280" t="str">
        <f t="shared" si="227"/>
        <v/>
      </c>
      <c r="AB705" s="389" t="str">
        <f t="shared" si="237"/>
        <v/>
      </c>
      <c r="AC705" s="389" t="str">
        <f t="shared" si="238"/>
        <v/>
      </c>
      <c r="AD705" s="390" t="str">
        <f t="shared" si="228"/>
        <v/>
      </c>
      <c r="AE705" s="282">
        <f t="shared" si="229"/>
        <v>0</v>
      </c>
      <c r="AF705" s="359">
        <f t="shared" si="230"/>
        <v>1</v>
      </c>
      <c r="AG705" s="280">
        <f t="shared" si="231"/>
        <v>0</v>
      </c>
      <c r="AH705" s="280">
        <f t="shared" si="232"/>
        <v>0</v>
      </c>
      <c r="AI705" s="280">
        <f>IF(ISBLANK(T705),AI704,IF(COUNTIF(T$2:T705,T705)&gt;1,AI704,1+MAX(AI704,0)))</f>
        <v>18</v>
      </c>
      <c r="AL705" s="391" t="str">
        <f t="shared" si="239"/>
        <v/>
      </c>
      <c r="AM705" s="391" t="str">
        <f t="shared" si="240"/>
        <v/>
      </c>
      <c r="AO705" s="310" t="str">
        <f t="shared" si="233"/>
        <v/>
      </c>
      <c r="AP705" s="310">
        <f>SUM(AO$1:AO705)</f>
        <v>0</v>
      </c>
      <c r="AQ705" s="310">
        <f>SUM(AK$2:AK705)</f>
        <v>2</v>
      </c>
      <c r="AR705" s="310">
        <f>COUNTA(AJ$2:AJ705)</f>
        <v>2</v>
      </c>
      <c r="AS705" s="312"/>
      <c r="AT705" s="312"/>
      <c r="AU705" s="312"/>
      <c r="AV705" s="312"/>
      <c r="AW705" s="312"/>
      <c r="AZ705">
        <v>3</v>
      </c>
      <c r="BA705">
        <v>0</v>
      </c>
    </row>
    <row r="706" spans="1:53" x14ac:dyDescent="0.25">
      <c r="A706">
        <v>113</v>
      </c>
      <c r="B706" t="s">
        <v>66</v>
      </c>
      <c r="C706" t="s">
        <v>895</v>
      </c>
      <c r="D706"/>
      <c r="E706">
        <v>2</v>
      </c>
      <c r="F706">
        <v>1</v>
      </c>
      <c r="G706">
        <v>1</v>
      </c>
      <c r="H706">
        <v>2</v>
      </c>
      <c r="I706">
        <v>0</v>
      </c>
      <c r="J706">
        <v>1</v>
      </c>
      <c r="K706">
        <v>0</v>
      </c>
      <c r="L706">
        <v>0</v>
      </c>
      <c r="M706"/>
      <c r="N706" s="42"/>
      <c r="O706" s="101">
        <f>IF(ISBLANK(C706),O705,IF(COUNTIF(C$2:C706,C706)&gt;1,O705,1+MAX(O705,0)))</f>
        <v>22</v>
      </c>
      <c r="P706" s="45">
        <f t="shared" ref="P706:P769" si="242">IF(A706=A705,P705,IF(ISNUMBER(P705),P705+1,1))</f>
        <v>10</v>
      </c>
      <c r="Q706" s="33" t="str">
        <f t="shared" ref="Q706:Q769" si="243">IF(OR(P706=P705,LEN(A706)&lt;1),"",P706)</f>
        <v/>
      </c>
      <c r="R706" s="33">
        <f t="shared" ref="R706:R769" si="244">IF(ISNUMBER(F706),F706+4*(E706-1)+8*IF(B706="PM",1,0),"")</f>
        <v>13</v>
      </c>
      <c r="S706" s="33" t="str">
        <f t="shared" ref="S706:S769" si="245">IF(ISNUMBER(R706),A706&amp;"_"&amp;R706,"")</f>
        <v>113_13</v>
      </c>
      <c r="T706" s="35" t="str">
        <f t="shared" ref="T706:T769" si="246">A706&amp;B706</f>
        <v>113PM</v>
      </c>
      <c r="U706" s="35" t="str">
        <f t="shared" ref="U706:U769" si="247">IF(OR(G706=1,G706=2),T706&amp;"NS",IF(OR(G706=3,G706=4),T706&amp;"EW",""))</f>
        <v>113PMNS</v>
      </c>
      <c r="V706" s="35" t="str">
        <f t="shared" si="241"/>
        <v>0V</v>
      </c>
      <c r="W706" s="35" t="str">
        <f t="shared" si="234"/>
        <v>113PM0V211</v>
      </c>
      <c r="X706" s="388">
        <f t="shared" si="235"/>
        <v>0</v>
      </c>
      <c r="Y706" s="388">
        <f t="shared" si="236"/>
        <v>0</v>
      </c>
      <c r="Z706" s="280" t="str">
        <f t="shared" ref="Z706:Z769" si="248">IF(I706&gt;$H706,1,"")</f>
        <v/>
      </c>
      <c r="AA706" s="280" t="str">
        <f t="shared" ref="AA706:AA769" si="249">IF(J706&gt;$H706,1,"")</f>
        <v/>
      </c>
      <c r="AB706" s="389" t="str">
        <f t="shared" si="237"/>
        <v/>
      </c>
      <c r="AC706" s="389" t="str">
        <f t="shared" si="238"/>
        <v/>
      </c>
      <c r="AD706" s="390" t="str">
        <f t="shared" ref="AD706:AD769" si="250">IF(ISERROR(MATCH(A706&amp;"_"&amp;G706,Sidewalk_ignore,0)),"",1)</f>
        <v/>
      </c>
      <c r="AE706" s="282">
        <f t="shared" ref="AE706:AE769" si="251">IF(AND(ISNUMBER($G706),$B706="AM"),INDEX(CordonIn,MATCH($A706,loc_ID,0),$G706),0)</f>
        <v>0</v>
      </c>
      <c r="AF706" s="359">
        <f t="shared" ref="AF706:AF769" si="252">IF(AND(ISNUMBER($G706),$B706="PM"),INDEX(CordonIn,MATCH($A706,loc_ID,0),VLOOKUP($G706,Reverse_dir,2,FALSE)),0)</f>
        <v>0</v>
      </c>
      <c r="AG706" s="280">
        <f t="shared" ref="AG706:AG769" si="253">IF(AND(ISNUMBER($G706),$B706="AM"),INDEX(Lane,MATCH($A706,loc_ID,0),$G706),0)</f>
        <v>0</v>
      </c>
      <c r="AH706" s="280">
        <f t="shared" ref="AH706:AH769" si="254">IF(AND(AG706&gt;0,ISNUMBER(AG706)),1,0)</f>
        <v>0</v>
      </c>
      <c r="AI706" s="280">
        <f>IF(ISBLANK(T706),AI705,IF(COUNTIF(T$2:T706,T706)&gt;1,AI705,1+MAX(AI705,0)))</f>
        <v>18</v>
      </c>
      <c r="AL706" s="391" t="str">
        <f t="shared" si="239"/>
        <v/>
      </c>
      <c r="AM706" s="391" t="str">
        <f t="shared" si="240"/>
        <v/>
      </c>
      <c r="AO706" s="310" t="str">
        <f t="shared" ref="AO706:AO769" si="255">IF(SUM(Z706:AC706)&gt;0,1,"")</f>
        <v/>
      </c>
      <c r="AP706" s="310">
        <f>SUM(AO$1:AO706)</f>
        <v>0</v>
      </c>
      <c r="AQ706" s="310">
        <f>SUM(AK$2:AK706)</f>
        <v>2</v>
      </c>
      <c r="AR706" s="310">
        <f>COUNTA(AJ$2:AJ706)</f>
        <v>2</v>
      </c>
      <c r="AS706" s="312"/>
      <c r="AT706" s="312"/>
      <c r="AU706" s="312"/>
      <c r="AV706" s="312"/>
      <c r="AW706" s="312"/>
      <c r="AZ706">
        <v>0</v>
      </c>
      <c r="BA706">
        <v>0</v>
      </c>
    </row>
    <row r="707" spans="1:53" x14ac:dyDescent="0.25">
      <c r="A707">
        <v>113</v>
      </c>
      <c r="B707" t="s">
        <v>66</v>
      </c>
      <c r="C707" t="s">
        <v>895</v>
      </c>
      <c r="D707"/>
      <c r="E707">
        <v>2</v>
      </c>
      <c r="F707">
        <v>1</v>
      </c>
      <c r="G707">
        <v>2</v>
      </c>
      <c r="H707">
        <v>4</v>
      </c>
      <c r="I707">
        <v>0</v>
      </c>
      <c r="J707">
        <v>1</v>
      </c>
      <c r="K707">
        <v>1</v>
      </c>
      <c r="L707">
        <v>3</v>
      </c>
      <c r="M707"/>
      <c r="N707" s="42"/>
      <c r="O707" s="101">
        <f>IF(ISBLANK(C707),O706,IF(COUNTIF(C$2:C707,C707)&gt;1,O706,1+MAX(O706,0)))</f>
        <v>22</v>
      </c>
      <c r="P707" s="45">
        <f t="shared" si="242"/>
        <v>10</v>
      </c>
      <c r="Q707" s="33" t="str">
        <f t="shared" si="243"/>
        <v/>
      </c>
      <c r="R707" s="33">
        <f t="shared" si="244"/>
        <v>13</v>
      </c>
      <c r="S707" s="33" t="str">
        <f t="shared" si="245"/>
        <v>113_13</v>
      </c>
      <c r="T707" s="35" t="str">
        <f t="shared" si="246"/>
        <v>113PM</v>
      </c>
      <c r="U707" s="35" t="str">
        <f t="shared" si="247"/>
        <v>113PMNS</v>
      </c>
      <c r="V707" s="35" t="str">
        <f t="shared" si="241"/>
        <v>0V</v>
      </c>
      <c r="W707" s="35" t="str">
        <f t="shared" ref="W707:W770" si="256">IF(ISBLANK(A707),"",A707&amp;B707&amp;V707&amp;E707&amp;F707&amp;G707)</f>
        <v>113PM0V212</v>
      </c>
      <c r="X707" s="388">
        <f t="shared" ref="X707:X770" si="257">IF($AD707=1,0,K707)</f>
        <v>1</v>
      </c>
      <c r="Y707" s="388">
        <f t="shared" ref="Y707:Y770" si="258">IF($AD707=1,0,L707)</f>
        <v>3</v>
      </c>
      <c r="Z707" s="280" t="str">
        <f t="shared" si="248"/>
        <v/>
      </c>
      <c r="AA707" s="280" t="str">
        <f t="shared" si="249"/>
        <v/>
      </c>
      <c r="AB707" s="389" t="str">
        <f t="shared" ref="AB707:AB770" si="259">IF(OR(K707&gt;$H707,AND($AD707=1,K707&gt;0)),1,"")</f>
        <v/>
      </c>
      <c r="AC707" s="389" t="str">
        <f t="shared" ref="AC707:AC770" si="260">IF(OR(L707&gt;$H707,AND($AD707=1,L707&gt;0)),1,"")</f>
        <v/>
      </c>
      <c r="AD707" s="390" t="str">
        <f t="shared" si="250"/>
        <v/>
      </c>
      <c r="AE707" s="282">
        <f t="shared" si="251"/>
        <v>0</v>
      </c>
      <c r="AF707" s="359">
        <f t="shared" si="252"/>
        <v>1</v>
      </c>
      <c r="AG707" s="280">
        <f t="shared" si="253"/>
        <v>0</v>
      </c>
      <c r="AH707" s="280">
        <f t="shared" si="254"/>
        <v>0</v>
      </c>
      <c r="AI707" s="280">
        <f>IF(ISBLANK(T707),AI706,IF(COUNTIF(T$2:T707,T707)&gt;1,AI706,1+MAX(AI706,0)))</f>
        <v>18</v>
      </c>
      <c r="AL707" s="391" t="str">
        <f t="shared" ref="AL707:AL770" si="261">IF(OR(AB707=1,AC707=1),IF(LEN(AJ707)=0,"",AJ707&amp;"; ")&amp;"Ignore sidewalk",IF(LEN(AJ707)=0,"",AJ707))</f>
        <v/>
      </c>
      <c r="AM707" s="391" t="str">
        <f t="shared" ref="AM707:AM770" si="262">IF(OR(AB707=1,AC707=1),1,IF(LEN(AK707)=0,"",AK707))</f>
        <v/>
      </c>
      <c r="AO707" s="310" t="str">
        <f t="shared" si="255"/>
        <v/>
      </c>
      <c r="AP707" s="310">
        <f>SUM(AO$1:AO707)</f>
        <v>0</v>
      </c>
      <c r="AQ707" s="310">
        <f>SUM(AK$2:AK707)</f>
        <v>2</v>
      </c>
      <c r="AR707" s="310">
        <f>COUNTA(AJ$2:AJ707)</f>
        <v>2</v>
      </c>
      <c r="AS707" s="312"/>
      <c r="AT707" s="312"/>
      <c r="AU707" s="312"/>
      <c r="AV707" s="312"/>
      <c r="AW707" s="312"/>
      <c r="AZ707">
        <v>1</v>
      </c>
      <c r="BA707">
        <v>3</v>
      </c>
    </row>
    <row r="708" spans="1:53" x14ac:dyDescent="0.25">
      <c r="A708">
        <v>113</v>
      </c>
      <c r="B708" t="s">
        <v>66</v>
      </c>
      <c r="C708" t="s">
        <v>895</v>
      </c>
      <c r="D708"/>
      <c r="E708">
        <v>2</v>
      </c>
      <c r="F708">
        <v>1</v>
      </c>
      <c r="G708">
        <v>3</v>
      </c>
      <c r="H708">
        <v>3</v>
      </c>
      <c r="I708">
        <v>1</v>
      </c>
      <c r="J708">
        <v>0</v>
      </c>
      <c r="K708">
        <v>0</v>
      </c>
      <c r="L708">
        <v>0</v>
      </c>
      <c r="M708"/>
      <c r="N708" s="42"/>
      <c r="O708" s="101">
        <f>IF(ISBLANK(C708),O707,IF(COUNTIF(C$2:C708,C708)&gt;1,O707,1+MAX(O707,0)))</f>
        <v>22</v>
      </c>
      <c r="P708" s="45">
        <f t="shared" si="242"/>
        <v>10</v>
      </c>
      <c r="Q708" s="33" t="str">
        <f t="shared" si="243"/>
        <v/>
      </c>
      <c r="R708" s="33">
        <f t="shared" si="244"/>
        <v>13</v>
      </c>
      <c r="S708" s="33" t="str">
        <f t="shared" si="245"/>
        <v>113_13</v>
      </c>
      <c r="T708" s="35" t="str">
        <f t="shared" si="246"/>
        <v>113PM</v>
      </c>
      <c r="U708" s="35" t="str">
        <f t="shared" si="247"/>
        <v>113PMEW</v>
      </c>
      <c r="V708" s="35" t="str">
        <f t="shared" ref="V708:V771" si="263">TEXT((O708-MOD(O708,26))/26,"0")&amp;CHAR(65+MOD(O708-1,26))</f>
        <v>0V</v>
      </c>
      <c r="W708" s="35" t="str">
        <f t="shared" si="256"/>
        <v>113PM0V213</v>
      </c>
      <c r="X708" s="388">
        <f t="shared" si="257"/>
        <v>0</v>
      </c>
      <c r="Y708" s="388">
        <f t="shared" si="258"/>
        <v>0</v>
      </c>
      <c r="Z708" s="280" t="str">
        <f t="shared" si="248"/>
        <v/>
      </c>
      <c r="AA708" s="280" t="str">
        <f t="shared" si="249"/>
        <v/>
      </c>
      <c r="AB708" s="389" t="str">
        <f t="shared" si="259"/>
        <v/>
      </c>
      <c r="AC708" s="389" t="str">
        <f t="shared" si="260"/>
        <v/>
      </c>
      <c r="AD708" s="390" t="str">
        <f t="shared" si="250"/>
        <v/>
      </c>
      <c r="AE708" s="282">
        <f t="shared" si="251"/>
        <v>0</v>
      </c>
      <c r="AF708" s="359">
        <f t="shared" si="252"/>
        <v>0</v>
      </c>
      <c r="AG708" s="280">
        <f t="shared" si="253"/>
        <v>0</v>
      </c>
      <c r="AH708" s="280">
        <f t="shared" si="254"/>
        <v>0</v>
      </c>
      <c r="AI708" s="280">
        <f>IF(ISBLANK(T708),AI707,IF(COUNTIF(T$2:T708,T708)&gt;1,AI707,1+MAX(AI707,0)))</f>
        <v>18</v>
      </c>
      <c r="AL708" s="391" t="str">
        <f t="shared" si="261"/>
        <v/>
      </c>
      <c r="AM708" s="391" t="str">
        <f t="shared" si="262"/>
        <v/>
      </c>
      <c r="AO708" s="310" t="str">
        <f t="shared" si="255"/>
        <v/>
      </c>
      <c r="AP708" s="310">
        <f>SUM(AO$1:AO708)</f>
        <v>0</v>
      </c>
      <c r="AQ708" s="310">
        <f>SUM(AK$2:AK708)</f>
        <v>2</v>
      </c>
      <c r="AR708" s="310">
        <f>COUNTA(AJ$2:AJ708)</f>
        <v>2</v>
      </c>
      <c r="AS708" s="312"/>
      <c r="AT708" s="312"/>
      <c r="AU708" s="312"/>
      <c r="AV708" s="312"/>
      <c r="AW708" s="312"/>
      <c r="AZ708">
        <v>0</v>
      </c>
      <c r="BA708">
        <v>0</v>
      </c>
    </row>
    <row r="709" spans="1:53" x14ac:dyDescent="0.25">
      <c r="A709">
        <v>113</v>
      </c>
      <c r="B709" t="s">
        <v>66</v>
      </c>
      <c r="C709" t="s">
        <v>895</v>
      </c>
      <c r="D709"/>
      <c r="E709">
        <v>2</v>
      </c>
      <c r="F709">
        <v>1</v>
      </c>
      <c r="G709">
        <v>4</v>
      </c>
      <c r="H709">
        <v>9</v>
      </c>
      <c r="I709">
        <v>4</v>
      </c>
      <c r="J709">
        <v>3</v>
      </c>
      <c r="K709">
        <v>2</v>
      </c>
      <c r="L709">
        <v>1</v>
      </c>
      <c r="M709"/>
      <c r="N709" s="42"/>
      <c r="O709" s="101">
        <f>IF(ISBLANK(C709),O708,IF(COUNTIF(C$2:C709,C709)&gt;1,O708,1+MAX(O708,0)))</f>
        <v>22</v>
      </c>
      <c r="P709" s="45">
        <f t="shared" si="242"/>
        <v>10</v>
      </c>
      <c r="Q709" s="33" t="str">
        <f t="shared" si="243"/>
        <v/>
      </c>
      <c r="R709" s="33">
        <f t="shared" si="244"/>
        <v>13</v>
      </c>
      <c r="S709" s="33" t="str">
        <f t="shared" si="245"/>
        <v>113_13</v>
      </c>
      <c r="T709" s="35" t="str">
        <f t="shared" si="246"/>
        <v>113PM</v>
      </c>
      <c r="U709" s="35" t="str">
        <f t="shared" si="247"/>
        <v>113PMEW</v>
      </c>
      <c r="V709" s="35" t="str">
        <f t="shared" si="263"/>
        <v>0V</v>
      </c>
      <c r="W709" s="35" t="str">
        <f t="shared" si="256"/>
        <v>113PM0V214</v>
      </c>
      <c r="X709" s="388">
        <f t="shared" si="257"/>
        <v>2</v>
      </c>
      <c r="Y709" s="388">
        <f t="shared" si="258"/>
        <v>1</v>
      </c>
      <c r="Z709" s="280" t="str">
        <f t="shared" si="248"/>
        <v/>
      </c>
      <c r="AA709" s="280" t="str">
        <f t="shared" si="249"/>
        <v/>
      </c>
      <c r="AB709" s="389" t="str">
        <f t="shared" si="259"/>
        <v/>
      </c>
      <c r="AC709" s="389" t="str">
        <f t="shared" si="260"/>
        <v/>
      </c>
      <c r="AD709" s="390" t="str">
        <f t="shared" si="250"/>
        <v/>
      </c>
      <c r="AE709" s="282">
        <f t="shared" si="251"/>
        <v>0</v>
      </c>
      <c r="AF709" s="359">
        <f t="shared" si="252"/>
        <v>1</v>
      </c>
      <c r="AG709" s="280">
        <f t="shared" si="253"/>
        <v>0</v>
      </c>
      <c r="AH709" s="280">
        <f t="shared" si="254"/>
        <v>0</v>
      </c>
      <c r="AI709" s="280">
        <f>IF(ISBLANK(T709),AI708,IF(COUNTIF(T$2:T709,T709)&gt;1,AI708,1+MAX(AI708,0)))</f>
        <v>18</v>
      </c>
      <c r="AL709" s="391" t="str">
        <f t="shared" si="261"/>
        <v/>
      </c>
      <c r="AM709" s="391" t="str">
        <f t="shared" si="262"/>
        <v/>
      </c>
      <c r="AO709" s="310" t="str">
        <f t="shared" si="255"/>
        <v/>
      </c>
      <c r="AP709" s="310">
        <f>SUM(AO$1:AO709)</f>
        <v>0</v>
      </c>
      <c r="AQ709" s="310">
        <f>SUM(AK$2:AK709)</f>
        <v>2</v>
      </c>
      <c r="AR709" s="310">
        <f>COUNTA(AJ$2:AJ709)</f>
        <v>2</v>
      </c>
      <c r="AS709" s="312"/>
      <c r="AT709" s="312"/>
      <c r="AU709" s="312"/>
      <c r="AV709" s="312"/>
      <c r="AW709" s="312"/>
      <c r="AZ709">
        <v>2</v>
      </c>
      <c r="BA709">
        <v>1</v>
      </c>
    </row>
    <row r="710" spans="1:53" x14ac:dyDescent="0.25">
      <c r="A710">
        <v>113</v>
      </c>
      <c r="B710" t="s">
        <v>66</v>
      </c>
      <c r="C710" t="s">
        <v>895</v>
      </c>
      <c r="D710"/>
      <c r="E710">
        <v>2</v>
      </c>
      <c r="F710">
        <v>2</v>
      </c>
      <c r="G710">
        <v>1</v>
      </c>
      <c r="H710">
        <v>3</v>
      </c>
      <c r="I710">
        <v>1</v>
      </c>
      <c r="J710">
        <v>0</v>
      </c>
      <c r="K710">
        <v>3</v>
      </c>
      <c r="L710">
        <v>3</v>
      </c>
      <c r="M710"/>
      <c r="N710" s="42"/>
      <c r="O710" s="101">
        <f>IF(ISBLANK(C710),O709,IF(COUNTIF(C$2:C710,C710)&gt;1,O709,1+MAX(O709,0)))</f>
        <v>22</v>
      </c>
      <c r="P710" s="45">
        <f t="shared" si="242"/>
        <v>10</v>
      </c>
      <c r="Q710" s="33" t="str">
        <f t="shared" si="243"/>
        <v/>
      </c>
      <c r="R710" s="33">
        <f t="shared" si="244"/>
        <v>14</v>
      </c>
      <c r="S710" s="33" t="str">
        <f t="shared" si="245"/>
        <v>113_14</v>
      </c>
      <c r="T710" s="35" t="str">
        <f t="shared" si="246"/>
        <v>113PM</v>
      </c>
      <c r="U710" s="35" t="str">
        <f t="shared" si="247"/>
        <v>113PMNS</v>
      </c>
      <c r="V710" s="35" t="str">
        <f t="shared" si="263"/>
        <v>0V</v>
      </c>
      <c r="W710" s="35" t="str">
        <f t="shared" si="256"/>
        <v>113PM0V221</v>
      </c>
      <c r="X710" s="388">
        <f t="shared" si="257"/>
        <v>3</v>
      </c>
      <c r="Y710" s="388">
        <f t="shared" si="258"/>
        <v>3</v>
      </c>
      <c r="Z710" s="280" t="str">
        <f t="shared" si="248"/>
        <v/>
      </c>
      <c r="AA710" s="280" t="str">
        <f t="shared" si="249"/>
        <v/>
      </c>
      <c r="AB710" s="389" t="str">
        <f t="shared" si="259"/>
        <v/>
      </c>
      <c r="AC710" s="389" t="str">
        <f t="shared" si="260"/>
        <v/>
      </c>
      <c r="AD710" s="390" t="str">
        <f t="shared" si="250"/>
        <v/>
      </c>
      <c r="AE710" s="282">
        <f t="shared" si="251"/>
        <v>0</v>
      </c>
      <c r="AF710" s="359">
        <f t="shared" si="252"/>
        <v>0</v>
      </c>
      <c r="AG710" s="280">
        <f t="shared" si="253"/>
        <v>0</v>
      </c>
      <c r="AH710" s="280">
        <f t="shared" si="254"/>
        <v>0</v>
      </c>
      <c r="AI710" s="280">
        <f>IF(ISBLANK(T710),AI709,IF(COUNTIF(T$2:T710,T710)&gt;1,AI709,1+MAX(AI709,0)))</f>
        <v>18</v>
      </c>
      <c r="AL710" s="391" t="str">
        <f t="shared" si="261"/>
        <v/>
      </c>
      <c r="AM710" s="391" t="str">
        <f t="shared" si="262"/>
        <v/>
      </c>
      <c r="AO710" s="310" t="str">
        <f t="shared" si="255"/>
        <v/>
      </c>
      <c r="AP710" s="310">
        <f>SUM(AO$1:AO710)</f>
        <v>0</v>
      </c>
      <c r="AQ710" s="310">
        <f>SUM(AK$2:AK710)</f>
        <v>2</v>
      </c>
      <c r="AR710" s="310">
        <f>COUNTA(AJ$2:AJ710)</f>
        <v>2</v>
      </c>
      <c r="AS710" s="312"/>
      <c r="AT710" s="312"/>
      <c r="AU710" s="312"/>
      <c r="AV710" s="312"/>
      <c r="AW710" s="312"/>
      <c r="AZ710">
        <v>3</v>
      </c>
      <c r="BA710">
        <v>3</v>
      </c>
    </row>
    <row r="711" spans="1:53" x14ac:dyDescent="0.25">
      <c r="A711">
        <v>113</v>
      </c>
      <c r="B711" t="s">
        <v>66</v>
      </c>
      <c r="C711" t="s">
        <v>895</v>
      </c>
      <c r="D711"/>
      <c r="E711">
        <v>2</v>
      </c>
      <c r="F711">
        <v>2</v>
      </c>
      <c r="G711">
        <v>2</v>
      </c>
      <c r="H711">
        <v>7</v>
      </c>
      <c r="I711">
        <v>1</v>
      </c>
      <c r="J711">
        <v>6</v>
      </c>
      <c r="K711">
        <v>1</v>
      </c>
      <c r="L711">
        <v>1</v>
      </c>
      <c r="M711"/>
      <c r="N711" s="42"/>
      <c r="O711" s="101">
        <f>IF(ISBLANK(C711),O710,IF(COUNTIF(C$2:C711,C711)&gt;1,O710,1+MAX(O710,0)))</f>
        <v>22</v>
      </c>
      <c r="P711" s="45">
        <f t="shared" si="242"/>
        <v>10</v>
      </c>
      <c r="Q711" s="33" t="str">
        <f t="shared" si="243"/>
        <v/>
      </c>
      <c r="R711" s="33">
        <f t="shared" si="244"/>
        <v>14</v>
      </c>
      <c r="S711" s="33" t="str">
        <f t="shared" si="245"/>
        <v>113_14</v>
      </c>
      <c r="T711" s="35" t="str">
        <f t="shared" si="246"/>
        <v>113PM</v>
      </c>
      <c r="U711" s="35" t="str">
        <f t="shared" si="247"/>
        <v>113PMNS</v>
      </c>
      <c r="V711" s="35" t="str">
        <f t="shared" si="263"/>
        <v>0V</v>
      </c>
      <c r="W711" s="35" t="str">
        <f t="shared" si="256"/>
        <v>113PM0V222</v>
      </c>
      <c r="X711" s="388">
        <f t="shared" si="257"/>
        <v>1</v>
      </c>
      <c r="Y711" s="388">
        <f t="shared" si="258"/>
        <v>1</v>
      </c>
      <c r="Z711" s="280" t="str">
        <f t="shared" si="248"/>
        <v/>
      </c>
      <c r="AA711" s="280" t="str">
        <f t="shared" si="249"/>
        <v/>
      </c>
      <c r="AB711" s="389" t="str">
        <f t="shared" si="259"/>
        <v/>
      </c>
      <c r="AC711" s="389" t="str">
        <f t="shared" si="260"/>
        <v/>
      </c>
      <c r="AD711" s="390" t="str">
        <f t="shared" si="250"/>
        <v/>
      </c>
      <c r="AE711" s="282">
        <f t="shared" si="251"/>
        <v>0</v>
      </c>
      <c r="AF711" s="359">
        <f t="shared" si="252"/>
        <v>1</v>
      </c>
      <c r="AG711" s="280">
        <f t="shared" si="253"/>
        <v>0</v>
      </c>
      <c r="AH711" s="280">
        <f t="shared" si="254"/>
        <v>0</v>
      </c>
      <c r="AI711" s="280">
        <f>IF(ISBLANK(T711),AI710,IF(COUNTIF(T$2:T711,T711)&gt;1,AI710,1+MAX(AI710,0)))</f>
        <v>18</v>
      </c>
      <c r="AL711" s="391" t="str">
        <f t="shared" si="261"/>
        <v/>
      </c>
      <c r="AM711" s="391" t="str">
        <f t="shared" si="262"/>
        <v/>
      </c>
      <c r="AO711" s="310" t="str">
        <f t="shared" si="255"/>
        <v/>
      </c>
      <c r="AP711" s="310">
        <f>SUM(AO$1:AO711)</f>
        <v>0</v>
      </c>
      <c r="AQ711" s="310">
        <f>SUM(AK$2:AK711)</f>
        <v>2</v>
      </c>
      <c r="AR711" s="310">
        <f>COUNTA(AJ$2:AJ711)</f>
        <v>2</v>
      </c>
      <c r="AS711" s="312"/>
      <c r="AT711" s="312"/>
      <c r="AU711" s="312"/>
      <c r="AV711" s="312"/>
      <c r="AW711" s="312"/>
      <c r="AZ711">
        <v>1</v>
      </c>
      <c r="BA711">
        <v>1</v>
      </c>
    </row>
    <row r="712" spans="1:53" x14ac:dyDescent="0.25">
      <c r="A712">
        <v>113</v>
      </c>
      <c r="B712" t="s">
        <v>66</v>
      </c>
      <c r="C712" t="s">
        <v>895</v>
      </c>
      <c r="D712"/>
      <c r="E712">
        <v>2</v>
      </c>
      <c r="F712">
        <v>2</v>
      </c>
      <c r="G712">
        <v>3</v>
      </c>
      <c r="H712">
        <v>5</v>
      </c>
      <c r="I712">
        <v>3</v>
      </c>
      <c r="J712">
        <v>1</v>
      </c>
      <c r="K712">
        <v>0</v>
      </c>
      <c r="L712">
        <v>0</v>
      </c>
      <c r="M712"/>
      <c r="N712" s="42"/>
      <c r="O712" s="101">
        <f>IF(ISBLANK(C712),O711,IF(COUNTIF(C$2:C712,C712)&gt;1,O711,1+MAX(O711,0)))</f>
        <v>22</v>
      </c>
      <c r="P712" s="45">
        <f t="shared" si="242"/>
        <v>10</v>
      </c>
      <c r="Q712" s="33" t="str">
        <f t="shared" si="243"/>
        <v/>
      </c>
      <c r="R712" s="33">
        <f t="shared" si="244"/>
        <v>14</v>
      </c>
      <c r="S712" s="33" t="str">
        <f t="shared" si="245"/>
        <v>113_14</v>
      </c>
      <c r="T712" s="35" t="str">
        <f t="shared" si="246"/>
        <v>113PM</v>
      </c>
      <c r="U712" s="35" t="str">
        <f t="shared" si="247"/>
        <v>113PMEW</v>
      </c>
      <c r="V712" s="35" t="str">
        <f t="shared" si="263"/>
        <v>0V</v>
      </c>
      <c r="W712" s="35" t="str">
        <f t="shared" si="256"/>
        <v>113PM0V223</v>
      </c>
      <c r="X712" s="388">
        <f t="shared" si="257"/>
        <v>0</v>
      </c>
      <c r="Y712" s="388">
        <f t="shared" si="258"/>
        <v>0</v>
      </c>
      <c r="Z712" s="280" t="str">
        <f t="shared" si="248"/>
        <v/>
      </c>
      <c r="AA712" s="280" t="str">
        <f t="shared" si="249"/>
        <v/>
      </c>
      <c r="AB712" s="389" t="str">
        <f t="shared" si="259"/>
        <v/>
      </c>
      <c r="AC712" s="389" t="str">
        <f t="shared" si="260"/>
        <v/>
      </c>
      <c r="AD712" s="390" t="str">
        <f t="shared" si="250"/>
        <v/>
      </c>
      <c r="AE712" s="282">
        <f t="shared" si="251"/>
        <v>0</v>
      </c>
      <c r="AF712" s="359">
        <f t="shared" si="252"/>
        <v>0</v>
      </c>
      <c r="AG712" s="280">
        <f t="shared" si="253"/>
        <v>0</v>
      </c>
      <c r="AH712" s="280">
        <f t="shared" si="254"/>
        <v>0</v>
      </c>
      <c r="AI712" s="280">
        <f>IF(ISBLANK(T712),AI711,IF(COUNTIF(T$2:T712,T712)&gt;1,AI711,1+MAX(AI711,0)))</f>
        <v>18</v>
      </c>
      <c r="AL712" s="391" t="str">
        <f t="shared" si="261"/>
        <v/>
      </c>
      <c r="AM712" s="391" t="str">
        <f t="shared" si="262"/>
        <v/>
      </c>
      <c r="AO712" s="310" t="str">
        <f t="shared" si="255"/>
        <v/>
      </c>
      <c r="AP712" s="310">
        <f>SUM(AO$1:AO712)</f>
        <v>0</v>
      </c>
      <c r="AQ712" s="310">
        <f>SUM(AK$2:AK712)</f>
        <v>2</v>
      </c>
      <c r="AR712" s="310">
        <f>COUNTA(AJ$2:AJ712)</f>
        <v>2</v>
      </c>
      <c r="AS712" s="312"/>
      <c r="AT712" s="312"/>
      <c r="AU712" s="312"/>
      <c r="AV712" s="312"/>
      <c r="AW712" s="312"/>
      <c r="AZ712">
        <v>0</v>
      </c>
      <c r="BA712">
        <v>0</v>
      </c>
    </row>
    <row r="713" spans="1:53" x14ac:dyDescent="0.25">
      <c r="A713">
        <v>113</v>
      </c>
      <c r="B713" t="s">
        <v>66</v>
      </c>
      <c r="C713" t="s">
        <v>895</v>
      </c>
      <c r="D713"/>
      <c r="E713">
        <v>2</v>
      </c>
      <c r="F713">
        <v>2</v>
      </c>
      <c r="G713">
        <v>4</v>
      </c>
      <c r="H713">
        <v>8</v>
      </c>
      <c r="I713">
        <v>1</v>
      </c>
      <c r="J713">
        <v>1</v>
      </c>
      <c r="K713">
        <v>3</v>
      </c>
      <c r="L713">
        <v>3</v>
      </c>
      <c r="M713"/>
      <c r="N713" s="42"/>
      <c r="O713" s="101">
        <f>IF(ISBLANK(C713),O712,IF(COUNTIF(C$2:C713,C713)&gt;1,O712,1+MAX(O712,0)))</f>
        <v>22</v>
      </c>
      <c r="P713" s="45">
        <f t="shared" si="242"/>
        <v>10</v>
      </c>
      <c r="Q713" s="33" t="str">
        <f t="shared" si="243"/>
        <v/>
      </c>
      <c r="R713" s="33">
        <f t="shared" si="244"/>
        <v>14</v>
      </c>
      <c r="S713" s="33" t="str">
        <f t="shared" si="245"/>
        <v>113_14</v>
      </c>
      <c r="T713" s="35" t="str">
        <f t="shared" si="246"/>
        <v>113PM</v>
      </c>
      <c r="U713" s="35" t="str">
        <f t="shared" si="247"/>
        <v>113PMEW</v>
      </c>
      <c r="V713" s="35" t="str">
        <f t="shared" si="263"/>
        <v>0V</v>
      </c>
      <c r="W713" s="35" t="str">
        <f t="shared" si="256"/>
        <v>113PM0V224</v>
      </c>
      <c r="X713" s="388">
        <f t="shared" si="257"/>
        <v>3</v>
      </c>
      <c r="Y713" s="388">
        <f t="shared" si="258"/>
        <v>3</v>
      </c>
      <c r="Z713" s="280" t="str">
        <f t="shared" si="248"/>
        <v/>
      </c>
      <c r="AA713" s="280" t="str">
        <f t="shared" si="249"/>
        <v/>
      </c>
      <c r="AB713" s="389" t="str">
        <f t="shared" si="259"/>
        <v/>
      </c>
      <c r="AC713" s="389" t="str">
        <f t="shared" si="260"/>
        <v/>
      </c>
      <c r="AD713" s="390" t="str">
        <f t="shared" si="250"/>
        <v/>
      </c>
      <c r="AE713" s="282">
        <f t="shared" si="251"/>
        <v>0</v>
      </c>
      <c r="AF713" s="359">
        <f t="shared" si="252"/>
        <v>1</v>
      </c>
      <c r="AG713" s="280">
        <f t="shared" si="253"/>
        <v>0</v>
      </c>
      <c r="AH713" s="280">
        <f t="shared" si="254"/>
        <v>0</v>
      </c>
      <c r="AI713" s="280">
        <f>IF(ISBLANK(T713),AI712,IF(COUNTIF(T$2:T713,T713)&gt;1,AI712,1+MAX(AI712,0)))</f>
        <v>18</v>
      </c>
      <c r="AL713" s="391" t="str">
        <f t="shared" si="261"/>
        <v/>
      </c>
      <c r="AM713" s="391" t="str">
        <f t="shared" si="262"/>
        <v/>
      </c>
      <c r="AO713" s="310" t="str">
        <f t="shared" si="255"/>
        <v/>
      </c>
      <c r="AP713" s="310">
        <f>SUM(AO$1:AO713)</f>
        <v>0</v>
      </c>
      <c r="AQ713" s="310">
        <f>SUM(AK$2:AK713)</f>
        <v>2</v>
      </c>
      <c r="AR713" s="310">
        <f>COUNTA(AJ$2:AJ713)</f>
        <v>2</v>
      </c>
      <c r="AS713" s="312"/>
      <c r="AT713" s="312"/>
      <c r="AU713" s="312"/>
      <c r="AV713" s="312"/>
      <c r="AW713" s="312"/>
      <c r="AZ713">
        <v>3</v>
      </c>
      <c r="BA713">
        <v>3</v>
      </c>
    </row>
    <row r="714" spans="1:53" x14ac:dyDescent="0.25">
      <c r="A714">
        <v>113</v>
      </c>
      <c r="B714" t="s">
        <v>66</v>
      </c>
      <c r="C714" t="s">
        <v>895</v>
      </c>
      <c r="D714"/>
      <c r="E714">
        <v>2</v>
      </c>
      <c r="F714">
        <v>3</v>
      </c>
      <c r="G714">
        <v>1</v>
      </c>
      <c r="H714">
        <v>3</v>
      </c>
      <c r="I714">
        <v>0</v>
      </c>
      <c r="J714">
        <v>0</v>
      </c>
      <c r="K714">
        <v>2</v>
      </c>
      <c r="L714">
        <v>3</v>
      </c>
      <c r="M714"/>
      <c r="N714" s="42"/>
      <c r="O714" s="101">
        <f>IF(ISBLANK(C714),O713,IF(COUNTIF(C$2:C714,C714)&gt;1,O713,1+MAX(O713,0)))</f>
        <v>22</v>
      </c>
      <c r="P714" s="45">
        <f t="shared" si="242"/>
        <v>10</v>
      </c>
      <c r="Q714" s="33" t="str">
        <f t="shared" si="243"/>
        <v/>
      </c>
      <c r="R714" s="33">
        <f t="shared" si="244"/>
        <v>15</v>
      </c>
      <c r="S714" s="33" t="str">
        <f t="shared" si="245"/>
        <v>113_15</v>
      </c>
      <c r="T714" s="35" t="str">
        <f t="shared" si="246"/>
        <v>113PM</v>
      </c>
      <c r="U714" s="35" t="str">
        <f t="shared" si="247"/>
        <v>113PMNS</v>
      </c>
      <c r="V714" s="35" t="str">
        <f t="shared" si="263"/>
        <v>0V</v>
      </c>
      <c r="W714" s="35" t="str">
        <f t="shared" si="256"/>
        <v>113PM0V231</v>
      </c>
      <c r="X714" s="388">
        <f t="shared" si="257"/>
        <v>2</v>
      </c>
      <c r="Y714" s="388">
        <f t="shared" si="258"/>
        <v>3</v>
      </c>
      <c r="Z714" s="280" t="str">
        <f t="shared" si="248"/>
        <v/>
      </c>
      <c r="AA714" s="280" t="str">
        <f t="shared" si="249"/>
        <v/>
      </c>
      <c r="AB714" s="389" t="str">
        <f t="shared" si="259"/>
        <v/>
      </c>
      <c r="AC714" s="389" t="str">
        <f t="shared" si="260"/>
        <v/>
      </c>
      <c r="AD714" s="390" t="str">
        <f t="shared" si="250"/>
        <v/>
      </c>
      <c r="AE714" s="282">
        <f t="shared" si="251"/>
        <v>0</v>
      </c>
      <c r="AF714" s="359">
        <f t="shared" si="252"/>
        <v>0</v>
      </c>
      <c r="AG714" s="280">
        <f t="shared" si="253"/>
        <v>0</v>
      </c>
      <c r="AH714" s="280">
        <f t="shared" si="254"/>
        <v>0</v>
      </c>
      <c r="AI714" s="280">
        <f>IF(ISBLANK(T714),AI713,IF(COUNTIF(T$2:T714,T714)&gt;1,AI713,1+MAX(AI713,0)))</f>
        <v>18</v>
      </c>
      <c r="AL714" s="391" t="str">
        <f t="shared" si="261"/>
        <v/>
      </c>
      <c r="AM714" s="391" t="str">
        <f t="shared" si="262"/>
        <v/>
      </c>
      <c r="AO714" s="310" t="str">
        <f t="shared" si="255"/>
        <v/>
      </c>
      <c r="AP714" s="310">
        <f>SUM(AO$1:AO714)</f>
        <v>0</v>
      </c>
      <c r="AQ714" s="310">
        <f>SUM(AK$2:AK714)</f>
        <v>2</v>
      </c>
      <c r="AR714" s="310">
        <f>COUNTA(AJ$2:AJ714)</f>
        <v>2</v>
      </c>
      <c r="AS714" s="312"/>
      <c r="AT714" s="312"/>
      <c r="AU714" s="312"/>
      <c r="AV714" s="312"/>
      <c r="AW714" s="312"/>
      <c r="AZ714">
        <v>2</v>
      </c>
      <c r="BA714">
        <v>3</v>
      </c>
    </row>
    <row r="715" spans="1:53" x14ac:dyDescent="0.25">
      <c r="A715">
        <v>113</v>
      </c>
      <c r="B715" t="s">
        <v>66</v>
      </c>
      <c r="C715" t="s">
        <v>895</v>
      </c>
      <c r="D715"/>
      <c r="E715">
        <v>2</v>
      </c>
      <c r="F715">
        <v>3</v>
      </c>
      <c r="G715">
        <v>2</v>
      </c>
      <c r="H715">
        <v>9</v>
      </c>
      <c r="I715">
        <v>1</v>
      </c>
      <c r="J715">
        <v>4</v>
      </c>
      <c r="K715">
        <v>2</v>
      </c>
      <c r="L715">
        <v>3</v>
      </c>
      <c r="M715"/>
      <c r="N715" s="42"/>
      <c r="O715" s="101">
        <f>IF(ISBLANK(C715),O714,IF(COUNTIF(C$2:C715,C715)&gt;1,O714,1+MAX(O714,0)))</f>
        <v>22</v>
      </c>
      <c r="P715" s="45">
        <f t="shared" si="242"/>
        <v>10</v>
      </c>
      <c r="Q715" s="33" t="str">
        <f t="shared" si="243"/>
        <v/>
      </c>
      <c r="R715" s="33">
        <f t="shared" si="244"/>
        <v>15</v>
      </c>
      <c r="S715" s="33" t="str">
        <f t="shared" si="245"/>
        <v>113_15</v>
      </c>
      <c r="T715" s="35" t="str">
        <f t="shared" si="246"/>
        <v>113PM</v>
      </c>
      <c r="U715" s="35" t="str">
        <f t="shared" si="247"/>
        <v>113PMNS</v>
      </c>
      <c r="V715" s="35" t="str">
        <f t="shared" si="263"/>
        <v>0V</v>
      </c>
      <c r="W715" s="35" t="str">
        <f t="shared" si="256"/>
        <v>113PM0V232</v>
      </c>
      <c r="X715" s="388">
        <f t="shared" si="257"/>
        <v>2</v>
      </c>
      <c r="Y715" s="388">
        <f t="shared" si="258"/>
        <v>3</v>
      </c>
      <c r="Z715" s="280" t="str">
        <f t="shared" si="248"/>
        <v/>
      </c>
      <c r="AA715" s="280" t="str">
        <f t="shared" si="249"/>
        <v/>
      </c>
      <c r="AB715" s="389" t="str">
        <f t="shared" si="259"/>
        <v/>
      </c>
      <c r="AC715" s="389" t="str">
        <f t="shared" si="260"/>
        <v/>
      </c>
      <c r="AD715" s="390" t="str">
        <f t="shared" si="250"/>
        <v/>
      </c>
      <c r="AE715" s="282">
        <f t="shared" si="251"/>
        <v>0</v>
      </c>
      <c r="AF715" s="359">
        <f t="shared" si="252"/>
        <v>1</v>
      </c>
      <c r="AG715" s="280">
        <f t="shared" si="253"/>
        <v>0</v>
      </c>
      <c r="AH715" s="280">
        <f t="shared" si="254"/>
        <v>0</v>
      </c>
      <c r="AI715" s="280">
        <f>IF(ISBLANK(T715),AI714,IF(COUNTIF(T$2:T715,T715)&gt;1,AI714,1+MAX(AI714,0)))</f>
        <v>18</v>
      </c>
      <c r="AL715" s="391" t="str">
        <f t="shared" si="261"/>
        <v/>
      </c>
      <c r="AM715" s="391" t="str">
        <f t="shared" si="262"/>
        <v/>
      </c>
      <c r="AO715" s="310" t="str">
        <f t="shared" si="255"/>
        <v/>
      </c>
      <c r="AP715" s="310">
        <f>SUM(AO$1:AO715)</f>
        <v>0</v>
      </c>
      <c r="AQ715" s="310">
        <f>SUM(AK$2:AK715)</f>
        <v>2</v>
      </c>
      <c r="AR715" s="310">
        <f>COUNTA(AJ$2:AJ715)</f>
        <v>2</v>
      </c>
      <c r="AS715" s="312"/>
      <c r="AT715" s="312"/>
      <c r="AU715" s="312"/>
      <c r="AV715" s="312"/>
      <c r="AW715" s="312"/>
      <c r="AZ715">
        <v>2</v>
      </c>
      <c r="BA715">
        <v>3</v>
      </c>
    </row>
    <row r="716" spans="1:53" x14ac:dyDescent="0.25">
      <c r="A716">
        <v>113</v>
      </c>
      <c r="B716" t="s">
        <v>66</v>
      </c>
      <c r="C716" t="s">
        <v>895</v>
      </c>
      <c r="D716"/>
      <c r="E716">
        <v>2</v>
      </c>
      <c r="F716">
        <v>3</v>
      </c>
      <c r="G716">
        <v>3</v>
      </c>
      <c r="H716">
        <v>7</v>
      </c>
      <c r="I716">
        <v>1</v>
      </c>
      <c r="J716">
        <v>1</v>
      </c>
      <c r="K716">
        <v>2</v>
      </c>
      <c r="L716">
        <v>4</v>
      </c>
      <c r="M716"/>
      <c r="N716" s="42"/>
      <c r="O716" s="101">
        <f>IF(ISBLANK(C716),O715,IF(COUNTIF(C$2:C716,C716)&gt;1,O715,1+MAX(O715,0)))</f>
        <v>22</v>
      </c>
      <c r="P716" s="45">
        <f t="shared" si="242"/>
        <v>10</v>
      </c>
      <c r="Q716" s="33" t="str">
        <f t="shared" si="243"/>
        <v/>
      </c>
      <c r="R716" s="33">
        <f t="shared" si="244"/>
        <v>15</v>
      </c>
      <c r="S716" s="33" t="str">
        <f t="shared" si="245"/>
        <v>113_15</v>
      </c>
      <c r="T716" s="35" t="str">
        <f t="shared" si="246"/>
        <v>113PM</v>
      </c>
      <c r="U716" s="35" t="str">
        <f t="shared" si="247"/>
        <v>113PMEW</v>
      </c>
      <c r="V716" s="35" t="str">
        <f t="shared" si="263"/>
        <v>0V</v>
      </c>
      <c r="W716" s="35" t="str">
        <f t="shared" si="256"/>
        <v>113PM0V233</v>
      </c>
      <c r="X716" s="388">
        <f t="shared" si="257"/>
        <v>2</v>
      </c>
      <c r="Y716" s="388">
        <f t="shared" si="258"/>
        <v>4</v>
      </c>
      <c r="Z716" s="280" t="str">
        <f t="shared" si="248"/>
        <v/>
      </c>
      <c r="AA716" s="280" t="str">
        <f t="shared" si="249"/>
        <v/>
      </c>
      <c r="AB716" s="389" t="str">
        <f t="shared" si="259"/>
        <v/>
      </c>
      <c r="AC716" s="389" t="str">
        <f t="shared" si="260"/>
        <v/>
      </c>
      <c r="AD716" s="390" t="str">
        <f t="shared" si="250"/>
        <v/>
      </c>
      <c r="AE716" s="282">
        <f t="shared" si="251"/>
        <v>0</v>
      </c>
      <c r="AF716" s="359">
        <f t="shared" si="252"/>
        <v>0</v>
      </c>
      <c r="AG716" s="280">
        <f t="shared" si="253"/>
        <v>0</v>
      </c>
      <c r="AH716" s="280">
        <f t="shared" si="254"/>
        <v>0</v>
      </c>
      <c r="AI716" s="280">
        <f>IF(ISBLANK(T716),AI715,IF(COUNTIF(T$2:T716,T716)&gt;1,AI715,1+MAX(AI715,0)))</f>
        <v>18</v>
      </c>
      <c r="AL716" s="391" t="str">
        <f t="shared" si="261"/>
        <v/>
      </c>
      <c r="AM716" s="391" t="str">
        <f t="shared" si="262"/>
        <v/>
      </c>
      <c r="AO716" s="310" t="str">
        <f t="shared" si="255"/>
        <v/>
      </c>
      <c r="AP716" s="310">
        <f>SUM(AO$1:AO716)</f>
        <v>0</v>
      </c>
      <c r="AQ716" s="310">
        <f>SUM(AK$2:AK716)</f>
        <v>2</v>
      </c>
      <c r="AR716" s="310">
        <f>COUNTA(AJ$2:AJ716)</f>
        <v>2</v>
      </c>
      <c r="AS716" s="312"/>
      <c r="AT716" s="312"/>
      <c r="AU716" s="312"/>
      <c r="AV716" s="312"/>
      <c r="AW716" s="312"/>
      <c r="AZ716">
        <v>2</v>
      </c>
      <c r="BA716">
        <v>4</v>
      </c>
    </row>
    <row r="717" spans="1:53" x14ac:dyDescent="0.25">
      <c r="A717">
        <v>113</v>
      </c>
      <c r="B717" t="s">
        <v>66</v>
      </c>
      <c r="C717" t="s">
        <v>895</v>
      </c>
      <c r="D717"/>
      <c r="E717">
        <v>2</v>
      </c>
      <c r="F717">
        <v>3</v>
      </c>
      <c r="G717">
        <v>4</v>
      </c>
      <c r="H717">
        <v>4</v>
      </c>
      <c r="I717">
        <v>0</v>
      </c>
      <c r="J717">
        <v>1</v>
      </c>
      <c r="K717">
        <v>2</v>
      </c>
      <c r="L717">
        <v>2</v>
      </c>
      <c r="M717"/>
      <c r="N717" s="42"/>
      <c r="O717" s="101">
        <f>IF(ISBLANK(C717),O716,IF(COUNTIF(C$2:C717,C717)&gt;1,O716,1+MAX(O716,0)))</f>
        <v>22</v>
      </c>
      <c r="P717" s="45">
        <f t="shared" si="242"/>
        <v>10</v>
      </c>
      <c r="Q717" s="33" t="str">
        <f t="shared" si="243"/>
        <v/>
      </c>
      <c r="R717" s="33">
        <f t="shared" si="244"/>
        <v>15</v>
      </c>
      <c r="S717" s="33" t="str">
        <f t="shared" si="245"/>
        <v>113_15</v>
      </c>
      <c r="T717" s="35" t="str">
        <f t="shared" si="246"/>
        <v>113PM</v>
      </c>
      <c r="U717" s="35" t="str">
        <f t="shared" si="247"/>
        <v>113PMEW</v>
      </c>
      <c r="V717" s="35" t="str">
        <f t="shared" si="263"/>
        <v>0V</v>
      </c>
      <c r="W717" s="35" t="str">
        <f t="shared" si="256"/>
        <v>113PM0V234</v>
      </c>
      <c r="X717" s="388">
        <f t="shared" si="257"/>
        <v>2</v>
      </c>
      <c r="Y717" s="388">
        <f t="shared" si="258"/>
        <v>2</v>
      </c>
      <c r="Z717" s="280" t="str">
        <f t="shared" si="248"/>
        <v/>
      </c>
      <c r="AA717" s="280" t="str">
        <f t="shared" si="249"/>
        <v/>
      </c>
      <c r="AB717" s="389" t="str">
        <f t="shared" si="259"/>
        <v/>
      </c>
      <c r="AC717" s="389" t="str">
        <f t="shared" si="260"/>
        <v/>
      </c>
      <c r="AD717" s="390" t="str">
        <f t="shared" si="250"/>
        <v/>
      </c>
      <c r="AE717" s="282">
        <f t="shared" si="251"/>
        <v>0</v>
      </c>
      <c r="AF717" s="359">
        <f t="shared" si="252"/>
        <v>1</v>
      </c>
      <c r="AG717" s="280">
        <f t="shared" si="253"/>
        <v>0</v>
      </c>
      <c r="AH717" s="280">
        <f t="shared" si="254"/>
        <v>0</v>
      </c>
      <c r="AI717" s="280">
        <f>IF(ISBLANK(T717),AI716,IF(COUNTIF(T$2:T717,T717)&gt;1,AI716,1+MAX(AI716,0)))</f>
        <v>18</v>
      </c>
      <c r="AL717" s="391" t="str">
        <f t="shared" si="261"/>
        <v/>
      </c>
      <c r="AM717" s="391" t="str">
        <f t="shared" si="262"/>
        <v/>
      </c>
      <c r="AO717" s="310" t="str">
        <f t="shared" si="255"/>
        <v/>
      </c>
      <c r="AP717" s="310">
        <f>SUM(AO$1:AO717)</f>
        <v>0</v>
      </c>
      <c r="AQ717" s="310">
        <f>SUM(AK$2:AK717)</f>
        <v>2</v>
      </c>
      <c r="AR717" s="310">
        <f>COUNTA(AJ$2:AJ717)</f>
        <v>2</v>
      </c>
      <c r="AS717" s="312"/>
      <c r="AT717" s="312"/>
      <c r="AU717" s="312"/>
      <c r="AV717" s="312"/>
      <c r="AW717" s="312"/>
      <c r="AZ717">
        <v>2</v>
      </c>
      <c r="BA717">
        <v>2</v>
      </c>
    </row>
    <row r="718" spans="1:53" x14ac:dyDescent="0.25">
      <c r="A718">
        <v>113</v>
      </c>
      <c r="B718" t="s">
        <v>66</v>
      </c>
      <c r="C718" t="s">
        <v>895</v>
      </c>
      <c r="D718"/>
      <c r="E718">
        <v>2</v>
      </c>
      <c r="F718">
        <v>4</v>
      </c>
      <c r="G718">
        <v>1</v>
      </c>
      <c r="H718">
        <v>3</v>
      </c>
      <c r="I718">
        <v>1</v>
      </c>
      <c r="J718">
        <v>2</v>
      </c>
      <c r="K718">
        <v>0</v>
      </c>
      <c r="L718">
        <v>0</v>
      </c>
      <c r="M718"/>
      <c r="N718" s="42"/>
      <c r="O718" s="101">
        <f>IF(ISBLANK(C718),O717,IF(COUNTIF(C$2:C718,C718)&gt;1,O717,1+MAX(O717,0)))</f>
        <v>22</v>
      </c>
      <c r="P718" s="45">
        <f t="shared" si="242"/>
        <v>10</v>
      </c>
      <c r="Q718" s="33" t="str">
        <f t="shared" si="243"/>
        <v/>
      </c>
      <c r="R718" s="33">
        <f t="shared" si="244"/>
        <v>16</v>
      </c>
      <c r="S718" s="33" t="str">
        <f t="shared" si="245"/>
        <v>113_16</v>
      </c>
      <c r="T718" s="35" t="str">
        <f t="shared" si="246"/>
        <v>113PM</v>
      </c>
      <c r="U718" s="35" t="str">
        <f t="shared" si="247"/>
        <v>113PMNS</v>
      </c>
      <c r="V718" s="35" t="str">
        <f t="shared" si="263"/>
        <v>0V</v>
      </c>
      <c r="W718" s="35" t="str">
        <f t="shared" si="256"/>
        <v>113PM0V241</v>
      </c>
      <c r="X718" s="388">
        <f t="shared" si="257"/>
        <v>0</v>
      </c>
      <c r="Y718" s="388">
        <f t="shared" si="258"/>
        <v>0</v>
      </c>
      <c r="Z718" s="280" t="str">
        <f t="shared" si="248"/>
        <v/>
      </c>
      <c r="AA718" s="280" t="str">
        <f t="shared" si="249"/>
        <v/>
      </c>
      <c r="AB718" s="389" t="str">
        <f t="shared" si="259"/>
        <v/>
      </c>
      <c r="AC718" s="389" t="str">
        <f t="shared" si="260"/>
        <v/>
      </c>
      <c r="AD718" s="390" t="str">
        <f t="shared" si="250"/>
        <v/>
      </c>
      <c r="AE718" s="282">
        <f t="shared" si="251"/>
        <v>0</v>
      </c>
      <c r="AF718" s="359">
        <f t="shared" si="252"/>
        <v>0</v>
      </c>
      <c r="AG718" s="280">
        <f t="shared" si="253"/>
        <v>0</v>
      </c>
      <c r="AH718" s="280">
        <f t="shared" si="254"/>
        <v>0</v>
      </c>
      <c r="AI718" s="280">
        <f>IF(ISBLANK(T718),AI717,IF(COUNTIF(T$2:T718,T718)&gt;1,AI717,1+MAX(AI717,0)))</f>
        <v>18</v>
      </c>
      <c r="AL718" s="391" t="str">
        <f t="shared" si="261"/>
        <v/>
      </c>
      <c r="AM718" s="391" t="str">
        <f t="shared" si="262"/>
        <v/>
      </c>
      <c r="AO718" s="310" t="str">
        <f t="shared" si="255"/>
        <v/>
      </c>
      <c r="AP718" s="310">
        <f>SUM(AO$1:AO718)</f>
        <v>0</v>
      </c>
      <c r="AQ718" s="310">
        <f>SUM(AK$2:AK718)</f>
        <v>2</v>
      </c>
      <c r="AR718" s="310">
        <f>COUNTA(AJ$2:AJ718)</f>
        <v>2</v>
      </c>
      <c r="AS718" s="312"/>
      <c r="AT718" s="312"/>
      <c r="AU718" s="312"/>
      <c r="AV718" s="312"/>
      <c r="AW718" s="312"/>
      <c r="AZ718">
        <v>0</v>
      </c>
      <c r="BA718">
        <v>0</v>
      </c>
    </row>
    <row r="719" spans="1:53" x14ac:dyDescent="0.25">
      <c r="A719">
        <v>113</v>
      </c>
      <c r="B719" t="s">
        <v>66</v>
      </c>
      <c r="C719" t="s">
        <v>895</v>
      </c>
      <c r="D719"/>
      <c r="E719">
        <v>2</v>
      </c>
      <c r="F719">
        <v>4</v>
      </c>
      <c r="G719">
        <v>2</v>
      </c>
      <c r="H719">
        <v>8</v>
      </c>
      <c r="I719">
        <v>1</v>
      </c>
      <c r="J719">
        <v>2</v>
      </c>
      <c r="K719">
        <v>1</v>
      </c>
      <c r="L719">
        <v>5</v>
      </c>
      <c r="M719"/>
      <c r="N719" s="42"/>
      <c r="O719" s="101">
        <f>IF(ISBLANK(C719),O718,IF(COUNTIF(C$2:C719,C719)&gt;1,O718,1+MAX(O718,0)))</f>
        <v>22</v>
      </c>
      <c r="P719" s="45">
        <f t="shared" si="242"/>
        <v>10</v>
      </c>
      <c r="Q719" s="33" t="str">
        <f t="shared" si="243"/>
        <v/>
      </c>
      <c r="R719" s="33">
        <f t="shared" si="244"/>
        <v>16</v>
      </c>
      <c r="S719" s="33" t="str">
        <f t="shared" si="245"/>
        <v>113_16</v>
      </c>
      <c r="T719" s="35" t="str">
        <f t="shared" si="246"/>
        <v>113PM</v>
      </c>
      <c r="U719" s="35" t="str">
        <f t="shared" si="247"/>
        <v>113PMNS</v>
      </c>
      <c r="V719" s="35" t="str">
        <f t="shared" si="263"/>
        <v>0V</v>
      </c>
      <c r="W719" s="35" t="str">
        <f t="shared" si="256"/>
        <v>113PM0V242</v>
      </c>
      <c r="X719" s="388">
        <f t="shared" si="257"/>
        <v>1</v>
      </c>
      <c r="Y719" s="388">
        <f t="shared" si="258"/>
        <v>5</v>
      </c>
      <c r="Z719" s="280" t="str">
        <f t="shared" si="248"/>
        <v/>
      </c>
      <c r="AA719" s="280" t="str">
        <f t="shared" si="249"/>
        <v/>
      </c>
      <c r="AB719" s="389" t="str">
        <f t="shared" si="259"/>
        <v/>
      </c>
      <c r="AC719" s="389" t="str">
        <f t="shared" si="260"/>
        <v/>
      </c>
      <c r="AD719" s="390" t="str">
        <f t="shared" si="250"/>
        <v/>
      </c>
      <c r="AE719" s="282">
        <f t="shared" si="251"/>
        <v>0</v>
      </c>
      <c r="AF719" s="359">
        <f t="shared" si="252"/>
        <v>1</v>
      </c>
      <c r="AG719" s="280">
        <f t="shared" si="253"/>
        <v>0</v>
      </c>
      <c r="AH719" s="280">
        <f t="shared" si="254"/>
        <v>0</v>
      </c>
      <c r="AI719" s="280">
        <f>IF(ISBLANK(T719),AI718,IF(COUNTIF(T$2:T719,T719)&gt;1,AI718,1+MAX(AI718,0)))</f>
        <v>18</v>
      </c>
      <c r="AL719" s="391" t="str">
        <f t="shared" si="261"/>
        <v/>
      </c>
      <c r="AM719" s="391" t="str">
        <f t="shared" si="262"/>
        <v/>
      </c>
      <c r="AO719" s="310" t="str">
        <f t="shared" si="255"/>
        <v/>
      </c>
      <c r="AP719" s="310">
        <f>SUM(AO$1:AO719)</f>
        <v>0</v>
      </c>
      <c r="AQ719" s="310">
        <f>SUM(AK$2:AK719)</f>
        <v>2</v>
      </c>
      <c r="AR719" s="310">
        <f>COUNTA(AJ$2:AJ719)</f>
        <v>2</v>
      </c>
      <c r="AS719" s="312"/>
      <c r="AT719" s="312"/>
      <c r="AU719" s="312"/>
      <c r="AV719" s="312"/>
      <c r="AW719" s="312"/>
      <c r="AZ719">
        <v>1</v>
      </c>
      <c r="BA719">
        <v>5</v>
      </c>
    </row>
    <row r="720" spans="1:53" x14ac:dyDescent="0.25">
      <c r="A720">
        <v>113</v>
      </c>
      <c r="B720" t="s">
        <v>66</v>
      </c>
      <c r="C720" t="s">
        <v>895</v>
      </c>
      <c r="D720"/>
      <c r="E720">
        <v>2</v>
      </c>
      <c r="F720">
        <v>4</v>
      </c>
      <c r="G720">
        <v>3</v>
      </c>
      <c r="H720">
        <v>4</v>
      </c>
      <c r="I720">
        <v>0</v>
      </c>
      <c r="J720">
        <v>0</v>
      </c>
      <c r="K720">
        <v>1</v>
      </c>
      <c r="L720">
        <v>2</v>
      </c>
      <c r="M720"/>
      <c r="N720" s="42"/>
      <c r="O720" s="101">
        <f>IF(ISBLANK(C720),O719,IF(COUNTIF(C$2:C720,C720)&gt;1,O719,1+MAX(O719,0)))</f>
        <v>22</v>
      </c>
      <c r="P720" s="45">
        <f t="shared" si="242"/>
        <v>10</v>
      </c>
      <c r="Q720" s="33" t="str">
        <f t="shared" si="243"/>
        <v/>
      </c>
      <c r="R720" s="33">
        <f t="shared" si="244"/>
        <v>16</v>
      </c>
      <c r="S720" s="33" t="str">
        <f t="shared" si="245"/>
        <v>113_16</v>
      </c>
      <c r="T720" s="35" t="str">
        <f t="shared" si="246"/>
        <v>113PM</v>
      </c>
      <c r="U720" s="35" t="str">
        <f t="shared" si="247"/>
        <v>113PMEW</v>
      </c>
      <c r="V720" s="35" t="str">
        <f t="shared" si="263"/>
        <v>0V</v>
      </c>
      <c r="W720" s="35" t="str">
        <f t="shared" si="256"/>
        <v>113PM0V243</v>
      </c>
      <c r="X720" s="388">
        <f t="shared" si="257"/>
        <v>1</v>
      </c>
      <c r="Y720" s="388">
        <f t="shared" si="258"/>
        <v>2</v>
      </c>
      <c r="Z720" s="280" t="str">
        <f t="shared" si="248"/>
        <v/>
      </c>
      <c r="AA720" s="280" t="str">
        <f t="shared" si="249"/>
        <v/>
      </c>
      <c r="AB720" s="389" t="str">
        <f t="shared" si="259"/>
        <v/>
      </c>
      <c r="AC720" s="389" t="str">
        <f t="shared" si="260"/>
        <v/>
      </c>
      <c r="AD720" s="390" t="str">
        <f t="shared" si="250"/>
        <v/>
      </c>
      <c r="AE720" s="282">
        <f t="shared" si="251"/>
        <v>0</v>
      </c>
      <c r="AF720" s="359">
        <f t="shared" si="252"/>
        <v>0</v>
      </c>
      <c r="AG720" s="280">
        <f t="shared" si="253"/>
        <v>0</v>
      </c>
      <c r="AH720" s="280">
        <f t="shared" si="254"/>
        <v>0</v>
      </c>
      <c r="AI720" s="280">
        <f>IF(ISBLANK(T720),AI719,IF(COUNTIF(T$2:T720,T720)&gt;1,AI719,1+MAX(AI719,0)))</f>
        <v>18</v>
      </c>
      <c r="AL720" s="391" t="str">
        <f t="shared" si="261"/>
        <v/>
      </c>
      <c r="AM720" s="391" t="str">
        <f t="shared" si="262"/>
        <v/>
      </c>
      <c r="AO720" s="310" t="str">
        <f t="shared" si="255"/>
        <v/>
      </c>
      <c r="AP720" s="310">
        <f>SUM(AO$1:AO720)</f>
        <v>0</v>
      </c>
      <c r="AQ720" s="310">
        <f>SUM(AK$2:AK720)</f>
        <v>2</v>
      </c>
      <c r="AR720" s="310">
        <f>COUNTA(AJ$2:AJ720)</f>
        <v>2</v>
      </c>
      <c r="AS720" s="312"/>
      <c r="AT720" s="312"/>
      <c r="AU720" s="312"/>
      <c r="AV720" s="312"/>
      <c r="AW720" s="312"/>
      <c r="AZ720">
        <v>1</v>
      </c>
      <c r="BA720">
        <v>2</v>
      </c>
    </row>
    <row r="721" spans="1:53" x14ac:dyDescent="0.25">
      <c r="A721">
        <v>113</v>
      </c>
      <c r="B721" t="s">
        <v>66</v>
      </c>
      <c r="C721" t="s">
        <v>895</v>
      </c>
      <c r="D721"/>
      <c r="E721">
        <v>2</v>
      </c>
      <c r="F721">
        <v>4</v>
      </c>
      <c r="G721">
        <v>4</v>
      </c>
      <c r="H721">
        <v>10</v>
      </c>
      <c r="I721">
        <v>2</v>
      </c>
      <c r="J721">
        <v>4</v>
      </c>
      <c r="K721">
        <v>5</v>
      </c>
      <c r="L721">
        <v>4</v>
      </c>
      <c r="M721"/>
      <c r="N721" s="42"/>
      <c r="O721" s="101">
        <f>IF(ISBLANK(C721),O720,IF(COUNTIF(C$2:C721,C721)&gt;1,O720,1+MAX(O720,0)))</f>
        <v>22</v>
      </c>
      <c r="P721" s="45">
        <f t="shared" si="242"/>
        <v>10</v>
      </c>
      <c r="Q721" s="33" t="str">
        <f t="shared" si="243"/>
        <v/>
      </c>
      <c r="R721" s="33">
        <f t="shared" si="244"/>
        <v>16</v>
      </c>
      <c r="S721" s="33" t="str">
        <f t="shared" si="245"/>
        <v>113_16</v>
      </c>
      <c r="T721" s="35" t="str">
        <f t="shared" si="246"/>
        <v>113PM</v>
      </c>
      <c r="U721" s="35" t="str">
        <f t="shared" si="247"/>
        <v>113PMEW</v>
      </c>
      <c r="V721" s="35" t="str">
        <f t="shared" si="263"/>
        <v>0V</v>
      </c>
      <c r="W721" s="35" t="str">
        <f t="shared" si="256"/>
        <v>113PM0V244</v>
      </c>
      <c r="X721" s="388">
        <f t="shared" si="257"/>
        <v>5</v>
      </c>
      <c r="Y721" s="388">
        <f t="shared" si="258"/>
        <v>4</v>
      </c>
      <c r="Z721" s="280" t="str">
        <f t="shared" si="248"/>
        <v/>
      </c>
      <c r="AA721" s="280" t="str">
        <f t="shared" si="249"/>
        <v/>
      </c>
      <c r="AB721" s="389" t="str">
        <f t="shared" si="259"/>
        <v/>
      </c>
      <c r="AC721" s="389" t="str">
        <f t="shared" si="260"/>
        <v/>
      </c>
      <c r="AD721" s="390" t="str">
        <f t="shared" si="250"/>
        <v/>
      </c>
      <c r="AE721" s="282">
        <f t="shared" si="251"/>
        <v>0</v>
      </c>
      <c r="AF721" s="359">
        <f t="shared" si="252"/>
        <v>1</v>
      </c>
      <c r="AG721" s="280">
        <f t="shared" si="253"/>
        <v>0</v>
      </c>
      <c r="AH721" s="280">
        <f t="shared" si="254"/>
        <v>0</v>
      </c>
      <c r="AI721" s="280">
        <f>IF(ISBLANK(T721),AI720,IF(COUNTIF(T$2:T721,T721)&gt;1,AI720,1+MAX(AI720,0)))</f>
        <v>18</v>
      </c>
      <c r="AL721" s="391" t="str">
        <f t="shared" si="261"/>
        <v/>
      </c>
      <c r="AM721" s="391" t="str">
        <f t="shared" si="262"/>
        <v/>
      </c>
      <c r="AO721" s="310" t="str">
        <f t="shared" si="255"/>
        <v/>
      </c>
      <c r="AP721" s="310">
        <f>SUM(AO$1:AO721)</f>
        <v>0</v>
      </c>
      <c r="AQ721" s="310">
        <f>SUM(AK$2:AK721)</f>
        <v>2</v>
      </c>
      <c r="AR721" s="310">
        <f>COUNTA(AJ$2:AJ721)</f>
        <v>2</v>
      </c>
      <c r="AS721" s="312"/>
      <c r="AT721" s="312"/>
      <c r="AU721" s="312"/>
      <c r="AV721" s="312"/>
      <c r="AW721" s="312"/>
      <c r="AZ721">
        <v>5</v>
      </c>
      <c r="BA721">
        <v>4</v>
      </c>
    </row>
    <row r="722" spans="1:53" x14ac:dyDescent="0.25">
      <c r="A722">
        <v>113</v>
      </c>
      <c r="B722" t="s">
        <v>66</v>
      </c>
      <c r="C722" t="s">
        <v>896</v>
      </c>
      <c r="D722"/>
      <c r="E722">
        <v>1</v>
      </c>
      <c r="F722">
        <v>1</v>
      </c>
      <c r="G722">
        <v>1</v>
      </c>
      <c r="H722">
        <v>1</v>
      </c>
      <c r="I722">
        <v>0</v>
      </c>
      <c r="J722">
        <v>0</v>
      </c>
      <c r="K722">
        <v>1</v>
      </c>
      <c r="L722">
        <v>1</v>
      </c>
      <c r="M722" t="s">
        <v>897</v>
      </c>
      <c r="N722" s="42"/>
      <c r="O722" s="101">
        <f>IF(ISBLANK(C722),O721,IF(COUNTIF(C$2:C722,C722)&gt;1,O721,1+MAX(O721,0)))</f>
        <v>22</v>
      </c>
      <c r="P722" s="45">
        <f t="shared" si="242"/>
        <v>10</v>
      </c>
      <c r="Q722" s="33" t="str">
        <f t="shared" si="243"/>
        <v/>
      </c>
      <c r="R722" s="33">
        <f t="shared" si="244"/>
        <v>9</v>
      </c>
      <c r="S722" s="33" t="str">
        <f t="shared" si="245"/>
        <v>113_9</v>
      </c>
      <c r="T722" s="35" t="str">
        <f t="shared" si="246"/>
        <v>113PM</v>
      </c>
      <c r="U722" s="35" t="str">
        <f t="shared" si="247"/>
        <v>113PMNS</v>
      </c>
      <c r="V722" s="35" t="str">
        <f t="shared" si="263"/>
        <v>0V</v>
      </c>
      <c r="W722" s="35" t="str">
        <f t="shared" si="256"/>
        <v>113PM0V111</v>
      </c>
      <c r="X722" s="388">
        <f t="shared" si="257"/>
        <v>1</v>
      </c>
      <c r="Y722" s="388">
        <f t="shared" si="258"/>
        <v>1</v>
      </c>
      <c r="Z722" s="280" t="str">
        <f t="shared" si="248"/>
        <v/>
      </c>
      <c r="AA722" s="280" t="str">
        <f t="shared" si="249"/>
        <v/>
      </c>
      <c r="AB722" s="389" t="str">
        <f t="shared" si="259"/>
        <v/>
      </c>
      <c r="AC722" s="389" t="str">
        <f t="shared" si="260"/>
        <v/>
      </c>
      <c r="AD722" s="390" t="str">
        <f t="shared" si="250"/>
        <v/>
      </c>
      <c r="AE722" s="282">
        <f t="shared" si="251"/>
        <v>0</v>
      </c>
      <c r="AF722" s="359">
        <f t="shared" si="252"/>
        <v>0</v>
      </c>
      <c r="AG722" s="280">
        <f t="shared" si="253"/>
        <v>0</v>
      </c>
      <c r="AH722" s="280">
        <f t="shared" si="254"/>
        <v>0</v>
      </c>
      <c r="AI722" s="280">
        <f>IF(ISBLANK(T722),AI721,IF(COUNTIF(T$2:T722,T722)&gt;1,AI721,1+MAX(AI721,0)))</f>
        <v>18</v>
      </c>
      <c r="AL722" s="391" t="str">
        <f t="shared" si="261"/>
        <v/>
      </c>
      <c r="AM722" s="391" t="str">
        <f t="shared" si="262"/>
        <v/>
      </c>
      <c r="AO722" s="310" t="str">
        <f t="shared" si="255"/>
        <v/>
      </c>
      <c r="AP722" s="310">
        <f>SUM(AO$1:AO722)</f>
        <v>0</v>
      </c>
      <c r="AQ722" s="310">
        <f>SUM(AK$2:AK722)</f>
        <v>2</v>
      </c>
      <c r="AR722" s="310">
        <f>COUNTA(AJ$2:AJ722)</f>
        <v>2</v>
      </c>
      <c r="AS722" s="312"/>
      <c r="AT722" s="312"/>
      <c r="AU722" s="312"/>
      <c r="AV722" s="312"/>
      <c r="AW722" s="312"/>
      <c r="AZ722">
        <v>1</v>
      </c>
      <c r="BA722">
        <v>1</v>
      </c>
    </row>
    <row r="723" spans="1:53" x14ac:dyDescent="0.25">
      <c r="A723">
        <v>113</v>
      </c>
      <c r="B723" t="s">
        <v>66</v>
      </c>
      <c r="C723" t="s">
        <v>896</v>
      </c>
      <c r="D723"/>
      <c r="E723">
        <v>1</v>
      </c>
      <c r="F723">
        <v>1</v>
      </c>
      <c r="G723">
        <v>2</v>
      </c>
      <c r="H723">
        <v>3</v>
      </c>
      <c r="I723">
        <v>1</v>
      </c>
      <c r="J723">
        <v>1</v>
      </c>
      <c r="K723">
        <v>0</v>
      </c>
      <c r="L723">
        <v>0</v>
      </c>
      <c r="M723" t="s">
        <v>897</v>
      </c>
      <c r="N723" s="42"/>
      <c r="O723" s="101">
        <f>IF(ISBLANK(C723),O722,IF(COUNTIF(C$2:C723,C723)&gt;1,O722,1+MAX(O722,0)))</f>
        <v>22</v>
      </c>
      <c r="P723" s="45">
        <f t="shared" si="242"/>
        <v>10</v>
      </c>
      <c r="Q723" s="33" t="str">
        <f t="shared" si="243"/>
        <v/>
      </c>
      <c r="R723" s="33">
        <f t="shared" si="244"/>
        <v>9</v>
      </c>
      <c r="S723" s="33" t="str">
        <f t="shared" si="245"/>
        <v>113_9</v>
      </c>
      <c r="T723" s="35" t="str">
        <f t="shared" si="246"/>
        <v>113PM</v>
      </c>
      <c r="U723" s="35" t="str">
        <f t="shared" si="247"/>
        <v>113PMNS</v>
      </c>
      <c r="V723" s="35" t="str">
        <f t="shared" si="263"/>
        <v>0V</v>
      </c>
      <c r="W723" s="35" t="str">
        <f t="shared" si="256"/>
        <v>113PM0V112</v>
      </c>
      <c r="X723" s="388">
        <f t="shared" si="257"/>
        <v>0</v>
      </c>
      <c r="Y723" s="388">
        <f t="shared" si="258"/>
        <v>0</v>
      </c>
      <c r="Z723" s="280" t="str">
        <f t="shared" si="248"/>
        <v/>
      </c>
      <c r="AA723" s="280" t="str">
        <f t="shared" si="249"/>
        <v/>
      </c>
      <c r="AB723" s="389" t="str">
        <f t="shared" si="259"/>
        <v/>
      </c>
      <c r="AC723" s="389" t="str">
        <f t="shared" si="260"/>
        <v/>
      </c>
      <c r="AD723" s="390" t="str">
        <f t="shared" si="250"/>
        <v/>
      </c>
      <c r="AE723" s="282">
        <f t="shared" si="251"/>
        <v>0</v>
      </c>
      <c r="AF723" s="359">
        <f t="shared" si="252"/>
        <v>1</v>
      </c>
      <c r="AG723" s="280">
        <f t="shared" si="253"/>
        <v>0</v>
      </c>
      <c r="AH723" s="280">
        <f t="shared" si="254"/>
        <v>0</v>
      </c>
      <c r="AI723" s="280">
        <f>IF(ISBLANK(T723),AI722,IF(COUNTIF(T$2:T723,T723)&gt;1,AI722,1+MAX(AI722,0)))</f>
        <v>18</v>
      </c>
      <c r="AL723" s="391" t="str">
        <f t="shared" si="261"/>
        <v/>
      </c>
      <c r="AM723" s="391" t="str">
        <f t="shared" si="262"/>
        <v/>
      </c>
      <c r="AO723" s="310" t="str">
        <f t="shared" si="255"/>
        <v/>
      </c>
      <c r="AP723" s="310">
        <f>SUM(AO$1:AO723)</f>
        <v>0</v>
      </c>
      <c r="AQ723" s="310">
        <f>SUM(AK$2:AK723)</f>
        <v>2</v>
      </c>
      <c r="AR723" s="310">
        <f>COUNTA(AJ$2:AJ723)</f>
        <v>2</v>
      </c>
      <c r="AS723" s="312"/>
      <c r="AT723" s="312"/>
      <c r="AU723" s="312"/>
      <c r="AV723" s="312"/>
      <c r="AW723" s="312"/>
      <c r="AZ723">
        <v>0</v>
      </c>
      <c r="BA723">
        <v>0</v>
      </c>
    </row>
    <row r="724" spans="1:53" x14ac:dyDescent="0.25">
      <c r="A724">
        <v>113</v>
      </c>
      <c r="B724" t="s">
        <v>66</v>
      </c>
      <c r="C724" t="s">
        <v>896</v>
      </c>
      <c r="D724"/>
      <c r="E724">
        <v>1</v>
      </c>
      <c r="F724">
        <v>1</v>
      </c>
      <c r="G724">
        <v>3</v>
      </c>
      <c r="H724">
        <v>8</v>
      </c>
      <c r="I724">
        <v>2</v>
      </c>
      <c r="J724">
        <v>3</v>
      </c>
      <c r="K724">
        <v>2</v>
      </c>
      <c r="L724">
        <v>0</v>
      </c>
      <c r="M724" t="s">
        <v>897</v>
      </c>
      <c r="N724" s="42"/>
      <c r="O724" s="101">
        <f>IF(ISBLANK(C724),O723,IF(COUNTIF(C$2:C724,C724)&gt;1,O723,1+MAX(O723,0)))</f>
        <v>22</v>
      </c>
      <c r="P724" s="45">
        <f t="shared" si="242"/>
        <v>10</v>
      </c>
      <c r="Q724" s="33" t="str">
        <f t="shared" si="243"/>
        <v/>
      </c>
      <c r="R724" s="33">
        <f t="shared" si="244"/>
        <v>9</v>
      </c>
      <c r="S724" s="33" t="str">
        <f t="shared" si="245"/>
        <v>113_9</v>
      </c>
      <c r="T724" s="35" t="str">
        <f t="shared" si="246"/>
        <v>113PM</v>
      </c>
      <c r="U724" s="35" t="str">
        <f t="shared" si="247"/>
        <v>113PMEW</v>
      </c>
      <c r="V724" s="35" t="str">
        <f t="shared" si="263"/>
        <v>0V</v>
      </c>
      <c r="W724" s="35" t="str">
        <f t="shared" si="256"/>
        <v>113PM0V113</v>
      </c>
      <c r="X724" s="388">
        <f t="shared" si="257"/>
        <v>2</v>
      </c>
      <c r="Y724" s="388">
        <f t="shared" si="258"/>
        <v>0</v>
      </c>
      <c r="Z724" s="280" t="str">
        <f t="shared" si="248"/>
        <v/>
      </c>
      <c r="AA724" s="280" t="str">
        <f t="shared" si="249"/>
        <v/>
      </c>
      <c r="AB724" s="389" t="str">
        <f t="shared" si="259"/>
        <v/>
      </c>
      <c r="AC724" s="389" t="str">
        <f t="shared" si="260"/>
        <v/>
      </c>
      <c r="AD724" s="390" t="str">
        <f t="shared" si="250"/>
        <v/>
      </c>
      <c r="AE724" s="282">
        <f t="shared" si="251"/>
        <v>0</v>
      </c>
      <c r="AF724" s="359">
        <f t="shared" si="252"/>
        <v>0</v>
      </c>
      <c r="AG724" s="280">
        <f t="shared" si="253"/>
        <v>0</v>
      </c>
      <c r="AH724" s="280">
        <f t="shared" si="254"/>
        <v>0</v>
      </c>
      <c r="AI724" s="280">
        <f>IF(ISBLANK(T724),AI723,IF(COUNTIF(T$2:T724,T724)&gt;1,AI723,1+MAX(AI723,0)))</f>
        <v>18</v>
      </c>
      <c r="AL724" s="391" t="str">
        <f t="shared" si="261"/>
        <v/>
      </c>
      <c r="AM724" s="391" t="str">
        <f t="shared" si="262"/>
        <v/>
      </c>
      <c r="AO724" s="310" t="str">
        <f t="shared" si="255"/>
        <v/>
      </c>
      <c r="AP724" s="310">
        <f>SUM(AO$1:AO724)</f>
        <v>0</v>
      </c>
      <c r="AQ724" s="310">
        <f>SUM(AK$2:AK724)</f>
        <v>2</v>
      </c>
      <c r="AR724" s="310">
        <f>COUNTA(AJ$2:AJ724)</f>
        <v>2</v>
      </c>
      <c r="AS724" s="312"/>
      <c r="AT724" s="312"/>
      <c r="AU724" s="312"/>
      <c r="AV724" s="312"/>
      <c r="AW724" s="312"/>
      <c r="AZ724">
        <v>2</v>
      </c>
      <c r="BA724">
        <v>0</v>
      </c>
    </row>
    <row r="725" spans="1:53" x14ac:dyDescent="0.25">
      <c r="A725">
        <v>113</v>
      </c>
      <c r="B725" t="s">
        <v>66</v>
      </c>
      <c r="C725" t="s">
        <v>896</v>
      </c>
      <c r="D725"/>
      <c r="E725">
        <v>1</v>
      </c>
      <c r="F725">
        <v>1</v>
      </c>
      <c r="G725">
        <v>4</v>
      </c>
      <c r="H725">
        <v>6</v>
      </c>
      <c r="I725">
        <v>1</v>
      </c>
      <c r="J725">
        <v>0</v>
      </c>
      <c r="K725">
        <v>4</v>
      </c>
      <c r="L725">
        <v>0</v>
      </c>
      <c r="M725" t="s">
        <v>897</v>
      </c>
      <c r="N725" s="42"/>
      <c r="O725" s="101">
        <f>IF(ISBLANK(C725),O724,IF(COUNTIF(C$2:C725,C725)&gt;1,O724,1+MAX(O724,0)))</f>
        <v>22</v>
      </c>
      <c r="P725" s="45">
        <f t="shared" si="242"/>
        <v>10</v>
      </c>
      <c r="Q725" s="33" t="str">
        <f t="shared" si="243"/>
        <v/>
      </c>
      <c r="R725" s="33">
        <f t="shared" si="244"/>
        <v>9</v>
      </c>
      <c r="S725" s="33" t="str">
        <f t="shared" si="245"/>
        <v>113_9</v>
      </c>
      <c r="T725" s="35" t="str">
        <f t="shared" si="246"/>
        <v>113PM</v>
      </c>
      <c r="U725" s="35" t="str">
        <f t="shared" si="247"/>
        <v>113PMEW</v>
      </c>
      <c r="V725" s="35" t="str">
        <f t="shared" si="263"/>
        <v>0V</v>
      </c>
      <c r="W725" s="35" t="str">
        <f t="shared" si="256"/>
        <v>113PM0V114</v>
      </c>
      <c r="X725" s="388">
        <f t="shared" si="257"/>
        <v>4</v>
      </c>
      <c r="Y725" s="388">
        <f t="shared" si="258"/>
        <v>0</v>
      </c>
      <c r="Z725" s="280" t="str">
        <f t="shared" si="248"/>
        <v/>
      </c>
      <c r="AA725" s="280" t="str">
        <f t="shared" si="249"/>
        <v/>
      </c>
      <c r="AB725" s="389" t="str">
        <f t="shared" si="259"/>
        <v/>
      </c>
      <c r="AC725" s="389" t="str">
        <f t="shared" si="260"/>
        <v/>
      </c>
      <c r="AD725" s="390" t="str">
        <f t="shared" si="250"/>
        <v/>
      </c>
      <c r="AE725" s="282">
        <f t="shared" si="251"/>
        <v>0</v>
      </c>
      <c r="AF725" s="359">
        <f t="shared" si="252"/>
        <v>1</v>
      </c>
      <c r="AG725" s="280">
        <f t="shared" si="253"/>
        <v>0</v>
      </c>
      <c r="AH725" s="280">
        <f t="shared" si="254"/>
        <v>0</v>
      </c>
      <c r="AI725" s="280">
        <f>IF(ISBLANK(T725),AI724,IF(COUNTIF(T$2:T725,T725)&gt;1,AI724,1+MAX(AI724,0)))</f>
        <v>18</v>
      </c>
      <c r="AL725" s="391" t="str">
        <f t="shared" si="261"/>
        <v/>
      </c>
      <c r="AM725" s="391" t="str">
        <f t="shared" si="262"/>
        <v/>
      </c>
      <c r="AO725" s="310" t="str">
        <f t="shared" si="255"/>
        <v/>
      </c>
      <c r="AP725" s="310">
        <f>SUM(AO$1:AO725)</f>
        <v>0</v>
      </c>
      <c r="AQ725" s="310">
        <f>SUM(AK$2:AK725)</f>
        <v>2</v>
      </c>
      <c r="AR725" s="310">
        <f>COUNTA(AJ$2:AJ725)</f>
        <v>2</v>
      </c>
      <c r="AS725" s="312"/>
      <c r="AT725" s="312"/>
      <c r="AU725" s="312"/>
      <c r="AV725" s="312"/>
      <c r="AW725" s="312"/>
      <c r="AZ725">
        <v>4</v>
      </c>
      <c r="BA725">
        <v>0</v>
      </c>
    </row>
    <row r="726" spans="1:53" x14ac:dyDescent="0.25">
      <c r="A726">
        <v>113</v>
      </c>
      <c r="B726" t="s">
        <v>66</v>
      </c>
      <c r="C726" t="s">
        <v>896</v>
      </c>
      <c r="D726"/>
      <c r="E726">
        <v>1</v>
      </c>
      <c r="F726">
        <v>2</v>
      </c>
      <c r="G726">
        <v>1</v>
      </c>
      <c r="H726">
        <v>1</v>
      </c>
      <c r="I726">
        <v>0</v>
      </c>
      <c r="J726">
        <v>1</v>
      </c>
      <c r="K726">
        <v>0</v>
      </c>
      <c r="L726">
        <v>0</v>
      </c>
      <c r="M726" t="s">
        <v>897</v>
      </c>
      <c r="N726" s="42"/>
      <c r="O726" s="101">
        <f>IF(ISBLANK(C726),O725,IF(COUNTIF(C$2:C726,C726)&gt;1,O725,1+MAX(O725,0)))</f>
        <v>22</v>
      </c>
      <c r="P726" s="45">
        <f t="shared" si="242"/>
        <v>10</v>
      </c>
      <c r="Q726" s="33" t="str">
        <f t="shared" si="243"/>
        <v/>
      </c>
      <c r="R726" s="33">
        <f t="shared" si="244"/>
        <v>10</v>
      </c>
      <c r="S726" s="33" t="str">
        <f t="shared" si="245"/>
        <v>113_10</v>
      </c>
      <c r="T726" s="35" t="str">
        <f t="shared" si="246"/>
        <v>113PM</v>
      </c>
      <c r="U726" s="35" t="str">
        <f t="shared" si="247"/>
        <v>113PMNS</v>
      </c>
      <c r="V726" s="35" t="str">
        <f t="shared" si="263"/>
        <v>0V</v>
      </c>
      <c r="W726" s="35" t="str">
        <f t="shared" si="256"/>
        <v>113PM0V121</v>
      </c>
      <c r="X726" s="388">
        <f t="shared" si="257"/>
        <v>0</v>
      </c>
      <c r="Y726" s="388">
        <f t="shared" si="258"/>
        <v>0</v>
      </c>
      <c r="Z726" s="280" t="str">
        <f t="shared" si="248"/>
        <v/>
      </c>
      <c r="AA726" s="280" t="str">
        <f t="shared" si="249"/>
        <v/>
      </c>
      <c r="AB726" s="389" t="str">
        <f t="shared" si="259"/>
        <v/>
      </c>
      <c r="AC726" s="389" t="str">
        <f t="shared" si="260"/>
        <v/>
      </c>
      <c r="AD726" s="390" t="str">
        <f t="shared" si="250"/>
        <v/>
      </c>
      <c r="AE726" s="282">
        <f t="shared" si="251"/>
        <v>0</v>
      </c>
      <c r="AF726" s="359">
        <f t="shared" si="252"/>
        <v>0</v>
      </c>
      <c r="AG726" s="280">
        <f t="shared" si="253"/>
        <v>0</v>
      </c>
      <c r="AH726" s="280">
        <f t="shared" si="254"/>
        <v>0</v>
      </c>
      <c r="AI726" s="280">
        <f>IF(ISBLANK(T726),AI725,IF(COUNTIF(T$2:T726,T726)&gt;1,AI725,1+MAX(AI725,0)))</f>
        <v>18</v>
      </c>
      <c r="AL726" s="391" t="str">
        <f t="shared" si="261"/>
        <v/>
      </c>
      <c r="AM726" s="391" t="str">
        <f t="shared" si="262"/>
        <v/>
      </c>
      <c r="AO726" s="310" t="str">
        <f t="shared" si="255"/>
        <v/>
      </c>
      <c r="AP726" s="310">
        <f>SUM(AO$1:AO726)</f>
        <v>0</v>
      </c>
      <c r="AQ726" s="310">
        <f>SUM(AK$2:AK726)</f>
        <v>2</v>
      </c>
      <c r="AR726" s="310">
        <f>COUNTA(AJ$2:AJ726)</f>
        <v>2</v>
      </c>
      <c r="AS726" s="312"/>
      <c r="AT726" s="312"/>
      <c r="AU726" s="312"/>
      <c r="AV726" s="312"/>
      <c r="AW726" s="312"/>
      <c r="AZ726">
        <v>0</v>
      </c>
      <c r="BA726">
        <v>0</v>
      </c>
    </row>
    <row r="727" spans="1:53" x14ac:dyDescent="0.25">
      <c r="A727">
        <v>113</v>
      </c>
      <c r="B727" t="s">
        <v>66</v>
      </c>
      <c r="C727" t="s">
        <v>896</v>
      </c>
      <c r="D727"/>
      <c r="E727">
        <v>1</v>
      </c>
      <c r="F727">
        <v>2</v>
      </c>
      <c r="G727">
        <v>2</v>
      </c>
      <c r="H727">
        <v>6</v>
      </c>
      <c r="I727">
        <v>2</v>
      </c>
      <c r="J727">
        <v>0</v>
      </c>
      <c r="K727">
        <v>4</v>
      </c>
      <c r="L727">
        <v>5</v>
      </c>
      <c r="M727" t="s">
        <v>897</v>
      </c>
      <c r="N727" s="42"/>
      <c r="O727" s="101">
        <f>IF(ISBLANK(C727),O726,IF(COUNTIF(C$2:C727,C727)&gt;1,O726,1+MAX(O726,0)))</f>
        <v>22</v>
      </c>
      <c r="P727" s="45">
        <f t="shared" si="242"/>
        <v>10</v>
      </c>
      <c r="Q727" s="33" t="str">
        <f t="shared" si="243"/>
        <v/>
      </c>
      <c r="R727" s="33">
        <f t="shared" si="244"/>
        <v>10</v>
      </c>
      <c r="S727" s="33" t="str">
        <f t="shared" si="245"/>
        <v>113_10</v>
      </c>
      <c r="T727" s="35" t="str">
        <f t="shared" si="246"/>
        <v>113PM</v>
      </c>
      <c r="U727" s="35" t="str">
        <f t="shared" si="247"/>
        <v>113PMNS</v>
      </c>
      <c r="V727" s="35" t="str">
        <f t="shared" si="263"/>
        <v>0V</v>
      </c>
      <c r="W727" s="35" t="str">
        <f t="shared" si="256"/>
        <v>113PM0V122</v>
      </c>
      <c r="X727" s="388">
        <f t="shared" si="257"/>
        <v>4</v>
      </c>
      <c r="Y727" s="388">
        <f t="shared" si="258"/>
        <v>5</v>
      </c>
      <c r="Z727" s="280" t="str">
        <f t="shared" si="248"/>
        <v/>
      </c>
      <c r="AA727" s="280" t="str">
        <f t="shared" si="249"/>
        <v/>
      </c>
      <c r="AB727" s="389" t="str">
        <f t="shared" si="259"/>
        <v/>
      </c>
      <c r="AC727" s="389" t="str">
        <f t="shared" si="260"/>
        <v/>
      </c>
      <c r="AD727" s="390" t="str">
        <f t="shared" si="250"/>
        <v/>
      </c>
      <c r="AE727" s="282">
        <f t="shared" si="251"/>
        <v>0</v>
      </c>
      <c r="AF727" s="359">
        <f t="shared" si="252"/>
        <v>1</v>
      </c>
      <c r="AG727" s="280">
        <f t="shared" si="253"/>
        <v>0</v>
      </c>
      <c r="AH727" s="280">
        <f t="shared" si="254"/>
        <v>0</v>
      </c>
      <c r="AI727" s="280">
        <f>IF(ISBLANK(T727),AI726,IF(COUNTIF(T$2:T727,T727)&gt;1,AI726,1+MAX(AI726,0)))</f>
        <v>18</v>
      </c>
      <c r="AL727" s="391" t="str">
        <f t="shared" si="261"/>
        <v/>
      </c>
      <c r="AM727" s="391" t="str">
        <f t="shared" si="262"/>
        <v/>
      </c>
      <c r="AO727" s="310" t="str">
        <f t="shared" si="255"/>
        <v/>
      </c>
      <c r="AP727" s="310">
        <f>SUM(AO$1:AO727)</f>
        <v>0</v>
      </c>
      <c r="AQ727" s="310">
        <f>SUM(AK$2:AK727)</f>
        <v>2</v>
      </c>
      <c r="AR727" s="310">
        <f>COUNTA(AJ$2:AJ727)</f>
        <v>2</v>
      </c>
      <c r="AS727" s="312"/>
      <c r="AT727" s="312"/>
      <c r="AU727" s="312"/>
      <c r="AV727" s="312"/>
      <c r="AW727" s="312"/>
      <c r="AZ727">
        <v>4</v>
      </c>
      <c r="BA727">
        <v>5</v>
      </c>
    </row>
    <row r="728" spans="1:53" x14ac:dyDescent="0.25">
      <c r="A728">
        <v>113</v>
      </c>
      <c r="B728" t="s">
        <v>66</v>
      </c>
      <c r="C728" t="s">
        <v>896</v>
      </c>
      <c r="D728"/>
      <c r="E728">
        <v>1</v>
      </c>
      <c r="F728">
        <v>2</v>
      </c>
      <c r="G728">
        <v>3</v>
      </c>
      <c r="H728">
        <v>9</v>
      </c>
      <c r="I728">
        <v>0</v>
      </c>
      <c r="J728">
        <v>0</v>
      </c>
      <c r="K728">
        <v>1</v>
      </c>
      <c r="L728">
        <v>1</v>
      </c>
      <c r="M728" t="s">
        <v>897</v>
      </c>
      <c r="N728" s="42"/>
      <c r="O728" s="101">
        <f>IF(ISBLANK(C728),O727,IF(COUNTIF(C$2:C728,C728)&gt;1,O727,1+MAX(O727,0)))</f>
        <v>22</v>
      </c>
      <c r="P728" s="45">
        <f t="shared" si="242"/>
        <v>10</v>
      </c>
      <c r="Q728" s="33" t="str">
        <f t="shared" si="243"/>
        <v/>
      </c>
      <c r="R728" s="33">
        <f t="shared" si="244"/>
        <v>10</v>
      </c>
      <c r="S728" s="33" t="str">
        <f t="shared" si="245"/>
        <v>113_10</v>
      </c>
      <c r="T728" s="35" t="str">
        <f t="shared" si="246"/>
        <v>113PM</v>
      </c>
      <c r="U728" s="35" t="str">
        <f t="shared" si="247"/>
        <v>113PMEW</v>
      </c>
      <c r="V728" s="35" t="str">
        <f t="shared" si="263"/>
        <v>0V</v>
      </c>
      <c r="W728" s="35" t="str">
        <f t="shared" si="256"/>
        <v>113PM0V123</v>
      </c>
      <c r="X728" s="388">
        <f t="shared" si="257"/>
        <v>1</v>
      </c>
      <c r="Y728" s="388">
        <f t="shared" si="258"/>
        <v>1</v>
      </c>
      <c r="Z728" s="280" t="str">
        <f t="shared" si="248"/>
        <v/>
      </c>
      <c r="AA728" s="280" t="str">
        <f t="shared" si="249"/>
        <v/>
      </c>
      <c r="AB728" s="389" t="str">
        <f t="shared" si="259"/>
        <v/>
      </c>
      <c r="AC728" s="389" t="str">
        <f t="shared" si="260"/>
        <v/>
      </c>
      <c r="AD728" s="390" t="str">
        <f t="shared" si="250"/>
        <v/>
      </c>
      <c r="AE728" s="282">
        <f t="shared" si="251"/>
        <v>0</v>
      </c>
      <c r="AF728" s="359">
        <f t="shared" si="252"/>
        <v>0</v>
      </c>
      <c r="AG728" s="280">
        <f t="shared" si="253"/>
        <v>0</v>
      </c>
      <c r="AH728" s="280">
        <f t="shared" si="254"/>
        <v>0</v>
      </c>
      <c r="AI728" s="280">
        <f>IF(ISBLANK(T728),AI727,IF(COUNTIF(T$2:T728,T728)&gt;1,AI727,1+MAX(AI727,0)))</f>
        <v>18</v>
      </c>
      <c r="AL728" s="391" t="str">
        <f t="shared" si="261"/>
        <v/>
      </c>
      <c r="AM728" s="391" t="str">
        <f t="shared" si="262"/>
        <v/>
      </c>
      <c r="AO728" s="310" t="str">
        <f t="shared" si="255"/>
        <v/>
      </c>
      <c r="AP728" s="310">
        <f>SUM(AO$1:AO728)</f>
        <v>0</v>
      </c>
      <c r="AQ728" s="310">
        <f>SUM(AK$2:AK728)</f>
        <v>2</v>
      </c>
      <c r="AR728" s="310">
        <f>COUNTA(AJ$2:AJ728)</f>
        <v>2</v>
      </c>
      <c r="AS728" s="312"/>
      <c r="AT728" s="312"/>
      <c r="AU728" s="312"/>
      <c r="AV728" s="312"/>
      <c r="AW728" s="312"/>
      <c r="AZ728">
        <v>1</v>
      </c>
      <c r="BA728">
        <v>1</v>
      </c>
    </row>
    <row r="729" spans="1:53" x14ac:dyDescent="0.25">
      <c r="A729">
        <v>113</v>
      </c>
      <c r="B729" t="s">
        <v>66</v>
      </c>
      <c r="C729" t="s">
        <v>896</v>
      </c>
      <c r="D729"/>
      <c r="E729">
        <v>1</v>
      </c>
      <c r="F729">
        <v>2</v>
      </c>
      <c r="G729">
        <v>4</v>
      </c>
      <c r="H729">
        <v>5</v>
      </c>
      <c r="I729">
        <v>1</v>
      </c>
      <c r="J729">
        <v>0</v>
      </c>
      <c r="K729">
        <v>3</v>
      </c>
      <c r="L729">
        <v>0</v>
      </c>
      <c r="M729" t="s">
        <v>897</v>
      </c>
      <c r="N729" s="42"/>
      <c r="O729" s="101">
        <f>IF(ISBLANK(C729),O728,IF(COUNTIF(C$2:C729,C729)&gt;1,O728,1+MAX(O728,0)))</f>
        <v>22</v>
      </c>
      <c r="P729" s="45">
        <f t="shared" si="242"/>
        <v>10</v>
      </c>
      <c r="Q729" s="33" t="str">
        <f t="shared" si="243"/>
        <v/>
      </c>
      <c r="R729" s="33">
        <f t="shared" si="244"/>
        <v>10</v>
      </c>
      <c r="S729" s="33" t="str">
        <f t="shared" si="245"/>
        <v>113_10</v>
      </c>
      <c r="T729" s="35" t="str">
        <f t="shared" si="246"/>
        <v>113PM</v>
      </c>
      <c r="U729" s="35" t="str">
        <f t="shared" si="247"/>
        <v>113PMEW</v>
      </c>
      <c r="V729" s="35" t="str">
        <f t="shared" si="263"/>
        <v>0V</v>
      </c>
      <c r="W729" s="35" t="str">
        <f t="shared" si="256"/>
        <v>113PM0V124</v>
      </c>
      <c r="X729" s="388">
        <f t="shared" si="257"/>
        <v>3</v>
      </c>
      <c r="Y729" s="388">
        <f t="shared" si="258"/>
        <v>0</v>
      </c>
      <c r="Z729" s="280" t="str">
        <f t="shared" si="248"/>
        <v/>
      </c>
      <c r="AA729" s="280" t="str">
        <f t="shared" si="249"/>
        <v/>
      </c>
      <c r="AB729" s="389" t="str">
        <f t="shared" si="259"/>
        <v/>
      </c>
      <c r="AC729" s="389" t="str">
        <f t="shared" si="260"/>
        <v/>
      </c>
      <c r="AD729" s="390" t="str">
        <f t="shared" si="250"/>
        <v/>
      </c>
      <c r="AE729" s="282">
        <f t="shared" si="251"/>
        <v>0</v>
      </c>
      <c r="AF729" s="359">
        <f t="shared" si="252"/>
        <v>1</v>
      </c>
      <c r="AG729" s="280">
        <f t="shared" si="253"/>
        <v>0</v>
      </c>
      <c r="AH729" s="280">
        <f t="shared" si="254"/>
        <v>0</v>
      </c>
      <c r="AI729" s="280">
        <f>IF(ISBLANK(T729),AI728,IF(COUNTIF(T$2:T729,T729)&gt;1,AI728,1+MAX(AI728,0)))</f>
        <v>18</v>
      </c>
      <c r="AL729" s="391" t="str">
        <f t="shared" si="261"/>
        <v/>
      </c>
      <c r="AM729" s="391" t="str">
        <f t="shared" si="262"/>
        <v/>
      </c>
      <c r="AO729" s="310" t="str">
        <f t="shared" si="255"/>
        <v/>
      </c>
      <c r="AP729" s="310">
        <f>SUM(AO$1:AO729)</f>
        <v>0</v>
      </c>
      <c r="AQ729" s="310">
        <f>SUM(AK$2:AK729)</f>
        <v>2</v>
      </c>
      <c r="AR729" s="310">
        <f>COUNTA(AJ$2:AJ729)</f>
        <v>2</v>
      </c>
      <c r="AS729" s="312"/>
      <c r="AT729" s="312"/>
      <c r="AU729" s="312"/>
      <c r="AV729" s="312"/>
      <c r="AW729" s="312"/>
      <c r="AZ729">
        <v>3</v>
      </c>
      <c r="BA729">
        <v>0</v>
      </c>
    </row>
    <row r="730" spans="1:53" x14ac:dyDescent="0.25">
      <c r="A730">
        <v>113</v>
      </c>
      <c r="B730" t="s">
        <v>66</v>
      </c>
      <c r="C730" t="s">
        <v>896</v>
      </c>
      <c r="D730"/>
      <c r="E730">
        <v>1</v>
      </c>
      <c r="F730">
        <v>3</v>
      </c>
      <c r="G730">
        <v>1</v>
      </c>
      <c r="H730">
        <v>1</v>
      </c>
      <c r="I730">
        <v>0</v>
      </c>
      <c r="J730">
        <v>0</v>
      </c>
      <c r="K730">
        <v>1</v>
      </c>
      <c r="L730">
        <v>1</v>
      </c>
      <c r="M730" t="s">
        <v>897</v>
      </c>
      <c r="N730" s="42"/>
      <c r="O730" s="101">
        <f>IF(ISBLANK(C730),O729,IF(COUNTIF(C$2:C730,C730)&gt;1,O729,1+MAX(O729,0)))</f>
        <v>22</v>
      </c>
      <c r="P730" s="45">
        <f t="shared" si="242"/>
        <v>10</v>
      </c>
      <c r="Q730" s="33" t="str">
        <f t="shared" si="243"/>
        <v/>
      </c>
      <c r="R730" s="33">
        <f t="shared" si="244"/>
        <v>11</v>
      </c>
      <c r="S730" s="33" t="str">
        <f t="shared" si="245"/>
        <v>113_11</v>
      </c>
      <c r="T730" s="35" t="str">
        <f t="shared" si="246"/>
        <v>113PM</v>
      </c>
      <c r="U730" s="35" t="str">
        <f t="shared" si="247"/>
        <v>113PMNS</v>
      </c>
      <c r="V730" s="35" t="str">
        <f t="shared" si="263"/>
        <v>0V</v>
      </c>
      <c r="W730" s="35" t="str">
        <f t="shared" si="256"/>
        <v>113PM0V131</v>
      </c>
      <c r="X730" s="388">
        <f t="shared" si="257"/>
        <v>1</v>
      </c>
      <c r="Y730" s="388">
        <f t="shared" si="258"/>
        <v>1</v>
      </c>
      <c r="Z730" s="280" t="str">
        <f t="shared" si="248"/>
        <v/>
      </c>
      <c r="AA730" s="280" t="str">
        <f t="shared" si="249"/>
        <v/>
      </c>
      <c r="AB730" s="389" t="str">
        <f t="shared" si="259"/>
        <v/>
      </c>
      <c r="AC730" s="389" t="str">
        <f t="shared" si="260"/>
        <v/>
      </c>
      <c r="AD730" s="390" t="str">
        <f t="shared" si="250"/>
        <v/>
      </c>
      <c r="AE730" s="282">
        <f t="shared" si="251"/>
        <v>0</v>
      </c>
      <c r="AF730" s="359">
        <f t="shared" si="252"/>
        <v>0</v>
      </c>
      <c r="AG730" s="280">
        <f t="shared" si="253"/>
        <v>0</v>
      </c>
      <c r="AH730" s="280">
        <f t="shared" si="254"/>
        <v>0</v>
      </c>
      <c r="AI730" s="280">
        <f>IF(ISBLANK(T730),AI729,IF(COUNTIF(T$2:T730,T730)&gt;1,AI729,1+MAX(AI729,0)))</f>
        <v>18</v>
      </c>
      <c r="AL730" s="391" t="str">
        <f t="shared" si="261"/>
        <v/>
      </c>
      <c r="AM730" s="391" t="str">
        <f t="shared" si="262"/>
        <v/>
      </c>
      <c r="AO730" s="310" t="str">
        <f t="shared" si="255"/>
        <v/>
      </c>
      <c r="AP730" s="310">
        <f>SUM(AO$1:AO730)</f>
        <v>0</v>
      </c>
      <c r="AQ730" s="310">
        <f>SUM(AK$2:AK730)</f>
        <v>2</v>
      </c>
      <c r="AR730" s="310">
        <f>COUNTA(AJ$2:AJ730)</f>
        <v>2</v>
      </c>
      <c r="AS730" s="312"/>
      <c r="AT730" s="312"/>
      <c r="AU730" s="312"/>
      <c r="AV730" s="312"/>
      <c r="AW730" s="312"/>
      <c r="AZ730">
        <v>1</v>
      </c>
      <c r="BA730">
        <v>1</v>
      </c>
    </row>
    <row r="731" spans="1:53" x14ac:dyDescent="0.25">
      <c r="A731">
        <v>113</v>
      </c>
      <c r="B731" t="s">
        <v>66</v>
      </c>
      <c r="C731" t="s">
        <v>896</v>
      </c>
      <c r="D731"/>
      <c r="E731">
        <v>1</v>
      </c>
      <c r="F731">
        <v>3</v>
      </c>
      <c r="G731">
        <v>2</v>
      </c>
      <c r="H731">
        <v>4</v>
      </c>
      <c r="I731">
        <v>1</v>
      </c>
      <c r="J731">
        <v>0</v>
      </c>
      <c r="K731">
        <v>2</v>
      </c>
      <c r="L731">
        <v>1</v>
      </c>
      <c r="M731" t="s">
        <v>897</v>
      </c>
      <c r="N731" s="42"/>
      <c r="O731" s="101">
        <f>IF(ISBLANK(C731),O730,IF(COUNTIF(C$2:C731,C731)&gt;1,O730,1+MAX(O730,0)))</f>
        <v>22</v>
      </c>
      <c r="P731" s="45">
        <f t="shared" si="242"/>
        <v>10</v>
      </c>
      <c r="Q731" s="33" t="str">
        <f t="shared" si="243"/>
        <v/>
      </c>
      <c r="R731" s="33">
        <f t="shared" si="244"/>
        <v>11</v>
      </c>
      <c r="S731" s="33" t="str">
        <f t="shared" si="245"/>
        <v>113_11</v>
      </c>
      <c r="T731" s="35" t="str">
        <f t="shared" si="246"/>
        <v>113PM</v>
      </c>
      <c r="U731" s="35" t="str">
        <f t="shared" si="247"/>
        <v>113PMNS</v>
      </c>
      <c r="V731" s="35" t="str">
        <f t="shared" si="263"/>
        <v>0V</v>
      </c>
      <c r="W731" s="35" t="str">
        <f t="shared" si="256"/>
        <v>113PM0V132</v>
      </c>
      <c r="X731" s="388">
        <f t="shared" si="257"/>
        <v>2</v>
      </c>
      <c r="Y731" s="388">
        <f t="shared" si="258"/>
        <v>1</v>
      </c>
      <c r="Z731" s="280" t="str">
        <f t="shared" si="248"/>
        <v/>
      </c>
      <c r="AA731" s="280" t="str">
        <f t="shared" si="249"/>
        <v/>
      </c>
      <c r="AB731" s="389" t="str">
        <f t="shared" si="259"/>
        <v/>
      </c>
      <c r="AC731" s="389" t="str">
        <f t="shared" si="260"/>
        <v/>
      </c>
      <c r="AD731" s="390" t="str">
        <f t="shared" si="250"/>
        <v/>
      </c>
      <c r="AE731" s="282">
        <f t="shared" si="251"/>
        <v>0</v>
      </c>
      <c r="AF731" s="359">
        <f t="shared" si="252"/>
        <v>1</v>
      </c>
      <c r="AG731" s="280">
        <f t="shared" si="253"/>
        <v>0</v>
      </c>
      <c r="AH731" s="280">
        <f t="shared" si="254"/>
        <v>0</v>
      </c>
      <c r="AI731" s="280">
        <f>IF(ISBLANK(T731),AI730,IF(COUNTIF(T$2:T731,T731)&gt;1,AI730,1+MAX(AI730,0)))</f>
        <v>18</v>
      </c>
      <c r="AL731" s="391" t="str">
        <f t="shared" si="261"/>
        <v/>
      </c>
      <c r="AM731" s="391" t="str">
        <f t="shared" si="262"/>
        <v/>
      </c>
      <c r="AO731" s="310" t="str">
        <f t="shared" si="255"/>
        <v/>
      </c>
      <c r="AP731" s="310">
        <f>SUM(AO$1:AO731)</f>
        <v>0</v>
      </c>
      <c r="AQ731" s="310">
        <f>SUM(AK$2:AK731)</f>
        <v>2</v>
      </c>
      <c r="AR731" s="310">
        <f>COUNTA(AJ$2:AJ731)</f>
        <v>2</v>
      </c>
      <c r="AS731" s="312"/>
      <c r="AT731" s="312"/>
      <c r="AU731" s="312"/>
      <c r="AV731" s="312"/>
      <c r="AW731" s="312"/>
      <c r="AZ731">
        <v>2</v>
      </c>
      <c r="BA731">
        <v>1</v>
      </c>
    </row>
    <row r="732" spans="1:53" x14ac:dyDescent="0.25">
      <c r="A732">
        <v>113</v>
      </c>
      <c r="B732" t="s">
        <v>66</v>
      </c>
      <c r="C732" t="s">
        <v>896</v>
      </c>
      <c r="D732"/>
      <c r="E732">
        <v>1</v>
      </c>
      <c r="F732">
        <v>3</v>
      </c>
      <c r="G732">
        <v>3</v>
      </c>
      <c r="H732">
        <v>5</v>
      </c>
      <c r="I732">
        <v>1</v>
      </c>
      <c r="J732">
        <v>0</v>
      </c>
      <c r="K732">
        <v>0</v>
      </c>
      <c r="L732">
        <v>0</v>
      </c>
      <c r="M732" t="s">
        <v>897</v>
      </c>
      <c r="N732" s="42"/>
      <c r="O732" s="101">
        <f>IF(ISBLANK(C732),O731,IF(COUNTIF(C$2:C732,C732)&gt;1,O731,1+MAX(O731,0)))</f>
        <v>22</v>
      </c>
      <c r="P732" s="45">
        <f t="shared" si="242"/>
        <v>10</v>
      </c>
      <c r="Q732" s="33" t="str">
        <f t="shared" si="243"/>
        <v/>
      </c>
      <c r="R732" s="33">
        <f t="shared" si="244"/>
        <v>11</v>
      </c>
      <c r="S732" s="33" t="str">
        <f t="shared" si="245"/>
        <v>113_11</v>
      </c>
      <c r="T732" s="35" t="str">
        <f t="shared" si="246"/>
        <v>113PM</v>
      </c>
      <c r="U732" s="35" t="str">
        <f t="shared" si="247"/>
        <v>113PMEW</v>
      </c>
      <c r="V732" s="35" t="str">
        <f t="shared" si="263"/>
        <v>0V</v>
      </c>
      <c r="W732" s="35" t="str">
        <f t="shared" si="256"/>
        <v>113PM0V133</v>
      </c>
      <c r="X732" s="388">
        <f t="shared" si="257"/>
        <v>0</v>
      </c>
      <c r="Y732" s="388">
        <f t="shared" si="258"/>
        <v>0</v>
      </c>
      <c r="Z732" s="280" t="str">
        <f t="shared" si="248"/>
        <v/>
      </c>
      <c r="AA732" s="280" t="str">
        <f t="shared" si="249"/>
        <v/>
      </c>
      <c r="AB732" s="389" t="str">
        <f t="shared" si="259"/>
        <v/>
      </c>
      <c r="AC732" s="389" t="str">
        <f t="shared" si="260"/>
        <v/>
      </c>
      <c r="AD732" s="390" t="str">
        <f t="shared" si="250"/>
        <v/>
      </c>
      <c r="AE732" s="282">
        <f t="shared" si="251"/>
        <v>0</v>
      </c>
      <c r="AF732" s="359">
        <f t="shared" si="252"/>
        <v>0</v>
      </c>
      <c r="AG732" s="280">
        <f t="shared" si="253"/>
        <v>0</v>
      </c>
      <c r="AH732" s="280">
        <f t="shared" si="254"/>
        <v>0</v>
      </c>
      <c r="AI732" s="280">
        <f>IF(ISBLANK(T732),AI731,IF(COUNTIF(T$2:T732,T732)&gt;1,AI731,1+MAX(AI731,0)))</f>
        <v>18</v>
      </c>
      <c r="AL732" s="391" t="str">
        <f t="shared" si="261"/>
        <v/>
      </c>
      <c r="AM732" s="391" t="str">
        <f t="shared" si="262"/>
        <v/>
      </c>
      <c r="AO732" s="310" t="str">
        <f t="shared" si="255"/>
        <v/>
      </c>
      <c r="AP732" s="310">
        <f>SUM(AO$1:AO732)</f>
        <v>0</v>
      </c>
      <c r="AQ732" s="310">
        <f>SUM(AK$2:AK732)</f>
        <v>2</v>
      </c>
      <c r="AR732" s="310">
        <f>COUNTA(AJ$2:AJ732)</f>
        <v>2</v>
      </c>
      <c r="AS732" s="312"/>
      <c r="AT732" s="312"/>
      <c r="AU732" s="312"/>
      <c r="AV732" s="312"/>
      <c r="AW732" s="312"/>
      <c r="AZ732">
        <v>0</v>
      </c>
      <c r="BA732">
        <v>0</v>
      </c>
    </row>
    <row r="733" spans="1:53" x14ac:dyDescent="0.25">
      <c r="A733">
        <v>113</v>
      </c>
      <c r="B733" t="s">
        <v>66</v>
      </c>
      <c r="C733" t="s">
        <v>896</v>
      </c>
      <c r="D733"/>
      <c r="E733">
        <v>1</v>
      </c>
      <c r="F733">
        <v>3</v>
      </c>
      <c r="G733">
        <v>4</v>
      </c>
      <c r="H733">
        <v>5</v>
      </c>
      <c r="I733">
        <v>0</v>
      </c>
      <c r="J733">
        <v>1</v>
      </c>
      <c r="K733">
        <v>1</v>
      </c>
      <c r="L733">
        <v>0</v>
      </c>
      <c r="M733" t="s">
        <v>897</v>
      </c>
      <c r="N733" s="42"/>
      <c r="O733" s="101">
        <f>IF(ISBLANK(C733),O732,IF(COUNTIF(C$2:C733,C733)&gt;1,O732,1+MAX(O732,0)))</f>
        <v>22</v>
      </c>
      <c r="P733" s="45">
        <f t="shared" si="242"/>
        <v>10</v>
      </c>
      <c r="Q733" s="33" t="str">
        <f t="shared" si="243"/>
        <v/>
      </c>
      <c r="R733" s="33">
        <f t="shared" si="244"/>
        <v>11</v>
      </c>
      <c r="S733" s="33" t="str">
        <f t="shared" si="245"/>
        <v>113_11</v>
      </c>
      <c r="T733" s="35" t="str">
        <f t="shared" si="246"/>
        <v>113PM</v>
      </c>
      <c r="U733" s="35" t="str">
        <f t="shared" si="247"/>
        <v>113PMEW</v>
      </c>
      <c r="V733" s="35" t="str">
        <f t="shared" si="263"/>
        <v>0V</v>
      </c>
      <c r="W733" s="35" t="str">
        <f t="shared" si="256"/>
        <v>113PM0V134</v>
      </c>
      <c r="X733" s="388">
        <f t="shared" si="257"/>
        <v>1</v>
      </c>
      <c r="Y733" s="388">
        <f t="shared" si="258"/>
        <v>0</v>
      </c>
      <c r="Z733" s="280" t="str">
        <f t="shared" si="248"/>
        <v/>
      </c>
      <c r="AA733" s="280" t="str">
        <f t="shared" si="249"/>
        <v/>
      </c>
      <c r="AB733" s="389" t="str">
        <f t="shared" si="259"/>
        <v/>
      </c>
      <c r="AC733" s="389" t="str">
        <f t="shared" si="260"/>
        <v/>
      </c>
      <c r="AD733" s="390" t="str">
        <f t="shared" si="250"/>
        <v/>
      </c>
      <c r="AE733" s="282">
        <f t="shared" si="251"/>
        <v>0</v>
      </c>
      <c r="AF733" s="359">
        <f t="shared" si="252"/>
        <v>1</v>
      </c>
      <c r="AG733" s="280">
        <f t="shared" si="253"/>
        <v>0</v>
      </c>
      <c r="AH733" s="280">
        <f t="shared" si="254"/>
        <v>0</v>
      </c>
      <c r="AI733" s="280">
        <f>IF(ISBLANK(T733),AI732,IF(COUNTIF(T$2:T733,T733)&gt;1,AI732,1+MAX(AI732,0)))</f>
        <v>18</v>
      </c>
      <c r="AL733" s="391" t="str">
        <f t="shared" si="261"/>
        <v/>
      </c>
      <c r="AM733" s="391" t="str">
        <f t="shared" si="262"/>
        <v/>
      </c>
      <c r="AO733" s="310" t="str">
        <f t="shared" si="255"/>
        <v/>
      </c>
      <c r="AP733" s="310">
        <f>SUM(AO$1:AO733)</f>
        <v>0</v>
      </c>
      <c r="AQ733" s="310">
        <f>SUM(AK$2:AK733)</f>
        <v>2</v>
      </c>
      <c r="AR733" s="310">
        <f>COUNTA(AJ$2:AJ733)</f>
        <v>2</v>
      </c>
      <c r="AS733" s="312"/>
      <c r="AT733" s="312"/>
      <c r="AU733" s="312"/>
      <c r="AV733" s="312"/>
      <c r="AW733" s="312"/>
      <c r="AZ733">
        <v>1</v>
      </c>
      <c r="BA733">
        <v>0</v>
      </c>
    </row>
    <row r="734" spans="1:53" x14ac:dyDescent="0.25">
      <c r="A734">
        <v>113</v>
      </c>
      <c r="B734" t="s">
        <v>66</v>
      </c>
      <c r="C734" t="s">
        <v>896</v>
      </c>
      <c r="D734"/>
      <c r="E734">
        <v>1</v>
      </c>
      <c r="F734">
        <v>4</v>
      </c>
      <c r="G734">
        <v>1</v>
      </c>
      <c r="H734">
        <v>3</v>
      </c>
      <c r="I734">
        <v>1</v>
      </c>
      <c r="J734">
        <v>0</v>
      </c>
      <c r="K734">
        <v>0</v>
      </c>
      <c r="L734">
        <v>0</v>
      </c>
      <c r="M734" t="s">
        <v>897</v>
      </c>
      <c r="N734" s="42"/>
      <c r="O734" s="101">
        <f>IF(ISBLANK(C734),O733,IF(COUNTIF(C$2:C734,C734)&gt;1,O733,1+MAX(O733,0)))</f>
        <v>22</v>
      </c>
      <c r="P734" s="45">
        <f t="shared" si="242"/>
        <v>10</v>
      </c>
      <c r="Q734" s="33" t="str">
        <f t="shared" si="243"/>
        <v/>
      </c>
      <c r="R734" s="33">
        <f t="shared" si="244"/>
        <v>12</v>
      </c>
      <c r="S734" s="33" t="str">
        <f t="shared" si="245"/>
        <v>113_12</v>
      </c>
      <c r="T734" s="35" t="str">
        <f t="shared" si="246"/>
        <v>113PM</v>
      </c>
      <c r="U734" s="35" t="str">
        <f t="shared" si="247"/>
        <v>113PMNS</v>
      </c>
      <c r="V734" s="35" t="str">
        <f t="shared" si="263"/>
        <v>0V</v>
      </c>
      <c r="W734" s="35" t="str">
        <f t="shared" si="256"/>
        <v>113PM0V141</v>
      </c>
      <c r="X734" s="388">
        <f t="shared" si="257"/>
        <v>0</v>
      </c>
      <c r="Y734" s="388">
        <f t="shared" si="258"/>
        <v>0</v>
      </c>
      <c r="Z734" s="280" t="str">
        <f t="shared" si="248"/>
        <v/>
      </c>
      <c r="AA734" s="280" t="str">
        <f t="shared" si="249"/>
        <v/>
      </c>
      <c r="AB734" s="389" t="str">
        <f t="shared" si="259"/>
        <v/>
      </c>
      <c r="AC734" s="389" t="str">
        <f t="shared" si="260"/>
        <v/>
      </c>
      <c r="AD734" s="390" t="str">
        <f t="shared" si="250"/>
        <v/>
      </c>
      <c r="AE734" s="282">
        <f t="shared" si="251"/>
        <v>0</v>
      </c>
      <c r="AF734" s="359">
        <f t="shared" si="252"/>
        <v>0</v>
      </c>
      <c r="AG734" s="280">
        <f t="shared" si="253"/>
        <v>0</v>
      </c>
      <c r="AH734" s="280">
        <f t="shared" si="254"/>
        <v>0</v>
      </c>
      <c r="AI734" s="280">
        <f>IF(ISBLANK(T734),AI733,IF(COUNTIF(T$2:T734,T734)&gt;1,AI733,1+MAX(AI733,0)))</f>
        <v>18</v>
      </c>
      <c r="AL734" s="391" t="str">
        <f t="shared" si="261"/>
        <v/>
      </c>
      <c r="AM734" s="391" t="str">
        <f t="shared" si="262"/>
        <v/>
      </c>
      <c r="AO734" s="310" t="str">
        <f t="shared" si="255"/>
        <v/>
      </c>
      <c r="AP734" s="310">
        <f>SUM(AO$1:AO734)</f>
        <v>0</v>
      </c>
      <c r="AQ734" s="310">
        <f>SUM(AK$2:AK734)</f>
        <v>2</v>
      </c>
      <c r="AR734" s="310">
        <f>COUNTA(AJ$2:AJ734)</f>
        <v>2</v>
      </c>
      <c r="AS734" s="312"/>
      <c r="AT734" s="312"/>
      <c r="AU734" s="312"/>
      <c r="AV734" s="312"/>
      <c r="AW734" s="312"/>
      <c r="AZ734">
        <v>0</v>
      </c>
      <c r="BA734">
        <v>0</v>
      </c>
    </row>
    <row r="735" spans="1:53" x14ac:dyDescent="0.25">
      <c r="A735">
        <v>113</v>
      </c>
      <c r="B735" t="s">
        <v>66</v>
      </c>
      <c r="C735" t="s">
        <v>896</v>
      </c>
      <c r="D735"/>
      <c r="E735">
        <v>1</v>
      </c>
      <c r="F735">
        <v>4</v>
      </c>
      <c r="G735">
        <v>2</v>
      </c>
      <c r="H735">
        <v>3</v>
      </c>
      <c r="I735">
        <v>0</v>
      </c>
      <c r="J735">
        <v>0</v>
      </c>
      <c r="K735">
        <v>0</v>
      </c>
      <c r="L735">
        <v>2</v>
      </c>
      <c r="M735" t="s">
        <v>897</v>
      </c>
      <c r="N735" s="42"/>
      <c r="O735" s="101">
        <f>IF(ISBLANK(C735),O734,IF(COUNTIF(C$2:C735,C735)&gt;1,O734,1+MAX(O734,0)))</f>
        <v>22</v>
      </c>
      <c r="P735" s="45">
        <f t="shared" si="242"/>
        <v>10</v>
      </c>
      <c r="Q735" s="33" t="str">
        <f t="shared" si="243"/>
        <v/>
      </c>
      <c r="R735" s="33">
        <f t="shared" si="244"/>
        <v>12</v>
      </c>
      <c r="S735" s="33" t="str">
        <f t="shared" si="245"/>
        <v>113_12</v>
      </c>
      <c r="T735" s="35" t="str">
        <f t="shared" si="246"/>
        <v>113PM</v>
      </c>
      <c r="U735" s="35" t="str">
        <f t="shared" si="247"/>
        <v>113PMNS</v>
      </c>
      <c r="V735" s="35" t="str">
        <f t="shared" si="263"/>
        <v>0V</v>
      </c>
      <c r="W735" s="35" t="str">
        <f t="shared" si="256"/>
        <v>113PM0V142</v>
      </c>
      <c r="X735" s="388">
        <f t="shared" si="257"/>
        <v>0</v>
      </c>
      <c r="Y735" s="388">
        <f t="shared" si="258"/>
        <v>2</v>
      </c>
      <c r="Z735" s="280" t="str">
        <f t="shared" si="248"/>
        <v/>
      </c>
      <c r="AA735" s="280" t="str">
        <f t="shared" si="249"/>
        <v/>
      </c>
      <c r="AB735" s="389" t="str">
        <f t="shared" si="259"/>
        <v/>
      </c>
      <c r="AC735" s="389" t="str">
        <f t="shared" si="260"/>
        <v/>
      </c>
      <c r="AD735" s="390" t="str">
        <f t="shared" si="250"/>
        <v/>
      </c>
      <c r="AE735" s="282">
        <f t="shared" si="251"/>
        <v>0</v>
      </c>
      <c r="AF735" s="359">
        <f t="shared" si="252"/>
        <v>1</v>
      </c>
      <c r="AG735" s="280">
        <f t="shared" si="253"/>
        <v>0</v>
      </c>
      <c r="AH735" s="280">
        <f t="shared" si="254"/>
        <v>0</v>
      </c>
      <c r="AI735" s="280">
        <f>IF(ISBLANK(T735),AI734,IF(COUNTIF(T$2:T735,T735)&gt;1,AI734,1+MAX(AI734,0)))</f>
        <v>18</v>
      </c>
      <c r="AL735" s="391" t="str">
        <f t="shared" si="261"/>
        <v/>
      </c>
      <c r="AM735" s="391" t="str">
        <f t="shared" si="262"/>
        <v/>
      </c>
      <c r="AO735" s="310" t="str">
        <f t="shared" si="255"/>
        <v/>
      </c>
      <c r="AP735" s="310">
        <f>SUM(AO$1:AO735)</f>
        <v>0</v>
      </c>
      <c r="AQ735" s="310">
        <f>SUM(AK$2:AK735)</f>
        <v>2</v>
      </c>
      <c r="AR735" s="310">
        <f>COUNTA(AJ$2:AJ735)</f>
        <v>2</v>
      </c>
      <c r="AS735" s="312"/>
      <c r="AT735" s="312"/>
      <c r="AU735" s="312"/>
      <c r="AV735" s="312"/>
      <c r="AW735" s="312"/>
      <c r="AZ735">
        <v>0</v>
      </c>
      <c r="BA735">
        <v>2</v>
      </c>
    </row>
    <row r="736" spans="1:53" x14ac:dyDescent="0.25">
      <c r="A736">
        <v>113</v>
      </c>
      <c r="B736" t="s">
        <v>66</v>
      </c>
      <c r="C736" t="s">
        <v>896</v>
      </c>
      <c r="D736"/>
      <c r="E736">
        <v>1</v>
      </c>
      <c r="F736">
        <v>4</v>
      </c>
      <c r="G736">
        <v>3</v>
      </c>
      <c r="H736">
        <v>6</v>
      </c>
      <c r="I736">
        <v>0</v>
      </c>
      <c r="J736">
        <v>1</v>
      </c>
      <c r="K736">
        <v>0</v>
      </c>
      <c r="L736">
        <v>0</v>
      </c>
      <c r="M736" t="s">
        <v>897</v>
      </c>
      <c r="N736" s="42"/>
      <c r="O736" s="101">
        <f>IF(ISBLANK(C736),O735,IF(COUNTIF(C$2:C736,C736)&gt;1,O735,1+MAX(O735,0)))</f>
        <v>22</v>
      </c>
      <c r="P736" s="45">
        <f t="shared" si="242"/>
        <v>10</v>
      </c>
      <c r="Q736" s="33" t="str">
        <f t="shared" si="243"/>
        <v/>
      </c>
      <c r="R736" s="33">
        <f t="shared" si="244"/>
        <v>12</v>
      </c>
      <c r="S736" s="33" t="str">
        <f t="shared" si="245"/>
        <v>113_12</v>
      </c>
      <c r="T736" s="35" t="str">
        <f t="shared" si="246"/>
        <v>113PM</v>
      </c>
      <c r="U736" s="35" t="str">
        <f t="shared" si="247"/>
        <v>113PMEW</v>
      </c>
      <c r="V736" s="35" t="str">
        <f t="shared" si="263"/>
        <v>0V</v>
      </c>
      <c r="W736" s="35" t="str">
        <f t="shared" si="256"/>
        <v>113PM0V143</v>
      </c>
      <c r="X736" s="388">
        <f t="shared" si="257"/>
        <v>0</v>
      </c>
      <c r="Y736" s="388">
        <f t="shared" si="258"/>
        <v>0</v>
      </c>
      <c r="Z736" s="280" t="str">
        <f t="shared" si="248"/>
        <v/>
      </c>
      <c r="AA736" s="280" t="str">
        <f t="shared" si="249"/>
        <v/>
      </c>
      <c r="AB736" s="389" t="str">
        <f t="shared" si="259"/>
        <v/>
      </c>
      <c r="AC736" s="389" t="str">
        <f t="shared" si="260"/>
        <v/>
      </c>
      <c r="AD736" s="390" t="str">
        <f t="shared" si="250"/>
        <v/>
      </c>
      <c r="AE736" s="282">
        <f t="shared" si="251"/>
        <v>0</v>
      </c>
      <c r="AF736" s="359">
        <f t="shared" si="252"/>
        <v>0</v>
      </c>
      <c r="AG736" s="280">
        <f t="shared" si="253"/>
        <v>0</v>
      </c>
      <c r="AH736" s="280">
        <f t="shared" si="254"/>
        <v>0</v>
      </c>
      <c r="AI736" s="280">
        <f>IF(ISBLANK(T736),AI735,IF(COUNTIF(T$2:T736,T736)&gt;1,AI735,1+MAX(AI735,0)))</f>
        <v>18</v>
      </c>
      <c r="AL736" s="391" t="str">
        <f t="shared" si="261"/>
        <v/>
      </c>
      <c r="AM736" s="391" t="str">
        <f t="shared" si="262"/>
        <v/>
      </c>
      <c r="AO736" s="310" t="str">
        <f t="shared" si="255"/>
        <v/>
      </c>
      <c r="AP736" s="310">
        <f>SUM(AO$1:AO736)</f>
        <v>0</v>
      </c>
      <c r="AQ736" s="310">
        <f>SUM(AK$2:AK736)</f>
        <v>2</v>
      </c>
      <c r="AR736" s="310">
        <f>COUNTA(AJ$2:AJ736)</f>
        <v>2</v>
      </c>
      <c r="AS736" s="312"/>
      <c r="AT736" s="312"/>
      <c r="AU736" s="312"/>
      <c r="AV736" s="312"/>
      <c r="AW736" s="312"/>
      <c r="AZ736">
        <v>0</v>
      </c>
      <c r="BA736">
        <v>0</v>
      </c>
    </row>
    <row r="737" spans="1:53" x14ac:dyDescent="0.25">
      <c r="A737">
        <v>113</v>
      </c>
      <c r="B737" t="s">
        <v>66</v>
      </c>
      <c r="C737" t="s">
        <v>896</v>
      </c>
      <c r="D737"/>
      <c r="E737">
        <v>1</v>
      </c>
      <c r="F737">
        <v>4</v>
      </c>
      <c r="G737">
        <v>4</v>
      </c>
      <c r="H737">
        <v>12</v>
      </c>
      <c r="I737">
        <v>3</v>
      </c>
      <c r="J737">
        <v>3</v>
      </c>
      <c r="K737">
        <v>3</v>
      </c>
      <c r="L737">
        <v>0</v>
      </c>
      <c r="M737" t="s">
        <v>897</v>
      </c>
      <c r="N737" s="42"/>
      <c r="O737" s="101">
        <f>IF(ISBLANK(C737),O736,IF(COUNTIF(C$2:C737,C737)&gt;1,O736,1+MAX(O736,0)))</f>
        <v>22</v>
      </c>
      <c r="P737" s="45">
        <f t="shared" si="242"/>
        <v>10</v>
      </c>
      <c r="Q737" s="33" t="str">
        <f t="shared" si="243"/>
        <v/>
      </c>
      <c r="R737" s="33">
        <f t="shared" si="244"/>
        <v>12</v>
      </c>
      <c r="S737" s="33" t="str">
        <f t="shared" si="245"/>
        <v>113_12</v>
      </c>
      <c r="T737" s="35" t="str">
        <f t="shared" si="246"/>
        <v>113PM</v>
      </c>
      <c r="U737" s="35" t="str">
        <f t="shared" si="247"/>
        <v>113PMEW</v>
      </c>
      <c r="V737" s="35" t="str">
        <f t="shared" si="263"/>
        <v>0V</v>
      </c>
      <c r="W737" s="35" t="str">
        <f t="shared" si="256"/>
        <v>113PM0V144</v>
      </c>
      <c r="X737" s="388">
        <f t="shared" si="257"/>
        <v>3</v>
      </c>
      <c r="Y737" s="388">
        <f t="shared" si="258"/>
        <v>0</v>
      </c>
      <c r="Z737" s="280" t="str">
        <f t="shared" si="248"/>
        <v/>
      </c>
      <c r="AA737" s="280" t="str">
        <f t="shared" si="249"/>
        <v/>
      </c>
      <c r="AB737" s="389" t="str">
        <f t="shared" si="259"/>
        <v/>
      </c>
      <c r="AC737" s="389" t="str">
        <f t="shared" si="260"/>
        <v/>
      </c>
      <c r="AD737" s="390" t="str">
        <f t="shared" si="250"/>
        <v/>
      </c>
      <c r="AE737" s="282">
        <f t="shared" si="251"/>
        <v>0</v>
      </c>
      <c r="AF737" s="359">
        <f t="shared" si="252"/>
        <v>1</v>
      </c>
      <c r="AG737" s="280">
        <f t="shared" si="253"/>
        <v>0</v>
      </c>
      <c r="AH737" s="280">
        <f t="shared" si="254"/>
        <v>0</v>
      </c>
      <c r="AI737" s="280">
        <f>IF(ISBLANK(T737),AI736,IF(COUNTIF(T$2:T737,T737)&gt;1,AI736,1+MAX(AI736,0)))</f>
        <v>18</v>
      </c>
      <c r="AL737" s="391" t="str">
        <f t="shared" si="261"/>
        <v/>
      </c>
      <c r="AM737" s="391" t="str">
        <f t="shared" si="262"/>
        <v/>
      </c>
      <c r="AO737" s="310" t="str">
        <f t="shared" si="255"/>
        <v/>
      </c>
      <c r="AP737" s="310">
        <f>SUM(AO$1:AO737)</f>
        <v>0</v>
      </c>
      <c r="AQ737" s="310">
        <f>SUM(AK$2:AK737)</f>
        <v>2</v>
      </c>
      <c r="AR737" s="310">
        <f>COUNTA(AJ$2:AJ737)</f>
        <v>2</v>
      </c>
      <c r="AS737" s="312"/>
      <c r="AT737" s="312"/>
      <c r="AU737" s="312"/>
      <c r="AV737" s="312"/>
      <c r="AW737" s="312"/>
      <c r="AZ737">
        <v>3</v>
      </c>
      <c r="BA737">
        <v>0</v>
      </c>
    </row>
    <row r="738" spans="1:53" x14ac:dyDescent="0.25">
      <c r="A738">
        <v>114</v>
      </c>
      <c r="B738" t="s">
        <v>65</v>
      </c>
      <c r="C738" t="s">
        <v>667</v>
      </c>
      <c r="D738"/>
      <c r="E738">
        <v>1</v>
      </c>
      <c r="F738">
        <v>1</v>
      </c>
      <c r="G738">
        <v>1</v>
      </c>
      <c r="H738">
        <v>1</v>
      </c>
      <c r="I738">
        <v>0</v>
      </c>
      <c r="J738">
        <v>0</v>
      </c>
      <c r="K738">
        <v>1</v>
      </c>
      <c r="L738">
        <v>1</v>
      </c>
      <c r="M738" t="s">
        <v>898</v>
      </c>
      <c r="N738" s="42"/>
      <c r="O738" s="101">
        <f>IF(ISBLANK(C738),O737,IF(COUNTIF(C$2:C738,C738)&gt;1,O737,1+MAX(O737,0)))</f>
        <v>23</v>
      </c>
      <c r="P738" s="45">
        <f t="shared" si="242"/>
        <v>11</v>
      </c>
      <c r="Q738" s="33">
        <f t="shared" si="243"/>
        <v>11</v>
      </c>
      <c r="R738" s="33">
        <f t="shared" si="244"/>
        <v>1</v>
      </c>
      <c r="S738" s="33" t="str">
        <f t="shared" si="245"/>
        <v>114_1</v>
      </c>
      <c r="T738" s="35" t="str">
        <f t="shared" si="246"/>
        <v>114AM</v>
      </c>
      <c r="U738" s="35" t="str">
        <f t="shared" si="247"/>
        <v>114AMNS</v>
      </c>
      <c r="V738" s="35" t="str">
        <f t="shared" si="263"/>
        <v>0W</v>
      </c>
      <c r="W738" s="35" t="str">
        <f t="shared" si="256"/>
        <v>114AM0W111</v>
      </c>
      <c r="X738" s="388">
        <f t="shared" si="257"/>
        <v>1</v>
      </c>
      <c r="Y738" s="388">
        <f t="shared" si="258"/>
        <v>1</v>
      </c>
      <c r="Z738" s="280" t="str">
        <f t="shared" si="248"/>
        <v/>
      </c>
      <c r="AA738" s="280" t="str">
        <f t="shared" si="249"/>
        <v/>
      </c>
      <c r="AB738" s="389" t="str">
        <f t="shared" si="259"/>
        <v/>
      </c>
      <c r="AC738" s="389" t="str">
        <f t="shared" si="260"/>
        <v/>
      </c>
      <c r="AD738" s="390" t="str">
        <f t="shared" si="250"/>
        <v/>
      </c>
      <c r="AE738" s="282">
        <f t="shared" si="251"/>
        <v>0</v>
      </c>
      <c r="AF738" s="359">
        <f t="shared" si="252"/>
        <v>0</v>
      </c>
      <c r="AG738" s="280">
        <f t="shared" si="253"/>
        <v>3</v>
      </c>
      <c r="AH738" s="280">
        <f t="shared" si="254"/>
        <v>1</v>
      </c>
      <c r="AI738" s="280">
        <f>IF(ISBLANK(T738),AI737,IF(COUNTIF(T$2:T738,T738)&gt;1,AI737,1+MAX(AI737,0)))</f>
        <v>19</v>
      </c>
      <c r="AL738" s="391" t="str">
        <f t="shared" si="261"/>
        <v/>
      </c>
      <c r="AM738" s="391" t="str">
        <f t="shared" si="262"/>
        <v/>
      </c>
      <c r="AO738" s="310" t="str">
        <f t="shared" si="255"/>
        <v/>
      </c>
      <c r="AP738" s="310">
        <f>SUM(AO$1:AO738)</f>
        <v>0</v>
      </c>
      <c r="AQ738" s="310">
        <f>SUM(AK$2:AK738)</f>
        <v>2</v>
      </c>
      <c r="AR738" s="310">
        <f>COUNTA(AJ$2:AJ738)</f>
        <v>2</v>
      </c>
      <c r="AS738" s="312"/>
      <c r="AT738" s="312"/>
      <c r="AU738" s="312"/>
      <c r="AV738" s="312"/>
      <c r="AW738" s="312"/>
      <c r="AZ738">
        <v>1</v>
      </c>
      <c r="BA738">
        <v>1</v>
      </c>
    </row>
    <row r="739" spans="1:53" x14ac:dyDescent="0.25">
      <c r="A739">
        <v>114</v>
      </c>
      <c r="B739" t="s">
        <v>65</v>
      </c>
      <c r="C739" t="s">
        <v>667</v>
      </c>
      <c r="D739"/>
      <c r="E739">
        <v>1</v>
      </c>
      <c r="F739">
        <v>1</v>
      </c>
      <c r="G739">
        <v>2</v>
      </c>
      <c r="H739">
        <v>3</v>
      </c>
      <c r="I739">
        <v>2</v>
      </c>
      <c r="J739">
        <v>2</v>
      </c>
      <c r="K739">
        <v>1</v>
      </c>
      <c r="L739">
        <v>0</v>
      </c>
      <c r="M739" t="s">
        <v>898</v>
      </c>
      <c r="N739" s="42"/>
      <c r="O739" s="101">
        <f>IF(ISBLANK(C739),O738,IF(COUNTIF(C$2:C739,C739)&gt;1,O738,1+MAX(O738,0)))</f>
        <v>23</v>
      </c>
      <c r="P739" s="45">
        <f t="shared" si="242"/>
        <v>11</v>
      </c>
      <c r="Q739" s="33" t="str">
        <f t="shared" si="243"/>
        <v/>
      </c>
      <c r="R739" s="33">
        <f t="shared" si="244"/>
        <v>1</v>
      </c>
      <c r="S739" s="33" t="str">
        <f t="shared" si="245"/>
        <v>114_1</v>
      </c>
      <c r="T739" s="35" t="str">
        <f t="shared" si="246"/>
        <v>114AM</v>
      </c>
      <c r="U739" s="35" t="str">
        <f t="shared" si="247"/>
        <v>114AMNS</v>
      </c>
      <c r="V739" s="35" t="str">
        <f t="shared" si="263"/>
        <v>0W</v>
      </c>
      <c r="W739" s="35" t="str">
        <f t="shared" si="256"/>
        <v>114AM0W112</v>
      </c>
      <c r="X739" s="388">
        <f t="shared" si="257"/>
        <v>1</v>
      </c>
      <c r="Y739" s="388">
        <f t="shared" si="258"/>
        <v>0</v>
      </c>
      <c r="Z739" s="280" t="str">
        <f t="shared" si="248"/>
        <v/>
      </c>
      <c r="AA739" s="280" t="str">
        <f t="shared" si="249"/>
        <v/>
      </c>
      <c r="AB739" s="389" t="str">
        <f t="shared" si="259"/>
        <v/>
      </c>
      <c r="AC739" s="389" t="str">
        <f t="shared" si="260"/>
        <v/>
      </c>
      <c r="AD739" s="390" t="str">
        <f t="shared" si="250"/>
        <v/>
      </c>
      <c r="AE739" s="282">
        <f t="shared" si="251"/>
        <v>0</v>
      </c>
      <c r="AF739" s="359">
        <f t="shared" si="252"/>
        <v>0</v>
      </c>
      <c r="AG739" s="280">
        <f t="shared" si="253"/>
        <v>3</v>
      </c>
      <c r="AH739" s="280">
        <f t="shared" si="254"/>
        <v>1</v>
      </c>
      <c r="AI739" s="280">
        <f>IF(ISBLANK(T739),AI738,IF(COUNTIF(T$2:T739,T739)&gt;1,AI738,1+MAX(AI738,0)))</f>
        <v>19</v>
      </c>
      <c r="AL739" s="391" t="str">
        <f t="shared" si="261"/>
        <v/>
      </c>
      <c r="AM739" s="391" t="str">
        <f t="shared" si="262"/>
        <v/>
      </c>
      <c r="AO739" s="310" t="str">
        <f t="shared" si="255"/>
        <v/>
      </c>
      <c r="AP739" s="310">
        <f>SUM(AO$1:AO739)</f>
        <v>0</v>
      </c>
      <c r="AQ739" s="310">
        <f>SUM(AK$2:AK739)</f>
        <v>2</v>
      </c>
      <c r="AR739" s="310">
        <f>COUNTA(AJ$2:AJ739)</f>
        <v>2</v>
      </c>
      <c r="AS739" s="312"/>
      <c r="AT739" s="312"/>
      <c r="AU739" s="312"/>
      <c r="AV739" s="312"/>
      <c r="AW739" s="312"/>
      <c r="AZ739">
        <v>1</v>
      </c>
      <c r="BA739">
        <v>0</v>
      </c>
    </row>
    <row r="740" spans="1:53" x14ac:dyDescent="0.25">
      <c r="A740">
        <v>114</v>
      </c>
      <c r="B740" t="s">
        <v>65</v>
      </c>
      <c r="C740" t="s">
        <v>667</v>
      </c>
      <c r="D740"/>
      <c r="E740">
        <v>1</v>
      </c>
      <c r="F740">
        <v>1</v>
      </c>
      <c r="G740">
        <v>3</v>
      </c>
      <c r="H740">
        <v>0</v>
      </c>
      <c r="I740">
        <v>0</v>
      </c>
      <c r="J740">
        <v>0</v>
      </c>
      <c r="K740">
        <v>0</v>
      </c>
      <c r="L740">
        <v>0</v>
      </c>
      <c r="M740" t="s">
        <v>898</v>
      </c>
      <c r="N740" s="42"/>
      <c r="O740" s="101">
        <f>IF(ISBLANK(C740),O739,IF(COUNTIF(C$2:C740,C740)&gt;1,O739,1+MAX(O739,0)))</f>
        <v>23</v>
      </c>
      <c r="P740" s="45">
        <f t="shared" si="242"/>
        <v>11</v>
      </c>
      <c r="Q740" s="33" t="str">
        <f t="shared" si="243"/>
        <v/>
      </c>
      <c r="R740" s="33">
        <f t="shared" si="244"/>
        <v>1</v>
      </c>
      <c r="S740" s="33" t="str">
        <f t="shared" si="245"/>
        <v>114_1</v>
      </c>
      <c r="T740" s="35" t="str">
        <f t="shared" si="246"/>
        <v>114AM</v>
      </c>
      <c r="U740" s="35" t="str">
        <f t="shared" si="247"/>
        <v>114AMEW</v>
      </c>
      <c r="V740" s="35" t="str">
        <f t="shared" si="263"/>
        <v>0W</v>
      </c>
      <c r="W740" s="35" t="str">
        <f t="shared" si="256"/>
        <v>114AM0W113</v>
      </c>
      <c r="X740" s="388">
        <f t="shared" si="257"/>
        <v>0</v>
      </c>
      <c r="Y740" s="388">
        <f t="shared" si="258"/>
        <v>0</v>
      </c>
      <c r="Z740" s="280" t="str">
        <f t="shared" si="248"/>
        <v/>
      </c>
      <c r="AA740" s="280" t="str">
        <f t="shared" si="249"/>
        <v/>
      </c>
      <c r="AB740" s="389" t="str">
        <f t="shared" si="259"/>
        <v/>
      </c>
      <c r="AC740" s="389" t="str">
        <f t="shared" si="260"/>
        <v/>
      </c>
      <c r="AD740" s="390" t="str">
        <f t="shared" si="250"/>
        <v/>
      </c>
      <c r="AE740" s="282">
        <f t="shared" si="251"/>
        <v>0</v>
      </c>
      <c r="AF740" s="359">
        <f t="shared" si="252"/>
        <v>0</v>
      </c>
      <c r="AG740" s="280">
        <f t="shared" si="253"/>
        <v>3</v>
      </c>
      <c r="AH740" s="280">
        <f t="shared" si="254"/>
        <v>1</v>
      </c>
      <c r="AI740" s="280">
        <f>IF(ISBLANK(T740),AI739,IF(COUNTIF(T$2:T740,T740)&gt;1,AI739,1+MAX(AI739,0)))</f>
        <v>19</v>
      </c>
      <c r="AL740" s="391" t="str">
        <f t="shared" si="261"/>
        <v/>
      </c>
      <c r="AM740" s="391" t="str">
        <f t="shared" si="262"/>
        <v/>
      </c>
      <c r="AO740" s="310" t="str">
        <f t="shared" si="255"/>
        <v/>
      </c>
      <c r="AP740" s="310">
        <f>SUM(AO$1:AO740)</f>
        <v>0</v>
      </c>
      <c r="AQ740" s="310">
        <f>SUM(AK$2:AK740)</f>
        <v>2</v>
      </c>
      <c r="AR740" s="310">
        <f>COUNTA(AJ$2:AJ740)</f>
        <v>2</v>
      </c>
      <c r="AS740" s="312"/>
      <c r="AT740" s="312"/>
      <c r="AU740" s="312"/>
      <c r="AV740" s="312"/>
      <c r="AW740" s="312"/>
      <c r="AZ740">
        <v>0</v>
      </c>
      <c r="BA740">
        <v>0</v>
      </c>
    </row>
    <row r="741" spans="1:53" x14ac:dyDescent="0.25">
      <c r="A741">
        <v>114</v>
      </c>
      <c r="B741" t="s">
        <v>65</v>
      </c>
      <c r="C741" t="s">
        <v>667</v>
      </c>
      <c r="D741"/>
      <c r="E741">
        <v>1</v>
      </c>
      <c r="F741">
        <v>1</v>
      </c>
      <c r="G741">
        <v>4</v>
      </c>
      <c r="H741">
        <v>0</v>
      </c>
      <c r="I741">
        <v>0</v>
      </c>
      <c r="J741">
        <v>0</v>
      </c>
      <c r="K741">
        <v>0</v>
      </c>
      <c r="L741">
        <v>0</v>
      </c>
      <c r="M741" t="s">
        <v>898</v>
      </c>
      <c r="N741" s="42"/>
      <c r="O741" s="101">
        <f>IF(ISBLANK(C741),O740,IF(COUNTIF(C$2:C741,C741)&gt;1,O740,1+MAX(O740,0)))</f>
        <v>23</v>
      </c>
      <c r="P741" s="45">
        <f t="shared" si="242"/>
        <v>11</v>
      </c>
      <c r="Q741" s="33" t="str">
        <f t="shared" si="243"/>
        <v/>
      </c>
      <c r="R741" s="33">
        <f t="shared" si="244"/>
        <v>1</v>
      </c>
      <c r="S741" s="33" t="str">
        <f t="shared" si="245"/>
        <v>114_1</v>
      </c>
      <c r="T741" s="35" t="str">
        <f t="shared" si="246"/>
        <v>114AM</v>
      </c>
      <c r="U741" s="35" t="str">
        <f t="shared" si="247"/>
        <v>114AMEW</v>
      </c>
      <c r="V741" s="35" t="str">
        <f t="shared" si="263"/>
        <v>0W</v>
      </c>
      <c r="W741" s="35" t="str">
        <f t="shared" si="256"/>
        <v>114AM0W114</v>
      </c>
      <c r="X741" s="388">
        <f t="shared" si="257"/>
        <v>0</v>
      </c>
      <c r="Y741" s="388">
        <f t="shared" si="258"/>
        <v>0</v>
      </c>
      <c r="Z741" s="280" t="str">
        <f t="shared" si="248"/>
        <v/>
      </c>
      <c r="AA741" s="280" t="str">
        <f t="shared" si="249"/>
        <v/>
      </c>
      <c r="AB741" s="389" t="str">
        <f t="shared" si="259"/>
        <v/>
      </c>
      <c r="AC741" s="389" t="str">
        <f t="shared" si="260"/>
        <v/>
      </c>
      <c r="AD741" s="390" t="str">
        <f t="shared" si="250"/>
        <v/>
      </c>
      <c r="AE741" s="282">
        <f t="shared" si="251"/>
        <v>0</v>
      </c>
      <c r="AF741" s="359">
        <f t="shared" si="252"/>
        <v>0</v>
      </c>
      <c r="AG741" s="280">
        <f t="shared" si="253"/>
        <v>3</v>
      </c>
      <c r="AH741" s="280">
        <f t="shared" si="254"/>
        <v>1</v>
      </c>
      <c r="AI741" s="280">
        <f>IF(ISBLANK(T741),AI740,IF(COUNTIF(T$2:T741,T741)&gt;1,AI740,1+MAX(AI740,0)))</f>
        <v>19</v>
      </c>
      <c r="AL741" s="391" t="str">
        <f t="shared" si="261"/>
        <v/>
      </c>
      <c r="AM741" s="391" t="str">
        <f t="shared" si="262"/>
        <v/>
      </c>
      <c r="AO741" s="310" t="str">
        <f t="shared" si="255"/>
        <v/>
      </c>
      <c r="AP741" s="310">
        <f>SUM(AO$1:AO741)</f>
        <v>0</v>
      </c>
      <c r="AQ741" s="310">
        <f>SUM(AK$2:AK741)</f>
        <v>2</v>
      </c>
      <c r="AR741" s="310">
        <f>COUNTA(AJ$2:AJ741)</f>
        <v>2</v>
      </c>
      <c r="AS741" s="312"/>
      <c r="AT741" s="312"/>
      <c r="AU741" s="312"/>
      <c r="AV741" s="312"/>
      <c r="AW741" s="312"/>
      <c r="AZ741">
        <v>0</v>
      </c>
      <c r="BA741">
        <v>0</v>
      </c>
    </row>
    <row r="742" spans="1:53" x14ac:dyDescent="0.25">
      <c r="A742">
        <v>114</v>
      </c>
      <c r="B742" t="s">
        <v>65</v>
      </c>
      <c r="C742" t="s">
        <v>667</v>
      </c>
      <c r="D742"/>
      <c r="E742">
        <v>1</v>
      </c>
      <c r="F742">
        <v>2</v>
      </c>
      <c r="G742">
        <v>1</v>
      </c>
      <c r="H742">
        <v>0</v>
      </c>
      <c r="I742">
        <v>0</v>
      </c>
      <c r="J742">
        <v>0</v>
      </c>
      <c r="K742">
        <v>0</v>
      </c>
      <c r="L742">
        <v>0</v>
      </c>
      <c r="M742" t="s">
        <v>898</v>
      </c>
      <c r="N742" s="42"/>
      <c r="O742" s="101">
        <f>IF(ISBLANK(C742),O741,IF(COUNTIF(C$2:C742,C742)&gt;1,O741,1+MAX(O741,0)))</f>
        <v>23</v>
      </c>
      <c r="P742" s="45">
        <f t="shared" si="242"/>
        <v>11</v>
      </c>
      <c r="Q742" s="33" t="str">
        <f t="shared" si="243"/>
        <v/>
      </c>
      <c r="R742" s="33">
        <f t="shared" si="244"/>
        <v>2</v>
      </c>
      <c r="S742" s="33" t="str">
        <f t="shared" si="245"/>
        <v>114_2</v>
      </c>
      <c r="T742" s="35" t="str">
        <f t="shared" si="246"/>
        <v>114AM</v>
      </c>
      <c r="U742" s="35" t="str">
        <f t="shared" si="247"/>
        <v>114AMNS</v>
      </c>
      <c r="V742" s="35" t="str">
        <f t="shared" si="263"/>
        <v>0W</v>
      </c>
      <c r="W742" s="35" t="str">
        <f t="shared" si="256"/>
        <v>114AM0W121</v>
      </c>
      <c r="X742" s="388">
        <f t="shared" si="257"/>
        <v>0</v>
      </c>
      <c r="Y742" s="388">
        <f t="shared" si="258"/>
        <v>0</v>
      </c>
      <c r="Z742" s="280" t="str">
        <f t="shared" si="248"/>
        <v/>
      </c>
      <c r="AA742" s="280" t="str">
        <f t="shared" si="249"/>
        <v/>
      </c>
      <c r="AB742" s="389" t="str">
        <f t="shared" si="259"/>
        <v/>
      </c>
      <c r="AC742" s="389" t="str">
        <f t="shared" si="260"/>
        <v/>
      </c>
      <c r="AD742" s="390" t="str">
        <f t="shared" si="250"/>
        <v/>
      </c>
      <c r="AE742" s="282">
        <f t="shared" si="251"/>
        <v>0</v>
      </c>
      <c r="AF742" s="359">
        <f t="shared" si="252"/>
        <v>0</v>
      </c>
      <c r="AG742" s="280">
        <f t="shared" si="253"/>
        <v>3</v>
      </c>
      <c r="AH742" s="280">
        <f t="shared" si="254"/>
        <v>1</v>
      </c>
      <c r="AI742" s="280">
        <f>IF(ISBLANK(T742),AI741,IF(COUNTIF(T$2:T742,T742)&gt;1,AI741,1+MAX(AI741,0)))</f>
        <v>19</v>
      </c>
      <c r="AL742" s="391" t="str">
        <f t="shared" si="261"/>
        <v/>
      </c>
      <c r="AM742" s="391" t="str">
        <f t="shared" si="262"/>
        <v/>
      </c>
      <c r="AO742" s="310" t="str">
        <f t="shared" si="255"/>
        <v/>
      </c>
      <c r="AP742" s="310">
        <f>SUM(AO$1:AO742)</f>
        <v>0</v>
      </c>
      <c r="AQ742" s="310">
        <f>SUM(AK$2:AK742)</f>
        <v>2</v>
      </c>
      <c r="AR742" s="310">
        <f>COUNTA(AJ$2:AJ742)</f>
        <v>2</v>
      </c>
      <c r="AS742" s="312"/>
      <c r="AT742" s="312"/>
      <c r="AU742" s="312"/>
      <c r="AV742" s="312"/>
      <c r="AW742" s="312"/>
      <c r="AZ742">
        <v>0</v>
      </c>
      <c r="BA742">
        <v>0</v>
      </c>
    </row>
    <row r="743" spans="1:53" x14ac:dyDescent="0.25">
      <c r="A743">
        <v>114</v>
      </c>
      <c r="B743" t="s">
        <v>65</v>
      </c>
      <c r="C743" t="s">
        <v>667</v>
      </c>
      <c r="D743"/>
      <c r="E743">
        <v>1</v>
      </c>
      <c r="F743">
        <v>2</v>
      </c>
      <c r="G743">
        <v>2</v>
      </c>
      <c r="H743">
        <v>2</v>
      </c>
      <c r="I743">
        <v>1</v>
      </c>
      <c r="J743">
        <v>1</v>
      </c>
      <c r="K743">
        <v>0</v>
      </c>
      <c r="L743">
        <v>0</v>
      </c>
      <c r="M743" t="s">
        <v>898</v>
      </c>
      <c r="N743" s="42"/>
      <c r="O743" s="101">
        <f>IF(ISBLANK(C743),O742,IF(COUNTIF(C$2:C743,C743)&gt;1,O742,1+MAX(O742,0)))</f>
        <v>23</v>
      </c>
      <c r="P743" s="45">
        <f t="shared" si="242"/>
        <v>11</v>
      </c>
      <c r="Q743" s="33" t="str">
        <f t="shared" si="243"/>
        <v/>
      </c>
      <c r="R743" s="33">
        <f t="shared" si="244"/>
        <v>2</v>
      </c>
      <c r="S743" s="33" t="str">
        <f t="shared" si="245"/>
        <v>114_2</v>
      </c>
      <c r="T743" s="35" t="str">
        <f t="shared" si="246"/>
        <v>114AM</v>
      </c>
      <c r="U743" s="35" t="str">
        <f t="shared" si="247"/>
        <v>114AMNS</v>
      </c>
      <c r="V743" s="35" t="str">
        <f t="shared" si="263"/>
        <v>0W</v>
      </c>
      <c r="W743" s="35" t="str">
        <f t="shared" si="256"/>
        <v>114AM0W122</v>
      </c>
      <c r="X743" s="388">
        <f t="shared" si="257"/>
        <v>0</v>
      </c>
      <c r="Y743" s="388">
        <f t="shared" si="258"/>
        <v>0</v>
      </c>
      <c r="Z743" s="280" t="str">
        <f t="shared" si="248"/>
        <v/>
      </c>
      <c r="AA743" s="280" t="str">
        <f t="shared" si="249"/>
        <v/>
      </c>
      <c r="AB743" s="389" t="str">
        <f t="shared" si="259"/>
        <v/>
      </c>
      <c r="AC743" s="389" t="str">
        <f t="shared" si="260"/>
        <v/>
      </c>
      <c r="AD743" s="390" t="str">
        <f t="shared" si="250"/>
        <v/>
      </c>
      <c r="AE743" s="282">
        <f t="shared" si="251"/>
        <v>0</v>
      </c>
      <c r="AF743" s="359">
        <f t="shared" si="252"/>
        <v>0</v>
      </c>
      <c r="AG743" s="280">
        <f t="shared" si="253"/>
        <v>3</v>
      </c>
      <c r="AH743" s="280">
        <f t="shared" si="254"/>
        <v>1</v>
      </c>
      <c r="AI743" s="280">
        <f>IF(ISBLANK(T743),AI742,IF(COUNTIF(T$2:T743,T743)&gt;1,AI742,1+MAX(AI742,0)))</f>
        <v>19</v>
      </c>
      <c r="AL743" s="391" t="str">
        <f t="shared" si="261"/>
        <v/>
      </c>
      <c r="AM743" s="391" t="str">
        <f t="shared" si="262"/>
        <v/>
      </c>
      <c r="AO743" s="310" t="str">
        <f t="shared" si="255"/>
        <v/>
      </c>
      <c r="AP743" s="310">
        <f>SUM(AO$1:AO743)</f>
        <v>0</v>
      </c>
      <c r="AQ743" s="310">
        <f>SUM(AK$2:AK743)</f>
        <v>2</v>
      </c>
      <c r="AR743" s="310">
        <f>COUNTA(AJ$2:AJ743)</f>
        <v>2</v>
      </c>
      <c r="AS743" s="312"/>
      <c r="AT743" s="312"/>
      <c r="AU743" s="312"/>
      <c r="AV743" s="312"/>
      <c r="AW743" s="312"/>
      <c r="AZ743">
        <v>0</v>
      </c>
      <c r="BA743">
        <v>0</v>
      </c>
    </row>
    <row r="744" spans="1:53" x14ac:dyDescent="0.25">
      <c r="A744">
        <v>114</v>
      </c>
      <c r="B744" t="s">
        <v>65</v>
      </c>
      <c r="C744" t="s">
        <v>667</v>
      </c>
      <c r="D744"/>
      <c r="E744">
        <v>1</v>
      </c>
      <c r="F744">
        <v>2</v>
      </c>
      <c r="G744">
        <v>3</v>
      </c>
      <c r="H744">
        <v>1</v>
      </c>
      <c r="I744">
        <v>0</v>
      </c>
      <c r="J744">
        <v>1</v>
      </c>
      <c r="K744">
        <v>0</v>
      </c>
      <c r="L744">
        <v>0</v>
      </c>
      <c r="M744" t="s">
        <v>898</v>
      </c>
      <c r="N744" s="42"/>
      <c r="O744" s="101">
        <f>IF(ISBLANK(C744),O743,IF(COUNTIF(C$2:C744,C744)&gt;1,O743,1+MAX(O743,0)))</f>
        <v>23</v>
      </c>
      <c r="P744" s="45">
        <f t="shared" si="242"/>
        <v>11</v>
      </c>
      <c r="Q744" s="33" t="str">
        <f t="shared" si="243"/>
        <v/>
      </c>
      <c r="R744" s="33">
        <f t="shared" si="244"/>
        <v>2</v>
      </c>
      <c r="S744" s="33" t="str">
        <f t="shared" si="245"/>
        <v>114_2</v>
      </c>
      <c r="T744" s="35" t="str">
        <f t="shared" si="246"/>
        <v>114AM</v>
      </c>
      <c r="U744" s="35" t="str">
        <f t="shared" si="247"/>
        <v>114AMEW</v>
      </c>
      <c r="V744" s="35" t="str">
        <f t="shared" si="263"/>
        <v>0W</v>
      </c>
      <c r="W744" s="35" t="str">
        <f t="shared" si="256"/>
        <v>114AM0W123</v>
      </c>
      <c r="X744" s="388">
        <f t="shared" si="257"/>
        <v>0</v>
      </c>
      <c r="Y744" s="388">
        <f t="shared" si="258"/>
        <v>0</v>
      </c>
      <c r="Z744" s="280" t="str">
        <f t="shared" si="248"/>
        <v/>
      </c>
      <c r="AA744" s="280" t="str">
        <f t="shared" si="249"/>
        <v/>
      </c>
      <c r="AB744" s="389" t="str">
        <f t="shared" si="259"/>
        <v/>
      </c>
      <c r="AC744" s="389" t="str">
        <f t="shared" si="260"/>
        <v/>
      </c>
      <c r="AD744" s="390" t="str">
        <f t="shared" si="250"/>
        <v/>
      </c>
      <c r="AE744" s="282">
        <f t="shared" si="251"/>
        <v>0</v>
      </c>
      <c r="AF744" s="359">
        <f t="shared" si="252"/>
        <v>0</v>
      </c>
      <c r="AG744" s="280">
        <f t="shared" si="253"/>
        <v>3</v>
      </c>
      <c r="AH744" s="280">
        <f t="shared" si="254"/>
        <v>1</v>
      </c>
      <c r="AI744" s="280">
        <f>IF(ISBLANK(T744),AI743,IF(COUNTIF(T$2:T744,T744)&gt;1,AI743,1+MAX(AI743,0)))</f>
        <v>19</v>
      </c>
      <c r="AL744" s="391" t="str">
        <f t="shared" si="261"/>
        <v/>
      </c>
      <c r="AM744" s="391" t="str">
        <f t="shared" si="262"/>
        <v/>
      </c>
      <c r="AO744" s="310" t="str">
        <f t="shared" si="255"/>
        <v/>
      </c>
      <c r="AP744" s="310">
        <f>SUM(AO$1:AO744)</f>
        <v>0</v>
      </c>
      <c r="AQ744" s="310">
        <f>SUM(AK$2:AK744)</f>
        <v>2</v>
      </c>
      <c r="AR744" s="310">
        <f>COUNTA(AJ$2:AJ744)</f>
        <v>2</v>
      </c>
      <c r="AS744" s="312"/>
      <c r="AT744" s="312"/>
      <c r="AU744" s="312"/>
      <c r="AV744" s="312"/>
      <c r="AW744" s="312"/>
      <c r="AZ744">
        <v>0</v>
      </c>
      <c r="BA744">
        <v>0</v>
      </c>
    </row>
    <row r="745" spans="1:53" x14ac:dyDescent="0.25">
      <c r="A745">
        <v>114</v>
      </c>
      <c r="B745" t="s">
        <v>65</v>
      </c>
      <c r="C745" t="s">
        <v>667</v>
      </c>
      <c r="D745"/>
      <c r="E745">
        <v>1</v>
      </c>
      <c r="F745">
        <v>2</v>
      </c>
      <c r="G745">
        <v>4</v>
      </c>
      <c r="H745">
        <v>0</v>
      </c>
      <c r="I745">
        <v>0</v>
      </c>
      <c r="J745">
        <v>0</v>
      </c>
      <c r="K745">
        <v>0</v>
      </c>
      <c r="L745">
        <v>0</v>
      </c>
      <c r="M745" t="s">
        <v>898</v>
      </c>
      <c r="N745" s="42"/>
      <c r="O745" s="101">
        <f>IF(ISBLANK(C745),O744,IF(COUNTIF(C$2:C745,C745)&gt;1,O744,1+MAX(O744,0)))</f>
        <v>23</v>
      </c>
      <c r="P745" s="45">
        <f t="shared" si="242"/>
        <v>11</v>
      </c>
      <c r="Q745" s="33" t="str">
        <f t="shared" si="243"/>
        <v/>
      </c>
      <c r="R745" s="33">
        <f t="shared" si="244"/>
        <v>2</v>
      </c>
      <c r="S745" s="33" t="str">
        <f t="shared" si="245"/>
        <v>114_2</v>
      </c>
      <c r="T745" s="35" t="str">
        <f t="shared" si="246"/>
        <v>114AM</v>
      </c>
      <c r="U745" s="35" t="str">
        <f t="shared" si="247"/>
        <v>114AMEW</v>
      </c>
      <c r="V745" s="35" t="str">
        <f t="shared" si="263"/>
        <v>0W</v>
      </c>
      <c r="W745" s="35" t="str">
        <f t="shared" si="256"/>
        <v>114AM0W124</v>
      </c>
      <c r="X745" s="388">
        <f t="shared" si="257"/>
        <v>0</v>
      </c>
      <c r="Y745" s="388">
        <f t="shared" si="258"/>
        <v>0</v>
      </c>
      <c r="Z745" s="280" t="str">
        <f t="shared" si="248"/>
        <v/>
      </c>
      <c r="AA745" s="280" t="str">
        <f t="shared" si="249"/>
        <v/>
      </c>
      <c r="AB745" s="389" t="str">
        <f t="shared" si="259"/>
        <v/>
      </c>
      <c r="AC745" s="389" t="str">
        <f t="shared" si="260"/>
        <v/>
      </c>
      <c r="AD745" s="390" t="str">
        <f t="shared" si="250"/>
        <v/>
      </c>
      <c r="AE745" s="282">
        <f t="shared" si="251"/>
        <v>0</v>
      </c>
      <c r="AF745" s="359">
        <f t="shared" si="252"/>
        <v>0</v>
      </c>
      <c r="AG745" s="280">
        <f t="shared" si="253"/>
        <v>3</v>
      </c>
      <c r="AH745" s="280">
        <f t="shared" si="254"/>
        <v>1</v>
      </c>
      <c r="AI745" s="280">
        <f>IF(ISBLANK(T745),AI744,IF(COUNTIF(T$2:T745,T745)&gt;1,AI744,1+MAX(AI744,0)))</f>
        <v>19</v>
      </c>
      <c r="AL745" s="391" t="str">
        <f t="shared" si="261"/>
        <v/>
      </c>
      <c r="AM745" s="391" t="str">
        <f t="shared" si="262"/>
        <v/>
      </c>
      <c r="AO745" s="310" t="str">
        <f t="shared" si="255"/>
        <v/>
      </c>
      <c r="AP745" s="310">
        <f>SUM(AO$1:AO745)</f>
        <v>0</v>
      </c>
      <c r="AQ745" s="310">
        <f>SUM(AK$2:AK745)</f>
        <v>2</v>
      </c>
      <c r="AR745" s="310">
        <f>COUNTA(AJ$2:AJ745)</f>
        <v>2</v>
      </c>
      <c r="AS745" s="312"/>
      <c r="AT745" s="312"/>
      <c r="AU745" s="312"/>
      <c r="AV745" s="312"/>
      <c r="AW745" s="312"/>
      <c r="AZ745">
        <v>0</v>
      </c>
      <c r="BA745">
        <v>0</v>
      </c>
    </row>
    <row r="746" spans="1:53" x14ac:dyDescent="0.25">
      <c r="A746">
        <v>114</v>
      </c>
      <c r="B746" t="s">
        <v>65</v>
      </c>
      <c r="C746" t="s">
        <v>667</v>
      </c>
      <c r="D746"/>
      <c r="E746">
        <v>1</v>
      </c>
      <c r="F746">
        <v>3</v>
      </c>
      <c r="G746">
        <v>1</v>
      </c>
      <c r="H746">
        <v>4</v>
      </c>
      <c r="I746">
        <v>0</v>
      </c>
      <c r="J746">
        <v>2</v>
      </c>
      <c r="K746">
        <v>1</v>
      </c>
      <c r="L746">
        <v>1</v>
      </c>
      <c r="M746" t="s">
        <v>898</v>
      </c>
      <c r="N746" s="42"/>
      <c r="O746" s="101">
        <f>IF(ISBLANK(C746),O745,IF(COUNTIF(C$2:C746,C746)&gt;1,O745,1+MAX(O745,0)))</f>
        <v>23</v>
      </c>
      <c r="P746" s="45">
        <f t="shared" si="242"/>
        <v>11</v>
      </c>
      <c r="Q746" s="33" t="str">
        <f t="shared" si="243"/>
        <v/>
      </c>
      <c r="R746" s="33">
        <f t="shared" si="244"/>
        <v>3</v>
      </c>
      <c r="S746" s="33" t="str">
        <f t="shared" si="245"/>
        <v>114_3</v>
      </c>
      <c r="T746" s="35" t="str">
        <f t="shared" si="246"/>
        <v>114AM</v>
      </c>
      <c r="U746" s="35" t="str">
        <f t="shared" si="247"/>
        <v>114AMNS</v>
      </c>
      <c r="V746" s="35" t="str">
        <f t="shared" si="263"/>
        <v>0W</v>
      </c>
      <c r="W746" s="35" t="str">
        <f t="shared" si="256"/>
        <v>114AM0W131</v>
      </c>
      <c r="X746" s="388">
        <f t="shared" si="257"/>
        <v>1</v>
      </c>
      <c r="Y746" s="388">
        <f t="shared" si="258"/>
        <v>1</v>
      </c>
      <c r="Z746" s="280" t="str">
        <f t="shared" si="248"/>
        <v/>
      </c>
      <c r="AA746" s="280" t="str">
        <f t="shared" si="249"/>
        <v/>
      </c>
      <c r="AB746" s="389" t="str">
        <f t="shared" si="259"/>
        <v/>
      </c>
      <c r="AC746" s="389" t="str">
        <f t="shared" si="260"/>
        <v/>
      </c>
      <c r="AD746" s="390" t="str">
        <f t="shared" si="250"/>
        <v/>
      </c>
      <c r="AE746" s="282">
        <f t="shared" si="251"/>
        <v>0</v>
      </c>
      <c r="AF746" s="359">
        <f t="shared" si="252"/>
        <v>0</v>
      </c>
      <c r="AG746" s="280">
        <f t="shared" si="253"/>
        <v>3</v>
      </c>
      <c r="AH746" s="280">
        <f t="shared" si="254"/>
        <v>1</v>
      </c>
      <c r="AI746" s="280">
        <f>IF(ISBLANK(T746),AI745,IF(COUNTIF(T$2:T746,T746)&gt;1,AI745,1+MAX(AI745,0)))</f>
        <v>19</v>
      </c>
      <c r="AL746" s="391" t="str">
        <f t="shared" si="261"/>
        <v/>
      </c>
      <c r="AM746" s="391" t="str">
        <f t="shared" si="262"/>
        <v/>
      </c>
      <c r="AO746" s="310" t="str">
        <f t="shared" si="255"/>
        <v/>
      </c>
      <c r="AP746" s="310">
        <f>SUM(AO$1:AO746)</f>
        <v>0</v>
      </c>
      <c r="AQ746" s="310">
        <f>SUM(AK$2:AK746)</f>
        <v>2</v>
      </c>
      <c r="AR746" s="310">
        <f>COUNTA(AJ$2:AJ746)</f>
        <v>2</v>
      </c>
      <c r="AS746" s="312"/>
      <c r="AT746" s="312"/>
      <c r="AU746" s="312"/>
      <c r="AV746" s="312"/>
      <c r="AW746" s="312"/>
      <c r="AZ746">
        <v>1</v>
      </c>
      <c r="BA746">
        <v>1</v>
      </c>
    </row>
    <row r="747" spans="1:53" x14ac:dyDescent="0.25">
      <c r="A747">
        <v>114</v>
      </c>
      <c r="B747" t="s">
        <v>65</v>
      </c>
      <c r="C747" t="s">
        <v>667</v>
      </c>
      <c r="D747"/>
      <c r="E747">
        <v>1</v>
      </c>
      <c r="F747">
        <v>3</v>
      </c>
      <c r="G747">
        <v>2</v>
      </c>
      <c r="H747">
        <v>1</v>
      </c>
      <c r="I747">
        <v>0</v>
      </c>
      <c r="J747">
        <v>0</v>
      </c>
      <c r="K747">
        <v>0</v>
      </c>
      <c r="L747">
        <v>1</v>
      </c>
      <c r="M747" t="s">
        <v>898</v>
      </c>
      <c r="N747" s="42"/>
      <c r="O747" s="101">
        <f>IF(ISBLANK(C747),O746,IF(COUNTIF(C$2:C747,C747)&gt;1,O746,1+MAX(O746,0)))</f>
        <v>23</v>
      </c>
      <c r="P747" s="45">
        <f t="shared" si="242"/>
        <v>11</v>
      </c>
      <c r="Q747" s="33" t="str">
        <f t="shared" si="243"/>
        <v/>
      </c>
      <c r="R747" s="33">
        <f t="shared" si="244"/>
        <v>3</v>
      </c>
      <c r="S747" s="33" t="str">
        <f t="shared" si="245"/>
        <v>114_3</v>
      </c>
      <c r="T747" s="35" t="str">
        <f t="shared" si="246"/>
        <v>114AM</v>
      </c>
      <c r="U747" s="35" t="str">
        <f t="shared" si="247"/>
        <v>114AMNS</v>
      </c>
      <c r="V747" s="35" t="str">
        <f t="shared" si="263"/>
        <v>0W</v>
      </c>
      <c r="W747" s="35" t="str">
        <f t="shared" si="256"/>
        <v>114AM0W132</v>
      </c>
      <c r="X747" s="388">
        <f t="shared" si="257"/>
        <v>0</v>
      </c>
      <c r="Y747" s="388">
        <f t="shared" si="258"/>
        <v>1</v>
      </c>
      <c r="Z747" s="280" t="str">
        <f t="shared" si="248"/>
        <v/>
      </c>
      <c r="AA747" s="280" t="str">
        <f t="shared" si="249"/>
        <v/>
      </c>
      <c r="AB747" s="389" t="str">
        <f t="shared" si="259"/>
        <v/>
      </c>
      <c r="AC747" s="389" t="str">
        <f t="shared" si="260"/>
        <v/>
      </c>
      <c r="AD747" s="390" t="str">
        <f t="shared" si="250"/>
        <v/>
      </c>
      <c r="AE747" s="282">
        <f t="shared" si="251"/>
        <v>0</v>
      </c>
      <c r="AF747" s="359">
        <f t="shared" si="252"/>
        <v>0</v>
      </c>
      <c r="AG747" s="280">
        <f t="shared" si="253"/>
        <v>3</v>
      </c>
      <c r="AH747" s="280">
        <f t="shared" si="254"/>
        <v>1</v>
      </c>
      <c r="AI747" s="280">
        <f>IF(ISBLANK(T747),AI746,IF(COUNTIF(T$2:T747,T747)&gt;1,AI746,1+MAX(AI746,0)))</f>
        <v>19</v>
      </c>
      <c r="AL747" s="391" t="str">
        <f t="shared" si="261"/>
        <v/>
      </c>
      <c r="AM747" s="391" t="str">
        <f t="shared" si="262"/>
        <v/>
      </c>
      <c r="AO747" s="310" t="str">
        <f t="shared" si="255"/>
        <v/>
      </c>
      <c r="AP747" s="310">
        <f>SUM(AO$1:AO747)</f>
        <v>0</v>
      </c>
      <c r="AQ747" s="310">
        <f>SUM(AK$2:AK747)</f>
        <v>2</v>
      </c>
      <c r="AR747" s="310">
        <f>COUNTA(AJ$2:AJ747)</f>
        <v>2</v>
      </c>
      <c r="AS747" s="312"/>
      <c r="AT747" s="312"/>
      <c r="AU747" s="312"/>
      <c r="AV747" s="312"/>
      <c r="AW747" s="312"/>
      <c r="AZ747">
        <v>0</v>
      </c>
      <c r="BA747">
        <v>1</v>
      </c>
    </row>
    <row r="748" spans="1:53" x14ac:dyDescent="0.25">
      <c r="A748">
        <v>114</v>
      </c>
      <c r="B748" t="s">
        <v>65</v>
      </c>
      <c r="C748" t="s">
        <v>667</v>
      </c>
      <c r="D748"/>
      <c r="E748">
        <v>1</v>
      </c>
      <c r="F748">
        <v>3</v>
      </c>
      <c r="G748">
        <v>3</v>
      </c>
      <c r="H748">
        <v>2</v>
      </c>
      <c r="I748">
        <v>0</v>
      </c>
      <c r="J748">
        <v>1</v>
      </c>
      <c r="K748">
        <v>0</v>
      </c>
      <c r="L748">
        <v>0</v>
      </c>
      <c r="M748" t="s">
        <v>898</v>
      </c>
      <c r="N748" s="42"/>
      <c r="O748" s="101">
        <f>IF(ISBLANK(C748),O747,IF(COUNTIF(C$2:C748,C748)&gt;1,O747,1+MAX(O747,0)))</f>
        <v>23</v>
      </c>
      <c r="P748" s="45">
        <f t="shared" si="242"/>
        <v>11</v>
      </c>
      <c r="Q748" s="33" t="str">
        <f t="shared" si="243"/>
        <v/>
      </c>
      <c r="R748" s="33">
        <f t="shared" si="244"/>
        <v>3</v>
      </c>
      <c r="S748" s="33" t="str">
        <f t="shared" si="245"/>
        <v>114_3</v>
      </c>
      <c r="T748" s="35" t="str">
        <f t="shared" si="246"/>
        <v>114AM</v>
      </c>
      <c r="U748" s="35" t="str">
        <f t="shared" si="247"/>
        <v>114AMEW</v>
      </c>
      <c r="V748" s="35" t="str">
        <f t="shared" si="263"/>
        <v>0W</v>
      </c>
      <c r="W748" s="35" t="str">
        <f t="shared" si="256"/>
        <v>114AM0W133</v>
      </c>
      <c r="X748" s="388">
        <f t="shared" si="257"/>
        <v>0</v>
      </c>
      <c r="Y748" s="388">
        <f t="shared" si="258"/>
        <v>0</v>
      </c>
      <c r="Z748" s="280" t="str">
        <f t="shared" si="248"/>
        <v/>
      </c>
      <c r="AA748" s="280" t="str">
        <f t="shared" si="249"/>
        <v/>
      </c>
      <c r="AB748" s="389" t="str">
        <f t="shared" si="259"/>
        <v/>
      </c>
      <c r="AC748" s="389" t="str">
        <f t="shared" si="260"/>
        <v/>
      </c>
      <c r="AD748" s="390" t="str">
        <f t="shared" si="250"/>
        <v/>
      </c>
      <c r="AE748" s="282">
        <f t="shared" si="251"/>
        <v>0</v>
      </c>
      <c r="AF748" s="359">
        <f t="shared" si="252"/>
        <v>0</v>
      </c>
      <c r="AG748" s="280">
        <f t="shared" si="253"/>
        <v>3</v>
      </c>
      <c r="AH748" s="280">
        <f t="shared" si="254"/>
        <v>1</v>
      </c>
      <c r="AI748" s="280">
        <f>IF(ISBLANK(T748),AI747,IF(COUNTIF(T$2:T748,T748)&gt;1,AI747,1+MAX(AI747,0)))</f>
        <v>19</v>
      </c>
      <c r="AL748" s="391" t="str">
        <f t="shared" si="261"/>
        <v/>
      </c>
      <c r="AM748" s="391" t="str">
        <f t="shared" si="262"/>
        <v/>
      </c>
      <c r="AO748" s="310" t="str">
        <f t="shared" si="255"/>
        <v/>
      </c>
      <c r="AP748" s="310">
        <f>SUM(AO$1:AO748)</f>
        <v>0</v>
      </c>
      <c r="AQ748" s="310">
        <f>SUM(AK$2:AK748)</f>
        <v>2</v>
      </c>
      <c r="AR748" s="310">
        <f>COUNTA(AJ$2:AJ748)</f>
        <v>2</v>
      </c>
      <c r="AS748" s="312"/>
      <c r="AT748" s="312"/>
      <c r="AU748" s="312"/>
      <c r="AV748" s="312"/>
      <c r="AW748" s="312"/>
      <c r="AZ748">
        <v>0</v>
      </c>
      <c r="BA748">
        <v>0</v>
      </c>
    </row>
    <row r="749" spans="1:53" x14ac:dyDescent="0.25">
      <c r="A749">
        <v>114</v>
      </c>
      <c r="B749" t="s">
        <v>65</v>
      </c>
      <c r="C749" t="s">
        <v>667</v>
      </c>
      <c r="D749"/>
      <c r="E749">
        <v>1</v>
      </c>
      <c r="F749">
        <v>3</v>
      </c>
      <c r="G749">
        <v>4</v>
      </c>
      <c r="H749">
        <v>0</v>
      </c>
      <c r="I749">
        <v>0</v>
      </c>
      <c r="J749">
        <v>0</v>
      </c>
      <c r="K749">
        <v>0</v>
      </c>
      <c r="L749">
        <v>0</v>
      </c>
      <c r="M749" t="s">
        <v>898</v>
      </c>
      <c r="N749" s="42"/>
      <c r="O749" s="101">
        <f>IF(ISBLANK(C749),O748,IF(COUNTIF(C$2:C749,C749)&gt;1,O748,1+MAX(O748,0)))</f>
        <v>23</v>
      </c>
      <c r="P749" s="45">
        <f t="shared" si="242"/>
        <v>11</v>
      </c>
      <c r="Q749" s="33" t="str">
        <f t="shared" si="243"/>
        <v/>
      </c>
      <c r="R749" s="33">
        <f t="shared" si="244"/>
        <v>3</v>
      </c>
      <c r="S749" s="33" t="str">
        <f t="shared" si="245"/>
        <v>114_3</v>
      </c>
      <c r="T749" s="35" t="str">
        <f t="shared" si="246"/>
        <v>114AM</v>
      </c>
      <c r="U749" s="35" t="str">
        <f t="shared" si="247"/>
        <v>114AMEW</v>
      </c>
      <c r="V749" s="35" t="str">
        <f t="shared" si="263"/>
        <v>0W</v>
      </c>
      <c r="W749" s="35" t="str">
        <f t="shared" si="256"/>
        <v>114AM0W134</v>
      </c>
      <c r="X749" s="388">
        <f t="shared" si="257"/>
        <v>0</v>
      </c>
      <c r="Y749" s="388">
        <f t="shared" si="258"/>
        <v>0</v>
      </c>
      <c r="Z749" s="280" t="str">
        <f t="shared" si="248"/>
        <v/>
      </c>
      <c r="AA749" s="280" t="str">
        <f t="shared" si="249"/>
        <v/>
      </c>
      <c r="AB749" s="389" t="str">
        <f t="shared" si="259"/>
        <v/>
      </c>
      <c r="AC749" s="389" t="str">
        <f t="shared" si="260"/>
        <v/>
      </c>
      <c r="AD749" s="390" t="str">
        <f t="shared" si="250"/>
        <v/>
      </c>
      <c r="AE749" s="282">
        <f t="shared" si="251"/>
        <v>0</v>
      </c>
      <c r="AF749" s="359">
        <f t="shared" si="252"/>
        <v>0</v>
      </c>
      <c r="AG749" s="280">
        <f t="shared" si="253"/>
        <v>3</v>
      </c>
      <c r="AH749" s="280">
        <f t="shared" si="254"/>
        <v>1</v>
      </c>
      <c r="AI749" s="280">
        <f>IF(ISBLANK(T749),AI748,IF(COUNTIF(T$2:T749,T749)&gt;1,AI748,1+MAX(AI748,0)))</f>
        <v>19</v>
      </c>
      <c r="AL749" s="391" t="str">
        <f t="shared" si="261"/>
        <v/>
      </c>
      <c r="AM749" s="391" t="str">
        <f t="shared" si="262"/>
        <v/>
      </c>
      <c r="AO749" s="310" t="str">
        <f t="shared" si="255"/>
        <v/>
      </c>
      <c r="AP749" s="310">
        <f>SUM(AO$1:AO749)</f>
        <v>0</v>
      </c>
      <c r="AQ749" s="310">
        <f>SUM(AK$2:AK749)</f>
        <v>2</v>
      </c>
      <c r="AR749" s="310">
        <f>COUNTA(AJ$2:AJ749)</f>
        <v>2</v>
      </c>
      <c r="AS749" s="312"/>
      <c r="AT749" s="312"/>
      <c r="AU749" s="312"/>
      <c r="AV749" s="312"/>
      <c r="AW749" s="312"/>
      <c r="AZ749">
        <v>0</v>
      </c>
      <c r="BA749">
        <v>0</v>
      </c>
    </row>
    <row r="750" spans="1:53" x14ac:dyDescent="0.25">
      <c r="A750">
        <v>114</v>
      </c>
      <c r="B750" t="s">
        <v>65</v>
      </c>
      <c r="C750" t="s">
        <v>667</v>
      </c>
      <c r="D750"/>
      <c r="E750">
        <v>1</v>
      </c>
      <c r="F750">
        <v>4</v>
      </c>
      <c r="G750">
        <v>1</v>
      </c>
      <c r="H750">
        <v>1</v>
      </c>
      <c r="I750">
        <v>0</v>
      </c>
      <c r="J750">
        <v>0</v>
      </c>
      <c r="K750">
        <v>0</v>
      </c>
      <c r="L750">
        <v>0</v>
      </c>
      <c r="M750" t="s">
        <v>898</v>
      </c>
      <c r="N750" s="42"/>
      <c r="O750" s="101">
        <f>IF(ISBLANK(C750),O749,IF(COUNTIF(C$2:C750,C750)&gt;1,O749,1+MAX(O749,0)))</f>
        <v>23</v>
      </c>
      <c r="P750" s="45">
        <f t="shared" si="242"/>
        <v>11</v>
      </c>
      <c r="Q750" s="33" t="str">
        <f t="shared" si="243"/>
        <v/>
      </c>
      <c r="R750" s="33">
        <f t="shared" si="244"/>
        <v>4</v>
      </c>
      <c r="S750" s="33" t="str">
        <f t="shared" si="245"/>
        <v>114_4</v>
      </c>
      <c r="T750" s="35" t="str">
        <f t="shared" si="246"/>
        <v>114AM</v>
      </c>
      <c r="U750" s="35" t="str">
        <f t="shared" si="247"/>
        <v>114AMNS</v>
      </c>
      <c r="V750" s="35" t="str">
        <f t="shared" si="263"/>
        <v>0W</v>
      </c>
      <c r="W750" s="35" t="str">
        <f t="shared" si="256"/>
        <v>114AM0W141</v>
      </c>
      <c r="X750" s="388">
        <f t="shared" si="257"/>
        <v>0</v>
      </c>
      <c r="Y750" s="388">
        <f t="shared" si="258"/>
        <v>0</v>
      </c>
      <c r="Z750" s="280" t="str">
        <f t="shared" si="248"/>
        <v/>
      </c>
      <c r="AA750" s="280" t="str">
        <f t="shared" si="249"/>
        <v/>
      </c>
      <c r="AB750" s="389" t="str">
        <f t="shared" si="259"/>
        <v/>
      </c>
      <c r="AC750" s="389" t="str">
        <f t="shared" si="260"/>
        <v/>
      </c>
      <c r="AD750" s="390" t="str">
        <f t="shared" si="250"/>
        <v/>
      </c>
      <c r="AE750" s="282">
        <f t="shared" si="251"/>
        <v>0</v>
      </c>
      <c r="AF750" s="359">
        <f t="shared" si="252"/>
        <v>0</v>
      </c>
      <c r="AG750" s="280">
        <f t="shared" si="253"/>
        <v>3</v>
      </c>
      <c r="AH750" s="280">
        <f t="shared" si="254"/>
        <v>1</v>
      </c>
      <c r="AI750" s="280">
        <f>IF(ISBLANK(T750),AI749,IF(COUNTIF(T$2:T750,T750)&gt;1,AI749,1+MAX(AI749,0)))</f>
        <v>19</v>
      </c>
      <c r="AL750" s="391" t="str">
        <f t="shared" si="261"/>
        <v/>
      </c>
      <c r="AM750" s="391" t="str">
        <f t="shared" si="262"/>
        <v/>
      </c>
      <c r="AO750" s="310" t="str">
        <f t="shared" si="255"/>
        <v/>
      </c>
      <c r="AP750" s="310">
        <f>SUM(AO$1:AO750)</f>
        <v>0</v>
      </c>
      <c r="AQ750" s="310">
        <f>SUM(AK$2:AK750)</f>
        <v>2</v>
      </c>
      <c r="AR750" s="310">
        <f>COUNTA(AJ$2:AJ750)</f>
        <v>2</v>
      </c>
      <c r="AS750" s="312"/>
      <c r="AT750" s="312"/>
      <c r="AU750" s="312"/>
      <c r="AV750" s="312"/>
      <c r="AW750" s="312"/>
      <c r="AZ750">
        <v>0</v>
      </c>
      <c r="BA750">
        <v>0</v>
      </c>
    </row>
    <row r="751" spans="1:53" x14ac:dyDescent="0.25">
      <c r="A751">
        <v>114</v>
      </c>
      <c r="B751" t="s">
        <v>65</v>
      </c>
      <c r="C751" t="s">
        <v>667</v>
      </c>
      <c r="D751"/>
      <c r="E751">
        <v>1</v>
      </c>
      <c r="F751">
        <v>4</v>
      </c>
      <c r="G751">
        <v>2</v>
      </c>
      <c r="H751">
        <v>5</v>
      </c>
      <c r="I751">
        <v>3</v>
      </c>
      <c r="J751">
        <v>2</v>
      </c>
      <c r="K751">
        <v>1</v>
      </c>
      <c r="L751">
        <v>1</v>
      </c>
      <c r="M751" t="s">
        <v>898</v>
      </c>
      <c r="N751" s="42"/>
      <c r="O751" s="101">
        <f>IF(ISBLANK(C751),O750,IF(COUNTIF(C$2:C751,C751)&gt;1,O750,1+MAX(O750,0)))</f>
        <v>23</v>
      </c>
      <c r="P751" s="45">
        <f t="shared" si="242"/>
        <v>11</v>
      </c>
      <c r="Q751" s="33" t="str">
        <f t="shared" si="243"/>
        <v/>
      </c>
      <c r="R751" s="33">
        <f t="shared" si="244"/>
        <v>4</v>
      </c>
      <c r="S751" s="33" t="str">
        <f t="shared" si="245"/>
        <v>114_4</v>
      </c>
      <c r="T751" s="35" t="str">
        <f t="shared" si="246"/>
        <v>114AM</v>
      </c>
      <c r="U751" s="35" t="str">
        <f t="shared" si="247"/>
        <v>114AMNS</v>
      </c>
      <c r="V751" s="35" t="str">
        <f t="shared" si="263"/>
        <v>0W</v>
      </c>
      <c r="W751" s="35" t="str">
        <f t="shared" si="256"/>
        <v>114AM0W142</v>
      </c>
      <c r="X751" s="388">
        <f t="shared" si="257"/>
        <v>1</v>
      </c>
      <c r="Y751" s="388">
        <f t="shared" si="258"/>
        <v>1</v>
      </c>
      <c r="Z751" s="280" t="str">
        <f t="shared" si="248"/>
        <v/>
      </c>
      <c r="AA751" s="280" t="str">
        <f t="shared" si="249"/>
        <v/>
      </c>
      <c r="AB751" s="389" t="str">
        <f t="shared" si="259"/>
        <v/>
      </c>
      <c r="AC751" s="389" t="str">
        <f t="shared" si="260"/>
        <v/>
      </c>
      <c r="AD751" s="390" t="str">
        <f t="shared" si="250"/>
        <v/>
      </c>
      <c r="AE751" s="282">
        <f t="shared" si="251"/>
        <v>0</v>
      </c>
      <c r="AF751" s="359">
        <f t="shared" si="252"/>
        <v>0</v>
      </c>
      <c r="AG751" s="280">
        <f t="shared" si="253"/>
        <v>3</v>
      </c>
      <c r="AH751" s="280">
        <f t="shared" si="254"/>
        <v>1</v>
      </c>
      <c r="AI751" s="280">
        <f>IF(ISBLANK(T751),AI750,IF(COUNTIF(T$2:T751,T751)&gt;1,AI750,1+MAX(AI750,0)))</f>
        <v>19</v>
      </c>
      <c r="AL751" s="391" t="str">
        <f t="shared" si="261"/>
        <v/>
      </c>
      <c r="AM751" s="391" t="str">
        <f t="shared" si="262"/>
        <v/>
      </c>
      <c r="AO751" s="310" t="str">
        <f t="shared" si="255"/>
        <v/>
      </c>
      <c r="AP751" s="310">
        <f>SUM(AO$1:AO751)</f>
        <v>0</v>
      </c>
      <c r="AQ751" s="310">
        <f>SUM(AK$2:AK751)</f>
        <v>2</v>
      </c>
      <c r="AR751" s="310">
        <f>COUNTA(AJ$2:AJ751)</f>
        <v>2</v>
      </c>
      <c r="AS751" s="312"/>
      <c r="AT751" s="312"/>
      <c r="AU751" s="312"/>
      <c r="AV751" s="312"/>
      <c r="AW751" s="312"/>
      <c r="AZ751">
        <v>1</v>
      </c>
      <c r="BA751">
        <v>1</v>
      </c>
    </row>
    <row r="752" spans="1:53" x14ac:dyDescent="0.25">
      <c r="A752">
        <v>114</v>
      </c>
      <c r="B752" t="s">
        <v>65</v>
      </c>
      <c r="C752" t="s">
        <v>667</v>
      </c>
      <c r="D752"/>
      <c r="E752">
        <v>1</v>
      </c>
      <c r="F752">
        <v>4</v>
      </c>
      <c r="G752">
        <v>3</v>
      </c>
      <c r="H752">
        <v>2</v>
      </c>
      <c r="I752">
        <v>2</v>
      </c>
      <c r="J752">
        <v>0</v>
      </c>
      <c r="K752">
        <v>0</v>
      </c>
      <c r="L752">
        <v>0</v>
      </c>
      <c r="M752" t="s">
        <v>898</v>
      </c>
      <c r="N752" s="42"/>
      <c r="O752" s="101">
        <f>IF(ISBLANK(C752),O751,IF(COUNTIF(C$2:C752,C752)&gt;1,O751,1+MAX(O751,0)))</f>
        <v>23</v>
      </c>
      <c r="P752" s="45">
        <f t="shared" si="242"/>
        <v>11</v>
      </c>
      <c r="Q752" s="33" t="str">
        <f t="shared" si="243"/>
        <v/>
      </c>
      <c r="R752" s="33">
        <f t="shared" si="244"/>
        <v>4</v>
      </c>
      <c r="S752" s="33" t="str">
        <f t="shared" si="245"/>
        <v>114_4</v>
      </c>
      <c r="T752" s="35" t="str">
        <f t="shared" si="246"/>
        <v>114AM</v>
      </c>
      <c r="U752" s="35" t="str">
        <f t="shared" si="247"/>
        <v>114AMEW</v>
      </c>
      <c r="V752" s="35" t="str">
        <f t="shared" si="263"/>
        <v>0W</v>
      </c>
      <c r="W752" s="35" t="str">
        <f t="shared" si="256"/>
        <v>114AM0W143</v>
      </c>
      <c r="X752" s="388">
        <f t="shared" si="257"/>
        <v>0</v>
      </c>
      <c r="Y752" s="388">
        <f t="shared" si="258"/>
        <v>0</v>
      </c>
      <c r="Z752" s="280" t="str">
        <f t="shared" si="248"/>
        <v/>
      </c>
      <c r="AA752" s="280" t="str">
        <f t="shared" si="249"/>
        <v/>
      </c>
      <c r="AB752" s="389" t="str">
        <f t="shared" si="259"/>
        <v/>
      </c>
      <c r="AC752" s="389" t="str">
        <f t="shared" si="260"/>
        <v/>
      </c>
      <c r="AD752" s="390" t="str">
        <f t="shared" si="250"/>
        <v/>
      </c>
      <c r="AE752" s="282">
        <f t="shared" si="251"/>
        <v>0</v>
      </c>
      <c r="AF752" s="359">
        <f t="shared" si="252"/>
        <v>0</v>
      </c>
      <c r="AG752" s="280">
        <f t="shared" si="253"/>
        <v>3</v>
      </c>
      <c r="AH752" s="280">
        <f t="shared" si="254"/>
        <v>1</v>
      </c>
      <c r="AI752" s="280">
        <f>IF(ISBLANK(T752),AI751,IF(COUNTIF(T$2:T752,T752)&gt;1,AI751,1+MAX(AI751,0)))</f>
        <v>19</v>
      </c>
      <c r="AL752" s="391" t="str">
        <f t="shared" si="261"/>
        <v/>
      </c>
      <c r="AM752" s="391" t="str">
        <f t="shared" si="262"/>
        <v/>
      </c>
      <c r="AO752" s="310" t="str">
        <f t="shared" si="255"/>
        <v/>
      </c>
      <c r="AP752" s="310">
        <f>SUM(AO$1:AO752)</f>
        <v>0</v>
      </c>
      <c r="AQ752" s="310">
        <f>SUM(AK$2:AK752)</f>
        <v>2</v>
      </c>
      <c r="AR752" s="310">
        <f>COUNTA(AJ$2:AJ752)</f>
        <v>2</v>
      </c>
      <c r="AS752" s="312"/>
      <c r="AT752" s="312"/>
      <c r="AU752" s="312"/>
      <c r="AV752" s="312"/>
      <c r="AW752" s="312"/>
      <c r="AZ752">
        <v>0</v>
      </c>
      <c r="BA752">
        <v>0</v>
      </c>
    </row>
    <row r="753" spans="1:53" x14ac:dyDescent="0.25">
      <c r="A753">
        <v>114</v>
      </c>
      <c r="B753" t="s">
        <v>65</v>
      </c>
      <c r="C753" t="s">
        <v>667</v>
      </c>
      <c r="D753"/>
      <c r="E753">
        <v>1</v>
      </c>
      <c r="F753">
        <v>4</v>
      </c>
      <c r="G753">
        <v>4</v>
      </c>
      <c r="H753">
        <v>3</v>
      </c>
      <c r="I753">
        <v>3</v>
      </c>
      <c r="J753">
        <v>1</v>
      </c>
      <c r="K753">
        <v>0</v>
      </c>
      <c r="L753">
        <v>0</v>
      </c>
      <c r="M753" t="s">
        <v>898</v>
      </c>
      <c r="N753" s="42"/>
      <c r="O753" s="101">
        <f>IF(ISBLANK(C753),O752,IF(COUNTIF(C$2:C753,C753)&gt;1,O752,1+MAX(O752,0)))</f>
        <v>23</v>
      </c>
      <c r="P753" s="45">
        <f t="shared" si="242"/>
        <v>11</v>
      </c>
      <c r="Q753" s="33" t="str">
        <f t="shared" si="243"/>
        <v/>
      </c>
      <c r="R753" s="33">
        <f t="shared" si="244"/>
        <v>4</v>
      </c>
      <c r="S753" s="33" t="str">
        <f t="shared" si="245"/>
        <v>114_4</v>
      </c>
      <c r="T753" s="35" t="str">
        <f t="shared" si="246"/>
        <v>114AM</v>
      </c>
      <c r="U753" s="35" t="str">
        <f t="shared" si="247"/>
        <v>114AMEW</v>
      </c>
      <c r="V753" s="35" t="str">
        <f t="shared" si="263"/>
        <v>0W</v>
      </c>
      <c r="W753" s="35" t="str">
        <f t="shared" si="256"/>
        <v>114AM0W144</v>
      </c>
      <c r="X753" s="388">
        <f t="shared" si="257"/>
        <v>0</v>
      </c>
      <c r="Y753" s="388">
        <f t="shared" si="258"/>
        <v>0</v>
      </c>
      <c r="Z753" s="280" t="str">
        <f t="shared" si="248"/>
        <v/>
      </c>
      <c r="AA753" s="280" t="str">
        <f t="shared" si="249"/>
        <v/>
      </c>
      <c r="AB753" s="389" t="str">
        <f t="shared" si="259"/>
        <v/>
      </c>
      <c r="AC753" s="389" t="str">
        <f t="shared" si="260"/>
        <v/>
      </c>
      <c r="AD753" s="390" t="str">
        <f t="shared" si="250"/>
        <v/>
      </c>
      <c r="AE753" s="282">
        <f t="shared" si="251"/>
        <v>0</v>
      </c>
      <c r="AF753" s="359">
        <f t="shared" si="252"/>
        <v>0</v>
      </c>
      <c r="AG753" s="280">
        <f t="shared" si="253"/>
        <v>3</v>
      </c>
      <c r="AH753" s="280">
        <f t="shared" si="254"/>
        <v>1</v>
      </c>
      <c r="AI753" s="280">
        <f>IF(ISBLANK(T753),AI752,IF(COUNTIF(T$2:T753,T753)&gt;1,AI752,1+MAX(AI752,0)))</f>
        <v>19</v>
      </c>
      <c r="AL753" s="391" t="str">
        <f t="shared" si="261"/>
        <v/>
      </c>
      <c r="AM753" s="391" t="str">
        <f t="shared" si="262"/>
        <v/>
      </c>
      <c r="AO753" s="310" t="str">
        <f t="shared" si="255"/>
        <v/>
      </c>
      <c r="AP753" s="310">
        <f>SUM(AO$1:AO753)</f>
        <v>0</v>
      </c>
      <c r="AQ753" s="310">
        <f>SUM(AK$2:AK753)</f>
        <v>2</v>
      </c>
      <c r="AR753" s="310">
        <f>COUNTA(AJ$2:AJ753)</f>
        <v>2</v>
      </c>
      <c r="AS753" s="312"/>
      <c r="AT753" s="312"/>
      <c r="AU753" s="312"/>
      <c r="AV753" s="312"/>
      <c r="AW753" s="312"/>
      <c r="AZ753">
        <v>0</v>
      </c>
      <c r="BA753">
        <v>0</v>
      </c>
    </row>
    <row r="754" spans="1:53" x14ac:dyDescent="0.25">
      <c r="A754">
        <v>114</v>
      </c>
      <c r="B754" t="s">
        <v>65</v>
      </c>
      <c r="C754" t="s">
        <v>667</v>
      </c>
      <c r="D754"/>
      <c r="E754">
        <v>2</v>
      </c>
      <c r="F754">
        <v>1</v>
      </c>
      <c r="G754">
        <v>1</v>
      </c>
      <c r="H754">
        <v>2</v>
      </c>
      <c r="I754">
        <v>1</v>
      </c>
      <c r="J754">
        <v>0</v>
      </c>
      <c r="K754">
        <v>0</v>
      </c>
      <c r="L754">
        <v>1</v>
      </c>
      <c r="M754" t="s">
        <v>898</v>
      </c>
      <c r="N754" s="42"/>
      <c r="O754" s="101">
        <f>IF(ISBLANK(C754),O753,IF(COUNTIF(C$2:C754,C754)&gt;1,O753,1+MAX(O753,0)))</f>
        <v>23</v>
      </c>
      <c r="P754" s="45">
        <f t="shared" si="242"/>
        <v>11</v>
      </c>
      <c r="Q754" s="33" t="str">
        <f t="shared" si="243"/>
        <v/>
      </c>
      <c r="R754" s="33">
        <f t="shared" si="244"/>
        <v>5</v>
      </c>
      <c r="S754" s="33" t="str">
        <f t="shared" si="245"/>
        <v>114_5</v>
      </c>
      <c r="T754" s="35" t="str">
        <f t="shared" si="246"/>
        <v>114AM</v>
      </c>
      <c r="U754" s="35" t="str">
        <f t="shared" si="247"/>
        <v>114AMNS</v>
      </c>
      <c r="V754" s="35" t="str">
        <f t="shared" si="263"/>
        <v>0W</v>
      </c>
      <c r="W754" s="35" t="str">
        <f t="shared" si="256"/>
        <v>114AM0W211</v>
      </c>
      <c r="X754" s="388">
        <f t="shared" si="257"/>
        <v>0</v>
      </c>
      <c r="Y754" s="388">
        <f t="shared" si="258"/>
        <v>1</v>
      </c>
      <c r="Z754" s="280" t="str">
        <f t="shared" si="248"/>
        <v/>
      </c>
      <c r="AA754" s="280" t="str">
        <f t="shared" si="249"/>
        <v/>
      </c>
      <c r="AB754" s="389" t="str">
        <f t="shared" si="259"/>
        <v/>
      </c>
      <c r="AC754" s="389" t="str">
        <f t="shared" si="260"/>
        <v/>
      </c>
      <c r="AD754" s="390" t="str">
        <f t="shared" si="250"/>
        <v/>
      </c>
      <c r="AE754" s="282">
        <f t="shared" si="251"/>
        <v>0</v>
      </c>
      <c r="AF754" s="359">
        <f t="shared" si="252"/>
        <v>0</v>
      </c>
      <c r="AG754" s="280">
        <f t="shared" si="253"/>
        <v>3</v>
      </c>
      <c r="AH754" s="280">
        <f t="shared" si="254"/>
        <v>1</v>
      </c>
      <c r="AI754" s="280">
        <f>IF(ISBLANK(T754),AI753,IF(COUNTIF(T$2:T754,T754)&gt;1,AI753,1+MAX(AI753,0)))</f>
        <v>19</v>
      </c>
      <c r="AL754" s="391" t="str">
        <f t="shared" si="261"/>
        <v/>
      </c>
      <c r="AM754" s="391" t="str">
        <f t="shared" si="262"/>
        <v/>
      </c>
      <c r="AO754" s="310" t="str">
        <f t="shared" si="255"/>
        <v/>
      </c>
      <c r="AP754" s="310">
        <f>SUM(AO$1:AO754)</f>
        <v>0</v>
      </c>
      <c r="AQ754" s="310">
        <f>SUM(AK$2:AK754)</f>
        <v>2</v>
      </c>
      <c r="AR754" s="310">
        <f>COUNTA(AJ$2:AJ754)</f>
        <v>2</v>
      </c>
      <c r="AS754" s="312"/>
      <c r="AT754" s="312"/>
      <c r="AU754" s="312"/>
      <c r="AV754" s="312"/>
      <c r="AW754" s="312"/>
      <c r="AZ754">
        <v>0</v>
      </c>
      <c r="BA754">
        <v>1</v>
      </c>
    </row>
    <row r="755" spans="1:53" x14ac:dyDescent="0.25">
      <c r="A755">
        <v>114</v>
      </c>
      <c r="B755" t="s">
        <v>65</v>
      </c>
      <c r="C755" t="s">
        <v>667</v>
      </c>
      <c r="D755"/>
      <c r="E755">
        <v>2</v>
      </c>
      <c r="F755">
        <v>1</v>
      </c>
      <c r="G755">
        <v>2</v>
      </c>
      <c r="H755">
        <v>1</v>
      </c>
      <c r="I755">
        <v>0</v>
      </c>
      <c r="J755">
        <v>0</v>
      </c>
      <c r="K755">
        <v>0</v>
      </c>
      <c r="L755">
        <v>0</v>
      </c>
      <c r="M755" t="s">
        <v>898</v>
      </c>
      <c r="N755" s="42"/>
      <c r="O755" s="101">
        <f>IF(ISBLANK(C755),O754,IF(COUNTIF(C$2:C755,C755)&gt;1,O754,1+MAX(O754,0)))</f>
        <v>23</v>
      </c>
      <c r="P755" s="45">
        <f t="shared" si="242"/>
        <v>11</v>
      </c>
      <c r="Q755" s="33" t="str">
        <f t="shared" si="243"/>
        <v/>
      </c>
      <c r="R755" s="33">
        <f t="shared" si="244"/>
        <v>5</v>
      </c>
      <c r="S755" s="33" t="str">
        <f t="shared" si="245"/>
        <v>114_5</v>
      </c>
      <c r="T755" s="35" t="str">
        <f t="shared" si="246"/>
        <v>114AM</v>
      </c>
      <c r="U755" s="35" t="str">
        <f t="shared" si="247"/>
        <v>114AMNS</v>
      </c>
      <c r="V755" s="35" t="str">
        <f t="shared" si="263"/>
        <v>0W</v>
      </c>
      <c r="W755" s="35" t="str">
        <f t="shared" si="256"/>
        <v>114AM0W212</v>
      </c>
      <c r="X755" s="388">
        <f t="shared" si="257"/>
        <v>0</v>
      </c>
      <c r="Y755" s="388">
        <f t="shared" si="258"/>
        <v>0</v>
      </c>
      <c r="Z755" s="280" t="str">
        <f t="shared" si="248"/>
        <v/>
      </c>
      <c r="AA755" s="280" t="str">
        <f t="shared" si="249"/>
        <v/>
      </c>
      <c r="AB755" s="389" t="str">
        <f t="shared" si="259"/>
        <v/>
      </c>
      <c r="AC755" s="389" t="str">
        <f t="shared" si="260"/>
        <v/>
      </c>
      <c r="AD755" s="390" t="str">
        <f t="shared" si="250"/>
        <v/>
      </c>
      <c r="AE755" s="282">
        <f t="shared" si="251"/>
        <v>0</v>
      </c>
      <c r="AF755" s="359">
        <f t="shared" si="252"/>
        <v>0</v>
      </c>
      <c r="AG755" s="280">
        <f t="shared" si="253"/>
        <v>3</v>
      </c>
      <c r="AH755" s="280">
        <f t="shared" si="254"/>
        <v>1</v>
      </c>
      <c r="AI755" s="280">
        <f>IF(ISBLANK(T755),AI754,IF(COUNTIF(T$2:T755,T755)&gt;1,AI754,1+MAX(AI754,0)))</f>
        <v>19</v>
      </c>
      <c r="AL755" s="391" t="str">
        <f t="shared" si="261"/>
        <v/>
      </c>
      <c r="AM755" s="391" t="str">
        <f t="shared" si="262"/>
        <v/>
      </c>
      <c r="AO755" s="310" t="str">
        <f t="shared" si="255"/>
        <v/>
      </c>
      <c r="AP755" s="310">
        <f>SUM(AO$1:AO755)</f>
        <v>0</v>
      </c>
      <c r="AQ755" s="310">
        <f>SUM(AK$2:AK755)</f>
        <v>2</v>
      </c>
      <c r="AR755" s="310">
        <f>COUNTA(AJ$2:AJ755)</f>
        <v>2</v>
      </c>
      <c r="AS755" s="312"/>
      <c r="AT755" s="312"/>
      <c r="AU755" s="312"/>
      <c r="AV755" s="312"/>
      <c r="AW755" s="312"/>
      <c r="AZ755">
        <v>0</v>
      </c>
      <c r="BA755">
        <v>0</v>
      </c>
    </row>
    <row r="756" spans="1:53" x14ac:dyDescent="0.25">
      <c r="A756">
        <v>114</v>
      </c>
      <c r="B756" t="s">
        <v>65</v>
      </c>
      <c r="C756" t="s">
        <v>667</v>
      </c>
      <c r="D756"/>
      <c r="E756">
        <v>2</v>
      </c>
      <c r="F756">
        <v>1</v>
      </c>
      <c r="G756">
        <v>3</v>
      </c>
      <c r="H756">
        <v>3</v>
      </c>
      <c r="I756">
        <v>2</v>
      </c>
      <c r="J756">
        <v>0</v>
      </c>
      <c r="K756">
        <v>3</v>
      </c>
      <c r="L756">
        <v>3</v>
      </c>
      <c r="M756" t="s">
        <v>898</v>
      </c>
      <c r="N756" s="42"/>
      <c r="O756" s="101">
        <f>IF(ISBLANK(C756),O755,IF(COUNTIF(C$2:C756,C756)&gt;1,O755,1+MAX(O755,0)))</f>
        <v>23</v>
      </c>
      <c r="P756" s="45">
        <f t="shared" si="242"/>
        <v>11</v>
      </c>
      <c r="Q756" s="33" t="str">
        <f t="shared" si="243"/>
        <v/>
      </c>
      <c r="R756" s="33">
        <f t="shared" si="244"/>
        <v>5</v>
      </c>
      <c r="S756" s="33" t="str">
        <f t="shared" si="245"/>
        <v>114_5</v>
      </c>
      <c r="T756" s="35" t="str">
        <f t="shared" si="246"/>
        <v>114AM</v>
      </c>
      <c r="U756" s="35" t="str">
        <f t="shared" si="247"/>
        <v>114AMEW</v>
      </c>
      <c r="V756" s="35" t="str">
        <f t="shared" si="263"/>
        <v>0W</v>
      </c>
      <c r="W756" s="35" t="str">
        <f t="shared" si="256"/>
        <v>114AM0W213</v>
      </c>
      <c r="X756" s="388">
        <f t="shared" si="257"/>
        <v>3</v>
      </c>
      <c r="Y756" s="388">
        <f t="shared" si="258"/>
        <v>3</v>
      </c>
      <c r="Z756" s="280" t="str">
        <f t="shared" si="248"/>
        <v/>
      </c>
      <c r="AA756" s="280" t="str">
        <f t="shared" si="249"/>
        <v/>
      </c>
      <c r="AB756" s="389" t="str">
        <f t="shared" si="259"/>
        <v/>
      </c>
      <c r="AC756" s="389" t="str">
        <f t="shared" si="260"/>
        <v/>
      </c>
      <c r="AD756" s="390" t="str">
        <f t="shared" si="250"/>
        <v/>
      </c>
      <c r="AE756" s="282">
        <f t="shared" si="251"/>
        <v>0</v>
      </c>
      <c r="AF756" s="359">
        <f t="shared" si="252"/>
        <v>0</v>
      </c>
      <c r="AG756" s="280">
        <f t="shared" si="253"/>
        <v>3</v>
      </c>
      <c r="AH756" s="280">
        <f t="shared" si="254"/>
        <v>1</v>
      </c>
      <c r="AI756" s="280">
        <f>IF(ISBLANK(T756),AI755,IF(COUNTIF(T$2:T756,T756)&gt;1,AI755,1+MAX(AI755,0)))</f>
        <v>19</v>
      </c>
      <c r="AL756" s="391" t="str">
        <f t="shared" si="261"/>
        <v/>
      </c>
      <c r="AM756" s="391" t="str">
        <f t="shared" si="262"/>
        <v/>
      </c>
      <c r="AO756" s="310" t="str">
        <f t="shared" si="255"/>
        <v/>
      </c>
      <c r="AP756" s="310">
        <f>SUM(AO$1:AO756)</f>
        <v>0</v>
      </c>
      <c r="AQ756" s="310">
        <f>SUM(AK$2:AK756)</f>
        <v>2</v>
      </c>
      <c r="AR756" s="310">
        <f>COUNTA(AJ$2:AJ756)</f>
        <v>2</v>
      </c>
      <c r="AS756" s="312"/>
      <c r="AT756" s="312"/>
      <c r="AU756" s="312"/>
      <c r="AV756" s="312"/>
      <c r="AW756" s="312"/>
      <c r="AZ756">
        <v>3</v>
      </c>
      <c r="BA756">
        <v>3</v>
      </c>
    </row>
    <row r="757" spans="1:53" x14ac:dyDescent="0.25">
      <c r="A757">
        <v>114</v>
      </c>
      <c r="B757" t="s">
        <v>65</v>
      </c>
      <c r="C757" t="s">
        <v>667</v>
      </c>
      <c r="D757"/>
      <c r="E757">
        <v>2</v>
      </c>
      <c r="F757">
        <v>1</v>
      </c>
      <c r="G757">
        <v>4</v>
      </c>
      <c r="H757">
        <v>5</v>
      </c>
      <c r="I757">
        <v>3</v>
      </c>
      <c r="J757">
        <v>1</v>
      </c>
      <c r="K757">
        <v>1</v>
      </c>
      <c r="L757">
        <v>0</v>
      </c>
      <c r="M757" t="s">
        <v>898</v>
      </c>
      <c r="N757" s="42"/>
      <c r="O757" s="101">
        <f>IF(ISBLANK(C757),O756,IF(COUNTIF(C$2:C757,C757)&gt;1,O756,1+MAX(O756,0)))</f>
        <v>23</v>
      </c>
      <c r="P757" s="45">
        <f t="shared" si="242"/>
        <v>11</v>
      </c>
      <c r="Q757" s="33" t="str">
        <f t="shared" si="243"/>
        <v/>
      </c>
      <c r="R757" s="33">
        <f t="shared" si="244"/>
        <v>5</v>
      </c>
      <c r="S757" s="33" t="str">
        <f t="shared" si="245"/>
        <v>114_5</v>
      </c>
      <c r="T757" s="35" t="str">
        <f t="shared" si="246"/>
        <v>114AM</v>
      </c>
      <c r="U757" s="35" t="str">
        <f t="shared" si="247"/>
        <v>114AMEW</v>
      </c>
      <c r="V757" s="35" t="str">
        <f t="shared" si="263"/>
        <v>0W</v>
      </c>
      <c r="W757" s="35" t="str">
        <f t="shared" si="256"/>
        <v>114AM0W214</v>
      </c>
      <c r="X757" s="388">
        <f t="shared" si="257"/>
        <v>1</v>
      </c>
      <c r="Y757" s="388">
        <f t="shared" si="258"/>
        <v>0</v>
      </c>
      <c r="Z757" s="280" t="str">
        <f t="shared" si="248"/>
        <v/>
      </c>
      <c r="AA757" s="280" t="str">
        <f t="shared" si="249"/>
        <v/>
      </c>
      <c r="AB757" s="389" t="str">
        <f t="shared" si="259"/>
        <v/>
      </c>
      <c r="AC757" s="389" t="str">
        <f t="shared" si="260"/>
        <v/>
      </c>
      <c r="AD757" s="390" t="str">
        <f t="shared" si="250"/>
        <v/>
      </c>
      <c r="AE757" s="282">
        <f t="shared" si="251"/>
        <v>0</v>
      </c>
      <c r="AF757" s="359">
        <f t="shared" si="252"/>
        <v>0</v>
      </c>
      <c r="AG757" s="280">
        <f t="shared" si="253"/>
        <v>3</v>
      </c>
      <c r="AH757" s="280">
        <f t="shared" si="254"/>
        <v>1</v>
      </c>
      <c r="AI757" s="280">
        <f>IF(ISBLANK(T757),AI756,IF(COUNTIF(T$2:T757,T757)&gt;1,AI756,1+MAX(AI756,0)))</f>
        <v>19</v>
      </c>
      <c r="AL757" s="391" t="str">
        <f t="shared" si="261"/>
        <v/>
      </c>
      <c r="AM757" s="391" t="str">
        <f t="shared" si="262"/>
        <v/>
      </c>
      <c r="AO757" s="310" t="str">
        <f t="shared" si="255"/>
        <v/>
      </c>
      <c r="AP757" s="310">
        <f>SUM(AO$1:AO757)</f>
        <v>0</v>
      </c>
      <c r="AQ757" s="310">
        <f>SUM(AK$2:AK757)</f>
        <v>2</v>
      </c>
      <c r="AR757" s="310">
        <f>COUNTA(AJ$2:AJ757)</f>
        <v>2</v>
      </c>
      <c r="AS757" s="312"/>
      <c r="AT757" s="312"/>
      <c r="AU757" s="312"/>
      <c r="AV757" s="312"/>
      <c r="AW757" s="312"/>
      <c r="AZ757">
        <v>1</v>
      </c>
      <c r="BA757">
        <v>0</v>
      </c>
    </row>
    <row r="758" spans="1:53" x14ac:dyDescent="0.25">
      <c r="A758">
        <v>114</v>
      </c>
      <c r="B758" t="s">
        <v>65</v>
      </c>
      <c r="C758" t="s">
        <v>667</v>
      </c>
      <c r="D758"/>
      <c r="E758">
        <v>2</v>
      </c>
      <c r="F758">
        <v>2</v>
      </c>
      <c r="G758">
        <v>1</v>
      </c>
      <c r="H758">
        <v>0</v>
      </c>
      <c r="I758">
        <v>0</v>
      </c>
      <c r="J758">
        <v>0</v>
      </c>
      <c r="K758">
        <v>0</v>
      </c>
      <c r="L758">
        <v>0</v>
      </c>
      <c r="M758" t="s">
        <v>898</v>
      </c>
      <c r="N758" s="42"/>
      <c r="O758" s="101">
        <f>IF(ISBLANK(C758),O757,IF(COUNTIF(C$2:C758,C758)&gt;1,O757,1+MAX(O757,0)))</f>
        <v>23</v>
      </c>
      <c r="P758" s="45">
        <f t="shared" si="242"/>
        <v>11</v>
      </c>
      <c r="Q758" s="33" t="str">
        <f t="shared" si="243"/>
        <v/>
      </c>
      <c r="R758" s="33">
        <f t="shared" si="244"/>
        <v>6</v>
      </c>
      <c r="S758" s="33" t="str">
        <f t="shared" si="245"/>
        <v>114_6</v>
      </c>
      <c r="T758" s="35" t="str">
        <f t="shared" si="246"/>
        <v>114AM</v>
      </c>
      <c r="U758" s="35" t="str">
        <f t="shared" si="247"/>
        <v>114AMNS</v>
      </c>
      <c r="V758" s="35" t="str">
        <f t="shared" si="263"/>
        <v>0W</v>
      </c>
      <c r="W758" s="35" t="str">
        <f t="shared" si="256"/>
        <v>114AM0W221</v>
      </c>
      <c r="X758" s="388">
        <f t="shared" si="257"/>
        <v>0</v>
      </c>
      <c r="Y758" s="388">
        <f t="shared" si="258"/>
        <v>0</v>
      </c>
      <c r="Z758" s="280" t="str">
        <f t="shared" si="248"/>
        <v/>
      </c>
      <c r="AA758" s="280" t="str">
        <f t="shared" si="249"/>
        <v/>
      </c>
      <c r="AB758" s="389" t="str">
        <f t="shared" si="259"/>
        <v/>
      </c>
      <c r="AC758" s="389" t="str">
        <f t="shared" si="260"/>
        <v/>
      </c>
      <c r="AD758" s="390" t="str">
        <f t="shared" si="250"/>
        <v/>
      </c>
      <c r="AE758" s="282">
        <f t="shared" si="251"/>
        <v>0</v>
      </c>
      <c r="AF758" s="359">
        <f t="shared" si="252"/>
        <v>0</v>
      </c>
      <c r="AG758" s="280">
        <f t="shared" si="253"/>
        <v>3</v>
      </c>
      <c r="AH758" s="280">
        <f t="shared" si="254"/>
        <v>1</v>
      </c>
      <c r="AI758" s="280">
        <f>IF(ISBLANK(T758),AI757,IF(COUNTIF(T$2:T758,T758)&gt;1,AI757,1+MAX(AI757,0)))</f>
        <v>19</v>
      </c>
      <c r="AL758" s="391" t="str">
        <f t="shared" si="261"/>
        <v/>
      </c>
      <c r="AM758" s="391" t="str">
        <f t="shared" si="262"/>
        <v/>
      </c>
      <c r="AO758" s="310" t="str">
        <f t="shared" si="255"/>
        <v/>
      </c>
      <c r="AP758" s="310">
        <f>SUM(AO$1:AO758)</f>
        <v>0</v>
      </c>
      <c r="AQ758" s="310">
        <f>SUM(AK$2:AK758)</f>
        <v>2</v>
      </c>
      <c r="AR758" s="310">
        <f>COUNTA(AJ$2:AJ758)</f>
        <v>2</v>
      </c>
      <c r="AS758" s="312"/>
      <c r="AT758" s="312"/>
      <c r="AU758" s="312"/>
      <c r="AV758" s="312"/>
      <c r="AW758" s="312"/>
      <c r="AZ758">
        <v>0</v>
      </c>
      <c r="BA758">
        <v>0</v>
      </c>
    </row>
    <row r="759" spans="1:53" x14ac:dyDescent="0.25">
      <c r="A759">
        <v>114</v>
      </c>
      <c r="B759" t="s">
        <v>65</v>
      </c>
      <c r="C759" t="s">
        <v>667</v>
      </c>
      <c r="D759"/>
      <c r="E759">
        <v>2</v>
      </c>
      <c r="F759">
        <v>2</v>
      </c>
      <c r="G759">
        <v>2</v>
      </c>
      <c r="H759">
        <v>5</v>
      </c>
      <c r="I759">
        <v>0</v>
      </c>
      <c r="J759">
        <v>2</v>
      </c>
      <c r="K759">
        <v>1</v>
      </c>
      <c r="L759">
        <v>1</v>
      </c>
      <c r="M759" t="s">
        <v>898</v>
      </c>
      <c r="N759" s="42"/>
      <c r="O759" s="101">
        <f>IF(ISBLANK(C759),O758,IF(COUNTIF(C$2:C759,C759)&gt;1,O758,1+MAX(O758,0)))</f>
        <v>23</v>
      </c>
      <c r="P759" s="45">
        <f t="shared" si="242"/>
        <v>11</v>
      </c>
      <c r="Q759" s="33" t="str">
        <f t="shared" si="243"/>
        <v/>
      </c>
      <c r="R759" s="33">
        <f t="shared" si="244"/>
        <v>6</v>
      </c>
      <c r="S759" s="33" t="str">
        <f t="shared" si="245"/>
        <v>114_6</v>
      </c>
      <c r="T759" s="35" t="str">
        <f t="shared" si="246"/>
        <v>114AM</v>
      </c>
      <c r="U759" s="35" t="str">
        <f t="shared" si="247"/>
        <v>114AMNS</v>
      </c>
      <c r="V759" s="35" t="str">
        <f t="shared" si="263"/>
        <v>0W</v>
      </c>
      <c r="W759" s="35" t="str">
        <f t="shared" si="256"/>
        <v>114AM0W222</v>
      </c>
      <c r="X759" s="388">
        <f t="shared" si="257"/>
        <v>1</v>
      </c>
      <c r="Y759" s="388">
        <f t="shared" si="258"/>
        <v>1</v>
      </c>
      <c r="Z759" s="280" t="str">
        <f t="shared" si="248"/>
        <v/>
      </c>
      <c r="AA759" s="280" t="str">
        <f t="shared" si="249"/>
        <v/>
      </c>
      <c r="AB759" s="389" t="str">
        <f t="shared" si="259"/>
        <v/>
      </c>
      <c r="AC759" s="389" t="str">
        <f t="shared" si="260"/>
        <v/>
      </c>
      <c r="AD759" s="390" t="str">
        <f t="shared" si="250"/>
        <v/>
      </c>
      <c r="AE759" s="282">
        <f t="shared" si="251"/>
        <v>0</v>
      </c>
      <c r="AF759" s="359">
        <f t="shared" si="252"/>
        <v>0</v>
      </c>
      <c r="AG759" s="280">
        <f t="shared" si="253"/>
        <v>3</v>
      </c>
      <c r="AH759" s="280">
        <f t="shared" si="254"/>
        <v>1</v>
      </c>
      <c r="AI759" s="280">
        <f>IF(ISBLANK(T759),AI758,IF(COUNTIF(T$2:T759,T759)&gt;1,AI758,1+MAX(AI758,0)))</f>
        <v>19</v>
      </c>
      <c r="AL759" s="391" t="str">
        <f t="shared" si="261"/>
        <v/>
      </c>
      <c r="AM759" s="391" t="str">
        <f t="shared" si="262"/>
        <v/>
      </c>
      <c r="AO759" s="310" t="str">
        <f t="shared" si="255"/>
        <v/>
      </c>
      <c r="AP759" s="310">
        <f>SUM(AO$1:AO759)</f>
        <v>0</v>
      </c>
      <c r="AQ759" s="310">
        <f>SUM(AK$2:AK759)</f>
        <v>2</v>
      </c>
      <c r="AR759" s="310">
        <f>COUNTA(AJ$2:AJ759)</f>
        <v>2</v>
      </c>
      <c r="AS759" s="312"/>
      <c r="AT759" s="312"/>
      <c r="AU759" s="312"/>
      <c r="AV759" s="312"/>
      <c r="AW759" s="312"/>
      <c r="AZ759">
        <v>1</v>
      </c>
      <c r="BA759">
        <v>1</v>
      </c>
    </row>
    <row r="760" spans="1:53" x14ac:dyDescent="0.25">
      <c r="A760">
        <v>114</v>
      </c>
      <c r="B760" t="s">
        <v>65</v>
      </c>
      <c r="C760" t="s">
        <v>667</v>
      </c>
      <c r="D760"/>
      <c r="E760">
        <v>2</v>
      </c>
      <c r="F760">
        <v>2</v>
      </c>
      <c r="G760">
        <v>3</v>
      </c>
      <c r="H760">
        <v>0</v>
      </c>
      <c r="I760">
        <v>0</v>
      </c>
      <c r="J760">
        <v>0</v>
      </c>
      <c r="K760">
        <v>0</v>
      </c>
      <c r="L760">
        <v>0</v>
      </c>
      <c r="M760" t="s">
        <v>898</v>
      </c>
      <c r="N760" s="42"/>
      <c r="O760" s="101">
        <f>IF(ISBLANK(C760),O759,IF(COUNTIF(C$2:C760,C760)&gt;1,O759,1+MAX(O759,0)))</f>
        <v>23</v>
      </c>
      <c r="P760" s="45">
        <f t="shared" si="242"/>
        <v>11</v>
      </c>
      <c r="Q760" s="33" t="str">
        <f t="shared" si="243"/>
        <v/>
      </c>
      <c r="R760" s="33">
        <f t="shared" si="244"/>
        <v>6</v>
      </c>
      <c r="S760" s="33" t="str">
        <f t="shared" si="245"/>
        <v>114_6</v>
      </c>
      <c r="T760" s="35" t="str">
        <f t="shared" si="246"/>
        <v>114AM</v>
      </c>
      <c r="U760" s="35" t="str">
        <f t="shared" si="247"/>
        <v>114AMEW</v>
      </c>
      <c r="V760" s="35" t="str">
        <f t="shared" si="263"/>
        <v>0W</v>
      </c>
      <c r="W760" s="35" t="str">
        <f t="shared" si="256"/>
        <v>114AM0W223</v>
      </c>
      <c r="X760" s="388">
        <f t="shared" si="257"/>
        <v>0</v>
      </c>
      <c r="Y760" s="388">
        <f t="shared" si="258"/>
        <v>0</v>
      </c>
      <c r="Z760" s="280" t="str">
        <f t="shared" si="248"/>
        <v/>
      </c>
      <c r="AA760" s="280" t="str">
        <f t="shared" si="249"/>
        <v/>
      </c>
      <c r="AB760" s="389" t="str">
        <f t="shared" si="259"/>
        <v/>
      </c>
      <c r="AC760" s="389" t="str">
        <f t="shared" si="260"/>
        <v/>
      </c>
      <c r="AD760" s="390" t="str">
        <f t="shared" si="250"/>
        <v/>
      </c>
      <c r="AE760" s="282">
        <f t="shared" si="251"/>
        <v>0</v>
      </c>
      <c r="AF760" s="359">
        <f t="shared" si="252"/>
        <v>0</v>
      </c>
      <c r="AG760" s="280">
        <f t="shared" si="253"/>
        <v>3</v>
      </c>
      <c r="AH760" s="280">
        <f t="shared" si="254"/>
        <v>1</v>
      </c>
      <c r="AI760" s="280">
        <f>IF(ISBLANK(T760),AI759,IF(COUNTIF(T$2:T760,T760)&gt;1,AI759,1+MAX(AI759,0)))</f>
        <v>19</v>
      </c>
      <c r="AL760" s="391" t="str">
        <f t="shared" si="261"/>
        <v/>
      </c>
      <c r="AM760" s="391" t="str">
        <f t="shared" si="262"/>
        <v/>
      </c>
      <c r="AO760" s="310" t="str">
        <f t="shared" si="255"/>
        <v/>
      </c>
      <c r="AP760" s="310">
        <f>SUM(AO$1:AO760)</f>
        <v>0</v>
      </c>
      <c r="AQ760" s="310">
        <f>SUM(AK$2:AK760)</f>
        <v>2</v>
      </c>
      <c r="AR760" s="310">
        <f>COUNTA(AJ$2:AJ760)</f>
        <v>2</v>
      </c>
      <c r="AS760" s="312"/>
      <c r="AT760" s="312"/>
      <c r="AU760" s="312"/>
      <c r="AV760" s="312"/>
      <c r="AW760" s="312"/>
      <c r="AZ760">
        <v>0</v>
      </c>
      <c r="BA760">
        <v>0</v>
      </c>
    </row>
    <row r="761" spans="1:53" x14ac:dyDescent="0.25">
      <c r="A761">
        <v>114</v>
      </c>
      <c r="B761" t="s">
        <v>65</v>
      </c>
      <c r="C761" t="s">
        <v>667</v>
      </c>
      <c r="D761"/>
      <c r="E761">
        <v>2</v>
      </c>
      <c r="F761">
        <v>2</v>
      </c>
      <c r="G761">
        <v>4</v>
      </c>
      <c r="H761">
        <v>3</v>
      </c>
      <c r="I761">
        <v>2</v>
      </c>
      <c r="J761">
        <v>0</v>
      </c>
      <c r="K761">
        <v>0</v>
      </c>
      <c r="L761">
        <v>0</v>
      </c>
      <c r="M761" t="s">
        <v>898</v>
      </c>
      <c r="N761" s="42"/>
      <c r="O761" s="101">
        <f>IF(ISBLANK(C761),O760,IF(COUNTIF(C$2:C761,C761)&gt;1,O760,1+MAX(O760,0)))</f>
        <v>23</v>
      </c>
      <c r="P761" s="45">
        <f t="shared" si="242"/>
        <v>11</v>
      </c>
      <c r="Q761" s="33" t="str">
        <f t="shared" si="243"/>
        <v/>
      </c>
      <c r="R761" s="33">
        <f t="shared" si="244"/>
        <v>6</v>
      </c>
      <c r="S761" s="33" t="str">
        <f t="shared" si="245"/>
        <v>114_6</v>
      </c>
      <c r="T761" s="35" t="str">
        <f t="shared" si="246"/>
        <v>114AM</v>
      </c>
      <c r="U761" s="35" t="str">
        <f t="shared" si="247"/>
        <v>114AMEW</v>
      </c>
      <c r="V761" s="35" t="str">
        <f t="shared" si="263"/>
        <v>0W</v>
      </c>
      <c r="W761" s="35" t="str">
        <f t="shared" si="256"/>
        <v>114AM0W224</v>
      </c>
      <c r="X761" s="388">
        <f t="shared" si="257"/>
        <v>0</v>
      </c>
      <c r="Y761" s="388">
        <f t="shared" si="258"/>
        <v>0</v>
      </c>
      <c r="Z761" s="280" t="str">
        <f t="shared" si="248"/>
        <v/>
      </c>
      <c r="AA761" s="280" t="str">
        <f t="shared" si="249"/>
        <v/>
      </c>
      <c r="AB761" s="389" t="str">
        <f t="shared" si="259"/>
        <v/>
      </c>
      <c r="AC761" s="389" t="str">
        <f t="shared" si="260"/>
        <v/>
      </c>
      <c r="AD761" s="390" t="str">
        <f t="shared" si="250"/>
        <v/>
      </c>
      <c r="AE761" s="282">
        <f t="shared" si="251"/>
        <v>0</v>
      </c>
      <c r="AF761" s="359">
        <f t="shared" si="252"/>
        <v>0</v>
      </c>
      <c r="AG761" s="280">
        <f t="shared" si="253"/>
        <v>3</v>
      </c>
      <c r="AH761" s="280">
        <f t="shared" si="254"/>
        <v>1</v>
      </c>
      <c r="AI761" s="280">
        <f>IF(ISBLANK(T761),AI760,IF(COUNTIF(T$2:T761,T761)&gt;1,AI760,1+MAX(AI760,0)))</f>
        <v>19</v>
      </c>
      <c r="AL761" s="391" t="str">
        <f t="shared" si="261"/>
        <v/>
      </c>
      <c r="AM761" s="391" t="str">
        <f t="shared" si="262"/>
        <v/>
      </c>
      <c r="AO761" s="310" t="str">
        <f t="shared" si="255"/>
        <v/>
      </c>
      <c r="AP761" s="310">
        <f>SUM(AO$1:AO761)</f>
        <v>0</v>
      </c>
      <c r="AQ761" s="310">
        <f>SUM(AK$2:AK761)</f>
        <v>2</v>
      </c>
      <c r="AR761" s="310">
        <f>COUNTA(AJ$2:AJ761)</f>
        <v>2</v>
      </c>
      <c r="AS761" s="312"/>
      <c r="AT761" s="312"/>
      <c r="AU761" s="312"/>
      <c r="AV761" s="312"/>
      <c r="AW761" s="312"/>
      <c r="AZ761">
        <v>0</v>
      </c>
      <c r="BA761">
        <v>0</v>
      </c>
    </row>
    <row r="762" spans="1:53" x14ac:dyDescent="0.25">
      <c r="A762">
        <v>114</v>
      </c>
      <c r="B762" t="s">
        <v>65</v>
      </c>
      <c r="C762" t="s">
        <v>667</v>
      </c>
      <c r="D762"/>
      <c r="E762">
        <v>2</v>
      </c>
      <c r="F762">
        <v>3</v>
      </c>
      <c r="G762">
        <v>1</v>
      </c>
      <c r="H762">
        <v>2</v>
      </c>
      <c r="I762">
        <v>1</v>
      </c>
      <c r="J762">
        <v>1</v>
      </c>
      <c r="K762">
        <v>0</v>
      </c>
      <c r="L762">
        <v>0</v>
      </c>
      <c r="M762" t="s">
        <v>898</v>
      </c>
      <c r="N762" s="42"/>
      <c r="O762" s="101">
        <f>IF(ISBLANK(C762),O761,IF(COUNTIF(C$2:C762,C762)&gt;1,O761,1+MAX(O761,0)))</f>
        <v>23</v>
      </c>
      <c r="P762" s="45">
        <f t="shared" si="242"/>
        <v>11</v>
      </c>
      <c r="Q762" s="33" t="str">
        <f t="shared" si="243"/>
        <v/>
      </c>
      <c r="R762" s="33">
        <f t="shared" si="244"/>
        <v>7</v>
      </c>
      <c r="S762" s="33" t="str">
        <f t="shared" si="245"/>
        <v>114_7</v>
      </c>
      <c r="T762" s="35" t="str">
        <f t="shared" si="246"/>
        <v>114AM</v>
      </c>
      <c r="U762" s="35" t="str">
        <f t="shared" si="247"/>
        <v>114AMNS</v>
      </c>
      <c r="V762" s="35" t="str">
        <f t="shared" si="263"/>
        <v>0W</v>
      </c>
      <c r="W762" s="35" t="str">
        <f t="shared" si="256"/>
        <v>114AM0W231</v>
      </c>
      <c r="X762" s="388">
        <f t="shared" si="257"/>
        <v>0</v>
      </c>
      <c r="Y762" s="388">
        <f t="shared" si="258"/>
        <v>0</v>
      </c>
      <c r="Z762" s="280" t="str">
        <f t="shared" si="248"/>
        <v/>
      </c>
      <c r="AA762" s="280" t="str">
        <f t="shared" si="249"/>
        <v/>
      </c>
      <c r="AB762" s="389" t="str">
        <f t="shared" si="259"/>
        <v/>
      </c>
      <c r="AC762" s="389" t="str">
        <f t="shared" si="260"/>
        <v/>
      </c>
      <c r="AD762" s="390" t="str">
        <f t="shared" si="250"/>
        <v/>
      </c>
      <c r="AE762" s="282">
        <f t="shared" si="251"/>
        <v>0</v>
      </c>
      <c r="AF762" s="359">
        <f t="shared" si="252"/>
        <v>0</v>
      </c>
      <c r="AG762" s="280">
        <f t="shared" si="253"/>
        <v>3</v>
      </c>
      <c r="AH762" s="280">
        <f t="shared" si="254"/>
        <v>1</v>
      </c>
      <c r="AI762" s="280">
        <f>IF(ISBLANK(T762),AI761,IF(COUNTIF(T$2:T762,T762)&gt;1,AI761,1+MAX(AI761,0)))</f>
        <v>19</v>
      </c>
      <c r="AL762" s="391" t="str">
        <f t="shared" si="261"/>
        <v/>
      </c>
      <c r="AM762" s="391" t="str">
        <f t="shared" si="262"/>
        <v/>
      </c>
      <c r="AO762" s="310" t="str">
        <f t="shared" si="255"/>
        <v/>
      </c>
      <c r="AP762" s="310">
        <f>SUM(AO$1:AO762)</f>
        <v>0</v>
      </c>
      <c r="AQ762" s="310">
        <f>SUM(AK$2:AK762)</f>
        <v>2</v>
      </c>
      <c r="AR762" s="310">
        <f>COUNTA(AJ$2:AJ762)</f>
        <v>2</v>
      </c>
      <c r="AS762" s="312"/>
      <c r="AT762" s="312"/>
      <c r="AU762" s="312"/>
      <c r="AV762" s="312"/>
      <c r="AW762" s="312"/>
      <c r="AZ762">
        <v>0</v>
      </c>
      <c r="BA762">
        <v>0</v>
      </c>
    </row>
    <row r="763" spans="1:53" x14ac:dyDescent="0.25">
      <c r="A763">
        <v>114</v>
      </c>
      <c r="B763" t="s">
        <v>65</v>
      </c>
      <c r="C763" t="s">
        <v>667</v>
      </c>
      <c r="D763"/>
      <c r="E763">
        <v>2</v>
      </c>
      <c r="F763">
        <v>3</v>
      </c>
      <c r="G763">
        <v>2</v>
      </c>
      <c r="H763">
        <v>5</v>
      </c>
      <c r="I763">
        <v>2</v>
      </c>
      <c r="J763">
        <v>3</v>
      </c>
      <c r="K763">
        <v>0</v>
      </c>
      <c r="L763">
        <v>0</v>
      </c>
      <c r="M763" t="s">
        <v>898</v>
      </c>
      <c r="N763" s="42"/>
      <c r="O763" s="101">
        <f>IF(ISBLANK(C763),O762,IF(COUNTIF(C$2:C763,C763)&gt;1,O762,1+MAX(O762,0)))</f>
        <v>23</v>
      </c>
      <c r="P763" s="45">
        <f t="shared" si="242"/>
        <v>11</v>
      </c>
      <c r="Q763" s="33" t="str">
        <f t="shared" si="243"/>
        <v/>
      </c>
      <c r="R763" s="33">
        <f t="shared" si="244"/>
        <v>7</v>
      </c>
      <c r="S763" s="33" t="str">
        <f t="shared" si="245"/>
        <v>114_7</v>
      </c>
      <c r="T763" s="35" t="str">
        <f t="shared" si="246"/>
        <v>114AM</v>
      </c>
      <c r="U763" s="35" t="str">
        <f t="shared" si="247"/>
        <v>114AMNS</v>
      </c>
      <c r="V763" s="35" t="str">
        <f t="shared" si="263"/>
        <v>0W</v>
      </c>
      <c r="W763" s="35" t="str">
        <f t="shared" si="256"/>
        <v>114AM0W232</v>
      </c>
      <c r="X763" s="388">
        <f t="shared" si="257"/>
        <v>0</v>
      </c>
      <c r="Y763" s="388">
        <f t="shared" si="258"/>
        <v>0</v>
      </c>
      <c r="Z763" s="280" t="str">
        <f t="shared" si="248"/>
        <v/>
      </c>
      <c r="AA763" s="280" t="str">
        <f t="shared" si="249"/>
        <v/>
      </c>
      <c r="AB763" s="389" t="str">
        <f t="shared" si="259"/>
        <v/>
      </c>
      <c r="AC763" s="389" t="str">
        <f t="shared" si="260"/>
        <v/>
      </c>
      <c r="AD763" s="390" t="str">
        <f t="shared" si="250"/>
        <v/>
      </c>
      <c r="AE763" s="282">
        <f t="shared" si="251"/>
        <v>0</v>
      </c>
      <c r="AF763" s="359">
        <f t="shared" si="252"/>
        <v>0</v>
      </c>
      <c r="AG763" s="280">
        <f t="shared" si="253"/>
        <v>3</v>
      </c>
      <c r="AH763" s="280">
        <f t="shared" si="254"/>
        <v>1</v>
      </c>
      <c r="AI763" s="280">
        <f>IF(ISBLANK(T763),AI762,IF(COUNTIF(T$2:T763,T763)&gt;1,AI762,1+MAX(AI762,0)))</f>
        <v>19</v>
      </c>
      <c r="AL763" s="391" t="str">
        <f t="shared" si="261"/>
        <v/>
      </c>
      <c r="AM763" s="391" t="str">
        <f t="shared" si="262"/>
        <v/>
      </c>
      <c r="AO763" s="310" t="str">
        <f t="shared" si="255"/>
        <v/>
      </c>
      <c r="AP763" s="310">
        <f>SUM(AO$1:AO763)</f>
        <v>0</v>
      </c>
      <c r="AQ763" s="310">
        <f>SUM(AK$2:AK763)</f>
        <v>2</v>
      </c>
      <c r="AR763" s="310">
        <f>COUNTA(AJ$2:AJ763)</f>
        <v>2</v>
      </c>
      <c r="AS763" s="312"/>
      <c r="AT763" s="312"/>
      <c r="AU763" s="312"/>
      <c r="AV763" s="312"/>
      <c r="AW763" s="312"/>
      <c r="AZ763">
        <v>0</v>
      </c>
      <c r="BA763">
        <v>0</v>
      </c>
    </row>
    <row r="764" spans="1:53" x14ac:dyDescent="0.25">
      <c r="A764">
        <v>114</v>
      </c>
      <c r="B764" t="s">
        <v>65</v>
      </c>
      <c r="C764" t="s">
        <v>667</v>
      </c>
      <c r="D764"/>
      <c r="E764">
        <v>2</v>
      </c>
      <c r="F764">
        <v>3</v>
      </c>
      <c r="G764">
        <v>3</v>
      </c>
      <c r="H764">
        <v>3</v>
      </c>
      <c r="I764">
        <v>1</v>
      </c>
      <c r="J764">
        <v>2</v>
      </c>
      <c r="K764">
        <v>0</v>
      </c>
      <c r="L764">
        <v>0</v>
      </c>
      <c r="M764" t="s">
        <v>898</v>
      </c>
      <c r="N764" s="42"/>
      <c r="O764" s="101">
        <f>IF(ISBLANK(C764),O763,IF(COUNTIF(C$2:C764,C764)&gt;1,O763,1+MAX(O763,0)))</f>
        <v>23</v>
      </c>
      <c r="P764" s="45">
        <f t="shared" si="242"/>
        <v>11</v>
      </c>
      <c r="Q764" s="33" t="str">
        <f t="shared" si="243"/>
        <v/>
      </c>
      <c r="R764" s="33">
        <f t="shared" si="244"/>
        <v>7</v>
      </c>
      <c r="S764" s="33" t="str">
        <f t="shared" si="245"/>
        <v>114_7</v>
      </c>
      <c r="T764" s="35" t="str">
        <f t="shared" si="246"/>
        <v>114AM</v>
      </c>
      <c r="U764" s="35" t="str">
        <f t="shared" si="247"/>
        <v>114AMEW</v>
      </c>
      <c r="V764" s="35" t="str">
        <f t="shared" si="263"/>
        <v>0W</v>
      </c>
      <c r="W764" s="35" t="str">
        <f t="shared" si="256"/>
        <v>114AM0W233</v>
      </c>
      <c r="X764" s="388">
        <f t="shared" si="257"/>
        <v>0</v>
      </c>
      <c r="Y764" s="388">
        <f t="shared" si="258"/>
        <v>0</v>
      </c>
      <c r="Z764" s="280" t="str">
        <f t="shared" si="248"/>
        <v/>
      </c>
      <c r="AA764" s="280" t="str">
        <f t="shared" si="249"/>
        <v/>
      </c>
      <c r="AB764" s="389" t="str">
        <f t="shared" si="259"/>
        <v/>
      </c>
      <c r="AC764" s="389" t="str">
        <f t="shared" si="260"/>
        <v/>
      </c>
      <c r="AD764" s="390" t="str">
        <f t="shared" si="250"/>
        <v/>
      </c>
      <c r="AE764" s="282">
        <f t="shared" si="251"/>
        <v>0</v>
      </c>
      <c r="AF764" s="359">
        <f t="shared" si="252"/>
        <v>0</v>
      </c>
      <c r="AG764" s="280">
        <f t="shared" si="253"/>
        <v>3</v>
      </c>
      <c r="AH764" s="280">
        <f t="shared" si="254"/>
        <v>1</v>
      </c>
      <c r="AI764" s="280">
        <f>IF(ISBLANK(T764),AI763,IF(COUNTIF(T$2:T764,T764)&gt;1,AI763,1+MAX(AI763,0)))</f>
        <v>19</v>
      </c>
      <c r="AL764" s="391" t="str">
        <f t="shared" si="261"/>
        <v/>
      </c>
      <c r="AM764" s="391" t="str">
        <f t="shared" si="262"/>
        <v/>
      </c>
      <c r="AO764" s="310" t="str">
        <f t="shared" si="255"/>
        <v/>
      </c>
      <c r="AP764" s="310">
        <f>SUM(AO$1:AO764)</f>
        <v>0</v>
      </c>
      <c r="AQ764" s="310">
        <f>SUM(AK$2:AK764)</f>
        <v>2</v>
      </c>
      <c r="AR764" s="310">
        <f>COUNTA(AJ$2:AJ764)</f>
        <v>2</v>
      </c>
      <c r="AS764" s="312"/>
      <c r="AT764" s="312"/>
      <c r="AU764" s="312"/>
      <c r="AV764" s="312"/>
      <c r="AW764" s="312"/>
      <c r="AZ764">
        <v>0</v>
      </c>
      <c r="BA764">
        <v>0</v>
      </c>
    </row>
    <row r="765" spans="1:53" x14ac:dyDescent="0.25">
      <c r="A765">
        <v>114</v>
      </c>
      <c r="B765" t="s">
        <v>65</v>
      </c>
      <c r="C765" t="s">
        <v>667</v>
      </c>
      <c r="D765"/>
      <c r="E765">
        <v>2</v>
      </c>
      <c r="F765">
        <v>3</v>
      </c>
      <c r="G765">
        <v>4</v>
      </c>
      <c r="H765">
        <v>4</v>
      </c>
      <c r="I765">
        <v>1</v>
      </c>
      <c r="J765">
        <v>1</v>
      </c>
      <c r="K765">
        <v>0</v>
      </c>
      <c r="L765">
        <v>0</v>
      </c>
      <c r="M765" t="s">
        <v>898</v>
      </c>
      <c r="N765" s="42"/>
      <c r="O765" s="101">
        <f>IF(ISBLANK(C765),O764,IF(COUNTIF(C$2:C765,C765)&gt;1,O764,1+MAX(O764,0)))</f>
        <v>23</v>
      </c>
      <c r="P765" s="45">
        <f t="shared" si="242"/>
        <v>11</v>
      </c>
      <c r="Q765" s="33" t="str">
        <f t="shared" si="243"/>
        <v/>
      </c>
      <c r="R765" s="33">
        <f t="shared" si="244"/>
        <v>7</v>
      </c>
      <c r="S765" s="33" t="str">
        <f t="shared" si="245"/>
        <v>114_7</v>
      </c>
      <c r="T765" s="35" t="str">
        <f t="shared" si="246"/>
        <v>114AM</v>
      </c>
      <c r="U765" s="35" t="str">
        <f t="shared" si="247"/>
        <v>114AMEW</v>
      </c>
      <c r="V765" s="35" t="str">
        <f t="shared" si="263"/>
        <v>0W</v>
      </c>
      <c r="W765" s="35" t="str">
        <f t="shared" si="256"/>
        <v>114AM0W234</v>
      </c>
      <c r="X765" s="388">
        <f t="shared" si="257"/>
        <v>0</v>
      </c>
      <c r="Y765" s="388">
        <f t="shared" si="258"/>
        <v>0</v>
      </c>
      <c r="Z765" s="280" t="str">
        <f t="shared" si="248"/>
        <v/>
      </c>
      <c r="AA765" s="280" t="str">
        <f t="shared" si="249"/>
        <v/>
      </c>
      <c r="AB765" s="389" t="str">
        <f t="shared" si="259"/>
        <v/>
      </c>
      <c r="AC765" s="389" t="str">
        <f t="shared" si="260"/>
        <v/>
      </c>
      <c r="AD765" s="390" t="str">
        <f t="shared" si="250"/>
        <v/>
      </c>
      <c r="AE765" s="282">
        <f t="shared" si="251"/>
        <v>0</v>
      </c>
      <c r="AF765" s="359">
        <f t="shared" si="252"/>
        <v>0</v>
      </c>
      <c r="AG765" s="280">
        <f t="shared" si="253"/>
        <v>3</v>
      </c>
      <c r="AH765" s="280">
        <f t="shared" si="254"/>
        <v>1</v>
      </c>
      <c r="AI765" s="280">
        <f>IF(ISBLANK(T765),AI764,IF(COUNTIF(T$2:T765,T765)&gt;1,AI764,1+MAX(AI764,0)))</f>
        <v>19</v>
      </c>
      <c r="AL765" s="391" t="str">
        <f t="shared" si="261"/>
        <v/>
      </c>
      <c r="AM765" s="391" t="str">
        <f t="shared" si="262"/>
        <v/>
      </c>
      <c r="AO765" s="310" t="str">
        <f t="shared" si="255"/>
        <v/>
      </c>
      <c r="AP765" s="310">
        <f>SUM(AO$1:AO765)</f>
        <v>0</v>
      </c>
      <c r="AQ765" s="310">
        <f>SUM(AK$2:AK765)</f>
        <v>2</v>
      </c>
      <c r="AR765" s="310">
        <f>COUNTA(AJ$2:AJ765)</f>
        <v>2</v>
      </c>
      <c r="AS765" s="312"/>
      <c r="AT765" s="312"/>
      <c r="AU765" s="312"/>
      <c r="AV765" s="312"/>
      <c r="AW765" s="312"/>
      <c r="AZ765">
        <v>0</v>
      </c>
      <c r="BA765">
        <v>0</v>
      </c>
    </row>
    <row r="766" spans="1:53" x14ac:dyDescent="0.25">
      <c r="A766">
        <v>114</v>
      </c>
      <c r="B766" t="s">
        <v>65</v>
      </c>
      <c r="C766" t="s">
        <v>667</v>
      </c>
      <c r="D766"/>
      <c r="E766">
        <v>2</v>
      </c>
      <c r="F766">
        <v>4</v>
      </c>
      <c r="G766">
        <v>1</v>
      </c>
      <c r="H766">
        <v>0</v>
      </c>
      <c r="I766">
        <v>0</v>
      </c>
      <c r="J766">
        <v>0</v>
      </c>
      <c r="K766">
        <v>0</v>
      </c>
      <c r="L766">
        <v>0</v>
      </c>
      <c r="M766" t="s">
        <v>898</v>
      </c>
      <c r="N766" s="42"/>
      <c r="O766" s="101">
        <f>IF(ISBLANK(C766),O765,IF(COUNTIF(C$2:C766,C766)&gt;1,O765,1+MAX(O765,0)))</f>
        <v>23</v>
      </c>
      <c r="P766" s="45">
        <f t="shared" si="242"/>
        <v>11</v>
      </c>
      <c r="Q766" s="33" t="str">
        <f t="shared" si="243"/>
        <v/>
      </c>
      <c r="R766" s="33">
        <f t="shared" si="244"/>
        <v>8</v>
      </c>
      <c r="S766" s="33" t="str">
        <f t="shared" si="245"/>
        <v>114_8</v>
      </c>
      <c r="T766" s="35" t="str">
        <f t="shared" si="246"/>
        <v>114AM</v>
      </c>
      <c r="U766" s="35" t="str">
        <f t="shared" si="247"/>
        <v>114AMNS</v>
      </c>
      <c r="V766" s="35" t="str">
        <f t="shared" si="263"/>
        <v>0W</v>
      </c>
      <c r="W766" s="35" t="str">
        <f t="shared" si="256"/>
        <v>114AM0W241</v>
      </c>
      <c r="X766" s="388">
        <f t="shared" si="257"/>
        <v>0</v>
      </c>
      <c r="Y766" s="388">
        <f t="shared" si="258"/>
        <v>0</v>
      </c>
      <c r="Z766" s="280" t="str">
        <f t="shared" si="248"/>
        <v/>
      </c>
      <c r="AA766" s="280" t="str">
        <f t="shared" si="249"/>
        <v/>
      </c>
      <c r="AB766" s="389" t="str">
        <f t="shared" si="259"/>
        <v/>
      </c>
      <c r="AC766" s="389" t="str">
        <f t="shared" si="260"/>
        <v/>
      </c>
      <c r="AD766" s="390" t="str">
        <f t="shared" si="250"/>
        <v/>
      </c>
      <c r="AE766" s="282">
        <f t="shared" si="251"/>
        <v>0</v>
      </c>
      <c r="AF766" s="359">
        <f t="shared" si="252"/>
        <v>0</v>
      </c>
      <c r="AG766" s="280">
        <f t="shared" si="253"/>
        <v>3</v>
      </c>
      <c r="AH766" s="280">
        <f t="shared" si="254"/>
        <v>1</v>
      </c>
      <c r="AI766" s="280">
        <f>IF(ISBLANK(T766),AI765,IF(COUNTIF(T$2:T766,T766)&gt;1,AI765,1+MAX(AI765,0)))</f>
        <v>19</v>
      </c>
      <c r="AL766" s="391" t="str">
        <f t="shared" si="261"/>
        <v/>
      </c>
      <c r="AM766" s="391" t="str">
        <f t="shared" si="262"/>
        <v/>
      </c>
      <c r="AO766" s="310" t="str">
        <f t="shared" si="255"/>
        <v/>
      </c>
      <c r="AP766" s="310">
        <f>SUM(AO$1:AO766)</f>
        <v>0</v>
      </c>
      <c r="AQ766" s="310">
        <f>SUM(AK$2:AK766)</f>
        <v>2</v>
      </c>
      <c r="AR766" s="310">
        <f>COUNTA(AJ$2:AJ766)</f>
        <v>2</v>
      </c>
      <c r="AS766" s="312"/>
      <c r="AT766" s="312"/>
      <c r="AU766" s="312"/>
      <c r="AV766" s="312"/>
      <c r="AW766" s="312"/>
      <c r="AZ766">
        <v>0</v>
      </c>
      <c r="BA766">
        <v>0</v>
      </c>
    </row>
    <row r="767" spans="1:53" x14ac:dyDescent="0.25">
      <c r="A767">
        <v>114</v>
      </c>
      <c r="B767" t="s">
        <v>65</v>
      </c>
      <c r="C767" t="s">
        <v>667</v>
      </c>
      <c r="D767"/>
      <c r="E767">
        <v>2</v>
      </c>
      <c r="F767">
        <v>4</v>
      </c>
      <c r="G767">
        <v>2</v>
      </c>
      <c r="H767">
        <v>5</v>
      </c>
      <c r="I767">
        <v>3</v>
      </c>
      <c r="J767">
        <v>1</v>
      </c>
      <c r="K767">
        <v>0</v>
      </c>
      <c r="L767">
        <v>0</v>
      </c>
      <c r="M767" t="s">
        <v>898</v>
      </c>
      <c r="N767" s="42"/>
      <c r="O767" s="101">
        <f>IF(ISBLANK(C767),O766,IF(COUNTIF(C$2:C767,C767)&gt;1,O766,1+MAX(O766,0)))</f>
        <v>23</v>
      </c>
      <c r="P767" s="45">
        <f t="shared" si="242"/>
        <v>11</v>
      </c>
      <c r="Q767" s="33" t="str">
        <f t="shared" si="243"/>
        <v/>
      </c>
      <c r="R767" s="33">
        <f t="shared" si="244"/>
        <v>8</v>
      </c>
      <c r="S767" s="33" t="str">
        <f t="shared" si="245"/>
        <v>114_8</v>
      </c>
      <c r="T767" s="35" t="str">
        <f t="shared" si="246"/>
        <v>114AM</v>
      </c>
      <c r="U767" s="35" t="str">
        <f t="shared" si="247"/>
        <v>114AMNS</v>
      </c>
      <c r="V767" s="35" t="str">
        <f t="shared" si="263"/>
        <v>0W</v>
      </c>
      <c r="W767" s="35" t="str">
        <f t="shared" si="256"/>
        <v>114AM0W242</v>
      </c>
      <c r="X767" s="388">
        <f t="shared" si="257"/>
        <v>0</v>
      </c>
      <c r="Y767" s="388">
        <f t="shared" si="258"/>
        <v>0</v>
      </c>
      <c r="Z767" s="280" t="str">
        <f t="shared" si="248"/>
        <v/>
      </c>
      <c r="AA767" s="280" t="str">
        <f t="shared" si="249"/>
        <v/>
      </c>
      <c r="AB767" s="389" t="str">
        <f t="shared" si="259"/>
        <v/>
      </c>
      <c r="AC767" s="389" t="str">
        <f t="shared" si="260"/>
        <v/>
      </c>
      <c r="AD767" s="390" t="str">
        <f t="shared" si="250"/>
        <v/>
      </c>
      <c r="AE767" s="282">
        <f t="shared" si="251"/>
        <v>0</v>
      </c>
      <c r="AF767" s="359">
        <f t="shared" si="252"/>
        <v>0</v>
      </c>
      <c r="AG767" s="280">
        <f t="shared" si="253"/>
        <v>3</v>
      </c>
      <c r="AH767" s="280">
        <f t="shared" si="254"/>
        <v>1</v>
      </c>
      <c r="AI767" s="280">
        <f>IF(ISBLANK(T767),AI766,IF(COUNTIF(T$2:T767,T767)&gt;1,AI766,1+MAX(AI766,0)))</f>
        <v>19</v>
      </c>
      <c r="AL767" s="391" t="str">
        <f t="shared" si="261"/>
        <v/>
      </c>
      <c r="AM767" s="391" t="str">
        <f t="shared" si="262"/>
        <v/>
      </c>
      <c r="AO767" s="310" t="str">
        <f t="shared" si="255"/>
        <v/>
      </c>
      <c r="AP767" s="310">
        <f>SUM(AO$1:AO767)</f>
        <v>0</v>
      </c>
      <c r="AQ767" s="310">
        <f>SUM(AK$2:AK767)</f>
        <v>2</v>
      </c>
      <c r="AR767" s="310">
        <f>COUNTA(AJ$2:AJ767)</f>
        <v>2</v>
      </c>
      <c r="AS767" s="312"/>
      <c r="AT767" s="312"/>
      <c r="AU767" s="312"/>
      <c r="AV767" s="312"/>
      <c r="AW767" s="312"/>
      <c r="AZ767">
        <v>0</v>
      </c>
      <c r="BA767">
        <v>0</v>
      </c>
    </row>
    <row r="768" spans="1:53" x14ac:dyDescent="0.25">
      <c r="A768">
        <v>114</v>
      </c>
      <c r="B768" t="s">
        <v>65</v>
      </c>
      <c r="C768" t="s">
        <v>667</v>
      </c>
      <c r="D768"/>
      <c r="E768">
        <v>2</v>
      </c>
      <c r="F768">
        <v>4</v>
      </c>
      <c r="G768">
        <v>3</v>
      </c>
      <c r="H768">
        <v>4</v>
      </c>
      <c r="I768">
        <v>1</v>
      </c>
      <c r="J768">
        <v>0</v>
      </c>
      <c r="K768">
        <v>0</v>
      </c>
      <c r="L768">
        <v>0</v>
      </c>
      <c r="M768" t="s">
        <v>898</v>
      </c>
      <c r="N768" s="42"/>
      <c r="O768" s="101">
        <f>IF(ISBLANK(C768),O767,IF(COUNTIF(C$2:C768,C768)&gt;1,O767,1+MAX(O767,0)))</f>
        <v>23</v>
      </c>
      <c r="P768" s="45">
        <f t="shared" si="242"/>
        <v>11</v>
      </c>
      <c r="Q768" s="33" t="str">
        <f t="shared" si="243"/>
        <v/>
      </c>
      <c r="R768" s="33">
        <f t="shared" si="244"/>
        <v>8</v>
      </c>
      <c r="S768" s="33" t="str">
        <f t="shared" si="245"/>
        <v>114_8</v>
      </c>
      <c r="T768" s="35" t="str">
        <f t="shared" si="246"/>
        <v>114AM</v>
      </c>
      <c r="U768" s="35" t="str">
        <f t="shared" si="247"/>
        <v>114AMEW</v>
      </c>
      <c r="V768" s="35" t="str">
        <f t="shared" si="263"/>
        <v>0W</v>
      </c>
      <c r="W768" s="35" t="str">
        <f t="shared" si="256"/>
        <v>114AM0W243</v>
      </c>
      <c r="X768" s="388">
        <f t="shared" si="257"/>
        <v>0</v>
      </c>
      <c r="Y768" s="388">
        <f t="shared" si="258"/>
        <v>0</v>
      </c>
      <c r="Z768" s="280" t="str">
        <f t="shared" si="248"/>
        <v/>
      </c>
      <c r="AA768" s="280" t="str">
        <f t="shared" si="249"/>
        <v/>
      </c>
      <c r="AB768" s="389" t="str">
        <f t="shared" si="259"/>
        <v/>
      </c>
      <c r="AC768" s="389" t="str">
        <f t="shared" si="260"/>
        <v/>
      </c>
      <c r="AD768" s="390" t="str">
        <f t="shared" si="250"/>
        <v/>
      </c>
      <c r="AE768" s="282">
        <f t="shared" si="251"/>
        <v>0</v>
      </c>
      <c r="AF768" s="359">
        <f t="shared" si="252"/>
        <v>0</v>
      </c>
      <c r="AG768" s="280">
        <f t="shared" si="253"/>
        <v>3</v>
      </c>
      <c r="AH768" s="280">
        <f t="shared" si="254"/>
        <v>1</v>
      </c>
      <c r="AI768" s="280">
        <f>IF(ISBLANK(T768),AI767,IF(COUNTIF(T$2:T768,T768)&gt;1,AI767,1+MAX(AI767,0)))</f>
        <v>19</v>
      </c>
      <c r="AL768" s="391" t="str">
        <f t="shared" si="261"/>
        <v/>
      </c>
      <c r="AM768" s="391" t="str">
        <f t="shared" si="262"/>
        <v/>
      </c>
      <c r="AO768" s="310" t="str">
        <f t="shared" si="255"/>
        <v/>
      </c>
      <c r="AP768" s="310">
        <f>SUM(AO$1:AO768)</f>
        <v>0</v>
      </c>
      <c r="AQ768" s="310">
        <f>SUM(AK$2:AK768)</f>
        <v>2</v>
      </c>
      <c r="AR768" s="310">
        <f>COUNTA(AJ$2:AJ768)</f>
        <v>2</v>
      </c>
      <c r="AS768" s="312"/>
      <c r="AT768" s="312"/>
      <c r="AU768" s="312"/>
      <c r="AV768" s="312"/>
      <c r="AW768" s="312"/>
      <c r="AZ768">
        <v>0</v>
      </c>
      <c r="BA768">
        <v>0</v>
      </c>
    </row>
    <row r="769" spans="1:53" x14ac:dyDescent="0.25">
      <c r="A769">
        <v>114</v>
      </c>
      <c r="B769" t="s">
        <v>65</v>
      </c>
      <c r="C769" t="s">
        <v>667</v>
      </c>
      <c r="D769"/>
      <c r="E769">
        <v>2</v>
      </c>
      <c r="F769">
        <v>4</v>
      </c>
      <c r="G769">
        <v>4</v>
      </c>
      <c r="H769">
        <v>4</v>
      </c>
      <c r="I769">
        <v>3</v>
      </c>
      <c r="J769">
        <v>1</v>
      </c>
      <c r="K769">
        <v>0</v>
      </c>
      <c r="L769">
        <v>0</v>
      </c>
      <c r="M769" t="s">
        <v>898</v>
      </c>
      <c r="N769" s="42"/>
      <c r="O769" s="101">
        <f>IF(ISBLANK(C769),O768,IF(COUNTIF(C$2:C769,C769)&gt;1,O768,1+MAX(O768,0)))</f>
        <v>23</v>
      </c>
      <c r="P769" s="45">
        <f t="shared" si="242"/>
        <v>11</v>
      </c>
      <c r="Q769" s="33" t="str">
        <f t="shared" si="243"/>
        <v/>
      </c>
      <c r="R769" s="33">
        <f t="shared" si="244"/>
        <v>8</v>
      </c>
      <c r="S769" s="33" t="str">
        <f t="shared" si="245"/>
        <v>114_8</v>
      </c>
      <c r="T769" s="35" t="str">
        <f t="shared" si="246"/>
        <v>114AM</v>
      </c>
      <c r="U769" s="35" t="str">
        <f t="shared" si="247"/>
        <v>114AMEW</v>
      </c>
      <c r="V769" s="35" t="str">
        <f t="shared" si="263"/>
        <v>0W</v>
      </c>
      <c r="W769" s="35" t="str">
        <f t="shared" si="256"/>
        <v>114AM0W244</v>
      </c>
      <c r="X769" s="388">
        <f t="shared" si="257"/>
        <v>0</v>
      </c>
      <c r="Y769" s="388">
        <f t="shared" si="258"/>
        <v>0</v>
      </c>
      <c r="Z769" s="280" t="str">
        <f t="shared" si="248"/>
        <v/>
      </c>
      <c r="AA769" s="280" t="str">
        <f t="shared" si="249"/>
        <v/>
      </c>
      <c r="AB769" s="389" t="str">
        <f t="shared" si="259"/>
        <v/>
      </c>
      <c r="AC769" s="389" t="str">
        <f t="shared" si="260"/>
        <v/>
      </c>
      <c r="AD769" s="390" t="str">
        <f t="shared" si="250"/>
        <v/>
      </c>
      <c r="AE769" s="282">
        <f t="shared" si="251"/>
        <v>0</v>
      </c>
      <c r="AF769" s="359">
        <f t="shared" si="252"/>
        <v>0</v>
      </c>
      <c r="AG769" s="280">
        <f t="shared" si="253"/>
        <v>3</v>
      </c>
      <c r="AH769" s="280">
        <f t="shared" si="254"/>
        <v>1</v>
      </c>
      <c r="AI769" s="280">
        <f>IF(ISBLANK(T769),AI768,IF(COUNTIF(T$2:T769,T769)&gt;1,AI768,1+MAX(AI768,0)))</f>
        <v>19</v>
      </c>
      <c r="AL769" s="391" t="str">
        <f t="shared" si="261"/>
        <v/>
      </c>
      <c r="AM769" s="391" t="str">
        <f t="shared" si="262"/>
        <v/>
      </c>
      <c r="AO769" s="310" t="str">
        <f t="shared" si="255"/>
        <v/>
      </c>
      <c r="AP769" s="310">
        <f>SUM(AO$1:AO769)</f>
        <v>0</v>
      </c>
      <c r="AQ769" s="310">
        <f>SUM(AK$2:AK769)</f>
        <v>2</v>
      </c>
      <c r="AR769" s="310">
        <f>COUNTA(AJ$2:AJ769)</f>
        <v>2</v>
      </c>
      <c r="AS769" s="312"/>
      <c r="AT769" s="312"/>
      <c r="AU769" s="312"/>
      <c r="AV769" s="312"/>
      <c r="AW769" s="312"/>
      <c r="AZ769">
        <v>0</v>
      </c>
      <c r="BA769">
        <v>0</v>
      </c>
    </row>
    <row r="770" spans="1:53" x14ac:dyDescent="0.25">
      <c r="A770">
        <v>114</v>
      </c>
      <c r="B770" t="s">
        <v>66</v>
      </c>
      <c r="C770" t="s">
        <v>666</v>
      </c>
      <c r="D770"/>
      <c r="E770">
        <v>1</v>
      </c>
      <c r="F770">
        <v>1</v>
      </c>
      <c r="G770">
        <v>1</v>
      </c>
      <c r="H770">
        <v>2</v>
      </c>
      <c r="I770">
        <v>0</v>
      </c>
      <c r="J770">
        <v>1</v>
      </c>
      <c r="K770">
        <v>0</v>
      </c>
      <c r="L770">
        <v>0</v>
      </c>
      <c r="M770" t="s">
        <v>899</v>
      </c>
      <c r="N770" s="42"/>
      <c r="O770" s="101">
        <f>IF(ISBLANK(C770),O769,IF(COUNTIF(C$2:C770,C770)&gt;1,O769,1+MAX(O769,0)))</f>
        <v>24</v>
      </c>
      <c r="P770" s="45">
        <f t="shared" ref="P770:P833" si="264">IF(A770=A769,P769,IF(ISNUMBER(P769),P769+1,1))</f>
        <v>11</v>
      </c>
      <c r="Q770" s="33" t="str">
        <f t="shared" ref="Q770:Q833" si="265">IF(OR(P770=P769,LEN(A770)&lt;1),"",P770)</f>
        <v/>
      </c>
      <c r="R770" s="33">
        <f t="shared" ref="R770:R833" si="266">IF(ISNUMBER(F770),F770+4*(E770-1)+8*IF(B770="PM",1,0),"")</f>
        <v>9</v>
      </c>
      <c r="S770" s="33" t="str">
        <f t="shared" ref="S770:S833" si="267">IF(ISNUMBER(R770),A770&amp;"_"&amp;R770,"")</f>
        <v>114_9</v>
      </c>
      <c r="T770" s="35" t="str">
        <f t="shared" ref="T770:T833" si="268">A770&amp;B770</f>
        <v>114PM</v>
      </c>
      <c r="U770" s="35" t="str">
        <f t="shared" ref="U770:U833" si="269">IF(OR(G770=1,G770=2),T770&amp;"NS",IF(OR(G770=3,G770=4),T770&amp;"EW",""))</f>
        <v>114PMNS</v>
      </c>
      <c r="V770" s="35" t="str">
        <f t="shared" si="263"/>
        <v>0X</v>
      </c>
      <c r="W770" s="35" t="str">
        <f t="shared" si="256"/>
        <v>114PM0X111</v>
      </c>
      <c r="X770" s="388">
        <f t="shared" si="257"/>
        <v>0</v>
      </c>
      <c r="Y770" s="388">
        <f t="shared" si="258"/>
        <v>0</v>
      </c>
      <c r="Z770" s="280" t="str">
        <f t="shared" ref="Z770:Z833" si="270">IF(I770&gt;$H770,1,"")</f>
        <v/>
      </c>
      <c r="AA770" s="280" t="str">
        <f t="shared" ref="AA770:AA833" si="271">IF(J770&gt;$H770,1,"")</f>
        <v/>
      </c>
      <c r="AB770" s="389" t="str">
        <f t="shared" si="259"/>
        <v/>
      </c>
      <c r="AC770" s="389" t="str">
        <f t="shared" si="260"/>
        <v/>
      </c>
      <c r="AD770" s="390" t="str">
        <f t="shared" ref="AD770:AD833" si="272">IF(ISERROR(MATCH(A770&amp;"_"&amp;G770,Sidewalk_ignore,0)),"",1)</f>
        <v/>
      </c>
      <c r="AE770" s="282">
        <f t="shared" ref="AE770:AE833" si="273">IF(AND(ISNUMBER($G770),$B770="AM"),INDEX(CordonIn,MATCH($A770,loc_ID,0),$G770),0)</f>
        <v>0</v>
      </c>
      <c r="AF770" s="359">
        <f t="shared" ref="AF770:AF833" si="274">IF(AND(ISNUMBER($G770),$B770="PM"),INDEX(CordonIn,MATCH($A770,loc_ID,0),VLOOKUP($G770,Reverse_dir,2,FALSE)),0)</f>
        <v>0</v>
      </c>
      <c r="AG770" s="280">
        <f t="shared" ref="AG770:AG833" si="275">IF(AND(ISNUMBER($G770),$B770="AM"),INDEX(Lane,MATCH($A770,loc_ID,0),$G770),0)</f>
        <v>0</v>
      </c>
      <c r="AH770" s="280">
        <f t="shared" ref="AH770:AH833" si="276">IF(AND(AG770&gt;0,ISNUMBER(AG770)),1,0)</f>
        <v>0</v>
      </c>
      <c r="AI770" s="280">
        <f>IF(ISBLANK(T770),AI769,IF(COUNTIF(T$2:T770,T770)&gt;1,AI769,1+MAX(AI769,0)))</f>
        <v>20</v>
      </c>
      <c r="AL770" s="391" t="str">
        <f t="shared" si="261"/>
        <v/>
      </c>
      <c r="AM770" s="391" t="str">
        <f t="shared" si="262"/>
        <v/>
      </c>
      <c r="AO770" s="310" t="str">
        <f t="shared" ref="AO770:AO833" si="277">IF(SUM(Z770:AC770)&gt;0,1,"")</f>
        <v/>
      </c>
      <c r="AP770" s="310">
        <f>SUM(AO$1:AO770)</f>
        <v>0</v>
      </c>
      <c r="AQ770" s="310">
        <f>SUM(AK$2:AK770)</f>
        <v>2</v>
      </c>
      <c r="AR770" s="310">
        <f>COUNTA(AJ$2:AJ770)</f>
        <v>2</v>
      </c>
      <c r="AS770" s="312"/>
      <c r="AT770" s="312"/>
      <c r="AU770" s="312"/>
      <c r="AV770" s="312"/>
      <c r="AW770" s="312"/>
      <c r="AZ770">
        <v>0</v>
      </c>
      <c r="BA770">
        <v>0</v>
      </c>
    </row>
    <row r="771" spans="1:53" x14ac:dyDescent="0.25">
      <c r="A771">
        <v>114</v>
      </c>
      <c r="B771" t="s">
        <v>66</v>
      </c>
      <c r="C771" t="s">
        <v>666</v>
      </c>
      <c r="D771"/>
      <c r="E771">
        <v>1</v>
      </c>
      <c r="F771">
        <v>1</v>
      </c>
      <c r="G771">
        <v>2</v>
      </c>
      <c r="H771">
        <v>2</v>
      </c>
      <c r="I771">
        <v>0</v>
      </c>
      <c r="J771">
        <v>1</v>
      </c>
      <c r="K771">
        <v>0</v>
      </c>
      <c r="L771">
        <v>0</v>
      </c>
      <c r="M771" t="s">
        <v>899</v>
      </c>
      <c r="N771" s="42"/>
      <c r="O771" s="101">
        <f>IF(ISBLANK(C771),O770,IF(COUNTIF(C$2:C771,C771)&gt;1,O770,1+MAX(O770,0)))</f>
        <v>24</v>
      </c>
      <c r="P771" s="45">
        <f t="shared" si="264"/>
        <v>11</v>
      </c>
      <c r="Q771" s="33" t="str">
        <f t="shared" si="265"/>
        <v/>
      </c>
      <c r="R771" s="33">
        <f t="shared" si="266"/>
        <v>9</v>
      </c>
      <c r="S771" s="33" t="str">
        <f t="shared" si="267"/>
        <v>114_9</v>
      </c>
      <c r="T771" s="35" t="str">
        <f t="shared" si="268"/>
        <v>114PM</v>
      </c>
      <c r="U771" s="35" t="str">
        <f t="shared" si="269"/>
        <v>114PMNS</v>
      </c>
      <c r="V771" s="35" t="str">
        <f t="shared" si="263"/>
        <v>0X</v>
      </c>
      <c r="W771" s="35" t="str">
        <f t="shared" ref="W771:W834" si="278">IF(ISBLANK(A771),"",A771&amp;B771&amp;V771&amp;E771&amp;F771&amp;G771)</f>
        <v>114PM0X112</v>
      </c>
      <c r="X771" s="388">
        <f t="shared" ref="X771:X834" si="279">IF($AD771=1,0,K771)</f>
        <v>0</v>
      </c>
      <c r="Y771" s="388">
        <f t="shared" ref="Y771:Y834" si="280">IF($AD771=1,0,L771)</f>
        <v>0</v>
      </c>
      <c r="Z771" s="280" t="str">
        <f t="shared" si="270"/>
        <v/>
      </c>
      <c r="AA771" s="280" t="str">
        <f t="shared" si="271"/>
        <v/>
      </c>
      <c r="AB771" s="389" t="str">
        <f t="shared" ref="AB771:AB834" si="281">IF(OR(K771&gt;$H771,AND($AD771=1,K771&gt;0)),1,"")</f>
        <v/>
      </c>
      <c r="AC771" s="389" t="str">
        <f t="shared" ref="AC771:AC834" si="282">IF(OR(L771&gt;$H771,AND($AD771=1,L771&gt;0)),1,"")</f>
        <v/>
      </c>
      <c r="AD771" s="390" t="str">
        <f t="shared" si="272"/>
        <v/>
      </c>
      <c r="AE771" s="282">
        <f t="shared" si="273"/>
        <v>0</v>
      </c>
      <c r="AF771" s="359">
        <f t="shared" si="274"/>
        <v>0</v>
      </c>
      <c r="AG771" s="280">
        <f t="shared" si="275"/>
        <v>0</v>
      </c>
      <c r="AH771" s="280">
        <f t="shared" si="276"/>
        <v>0</v>
      </c>
      <c r="AI771" s="280">
        <f>IF(ISBLANK(T771),AI770,IF(COUNTIF(T$2:T771,T771)&gt;1,AI770,1+MAX(AI770,0)))</f>
        <v>20</v>
      </c>
      <c r="AL771" s="391" t="str">
        <f t="shared" ref="AL771:AL834" si="283">IF(OR(AB771=1,AC771=1),IF(LEN(AJ771)=0,"",AJ771&amp;"; ")&amp;"Ignore sidewalk",IF(LEN(AJ771)=0,"",AJ771))</f>
        <v/>
      </c>
      <c r="AM771" s="391" t="str">
        <f t="shared" ref="AM771:AM834" si="284">IF(OR(AB771=1,AC771=1),1,IF(LEN(AK771)=0,"",AK771))</f>
        <v/>
      </c>
      <c r="AO771" s="310" t="str">
        <f t="shared" si="277"/>
        <v/>
      </c>
      <c r="AP771" s="310">
        <f>SUM(AO$1:AO771)</f>
        <v>0</v>
      </c>
      <c r="AQ771" s="310">
        <f>SUM(AK$2:AK771)</f>
        <v>2</v>
      </c>
      <c r="AR771" s="310">
        <f>COUNTA(AJ$2:AJ771)</f>
        <v>2</v>
      </c>
      <c r="AS771" s="312"/>
      <c r="AT771" s="312"/>
      <c r="AU771" s="312"/>
      <c r="AV771" s="312"/>
      <c r="AW771" s="312"/>
      <c r="AZ771">
        <v>0</v>
      </c>
      <c r="BA771">
        <v>0</v>
      </c>
    </row>
    <row r="772" spans="1:53" x14ac:dyDescent="0.25">
      <c r="A772">
        <v>114</v>
      </c>
      <c r="B772" t="s">
        <v>66</v>
      </c>
      <c r="C772" t="s">
        <v>666</v>
      </c>
      <c r="D772"/>
      <c r="E772">
        <v>1</v>
      </c>
      <c r="F772">
        <v>1</v>
      </c>
      <c r="G772">
        <v>3</v>
      </c>
      <c r="H772">
        <v>2</v>
      </c>
      <c r="I772">
        <v>1</v>
      </c>
      <c r="J772">
        <v>0</v>
      </c>
      <c r="K772">
        <v>1</v>
      </c>
      <c r="L772">
        <v>0</v>
      </c>
      <c r="M772" t="s">
        <v>899</v>
      </c>
      <c r="N772" s="42"/>
      <c r="O772" s="101">
        <f>IF(ISBLANK(C772),O771,IF(COUNTIF(C$2:C772,C772)&gt;1,O771,1+MAX(O771,0)))</f>
        <v>24</v>
      </c>
      <c r="P772" s="45">
        <f t="shared" si="264"/>
        <v>11</v>
      </c>
      <c r="Q772" s="33" t="str">
        <f t="shared" si="265"/>
        <v/>
      </c>
      <c r="R772" s="33">
        <f t="shared" si="266"/>
        <v>9</v>
      </c>
      <c r="S772" s="33" t="str">
        <f t="shared" si="267"/>
        <v>114_9</v>
      </c>
      <c r="T772" s="35" t="str">
        <f t="shared" si="268"/>
        <v>114PM</v>
      </c>
      <c r="U772" s="35" t="str">
        <f t="shared" si="269"/>
        <v>114PMEW</v>
      </c>
      <c r="V772" s="35" t="str">
        <f t="shared" ref="V772:V835" si="285">TEXT((O772-MOD(O772,26))/26,"0")&amp;CHAR(65+MOD(O772-1,26))</f>
        <v>0X</v>
      </c>
      <c r="W772" s="35" t="str">
        <f t="shared" si="278"/>
        <v>114PM0X113</v>
      </c>
      <c r="X772" s="388">
        <f t="shared" si="279"/>
        <v>1</v>
      </c>
      <c r="Y772" s="388">
        <f t="shared" si="280"/>
        <v>0</v>
      </c>
      <c r="Z772" s="280" t="str">
        <f t="shared" si="270"/>
        <v/>
      </c>
      <c r="AA772" s="280" t="str">
        <f t="shared" si="271"/>
        <v/>
      </c>
      <c r="AB772" s="389" t="str">
        <f t="shared" si="281"/>
        <v/>
      </c>
      <c r="AC772" s="389" t="str">
        <f t="shared" si="282"/>
        <v/>
      </c>
      <c r="AD772" s="390" t="str">
        <f t="shared" si="272"/>
        <v/>
      </c>
      <c r="AE772" s="282">
        <f t="shared" si="273"/>
        <v>0</v>
      </c>
      <c r="AF772" s="359">
        <f t="shared" si="274"/>
        <v>0</v>
      </c>
      <c r="AG772" s="280">
        <f t="shared" si="275"/>
        <v>0</v>
      </c>
      <c r="AH772" s="280">
        <f t="shared" si="276"/>
        <v>0</v>
      </c>
      <c r="AI772" s="280">
        <f>IF(ISBLANK(T772),AI771,IF(COUNTIF(T$2:T772,T772)&gt;1,AI771,1+MAX(AI771,0)))</f>
        <v>20</v>
      </c>
      <c r="AL772" s="391" t="str">
        <f t="shared" si="283"/>
        <v/>
      </c>
      <c r="AM772" s="391" t="str">
        <f t="shared" si="284"/>
        <v/>
      </c>
      <c r="AO772" s="310" t="str">
        <f t="shared" si="277"/>
        <v/>
      </c>
      <c r="AP772" s="310">
        <f>SUM(AO$1:AO772)</f>
        <v>0</v>
      </c>
      <c r="AQ772" s="310">
        <f>SUM(AK$2:AK772)</f>
        <v>2</v>
      </c>
      <c r="AR772" s="310">
        <f>COUNTA(AJ$2:AJ772)</f>
        <v>2</v>
      </c>
      <c r="AS772" s="312"/>
      <c r="AT772" s="312"/>
      <c r="AU772" s="312"/>
      <c r="AV772" s="312"/>
      <c r="AW772" s="312"/>
      <c r="AZ772">
        <v>1</v>
      </c>
      <c r="BA772">
        <v>0</v>
      </c>
    </row>
    <row r="773" spans="1:53" x14ac:dyDescent="0.25">
      <c r="A773">
        <v>114</v>
      </c>
      <c r="B773" t="s">
        <v>66</v>
      </c>
      <c r="C773" t="s">
        <v>666</v>
      </c>
      <c r="D773"/>
      <c r="E773">
        <v>1</v>
      </c>
      <c r="F773">
        <v>1</v>
      </c>
      <c r="G773">
        <v>4</v>
      </c>
      <c r="H773">
        <v>5</v>
      </c>
      <c r="I773">
        <v>3</v>
      </c>
      <c r="J773">
        <v>1</v>
      </c>
      <c r="K773">
        <v>0</v>
      </c>
      <c r="L773">
        <v>0</v>
      </c>
      <c r="M773" t="s">
        <v>899</v>
      </c>
      <c r="N773" s="42"/>
      <c r="O773" s="101">
        <f>IF(ISBLANK(C773),O772,IF(COUNTIF(C$2:C773,C773)&gt;1,O772,1+MAX(O772,0)))</f>
        <v>24</v>
      </c>
      <c r="P773" s="45">
        <f t="shared" si="264"/>
        <v>11</v>
      </c>
      <c r="Q773" s="33" t="str">
        <f t="shared" si="265"/>
        <v/>
      </c>
      <c r="R773" s="33">
        <f t="shared" si="266"/>
        <v>9</v>
      </c>
      <c r="S773" s="33" t="str">
        <f t="shared" si="267"/>
        <v>114_9</v>
      </c>
      <c r="T773" s="35" t="str">
        <f t="shared" si="268"/>
        <v>114PM</v>
      </c>
      <c r="U773" s="35" t="str">
        <f t="shared" si="269"/>
        <v>114PMEW</v>
      </c>
      <c r="V773" s="35" t="str">
        <f t="shared" si="285"/>
        <v>0X</v>
      </c>
      <c r="W773" s="35" t="str">
        <f t="shared" si="278"/>
        <v>114PM0X114</v>
      </c>
      <c r="X773" s="388">
        <f t="shared" si="279"/>
        <v>0</v>
      </c>
      <c r="Y773" s="388">
        <f t="shared" si="280"/>
        <v>0</v>
      </c>
      <c r="Z773" s="280" t="str">
        <f t="shared" si="270"/>
        <v/>
      </c>
      <c r="AA773" s="280" t="str">
        <f t="shared" si="271"/>
        <v/>
      </c>
      <c r="AB773" s="389" t="str">
        <f t="shared" si="281"/>
        <v/>
      </c>
      <c r="AC773" s="389" t="str">
        <f t="shared" si="282"/>
        <v/>
      </c>
      <c r="AD773" s="390" t="str">
        <f t="shared" si="272"/>
        <v/>
      </c>
      <c r="AE773" s="282">
        <f t="shared" si="273"/>
        <v>0</v>
      </c>
      <c r="AF773" s="359">
        <f t="shared" si="274"/>
        <v>0</v>
      </c>
      <c r="AG773" s="280">
        <f t="shared" si="275"/>
        <v>0</v>
      </c>
      <c r="AH773" s="280">
        <f t="shared" si="276"/>
        <v>0</v>
      </c>
      <c r="AI773" s="280">
        <f>IF(ISBLANK(T773),AI772,IF(COUNTIF(T$2:T773,T773)&gt;1,AI772,1+MAX(AI772,0)))</f>
        <v>20</v>
      </c>
      <c r="AL773" s="391" t="str">
        <f t="shared" si="283"/>
        <v/>
      </c>
      <c r="AM773" s="391" t="str">
        <f t="shared" si="284"/>
        <v/>
      </c>
      <c r="AO773" s="310" t="str">
        <f t="shared" si="277"/>
        <v/>
      </c>
      <c r="AP773" s="310">
        <f>SUM(AO$1:AO773)</f>
        <v>0</v>
      </c>
      <c r="AQ773" s="310">
        <f>SUM(AK$2:AK773)</f>
        <v>2</v>
      </c>
      <c r="AR773" s="310">
        <f>COUNTA(AJ$2:AJ773)</f>
        <v>2</v>
      </c>
      <c r="AS773" s="312"/>
      <c r="AT773" s="312"/>
      <c r="AU773" s="312"/>
      <c r="AV773" s="312"/>
      <c r="AW773" s="312"/>
      <c r="AZ773">
        <v>0</v>
      </c>
      <c r="BA773">
        <v>0</v>
      </c>
    </row>
    <row r="774" spans="1:53" x14ac:dyDescent="0.25">
      <c r="A774">
        <v>114</v>
      </c>
      <c r="B774" t="s">
        <v>66</v>
      </c>
      <c r="C774" t="s">
        <v>666</v>
      </c>
      <c r="D774"/>
      <c r="E774">
        <v>1</v>
      </c>
      <c r="F774">
        <v>2</v>
      </c>
      <c r="G774">
        <v>1</v>
      </c>
      <c r="H774">
        <v>4</v>
      </c>
      <c r="I774">
        <v>0</v>
      </c>
      <c r="J774">
        <v>1</v>
      </c>
      <c r="K774">
        <v>1</v>
      </c>
      <c r="L774">
        <v>0</v>
      </c>
      <c r="M774" t="s">
        <v>899</v>
      </c>
      <c r="N774" s="42"/>
      <c r="O774" s="101">
        <f>IF(ISBLANK(C774),O773,IF(COUNTIF(C$2:C774,C774)&gt;1,O773,1+MAX(O773,0)))</f>
        <v>24</v>
      </c>
      <c r="P774" s="45">
        <f t="shared" si="264"/>
        <v>11</v>
      </c>
      <c r="Q774" s="33" t="str">
        <f t="shared" si="265"/>
        <v/>
      </c>
      <c r="R774" s="33">
        <f t="shared" si="266"/>
        <v>10</v>
      </c>
      <c r="S774" s="33" t="str">
        <f t="shared" si="267"/>
        <v>114_10</v>
      </c>
      <c r="T774" s="35" t="str">
        <f t="shared" si="268"/>
        <v>114PM</v>
      </c>
      <c r="U774" s="35" t="str">
        <f t="shared" si="269"/>
        <v>114PMNS</v>
      </c>
      <c r="V774" s="35" t="str">
        <f t="shared" si="285"/>
        <v>0X</v>
      </c>
      <c r="W774" s="35" t="str">
        <f t="shared" si="278"/>
        <v>114PM0X121</v>
      </c>
      <c r="X774" s="388">
        <f t="shared" si="279"/>
        <v>1</v>
      </c>
      <c r="Y774" s="388">
        <f t="shared" si="280"/>
        <v>0</v>
      </c>
      <c r="Z774" s="280" t="str">
        <f t="shared" si="270"/>
        <v/>
      </c>
      <c r="AA774" s="280" t="str">
        <f t="shared" si="271"/>
        <v/>
      </c>
      <c r="AB774" s="389" t="str">
        <f t="shared" si="281"/>
        <v/>
      </c>
      <c r="AC774" s="389" t="str">
        <f t="shared" si="282"/>
        <v/>
      </c>
      <c r="AD774" s="390" t="str">
        <f t="shared" si="272"/>
        <v/>
      </c>
      <c r="AE774" s="282">
        <f t="shared" si="273"/>
        <v>0</v>
      </c>
      <c r="AF774" s="359">
        <f t="shared" si="274"/>
        <v>0</v>
      </c>
      <c r="AG774" s="280">
        <f t="shared" si="275"/>
        <v>0</v>
      </c>
      <c r="AH774" s="280">
        <f t="shared" si="276"/>
        <v>0</v>
      </c>
      <c r="AI774" s="280">
        <f>IF(ISBLANK(T774),AI773,IF(COUNTIF(T$2:T774,T774)&gt;1,AI773,1+MAX(AI773,0)))</f>
        <v>20</v>
      </c>
      <c r="AL774" s="391" t="str">
        <f t="shared" si="283"/>
        <v/>
      </c>
      <c r="AM774" s="391" t="str">
        <f t="shared" si="284"/>
        <v/>
      </c>
      <c r="AO774" s="310" t="str">
        <f t="shared" si="277"/>
        <v/>
      </c>
      <c r="AP774" s="310">
        <f>SUM(AO$1:AO774)</f>
        <v>0</v>
      </c>
      <c r="AQ774" s="310">
        <f>SUM(AK$2:AK774)</f>
        <v>2</v>
      </c>
      <c r="AR774" s="310">
        <f>COUNTA(AJ$2:AJ774)</f>
        <v>2</v>
      </c>
      <c r="AS774" s="312"/>
      <c r="AT774" s="312"/>
      <c r="AU774" s="312"/>
      <c r="AV774" s="312"/>
      <c r="AW774" s="312"/>
      <c r="AZ774">
        <v>1</v>
      </c>
      <c r="BA774">
        <v>0</v>
      </c>
    </row>
    <row r="775" spans="1:53" x14ac:dyDescent="0.25">
      <c r="A775">
        <v>114</v>
      </c>
      <c r="B775" t="s">
        <v>66</v>
      </c>
      <c r="C775" t="s">
        <v>666</v>
      </c>
      <c r="D775"/>
      <c r="E775">
        <v>1</v>
      </c>
      <c r="F775">
        <v>2</v>
      </c>
      <c r="G775">
        <v>2</v>
      </c>
      <c r="H775">
        <v>3</v>
      </c>
      <c r="I775">
        <v>2</v>
      </c>
      <c r="J775">
        <v>0</v>
      </c>
      <c r="K775">
        <v>0</v>
      </c>
      <c r="L775">
        <v>0</v>
      </c>
      <c r="M775" t="s">
        <v>899</v>
      </c>
      <c r="N775" s="42"/>
      <c r="O775" s="101">
        <f>IF(ISBLANK(C775),O774,IF(COUNTIF(C$2:C775,C775)&gt;1,O774,1+MAX(O774,0)))</f>
        <v>24</v>
      </c>
      <c r="P775" s="45">
        <f t="shared" si="264"/>
        <v>11</v>
      </c>
      <c r="Q775" s="33" t="str">
        <f t="shared" si="265"/>
        <v/>
      </c>
      <c r="R775" s="33">
        <f t="shared" si="266"/>
        <v>10</v>
      </c>
      <c r="S775" s="33" t="str">
        <f t="shared" si="267"/>
        <v>114_10</v>
      </c>
      <c r="T775" s="35" t="str">
        <f t="shared" si="268"/>
        <v>114PM</v>
      </c>
      <c r="U775" s="35" t="str">
        <f t="shared" si="269"/>
        <v>114PMNS</v>
      </c>
      <c r="V775" s="35" t="str">
        <f t="shared" si="285"/>
        <v>0X</v>
      </c>
      <c r="W775" s="35" t="str">
        <f t="shared" si="278"/>
        <v>114PM0X122</v>
      </c>
      <c r="X775" s="388">
        <f t="shared" si="279"/>
        <v>0</v>
      </c>
      <c r="Y775" s="388">
        <f t="shared" si="280"/>
        <v>0</v>
      </c>
      <c r="Z775" s="280" t="str">
        <f t="shared" si="270"/>
        <v/>
      </c>
      <c r="AA775" s="280" t="str">
        <f t="shared" si="271"/>
        <v/>
      </c>
      <c r="AB775" s="389" t="str">
        <f t="shared" si="281"/>
        <v/>
      </c>
      <c r="AC775" s="389" t="str">
        <f t="shared" si="282"/>
        <v/>
      </c>
      <c r="AD775" s="390" t="str">
        <f t="shared" si="272"/>
        <v/>
      </c>
      <c r="AE775" s="282">
        <f t="shared" si="273"/>
        <v>0</v>
      </c>
      <c r="AF775" s="359">
        <f t="shared" si="274"/>
        <v>0</v>
      </c>
      <c r="AG775" s="280">
        <f t="shared" si="275"/>
        <v>0</v>
      </c>
      <c r="AH775" s="280">
        <f t="shared" si="276"/>
        <v>0</v>
      </c>
      <c r="AI775" s="280">
        <f>IF(ISBLANK(T775),AI774,IF(COUNTIF(T$2:T775,T775)&gt;1,AI774,1+MAX(AI774,0)))</f>
        <v>20</v>
      </c>
      <c r="AL775" s="391" t="str">
        <f t="shared" si="283"/>
        <v/>
      </c>
      <c r="AM775" s="391" t="str">
        <f t="shared" si="284"/>
        <v/>
      </c>
      <c r="AO775" s="310" t="str">
        <f t="shared" si="277"/>
        <v/>
      </c>
      <c r="AP775" s="310">
        <f>SUM(AO$1:AO775)</f>
        <v>0</v>
      </c>
      <c r="AQ775" s="310">
        <f>SUM(AK$2:AK775)</f>
        <v>2</v>
      </c>
      <c r="AR775" s="310">
        <f>COUNTA(AJ$2:AJ775)</f>
        <v>2</v>
      </c>
      <c r="AS775" s="312"/>
      <c r="AT775" s="312"/>
      <c r="AU775" s="312"/>
      <c r="AV775" s="312"/>
      <c r="AW775" s="312"/>
      <c r="AZ775">
        <v>0</v>
      </c>
      <c r="BA775">
        <v>0</v>
      </c>
    </row>
    <row r="776" spans="1:53" x14ac:dyDescent="0.25">
      <c r="A776">
        <v>114</v>
      </c>
      <c r="B776" t="s">
        <v>66</v>
      </c>
      <c r="C776" t="s">
        <v>666</v>
      </c>
      <c r="D776"/>
      <c r="E776">
        <v>1</v>
      </c>
      <c r="F776">
        <v>2</v>
      </c>
      <c r="G776">
        <v>3</v>
      </c>
      <c r="H776">
        <v>4</v>
      </c>
      <c r="I776">
        <v>1</v>
      </c>
      <c r="J776">
        <v>1</v>
      </c>
      <c r="K776">
        <v>1</v>
      </c>
      <c r="L776">
        <v>0</v>
      </c>
      <c r="M776" t="s">
        <v>899</v>
      </c>
      <c r="N776" s="42"/>
      <c r="O776" s="101">
        <f>IF(ISBLANK(C776),O775,IF(COUNTIF(C$2:C776,C776)&gt;1,O775,1+MAX(O775,0)))</f>
        <v>24</v>
      </c>
      <c r="P776" s="45">
        <f t="shared" si="264"/>
        <v>11</v>
      </c>
      <c r="Q776" s="33" t="str">
        <f t="shared" si="265"/>
        <v/>
      </c>
      <c r="R776" s="33">
        <f t="shared" si="266"/>
        <v>10</v>
      </c>
      <c r="S776" s="33" t="str">
        <f t="shared" si="267"/>
        <v>114_10</v>
      </c>
      <c r="T776" s="35" t="str">
        <f t="shared" si="268"/>
        <v>114PM</v>
      </c>
      <c r="U776" s="35" t="str">
        <f t="shared" si="269"/>
        <v>114PMEW</v>
      </c>
      <c r="V776" s="35" t="str">
        <f t="shared" si="285"/>
        <v>0X</v>
      </c>
      <c r="W776" s="35" t="str">
        <f t="shared" si="278"/>
        <v>114PM0X123</v>
      </c>
      <c r="X776" s="388">
        <f t="shared" si="279"/>
        <v>1</v>
      </c>
      <c r="Y776" s="388">
        <f t="shared" si="280"/>
        <v>0</v>
      </c>
      <c r="Z776" s="280" t="str">
        <f t="shared" si="270"/>
        <v/>
      </c>
      <c r="AA776" s="280" t="str">
        <f t="shared" si="271"/>
        <v/>
      </c>
      <c r="AB776" s="389" t="str">
        <f t="shared" si="281"/>
        <v/>
      </c>
      <c r="AC776" s="389" t="str">
        <f t="shared" si="282"/>
        <v/>
      </c>
      <c r="AD776" s="390" t="str">
        <f t="shared" si="272"/>
        <v/>
      </c>
      <c r="AE776" s="282">
        <f t="shared" si="273"/>
        <v>0</v>
      </c>
      <c r="AF776" s="359">
        <f t="shared" si="274"/>
        <v>0</v>
      </c>
      <c r="AG776" s="280">
        <f t="shared" si="275"/>
        <v>0</v>
      </c>
      <c r="AH776" s="280">
        <f t="shared" si="276"/>
        <v>0</v>
      </c>
      <c r="AI776" s="280">
        <f>IF(ISBLANK(T776),AI775,IF(COUNTIF(T$2:T776,T776)&gt;1,AI775,1+MAX(AI775,0)))</f>
        <v>20</v>
      </c>
      <c r="AL776" s="391" t="str">
        <f t="shared" si="283"/>
        <v/>
      </c>
      <c r="AM776" s="391" t="str">
        <f t="shared" si="284"/>
        <v/>
      </c>
      <c r="AO776" s="310" t="str">
        <f t="shared" si="277"/>
        <v/>
      </c>
      <c r="AP776" s="310">
        <f>SUM(AO$1:AO776)</f>
        <v>0</v>
      </c>
      <c r="AQ776" s="310">
        <f>SUM(AK$2:AK776)</f>
        <v>2</v>
      </c>
      <c r="AR776" s="310">
        <f>COUNTA(AJ$2:AJ776)</f>
        <v>2</v>
      </c>
      <c r="AS776" s="312"/>
      <c r="AT776" s="312"/>
      <c r="AU776" s="312"/>
      <c r="AV776" s="312"/>
      <c r="AW776" s="312"/>
      <c r="AZ776">
        <v>1</v>
      </c>
      <c r="BA776">
        <v>0</v>
      </c>
    </row>
    <row r="777" spans="1:53" x14ac:dyDescent="0.25">
      <c r="A777">
        <v>114</v>
      </c>
      <c r="B777" t="s">
        <v>66</v>
      </c>
      <c r="C777" t="s">
        <v>666</v>
      </c>
      <c r="D777"/>
      <c r="E777">
        <v>1</v>
      </c>
      <c r="F777">
        <v>2</v>
      </c>
      <c r="G777">
        <v>4</v>
      </c>
      <c r="H777">
        <v>7</v>
      </c>
      <c r="I777">
        <v>3</v>
      </c>
      <c r="J777">
        <v>0</v>
      </c>
      <c r="K777">
        <v>1</v>
      </c>
      <c r="L777">
        <v>0</v>
      </c>
      <c r="M777" t="s">
        <v>899</v>
      </c>
      <c r="N777" s="42"/>
      <c r="O777" s="101">
        <f>IF(ISBLANK(C777),O776,IF(COUNTIF(C$2:C777,C777)&gt;1,O776,1+MAX(O776,0)))</f>
        <v>24</v>
      </c>
      <c r="P777" s="45">
        <f t="shared" si="264"/>
        <v>11</v>
      </c>
      <c r="Q777" s="33" t="str">
        <f t="shared" si="265"/>
        <v/>
      </c>
      <c r="R777" s="33">
        <f t="shared" si="266"/>
        <v>10</v>
      </c>
      <c r="S777" s="33" t="str">
        <f t="shared" si="267"/>
        <v>114_10</v>
      </c>
      <c r="T777" s="35" t="str">
        <f t="shared" si="268"/>
        <v>114PM</v>
      </c>
      <c r="U777" s="35" t="str">
        <f t="shared" si="269"/>
        <v>114PMEW</v>
      </c>
      <c r="V777" s="35" t="str">
        <f t="shared" si="285"/>
        <v>0X</v>
      </c>
      <c r="W777" s="35" t="str">
        <f t="shared" si="278"/>
        <v>114PM0X124</v>
      </c>
      <c r="X777" s="388">
        <f t="shared" si="279"/>
        <v>1</v>
      </c>
      <c r="Y777" s="388">
        <f t="shared" si="280"/>
        <v>0</v>
      </c>
      <c r="Z777" s="280" t="str">
        <f t="shared" si="270"/>
        <v/>
      </c>
      <c r="AA777" s="280" t="str">
        <f t="shared" si="271"/>
        <v/>
      </c>
      <c r="AB777" s="389" t="str">
        <f t="shared" si="281"/>
        <v/>
      </c>
      <c r="AC777" s="389" t="str">
        <f t="shared" si="282"/>
        <v/>
      </c>
      <c r="AD777" s="390" t="str">
        <f t="shared" si="272"/>
        <v/>
      </c>
      <c r="AE777" s="282">
        <f t="shared" si="273"/>
        <v>0</v>
      </c>
      <c r="AF777" s="359">
        <f t="shared" si="274"/>
        <v>0</v>
      </c>
      <c r="AG777" s="280">
        <f t="shared" si="275"/>
        <v>0</v>
      </c>
      <c r="AH777" s="280">
        <f t="shared" si="276"/>
        <v>0</v>
      </c>
      <c r="AI777" s="280">
        <f>IF(ISBLANK(T777),AI776,IF(COUNTIF(T$2:T777,T777)&gt;1,AI776,1+MAX(AI776,0)))</f>
        <v>20</v>
      </c>
      <c r="AL777" s="391" t="str">
        <f t="shared" si="283"/>
        <v/>
      </c>
      <c r="AM777" s="391" t="str">
        <f t="shared" si="284"/>
        <v/>
      </c>
      <c r="AO777" s="310" t="str">
        <f t="shared" si="277"/>
        <v/>
      </c>
      <c r="AP777" s="310">
        <f>SUM(AO$1:AO777)</f>
        <v>0</v>
      </c>
      <c r="AQ777" s="310">
        <f>SUM(AK$2:AK777)</f>
        <v>2</v>
      </c>
      <c r="AR777" s="310">
        <f>COUNTA(AJ$2:AJ777)</f>
        <v>2</v>
      </c>
      <c r="AS777" s="312"/>
      <c r="AT777" s="312"/>
      <c r="AU777" s="312"/>
      <c r="AV777" s="312"/>
      <c r="AW777" s="312"/>
      <c r="AZ777">
        <v>1</v>
      </c>
      <c r="BA777">
        <v>0</v>
      </c>
    </row>
    <row r="778" spans="1:53" x14ac:dyDescent="0.25">
      <c r="A778">
        <v>114</v>
      </c>
      <c r="B778" t="s">
        <v>66</v>
      </c>
      <c r="C778" t="s">
        <v>666</v>
      </c>
      <c r="D778"/>
      <c r="E778">
        <v>1</v>
      </c>
      <c r="F778">
        <v>3</v>
      </c>
      <c r="G778">
        <v>1</v>
      </c>
      <c r="H778">
        <v>4</v>
      </c>
      <c r="I778">
        <v>1</v>
      </c>
      <c r="J778">
        <v>1</v>
      </c>
      <c r="K778">
        <v>0</v>
      </c>
      <c r="L778">
        <v>0</v>
      </c>
      <c r="M778" t="s">
        <v>899</v>
      </c>
      <c r="N778" s="42"/>
      <c r="O778" s="101">
        <f>IF(ISBLANK(C778),O777,IF(COUNTIF(C$2:C778,C778)&gt;1,O777,1+MAX(O777,0)))</f>
        <v>24</v>
      </c>
      <c r="P778" s="45">
        <f t="shared" si="264"/>
        <v>11</v>
      </c>
      <c r="Q778" s="33" t="str">
        <f t="shared" si="265"/>
        <v/>
      </c>
      <c r="R778" s="33">
        <f t="shared" si="266"/>
        <v>11</v>
      </c>
      <c r="S778" s="33" t="str">
        <f t="shared" si="267"/>
        <v>114_11</v>
      </c>
      <c r="T778" s="35" t="str">
        <f t="shared" si="268"/>
        <v>114PM</v>
      </c>
      <c r="U778" s="35" t="str">
        <f t="shared" si="269"/>
        <v>114PMNS</v>
      </c>
      <c r="V778" s="35" t="str">
        <f t="shared" si="285"/>
        <v>0X</v>
      </c>
      <c r="W778" s="35" t="str">
        <f t="shared" si="278"/>
        <v>114PM0X131</v>
      </c>
      <c r="X778" s="388">
        <f t="shared" si="279"/>
        <v>0</v>
      </c>
      <c r="Y778" s="388">
        <f t="shared" si="280"/>
        <v>0</v>
      </c>
      <c r="Z778" s="280" t="str">
        <f t="shared" si="270"/>
        <v/>
      </c>
      <c r="AA778" s="280" t="str">
        <f t="shared" si="271"/>
        <v/>
      </c>
      <c r="AB778" s="389" t="str">
        <f t="shared" si="281"/>
        <v/>
      </c>
      <c r="AC778" s="389" t="str">
        <f t="shared" si="282"/>
        <v/>
      </c>
      <c r="AD778" s="390" t="str">
        <f t="shared" si="272"/>
        <v/>
      </c>
      <c r="AE778" s="282">
        <f t="shared" si="273"/>
        <v>0</v>
      </c>
      <c r="AF778" s="359">
        <f t="shared" si="274"/>
        <v>0</v>
      </c>
      <c r="AG778" s="280">
        <f t="shared" si="275"/>
        <v>0</v>
      </c>
      <c r="AH778" s="280">
        <f t="shared" si="276"/>
        <v>0</v>
      </c>
      <c r="AI778" s="280">
        <f>IF(ISBLANK(T778),AI777,IF(COUNTIF(T$2:T778,T778)&gt;1,AI777,1+MAX(AI777,0)))</f>
        <v>20</v>
      </c>
      <c r="AL778" s="391" t="str">
        <f t="shared" si="283"/>
        <v/>
      </c>
      <c r="AM778" s="391" t="str">
        <f t="shared" si="284"/>
        <v/>
      </c>
      <c r="AO778" s="310" t="str">
        <f t="shared" si="277"/>
        <v/>
      </c>
      <c r="AP778" s="310">
        <f>SUM(AO$1:AO778)</f>
        <v>0</v>
      </c>
      <c r="AQ778" s="310">
        <f>SUM(AK$2:AK778)</f>
        <v>2</v>
      </c>
      <c r="AR778" s="310">
        <f>COUNTA(AJ$2:AJ778)</f>
        <v>2</v>
      </c>
      <c r="AS778" s="312"/>
      <c r="AT778" s="312"/>
      <c r="AU778" s="312"/>
      <c r="AV778" s="312"/>
      <c r="AW778" s="312"/>
      <c r="AZ778">
        <v>0</v>
      </c>
      <c r="BA778">
        <v>0</v>
      </c>
    </row>
    <row r="779" spans="1:53" x14ac:dyDescent="0.25">
      <c r="A779">
        <v>114</v>
      </c>
      <c r="B779" t="s">
        <v>66</v>
      </c>
      <c r="C779" t="s">
        <v>666</v>
      </c>
      <c r="D779"/>
      <c r="E779">
        <v>1</v>
      </c>
      <c r="F779">
        <v>3</v>
      </c>
      <c r="G779">
        <v>2</v>
      </c>
      <c r="H779">
        <v>1</v>
      </c>
      <c r="I779">
        <v>0</v>
      </c>
      <c r="J779">
        <v>0</v>
      </c>
      <c r="K779">
        <v>1</v>
      </c>
      <c r="L779">
        <v>0</v>
      </c>
      <c r="M779" t="s">
        <v>899</v>
      </c>
      <c r="N779" s="42"/>
      <c r="O779" s="101">
        <f>IF(ISBLANK(C779),O778,IF(COUNTIF(C$2:C779,C779)&gt;1,O778,1+MAX(O778,0)))</f>
        <v>24</v>
      </c>
      <c r="P779" s="45">
        <f t="shared" si="264"/>
        <v>11</v>
      </c>
      <c r="Q779" s="33" t="str">
        <f t="shared" si="265"/>
        <v/>
      </c>
      <c r="R779" s="33">
        <f t="shared" si="266"/>
        <v>11</v>
      </c>
      <c r="S779" s="33" t="str">
        <f t="shared" si="267"/>
        <v>114_11</v>
      </c>
      <c r="T779" s="35" t="str">
        <f t="shared" si="268"/>
        <v>114PM</v>
      </c>
      <c r="U779" s="35" t="str">
        <f t="shared" si="269"/>
        <v>114PMNS</v>
      </c>
      <c r="V779" s="35" t="str">
        <f t="shared" si="285"/>
        <v>0X</v>
      </c>
      <c r="W779" s="35" t="str">
        <f t="shared" si="278"/>
        <v>114PM0X132</v>
      </c>
      <c r="X779" s="388">
        <f t="shared" si="279"/>
        <v>1</v>
      </c>
      <c r="Y779" s="388">
        <f t="shared" si="280"/>
        <v>0</v>
      </c>
      <c r="Z779" s="280" t="str">
        <f t="shared" si="270"/>
        <v/>
      </c>
      <c r="AA779" s="280" t="str">
        <f t="shared" si="271"/>
        <v/>
      </c>
      <c r="AB779" s="389" t="str">
        <f t="shared" si="281"/>
        <v/>
      </c>
      <c r="AC779" s="389" t="str">
        <f t="shared" si="282"/>
        <v/>
      </c>
      <c r="AD779" s="390" t="str">
        <f t="shared" si="272"/>
        <v/>
      </c>
      <c r="AE779" s="282">
        <f t="shared" si="273"/>
        <v>0</v>
      </c>
      <c r="AF779" s="359">
        <f t="shared" si="274"/>
        <v>0</v>
      </c>
      <c r="AG779" s="280">
        <f t="shared" si="275"/>
        <v>0</v>
      </c>
      <c r="AH779" s="280">
        <f t="shared" si="276"/>
        <v>0</v>
      </c>
      <c r="AI779" s="280">
        <f>IF(ISBLANK(T779),AI778,IF(COUNTIF(T$2:T779,T779)&gt;1,AI778,1+MAX(AI778,0)))</f>
        <v>20</v>
      </c>
      <c r="AL779" s="391" t="str">
        <f t="shared" si="283"/>
        <v/>
      </c>
      <c r="AM779" s="391" t="str">
        <f t="shared" si="284"/>
        <v/>
      </c>
      <c r="AO779" s="310" t="str">
        <f t="shared" si="277"/>
        <v/>
      </c>
      <c r="AP779" s="310">
        <f>SUM(AO$1:AO779)</f>
        <v>0</v>
      </c>
      <c r="AQ779" s="310">
        <f>SUM(AK$2:AK779)</f>
        <v>2</v>
      </c>
      <c r="AR779" s="310">
        <f>COUNTA(AJ$2:AJ779)</f>
        <v>2</v>
      </c>
      <c r="AS779" s="312"/>
      <c r="AT779" s="312"/>
      <c r="AU779" s="312"/>
      <c r="AV779" s="312"/>
      <c r="AW779" s="312"/>
      <c r="AZ779">
        <v>1</v>
      </c>
      <c r="BA779">
        <v>0</v>
      </c>
    </row>
    <row r="780" spans="1:53" x14ac:dyDescent="0.25">
      <c r="A780">
        <v>114</v>
      </c>
      <c r="B780" t="s">
        <v>66</v>
      </c>
      <c r="C780" t="s">
        <v>666</v>
      </c>
      <c r="D780"/>
      <c r="E780">
        <v>1</v>
      </c>
      <c r="F780">
        <v>3</v>
      </c>
      <c r="G780">
        <v>3</v>
      </c>
      <c r="H780">
        <v>3</v>
      </c>
      <c r="I780">
        <v>0</v>
      </c>
      <c r="J780">
        <v>1</v>
      </c>
      <c r="K780">
        <v>0</v>
      </c>
      <c r="L780">
        <v>0</v>
      </c>
      <c r="M780" t="s">
        <v>899</v>
      </c>
      <c r="N780" s="42"/>
      <c r="O780" s="101">
        <f>IF(ISBLANK(C780),O779,IF(COUNTIF(C$2:C780,C780)&gt;1,O779,1+MAX(O779,0)))</f>
        <v>24</v>
      </c>
      <c r="P780" s="45">
        <f t="shared" si="264"/>
        <v>11</v>
      </c>
      <c r="Q780" s="33" t="str">
        <f t="shared" si="265"/>
        <v/>
      </c>
      <c r="R780" s="33">
        <f t="shared" si="266"/>
        <v>11</v>
      </c>
      <c r="S780" s="33" t="str">
        <f t="shared" si="267"/>
        <v>114_11</v>
      </c>
      <c r="T780" s="35" t="str">
        <f t="shared" si="268"/>
        <v>114PM</v>
      </c>
      <c r="U780" s="35" t="str">
        <f t="shared" si="269"/>
        <v>114PMEW</v>
      </c>
      <c r="V780" s="35" t="str">
        <f t="shared" si="285"/>
        <v>0X</v>
      </c>
      <c r="W780" s="35" t="str">
        <f t="shared" si="278"/>
        <v>114PM0X133</v>
      </c>
      <c r="X780" s="388">
        <f t="shared" si="279"/>
        <v>0</v>
      </c>
      <c r="Y780" s="388">
        <f t="shared" si="280"/>
        <v>0</v>
      </c>
      <c r="Z780" s="280" t="str">
        <f t="shared" si="270"/>
        <v/>
      </c>
      <c r="AA780" s="280" t="str">
        <f t="shared" si="271"/>
        <v/>
      </c>
      <c r="AB780" s="389" t="str">
        <f t="shared" si="281"/>
        <v/>
      </c>
      <c r="AC780" s="389" t="str">
        <f t="shared" si="282"/>
        <v/>
      </c>
      <c r="AD780" s="390" t="str">
        <f t="shared" si="272"/>
        <v/>
      </c>
      <c r="AE780" s="282">
        <f t="shared" si="273"/>
        <v>0</v>
      </c>
      <c r="AF780" s="359">
        <f t="shared" si="274"/>
        <v>0</v>
      </c>
      <c r="AG780" s="280">
        <f t="shared" si="275"/>
        <v>0</v>
      </c>
      <c r="AH780" s="280">
        <f t="shared" si="276"/>
        <v>0</v>
      </c>
      <c r="AI780" s="280">
        <f>IF(ISBLANK(T780),AI779,IF(COUNTIF(T$2:T780,T780)&gt;1,AI779,1+MAX(AI779,0)))</f>
        <v>20</v>
      </c>
      <c r="AL780" s="391" t="str">
        <f t="shared" si="283"/>
        <v/>
      </c>
      <c r="AM780" s="391" t="str">
        <f t="shared" si="284"/>
        <v/>
      </c>
      <c r="AO780" s="310" t="str">
        <f t="shared" si="277"/>
        <v/>
      </c>
      <c r="AP780" s="310">
        <f>SUM(AO$1:AO780)</f>
        <v>0</v>
      </c>
      <c r="AQ780" s="310">
        <f>SUM(AK$2:AK780)</f>
        <v>2</v>
      </c>
      <c r="AR780" s="310">
        <f>COUNTA(AJ$2:AJ780)</f>
        <v>2</v>
      </c>
      <c r="AS780" s="312"/>
      <c r="AT780" s="312"/>
      <c r="AU780" s="312"/>
      <c r="AV780" s="312"/>
      <c r="AW780" s="312"/>
      <c r="AZ780">
        <v>0</v>
      </c>
      <c r="BA780">
        <v>0</v>
      </c>
    </row>
    <row r="781" spans="1:53" x14ac:dyDescent="0.25">
      <c r="A781">
        <v>114</v>
      </c>
      <c r="B781" t="s">
        <v>66</v>
      </c>
      <c r="C781" t="s">
        <v>666</v>
      </c>
      <c r="D781"/>
      <c r="E781">
        <v>1</v>
      </c>
      <c r="F781">
        <v>3</v>
      </c>
      <c r="G781">
        <v>4</v>
      </c>
      <c r="H781">
        <v>7</v>
      </c>
      <c r="I781">
        <v>2</v>
      </c>
      <c r="J781">
        <v>0</v>
      </c>
      <c r="K781">
        <v>1</v>
      </c>
      <c r="L781">
        <v>0</v>
      </c>
      <c r="M781" t="s">
        <v>899</v>
      </c>
      <c r="N781" s="42"/>
      <c r="O781" s="101">
        <f>IF(ISBLANK(C781),O780,IF(COUNTIF(C$2:C781,C781)&gt;1,O780,1+MAX(O780,0)))</f>
        <v>24</v>
      </c>
      <c r="P781" s="45">
        <f t="shared" si="264"/>
        <v>11</v>
      </c>
      <c r="Q781" s="33" t="str">
        <f t="shared" si="265"/>
        <v/>
      </c>
      <c r="R781" s="33">
        <f t="shared" si="266"/>
        <v>11</v>
      </c>
      <c r="S781" s="33" t="str">
        <f t="shared" si="267"/>
        <v>114_11</v>
      </c>
      <c r="T781" s="35" t="str">
        <f t="shared" si="268"/>
        <v>114PM</v>
      </c>
      <c r="U781" s="35" t="str">
        <f t="shared" si="269"/>
        <v>114PMEW</v>
      </c>
      <c r="V781" s="35" t="str">
        <f t="shared" si="285"/>
        <v>0X</v>
      </c>
      <c r="W781" s="35" t="str">
        <f t="shared" si="278"/>
        <v>114PM0X134</v>
      </c>
      <c r="X781" s="388">
        <f t="shared" si="279"/>
        <v>1</v>
      </c>
      <c r="Y781" s="388">
        <f t="shared" si="280"/>
        <v>0</v>
      </c>
      <c r="Z781" s="280" t="str">
        <f t="shared" si="270"/>
        <v/>
      </c>
      <c r="AA781" s="280" t="str">
        <f t="shared" si="271"/>
        <v/>
      </c>
      <c r="AB781" s="389" t="str">
        <f t="shared" si="281"/>
        <v/>
      </c>
      <c r="AC781" s="389" t="str">
        <f t="shared" si="282"/>
        <v/>
      </c>
      <c r="AD781" s="390" t="str">
        <f t="shared" si="272"/>
        <v/>
      </c>
      <c r="AE781" s="282">
        <f t="shared" si="273"/>
        <v>0</v>
      </c>
      <c r="AF781" s="359">
        <f t="shared" si="274"/>
        <v>0</v>
      </c>
      <c r="AG781" s="280">
        <f t="shared" si="275"/>
        <v>0</v>
      </c>
      <c r="AH781" s="280">
        <f t="shared" si="276"/>
        <v>0</v>
      </c>
      <c r="AI781" s="280">
        <f>IF(ISBLANK(T781),AI780,IF(COUNTIF(T$2:T781,T781)&gt;1,AI780,1+MAX(AI780,0)))</f>
        <v>20</v>
      </c>
      <c r="AL781" s="391" t="str">
        <f t="shared" si="283"/>
        <v/>
      </c>
      <c r="AM781" s="391" t="str">
        <f t="shared" si="284"/>
        <v/>
      </c>
      <c r="AO781" s="310" t="str">
        <f t="shared" si="277"/>
        <v/>
      </c>
      <c r="AP781" s="310">
        <f>SUM(AO$1:AO781)</f>
        <v>0</v>
      </c>
      <c r="AQ781" s="310">
        <f>SUM(AK$2:AK781)</f>
        <v>2</v>
      </c>
      <c r="AR781" s="310">
        <f>COUNTA(AJ$2:AJ781)</f>
        <v>2</v>
      </c>
      <c r="AS781" s="312"/>
      <c r="AT781" s="312"/>
      <c r="AU781" s="312"/>
      <c r="AV781" s="312"/>
      <c r="AW781" s="312"/>
      <c r="AZ781">
        <v>1</v>
      </c>
      <c r="BA781">
        <v>0</v>
      </c>
    </row>
    <row r="782" spans="1:53" x14ac:dyDescent="0.25">
      <c r="A782">
        <v>114</v>
      </c>
      <c r="B782" t="s">
        <v>66</v>
      </c>
      <c r="C782" t="s">
        <v>666</v>
      </c>
      <c r="D782"/>
      <c r="E782">
        <v>1</v>
      </c>
      <c r="F782">
        <v>4</v>
      </c>
      <c r="G782">
        <v>1</v>
      </c>
      <c r="H782">
        <v>2</v>
      </c>
      <c r="I782">
        <v>1</v>
      </c>
      <c r="J782">
        <v>1</v>
      </c>
      <c r="K782">
        <v>0</v>
      </c>
      <c r="L782">
        <v>0</v>
      </c>
      <c r="M782" t="s">
        <v>899</v>
      </c>
      <c r="N782" s="42"/>
      <c r="O782" s="101">
        <f>IF(ISBLANK(C782),O781,IF(COUNTIF(C$2:C782,C782)&gt;1,O781,1+MAX(O781,0)))</f>
        <v>24</v>
      </c>
      <c r="P782" s="45">
        <f t="shared" si="264"/>
        <v>11</v>
      </c>
      <c r="Q782" s="33" t="str">
        <f t="shared" si="265"/>
        <v/>
      </c>
      <c r="R782" s="33">
        <f t="shared" si="266"/>
        <v>12</v>
      </c>
      <c r="S782" s="33" t="str">
        <f t="shared" si="267"/>
        <v>114_12</v>
      </c>
      <c r="T782" s="35" t="str">
        <f t="shared" si="268"/>
        <v>114PM</v>
      </c>
      <c r="U782" s="35" t="str">
        <f t="shared" si="269"/>
        <v>114PMNS</v>
      </c>
      <c r="V782" s="35" t="str">
        <f t="shared" si="285"/>
        <v>0X</v>
      </c>
      <c r="W782" s="35" t="str">
        <f t="shared" si="278"/>
        <v>114PM0X141</v>
      </c>
      <c r="X782" s="388">
        <f t="shared" si="279"/>
        <v>0</v>
      </c>
      <c r="Y782" s="388">
        <f t="shared" si="280"/>
        <v>0</v>
      </c>
      <c r="Z782" s="280" t="str">
        <f t="shared" si="270"/>
        <v/>
      </c>
      <c r="AA782" s="280" t="str">
        <f t="shared" si="271"/>
        <v/>
      </c>
      <c r="AB782" s="389" t="str">
        <f t="shared" si="281"/>
        <v/>
      </c>
      <c r="AC782" s="389" t="str">
        <f t="shared" si="282"/>
        <v/>
      </c>
      <c r="AD782" s="390" t="str">
        <f t="shared" si="272"/>
        <v/>
      </c>
      <c r="AE782" s="282">
        <f t="shared" si="273"/>
        <v>0</v>
      </c>
      <c r="AF782" s="359">
        <f t="shared" si="274"/>
        <v>0</v>
      </c>
      <c r="AG782" s="280">
        <f t="shared" si="275"/>
        <v>0</v>
      </c>
      <c r="AH782" s="280">
        <f t="shared" si="276"/>
        <v>0</v>
      </c>
      <c r="AI782" s="280">
        <f>IF(ISBLANK(T782),AI781,IF(COUNTIF(T$2:T782,T782)&gt;1,AI781,1+MAX(AI781,0)))</f>
        <v>20</v>
      </c>
      <c r="AL782" s="391" t="str">
        <f t="shared" si="283"/>
        <v/>
      </c>
      <c r="AM782" s="391" t="str">
        <f t="shared" si="284"/>
        <v/>
      </c>
      <c r="AO782" s="310" t="str">
        <f t="shared" si="277"/>
        <v/>
      </c>
      <c r="AP782" s="310">
        <f>SUM(AO$1:AO782)</f>
        <v>0</v>
      </c>
      <c r="AQ782" s="310">
        <f>SUM(AK$2:AK782)</f>
        <v>2</v>
      </c>
      <c r="AR782" s="310">
        <f>COUNTA(AJ$2:AJ782)</f>
        <v>2</v>
      </c>
      <c r="AS782" s="312"/>
      <c r="AT782" s="312"/>
      <c r="AU782" s="312"/>
      <c r="AV782" s="312"/>
      <c r="AW782" s="312"/>
      <c r="AZ782">
        <v>0</v>
      </c>
      <c r="BA782">
        <v>0</v>
      </c>
    </row>
    <row r="783" spans="1:53" x14ac:dyDescent="0.25">
      <c r="A783">
        <v>114</v>
      </c>
      <c r="B783" t="s">
        <v>66</v>
      </c>
      <c r="C783" t="s">
        <v>666</v>
      </c>
      <c r="D783"/>
      <c r="E783">
        <v>1</v>
      </c>
      <c r="F783">
        <v>4</v>
      </c>
      <c r="G783">
        <v>2</v>
      </c>
      <c r="H783">
        <v>3</v>
      </c>
      <c r="I783">
        <v>0</v>
      </c>
      <c r="J783">
        <v>1</v>
      </c>
      <c r="K783">
        <v>0</v>
      </c>
      <c r="L783">
        <v>0</v>
      </c>
      <c r="M783" t="s">
        <v>899</v>
      </c>
      <c r="N783" s="42"/>
      <c r="O783" s="101">
        <f>IF(ISBLANK(C783),O782,IF(COUNTIF(C$2:C783,C783)&gt;1,O782,1+MAX(O782,0)))</f>
        <v>24</v>
      </c>
      <c r="P783" s="45">
        <f t="shared" si="264"/>
        <v>11</v>
      </c>
      <c r="Q783" s="33" t="str">
        <f t="shared" si="265"/>
        <v/>
      </c>
      <c r="R783" s="33">
        <f t="shared" si="266"/>
        <v>12</v>
      </c>
      <c r="S783" s="33" t="str">
        <f t="shared" si="267"/>
        <v>114_12</v>
      </c>
      <c r="T783" s="35" t="str">
        <f t="shared" si="268"/>
        <v>114PM</v>
      </c>
      <c r="U783" s="35" t="str">
        <f t="shared" si="269"/>
        <v>114PMNS</v>
      </c>
      <c r="V783" s="35" t="str">
        <f t="shared" si="285"/>
        <v>0X</v>
      </c>
      <c r="W783" s="35" t="str">
        <f t="shared" si="278"/>
        <v>114PM0X142</v>
      </c>
      <c r="X783" s="388">
        <f t="shared" si="279"/>
        <v>0</v>
      </c>
      <c r="Y783" s="388">
        <f t="shared" si="280"/>
        <v>0</v>
      </c>
      <c r="Z783" s="280" t="str">
        <f t="shared" si="270"/>
        <v/>
      </c>
      <c r="AA783" s="280" t="str">
        <f t="shared" si="271"/>
        <v/>
      </c>
      <c r="AB783" s="389" t="str">
        <f t="shared" si="281"/>
        <v/>
      </c>
      <c r="AC783" s="389" t="str">
        <f t="shared" si="282"/>
        <v/>
      </c>
      <c r="AD783" s="390" t="str">
        <f t="shared" si="272"/>
        <v/>
      </c>
      <c r="AE783" s="282">
        <f t="shared" si="273"/>
        <v>0</v>
      </c>
      <c r="AF783" s="359">
        <f t="shared" si="274"/>
        <v>0</v>
      </c>
      <c r="AG783" s="280">
        <f t="shared" si="275"/>
        <v>0</v>
      </c>
      <c r="AH783" s="280">
        <f t="shared" si="276"/>
        <v>0</v>
      </c>
      <c r="AI783" s="280">
        <f>IF(ISBLANK(T783),AI782,IF(COUNTIF(T$2:T783,T783)&gt;1,AI782,1+MAX(AI782,0)))</f>
        <v>20</v>
      </c>
      <c r="AL783" s="391" t="str">
        <f t="shared" si="283"/>
        <v/>
      </c>
      <c r="AM783" s="391" t="str">
        <f t="shared" si="284"/>
        <v/>
      </c>
      <c r="AO783" s="310" t="str">
        <f t="shared" si="277"/>
        <v/>
      </c>
      <c r="AP783" s="310">
        <f>SUM(AO$1:AO783)</f>
        <v>0</v>
      </c>
      <c r="AQ783" s="310">
        <f>SUM(AK$2:AK783)</f>
        <v>2</v>
      </c>
      <c r="AR783" s="310">
        <f>COUNTA(AJ$2:AJ783)</f>
        <v>2</v>
      </c>
      <c r="AS783" s="312"/>
      <c r="AT783" s="312"/>
      <c r="AU783" s="312"/>
      <c r="AV783" s="312"/>
      <c r="AW783" s="312"/>
      <c r="AZ783">
        <v>0</v>
      </c>
      <c r="BA783">
        <v>0</v>
      </c>
    </row>
    <row r="784" spans="1:53" x14ac:dyDescent="0.25">
      <c r="A784">
        <v>114</v>
      </c>
      <c r="B784" t="s">
        <v>66</v>
      </c>
      <c r="C784" t="s">
        <v>666</v>
      </c>
      <c r="D784"/>
      <c r="E784">
        <v>1</v>
      </c>
      <c r="F784">
        <v>4</v>
      </c>
      <c r="G784">
        <v>3</v>
      </c>
      <c r="H784">
        <v>2</v>
      </c>
      <c r="I784">
        <v>1</v>
      </c>
      <c r="J784">
        <v>0</v>
      </c>
      <c r="K784">
        <v>1</v>
      </c>
      <c r="L784">
        <v>0</v>
      </c>
      <c r="M784" t="s">
        <v>899</v>
      </c>
      <c r="N784" s="42"/>
      <c r="O784" s="101">
        <f>IF(ISBLANK(C784),O783,IF(COUNTIF(C$2:C784,C784)&gt;1,O783,1+MAX(O783,0)))</f>
        <v>24</v>
      </c>
      <c r="P784" s="45">
        <f t="shared" si="264"/>
        <v>11</v>
      </c>
      <c r="Q784" s="33" t="str">
        <f t="shared" si="265"/>
        <v/>
      </c>
      <c r="R784" s="33">
        <f t="shared" si="266"/>
        <v>12</v>
      </c>
      <c r="S784" s="33" t="str">
        <f t="shared" si="267"/>
        <v>114_12</v>
      </c>
      <c r="T784" s="35" t="str">
        <f t="shared" si="268"/>
        <v>114PM</v>
      </c>
      <c r="U784" s="35" t="str">
        <f t="shared" si="269"/>
        <v>114PMEW</v>
      </c>
      <c r="V784" s="35" t="str">
        <f t="shared" si="285"/>
        <v>0X</v>
      </c>
      <c r="W784" s="35" t="str">
        <f t="shared" si="278"/>
        <v>114PM0X143</v>
      </c>
      <c r="X784" s="388">
        <f t="shared" si="279"/>
        <v>1</v>
      </c>
      <c r="Y784" s="388">
        <f t="shared" si="280"/>
        <v>0</v>
      </c>
      <c r="Z784" s="280" t="str">
        <f t="shared" si="270"/>
        <v/>
      </c>
      <c r="AA784" s="280" t="str">
        <f t="shared" si="271"/>
        <v/>
      </c>
      <c r="AB784" s="389" t="str">
        <f t="shared" si="281"/>
        <v/>
      </c>
      <c r="AC784" s="389" t="str">
        <f t="shared" si="282"/>
        <v/>
      </c>
      <c r="AD784" s="390" t="str">
        <f t="shared" si="272"/>
        <v/>
      </c>
      <c r="AE784" s="282">
        <f t="shared" si="273"/>
        <v>0</v>
      </c>
      <c r="AF784" s="359">
        <f t="shared" si="274"/>
        <v>0</v>
      </c>
      <c r="AG784" s="280">
        <f t="shared" si="275"/>
        <v>0</v>
      </c>
      <c r="AH784" s="280">
        <f t="shared" si="276"/>
        <v>0</v>
      </c>
      <c r="AI784" s="280">
        <f>IF(ISBLANK(T784),AI783,IF(COUNTIF(T$2:T784,T784)&gt;1,AI783,1+MAX(AI783,0)))</f>
        <v>20</v>
      </c>
      <c r="AL784" s="391" t="str">
        <f t="shared" si="283"/>
        <v/>
      </c>
      <c r="AM784" s="391" t="str">
        <f t="shared" si="284"/>
        <v/>
      </c>
      <c r="AO784" s="310" t="str">
        <f t="shared" si="277"/>
        <v/>
      </c>
      <c r="AP784" s="310">
        <f>SUM(AO$1:AO784)</f>
        <v>0</v>
      </c>
      <c r="AQ784" s="310">
        <f>SUM(AK$2:AK784)</f>
        <v>2</v>
      </c>
      <c r="AR784" s="310">
        <f>COUNTA(AJ$2:AJ784)</f>
        <v>2</v>
      </c>
      <c r="AS784" s="312"/>
      <c r="AT784" s="312"/>
      <c r="AU784" s="312"/>
      <c r="AV784" s="312"/>
      <c r="AW784" s="312"/>
      <c r="AZ784">
        <v>1</v>
      </c>
      <c r="BA784">
        <v>0</v>
      </c>
    </row>
    <row r="785" spans="1:53" x14ac:dyDescent="0.25">
      <c r="A785">
        <v>114</v>
      </c>
      <c r="B785" t="s">
        <v>66</v>
      </c>
      <c r="C785" t="s">
        <v>666</v>
      </c>
      <c r="D785"/>
      <c r="E785">
        <v>1</v>
      </c>
      <c r="F785">
        <v>4</v>
      </c>
      <c r="G785">
        <v>4</v>
      </c>
      <c r="H785">
        <v>4</v>
      </c>
      <c r="I785">
        <v>3</v>
      </c>
      <c r="J785">
        <v>1</v>
      </c>
      <c r="K785">
        <v>1</v>
      </c>
      <c r="L785">
        <v>0</v>
      </c>
      <c r="M785" t="s">
        <v>899</v>
      </c>
      <c r="N785" s="42"/>
      <c r="O785" s="101">
        <f>IF(ISBLANK(C785),O784,IF(COUNTIF(C$2:C785,C785)&gt;1,O784,1+MAX(O784,0)))</f>
        <v>24</v>
      </c>
      <c r="P785" s="45">
        <f t="shared" si="264"/>
        <v>11</v>
      </c>
      <c r="Q785" s="33" t="str">
        <f t="shared" si="265"/>
        <v/>
      </c>
      <c r="R785" s="33">
        <f t="shared" si="266"/>
        <v>12</v>
      </c>
      <c r="S785" s="33" t="str">
        <f t="shared" si="267"/>
        <v>114_12</v>
      </c>
      <c r="T785" s="35" t="str">
        <f t="shared" si="268"/>
        <v>114PM</v>
      </c>
      <c r="U785" s="35" t="str">
        <f t="shared" si="269"/>
        <v>114PMEW</v>
      </c>
      <c r="V785" s="35" t="str">
        <f t="shared" si="285"/>
        <v>0X</v>
      </c>
      <c r="W785" s="35" t="str">
        <f t="shared" si="278"/>
        <v>114PM0X144</v>
      </c>
      <c r="X785" s="388">
        <f t="shared" si="279"/>
        <v>1</v>
      </c>
      <c r="Y785" s="388">
        <f t="shared" si="280"/>
        <v>0</v>
      </c>
      <c r="Z785" s="280" t="str">
        <f t="shared" si="270"/>
        <v/>
      </c>
      <c r="AA785" s="280" t="str">
        <f t="shared" si="271"/>
        <v/>
      </c>
      <c r="AB785" s="389" t="str">
        <f t="shared" si="281"/>
        <v/>
      </c>
      <c r="AC785" s="389" t="str">
        <f t="shared" si="282"/>
        <v/>
      </c>
      <c r="AD785" s="390" t="str">
        <f t="shared" si="272"/>
        <v/>
      </c>
      <c r="AE785" s="282">
        <f t="shared" si="273"/>
        <v>0</v>
      </c>
      <c r="AF785" s="359">
        <f t="shared" si="274"/>
        <v>0</v>
      </c>
      <c r="AG785" s="280">
        <f t="shared" si="275"/>
        <v>0</v>
      </c>
      <c r="AH785" s="280">
        <f t="shared" si="276"/>
        <v>0</v>
      </c>
      <c r="AI785" s="280">
        <f>IF(ISBLANK(T785),AI784,IF(COUNTIF(T$2:T785,T785)&gt;1,AI784,1+MAX(AI784,0)))</f>
        <v>20</v>
      </c>
      <c r="AL785" s="391" t="str">
        <f t="shared" si="283"/>
        <v/>
      </c>
      <c r="AM785" s="391" t="str">
        <f t="shared" si="284"/>
        <v/>
      </c>
      <c r="AO785" s="310" t="str">
        <f t="shared" si="277"/>
        <v/>
      </c>
      <c r="AP785" s="310">
        <f>SUM(AO$1:AO785)</f>
        <v>0</v>
      </c>
      <c r="AQ785" s="310">
        <f>SUM(AK$2:AK785)</f>
        <v>2</v>
      </c>
      <c r="AR785" s="310">
        <f>COUNTA(AJ$2:AJ785)</f>
        <v>2</v>
      </c>
      <c r="AS785" s="312"/>
      <c r="AT785" s="312"/>
      <c r="AU785" s="312"/>
      <c r="AV785" s="312"/>
      <c r="AW785" s="312"/>
      <c r="AZ785">
        <v>1</v>
      </c>
      <c r="BA785">
        <v>0</v>
      </c>
    </row>
    <row r="786" spans="1:53" x14ac:dyDescent="0.25">
      <c r="A786">
        <v>114</v>
      </c>
      <c r="B786" t="s">
        <v>66</v>
      </c>
      <c r="C786" t="s">
        <v>666</v>
      </c>
      <c r="D786"/>
      <c r="E786">
        <v>2</v>
      </c>
      <c r="F786">
        <v>1</v>
      </c>
      <c r="G786">
        <v>1</v>
      </c>
      <c r="H786">
        <v>2</v>
      </c>
      <c r="I786">
        <v>0</v>
      </c>
      <c r="J786">
        <v>1</v>
      </c>
      <c r="K786">
        <v>0</v>
      </c>
      <c r="L786">
        <v>0</v>
      </c>
      <c r="M786" t="s">
        <v>900</v>
      </c>
      <c r="N786" s="42"/>
      <c r="O786" s="101">
        <f>IF(ISBLANK(C786),O785,IF(COUNTIF(C$2:C786,C786)&gt;1,O785,1+MAX(O785,0)))</f>
        <v>24</v>
      </c>
      <c r="P786" s="45">
        <f t="shared" si="264"/>
        <v>11</v>
      </c>
      <c r="Q786" s="33" t="str">
        <f t="shared" si="265"/>
        <v/>
      </c>
      <c r="R786" s="33">
        <f t="shared" si="266"/>
        <v>13</v>
      </c>
      <c r="S786" s="33" t="str">
        <f t="shared" si="267"/>
        <v>114_13</v>
      </c>
      <c r="T786" s="35" t="str">
        <f t="shared" si="268"/>
        <v>114PM</v>
      </c>
      <c r="U786" s="35" t="str">
        <f t="shared" si="269"/>
        <v>114PMNS</v>
      </c>
      <c r="V786" s="35" t="str">
        <f t="shared" si="285"/>
        <v>0X</v>
      </c>
      <c r="W786" s="35" t="str">
        <f t="shared" si="278"/>
        <v>114PM0X211</v>
      </c>
      <c r="X786" s="388">
        <f t="shared" si="279"/>
        <v>0</v>
      </c>
      <c r="Y786" s="388">
        <f t="shared" si="280"/>
        <v>0</v>
      </c>
      <c r="Z786" s="280" t="str">
        <f t="shared" si="270"/>
        <v/>
      </c>
      <c r="AA786" s="280" t="str">
        <f t="shared" si="271"/>
        <v/>
      </c>
      <c r="AB786" s="389" t="str">
        <f t="shared" si="281"/>
        <v/>
      </c>
      <c r="AC786" s="389" t="str">
        <f t="shared" si="282"/>
        <v/>
      </c>
      <c r="AD786" s="390" t="str">
        <f t="shared" si="272"/>
        <v/>
      </c>
      <c r="AE786" s="282">
        <f t="shared" si="273"/>
        <v>0</v>
      </c>
      <c r="AF786" s="359">
        <f t="shared" si="274"/>
        <v>0</v>
      </c>
      <c r="AG786" s="280">
        <f t="shared" si="275"/>
        <v>0</v>
      </c>
      <c r="AH786" s="280">
        <f t="shared" si="276"/>
        <v>0</v>
      </c>
      <c r="AI786" s="280">
        <f>IF(ISBLANK(T786),AI785,IF(COUNTIF(T$2:T786,T786)&gt;1,AI785,1+MAX(AI785,0)))</f>
        <v>20</v>
      </c>
      <c r="AL786" s="391" t="str">
        <f t="shared" si="283"/>
        <v/>
      </c>
      <c r="AM786" s="391" t="str">
        <f t="shared" si="284"/>
        <v/>
      </c>
      <c r="AO786" s="310" t="str">
        <f t="shared" si="277"/>
        <v/>
      </c>
      <c r="AP786" s="310">
        <f>SUM(AO$1:AO786)</f>
        <v>0</v>
      </c>
      <c r="AQ786" s="310">
        <f>SUM(AK$2:AK786)</f>
        <v>2</v>
      </c>
      <c r="AR786" s="310">
        <f>COUNTA(AJ$2:AJ786)</f>
        <v>2</v>
      </c>
      <c r="AS786" s="312"/>
      <c r="AT786" s="312"/>
      <c r="AU786" s="312"/>
      <c r="AV786" s="312"/>
      <c r="AW786" s="312"/>
      <c r="AZ786">
        <v>0</v>
      </c>
      <c r="BA786">
        <v>0</v>
      </c>
    </row>
    <row r="787" spans="1:53" x14ac:dyDescent="0.25">
      <c r="A787">
        <v>114</v>
      </c>
      <c r="B787" t="s">
        <v>66</v>
      </c>
      <c r="C787" t="s">
        <v>666</v>
      </c>
      <c r="D787"/>
      <c r="E787">
        <v>2</v>
      </c>
      <c r="F787">
        <v>1</v>
      </c>
      <c r="G787">
        <v>2</v>
      </c>
      <c r="H787">
        <v>3</v>
      </c>
      <c r="I787">
        <v>2</v>
      </c>
      <c r="J787">
        <v>1</v>
      </c>
      <c r="K787">
        <v>1</v>
      </c>
      <c r="L787">
        <v>0</v>
      </c>
      <c r="M787" t="s">
        <v>900</v>
      </c>
      <c r="N787" s="42"/>
      <c r="O787" s="101">
        <f>IF(ISBLANK(C787),O786,IF(COUNTIF(C$2:C787,C787)&gt;1,O786,1+MAX(O786,0)))</f>
        <v>24</v>
      </c>
      <c r="P787" s="45">
        <f t="shared" si="264"/>
        <v>11</v>
      </c>
      <c r="Q787" s="33" t="str">
        <f t="shared" si="265"/>
        <v/>
      </c>
      <c r="R787" s="33">
        <f t="shared" si="266"/>
        <v>13</v>
      </c>
      <c r="S787" s="33" t="str">
        <f t="shared" si="267"/>
        <v>114_13</v>
      </c>
      <c r="T787" s="35" t="str">
        <f t="shared" si="268"/>
        <v>114PM</v>
      </c>
      <c r="U787" s="35" t="str">
        <f t="shared" si="269"/>
        <v>114PMNS</v>
      </c>
      <c r="V787" s="35" t="str">
        <f t="shared" si="285"/>
        <v>0X</v>
      </c>
      <c r="W787" s="35" t="str">
        <f t="shared" si="278"/>
        <v>114PM0X212</v>
      </c>
      <c r="X787" s="388">
        <f t="shared" si="279"/>
        <v>1</v>
      </c>
      <c r="Y787" s="388">
        <f t="shared" si="280"/>
        <v>0</v>
      </c>
      <c r="Z787" s="280" t="str">
        <f t="shared" si="270"/>
        <v/>
      </c>
      <c r="AA787" s="280" t="str">
        <f t="shared" si="271"/>
        <v/>
      </c>
      <c r="AB787" s="389" t="str">
        <f t="shared" si="281"/>
        <v/>
      </c>
      <c r="AC787" s="389" t="str">
        <f t="shared" si="282"/>
        <v/>
      </c>
      <c r="AD787" s="390" t="str">
        <f t="shared" si="272"/>
        <v/>
      </c>
      <c r="AE787" s="282">
        <f t="shared" si="273"/>
        <v>0</v>
      </c>
      <c r="AF787" s="359">
        <f t="shared" si="274"/>
        <v>0</v>
      </c>
      <c r="AG787" s="280">
        <f t="shared" si="275"/>
        <v>0</v>
      </c>
      <c r="AH787" s="280">
        <f t="shared" si="276"/>
        <v>0</v>
      </c>
      <c r="AI787" s="280">
        <f>IF(ISBLANK(T787),AI786,IF(COUNTIF(T$2:T787,T787)&gt;1,AI786,1+MAX(AI786,0)))</f>
        <v>20</v>
      </c>
      <c r="AL787" s="391" t="str">
        <f t="shared" si="283"/>
        <v/>
      </c>
      <c r="AM787" s="391" t="str">
        <f t="shared" si="284"/>
        <v/>
      </c>
      <c r="AO787" s="310" t="str">
        <f t="shared" si="277"/>
        <v/>
      </c>
      <c r="AP787" s="310">
        <f>SUM(AO$1:AO787)</f>
        <v>0</v>
      </c>
      <c r="AQ787" s="310">
        <f>SUM(AK$2:AK787)</f>
        <v>2</v>
      </c>
      <c r="AR787" s="310">
        <f>COUNTA(AJ$2:AJ787)</f>
        <v>2</v>
      </c>
      <c r="AS787" s="312"/>
      <c r="AT787" s="312"/>
      <c r="AU787" s="312"/>
      <c r="AV787" s="312"/>
      <c r="AW787" s="312"/>
      <c r="AZ787">
        <v>1</v>
      </c>
      <c r="BA787">
        <v>0</v>
      </c>
    </row>
    <row r="788" spans="1:53" x14ac:dyDescent="0.25">
      <c r="A788">
        <v>114</v>
      </c>
      <c r="B788" t="s">
        <v>66</v>
      </c>
      <c r="C788" t="s">
        <v>666</v>
      </c>
      <c r="D788"/>
      <c r="E788">
        <v>2</v>
      </c>
      <c r="F788">
        <v>1</v>
      </c>
      <c r="G788">
        <v>3</v>
      </c>
      <c r="H788">
        <v>3</v>
      </c>
      <c r="I788">
        <v>1</v>
      </c>
      <c r="J788">
        <v>0</v>
      </c>
      <c r="K788">
        <v>0</v>
      </c>
      <c r="L788">
        <v>0</v>
      </c>
      <c r="M788" t="s">
        <v>900</v>
      </c>
      <c r="N788" s="42"/>
      <c r="O788" s="101">
        <f>IF(ISBLANK(C788),O787,IF(COUNTIF(C$2:C788,C788)&gt;1,O787,1+MAX(O787,0)))</f>
        <v>24</v>
      </c>
      <c r="P788" s="45">
        <f t="shared" si="264"/>
        <v>11</v>
      </c>
      <c r="Q788" s="33" t="str">
        <f t="shared" si="265"/>
        <v/>
      </c>
      <c r="R788" s="33">
        <f t="shared" si="266"/>
        <v>13</v>
      </c>
      <c r="S788" s="33" t="str">
        <f t="shared" si="267"/>
        <v>114_13</v>
      </c>
      <c r="T788" s="35" t="str">
        <f t="shared" si="268"/>
        <v>114PM</v>
      </c>
      <c r="U788" s="35" t="str">
        <f t="shared" si="269"/>
        <v>114PMEW</v>
      </c>
      <c r="V788" s="35" t="str">
        <f t="shared" si="285"/>
        <v>0X</v>
      </c>
      <c r="W788" s="35" t="str">
        <f t="shared" si="278"/>
        <v>114PM0X213</v>
      </c>
      <c r="X788" s="388">
        <f t="shared" si="279"/>
        <v>0</v>
      </c>
      <c r="Y788" s="388">
        <f t="shared" si="280"/>
        <v>0</v>
      </c>
      <c r="Z788" s="280" t="str">
        <f t="shared" si="270"/>
        <v/>
      </c>
      <c r="AA788" s="280" t="str">
        <f t="shared" si="271"/>
        <v/>
      </c>
      <c r="AB788" s="389" t="str">
        <f t="shared" si="281"/>
        <v/>
      </c>
      <c r="AC788" s="389" t="str">
        <f t="shared" si="282"/>
        <v/>
      </c>
      <c r="AD788" s="390" t="str">
        <f t="shared" si="272"/>
        <v/>
      </c>
      <c r="AE788" s="282">
        <f t="shared" si="273"/>
        <v>0</v>
      </c>
      <c r="AF788" s="359">
        <f t="shared" si="274"/>
        <v>0</v>
      </c>
      <c r="AG788" s="280">
        <f t="shared" si="275"/>
        <v>0</v>
      </c>
      <c r="AH788" s="280">
        <f t="shared" si="276"/>
        <v>0</v>
      </c>
      <c r="AI788" s="280">
        <f>IF(ISBLANK(T788),AI787,IF(COUNTIF(T$2:T788,T788)&gt;1,AI787,1+MAX(AI787,0)))</f>
        <v>20</v>
      </c>
      <c r="AL788" s="391" t="str">
        <f t="shared" si="283"/>
        <v/>
      </c>
      <c r="AM788" s="391" t="str">
        <f t="shared" si="284"/>
        <v/>
      </c>
      <c r="AO788" s="310" t="str">
        <f t="shared" si="277"/>
        <v/>
      </c>
      <c r="AP788" s="310">
        <f>SUM(AO$1:AO788)</f>
        <v>0</v>
      </c>
      <c r="AQ788" s="310">
        <f>SUM(AK$2:AK788)</f>
        <v>2</v>
      </c>
      <c r="AR788" s="310">
        <f>COUNTA(AJ$2:AJ788)</f>
        <v>2</v>
      </c>
      <c r="AS788" s="312"/>
      <c r="AT788" s="312"/>
      <c r="AU788" s="312"/>
      <c r="AV788" s="312"/>
      <c r="AW788" s="312"/>
      <c r="AZ788">
        <v>0</v>
      </c>
      <c r="BA788">
        <v>0</v>
      </c>
    </row>
    <row r="789" spans="1:53" x14ac:dyDescent="0.25">
      <c r="A789">
        <v>114</v>
      </c>
      <c r="B789" t="s">
        <v>66</v>
      </c>
      <c r="C789" t="s">
        <v>666</v>
      </c>
      <c r="D789"/>
      <c r="E789">
        <v>2</v>
      </c>
      <c r="F789">
        <v>1</v>
      </c>
      <c r="G789">
        <v>4</v>
      </c>
      <c r="H789">
        <v>3</v>
      </c>
      <c r="I789">
        <v>2</v>
      </c>
      <c r="J789">
        <v>1</v>
      </c>
      <c r="K789">
        <v>0</v>
      </c>
      <c r="L789">
        <v>0</v>
      </c>
      <c r="M789" t="s">
        <v>900</v>
      </c>
      <c r="N789" s="42"/>
      <c r="O789" s="101">
        <f>IF(ISBLANK(C789),O788,IF(COUNTIF(C$2:C789,C789)&gt;1,O788,1+MAX(O788,0)))</f>
        <v>24</v>
      </c>
      <c r="P789" s="45">
        <f t="shared" si="264"/>
        <v>11</v>
      </c>
      <c r="Q789" s="33" t="str">
        <f t="shared" si="265"/>
        <v/>
      </c>
      <c r="R789" s="33">
        <f t="shared" si="266"/>
        <v>13</v>
      </c>
      <c r="S789" s="33" t="str">
        <f t="shared" si="267"/>
        <v>114_13</v>
      </c>
      <c r="T789" s="35" t="str">
        <f t="shared" si="268"/>
        <v>114PM</v>
      </c>
      <c r="U789" s="35" t="str">
        <f t="shared" si="269"/>
        <v>114PMEW</v>
      </c>
      <c r="V789" s="35" t="str">
        <f t="shared" si="285"/>
        <v>0X</v>
      </c>
      <c r="W789" s="35" t="str">
        <f t="shared" si="278"/>
        <v>114PM0X214</v>
      </c>
      <c r="X789" s="388">
        <f t="shared" si="279"/>
        <v>0</v>
      </c>
      <c r="Y789" s="388">
        <f t="shared" si="280"/>
        <v>0</v>
      </c>
      <c r="Z789" s="280" t="str">
        <f t="shared" si="270"/>
        <v/>
      </c>
      <c r="AA789" s="280" t="str">
        <f t="shared" si="271"/>
        <v/>
      </c>
      <c r="AB789" s="389" t="str">
        <f t="shared" si="281"/>
        <v/>
      </c>
      <c r="AC789" s="389" t="str">
        <f t="shared" si="282"/>
        <v/>
      </c>
      <c r="AD789" s="390" t="str">
        <f t="shared" si="272"/>
        <v/>
      </c>
      <c r="AE789" s="282">
        <f t="shared" si="273"/>
        <v>0</v>
      </c>
      <c r="AF789" s="359">
        <f t="shared" si="274"/>
        <v>0</v>
      </c>
      <c r="AG789" s="280">
        <f t="shared" si="275"/>
        <v>0</v>
      </c>
      <c r="AH789" s="280">
        <f t="shared" si="276"/>
        <v>0</v>
      </c>
      <c r="AI789" s="280">
        <f>IF(ISBLANK(T789),AI788,IF(COUNTIF(T$2:T789,T789)&gt;1,AI788,1+MAX(AI788,0)))</f>
        <v>20</v>
      </c>
      <c r="AL789" s="391" t="str">
        <f t="shared" si="283"/>
        <v/>
      </c>
      <c r="AM789" s="391" t="str">
        <f t="shared" si="284"/>
        <v/>
      </c>
      <c r="AO789" s="310" t="str">
        <f t="shared" si="277"/>
        <v/>
      </c>
      <c r="AP789" s="310">
        <f>SUM(AO$1:AO789)</f>
        <v>0</v>
      </c>
      <c r="AQ789" s="310">
        <f>SUM(AK$2:AK789)</f>
        <v>2</v>
      </c>
      <c r="AR789" s="310">
        <f>COUNTA(AJ$2:AJ789)</f>
        <v>2</v>
      </c>
      <c r="AS789" s="312"/>
      <c r="AT789" s="312"/>
      <c r="AU789" s="312"/>
      <c r="AV789" s="312"/>
      <c r="AW789" s="312"/>
      <c r="AZ789">
        <v>0</v>
      </c>
      <c r="BA789">
        <v>0</v>
      </c>
    </row>
    <row r="790" spans="1:53" x14ac:dyDescent="0.25">
      <c r="A790">
        <v>114</v>
      </c>
      <c r="B790" t="s">
        <v>66</v>
      </c>
      <c r="C790" t="s">
        <v>666</v>
      </c>
      <c r="D790"/>
      <c r="E790">
        <v>2</v>
      </c>
      <c r="F790">
        <v>2</v>
      </c>
      <c r="G790">
        <v>1</v>
      </c>
      <c r="H790">
        <v>0</v>
      </c>
      <c r="I790">
        <v>0</v>
      </c>
      <c r="J790">
        <v>0</v>
      </c>
      <c r="K790">
        <v>0</v>
      </c>
      <c r="L790">
        <v>0</v>
      </c>
      <c r="M790" t="s">
        <v>900</v>
      </c>
      <c r="N790" s="42"/>
      <c r="O790" s="101">
        <f>IF(ISBLANK(C790),O789,IF(COUNTIF(C$2:C790,C790)&gt;1,O789,1+MAX(O789,0)))</f>
        <v>24</v>
      </c>
      <c r="P790" s="45">
        <f t="shared" si="264"/>
        <v>11</v>
      </c>
      <c r="Q790" s="33" t="str">
        <f t="shared" si="265"/>
        <v/>
      </c>
      <c r="R790" s="33">
        <f t="shared" si="266"/>
        <v>14</v>
      </c>
      <c r="S790" s="33" t="str">
        <f t="shared" si="267"/>
        <v>114_14</v>
      </c>
      <c r="T790" s="35" t="str">
        <f t="shared" si="268"/>
        <v>114PM</v>
      </c>
      <c r="U790" s="35" t="str">
        <f t="shared" si="269"/>
        <v>114PMNS</v>
      </c>
      <c r="V790" s="35" t="str">
        <f t="shared" si="285"/>
        <v>0X</v>
      </c>
      <c r="W790" s="35" t="str">
        <f t="shared" si="278"/>
        <v>114PM0X221</v>
      </c>
      <c r="X790" s="388">
        <f t="shared" si="279"/>
        <v>0</v>
      </c>
      <c r="Y790" s="388">
        <f t="shared" si="280"/>
        <v>0</v>
      </c>
      <c r="Z790" s="280" t="str">
        <f t="shared" si="270"/>
        <v/>
      </c>
      <c r="AA790" s="280" t="str">
        <f t="shared" si="271"/>
        <v/>
      </c>
      <c r="AB790" s="389" t="str">
        <f t="shared" si="281"/>
        <v/>
      </c>
      <c r="AC790" s="389" t="str">
        <f t="shared" si="282"/>
        <v/>
      </c>
      <c r="AD790" s="390" t="str">
        <f t="shared" si="272"/>
        <v/>
      </c>
      <c r="AE790" s="282">
        <f t="shared" si="273"/>
        <v>0</v>
      </c>
      <c r="AF790" s="359">
        <f t="shared" si="274"/>
        <v>0</v>
      </c>
      <c r="AG790" s="280">
        <f t="shared" si="275"/>
        <v>0</v>
      </c>
      <c r="AH790" s="280">
        <f t="shared" si="276"/>
        <v>0</v>
      </c>
      <c r="AI790" s="280">
        <f>IF(ISBLANK(T790),AI789,IF(COUNTIF(T$2:T790,T790)&gt;1,AI789,1+MAX(AI789,0)))</f>
        <v>20</v>
      </c>
      <c r="AL790" s="391" t="str">
        <f t="shared" si="283"/>
        <v/>
      </c>
      <c r="AM790" s="391" t="str">
        <f t="shared" si="284"/>
        <v/>
      </c>
      <c r="AO790" s="310" t="str">
        <f t="shared" si="277"/>
        <v/>
      </c>
      <c r="AP790" s="310">
        <f>SUM(AO$1:AO790)</f>
        <v>0</v>
      </c>
      <c r="AQ790" s="310">
        <f>SUM(AK$2:AK790)</f>
        <v>2</v>
      </c>
      <c r="AR790" s="310">
        <f>COUNTA(AJ$2:AJ790)</f>
        <v>2</v>
      </c>
      <c r="AS790" s="312"/>
      <c r="AT790" s="312"/>
      <c r="AU790" s="312"/>
      <c r="AV790" s="312"/>
      <c r="AW790" s="312"/>
      <c r="AZ790">
        <v>0</v>
      </c>
      <c r="BA790">
        <v>0</v>
      </c>
    </row>
    <row r="791" spans="1:53" x14ac:dyDescent="0.25">
      <c r="A791">
        <v>114</v>
      </c>
      <c r="B791" t="s">
        <v>66</v>
      </c>
      <c r="C791" t="s">
        <v>666</v>
      </c>
      <c r="D791"/>
      <c r="E791">
        <v>2</v>
      </c>
      <c r="F791">
        <v>2</v>
      </c>
      <c r="G791">
        <v>2</v>
      </c>
      <c r="H791">
        <v>1</v>
      </c>
      <c r="I791">
        <v>0</v>
      </c>
      <c r="J791">
        <v>0</v>
      </c>
      <c r="K791">
        <v>0</v>
      </c>
      <c r="L791">
        <v>0</v>
      </c>
      <c r="M791" t="s">
        <v>900</v>
      </c>
      <c r="N791" s="42"/>
      <c r="O791" s="101">
        <f>IF(ISBLANK(C791),O790,IF(COUNTIF(C$2:C791,C791)&gt;1,O790,1+MAX(O790,0)))</f>
        <v>24</v>
      </c>
      <c r="P791" s="45">
        <f t="shared" si="264"/>
        <v>11</v>
      </c>
      <c r="Q791" s="33" t="str">
        <f t="shared" si="265"/>
        <v/>
      </c>
      <c r="R791" s="33">
        <f t="shared" si="266"/>
        <v>14</v>
      </c>
      <c r="S791" s="33" t="str">
        <f t="shared" si="267"/>
        <v>114_14</v>
      </c>
      <c r="T791" s="35" t="str">
        <f t="shared" si="268"/>
        <v>114PM</v>
      </c>
      <c r="U791" s="35" t="str">
        <f t="shared" si="269"/>
        <v>114PMNS</v>
      </c>
      <c r="V791" s="35" t="str">
        <f t="shared" si="285"/>
        <v>0X</v>
      </c>
      <c r="W791" s="35" t="str">
        <f t="shared" si="278"/>
        <v>114PM0X222</v>
      </c>
      <c r="X791" s="388">
        <f t="shared" si="279"/>
        <v>0</v>
      </c>
      <c r="Y791" s="388">
        <f t="shared" si="280"/>
        <v>0</v>
      </c>
      <c r="Z791" s="280" t="str">
        <f t="shared" si="270"/>
        <v/>
      </c>
      <c r="AA791" s="280" t="str">
        <f t="shared" si="271"/>
        <v/>
      </c>
      <c r="AB791" s="389" t="str">
        <f t="shared" si="281"/>
        <v/>
      </c>
      <c r="AC791" s="389" t="str">
        <f t="shared" si="282"/>
        <v/>
      </c>
      <c r="AD791" s="390" t="str">
        <f t="shared" si="272"/>
        <v/>
      </c>
      <c r="AE791" s="282">
        <f t="shared" si="273"/>
        <v>0</v>
      </c>
      <c r="AF791" s="359">
        <f t="shared" si="274"/>
        <v>0</v>
      </c>
      <c r="AG791" s="280">
        <f t="shared" si="275"/>
        <v>0</v>
      </c>
      <c r="AH791" s="280">
        <f t="shared" si="276"/>
        <v>0</v>
      </c>
      <c r="AI791" s="280">
        <f>IF(ISBLANK(T791),AI790,IF(COUNTIF(T$2:T791,T791)&gt;1,AI790,1+MAX(AI790,0)))</f>
        <v>20</v>
      </c>
      <c r="AL791" s="391" t="str">
        <f t="shared" si="283"/>
        <v/>
      </c>
      <c r="AM791" s="391" t="str">
        <f t="shared" si="284"/>
        <v/>
      </c>
      <c r="AO791" s="310" t="str">
        <f t="shared" si="277"/>
        <v/>
      </c>
      <c r="AP791" s="310">
        <f>SUM(AO$1:AO791)</f>
        <v>0</v>
      </c>
      <c r="AQ791" s="310">
        <f>SUM(AK$2:AK791)</f>
        <v>2</v>
      </c>
      <c r="AR791" s="310">
        <f>COUNTA(AJ$2:AJ791)</f>
        <v>2</v>
      </c>
      <c r="AS791" s="312"/>
      <c r="AT791" s="312"/>
      <c r="AU791" s="312"/>
      <c r="AV791" s="312"/>
      <c r="AW791" s="312"/>
      <c r="AZ791">
        <v>0</v>
      </c>
      <c r="BA791">
        <v>0</v>
      </c>
    </row>
    <row r="792" spans="1:53" x14ac:dyDescent="0.25">
      <c r="A792">
        <v>114</v>
      </c>
      <c r="B792" t="s">
        <v>66</v>
      </c>
      <c r="C792" t="s">
        <v>666</v>
      </c>
      <c r="D792"/>
      <c r="E792">
        <v>2</v>
      </c>
      <c r="F792">
        <v>2</v>
      </c>
      <c r="G792">
        <v>3</v>
      </c>
      <c r="H792">
        <v>0</v>
      </c>
      <c r="I792">
        <v>0</v>
      </c>
      <c r="J792">
        <v>0</v>
      </c>
      <c r="K792">
        <v>0</v>
      </c>
      <c r="L792">
        <v>0</v>
      </c>
      <c r="M792" t="s">
        <v>900</v>
      </c>
      <c r="N792" s="42"/>
      <c r="O792" s="101">
        <f>IF(ISBLANK(C792),O791,IF(COUNTIF(C$2:C792,C792)&gt;1,O791,1+MAX(O791,0)))</f>
        <v>24</v>
      </c>
      <c r="P792" s="45">
        <f t="shared" si="264"/>
        <v>11</v>
      </c>
      <c r="Q792" s="33" t="str">
        <f t="shared" si="265"/>
        <v/>
      </c>
      <c r="R792" s="33">
        <f t="shared" si="266"/>
        <v>14</v>
      </c>
      <c r="S792" s="33" t="str">
        <f t="shared" si="267"/>
        <v>114_14</v>
      </c>
      <c r="T792" s="35" t="str">
        <f t="shared" si="268"/>
        <v>114PM</v>
      </c>
      <c r="U792" s="35" t="str">
        <f t="shared" si="269"/>
        <v>114PMEW</v>
      </c>
      <c r="V792" s="35" t="str">
        <f t="shared" si="285"/>
        <v>0X</v>
      </c>
      <c r="W792" s="35" t="str">
        <f t="shared" si="278"/>
        <v>114PM0X223</v>
      </c>
      <c r="X792" s="388">
        <f t="shared" si="279"/>
        <v>0</v>
      </c>
      <c r="Y792" s="388">
        <f t="shared" si="280"/>
        <v>0</v>
      </c>
      <c r="Z792" s="280" t="str">
        <f t="shared" si="270"/>
        <v/>
      </c>
      <c r="AA792" s="280" t="str">
        <f t="shared" si="271"/>
        <v/>
      </c>
      <c r="AB792" s="389" t="str">
        <f t="shared" si="281"/>
        <v/>
      </c>
      <c r="AC792" s="389" t="str">
        <f t="shared" si="282"/>
        <v/>
      </c>
      <c r="AD792" s="390" t="str">
        <f t="shared" si="272"/>
        <v/>
      </c>
      <c r="AE792" s="282">
        <f t="shared" si="273"/>
        <v>0</v>
      </c>
      <c r="AF792" s="359">
        <f t="shared" si="274"/>
        <v>0</v>
      </c>
      <c r="AG792" s="280">
        <f t="shared" si="275"/>
        <v>0</v>
      </c>
      <c r="AH792" s="280">
        <f t="shared" si="276"/>
        <v>0</v>
      </c>
      <c r="AI792" s="280">
        <f>IF(ISBLANK(T792),AI791,IF(COUNTIF(T$2:T792,T792)&gt;1,AI791,1+MAX(AI791,0)))</f>
        <v>20</v>
      </c>
      <c r="AL792" s="391" t="str">
        <f t="shared" si="283"/>
        <v/>
      </c>
      <c r="AM792" s="391" t="str">
        <f t="shared" si="284"/>
        <v/>
      </c>
      <c r="AO792" s="310" t="str">
        <f t="shared" si="277"/>
        <v/>
      </c>
      <c r="AP792" s="310">
        <f>SUM(AO$1:AO792)</f>
        <v>0</v>
      </c>
      <c r="AQ792" s="310">
        <f>SUM(AK$2:AK792)</f>
        <v>2</v>
      </c>
      <c r="AR792" s="310">
        <f>COUNTA(AJ$2:AJ792)</f>
        <v>2</v>
      </c>
      <c r="AS792" s="312"/>
      <c r="AT792" s="312"/>
      <c r="AU792" s="312"/>
      <c r="AV792" s="312"/>
      <c r="AW792" s="312"/>
      <c r="AZ792">
        <v>0</v>
      </c>
      <c r="BA792">
        <v>0</v>
      </c>
    </row>
    <row r="793" spans="1:53" x14ac:dyDescent="0.25">
      <c r="A793">
        <v>114</v>
      </c>
      <c r="B793" t="s">
        <v>66</v>
      </c>
      <c r="C793" t="s">
        <v>666</v>
      </c>
      <c r="D793"/>
      <c r="E793">
        <v>2</v>
      </c>
      <c r="F793">
        <v>2</v>
      </c>
      <c r="G793">
        <v>4</v>
      </c>
      <c r="H793">
        <v>2</v>
      </c>
      <c r="I793">
        <v>1</v>
      </c>
      <c r="J793">
        <v>0</v>
      </c>
      <c r="K793">
        <v>0</v>
      </c>
      <c r="L793">
        <v>0</v>
      </c>
      <c r="M793" t="s">
        <v>900</v>
      </c>
      <c r="N793" s="42"/>
      <c r="O793" s="101">
        <f>IF(ISBLANK(C793),O792,IF(COUNTIF(C$2:C793,C793)&gt;1,O792,1+MAX(O792,0)))</f>
        <v>24</v>
      </c>
      <c r="P793" s="45">
        <f t="shared" si="264"/>
        <v>11</v>
      </c>
      <c r="Q793" s="33" t="str">
        <f t="shared" si="265"/>
        <v/>
      </c>
      <c r="R793" s="33">
        <f t="shared" si="266"/>
        <v>14</v>
      </c>
      <c r="S793" s="33" t="str">
        <f t="shared" si="267"/>
        <v>114_14</v>
      </c>
      <c r="T793" s="35" t="str">
        <f t="shared" si="268"/>
        <v>114PM</v>
      </c>
      <c r="U793" s="35" t="str">
        <f t="shared" si="269"/>
        <v>114PMEW</v>
      </c>
      <c r="V793" s="35" t="str">
        <f t="shared" si="285"/>
        <v>0X</v>
      </c>
      <c r="W793" s="35" t="str">
        <f t="shared" si="278"/>
        <v>114PM0X224</v>
      </c>
      <c r="X793" s="388">
        <f t="shared" si="279"/>
        <v>0</v>
      </c>
      <c r="Y793" s="388">
        <f t="shared" si="280"/>
        <v>0</v>
      </c>
      <c r="Z793" s="280" t="str">
        <f t="shared" si="270"/>
        <v/>
      </c>
      <c r="AA793" s="280" t="str">
        <f t="shared" si="271"/>
        <v/>
      </c>
      <c r="AB793" s="389" t="str">
        <f t="shared" si="281"/>
        <v/>
      </c>
      <c r="AC793" s="389" t="str">
        <f t="shared" si="282"/>
        <v/>
      </c>
      <c r="AD793" s="390" t="str">
        <f t="shared" si="272"/>
        <v/>
      </c>
      <c r="AE793" s="282">
        <f t="shared" si="273"/>
        <v>0</v>
      </c>
      <c r="AF793" s="359">
        <f t="shared" si="274"/>
        <v>0</v>
      </c>
      <c r="AG793" s="280">
        <f t="shared" si="275"/>
        <v>0</v>
      </c>
      <c r="AH793" s="280">
        <f t="shared" si="276"/>
        <v>0</v>
      </c>
      <c r="AI793" s="280">
        <f>IF(ISBLANK(T793),AI792,IF(COUNTIF(T$2:T793,T793)&gt;1,AI792,1+MAX(AI792,0)))</f>
        <v>20</v>
      </c>
      <c r="AL793" s="391" t="str">
        <f t="shared" si="283"/>
        <v/>
      </c>
      <c r="AM793" s="391" t="str">
        <f t="shared" si="284"/>
        <v/>
      </c>
      <c r="AO793" s="310" t="str">
        <f t="shared" si="277"/>
        <v/>
      </c>
      <c r="AP793" s="310">
        <f>SUM(AO$1:AO793)</f>
        <v>0</v>
      </c>
      <c r="AQ793" s="310">
        <f>SUM(AK$2:AK793)</f>
        <v>2</v>
      </c>
      <c r="AR793" s="310">
        <f>COUNTA(AJ$2:AJ793)</f>
        <v>2</v>
      </c>
      <c r="AS793" s="312"/>
      <c r="AT793" s="312"/>
      <c r="AU793" s="312"/>
      <c r="AV793" s="312"/>
      <c r="AW793" s="312"/>
      <c r="AZ793">
        <v>0</v>
      </c>
      <c r="BA793">
        <v>0</v>
      </c>
    </row>
    <row r="794" spans="1:53" x14ac:dyDescent="0.25">
      <c r="A794">
        <v>114</v>
      </c>
      <c r="B794" t="s">
        <v>66</v>
      </c>
      <c r="C794" t="s">
        <v>666</v>
      </c>
      <c r="D794"/>
      <c r="E794">
        <v>2</v>
      </c>
      <c r="F794">
        <v>3</v>
      </c>
      <c r="G794">
        <v>1</v>
      </c>
      <c r="H794">
        <v>3</v>
      </c>
      <c r="I794">
        <v>2</v>
      </c>
      <c r="J794">
        <v>0</v>
      </c>
      <c r="K794">
        <v>0</v>
      </c>
      <c r="L794">
        <v>0</v>
      </c>
      <c r="M794" t="s">
        <v>900</v>
      </c>
      <c r="N794" s="42"/>
      <c r="O794" s="101">
        <f>IF(ISBLANK(C794),O793,IF(COUNTIF(C$2:C794,C794)&gt;1,O793,1+MAX(O793,0)))</f>
        <v>24</v>
      </c>
      <c r="P794" s="45">
        <f t="shared" si="264"/>
        <v>11</v>
      </c>
      <c r="Q794" s="33" t="str">
        <f t="shared" si="265"/>
        <v/>
      </c>
      <c r="R794" s="33">
        <f t="shared" si="266"/>
        <v>15</v>
      </c>
      <c r="S794" s="33" t="str">
        <f t="shared" si="267"/>
        <v>114_15</v>
      </c>
      <c r="T794" s="35" t="str">
        <f t="shared" si="268"/>
        <v>114PM</v>
      </c>
      <c r="U794" s="35" t="str">
        <f t="shared" si="269"/>
        <v>114PMNS</v>
      </c>
      <c r="V794" s="35" t="str">
        <f t="shared" si="285"/>
        <v>0X</v>
      </c>
      <c r="W794" s="35" t="str">
        <f t="shared" si="278"/>
        <v>114PM0X231</v>
      </c>
      <c r="X794" s="388">
        <f t="shared" si="279"/>
        <v>0</v>
      </c>
      <c r="Y794" s="388">
        <f t="shared" si="280"/>
        <v>0</v>
      </c>
      <c r="Z794" s="280" t="str">
        <f t="shared" si="270"/>
        <v/>
      </c>
      <c r="AA794" s="280" t="str">
        <f t="shared" si="271"/>
        <v/>
      </c>
      <c r="AB794" s="389" t="str">
        <f t="shared" si="281"/>
        <v/>
      </c>
      <c r="AC794" s="389" t="str">
        <f t="shared" si="282"/>
        <v/>
      </c>
      <c r="AD794" s="390" t="str">
        <f t="shared" si="272"/>
        <v/>
      </c>
      <c r="AE794" s="282">
        <f t="shared" si="273"/>
        <v>0</v>
      </c>
      <c r="AF794" s="359">
        <f t="shared" si="274"/>
        <v>0</v>
      </c>
      <c r="AG794" s="280">
        <f t="shared" si="275"/>
        <v>0</v>
      </c>
      <c r="AH794" s="280">
        <f t="shared" si="276"/>
        <v>0</v>
      </c>
      <c r="AI794" s="280">
        <f>IF(ISBLANK(T794),AI793,IF(COUNTIF(T$2:T794,T794)&gt;1,AI793,1+MAX(AI793,0)))</f>
        <v>20</v>
      </c>
      <c r="AL794" s="391" t="str">
        <f t="shared" si="283"/>
        <v/>
      </c>
      <c r="AM794" s="391" t="str">
        <f t="shared" si="284"/>
        <v/>
      </c>
      <c r="AO794" s="310" t="str">
        <f t="shared" si="277"/>
        <v/>
      </c>
      <c r="AP794" s="310">
        <f>SUM(AO$1:AO794)</f>
        <v>0</v>
      </c>
      <c r="AQ794" s="310">
        <f>SUM(AK$2:AK794)</f>
        <v>2</v>
      </c>
      <c r="AR794" s="310">
        <f>COUNTA(AJ$2:AJ794)</f>
        <v>2</v>
      </c>
      <c r="AS794" s="312"/>
      <c r="AT794" s="312"/>
      <c r="AU794" s="312"/>
      <c r="AV794" s="312"/>
      <c r="AW794" s="312"/>
      <c r="AZ794">
        <v>0</v>
      </c>
      <c r="BA794">
        <v>0</v>
      </c>
    </row>
    <row r="795" spans="1:53" x14ac:dyDescent="0.25">
      <c r="A795">
        <v>114</v>
      </c>
      <c r="B795" t="s">
        <v>66</v>
      </c>
      <c r="C795" t="s">
        <v>666</v>
      </c>
      <c r="D795"/>
      <c r="E795">
        <v>2</v>
      </c>
      <c r="F795">
        <v>3</v>
      </c>
      <c r="G795">
        <v>2</v>
      </c>
      <c r="H795">
        <v>1</v>
      </c>
      <c r="I795">
        <v>0</v>
      </c>
      <c r="J795">
        <v>1</v>
      </c>
      <c r="K795">
        <v>0</v>
      </c>
      <c r="L795">
        <v>0</v>
      </c>
      <c r="M795" t="s">
        <v>900</v>
      </c>
      <c r="N795" s="42"/>
      <c r="O795" s="101">
        <f>IF(ISBLANK(C795),O794,IF(COUNTIF(C$2:C795,C795)&gt;1,O794,1+MAX(O794,0)))</f>
        <v>24</v>
      </c>
      <c r="P795" s="45">
        <f t="shared" si="264"/>
        <v>11</v>
      </c>
      <c r="Q795" s="33" t="str">
        <f t="shared" si="265"/>
        <v/>
      </c>
      <c r="R795" s="33">
        <f t="shared" si="266"/>
        <v>15</v>
      </c>
      <c r="S795" s="33" t="str">
        <f t="shared" si="267"/>
        <v>114_15</v>
      </c>
      <c r="T795" s="35" t="str">
        <f t="shared" si="268"/>
        <v>114PM</v>
      </c>
      <c r="U795" s="35" t="str">
        <f t="shared" si="269"/>
        <v>114PMNS</v>
      </c>
      <c r="V795" s="35" t="str">
        <f t="shared" si="285"/>
        <v>0X</v>
      </c>
      <c r="W795" s="35" t="str">
        <f t="shared" si="278"/>
        <v>114PM0X232</v>
      </c>
      <c r="X795" s="388">
        <f t="shared" si="279"/>
        <v>0</v>
      </c>
      <c r="Y795" s="388">
        <f t="shared" si="280"/>
        <v>0</v>
      </c>
      <c r="Z795" s="280" t="str">
        <f t="shared" si="270"/>
        <v/>
      </c>
      <c r="AA795" s="280" t="str">
        <f t="shared" si="271"/>
        <v/>
      </c>
      <c r="AB795" s="389" t="str">
        <f t="shared" si="281"/>
        <v/>
      </c>
      <c r="AC795" s="389" t="str">
        <f t="shared" si="282"/>
        <v/>
      </c>
      <c r="AD795" s="390" t="str">
        <f t="shared" si="272"/>
        <v/>
      </c>
      <c r="AE795" s="282">
        <f t="shared" si="273"/>
        <v>0</v>
      </c>
      <c r="AF795" s="359">
        <f t="shared" si="274"/>
        <v>0</v>
      </c>
      <c r="AG795" s="280">
        <f t="shared" si="275"/>
        <v>0</v>
      </c>
      <c r="AH795" s="280">
        <f t="shared" si="276"/>
        <v>0</v>
      </c>
      <c r="AI795" s="280">
        <f>IF(ISBLANK(T795),AI794,IF(COUNTIF(T$2:T795,T795)&gt;1,AI794,1+MAX(AI794,0)))</f>
        <v>20</v>
      </c>
      <c r="AL795" s="391" t="str">
        <f t="shared" si="283"/>
        <v/>
      </c>
      <c r="AM795" s="391" t="str">
        <f t="shared" si="284"/>
        <v/>
      </c>
      <c r="AO795" s="310" t="str">
        <f t="shared" si="277"/>
        <v/>
      </c>
      <c r="AP795" s="310">
        <f>SUM(AO$1:AO795)</f>
        <v>0</v>
      </c>
      <c r="AQ795" s="310">
        <f>SUM(AK$2:AK795)</f>
        <v>2</v>
      </c>
      <c r="AR795" s="310">
        <f>COUNTA(AJ$2:AJ795)</f>
        <v>2</v>
      </c>
      <c r="AS795" s="312"/>
      <c r="AT795" s="312"/>
      <c r="AU795" s="312"/>
      <c r="AV795" s="312"/>
      <c r="AW795" s="312"/>
      <c r="AZ795">
        <v>0</v>
      </c>
      <c r="BA795">
        <v>0</v>
      </c>
    </row>
    <row r="796" spans="1:53" x14ac:dyDescent="0.25">
      <c r="A796">
        <v>114</v>
      </c>
      <c r="B796" t="s">
        <v>66</v>
      </c>
      <c r="C796" t="s">
        <v>666</v>
      </c>
      <c r="D796"/>
      <c r="E796">
        <v>2</v>
      </c>
      <c r="F796">
        <v>3</v>
      </c>
      <c r="G796">
        <v>3</v>
      </c>
      <c r="H796">
        <v>1</v>
      </c>
      <c r="I796">
        <v>0</v>
      </c>
      <c r="J796">
        <v>1</v>
      </c>
      <c r="K796">
        <v>0</v>
      </c>
      <c r="L796">
        <v>0</v>
      </c>
      <c r="M796" t="s">
        <v>900</v>
      </c>
      <c r="N796" s="42"/>
      <c r="O796" s="101">
        <f>IF(ISBLANK(C796),O795,IF(COUNTIF(C$2:C796,C796)&gt;1,O795,1+MAX(O795,0)))</f>
        <v>24</v>
      </c>
      <c r="P796" s="45">
        <f t="shared" si="264"/>
        <v>11</v>
      </c>
      <c r="Q796" s="33" t="str">
        <f t="shared" si="265"/>
        <v/>
      </c>
      <c r="R796" s="33">
        <f t="shared" si="266"/>
        <v>15</v>
      </c>
      <c r="S796" s="33" t="str">
        <f t="shared" si="267"/>
        <v>114_15</v>
      </c>
      <c r="T796" s="35" t="str">
        <f t="shared" si="268"/>
        <v>114PM</v>
      </c>
      <c r="U796" s="35" t="str">
        <f t="shared" si="269"/>
        <v>114PMEW</v>
      </c>
      <c r="V796" s="35" t="str">
        <f t="shared" si="285"/>
        <v>0X</v>
      </c>
      <c r="W796" s="35" t="str">
        <f t="shared" si="278"/>
        <v>114PM0X233</v>
      </c>
      <c r="X796" s="388">
        <f t="shared" si="279"/>
        <v>0</v>
      </c>
      <c r="Y796" s="388">
        <f t="shared" si="280"/>
        <v>0</v>
      </c>
      <c r="Z796" s="280" t="str">
        <f t="shared" si="270"/>
        <v/>
      </c>
      <c r="AA796" s="280" t="str">
        <f t="shared" si="271"/>
        <v/>
      </c>
      <c r="AB796" s="389" t="str">
        <f t="shared" si="281"/>
        <v/>
      </c>
      <c r="AC796" s="389" t="str">
        <f t="shared" si="282"/>
        <v/>
      </c>
      <c r="AD796" s="390" t="str">
        <f t="shared" si="272"/>
        <v/>
      </c>
      <c r="AE796" s="282">
        <f t="shared" si="273"/>
        <v>0</v>
      </c>
      <c r="AF796" s="359">
        <f t="shared" si="274"/>
        <v>0</v>
      </c>
      <c r="AG796" s="280">
        <f t="shared" si="275"/>
        <v>0</v>
      </c>
      <c r="AH796" s="280">
        <f t="shared" si="276"/>
        <v>0</v>
      </c>
      <c r="AI796" s="280">
        <f>IF(ISBLANK(T796),AI795,IF(COUNTIF(T$2:T796,T796)&gt;1,AI795,1+MAX(AI795,0)))</f>
        <v>20</v>
      </c>
      <c r="AL796" s="391" t="str">
        <f t="shared" si="283"/>
        <v/>
      </c>
      <c r="AM796" s="391" t="str">
        <f t="shared" si="284"/>
        <v/>
      </c>
      <c r="AO796" s="310" t="str">
        <f t="shared" si="277"/>
        <v/>
      </c>
      <c r="AP796" s="310">
        <f>SUM(AO$1:AO796)</f>
        <v>0</v>
      </c>
      <c r="AQ796" s="310">
        <f>SUM(AK$2:AK796)</f>
        <v>2</v>
      </c>
      <c r="AR796" s="310">
        <f>COUNTA(AJ$2:AJ796)</f>
        <v>2</v>
      </c>
      <c r="AS796" s="312"/>
      <c r="AT796" s="312"/>
      <c r="AU796" s="312"/>
      <c r="AV796" s="312"/>
      <c r="AW796" s="312"/>
      <c r="AZ796">
        <v>0</v>
      </c>
      <c r="BA796">
        <v>0</v>
      </c>
    </row>
    <row r="797" spans="1:53" x14ac:dyDescent="0.25">
      <c r="A797">
        <v>114</v>
      </c>
      <c r="B797" t="s">
        <v>66</v>
      </c>
      <c r="C797" t="s">
        <v>666</v>
      </c>
      <c r="D797"/>
      <c r="E797">
        <v>2</v>
      </c>
      <c r="F797">
        <v>3</v>
      </c>
      <c r="G797">
        <v>4</v>
      </c>
      <c r="H797">
        <v>3</v>
      </c>
      <c r="I797">
        <v>1</v>
      </c>
      <c r="J797">
        <v>3</v>
      </c>
      <c r="K797">
        <v>0</v>
      </c>
      <c r="L797">
        <v>0</v>
      </c>
      <c r="M797" t="s">
        <v>900</v>
      </c>
      <c r="N797" s="42"/>
      <c r="O797" s="101">
        <f>IF(ISBLANK(C797),O796,IF(COUNTIF(C$2:C797,C797)&gt;1,O796,1+MAX(O796,0)))</f>
        <v>24</v>
      </c>
      <c r="P797" s="45">
        <f t="shared" si="264"/>
        <v>11</v>
      </c>
      <c r="Q797" s="33" t="str">
        <f t="shared" si="265"/>
        <v/>
      </c>
      <c r="R797" s="33">
        <f t="shared" si="266"/>
        <v>15</v>
      </c>
      <c r="S797" s="33" t="str">
        <f t="shared" si="267"/>
        <v>114_15</v>
      </c>
      <c r="T797" s="35" t="str">
        <f t="shared" si="268"/>
        <v>114PM</v>
      </c>
      <c r="U797" s="35" t="str">
        <f t="shared" si="269"/>
        <v>114PMEW</v>
      </c>
      <c r="V797" s="35" t="str">
        <f t="shared" si="285"/>
        <v>0X</v>
      </c>
      <c r="W797" s="35" t="str">
        <f t="shared" si="278"/>
        <v>114PM0X234</v>
      </c>
      <c r="X797" s="388">
        <f t="shared" si="279"/>
        <v>0</v>
      </c>
      <c r="Y797" s="388">
        <f t="shared" si="280"/>
        <v>0</v>
      </c>
      <c r="Z797" s="280" t="str">
        <f t="shared" si="270"/>
        <v/>
      </c>
      <c r="AA797" s="280" t="str">
        <f t="shared" si="271"/>
        <v/>
      </c>
      <c r="AB797" s="389" t="str">
        <f t="shared" si="281"/>
        <v/>
      </c>
      <c r="AC797" s="389" t="str">
        <f t="shared" si="282"/>
        <v/>
      </c>
      <c r="AD797" s="390" t="str">
        <f t="shared" si="272"/>
        <v/>
      </c>
      <c r="AE797" s="282">
        <f t="shared" si="273"/>
        <v>0</v>
      </c>
      <c r="AF797" s="359">
        <f t="shared" si="274"/>
        <v>0</v>
      </c>
      <c r="AG797" s="280">
        <f t="shared" si="275"/>
        <v>0</v>
      </c>
      <c r="AH797" s="280">
        <f t="shared" si="276"/>
        <v>0</v>
      </c>
      <c r="AI797" s="280">
        <f>IF(ISBLANK(T797),AI796,IF(COUNTIF(T$2:T797,T797)&gt;1,AI796,1+MAX(AI796,0)))</f>
        <v>20</v>
      </c>
      <c r="AL797" s="391" t="str">
        <f t="shared" si="283"/>
        <v/>
      </c>
      <c r="AM797" s="391" t="str">
        <f t="shared" si="284"/>
        <v/>
      </c>
      <c r="AO797" s="310" t="str">
        <f t="shared" si="277"/>
        <v/>
      </c>
      <c r="AP797" s="310">
        <f>SUM(AO$1:AO797)</f>
        <v>0</v>
      </c>
      <c r="AQ797" s="310">
        <f>SUM(AK$2:AK797)</f>
        <v>2</v>
      </c>
      <c r="AR797" s="310">
        <f>COUNTA(AJ$2:AJ797)</f>
        <v>2</v>
      </c>
      <c r="AS797" s="312"/>
      <c r="AT797" s="312"/>
      <c r="AU797" s="312"/>
      <c r="AV797" s="312"/>
      <c r="AW797" s="312"/>
      <c r="AZ797">
        <v>0</v>
      </c>
      <c r="BA797">
        <v>0</v>
      </c>
    </row>
    <row r="798" spans="1:53" x14ac:dyDescent="0.25">
      <c r="A798">
        <v>114</v>
      </c>
      <c r="B798" t="s">
        <v>66</v>
      </c>
      <c r="C798" t="s">
        <v>666</v>
      </c>
      <c r="D798"/>
      <c r="E798">
        <v>2</v>
      </c>
      <c r="F798">
        <v>4</v>
      </c>
      <c r="G798">
        <v>1</v>
      </c>
      <c r="H798">
        <v>0</v>
      </c>
      <c r="I798">
        <v>0</v>
      </c>
      <c r="J798">
        <v>0</v>
      </c>
      <c r="K798">
        <v>0</v>
      </c>
      <c r="L798">
        <v>0</v>
      </c>
      <c r="M798" t="s">
        <v>900</v>
      </c>
      <c r="N798" s="42"/>
      <c r="O798" s="101">
        <f>IF(ISBLANK(C798),O797,IF(COUNTIF(C$2:C798,C798)&gt;1,O797,1+MAX(O797,0)))</f>
        <v>24</v>
      </c>
      <c r="P798" s="45">
        <f t="shared" si="264"/>
        <v>11</v>
      </c>
      <c r="Q798" s="33" t="str">
        <f t="shared" si="265"/>
        <v/>
      </c>
      <c r="R798" s="33">
        <f t="shared" si="266"/>
        <v>16</v>
      </c>
      <c r="S798" s="33" t="str">
        <f t="shared" si="267"/>
        <v>114_16</v>
      </c>
      <c r="T798" s="35" t="str">
        <f t="shared" si="268"/>
        <v>114PM</v>
      </c>
      <c r="U798" s="35" t="str">
        <f t="shared" si="269"/>
        <v>114PMNS</v>
      </c>
      <c r="V798" s="35" t="str">
        <f t="shared" si="285"/>
        <v>0X</v>
      </c>
      <c r="W798" s="35" t="str">
        <f t="shared" si="278"/>
        <v>114PM0X241</v>
      </c>
      <c r="X798" s="388">
        <f t="shared" si="279"/>
        <v>0</v>
      </c>
      <c r="Y798" s="388">
        <f t="shared" si="280"/>
        <v>0</v>
      </c>
      <c r="Z798" s="280" t="str">
        <f t="shared" si="270"/>
        <v/>
      </c>
      <c r="AA798" s="280" t="str">
        <f t="shared" si="271"/>
        <v/>
      </c>
      <c r="AB798" s="389" t="str">
        <f t="shared" si="281"/>
        <v/>
      </c>
      <c r="AC798" s="389" t="str">
        <f t="shared" si="282"/>
        <v/>
      </c>
      <c r="AD798" s="390" t="str">
        <f t="shared" si="272"/>
        <v/>
      </c>
      <c r="AE798" s="282">
        <f t="shared" si="273"/>
        <v>0</v>
      </c>
      <c r="AF798" s="359">
        <f t="shared" si="274"/>
        <v>0</v>
      </c>
      <c r="AG798" s="280">
        <f t="shared" si="275"/>
        <v>0</v>
      </c>
      <c r="AH798" s="280">
        <f t="shared" si="276"/>
        <v>0</v>
      </c>
      <c r="AI798" s="280">
        <f>IF(ISBLANK(T798),AI797,IF(COUNTIF(T$2:T798,T798)&gt;1,AI797,1+MAX(AI797,0)))</f>
        <v>20</v>
      </c>
      <c r="AL798" s="391" t="str">
        <f t="shared" si="283"/>
        <v/>
      </c>
      <c r="AM798" s="391" t="str">
        <f t="shared" si="284"/>
        <v/>
      </c>
      <c r="AO798" s="310" t="str">
        <f t="shared" si="277"/>
        <v/>
      </c>
      <c r="AP798" s="310">
        <f>SUM(AO$1:AO798)</f>
        <v>0</v>
      </c>
      <c r="AQ798" s="310">
        <f>SUM(AK$2:AK798)</f>
        <v>2</v>
      </c>
      <c r="AR798" s="310">
        <f>COUNTA(AJ$2:AJ798)</f>
        <v>2</v>
      </c>
      <c r="AS798" s="312"/>
      <c r="AT798" s="312"/>
      <c r="AU798" s="312"/>
      <c r="AV798" s="312"/>
      <c r="AW798" s="312"/>
      <c r="AZ798">
        <v>0</v>
      </c>
      <c r="BA798">
        <v>0</v>
      </c>
    </row>
    <row r="799" spans="1:53" x14ac:dyDescent="0.25">
      <c r="A799">
        <v>114</v>
      </c>
      <c r="B799" t="s">
        <v>66</v>
      </c>
      <c r="C799" t="s">
        <v>666</v>
      </c>
      <c r="D799"/>
      <c r="E799">
        <v>2</v>
      </c>
      <c r="F799">
        <v>4</v>
      </c>
      <c r="G799">
        <v>2</v>
      </c>
      <c r="H799">
        <v>6</v>
      </c>
      <c r="I799">
        <v>1</v>
      </c>
      <c r="J799">
        <v>1</v>
      </c>
      <c r="K799">
        <v>0</v>
      </c>
      <c r="L799">
        <v>0</v>
      </c>
      <c r="M799" t="s">
        <v>900</v>
      </c>
      <c r="N799" s="42"/>
      <c r="O799" s="101">
        <f>IF(ISBLANK(C799),O798,IF(COUNTIF(C$2:C799,C799)&gt;1,O798,1+MAX(O798,0)))</f>
        <v>24</v>
      </c>
      <c r="P799" s="45">
        <f t="shared" si="264"/>
        <v>11</v>
      </c>
      <c r="Q799" s="33" t="str">
        <f t="shared" si="265"/>
        <v/>
      </c>
      <c r="R799" s="33">
        <f t="shared" si="266"/>
        <v>16</v>
      </c>
      <c r="S799" s="33" t="str">
        <f t="shared" si="267"/>
        <v>114_16</v>
      </c>
      <c r="T799" s="35" t="str">
        <f t="shared" si="268"/>
        <v>114PM</v>
      </c>
      <c r="U799" s="35" t="str">
        <f t="shared" si="269"/>
        <v>114PMNS</v>
      </c>
      <c r="V799" s="35" t="str">
        <f t="shared" si="285"/>
        <v>0X</v>
      </c>
      <c r="W799" s="35" t="str">
        <f t="shared" si="278"/>
        <v>114PM0X242</v>
      </c>
      <c r="X799" s="388">
        <f t="shared" si="279"/>
        <v>0</v>
      </c>
      <c r="Y799" s="388">
        <f t="shared" si="280"/>
        <v>0</v>
      </c>
      <c r="Z799" s="280" t="str">
        <f t="shared" si="270"/>
        <v/>
      </c>
      <c r="AA799" s="280" t="str">
        <f t="shared" si="271"/>
        <v/>
      </c>
      <c r="AB799" s="389" t="str">
        <f t="shared" si="281"/>
        <v/>
      </c>
      <c r="AC799" s="389" t="str">
        <f t="shared" si="282"/>
        <v/>
      </c>
      <c r="AD799" s="390" t="str">
        <f t="shared" si="272"/>
        <v/>
      </c>
      <c r="AE799" s="282">
        <f t="shared" si="273"/>
        <v>0</v>
      </c>
      <c r="AF799" s="359">
        <f t="shared" si="274"/>
        <v>0</v>
      </c>
      <c r="AG799" s="280">
        <f t="shared" si="275"/>
        <v>0</v>
      </c>
      <c r="AH799" s="280">
        <f t="shared" si="276"/>
        <v>0</v>
      </c>
      <c r="AI799" s="280">
        <f>IF(ISBLANK(T799),AI798,IF(COUNTIF(T$2:T799,T799)&gt;1,AI798,1+MAX(AI798,0)))</f>
        <v>20</v>
      </c>
      <c r="AL799" s="391" t="str">
        <f t="shared" si="283"/>
        <v/>
      </c>
      <c r="AM799" s="391" t="str">
        <f t="shared" si="284"/>
        <v/>
      </c>
      <c r="AO799" s="310" t="str">
        <f t="shared" si="277"/>
        <v/>
      </c>
      <c r="AP799" s="310">
        <f>SUM(AO$1:AO799)</f>
        <v>0</v>
      </c>
      <c r="AQ799" s="310">
        <f>SUM(AK$2:AK799)</f>
        <v>2</v>
      </c>
      <c r="AR799" s="310">
        <f>COUNTA(AJ$2:AJ799)</f>
        <v>2</v>
      </c>
      <c r="AS799" s="312"/>
      <c r="AT799" s="312"/>
      <c r="AU799" s="312"/>
      <c r="AV799" s="312"/>
      <c r="AW799" s="312"/>
      <c r="AZ799">
        <v>0</v>
      </c>
      <c r="BA799">
        <v>0</v>
      </c>
    </row>
    <row r="800" spans="1:53" x14ac:dyDescent="0.25">
      <c r="A800">
        <v>114</v>
      </c>
      <c r="B800" t="s">
        <v>66</v>
      </c>
      <c r="C800" t="s">
        <v>666</v>
      </c>
      <c r="D800"/>
      <c r="E800">
        <v>2</v>
      </c>
      <c r="F800">
        <v>4</v>
      </c>
      <c r="G800">
        <v>3</v>
      </c>
      <c r="H800">
        <v>7</v>
      </c>
      <c r="I800">
        <v>1</v>
      </c>
      <c r="J800">
        <v>0</v>
      </c>
      <c r="K800">
        <v>2</v>
      </c>
      <c r="L800">
        <v>0</v>
      </c>
      <c r="M800" t="s">
        <v>900</v>
      </c>
      <c r="N800" s="42"/>
      <c r="O800" s="101">
        <f>IF(ISBLANK(C800),O799,IF(COUNTIF(C$2:C800,C800)&gt;1,O799,1+MAX(O799,0)))</f>
        <v>24</v>
      </c>
      <c r="P800" s="45">
        <f t="shared" si="264"/>
        <v>11</v>
      </c>
      <c r="Q800" s="33" t="str">
        <f t="shared" si="265"/>
        <v/>
      </c>
      <c r="R800" s="33">
        <f t="shared" si="266"/>
        <v>16</v>
      </c>
      <c r="S800" s="33" t="str">
        <f t="shared" si="267"/>
        <v>114_16</v>
      </c>
      <c r="T800" s="35" t="str">
        <f t="shared" si="268"/>
        <v>114PM</v>
      </c>
      <c r="U800" s="35" t="str">
        <f t="shared" si="269"/>
        <v>114PMEW</v>
      </c>
      <c r="V800" s="35" t="str">
        <f t="shared" si="285"/>
        <v>0X</v>
      </c>
      <c r="W800" s="35" t="str">
        <f t="shared" si="278"/>
        <v>114PM0X243</v>
      </c>
      <c r="X800" s="388">
        <f t="shared" si="279"/>
        <v>2</v>
      </c>
      <c r="Y800" s="388">
        <f t="shared" si="280"/>
        <v>0</v>
      </c>
      <c r="Z800" s="280" t="str">
        <f t="shared" si="270"/>
        <v/>
      </c>
      <c r="AA800" s="280" t="str">
        <f t="shared" si="271"/>
        <v/>
      </c>
      <c r="AB800" s="389" t="str">
        <f t="shared" si="281"/>
        <v/>
      </c>
      <c r="AC800" s="389" t="str">
        <f t="shared" si="282"/>
        <v/>
      </c>
      <c r="AD800" s="390" t="str">
        <f t="shared" si="272"/>
        <v/>
      </c>
      <c r="AE800" s="282">
        <f t="shared" si="273"/>
        <v>0</v>
      </c>
      <c r="AF800" s="359">
        <f t="shared" si="274"/>
        <v>0</v>
      </c>
      <c r="AG800" s="280">
        <f t="shared" si="275"/>
        <v>0</v>
      </c>
      <c r="AH800" s="280">
        <f t="shared" si="276"/>
        <v>0</v>
      </c>
      <c r="AI800" s="280">
        <f>IF(ISBLANK(T800),AI799,IF(COUNTIF(T$2:T800,T800)&gt;1,AI799,1+MAX(AI799,0)))</f>
        <v>20</v>
      </c>
      <c r="AL800" s="391" t="str">
        <f t="shared" si="283"/>
        <v/>
      </c>
      <c r="AM800" s="391" t="str">
        <f t="shared" si="284"/>
        <v/>
      </c>
      <c r="AO800" s="310" t="str">
        <f t="shared" si="277"/>
        <v/>
      </c>
      <c r="AP800" s="310">
        <f>SUM(AO$1:AO800)</f>
        <v>0</v>
      </c>
      <c r="AQ800" s="310">
        <f>SUM(AK$2:AK800)</f>
        <v>2</v>
      </c>
      <c r="AR800" s="310">
        <f>COUNTA(AJ$2:AJ800)</f>
        <v>2</v>
      </c>
      <c r="AS800" s="312"/>
      <c r="AT800" s="312"/>
      <c r="AU800" s="312"/>
      <c r="AV800" s="312"/>
      <c r="AW800" s="312"/>
      <c r="AZ800">
        <v>2</v>
      </c>
      <c r="BA800">
        <v>0</v>
      </c>
    </row>
    <row r="801" spans="1:53" x14ac:dyDescent="0.25">
      <c r="A801">
        <v>114</v>
      </c>
      <c r="B801" t="s">
        <v>66</v>
      </c>
      <c r="C801" t="s">
        <v>666</v>
      </c>
      <c r="D801"/>
      <c r="E801">
        <v>2</v>
      </c>
      <c r="F801">
        <v>4</v>
      </c>
      <c r="G801">
        <v>4</v>
      </c>
      <c r="H801">
        <v>9</v>
      </c>
      <c r="I801">
        <v>4</v>
      </c>
      <c r="J801">
        <v>0</v>
      </c>
      <c r="K801">
        <v>2</v>
      </c>
      <c r="L801">
        <v>0</v>
      </c>
      <c r="M801" t="s">
        <v>900</v>
      </c>
      <c r="N801" s="42"/>
      <c r="O801" s="101">
        <f>IF(ISBLANK(C801),O800,IF(COUNTIF(C$2:C801,C801)&gt;1,O800,1+MAX(O800,0)))</f>
        <v>24</v>
      </c>
      <c r="P801" s="45">
        <f t="shared" si="264"/>
        <v>11</v>
      </c>
      <c r="Q801" s="33" t="str">
        <f t="shared" si="265"/>
        <v/>
      </c>
      <c r="R801" s="33">
        <f t="shared" si="266"/>
        <v>16</v>
      </c>
      <c r="S801" s="33" t="str">
        <f t="shared" si="267"/>
        <v>114_16</v>
      </c>
      <c r="T801" s="35" t="str">
        <f t="shared" si="268"/>
        <v>114PM</v>
      </c>
      <c r="U801" s="35" t="str">
        <f t="shared" si="269"/>
        <v>114PMEW</v>
      </c>
      <c r="V801" s="35" t="str">
        <f t="shared" si="285"/>
        <v>0X</v>
      </c>
      <c r="W801" s="35" t="str">
        <f t="shared" si="278"/>
        <v>114PM0X244</v>
      </c>
      <c r="X801" s="388">
        <f t="shared" si="279"/>
        <v>2</v>
      </c>
      <c r="Y801" s="388">
        <f t="shared" si="280"/>
        <v>0</v>
      </c>
      <c r="Z801" s="280" t="str">
        <f t="shared" si="270"/>
        <v/>
      </c>
      <c r="AA801" s="280" t="str">
        <f t="shared" si="271"/>
        <v/>
      </c>
      <c r="AB801" s="389" t="str">
        <f t="shared" si="281"/>
        <v/>
      </c>
      <c r="AC801" s="389" t="str">
        <f t="shared" si="282"/>
        <v/>
      </c>
      <c r="AD801" s="390" t="str">
        <f t="shared" si="272"/>
        <v/>
      </c>
      <c r="AE801" s="282">
        <f t="shared" si="273"/>
        <v>0</v>
      </c>
      <c r="AF801" s="359">
        <f t="shared" si="274"/>
        <v>0</v>
      </c>
      <c r="AG801" s="280">
        <f t="shared" si="275"/>
        <v>0</v>
      </c>
      <c r="AH801" s="280">
        <f t="shared" si="276"/>
        <v>0</v>
      </c>
      <c r="AI801" s="280">
        <f>IF(ISBLANK(T801),AI800,IF(COUNTIF(T$2:T801,T801)&gt;1,AI800,1+MAX(AI800,0)))</f>
        <v>20</v>
      </c>
      <c r="AL801" s="391" t="str">
        <f t="shared" si="283"/>
        <v/>
      </c>
      <c r="AM801" s="391" t="str">
        <f t="shared" si="284"/>
        <v/>
      </c>
      <c r="AO801" s="310" t="str">
        <f t="shared" si="277"/>
        <v/>
      </c>
      <c r="AP801" s="310">
        <f>SUM(AO$1:AO801)</f>
        <v>0</v>
      </c>
      <c r="AQ801" s="310">
        <f>SUM(AK$2:AK801)</f>
        <v>2</v>
      </c>
      <c r="AR801" s="310">
        <f>COUNTA(AJ$2:AJ801)</f>
        <v>2</v>
      </c>
      <c r="AS801" s="312"/>
      <c r="AT801" s="312"/>
      <c r="AU801" s="312"/>
      <c r="AV801" s="312"/>
      <c r="AW801" s="312"/>
      <c r="AZ801">
        <v>2</v>
      </c>
      <c r="BA801">
        <v>0</v>
      </c>
    </row>
    <row r="802" spans="1:53" x14ac:dyDescent="0.25">
      <c r="A802">
        <v>115</v>
      </c>
      <c r="B802" t="s">
        <v>66</v>
      </c>
      <c r="C802" t="s">
        <v>627</v>
      </c>
      <c r="D802"/>
      <c r="E802">
        <v>1</v>
      </c>
      <c r="F802">
        <v>1</v>
      </c>
      <c r="G802">
        <v>1</v>
      </c>
      <c r="H802">
        <v>31</v>
      </c>
      <c r="I802">
        <v>11</v>
      </c>
      <c r="J802">
        <v>1</v>
      </c>
      <c r="K802">
        <v>0</v>
      </c>
      <c r="L802">
        <v>0</v>
      </c>
      <c r="M802" t="s">
        <v>905</v>
      </c>
      <c r="N802" s="42"/>
      <c r="O802" s="101">
        <f>IF(ISBLANK(C802),O801,IF(COUNTIF(C$2:C802,C802)&gt;1,O801,1+MAX(O801,0)))</f>
        <v>25</v>
      </c>
      <c r="P802" s="45">
        <f t="shared" si="264"/>
        <v>12</v>
      </c>
      <c r="Q802" s="33">
        <f t="shared" si="265"/>
        <v>12</v>
      </c>
      <c r="R802" s="33">
        <f t="shared" si="266"/>
        <v>9</v>
      </c>
      <c r="S802" s="33" t="str">
        <f t="shared" si="267"/>
        <v>115_9</v>
      </c>
      <c r="T802" s="35" t="str">
        <f t="shared" si="268"/>
        <v>115PM</v>
      </c>
      <c r="U802" s="35" t="str">
        <f t="shared" si="269"/>
        <v>115PMNS</v>
      </c>
      <c r="V802" s="35" t="str">
        <f t="shared" si="285"/>
        <v>0Y</v>
      </c>
      <c r="W802" s="35" t="str">
        <f t="shared" si="278"/>
        <v>115PM0Y111</v>
      </c>
      <c r="X802" s="388">
        <f t="shared" si="279"/>
        <v>0</v>
      </c>
      <c r="Y802" s="388">
        <f t="shared" si="280"/>
        <v>0</v>
      </c>
      <c r="Z802" s="280" t="str">
        <f t="shared" si="270"/>
        <v/>
      </c>
      <c r="AA802" s="280" t="str">
        <f t="shared" si="271"/>
        <v/>
      </c>
      <c r="AB802" s="389" t="str">
        <f t="shared" si="281"/>
        <v/>
      </c>
      <c r="AC802" s="389" t="str">
        <f t="shared" si="282"/>
        <v/>
      </c>
      <c r="AD802" s="390">
        <f t="shared" si="272"/>
        <v>1</v>
      </c>
      <c r="AE802" s="282">
        <f t="shared" si="273"/>
        <v>0</v>
      </c>
      <c r="AF802" s="359">
        <f t="shared" si="274"/>
        <v>0</v>
      </c>
      <c r="AG802" s="280">
        <f t="shared" si="275"/>
        <v>0</v>
      </c>
      <c r="AH802" s="280">
        <f t="shared" si="276"/>
        <v>0</v>
      </c>
      <c r="AI802" s="280">
        <f>IF(ISBLANK(T802),AI801,IF(COUNTIF(T$2:T802,T802)&gt;1,AI801,1+MAX(AI801,0)))</f>
        <v>21</v>
      </c>
      <c r="AL802" s="391" t="str">
        <f t="shared" si="283"/>
        <v/>
      </c>
      <c r="AM802" s="391" t="str">
        <f t="shared" si="284"/>
        <v/>
      </c>
      <c r="AO802" s="310" t="str">
        <f t="shared" si="277"/>
        <v/>
      </c>
      <c r="AP802" s="310">
        <f>SUM(AO$1:AO802)</f>
        <v>0</v>
      </c>
      <c r="AQ802" s="310">
        <f>SUM(AK$2:AK802)</f>
        <v>2</v>
      </c>
      <c r="AR802" s="310">
        <f>COUNTA(AJ$2:AJ802)</f>
        <v>2</v>
      </c>
      <c r="AS802" s="312"/>
      <c r="AT802" s="312"/>
      <c r="AU802" s="312"/>
      <c r="AV802" s="312"/>
      <c r="AW802" s="312"/>
      <c r="AZ802">
        <v>6</v>
      </c>
      <c r="BA802">
        <v>0</v>
      </c>
    </row>
    <row r="803" spans="1:53" x14ac:dyDescent="0.25">
      <c r="A803">
        <v>115</v>
      </c>
      <c r="B803" t="s">
        <v>66</v>
      </c>
      <c r="C803" t="s">
        <v>627</v>
      </c>
      <c r="D803"/>
      <c r="E803">
        <v>1</v>
      </c>
      <c r="F803">
        <v>1</v>
      </c>
      <c r="G803">
        <v>2</v>
      </c>
      <c r="H803">
        <v>0</v>
      </c>
      <c r="I803">
        <v>0</v>
      </c>
      <c r="J803">
        <v>0</v>
      </c>
      <c r="K803">
        <v>0</v>
      </c>
      <c r="L803">
        <v>0</v>
      </c>
      <c r="M803" t="s">
        <v>905</v>
      </c>
      <c r="N803" s="42"/>
      <c r="O803" s="101">
        <f>IF(ISBLANK(C803),O802,IF(COUNTIF(C$2:C803,C803)&gt;1,O802,1+MAX(O802,0)))</f>
        <v>25</v>
      </c>
      <c r="P803" s="45">
        <f t="shared" si="264"/>
        <v>12</v>
      </c>
      <c r="Q803" s="33" t="str">
        <f t="shared" si="265"/>
        <v/>
      </c>
      <c r="R803" s="33">
        <f t="shared" si="266"/>
        <v>9</v>
      </c>
      <c r="S803" s="33" t="str">
        <f t="shared" si="267"/>
        <v>115_9</v>
      </c>
      <c r="T803" s="35" t="str">
        <f t="shared" si="268"/>
        <v>115PM</v>
      </c>
      <c r="U803" s="35" t="str">
        <f t="shared" si="269"/>
        <v>115PMNS</v>
      </c>
      <c r="V803" s="35" t="str">
        <f t="shared" si="285"/>
        <v>0Y</v>
      </c>
      <c r="W803" s="35" t="str">
        <f t="shared" si="278"/>
        <v>115PM0Y112</v>
      </c>
      <c r="X803" s="388">
        <f t="shared" si="279"/>
        <v>0</v>
      </c>
      <c r="Y803" s="388">
        <f t="shared" si="280"/>
        <v>0</v>
      </c>
      <c r="Z803" s="280" t="str">
        <f t="shared" si="270"/>
        <v/>
      </c>
      <c r="AA803" s="280" t="str">
        <f t="shared" si="271"/>
        <v/>
      </c>
      <c r="AB803" s="389" t="str">
        <f t="shared" si="281"/>
        <v/>
      </c>
      <c r="AC803" s="389" t="str">
        <f t="shared" si="282"/>
        <v/>
      </c>
      <c r="AD803" s="390" t="str">
        <f t="shared" si="272"/>
        <v/>
      </c>
      <c r="AE803" s="282">
        <f t="shared" si="273"/>
        <v>0</v>
      </c>
      <c r="AF803" s="359">
        <f t="shared" si="274"/>
        <v>0</v>
      </c>
      <c r="AG803" s="280">
        <f t="shared" si="275"/>
        <v>0</v>
      </c>
      <c r="AH803" s="280">
        <f t="shared" si="276"/>
        <v>0</v>
      </c>
      <c r="AI803" s="280">
        <f>IF(ISBLANK(T803),AI802,IF(COUNTIF(T$2:T803,T803)&gt;1,AI802,1+MAX(AI802,0)))</f>
        <v>21</v>
      </c>
      <c r="AL803" s="391" t="str">
        <f t="shared" si="283"/>
        <v/>
      </c>
      <c r="AM803" s="391" t="str">
        <f t="shared" si="284"/>
        <v/>
      </c>
      <c r="AO803" s="310" t="str">
        <f t="shared" si="277"/>
        <v/>
      </c>
      <c r="AP803" s="310">
        <f>SUM(AO$1:AO803)</f>
        <v>0</v>
      </c>
      <c r="AQ803" s="310">
        <f>SUM(AK$2:AK803)</f>
        <v>2</v>
      </c>
      <c r="AR803" s="310">
        <f>COUNTA(AJ$2:AJ803)</f>
        <v>2</v>
      </c>
      <c r="AS803" s="312"/>
      <c r="AT803" s="312"/>
      <c r="AU803" s="312"/>
      <c r="AV803" s="312"/>
      <c r="AW803" s="312"/>
      <c r="AZ803">
        <v>0</v>
      </c>
      <c r="BA803">
        <v>0</v>
      </c>
    </row>
    <row r="804" spans="1:53" x14ac:dyDescent="0.25">
      <c r="A804">
        <v>115</v>
      </c>
      <c r="B804" t="s">
        <v>66</v>
      </c>
      <c r="C804" t="s">
        <v>627</v>
      </c>
      <c r="D804"/>
      <c r="E804">
        <v>1</v>
      </c>
      <c r="F804">
        <v>1</v>
      </c>
      <c r="G804">
        <v>3</v>
      </c>
      <c r="H804">
        <v>0</v>
      </c>
      <c r="I804">
        <v>0</v>
      </c>
      <c r="J804">
        <v>0</v>
      </c>
      <c r="K804">
        <v>0</v>
      </c>
      <c r="L804">
        <v>0</v>
      </c>
      <c r="M804" t="s">
        <v>905</v>
      </c>
      <c r="N804" s="42"/>
      <c r="O804" s="101">
        <f>IF(ISBLANK(C804),O803,IF(COUNTIF(C$2:C804,C804)&gt;1,O803,1+MAX(O803,0)))</f>
        <v>25</v>
      </c>
      <c r="P804" s="45">
        <f t="shared" si="264"/>
        <v>12</v>
      </c>
      <c r="Q804" s="33" t="str">
        <f t="shared" si="265"/>
        <v/>
      </c>
      <c r="R804" s="33">
        <f t="shared" si="266"/>
        <v>9</v>
      </c>
      <c r="S804" s="33" t="str">
        <f t="shared" si="267"/>
        <v>115_9</v>
      </c>
      <c r="T804" s="35" t="str">
        <f t="shared" si="268"/>
        <v>115PM</v>
      </c>
      <c r="U804" s="35" t="str">
        <f t="shared" si="269"/>
        <v>115PMEW</v>
      </c>
      <c r="V804" s="35" t="str">
        <f t="shared" si="285"/>
        <v>0Y</v>
      </c>
      <c r="W804" s="35" t="str">
        <f t="shared" si="278"/>
        <v>115PM0Y113</v>
      </c>
      <c r="X804" s="388">
        <f t="shared" si="279"/>
        <v>0</v>
      </c>
      <c r="Y804" s="388">
        <f t="shared" si="280"/>
        <v>0</v>
      </c>
      <c r="Z804" s="280" t="str">
        <f t="shared" si="270"/>
        <v/>
      </c>
      <c r="AA804" s="280" t="str">
        <f t="shared" si="271"/>
        <v/>
      </c>
      <c r="AB804" s="389" t="str">
        <f t="shared" si="281"/>
        <v/>
      </c>
      <c r="AC804" s="389" t="str">
        <f t="shared" si="282"/>
        <v/>
      </c>
      <c r="AD804" s="390" t="str">
        <f t="shared" si="272"/>
        <v/>
      </c>
      <c r="AE804" s="282">
        <f t="shared" si="273"/>
        <v>0</v>
      </c>
      <c r="AF804" s="359">
        <f t="shared" si="274"/>
        <v>0</v>
      </c>
      <c r="AG804" s="280">
        <f t="shared" si="275"/>
        <v>0</v>
      </c>
      <c r="AH804" s="280">
        <f t="shared" si="276"/>
        <v>0</v>
      </c>
      <c r="AI804" s="280">
        <f>IF(ISBLANK(T804),AI803,IF(COUNTIF(T$2:T804,T804)&gt;1,AI803,1+MAX(AI803,0)))</f>
        <v>21</v>
      </c>
      <c r="AL804" s="391" t="str">
        <f t="shared" si="283"/>
        <v/>
      </c>
      <c r="AM804" s="391" t="str">
        <f t="shared" si="284"/>
        <v/>
      </c>
      <c r="AO804" s="310" t="str">
        <f t="shared" si="277"/>
        <v/>
      </c>
      <c r="AP804" s="310">
        <f>SUM(AO$1:AO804)</f>
        <v>0</v>
      </c>
      <c r="AQ804" s="310">
        <f>SUM(AK$2:AK804)</f>
        <v>2</v>
      </c>
      <c r="AR804" s="310">
        <f>COUNTA(AJ$2:AJ804)</f>
        <v>2</v>
      </c>
      <c r="AS804" s="312"/>
      <c r="AT804" s="312"/>
      <c r="AU804" s="312"/>
      <c r="AV804" s="312"/>
      <c r="AW804" s="312"/>
      <c r="AZ804">
        <v>0</v>
      </c>
      <c r="BA804">
        <v>0</v>
      </c>
    </row>
    <row r="805" spans="1:53" x14ac:dyDescent="0.25">
      <c r="A805">
        <v>115</v>
      </c>
      <c r="B805" t="s">
        <v>66</v>
      </c>
      <c r="C805" t="s">
        <v>627</v>
      </c>
      <c r="D805"/>
      <c r="E805">
        <v>1</v>
      </c>
      <c r="F805">
        <v>1</v>
      </c>
      <c r="G805">
        <v>4</v>
      </c>
      <c r="H805">
        <v>25</v>
      </c>
      <c r="I805">
        <v>6</v>
      </c>
      <c r="J805">
        <v>1</v>
      </c>
      <c r="K805">
        <v>11</v>
      </c>
      <c r="L805">
        <v>12</v>
      </c>
      <c r="M805" t="s">
        <v>905</v>
      </c>
      <c r="N805" s="42"/>
      <c r="O805" s="101">
        <f>IF(ISBLANK(C805),O804,IF(COUNTIF(C$2:C805,C805)&gt;1,O804,1+MAX(O804,0)))</f>
        <v>25</v>
      </c>
      <c r="P805" s="45">
        <f t="shared" si="264"/>
        <v>12</v>
      </c>
      <c r="Q805" s="33" t="str">
        <f t="shared" si="265"/>
        <v/>
      </c>
      <c r="R805" s="33">
        <f t="shared" si="266"/>
        <v>9</v>
      </c>
      <c r="S805" s="33" t="str">
        <f t="shared" si="267"/>
        <v>115_9</v>
      </c>
      <c r="T805" s="35" t="str">
        <f t="shared" si="268"/>
        <v>115PM</v>
      </c>
      <c r="U805" s="35" t="str">
        <f t="shared" si="269"/>
        <v>115PMEW</v>
      </c>
      <c r="V805" s="35" t="str">
        <f t="shared" si="285"/>
        <v>0Y</v>
      </c>
      <c r="W805" s="35" t="str">
        <f t="shared" si="278"/>
        <v>115PM0Y114</v>
      </c>
      <c r="X805" s="388">
        <f t="shared" si="279"/>
        <v>11</v>
      </c>
      <c r="Y805" s="388">
        <f t="shared" si="280"/>
        <v>12</v>
      </c>
      <c r="Z805" s="280" t="str">
        <f t="shared" si="270"/>
        <v/>
      </c>
      <c r="AA805" s="280" t="str">
        <f t="shared" si="271"/>
        <v/>
      </c>
      <c r="AB805" s="389" t="str">
        <f t="shared" si="281"/>
        <v/>
      </c>
      <c r="AC805" s="389" t="str">
        <f t="shared" si="282"/>
        <v/>
      </c>
      <c r="AD805" s="390" t="str">
        <f t="shared" si="272"/>
        <v/>
      </c>
      <c r="AE805" s="282">
        <f t="shared" si="273"/>
        <v>0</v>
      </c>
      <c r="AF805" s="359">
        <f t="shared" si="274"/>
        <v>0</v>
      </c>
      <c r="AG805" s="280">
        <f t="shared" si="275"/>
        <v>0</v>
      </c>
      <c r="AH805" s="280">
        <f t="shared" si="276"/>
        <v>0</v>
      </c>
      <c r="AI805" s="280">
        <f>IF(ISBLANK(T805),AI804,IF(COUNTIF(T$2:T805,T805)&gt;1,AI804,1+MAX(AI804,0)))</f>
        <v>21</v>
      </c>
      <c r="AL805" s="391" t="str">
        <f t="shared" si="283"/>
        <v/>
      </c>
      <c r="AM805" s="391" t="str">
        <f t="shared" si="284"/>
        <v/>
      </c>
      <c r="AO805" s="310" t="str">
        <f t="shared" si="277"/>
        <v/>
      </c>
      <c r="AP805" s="310">
        <f>SUM(AO$1:AO805)</f>
        <v>0</v>
      </c>
      <c r="AQ805" s="310">
        <f>SUM(AK$2:AK805)</f>
        <v>2</v>
      </c>
      <c r="AR805" s="310">
        <f>COUNTA(AJ$2:AJ805)</f>
        <v>2</v>
      </c>
      <c r="AS805" s="312"/>
      <c r="AT805" s="312"/>
      <c r="AU805" s="312"/>
      <c r="AV805" s="312"/>
      <c r="AW805" s="312"/>
      <c r="AZ805">
        <v>11</v>
      </c>
      <c r="BA805">
        <v>12</v>
      </c>
    </row>
    <row r="806" spans="1:53" x14ac:dyDescent="0.25">
      <c r="A806">
        <v>115</v>
      </c>
      <c r="B806" t="s">
        <v>66</v>
      </c>
      <c r="C806" t="s">
        <v>627</v>
      </c>
      <c r="D806"/>
      <c r="E806">
        <v>1</v>
      </c>
      <c r="F806">
        <v>2</v>
      </c>
      <c r="G806">
        <v>1</v>
      </c>
      <c r="H806">
        <v>29</v>
      </c>
      <c r="I806">
        <v>5</v>
      </c>
      <c r="J806">
        <v>4</v>
      </c>
      <c r="K806">
        <v>0</v>
      </c>
      <c r="L806">
        <v>0</v>
      </c>
      <c r="M806" t="s">
        <v>905</v>
      </c>
      <c r="N806" s="42"/>
      <c r="O806" s="101">
        <f>IF(ISBLANK(C806),O805,IF(COUNTIF(C$2:C806,C806)&gt;1,O805,1+MAX(O805,0)))</f>
        <v>25</v>
      </c>
      <c r="P806" s="45">
        <f t="shared" si="264"/>
        <v>12</v>
      </c>
      <c r="Q806" s="33" t="str">
        <f t="shared" si="265"/>
        <v/>
      </c>
      <c r="R806" s="33">
        <f t="shared" si="266"/>
        <v>10</v>
      </c>
      <c r="S806" s="33" t="str">
        <f t="shared" si="267"/>
        <v>115_10</v>
      </c>
      <c r="T806" s="35" t="str">
        <f t="shared" si="268"/>
        <v>115PM</v>
      </c>
      <c r="U806" s="35" t="str">
        <f t="shared" si="269"/>
        <v>115PMNS</v>
      </c>
      <c r="V806" s="35" t="str">
        <f t="shared" si="285"/>
        <v>0Y</v>
      </c>
      <c r="W806" s="35" t="str">
        <f t="shared" si="278"/>
        <v>115PM0Y121</v>
      </c>
      <c r="X806" s="388">
        <f t="shared" si="279"/>
        <v>0</v>
      </c>
      <c r="Y806" s="388">
        <f t="shared" si="280"/>
        <v>0</v>
      </c>
      <c r="Z806" s="280" t="str">
        <f t="shared" si="270"/>
        <v/>
      </c>
      <c r="AA806" s="280" t="str">
        <f t="shared" si="271"/>
        <v/>
      </c>
      <c r="AB806" s="389" t="str">
        <f t="shared" si="281"/>
        <v/>
      </c>
      <c r="AC806" s="389" t="str">
        <f t="shared" si="282"/>
        <v/>
      </c>
      <c r="AD806" s="390">
        <f t="shared" si="272"/>
        <v>1</v>
      </c>
      <c r="AE806" s="282">
        <f t="shared" si="273"/>
        <v>0</v>
      </c>
      <c r="AF806" s="359">
        <f t="shared" si="274"/>
        <v>0</v>
      </c>
      <c r="AG806" s="280">
        <f t="shared" si="275"/>
        <v>0</v>
      </c>
      <c r="AH806" s="280">
        <f t="shared" si="276"/>
        <v>0</v>
      </c>
      <c r="AI806" s="280">
        <f>IF(ISBLANK(T806),AI805,IF(COUNTIF(T$2:T806,T806)&gt;1,AI805,1+MAX(AI805,0)))</f>
        <v>21</v>
      </c>
      <c r="AL806" s="391" t="str">
        <f t="shared" si="283"/>
        <v/>
      </c>
      <c r="AM806" s="391" t="str">
        <f t="shared" si="284"/>
        <v/>
      </c>
      <c r="AO806" s="310" t="str">
        <f t="shared" si="277"/>
        <v/>
      </c>
      <c r="AP806" s="310">
        <f>SUM(AO$1:AO806)</f>
        <v>0</v>
      </c>
      <c r="AQ806" s="310">
        <f>SUM(AK$2:AK806)</f>
        <v>2</v>
      </c>
      <c r="AR806" s="310">
        <f>COUNTA(AJ$2:AJ806)</f>
        <v>2</v>
      </c>
      <c r="AS806" s="312"/>
      <c r="AT806" s="312"/>
      <c r="AU806" s="312"/>
      <c r="AV806" s="312"/>
      <c r="AW806" s="312"/>
      <c r="AZ806">
        <v>5</v>
      </c>
      <c r="BA806">
        <v>0</v>
      </c>
    </row>
    <row r="807" spans="1:53" x14ac:dyDescent="0.25">
      <c r="A807">
        <v>115</v>
      </c>
      <c r="B807" t="s">
        <v>66</v>
      </c>
      <c r="C807" t="s">
        <v>627</v>
      </c>
      <c r="D807"/>
      <c r="E807">
        <v>1</v>
      </c>
      <c r="F807">
        <v>2</v>
      </c>
      <c r="G807">
        <v>2</v>
      </c>
      <c r="H807">
        <v>0</v>
      </c>
      <c r="I807">
        <v>0</v>
      </c>
      <c r="J807">
        <v>0</v>
      </c>
      <c r="K807">
        <v>0</v>
      </c>
      <c r="L807">
        <v>0</v>
      </c>
      <c r="M807" t="s">
        <v>905</v>
      </c>
      <c r="N807" s="42"/>
      <c r="O807" s="101">
        <f>IF(ISBLANK(C807),O806,IF(COUNTIF(C$2:C807,C807)&gt;1,O806,1+MAX(O806,0)))</f>
        <v>25</v>
      </c>
      <c r="P807" s="45">
        <f t="shared" si="264"/>
        <v>12</v>
      </c>
      <c r="Q807" s="33" t="str">
        <f t="shared" si="265"/>
        <v/>
      </c>
      <c r="R807" s="33">
        <f t="shared" si="266"/>
        <v>10</v>
      </c>
      <c r="S807" s="33" t="str">
        <f t="shared" si="267"/>
        <v>115_10</v>
      </c>
      <c r="T807" s="35" t="str">
        <f t="shared" si="268"/>
        <v>115PM</v>
      </c>
      <c r="U807" s="35" t="str">
        <f t="shared" si="269"/>
        <v>115PMNS</v>
      </c>
      <c r="V807" s="35" t="str">
        <f t="shared" si="285"/>
        <v>0Y</v>
      </c>
      <c r="W807" s="35" t="str">
        <f t="shared" si="278"/>
        <v>115PM0Y122</v>
      </c>
      <c r="X807" s="388">
        <f t="shared" si="279"/>
        <v>0</v>
      </c>
      <c r="Y807" s="388">
        <f t="shared" si="280"/>
        <v>0</v>
      </c>
      <c r="Z807" s="280" t="str">
        <f t="shared" si="270"/>
        <v/>
      </c>
      <c r="AA807" s="280" t="str">
        <f t="shared" si="271"/>
        <v/>
      </c>
      <c r="AB807" s="389" t="str">
        <f t="shared" si="281"/>
        <v/>
      </c>
      <c r="AC807" s="389" t="str">
        <f t="shared" si="282"/>
        <v/>
      </c>
      <c r="AD807" s="390" t="str">
        <f t="shared" si="272"/>
        <v/>
      </c>
      <c r="AE807" s="282">
        <f t="shared" si="273"/>
        <v>0</v>
      </c>
      <c r="AF807" s="359">
        <f t="shared" si="274"/>
        <v>0</v>
      </c>
      <c r="AG807" s="280">
        <f t="shared" si="275"/>
        <v>0</v>
      </c>
      <c r="AH807" s="280">
        <f t="shared" si="276"/>
        <v>0</v>
      </c>
      <c r="AI807" s="280">
        <f>IF(ISBLANK(T807),AI806,IF(COUNTIF(T$2:T807,T807)&gt;1,AI806,1+MAX(AI806,0)))</f>
        <v>21</v>
      </c>
      <c r="AL807" s="391" t="str">
        <f t="shared" si="283"/>
        <v/>
      </c>
      <c r="AM807" s="391" t="str">
        <f t="shared" si="284"/>
        <v/>
      </c>
      <c r="AO807" s="310" t="str">
        <f t="shared" si="277"/>
        <v/>
      </c>
      <c r="AP807" s="310">
        <f>SUM(AO$1:AO807)</f>
        <v>0</v>
      </c>
      <c r="AQ807" s="310">
        <f>SUM(AK$2:AK807)</f>
        <v>2</v>
      </c>
      <c r="AR807" s="310">
        <f>COUNTA(AJ$2:AJ807)</f>
        <v>2</v>
      </c>
      <c r="AS807" s="312"/>
      <c r="AT807" s="312"/>
      <c r="AU807" s="312"/>
      <c r="AV807" s="312"/>
      <c r="AW807" s="312"/>
      <c r="AZ807">
        <v>0</v>
      </c>
      <c r="BA807">
        <v>0</v>
      </c>
    </row>
    <row r="808" spans="1:53" x14ac:dyDescent="0.25">
      <c r="A808">
        <v>115</v>
      </c>
      <c r="B808" t="s">
        <v>66</v>
      </c>
      <c r="C808" t="s">
        <v>627</v>
      </c>
      <c r="D808"/>
      <c r="E808">
        <v>1</v>
      </c>
      <c r="F808">
        <v>2</v>
      </c>
      <c r="G808">
        <v>3</v>
      </c>
      <c r="H808">
        <v>0</v>
      </c>
      <c r="I808">
        <v>0</v>
      </c>
      <c r="J808">
        <v>0</v>
      </c>
      <c r="K808">
        <v>0</v>
      </c>
      <c r="L808">
        <v>0</v>
      </c>
      <c r="M808" t="s">
        <v>905</v>
      </c>
      <c r="N808" s="42"/>
      <c r="O808" s="101">
        <f>IF(ISBLANK(C808),O807,IF(COUNTIF(C$2:C808,C808)&gt;1,O807,1+MAX(O807,0)))</f>
        <v>25</v>
      </c>
      <c r="P808" s="45">
        <f t="shared" si="264"/>
        <v>12</v>
      </c>
      <c r="Q808" s="33" t="str">
        <f t="shared" si="265"/>
        <v/>
      </c>
      <c r="R808" s="33">
        <f t="shared" si="266"/>
        <v>10</v>
      </c>
      <c r="S808" s="33" t="str">
        <f t="shared" si="267"/>
        <v>115_10</v>
      </c>
      <c r="T808" s="35" t="str">
        <f t="shared" si="268"/>
        <v>115PM</v>
      </c>
      <c r="U808" s="35" t="str">
        <f t="shared" si="269"/>
        <v>115PMEW</v>
      </c>
      <c r="V808" s="35" t="str">
        <f t="shared" si="285"/>
        <v>0Y</v>
      </c>
      <c r="W808" s="35" t="str">
        <f t="shared" si="278"/>
        <v>115PM0Y123</v>
      </c>
      <c r="X808" s="388">
        <f t="shared" si="279"/>
        <v>0</v>
      </c>
      <c r="Y808" s="388">
        <f t="shared" si="280"/>
        <v>0</v>
      </c>
      <c r="Z808" s="280" t="str">
        <f t="shared" si="270"/>
        <v/>
      </c>
      <c r="AA808" s="280" t="str">
        <f t="shared" si="271"/>
        <v/>
      </c>
      <c r="AB808" s="389" t="str">
        <f t="shared" si="281"/>
        <v/>
      </c>
      <c r="AC808" s="389" t="str">
        <f t="shared" si="282"/>
        <v/>
      </c>
      <c r="AD808" s="390" t="str">
        <f t="shared" si="272"/>
        <v/>
      </c>
      <c r="AE808" s="282">
        <f t="shared" si="273"/>
        <v>0</v>
      </c>
      <c r="AF808" s="359">
        <f t="shared" si="274"/>
        <v>0</v>
      </c>
      <c r="AG808" s="280">
        <f t="shared" si="275"/>
        <v>0</v>
      </c>
      <c r="AH808" s="280">
        <f t="shared" si="276"/>
        <v>0</v>
      </c>
      <c r="AI808" s="280">
        <f>IF(ISBLANK(T808),AI807,IF(COUNTIF(T$2:T808,T808)&gt;1,AI807,1+MAX(AI807,0)))</f>
        <v>21</v>
      </c>
      <c r="AL808" s="391" t="str">
        <f t="shared" si="283"/>
        <v/>
      </c>
      <c r="AM808" s="391" t="str">
        <f t="shared" si="284"/>
        <v/>
      </c>
      <c r="AO808" s="310" t="str">
        <f t="shared" si="277"/>
        <v/>
      </c>
      <c r="AP808" s="310">
        <f>SUM(AO$1:AO808)</f>
        <v>0</v>
      </c>
      <c r="AQ808" s="310">
        <f>SUM(AK$2:AK808)</f>
        <v>2</v>
      </c>
      <c r="AR808" s="310">
        <f>COUNTA(AJ$2:AJ808)</f>
        <v>2</v>
      </c>
      <c r="AS808" s="312"/>
      <c r="AT808" s="312"/>
      <c r="AU808" s="312"/>
      <c r="AV808" s="312"/>
      <c r="AW808" s="312"/>
      <c r="AZ808">
        <v>0</v>
      </c>
      <c r="BA808">
        <v>0</v>
      </c>
    </row>
    <row r="809" spans="1:53" x14ac:dyDescent="0.25">
      <c r="A809">
        <v>115</v>
      </c>
      <c r="B809" t="s">
        <v>66</v>
      </c>
      <c r="C809" t="s">
        <v>627</v>
      </c>
      <c r="D809"/>
      <c r="E809">
        <v>1</v>
      </c>
      <c r="F809">
        <v>2</v>
      </c>
      <c r="G809">
        <v>4</v>
      </c>
      <c r="H809">
        <v>36</v>
      </c>
      <c r="I809">
        <v>7</v>
      </c>
      <c r="J809">
        <v>1</v>
      </c>
      <c r="K809">
        <v>17</v>
      </c>
      <c r="L809">
        <v>15</v>
      </c>
      <c r="M809" t="s">
        <v>905</v>
      </c>
      <c r="N809" s="42"/>
      <c r="O809" s="101">
        <f>IF(ISBLANK(C809),O808,IF(COUNTIF(C$2:C809,C809)&gt;1,O808,1+MAX(O808,0)))</f>
        <v>25</v>
      </c>
      <c r="P809" s="45">
        <f t="shared" si="264"/>
        <v>12</v>
      </c>
      <c r="Q809" s="33" t="str">
        <f t="shared" si="265"/>
        <v/>
      </c>
      <c r="R809" s="33">
        <f t="shared" si="266"/>
        <v>10</v>
      </c>
      <c r="S809" s="33" t="str">
        <f t="shared" si="267"/>
        <v>115_10</v>
      </c>
      <c r="T809" s="35" t="str">
        <f t="shared" si="268"/>
        <v>115PM</v>
      </c>
      <c r="U809" s="35" t="str">
        <f t="shared" si="269"/>
        <v>115PMEW</v>
      </c>
      <c r="V809" s="35" t="str">
        <f t="shared" si="285"/>
        <v>0Y</v>
      </c>
      <c r="W809" s="35" t="str">
        <f t="shared" si="278"/>
        <v>115PM0Y124</v>
      </c>
      <c r="X809" s="388">
        <f t="shared" si="279"/>
        <v>17</v>
      </c>
      <c r="Y809" s="388">
        <f t="shared" si="280"/>
        <v>15</v>
      </c>
      <c r="Z809" s="280" t="str">
        <f t="shared" si="270"/>
        <v/>
      </c>
      <c r="AA809" s="280" t="str">
        <f t="shared" si="271"/>
        <v/>
      </c>
      <c r="AB809" s="389" t="str">
        <f t="shared" si="281"/>
        <v/>
      </c>
      <c r="AC809" s="389" t="str">
        <f t="shared" si="282"/>
        <v/>
      </c>
      <c r="AD809" s="390" t="str">
        <f t="shared" si="272"/>
        <v/>
      </c>
      <c r="AE809" s="282">
        <f t="shared" si="273"/>
        <v>0</v>
      </c>
      <c r="AF809" s="359">
        <f t="shared" si="274"/>
        <v>0</v>
      </c>
      <c r="AG809" s="280">
        <f t="shared" si="275"/>
        <v>0</v>
      </c>
      <c r="AH809" s="280">
        <f t="shared" si="276"/>
        <v>0</v>
      </c>
      <c r="AI809" s="280">
        <f>IF(ISBLANK(T809),AI808,IF(COUNTIF(T$2:T809,T809)&gt;1,AI808,1+MAX(AI808,0)))</f>
        <v>21</v>
      </c>
      <c r="AL809" s="391" t="str">
        <f t="shared" si="283"/>
        <v/>
      </c>
      <c r="AM809" s="391" t="str">
        <f t="shared" si="284"/>
        <v/>
      </c>
      <c r="AO809" s="310" t="str">
        <f t="shared" si="277"/>
        <v/>
      </c>
      <c r="AP809" s="310">
        <f>SUM(AO$1:AO809)</f>
        <v>0</v>
      </c>
      <c r="AQ809" s="310">
        <f>SUM(AK$2:AK809)</f>
        <v>2</v>
      </c>
      <c r="AR809" s="310">
        <f>COUNTA(AJ$2:AJ809)</f>
        <v>2</v>
      </c>
      <c r="AS809" s="312"/>
      <c r="AT809" s="312"/>
      <c r="AU809" s="312"/>
      <c r="AV809" s="312"/>
      <c r="AW809" s="312"/>
      <c r="AZ809">
        <v>17</v>
      </c>
      <c r="BA809">
        <v>15</v>
      </c>
    </row>
    <row r="810" spans="1:53" x14ac:dyDescent="0.25">
      <c r="A810">
        <v>115</v>
      </c>
      <c r="B810" t="s">
        <v>66</v>
      </c>
      <c r="C810" t="s">
        <v>627</v>
      </c>
      <c r="D810"/>
      <c r="E810">
        <v>1</v>
      </c>
      <c r="F810">
        <v>3</v>
      </c>
      <c r="G810">
        <v>1</v>
      </c>
      <c r="H810">
        <v>10</v>
      </c>
      <c r="I810">
        <v>2</v>
      </c>
      <c r="J810">
        <v>1</v>
      </c>
      <c r="K810">
        <v>0</v>
      </c>
      <c r="L810">
        <v>0</v>
      </c>
      <c r="M810" t="s">
        <v>905</v>
      </c>
      <c r="N810" s="42"/>
      <c r="O810" s="101">
        <f>IF(ISBLANK(C810),O809,IF(COUNTIF(C$2:C810,C810)&gt;1,O809,1+MAX(O809,0)))</f>
        <v>25</v>
      </c>
      <c r="P810" s="45">
        <f t="shared" si="264"/>
        <v>12</v>
      </c>
      <c r="Q810" s="33" t="str">
        <f t="shared" si="265"/>
        <v/>
      </c>
      <c r="R810" s="33">
        <f t="shared" si="266"/>
        <v>11</v>
      </c>
      <c r="S810" s="33" t="str">
        <f t="shared" si="267"/>
        <v>115_11</v>
      </c>
      <c r="T810" s="35" t="str">
        <f t="shared" si="268"/>
        <v>115PM</v>
      </c>
      <c r="U810" s="35" t="str">
        <f t="shared" si="269"/>
        <v>115PMNS</v>
      </c>
      <c r="V810" s="35" t="str">
        <f t="shared" si="285"/>
        <v>0Y</v>
      </c>
      <c r="W810" s="35" t="str">
        <f t="shared" si="278"/>
        <v>115PM0Y131</v>
      </c>
      <c r="X810" s="388">
        <f t="shared" si="279"/>
        <v>0</v>
      </c>
      <c r="Y810" s="388">
        <f t="shared" si="280"/>
        <v>0</v>
      </c>
      <c r="Z810" s="280" t="str">
        <f t="shared" si="270"/>
        <v/>
      </c>
      <c r="AA810" s="280" t="str">
        <f t="shared" si="271"/>
        <v/>
      </c>
      <c r="AB810" s="389" t="str">
        <f t="shared" si="281"/>
        <v/>
      </c>
      <c r="AC810" s="389" t="str">
        <f t="shared" si="282"/>
        <v/>
      </c>
      <c r="AD810" s="390">
        <f t="shared" si="272"/>
        <v>1</v>
      </c>
      <c r="AE810" s="282">
        <f t="shared" si="273"/>
        <v>0</v>
      </c>
      <c r="AF810" s="359">
        <f t="shared" si="274"/>
        <v>0</v>
      </c>
      <c r="AG810" s="280">
        <f t="shared" si="275"/>
        <v>0</v>
      </c>
      <c r="AH810" s="280">
        <f t="shared" si="276"/>
        <v>0</v>
      </c>
      <c r="AI810" s="280">
        <f>IF(ISBLANK(T810),AI809,IF(COUNTIF(T$2:T810,T810)&gt;1,AI809,1+MAX(AI809,0)))</f>
        <v>21</v>
      </c>
      <c r="AL810" s="391" t="str">
        <f t="shared" si="283"/>
        <v/>
      </c>
      <c r="AM810" s="391" t="str">
        <f t="shared" si="284"/>
        <v/>
      </c>
      <c r="AO810" s="310" t="str">
        <f t="shared" si="277"/>
        <v/>
      </c>
      <c r="AP810" s="310">
        <f>SUM(AO$1:AO810)</f>
        <v>0</v>
      </c>
      <c r="AQ810" s="310">
        <f>SUM(AK$2:AK810)</f>
        <v>2</v>
      </c>
      <c r="AR810" s="310">
        <f>COUNTA(AJ$2:AJ810)</f>
        <v>2</v>
      </c>
      <c r="AS810" s="312"/>
      <c r="AT810" s="312"/>
      <c r="AU810" s="312"/>
      <c r="AV810" s="312"/>
      <c r="AW810" s="312"/>
      <c r="AZ810">
        <v>4</v>
      </c>
      <c r="BA810">
        <v>0</v>
      </c>
    </row>
    <row r="811" spans="1:53" x14ac:dyDescent="0.25">
      <c r="A811">
        <v>115</v>
      </c>
      <c r="B811" t="s">
        <v>66</v>
      </c>
      <c r="C811" t="s">
        <v>627</v>
      </c>
      <c r="D811"/>
      <c r="E811">
        <v>1</v>
      </c>
      <c r="F811">
        <v>3</v>
      </c>
      <c r="G811">
        <v>2</v>
      </c>
      <c r="H811">
        <v>0</v>
      </c>
      <c r="I811">
        <v>0</v>
      </c>
      <c r="J811">
        <v>0</v>
      </c>
      <c r="K811">
        <v>0</v>
      </c>
      <c r="L811">
        <v>0</v>
      </c>
      <c r="M811" t="s">
        <v>905</v>
      </c>
      <c r="N811" s="42"/>
      <c r="O811" s="101">
        <f>IF(ISBLANK(C811),O810,IF(COUNTIF(C$2:C811,C811)&gt;1,O810,1+MAX(O810,0)))</f>
        <v>25</v>
      </c>
      <c r="P811" s="45">
        <f t="shared" si="264"/>
        <v>12</v>
      </c>
      <c r="Q811" s="33" t="str">
        <f t="shared" si="265"/>
        <v/>
      </c>
      <c r="R811" s="33">
        <f t="shared" si="266"/>
        <v>11</v>
      </c>
      <c r="S811" s="33" t="str">
        <f t="shared" si="267"/>
        <v>115_11</v>
      </c>
      <c r="T811" s="35" t="str">
        <f t="shared" si="268"/>
        <v>115PM</v>
      </c>
      <c r="U811" s="35" t="str">
        <f t="shared" si="269"/>
        <v>115PMNS</v>
      </c>
      <c r="V811" s="35" t="str">
        <f t="shared" si="285"/>
        <v>0Y</v>
      </c>
      <c r="W811" s="35" t="str">
        <f t="shared" si="278"/>
        <v>115PM0Y132</v>
      </c>
      <c r="X811" s="388">
        <f t="shared" si="279"/>
        <v>0</v>
      </c>
      <c r="Y811" s="388">
        <f t="shared" si="280"/>
        <v>0</v>
      </c>
      <c r="Z811" s="280" t="str">
        <f t="shared" si="270"/>
        <v/>
      </c>
      <c r="AA811" s="280" t="str">
        <f t="shared" si="271"/>
        <v/>
      </c>
      <c r="AB811" s="389" t="str">
        <f t="shared" si="281"/>
        <v/>
      </c>
      <c r="AC811" s="389" t="str">
        <f t="shared" si="282"/>
        <v/>
      </c>
      <c r="AD811" s="390" t="str">
        <f t="shared" si="272"/>
        <v/>
      </c>
      <c r="AE811" s="282">
        <f t="shared" si="273"/>
        <v>0</v>
      </c>
      <c r="AF811" s="359">
        <f t="shared" si="274"/>
        <v>0</v>
      </c>
      <c r="AG811" s="280">
        <f t="shared" si="275"/>
        <v>0</v>
      </c>
      <c r="AH811" s="280">
        <f t="shared" si="276"/>
        <v>0</v>
      </c>
      <c r="AI811" s="280">
        <f>IF(ISBLANK(T811),AI810,IF(COUNTIF(T$2:T811,T811)&gt;1,AI810,1+MAX(AI810,0)))</f>
        <v>21</v>
      </c>
      <c r="AL811" s="391" t="str">
        <f t="shared" si="283"/>
        <v/>
      </c>
      <c r="AM811" s="391" t="str">
        <f t="shared" si="284"/>
        <v/>
      </c>
      <c r="AO811" s="310" t="str">
        <f t="shared" si="277"/>
        <v/>
      </c>
      <c r="AP811" s="310">
        <f>SUM(AO$1:AO811)</f>
        <v>0</v>
      </c>
      <c r="AQ811" s="310">
        <f>SUM(AK$2:AK811)</f>
        <v>2</v>
      </c>
      <c r="AR811" s="310">
        <f>COUNTA(AJ$2:AJ811)</f>
        <v>2</v>
      </c>
      <c r="AS811" s="312"/>
      <c r="AT811" s="312"/>
      <c r="AU811" s="312"/>
      <c r="AV811" s="312"/>
      <c r="AW811" s="312"/>
      <c r="AZ811">
        <v>0</v>
      </c>
      <c r="BA811">
        <v>0</v>
      </c>
    </row>
    <row r="812" spans="1:53" x14ac:dyDescent="0.25">
      <c r="A812">
        <v>115</v>
      </c>
      <c r="B812" t="s">
        <v>66</v>
      </c>
      <c r="C812" t="s">
        <v>627</v>
      </c>
      <c r="D812"/>
      <c r="E812">
        <v>1</v>
      </c>
      <c r="F812">
        <v>3</v>
      </c>
      <c r="G812">
        <v>3</v>
      </c>
      <c r="H812">
        <v>0</v>
      </c>
      <c r="I812">
        <v>0</v>
      </c>
      <c r="J812">
        <v>0</v>
      </c>
      <c r="K812">
        <v>0</v>
      </c>
      <c r="L812">
        <v>0</v>
      </c>
      <c r="M812" t="s">
        <v>905</v>
      </c>
      <c r="N812" s="42"/>
      <c r="O812" s="101">
        <f>IF(ISBLANK(C812),O811,IF(COUNTIF(C$2:C812,C812)&gt;1,O811,1+MAX(O811,0)))</f>
        <v>25</v>
      </c>
      <c r="P812" s="45">
        <f t="shared" si="264"/>
        <v>12</v>
      </c>
      <c r="Q812" s="33" t="str">
        <f t="shared" si="265"/>
        <v/>
      </c>
      <c r="R812" s="33">
        <f t="shared" si="266"/>
        <v>11</v>
      </c>
      <c r="S812" s="33" t="str">
        <f t="shared" si="267"/>
        <v>115_11</v>
      </c>
      <c r="T812" s="35" t="str">
        <f t="shared" si="268"/>
        <v>115PM</v>
      </c>
      <c r="U812" s="35" t="str">
        <f t="shared" si="269"/>
        <v>115PMEW</v>
      </c>
      <c r="V812" s="35" t="str">
        <f t="shared" si="285"/>
        <v>0Y</v>
      </c>
      <c r="W812" s="35" t="str">
        <f t="shared" si="278"/>
        <v>115PM0Y133</v>
      </c>
      <c r="X812" s="388">
        <f t="shared" si="279"/>
        <v>0</v>
      </c>
      <c r="Y812" s="388">
        <f t="shared" si="280"/>
        <v>0</v>
      </c>
      <c r="Z812" s="280" t="str">
        <f t="shared" si="270"/>
        <v/>
      </c>
      <c r="AA812" s="280" t="str">
        <f t="shared" si="271"/>
        <v/>
      </c>
      <c r="AB812" s="389" t="str">
        <f t="shared" si="281"/>
        <v/>
      </c>
      <c r="AC812" s="389" t="str">
        <f t="shared" si="282"/>
        <v/>
      </c>
      <c r="AD812" s="390" t="str">
        <f t="shared" si="272"/>
        <v/>
      </c>
      <c r="AE812" s="282">
        <f t="shared" si="273"/>
        <v>0</v>
      </c>
      <c r="AF812" s="359">
        <f t="shared" si="274"/>
        <v>0</v>
      </c>
      <c r="AG812" s="280">
        <f t="shared" si="275"/>
        <v>0</v>
      </c>
      <c r="AH812" s="280">
        <f t="shared" si="276"/>
        <v>0</v>
      </c>
      <c r="AI812" s="280">
        <f>IF(ISBLANK(T812),AI811,IF(COUNTIF(T$2:T812,T812)&gt;1,AI811,1+MAX(AI811,0)))</f>
        <v>21</v>
      </c>
      <c r="AL812" s="391" t="str">
        <f t="shared" si="283"/>
        <v/>
      </c>
      <c r="AM812" s="391" t="str">
        <f t="shared" si="284"/>
        <v/>
      </c>
      <c r="AO812" s="310" t="str">
        <f t="shared" si="277"/>
        <v/>
      </c>
      <c r="AP812" s="310">
        <f>SUM(AO$1:AO812)</f>
        <v>0</v>
      </c>
      <c r="AQ812" s="310">
        <f>SUM(AK$2:AK812)</f>
        <v>2</v>
      </c>
      <c r="AR812" s="310">
        <f>COUNTA(AJ$2:AJ812)</f>
        <v>2</v>
      </c>
      <c r="AS812" s="312"/>
      <c r="AT812" s="312"/>
      <c r="AU812" s="312"/>
      <c r="AV812" s="312"/>
      <c r="AW812" s="312"/>
      <c r="AZ812">
        <v>0</v>
      </c>
      <c r="BA812">
        <v>0</v>
      </c>
    </row>
    <row r="813" spans="1:53" x14ac:dyDescent="0.25">
      <c r="A813">
        <v>115</v>
      </c>
      <c r="B813" t="s">
        <v>66</v>
      </c>
      <c r="C813" t="s">
        <v>627</v>
      </c>
      <c r="D813"/>
      <c r="E813">
        <v>1</v>
      </c>
      <c r="F813">
        <v>3</v>
      </c>
      <c r="G813">
        <v>4</v>
      </c>
      <c r="H813">
        <v>16</v>
      </c>
      <c r="I813">
        <v>3</v>
      </c>
      <c r="J813">
        <v>0</v>
      </c>
      <c r="K813">
        <v>6</v>
      </c>
      <c r="L813">
        <v>11</v>
      </c>
      <c r="M813" t="s">
        <v>905</v>
      </c>
      <c r="N813" s="42"/>
      <c r="O813" s="101">
        <f>IF(ISBLANK(C813),O812,IF(COUNTIF(C$2:C813,C813)&gt;1,O812,1+MAX(O812,0)))</f>
        <v>25</v>
      </c>
      <c r="P813" s="45">
        <f t="shared" si="264"/>
        <v>12</v>
      </c>
      <c r="Q813" s="33" t="str">
        <f t="shared" si="265"/>
        <v/>
      </c>
      <c r="R813" s="33">
        <f t="shared" si="266"/>
        <v>11</v>
      </c>
      <c r="S813" s="33" t="str">
        <f t="shared" si="267"/>
        <v>115_11</v>
      </c>
      <c r="T813" s="35" t="str">
        <f t="shared" si="268"/>
        <v>115PM</v>
      </c>
      <c r="U813" s="35" t="str">
        <f t="shared" si="269"/>
        <v>115PMEW</v>
      </c>
      <c r="V813" s="35" t="str">
        <f t="shared" si="285"/>
        <v>0Y</v>
      </c>
      <c r="W813" s="35" t="str">
        <f t="shared" si="278"/>
        <v>115PM0Y134</v>
      </c>
      <c r="X813" s="388">
        <f t="shared" si="279"/>
        <v>6</v>
      </c>
      <c r="Y813" s="388">
        <f t="shared" si="280"/>
        <v>11</v>
      </c>
      <c r="Z813" s="280" t="str">
        <f t="shared" si="270"/>
        <v/>
      </c>
      <c r="AA813" s="280" t="str">
        <f t="shared" si="271"/>
        <v/>
      </c>
      <c r="AB813" s="389" t="str">
        <f t="shared" si="281"/>
        <v/>
      </c>
      <c r="AC813" s="389" t="str">
        <f t="shared" si="282"/>
        <v/>
      </c>
      <c r="AD813" s="390" t="str">
        <f t="shared" si="272"/>
        <v/>
      </c>
      <c r="AE813" s="282">
        <f t="shared" si="273"/>
        <v>0</v>
      </c>
      <c r="AF813" s="359">
        <f t="shared" si="274"/>
        <v>0</v>
      </c>
      <c r="AG813" s="280">
        <f t="shared" si="275"/>
        <v>0</v>
      </c>
      <c r="AH813" s="280">
        <f t="shared" si="276"/>
        <v>0</v>
      </c>
      <c r="AI813" s="280">
        <f>IF(ISBLANK(T813),AI812,IF(COUNTIF(T$2:T813,T813)&gt;1,AI812,1+MAX(AI812,0)))</f>
        <v>21</v>
      </c>
      <c r="AL813" s="391" t="str">
        <f t="shared" si="283"/>
        <v/>
      </c>
      <c r="AM813" s="391" t="str">
        <f t="shared" si="284"/>
        <v/>
      </c>
      <c r="AO813" s="310" t="str">
        <f t="shared" si="277"/>
        <v/>
      </c>
      <c r="AP813" s="310">
        <f>SUM(AO$1:AO813)</f>
        <v>0</v>
      </c>
      <c r="AQ813" s="310">
        <f>SUM(AK$2:AK813)</f>
        <v>2</v>
      </c>
      <c r="AR813" s="310">
        <f>COUNTA(AJ$2:AJ813)</f>
        <v>2</v>
      </c>
      <c r="AS813" s="312"/>
      <c r="AT813" s="312"/>
      <c r="AU813" s="312"/>
      <c r="AV813" s="312"/>
      <c r="AW813" s="312"/>
      <c r="AZ813">
        <v>6</v>
      </c>
      <c r="BA813">
        <v>11</v>
      </c>
    </row>
    <row r="814" spans="1:53" x14ac:dyDescent="0.25">
      <c r="A814">
        <v>115</v>
      </c>
      <c r="B814" t="s">
        <v>66</v>
      </c>
      <c r="C814" t="s">
        <v>627</v>
      </c>
      <c r="D814"/>
      <c r="E814">
        <v>1</v>
      </c>
      <c r="F814">
        <v>4</v>
      </c>
      <c r="G814">
        <v>1</v>
      </c>
      <c r="H814">
        <v>15</v>
      </c>
      <c r="I814">
        <v>6</v>
      </c>
      <c r="J814">
        <v>0</v>
      </c>
      <c r="K814">
        <v>0</v>
      </c>
      <c r="L814">
        <v>0</v>
      </c>
      <c r="M814" t="s">
        <v>905</v>
      </c>
      <c r="N814" s="42"/>
      <c r="O814" s="101">
        <f>IF(ISBLANK(C814),O813,IF(COUNTIF(C$2:C814,C814)&gt;1,O813,1+MAX(O813,0)))</f>
        <v>25</v>
      </c>
      <c r="P814" s="45">
        <f t="shared" si="264"/>
        <v>12</v>
      </c>
      <c r="Q814" s="33" t="str">
        <f t="shared" si="265"/>
        <v/>
      </c>
      <c r="R814" s="33">
        <f t="shared" si="266"/>
        <v>12</v>
      </c>
      <c r="S814" s="33" t="str">
        <f t="shared" si="267"/>
        <v>115_12</v>
      </c>
      <c r="T814" s="35" t="str">
        <f t="shared" si="268"/>
        <v>115PM</v>
      </c>
      <c r="U814" s="35" t="str">
        <f t="shared" si="269"/>
        <v>115PMNS</v>
      </c>
      <c r="V814" s="35" t="str">
        <f t="shared" si="285"/>
        <v>0Y</v>
      </c>
      <c r="W814" s="35" t="str">
        <f t="shared" si="278"/>
        <v>115PM0Y141</v>
      </c>
      <c r="X814" s="388">
        <f t="shared" si="279"/>
        <v>0</v>
      </c>
      <c r="Y814" s="388">
        <f t="shared" si="280"/>
        <v>0</v>
      </c>
      <c r="Z814" s="280" t="str">
        <f t="shared" si="270"/>
        <v/>
      </c>
      <c r="AA814" s="280" t="str">
        <f t="shared" si="271"/>
        <v/>
      </c>
      <c r="AB814" s="389" t="str">
        <f t="shared" si="281"/>
        <v/>
      </c>
      <c r="AC814" s="389" t="str">
        <f t="shared" si="282"/>
        <v/>
      </c>
      <c r="AD814" s="390">
        <f t="shared" si="272"/>
        <v>1</v>
      </c>
      <c r="AE814" s="282">
        <f t="shared" si="273"/>
        <v>0</v>
      </c>
      <c r="AF814" s="359">
        <f t="shared" si="274"/>
        <v>0</v>
      </c>
      <c r="AG814" s="280">
        <f t="shared" si="275"/>
        <v>0</v>
      </c>
      <c r="AH814" s="280">
        <f t="shared" si="276"/>
        <v>0</v>
      </c>
      <c r="AI814" s="280">
        <f>IF(ISBLANK(T814),AI813,IF(COUNTIF(T$2:T814,T814)&gt;1,AI813,1+MAX(AI813,0)))</f>
        <v>21</v>
      </c>
      <c r="AL814" s="391" t="str">
        <f t="shared" si="283"/>
        <v/>
      </c>
      <c r="AM814" s="391" t="str">
        <f t="shared" si="284"/>
        <v/>
      </c>
      <c r="AO814" s="310" t="str">
        <f t="shared" si="277"/>
        <v/>
      </c>
      <c r="AP814" s="310">
        <f>SUM(AO$1:AO814)</f>
        <v>0</v>
      </c>
      <c r="AQ814" s="310">
        <f>SUM(AK$2:AK814)</f>
        <v>2</v>
      </c>
      <c r="AR814" s="310">
        <f>COUNTA(AJ$2:AJ814)</f>
        <v>2</v>
      </c>
      <c r="AS814" s="312"/>
      <c r="AT814" s="312"/>
      <c r="AU814" s="312"/>
      <c r="AV814" s="312"/>
      <c r="AW814" s="312"/>
      <c r="AZ814">
        <v>5</v>
      </c>
      <c r="BA814">
        <v>0</v>
      </c>
    </row>
    <row r="815" spans="1:53" x14ac:dyDescent="0.25">
      <c r="A815">
        <v>115</v>
      </c>
      <c r="B815" t="s">
        <v>66</v>
      </c>
      <c r="C815" t="s">
        <v>627</v>
      </c>
      <c r="D815"/>
      <c r="E815">
        <v>1</v>
      </c>
      <c r="F815">
        <v>4</v>
      </c>
      <c r="G815">
        <v>2</v>
      </c>
      <c r="H815">
        <v>0</v>
      </c>
      <c r="I815">
        <v>0</v>
      </c>
      <c r="J815">
        <v>0</v>
      </c>
      <c r="K815">
        <v>0</v>
      </c>
      <c r="L815">
        <v>0</v>
      </c>
      <c r="M815" t="s">
        <v>905</v>
      </c>
      <c r="N815" s="42"/>
      <c r="O815" s="101">
        <f>IF(ISBLANK(C815),O814,IF(COUNTIF(C$2:C815,C815)&gt;1,O814,1+MAX(O814,0)))</f>
        <v>25</v>
      </c>
      <c r="P815" s="45">
        <f t="shared" si="264"/>
        <v>12</v>
      </c>
      <c r="Q815" s="33" t="str">
        <f t="shared" si="265"/>
        <v/>
      </c>
      <c r="R815" s="33">
        <f t="shared" si="266"/>
        <v>12</v>
      </c>
      <c r="S815" s="33" t="str">
        <f t="shared" si="267"/>
        <v>115_12</v>
      </c>
      <c r="T815" s="35" t="str">
        <f t="shared" si="268"/>
        <v>115PM</v>
      </c>
      <c r="U815" s="35" t="str">
        <f t="shared" si="269"/>
        <v>115PMNS</v>
      </c>
      <c r="V815" s="35" t="str">
        <f t="shared" si="285"/>
        <v>0Y</v>
      </c>
      <c r="W815" s="35" t="str">
        <f t="shared" si="278"/>
        <v>115PM0Y142</v>
      </c>
      <c r="X815" s="388">
        <f t="shared" si="279"/>
        <v>0</v>
      </c>
      <c r="Y815" s="388">
        <f t="shared" si="280"/>
        <v>0</v>
      </c>
      <c r="Z815" s="280" t="str">
        <f t="shared" si="270"/>
        <v/>
      </c>
      <c r="AA815" s="280" t="str">
        <f t="shared" si="271"/>
        <v/>
      </c>
      <c r="AB815" s="389" t="str">
        <f t="shared" si="281"/>
        <v/>
      </c>
      <c r="AC815" s="389" t="str">
        <f t="shared" si="282"/>
        <v/>
      </c>
      <c r="AD815" s="390" t="str">
        <f t="shared" si="272"/>
        <v/>
      </c>
      <c r="AE815" s="282">
        <f t="shared" si="273"/>
        <v>0</v>
      </c>
      <c r="AF815" s="359">
        <f t="shared" si="274"/>
        <v>0</v>
      </c>
      <c r="AG815" s="280">
        <f t="shared" si="275"/>
        <v>0</v>
      </c>
      <c r="AH815" s="280">
        <f t="shared" si="276"/>
        <v>0</v>
      </c>
      <c r="AI815" s="280">
        <f>IF(ISBLANK(T815),AI814,IF(COUNTIF(T$2:T815,T815)&gt;1,AI814,1+MAX(AI814,0)))</f>
        <v>21</v>
      </c>
      <c r="AL815" s="391" t="str">
        <f t="shared" si="283"/>
        <v/>
      </c>
      <c r="AM815" s="391" t="str">
        <f t="shared" si="284"/>
        <v/>
      </c>
      <c r="AO815" s="310" t="str">
        <f t="shared" si="277"/>
        <v/>
      </c>
      <c r="AP815" s="310">
        <f>SUM(AO$1:AO815)</f>
        <v>0</v>
      </c>
      <c r="AQ815" s="310">
        <f>SUM(AK$2:AK815)</f>
        <v>2</v>
      </c>
      <c r="AR815" s="310">
        <f>COUNTA(AJ$2:AJ815)</f>
        <v>2</v>
      </c>
      <c r="AS815" s="312"/>
      <c r="AT815" s="312"/>
      <c r="AU815" s="312"/>
      <c r="AV815" s="312"/>
      <c r="AW815" s="312"/>
      <c r="AZ815">
        <v>0</v>
      </c>
      <c r="BA815">
        <v>0</v>
      </c>
    </row>
    <row r="816" spans="1:53" x14ac:dyDescent="0.25">
      <c r="A816">
        <v>115</v>
      </c>
      <c r="B816" t="s">
        <v>66</v>
      </c>
      <c r="C816" t="s">
        <v>627</v>
      </c>
      <c r="D816"/>
      <c r="E816">
        <v>1</v>
      </c>
      <c r="F816">
        <v>4</v>
      </c>
      <c r="G816">
        <v>3</v>
      </c>
      <c r="H816">
        <v>0</v>
      </c>
      <c r="I816">
        <v>0</v>
      </c>
      <c r="J816">
        <v>0</v>
      </c>
      <c r="K816">
        <v>0</v>
      </c>
      <c r="L816">
        <v>0</v>
      </c>
      <c r="M816" t="s">
        <v>905</v>
      </c>
      <c r="N816" s="42"/>
      <c r="O816" s="101">
        <f>IF(ISBLANK(C816),O815,IF(COUNTIF(C$2:C816,C816)&gt;1,O815,1+MAX(O815,0)))</f>
        <v>25</v>
      </c>
      <c r="P816" s="45">
        <f t="shared" si="264"/>
        <v>12</v>
      </c>
      <c r="Q816" s="33" t="str">
        <f t="shared" si="265"/>
        <v/>
      </c>
      <c r="R816" s="33">
        <f t="shared" si="266"/>
        <v>12</v>
      </c>
      <c r="S816" s="33" t="str">
        <f t="shared" si="267"/>
        <v>115_12</v>
      </c>
      <c r="T816" s="35" t="str">
        <f t="shared" si="268"/>
        <v>115PM</v>
      </c>
      <c r="U816" s="35" t="str">
        <f t="shared" si="269"/>
        <v>115PMEW</v>
      </c>
      <c r="V816" s="35" t="str">
        <f t="shared" si="285"/>
        <v>0Y</v>
      </c>
      <c r="W816" s="35" t="str">
        <f t="shared" si="278"/>
        <v>115PM0Y143</v>
      </c>
      <c r="X816" s="388">
        <f t="shared" si="279"/>
        <v>0</v>
      </c>
      <c r="Y816" s="388">
        <f t="shared" si="280"/>
        <v>0</v>
      </c>
      <c r="Z816" s="280" t="str">
        <f t="shared" si="270"/>
        <v/>
      </c>
      <c r="AA816" s="280" t="str">
        <f t="shared" si="271"/>
        <v/>
      </c>
      <c r="AB816" s="389" t="str">
        <f t="shared" si="281"/>
        <v/>
      </c>
      <c r="AC816" s="389" t="str">
        <f t="shared" si="282"/>
        <v/>
      </c>
      <c r="AD816" s="390" t="str">
        <f t="shared" si="272"/>
        <v/>
      </c>
      <c r="AE816" s="282">
        <f t="shared" si="273"/>
        <v>0</v>
      </c>
      <c r="AF816" s="359">
        <f t="shared" si="274"/>
        <v>0</v>
      </c>
      <c r="AG816" s="280">
        <f t="shared" si="275"/>
        <v>0</v>
      </c>
      <c r="AH816" s="280">
        <f t="shared" si="276"/>
        <v>0</v>
      </c>
      <c r="AI816" s="280">
        <f>IF(ISBLANK(T816),AI815,IF(COUNTIF(T$2:T816,T816)&gt;1,AI815,1+MAX(AI815,0)))</f>
        <v>21</v>
      </c>
      <c r="AL816" s="391" t="str">
        <f t="shared" si="283"/>
        <v/>
      </c>
      <c r="AM816" s="391" t="str">
        <f t="shared" si="284"/>
        <v/>
      </c>
      <c r="AO816" s="310" t="str">
        <f t="shared" si="277"/>
        <v/>
      </c>
      <c r="AP816" s="310">
        <f>SUM(AO$1:AO816)</f>
        <v>0</v>
      </c>
      <c r="AQ816" s="310">
        <f>SUM(AK$2:AK816)</f>
        <v>2</v>
      </c>
      <c r="AR816" s="310">
        <f>COUNTA(AJ$2:AJ816)</f>
        <v>2</v>
      </c>
      <c r="AS816" s="312"/>
      <c r="AT816" s="312"/>
      <c r="AU816" s="312"/>
      <c r="AV816" s="312"/>
      <c r="AW816" s="312"/>
      <c r="AZ816">
        <v>0</v>
      </c>
      <c r="BA816">
        <v>0</v>
      </c>
    </row>
    <row r="817" spans="1:53" x14ac:dyDescent="0.25">
      <c r="A817">
        <v>115</v>
      </c>
      <c r="B817" t="s">
        <v>66</v>
      </c>
      <c r="C817" t="s">
        <v>627</v>
      </c>
      <c r="D817"/>
      <c r="E817">
        <v>1</v>
      </c>
      <c r="F817">
        <v>4</v>
      </c>
      <c r="G817">
        <v>4</v>
      </c>
      <c r="H817">
        <v>12</v>
      </c>
      <c r="I817">
        <v>3</v>
      </c>
      <c r="J817">
        <v>0</v>
      </c>
      <c r="K817">
        <v>4</v>
      </c>
      <c r="L817">
        <v>5</v>
      </c>
      <c r="M817" t="s">
        <v>905</v>
      </c>
      <c r="N817" s="42"/>
      <c r="O817" s="101">
        <f>IF(ISBLANK(C817),O816,IF(COUNTIF(C$2:C817,C817)&gt;1,O816,1+MAX(O816,0)))</f>
        <v>25</v>
      </c>
      <c r="P817" s="45">
        <f t="shared" si="264"/>
        <v>12</v>
      </c>
      <c r="Q817" s="33" t="str">
        <f t="shared" si="265"/>
        <v/>
      </c>
      <c r="R817" s="33">
        <f t="shared" si="266"/>
        <v>12</v>
      </c>
      <c r="S817" s="33" t="str">
        <f t="shared" si="267"/>
        <v>115_12</v>
      </c>
      <c r="T817" s="35" t="str">
        <f t="shared" si="268"/>
        <v>115PM</v>
      </c>
      <c r="U817" s="35" t="str">
        <f t="shared" si="269"/>
        <v>115PMEW</v>
      </c>
      <c r="V817" s="35" t="str">
        <f t="shared" si="285"/>
        <v>0Y</v>
      </c>
      <c r="W817" s="35" t="str">
        <f t="shared" si="278"/>
        <v>115PM0Y144</v>
      </c>
      <c r="X817" s="388">
        <f t="shared" si="279"/>
        <v>4</v>
      </c>
      <c r="Y817" s="388">
        <f t="shared" si="280"/>
        <v>5</v>
      </c>
      <c r="Z817" s="280" t="str">
        <f t="shared" si="270"/>
        <v/>
      </c>
      <c r="AA817" s="280" t="str">
        <f t="shared" si="271"/>
        <v/>
      </c>
      <c r="AB817" s="389" t="str">
        <f t="shared" si="281"/>
        <v/>
      </c>
      <c r="AC817" s="389" t="str">
        <f t="shared" si="282"/>
        <v/>
      </c>
      <c r="AD817" s="390" t="str">
        <f t="shared" si="272"/>
        <v/>
      </c>
      <c r="AE817" s="282">
        <f t="shared" si="273"/>
        <v>0</v>
      </c>
      <c r="AF817" s="359">
        <f t="shared" si="274"/>
        <v>0</v>
      </c>
      <c r="AG817" s="280">
        <f t="shared" si="275"/>
        <v>0</v>
      </c>
      <c r="AH817" s="280">
        <f t="shared" si="276"/>
        <v>0</v>
      </c>
      <c r="AI817" s="280">
        <f>IF(ISBLANK(T817),AI816,IF(COUNTIF(T$2:T817,T817)&gt;1,AI816,1+MAX(AI816,0)))</f>
        <v>21</v>
      </c>
      <c r="AL817" s="391" t="str">
        <f t="shared" si="283"/>
        <v/>
      </c>
      <c r="AM817" s="391" t="str">
        <f t="shared" si="284"/>
        <v/>
      </c>
      <c r="AO817" s="310" t="str">
        <f t="shared" si="277"/>
        <v/>
      </c>
      <c r="AP817" s="310">
        <f>SUM(AO$1:AO817)</f>
        <v>0</v>
      </c>
      <c r="AQ817" s="310">
        <f>SUM(AK$2:AK817)</f>
        <v>2</v>
      </c>
      <c r="AR817" s="310">
        <f>COUNTA(AJ$2:AJ817)</f>
        <v>2</v>
      </c>
      <c r="AS817" s="312"/>
      <c r="AT817" s="312"/>
      <c r="AU817" s="312"/>
      <c r="AV817" s="312"/>
      <c r="AW817" s="312"/>
      <c r="AZ817">
        <v>4</v>
      </c>
      <c r="BA817">
        <v>5</v>
      </c>
    </row>
    <row r="818" spans="1:53" x14ac:dyDescent="0.25">
      <c r="A818">
        <v>115</v>
      </c>
      <c r="B818" t="s">
        <v>66</v>
      </c>
      <c r="C818" t="s">
        <v>627</v>
      </c>
      <c r="D818"/>
      <c r="E818">
        <v>2</v>
      </c>
      <c r="F818">
        <v>1</v>
      </c>
      <c r="G818">
        <v>1</v>
      </c>
      <c r="H818">
        <v>15</v>
      </c>
      <c r="I818">
        <v>4</v>
      </c>
      <c r="J818">
        <v>2</v>
      </c>
      <c r="K818">
        <v>0</v>
      </c>
      <c r="L818">
        <v>0</v>
      </c>
      <c r="M818" t="s">
        <v>907</v>
      </c>
      <c r="N818" s="42"/>
      <c r="O818" s="101">
        <f>IF(ISBLANK(C818),O817,IF(COUNTIF(C$2:C818,C818)&gt;1,O817,1+MAX(O817,0)))</f>
        <v>25</v>
      </c>
      <c r="P818" s="45">
        <f t="shared" si="264"/>
        <v>12</v>
      </c>
      <c r="Q818" s="33" t="str">
        <f t="shared" si="265"/>
        <v/>
      </c>
      <c r="R818" s="33">
        <f t="shared" si="266"/>
        <v>13</v>
      </c>
      <c r="S818" s="33" t="str">
        <f t="shared" si="267"/>
        <v>115_13</v>
      </c>
      <c r="T818" s="35" t="str">
        <f t="shared" si="268"/>
        <v>115PM</v>
      </c>
      <c r="U818" s="35" t="str">
        <f t="shared" si="269"/>
        <v>115PMNS</v>
      </c>
      <c r="V818" s="35" t="str">
        <f t="shared" si="285"/>
        <v>0Y</v>
      </c>
      <c r="W818" s="35" t="str">
        <f t="shared" si="278"/>
        <v>115PM0Y211</v>
      </c>
      <c r="X818" s="388">
        <f t="shared" si="279"/>
        <v>0</v>
      </c>
      <c r="Y818" s="388">
        <f t="shared" si="280"/>
        <v>0</v>
      </c>
      <c r="Z818" s="280" t="str">
        <f t="shared" si="270"/>
        <v/>
      </c>
      <c r="AA818" s="280" t="str">
        <f t="shared" si="271"/>
        <v/>
      </c>
      <c r="AB818" s="389" t="str">
        <f t="shared" si="281"/>
        <v/>
      </c>
      <c r="AC818" s="389" t="str">
        <f t="shared" si="282"/>
        <v/>
      </c>
      <c r="AD818" s="390">
        <f t="shared" si="272"/>
        <v>1</v>
      </c>
      <c r="AE818" s="282">
        <f t="shared" si="273"/>
        <v>0</v>
      </c>
      <c r="AF818" s="359">
        <f t="shared" si="274"/>
        <v>0</v>
      </c>
      <c r="AG818" s="280">
        <f t="shared" si="275"/>
        <v>0</v>
      </c>
      <c r="AH818" s="280">
        <f t="shared" si="276"/>
        <v>0</v>
      </c>
      <c r="AI818" s="280">
        <f>IF(ISBLANK(T818),AI817,IF(COUNTIF(T$2:T818,T818)&gt;1,AI817,1+MAX(AI817,0)))</f>
        <v>21</v>
      </c>
      <c r="AL818" s="391" t="str">
        <f t="shared" si="283"/>
        <v/>
      </c>
      <c r="AM818" s="391" t="str">
        <f t="shared" si="284"/>
        <v/>
      </c>
      <c r="AO818" s="310" t="str">
        <f t="shared" si="277"/>
        <v/>
      </c>
      <c r="AP818" s="310">
        <f>SUM(AO$1:AO818)</f>
        <v>0</v>
      </c>
      <c r="AQ818" s="310">
        <f>SUM(AK$2:AK818)</f>
        <v>2</v>
      </c>
      <c r="AR818" s="310">
        <f>COUNTA(AJ$2:AJ818)</f>
        <v>2</v>
      </c>
      <c r="AS818" s="312">
        <f>ABS(H818-Data!H802)</f>
        <v>16</v>
      </c>
      <c r="AT818" s="312">
        <f>ABS(I818-Data!I802)</f>
        <v>7</v>
      </c>
      <c r="AU818" s="312">
        <f>ABS(J818-Data!J802)</f>
        <v>1</v>
      </c>
      <c r="AV818" s="312">
        <f>ABS(K818-Data!K802)</f>
        <v>0</v>
      </c>
      <c r="AW818" s="312">
        <f>ABS(L818-Data!L802)</f>
        <v>0</v>
      </c>
      <c r="AZ818">
        <v>5</v>
      </c>
      <c r="BA818">
        <v>0</v>
      </c>
    </row>
    <row r="819" spans="1:53" x14ac:dyDescent="0.25">
      <c r="A819">
        <v>115</v>
      </c>
      <c r="B819" t="s">
        <v>66</v>
      </c>
      <c r="C819" t="s">
        <v>627</v>
      </c>
      <c r="D819"/>
      <c r="E819">
        <v>2</v>
      </c>
      <c r="F819">
        <v>1</v>
      </c>
      <c r="G819">
        <v>2</v>
      </c>
      <c r="H819">
        <v>0</v>
      </c>
      <c r="I819">
        <v>0</v>
      </c>
      <c r="J819">
        <v>0</v>
      </c>
      <c r="K819">
        <v>0</v>
      </c>
      <c r="L819">
        <v>0</v>
      </c>
      <c r="M819" t="s">
        <v>907</v>
      </c>
      <c r="N819" s="42"/>
      <c r="O819" s="101">
        <f>IF(ISBLANK(C819),O818,IF(COUNTIF(C$2:C819,C819)&gt;1,O818,1+MAX(O818,0)))</f>
        <v>25</v>
      </c>
      <c r="P819" s="45">
        <f t="shared" si="264"/>
        <v>12</v>
      </c>
      <c r="Q819" s="33" t="str">
        <f t="shared" si="265"/>
        <v/>
      </c>
      <c r="R819" s="33">
        <f t="shared" si="266"/>
        <v>13</v>
      </c>
      <c r="S819" s="33" t="str">
        <f t="shared" si="267"/>
        <v>115_13</v>
      </c>
      <c r="T819" s="35" t="str">
        <f t="shared" si="268"/>
        <v>115PM</v>
      </c>
      <c r="U819" s="35" t="str">
        <f t="shared" si="269"/>
        <v>115PMNS</v>
      </c>
      <c r="V819" s="35" t="str">
        <f t="shared" si="285"/>
        <v>0Y</v>
      </c>
      <c r="W819" s="35" t="str">
        <f t="shared" si="278"/>
        <v>115PM0Y212</v>
      </c>
      <c r="X819" s="388">
        <f t="shared" si="279"/>
        <v>0</v>
      </c>
      <c r="Y819" s="388">
        <f t="shared" si="280"/>
        <v>0</v>
      </c>
      <c r="Z819" s="280" t="str">
        <f t="shared" si="270"/>
        <v/>
      </c>
      <c r="AA819" s="280" t="str">
        <f t="shared" si="271"/>
        <v/>
      </c>
      <c r="AB819" s="389" t="str">
        <f t="shared" si="281"/>
        <v/>
      </c>
      <c r="AC819" s="389" t="str">
        <f t="shared" si="282"/>
        <v/>
      </c>
      <c r="AD819" s="390" t="str">
        <f t="shared" si="272"/>
        <v/>
      </c>
      <c r="AE819" s="282">
        <f t="shared" si="273"/>
        <v>0</v>
      </c>
      <c r="AF819" s="359">
        <f t="shared" si="274"/>
        <v>0</v>
      </c>
      <c r="AG819" s="280">
        <f t="shared" si="275"/>
        <v>0</v>
      </c>
      <c r="AH819" s="280">
        <f t="shared" si="276"/>
        <v>0</v>
      </c>
      <c r="AI819" s="280">
        <f>IF(ISBLANK(T819),AI818,IF(COUNTIF(T$2:T819,T819)&gt;1,AI818,1+MAX(AI818,0)))</f>
        <v>21</v>
      </c>
      <c r="AL819" s="391" t="str">
        <f t="shared" si="283"/>
        <v/>
      </c>
      <c r="AM819" s="391" t="str">
        <f t="shared" si="284"/>
        <v/>
      </c>
      <c r="AO819" s="310" t="str">
        <f t="shared" si="277"/>
        <v/>
      </c>
      <c r="AP819" s="310">
        <f>SUM(AO$1:AO819)</f>
        <v>0</v>
      </c>
      <c r="AQ819" s="310">
        <f>SUM(AK$2:AK819)</f>
        <v>2</v>
      </c>
      <c r="AR819" s="310">
        <f>COUNTA(AJ$2:AJ819)</f>
        <v>2</v>
      </c>
      <c r="AS819" s="312">
        <f>ABS(H819-Data!H803)</f>
        <v>0</v>
      </c>
      <c r="AT819" s="312">
        <f>ABS(I819-Data!I803)</f>
        <v>0</v>
      </c>
      <c r="AU819" s="312">
        <f>ABS(J819-Data!J803)</f>
        <v>0</v>
      </c>
      <c r="AV819" s="312">
        <f>ABS(K819-Data!K803)</f>
        <v>0</v>
      </c>
      <c r="AW819" s="312">
        <f>ABS(L819-Data!L803)</f>
        <v>0</v>
      </c>
      <c r="AZ819">
        <v>0</v>
      </c>
      <c r="BA819">
        <v>0</v>
      </c>
    </row>
    <row r="820" spans="1:53" x14ac:dyDescent="0.25">
      <c r="A820">
        <v>115</v>
      </c>
      <c r="B820" t="s">
        <v>66</v>
      </c>
      <c r="C820" t="s">
        <v>627</v>
      </c>
      <c r="D820"/>
      <c r="E820">
        <v>2</v>
      </c>
      <c r="F820">
        <v>1</v>
      </c>
      <c r="G820">
        <v>3</v>
      </c>
      <c r="H820">
        <v>0</v>
      </c>
      <c r="I820">
        <v>0</v>
      </c>
      <c r="J820">
        <v>0</v>
      </c>
      <c r="K820">
        <v>0</v>
      </c>
      <c r="L820">
        <v>0</v>
      </c>
      <c r="M820" t="s">
        <v>907</v>
      </c>
      <c r="N820" s="42"/>
      <c r="O820" s="101">
        <f>IF(ISBLANK(C820),O819,IF(COUNTIF(C$2:C820,C820)&gt;1,O819,1+MAX(O819,0)))</f>
        <v>25</v>
      </c>
      <c r="P820" s="45">
        <f t="shared" si="264"/>
        <v>12</v>
      </c>
      <c r="Q820" s="33" t="str">
        <f t="shared" si="265"/>
        <v/>
      </c>
      <c r="R820" s="33">
        <f t="shared" si="266"/>
        <v>13</v>
      </c>
      <c r="S820" s="33" t="str">
        <f t="shared" si="267"/>
        <v>115_13</v>
      </c>
      <c r="T820" s="35" t="str">
        <f t="shared" si="268"/>
        <v>115PM</v>
      </c>
      <c r="U820" s="35" t="str">
        <f t="shared" si="269"/>
        <v>115PMEW</v>
      </c>
      <c r="V820" s="35" t="str">
        <f t="shared" si="285"/>
        <v>0Y</v>
      </c>
      <c r="W820" s="35" t="str">
        <f t="shared" si="278"/>
        <v>115PM0Y213</v>
      </c>
      <c r="X820" s="388">
        <f t="shared" si="279"/>
        <v>0</v>
      </c>
      <c r="Y820" s="388">
        <f t="shared" si="280"/>
        <v>0</v>
      </c>
      <c r="Z820" s="280" t="str">
        <f t="shared" si="270"/>
        <v/>
      </c>
      <c r="AA820" s="280" t="str">
        <f t="shared" si="271"/>
        <v/>
      </c>
      <c r="AB820" s="389" t="str">
        <f t="shared" si="281"/>
        <v/>
      </c>
      <c r="AC820" s="389" t="str">
        <f t="shared" si="282"/>
        <v/>
      </c>
      <c r="AD820" s="390" t="str">
        <f t="shared" si="272"/>
        <v/>
      </c>
      <c r="AE820" s="282">
        <f t="shared" si="273"/>
        <v>0</v>
      </c>
      <c r="AF820" s="359">
        <f t="shared" si="274"/>
        <v>0</v>
      </c>
      <c r="AG820" s="280">
        <f t="shared" si="275"/>
        <v>0</v>
      </c>
      <c r="AH820" s="280">
        <f t="shared" si="276"/>
        <v>0</v>
      </c>
      <c r="AI820" s="280">
        <f>IF(ISBLANK(T820),AI819,IF(COUNTIF(T$2:T820,T820)&gt;1,AI819,1+MAX(AI819,0)))</f>
        <v>21</v>
      </c>
      <c r="AL820" s="391" t="str">
        <f t="shared" si="283"/>
        <v/>
      </c>
      <c r="AM820" s="391" t="str">
        <f t="shared" si="284"/>
        <v/>
      </c>
      <c r="AO820" s="310" t="str">
        <f t="shared" si="277"/>
        <v/>
      </c>
      <c r="AP820" s="310">
        <f>SUM(AO$1:AO820)</f>
        <v>0</v>
      </c>
      <c r="AQ820" s="310">
        <f>SUM(AK$2:AK820)</f>
        <v>2</v>
      </c>
      <c r="AR820" s="310">
        <f>COUNTA(AJ$2:AJ820)</f>
        <v>2</v>
      </c>
      <c r="AS820" s="312">
        <f>ABS(H820-Data!H804)</f>
        <v>0</v>
      </c>
      <c r="AT820" s="312">
        <f>ABS(I820-Data!I804)</f>
        <v>0</v>
      </c>
      <c r="AU820" s="312">
        <f>ABS(J820-Data!J804)</f>
        <v>0</v>
      </c>
      <c r="AV820" s="312">
        <f>ABS(K820-Data!K804)</f>
        <v>0</v>
      </c>
      <c r="AW820" s="312">
        <f>ABS(L820-Data!L804)</f>
        <v>0</v>
      </c>
      <c r="AZ820">
        <v>0</v>
      </c>
      <c r="BA820">
        <v>0</v>
      </c>
    </row>
    <row r="821" spans="1:53" x14ac:dyDescent="0.25">
      <c r="A821">
        <v>115</v>
      </c>
      <c r="B821" t="s">
        <v>66</v>
      </c>
      <c r="C821" t="s">
        <v>627</v>
      </c>
      <c r="D821"/>
      <c r="E821">
        <v>2</v>
      </c>
      <c r="F821">
        <v>1</v>
      </c>
      <c r="G821">
        <v>4</v>
      </c>
      <c r="H821">
        <v>10</v>
      </c>
      <c r="I821">
        <v>2</v>
      </c>
      <c r="J821">
        <v>1</v>
      </c>
      <c r="K821">
        <v>5</v>
      </c>
      <c r="L821">
        <v>8</v>
      </c>
      <c r="M821" t="s">
        <v>907</v>
      </c>
      <c r="N821" s="42"/>
      <c r="O821" s="101">
        <f>IF(ISBLANK(C821),O820,IF(COUNTIF(C$2:C821,C821)&gt;1,O820,1+MAX(O820,0)))</f>
        <v>25</v>
      </c>
      <c r="P821" s="45">
        <f t="shared" si="264"/>
        <v>12</v>
      </c>
      <c r="Q821" s="33" t="str">
        <f t="shared" si="265"/>
        <v/>
      </c>
      <c r="R821" s="33">
        <f t="shared" si="266"/>
        <v>13</v>
      </c>
      <c r="S821" s="33" t="str">
        <f t="shared" si="267"/>
        <v>115_13</v>
      </c>
      <c r="T821" s="35" t="str">
        <f t="shared" si="268"/>
        <v>115PM</v>
      </c>
      <c r="U821" s="35" t="str">
        <f t="shared" si="269"/>
        <v>115PMEW</v>
      </c>
      <c r="V821" s="35" t="str">
        <f t="shared" si="285"/>
        <v>0Y</v>
      </c>
      <c r="W821" s="35" t="str">
        <f t="shared" si="278"/>
        <v>115PM0Y214</v>
      </c>
      <c r="X821" s="388">
        <f t="shared" si="279"/>
        <v>5</v>
      </c>
      <c r="Y821" s="388">
        <f t="shared" si="280"/>
        <v>8</v>
      </c>
      <c r="Z821" s="280" t="str">
        <f t="shared" si="270"/>
        <v/>
      </c>
      <c r="AA821" s="280" t="str">
        <f t="shared" si="271"/>
        <v/>
      </c>
      <c r="AB821" s="389" t="str">
        <f t="shared" si="281"/>
        <v/>
      </c>
      <c r="AC821" s="389" t="str">
        <f t="shared" si="282"/>
        <v/>
      </c>
      <c r="AD821" s="390" t="str">
        <f t="shared" si="272"/>
        <v/>
      </c>
      <c r="AE821" s="282">
        <f t="shared" si="273"/>
        <v>0</v>
      </c>
      <c r="AF821" s="359">
        <f t="shared" si="274"/>
        <v>0</v>
      </c>
      <c r="AG821" s="280">
        <f t="shared" si="275"/>
        <v>0</v>
      </c>
      <c r="AH821" s="280">
        <f t="shared" si="276"/>
        <v>0</v>
      </c>
      <c r="AI821" s="280">
        <f>IF(ISBLANK(T821),AI820,IF(COUNTIF(T$2:T821,T821)&gt;1,AI820,1+MAX(AI820,0)))</f>
        <v>21</v>
      </c>
      <c r="AL821" s="391" t="str">
        <f t="shared" si="283"/>
        <v/>
      </c>
      <c r="AM821" s="391" t="str">
        <f t="shared" si="284"/>
        <v/>
      </c>
      <c r="AO821" s="310" t="str">
        <f t="shared" si="277"/>
        <v/>
      </c>
      <c r="AP821" s="310">
        <f>SUM(AO$1:AO821)</f>
        <v>0</v>
      </c>
      <c r="AQ821" s="310">
        <f>SUM(AK$2:AK821)</f>
        <v>2</v>
      </c>
      <c r="AR821" s="310">
        <f>COUNTA(AJ$2:AJ821)</f>
        <v>2</v>
      </c>
      <c r="AS821" s="312">
        <f>ABS(H821-Data!H805)</f>
        <v>15</v>
      </c>
      <c r="AT821" s="312">
        <f>ABS(I821-Data!I805)</f>
        <v>4</v>
      </c>
      <c r="AU821" s="312">
        <f>ABS(J821-Data!J805)</f>
        <v>0</v>
      </c>
      <c r="AV821" s="312">
        <f>ABS(K821-Data!K805)</f>
        <v>6</v>
      </c>
      <c r="AW821" s="312">
        <f>ABS(L821-Data!L805)</f>
        <v>4</v>
      </c>
      <c r="AZ821">
        <v>5</v>
      </c>
      <c r="BA821">
        <v>8</v>
      </c>
    </row>
    <row r="822" spans="1:53" x14ac:dyDescent="0.25">
      <c r="A822">
        <v>115</v>
      </c>
      <c r="B822" t="s">
        <v>66</v>
      </c>
      <c r="C822" t="s">
        <v>627</v>
      </c>
      <c r="D822"/>
      <c r="E822">
        <v>2</v>
      </c>
      <c r="F822">
        <v>2</v>
      </c>
      <c r="G822">
        <v>1</v>
      </c>
      <c r="H822">
        <v>19</v>
      </c>
      <c r="I822">
        <v>10</v>
      </c>
      <c r="J822">
        <v>1</v>
      </c>
      <c r="K822">
        <v>0</v>
      </c>
      <c r="L822">
        <v>0</v>
      </c>
      <c r="M822" t="s">
        <v>907</v>
      </c>
      <c r="N822" s="42"/>
      <c r="O822" s="101">
        <f>IF(ISBLANK(C822),O821,IF(COUNTIF(C$2:C822,C822)&gt;1,O821,1+MAX(O821,0)))</f>
        <v>25</v>
      </c>
      <c r="P822" s="45">
        <f t="shared" si="264"/>
        <v>12</v>
      </c>
      <c r="Q822" s="33" t="str">
        <f t="shared" si="265"/>
        <v/>
      </c>
      <c r="R822" s="33">
        <f t="shared" si="266"/>
        <v>14</v>
      </c>
      <c r="S822" s="33" t="str">
        <f t="shared" si="267"/>
        <v>115_14</v>
      </c>
      <c r="T822" s="35" t="str">
        <f t="shared" si="268"/>
        <v>115PM</v>
      </c>
      <c r="U822" s="35" t="str">
        <f t="shared" si="269"/>
        <v>115PMNS</v>
      </c>
      <c r="V822" s="35" t="str">
        <f t="shared" si="285"/>
        <v>0Y</v>
      </c>
      <c r="W822" s="35" t="str">
        <f t="shared" si="278"/>
        <v>115PM0Y221</v>
      </c>
      <c r="X822" s="388">
        <f t="shared" si="279"/>
        <v>0</v>
      </c>
      <c r="Y822" s="388">
        <f t="shared" si="280"/>
        <v>0</v>
      </c>
      <c r="Z822" s="280" t="str">
        <f t="shared" si="270"/>
        <v/>
      </c>
      <c r="AA822" s="280" t="str">
        <f t="shared" si="271"/>
        <v/>
      </c>
      <c r="AB822" s="389" t="str">
        <f t="shared" si="281"/>
        <v/>
      </c>
      <c r="AC822" s="389" t="str">
        <f t="shared" si="282"/>
        <v/>
      </c>
      <c r="AD822" s="390">
        <f t="shared" si="272"/>
        <v>1</v>
      </c>
      <c r="AE822" s="282">
        <f t="shared" si="273"/>
        <v>0</v>
      </c>
      <c r="AF822" s="359">
        <f t="shared" si="274"/>
        <v>0</v>
      </c>
      <c r="AG822" s="280">
        <f t="shared" si="275"/>
        <v>0</v>
      </c>
      <c r="AH822" s="280">
        <f t="shared" si="276"/>
        <v>0</v>
      </c>
      <c r="AI822" s="280">
        <f>IF(ISBLANK(T822),AI821,IF(COUNTIF(T$2:T822,T822)&gt;1,AI821,1+MAX(AI821,0)))</f>
        <v>21</v>
      </c>
      <c r="AL822" s="391" t="str">
        <f t="shared" si="283"/>
        <v/>
      </c>
      <c r="AM822" s="391" t="str">
        <f t="shared" si="284"/>
        <v/>
      </c>
      <c r="AO822" s="310" t="str">
        <f t="shared" si="277"/>
        <v/>
      </c>
      <c r="AP822" s="310">
        <f>SUM(AO$1:AO822)</f>
        <v>0</v>
      </c>
      <c r="AQ822" s="310">
        <f>SUM(AK$2:AK822)</f>
        <v>2</v>
      </c>
      <c r="AR822" s="310">
        <f>COUNTA(AJ$2:AJ822)</f>
        <v>2</v>
      </c>
      <c r="AS822" s="312">
        <f>ABS(H822-Data!H806)</f>
        <v>10</v>
      </c>
      <c r="AT822" s="312">
        <f>ABS(I822-Data!I806)</f>
        <v>5</v>
      </c>
      <c r="AU822" s="312">
        <f>ABS(J822-Data!J806)</f>
        <v>3</v>
      </c>
      <c r="AV822" s="312">
        <f>ABS(K822-Data!K806)</f>
        <v>0</v>
      </c>
      <c r="AW822" s="312">
        <f>ABS(L822-Data!L806)</f>
        <v>0</v>
      </c>
      <c r="AZ822">
        <v>6</v>
      </c>
      <c r="BA822">
        <v>0</v>
      </c>
    </row>
    <row r="823" spans="1:53" x14ac:dyDescent="0.25">
      <c r="A823">
        <v>115</v>
      </c>
      <c r="B823" t="s">
        <v>66</v>
      </c>
      <c r="C823" t="s">
        <v>627</v>
      </c>
      <c r="D823"/>
      <c r="E823">
        <v>2</v>
      </c>
      <c r="F823">
        <v>2</v>
      </c>
      <c r="G823">
        <v>2</v>
      </c>
      <c r="H823">
        <v>0</v>
      </c>
      <c r="I823">
        <v>0</v>
      </c>
      <c r="J823">
        <v>0</v>
      </c>
      <c r="K823">
        <v>0</v>
      </c>
      <c r="L823">
        <v>0</v>
      </c>
      <c r="M823" t="s">
        <v>907</v>
      </c>
      <c r="N823" s="42"/>
      <c r="O823" s="101">
        <f>IF(ISBLANK(C823),O822,IF(COUNTIF(C$2:C823,C823)&gt;1,O822,1+MAX(O822,0)))</f>
        <v>25</v>
      </c>
      <c r="P823" s="45">
        <f t="shared" si="264"/>
        <v>12</v>
      </c>
      <c r="Q823" s="33" t="str">
        <f t="shared" si="265"/>
        <v/>
      </c>
      <c r="R823" s="33">
        <f t="shared" si="266"/>
        <v>14</v>
      </c>
      <c r="S823" s="33" t="str">
        <f t="shared" si="267"/>
        <v>115_14</v>
      </c>
      <c r="T823" s="35" t="str">
        <f t="shared" si="268"/>
        <v>115PM</v>
      </c>
      <c r="U823" s="35" t="str">
        <f t="shared" si="269"/>
        <v>115PMNS</v>
      </c>
      <c r="V823" s="35" t="str">
        <f t="shared" si="285"/>
        <v>0Y</v>
      </c>
      <c r="W823" s="35" t="str">
        <f t="shared" si="278"/>
        <v>115PM0Y222</v>
      </c>
      <c r="X823" s="388">
        <f t="shared" si="279"/>
        <v>0</v>
      </c>
      <c r="Y823" s="388">
        <f t="shared" si="280"/>
        <v>0</v>
      </c>
      <c r="Z823" s="280" t="str">
        <f t="shared" si="270"/>
        <v/>
      </c>
      <c r="AA823" s="280" t="str">
        <f t="shared" si="271"/>
        <v/>
      </c>
      <c r="AB823" s="389" t="str">
        <f t="shared" si="281"/>
        <v/>
      </c>
      <c r="AC823" s="389" t="str">
        <f t="shared" si="282"/>
        <v/>
      </c>
      <c r="AD823" s="390" t="str">
        <f t="shared" si="272"/>
        <v/>
      </c>
      <c r="AE823" s="282">
        <f t="shared" si="273"/>
        <v>0</v>
      </c>
      <c r="AF823" s="359">
        <f t="shared" si="274"/>
        <v>0</v>
      </c>
      <c r="AG823" s="280">
        <f t="shared" si="275"/>
        <v>0</v>
      </c>
      <c r="AH823" s="280">
        <f t="shared" si="276"/>
        <v>0</v>
      </c>
      <c r="AI823" s="280">
        <f>IF(ISBLANK(T823),AI822,IF(COUNTIF(T$2:T823,T823)&gt;1,AI822,1+MAX(AI822,0)))</f>
        <v>21</v>
      </c>
      <c r="AL823" s="391" t="str">
        <f t="shared" si="283"/>
        <v/>
      </c>
      <c r="AM823" s="391" t="str">
        <f t="shared" si="284"/>
        <v/>
      </c>
      <c r="AO823" s="310" t="str">
        <f t="shared" si="277"/>
        <v/>
      </c>
      <c r="AP823" s="310">
        <f>SUM(AO$1:AO823)</f>
        <v>0</v>
      </c>
      <c r="AQ823" s="310">
        <f>SUM(AK$2:AK823)</f>
        <v>2</v>
      </c>
      <c r="AR823" s="310">
        <f>COUNTA(AJ$2:AJ823)</f>
        <v>2</v>
      </c>
      <c r="AS823" s="312">
        <f>ABS(H823-Data!H807)</f>
        <v>0</v>
      </c>
      <c r="AT823" s="312">
        <f>ABS(I823-Data!I807)</f>
        <v>0</v>
      </c>
      <c r="AU823" s="312">
        <f>ABS(J823-Data!J807)</f>
        <v>0</v>
      </c>
      <c r="AV823" s="312">
        <f>ABS(K823-Data!K807)</f>
        <v>0</v>
      </c>
      <c r="AW823" s="312">
        <f>ABS(L823-Data!L807)</f>
        <v>0</v>
      </c>
      <c r="AZ823">
        <v>0</v>
      </c>
      <c r="BA823">
        <v>0</v>
      </c>
    </row>
    <row r="824" spans="1:53" x14ac:dyDescent="0.25">
      <c r="A824">
        <v>115</v>
      </c>
      <c r="B824" t="s">
        <v>66</v>
      </c>
      <c r="C824" t="s">
        <v>627</v>
      </c>
      <c r="D824"/>
      <c r="E824">
        <v>2</v>
      </c>
      <c r="F824">
        <v>2</v>
      </c>
      <c r="G824">
        <v>3</v>
      </c>
      <c r="H824">
        <v>0</v>
      </c>
      <c r="I824">
        <v>0</v>
      </c>
      <c r="J824">
        <v>0</v>
      </c>
      <c r="K824">
        <v>0</v>
      </c>
      <c r="L824">
        <v>0</v>
      </c>
      <c r="M824" t="s">
        <v>907</v>
      </c>
      <c r="N824" s="42"/>
      <c r="O824" s="101">
        <f>IF(ISBLANK(C824),O823,IF(COUNTIF(C$2:C824,C824)&gt;1,O823,1+MAX(O823,0)))</f>
        <v>25</v>
      </c>
      <c r="P824" s="45">
        <f t="shared" si="264"/>
        <v>12</v>
      </c>
      <c r="Q824" s="33" t="str">
        <f t="shared" si="265"/>
        <v/>
      </c>
      <c r="R824" s="33">
        <f t="shared" si="266"/>
        <v>14</v>
      </c>
      <c r="S824" s="33" t="str">
        <f t="shared" si="267"/>
        <v>115_14</v>
      </c>
      <c r="T824" s="35" t="str">
        <f t="shared" si="268"/>
        <v>115PM</v>
      </c>
      <c r="U824" s="35" t="str">
        <f t="shared" si="269"/>
        <v>115PMEW</v>
      </c>
      <c r="V824" s="35" t="str">
        <f t="shared" si="285"/>
        <v>0Y</v>
      </c>
      <c r="W824" s="35" t="str">
        <f t="shared" si="278"/>
        <v>115PM0Y223</v>
      </c>
      <c r="X824" s="388">
        <f t="shared" si="279"/>
        <v>0</v>
      </c>
      <c r="Y824" s="388">
        <f t="shared" si="280"/>
        <v>0</v>
      </c>
      <c r="Z824" s="280" t="str">
        <f t="shared" si="270"/>
        <v/>
      </c>
      <c r="AA824" s="280" t="str">
        <f t="shared" si="271"/>
        <v/>
      </c>
      <c r="AB824" s="389" t="str">
        <f t="shared" si="281"/>
        <v/>
      </c>
      <c r="AC824" s="389" t="str">
        <f t="shared" si="282"/>
        <v/>
      </c>
      <c r="AD824" s="390" t="str">
        <f t="shared" si="272"/>
        <v/>
      </c>
      <c r="AE824" s="282">
        <f t="shared" si="273"/>
        <v>0</v>
      </c>
      <c r="AF824" s="359">
        <f t="shared" si="274"/>
        <v>0</v>
      </c>
      <c r="AG824" s="280">
        <f t="shared" si="275"/>
        <v>0</v>
      </c>
      <c r="AH824" s="280">
        <f t="shared" si="276"/>
        <v>0</v>
      </c>
      <c r="AI824" s="280">
        <f>IF(ISBLANK(T824),AI823,IF(COUNTIF(T$2:T824,T824)&gt;1,AI823,1+MAX(AI823,0)))</f>
        <v>21</v>
      </c>
      <c r="AL824" s="391" t="str">
        <f t="shared" si="283"/>
        <v/>
      </c>
      <c r="AM824" s="391" t="str">
        <f t="shared" si="284"/>
        <v/>
      </c>
      <c r="AO824" s="310" t="str">
        <f t="shared" si="277"/>
        <v/>
      </c>
      <c r="AP824" s="310">
        <f>SUM(AO$1:AO824)</f>
        <v>0</v>
      </c>
      <c r="AQ824" s="310">
        <f>SUM(AK$2:AK824)</f>
        <v>2</v>
      </c>
      <c r="AR824" s="310">
        <f>COUNTA(AJ$2:AJ824)</f>
        <v>2</v>
      </c>
      <c r="AS824" s="312">
        <f>ABS(H824-Data!H808)</f>
        <v>0</v>
      </c>
      <c r="AT824" s="312">
        <f>ABS(I824-Data!I808)</f>
        <v>0</v>
      </c>
      <c r="AU824" s="312">
        <f>ABS(J824-Data!J808)</f>
        <v>0</v>
      </c>
      <c r="AV824" s="312">
        <f>ABS(K824-Data!K808)</f>
        <v>0</v>
      </c>
      <c r="AW824" s="312">
        <f>ABS(L824-Data!L808)</f>
        <v>0</v>
      </c>
      <c r="AZ824">
        <v>0</v>
      </c>
      <c r="BA824">
        <v>0</v>
      </c>
    </row>
    <row r="825" spans="1:53" x14ac:dyDescent="0.25">
      <c r="A825">
        <v>115</v>
      </c>
      <c r="B825" t="s">
        <v>66</v>
      </c>
      <c r="C825" t="s">
        <v>627</v>
      </c>
      <c r="D825"/>
      <c r="E825">
        <v>2</v>
      </c>
      <c r="F825">
        <v>2</v>
      </c>
      <c r="G825">
        <v>4</v>
      </c>
      <c r="H825">
        <v>8</v>
      </c>
      <c r="I825">
        <v>4</v>
      </c>
      <c r="J825">
        <v>0</v>
      </c>
      <c r="K825">
        <v>3</v>
      </c>
      <c r="L825">
        <v>3</v>
      </c>
      <c r="M825" t="s">
        <v>907</v>
      </c>
      <c r="N825" s="42"/>
      <c r="O825" s="101">
        <f>IF(ISBLANK(C825),O824,IF(COUNTIF(C$2:C825,C825)&gt;1,O824,1+MAX(O824,0)))</f>
        <v>25</v>
      </c>
      <c r="P825" s="45">
        <f t="shared" si="264"/>
        <v>12</v>
      </c>
      <c r="Q825" s="33" t="str">
        <f t="shared" si="265"/>
        <v/>
      </c>
      <c r="R825" s="33">
        <f t="shared" si="266"/>
        <v>14</v>
      </c>
      <c r="S825" s="33" t="str">
        <f t="shared" si="267"/>
        <v>115_14</v>
      </c>
      <c r="T825" s="35" t="str">
        <f t="shared" si="268"/>
        <v>115PM</v>
      </c>
      <c r="U825" s="35" t="str">
        <f t="shared" si="269"/>
        <v>115PMEW</v>
      </c>
      <c r="V825" s="35" t="str">
        <f t="shared" si="285"/>
        <v>0Y</v>
      </c>
      <c r="W825" s="35" t="str">
        <f t="shared" si="278"/>
        <v>115PM0Y224</v>
      </c>
      <c r="X825" s="388">
        <f t="shared" si="279"/>
        <v>3</v>
      </c>
      <c r="Y825" s="388">
        <f t="shared" si="280"/>
        <v>3</v>
      </c>
      <c r="Z825" s="280" t="str">
        <f t="shared" si="270"/>
        <v/>
      </c>
      <c r="AA825" s="280" t="str">
        <f t="shared" si="271"/>
        <v/>
      </c>
      <c r="AB825" s="389" t="str">
        <f t="shared" si="281"/>
        <v/>
      </c>
      <c r="AC825" s="389" t="str">
        <f t="shared" si="282"/>
        <v/>
      </c>
      <c r="AD825" s="390" t="str">
        <f t="shared" si="272"/>
        <v/>
      </c>
      <c r="AE825" s="282">
        <f t="shared" si="273"/>
        <v>0</v>
      </c>
      <c r="AF825" s="359">
        <f t="shared" si="274"/>
        <v>0</v>
      </c>
      <c r="AG825" s="280">
        <f t="shared" si="275"/>
        <v>0</v>
      </c>
      <c r="AH825" s="280">
        <f t="shared" si="276"/>
        <v>0</v>
      </c>
      <c r="AI825" s="280">
        <f>IF(ISBLANK(T825),AI824,IF(COUNTIF(T$2:T825,T825)&gt;1,AI824,1+MAX(AI824,0)))</f>
        <v>21</v>
      </c>
      <c r="AL825" s="391" t="str">
        <f t="shared" si="283"/>
        <v/>
      </c>
      <c r="AM825" s="391" t="str">
        <f t="shared" si="284"/>
        <v/>
      </c>
      <c r="AO825" s="310" t="str">
        <f t="shared" si="277"/>
        <v/>
      </c>
      <c r="AP825" s="310">
        <f>SUM(AO$1:AO825)</f>
        <v>0</v>
      </c>
      <c r="AQ825" s="310">
        <f>SUM(AK$2:AK825)</f>
        <v>2</v>
      </c>
      <c r="AR825" s="310">
        <f>COUNTA(AJ$2:AJ825)</f>
        <v>2</v>
      </c>
      <c r="AS825" s="312">
        <f>ABS(H825-Data!H809)</f>
        <v>28</v>
      </c>
      <c r="AT825" s="312">
        <f>ABS(I825-Data!I809)</f>
        <v>3</v>
      </c>
      <c r="AU825" s="312">
        <f>ABS(J825-Data!J809)</f>
        <v>1</v>
      </c>
      <c r="AV825" s="312">
        <f>ABS(K825-Data!K809)</f>
        <v>14</v>
      </c>
      <c r="AW825" s="312">
        <f>ABS(L825-Data!L809)</f>
        <v>12</v>
      </c>
      <c r="AZ825">
        <v>3</v>
      </c>
      <c r="BA825">
        <v>3</v>
      </c>
    </row>
    <row r="826" spans="1:53" x14ac:dyDescent="0.25">
      <c r="A826">
        <v>115</v>
      </c>
      <c r="B826" t="s">
        <v>66</v>
      </c>
      <c r="C826" t="s">
        <v>627</v>
      </c>
      <c r="D826"/>
      <c r="E826">
        <v>2</v>
      </c>
      <c r="F826">
        <v>3</v>
      </c>
      <c r="G826">
        <v>1</v>
      </c>
      <c r="H826">
        <v>27</v>
      </c>
      <c r="I826">
        <v>6</v>
      </c>
      <c r="J826">
        <v>1</v>
      </c>
      <c r="K826">
        <v>0</v>
      </c>
      <c r="L826">
        <v>0</v>
      </c>
      <c r="M826" t="s">
        <v>907</v>
      </c>
      <c r="N826" s="42"/>
      <c r="O826" s="101">
        <f>IF(ISBLANK(C826),O825,IF(COUNTIF(C$2:C826,C826)&gt;1,O825,1+MAX(O825,0)))</f>
        <v>25</v>
      </c>
      <c r="P826" s="45">
        <f t="shared" si="264"/>
        <v>12</v>
      </c>
      <c r="Q826" s="33" t="str">
        <f t="shared" si="265"/>
        <v/>
      </c>
      <c r="R826" s="33">
        <f t="shared" si="266"/>
        <v>15</v>
      </c>
      <c r="S826" s="33" t="str">
        <f t="shared" si="267"/>
        <v>115_15</v>
      </c>
      <c r="T826" s="35" t="str">
        <f t="shared" si="268"/>
        <v>115PM</v>
      </c>
      <c r="U826" s="35" t="str">
        <f t="shared" si="269"/>
        <v>115PMNS</v>
      </c>
      <c r="V826" s="35" t="str">
        <f t="shared" si="285"/>
        <v>0Y</v>
      </c>
      <c r="W826" s="35" t="str">
        <f t="shared" si="278"/>
        <v>115PM0Y231</v>
      </c>
      <c r="X826" s="388">
        <f t="shared" si="279"/>
        <v>0</v>
      </c>
      <c r="Y826" s="388">
        <f t="shared" si="280"/>
        <v>0</v>
      </c>
      <c r="Z826" s="280" t="str">
        <f t="shared" si="270"/>
        <v/>
      </c>
      <c r="AA826" s="280" t="str">
        <f t="shared" si="271"/>
        <v/>
      </c>
      <c r="AB826" s="389" t="str">
        <f t="shared" si="281"/>
        <v/>
      </c>
      <c r="AC826" s="389" t="str">
        <f t="shared" si="282"/>
        <v/>
      </c>
      <c r="AD826" s="390">
        <f t="shared" si="272"/>
        <v>1</v>
      </c>
      <c r="AE826" s="282">
        <f t="shared" si="273"/>
        <v>0</v>
      </c>
      <c r="AF826" s="359">
        <f t="shared" si="274"/>
        <v>0</v>
      </c>
      <c r="AG826" s="280">
        <f t="shared" si="275"/>
        <v>0</v>
      </c>
      <c r="AH826" s="280">
        <f t="shared" si="276"/>
        <v>0</v>
      </c>
      <c r="AI826" s="280">
        <f>IF(ISBLANK(T826),AI825,IF(COUNTIF(T$2:T826,T826)&gt;1,AI825,1+MAX(AI825,0)))</f>
        <v>21</v>
      </c>
      <c r="AL826" s="391" t="str">
        <f t="shared" si="283"/>
        <v/>
      </c>
      <c r="AM826" s="391" t="str">
        <f t="shared" si="284"/>
        <v/>
      </c>
      <c r="AO826" s="310" t="str">
        <f t="shared" si="277"/>
        <v/>
      </c>
      <c r="AP826" s="310">
        <f>SUM(AO$1:AO826)</f>
        <v>0</v>
      </c>
      <c r="AQ826" s="310">
        <f>SUM(AK$2:AK826)</f>
        <v>2</v>
      </c>
      <c r="AR826" s="310">
        <f>COUNTA(AJ$2:AJ826)</f>
        <v>2</v>
      </c>
      <c r="AS826" s="312">
        <f>ABS(H826-Data!H810)</f>
        <v>17</v>
      </c>
      <c r="AT826" s="312">
        <f>ABS(I826-Data!I810)</f>
        <v>4</v>
      </c>
      <c r="AU826" s="312">
        <f>ABS(J826-Data!J810)</f>
        <v>0</v>
      </c>
      <c r="AV826" s="312">
        <f>ABS(K826-Data!K810)</f>
        <v>0</v>
      </c>
      <c r="AW826" s="312">
        <f>ABS(L826-Data!L810)</f>
        <v>0</v>
      </c>
      <c r="AZ826">
        <v>6</v>
      </c>
      <c r="BA826">
        <v>0</v>
      </c>
    </row>
    <row r="827" spans="1:53" x14ac:dyDescent="0.25">
      <c r="A827">
        <v>115</v>
      </c>
      <c r="B827" t="s">
        <v>66</v>
      </c>
      <c r="C827" t="s">
        <v>627</v>
      </c>
      <c r="D827"/>
      <c r="E827">
        <v>2</v>
      </c>
      <c r="F827">
        <v>3</v>
      </c>
      <c r="G827">
        <v>2</v>
      </c>
      <c r="H827">
        <v>0</v>
      </c>
      <c r="I827">
        <v>0</v>
      </c>
      <c r="J827">
        <v>0</v>
      </c>
      <c r="K827">
        <v>0</v>
      </c>
      <c r="L827">
        <v>0</v>
      </c>
      <c r="M827" t="s">
        <v>907</v>
      </c>
      <c r="N827" s="42"/>
      <c r="O827" s="101">
        <f>IF(ISBLANK(C827),O826,IF(COUNTIF(C$2:C827,C827)&gt;1,O826,1+MAX(O826,0)))</f>
        <v>25</v>
      </c>
      <c r="P827" s="45">
        <f t="shared" si="264"/>
        <v>12</v>
      </c>
      <c r="Q827" s="33" t="str">
        <f t="shared" si="265"/>
        <v/>
      </c>
      <c r="R827" s="33">
        <f t="shared" si="266"/>
        <v>15</v>
      </c>
      <c r="S827" s="33" t="str">
        <f t="shared" si="267"/>
        <v>115_15</v>
      </c>
      <c r="T827" s="35" t="str">
        <f t="shared" si="268"/>
        <v>115PM</v>
      </c>
      <c r="U827" s="35" t="str">
        <f t="shared" si="269"/>
        <v>115PMNS</v>
      </c>
      <c r="V827" s="35" t="str">
        <f t="shared" si="285"/>
        <v>0Y</v>
      </c>
      <c r="W827" s="35" t="str">
        <f t="shared" si="278"/>
        <v>115PM0Y232</v>
      </c>
      <c r="X827" s="388">
        <f t="shared" si="279"/>
        <v>0</v>
      </c>
      <c r="Y827" s="388">
        <f t="shared" si="280"/>
        <v>0</v>
      </c>
      <c r="Z827" s="280" t="str">
        <f t="shared" si="270"/>
        <v/>
      </c>
      <c r="AA827" s="280" t="str">
        <f t="shared" si="271"/>
        <v/>
      </c>
      <c r="AB827" s="389" t="str">
        <f t="shared" si="281"/>
        <v/>
      </c>
      <c r="AC827" s="389" t="str">
        <f t="shared" si="282"/>
        <v/>
      </c>
      <c r="AD827" s="390" t="str">
        <f t="shared" si="272"/>
        <v/>
      </c>
      <c r="AE827" s="282">
        <f t="shared" si="273"/>
        <v>0</v>
      </c>
      <c r="AF827" s="359">
        <f t="shared" si="274"/>
        <v>0</v>
      </c>
      <c r="AG827" s="280">
        <f t="shared" si="275"/>
        <v>0</v>
      </c>
      <c r="AH827" s="280">
        <f t="shared" si="276"/>
        <v>0</v>
      </c>
      <c r="AI827" s="280">
        <f>IF(ISBLANK(T827),AI826,IF(COUNTIF(T$2:T827,T827)&gt;1,AI826,1+MAX(AI826,0)))</f>
        <v>21</v>
      </c>
      <c r="AL827" s="391" t="str">
        <f t="shared" si="283"/>
        <v/>
      </c>
      <c r="AM827" s="391" t="str">
        <f t="shared" si="284"/>
        <v/>
      </c>
      <c r="AO827" s="310" t="str">
        <f t="shared" si="277"/>
        <v/>
      </c>
      <c r="AP827" s="310">
        <f>SUM(AO$1:AO827)</f>
        <v>0</v>
      </c>
      <c r="AQ827" s="310">
        <f>SUM(AK$2:AK827)</f>
        <v>2</v>
      </c>
      <c r="AR827" s="310">
        <f>COUNTA(AJ$2:AJ827)</f>
        <v>2</v>
      </c>
      <c r="AS827" s="312">
        <f>ABS(H827-Data!H811)</f>
        <v>0</v>
      </c>
      <c r="AT827" s="312">
        <f>ABS(I827-Data!I811)</f>
        <v>0</v>
      </c>
      <c r="AU827" s="312">
        <f>ABS(J827-Data!J811)</f>
        <v>0</v>
      </c>
      <c r="AV827" s="312">
        <f>ABS(K827-Data!K811)</f>
        <v>0</v>
      </c>
      <c r="AW827" s="312">
        <f>ABS(L827-Data!L811)</f>
        <v>0</v>
      </c>
      <c r="AZ827">
        <v>0</v>
      </c>
      <c r="BA827">
        <v>0</v>
      </c>
    </row>
    <row r="828" spans="1:53" x14ac:dyDescent="0.25">
      <c r="A828">
        <v>115</v>
      </c>
      <c r="B828" t="s">
        <v>66</v>
      </c>
      <c r="C828" t="s">
        <v>627</v>
      </c>
      <c r="D828"/>
      <c r="E828">
        <v>2</v>
      </c>
      <c r="F828">
        <v>3</v>
      </c>
      <c r="G828">
        <v>3</v>
      </c>
      <c r="H828">
        <v>0</v>
      </c>
      <c r="I828">
        <v>0</v>
      </c>
      <c r="J828">
        <v>0</v>
      </c>
      <c r="K828">
        <v>0</v>
      </c>
      <c r="L828">
        <v>0</v>
      </c>
      <c r="M828" t="s">
        <v>907</v>
      </c>
      <c r="N828" s="42"/>
      <c r="O828" s="101">
        <f>IF(ISBLANK(C828),O827,IF(COUNTIF(C$2:C828,C828)&gt;1,O827,1+MAX(O827,0)))</f>
        <v>25</v>
      </c>
      <c r="P828" s="45">
        <f t="shared" si="264"/>
        <v>12</v>
      </c>
      <c r="Q828" s="33" t="str">
        <f t="shared" si="265"/>
        <v/>
      </c>
      <c r="R828" s="33">
        <f t="shared" si="266"/>
        <v>15</v>
      </c>
      <c r="S828" s="33" t="str">
        <f t="shared" si="267"/>
        <v>115_15</v>
      </c>
      <c r="T828" s="35" t="str">
        <f t="shared" si="268"/>
        <v>115PM</v>
      </c>
      <c r="U828" s="35" t="str">
        <f t="shared" si="269"/>
        <v>115PMEW</v>
      </c>
      <c r="V828" s="35" t="str">
        <f t="shared" si="285"/>
        <v>0Y</v>
      </c>
      <c r="W828" s="35" t="str">
        <f t="shared" si="278"/>
        <v>115PM0Y233</v>
      </c>
      <c r="X828" s="388">
        <f t="shared" si="279"/>
        <v>0</v>
      </c>
      <c r="Y828" s="388">
        <f t="shared" si="280"/>
        <v>0</v>
      </c>
      <c r="Z828" s="280" t="str">
        <f t="shared" si="270"/>
        <v/>
      </c>
      <c r="AA828" s="280" t="str">
        <f t="shared" si="271"/>
        <v/>
      </c>
      <c r="AB828" s="389" t="str">
        <f t="shared" si="281"/>
        <v/>
      </c>
      <c r="AC828" s="389" t="str">
        <f t="shared" si="282"/>
        <v/>
      </c>
      <c r="AD828" s="390" t="str">
        <f t="shared" si="272"/>
        <v/>
      </c>
      <c r="AE828" s="282">
        <f t="shared" si="273"/>
        <v>0</v>
      </c>
      <c r="AF828" s="359">
        <f t="shared" si="274"/>
        <v>0</v>
      </c>
      <c r="AG828" s="280">
        <f t="shared" si="275"/>
        <v>0</v>
      </c>
      <c r="AH828" s="280">
        <f t="shared" si="276"/>
        <v>0</v>
      </c>
      <c r="AI828" s="280">
        <f>IF(ISBLANK(T828),AI827,IF(COUNTIF(T$2:T828,T828)&gt;1,AI827,1+MAX(AI827,0)))</f>
        <v>21</v>
      </c>
      <c r="AL828" s="391" t="str">
        <f t="shared" si="283"/>
        <v/>
      </c>
      <c r="AM828" s="391" t="str">
        <f t="shared" si="284"/>
        <v/>
      </c>
      <c r="AO828" s="310" t="str">
        <f t="shared" si="277"/>
        <v/>
      </c>
      <c r="AP828" s="310">
        <f>SUM(AO$1:AO828)</f>
        <v>0</v>
      </c>
      <c r="AQ828" s="310">
        <f>SUM(AK$2:AK828)</f>
        <v>2</v>
      </c>
      <c r="AR828" s="310">
        <f>COUNTA(AJ$2:AJ828)</f>
        <v>2</v>
      </c>
      <c r="AS828" s="312">
        <f>ABS(H828-Data!H812)</f>
        <v>0</v>
      </c>
      <c r="AT828" s="312">
        <f>ABS(I828-Data!I812)</f>
        <v>0</v>
      </c>
      <c r="AU828" s="312">
        <f>ABS(J828-Data!J812)</f>
        <v>0</v>
      </c>
      <c r="AV828" s="312">
        <f>ABS(K828-Data!K812)</f>
        <v>0</v>
      </c>
      <c r="AW828" s="312">
        <f>ABS(L828-Data!L812)</f>
        <v>0</v>
      </c>
      <c r="AZ828">
        <v>0</v>
      </c>
      <c r="BA828">
        <v>0</v>
      </c>
    </row>
    <row r="829" spans="1:53" x14ac:dyDescent="0.25">
      <c r="A829">
        <v>115</v>
      </c>
      <c r="B829" t="s">
        <v>66</v>
      </c>
      <c r="C829" t="s">
        <v>627</v>
      </c>
      <c r="D829"/>
      <c r="E829">
        <v>2</v>
      </c>
      <c r="F829">
        <v>3</v>
      </c>
      <c r="G829">
        <v>4</v>
      </c>
      <c r="H829">
        <v>12</v>
      </c>
      <c r="I829">
        <v>4</v>
      </c>
      <c r="J829">
        <v>4</v>
      </c>
      <c r="K829">
        <v>4</v>
      </c>
      <c r="L829">
        <v>4</v>
      </c>
      <c r="M829" t="s">
        <v>907</v>
      </c>
      <c r="N829" s="42"/>
      <c r="O829" s="101">
        <f>IF(ISBLANK(C829),O828,IF(COUNTIF(C$2:C829,C829)&gt;1,O828,1+MAX(O828,0)))</f>
        <v>25</v>
      </c>
      <c r="P829" s="45">
        <f t="shared" si="264"/>
        <v>12</v>
      </c>
      <c r="Q829" s="33" t="str">
        <f t="shared" si="265"/>
        <v/>
      </c>
      <c r="R829" s="33">
        <f t="shared" si="266"/>
        <v>15</v>
      </c>
      <c r="S829" s="33" t="str">
        <f t="shared" si="267"/>
        <v>115_15</v>
      </c>
      <c r="T829" s="35" t="str">
        <f t="shared" si="268"/>
        <v>115PM</v>
      </c>
      <c r="U829" s="35" t="str">
        <f t="shared" si="269"/>
        <v>115PMEW</v>
      </c>
      <c r="V829" s="35" t="str">
        <f t="shared" si="285"/>
        <v>0Y</v>
      </c>
      <c r="W829" s="35" t="str">
        <f t="shared" si="278"/>
        <v>115PM0Y234</v>
      </c>
      <c r="X829" s="388">
        <f t="shared" si="279"/>
        <v>4</v>
      </c>
      <c r="Y829" s="388">
        <f t="shared" si="280"/>
        <v>4</v>
      </c>
      <c r="Z829" s="280" t="str">
        <f t="shared" si="270"/>
        <v/>
      </c>
      <c r="AA829" s="280" t="str">
        <f t="shared" si="271"/>
        <v/>
      </c>
      <c r="AB829" s="389" t="str">
        <f t="shared" si="281"/>
        <v/>
      </c>
      <c r="AC829" s="389" t="str">
        <f t="shared" si="282"/>
        <v/>
      </c>
      <c r="AD829" s="390" t="str">
        <f t="shared" si="272"/>
        <v/>
      </c>
      <c r="AE829" s="282">
        <f t="shared" si="273"/>
        <v>0</v>
      </c>
      <c r="AF829" s="359">
        <f t="shared" si="274"/>
        <v>0</v>
      </c>
      <c r="AG829" s="280">
        <f t="shared" si="275"/>
        <v>0</v>
      </c>
      <c r="AH829" s="280">
        <f t="shared" si="276"/>
        <v>0</v>
      </c>
      <c r="AI829" s="280">
        <f>IF(ISBLANK(T829),AI828,IF(COUNTIF(T$2:T829,T829)&gt;1,AI828,1+MAX(AI828,0)))</f>
        <v>21</v>
      </c>
      <c r="AL829" s="391" t="str">
        <f t="shared" si="283"/>
        <v/>
      </c>
      <c r="AM829" s="391" t="str">
        <f t="shared" si="284"/>
        <v/>
      </c>
      <c r="AO829" s="310" t="str">
        <f t="shared" si="277"/>
        <v/>
      </c>
      <c r="AP829" s="310">
        <f>SUM(AO$1:AO829)</f>
        <v>0</v>
      </c>
      <c r="AQ829" s="310">
        <f>SUM(AK$2:AK829)</f>
        <v>2</v>
      </c>
      <c r="AR829" s="310">
        <f>COUNTA(AJ$2:AJ829)</f>
        <v>2</v>
      </c>
      <c r="AS829" s="312">
        <f>ABS(H829-Data!H813)</f>
        <v>4</v>
      </c>
      <c r="AT829" s="312">
        <f>ABS(I829-Data!I813)</f>
        <v>1</v>
      </c>
      <c r="AU829" s="312">
        <f>ABS(J829-Data!J813)</f>
        <v>4</v>
      </c>
      <c r="AV829" s="312">
        <f>ABS(K829-Data!K813)</f>
        <v>2</v>
      </c>
      <c r="AW829" s="312">
        <f>ABS(L829-Data!L813)</f>
        <v>7</v>
      </c>
      <c r="AZ829">
        <v>4</v>
      </c>
      <c r="BA829">
        <v>4</v>
      </c>
    </row>
    <row r="830" spans="1:53" x14ac:dyDescent="0.25">
      <c r="A830">
        <v>115</v>
      </c>
      <c r="B830" t="s">
        <v>66</v>
      </c>
      <c r="C830" t="s">
        <v>627</v>
      </c>
      <c r="D830"/>
      <c r="E830">
        <v>2</v>
      </c>
      <c r="F830">
        <v>4</v>
      </c>
      <c r="G830">
        <v>1</v>
      </c>
      <c r="H830">
        <v>30</v>
      </c>
      <c r="I830">
        <v>8</v>
      </c>
      <c r="J830">
        <v>1</v>
      </c>
      <c r="K830">
        <v>0</v>
      </c>
      <c r="L830">
        <v>0</v>
      </c>
      <c r="M830" t="s">
        <v>907</v>
      </c>
      <c r="N830" s="42"/>
      <c r="O830" s="101">
        <f>IF(ISBLANK(C830),O829,IF(COUNTIF(C$2:C830,C830)&gt;1,O829,1+MAX(O829,0)))</f>
        <v>25</v>
      </c>
      <c r="P830" s="45">
        <f t="shared" si="264"/>
        <v>12</v>
      </c>
      <c r="Q830" s="33" t="str">
        <f t="shared" si="265"/>
        <v/>
      </c>
      <c r="R830" s="33">
        <f t="shared" si="266"/>
        <v>16</v>
      </c>
      <c r="S830" s="33" t="str">
        <f t="shared" si="267"/>
        <v>115_16</v>
      </c>
      <c r="T830" s="35" t="str">
        <f t="shared" si="268"/>
        <v>115PM</v>
      </c>
      <c r="U830" s="35" t="str">
        <f t="shared" si="269"/>
        <v>115PMNS</v>
      </c>
      <c r="V830" s="35" t="str">
        <f t="shared" si="285"/>
        <v>0Y</v>
      </c>
      <c r="W830" s="35" t="str">
        <f t="shared" si="278"/>
        <v>115PM0Y241</v>
      </c>
      <c r="X830" s="388">
        <f t="shared" si="279"/>
        <v>0</v>
      </c>
      <c r="Y830" s="388">
        <f t="shared" si="280"/>
        <v>0</v>
      </c>
      <c r="Z830" s="280" t="str">
        <f t="shared" si="270"/>
        <v/>
      </c>
      <c r="AA830" s="280" t="str">
        <f t="shared" si="271"/>
        <v/>
      </c>
      <c r="AB830" s="389" t="str">
        <f t="shared" si="281"/>
        <v/>
      </c>
      <c r="AC830" s="389" t="str">
        <f t="shared" si="282"/>
        <v/>
      </c>
      <c r="AD830" s="390">
        <f t="shared" si="272"/>
        <v>1</v>
      </c>
      <c r="AE830" s="282">
        <f t="shared" si="273"/>
        <v>0</v>
      </c>
      <c r="AF830" s="359">
        <f t="shared" si="274"/>
        <v>0</v>
      </c>
      <c r="AG830" s="280">
        <f t="shared" si="275"/>
        <v>0</v>
      </c>
      <c r="AH830" s="280">
        <f t="shared" si="276"/>
        <v>0</v>
      </c>
      <c r="AI830" s="280">
        <f>IF(ISBLANK(T830),AI829,IF(COUNTIF(T$2:T830,T830)&gt;1,AI829,1+MAX(AI829,0)))</f>
        <v>21</v>
      </c>
      <c r="AL830" s="391" t="str">
        <f t="shared" si="283"/>
        <v/>
      </c>
      <c r="AM830" s="391" t="str">
        <f t="shared" si="284"/>
        <v/>
      </c>
      <c r="AO830" s="310" t="str">
        <f t="shared" si="277"/>
        <v/>
      </c>
      <c r="AP830" s="310">
        <f>SUM(AO$1:AO830)</f>
        <v>0</v>
      </c>
      <c r="AQ830" s="310">
        <f>SUM(AK$2:AK830)</f>
        <v>2</v>
      </c>
      <c r="AR830" s="310">
        <f>COUNTA(AJ$2:AJ830)</f>
        <v>2</v>
      </c>
      <c r="AS830" s="312">
        <f>ABS(H830-Data!H814)</f>
        <v>15</v>
      </c>
      <c r="AT830" s="312">
        <f>ABS(I830-Data!I814)</f>
        <v>2</v>
      </c>
      <c r="AU830" s="312">
        <f>ABS(J830-Data!J814)</f>
        <v>1</v>
      </c>
      <c r="AV830" s="312">
        <f>ABS(K830-Data!K814)</f>
        <v>0</v>
      </c>
      <c r="AW830" s="312">
        <f>ABS(L830-Data!L814)</f>
        <v>0</v>
      </c>
      <c r="AZ830">
        <v>5</v>
      </c>
      <c r="BA830">
        <v>0</v>
      </c>
    </row>
    <row r="831" spans="1:53" x14ac:dyDescent="0.25">
      <c r="A831">
        <v>115</v>
      </c>
      <c r="B831" t="s">
        <v>66</v>
      </c>
      <c r="C831" t="s">
        <v>627</v>
      </c>
      <c r="D831"/>
      <c r="E831">
        <v>2</v>
      </c>
      <c r="F831">
        <v>4</v>
      </c>
      <c r="G831">
        <v>2</v>
      </c>
      <c r="H831">
        <v>0</v>
      </c>
      <c r="I831">
        <v>0</v>
      </c>
      <c r="J831">
        <v>0</v>
      </c>
      <c r="K831">
        <v>0</v>
      </c>
      <c r="L831">
        <v>0</v>
      </c>
      <c r="M831" t="s">
        <v>907</v>
      </c>
      <c r="N831" s="42"/>
      <c r="O831" s="101">
        <f>IF(ISBLANK(C831),O830,IF(COUNTIF(C$2:C831,C831)&gt;1,O830,1+MAX(O830,0)))</f>
        <v>25</v>
      </c>
      <c r="P831" s="45">
        <f t="shared" si="264"/>
        <v>12</v>
      </c>
      <c r="Q831" s="33" t="str">
        <f t="shared" si="265"/>
        <v/>
      </c>
      <c r="R831" s="33">
        <f t="shared" si="266"/>
        <v>16</v>
      </c>
      <c r="S831" s="33" t="str">
        <f t="shared" si="267"/>
        <v>115_16</v>
      </c>
      <c r="T831" s="35" t="str">
        <f t="shared" si="268"/>
        <v>115PM</v>
      </c>
      <c r="U831" s="35" t="str">
        <f t="shared" si="269"/>
        <v>115PMNS</v>
      </c>
      <c r="V831" s="35" t="str">
        <f t="shared" si="285"/>
        <v>0Y</v>
      </c>
      <c r="W831" s="35" t="str">
        <f t="shared" si="278"/>
        <v>115PM0Y242</v>
      </c>
      <c r="X831" s="388">
        <f t="shared" si="279"/>
        <v>0</v>
      </c>
      <c r="Y831" s="388">
        <f t="shared" si="280"/>
        <v>0</v>
      </c>
      <c r="Z831" s="280" t="str">
        <f t="shared" si="270"/>
        <v/>
      </c>
      <c r="AA831" s="280" t="str">
        <f t="shared" si="271"/>
        <v/>
      </c>
      <c r="AB831" s="389" t="str">
        <f t="shared" si="281"/>
        <v/>
      </c>
      <c r="AC831" s="389" t="str">
        <f t="shared" si="282"/>
        <v/>
      </c>
      <c r="AD831" s="390" t="str">
        <f t="shared" si="272"/>
        <v/>
      </c>
      <c r="AE831" s="282">
        <f t="shared" si="273"/>
        <v>0</v>
      </c>
      <c r="AF831" s="359">
        <f t="shared" si="274"/>
        <v>0</v>
      </c>
      <c r="AG831" s="280">
        <f t="shared" si="275"/>
        <v>0</v>
      </c>
      <c r="AH831" s="280">
        <f t="shared" si="276"/>
        <v>0</v>
      </c>
      <c r="AI831" s="280">
        <f>IF(ISBLANK(T831),AI830,IF(COUNTIF(T$2:T831,T831)&gt;1,AI830,1+MAX(AI830,0)))</f>
        <v>21</v>
      </c>
      <c r="AL831" s="391" t="str">
        <f t="shared" si="283"/>
        <v/>
      </c>
      <c r="AM831" s="391" t="str">
        <f t="shared" si="284"/>
        <v/>
      </c>
      <c r="AO831" s="310" t="str">
        <f t="shared" si="277"/>
        <v/>
      </c>
      <c r="AP831" s="310">
        <f>SUM(AO$1:AO831)</f>
        <v>0</v>
      </c>
      <c r="AQ831" s="310">
        <f>SUM(AK$2:AK831)</f>
        <v>2</v>
      </c>
      <c r="AR831" s="310">
        <f>COUNTA(AJ$2:AJ831)</f>
        <v>2</v>
      </c>
      <c r="AS831" s="312">
        <f>ABS(H831-Data!H815)</f>
        <v>0</v>
      </c>
      <c r="AT831" s="312">
        <f>ABS(I831-Data!I815)</f>
        <v>0</v>
      </c>
      <c r="AU831" s="312">
        <f>ABS(J831-Data!J815)</f>
        <v>0</v>
      </c>
      <c r="AV831" s="312">
        <f>ABS(K831-Data!K815)</f>
        <v>0</v>
      </c>
      <c r="AW831" s="312">
        <f>ABS(L831-Data!L815)</f>
        <v>0</v>
      </c>
      <c r="AZ831">
        <v>0</v>
      </c>
      <c r="BA831">
        <v>0</v>
      </c>
    </row>
    <row r="832" spans="1:53" x14ac:dyDescent="0.25">
      <c r="A832">
        <v>115</v>
      </c>
      <c r="B832" t="s">
        <v>66</v>
      </c>
      <c r="C832" t="s">
        <v>627</v>
      </c>
      <c r="D832"/>
      <c r="E832">
        <v>2</v>
      </c>
      <c r="F832">
        <v>4</v>
      </c>
      <c r="G832">
        <v>3</v>
      </c>
      <c r="H832">
        <v>0</v>
      </c>
      <c r="I832">
        <v>0</v>
      </c>
      <c r="J832">
        <v>0</v>
      </c>
      <c r="K832">
        <v>0</v>
      </c>
      <c r="L832">
        <v>0</v>
      </c>
      <c r="M832" t="s">
        <v>907</v>
      </c>
      <c r="N832" s="42"/>
      <c r="O832" s="101">
        <f>IF(ISBLANK(C832),O831,IF(COUNTIF(C$2:C832,C832)&gt;1,O831,1+MAX(O831,0)))</f>
        <v>25</v>
      </c>
      <c r="P832" s="45">
        <f t="shared" si="264"/>
        <v>12</v>
      </c>
      <c r="Q832" s="33" t="str">
        <f t="shared" si="265"/>
        <v/>
      </c>
      <c r="R832" s="33">
        <f t="shared" si="266"/>
        <v>16</v>
      </c>
      <c r="S832" s="33" t="str">
        <f t="shared" si="267"/>
        <v>115_16</v>
      </c>
      <c r="T832" s="35" t="str">
        <f t="shared" si="268"/>
        <v>115PM</v>
      </c>
      <c r="U832" s="35" t="str">
        <f t="shared" si="269"/>
        <v>115PMEW</v>
      </c>
      <c r="V832" s="35" t="str">
        <f t="shared" si="285"/>
        <v>0Y</v>
      </c>
      <c r="W832" s="35" t="str">
        <f t="shared" si="278"/>
        <v>115PM0Y243</v>
      </c>
      <c r="X832" s="388">
        <f t="shared" si="279"/>
        <v>0</v>
      </c>
      <c r="Y832" s="388">
        <f t="shared" si="280"/>
        <v>0</v>
      </c>
      <c r="Z832" s="280" t="str">
        <f t="shared" si="270"/>
        <v/>
      </c>
      <c r="AA832" s="280" t="str">
        <f t="shared" si="271"/>
        <v/>
      </c>
      <c r="AB832" s="389" t="str">
        <f t="shared" si="281"/>
        <v/>
      </c>
      <c r="AC832" s="389" t="str">
        <f t="shared" si="282"/>
        <v/>
      </c>
      <c r="AD832" s="390" t="str">
        <f t="shared" si="272"/>
        <v/>
      </c>
      <c r="AE832" s="282">
        <f t="shared" si="273"/>
        <v>0</v>
      </c>
      <c r="AF832" s="359">
        <f t="shared" si="274"/>
        <v>0</v>
      </c>
      <c r="AG832" s="280">
        <f t="shared" si="275"/>
        <v>0</v>
      </c>
      <c r="AH832" s="280">
        <f t="shared" si="276"/>
        <v>0</v>
      </c>
      <c r="AI832" s="280">
        <f>IF(ISBLANK(T832),AI831,IF(COUNTIF(T$2:T832,T832)&gt;1,AI831,1+MAX(AI831,0)))</f>
        <v>21</v>
      </c>
      <c r="AL832" s="391" t="str">
        <f t="shared" si="283"/>
        <v/>
      </c>
      <c r="AM832" s="391" t="str">
        <f t="shared" si="284"/>
        <v/>
      </c>
      <c r="AO832" s="310" t="str">
        <f t="shared" si="277"/>
        <v/>
      </c>
      <c r="AP832" s="310">
        <f>SUM(AO$1:AO832)</f>
        <v>0</v>
      </c>
      <c r="AQ832" s="310">
        <f>SUM(AK$2:AK832)</f>
        <v>2</v>
      </c>
      <c r="AR832" s="310">
        <f>COUNTA(AJ$2:AJ832)</f>
        <v>2</v>
      </c>
      <c r="AS832" s="312">
        <f>ABS(H832-Data!H816)</f>
        <v>0</v>
      </c>
      <c r="AT832" s="312">
        <f>ABS(I832-Data!I816)</f>
        <v>0</v>
      </c>
      <c r="AU832" s="312">
        <f>ABS(J832-Data!J816)</f>
        <v>0</v>
      </c>
      <c r="AV832" s="312">
        <f>ABS(K832-Data!K816)</f>
        <v>0</v>
      </c>
      <c r="AW832" s="312">
        <f>ABS(L832-Data!L816)</f>
        <v>0</v>
      </c>
      <c r="AZ832">
        <v>0</v>
      </c>
      <c r="BA832">
        <v>0</v>
      </c>
    </row>
    <row r="833" spans="1:53" x14ac:dyDescent="0.25">
      <c r="A833">
        <v>115</v>
      </c>
      <c r="B833" t="s">
        <v>66</v>
      </c>
      <c r="C833" t="s">
        <v>627</v>
      </c>
      <c r="D833"/>
      <c r="E833">
        <v>2</v>
      </c>
      <c r="F833">
        <v>4</v>
      </c>
      <c r="G833">
        <v>4</v>
      </c>
      <c r="H833">
        <v>26</v>
      </c>
      <c r="I833">
        <v>6</v>
      </c>
      <c r="J833">
        <v>0</v>
      </c>
      <c r="K833">
        <v>14</v>
      </c>
      <c r="L833">
        <v>17</v>
      </c>
      <c r="M833" t="s">
        <v>907</v>
      </c>
      <c r="N833" s="42"/>
      <c r="O833" s="101">
        <f>IF(ISBLANK(C833),O832,IF(COUNTIF(C$2:C833,C833)&gt;1,O832,1+MAX(O832,0)))</f>
        <v>25</v>
      </c>
      <c r="P833" s="45">
        <f t="shared" si="264"/>
        <v>12</v>
      </c>
      <c r="Q833" s="33" t="str">
        <f t="shared" si="265"/>
        <v/>
      </c>
      <c r="R833" s="33">
        <f t="shared" si="266"/>
        <v>16</v>
      </c>
      <c r="S833" s="33" t="str">
        <f t="shared" si="267"/>
        <v>115_16</v>
      </c>
      <c r="T833" s="35" t="str">
        <f t="shared" si="268"/>
        <v>115PM</v>
      </c>
      <c r="U833" s="35" t="str">
        <f t="shared" si="269"/>
        <v>115PMEW</v>
      </c>
      <c r="V833" s="35" t="str">
        <f t="shared" si="285"/>
        <v>0Y</v>
      </c>
      <c r="W833" s="35" t="str">
        <f t="shared" si="278"/>
        <v>115PM0Y244</v>
      </c>
      <c r="X833" s="388">
        <f t="shared" si="279"/>
        <v>14</v>
      </c>
      <c r="Y833" s="388">
        <f t="shared" si="280"/>
        <v>17</v>
      </c>
      <c r="Z833" s="280" t="str">
        <f t="shared" si="270"/>
        <v/>
      </c>
      <c r="AA833" s="280" t="str">
        <f t="shared" si="271"/>
        <v/>
      </c>
      <c r="AB833" s="389" t="str">
        <f t="shared" si="281"/>
        <v/>
      </c>
      <c r="AC833" s="389" t="str">
        <f t="shared" si="282"/>
        <v/>
      </c>
      <c r="AD833" s="390" t="str">
        <f t="shared" si="272"/>
        <v/>
      </c>
      <c r="AE833" s="282">
        <f t="shared" si="273"/>
        <v>0</v>
      </c>
      <c r="AF833" s="359">
        <f t="shared" si="274"/>
        <v>0</v>
      </c>
      <c r="AG833" s="280">
        <f t="shared" si="275"/>
        <v>0</v>
      </c>
      <c r="AH833" s="280">
        <f t="shared" si="276"/>
        <v>0</v>
      </c>
      <c r="AI833" s="280">
        <f>IF(ISBLANK(T833),AI832,IF(COUNTIF(T$2:T833,T833)&gt;1,AI832,1+MAX(AI832,0)))</f>
        <v>21</v>
      </c>
      <c r="AL833" s="391" t="str">
        <f t="shared" si="283"/>
        <v/>
      </c>
      <c r="AM833" s="391" t="str">
        <f t="shared" si="284"/>
        <v/>
      </c>
      <c r="AO833" s="310" t="str">
        <f t="shared" si="277"/>
        <v/>
      </c>
      <c r="AP833" s="310">
        <f>SUM(AO$1:AO833)</f>
        <v>0</v>
      </c>
      <c r="AQ833" s="310">
        <f>SUM(AK$2:AK833)</f>
        <v>2</v>
      </c>
      <c r="AR833" s="310">
        <f>COUNTA(AJ$2:AJ833)</f>
        <v>2</v>
      </c>
      <c r="AS833" s="312">
        <f>ABS(H833-Data!H817)</f>
        <v>14</v>
      </c>
      <c r="AT833" s="312">
        <f>ABS(I833-Data!I817)</f>
        <v>3</v>
      </c>
      <c r="AU833" s="312">
        <f>ABS(J833-Data!J817)</f>
        <v>0</v>
      </c>
      <c r="AV833" s="312">
        <f>ABS(K833-Data!K817)</f>
        <v>10</v>
      </c>
      <c r="AW833" s="312">
        <f>ABS(L833-Data!L817)</f>
        <v>12</v>
      </c>
      <c r="AZ833">
        <v>14</v>
      </c>
      <c r="BA833">
        <v>17</v>
      </c>
    </row>
    <row r="834" spans="1:53" x14ac:dyDescent="0.25">
      <c r="A834">
        <v>115</v>
      </c>
      <c r="B834" t="s">
        <v>66</v>
      </c>
      <c r="C834" t="s">
        <v>633</v>
      </c>
      <c r="D834"/>
      <c r="E834">
        <v>1</v>
      </c>
      <c r="F834">
        <v>1</v>
      </c>
      <c r="G834">
        <v>1</v>
      </c>
      <c r="H834">
        <v>0</v>
      </c>
      <c r="I834">
        <v>0</v>
      </c>
      <c r="J834">
        <v>0</v>
      </c>
      <c r="K834">
        <v>0</v>
      </c>
      <c r="L834">
        <v>0</v>
      </c>
      <c r="M834" t="s">
        <v>909</v>
      </c>
      <c r="N834" s="42"/>
      <c r="O834" s="101">
        <f>IF(ISBLANK(C834),O833,IF(COUNTIF(C$2:C834,C834)&gt;1,O833,1+MAX(O833,0)))</f>
        <v>26</v>
      </c>
      <c r="P834" s="45">
        <f t="shared" ref="P834:P897" si="286">IF(A834=A833,P833,IF(ISNUMBER(P833),P833+1,1))</f>
        <v>12</v>
      </c>
      <c r="Q834" s="33" t="str">
        <f t="shared" ref="Q834:Q897" si="287">IF(OR(P834=P833,LEN(A834)&lt;1),"",P834)</f>
        <v/>
      </c>
      <c r="R834" s="33">
        <f t="shared" ref="R834:R897" si="288">IF(ISNUMBER(F834),F834+4*(E834-1)+8*IF(B834="PM",1,0),"")</f>
        <v>9</v>
      </c>
      <c r="S834" s="33" t="str">
        <f t="shared" ref="S834:S897" si="289">IF(ISNUMBER(R834),A834&amp;"_"&amp;R834,"")</f>
        <v>115_9</v>
      </c>
      <c r="T834" s="35" t="str">
        <f t="shared" ref="T834:T897" si="290">A834&amp;B834</f>
        <v>115PM</v>
      </c>
      <c r="U834" s="35" t="str">
        <f t="shared" ref="U834:U897" si="291">IF(OR(G834=1,G834=2),T834&amp;"NS",IF(OR(G834=3,G834=4),T834&amp;"EW",""))</f>
        <v>115PMNS</v>
      </c>
      <c r="V834" s="35" t="str">
        <f t="shared" si="285"/>
        <v>1Z</v>
      </c>
      <c r="W834" s="35" t="str">
        <f t="shared" si="278"/>
        <v>115PM1Z111</v>
      </c>
      <c r="X834" s="388">
        <f t="shared" si="279"/>
        <v>0</v>
      </c>
      <c r="Y834" s="388">
        <f t="shared" si="280"/>
        <v>0</v>
      </c>
      <c r="Z834" s="280" t="str">
        <f t="shared" ref="Z834:Z897" si="292">IF(I834&gt;$H834,1,"")</f>
        <v/>
      </c>
      <c r="AA834" s="280" t="str">
        <f t="shared" ref="AA834:AA897" si="293">IF(J834&gt;$H834,1,"")</f>
        <v/>
      </c>
      <c r="AB834" s="389" t="str">
        <f t="shared" si="281"/>
        <v/>
      </c>
      <c r="AC834" s="389" t="str">
        <f t="shared" si="282"/>
        <v/>
      </c>
      <c r="AD834" s="390">
        <f t="shared" ref="AD834:AD897" si="294">IF(ISERROR(MATCH(A834&amp;"_"&amp;G834,Sidewalk_ignore,0)),"",1)</f>
        <v>1</v>
      </c>
      <c r="AE834" s="282">
        <f t="shared" ref="AE834:AE897" si="295">IF(AND(ISNUMBER($G834),$B834="AM"),INDEX(CordonIn,MATCH($A834,loc_ID,0),$G834),0)</f>
        <v>0</v>
      </c>
      <c r="AF834" s="359">
        <f t="shared" ref="AF834:AF897" si="296">IF(AND(ISNUMBER($G834),$B834="PM"),INDEX(CordonIn,MATCH($A834,loc_ID,0),VLOOKUP($G834,Reverse_dir,2,FALSE)),0)</f>
        <v>0</v>
      </c>
      <c r="AG834" s="280">
        <f t="shared" ref="AG834:AG897" si="297">IF(AND(ISNUMBER($G834),$B834="AM"),INDEX(Lane,MATCH($A834,loc_ID,0),$G834),0)</f>
        <v>0</v>
      </c>
      <c r="AH834" s="280">
        <f t="shared" ref="AH834:AH897" si="298">IF(AND(AG834&gt;0,ISNUMBER(AG834)),1,0)</f>
        <v>0</v>
      </c>
      <c r="AI834" s="280">
        <f>IF(ISBLANK(T834),AI833,IF(COUNTIF(T$2:T834,T834)&gt;1,AI833,1+MAX(AI833,0)))</f>
        <v>21</v>
      </c>
      <c r="AJ834" s="42" t="s">
        <v>1073</v>
      </c>
      <c r="AK834" s="42">
        <v>1</v>
      </c>
      <c r="AL834" s="391" t="str">
        <f t="shared" si="283"/>
        <v>sidewalk 0 was "All coming off campus/ no street"</v>
      </c>
      <c r="AM834" s="391">
        <f t="shared" si="284"/>
        <v>1</v>
      </c>
      <c r="AO834" s="310" t="str">
        <f t="shared" ref="AO834:AO897" si="299">IF(SUM(Z834:AC834)&gt;0,1,"")</f>
        <v/>
      </c>
      <c r="AP834" s="310">
        <f>SUM(AO$1:AO834)</f>
        <v>0</v>
      </c>
      <c r="AQ834" s="310">
        <f>SUM(AK$2:AK834)</f>
        <v>3</v>
      </c>
      <c r="AR834" s="310">
        <f>COUNTA(AJ$2:AJ834)</f>
        <v>3</v>
      </c>
      <c r="AS834" s="312"/>
      <c r="AT834" s="312"/>
      <c r="AU834" s="312"/>
      <c r="AV834" s="312"/>
      <c r="AW834" s="312"/>
      <c r="AX834" s="42" t="s">
        <v>1073</v>
      </c>
      <c r="AY834" s="42">
        <v>1</v>
      </c>
      <c r="AZ834">
        <v>0</v>
      </c>
      <c r="BA834">
        <v>0</v>
      </c>
    </row>
    <row r="835" spans="1:53" x14ac:dyDescent="0.25">
      <c r="A835">
        <v>115</v>
      </c>
      <c r="B835" t="s">
        <v>66</v>
      </c>
      <c r="C835" t="s">
        <v>633</v>
      </c>
      <c r="D835"/>
      <c r="E835">
        <v>1</v>
      </c>
      <c r="F835">
        <v>1</v>
      </c>
      <c r="G835">
        <v>2</v>
      </c>
      <c r="H835">
        <v>30</v>
      </c>
      <c r="I835">
        <v>8</v>
      </c>
      <c r="J835">
        <v>0</v>
      </c>
      <c r="K835">
        <v>8</v>
      </c>
      <c r="L835">
        <v>10</v>
      </c>
      <c r="M835" t="s">
        <v>909</v>
      </c>
      <c r="N835" s="42"/>
      <c r="O835" s="101">
        <f>IF(ISBLANK(C835),O834,IF(COUNTIF(C$2:C835,C835)&gt;1,O834,1+MAX(O834,0)))</f>
        <v>26</v>
      </c>
      <c r="P835" s="45">
        <f t="shared" si="286"/>
        <v>12</v>
      </c>
      <c r="Q835" s="33" t="str">
        <f t="shared" si="287"/>
        <v/>
      </c>
      <c r="R835" s="33">
        <f t="shared" si="288"/>
        <v>9</v>
      </c>
      <c r="S835" s="33" t="str">
        <f t="shared" si="289"/>
        <v>115_9</v>
      </c>
      <c r="T835" s="35" t="str">
        <f t="shared" si="290"/>
        <v>115PM</v>
      </c>
      <c r="U835" s="35" t="str">
        <f t="shared" si="291"/>
        <v>115PMNS</v>
      </c>
      <c r="V835" s="35" t="str">
        <f t="shared" si="285"/>
        <v>1Z</v>
      </c>
      <c r="W835" s="35" t="str">
        <f t="shared" ref="W835:W898" si="300">IF(ISBLANK(A835),"",A835&amp;B835&amp;V835&amp;E835&amp;F835&amp;G835)</f>
        <v>115PM1Z112</v>
      </c>
      <c r="X835" s="388">
        <f t="shared" ref="X835:X898" si="301">IF($AD835=1,0,K835)</f>
        <v>8</v>
      </c>
      <c r="Y835" s="388">
        <f t="shared" ref="Y835:Y898" si="302">IF($AD835=1,0,L835)</f>
        <v>10</v>
      </c>
      <c r="Z835" s="280" t="str">
        <f t="shared" si="292"/>
        <v/>
      </c>
      <c r="AA835" s="280" t="str">
        <f t="shared" si="293"/>
        <v/>
      </c>
      <c r="AB835" s="389" t="str">
        <f t="shared" ref="AB835:AB898" si="303">IF(OR(K835&gt;$H835,AND($AD835=1,K835&gt;0)),1,"")</f>
        <v/>
      </c>
      <c r="AC835" s="389" t="str">
        <f t="shared" ref="AC835:AC898" si="304">IF(OR(L835&gt;$H835,AND($AD835=1,L835&gt;0)),1,"")</f>
        <v/>
      </c>
      <c r="AD835" s="390" t="str">
        <f t="shared" si="294"/>
        <v/>
      </c>
      <c r="AE835" s="282">
        <f t="shared" si="295"/>
        <v>0</v>
      </c>
      <c r="AF835" s="359">
        <f t="shared" si="296"/>
        <v>0</v>
      </c>
      <c r="AG835" s="280">
        <f t="shared" si="297"/>
        <v>0</v>
      </c>
      <c r="AH835" s="280">
        <f t="shared" si="298"/>
        <v>0</v>
      </c>
      <c r="AI835" s="280">
        <f>IF(ISBLANK(T835),AI834,IF(COUNTIF(T$2:T835,T835)&gt;1,AI834,1+MAX(AI834,0)))</f>
        <v>21</v>
      </c>
      <c r="AL835" s="391" t="str">
        <f t="shared" ref="AL835:AL898" si="305">IF(OR(AB835=1,AC835=1),IF(LEN(AJ835)=0,"",AJ835&amp;"; ")&amp;"Ignore sidewalk",IF(LEN(AJ835)=0,"",AJ835))</f>
        <v/>
      </c>
      <c r="AM835" s="391" t="str">
        <f t="shared" ref="AM835:AM898" si="306">IF(OR(AB835=1,AC835=1),1,IF(LEN(AK835)=0,"",AK835))</f>
        <v/>
      </c>
      <c r="AO835" s="310" t="str">
        <f t="shared" si="299"/>
        <v/>
      </c>
      <c r="AP835" s="310">
        <f>SUM(AO$1:AO835)</f>
        <v>0</v>
      </c>
      <c r="AQ835" s="310">
        <f>SUM(AK$2:AK835)</f>
        <v>3</v>
      </c>
      <c r="AR835" s="310">
        <f>COUNTA(AJ$2:AJ835)</f>
        <v>3</v>
      </c>
      <c r="AS835" s="312"/>
      <c r="AT835" s="312"/>
      <c r="AU835" s="312"/>
      <c r="AV835" s="312"/>
      <c r="AW835" s="312"/>
      <c r="AZ835">
        <v>8</v>
      </c>
      <c r="BA835">
        <v>10</v>
      </c>
    </row>
    <row r="836" spans="1:53" x14ac:dyDescent="0.25">
      <c r="A836">
        <v>115</v>
      </c>
      <c r="B836" t="s">
        <v>66</v>
      </c>
      <c r="C836" t="s">
        <v>633</v>
      </c>
      <c r="D836"/>
      <c r="E836">
        <v>1</v>
      </c>
      <c r="F836">
        <v>1</v>
      </c>
      <c r="G836">
        <v>3</v>
      </c>
      <c r="H836">
        <v>22</v>
      </c>
      <c r="I836">
        <v>4</v>
      </c>
      <c r="J836">
        <v>0</v>
      </c>
      <c r="K836">
        <v>4</v>
      </c>
      <c r="L836">
        <v>6</v>
      </c>
      <c r="M836" t="s">
        <v>909</v>
      </c>
      <c r="N836" s="42"/>
      <c r="O836" s="101">
        <f>IF(ISBLANK(C836),O835,IF(COUNTIF(C$2:C836,C836)&gt;1,O835,1+MAX(O835,0)))</f>
        <v>26</v>
      </c>
      <c r="P836" s="45">
        <f t="shared" si="286"/>
        <v>12</v>
      </c>
      <c r="Q836" s="33" t="str">
        <f t="shared" si="287"/>
        <v/>
      </c>
      <c r="R836" s="33">
        <f t="shared" si="288"/>
        <v>9</v>
      </c>
      <c r="S836" s="33" t="str">
        <f t="shared" si="289"/>
        <v>115_9</v>
      </c>
      <c r="T836" s="35" t="str">
        <f t="shared" si="290"/>
        <v>115PM</v>
      </c>
      <c r="U836" s="35" t="str">
        <f t="shared" si="291"/>
        <v>115PMEW</v>
      </c>
      <c r="V836" s="35" t="str">
        <f t="shared" ref="V836:V899" si="307">TEXT((O836-MOD(O836,26))/26,"0")&amp;CHAR(65+MOD(O836-1,26))</f>
        <v>1Z</v>
      </c>
      <c r="W836" s="35" t="str">
        <f t="shared" si="300"/>
        <v>115PM1Z113</v>
      </c>
      <c r="X836" s="388">
        <f t="shared" si="301"/>
        <v>4</v>
      </c>
      <c r="Y836" s="388">
        <f t="shared" si="302"/>
        <v>6</v>
      </c>
      <c r="Z836" s="280" t="str">
        <f t="shared" si="292"/>
        <v/>
      </c>
      <c r="AA836" s="280" t="str">
        <f t="shared" si="293"/>
        <v/>
      </c>
      <c r="AB836" s="389" t="str">
        <f t="shared" si="303"/>
        <v/>
      </c>
      <c r="AC836" s="389" t="str">
        <f t="shared" si="304"/>
        <v/>
      </c>
      <c r="AD836" s="390" t="str">
        <f t="shared" si="294"/>
        <v/>
      </c>
      <c r="AE836" s="282">
        <f t="shared" si="295"/>
        <v>0</v>
      </c>
      <c r="AF836" s="359">
        <f t="shared" si="296"/>
        <v>0</v>
      </c>
      <c r="AG836" s="280">
        <f t="shared" si="297"/>
        <v>0</v>
      </c>
      <c r="AH836" s="280">
        <f t="shared" si="298"/>
        <v>0</v>
      </c>
      <c r="AI836" s="280">
        <f>IF(ISBLANK(T836),AI835,IF(COUNTIF(T$2:T836,T836)&gt;1,AI835,1+MAX(AI835,0)))</f>
        <v>21</v>
      </c>
      <c r="AL836" s="391" t="str">
        <f t="shared" si="305"/>
        <v/>
      </c>
      <c r="AM836" s="391" t="str">
        <f t="shared" si="306"/>
        <v/>
      </c>
      <c r="AO836" s="310" t="str">
        <f t="shared" si="299"/>
        <v/>
      </c>
      <c r="AP836" s="310">
        <f>SUM(AO$1:AO836)</f>
        <v>0</v>
      </c>
      <c r="AQ836" s="310">
        <f>SUM(AK$2:AK836)</f>
        <v>3</v>
      </c>
      <c r="AR836" s="310">
        <f>COUNTA(AJ$2:AJ836)</f>
        <v>3</v>
      </c>
      <c r="AS836" s="312"/>
      <c r="AT836" s="312"/>
      <c r="AU836" s="312"/>
      <c r="AV836" s="312"/>
      <c r="AW836" s="312"/>
      <c r="AZ836">
        <v>4</v>
      </c>
      <c r="BA836">
        <v>6</v>
      </c>
    </row>
    <row r="837" spans="1:53" x14ac:dyDescent="0.25">
      <c r="A837">
        <v>115</v>
      </c>
      <c r="B837" t="s">
        <v>66</v>
      </c>
      <c r="C837" t="s">
        <v>633</v>
      </c>
      <c r="D837"/>
      <c r="E837">
        <v>1</v>
      </c>
      <c r="F837">
        <v>1</v>
      </c>
      <c r="G837">
        <v>4</v>
      </c>
      <c r="H837">
        <v>0</v>
      </c>
      <c r="I837">
        <v>0</v>
      </c>
      <c r="J837">
        <v>0</v>
      </c>
      <c r="K837">
        <v>0</v>
      </c>
      <c r="L837">
        <v>0</v>
      </c>
      <c r="M837" t="s">
        <v>909</v>
      </c>
      <c r="N837" s="42"/>
      <c r="O837" s="101">
        <f>IF(ISBLANK(C837),O836,IF(COUNTIF(C$2:C837,C837)&gt;1,O836,1+MAX(O836,0)))</f>
        <v>26</v>
      </c>
      <c r="P837" s="45">
        <f t="shared" si="286"/>
        <v>12</v>
      </c>
      <c r="Q837" s="33" t="str">
        <f t="shared" si="287"/>
        <v/>
      </c>
      <c r="R837" s="33">
        <f t="shared" si="288"/>
        <v>9</v>
      </c>
      <c r="S837" s="33" t="str">
        <f t="shared" si="289"/>
        <v>115_9</v>
      </c>
      <c r="T837" s="35" t="str">
        <f t="shared" si="290"/>
        <v>115PM</v>
      </c>
      <c r="U837" s="35" t="str">
        <f t="shared" si="291"/>
        <v>115PMEW</v>
      </c>
      <c r="V837" s="35" t="str">
        <f t="shared" si="307"/>
        <v>1Z</v>
      </c>
      <c r="W837" s="35" t="str">
        <f t="shared" si="300"/>
        <v>115PM1Z114</v>
      </c>
      <c r="X837" s="388">
        <f t="shared" si="301"/>
        <v>0</v>
      </c>
      <c r="Y837" s="388">
        <f t="shared" si="302"/>
        <v>0</v>
      </c>
      <c r="Z837" s="280" t="str">
        <f t="shared" si="292"/>
        <v/>
      </c>
      <c r="AA837" s="280" t="str">
        <f t="shared" si="293"/>
        <v/>
      </c>
      <c r="AB837" s="389" t="str">
        <f t="shared" si="303"/>
        <v/>
      </c>
      <c r="AC837" s="389" t="str">
        <f t="shared" si="304"/>
        <v/>
      </c>
      <c r="AD837" s="390" t="str">
        <f t="shared" si="294"/>
        <v/>
      </c>
      <c r="AE837" s="282">
        <f t="shared" si="295"/>
        <v>0</v>
      </c>
      <c r="AF837" s="359">
        <f t="shared" si="296"/>
        <v>0</v>
      </c>
      <c r="AG837" s="280">
        <f t="shared" si="297"/>
        <v>0</v>
      </c>
      <c r="AH837" s="280">
        <f t="shared" si="298"/>
        <v>0</v>
      </c>
      <c r="AI837" s="280">
        <f>IF(ISBLANK(T837),AI836,IF(COUNTIF(T$2:T837,T837)&gt;1,AI836,1+MAX(AI836,0)))</f>
        <v>21</v>
      </c>
      <c r="AL837" s="391" t="str">
        <f t="shared" si="305"/>
        <v/>
      </c>
      <c r="AM837" s="391" t="str">
        <f t="shared" si="306"/>
        <v/>
      </c>
      <c r="AO837" s="310" t="str">
        <f t="shared" si="299"/>
        <v/>
      </c>
      <c r="AP837" s="310">
        <f>SUM(AO$1:AO837)</f>
        <v>0</v>
      </c>
      <c r="AQ837" s="310">
        <f>SUM(AK$2:AK837)</f>
        <v>3</v>
      </c>
      <c r="AR837" s="310">
        <f>COUNTA(AJ$2:AJ837)</f>
        <v>3</v>
      </c>
      <c r="AS837" s="312"/>
      <c r="AT837" s="312"/>
      <c r="AU837" s="312"/>
      <c r="AV837" s="312"/>
      <c r="AW837" s="312"/>
      <c r="AZ837">
        <v>0</v>
      </c>
      <c r="BA837">
        <v>0</v>
      </c>
    </row>
    <row r="838" spans="1:53" x14ac:dyDescent="0.25">
      <c r="A838">
        <v>115</v>
      </c>
      <c r="B838" t="s">
        <v>66</v>
      </c>
      <c r="C838" t="s">
        <v>633</v>
      </c>
      <c r="D838"/>
      <c r="E838">
        <v>1</v>
      </c>
      <c r="F838">
        <v>2</v>
      </c>
      <c r="G838">
        <v>1</v>
      </c>
      <c r="H838">
        <v>0</v>
      </c>
      <c r="I838">
        <v>0</v>
      </c>
      <c r="J838">
        <v>0</v>
      </c>
      <c r="K838">
        <v>0</v>
      </c>
      <c r="L838">
        <v>0</v>
      </c>
      <c r="M838" t="s">
        <v>909</v>
      </c>
      <c r="N838" s="42"/>
      <c r="O838" s="101">
        <f>IF(ISBLANK(C838),O837,IF(COUNTIF(C$2:C838,C838)&gt;1,O837,1+MAX(O837,0)))</f>
        <v>26</v>
      </c>
      <c r="P838" s="45">
        <f t="shared" si="286"/>
        <v>12</v>
      </c>
      <c r="Q838" s="33" t="str">
        <f t="shared" si="287"/>
        <v/>
      </c>
      <c r="R838" s="33">
        <f t="shared" si="288"/>
        <v>10</v>
      </c>
      <c r="S838" s="33" t="str">
        <f t="shared" si="289"/>
        <v>115_10</v>
      </c>
      <c r="T838" s="35" t="str">
        <f t="shared" si="290"/>
        <v>115PM</v>
      </c>
      <c r="U838" s="35" t="str">
        <f t="shared" si="291"/>
        <v>115PMNS</v>
      </c>
      <c r="V838" s="35" t="str">
        <f t="shared" si="307"/>
        <v>1Z</v>
      </c>
      <c r="W838" s="35" t="str">
        <f t="shared" si="300"/>
        <v>115PM1Z121</v>
      </c>
      <c r="X838" s="388">
        <f t="shared" si="301"/>
        <v>0</v>
      </c>
      <c r="Y838" s="388">
        <f t="shared" si="302"/>
        <v>0</v>
      </c>
      <c r="Z838" s="280" t="str">
        <f t="shared" si="292"/>
        <v/>
      </c>
      <c r="AA838" s="280" t="str">
        <f t="shared" si="293"/>
        <v/>
      </c>
      <c r="AB838" s="389" t="str">
        <f t="shared" si="303"/>
        <v/>
      </c>
      <c r="AC838" s="389" t="str">
        <f t="shared" si="304"/>
        <v/>
      </c>
      <c r="AD838" s="390">
        <f t="shared" si="294"/>
        <v>1</v>
      </c>
      <c r="AE838" s="282">
        <f t="shared" si="295"/>
        <v>0</v>
      </c>
      <c r="AF838" s="359">
        <f t="shared" si="296"/>
        <v>0</v>
      </c>
      <c r="AG838" s="280">
        <f t="shared" si="297"/>
        <v>0</v>
      </c>
      <c r="AH838" s="280">
        <f t="shared" si="298"/>
        <v>0</v>
      </c>
      <c r="AI838" s="280">
        <f>IF(ISBLANK(T838),AI837,IF(COUNTIF(T$2:T838,T838)&gt;1,AI837,1+MAX(AI837,0)))</f>
        <v>21</v>
      </c>
      <c r="AJ838" s="42" t="s">
        <v>1073</v>
      </c>
      <c r="AK838" s="42">
        <v>1</v>
      </c>
      <c r="AL838" s="391" t="str">
        <f t="shared" si="305"/>
        <v>sidewalk 0 was "All coming off campus/ no street"</v>
      </c>
      <c r="AM838" s="391">
        <f t="shared" si="306"/>
        <v>1</v>
      </c>
      <c r="AO838" s="310" t="str">
        <f t="shared" si="299"/>
        <v/>
      </c>
      <c r="AP838" s="310">
        <f>SUM(AO$1:AO838)</f>
        <v>0</v>
      </c>
      <c r="AQ838" s="310">
        <f>SUM(AK$2:AK838)</f>
        <v>4</v>
      </c>
      <c r="AR838" s="310">
        <f>COUNTA(AJ$2:AJ838)</f>
        <v>4</v>
      </c>
      <c r="AS838" s="312"/>
      <c r="AT838" s="312"/>
      <c r="AU838" s="312"/>
      <c r="AV838" s="312"/>
      <c r="AW838" s="312"/>
      <c r="AX838" s="42" t="s">
        <v>1073</v>
      </c>
      <c r="AY838" s="42">
        <v>1</v>
      </c>
      <c r="AZ838">
        <v>0</v>
      </c>
      <c r="BA838">
        <v>0</v>
      </c>
    </row>
    <row r="839" spans="1:53" x14ac:dyDescent="0.25">
      <c r="A839">
        <v>115</v>
      </c>
      <c r="B839" t="s">
        <v>66</v>
      </c>
      <c r="C839" t="s">
        <v>633</v>
      </c>
      <c r="D839"/>
      <c r="E839">
        <v>1</v>
      </c>
      <c r="F839">
        <v>2</v>
      </c>
      <c r="G839">
        <v>2</v>
      </c>
      <c r="H839">
        <v>40</v>
      </c>
      <c r="I839">
        <v>9</v>
      </c>
      <c r="J839">
        <v>0</v>
      </c>
      <c r="K839">
        <v>0</v>
      </c>
      <c r="L839">
        <v>9</v>
      </c>
      <c r="M839" t="s">
        <v>909</v>
      </c>
      <c r="N839" s="42"/>
      <c r="O839" s="101">
        <f>IF(ISBLANK(C839),O838,IF(COUNTIF(C$2:C839,C839)&gt;1,O838,1+MAX(O838,0)))</f>
        <v>26</v>
      </c>
      <c r="P839" s="45">
        <f t="shared" si="286"/>
        <v>12</v>
      </c>
      <c r="Q839" s="33" t="str">
        <f t="shared" si="287"/>
        <v/>
      </c>
      <c r="R839" s="33">
        <f t="shared" si="288"/>
        <v>10</v>
      </c>
      <c r="S839" s="33" t="str">
        <f t="shared" si="289"/>
        <v>115_10</v>
      </c>
      <c r="T839" s="35" t="str">
        <f t="shared" si="290"/>
        <v>115PM</v>
      </c>
      <c r="U839" s="35" t="str">
        <f t="shared" si="291"/>
        <v>115PMNS</v>
      </c>
      <c r="V839" s="35" t="str">
        <f t="shared" si="307"/>
        <v>1Z</v>
      </c>
      <c r="W839" s="35" t="str">
        <f t="shared" si="300"/>
        <v>115PM1Z122</v>
      </c>
      <c r="X839" s="388">
        <f t="shared" si="301"/>
        <v>0</v>
      </c>
      <c r="Y839" s="388">
        <f t="shared" si="302"/>
        <v>9</v>
      </c>
      <c r="Z839" s="280" t="str">
        <f t="shared" si="292"/>
        <v/>
      </c>
      <c r="AA839" s="280" t="str">
        <f t="shared" si="293"/>
        <v/>
      </c>
      <c r="AB839" s="389" t="str">
        <f t="shared" si="303"/>
        <v/>
      </c>
      <c r="AC839" s="389" t="str">
        <f t="shared" si="304"/>
        <v/>
      </c>
      <c r="AD839" s="390" t="str">
        <f t="shared" si="294"/>
        <v/>
      </c>
      <c r="AE839" s="282">
        <f t="shared" si="295"/>
        <v>0</v>
      </c>
      <c r="AF839" s="359">
        <f t="shared" si="296"/>
        <v>0</v>
      </c>
      <c r="AG839" s="280">
        <f t="shared" si="297"/>
        <v>0</v>
      </c>
      <c r="AH839" s="280">
        <f t="shared" si="298"/>
        <v>0</v>
      </c>
      <c r="AI839" s="280">
        <f>IF(ISBLANK(T839),AI838,IF(COUNTIF(T$2:T839,T839)&gt;1,AI838,1+MAX(AI838,0)))</f>
        <v>21</v>
      </c>
      <c r="AL839" s="391" t="str">
        <f t="shared" si="305"/>
        <v/>
      </c>
      <c r="AM839" s="391" t="str">
        <f t="shared" si="306"/>
        <v/>
      </c>
      <c r="AO839" s="310" t="str">
        <f t="shared" si="299"/>
        <v/>
      </c>
      <c r="AP839" s="310">
        <f>SUM(AO$1:AO839)</f>
        <v>0</v>
      </c>
      <c r="AQ839" s="310">
        <f>SUM(AK$2:AK839)</f>
        <v>4</v>
      </c>
      <c r="AR839" s="310">
        <f>COUNTA(AJ$2:AJ839)</f>
        <v>4</v>
      </c>
      <c r="AS839" s="312"/>
      <c r="AT839" s="312"/>
      <c r="AU839" s="312"/>
      <c r="AV839" s="312"/>
      <c r="AW839" s="312"/>
      <c r="AZ839">
        <v>0</v>
      </c>
      <c r="BA839">
        <v>9</v>
      </c>
    </row>
    <row r="840" spans="1:53" x14ac:dyDescent="0.25">
      <c r="A840">
        <v>115</v>
      </c>
      <c r="B840" t="s">
        <v>66</v>
      </c>
      <c r="C840" t="s">
        <v>633</v>
      </c>
      <c r="D840"/>
      <c r="E840">
        <v>1</v>
      </c>
      <c r="F840">
        <v>2</v>
      </c>
      <c r="G840">
        <v>3</v>
      </c>
      <c r="H840">
        <v>20</v>
      </c>
      <c r="I840">
        <v>3</v>
      </c>
      <c r="J840">
        <v>1</v>
      </c>
      <c r="K840">
        <v>6</v>
      </c>
      <c r="L840">
        <v>8</v>
      </c>
      <c r="M840" t="s">
        <v>909</v>
      </c>
      <c r="N840" s="42"/>
      <c r="O840" s="101">
        <f>IF(ISBLANK(C840),O839,IF(COUNTIF(C$2:C840,C840)&gt;1,O839,1+MAX(O839,0)))</f>
        <v>26</v>
      </c>
      <c r="P840" s="45">
        <f t="shared" si="286"/>
        <v>12</v>
      </c>
      <c r="Q840" s="33" t="str">
        <f t="shared" si="287"/>
        <v/>
      </c>
      <c r="R840" s="33">
        <f t="shared" si="288"/>
        <v>10</v>
      </c>
      <c r="S840" s="33" t="str">
        <f t="shared" si="289"/>
        <v>115_10</v>
      </c>
      <c r="T840" s="35" t="str">
        <f t="shared" si="290"/>
        <v>115PM</v>
      </c>
      <c r="U840" s="35" t="str">
        <f t="shared" si="291"/>
        <v>115PMEW</v>
      </c>
      <c r="V840" s="35" t="str">
        <f t="shared" si="307"/>
        <v>1Z</v>
      </c>
      <c r="W840" s="35" t="str">
        <f t="shared" si="300"/>
        <v>115PM1Z123</v>
      </c>
      <c r="X840" s="388">
        <f t="shared" si="301"/>
        <v>6</v>
      </c>
      <c r="Y840" s="388">
        <f t="shared" si="302"/>
        <v>8</v>
      </c>
      <c r="Z840" s="280" t="str">
        <f t="shared" si="292"/>
        <v/>
      </c>
      <c r="AA840" s="280" t="str">
        <f t="shared" si="293"/>
        <v/>
      </c>
      <c r="AB840" s="389" t="str">
        <f t="shared" si="303"/>
        <v/>
      </c>
      <c r="AC840" s="389" t="str">
        <f t="shared" si="304"/>
        <v/>
      </c>
      <c r="AD840" s="390" t="str">
        <f t="shared" si="294"/>
        <v/>
      </c>
      <c r="AE840" s="282">
        <f t="shared" si="295"/>
        <v>0</v>
      </c>
      <c r="AF840" s="359">
        <f t="shared" si="296"/>
        <v>0</v>
      </c>
      <c r="AG840" s="280">
        <f t="shared" si="297"/>
        <v>0</v>
      </c>
      <c r="AH840" s="280">
        <f t="shared" si="298"/>
        <v>0</v>
      </c>
      <c r="AI840" s="280">
        <f>IF(ISBLANK(T840),AI839,IF(COUNTIF(T$2:T840,T840)&gt;1,AI839,1+MAX(AI839,0)))</f>
        <v>21</v>
      </c>
      <c r="AL840" s="391" t="str">
        <f t="shared" si="305"/>
        <v/>
      </c>
      <c r="AM840" s="391" t="str">
        <f t="shared" si="306"/>
        <v/>
      </c>
      <c r="AO840" s="310" t="str">
        <f t="shared" si="299"/>
        <v/>
      </c>
      <c r="AP840" s="310">
        <f>SUM(AO$1:AO840)</f>
        <v>0</v>
      </c>
      <c r="AQ840" s="310">
        <f>SUM(AK$2:AK840)</f>
        <v>4</v>
      </c>
      <c r="AR840" s="310">
        <f>COUNTA(AJ$2:AJ840)</f>
        <v>4</v>
      </c>
      <c r="AS840" s="312"/>
      <c r="AT840" s="312"/>
      <c r="AU840" s="312"/>
      <c r="AV840" s="312"/>
      <c r="AW840" s="312"/>
      <c r="AZ840">
        <v>6</v>
      </c>
      <c r="BA840">
        <v>8</v>
      </c>
    </row>
    <row r="841" spans="1:53" x14ac:dyDescent="0.25">
      <c r="A841">
        <v>115</v>
      </c>
      <c r="B841" t="s">
        <v>66</v>
      </c>
      <c r="C841" t="s">
        <v>633</v>
      </c>
      <c r="D841"/>
      <c r="E841">
        <v>1</v>
      </c>
      <c r="F841">
        <v>2</v>
      </c>
      <c r="G841">
        <v>4</v>
      </c>
      <c r="H841">
        <v>0</v>
      </c>
      <c r="I841">
        <v>0</v>
      </c>
      <c r="J841">
        <v>0</v>
      </c>
      <c r="K841">
        <v>0</v>
      </c>
      <c r="L841">
        <v>0</v>
      </c>
      <c r="M841" t="s">
        <v>909</v>
      </c>
      <c r="N841" s="42"/>
      <c r="O841" s="101">
        <f>IF(ISBLANK(C841),O840,IF(COUNTIF(C$2:C841,C841)&gt;1,O840,1+MAX(O840,0)))</f>
        <v>26</v>
      </c>
      <c r="P841" s="45">
        <f t="shared" si="286"/>
        <v>12</v>
      </c>
      <c r="Q841" s="33" t="str">
        <f t="shared" si="287"/>
        <v/>
      </c>
      <c r="R841" s="33">
        <f t="shared" si="288"/>
        <v>10</v>
      </c>
      <c r="S841" s="33" t="str">
        <f t="shared" si="289"/>
        <v>115_10</v>
      </c>
      <c r="T841" s="35" t="str">
        <f t="shared" si="290"/>
        <v>115PM</v>
      </c>
      <c r="U841" s="35" t="str">
        <f t="shared" si="291"/>
        <v>115PMEW</v>
      </c>
      <c r="V841" s="35" t="str">
        <f t="shared" si="307"/>
        <v>1Z</v>
      </c>
      <c r="W841" s="35" t="str">
        <f t="shared" si="300"/>
        <v>115PM1Z124</v>
      </c>
      <c r="X841" s="388">
        <f t="shared" si="301"/>
        <v>0</v>
      </c>
      <c r="Y841" s="388">
        <f t="shared" si="302"/>
        <v>0</v>
      </c>
      <c r="Z841" s="280" t="str">
        <f t="shared" si="292"/>
        <v/>
      </c>
      <c r="AA841" s="280" t="str">
        <f t="shared" si="293"/>
        <v/>
      </c>
      <c r="AB841" s="389" t="str">
        <f t="shared" si="303"/>
        <v/>
      </c>
      <c r="AC841" s="389" t="str">
        <f t="shared" si="304"/>
        <v/>
      </c>
      <c r="AD841" s="390" t="str">
        <f t="shared" si="294"/>
        <v/>
      </c>
      <c r="AE841" s="282">
        <f t="shared" si="295"/>
        <v>0</v>
      </c>
      <c r="AF841" s="359">
        <f t="shared" si="296"/>
        <v>0</v>
      </c>
      <c r="AG841" s="280">
        <f t="shared" si="297"/>
        <v>0</v>
      </c>
      <c r="AH841" s="280">
        <f t="shared" si="298"/>
        <v>0</v>
      </c>
      <c r="AI841" s="280">
        <f>IF(ISBLANK(T841),AI840,IF(COUNTIF(T$2:T841,T841)&gt;1,AI840,1+MAX(AI840,0)))</f>
        <v>21</v>
      </c>
      <c r="AL841" s="391" t="str">
        <f t="shared" si="305"/>
        <v/>
      </c>
      <c r="AM841" s="391" t="str">
        <f t="shared" si="306"/>
        <v/>
      </c>
      <c r="AO841" s="310" t="str">
        <f t="shared" si="299"/>
        <v/>
      </c>
      <c r="AP841" s="310">
        <f>SUM(AO$1:AO841)</f>
        <v>0</v>
      </c>
      <c r="AQ841" s="310">
        <f>SUM(AK$2:AK841)</f>
        <v>4</v>
      </c>
      <c r="AR841" s="310">
        <f>COUNTA(AJ$2:AJ841)</f>
        <v>4</v>
      </c>
      <c r="AS841" s="312"/>
      <c r="AT841" s="312"/>
      <c r="AU841" s="312"/>
      <c r="AV841" s="312"/>
      <c r="AW841" s="312"/>
      <c r="AZ841">
        <v>0</v>
      </c>
      <c r="BA841">
        <v>0</v>
      </c>
    </row>
    <row r="842" spans="1:53" x14ac:dyDescent="0.25">
      <c r="A842">
        <v>115</v>
      </c>
      <c r="B842" t="s">
        <v>66</v>
      </c>
      <c r="C842" t="s">
        <v>633</v>
      </c>
      <c r="D842"/>
      <c r="E842">
        <v>1</v>
      </c>
      <c r="F842">
        <v>3</v>
      </c>
      <c r="G842">
        <v>1</v>
      </c>
      <c r="H842">
        <v>0</v>
      </c>
      <c r="I842">
        <v>0</v>
      </c>
      <c r="J842">
        <v>0</v>
      </c>
      <c r="K842">
        <v>0</v>
      </c>
      <c r="L842">
        <v>0</v>
      </c>
      <c r="M842" t="s">
        <v>909</v>
      </c>
      <c r="N842" s="42"/>
      <c r="O842" s="101">
        <f>IF(ISBLANK(C842),O841,IF(COUNTIF(C$2:C842,C842)&gt;1,O841,1+MAX(O841,0)))</f>
        <v>26</v>
      </c>
      <c r="P842" s="45">
        <f t="shared" si="286"/>
        <v>12</v>
      </c>
      <c r="Q842" s="33" t="str">
        <f t="shared" si="287"/>
        <v/>
      </c>
      <c r="R842" s="33">
        <f t="shared" si="288"/>
        <v>11</v>
      </c>
      <c r="S842" s="33" t="str">
        <f t="shared" si="289"/>
        <v>115_11</v>
      </c>
      <c r="T842" s="35" t="str">
        <f t="shared" si="290"/>
        <v>115PM</v>
      </c>
      <c r="U842" s="35" t="str">
        <f t="shared" si="291"/>
        <v>115PMNS</v>
      </c>
      <c r="V842" s="35" t="str">
        <f t="shared" si="307"/>
        <v>1Z</v>
      </c>
      <c r="W842" s="35" t="str">
        <f t="shared" si="300"/>
        <v>115PM1Z131</v>
      </c>
      <c r="X842" s="388">
        <f t="shared" si="301"/>
        <v>0</v>
      </c>
      <c r="Y842" s="388">
        <f t="shared" si="302"/>
        <v>0</v>
      </c>
      <c r="Z842" s="280" t="str">
        <f t="shared" si="292"/>
        <v/>
      </c>
      <c r="AA842" s="280" t="str">
        <f t="shared" si="293"/>
        <v/>
      </c>
      <c r="AB842" s="389" t="str">
        <f t="shared" si="303"/>
        <v/>
      </c>
      <c r="AC842" s="389" t="str">
        <f t="shared" si="304"/>
        <v/>
      </c>
      <c r="AD842" s="390">
        <f t="shared" si="294"/>
        <v>1</v>
      </c>
      <c r="AE842" s="282">
        <f t="shared" si="295"/>
        <v>0</v>
      </c>
      <c r="AF842" s="359">
        <f t="shared" si="296"/>
        <v>0</v>
      </c>
      <c r="AG842" s="280">
        <f t="shared" si="297"/>
        <v>0</v>
      </c>
      <c r="AH842" s="280">
        <f t="shared" si="298"/>
        <v>0</v>
      </c>
      <c r="AI842" s="280">
        <f>IF(ISBLANK(T842),AI841,IF(COUNTIF(T$2:T842,T842)&gt;1,AI841,1+MAX(AI841,0)))</f>
        <v>21</v>
      </c>
      <c r="AJ842" s="42" t="s">
        <v>1073</v>
      </c>
      <c r="AK842" s="42">
        <v>1</v>
      </c>
      <c r="AL842" s="391" t="str">
        <f t="shared" si="305"/>
        <v>sidewalk 0 was "All coming off campus/ no street"</v>
      </c>
      <c r="AM842" s="391">
        <f t="shared" si="306"/>
        <v>1</v>
      </c>
      <c r="AO842" s="310" t="str">
        <f t="shared" si="299"/>
        <v/>
      </c>
      <c r="AP842" s="310">
        <f>SUM(AO$1:AO842)</f>
        <v>0</v>
      </c>
      <c r="AQ842" s="310">
        <f>SUM(AK$2:AK842)</f>
        <v>5</v>
      </c>
      <c r="AR842" s="310">
        <f>COUNTA(AJ$2:AJ842)</f>
        <v>5</v>
      </c>
      <c r="AS842" s="312"/>
      <c r="AT842" s="312"/>
      <c r="AU842" s="312"/>
      <c r="AV842" s="312"/>
      <c r="AW842" s="312"/>
      <c r="AX842" s="42" t="s">
        <v>1073</v>
      </c>
      <c r="AY842" s="42">
        <v>1</v>
      </c>
      <c r="AZ842">
        <v>0</v>
      </c>
      <c r="BA842">
        <v>0</v>
      </c>
    </row>
    <row r="843" spans="1:53" x14ac:dyDescent="0.25">
      <c r="A843">
        <v>115</v>
      </c>
      <c r="B843" t="s">
        <v>66</v>
      </c>
      <c r="C843" t="s">
        <v>633</v>
      </c>
      <c r="D843"/>
      <c r="E843">
        <v>1</v>
      </c>
      <c r="F843">
        <v>3</v>
      </c>
      <c r="G843">
        <v>2</v>
      </c>
      <c r="H843">
        <v>17</v>
      </c>
      <c r="I843">
        <v>2</v>
      </c>
      <c r="J843">
        <v>1</v>
      </c>
      <c r="K843">
        <v>5</v>
      </c>
      <c r="L843">
        <v>10</v>
      </c>
      <c r="M843" t="s">
        <v>909</v>
      </c>
      <c r="N843" s="42"/>
      <c r="O843" s="101">
        <f>IF(ISBLANK(C843),O842,IF(COUNTIF(C$2:C843,C843)&gt;1,O842,1+MAX(O842,0)))</f>
        <v>26</v>
      </c>
      <c r="P843" s="45">
        <f t="shared" si="286"/>
        <v>12</v>
      </c>
      <c r="Q843" s="33" t="str">
        <f t="shared" si="287"/>
        <v/>
      </c>
      <c r="R843" s="33">
        <f t="shared" si="288"/>
        <v>11</v>
      </c>
      <c r="S843" s="33" t="str">
        <f t="shared" si="289"/>
        <v>115_11</v>
      </c>
      <c r="T843" s="35" t="str">
        <f t="shared" si="290"/>
        <v>115PM</v>
      </c>
      <c r="U843" s="35" t="str">
        <f t="shared" si="291"/>
        <v>115PMNS</v>
      </c>
      <c r="V843" s="35" t="str">
        <f t="shared" si="307"/>
        <v>1Z</v>
      </c>
      <c r="W843" s="35" t="str">
        <f t="shared" si="300"/>
        <v>115PM1Z132</v>
      </c>
      <c r="X843" s="388">
        <f t="shared" si="301"/>
        <v>5</v>
      </c>
      <c r="Y843" s="388">
        <f t="shared" si="302"/>
        <v>10</v>
      </c>
      <c r="Z843" s="280" t="str">
        <f t="shared" si="292"/>
        <v/>
      </c>
      <c r="AA843" s="280" t="str">
        <f t="shared" si="293"/>
        <v/>
      </c>
      <c r="AB843" s="389" t="str">
        <f t="shared" si="303"/>
        <v/>
      </c>
      <c r="AC843" s="389" t="str">
        <f t="shared" si="304"/>
        <v/>
      </c>
      <c r="AD843" s="390" t="str">
        <f t="shared" si="294"/>
        <v/>
      </c>
      <c r="AE843" s="282">
        <f t="shared" si="295"/>
        <v>0</v>
      </c>
      <c r="AF843" s="359">
        <f t="shared" si="296"/>
        <v>0</v>
      </c>
      <c r="AG843" s="280">
        <f t="shared" si="297"/>
        <v>0</v>
      </c>
      <c r="AH843" s="280">
        <f t="shared" si="298"/>
        <v>0</v>
      </c>
      <c r="AI843" s="280">
        <f>IF(ISBLANK(T843),AI842,IF(COUNTIF(T$2:T843,T843)&gt;1,AI842,1+MAX(AI842,0)))</f>
        <v>21</v>
      </c>
      <c r="AL843" s="391" t="str">
        <f t="shared" si="305"/>
        <v/>
      </c>
      <c r="AM843" s="391" t="str">
        <f t="shared" si="306"/>
        <v/>
      </c>
      <c r="AO843" s="310" t="str">
        <f t="shared" si="299"/>
        <v/>
      </c>
      <c r="AP843" s="310">
        <f>SUM(AO$1:AO843)</f>
        <v>0</v>
      </c>
      <c r="AQ843" s="310">
        <f>SUM(AK$2:AK843)</f>
        <v>5</v>
      </c>
      <c r="AR843" s="310">
        <f>COUNTA(AJ$2:AJ843)</f>
        <v>5</v>
      </c>
      <c r="AS843" s="312"/>
      <c r="AT843" s="312"/>
      <c r="AU843" s="312"/>
      <c r="AV843" s="312"/>
      <c r="AW843" s="312"/>
      <c r="AZ843">
        <v>5</v>
      </c>
      <c r="BA843">
        <v>10</v>
      </c>
    </row>
    <row r="844" spans="1:53" x14ac:dyDescent="0.25">
      <c r="A844">
        <v>115</v>
      </c>
      <c r="B844" t="s">
        <v>66</v>
      </c>
      <c r="C844" t="s">
        <v>633</v>
      </c>
      <c r="D844"/>
      <c r="E844">
        <v>1</v>
      </c>
      <c r="F844">
        <v>3</v>
      </c>
      <c r="G844">
        <v>3</v>
      </c>
      <c r="H844">
        <v>11</v>
      </c>
      <c r="I844">
        <v>2</v>
      </c>
      <c r="J844">
        <v>1</v>
      </c>
      <c r="K844">
        <v>3</v>
      </c>
      <c r="L844">
        <v>5</v>
      </c>
      <c r="M844" t="s">
        <v>909</v>
      </c>
      <c r="N844" s="42"/>
      <c r="O844" s="101">
        <f>IF(ISBLANK(C844),O843,IF(COUNTIF(C$2:C844,C844)&gt;1,O843,1+MAX(O843,0)))</f>
        <v>26</v>
      </c>
      <c r="P844" s="45">
        <f t="shared" si="286"/>
        <v>12</v>
      </c>
      <c r="Q844" s="33" t="str">
        <f t="shared" si="287"/>
        <v/>
      </c>
      <c r="R844" s="33">
        <f t="shared" si="288"/>
        <v>11</v>
      </c>
      <c r="S844" s="33" t="str">
        <f t="shared" si="289"/>
        <v>115_11</v>
      </c>
      <c r="T844" s="35" t="str">
        <f t="shared" si="290"/>
        <v>115PM</v>
      </c>
      <c r="U844" s="35" t="str">
        <f t="shared" si="291"/>
        <v>115PMEW</v>
      </c>
      <c r="V844" s="35" t="str">
        <f t="shared" si="307"/>
        <v>1Z</v>
      </c>
      <c r="W844" s="35" t="str">
        <f t="shared" si="300"/>
        <v>115PM1Z133</v>
      </c>
      <c r="X844" s="388">
        <f t="shared" si="301"/>
        <v>3</v>
      </c>
      <c r="Y844" s="388">
        <f t="shared" si="302"/>
        <v>5</v>
      </c>
      <c r="Z844" s="280" t="str">
        <f t="shared" si="292"/>
        <v/>
      </c>
      <c r="AA844" s="280" t="str">
        <f t="shared" si="293"/>
        <v/>
      </c>
      <c r="AB844" s="389" t="str">
        <f t="shared" si="303"/>
        <v/>
      </c>
      <c r="AC844" s="389" t="str">
        <f t="shared" si="304"/>
        <v/>
      </c>
      <c r="AD844" s="390" t="str">
        <f t="shared" si="294"/>
        <v/>
      </c>
      <c r="AE844" s="282">
        <f t="shared" si="295"/>
        <v>0</v>
      </c>
      <c r="AF844" s="359">
        <f t="shared" si="296"/>
        <v>0</v>
      </c>
      <c r="AG844" s="280">
        <f t="shared" si="297"/>
        <v>0</v>
      </c>
      <c r="AH844" s="280">
        <f t="shared" si="298"/>
        <v>0</v>
      </c>
      <c r="AI844" s="280">
        <f>IF(ISBLANK(T844),AI843,IF(COUNTIF(T$2:T844,T844)&gt;1,AI843,1+MAX(AI843,0)))</f>
        <v>21</v>
      </c>
      <c r="AL844" s="391" t="str">
        <f t="shared" si="305"/>
        <v/>
      </c>
      <c r="AM844" s="391" t="str">
        <f t="shared" si="306"/>
        <v/>
      </c>
      <c r="AO844" s="310" t="str">
        <f t="shared" si="299"/>
        <v/>
      </c>
      <c r="AP844" s="310">
        <f>SUM(AO$1:AO844)</f>
        <v>0</v>
      </c>
      <c r="AQ844" s="310">
        <f>SUM(AK$2:AK844)</f>
        <v>5</v>
      </c>
      <c r="AR844" s="310">
        <f>COUNTA(AJ$2:AJ844)</f>
        <v>5</v>
      </c>
      <c r="AS844" s="312"/>
      <c r="AT844" s="312"/>
      <c r="AU844" s="312"/>
      <c r="AV844" s="312"/>
      <c r="AW844" s="312"/>
      <c r="AZ844">
        <v>3</v>
      </c>
      <c r="BA844">
        <v>5</v>
      </c>
    </row>
    <row r="845" spans="1:53" x14ac:dyDescent="0.25">
      <c r="A845">
        <v>115</v>
      </c>
      <c r="B845" t="s">
        <v>66</v>
      </c>
      <c r="C845" t="s">
        <v>633</v>
      </c>
      <c r="D845"/>
      <c r="E845">
        <v>1</v>
      </c>
      <c r="F845">
        <v>3</v>
      </c>
      <c r="G845">
        <v>4</v>
      </c>
      <c r="H845">
        <v>0</v>
      </c>
      <c r="I845">
        <v>0</v>
      </c>
      <c r="J845">
        <v>0</v>
      </c>
      <c r="K845">
        <v>0</v>
      </c>
      <c r="L845">
        <v>0</v>
      </c>
      <c r="M845" t="s">
        <v>909</v>
      </c>
      <c r="N845" s="42"/>
      <c r="O845" s="101">
        <f>IF(ISBLANK(C845),O844,IF(COUNTIF(C$2:C845,C845)&gt;1,O844,1+MAX(O844,0)))</f>
        <v>26</v>
      </c>
      <c r="P845" s="45">
        <f t="shared" si="286"/>
        <v>12</v>
      </c>
      <c r="Q845" s="33" t="str">
        <f t="shared" si="287"/>
        <v/>
      </c>
      <c r="R845" s="33">
        <f t="shared" si="288"/>
        <v>11</v>
      </c>
      <c r="S845" s="33" t="str">
        <f t="shared" si="289"/>
        <v>115_11</v>
      </c>
      <c r="T845" s="35" t="str">
        <f t="shared" si="290"/>
        <v>115PM</v>
      </c>
      <c r="U845" s="35" t="str">
        <f t="shared" si="291"/>
        <v>115PMEW</v>
      </c>
      <c r="V845" s="35" t="str">
        <f t="shared" si="307"/>
        <v>1Z</v>
      </c>
      <c r="W845" s="35" t="str">
        <f t="shared" si="300"/>
        <v>115PM1Z134</v>
      </c>
      <c r="X845" s="388">
        <f t="shared" si="301"/>
        <v>0</v>
      </c>
      <c r="Y845" s="388">
        <f t="shared" si="302"/>
        <v>0</v>
      </c>
      <c r="Z845" s="280" t="str">
        <f t="shared" si="292"/>
        <v/>
      </c>
      <c r="AA845" s="280" t="str">
        <f t="shared" si="293"/>
        <v/>
      </c>
      <c r="AB845" s="389" t="str">
        <f t="shared" si="303"/>
        <v/>
      </c>
      <c r="AC845" s="389" t="str">
        <f t="shared" si="304"/>
        <v/>
      </c>
      <c r="AD845" s="390" t="str">
        <f t="shared" si="294"/>
        <v/>
      </c>
      <c r="AE845" s="282">
        <f t="shared" si="295"/>
        <v>0</v>
      </c>
      <c r="AF845" s="359">
        <f t="shared" si="296"/>
        <v>0</v>
      </c>
      <c r="AG845" s="280">
        <f t="shared" si="297"/>
        <v>0</v>
      </c>
      <c r="AH845" s="280">
        <f t="shared" si="298"/>
        <v>0</v>
      </c>
      <c r="AI845" s="280">
        <f>IF(ISBLANK(T845),AI844,IF(COUNTIF(T$2:T845,T845)&gt;1,AI844,1+MAX(AI844,0)))</f>
        <v>21</v>
      </c>
      <c r="AL845" s="391" t="str">
        <f t="shared" si="305"/>
        <v/>
      </c>
      <c r="AM845" s="391" t="str">
        <f t="shared" si="306"/>
        <v/>
      </c>
      <c r="AO845" s="310" t="str">
        <f t="shared" si="299"/>
        <v/>
      </c>
      <c r="AP845" s="310">
        <f>SUM(AO$1:AO845)</f>
        <v>0</v>
      </c>
      <c r="AQ845" s="310">
        <f>SUM(AK$2:AK845)</f>
        <v>5</v>
      </c>
      <c r="AR845" s="310">
        <f>COUNTA(AJ$2:AJ845)</f>
        <v>5</v>
      </c>
      <c r="AS845" s="312"/>
      <c r="AT845" s="312"/>
      <c r="AU845" s="312"/>
      <c r="AV845" s="312"/>
      <c r="AW845" s="312"/>
      <c r="AZ845">
        <v>0</v>
      </c>
      <c r="BA845">
        <v>0</v>
      </c>
    </row>
    <row r="846" spans="1:53" x14ac:dyDescent="0.25">
      <c r="A846">
        <v>115</v>
      </c>
      <c r="B846" t="s">
        <v>66</v>
      </c>
      <c r="C846" t="s">
        <v>633</v>
      </c>
      <c r="D846"/>
      <c r="E846">
        <v>1</v>
      </c>
      <c r="F846">
        <v>4</v>
      </c>
      <c r="G846">
        <v>1</v>
      </c>
      <c r="H846">
        <v>0</v>
      </c>
      <c r="I846">
        <v>0</v>
      </c>
      <c r="J846">
        <v>0</v>
      </c>
      <c r="K846">
        <v>0</v>
      </c>
      <c r="L846">
        <v>0</v>
      </c>
      <c r="M846" t="s">
        <v>909</v>
      </c>
      <c r="N846" s="42"/>
      <c r="O846" s="101">
        <f>IF(ISBLANK(C846),O845,IF(COUNTIF(C$2:C846,C846)&gt;1,O845,1+MAX(O845,0)))</f>
        <v>26</v>
      </c>
      <c r="P846" s="45">
        <f t="shared" si="286"/>
        <v>12</v>
      </c>
      <c r="Q846" s="33" t="str">
        <f t="shared" si="287"/>
        <v/>
      </c>
      <c r="R846" s="33">
        <f t="shared" si="288"/>
        <v>12</v>
      </c>
      <c r="S846" s="33" t="str">
        <f t="shared" si="289"/>
        <v>115_12</v>
      </c>
      <c r="T846" s="35" t="str">
        <f t="shared" si="290"/>
        <v>115PM</v>
      </c>
      <c r="U846" s="35" t="str">
        <f t="shared" si="291"/>
        <v>115PMNS</v>
      </c>
      <c r="V846" s="35" t="str">
        <f t="shared" si="307"/>
        <v>1Z</v>
      </c>
      <c r="W846" s="35" t="str">
        <f t="shared" si="300"/>
        <v>115PM1Z141</v>
      </c>
      <c r="X846" s="388">
        <f t="shared" si="301"/>
        <v>0</v>
      </c>
      <c r="Y846" s="388">
        <f t="shared" si="302"/>
        <v>0</v>
      </c>
      <c r="Z846" s="280" t="str">
        <f t="shared" si="292"/>
        <v/>
      </c>
      <c r="AA846" s="280" t="str">
        <f t="shared" si="293"/>
        <v/>
      </c>
      <c r="AB846" s="389" t="str">
        <f t="shared" si="303"/>
        <v/>
      </c>
      <c r="AC846" s="389" t="str">
        <f t="shared" si="304"/>
        <v/>
      </c>
      <c r="AD846" s="390">
        <f t="shared" si="294"/>
        <v>1</v>
      </c>
      <c r="AE846" s="282">
        <f t="shared" si="295"/>
        <v>0</v>
      </c>
      <c r="AF846" s="359">
        <f t="shared" si="296"/>
        <v>0</v>
      </c>
      <c r="AG846" s="280">
        <f t="shared" si="297"/>
        <v>0</v>
      </c>
      <c r="AH846" s="280">
        <f t="shared" si="298"/>
        <v>0</v>
      </c>
      <c r="AI846" s="280">
        <f>IF(ISBLANK(T846),AI845,IF(COUNTIF(T$2:T846,T846)&gt;1,AI845,1+MAX(AI845,0)))</f>
        <v>21</v>
      </c>
      <c r="AJ846" s="42" t="s">
        <v>1073</v>
      </c>
      <c r="AK846" s="42">
        <v>1</v>
      </c>
      <c r="AL846" s="391" t="str">
        <f t="shared" si="305"/>
        <v>sidewalk 0 was "All coming off campus/ no street"</v>
      </c>
      <c r="AM846" s="391">
        <f t="shared" si="306"/>
        <v>1</v>
      </c>
      <c r="AO846" s="310" t="str">
        <f t="shared" si="299"/>
        <v/>
      </c>
      <c r="AP846" s="310">
        <f>SUM(AO$1:AO846)</f>
        <v>0</v>
      </c>
      <c r="AQ846" s="310">
        <f>SUM(AK$2:AK846)</f>
        <v>6</v>
      </c>
      <c r="AR846" s="310">
        <f>COUNTA(AJ$2:AJ846)</f>
        <v>6</v>
      </c>
      <c r="AS846" s="312"/>
      <c r="AT846" s="312"/>
      <c r="AU846" s="312"/>
      <c r="AV846" s="312"/>
      <c r="AW846" s="312"/>
      <c r="AX846" s="42" t="s">
        <v>1073</v>
      </c>
      <c r="AY846" s="42">
        <v>1</v>
      </c>
      <c r="AZ846">
        <v>0</v>
      </c>
      <c r="BA846">
        <v>0</v>
      </c>
    </row>
    <row r="847" spans="1:53" x14ac:dyDescent="0.25">
      <c r="A847">
        <v>115</v>
      </c>
      <c r="B847" t="s">
        <v>66</v>
      </c>
      <c r="C847" t="s">
        <v>633</v>
      </c>
      <c r="D847"/>
      <c r="E847">
        <v>1</v>
      </c>
      <c r="F847">
        <v>4</v>
      </c>
      <c r="G847">
        <v>2</v>
      </c>
      <c r="H847">
        <v>23</v>
      </c>
      <c r="I847">
        <v>6</v>
      </c>
      <c r="J847">
        <v>4</v>
      </c>
      <c r="K847">
        <v>7</v>
      </c>
      <c r="L847">
        <v>11</v>
      </c>
      <c r="M847" t="s">
        <v>909</v>
      </c>
      <c r="N847" s="42"/>
      <c r="O847" s="101">
        <f>IF(ISBLANK(C847),O846,IF(COUNTIF(C$2:C847,C847)&gt;1,O846,1+MAX(O846,0)))</f>
        <v>26</v>
      </c>
      <c r="P847" s="45">
        <f t="shared" si="286"/>
        <v>12</v>
      </c>
      <c r="Q847" s="33" t="str">
        <f t="shared" si="287"/>
        <v/>
      </c>
      <c r="R847" s="33">
        <f t="shared" si="288"/>
        <v>12</v>
      </c>
      <c r="S847" s="33" t="str">
        <f t="shared" si="289"/>
        <v>115_12</v>
      </c>
      <c r="T847" s="35" t="str">
        <f t="shared" si="290"/>
        <v>115PM</v>
      </c>
      <c r="U847" s="35" t="str">
        <f t="shared" si="291"/>
        <v>115PMNS</v>
      </c>
      <c r="V847" s="35" t="str">
        <f t="shared" si="307"/>
        <v>1Z</v>
      </c>
      <c r="W847" s="35" t="str">
        <f t="shared" si="300"/>
        <v>115PM1Z142</v>
      </c>
      <c r="X847" s="388">
        <f t="shared" si="301"/>
        <v>7</v>
      </c>
      <c r="Y847" s="388">
        <f t="shared" si="302"/>
        <v>11</v>
      </c>
      <c r="Z847" s="280" t="str">
        <f t="shared" si="292"/>
        <v/>
      </c>
      <c r="AA847" s="280" t="str">
        <f t="shared" si="293"/>
        <v/>
      </c>
      <c r="AB847" s="389" t="str">
        <f t="shared" si="303"/>
        <v/>
      </c>
      <c r="AC847" s="389" t="str">
        <f t="shared" si="304"/>
        <v/>
      </c>
      <c r="AD847" s="390" t="str">
        <f t="shared" si="294"/>
        <v/>
      </c>
      <c r="AE847" s="282">
        <f t="shared" si="295"/>
        <v>0</v>
      </c>
      <c r="AF847" s="359">
        <f t="shared" si="296"/>
        <v>0</v>
      </c>
      <c r="AG847" s="280">
        <f t="shared" si="297"/>
        <v>0</v>
      </c>
      <c r="AH847" s="280">
        <f t="shared" si="298"/>
        <v>0</v>
      </c>
      <c r="AI847" s="280">
        <f>IF(ISBLANK(T847),AI846,IF(COUNTIF(T$2:T847,T847)&gt;1,AI846,1+MAX(AI846,0)))</f>
        <v>21</v>
      </c>
      <c r="AL847" s="391" t="str">
        <f t="shared" si="305"/>
        <v/>
      </c>
      <c r="AM847" s="391" t="str">
        <f t="shared" si="306"/>
        <v/>
      </c>
      <c r="AO847" s="310" t="str">
        <f t="shared" si="299"/>
        <v/>
      </c>
      <c r="AP847" s="310">
        <f>SUM(AO$1:AO847)</f>
        <v>0</v>
      </c>
      <c r="AQ847" s="310">
        <f>SUM(AK$2:AK847)</f>
        <v>6</v>
      </c>
      <c r="AR847" s="310">
        <f>COUNTA(AJ$2:AJ847)</f>
        <v>6</v>
      </c>
      <c r="AS847" s="312"/>
      <c r="AT847" s="312"/>
      <c r="AU847" s="312"/>
      <c r="AV847" s="312"/>
      <c r="AW847" s="312"/>
      <c r="AZ847">
        <v>7</v>
      </c>
      <c r="BA847">
        <v>11</v>
      </c>
    </row>
    <row r="848" spans="1:53" x14ac:dyDescent="0.25">
      <c r="A848">
        <v>115</v>
      </c>
      <c r="B848" t="s">
        <v>66</v>
      </c>
      <c r="C848" t="s">
        <v>633</v>
      </c>
      <c r="D848"/>
      <c r="E848">
        <v>1</v>
      </c>
      <c r="F848">
        <v>4</v>
      </c>
      <c r="G848">
        <v>3</v>
      </c>
      <c r="H848">
        <v>8</v>
      </c>
      <c r="I848">
        <v>0</v>
      </c>
      <c r="J848">
        <v>0</v>
      </c>
      <c r="K848">
        <v>1</v>
      </c>
      <c r="L848">
        <v>0</v>
      </c>
      <c r="M848" t="s">
        <v>909</v>
      </c>
      <c r="N848" s="42"/>
      <c r="O848" s="101">
        <f>IF(ISBLANK(C848),O847,IF(COUNTIF(C$2:C848,C848)&gt;1,O847,1+MAX(O847,0)))</f>
        <v>26</v>
      </c>
      <c r="P848" s="45">
        <f t="shared" si="286"/>
        <v>12</v>
      </c>
      <c r="Q848" s="33" t="str">
        <f t="shared" si="287"/>
        <v/>
      </c>
      <c r="R848" s="33">
        <f t="shared" si="288"/>
        <v>12</v>
      </c>
      <c r="S848" s="33" t="str">
        <f t="shared" si="289"/>
        <v>115_12</v>
      </c>
      <c r="T848" s="35" t="str">
        <f t="shared" si="290"/>
        <v>115PM</v>
      </c>
      <c r="U848" s="35" t="str">
        <f t="shared" si="291"/>
        <v>115PMEW</v>
      </c>
      <c r="V848" s="35" t="str">
        <f t="shared" si="307"/>
        <v>1Z</v>
      </c>
      <c r="W848" s="35" t="str">
        <f t="shared" si="300"/>
        <v>115PM1Z143</v>
      </c>
      <c r="X848" s="388">
        <f t="shared" si="301"/>
        <v>1</v>
      </c>
      <c r="Y848" s="388">
        <f t="shared" si="302"/>
        <v>0</v>
      </c>
      <c r="Z848" s="280" t="str">
        <f t="shared" si="292"/>
        <v/>
      </c>
      <c r="AA848" s="280" t="str">
        <f t="shared" si="293"/>
        <v/>
      </c>
      <c r="AB848" s="389" t="str">
        <f t="shared" si="303"/>
        <v/>
      </c>
      <c r="AC848" s="389" t="str">
        <f t="shared" si="304"/>
        <v/>
      </c>
      <c r="AD848" s="390" t="str">
        <f t="shared" si="294"/>
        <v/>
      </c>
      <c r="AE848" s="282">
        <f t="shared" si="295"/>
        <v>0</v>
      </c>
      <c r="AF848" s="359">
        <f t="shared" si="296"/>
        <v>0</v>
      </c>
      <c r="AG848" s="280">
        <f t="shared" si="297"/>
        <v>0</v>
      </c>
      <c r="AH848" s="280">
        <f t="shared" si="298"/>
        <v>0</v>
      </c>
      <c r="AI848" s="280">
        <f>IF(ISBLANK(T848),AI847,IF(COUNTIF(T$2:T848,T848)&gt;1,AI847,1+MAX(AI847,0)))</f>
        <v>21</v>
      </c>
      <c r="AL848" s="391" t="str">
        <f t="shared" si="305"/>
        <v/>
      </c>
      <c r="AM848" s="391" t="str">
        <f t="shared" si="306"/>
        <v/>
      </c>
      <c r="AO848" s="310" t="str">
        <f t="shared" si="299"/>
        <v/>
      </c>
      <c r="AP848" s="310">
        <f>SUM(AO$1:AO848)</f>
        <v>0</v>
      </c>
      <c r="AQ848" s="310">
        <f>SUM(AK$2:AK848)</f>
        <v>6</v>
      </c>
      <c r="AR848" s="310">
        <f>COUNTA(AJ$2:AJ848)</f>
        <v>6</v>
      </c>
      <c r="AS848" s="312"/>
      <c r="AT848" s="312"/>
      <c r="AU848" s="312"/>
      <c r="AV848" s="312"/>
      <c r="AW848" s="312"/>
      <c r="AZ848">
        <v>1</v>
      </c>
      <c r="BA848">
        <v>0</v>
      </c>
    </row>
    <row r="849" spans="1:53" x14ac:dyDescent="0.25">
      <c r="A849">
        <v>115</v>
      </c>
      <c r="B849" t="s">
        <v>66</v>
      </c>
      <c r="C849" t="s">
        <v>633</v>
      </c>
      <c r="D849"/>
      <c r="E849">
        <v>1</v>
      </c>
      <c r="F849">
        <v>4</v>
      </c>
      <c r="G849">
        <v>4</v>
      </c>
      <c r="H849">
        <v>0</v>
      </c>
      <c r="I849">
        <v>0</v>
      </c>
      <c r="J849">
        <v>0</v>
      </c>
      <c r="K849">
        <v>0</v>
      </c>
      <c r="L849">
        <v>0</v>
      </c>
      <c r="M849" t="s">
        <v>909</v>
      </c>
      <c r="N849" s="42"/>
      <c r="O849" s="101">
        <f>IF(ISBLANK(C849),O848,IF(COUNTIF(C$2:C849,C849)&gt;1,O848,1+MAX(O848,0)))</f>
        <v>26</v>
      </c>
      <c r="P849" s="45">
        <f t="shared" si="286"/>
        <v>12</v>
      </c>
      <c r="Q849" s="33" t="str">
        <f t="shared" si="287"/>
        <v/>
      </c>
      <c r="R849" s="33">
        <f t="shared" si="288"/>
        <v>12</v>
      </c>
      <c r="S849" s="33" t="str">
        <f t="shared" si="289"/>
        <v>115_12</v>
      </c>
      <c r="T849" s="35" t="str">
        <f t="shared" si="290"/>
        <v>115PM</v>
      </c>
      <c r="U849" s="35" t="str">
        <f t="shared" si="291"/>
        <v>115PMEW</v>
      </c>
      <c r="V849" s="35" t="str">
        <f t="shared" si="307"/>
        <v>1Z</v>
      </c>
      <c r="W849" s="35" t="str">
        <f t="shared" si="300"/>
        <v>115PM1Z144</v>
      </c>
      <c r="X849" s="388">
        <f t="shared" si="301"/>
        <v>0</v>
      </c>
      <c r="Y849" s="388">
        <f t="shared" si="302"/>
        <v>0</v>
      </c>
      <c r="Z849" s="280" t="str">
        <f t="shared" si="292"/>
        <v/>
      </c>
      <c r="AA849" s="280" t="str">
        <f t="shared" si="293"/>
        <v/>
      </c>
      <c r="AB849" s="389" t="str">
        <f t="shared" si="303"/>
        <v/>
      </c>
      <c r="AC849" s="389" t="str">
        <f t="shared" si="304"/>
        <v/>
      </c>
      <c r="AD849" s="390" t="str">
        <f t="shared" si="294"/>
        <v/>
      </c>
      <c r="AE849" s="282">
        <f t="shared" si="295"/>
        <v>0</v>
      </c>
      <c r="AF849" s="359">
        <f t="shared" si="296"/>
        <v>0</v>
      </c>
      <c r="AG849" s="280">
        <f t="shared" si="297"/>
        <v>0</v>
      </c>
      <c r="AH849" s="280">
        <f t="shared" si="298"/>
        <v>0</v>
      </c>
      <c r="AI849" s="280">
        <f>IF(ISBLANK(T849),AI848,IF(COUNTIF(T$2:T849,T849)&gt;1,AI848,1+MAX(AI848,0)))</f>
        <v>21</v>
      </c>
      <c r="AL849" s="391" t="str">
        <f t="shared" si="305"/>
        <v/>
      </c>
      <c r="AM849" s="391" t="str">
        <f t="shared" si="306"/>
        <v/>
      </c>
      <c r="AO849" s="310" t="str">
        <f t="shared" si="299"/>
        <v/>
      </c>
      <c r="AP849" s="310">
        <f>SUM(AO$1:AO849)</f>
        <v>0</v>
      </c>
      <c r="AQ849" s="310">
        <f>SUM(AK$2:AK849)</f>
        <v>6</v>
      </c>
      <c r="AR849" s="310">
        <f>COUNTA(AJ$2:AJ849)</f>
        <v>6</v>
      </c>
      <c r="AS849" s="312"/>
      <c r="AT849" s="312"/>
      <c r="AU849" s="312"/>
      <c r="AV849" s="312"/>
      <c r="AW849" s="312"/>
      <c r="AZ849">
        <v>0</v>
      </c>
      <c r="BA849">
        <v>0</v>
      </c>
    </row>
    <row r="850" spans="1:53" x14ac:dyDescent="0.25">
      <c r="A850">
        <v>115</v>
      </c>
      <c r="B850" t="s">
        <v>66</v>
      </c>
      <c r="C850" t="s">
        <v>633</v>
      </c>
      <c r="D850"/>
      <c r="E850">
        <v>2</v>
      </c>
      <c r="F850">
        <v>1</v>
      </c>
      <c r="G850">
        <v>1</v>
      </c>
      <c r="H850">
        <v>0</v>
      </c>
      <c r="I850">
        <v>0</v>
      </c>
      <c r="J850">
        <v>0</v>
      </c>
      <c r="K850">
        <v>0</v>
      </c>
      <c r="L850">
        <v>0</v>
      </c>
      <c r="M850"/>
      <c r="N850" s="42"/>
      <c r="O850" s="101">
        <f>IF(ISBLANK(C850),O849,IF(COUNTIF(C$2:C850,C850)&gt;1,O849,1+MAX(O849,0)))</f>
        <v>26</v>
      </c>
      <c r="P850" s="45">
        <f t="shared" si="286"/>
        <v>12</v>
      </c>
      <c r="Q850" s="33" t="str">
        <f t="shared" si="287"/>
        <v/>
      </c>
      <c r="R850" s="33">
        <f t="shared" si="288"/>
        <v>13</v>
      </c>
      <c r="S850" s="33" t="str">
        <f t="shared" si="289"/>
        <v>115_13</v>
      </c>
      <c r="T850" s="35" t="str">
        <f t="shared" si="290"/>
        <v>115PM</v>
      </c>
      <c r="U850" s="35" t="str">
        <f t="shared" si="291"/>
        <v>115PMNS</v>
      </c>
      <c r="V850" s="35" t="str">
        <f t="shared" si="307"/>
        <v>1Z</v>
      </c>
      <c r="W850" s="35" t="str">
        <f t="shared" si="300"/>
        <v>115PM1Z211</v>
      </c>
      <c r="X850" s="388">
        <f t="shared" si="301"/>
        <v>0</v>
      </c>
      <c r="Y850" s="388">
        <f t="shared" si="302"/>
        <v>0</v>
      </c>
      <c r="Z850" s="280" t="str">
        <f t="shared" si="292"/>
        <v/>
      </c>
      <c r="AA850" s="280" t="str">
        <f t="shared" si="293"/>
        <v/>
      </c>
      <c r="AB850" s="389" t="str">
        <f t="shared" si="303"/>
        <v/>
      </c>
      <c r="AC850" s="389" t="str">
        <f t="shared" si="304"/>
        <v/>
      </c>
      <c r="AD850" s="390">
        <f t="shared" si="294"/>
        <v>1</v>
      </c>
      <c r="AE850" s="282">
        <f t="shared" si="295"/>
        <v>0</v>
      </c>
      <c r="AF850" s="359">
        <f t="shared" si="296"/>
        <v>0</v>
      </c>
      <c r="AG850" s="280">
        <f t="shared" si="297"/>
        <v>0</v>
      </c>
      <c r="AH850" s="280">
        <f t="shared" si="298"/>
        <v>0</v>
      </c>
      <c r="AI850" s="280">
        <f>IF(ISBLANK(T850),AI849,IF(COUNTIF(T$2:T850,T850)&gt;1,AI849,1+MAX(AI849,0)))</f>
        <v>21</v>
      </c>
      <c r="AJ850" s="42" t="s">
        <v>1073</v>
      </c>
      <c r="AK850" s="42">
        <v>1</v>
      </c>
      <c r="AL850" s="391" t="str">
        <f t="shared" si="305"/>
        <v>sidewalk 0 was "All coming off campus/ no street"</v>
      </c>
      <c r="AM850" s="391">
        <f t="shared" si="306"/>
        <v>1</v>
      </c>
      <c r="AO850" s="310" t="str">
        <f t="shared" si="299"/>
        <v/>
      </c>
      <c r="AP850" s="310">
        <f>SUM(AO$1:AO850)</f>
        <v>0</v>
      </c>
      <c r="AQ850" s="310">
        <f>SUM(AK$2:AK850)</f>
        <v>7</v>
      </c>
      <c r="AR850" s="310">
        <f>COUNTA(AJ$2:AJ850)</f>
        <v>7</v>
      </c>
      <c r="AS850" s="312"/>
      <c r="AT850" s="312"/>
      <c r="AU850" s="312"/>
      <c r="AV850" s="312"/>
      <c r="AW850" s="312"/>
      <c r="AX850" s="42" t="s">
        <v>1073</v>
      </c>
      <c r="AY850" s="42">
        <v>1</v>
      </c>
      <c r="AZ850">
        <v>0</v>
      </c>
      <c r="BA850">
        <v>0</v>
      </c>
    </row>
    <row r="851" spans="1:53" x14ac:dyDescent="0.25">
      <c r="A851">
        <v>115</v>
      </c>
      <c r="B851" t="s">
        <v>66</v>
      </c>
      <c r="C851" t="s">
        <v>633</v>
      </c>
      <c r="D851"/>
      <c r="E851">
        <v>2</v>
      </c>
      <c r="F851">
        <v>1</v>
      </c>
      <c r="G851">
        <v>2</v>
      </c>
      <c r="H851">
        <v>20</v>
      </c>
      <c r="I851">
        <v>4</v>
      </c>
      <c r="J851">
        <v>1</v>
      </c>
      <c r="K851">
        <v>5</v>
      </c>
      <c r="L851">
        <v>6</v>
      </c>
      <c r="M851"/>
      <c r="N851" s="42"/>
      <c r="O851" s="101">
        <f>IF(ISBLANK(C851),O850,IF(COUNTIF(C$2:C851,C851)&gt;1,O850,1+MAX(O850,0)))</f>
        <v>26</v>
      </c>
      <c r="P851" s="45">
        <f t="shared" si="286"/>
        <v>12</v>
      </c>
      <c r="Q851" s="33" t="str">
        <f t="shared" si="287"/>
        <v/>
      </c>
      <c r="R851" s="33">
        <f t="shared" si="288"/>
        <v>13</v>
      </c>
      <c r="S851" s="33" t="str">
        <f t="shared" si="289"/>
        <v>115_13</v>
      </c>
      <c r="T851" s="35" t="str">
        <f t="shared" si="290"/>
        <v>115PM</v>
      </c>
      <c r="U851" s="35" t="str">
        <f t="shared" si="291"/>
        <v>115PMNS</v>
      </c>
      <c r="V851" s="35" t="str">
        <f t="shared" si="307"/>
        <v>1Z</v>
      </c>
      <c r="W851" s="35" t="str">
        <f t="shared" si="300"/>
        <v>115PM1Z212</v>
      </c>
      <c r="X851" s="388">
        <f t="shared" si="301"/>
        <v>5</v>
      </c>
      <c r="Y851" s="388">
        <f t="shared" si="302"/>
        <v>6</v>
      </c>
      <c r="Z851" s="280" t="str">
        <f t="shared" si="292"/>
        <v/>
      </c>
      <c r="AA851" s="280" t="str">
        <f t="shared" si="293"/>
        <v/>
      </c>
      <c r="AB851" s="389" t="str">
        <f t="shared" si="303"/>
        <v/>
      </c>
      <c r="AC851" s="389" t="str">
        <f t="shared" si="304"/>
        <v/>
      </c>
      <c r="AD851" s="390" t="str">
        <f t="shared" si="294"/>
        <v/>
      </c>
      <c r="AE851" s="282">
        <f t="shared" si="295"/>
        <v>0</v>
      </c>
      <c r="AF851" s="359">
        <f t="shared" si="296"/>
        <v>0</v>
      </c>
      <c r="AG851" s="280">
        <f t="shared" si="297"/>
        <v>0</v>
      </c>
      <c r="AH851" s="280">
        <f t="shared" si="298"/>
        <v>0</v>
      </c>
      <c r="AI851" s="280">
        <f>IF(ISBLANK(T851),AI850,IF(COUNTIF(T$2:T851,T851)&gt;1,AI850,1+MAX(AI850,0)))</f>
        <v>21</v>
      </c>
      <c r="AL851" s="391" t="str">
        <f t="shared" si="305"/>
        <v/>
      </c>
      <c r="AM851" s="391" t="str">
        <f t="shared" si="306"/>
        <v/>
      </c>
      <c r="AO851" s="310" t="str">
        <f t="shared" si="299"/>
        <v/>
      </c>
      <c r="AP851" s="310">
        <f>SUM(AO$1:AO851)</f>
        <v>0</v>
      </c>
      <c r="AQ851" s="310">
        <f>SUM(AK$2:AK851)</f>
        <v>7</v>
      </c>
      <c r="AR851" s="310">
        <f>COUNTA(AJ$2:AJ851)</f>
        <v>7</v>
      </c>
      <c r="AS851" s="312"/>
      <c r="AT851" s="312"/>
      <c r="AU851" s="312"/>
      <c r="AV851" s="312"/>
      <c r="AW851" s="312"/>
      <c r="AZ851">
        <v>5</v>
      </c>
      <c r="BA851">
        <v>6</v>
      </c>
    </row>
    <row r="852" spans="1:53" x14ac:dyDescent="0.25">
      <c r="A852">
        <v>115</v>
      </c>
      <c r="B852" t="s">
        <v>66</v>
      </c>
      <c r="C852" t="s">
        <v>633</v>
      </c>
      <c r="D852"/>
      <c r="E852">
        <v>2</v>
      </c>
      <c r="F852">
        <v>1</v>
      </c>
      <c r="G852">
        <v>3</v>
      </c>
      <c r="H852">
        <v>5</v>
      </c>
      <c r="I852">
        <v>2</v>
      </c>
      <c r="J852">
        <v>1</v>
      </c>
      <c r="K852">
        <v>0</v>
      </c>
      <c r="L852">
        <v>0</v>
      </c>
      <c r="M852"/>
      <c r="N852" s="42"/>
      <c r="O852" s="101">
        <f>IF(ISBLANK(C852),O851,IF(COUNTIF(C$2:C852,C852)&gt;1,O851,1+MAX(O851,0)))</f>
        <v>26</v>
      </c>
      <c r="P852" s="45">
        <f t="shared" si="286"/>
        <v>12</v>
      </c>
      <c r="Q852" s="33" t="str">
        <f t="shared" si="287"/>
        <v/>
      </c>
      <c r="R852" s="33">
        <f t="shared" si="288"/>
        <v>13</v>
      </c>
      <c r="S852" s="33" t="str">
        <f t="shared" si="289"/>
        <v>115_13</v>
      </c>
      <c r="T852" s="35" t="str">
        <f t="shared" si="290"/>
        <v>115PM</v>
      </c>
      <c r="U852" s="35" t="str">
        <f t="shared" si="291"/>
        <v>115PMEW</v>
      </c>
      <c r="V852" s="35" t="str">
        <f t="shared" si="307"/>
        <v>1Z</v>
      </c>
      <c r="W852" s="35" t="str">
        <f t="shared" si="300"/>
        <v>115PM1Z213</v>
      </c>
      <c r="X852" s="388">
        <f t="shared" si="301"/>
        <v>0</v>
      </c>
      <c r="Y852" s="388">
        <f t="shared" si="302"/>
        <v>0</v>
      </c>
      <c r="Z852" s="280" t="str">
        <f t="shared" si="292"/>
        <v/>
      </c>
      <c r="AA852" s="280" t="str">
        <f t="shared" si="293"/>
        <v/>
      </c>
      <c r="AB852" s="389" t="str">
        <f t="shared" si="303"/>
        <v/>
      </c>
      <c r="AC852" s="389" t="str">
        <f t="shared" si="304"/>
        <v/>
      </c>
      <c r="AD852" s="390" t="str">
        <f t="shared" si="294"/>
        <v/>
      </c>
      <c r="AE852" s="282">
        <f t="shared" si="295"/>
        <v>0</v>
      </c>
      <c r="AF852" s="359">
        <f t="shared" si="296"/>
        <v>0</v>
      </c>
      <c r="AG852" s="280">
        <f t="shared" si="297"/>
        <v>0</v>
      </c>
      <c r="AH852" s="280">
        <f t="shared" si="298"/>
        <v>0</v>
      </c>
      <c r="AI852" s="280">
        <f>IF(ISBLANK(T852),AI851,IF(COUNTIF(T$2:T852,T852)&gt;1,AI851,1+MAX(AI851,0)))</f>
        <v>21</v>
      </c>
      <c r="AL852" s="391" t="str">
        <f t="shared" si="305"/>
        <v/>
      </c>
      <c r="AM852" s="391" t="str">
        <f t="shared" si="306"/>
        <v/>
      </c>
      <c r="AO852" s="310" t="str">
        <f t="shared" si="299"/>
        <v/>
      </c>
      <c r="AP852" s="310">
        <f>SUM(AO$1:AO852)</f>
        <v>0</v>
      </c>
      <c r="AQ852" s="310">
        <f>SUM(AK$2:AK852)</f>
        <v>7</v>
      </c>
      <c r="AR852" s="310">
        <f>COUNTA(AJ$2:AJ852)</f>
        <v>7</v>
      </c>
      <c r="AS852" s="312"/>
      <c r="AT852" s="312"/>
      <c r="AU852" s="312"/>
      <c r="AV852" s="312"/>
      <c r="AW852" s="312"/>
      <c r="AZ852">
        <v>0</v>
      </c>
      <c r="BA852">
        <v>0</v>
      </c>
    </row>
    <row r="853" spans="1:53" x14ac:dyDescent="0.25">
      <c r="A853">
        <v>115</v>
      </c>
      <c r="B853" t="s">
        <v>66</v>
      </c>
      <c r="C853" t="s">
        <v>633</v>
      </c>
      <c r="D853"/>
      <c r="E853">
        <v>2</v>
      </c>
      <c r="F853">
        <v>1</v>
      </c>
      <c r="G853">
        <v>4</v>
      </c>
      <c r="H853">
        <v>0</v>
      </c>
      <c r="I853">
        <v>0</v>
      </c>
      <c r="J853">
        <v>0</v>
      </c>
      <c r="K853">
        <v>0</v>
      </c>
      <c r="L853">
        <v>0</v>
      </c>
      <c r="M853"/>
      <c r="N853" s="42"/>
      <c r="O853" s="101">
        <f>IF(ISBLANK(C853),O852,IF(COUNTIF(C$2:C853,C853)&gt;1,O852,1+MAX(O852,0)))</f>
        <v>26</v>
      </c>
      <c r="P853" s="45">
        <f t="shared" si="286"/>
        <v>12</v>
      </c>
      <c r="Q853" s="33" t="str">
        <f t="shared" si="287"/>
        <v/>
      </c>
      <c r="R853" s="33">
        <f t="shared" si="288"/>
        <v>13</v>
      </c>
      <c r="S853" s="33" t="str">
        <f t="shared" si="289"/>
        <v>115_13</v>
      </c>
      <c r="T853" s="35" t="str">
        <f t="shared" si="290"/>
        <v>115PM</v>
      </c>
      <c r="U853" s="35" t="str">
        <f t="shared" si="291"/>
        <v>115PMEW</v>
      </c>
      <c r="V853" s="35" t="str">
        <f t="shared" si="307"/>
        <v>1Z</v>
      </c>
      <c r="W853" s="35" t="str">
        <f t="shared" si="300"/>
        <v>115PM1Z214</v>
      </c>
      <c r="X853" s="388">
        <f t="shared" si="301"/>
        <v>0</v>
      </c>
      <c r="Y853" s="388">
        <f t="shared" si="302"/>
        <v>0</v>
      </c>
      <c r="Z853" s="280" t="str">
        <f t="shared" si="292"/>
        <v/>
      </c>
      <c r="AA853" s="280" t="str">
        <f t="shared" si="293"/>
        <v/>
      </c>
      <c r="AB853" s="389" t="str">
        <f t="shared" si="303"/>
        <v/>
      </c>
      <c r="AC853" s="389" t="str">
        <f t="shared" si="304"/>
        <v/>
      </c>
      <c r="AD853" s="390" t="str">
        <f t="shared" si="294"/>
        <v/>
      </c>
      <c r="AE853" s="282">
        <f t="shared" si="295"/>
        <v>0</v>
      </c>
      <c r="AF853" s="359">
        <f t="shared" si="296"/>
        <v>0</v>
      </c>
      <c r="AG853" s="280">
        <f t="shared" si="297"/>
        <v>0</v>
      </c>
      <c r="AH853" s="280">
        <f t="shared" si="298"/>
        <v>0</v>
      </c>
      <c r="AI853" s="280">
        <f>IF(ISBLANK(T853),AI852,IF(COUNTIF(T$2:T853,T853)&gt;1,AI852,1+MAX(AI852,0)))</f>
        <v>21</v>
      </c>
      <c r="AL853" s="391" t="str">
        <f t="shared" si="305"/>
        <v/>
      </c>
      <c r="AM853" s="391" t="str">
        <f t="shared" si="306"/>
        <v/>
      </c>
      <c r="AO853" s="310" t="str">
        <f t="shared" si="299"/>
        <v/>
      </c>
      <c r="AP853" s="310">
        <f>SUM(AO$1:AO853)</f>
        <v>0</v>
      </c>
      <c r="AQ853" s="310">
        <f>SUM(AK$2:AK853)</f>
        <v>7</v>
      </c>
      <c r="AR853" s="310">
        <f>COUNTA(AJ$2:AJ853)</f>
        <v>7</v>
      </c>
      <c r="AS853" s="312"/>
      <c r="AT853" s="312"/>
      <c r="AU853" s="312"/>
      <c r="AV853" s="312"/>
      <c r="AW853" s="312"/>
      <c r="AZ853">
        <v>0</v>
      </c>
      <c r="BA853">
        <v>0</v>
      </c>
    </row>
    <row r="854" spans="1:53" x14ac:dyDescent="0.25">
      <c r="A854">
        <v>115</v>
      </c>
      <c r="B854" t="s">
        <v>66</v>
      </c>
      <c r="C854" t="s">
        <v>633</v>
      </c>
      <c r="D854"/>
      <c r="E854">
        <v>2</v>
      </c>
      <c r="F854">
        <v>2</v>
      </c>
      <c r="G854">
        <v>1</v>
      </c>
      <c r="H854">
        <v>0</v>
      </c>
      <c r="I854">
        <v>0</v>
      </c>
      <c r="J854">
        <v>0</v>
      </c>
      <c r="K854">
        <v>0</v>
      </c>
      <c r="L854">
        <v>0</v>
      </c>
      <c r="M854"/>
      <c r="N854" s="42"/>
      <c r="O854" s="101">
        <f>IF(ISBLANK(C854),O853,IF(COUNTIF(C$2:C854,C854)&gt;1,O853,1+MAX(O853,0)))</f>
        <v>26</v>
      </c>
      <c r="P854" s="45">
        <f t="shared" si="286"/>
        <v>12</v>
      </c>
      <c r="Q854" s="33" t="str">
        <f t="shared" si="287"/>
        <v/>
      </c>
      <c r="R854" s="33">
        <f t="shared" si="288"/>
        <v>14</v>
      </c>
      <c r="S854" s="33" t="str">
        <f t="shared" si="289"/>
        <v>115_14</v>
      </c>
      <c r="T854" s="35" t="str">
        <f t="shared" si="290"/>
        <v>115PM</v>
      </c>
      <c r="U854" s="35" t="str">
        <f t="shared" si="291"/>
        <v>115PMNS</v>
      </c>
      <c r="V854" s="35" t="str">
        <f t="shared" si="307"/>
        <v>1Z</v>
      </c>
      <c r="W854" s="35" t="str">
        <f t="shared" si="300"/>
        <v>115PM1Z221</v>
      </c>
      <c r="X854" s="388">
        <f t="shared" si="301"/>
        <v>0</v>
      </c>
      <c r="Y854" s="388">
        <f t="shared" si="302"/>
        <v>0</v>
      </c>
      <c r="Z854" s="280" t="str">
        <f t="shared" si="292"/>
        <v/>
      </c>
      <c r="AA854" s="280" t="str">
        <f t="shared" si="293"/>
        <v/>
      </c>
      <c r="AB854" s="389" t="str">
        <f t="shared" si="303"/>
        <v/>
      </c>
      <c r="AC854" s="389" t="str">
        <f t="shared" si="304"/>
        <v/>
      </c>
      <c r="AD854" s="390">
        <f t="shared" si="294"/>
        <v>1</v>
      </c>
      <c r="AE854" s="282">
        <f t="shared" si="295"/>
        <v>0</v>
      </c>
      <c r="AF854" s="359">
        <f t="shared" si="296"/>
        <v>0</v>
      </c>
      <c r="AG854" s="280">
        <f t="shared" si="297"/>
        <v>0</v>
      </c>
      <c r="AH854" s="280">
        <f t="shared" si="298"/>
        <v>0</v>
      </c>
      <c r="AI854" s="280">
        <f>IF(ISBLANK(T854),AI853,IF(COUNTIF(T$2:T854,T854)&gt;1,AI853,1+MAX(AI853,0)))</f>
        <v>21</v>
      </c>
      <c r="AJ854" s="42" t="s">
        <v>1073</v>
      </c>
      <c r="AK854" s="42">
        <v>1</v>
      </c>
      <c r="AL854" s="391" t="str">
        <f t="shared" si="305"/>
        <v>sidewalk 0 was "All coming off campus/ no street"</v>
      </c>
      <c r="AM854" s="391">
        <f t="shared" si="306"/>
        <v>1</v>
      </c>
      <c r="AO854" s="310" t="str">
        <f t="shared" si="299"/>
        <v/>
      </c>
      <c r="AP854" s="310">
        <f>SUM(AO$1:AO854)</f>
        <v>0</v>
      </c>
      <c r="AQ854" s="310">
        <f>SUM(AK$2:AK854)</f>
        <v>8</v>
      </c>
      <c r="AR854" s="310">
        <f>COUNTA(AJ$2:AJ854)</f>
        <v>8</v>
      </c>
      <c r="AS854" s="312"/>
      <c r="AT854" s="312"/>
      <c r="AU854" s="312"/>
      <c r="AV854" s="312"/>
      <c r="AW854" s="312"/>
      <c r="AX854" s="42" t="s">
        <v>1073</v>
      </c>
      <c r="AY854" s="42">
        <v>1</v>
      </c>
      <c r="AZ854">
        <v>0</v>
      </c>
      <c r="BA854">
        <v>0</v>
      </c>
    </row>
    <row r="855" spans="1:53" x14ac:dyDescent="0.25">
      <c r="A855">
        <v>115</v>
      </c>
      <c r="B855" t="s">
        <v>66</v>
      </c>
      <c r="C855" t="s">
        <v>633</v>
      </c>
      <c r="D855"/>
      <c r="E855">
        <v>2</v>
      </c>
      <c r="F855">
        <v>2</v>
      </c>
      <c r="G855">
        <v>2</v>
      </c>
      <c r="H855">
        <v>16</v>
      </c>
      <c r="I855">
        <v>3</v>
      </c>
      <c r="J855">
        <v>1</v>
      </c>
      <c r="K855">
        <v>3</v>
      </c>
      <c r="L855">
        <v>9</v>
      </c>
      <c r="M855"/>
      <c r="N855" s="42"/>
      <c r="O855" s="101">
        <f>IF(ISBLANK(C855),O854,IF(COUNTIF(C$2:C855,C855)&gt;1,O854,1+MAX(O854,0)))</f>
        <v>26</v>
      </c>
      <c r="P855" s="45">
        <f t="shared" si="286"/>
        <v>12</v>
      </c>
      <c r="Q855" s="33" t="str">
        <f t="shared" si="287"/>
        <v/>
      </c>
      <c r="R855" s="33">
        <f t="shared" si="288"/>
        <v>14</v>
      </c>
      <c r="S855" s="33" t="str">
        <f t="shared" si="289"/>
        <v>115_14</v>
      </c>
      <c r="T855" s="35" t="str">
        <f t="shared" si="290"/>
        <v>115PM</v>
      </c>
      <c r="U855" s="35" t="str">
        <f t="shared" si="291"/>
        <v>115PMNS</v>
      </c>
      <c r="V855" s="35" t="str">
        <f t="shared" si="307"/>
        <v>1Z</v>
      </c>
      <c r="W855" s="35" t="str">
        <f t="shared" si="300"/>
        <v>115PM1Z222</v>
      </c>
      <c r="X855" s="388">
        <f t="shared" si="301"/>
        <v>3</v>
      </c>
      <c r="Y855" s="388">
        <f t="shared" si="302"/>
        <v>9</v>
      </c>
      <c r="Z855" s="280" t="str">
        <f t="shared" si="292"/>
        <v/>
      </c>
      <c r="AA855" s="280" t="str">
        <f t="shared" si="293"/>
        <v/>
      </c>
      <c r="AB855" s="389" t="str">
        <f t="shared" si="303"/>
        <v/>
      </c>
      <c r="AC855" s="389" t="str">
        <f t="shared" si="304"/>
        <v/>
      </c>
      <c r="AD855" s="390" t="str">
        <f t="shared" si="294"/>
        <v/>
      </c>
      <c r="AE855" s="282">
        <f t="shared" si="295"/>
        <v>0</v>
      </c>
      <c r="AF855" s="359">
        <f t="shared" si="296"/>
        <v>0</v>
      </c>
      <c r="AG855" s="280">
        <f t="shared" si="297"/>
        <v>0</v>
      </c>
      <c r="AH855" s="280">
        <f t="shared" si="298"/>
        <v>0</v>
      </c>
      <c r="AI855" s="280">
        <f>IF(ISBLANK(T855),AI854,IF(COUNTIF(T$2:T855,T855)&gt;1,AI854,1+MAX(AI854,0)))</f>
        <v>21</v>
      </c>
      <c r="AL855" s="391" t="str">
        <f t="shared" si="305"/>
        <v/>
      </c>
      <c r="AM855" s="391" t="str">
        <f t="shared" si="306"/>
        <v/>
      </c>
      <c r="AO855" s="310" t="str">
        <f t="shared" si="299"/>
        <v/>
      </c>
      <c r="AP855" s="310">
        <f>SUM(AO$1:AO855)</f>
        <v>0</v>
      </c>
      <c r="AQ855" s="310">
        <f>SUM(AK$2:AK855)</f>
        <v>8</v>
      </c>
      <c r="AR855" s="310">
        <f>COUNTA(AJ$2:AJ855)</f>
        <v>8</v>
      </c>
      <c r="AS855" s="312"/>
      <c r="AT855" s="312"/>
      <c r="AU855" s="312"/>
      <c r="AV855" s="312"/>
      <c r="AW855" s="312"/>
      <c r="AZ855">
        <v>3</v>
      </c>
      <c r="BA855">
        <v>9</v>
      </c>
    </row>
    <row r="856" spans="1:53" x14ac:dyDescent="0.25">
      <c r="A856">
        <v>115</v>
      </c>
      <c r="B856" t="s">
        <v>66</v>
      </c>
      <c r="C856" t="s">
        <v>633</v>
      </c>
      <c r="D856"/>
      <c r="E856">
        <v>2</v>
      </c>
      <c r="F856">
        <v>2</v>
      </c>
      <c r="G856">
        <v>3</v>
      </c>
      <c r="H856">
        <v>11</v>
      </c>
      <c r="I856">
        <v>1</v>
      </c>
      <c r="J856">
        <v>3</v>
      </c>
      <c r="K856">
        <v>2</v>
      </c>
      <c r="L856">
        <v>4</v>
      </c>
      <c r="M856"/>
      <c r="N856" s="42"/>
      <c r="O856" s="101">
        <f>IF(ISBLANK(C856),O855,IF(COUNTIF(C$2:C856,C856)&gt;1,O855,1+MAX(O855,0)))</f>
        <v>26</v>
      </c>
      <c r="P856" s="45">
        <f t="shared" si="286"/>
        <v>12</v>
      </c>
      <c r="Q856" s="33" t="str">
        <f t="shared" si="287"/>
        <v/>
      </c>
      <c r="R856" s="33">
        <f t="shared" si="288"/>
        <v>14</v>
      </c>
      <c r="S856" s="33" t="str">
        <f t="shared" si="289"/>
        <v>115_14</v>
      </c>
      <c r="T856" s="35" t="str">
        <f t="shared" si="290"/>
        <v>115PM</v>
      </c>
      <c r="U856" s="35" t="str">
        <f t="shared" si="291"/>
        <v>115PMEW</v>
      </c>
      <c r="V856" s="35" t="str">
        <f t="shared" si="307"/>
        <v>1Z</v>
      </c>
      <c r="W856" s="35" t="str">
        <f t="shared" si="300"/>
        <v>115PM1Z223</v>
      </c>
      <c r="X856" s="388">
        <f t="shared" si="301"/>
        <v>2</v>
      </c>
      <c r="Y856" s="388">
        <f t="shared" si="302"/>
        <v>4</v>
      </c>
      <c r="Z856" s="280" t="str">
        <f t="shared" si="292"/>
        <v/>
      </c>
      <c r="AA856" s="280" t="str">
        <f t="shared" si="293"/>
        <v/>
      </c>
      <c r="AB856" s="389" t="str">
        <f t="shared" si="303"/>
        <v/>
      </c>
      <c r="AC856" s="389" t="str">
        <f t="shared" si="304"/>
        <v/>
      </c>
      <c r="AD856" s="390" t="str">
        <f t="shared" si="294"/>
        <v/>
      </c>
      <c r="AE856" s="282">
        <f t="shared" si="295"/>
        <v>0</v>
      </c>
      <c r="AF856" s="359">
        <f t="shared" si="296"/>
        <v>0</v>
      </c>
      <c r="AG856" s="280">
        <f t="shared" si="297"/>
        <v>0</v>
      </c>
      <c r="AH856" s="280">
        <f t="shared" si="298"/>
        <v>0</v>
      </c>
      <c r="AI856" s="280">
        <f>IF(ISBLANK(T856),AI855,IF(COUNTIF(T$2:T856,T856)&gt;1,AI855,1+MAX(AI855,0)))</f>
        <v>21</v>
      </c>
      <c r="AL856" s="391" t="str">
        <f t="shared" si="305"/>
        <v/>
      </c>
      <c r="AM856" s="391" t="str">
        <f t="shared" si="306"/>
        <v/>
      </c>
      <c r="AO856" s="310" t="str">
        <f t="shared" si="299"/>
        <v/>
      </c>
      <c r="AP856" s="310">
        <f>SUM(AO$1:AO856)</f>
        <v>0</v>
      </c>
      <c r="AQ856" s="310">
        <f>SUM(AK$2:AK856)</f>
        <v>8</v>
      </c>
      <c r="AR856" s="310">
        <f>COUNTA(AJ$2:AJ856)</f>
        <v>8</v>
      </c>
      <c r="AS856" s="312"/>
      <c r="AT856" s="312"/>
      <c r="AU856" s="312"/>
      <c r="AV856" s="312"/>
      <c r="AW856" s="312"/>
      <c r="AZ856">
        <v>2</v>
      </c>
      <c r="BA856">
        <v>4</v>
      </c>
    </row>
    <row r="857" spans="1:53" x14ac:dyDescent="0.25">
      <c r="A857">
        <v>115</v>
      </c>
      <c r="B857" t="s">
        <v>66</v>
      </c>
      <c r="C857" t="s">
        <v>633</v>
      </c>
      <c r="D857"/>
      <c r="E857">
        <v>2</v>
      </c>
      <c r="F857">
        <v>2</v>
      </c>
      <c r="G857">
        <v>4</v>
      </c>
      <c r="H857">
        <v>0</v>
      </c>
      <c r="I857">
        <v>0</v>
      </c>
      <c r="J857">
        <v>0</v>
      </c>
      <c r="K857">
        <v>0</v>
      </c>
      <c r="L857">
        <v>0</v>
      </c>
      <c r="M857"/>
      <c r="N857" s="42"/>
      <c r="O857" s="101">
        <f>IF(ISBLANK(C857),O856,IF(COUNTIF(C$2:C857,C857)&gt;1,O856,1+MAX(O856,0)))</f>
        <v>26</v>
      </c>
      <c r="P857" s="45">
        <f t="shared" si="286"/>
        <v>12</v>
      </c>
      <c r="Q857" s="33" t="str">
        <f t="shared" si="287"/>
        <v/>
      </c>
      <c r="R857" s="33">
        <f t="shared" si="288"/>
        <v>14</v>
      </c>
      <c r="S857" s="33" t="str">
        <f t="shared" si="289"/>
        <v>115_14</v>
      </c>
      <c r="T857" s="35" t="str">
        <f t="shared" si="290"/>
        <v>115PM</v>
      </c>
      <c r="U857" s="35" t="str">
        <f t="shared" si="291"/>
        <v>115PMEW</v>
      </c>
      <c r="V857" s="35" t="str">
        <f t="shared" si="307"/>
        <v>1Z</v>
      </c>
      <c r="W857" s="35" t="str">
        <f t="shared" si="300"/>
        <v>115PM1Z224</v>
      </c>
      <c r="X857" s="388">
        <f t="shared" si="301"/>
        <v>0</v>
      </c>
      <c r="Y857" s="388">
        <f t="shared" si="302"/>
        <v>0</v>
      </c>
      <c r="Z857" s="280" t="str">
        <f t="shared" si="292"/>
        <v/>
      </c>
      <c r="AA857" s="280" t="str">
        <f t="shared" si="293"/>
        <v/>
      </c>
      <c r="AB857" s="389" t="str">
        <f t="shared" si="303"/>
        <v/>
      </c>
      <c r="AC857" s="389" t="str">
        <f t="shared" si="304"/>
        <v/>
      </c>
      <c r="AD857" s="390" t="str">
        <f t="shared" si="294"/>
        <v/>
      </c>
      <c r="AE857" s="282">
        <f t="shared" si="295"/>
        <v>0</v>
      </c>
      <c r="AF857" s="359">
        <f t="shared" si="296"/>
        <v>0</v>
      </c>
      <c r="AG857" s="280">
        <f t="shared" si="297"/>
        <v>0</v>
      </c>
      <c r="AH857" s="280">
        <f t="shared" si="298"/>
        <v>0</v>
      </c>
      <c r="AI857" s="280">
        <f>IF(ISBLANK(T857),AI856,IF(COUNTIF(T$2:T857,T857)&gt;1,AI856,1+MAX(AI856,0)))</f>
        <v>21</v>
      </c>
      <c r="AL857" s="391" t="str">
        <f t="shared" si="305"/>
        <v/>
      </c>
      <c r="AM857" s="391" t="str">
        <f t="shared" si="306"/>
        <v/>
      </c>
      <c r="AO857" s="310" t="str">
        <f t="shared" si="299"/>
        <v/>
      </c>
      <c r="AP857" s="310">
        <f>SUM(AO$1:AO857)</f>
        <v>0</v>
      </c>
      <c r="AQ857" s="310">
        <f>SUM(AK$2:AK857)</f>
        <v>8</v>
      </c>
      <c r="AR857" s="310">
        <f>COUNTA(AJ$2:AJ857)</f>
        <v>8</v>
      </c>
      <c r="AS857" s="312"/>
      <c r="AT857" s="312"/>
      <c r="AU857" s="312"/>
      <c r="AV857" s="312"/>
      <c r="AW857" s="312"/>
      <c r="AZ857">
        <v>0</v>
      </c>
      <c r="BA857">
        <v>0</v>
      </c>
    </row>
    <row r="858" spans="1:53" x14ac:dyDescent="0.25">
      <c r="A858">
        <v>115</v>
      </c>
      <c r="B858" t="s">
        <v>66</v>
      </c>
      <c r="C858" t="s">
        <v>633</v>
      </c>
      <c r="D858"/>
      <c r="E858">
        <v>2</v>
      </c>
      <c r="F858">
        <v>3</v>
      </c>
      <c r="G858">
        <v>1</v>
      </c>
      <c r="H858">
        <v>0</v>
      </c>
      <c r="I858">
        <v>0</v>
      </c>
      <c r="J858">
        <v>0</v>
      </c>
      <c r="K858">
        <v>0</v>
      </c>
      <c r="L858">
        <v>0</v>
      </c>
      <c r="M858"/>
      <c r="N858" s="42"/>
      <c r="O858" s="101">
        <f>IF(ISBLANK(C858),O857,IF(COUNTIF(C$2:C858,C858)&gt;1,O857,1+MAX(O857,0)))</f>
        <v>26</v>
      </c>
      <c r="P858" s="45">
        <f t="shared" si="286"/>
        <v>12</v>
      </c>
      <c r="Q858" s="33" t="str">
        <f t="shared" si="287"/>
        <v/>
      </c>
      <c r="R858" s="33">
        <f t="shared" si="288"/>
        <v>15</v>
      </c>
      <c r="S858" s="33" t="str">
        <f t="shared" si="289"/>
        <v>115_15</v>
      </c>
      <c r="T858" s="35" t="str">
        <f t="shared" si="290"/>
        <v>115PM</v>
      </c>
      <c r="U858" s="35" t="str">
        <f t="shared" si="291"/>
        <v>115PMNS</v>
      </c>
      <c r="V858" s="35" t="str">
        <f t="shared" si="307"/>
        <v>1Z</v>
      </c>
      <c r="W858" s="35" t="str">
        <f t="shared" si="300"/>
        <v>115PM1Z231</v>
      </c>
      <c r="X858" s="388">
        <f t="shared" si="301"/>
        <v>0</v>
      </c>
      <c r="Y858" s="388">
        <f t="shared" si="302"/>
        <v>0</v>
      </c>
      <c r="Z858" s="280" t="str">
        <f t="shared" si="292"/>
        <v/>
      </c>
      <c r="AA858" s="280" t="str">
        <f t="shared" si="293"/>
        <v/>
      </c>
      <c r="AB858" s="389" t="str">
        <f t="shared" si="303"/>
        <v/>
      </c>
      <c r="AC858" s="389" t="str">
        <f t="shared" si="304"/>
        <v/>
      </c>
      <c r="AD858" s="390">
        <f t="shared" si="294"/>
        <v>1</v>
      </c>
      <c r="AE858" s="282">
        <f t="shared" si="295"/>
        <v>0</v>
      </c>
      <c r="AF858" s="359">
        <f t="shared" si="296"/>
        <v>0</v>
      </c>
      <c r="AG858" s="280">
        <f t="shared" si="297"/>
        <v>0</v>
      </c>
      <c r="AH858" s="280">
        <f t="shared" si="298"/>
        <v>0</v>
      </c>
      <c r="AI858" s="280">
        <f>IF(ISBLANK(T858),AI857,IF(COUNTIF(T$2:T858,T858)&gt;1,AI857,1+MAX(AI857,0)))</f>
        <v>21</v>
      </c>
      <c r="AJ858" s="42" t="s">
        <v>1073</v>
      </c>
      <c r="AK858" s="42">
        <v>1</v>
      </c>
      <c r="AL858" s="391" t="str">
        <f t="shared" si="305"/>
        <v>sidewalk 0 was "All coming off campus/ no street"</v>
      </c>
      <c r="AM858" s="391">
        <f t="shared" si="306"/>
        <v>1</v>
      </c>
      <c r="AO858" s="310" t="str">
        <f t="shared" si="299"/>
        <v/>
      </c>
      <c r="AP858" s="310">
        <f>SUM(AO$1:AO858)</f>
        <v>0</v>
      </c>
      <c r="AQ858" s="310">
        <f>SUM(AK$2:AK858)</f>
        <v>9</v>
      </c>
      <c r="AR858" s="310">
        <f>COUNTA(AJ$2:AJ858)</f>
        <v>9</v>
      </c>
      <c r="AS858" s="312"/>
      <c r="AT858" s="312"/>
      <c r="AU858" s="312"/>
      <c r="AV858" s="312"/>
      <c r="AW858" s="312"/>
      <c r="AX858" s="42" t="s">
        <v>1073</v>
      </c>
      <c r="AY858" s="42">
        <v>1</v>
      </c>
      <c r="AZ858">
        <v>0</v>
      </c>
      <c r="BA858">
        <v>0</v>
      </c>
    </row>
    <row r="859" spans="1:53" x14ac:dyDescent="0.25">
      <c r="A859">
        <v>115</v>
      </c>
      <c r="B859" t="s">
        <v>66</v>
      </c>
      <c r="C859" t="s">
        <v>633</v>
      </c>
      <c r="D859"/>
      <c r="E859">
        <v>2</v>
      </c>
      <c r="F859">
        <v>3</v>
      </c>
      <c r="G859">
        <v>2</v>
      </c>
      <c r="H859">
        <v>12</v>
      </c>
      <c r="I859">
        <v>3</v>
      </c>
      <c r="J859">
        <v>0</v>
      </c>
      <c r="K859">
        <v>2</v>
      </c>
      <c r="L859">
        <v>3</v>
      </c>
      <c r="M859"/>
      <c r="N859" s="42"/>
      <c r="O859" s="101">
        <f>IF(ISBLANK(C859),O858,IF(COUNTIF(C$2:C859,C859)&gt;1,O858,1+MAX(O858,0)))</f>
        <v>26</v>
      </c>
      <c r="P859" s="45">
        <f t="shared" si="286"/>
        <v>12</v>
      </c>
      <c r="Q859" s="33" t="str">
        <f t="shared" si="287"/>
        <v/>
      </c>
      <c r="R859" s="33">
        <f t="shared" si="288"/>
        <v>15</v>
      </c>
      <c r="S859" s="33" t="str">
        <f t="shared" si="289"/>
        <v>115_15</v>
      </c>
      <c r="T859" s="35" t="str">
        <f t="shared" si="290"/>
        <v>115PM</v>
      </c>
      <c r="U859" s="35" t="str">
        <f t="shared" si="291"/>
        <v>115PMNS</v>
      </c>
      <c r="V859" s="35" t="str">
        <f t="shared" si="307"/>
        <v>1Z</v>
      </c>
      <c r="W859" s="35" t="str">
        <f t="shared" si="300"/>
        <v>115PM1Z232</v>
      </c>
      <c r="X859" s="388">
        <f t="shared" si="301"/>
        <v>2</v>
      </c>
      <c r="Y859" s="388">
        <f t="shared" si="302"/>
        <v>3</v>
      </c>
      <c r="Z859" s="280" t="str">
        <f t="shared" si="292"/>
        <v/>
      </c>
      <c r="AA859" s="280" t="str">
        <f t="shared" si="293"/>
        <v/>
      </c>
      <c r="AB859" s="389" t="str">
        <f t="shared" si="303"/>
        <v/>
      </c>
      <c r="AC859" s="389" t="str">
        <f t="shared" si="304"/>
        <v/>
      </c>
      <c r="AD859" s="390" t="str">
        <f t="shared" si="294"/>
        <v/>
      </c>
      <c r="AE859" s="282">
        <f t="shared" si="295"/>
        <v>0</v>
      </c>
      <c r="AF859" s="359">
        <f t="shared" si="296"/>
        <v>0</v>
      </c>
      <c r="AG859" s="280">
        <f t="shared" si="297"/>
        <v>0</v>
      </c>
      <c r="AH859" s="280">
        <f t="shared" si="298"/>
        <v>0</v>
      </c>
      <c r="AI859" s="280">
        <f>IF(ISBLANK(T859),AI858,IF(COUNTIF(T$2:T859,T859)&gt;1,AI858,1+MAX(AI858,0)))</f>
        <v>21</v>
      </c>
      <c r="AL859" s="391" t="str">
        <f t="shared" si="305"/>
        <v/>
      </c>
      <c r="AM859" s="391" t="str">
        <f t="shared" si="306"/>
        <v/>
      </c>
      <c r="AO859" s="310" t="str">
        <f t="shared" si="299"/>
        <v/>
      </c>
      <c r="AP859" s="310">
        <f>SUM(AO$1:AO859)</f>
        <v>0</v>
      </c>
      <c r="AQ859" s="310">
        <f>SUM(AK$2:AK859)</f>
        <v>9</v>
      </c>
      <c r="AR859" s="310">
        <f>COUNTA(AJ$2:AJ859)</f>
        <v>9</v>
      </c>
      <c r="AS859" s="312"/>
      <c r="AT859" s="312"/>
      <c r="AU859" s="312"/>
      <c r="AV859" s="312"/>
      <c r="AW859" s="312"/>
      <c r="AZ859">
        <v>2</v>
      </c>
      <c r="BA859">
        <v>3</v>
      </c>
    </row>
    <row r="860" spans="1:53" x14ac:dyDescent="0.25">
      <c r="A860">
        <v>115</v>
      </c>
      <c r="B860" t="s">
        <v>66</v>
      </c>
      <c r="C860" t="s">
        <v>633</v>
      </c>
      <c r="D860"/>
      <c r="E860">
        <v>2</v>
      </c>
      <c r="F860">
        <v>3</v>
      </c>
      <c r="G860">
        <v>3</v>
      </c>
      <c r="H860">
        <v>19</v>
      </c>
      <c r="I860">
        <v>4</v>
      </c>
      <c r="J860">
        <v>2</v>
      </c>
      <c r="K860">
        <v>3</v>
      </c>
      <c r="L860">
        <v>5</v>
      </c>
      <c r="M860"/>
      <c r="N860" s="42"/>
      <c r="O860" s="101">
        <f>IF(ISBLANK(C860),O859,IF(COUNTIF(C$2:C860,C860)&gt;1,O859,1+MAX(O859,0)))</f>
        <v>26</v>
      </c>
      <c r="P860" s="45">
        <f t="shared" si="286"/>
        <v>12</v>
      </c>
      <c r="Q860" s="33" t="str">
        <f t="shared" si="287"/>
        <v/>
      </c>
      <c r="R860" s="33">
        <f t="shared" si="288"/>
        <v>15</v>
      </c>
      <c r="S860" s="33" t="str">
        <f t="shared" si="289"/>
        <v>115_15</v>
      </c>
      <c r="T860" s="35" t="str">
        <f t="shared" si="290"/>
        <v>115PM</v>
      </c>
      <c r="U860" s="35" t="str">
        <f t="shared" si="291"/>
        <v>115PMEW</v>
      </c>
      <c r="V860" s="35" t="str">
        <f t="shared" si="307"/>
        <v>1Z</v>
      </c>
      <c r="W860" s="35" t="str">
        <f t="shared" si="300"/>
        <v>115PM1Z233</v>
      </c>
      <c r="X860" s="388">
        <f t="shared" si="301"/>
        <v>3</v>
      </c>
      <c r="Y860" s="388">
        <f t="shared" si="302"/>
        <v>5</v>
      </c>
      <c r="Z860" s="280" t="str">
        <f t="shared" si="292"/>
        <v/>
      </c>
      <c r="AA860" s="280" t="str">
        <f t="shared" si="293"/>
        <v/>
      </c>
      <c r="AB860" s="389" t="str">
        <f t="shared" si="303"/>
        <v/>
      </c>
      <c r="AC860" s="389" t="str">
        <f t="shared" si="304"/>
        <v/>
      </c>
      <c r="AD860" s="390" t="str">
        <f t="shared" si="294"/>
        <v/>
      </c>
      <c r="AE860" s="282">
        <f t="shared" si="295"/>
        <v>0</v>
      </c>
      <c r="AF860" s="359">
        <f t="shared" si="296"/>
        <v>0</v>
      </c>
      <c r="AG860" s="280">
        <f t="shared" si="297"/>
        <v>0</v>
      </c>
      <c r="AH860" s="280">
        <f t="shared" si="298"/>
        <v>0</v>
      </c>
      <c r="AI860" s="280">
        <f>IF(ISBLANK(T860),AI859,IF(COUNTIF(T$2:T860,T860)&gt;1,AI859,1+MAX(AI859,0)))</f>
        <v>21</v>
      </c>
      <c r="AL860" s="391" t="str">
        <f t="shared" si="305"/>
        <v/>
      </c>
      <c r="AM860" s="391" t="str">
        <f t="shared" si="306"/>
        <v/>
      </c>
      <c r="AO860" s="310" t="str">
        <f t="shared" si="299"/>
        <v/>
      </c>
      <c r="AP860" s="310">
        <f>SUM(AO$1:AO860)</f>
        <v>0</v>
      </c>
      <c r="AQ860" s="310">
        <f>SUM(AK$2:AK860)</f>
        <v>9</v>
      </c>
      <c r="AR860" s="310">
        <f>COUNTA(AJ$2:AJ860)</f>
        <v>9</v>
      </c>
      <c r="AS860" s="312"/>
      <c r="AT860" s="312"/>
      <c r="AU860" s="312"/>
      <c r="AV860" s="312"/>
      <c r="AW860" s="312"/>
      <c r="AZ860">
        <v>3</v>
      </c>
      <c r="BA860">
        <v>5</v>
      </c>
    </row>
    <row r="861" spans="1:53" x14ac:dyDescent="0.25">
      <c r="A861">
        <v>115</v>
      </c>
      <c r="B861" t="s">
        <v>66</v>
      </c>
      <c r="C861" t="s">
        <v>633</v>
      </c>
      <c r="D861"/>
      <c r="E861">
        <v>2</v>
      </c>
      <c r="F861">
        <v>3</v>
      </c>
      <c r="G861">
        <v>4</v>
      </c>
      <c r="H861">
        <v>0</v>
      </c>
      <c r="I861">
        <v>0</v>
      </c>
      <c r="J861">
        <v>0</v>
      </c>
      <c r="K861">
        <v>0</v>
      </c>
      <c r="L861">
        <v>0</v>
      </c>
      <c r="M861"/>
      <c r="N861" s="42"/>
      <c r="O861" s="101">
        <f>IF(ISBLANK(C861),O860,IF(COUNTIF(C$2:C861,C861)&gt;1,O860,1+MAX(O860,0)))</f>
        <v>26</v>
      </c>
      <c r="P861" s="45">
        <f t="shared" si="286"/>
        <v>12</v>
      </c>
      <c r="Q861" s="33" t="str">
        <f t="shared" si="287"/>
        <v/>
      </c>
      <c r="R861" s="33">
        <f t="shared" si="288"/>
        <v>15</v>
      </c>
      <c r="S861" s="33" t="str">
        <f t="shared" si="289"/>
        <v>115_15</v>
      </c>
      <c r="T861" s="35" t="str">
        <f t="shared" si="290"/>
        <v>115PM</v>
      </c>
      <c r="U861" s="35" t="str">
        <f t="shared" si="291"/>
        <v>115PMEW</v>
      </c>
      <c r="V861" s="35" t="str">
        <f t="shared" si="307"/>
        <v>1Z</v>
      </c>
      <c r="W861" s="35" t="str">
        <f t="shared" si="300"/>
        <v>115PM1Z234</v>
      </c>
      <c r="X861" s="388">
        <f t="shared" si="301"/>
        <v>0</v>
      </c>
      <c r="Y861" s="388">
        <f t="shared" si="302"/>
        <v>0</v>
      </c>
      <c r="Z861" s="280" t="str">
        <f t="shared" si="292"/>
        <v/>
      </c>
      <c r="AA861" s="280" t="str">
        <f t="shared" si="293"/>
        <v/>
      </c>
      <c r="AB861" s="389" t="str">
        <f t="shared" si="303"/>
        <v/>
      </c>
      <c r="AC861" s="389" t="str">
        <f t="shared" si="304"/>
        <v/>
      </c>
      <c r="AD861" s="390" t="str">
        <f t="shared" si="294"/>
        <v/>
      </c>
      <c r="AE861" s="282">
        <f t="shared" si="295"/>
        <v>0</v>
      </c>
      <c r="AF861" s="359">
        <f t="shared" si="296"/>
        <v>0</v>
      </c>
      <c r="AG861" s="280">
        <f t="shared" si="297"/>
        <v>0</v>
      </c>
      <c r="AH861" s="280">
        <f t="shared" si="298"/>
        <v>0</v>
      </c>
      <c r="AI861" s="280">
        <f>IF(ISBLANK(T861),AI860,IF(COUNTIF(T$2:T861,T861)&gt;1,AI860,1+MAX(AI860,0)))</f>
        <v>21</v>
      </c>
      <c r="AL861" s="391" t="str">
        <f t="shared" si="305"/>
        <v/>
      </c>
      <c r="AM861" s="391" t="str">
        <f t="shared" si="306"/>
        <v/>
      </c>
      <c r="AO861" s="310" t="str">
        <f t="shared" si="299"/>
        <v/>
      </c>
      <c r="AP861" s="310">
        <f>SUM(AO$1:AO861)</f>
        <v>0</v>
      </c>
      <c r="AQ861" s="310">
        <f>SUM(AK$2:AK861)</f>
        <v>9</v>
      </c>
      <c r="AR861" s="310">
        <f>COUNTA(AJ$2:AJ861)</f>
        <v>9</v>
      </c>
      <c r="AS861" s="312"/>
      <c r="AT861" s="312"/>
      <c r="AU861" s="312"/>
      <c r="AV861" s="312"/>
      <c r="AW861" s="312"/>
      <c r="AZ861">
        <v>0</v>
      </c>
      <c r="BA861">
        <v>0</v>
      </c>
    </row>
    <row r="862" spans="1:53" x14ac:dyDescent="0.25">
      <c r="A862">
        <v>115</v>
      </c>
      <c r="B862" t="s">
        <v>66</v>
      </c>
      <c r="C862" t="s">
        <v>633</v>
      </c>
      <c r="D862"/>
      <c r="E862">
        <v>2</v>
      </c>
      <c r="F862">
        <v>4</v>
      </c>
      <c r="G862">
        <v>1</v>
      </c>
      <c r="H862">
        <v>0</v>
      </c>
      <c r="I862">
        <v>0</v>
      </c>
      <c r="J862">
        <v>0</v>
      </c>
      <c r="K862">
        <v>0</v>
      </c>
      <c r="L862">
        <v>0</v>
      </c>
      <c r="M862"/>
      <c r="N862" s="42"/>
      <c r="O862" s="101">
        <f>IF(ISBLANK(C862),O861,IF(COUNTIF(C$2:C862,C862)&gt;1,O861,1+MAX(O861,0)))</f>
        <v>26</v>
      </c>
      <c r="P862" s="45">
        <f t="shared" si="286"/>
        <v>12</v>
      </c>
      <c r="Q862" s="33" t="str">
        <f t="shared" si="287"/>
        <v/>
      </c>
      <c r="R862" s="33">
        <f t="shared" si="288"/>
        <v>16</v>
      </c>
      <c r="S862" s="33" t="str">
        <f t="shared" si="289"/>
        <v>115_16</v>
      </c>
      <c r="T862" s="35" t="str">
        <f t="shared" si="290"/>
        <v>115PM</v>
      </c>
      <c r="U862" s="35" t="str">
        <f t="shared" si="291"/>
        <v>115PMNS</v>
      </c>
      <c r="V862" s="35" t="str">
        <f t="shared" si="307"/>
        <v>1Z</v>
      </c>
      <c r="W862" s="35" t="str">
        <f t="shared" si="300"/>
        <v>115PM1Z241</v>
      </c>
      <c r="X862" s="388">
        <f t="shared" si="301"/>
        <v>0</v>
      </c>
      <c r="Y862" s="388">
        <f t="shared" si="302"/>
        <v>0</v>
      </c>
      <c r="Z862" s="280" t="str">
        <f t="shared" si="292"/>
        <v/>
      </c>
      <c r="AA862" s="280" t="str">
        <f t="shared" si="293"/>
        <v/>
      </c>
      <c r="AB862" s="389" t="str">
        <f t="shared" si="303"/>
        <v/>
      </c>
      <c r="AC862" s="389" t="str">
        <f t="shared" si="304"/>
        <v/>
      </c>
      <c r="AD862" s="390">
        <f t="shared" si="294"/>
        <v>1</v>
      </c>
      <c r="AE862" s="282">
        <f t="shared" si="295"/>
        <v>0</v>
      </c>
      <c r="AF862" s="359">
        <f t="shared" si="296"/>
        <v>0</v>
      </c>
      <c r="AG862" s="280">
        <f t="shared" si="297"/>
        <v>0</v>
      </c>
      <c r="AH862" s="280">
        <f t="shared" si="298"/>
        <v>0</v>
      </c>
      <c r="AI862" s="280">
        <f>IF(ISBLANK(T862),AI861,IF(COUNTIF(T$2:T862,T862)&gt;1,AI861,1+MAX(AI861,0)))</f>
        <v>21</v>
      </c>
      <c r="AJ862" s="42" t="s">
        <v>1073</v>
      </c>
      <c r="AK862" s="42">
        <v>1</v>
      </c>
      <c r="AL862" s="391" t="str">
        <f t="shared" si="305"/>
        <v>sidewalk 0 was "All coming off campus/ no street"</v>
      </c>
      <c r="AM862" s="391">
        <f t="shared" si="306"/>
        <v>1</v>
      </c>
      <c r="AO862" s="310" t="str">
        <f t="shared" si="299"/>
        <v/>
      </c>
      <c r="AP862" s="310">
        <f>SUM(AO$1:AO862)</f>
        <v>0</v>
      </c>
      <c r="AQ862" s="310">
        <f>SUM(AK$2:AK862)</f>
        <v>10</v>
      </c>
      <c r="AR862" s="310">
        <f>COUNTA(AJ$2:AJ862)</f>
        <v>10</v>
      </c>
      <c r="AS862" s="312"/>
      <c r="AT862" s="312"/>
      <c r="AU862" s="312"/>
      <c r="AV862" s="312"/>
      <c r="AW862" s="312"/>
      <c r="AX862" s="42" t="s">
        <v>1073</v>
      </c>
      <c r="AY862" s="42">
        <v>1</v>
      </c>
      <c r="AZ862">
        <v>0</v>
      </c>
      <c r="BA862">
        <v>0</v>
      </c>
    </row>
    <row r="863" spans="1:53" x14ac:dyDescent="0.25">
      <c r="A863">
        <v>115</v>
      </c>
      <c r="B863" t="s">
        <v>66</v>
      </c>
      <c r="C863" t="s">
        <v>633</v>
      </c>
      <c r="D863"/>
      <c r="E863">
        <v>2</v>
      </c>
      <c r="F863">
        <v>4</v>
      </c>
      <c r="G863">
        <v>2</v>
      </c>
      <c r="H863">
        <v>13</v>
      </c>
      <c r="I863">
        <v>4</v>
      </c>
      <c r="J863">
        <v>3</v>
      </c>
      <c r="K863">
        <v>3</v>
      </c>
      <c r="L863">
        <v>5</v>
      </c>
      <c r="M863"/>
      <c r="N863" s="42"/>
      <c r="O863" s="101">
        <f>IF(ISBLANK(C863),O862,IF(COUNTIF(C$2:C863,C863)&gt;1,O862,1+MAX(O862,0)))</f>
        <v>26</v>
      </c>
      <c r="P863" s="45">
        <f t="shared" si="286"/>
        <v>12</v>
      </c>
      <c r="Q863" s="33" t="str">
        <f t="shared" si="287"/>
        <v/>
      </c>
      <c r="R863" s="33">
        <f t="shared" si="288"/>
        <v>16</v>
      </c>
      <c r="S863" s="33" t="str">
        <f t="shared" si="289"/>
        <v>115_16</v>
      </c>
      <c r="T863" s="35" t="str">
        <f t="shared" si="290"/>
        <v>115PM</v>
      </c>
      <c r="U863" s="35" t="str">
        <f t="shared" si="291"/>
        <v>115PMNS</v>
      </c>
      <c r="V863" s="35" t="str">
        <f t="shared" si="307"/>
        <v>1Z</v>
      </c>
      <c r="W863" s="35" t="str">
        <f t="shared" si="300"/>
        <v>115PM1Z242</v>
      </c>
      <c r="X863" s="388">
        <f t="shared" si="301"/>
        <v>3</v>
      </c>
      <c r="Y863" s="388">
        <f t="shared" si="302"/>
        <v>5</v>
      </c>
      <c r="Z863" s="280" t="str">
        <f t="shared" si="292"/>
        <v/>
      </c>
      <c r="AA863" s="280" t="str">
        <f t="shared" si="293"/>
        <v/>
      </c>
      <c r="AB863" s="389" t="str">
        <f t="shared" si="303"/>
        <v/>
      </c>
      <c r="AC863" s="389" t="str">
        <f t="shared" si="304"/>
        <v/>
      </c>
      <c r="AD863" s="390" t="str">
        <f t="shared" si="294"/>
        <v/>
      </c>
      <c r="AE863" s="282">
        <f t="shared" si="295"/>
        <v>0</v>
      </c>
      <c r="AF863" s="359">
        <f t="shared" si="296"/>
        <v>0</v>
      </c>
      <c r="AG863" s="280">
        <f t="shared" si="297"/>
        <v>0</v>
      </c>
      <c r="AH863" s="280">
        <f t="shared" si="298"/>
        <v>0</v>
      </c>
      <c r="AI863" s="280">
        <f>IF(ISBLANK(T863),AI862,IF(COUNTIF(T$2:T863,T863)&gt;1,AI862,1+MAX(AI862,0)))</f>
        <v>21</v>
      </c>
      <c r="AL863" s="391" t="str">
        <f t="shared" si="305"/>
        <v/>
      </c>
      <c r="AM863" s="391" t="str">
        <f t="shared" si="306"/>
        <v/>
      </c>
      <c r="AO863" s="310" t="str">
        <f t="shared" si="299"/>
        <v/>
      </c>
      <c r="AP863" s="310">
        <f>SUM(AO$1:AO863)</f>
        <v>0</v>
      </c>
      <c r="AQ863" s="310">
        <f>SUM(AK$2:AK863)</f>
        <v>10</v>
      </c>
      <c r="AR863" s="310">
        <f>COUNTA(AJ$2:AJ863)</f>
        <v>10</v>
      </c>
      <c r="AS863" s="312"/>
      <c r="AT863" s="312"/>
      <c r="AU863" s="312"/>
      <c r="AV863" s="312"/>
      <c r="AW863" s="312"/>
      <c r="AZ863">
        <v>3</v>
      </c>
      <c r="BA863">
        <v>5</v>
      </c>
    </row>
    <row r="864" spans="1:53" x14ac:dyDescent="0.25">
      <c r="A864">
        <v>115</v>
      </c>
      <c r="B864" t="s">
        <v>66</v>
      </c>
      <c r="C864" t="s">
        <v>633</v>
      </c>
      <c r="D864"/>
      <c r="E864">
        <v>2</v>
      </c>
      <c r="F864">
        <v>4</v>
      </c>
      <c r="G864">
        <v>3</v>
      </c>
      <c r="H864">
        <v>31</v>
      </c>
      <c r="I864">
        <v>6</v>
      </c>
      <c r="J864">
        <v>0</v>
      </c>
      <c r="K864">
        <v>2</v>
      </c>
      <c r="L864">
        <v>7</v>
      </c>
      <c r="M864"/>
      <c r="N864" s="42"/>
      <c r="O864" s="101">
        <f>IF(ISBLANK(C864),O863,IF(COUNTIF(C$2:C864,C864)&gt;1,O863,1+MAX(O863,0)))</f>
        <v>26</v>
      </c>
      <c r="P864" s="45">
        <f t="shared" si="286"/>
        <v>12</v>
      </c>
      <c r="Q864" s="33" t="str">
        <f t="shared" si="287"/>
        <v/>
      </c>
      <c r="R864" s="33">
        <f t="shared" si="288"/>
        <v>16</v>
      </c>
      <c r="S864" s="33" t="str">
        <f t="shared" si="289"/>
        <v>115_16</v>
      </c>
      <c r="T864" s="35" t="str">
        <f t="shared" si="290"/>
        <v>115PM</v>
      </c>
      <c r="U864" s="35" t="str">
        <f t="shared" si="291"/>
        <v>115PMEW</v>
      </c>
      <c r="V864" s="35" t="str">
        <f t="shared" si="307"/>
        <v>1Z</v>
      </c>
      <c r="W864" s="35" t="str">
        <f t="shared" si="300"/>
        <v>115PM1Z243</v>
      </c>
      <c r="X864" s="388">
        <f t="shared" si="301"/>
        <v>2</v>
      </c>
      <c r="Y864" s="388">
        <f t="shared" si="302"/>
        <v>7</v>
      </c>
      <c r="Z864" s="280" t="str">
        <f t="shared" si="292"/>
        <v/>
      </c>
      <c r="AA864" s="280" t="str">
        <f t="shared" si="293"/>
        <v/>
      </c>
      <c r="AB864" s="389" t="str">
        <f t="shared" si="303"/>
        <v/>
      </c>
      <c r="AC864" s="389" t="str">
        <f t="shared" si="304"/>
        <v/>
      </c>
      <c r="AD864" s="390" t="str">
        <f t="shared" si="294"/>
        <v/>
      </c>
      <c r="AE864" s="282">
        <f t="shared" si="295"/>
        <v>0</v>
      </c>
      <c r="AF864" s="359">
        <f t="shared" si="296"/>
        <v>0</v>
      </c>
      <c r="AG864" s="280">
        <f t="shared" si="297"/>
        <v>0</v>
      </c>
      <c r="AH864" s="280">
        <f t="shared" si="298"/>
        <v>0</v>
      </c>
      <c r="AI864" s="280">
        <f>IF(ISBLANK(T864),AI863,IF(COUNTIF(T$2:T864,T864)&gt;1,AI863,1+MAX(AI863,0)))</f>
        <v>21</v>
      </c>
      <c r="AL864" s="391" t="str">
        <f t="shared" si="305"/>
        <v/>
      </c>
      <c r="AM864" s="391" t="str">
        <f t="shared" si="306"/>
        <v/>
      </c>
      <c r="AO864" s="310" t="str">
        <f t="shared" si="299"/>
        <v/>
      </c>
      <c r="AP864" s="310">
        <f>SUM(AO$1:AO864)</f>
        <v>0</v>
      </c>
      <c r="AQ864" s="310">
        <f>SUM(AK$2:AK864)</f>
        <v>10</v>
      </c>
      <c r="AR864" s="310">
        <f>COUNTA(AJ$2:AJ864)</f>
        <v>10</v>
      </c>
      <c r="AS864" s="312"/>
      <c r="AT864" s="312"/>
      <c r="AU864" s="312"/>
      <c r="AV864" s="312"/>
      <c r="AW864" s="312"/>
      <c r="AZ864">
        <v>2</v>
      </c>
      <c r="BA864">
        <v>7</v>
      </c>
    </row>
    <row r="865" spans="1:53" x14ac:dyDescent="0.25">
      <c r="A865">
        <v>115</v>
      </c>
      <c r="B865" t="s">
        <v>66</v>
      </c>
      <c r="C865" t="s">
        <v>633</v>
      </c>
      <c r="D865"/>
      <c r="E865">
        <v>2</v>
      </c>
      <c r="F865">
        <v>4</v>
      </c>
      <c r="G865">
        <v>4</v>
      </c>
      <c r="H865">
        <v>0</v>
      </c>
      <c r="I865">
        <v>0</v>
      </c>
      <c r="J865">
        <v>0</v>
      </c>
      <c r="K865">
        <v>0</v>
      </c>
      <c r="L865">
        <v>0</v>
      </c>
      <c r="M865"/>
      <c r="N865" s="42"/>
      <c r="O865" s="101">
        <f>IF(ISBLANK(C865),O864,IF(COUNTIF(C$2:C865,C865)&gt;1,O864,1+MAX(O864,0)))</f>
        <v>26</v>
      </c>
      <c r="P865" s="45">
        <f t="shared" si="286"/>
        <v>12</v>
      </c>
      <c r="Q865" s="33" t="str">
        <f t="shared" si="287"/>
        <v/>
      </c>
      <c r="R865" s="33">
        <f t="shared" si="288"/>
        <v>16</v>
      </c>
      <c r="S865" s="33" t="str">
        <f t="shared" si="289"/>
        <v>115_16</v>
      </c>
      <c r="T865" s="35" t="str">
        <f t="shared" si="290"/>
        <v>115PM</v>
      </c>
      <c r="U865" s="35" t="str">
        <f t="shared" si="291"/>
        <v>115PMEW</v>
      </c>
      <c r="V865" s="35" t="str">
        <f t="shared" si="307"/>
        <v>1Z</v>
      </c>
      <c r="W865" s="35" t="str">
        <f t="shared" si="300"/>
        <v>115PM1Z244</v>
      </c>
      <c r="X865" s="388">
        <f t="shared" si="301"/>
        <v>0</v>
      </c>
      <c r="Y865" s="388">
        <f t="shared" si="302"/>
        <v>0</v>
      </c>
      <c r="Z865" s="280" t="str">
        <f t="shared" si="292"/>
        <v/>
      </c>
      <c r="AA865" s="280" t="str">
        <f t="shared" si="293"/>
        <v/>
      </c>
      <c r="AB865" s="389" t="str">
        <f t="shared" si="303"/>
        <v/>
      </c>
      <c r="AC865" s="389" t="str">
        <f t="shared" si="304"/>
        <v/>
      </c>
      <c r="AD865" s="390" t="str">
        <f t="shared" si="294"/>
        <v/>
      </c>
      <c r="AE865" s="282">
        <f t="shared" si="295"/>
        <v>0</v>
      </c>
      <c r="AF865" s="359">
        <f t="shared" si="296"/>
        <v>0</v>
      </c>
      <c r="AG865" s="280">
        <f t="shared" si="297"/>
        <v>0</v>
      </c>
      <c r="AH865" s="280">
        <f t="shared" si="298"/>
        <v>0</v>
      </c>
      <c r="AI865" s="280">
        <f>IF(ISBLANK(T865),AI864,IF(COUNTIF(T$2:T865,T865)&gt;1,AI864,1+MAX(AI864,0)))</f>
        <v>21</v>
      </c>
      <c r="AL865" s="391" t="str">
        <f t="shared" si="305"/>
        <v/>
      </c>
      <c r="AM865" s="391" t="str">
        <f t="shared" si="306"/>
        <v/>
      </c>
      <c r="AO865" s="310" t="str">
        <f t="shared" si="299"/>
        <v/>
      </c>
      <c r="AP865" s="310">
        <f>SUM(AO$1:AO865)</f>
        <v>0</v>
      </c>
      <c r="AQ865" s="310">
        <f>SUM(AK$2:AK865)</f>
        <v>10</v>
      </c>
      <c r="AR865" s="310">
        <f>COUNTA(AJ$2:AJ865)</f>
        <v>10</v>
      </c>
      <c r="AS865" s="312"/>
      <c r="AT865" s="312"/>
      <c r="AU865" s="312"/>
      <c r="AV865" s="312"/>
      <c r="AW865" s="312"/>
      <c r="AZ865">
        <v>0</v>
      </c>
      <c r="BA865">
        <v>0</v>
      </c>
    </row>
    <row r="866" spans="1:53" x14ac:dyDescent="0.25">
      <c r="A866">
        <v>116</v>
      </c>
      <c r="B866" t="s">
        <v>65</v>
      </c>
      <c r="C866" t="s">
        <v>663</v>
      </c>
      <c r="D866"/>
      <c r="E866">
        <v>1</v>
      </c>
      <c r="F866">
        <v>1</v>
      </c>
      <c r="G866">
        <v>1</v>
      </c>
      <c r="H866">
        <v>2</v>
      </c>
      <c r="I866">
        <v>1</v>
      </c>
      <c r="J866">
        <v>0</v>
      </c>
      <c r="K866">
        <v>1</v>
      </c>
      <c r="L866">
        <v>1</v>
      </c>
      <c r="M866"/>
      <c r="N866" s="42"/>
      <c r="O866" s="101">
        <f>IF(ISBLANK(C866),O865,IF(COUNTIF(C$2:C866,C866)&gt;1,O865,1+MAX(O865,0)))</f>
        <v>26</v>
      </c>
      <c r="P866" s="45">
        <f t="shared" si="286"/>
        <v>13</v>
      </c>
      <c r="Q866" s="33">
        <f t="shared" si="287"/>
        <v>13</v>
      </c>
      <c r="R866" s="33">
        <f t="shared" si="288"/>
        <v>1</v>
      </c>
      <c r="S866" s="33" t="str">
        <f t="shared" si="289"/>
        <v>116_1</v>
      </c>
      <c r="T866" s="35" t="str">
        <f t="shared" si="290"/>
        <v>116AM</v>
      </c>
      <c r="U866" s="35" t="str">
        <f t="shared" si="291"/>
        <v>116AMNS</v>
      </c>
      <c r="V866" s="35" t="str">
        <f t="shared" si="307"/>
        <v>1Z</v>
      </c>
      <c r="W866" s="35" t="str">
        <f t="shared" si="300"/>
        <v>116AM1Z111</v>
      </c>
      <c r="X866" s="388">
        <f t="shared" si="301"/>
        <v>1</v>
      </c>
      <c r="Y866" s="388">
        <f t="shared" si="302"/>
        <v>1</v>
      </c>
      <c r="Z866" s="280" t="str">
        <f t="shared" si="292"/>
        <v/>
      </c>
      <c r="AA866" s="280" t="str">
        <f t="shared" si="293"/>
        <v/>
      </c>
      <c r="AB866" s="389" t="str">
        <f t="shared" si="303"/>
        <v/>
      </c>
      <c r="AC866" s="389" t="str">
        <f t="shared" si="304"/>
        <v/>
      </c>
      <c r="AD866" s="390" t="str">
        <f t="shared" si="294"/>
        <v/>
      </c>
      <c r="AE866" s="282">
        <f t="shared" si="295"/>
        <v>0</v>
      </c>
      <c r="AF866" s="359">
        <f t="shared" si="296"/>
        <v>0</v>
      </c>
      <c r="AG866" s="280">
        <f t="shared" si="297"/>
        <v>2</v>
      </c>
      <c r="AH866" s="280">
        <f t="shared" si="298"/>
        <v>1</v>
      </c>
      <c r="AI866" s="280">
        <f>IF(ISBLANK(T866),AI865,IF(COUNTIF(T$2:T866,T866)&gt;1,AI865,1+MAX(AI865,0)))</f>
        <v>22</v>
      </c>
      <c r="AL866" s="391" t="str">
        <f t="shared" si="305"/>
        <v/>
      </c>
      <c r="AM866" s="391" t="str">
        <f t="shared" si="306"/>
        <v/>
      </c>
      <c r="AO866" s="310" t="str">
        <f t="shared" si="299"/>
        <v/>
      </c>
      <c r="AP866" s="310">
        <f>SUM(AO$1:AO866)</f>
        <v>0</v>
      </c>
      <c r="AQ866" s="310">
        <f>SUM(AK$2:AK866)</f>
        <v>10</v>
      </c>
      <c r="AR866" s="310">
        <f>COUNTA(AJ$2:AJ866)</f>
        <v>10</v>
      </c>
      <c r="AS866" s="312"/>
      <c r="AT866" s="312"/>
      <c r="AU866" s="312"/>
      <c r="AV866" s="312"/>
      <c r="AW866" s="312"/>
      <c r="AZ866">
        <v>1</v>
      </c>
      <c r="BA866">
        <v>1</v>
      </c>
    </row>
    <row r="867" spans="1:53" x14ac:dyDescent="0.25">
      <c r="A867">
        <v>116</v>
      </c>
      <c r="B867" t="s">
        <v>65</v>
      </c>
      <c r="C867" t="s">
        <v>663</v>
      </c>
      <c r="D867"/>
      <c r="E867">
        <v>1</v>
      </c>
      <c r="F867">
        <v>1</v>
      </c>
      <c r="G867">
        <v>2</v>
      </c>
      <c r="H867">
        <v>0</v>
      </c>
      <c r="I867">
        <v>0</v>
      </c>
      <c r="J867">
        <v>0</v>
      </c>
      <c r="K867">
        <v>0</v>
      </c>
      <c r="L867">
        <v>0</v>
      </c>
      <c r="M867"/>
      <c r="N867" s="42"/>
      <c r="O867" s="101">
        <f>IF(ISBLANK(C867),O866,IF(COUNTIF(C$2:C867,C867)&gt;1,O866,1+MAX(O866,0)))</f>
        <v>26</v>
      </c>
      <c r="P867" s="45">
        <f t="shared" si="286"/>
        <v>13</v>
      </c>
      <c r="Q867" s="33" t="str">
        <f t="shared" si="287"/>
        <v/>
      </c>
      <c r="R867" s="33">
        <f t="shared" si="288"/>
        <v>1</v>
      </c>
      <c r="S867" s="33" t="str">
        <f t="shared" si="289"/>
        <v>116_1</v>
      </c>
      <c r="T867" s="35" t="str">
        <f t="shared" si="290"/>
        <v>116AM</v>
      </c>
      <c r="U867" s="35" t="str">
        <f t="shared" si="291"/>
        <v>116AMNS</v>
      </c>
      <c r="V867" s="35" t="str">
        <f t="shared" si="307"/>
        <v>1Z</v>
      </c>
      <c r="W867" s="35" t="str">
        <f t="shared" si="300"/>
        <v>116AM1Z112</v>
      </c>
      <c r="X867" s="388">
        <f t="shared" si="301"/>
        <v>0</v>
      </c>
      <c r="Y867" s="388">
        <f t="shared" si="302"/>
        <v>0</v>
      </c>
      <c r="Z867" s="280" t="str">
        <f t="shared" si="292"/>
        <v/>
      </c>
      <c r="AA867" s="280" t="str">
        <f t="shared" si="293"/>
        <v/>
      </c>
      <c r="AB867" s="389" t="str">
        <f t="shared" si="303"/>
        <v/>
      </c>
      <c r="AC867" s="389" t="str">
        <f t="shared" si="304"/>
        <v/>
      </c>
      <c r="AD867" s="390" t="str">
        <f t="shared" si="294"/>
        <v/>
      </c>
      <c r="AE867" s="282">
        <f t="shared" si="295"/>
        <v>0</v>
      </c>
      <c r="AF867" s="359">
        <f t="shared" si="296"/>
        <v>0</v>
      </c>
      <c r="AG867" s="280">
        <f t="shared" si="297"/>
        <v>0</v>
      </c>
      <c r="AH867" s="280">
        <f t="shared" si="298"/>
        <v>0</v>
      </c>
      <c r="AI867" s="280">
        <f>IF(ISBLANK(T867),AI866,IF(COUNTIF(T$2:T867,T867)&gt;1,AI866,1+MAX(AI866,0)))</f>
        <v>22</v>
      </c>
      <c r="AL867" s="391" t="str">
        <f t="shared" si="305"/>
        <v/>
      </c>
      <c r="AM867" s="391" t="str">
        <f t="shared" si="306"/>
        <v/>
      </c>
      <c r="AO867" s="310" t="str">
        <f t="shared" si="299"/>
        <v/>
      </c>
      <c r="AP867" s="310">
        <f>SUM(AO$1:AO867)</f>
        <v>0</v>
      </c>
      <c r="AQ867" s="310">
        <f>SUM(AK$2:AK867)</f>
        <v>10</v>
      </c>
      <c r="AR867" s="310">
        <f>COUNTA(AJ$2:AJ867)</f>
        <v>10</v>
      </c>
      <c r="AS867" s="312"/>
      <c r="AT867" s="312"/>
      <c r="AU867" s="312"/>
      <c r="AV867" s="312"/>
      <c r="AW867" s="312"/>
      <c r="AZ867">
        <v>0</v>
      </c>
      <c r="BA867">
        <v>0</v>
      </c>
    </row>
    <row r="868" spans="1:53" x14ac:dyDescent="0.25">
      <c r="A868">
        <v>116</v>
      </c>
      <c r="B868" t="s">
        <v>65</v>
      </c>
      <c r="C868" t="s">
        <v>663</v>
      </c>
      <c r="D868"/>
      <c r="E868">
        <v>1</v>
      </c>
      <c r="F868">
        <v>1</v>
      </c>
      <c r="G868">
        <v>3</v>
      </c>
      <c r="H868">
        <v>1</v>
      </c>
      <c r="I868">
        <v>0</v>
      </c>
      <c r="J868">
        <v>1</v>
      </c>
      <c r="K868">
        <v>0</v>
      </c>
      <c r="L868">
        <v>0</v>
      </c>
      <c r="M868"/>
      <c r="N868" s="42"/>
      <c r="O868" s="101">
        <f>IF(ISBLANK(C868),O867,IF(COUNTIF(C$2:C868,C868)&gt;1,O867,1+MAX(O867,0)))</f>
        <v>26</v>
      </c>
      <c r="P868" s="45">
        <f t="shared" si="286"/>
        <v>13</v>
      </c>
      <c r="Q868" s="33" t="str">
        <f t="shared" si="287"/>
        <v/>
      </c>
      <c r="R868" s="33">
        <f t="shared" si="288"/>
        <v>1</v>
      </c>
      <c r="S868" s="33" t="str">
        <f t="shared" si="289"/>
        <v>116_1</v>
      </c>
      <c r="T868" s="35" t="str">
        <f t="shared" si="290"/>
        <v>116AM</v>
      </c>
      <c r="U868" s="35" t="str">
        <f t="shared" si="291"/>
        <v>116AMEW</v>
      </c>
      <c r="V868" s="35" t="str">
        <f t="shared" si="307"/>
        <v>1Z</v>
      </c>
      <c r="W868" s="35" t="str">
        <f t="shared" si="300"/>
        <v>116AM1Z113</v>
      </c>
      <c r="X868" s="388">
        <f t="shared" si="301"/>
        <v>0</v>
      </c>
      <c r="Y868" s="388">
        <f t="shared" si="302"/>
        <v>0</v>
      </c>
      <c r="Z868" s="280" t="str">
        <f t="shared" si="292"/>
        <v/>
      </c>
      <c r="AA868" s="280" t="str">
        <f t="shared" si="293"/>
        <v/>
      </c>
      <c r="AB868" s="389" t="str">
        <f t="shared" si="303"/>
        <v/>
      </c>
      <c r="AC868" s="389" t="str">
        <f t="shared" si="304"/>
        <v/>
      </c>
      <c r="AD868" s="390" t="str">
        <f t="shared" si="294"/>
        <v/>
      </c>
      <c r="AE868" s="282">
        <f t="shared" si="295"/>
        <v>0</v>
      </c>
      <c r="AF868" s="359">
        <f t="shared" si="296"/>
        <v>0</v>
      </c>
      <c r="AG868" s="280">
        <f t="shared" si="297"/>
        <v>3</v>
      </c>
      <c r="AH868" s="280">
        <f t="shared" si="298"/>
        <v>1</v>
      </c>
      <c r="AI868" s="280">
        <f>IF(ISBLANK(T868),AI867,IF(COUNTIF(T$2:T868,T868)&gt;1,AI867,1+MAX(AI867,0)))</f>
        <v>22</v>
      </c>
      <c r="AL868" s="391" t="str">
        <f t="shared" si="305"/>
        <v/>
      </c>
      <c r="AM868" s="391" t="str">
        <f t="shared" si="306"/>
        <v/>
      </c>
      <c r="AO868" s="310" t="str">
        <f t="shared" si="299"/>
        <v/>
      </c>
      <c r="AP868" s="310">
        <f>SUM(AO$1:AO868)</f>
        <v>0</v>
      </c>
      <c r="AQ868" s="310">
        <f>SUM(AK$2:AK868)</f>
        <v>10</v>
      </c>
      <c r="AR868" s="310">
        <f>COUNTA(AJ$2:AJ868)</f>
        <v>10</v>
      </c>
      <c r="AS868" s="312"/>
      <c r="AT868" s="312"/>
      <c r="AU868" s="312"/>
      <c r="AV868" s="312"/>
      <c r="AW868" s="312"/>
      <c r="AZ868">
        <v>0</v>
      </c>
      <c r="BA868">
        <v>0</v>
      </c>
    </row>
    <row r="869" spans="1:53" x14ac:dyDescent="0.25">
      <c r="A869">
        <v>116</v>
      </c>
      <c r="B869" t="s">
        <v>65</v>
      </c>
      <c r="C869" t="s">
        <v>663</v>
      </c>
      <c r="D869"/>
      <c r="E869">
        <v>1</v>
      </c>
      <c r="F869">
        <v>1</v>
      </c>
      <c r="G869">
        <v>4</v>
      </c>
      <c r="H869">
        <v>11</v>
      </c>
      <c r="I869">
        <v>2</v>
      </c>
      <c r="J869">
        <v>2</v>
      </c>
      <c r="K869">
        <v>6</v>
      </c>
      <c r="L869">
        <v>7</v>
      </c>
      <c r="M869"/>
      <c r="N869" s="42"/>
      <c r="O869" s="101">
        <f>IF(ISBLANK(C869),O868,IF(COUNTIF(C$2:C869,C869)&gt;1,O868,1+MAX(O868,0)))</f>
        <v>26</v>
      </c>
      <c r="P869" s="45">
        <f t="shared" si="286"/>
        <v>13</v>
      </c>
      <c r="Q869" s="33" t="str">
        <f t="shared" si="287"/>
        <v/>
      </c>
      <c r="R869" s="33">
        <f t="shared" si="288"/>
        <v>1</v>
      </c>
      <c r="S869" s="33" t="str">
        <f t="shared" si="289"/>
        <v>116_1</v>
      </c>
      <c r="T869" s="35" t="str">
        <f t="shared" si="290"/>
        <v>116AM</v>
      </c>
      <c r="U869" s="35" t="str">
        <f t="shared" si="291"/>
        <v>116AMEW</v>
      </c>
      <c r="V869" s="35" t="str">
        <f t="shared" si="307"/>
        <v>1Z</v>
      </c>
      <c r="W869" s="35" t="str">
        <f t="shared" si="300"/>
        <v>116AM1Z114</v>
      </c>
      <c r="X869" s="388">
        <f t="shared" si="301"/>
        <v>6</v>
      </c>
      <c r="Y869" s="388">
        <f t="shared" si="302"/>
        <v>7</v>
      </c>
      <c r="Z869" s="280" t="str">
        <f t="shared" si="292"/>
        <v/>
      </c>
      <c r="AA869" s="280" t="str">
        <f t="shared" si="293"/>
        <v/>
      </c>
      <c r="AB869" s="389" t="str">
        <f t="shared" si="303"/>
        <v/>
      </c>
      <c r="AC869" s="389" t="str">
        <f t="shared" si="304"/>
        <v/>
      </c>
      <c r="AD869" s="390" t="str">
        <f t="shared" si="294"/>
        <v/>
      </c>
      <c r="AE869" s="282">
        <f t="shared" si="295"/>
        <v>0</v>
      </c>
      <c r="AF869" s="359">
        <f t="shared" si="296"/>
        <v>0</v>
      </c>
      <c r="AG869" s="280">
        <f t="shared" si="297"/>
        <v>3</v>
      </c>
      <c r="AH869" s="280">
        <f t="shared" si="298"/>
        <v>1</v>
      </c>
      <c r="AI869" s="280">
        <f>IF(ISBLANK(T869),AI868,IF(COUNTIF(T$2:T869,T869)&gt;1,AI868,1+MAX(AI868,0)))</f>
        <v>22</v>
      </c>
      <c r="AL869" s="391" t="str">
        <f t="shared" si="305"/>
        <v/>
      </c>
      <c r="AM869" s="391" t="str">
        <f t="shared" si="306"/>
        <v/>
      </c>
      <c r="AO869" s="310" t="str">
        <f t="shared" si="299"/>
        <v/>
      </c>
      <c r="AP869" s="310">
        <f>SUM(AO$1:AO869)</f>
        <v>0</v>
      </c>
      <c r="AQ869" s="310">
        <f>SUM(AK$2:AK869)</f>
        <v>10</v>
      </c>
      <c r="AR869" s="310">
        <f>COUNTA(AJ$2:AJ869)</f>
        <v>10</v>
      </c>
      <c r="AS869" s="312"/>
      <c r="AT869" s="312"/>
      <c r="AU869" s="312"/>
      <c r="AV869" s="312"/>
      <c r="AW869" s="312"/>
      <c r="AZ869">
        <v>6</v>
      </c>
      <c r="BA869">
        <v>7</v>
      </c>
    </row>
    <row r="870" spans="1:53" x14ac:dyDescent="0.25">
      <c r="A870">
        <v>116</v>
      </c>
      <c r="B870" t="s">
        <v>65</v>
      </c>
      <c r="C870" t="s">
        <v>663</v>
      </c>
      <c r="D870"/>
      <c r="E870">
        <v>1</v>
      </c>
      <c r="F870">
        <v>2</v>
      </c>
      <c r="G870">
        <v>1</v>
      </c>
      <c r="H870">
        <v>2</v>
      </c>
      <c r="I870">
        <v>0</v>
      </c>
      <c r="J870">
        <v>1</v>
      </c>
      <c r="K870">
        <v>1</v>
      </c>
      <c r="L870">
        <v>1</v>
      </c>
      <c r="M870"/>
      <c r="N870" s="42"/>
      <c r="O870" s="101">
        <f>IF(ISBLANK(C870),O869,IF(COUNTIF(C$2:C870,C870)&gt;1,O869,1+MAX(O869,0)))</f>
        <v>26</v>
      </c>
      <c r="P870" s="45">
        <f t="shared" si="286"/>
        <v>13</v>
      </c>
      <c r="Q870" s="33" t="str">
        <f t="shared" si="287"/>
        <v/>
      </c>
      <c r="R870" s="33">
        <f t="shared" si="288"/>
        <v>2</v>
      </c>
      <c r="S870" s="33" t="str">
        <f t="shared" si="289"/>
        <v>116_2</v>
      </c>
      <c r="T870" s="35" t="str">
        <f t="shared" si="290"/>
        <v>116AM</v>
      </c>
      <c r="U870" s="35" t="str">
        <f t="shared" si="291"/>
        <v>116AMNS</v>
      </c>
      <c r="V870" s="35" t="str">
        <f t="shared" si="307"/>
        <v>1Z</v>
      </c>
      <c r="W870" s="35" t="str">
        <f t="shared" si="300"/>
        <v>116AM1Z121</v>
      </c>
      <c r="X870" s="388">
        <f t="shared" si="301"/>
        <v>1</v>
      </c>
      <c r="Y870" s="388">
        <f t="shared" si="302"/>
        <v>1</v>
      </c>
      <c r="Z870" s="280" t="str">
        <f t="shared" si="292"/>
        <v/>
      </c>
      <c r="AA870" s="280" t="str">
        <f t="shared" si="293"/>
        <v/>
      </c>
      <c r="AB870" s="389" t="str">
        <f t="shared" si="303"/>
        <v/>
      </c>
      <c r="AC870" s="389" t="str">
        <f t="shared" si="304"/>
        <v/>
      </c>
      <c r="AD870" s="390" t="str">
        <f t="shared" si="294"/>
        <v/>
      </c>
      <c r="AE870" s="282">
        <f t="shared" si="295"/>
        <v>0</v>
      </c>
      <c r="AF870" s="359">
        <f t="shared" si="296"/>
        <v>0</v>
      </c>
      <c r="AG870" s="280">
        <f t="shared" si="297"/>
        <v>2</v>
      </c>
      <c r="AH870" s="280">
        <f t="shared" si="298"/>
        <v>1</v>
      </c>
      <c r="AI870" s="280">
        <f>IF(ISBLANK(T870),AI869,IF(COUNTIF(T$2:T870,T870)&gt;1,AI869,1+MAX(AI869,0)))</f>
        <v>22</v>
      </c>
      <c r="AL870" s="391" t="str">
        <f t="shared" si="305"/>
        <v/>
      </c>
      <c r="AM870" s="391" t="str">
        <f t="shared" si="306"/>
        <v/>
      </c>
      <c r="AO870" s="310" t="str">
        <f t="shared" si="299"/>
        <v/>
      </c>
      <c r="AP870" s="310">
        <f>SUM(AO$1:AO870)</f>
        <v>0</v>
      </c>
      <c r="AQ870" s="310">
        <f>SUM(AK$2:AK870)</f>
        <v>10</v>
      </c>
      <c r="AR870" s="310">
        <f>COUNTA(AJ$2:AJ870)</f>
        <v>10</v>
      </c>
      <c r="AS870" s="312"/>
      <c r="AT870" s="312"/>
      <c r="AU870" s="312"/>
      <c r="AV870" s="312"/>
      <c r="AW870" s="312"/>
      <c r="AZ870">
        <v>1</v>
      </c>
      <c r="BA870">
        <v>1</v>
      </c>
    </row>
    <row r="871" spans="1:53" x14ac:dyDescent="0.25">
      <c r="A871">
        <v>116</v>
      </c>
      <c r="B871" t="s">
        <v>65</v>
      </c>
      <c r="C871" t="s">
        <v>663</v>
      </c>
      <c r="D871"/>
      <c r="E871">
        <v>1</v>
      </c>
      <c r="F871">
        <v>2</v>
      </c>
      <c r="G871">
        <v>2</v>
      </c>
      <c r="H871">
        <v>0</v>
      </c>
      <c r="I871">
        <v>0</v>
      </c>
      <c r="J871">
        <v>0</v>
      </c>
      <c r="K871">
        <v>0</v>
      </c>
      <c r="L871">
        <v>0</v>
      </c>
      <c r="M871"/>
      <c r="N871" s="42"/>
      <c r="O871" s="101">
        <f>IF(ISBLANK(C871),O870,IF(COUNTIF(C$2:C871,C871)&gt;1,O870,1+MAX(O870,0)))</f>
        <v>26</v>
      </c>
      <c r="P871" s="45">
        <f t="shared" si="286"/>
        <v>13</v>
      </c>
      <c r="Q871" s="33" t="str">
        <f t="shared" si="287"/>
        <v/>
      </c>
      <c r="R871" s="33">
        <f t="shared" si="288"/>
        <v>2</v>
      </c>
      <c r="S871" s="33" t="str">
        <f t="shared" si="289"/>
        <v>116_2</v>
      </c>
      <c r="T871" s="35" t="str">
        <f t="shared" si="290"/>
        <v>116AM</v>
      </c>
      <c r="U871" s="35" t="str">
        <f t="shared" si="291"/>
        <v>116AMNS</v>
      </c>
      <c r="V871" s="35" t="str">
        <f t="shared" si="307"/>
        <v>1Z</v>
      </c>
      <c r="W871" s="35" t="str">
        <f t="shared" si="300"/>
        <v>116AM1Z122</v>
      </c>
      <c r="X871" s="388">
        <f t="shared" si="301"/>
        <v>0</v>
      </c>
      <c r="Y871" s="388">
        <f t="shared" si="302"/>
        <v>0</v>
      </c>
      <c r="Z871" s="280" t="str">
        <f t="shared" si="292"/>
        <v/>
      </c>
      <c r="AA871" s="280" t="str">
        <f t="shared" si="293"/>
        <v/>
      </c>
      <c r="AB871" s="389" t="str">
        <f t="shared" si="303"/>
        <v/>
      </c>
      <c r="AC871" s="389" t="str">
        <f t="shared" si="304"/>
        <v/>
      </c>
      <c r="AD871" s="390" t="str">
        <f t="shared" si="294"/>
        <v/>
      </c>
      <c r="AE871" s="282">
        <f t="shared" si="295"/>
        <v>0</v>
      </c>
      <c r="AF871" s="359">
        <f t="shared" si="296"/>
        <v>0</v>
      </c>
      <c r="AG871" s="280">
        <f t="shared" si="297"/>
        <v>0</v>
      </c>
      <c r="AH871" s="280">
        <f t="shared" si="298"/>
        <v>0</v>
      </c>
      <c r="AI871" s="280">
        <f>IF(ISBLANK(T871),AI870,IF(COUNTIF(T$2:T871,T871)&gt;1,AI870,1+MAX(AI870,0)))</f>
        <v>22</v>
      </c>
      <c r="AL871" s="391" t="str">
        <f t="shared" si="305"/>
        <v/>
      </c>
      <c r="AM871" s="391" t="str">
        <f t="shared" si="306"/>
        <v/>
      </c>
      <c r="AO871" s="310" t="str">
        <f t="shared" si="299"/>
        <v/>
      </c>
      <c r="AP871" s="310">
        <f>SUM(AO$1:AO871)</f>
        <v>0</v>
      </c>
      <c r="AQ871" s="310">
        <f>SUM(AK$2:AK871)</f>
        <v>10</v>
      </c>
      <c r="AR871" s="310">
        <f>COUNTA(AJ$2:AJ871)</f>
        <v>10</v>
      </c>
      <c r="AS871" s="312"/>
      <c r="AT871" s="312"/>
      <c r="AU871" s="312"/>
      <c r="AV871" s="312"/>
      <c r="AW871" s="312"/>
      <c r="AZ871">
        <v>0</v>
      </c>
      <c r="BA871">
        <v>0</v>
      </c>
    </row>
    <row r="872" spans="1:53" x14ac:dyDescent="0.25">
      <c r="A872">
        <v>116</v>
      </c>
      <c r="B872" t="s">
        <v>65</v>
      </c>
      <c r="C872" t="s">
        <v>663</v>
      </c>
      <c r="D872"/>
      <c r="E872">
        <v>1</v>
      </c>
      <c r="F872">
        <v>2</v>
      </c>
      <c r="G872">
        <v>3</v>
      </c>
      <c r="H872">
        <v>1</v>
      </c>
      <c r="I872">
        <v>0</v>
      </c>
      <c r="J872">
        <v>0</v>
      </c>
      <c r="K872">
        <v>0</v>
      </c>
      <c r="L872">
        <v>0</v>
      </c>
      <c r="M872"/>
      <c r="N872" s="42"/>
      <c r="O872" s="101">
        <f>IF(ISBLANK(C872),O871,IF(COUNTIF(C$2:C872,C872)&gt;1,O871,1+MAX(O871,0)))</f>
        <v>26</v>
      </c>
      <c r="P872" s="45">
        <f t="shared" si="286"/>
        <v>13</v>
      </c>
      <c r="Q872" s="33" t="str">
        <f t="shared" si="287"/>
        <v/>
      </c>
      <c r="R872" s="33">
        <f t="shared" si="288"/>
        <v>2</v>
      </c>
      <c r="S872" s="33" t="str">
        <f t="shared" si="289"/>
        <v>116_2</v>
      </c>
      <c r="T872" s="35" t="str">
        <f t="shared" si="290"/>
        <v>116AM</v>
      </c>
      <c r="U872" s="35" t="str">
        <f t="shared" si="291"/>
        <v>116AMEW</v>
      </c>
      <c r="V872" s="35" t="str">
        <f t="shared" si="307"/>
        <v>1Z</v>
      </c>
      <c r="W872" s="35" t="str">
        <f t="shared" si="300"/>
        <v>116AM1Z123</v>
      </c>
      <c r="X872" s="388">
        <f t="shared" si="301"/>
        <v>0</v>
      </c>
      <c r="Y872" s="388">
        <f t="shared" si="302"/>
        <v>0</v>
      </c>
      <c r="Z872" s="280" t="str">
        <f t="shared" si="292"/>
        <v/>
      </c>
      <c r="AA872" s="280" t="str">
        <f t="shared" si="293"/>
        <v/>
      </c>
      <c r="AB872" s="389" t="str">
        <f t="shared" si="303"/>
        <v/>
      </c>
      <c r="AC872" s="389" t="str">
        <f t="shared" si="304"/>
        <v/>
      </c>
      <c r="AD872" s="390" t="str">
        <f t="shared" si="294"/>
        <v/>
      </c>
      <c r="AE872" s="282">
        <f t="shared" si="295"/>
        <v>0</v>
      </c>
      <c r="AF872" s="359">
        <f t="shared" si="296"/>
        <v>0</v>
      </c>
      <c r="AG872" s="280">
        <f t="shared" si="297"/>
        <v>3</v>
      </c>
      <c r="AH872" s="280">
        <f t="shared" si="298"/>
        <v>1</v>
      </c>
      <c r="AI872" s="280">
        <f>IF(ISBLANK(T872),AI871,IF(COUNTIF(T$2:T872,T872)&gt;1,AI871,1+MAX(AI871,0)))</f>
        <v>22</v>
      </c>
      <c r="AL872" s="391" t="str">
        <f t="shared" si="305"/>
        <v/>
      </c>
      <c r="AM872" s="391" t="str">
        <f t="shared" si="306"/>
        <v/>
      </c>
      <c r="AO872" s="310" t="str">
        <f t="shared" si="299"/>
        <v/>
      </c>
      <c r="AP872" s="310">
        <f>SUM(AO$1:AO872)</f>
        <v>0</v>
      </c>
      <c r="AQ872" s="310">
        <f>SUM(AK$2:AK872)</f>
        <v>10</v>
      </c>
      <c r="AR872" s="310">
        <f>COUNTA(AJ$2:AJ872)</f>
        <v>10</v>
      </c>
      <c r="AS872" s="312"/>
      <c r="AT872" s="312"/>
      <c r="AU872" s="312"/>
      <c r="AV872" s="312"/>
      <c r="AW872" s="312"/>
      <c r="AZ872">
        <v>0</v>
      </c>
      <c r="BA872">
        <v>0</v>
      </c>
    </row>
    <row r="873" spans="1:53" x14ac:dyDescent="0.25">
      <c r="A873">
        <v>116</v>
      </c>
      <c r="B873" t="s">
        <v>65</v>
      </c>
      <c r="C873" t="s">
        <v>663</v>
      </c>
      <c r="D873"/>
      <c r="E873">
        <v>1</v>
      </c>
      <c r="F873">
        <v>2</v>
      </c>
      <c r="G873">
        <v>4</v>
      </c>
      <c r="H873">
        <v>5</v>
      </c>
      <c r="I873">
        <v>1</v>
      </c>
      <c r="J873">
        <v>1</v>
      </c>
      <c r="K873">
        <v>2</v>
      </c>
      <c r="L873">
        <v>3</v>
      </c>
      <c r="M873"/>
      <c r="N873" s="42"/>
      <c r="O873" s="101">
        <f>IF(ISBLANK(C873),O872,IF(COUNTIF(C$2:C873,C873)&gt;1,O872,1+MAX(O872,0)))</f>
        <v>26</v>
      </c>
      <c r="P873" s="45">
        <f t="shared" si="286"/>
        <v>13</v>
      </c>
      <c r="Q873" s="33" t="str">
        <f t="shared" si="287"/>
        <v/>
      </c>
      <c r="R873" s="33">
        <f t="shared" si="288"/>
        <v>2</v>
      </c>
      <c r="S873" s="33" t="str">
        <f t="shared" si="289"/>
        <v>116_2</v>
      </c>
      <c r="T873" s="35" t="str">
        <f t="shared" si="290"/>
        <v>116AM</v>
      </c>
      <c r="U873" s="35" t="str">
        <f t="shared" si="291"/>
        <v>116AMEW</v>
      </c>
      <c r="V873" s="35" t="str">
        <f t="shared" si="307"/>
        <v>1Z</v>
      </c>
      <c r="W873" s="35" t="str">
        <f t="shared" si="300"/>
        <v>116AM1Z124</v>
      </c>
      <c r="X873" s="388">
        <f t="shared" si="301"/>
        <v>2</v>
      </c>
      <c r="Y873" s="388">
        <f t="shared" si="302"/>
        <v>3</v>
      </c>
      <c r="Z873" s="280" t="str">
        <f t="shared" si="292"/>
        <v/>
      </c>
      <c r="AA873" s="280" t="str">
        <f t="shared" si="293"/>
        <v/>
      </c>
      <c r="AB873" s="389" t="str">
        <f t="shared" si="303"/>
        <v/>
      </c>
      <c r="AC873" s="389" t="str">
        <f t="shared" si="304"/>
        <v/>
      </c>
      <c r="AD873" s="390" t="str">
        <f t="shared" si="294"/>
        <v/>
      </c>
      <c r="AE873" s="282">
        <f t="shared" si="295"/>
        <v>0</v>
      </c>
      <c r="AF873" s="359">
        <f t="shared" si="296"/>
        <v>0</v>
      </c>
      <c r="AG873" s="280">
        <f t="shared" si="297"/>
        <v>3</v>
      </c>
      <c r="AH873" s="280">
        <f t="shared" si="298"/>
        <v>1</v>
      </c>
      <c r="AI873" s="280">
        <f>IF(ISBLANK(T873),AI872,IF(COUNTIF(T$2:T873,T873)&gt;1,AI872,1+MAX(AI872,0)))</f>
        <v>22</v>
      </c>
      <c r="AL873" s="391" t="str">
        <f t="shared" si="305"/>
        <v/>
      </c>
      <c r="AM873" s="391" t="str">
        <f t="shared" si="306"/>
        <v/>
      </c>
      <c r="AO873" s="310" t="str">
        <f t="shared" si="299"/>
        <v/>
      </c>
      <c r="AP873" s="310">
        <f>SUM(AO$1:AO873)</f>
        <v>0</v>
      </c>
      <c r="AQ873" s="310">
        <f>SUM(AK$2:AK873)</f>
        <v>10</v>
      </c>
      <c r="AR873" s="310">
        <f>COUNTA(AJ$2:AJ873)</f>
        <v>10</v>
      </c>
      <c r="AS873" s="312"/>
      <c r="AT873" s="312"/>
      <c r="AU873" s="312"/>
      <c r="AV873" s="312"/>
      <c r="AW873" s="312"/>
      <c r="AZ873">
        <v>2</v>
      </c>
      <c r="BA873">
        <v>3</v>
      </c>
    </row>
    <row r="874" spans="1:53" x14ac:dyDescent="0.25">
      <c r="A874">
        <v>116</v>
      </c>
      <c r="B874" t="s">
        <v>65</v>
      </c>
      <c r="C874" t="s">
        <v>663</v>
      </c>
      <c r="D874"/>
      <c r="E874">
        <v>1</v>
      </c>
      <c r="F874">
        <v>3</v>
      </c>
      <c r="G874">
        <v>1</v>
      </c>
      <c r="H874">
        <v>3</v>
      </c>
      <c r="I874">
        <v>1</v>
      </c>
      <c r="J874">
        <v>1</v>
      </c>
      <c r="K874">
        <v>1</v>
      </c>
      <c r="L874">
        <v>1</v>
      </c>
      <c r="M874"/>
      <c r="N874" s="42"/>
      <c r="O874" s="101">
        <f>IF(ISBLANK(C874),O873,IF(COUNTIF(C$2:C874,C874)&gt;1,O873,1+MAX(O873,0)))</f>
        <v>26</v>
      </c>
      <c r="P874" s="45">
        <f t="shared" si="286"/>
        <v>13</v>
      </c>
      <c r="Q874" s="33" t="str">
        <f t="shared" si="287"/>
        <v/>
      </c>
      <c r="R874" s="33">
        <f t="shared" si="288"/>
        <v>3</v>
      </c>
      <c r="S874" s="33" t="str">
        <f t="shared" si="289"/>
        <v>116_3</v>
      </c>
      <c r="T874" s="35" t="str">
        <f t="shared" si="290"/>
        <v>116AM</v>
      </c>
      <c r="U874" s="35" t="str">
        <f t="shared" si="291"/>
        <v>116AMNS</v>
      </c>
      <c r="V874" s="35" t="str">
        <f t="shared" si="307"/>
        <v>1Z</v>
      </c>
      <c r="W874" s="35" t="str">
        <f t="shared" si="300"/>
        <v>116AM1Z131</v>
      </c>
      <c r="X874" s="388">
        <f t="shared" si="301"/>
        <v>1</v>
      </c>
      <c r="Y874" s="388">
        <f t="shared" si="302"/>
        <v>1</v>
      </c>
      <c r="Z874" s="280" t="str">
        <f t="shared" si="292"/>
        <v/>
      </c>
      <c r="AA874" s="280" t="str">
        <f t="shared" si="293"/>
        <v/>
      </c>
      <c r="AB874" s="389" t="str">
        <f t="shared" si="303"/>
        <v/>
      </c>
      <c r="AC874" s="389" t="str">
        <f t="shared" si="304"/>
        <v/>
      </c>
      <c r="AD874" s="390" t="str">
        <f t="shared" si="294"/>
        <v/>
      </c>
      <c r="AE874" s="282">
        <f t="shared" si="295"/>
        <v>0</v>
      </c>
      <c r="AF874" s="359">
        <f t="shared" si="296"/>
        <v>0</v>
      </c>
      <c r="AG874" s="280">
        <f t="shared" si="297"/>
        <v>2</v>
      </c>
      <c r="AH874" s="280">
        <f t="shared" si="298"/>
        <v>1</v>
      </c>
      <c r="AI874" s="280">
        <f>IF(ISBLANK(T874),AI873,IF(COUNTIF(T$2:T874,T874)&gt;1,AI873,1+MAX(AI873,0)))</f>
        <v>22</v>
      </c>
      <c r="AL874" s="391" t="str">
        <f t="shared" si="305"/>
        <v/>
      </c>
      <c r="AM874" s="391" t="str">
        <f t="shared" si="306"/>
        <v/>
      </c>
      <c r="AO874" s="310" t="str">
        <f t="shared" si="299"/>
        <v/>
      </c>
      <c r="AP874" s="310">
        <f>SUM(AO$1:AO874)</f>
        <v>0</v>
      </c>
      <c r="AQ874" s="310">
        <f>SUM(AK$2:AK874)</f>
        <v>10</v>
      </c>
      <c r="AR874" s="310">
        <f>COUNTA(AJ$2:AJ874)</f>
        <v>10</v>
      </c>
      <c r="AS874" s="312"/>
      <c r="AT874" s="312"/>
      <c r="AU874" s="312"/>
      <c r="AV874" s="312"/>
      <c r="AW874" s="312"/>
      <c r="AZ874">
        <v>1</v>
      </c>
      <c r="BA874">
        <v>1</v>
      </c>
    </row>
    <row r="875" spans="1:53" x14ac:dyDescent="0.25">
      <c r="A875">
        <v>116</v>
      </c>
      <c r="B875" t="s">
        <v>65</v>
      </c>
      <c r="C875" t="s">
        <v>663</v>
      </c>
      <c r="D875"/>
      <c r="E875">
        <v>1</v>
      </c>
      <c r="F875">
        <v>3</v>
      </c>
      <c r="G875">
        <v>2</v>
      </c>
      <c r="H875">
        <v>1</v>
      </c>
      <c r="I875">
        <v>1</v>
      </c>
      <c r="J875">
        <v>0</v>
      </c>
      <c r="K875">
        <v>0</v>
      </c>
      <c r="L875">
        <v>0</v>
      </c>
      <c r="M875"/>
      <c r="N875" s="42"/>
      <c r="O875" s="101">
        <f>IF(ISBLANK(C875),O874,IF(COUNTIF(C$2:C875,C875)&gt;1,O874,1+MAX(O874,0)))</f>
        <v>26</v>
      </c>
      <c r="P875" s="45">
        <f t="shared" si="286"/>
        <v>13</v>
      </c>
      <c r="Q875" s="33" t="str">
        <f t="shared" si="287"/>
        <v/>
      </c>
      <c r="R875" s="33">
        <f t="shared" si="288"/>
        <v>3</v>
      </c>
      <c r="S875" s="33" t="str">
        <f t="shared" si="289"/>
        <v>116_3</v>
      </c>
      <c r="T875" s="35" t="str">
        <f t="shared" si="290"/>
        <v>116AM</v>
      </c>
      <c r="U875" s="35" t="str">
        <f t="shared" si="291"/>
        <v>116AMNS</v>
      </c>
      <c r="V875" s="35" t="str">
        <f t="shared" si="307"/>
        <v>1Z</v>
      </c>
      <c r="W875" s="35" t="str">
        <f t="shared" si="300"/>
        <v>116AM1Z132</v>
      </c>
      <c r="X875" s="388">
        <f t="shared" si="301"/>
        <v>0</v>
      </c>
      <c r="Y875" s="388">
        <f t="shared" si="302"/>
        <v>0</v>
      </c>
      <c r="Z875" s="280" t="str">
        <f t="shared" si="292"/>
        <v/>
      </c>
      <c r="AA875" s="280" t="str">
        <f t="shared" si="293"/>
        <v/>
      </c>
      <c r="AB875" s="389" t="str">
        <f t="shared" si="303"/>
        <v/>
      </c>
      <c r="AC875" s="389" t="str">
        <f t="shared" si="304"/>
        <v/>
      </c>
      <c r="AD875" s="390" t="str">
        <f t="shared" si="294"/>
        <v/>
      </c>
      <c r="AE875" s="282">
        <f t="shared" si="295"/>
        <v>0</v>
      </c>
      <c r="AF875" s="359">
        <f t="shared" si="296"/>
        <v>0</v>
      </c>
      <c r="AG875" s="280">
        <f t="shared" si="297"/>
        <v>0</v>
      </c>
      <c r="AH875" s="280">
        <f t="shared" si="298"/>
        <v>0</v>
      </c>
      <c r="AI875" s="280">
        <f>IF(ISBLANK(T875),AI874,IF(COUNTIF(T$2:T875,T875)&gt;1,AI874,1+MAX(AI874,0)))</f>
        <v>22</v>
      </c>
      <c r="AJ875" s="276"/>
      <c r="AK875" s="276"/>
      <c r="AL875" s="391" t="str">
        <f t="shared" si="305"/>
        <v/>
      </c>
      <c r="AM875" s="391" t="str">
        <f t="shared" si="306"/>
        <v/>
      </c>
      <c r="AN875" s="276"/>
      <c r="AO875" s="310" t="str">
        <f t="shared" si="299"/>
        <v/>
      </c>
      <c r="AP875" s="310">
        <f>SUM(AO$1:AO875)</f>
        <v>0</v>
      </c>
      <c r="AQ875" s="310">
        <f>SUM(AK$2:AK875)</f>
        <v>10</v>
      </c>
      <c r="AR875" s="310">
        <f>COUNTA(AJ$2:AJ875)</f>
        <v>10</v>
      </c>
      <c r="AS875" s="312"/>
      <c r="AT875" s="312"/>
      <c r="AU875" s="312"/>
      <c r="AV875" s="312"/>
      <c r="AW875" s="312"/>
      <c r="AZ875">
        <v>0</v>
      </c>
      <c r="BA875">
        <v>0</v>
      </c>
    </row>
    <row r="876" spans="1:53" x14ac:dyDescent="0.25">
      <c r="A876">
        <v>116</v>
      </c>
      <c r="B876" t="s">
        <v>65</v>
      </c>
      <c r="C876" t="s">
        <v>663</v>
      </c>
      <c r="D876"/>
      <c r="E876">
        <v>1</v>
      </c>
      <c r="F876">
        <v>3</v>
      </c>
      <c r="G876">
        <v>3</v>
      </c>
      <c r="H876">
        <v>1</v>
      </c>
      <c r="I876">
        <v>0</v>
      </c>
      <c r="J876">
        <v>0</v>
      </c>
      <c r="K876">
        <v>0</v>
      </c>
      <c r="L876">
        <v>0</v>
      </c>
      <c r="M876"/>
      <c r="N876" s="42"/>
      <c r="O876" s="101">
        <f>IF(ISBLANK(C876),O875,IF(COUNTIF(C$2:C876,C876)&gt;1,O875,1+MAX(O875,0)))</f>
        <v>26</v>
      </c>
      <c r="P876" s="45">
        <f t="shared" si="286"/>
        <v>13</v>
      </c>
      <c r="Q876" s="33" t="str">
        <f t="shared" si="287"/>
        <v/>
      </c>
      <c r="R876" s="33">
        <f t="shared" si="288"/>
        <v>3</v>
      </c>
      <c r="S876" s="33" t="str">
        <f t="shared" si="289"/>
        <v>116_3</v>
      </c>
      <c r="T876" s="35" t="str">
        <f t="shared" si="290"/>
        <v>116AM</v>
      </c>
      <c r="U876" s="35" t="str">
        <f t="shared" si="291"/>
        <v>116AMEW</v>
      </c>
      <c r="V876" s="35" t="str">
        <f t="shared" si="307"/>
        <v>1Z</v>
      </c>
      <c r="W876" s="35" t="str">
        <f t="shared" si="300"/>
        <v>116AM1Z133</v>
      </c>
      <c r="X876" s="388">
        <f t="shared" si="301"/>
        <v>0</v>
      </c>
      <c r="Y876" s="388">
        <f t="shared" si="302"/>
        <v>0</v>
      </c>
      <c r="Z876" s="280" t="str">
        <f t="shared" si="292"/>
        <v/>
      </c>
      <c r="AA876" s="280" t="str">
        <f t="shared" si="293"/>
        <v/>
      </c>
      <c r="AB876" s="389" t="str">
        <f t="shared" si="303"/>
        <v/>
      </c>
      <c r="AC876" s="389" t="str">
        <f t="shared" si="304"/>
        <v/>
      </c>
      <c r="AD876" s="390" t="str">
        <f t="shared" si="294"/>
        <v/>
      </c>
      <c r="AE876" s="282">
        <f t="shared" si="295"/>
        <v>0</v>
      </c>
      <c r="AF876" s="359">
        <f t="shared" si="296"/>
        <v>0</v>
      </c>
      <c r="AG876" s="280">
        <f t="shared" si="297"/>
        <v>3</v>
      </c>
      <c r="AH876" s="280">
        <f t="shared" si="298"/>
        <v>1</v>
      </c>
      <c r="AI876" s="280">
        <f>IF(ISBLANK(T876),AI875,IF(COUNTIF(T$2:T876,T876)&gt;1,AI875,1+MAX(AI875,0)))</f>
        <v>22</v>
      </c>
      <c r="AJ876" s="276"/>
      <c r="AK876" s="276"/>
      <c r="AL876" s="391" t="str">
        <f t="shared" si="305"/>
        <v/>
      </c>
      <c r="AM876" s="391" t="str">
        <f t="shared" si="306"/>
        <v/>
      </c>
      <c r="AN876" s="276"/>
      <c r="AO876" s="310" t="str">
        <f t="shared" si="299"/>
        <v/>
      </c>
      <c r="AP876" s="310">
        <f>SUM(AO$1:AO876)</f>
        <v>0</v>
      </c>
      <c r="AQ876" s="310">
        <f>SUM(AK$2:AK876)</f>
        <v>10</v>
      </c>
      <c r="AR876" s="310">
        <f>COUNTA(AJ$2:AJ876)</f>
        <v>10</v>
      </c>
      <c r="AS876" s="312"/>
      <c r="AT876" s="312"/>
      <c r="AU876" s="312"/>
      <c r="AV876" s="312"/>
      <c r="AW876" s="312"/>
      <c r="AZ876">
        <v>0</v>
      </c>
      <c r="BA876">
        <v>0</v>
      </c>
    </row>
    <row r="877" spans="1:53" x14ac:dyDescent="0.25">
      <c r="A877">
        <v>116</v>
      </c>
      <c r="B877" t="s">
        <v>65</v>
      </c>
      <c r="C877" t="s">
        <v>663</v>
      </c>
      <c r="D877"/>
      <c r="E877">
        <v>1</v>
      </c>
      <c r="F877">
        <v>3</v>
      </c>
      <c r="G877">
        <v>4</v>
      </c>
      <c r="H877">
        <v>3</v>
      </c>
      <c r="I877">
        <v>1</v>
      </c>
      <c r="J877">
        <v>0</v>
      </c>
      <c r="K877">
        <v>1</v>
      </c>
      <c r="L877">
        <v>3</v>
      </c>
      <c r="M877"/>
      <c r="N877" s="42"/>
      <c r="O877" s="101">
        <f>IF(ISBLANK(C877),O876,IF(COUNTIF(C$2:C877,C877)&gt;1,O876,1+MAX(O876,0)))</f>
        <v>26</v>
      </c>
      <c r="P877" s="45">
        <f t="shared" si="286"/>
        <v>13</v>
      </c>
      <c r="Q877" s="33" t="str">
        <f t="shared" si="287"/>
        <v/>
      </c>
      <c r="R877" s="33">
        <f t="shared" si="288"/>
        <v>3</v>
      </c>
      <c r="S877" s="33" t="str">
        <f t="shared" si="289"/>
        <v>116_3</v>
      </c>
      <c r="T877" s="35" t="str">
        <f t="shared" si="290"/>
        <v>116AM</v>
      </c>
      <c r="U877" s="35" t="str">
        <f t="shared" si="291"/>
        <v>116AMEW</v>
      </c>
      <c r="V877" s="35" t="str">
        <f t="shared" si="307"/>
        <v>1Z</v>
      </c>
      <c r="W877" s="35" t="str">
        <f t="shared" si="300"/>
        <v>116AM1Z134</v>
      </c>
      <c r="X877" s="388">
        <f t="shared" si="301"/>
        <v>1</v>
      </c>
      <c r="Y877" s="388">
        <f t="shared" si="302"/>
        <v>3</v>
      </c>
      <c r="Z877" s="280" t="str">
        <f t="shared" si="292"/>
        <v/>
      </c>
      <c r="AA877" s="280" t="str">
        <f t="shared" si="293"/>
        <v/>
      </c>
      <c r="AB877" s="389" t="str">
        <f t="shared" si="303"/>
        <v/>
      </c>
      <c r="AC877" s="389" t="str">
        <f t="shared" si="304"/>
        <v/>
      </c>
      <c r="AD877" s="390" t="str">
        <f t="shared" si="294"/>
        <v/>
      </c>
      <c r="AE877" s="282">
        <f t="shared" si="295"/>
        <v>0</v>
      </c>
      <c r="AF877" s="359">
        <f t="shared" si="296"/>
        <v>0</v>
      </c>
      <c r="AG877" s="280">
        <f t="shared" si="297"/>
        <v>3</v>
      </c>
      <c r="AH877" s="280">
        <f t="shared" si="298"/>
        <v>1</v>
      </c>
      <c r="AI877" s="280">
        <f>IF(ISBLANK(T877),AI876,IF(COUNTIF(T$2:T877,T877)&gt;1,AI876,1+MAX(AI876,0)))</f>
        <v>22</v>
      </c>
      <c r="AJ877" s="276"/>
      <c r="AK877" s="276"/>
      <c r="AL877" s="391" t="str">
        <f t="shared" si="305"/>
        <v/>
      </c>
      <c r="AM877" s="391" t="str">
        <f t="shared" si="306"/>
        <v/>
      </c>
      <c r="AN877" s="276"/>
      <c r="AO877" s="310" t="str">
        <f t="shared" si="299"/>
        <v/>
      </c>
      <c r="AP877" s="310">
        <f>SUM(AO$1:AO877)</f>
        <v>0</v>
      </c>
      <c r="AQ877" s="310">
        <f>SUM(AK$2:AK877)</f>
        <v>10</v>
      </c>
      <c r="AR877" s="310">
        <f>COUNTA(AJ$2:AJ877)</f>
        <v>10</v>
      </c>
      <c r="AS877" s="312"/>
      <c r="AT877" s="312"/>
      <c r="AU877" s="312"/>
      <c r="AV877" s="312"/>
      <c r="AW877" s="312"/>
      <c r="AZ877">
        <v>1</v>
      </c>
      <c r="BA877">
        <v>3</v>
      </c>
    </row>
    <row r="878" spans="1:53" x14ac:dyDescent="0.25">
      <c r="A878">
        <v>116</v>
      </c>
      <c r="B878" t="s">
        <v>65</v>
      </c>
      <c r="C878" t="s">
        <v>663</v>
      </c>
      <c r="D878"/>
      <c r="E878">
        <v>1</v>
      </c>
      <c r="F878">
        <v>4</v>
      </c>
      <c r="G878">
        <v>1</v>
      </c>
      <c r="H878">
        <v>1</v>
      </c>
      <c r="I878">
        <v>0</v>
      </c>
      <c r="J878">
        <v>0</v>
      </c>
      <c r="K878">
        <v>1</v>
      </c>
      <c r="L878">
        <v>1</v>
      </c>
      <c r="M878"/>
      <c r="N878" s="42"/>
      <c r="O878" s="101">
        <f>IF(ISBLANK(C878),O877,IF(COUNTIF(C$2:C878,C878)&gt;1,O877,1+MAX(O877,0)))</f>
        <v>26</v>
      </c>
      <c r="P878" s="45">
        <f t="shared" si="286"/>
        <v>13</v>
      </c>
      <c r="Q878" s="33" t="str">
        <f t="shared" si="287"/>
        <v/>
      </c>
      <c r="R878" s="33">
        <f t="shared" si="288"/>
        <v>4</v>
      </c>
      <c r="S878" s="33" t="str">
        <f t="shared" si="289"/>
        <v>116_4</v>
      </c>
      <c r="T878" s="35" t="str">
        <f t="shared" si="290"/>
        <v>116AM</v>
      </c>
      <c r="U878" s="35" t="str">
        <f t="shared" si="291"/>
        <v>116AMNS</v>
      </c>
      <c r="V878" s="35" t="str">
        <f t="shared" si="307"/>
        <v>1Z</v>
      </c>
      <c r="W878" s="35" t="str">
        <f t="shared" si="300"/>
        <v>116AM1Z141</v>
      </c>
      <c r="X878" s="388">
        <f t="shared" si="301"/>
        <v>1</v>
      </c>
      <c r="Y878" s="388">
        <f t="shared" si="302"/>
        <v>1</v>
      </c>
      <c r="Z878" s="280" t="str">
        <f t="shared" si="292"/>
        <v/>
      </c>
      <c r="AA878" s="280" t="str">
        <f t="shared" si="293"/>
        <v/>
      </c>
      <c r="AB878" s="389" t="str">
        <f t="shared" si="303"/>
        <v/>
      </c>
      <c r="AC878" s="389" t="str">
        <f t="shared" si="304"/>
        <v/>
      </c>
      <c r="AD878" s="390" t="str">
        <f t="shared" si="294"/>
        <v/>
      </c>
      <c r="AE878" s="282">
        <f t="shared" si="295"/>
        <v>0</v>
      </c>
      <c r="AF878" s="359">
        <f t="shared" si="296"/>
        <v>0</v>
      </c>
      <c r="AG878" s="280">
        <f t="shared" si="297"/>
        <v>2</v>
      </c>
      <c r="AH878" s="280">
        <f t="shared" si="298"/>
        <v>1</v>
      </c>
      <c r="AI878" s="280">
        <f>IF(ISBLANK(T878),AI877,IF(COUNTIF(T$2:T878,T878)&gt;1,AI877,1+MAX(AI877,0)))</f>
        <v>22</v>
      </c>
      <c r="AL878" s="391" t="str">
        <f t="shared" si="305"/>
        <v/>
      </c>
      <c r="AM878" s="391" t="str">
        <f t="shared" si="306"/>
        <v/>
      </c>
      <c r="AO878" s="310" t="str">
        <f t="shared" si="299"/>
        <v/>
      </c>
      <c r="AP878" s="310">
        <f>SUM(AO$1:AO878)</f>
        <v>0</v>
      </c>
      <c r="AQ878" s="310">
        <f>SUM(AK$2:AK878)</f>
        <v>10</v>
      </c>
      <c r="AR878" s="310">
        <f>COUNTA(AJ$2:AJ878)</f>
        <v>10</v>
      </c>
      <c r="AS878" s="312"/>
      <c r="AT878" s="312"/>
      <c r="AU878" s="312"/>
      <c r="AV878" s="312"/>
      <c r="AW878" s="312"/>
      <c r="AZ878">
        <v>1</v>
      </c>
      <c r="BA878">
        <v>1</v>
      </c>
    </row>
    <row r="879" spans="1:53" x14ac:dyDescent="0.25">
      <c r="A879">
        <v>116</v>
      </c>
      <c r="B879" t="s">
        <v>65</v>
      </c>
      <c r="C879" t="s">
        <v>663</v>
      </c>
      <c r="D879"/>
      <c r="E879">
        <v>1</v>
      </c>
      <c r="F879">
        <v>4</v>
      </c>
      <c r="G879">
        <v>2</v>
      </c>
      <c r="H879">
        <v>0</v>
      </c>
      <c r="I879">
        <v>0</v>
      </c>
      <c r="J879">
        <v>0</v>
      </c>
      <c r="K879">
        <v>0</v>
      </c>
      <c r="L879">
        <v>0</v>
      </c>
      <c r="M879"/>
      <c r="N879" s="42"/>
      <c r="O879" s="101">
        <f>IF(ISBLANK(C879),O878,IF(COUNTIF(C$2:C879,C879)&gt;1,O878,1+MAX(O878,0)))</f>
        <v>26</v>
      </c>
      <c r="P879" s="45">
        <f t="shared" si="286"/>
        <v>13</v>
      </c>
      <c r="Q879" s="33" t="str">
        <f t="shared" si="287"/>
        <v/>
      </c>
      <c r="R879" s="33">
        <f t="shared" si="288"/>
        <v>4</v>
      </c>
      <c r="S879" s="33" t="str">
        <f t="shared" si="289"/>
        <v>116_4</v>
      </c>
      <c r="T879" s="35" t="str">
        <f t="shared" si="290"/>
        <v>116AM</v>
      </c>
      <c r="U879" s="35" t="str">
        <f t="shared" si="291"/>
        <v>116AMNS</v>
      </c>
      <c r="V879" s="35" t="str">
        <f t="shared" si="307"/>
        <v>1Z</v>
      </c>
      <c r="W879" s="35" t="str">
        <f t="shared" si="300"/>
        <v>116AM1Z142</v>
      </c>
      <c r="X879" s="388">
        <f t="shared" si="301"/>
        <v>0</v>
      </c>
      <c r="Y879" s="388">
        <f t="shared" si="302"/>
        <v>0</v>
      </c>
      <c r="Z879" s="280" t="str">
        <f t="shared" si="292"/>
        <v/>
      </c>
      <c r="AA879" s="280" t="str">
        <f t="shared" si="293"/>
        <v/>
      </c>
      <c r="AB879" s="389" t="str">
        <f t="shared" si="303"/>
        <v/>
      </c>
      <c r="AC879" s="389" t="str">
        <f t="shared" si="304"/>
        <v/>
      </c>
      <c r="AD879" s="390" t="str">
        <f t="shared" si="294"/>
        <v/>
      </c>
      <c r="AE879" s="282">
        <f t="shared" si="295"/>
        <v>0</v>
      </c>
      <c r="AF879" s="359">
        <f t="shared" si="296"/>
        <v>0</v>
      </c>
      <c r="AG879" s="280">
        <f t="shared" si="297"/>
        <v>0</v>
      </c>
      <c r="AH879" s="280">
        <f t="shared" si="298"/>
        <v>0</v>
      </c>
      <c r="AI879" s="280">
        <f>IF(ISBLANK(T879),AI878,IF(COUNTIF(T$2:T879,T879)&gt;1,AI878,1+MAX(AI878,0)))</f>
        <v>22</v>
      </c>
      <c r="AL879" s="391" t="str">
        <f t="shared" si="305"/>
        <v/>
      </c>
      <c r="AM879" s="391" t="str">
        <f t="shared" si="306"/>
        <v/>
      </c>
      <c r="AO879" s="310" t="str">
        <f t="shared" si="299"/>
        <v/>
      </c>
      <c r="AP879" s="310">
        <f>SUM(AO$1:AO879)</f>
        <v>0</v>
      </c>
      <c r="AQ879" s="310">
        <f>SUM(AK$2:AK879)</f>
        <v>10</v>
      </c>
      <c r="AR879" s="310">
        <f>COUNTA(AJ$2:AJ879)</f>
        <v>10</v>
      </c>
      <c r="AS879" s="312"/>
      <c r="AT879" s="312"/>
      <c r="AU879" s="312"/>
      <c r="AV879" s="312"/>
      <c r="AW879" s="312"/>
      <c r="AZ879">
        <v>0</v>
      </c>
      <c r="BA879">
        <v>0</v>
      </c>
    </row>
    <row r="880" spans="1:53" x14ac:dyDescent="0.25">
      <c r="A880">
        <v>116</v>
      </c>
      <c r="B880" t="s">
        <v>65</v>
      </c>
      <c r="C880" t="s">
        <v>663</v>
      </c>
      <c r="D880"/>
      <c r="E880">
        <v>1</v>
      </c>
      <c r="F880">
        <v>4</v>
      </c>
      <c r="G880">
        <v>3</v>
      </c>
      <c r="H880">
        <v>4</v>
      </c>
      <c r="I880">
        <v>0</v>
      </c>
      <c r="J880">
        <v>3</v>
      </c>
      <c r="K880">
        <v>2</v>
      </c>
      <c r="L880">
        <v>3</v>
      </c>
      <c r="M880"/>
      <c r="N880" s="42"/>
      <c r="O880" s="101">
        <f>IF(ISBLANK(C880),O879,IF(COUNTIF(C$2:C880,C880)&gt;1,O879,1+MAX(O879,0)))</f>
        <v>26</v>
      </c>
      <c r="P880" s="45">
        <f t="shared" si="286"/>
        <v>13</v>
      </c>
      <c r="Q880" s="33" t="str">
        <f t="shared" si="287"/>
        <v/>
      </c>
      <c r="R880" s="33">
        <f t="shared" si="288"/>
        <v>4</v>
      </c>
      <c r="S880" s="33" t="str">
        <f t="shared" si="289"/>
        <v>116_4</v>
      </c>
      <c r="T880" s="35" t="str">
        <f t="shared" si="290"/>
        <v>116AM</v>
      </c>
      <c r="U880" s="35" t="str">
        <f t="shared" si="291"/>
        <v>116AMEW</v>
      </c>
      <c r="V880" s="35" t="str">
        <f t="shared" si="307"/>
        <v>1Z</v>
      </c>
      <c r="W880" s="35" t="str">
        <f t="shared" si="300"/>
        <v>116AM1Z143</v>
      </c>
      <c r="X880" s="388">
        <f t="shared" si="301"/>
        <v>2</v>
      </c>
      <c r="Y880" s="388">
        <f t="shared" si="302"/>
        <v>3</v>
      </c>
      <c r="Z880" s="280" t="str">
        <f t="shared" si="292"/>
        <v/>
      </c>
      <c r="AA880" s="280" t="str">
        <f t="shared" si="293"/>
        <v/>
      </c>
      <c r="AB880" s="389" t="str">
        <f t="shared" si="303"/>
        <v/>
      </c>
      <c r="AC880" s="389" t="str">
        <f t="shared" si="304"/>
        <v/>
      </c>
      <c r="AD880" s="390" t="str">
        <f t="shared" si="294"/>
        <v/>
      </c>
      <c r="AE880" s="282">
        <f t="shared" si="295"/>
        <v>0</v>
      </c>
      <c r="AF880" s="359">
        <f t="shared" si="296"/>
        <v>0</v>
      </c>
      <c r="AG880" s="280">
        <f t="shared" si="297"/>
        <v>3</v>
      </c>
      <c r="AH880" s="280">
        <f t="shared" si="298"/>
        <v>1</v>
      </c>
      <c r="AI880" s="280">
        <f>IF(ISBLANK(T880),AI879,IF(COUNTIF(T$2:T880,T880)&gt;1,AI879,1+MAX(AI879,0)))</f>
        <v>22</v>
      </c>
      <c r="AL880" s="391" t="str">
        <f t="shared" si="305"/>
        <v/>
      </c>
      <c r="AM880" s="391" t="str">
        <f t="shared" si="306"/>
        <v/>
      </c>
      <c r="AO880" s="310" t="str">
        <f t="shared" si="299"/>
        <v/>
      </c>
      <c r="AP880" s="310">
        <f>SUM(AO$1:AO880)</f>
        <v>0</v>
      </c>
      <c r="AQ880" s="310">
        <f>SUM(AK$2:AK880)</f>
        <v>10</v>
      </c>
      <c r="AR880" s="310">
        <f>COUNTA(AJ$2:AJ880)</f>
        <v>10</v>
      </c>
      <c r="AS880" s="312"/>
      <c r="AT880" s="312"/>
      <c r="AU880" s="312"/>
      <c r="AV880" s="312"/>
      <c r="AW880" s="312"/>
      <c r="AZ880">
        <v>2</v>
      </c>
      <c r="BA880">
        <v>3</v>
      </c>
    </row>
    <row r="881" spans="1:53" x14ac:dyDescent="0.25">
      <c r="A881">
        <v>116</v>
      </c>
      <c r="B881" t="s">
        <v>65</v>
      </c>
      <c r="C881" t="s">
        <v>663</v>
      </c>
      <c r="D881"/>
      <c r="E881">
        <v>1</v>
      </c>
      <c r="F881">
        <v>4</v>
      </c>
      <c r="G881">
        <v>4</v>
      </c>
      <c r="H881">
        <v>12</v>
      </c>
      <c r="I881">
        <v>3</v>
      </c>
      <c r="J881">
        <v>1</v>
      </c>
      <c r="K881">
        <v>5</v>
      </c>
      <c r="L881">
        <v>7</v>
      </c>
      <c r="M881"/>
      <c r="N881" s="42"/>
      <c r="O881" s="101">
        <f>IF(ISBLANK(C881),O880,IF(COUNTIF(C$2:C881,C881)&gt;1,O880,1+MAX(O880,0)))</f>
        <v>26</v>
      </c>
      <c r="P881" s="45">
        <f t="shared" si="286"/>
        <v>13</v>
      </c>
      <c r="Q881" s="33" t="str">
        <f t="shared" si="287"/>
        <v/>
      </c>
      <c r="R881" s="33">
        <f t="shared" si="288"/>
        <v>4</v>
      </c>
      <c r="S881" s="33" t="str">
        <f t="shared" si="289"/>
        <v>116_4</v>
      </c>
      <c r="T881" s="35" t="str">
        <f t="shared" si="290"/>
        <v>116AM</v>
      </c>
      <c r="U881" s="35" t="str">
        <f t="shared" si="291"/>
        <v>116AMEW</v>
      </c>
      <c r="V881" s="35" t="str">
        <f t="shared" si="307"/>
        <v>1Z</v>
      </c>
      <c r="W881" s="35" t="str">
        <f t="shared" si="300"/>
        <v>116AM1Z144</v>
      </c>
      <c r="X881" s="388">
        <f t="shared" si="301"/>
        <v>5</v>
      </c>
      <c r="Y881" s="388">
        <f t="shared" si="302"/>
        <v>7</v>
      </c>
      <c r="Z881" s="280" t="str">
        <f t="shared" si="292"/>
        <v/>
      </c>
      <c r="AA881" s="280" t="str">
        <f t="shared" si="293"/>
        <v/>
      </c>
      <c r="AB881" s="389" t="str">
        <f t="shared" si="303"/>
        <v/>
      </c>
      <c r="AC881" s="389" t="str">
        <f t="shared" si="304"/>
        <v/>
      </c>
      <c r="AD881" s="390" t="str">
        <f t="shared" si="294"/>
        <v/>
      </c>
      <c r="AE881" s="282">
        <f t="shared" si="295"/>
        <v>0</v>
      </c>
      <c r="AF881" s="359">
        <f t="shared" si="296"/>
        <v>0</v>
      </c>
      <c r="AG881" s="280">
        <f t="shared" si="297"/>
        <v>3</v>
      </c>
      <c r="AH881" s="280">
        <f t="shared" si="298"/>
        <v>1</v>
      </c>
      <c r="AI881" s="280">
        <f>IF(ISBLANK(T881),AI880,IF(COUNTIF(T$2:T881,T881)&gt;1,AI880,1+MAX(AI880,0)))</f>
        <v>22</v>
      </c>
      <c r="AL881" s="391" t="str">
        <f t="shared" si="305"/>
        <v/>
      </c>
      <c r="AM881" s="391" t="str">
        <f t="shared" si="306"/>
        <v/>
      </c>
      <c r="AO881" s="310" t="str">
        <f t="shared" si="299"/>
        <v/>
      </c>
      <c r="AP881" s="310">
        <f>SUM(AO$1:AO881)</f>
        <v>0</v>
      </c>
      <c r="AQ881" s="310">
        <f>SUM(AK$2:AK881)</f>
        <v>10</v>
      </c>
      <c r="AR881" s="310">
        <f>COUNTA(AJ$2:AJ881)</f>
        <v>10</v>
      </c>
      <c r="AS881" s="312"/>
      <c r="AT881" s="312"/>
      <c r="AU881" s="312"/>
      <c r="AV881" s="312"/>
      <c r="AW881" s="312"/>
      <c r="AZ881">
        <v>5</v>
      </c>
      <c r="BA881">
        <v>7</v>
      </c>
    </row>
    <row r="882" spans="1:53" x14ac:dyDescent="0.25">
      <c r="A882">
        <v>116</v>
      </c>
      <c r="B882" t="s">
        <v>65</v>
      </c>
      <c r="C882" t="s">
        <v>663</v>
      </c>
      <c r="D882"/>
      <c r="E882">
        <v>2</v>
      </c>
      <c r="F882">
        <v>1</v>
      </c>
      <c r="G882">
        <v>1</v>
      </c>
      <c r="H882">
        <v>1</v>
      </c>
      <c r="I882">
        <v>0</v>
      </c>
      <c r="J882">
        <v>1</v>
      </c>
      <c r="K882">
        <v>0</v>
      </c>
      <c r="L882">
        <v>0</v>
      </c>
      <c r="M882"/>
      <c r="N882" s="42"/>
      <c r="O882" s="101">
        <f>IF(ISBLANK(C882),O881,IF(COUNTIF(C$2:C882,C882)&gt;1,O881,1+MAX(O881,0)))</f>
        <v>26</v>
      </c>
      <c r="P882" s="45">
        <f t="shared" si="286"/>
        <v>13</v>
      </c>
      <c r="Q882" s="33" t="str">
        <f t="shared" si="287"/>
        <v/>
      </c>
      <c r="R882" s="33">
        <f t="shared" si="288"/>
        <v>5</v>
      </c>
      <c r="S882" s="33" t="str">
        <f t="shared" si="289"/>
        <v>116_5</v>
      </c>
      <c r="T882" s="35" t="str">
        <f t="shared" si="290"/>
        <v>116AM</v>
      </c>
      <c r="U882" s="35" t="str">
        <f t="shared" si="291"/>
        <v>116AMNS</v>
      </c>
      <c r="V882" s="35" t="str">
        <f t="shared" si="307"/>
        <v>1Z</v>
      </c>
      <c r="W882" s="35" t="str">
        <f t="shared" si="300"/>
        <v>116AM1Z211</v>
      </c>
      <c r="X882" s="388">
        <f t="shared" si="301"/>
        <v>0</v>
      </c>
      <c r="Y882" s="388">
        <f t="shared" si="302"/>
        <v>0</v>
      </c>
      <c r="Z882" s="280" t="str">
        <f t="shared" si="292"/>
        <v/>
      </c>
      <c r="AA882" s="280" t="str">
        <f t="shared" si="293"/>
        <v/>
      </c>
      <c r="AB882" s="389" t="str">
        <f t="shared" si="303"/>
        <v/>
      </c>
      <c r="AC882" s="389" t="str">
        <f t="shared" si="304"/>
        <v/>
      </c>
      <c r="AD882" s="390" t="str">
        <f t="shared" si="294"/>
        <v/>
      </c>
      <c r="AE882" s="282">
        <f t="shared" si="295"/>
        <v>0</v>
      </c>
      <c r="AF882" s="359">
        <f t="shared" si="296"/>
        <v>0</v>
      </c>
      <c r="AG882" s="280">
        <f t="shared" si="297"/>
        <v>2</v>
      </c>
      <c r="AH882" s="280">
        <f t="shared" si="298"/>
        <v>1</v>
      </c>
      <c r="AI882" s="280">
        <f>IF(ISBLANK(T882),AI881,IF(COUNTIF(T$2:T882,T882)&gt;1,AI881,1+MAX(AI881,0)))</f>
        <v>22</v>
      </c>
      <c r="AL882" s="391" t="str">
        <f t="shared" si="305"/>
        <v/>
      </c>
      <c r="AM882" s="391" t="str">
        <f t="shared" si="306"/>
        <v/>
      </c>
      <c r="AO882" s="310" t="str">
        <f t="shared" si="299"/>
        <v/>
      </c>
      <c r="AP882" s="310">
        <f>SUM(AO$1:AO882)</f>
        <v>0</v>
      </c>
      <c r="AQ882" s="310">
        <f>SUM(AK$2:AK882)</f>
        <v>10</v>
      </c>
      <c r="AR882" s="310">
        <f>COUNTA(AJ$2:AJ882)</f>
        <v>10</v>
      </c>
      <c r="AS882" s="312">
        <f>ABS(H882-Data!H866)</f>
        <v>1</v>
      </c>
      <c r="AT882" s="312">
        <f>ABS(I882-Data!I866)</f>
        <v>1</v>
      </c>
      <c r="AU882" s="312">
        <f>ABS(J882-Data!J866)</f>
        <v>1</v>
      </c>
      <c r="AV882" s="312">
        <f>ABS(K882-Data!K866)</f>
        <v>1</v>
      </c>
      <c r="AW882" s="312">
        <f>ABS(L882-Data!L866)</f>
        <v>1</v>
      </c>
      <c r="AZ882">
        <v>0</v>
      </c>
      <c r="BA882">
        <v>0</v>
      </c>
    </row>
    <row r="883" spans="1:53" x14ac:dyDescent="0.25">
      <c r="A883">
        <v>116</v>
      </c>
      <c r="B883" t="s">
        <v>65</v>
      </c>
      <c r="C883" t="s">
        <v>663</v>
      </c>
      <c r="D883"/>
      <c r="E883">
        <v>2</v>
      </c>
      <c r="F883">
        <v>1</v>
      </c>
      <c r="G883">
        <v>2</v>
      </c>
      <c r="H883">
        <v>1</v>
      </c>
      <c r="I883">
        <v>0</v>
      </c>
      <c r="J883">
        <v>0</v>
      </c>
      <c r="K883">
        <v>0</v>
      </c>
      <c r="L883">
        <v>1</v>
      </c>
      <c r="M883"/>
      <c r="N883" s="42"/>
      <c r="O883" s="101">
        <f>IF(ISBLANK(C883),O882,IF(COUNTIF(C$2:C883,C883)&gt;1,O882,1+MAX(O882,0)))</f>
        <v>26</v>
      </c>
      <c r="P883" s="45">
        <f t="shared" si="286"/>
        <v>13</v>
      </c>
      <c r="Q883" s="33" t="str">
        <f t="shared" si="287"/>
        <v/>
      </c>
      <c r="R883" s="33">
        <f t="shared" si="288"/>
        <v>5</v>
      </c>
      <c r="S883" s="33" t="str">
        <f t="shared" si="289"/>
        <v>116_5</v>
      </c>
      <c r="T883" s="35" t="str">
        <f t="shared" si="290"/>
        <v>116AM</v>
      </c>
      <c r="U883" s="35" t="str">
        <f t="shared" si="291"/>
        <v>116AMNS</v>
      </c>
      <c r="V883" s="35" t="str">
        <f t="shared" si="307"/>
        <v>1Z</v>
      </c>
      <c r="W883" s="35" t="str">
        <f t="shared" si="300"/>
        <v>116AM1Z212</v>
      </c>
      <c r="X883" s="388">
        <f t="shared" si="301"/>
        <v>0</v>
      </c>
      <c r="Y883" s="388">
        <f t="shared" si="302"/>
        <v>1</v>
      </c>
      <c r="Z883" s="280" t="str">
        <f t="shared" si="292"/>
        <v/>
      </c>
      <c r="AA883" s="280" t="str">
        <f t="shared" si="293"/>
        <v/>
      </c>
      <c r="AB883" s="389" t="str">
        <f t="shared" si="303"/>
        <v/>
      </c>
      <c r="AC883" s="389" t="str">
        <f t="shared" si="304"/>
        <v/>
      </c>
      <c r="AD883" s="390" t="str">
        <f t="shared" si="294"/>
        <v/>
      </c>
      <c r="AE883" s="282">
        <f t="shared" si="295"/>
        <v>0</v>
      </c>
      <c r="AF883" s="359">
        <f t="shared" si="296"/>
        <v>0</v>
      </c>
      <c r="AG883" s="280">
        <f t="shared" si="297"/>
        <v>0</v>
      </c>
      <c r="AH883" s="280">
        <f t="shared" si="298"/>
        <v>0</v>
      </c>
      <c r="AI883" s="280">
        <f>IF(ISBLANK(T883),AI882,IF(COUNTIF(T$2:T883,T883)&gt;1,AI882,1+MAX(AI882,0)))</f>
        <v>22</v>
      </c>
      <c r="AL883" s="391" t="str">
        <f t="shared" si="305"/>
        <v/>
      </c>
      <c r="AM883" s="391" t="str">
        <f t="shared" si="306"/>
        <v/>
      </c>
      <c r="AO883" s="310" t="str">
        <f t="shared" si="299"/>
        <v/>
      </c>
      <c r="AP883" s="310">
        <f>SUM(AO$1:AO883)</f>
        <v>0</v>
      </c>
      <c r="AQ883" s="310">
        <f>SUM(AK$2:AK883)</f>
        <v>10</v>
      </c>
      <c r="AR883" s="310">
        <f>COUNTA(AJ$2:AJ883)</f>
        <v>10</v>
      </c>
      <c r="AS883" s="312">
        <f>ABS(H883-Data!H867)</f>
        <v>1</v>
      </c>
      <c r="AT883" s="312">
        <f>ABS(I883-Data!I867)</f>
        <v>0</v>
      </c>
      <c r="AU883" s="312">
        <f>ABS(J883-Data!J867)</f>
        <v>0</v>
      </c>
      <c r="AV883" s="312">
        <f>ABS(K883-Data!K867)</f>
        <v>0</v>
      </c>
      <c r="AW883" s="312">
        <f>ABS(L883-Data!L867)</f>
        <v>1</v>
      </c>
      <c r="AZ883">
        <v>0</v>
      </c>
      <c r="BA883">
        <v>1</v>
      </c>
    </row>
    <row r="884" spans="1:53" x14ac:dyDescent="0.25">
      <c r="A884">
        <v>116</v>
      </c>
      <c r="B884" t="s">
        <v>65</v>
      </c>
      <c r="C884" t="s">
        <v>663</v>
      </c>
      <c r="D884"/>
      <c r="E884">
        <v>2</v>
      </c>
      <c r="F884">
        <v>1</v>
      </c>
      <c r="G884">
        <v>3</v>
      </c>
      <c r="H884">
        <v>3</v>
      </c>
      <c r="I884">
        <v>0</v>
      </c>
      <c r="J884">
        <v>0</v>
      </c>
      <c r="K884">
        <v>2</v>
      </c>
      <c r="L884">
        <v>3</v>
      </c>
      <c r="M884"/>
      <c r="N884" s="42"/>
      <c r="O884" s="101">
        <f>IF(ISBLANK(C884),O883,IF(COUNTIF(C$2:C884,C884)&gt;1,O883,1+MAX(O883,0)))</f>
        <v>26</v>
      </c>
      <c r="P884" s="45">
        <f t="shared" si="286"/>
        <v>13</v>
      </c>
      <c r="Q884" s="33" t="str">
        <f t="shared" si="287"/>
        <v/>
      </c>
      <c r="R884" s="33">
        <f t="shared" si="288"/>
        <v>5</v>
      </c>
      <c r="S884" s="33" t="str">
        <f t="shared" si="289"/>
        <v>116_5</v>
      </c>
      <c r="T884" s="35" t="str">
        <f t="shared" si="290"/>
        <v>116AM</v>
      </c>
      <c r="U884" s="35" t="str">
        <f t="shared" si="291"/>
        <v>116AMEW</v>
      </c>
      <c r="V884" s="35" t="str">
        <f t="shared" si="307"/>
        <v>1Z</v>
      </c>
      <c r="W884" s="35" t="str">
        <f t="shared" si="300"/>
        <v>116AM1Z213</v>
      </c>
      <c r="X884" s="388">
        <f t="shared" si="301"/>
        <v>2</v>
      </c>
      <c r="Y884" s="388">
        <f t="shared" si="302"/>
        <v>3</v>
      </c>
      <c r="Z884" s="280" t="str">
        <f t="shared" si="292"/>
        <v/>
      </c>
      <c r="AA884" s="280" t="str">
        <f t="shared" si="293"/>
        <v/>
      </c>
      <c r="AB884" s="389" t="str">
        <f t="shared" si="303"/>
        <v/>
      </c>
      <c r="AC884" s="389" t="str">
        <f t="shared" si="304"/>
        <v/>
      </c>
      <c r="AD884" s="390" t="str">
        <f t="shared" si="294"/>
        <v/>
      </c>
      <c r="AE884" s="282">
        <f t="shared" si="295"/>
        <v>0</v>
      </c>
      <c r="AF884" s="359">
        <f t="shared" si="296"/>
        <v>0</v>
      </c>
      <c r="AG884" s="280">
        <f t="shared" si="297"/>
        <v>3</v>
      </c>
      <c r="AH884" s="280">
        <f t="shared" si="298"/>
        <v>1</v>
      </c>
      <c r="AI884" s="280">
        <f>IF(ISBLANK(T884),AI883,IF(COUNTIF(T$2:T884,T884)&gt;1,AI883,1+MAX(AI883,0)))</f>
        <v>22</v>
      </c>
      <c r="AL884" s="391" t="str">
        <f t="shared" si="305"/>
        <v/>
      </c>
      <c r="AM884" s="391" t="str">
        <f t="shared" si="306"/>
        <v/>
      </c>
      <c r="AO884" s="310" t="str">
        <f t="shared" si="299"/>
        <v/>
      </c>
      <c r="AP884" s="310">
        <f>SUM(AO$1:AO884)</f>
        <v>0</v>
      </c>
      <c r="AQ884" s="310">
        <f>SUM(AK$2:AK884)</f>
        <v>10</v>
      </c>
      <c r="AR884" s="310">
        <f>COUNTA(AJ$2:AJ884)</f>
        <v>10</v>
      </c>
      <c r="AS884" s="312">
        <f>ABS(H884-Data!H868)</f>
        <v>2</v>
      </c>
      <c r="AT884" s="312">
        <f>ABS(I884-Data!I868)</f>
        <v>0</v>
      </c>
      <c r="AU884" s="312">
        <f>ABS(J884-Data!J868)</f>
        <v>1</v>
      </c>
      <c r="AV884" s="312">
        <f>ABS(K884-Data!K868)</f>
        <v>2</v>
      </c>
      <c r="AW884" s="312">
        <f>ABS(L884-Data!L868)</f>
        <v>3</v>
      </c>
      <c r="AZ884">
        <v>2</v>
      </c>
      <c r="BA884">
        <v>3</v>
      </c>
    </row>
    <row r="885" spans="1:53" x14ac:dyDescent="0.25">
      <c r="A885">
        <v>116</v>
      </c>
      <c r="B885" t="s">
        <v>65</v>
      </c>
      <c r="C885" t="s">
        <v>663</v>
      </c>
      <c r="D885"/>
      <c r="E885">
        <v>2</v>
      </c>
      <c r="F885">
        <v>1</v>
      </c>
      <c r="G885">
        <v>4</v>
      </c>
      <c r="H885">
        <v>7</v>
      </c>
      <c r="I885">
        <v>1</v>
      </c>
      <c r="J885">
        <v>1</v>
      </c>
      <c r="K885">
        <v>1</v>
      </c>
      <c r="L885">
        <v>4</v>
      </c>
      <c r="M885"/>
      <c r="N885" s="42"/>
      <c r="O885" s="101">
        <f>IF(ISBLANK(C885),O884,IF(COUNTIF(C$2:C885,C885)&gt;1,O884,1+MAX(O884,0)))</f>
        <v>26</v>
      </c>
      <c r="P885" s="45">
        <f t="shared" si="286"/>
        <v>13</v>
      </c>
      <c r="Q885" s="33" t="str">
        <f t="shared" si="287"/>
        <v/>
      </c>
      <c r="R885" s="33">
        <f t="shared" si="288"/>
        <v>5</v>
      </c>
      <c r="S885" s="33" t="str">
        <f t="shared" si="289"/>
        <v>116_5</v>
      </c>
      <c r="T885" s="35" t="str">
        <f t="shared" si="290"/>
        <v>116AM</v>
      </c>
      <c r="U885" s="35" t="str">
        <f t="shared" si="291"/>
        <v>116AMEW</v>
      </c>
      <c r="V885" s="35" t="str">
        <f t="shared" si="307"/>
        <v>1Z</v>
      </c>
      <c r="W885" s="35" t="str">
        <f t="shared" si="300"/>
        <v>116AM1Z214</v>
      </c>
      <c r="X885" s="388">
        <f t="shared" si="301"/>
        <v>1</v>
      </c>
      <c r="Y885" s="388">
        <f t="shared" si="302"/>
        <v>4</v>
      </c>
      <c r="Z885" s="280" t="str">
        <f t="shared" si="292"/>
        <v/>
      </c>
      <c r="AA885" s="280" t="str">
        <f t="shared" si="293"/>
        <v/>
      </c>
      <c r="AB885" s="389" t="str">
        <f t="shared" si="303"/>
        <v/>
      </c>
      <c r="AC885" s="389" t="str">
        <f t="shared" si="304"/>
        <v/>
      </c>
      <c r="AD885" s="390" t="str">
        <f t="shared" si="294"/>
        <v/>
      </c>
      <c r="AE885" s="282">
        <f t="shared" si="295"/>
        <v>0</v>
      </c>
      <c r="AF885" s="359">
        <f t="shared" si="296"/>
        <v>0</v>
      </c>
      <c r="AG885" s="280">
        <f t="shared" si="297"/>
        <v>3</v>
      </c>
      <c r="AH885" s="280">
        <f t="shared" si="298"/>
        <v>1</v>
      </c>
      <c r="AI885" s="280">
        <f>IF(ISBLANK(T885),AI884,IF(COUNTIF(T$2:T885,T885)&gt;1,AI884,1+MAX(AI884,0)))</f>
        <v>22</v>
      </c>
      <c r="AL885" s="391" t="str">
        <f t="shared" si="305"/>
        <v/>
      </c>
      <c r="AM885" s="391" t="str">
        <f t="shared" si="306"/>
        <v/>
      </c>
      <c r="AO885" s="310" t="str">
        <f t="shared" si="299"/>
        <v/>
      </c>
      <c r="AP885" s="310">
        <f>SUM(AO$1:AO885)</f>
        <v>0</v>
      </c>
      <c r="AQ885" s="310">
        <f>SUM(AK$2:AK885)</f>
        <v>10</v>
      </c>
      <c r="AR885" s="310">
        <f>COUNTA(AJ$2:AJ885)</f>
        <v>10</v>
      </c>
      <c r="AS885" s="312">
        <f>ABS(H885-Data!H869)</f>
        <v>4</v>
      </c>
      <c r="AT885" s="312">
        <f>ABS(I885-Data!I869)</f>
        <v>1</v>
      </c>
      <c r="AU885" s="312">
        <f>ABS(J885-Data!J869)</f>
        <v>1</v>
      </c>
      <c r="AV885" s="312">
        <f>ABS(K885-Data!K869)</f>
        <v>5</v>
      </c>
      <c r="AW885" s="312">
        <f>ABS(L885-Data!L869)</f>
        <v>3</v>
      </c>
      <c r="AZ885">
        <v>1</v>
      </c>
      <c r="BA885">
        <v>4</v>
      </c>
    </row>
    <row r="886" spans="1:53" x14ac:dyDescent="0.25">
      <c r="A886">
        <v>116</v>
      </c>
      <c r="B886" t="s">
        <v>65</v>
      </c>
      <c r="C886" t="s">
        <v>663</v>
      </c>
      <c r="D886"/>
      <c r="E886">
        <v>2</v>
      </c>
      <c r="F886">
        <v>2</v>
      </c>
      <c r="G886">
        <v>1</v>
      </c>
      <c r="H886">
        <v>1</v>
      </c>
      <c r="I886">
        <v>1</v>
      </c>
      <c r="J886">
        <v>0</v>
      </c>
      <c r="K886">
        <v>1</v>
      </c>
      <c r="L886">
        <v>1</v>
      </c>
      <c r="M886"/>
      <c r="N886" s="42"/>
      <c r="O886" s="101">
        <f>IF(ISBLANK(C886),O885,IF(COUNTIF(C$2:C886,C886)&gt;1,O885,1+MAX(O885,0)))</f>
        <v>26</v>
      </c>
      <c r="P886" s="45">
        <f t="shared" si="286"/>
        <v>13</v>
      </c>
      <c r="Q886" s="33" t="str">
        <f t="shared" si="287"/>
        <v/>
      </c>
      <c r="R886" s="33">
        <f t="shared" si="288"/>
        <v>6</v>
      </c>
      <c r="S886" s="33" t="str">
        <f t="shared" si="289"/>
        <v>116_6</v>
      </c>
      <c r="T886" s="35" t="str">
        <f t="shared" si="290"/>
        <v>116AM</v>
      </c>
      <c r="U886" s="35" t="str">
        <f t="shared" si="291"/>
        <v>116AMNS</v>
      </c>
      <c r="V886" s="35" t="str">
        <f t="shared" si="307"/>
        <v>1Z</v>
      </c>
      <c r="W886" s="35" t="str">
        <f t="shared" si="300"/>
        <v>116AM1Z221</v>
      </c>
      <c r="X886" s="388">
        <f t="shared" si="301"/>
        <v>1</v>
      </c>
      <c r="Y886" s="388">
        <f t="shared" si="302"/>
        <v>1</v>
      </c>
      <c r="Z886" s="280" t="str">
        <f t="shared" si="292"/>
        <v/>
      </c>
      <c r="AA886" s="280" t="str">
        <f t="shared" si="293"/>
        <v/>
      </c>
      <c r="AB886" s="389" t="str">
        <f t="shared" si="303"/>
        <v/>
      </c>
      <c r="AC886" s="389" t="str">
        <f t="shared" si="304"/>
        <v/>
      </c>
      <c r="AD886" s="390" t="str">
        <f t="shared" si="294"/>
        <v/>
      </c>
      <c r="AE886" s="282">
        <f t="shared" si="295"/>
        <v>0</v>
      </c>
      <c r="AF886" s="359">
        <f t="shared" si="296"/>
        <v>0</v>
      </c>
      <c r="AG886" s="280">
        <f t="shared" si="297"/>
        <v>2</v>
      </c>
      <c r="AH886" s="280">
        <f t="shared" si="298"/>
        <v>1</v>
      </c>
      <c r="AI886" s="280">
        <f>IF(ISBLANK(T886),AI885,IF(COUNTIF(T$2:T886,T886)&gt;1,AI885,1+MAX(AI885,0)))</f>
        <v>22</v>
      </c>
      <c r="AL886" s="391" t="str">
        <f t="shared" si="305"/>
        <v/>
      </c>
      <c r="AM886" s="391" t="str">
        <f t="shared" si="306"/>
        <v/>
      </c>
      <c r="AO886" s="310" t="str">
        <f t="shared" si="299"/>
        <v/>
      </c>
      <c r="AP886" s="310">
        <f>SUM(AO$1:AO886)</f>
        <v>0</v>
      </c>
      <c r="AQ886" s="310">
        <f>SUM(AK$2:AK886)</f>
        <v>10</v>
      </c>
      <c r="AR886" s="310">
        <f>COUNTA(AJ$2:AJ886)</f>
        <v>10</v>
      </c>
      <c r="AS886" s="312">
        <f>ABS(H886-Data!H870)</f>
        <v>1</v>
      </c>
      <c r="AT886" s="312">
        <f>ABS(I886-Data!I870)</f>
        <v>1</v>
      </c>
      <c r="AU886" s="312">
        <f>ABS(J886-Data!J870)</f>
        <v>1</v>
      </c>
      <c r="AV886" s="312">
        <f>ABS(K886-Data!K870)</f>
        <v>0</v>
      </c>
      <c r="AW886" s="312">
        <f>ABS(L886-Data!L870)</f>
        <v>0</v>
      </c>
      <c r="AZ886">
        <v>1</v>
      </c>
      <c r="BA886">
        <v>1</v>
      </c>
    </row>
    <row r="887" spans="1:53" x14ac:dyDescent="0.25">
      <c r="A887">
        <v>116</v>
      </c>
      <c r="B887" t="s">
        <v>65</v>
      </c>
      <c r="C887" t="s">
        <v>663</v>
      </c>
      <c r="D887"/>
      <c r="E887">
        <v>2</v>
      </c>
      <c r="F887">
        <v>2</v>
      </c>
      <c r="G887">
        <v>2</v>
      </c>
      <c r="H887">
        <v>1</v>
      </c>
      <c r="I887">
        <v>1</v>
      </c>
      <c r="J887">
        <v>0</v>
      </c>
      <c r="K887">
        <v>0</v>
      </c>
      <c r="L887">
        <v>0</v>
      </c>
      <c r="M887"/>
      <c r="N887" s="42"/>
      <c r="O887" s="101">
        <f>IF(ISBLANK(C887),O886,IF(COUNTIF(C$2:C887,C887)&gt;1,O886,1+MAX(O886,0)))</f>
        <v>26</v>
      </c>
      <c r="P887" s="45">
        <f t="shared" si="286"/>
        <v>13</v>
      </c>
      <c r="Q887" s="33" t="str">
        <f t="shared" si="287"/>
        <v/>
      </c>
      <c r="R887" s="33">
        <f t="shared" si="288"/>
        <v>6</v>
      </c>
      <c r="S887" s="33" t="str">
        <f t="shared" si="289"/>
        <v>116_6</v>
      </c>
      <c r="T887" s="35" t="str">
        <f t="shared" si="290"/>
        <v>116AM</v>
      </c>
      <c r="U887" s="35" t="str">
        <f t="shared" si="291"/>
        <v>116AMNS</v>
      </c>
      <c r="V887" s="35" t="str">
        <f t="shared" si="307"/>
        <v>1Z</v>
      </c>
      <c r="W887" s="35" t="str">
        <f t="shared" si="300"/>
        <v>116AM1Z222</v>
      </c>
      <c r="X887" s="388">
        <f t="shared" si="301"/>
        <v>0</v>
      </c>
      <c r="Y887" s="388">
        <f t="shared" si="302"/>
        <v>0</v>
      </c>
      <c r="Z887" s="280" t="str">
        <f t="shared" si="292"/>
        <v/>
      </c>
      <c r="AA887" s="280" t="str">
        <f t="shared" si="293"/>
        <v/>
      </c>
      <c r="AB887" s="389" t="str">
        <f t="shared" si="303"/>
        <v/>
      </c>
      <c r="AC887" s="389" t="str">
        <f t="shared" si="304"/>
        <v/>
      </c>
      <c r="AD887" s="390" t="str">
        <f t="shared" si="294"/>
        <v/>
      </c>
      <c r="AE887" s="282">
        <f t="shared" si="295"/>
        <v>0</v>
      </c>
      <c r="AF887" s="359">
        <f t="shared" si="296"/>
        <v>0</v>
      </c>
      <c r="AG887" s="280">
        <f t="shared" si="297"/>
        <v>0</v>
      </c>
      <c r="AH887" s="280">
        <f t="shared" si="298"/>
        <v>0</v>
      </c>
      <c r="AI887" s="280">
        <f>IF(ISBLANK(T887),AI886,IF(COUNTIF(T$2:T887,T887)&gt;1,AI886,1+MAX(AI886,0)))</f>
        <v>22</v>
      </c>
      <c r="AL887" s="391" t="str">
        <f t="shared" si="305"/>
        <v/>
      </c>
      <c r="AM887" s="391" t="str">
        <f t="shared" si="306"/>
        <v/>
      </c>
      <c r="AO887" s="310" t="str">
        <f t="shared" si="299"/>
        <v/>
      </c>
      <c r="AP887" s="310">
        <f>SUM(AO$1:AO887)</f>
        <v>0</v>
      </c>
      <c r="AQ887" s="310">
        <f>SUM(AK$2:AK887)</f>
        <v>10</v>
      </c>
      <c r="AR887" s="310">
        <f>COUNTA(AJ$2:AJ887)</f>
        <v>10</v>
      </c>
      <c r="AS887" s="312">
        <f>ABS(H887-Data!H871)</f>
        <v>1</v>
      </c>
      <c r="AT887" s="312">
        <f>ABS(I887-Data!I871)</f>
        <v>1</v>
      </c>
      <c r="AU887" s="312">
        <f>ABS(J887-Data!J871)</f>
        <v>0</v>
      </c>
      <c r="AV887" s="312">
        <f>ABS(K887-Data!K871)</f>
        <v>0</v>
      </c>
      <c r="AW887" s="312">
        <f>ABS(L887-Data!L871)</f>
        <v>0</v>
      </c>
      <c r="AZ887">
        <v>0</v>
      </c>
      <c r="BA887">
        <v>0</v>
      </c>
    </row>
    <row r="888" spans="1:53" x14ac:dyDescent="0.25">
      <c r="A888">
        <v>116</v>
      </c>
      <c r="B888" t="s">
        <v>65</v>
      </c>
      <c r="C888" t="s">
        <v>663</v>
      </c>
      <c r="D888"/>
      <c r="E888">
        <v>2</v>
      </c>
      <c r="F888">
        <v>2</v>
      </c>
      <c r="G888">
        <v>3</v>
      </c>
      <c r="H888">
        <v>3</v>
      </c>
      <c r="I888">
        <v>0</v>
      </c>
      <c r="J888">
        <v>0</v>
      </c>
      <c r="K888">
        <v>0</v>
      </c>
      <c r="L888">
        <v>1</v>
      </c>
      <c r="M888"/>
      <c r="N888" s="42"/>
      <c r="O888" s="101">
        <f>IF(ISBLANK(C888),O887,IF(COUNTIF(C$2:C888,C888)&gt;1,O887,1+MAX(O887,0)))</f>
        <v>26</v>
      </c>
      <c r="P888" s="45">
        <f t="shared" si="286"/>
        <v>13</v>
      </c>
      <c r="Q888" s="33" t="str">
        <f t="shared" si="287"/>
        <v/>
      </c>
      <c r="R888" s="33">
        <f t="shared" si="288"/>
        <v>6</v>
      </c>
      <c r="S888" s="33" t="str">
        <f t="shared" si="289"/>
        <v>116_6</v>
      </c>
      <c r="T888" s="35" t="str">
        <f t="shared" si="290"/>
        <v>116AM</v>
      </c>
      <c r="U888" s="35" t="str">
        <f t="shared" si="291"/>
        <v>116AMEW</v>
      </c>
      <c r="V888" s="35" t="str">
        <f t="shared" si="307"/>
        <v>1Z</v>
      </c>
      <c r="W888" s="35" t="str">
        <f t="shared" si="300"/>
        <v>116AM1Z223</v>
      </c>
      <c r="X888" s="388">
        <f t="shared" si="301"/>
        <v>0</v>
      </c>
      <c r="Y888" s="388">
        <f t="shared" si="302"/>
        <v>1</v>
      </c>
      <c r="Z888" s="280" t="str">
        <f t="shared" si="292"/>
        <v/>
      </c>
      <c r="AA888" s="280" t="str">
        <f t="shared" si="293"/>
        <v/>
      </c>
      <c r="AB888" s="389" t="str">
        <f t="shared" si="303"/>
        <v/>
      </c>
      <c r="AC888" s="389" t="str">
        <f t="shared" si="304"/>
        <v/>
      </c>
      <c r="AD888" s="390" t="str">
        <f t="shared" si="294"/>
        <v/>
      </c>
      <c r="AE888" s="282">
        <f t="shared" si="295"/>
        <v>0</v>
      </c>
      <c r="AF888" s="359">
        <f t="shared" si="296"/>
        <v>0</v>
      </c>
      <c r="AG888" s="280">
        <f t="shared" si="297"/>
        <v>3</v>
      </c>
      <c r="AH888" s="280">
        <f t="shared" si="298"/>
        <v>1</v>
      </c>
      <c r="AI888" s="280">
        <f>IF(ISBLANK(T888),AI887,IF(COUNTIF(T$2:T888,T888)&gt;1,AI887,1+MAX(AI887,0)))</f>
        <v>22</v>
      </c>
      <c r="AL888" s="391" t="str">
        <f t="shared" si="305"/>
        <v/>
      </c>
      <c r="AM888" s="391" t="str">
        <f t="shared" si="306"/>
        <v/>
      </c>
      <c r="AO888" s="310" t="str">
        <f t="shared" si="299"/>
        <v/>
      </c>
      <c r="AP888" s="310">
        <f>SUM(AO$1:AO888)</f>
        <v>0</v>
      </c>
      <c r="AQ888" s="310">
        <f>SUM(AK$2:AK888)</f>
        <v>10</v>
      </c>
      <c r="AR888" s="310">
        <f>COUNTA(AJ$2:AJ888)</f>
        <v>10</v>
      </c>
      <c r="AS888" s="312">
        <f>ABS(H888-Data!H872)</f>
        <v>2</v>
      </c>
      <c r="AT888" s="312">
        <f>ABS(I888-Data!I872)</f>
        <v>0</v>
      </c>
      <c r="AU888" s="312">
        <f>ABS(J888-Data!J872)</f>
        <v>0</v>
      </c>
      <c r="AV888" s="312">
        <f>ABS(K888-Data!K872)</f>
        <v>0</v>
      </c>
      <c r="AW888" s="312">
        <f>ABS(L888-Data!L872)</f>
        <v>1</v>
      </c>
      <c r="AZ888">
        <v>0</v>
      </c>
      <c r="BA888">
        <v>1</v>
      </c>
    </row>
    <row r="889" spans="1:53" x14ac:dyDescent="0.25">
      <c r="A889">
        <v>116</v>
      </c>
      <c r="B889" t="s">
        <v>65</v>
      </c>
      <c r="C889" t="s">
        <v>663</v>
      </c>
      <c r="D889"/>
      <c r="E889">
        <v>2</v>
      </c>
      <c r="F889">
        <v>2</v>
      </c>
      <c r="G889">
        <v>4</v>
      </c>
      <c r="H889">
        <v>15</v>
      </c>
      <c r="I889">
        <v>6</v>
      </c>
      <c r="J889">
        <v>5</v>
      </c>
      <c r="K889">
        <v>7</v>
      </c>
      <c r="L889">
        <v>10</v>
      </c>
      <c r="M889"/>
      <c r="N889" s="42"/>
      <c r="O889" s="101">
        <f>IF(ISBLANK(C889),O888,IF(COUNTIF(C$2:C889,C889)&gt;1,O888,1+MAX(O888,0)))</f>
        <v>26</v>
      </c>
      <c r="P889" s="45">
        <f t="shared" si="286"/>
        <v>13</v>
      </c>
      <c r="Q889" s="33" t="str">
        <f t="shared" si="287"/>
        <v/>
      </c>
      <c r="R889" s="33">
        <f t="shared" si="288"/>
        <v>6</v>
      </c>
      <c r="S889" s="33" t="str">
        <f t="shared" si="289"/>
        <v>116_6</v>
      </c>
      <c r="T889" s="35" t="str">
        <f t="shared" si="290"/>
        <v>116AM</v>
      </c>
      <c r="U889" s="35" t="str">
        <f t="shared" si="291"/>
        <v>116AMEW</v>
      </c>
      <c r="V889" s="35" t="str">
        <f t="shared" si="307"/>
        <v>1Z</v>
      </c>
      <c r="W889" s="35" t="str">
        <f t="shared" si="300"/>
        <v>116AM1Z224</v>
      </c>
      <c r="X889" s="388">
        <f t="shared" si="301"/>
        <v>7</v>
      </c>
      <c r="Y889" s="388">
        <f t="shared" si="302"/>
        <v>10</v>
      </c>
      <c r="Z889" s="280" t="str">
        <f t="shared" si="292"/>
        <v/>
      </c>
      <c r="AA889" s="280" t="str">
        <f t="shared" si="293"/>
        <v/>
      </c>
      <c r="AB889" s="389" t="str">
        <f t="shared" si="303"/>
        <v/>
      </c>
      <c r="AC889" s="389" t="str">
        <f t="shared" si="304"/>
        <v/>
      </c>
      <c r="AD889" s="390" t="str">
        <f t="shared" si="294"/>
        <v/>
      </c>
      <c r="AE889" s="282">
        <f t="shared" si="295"/>
        <v>0</v>
      </c>
      <c r="AF889" s="359">
        <f t="shared" si="296"/>
        <v>0</v>
      </c>
      <c r="AG889" s="280">
        <f t="shared" si="297"/>
        <v>3</v>
      </c>
      <c r="AH889" s="280">
        <f t="shared" si="298"/>
        <v>1</v>
      </c>
      <c r="AI889" s="280">
        <f>IF(ISBLANK(T889),AI888,IF(COUNTIF(T$2:T889,T889)&gt;1,AI888,1+MAX(AI888,0)))</f>
        <v>22</v>
      </c>
      <c r="AL889" s="391" t="str">
        <f t="shared" si="305"/>
        <v/>
      </c>
      <c r="AM889" s="391" t="str">
        <f t="shared" si="306"/>
        <v/>
      </c>
      <c r="AO889" s="310" t="str">
        <f t="shared" si="299"/>
        <v/>
      </c>
      <c r="AP889" s="310">
        <f>SUM(AO$1:AO889)</f>
        <v>0</v>
      </c>
      <c r="AQ889" s="310">
        <f>SUM(AK$2:AK889)</f>
        <v>10</v>
      </c>
      <c r="AR889" s="310">
        <f>COUNTA(AJ$2:AJ889)</f>
        <v>10</v>
      </c>
      <c r="AS889" s="312">
        <f>ABS(H889-Data!H873)</f>
        <v>10</v>
      </c>
      <c r="AT889" s="312">
        <f>ABS(I889-Data!I873)</f>
        <v>5</v>
      </c>
      <c r="AU889" s="312">
        <f>ABS(J889-Data!J873)</f>
        <v>4</v>
      </c>
      <c r="AV889" s="312">
        <f>ABS(K889-Data!K873)</f>
        <v>5</v>
      </c>
      <c r="AW889" s="312">
        <f>ABS(L889-Data!L873)</f>
        <v>7</v>
      </c>
      <c r="AZ889">
        <v>7</v>
      </c>
      <c r="BA889">
        <v>10</v>
      </c>
    </row>
    <row r="890" spans="1:53" x14ac:dyDescent="0.25">
      <c r="A890">
        <v>116</v>
      </c>
      <c r="B890" t="s">
        <v>65</v>
      </c>
      <c r="C890" t="s">
        <v>663</v>
      </c>
      <c r="D890"/>
      <c r="E890">
        <v>2</v>
      </c>
      <c r="F890">
        <v>3</v>
      </c>
      <c r="G890">
        <v>1</v>
      </c>
      <c r="H890">
        <v>3</v>
      </c>
      <c r="I890">
        <v>0</v>
      </c>
      <c r="J890">
        <v>1</v>
      </c>
      <c r="K890">
        <v>0</v>
      </c>
      <c r="L890">
        <v>1</v>
      </c>
      <c r="M890"/>
      <c r="N890" s="42"/>
      <c r="O890" s="101">
        <f>IF(ISBLANK(C890),O889,IF(COUNTIF(C$2:C890,C890)&gt;1,O889,1+MAX(O889,0)))</f>
        <v>26</v>
      </c>
      <c r="P890" s="45">
        <f t="shared" si="286"/>
        <v>13</v>
      </c>
      <c r="Q890" s="33" t="str">
        <f t="shared" si="287"/>
        <v/>
      </c>
      <c r="R890" s="33">
        <f t="shared" si="288"/>
        <v>7</v>
      </c>
      <c r="S890" s="33" t="str">
        <f t="shared" si="289"/>
        <v>116_7</v>
      </c>
      <c r="T890" s="35" t="str">
        <f t="shared" si="290"/>
        <v>116AM</v>
      </c>
      <c r="U890" s="35" t="str">
        <f t="shared" si="291"/>
        <v>116AMNS</v>
      </c>
      <c r="V890" s="35" t="str">
        <f t="shared" si="307"/>
        <v>1Z</v>
      </c>
      <c r="W890" s="35" t="str">
        <f t="shared" si="300"/>
        <v>116AM1Z231</v>
      </c>
      <c r="X890" s="388">
        <f t="shared" si="301"/>
        <v>0</v>
      </c>
      <c r="Y890" s="388">
        <f t="shared" si="302"/>
        <v>1</v>
      </c>
      <c r="Z890" s="280" t="str">
        <f t="shared" si="292"/>
        <v/>
      </c>
      <c r="AA890" s="280" t="str">
        <f t="shared" si="293"/>
        <v/>
      </c>
      <c r="AB890" s="389" t="str">
        <f t="shared" si="303"/>
        <v/>
      </c>
      <c r="AC890" s="389" t="str">
        <f t="shared" si="304"/>
        <v/>
      </c>
      <c r="AD890" s="390" t="str">
        <f t="shared" si="294"/>
        <v/>
      </c>
      <c r="AE890" s="282">
        <f t="shared" si="295"/>
        <v>0</v>
      </c>
      <c r="AF890" s="359">
        <f t="shared" si="296"/>
        <v>0</v>
      </c>
      <c r="AG890" s="280">
        <f t="shared" si="297"/>
        <v>2</v>
      </c>
      <c r="AH890" s="280">
        <f t="shared" si="298"/>
        <v>1</v>
      </c>
      <c r="AI890" s="280">
        <f>IF(ISBLANK(T890),AI889,IF(COUNTIF(T$2:T890,T890)&gt;1,AI889,1+MAX(AI889,0)))</f>
        <v>22</v>
      </c>
      <c r="AL890" s="391" t="str">
        <f t="shared" si="305"/>
        <v/>
      </c>
      <c r="AM890" s="391" t="str">
        <f t="shared" si="306"/>
        <v/>
      </c>
      <c r="AO890" s="310" t="str">
        <f t="shared" si="299"/>
        <v/>
      </c>
      <c r="AP890" s="310">
        <f>SUM(AO$1:AO890)</f>
        <v>0</v>
      </c>
      <c r="AQ890" s="310">
        <f>SUM(AK$2:AK890)</f>
        <v>10</v>
      </c>
      <c r="AR890" s="310">
        <f>COUNTA(AJ$2:AJ890)</f>
        <v>10</v>
      </c>
      <c r="AS890" s="312">
        <f>ABS(H890-Data!H874)</f>
        <v>0</v>
      </c>
      <c r="AT890" s="312">
        <f>ABS(I890-Data!I874)</f>
        <v>1</v>
      </c>
      <c r="AU890" s="312">
        <f>ABS(J890-Data!J874)</f>
        <v>0</v>
      </c>
      <c r="AV890" s="312">
        <f>ABS(K890-Data!K874)</f>
        <v>1</v>
      </c>
      <c r="AW890" s="312">
        <f>ABS(L890-Data!L874)</f>
        <v>0</v>
      </c>
      <c r="AZ890">
        <v>0</v>
      </c>
      <c r="BA890">
        <v>1</v>
      </c>
    </row>
    <row r="891" spans="1:53" x14ac:dyDescent="0.25">
      <c r="A891">
        <v>116</v>
      </c>
      <c r="B891" t="s">
        <v>65</v>
      </c>
      <c r="C891" t="s">
        <v>663</v>
      </c>
      <c r="D891"/>
      <c r="E891">
        <v>2</v>
      </c>
      <c r="F891">
        <v>3</v>
      </c>
      <c r="G891">
        <v>2</v>
      </c>
      <c r="H891">
        <v>0</v>
      </c>
      <c r="I891">
        <v>0</v>
      </c>
      <c r="J891">
        <v>0</v>
      </c>
      <c r="K891">
        <v>0</v>
      </c>
      <c r="L891">
        <v>0</v>
      </c>
      <c r="M891"/>
      <c r="N891" s="42"/>
      <c r="O891" s="101">
        <f>IF(ISBLANK(C891),O890,IF(COUNTIF(C$2:C891,C891)&gt;1,O890,1+MAX(O890,0)))</f>
        <v>26</v>
      </c>
      <c r="P891" s="45">
        <f t="shared" si="286"/>
        <v>13</v>
      </c>
      <c r="Q891" s="33" t="str">
        <f t="shared" si="287"/>
        <v/>
      </c>
      <c r="R891" s="33">
        <f t="shared" si="288"/>
        <v>7</v>
      </c>
      <c r="S891" s="33" t="str">
        <f t="shared" si="289"/>
        <v>116_7</v>
      </c>
      <c r="T891" s="35" t="str">
        <f t="shared" si="290"/>
        <v>116AM</v>
      </c>
      <c r="U891" s="35" t="str">
        <f t="shared" si="291"/>
        <v>116AMNS</v>
      </c>
      <c r="V891" s="35" t="str">
        <f t="shared" si="307"/>
        <v>1Z</v>
      </c>
      <c r="W891" s="35" t="str">
        <f t="shared" si="300"/>
        <v>116AM1Z232</v>
      </c>
      <c r="X891" s="388">
        <f t="shared" si="301"/>
        <v>0</v>
      </c>
      <c r="Y891" s="388">
        <f t="shared" si="302"/>
        <v>0</v>
      </c>
      <c r="Z891" s="280" t="str">
        <f t="shared" si="292"/>
        <v/>
      </c>
      <c r="AA891" s="280" t="str">
        <f t="shared" si="293"/>
        <v/>
      </c>
      <c r="AB891" s="389" t="str">
        <f t="shared" si="303"/>
        <v/>
      </c>
      <c r="AC891" s="389" t="str">
        <f t="shared" si="304"/>
        <v/>
      </c>
      <c r="AD891" s="390" t="str">
        <f t="shared" si="294"/>
        <v/>
      </c>
      <c r="AE891" s="282">
        <f t="shared" si="295"/>
        <v>0</v>
      </c>
      <c r="AF891" s="359">
        <f t="shared" si="296"/>
        <v>0</v>
      </c>
      <c r="AG891" s="280">
        <f t="shared" si="297"/>
        <v>0</v>
      </c>
      <c r="AH891" s="280">
        <f t="shared" si="298"/>
        <v>0</v>
      </c>
      <c r="AI891" s="280">
        <f>IF(ISBLANK(T891),AI890,IF(COUNTIF(T$2:T891,T891)&gt;1,AI890,1+MAX(AI890,0)))</f>
        <v>22</v>
      </c>
      <c r="AL891" s="391" t="str">
        <f t="shared" si="305"/>
        <v/>
      </c>
      <c r="AM891" s="391" t="str">
        <f t="shared" si="306"/>
        <v/>
      </c>
      <c r="AO891" s="310" t="str">
        <f t="shared" si="299"/>
        <v/>
      </c>
      <c r="AP891" s="310">
        <f>SUM(AO$1:AO891)</f>
        <v>0</v>
      </c>
      <c r="AQ891" s="310">
        <f>SUM(AK$2:AK891)</f>
        <v>10</v>
      </c>
      <c r="AR891" s="310">
        <f>COUNTA(AJ$2:AJ891)</f>
        <v>10</v>
      </c>
      <c r="AS891" s="312">
        <f>ABS(H891-Data!H875)</f>
        <v>1</v>
      </c>
      <c r="AT891" s="312">
        <f>ABS(I891-Data!I875)</f>
        <v>1</v>
      </c>
      <c r="AU891" s="312">
        <f>ABS(J891-Data!J875)</f>
        <v>0</v>
      </c>
      <c r="AV891" s="312">
        <f>ABS(K891-Data!K875)</f>
        <v>0</v>
      </c>
      <c r="AW891" s="312">
        <f>ABS(L891-Data!L875)</f>
        <v>0</v>
      </c>
      <c r="AZ891">
        <v>0</v>
      </c>
      <c r="BA891">
        <v>0</v>
      </c>
    </row>
    <row r="892" spans="1:53" x14ac:dyDescent="0.25">
      <c r="A892">
        <v>116</v>
      </c>
      <c r="B892" t="s">
        <v>65</v>
      </c>
      <c r="C892" t="s">
        <v>663</v>
      </c>
      <c r="D892"/>
      <c r="E892">
        <v>2</v>
      </c>
      <c r="F892">
        <v>3</v>
      </c>
      <c r="G892">
        <v>3</v>
      </c>
      <c r="H892">
        <v>1</v>
      </c>
      <c r="I892">
        <v>1</v>
      </c>
      <c r="J892">
        <v>0</v>
      </c>
      <c r="K892">
        <v>0</v>
      </c>
      <c r="L892">
        <v>0</v>
      </c>
      <c r="M892"/>
      <c r="N892" s="42"/>
      <c r="O892" s="101">
        <f>IF(ISBLANK(C892),O891,IF(COUNTIF(C$2:C892,C892)&gt;1,O891,1+MAX(O891,0)))</f>
        <v>26</v>
      </c>
      <c r="P892" s="45">
        <f t="shared" si="286"/>
        <v>13</v>
      </c>
      <c r="Q892" s="33" t="str">
        <f t="shared" si="287"/>
        <v/>
      </c>
      <c r="R892" s="33">
        <f t="shared" si="288"/>
        <v>7</v>
      </c>
      <c r="S892" s="33" t="str">
        <f t="shared" si="289"/>
        <v>116_7</v>
      </c>
      <c r="T892" s="35" t="str">
        <f t="shared" si="290"/>
        <v>116AM</v>
      </c>
      <c r="U892" s="35" t="str">
        <f t="shared" si="291"/>
        <v>116AMEW</v>
      </c>
      <c r="V892" s="35" t="str">
        <f t="shared" si="307"/>
        <v>1Z</v>
      </c>
      <c r="W892" s="35" t="str">
        <f t="shared" si="300"/>
        <v>116AM1Z233</v>
      </c>
      <c r="X892" s="388">
        <f t="shared" si="301"/>
        <v>0</v>
      </c>
      <c r="Y892" s="388">
        <f t="shared" si="302"/>
        <v>0</v>
      </c>
      <c r="Z892" s="280" t="str">
        <f t="shared" si="292"/>
        <v/>
      </c>
      <c r="AA892" s="280" t="str">
        <f t="shared" si="293"/>
        <v/>
      </c>
      <c r="AB892" s="389" t="str">
        <f t="shared" si="303"/>
        <v/>
      </c>
      <c r="AC892" s="389" t="str">
        <f t="shared" si="304"/>
        <v/>
      </c>
      <c r="AD892" s="390" t="str">
        <f t="shared" si="294"/>
        <v/>
      </c>
      <c r="AE892" s="282">
        <f t="shared" si="295"/>
        <v>0</v>
      </c>
      <c r="AF892" s="359">
        <f t="shared" si="296"/>
        <v>0</v>
      </c>
      <c r="AG892" s="280">
        <f t="shared" si="297"/>
        <v>3</v>
      </c>
      <c r="AH892" s="280">
        <f t="shared" si="298"/>
        <v>1</v>
      </c>
      <c r="AI892" s="280">
        <f>IF(ISBLANK(T892),AI891,IF(COUNTIF(T$2:T892,T892)&gt;1,AI891,1+MAX(AI891,0)))</f>
        <v>22</v>
      </c>
      <c r="AL892" s="391" t="str">
        <f t="shared" si="305"/>
        <v/>
      </c>
      <c r="AM892" s="391" t="str">
        <f t="shared" si="306"/>
        <v/>
      </c>
      <c r="AO892" s="310" t="str">
        <f t="shared" si="299"/>
        <v/>
      </c>
      <c r="AP892" s="310">
        <f>SUM(AO$1:AO892)</f>
        <v>0</v>
      </c>
      <c r="AQ892" s="310">
        <f>SUM(AK$2:AK892)</f>
        <v>10</v>
      </c>
      <c r="AR892" s="310">
        <f>COUNTA(AJ$2:AJ892)</f>
        <v>10</v>
      </c>
      <c r="AS892" s="312">
        <f>ABS(H892-Data!H876)</f>
        <v>0</v>
      </c>
      <c r="AT892" s="312">
        <f>ABS(I892-Data!I876)</f>
        <v>1</v>
      </c>
      <c r="AU892" s="312">
        <f>ABS(J892-Data!J876)</f>
        <v>0</v>
      </c>
      <c r="AV892" s="312">
        <f>ABS(K892-Data!K876)</f>
        <v>0</v>
      </c>
      <c r="AW892" s="312">
        <f>ABS(L892-Data!L876)</f>
        <v>0</v>
      </c>
      <c r="AZ892">
        <v>0</v>
      </c>
      <c r="BA892">
        <v>0</v>
      </c>
    </row>
    <row r="893" spans="1:53" x14ac:dyDescent="0.25">
      <c r="A893">
        <v>116</v>
      </c>
      <c r="B893" t="s">
        <v>65</v>
      </c>
      <c r="C893" t="s">
        <v>663</v>
      </c>
      <c r="D893"/>
      <c r="E893">
        <v>2</v>
      </c>
      <c r="F893">
        <v>3</v>
      </c>
      <c r="G893">
        <v>4</v>
      </c>
      <c r="H893">
        <v>25</v>
      </c>
      <c r="I893">
        <v>7</v>
      </c>
      <c r="J893">
        <v>2</v>
      </c>
      <c r="K893">
        <v>11</v>
      </c>
      <c r="L893">
        <v>15</v>
      </c>
      <c r="M893"/>
      <c r="N893" s="42"/>
      <c r="O893" s="101">
        <f>IF(ISBLANK(C893),O892,IF(COUNTIF(C$2:C893,C893)&gt;1,O892,1+MAX(O892,0)))</f>
        <v>26</v>
      </c>
      <c r="P893" s="45">
        <f t="shared" si="286"/>
        <v>13</v>
      </c>
      <c r="Q893" s="33" t="str">
        <f t="shared" si="287"/>
        <v/>
      </c>
      <c r="R893" s="33">
        <f t="shared" si="288"/>
        <v>7</v>
      </c>
      <c r="S893" s="33" t="str">
        <f t="shared" si="289"/>
        <v>116_7</v>
      </c>
      <c r="T893" s="35" t="str">
        <f t="shared" si="290"/>
        <v>116AM</v>
      </c>
      <c r="U893" s="35" t="str">
        <f t="shared" si="291"/>
        <v>116AMEW</v>
      </c>
      <c r="V893" s="35" t="str">
        <f t="shared" si="307"/>
        <v>1Z</v>
      </c>
      <c r="W893" s="35" t="str">
        <f t="shared" si="300"/>
        <v>116AM1Z234</v>
      </c>
      <c r="X893" s="388">
        <f t="shared" si="301"/>
        <v>11</v>
      </c>
      <c r="Y893" s="388">
        <f t="shared" si="302"/>
        <v>15</v>
      </c>
      <c r="Z893" s="280" t="str">
        <f t="shared" si="292"/>
        <v/>
      </c>
      <c r="AA893" s="280" t="str">
        <f t="shared" si="293"/>
        <v/>
      </c>
      <c r="AB893" s="389" t="str">
        <f t="shared" si="303"/>
        <v/>
      </c>
      <c r="AC893" s="389" t="str">
        <f t="shared" si="304"/>
        <v/>
      </c>
      <c r="AD893" s="390" t="str">
        <f t="shared" si="294"/>
        <v/>
      </c>
      <c r="AE893" s="282">
        <f t="shared" si="295"/>
        <v>0</v>
      </c>
      <c r="AF893" s="359">
        <f t="shared" si="296"/>
        <v>0</v>
      </c>
      <c r="AG893" s="280">
        <f t="shared" si="297"/>
        <v>3</v>
      </c>
      <c r="AH893" s="280">
        <f t="shared" si="298"/>
        <v>1</v>
      </c>
      <c r="AI893" s="280">
        <f>IF(ISBLANK(T893),AI892,IF(COUNTIF(T$2:T893,T893)&gt;1,AI892,1+MAX(AI892,0)))</f>
        <v>22</v>
      </c>
      <c r="AL893" s="391" t="str">
        <f t="shared" si="305"/>
        <v/>
      </c>
      <c r="AM893" s="391" t="str">
        <f t="shared" si="306"/>
        <v/>
      </c>
      <c r="AO893" s="310" t="str">
        <f t="shared" si="299"/>
        <v/>
      </c>
      <c r="AP893" s="310">
        <f>SUM(AO$1:AO893)</f>
        <v>0</v>
      </c>
      <c r="AQ893" s="310">
        <f>SUM(AK$2:AK893)</f>
        <v>10</v>
      </c>
      <c r="AR893" s="310">
        <f>COUNTA(AJ$2:AJ893)</f>
        <v>10</v>
      </c>
      <c r="AS893" s="312">
        <f>ABS(H893-Data!H877)</f>
        <v>22</v>
      </c>
      <c r="AT893" s="312">
        <f>ABS(I893-Data!I877)</f>
        <v>6</v>
      </c>
      <c r="AU893" s="312">
        <f>ABS(J893-Data!J877)</f>
        <v>2</v>
      </c>
      <c r="AV893" s="312">
        <f>ABS(K893-Data!K877)</f>
        <v>10</v>
      </c>
      <c r="AW893" s="312">
        <f>ABS(L893-Data!L877)</f>
        <v>12</v>
      </c>
      <c r="AZ893">
        <v>11</v>
      </c>
      <c r="BA893">
        <v>15</v>
      </c>
    </row>
    <row r="894" spans="1:53" x14ac:dyDescent="0.25">
      <c r="A894">
        <v>116</v>
      </c>
      <c r="B894" t="s">
        <v>65</v>
      </c>
      <c r="C894" t="s">
        <v>663</v>
      </c>
      <c r="D894"/>
      <c r="E894">
        <v>2</v>
      </c>
      <c r="F894">
        <v>4</v>
      </c>
      <c r="G894">
        <v>1</v>
      </c>
      <c r="H894">
        <v>3</v>
      </c>
      <c r="I894">
        <v>3</v>
      </c>
      <c r="J894">
        <v>0</v>
      </c>
      <c r="K894">
        <v>2</v>
      </c>
      <c r="L894">
        <v>2</v>
      </c>
      <c r="M894"/>
      <c r="N894" s="42"/>
      <c r="O894" s="101">
        <f>IF(ISBLANK(C894),O893,IF(COUNTIF(C$2:C894,C894)&gt;1,O893,1+MAX(O893,0)))</f>
        <v>26</v>
      </c>
      <c r="P894" s="45">
        <f t="shared" si="286"/>
        <v>13</v>
      </c>
      <c r="Q894" s="33" t="str">
        <f t="shared" si="287"/>
        <v/>
      </c>
      <c r="R894" s="33">
        <f t="shared" si="288"/>
        <v>8</v>
      </c>
      <c r="S894" s="33" t="str">
        <f t="shared" si="289"/>
        <v>116_8</v>
      </c>
      <c r="T894" s="35" t="str">
        <f t="shared" si="290"/>
        <v>116AM</v>
      </c>
      <c r="U894" s="35" t="str">
        <f t="shared" si="291"/>
        <v>116AMNS</v>
      </c>
      <c r="V894" s="35" t="str">
        <f t="shared" si="307"/>
        <v>1Z</v>
      </c>
      <c r="W894" s="35" t="str">
        <f t="shared" si="300"/>
        <v>116AM1Z241</v>
      </c>
      <c r="X894" s="388">
        <f t="shared" si="301"/>
        <v>2</v>
      </c>
      <c r="Y894" s="388">
        <f t="shared" si="302"/>
        <v>2</v>
      </c>
      <c r="Z894" s="280" t="str">
        <f t="shared" si="292"/>
        <v/>
      </c>
      <c r="AA894" s="280" t="str">
        <f t="shared" si="293"/>
        <v/>
      </c>
      <c r="AB894" s="389" t="str">
        <f t="shared" si="303"/>
        <v/>
      </c>
      <c r="AC894" s="389" t="str">
        <f t="shared" si="304"/>
        <v/>
      </c>
      <c r="AD894" s="390" t="str">
        <f t="shared" si="294"/>
        <v/>
      </c>
      <c r="AE894" s="282">
        <f t="shared" si="295"/>
        <v>0</v>
      </c>
      <c r="AF894" s="359">
        <f t="shared" si="296"/>
        <v>0</v>
      </c>
      <c r="AG894" s="280">
        <f t="shared" si="297"/>
        <v>2</v>
      </c>
      <c r="AH894" s="280">
        <f t="shared" si="298"/>
        <v>1</v>
      </c>
      <c r="AI894" s="280">
        <f>IF(ISBLANK(T894),AI893,IF(COUNTIF(T$2:T894,T894)&gt;1,AI893,1+MAX(AI893,0)))</f>
        <v>22</v>
      </c>
      <c r="AL894" s="391" t="str">
        <f t="shared" si="305"/>
        <v/>
      </c>
      <c r="AM894" s="391" t="str">
        <f t="shared" si="306"/>
        <v/>
      </c>
      <c r="AO894" s="310" t="str">
        <f t="shared" si="299"/>
        <v/>
      </c>
      <c r="AP894" s="310">
        <f>SUM(AO$1:AO894)</f>
        <v>0</v>
      </c>
      <c r="AQ894" s="310">
        <f>SUM(AK$2:AK894)</f>
        <v>10</v>
      </c>
      <c r="AR894" s="310">
        <f>COUNTA(AJ$2:AJ894)</f>
        <v>10</v>
      </c>
      <c r="AS894" s="312">
        <f>ABS(H894-Data!H878)</f>
        <v>2</v>
      </c>
      <c r="AT894" s="312">
        <f>ABS(I894-Data!I878)</f>
        <v>3</v>
      </c>
      <c r="AU894" s="312">
        <f>ABS(J894-Data!J878)</f>
        <v>0</v>
      </c>
      <c r="AV894" s="312">
        <f>ABS(K894-Data!K878)</f>
        <v>1</v>
      </c>
      <c r="AW894" s="312">
        <f>ABS(L894-Data!L878)</f>
        <v>1</v>
      </c>
      <c r="AZ894">
        <v>2</v>
      </c>
      <c r="BA894">
        <v>2</v>
      </c>
    </row>
    <row r="895" spans="1:53" x14ac:dyDescent="0.25">
      <c r="A895">
        <v>116</v>
      </c>
      <c r="B895" t="s">
        <v>65</v>
      </c>
      <c r="C895" t="s">
        <v>663</v>
      </c>
      <c r="D895"/>
      <c r="E895">
        <v>2</v>
      </c>
      <c r="F895">
        <v>4</v>
      </c>
      <c r="G895">
        <v>2</v>
      </c>
      <c r="H895">
        <v>0</v>
      </c>
      <c r="I895">
        <v>0</v>
      </c>
      <c r="J895">
        <v>0</v>
      </c>
      <c r="K895">
        <v>0</v>
      </c>
      <c r="L895">
        <v>0</v>
      </c>
      <c r="M895"/>
      <c r="N895" s="42"/>
      <c r="O895" s="101">
        <f>IF(ISBLANK(C895),O894,IF(COUNTIF(C$2:C895,C895)&gt;1,O894,1+MAX(O894,0)))</f>
        <v>26</v>
      </c>
      <c r="P895" s="45">
        <f t="shared" si="286"/>
        <v>13</v>
      </c>
      <c r="Q895" s="33" t="str">
        <f t="shared" si="287"/>
        <v/>
      </c>
      <c r="R895" s="33">
        <f t="shared" si="288"/>
        <v>8</v>
      </c>
      <c r="S895" s="33" t="str">
        <f t="shared" si="289"/>
        <v>116_8</v>
      </c>
      <c r="T895" s="35" t="str">
        <f t="shared" si="290"/>
        <v>116AM</v>
      </c>
      <c r="U895" s="35" t="str">
        <f t="shared" si="291"/>
        <v>116AMNS</v>
      </c>
      <c r="V895" s="35" t="str">
        <f t="shared" si="307"/>
        <v>1Z</v>
      </c>
      <c r="W895" s="35" t="str">
        <f t="shared" si="300"/>
        <v>116AM1Z242</v>
      </c>
      <c r="X895" s="388">
        <f t="shared" si="301"/>
        <v>0</v>
      </c>
      <c r="Y895" s="388">
        <f t="shared" si="302"/>
        <v>0</v>
      </c>
      <c r="Z895" s="280" t="str">
        <f t="shared" si="292"/>
        <v/>
      </c>
      <c r="AA895" s="280" t="str">
        <f t="shared" si="293"/>
        <v/>
      </c>
      <c r="AB895" s="389" t="str">
        <f t="shared" si="303"/>
        <v/>
      </c>
      <c r="AC895" s="389" t="str">
        <f t="shared" si="304"/>
        <v/>
      </c>
      <c r="AD895" s="390" t="str">
        <f t="shared" si="294"/>
        <v/>
      </c>
      <c r="AE895" s="282">
        <f t="shared" si="295"/>
        <v>0</v>
      </c>
      <c r="AF895" s="359">
        <f t="shared" si="296"/>
        <v>0</v>
      </c>
      <c r="AG895" s="280">
        <f t="shared" si="297"/>
        <v>0</v>
      </c>
      <c r="AH895" s="280">
        <f t="shared" si="298"/>
        <v>0</v>
      </c>
      <c r="AI895" s="280">
        <f>IF(ISBLANK(T895),AI894,IF(COUNTIF(T$2:T895,T895)&gt;1,AI894,1+MAX(AI894,0)))</f>
        <v>22</v>
      </c>
      <c r="AL895" s="391" t="str">
        <f t="shared" si="305"/>
        <v/>
      </c>
      <c r="AM895" s="391" t="str">
        <f t="shared" si="306"/>
        <v/>
      </c>
      <c r="AO895" s="310" t="str">
        <f t="shared" si="299"/>
        <v/>
      </c>
      <c r="AP895" s="310">
        <f>SUM(AO$1:AO895)</f>
        <v>0</v>
      </c>
      <c r="AQ895" s="310">
        <f>SUM(AK$2:AK895)</f>
        <v>10</v>
      </c>
      <c r="AR895" s="310">
        <f>COUNTA(AJ$2:AJ895)</f>
        <v>10</v>
      </c>
      <c r="AS895" s="312">
        <f>ABS(H895-Data!H879)</f>
        <v>0</v>
      </c>
      <c r="AT895" s="312">
        <f>ABS(I895-Data!I879)</f>
        <v>0</v>
      </c>
      <c r="AU895" s="312">
        <f>ABS(J895-Data!J879)</f>
        <v>0</v>
      </c>
      <c r="AV895" s="312">
        <f>ABS(K895-Data!K879)</f>
        <v>0</v>
      </c>
      <c r="AW895" s="312">
        <f>ABS(L895-Data!L879)</f>
        <v>0</v>
      </c>
      <c r="AZ895">
        <v>0</v>
      </c>
      <c r="BA895">
        <v>0</v>
      </c>
    </row>
    <row r="896" spans="1:53" x14ac:dyDescent="0.25">
      <c r="A896">
        <v>116</v>
      </c>
      <c r="B896" t="s">
        <v>65</v>
      </c>
      <c r="C896" t="s">
        <v>663</v>
      </c>
      <c r="D896"/>
      <c r="E896">
        <v>2</v>
      </c>
      <c r="F896">
        <v>4</v>
      </c>
      <c r="G896">
        <v>3</v>
      </c>
      <c r="H896">
        <v>0</v>
      </c>
      <c r="I896">
        <v>0</v>
      </c>
      <c r="J896">
        <v>0</v>
      </c>
      <c r="K896">
        <v>0</v>
      </c>
      <c r="L896">
        <v>0</v>
      </c>
      <c r="M896"/>
      <c r="N896" s="42"/>
      <c r="O896" s="101">
        <f>IF(ISBLANK(C896),O895,IF(COUNTIF(C$2:C896,C896)&gt;1,O895,1+MAX(O895,0)))</f>
        <v>26</v>
      </c>
      <c r="P896" s="45">
        <f t="shared" si="286"/>
        <v>13</v>
      </c>
      <c r="Q896" s="33" t="str">
        <f t="shared" si="287"/>
        <v/>
      </c>
      <c r="R896" s="33">
        <f t="shared" si="288"/>
        <v>8</v>
      </c>
      <c r="S896" s="33" t="str">
        <f t="shared" si="289"/>
        <v>116_8</v>
      </c>
      <c r="T896" s="35" t="str">
        <f t="shared" si="290"/>
        <v>116AM</v>
      </c>
      <c r="U896" s="35" t="str">
        <f t="shared" si="291"/>
        <v>116AMEW</v>
      </c>
      <c r="V896" s="35" t="str">
        <f t="shared" si="307"/>
        <v>1Z</v>
      </c>
      <c r="W896" s="35" t="str">
        <f t="shared" si="300"/>
        <v>116AM1Z243</v>
      </c>
      <c r="X896" s="388">
        <f t="shared" si="301"/>
        <v>0</v>
      </c>
      <c r="Y896" s="388">
        <f t="shared" si="302"/>
        <v>0</v>
      </c>
      <c r="Z896" s="280" t="str">
        <f t="shared" si="292"/>
        <v/>
      </c>
      <c r="AA896" s="280" t="str">
        <f t="shared" si="293"/>
        <v/>
      </c>
      <c r="AB896" s="389" t="str">
        <f t="shared" si="303"/>
        <v/>
      </c>
      <c r="AC896" s="389" t="str">
        <f t="shared" si="304"/>
        <v/>
      </c>
      <c r="AD896" s="390" t="str">
        <f t="shared" si="294"/>
        <v/>
      </c>
      <c r="AE896" s="282">
        <f t="shared" si="295"/>
        <v>0</v>
      </c>
      <c r="AF896" s="359">
        <f t="shared" si="296"/>
        <v>0</v>
      </c>
      <c r="AG896" s="280">
        <f t="shared" si="297"/>
        <v>3</v>
      </c>
      <c r="AH896" s="280">
        <f t="shared" si="298"/>
        <v>1</v>
      </c>
      <c r="AI896" s="280">
        <f>IF(ISBLANK(T896),AI895,IF(COUNTIF(T$2:T896,T896)&gt;1,AI895,1+MAX(AI895,0)))</f>
        <v>22</v>
      </c>
      <c r="AL896" s="391" t="str">
        <f t="shared" si="305"/>
        <v/>
      </c>
      <c r="AM896" s="391" t="str">
        <f t="shared" si="306"/>
        <v/>
      </c>
      <c r="AO896" s="310" t="str">
        <f t="shared" si="299"/>
        <v/>
      </c>
      <c r="AP896" s="310">
        <f>SUM(AO$1:AO896)</f>
        <v>0</v>
      </c>
      <c r="AQ896" s="310">
        <f>SUM(AK$2:AK896)</f>
        <v>10</v>
      </c>
      <c r="AR896" s="310">
        <f>COUNTA(AJ$2:AJ896)</f>
        <v>10</v>
      </c>
      <c r="AS896" s="312">
        <f>ABS(H896-Data!H880)</f>
        <v>4</v>
      </c>
      <c r="AT896" s="312">
        <f>ABS(I896-Data!I880)</f>
        <v>0</v>
      </c>
      <c r="AU896" s="312">
        <f>ABS(J896-Data!J880)</f>
        <v>3</v>
      </c>
      <c r="AV896" s="312">
        <f>ABS(K896-Data!K880)</f>
        <v>2</v>
      </c>
      <c r="AW896" s="312">
        <f>ABS(L896-Data!L880)</f>
        <v>3</v>
      </c>
      <c r="AZ896">
        <v>0</v>
      </c>
      <c r="BA896">
        <v>0</v>
      </c>
    </row>
    <row r="897" spans="1:53" x14ac:dyDescent="0.25">
      <c r="A897">
        <v>116</v>
      </c>
      <c r="B897" t="s">
        <v>65</v>
      </c>
      <c r="C897" t="s">
        <v>663</v>
      </c>
      <c r="D897"/>
      <c r="E897">
        <v>2</v>
      </c>
      <c r="F897">
        <v>4</v>
      </c>
      <c r="G897">
        <v>4</v>
      </c>
      <c r="H897">
        <v>47</v>
      </c>
      <c r="I897">
        <v>23</v>
      </c>
      <c r="J897">
        <v>4</v>
      </c>
      <c r="K897">
        <v>26</v>
      </c>
      <c r="L897">
        <v>31</v>
      </c>
      <c r="M897"/>
      <c r="N897" s="42"/>
      <c r="O897" s="101">
        <f>IF(ISBLANK(C897),O896,IF(COUNTIF(C$2:C897,C897)&gt;1,O896,1+MAX(O896,0)))</f>
        <v>26</v>
      </c>
      <c r="P897" s="45">
        <f t="shared" si="286"/>
        <v>13</v>
      </c>
      <c r="Q897" s="33" t="str">
        <f t="shared" si="287"/>
        <v/>
      </c>
      <c r="R897" s="33">
        <f t="shared" si="288"/>
        <v>8</v>
      </c>
      <c r="S897" s="33" t="str">
        <f t="shared" si="289"/>
        <v>116_8</v>
      </c>
      <c r="T897" s="35" t="str">
        <f t="shared" si="290"/>
        <v>116AM</v>
      </c>
      <c r="U897" s="35" t="str">
        <f t="shared" si="291"/>
        <v>116AMEW</v>
      </c>
      <c r="V897" s="35" t="str">
        <f t="shared" si="307"/>
        <v>1Z</v>
      </c>
      <c r="W897" s="35" t="str">
        <f t="shared" si="300"/>
        <v>116AM1Z244</v>
      </c>
      <c r="X897" s="388">
        <f t="shared" si="301"/>
        <v>26</v>
      </c>
      <c r="Y897" s="388">
        <f t="shared" si="302"/>
        <v>31</v>
      </c>
      <c r="Z897" s="280" t="str">
        <f t="shared" si="292"/>
        <v/>
      </c>
      <c r="AA897" s="280" t="str">
        <f t="shared" si="293"/>
        <v/>
      </c>
      <c r="AB897" s="389" t="str">
        <f t="shared" si="303"/>
        <v/>
      </c>
      <c r="AC897" s="389" t="str">
        <f t="shared" si="304"/>
        <v/>
      </c>
      <c r="AD897" s="390" t="str">
        <f t="shared" si="294"/>
        <v/>
      </c>
      <c r="AE897" s="282">
        <f t="shared" si="295"/>
        <v>0</v>
      </c>
      <c r="AF897" s="359">
        <f t="shared" si="296"/>
        <v>0</v>
      </c>
      <c r="AG897" s="280">
        <f t="shared" si="297"/>
        <v>3</v>
      </c>
      <c r="AH897" s="280">
        <f t="shared" si="298"/>
        <v>1</v>
      </c>
      <c r="AI897" s="280">
        <f>IF(ISBLANK(T897),AI896,IF(COUNTIF(T$2:T897,T897)&gt;1,AI896,1+MAX(AI896,0)))</f>
        <v>22</v>
      </c>
      <c r="AL897" s="391" t="str">
        <f t="shared" si="305"/>
        <v/>
      </c>
      <c r="AM897" s="391" t="str">
        <f t="shared" si="306"/>
        <v/>
      </c>
      <c r="AO897" s="310" t="str">
        <f t="shared" si="299"/>
        <v/>
      </c>
      <c r="AP897" s="310">
        <f>SUM(AO$1:AO897)</f>
        <v>0</v>
      </c>
      <c r="AQ897" s="310">
        <f>SUM(AK$2:AK897)</f>
        <v>10</v>
      </c>
      <c r="AR897" s="310">
        <f>COUNTA(AJ$2:AJ897)</f>
        <v>10</v>
      </c>
      <c r="AS897" s="312">
        <f>ABS(H897-Data!H881)</f>
        <v>35</v>
      </c>
      <c r="AT897" s="312">
        <f>ABS(I897-Data!I881)</f>
        <v>20</v>
      </c>
      <c r="AU897" s="312">
        <f>ABS(J897-Data!J881)</f>
        <v>3</v>
      </c>
      <c r="AV897" s="312">
        <f>ABS(K897-Data!K881)</f>
        <v>21</v>
      </c>
      <c r="AW897" s="312">
        <f>ABS(L897-Data!L881)</f>
        <v>24</v>
      </c>
      <c r="AZ897">
        <v>26</v>
      </c>
      <c r="BA897">
        <v>31</v>
      </c>
    </row>
    <row r="898" spans="1:53" x14ac:dyDescent="0.25">
      <c r="A898">
        <v>116</v>
      </c>
      <c r="B898" t="s">
        <v>65</v>
      </c>
      <c r="C898" t="s">
        <v>910</v>
      </c>
      <c r="D898"/>
      <c r="E898">
        <v>2</v>
      </c>
      <c r="F898">
        <v>1</v>
      </c>
      <c r="G898">
        <v>1</v>
      </c>
      <c r="H898">
        <v>1</v>
      </c>
      <c r="I898">
        <v>0</v>
      </c>
      <c r="J898">
        <v>0</v>
      </c>
      <c r="K898">
        <v>0</v>
      </c>
      <c r="L898">
        <v>0</v>
      </c>
      <c r="M898" t="s">
        <v>911</v>
      </c>
      <c r="N898" s="42"/>
      <c r="O898" s="101">
        <f>IF(ISBLANK(C898),O897,IF(COUNTIF(C$2:C898,C898)&gt;1,O897,1+MAX(O897,0)))</f>
        <v>27</v>
      </c>
      <c r="P898" s="45">
        <f t="shared" ref="P898:P961" si="308">IF(A898=A897,P897,IF(ISNUMBER(P897),P897+1,1))</f>
        <v>13</v>
      </c>
      <c r="Q898" s="33" t="str">
        <f t="shared" ref="Q898:Q961" si="309">IF(OR(P898=P897,LEN(A898)&lt;1),"",P898)</f>
        <v/>
      </c>
      <c r="R898" s="33">
        <f t="shared" ref="R898:R961" si="310">IF(ISNUMBER(F898),F898+4*(E898-1)+8*IF(B898="PM",1,0),"")</f>
        <v>5</v>
      </c>
      <c r="S898" s="33" t="str">
        <f t="shared" ref="S898:S961" si="311">IF(ISNUMBER(R898),A898&amp;"_"&amp;R898,"")</f>
        <v>116_5</v>
      </c>
      <c r="T898" s="35" t="str">
        <f t="shared" ref="T898:T961" si="312">A898&amp;B898</f>
        <v>116AM</v>
      </c>
      <c r="U898" s="35" t="str">
        <f t="shared" ref="U898:U961" si="313">IF(OR(G898=1,G898=2),T898&amp;"NS",IF(OR(G898=3,G898=4),T898&amp;"EW",""))</f>
        <v>116AMNS</v>
      </c>
      <c r="V898" s="35" t="str">
        <f t="shared" si="307"/>
        <v>1A</v>
      </c>
      <c r="W898" s="35" t="str">
        <f t="shared" si="300"/>
        <v>116AM1A211</v>
      </c>
      <c r="X898" s="388">
        <f t="shared" si="301"/>
        <v>0</v>
      </c>
      <c r="Y898" s="388">
        <f t="shared" si="302"/>
        <v>0</v>
      </c>
      <c r="Z898" s="280" t="str">
        <f t="shared" ref="Z898:Z961" si="314">IF(I898&gt;$H898,1,"")</f>
        <v/>
      </c>
      <c r="AA898" s="280" t="str">
        <f t="shared" ref="AA898:AA961" si="315">IF(J898&gt;$H898,1,"")</f>
        <v/>
      </c>
      <c r="AB898" s="389" t="str">
        <f t="shared" si="303"/>
        <v/>
      </c>
      <c r="AC898" s="389" t="str">
        <f t="shared" si="304"/>
        <v/>
      </c>
      <c r="AD898" s="390" t="str">
        <f t="shared" ref="AD898:AD961" si="316">IF(ISERROR(MATCH(A898&amp;"_"&amp;G898,Sidewalk_ignore,0)),"",1)</f>
        <v/>
      </c>
      <c r="AE898" s="282">
        <f t="shared" ref="AE898:AE961" si="317">IF(AND(ISNUMBER($G898),$B898="AM"),INDEX(CordonIn,MATCH($A898,loc_ID,0),$G898),0)</f>
        <v>0</v>
      </c>
      <c r="AF898" s="359">
        <f t="shared" ref="AF898:AF961" si="318">IF(AND(ISNUMBER($G898),$B898="PM"),INDEX(CordonIn,MATCH($A898,loc_ID,0),VLOOKUP($G898,Reverse_dir,2,FALSE)),0)</f>
        <v>0</v>
      </c>
      <c r="AG898" s="280">
        <f t="shared" ref="AG898:AG961" si="319">IF(AND(ISNUMBER($G898),$B898="AM"),INDEX(Lane,MATCH($A898,loc_ID,0),$G898),0)</f>
        <v>2</v>
      </c>
      <c r="AH898" s="280">
        <f t="shared" ref="AH898:AH961" si="320">IF(AND(AG898&gt;0,ISNUMBER(AG898)),1,0)</f>
        <v>1</v>
      </c>
      <c r="AI898" s="280">
        <f>IF(ISBLANK(T898),AI897,IF(COUNTIF(T$2:T898,T898)&gt;1,AI897,1+MAX(AI897,0)))</f>
        <v>22</v>
      </c>
      <c r="AL898" s="391" t="str">
        <f t="shared" si="305"/>
        <v/>
      </c>
      <c r="AM898" s="391" t="str">
        <f t="shared" si="306"/>
        <v/>
      </c>
      <c r="AO898" s="310" t="str">
        <f t="shared" ref="AO898:AO961" si="321">IF(SUM(Z898:AC898)&gt;0,1,"")</f>
        <v/>
      </c>
      <c r="AP898" s="310">
        <f>SUM(AO$1:AO898)</f>
        <v>0</v>
      </c>
      <c r="AQ898" s="310">
        <f>SUM(AK$2:AK898)</f>
        <v>10</v>
      </c>
      <c r="AR898" s="310">
        <f>COUNTA(AJ$2:AJ898)</f>
        <v>10</v>
      </c>
      <c r="AS898" s="312"/>
      <c r="AT898" s="312"/>
      <c r="AU898" s="312"/>
      <c r="AV898" s="312"/>
      <c r="AW898" s="312"/>
      <c r="AZ898">
        <v>0</v>
      </c>
      <c r="BA898">
        <v>0</v>
      </c>
    </row>
    <row r="899" spans="1:53" x14ac:dyDescent="0.25">
      <c r="A899">
        <v>116</v>
      </c>
      <c r="B899" t="s">
        <v>65</v>
      </c>
      <c r="C899" t="s">
        <v>910</v>
      </c>
      <c r="D899"/>
      <c r="E899">
        <v>2</v>
      </c>
      <c r="F899">
        <v>1</v>
      </c>
      <c r="G899">
        <v>2</v>
      </c>
      <c r="H899">
        <v>0</v>
      </c>
      <c r="I899">
        <v>0</v>
      </c>
      <c r="J899">
        <v>0</v>
      </c>
      <c r="K899">
        <v>0</v>
      </c>
      <c r="L899">
        <v>0</v>
      </c>
      <c r="M899" t="s">
        <v>911</v>
      </c>
      <c r="N899" s="42"/>
      <c r="O899" s="101">
        <f>IF(ISBLANK(C899),O898,IF(COUNTIF(C$2:C899,C899)&gt;1,O898,1+MAX(O898,0)))</f>
        <v>27</v>
      </c>
      <c r="P899" s="45">
        <f t="shared" si="308"/>
        <v>13</v>
      </c>
      <c r="Q899" s="33" t="str">
        <f t="shared" si="309"/>
        <v/>
      </c>
      <c r="R899" s="33">
        <f t="shared" si="310"/>
        <v>5</v>
      </c>
      <c r="S899" s="33" t="str">
        <f t="shared" si="311"/>
        <v>116_5</v>
      </c>
      <c r="T899" s="35" t="str">
        <f t="shared" si="312"/>
        <v>116AM</v>
      </c>
      <c r="U899" s="35" t="str">
        <f t="shared" si="313"/>
        <v>116AMNS</v>
      </c>
      <c r="V899" s="35" t="str">
        <f t="shared" si="307"/>
        <v>1A</v>
      </c>
      <c r="W899" s="35" t="str">
        <f t="shared" ref="W899:W962" si="322">IF(ISBLANK(A899),"",A899&amp;B899&amp;V899&amp;E899&amp;F899&amp;G899)</f>
        <v>116AM1A212</v>
      </c>
      <c r="X899" s="388">
        <f t="shared" ref="X899:X962" si="323">IF($AD899=1,0,K899)</f>
        <v>0</v>
      </c>
      <c r="Y899" s="388">
        <f t="shared" ref="Y899:Y962" si="324">IF($AD899=1,0,L899)</f>
        <v>0</v>
      </c>
      <c r="Z899" s="280" t="str">
        <f t="shared" si="314"/>
        <v/>
      </c>
      <c r="AA899" s="280" t="str">
        <f t="shared" si="315"/>
        <v/>
      </c>
      <c r="AB899" s="389" t="str">
        <f t="shared" ref="AB899:AB962" si="325">IF(OR(K899&gt;$H899,AND($AD899=1,K899&gt;0)),1,"")</f>
        <v/>
      </c>
      <c r="AC899" s="389" t="str">
        <f t="shared" ref="AC899:AC962" si="326">IF(OR(L899&gt;$H899,AND($AD899=1,L899&gt;0)),1,"")</f>
        <v/>
      </c>
      <c r="AD899" s="390" t="str">
        <f t="shared" si="316"/>
        <v/>
      </c>
      <c r="AE899" s="282">
        <f t="shared" si="317"/>
        <v>0</v>
      </c>
      <c r="AF899" s="359">
        <f t="shared" si="318"/>
        <v>0</v>
      </c>
      <c r="AG899" s="280">
        <f t="shared" si="319"/>
        <v>0</v>
      </c>
      <c r="AH899" s="280">
        <f t="shared" si="320"/>
        <v>0</v>
      </c>
      <c r="AI899" s="280">
        <f>IF(ISBLANK(T899),AI898,IF(COUNTIF(T$2:T899,T899)&gt;1,AI898,1+MAX(AI898,0)))</f>
        <v>22</v>
      </c>
      <c r="AL899" s="391" t="str">
        <f t="shared" ref="AL899:AL962" si="327">IF(OR(AB899=1,AC899=1),IF(LEN(AJ899)=0,"",AJ899&amp;"; ")&amp;"Ignore sidewalk",IF(LEN(AJ899)=0,"",AJ899))</f>
        <v/>
      </c>
      <c r="AM899" s="391" t="str">
        <f t="shared" ref="AM899:AM962" si="328">IF(OR(AB899=1,AC899=1),1,IF(LEN(AK899)=0,"",AK899))</f>
        <v/>
      </c>
      <c r="AO899" s="310" t="str">
        <f t="shared" si="321"/>
        <v/>
      </c>
      <c r="AP899" s="310">
        <f>SUM(AO$1:AO899)</f>
        <v>0</v>
      </c>
      <c r="AQ899" s="310">
        <f>SUM(AK$2:AK899)</f>
        <v>10</v>
      </c>
      <c r="AR899" s="310">
        <f>COUNTA(AJ$2:AJ899)</f>
        <v>10</v>
      </c>
      <c r="AS899" s="312"/>
      <c r="AT899" s="312"/>
      <c r="AU899" s="312"/>
      <c r="AV899" s="312"/>
      <c r="AW899" s="312"/>
      <c r="AZ899">
        <v>0</v>
      </c>
      <c r="BA899">
        <v>0</v>
      </c>
    </row>
    <row r="900" spans="1:53" x14ac:dyDescent="0.25">
      <c r="A900">
        <v>116</v>
      </c>
      <c r="B900" t="s">
        <v>65</v>
      </c>
      <c r="C900" t="s">
        <v>910</v>
      </c>
      <c r="D900"/>
      <c r="E900">
        <v>2</v>
      </c>
      <c r="F900">
        <v>1</v>
      </c>
      <c r="G900">
        <v>3</v>
      </c>
      <c r="H900">
        <v>3</v>
      </c>
      <c r="I900">
        <v>0</v>
      </c>
      <c r="J900">
        <v>0</v>
      </c>
      <c r="K900">
        <v>0</v>
      </c>
      <c r="L900">
        <v>2</v>
      </c>
      <c r="M900" t="s">
        <v>911</v>
      </c>
      <c r="N900" s="42"/>
      <c r="O900" s="101">
        <f>IF(ISBLANK(C900),O899,IF(COUNTIF(C$2:C900,C900)&gt;1,O899,1+MAX(O899,0)))</f>
        <v>27</v>
      </c>
      <c r="P900" s="45">
        <f t="shared" si="308"/>
        <v>13</v>
      </c>
      <c r="Q900" s="33" t="str">
        <f t="shared" si="309"/>
        <v/>
      </c>
      <c r="R900" s="33">
        <f t="shared" si="310"/>
        <v>5</v>
      </c>
      <c r="S900" s="33" t="str">
        <f t="shared" si="311"/>
        <v>116_5</v>
      </c>
      <c r="T900" s="35" t="str">
        <f t="shared" si="312"/>
        <v>116AM</v>
      </c>
      <c r="U900" s="35" t="str">
        <f t="shared" si="313"/>
        <v>116AMEW</v>
      </c>
      <c r="V900" s="35" t="str">
        <f t="shared" ref="V900:V963" si="329">TEXT((O900-MOD(O900,26))/26,"0")&amp;CHAR(65+MOD(O900-1,26))</f>
        <v>1A</v>
      </c>
      <c r="W900" s="35" t="str">
        <f t="shared" si="322"/>
        <v>116AM1A213</v>
      </c>
      <c r="X900" s="388">
        <f t="shared" si="323"/>
        <v>0</v>
      </c>
      <c r="Y900" s="388">
        <f t="shared" si="324"/>
        <v>2</v>
      </c>
      <c r="Z900" s="280" t="str">
        <f t="shared" si="314"/>
        <v/>
      </c>
      <c r="AA900" s="280" t="str">
        <f t="shared" si="315"/>
        <v/>
      </c>
      <c r="AB900" s="389" t="str">
        <f t="shared" si="325"/>
        <v/>
      </c>
      <c r="AC900" s="389" t="str">
        <f t="shared" si="326"/>
        <v/>
      </c>
      <c r="AD900" s="390" t="str">
        <f t="shared" si="316"/>
        <v/>
      </c>
      <c r="AE900" s="282">
        <f t="shared" si="317"/>
        <v>0</v>
      </c>
      <c r="AF900" s="359">
        <f t="shared" si="318"/>
        <v>0</v>
      </c>
      <c r="AG900" s="280">
        <f t="shared" si="319"/>
        <v>3</v>
      </c>
      <c r="AH900" s="280">
        <f t="shared" si="320"/>
        <v>1</v>
      </c>
      <c r="AI900" s="280">
        <f>IF(ISBLANK(T900),AI899,IF(COUNTIF(T$2:T900,T900)&gt;1,AI899,1+MAX(AI899,0)))</f>
        <v>22</v>
      </c>
      <c r="AL900" s="391" t="str">
        <f t="shared" si="327"/>
        <v/>
      </c>
      <c r="AM900" s="391" t="str">
        <f t="shared" si="328"/>
        <v/>
      </c>
      <c r="AO900" s="310" t="str">
        <f t="shared" si="321"/>
        <v/>
      </c>
      <c r="AP900" s="310">
        <f>SUM(AO$1:AO900)</f>
        <v>0</v>
      </c>
      <c r="AQ900" s="310">
        <f>SUM(AK$2:AK900)</f>
        <v>10</v>
      </c>
      <c r="AR900" s="310">
        <f>COUNTA(AJ$2:AJ900)</f>
        <v>10</v>
      </c>
      <c r="AS900" s="312"/>
      <c r="AT900" s="312"/>
      <c r="AU900" s="312"/>
      <c r="AV900" s="312"/>
      <c r="AW900" s="312"/>
      <c r="AZ900">
        <v>0</v>
      </c>
      <c r="BA900">
        <v>2</v>
      </c>
    </row>
    <row r="901" spans="1:53" x14ac:dyDescent="0.25">
      <c r="A901">
        <v>116</v>
      </c>
      <c r="B901" t="s">
        <v>65</v>
      </c>
      <c r="C901" t="s">
        <v>910</v>
      </c>
      <c r="D901"/>
      <c r="E901">
        <v>2</v>
      </c>
      <c r="F901">
        <v>1</v>
      </c>
      <c r="G901">
        <v>4</v>
      </c>
      <c r="H901">
        <v>5</v>
      </c>
      <c r="I901">
        <v>1</v>
      </c>
      <c r="J901">
        <v>1</v>
      </c>
      <c r="K901">
        <v>2</v>
      </c>
      <c r="L901">
        <v>3</v>
      </c>
      <c r="M901" t="s">
        <v>911</v>
      </c>
      <c r="N901" s="42"/>
      <c r="O901" s="101">
        <f>IF(ISBLANK(C901),O900,IF(COUNTIF(C$2:C901,C901)&gt;1,O900,1+MAX(O900,0)))</f>
        <v>27</v>
      </c>
      <c r="P901" s="45">
        <f t="shared" si="308"/>
        <v>13</v>
      </c>
      <c r="Q901" s="33" t="str">
        <f t="shared" si="309"/>
        <v/>
      </c>
      <c r="R901" s="33">
        <f t="shared" si="310"/>
        <v>5</v>
      </c>
      <c r="S901" s="33" t="str">
        <f t="shared" si="311"/>
        <v>116_5</v>
      </c>
      <c r="T901" s="35" t="str">
        <f t="shared" si="312"/>
        <v>116AM</v>
      </c>
      <c r="U901" s="35" t="str">
        <f t="shared" si="313"/>
        <v>116AMEW</v>
      </c>
      <c r="V901" s="35" t="str">
        <f t="shared" si="329"/>
        <v>1A</v>
      </c>
      <c r="W901" s="35" t="str">
        <f t="shared" si="322"/>
        <v>116AM1A214</v>
      </c>
      <c r="X901" s="388">
        <f t="shared" si="323"/>
        <v>2</v>
      </c>
      <c r="Y901" s="388">
        <f t="shared" si="324"/>
        <v>3</v>
      </c>
      <c r="Z901" s="280" t="str">
        <f t="shared" si="314"/>
        <v/>
      </c>
      <c r="AA901" s="280" t="str">
        <f t="shared" si="315"/>
        <v/>
      </c>
      <c r="AB901" s="389" t="str">
        <f t="shared" si="325"/>
        <v/>
      </c>
      <c r="AC901" s="389" t="str">
        <f t="shared" si="326"/>
        <v/>
      </c>
      <c r="AD901" s="390" t="str">
        <f t="shared" si="316"/>
        <v/>
      </c>
      <c r="AE901" s="282">
        <f t="shared" si="317"/>
        <v>0</v>
      </c>
      <c r="AF901" s="359">
        <f t="shared" si="318"/>
        <v>0</v>
      </c>
      <c r="AG901" s="280">
        <f t="shared" si="319"/>
        <v>3</v>
      </c>
      <c r="AH901" s="280">
        <f t="shared" si="320"/>
        <v>1</v>
      </c>
      <c r="AI901" s="280">
        <f>IF(ISBLANK(T901),AI900,IF(COUNTIF(T$2:T901,T901)&gt;1,AI900,1+MAX(AI900,0)))</f>
        <v>22</v>
      </c>
      <c r="AL901" s="391" t="str">
        <f t="shared" si="327"/>
        <v/>
      </c>
      <c r="AM901" s="391" t="str">
        <f t="shared" si="328"/>
        <v/>
      </c>
      <c r="AO901" s="310" t="str">
        <f t="shared" si="321"/>
        <v/>
      </c>
      <c r="AP901" s="310">
        <f>SUM(AO$1:AO901)</f>
        <v>0</v>
      </c>
      <c r="AQ901" s="310">
        <f>SUM(AK$2:AK901)</f>
        <v>10</v>
      </c>
      <c r="AR901" s="310">
        <f>COUNTA(AJ$2:AJ901)</f>
        <v>10</v>
      </c>
      <c r="AS901" s="312"/>
      <c r="AT901" s="312"/>
      <c r="AU901" s="312"/>
      <c r="AV901" s="312"/>
      <c r="AW901" s="312"/>
      <c r="AZ901">
        <v>2</v>
      </c>
      <c r="BA901">
        <v>3</v>
      </c>
    </row>
    <row r="902" spans="1:53" x14ac:dyDescent="0.25">
      <c r="A902">
        <v>116</v>
      </c>
      <c r="B902" t="s">
        <v>65</v>
      </c>
      <c r="C902" t="s">
        <v>910</v>
      </c>
      <c r="D902"/>
      <c r="E902">
        <v>2</v>
      </c>
      <c r="F902">
        <v>2</v>
      </c>
      <c r="G902">
        <v>1</v>
      </c>
      <c r="H902">
        <v>1</v>
      </c>
      <c r="I902">
        <v>0</v>
      </c>
      <c r="J902">
        <v>0</v>
      </c>
      <c r="K902">
        <v>0</v>
      </c>
      <c r="L902">
        <v>0</v>
      </c>
      <c r="M902" t="s">
        <v>911</v>
      </c>
      <c r="N902" s="42"/>
      <c r="O902" s="101">
        <f>IF(ISBLANK(C902),O901,IF(COUNTIF(C$2:C902,C902)&gt;1,O901,1+MAX(O901,0)))</f>
        <v>27</v>
      </c>
      <c r="P902" s="45">
        <f t="shared" si="308"/>
        <v>13</v>
      </c>
      <c r="Q902" s="33" t="str">
        <f t="shared" si="309"/>
        <v/>
      </c>
      <c r="R902" s="33">
        <f t="shared" si="310"/>
        <v>6</v>
      </c>
      <c r="S902" s="33" t="str">
        <f t="shared" si="311"/>
        <v>116_6</v>
      </c>
      <c r="T902" s="35" t="str">
        <f t="shared" si="312"/>
        <v>116AM</v>
      </c>
      <c r="U902" s="35" t="str">
        <f t="shared" si="313"/>
        <v>116AMNS</v>
      </c>
      <c r="V902" s="35" t="str">
        <f t="shared" si="329"/>
        <v>1A</v>
      </c>
      <c r="W902" s="35" t="str">
        <f t="shared" si="322"/>
        <v>116AM1A221</v>
      </c>
      <c r="X902" s="388">
        <f t="shared" si="323"/>
        <v>0</v>
      </c>
      <c r="Y902" s="388">
        <f t="shared" si="324"/>
        <v>0</v>
      </c>
      <c r="Z902" s="280" t="str">
        <f t="shared" si="314"/>
        <v/>
      </c>
      <c r="AA902" s="280" t="str">
        <f t="shared" si="315"/>
        <v/>
      </c>
      <c r="AB902" s="389" t="str">
        <f t="shared" si="325"/>
        <v/>
      </c>
      <c r="AC902" s="389" t="str">
        <f t="shared" si="326"/>
        <v/>
      </c>
      <c r="AD902" s="390" t="str">
        <f t="shared" si="316"/>
        <v/>
      </c>
      <c r="AE902" s="282">
        <f t="shared" si="317"/>
        <v>0</v>
      </c>
      <c r="AF902" s="359">
        <f t="shared" si="318"/>
        <v>0</v>
      </c>
      <c r="AG902" s="280">
        <f t="shared" si="319"/>
        <v>2</v>
      </c>
      <c r="AH902" s="280">
        <f t="shared" si="320"/>
        <v>1</v>
      </c>
      <c r="AI902" s="280">
        <f>IF(ISBLANK(T902),AI901,IF(COUNTIF(T$2:T902,T902)&gt;1,AI901,1+MAX(AI901,0)))</f>
        <v>22</v>
      </c>
      <c r="AL902" s="391" t="str">
        <f t="shared" si="327"/>
        <v/>
      </c>
      <c r="AM902" s="391" t="str">
        <f t="shared" si="328"/>
        <v/>
      </c>
      <c r="AO902" s="310" t="str">
        <f t="shared" si="321"/>
        <v/>
      </c>
      <c r="AP902" s="310">
        <f>SUM(AO$1:AO902)</f>
        <v>0</v>
      </c>
      <c r="AQ902" s="310">
        <f>SUM(AK$2:AK902)</f>
        <v>10</v>
      </c>
      <c r="AR902" s="310">
        <f>COUNTA(AJ$2:AJ902)</f>
        <v>10</v>
      </c>
      <c r="AS902" s="312"/>
      <c r="AT902" s="312"/>
      <c r="AU902" s="312"/>
      <c r="AV902" s="312"/>
      <c r="AW902" s="312"/>
      <c r="AZ902">
        <v>0</v>
      </c>
      <c r="BA902">
        <v>0</v>
      </c>
    </row>
    <row r="903" spans="1:53" x14ac:dyDescent="0.25">
      <c r="A903">
        <v>116</v>
      </c>
      <c r="B903" t="s">
        <v>65</v>
      </c>
      <c r="C903" t="s">
        <v>910</v>
      </c>
      <c r="D903"/>
      <c r="E903">
        <v>2</v>
      </c>
      <c r="F903">
        <v>2</v>
      </c>
      <c r="G903">
        <v>2</v>
      </c>
      <c r="H903">
        <v>0</v>
      </c>
      <c r="I903">
        <v>0</v>
      </c>
      <c r="J903">
        <v>0</v>
      </c>
      <c r="K903">
        <v>0</v>
      </c>
      <c r="L903">
        <v>0</v>
      </c>
      <c r="M903" t="s">
        <v>911</v>
      </c>
      <c r="N903" s="42"/>
      <c r="O903" s="101">
        <f>IF(ISBLANK(C903),O902,IF(COUNTIF(C$2:C903,C903)&gt;1,O902,1+MAX(O902,0)))</f>
        <v>27</v>
      </c>
      <c r="P903" s="45">
        <f t="shared" si="308"/>
        <v>13</v>
      </c>
      <c r="Q903" s="33" t="str">
        <f t="shared" si="309"/>
        <v/>
      </c>
      <c r="R903" s="33">
        <f t="shared" si="310"/>
        <v>6</v>
      </c>
      <c r="S903" s="33" t="str">
        <f t="shared" si="311"/>
        <v>116_6</v>
      </c>
      <c r="T903" s="35" t="str">
        <f t="shared" si="312"/>
        <v>116AM</v>
      </c>
      <c r="U903" s="35" t="str">
        <f t="shared" si="313"/>
        <v>116AMNS</v>
      </c>
      <c r="V903" s="35" t="str">
        <f t="shared" si="329"/>
        <v>1A</v>
      </c>
      <c r="W903" s="35" t="str">
        <f t="shared" si="322"/>
        <v>116AM1A222</v>
      </c>
      <c r="X903" s="388">
        <f t="shared" si="323"/>
        <v>0</v>
      </c>
      <c r="Y903" s="388">
        <f t="shared" si="324"/>
        <v>0</v>
      </c>
      <c r="Z903" s="280" t="str">
        <f t="shared" si="314"/>
        <v/>
      </c>
      <c r="AA903" s="280" t="str">
        <f t="shared" si="315"/>
        <v/>
      </c>
      <c r="AB903" s="389" t="str">
        <f t="shared" si="325"/>
        <v/>
      </c>
      <c r="AC903" s="389" t="str">
        <f t="shared" si="326"/>
        <v/>
      </c>
      <c r="AD903" s="390" t="str">
        <f t="shared" si="316"/>
        <v/>
      </c>
      <c r="AE903" s="282">
        <f t="shared" si="317"/>
        <v>0</v>
      </c>
      <c r="AF903" s="359">
        <f t="shared" si="318"/>
        <v>0</v>
      </c>
      <c r="AG903" s="280">
        <f t="shared" si="319"/>
        <v>0</v>
      </c>
      <c r="AH903" s="280">
        <f t="shared" si="320"/>
        <v>0</v>
      </c>
      <c r="AI903" s="280">
        <f>IF(ISBLANK(T903),AI902,IF(COUNTIF(T$2:T903,T903)&gt;1,AI902,1+MAX(AI902,0)))</f>
        <v>22</v>
      </c>
      <c r="AL903" s="391" t="str">
        <f t="shared" si="327"/>
        <v/>
      </c>
      <c r="AM903" s="391" t="str">
        <f t="shared" si="328"/>
        <v/>
      </c>
      <c r="AO903" s="310" t="str">
        <f t="shared" si="321"/>
        <v/>
      </c>
      <c r="AP903" s="310">
        <f>SUM(AO$1:AO903)</f>
        <v>0</v>
      </c>
      <c r="AQ903" s="310">
        <f>SUM(AK$2:AK903)</f>
        <v>10</v>
      </c>
      <c r="AR903" s="310">
        <f>COUNTA(AJ$2:AJ903)</f>
        <v>10</v>
      </c>
      <c r="AS903" s="312"/>
      <c r="AT903" s="312"/>
      <c r="AU903" s="312"/>
      <c r="AV903" s="312"/>
      <c r="AW903" s="312"/>
      <c r="AZ903">
        <v>0</v>
      </c>
      <c r="BA903">
        <v>0</v>
      </c>
    </row>
    <row r="904" spans="1:53" x14ac:dyDescent="0.25">
      <c r="A904">
        <v>116</v>
      </c>
      <c r="B904" t="s">
        <v>65</v>
      </c>
      <c r="C904" t="s">
        <v>910</v>
      </c>
      <c r="D904"/>
      <c r="E904">
        <v>2</v>
      </c>
      <c r="F904">
        <v>2</v>
      </c>
      <c r="G904">
        <v>3</v>
      </c>
      <c r="H904">
        <v>0</v>
      </c>
      <c r="I904">
        <v>0</v>
      </c>
      <c r="J904">
        <v>0</v>
      </c>
      <c r="K904">
        <v>0</v>
      </c>
      <c r="L904">
        <v>0</v>
      </c>
      <c r="M904" t="s">
        <v>911</v>
      </c>
      <c r="N904" s="42"/>
      <c r="O904" s="101">
        <f>IF(ISBLANK(C904),O903,IF(COUNTIF(C$2:C904,C904)&gt;1,O903,1+MAX(O903,0)))</f>
        <v>27</v>
      </c>
      <c r="P904" s="45">
        <f t="shared" si="308"/>
        <v>13</v>
      </c>
      <c r="Q904" s="33" t="str">
        <f t="shared" si="309"/>
        <v/>
      </c>
      <c r="R904" s="33">
        <f t="shared" si="310"/>
        <v>6</v>
      </c>
      <c r="S904" s="33" t="str">
        <f t="shared" si="311"/>
        <v>116_6</v>
      </c>
      <c r="T904" s="35" t="str">
        <f t="shared" si="312"/>
        <v>116AM</v>
      </c>
      <c r="U904" s="35" t="str">
        <f t="shared" si="313"/>
        <v>116AMEW</v>
      </c>
      <c r="V904" s="35" t="str">
        <f t="shared" si="329"/>
        <v>1A</v>
      </c>
      <c r="W904" s="35" t="str">
        <f t="shared" si="322"/>
        <v>116AM1A223</v>
      </c>
      <c r="X904" s="388">
        <f t="shared" si="323"/>
        <v>0</v>
      </c>
      <c r="Y904" s="388">
        <f t="shared" si="324"/>
        <v>0</v>
      </c>
      <c r="Z904" s="280" t="str">
        <f t="shared" si="314"/>
        <v/>
      </c>
      <c r="AA904" s="280" t="str">
        <f t="shared" si="315"/>
        <v/>
      </c>
      <c r="AB904" s="389" t="str">
        <f t="shared" si="325"/>
        <v/>
      </c>
      <c r="AC904" s="389" t="str">
        <f t="shared" si="326"/>
        <v/>
      </c>
      <c r="AD904" s="390" t="str">
        <f t="shared" si="316"/>
        <v/>
      </c>
      <c r="AE904" s="282">
        <f t="shared" si="317"/>
        <v>0</v>
      </c>
      <c r="AF904" s="359">
        <f t="shared" si="318"/>
        <v>0</v>
      </c>
      <c r="AG904" s="280">
        <f t="shared" si="319"/>
        <v>3</v>
      </c>
      <c r="AH904" s="280">
        <f t="shared" si="320"/>
        <v>1</v>
      </c>
      <c r="AI904" s="280">
        <f>IF(ISBLANK(T904),AI903,IF(COUNTIF(T$2:T904,T904)&gt;1,AI903,1+MAX(AI903,0)))</f>
        <v>22</v>
      </c>
      <c r="AL904" s="391" t="str">
        <f t="shared" si="327"/>
        <v/>
      </c>
      <c r="AM904" s="391" t="str">
        <f t="shared" si="328"/>
        <v/>
      </c>
      <c r="AO904" s="310" t="str">
        <f t="shared" si="321"/>
        <v/>
      </c>
      <c r="AP904" s="310">
        <f>SUM(AO$1:AO904)</f>
        <v>0</v>
      </c>
      <c r="AQ904" s="310">
        <f>SUM(AK$2:AK904)</f>
        <v>10</v>
      </c>
      <c r="AR904" s="310">
        <f>COUNTA(AJ$2:AJ904)</f>
        <v>10</v>
      </c>
      <c r="AS904" s="312"/>
      <c r="AT904" s="312"/>
      <c r="AU904" s="312"/>
      <c r="AV904" s="312"/>
      <c r="AW904" s="312"/>
      <c r="AZ904">
        <v>0</v>
      </c>
      <c r="BA904">
        <v>0</v>
      </c>
    </row>
    <row r="905" spans="1:53" x14ac:dyDescent="0.25">
      <c r="A905">
        <v>116</v>
      </c>
      <c r="B905" t="s">
        <v>65</v>
      </c>
      <c r="C905" t="s">
        <v>910</v>
      </c>
      <c r="D905"/>
      <c r="E905">
        <v>2</v>
      </c>
      <c r="F905">
        <v>2</v>
      </c>
      <c r="G905">
        <v>4</v>
      </c>
      <c r="H905">
        <v>11</v>
      </c>
      <c r="I905">
        <v>5</v>
      </c>
      <c r="J905">
        <v>1</v>
      </c>
      <c r="K905">
        <v>9</v>
      </c>
      <c r="L905">
        <v>10</v>
      </c>
      <c r="M905" t="s">
        <v>911</v>
      </c>
      <c r="N905" s="42"/>
      <c r="O905" s="101">
        <f>IF(ISBLANK(C905),O904,IF(COUNTIF(C$2:C905,C905)&gt;1,O904,1+MAX(O904,0)))</f>
        <v>27</v>
      </c>
      <c r="P905" s="45">
        <f t="shared" si="308"/>
        <v>13</v>
      </c>
      <c r="Q905" s="33" t="str">
        <f t="shared" si="309"/>
        <v/>
      </c>
      <c r="R905" s="33">
        <f t="shared" si="310"/>
        <v>6</v>
      </c>
      <c r="S905" s="33" t="str">
        <f t="shared" si="311"/>
        <v>116_6</v>
      </c>
      <c r="T905" s="35" t="str">
        <f t="shared" si="312"/>
        <v>116AM</v>
      </c>
      <c r="U905" s="35" t="str">
        <f t="shared" si="313"/>
        <v>116AMEW</v>
      </c>
      <c r="V905" s="35" t="str">
        <f t="shared" si="329"/>
        <v>1A</v>
      </c>
      <c r="W905" s="35" t="str">
        <f t="shared" si="322"/>
        <v>116AM1A224</v>
      </c>
      <c r="X905" s="388">
        <f t="shared" si="323"/>
        <v>9</v>
      </c>
      <c r="Y905" s="388">
        <f t="shared" si="324"/>
        <v>10</v>
      </c>
      <c r="Z905" s="280" t="str">
        <f t="shared" si="314"/>
        <v/>
      </c>
      <c r="AA905" s="280" t="str">
        <f t="shared" si="315"/>
        <v/>
      </c>
      <c r="AB905" s="389" t="str">
        <f t="shared" si="325"/>
        <v/>
      </c>
      <c r="AC905" s="389" t="str">
        <f t="shared" si="326"/>
        <v/>
      </c>
      <c r="AD905" s="390" t="str">
        <f t="shared" si="316"/>
        <v/>
      </c>
      <c r="AE905" s="282">
        <f t="shared" si="317"/>
        <v>0</v>
      </c>
      <c r="AF905" s="359">
        <f t="shared" si="318"/>
        <v>0</v>
      </c>
      <c r="AG905" s="280">
        <f t="shared" si="319"/>
        <v>3</v>
      </c>
      <c r="AH905" s="280">
        <f t="shared" si="320"/>
        <v>1</v>
      </c>
      <c r="AI905" s="280">
        <f>IF(ISBLANK(T905),AI904,IF(COUNTIF(T$2:T905,T905)&gt;1,AI904,1+MAX(AI904,0)))</f>
        <v>22</v>
      </c>
      <c r="AL905" s="391" t="str">
        <f t="shared" si="327"/>
        <v/>
      </c>
      <c r="AM905" s="391" t="str">
        <f t="shared" si="328"/>
        <v/>
      </c>
      <c r="AO905" s="310" t="str">
        <f t="shared" si="321"/>
        <v/>
      </c>
      <c r="AP905" s="310">
        <f>SUM(AO$1:AO905)</f>
        <v>0</v>
      </c>
      <c r="AQ905" s="310">
        <f>SUM(AK$2:AK905)</f>
        <v>10</v>
      </c>
      <c r="AR905" s="310">
        <f>COUNTA(AJ$2:AJ905)</f>
        <v>10</v>
      </c>
      <c r="AS905" s="312"/>
      <c r="AT905" s="312"/>
      <c r="AU905" s="312"/>
      <c r="AV905" s="312"/>
      <c r="AW905" s="312"/>
      <c r="AZ905">
        <v>9</v>
      </c>
      <c r="BA905">
        <v>10</v>
      </c>
    </row>
    <row r="906" spans="1:53" x14ac:dyDescent="0.25">
      <c r="A906">
        <v>116</v>
      </c>
      <c r="B906" t="s">
        <v>65</v>
      </c>
      <c r="C906" t="s">
        <v>910</v>
      </c>
      <c r="D906"/>
      <c r="E906">
        <v>2</v>
      </c>
      <c r="F906">
        <v>3</v>
      </c>
      <c r="G906">
        <v>1</v>
      </c>
      <c r="H906">
        <v>1</v>
      </c>
      <c r="I906">
        <v>0</v>
      </c>
      <c r="J906">
        <v>0</v>
      </c>
      <c r="K906">
        <v>1</v>
      </c>
      <c r="L906">
        <v>1</v>
      </c>
      <c r="M906" t="s">
        <v>911</v>
      </c>
      <c r="N906" s="42"/>
      <c r="O906" s="101">
        <f>IF(ISBLANK(C906),O905,IF(COUNTIF(C$2:C906,C906)&gt;1,O905,1+MAX(O905,0)))</f>
        <v>27</v>
      </c>
      <c r="P906" s="45">
        <f t="shared" si="308"/>
        <v>13</v>
      </c>
      <c r="Q906" s="33" t="str">
        <f t="shared" si="309"/>
        <v/>
      </c>
      <c r="R906" s="33">
        <f t="shared" si="310"/>
        <v>7</v>
      </c>
      <c r="S906" s="33" t="str">
        <f t="shared" si="311"/>
        <v>116_7</v>
      </c>
      <c r="T906" s="35" t="str">
        <f t="shared" si="312"/>
        <v>116AM</v>
      </c>
      <c r="U906" s="35" t="str">
        <f t="shared" si="313"/>
        <v>116AMNS</v>
      </c>
      <c r="V906" s="35" t="str">
        <f t="shared" si="329"/>
        <v>1A</v>
      </c>
      <c r="W906" s="35" t="str">
        <f t="shared" si="322"/>
        <v>116AM1A231</v>
      </c>
      <c r="X906" s="388">
        <f t="shared" si="323"/>
        <v>1</v>
      </c>
      <c r="Y906" s="388">
        <f t="shared" si="324"/>
        <v>1</v>
      </c>
      <c r="Z906" s="280" t="str">
        <f t="shared" si="314"/>
        <v/>
      </c>
      <c r="AA906" s="280" t="str">
        <f t="shared" si="315"/>
        <v/>
      </c>
      <c r="AB906" s="389" t="str">
        <f t="shared" si="325"/>
        <v/>
      </c>
      <c r="AC906" s="389" t="str">
        <f t="shared" si="326"/>
        <v/>
      </c>
      <c r="AD906" s="390" t="str">
        <f t="shared" si="316"/>
        <v/>
      </c>
      <c r="AE906" s="282">
        <f t="shared" si="317"/>
        <v>0</v>
      </c>
      <c r="AF906" s="359">
        <f t="shared" si="318"/>
        <v>0</v>
      </c>
      <c r="AG906" s="280">
        <f t="shared" si="319"/>
        <v>2</v>
      </c>
      <c r="AH906" s="280">
        <f t="shared" si="320"/>
        <v>1</v>
      </c>
      <c r="AI906" s="280">
        <f>IF(ISBLANK(T906),AI905,IF(COUNTIF(T$2:T906,T906)&gt;1,AI905,1+MAX(AI905,0)))</f>
        <v>22</v>
      </c>
      <c r="AL906" s="391" t="str">
        <f t="shared" si="327"/>
        <v/>
      </c>
      <c r="AM906" s="391" t="str">
        <f t="shared" si="328"/>
        <v/>
      </c>
      <c r="AO906" s="310" t="str">
        <f t="shared" si="321"/>
        <v/>
      </c>
      <c r="AP906" s="310">
        <f>SUM(AO$1:AO906)</f>
        <v>0</v>
      </c>
      <c r="AQ906" s="310">
        <f>SUM(AK$2:AK906)</f>
        <v>10</v>
      </c>
      <c r="AR906" s="310">
        <f>COUNTA(AJ$2:AJ906)</f>
        <v>10</v>
      </c>
      <c r="AS906" s="312"/>
      <c r="AT906" s="312"/>
      <c r="AU906" s="312"/>
      <c r="AV906" s="312"/>
      <c r="AW906" s="312"/>
      <c r="AZ906">
        <v>1</v>
      </c>
      <c r="BA906">
        <v>1</v>
      </c>
    </row>
    <row r="907" spans="1:53" x14ac:dyDescent="0.25">
      <c r="A907">
        <v>116</v>
      </c>
      <c r="B907" t="s">
        <v>65</v>
      </c>
      <c r="C907" t="s">
        <v>910</v>
      </c>
      <c r="D907"/>
      <c r="E907">
        <v>2</v>
      </c>
      <c r="F907">
        <v>3</v>
      </c>
      <c r="G907">
        <v>2</v>
      </c>
      <c r="H907">
        <v>0</v>
      </c>
      <c r="I907">
        <v>0</v>
      </c>
      <c r="J907">
        <v>0</v>
      </c>
      <c r="K907">
        <v>0</v>
      </c>
      <c r="L907">
        <v>0</v>
      </c>
      <c r="M907" t="s">
        <v>911</v>
      </c>
      <c r="N907" s="42"/>
      <c r="O907" s="101">
        <f>IF(ISBLANK(C907),O906,IF(COUNTIF(C$2:C907,C907)&gt;1,O906,1+MAX(O906,0)))</f>
        <v>27</v>
      </c>
      <c r="P907" s="45">
        <f t="shared" si="308"/>
        <v>13</v>
      </c>
      <c r="Q907" s="33" t="str">
        <f t="shared" si="309"/>
        <v/>
      </c>
      <c r="R907" s="33">
        <f t="shared" si="310"/>
        <v>7</v>
      </c>
      <c r="S907" s="33" t="str">
        <f t="shared" si="311"/>
        <v>116_7</v>
      </c>
      <c r="T907" s="35" t="str">
        <f t="shared" si="312"/>
        <v>116AM</v>
      </c>
      <c r="U907" s="35" t="str">
        <f t="shared" si="313"/>
        <v>116AMNS</v>
      </c>
      <c r="V907" s="35" t="str">
        <f t="shared" si="329"/>
        <v>1A</v>
      </c>
      <c r="W907" s="35" t="str">
        <f t="shared" si="322"/>
        <v>116AM1A232</v>
      </c>
      <c r="X907" s="388">
        <f t="shared" si="323"/>
        <v>0</v>
      </c>
      <c r="Y907" s="388">
        <f t="shared" si="324"/>
        <v>0</v>
      </c>
      <c r="Z907" s="280" t="str">
        <f t="shared" si="314"/>
        <v/>
      </c>
      <c r="AA907" s="280" t="str">
        <f t="shared" si="315"/>
        <v/>
      </c>
      <c r="AB907" s="389" t="str">
        <f t="shared" si="325"/>
        <v/>
      </c>
      <c r="AC907" s="389" t="str">
        <f t="shared" si="326"/>
        <v/>
      </c>
      <c r="AD907" s="390" t="str">
        <f t="shared" si="316"/>
        <v/>
      </c>
      <c r="AE907" s="282">
        <f t="shared" si="317"/>
        <v>0</v>
      </c>
      <c r="AF907" s="359">
        <f t="shared" si="318"/>
        <v>0</v>
      </c>
      <c r="AG907" s="280">
        <f t="shared" si="319"/>
        <v>0</v>
      </c>
      <c r="AH907" s="280">
        <f t="shared" si="320"/>
        <v>0</v>
      </c>
      <c r="AI907" s="280">
        <f>IF(ISBLANK(T907),AI906,IF(COUNTIF(T$2:T907,T907)&gt;1,AI906,1+MAX(AI906,0)))</f>
        <v>22</v>
      </c>
      <c r="AL907" s="391" t="str">
        <f t="shared" si="327"/>
        <v/>
      </c>
      <c r="AM907" s="391" t="str">
        <f t="shared" si="328"/>
        <v/>
      </c>
      <c r="AO907" s="310" t="str">
        <f t="shared" si="321"/>
        <v/>
      </c>
      <c r="AP907" s="310">
        <f>SUM(AO$1:AO907)</f>
        <v>0</v>
      </c>
      <c r="AQ907" s="310">
        <f>SUM(AK$2:AK907)</f>
        <v>10</v>
      </c>
      <c r="AR907" s="310">
        <f>COUNTA(AJ$2:AJ907)</f>
        <v>10</v>
      </c>
      <c r="AS907" s="312"/>
      <c r="AT907" s="312"/>
      <c r="AU907" s="312"/>
      <c r="AV907" s="312"/>
      <c r="AW907" s="312"/>
      <c r="AZ907">
        <v>0</v>
      </c>
      <c r="BA907">
        <v>0</v>
      </c>
    </row>
    <row r="908" spans="1:53" x14ac:dyDescent="0.25">
      <c r="A908">
        <v>116</v>
      </c>
      <c r="B908" t="s">
        <v>65</v>
      </c>
      <c r="C908" t="s">
        <v>910</v>
      </c>
      <c r="D908"/>
      <c r="E908">
        <v>2</v>
      </c>
      <c r="F908">
        <v>3</v>
      </c>
      <c r="G908">
        <v>3</v>
      </c>
      <c r="H908">
        <v>1</v>
      </c>
      <c r="I908">
        <v>0</v>
      </c>
      <c r="J908">
        <v>0</v>
      </c>
      <c r="K908">
        <v>0</v>
      </c>
      <c r="L908">
        <v>1</v>
      </c>
      <c r="M908" t="s">
        <v>911</v>
      </c>
      <c r="N908" s="42"/>
      <c r="O908" s="101">
        <f>IF(ISBLANK(C908),O907,IF(COUNTIF(C$2:C908,C908)&gt;1,O907,1+MAX(O907,0)))</f>
        <v>27</v>
      </c>
      <c r="P908" s="45">
        <f t="shared" si="308"/>
        <v>13</v>
      </c>
      <c r="Q908" s="33" t="str">
        <f t="shared" si="309"/>
        <v/>
      </c>
      <c r="R908" s="33">
        <f t="shared" si="310"/>
        <v>7</v>
      </c>
      <c r="S908" s="33" t="str">
        <f t="shared" si="311"/>
        <v>116_7</v>
      </c>
      <c r="T908" s="35" t="str">
        <f t="shared" si="312"/>
        <v>116AM</v>
      </c>
      <c r="U908" s="35" t="str">
        <f t="shared" si="313"/>
        <v>116AMEW</v>
      </c>
      <c r="V908" s="35" t="str">
        <f t="shared" si="329"/>
        <v>1A</v>
      </c>
      <c r="W908" s="35" t="str">
        <f t="shared" si="322"/>
        <v>116AM1A233</v>
      </c>
      <c r="X908" s="388">
        <f t="shared" si="323"/>
        <v>0</v>
      </c>
      <c r="Y908" s="388">
        <f t="shared" si="324"/>
        <v>1</v>
      </c>
      <c r="Z908" s="280" t="str">
        <f t="shared" si="314"/>
        <v/>
      </c>
      <c r="AA908" s="280" t="str">
        <f t="shared" si="315"/>
        <v/>
      </c>
      <c r="AB908" s="389" t="str">
        <f t="shared" si="325"/>
        <v/>
      </c>
      <c r="AC908" s="389" t="str">
        <f t="shared" si="326"/>
        <v/>
      </c>
      <c r="AD908" s="390" t="str">
        <f t="shared" si="316"/>
        <v/>
      </c>
      <c r="AE908" s="282">
        <f t="shared" si="317"/>
        <v>0</v>
      </c>
      <c r="AF908" s="359">
        <f t="shared" si="318"/>
        <v>0</v>
      </c>
      <c r="AG908" s="280">
        <f t="shared" si="319"/>
        <v>3</v>
      </c>
      <c r="AH908" s="280">
        <f t="shared" si="320"/>
        <v>1</v>
      </c>
      <c r="AI908" s="280">
        <f>IF(ISBLANK(T908),AI907,IF(COUNTIF(T$2:T908,T908)&gt;1,AI907,1+MAX(AI907,0)))</f>
        <v>22</v>
      </c>
      <c r="AL908" s="391" t="str">
        <f t="shared" si="327"/>
        <v/>
      </c>
      <c r="AM908" s="391" t="str">
        <f t="shared" si="328"/>
        <v/>
      </c>
      <c r="AO908" s="310" t="str">
        <f t="shared" si="321"/>
        <v/>
      </c>
      <c r="AP908" s="310">
        <f>SUM(AO$1:AO908)</f>
        <v>0</v>
      </c>
      <c r="AQ908" s="310">
        <f>SUM(AK$2:AK908)</f>
        <v>10</v>
      </c>
      <c r="AR908" s="310">
        <f>COUNTA(AJ$2:AJ908)</f>
        <v>10</v>
      </c>
      <c r="AS908" s="312"/>
      <c r="AT908" s="312"/>
      <c r="AU908" s="312"/>
      <c r="AV908" s="312"/>
      <c r="AW908" s="312"/>
      <c r="AZ908">
        <v>0</v>
      </c>
      <c r="BA908">
        <v>1</v>
      </c>
    </row>
    <row r="909" spans="1:53" x14ac:dyDescent="0.25">
      <c r="A909">
        <v>116</v>
      </c>
      <c r="B909" t="s">
        <v>65</v>
      </c>
      <c r="C909" t="s">
        <v>910</v>
      </c>
      <c r="D909"/>
      <c r="E909">
        <v>2</v>
      </c>
      <c r="F909">
        <v>3</v>
      </c>
      <c r="G909">
        <v>4</v>
      </c>
      <c r="H909">
        <v>23</v>
      </c>
      <c r="I909">
        <v>12</v>
      </c>
      <c r="J909">
        <v>2</v>
      </c>
      <c r="K909">
        <v>12</v>
      </c>
      <c r="L909">
        <v>17</v>
      </c>
      <c r="M909" t="s">
        <v>911</v>
      </c>
      <c r="N909" s="42"/>
      <c r="O909" s="101">
        <f>IF(ISBLANK(C909),O908,IF(COUNTIF(C$2:C909,C909)&gt;1,O908,1+MAX(O908,0)))</f>
        <v>27</v>
      </c>
      <c r="P909" s="45">
        <f t="shared" si="308"/>
        <v>13</v>
      </c>
      <c r="Q909" s="33" t="str">
        <f t="shared" si="309"/>
        <v/>
      </c>
      <c r="R909" s="33">
        <f t="shared" si="310"/>
        <v>7</v>
      </c>
      <c r="S909" s="33" t="str">
        <f t="shared" si="311"/>
        <v>116_7</v>
      </c>
      <c r="T909" s="35" t="str">
        <f t="shared" si="312"/>
        <v>116AM</v>
      </c>
      <c r="U909" s="35" t="str">
        <f t="shared" si="313"/>
        <v>116AMEW</v>
      </c>
      <c r="V909" s="35" t="str">
        <f t="shared" si="329"/>
        <v>1A</v>
      </c>
      <c r="W909" s="35" t="str">
        <f t="shared" si="322"/>
        <v>116AM1A234</v>
      </c>
      <c r="X909" s="388">
        <f t="shared" si="323"/>
        <v>12</v>
      </c>
      <c r="Y909" s="388">
        <f t="shared" si="324"/>
        <v>17</v>
      </c>
      <c r="Z909" s="280" t="str">
        <f t="shared" si="314"/>
        <v/>
      </c>
      <c r="AA909" s="280" t="str">
        <f t="shared" si="315"/>
        <v/>
      </c>
      <c r="AB909" s="389" t="str">
        <f t="shared" si="325"/>
        <v/>
      </c>
      <c r="AC909" s="389" t="str">
        <f t="shared" si="326"/>
        <v/>
      </c>
      <c r="AD909" s="390" t="str">
        <f t="shared" si="316"/>
        <v/>
      </c>
      <c r="AE909" s="282">
        <f t="shared" si="317"/>
        <v>0</v>
      </c>
      <c r="AF909" s="359">
        <f t="shared" si="318"/>
        <v>0</v>
      </c>
      <c r="AG909" s="280">
        <f t="shared" si="319"/>
        <v>3</v>
      </c>
      <c r="AH909" s="280">
        <f t="shared" si="320"/>
        <v>1</v>
      </c>
      <c r="AI909" s="280">
        <f>IF(ISBLANK(T909),AI908,IF(COUNTIF(T$2:T909,T909)&gt;1,AI908,1+MAX(AI908,0)))</f>
        <v>22</v>
      </c>
      <c r="AL909" s="391" t="str">
        <f t="shared" si="327"/>
        <v/>
      </c>
      <c r="AM909" s="391" t="str">
        <f t="shared" si="328"/>
        <v/>
      </c>
      <c r="AO909" s="310" t="str">
        <f t="shared" si="321"/>
        <v/>
      </c>
      <c r="AP909" s="310">
        <f>SUM(AO$1:AO909)</f>
        <v>0</v>
      </c>
      <c r="AQ909" s="310">
        <f>SUM(AK$2:AK909)</f>
        <v>10</v>
      </c>
      <c r="AR909" s="310">
        <f>COUNTA(AJ$2:AJ909)</f>
        <v>10</v>
      </c>
      <c r="AS909" s="312"/>
      <c r="AT909" s="312"/>
      <c r="AU909" s="312"/>
      <c r="AV909" s="312"/>
      <c r="AW909" s="312"/>
      <c r="AZ909">
        <v>12</v>
      </c>
      <c r="BA909">
        <v>17</v>
      </c>
    </row>
    <row r="910" spans="1:53" x14ac:dyDescent="0.25">
      <c r="A910">
        <v>116</v>
      </c>
      <c r="B910" t="s">
        <v>65</v>
      </c>
      <c r="C910" t="s">
        <v>910</v>
      </c>
      <c r="D910"/>
      <c r="E910">
        <v>2</v>
      </c>
      <c r="F910">
        <v>4</v>
      </c>
      <c r="G910">
        <v>1</v>
      </c>
      <c r="H910">
        <v>1</v>
      </c>
      <c r="I910">
        <v>1</v>
      </c>
      <c r="J910">
        <v>0</v>
      </c>
      <c r="K910">
        <v>0</v>
      </c>
      <c r="L910">
        <v>1</v>
      </c>
      <c r="M910" t="s">
        <v>911</v>
      </c>
      <c r="N910" s="42"/>
      <c r="O910" s="101">
        <f>IF(ISBLANK(C910),O909,IF(COUNTIF(C$2:C910,C910)&gt;1,O909,1+MAX(O909,0)))</f>
        <v>27</v>
      </c>
      <c r="P910" s="45">
        <f t="shared" si="308"/>
        <v>13</v>
      </c>
      <c r="Q910" s="33" t="str">
        <f t="shared" si="309"/>
        <v/>
      </c>
      <c r="R910" s="33">
        <f t="shared" si="310"/>
        <v>8</v>
      </c>
      <c r="S910" s="33" t="str">
        <f t="shared" si="311"/>
        <v>116_8</v>
      </c>
      <c r="T910" s="35" t="str">
        <f t="shared" si="312"/>
        <v>116AM</v>
      </c>
      <c r="U910" s="35" t="str">
        <f t="shared" si="313"/>
        <v>116AMNS</v>
      </c>
      <c r="V910" s="35" t="str">
        <f t="shared" si="329"/>
        <v>1A</v>
      </c>
      <c r="W910" s="35" t="str">
        <f t="shared" si="322"/>
        <v>116AM1A241</v>
      </c>
      <c r="X910" s="388">
        <f t="shared" si="323"/>
        <v>0</v>
      </c>
      <c r="Y910" s="388">
        <f t="shared" si="324"/>
        <v>1</v>
      </c>
      <c r="Z910" s="280" t="str">
        <f t="shared" si="314"/>
        <v/>
      </c>
      <c r="AA910" s="280" t="str">
        <f t="shared" si="315"/>
        <v/>
      </c>
      <c r="AB910" s="389" t="str">
        <f t="shared" si="325"/>
        <v/>
      </c>
      <c r="AC910" s="389" t="str">
        <f t="shared" si="326"/>
        <v/>
      </c>
      <c r="AD910" s="390" t="str">
        <f t="shared" si="316"/>
        <v/>
      </c>
      <c r="AE910" s="282">
        <f t="shared" si="317"/>
        <v>0</v>
      </c>
      <c r="AF910" s="359">
        <f t="shared" si="318"/>
        <v>0</v>
      </c>
      <c r="AG910" s="280">
        <f t="shared" si="319"/>
        <v>2</v>
      </c>
      <c r="AH910" s="280">
        <f t="shared" si="320"/>
        <v>1</v>
      </c>
      <c r="AI910" s="280">
        <f>IF(ISBLANK(T910),AI909,IF(COUNTIF(T$2:T910,T910)&gt;1,AI909,1+MAX(AI909,0)))</f>
        <v>22</v>
      </c>
      <c r="AL910" s="391" t="str">
        <f t="shared" si="327"/>
        <v/>
      </c>
      <c r="AM910" s="391" t="str">
        <f t="shared" si="328"/>
        <v/>
      </c>
      <c r="AO910" s="310" t="str">
        <f t="shared" si="321"/>
        <v/>
      </c>
      <c r="AP910" s="310">
        <f>SUM(AO$1:AO910)</f>
        <v>0</v>
      </c>
      <c r="AQ910" s="310">
        <f>SUM(AK$2:AK910)</f>
        <v>10</v>
      </c>
      <c r="AR910" s="310">
        <f>COUNTA(AJ$2:AJ910)</f>
        <v>10</v>
      </c>
      <c r="AS910" s="312"/>
      <c r="AT910" s="312"/>
      <c r="AU910" s="312"/>
      <c r="AV910" s="312"/>
      <c r="AW910" s="312"/>
      <c r="AZ910">
        <v>0</v>
      </c>
      <c r="BA910">
        <v>1</v>
      </c>
    </row>
    <row r="911" spans="1:53" x14ac:dyDescent="0.25">
      <c r="A911">
        <v>116</v>
      </c>
      <c r="B911" t="s">
        <v>65</v>
      </c>
      <c r="C911" t="s">
        <v>910</v>
      </c>
      <c r="D911"/>
      <c r="E911">
        <v>2</v>
      </c>
      <c r="F911">
        <v>4</v>
      </c>
      <c r="G911">
        <v>2</v>
      </c>
      <c r="H911">
        <v>0</v>
      </c>
      <c r="I911">
        <v>0</v>
      </c>
      <c r="J911">
        <v>0</v>
      </c>
      <c r="K911">
        <v>0</v>
      </c>
      <c r="L911">
        <v>0</v>
      </c>
      <c r="M911" t="s">
        <v>911</v>
      </c>
      <c r="N911" s="42"/>
      <c r="O911" s="101">
        <f>IF(ISBLANK(C911),O910,IF(COUNTIF(C$2:C911,C911)&gt;1,O910,1+MAX(O910,0)))</f>
        <v>27</v>
      </c>
      <c r="P911" s="45">
        <f t="shared" si="308"/>
        <v>13</v>
      </c>
      <c r="Q911" s="33" t="str">
        <f t="shared" si="309"/>
        <v/>
      </c>
      <c r="R911" s="33">
        <f t="shared" si="310"/>
        <v>8</v>
      </c>
      <c r="S911" s="33" t="str">
        <f t="shared" si="311"/>
        <v>116_8</v>
      </c>
      <c r="T911" s="35" t="str">
        <f t="shared" si="312"/>
        <v>116AM</v>
      </c>
      <c r="U911" s="35" t="str">
        <f t="shared" si="313"/>
        <v>116AMNS</v>
      </c>
      <c r="V911" s="35" t="str">
        <f t="shared" si="329"/>
        <v>1A</v>
      </c>
      <c r="W911" s="35" t="str">
        <f t="shared" si="322"/>
        <v>116AM1A242</v>
      </c>
      <c r="X911" s="388">
        <f t="shared" si="323"/>
        <v>0</v>
      </c>
      <c r="Y911" s="388">
        <f t="shared" si="324"/>
        <v>0</v>
      </c>
      <c r="Z911" s="280" t="str">
        <f t="shared" si="314"/>
        <v/>
      </c>
      <c r="AA911" s="280" t="str">
        <f t="shared" si="315"/>
        <v/>
      </c>
      <c r="AB911" s="389" t="str">
        <f t="shared" si="325"/>
        <v/>
      </c>
      <c r="AC911" s="389" t="str">
        <f t="shared" si="326"/>
        <v/>
      </c>
      <c r="AD911" s="390" t="str">
        <f t="shared" si="316"/>
        <v/>
      </c>
      <c r="AE911" s="282">
        <f t="shared" si="317"/>
        <v>0</v>
      </c>
      <c r="AF911" s="359">
        <f t="shared" si="318"/>
        <v>0</v>
      </c>
      <c r="AG911" s="280">
        <f t="shared" si="319"/>
        <v>0</v>
      </c>
      <c r="AH911" s="280">
        <f t="shared" si="320"/>
        <v>0</v>
      </c>
      <c r="AI911" s="280">
        <f>IF(ISBLANK(T911),AI910,IF(COUNTIF(T$2:T911,T911)&gt;1,AI910,1+MAX(AI910,0)))</f>
        <v>22</v>
      </c>
      <c r="AL911" s="391" t="str">
        <f t="shared" si="327"/>
        <v/>
      </c>
      <c r="AM911" s="391" t="str">
        <f t="shared" si="328"/>
        <v/>
      </c>
      <c r="AO911" s="310" t="str">
        <f t="shared" si="321"/>
        <v/>
      </c>
      <c r="AP911" s="310">
        <f>SUM(AO$1:AO911)</f>
        <v>0</v>
      </c>
      <c r="AQ911" s="310">
        <f>SUM(AK$2:AK911)</f>
        <v>10</v>
      </c>
      <c r="AR911" s="310">
        <f>COUNTA(AJ$2:AJ911)</f>
        <v>10</v>
      </c>
      <c r="AS911" s="312"/>
      <c r="AT911" s="312"/>
      <c r="AU911" s="312"/>
      <c r="AV911" s="312"/>
      <c r="AW911" s="312"/>
      <c r="AZ911">
        <v>0</v>
      </c>
      <c r="BA911">
        <v>0</v>
      </c>
    </row>
    <row r="912" spans="1:53" x14ac:dyDescent="0.25">
      <c r="A912">
        <v>116</v>
      </c>
      <c r="B912" t="s">
        <v>65</v>
      </c>
      <c r="C912" t="s">
        <v>910</v>
      </c>
      <c r="D912"/>
      <c r="E912">
        <v>2</v>
      </c>
      <c r="F912">
        <v>4</v>
      </c>
      <c r="G912">
        <v>3</v>
      </c>
      <c r="H912">
        <v>2</v>
      </c>
      <c r="I912">
        <v>0</v>
      </c>
      <c r="J912">
        <v>0</v>
      </c>
      <c r="K912">
        <v>0</v>
      </c>
      <c r="L912">
        <v>1</v>
      </c>
      <c r="M912" t="s">
        <v>911</v>
      </c>
      <c r="N912" s="42"/>
      <c r="O912" s="101">
        <f>IF(ISBLANK(C912),O911,IF(COUNTIF(C$2:C912,C912)&gt;1,O911,1+MAX(O911,0)))</f>
        <v>27</v>
      </c>
      <c r="P912" s="45">
        <f t="shared" si="308"/>
        <v>13</v>
      </c>
      <c r="Q912" s="33" t="str">
        <f t="shared" si="309"/>
        <v/>
      </c>
      <c r="R912" s="33">
        <f t="shared" si="310"/>
        <v>8</v>
      </c>
      <c r="S912" s="33" t="str">
        <f t="shared" si="311"/>
        <v>116_8</v>
      </c>
      <c r="T912" s="35" t="str">
        <f t="shared" si="312"/>
        <v>116AM</v>
      </c>
      <c r="U912" s="35" t="str">
        <f t="shared" si="313"/>
        <v>116AMEW</v>
      </c>
      <c r="V912" s="35" t="str">
        <f t="shared" si="329"/>
        <v>1A</v>
      </c>
      <c r="W912" s="35" t="str">
        <f t="shared" si="322"/>
        <v>116AM1A243</v>
      </c>
      <c r="X912" s="388">
        <f t="shared" si="323"/>
        <v>0</v>
      </c>
      <c r="Y912" s="388">
        <f t="shared" si="324"/>
        <v>1</v>
      </c>
      <c r="Z912" s="280" t="str">
        <f t="shared" si="314"/>
        <v/>
      </c>
      <c r="AA912" s="280" t="str">
        <f t="shared" si="315"/>
        <v/>
      </c>
      <c r="AB912" s="389" t="str">
        <f t="shared" si="325"/>
        <v/>
      </c>
      <c r="AC912" s="389" t="str">
        <f t="shared" si="326"/>
        <v/>
      </c>
      <c r="AD912" s="390" t="str">
        <f t="shared" si="316"/>
        <v/>
      </c>
      <c r="AE912" s="282">
        <f t="shared" si="317"/>
        <v>0</v>
      </c>
      <c r="AF912" s="359">
        <f t="shared" si="318"/>
        <v>0</v>
      </c>
      <c r="AG912" s="280">
        <f t="shared" si="319"/>
        <v>3</v>
      </c>
      <c r="AH912" s="280">
        <f t="shared" si="320"/>
        <v>1</v>
      </c>
      <c r="AI912" s="280">
        <f>IF(ISBLANK(T912),AI911,IF(COUNTIF(T$2:T912,T912)&gt;1,AI911,1+MAX(AI911,0)))</f>
        <v>22</v>
      </c>
      <c r="AL912" s="391" t="str">
        <f t="shared" si="327"/>
        <v/>
      </c>
      <c r="AM912" s="391" t="str">
        <f t="shared" si="328"/>
        <v/>
      </c>
      <c r="AO912" s="310" t="str">
        <f t="shared" si="321"/>
        <v/>
      </c>
      <c r="AP912" s="310">
        <f>SUM(AO$1:AO912)</f>
        <v>0</v>
      </c>
      <c r="AQ912" s="310">
        <f>SUM(AK$2:AK912)</f>
        <v>10</v>
      </c>
      <c r="AR912" s="310">
        <f>COUNTA(AJ$2:AJ912)</f>
        <v>10</v>
      </c>
      <c r="AS912" s="312"/>
      <c r="AT912" s="312"/>
      <c r="AU912" s="312"/>
      <c r="AV912" s="312"/>
      <c r="AW912" s="312"/>
      <c r="AZ912">
        <v>0</v>
      </c>
      <c r="BA912">
        <v>1</v>
      </c>
    </row>
    <row r="913" spans="1:53" x14ac:dyDescent="0.25">
      <c r="A913">
        <v>116</v>
      </c>
      <c r="B913" t="s">
        <v>65</v>
      </c>
      <c r="C913" t="s">
        <v>910</v>
      </c>
      <c r="D913"/>
      <c r="E913">
        <v>2</v>
      </c>
      <c r="F913">
        <v>4</v>
      </c>
      <c r="G913">
        <v>4</v>
      </c>
      <c r="H913">
        <v>28</v>
      </c>
      <c r="I913">
        <v>13</v>
      </c>
      <c r="J913">
        <v>2</v>
      </c>
      <c r="K913">
        <v>18</v>
      </c>
      <c r="L913">
        <v>21</v>
      </c>
      <c r="M913" t="s">
        <v>911</v>
      </c>
      <c r="N913" s="42"/>
      <c r="O913" s="101">
        <f>IF(ISBLANK(C913),O912,IF(COUNTIF(C$2:C913,C913)&gt;1,O912,1+MAX(O912,0)))</f>
        <v>27</v>
      </c>
      <c r="P913" s="45">
        <f t="shared" si="308"/>
        <v>13</v>
      </c>
      <c r="Q913" s="33" t="str">
        <f t="shared" si="309"/>
        <v/>
      </c>
      <c r="R913" s="33">
        <f t="shared" si="310"/>
        <v>8</v>
      </c>
      <c r="S913" s="33" t="str">
        <f t="shared" si="311"/>
        <v>116_8</v>
      </c>
      <c r="T913" s="35" t="str">
        <f t="shared" si="312"/>
        <v>116AM</v>
      </c>
      <c r="U913" s="35" t="str">
        <f t="shared" si="313"/>
        <v>116AMEW</v>
      </c>
      <c r="V913" s="35" t="str">
        <f t="shared" si="329"/>
        <v>1A</v>
      </c>
      <c r="W913" s="35" t="str">
        <f t="shared" si="322"/>
        <v>116AM1A244</v>
      </c>
      <c r="X913" s="388">
        <f t="shared" si="323"/>
        <v>18</v>
      </c>
      <c r="Y913" s="388">
        <f t="shared" si="324"/>
        <v>21</v>
      </c>
      <c r="Z913" s="280" t="str">
        <f t="shared" si="314"/>
        <v/>
      </c>
      <c r="AA913" s="280" t="str">
        <f t="shared" si="315"/>
        <v/>
      </c>
      <c r="AB913" s="389" t="str">
        <f t="shared" si="325"/>
        <v/>
      </c>
      <c r="AC913" s="389" t="str">
        <f t="shared" si="326"/>
        <v/>
      </c>
      <c r="AD913" s="390" t="str">
        <f t="shared" si="316"/>
        <v/>
      </c>
      <c r="AE913" s="282">
        <f t="shared" si="317"/>
        <v>0</v>
      </c>
      <c r="AF913" s="359">
        <f t="shared" si="318"/>
        <v>0</v>
      </c>
      <c r="AG913" s="280">
        <f t="shared" si="319"/>
        <v>3</v>
      </c>
      <c r="AH913" s="280">
        <f t="shared" si="320"/>
        <v>1</v>
      </c>
      <c r="AI913" s="280">
        <f>IF(ISBLANK(T913),AI912,IF(COUNTIF(T$2:T913,T913)&gt;1,AI912,1+MAX(AI912,0)))</f>
        <v>22</v>
      </c>
      <c r="AL913" s="391" t="str">
        <f t="shared" si="327"/>
        <v/>
      </c>
      <c r="AM913" s="391" t="str">
        <f t="shared" si="328"/>
        <v/>
      </c>
      <c r="AO913" s="310" t="str">
        <f t="shared" si="321"/>
        <v/>
      </c>
      <c r="AP913" s="310">
        <f>SUM(AO$1:AO913)</f>
        <v>0</v>
      </c>
      <c r="AQ913" s="310">
        <f>SUM(AK$2:AK913)</f>
        <v>10</v>
      </c>
      <c r="AR913" s="310">
        <f>COUNTA(AJ$2:AJ913)</f>
        <v>10</v>
      </c>
      <c r="AS913" s="312"/>
      <c r="AT913" s="312"/>
      <c r="AU913" s="312"/>
      <c r="AV913" s="312"/>
      <c r="AW913" s="312"/>
      <c r="AZ913">
        <v>18</v>
      </c>
      <c r="BA913">
        <v>21</v>
      </c>
    </row>
    <row r="914" spans="1:53" x14ac:dyDescent="0.25">
      <c r="A914">
        <v>116</v>
      </c>
      <c r="B914" t="s">
        <v>65</v>
      </c>
      <c r="C914" t="s">
        <v>910</v>
      </c>
      <c r="D914"/>
      <c r="E914">
        <v>1</v>
      </c>
      <c r="F914">
        <v>1</v>
      </c>
      <c r="G914">
        <v>1</v>
      </c>
      <c r="H914">
        <v>1</v>
      </c>
      <c r="I914">
        <v>1</v>
      </c>
      <c r="J914">
        <v>0</v>
      </c>
      <c r="K914">
        <v>0</v>
      </c>
      <c r="L914">
        <v>0</v>
      </c>
      <c r="M914"/>
      <c r="N914" s="42"/>
      <c r="O914" s="101">
        <f>IF(ISBLANK(C914),O913,IF(COUNTIF(C$2:C914,C914)&gt;1,O913,1+MAX(O913,0)))</f>
        <v>27</v>
      </c>
      <c r="P914" s="45">
        <f t="shared" si="308"/>
        <v>13</v>
      </c>
      <c r="Q914" s="33" t="str">
        <f t="shared" si="309"/>
        <v/>
      </c>
      <c r="R914" s="33">
        <f t="shared" si="310"/>
        <v>1</v>
      </c>
      <c r="S914" s="33" t="str">
        <f t="shared" si="311"/>
        <v>116_1</v>
      </c>
      <c r="T914" s="35" t="str">
        <f t="shared" si="312"/>
        <v>116AM</v>
      </c>
      <c r="U914" s="35" t="str">
        <f t="shared" si="313"/>
        <v>116AMNS</v>
      </c>
      <c r="V914" s="35" t="str">
        <f t="shared" si="329"/>
        <v>1A</v>
      </c>
      <c r="W914" s="35" t="str">
        <f t="shared" si="322"/>
        <v>116AM1A111</v>
      </c>
      <c r="X914" s="388">
        <f t="shared" si="323"/>
        <v>0</v>
      </c>
      <c r="Y914" s="388">
        <f t="shared" si="324"/>
        <v>0</v>
      </c>
      <c r="Z914" s="280" t="str">
        <f t="shared" si="314"/>
        <v/>
      </c>
      <c r="AA914" s="280" t="str">
        <f t="shared" si="315"/>
        <v/>
      </c>
      <c r="AB914" s="389" t="str">
        <f t="shared" si="325"/>
        <v/>
      </c>
      <c r="AC914" s="389" t="str">
        <f t="shared" si="326"/>
        <v/>
      </c>
      <c r="AD914" s="390" t="str">
        <f t="shared" si="316"/>
        <v/>
      </c>
      <c r="AE914" s="282">
        <f t="shared" si="317"/>
        <v>0</v>
      </c>
      <c r="AF914" s="359">
        <f t="shared" si="318"/>
        <v>0</v>
      </c>
      <c r="AG914" s="280">
        <f t="shared" si="319"/>
        <v>2</v>
      </c>
      <c r="AH914" s="280">
        <f t="shared" si="320"/>
        <v>1</v>
      </c>
      <c r="AI914" s="280">
        <f>IF(ISBLANK(T914),AI913,IF(COUNTIF(T$2:T914,T914)&gt;1,AI913,1+MAX(AI913,0)))</f>
        <v>22</v>
      </c>
      <c r="AL914" s="391" t="str">
        <f t="shared" si="327"/>
        <v/>
      </c>
      <c r="AM914" s="391" t="str">
        <f t="shared" si="328"/>
        <v/>
      </c>
      <c r="AO914" s="310" t="str">
        <f t="shared" si="321"/>
        <v/>
      </c>
      <c r="AP914" s="310">
        <f>SUM(AO$1:AO914)</f>
        <v>0</v>
      </c>
      <c r="AQ914" s="310">
        <f>SUM(AK$2:AK914)</f>
        <v>10</v>
      </c>
      <c r="AR914" s="310">
        <f>COUNTA(AJ$2:AJ914)</f>
        <v>10</v>
      </c>
      <c r="AS914" s="312">
        <f>ABS(H914-Data!H898)</f>
        <v>0</v>
      </c>
      <c r="AT914" s="312">
        <f>ABS(I914-Data!I898)</f>
        <v>1</v>
      </c>
      <c r="AU914" s="312">
        <f>ABS(J914-Data!J898)</f>
        <v>0</v>
      </c>
      <c r="AV914" s="312">
        <f>ABS(K914-Data!K898)</f>
        <v>0</v>
      </c>
      <c r="AW914" s="312">
        <f>ABS(L914-Data!L898)</f>
        <v>0</v>
      </c>
      <c r="AZ914">
        <v>0</v>
      </c>
      <c r="BA914">
        <v>0</v>
      </c>
    </row>
    <row r="915" spans="1:53" x14ac:dyDescent="0.25">
      <c r="A915">
        <v>116</v>
      </c>
      <c r="B915" t="s">
        <v>65</v>
      </c>
      <c r="C915" t="s">
        <v>910</v>
      </c>
      <c r="D915"/>
      <c r="E915">
        <v>1</v>
      </c>
      <c r="F915">
        <v>1</v>
      </c>
      <c r="G915">
        <v>2</v>
      </c>
      <c r="H915">
        <v>0</v>
      </c>
      <c r="I915">
        <v>0</v>
      </c>
      <c r="J915">
        <v>0</v>
      </c>
      <c r="K915">
        <v>0</v>
      </c>
      <c r="L915">
        <v>0</v>
      </c>
      <c r="M915"/>
      <c r="N915" s="42"/>
      <c r="O915" s="101">
        <f>IF(ISBLANK(C915),O914,IF(COUNTIF(C$2:C915,C915)&gt;1,O914,1+MAX(O914,0)))</f>
        <v>27</v>
      </c>
      <c r="P915" s="45">
        <f t="shared" si="308"/>
        <v>13</v>
      </c>
      <c r="Q915" s="33" t="str">
        <f t="shared" si="309"/>
        <v/>
      </c>
      <c r="R915" s="33">
        <f t="shared" si="310"/>
        <v>1</v>
      </c>
      <c r="S915" s="33" t="str">
        <f t="shared" si="311"/>
        <v>116_1</v>
      </c>
      <c r="T915" s="35" t="str">
        <f t="shared" si="312"/>
        <v>116AM</v>
      </c>
      <c r="U915" s="35" t="str">
        <f t="shared" si="313"/>
        <v>116AMNS</v>
      </c>
      <c r="V915" s="35" t="str">
        <f t="shared" si="329"/>
        <v>1A</v>
      </c>
      <c r="W915" s="35" t="str">
        <f t="shared" si="322"/>
        <v>116AM1A112</v>
      </c>
      <c r="X915" s="388">
        <f t="shared" si="323"/>
        <v>0</v>
      </c>
      <c r="Y915" s="388">
        <f t="shared" si="324"/>
        <v>0</v>
      </c>
      <c r="Z915" s="280" t="str">
        <f t="shared" si="314"/>
        <v/>
      </c>
      <c r="AA915" s="280" t="str">
        <f t="shared" si="315"/>
        <v/>
      </c>
      <c r="AB915" s="389" t="str">
        <f t="shared" si="325"/>
        <v/>
      </c>
      <c r="AC915" s="389" t="str">
        <f t="shared" si="326"/>
        <v/>
      </c>
      <c r="AD915" s="390" t="str">
        <f t="shared" si="316"/>
        <v/>
      </c>
      <c r="AE915" s="282">
        <f t="shared" si="317"/>
        <v>0</v>
      </c>
      <c r="AF915" s="359">
        <f t="shared" si="318"/>
        <v>0</v>
      </c>
      <c r="AG915" s="280">
        <f t="shared" si="319"/>
        <v>0</v>
      </c>
      <c r="AH915" s="280">
        <f t="shared" si="320"/>
        <v>0</v>
      </c>
      <c r="AI915" s="280">
        <f>IF(ISBLANK(T915),AI914,IF(COUNTIF(T$2:T915,T915)&gt;1,AI914,1+MAX(AI914,0)))</f>
        <v>22</v>
      </c>
      <c r="AL915" s="391" t="str">
        <f t="shared" si="327"/>
        <v/>
      </c>
      <c r="AM915" s="391" t="str">
        <f t="shared" si="328"/>
        <v/>
      </c>
      <c r="AO915" s="310" t="str">
        <f t="shared" si="321"/>
        <v/>
      </c>
      <c r="AP915" s="310">
        <f>SUM(AO$1:AO915)</f>
        <v>0</v>
      </c>
      <c r="AQ915" s="310">
        <f>SUM(AK$2:AK915)</f>
        <v>10</v>
      </c>
      <c r="AR915" s="310">
        <f>COUNTA(AJ$2:AJ915)</f>
        <v>10</v>
      </c>
      <c r="AS915" s="312">
        <f>ABS(H915-Data!H899)</f>
        <v>0</v>
      </c>
      <c r="AT915" s="312">
        <f>ABS(I915-Data!I899)</f>
        <v>0</v>
      </c>
      <c r="AU915" s="312">
        <f>ABS(J915-Data!J899)</f>
        <v>0</v>
      </c>
      <c r="AV915" s="312">
        <f>ABS(K915-Data!K899)</f>
        <v>0</v>
      </c>
      <c r="AW915" s="312">
        <f>ABS(L915-Data!L899)</f>
        <v>0</v>
      </c>
      <c r="AZ915">
        <v>0</v>
      </c>
      <c r="BA915">
        <v>0</v>
      </c>
    </row>
    <row r="916" spans="1:53" x14ac:dyDescent="0.25">
      <c r="A916">
        <v>116</v>
      </c>
      <c r="B916" t="s">
        <v>65</v>
      </c>
      <c r="C916" t="s">
        <v>910</v>
      </c>
      <c r="D916"/>
      <c r="E916">
        <v>1</v>
      </c>
      <c r="F916">
        <v>1</v>
      </c>
      <c r="G916">
        <v>3</v>
      </c>
      <c r="H916">
        <v>2</v>
      </c>
      <c r="I916">
        <v>0</v>
      </c>
      <c r="J916">
        <v>0</v>
      </c>
      <c r="K916">
        <v>0</v>
      </c>
      <c r="L916">
        <v>1</v>
      </c>
      <c r="M916"/>
      <c r="N916" s="42"/>
      <c r="O916" s="101">
        <f>IF(ISBLANK(C916),O915,IF(COUNTIF(C$2:C916,C916)&gt;1,O915,1+MAX(O915,0)))</f>
        <v>27</v>
      </c>
      <c r="P916" s="45">
        <f t="shared" si="308"/>
        <v>13</v>
      </c>
      <c r="Q916" s="33" t="str">
        <f t="shared" si="309"/>
        <v/>
      </c>
      <c r="R916" s="33">
        <f t="shared" si="310"/>
        <v>1</v>
      </c>
      <c r="S916" s="33" t="str">
        <f t="shared" si="311"/>
        <v>116_1</v>
      </c>
      <c r="T916" s="35" t="str">
        <f t="shared" si="312"/>
        <v>116AM</v>
      </c>
      <c r="U916" s="35" t="str">
        <f t="shared" si="313"/>
        <v>116AMEW</v>
      </c>
      <c r="V916" s="35" t="str">
        <f t="shared" si="329"/>
        <v>1A</v>
      </c>
      <c r="W916" s="35" t="str">
        <f t="shared" si="322"/>
        <v>116AM1A113</v>
      </c>
      <c r="X916" s="388">
        <f t="shared" si="323"/>
        <v>0</v>
      </c>
      <c r="Y916" s="388">
        <f t="shared" si="324"/>
        <v>1</v>
      </c>
      <c r="Z916" s="280" t="str">
        <f t="shared" si="314"/>
        <v/>
      </c>
      <c r="AA916" s="280" t="str">
        <f t="shared" si="315"/>
        <v/>
      </c>
      <c r="AB916" s="389" t="str">
        <f t="shared" si="325"/>
        <v/>
      </c>
      <c r="AC916" s="389" t="str">
        <f t="shared" si="326"/>
        <v/>
      </c>
      <c r="AD916" s="390" t="str">
        <f t="shared" si="316"/>
        <v/>
      </c>
      <c r="AE916" s="282">
        <f t="shared" si="317"/>
        <v>0</v>
      </c>
      <c r="AF916" s="359">
        <f t="shared" si="318"/>
        <v>0</v>
      </c>
      <c r="AG916" s="280">
        <f t="shared" si="319"/>
        <v>3</v>
      </c>
      <c r="AH916" s="280">
        <f t="shared" si="320"/>
        <v>1</v>
      </c>
      <c r="AI916" s="280">
        <f>IF(ISBLANK(T916),AI915,IF(COUNTIF(T$2:T916,T916)&gt;1,AI915,1+MAX(AI915,0)))</f>
        <v>22</v>
      </c>
      <c r="AL916" s="391" t="str">
        <f t="shared" si="327"/>
        <v/>
      </c>
      <c r="AM916" s="391" t="str">
        <f t="shared" si="328"/>
        <v/>
      </c>
      <c r="AO916" s="310" t="str">
        <f t="shared" si="321"/>
        <v/>
      </c>
      <c r="AP916" s="310">
        <f>SUM(AO$1:AO916)</f>
        <v>0</v>
      </c>
      <c r="AQ916" s="310">
        <f>SUM(AK$2:AK916)</f>
        <v>10</v>
      </c>
      <c r="AR916" s="310">
        <f>COUNTA(AJ$2:AJ916)</f>
        <v>10</v>
      </c>
      <c r="AS916" s="312">
        <f>ABS(H916-Data!H900)</f>
        <v>1</v>
      </c>
      <c r="AT916" s="312">
        <f>ABS(I916-Data!I900)</f>
        <v>0</v>
      </c>
      <c r="AU916" s="312">
        <f>ABS(J916-Data!J900)</f>
        <v>0</v>
      </c>
      <c r="AV916" s="312">
        <f>ABS(K916-Data!K900)</f>
        <v>0</v>
      </c>
      <c r="AW916" s="312">
        <f>ABS(L916-Data!L900)</f>
        <v>1</v>
      </c>
      <c r="AZ916">
        <v>0</v>
      </c>
      <c r="BA916">
        <v>1</v>
      </c>
    </row>
    <row r="917" spans="1:53" x14ac:dyDescent="0.25">
      <c r="A917">
        <v>116</v>
      </c>
      <c r="B917" t="s">
        <v>65</v>
      </c>
      <c r="C917" t="s">
        <v>910</v>
      </c>
      <c r="D917"/>
      <c r="E917">
        <v>1</v>
      </c>
      <c r="F917">
        <v>1</v>
      </c>
      <c r="G917">
        <v>4</v>
      </c>
      <c r="H917">
        <v>3</v>
      </c>
      <c r="I917">
        <v>0</v>
      </c>
      <c r="J917">
        <v>0</v>
      </c>
      <c r="K917">
        <v>1</v>
      </c>
      <c r="L917">
        <v>3</v>
      </c>
      <c r="M917"/>
      <c r="N917" s="42"/>
      <c r="O917" s="101">
        <f>IF(ISBLANK(C917),O916,IF(COUNTIF(C$2:C917,C917)&gt;1,O916,1+MAX(O916,0)))</f>
        <v>27</v>
      </c>
      <c r="P917" s="45">
        <f t="shared" si="308"/>
        <v>13</v>
      </c>
      <c r="Q917" s="33" t="str">
        <f t="shared" si="309"/>
        <v/>
      </c>
      <c r="R917" s="33">
        <f t="shared" si="310"/>
        <v>1</v>
      </c>
      <c r="S917" s="33" t="str">
        <f t="shared" si="311"/>
        <v>116_1</v>
      </c>
      <c r="T917" s="35" t="str">
        <f t="shared" si="312"/>
        <v>116AM</v>
      </c>
      <c r="U917" s="35" t="str">
        <f t="shared" si="313"/>
        <v>116AMEW</v>
      </c>
      <c r="V917" s="35" t="str">
        <f t="shared" si="329"/>
        <v>1A</v>
      </c>
      <c r="W917" s="35" t="str">
        <f t="shared" si="322"/>
        <v>116AM1A114</v>
      </c>
      <c r="X917" s="388">
        <f t="shared" si="323"/>
        <v>1</v>
      </c>
      <c r="Y917" s="388">
        <f t="shared" si="324"/>
        <v>3</v>
      </c>
      <c r="Z917" s="280" t="str">
        <f t="shared" si="314"/>
        <v/>
      </c>
      <c r="AA917" s="280" t="str">
        <f t="shared" si="315"/>
        <v/>
      </c>
      <c r="AB917" s="389" t="str">
        <f t="shared" si="325"/>
        <v/>
      </c>
      <c r="AC917" s="389" t="str">
        <f t="shared" si="326"/>
        <v/>
      </c>
      <c r="AD917" s="390" t="str">
        <f t="shared" si="316"/>
        <v/>
      </c>
      <c r="AE917" s="282">
        <f t="shared" si="317"/>
        <v>0</v>
      </c>
      <c r="AF917" s="359">
        <f t="shared" si="318"/>
        <v>0</v>
      </c>
      <c r="AG917" s="280">
        <f t="shared" si="319"/>
        <v>3</v>
      </c>
      <c r="AH917" s="280">
        <f t="shared" si="320"/>
        <v>1</v>
      </c>
      <c r="AI917" s="280">
        <f>IF(ISBLANK(T917),AI916,IF(COUNTIF(T$2:T917,T917)&gt;1,AI916,1+MAX(AI916,0)))</f>
        <v>22</v>
      </c>
      <c r="AL917" s="391" t="str">
        <f t="shared" si="327"/>
        <v/>
      </c>
      <c r="AM917" s="391" t="str">
        <f t="shared" si="328"/>
        <v/>
      </c>
      <c r="AO917" s="310" t="str">
        <f t="shared" si="321"/>
        <v/>
      </c>
      <c r="AP917" s="310">
        <f>SUM(AO$1:AO917)</f>
        <v>0</v>
      </c>
      <c r="AQ917" s="310">
        <f>SUM(AK$2:AK917)</f>
        <v>10</v>
      </c>
      <c r="AR917" s="310">
        <f>COUNTA(AJ$2:AJ917)</f>
        <v>10</v>
      </c>
      <c r="AS917" s="312">
        <f>ABS(H917-Data!H901)</f>
        <v>2</v>
      </c>
      <c r="AT917" s="312">
        <f>ABS(I917-Data!I901)</f>
        <v>1</v>
      </c>
      <c r="AU917" s="312">
        <f>ABS(J917-Data!J901)</f>
        <v>1</v>
      </c>
      <c r="AV917" s="312">
        <f>ABS(K917-Data!K901)</f>
        <v>1</v>
      </c>
      <c r="AW917" s="312">
        <f>ABS(L917-Data!L901)</f>
        <v>0</v>
      </c>
      <c r="AZ917">
        <v>1</v>
      </c>
      <c r="BA917">
        <v>3</v>
      </c>
    </row>
    <row r="918" spans="1:53" x14ac:dyDescent="0.25">
      <c r="A918">
        <v>116</v>
      </c>
      <c r="B918" t="s">
        <v>65</v>
      </c>
      <c r="C918" t="s">
        <v>910</v>
      </c>
      <c r="D918"/>
      <c r="E918">
        <v>1</v>
      </c>
      <c r="F918">
        <v>2</v>
      </c>
      <c r="G918">
        <v>1</v>
      </c>
      <c r="H918">
        <v>0</v>
      </c>
      <c r="I918">
        <v>0</v>
      </c>
      <c r="J918">
        <v>0</v>
      </c>
      <c r="K918">
        <v>0</v>
      </c>
      <c r="L918">
        <v>0</v>
      </c>
      <c r="M918"/>
      <c r="N918" s="42"/>
      <c r="O918" s="101">
        <f>IF(ISBLANK(C918),O917,IF(COUNTIF(C$2:C918,C918)&gt;1,O917,1+MAX(O917,0)))</f>
        <v>27</v>
      </c>
      <c r="P918" s="45">
        <f t="shared" si="308"/>
        <v>13</v>
      </c>
      <c r="Q918" s="33" t="str">
        <f t="shared" si="309"/>
        <v/>
      </c>
      <c r="R918" s="33">
        <f t="shared" si="310"/>
        <v>2</v>
      </c>
      <c r="S918" s="33" t="str">
        <f t="shared" si="311"/>
        <v>116_2</v>
      </c>
      <c r="T918" s="35" t="str">
        <f t="shared" si="312"/>
        <v>116AM</v>
      </c>
      <c r="U918" s="35" t="str">
        <f t="shared" si="313"/>
        <v>116AMNS</v>
      </c>
      <c r="V918" s="35" t="str">
        <f t="shared" si="329"/>
        <v>1A</v>
      </c>
      <c r="W918" s="35" t="str">
        <f t="shared" si="322"/>
        <v>116AM1A121</v>
      </c>
      <c r="X918" s="388">
        <f t="shared" si="323"/>
        <v>0</v>
      </c>
      <c r="Y918" s="388">
        <f t="shared" si="324"/>
        <v>0</v>
      </c>
      <c r="Z918" s="280" t="str">
        <f t="shared" si="314"/>
        <v/>
      </c>
      <c r="AA918" s="280" t="str">
        <f t="shared" si="315"/>
        <v/>
      </c>
      <c r="AB918" s="389" t="str">
        <f t="shared" si="325"/>
        <v/>
      </c>
      <c r="AC918" s="389" t="str">
        <f t="shared" si="326"/>
        <v/>
      </c>
      <c r="AD918" s="390" t="str">
        <f t="shared" si="316"/>
        <v/>
      </c>
      <c r="AE918" s="282">
        <f t="shared" si="317"/>
        <v>0</v>
      </c>
      <c r="AF918" s="359">
        <f t="shared" si="318"/>
        <v>0</v>
      </c>
      <c r="AG918" s="280">
        <f t="shared" si="319"/>
        <v>2</v>
      </c>
      <c r="AH918" s="280">
        <f t="shared" si="320"/>
        <v>1</v>
      </c>
      <c r="AI918" s="280">
        <f>IF(ISBLANK(T918),AI917,IF(COUNTIF(T$2:T918,T918)&gt;1,AI917,1+MAX(AI917,0)))</f>
        <v>22</v>
      </c>
      <c r="AL918" s="391" t="str">
        <f t="shared" si="327"/>
        <v/>
      </c>
      <c r="AM918" s="391" t="str">
        <f t="shared" si="328"/>
        <v/>
      </c>
      <c r="AO918" s="310" t="str">
        <f t="shared" si="321"/>
        <v/>
      </c>
      <c r="AP918" s="310">
        <f>SUM(AO$1:AO918)</f>
        <v>0</v>
      </c>
      <c r="AQ918" s="310">
        <f>SUM(AK$2:AK918)</f>
        <v>10</v>
      </c>
      <c r="AR918" s="310">
        <f>COUNTA(AJ$2:AJ918)</f>
        <v>10</v>
      </c>
      <c r="AS918" s="312">
        <f>ABS(H918-Data!H902)</f>
        <v>1</v>
      </c>
      <c r="AT918" s="312">
        <f>ABS(I918-Data!I902)</f>
        <v>0</v>
      </c>
      <c r="AU918" s="312">
        <f>ABS(J918-Data!J902)</f>
        <v>0</v>
      </c>
      <c r="AV918" s="312">
        <f>ABS(K918-Data!K902)</f>
        <v>0</v>
      </c>
      <c r="AW918" s="312">
        <f>ABS(L918-Data!L902)</f>
        <v>0</v>
      </c>
      <c r="AZ918">
        <v>0</v>
      </c>
      <c r="BA918">
        <v>0</v>
      </c>
    </row>
    <row r="919" spans="1:53" x14ac:dyDescent="0.25">
      <c r="A919">
        <v>116</v>
      </c>
      <c r="B919" t="s">
        <v>65</v>
      </c>
      <c r="C919" t="s">
        <v>910</v>
      </c>
      <c r="D919"/>
      <c r="E919">
        <v>1</v>
      </c>
      <c r="F919">
        <v>2</v>
      </c>
      <c r="G919">
        <v>2</v>
      </c>
      <c r="H919">
        <v>0</v>
      </c>
      <c r="I919">
        <v>0</v>
      </c>
      <c r="J919">
        <v>0</v>
      </c>
      <c r="K919">
        <v>0</v>
      </c>
      <c r="L919">
        <v>0</v>
      </c>
      <c r="M919"/>
      <c r="N919" s="42"/>
      <c r="O919" s="101">
        <f>IF(ISBLANK(C919),O918,IF(COUNTIF(C$2:C919,C919)&gt;1,O918,1+MAX(O918,0)))</f>
        <v>27</v>
      </c>
      <c r="P919" s="45">
        <f t="shared" si="308"/>
        <v>13</v>
      </c>
      <c r="Q919" s="33" t="str">
        <f t="shared" si="309"/>
        <v/>
      </c>
      <c r="R919" s="33">
        <f t="shared" si="310"/>
        <v>2</v>
      </c>
      <c r="S919" s="33" t="str">
        <f t="shared" si="311"/>
        <v>116_2</v>
      </c>
      <c r="T919" s="35" t="str">
        <f t="shared" si="312"/>
        <v>116AM</v>
      </c>
      <c r="U919" s="35" t="str">
        <f t="shared" si="313"/>
        <v>116AMNS</v>
      </c>
      <c r="V919" s="35" t="str">
        <f t="shared" si="329"/>
        <v>1A</v>
      </c>
      <c r="W919" s="35" t="str">
        <f t="shared" si="322"/>
        <v>116AM1A122</v>
      </c>
      <c r="X919" s="388">
        <f t="shared" si="323"/>
        <v>0</v>
      </c>
      <c r="Y919" s="388">
        <f t="shared" si="324"/>
        <v>0</v>
      </c>
      <c r="Z919" s="280" t="str">
        <f t="shared" si="314"/>
        <v/>
      </c>
      <c r="AA919" s="280" t="str">
        <f t="shared" si="315"/>
        <v/>
      </c>
      <c r="AB919" s="389" t="str">
        <f t="shared" si="325"/>
        <v/>
      </c>
      <c r="AC919" s="389" t="str">
        <f t="shared" si="326"/>
        <v/>
      </c>
      <c r="AD919" s="390" t="str">
        <f t="shared" si="316"/>
        <v/>
      </c>
      <c r="AE919" s="282">
        <f t="shared" si="317"/>
        <v>0</v>
      </c>
      <c r="AF919" s="359">
        <f t="shared" si="318"/>
        <v>0</v>
      </c>
      <c r="AG919" s="280">
        <f t="shared" si="319"/>
        <v>0</v>
      </c>
      <c r="AH919" s="280">
        <f t="shared" si="320"/>
        <v>0</v>
      </c>
      <c r="AI919" s="280">
        <f>IF(ISBLANK(T919),AI918,IF(COUNTIF(T$2:T919,T919)&gt;1,AI918,1+MAX(AI918,0)))</f>
        <v>22</v>
      </c>
      <c r="AL919" s="391" t="str">
        <f t="shared" si="327"/>
        <v/>
      </c>
      <c r="AM919" s="391" t="str">
        <f t="shared" si="328"/>
        <v/>
      </c>
      <c r="AO919" s="310" t="str">
        <f t="shared" si="321"/>
        <v/>
      </c>
      <c r="AP919" s="310">
        <f>SUM(AO$1:AO919)</f>
        <v>0</v>
      </c>
      <c r="AQ919" s="310">
        <f>SUM(AK$2:AK919)</f>
        <v>10</v>
      </c>
      <c r="AR919" s="310">
        <f>COUNTA(AJ$2:AJ919)</f>
        <v>10</v>
      </c>
      <c r="AS919" s="312">
        <f>ABS(H919-Data!H903)</f>
        <v>0</v>
      </c>
      <c r="AT919" s="312">
        <f>ABS(I919-Data!I903)</f>
        <v>0</v>
      </c>
      <c r="AU919" s="312">
        <f>ABS(J919-Data!J903)</f>
        <v>0</v>
      </c>
      <c r="AV919" s="312">
        <f>ABS(K919-Data!K903)</f>
        <v>0</v>
      </c>
      <c r="AW919" s="312">
        <f>ABS(L919-Data!L903)</f>
        <v>0</v>
      </c>
      <c r="AZ919">
        <v>0</v>
      </c>
      <c r="BA919">
        <v>0</v>
      </c>
    </row>
    <row r="920" spans="1:53" x14ac:dyDescent="0.25">
      <c r="A920">
        <v>116</v>
      </c>
      <c r="B920" t="s">
        <v>65</v>
      </c>
      <c r="C920" t="s">
        <v>910</v>
      </c>
      <c r="D920"/>
      <c r="E920">
        <v>1</v>
      </c>
      <c r="F920">
        <v>2</v>
      </c>
      <c r="G920">
        <v>3</v>
      </c>
      <c r="H920">
        <v>1</v>
      </c>
      <c r="I920">
        <v>1</v>
      </c>
      <c r="J920">
        <v>1</v>
      </c>
      <c r="K920">
        <v>0</v>
      </c>
      <c r="L920">
        <v>0</v>
      </c>
      <c r="M920"/>
      <c r="N920" s="42"/>
      <c r="O920" s="101">
        <f>IF(ISBLANK(C920),O919,IF(COUNTIF(C$2:C920,C920)&gt;1,O919,1+MAX(O919,0)))</f>
        <v>27</v>
      </c>
      <c r="P920" s="45">
        <f t="shared" si="308"/>
        <v>13</v>
      </c>
      <c r="Q920" s="33" t="str">
        <f t="shared" si="309"/>
        <v/>
      </c>
      <c r="R920" s="33">
        <f t="shared" si="310"/>
        <v>2</v>
      </c>
      <c r="S920" s="33" t="str">
        <f t="shared" si="311"/>
        <v>116_2</v>
      </c>
      <c r="T920" s="35" t="str">
        <f t="shared" si="312"/>
        <v>116AM</v>
      </c>
      <c r="U920" s="35" t="str">
        <f t="shared" si="313"/>
        <v>116AMEW</v>
      </c>
      <c r="V920" s="35" t="str">
        <f t="shared" si="329"/>
        <v>1A</v>
      </c>
      <c r="W920" s="35" t="str">
        <f t="shared" si="322"/>
        <v>116AM1A123</v>
      </c>
      <c r="X920" s="388">
        <f t="shared" si="323"/>
        <v>0</v>
      </c>
      <c r="Y920" s="388">
        <f t="shared" si="324"/>
        <v>0</v>
      </c>
      <c r="Z920" s="280" t="str">
        <f t="shared" si="314"/>
        <v/>
      </c>
      <c r="AA920" s="280" t="str">
        <f t="shared" si="315"/>
        <v/>
      </c>
      <c r="AB920" s="389" t="str">
        <f t="shared" si="325"/>
        <v/>
      </c>
      <c r="AC920" s="389" t="str">
        <f t="shared" si="326"/>
        <v/>
      </c>
      <c r="AD920" s="390" t="str">
        <f t="shared" si="316"/>
        <v/>
      </c>
      <c r="AE920" s="282">
        <f t="shared" si="317"/>
        <v>0</v>
      </c>
      <c r="AF920" s="359">
        <f t="shared" si="318"/>
        <v>0</v>
      </c>
      <c r="AG920" s="280">
        <f t="shared" si="319"/>
        <v>3</v>
      </c>
      <c r="AH920" s="280">
        <f t="shared" si="320"/>
        <v>1</v>
      </c>
      <c r="AI920" s="280">
        <f>IF(ISBLANK(T920),AI919,IF(COUNTIF(T$2:T920,T920)&gt;1,AI919,1+MAX(AI919,0)))</f>
        <v>22</v>
      </c>
      <c r="AL920" s="391" t="str">
        <f t="shared" si="327"/>
        <v/>
      </c>
      <c r="AM920" s="391" t="str">
        <f t="shared" si="328"/>
        <v/>
      </c>
      <c r="AO920" s="310" t="str">
        <f t="shared" si="321"/>
        <v/>
      </c>
      <c r="AP920" s="310">
        <f>SUM(AO$1:AO920)</f>
        <v>0</v>
      </c>
      <c r="AQ920" s="310">
        <f>SUM(AK$2:AK920)</f>
        <v>10</v>
      </c>
      <c r="AR920" s="310">
        <f>COUNTA(AJ$2:AJ920)</f>
        <v>10</v>
      </c>
      <c r="AS920" s="312">
        <f>ABS(H920-Data!H904)</f>
        <v>1</v>
      </c>
      <c r="AT920" s="312">
        <f>ABS(I920-Data!I904)</f>
        <v>1</v>
      </c>
      <c r="AU920" s="312">
        <f>ABS(J920-Data!J904)</f>
        <v>1</v>
      </c>
      <c r="AV920" s="312">
        <f>ABS(K920-Data!K904)</f>
        <v>0</v>
      </c>
      <c r="AW920" s="312">
        <f>ABS(L920-Data!L904)</f>
        <v>0</v>
      </c>
      <c r="AZ920">
        <v>0</v>
      </c>
      <c r="BA920">
        <v>0</v>
      </c>
    </row>
    <row r="921" spans="1:53" x14ac:dyDescent="0.25">
      <c r="A921">
        <v>116</v>
      </c>
      <c r="B921" t="s">
        <v>65</v>
      </c>
      <c r="C921" t="s">
        <v>910</v>
      </c>
      <c r="D921"/>
      <c r="E921">
        <v>1</v>
      </c>
      <c r="F921">
        <v>2</v>
      </c>
      <c r="G921">
        <v>4</v>
      </c>
      <c r="H921">
        <v>14</v>
      </c>
      <c r="I921">
        <v>2</v>
      </c>
      <c r="J921">
        <v>0</v>
      </c>
      <c r="K921">
        <v>5</v>
      </c>
      <c r="L921">
        <v>8</v>
      </c>
      <c r="M921"/>
      <c r="N921" s="42"/>
      <c r="O921" s="101">
        <f>IF(ISBLANK(C921),O920,IF(COUNTIF(C$2:C921,C921)&gt;1,O920,1+MAX(O920,0)))</f>
        <v>27</v>
      </c>
      <c r="P921" s="45">
        <f t="shared" si="308"/>
        <v>13</v>
      </c>
      <c r="Q921" s="33" t="str">
        <f t="shared" si="309"/>
        <v/>
      </c>
      <c r="R921" s="33">
        <f t="shared" si="310"/>
        <v>2</v>
      </c>
      <c r="S921" s="33" t="str">
        <f t="shared" si="311"/>
        <v>116_2</v>
      </c>
      <c r="T921" s="35" t="str">
        <f t="shared" si="312"/>
        <v>116AM</v>
      </c>
      <c r="U921" s="35" t="str">
        <f t="shared" si="313"/>
        <v>116AMEW</v>
      </c>
      <c r="V921" s="35" t="str">
        <f t="shared" si="329"/>
        <v>1A</v>
      </c>
      <c r="W921" s="35" t="str">
        <f t="shared" si="322"/>
        <v>116AM1A124</v>
      </c>
      <c r="X921" s="388">
        <f t="shared" si="323"/>
        <v>5</v>
      </c>
      <c r="Y921" s="388">
        <f t="shared" si="324"/>
        <v>8</v>
      </c>
      <c r="Z921" s="280" t="str">
        <f t="shared" si="314"/>
        <v/>
      </c>
      <c r="AA921" s="280" t="str">
        <f t="shared" si="315"/>
        <v/>
      </c>
      <c r="AB921" s="389" t="str">
        <f t="shared" si="325"/>
        <v/>
      </c>
      <c r="AC921" s="389" t="str">
        <f t="shared" si="326"/>
        <v/>
      </c>
      <c r="AD921" s="390" t="str">
        <f t="shared" si="316"/>
        <v/>
      </c>
      <c r="AE921" s="282">
        <f t="shared" si="317"/>
        <v>0</v>
      </c>
      <c r="AF921" s="359">
        <f t="shared" si="318"/>
        <v>0</v>
      </c>
      <c r="AG921" s="280">
        <f t="shared" si="319"/>
        <v>3</v>
      </c>
      <c r="AH921" s="280">
        <f t="shared" si="320"/>
        <v>1</v>
      </c>
      <c r="AI921" s="280">
        <f>IF(ISBLANK(T921),AI920,IF(COUNTIF(T$2:T921,T921)&gt;1,AI920,1+MAX(AI920,0)))</f>
        <v>22</v>
      </c>
      <c r="AL921" s="391" t="str">
        <f t="shared" si="327"/>
        <v/>
      </c>
      <c r="AM921" s="391" t="str">
        <f t="shared" si="328"/>
        <v/>
      </c>
      <c r="AO921" s="310" t="str">
        <f t="shared" si="321"/>
        <v/>
      </c>
      <c r="AP921" s="310">
        <f>SUM(AO$1:AO921)</f>
        <v>0</v>
      </c>
      <c r="AQ921" s="310">
        <f>SUM(AK$2:AK921)</f>
        <v>10</v>
      </c>
      <c r="AR921" s="310">
        <f>COUNTA(AJ$2:AJ921)</f>
        <v>10</v>
      </c>
      <c r="AS921" s="312">
        <f>ABS(H921-Data!H905)</f>
        <v>3</v>
      </c>
      <c r="AT921" s="312">
        <f>ABS(I921-Data!I905)</f>
        <v>3</v>
      </c>
      <c r="AU921" s="312">
        <f>ABS(J921-Data!J905)</f>
        <v>1</v>
      </c>
      <c r="AV921" s="312">
        <f>ABS(K921-Data!K905)</f>
        <v>4</v>
      </c>
      <c r="AW921" s="312">
        <f>ABS(L921-Data!L905)</f>
        <v>2</v>
      </c>
      <c r="AZ921">
        <v>5</v>
      </c>
      <c r="BA921">
        <v>8</v>
      </c>
    </row>
    <row r="922" spans="1:53" x14ac:dyDescent="0.25">
      <c r="A922">
        <v>116</v>
      </c>
      <c r="B922" t="s">
        <v>65</v>
      </c>
      <c r="C922" t="s">
        <v>910</v>
      </c>
      <c r="D922"/>
      <c r="E922">
        <v>1</v>
      </c>
      <c r="F922">
        <v>3</v>
      </c>
      <c r="G922">
        <v>1</v>
      </c>
      <c r="H922">
        <v>2</v>
      </c>
      <c r="I922">
        <v>1</v>
      </c>
      <c r="J922">
        <v>1</v>
      </c>
      <c r="K922">
        <v>2</v>
      </c>
      <c r="L922">
        <v>2</v>
      </c>
      <c r="M922"/>
      <c r="N922" s="42"/>
      <c r="O922" s="101">
        <f>IF(ISBLANK(C922),O921,IF(COUNTIF(C$2:C922,C922)&gt;1,O921,1+MAX(O921,0)))</f>
        <v>27</v>
      </c>
      <c r="P922" s="45">
        <f t="shared" si="308"/>
        <v>13</v>
      </c>
      <c r="Q922" s="33" t="str">
        <f t="shared" si="309"/>
        <v/>
      </c>
      <c r="R922" s="33">
        <f t="shared" si="310"/>
        <v>3</v>
      </c>
      <c r="S922" s="33" t="str">
        <f t="shared" si="311"/>
        <v>116_3</v>
      </c>
      <c r="T922" s="35" t="str">
        <f t="shared" si="312"/>
        <v>116AM</v>
      </c>
      <c r="U922" s="35" t="str">
        <f t="shared" si="313"/>
        <v>116AMNS</v>
      </c>
      <c r="V922" s="35" t="str">
        <f t="shared" si="329"/>
        <v>1A</v>
      </c>
      <c r="W922" s="35" t="str">
        <f t="shared" si="322"/>
        <v>116AM1A131</v>
      </c>
      <c r="X922" s="388">
        <f t="shared" si="323"/>
        <v>2</v>
      </c>
      <c r="Y922" s="388">
        <f t="shared" si="324"/>
        <v>2</v>
      </c>
      <c r="Z922" s="280" t="str">
        <f t="shared" si="314"/>
        <v/>
      </c>
      <c r="AA922" s="280" t="str">
        <f t="shared" si="315"/>
        <v/>
      </c>
      <c r="AB922" s="389" t="str">
        <f t="shared" si="325"/>
        <v/>
      </c>
      <c r="AC922" s="389" t="str">
        <f t="shared" si="326"/>
        <v/>
      </c>
      <c r="AD922" s="390" t="str">
        <f t="shared" si="316"/>
        <v/>
      </c>
      <c r="AE922" s="282">
        <f t="shared" si="317"/>
        <v>0</v>
      </c>
      <c r="AF922" s="359">
        <f t="shared" si="318"/>
        <v>0</v>
      </c>
      <c r="AG922" s="280">
        <f t="shared" si="319"/>
        <v>2</v>
      </c>
      <c r="AH922" s="280">
        <f t="shared" si="320"/>
        <v>1</v>
      </c>
      <c r="AI922" s="280">
        <f>IF(ISBLANK(T922),AI921,IF(COUNTIF(T$2:T922,T922)&gt;1,AI921,1+MAX(AI921,0)))</f>
        <v>22</v>
      </c>
      <c r="AL922" s="391" t="str">
        <f t="shared" si="327"/>
        <v/>
      </c>
      <c r="AM922" s="391" t="str">
        <f t="shared" si="328"/>
        <v/>
      </c>
      <c r="AO922" s="310" t="str">
        <f t="shared" si="321"/>
        <v/>
      </c>
      <c r="AP922" s="310">
        <f>SUM(AO$1:AO922)</f>
        <v>0</v>
      </c>
      <c r="AQ922" s="310">
        <f>SUM(AK$2:AK922)</f>
        <v>10</v>
      </c>
      <c r="AR922" s="310">
        <f>COUNTA(AJ$2:AJ922)</f>
        <v>10</v>
      </c>
      <c r="AS922" s="312">
        <f>ABS(H922-Data!H906)</f>
        <v>1</v>
      </c>
      <c r="AT922" s="312">
        <f>ABS(I922-Data!I906)</f>
        <v>1</v>
      </c>
      <c r="AU922" s="312">
        <f>ABS(J922-Data!J906)</f>
        <v>1</v>
      </c>
      <c r="AV922" s="312">
        <f>ABS(K922-Data!K906)</f>
        <v>1</v>
      </c>
      <c r="AW922" s="312">
        <f>ABS(L922-Data!L906)</f>
        <v>1</v>
      </c>
      <c r="AZ922">
        <v>2</v>
      </c>
      <c r="BA922">
        <v>2</v>
      </c>
    </row>
    <row r="923" spans="1:53" x14ac:dyDescent="0.25">
      <c r="A923">
        <v>116</v>
      </c>
      <c r="B923" t="s">
        <v>65</v>
      </c>
      <c r="C923" t="s">
        <v>910</v>
      </c>
      <c r="D923"/>
      <c r="E923">
        <v>1</v>
      </c>
      <c r="F923">
        <v>3</v>
      </c>
      <c r="G923">
        <v>2</v>
      </c>
      <c r="H923">
        <v>0</v>
      </c>
      <c r="I923">
        <v>0</v>
      </c>
      <c r="J923">
        <v>0</v>
      </c>
      <c r="K923">
        <v>0</v>
      </c>
      <c r="L923">
        <v>0</v>
      </c>
      <c r="M923"/>
      <c r="N923" s="42"/>
      <c r="O923" s="101">
        <f>IF(ISBLANK(C923),O922,IF(COUNTIF(C$2:C923,C923)&gt;1,O922,1+MAX(O922,0)))</f>
        <v>27</v>
      </c>
      <c r="P923" s="45">
        <f t="shared" si="308"/>
        <v>13</v>
      </c>
      <c r="Q923" s="33" t="str">
        <f t="shared" si="309"/>
        <v/>
      </c>
      <c r="R923" s="33">
        <f t="shared" si="310"/>
        <v>3</v>
      </c>
      <c r="S923" s="33" t="str">
        <f t="shared" si="311"/>
        <v>116_3</v>
      </c>
      <c r="T923" s="35" t="str">
        <f t="shared" si="312"/>
        <v>116AM</v>
      </c>
      <c r="U923" s="35" t="str">
        <f t="shared" si="313"/>
        <v>116AMNS</v>
      </c>
      <c r="V923" s="35" t="str">
        <f t="shared" si="329"/>
        <v>1A</v>
      </c>
      <c r="W923" s="35" t="str">
        <f t="shared" si="322"/>
        <v>116AM1A132</v>
      </c>
      <c r="X923" s="388">
        <f t="shared" si="323"/>
        <v>0</v>
      </c>
      <c r="Y923" s="388">
        <f t="shared" si="324"/>
        <v>0</v>
      </c>
      <c r="Z923" s="280" t="str">
        <f t="shared" si="314"/>
        <v/>
      </c>
      <c r="AA923" s="280" t="str">
        <f t="shared" si="315"/>
        <v/>
      </c>
      <c r="AB923" s="389" t="str">
        <f t="shared" si="325"/>
        <v/>
      </c>
      <c r="AC923" s="389" t="str">
        <f t="shared" si="326"/>
        <v/>
      </c>
      <c r="AD923" s="390" t="str">
        <f t="shared" si="316"/>
        <v/>
      </c>
      <c r="AE923" s="282">
        <f t="shared" si="317"/>
        <v>0</v>
      </c>
      <c r="AF923" s="359">
        <f t="shared" si="318"/>
        <v>0</v>
      </c>
      <c r="AG923" s="280">
        <f t="shared" si="319"/>
        <v>0</v>
      </c>
      <c r="AH923" s="280">
        <f t="shared" si="320"/>
        <v>0</v>
      </c>
      <c r="AI923" s="280">
        <f>IF(ISBLANK(T923),AI922,IF(COUNTIF(T$2:T923,T923)&gt;1,AI922,1+MAX(AI922,0)))</f>
        <v>22</v>
      </c>
      <c r="AL923" s="391" t="str">
        <f t="shared" si="327"/>
        <v/>
      </c>
      <c r="AM923" s="391" t="str">
        <f t="shared" si="328"/>
        <v/>
      </c>
      <c r="AO923" s="310" t="str">
        <f t="shared" si="321"/>
        <v/>
      </c>
      <c r="AP923" s="310">
        <f>SUM(AO$1:AO923)</f>
        <v>0</v>
      </c>
      <c r="AQ923" s="310">
        <f>SUM(AK$2:AK923)</f>
        <v>10</v>
      </c>
      <c r="AR923" s="310">
        <f>COUNTA(AJ$2:AJ923)</f>
        <v>10</v>
      </c>
      <c r="AS923" s="312">
        <f>ABS(H923-Data!H907)</f>
        <v>0</v>
      </c>
      <c r="AT923" s="312">
        <f>ABS(I923-Data!I907)</f>
        <v>0</v>
      </c>
      <c r="AU923" s="312">
        <f>ABS(J923-Data!J907)</f>
        <v>0</v>
      </c>
      <c r="AV923" s="312">
        <f>ABS(K923-Data!K907)</f>
        <v>0</v>
      </c>
      <c r="AW923" s="312">
        <f>ABS(L923-Data!L907)</f>
        <v>0</v>
      </c>
      <c r="AZ923">
        <v>0</v>
      </c>
      <c r="BA923">
        <v>0</v>
      </c>
    </row>
    <row r="924" spans="1:53" x14ac:dyDescent="0.25">
      <c r="A924">
        <v>116</v>
      </c>
      <c r="B924" t="s">
        <v>65</v>
      </c>
      <c r="C924" t="s">
        <v>910</v>
      </c>
      <c r="D924"/>
      <c r="E924">
        <v>1</v>
      </c>
      <c r="F924">
        <v>3</v>
      </c>
      <c r="G924">
        <v>3</v>
      </c>
      <c r="H924">
        <v>1</v>
      </c>
      <c r="I924">
        <v>0</v>
      </c>
      <c r="J924">
        <v>0</v>
      </c>
      <c r="K924">
        <v>0</v>
      </c>
      <c r="L924">
        <v>1</v>
      </c>
      <c r="M924"/>
      <c r="N924" s="42"/>
      <c r="O924" s="101">
        <f>IF(ISBLANK(C924),O923,IF(COUNTIF(C$2:C924,C924)&gt;1,O923,1+MAX(O923,0)))</f>
        <v>27</v>
      </c>
      <c r="P924" s="45">
        <f t="shared" si="308"/>
        <v>13</v>
      </c>
      <c r="Q924" s="33" t="str">
        <f t="shared" si="309"/>
        <v/>
      </c>
      <c r="R924" s="33">
        <f t="shared" si="310"/>
        <v>3</v>
      </c>
      <c r="S924" s="33" t="str">
        <f t="shared" si="311"/>
        <v>116_3</v>
      </c>
      <c r="T924" s="35" t="str">
        <f t="shared" si="312"/>
        <v>116AM</v>
      </c>
      <c r="U924" s="35" t="str">
        <f t="shared" si="313"/>
        <v>116AMEW</v>
      </c>
      <c r="V924" s="35" t="str">
        <f t="shared" si="329"/>
        <v>1A</v>
      </c>
      <c r="W924" s="35" t="str">
        <f t="shared" si="322"/>
        <v>116AM1A133</v>
      </c>
      <c r="X924" s="388">
        <f t="shared" si="323"/>
        <v>0</v>
      </c>
      <c r="Y924" s="388">
        <f t="shared" si="324"/>
        <v>1</v>
      </c>
      <c r="Z924" s="280" t="str">
        <f t="shared" si="314"/>
        <v/>
      </c>
      <c r="AA924" s="280" t="str">
        <f t="shared" si="315"/>
        <v/>
      </c>
      <c r="AB924" s="389" t="str">
        <f t="shared" si="325"/>
        <v/>
      </c>
      <c r="AC924" s="389" t="str">
        <f t="shared" si="326"/>
        <v/>
      </c>
      <c r="AD924" s="390" t="str">
        <f t="shared" si="316"/>
        <v/>
      </c>
      <c r="AE924" s="282">
        <f t="shared" si="317"/>
        <v>0</v>
      </c>
      <c r="AF924" s="359">
        <f t="shared" si="318"/>
        <v>0</v>
      </c>
      <c r="AG924" s="280">
        <f t="shared" si="319"/>
        <v>3</v>
      </c>
      <c r="AH924" s="280">
        <f t="shared" si="320"/>
        <v>1</v>
      </c>
      <c r="AI924" s="280">
        <f>IF(ISBLANK(T924),AI923,IF(COUNTIF(T$2:T924,T924)&gt;1,AI923,1+MAX(AI923,0)))</f>
        <v>22</v>
      </c>
      <c r="AL924" s="391" t="str">
        <f t="shared" si="327"/>
        <v/>
      </c>
      <c r="AM924" s="391" t="str">
        <f t="shared" si="328"/>
        <v/>
      </c>
      <c r="AO924" s="310" t="str">
        <f t="shared" si="321"/>
        <v/>
      </c>
      <c r="AP924" s="310">
        <f>SUM(AO$1:AO924)</f>
        <v>0</v>
      </c>
      <c r="AQ924" s="310">
        <f>SUM(AK$2:AK924)</f>
        <v>10</v>
      </c>
      <c r="AR924" s="310">
        <f>COUNTA(AJ$2:AJ924)</f>
        <v>10</v>
      </c>
      <c r="AS924" s="312">
        <f>ABS(H924-Data!H908)</f>
        <v>0</v>
      </c>
      <c r="AT924" s="312">
        <f>ABS(I924-Data!I908)</f>
        <v>0</v>
      </c>
      <c r="AU924" s="312">
        <f>ABS(J924-Data!J908)</f>
        <v>0</v>
      </c>
      <c r="AV924" s="312">
        <f>ABS(K924-Data!K908)</f>
        <v>0</v>
      </c>
      <c r="AW924" s="312">
        <f>ABS(L924-Data!L908)</f>
        <v>0</v>
      </c>
      <c r="AZ924">
        <v>0</v>
      </c>
      <c r="BA924">
        <v>1</v>
      </c>
    </row>
    <row r="925" spans="1:53" x14ac:dyDescent="0.25">
      <c r="A925">
        <v>116</v>
      </c>
      <c r="B925" t="s">
        <v>65</v>
      </c>
      <c r="C925" t="s">
        <v>910</v>
      </c>
      <c r="D925"/>
      <c r="E925">
        <v>1</v>
      </c>
      <c r="F925">
        <v>3</v>
      </c>
      <c r="G925">
        <v>4</v>
      </c>
      <c r="H925">
        <v>4</v>
      </c>
      <c r="I925">
        <v>3</v>
      </c>
      <c r="J925">
        <v>0</v>
      </c>
      <c r="K925">
        <v>4</v>
      </c>
      <c r="L925">
        <v>4</v>
      </c>
      <c r="M925"/>
      <c r="N925" s="42"/>
      <c r="O925" s="101">
        <f>IF(ISBLANK(C925),O924,IF(COUNTIF(C$2:C925,C925)&gt;1,O924,1+MAX(O924,0)))</f>
        <v>27</v>
      </c>
      <c r="P925" s="45">
        <f t="shared" si="308"/>
        <v>13</v>
      </c>
      <c r="Q925" s="33" t="str">
        <f t="shared" si="309"/>
        <v/>
      </c>
      <c r="R925" s="33">
        <f t="shared" si="310"/>
        <v>3</v>
      </c>
      <c r="S925" s="33" t="str">
        <f t="shared" si="311"/>
        <v>116_3</v>
      </c>
      <c r="T925" s="35" t="str">
        <f t="shared" si="312"/>
        <v>116AM</v>
      </c>
      <c r="U925" s="35" t="str">
        <f t="shared" si="313"/>
        <v>116AMEW</v>
      </c>
      <c r="V925" s="35" t="str">
        <f t="shared" si="329"/>
        <v>1A</v>
      </c>
      <c r="W925" s="35" t="str">
        <f t="shared" si="322"/>
        <v>116AM1A134</v>
      </c>
      <c r="X925" s="388">
        <f t="shared" si="323"/>
        <v>4</v>
      </c>
      <c r="Y925" s="388">
        <f t="shared" si="324"/>
        <v>4</v>
      </c>
      <c r="Z925" s="280" t="str">
        <f t="shared" si="314"/>
        <v/>
      </c>
      <c r="AA925" s="280" t="str">
        <f t="shared" si="315"/>
        <v/>
      </c>
      <c r="AB925" s="389" t="str">
        <f t="shared" si="325"/>
        <v/>
      </c>
      <c r="AC925" s="389" t="str">
        <f t="shared" si="326"/>
        <v/>
      </c>
      <c r="AD925" s="390" t="str">
        <f t="shared" si="316"/>
        <v/>
      </c>
      <c r="AE925" s="282">
        <f t="shared" si="317"/>
        <v>0</v>
      </c>
      <c r="AF925" s="359">
        <f t="shared" si="318"/>
        <v>0</v>
      </c>
      <c r="AG925" s="280">
        <f t="shared" si="319"/>
        <v>3</v>
      </c>
      <c r="AH925" s="280">
        <f t="shared" si="320"/>
        <v>1</v>
      </c>
      <c r="AI925" s="280">
        <f>IF(ISBLANK(T925),AI924,IF(COUNTIF(T$2:T925,T925)&gt;1,AI924,1+MAX(AI924,0)))</f>
        <v>22</v>
      </c>
      <c r="AL925" s="391" t="str">
        <f t="shared" si="327"/>
        <v/>
      </c>
      <c r="AM925" s="391" t="str">
        <f t="shared" si="328"/>
        <v/>
      </c>
      <c r="AO925" s="310" t="str">
        <f t="shared" si="321"/>
        <v/>
      </c>
      <c r="AP925" s="310">
        <f>SUM(AO$1:AO925)</f>
        <v>0</v>
      </c>
      <c r="AQ925" s="310">
        <f>SUM(AK$2:AK925)</f>
        <v>10</v>
      </c>
      <c r="AR925" s="310">
        <f>COUNTA(AJ$2:AJ925)</f>
        <v>10</v>
      </c>
      <c r="AS925" s="312">
        <f>ABS(H925-Data!H909)</f>
        <v>19</v>
      </c>
      <c r="AT925" s="312">
        <f>ABS(I925-Data!I909)</f>
        <v>9</v>
      </c>
      <c r="AU925" s="312">
        <f>ABS(J925-Data!J909)</f>
        <v>2</v>
      </c>
      <c r="AV925" s="312">
        <f>ABS(K925-Data!K909)</f>
        <v>8</v>
      </c>
      <c r="AW925" s="312">
        <f>ABS(L925-Data!L909)</f>
        <v>13</v>
      </c>
      <c r="AZ925">
        <v>4</v>
      </c>
      <c r="BA925">
        <v>4</v>
      </c>
    </row>
    <row r="926" spans="1:53" x14ac:dyDescent="0.25">
      <c r="A926">
        <v>116</v>
      </c>
      <c r="B926" t="s">
        <v>65</v>
      </c>
      <c r="C926" t="s">
        <v>910</v>
      </c>
      <c r="D926"/>
      <c r="E926">
        <v>1</v>
      </c>
      <c r="F926">
        <v>4</v>
      </c>
      <c r="G926">
        <v>1</v>
      </c>
      <c r="H926">
        <v>1</v>
      </c>
      <c r="I926">
        <v>1</v>
      </c>
      <c r="J926">
        <v>0</v>
      </c>
      <c r="K926">
        <v>1</v>
      </c>
      <c r="L926">
        <v>1</v>
      </c>
      <c r="M926"/>
      <c r="N926" s="42"/>
      <c r="O926" s="101">
        <f>IF(ISBLANK(C926),O925,IF(COUNTIF(C$2:C926,C926)&gt;1,O925,1+MAX(O925,0)))</f>
        <v>27</v>
      </c>
      <c r="P926" s="45">
        <f t="shared" si="308"/>
        <v>13</v>
      </c>
      <c r="Q926" s="33" t="str">
        <f t="shared" si="309"/>
        <v/>
      </c>
      <c r="R926" s="33">
        <f t="shared" si="310"/>
        <v>4</v>
      </c>
      <c r="S926" s="33" t="str">
        <f t="shared" si="311"/>
        <v>116_4</v>
      </c>
      <c r="T926" s="35" t="str">
        <f t="shared" si="312"/>
        <v>116AM</v>
      </c>
      <c r="U926" s="35" t="str">
        <f t="shared" si="313"/>
        <v>116AMNS</v>
      </c>
      <c r="V926" s="35" t="str">
        <f t="shared" si="329"/>
        <v>1A</v>
      </c>
      <c r="W926" s="35" t="str">
        <f t="shared" si="322"/>
        <v>116AM1A141</v>
      </c>
      <c r="X926" s="388">
        <f t="shared" si="323"/>
        <v>1</v>
      </c>
      <c r="Y926" s="388">
        <f t="shared" si="324"/>
        <v>1</v>
      </c>
      <c r="Z926" s="280" t="str">
        <f t="shared" si="314"/>
        <v/>
      </c>
      <c r="AA926" s="280" t="str">
        <f t="shared" si="315"/>
        <v/>
      </c>
      <c r="AB926" s="389" t="str">
        <f t="shared" si="325"/>
        <v/>
      </c>
      <c r="AC926" s="389" t="str">
        <f t="shared" si="326"/>
        <v/>
      </c>
      <c r="AD926" s="390" t="str">
        <f t="shared" si="316"/>
        <v/>
      </c>
      <c r="AE926" s="282">
        <f t="shared" si="317"/>
        <v>0</v>
      </c>
      <c r="AF926" s="359">
        <f t="shared" si="318"/>
        <v>0</v>
      </c>
      <c r="AG926" s="280">
        <f t="shared" si="319"/>
        <v>2</v>
      </c>
      <c r="AH926" s="280">
        <f t="shared" si="320"/>
        <v>1</v>
      </c>
      <c r="AI926" s="280">
        <f>IF(ISBLANK(T926),AI925,IF(COUNTIF(T$2:T926,T926)&gt;1,AI925,1+MAX(AI925,0)))</f>
        <v>22</v>
      </c>
      <c r="AL926" s="391" t="str">
        <f t="shared" si="327"/>
        <v/>
      </c>
      <c r="AM926" s="391" t="str">
        <f t="shared" si="328"/>
        <v/>
      </c>
      <c r="AO926" s="310" t="str">
        <f t="shared" si="321"/>
        <v/>
      </c>
      <c r="AP926" s="310">
        <f>SUM(AO$1:AO926)</f>
        <v>0</v>
      </c>
      <c r="AQ926" s="310">
        <f>SUM(AK$2:AK926)</f>
        <v>10</v>
      </c>
      <c r="AR926" s="310">
        <f>COUNTA(AJ$2:AJ926)</f>
        <v>10</v>
      </c>
      <c r="AS926" s="312">
        <f>ABS(H926-Data!H910)</f>
        <v>0</v>
      </c>
      <c r="AT926" s="312">
        <f>ABS(I926-Data!I910)</f>
        <v>0</v>
      </c>
      <c r="AU926" s="312">
        <f>ABS(J926-Data!J910)</f>
        <v>0</v>
      </c>
      <c r="AV926" s="312">
        <f>ABS(K926-Data!K910)</f>
        <v>1</v>
      </c>
      <c r="AW926" s="312">
        <f>ABS(L926-Data!L910)</f>
        <v>0</v>
      </c>
      <c r="AZ926">
        <v>1</v>
      </c>
      <c r="BA926">
        <v>1</v>
      </c>
    </row>
    <row r="927" spans="1:53" x14ac:dyDescent="0.25">
      <c r="A927">
        <v>116</v>
      </c>
      <c r="B927" t="s">
        <v>65</v>
      </c>
      <c r="C927" t="s">
        <v>910</v>
      </c>
      <c r="D927"/>
      <c r="E927">
        <v>1</v>
      </c>
      <c r="F927">
        <v>4</v>
      </c>
      <c r="G927">
        <v>2</v>
      </c>
      <c r="H927">
        <v>0</v>
      </c>
      <c r="I927">
        <v>0</v>
      </c>
      <c r="J927">
        <v>0</v>
      </c>
      <c r="K927">
        <v>0</v>
      </c>
      <c r="L927">
        <v>0</v>
      </c>
      <c r="M927"/>
      <c r="N927" s="42"/>
      <c r="O927" s="101">
        <f>IF(ISBLANK(C927),O926,IF(COUNTIF(C$2:C927,C927)&gt;1,O926,1+MAX(O926,0)))</f>
        <v>27</v>
      </c>
      <c r="P927" s="45">
        <f t="shared" si="308"/>
        <v>13</v>
      </c>
      <c r="Q927" s="33" t="str">
        <f t="shared" si="309"/>
        <v/>
      </c>
      <c r="R927" s="33">
        <f t="shared" si="310"/>
        <v>4</v>
      </c>
      <c r="S927" s="33" t="str">
        <f t="shared" si="311"/>
        <v>116_4</v>
      </c>
      <c r="T927" s="35" t="str">
        <f t="shared" si="312"/>
        <v>116AM</v>
      </c>
      <c r="U927" s="35" t="str">
        <f t="shared" si="313"/>
        <v>116AMNS</v>
      </c>
      <c r="V927" s="35" t="str">
        <f t="shared" si="329"/>
        <v>1A</v>
      </c>
      <c r="W927" s="35" t="str">
        <f t="shared" si="322"/>
        <v>116AM1A142</v>
      </c>
      <c r="X927" s="388">
        <f t="shared" si="323"/>
        <v>0</v>
      </c>
      <c r="Y927" s="388">
        <f t="shared" si="324"/>
        <v>0</v>
      </c>
      <c r="Z927" s="280" t="str">
        <f t="shared" si="314"/>
        <v/>
      </c>
      <c r="AA927" s="280" t="str">
        <f t="shared" si="315"/>
        <v/>
      </c>
      <c r="AB927" s="389" t="str">
        <f t="shared" si="325"/>
        <v/>
      </c>
      <c r="AC927" s="389" t="str">
        <f t="shared" si="326"/>
        <v/>
      </c>
      <c r="AD927" s="390" t="str">
        <f t="shared" si="316"/>
        <v/>
      </c>
      <c r="AE927" s="282">
        <f t="shared" si="317"/>
        <v>0</v>
      </c>
      <c r="AF927" s="359">
        <f t="shared" si="318"/>
        <v>0</v>
      </c>
      <c r="AG927" s="280">
        <f t="shared" si="319"/>
        <v>0</v>
      </c>
      <c r="AH927" s="280">
        <f t="shared" si="320"/>
        <v>0</v>
      </c>
      <c r="AI927" s="280">
        <f>IF(ISBLANK(T927),AI926,IF(COUNTIF(T$2:T927,T927)&gt;1,AI926,1+MAX(AI926,0)))</f>
        <v>22</v>
      </c>
      <c r="AL927" s="391" t="str">
        <f t="shared" si="327"/>
        <v/>
      </c>
      <c r="AM927" s="391" t="str">
        <f t="shared" si="328"/>
        <v/>
      </c>
      <c r="AO927" s="310" t="str">
        <f t="shared" si="321"/>
        <v/>
      </c>
      <c r="AP927" s="310">
        <f>SUM(AO$1:AO927)</f>
        <v>0</v>
      </c>
      <c r="AQ927" s="310">
        <f>SUM(AK$2:AK927)</f>
        <v>10</v>
      </c>
      <c r="AR927" s="310">
        <f>COUNTA(AJ$2:AJ927)</f>
        <v>10</v>
      </c>
      <c r="AS927" s="312">
        <f>ABS(H927-Data!H911)</f>
        <v>0</v>
      </c>
      <c r="AT927" s="312">
        <f>ABS(I927-Data!I911)</f>
        <v>0</v>
      </c>
      <c r="AU927" s="312">
        <f>ABS(J927-Data!J911)</f>
        <v>0</v>
      </c>
      <c r="AV927" s="312">
        <f>ABS(K927-Data!K911)</f>
        <v>0</v>
      </c>
      <c r="AW927" s="312">
        <f>ABS(L927-Data!L911)</f>
        <v>0</v>
      </c>
      <c r="AZ927">
        <v>0</v>
      </c>
      <c r="BA927">
        <v>0</v>
      </c>
    </row>
    <row r="928" spans="1:53" x14ac:dyDescent="0.25">
      <c r="A928">
        <v>116</v>
      </c>
      <c r="B928" t="s">
        <v>65</v>
      </c>
      <c r="C928" t="s">
        <v>910</v>
      </c>
      <c r="D928"/>
      <c r="E928">
        <v>1</v>
      </c>
      <c r="F928">
        <v>4</v>
      </c>
      <c r="G928">
        <v>3</v>
      </c>
      <c r="H928">
        <v>2</v>
      </c>
      <c r="I928">
        <v>1</v>
      </c>
      <c r="J928">
        <v>0</v>
      </c>
      <c r="K928">
        <v>1</v>
      </c>
      <c r="L928">
        <v>2</v>
      </c>
      <c r="M928"/>
      <c r="N928" s="42"/>
      <c r="O928" s="101">
        <f>IF(ISBLANK(C928),O927,IF(COUNTIF(C$2:C928,C928)&gt;1,O927,1+MAX(O927,0)))</f>
        <v>27</v>
      </c>
      <c r="P928" s="45">
        <f t="shared" si="308"/>
        <v>13</v>
      </c>
      <c r="Q928" s="33" t="str">
        <f t="shared" si="309"/>
        <v/>
      </c>
      <c r="R928" s="33">
        <f t="shared" si="310"/>
        <v>4</v>
      </c>
      <c r="S928" s="33" t="str">
        <f t="shared" si="311"/>
        <v>116_4</v>
      </c>
      <c r="T928" s="35" t="str">
        <f t="shared" si="312"/>
        <v>116AM</v>
      </c>
      <c r="U928" s="35" t="str">
        <f t="shared" si="313"/>
        <v>116AMEW</v>
      </c>
      <c r="V928" s="35" t="str">
        <f t="shared" si="329"/>
        <v>1A</v>
      </c>
      <c r="W928" s="35" t="str">
        <f t="shared" si="322"/>
        <v>116AM1A143</v>
      </c>
      <c r="X928" s="388">
        <f t="shared" si="323"/>
        <v>1</v>
      </c>
      <c r="Y928" s="388">
        <f t="shared" si="324"/>
        <v>2</v>
      </c>
      <c r="Z928" s="280" t="str">
        <f t="shared" si="314"/>
        <v/>
      </c>
      <c r="AA928" s="280" t="str">
        <f t="shared" si="315"/>
        <v/>
      </c>
      <c r="AB928" s="389" t="str">
        <f t="shared" si="325"/>
        <v/>
      </c>
      <c r="AC928" s="389" t="str">
        <f t="shared" si="326"/>
        <v/>
      </c>
      <c r="AD928" s="390" t="str">
        <f t="shared" si="316"/>
        <v/>
      </c>
      <c r="AE928" s="282">
        <f t="shared" si="317"/>
        <v>0</v>
      </c>
      <c r="AF928" s="359">
        <f t="shared" si="318"/>
        <v>0</v>
      </c>
      <c r="AG928" s="280">
        <f t="shared" si="319"/>
        <v>3</v>
      </c>
      <c r="AH928" s="280">
        <f t="shared" si="320"/>
        <v>1</v>
      </c>
      <c r="AI928" s="280">
        <f>IF(ISBLANK(T928),AI927,IF(COUNTIF(T$2:T928,T928)&gt;1,AI927,1+MAX(AI927,0)))</f>
        <v>22</v>
      </c>
      <c r="AL928" s="391" t="str">
        <f t="shared" si="327"/>
        <v/>
      </c>
      <c r="AM928" s="391" t="str">
        <f t="shared" si="328"/>
        <v/>
      </c>
      <c r="AO928" s="310" t="str">
        <f t="shared" si="321"/>
        <v/>
      </c>
      <c r="AP928" s="310">
        <f>SUM(AO$1:AO928)</f>
        <v>0</v>
      </c>
      <c r="AQ928" s="310">
        <f>SUM(AK$2:AK928)</f>
        <v>10</v>
      </c>
      <c r="AR928" s="310">
        <f>COUNTA(AJ$2:AJ928)</f>
        <v>10</v>
      </c>
      <c r="AS928" s="312">
        <f>ABS(H928-Data!H912)</f>
        <v>0</v>
      </c>
      <c r="AT928" s="312">
        <f>ABS(I928-Data!I912)</f>
        <v>1</v>
      </c>
      <c r="AU928" s="312">
        <f>ABS(J928-Data!J912)</f>
        <v>0</v>
      </c>
      <c r="AV928" s="312">
        <f>ABS(K928-Data!K912)</f>
        <v>1</v>
      </c>
      <c r="AW928" s="312">
        <f>ABS(L928-Data!L912)</f>
        <v>1</v>
      </c>
      <c r="AZ928">
        <v>1</v>
      </c>
      <c r="BA928">
        <v>2</v>
      </c>
    </row>
    <row r="929" spans="1:53" x14ac:dyDescent="0.25">
      <c r="A929">
        <v>116</v>
      </c>
      <c r="B929" t="s">
        <v>65</v>
      </c>
      <c r="C929" t="s">
        <v>910</v>
      </c>
      <c r="D929"/>
      <c r="E929">
        <v>1</v>
      </c>
      <c r="F929">
        <v>4</v>
      </c>
      <c r="G929">
        <v>4</v>
      </c>
      <c r="H929">
        <v>9</v>
      </c>
      <c r="I929">
        <v>1</v>
      </c>
      <c r="J929">
        <v>1</v>
      </c>
      <c r="K929">
        <v>6</v>
      </c>
      <c r="L929">
        <v>7</v>
      </c>
      <c r="M929"/>
      <c r="N929" s="42"/>
      <c r="O929" s="101">
        <f>IF(ISBLANK(C929),O928,IF(COUNTIF(C$2:C929,C929)&gt;1,O928,1+MAX(O928,0)))</f>
        <v>27</v>
      </c>
      <c r="P929" s="45">
        <f t="shared" si="308"/>
        <v>13</v>
      </c>
      <c r="Q929" s="33" t="str">
        <f t="shared" si="309"/>
        <v/>
      </c>
      <c r="R929" s="33">
        <f t="shared" si="310"/>
        <v>4</v>
      </c>
      <c r="S929" s="33" t="str">
        <f t="shared" si="311"/>
        <v>116_4</v>
      </c>
      <c r="T929" s="35" t="str">
        <f t="shared" si="312"/>
        <v>116AM</v>
      </c>
      <c r="U929" s="35" t="str">
        <f t="shared" si="313"/>
        <v>116AMEW</v>
      </c>
      <c r="V929" s="35" t="str">
        <f t="shared" si="329"/>
        <v>1A</v>
      </c>
      <c r="W929" s="35" t="str">
        <f t="shared" si="322"/>
        <v>116AM1A144</v>
      </c>
      <c r="X929" s="388">
        <f t="shared" si="323"/>
        <v>6</v>
      </c>
      <c r="Y929" s="388">
        <f t="shared" si="324"/>
        <v>7</v>
      </c>
      <c r="Z929" s="280" t="str">
        <f t="shared" si="314"/>
        <v/>
      </c>
      <c r="AA929" s="280" t="str">
        <f t="shared" si="315"/>
        <v/>
      </c>
      <c r="AB929" s="389" t="str">
        <f t="shared" si="325"/>
        <v/>
      </c>
      <c r="AC929" s="389" t="str">
        <f t="shared" si="326"/>
        <v/>
      </c>
      <c r="AD929" s="390" t="str">
        <f t="shared" si="316"/>
        <v/>
      </c>
      <c r="AE929" s="282">
        <f t="shared" si="317"/>
        <v>0</v>
      </c>
      <c r="AF929" s="359">
        <f t="shared" si="318"/>
        <v>0</v>
      </c>
      <c r="AG929" s="280">
        <f t="shared" si="319"/>
        <v>3</v>
      </c>
      <c r="AH929" s="280">
        <f t="shared" si="320"/>
        <v>1</v>
      </c>
      <c r="AI929" s="280">
        <f>IF(ISBLANK(T929),AI928,IF(COUNTIF(T$2:T929,T929)&gt;1,AI928,1+MAX(AI928,0)))</f>
        <v>22</v>
      </c>
      <c r="AL929" s="391" t="str">
        <f t="shared" si="327"/>
        <v/>
      </c>
      <c r="AM929" s="391" t="str">
        <f t="shared" si="328"/>
        <v/>
      </c>
      <c r="AO929" s="310" t="str">
        <f t="shared" si="321"/>
        <v/>
      </c>
      <c r="AP929" s="310">
        <f>SUM(AO$1:AO929)</f>
        <v>0</v>
      </c>
      <c r="AQ929" s="310">
        <f>SUM(AK$2:AK929)</f>
        <v>10</v>
      </c>
      <c r="AR929" s="310">
        <f>COUNTA(AJ$2:AJ929)</f>
        <v>10</v>
      </c>
      <c r="AS929" s="312">
        <f>ABS(H929-Data!H913)</f>
        <v>19</v>
      </c>
      <c r="AT929" s="312">
        <f>ABS(I929-Data!I913)</f>
        <v>12</v>
      </c>
      <c r="AU929" s="312">
        <f>ABS(J929-Data!J913)</f>
        <v>1</v>
      </c>
      <c r="AV929" s="312">
        <f>ABS(K929-Data!K913)</f>
        <v>12</v>
      </c>
      <c r="AW929" s="312">
        <f>ABS(L929-Data!L913)</f>
        <v>14</v>
      </c>
      <c r="AZ929">
        <v>6</v>
      </c>
      <c r="BA929">
        <v>7</v>
      </c>
    </row>
    <row r="930" spans="1:53" x14ac:dyDescent="0.25">
      <c r="A930">
        <v>116</v>
      </c>
      <c r="B930" t="s">
        <v>66</v>
      </c>
      <c r="C930" t="s">
        <v>912</v>
      </c>
      <c r="D930"/>
      <c r="E930">
        <v>1</v>
      </c>
      <c r="F930">
        <v>1</v>
      </c>
      <c r="G930">
        <v>1</v>
      </c>
      <c r="H930">
        <v>0</v>
      </c>
      <c r="I930">
        <v>0</v>
      </c>
      <c r="J930">
        <v>0</v>
      </c>
      <c r="K930">
        <v>0</v>
      </c>
      <c r="L930">
        <v>0</v>
      </c>
      <c r="M930" t="s">
        <v>913</v>
      </c>
      <c r="N930" s="42"/>
      <c r="O930" s="101">
        <f>IF(ISBLANK(C930),O929,IF(COUNTIF(C$2:C930,C930)&gt;1,O929,1+MAX(O929,0)))</f>
        <v>28</v>
      </c>
      <c r="P930" s="45">
        <f t="shared" si="308"/>
        <v>13</v>
      </c>
      <c r="Q930" s="33" t="str">
        <f t="shared" si="309"/>
        <v/>
      </c>
      <c r="R930" s="33">
        <f t="shared" si="310"/>
        <v>9</v>
      </c>
      <c r="S930" s="33" t="str">
        <f t="shared" si="311"/>
        <v>116_9</v>
      </c>
      <c r="T930" s="35" t="str">
        <f t="shared" si="312"/>
        <v>116PM</v>
      </c>
      <c r="U930" s="35" t="str">
        <f t="shared" si="313"/>
        <v>116PMNS</v>
      </c>
      <c r="V930" s="35" t="str">
        <f t="shared" si="329"/>
        <v>1B</v>
      </c>
      <c r="W930" s="35" t="str">
        <f t="shared" si="322"/>
        <v>116PM1B111</v>
      </c>
      <c r="X930" s="388">
        <f t="shared" si="323"/>
        <v>0</v>
      </c>
      <c r="Y930" s="388">
        <f t="shared" si="324"/>
        <v>0</v>
      </c>
      <c r="Z930" s="280" t="str">
        <f t="shared" si="314"/>
        <v/>
      </c>
      <c r="AA930" s="280" t="str">
        <f t="shared" si="315"/>
        <v/>
      </c>
      <c r="AB930" s="389" t="str">
        <f t="shared" si="325"/>
        <v/>
      </c>
      <c r="AC930" s="389" t="str">
        <f t="shared" si="326"/>
        <v/>
      </c>
      <c r="AD930" s="390" t="str">
        <f t="shared" si="316"/>
        <v/>
      </c>
      <c r="AE930" s="282">
        <f t="shared" si="317"/>
        <v>0</v>
      </c>
      <c r="AF930" s="359">
        <f t="shared" si="318"/>
        <v>0</v>
      </c>
      <c r="AG930" s="280">
        <f t="shared" si="319"/>
        <v>0</v>
      </c>
      <c r="AH930" s="280">
        <f t="shared" si="320"/>
        <v>0</v>
      </c>
      <c r="AI930" s="280">
        <f>IF(ISBLANK(T930),AI929,IF(COUNTIF(T$2:T930,T930)&gt;1,AI929,1+MAX(AI929,0)))</f>
        <v>23</v>
      </c>
      <c r="AL930" s="391" t="str">
        <f t="shared" si="327"/>
        <v/>
      </c>
      <c r="AM930" s="391" t="str">
        <f t="shared" si="328"/>
        <v/>
      </c>
      <c r="AO930" s="310" t="str">
        <f t="shared" si="321"/>
        <v/>
      </c>
      <c r="AP930" s="310">
        <f>SUM(AO$1:AO930)</f>
        <v>0</v>
      </c>
      <c r="AQ930" s="310">
        <f>SUM(AK$2:AK930)</f>
        <v>10</v>
      </c>
      <c r="AR930" s="310">
        <f>COUNTA(AJ$2:AJ930)</f>
        <v>10</v>
      </c>
      <c r="AS930" s="312"/>
      <c r="AT930" s="312"/>
      <c r="AU930" s="312"/>
      <c r="AV930" s="312"/>
      <c r="AW930" s="312"/>
      <c r="AZ930">
        <v>0</v>
      </c>
      <c r="BA930">
        <v>0</v>
      </c>
    </row>
    <row r="931" spans="1:53" x14ac:dyDescent="0.25">
      <c r="A931">
        <v>116</v>
      </c>
      <c r="B931" t="s">
        <v>66</v>
      </c>
      <c r="C931" t="s">
        <v>912</v>
      </c>
      <c r="D931"/>
      <c r="E931">
        <v>1</v>
      </c>
      <c r="F931">
        <v>1</v>
      </c>
      <c r="G931">
        <v>2</v>
      </c>
      <c r="H931">
        <v>0</v>
      </c>
      <c r="I931">
        <v>0</v>
      </c>
      <c r="J931">
        <v>0</v>
      </c>
      <c r="K931">
        <v>0</v>
      </c>
      <c r="L931">
        <v>0</v>
      </c>
      <c r="M931" t="s">
        <v>913</v>
      </c>
      <c r="N931" s="42"/>
      <c r="O931" s="101">
        <f>IF(ISBLANK(C931),O930,IF(COUNTIF(C$2:C931,C931)&gt;1,O930,1+MAX(O930,0)))</f>
        <v>28</v>
      </c>
      <c r="P931" s="45">
        <f t="shared" si="308"/>
        <v>13</v>
      </c>
      <c r="Q931" s="33" t="str">
        <f t="shared" si="309"/>
        <v/>
      </c>
      <c r="R931" s="33">
        <f t="shared" si="310"/>
        <v>9</v>
      </c>
      <c r="S931" s="33" t="str">
        <f t="shared" si="311"/>
        <v>116_9</v>
      </c>
      <c r="T931" s="35" t="str">
        <f t="shared" si="312"/>
        <v>116PM</v>
      </c>
      <c r="U931" s="35" t="str">
        <f t="shared" si="313"/>
        <v>116PMNS</v>
      </c>
      <c r="V931" s="35" t="str">
        <f t="shared" si="329"/>
        <v>1B</v>
      </c>
      <c r="W931" s="35" t="str">
        <f t="shared" si="322"/>
        <v>116PM1B112</v>
      </c>
      <c r="X931" s="388">
        <f t="shared" si="323"/>
        <v>0</v>
      </c>
      <c r="Y931" s="388">
        <f t="shared" si="324"/>
        <v>0</v>
      </c>
      <c r="Z931" s="280" t="str">
        <f t="shared" si="314"/>
        <v/>
      </c>
      <c r="AA931" s="280" t="str">
        <f t="shared" si="315"/>
        <v/>
      </c>
      <c r="AB931" s="389" t="str">
        <f t="shared" si="325"/>
        <v/>
      </c>
      <c r="AC931" s="389" t="str">
        <f t="shared" si="326"/>
        <v/>
      </c>
      <c r="AD931" s="390" t="str">
        <f t="shared" si="316"/>
        <v/>
      </c>
      <c r="AE931" s="282">
        <f t="shared" si="317"/>
        <v>0</v>
      </c>
      <c r="AF931" s="359">
        <f t="shared" si="318"/>
        <v>0</v>
      </c>
      <c r="AG931" s="280">
        <f t="shared" si="319"/>
        <v>0</v>
      </c>
      <c r="AH931" s="280">
        <f t="shared" si="320"/>
        <v>0</v>
      </c>
      <c r="AI931" s="280">
        <f>IF(ISBLANK(T931),AI930,IF(COUNTIF(T$2:T931,T931)&gt;1,AI930,1+MAX(AI930,0)))</f>
        <v>23</v>
      </c>
      <c r="AL931" s="391" t="str">
        <f t="shared" si="327"/>
        <v/>
      </c>
      <c r="AM931" s="391" t="str">
        <f t="shared" si="328"/>
        <v/>
      </c>
      <c r="AO931" s="310" t="str">
        <f t="shared" si="321"/>
        <v/>
      </c>
      <c r="AP931" s="310">
        <f>SUM(AO$1:AO931)</f>
        <v>0</v>
      </c>
      <c r="AQ931" s="310">
        <f>SUM(AK$2:AK931)</f>
        <v>10</v>
      </c>
      <c r="AR931" s="310">
        <f>COUNTA(AJ$2:AJ931)</f>
        <v>10</v>
      </c>
      <c r="AS931" s="312"/>
      <c r="AT931" s="312"/>
      <c r="AU931" s="312"/>
      <c r="AV931" s="312"/>
      <c r="AW931" s="312"/>
      <c r="AZ931">
        <v>0</v>
      </c>
      <c r="BA931">
        <v>0</v>
      </c>
    </row>
    <row r="932" spans="1:53" x14ac:dyDescent="0.25">
      <c r="A932">
        <v>116</v>
      </c>
      <c r="B932" t="s">
        <v>66</v>
      </c>
      <c r="C932" t="s">
        <v>912</v>
      </c>
      <c r="D932"/>
      <c r="E932">
        <v>1</v>
      </c>
      <c r="F932">
        <v>1</v>
      </c>
      <c r="G932">
        <v>3</v>
      </c>
      <c r="H932">
        <v>25</v>
      </c>
      <c r="I932">
        <v>7</v>
      </c>
      <c r="J932">
        <v>1</v>
      </c>
      <c r="K932">
        <v>0</v>
      </c>
      <c r="L932">
        <v>9</v>
      </c>
      <c r="M932" t="s">
        <v>913</v>
      </c>
      <c r="N932" s="42"/>
      <c r="O932" s="101">
        <f>IF(ISBLANK(C932),O931,IF(COUNTIF(C$2:C932,C932)&gt;1,O931,1+MAX(O931,0)))</f>
        <v>28</v>
      </c>
      <c r="P932" s="45">
        <f t="shared" si="308"/>
        <v>13</v>
      </c>
      <c r="Q932" s="33" t="str">
        <f t="shared" si="309"/>
        <v/>
      </c>
      <c r="R932" s="33">
        <f t="shared" si="310"/>
        <v>9</v>
      </c>
      <c r="S932" s="33" t="str">
        <f t="shared" si="311"/>
        <v>116_9</v>
      </c>
      <c r="T932" s="35" t="str">
        <f t="shared" si="312"/>
        <v>116PM</v>
      </c>
      <c r="U932" s="35" t="str">
        <f t="shared" si="313"/>
        <v>116PMEW</v>
      </c>
      <c r="V932" s="35" t="str">
        <f t="shared" si="329"/>
        <v>1B</v>
      </c>
      <c r="W932" s="35" t="str">
        <f t="shared" si="322"/>
        <v>116PM1B113</v>
      </c>
      <c r="X932" s="388">
        <f t="shared" si="323"/>
        <v>0</v>
      </c>
      <c r="Y932" s="388">
        <f t="shared" si="324"/>
        <v>9</v>
      </c>
      <c r="Z932" s="280" t="str">
        <f t="shared" si="314"/>
        <v/>
      </c>
      <c r="AA932" s="280" t="str">
        <f t="shared" si="315"/>
        <v/>
      </c>
      <c r="AB932" s="389" t="str">
        <f t="shared" si="325"/>
        <v/>
      </c>
      <c r="AC932" s="389" t="str">
        <f t="shared" si="326"/>
        <v/>
      </c>
      <c r="AD932" s="390" t="str">
        <f t="shared" si="316"/>
        <v/>
      </c>
      <c r="AE932" s="282">
        <f t="shared" si="317"/>
        <v>0</v>
      </c>
      <c r="AF932" s="359">
        <f t="shared" si="318"/>
        <v>0</v>
      </c>
      <c r="AG932" s="280">
        <f t="shared" si="319"/>
        <v>0</v>
      </c>
      <c r="AH932" s="280">
        <f t="shared" si="320"/>
        <v>0</v>
      </c>
      <c r="AI932" s="280">
        <f>IF(ISBLANK(T932),AI931,IF(COUNTIF(T$2:T932,T932)&gt;1,AI931,1+MAX(AI931,0)))</f>
        <v>23</v>
      </c>
      <c r="AL932" s="391" t="str">
        <f t="shared" si="327"/>
        <v/>
      </c>
      <c r="AM932" s="391" t="str">
        <f t="shared" si="328"/>
        <v/>
      </c>
      <c r="AO932" s="310" t="str">
        <f t="shared" si="321"/>
        <v/>
      </c>
      <c r="AP932" s="310">
        <f>SUM(AO$1:AO932)</f>
        <v>0</v>
      </c>
      <c r="AQ932" s="310">
        <f>SUM(AK$2:AK932)</f>
        <v>10</v>
      </c>
      <c r="AR932" s="310">
        <f>COUNTA(AJ$2:AJ932)</f>
        <v>10</v>
      </c>
      <c r="AS932" s="312"/>
      <c r="AT932" s="312"/>
      <c r="AU932" s="312"/>
      <c r="AV932" s="312"/>
      <c r="AW932" s="312"/>
      <c r="AZ932">
        <v>0</v>
      </c>
      <c r="BA932">
        <v>9</v>
      </c>
    </row>
    <row r="933" spans="1:53" x14ac:dyDescent="0.25">
      <c r="A933">
        <v>116</v>
      </c>
      <c r="B933" t="s">
        <v>66</v>
      </c>
      <c r="C933" t="s">
        <v>912</v>
      </c>
      <c r="D933"/>
      <c r="E933">
        <v>1</v>
      </c>
      <c r="F933">
        <v>1</v>
      </c>
      <c r="G933">
        <v>4</v>
      </c>
      <c r="H933">
        <v>0</v>
      </c>
      <c r="I933">
        <v>0</v>
      </c>
      <c r="J933">
        <v>0</v>
      </c>
      <c r="K933">
        <v>0</v>
      </c>
      <c r="L933">
        <v>0</v>
      </c>
      <c r="M933" t="s">
        <v>913</v>
      </c>
      <c r="N933" s="42"/>
      <c r="O933" s="101">
        <f>IF(ISBLANK(C933),O932,IF(COUNTIF(C$2:C933,C933)&gt;1,O932,1+MAX(O932,0)))</f>
        <v>28</v>
      </c>
      <c r="P933" s="45">
        <f t="shared" si="308"/>
        <v>13</v>
      </c>
      <c r="Q933" s="33" t="str">
        <f t="shared" si="309"/>
        <v/>
      </c>
      <c r="R933" s="33">
        <f t="shared" si="310"/>
        <v>9</v>
      </c>
      <c r="S933" s="33" t="str">
        <f t="shared" si="311"/>
        <v>116_9</v>
      </c>
      <c r="T933" s="35" t="str">
        <f t="shared" si="312"/>
        <v>116PM</v>
      </c>
      <c r="U933" s="35" t="str">
        <f t="shared" si="313"/>
        <v>116PMEW</v>
      </c>
      <c r="V933" s="35" t="str">
        <f t="shared" si="329"/>
        <v>1B</v>
      </c>
      <c r="W933" s="35" t="str">
        <f t="shared" si="322"/>
        <v>116PM1B114</v>
      </c>
      <c r="X933" s="388">
        <f t="shared" si="323"/>
        <v>0</v>
      </c>
      <c r="Y933" s="388">
        <f t="shared" si="324"/>
        <v>0</v>
      </c>
      <c r="Z933" s="280" t="str">
        <f t="shared" si="314"/>
        <v/>
      </c>
      <c r="AA933" s="280" t="str">
        <f t="shared" si="315"/>
        <v/>
      </c>
      <c r="AB933" s="389" t="str">
        <f t="shared" si="325"/>
        <v/>
      </c>
      <c r="AC933" s="389" t="str">
        <f t="shared" si="326"/>
        <v/>
      </c>
      <c r="AD933" s="390" t="str">
        <f t="shared" si="316"/>
        <v/>
      </c>
      <c r="AE933" s="282">
        <f t="shared" si="317"/>
        <v>0</v>
      </c>
      <c r="AF933" s="359">
        <f t="shared" si="318"/>
        <v>0</v>
      </c>
      <c r="AG933" s="280">
        <f t="shared" si="319"/>
        <v>0</v>
      </c>
      <c r="AH933" s="280">
        <f t="shared" si="320"/>
        <v>0</v>
      </c>
      <c r="AI933" s="280">
        <f>IF(ISBLANK(T933),AI932,IF(COUNTIF(T$2:T933,T933)&gt;1,AI932,1+MAX(AI932,0)))</f>
        <v>23</v>
      </c>
      <c r="AL933" s="391" t="str">
        <f t="shared" si="327"/>
        <v/>
      </c>
      <c r="AM933" s="391" t="str">
        <f t="shared" si="328"/>
        <v/>
      </c>
      <c r="AO933" s="310" t="str">
        <f t="shared" si="321"/>
        <v/>
      </c>
      <c r="AP933" s="310">
        <f>SUM(AO$1:AO933)</f>
        <v>0</v>
      </c>
      <c r="AQ933" s="310">
        <f>SUM(AK$2:AK933)</f>
        <v>10</v>
      </c>
      <c r="AR933" s="310">
        <f>COUNTA(AJ$2:AJ933)</f>
        <v>10</v>
      </c>
      <c r="AS933" s="312"/>
      <c r="AT933" s="312"/>
      <c r="AU933" s="312"/>
      <c r="AV933" s="312"/>
      <c r="AW933" s="312"/>
      <c r="AZ933">
        <v>0</v>
      </c>
      <c r="BA933">
        <v>0</v>
      </c>
    </row>
    <row r="934" spans="1:53" x14ac:dyDescent="0.25">
      <c r="A934">
        <v>116</v>
      </c>
      <c r="B934" t="s">
        <v>66</v>
      </c>
      <c r="C934" t="s">
        <v>912</v>
      </c>
      <c r="D934"/>
      <c r="E934">
        <v>1</v>
      </c>
      <c r="F934">
        <v>2</v>
      </c>
      <c r="G934">
        <v>1</v>
      </c>
      <c r="H934">
        <v>0</v>
      </c>
      <c r="I934">
        <v>0</v>
      </c>
      <c r="J934">
        <v>0</v>
      </c>
      <c r="K934">
        <v>0</v>
      </c>
      <c r="L934">
        <v>0</v>
      </c>
      <c r="M934" t="s">
        <v>913</v>
      </c>
      <c r="N934" s="42"/>
      <c r="O934" s="101">
        <f>IF(ISBLANK(C934),O933,IF(COUNTIF(C$2:C934,C934)&gt;1,O933,1+MAX(O933,0)))</f>
        <v>28</v>
      </c>
      <c r="P934" s="45">
        <f t="shared" si="308"/>
        <v>13</v>
      </c>
      <c r="Q934" s="33" t="str">
        <f t="shared" si="309"/>
        <v/>
      </c>
      <c r="R934" s="33">
        <f t="shared" si="310"/>
        <v>10</v>
      </c>
      <c r="S934" s="33" t="str">
        <f t="shared" si="311"/>
        <v>116_10</v>
      </c>
      <c r="T934" s="35" t="str">
        <f t="shared" si="312"/>
        <v>116PM</v>
      </c>
      <c r="U934" s="35" t="str">
        <f t="shared" si="313"/>
        <v>116PMNS</v>
      </c>
      <c r="V934" s="35" t="str">
        <f t="shared" si="329"/>
        <v>1B</v>
      </c>
      <c r="W934" s="35" t="str">
        <f t="shared" si="322"/>
        <v>116PM1B121</v>
      </c>
      <c r="X934" s="388">
        <f t="shared" si="323"/>
        <v>0</v>
      </c>
      <c r="Y934" s="388">
        <f t="shared" si="324"/>
        <v>0</v>
      </c>
      <c r="Z934" s="280" t="str">
        <f t="shared" si="314"/>
        <v/>
      </c>
      <c r="AA934" s="280" t="str">
        <f t="shared" si="315"/>
        <v/>
      </c>
      <c r="AB934" s="389" t="str">
        <f t="shared" si="325"/>
        <v/>
      </c>
      <c r="AC934" s="389" t="str">
        <f t="shared" si="326"/>
        <v/>
      </c>
      <c r="AD934" s="390" t="str">
        <f t="shared" si="316"/>
        <v/>
      </c>
      <c r="AE934" s="282">
        <f t="shared" si="317"/>
        <v>0</v>
      </c>
      <c r="AF934" s="359">
        <f t="shared" si="318"/>
        <v>0</v>
      </c>
      <c r="AG934" s="280">
        <f t="shared" si="319"/>
        <v>0</v>
      </c>
      <c r="AH934" s="280">
        <f t="shared" si="320"/>
        <v>0</v>
      </c>
      <c r="AI934" s="280">
        <f>IF(ISBLANK(T934),AI933,IF(COUNTIF(T$2:T934,T934)&gt;1,AI933,1+MAX(AI933,0)))</f>
        <v>23</v>
      </c>
      <c r="AL934" s="391" t="str">
        <f t="shared" si="327"/>
        <v/>
      </c>
      <c r="AM934" s="391" t="str">
        <f t="shared" si="328"/>
        <v/>
      </c>
      <c r="AO934" s="310" t="str">
        <f t="shared" si="321"/>
        <v/>
      </c>
      <c r="AP934" s="310">
        <f>SUM(AO$1:AO934)</f>
        <v>0</v>
      </c>
      <c r="AQ934" s="310">
        <f>SUM(AK$2:AK934)</f>
        <v>10</v>
      </c>
      <c r="AR934" s="310">
        <f>COUNTA(AJ$2:AJ934)</f>
        <v>10</v>
      </c>
      <c r="AS934" s="312"/>
      <c r="AT934" s="312"/>
      <c r="AU934" s="312"/>
      <c r="AV934" s="312"/>
      <c r="AW934" s="312"/>
      <c r="AZ934">
        <v>0</v>
      </c>
      <c r="BA934">
        <v>0</v>
      </c>
    </row>
    <row r="935" spans="1:53" x14ac:dyDescent="0.25">
      <c r="A935">
        <v>116</v>
      </c>
      <c r="B935" t="s">
        <v>66</v>
      </c>
      <c r="C935" t="s">
        <v>912</v>
      </c>
      <c r="D935"/>
      <c r="E935">
        <v>1</v>
      </c>
      <c r="F935">
        <v>2</v>
      </c>
      <c r="G935">
        <v>2</v>
      </c>
      <c r="H935">
        <v>0</v>
      </c>
      <c r="I935">
        <v>0</v>
      </c>
      <c r="J935">
        <v>0</v>
      </c>
      <c r="K935">
        <v>0</v>
      </c>
      <c r="L935">
        <v>0</v>
      </c>
      <c r="M935" t="s">
        <v>913</v>
      </c>
      <c r="N935" s="42"/>
      <c r="O935" s="101">
        <f>IF(ISBLANK(C935),O934,IF(COUNTIF(C$2:C935,C935)&gt;1,O934,1+MAX(O934,0)))</f>
        <v>28</v>
      </c>
      <c r="P935" s="45">
        <f t="shared" si="308"/>
        <v>13</v>
      </c>
      <c r="Q935" s="33" t="str">
        <f t="shared" si="309"/>
        <v/>
      </c>
      <c r="R935" s="33">
        <f t="shared" si="310"/>
        <v>10</v>
      </c>
      <c r="S935" s="33" t="str">
        <f t="shared" si="311"/>
        <v>116_10</v>
      </c>
      <c r="T935" s="35" t="str">
        <f t="shared" si="312"/>
        <v>116PM</v>
      </c>
      <c r="U935" s="35" t="str">
        <f t="shared" si="313"/>
        <v>116PMNS</v>
      </c>
      <c r="V935" s="35" t="str">
        <f t="shared" si="329"/>
        <v>1B</v>
      </c>
      <c r="W935" s="35" t="str">
        <f t="shared" si="322"/>
        <v>116PM1B122</v>
      </c>
      <c r="X935" s="388">
        <f t="shared" si="323"/>
        <v>0</v>
      </c>
      <c r="Y935" s="388">
        <f t="shared" si="324"/>
        <v>0</v>
      </c>
      <c r="Z935" s="280" t="str">
        <f t="shared" si="314"/>
        <v/>
      </c>
      <c r="AA935" s="280" t="str">
        <f t="shared" si="315"/>
        <v/>
      </c>
      <c r="AB935" s="389" t="str">
        <f t="shared" si="325"/>
        <v/>
      </c>
      <c r="AC935" s="389" t="str">
        <f t="shared" si="326"/>
        <v/>
      </c>
      <c r="AD935" s="390" t="str">
        <f t="shared" si="316"/>
        <v/>
      </c>
      <c r="AE935" s="282">
        <f t="shared" si="317"/>
        <v>0</v>
      </c>
      <c r="AF935" s="359">
        <f t="shared" si="318"/>
        <v>0</v>
      </c>
      <c r="AG935" s="280">
        <f t="shared" si="319"/>
        <v>0</v>
      </c>
      <c r="AH935" s="280">
        <f t="shared" si="320"/>
        <v>0</v>
      </c>
      <c r="AI935" s="280">
        <f>IF(ISBLANK(T935),AI934,IF(COUNTIF(T$2:T935,T935)&gt;1,AI934,1+MAX(AI934,0)))</f>
        <v>23</v>
      </c>
      <c r="AL935" s="391" t="str">
        <f t="shared" si="327"/>
        <v/>
      </c>
      <c r="AM935" s="391" t="str">
        <f t="shared" si="328"/>
        <v/>
      </c>
      <c r="AO935" s="310" t="str">
        <f t="shared" si="321"/>
        <v/>
      </c>
      <c r="AP935" s="310">
        <f>SUM(AO$1:AO935)</f>
        <v>0</v>
      </c>
      <c r="AQ935" s="310">
        <f>SUM(AK$2:AK935)</f>
        <v>10</v>
      </c>
      <c r="AR935" s="310">
        <f>COUNTA(AJ$2:AJ935)</f>
        <v>10</v>
      </c>
      <c r="AS935" s="312"/>
      <c r="AT935" s="312"/>
      <c r="AU935" s="312"/>
      <c r="AV935" s="312"/>
      <c r="AW935" s="312"/>
      <c r="AZ935">
        <v>0</v>
      </c>
      <c r="BA935">
        <v>0</v>
      </c>
    </row>
    <row r="936" spans="1:53" x14ac:dyDescent="0.25">
      <c r="A936">
        <v>116</v>
      </c>
      <c r="B936" t="s">
        <v>66</v>
      </c>
      <c r="C936" t="s">
        <v>912</v>
      </c>
      <c r="D936"/>
      <c r="E936">
        <v>1</v>
      </c>
      <c r="F936">
        <v>2</v>
      </c>
      <c r="G936">
        <v>3</v>
      </c>
      <c r="H936">
        <v>26</v>
      </c>
      <c r="I936">
        <v>11</v>
      </c>
      <c r="J936">
        <v>1</v>
      </c>
      <c r="K936">
        <v>1</v>
      </c>
      <c r="L936">
        <v>9</v>
      </c>
      <c r="M936" t="s">
        <v>913</v>
      </c>
      <c r="N936" s="42"/>
      <c r="O936" s="101">
        <f>IF(ISBLANK(C936),O935,IF(COUNTIF(C$2:C936,C936)&gt;1,O935,1+MAX(O935,0)))</f>
        <v>28</v>
      </c>
      <c r="P936" s="45">
        <f t="shared" si="308"/>
        <v>13</v>
      </c>
      <c r="Q936" s="33" t="str">
        <f t="shared" si="309"/>
        <v/>
      </c>
      <c r="R936" s="33">
        <f t="shared" si="310"/>
        <v>10</v>
      </c>
      <c r="S936" s="33" t="str">
        <f t="shared" si="311"/>
        <v>116_10</v>
      </c>
      <c r="T936" s="35" t="str">
        <f t="shared" si="312"/>
        <v>116PM</v>
      </c>
      <c r="U936" s="35" t="str">
        <f t="shared" si="313"/>
        <v>116PMEW</v>
      </c>
      <c r="V936" s="35" t="str">
        <f t="shared" si="329"/>
        <v>1B</v>
      </c>
      <c r="W936" s="35" t="str">
        <f t="shared" si="322"/>
        <v>116PM1B123</v>
      </c>
      <c r="X936" s="388">
        <f t="shared" si="323"/>
        <v>1</v>
      </c>
      <c r="Y936" s="388">
        <f t="shared" si="324"/>
        <v>9</v>
      </c>
      <c r="Z936" s="280" t="str">
        <f t="shared" si="314"/>
        <v/>
      </c>
      <c r="AA936" s="280" t="str">
        <f t="shared" si="315"/>
        <v/>
      </c>
      <c r="AB936" s="389" t="str">
        <f t="shared" si="325"/>
        <v/>
      </c>
      <c r="AC936" s="389" t="str">
        <f t="shared" si="326"/>
        <v/>
      </c>
      <c r="AD936" s="390" t="str">
        <f t="shared" si="316"/>
        <v/>
      </c>
      <c r="AE936" s="282">
        <f t="shared" si="317"/>
        <v>0</v>
      </c>
      <c r="AF936" s="359">
        <f t="shared" si="318"/>
        <v>0</v>
      </c>
      <c r="AG936" s="280">
        <f t="shared" si="319"/>
        <v>0</v>
      </c>
      <c r="AH936" s="280">
        <f t="shared" si="320"/>
        <v>0</v>
      </c>
      <c r="AI936" s="280">
        <f>IF(ISBLANK(T936),AI935,IF(COUNTIF(T$2:T936,T936)&gt;1,AI935,1+MAX(AI935,0)))</f>
        <v>23</v>
      </c>
      <c r="AL936" s="391" t="str">
        <f t="shared" si="327"/>
        <v/>
      </c>
      <c r="AM936" s="391" t="str">
        <f t="shared" si="328"/>
        <v/>
      </c>
      <c r="AO936" s="310" t="str">
        <f t="shared" si="321"/>
        <v/>
      </c>
      <c r="AP936" s="310">
        <f>SUM(AO$1:AO936)</f>
        <v>0</v>
      </c>
      <c r="AQ936" s="310">
        <f>SUM(AK$2:AK936)</f>
        <v>10</v>
      </c>
      <c r="AR936" s="310">
        <f>COUNTA(AJ$2:AJ936)</f>
        <v>10</v>
      </c>
      <c r="AS936" s="312"/>
      <c r="AT936" s="312"/>
      <c r="AU936" s="312"/>
      <c r="AV936" s="312"/>
      <c r="AW936" s="312"/>
      <c r="AZ936">
        <v>1</v>
      </c>
      <c r="BA936">
        <v>9</v>
      </c>
    </row>
    <row r="937" spans="1:53" x14ac:dyDescent="0.25">
      <c r="A937">
        <v>116</v>
      </c>
      <c r="B937" t="s">
        <v>66</v>
      </c>
      <c r="C937" t="s">
        <v>912</v>
      </c>
      <c r="D937"/>
      <c r="E937">
        <v>1</v>
      </c>
      <c r="F937">
        <v>2</v>
      </c>
      <c r="G937">
        <v>4</v>
      </c>
      <c r="H937">
        <v>0</v>
      </c>
      <c r="I937">
        <v>0</v>
      </c>
      <c r="J937">
        <v>0</v>
      </c>
      <c r="K937">
        <v>0</v>
      </c>
      <c r="L937">
        <v>0</v>
      </c>
      <c r="M937" t="s">
        <v>913</v>
      </c>
      <c r="N937" s="42"/>
      <c r="O937" s="101">
        <f>IF(ISBLANK(C937),O936,IF(COUNTIF(C$2:C937,C937)&gt;1,O936,1+MAX(O936,0)))</f>
        <v>28</v>
      </c>
      <c r="P937" s="45">
        <f t="shared" si="308"/>
        <v>13</v>
      </c>
      <c r="Q937" s="33" t="str">
        <f t="shared" si="309"/>
        <v/>
      </c>
      <c r="R937" s="33">
        <f t="shared" si="310"/>
        <v>10</v>
      </c>
      <c r="S937" s="33" t="str">
        <f t="shared" si="311"/>
        <v>116_10</v>
      </c>
      <c r="T937" s="35" t="str">
        <f t="shared" si="312"/>
        <v>116PM</v>
      </c>
      <c r="U937" s="35" t="str">
        <f t="shared" si="313"/>
        <v>116PMEW</v>
      </c>
      <c r="V937" s="35" t="str">
        <f t="shared" si="329"/>
        <v>1B</v>
      </c>
      <c r="W937" s="35" t="str">
        <f t="shared" si="322"/>
        <v>116PM1B124</v>
      </c>
      <c r="X937" s="388">
        <f t="shared" si="323"/>
        <v>0</v>
      </c>
      <c r="Y937" s="388">
        <f t="shared" si="324"/>
        <v>0</v>
      </c>
      <c r="Z937" s="280" t="str">
        <f t="shared" si="314"/>
        <v/>
      </c>
      <c r="AA937" s="280" t="str">
        <f t="shared" si="315"/>
        <v/>
      </c>
      <c r="AB937" s="389" t="str">
        <f t="shared" si="325"/>
        <v/>
      </c>
      <c r="AC937" s="389" t="str">
        <f t="shared" si="326"/>
        <v/>
      </c>
      <c r="AD937" s="390" t="str">
        <f t="shared" si="316"/>
        <v/>
      </c>
      <c r="AE937" s="282">
        <f t="shared" si="317"/>
        <v>0</v>
      </c>
      <c r="AF937" s="359">
        <f t="shared" si="318"/>
        <v>0</v>
      </c>
      <c r="AG937" s="280">
        <f t="shared" si="319"/>
        <v>0</v>
      </c>
      <c r="AH937" s="280">
        <f t="shared" si="320"/>
        <v>0</v>
      </c>
      <c r="AI937" s="280">
        <f>IF(ISBLANK(T937),AI936,IF(COUNTIF(T$2:T937,T937)&gt;1,AI936,1+MAX(AI936,0)))</f>
        <v>23</v>
      </c>
      <c r="AL937" s="391" t="str">
        <f t="shared" si="327"/>
        <v/>
      </c>
      <c r="AM937" s="391" t="str">
        <f t="shared" si="328"/>
        <v/>
      </c>
      <c r="AO937" s="310" t="str">
        <f t="shared" si="321"/>
        <v/>
      </c>
      <c r="AP937" s="310">
        <f>SUM(AO$1:AO937)</f>
        <v>0</v>
      </c>
      <c r="AQ937" s="310">
        <f>SUM(AK$2:AK937)</f>
        <v>10</v>
      </c>
      <c r="AR937" s="310">
        <f>COUNTA(AJ$2:AJ937)</f>
        <v>10</v>
      </c>
      <c r="AS937" s="312"/>
      <c r="AT937" s="312"/>
      <c r="AU937" s="312"/>
      <c r="AV937" s="312"/>
      <c r="AW937" s="312"/>
      <c r="AZ937">
        <v>0</v>
      </c>
      <c r="BA937">
        <v>0</v>
      </c>
    </row>
    <row r="938" spans="1:53" x14ac:dyDescent="0.25">
      <c r="A938">
        <v>116</v>
      </c>
      <c r="B938" t="s">
        <v>66</v>
      </c>
      <c r="C938" t="s">
        <v>912</v>
      </c>
      <c r="D938"/>
      <c r="E938">
        <v>1</v>
      </c>
      <c r="F938">
        <v>3</v>
      </c>
      <c r="G938">
        <v>1</v>
      </c>
      <c r="H938">
        <v>0</v>
      </c>
      <c r="I938">
        <v>0</v>
      </c>
      <c r="J938">
        <v>0</v>
      </c>
      <c r="K938">
        <v>0</v>
      </c>
      <c r="L938">
        <v>0</v>
      </c>
      <c r="M938" t="s">
        <v>913</v>
      </c>
      <c r="N938" s="42"/>
      <c r="O938" s="101">
        <f>IF(ISBLANK(C938),O937,IF(COUNTIF(C$2:C938,C938)&gt;1,O937,1+MAX(O937,0)))</f>
        <v>28</v>
      </c>
      <c r="P938" s="45">
        <f t="shared" si="308"/>
        <v>13</v>
      </c>
      <c r="Q938" s="33" t="str">
        <f t="shared" si="309"/>
        <v/>
      </c>
      <c r="R938" s="33">
        <f t="shared" si="310"/>
        <v>11</v>
      </c>
      <c r="S938" s="33" t="str">
        <f t="shared" si="311"/>
        <v>116_11</v>
      </c>
      <c r="T938" s="35" t="str">
        <f t="shared" si="312"/>
        <v>116PM</v>
      </c>
      <c r="U938" s="35" t="str">
        <f t="shared" si="313"/>
        <v>116PMNS</v>
      </c>
      <c r="V938" s="35" t="str">
        <f t="shared" si="329"/>
        <v>1B</v>
      </c>
      <c r="W938" s="35" t="str">
        <f t="shared" si="322"/>
        <v>116PM1B131</v>
      </c>
      <c r="X938" s="388">
        <f t="shared" si="323"/>
        <v>0</v>
      </c>
      <c r="Y938" s="388">
        <f t="shared" si="324"/>
        <v>0</v>
      </c>
      <c r="Z938" s="280" t="str">
        <f t="shared" si="314"/>
        <v/>
      </c>
      <c r="AA938" s="280" t="str">
        <f t="shared" si="315"/>
        <v/>
      </c>
      <c r="AB938" s="389" t="str">
        <f t="shared" si="325"/>
        <v/>
      </c>
      <c r="AC938" s="389" t="str">
        <f t="shared" si="326"/>
        <v/>
      </c>
      <c r="AD938" s="390" t="str">
        <f t="shared" si="316"/>
        <v/>
      </c>
      <c r="AE938" s="282">
        <f t="shared" si="317"/>
        <v>0</v>
      </c>
      <c r="AF938" s="359">
        <f t="shared" si="318"/>
        <v>0</v>
      </c>
      <c r="AG938" s="280">
        <f t="shared" si="319"/>
        <v>0</v>
      </c>
      <c r="AH938" s="280">
        <f t="shared" si="320"/>
        <v>0</v>
      </c>
      <c r="AI938" s="280">
        <f>IF(ISBLANK(T938),AI937,IF(COUNTIF(T$2:T938,T938)&gt;1,AI937,1+MAX(AI937,0)))</f>
        <v>23</v>
      </c>
      <c r="AL938" s="391" t="str">
        <f t="shared" si="327"/>
        <v/>
      </c>
      <c r="AM938" s="391" t="str">
        <f t="shared" si="328"/>
        <v/>
      </c>
      <c r="AO938" s="310" t="str">
        <f t="shared" si="321"/>
        <v/>
      </c>
      <c r="AP938" s="310">
        <f>SUM(AO$1:AO938)</f>
        <v>0</v>
      </c>
      <c r="AQ938" s="310">
        <f>SUM(AK$2:AK938)</f>
        <v>10</v>
      </c>
      <c r="AR938" s="310">
        <f>COUNTA(AJ$2:AJ938)</f>
        <v>10</v>
      </c>
      <c r="AS938" s="312"/>
      <c r="AT938" s="312"/>
      <c r="AU938" s="312"/>
      <c r="AV938" s="312"/>
      <c r="AW938" s="312"/>
      <c r="AZ938">
        <v>0</v>
      </c>
      <c r="BA938">
        <v>0</v>
      </c>
    </row>
    <row r="939" spans="1:53" x14ac:dyDescent="0.25">
      <c r="A939">
        <v>116</v>
      </c>
      <c r="B939" t="s">
        <v>66</v>
      </c>
      <c r="C939" t="s">
        <v>912</v>
      </c>
      <c r="D939"/>
      <c r="E939">
        <v>1</v>
      </c>
      <c r="F939">
        <v>3</v>
      </c>
      <c r="G939">
        <v>2</v>
      </c>
      <c r="H939">
        <v>0</v>
      </c>
      <c r="I939">
        <v>0</v>
      </c>
      <c r="J939">
        <v>0</v>
      </c>
      <c r="K939">
        <v>0</v>
      </c>
      <c r="L939">
        <v>0</v>
      </c>
      <c r="M939" t="s">
        <v>913</v>
      </c>
      <c r="N939" s="42"/>
      <c r="O939" s="101">
        <f>IF(ISBLANK(C939),O938,IF(COUNTIF(C$2:C939,C939)&gt;1,O938,1+MAX(O938,0)))</f>
        <v>28</v>
      </c>
      <c r="P939" s="45">
        <f t="shared" si="308"/>
        <v>13</v>
      </c>
      <c r="Q939" s="33" t="str">
        <f t="shared" si="309"/>
        <v/>
      </c>
      <c r="R939" s="33">
        <f t="shared" si="310"/>
        <v>11</v>
      </c>
      <c r="S939" s="33" t="str">
        <f t="shared" si="311"/>
        <v>116_11</v>
      </c>
      <c r="T939" s="35" t="str">
        <f t="shared" si="312"/>
        <v>116PM</v>
      </c>
      <c r="U939" s="35" t="str">
        <f t="shared" si="313"/>
        <v>116PMNS</v>
      </c>
      <c r="V939" s="35" t="str">
        <f t="shared" si="329"/>
        <v>1B</v>
      </c>
      <c r="W939" s="35" t="str">
        <f t="shared" si="322"/>
        <v>116PM1B132</v>
      </c>
      <c r="X939" s="388">
        <f t="shared" si="323"/>
        <v>0</v>
      </c>
      <c r="Y939" s="388">
        <f t="shared" si="324"/>
        <v>0</v>
      </c>
      <c r="Z939" s="280" t="str">
        <f t="shared" si="314"/>
        <v/>
      </c>
      <c r="AA939" s="280" t="str">
        <f t="shared" si="315"/>
        <v/>
      </c>
      <c r="AB939" s="389" t="str">
        <f t="shared" si="325"/>
        <v/>
      </c>
      <c r="AC939" s="389" t="str">
        <f t="shared" si="326"/>
        <v/>
      </c>
      <c r="AD939" s="390" t="str">
        <f t="shared" si="316"/>
        <v/>
      </c>
      <c r="AE939" s="282">
        <f t="shared" si="317"/>
        <v>0</v>
      </c>
      <c r="AF939" s="359">
        <f t="shared" si="318"/>
        <v>0</v>
      </c>
      <c r="AG939" s="280">
        <f t="shared" si="319"/>
        <v>0</v>
      </c>
      <c r="AH939" s="280">
        <f t="shared" si="320"/>
        <v>0</v>
      </c>
      <c r="AI939" s="280">
        <f>IF(ISBLANK(T939),AI938,IF(COUNTIF(T$2:T939,T939)&gt;1,AI938,1+MAX(AI938,0)))</f>
        <v>23</v>
      </c>
      <c r="AL939" s="391" t="str">
        <f t="shared" si="327"/>
        <v/>
      </c>
      <c r="AM939" s="391" t="str">
        <f t="shared" si="328"/>
        <v/>
      </c>
      <c r="AO939" s="310" t="str">
        <f t="shared" si="321"/>
        <v/>
      </c>
      <c r="AP939" s="310">
        <f>SUM(AO$1:AO939)</f>
        <v>0</v>
      </c>
      <c r="AQ939" s="310">
        <f>SUM(AK$2:AK939)</f>
        <v>10</v>
      </c>
      <c r="AR939" s="310">
        <f>COUNTA(AJ$2:AJ939)</f>
        <v>10</v>
      </c>
      <c r="AS939" s="312"/>
      <c r="AT939" s="312"/>
      <c r="AU939" s="312"/>
      <c r="AV939" s="312"/>
      <c r="AW939" s="312"/>
      <c r="AZ939">
        <v>0</v>
      </c>
      <c r="BA939">
        <v>0</v>
      </c>
    </row>
    <row r="940" spans="1:53" x14ac:dyDescent="0.25">
      <c r="A940">
        <v>116</v>
      </c>
      <c r="B940" t="s">
        <v>66</v>
      </c>
      <c r="C940" t="s">
        <v>912</v>
      </c>
      <c r="D940"/>
      <c r="E940">
        <v>1</v>
      </c>
      <c r="F940">
        <v>3</v>
      </c>
      <c r="G940">
        <v>3</v>
      </c>
      <c r="H940">
        <v>17</v>
      </c>
      <c r="I940">
        <v>4</v>
      </c>
      <c r="J940">
        <v>2</v>
      </c>
      <c r="K940">
        <v>2</v>
      </c>
      <c r="L940">
        <v>8</v>
      </c>
      <c r="M940" t="s">
        <v>913</v>
      </c>
      <c r="N940" s="42"/>
      <c r="O940" s="101">
        <f>IF(ISBLANK(C940),O939,IF(COUNTIF(C$2:C940,C940)&gt;1,O939,1+MAX(O939,0)))</f>
        <v>28</v>
      </c>
      <c r="P940" s="45">
        <f t="shared" si="308"/>
        <v>13</v>
      </c>
      <c r="Q940" s="33" t="str">
        <f t="shared" si="309"/>
        <v/>
      </c>
      <c r="R940" s="33">
        <f t="shared" si="310"/>
        <v>11</v>
      </c>
      <c r="S940" s="33" t="str">
        <f t="shared" si="311"/>
        <v>116_11</v>
      </c>
      <c r="T940" s="35" t="str">
        <f t="shared" si="312"/>
        <v>116PM</v>
      </c>
      <c r="U940" s="35" t="str">
        <f t="shared" si="313"/>
        <v>116PMEW</v>
      </c>
      <c r="V940" s="35" t="str">
        <f t="shared" si="329"/>
        <v>1B</v>
      </c>
      <c r="W940" s="35" t="str">
        <f t="shared" si="322"/>
        <v>116PM1B133</v>
      </c>
      <c r="X940" s="388">
        <f t="shared" si="323"/>
        <v>2</v>
      </c>
      <c r="Y940" s="388">
        <f t="shared" si="324"/>
        <v>8</v>
      </c>
      <c r="Z940" s="280" t="str">
        <f t="shared" si="314"/>
        <v/>
      </c>
      <c r="AA940" s="280" t="str">
        <f t="shared" si="315"/>
        <v/>
      </c>
      <c r="AB940" s="389" t="str">
        <f t="shared" si="325"/>
        <v/>
      </c>
      <c r="AC940" s="389" t="str">
        <f t="shared" si="326"/>
        <v/>
      </c>
      <c r="AD940" s="390" t="str">
        <f t="shared" si="316"/>
        <v/>
      </c>
      <c r="AE940" s="282">
        <f t="shared" si="317"/>
        <v>0</v>
      </c>
      <c r="AF940" s="359">
        <f t="shared" si="318"/>
        <v>0</v>
      </c>
      <c r="AG940" s="280">
        <f t="shared" si="319"/>
        <v>0</v>
      </c>
      <c r="AH940" s="280">
        <f t="shared" si="320"/>
        <v>0</v>
      </c>
      <c r="AI940" s="280">
        <f>IF(ISBLANK(T940),AI939,IF(COUNTIF(T$2:T940,T940)&gt;1,AI939,1+MAX(AI939,0)))</f>
        <v>23</v>
      </c>
      <c r="AL940" s="391" t="str">
        <f t="shared" si="327"/>
        <v/>
      </c>
      <c r="AM940" s="391" t="str">
        <f t="shared" si="328"/>
        <v/>
      </c>
      <c r="AO940" s="310" t="str">
        <f t="shared" si="321"/>
        <v/>
      </c>
      <c r="AP940" s="310">
        <f>SUM(AO$1:AO940)</f>
        <v>0</v>
      </c>
      <c r="AQ940" s="310">
        <f>SUM(AK$2:AK940)</f>
        <v>10</v>
      </c>
      <c r="AR940" s="310">
        <f>COUNTA(AJ$2:AJ940)</f>
        <v>10</v>
      </c>
      <c r="AS940" s="312"/>
      <c r="AT940" s="312"/>
      <c r="AU940" s="312"/>
      <c r="AV940" s="312"/>
      <c r="AW940" s="312"/>
      <c r="AZ940">
        <v>2</v>
      </c>
      <c r="BA940">
        <v>8</v>
      </c>
    </row>
    <row r="941" spans="1:53" x14ac:dyDescent="0.25">
      <c r="A941">
        <v>116</v>
      </c>
      <c r="B941" t="s">
        <v>66</v>
      </c>
      <c r="C941" t="s">
        <v>912</v>
      </c>
      <c r="D941"/>
      <c r="E941">
        <v>1</v>
      </c>
      <c r="F941">
        <v>3</v>
      </c>
      <c r="G941">
        <v>4</v>
      </c>
      <c r="H941">
        <v>0</v>
      </c>
      <c r="I941">
        <v>0</v>
      </c>
      <c r="J941">
        <v>0</v>
      </c>
      <c r="K941">
        <v>0</v>
      </c>
      <c r="L941">
        <v>0</v>
      </c>
      <c r="M941" t="s">
        <v>913</v>
      </c>
      <c r="N941" s="42"/>
      <c r="O941" s="101">
        <f>IF(ISBLANK(C941),O940,IF(COUNTIF(C$2:C941,C941)&gt;1,O940,1+MAX(O940,0)))</f>
        <v>28</v>
      </c>
      <c r="P941" s="45">
        <f t="shared" si="308"/>
        <v>13</v>
      </c>
      <c r="Q941" s="33" t="str">
        <f t="shared" si="309"/>
        <v/>
      </c>
      <c r="R941" s="33">
        <f t="shared" si="310"/>
        <v>11</v>
      </c>
      <c r="S941" s="33" t="str">
        <f t="shared" si="311"/>
        <v>116_11</v>
      </c>
      <c r="T941" s="35" t="str">
        <f t="shared" si="312"/>
        <v>116PM</v>
      </c>
      <c r="U941" s="35" t="str">
        <f t="shared" si="313"/>
        <v>116PMEW</v>
      </c>
      <c r="V941" s="35" t="str">
        <f t="shared" si="329"/>
        <v>1B</v>
      </c>
      <c r="W941" s="35" t="str">
        <f t="shared" si="322"/>
        <v>116PM1B134</v>
      </c>
      <c r="X941" s="388">
        <f t="shared" si="323"/>
        <v>0</v>
      </c>
      <c r="Y941" s="388">
        <f t="shared" si="324"/>
        <v>0</v>
      </c>
      <c r="Z941" s="280" t="str">
        <f t="shared" si="314"/>
        <v/>
      </c>
      <c r="AA941" s="280" t="str">
        <f t="shared" si="315"/>
        <v/>
      </c>
      <c r="AB941" s="389" t="str">
        <f t="shared" si="325"/>
        <v/>
      </c>
      <c r="AC941" s="389" t="str">
        <f t="shared" si="326"/>
        <v/>
      </c>
      <c r="AD941" s="390" t="str">
        <f t="shared" si="316"/>
        <v/>
      </c>
      <c r="AE941" s="282">
        <f t="shared" si="317"/>
        <v>0</v>
      </c>
      <c r="AF941" s="359">
        <f t="shared" si="318"/>
        <v>0</v>
      </c>
      <c r="AG941" s="280">
        <f t="shared" si="319"/>
        <v>0</v>
      </c>
      <c r="AH941" s="280">
        <f t="shared" si="320"/>
        <v>0</v>
      </c>
      <c r="AI941" s="280">
        <f>IF(ISBLANK(T941),AI940,IF(COUNTIF(T$2:T941,T941)&gt;1,AI940,1+MAX(AI940,0)))</f>
        <v>23</v>
      </c>
      <c r="AL941" s="391" t="str">
        <f t="shared" si="327"/>
        <v/>
      </c>
      <c r="AM941" s="391" t="str">
        <f t="shared" si="328"/>
        <v/>
      </c>
      <c r="AO941" s="310" t="str">
        <f t="shared" si="321"/>
        <v/>
      </c>
      <c r="AP941" s="310">
        <f>SUM(AO$1:AO941)</f>
        <v>0</v>
      </c>
      <c r="AQ941" s="310">
        <f>SUM(AK$2:AK941)</f>
        <v>10</v>
      </c>
      <c r="AR941" s="310">
        <f>COUNTA(AJ$2:AJ941)</f>
        <v>10</v>
      </c>
      <c r="AS941" s="312"/>
      <c r="AT941" s="312"/>
      <c r="AU941" s="312"/>
      <c r="AV941" s="312"/>
      <c r="AW941" s="312"/>
      <c r="AZ941">
        <v>0</v>
      </c>
      <c r="BA941">
        <v>0</v>
      </c>
    </row>
    <row r="942" spans="1:53" x14ac:dyDescent="0.25">
      <c r="A942">
        <v>116</v>
      </c>
      <c r="B942" t="s">
        <v>66</v>
      </c>
      <c r="C942" t="s">
        <v>912</v>
      </c>
      <c r="D942"/>
      <c r="E942">
        <v>1</v>
      </c>
      <c r="F942">
        <v>4</v>
      </c>
      <c r="G942">
        <v>1</v>
      </c>
      <c r="H942">
        <v>0</v>
      </c>
      <c r="I942">
        <v>0</v>
      </c>
      <c r="J942">
        <v>0</v>
      </c>
      <c r="K942">
        <v>0</v>
      </c>
      <c r="L942">
        <v>0</v>
      </c>
      <c r="M942" t="s">
        <v>913</v>
      </c>
      <c r="N942" s="42"/>
      <c r="O942" s="101">
        <f>IF(ISBLANK(C942),O941,IF(COUNTIF(C$2:C942,C942)&gt;1,O941,1+MAX(O941,0)))</f>
        <v>28</v>
      </c>
      <c r="P942" s="45">
        <f t="shared" si="308"/>
        <v>13</v>
      </c>
      <c r="Q942" s="33" t="str">
        <f t="shared" si="309"/>
        <v/>
      </c>
      <c r="R942" s="33">
        <f t="shared" si="310"/>
        <v>12</v>
      </c>
      <c r="S942" s="33" t="str">
        <f t="shared" si="311"/>
        <v>116_12</v>
      </c>
      <c r="T942" s="35" t="str">
        <f t="shared" si="312"/>
        <v>116PM</v>
      </c>
      <c r="U942" s="35" t="str">
        <f t="shared" si="313"/>
        <v>116PMNS</v>
      </c>
      <c r="V942" s="35" t="str">
        <f t="shared" si="329"/>
        <v>1B</v>
      </c>
      <c r="W942" s="35" t="str">
        <f t="shared" si="322"/>
        <v>116PM1B141</v>
      </c>
      <c r="X942" s="388">
        <f t="shared" si="323"/>
        <v>0</v>
      </c>
      <c r="Y942" s="388">
        <f t="shared" si="324"/>
        <v>0</v>
      </c>
      <c r="Z942" s="280" t="str">
        <f t="shared" si="314"/>
        <v/>
      </c>
      <c r="AA942" s="280" t="str">
        <f t="shared" si="315"/>
        <v/>
      </c>
      <c r="AB942" s="389" t="str">
        <f t="shared" si="325"/>
        <v/>
      </c>
      <c r="AC942" s="389" t="str">
        <f t="shared" si="326"/>
        <v/>
      </c>
      <c r="AD942" s="390" t="str">
        <f t="shared" si="316"/>
        <v/>
      </c>
      <c r="AE942" s="282">
        <f t="shared" si="317"/>
        <v>0</v>
      </c>
      <c r="AF942" s="359">
        <f t="shared" si="318"/>
        <v>0</v>
      </c>
      <c r="AG942" s="280">
        <f t="shared" si="319"/>
        <v>0</v>
      </c>
      <c r="AH942" s="280">
        <f t="shared" si="320"/>
        <v>0</v>
      </c>
      <c r="AI942" s="280">
        <f>IF(ISBLANK(T942),AI941,IF(COUNTIF(T$2:T942,T942)&gt;1,AI941,1+MAX(AI941,0)))</f>
        <v>23</v>
      </c>
      <c r="AL942" s="391" t="str">
        <f t="shared" si="327"/>
        <v/>
      </c>
      <c r="AM942" s="391" t="str">
        <f t="shared" si="328"/>
        <v/>
      </c>
      <c r="AO942" s="310" t="str">
        <f t="shared" si="321"/>
        <v/>
      </c>
      <c r="AP942" s="310">
        <f>SUM(AO$1:AO942)</f>
        <v>0</v>
      </c>
      <c r="AQ942" s="310">
        <f>SUM(AK$2:AK942)</f>
        <v>10</v>
      </c>
      <c r="AR942" s="310">
        <f>COUNTA(AJ$2:AJ942)</f>
        <v>10</v>
      </c>
      <c r="AS942" s="312"/>
      <c r="AT942" s="312"/>
      <c r="AU942" s="312"/>
      <c r="AV942" s="312"/>
      <c r="AW942" s="312"/>
      <c r="AZ942">
        <v>0</v>
      </c>
      <c r="BA942">
        <v>0</v>
      </c>
    </row>
    <row r="943" spans="1:53" x14ac:dyDescent="0.25">
      <c r="A943">
        <v>116</v>
      </c>
      <c r="B943" t="s">
        <v>66</v>
      </c>
      <c r="C943" t="s">
        <v>912</v>
      </c>
      <c r="D943"/>
      <c r="E943">
        <v>1</v>
      </c>
      <c r="F943">
        <v>4</v>
      </c>
      <c r="G943">
        <v>2</v>
      </c>
      <c r="H943">
        <v>0</v>
      </c>
      <c r="I943">
        <v>0</v>
      </c>
      <c r="J943">
        <v>0</v>
      </c>
      <c r="K943">
        <v>0</v>
      </c>
      <c r="L943">
        <v>0</v>
      </c>
      <c r="M943" t="s">
        <v>913</v>
      </c>
      <c r="N943" s="42"/>
      <c r="O943" s="101">
        <f>IF(ISBLANK(C943),O942,IF(COUNTIF(C$2:C943,C943)&gt;1,O942,1+MAX(O942,0)))</f>
        <v>28</v>
      </c>
      <c r="P943" s="45">
        <f t="shared" si="308"/>
        <v>13</v>
      </c>
      <c r="Q943" s="33" t="str">
        <f t="shared" si="309"/>
        <v/>
      </c>
      <c r="R943" s="33">
        <f t="shared" si="310"/>
        <v>12</v>
      </c>
      <c r="S943" s="33" t="str">
        <f t="shared" si="311"/>
        <v>116_12</v>
      </c>
      <c r="T943" s="35" t="str">
        <f t="shared" si="312"/>
        <v>116PM</v>
      </c>
      <c r="U943" s="35" t="str">
        <f t="shared" si="313"/>
        <v>116PMNS</v>
      </c>
      <c r="V943" s="35" t="str">
        <f t="shared" si="329"/>
        <v>1B</v>
      </c>
      <c r="W943" s="35" t="str">
        <f t="shared" si="322"/>
        <v>116PM1B142</v>
      </c>
      <c r="X943" s="388">
        <f t="shared" si="323"/>
        <v>0</v>
      </c>
      <c r="Y943" s="388">
        <f t="shared" si="324"/>
        <v>0</v>
      </c>
      <c r="Z943" s="280" t="str">
        <f t="shared" si="314"/>
        <v/>
      </c>
      <c r="AA943" s="280" t="str">
        <f t="shared" si="315"/>
        <v/>
      </c>
      <c r="AB943" s="389" t="str">
        <f t="shared" si="325"/>
        <v/>
      </c>
      <c r="AC943" s="389" t="str">
        <f t="shared" si="326"/>
        <v/>
      </c>
      <c r="AD943" s="390" t="str">
        <f t="shared" si="316"/>
        <v/>
      </c>
      <c r="AE943" s="282">
        <f t="shared" si="317"/>
        <v>0</v>
      </c>
      <c r="AF943" s="359">
        <f t="shared" si="318"/>
        <v>0</v>
      </c>
      <c r="AG943" s="280">
        <f t="shared" si="319"/>
        <v>0</v>
      </c>
      <c r="AH943" s="280">
        <f t="shared" si="320"/>
        <v>0</v>
      </c>
      <c r="AI943" s="280">
        <f>IF(ISBLANK(T943),AI942,IF(COUNTIF(T$2:T943,T943)&gt;1,AI942,1+MAX(AI942,0)))</f>
        <v>23</v>
      </c>
      <c r="AL943" s="391" t="str">
        <f t="shared" si="327"/>
        <v/>
      </c>
      <c r="AM943" s="391" t="str">
        <f t="shared" si="328"/>
        <v/>
      </c>
      <c r="AO943" s="310" t="str">
        <f t="shared" si="321"/>
        <v/>
      </c>
      <c r="AP943" s="310">
        <f>SUM(AO$1:AO943)</f>
        <v>0</v>
      </c>
      <c r="AQ943" s="310">
        <f>SUM(AK$2:AK943)</f>
        <v>10</v>
      </c>
      <c r="AR943" s="310">
        <f>COUNTA(AJ$2:AJ943)</f>
        <v>10</v>
      </c>
      <c r="AS943" s="312"/>
      <c r="AT943" s="312"/>
      <c r="AU943" s="312"/>
      <c r="AV943" s="312"/>
      <c r="AW943" s="312"/>
      <c r="AZ943">
        <v>0</v>
      </c>
      <c r="BA943">
        <v>0</v>
      </c>
    </row>
    <row r="944" spans="1:53" x14ac:dyDescent="0.25">
      <c r="A944">
        <v>116</v>
      </c>
      <c r="B944" t="s">
        <v>66</v>
      </c>
      <c r="C944" t="s">
        <v>912</v>
      </c>
      <c r="D944"/>
      <c r="E944">
        <v>1</v>
      </c>
      <c r="F944">
        <v>4</v>
      </c>
      <c r="G944">
        <v>3</v>
      </c>
      <c r="H944">
        <v>13</v>
      </c>
      <c r="I944">
        <v>3</v>
      </c>
      <c r="J944">
        <v>1</v>
      </c>
      <c r="K944">
        <v>0</v>
      </c>
      <c r="L944">
        <v>4</v>
      </c>
      <c r="M944" t="s">
        <v>913</v>
      </c>
      <c r="N944" s="42"/>
      <c r="O944" s="101">
        <f>IF(ISBLANK(C944),O943,IF(COUNTIF(C$2:C944,C944)&gt;1,O943,1+MAX(O943,0)))</f>
        <v>28</v>
      </c>
      <c r="P944" s="45">
        <f t="shared" si="308"/>
        <v>13</v>
      </c>
      <c r="Q944" s="33" t="str">
        <f t="shared" si="309"/>
        <v/>
      </c>
      <c r="R944" s="33">
        <f t="shared" si="310"/>
        <v>12</v>
      </c>
      <c r="S944" s="33" t="str">
        <f t="shared" si="311"/>
        <v>116_12</v>
      </c>
      <c r="T944" s="35" t="str">
        <f t="shared" si="312"/>
        <v>116PM</v>
      </c>
      <c r="U944" s="35" t="str">
        <f t="shared" si="313"/>
        <v>116PMEW</v>
      </c>
      <c r="V944" s="35" t="str">
        <f t="shared" si="329"/>
        <v>1B</v>
      </c>
      <c r="W944" s="35" t="str">
        <f t="shared" si="322"/>
        <v>116PM1B143</v>
      </c>
      <c r="X944" s="388">
        <f t="shared" si="323"/>
        <v>0</v>
      </c>
      <c r="Y944" s="388">
        <f t="shared" si="324"/>
        <v>4</v>
      </c>
      <c r="Z944" s="280" t="str">
        <f t="shared" si="314"/>
        <v/>
      </c>
      <c r="AA944" s="280" t="str">
        <f t="shared" si="315"/>
        <v/>
      </c>
      <c r="AB944" s="389" t="str">
        <f t="shared" si="325"/>
        <v/>
      </c>
      <c r="AC944" s="389" t="str">
        <f t="shared" si="326"/>
        <v/>
      </c>
      <c r="AD944" s="390" t="str">
        <f t="shared" si="316"/>
        <v/>
      </c>
      <c r="AE944" s="282">
        <f t="shared" si="317"/>
        <v>0</v>
      </c>
      <c r="AF944" s="359">
        <f t="shared" si="318"/>
        <v>0</v>
      </c>
      <c r="AG944" s="280">
        <f t="shared" si="319"/>
        <v>0</v>
      </c>
      <c r="AH944" s="280">
        <f t="shared" si="320"/>
        <v>0</v>
      </c>
      <c r="AI944" s="280">
        <f>IF(ISBLANK(T944),AI943,IF(COUNTIF(T$2:T944,T944)&gt;1,AI943,1+MAX(AI943,0)))</f>
        <v>23</v>
      </c>
      <c r="AL944" s="391" t="str">
        <f t="shared" si="327"/>
        <v/>
      </c>
      <c r="AM944" s="391" t="str">
        <f t="shared" si="328"/>
        <v/>
      </c>
      <c r="AO944" s="310" t="str">
        <f t="shared" si="321"/>
        <v/>
      </c>
      <c r="AP944" s="310">
        <f>SUM(AO$1:AO944)</f>
        <v>0</v>
      </c>
      <c r="AQ944" s="310">
        <f>SUM(AK$2:AK944)</f>
        <v>10</v>
      </c>
      <c r="AR944" s="310">
        <f>COUNTA(AJ$2:AJ944)</f>
        <v>10</v>
      </c>
      <c r="AS944" s="312"/>
      <c r="AT944" s="312"/>
      <c r="AU944" s="312"/>
      <c r="AV944" s="312"/>
      <c r="AW944" s="312"/>
      <c r="AZ944">
        <v>0</v>
      </c>
      <c r="BA944">
        <v>4</v>
      </c>
    </row>
    <row r="945" spans="1:53" x14ac:dyDescent="0.25">
      <c r="A945">
        <v>116</v>
      </c>
      <c r="B945" t="s">
        <v>66</v>
      </c>
      <c r="C945" t="s">
        <v>912</v>
      </c>
      <c r="D945"/>
      <c r="E945">
        <v>1</v>
      </c>
      <c r="F945">
        <v>4</v>
      </c>
      <c r="G945">
        <v>4</v>
      </c>
      <c r="H945">
        <v>0</v>
      </c>
      <c r="I945">
        <v>0</v>
      </c>
      <c r="J945">
        <v>0</v>
      </c>
      <c r="K945">
        <v>0</v>
      </c>
      <c r="L945">
        <v>0</v>
      </c>
      <c r="M945" t="s">
        <v>913</v>
      </c>
      <c r="N945" s="42"/>
      <c r="O945" s="101">
        <f>IF(ISBLANK(C945),O944,IF(COUNTIF(C$2:C945,C945)&gt;1,O944,1+MAX(O944,0)))</f>
        <v>28</v>
      </c>
      <c r="P945" s="45">
        <f t="shared" si="308"/>
        <v>13</v>
      </c>
      <c r="Q945" s="33" t="str">
        <f t="shared" si="309"/>
        <v/>
      </c>
      <c r="R945" s="33">
        <f t="shared" si="310"/>
        <v>12</v>
      </c>
      <c r="S945" s="33" t="str">
        <f t="shared" si="311"/>
        <v>116_12</v>
      </c>
      <c r="T945" s="35" t="str">
        <f t="shared" si="312"/>
        <v>116PM</v>
      </c>
      <c r="U945" s="35" t="str">
        <f t="shared" si="313"/>
        <v>116PMEW</v>
      </c>
      <c r="V945" s="35" t="str">
        <f t="shared" si="329"/>
        <v>1B</v>
      </c>
      <c r="W945" s="35" t="str">
        <f t="shared" si="322"/>
        <v>116PM1B144</v>
      </c>
      <c r="X945" s="388">
        <f t="shared" si="323"/>
        <v>0</v>
      </c>
      <c r="Y945" s="388">
        <f t="shared" si="324"/>
        <v>0</v>
      </c>
      <c r="Z945" s="280" t="str">
        <f t="shared" si="314"/>
        <v/>
      </c>
      <c r="AA945" s="280" t="str">
        <f t="shared" si="315"/>
        <v/>
      </c>
      <c r="AB945" s="389" t="str">
        <f t="shared" si="325"/>
        <v/>
      </c>
      <c r="AC945" s="389" t="str">
        <f t="shared" si="326"/>
        <v/>
      </c>
      <c r="AD945" s="390" t="str">
        <f t="shared" si="316"/>
        <v/>
      </c>
      <c r="AE945" s="282">
        <f t="shared" si="317"/>
        <v>0</v>
      </c>
      <c r="AF945" s="359">
        <f t="shared" si="318"/>
        <v>0</v>
      </c>
      <c r="AG945" s="280">
        <f t="shared" si="319"/>
        <v>0</v>
      </c>
      <c r="AH945" s="280">
        <f t="shared" si="320"/>
        <v>0</v>
      </c>
      <c r="AI945" s="280">
        <f>IF(ISBLANK(T945),AI944,IF(COUNTIF(T$2:T945,T945)&gt;1,AI944,1+MAX(AI944,0)))</f>
        <v>23</v>
      </c>
      <c r="AL945" s="391" t="str">
        <f t="shared" si="327"/>
        <v/>
      </c>
      <c r="AM945" s="391" t="str">
        <f t="shared" si="328"/>
        <v/>
      </c>
      <c r="AO945" s="310" t="str">
        <f t="shared" si="321"/>
        <v/>
      </c>
      <c r="AP945" s="310">
        <f>SUM(AO$1:AO945)</f>
        <v>0</v>
      </c>
      <c r="AQ945" s="310">
        <f>SUM(AK$2:AK945)</f>
        <v>10</v>
      </c>
      <c r="AR945" s="310">
        <f>COUNTA(AJ$2:AJ945)</f>
        <v>10</v>
      </c>
      <c r="AS945" s="312"/>
      <c r="AT945" s="312"/>
      <c r="AU945" s="312"/>
      <c r="AV945" s="312"/>
      <c r="AW945" s="312"/>
      <c r="AZ945">
        <v>0</v>
      </c>
      <c r="BA945">
        <v>0</v>
      </c>
    </row>
    <row r="946" spans="1:53" x14ac:dyDescent="0.25">
      <c r="A946">
        <v>116</v>
      </c>
      <c r="B946" t="s">
        <v>66</v>
      </c>
      <c r="C946" t="s">
        <v>912</v>
      </c>
      <c r="D946"/>
      <c r="E946">
        <v>2</v>
      </c>
      <c r="F946">
        <v>1</v>
      </c>
      <c r="G946">
        <v>1</v>
      </c>
      <c r="H946">
        <v>0</v>
      </c>
      <c r="I946">
        <v>0</v>
      </c>
      <c r="J946">
        <v>0</v>
      </c>
      <c r="K946">
        <v>0</v>
      </c>
      <c r="L946">
        <v>0</v>
      </c>
      <c r="M946"/>
      <c r="N946" s="42"/>
      <c r="O946" s="101">
        <f>IF(ISBLANK(C946),O945,IF(COUNTIF(C$2:C946,C946)&gt;1,O945,1+MAX(O945,0)))</f>
        <v>28</v>
      </c>
      <c r="P946" s="45">
        <f t="shared" si="308"/>
        <v>13</v>
      </c>
      <c r="Q946" s="33" t="str">
        <f t="shared" si="309"/>
        <v/>
      </c>
      <c r="R946" s="33">
        <f t="shared" si="310"/>
        <v>13</v>
      </c>
      <c r="S946" s="33" t="str">
        <f t="shared" si="311"/>
        <v>116_13</v>
      </c>
      <c r="T946" s="35" t="str">
        <f t="shared" si="312"/>
        <v>116PM</v>
      </c>
      <c r="U946" s="35" t="str">
        <f t="shared" si="313"/>
        <v>116PMNS</v>
      </c>
      <c r="V946" s="35" t="str">
        <f t="shared" si="329"/>
        <v>1B</v>
      </c>
      <c r="W946" s="35" t="str">
        <f t="shared" si="322"/>
        <v>116PM1B211</v>
      </c>
      <c r="X946" s="388">
        <f t="shared" si="323"/>
        <v>0</v>
      </c>
      <c r="Y946" s="388">
        <f t="shared" si="324"/>
        <v>0</v>
      </c>
      <c r="Z946" s="280" t="str">
        <f t="shared" si="314"/>
        <v/>
      </c>
      <c r="AA946" s="280" t="str">
        <f t="shared" si="315"/>
        <v/>
      </c>
      <c r="AB946" s="389" t="str">
        <f t="shared" si="325"/>
        <v/>
      </c>
      <c r="AC946" s="389" t="str">
        <f t="shared" si="326"/>
        <v/>
      </c>
      <c r="AD946" s="390" t="str">
        <f t="shared" si="316"/>
        <v/>
      </c>
      <c r="AE946" s="282">
        <f t="shared" si="317"/>
        <v>0</v>
      </c>
      <c r="AF946" s="359">
        <f t="shared" si="318"/>
        <v>0</v>
      </c>
      <c r="AG946" s="280">
        <f t="shared" si="319"/>
        <v>0</v>
      </c>
      <c r="AH946" s="280">
        <f t="shared" si="320"/>
        <v>0</v>
      </c>
      <c r="AI946" s="280">
        <f>IF(ISBLANK(T946),AI945,IF(COUNTIF(T$2:T946,T946)&gt;1,AI945,1+MAX(AI945,0)))</f>
        <v>23</v>
      </c>
      <c r="AL946" s="391" t="str">
        <f t="shared" si="327"/>
        <v/>
      </c>
      <c r="AM946" s="391" t="str">
        <f t="shared" si="328"/>
        <v/>
      </c>
      <c r="AO946" s="310" t="str">
        <f t="shared" si="321"/>
        <v/>
      </c>
      <c r="AP946" s="310">
        <f>SUM(AO$1:AO946)</f>
        <v>0</v>
      </c>
      <c r="AQ946" s="310">
        <f>SUM(AK$2:AK946)</f>
        <v>10</v>
      </c>
      <c r="AR946" s="310">
        <f>COUNTA(AJ$2:AJ946)</f>
        <v>10</v>
      </c>
      <c r="AS946" s="312"/>
      <c r="AT946" s="312"/>
      <c r="AU946" s="312"/>
      <c r="AV946" s="312"/>
      <c r="AW946" s="312"/>
      <c r="AZ946">
        <v>0</v>
      </c>
      <c r="BA946">
        <v>0</v>
      </c>
    </row>
    <row r="947" spans="1:53" x14ac:dyDescent="0.25">
      <c r="A947">
        <v>116</v>
      </c>
      <c r="B947" t="s">
        <v>66</v>
      </c>
      <c r="C947" t="s">
        <v>912</v>
      </c>
      <c r="D947"/>
      <c r="E947">
        <v>2</v>
      </c>
      <c r="F947">
        <v>1</v>
      </c>
      <c r="G947">
        <v>2</v>
      </c>
      <c r="H947">
        <v>0</v>
      </c>
      <c r="I947">
        <v>0</v>
      </c>
      <c r="J947">
        <v>0</v>
      </c>
      <c r="K947">
        <v>0</v>
      </c>
      <c r="L947">
        <v>0</v>
      </c>
      <c r="M947"/>
      <c r="N947" s="42"/>
      <c r="O947" s="101">
        <f>IF(ISBLANK(C947),O946,IF(COUNTIF(C$2:C947,C947)&gt;1,O946,1+MAX(O946,0)))</f>
        <v>28</v>
      </c>
      <c r="P947" s="45">
        <f t="shared" si="308"/>
        <v>13</v>
      </c>
      <c r="Q947" s="33" t="str">
        <f t="shared" si="309"/>
        <v/>
      </c>
      <c r="R947" s="33">
        <f t="shared" si="310"/>
        <v>13</v>
      </c>
      <c r="S947" s="33" t="str">
        <f t="shared" si="311"/>
        <v>116_13</v>
      </c>
      <c r="T947" s="35" t="str">
        <f t="shared" si="312"/>
        <v>116PM</v>
      </c>
      <c r="U947" s="35" t="str">
        <f t="shared" si="313"/>
        <v>116PMNS</v>
      </c>
      <c r="V947" s="35" t="str">
        <f t="shared" si="329"/>
        <v>1B</v>
      </c>
      <c r="W947" s="35" t="str">
        <f t="shared" si="322"/>
        <v>116PM1B212</v>
      </c>
      <c r="X947" s="388">
        <f t="shared" si="323"/>
        <v>0</v>
      </c>
      <c r="Y947" s="388">
        <f t="shared" si="324"/>
        <v>0</v>
      </c>
      <c r="Z947" s="280" t="str">
        <f t="shared" si="314"/>
        <v/>
      </c>
      <c r="AA947" s="280" t="str">
        <f t="shared" si="315"/>
        <v/>
      </c>
      <c r="AB947" s="389" t="str">
        <f t="shared" si="325"/>
        <v/>
      </c>
      <c r="AC947" s="389" t="str">
        <f t="shared" si="326"/>
        <v/>
      </c>
      <c r="AD947" s="390" t="str">
        <f t="shared" si="316"/>
        <v/>
      </c>
      <c r="AE947" s="282">
        <f t="shared" si="317"/>
        <v>0</v>
      </c>
      <c r="AF947" s="359">
        <f t="shared" si="318"/>
        <v>0</v>
      </c>
      <c r="AG947" s="280">
        <f t="shared" si="319"/>
        <v>0</v>
      </c>
      <c r="AH947" s="280">
        <f t="shared" si="320"/>
        <v>0</v>
      </c>
      <c r="AI947" s="280">
        <f>IF(ISBLANK(T947),AI946,IF(COUNTIF(T$2:T947,T947)&gt;1,AI946,1+MAX(AI946,0)))</f>
        <v>23</v>
      </c>
      <c r="AL947" s="391" t="str">
        <f t="shared" si="327"/>
        <v/>
      </c>
      <c r="AM947" s="391" t="str">
        <f t="shared" si="328"/>
        <v/>
      </c>
      <c r="AO947" s="310" t="str">
        <f t="shared" si="321"/>
        <v/>
      </c>
      <c r="AP947" s="310">
        <f>SUM(AO$1:AO947)</f>
        <v>0</v>
      </c>
      <c r="AQ947" s="310">
        <f>SUM(AK$2:AK947)</f>
        <v>10</v>
      </c>
      <c r="AR947" s="310">
        <f>COUNTA(AJ$2:AJ947)</f>
        <v>10</v>
      </c>
      <c r="AS947" s="312"/>
      <c r="AT947" s="312"/>
      <c r="AU947" s="312"/>
      <c r="AV947" s="312"/>
      <c r="AW947" s="312"/>
      <c r="AZ947">
        <v>0</v>
      </c>
      <c r="BA947">
        <v>0</v>
      </c>
    </row>
    <row r="948" spans="1:53" x14ac:dyDescent="0.25">
      <c r="A948">
        <v>116</v>
      </c>
      <c r="B948" t="s">
        <v>66</v>
      </c>
      <c r="C948" t="s">
        <v>912</v>
      </c>
      <c r="D948"/>
      <c r="E948">
        <v>2</v>
      </c>
      <c r="F948">
        <v>1</v>
      </c>
      <c r="G948">
        <v>3</v>
      </c>
      <c r="H948">
        <v>17</v>
      </c>
      <c r="I948">
        <v>1</v>
      </c>
      <c r="J948">
        <v>1</v>
      </c>
      <c r="K948">
        <v>3</v>
      </c>
      <c r="L948">
        <v>8</v>
      </c>
      <c r="M948"/>
      <c r="N948" s="42"/>
      <c r="O948" s="101">
        <f>IF(ISBLANK(C948),O947,IF(COUNTIF(C$2:C948,C948)&gt;1,O947,1+MAX(O947,0)))</f>
        <v>28</v>
      </c>
      <c r="P948" s="45">
        <f t="shared" si="308"/>
        <v>13</v>
      </c>
      <c r="Q948" s="33" t="str">
        <f t="shared" si="309"/>
        <v/>
      </c>
      <c r="R948" s="33">
        <f t="shared" si="310"/>
        <v>13</v>
      </c>
      <c r="S948" s="33" t="str">
        <f t="shared" si="311"/>
        <v>116_13</v>
      </c>
      <c r="T948" s="35" t="str">
        <f t="shared" si="312"/>
        <v>116PM</v>
      </c>
      <c r="U948" s="35" t="str">
        <f t="shared" si="313"/>
        <v>116PMEW</v>
      </c>
      <c r="V948" s="35" t="str">
        <f t="shared" si="329"/>
        <v>1B</v>
      </c>
      <c r="W948" s="35" t="str">
        <f t="shared" si="322"/>
        <v>116PM1B213</v>
      </c>
      <c r="X948" s="388">
        <f t="shared" si="323"/>
        <v>3</v>
      </c>
      <c r="Y948" s="388">
        <f t="shared" si="324"/>
        <v>8</v>
      </c>
      <c r="Z948" s="280" t="str">
        <f t="shared" si="314"/>
        <v/>
      </c>
      <c r="AA948" s="280" t="str">
        <f t="shared" si="315"/>
        <v/>
      </c>
      <c r="AB948" s="389" t="str">
        <f t="shared" si="325"/>
        <v/>
      </c>
      <c r="AC948" s="389" t="str">
        <f t="shared" si="326"/>
        <v/>
      </c>
      <c r="AD948" s="390" t="str">
        <f t="shared" si="316"/>
        <v/>
      </c>
      <c r="AE948" s="282">
        <f t="shared" si="317"/>
        <v>0</v>
      </c>
      <c r="AF948" s="359">
        <f t="shared" si="318"/>
        <v>0</v>
      </c>
      <c r="AG948" s="280">
        <f t="shared" si="319"/>
        <v>0</v>
      </c>
      <c r="AH948" s="280">
        <f t="shared" si="320"/>
        <v>0</v>
      </c>
      <c r="AI948" s="280">
        <f>IF(ISBLANK(T948),AI947,IF(COUNTIF(T$2:T948,T948)&gt;1,AI947,1+MAX(AI947,0)))</f>
        <v>23</v>
      </c>
      <c r="AL948" s="391" t="str">
        <f t="shared" si="327"/>
        <v/>
      </c>
      <c r="AM948" s="391" t="str">
        <f t="shared" si="328"/>
        <v/>
      </c>
      <c r="AO948" s="310" t="str">
        <f t="shared" si="321"/>
        <v/>
      </c>
      <c r="AP948" s="310">
        <f>SUM(AO$1:AO948)</f>
        <v>0</v>
      </c>
      <c r="AQ948" s="310">
        <f>SUM(AK$2:AK948)</f>
        <v>10</v>
      </c>
      <c r="AR948" s="310">
        <f>COUNTA(AJ$2:AJ948)</f>
        <v>10</v>
      </c>
      <c r="AS948" s="312"/>
      <c r="AT948" s="312"/>
      <c r="AU948" s="312"/>
      <c r="AV948" s="312"/>
      <c r="AW948" s="312"/>
      <c r="AZ948">
        <v>3</v>
      </c>
      <c r="BA948">
        <v>8</v>
      </c>
    </row>
    <row r="949" spans="1:53" x14ac:dyDescent="0.25">
      <c r="A949">
        <v>116</v>
      </c>
      <c r="B949" t="s">
        <v>66</v>
      </c>
      <c r="C949" t="s">
        <v>912</v>
      </c>
      <c r="D949"/>
      <c r="E949">
        <v>2</v>
      </c>
      <c r="F949">
        <v>1</v>
      </c>
      <c r="G949">
        <v>4</v>
      </c>
      <c r="H949">
        <v>0</v>
      </c>
      <c r="I949">
        <v>0</v>
      </c>
      <c r="J949">
        <v>0</v>
      </c>
      <c r="K949">
        <v>0</v>
      </c>
      <c r="L949">
        <v>0</v>
      </c>
      <c r="M949"/>
      <c r="N949" s="42"/>
      <c r="O949" s="101">
        <f>IF(ISBLANK(C949),O948,IF(COUNTIF(C$2:C949,C949)&gt;1,O948,1+MAX(O948,0)))</f>
        <v>28</v>
      </c>
      <c r="P949" s="45">
        <f t="shared" si="308"/>
        <v>13</v>
      </c>
      <c r="Q949" s="33" t="str">
        <f t="shared" si="309"/>
        <v/>
      </c>
      <c r="R949" s="33">
        <f t="shared" si="310"/>
        <v>13</v>
      </c>
      <c r="S949" s="33" t="str">
        <f t="shared" si="311"/>
        <v>116_13</v>
      </c>
      <c r="T949" s="35" t="str">
        <f t="shared" si="312"/>
        <v>116PM</v>
      </c>
      <c r="U949" s="35" t="str">
        <f t="shared" si="313"/>
        <v>116PMEW</v>
      </c>
      <c r="V949" s="35" t="str">
        <f t="shared" si="329"/>
        <v>1B</v>
      </c>
      <c r="W949" s="35" t="str">
        <f t="shared" si="322"/>
        <v>116PM1B214</v>
      </c>
      <c r="X949" s="388">
        <f t="shared" si="323"/>
        <v>0</v>
      </c>
      <c r="Y949" s="388">
        <f t="shared" si="324"/>
        <v>0</v>
      </c>
      <c r="Z949" s="280" t="str">
        <f t="shared" si="314"/>
        <v/>
      </c>
      <c r="AA949" s="280" t="str">
        <f t="shared" si="315"/>
        <v/>
      </c>
      <c r="AB949" s="389" t="str">
        <f t="shared" si="325"/>
        <v/>
      </c>
      <c r="AC949" s="389" t="str">
        <f t="shared" si="326"/>
        <v/>
      </c>
      <c r="AD949" s="390" t="str">
        <f t="shared" si="316"/>
        <v/>
      </c>
      <c r="AE949" s="282">
        <f t="shared" si="317"/>
        <v>0</v>
      </c>
      <c r="AF949" s="359">
        <f t="shared" si="318"/>
        <v>0</v>
      </c>
      <c r="AG949" s="280">
        <f t="shared" si="319"/>
        <v>0</v>
      </c>
      <c r="AH949" s="280">
        <f t="shared" si="320"/>
        <v>0</v>
      </c>
      <c r="AI949" s="280">
        <f>IF(ISBLANK(T949),AI948,IF(COUNTIF(T$2:T949,T949)&gt;1,AI948,1+MAX(AI948,0)))</f>
        <v>23</v>
      </c>
      <c r="AL949" s="391" t="str">
        <f t="shared" si="327"/>
        <v/>
      </c>
      <c r="AM949" s="391" t="str">
        <f t="shared" si="328"/>
        <v/>
      </c>
      <c r="AO949" s="310" t="str">
        <f t="shared" si="321"/>
        <v/>
      </c>
      <c r="AP949" s="310">
        <f>SUM(AO$1:AO949)</f>
        <v>0</v>
      </c>
      <c r="AQ949" s="310">
        <f>SUM(AK$2:AK949)</f>
        <v>10</v>
      </c>
      <c r="AR949" s="310">
        <f>COUNTA(AJ$2:AJ949)</f>
        <v>10</v>
      </c>
      <c r="AS949" s="312"/>
      <c r="AT949" s="312"/>
      <c r="AU949" s="312"/>
      <c r="AV949" s="312"/>
      <c r="AW949" s="312"/>
      <c r="AZ949">
        <v>0</v>
      </c>
      <c r="BA949">
        <v>0</v>
      </c>
    </row>
    <row r="950" spans="1:53" x14ac:dyDescent="0.25">
      <c r="A950">
        <v>116</v>
      </c>
      <c r="B950" t="s">
        <v>66</v>
      </c>
      <c r="C950" t="s">
        <v>912</v>
      </c>
      <c r="D950"/>
      <c r="E950">
        <v>2</v>
      </c>
      <c r="F950">
        <v>2</v>
      </c>
      <c r="G950">
        <v>1</v>
      </c>
      <c r="H950">
        <v>0</v>
      </c>
      <c r="I950">
        <v>0</v>
      </c>
      <c r="J950">
        <v>0</v>
      </c>
      <c r="K950">
        <v>0</v>
      </c>
      <c r="L950">
        <v>0</v>
      </c>
      <c r="M950"/>
      <c r="N950" s="42"/>
      <c r="O950" s="101">
        <f>IF(ISBLANK(C950),O949,IF(COUNTIF(C$2:C950,C950)&gt;1,O949,1+MAX(O949,0)))</f>
        <v>28</v>
      </c>
      <c r="P950" s="45">
        <f t="shared" si="308"/>
        <v>13</v>
      </c>
      <c r="Q950" s="33" t="str">
        <f t="shared" si="309"/>
        <v/>
      </c>
      <c r="R950" s="33">
        <f t="shared" si="310"/>
        <v>14</v>
      </c>
      <c r="S950" s="33" t="str">
        <f t="shared" si="311"/>
        <v>116_14</v>
      </c>
      <c r="T950" s="35" t="str">
        <f t="shared" si="312"/>
        <v>116PM</v>
      </c>
      <c r="U950" s="35" t="str">
        <f t="shared" si="313"/>
        <v>116PMNS</v>
      </c>
      <c r="V950" s="35" t="str">
        <f t="shared" si="329"/>
        <v>1B</v>
      </c>
      <c r="W950" s="35" t="str">
        <f t="shared" si="322"/>
        <v>116PM1B221</v>
      </c>
      <c r="X950" s="388">
        <f t="shared" si="323"/>
        <v>0</v>
      </c>
      <c r="Y950" s="388">
        <f t="shared" si="324"/>
        <v>0</v>
      </c>
      <c r="Z950" s="280" t="str">
        <f t="shared" si="314"/>
        <v/>
      </c>
      <c r="AA950" s="280" t="str">
        <f t="shared" si="315"/>
        <v/>
      </c>
      <c r="AB950" s="389" t="str">
        <f t="shared" si="325"/>
        <v/>
      </c>
      <c r="AC950" s="389" t="str">
        <f t="shared" si="326"/>
        <v/>
      </c>
      <c r="AD950" s="390" t="str">
        <f t="shared" si="316"/>
        <v/>
      </c>
      <c r="AE950" s="282">
        <f t="shared" si="317"/>
        <v>0</v>
      </c>
      <c r="AF950" s="359">
        <f t="shared" si="318"/>
        <v>0</v>
      </c>
      <c r="AG950" s="280">
        <f t="shared" si="319"/>
        <v>0</v>
      </c>
      <c r="AH950" s="280">
        <f t="shared" si="320"/>
        <v>0</v>
      </c>
      <c r="AI950" s="280">
        <f>IF(ISBLANK(T950),AI949,IF(COUNTIF(T$2:T950,T950)&gt;1,AI949,1+MAX(AI949,0)))</f>
        <v>23</v>
      </c>
      <c r="AL950" s="391" t="str">
        <f t="shared" si="327"/>
        <v/>
      </c>
      <c r="AM950" s="391" t="str">
        <f t="shared" si="328"/>
        <v/>
      </c>
      <c r="AO950" s="310" t="str">
        <f t="shared" si="321"/>
        <v/>
      </c>
      <c r="AP950" s="310">
        <f>SUM(AO$1:AO950)</f>
        <v>0</v>
      </c>
      <c r="AQ950" s="310">
        <f>SUM(AK$2:AK950)</f>
        <v>10</v>
      </c>
      <c r="AR950" s="310">
        <f>COUNTA(AJ$2:AJ950)</f>
        <v>10</v>
      </c>
      <c r="AS950" s="312"/>
      <c r="AT950" s="312"/>
      <c r="AU950" s="312"/>
      <c r="AV950" s="312"/>
      <c r="AW950" s="312"/>
      <c r="AZ950">
        <v>0</v>
      </c>
      <c r="BA950">
        <v>0</v>
      </c>
    </row>
    <row r="951" spans="1:53" x14ac:dyDescent="0.25">
      <c r="A951">
        <v>116</v>
      </c>
      <c r="B951" t="s">
        <v>66</v>
      </c>
      <c r="C951" t="s">
        <v>912</v>
      </c>
      <c r="D951"/>
      <c r="E951">
        <v>2</v>
      </c>
      <c r="F951">
        <v>2</v>
      </c>
      <c r="G951">
        <v>2</v>
      </c>
      <c r="H951">
        <v>0</v>
      </c>
      <c r="I951">
        <v>0</v>
      </c>
      <c r="J951">
        <v>0</v>
      </c>
      <c r="K951">
        <v>0</v>
      </c>
      <c r="L951">
        <v>0</v>
      </c>
      <c r="M951"/>
      <c r="N951" s="42"/>
      <c r="O951" s="101">
        <f>IF(ISBLANK(C951),O950,IF(COUNTIF(C$2:C951,C951)&gt;1,O950,1+MAX(O950,0)))</f>
        <v>28</v>
      </c>
      <c r="P951" s="45">
        <f t="shared" si="308"/>
        <v>13</v>
      </c>
      <c r="Q951" s="33" t="str">
        <f t="shared" si="309"/>
        <v/>
      </c>
      <c r="R951" s="33">
        <f t="shared" si="310"/>
        <v>14</v>
      </c>
      <c r="S951" s="33" t="str">
        <f t="shared" si="311"/>
        <v>116_14</v>
      </c>
      <c r="T951" s="35" t="str">
        <f t="shared" si="312"/>
        <v>116PM</v>
      </c>
      <c r="U951" s="35" t="str">
        <f t="shared" si="313"/>
        <v>116PMNS</v>
      </c>
      <c r="V951" s="35" t="str">
        <f t="shared" si="329"/>
        <v>1B</v>
      </c>
      <c r="W951" s="35" t="str">
        <f t="shared" si="322"/>
        <v>116PM1B222</v>
      </c>
      <c r="X951" s="388">
        <f t="shared" si="323"/>
        <v>0</v>
      </c>
      <c r="Y951" s="388">
        <f t="shared" si="324"/>
        <v>0</v>
      </c>
      <c r="Z951" s="280" t="str">
        <f t="shared" si="314"/>
        <v/>
      </c>
      <c r="AA951" s="280" t="str">
        <f t="shared" si="315"/>
        <v/>
      </c>
      <c r="AB951" s="389" t="str">
        <f t="shared" si="325"/>
        <v/>
      </c>
      <c r="AC951" s="389" t="str">
        <f t="shared" si="326"/>
        <v/>
      </c>
      <c r="AD951" s="390" t="str">
        <f t="shared" si="316"/>
        <v/>
      </c>
      <c r="AE951" s="282">
        <f t="shared" si="317"/>
        <v>0</v>
      </c>
      <c r="AF951" s="359">
        <f t="shared" si="318"/>
        <v>0</v>
      </c>
      <c r="AG951" s="280">
        <f t="shared" si="319"/>
        <v>0</v>
      </c>
      <c r="AH951" s="280">
        <f t="shared" si="320"/>
        <v>0</v>
      </c>
      <c r="AI951" s="280">
        <f>IF(ISBLANK(T951),AI950,IF(COUNTIF(T$2:T951,T951)&gt;1,AI950,1+MAX(AI950,0)))</f>
        <v>23</v>
      </c>
      <c r="AL951" s="391" t="str">
        <f t="shared" si="327"/>
        <v/>
      </c>
      <c r="AM951" s="391" t="str">
        <f t="shared" si="328"/>
        <v/>
      </c>
      <c r="AO951" s="310" t="str">
        <f t="shared" si="321"/>
        <v/>
      </c>
      <c r="AP951" s="310">
        <f>SUM(AO$1:AO951)</f>
        <v>0</v>
      </c>
      <c r="AQ951" s="310">
        <f>SUM(AK$2:AK951)</f>
        <v>10</v>
      </c>
      <c r="AR951" s="310">
        <f>COUNTA(AJ$2:AJ951)</f>
        <v>10</v>
      </c>
      <c r="AS951" s="312"/>
      <c r="AT951" s="312"/>
      <c r="AU951" s="312"/>
      <c r="AV951" s="312"/>
      <c r="AW951" s="312"/>
      <c r="AZ951">
        <v>0</v>
      </c>
      <c r="BA951">
        <v>0</v>
      </c>
    </row>
    <row r="952" spans="1:53" x14ac:dyDescent="0.25">
      <c r="A952">
        <v>116</v>
      </c>
      <c r="B952" t="s">
        <v>66</v>
      </c>
      <c r="C952" t="s">
        <v>912</v>
      </c>
      <c r="D952"/>
      <c r="E952">
        <v>2</v>
      </c>
      <c r="F952">
        <v>2</v>
      </c>
      <c r="G952">
        <v>3</v>
      </c>
      <c r="H952">
        <v>18</v>
      </c>
      <c r="I952">
        <v>5</v>
      </c>
      <c r="J952">
        <v>2</v>
      </c>
      <c r="K952">
        <v>2</v>
      </c>
      <c r="L952">
        <v>13</v>
      </c>
      <c r="M952"/>
      <c r="N952" s="42"/>
      <c r="O952" s="101">
        <f>IF(ISBLANK(C952),O951,IF(COUNTIF(C$2:C952,C952)&gt;1,O951,1+MAX(O951,0)))</f>
        <v>28</v>
      </c>
      <c r="P952" s="45">
        <f t="shared" si="308"/>
        <v>13</v>
      </c>
      <c r="Q952" s="33" t="str">
        <f t="shared" si="309"/>
        <v/>
      </c>
      <c r="R952" s="33">
        <f t="shared" si="310"/>
        <v>14</v>
      </c>
      <c r="S952" s="33" t="str">
        <f t="shared" si="311"/>
        <v>116_14</v>
      </c>
      <c r="T952" s="35" t="str">
        <f t="shared" si="312"/>
        <v>116PM</v>
      </c>
      <c r="U952" s="35" t="str">
        <f t="shared" si="313"/>
        <v>116PMEW</v>
      </c>
      <c r="V952" s="35" t="str">
        <f t="shared" si="329"/>
        <v>1B</v>
      </c>
      <c r="W952" s="35" t="str">
        <f t="shared" si="322"/>
        <v>116PM1B223</v>
      </c>
      <c r="X952" s="388">
        <f t="shared" si="323"/>
        <v>2</v>
      </c>
      <c r="Y952" s="388">
        <f t="shared" si="324"/>
        <v>13</v>
      </c>
      <c r="Z952" s="280" t="str">
        <f t="shared" si="314"/>
        <v/>
      </c>
      <c r="AA952" s="280" t="str">
        <f t="shared" si="315"/>
        <v/>
      </c>
      <c r="AB952" s="389" t="str">
        <f t="shared" si="325"/>
        <v/>
      </c>
      <c r="AC952" s="389" t="str">
        <f t="shared" si="326"/>
        <v/>
      </c>
      <c r="AD952" s="390" t="str">
        <f t="shared" si="316"/>
        <v/>
      </c>
      <c r="AE952" s="282">
        <f t="shared" si="317"/>
        <v>0</v>
      </c>
      <c r="AF952" s="359">
        <f t="shared" si="318"/>
        <v>0</v>
      </c>
      <c r="AG952" s="280">
        <f t="shared" si="319"/>
        <v>0</v>
      </c>
      <c r="AH952" s="280">
        <f t="shared" si="320"/>
        <v>0</v>
      </c>
      <c r="AI952" s="280">
        <f>IF(ISBLANK(T952),AI951,IF(COUNTIF(T$2:T952,T952)&gt;1,AI951,1+MAX(AI951,0)))</f>
        <v>23</v>
      </c>
      <c r="AL952" s="391" t="str">
        <f t="shared" si="327"/>
        <v/>
      </c>
      <c r="AM952" s="391" t="str">
        <f t="shared" si="328"/>
        <v/>
      </c>
      <c r="AO952" s="310" t="str">
        <f t="shared" si="321"/>
        <v/>
      </c>
      <c r="AP952" s="310">
        <f>SUM(AO$1:AO952)</f>
        <v>0</v>
      </c>
      <c r="AQ952" s="310">
        <f>SUM(AK$2:AK952)</f>
        <v>10</v>
      </c>
      <c r="AR952" s="310">
        <f>COUNTA(AJ$2:AJ952)</f>
        <v>10</v>
      </c>
      <c r="AS952" s="312"/>
      <c r="AT952" s="312"/>
      <c r="AU952" s="312"/>
      <c r="AV952" s="312"/>
      <c r="AW952" s="312"/>
      <c r="AZ952">
        <v>2</v>
      </c>
      <c r="BA952">
        <v>13</v>
      </c>
    </row>
    <row r="953" spans="1:53" x14ac:dyDescent="0.25">
      <c r="A953">
        <v>116</v>
      </c>
      <c r="B953" t="s">
        <v>66</v>
      </c>
      <c r="C953" t="s">
        <v>912</v>
      </c>
      <c r="D953"/>
      <c r="E953">
        <v>2</v>
      </c>
      <c r="F953">
        <v>2</v>
      </c>
      <c r="G953">
        <v>4</v>
      </c>
      <c r="H953">
        <v>0</v>
      </c>
      <c r="I953">
        <v>0</v>
      </c>
      <c r="J953">
        <v>0</v>
      </c>
      <c r="K953">
        <v>0</v>
      </c>
      <c r="L953">
        <v>0</v>
      </c>
      <c r="M953"/>
      <c r="N953" s="42"/>
      <c r="O953" s="101">
        <f>IF(ISBLANK(C953),O952,IF(COUNTIF(C$2:C953,C953)&gt;1,O952,1+MAX(O952,0)))</f>
        <v>28</v>
      </c>
      <c r="P953" s="45">
        <f t="shared" si="308"/>
        <v>13</v>
      </c>
      <c r="Q953" s="33" t="str">
        <f t="shared" si="309"/>
        <v/>
      </c>
      <c r="R953" s="33">
        <f t="shared" si="310"/>
        <v>14</v>
      </c>
      <c r="S953" s="33" t="str">
        <f t="shared" si="311"/>
        <v>116_14</v>
      </c>
      <c r="T953" s="35" t="str">
        <f t="shared" si="312"/>
        <v>116PM</v>
      </c>
      <c r="U953" s="35" t="str">
        <f t="shared" si="313"/>
        <v>116PMEW</v>
      </c>
      <c r="V953" s="35" t="str">
        <f t="shared" si="329"/>
        <v>1B</v>
      </c>
      <c r="W953" s="35" t="str">
        <f t="shared" si="322"/>
        <v>116PM1B224</v>
      </c>
      <c r="X953" s="388">
        <f t="shared" si="323"/>
        <v>0</v>
      </c>
      <c r="Y953" s="388">
        <f t="shared" si="324"/>
        <v>0</v>
      </c>
      <c r="Z953" s="280" t="str">
        <f t="shared" si="314"/>
        <v/>
      </c>
      <c r="AA953" s="280" t="str">
        <f t="shared" si="315"/>
        <v/>
      </c>
      <c r="AB953" s="389" t="str">
        <f t="shared" si="325"/>
        <v/>
      </c>
      <c r="AC953" s="389" t="str">
        <f t="shared" si="326"/>
        <v/>
      </c>
      <c r="AD953" s="390" t="str">
        <f t="shared" si="316"/>
        <v/>
      </c>
      <c r="AE953" s="282">
        <f t="shared" si="317"/>
        <v>0</v>
      </c>
      <c r="AF953" s="359">
        <f t="shared" si="318"/>
        <v>0</v>
      </c>
      <c r="AG953" s="280">
        <f t="shared" si="319"/>
        <v>0</v>
      </c>
      <c r="AH953" s="280">
        <f t="shared" si="320"/>
        <v>0</v>
      </c>
      <c r="AI953" s="280">
        <f>IF(ISBLANK(T953),AI952,IF(COUNTIF(T$2:T953,T953)&gt;1,AI952,1+MAX(AI952,0)))</f>
        <v>23</v>
      </c>
      <c r="AL953" s="391" t="str">
        <f t="shared" si="327"/>
        <v/>
      </c>
      <c r="AM953" s="391" t="str">
        <f t="shared" si="328"/>
        <v/>
      </c>
      <c r="AO953" s="310" t="str">
        <f t="shared" si="321"/>
        <v/>
      </c>
      <c r="AP953" s="310">
        <f>SUM(AO$1:AO953)</f>
        <v>0</v>
      </c>
      <c r="AQ953" s="310">
        <f>SUM(AK$2:AK953)</f>
        <v>10</v>
      </c>
      <c r="AR953" s="310">
        <f>COUNTA(AJ$2:AJ953)</f>
        <v>10</v>
      </c>
      <c r="AS953" s="312"/>
      <c r="AT953" s="312"/>
      <c r="AU953" s="312"/>
      <c r="AV953" s="312"/>
      <c r="AW953" s="312"/>
      <c r="AZ953">
        <v>0</v>
      </c>
      <c r="BA953">
        <v>0</v>
      </c>
    </row>
    <row r="954" spans="1:53" x14ac:dyDescent="0.25">
      <c r="A954">
        <v>116</v>
      </c>
      <c r="B954" t="s">
        <v>66</v>
      </c>
      <c r="C954" t="s">
        <v>912</v>
      </c>
      <c r="D954"/>
      <c r="E954">
        <v>2</v>
      </c>
      <c r="F954">
        <v>3</v>
      </c>
      <c r="G954">
        <v>1</v>
      </c>
      <c r="H954">
        <v>0</v>
      </c>
      <c r="I954">
        <v>0</v>
      </c>
      <c r="J954">
        <v>0</v>
      </c>
      <c r="K954">
        <v>0</v>
      </c>
      <c r="L954">
        <v>0</v>
      </c>
      <c r="M954"/>
      <c r="N954" s="42"/>
      <c r="O954" s="101">
        <f>IF(ISBLANK(C954),O953,IF(COUNTIF(C$2:C954,C954)&gt;1,O953,1+MAX(O953,0)))</f>
        <v>28</v>
      </c>
      <c r="P954" s="45">
        <f t="shared" si="308"/>
        <v>13</v>
      </c>
      <c r="Q954" s="33" t="str">
        <f t="shared" si="309"/>
        <v/>
      </c>
      <c r="R954" s="33">
        <f t="shared" si="310"/>
        <v>15</v>
      </c>
      <c r="S954" s="33" t="str">
        <f t="shared" si="311"/>
        <v>116_15</v>
      </c>
      <c r="T954" s="35" t="str">
        <f t="shared" si="312"/>
        <v>116PM</v>
      </c>
      <c r="U954" s="35" t="str">
        <f t="shared" si="313"/>
        <v>116PMNS</v>
      </c>
      <c r="V954" s="35" t="str">
        <f t="shared" si="329"/>
        <v>1B</v>
      </c>
      <c r="W954" s="35" t="str">
        <f t="shared" si="322"/>
        <v>116PM1B231</v>
      </c>
      <c r="X954" s="388">
        <f t="shared" si="323"/>
        <v>0</v>
      </c>
      <c r="Y954" s="388">
        <f t="shared" si="324"/>
        <v>0</v>
      </c>
      <c r="Z954" s="280" t="str">
        <f t="shared" si="314"/>
        <v/>
      </c>
      <c r="AA954" s="280" t="str">
        <f t="shared" si="315"/>
        <v/>
      </c>
      <c r="AB954" s="389" t="str">
        <f t="shared" si="325"/>
        <v/>
      </c>
      <c r="AC954" s="389" t="str">
        <f t="shared" si="326"/>
        <v/>
      </c>
      <c r="AD954" s="390" t="str">
        <f t="shared" si="316"/>
        <v/>
      </c>
      <c r="AE954" s="282">
        <f t="shared" si="317"/>
        <v>0</v>
      </c>
      <c r="AF954" s="359">
        <f t="shared" si="318"/>
        <v>0</v>
      </c>
      <c r="AG954" s="280">
        <f t="shared" si="319"/>
        <v>0</v>
      </c>
      <c r="AH954" s="280">
        <f t="shared" si="320"/>
        <v>0</v>
      </c>
      <c r="AI954" s="280">
        <f>IF(ISBLANK(T954),AI953,IF(COUNTIF(T$2:T954,T954)&gt;1,AI953,1+MAX(AI953,0)))</f>
        <v>23</v>
      </c>
      <c r="AL954" s="391" t="str">
        <f t="shared" si="327"/>
        <v/>
      </c>
      <c r="AM954" s="391" t="str">
        <f t="shared" si="328"/>
        <v/>
      </c>
      <c r="AO954" s="310" t="str">
        <f t="shared" si="321"/>
        <v/>
      </c>
      <c r="AP954" s="310">
        <f>SUM(AO$1:AO954)</f>
        <v>0</v>
      </c>
      <c r="AQ954" s="310">
        <f>SUM(AK$2:AK954)</f>
        <v>10</v>
      </c>
      <c r="AR954" s="310">
        <f>COUNTA(AJ$2:AJ954)</f>
        <v>10</v>
      </c>
      <c r="AS954" s="312"/>
      <c r="AT954" s="312"/>
      <c r="AU954" s="312"/>
      <c r="AV954" s="312"/>
      <c r="AW954" s="312"/>
      <c r="AZ954">
        <v>0</v>
      </c>
      <c r="BA954">
        <v>0</v>
      </c>
    </row>
    <row r="955" spans="1:53" x14ac:dyDescent="0.25">
      <c r="A955">
        <v>116</v>
      </c>
      <c r="B955" t="s">
        <v>66</v>
      </c>
      <c r="C955" t="s">
        <v>912</v>
      </c>
      <c r="D955"/>
      <c r="E955">
        <v>2</v>
      </c>
      <c r="F955">
        <v>3</v>
      </c>
      <c r="G955">
        <v>2</v>
      </c>
      <c r="H955">
        <v>0</v>
      </c>
      <c r="I955">
        <v>0</v>
      </c>
      <c r="J955">
        <v>0</v>
      </c>
      <c r="K955">
        <v>0</v>
      </c>
      <c r="L955">
        <v>0</v>
      </c>
      <c r="M955"/>
      <c r="N955" s="42"/>
      <c r="O955" s="101">
        <f>IF(ISBLANK(C955),O954,IF(COUNTIF(C$2:C955,C955)&gt;1,O954,1+MAX(O954,0)))</f>
        <v>28</v>
      </c>
      <c r="P955" s="45">
        <f t="shared" si="308"/>
        <v>13</v>
      </c>
      <c r="Q955" s="33" t="str">
        <f t="shared" si="309"/>
        <v/>
      </c>
      <c r="R955" s="33">
        <f t="shared" si="310"/>
        <v>15</v>
      </c>
      <c r="S955" s="33" t="str">
        <f t="shared" si="311"/>
        <v>116_15</v>
      </c>
      <c r="T955" s="35" t="str">
        <f t="shared" si="312"/>
        <v>116PM</v>
      </c>
      <c r="U955" s="35" t="str">
        <f t="shared" si="313"/>
        <v>116PMNS</v>
      </c>
      <c r="V955" s="35" t="str">
        <f t="shared" si="329"/>
        <v>1B</v>
      </c>
      <c r="W955" s="35" t="str">
        <f t="shared" si="322"/>
        <v>116PM1B232</v>
      </c>
      <c r="X955" s="388">
        <f t="shared" si="323"/>
        <v>0</v>
      </c>
      <c r="Y955" s="388">
        <f t="shared" si="324"/>
        <v>0</v>
      </c>
      <c r="Z955" s="280" t="str">
        <f t="shared" si="314"/>
        <v/>
      </c>
      <c r="AA955" s="280" t="str">
        <f t="shared" si="315"/>
        <v/>
      </c>
      <c r="AB955" s="389" t="str">
        <f t="shared" si="325"/>
        <v/>
      </c>
      <c r="AC955" s="389" t="str">
        <f t="shared" si="326"/>
        <v/>
      </c>
      <c r="AD955" s="390" t="str">
        <f t="shared" si="316"/>
        <v/>
      </c>
      <c r="AE955" s="282">
        <f t="shared" si="317"/>
        <v>0</v>
      </c>
      <c r="AF955" s="359">
        <f t="shared" si="318"/>
        <v>0</v>
      </c>
      <c r="AG955" s="280">
        <f t="shared" si="319"/>
        <v>0</v>
      </c>
      <c r="AH955" s="280">
        <f t="shared" si="320"/>
        <v>0</v>
      </c>
      <c r="AI955" s="280">
        <f>IF(ISBLANK(T955),AI954,IF(COUNTIF(T$2:T955,T955)&gt;1,AI954,1+MAX(AI954,0)))</f>
        <v>23</v>
      </c>
      <c r="AL955" s="391" t="str">
        <f t="shared" si="327"/>
        <v/>
      </c>
      <c r="AM955" s="391" t="str">
        <f t="shared" si="328"/>
        <v/>
      </c>
      <c r="AO955" s="310" t="str">
        <f t="shared" si="321"/>
        <v/>
      </c>
      <c r="AP955" s="310">
        <f>SUM(AO$1:AO955)</f>
        <v>0</v>
      </c>
      <c r="AQ955" s="310">
        <f>SUM(AK$2:AK955)</f>
        <v>10</v>
      </c>
      <c r="AR955" s="310">
        <f>COUNTA(AJ$2:AJ955)</f>
        <v>10</v>
      </c>
      <c r="AS955" s="312"/>
      <c r="AT955" s="312"/>
      <c r="AU955" s="312"/>
      <c r="AV955" s="312"/>
      <c r="AW955" s="312"/>
      <c r="AZ955">
        <v>0</v>
      </c>
      <c r="BA955">
        <v>0</v>
      </c>
    </row>
    <row r="956" spans="1:53" x14ac:dyDescent="0.25">
      <c r="A956">
        <v>116</v>
      </c>
      <c r="B956" t="s">
        <v>66</v>
      </c>
      <c r="C956" t="s">
        <v>912</v>
      </c>
      <c r="D956"/>
      <c r="E956">
        <v>2</v>
      </c>
      <c r="F956">
        <v>3</v>
      </c>
      <c r="G956">
        <v>3</v>
      </c>
      <c r="H956">
        <v>8</v>
      </c>
      <c r="I956">
        <v>5</v>
      </c>
      <c r="J956">
        <v>1</v>
      </c>
      <c r="K956">
        <v>3</v>
      </c>
      <c r="L956">
        <v>4</v>
      </c>
      <c r="M956"/>
      <c r="N956" s="42"/>
      <c r="O956" s="101">
        <f>IF(ISBLANK(C956),O955,IF(COUNTIF(C$2:C956,C956)&gt;1,O955,1+MAX(O955,0)))</f>
        <v>28</v>
      </c>
      <c r="P956" s="45">
        <f t="shared" si="308"/>
        <v>13</v>
      </c>
      <c r="Q956" s="33" t="str">
        <f t="shared" si="309"/>
        <v/>
      </c>
      <c r="R956" s="33">
        <f t="shared" si="310"/>
        <v>15</v>
      </c>
      <c r="S956" s="33" t="str">
        <f t="shared" si="311"/>
        <v>116_15</v>
      </c>
      <c r="T956" s="35" t="str">
        <f t="shared" si="312"/>
        <v>116PM</v>
      </c>
      <c r="U956" s="35" t="str">
        <f t="shared" si="313"/>
        <v>116PMEW</v>
      </c>
      <c r="V956" s="35" t="str">
        <f t="shared" si="329"/>
        <v>1B</v>
      </c>
      <c r="W956" s="35" t="str">
        <f t="shared" si="322"/>
        <v>116PM1B233</v>
      </c>
      <c r="X956" s="388">
        <f t="shared" si="323"/>
        <v>3</v>
      </c>
      <c r="Y956" s="388">
        <f t="shared" si="324"/>
        <v>4</v>
      </c>
      <c r="Z956" s="280" t="str">
        <f t="shared" si="314"/>
        <v/>
      </c>
      <c r="AA956" s="280" t="str">
        <f t="shared" si="315"/>
        <v/>
      </c>
      <c r="AB956" s="389" t="str">
        <f t="shared" si="325"/>
        <v/>
      </c>
      <c r="AC956" s="389" t="str">
        <f t="shared" si="326"/>
        <v/>
      </c>
      <c r="AD956" s="390" t="str">
        <f t="shared" si="316"/>
        <v/>
      </c>
      <c r="AE956" s="282">
        <f t="shared" si="317"/>
        <v>0</v>
      </c>
      <c r="AF956" s="359">
        <f t="shared" si="318"/>
        <v>0</v>
      </c>
      <c r="AG956" s="280">
        <f t="shared" si="319"/>
        <v>0</v>
      </c>
      <c r="AH956" s="280">
        <f t="shared" si="320"/>
        <v>0</v>
      </c>
      <c r="AI956" s="280">
        <f>IF(ISBLANK(T956),AI955,IF(COUNTIF(T$2:T956,T956)&gt;1,AI955,1+MAX(AI955,0)))</f>
        <v>23</v>
      </c>
      <c r="AL956" s="391" t="str">
        <f t="shared" si="327"/>
        <v/>
      </c>
      <c r="AM956" s="391" t="str">
        <f t="shared" si="328"/>
        <v/>
      </c>
      <c r="AO956" s="310" t="str">
        <f t="shared" si="321"/>
        <v/>
      </c>
      <c r="AP956" s="310">
        <f>SUM(AO$1:AO956)</f>
        <v>0</v>
      </c>
      <c r="AQ956" s="310">
        <f>SUM(AK$2:AK956)</f>
        <v>10</v>
      </c>
      <c r="AR956" s="310">
        <f>COUNTA(AJ$2:AJ956)</f>
        <v>10</v>
      </c>
      <c r="AS956" s="312"/>
      <c r="AT956" s="312"/>
      <c r="AU956" s="312"/>
      <c r="AV956" s="312"/>
      <c r="AW956" s="312"/>
      <c r="AZ956">
        <v>3</v>
      </c>
      <c r="BA956">
        <v>4</v>
      </c>
    </row>
    <row r="957" spans="1:53" x14ac:dyDescent="0.25">
      <c r="A957">
        <v>116</v>
      </c>
      <c r="B957" t="s">
        <v>66</v>
      </c>
      <c r="C957" t="s">
        <v>912</v>
      </c>
      <c r="D957"/>
      <c r="E957">
        <v>2</v>
      </c>
      <c r="F957">
        <v>3</v>
      </c>
      <c r="G957">
        <v>4</v>
      </c>
      <c r="H957">
        <v>0</v>
      </c>
      <c r="I957">
        <v>0</v>
      </c>
      <c r="J957">
        <v>0</v>
      </c>
      <c r="K957">
        <v>0</v>
      </c>
      <c r="L957">
        <v>0</v>
      </c>
      <c r="M957"/>
      <c r="N957" s="42"/>
      <c r="O957" s="101">
        <f>IF(ISBLANK(C957),O956,IF(COUNTIF(C$2:C957,C957)&gt;1,O956,1+MAX(O956,0)))</f>
        <v>28</v>
      </c>
      <c r="P957" s="45">
        <f t="shared" si="308"/>
        <v>13</v>
      </c>
      <c r="Q957" s="33" t="str">
        <f t="shared" si="309"/>
        <v/>
      </c>
      <c r="R957" s="33">
        <f t="shared" si="310"/>
        <v>15</v>
      </c>
      <c r="S957" s="33" t="str">
        <f t="shared" si="311"/>
        <v>116_15</v>
      </c>
      <c r="T957" s="35" t="str">
        <f t="shared" si="312"/>
        <v>116PM</v>
      </c>
      <c r="U957" s="35" t="str">
        <f t="shared" si="313"/>
        <v>116PMEW</v>
      </c>
      <c r="V957" s="35" t="str">
        <f t="shared" si="329"/>
        <v>1B</v>
      </c>
      <c r="W957" s="35" t="str">
        <f t="shared" si="322"/>
        <v>116PM1B234</v>
      </c>
      <c r="X957" s="388">
        <f t="shared" si="323"/>
        <v>0</v>
      </c>
      <c r="Y957" s="388">
        <f t="shared" si="324"/>
        <v>0</v>
      </c>
      <c r="Z957" s="280" t="str">
        <f t="shared" si="314"/>
        <v/>
      </c>
      <c r="AA957" s="280" t="str">
        <f t="shared" si="315"/>
        <v/>
      </c>
      <c r="AB957" s="389" t="str">
        <f t="shared" si="325"/>
        <v/>
      </c>
      <c r="AC957" s="389" t="str">
        <f t="shared" si="326"/>
        <v/>
      </c>
      <c r="AD957" s="390" t="str">
        <f t="shared" si="316"/>
        <v/>
      </c>
      <c r="AE957" s="282">
        <f t="shared" si="317"/>
        <v>0</v>
      </c>
      <c r="AF957" s="359">
        <f t="shared" si="318"/>
        <v>0</v>
      </c>
      <c r="AG957" s="280">
        <f t="shared" si="319"/>
        <v>0</v>
      </c>
      <c r="AH957" s="280">
        <f t="shared" si="320"/>
        <v>0</v>
      </c>
      <c r="AI957" s="280">
        <f>IF(ISBLANK(T957),AI956,IF(COUNTIF(T$2:T957,T957)&gt;1,AI956,1+MAX(AI956,0)))</f>
        <v>23</v>
      </c>
      <c r="AL957" s="391" t="str">
        <f t="shared" si="327"/>
        <v/>
      </c>
      <c r="AM957" s="391" t="str">
        <f t="shared" si="328"/>
        <v/>
      </c>
      <c r="AO957" s="310" t="str">
        <f t="shared" si="321"/>
        <v/>
      </c>
      <c r="AP957" s="310">
        <f>SUM(AO$1:AO957)</f>
        <v>0</v>
      </c>
      <c r="AQ957" s="310">
        <f>SUM(AK$2:AK957)</f>
        <v>10</v>
      </c>
      <c r="AR957" s="310">
        <f>COUNTA(AJ$2:AJ957)</f>
        <v>10</v>
      </c>
      <c r="AS957" s="312"/>
      <c r="AT957" s="312"/>
      <c r="AU957" s="312"/>
      <c r="AV957" s="312"/>
      <c r="AW957" s="312"/>
      <c r="AZ957">
        <v>0</v>
      </c>
      <c r="BA957">
        <v>0</v>
      </c>
    </row>
    <row r="958" spans="1:53" x14ac:dyDescent="0.25">
      <c r="A958">
        <v>116</v>
      </c>
      <c r="B958" t="s">
        <v>66</v>
      </c>
      <c r="C958" t="s">
        <v>912</v>
      </c>
      <c r="D958"/>
      <c r="E958">
        <v>2</v>
      </c>
      <c r="F958">
        <v>4</v>
      </c>
      <c r="G958">
        <v>1</v>
      </c>
      <c r="H958">
        <v>0</v>
      </c>
      <c r="I958">
        <v>0</v>
      </c>
      <c r="J958">
        <v>0</v>
      </c>
      <c r="K958">
        <v>0</v>
      </c>
      <c r="L958">
        <v>0</v>
      </c>
      <c r="M958"/>
      <c r="N958" s="42"/>
      <c r="O958" s="101">
        <f>IF(ISBLANK(C958),O957,IF(COUNTIF(C$2:C958,C958)&gt;1,O957,1+MAX(O957,0)))</f>
        <v>28</v>
      </c>
      <c r="P958" s="45">
        <f t="shared" si="308"/>
        <v>13</v>
      </c>
      <c r="Q958" s="33" t="str">
        <f t="shared" si="309"/>
        <v/>
      </c>
      <c r="R958" s="33">
        <f t="shared" si="310"/>
        <v>16</v>
      </c>
      <c r="S958" s="33" t="str">
        <f t="shared" si="311"/>
        <v>116_16</v>
      </c>
      <c r="T958" s="35" t="str">
        <f t="shared" si="312"/>
        <v>116PM</v>
      </c>
      <c r="U958" s="35" t="str">
        <f t="shared" si="313"/>
        <v>116PMNS</v>
      </c>
      <c r="V958" s="35" t="str">
        <f t="shared" si="329"/>
        <v>1B</v>
      </c>
      <c r="W958" s="35" t="str">
        <f t="shared" si="322"/>
        <v>116PM1B241</v>
      </c>
      <c r="X958" s="388">
        <f t="shared" si="323"/>
        <v>0</v>
      </c>
      <c r="Y958" s="388">
        <f t="shared" si="324"/>
        <v>0</v>
      </c>
      <c r="Z958" s="280" t="str">
        <f t="shared" si="314"/>
        <v/>
      </c>
      <c r="AA958" s="280" t="str">
        <f t="shared" si="315"/>
        <v/>
      </c>
      <c r="AB958" s="389" t="str">
        <f t="shared" si="325"/>
        <v/>
      </c>
      <c r="AC958" s="389" t="str">
        <f t="shared" si="326"/>
        <v/>
      </c>
      <c r="AD958" s="390" t="str">
        <f t="shared" si="316"/>
        <v/>
      </c>
      <c r="AE958" s="282">
        <f t="shared" si="317"/>
        <v>0</v>
      </c>
      <c r="AF958" s="359">
        <f t="shared" si="318"/>
        <v>0</v>
      </c>
      <c r="AG958" s="280">
        <f t="shared" si="319"/>
        <v>0</v>
      </c>
      <c r="AH958" s="280">
        <f t="shared" si="320"/>
        <v>0</v>
      </c>
      <c r="AI958" s="280">
        <f>IF(ISBLANK(T958),AI957,IF(COUNTIF(T$2:T958,T958)&gt;1,AI957,1+MAX(AI957,0)))</f>
        <v>23</v>
      </c>
      <c r="AL958" s="391" t="str">
        <f t="shared" si="327"/>
        <v/>
      </c>
      <c r="AM958" s="391" t="str">
        <f t="shared" si="328"/>
        <v/>
      </c>
      <c r="AO958" s="310" t="str">
        <f t="shared" si="321"/>
        <v/>
      </c>
      <c r="AP958" s="310">
        <f>SUM(AO$1:AO958)</f>
        <v>0</v>
      </c>
      <c r="AQ958" s="310">
        <f>SUM(AK$2:AK958)</f>
        <v>10</v>
      </c>
      <c r="AR958" s="310">
        <f>COUNTA(AJ$2:AJ958)</f>
        <v>10</v>
      </c>
      <c r="AS958" s="312"/>
      <c r="AT958" s="312"/>
      <c r="AU958" s="312"/>
      <c r="AV958" s="312"/>
      <c r="AW958" s="312"/>
      <c r="AZ958">
        <v>0</v>
      </c>
      <c r="BA958">
        <v>0</v>
      </c>
    </row>
    <row r="959" spans="1:53" x14ac:dyDescent="0.25">
      <c r="A959">
        <v>116</v>
      </c>
      <c r="B959" t="s">
        <v>66</v>
      </c>
      <c r="C959" t="s">
        <v>912</v>
      </c>
      <c r="D959"/>
      <c r="E959">
        <v>2</v>
      </c>
      <c r="F959">
        <v>4</v>
      </c>
      <c r="G959">
        <v>2</v>
      </c>
      <c r="H959">
        <v>0</v>
      </c>
      <c r="I959">
        <v>0</v>
      </c>
      <c r="J959">
        <v>0</v>
      </c>
      <c r="K959">
        <v>0</v>
      </c>
      <c r="L959">
        <v>0</v>
      </c>
      <c r="M959"/>
      <c r="N959" s="42"/>
      <c r="O959" s="101">
        <f>IF(ISBLANK(C959),O958,IF(COUNTIF(C$2:C959,C959)&gt;1,O958,1+MAX(O958,0)))</f>
        <v>28</v>
      </c>
      <c r="P959" s="45">
        <f t="shared" si="308"/>
        <v>13</v>
      </c>
      <c r="Q959" s="33" t="str">
        <f t="shared" si="309"/>
        <v/>
      </c>
      <c r="R959" s="33">
        <f t="shared" si="310"/>
        <v>16</v>
      </c>
      <c r="S959" s="33" t="str">
        <f t="shared" si="311"/>
        <v>116_16</v>
      </c>
      <c r="T959" s="35" t="str">
        <f t="shared" si="312"/>
        <v>116PM</v>
      </c>
      <c r="U959" s="35" t="str">
        <f t="shared" si="313"/>
        <v>116PMNS</v>
      </c>
      <c r="V959" s="35" t="str">
        <f t="shared" si="329"/>
        <v>1B</v>
      </c>
      <c r="W959" s="35" t="str">
        <f t="shared" si="322"/>
        <v>116PM1B242</v>
      </c>
      <c r="X959" s="388">
        <f t="shared" si="323"/>
        <v>0</v>
      </c>
      <c r="Y959" s="388">
        <f t="shared" si="324"/>
        <v>0</v>
      </c>
      <c r="Z959" s="280" t="str">
        <f t="shared" si="314"/>
        <v/>
      </c>
      <c r="AA959" s="280" t="str">
        <f t="shared" si="315"/>
        <v/>
      </c>
      <c r="AB959" s="389" t="str">
        <f t="shared" si="325"/>
        <v/>
      </c>
      <c r="AC959" s="389" t="str">
        <f t="shared" si="326"/>
        <v/>
      </c>
      <c r="AD959" s="390" t="str">
        <f t="shared" si="316"/>
        <v/>
      </c>
      <c r="AE959" s="282">
        <f t="shared" si="317"/>
        <v>0</v>
      </c>
      <c r="AF959" s="359">
        <f t="shared" si="318"/>
        <v>0</v>
      </c>
      <c r="AG959" s="280">
        <f t="shared" si="319"/>
        <v>0</v>
      </c>
      <c r="AH959" s="280">
        <f t="shared" si="320"/>
        <v>0</v>
      </c>
      <c r="AI959" s="280">
        <f>IF(ISBLANK(T959),AI958,IF(COUNTIF(T$2:T959,T959)&gt;1,AI958,1+MAX(AI958,0)))</f>
        <v>23</v>
      </c>
      <c r="AL959" s="391" t="str">
        <f t="shared" si="327"/>
        <v/>
      </c>
      <c r="AM959" s="391" t="str">
        <f t="shared" si="328"/>
        <v/>
      </c>
      <c r="AO959" s="310" t="str">
        <f t="shared" si="321"/>
        <v/>
      </c>
      <c r="AP959" s="310">
        <f>SUM(AO$1:AO959)</f>
        <v>0</v>
      </c>
      <c r="AQ959" s="310">
        <f>SUM(AK$2:AK959)</f>
        <v>10</v>
      </c>
      <c r="AR959" s="310">
        <f>COUNTA(AJ$2:AJ959)</f>
        <v>10</v>
      </c>
      <c r="AS959" s="312"/>
      <c r="AT959" s="312"/>
      <c r="AU959" s="312"/>
      <c r="AV959" s="312"/>
      <c r="AW959" s="312"/>
      <c r="AZ959">
        <v>0</v>
      </c>
      <c r="BA959">
        <v>0</v>
      </c>
    </row>
    <row r="960" spans="1:53" x14ac:dyDescent="0.25">
      <c r="A960">
        <v>116</v>
      </c>
      <c r="B960" t="s">
        <v>66</v>
      </c>
      <c r="C960" t="s">
        <v>912</v>
      </c>
      <c r="D960"/>
      <c r="E960">
        <v>2</v>
      </c>
      <c r="F960">
        <v>4</v>
      </c>
      <c r="G960">
        <v>3</v>
      </c>
      <c r="H960">
        <v>15</v>
      </c>
      <c r="I960">
        <v>2</v>
      </c>
      <c r="J960">
        <v>3</v>
      </c>
      <c r="K960">
        <v>0</v>
      </c>
      <c r="L960">
        <v>7</v>
      </c>
      <c r="M960"/>
      <c r="N960" s="42"/>
      <c r="O960" s="101">
        <f>IF(ISBLANK(C960),O959,IF(COUNTIF(C$2:C960,C960)&gt;1,O959,1+MAX(O959,0)))</f>
        <v>28</v>
      </c>
      <c r="P960" s="45">
        <f t="shared" si="308"/>
        <v>13</v>
      </c>
      <c r="Q960" s="33" t="str">
        <f t="shared" si="309"/>
        <v/>
      </c>
      <c r="R960" s="33">
        <f t="shared" si="310"/>
        <v>16</v>
      </c>
      <c r="S960" s="33" t="str">
        <f t="shared" si="311"/>
        <v>116_16</v>
      </c>
      <c r="T960" s="35" t="str">
        <f t="shared" si="312"/>
        <v>116PM</v>
      </c>
      <c r="U960" s="35" t="str">
        <f t="shared" si="313"/>
        <v>116PMEW</v>
      </c>
      <c r="V960" s="35" t="str">
        <f t="shared" si="329"/>
        <v>1B</v>
      </c>
      <c r="W960" s="35" t="str">
        <f t="shared" si="322"/>
        <v>116PM1B243</v>
      </c>
      <c r="X960" s="388">
        <f t="shared" si="323"/>
        <v>0</v>
      </c>
      <c r="Y960" s="388">
        <f t="shared" si="324"/>
        <v>7</v>
      </c>
      <c r="Z960" s="280" t="str">
        <f t="shared" si="314"/>
        <v/>
      </c>
      <c r="AA960" s="280" t="str">
        <f t="shared" si="315"/>
        <v/>
      </c>
      <c r="AB960" s="389" t="str">
        <f t="shared" si="325"/>
        <v/>
      </c>
      <c r="AC960" s="389" t="str">
        <f t="shared" si="326"/>
        <v/>
      </c>
      <c r="AD960" s="390" t="str">
        <f t="shared" si="316"/>
        <v/>
      </c>
      <c r="AE960" s="282">
        <f t="shared" si="317"/>
        <v>0</v>
      </c>
      <c r="AF960" s="359">
        <f t="shared" si="318"/>
        <v>0</v>
      </c>
      <c r="AG960" s="280">
        <f t="shared" si="319"/>
        <v>0</v>
      </c>
      <c r="AH960" s="280">
        <f t="shared" si="320"/>
        <v>0</v>
      </c>
      <c r="AI960" s="280">
        <f>IF(ISBLANK(T960),AI959,IF(COUNTIF(T$2:T960,T960)&gt;1,AI959,1+MAX(AI959,0)))</f>
        <v>23</v>
      </c>
      <c r="AL960" s="391" t="str">
        <f t="shared" si="327"/>
        <v/>
      </c>
      <c r="AM960" s="391" t="str">
        <f t="shared" si="328"/>
        <v/>
      </c>
      <c r="AO960" s="310" t="str">
        <f t="shared" si="321"/>
        <v/>
      </c>
      <c r="AP960" s="310">
        <f>SUM(AO$1:AO960)</f>
        <v>0</v>
      </c>
      <c r="AQ960" s="310">
        <f>SUM(AK$2:AK960)</f>
        <v>10</v>
      </c>
      <c r="AR960" s="310">
        <f>COUNTA(AJ$2:AJ960)</f>
        <v>10</v>
      </c>
      <c r="AS960" s="312"/>
      <c r="AT960" s="312"/>
      <c r="AU960" s="312"/>
      <c r="AV960" s="312"/>
      <c r="AW960" s="312"/>
      <c r="AZ960">
        <v>0</v>
      </c>
      <c r="BA960">
        <v>7</v>
      </c>
    </row>
    <row r="961" spans="1:53" x14ac:dyDescent="0.25">
      <c r="A961">
        <v>116</v>
      </c>
      <c r="B961" t="s">
        <v>66</v>
      </c>
      <c r="C961" t="s">
        <v>912</v>
      </c>
      <c r="D961"/>
      <c r="E961">
        <v>2</v>
      </c>
      <c r="F961">
        <v>4</v>
      </c>
      <c r="G961">
        <v>4</v>
      </c>
      <c r="H961">
        <v>0</v>
      </c>
      <c r="I961">
        <v>0</v>
      </c>
      <c r="J961">
        <v>0</v>
      </c>
      <c r="K961">
        <v>0</v>
      </c>
      <c r="L961">
        <v>0</v>
      </c>
      <c r="M961"/>
      <c r="N961" s="42"/>
      <c r="O961" s="101">
        <f>IF(ISBLANK(C961),O960,IF(COUNTIF(C$2:C961,C961)&gt;1,O960,1+MAX(O960,0)))</f>
        <v>28</v>
      </c>
      <c r="P961" s="45">
        <f t="shared" si="308"/>
        <v>13</v>
      </c>
      <c r="Q961" s="33" t="str">
        <f t="shared" si="309"/>
        <v/>
      </c>
      <c r="R961" s="33">
        <f t="shared" si="310"/>
        <v>16</v>
      </c>
      <c r="S961" s="33" t="str">
        <f t="shared" si="311"/>
        <v>116_16</v>
      </c>
      <c r="T961" s="35" t="str">
        <f t="shared" si="312"/>
        <v>116PM</v>
      </c>
      <c r="U961" s="35" t="str">
        <f t="shared" si="313"/>
        <v>116PMEW</v>
      </c>
      <c r="V961" s="35" t="str">
        <f t="shared" si="329"/>
        <v>1B</v>
      </c>
      <c r="W961" s="35" t="str">
        <f t="shared" si="322"/>
        <v>116PM1B244</v>
      </c>
      <c r="X961" s="388">
        <f t="shared" si="323"/>
        <v>0</v>
      </c>
      <c r="Y961" s="388">
        <f t="shared" si="324"/>
        <v>0</v>
      </c>
      <c r="Z961" s="280" t="str">
        <f t="shared" si="314"/>
        <v/>
      </c>
      <c r="AA961" s="280" t="str">
        <f t="shared" si="315"/>
        <v/>
      </c>
      <c r="AB961" s="389" t="str">
        <f t="shared" si="325"/>
        <v/>
      </c>
      <c r="AC961" s="389" t="str">
        <f t="shared" si="326"/>
        <v/>
      </c>
      <c r="AD961" s="390" t="str">
        <f t="shared" si="316"/>
        <v/>
      </c>
      <c r="AE961" s="282">
        <f t="shared" si="317"/>
        <v>0</v>
      </c>
      <c r="AF961" s="359">
        <f t="shared" si="318"/>
        <v>0</v>
      </c>
      <c r="AG961" s="280">
        <f t="shared" si="319"/>
        <v>0</v>
      </c>
      <c r="AH961" s="280">
        <f t="shared" si="320"/>
        <v>0</v>
      </c>
      <c r="AI961" s="280">
        <f>IF(ISBLANK(T961),AI960,IF(COUNTIF(T$2:T961,T961)&gt;1,AI960,1+MAX(AI960,0)))</f>
        <v>23</v>
      </c>
      <c r="AL961" s="391" t="str">
        <f t="shared" si="327"/>
        <v/>
      </c>
      <c r="AM961" s="391" t="str">
        <f t="shared" si="328"/>
        <v/>
      </c>
      <c r="AO961" s="310" t="str">
        <f t="shared" si="321"/>
        <v/>
      </c>
      <c r="AP961" s="310">
        <f>SUM(AO$1:AO961)</f>
        <v>0</v>
      </c>
      <c r="AQ961" s="310">
        <f>SUM(AK$2:AK961)</f>
        <v>10</v>
      </c>
      <c r="AR961" s="310">
        <f>COUNTA(AJ$2:AJ961)</f>
        <v>10</v>
      </c>
      <c r="AS961" s="312"/>
      <c r="AT961" s="312"/>
      <c r="AU961" s="312"/>
      <c r="AV961" s="312"/>
      <c r="AW961" s="312"/>
      <c r="AZ961">
        <v>0</v>
      </c>
      <c r="BA961">
        <v>0</v>
      </c>
    </row>
    <row r="962" spans="1:53" x14ac:dyDescent="0.25">
      <c r="A962">
        <v>116</v>
      </c>
      <c r="B962" t="s">
        <v>66</v>
      </c>
      <c r="C962" t="s">
        <v>914</v>
      </c>
      <c r="D962"/>
      <c r="E962">
        <v>1</v>
      </c>
      <c r="F962">
        <v>1</v>
      </c>
      <c r="G962">
        <v>1</v>
      </c>
      <c r="H962">
        <v>1</v>
      </c>
      <c r="I962">
        <v>0</v>
      </c>
      <c r="J962">
        <v>0</v>
      </c>
      <c r="K962">
        <v>0</v>
      </c>
      <c r="L962">
        <v>1</v>
      </c>
      <c r="M962"/>
      <c r="N962" s="42"/>
      <c r="O962" s="101">
        <f>IF(ISBLANK(C962),O961,IF(COUNTIF(C$2:C962,C962)&gt;1,O961,1+MAX(O961,0)))</f>
        <v>29</v>
      </c>
      <c r="P962" s="45">
        <f t="shared" ref="P962:P1025" si="330">IF(A962=A961,P961,IF(ISNUMBER(P961),P961+1,1))</f>
        <v>13</v>
      </c>
      <c r="Q962" s="33" t="str">
        <f t="shared" ref="Q962:Q1025" si="331">IF(OR(P962=P961,LEN(A962)&lt;1),"",P962)</f>
        <v/>
      </c>
      <c r="R962" s="33">
        <f t="shared" ref="R962:R1025" si="332">IF(ISNUMBER(F962),F962+4*(E962-1)+8*IF(B962="PM",1,0),"")</f>
        <v>9</v>
      </c>
      <c r="S962" s="33" t="str">
        <f t="shared" ref="S962:S1025" si="333">IF(ISNUMBER(R962),A962&amp;"_"&amp;R962,"")</f>
        <v>116_9</v>
      </c>
      <c r="T962" s="35" t="str">
        <f t="shared" ref="T962:T1025" si="334">A962&amp;B962</f>
        <v>116PM</v>
      </c>
      <c r="U962" s="35" t="str">
        <f t="shared" ref="U962:U1025" si="335">IF(OR(G962=1,G962=2),T962&amp;"NS",IF(OR(G962=3,G962=4),T962&amp;"EW",""))</f>
        <v>116PMNS</v>
      </c>
      <c r="V962" s="35" t="str">
        <f t="shared" si="329"/>
        <v>1C</v>
      </c>
      <c r="W962" s="35" t="str">
        <f t="shared" si="322"/>
        <v>116PM1C111</v>
      </c>
      <c r="X962" s="388">
        <f t="shared" si="323"/>
        <v>0</v>
      </c>
      <c r="Y962" s="388">
        <f t="shared" si="324"/>
        <v>1</v>
      </c>
      <c r="Z962" s="280" t="str">
        <f t="shared" ref="Z962:Z1025" si="336">IF(I962&gt;$H962,1,"")</f>
        <v/>
      </c>
      <c r="AA962" s="280" t="str">
        <f t="shared" ref="AA962:AA1025" si="337">IF(J962&gt;$H962,1,"")</f>
        <v/>
      </c>
      <c r="AB962" s="389" t="str">
        <f t="shared" si="325"/>
        <v/>
      </c>
      <c r="AC962" s="389" t="str">
        <f t="shared" si="326"/>
        <v/>
      </c>
      <c r="AD962" s="390" t="str">
        <f t="shared" ref="AD962:AD1025" si="338">IF(ISERROR(MATCH(A962&amp;"_"&amp;G962,Sidewalk_ignore,0)),"",1)</f>
        <v/>
      </c>
      <c r="AE962" s="282">
        <f t="shared" ref="AE962:AE1025" si="339">IF(AND(ISNUMBER($G962),$B962="AM"),INDEX(CordonIn,MATCH($A962,loc_ID,0),$G962),0)</f>
        <v>0</v>
      </c>
      <c r="AF962" s="359">
        <f t="shared" ref="AF962:AF1025" si="340">IF(AND(ISNUMBER($G962),$B962="PM"),INDEX(CordonIn,MATCH($A962,loc_ID,0),VLOOKUP($G962,Reverse_dir,2,FALSE)),0)</f>
        <v>0</v>
      </c>
      <c r="AG962" s="280">
        <f t="shared" ref="AG962:AG1025" si="341">IF(AND(ISNUMBER($G962),$B962="AM"),INDEX(Lane,MATCH($A962,loc_ID,0),$G962),0)</f>
        <v>0</v>
      </c>
      <c r="AH962" s="280">
        <f t="shared" ref="AH962:AH1025" si="342">IF(AND(AG962&gt;0,ISNUMBER(AG962)),1,0)</f>
        <v>0</v>
      </c>
      <c r="AI962" s="280">
        <f>IF(ISBLANK(T962),AI961,IF(COUNTIF(T$2:T962,T962)&gt;1,AI961,1+MAX(AI961,0)))</f>
        <v>23</v>
      </c>
      <c r="AL962" s="391" t="str">
        <f t="shared" si="327"/>
        <v/>
      </c>
      <c r="AM962" s="391" t="str">
        <f t="shared" si="328"/>
        <v/>
      </c>
      <c r="AO962" s="310" t="str">
        <f t="shared" ref="AO962:AO1025" si="343">IF(SUM(Z962:AC962)&gt;0,1,"")</f>
        <v/>
      </c>
      <c r="AP962" s="310">
        <f>SUM(AO$1:AO962)</f>
        <v>0</v>
      </c>
      <c r="AQ962" s="310">
        <f>SUM(AK$2:AK962)</f>
        <v>10</v>
      </c>
      <c r="AR962" s="310">
        <f>COUNTA(AJ$2:AJ962)</f>
        <v>10</v>
      </c>
      <c r="AS962" s="312"/>
      <c r="AT962" s="312"/>
      <c r="AU962" s="312"/>
      <c r="AV962" s="312"/>
      <c r="AW962" s="312"/>
      <c r="AZ962">
        <v>0</v>
      </c>
      <c r="BA962">
        <v>1</v>
      </c>
    </row>
    <row r="963" spans="1:53" x14ac:dyDescent="0.25">
      <c r="A963">
        <v>116</v>
      </c>
      <c r="B963" t="s">
        <v>66</v>
      </c>
      <c r="C963" t="s">
        <v>914</v>
      </c>
      <c r="D963"/>
      <c r="E963">
        <v>1</v>
      </c>
      <c r="F963">
        <v>1</v>
      </c>
      <c r="G963">
        <v>2</v>
      </c>
      <c r="H963">
        <v>0</v>
      </c>
      <c r="I963">
        <v>0</v>
      </c>
      <c r="J963">
        <v>0</v>
      </c>
      <c r="K963">
        <v>0</v>
      </c>
      <c r="L963">
        <v>0</v>
      </c>
      <c r="M963"/>
      <c r="N963" s="42"/>
      <c r="O963" s="101">
        <f>IF(ISBLANK(C963),O962,IF(COUNTIF(C$2:C963,C963)&gt;1,O962,1+MAX(O962,0)))</f>
        <v>29</v>
      </c>
      <c r="P963" s="45">
        <f t="shared" si="330"/>
        <v>13</v>
      </c>
      <c r="Q963" s="33" t="str">
        <f t="shared" si="331"/>
        <v/>
      </c>
      <c r="R963" s="33">
        <f t="shared" si="332"/>
        <v>9</v>
      </c>
      <c r="S963" s="33" t="str">
        <f t="shared" si="333"/>
        <v>116_9</v>
      </c>
      <c r="T963" s="35" t="str">
        <f t="shared" si="334"/>
        <v>116PM</v>
      </c>
      <c r="U963" s="35" t="str">
        <f t="shared" si="335"/>
        <v>116PMNS</v>
      </c>
      <c r="V963" s="35" t="str">
        <f t="shared" si="329"/>
        <v>1C</v>
      </c>
      <c r="W963" s="35" t="str">
        <f t="shared" ref="W963:W1026" si="344">IF(ISBLANK(A963),"",A963&amp;B963&amp;V963&amp;E963&amp;F963&amp;G963)</f>
        <v>116PM1C112</v>
      </c>
      <c r="X963" s="388">
        <f t="shared" ref="X963:X1026" si="345">IF($AD963=1,0,K963)</f>
        <v>0</v>
      </c>
      <c r="Y963" s="388">
        <f t="shared" ref="Y963:Y1026" si="346">IF($AD963=1,0,L963)</f>
        <v>0</v>
      </c>
      <c r="Z963" s="280" t="str">
        <f t="shared" si="336"/>
        <v/>
      </c>
      <c r="AA963" s="280" t="str">
        <f t="shared" si="337"/>
        <v/>
      </c>
      <c r="AB963" s="389" t="str">
        <f t="shared" ref="AB963:AB1026" si="347">IF(OR(K963&gt;$H963,AND($AD963=1,K963&gt;0)),1,"")</f>
        <v/>
      </c>
      <c r="AC963" s="389" t="str">
        <f t="shared" ref="AC963:AC1026" si="348">IF(OR(L963&gt;$H963,AND($AD963=1,L963&gt;0)),1,"")</f>
        <v/>
      </c>
      <c r="AD963" s="390" t="str">
        <f t="shared" si="338"/>
        <v/>
      </c>
      <c r="AE963" s="282">
        <f t="shared" si="339"/>
        <v>0</v>
      </c>
      <c r="AF963" s="359">
        <f t="shared" si="340"/>
        <v>0</v>
      </c>
      <c r="AG963" s="280">
        <f t="shared" si="341"/>
        <v>0</v>
      </c>
      <c r="AH963" s="280">
        <f t="shared" si="342"/>
        <v>0</v>
      </c>
      <c r="AI963" s="280">
        <f>IF(ISBLANK(T963),AI962,IF(COUNTIF(T$2:T963,T963)&gt;1,AI962,1+MAX(AI962,0)))</f>
        <v>23</v>
      </c>
      <c r="AL963" s="391" t="str">
        <f t="shared" ref="AL963:AL1026" si="349">IF(OR(AB963=1,AC963=1),IF(LEN(AJ963)=0,"",AJ963&amp;"; ")&amp;"Ignore sidewalk",IF(LEN(AJ963)=0,"",AJ963))</f>
        <v/>
      </c>
      <c r="AM963" s="391" t="str">
        <f t="shared" ref="AM963:AM1026" si="350">IF(OR(AB963=1,AC963=1),1,IF(LEN(AK963)=0,"",AK963))</f>
        <v/>
      </c>
      <c r="AO963" s="310" t="str">
        <f t="shared" si="343"/>
        <v/>
      </c>
      <c r="AP963" s="310">
        <f>SUM(AO$1:AO963)</f>
        <v>0</v>
      </c>
      <c r="AQ963" s="310">
        <f>SUM(AK$2:AK963)</f>
        <v>10</v>
      </c>
      <c r="AR963" s="310">
        <f>COUNTA(AJ$2:AJ963)</f>
        <v>10</v>
      </c>
      <c r="AS963" s="312"/>
      <c r="AT963" s="312"/>
      <c r="AU963" s="312"/>
      <c r="AV963" s="312"/>
      <c r="AW963" s="312"/>
      <c r="AZ963">
        <v>0</v>
      </c>
      <c r="BA963">
        <v>0</v>
      </c>
    </row>
    <row r="964" spans="1:53" x14ac:dyDescent="0.25">
      <c r="A964">
        <v>116</v>
      </c>
      <c r="B964" t="s">
        <v>66</v>
      </c>
      <c r="C964" t="s">
        <v>914</v>
      </c>
      <c r="D964"/>
      <c r="E964">
        <v>1</v>
      </c>
      <c r="F964">
        <v>1</v>
      </c>
      <c r="G964">
        <v>3</v>
      </c>
      <c r="H964">
        <v>0</v>
      </c>
      <c r="I964">
        <v>0</v>
      </c>
      <c r="J964">
        <v>0</v>
      </c>
      <c r="K964">
        <v>0</v>
      </c>
      <c r="L964">
        <v>0</v>
      </c>
      <c r="M964"/>
      <c r="N964" s="42"/>
      <c r="O964" s="101">
        <f>IF(ISBLANK(C964),O963,IF(COUNTIF(C$2:C964,C964)&gt;1,O963,1+MAX(O963,0)))</f>
        <v>29</v>
      </c>
      <c r="P964" s="45">
        <f t="shared" si="330"/>
        <v>13</v>
      </c>
      <c r="Q964" s="33" t="str">
        <f t="shared" si="331"/>
        <v/>
      </c>
      <c r="R964" s="33">
        <f t="shared" si="332"/>
        <v>9</v>
      </c>
      <c r="S964" s="33" t="str">
        <f t="shared" si="333"/>
        <v>116_9</v>
      </c>
      <c r="T964" s="35" t="str">
        <f t="shared" si="334"/>
        <v>116PM</v>
      </c>
      <c r="U964" s="35" t="str">
        <f t="shared" si="335"/>
        <v>116PMEW</v>
      </c>
      <c r="V964" s="35" t="str">
        <f t="shared" ref="V964:V1027" si="351">TEXT((O964-MOD(O964,26))/26,"0")&amp;CHAR(65+MOD(O964-1,26))</f>
        <v>1C</v>
      </c>
      <c r="W964" s="35" t="str">
        <f t="shared" si="344"/>
        <v>116PM1C113</v>
      </c>
      <c r="X964" s="388">
        <f t="shared" si="345"/>
        <v>0</v>
      </c>
      <c r="Y964" s="388">
        <f t="shared" si="346"/>
        <v>0</v>
      </c>
      <c r="Z964" s="280" t="str">
        <f t="shared" si="336"/>
        <v/>
      </c>
      <c r="AA964" s="280" t="str">
        <f t="shared" si="337"/>
        <v/>
      </c>
      <c r="AB964" s="389" t="str">
        <f t="shared" si="347"/>
        <v/>
      </c>
      <c r="AC964" s="389" t="str">
        <f t="shared" si="348"/>
        <v/>
      </c>
      <c r="AD964" s="390" t="str">
        <f t="shared" si="338"/>
        <v/>
      </c>
      <c r="AE964" s="282">
        <f t="shared" si="339"/>
        <v>0</v>
      </c>
      <c r="AF964" s="359">
        <f t="shared" si="340"/>
        <v>0</v>
      </c>
      <c r="AG964" s="280">
        <f t="shared" si="341"/>
        <v>0</v>
      </c>
      <c r="AH964" s="280">
        <f t="shared" si="342"/>
        <v>0</v>
      </c>
      <c r="AI964" s="280">
        <f>IF(ISBLANK(T964),AI963,IF(COUNTIF(T$2:T964,T964)&gt;1,AI963,1+MAX(AI963,0)))</f>
        <v>23</v>
      </c>
      <c r="AL964" s="391" t="str">
        <f t="shared" si="349"/>
        <v/>
      </c>
      <c r="AM964" s="391" t="str">
        <f t="shared" si="350"/>
        <v/>
      </c>
      <c r="AO964" s="310" t="str">
        <f t="shared" si="343"/>
        <v/>
      </c>
      <c r="AP964" s="310">
        <f>SUM(AO$1:AO964)</f>
        <v>0</v>
      </c>
      <c r="AQ964" s="310">
        <f>SUM(AK$2:AK964)</f>
        <v>10</v>
      </c>
      <c r="AR964" s="310">
        <f>COUNTA(AJ$2:AJ964)</f>
        <v>10</v>
      </c>
      <c r="AS964" s="312"/>
      <c r="AT964" s="312"/>
      <c r="AU964" s="312"/>
      <c r="AV964" s="312"/>
      <c r="AW964" s="312"/>
      <c r="AZ964">
        <v>0</v>
      </c>
      <c r="BA964">
        <v>0</v>
      </c>
    </row>
    <row r="965" spans="1:53" x14ac:dyDescent="0.25">
      <c r="A965">
        <v>116</v>
      </c>
      <c r="B965" t="s">
        <v>66</v>
      </c>
      <c r="C965" t="s">
        <v>914</v>
      </c>
      <c r="D965"/>
      <c r="E965">
        <v>1</v>
      </c>
      <c r="F965">
        <v>1</v>
      </c>
      <c r="G965">
        <v>4</v>
      </c>
      <c r="H965">
        <v>10</v>
      </c>
      <c r="I965">
        <v>2</v>
      </c>
      <c r="J965">
        <v>1</v>
      </c>
      <c r="K965">
        <v>5</v>
      </c>
      <c r="L965">
        <v>7</v>
      </c>
      <c r="M965"/>
      <c r="N965" s="42"/>
      <c r="O965" s="101">
        <f>IF(ISBLANK(C965),O964,IF(COUNTIF(C$2:C965,C965)&gt;1,O964,1+MAX(O964,0)))</f>
        <v>29</v>
      </c>
      <c r="P965" s="45">
        <f t="shared" si="330"/>
        <v>13</v>
      </c>
      <c r="Q965" s="33" t="str">
        <f t="shared" si="331"/>
        <v/>
      </c>
      <c r="R965" s="33">
        <f t="shared" si="332"/>
        <v>9</v>
      </c>
      <c r="S965" s="33" t="str">
        <f t="shared" si="333"/>
        <v>116_9</v>
      </c>
      <c r="T965" s="35" t="str">
        <f t="shared" si="334"/>
        <v>116PM</v>
      </c>
      <c r="U965" s="35" t="str">
        <f t="shared" si="335"/>
        <v>116PMEW</v>
      </c>
      <c r="V965" s="35" t="str">
        <f t="shared" si="351"/>
        <v>1C</v>
      </c>
      <c r="W965" s="35" t="str">
        <f t="shared" si="344"/>
        <v>116PM1C114</v>
      </c>
      <c r="X965" s="388">
        <f t="shared" si="345"/>
        <v>5</v>
      </c>
      <c r="Y965" s="388">
        <f t="shared" si="346"/>
        <v>7</v>
      </c>
      <c r="Z965" s="280" t="str">
        <f t="shared" si="336"/>
        <v/>
      </c>
      <c r="AA965" s="280" t="str">
        <f t="shared" si="337"/>
        <v/>
      </c>
      <c r="AB965" s="389" t="str">
        <f t="shared" si="347"/>
        <v/>
      </c>
      <c r="AC965" s="389" t="str">
        <f t="shared" si="348"/>
        <v/>
      </c>
      <c r="AD965" s="390" t="str">
        <f t="shared" si="338"/>
        <v/>
      </c>
      <c r="AE965" s="282">
        <f t="shared" si="339"/>
        <v>0</v>
      </c>
      <c r="AF965" s="359">
        <f t="shared" si="340"/>
        <v>0</v>
      </c>
      <c r="AG965" s="280">
        <f t="shared" si="341"/>
        <v>0</v>
      </c>
      <c r="AH965" s="280">
        <f t="shared" si="342"/>
        <v>0</v>
      </c>
      <c r="AI965" s="280">
        <f>IF(ISBLANK(T965),AI964,IF(COUNTIF(T$2:T965,T965)&gt;1,AI964,1+MAX(AI964,0)))</f>
        <v>23</v>
      </c>
      <c r="AL965" s="391" t="str">
        <f t="shared" si="349"/>
        <v/>
      </c>
      <c r="AM965" s="391" t="str">
        <f t="shared" si="350"/>
        <v/>
      </c>
      <c r="AO965" s="310" t="str">
        <f t="shared" si="343"/>
        <v/>
      </c>
      <c r="AP965" s="310">
        <f>SUM(AO$1:AO965)</f>
        <v>0</v>
      </c>
      <c r="AQ965" s="310">
        <f>SUM(AK$2:AK965)</f>
        <v>10</v>
      </c>
      <c r="AR965" s="310">
        <f>COUNTA(AJ$2:AJ965)</f>
        <v>10</v>
      </c>
      <c r="AS965" s="312"/>
      <c r="AT965" s="312"/>
      <c r="AU965" s="312"/>
      <c r="AV965" s="312"/>
      <c r="AW965" s="312"/>
      <c r="AZ965">
        <v>5</v>
      </c>
      <c r="BA965">
        <v>7</v>
      </c>
    </row>
    <row r="966" spans="1:53" x14ac:dyDescent="0.25">
      <c r="A966">
        <v>116</v>
      </c>
      <c r="B966" t="s">
        <v>66</v>
      </c>
      <c r="C966" t="s">
        <v>914</v>
      </c>
      <c r="D966"/>
      <c r="E966">
        <v>1</v>
      </c>
      <c r="F966">
        <v>2</v>
      </c>
      <c r="G966">
        <v>1</v>
      </c>
      <c r="H966">
        <v>2</v>
      </c>
      <c r="I966">
        <v>1</v>
      </c>
      <c r="J966">
        <v>0</v>
      </c>
      <c r="K966">
        <v>1</v>
      </c>
      <c r="L966">
        <v>2</v>
      </c>
      <c r="M966"/>
      <c r="N966" s="42"/>
      <c r="O966" s="101">
        <f>IF(ISBLANK(C966),O965,IF(COUNTIF(C$2:C966,C966)&gt;1,O965,1+MAX(O965,0)))</f>
        <v>29</v>
      </c>
      <c r="P966" s="45">
        <f t="shared" si="330"/>
        <v>13</v>
      </c>
      <c r="Q966" s="33" t="str">
        <f t="shared" si="331"/>
        <v/>
      </c>
      <c r="R966" s="33">
        <f t="shared" si="332"/>
        <v>10</v>
      </c>
      <c r="S966" s="33" t="str">
        <f t="shared" si="333"/>
        <v>116_10</v>
      </c>
      <c r="T966" s="35" t="str">
        <f t="shared" si="334"/>
        <v>116PM</v>
      </c>
      <c r="U966" s="35" t="str">
        <f t="shared" si="335"/>
        <v>116PMNS</v>
      </c>
      <c r="V966" s="35" t="str">
        <f t="shared" si="351"/>
        <v>1C</v>
      </c>
      <c r="W966" s="35" t="str">
        <f t="shared" si="344"/>
        <v>116PM1C121</v>
      </c>
      <c r="X966" s="388">
        <f t="shared" si="345"/>
        <v>1</v>
      </c>
      <c r="Y966" s="388">
        <f t="shared" si="346"/>
        <v>2</v>
      </c>
      <c r="Z966" s="280" t="str">
        <f t="shared" si="336"/>
        <v/>
      </c>
      <c r="AA966" s="280" t="str">
        <f t="shared" si="337"/>
        <v/>
      </c>
      <c r="AB966" s="389" t="str">
        <f t="shared" si="347"/>
        <v/>
      </c>
      <c r="AC966" s="389" t="str">
        <f t="shared" si="348"/>
        <v/>
      </c>
      <c r="AD966" s="390" t="str">
        <f t="shared" si="338"/>
        <v/>
      </c>
      <c r="AE966" s="282">
        <f t="shared" si="339"/>
        <v>0</v>
      </c>
      <c r="AF966" s="359">
        <f t="shared" si="340"/>
        <v>0</v>
      </c>
      <c r="AG966" s="280">
        <f t="shared" si="341"/>
        <v>0</v>
      </c>
      <c r="AH966" s="280">
        <f t="shared" si="342"/>
        <v>0</v>
      </c>
      <c r="AI966" s="280">
        <f>IF(ISBLANK(T966),AI965,IF(COUNTIF(T$2:T966,T966)&gt;1,AI965,1+MAX(AI965,0)))</f>
        <v>23</v>
      </c>
      <c r="AL966" s="391" t="str">
        <f t="shared" si="349"/>
        <v/>
      </c>
      <c r="AM966" s="391" t="str">
        <f t="shared" si="350"/>
        <v/>
      </c>
      <c r="AO966" s="310" t="str">
        <f t="shared" si="343"/>
        <v/>
      </c>
      <c r="AP966" s="310">
        <f>SUM(AO$1:AO966)</f>
        <v>0</v>
      </c>
      <c r="AQ966" s="310">
        <f>SUM(AK$2:AK966)</f>
        <v>10</v>
      </c>
      <c r="AR966" s="310">
        <f>COUNTA(AJ$2:AJ966)</f>
        <v>10</v>
      </c>
      <c r="AS966" s="312"/>
      <c r="AT966" s="312"/>
      <c r="AU966" s="312"/>
      <c r="AV966" s="312"/>
      <c r="AW966" s="312"/>
      <c r="AZ966">
        <v>1</v>
      </c>
      <c r="BA966">
        <v>2</v>
      </c>
    </row>
    <row r="967" spans="1:53" x14ac:dyDescent="0.25">
      <c r="A967">
        <v>116</v>
      </c>
      <c r="B967" t="s">
        <v>66</v>
      </c>
      <c r="C967" t="s">
        <v>914</v>
      </c>
      <c r="D967"/>
      <c r="E967">
        <v>1</v>
      </c>
      <c r="F967">
        <v>2</v>
      </c>
      <c r="G967">
        <v>2</v>
      </c>
      <c r="H967">
        <v>0</v>
      </c>
      <c r="I967">
        <v>0</v>
      </c>
      <c r="J967">
        <v>0</v>
      </c>
      <c r="K967">
        <v>0</v>
      </c>
      <c r="L967">
        <v>0</v>
      </c>
      <c r="M967"/>
      <c r="N967" s="42"/>
      <c r="O967" s="101">
        <f>IF(ISBLANK(C967),O966,IF(COUNTIF(C$2:C967,C967)&gt;1,O966,1+MAX(O966,0)))</f>
        <v>29</v>
      </c>
      <c r="P967" s="45">
        <f t="shared" si="330"/>
        <v>13</v>
      </c>
      <c r="Q967" s="33" t="str">
        <f t="shared" si="331"/>
        <v/>
      </c>
      <c r="R967" s="33">
        <f t="shared" si="332"/>
        <v>10</v>
      </c>
      <c r="S967" s="33" t="str">
        <f t="shared" si="333"/>
        <v>116_10</v>
      </c>
      <c r="T967" s="35" t="str">
        <f t="shared" si="334"/>
        <v>116PM</v>
      </c>
      <c r="U967" s="35" t="str">
        <f t="shared" si="335"/>
        <v>116PMNS</v>
      </c>
      <c r="V967" s="35" t="str">
        <f t="shared" si="351"/>
        <v>1C</v>
      </c>
      <c r="W967" s="35" t="str">
        <f t="shared" si="344"/>
        <v>116PM1C122</v>
      </c>
      <c r="X967" s="388">
        <f t="shared" si="345"/>
        <v>0</v>
      </c>
      <c r="Y967" s="388">
        <f t="shared" si="346"/>
        <v>0</v>
      </c>
      <c r="Z967" s="280" t="str">
        <f t="shared" si="336"/>
        <v/>
      </c>
      <c r="AA967" s="280" t="str">
        <f t="shared" si="337"/>
        <v/>
      </c>
      <c r="AB967" s="389" t="str">
        <f t="shared" si="347"/>
        <v/>
      </c>
      <c r="AC967" s="389" t="str">
        <f t="shared" si="348"/>
        <v/>
      </c>
      <c r="AD967" s="390" t="str">
        <f t="shared" si="338"/>
        <v/>
      </c>
      <c r="AE967" s="282">
        <f t="shared" si="339"/>
        <v>0</v>
      </c>
      <c r="AF967" s="359">
        <f t="shared" si="340"/>
        <v>0</v>
      </c>
      <c r="AG967" s="280">
        <f t="shared" si="341"/>
        <v>0</v>
      </c>
      <c r="AH967" s="280">
        <f t="shared" si="342"/>
        <v>0</v>
      </c>
      <c r="AI967" s="280">
        <f>IF(ISBLANK(T967),AI966,IF(COUNTIF(T$2:T967,T967)&gt;1,AI966,1+MAX(AI966,0)))</f>
        <v>23</v>
      </c>
      <c r="AL967" s="391" t="str">
        <f t="shared" si="349"/>
        <v/>
      </c>
      <c r="AM967" s="391" t="str">
        <f t="shared" si="350"/>
        <v/>
      </c>
      <c r="AO967" s="310" t="str">
        <f t="shared" si="343"/>
        <v/>
      </c>
      <c r="AP967" s="310">
        <f>SUM(AO$1:AO967)</f>
        <v>0</v>
      </c>
      <c r="AQ967" s="310">
        <f>SUM(AK$2:AK967)</f>
        <v>10</v>
      </c>
      <c r="AR967" s="310">
        <f>COUNTA(AJ$2:AJ967)</f>
        <v>10</v>
      </c>
      <c r="AS967" s="312"/>
      <c r="AT967" s="312"/>
      <c r="AU967" s="312"/>
      <c r="AV967" s="312"/>
      <c r="AW967" s="312"/>
      <c r="AZ967">
        <v>0</v>
      </c>
      <c r="BA967">
        <v>0</v>
      </c>
    </row>
    <row r="968" spans="1:53" x14ac:dyDescent="0.25">
      <c r="A968">
        <v>116</v>
      </c>
      <c r="B968" t="s">
        <v>66</v>
      </c>
      <c r="C968" t="s">
        <v>914</v>
      </c>
      <c r="D968"/>
      <c r="E968">
        <v>1</v>
      </c>
      <c r="F968">
        <v>2</v>
      </c>
      <c r="G968">
        <v>3</v>
      </c>
      <c r="H968">
        <v>0</v>
      </c>
      <c r="I968">
        <v>0</v>
      </c>
      <c r="J968">
        <v>0</v>
      </c>
      <c r="K968">
        <v>0</v>
      </c>
      <c r="L968">
        <v>0</v>
      </c>
      <c r="M968"/>
      <c r="N968" s="42"/>
      <c r="O968" s="101">
        <f>IF(ISBLANK(C968),O967,IF(COUNTIF(C$2:C968,C968)&gt;1,O967,1+MAX(O967,0)))</f>
        <v>29</v>
      </c>
      <c r="P968" s="45">
        <f t="shared" si="330"/>
        <v>13</v>
      </c>
      <c r="Q968" s="33" t="str">
        <f t="shared" si="331"/>
        <v/>
      </c>
      <c r="R968" s="33">
        <f t="shared" si="332"/>
        <v>10</v>
      </c>
      <c r="S968" s="33" t="str">
        <f t="shared" si="333"/>
        <v>116_10</v>
      </c>
      <c r="T968" s="35" t="str">
        <f t="shared" si="334"/>
        <v>116PM</v>
      </c>
      <c r="U968" s="35" t="str">
        <f t="shared" si="335"/>
        <v>116PMEW</v>
      </c>
      <c r="V968" s="35" t="str">
        <f t="shared" si="351"/>
        <v>1C</v>
      </c>
      <c r="W968" s="35" t="str">
        <f t="shared" si="344"/>
        <v>116PM1C123</v>
      </c>
      <c r="X968" s="388">
        <f t="shared" si="345"/>
        <v>0</v>
      </c>
      <c r="Y968" s="388">
        <f t="shared" si="346"/>
        <v>0</v>
      </c>
      <c r="Z968" s="280" t="str">
        <f t="shared" si="336"/>
        <v/>
      </c>
      <c r="AA968" s="280" t="str">
        <f t="shared" si="337"/>
        <v/>
      </c>
      <c r="AB968" s="389" t="str">
        <f t="shared" si="347"/>
        <v/>
      </c>
      <c r="AC968" s="389" t="str">
        <f t="shared" si="348"/>
        <v/>
      </c>
      <c r="AD968" s="390" t="str">
        <f t="shared" si="338"/>
        <v/>
      </c>
      <c r="AE968" s="282">
        <f t="shared" si="339"/>
        <v>0</v>
      </c>
      <c r="AF968" s="359">
        <f t="shared" si="340"/>
        <v>0</v>
      </c>
      <c r="AG968" s="280">
        <f t="shared" si="341"/>
        <v>0</v>
      </c>
      <c r="AH968" s="280">
        <f t="shared" si="342"/>
        <v>0</v>
      </c>
      <c r="AI968" s="280">
        <f>IF(ISBLANK(T968),AI967,IF(COUNTIF(T$2:T968,T968)&gt;1,AI967,1+MAX(AI967,0)))</f>
        <v>23</v>
      </c>
      <c r="AL968" s="391" t="str">
        <f t="shared" si="349"/>
        <v/>
      </c>
      <c r="AM968" s="391" t="str">
        <f t="shared" si="350"/>
        <v/>
      </c>
      <c r="AO968" s="310" t="str">
        <f t="shared" si="343"/>
        <v/>
      </c>
      <c r="AP968" s="310">
        <f>SUM(AO$1:AO968)</f>
        <v>0</v>
      </c>
      <c r="AQ968" s="310">
        <f>SUM(AK$2:AK968)</f>
        <v>10</v>
      </c>
      <c r="AR968" s="310">
        <f>COUNTA(AJ$2:AJ968)</f>
        <v>10</v>
      </c>
      <c r="AS968" s="312"/>
      <c r="AT968" s="312"/>
      <c r="AU968" s="312"/>
      <c r="AV968" s="312"/>
      <c r="AW968" s="312"/>
      <c r="AZ968">
        <v>0</v>
      </c>
      <c r="BA968">
        <v>0</v>
      </c>
    </row>
    <row r="969" spans="1:53" x14ac:dyDescent="0.25">
      <c r="A969">
        <v>116</v>
      </c>
      <c r="B969" t="s">
        <v>66</v>
      </c>
      <c r="C969" t="s">
        <v>914</v>
      </c>
      <c r="D969"/>
      <c r="E969">
        <v>1</v>
      </c>
      <c r="F969">
        <v>2</v>
      </c>
      <c r="G969">
        <v>4</v>
      </c>
      <c r="H969">
        <v>12</v>
      </c>
      <c r="I969">
        <v>5</v>
      </c>
      <c r="J969">
        <v>0</v>
      </c>
      <c r="K969">
        <v>3</v>
      </c>
      <c r="L969">
        <v>7</v>
      </c>
      <c r="M969"/>
      <c r="N969" s="42"/>
      <c r="O969" s="101">
        <f>IF(ISBLANK(C969),O968,IF(COUNTIF(C$2:C969,C969)&gt;1,O968,1+MAX(O968,0)))</f>
        <v>29</v>
      </c>
      <c r="P969" s="45">
        <f t="shared" si="330"/>
        <v>13</v>
      </c>
      <c r="Q969" s="33" t="str">
        <f t="shared" si="331"/>
        <v/>
      </c>
      <c r="R969" s="33">
        <f t="shared" si="332"/>
        <v>10</v>
      </c>
      <c r="S969" s="33" t="str">
        <f t="shared" si="333"/>
        <v>116_10</v>
      </c>
      <c r="T969" s="35" t="str">
        <f t="shared" si="334"/>
        <v>116PM</v>
      </c>
      <c r="U969" s="35" t="str">
        <f t="shared" si="335"/>
        <v>116PMEW</v>
      </c>
      <c r="V969" s="35" t="str">
        <f t="shared" si="351"/>
        <v>1C</v>
      </c>
      <c r="W969" s="35" t="str">
        <f t="shared" si="344"/>
        <v>116PM1C124</v>
      </c>
      <c r="X969" s="388">
        <f t="shared" si="345"/>
        <v>3</v>
      </c>
      <c r="Y969" s="388">
        <f t="shared" si="346"/>
        <v>7</v>
      </c>
      <c r="Z969" s="280" t="str">
        <f t="shared" si="336"/>
        <v/>
      </c>
      <c r="AA969" s="280" t="str">
        <f t="shared" si="337"/>
        <v/>
      </c>
      <c r="AB969" s="389" t="str">
        <f t="shared" si="347"/>
        <v/>
      </c>
      <c r="AC969" s="389" t="str">
        <f t="shared" si="348"/>
        <v/>
      </c>
      <c r="AD969" s="390" t="str">
        <f t="shared" si="338"/>
        <v/>
      </c>
      <c r="AE969" s="282">
        <f t="shared" si="339"/>
        <v>0</v>
      </c>
      <c r="AF969" s="359">
        <f t="shared" si="340"/>
        <v>0</v>
      </c>
      <c r="AG969" s="280">
        <f t="shared" si="341"/>
        <v>0</v>
      </c>
      <c r="AH969" s="280">
        <f t="shared" si="342"/>
        <v>0</v>
      </c>
      <c r="AI969" s="280">
        <f>IF(ISBLANK(T969),AI968,IF(COUNTIF(T$2:T969,T969)&gt;1,AI968,1+MAX(AI968,0)))</f>
        <v>23</v>
      </c>
      <c r="AL969" s="391" t="str">
        <f t="shared" si="349"/>
        <v/>
      </c>
      <c r="AM969" s="391" t="str">
        <f t="shared" si="350"/>
        <v/>
      </c>
      <c r="AO969" s="310" t="str">
        <f t="shared" si="343"/>
        <v/>
      </c>
      <c r="AP969" s="310">
        <f>SUM(AO$1:AO969)</f>
        <v>0</v>
      </c>
      <c r="AQ969" s="310">
        <f>SUM(AK$2:AK969)</f>
        <v>10</v>
      </c>
      <c r="AR969" s="310">
        <f>COUNTA(AJ$2:AJ969)</f>
        <v>10</v>
      </c>
      <c r="AS969" s="312"/>
      <c r="AT969" s="312"/>
      <c r="AU969" s="312"/>
      <c r="AV969" s="312"/>
      <c r="AW969" s="312"/>
      <c r="AZ969">
        <v>3</v>
      </c>
      <c r="BA969">
        <v>7</v>
      </c>
    </row>
    <row r="970" spans="1:53" x14ac:dyDescent="0.25">
      <c r="A970">
        <v>116</v>
      </c>
      <c r="B970" t="s">
        <v>66</v>
      </c>
      <c r="C970" t="s">
        <v>914</v>
      </c>
      <c r="D970"/>
      <c r="E970">
        <v>1</v>
      </c>
      <c r="F970">
        <v>3</v>
      </c>
      <c r="G970">
        <v>1</v>
      </c>
      <c r="H970">
        <v>1</v>
      </c>
      <c r="I970">
        <v>1</v>
      </c>
      <c r="J970">
        <v>0</v>
      </c>
      <c r="K970">
        <v>1</v>
      </c>
      <c r="L970">
        <v>1</v>
      </c>
      <c r="M970"/>
      <c r="N970" s="42"/>
      <c r="O970" s="101">
        <f>IF(ISBLANK(C970),O969,IF(COUNTIF(C$2:C970,C970)&gt;1,O969,1+MAX(O969,0)))</f>
        <v>29</v>
      </c>
      <c r="P970" s="45">
        <f t="shared" si="330"/>
        <v>13</v>
      </c>
      <c r="Q970" s="33" t="str">
        <f t="shared" si="331"/>
        <v/>
      </c>
      <c r="R970" s="33">
        <f t="shared" si="332"/>
        <v>11</v>
      </c>
      <c r="S970" s="33" t="str">
        <f t="shared" si="333"/>
        <v>116_11</v>
      </c>
      <c r="T970" s="35" t="str">
        <f t="shared" si="334"/>
        <v>116PM</v>
      </c>
      <c r="U970" s="35" t="str">
        <f t="shared" si="335"/>
        <v>116PMNS</v>
      </c>
      <c r="V970" s="35" t="str">
        <f t="shared" si="351"/>
        <v>1C</v>
      </c>
      <c r="W970" s="35" t="str">
        <f t="shared" si="344"/>
        <v>116PM1C131</v>
      </c>
      <c r="X970" s="388">
        <f t="shared" si="345"/>
        <v>1</v>
      </c>
      <c r="Y970" s="388">
        <f t="shared" si="346"/>
        <v>1</v>
      </c>
      <c r="Z970" s="280" t="str">
        <f t="shared" si="336"/>
        <v/>
      </c>
      <c r="AA970" s="280" t="str">
        <f t="shared" si="337"/>
        <v/>
      </c>
      <c r="AB970" s="389" t="str">
        <f t="shared" si="347"/>
        <v/>
      </c>
      <c r="AC970" s="389" t="str">
        <f t="shared" si="348"/>
        <v/>
      </c>
      <c r="AD970" s="390" t="str">
        <f t="shared" si="338"/>
        <v/>
      </c>
      <c r="AE970" s="282">
        <f t="shared" si="339"/>
        <v>0</v>
      </c>
      <c r="AF970" s="359">
        <f t="shared" si="340"/>
        <v>0</v>
      </c>
      <c r="AG970" s="280">
        <f t="shared" si="341"/>
        <v>0</v>
      </c>
      <c r="AH970" s="280">
        <f t="shared" si="342"/>
        <v>0</v>
      </c>
      <c r="AI970" s="280">
        <f>IF(ISBLANK(T970),AI969,IF(COUNTIF(T$2:T970,T970)&gt;1,AI969,1+MAX(AI969,0)))</f>
        <v>23</v>
      </c>
      <c r="AL970" s="391" t="str">
        <f t="shared" si="349"/>
        <v/>
      </c>
      <c r="AM970" s="391" t="str">
        <f t="shared" si="350"/>
        <v/>
      </c>
      <c r="AO970" s="310" t="str">
        <f t="shared" si="343"/>
        <v/>
      </c>
      <c r="AP970" s="310">
        <f>SUM(AO$1:AO970)</f>
        <v>0</v>
      </c>
      <c r="AQ970" s="310">
        <f>SUM(AK$2:AK970)</f>
        <v>10</v>
      </c>
      <c r="AR970" s="310">
        <f>COUNTA(AJ$2:AJ970)</f>
        <v>10</v>
      </c>
      <c r="AS970" s="312"/>
      <c r="AT970" s="312"/>
      <c r="AU970" s="312"/>
      <c r="AV970" s="312"/>
      <c r="AW970" s="312"/>
      <c r="AZ970">
        <v>1</v>
      </c>
      <c r="BA970">
        <v>1</v>
      </c>
    </row>
    <row r="971" spans="1:53" x14ac:dyDescent="0.25">
      <c r="A971">
        <v>116</v>
      </c>
      <c r="B971" t="s">
        <v>66</v>
      </c>
      <c r="C971" t="s">
        <v>914</v>
      </c>
      <c r="D971"/>
      <c r="E971">
        <v>1</v>
      </c>
      <c r="F971">
        <v>3</v>
      </c>
      <c r="G971">
        <v>2</v>
      </c>
      <c r="H971">
        <v>0</v>
      </c>
      <c r="I971">
        <v>0</v>
      </c>
      <c r="J971">
        <v>0</v>
      </c>
      <c r="K971">
        <v>0</v>
      </c>
      <c r="L971">
        <v>0</v>
      </c>
      <c r="M971"/>
      <c r="N971" s="42"/>
      <c r="O971" s="101">
        <f>IF(ISBLANK(C971),O970,IF(COUNTIF(C$2:C971,C971)&gt;1,O970,1+MAX(O970,0)))</f>
        <v>29</v>
      </c>
      <c r="P971" s="45">
        <f t="shared" si="330"/>
        <v>13</v>
      </c>
      <c r="Q971" s="33" t="str">
        <f t="shared" si="331"/>
        <v/>
      </c>
      <c r="R971" s="33">
        <f t="shared" si="332"/>
        <v>11</v>
      </c>
      <c r="S971" s="33" t="str">
        <f t="shared" si="333"/>
        <v>116_11</v>
      </c>
      <c r="T971" s="35" t="str">
        <f t="shared" si="334"/>
        <v>116PM</v>
      </c>
      <c r="U971" s="35" t="str">
        <f t="shared" si="335"/>
        <v>116PMNS</v>
      </c>
      <c r="V971" s="35" t="str">
        <f t="shared" si="351"/>
        <v>1C</v>
      </c>
      <c r="W971" s="35" t="str">
        <f t="shared" si="344"/>
        <v>116PM1C132</v>
      </c>
      <c r="X971" s="388">
        <f t="shared" si="345"/>
        <v>0</v>
      </c>
      <c r="Y971" s="388">
        <f t="shared" si="346"/>
        <v>0</v>
      </c>
      <c r="Z971" s="280" t="str">
        <f t="shared" si="336"/>
        <v/>
      </c>
      <c r="AA971" s="280" t="str">
        <f t="shared" si="337"/>
        <v/>
      </c>
      <c r="AB971" s="389" t="str">
        <f t="shared" si="347"/>
        <v/>
      </c>
      <c r="AC971" s="389" t="str">
        <f t="shared" si="348"/>
        <v/>
      </c>
      <c r="AD971" s="390" t="str">
        <f t="shared" si="338"/>
        <v/>
      </c>
      <c r="AE971" s="282">
        <f t="shared" si="339"/>
        <v>0</v>
      </c>
      <c r="AF971" s="359">
        <f t="shared" si="340"/>
        <v>0</v>
      </c>
      <c r="AG971" s="280">
        <f t="shared" si="341"/>
        <v>0</v>
      </c>
      <c r="AH971" s="280">
        <f t="shared" si="342"/>
        <v>0</v>
      </c>
      <c r="AI971" s="280">
        <f>IF(ISBLANK(T971),AI970,IF(COUNTIF(T$2:T971,T971)&gt;1,AI970,1+MAX(AI970,0)))</f>
        <v>23</v>
      </c>
      <c r="AL971" s="391" t="str">
        <f t="shared" si="349"/>
        <v/>
      </c>
      <c r="AM971" s="391" t="str">
        <f t="shared" si="350"/>
        <v/>
      </c>
      <c r="AO971" s="310" t="str">
        <f t="shared" si="343"/>
        <v/>
      </c>
      <c r="AP971" s="310">
        <f>SUM(AO$1:AO971)</f>
        <v>0</v>
      </c>
      <c r="AQ971" s="310">
        <f>SUM(AK$2:AK971)</f>
        <v>10</v>
      </c>
      <c r="AR971" s="310">
        <f>COUNTA(AJ$2:AJ971)</f>
        <v>10</v>
      </c>
      <c r="AS971" s="312"/>
      <c r="AT971" s="312"/>
      <c r="AU971" s="312"/>
      <c r="AV971" s="312"/>
      <c r="AW971" s="312"/>
      <c r="AZ971">
        <v>0</v>
      </c>
      <c r="BA971">
        <v>0</v>
      </c>
    </row>
    <row r="972" spans="1:53" x14ac:dyDescent="0.25">
      <c r="A972">
        <v>116</v>
      </c>
      <c r="B972" t="s">
        <v>66</v>
      </c>
      <c r="C972" t="s">
        <v>914</v>
      </c>
      <c r="D972"/>
      <c r="E972">
        <v>1</v>
      </c>
      <c r="F972">
        <v>3</v>
      </c>
      <c r="G972">
        <v>3</v>
      </c>
      <c r="H972">
        <v>0</v>
      </c>
      <c r="I972">
        <v>0</v>
      </c>
      <c r="J972">
        <v>0</v>
      </c>
      <c r="K972">
        <v>0</v>
      </c>
      <c r="L972">
        <v>0</v>
      </c>
      <c r="M972"/>
      <c r="N972" s="42"/>
      <c r="O972" s="101">
        <f>IF(ISBLANK(C972),O971,IF(COUNTIF(C$2:C972,C972)&gt;1,O971,1+MAX(O971,0)))</f>
        <v>29</v>
      </c>
      <c r="P972" s="45">
        <f t="shared" si="330"/>
        <v>13</v>
      </c>
      <c r="Q972" s="33" t="str">
        <f t="shared" si="331"/>
        <v/>
      </c>
      <c r="R972" s="33">
        <f t="shared" si="332"/>
        <v>11</v>
      </c>
      <c r="S972" s="33" t="str">
        <f t="shared" si="333"/>
        <v>116_11</v>
      </c>
      <c r="T972" s="35" t="str">
        <f t="shared" si="334"/>
        <v>116PM</v>
      </c>
      <c r="U972" s="35" t="str">
        <f t="shared" si="335"/>
        <v>116PMEW</v>
      </c>
      <c r="V972" s="35" t="str">
        <f t="shared" si="351"/>
        <v>1C</v>
      </c>
      <c r="W972" s="35" t="str">
        <f t="shared" si="344"/>
        <v>116PM1C133</v>
      </c>
      <c r="X972" s="388">
        <f t="shared" si="345"/>
        <v>0</v>
      </c>
      <c r="Y972" s="388">
        <f t="shared" si="346"/>
        <v>0</v>
      </c>
      <c r="Z972" s="280" t="str">
        <f t="shared" si="336"/>
        <v/>
      </c>
      <c r="AA972" s="280" t="str">
        <f t="shared" si="337"/>
        <v/>
      </c>
      <c r="AB972" s="389" t="str">
        <f t="shared" si="347"/>
        <v/>
      </c>
      <c r="AC972" s="389" t="str">
        <f t="shared" si="348"/>
        <v/>
      </c>
      <c r="AD972" s="390" t="str">
        <f t="shared" si="338"/>
        <v/>
      </c>
      <c r="AE972" s="282">
        <f t="shared" si="339"/>
        <v>0</v>
      </c>
      <c r="AF972" s="359">
        <f t="shared" si="340"/>
        <v>0</v>
      </c>
      <c r="AG972" s="280">
        <f t="shared" si="341"/>
        <v>0</v>
      </c>
      <c r="AH972" s="280">
        <f t="shared" si="342"/>
        <v>0</v>
      </c>
      <c r="AI972" s="280">
        <f>IF(ISBLANK(T972),AI971,IF(COUNTIF(T$2:T972,T972)&gt;1,AI971,1+MAX(AI971,0)))</f>
        <v>23</v>
      </c>
      <c r="AL972" s="391" t="str">
        <f t="shared" si="349"/>
        <v/>
      </c>
      <c r="AM972" s="391" t="str">
        <f t="shared" si="350"/>
        <v/>
      </c>
      <c r="AO972" s="310" t="str">
        <f t="shared" si="343"/>
        <v/>
      </c>
      <c r="AP972" s="310">
        <f>SUM(AO$1:AO972)</f>
        <v>0</v>
      </c>
      <c r="AQ972" s="310">
        <f>SUM(AK$2:AK972)</f>
        <v>10</v>
      </c>
      <c r="AR972" s="310">
        <f>COUNTA(AJ$2:AJ972)</f>
        <v>10</v>
      </c>
      <c r="AS972" s="312"/>
      <c r="AT972" s="312"/>
      <c r="AU972" s="312"/>
      <c r="AV972" s="312"/>
      <c r="AW972" s="312"/>
      <c r="AZ972">
        <v>0</v>
      </c>
      <c r="BA972">
        <v>0</v>
      </c>
    </row>
    <row r="973" spans="1:53" x14ac:dyDescent="0.25">
      <c r="A973">
        <v>116</v>
      </c>
      <c r="B973" t="s">
        <v>66</v>
      </c>
      <c r="C973" t="s">
        <v>914</v>
      </c>
      <c r="D973"/>
      <c r="E973">
        <v>1</v>
      </c>
      <c r="F973">
        <v>3</v>
      </c>
      <c r="G973">
        <v>4</v>
      </c>
      <c r="H973">
        <v>7</v>
      </c>
      <c r="I973">
        <v>3</v>
      </c>
      <c r="J973">
        <v>0</v>
      </c>
      <c r="K973">
        <v>2</v>
      </c>
      <c r="L973">
        <v>3</v>
      </c>
      <c r="M973"/>
      <c r="N973" s="42"/>
      <c r="O973" s="101">
        <f>IF(ISBLANK(C973),O972,IF(COUNTIF(C$2:C973,C973)&gt;1,O972,1+MAX(O972,0)))</f>
        <v>29</v>
      </c>
      <c r="P973" s="45">
        <f t="shared" si="330"/>
        <v>13</v>
      </c>
      <c r="Q973" s="33" t="str">
        <f t="shared" si="331"/>
        <v/>
      </c>
      <c r="R973" s="33">
        <f t="shared" si="332"/>
        <v>11</v>
      </c>
      <c r="S973" s="33" t="str">
        <f t="shared" si="333"/>
        <v>116_11</v>
      </c>
      <c r="T973" s="35" t="str">
        <f t="shared" si="334"/>
        <v>116PM</v>
      </c>
      <c r="U973" s="35" t="str">
        <f t="shared" si="335"/>
        <v>116PMEW</v>
      </c>
      <c r="V973" s="35" t="str">
        <f t="shared" si="351"/>
        <v>1C</v>
      </c>
      <c r="W973" s="35" t="str">
        <f t="shared" si="344"/>
        <v>116PM1C134</v>
      </c>
      <c r="X973" s="388">
        <f t="shared" si="345"/>
        <v>2</v>
      </c>
      <c r="Y973" s="388">
        <f t="shared" si="346"/>
        <v>3</v>
      </c>
      <c r="Z973" s="280" t="str">
        <f t="shared" si="336"/>
        <v/>
      </c>
      <c r="AA973" s="280" t="str">
        <f t="shared" si="337"/>
        <v/>
      </c>
      <c r="AB973" s="389" t="str">
        <f t="shared" si="347"/>
        <v/>
      </c>
      <c r="AC973" s="389" t="str">
        <f t="shared" si="348"/>
        <v/>
      </c>
      <c r="AD973" s="390" t="str">
        <f t="shared" si="338"/>
        <v/>
      </c>
      <c r="AE973" s="282">
        <f t="shared" si="339"/>
        <v>0</v>
      </c>
      <c r="AF973" s="359">
        <f t="shared" si="340"/>
        <v>0</v>
      </c>
      <c r="AG973" s="280">
        <f t="shared" si="341"/>
        <v>0</v>
      </c>
      <c r="AH973" s="280">
        <f t="shared" si="342"/>
        <v>0</v>
      </c>
      <c r="AI973" s="280">
        <f>IF(ISBLANK(T973),AI972,IF(COUNTIF(T$2:T973,T973)&gt;1,AI972,1+MAX(AI972,0)))</f>
        <v>23</v>
      </c>
      <c r="AL973" s="391" t="str">
        <f t="shared" si="349"/>
        <v/>
      </c>
      <c r="AM973" s="391" t="str">
        <f t="shared" si="350"/>
        <v/>
      </c>
      <c r="AO973" s="310" t="str">
        <f t="shared" si="343"/>
        <v/>
      </c>
      <c r="AP973" s="310">
        <f>SUM(AO$1:AO973)</f>
        <v>0</v>
      </c>
      <c r="AQ973" s="310">
        <f>SUM(AK$2:AK973)</f>
        <v>10</v>
      </c>
      <c r="AR973" s="310">
        <f>COUNTA(AJ$2:AJ973)</f>
        <v>10</v>
      </c>
      <c r="AS973" s="312"/>
      <c r="AT973" s="312"/>
      <c r="AU973" s="312"/>
      <c r="AV973" s="312"/>
      <c r="AW973" s="312"/>
      <c r="AZ973">
        <v>2</v>
      </c>
      <c r="BA973">
        <v>3</v>
      </c>
    </row>
    <row r="974" spans="1:53" x14ac:dyDescent="0.25">
      <c r="A974">
        <v>116</v>
      </c>
      <c r="B974" t="s">
        <v>66</v>
      </c>
      <c r="C974" t="s">
        <v>914</v>
      </c>
      <c r="D974"/>
      <c r="E974">
        <v>1</v>
      </c>
      <c r="F974">
        <v>4</v>
      </c>
      <c r="G974">
        <v>1</v>
      </c>
      <c r="H974">
        <v>3</v>
      </c>
      <c r="I974">
        <v>0</v>
      </c>
      <c r="J974">
        <v>2</v>
      </c>
      <c r="K974">
        <v>3</v>
      </c>
      <c r="L974">
        <v>3</v>
      </c>
      <c r="M974"/>
      <c r="N974" s="42"/>
      <c r="O974" s="101">
        <f>IF(ISBLANK(C974),O973,IF(COUNTIF(C$2:C974,C974)&gt;1,O973,1+MAX(O973,0)))</f>
        <v>29</v>
      </c>
      <c r="P974" s="45">
        <f t="shared" si="330"/>
        <v>13</v>
      </c>
      <c r="Q974" s="33" t="str">
        <f t="shared" si="331"/>
        <v/>
      </c>
      <c r="R974" s="33">
        <f t="shared" si="332"/>
        <v>12</v>
      </c>
      <c r="S974" s="33" t="str">
        <f t="shared" si="333"/>
        <v>116_12</v>
      </c>
      <c r="T974" s="35" t="str">
        <f t="shared" si="334"/>
        <v>116PM</v>
      </c>
      <c r="U974" s="35" t="str">
        <f t="shared" si="335"/>
        <v>116PMNS</v>
      </c>
      <c r="V974" s="35" t="str">
        <f t="shared" si="351"/>
        <v>1C</v>
      </c>
      <c r="W974" s="35" t="str">
        <f t="shared" si="344"/>
        <v>116PM1C141</v>
      </c>
      <c r="X974" s="388">
        <f t="shared" si="345"/>
        <v>3</v>
      </c>
      <c r="Y974" s="388">
        <f t="shared" si="346"/>
        <v>3</v>
      </c>
      <c r="Z974" s="280" t="str">
        <f t="shared" si="336"/>
        <v/>
      </c>
      <c r="AA974" s="280" t="str">
        <f t="shared" si="337"/>
        <v/>
      </c>
      <c r="AB974" s="389" t="str">
        <f t="shared" si="347"/>
        <v/>
      </c>
      <c r="AC974" s="389" t="str">
        <f t="shared" si="348"/>
        <v/>
      </c>
      <c r="AD974" s="390" t="str">
        <f t="shared" si="338"/>
        <v/>
      </c>
      <c r="AE974" s="282">
        <f t="shared" si="339"/>
        <v>0</v>
      </c>
      <c r="AF974" s="359">
        <f t="shared" si="340"/>
        <v>0</v>
      </c>
      <c r="AG974" s="280">
        <f t="shared" si="341"/>
        <v>0</v>
      </c>
      <c r="AH974" s="280">
        <f t="shared" si="342"/>
        <v>0</v>
      </c>
      <c r="AI974" s="280">
        <f>IF(ISBLANK(T974),AI973,IF(COUNTIF(T$2:T974,T974)&gt;1,AI973,1+MAX(AI973,0)))</f>
        <v>23</v>
      </c>
      <c r="AL974" s="391" t="str">
        <f t="shared" si="349"/>
        <v/>
      </c>
      <c r="AM974" s="391" t="str">
        <f t="shared" si="350"/>
        <v/>
      </c>
      <c r="AO974" s="310" t="str">
        <f t="shared" si="343"/>
        <v/>
      </c>
      <c r="AP974" s="310">
        <f>SUM(AO$1:AO974)</f>
        <v>0</v>
      </c>
      <c r="AQ974" s="310">
        <f>SUM(AK$2:AK974)</f>
        <v>10</v>
      </c>
      <c r="AR974" s="310">
        <f>COUNTA(AJ$2:AJ974)</f>
        <v>10</v>
      </c>
      <c r="AS974" s="312"/>
      <c r="AT974" s="312"/>
      <c r="AU974" s="312"/>
      <c r="AV974" s="312"/>
      <c r="AW974" s="312"/>
      <c r="AZ974">
        <v>3</v>
      </c>
      <c r="BA974">
        <v>3</v>
      </c>
    </row>
    <row r="975" spans="1:53" x14ac:dyDescent="0.25">
      <c r="A975">
        <v>116</v>
      </c>
      <c r="B975" t="s">
        <v>66</v>
      </c>
      <c r="C975" t="s">
        <v>914</v>
      </c>
      <c r="D975"/>
      <c r="E975">
        <v>1</v>
      </c>
      <c r="F975">
        <v>4</v>
      </c>
      <c r="G975">
        <v>2</v>
      </c>
      <c r="H975">
        <v>0</v>
      </c>
      <c r="I975">
        <v>0</v>
      </c>
      <c r="J975">
        <v>0</v>
      </c>
      <c r="K975">
        <v>0</v>
      </c>
      <c r="L975">
        <v>0</v>
      </c>
      <c r="M975"/>
      <c r="N975" s="42"/>
      <c r="O975" s="101">
        <f>IF(ISBLANK(C975),O974,IF(COUNTIF(C$2:C975,C975)&gt;1,O974,1+MAX(O974,0)))</f>
        <v>29</v>
      </c>
      <c r="P975" s="45">
        <f t="shared" si="330"/>
        <v>13</v>
      </c>
      <c r="Q975" s="33" t="str">
        <f t="shared" si="331"/>
        <v/>
      </c>
      <c r="R975" s="33">
        <f t="shared" si="332"/>
        <v>12</v>
      </c>
      <c r="S975" s="33" t="str">
        <f t="shared" si="333"/>
        <v>116_12</v>
      </c>
      <c r="T975" s="35" t="str">
        <f t="shared" si="334"/>
        <v>116PM</v>
      </c>
      <c r="U975" s="35" t="str">
        <f t="shared" si="335"/>
        <v>116PMNS</v>
      </c>
      <c r="V975" s="35" t="str">
        <f t="shared" si="351"/>
        <v>1C</v>
      </c>
      <c r="W975" s="35" t="str">
        <f t="shared" si="344"/>
        <v>116PM1C142</v>
      </c>
      <c r="X975" s="388">
        <f t="shared" si="345"/>
        <v>0</v>
      </c>
      <c r="Y975" s="388">
        <f t="shared" si="346"/>
        <v>0</v>
      </c>
      <c r="Z975" s="280" t="str">
        <f t="shared" si="336"/>
        <v/>
      </c>
      <c r="AA975" s="280" t="str">
        <f t="shared" si="337"/>
        <v/>
      </c>
      <c r="AB975" s="389" t="str">
        <f t="shared" si="347"/>
        <v/>
      </c>
      <c r="AC975" s="389" t="str">
        <f t="shared" si="348"/>
        <v/>
      </c>
      <c r="AD975" s="390" t="str">
        <f t="shared" si="338"/>
        <v/>
      </c>
      <c r="AE975" s="282">
        <f t="shared" si="339"/>
        <v>0</v>
      </c>
      <c r="AF975" s="359">
        <f t="shared" si="340"/>
        <v>0</v>
      </c>
      <c r="AG975" s="280">
        <f t="shared" si="341"/>
        <v>0</v>
      </c>
      <c r="AH975" s="280">
        <f t="shared" si="342"/>
        <v>0</v>
      </c>
      <c r="AI975" s="280">
        <f>IF(ISBLANK(T975),AI974,IF(COUNTIF(T$2:T975,T975)&gt;1,AI974,1+MAX(AI974,0)))</f>
        <v>23</v>
      </c>
      <c r="AL975" s="391" t="str">
        <f t="shared" si="349"/>
        <v/>
      </c>
      <c r="AM975" s="391" t="str">
        <f t="shared" si="350"/>
        <v/>
      </c>
      <c r="AO975" s="310" t="str">
        <f t="shared" si="343"/>
        <v/>
      </c>
      <c r="AP975" s="310">
        <f>SUM(AO$1:AO975)</f>
        <v>0</v>
      </c>
      <c r="AQ975" s="310">
        <f>SUM(AK$2:AK975)</f>
        <v>10</v>
      </c>
      <c r="AR975" s="310">
        <f>COUNTA(AJ$2:AJ975)</f>
        <v>10</v>
      </c>
      <c r="AS975" s="312"/>
      <c r="AT975" s="312"/>
      <c r="AU975" s="312"/>
      <c r="AV975" s="312"/>
      <c r="AW975" s="312"/>
      <c r="AZ975">
        <v>0</v>
      </c>
      <c r="BA975">
        <v>0</v>
      </c>
    </row>
    <row r="976" spans="1:53" x14ac:dyDescent="0.25">
      <c r="A976">
        <v>116</v>
      </c>
      <c r="B976" t="s">
        <v>66</v>
      </c>
      <c r="C976" t="s">
        <v>914</v>
      </c>
      <c r="D976"/>
      <c r="E976">
        <v>1</v>
      </c>
      <c r="F976">
        <v>4</v>
      </c>
      <c r="G976">
        <v>3</v>
      </c>
      <c r="H976">
        <v>0</v>
      </c>
      <c r="I976">
        <v>0</v>
      </c>
      <c r="J976">
        <v>0</v>
      </c>
      <c r="K976">
        <v>0</v>
      </c>
      <c r="L976">
        <v>0</v>
      </c>
      <c r="M976"/>
      <c r="N976" s="42"/>
      <c r="O976" s="101">
        <f>IF(ISBLANK(C976),O975,IF(COUNTIF(C$2:C976,C976)&gt;1,O975,1+MAX(O975,0)))</f>
        <v>29</v>
      </c>
      <c r="P976" s="45">
        <f t="shared" si="330"/>
        <v>13</v>
      </c>
      <c r="Q976" s="33" t="str">
        <f t="shared" si="331"/>
        <v/>
      </c>
      <c r="R976" s="33">
        <f t="shared" si="332"/>
        <v>12</v>
      </c>
      <c r="S976" s="33" t="str">
        <f t="shared" si="333"/>
        <v>116_12</v>
      </c>
      <c r="T976" s="35" t="str">
        <f t="shared" si="334"/>
        <v>116PM</v>
      </c>
      <c r="U976" s="35" t="str">
        <f t="shared" si="335"/>
        <v>116PMEW</v>
      </c>
      <c r="V976" s="35" t="str">
        <f t="shared" si="351"/>
        <v>1C</v>
      </c>
      <c r="W976" s="35" t="str">
        <f t="shared" si="344"/>
        <v>116PM1C143</v>
      </c>
      <c r="X976" s="388">
        <f t="shared" si="345"/>
        <v>0</v>
      </c>
      <c r="Y976" s="388">
        <f t="shared" si="346"/>
        <v>0</v>
      </c>
      <c r="Z976" s="280" t="str">
        <f t="shared" si="336"/>
        <v/>
      </c>
      <c r="AA976" s="280" t="str">
        <f t="shared" si="337"/>
        <v/>
      </c>
      <c r="AB976" s="389" t="str">
        <f t="shared" si="347"/>
        <v/>
      </c>
      <c r="AC976" s="389" t="str">
        <f t="shared" si="348"/>
        <v/>
      </c>
      <c r="AD976" s="390" t="str">
        <f t="shared" si="338"/>
        <v/>
      </c>
      <c r="AE976" s="282">
        <f t="shared" si="339"/>
        <v>0</v>
      </c>
      <c r="AF976" s="359">
        <f t="shared" si="340"/>
        <v>0</v>
      </c>
      <c r="AG976" s="280">
        <f t="shared" si="341"/>
        <v>0</v>
      </c>
      <c r="AH976" s="280">
        <f t="shared" si="342"/>
        <v>0</v>
      </c>
      <c r="AI976" s="280">
        <f>IF(ISBLANK(T976),AI975,IF(COUNTIF(T$2:T976,T976)&gt;1,AI975,1+MAX(AI975,0)))</f>
        <v>23</v>
      </c>
      <c r="AL976" s="391" t="str">
        <f t="shared" si="349"/>
        <v/>
      </c>
      <c r="AM976" s="391" t="str">
        <f t="shared" si="350"/>
        <v/>
      </c>
      <c r="AO976" s="310" t="str">
        <f t="shared" si="343"/>
        <v/>
      </c>
      <c r="AP976" s="310">
        <f>SUM(AO$1:AO976)</f>
        <v>0</v>
      </c>
      <c r="AQ976" s="310">
        <f>SUM(AK$2:AK976)</f>
        <v>10</v>
      </c>
      <c r="AR976" s="310">
        <f>COUNTA(AJ$2:AJ976)</f>
        <v>10</v>
      </c>
      <c r="AS976" s="312"/>
      <c r="AT976" s="312"/>
      <c r="AU976" s="312"/>
      <c r="AV976" s="312"/>
      <c r="AW976" s="312"/>
      <c r="AZ976">
        <v>0</v>
      </c>
      <c r="BA976">
        <v>0</v>
      </c>
    </row>
    <row r="977" spans="1:53" x14ac:dyDescent="0.25">
      <c r="A977">
        <v>116</v>
      </c>
      <c r="B977" t="s">
        <v>66</v>
      </c>
      <c r="C977" t="s">
        <v>914</v>
      </c>
      <c r="D977"/>
      <c r="E977">
        <v>1</v>
      </c>
      <c r="F977">
        <v>4</v>
      </c>
      <c r="G977">
        <v>4</v>
      </c>
      <c r="H977">
        <v>4</v>
      </c>
      <c r="I977">
        <v>1</v>
      </c>
      <c r="J977">
        <v>0</v>
      </c>
      <c r="K977">
        <v>2</v>
      </c>
      <c r="L977">
        <v>4</v>
      </c>
      <c r="M977"/>
      <c r="N977" s="42"/>
      <c r="O977" s="101">
        <f>IF(ISBLANK(C977),O976,IF(COUNTIF(C$2:C977,C977)&gt;1,O976,1+MAX(O976,0)))</f>
        <v>29</v>
      </c>
      <c r="P977" s="45">
        <f t="shared" si="330"/>
        <v>13</v>
      </c>
      <c r="Q977" s="33" t="str">
        <f t="shared" si="331"/>
        <v/>
      </c>
      <c r="R977" s="33">
        <f t="shared" si="332"/>
        <v>12</v>
      </c>
      <c r="S977" s="33" t="str">
        <f t="shared" si="333"/>
        <v>116_12</v>
      </c>
      <c r="T977" s="35" t="str">
        <f t="shared" si="334"/>
        <v>116PM</v>
      </c>
      <c r="U977" s="35" t="str">
        <f t="shared" si="335"/>
        <v>116PMEW</v>
      </c>
      <c r="V977" s="35" t="str">
        <f t="shared" si="351"/>
        <v>1C</v>
      </c>
      <c r="W977" s="35" t="str">
        <f t="shared" si="344"/>
        <v>116PM1C144</v>
      </c>
      <c r="X977" s="388">
        <f t="shared" si="345"/>
        <v>2</v>
      </c>
      <c r="Y977" s="388">
        <f t="shared" si="346"/>
        <v>4</v>
      </c>
      <c r="Z977" s="280" t="str">
        <f t="shared" si="336"/>
        <v/>
      </c>
      <c r="AA977" s="280" t="str">
        <f t="shared" si="337"/>
        <v/>
      </c>
      <c r="AB977" s="389" t="str">
        <f t="shared" si="347"/>
        <v/>
      </c>
      <c r="AC977" s="389" t="str">
        <f t="shared" si="348"/>
        <v/>
      </c>
      <c r="AD977" s="390" t="str">
        <f t="shared" si="338"/>
        <v/>
      </c>
      <c r="AE977" s="282">
        <f t="shared" si="339"/>
        <v>0</v>
      </c>
      <c r="AF977" s="359">
        <f t="shared" si="340"/>
        <v>0</v>
      </c>
      <c r="AG977" s="280">
        <f t="shared" si="341"/>
        <v>0</v>
      </c>
      <c r="AH977" s="280">
        <f t="shared" si="342"/>
        <v>0</v>
      </c>
      <c r="AI977" s="280">
        <f>IF(ISBLANK(T977),AI976,IF(COUNTIF(T$2:T977,T977)&gt;1,AI976,1+MAX(AI976,0)))</f>
        <v>23</v>
      </c>
      <c r="AL977" s="391" t="str">
        <f t="shared" si="349"/>
        <v/>
      </c>
      <c r="AM977" s="391" t="str">
        <f t="shared" si="350"/>
        <v/>
      </c>
      <c r="AO977" s="310" t="str">
        <f t="shared" si="343"/>
        <v/>
      </c>
      <c r="AP977" s="310">
        <f>SUM(AO$1:AO977)</f>
        <v>0</v>
      </c>
      <c r="AQ977" s="310">
        <f>SUM(AK$2:AK977)</f>
        <v>10</v>
      </c>
      <c r="AR977" s="310">
        <f>COUNTA(AJ$2:AJ977)</f>
        <v>10</v>
      </c>
      <c r="AS977" s="312"/>
      <c r="AT977" s="312"/>
      <c r="AU977" s="312"/>
      <c r="AV977" s="312"/>
      <c r="AW977" s="312"/>
      <c r="AZ977">
        <v>2</v>
      </c>
      <c r="BA977">
        <v>4</v>
      </c>
    </row>
    <row r="978" spans="1:53" x14ac:dyDescent="0.25">
      <c r="A978">
        <v>116</v>
      </c>
      <c r="B978" t="s">
        <v>66</v>
      </c>
      <c r="C978" t="s">
        <v>914</v>
      </c>
      <c r="D978"/>
      <c r="E978">
        <v>2</v>
      </c>
      <c r="F978">
        <v>1</v>
      </c>
      <c r="G978">
        <v>1</v>
      </c>
      <c r="H978">
        <v>1</v>
      </c>
      <c r="I978">
        <v>0</v>
      </c>
      <c r="J978">
        <v>0</v>
      </c>
      <c r="K978">
        <v>0</v>
      </c>
      <c r="L978">
        <v>1</v>
      </c>
      <c r="M978"/>
      <c r="N978" s="42"/>
      <c r="O978" s="101">
        <f>IF(ISBLANK(C978),O977,IF(COUNTIF(C$2:C978,C978)&gt;1,O977,1+MAX(O977,0)))</f>
        <v>29</v>
      </c>
      <c r="P978" s="45">
        <f t="shared" si="330"/>
        <v>13</v>
      </c>
      <c r="Q978" s="33" t="str">
        <f t="shared" si="331"/>
        <v/>
      </c>
      <c r="R978" s="33">
        <f t="shared" si="332"/>
        <v>13</v>
      </c>
      <c r="S978" s="33" t="str">
        <f t="shared" si="333"/>
        <v>116_13</v>
      </c>
      <c r="T978" s="35" t="str">
        <f t="shared" si="334"/>
        <v>116PM</v>
      </c>
      <c r="U978" s="35" t="str">
        <f t="shared" si="335"/>
        <v>116PMNS</v>
      </c>
      <c r="V978" s="35" t="str">
        <f t="shared" si="351"/>
        <v>1C</v>
      </c>
      <c r="W978" s="35" t="str">
        <f t="shared" si="344"/>
        <v>116PM1C211</v>
      </c>
      <c r="X978" s="388">
        <f t="shared" si="345"/>
        <v>0</v>
      </c>
      <c r="Y978" s="388">
        <f t="shared" si="346"/>
        <v>1</v>
      </c>
      <c r="Z978" s="280" t="str">
        <f t="shared" si="336"/>
        <v/>
      </c>
      <c r="AA978" s="280" t="str">
        <f t="shared" si="337"/>
        <v/>
      </c>
      <c r="AB978" s="389" t="str">
        <f t="shared" si="347"/>
        <v/>
      </c>
      <c r="AC978" s="389" t="str">
        <f t="shared" si="348"/>
        <v/>
      </c>
      <c r="AD978" s="390" t="str">
        <f t="shared" si="338"/>
        <v/>
      </c>
      <c r="AE978" s="282">
        <f t="shared" si="339"/>
        <v>0</v>
      </c>
      <c r="AF978" s="359">
        <f t="shared" si="340"/>
        <v>0</v>
      </c>
      <c r="AG978" s="280">
        <f t="shared" si="341"/>
        <v>0</v>
      </c>
      <c r="AH978" s="280">
        <f t="shared" si="342"/>
        <v>0</v>
      </c>
      <c r="AI978" s="280">
        <f>IF(ISBLANK(T978),AI977,IF(COUNTIF(T$2:T978,T978)&gt;1,AI977,1+MAX(AI977,0)))</f>
        <v>23</v>
      </c>
      <c r="AL978" s="391" t="str">
        <f t="shared" si="349"/>
        <v/>
      </c>
      <c r="AM978" s="391" t="str">
        <f t="shared" si="350"/>
        <v/>
      </c>
      <c r="AO978" s="310" t="str">
        <f t="shared" si="343"/>
        <v/>
      </c>
      <c r="AP978" s="310">
        <f>SUM(AO$1:AO978)</f>
        <v>0</v>
      </c>
      <c r="AQ978" s="310">
        <f>SUM(AK$2:AK978)</f>
        <v>10</v>
      </c>
      <c r="AR978" s="310">
        <f>COUNTA(AJ$2:AJ978)</f>
        <v>10</v>
      </c>
      <c r="AS978" s="312"/>
      <c r="AT978" s="312"/>
      <c r="AU978" s="312"/>
      <c r="AV978" s="312"/>
      <c r="AW978" s="312"/>
      <c r="AZ978">
        <v>0</v>
      </c>
      <c r="BA978">
        <v>1</v>
      </c>
    </row>
    <row r="979" spans="1:53" x14ac:dyDescent="0.25">
      <c r="A979">
        <v>116</v>
      </c>
      <c r="B979" t="s">
        <v>66</v>
      </c>
      <c r="C979" t="s">
        <v>914</v>
      </c>
      <c r="D979"/>
      <c r="E979">
        <v>2</v>
      </c>
      <c r="F979">
        <v>1</v>
      </c>
      <c r="G979">
        <v>2</v>
      </c>
      <c r="H979">
        <v>0</v>
      </c>
      <c r="I979">
        <v>0</v>
      </c>
      <c r="J979">
        <v>0</v>
      </c>
      <c r="K979">
        <v>0</v>
      </c>
      <c r="L979">
        <v>0</v>
      </c>
      <c r="M979"/>
      <c r="N979" s="42"/>
      <c r="O979" s="101">
        <f>IF(ISBLANK(C979),O978,IF(COUNTIF(C$2:C979,C979)&gt;1,O978,1+MAX(O978,0)))</f>
        <v>29</v>
      </c>
      <c r="P979" s="45">
        <f t="shared" si="330"/>
        <v>13</v>
      </c>
      <c r="Q979" s="33" t="str">
        <f t="shared" si="331"/>
        <v/>
      </c>
      <c r="R979" s="33">
        <f t="shared" si="332"/>
        <v>13</v>
      </c>
      <c r="S979" s="33" t="str">
        <f t="shared" si="333"/>
        <v>116_13</v>
      </c>
      <c r="T979" s="35" t="str">
        <f t="shared" si="334"/>
        <v>116PM</v>
      </c>
      <c r="U979" s="35" t="str">
        <f t="shared" si="335"/>
        <v>116PMNS</v>
      </c>
      <c r="V979" s="35" t="str">
        <f t="shared" si="351"/>
        <v>1C</v>
      </c>
      <c r="W979" s="35" t="str">
        <f t="shared" si="344"/>
        <v>116PM1C212</v>
      </c>
      <c r="X979" s="388">
        <f t="shared" si="345"/>
        <v>0</v>
      </c>
      <c r="Y979" s="388">
        <f t="shared" si="346"/>
        <v>0</v>
      </c>
      <c r="Z979" s="280" t="str">
        <f t="shared" si="336"/>
        <v/>
      </c>
      <c r="AA979" s="280" t="str">
        <f t="shared" si="337"/>
        <v/>
      </c>
      <c r="AB979" s="389" t="str">
        <f t="shared" si="347"/>
        <v/>
      </c>
      <c r="AC979" s="389" t="str">
        <f t="shared" si="348"/>
        <v/>
      </c>
      <c r="AD979" s="390" t="str">
        <f t="shared" si="338"/>
        <v/>
      </c>
      <c r="AE979" s="282">
        <f t="shared" si="339"/>
        <v>0</v>
      </c>
      <c r="AF979" s="359">
        <f t="shared" si="340"/>
        <v>0</v>
      </c>
      <c r="AG979" s="280">
        <f t="shared" si="341"/>
        <v>0</v>
      </c>
      <c r="AH979" s="280">
        <f t="shared" si="342"/>
        <v>0</v>
      </c>
      <c r="AI979" s="280">
        <f>IF(ISBLANK(T979),AI978,IF(COUNTIF(T$2:T979,T979)&gt;1,AI978,1+MAX(AI978,0)))</f>
        <v>23</v>
      </c>
      <c r="AL979" s="391" t="str">
        <f t="shared" si="349"/>
        <v/>
      </c>
      <c r="AM979" s="391" t="str">
        <f t="shared" si="350"/>
        <v/>
      </c>
      <c r="AO979" s="310" t="str">
        <f t="shared" si="343"/>
        <v/>
      </c>
      <c r="AP979" s="310">
        <f>SUM(AO$1:AO979)</f>
        <v>0</v>
      </c>
      <c r="AQ979" s="310">
        <f>SUM(AK$2:AK979)</f>
        <v>10</v>
      </c>
      <c r="AR979" s="310">
        <f>COUNTA(AJ$2:AJ979)</f>
        <v>10</v>
      </c>
      <c r="AS979" s="312"/>
      <c r="AT979" s="312"/>
      <c r="AU979" s="312"/>
      <c r="AV979" s="312"/>
      <c r="AW979" s="312"/>
      <c r="AZ979">
        <v>0</v>
      </c>
      <c r="BA979">
        <v>0</v>
      </c>
    </row>
    <row r="980" spans="1:53" x14ac:dyDescent="0.25">
      <c r="A980">
        <v>116</v>
      </c>
      <c r="B980" t="s">
        <v>66</v>
      </c>
      <c r="C980" t="s">
        <v>914</v>
      </c>
      <c r="D980"/>
      <c r="E980">
        <v>2</v>
      </c>
      <c r="F980">
        <v>1</v>
      </c>
      <c r="G980">
        <v>3</v>
      </c>
      <c r="H980">
        <v>0</v>
      </c>
      <c r="I980">
        <v>0</v>
      </c>
      <c r="J980">
        <v>0</v>
      </c>
      <c r="K980">
        <v>0</v>
      </c>
      <c r="L980">
        <v>0</v>
      </c>
      <c r="M980"/>
      <c r="N980" s="42"/>
      <c r="O980" s="101">
        <f>IF(ISBLANK(C980),O979,IF(COUNTIF(C$2:C980,C980)&gt;1,O979,1+MAX(O979,0)))</f>
        <v>29</v>
      </c>
      <c r="P980" s="45">
        <f t="shared" si="330"/>
        <v>13</v>
      </c>
      <c r="Q980" s="33" t="str">
        <f t="shared" si="331"/>
        <v/>
      </c>
      <c r="R980" s="33">
        <f t="shared" si="332"/>
        <v>13</v>
      </c>
      <c r="S980" s="33" t="str">
        <f t="shared" si="333"/>
        <v>116_13</v>
      </c>
      <c r="T980" s="35" t="str">
        <f t="shared" si="334"/>
        <v>116PM</v>
      </c>
      <c r="U980" s="35" t="str">
        <f t="shared" si="335"/>
        <v>116PMEW</v>
      </c>
      <c r="V980" s="35" t="str">
        <f t="shared" si="351"/>
        <v>1C</v>
      </c>
      <c r="W980" s="35" t="str">
        <f t="shared" si="344"/>
        <v>116PM1C213</v>
      </c>
      <c r="X980" s="388">
        <f t="shared" si="345"/>
        <v>0</v>
      </c>
      <c r="Y980" s="388">
        <f t="shared" si="346"/>
        <v>0</v>
      </c>
      <c r="Z980" s="280" t="str">
        <f t="shared" si="336"/>
        <v/>
      </c>
      <c r="AA980" s="280" t="str">
        <f t="shared" si="337"/>
        <v/>
      </c>
      <c r="AB980" s="389" t="str">
        <f t="shared" si="347"/>
        <v/>
      </c>
      <c r="AC980" s="389" t="str">
        <f t="shared" si="348"/>
        <v/>
      </c>
      <c r="AD980" s="390" t="str">
        <f t="shared" si="338"/>
        <v/>
      </c>
      <c r="AE980" s="282">
        <f t="shared" si="339"/>
        <v>0</v>
      </c>
      <c r="AF980" s="359">
        <f t="shared" si="340"/>
        <v>0</v>
      </c>
      <c r="AG980" s="280">
        <f t="shared" si="341"/>
        <v>0</v>
      </c>
      <c r="AH980" s="280">
        <f t="shared" si="342"/>
        <v>0</v>
      </c>
      <c r="AI980" s="280">
        <f>IF(ISBLANK(T980),AI979,IF(COUNTIF(T$2:T980,T980)&gt;1,AI979,1+MAX(AI979,0)))</f>
        <v>23</v>
      </c>
      <c r="AL980" s="391" t="str">
        <f t="shared" si="349"/>
        <v/>
      </c>
      <c r="AM980" s="391" t="str">
        <f t="shared" si="350"/>
        <v/>
      </c>
      <c r="AO980" s="310" t="str">
        <f t="shared" si="343"/>
        <v/>
      </c>
      <c r="AP980" s="310">
        <f>SUM(AO$1:AO980)</f>
        <v>0</v>
      </c>
      <c r="AQ980" s="310">
        <f>SUM(AK$2:AK980)</f>
        <v>10</v>
      </c>
      <c r="AR980" s="310">
        <f>COUNTA(AJ$2:AJ980)</f>
        <v>10</v>
      </c>
      <c r="AS980" s="312"/>
      <c r="AT980" s="312"/>
      <c r="AU980" s="312"/>
      <c r="AV980" s="312"/>
      <c r="AW980" s="312"/>
      <c r="AZ980">
        <v>0</v>
      </c>
      <c r="BA980">
        <v>0</v>
      </c>
    </row>
    <row r="981" spans="1:53" x14ac:dyDescent="0.25">
      <c r="A981">
        <v>116</v>
      </c>
      <c r="B981" t="s">
        <v>66</v>
      </c>
      <c r="C981" t="s">
        <v>914</v>
      </c>
      <c r="D981"/>
      <c r="E981">
        <v>2</v>
      </c>
      <c r="F981">
        <v>1</v>
      </c>
      <c r="G981">
        <v>4</v>
      </c>
      <c r="H981">
        <v>4</v>
      </c>
      <c r="I981">
        <v>1</v>
      </c>
      <c r="J981">
        <v>0</v>
      </c>
      <c r="K981">
        <v>2</v>
      </c>
      <c r="L981">
        <v>4</v>
      </c>
      <c r="M981"/>
      <c r="N981" s="42"/>
      <c r="O981" s="101">
        <f>IF(ISBLANK(C981),O980,IF(COUNTIF(C$2:C981,C981)&gt;1,O980,1+MAX(O980,0)))</f>
        <v>29</v>
      </c>
      <c r="P981" s="45">
        <f t="shared" si="330"/>
        <v>13</v>
      </c>
      <c r="Q981" s="33" t="str">
        <f t="shared" si="331"/>
        <v/>
      </c>
      <c r="R981" s="33">
        <f t="shared" si="332"/>
        <v>13</v>
      </c>
      <c r="S981" s="33" t="str">
        <f t="shared" si="333"/>
        <v>116_13</v>
      </c>
      <c r="T981" s="35" t="str">
        <f t="shared" si="334"/>
        <v>116PM</v>
      </c>
      <c r="U981" s="35" t="str">
        <f t="shared" si="335"/>
        <v>116PMEW</v>
      </c>
      <c r="V981" s="35" t="str">
        <f t="shared" si="351"/>
        <v>1C</v>
      </c>
      <c r="W981" s="35" t="str">
        <f t="shared" si="344"/>
        <v>116PM1C214</v>
      </c>
      <c r="X981" s="388">
        <f t="shared" si="345"/>
        <v>2</v>
      </c>
      <c r="Y981" s="388">
        <f t="shared" si="346"/>
        <v>4</v>
      </c>
      <c r="Z981" s="280" t="str">
        <f t="shared" si="336"/>
        <v/>
      </c>
      <c r="AA981" s="280" t="str">
        <f t="shared" si="337"/>
        <v/>
      </c>
      <c r="AB981" s="389" t="str">
        <f t="shared" si="347"/>
        <v/>
      </c>
      <c r="AC981" s="389" t="str">
        <f t="shared" si="348"/>
        <v/>
      </c>
      <c r="AD981" s="390" t="str">
        <f t="shared" si="338"/>
        <v/>
      </c>
      <c r="AE981" s="282">
        <f t="shared" si="339"/>
        <v>0</v>
      </c>
      <c r="AF981" s="359">
        <f t="shared" si="340"/>
        <v>0</v>
      </c>
      <c r="AG981" s="280">
        <f t="shared" si="341"/>
        <v>0</v>
      </c>
      <c r="AH981" s="280">
        <f t="shared" si="342"/>
        <v>0</v>
      </c>
      <c r="AI981" s="280">
        <f>IF(ISBLANK(T981),AI980,IF(COUNTIF(T$2:T981,T981)&gt;1,AI980,1+MAX(AI980,0)))</f>
        <v>23</v>
      </c>
      <c r="AL981" s="391" t="str">
        <f t="shared" si="349"/>
        <v/>
      </c>
      <c r="AM981" s="391" t="str">
        <f t="shared" si="350"/>
        <v/>
      </c>
      <c r="AO981" s="310" t="str">
        <f t="shared" si="343"/>
        <v/>
      </c>
      <c r="AP981" s="310">
        <f>SUM(AO$1:AO981)</f>
        <v>0</v>
      </c>
      <c r="AQ981" s="310">
        <f>SUM(AK$2:AK981)</f>
        <v>10</v>
      </c>
      <c r="AR981" s="310">
        <f>COUNTA(AJ$2:AJ981)</f>
        <v>10</v>
      </c>
      <c r="AS981" s="312"/>
      <c r="AT981" s="312"/>
      <c r="AU981" s="312"/>
      <c r="AV981" s="312"/>
      <c r="AW981" s="312"/>
      <c r="AZ981">
        <v>2</v>
      </c>
      <c r="BA981">
        <v>4</v>
      </c>
    </row>
    <row r="982" spans="1:53" x14ac:dyDescent="0.25">
      <c r="A982">
        <v>116</v>
      </c>
      <c r="B982" t="s">
        <v>66</v>
      </c>
      <c r="C982" t="s">
        <v>914</v>
      </c>
      <c r="D982"/>
      <c r="E982">
        <v>2</v>
      </c>
      <c r="F982">
        <v>2</v>
      </c>
      <c r="G982">
        <v>1</v>
      </c>
      <c r="H982">
        <v>3</v>
      </c>
      <c r="I982">
        <v>0</v>
      </c>
      <c r="J982">
        <v>0</v>
      </c>
      <c r="K982">
        <v>1</v>
      </c>
      <c r="L982">
        <v>2</v>
      </c>
      <c r="M982"/>
      <c r="N982" s="42"/>
      <c r="O982" s="101">
        <f>IF(ISBLANK(C982),O981,IF(COUNTIF(C$2:C982,C982)&gt;1,O981,1+MAX(O981,0)))</f>
        <v>29</v>
      </c>
      <c r="P982" s="45">
        <f t="shared" si="330"/>
        <v>13</v>
      </c>
      <c r="Q982" s="33" t="str">
        <f t="shared" si="331"/>
        <v/>
      </c>
      <c r="R982" s="33">
        <f t="shared" si="332"/>
        <v>14</v>
      </c>
      <c r="S982" s="33" t="str">
        <f t="shared" si="333"/>
        <v>116_14</v>
      </c>
      <c r="T982" s="35" t="str">
        <f t="shared" si="334"/>
        <v>116PM</v>
      </c>
      <c r="U982" s="35" t="str">
        <f t="shared" si="335"/>
        <v>116PMNS</v>
      </c>
      <c r="V982" s="35" t="str">
        <f t="shared" si="351"/>
        <v>1C</v>
      </c>
      <c r="W982" s="35" t="str">
        <f t="shared" si="344"/>
        <v>116PM1C221</v>
      </c>
      <c r="X982" s="388">
        <f t="shared" si="345"/>
        <v>1</v>
      </c>
      <c r="Y982" s="388">
        <f t="shared" si="346"/>
        <v>2</v>
      </c>
      <c r="Z982" s="280" t="str">
        <f t="shared" si="336"/>
        <v/>
      </c>
      <c r="AA982" s="280" t="str">
        <f t="shared" si="337"/>
        <v/>
      </c>
      <c r="AB982" s="389" t="str">
        <f t="shared" si="347"/>
        <v/>
      </c>
      <c r="AC982" s="389" t="str">
        <f t="shared" si="348"/>
        <v/>
      </c>
      <c r="AD982" s="390" t="str">
        <f t="shared" si="338"/>
        <v/>
      </c>
      <c r="AE982" s="282">
        <f t="shared" si="339"/>
        <v>0</v>
      </c>
      <c r="AF982" s="359">
        <f t="shared" si="340"/>
        <v>0</v>
      </c>
      <c r="AG982" s="280">
        <f t="shared" si="341"/>
        <v>0</v>
      </c>
      <c r="AH982" s="280">
        <f t="shared" si="342"/>
        <v>0</v>
      </c>
      <c r="AI982" s="280">
        <f>IF(ISBLANK(T982),AI981,IF(COUNTIF(T$2:T982,T982)&gt;1,AI981,1+MAX(AI981,0)))</f>
        <v>23</v>
      </c>
      <c r="AL982" s="391" t="str">
        <f t="shared" si="349"/>
        <v/>
      </c>
      <c r="AM982" s="391" t="str">
        <f t="shared" si="350"/>
        <v/>
      </c>
      <c r="AO982" s="310" t="str">
        <f t="shared" si="343"/>
        <v/>
      </c>
      <c r="AP982" s="310">
        <f>SUM(AO$1:AO982)</f>
        <v>0</v>
      </c>
      <c r="AQ982" s="310">
        <f>SUM(AK$2:AK982)</f>
        <v>10</v>
      </c>
      <c r="AR982" s="310">
        <f>COUNTA(AJ$2:AJ982)</f>
        <v>10</v>
      </c>
      <c r="AS982" s="312"/>
      <c r="AT982" s="312"/>
      <c r="AU982" s="312"/>
      <c r="AV982" s="312"/>
      <c r="AW982" s="312"/>
      <c r="AZ982">
        <v>1</v>
      </c>
      <c r="BA982">
        <v>2</v>
      </c>
    </row>
    <row r="983" spans="1:53" x14ac:dyDescent="0.25">
      <c r="A983">
        <v>116</v>
      </c>
      <c r="B983" t="s">
        <v>66</v>
      </c>
      <c r="C983" t="s">
        <v>914</v>
      </c>
      <c r="D983"/>
      <c r="E983">
        <v>2</v>
      </c>
      <c r="F983">
        <v>2</v>
      </c>
      <c r="G983">
        <v>2</v>
      </c>
      <c r="H983">
        <v>0</v>
      </c>
      <c r="I983">
        <v>0</v>
      </c>
      <c r="J983">
        <v>0</v>
      </c>
      <c r="K983">
        <v>0</v>
      </c>
      <c r="L983">
        <v>0</v>
      </c>
      <c r="M983"/>
      <c r="N983" s="42"/>
      <c r="O983" s="101">
        <f>IF(ISBLANK(C983),O982,IF(COUNTIF(C$2:C983,C983)&gt;1,O982,1+MAX(O982,0)))</f>
        <v>29</v>
      </c>
      <c r="P983" s="45">
        <f t="shared" si="330"/>
        <v>13</v>
      </c>
      <c r="Q983" s="33" t="str">
        <f t="shared" si="331"/>
        <v/>
      </c>
      <c r="R983" s="33">
        <f t="shared" si="332"/>
        <v>14</v>
      </c>
      <c r="S983" s="33" t="str">
        <f t="shared" si="333"/>
        <v>116_14</v>
      </c>
      <c r="T983" s="35" t="str">
        <f t="shared" si="334"/>
        <v>116PM</v>
      </c>
      <c r="U983" s="35" t="str">
        <f t="shared" si="335"/>
        <v>116PMNS</v>
      </c>
      <c r="V983" s="35" t="str">
        <f t="shared" si="351"/>
        <v>1C</v>
      </c>
      <c r="W983" s="35" t="str">
        <f t="shared" si="344"/>
        <v>116PM1C222</v>
      </c>
      <c r="X983" s="388">
        <f t="shared" si="345"/>
        <v>0</v>
      </c>
      <c r="Y983" s="388">
        <f t="shared" si="346"/>
        <v>0</v>
      </c>
      <c r="Z983" s="280" t="str">
        <f t="shared" si="336"/>
        <v/>
      </c>
      <c r="AA983" s="280" t="str">
        <f t="shared" si="337"/>
        <v/>
      </c>
      <c r="AB983" s="389" t="str">
        <f t="shared" si="347"/>
        <v/>
      </c>
      <c r="AC983" s="389" t="str">
        <f t="shared" si="348"/>
        <v/>
      </c>
      <c r="AD983" s="390" t="str">
        <f t="shared" si="338"/>
        <v/>
      </c>
      <c r="AE983" s="282">
        <f t="shared" si="339"/>
        <v>0</v>
      </c>
      <c r="AF983" s="359">
        <f t="shared" si="340"/>
        <v>0</v>
      </c>
      <c r="AG983" s="280">
        <f t="shared" si="341"/>
        <v>0</v>
      </c>
      <c r="AH983" s="280">
        <f t="shared" si="342"/>
        <v>0</v>
      </c>
      <c r="AI983" s="280">
        <f>IF(ISBLANK(T983),AI982,IF(COUNTIF(T$2:T983,T983)&gt;1,AI982,1+MAX(AI982,0)))</f>
        <v>23</v>
      </c>
      <c r="AL983" s="391" t="str">
        <f t="shared" si="349"/>
        <v/>
      </c>
      <c r="AM983" s="391" t="str">
        <f t="shared" si="350"/>
        <v/>
      </c>
      <c r="AO983" s="310" t="str">
        <f t="shared" si="343"/>
        <v/>
      </c>
      <c r="AP983" s="310">
        <f>SUM(AO$1:AO983)</f>
        <v>0</v>
      </c>
      <c r="AQ983" s="310">
        <f>SUM(AK$2:AK983)</f>
        <v>10</v>
      </c>
      <c r="AR983" s="310">
        <f>COUNTA(AJ$2:AJ983)</f>
        <v>10</v>
      </c>
      <c r="AS983" s="312"/>
      <c r="AT983" s="312"/>
      <c r="AU983" s="312"/>
      <c r="AV983" s="312"/>
      <c r="AW983" s="312"/>
      <c r="AZ983">
        <v>0</v>
      </c>
      <c r="BA983">
        <v>0</v>
      </c>
    </row>
    <row r="984" spans="1:53" x14ac:dyDescent="0.25">
      <c r="A984">
        <v>116</v>
      </c>
      <c r="B984" t="s">
        <v>66</v>
      </c>
      <c r="C984" t="s">
        <v>914</v>
      </c>
      <c r="D984"/>
      <c r="E984">
        <v>2</v>
      </c>
      <c r="F984">
        <v>2</v>
      </c>
      <c r="G984">
        <v>3</v>
      </c>
      <c r="H984">
        <v>0</v>
      </c>
      <c r="I984">
        <v>0</v>
      </c>
      <c r="J984">
        <v>0</v>
      </c>
      <c r="K984">
        <v>0</v>
      </c>
      <c r="L984">
        <v>0</v>
      </c>
      <c r="M984"/>
      <c r="N984" s="42"/>
      <c r="O984" s="101">
        <f>IF(ISBLANK(C984),O983,IF(COUNTIF(C$2:C984,C984)&gt;1,O983,1+MAX(O983,0)))</f>
        <v>29</v>
      </c>
      <c r="P984" s="45">
        <f t="shared" si="330"/>
        <v>13</v>
      </c>
      <c r="Q984" s="33" t="str">
        <f t="shared" si="331"/>
        <v/>
      </c>
      <c r="R984" s="33">
        <f t="shared" si="332"/>
        <v>14</v>
      </c>
      <c r="S984" s="33" t="str">
        <f t="shared" si="333"/>
        <v>116_14</v>
      </c>
      <c r="T984" s="35" t="str">
        <f t="shared" si="334"/>
        <v>116PM</v>
      </c>
      <c r="U984" s="35" t="str">
        <f t="shared" si="335"/>
        <v>116PMEW</v>
      </c>
      <c r="V984" s="35" t="str">
        <f t="shared" si="351"/>
        <v>1C</v>
      </c>
      <c r="W984" s="35" t="str">
        <f t="shared" si="344"/>
        <v>116PM1C223</v>
      </c>
      <c r="X984" s="388">
        <f t="shared" si="345"/>
        <v>0</v>
      </c>
      <c r="Y984" s="388">
        <f t="shared" si="346"/>
        <v>0</v>
      </c>
      <c r="Z984" s="280" t="str">
        <f t="shared" si="336"/>
        <v/>
      </c>
      <c r="AA984" s="280" t="str">
        <f t="shared" si="337"/>
        <v/>
      </c>
      <c r="AB984" s="389" t="str">
        <f t="shared" si="347"/>
        <v/>
      </c>
      <c r="AC984" s="389" t="str">
        <f t="shared" si="348"/>
        <v/>
      </c>
      <c r="AD984" s="390" t="str">
        <f t="shared" si="338"/>
        <v/>
      </c>
      <c r="AE984" s="282">
        <f t="shared" si="339"/>
        <v>0</v>
      </c>
      <c r="AF984" s="359">
        <f t="shared" si="340"/>
        <v>0</v>
      </c>
      <c r="AG984" s="280">
        <f t="shared" si="341"/>
        <v>0</v>
      </c>
      <c r="AH984" s="280">
        <f t="shared" si="342"/>
        <v>0</v>
      </c>
      <c r="AI984" s="280">
        <f>IF(ISBLANK(T984),AI983,IF(COUNTIF(T$2:T984,T984)&gt;1,AI983,1+MAX(AI983,0)))</f>
        <v>23</v>
      </c>
      <c r="AL984" s="391" t="str">
        <f t="shared" si="349"/>
        <v/>
      </c>
      <c r="AM984" s="391" t="str">
        <f t="shared" si="350"/>
        <v/>
      </c>
      <c r="AO984" s="310" t="str">
        <f t="shared" si="343"/>
        <v/>
      </c>
      <c r="AP984" s="310">
        <f>SUM(AO$1:AO984)</f>
        <v>0</v>
      </c>
      <c r="AQ984" s="310">
        <f>SUM(AK$2:AK984)</f>
        <v>10</v>
      </c>
      <c r="AR984" s="310">
        <f>COUNTA(AJ$2:AJ984)</f>
        <v>10</v>
      </c>
      <c r="AS984" s="312"/>
      <c r="AT984" s="312"/>
      <c r="AU984" s="312"/>
      <c r="AV984" s="312"/>
      <c r="AW984" s="312"/>
      <c r="AZ984">
        <v>0</v>
      </c>
      <c r="BA984">
        <v>0</v>
      </c>
    </row>
    <row r="985" spans="1:53" x14ac:dyDescent="0.25">
      <c r="A985">
        <v>116</v>
      </c>
      <c r="B985" t="s">
        <v>66</v>
      </c>
      <c r="C985" t="s">
        <v>914</v>
      </c>
      <c r="D985"/>
      <c r="E985">
        <v>2</v>
      </c>
      <c r="F985">
        <v>2</v>
      </c>
      <c r="G985">
        <v>4</v>
      </c>
      <c r="H985">
        <v>1</v>
      </c>
      <c r="I985">
        <v>0</v>
      </c>
      <c r="J985">
        <v>0</v>
      </c>
      <c r="K985">
        <v>0</v>
      </c>
      <c r="L985">
        <v>0</v>
      </c>
      <c r="M985"/>
      <c r="N985" s="42"/>
      <c r="O985" s="101">
        <f>IF(ISBLANK(C985),O984,IF(COUNTIF(C$2:C985,C985)&gt;1,O984,1+MAX(O984,0)))</f>
        <v>29</v>
      </c>
      <c r="P985" s="45">
        <f t="shared" si="330"/>
        <v>13</v>
      </c>
      <c r="Q985" s="33" t="str">
        <f t="shared" si="331"/>
        <v/>
      </c>
      <c r="R985" s="33">
        <f t="shared" si="332"/>
        <v>14</v>
      </c>
      <c r="S985" s="33" t="str">
        <f t="shared" si="333"/>
        <v>116_14</v>
      </c>
      <c r="T985" s="35" t="str">
        <f t="shared" si="334"/>
        <v>116PM</v>
      </c>
      <c r="U985" s="35" t="str">
        <f t="shared" si="335"/>
        <v>116PMEW</v>
      </c>
      <c r="V985" s="35" t="str">
        <f t="shared" si="351"/>
        <v>1C</v>
      </c>
      <c r="W985" s="35" t="str">
        <f t="shared" si="344"/>
        <v>116PM1C224</v>
      </c>
      <c r="X985" s="388">
        <f t="shared" si="345"/>
        <v>0</v>
      </c>
      <c r="Y985" s="388">
        <f t="shared" si="346"/>
        <v>0</v>
      </c>
      <c r="Z985" s="280" t="str">
        <f t="shared" si="336"/>
        <v/>
      </c>
      <c r="AA985" s="280" t="str">
        <f t="shared" si="337"/>
        <v/>
      </c>
      <c r="AB985" s="389" t="str">
        <f t="shared" si="347"/>
        <v/>
      </c>
      <c r="AC985" s="389" t="str">
        <f t="shared" si="348"/>
        <v/>
      </c>
      <c r="AD985" s="390" t="str">
        <f t="shared" si="338"/>
        <v/>
      </c>
      <c r="AE985" s="282">
        <f t="shared" si="339"/>
        <v>0</v>
      </c>
      <c r="AF985" s="359">
        <f t="shared" si="340"/>
        <v>0</v>
      </c>
      <c r="AG985" s="280">
        <f t="shared" si="341"/>
        <v>0</v>
      </c>
      <c r="AH985" s="280">
        <f t="shared" si="342"/>
        <v>0</v>
      </c>
      <c r="AI985" s="280">
        <f>IF(ISBLANK(T985),AI984,IF(COUNTIF(T$2:T985,T985)&gt;1,AI984,1+MAX(AI984,0)))</f>
        <v>23</v>
      </c>
      <c r="AL985" s="391" t="str">
        <f t="shared" si="349"/>
        <v/>
      </c>
      <c r="AM985" s="391" t="str">
        <f t="shared" si="350"/>
        <v/>
      </c>
      <c r="AO985" s="310" t="str">
        <f t="shared" si="343"/>
        <v/>
      </c>
      <c r="AP985" s="310">
        <f>SUM(AO$1:AO985)</f>
        <v>0</v>
      </c>
      <c r="AQ985" s="310">
        <f>SUM(AK$2:AK985)</f>
        <v>10</v>
      </c>
      <c r="AR985" s="310">
        <f>COUNTA(AJ$2:AJ985)</f>
        <v>10</v>
      </c>
      <c r="AS985" s="312"/>
      <c r="AT985" s="312"/>
      <c r="AU985" s="312"/>
      <c r="AV985" s="312"/>
      <c r="AW985" s="312"/>
      <c r="AZ985">
        <v>0</v>
      </c>
      <c r="BA985">
        <v>0</v>
      </c>
    </row>
    <row r="986" spans="1:53" x14ac:dyDescent="0.25">
      <c r="A986">
        <v>116</v>
      </c>
      <c r="B986" t="s">
        <v>66</v>
      </c>
      <c r="C986" t="s">
        <v>914</v>
      </c>
      <c r="D986"/>
      <c r="E986">
        <v>2</v>
      </c>
      <c r="F986">
        <v>3</v>
      </c>
      <c r="G986">
        <v>1</v>
      </c>
      <c r="H986">
        <v>2</v>
      </c>
      <c r="I986">
        <v>1</v>
      </c>
      <c r="J986">
        <v>1</v>
      </c>
      <c r="K986">
        <v>0</v>
      </c>
      <c r="L986">
        <v>2</v>
      </c>
      <c r="M986"/>
      <c r="N986" s="42"/>
      <c r="O986" s="101">
        <f>IF(ISBLANK(C986),O985,IF(COUNTIF(C$2:C986,C986)&gt;1,O985,1+MAX(O985,0)))</f>
        <v>29</v>
      </c>
      <c r="P986" s="45">
        <f t="shared" si="330"/>
        <v>13</v>
      </c>
      <c r="Q986" s="33" t="str">
        <f t="shared" si="331"/>
        <v/>
      </c>
      <c r="R986" s="33">
        <f t="shared" si="332"/>
        <v>15</v>
      </c>
      <c r="S986" s="33" t="str">
        <f t="shared" si="333"/>
        <v>116_15</v>
      </c>
      <c r="T986" s="35" t="str">
        <f t="shared" si="334"/>
        <v>116PM</v>
      </c>
      <c r="U986" s="35" t="str">
        <f t="shared" si="335"/>
        <v>116PMNS</v>
      </c>
      <c r="V986" s="35" t="str">
        <f t="shared" si="351"/>
        <v>1C</v>
      </c>
      <c r="W986" s="35" t="str">
        <f t="shared" si="344"/>
        <v>116PM1C231</v>
      </c>
      <c r="X986" s="388">
        <f t="shared" si="345"/>
        <v>0</v>
      </c>
      <c r="Y986" s="388">
        <f t="shared" si="346"/>
        <v>2</v>
      </c>
      <c r="Z986" s="280" t="str">
        <f t="shared" si="336"/>
        <v/>
      </c>
      <c r="AA986" s="280" t="str">
        <f t="shared" si="337"/>
        <v/>
      </c>
      <c r="AB986" s="389" t="str">
        <f t="shared" si="347"/>
        <v/>
      </c>
      <c r="AC986" s="389" t="str">
        <f t="shared" si="348"/>
        <v/>
      </c>
      <c r="AD986" s="390" t="str">
        <f t="shared" si="338"/>
        <v/>
      </c>
      <c r="AE986" s="282">
        <f t="shared" si="339"/>
        <v>0</v>
      </c>
      <c r="AF986" s="359">
        <f t="shared" si="340"/>
        <v>0</v>
      </c>
      <c r="AG986" s="280">
        <f t="shared" si="341"/>
        <v>0</v>
      </c>
      <c r="AH986" s="280">
        <f t="shared" si="342"/>
        <v>0</v>
      </c>
      <c r="AI986" s="280">
        <f>IF(ISBLANK(T986),AI985,IF(COUNTIF(T$2:T986,T986)&gt;1,AI985,1+MAX(AI985,0)))</f>
        <v>23</v>
      </c>
      <c r="AL986" s="391" t="str">
        <f t="shared" si="349"/>
        <v/>
      </c>
      <c r="AM986" s="391" t="str">
        <f t="shared" si="350"/>
        <v/>
      </c>
      <c r="AO986" s="310" t="str">
        <f t="shared" si="343"/>
        <v/>
      </c>
      <c r="AP986" s="310">
        <f>SUM(AO$1:AO986)</f>
        <v>0</v>
      </c>
      <c r="AQ986" s="310">
        <f>SUM(AK$2:AK986)</f>
        <v>10</v>
      </c>
      <c r="AR986" s="310">
        <f>COUNTA(AJ$2:AJ986)</f>
        <v>10</v>
      </c>
      <c r="AS986" s="312"/>
      <c r="AT986" s="312"/>
      <c r="AU986" s="312"/>
      <c r="AV986" s="312"/>
      <c r="AW986" s="312"/>
      <c r="AZ986">
        <v>0</v>
      </c>
      <c r="BA986">
        <v>2</v>
      </c>
    </row>
    <row r="987" spans="1:53" x14ac:dyDescent="0.25">
      <c r="A987">
        <v>116</v>
      </c>
      <c r="B987" t="s">
        <v>66</v>
      </c>
      <c r="C987" t="s">
        <v>914</v>
      </c>
      <c r="D987"/>
      <c r="E987">
        <v>2</v>
      </c>
      <c r="F987">
        <v>3</v>
      </c>
      <c r="G987">
        <v>2</v>
      </c>
      <c r="H987">
        <v>0</v>
      </c>
      <c r="I987">
        <v>0</v>
      </c>
      <c r="J987">
        <v>0</v>
      </c>
      <c r="K987">
        <v>0</v>
      </c>
      <c r="L987">
        <v>0</v>
      </c>
      <c r="M987"/>
      <c r="N987" s="42"/>
      <c r="O987" s="101">
        <f>IF(ISBLANK(C987),O986,IF(COUNTIF(C$2:C987,C987)&gt;1,O986,1+MAX(O986,0)))</f>
        <v>29</v>
      </c>
      <c r="P987" s="45">
        <f t="shared" si="330"/>
        <v>13</v>
      </c>
      <c r="Q987" s="33" t="str">
        <f t="shared" si="331"/>
        <v/>
      </c>
      <c r="R987" s="33">
        <f t="shared" si="332"/>
        <v>15</v>
      </c>
      <c r="S987" s="33" t="str">
        <f t="shared" si="333"/>
        <v>116_15</v>
      </c>
      <c r="T987" s="35" t="str">
        <f t="shared" si="334"/>
        <v>116PM</v>
      </c>
      <c r="U987" s="35" t="str">
        <f t="shared" si="335"/>
        <v>116PMNS</v>
      </c>
      <c r="V987" s="35" t="str">
        <f t="shared" si="351"/>
        <v>1C</v>
      </c>
      <c r="W987" s="35" t="str">
        <f t="shared" si="344"/>
        <v>116PM1C232</v>
      </c>
      <c r="X987" s="388">
        <f t="shared" si="345"/>
        <v>0</v>
      </c>
      <c r="Y987" s="388">
        <f t="shared" si="346"/>
        <v>0</v>
      </c>
      <c r="Z987" s="280" t="str">
        <f t="shared" si="336"/>
        <v/>
      </c>
      <c r="AA987" s="280" t="str">
        <f t="shared" si="337"/>
        <v/>
      </c>
      <c r="AB987" s="389" t="str">
        <f t="shared" si="347"/>
        <v/>
      </c>
      <c r="AC987" s="389" t="str">
        <f t="shared" si="348"/>
        <v/>
      </c>
      <c r="AD987" s="390" t="str">
        <f t="shared" si="338"/>
        <v/>
      </c>
      <c r="AE987" s="282">
        <f t="shared" si="339"/>
        <v>0</v>
      </c>
      <c r="AF987" s="359">
        <f t="shared" si="340"/>
        <v>0</v>
      </c>
      <c r="AG987" s="280">
        <f t="shared" si="341"/>
        <v>0</v>
      </c>
      <c r="AH987" s="280">
        <f t="shared" si="342"/>
        <v>0</v>
      </c>
      <c r="AI987" s="280">
        <f>IF(ISBLANK(T987),AI986,IF(COUNTIF(T$2:T987,T987)&gt;1,AI986,1+MAX(AI986,0)))</f>
        <v>23</v>
      </c>
      <c r="AL987" s="391" t="str">
        <f t="shared" si="349"/>
        <v/>
      </c>
      <c r="AM987" s="391" t="str">
        <f t="shared" si="350"/>
        <v/>
      </c>
      <c r="AO987" s="310" t="str">
        <f t="shared" si="343"/>
        <v/>
      </c>
      <c r="AP987" s="310">
        <f>SUM(AO$1:AO987)</f>
        <v>0</v>
      </c>
      <c r="AQ987" s="310">
        <f>SUM(AK$2:AK987)</f>
        <v>10</v>
      </c>
      <c r="AR987" s="310">
        <f>COUNTA(AJ$2:AJ987)</f>
        <v>10</v>
      </c>
      <c r="AS987" s="312"/>
      <c r="AT987" s="312"/>
      <c r="AU987" s="312"/>
      <c r="AV987" s="312"/>
      <c r="AW987" s="312"/>
      <c r="AZ987">
        <v>0</v>
      </c>
      <c r="BA987">
        <v>0</v>
      </c>
    </row>
    <row r="988" spans="1:53" x14ac:dyDescent="0.25">
      <c r="A988">
        <v>116</v>
      </c>
      <c r="B988" t="s">
        <v>66</v>
      </c>
      <c r="C988" t="s">
        <v>914</v>
      </c>
      <c r="D988"/>
      <c r="E988">
        <v>2</v>
      </c>
      <c r="F988">
        <v>3</v>
      </c>
      <c r="G988">
        <v>3</v>
      </c>
      <c r="H988">
        <v>0</v>
      </c>
      <c r="I988">
        <v>0</v>
      </c>
      <c r="J988">
        <v>0</v>
      </c>
      <c r="K988">
        <v>0</v>
      </c>
      <c r="L988">
        <v>0</v>
      </c>
      <c r="M988"/>
      <c r="N988" s="42"/>
      <c r="O988" s="101">
        <f>IF(ISBLANK(C988),O987,IF(COUNTIF(C$2:C988,C988)&gt;1,O987,1+MAX(O987,0)))</f>
        <v>29</v>
      </c>
      <c r="P988" s="45">
        <f t="shared" si="330"/>
        <v>13</v>
      </c>
      <c r="Q988" s="33" t="str">
        <f t="shared" si="331"/>
        <v/>
      </c>
      <c r="R988" s="33">
        <f t="shared" si="332"/>
        <v>15</v>
      </c>
      <c r="S988" s="33" t="str">
        <f t="shared" si="333"/>
        <v>116_15</v>
      </c>
      <c r="T988" s="35" t="str">
        <f t="shared" si="334"/>
        <v>116PM</v>
      </c>
      <c r="U988" s="35" t="str">
        <f t="shared" si="335"/>
        <v>116PMEW</v>
      </c>
      <c r="V988" s="35" t="str">
        <f t="shared" si="351"/>
        <v>1C</v>
      </c>
      <c r="W988" s="35" t="str">
        <f t="shared" si="344"/>
        <v>116PM1C233</v>
      </c>
      <c r="X988" s="388">
        <f t="shared" si="345"/>
        <v>0</v>
      </c>
      <c r="Y988" s="388">
        <f t="shared" si="346"/>
        <v>0</v>
      </c>
      <c r="Z988" s="280" t="str">
        <f t="shared" si="336"/>
        <v/>
      </c>
      <c r="AA988" s="280" t="str">
        <f t="shared" si="337"/>
        <v/>
      </c>
      <c r="AB988" s="389" t="str">
        <f t="shared" si="347"/>
        <v/>
      </c>
      <c r="AC988" s="389" t="str">
        <f t="shared" si="348"/>
        <v/>
      </c>
      <c r="AD988" s="390" t="str">
        <f t="shared" si="338"/>
        <v/>
      </c>
      <c r="AE988" s="282">
        <f t="shared" si="339"/>
        <v>0</v>
      </c>
      <c r="AF988" s="359">
        <f t="shared" si="340"/>
        <v>0</v>
      </c>
      <c r="AG988" s="280">
        <f t="shared" si="341"/>
        <v>0</v>
      </c>
      <c r="AH988" s="280">
        <f t="shared" si="342"/>
        <v>0</v>
      </c>
      <c r="AI988" s="280">
        <f>IF(ISBLANK(T988),AI987,IF(COUNTIF(T$2:T988,T988)&gt;1,AI987,1+MAX(AI987,0)))</f>
        <v>23</v>
      </c>
      <c r="AL988" s="391" t="str">
        <f t="shared" si="349"/>
        <v/>
      </c>
      <c r="AM988" s="391" t="str">
        <f t="shared" si="350"/>
        <v/>
      </c>
      <c r="AO988" s="310" t="str">
        <f t="shared" si="343"/>
        <v/>
      </c>
      <c r="AP988" s="310">
        <f>SUM(AO$1:AO988)</f>
        <v>0</v>
      </c>
      <c r="AQ988" s="310">
        <f>SUM(AK$2:AK988)</f>
        <v>10</v>
      </c>
      <c r="AR988" s="310">
        <f>COUNTA(AJ$2:AJ988)</f>
        <v>10</v>
      </c>
      <c r="AS988" s="312"/>
      <c r="AT988" s="312"/>
      <c r="AU988" s="312"/>
      <c r="AV988" s="312"/>
      <c r="AW988" s="312"/>
      <c r="AZ988">
        <v>0</v>
      </c>
      <c r="BA988">
        <v>0</v>
      </c>
    </row>
    <row r="989" spans="1:53" x14ac:dyDescent="0.25">
      <c r="A989">
        <v>116</v>
      </c>
      <c r="B989" t="s">
        <v>66</v>
      </c>
      <c r="C989" t="s">
        <v>914</v>
      </c>
      <c r="D989"/>
      <c r="E989">
        <v>2</v>
      </c>
      <c r="F989">
        <v>3</v>
      </c>
      <c r="G989">
        <v>4</v>
      </c>
      <c r="H989">
        <v>4</v>
      </c>
      <c r="I989">
        <v>2</v>
      </c>
      <c r="J989">
        <v>0</v>
      </c>
      <c r="K989">
        <v>2</v>
      </c>
      <c r="L989">
        <v>4</v>
      </c>
      <c r="M989"/>
      <c r="N989" s="42"/>
      <c r="O989" s="101">
        <f>IF(ISBLANK(C989),O988,IF(COUNTIF(C$2:C989,C989)&gt;1,O988,1+MAX(O988,0)))</f>
        <v>29</v>
      </c>
      <c r="P989" s="45">
        <f t="shared" si="330"/>
        <v>13</v>
      </c>
      <c r="Q989" s="33" t="str">
        <f t="shared" si="331"/>
        <v/>
      </c>
      <c r="R989" s="33">
        <f t="shared" si="332"/>
        <v>15</v>
      </c>
      <c r="S989" s="33" t="str">
        <f t="shared" si="333"/>
        <v>116_15</v>
      </c>
      <c r="T989" s="35" t="str">
        <f t="shared" si="334"/>
        <v>116PM</v>
      </c>
      <c r="U989" s="35" t="str">
        <f t="shared" si="335"/>
        <v>116PMEW</v>
      </c>
      <c r="V989" s="35" t="str">
        <f t="shared" si="351"/>
        <v>1C</v>
      </c>
      <c r="W989" s="35" t="str">
        <f t="shared" si="344"/>
        <v>116PM1C234</v>
      </c>
      <c r="X989" s="388">
        <f t="shared" si="345"/>
        <v>2</v>
      </c>
      <c r="Y989" s="388">
        <f t="shared" si="346"/>
        <v>4</v>
      </c>
      <c r="Z989" s="280" t="str">
        <f t="shared" si="336"/>
        <v/>
      </c>
      <c r="AA989" s="280" t="str">
        <f t="shared" si="337"/>
        <v/>
      </c>
      <c r="AB989" s="389" t="str">
        <f t="shared" si="347"/>
        <v/>
      </c>
      <c r="AC989" s="389" t="str">
        <f t="shared" si="348"/>
        <v/>
      </c>
      <c r="AD989" s="390" t="str">
        <f t="shared" si="338"/>
        <v/>
      </c>
      <c r="AE989" s="282">
        <f t="shared" si="339"/>
        <v>0</v>
      </c>
      <c r="AF989" s="359">
        <f t="shared" si="340"/>
        <v>0</v>
      </c>
      <c r="AG989" s="280">
        <f t="shared" si="341"/>
        <v>0</v>
      </c>
      <c r="AH989" s="280">
        <f t="shared" si="342"/>
        <v>0</v>
      </c>
      <c r="AI989" s="280">
        <f>IF(ISBLANK(T989),AI988,IF(COUNTIF(T$2:T989,T989)&gt;1,AI988,1+MAX(AI988,0)))</f>
        <v>23</v>
      </c>
      <c r="AL989" s="391" t="str">
        <f t="shared" si="349"/>
        <v/>
      </c>
      <c r="AM989" s="391" t="str">
        <f t="shared" si="350"/>
        <v/>
      </c>
      <c r="AO989" s="310" t="str">
        <f t="shared" si="343"/>
        <v/>
      </c>
      <c r="AP989" s="310">
        <f>SUM(AO$1:AO989)</f>
        <v>0</v>
      </c>
      <c r="AQ989" s="310">
        <f>SUM(AK$2:AK989)</f>
        <v>10</v>
      </c>
      <c r="AR989" s="310">
        <f>COUNTA(AJ$2:AJ989)</f>
        <v>10</v>
      </c>
      <c r="AS989" s="312"/>
      <c r="AT989" s="312"/>
      <c r="AU989" s="312"/>
      <c r="AV989" s="312"/>
      <c r="AW989" s="312"/>
      <c r="AZ989">
        <v>2</v>
      </c>
      <c r="BA989">
        <v>4</v>
      </c>
    </row>
    <row r="990" spans="1:53" x14ac:dyDescent="0.25">
      <c r="A990">
        <v>116</v>
      </c>
      <c r="B990" t="s">
        <v>66</v>
      </c>
      <c r="C990" t="s">
        <v>914</v>
      </c>
      <c r="D990"/>
      <c r="E990">
        <v>2</v>
      </c>
      <c r="F990">
        <v>4</v>
      </c>
      <c r="G990">
        <v>1</v>
      </c>
      <c r="H990">
        <v>4</v>
      </c>
      <c r="I990">
        <v>0</v>
      </c>
      <c r="J990">
        <v>0</v>
      </c>
      <c r="K990">
        <v>2</v>
      </c>
      <c r="L990">
        <v>4</v>
      </c>
      <c r="M990"/>
      <c r="N990" s="42"/>
      <c r="O990" s="101">
        <f>IF(ISBLANK(C990),O989,IF(COUNTIF(C$2:C990,C990)&gt;1,O989,1+MAX(O989,0)))</f>
        <v>29</v>
      </c>
      <c r="P990" s="45">
        <f t="shared" si="330"/>
        <v>13</v>
      </c>
      <c r="Q990" s="33" t="str">
        <f t="shared" si="331"/>
        <v/>
      </c>
      <c r="R990" s="33">
        <f t="shared" si="332"/>
        <v>16</v>
      </c>
      <c r="S990" s="33" t="str">
        <f t="shared" si="333"/>
        <v>116_16</v>
      </c>
      <c r="T990" s="35" t="str">
        <f t="shared" si="334"/>
        <v>116PM</v>
      </c>
      <c r="U990" s="35" t="str">
        <f t="shared" si="335"/>
        <v>116PMNS</v>
      </c>
      <c r="V990" s="35" t="str">
        <f t="shared" si="351"/>
        <v>1C</v>
      </c>
      <c r="W990" s="35" t="str">
        <f t="shared" si="344"/>
        <v>116PM1C241</v>
      </c>
      <c r="X990" s="388">
        <f t="shared" si="345"/>
        <v>2</v>
      </c>
      <c r="Y990" s="388">
        <f t="shared" si="346"/>
        <v>4</v>
      </c>
      <c r="Z990" s="280" t="str">
        <f t="shared" si="336"/>
        <v/>
      </c>
      <c r="AA990" s="280" t="str">
        <f t="shared" si="337"/>
        <v/>
      </c>
      <c r="AB990" s="389" t="str">
        <f t="shared" si="347"/>
        <v/>
      </c>
      <c r="AC990" s="389" t="str">
        <f t="shared" si="348"/>
        <v/>
      </c>
      <c r="AD990" s="390" t="str">
        <f t="shared" si="338"/>
        <v/>
      </c>
      <c r="AE990" s="282">
        <f t="shared" si="339"/>
        <v>0</v>
      </c>
      <c r="AF990" s="359">
        <f t="shared" si="340"/>
        <v>0</v>
      </c>
      <c r="AG990" s="280">
        <f t="shared" si="341"/>
        <v>0</v>
      </c>
      <c r="AH990" s="280">
        <f t="shared" si="342"/>
        <v>0</v>
      </c>
      <c r="AI990" s="280">
        <f>IF(ISBLANK(T990),AI989,IF(COUNTIF(T$2:T990,T990)&gt;1,AI989,1+MAX(AI989,0)))</f>
        <v>23</v>
      </c>
      <c r="AL990" s="391" t="str">
        <f t="shared" si="349"/>
        <v/>
      </c>
      <c r="AM990" s="391" t="str">
        <f t="shared" si="350"/>
        <v/>
      </c>
      <c r="AO990" s="310" t="str">
        <f t="shared" si="343"/>
        <v/>
      </c>
      <c r="AP990" s="310">
        <f>SUM(AO$1:AO990)</f>
        <v>0</v>
      </c>
      <c r="AQ990" s="310">
        <f>SUM(AK$2:AK990)</f>
        <v>10</v>
      </c>
      <c r="AR990" s="310">
        <f>COUNTA(AJ$2:AJ990)</f>
        <v>10</v>
      </c>
      <c r="AS990" s="312"/>
      <c r="AT990" s="312"/>
      <c r="AU990" s="312"/>
      <c r="AV990" s="312"/>
      <c r="AW990" s="312"/>
      <c r="AZ990">
        <v>2</v>
      </c>
      <c r="BA990">
        <v>4</v>
      </c>
    </row>
    <row r="991" spans="1:53" x14ac:dyDescent="0.25">
      <c r="A991">
        <v>116</v>
      </c>
      <c r="B991" t="s">
        <v>66</v>
      </c>
      <c r="C991" t="s">
        <v>914</v>
      </c>
      <c r="D991"/>
      <c r="E991">
        <v>2</v>
      </c>
      <c r="F991">
        <v>4</v>
      </c>
      <c r="G991">
        <v>2</v>
      </c>
      <c r="H991">
        <v>0</v>
      </c>
      <c r="I991">
        <v>0</v>
      </c>
      <c r="J991">
        <v>0</v>
      </c>
      <c r="K991">
        <v>0</v>
      </c>
      <c r="L991">
        <v>0</v>
      </c>
      <c r="M991"/>
      <c r="N991" s="42"/>
      <c r="O991" s="101">
        <f>IF(ISBLANK(C991),O990,IF(COUNTIF(C$2:C991,C991)&gt;1,O990,1+MAX(O990,0)))</f>
        <v>29</v>
      </c>
      <c r="P991" s="45">
        <f t="shared" si="330"/>
        <v>13</v>
      </c>
      <c r="Q991" s="33" t="str">
        <f t="shared" si="331"/>
        <v/>
      </c>
      <c r="R991" s="33">
        <f t="shared" si="332"/>
        <v>16</v>
      </c>
      <c r="S991" s="33" t="str">
        <f t="shared" si="333"/>
        <v>116_16</v>
      </c>
      <c r="T991" s="35" t="str">
        <f t="shared" si="334"/>
        <v>116PM</v>
      </c>
      <c r="U991" s="35" t="str">
        <f t="shared" si="335"/>
        <v>116PMNS</v>
      </c>
      <c r="V991" s="35" t="str">
        <f t="shared" si="351"/>
        <v>1C</v>
      </c>
      <c r="W991" s="35" t="str">
        <f t="shared" si="344"/>
        <v>116PM1C242</v>
      </c>
      <c r="X991" s="388">
        <f t="shared" si="345"/>
        <v>0</v>
      </c>
      <c r="Y991" s="388">
        <f t="shared" si="346"/>
        <v>0</v>
      </c>
      <c r="Z991" s="280" t="str">
        <f t="shared" si="336"/>
        <v/>
      </c>
      <c r="AA991" s="280" t="str">
        <f t="shared" si="337"/>
        <v/>
      </c>
      <c r="AB991" s="389" t="str">
        <f t="shared" si="347"/>
        <v/>
      </c>
      <c r="AC991" s="389" t="str">
        <f t="shared" si="348"/>
        <v/>
      </c>
      <c r="AD991" s="390" t="str">
        <f t="shared" si="338"/>
        <v/>
      </c>
      <c r="AE991" s="282">
        <f t="shared" si="339"/>
        <v>0</v>
      </c>
      <c r="AF991" s="359">
        <f t="shared" si="340"/>
        <v>0</v>
      </c>
      <c r="AG991" s="280">
        <f t="shared" si="341"/>
        <v>0</v>
      </c>
      <c r="AH991" s="280">
        <f t="shared" si="342"/>
        <v>0</v>
      </c>
      <c r="AI991" s="280">
        <f>IF(ISBLANK(T991),AI990,IF(COUNTIF(T$2:T991,T991)&gt;1,AI990,1+MAX(AI990,0)))</f>
        <v>23</v>
      </c>
      <c r="AL991" s="391" t="str">
        <f t="shared" si="349"/>
        <v/>
      </c>
      <c r="AM991" s="391" t="str">
        <f t="shared" si="350"/>
        <v/>
      </c>
      <c r="AO991" s="310" t="str">
        <f t="shared" si="343"/>
        <v/>
      </c>
      <c r="AP991" s="310">
        <f>SUM(AO$1:AO991)</f>
        <v>0</v>
      </c>
      <c r="AQ991" s="310">
        <f>SUM(AK$2:AK991)</f>
        <v>10</v>
      </c>
      <c r="AR991" s="310">
        <f>COUNTA(AJ$2:AJ991)</f>
        <v>10</v>
      </c>
      <c r="AS991" s="312"/>
      <c r="AT991" s="312"/>
      <c r="AU991" s="312"/>
      <c r="AV991" s="312"/>
      <c r="AW991" s="312"/>
      <c r="AZ991">
        <v>0</v>
      </c>
      <c r="BA991">
        <v>0</v>
      </c>
    </row>
    <row r="992" spans="1:53" x14ac:dyDescent="0.25">
      <c r="A992">
        <v>116</v>
      </c>
      <c r="B992" t="s">
        <v>66</v>
      </c>
      <c r="C992" t="s">
        <v>914</v>
      </c>
      <c r="D992"/>
      <c r="E992">
        <v>2</v>
      </c>
      <c r="F992">
        <v>4</v>
      </c>
      <c r="G992">
        <v>3</v>
      </c>
      <c r="H992">
        <v>0</v>
      </c>
      <c r="I992">
        <v>0</v>
      </c>
      <c r="J992">
        <v>0</v>
      </c>
      <c r="K992">
        <v>0</v>
      </c>
      <c r="L992">
        <v>0</v>
      </c>
      <c r="M992"/>
      <c r="N992" s="42"/>
      <c r="O992" s="101">
        <f>IF(ISBLANK(C992),O991,IF(COUNTIF(C$2:C992,C992)&gt;1,O991,1+MAX(O991,0)))</f>
        <v>29</v>
      </c>
      <c r="P992" s="45">
        <f t="shared" si="330"/>
        <v>13</v>
      </c>
      <c r="Q992" s="33" t="str">
        <f t="shared" si="331"/>
        <v/>
      </c>
      <c r="R992" s="33">
        <f t="shared" si="332"/>
        <v>16</v>
      </c>
      <c r="S992" s="33" t="str">
        <f t="shared" si="333"/>
        <v>116_16</v>
      </c>
      <c r="T992" s="35" t="str">
        <f t="shared" si="334"/>
        <v>116PM</v>
      </c>
      <c r="U992" s="35" t="str">
        <f t="shared" si="335"/>
        <v>116PMEW</v>
      </c>
      <c r="V992" s="35" t="str">
        <f t="shared" si="351"/>
        <v>1C</v>
      </c>
      <c r="W992" s="35" t="str">
        <f t="shared" si="344"/>
        <v>116PM1C243</v>
      </c>
      <c r="X992" s="388">
        <f t="shared" si="345"/>
        <v>0</v>
      </c>
      <c r="Y992" s="388">
        <f t="shared" si="346"/>
        <v>0</v>
      </c>
      <c r="Z992" s="280" t="str">
        <f t="shared" si="336"/>
        <v/>
      </c>
      <c r="AA992" s="280" t="str">
        <f t="shared" si="337"/>
        <v/>
      </c>
      <c r="AB992" s="389" t="str">
        <f t="shared" si="347"/>
        <v/>
      </c>
      <c r="AC992" s="389" t="str">
        <f t="shared" si="348"/>
        <v/>
      </c>
      <c r="AD992" s="390" t="str">
        <f t="shared" si="338"/>
        <v/>
      </c>
      <c r="AE992" s="282">
        <f t="shared" si="339"/>
        <v>0</v>
      </c>
      <c r="AF992" s="359">
        <f t="shared" si="340"/>
        <v>0</v>
      </c>
      <c r="AG992" s="280">
        <f t="shared" si="341"/>
        <v>0</v>
      </c>
      <c r="AH992" s="280">
        <f t="shared" si="342"/>
        <v>0</v>
      </c>
      <c r="AI992" s="280">
        <f>IF(ISBLANK(T992),AI991,IF(COUNTIF(T$2:T992,T992)&gt;1,AI991,1+MAX(AI991,0)))</f>
        <v>23</v>
      </c>
      <c r="AL992" s="391" t="str">
        <f t="shared" si="349"/>
        <v/>
      </c>
      <c r="AM992" s="391" t="str">
        <f t="shared" si="350"/>
        <v/>
      </c>
      <c r="AO992" s="310" t="str">
        <f t="shared" si="343"/>
        <v/>
      </c>
      <c r="AP992" s="310">
        <f>SUM(AO$1:AO992)</f>
        <v>0</v>
      </c>
      <c r="AQ992" s="310">
        <f>SUM(AK$2:AK992)</f>
        <v>10</v>
      </c>
      <c r="AR992" s="310">
        <f>COUNTA(AJ$2:AJ992)</f>
        <v>10</v>
      </c>
      <c r="AS992" s="312"/>
      <c r="AT992" s="312"/>
      <c r="AU992" s="312"/>
      <c r="AV992" s="312"/>
      <c r="AW992" s="312"/>
      <c r="AZ992">
        <v>0</v>
      </c>
      <c r="BA992">
        <v>0</v>
      </c>
    </row>
    <row r="993" spans="1:53" x14ac:dyDescent="0.25">
      <c r="A993">
        <v>116</v>
      </c>
      <c r="B993" t="s">
        <v>66</v>
      </c>
      <c r="C993" t="s">
        <v>914</v>
      </c>
      <c r="D993"/>
      <c r="E993">
        <v>2</v>
      </c>
      <c r="F993">
        <v>4</v>
      </c>
      <c r="G993">
        <v>4</v>
      </c>
      <c r="H993">
        <v>16</v>
      </c>
      <c r="I993">
        <v>5</v>
      </c>
      <c r="J993">
        <v>1</v>
      </c>
      <c r="K993">
        <v>9</v>
      </c>
      <c r="L993">
        <v>15</v>
      </c>
      <c r="M993"/>
      <c r="N993" s="42"/>
      <c r="O993" s="101">
        <f>IF(ISBLANK(C993),O992,IF(COUNTIF(C$2:C993,C993)&gt;1,O992,1+MAX(O992,0)))</f>
        <v>29</v>
      </c>
      <c r="P993" s="45">
        <f t="shared" si="330"/>
        <v>13</v>
      </c>
      <c r="Q993" s="33" t="str">
        <f t="shared" si="331"/>
        <v/>
      </c>
      <c r="R993" s="33">
        <f t="shared" si="332"/>
        <v>16</v>
      </c>
      <c r="S993" s="33" t="str">
        <f t="shared" si="333"/>
        <v>116_16</v>
      </c>
      <c r="T993" s="35" t="str">
        <f t="shared" si="334"/>
        <v>116PM</v>
      </c>
      <c r="U993" s="35" t="str">
        <f t="shared" si="335"/>
        <v>116PMEW</v>
      </c>
      <c r="V993" s="35" t="str">
        <f t="shared" si="351"/>
        <v>1C</v>
      </c>
      <c r="W993" s="35" t="str">
        <f t="shared" si="344"/>
        <v>116PM1C244</v>
      </c>
      <c r="X993" s="388">
        <f t="shared" si="345"/>
        <v>9</v>
      </c>
      <c r="Y993" s="388">
        <f t="shared" si="346"/>
        <v>15</v>
      </c>
      <c r="Z993" s="280" t="str">
        <f t="shared" si="336"/>
        <v/>
      </c>
      <c r="AA993" s="280" t="str">
        <f t="shared" si="337"/>
        <v/>
      </c>
      <c r="AB993" s="389" t="str">
        <f t="shared" si="347"/>
        <v/>
      </c>
      <c r="AC993" s="389" t="str">
        <f t="shared" si="348"/>
        <v/>
      </c>
      <c r="AD993" s="390" t="str">
        <f t="shared" si="338"/>
        <v/>
      </c>
      <c r="AE993" s="282">
        <f t="shared" si="339"/>
        <v>0</v>
      </c>
      <c r="AF993" s="359">
        <f t="shared" si="340"/>
        <v>0</v>
      </c>
      <c r="AG993" s="280">
        <f t="shared" si="341"/>
        <v>0</v>
      </c>
      <c r="AH993" s="280">
        <f t="shared" si="342"/>
        <v>0</v>
      </c>
      <c r="AI993" s="280">
        <f>IF(ISBLANK(T993),AI992,IF(COUNTIF(T$2:T993,T993)&gt;1,AI992,1+MAX(AI992,0)))</f>
        <v>23</v>
      </c>
      <c r="AL993" s="391" t="str">
        <f t="shared" si="349"/>
        <v/>
      </c>
      <c r="AM993" s="391" t="str">
        <f t="shared" si="350"/>
        <v/>
      </c>
      <c r="AO993" s="310" t="str">
        <f t="shared" si="343"/>
        <v/>
      </c>
      <c r="AP993" s="310">
        <f>SUM(AO$1:AO993)</f>
        <v>0</v>
      </c>
      <c r="AQ993" s="310">
        <f>SUM(AK$2:AK993)</f>
        <v>10</v>
      </c>
      <c r="AR993" s="310">
        <f>COUNTA(AJ$2:AJ993)</f>
        <v>10</v>
      </c>
      <c r="AS993" s="312"/>
      <c r="AT993" s="312"/>
      <c r="AU993" s="312"/>
      <c r="AV993" s="312"/>
      <c r="AW993" s="312"/>
      <c r="AZ993">
        <v>9</v>
      </c>
      <c r="BA993">
        <v>15</v>
      </c>
    </row>
    <row r="994" spans="1:53" x14ac:dyDescent="0.25">
      <c r="A994">
        <v>117</v>
      </c>
      <c r="B994" t="s">
        <v>65</v>
      </c>
      <c r="C994" t="s">
        <v>915</v>
      </c>
      <c r="D994"/>
      <c r="E994">
        <v>1</v>
      </c>
      <c r="F994">
        <v>1</v>
      </c>
      <c r="G994">
        <v>1</v>
      </c>
      <c r="H994">
        <v>4</v>
      </c>
      <c r="I994">
        <v>1</v>
      </c>
      <c r="J994">
        <v>1</v>
      </c>
      <c r="K994">
        <v>1</v>
      </c>
      <c r="L994">
        <v>3</v>
      </c>
      <c r="M994"/>
      <c r="N994" s="42"/>
      <c r="O994" s="101">
        <f>IF(ISBLANK(C994),O993,IF(COUNTIF(C$2:C994,C994)&gt;1,O993,1+MAX(O993,0)))</f>
        <v>30</v>
      </c>
      <c r="P994" s="45">
        <f t="shared" si="330"/>
        <v>14</v>
      </c>
      <c r="Q994" s="33">
        <f t="shared" si="331"/>
        <v>14</v>
      </c>
      <c r="R994" s="33">
        <f t="shared" si="332"/>
        <v>1</v>
      </c>
      <c r="S994" s="33" t="str">
        <f t="shared" si="333"/>
        <v>117_1</v>
      </c>
      <c r="T994" s="35" t="str">
        <f t="shared" si="334"/>
        <v>117AM</v>
      </c>
      <c r="U994" s="35" t="str">
        <f t="shared" si="335"/>
        <v>117AMNS</v>
      </c>
      <c r="V994" s="35" t="str">
        <f t="shared" si="351"/>
        <v>1D</v>
      </c>
      <c r="W994" s="35" t="str">
        <f t="shared" si="344"/>
        <v>117AM1D111</v>
      </c>
      <c r="X994" s="388">
        <f t="shared" si="345"/>
        <v>1</v>
      </c>
      <c r="Y994" s="388">
        <f t="shared" si="346"/>
        <v>3</v>
      </c>
      <c r="Z994" s="280" t="str">
        <f t="shared" si="336"/>
        <v/>
      </c>
      <c r="AA994" s="280" t="str">
        <f t="shared" si="337"/>
        <v/>
      </c>
      <c r="AB994" s="389" t="str">
        <f t="shared" si="347"/>
        <v/>
      </c>
      <c r="AC994" s="389" t="str">
        <f t="shared" si="348"/>
        <v/>
      </c>
      <c r="AD994" s="390" t="str">
        <f t="shared" si="338"/>
        <v/>
      </c>
      <c r="AE994" s="282">
        <f t="shared" si="339"/>
        <v>0</v>
      </c>
      <c r="AF994" s="359">
        <f t="shared" si="340"/>
        <v>0</v>
      </c>
      <c r="AG994" s="280">
        <f t="shared" si="341"/>
        <v>0</v>
      </c>
      <c r="AH994" s="280">
        <f t="shared" si="342"/>
        <v>0</v>
      </c>
      <c r="AI994" s="280">
        <f>IF(ISBLANK(T994),AI993,IF(COUNTIF(T$2:T994,T994)&gt;1,AI993,1+MAX(AI993,0)))</f>
        <v>24</v>
      </c>
      <c r="AL994" s="391" t="str">
        <f t="shared" si="349"/>
        <v/>
      </c>
      <c r="AM994" s="391" t="str">
        <f t="shared" si="350"/>
        <v/>
      </c>
      <c r="AO994" s="310" t="str">
        <f t="shared" si="343"/>
        <v/>
      </c>
      <c r="AP994" s="310">
        <f>SUM(AO$1:AO994)</f>
        <v>0</v>
      </c>
      <c r="AQ994" s="310">
        <f>SUM(AK$2:AK994)</f>
        <v>10</v>
      </c>
      <c r="AR994" s="310">
        <f>COUNTA(AJ$2:AJ994)</f>
        <v>10</v>
      </c>
      <c r="AS994" s="312"/>
      <c r="AT994" s="312"/>
      <c r="AU994" s="312"/>
      <c r="AV994" s="312"/>
      <c r="AW994" s="312"/>
      <c r="AZ994">
        <v>1</v>
      </c>
      <c r="BA994">
        <v>3</v>
      </c>
    </row>
    <row r="995" spans="1:53" x14ac:dyDescent="0.25">
      <c r="A995">
        <v>117</v>
      </c>
      <c r="B995" t="s">
        <v>65</v>
      </c>
      <c r="C995" t="s">
        <v>915</v>
      </c>
      <c r="D995"/>
      <c r="E995">
        <v>1</v>
      </c>
      <c r="F995">
        <v>1</v>
      </c>
      <c r="G995">
        <v>2</v>
      </c>
      <c r="H995">
        <v>5</v>
      </c>
      <c r="I995">
        <v>0</v>
      </c>
      <c r="J995">
        <v>1</v>
      </c>
      <c r="K995">
        <v>2</v>
      </c>
      <c r="L995">
        <v>5</v>
      </c>
      <c r="M995"/>
      <c r="N995" s="42"/>
      <c r="O995" s="101">
        <f>IF(ISBLANK(C995),O994,IF(COUNTIF(C$2:C995,C995)&gt;1,O994,1+MAX(O994,0)))</f>
        <v>30</v>
      </c>
      <c r="P995" s="45">
        <f t="shared" si="330"/>
        <v>14</v>
      </c>
      <c r="Q995" s="33" t="str">
        <f t="shared" si="331"/>
        <v/>
      </c>
      <c r="R995" s="33">
        <f t="shared" si="332"/>
        <v>1</v>
      </c>
      <c r="S995" s="33" t="str">
        <f t="shared" si="333"/>
        <v>117_1</v>
      </c>
      <c r="T995" s="35" t="str">
        <f t="shared" si="334"/>
        <v>117AM</v>
      </c>
      <c r="U995" s="35" t="str">
        <f t="shared" si="335"/>
        <v>117AMNS</v>
      </c>
      <c r="V995" s="35" t="str">
        <f t="shared" si="351"/>
        <v>1D</v>
      </c>
      <c r="W995" s="35" t="str">
        <f t="shared" si="344"/>
        <v>117AM1D112</v>
      </c>
      <c r="X995" s="388">
        <f t="shared" si="345"/>
        <v>2</v>
      </c>
      <c r="Y995" s="388">
        <f t="shared" si="346"/>
        <v>5</v>
      </c>
      <c r="Z995" s="280" t="str">
        <f t="shared" si="336"/>
        <v/>
      </c>
      <c r="AA995" s="280" t="str">
        <f t="shared" si="337"/>
        <v/>
      </c>
      <c r="AB995" s="389" t="str">
        <f t="shared" si="347"/>
        <v/>
      </c>
      <c r="AC995" s="389" t="str">
        <f t="shared" si="348"/>
        <v/>
      </c>
      <c r="AD995" s="390" t="str">
        <f t="shared" si="338"/>
        <v/>
      </c>
      <c r="AE995" s="282">
        <f t="shared" si="339"/>
        <v>0</v>
      </c>
      <c r="AF995" s="359">
        <f t="shared" si="340"/>
        <v>0</v>
      </c>
      <c r="AG995" s="280">
        <f t="shared" si="341"/>
        <v>0</v>
      </c>
      <c r="AH995" s="280">
        <f t="shared" si="342"/>
        <v>0</v>
      </c>
      <c r="AI995" s="280">
        <f>IF(ISBLANK(T995),AI994,IF(COUNTIF(T$2:T995,T995)&gt;1,AI994,1+MAX(AI994,0)))</f>
        <v>24</v>
      </c>
      <c r="AL995" s="391" t="str">
        <f t="shared" si="349"/>
        <v/>
      </c>
      <c r="AM995" s="391" t="str">
        <f t="shared" si="350"/>
        <v/>
      </c>
      <c r="AO995" s="310" t="str">
        <f t="shared" si="343"/>
        <v/>
      </c>
      <c r="AP995" s="310">
        <f>SUM(AO$1:AO995)</f>
        <v>0</v>
      </c>
      <c r="AQ995" s="310">
        <f>SUM(AK$2:AK995)</f>
        <v>10</v>
      </c>
      <c r="AR995" s="310">
        <f>COUNTA(AJ$2:AJ995)</f>
        <v>10</v>
      </c>
      <c r="AS995" s="312"/>
      <c r="AT995" s="312"/>
      <c r="AU995" s="312"/>
      <c r="AV995" s="312"/>
      <c r="AW995" s="312"/>
      <c r="AZ995">
        <v>2</v>
      </c>
      <c r="BA995">
        <v>5</v>
      </c>
    </row>
    <row r="996" spans="1:53" x14ac:dyDescent="0.25">
      <c r="A996">
        <v>117</v>
      </c>
      <c r="B996" t="s">
        <v>65</v>
      </c>
      <c r="C996" t="s">
        <v>915</v>
      </c>
      <c r="D996"/>
      <c r="E996">
        <v>1</v>
      </c>
      <c r="F996">
        <v>1</v>
      </c>
      <c r="G996">
        <v>3</v>
      </c>
      <c r="H996">
        <v>1</v>
      </c>
      <c r="I996">
        <v>0</v>
      </c>
      <c r="J996">
        <v>0</v>
      </c>
      <c r="K996">
        <v>0</v>
      </c>
      <c r="L996">
        <v>1</v>
      </c>
      <c r="M996"/>
      <c r="N996" s="42"/>
      <c r="O996" s="101">
        <f>IF(ISBLANK(C996),O995,IF(COUNTIF(C$2:C996,C996)&gt;1,O995,1+MAX(O995,0)))</f>
        <v>30</v>
      </c>
      <c r="P996" s="45">
        <f t="shared" si="330"/>
        <v>14</v>
      </c>
      <c r="Q996" s="33" t="str">
        <f t="shared" si="331"/>
        <v/>
      </c>
      <c r="R996" s="33">
        <f t="shared" si="332"/>
        <v>1</v>
      </c>
      <c r="S996" s="33" t="str">
        <f t="shared" si="333"/>
        <v>117_1</v>
      </c>
      <c r="T996" s="35" t="str">
        <f t="shared" si="334"/>
        <v>117AM</v>
      </c>
      <c r="U996" s="35" t="str">
        <f t="shared" si="335"/>
        <v>117AMEW</v>
      </c>
      <c r="V996" s="35" t="str">
        <f t="shared" si="351"/>
        <v>1D</v>
      </c>
      <c r="W996" s="35" t="str">
        <f t="shared" si="344"/>
        <v>117AM1D113</v>
      </c>
      <c r="X996" s="388">
        <f t="shared" si="345"/>
        <v>0</v>
      </c>
      <c r="Y996" s="388">
        <f t="shared" si="346"/>
        <v>1</v>
      </c>
      <c r="Z996" s="280" t="str">
        <f t="shared" si="336"/>
        <v/>
      </c>
      <c r="AA996" s="280" t="str">
        <f t="shared" si="337"/>
        <v/>
      </c>
      <c r="AB996" s="389" t="str">
        <f t="shared" si="347"/>
        <v/>
      </c>
      <c r="AC996" s="389" t="str">
        <f t="shared" si="348"/>
        <v/>
      </c>
      <c r="AD996" s="390" t="str">
        <f t="shared" si="338"/>
        <v/>
      </c>
      <c r="AE996" s="282">
        <f t="shared" si="339"/>
        <v>0</v>
      </c>
      <c r="AF996" s="359">
        <f t="shared" si="340"/>
        <v>0</v>
      </c>
      <c r="AG996" s="280">
        <f t="shared" si="341"/>
        <v>3</v>
      </c>
      <c r="AH996" s="280">
        <f t="shared" si="342"/>
        <v>1</v>
      </c>
      <c r="AI996" s="280">
        <f>IF(ISBLANK(T996),AI995,IF(COUNTIF(T$2:T996,T996)&gt;1,AI995,1+MAX(AI995,0)))</f>
        <v>24</v>
      </c>
      <c r="AL996" s="391" t="str">
        <f t="shared" si="349"/>
        <v/>
      </c>
      <c r="AM996" s="391" t="str">
        <f t="shared" si="350"/>
        <v/>
      </c>
      <c r="AO996" s="310" t="str">
        <f t="shared" si="343"/>
        <v/>
      </c>
      <c r="AP996" s="310">
        <f>SUM(AO$1:AO996)</f>
        <v>0</v>
      </c>
      <c r="AQ996" s="310">
        <f>SUM(AK$2:AK996)</f>
        <v>10</v>
      </c>
      <c r="AR996" s="310">
        <f>COUNTA(AJ$2:AJ996)</f>
        <v>10</v>
      </c>
      <c r="AS996" s="312"/>
      <c r="AT996" s="312"/>
      <c r="AU996" s="312"/>
      <c r="AV996" s="312"/>
      <c r="AW996" s="312"/>
      <c r="AZ996">
        <v>0</v>
      </c>
      <c r="BA996">
        <v>1</v>
      </c>
    </row>
    <row r="997" spans="1:53" x14ac:dyDescent="0.25">
      <c r="A997">
        <v>117</v>
      </c>
      <c r="B997" t="s">
        <v>65</v>
      </c>
      <c r="C997" t="s">
        <v>915</v>
      </c>
      <c r="D997"/>
      <c r="E997">
        <v>1</v>
      </c>
      <c r="F997">
        <v>1</v>
      </c>
      <c r="G997">
        <v>4</v>
      </c>
      <c r="H997">
        <v>9</v>
      </c>
      <c r="I997">
        <v>2</v>
      </c>
      <c r="J997">
        <v>1</v>
      </c>
      <c r="K997">
        <v>5</v>
      </c>
      <c r="L997">
        <v>8</v>
      </c>
      <c r="M997"/>
      <c r="N997" s="42"/>
      <c r="O997" s="101">
        <f>IF(ISBLANK(C997),O996,IF(COUNTIF(C$2:C997,C997)&gt;1,O996,1+MAX(O996,0)))</f>
        <v>30</v>
      </c>
      <c r="P997" s="45">
        <f t="shared" si="330"/>
        <v>14</v>
      </c>
      <c r="Q997" s="33" t="str">
        <f t="shared" si="331"/>
        <v/>
      </c>
      <c r="R997" s="33">
        <f t="shared" si="332"/>
        <v>1</v>
      </c>
      <c r="S997" s="33" t="str">
        <f t="shared" si="333"/>
        <v>117_1</v>
      </c>
      <c r="T997" s="35" t="str">
        <f t="shared" si="334"/>
        <v>117AM</v>
      </c>
      <c r="U997" s="35" t="str">
        <f t="shared" si="335"/>
        <v>117AMEW</v>
      </c>
      <c r="V997" s="35" t="str">
        <f t="shared" si="351"/>
        <v>1D</v>
      </c>
      <c r="W997" s="35" t="str">
        <f t="shared" si="344"/>
        <v>117AM1D114</v>
      </c>
      <c r="X997" s="388">
        <f t="shared" si="345"/>
        <v>5</v>
      </c>
      <c r="Y997" s="388">
        <f t="shared" si="346"/>
        <v>8</v>
      </c>
      <c r="Z997" s="280" t="str">
        <f t="shared" si="336"/>
        <v/>
      </c>
      <c r="AA997" s="280" t="str">
        <f t="shared" si="337"/>
        <v/>
      </c>
      <c r="AB997" s="389" t="str">
        <f t="shared" si="347"/>
        <v/>
      </c>
      <c r="AC997" s="389" t="str">
        <f t="shared" si="348"/>
        <v/>
      </c>
      <c r="AD997" s="390" t="str">
        <f t="shared" si="338"/>
        <v/>
      </c>
      <c r="AE997" s="282">
        <f t="shared" si="339"/>
        <v>1</v>
      </c>
      <c r="AF997" s="359">
        <f t="shared" si="340"/>
        <v>0</v>
      </c>
      <c r="AG997" s="280">
        <f t="shared" si="341"/>
        <v>3</v>
      </c>
      <c r="AH997" s="280">
        <f t="shared" si="342"/>
        <v>1</v>
      </c>
      <c r="AI997" s="280">
        <f>IF(ISBLANK(T997),AI996,IF(COUNTIF(T$2:T997,T997)&gt;1,AI996,1+MAX(AI996,0)))</f>
        <v>24</v>
      </c>
      <c r="AL997" s="391" t="str">
        <f t="shared" si="349"/>
        <v/>
      </c>
      <c r="AM997" s="391" t="str">
        <f t="shared" si="350"/>
        <v/>
      </c>
      <c r="AO997" s="310" t="str">
        <f t="shared" si="343"/>
        <v/>
      </c>
      <c r="AP997" s="310">
        <f>SUM(AO$1:AO997)</f>
        <v>0</v>
      </c>
      <c r="AQ997" s="310">
        <f>SUM(AK$2:AK997)</f>
        <v>10</v>
      </c>
      <c r="AR997" s="310">
        <f>COUNTA(AJ$2:AJ997)</f>
        <v>10</v>
      </c>
      <c r="AS997" s="312"/>
      <c r="AT997" s="312"/>
      <c r="AU997" s="312"/>
      <c r="AV997" s="312"/>
      <c r="AW997" s="312"/>
      <c r="AZ997">
        <v>5</v>
      </c>
      <c r="BA997">
        <v>8</v>
      </c>
    </row>
    <row r="998" spans="1:53" x14ac:dyDescent="0.25">
      <c r="A998">
        <v>117</v>
      </c>
      <c r="B998" t="s">
        <v>65</v>
      </c>
      <c r="C998" t="s">
        <v>915</v>
      </c>
      <c r="D998"/>
      <c r="E998">
        <v>1</v>
      </c>
      <c r="F998">
        <v>2</v>
      </c>
      <c r="G998">
        <v>1</v>
      </c>
      <c r="H998">
        <v>3</v>
      </c>
      <c r="I998">
        <v>1</v>
      </c>
      <c r="J998">
        <v>0</v>
      </c>
      <c r="K998">
        <v>2</v>
      </c>
      <c r="L998">
        <v>3</v>
      </c>
      <c r="M998"/>
      <c r="N998" s="42"/>
      <c r="O998" s="101">
        <f>IF(ISBLANK(C998),O997,IF(COUNTIF(C$2:C998,C998)&gt;1,O997,1+MAX(O997,0)))</f>
        <v>30</v>
      </c>
      <c r="P998" s="45">
        <f t="shared" si="330"/>
        <v>14</v>
      </c>
      <c r="Q998" s="33" t="str">
        <f t="shared" si="331"/>
        <v/>
      </c>
      <c r="R998" s="33">
        <f t="shared" si="332"/>
        <v>2</v>
      </c>
      <c r="S998" s="33" t="str">
        <f t="shared" si="333"/>
        <v>117_2</v>
      </c>
      <c r="T998" s="35" t="str">
        <f t="shared" si="334"/>
        <v>117AM</v>
      </c>
      <c r="U998" s="35" t="str">
        <f t="shared" si="335"/>
        <v>117AMNS</v>
      </c>
      <c r="V998" s="35" t="str">
        <f t="shared" si="351"/>
        <v>1D</v>
      </c>
      <c r="W998" s="35" t="str">
        <f t="shared" si="344"/>
        <v>117AM1D121</v>
      </c>
      <c r="X998" s="388">
        <f t="shared" si="345"/>
        <v>2</v>
      </c>
      <c r="Y998" s="388">
        <f t="shared" si="346"/>
        <v>3</v>
      </c>
      <c r="Z998" s="280" t="str">
        <f t="shared" si="336"/>
        <v/>
      </c>
      <c r="AA998" s="280" t="str">
        <f t="shared" si="337"/>
        <v/>
      </c>
      <c r="AB998" s="389" t="str">
        <f t="shared" si="347"/>
        <v/>
      </c>
      <c r="AC998" s="389" t="str">
        <f t="shared" si="348"/>
        <v/>
      </c>
      <c r="AD998" s="390" t="str">
        <f t="shared" si="338"/>
        <v/>
      </c>
      <c r="AE998" s="282">
        <f t="shared" si="339"/>
        <v>0</v>
      </c>
      <c r="AF998" s="359">
        <f t="shared" si="340"/>
        <v>0</v>
      </c>
      <c r="AG998" s="280">
        <f t="shared" si="341"/>
        <v>0</v>
      </c>
      <c r="AH998" s="280">
        <f t="shared" si="342"/>
        <v>0</v>
      </c>
      <c r="AI998" s="280">
        <f>IF(ISBLANK(T998),AI997,IF(COUNTIF(T$2:T998,T998)&gt;1,AI997,1+MAX(AI997,0)))</f>
        <v>24</v>
      </c>
      <c r="AL998" s="391" t="str">
        <f t="shared" si="349"/>
        <v/>
      </c>
      <c r="AM998" s="391" t="str">
        <f t="shared" si="350"/>
        <v/>
      </c>
      <c r="AO998" s="310" t="str">
        <f t="shared" si="343"/>
        <v/>
      </c>
      <c r="AP998" s="310">
        <f>SUM(AO$1:AO998)</f>
        <v>0</v>
      </c>
      <c r="AQ998" s="310">
        <f>SUM(AK$2:AK998)</f>
        <v>10</v>
      </c>
      <c r="AR998" s="310">
        <f>COUNTA(AJ$2:AJ998)</f>
        <v>10</v>
      </c>
      <c r="AS998" s="312"/>
      <c r="AT998" s="312"/>
      <c r="AU998" s="312"/>
      <c r="AV998" s="312"/>
      <c r="AW998" s="312"/>
      <c r="AZ998">
        <v>2</v>
      </c>
      <c r="BA998">
        <v>3</v>
      </c>
    </row>
    <row r="999" spans="1:53" x14ac:dyDescent="0.25">
      <c r="A999">
        <v>117</v>
      </c>
      <c r="B999" t="s">
        <v>65</v>
      </c>
      <c r="C999" t="s">
        <v>915</v>
      </c>
      <c r="D999"/>
      <c r="E999">
        <v>1</v>
      </c>
      <c r="F999">
        <v>2</v>
      </c>
      <c r="G999">
        <v>2</v>
      </c>
      <c r="H999">
        <v>3</v>
      </c>
      <c r="I999">
        <v>0</v>
      </c>
      <c r="J999">
        <v>0</v>
      </c>
      <c r="K999">
        <v>2</v>
      </c>
      <c r="L999">
        <v>2</v>
      </c>
      <c r="M999"/>
      <c r="N999" s="42"/>
      <c r="O999" s="101">
        <f>IF(ISBLANK(C999),O998,IF(COUNTIF(C$2:C999,C999)&gt;1,O998,1+MAX(O998,0)))</f>
        <v>30</v>
      </c>
      <c r="P999" s="45">
        <f t="shared" si="330"/>
        <v>14</v>
      </c>
      <c r="Q999" s="33" t="str">
        <f t="shared" si="331"/>
        <v/>
      </c>
      <c r="R999" s="33">
        <f t="shared" si="332"/>
        <v>2</v>
      </c>
      <c r="S999" s="33" t="str">
        <f t="shared" si="333"/>
        <v>117_2</v>
      </c>
      <c r="T999" s="35" t="str">
        <f t="shared" si="334"/>
        <v>117AM</v>
      </c>
      <c r="U999" s="35" t="str">
        <f t="shared" si="335"/>
        <v>117AMNS</v>
      </c>
      <c r="V999" s="35" t="str">
        <f t="shared" si="351"/>
        <v>1D</v>
      </c>
      <c r="W999" s="35" t="str">
        <f t="shared" si="344"/>
        <v>117AM1D122</v>
      </c>
      <c r="X999" s="388">
        <f t="shared" si="345"/>
        <v>2</v>
      </c>
      <c r="Y999" s="388">
        <f t="shared" si="346"/>
        <v>2</v>
      </c>
      <c r="Z999" s="280" t="str">
        <f t="shared" si="336"/>
        <v/>
      </c>
      <c r="AA999" s="280" t="str">
        <f t="shared" si="337"/>
        <v/>
      </c>
      <c r="AB999" s="389" t="str">
        <f t="shared" si="347"/>
        <v/>
      </c>
      <c r="AC999" s="389" t="str">
        <f t="shared" si="348"/>
        <v/>
      </c>
      <c r="AD999" s="390" t="str">
        <f t="shared" si="338"/>
        <v/>
      </c>
      <c r="AE999" s="282">
        <f t="shared" si="339"/>
        <v>0</v>
      </c>
      <c r="AF999" s="359">
        <f t="shared" si="340"/>
        <v>0</v>
      </c>
      <c r="AG999" s="280">
        <f t="shared" si="341"/>
        <v>0</v>
      </c>
      <c r="AH999" s="280">
        <f t="shared" si="342"/>
        <v>0</v>
      </c>
      <c r="AI999" s="280">
        <f>IF(ISBLANK(T999),AI998,IF(COUNTIF(T$2:T999,T999)&gt;1,AI998,1+MAX(AI998,0)))</f>
        <v>24</v>
      </c>
      <c r="AL999" s="391" t="str">
        <f t="shared" si="349"/>
        <v/>
      </c>
      <c r="AM999" s="391" t="str">
        <f t="shared" si="350"/>
        <v/>
      </c>
      <c r="AO999" s="310" t="str">
        <f t="shared" si="343"/>
        <v/>
      </c>
      <c r="AP999" s="310">
        <f>SUM(AO$1:AO999)</f>
        <v>0</v>
      </c>
      <c r="AQ999" s="310">
        <f>SUM(AK$2:AK999)</f>
        <v>10</v>
      </c>
      <c r="AR999" s="310">
        <f>COUNTA(AJ$2:AJ999)</f>
        <v>10</v>
      </c>
      <c r="AS999" s="312"/>
      <c r="AT999" s="312"/>
      <c r="AU999" s="312"/>
      <c r="AV999" s="312"/>
      <c r="AW999" s="312"/>
      <c r="AZ999">
        <v>2</v>
      </c>
      <c r="BA999">
        <v>2</v>
      </c>
    </row>
    <row r="1000" spans="1:53" x14ac:dyDescent="0.25">
      <c r="A1000">
        <v>117</v>
      </c>
      <c r="B1000" t="s">
        <v>65</v>
      </c>
      <c r="C1000" t="s">
        <v>915</v>
      </c>
      <c r="D1000"/>
      <c r="E1000">
        <v>1</v>
      </c>
      <c r="F1000">
        <v>2</v>
      </c>
      <c r="G1000">
        <v>3</v>
      </c>
      <c r="H1000">
        <v>1</v>
      </c>
      <c r="I1000">
        <v>0</v>
      </c>
      <c r="J1000">
        <v>0</v>
      </c>
      <c r="K1000">
        <v>0</v>
      </c>
      <c r="L1000">
        <v>1</v>
      </c>
      <c r="M1000"/>
      <c r="N1000" s="42"/>
      <c r="O1000" s="101">
        <f>IF(ISBLANK(C1000),O999,IF(COUNTIF(C$2:C1000,C1000)&gt;1,O999,1+MAX(O999,0)))</f>
        <v>30</v>
      </c>
      <c r="P1000" s="45">
        <f t="shared" si="330"/>
        <v>14</v>
      </c>
      <c r="Q1000" s="33" t="str">
        <f t="shared" si="331"/>
        <v/>
      </c>
      <c r="R1000" s="33">
        <f t="shared" si="332"/>
        <v>2</v>
      </c>
      <c r="S1000" s="33" t="str">
        <f t="shared" si="333"/>
        <v>117_2</v>
      </c>
      <c r="T1000" s="35" t="str">
        <f t="shared" si="334"/>
        <v>117AM</v>
      </c>
      <c r="U1000" s="35" t="str">
        <f t="shared" si="335"/>
        <v>117AMEW</v>
      </c>
      <c r="V1000" s="35" t="str">
        <f t="shared" si="351"/>
        <v>1D</v>
      </c>
      <c r="W1000" s="35" t="str">
        <f t="shared" si="344"/>
        <v>117AM1D123</v>
      </c>
      <c r="X1000" s="388">
        <f t="shared" si="345"/>
        <v>0</v>
      </c>
      <c r="Y1000" s="388">
        <f t="shared" si="346"/>
        <v>1</v>
      </c>
      <c r="Z1000" s="280" t="str">
        <f t="shared" si="336"/>
        <v/>
      </c>
      <c r="AA1000" s="280" t="str">
        <f t="shared" si="337"/>
        <v/>
      </c>
      <c r="AB1000" s="389" t="str">
        <f t="shared" si="347"/>
        <v/>
      </c>
      <c r="AC1000" s="389" t="str">
        <f t="shared" si="348"/>
        <v/>
      </c>
      <c r="AD1000" s="390" t="str">
        <f t="shared" si="338"/>
        <v/>
      </c>
      <c r="AE1000" s="282">
        <f t="shared" si="339"/>
        <v>0</v>
      </c>
      <c r="AF1000" s="359">
        <f t="shared" si="340"/>
        <v>0</v>
      </c>
      <c r="AG1000" s="280">
        <f t="shared" si="341"/>
        <v>3</v>
      </c>
      <c r="AH1000" s="280">
        <f t="shared" si="342"/>
        <v>1</v>
      </c>
      <c r="AI1000" s="280">
        <f>IF(ISBLANK(T1000),AI999,IF(COUNTIF(T$2:T1000,T1000)&gt;1,AI999,1+MAX(AI999,0)))</f>
        <v>24</v>
      </c>
      <c r="AL1000" s="391" t="str">
        <f t="shared" si="349"/>
        <v/>
      </c>
      <c r="AM1000" s="391" t="str">
        <f t="shared" si="350"/>
        <v/>
      </c>
      <c r="AO1000" s="310" t="str">
        <f t="shared" si="343"/>
        <v/>
      </c>
      <c r="AP1000" s="310">
        <f>SUM(AO$1:AO1000)</f>
        <v>0</v>
      </c>
      <c r="AQ1000" s="310">
        <f>SUM(AK$2:AK1000)</f>
        <v>10</v>
      </c>
      <c r="AR1000" s="310">
        <f>COUNTA(AJ$2:AJ1000)</f>
        <v>10</v>
      </c>
      <c r="AS1000" s="312"/>
      <c r="AT1000" s="312"/>
      <c r="AU1000" s="312"/>
      <c r="AV1000" s="312"/>
      <c r="AW1000" s="312"/>
      <c r="AZ1000">
        <v>0</v>
      </c>
      <c r="BA1000">
        <v>1</v>
      </c>
    </row>
    <row r="1001" spans="1:53" x14ac:dyDescent="0.25">
      <c r="A1001">
        <v>117</v>
      </c>
      <c r="B1001" t="s">
        <v>65</v>
      </c>
      <c r="C1001" t="s">
        <v>915</v>
      </c>
      <c r="D1001"/>
      <c r="E1001">
        <v>1</v>
      </c>
      <c r="F1001">
        <v>2</v>
      </c>
      <c r="G1001">
        <v>4</v>
      </c>
      <c r="H1001">
        <v>20</v>
      </c>
      <c r="I1001">
        <v>5</v>
      </c>
      <c r="J1001">
        <v>0</v>
      </c>
      <c r="K1001">
        <v>15</v>
      </c>
      <c r="L1001">
        <v>15</v>
      </c>
      <c r="M1001"/>
      <c r="N1001" s="42"/>
      <c r="O1001" s="101">
        <f>IF(ISBLANK(C1001),O1000,IF(COUNTIF(C$2:C1001,C1001)&gt;1,O1000,1+MAX(O1000,0)))</f>
        <v>30</v>
      </c>
      <c r="P1001" s="45">
        <f t="shared" si="330"/>
        <v>14</v>
      </c>
      <c r="Q1001" s="33" t="str">
        <f t="shared" si="331"/>
        <v/>
      </c>
      <c r="R1001" s="33">
        <f t="shared" si="332"/>
        <v>2</v>
      </c>
      <c r="S1001" s="33" t="str">
        <f t="shared" si="333"/>
        <v>117_2</v>
      </c>
      <c r="T1001" s="35" t="str">
        <f t="shared" si="334"/>
        <v>117AM</v>
      </c>
      <c r="U1001" s="35" t="str">
        <f t="shared" si="335"/>
        <v>117AMEW</v>
      </c>
      <c r="V1001" s="35" t="str">
        <f t="shared" si="351"/>
        <v>1D</v>
      </c>
      <c r="W1001" s="35" t="str">
        <f t="shared" si="344"/>
        <v>117AM1D124</v>
      </c>
      <c r="X1001" s="388">
        <f t="shared" si="345"/>
        <v>15</v>
      </c>
      <c r="Y1001" s="388">
        <f t="shared" si="346"/>
        <v>15</v>
      </c>
      <c r="Z1001" s="280" t="str">
        <f t="shared" si="336"/>
        <v/>
      </c>
      <c r="AA1001" s="280" t="str">
        <f t="shared" si="337"/>
        <v/>
      </c>
      <c r="AB1001" s="389" t="str">
        <f t="shared" si="347"/>
        <v/>
      </c>
      <c r="AC1001" s="389" t="str">
        <f t="shared" si="348"/>
        <v/>
      </c>
      <c r="AD1001" s="390" t="str">
        <f t="shared" si="338"/>
        <v/>
      </c>
      <c r="AE1001" s="282">
        <f t="shared" si="339"/>
        <v>1</v>
      </c>
      <c r="AF1001" s="359">
        <f t="shared" si="340"/>
        <v>0</v>
      </c>
      <c r="AG1001" s="280">
        <f t="shared" si="341"/>
        <v>3</v>
      </c>
      <c r="AH1001" s="280">
        <f t="shared" si="342"/>
        <v>1</v>
      </c>
      <c r="AI1001" s="280">
        <f>IF(ISBLANK(T1001),AI1000,IF(COUNTIF(T$2:T1001,T1001)&gt;1,AI1000,1+MAX(AI1000,0)))</f>
        <v>24</v>
      </c>
      <c r="AL1001" s="391" t="str">
        <f t="shared" si="349"/>
        <v/>
      </c>
      <c r="AM1001" s="391" t="str">
        <f t="shared" si="350"/>
        <v/>
      </c>
      <c r="AO1001" s="310" t="str">
        <f t="shared" si="343"/>
        <v/>
      </c>
      <c r="AP1001" s="310">
        <f>SUM(AO$1:AO1001)</f>
        <v>0</v>
      </c>
      <c r="AQ1001" s="310">
        <f>SUM(AK$2:AK1001)</f>
        <v>10</v>
      </c>
      <c r="AR1001" s="310">
        <f>COUNTA(AJ$2:AJ1001)</f>
        <v>10</v>
      </c>
      <c r="AS1001" s="312"/>
      <c r="AT1001" s="312"/>
      <c r="AU1001" s="312"/>
      <c r="AV1001" s="312"/>
      <c r="AW1001" s="312"/>
      <c r="AZ1001">
        <v>15</v>
      </c>
      <c r="BA1001">
        <v>15</v>
      </c>
    </row>
    <row r="1002" spans="1:53" x14ac:dyDescent="0.25">
      <c r="A1002">
        <v>117</v>
      </c>
      <c r="B1002" t="s">
        <v>65</v>
      </c>
      <c r="C1002" t="s">
        <v>915</v>
      </c>
      <c r="D1002"/>
      <c r="E1002">
        <v>1</v>
      </c>
      <c r="F1002">
        <v>3</v>
      </c>
      <c r="G1002">
        <v>1</v>
      </c>
      <c r="H1002">
        <v>4</v>
      </c>
      <c r="I1002">
        <v>3</v>
      </c>
      <c r="J1002">
        <v>1</v>
      </c>
      <c r="K1002">
        <v>1</v>
      </c>
      <c r="L1002">
        <v>4</v>
      </c>
      <c r="M1002"/>
      <c r="N1002" s="42"/>
      <c r="O1002" s="101">
        <f>IF(ISBLANK(C1002),O1001,IF(COUNTIF(C$2:C1002,C1002)&gt;1,O1001,1+MAX(O1001,0)))</f>
        <v>30</v>
      </c>
      <c r="P1002" s="45">
        <f t="shared" si="330"/>
        <v>14</v>
      </c>
      <c r="Q1002" s="33" t="str">
        <f t="shared" si="331"/>
        <v/>
      </c>
      <c r="R1002" s="33">
        <f t="shared" si="332"/>
        <v>3</v>
      </c>
      <c r="S1002" s="33" t="str">
        <f t="shared" si="333"/>
        <v>117_3</v>
      </c>
      <c r="T1002" s="35" t="str">
        <f t="shared" si="334"/>
        <v>117AM</v>
      </c>
      <c r="U1002" s="35" t="str">
        <f t="shared" si="335"/>
        <v>117AMNS</v>
      </c>
      <c r="V1002" s="35" t="str">
        <f t="shared" si="351"/>
        <v>1D</v>
      </c>
      <c r="W1002" s="35" t="str">
        <f t="shared" si="344"/>
        <v>117AM1D131</v>
      </c>
      <c r="X1002" s="388">
        <f t="shared" si="345"/>
        <v>1</v>
      </c>
      <c r="Y1002" s="388">
        <f t="shared" si="346"/>
        <v>4</v>
      </c>
      <c r="Z1002" s="280" t="str">
        <f t="shared" si="336"/>
        <v/>
      </c>
      <c r="AA1002" s="280" t="str">
        <f t="shared" si="337"/>
        <v/>
      </c>
      <c r="AB1002" s="389" t="str">
        <f t="shared" si="347"/>
        <v/>
      </c>
      <c r="AC1002" s="389" t="str">
        <f t="shared" si="348"/>
        <v/>
      </c>
      <c r="AD1002" s="390" t="str">
        <f t="shared" si="338"/>
        <v/>
      </c>
      <c r="AE1002" s="282">
        <f t="shared" si="339"/>
        <v>0</v>
      </c>
      <c r="AF1002" s="359">
        <f t="shared" si="340"/>
        <v>0</v>
      </c>
      <c r="AG1002" s="280">
        <f t="shared" si="341"/>
        <v>0</v>
      </c>
      <c r="AH1002" s="280">
        <f t="shared" si="342"/>
        <v>0</v>
      </c>
      <c r="AI1002" s="280">
        <f>IF(ISBLANK(T1002),AI1001,IF(COUNTIF(T$2:T1002,T1002)&gt;1,AI1001,1+MAX(AI1001,0)))</f>
        <v>24</v>
      </c>
      <c r="AL1002" s="391" t="str">
        <f t="shared" si="349"/>
        <v/>
      </c>
      <c r="AM1002" s="391" t="str">
        <f t="shared" si="350"/>
        <v/>
      </c>
      <c r="AO1002" s="310" t="str">
        <f t="shared" si="343"/>
        <v/>
      </c>
      <c r="AP1002" s="310">
        <f>SUM(AO$1:AO1002)</f>
        <v>0</v>
      </c>
      <c r="AQ1002" s="310">
        <f>SUM(AK$2:AK1002)</f>
        <v>10</v>
      </c>
      <c r="AR1002" s="310">
        <f>COUNTA(AJ$2:AJ1002)</f>
        <v>10</v>
      </c>
      <c r="AS1002" s="312"/>
      <c r="AT1002" s="312"/>
      <c r="AU1002" s="312"/>
      <c r="AV1002" s="312"/>
      <c r="AW1002" s="312"/>
      <c r="AZ1002">
        <v>1</v>
      </c>
      <c r="BA1002">
        <v>4</v>
      </c>
    </row>
    <row r="1003" spans="1:53" x14ac:dyDescent="0.25">
      <c r="A1003">
        <v>117</v>
      </c>
      <c r="B1003" t="s">
        <v>65</v>
      </c>
      <c r="C1003" t="s">
        <v>915</v>
      </c>
      <c r="D1003"/>
      <c r="E1003">
        <v>1</v>
      </c>
      <c r="F1003">
        <v>3</v>
      </c>
      <c r="G1003">
        <v>2</v>
      </c>
      <c r="H1003">
        <v>1</v>
      </c>
      <c r="I1003">
        <v>0</v>
      </c>
      <c r="J1003">
        <v>0</v>
      </c>
      <c r="K1003">
        <v>0</v>
      </c>
      <c r="L1003">
        <v>1</v>
      </c>
      <c r="M1003"/>
      <c r="N1003" s="42"/>
      <c r="O1003" s="101">
        <f>IF(ISBLANK(C1003),O1002,IF(COUNTIF(C$2:C1003,C1003)&gt;1,O1002,1+MAX(O1002,0)))</f>
        <v>30</v>
      </c>
      <c r="P1003" s="45">
        <f t="shared" si="330"/>
        <v>14</v>
      </c>
      <c r="Q1003" s="33" t="str">
        <f t="shared" si="331"/>
        <v/>
      </c>
      <c r="R1003" s="33">
        <f t="shared" si="332"/>
        <v>3</v>
      </c>
      <c r="S1003" s="33" t="str">
        <f t="shared" si="333"/>
        <v>117_3</v>
      </c>
      <c r="T1003" s="35" t="str">
        <f t="shared" si="334"/>
        <v>117AM</v>
      </c>
      <c r="U1003" s="35" t="str">
        <f t="shared" si="335"/>
        <v>117AMNS</v>
      </c>
      <c r="V1003" s="35" t="str">
        <f t="shared" si="351"/>
        <v>1D</v>
      </c>
      <c r="W1003" s="35" t="str">
        <f t="shared" si="344"/>
        <v>117AM1D132</v>
      </c>
      <c r="X1003" s="388">
        <f t="shared" si="345"/>
        <v>0</v>
      </c>
      <c r="Y1003" s="388">
        <f t="shared" si="346"/>
        <v>1</v>
      </c>
      <c r="Z1003" s="280" t="str">
        <f t="shared" si="336"/>
        <v/>
      </c>
      <c r="AA1003" s="280" t="str">
        <f t="shared" si="337"/>
        <v/>
      </c>
      <c r="AB1003" s="389" t="str">
        <f t="shared" si="347"/>
        <v/>
      </c>
      <c r="AC1003" s="389" t="str">
        <f t="shared" si="348"/>
        <v/>
      </c>
      <c r="AD1003" s="390" t="str">
        <f t="shared" si="338"/>
        <v/>
      </c>
      <c r="AE1003" s="282">
        <f t="shared" si="339"/>
        <v>0</v>
      </c>
      <c r="AF1003" s="359">
        <f t="shared" si="340"/>
        <v>0</v>
      </c>
      <c r="AG1003" s="280">
        <f t="shared" si="341"/>
        <v>0</v>
      </c>
      <c r="AH1003" s="280">
        <f t="shared" si="342"/>
        <v>0</v>
      </c>
      <c r="AI1003" s="280">
        <f>IF(ISBLANK(T1003),AI1002,IF(COUNTIF(T$2:T1003,T1003)&gt;1,AI1002,1+MAX(AI1002,0)))</f>
        <v>24</v>
      </c>
      <c r="AL1003" s="391" t="str">
        <f t="shared" si="349"/>
        <v/>
      </c>
      <c r="AM1003" s="391" t="str">
        <f t="shared" si="350"/>
        <v/>
      </c>
      <c r="AO1003" s="310" t="str">
        <f t="shared" si="343"/>
        <v/>
      </c>
      <c r="AP1003" s="310">
        <f>SUM(AO$1:AO1003)</f>
        <v>0</v>
      </c>
      <c r="AQ1003" s="310">
        <f>SUM(AK$2:AK1003)</f>
        <v>10</v>
      </c>
      <c r="AR1003" s="310">
        <f>COUNTA(AJ$2:AJ1003)</f>
        <v>10</v>
      </c>
      <c r="AS1003" s="312"/>
      <c r="AT1003" s="312"/>
      <c r="AU1003" s="312"/>
      <c r="AV1003" s="312"/>
      <c r="AW1003" s="312"/>
      <c r="AZ1003">
        <v>0</v>
      </c>
      <c r="BA1003">
        <v>1</v>
      </c>
    </row>
    <row r="1004" spans="1:53" x14ac:dyDescent="0.25">
      <c r="A1004">
        <v>117</v>
      </c>
      <c r="B1004" t="s">
        <v>65</v>
      </c>
      <c r="C1004" t="s">
        <v>915</v>
      </c>
      <c r="D1004"/>
      <c r="E1004">
        <v>1</v>
      </c>
      <c r="F1004">
        <v>3</v>
      </c>
      <c r="G1004">
        <v>3</v>
      </c>
      <c r="H1004">
        <v>3</v>
      </c>
      <c r="I1004">
        <v>0</v>
      </c>
      <c r="J1004">
        <v>1</v>
      </c>
      <c r="K1004">
        <v>0</v>
      </c>
      <c r="L1004">
        <v>0</v>
      </c>
      <c r="M1004"/>
      <c r="N1004" s="42"/>
      <c r="O1004" s="101">
        <f>IF(ISBLANK(C1004),O1003,IF(COUNTIF(C$2:C1004,C1004)&gt;1,O1003,1+MAX(O1003,0)))</f>
        <v>30</v>
      </c>
      <c r="P1004" s="45">
        <f t="shared" si="330"/>
        <v>14</v>
      </c>
      <c r="Q1004" s="33" t="str">
        <f t="shared" si="331"/>
        <v/>
      </c>
      <c r="R1004" s="33">
        <f t="shared" si="332"/>
        <v>3</v>
      </c>
      <c r="S1004" s="33" t="str">
        <f t="shared" si="333"/>
        <v>117_3</v>
      </c>
      <c r="T1004" s="35" t="str">
        <f t="shared" si="334"/>
        <v>117AM</v>
      </c>
      <c r="U1004" s="35" t="str">
        <f t="shared" si="335"/>
        <v>117AMEW</v>
      </c>
      <c r="V1004" s="35" t="str">
        <f t="shared" si="351"/>
        <v>1D</v>
      </c>
      <c r="W1004" s="35" t="str">
        <f t="shared" si="344"/>
        <v>117AM1D133</v>
      </c>
      <c r="X1004" s="388">
        <f t="shared" si="345"/>
        <v>0</v>
      </c>
      <c r="Y1004" s="388">
        <f t="shared" si="346"/>
        <v>0</v>
      </c>
      <c r="Z1004" s="280" t="str">
        <f t="shared" si="336"/>
        <v/>
      </c>
      <c r="AA1004" s="280" t="str">
        <f t="shared" si="337"/>
        <v/>
      </c>
      <c r="AB1004" s="389" t="str">
        <f t="shared" si="347"/>
        <v/>
      </c>
      <c r="AC1004" s="389" t="str">
        <f t="shared" si="348"/>
        <v/>
      </c>
      <c r="AD1004" s="390" t="str">
        <f t="shared" si="338"/>
        <v/>
      </c>
      <c r="AE1004" s="282">
        <f t="shared" si="339"/>
        <v>0</v>
      </c>
      <c r="AF1004" s="359">
        <f t="shared" si="340"/>
        <v>0</v>
      </c>
      <c r="AG1004" s="280">
        <f t="shared" si="341"/>
        <v>3</v>
      </c>
      <c r="AH1004" s="280">
        <f t="shared" si="342"/>
        <v>1</v>
      </c>
      <c r="AI1004" s="280">
        <f>IF(ISBLANK(T1004),AI1003,IF(COUNTIF(T$2:T1004,T1004)&gt;1,AI1003,1+MAX(AI1003,0)))</f>
        <v>24</v>
      </c>
      <c r="AL1004" s="391" t="str">
        <f t="shared" si="349"/>
        <v/>
      </c>
      <c r="AM1004" s="391" t="str">
        <f t="shared" si="350"/>
        <v/>
      </c>
      <c r="AO1004" s="310" t="str">
        <f t="shared" si="343"/>
        <v/>
      </c>
      <c r="AP1004" s="310">
        <f>SUM(AO$1:AO1004)</f>
        <v>0</v>
      </c>
      <c r="AQ1004" s="310">
        <f>SUM(AK$2:AK1004)</f>
        <v>10</v>
      </c>
      <c r="AR1004" s="310">
        <f>COUNTA(AJ$2:AJ1004)</f>
        <v>10</v>
      </c>
      <c r="AS1004" s="312"/>
      <c r="AT1004" s="312"/>
      <c r="AU1004" s="312"/>
      <c r="AV1004" s="312"/>
      <c r="AW1004" s="312"/>
      <c r="AZ1004">
        <v>0</v>
      </c>
      <c r="BA1004">
        <v>0</v>
      </c>
    </row>
    <row r="1005" spans="1:53" x14ac:dyDescent="0.25">
      <c r="A1005">
        <v>117</v>
      </c>
      <c r="B1005" t="s">
        <v>65</v>
      </c>
      <c r="C1005" t="s">
        <v>915</v>
      </c>
      <c r="D1005"/>
      <c r="E1005">
        <v>1</v>
      </c>
      <c r="F1005">
        <v>3</v>
      </c>
      <c r="G1005">
        <v>4</v>
      </c>
      <c r="H1005">
        <v>13</v>
      </c>
      <c r="I1005">
        <v>4</v>
      </c>
      <c r="J1005">
        <v>1</v>
      </c>
      <c r="K1005">
        <v>9</v>
      </c>
      <c r="L1005">
        <v>11</v>
      </c>
      <c r="M1005"/>
      <c r="N1005" s="42"/>
      <c r="O1005" s="101">
        <f>IF(ISBLANK(C1005),O1004,IF(COUNTIF(C$2:C1005,C1005)&gt;1,O1004,1+MAX(O1004,0)))</f>
        <v>30</v>
      </c>
      <c r="P1005" s="45">
        <f t="shared" si="330"/>
        <v>14</v>
      </c>
      <c r="Q1005" s="33" t="str">
        <f t="shared" si="331"/>
        <v/>
      </c>
      <c r="R1005" s="33">
        <f t="shared" si="332"/>
        <v>3</v>
      </c>
      <c r="S1005" s="33" t="str">
        <f t="shared" si="333"/>
        <v>117_3</v>
      </c>
      <c r="T1005" s="35" t="str">
        <f t="shared" si="334"/>
        <v>117AM</v>
      </c>
      <c r="U1005" s="35" t="str">
        <f t="shared" si="335"/>
        <v>117AMEW</v>
      </c>
      <c r="V1005" s="35" t="str">
        <f t="shared" si="351"/>
        <v>1D</v>
      </c>
      <c r="W1005" s="35" t="str">
        <f t="shared" si="344"/>
        <v>117AM1D134</v>
      </c>
      <c r="X1005" s="388">
        <f t="shared" si="345"/>
        <v>9</v>
      </c>
      <c r="Y1005" s="388">
        <f t="shared" si="346"/>
        <v>11</v>
      </c>
      <c r="Z1005" s="280" t="str">
        <f t="shared" si="336"/>
        <v/>
      </c>
      <c r="AA1005" s="280" t="str">
        <f t="shared" si="337"/>
        <v/>
      </c>
      <c r="AB1005" s="389" t="str">
        <f t="shared" si="347"/>
        <v/>
      </c>
      <c r="AC1005" s="389" t="str">
        <f t="shared" si="348"/>
        <v/>
      </c>
      <c r="AD1005" s="390" t="str">
        <f t="shared" si="338"/>
        <v/>
      </c>
      <c r="AE1005" s="282">
        <f t="shared" si="339"/>
        <v>1</v>
      </c>
      <c r="AF1005" s="359">
        <f t="shared" si="340"/>
        <v>0</v>
      </c>
      <c r="AG1005" s="280">
        <f t="shared" si="341"/>
        <v>3</v>
      </c>
      <c r="AH1005" s="280">
        <f t="shared" si="342"/>
        <v>1</v>
      </c>
      <c r="AI1005" s="280">
        <f>IF(ISBLANK(T1005),AI1004,IF(COUNTIF(T$2:T1005,T1005)&gt;1,AI1004,1+MAX(AI1004,0)))</f>
        <v>24</v>
      </c>
      <c r="AL1005" s="391" t="str">
        <f t="shared" si="349"/>
        <v/>
      </c>
      <c r="AM1005" s="391" t="str">
        <f t="shared" si="350"/>
        <v/>
      </c>
      <c r="AO1005" s="310" t="str">
        <f t="shared" si="343"/>
        <v/>
      </c>
      <c r="AP1005" s="310">
        <f>SUM(AO$1:AO1005)</f>
        <v>0</v>
      </c>
      <c r="AQ1005" s="310">
        <f>SUM(AK$2:AK1005)</f>
        <v>10</v>
      </c>
      <c r="AR1005" s="310">
        <f>COUNTA(AJ$2:AJ1005)</f>
        <v>10</v>
      </c>
      <c r="AS1005" s="312"/>
      <c r="AT1005" s="312"/>
      <c r="AU1005" s="312"/>
      <c r="AV1005" s="312"/>
      <c r="AW1005" s="312"/>
      <c r="AZ1005">
        <v>9</v>
      </c>
      <c r="BA1005">
        <v>11</v>
      </c>
    </row>
    <row r="1006" spans="1:53" x14ac:dyDescent="0.25">
      <c r="A1006">
        <v>117</v>
      </c>
      <c r="B1006" t="s">
        <v>65</v>
      </c>
      <c r="C1006" t="s">
        <v>915</v>
      </c>
      <c r="D1006"/>
      <c r="E1006">
        <v>1</v>
      </c>
      <c r="F1006">
        <v>4</v>
      </c>
      <c r="G1006">
        <v>1</v>
      </c>
      <c r="H1006">
        <v>2</v>
      </c>
      <c r="I1006">
        <v>0</v>
      </c>
      <c r="J1006">
        <v>0</v>
      </c>
      <c r="K1006">
        <v>1</v>
      </c>
      <c r="L1006">
        <v>2</v>
      </c>
      <c r="M1006"/>
      <c r="N1006" s="42"/>
      <c r="O1006" s="101">
        <f>IF(ISBLANK(C1006),O1005,IF(COUNTIF(C$2:C1006,C1006)&gt;1,O1005,1+MAX(O1005,0)))</f>
        <v>30</v>
      </c>
      <c r="P1006" s="45">
        <f t="shared" si="330"/>
        <v>14</v>
      </c>
      <c r="Q1006" s="33" t="str">
        <f t="shared" si="331"/>
        <v/>
      </c>
      <c r="R1006" s="33">
        <f t="shared" si="332"/>
        <v>4</v>
      </c>
      <c r="S1006" s="33" t="str">
        <f t="shared" si="333"/>
        <v>117_4</v>
      </c>
      <c r="T1006" s="35" t="str">
        <f t="shared" si="334"/>
        <v>117AM</v>
      </c>
      <c r="U1006" s="35" t="str">
        <f t="shared" si="335"/>
        <v>117AMNS</v>
      </c>
      <c r="V1006" s="35" t="str">
        <f t="shared" si="351"/>
        <v>1D</v>
      </c>
      <c r="W1006" s="35" t="str">
        <f t="shared" si="344"/>
        <v>117AM1D141</v>
      </c>
      <c r="X1006" s="388">
        <f t="shared" si="345"/>
        <v>1</v>
      </c>
      <c r="Y1006" s="388">
        <f t="shared" si="346"/>
        <v>2</v>
      </c>
      <c r="Z1006" s="280" t="str">
        <f t="shared" si="336"/>
        <v/>
      </c>
      <c r="AA1006" s="280" t="str">
        <f t="shared" si="337"/>
        <v/>
      </c>
      <c r="AB1006" s="389" t="str">
        <f t="shared" si="347"/>
        <v/>
      </c>
      <c r="AC1006" s="389" t="str">
        <f t="shared" si="348"/>
        <v/>
      </c>
      <c r="AD1006" s="390" t="str">
        <f t="shared" si="338"/>
        <v/>
      </c>
      <c r="AE1006" s="282">
        <f t="shared" si="339"/>
        <v>0</v>
      </c>
      <c r="AF1006" s="359">
        <f t="shared" si="340"/>
        <v>0</v>
      </c>
      <c r="AG1006" s="280">
        <f t="shared" si="341"/>
        <v>0</v>
      </c>
      <c r="AH1006" s="280">
        <f t="shared" si="342"/>
        <v>0</v>
      </c>
      <c r="AI1006" s="280">
        <f>IF(ISBLANK(T1006),AI1005,IF(COUNTIF(T$2:T1006,T1006)&gt;1,AI1005,1+MAX(AI1005,0)))</f>
        <v>24</v>
      </c>
      <c r="AL1006" s="391" t="str">
        <f t="shared" si="349"/>
        <v/>
      </c>
      <c r="AM1006" s="391" t="str">
        <f t="shared" si="350"/>
        <v/>
      </c>
      <c r="AO1006" s="310" t="str">
        <f t="shared" si="343"/>
        <v/>
      </c>
      <c r="AP1006" s="310">
        <f>SUM(AO$1:AO1006)</f>
        <v>0</v>
      </c>
      <c r="AQ1006" s="310">
        <f>SUM(AK$2:AK1006)</f>
        <v>10</v>
      </c>
      <c r="AR1006" s="310">
        <f>COUNTA(AJ$2:AJ1006)</f>
        <v>10</v>
      </c>
      <c r="AS1006" s="312"/>
      <c r="AT1006" s="312"/>
      <c r="AU1006" s="312"/>
      <c r="AV1006" s="312"/>
      <c r="AW1006" s="312"/>
      <c r="AZ1006">
        <v>1</v>
      </c>
      <c r="BA1006">
        <v>2</v>
      </c>
    </row>
    <row r="1007" spans="1:53" x14ac:dyDescent="0.25">
      <c r="A1007">
        <v>117</v>
      </c>
      <c r="B1007" t="s">
        <v>65</v>
      </c>
      <c r="C1007" t="s">
        <v>915</v>
      </c>
      <c r="D1007"/>
      <c r="E1007">
        <v>1</v>
      </c>
      <c r="F1007">
        <v>4</v>
      </c>
      <c r="G1007">
        <v>2</v>
      </c>
      <c r="H1007">
        <v>2</v>
      </c>
      <c r="I1007">
        <v>0</v>
      </c>
      <c r="J1007">
        <v>0</v>
      </c>
      <c r="K1007">
        <v>1</v>
      </c>
      <c r="L1007">
        <v>2</v>
      </c>
      <c r="M1007"/>
      <c r="N1007" s="42"/>
      <c r="O1007" s="101">
        <f>IF(ISBLANK(C1007),O1006,IF(COUNTIF(C$2:C1007,C1007)&gt;1,O1006,1+MAX(O1006,0)))</f>
        <v>30</v>
      </c>
      <c r="P1007" s="45">
        <f t="shared" si="330"/>
        <v>14</v>
      </c>
      <c r="Q1007" s="33" t="str">
        <f t="shared" si="331"/>
        <v/>
      </c>
      <c r="R1007" s="33">
        <f t="shared" si="332"/>
        <v>4</v>
      </c>
      <c r="S1007" s="33" t="str">
        <f t="shared" si="333"/>
        <v>117_4</v>
      </c>
      <c r="T1007" s="35" t="str">
        <f t="shared" si="334"/>
        <v>117AM</v>
      </c>
      <c r="U1007" s="35" t="str">
        <f t="shared" si="335"/>
        <v>117AMNS</v>
      </c>
      <c r="V1007" s="35" t="str">
        <f t="shared" si="351"/>
        <v>1D</v>
      </c>
      <c r="W1007" s="35" t="str">
        <f t="shared" si="344"/>
        <v>117AM1D142</v>
      </c>
      <c r="X1007" s="388">
        <f t="shared" si="345"/>
        <v>1</v>
      </c>
      <c r="Y1007" s="388">
        <f t="shared" si="346"/>
        <v>2</v>
      </c>
      <c r="Z1007" s="280" t="str">
        <f t="shared" si="336"/>
        <v/>
      </c>
      <c r="AA1007" s="280" t="str">
        <f t="shared" si="337"/>
        <v/>
      </c>
      <c r="AB1007" s="389" t="str">
        <f t="shared" si="347"/>
        <v/>
      </c>
      <c r="AC1007" s="389" t="str">
        <f t="shared" si="348"/>
        <v/>
      </c>
      <c r="AD1007" s="390" t="str">
        <f t="shared" si="338"/>
        <v/>
      </c>
      <c r="AE1007" s="282">
        <f t="shared" si="339"/>
        <v>0</v>
      </c>
      <c r="AF1007" s="359">
        <f t="shared" si="340"/>
        <v>0</v>
      </c>
      <c r="AG1007" s="280">
        <f t="shared" si="341"/>
        <v>0</v>
      </c>
      <c r="AH1007" s="280">
        <f t="shared" si="342"/>
        <v>0</v>
      </c>
      <c r="AI1007" s="280">
        <f>IF(ISBLANK(T1007),AI1006,IF(COUNTIF(T$2:T1007,T1007)&gt;1,AI1006,1+MAX(AI1006,0)))</f>
        <v>24</v>
      </c>
      <c r="AL1007" s="391" t="str">
        <f t="shared" si="349"/>
        <v/>
      </c>
      <c r="AM1007" s="391" t="str">
        <f t="shared" si="350"/>
        <v/>
      </c>
      <c r="AO1007" s="310" t="str">
        <f t="shared" si="343"/>
        <v/>
      </c>
      <c r="AP1007" s="310">
        <f>SUM(AO$1:AO1007)</f>
        <v>0</v>
      </c>
      <c r="AQ1007" s="310">
        <f>SUM(AK$2:AK1007)</f>
        <v>10</v>
      </c>
      <c r="AR1007" s="310">
        <f>COUNTA(AJ$2:AJ1007)</f>
        <v>10</v>
      </c>
      <c r="AS1007" s="312"/>
      <c r="AT1007" s="312"/>
      <c r="AU1007" s="312"/>
      <c r="AV1007" s="312"/>
      <c r="AW1007" s="312"/>
      <c r="AZ1007">
        <v>1</v>
      </c>
      <c r="BA1007">
        <v>2</v>
      </c>
    </row>
    <row r="1008" spans="1:53" x14ac:dyDescent="0.25">
      <c r="A1008">
        <v>117</v>
      </c>
      <c r="B1008" t="s">
        <v>65</v>
      </c>
      <c r="C1008" t="s">
        <v>915</v>
      </c>
      <c r="D1008"/>
      <c r="E1008">
        <v>1</v>
      </c>
      <c r="F1008">
        <v>4</v>
      </c>
      <c r="G1008">
        <v>3</v>
      </c>
      <c r="H1008">
        <v>4</v>
      </c>
      <c r="I1008">
        <v>0</v>
      </c>
      <c r="J1008">
        <v>2</v>
      </c>
      <c r="K1008">
        <v>0</v>
      </c>
      <c r="L1008">
        <v>4</v>
      </c>
      <c r="M1008"/>
      <c r="N1008" s="42"/>
      <c r="O1008" s="101">
        <f>IF(ISBLANK(C1008),O1007,IF(COUNTIF(C$2:C1008,C1008)&gt;1,O1007,1+MAX(O1007,0)))</f>
        <v>30</v>
      </c>
      <c r="P1008" s="45">
        <f t="shared" si="330"/>
        <v>14</v>
      </c>
      <c r="Q1008" s="33" t="str">
        <f t="shared" si="331"/>
        <v/>
      </c>
      <c r="R1008" s="33">
        <f t="shared" si="332"/>
        <v>4</v>
      </c>
      <c r="S1008" s="33" t="str">
        <f t="shared" si="333"/>
        <v>117_4</v>
      </c>
      <c r="T1008" s="35" t="str">
        <f t="shared" si="334"/>
        <v>117AM</v>
      </c>
      <c r="U1008" s="35" t="str">
        <f t="shared" si="335"/>
        <v>117AMEW</v>
      </c>
      <c r="V1008" s="35" t="str">
        <f t="shared" si="351"/>
        <v>1D</v>
      </c>
      <c r="W1008" s="35" t="str">
        <f t="shared" si="344"/>
        <v>117AM1D143</v>
      </c>
      <c r="X1008" s="388">
        <f t="shared" si="345"/>
        <v>0</v>
      </c>
      <c r="Y1008" s="388">
        <f t="shared" si="346"/>
        <v>4</v>
      </c>
      <c r="Z1008" s="280" t="str">
        <f t="shared" si="336"/>
        <v/>
      </c>
      <c r="AA1008" s="280" t="str">
        <f t="shared" si="337"/>
        <v/>
      </c>
      <c r="AB1008" s="389" t="str">
        <f t="shared" si="347"/>
        <v/>
      </c>
      <c r="AC1008" s="389" t="str">
        <f t="shared" si="348"/>
        <v/>
      </c>
      <c r="AD1008" s="390" t="str">
        <f t="shared" si="338"/>
        <v/>
      </c>
      <c r="AE1008" s="282">
        <f t="shared" si="339"/>
        <v>0</v>
      </c>
      <c r="AF1008" s="359">
        <f t="shared" si="340"/>
        <v>0</v>
      </c>
      <c r="AG1008" s="280">
        <f t="shared" si="341"/>
        <v>3</v>
      </c>
      <c r="AH1008" s="280">
        <f t="shared" si="342"/>
        <v>1</v>
      </c>
      <c r="AI1008" s="280">
        <f>IF(ISBLANK(T1008),AI1007,IF(COUNTIF(T$2:T1008,T1008)&gt;1,AI1007,1+MAX(AI1007,0)))</f>
        <v>24</v>
      </c>
      <c r="AL1008" s="391" t="str">
        <f t="shared" si="349"/>
        <v/>
      </c>
      <c r="AM1008" s="391" t="str">
        <f t="shared" si="350"/>
        <v/>
      </c>
      <c r="AO1008" s="310" t="str">
        <f t="shared" si="343"/>
        <v/>
      </c>
      <c r="AP1008" s="310">
        <f>SUM(AO$1:AO1008)</f>
        <v>0</v>
      </c>
      <c r="AQ1008" s="310">
        <f>SUM(AK$2:AK1008)</f>
        <v>10</v>
      </c>
      <c r="AR1008" s="310">
        <f>COUNTA(AJ$2:AJ1008)</f>
        <v>10</v>
      </c>
      <c r="AS1008" s="312"/>
      <c r="AT1008" s="312"/>
      <c r="AU1008" s="312"/>
      <c r="AV1008" s="312"/>
      <c r="AW1008" s="312"/>
      <c r="AZ1008">
        <v>0</v>
      </c>
      <c r="BA1008">
        <v>4</v>
      </c>
    </row>
    <row r="1009" spans="1:53" x14ac:dyDescent="0.25">
      <c r="A1009">
        <v>117</v>
      </c>
      <c r="B1009" t="s">
        <v>65</v>
      </c>
      <c r="C1009" t="s">
        <v>915</v>
      </c>
      <c r="D1009"/>
      <c r="E1009">
        <v>1</v>
      </c>
      <c r="F1009">
        <v>4</v>
      </c>
      <c r="G1009">
        <v>4</v>
      </c>
      <c r="H1009">
        <v>16</v>
      </c>
      <c r="I1009">
        <v>3</v>
      </c>
      <c r="J1009">
        <v>1</v>
      </c>
      <c r="K1009">
        <v>7</v>
      </c>
      <c r="L1009">
        <v>9</v>
      </c>
      <c r="M1009"/>
      <c r="N1009" s="42"/>
      <c r="O1009" s="101">
        <f>IF(ISBLANK(C1009),O1008,IF(COUNTIF(C$2:C1009,C1009)&gt;1,O1008,1+MAX(O1008,0)))</f>
        <v>30</v>
      </c>
      <c r="P1009" s="45">
        <f t="shared" si="330"/>
        <v>14</v>
      </c>
      <c r="Q1009" s="33" t="str">
        <f t="shared" si="331"/>
        <v/>
      </c>
      <c r="R1009" s="33">
        <f t="shared" si="332"/>
        <v>4</v>
      </c>
      <c r="S1009" s="33" t="str">
        <f t="shared" si="333"/>
        <v>117_4</v>
      </c>
      <c r="T1009" s="35" t="str">
        <f t="shared" si="334"/>
        <v>117AM</v>
      </c>
      <c r="U1009" s="35" t="str">
        <f t="shared" si="335"/>
        <v>117AMEW</v>
      </c>
      <c r="V1009" s="35" t="str">
        <f t="shared" si="351"/>
        <v>1D</v>
      </c>
      <c r="W1009" s="35" t="str">
        <f t="shared" si="344"/>
        <v>117AM1D144</v>
      </c>
      <c r="X1009" s="388">
        <f t="shared" si="345"/>
        <v>7</v>
      </c>
      <c r="Y1009" s="388">
        <f t="shared" si="346"/>
        <v>9</v>
      </c>
      <c r="Z1009" s="280" t="str">
        <f t="shared" si="336"/>
        <v/>
      </c>
      <c r="AA1009" s="280" t="str">
        <f t="shared" si="337"/>
        <v/>
      </c>
      <c r="AB1009" s="389" t="str">
        <f t="shared" si="347"/>
        <v/>
      </c>
      <c r="AC1009" s="389" t="str">
        <f t="shared" si="348"/>
        <v/>
      </c>
      <c r="AD1009" s="390" t="str">
        <f t="shared" si="338"/>
        <v/>
      </c>
      <c r="AE1009" s="282">
        <f t="shared" si="339"/>
        <v>1</v>
      </c>
      <c r="AF1009" s="359">
        <f t="shared" si="340"/>
        <v>0</v>
      </c>
      <c r="AG1009" s="280">
        <f t="shared" si="341"/>
        <v>3</v>
      </c>
      <c r="AH1009" s="280">
        <f t="shared" si="342"/>
        <v>1</v>
      </c>
      <c r="AI1009" s="280">
        <f>IF(ISBLANK(T1009),AI1008,IF(COUNTIF(T$2:T1009,T1009)&gt;1,AI1008,1+MAX(AI1008,0)))</f>
        <v>24</v>
      </c>
      <c r="AL1009" s="391" t="str">
        <f t="shared" si="349"/>
        <v/>
      </c>
      <c r="AM1009" s="391" t="str">
        <f t="shared" si="350"/>
        <v/>
      </c>
      <c r="AO1009" s="310" t="str">
        <f t="shared" si="343"/>
        <v/>
      </c>
      <c r="AP1009" s="310">
        <f>SUM(AO$1:AO1009)</f>
        <v>0</v>
      </c>
      <c r="AQ1009" s="310">
        <f>SUM(AK$2:AK1009)</f>
        <v>10</v>
      </c>
      <c r="AR1009" s="310">
        <f>COUNTA(AJ$2:AJ1009)</f>
        <v>10</v>
      </c>
      <c r="AS1009" s="312"/>
      <c r="AT1009" s="312"/>
      <c r="AU1009" s="312"/>
      <c r="AV1009" s="312"/>
      <c r="AW1009" s="312"/>
      <c r="AZ1009">
        <v>7</v>
      </c>
      <c r="BA1009">
        <v>9</v>
      </c>
    </row>
    <row r="1010" spans="1:53" x14ac:dyDescent="0.25">
      <c r="A1010">
        <v>117</v>
      </c>
      <c r="B1010" t="s">
        <v>65</v>
      </c>
      <c r="C1010" t="s">
        <v>915</v>
      </c>
      <c r="D1010"/>
      <c r="E1010">
        <v>2</v>
      </c>
      <c r="F1010">
        <v>1</v>
      </c>
      <c r="G1010">
        <v>1</v>
      </c>
      <c r="H1010">
        <v>4</v>
      </c>
      <c r="I1010">
        <v>1</v>
      </c>
      <c r="J1010">
        <v>2</v>
      </c>
      <c r="K1010">
        <v>1</v>
      </c>
      <c r="L1010">
        <v>3</v>
      </c>
      <c r="M1010"/>
      <c r="N1010" s="42"/>
      <c r="O1010" s="101">
        <f>IF(ISBLANK(C1010),O1009,IF(COUNTIF(C$2:C1010,C1010)&gt;1,O1009,1+MAX(O1009,0)))</f>
        <v>30</v>
      </c>
      <c r="P1010" s="45">
        <f t="shared" si="330"/>
        <v>14</v>
      </c>
      <c r="Q1010" s="33" t="str">
        <f t="shared" si="331"/>
        <v/>
      </c>
      <c r="R1010" s="33">
        <f t="shared" si="332"/>
        <v>5</v>
      </c>
      <c r="S1010" s="33" t="str">
        <f t="shared" si="333"/>
        <v>117_5</v>
      </c>
      <c r="T1010" s="35" t="str">
        <f t="shared" si="334"/>
        <v>117AM</v>
      </c>
      <c r="U1010" s="35" t="str">
        <f t="shared" si="335"/>
        <v>117AMNS</v>
      </c>
      <c r="V1010" s="35" t="str">
        <f t="shared" si="351"/>
        <v>1D</v>
      </c>
      <c r="W1010" s="35" t="str">
        <f t="shared" si="344"/>
        <v>117AM1D211</v>
      </c>
      <c r="X1010" s="388">
        <f t="shared" si="345"/>
        <v>1</v>
      </c>
      <c r="Y1010" s="388">
        <f t="shared" si="346"/>
        <v>3</v>
      </c>
      <c r="Z1010" s="280" t="str">
        <f t="shared" si="336"/>
        <v/>
      </c>
      <c r="AA1010" s="280" t="str">
        <f t="shared" si="337"/>
        <v/>
      </c>
      <c r="AB1010" s="389" t="str">
        <f t="shared" si="347"/>
        <v/>
      </c>
      <c r="AC1010" s="389" t="str">
        <f t="shared" si="348"/>
        <v/>
      </c>
      <c r="AD1010" s="390" t="str">
        <f t="shared" si="338"/>
        <v/>
      </c>
      <c r="AE1010" s="282">
        <f t="shared" si="339"/>
        <v>0</v>
      </c>
      <c r="AF1010" s="359">
        <f t="shared" si="340"/>
        <v>0</v>
      </c>
      <c r="AG1010" s="280">
        <f t="shared" si="341"/>
        <v>0</v>
      </c>
      <c r="AH1010" s="280">
        <f t="shared" si="342"/>
        <v>0</v>
      </c>
      <c r="AI1010" s="280">
        <f>IF(ISBLANK(T1010),AI1009,IF(COUNTIF(T$2:T1010,T1010)&gt;1,AI1009,1+MAX(AI1009,0)))</f>
        <v>24</v>
      </c>
      <c r="AL1010" s="391" t="str">
        <f t="shared" si="349"/>
        <v/>
      </c>
      <c r="AM1010" s="391" t="str">
        <f t="shared" si="350"/>
        <v/>
      </c>
      <c r="AO1010" s="310" t="str">
        <f t="shared" si="343"/>
        <v/>
      </c>
      <c r="AP1010" s="310">
        <f>SUM(AO$1:AO1010)</f>
        <v>0</v>
      </c>
      <c r="AQ1010" s="310">
        <f>SUM(AK$2:AK1010)</f>
        <v>10</v>
      </c>
      <c r="AR1010" s="310">
        <f>COUNTA(AJ$2:AJ1010)</f>
        <v>10</v>
      </c>
      <c r="AS1010" s="312"/>
      <c r="AT1010" s="312"/>
      <c r="AU1010" s="312"/>
      <c r="AV1010" s="312"/>
      <c r="AW1010" s="312"/>
      <c r="AZ1010">
        <v>1</v>
      </c>
      <c r="BA1010">
        <v>3</v>
      </c>
    </row>
    <row r="1011" spans="1:53" x14ac:dyDescent="0.25">
      <c r="A1011">
        <v>117</v>
      </c>
      <c r="B1011" t="s">
        <v>65</v>
      </c>
      <c r="C1011" t="s">
        <v>915</v>
      </c>
      <c r="D1011"/>
      <c r="E1011">
        <v>2</v>
      </c>
      <c r="F1011">
        <v>1</v>
      </c>
      <c r="G1011">
        <v>2</v>
      </c>
      <c r="H1011">
        <v>2</v>
      </c>
      <c r="I1011">
        <v>0</v>
      </c>
      <c r="J1011">
        <v>1</v>
      </c>
      <c r="K1011">
        <v>1</v>
      </c>
      <c r="L1011">
        <v>1</v>
      </c>
      <c r="M1011"/>
      <c r="N1011" s="42"/>
      <c r="O1011" s="101">
        <f>IF(ISBLANK(C1011),O1010,IF(COUNTIF(C$2:C1011,C1011)&gt;1,O1010,1+MAX(O1010,0)))</f>
        <v>30</v>
      </c>
      <c r="P1011" s="45">
        <f t="shared" si="330"/>
        <v>14</v>
      </c>
      <c r="Q1011" s="33" t="str">
        <f t="shared" si="331"/>
        <v/>
      </c>
      <c r="R1011" s="33">
        <f t="shared" si="332"/>
        <v>5</v>
      </c>
      <c r="S1011" s="33" t="str">
        <f t="shared" si="333"/>
        <v>117_5</v>
      </c>
      <c r="T1011" s="35" t="str">
        <f t="shared" si="334"/>
        <v>117AM</v>
      </c>
      <c r="U1011" s="35" t="str">
        <f t="shared" si="335"/>
        <v>117AMNS</v>
      </c>
      <c r="V1011" s="35" t="str">
        <f t="shared" si="351"/>
        <v>1D</v>
      </c>
      <c r="W1011" s="35" t="str">
        <f t="shared" si="344"/>
        <v>117AM1D212</v>
      </c>
      <c r="X1011" s="388">
        <f t="shared" si="345"/>
        <v>1</v>
      </c>
      <c r="Y1011" s="388">
        <f t="shared" si="346"/>
        <v>1</v>
      </c>
      <c r="Z1011" s="280" t="str">
        <f t="shared" si="336"/>
        <v/>
      </c>
      <c r="AA1011" s="280" t="str">
        <f t="shared" si="337"/>
        <v/>
      </c>
      <c r="AB1011" s="389" t="str">
        <f t="shared" si="347"/>
        <v/>
      </c>
      <c r="AC1011" s="389" t="str">
        <f t="shared" si="348"/>
        <v/>
      </c>
      <c r="AD1011" s="390" t="str">
        <f t="shared" si="338"/>
        <v/>
      </c>
      <c r="AE1011" s="282">
        <f t="shared" si="339"/>
        <v>0</v>
      </c>
      <c r="AF1011" s="359">
        <f t="shared" si="340"/>
        <v>0</v>
      </c>
      <c r="AG1011" s="280">
        <f t="shared" si="341"/>
        <v>0</v>
      </c>
      <c r="AH1011" s="280">
        <f t="shared" si="342"/>
        <v>0</v>
      </c>
      <c r="AI1011" s="280">
        <f>IF(ISBLANK(T1011),AI1010,IF(COUNTIF(T$2:T1011,T1011)&gt;1,AI1010,1+MAX(AI1010,0)))</f>
        <v>24</v>
      </c>
      <c r="AL1011" s="391" t="str">
        <f t="shared" si="349"/>
        <v/>
      </c>
      <c r="AM1011" s="391" t="str">
        <f t="shared" si="350"/>
        <v/>
      </c>
      <c r="AO1011" s="310" t="str">
        <f t="shared" si="343"/>
        <v/>
      </c>
      <c r="AP1011" s="310">
        <f>SUM(AO$1:AO1011)</f>
        <v>0</v>
      </c>
      <c r="AQ1011" s="310">
        <f>SUM(AK$2:AK1011)</f>
        <v>10</v>
      </c>
      <c r="AR1011" s="310">
        <f>COUNTA(AJ$2:AJ1011)</f>
        <v>10</v>
      </c>
      <c r="AS1011" s="312"/>
      <c r="AT1011" s="312"/>
      <c r="AU1011" s="312"/>
      <c r="AV1011" s="312"/>
      <c r="AW1011" s="312"/>
      <c r="AZ1011">
        <v>1</v>
      </c>
      <c r="BA1011">
        <v>1</v>
      </c>
    </row>
    <row r="1012" spans="1:53" x14ac:dyDescent="0.25">
      <c r="A1012">
        <v>117</v>
      </c>
      <c r="B1012" t="s">
        <v>65</v>
      </c>
      <c r="C1012" t="s">
        <v>915</v>
      </c>
      <c r="D1012"/>
      <c r="E1012">
        <v>2</v>
      </c>
      <c r="F1012">
        <v>1</v>
      </c>
      <c r="G1012">
        <v>3</v>
      </c>
      <c r="H1012">
        <v>3</v>
      </c>
      <c r="I1012">
        <v>0</v>
      </c>
      <c r="J1012">
        <v>0</v>
      </c>
      <c r="K1012">
        <v>1</v>
      </c>
      <c r="L1012">
        <v>3</v>
      </c>
      <c r="M1012"/>
      <c r="N1012" s="42"/>
      <c r="O1012" s="101">
        <f>IF(ISBLANK(C1012),O1011,IF(COUNTIF(C$2:C1012,C1012)&gt;1,O1011,1+MAX(O1011,0)))</f>
        <v>30</v>
      </c>
      <c r="P1012" s="45">
        <f t="shared" si="330"/>
        <v>14</v>
      </c>
      <c r="Q1012" s="33" t="str">
        <f t="shared" si="331"/>
        <v/>
      </c>
      <c r="R1012" s="33">
        <f t="shared" si="332"/>
        <v>5</v>
      </c>
      <c r="S1012" s="33" t="str">
        <f t="shared" si="333"/>
        <v>117_5</v>
      </c>
      <c r="T1012" s="35" t="str">
        <f t="shared" si="334"/>
        <v>117AM</v>
      </c>
      <c r="U1012" s="35" t="str">
        <f t="shared" si="335"/>
        <v>117AMEW</v>
      </c>
      <c r="V1012" s="35" t="str">
        <f t="shared" si="351"/>
        <v>1D</v>
      </c>
      <c r="W1012" s="35" t="str">
        <f t="shared" si="344"/>
        <v>117AM1D213</v>
      </c>
      <c r="X1012" s="388">
        <f t="shared" si="345"/>
        <v>1</v>
      </c>
      <c r="Y1012" s="388">
        <f t="shared" si="346"/>
        <v>3</v>
      </c>
      <c r="Z1012" s="280" t="str">
        <f t="shared" si="336"/>
        <v/>
      </c>
      <c r="AA1012" s="280" t="str">
        <f t="shared" si="337"/>
        <v/>
      </c>
      <c r="AB1012" s="389" t="str">
        <f t="shared" si="347"/>
        <v/>
      </c>
      <c r="AC1012" s="389" t="str">
        <f t="shared" si="348"/>
        <v/>
      </c>
      <c r="AD1012" s="390" t="str">
        <f t="shared" si="338"/>
        <v/>
      </c>
      <c r="AE1012" s="282">
        <f t="shared" si="339"/>
        <v>0</v>
      </c>
      <c r="AF1012" s="359">
        <f t="shared" si="340"/>
        <v>0</v>
      </c>
      <c r="AG1012" s="280">
        <f t="shared" si="341"/>
        <v>3</v>
      </c>
      <c r="AH1012" s="280">
        <f t="shared" si="342"/>
        <v>1</v>
      </c>
      <c r="AI1012" s="280">
        <f>IF(ISBLANK(T1012),AI1011,IF(COUNTIF(T$2:T1012,T1012)&gt;1,AI1011,1+MAX(AI1011,0)))</f>
        <v>24</v>
      </c>
      <c r="AL1012" s="391" t="str">
        <f t="shared" si="349"/>
        <v/>
      </c>
      <c r="AM1012" s="391" t="str">
        <f t="shared" si="350"/>
        <v/>
      </c>
      <c r="AO1012" s="310" t="str">
        <f t="shared" si="343"/>
        <v/>
      </c>
      <c r="AP1012" s="310">
        <f>SUM(AO$1:AO1012)</f>
        <v>0</v>
      </c>
      <c r="AQ1012" s="310">
        <f>SUM(AK$2:AK1012)</f>
        <v>10</v>
      </c>
      <c r="AR1012" s="310">
        <f>COUNTA(AJ$2:AJ1012)</f>
        <v>10</v>
      </c>
      <c r="AS1012" s="312"/>
      <c r="AT1012" s="312"/>
      <c r="AU1012" s="312"/>
      <c r="AV1012" s="312"/>
      <c r="AW1012" s="312"/>
      <c r="AZ1012">
        <v>1</v>
      </c>
      <c r="BA1012">
        <v>3</v>
      </c>
    </row>
    <row r="1013" spans="1:53" x14ac:dyDescent="0.25">
      <c r="A1013">
        <v>117</v>
      </c>
      <c r="B1013" t="s">
        <v>65</v>
      </c>
      <c r="C1013" t="s">
        <v>915</v>
      </c>
      <c r="D1013"/>
      <c r="E1013">
        <v>2</v>
      </c>
      <c r="F1013">
        <v>1</v>
      </c>
      <c r="G1013">
        <v>4</v>
      </c>
      <c r="H1013">
        <v>12</v>
      </c>
      <c r="I1013">
        <v>6</v>
      </c>
      <c r="J1013">
        <v>3</v>
      </c>
      <c r="K1013">
        <v>5</v>
      </c>
      <c r="L1013">
        <v>9</v>
      </c>
      <c r="M1013"/>
      <c r="N1013" s="42"/>
      <c r="O1013" s="101">
        <f>IF(ISBLANK(C1013),O1012,IF(COUNTIF(C$2:C1013,C1013)&gt;1,O1012,1+MAX(O1012,0)))</f>
        <v>30</v>
      </c>
      <c r="P1013" s="45">
        <f t="shared" si="330"/>
        <v>14</v>
      </c>
      <c r="Q1013" s="33" t="str">
        <f t="shared" si="331"/>
        <v/>
      </c>
      <c r="R1013" s="33">
        <f t="shared" si="332"/>
        <v>5</v>
      </c>
      <c r="S1013" s="33" t="str">
        <f t="shared" si="333"/>
        <v>117_5</v>
      </c>
      <c r="T1013" s="35" t="str">
        <f t="shared" si="334"/>
        <v>117AM</v>
      </c>
      <c r="U1013" s="35" t="str">
        <f t="shared" si="335"/>
        <v>117AMEW</v>
      </c>
      <c r="V1013" s="35" t="str">
        <f t="shared" si="351"/>
        <v>1D</v>
      </c>
      <c r="W1013" s="35" t="str">
        <f t="shared" si="344"/>
        <v>117AM1D214</v>
      </c>
      <c r="X1013" s="388">
        <f t="shared" si="345"/>
        <v>5</v>
      </c>
      <c r="Y1013" s="388">
        <f t="shared" si="346"/>
        <v>9</v>
      </c>
      <c r="Z1013" s="280" t="str">
        <f t="shared" si="336"/>
        <v/>
      </c>
      <c r="AA1013" s="280" t="str">
        <f t="shared" si="337"/>
        <v/>
      </c>
      <c r="AB1013" s="389" t="str">
        <f t="shared" si="347"/>
        <v/>
      </c>
      <c r="AC1013" s="389" t="str">
        <f t="shared" si="348"/>
        <v/>
      </c>
      <c r="AD1013" s="390" t="str">
        <f t="shared" si="338"/>
        <v/>
      </c>
      <c r="AE1013" s="282">
        <f t="shared" si="339"/>
        <v>1</v>
      </c>
      <c r="AF1013" s="359">
        <f t="shared" si="340"/>
        <v>0</v>
      </c>
      <c r="AG1013" s="280">
        <f t="shared" si="341"/>
        <v>3</v>
      </c>
      <c r="AH1013" s="280">
        <f t="shared" si="342"/>
        <v>1</v>
      </c>
      <c r="AI1013" s="280">
        <f>IF(ISBLANK(T1013),AI1012,IF(COUNTIF(T$2:T1013,T1013)&gt;1,AI1012,1+MAX(AI1012,0)))</f>
        <v>24</v>
      </c>
      <c r="AL1013" s="391" t="str">
        <f t="shared" si="349"/>
        <v/>
      </c>
      <c r="AM1013" s="391" t="str">
        <f t="shared" si="350"/>
        <v/>
      </c>
      <c r="AO1013" s="310" t="str">
        <f t="shared" si="343"/>
        <v/>
      </c>
      <c r="AP1013" s="310">
        <f>SUM(AO$1:AO1013)</f>
        <v>0</v>
      </c>
      <c r="AQ1013" s="310">
        <f>SUM(AK$2:AK1013)</f>
        <v>10</v>
      </c>
      <c r="AR1013" s="310">
        <f>COUNTA(AJ$2:AJ1013)</f>
        <v>10</v>
      </c>
      <c r="AS1013" s="312"/>
      <c r="AT1013" s="312"/>
      <c r="AU1013" s="312"/>
      <c r="AV1013" s="312"/>
      <c r="AW1013" s="312"/>
      <c r="AZ1013">
        <v>5</v>
      </c>
      <c r="BA1013">
        <v>9</v>
      </c>
    </row>
    <row r="1014" spans="1:53" x14ac:dyDescent="0.25">
      <c r="A1014">
        <v>117</v>
      </c>
      <c r="B1014" t="s">
        <v>65</v>
      </c>
      <c r="C1014" t="s">
        <v>915</v>
      </c>
      <c r="D1014"/>
      <c r="E1014">
        <v>2</v>
      </c>
      <c r="F1014">
        <v>2</v>
      </c>
      <c r="G1014">
        <v>1</v>
      </c>
      <c r="H1014">
        <v>1</v>
      </c>
      <c r="I1014">
        <v>0</v>
      </c>
      <c r="J1014">
        <v>0</v>
      </c>
      <c r="K1014">
        <v>0</v>
      </c>
      <c r="L1014">
        <v>1</v>
      </c>
      <c r="M1014"/>
      <c r="N1014" s="42"/>
      <c r="O1014" s="101">
        <f>IF(ISBLANK(C1014),O1013,IF(COUNTIF(C$2:C1014,C1014)&gt;1,O1013,1+MAX(O1013,0)))</f>
        <v>30</v>
      </c>
      <c r="P1014" s="45">
        <f t="shared" si="330"/>
        <v>14</v>
      </c>
      <c r="Q1014" s="33" t="str">
        <f t="shared" si="331"/>
        <v/>
      </c>
      <c r="R1014" s="33">
        <f t="shared" si="332"/>
        <v>6</v>
      </c>
      <c r="S1014" s="33" t="str">
        <f t="shared" si="333"/>
        <v>117_6</v>
      </c>
      <c r="T1014" s="35" t="str">
        <f t="shared" si="334"/>
        <v>117AM</v>
      </c>
      <c r="U1014" s="35" t="str">
        <f t="shared" si="335"/>
        <v>117AMNS</v>
      </c>
      <c r="V1014" s="35" t="str">
        <f t="shared" si="351"/>
        <v>1D</v>
      </c>
      <c r="W1014" s="35" t="str">
        <f t="shared" si="344"/>
        <v>117AM1D221</v>
      </c>
      <c r="X1014" s="388">
        <f t="shared" si="345"/>
        <v>0</v>
      </c>
      <c r="Y1014" s="388">
        <f t="shared" si="346"/>
        <v>1</v>
      </c>
      <c r="Z1014" s="280" t="str">
        <f t="shared" si="336"/>
        <v/>
      </c>
      <c r="AA1014" s="280" t="str">
        <f t="shared" si="337"/>
        <v/>
      </c>
      <c r="AB1014" s="389" t="str">
        <f t="shared" si="347"/>
        <v/>
      </c>
      <c r="AC1014" s="389" t="str">
        <f t="shared" si="348"/>
        <v/>
      </c>
      <c r="AD1014" s="390" t="str">
        <f t="shared" si="338"/>
        <v/>
      </c>
      <c r="AE1014" s="282">
        <f t="shared" si="339"/>
        <v>0</v>
      </c>
      <c r="AF1014" s="359">
        <f t="shared" si="340"/>
        <v>0</v>
      </c>
      <c r="AG1014" s="280">
        <f t="shared" si="341"/>
        <v>0</v>
      </c>
      <c r="AH1014" s="280">
        <f t="shared" si="342"/>
        <v>0</v>
      </c>
      <c r="AI1014" s="280">
        <f>IF(ISBLANK(T1014),AI1013,IF(COUNTIF(T$2:T1014,T1014)&gt;1,AI1013,1+MAX(AI1013,0)))</f>
        <v>24</v>
      </c>
      <c r="AL1014" s="391" t="str">
        <f t="shared" si="349"/>
        <v/>
      </c>
      <c r="AM1014" s="391" t="str">
        <f t="shared" si="350"/>
        <v/>
      </c>
      <c r="AO1014" s="310" t="str">
        <f t="shared" si="343"/>
        <v/>
      </c>
      <c r="AP1014" s="310">
        <f>SUM(AO$1:AO1014)</f>
        <v>0</v>
      </c>
      <c r="AQ1014" s="310">
        <f>SUM(AK$2:AK1014)</f>
        <v>10</v>
      </c>
      <c r="AR1014" s="310">
        <f>COUNTA(AJ$2:AJ1014)</f>
        <v>10</v>
      </c>
      <c r="AS1014" s="312"/>
      <c r="AT1014" s="312"/>
      <c r="AU1014" s="312"/>
      <c r="AV1014" s="312"/>
      <c r="AW1014" s="312"/>
      <c r="AZ1014">
        <v>0</v>
      </c>
      <c r="BA1014">
        <v>1</v>
      </c>
    </row>
    <row r="1015" spans="1:53" x14ac:dyDescent="0.25">
      <c r="A1015">
        <v>117</v>
      </c>
      <c r="B1015" t="s">
        <v>65</v>
      </c>
      <c r="C1015" t="s">
        <v>915</v>
      </c>
      <c r="D1015"/>
      <c r="E1015">
        <v>2</v>
      </c>
      <c r="F1015">
        <v>2</v>
      </c>
      <c r="G1015">
        <v>2</v>
      </c>
      <c r="H1015">
        <v>2</v>
      </c>
      <c r="I1015">
        <v>0</v>
      </c>
      <c r="J1015">
        <v>1</v>
      </c>
      <c r="K1015">
        <v>0</v>
      </c>
      <c r="L1015">
        <v>2</v>
      </c>
      <c r="M1015"/>
      <c r="N1015" s="42"/>
      <c r="O1015" s="101">
        <f>IF(ISBLANK(C1015),O1014,IF(COUNTIF(C$2:C1015,C1015)&gt;1,O1014,1+MAX(O1014,0)))</f>
        <v>30</v>
      </c>
      <c r="P1015" s="45">
        <f t="shared" si="330"/>
        <v>14</v>
      </c>
      <c r="Q1015" s="33" t="str">
        <f t="shared" si="331"/>
        <v/>
      </c>
      <c r="R1015" s="33">
        <f t="shared" si="332"/>
        <v>6</v>
      </c>
      <c r="S1015" s="33" t="str">
        <f t="shared" si="333"/>
        <v>117_6</v>
      </c>
      <c r="T1015" s="35" t="str">
        <f t="shared" si="334"/>
        <v>117AM</v>
      </c>
      <c r="U1015" s="35" t="str">
        <f t="shared" si="335"/>
        <v>117AMNS</v>
      </c>
      <c r="V1015" s="35" t="str">
        <f t="shared" si="351"/>
        <v>1D</v>
      </c>
      <c r="W1015" s="35" t="str">
        <f t="shared" si="344"/>
        <v>117AM1D222</v>
      </c>
      <c r="X1015" s="388">
        <f t="shared" si="345"/>
        <v>0</v>
      </c>
      <c r="Y1015" s="388">
        <f t="shared" si="346"/>
        <v>2</v>
      </c>
      <c r="Z1015" s="280" t="str">
        <f t="shared" si="336"/>
        <v/>
      </c>
      <c r="AA1015" s="280" t="str">
        <f t="shared" si="337"/>
        <v/>
      </c>
      <c r="AB1015" s="389" t="str">
        <f t="shared" si="347"/>
        <v/>
      </c>
      <c r="AC1015" s="389" t="str">
        <f t="shared" si="348"/>
        <v/>
      </c>
      <c r="AD1015" s="390" t="str">
        <f t="shared" si="338"/>
        <v/>
      </c>
      <c r="AE1015" s="282">
        <f t="shared" si="339"/>
        <v>0</v>
      </c>
      <c r="AF1015" s="359">
        <f t="shared" si="340"/>
        <v>0</v>
      </c>
      <c r="AG1015" s="280">
        <f t="shared" si="341"/>
        <v>0</v>
      </c>
      <c r="AH1015" s="280">
        <f t="shared" si="342"/>
        <v>0</v>
      </c>
      <c r="AI1015" s="280">
        <f>IF(ISBLANK(T1015),AI1014,IF(COUNTIF(T$2:T1015,T1015)&gt;1,AI1014,1+MAX(AI1014,0)))</f>
        <v>24</v>
      </c>
      <c r="AL1015" s="391" t="str">
        <f t="shared" si="349"/>
        <v/>
      </c>
      <c r="AM1015" s="391" t="str">
        <f t="shared" si="350"/>
        <v/>
      </c>
      <c r="AO1015" s="310" t="str">
        <f t="shared" si="343"/>
        <v/>
      </c>
      <c r="AP1015" s="310">
        <f>SUM(AO$1:AO1015)</f>
        <v>0</v>
      </c>
      <c r="AQ1015" s="310">
        <f>SUM(AK$2:AK1015)</f>
        <v>10</v>
      </c>
      <c r="AR1015" s="310">
        <f>COUNTA(AJ$2:AJ1015)</f>
        <v>10</v>
      </c>
      <c r="AS1015" s="312"/>
      <c r="AT1015" s="312"/>
      <c r="AU1015" s="312"/>
      <c r="AV1015" s="312"/>
      <c r="AW1015" s="312"/>
      <c r="AZ1015">
        <v>0</v>
      </c>
      <c r="BA1015">
        <v>2</v>
      </c>
    </row>
    <row r="1016" spans="1:53" x14ac:dyDescent="0.25">
      <c r="A1016">
        <v>117</v>
      </c>
      <c r="B1016" t="s">
        <v>65</v>
      </c>
      <c r="C1016" t="s">
        <v>915</v>
      </c>
      <c r="D1016"/>
      <c r="E1016">
        <v>2</v>
      </c>
      <c r="F1016">
        <v>2</v>
      </c>
      <c r="G1016">
        <v>3</v>
      </c>
      <c r="H1016">
        <v>3</v>
      </c>
      <c r="I1016">
        <v>3</v>
      </c>
      <c r="J1016">
        <v>0</v>
      </c>
      <c r="K1016">
        <v>0</v>
      </c>
      <c r="L1016">
        <v>2</v>
      </c>
      <c r="M1016"/>
      <c r="N1016" s="42"/>
      <c r="O1016" s="101">
        <f>IF(ISBLANK(C1016),O1015,IF(COUNTIF(C$2:C1016,C1016)&gt;1,O1015,1+MAX(O1015,0)))</f>
        <v>30</v>
      </c>
      <c r="P1016" s="45">
        <f t="shared" si="330"/>
        <v>14</v>
      </c>
      <c r="Q1016" s="33" t="str">
        <f t="shared" si="331"/>
        <v/>
      </c>
      <c r="R1016" s="33">
        <f t="shared" si="332"/>
        <v>6</v>
      </c>
      <c r="S1016" s="33" t="str">
        <f t="shared" si="333"/>
        <v>117_6</v>
      </c>
      <c r="T1016" s="35" t="str">
        <f t="shared" si="334"/>
        <v>117AM</v>
      </c>
      <c r="U1016" s="35" t="str">
        <f t="shared" si="335"/>
        <v>117AMEW</v>
      </c>
      <c r="V1016" s="35" t="str">
        <f t="shared" si="351"/>
        <v>1D</v>
      </c>
      <c r="W1016" s="35" t="str">
        <f t="shared" si="344"/>
        <v>117AM1D223</v>
      </c>
      <c r="X1016" s="388">
        <f t="shared" si="345"/>
        <v>0</v>
      </c>
      <c r="Y1016" s="388">
        <f t="shared" si="346"/>
        <v>2</v>
      </c>
      <c r="Z1016" s="280" t="str">
        <f t="shared" si="336"/>
        <v/>
      </c>
      <c r="AA1016" s="280" t="str">
        <f t="shared" si="337"/>
        <v/>
      </c>
      <c r="AB1016" s="389" t="str">
        <f t="shared" si="347"/>
        <v/>
      </c>
      <c r="AC1016" s="389" t="str">
        <f t="shared" si="348"/>
        <v/>
      </c>
      <c r="AD1016" s="390" t="str">
        <f t="shared" si="338"/>
        <v/>
      </c>
      <c r="AE1016" s="282">
        <f t="shared" si="339"/>
        <v>0</v>
      </c>
      <c r="AF1016" s="359">
        <f t="shared" si="340"/>
        <v>0</v>
      </c>
      <c r="AG1016" s="280">
        <f t="shared" si="341"/>
        <v>3</v>
      </c>
      <c r="AH1016" s="280">
        <f t="shared" si="342"/>
        <v>1</v>
      </c>
      <c r="AI1016" s="280">
        <f>IF(ISBLANK(T1016),AI1015,IF(COUNTIF(T$2:T1016,T1016)&gt;1,AI1015,1+MAX(AI1015,0)))</f>
        <v>24</v>
      </c>
      <c r="AL1016" s="391" t="str">
        <f t="shared" si="349"/>
        <v/>
      </c>
      <c r="AM1016" s="391" t="str">
        <f t="shared" si="350"/>
        <v/>
      </c>
      <c r="AO1016" s="310" t="str">
        <f t="shared" si="343"/>
        <v/>
      </c>
      <c r="AP1016" s="310">
        <f>SUM(AO$1:AO1016)</f>
        <v>0</v>
      </c>
      <c r="AQ1016" s="310">
        <f>SUM(AK$2:AK1016)</f>
        <v>10</v>
      </c>
      <c r="AR1016" s="310">
        <f>COUNTA(AJ$2:AJ1016)</f>
        <v>10</v>
      </c>
      <c r="AS1016" s="312"/>
      <c r="AT1016" s="312"/>
      <c r="AU1016" s="312"/>
      <c r="AV1016" s="312"/>
      <c r="AW1016" s="312"/>
      <c r="AZ1016">
        <v>0</v>
      </c>
      <c r="BA1016">
        <v>2</v>
      </c>
    </row>
    <row r="1017" spans="1:53" x14ac:dyDescent="0.25">
      <c r="A1017">
        <v>117</v>
      </c>
      <c r="B1017" t="s">
        <v>65</v>
      </c>
      <c r="C1017" t="s">
        <v>915</v>
      </c>
      <c r="D1017"/>
      <c r="E1017">
        <v>2</v>
      </c>
      <c r="F1017">
        <v>2</v>
      </c>
      <c r="G1017">
        <v>4</v>
      </c>
      <c r="H1017">
        <v>22</v>
      </c>
      <c r="I1017">
        <v>5</v>
      </c>
      <c r="J1017">
        <v>2</v>
      </c>
      <c r="K1017">
        <v>15</v>
      </c>
      <c r="L1017">
        <v>17</v>
      </c>
      <c r="M1017"/>
      <c r="N1017" s="42"/>
      <c r="O1017" s="101">
        <f>IF(ISBLANK(C1017),O1016,IF(COUNTIF(C$2:C1017,C1017)&gt;1,O1016,1+MAX(O1016,0)))</f>
        <v>30</v>
      </c>
      <c r="P1017" s="45">
        <f t="shared" si="330"/>
        <v>14</v>
      </c>
      <c r="Q1017" s="33" t="str">
        <f t="shared" si="331"/>
        <v/>
      </c>
      <c r="R1017" s="33">
        <f t="shared" si="332"/>
        <v>6</v>
      </c>
      <c r="S1017" s="33" t="str">
        <f t="shared" si="333"/>
        <v>117_6</v>
      </c>
      <c r="T1017" s="35" t="str">
        <f t="shared" si="334"/>
        <v>117AM</v>
      </c>
      <c r="U1017" s="35" t="str">
        <f t="shared" si="335"/>
        <v>117AMEW</v>
      </c>
      <c r="V1017" s="35" t="str">
        <f t="shared" si="351"/>
        <v>1D</v>
      </c>
      <c r="W1017" s="35" t="str">
        <f t="shared" si="344"/>
        <v>117AM1D224</v>
      </c>
      <c r="X1017" s="388">
        <f t="shared" si="345"/>
        <v>15</v>
      </c>
      <c r="Y1017" s="388">
        <f t="shared" si="346"/>
        <v>17</v>
      </c>
      <c r="Z1017" s="280" t="str">
        <f t="shared" si="336"/>
        <v/>
      </c>
      <c r="AA1017" s="280" t="str">
        <f t="shared" si="337"/>
        <v/>
      </c>
      <c r="AB1017" s="389" t="str">
        <f t="shared" si="347"/>
        <v/>
      </c>
      <c r="AC1017" s="389" t="str">
        <f t="shared" si="348"/>
        <v/>
      </c>
      <c r="AD1017" s="390" t="str">
        <f t="shared" si="338"/>
        <v/>
      </c>
      <c r="AE1017" s="282">
        <f t="shared" si="339"/>
        <v>1</v>
      </c>
      <c r="AF1017" s="359">
        <f t="shared" si="340"/>
        <v>0</v>
      </c>
      <c r="AG1017" s="280">
        <f t="shared" si="341"/>
        <v>3</v>
      </c>
      <c r="AH1017" s="280">
        <f t="shared" si="342"/>
        <v>1</v>
      </c>
      <c r="AI1017" s="280">
        <f>IF(ISBLANK(T1017),AI1016,IF(COUNTIF(T$2:T1017,T1017)&gt;1,AI1016,1+MAX(AI1016,0)))</f>
        <v>24</v>
      </c>
      <c r="AL1017" s="391" t="str">
        <f t="shared" si="349"/>
        <v/>
      </c>
      <c r="AM1017" s="391" t="str">
        <f t="shared" si="350"/>
        <v/>
      </c>
      <c r="AO1017" s="310" t="str">
        <f t="shared" si="343"/>
        <v/>
      </c>
      <c r="AP1017" s="310">
        <f>SUM(AO$1:AO1017)</f>
        <v>0</v>
      </c>
      <c r="AQ1017" s="310">
        <f>SUM(AK$2:AK1017)</f>
        <v>10</v>
      </c>
      <c r="AR1017" s="310">
        <f>COUNTA(AJ$2:AJ1017)</f>
        <v>10</v>
      </c>
      <c r="AS1017" s="312"/>
      <c r="AT1017" s="312"/>
      <c r="AU1017" s="312"/>
      <c r="AV1017" s="312"/>
      <c r="AW1017" s="312"/>
      <c r="AZ1017">
        <v>15</v>
      </c>
      <c r="BA1017">
        <v>17</v>
      </c>
    </row>
    <row r="1018" spans="1:53" x14ac:dyDescent="0.25">
      <c r="A1018">
        <v>117</v>
      </c>
      <c r="B1018" t="s">
        <v>65</v>
      </c>
      <c r="C1018" t="s">
        <v>915</v>
      </c>
      <c r="D1018"/>
      <c r="E1018">
        <v>2</v>
      </c>
      <c r="F1018">
        <v>3</v>
      </c>
      <c r="G1018">
        <v>1</v>
      </c>
      <c r="H1018">
        <v>5</v>
      </c>
      <c r="I1018">
        <v>0</v>
      </c>
      <c r="J1018">
        <v>0</v>
      </c>
      <c r="K1018">
        <v>0</v>
      </c>
      <c r="L1018">
        <v>5</v>
      </c>
      <c r="M1018"/>
      <c r="N1018" s="42"/>
      <c r="O1018" s="101">
        <f>IF(ISBLANK(C1018),O1017,IF(COUNTIF(C$2:C1018,C1018)&gt;1,O1017,1+MAX(O1017,0)))</f>
        <v>30</v>
      </c>
      <c r="P1018" s="45">
        <f t="shared" si="330"/>
        <v>14</v>
      </c>
      <c r="Q1018" s="33" t="str">
        <f t="shared" si="331"/>
        <v/>
      </c>
      <c r="R1018" s="33">
        <f t="shared" si="332"/>
        <v>7</v>
      </c>
      <c r="S1018" s="33" t="str">
        <f t="shared" si="333"/>
        <v>117_7</v>
      </c>
      <c r="T1018" s="35" t="str">
        <f t="shared" si="334"/>
        <v>117AM</v>
      </c>
      <c r="U1018" s="35" t="str">
        <f t="shared" si="335"/>
        <v>117AMNS</v>
      </c>
      <c r="V1018" s="35" t="str">
        <f t="shared" si="351"/>
        <v>1D</v>
      </c>
      <c r="W1018" s="35" t="str">
        <f t="shared" si="344"/>
        <v>117AM1D231</v>
      </c>
      <c r="X1018" s="388">
        <f t="shared" si="345"/>
        <v>0</v>
      </c>
      <c r="Y1018" s="388">
        <f t="shared" si="346"/>
        <v>5</v>
      </c>
      <c r="Z1018" s="280" t="str">
        <f t="shared" si="336"/>
        <v/>
      </c>
      <c r="AA1018" s="280" t="str">
        <f t="shared" si="337"/>
        <v/>
      </c>
      <c r="AB1018" s="389" t="str">
        <f t="shared" si="347"/>
        <v/>
      </c>
      <c r="AC1018" s="389" t="str">
        <f t="shared" si="348"/>
        <v/>
      </c>
      <c r="AD1018" s="390" t="str">
        <f t="shared" si="338"/>
        <v/>
      </c>
      <c r="AE1018" s="282">
        <f t="shared" si="339"/>
        <v>0</v>
      </c>
      <c r="AF1018" s="359">
        <f t="shared" si="340"/>
        <v>0</v>
      </c>
      <c r="AG1018" s="280">
        <f t="shared" si="341"/>
        <v>0</v>
      </c>
      <c r="AH1018" s="280">
        <f t="shared" si="342"/>
        <v>0</v>
      </c>
      <c r="AI1018" s="280">
        <f>IF(ISBLANK(T1018),AI1017,IF(COUNTIF(T$2:T1018,T1018)&gt;1,AI1017,1+MAX(AI1017,0)))</f>
        <v>24</v>
      </c>
      <c r="AL1018" s="391" t="str">
        <f t="shared" si="349"/>
        <v/>
      </c>
      <c r="AM1018" s="391" t="str">
        <f t="shared" si="350"/>
        <v/>
      </c>
      <c r="AO1018" s="310" t="str">
        <f t="shared" si="343"/>
        <v/>
      </c>
      <c r="AP1018" s="310">
        <f>SUM(AO$1:AO1018)</f>
        <v>0</v>
      </c>
      <c r="AQ1018" s="310">
        <f>SUM(AK$2:AK1018)</f>
        <v>10</v>
      </c>
      <c r="AR1018" s="310">
        <f>COUNTA(AJ$2:AJ1018)</f>
        <v>10</v>
      </c>
      <c r="AS1018" s="312"/>
      <c r="AT1018" s="312"/>
      <c r="AU1018" s="312"/>
      <c r="AV1018" s="312"/>
      <c r="AW1018" s="312"/>
      <c r="AZ1018">
        <v>0</v>
      </c>
      <c r="BA1018">
        <v>5</v>
      </c>
    </row>
    <row r="1019" spans="1:53" x14ac:dyDescent="0.25">
      <c r="A1019">
        <v>117</v>
      </c>
      <c r="B1019" t="s">
        <v>65</v>
      </c>
      <c r="C1019" t="s">
        <v>915</v>
      </c>
      <c r="D1019"/>
      <c r="E1019">
        <v>2</v>
      </c>
      <c r="F1019">
        <v>3</v>
      </c>
      <c r="G1019">
        <v>2</v>
      </c>
      <c r="H1019">
        <v>2</v>
      </c>
      <c r="I1019">
        <v>0</v>
      </c>
      <c r="J1019">
        <v>0</v>
      </c>
      <c r="K1019">
        <v>1</v>
      </c>
      <c r="L1019">
        <v>2</v>
      </c>
      <c r="M1019"/>
      <c r="N1019" s="42"/>
      <c r="O1019" s="101">
        <f>IF(ISBLANK(C1019),O1018,IF(COUNTIF(C$2:C1019,C1019)&gt;1,O1018,1+MAX(O1018,0)))</f>
        <v>30</v>
      </c>
      <c r="P1019" s="45">
        <f t="shared" si="330"/>
        <v>14</v>
      </c>
      <c r="Q1019" s="33" t="str">
        <f t="shared" si="331"/>
        <v/>
      </c>
      <c r="R1019" s="33">
        <f t="shared" si="332"/>
        <v>7</v>
      </c>
      <c r="S1019" s="33" t="str">
        <f t="shared" si="333"/>
        <v>117_7</v>
      </c>
      <c r="T1019" s="35" t="str">
        <f t="shared" si="334"/>
        <v>117AM</v>
      </c>
      <c r="U1019" s="35" t="str">
        <f t="shared" si="335"/>
        <v>117AMNS</v>
      </c>
      <c r="V1019" s="35" t="str">
        <f t="shared" si="351"/>
        <v>1D</v>
      </c>
      <c r="W1019" s="35" t="str">
        <f t="shared" si="344"/>
        <v>117AM1D232</v>
      </c>
      <c r="X1019" s="388">
        <f t="shared" si="345"/>
        <v>1</v>
      </c>
      <c r="Y1019" s="388">
        <f t="shared" si="346"/>
        <v>2</v>
      </c>
      <c r="Z1019" s="280" t="str">
        <f t="shared" si="336"/>
        <v/>
      </c>
      <c r="AA1019" s="280" t="str">
        <f t="shared" si="337"/>
        <v/>
      </c>
      <c r="AB1019" s="389" t="str">
        <f t="shared" si="347"/>
        <v/>
      </c>
      <c r="AC1019" s="389" t="str">
        <f t="shared" si="348"/>
        <v/>
      </c>
      <c r="AD1019" s="390" t="str">
        <f t="shared" si="338"/>
        <v/>
      </c>
      <c r="AE1019" s="282">
        <f t="shared" si="339"/>
        <v>0</v>
      </c>
      <c r="AF1019" s="359">
        <f t="shared" si="340"/>
        <v>0</v>
      </c>
      <c r="AG1019" s="280">
        <f t="shared" si="341"/>
        <v>0</v>
      </c>
      <c r="AH1019" s="280">
        <f t="shared" si="342"/>
        <v>0</v>
      </c>
      <c r="AI1019" s="280">
        <f>IF(ISBLANK(T1019),AI1018,IF(COUNTIF(T$2:T1019,T1019)&gt;1,AI1018,1+MAX(AI1018,0)))</f>
        <v>24</v>
      </c>
      <c r="AL1019" s="391" t="str">
        <f t="shared" si="349"/>
        <v/>
      </c>
      <c r="AM1019" s="391" t="str">
        <f t="shared" si="350"/>
        <v/>
      </c>
      <c r="AO1019" s="310" t="str">
        <f t="shared" si="343"/>
        <v/>
      </c>
      <c r="AP1019" s="310">
        <f>SUM(AO$1:AO1019)</f>
        <v>0</v>
      </c>
      <c r="AQ1019" s="310">
        <f>SUM(AK$2:AK1019)</f>
        <v>10</v>
      </c>
      <c r="AR1019" s="310">
        <f>COUNTA(AJ$2:AJ1019)</f>
        <v>10</v>
      </c>
      <c r="AS1019" s="312"/>
      <c r="AT1019" s="312"/>
      <c r="AU1019" s="312"/>
      <c r="AV1019" s="312"/>
      <c r="AW1019" s="312"/>
      <c r="AZ1019">
        <v>1</v>
      </c>
      <c r="BA1019">
        <v>2</v>
      </c>
    </row>
    <row r="1020" spans="1:53" x14ac:dyDescent="0.25">
      <c r="A1020">
        <v>117</v>
      </c>
      <c r="B1020" t="s">
        <v>65</v>
      </c>
      <c r="C1020" t="s">
        <v>915</v>
      </c>
      <c r="D1020"/>
      <c r="E1020">
        <v>2</v>
      </c>
      <c r="F1020">
        <v>3</v>
      </c>
      <c r="G1020">
        <v>3</v>
      </c>
      <c r="H1020">
        <v>4</v>
      </c>
      <c r="I1020">
        <v>1</v>
      </c>
      <c r="J1020">
        <v>0</v>
      </c>
      <c r="K1020">
        <v>0</v>
      </c>
      <c r="L1020">
        <v>3</v>
      </c>
      <c r="M1020"/>
      <c r="N1020" s="42"/>
      <c r="O1020" s="101">
        <f>IF(ISBLANK(C1020),O1019,IF(COUNTIF(C$2:C1020,C1020)&gt;1,O1019,1+MAX(O1019,0)))</f>
        <v>30</v>
      </c>
      <c r="P1020" s="45">
        <f t="shared" si="330"/>
        <v>14</v>
      </c>
      <c r="Q1020" s="33" t="str">
        <f t="shared" si="331"/>
        <v/>
      </c>
      <c r="R1020" s="33">
        <f t="shared" si="332"/>
        <v>7</v>
      </c>
      <c r="S1020" s="33" t="str">
        <f t="shared" si="333"/>
        <v>117_7</v>
      </c>
      <c r="T1020" s="35" t="str">
        <f t="shared" si="334"/>
        <v>117AM</v>
      </c>
      <c r="U1020" s="35" t="str">
        <f t="shared" si="335"/>
        <v>117AMEW</v>
      </c>
      <c r="V1020" s="35" t="str">
        <f t="shared" si="351"/>
        <v>1D</v>
      </c>
      <c r="W1020" s="35" t="str">
        <f t="shared" si="344"/>
        <v>117AM1D233</v>
      </c>
      <c r="X1020" s="388">
        <f t="shared" si="345"/>
        <v>0</v>
      </c>
      <c r="Y1020" s="388">
        <f t="shared" si="346"/>
        <v>3</v>
      </c>
      <c r="Z1020" s="280" t="str">
        <f t="shared" si="336"/>
        <v/>
      </c>
      <c r="AA1020" s="280" t="str">
        <f t="shared" si="337"/>
        <v/>
      </c>
      <c r="AB1020" s="389" t="str">
        <f t="shared" si="347"/>
        <v/>
      </c>
      <c r="AC1020" s="389" t="str">
        <f t="shared" si="348"/>
        <v/>
      </c>
      <c r="AD1020" s="390" t="str">
        <f t="shared" si="338"/>
        <v/>
      </c>
      <c r="AE1020" s="282">
        <f t="shared" si="339"/>
        <v>0</v>
      </c>
      <c r="AF1020" s="359">
        <f t="shared" si="340"/>
        <v>0</v>
      </c>
      <c r="AG1020" s="280">
        <f t="shared" si="341"/>
        <v>3</v>
      </c>
      <c r="AH1020" s="280">
        <f t="shared" si="342"/>
        <v>1</v>
      </c>
      <c r="AI1020" s="280">
        <f>IF(ISBLANK(T1020),AI1019,IF(COUNTIF(T$2:T1020,T1020)&gt;1,AI1019,1+MAX(AI1019,0)))</f>
        <v>24</v>
      </c>
      <c r="AL1020" s="391" t="str">
        <f t="shared" si="349"/>
        <v/>
      </c>
      <c r="AM1020" s="391" t="str">
        <f t="shared" si="350"/>
        <v/>
      </c>
      <c r="AO1020" s="310" t="str">
        <f t="shared" si="343"/>
        <v/>
      </c>
      <c r="AP1020" s="310">
        <f>SUM(AO$1:AO1020)</f>
        <v>0</v>
      </c>
      <c r="AQ1020" s="310">
        <f>SUM(AK$2:AK1020)</f>
        <v>10</v>
      </c>
      <c r="AR1020" s="310">
        <f>COUNTA(AJ$2:AJ1020)</f>
        <v>10</v>
      </c>
      <c r="AS1020" s="312"/>
      <c r="AT1020" s="312"/>
      <c r="AU1020" s="312"/>
      <c r="AV1020" s="312"/>
      <c r="AW1020" s="312"/>
      <c r="AZ1020">
        <v>0</v>
      </c>
      <c r="BA1020">
        <v>3</v>
      </c>
    </row>
    <row r="1021" spans="1:53" x14ac:dyDescent="0.25">
      <c r="A1021">
        <v>117</v>
      </c>
      <c r="B1021" t="s">
        <v>65</v>
      </c>
      <c r="C1021" t="s">
        <v>915</v>
      </c>
      <c r="D1021"/>
      <c r="E1021">
        <v>2</v>
      </c>
      <c r="F1021">
        <v>3</v>
      </c>
      <c r="G1021">
        <v>4</v>
      </c>
      <c r="H1021">
        <v>36</v>
      </c>
      <c r="I1021">
        <v>18</v>
      </c>
      <c r="J1021">
        <v>6</v>
      </c>
      <c r="K1021">
        <v>19</v>
      </c>
      <c r="L1021">
        <v>26</v>
      </c>
      <c r="M1021"/>
      <c r="N1021" s="42"/>
      <c r="O1021" s="101">
        <f>IF(ISBLANK(C1021),O1020,IF(COUNTIF(C$2:C1021,C1021)&gt;1,O1020,1+MAX(O1020,0)))</f>
        <v>30</v>
      </c>
      <c r="P1021" s="45">
        <f t="shared" si="330"/>
        <v>14</v>
      </c>
      <c r="Q1021" s="33" t="str">
        <f t="shared" si="331"/>
        <v/>
      </c>
      <c r="R1021" s="33">
        <f t="shared" si="332"/>
        <v>7</v>
      </c>
      <c r="S1021" s="33" t="str">
        <f t="shared" si="333"/>
        <v>117_7</v>
      </c>
      <c r="T1021" s="35" t="str">
        <f t="shared" si="334"/>
        <v>117AM</v>
      </c>
      <c r="U1021" s="35" t="str">
        <f t="shared" si="335"/>
        <v>117AMEW</v>
      </c>
      <c r="V1021" s="35" t="str">
        <f t="shared" si="351"/>
        <v>1D</v>
      </c>
      <c r="W1021" s="35" t="str">
        <f t="shared" si="344"/>
        <v>117AM1D234</v>
      </c>
      <c r="X1021" s="388">
        <f t="shared" si="345"/>
        <v>19</v>
      </c>
      <c r="Y1021" s="388">
        <f t="shared" si="346"/>
        <v>26</v>
      </c>
      <c r="Z1021" s="280" t="str">
        <f t="shared" si="336"/>
        <v/>
      </c>
      <c r="AA1021" s="280" t="str">
        <f t="shared" si="337"/>
        <v/>
      </c>
      <c r="AB1021" s="389" t="str">
        <f t="shared" si="347"/>
        <v/>
      </c>
      <c r="AC1021" s="389" t="str">
        <f t="shared" si="348"/>
        <v/>
      </c>
      <c r="AD1021" s="390" t="str">
        <f t="shared" si="338"/>
        <v/>
      </c>
      <c r="AE1021" s="282">
        <f t="shared" si="339"/>
        <v>1</v>
      </c>
      <c r="AF1021" s="359">
        <f t="shared" si="340"/>
        <v>0</v>
      </c>
      <c r="AG1021" s="280">
        <f t="shared" si="341"/>
        <v>3</v>
      </c>
      <c r="AH1021" s="280">
        <f t="shared" si="342"/>
        <v>1</v>
      </c>
      <c r="AI1021" s="280">
        <f>IF(ISBLANK(T1021),AI1020,IF(COUNTIF(T$2:T1021,T1021)&gt;1,AI1020,1+MAX(AI1020,0)))</f>
        <v>24</v>
      </c>
      <c r="AL1021" s="391" t="str">
        <f t="shared" si="349"/>
        <v/>
      </c>
      <c r="AM1021" s="391" t="str">
        <f t="shared" si="350"/>
        <v/>
      </c>
      <c r="AO1021" s="310" t="str">
        <f t="shared" si="343"/>
        <v/>
      </c>
      <c r="AP1021" s="310">
        <f>SUM(AO$1:AO1021)</f>
        <v>0</v>
      </c>
      <c r="AQ1021" s="310">
        <f>SUM(AK$2:AK1021)</f>
        <v>10</v>
      </c>
      <c r="AR1021" s="310">
        <f>COUNTA(AJ$2:AJ1021)</f>
        <v>10</v>
      </c>
      <c r="AS1021" s="312"/>
      <c r="AT1021" s="312"/>
      <c r="AU1021" s="312"/>
      <c r="AV1021" s="312"/>
      <c r="AW1021" s="312"/>
      <c r="AZ1021">
        <v>19</v>
      </c>
      <c r="BA1021">
        <v>26</v>
      </c>
    </row>
    <row r="1022" spans="1:53" x14ac:dyDescent="0.25">
      <c r="A1022">
        <v>117</v>
      </c>
      <c r="B1022" t="s">
        <v>65</v>
      </c>
      <c r="C1022" t="s">
        <v>915</v>
      </c>
      <c r="D1022"/>
      <c r="E1022">
        <v>2</v>
      </c>
      <c r="F1022">
        <v>4</v>
      </c>
      <c r="G1022">
        <v>1</v>
      </c>
      <c r="H1022">
        <v>7</v>
      </c>
      <c r="I1022">
        <v>3</v>
      </c>
      <c r="J1022">
        <v>0</v>
      </c>
      <c r="K1022">
        <v>3</v>
      </c>
      <c r="L1022">
        <v>7</v>
      </c>
      <c r="M1022"/>
      <c r="N1022" s="42"/>
      <c r="O1022" s="101">
        <f>IF(ISBLANK(C1022),O1021,IF(COUNTIF(C$2:C1022,C1022)&gt;1,O1021,1+MAX(O1021,0)))</f>
        <v>30</v>
      </c>
      <c r="P1022" s="45">
        <f t="shared" si="330"/>
        <v>14</v>
      </c>
      <c r="Q1022" s="33" t="str">
        <f t="shared" si="331"/>
        <v/>
      </c>
      <c r="R1022" s="33">
        <f t="shared" si="332"/>
        <v>8</v>
      </c>
      <c r="S1022" s="33" t="str">
        <f t="shared" si="333"/>
        <v>117_8</v>
      </c>
      <c r="T1022" s="35" t="str">
        <f t="shared" si="334"/>
        <v>117AM</v>
      </c>
      <c r="U1022" s="35" t="str">
        <f t="shared" si="335"/>
        <v>117AMNS</v>
      </c>
      <c r="V1022" s="35" t="str">
        <f t="shared" si="351"/>
        <v>1D</v>
      </c>
      <c r="W1022" s="35" t="str">
        <f t="shared" si="344"/>
        <v>117AM1D241</v>
      </c>
      <c r="X1022" s="388">
        <f t="shared" si="345"/>
        <v>3</v>
      </c>
      <c r="Y1022" s="388">
        <f t="shared" si="346"/>
        <v>7</v>
      </c>
      <c r="Z1022" s="280" t="str">
        <f t="shared" si="336"/>
        <v/>
      </c>
      <c r="AA1022" s="280" t="str">
        <f t="shared" si="337"/>
        <v/>
      </c>
      <c r="AB1022" s="389" t="str">
        <f t="shared" si="347"/>
        <v/>
      </c>
      <c r="AC1022" s="389" t="str">
        <f t="shared" si="348"/>
        <v/>
      </c>
      <c r="AD1022" s="390" t="str">
        <f t="shared" si="338"/>
        <v/>
      </c>
      <c r="AE1022" s="282">
        <f t="shared" si="339"/>
        <v>0</v>
      </c>
      <c r="AF1022" s="359">
        <f t="shared" si="340"/>
        <v>0</v>
      </c>
      <c r="AG1022" s="280">
        <f t="shared" si="341"/>
        <v>0</v>
      </c>
      <c r="AH1022" s="280">
        <f t="shared" si="342"/>
        <v>0</v>
      </c>
      <c r="AI1022" s="280">
        <f>IF(ISBLANK(T1022),AI1021,IF(COUNTIF(T$2:T1022,T1022)&gt;1,AI1021,1+MAX(AI1021,0)))</f>
        <v>24</v>
      </c>
      <c r="AL1022" s="391" t="str">
        <f t="shared" si="349"/>
        <v/>
      </c>
      <c r="AM1022" s="391" t="str">
        <f t="shared" si="350"/>
        <v/>
      </c>
      <c r="AO1022" s="310" t="str">
        <f t="shared" si="343"/>
        <v/>
      </c>
      <c r="AP1022" s="310">
        <f>SUM(AO$1:AO1022)</f>
        <v>0</v>
      </c>
      <c r="AQ1022" s="310">
        <f>SUM(AK$2:AK1022)</f>
        <v>10</v>
      </c>
      <c r="AR1022" s="310">
        <f>COUNTA(AJ$2:AJ1022)</f>
        <v>10</v>
      </c>
      <c r="AS1022" s="312"/>
      <c r="AT1022" s="312"/>
      <c r="AU1022" s="312"/>
      <c r="AV1022" s="312"/>
      <c r="AW1022" s="312"/>
      <c r="AZ1022">
        <v>3</v>
      </c>
      <c r="BA1022">
        <v>7</v>
      </c>
    </row>
    <row r="1023" spans="1:53" x14ac:dyDescent="0.25">
      <c r="A1023">
        <v>117</v>
      </c>
      <c r="B1023" t="s">
        <v>65</v>
      </c>
      <c r="C1023" t="s">
        <v>915</v>
      </c>
      <c r="D1023"/>
      <c r="E1023">
        <v>2</v>
      </c>
      <c r="F1023">
        <v>4</v>
      </c>
      <c r="G1023">
        <v>2</v>
      </c>
      <c r="H1023">
        <v>15</v>
      </c>
      <c r="I1023">
        <v>6</v>
      </c>
      <c r="J1023">
        <v>2</v>
      </c>
      <c r="K1023">
        <v>4</v>
      </c>
      <c r="L1023">
        <v>12</v>
      </c>
      <c r="M1023"/>
      <c r="N1023" s="42"/>
      <c r="O1023" s="101">
        <f>IF(ISBLANK(C1023),O1022,IF(COUNTIF(C$2:C1023,C1023)&gt;1,O1022,1+MAX(O1022,0)))</f>
        <v>30</v>
      </c>
      <c r="P1023" s="45">
        <f t="shared" si="330"/>
        <v>14</v>
      </c>
      <c r="Q1023" s="33" t="str">
        <f t="shared" si="331"/>
        <v/>
      </c>
      <c r="R1023" s="33">
        <f t="shared" si="332"/>
        <v>8</v>
      </c>
      <c r="S1023" s="33" t="str">
        <f t="shared" si="333"/>
        <v>117_8</v>
      </c>
      <c r="T1023" s="35" t="str">
        <f t="shared" si="334"/>
        <v>117AM</v>
      </c>
      <c r="U1023" s="35" t="str">
        <f t="shared" si="335"/>
        <v>117AMNS</v>
      </c>
      <c r="V1023" s="35" t="str">
        <f t="shared" si="351"/>
        <v>1D</v>
      </c>
      <c r="W1023" s="35" t="str">
        <f t="shared" si="344"/>
        <v>117AM1D242</v>
      </c>
      <c r="X1023" s="388">
        <f t="shared" si="345"/>
        <v>4</v>
      </c>
      <c r="Y1023" s="388">
        <f t="shared" si="346"/>
        <v>12</v>
      </c>
      <c r="Z1023" s="280" t="str">
        <f t="shared" si="336"/>
        <v/>
      </c>
      <c r="AA1023" s="280" t="str">
        <f t="shared" si="337"/>
        <v/>
      </c>
      <c r="AB1023" s="389" t="str">
        <f t="shared" si="347"/>
        <v/>
      </c>
      <c r="AC1023" s="389" t="str">
        <f t="shared" si="348"/>
        <v/>
      </c>
      <c r="AD1023" s="390" t="str">
        <f t="shared" si="338"/>
        <v/>
      </c>
      <c r="AE1023" s="282">
        <f t="shared" si="339"/>
        <v>0</v>
      </c>
      <c r="AF1023" s="359">
        <f t="shared" si="340"/>
        <v>0</v>
      </c>
      <c r="AG1023" s="280">
        <f t="shared" si="341"/>
        <v>0</v>
      </c>
      <c r="AH1023" s="280">
        <f t="shared" si="342"/>
        <v>0</v>
      </c>
      <c r="AI1023" s="280">
        <f>IF(ISBLANK(T1023),AI1022,IF(COUNTIF(T$2:T1023,T1023)&gt;1,AI1022,1+MAX(AI1022,0)))</f>
        <v>24</v>
      </c>
      <c r="AL1023" s="391" t="str">
        <f t="shared" si="349"/>
        <v/>
      </c>
      <c r="AM1023" s="391" t="str">
        <f t="shared" si="350"/>
        <v/>
      </c>
      <c r="AO1023" s="310" t="str">
        <f t="shared" si="343"/>
        <v/>
      </c>
      <c r="AP1023" s="310">
        <f>SUM(AO$1:AO1023)</f>
        <v>0</v>
      </c>
      <c r="AQ1023" s="310">
        <f>SUM(AK$2:AK1023)</f>
        <v>10</v>
      </c>
      <c r="AR1023" s="310">
        <f>COUNTA(AJ$2:AJ1023)</f>
        <v>10</v>
      </c>
      <c r="AS1023" s="312"/>
      <c r="AT1023" s="312"/>
      <c r="AU1023" s="312"/>
      <c r="AV1023" s="312"/>
      <c r="AW1023" s="312"/>
      <c r="AZ1023">
        <v>4</v>
      </c>
      <c r="BA1023">
        <v>12</v>
      </c>
    </row>
    <row r="1024" spans="1:53" x14ac:dyDescent="0.25">
      <c r="A1024">
        <v>117</v>
      </c>
      <c r="B1024" t="s">
        <v>65</v>
      </c>
      <c r="C1024" t="s">
        <v>915</v>
      </c>
      <c r="D1024"/>
      <c r="E1024">
        <v>2</v>
      </c>
      <c r="F1024">
        <v>4</v>
      </c>
      <c r="G1024">
        <v>3</v>
      </c>
      <c r="H1024">
        <v>2</v>
      </c>
      <c r="I1024">
        <v>2</v>
      </c>
      <c r="J1024">
        <v>0</v>
      </c>
      <c r="K1024">
        <v>0</v>
      </c>
      <c r="L1024">
        <v>1</v>
      </c>
      <c r="M1024"/>
      <c r="N1024" s="42"/>
      <c r="O1024" s="101">
        <f>IF(ISBLANK(C1024),O1023,IF(COUNTIF(C$2:C1024,C1024)&gt;1,O1023,1+MAX(O1023,0)))</f>
        <v>30</v>
      </c>
      <c r="P1024" s="45">
        <f t="shared" si="330"/>
        <v>14</v>
      </c>
      <c r="Q1024" s="33" t="str">
        <f t="shared" si="331"/>
        <v/>
      </c>
      <c r="R1024" s="33">
        <f t="shared" si="332"/>
        <v>8</v>
      </c>
      <c r="S1024" s="33" t="str">
        <f t="shared" si="333"/>
        <v>117_8</v>
      </c>
      <c r="T1024" s="35" t="str">
        <f t="shared" si="334"/>
        <v>117AM</v>
      </c>
      <c r="U1024" s="35" t="str">
        <f t="shared" si="335"/>
        <v>117AMEW</v>
      </c>
      <c r="V1024" s="35" t="str">
        <f t="shared" si="351"/>
        <v>1D</v>
      </c>
      <c r="W1024" s="35" t="str">
        <f t="shared" si="344"/>
        <v>117AM1D243</v>
      </c>
      <c r="X1024" s="388">
        <f t="shared" si="345"/>
        <v>0</v>
      </c>
      <c r="Y1024" s="388">
        <f t="shared" si="346"/>
        <v>1</v>
      </c>
      <c r="Z1024" s="280" t="str">
        <f t="shared" si="336"/>
        <v/>
      </c>
      <c r="AA1024" s="280" t="str">
        <f t="shared" si="337"/>
        <v/>
      </c>
      <c r="AB1024" s="389" t="str">
        <f t="shared" si="347"/>
        <v/>
      </c>
      <c r="AC1024" s="389" t="str">
        <f t="shared" si="348"/>
        <v/>
      </c>
      <c r="AD1024" s="390" t="str">
        <f t="shared" si="338"/>
        <v/>
      </c>
      <c r="AE1024" s="282">
        <f t="shared" si="339"/>
        <v>0</v>
      </c>
      <c r="AF1024" s="359">
        <f t="shared" si="340"/>
        <v>0</v>
      </c>
      <c r="AG1024" s="280">
        <f t="shared" si="341"/>
        <v>3</v>
      </c>
      <c r="AH1024" s="280">
        <f t="shared" si="342"/>
        <v>1</v>
      </c>
      <c r="AI1024" s="280">
        <f>IF(ISBLANK(T1024),AI1023,IF(COUNTIF(T$2:T1024,T1024)&gt;1,AI1023,1+MAX(AI1023,0)))</f>
        <v>24</v>
      </c>
      <c r="AL1024" s="391" t="str">
        <f t="shared" si="349"/>
        <v/>
      </c>
      <c r="AM1024" s="391" t="str">
        <f t="shared" si="350"/>
        <v/>
      </c>
      <c r="AO1024" s="310" t="str">
        <f t="shared" si="343"/>
        <v/>
      </c>
      <c r="AP1024" s="310">
        <f>SUM(AO$1:AO1024)</f>
        <v>0</v>
      </c>
      <c r="AQ1024" s="310">
        <f>SUM(AK$2:AK1024)</f>
        <v>10</v>
      </c>
      <c r="AR1024" s="310">
        <f>COUNTA(AJ$2:AJ1024)</f>
        <v>10</v>
      </c>
      <c r="AS1024" s="312"/>
      <c r="AT1024" s="312"/>
      <c r="AU1024" s="312"/>
      <c r="AV1024" s="312"/>
      <c r="AW1024" s="312"/>
      <c r="AZ1024">
        <v>0</v>
      </c>
      <c r="BA1024">
        <v>1</v>
      </c>
    </row>
    <row r="1025" spans="1:53" x14ac:dyDescent="0.25">
      <c r="A1025">
        <v>117</v>
      </c>
      <c r="B1025" t="s">
        <v>65</v>
      </c>
      <c r="C1025" t="s">
        <v>915</v>
      </c>
      <c r="D1025"/>
      <c r="E1025">
        <v>2</v>
      </c>
      <c r="F1025">
        <v>4</v>
      </c>
      <c r="G1025">
        <v>4</v>
      </c>
      <c r="H1025">
        <v>56</v>
      </c>
      <c r="I1025">
        <v>24</v>
      </c>
      <c r="J1025">
        <v>3</v>
      </c>
      <c r="K1025">
        <v>35</v>
      </c>
      <c r="L1025">
        <v>41</v>
      </c>
      <c r="M1025"/>
      <c r="N1025" s="42"/>
      <c r="O1025" s="101">
        <f>IF(ISBLANK(C1025),O1024,IF(COUNTIF(C$2:C1025,C1025)&gt;1,O1024,1+MAX(O1024,0)))</f>
        <v>30</v>
      </c>
      <c r="P1025" s="45">
        <f t="shared" si="330"/>
        <v>14</v>
      </c>
      <c r="Q1025" s="33" t="str">
        <f t="shared" si="331"/>
        <v/>
      </c>
      <c r="R1025" s="33">
        <f t="shared" si="332"/>
        <v>8</v>
      </c>
      <c r="S1025" s="33" t="str">
        <f t="shared" si="333"/>
        <v>117_8</v>
      </c>
      <c r="T1025" s="35" t="str">
        <f t="shared" si="334"/>
        <v>117AM</v>
      </c>
      <c r="U1025" s="35" t="str">
        <f t="shared" si="335"/>
        <v>117AMEW</v>
      </c>
      <c r="V1025" s="35" t="str">
        <f t="shared" si="351"/>
        <v>1D</v>
      </c>
      <c r="W1025" s="35" t="str">
        <f t="shared" si="344"/>
        <v>117AM1D244</v>
      </c>
      <c r="X1025" s="388">
        <f t="shared" si="345"/>
        <v>35</v>
      </c>
      <c r="Y1025" s="388">
        <f t="shared" si="346"/>
        <v>41</v>
      </c>
      <c r="Z1025" s="280" t="str">
        <f t="shared" si="336"/>
        <v/>
      </c>
      <c r="AA1025" s="280" t="str">
        <f t="shared" si="337"/>
        <v/>
      </c>
      <c r="AB1025" s="389" t="str">
        <f t="shared" si="347"/>
        <v/>
      </c>
      <c r="AC1025" s="389" t="str">
        <f t="shared" si="348"/>
        <v/>
      </c>
      <c r="AD1025" s="390" t="str">
        <f t="shared" si="338"/>
        <v/>
      </c>
      <c r="AE1025" s="282">
        <f t="shared" si="339"/>
        <v>1</v>
      </c>
      <c r="AF1025" s="359">
        <f t="shared" si="340"/>
        <v>0</v>
      </c>
      <c r="AG1025" s="280">
        <f t="shared" si="341"/>
        <v>3</v>
      </c>
      <c r="AH1025" s="280">
        <f t="shared" si="342"/>
        <v>1</v>
      </c>
      <c r="AI1025" s="280">
        <f>IF(ISBLANK(T1025),AI1024,IF(COUNTIF(T$2:T1025,T1025)&gt;1,AI1024,1+MAX(AI1024,0)))</f>
        <v>24</v>
      </c>
      <c r="AL1025" s="391" t="str">
        <f t="shared" si="349"/>
        <v/>
      </c>
      <c r="AM1025" s="391" t="str">
        <f t="shared" si="350"/>
        <v/>
      </c>
      <c r="AO1025" s="310" t="str">
        <f t="shared" si="343"/>
        <v/>
      </c>
      <c r="AP1025" s="310">
        <f>SUM(AO$1:AO1025)</f>
        <v>0</v>
      </c>
      <c r="AQ1025" s="310">
        <f>SUM(AK$2:AK1025)</f>
        <v>10</v>
      </c>
      <c r="AR1025" s="310">
        <f>COUNTA(AJ$2:AJ1025)</f>
        <v>10</v>
      </c>
      <c r="AS1025" s="312"/>
      <c r="AT1025" s="312"/>
      <c r="AU1025" s="312"/>
      <c r="AV1025" s="312"/>
      <c r="AW1025" s="312"/>
      <c r="AZ1025">
        <v>35</v>
      </c>
      <c r="BA1025">
        <v>41</v>
      </c>
    </row>
    <row r="1026" spans="1:53" x14ac:dyDescent="0.25">
      <c r="A1026">
        <v>117</v>
      </c>
      <c r="B1026" t="s">
        <v>66</v>
      </c>
      <c r="C1026" t="s">
        <v>916</v>
      </c>
      <c r="D1026"/>
      <c r="E1026">
        <v>1</v>
      </c>
      <c r="F1026">
        <v>1</v>
      </c>
      <c r="G1026">
        <v>1</v>
      </c>
      <c r="H1026">
        <v>8</v>
      </c>
      <c r="I1026">
        <v>4</v>
      </c>
      <c r="J1026">
        <v>0</v>
      </c>
      <c r="K1026">
        <v>2</v>
      </c>
      <c r="L1026">
        <v>8</v>
      </c>
      <c r="M1026" t="s">
        <v>917</v>
      </c>
      <c r="N1026" s="42"/>
      <c r="O1026" s="101">
        <f>IF(ISBLANK(C1026),O1025,IF(COUNTIF(C$2:C1026,C1026)&gt;1,O1025,1+MAX(O1025,0)))</f>
        <v>31</v>
      </c>
      <c r="P1026" s="45">
        <f t="shared" ref="P1026:P1089" si="352">IF(A1026=A1025,P1025,IF(ISNUMBER(P1025),P1025+1,1))</f>
        <v>14</v>
      </c>
      <c r="Q1026" s="33" t="str">
        <f t="shared" ref="Q1026:Q1089" si="353">IF(OR(P1026=P1025,LEN(A1026)&lt;1),"",P1026)</f>
        <v/>
      </c>
      <c r="R1026" s="33">
        <f t="shared" ref="R1026:R1089" si="354">IF(ISNUMBER(F1026),F1026+4*(E1026-1)+8*IF(B1026="PM",1,0),"")</f>
        <v>9</v>
      </c>
      <c r="S1026" s="33" t="str">
        <f t="shared" ref="S1026:S1089" si="355">IF(ISNUMBER(R1026),A1026&amp;"_"&amp;R1026,"")</f>
        <v>117_9</v>
      </c>
      <c r="T1026" s="35" t="str">
        <f t="shared" ref="T1026:T1089" si="356">A1026&amp;B1026</f>
        <v>117PM</v>
      </c>
      <c r="U1026" s="35" t="str">
        <f t="shared" ref="U1026:U1089" si="357">IF(OR(G1026=1,G1026=2),T1026&amp;"NS",IF(OR(G1026=3,G1026=4),T1026&amp;"EW",""))</f>
        <v>117PMNS</v>
      </c>
      <c r="V1026" s="35" t="str">
        <f t="shared" si="351"/>
        <v>1E</v>
      </c>
      <c r="W1026" s="35" t="str">
        <f t="shared" si="344"/>
        <v>117PM1E111</v>
      </c>
      <c r="X1026" s="388">
        <f t="shared" si="345"/>
        <v>2</v>
      </c>
      <c r="Y1026" s="388">
        <f t="shared" si="346"/>
        <v>8</v>
      </c>
      <c r="Z1026" s="280" t="str">
        <f t="shared" ref="Z1026:Z1089" si="358">IF(I1026&gt;$H1026,1,"")</f>
        <v/>
      </c>
      <c r="AA1026" s="280" t="str">
        <f t="shared" ref="AA1026:AA1089" si="359">IF(J1026&gt;$H1026,1,"")</f>
        <v/>
      </c>
      <c r="AB1026" s="389" t="str">
        <f t="shared" si="347"/>
        <v/>
      </c>
      <c r="AC1026" s="389" t="str">
        <f t="shared" si="348"/>
        <v/>
      </c>
      <c r="AD1026" s="390" t="str">
        <f t="shared" ref="AD1026:AD1089" si="360">IF(ISERROR(MATCH(A1026&amp;"_"&amp;G1026,Sidewalk_ignore,0)),"",1)</f>
        <v/>
      </c>
      <c r="AE1026" s="282">
        <f t="shared" ref="AE1026:AE1089" si="361">IF(AND(ISNUMBER($G1026),$B1026="AM"),INDEX(CordonIn,MATCH($A1026,loc_ID,0),$G1026),0)</f>
        <v>0</v>
      </c>
      <c r="AF1026" s="359">
        <f t="shared" ref="AF1026:AF1089" si="362">IF(AND(ISNUMBER($G1026),$B1026="PM"),INDEX(CordonIn,MATCH($A1026,loc_ID,0),VLOOKUP($G1026,Reverse_dir,2,FALSE)),0)</f>
        <v>0</v>
      </c>
      <c r="AG1026" s="280">
        <f t="shared" ref="AG1026:AG1089" si="363">IF(AND(ISNUMBER($G1026),$B1026="AM"),INDEX(Lane,MATCH($A1026,loc_ID,0),$G1026),0)</f>
        <v>0</v>
      </c>
      <c r="AH1026" s="280">
        <f t="shared" ref="AH1026:AH1089" si="364">IF(AND(AG1026&gt;0,ISNUMBER(AG1026)),1,0)</f>
        <v>0</v>
      </c>
      <c r="AI1026" s="280">
        <f>IF(ISBLANK(T1026),AI1025,IF(COUNTIF(T$2:T1026,T1026)&gt;1,AI1025,1+MAX(AI1025,0)))</f>
        <v>25</v>
      </c>
      <c r="AL1026" s="391" t="str">
        <f t="shared" si="349"/>
        <v/>
      </c>
      <c r="AM1026" s="391" t="str">
        <f t="shared" si="350"/>
        <v/>
      </c>
      <c r="AO1026" s="310" t="str">
        <f t="shared" ref="AO1026:AO1089" si="365">IF(SUM(Z1026:AC1026)&gt;0,1,"")</f>
        <v/>
      </c>
      <c r="AP1026" s="310">
        <f>SUM(AO$1:AO1026)</f>
        <v>0</v>
      </c>
      <c r="AQ1026" s="310">
        <f>SUM(AK$2:AK1026)</f>
        <v>10</v>
      </c>
      <c r="AR1026" s="310">
        <f>COUNTA(AJ$2:AJ1026)</f>
        <v>10</v>
      </c>
      <c r="AS1026" s="312"/>
      <c r="AT1026" s="312"/>
      <c r="AU1026" s="312"/>
      <c r="AV1026" s="312"/>
      <c r="AW1026" s="312"/>
      <c r="AZ1026">
        <v>2</v>
      </c>
      <c r="BA1026">
        <v>8</v>
      </c>
    </row>
    <row r="1027" spans="1:53" x14ac:dyDescent="0.25">
      <c r="A1027">
        <v>117</v>
      </c>
      <c r="B1027" t="s">
        <v>66</v>
      </c>
      <c r="C1027" t="s">
        <v>916</v>
      </c>
      <c r="D1027"/>
      <c r="E1027">
        <v>1</v>
      </c>
      <c r="F1027">
        <v>1</v>
      </c>
      <c r="G1027">
        <v>2</v>
      </c>
      <c r="H1027">
        <v>7</v>
      </c>
      <c r="I1027">
        <v>3</v>
      </c>
      <c r="J1027">
        <v>0</v>
      </c>
      <c r="K1027">
        <v>5</v>
      </c>
      <c r="L1027">
        <v>7</v>
      </c>
      <c r="M1027" t="s">
        <v>917</v>
      </c>
      <c r="N1027" s="42"/>
      <c r="O1027" s="101">
        <f>IF(ISBLANK(C1027),O1026,IF(COUNTIF(C$2:C1027,C1027)&gt;1,O1026,1+MAX(O1026,0)))</f>
        <v>31</v>
      </c>
      <c r="P1027" s="45">
        <f t="shared" si="352"/>
        <v>14</v>
      </c>
      <c r="Q1027" s="33" t="str">
        <f t="shared" si="353"/>
        <v/>
      </c>
      <c r="R1027" s="33">
        <f t="shared" si="354"/>
        <v>9</v>
      </c>
      <c r="S1027" s="33" t="str">
        <f t="shared" si="355"/>
        <v>117_9</v>
      </c>
      <c r="T1027" s="35" t="str">
        <f t="shared" si="356"/>
        <v>117PM</v>
      </c>
      <c r="U1027" s="35" t="str">
        <f t="shared" si="357"/>
        <v>117PMNS</v>
      </c>
      <c r="V1027" s="35" t="str">
        <f t="shared" si="351"/>
        <v>1E</v>
      </c>
      <c r="W1027" s="35" t="str">
        <f t="shared" ref="W1027:W1090" si="366">IF(ISBLANK(A1027),"",A1027&amp;B1027&amp;V1027&amp;E1027&amp;F1027&amp;G1027)</f>
        <v>117PM1E112</v>
      </c>
      <c r="X1027" s="388">
        <f t="shared" ref="X1027:X1090" si="367">IF($AD1027=1,0,K1027)</f>
        <v>5</v>
      </c>
      <c r="Y1027" s="388">
        <f t="shared" ref="Y1027:Y1090" si="368">IF($AD1027=1,0,L1027)</f>
        <v>7</v>
      </c>
      <c r="Z1027" s="280" t="str">
        <f t="shared" si="358"/>
        <v/>
      </c>
      <c r="AA1027" s="280" t="str">
        <f t="shared" si="359"/>
        <v/>
      </c>
      <c r="AB1027" s="389" t="str">
        <f t="shared" ref="AB1027:AB1090" si="369">IF(OR(K1027&gt;$H1027,AND($AD1027=1,K1027&gt;0)),1,"")</f>
        <v/>
      </c>
      <c r="AC1027" s="389" t="str">
        <f t="shared" ref="AC1027:AC1090" si="370">IF(OR(L1027&gt;$H1027,AND($AD1027=1,L1027&gt;0)),1,"")</f>
        <v/>
      </c>
      <c r="AD1027" s="390" t="str">
        <f t="shared" si="360"/>
        <v/>
      </c>
      <c r="AE1027" s="282">
        <f t="shared" si="361"/>
        <v>0</v>
      </c>
      <c r="AF1027" s="359">
        <f t="shared" si="362"/>
        <v>0</v>
      </c>
      <c r="AG1027" s="280">
        <f t="shared" si="363"/>
        <v>0</v>
      </c>
      <c r="AH1027" s="280">
        <f t="shared" si="364"/>
        <v>0</v>
      </c>
      <c r="AI1027" s="280">
        <f>IF(ISBLANK(T1027),AI1026,IF(COUNTIF(T$2:T1027,T1027)&gt;1,AI1026,1+MAX(AI1026,0)))</f>
        <v>25</v>
      </c>
      <c r="AL1027" s="391" t="str">
        <f t="shared" ref="AL1027:AL1090" si="371">IF(OR(AB1027=1,AC1027=1),IF(LEN(AJ1027)=0,"",AJ1027&amp;"; ")&amp;"Ignore sidewalk",IF(LEN(AJ1027)=0,"",AJ1027))</f>
        <v/>
      </c>
      <c r="AM1027" s="391" t="str">
        <f t="shared" ref="AM1027:AM1090" si="372">IF(OR(AB1027=1,AC1027=1),1,IF(LEN(AK1027)=0,"",AK1027))</f>
        <v/>
      </c>
      <c r="AO1027" s="310" t="str">
        <f t="shared" si="365"/>
        <v/>
      </c>
      <c r="AP1027" s="310">
        <f>SUM(AO$1:AO1027)</f>
        <v>0</v>
      </c>
      <c r="AQ1027" s="310">
        <f>SUM(AK$2:AK1027)</f>
        <v>10</v>
      </c>
      <c r="AR1027" s="310">
        <f>COUNTA(AJ$2:AJ1027)</f>
        <v>10</v>
      </c>
      <c r="AS1027" s="312"/>
      <c r="AT1027" s="312"/>
      <c r="AU1027" s="312"/>
      <c r="AV1027" s="312"/>
      <c r="AW1027" s="312"/>
      <c r="AZ1027">
        <v>5</v>
      </c>
      <c r="BA1027">
        <v>7</v>
      </c>
    </row>
    <row r="1028" spans="1:53" x14ac:dyDescent="0.25">
      <c r="A1028">
        <v>117</v>
      </c>
      <c r="B1028" t="s">
        <v>66</v>
      </c>
      <c r="C1028" t="s">
        <v>916</v>
      </c>
      <c r="D1028"/>
      <c r="E1028">
        <v>1</v>
      </c>
      <c r="F1028">
        <v>1</v>
      </c>
      <c r="G1028">
        <v>3</v>
      </c>
      <c r="H1028">
        <v>25</v>
      </c>
      <c r="I1028">
        <v>5</v>
      </c>
      <c r="J1028">
        <v>2</v>
      </c>
      <c r="K1028">
        <v>1</v>
      </c>
      <c r="L1028">
        <v>7</v>
      </c>
      <c r="M1028" t="s">
        <v>917</v>
      </c>
      <c r="N1028" s="42"/>
      <c r="O1028" s="101">
        <f>IF(ISBLANK(C1028),O1027,IF(COUNTIF(C$2:C1028,C1028)&gt;1,O1027,1+MAX(O1027,0)))</f>
        <v>31</v>
      </c>
      <c r="P1028" s="45">
        <f t="shared" si="352"/>
        <v>14</v>
      </c>
      <c r="Q1028" s="33" t="str">
        <f t="shared" si="353"/>
        <v/>
      </c>
      <c r="R1028" s="33">
        <f t="shared" si="354"/>
        <v>9</v>
      </c>
      <c r="S1028" s="33" t="str">
        <f t="shared" si="355"/>
        <v>117_9</v>
      </c>
      <c r="T1028" s="35" t="str">
        <f t="shared" si="356"/>
        <v>117PM</v>
      </c>
      <c r="U1028" s="35" t="str">
        <f t="shared" si="357"/>
        <v>117PMEW</v>
      </c>
      <c r="V1028" s="35" t="str">
        <f t="shared" ref="V1028:V1091" si="373">TEXT((O1028-MOD(O1028,26))/26,"0")&amp;CHAR(65+MOD(O1028-1,26))</f>
        <v>1E</v>
      </c>
      <c r="W1028" s="35" t="str">
        <f t="shared" si="366"/>
        <v>117PM1E113</v>
      </c>
      <c r="X1028" s="388">
        <f t="shared" si="367"/>
        <v>1</v>
      </c>
      <c r="Y1028" s="388">
        <f t="shared" si="368"/>
        <v>7</v>
      </c>
      <c r="Z1028" s="280" t="str">
        <f t="shared" si="358"/>
        <v/>
      </c>
      <c r="AA1028" s="280" t="str">
        <f t="shared" si="359"/>
        <v/>
      </c>
      <c r="AB1028" s="389" t="str">
        <f t="shared" si="369"/>
        <v/>
      </c>
      <c r="AC1028" s="389" t="str">
        <f t="shared" si="370"/>
        <v/>
      </c>
      <c r="AD1028" s="390" t="str">
        <f t="shared" si="360"/>
        <v/>
      </c>
      <c r="AE1028" s="282">
        <f t="shared" si="361"/>
        <v>0</v>
      </c>
      <c r="AF1028" s="359">
        <f t="shared" si="362"/>
        <v>1</v>
      </c>
      <c r="AG1028" s="280">
        <f t="shared" si="363"/>
        <v>0</v>
      </c>
      <c r="AH1028" s="280">
        <f t="shared" si="364"/>
        <v>0</v>
      </c>
      <c r="AI1028" s="280">
        <f>IF(ISBLANK(T1028),AI1027,IF(COUNTIF(T$2:T1028,T1028)&gt;1,AI1027,1+MAX(AI1027,0)))</f>
        <v>25</v>
      </c>
      <c r="AL1028" s="391" t="str">
        <f t="shared" si="371"/>
        <v/>
      </c>
      <c r="AM1028" s="391" t="str">
        <f t="shared" si="372"/>
        <v/>
      </c>
      <c r="AO1028" s="310" t="str">
        <f t="shared" si="365"/>
        <v/>
      </c>
      <c r="AP1028" s="310">
        <f>SUM(AO$1:AO1028)</f>
        <v>0</v>
      </c>
      <c r="AQ1028" s="310">
        <f>SUM(AK$2:AK1028)</f>
        <v>10</v>
      </c>
      <c r="AR1028" s="310">
        <f>COUNTA(AJ$2:AJ1028)</f>
        <v>10</v>
      </c>
      <c r="AS1028" s="312"/>
      <c r="AT1028" s="312"/>
      <c r="AU1028" s="312"/>
      <c r="AV1028" s="312"/>
      <c r="AW1028" s="312"/>
      <c r="AZ1028">
        <v>1</v>
      </c>
      <c r="BA1028">
        <v>7</v>
      </c>
    </row>
    <row r="1029" spans="1:53" x14ac:dyDescent="0.25">
      <c r="A1029">
        <v>117</v>
      </c>
      <c r="B1029" t="s">
        <v>66</v>
      </c>
      <c r="C1029" t="s">
        <v>916</v>
      </c>
      <c r="D1029"/>
      <c r="E1029">
        <v>1</v>
      </c>
      <c r="F1029">
        <v>1</v>
      </c>
      <c r="G1029">
        <v>4</v>
      </c>
      <c r="H1029">
        <v>22</v>
      </c>
      <c r="I1029">
        <v>7</v>
      </c>
      <c r="J1029">
        <v>0</v>
      </c>
      <c r="K1029">
        <v>16</v>
      </c>
      <c r="L1029">
        <v>17</v>
      </c>
      <c r="M1029" t="s">
        <v>917</v>
      </c>
      <c r="N1029" s="42"/>
      <c r="O1029" s="101">
        <f>IF(ISBLANK(C1029),O1028,IF(COUNTIF(C$2:C1029,C1029)&gt;1,O1028,1+MAX(O1028,0)))</f>
        <v>31</v>
      </c>
      <c r="P1029" s="45">
        <f t="shared" si="352"/>
        <v>14</v>
      </c>
      <c r="Q1029" s="33" t="str">
        <f t="shared" si="353"/>
        <v/>
      </c>
      <c r="R1029" s="33">
        <f t="shared" si="354"/>
        <v>9</v>
      </c>
      <c r="S1029" s="33" t="str">
        <f t="shared" si="355"/>
        <v>117_9</v>
      </c>
      <c r="T1029" s="35" t="str">
        <f t="shared" si="356"/>
        <v>117PM</v>
      </c>
      <c r="U1029" s="35" t="str">
        <f t="shared" si="357"/>
        <v>117PMEW</v>
      </c>
      <c r="V1029" s="35" t="str">
        <f t="shared" si="373"/>
        <v>1E</v>
      </c>
      <c r="W1029" s="35" t="str">
        <f t="shared" si="366"/>
        <v>117PM1E114</v>
      </c>
      <c r="X1029" s="388">
        <f t="shared" si="367"/>
        <v>16</v>
      </c>
      <c r="Y1029" s="388">
        <f t="shared" si="368"/>
        <v>17</v>
      </c>
      <c r="Z1029" s="280" t="str">
        <f t="shared" si="358"/>
        <v/>
      </c>
      <c r="AA1029" s="280" t="str">
        <f t="shared" si="359"/>
        <v/>
      </c>
      <c r="AB1029" s="389" t="str">
        <f t="shared" si="369"/>
        <v/>
      </c>
      <c r="AC1029" s="389" t="str">
        <f t="shared" si="370"/>
        <v/>
      </c>
      <c r="AD1029" s="390" t="str">
        <f t="shared" si="360"/>
        <v/>
      </c>
      <c r="AE1029" s="282">
        <f t="shared" si="361"/>
        <v>0</v>
      </c>
      <c r="AF1029" s="359">
        <f t="shared" si="362"/>
        <v>0</v>
      </c>
      <c r="AG1029" s="280">
        <f t="shared" si="363"/>
        <v>0</v>
      </c>
      <c r="AH1029" s="280">
        <f t="shared" si="364"/>
        <v>0</v>
      </c>
      <c r="AI1029" s="280">
        <f>IF(ISBLANK(T1029),AI1028,IF(COUNTIF(T$2:T1029,T1029)&gt;1,AI1028,1+MAX(AI1028,0)))</f>
        <v>25</v>
      </c>
      <c r="AL1029" s="391" t="str">
        <f t="shared" si="371"/>
        <v/>
      </c>
      <c r="AM1029" s="391" t="str">
        <f t="shared" si="372"/>
        <v/>
      </c>
      <c r="AO1029" s="310" t="str">
        <f t="shared" si="365"/>
        <v/>
      </c>
      <c r="AP1029" s="310">
        <f>SUM(AO$1:AO1029)</f>
        <v>0</v>
      </c>
      <c r="AQ1029" s="310">
        <f>SUM(AK$2:AK1029)</f>
        <v>10</v>
      </c>
      <c r="AR1029" s="310">
        <f>COUNTA(AJ$2:AJ1029)</f>
        <v>10</v>
      </c>
      <c r="AS1029" s="312"/>
      <c r="AT1029" s="312"/>
      <c r="AU1029" s="312"/>
      <c r="AV1029" s="312"/>
      <c r="AW1029" s="312"/>
      <c r="AZ1029">
        <v>16</v>
      </c>
      <c r="BA1029">
        <v>17</v>
      </c>
    </row>
    <row r="1030" spans="1:53" x14ac:dyDescent="0.25">
      <c r="A1030">
        <v>117</v>
      </c>
      <c r="B1030" t="s">
        <v>66</v>
      </c>
      <c r="C1030" t="s">
        <v>916</v>
      </c>
      <c r="D1030"/>
      <c r="E1030">
        <v>1</v>
      </c>
      <c r="F1030">
        <v>2</v>
      </c>
      <c r="G1030">
        <v>1</v>
      </c>
      <c r="H1030">
        <v>10</v>
      </c>
      <c r="I1030">
        <v>2</v>
      </c>
      <c r="J1030">
        <v>0</v>
      </c>
      <c r="K1030">
        <v>1</v>
      </c>
      <c r="L1030">
        <v>10</v>
      </c>
      <c r="M1030" t="s">
        <v>917</v>
      </c>
      <c r="N1030" s="42"/>
      <c r="O1030" s="101">
        <f>IF(ISBLANK(C1030),O1029,IF(COUNTIF(C$2:C1030,C1030)&gt;1,O1029,1+MAX(O1029,0)))</f>
        <v>31</v>
      </c>
      <c r="P1030" s="45">
        <f t="shared" si="352"/>
        <v>14</v>
      </c>
      <c r="Q1030" s="33" t="str">
        <f t="shared" si="353"/>
        <v/>
      </c>
      <c r="R1030" s="33">
        <f t="shared" si="354"/>
        <v>10</v>
      </c>
      <c r="S1030" s="33" t="str">
        <f t="shared" si="355"/>
        <v>117_10</v>
      </c>
      <c r="T1030" s="35" t="str">
        <f t="shared" si="356"/>
        <v>117PM</v>
      </c>
      <c r="U1030" s="35" t="str">
        <f t="shared" si="357"/>
        <v>117PMNS</v>
      </c>
      <c r="V1030" s="35" t="str">
        <f t="shared" si="373"/>
        <v>1E</v>
      </c>
      <c r="W1030" s="35" t="str">
        <f t="shared" si="366"/>
        <v>117PM1E121</v>
      </c>
      <c r="X1030" s="388">
        <f t="shared" si="367"/>
        <v>1</v>
      </c>
      <c r="Y1030" s="388">
        <f t="shared" si="368"/>
        <v>10</v>
      </c>
      <c r="Z1030" s="280" t="str">
        <f t="shared" si="358"/>
        <v/>
      </c>
      <c r="AA1030" s="280" t="str">
        <f t="shared" si="359"/>
        <v/>
      </c>
      <c r="AB1030" s="389" t="str">
        <f t="shared" si="369"/>
        <v/>
      </c>
      <c r="AC1030" s="389" t="str">
        <f t="shared" si="370"/>
        <v/>
      </c>
      <c r="AD1030" s="390" t="str">
        <f t="shared" si="360"/>
        <v/>
      </c>
      <c r="AE1030" s="282">
        <f t="shared" si="361"/>
        <v>0</v>
      </c>
      <c r="AF1030" s="359">
        <f t="shared" si="362"/>
        <v>0</v>
      </c>
      <c r="AG1030" s="280">
        <f t="shared" si="363"/>
        <v>0</v>
      </c>
      <c r="AH1030" s="280">
        <f t="shared" si="364"/>
        <v>0</v>
      </c>
      <c r="AI1030" s="280">
        <f>IF(ISBLANK(T1030),AI1029,IF(COUNTIF(T$2:T1030,T1030)&gt;1,AI1029,1+MAX(AI1029,0)))</f>
        <v>25</v>
      </c>
      <c r="AJ1030" s="42" t="s">
        <v>1068</v>
      </c>
      <c r="AK1030" s="42">
        <v>1</v>
      </c>
      <c r="AL1030" s="391" t="str">
        <f t="shared" si="371"/>
        <v>Count 3 was 2 because sidewalk is 3</v>
      </c>
      <c r="AM1030" s="391">
        <f t="shared" si="372"/>
        <v>1</v>
      </c>
      <c r="AN1030" s="42" t="s">
        <v>1069</v>
      </c>
      <c r="AO1030" s="310" t="str">
        <f t="shared" si="365"/>
        <v/>
      </c>
      <c r="AP1030" s="310">
        <f>SUM(AO$1:AO1030)</f>
        <v>0</v>
      </c>
      <c r="AQ1030" s="310">
        <f>SUM(AK$2:AK1030)</f>
        <v>11</v>
      </c>
      <c r="AR1030" s="310">
        <f>COUNTA(AJ$2:AJ1030)</f>
        <v>11</v>
      </c>
      <c r="AS1030" s="312"/>
      <c r="AT1030" s="312"/>
      <c r="AU1030" s="312"/>
      <c r="AV1030" s="312"/>
      <c r="AW1030" s="312"/>
      <c r="AX1030" s="42" t="s">
        <v>1068</v>
      </c>
      <c r="AY1030" s="42">
        <v>1</v>
      </c>
      <c r="AZ1030">
        <v>1</v>
      </c>
      <c r="BA1030">
        <v>10</v>
      </c>
    </row>
    <row r="1031" spans="1:53" x14ac:dyDescent="0.25">
      <c r="A1031">
        <v>117</v>
      </c>
      <c r="B1031" t="s">
        <v>66</v>
      </c>
      <c r="C1031" t="s">
        <v>916</v>
      </c>
      <c r="D1031"/>
      <c r="E1031">
        <v>1</v>
      </c>
      <c r="F1031">
        <v>2</v>
      </c>
      <c r="G1031">
        <v>2</v>
      </c>
      <c r="H1031">
        <v>8</v>
      </c>
      <c r="I1031">
        <v>3</v>
      </c>
      <c r="J1031">
        <v>0</v>
      </c>
      <c r="K1031">
        <v>2</v>
      </c>
      <c r="L1031">
        <v>8</v>
      </c>
      <c r="M1031" t="s">
        <v>917</v>
      </c>
      <c r="N1031" s="42"/>
      <c r="O1031" s="101">
        <f>IF(ISBLANK(C1031),O1030,IF(COUNTIF(C$2:C1031,C1031)&gt;1,O1030,1+MAX(O1030,0)))</f>
        <v>31</v>
      </c>
      <c r="P1031" s="45">
        <f t="shared" si="352"/>
        <v>14</v>
      </c>
      <c r="Q1031" s="33" t="str">
        <f t="shared" si="353"/>
        <v/>
      </c>
      <c r="R1031" s="33">
        <f t="shared" si="354"/>
        <v>10</v>
      </c>
      <c r="S1031" s="33" t="str">
        <f t="shared" si="355"/>
        <v>117_10</v>
      </c>
      <c r="T1031" s="35" t="str">
        <f t="shared" si="356"/>
        <v>117PM</v>
      </c>
      <c r="U1031" s="35" t="str">
        <f t="shared" si="357"/>
        <v>117PMNS</v>
      </c>
      <c r="V1031" s="35" t="str">
        <f t="shared" si="373"/>
        <v>1E</v>
      </c>
      <c r="W1031" s="35" t="str">
        <f t="shared" si="366"/>
        <v>117PM1E122</v>
      </c>
      <c r="X1031" s="388">
        <f t="shared" si="367"/>
        <v>2</v>
      </c>
      <c r="Y1031" s="388">
        <f t="shared" si="368"/>
        <v>8</v>
      </c>
      <c r="Z1031" s="280" t="str">
        <f t="shared" si="358"/>
        <v/>
      </c>
      <c r="AA1031" s="280" t="str">
        <f t="shared" si="359"/>
        <v/>
      </c>
      <c r="AB1031" s="389" t="str">
        <f t="shared" si="369"/>
        <v/>
      </c>
      <c r="AC1031" s="389" t="str">
        <f t="shared" si="370"/>
        <v/>
      </c>
      <c r="AD1031" s="390" t="str">
        <f t="shared" si="360"/>
        <v/>
      </c>
      <c r="AE1031" s="282">
        <f t="shared" si="361"/>
        <v>0</v>
      </c>
      <c r="AF1031" s="359">
        <f t="shared" si="362"/>
        <v>0</v>
      </c>
      <c r="AG1031" s="280">
        <f t="shared" si="363"/>
        <v>0</v>
      </c>
      <c r="AH1031" s="280">
        <f t="shared" si="364"/>
        <v>0</v>
      </c>
      <c r="AI1031" s="280">
        <f>IF(ISBLANK(T1031),AI1030,IF(COUNTIF(T$2:T1031,T1031)&gt;1,AI1030,1+MAX(AI1030,0)))</f>
        <v>25</v>
      </c>
      <c r="AL1031" s="391" t="str">
        <f t="shared" si="371"/>
        <v/>
      </c>
      <c r="AM1031" s="391" t="str">
        <f t="shared" si="372"/>
        <v/>
      </c>
      <c r="AO1031" s="310" t="str">
        <f t="shared" si="365"/>
        <v/>
      </c>
      <c r="AP1031" s="310">
        <f>SUM(AO$1:AO1031)</f>
        <v>0</v>
      </c>
      <c r="AQ1031" s="310">
        <f>SUM(AK$2:AK1031)</f>
        <v>11</v>
      </c>
      <c r="AR1031" s="310">
        <f>COUNTA(AJ$2:AJ1031)</f>
        <v>11</v>
      </c>
      <c r="AS1031" s="312"/>
      <c r="AT1031" s="312"/>
      <c r="AU1031" s="312"/>
      <c r="AV1031" s="312"/>
      <c r="AW1031" s="312"/>
      <c r="AZ1031">
        <v>2</v>
      </c>
      <c r="BA1031">
        <v>8</v>
      </c>
    </row>
    <row r="1032" spans="1:53" x14ac:dyDescent="0.25">
      <c r="A1032">
        <v>117</v>
      </c>
      <c r="B1032" t="s">
        <v>66</v>
      </c>
      <c r="C1032" t="s">
        <v>916</v>
      </c>
      <c r="D1032"/>
      <c r="E1032">
        <v>1</v>
      </c>
      <c r="F1032">
        <v>2</v>
      </c>
      <c r="G1032">
        <v>3</v>
      </c>
      <c r="H1032">
        <v>55</v>
      </c>
      <c r="I1032">
        <v>12</v>
      </c>
      <c r="J1032">
        <v>3</v>
      </c>
      <c r="K1032">
        <v>2</v>
      </c>
      <c r="L1032">
        <v>15</v>
      </c>
      <c r="M1032" t="s">
        <v>917</v>
      </c>
      <c r="N1032" s="42"/>
      <c r="O1032" s="101">
        <f>IF(ISBLANK(C1032),O1031,IF(COUNTIF(C$2:C1032,C1032)&gt;1,O1031,1+MAX(O1031,0)))</f>
        <v>31</v>
      </c>
      <c r="P1032" s="45">
        <f t="shared" si="352"/>
        <v>14</v>
      </c>
      <c r="Q1032" s="33" t="str">
        <f t="shared" si="353"/>
        <v/>
      </c>
      <c r="R1032" s="33">
        <f t="shared" si="354"/>
        <v>10</v>
      </c>
      <c r="S1032" s="33" t="str">
        <f t="shared" si="355"/>
        <v>117_10</v>
      </c>
      <c r="T1032" s="35" t="str">
        <f t="shared" si="356"/>
        <v>117PM</v>
      </c>
      <c r="U1032" s="35" t="str">
        <f t="shared" si="357"/>
        <v>117PMEW</v>
      </c>
      <c r="V1032" s="35" t="str">
        <f t="shared" si="373"/>
        <v>1E</v>
      </c>
      <c r="W1032" s="35" t="str">
        <f t="shared" si="366"/>
        <v>117PM1E123</v>
      </c>
      <c r="X1032" s="388">
        <f t="shared" si="367"/>
        <v>2</v>
      </c>
      <c r="Y1032" s="388">
        <f t="shared" si="368"/>
        <v>15</v>
      </c>
      <c r="Z1032" s="280" t="str">
        <f t="shared" si="358"/>
        <v/>
      </c>
      <c r="AA1032" s="280" t="str">
        <f t="shared" si="359"/>
        <v/>
      </c>
      <c r="AB1032" s="389" t="str">
        <f t="shared" si="369"/>
        <v/>
      </c>
      <c r="AC1032" s="389" t="str">
        <f t="shared" si="370"/>
        <v/>
      </c>
      <c r="AD1032" s="390" t="str">
        <f t="shared" si="360"/>
        <v/>
      </c>
      <c r="AE1032" s="282">
        <f t="shared" si="361"/>
        <v>0</v>
      </c>
      <c r="AF1032" s="359">
        <f t="shared" si="362"/>
        <v>1</v>
      </c>
      <c r="AG1032" s="280">
        <f t="shared" si="363"/>
        <v>0</v>
      </c>
      <c r="AH1032" s="280">
        <f t="shared" si="364"/>
        <v>0</v>
      </c>
      <c r="AI1032" s="280">
        <f>IF(ISBLANK(T1032),AI1031,IF(COUNTIF(T$2:T1032,T1032)&gt;1,AI1031,1+MAX(AI1031,0)))</f>
        <v>25</v>
      </c>
      <c r="AL1032" s="391" t="str">
        <f t="shared" si="371"/>
        <v/>
      </c>
      <c r="AM1032" s="391" t="str">
        <f t="shared" si="372"/>
        <v/>
      </c>
      <c r="AO1032" s="310" t="str">
        <f t="shared" si="365"/>
        <v/>
      </c>
      <c r="AP1032" s="310">
        <f>SUM(AO$1:AO1032)</f>
        <v>0</v>
      </c>
      <c r="AQ1032" s="310">
        <f>SUM(AK$2:AK1032)</f>
        <v>11</v>
      </c>
      <c r="AR1032" s="310">
        <f>COUNTA(AJ$2:AJ1032)</f>
        <v>11</v>
      </c>
      <c r="AS1032" s="312"/>
      <c r="AT1032" s="312"/>
      <c r="AU1032" s="312"/>
      <c r="AV1032" s="312"/>
      <c r="AW1032" s="312"/>
      <c r="AZ1032">
        <v>2</v>
      </c>
      <c r="BA1032">
        <v>15</v>
      </c>
    </row>
    <row r="1033" spans="1:53" x14ac:dyDescent="0.25">
      <c r="A1033">
        <v>117</v>
      </c>
      <c r="B1033" t="s">
        <v>66</v>
      </c>
      <c r="C1033" t="s">
        <v>916</v>
      </c>
      <c r="D1033"/>
      <c r="E1033">
        <v>1</v>
      </c>
      <c r="F1033">
        <v>2</v>
      </c>
      <c r="G1033">
        <v>4</v>
      </c>
      <c r="H1033">
        <v>37</v>
      </c>
      <c r="I1033">
        <v>5</v>
      </c>
      <c r="J1033">
        <v>0</v>
      </c>
      <c r="K1033">
        <v>22</v>
      </c>
      <c r="L1033">
        <v>25</v>
      </c>
      <c r="M1033" t="s">
        <v>917</v>
      </c>
      <c r="N1033" s="42"/>
      <c r="O1033" s="101">
        <f>IF(ISBLANK(C1033),O1032,IF(COUNTIF(C$2:C1033,C1033)&gt;1,O1032,1+MAX(O1032,0)))</f>
        <v>31</v>
      </c>
      <c r="P1033" s="45">
        <f t="shared" si="352"/>
        <v>14</v>
      </c>
      <c r="Q1033" s="33" t="str">
        <f t="shared" si="353"/>
        <v/>
      </c>
      <c r="R1033" s="33">
        <f t="shared" si="354"/>
        <v>10</v>
      </c>
      <c r="S1033" s="33" t="str">
        <f t="shared" si="355"/>
        <v>117_10</v>
      </c>
      <c r="T1033" s="35" t="str">
        <f t="shared" si="356"/>
        <v>117PM</v>
      </c>
      <c r="U1033" s="35" t="str">
        <f t="shared" si="357"/>
        <v>117PMEW</v>
      </c>
      <c r="V1033" s="35" t="str">
        <f t="shared" si="373"/>
        <v>1E</v>
      </c>
      <c r="W1033" s="35" t="str">
        <f t="shared" si="366"/>
        <v>117PM1E124</v>
      </c>
      <c r="X1033" s="388">
        <f t="shared" si="367"/>
        <v>22</v>
      </c>
      <c r="Y1033" s="388">
        <f t="shared" si="368"/>
        <v>25</v>
      </c>
      <c r="Z1033" s="280" t="str">
        <f t="shared" si="358"/>
        <v/>
      </c>
      <c r="AA1033" s="280" t="str">
        <f t="shared" si="359"/>
        <v/>
      </c>
      <c r="AB1033" s="389" t="str">
        <f t="shared" si="369"/>
        <v/>
      </c>
      <c r="AC1033" s="389" t="str">
        <f t="shared" si="370"/>
        <v/>
      </c>
      <c r="AD1033" s="390" t="str">
        <f t="shared" si="360"/>
        <v/>
      </c>
      <c r="AE1033" s="282">
        <f t="shared" si="361"/>
        <v>0</v>
      </c>
      <c r="AF1033" s="359">
        <f t="shared" si="362"/>
        <v>0</v>
      </c>
      <c r="AG1033" s="280">
        <f t="shared" si="363"/>
        <v>0</v>
      </c>
      <c r="AH1033" s="280">
        <f t="shared" si="364"/>
        <v>0</v>
      </c>
      <c r="AI1033" s="280">
        <f>IF(ISBLANK(T1033),AI1032,IF(COUNTIF(T$2:T1033,T1033)&gt;1,AI1032,1+MAX(AI1032,0)))</f>
        <v>25</v>
      </c>
      <c r="AL1033" s="391" t="str">
        <f t="shared" si="371"/>
        <v/>
      </c>
      <c r="AM1033" s="391" t="str">
        <f t="shared" si="372"/>
        <v/>
      </c>
      <c r="AO1033" s="310" t="str">
        <f t="shared" si="365"/>
        <v/>
      </c>
      <c r="AP1033" s="310">
        <f>SUM(AO$1:AO1033)</f>
        <v>0</v>
      </c>
      <c r="AQ1033" s="310">
        <f>SUM(AK$2:AK1033)</f>
        <v>11</v>
      </c>
      <c r="AR1033" s="310">
        <f>COUNTA(AJ$2:AJ1033)</f>
        <v>11</v>
      </c>
      <c r="AS1033" s="312"/>
      <c r="AT1033" s="312"/>
      <c r="AU1033" s="312"/>
      <c r="AV1033" s="312"/>
      <c r="AW1033" s="312"/>
      <c r="AZ1033">
        <v>22</v>
      </c>
      <c r="BA1033">
        <v>25</v>
      </c>
    </row>
    <row r="1034" spans="1:53" x14ac:dyDescent="0.25">
      <c r="A1034">
        <v>117</v>
      </c>
      <c r="B1034" t="s">
        <v>66</v>
      </c>
      <c r="C1034" t="s">
        <v>916</v>
      </c>
      <c r="D1034"/>
      <c r="E1034">
        <v>1</v>
      </c>
      <c r="F1034">
        <v>3</v>
      </c>
      <c r="G1034">
        <v>1</v>
      </c>
      <c r="H1034">
        <v>14</v>
      </c>
      <c r="I1034">
        <v>5</v>
      </c>
      <c r="J1034">
        <v>0</v>
      </c>
      <c r="K1034">
        <v>3</v>
      </c>
      <c r="L1034">
        <v>14</v>
      </c>
      <c r="M1034" t="s">
        <v>917</v>
      </c>
      <c r="N1034" s="42"/>
      <c r="O1034" s="101">
        <f>IF(ISBLANK(C1034),O1033,IF(COUNTIF(C$2:C1034,C1034)&gt;1,O1033,1+MAX(O1033,0)))</f>
        <v>31</v>
      </c>
      <c r="P1034" s="45">
        <f t="shared" si="352"/>
        <v>14</v>
      </c>
      <c r="Q1034" s="33" t="str">
        <f t="shared" si="353"/>
        <v/>
      </c>
      <c r="R1034" s="33">
        <f t="shared" si="354"/>
        <v>11</v>
      </c>
      <c r="S1034" s="33" t="str">
        <f t="shared" si="355"/>
        <v>117_11</v>
      </c>
      <c r="T1034" s="35" t="str">
        <f t="shared" si="356"/>
        <v>117PM</v>
      </c>
      <c r="U1034" s="35" t="str">
        <f t="shared" si="357"/>
        <v>117PMNS</v>
      </c>
      <c r="V1034" s="35" t="str">
        <f t="shared" si="373"/>
        <v>1E</v>
      </c>
      <c r="W1034" s="35" t="str">
        <f t="shared" si="366"/>
        <v>117PM1E131</v>
      </c>
      <c r="X1034" s="388">
        <f t="shared" si="367"/>
        <v>3</v>
      </c>
      <c r="Y1034" s="388">
        <f t="shared" si="368"/>
        <v>14</v>
      </c>
      <c r="Z1034" s="280" t="str">
        <f t="shared" si="358"/>
        <v/>
      </c>
      <c r="AA1034" s="280" t="str">
        <f t="shared" si="359"/>
        <v/>
      </c>
      <c r="AB1034" s="389" t="str">
        <f t="shared" si="369"/>
        <v/>
      </c>
      <c r="AC1034" s="389" t="str">
        <f t="shared" si="370"/>
        <v/>
      </c>
      <c r="AD1034" s="390" t="str">
        <f t="shared" si="360"/>
        <v/>
      </c>
      <c r="AE1034" s="282">
        <f t="shared" si="361"/>
        <v>0</v>
      </c>
      <c r="AF1034" s="359">
        <f t="shared" si="362"/>
        <v>0</v>
      </c>
      <c r="AG1034" s="280">
        <f t="shared" si="363"/>
        <v>0</v>
      </c>
      <c r="AH1034" s="280">
        <f t="shared" si="364"/>
        <v>0</v>
      </c>
      <c r="AI1034" s="280">
        <f>IF(ISBLANK(T1034),AI1033,IF(COUNTIF(T$2:T1034,T1034)&gt;1,AI1033,1+MAX(AI1033,0)))</f>
        <v>25</v>
      </c>
      <c r="AL1034" s="391" t="str">
        <f t="shared" si="371"/>
        <v/>
      </c>
      <c r="AM1034" s="391" t="str">
        <f t="shared" si="372"/>
        <v/>
      </c>
      <c r="AO1034" s="310" t="str">
        <f t="shared" si="365"/>
        <v/>
      </c>
      <c r="AP1034" s="310">
        <f>SUM(AO$1:AO1034)</f>
        <v>0</v>
      </c>
      <c r="AQ1034" s="310">
        <f>SUM(AK$2:AK1034)</f>
        <v>11</v>
      </c>
      <c r="AR1034" s="310">
        <f>COUNTA(AJ$2:AJ1034)</f>
        <v>11</v>
      </c>
      <c r="AS1034" s="312"/>
      <c r="AT1034" s="312"/>
      <c r="AU1034" s="312"/>
      <c r="AV1034" s="312"/>
      <c r="AW1034" s="312"/>
      <c r="AZ1034">
        <v>3</v>
      </c>
      <c r="BA1034">
        <v>14</v>
      </c>
    </row>
    <row r="1035" spans="1:53" x14ac:dyDescent="0.25">
      <c r="A1035">
        <v>117</v>
      </c>
      <c r="B1035" t="s">
        <v>66</v>
      </c>
      <c r="C1035" t="s">
        <v>916</v>
      </c>
      <c r="D1035"/>
      <c r="E1035">
        <v>1</v>
      </c>
      <c r="F1035">
        <v>3</v>
      </c>
      <c r="G1035">
        <v>2</v>
      </c>
      <c r="H1035">
        <v>7</v>
      </c>
      <c r="I1035">
        <v>1</v>
      </c>
      <c r="J1035">
        <v>2</v>
      </c>
      <c r="K1035">
        <v>3</v>
      </c>
      <c r="L1035">
        <v>7</v>
      </c>
      <c r="M1035" t="s">
        <v>917</v>
      </c>
      <c r="N1035" s="42"/>
      <c r="O1035" s="101">
        <f>IF(ISBLANK(C1035),O1034,IF(COUNTIF(C$2:C1035,C1035)&gt;1,O1034,1+MAX(O1034,0)))</f>
        <v>31</v>
      </c>
      <c r="P1035" s="45">
        <f t="shared" si="352"/>
        <v>14</v>
      </c>
      <c r="Q1035" s="33" t="str">
        <f t="shared" si="353"/>
        <v/>
      </c>
      <c r="R1035" s="33">
        <f t="shared" si="354"/>
        <v>11</v>
      </c>
      <c r="S1035" s="33" t="str">
        <f t="shared" si="355"/>
        <v>117_11</v>
      </c>
      <c r="T1035" s="35" t="str">
        <f t="shared" si="356"/>
        <v>117PM</v>
      </c>
      <c r="U1035" s="35" t="str">
        <f t="shared" si="357"/>
        <v>117PMNS</v>
      </c>
      <c r="V1035" s="35" t="str">
        <f t="shared" si="373"/>
        <v>1E</v>
      </c>
      <c r="W1035" s="35" t="str">
        <f t="shared" si="366"/>
        <v>117PM1E132</v>
      </c>
      <c r="X1035" s="388">
        <f t="shared" si="367"/>
        <v>3</v>
      </c>
      <c r="Y1035" s="388">
        <f t="shared" si="368"/>
        <v>7</v>
      </c>
      <c r="Z1035" s="280" t="str">
        <f t="shared" si="358"/>
        <v/>
      </c>
      <c r="AA1035" s="280" t="str">
        <f t="shared" si="359"/>
        <v/>
      </c>
      <c r="AB1035" s="389" t="str">
        <f t="shared" si="369"/>
        <v/>
      </c>
      <c r="AC1035" s="389" t="str">
        <f t="shared" si="370"/>
        <v/>
      </c>
      <c r="AD1035" s="390" t="str">
        <f t="shared" si="360"/>
        <v/>
      </c>
      <c r="AE1035" s="282">
        <f t="shared" si="361"/>
        <v>0</v>
      </c>
      <c r="AF1035" s="359">
        <f t="shared" si="362"/>
        <v>0</v>
      </c>
      <c r="AG1035" s="280">
        <f t="shared" si="363"/>
        <v>0</v>
      </c>
      <c r="AH1035" s="280">
        <f t="shared" si="364"/>
        <v>0</v>
      </c>
      <c r="AI1035" s="280">
        <f>IF(ISBLANK(T1035),AI1034,IF(COUNTIF(T$2:T1035,T1035)&gt;1,AI1034,1+MAX(AI1034,0)))</f>
        <v>25</v>
      </c>
      <c r="AL1035" s="391" t="str">
        <f t="shared" si="371"/>
        <v/>
      </c>
      <c r="AM1035" s="391" t="str">
        <f t="shared" si="372"/>
        <v/>
      </c>
      <c r="AO1035" s="310" t="str">
        <f t="shared" si="365"/>
        <v/>
      </c>
      <c r="AP1035" s="310">
        <f>SUM(AO$1:AO1035)</f>
        <v>0</v>
      </c>
      <c r="AQ1035" s="310">
        <f>SUM(AK$2:AK1035)</f>
        <v>11</v>
      </c>
      <c r="AR1035" s="310">
        <f>COUNTA(AJ$2:AJ1035)</f>
        <v>11</v>
      </c>
      <c r="AS1035" s="312"/>
      <c r="AT1035" s="312"/>
      <c r="AU1035" s="312"/>
      <c r="AV1035" s="312"/>
      <c r="AW1035" s="312"/>
      <c r="AZ1035">
        <v>3</v>
      </c>
      <c r="BA1035">
        <v>7</v>
      </c>
    </row>
    <row r="1036" spans="1:53" x14ac:dyDescent="0.25">
      <c r="A1036">
        <v>117</v>
      </c>
      <c r="B1036" t="s">
        <v>66</v>
      </c>
      <c r="C1036" t="s">
        <v>916</v>
      </c>
      <c r="D1036"/>
      <c r="E1036">
        <v>1</v>
      </c>
      <c r="F1036">
        <v>3</v>
      </c>
      <c r="G1036">
        <v>3</v>
      </c>
      <c r="H1036">
        <v>31</v>
      </c>
      <c r="I1036">
        <v>5</v>
      </c>
      <c r="J1036">
        <v>5</v>
      </c>
      <c r="K1036">
        <v>4</v>
      </c>
      <c r="L1036">
        <v>14</v>
      </c>
      <c r="M1036" t="s">
        <v>917</v>
      </c>
      <c r="N1036" s="42"/>
      <c r="O1036" s="101">
        <f>IF(ISBLANK(C1036),O1035,IF(COUNTIF(C$2:C1036,C1036)&gt;1,O1035,1+MAX(O1035,0)))</f>
        <v>31</v>
      </c>
      <c r="P1036" s="45">
        <f t="shared" si="352"/>
        <v>14</v>
      </c>
      <c r="Q1036" s="33" t="str">
        <f t="shared" si="353"/>
        <v/>
      </c>
      <c r="R1036" s="33">
        <f t="shared" si="354"/>
        <v>11</v>
      </c>
      <c r="S1036" s="33" t="str">
        <f t="shared" si="355"/>
        <v>117_11</v>
      </c>
      <c r="T1036" s="35" t="str">
        <f t="shared" si="356"/>
        <v>117PM</v>
      </c>
      <c r="U1036" s="35" t="str">
        <f t="shared" si="357"/>
        <v>117PMEW</v>
      </c>
      <c r="V1036" s="35" t="str">
        <f t="shared" si="373"/>
        <v>1E</v>
      </c>
      <c r="W1036" s="35" t="str">
        <f t="shared" si="366"/>
        <v>117PM1E133</v>
      </c>
      <c r="X1036" s="388">
        <f t="shared" si="367"/>
        <v>4</v>
      </c>
      <c r="Y1036" s="388">
        <f t="shared" si="368"/>
        <v>14</v>
      </c>
      <c r="Z1036" s="280" t="str">
        <f t="shared" si="358"/>
        <v/>
      </c>
      <c r="AA1036" s="280" t="str">
        <f t="shared" si="359"/>
        <v/>
      </c>
      <c r="AB1036" s="389" t="str">
        <f t="shared" si="369"/>
        <v/>
      </c>
      <c r="AC1036" s="389" t="str">
        <f t="shared" si="370"/>
        <v/>
      </c>
      <c r="AD1036" s="390" t="str">
        <f t="shared" si="360"/>
        <v/>
      </c>
      <c r="AE1036" s="282">
        <f t="shared" si="361"/>
        <v>0</v>
      </c>
      <c r="AF1036" s="359">
        <f t="shared" si="362"/>
        <v>1</v>
      </c>
      <c r="AG1036" s="280">
        <f t="shared" si="363"/>
        <v>0</v>
      </c>
      <c r="AH1036" s="280">
        <f t="shared" si="364"/>
        <v>0</v>
      </c>
      <c r="AI1036" s="280">
        <f>IF(ISBLANK(T1036),AI1035,IF(COUNTIF(T$2:T1036,T1036)&gt;1,AI1035,1+MAX(AI1035,0)))</f>
        <v>25</v>
      </c>
      <c r="AL1036" s="391" t="str">
        <f t="shared" si="371"/>
        <v/>
      </c>
      <c r="AM1036" s="391" t="str">
        <f t="shared" si="372"/>
        <v/>
      </c>
      <c r="AO1036" s="310" t="str">
        <f t="shared" si="365"/>
        <v/>
      </c>
      <c r="AP1036" s="310">
        <f>SUM(AO$1:AO1036)</f>
        <v>0</v>
      </c>
      <c r="AQ1036" s="310">
        <f>SUM(AK$2:AK1036)</f>
        <v>11</v>
      </c>
      <c r="AR1036" s="310">
        <f>COUNTA(AJ$2:AJ1036)</f>
        <v>11</v>
      </c>
      <c r="AS1036" s="312"/>
      <c r="AT1036" s="312"/>
      <c r="AU1036" s="312"/>
      <c r="AV1036" s="312"/>
      <c r="AW1036" s="312"/>
      <c r="AZ1036">
        <v>4</v>
      </c>
      <c r="BA1036">
        <v>14</v>
      </c>
    </row>
    <row r="1037" spans="1:53" x14ac:dyDescent="0.25">
      <c r="A1037">
        <v>117</v>
      </c>
      <c r="B1037" t="s">
        <v>66</v>
      </c>
      <c r="C1037" t="s">
        <v>916</v>
      </c>
      <c r="D1037"/>
      <c r="E1037">
        <v>1</v>
      </c>
      <c r="F1037">
        <v>3</v>
      </c>
      <c r="G1037">
        <v>4</v>
      </c>
      <c r="H1037">
        <v>13</v>
      </c>
      <c r="I1037">
        <v>3</v>
      </c>
      <c r="J1037">
        <v>1</v>
      </c>
      <c r="K1037">
        <v>5</v>
      </c>
      <c r="L1037">
        <v>10</v>
      </c>
      <c r="M1037" t="s">
        <v>917</v>
      </c>
      <c r="N1037" s="42"/>
      <c r="O1037" s="101">
        <f>IF(ISBLANK(C1037),O1036,IF(COUNTIF(C$2:C1037,C1037)&gt;1,O1036,1+MAX(O1036,0)))</f>
        <v>31</v>
      </c>
      <c r="P1037" s="45">
        <f t="shared" si="352"/>
        <v>14</v>
      </c>
      <c r="Q1037" s="33" t="str">
        <f t="shared" si="353"/>
        <v/>
      </c>
      <c r="R1037" s="33">
        <f t="shared" si="354"/>
        <v>11</v>
      </c>
      <c r="S1037" s="33" t="str">
        <f t="shared" si="355"/>
        <v>117_11</v>
      </c>
      <c r="T1037" s="35" t="str">
        <f t="shared" si="356"/>
        <v>117PM</v>
      </c>
      <c r="U1037" s="35" t="str">
        <f t="shared" si="357"/>
        <v>117PMEW</v>
      </c>
      <c r="V1037" s="35" t="str">
        <f t="shared" si="373"/>
        <v>1E</v>
      </c>
      <c r="W1037" s="35" t="str">
        <f t="shared" si="366"/>
        <v>117PM1E134</v>
      </c>
      <c r="X1037" s="388">
        <f t="shared" si="367"/>
        <v>5</v>
      </c>
      <c r="Y1037" s="388">
        <f t="shared" si="368"/>
        <v>10</v>
      </c>
      <c r="Z1037" s="280" t="str">
        <f t="shared" si="358"/>
        <v/>
      </c>
      <c r="AA1037" s="280" t="str">
        <f t="shared" si="359"/>
        <v/>
      </c>
      <c r="AB1037" s="389" t="str">
        <f t="shared" si="369"/>
        <v/>
      </c>
      <c r="AC1037" s="389" t="str">
        <f t="shared" si="370"/>
        <v/>
      </c>
      <c r="AD1037" s="390" t="str">
        <f t="shared" si="360"/>
        <v/>
      </c>
      <c r="AE1037" s="282">
        <f t="shared" si="361"/>
        <v>0</v>
      </c>
      <c r="AF1037" s="359">
        <f t="shared" si="362"/>
        <v>0</v>
      </c>
      <c r="AG1037" s="280">
        <f t="shared" si="363"/>
        <v>0</v>
      </c>
      <c r="AH1037" s="280">
        <f t="shared" si="364"/>
        <v>0</v>
      </c>
      <c r="AI1037" s="280">
        <f>IF(ISBLANK(T1037),AI1036,IF(COUNTIF(T$2:T1037,T1037)&gt;1,AI1036,1+MAX(AI1036,0)))</f>
        <v>25</v>
      </c>
      <c r="AL1037" s="391" t="str">
        <f t="shared" si="371"/>
        <v/>
      </c>
      <c r="AM1037" s="391" t="str">
        <f t="shared" si="372"/>
        <v/>
      </c>
      <c r="AO1037" s="310" t="str">
        <f t="shared" si="365"/>
        <v/>
      </c>
      <c r="AP1037" s="310">
        <f>SUM(AO$1:AO1037)</f>
        <v>0</v>
      </c>
      <c r="AQ1037" s="310">
        <f>SUM(AK$2:AK1037)</f>
        <v>11</v>
      </c>
      <c r="AR1037" s="310">
        <f>COUNTA(AJ$2:AJ1037)</f>
        <v>11</v>
      </c>
      <c r="AS1037" s="312"/>
      <c r="AT1037" s="312"/>
      <c r="AU1037" s="312"/>
      <c r="AV1037" s="312"/>
      <c r="AW1037" s="312"/>
      <c r="AZ1037">
        <v>5</v>
      </c>
      <c r="BA1037">
        <v>10</v>
      </c>
    </row>
    <row r="1038" spans="1:53" x14ac:dyDescent="0.25">
      <c r="A1038">
        <v>117</v>
      </c>
      <c r="B1038" t="s">
        <v>66</v>
      </c>
      <c r="C1038" t="s">
        <v>916</v>
      </c>
      <c r="D1038"/>
      <c r="E1038">
        <v>1</v>
      </c>
      <c r="F1038">
        <v>4</v>
      </c>
      <c r="G1038">
        <v>1</v>
      </c>
      <c r="H1038">
        <v>7</v>
      </c>
      <c r="I1038">
        <v>0</v>
      </c>
      <c r="J1038">
        <v>0</v>
      </c>
      <c r="K1038">
        <v>0</v>
      </c>
      <c r="L1038">
        <v>7</v>
      </c>
      <c r="M1038" t="s">
        <v>917</v>
      </c>
      <c r="N1038" s="42"/>
      <c r="O1038" s="101">
        <f>IF(ISBLANK(C1038),O1037,IF(COUNTIF(C$2:C1038,C1038)&gt;1,O1037,1+MAX(O1037,0)))</f>
        <v>31</v>
      </c>
      <c r="P1038" s="45">
        <f t="shared" si="352"/>
        <v>14</v>
      </c>
      <c r="Q1038" s="33" t="str">
        <f t="shared" si="353"/>
        <v/>
      </c>
      <c r="R1038" s="33">
        <f t="shared" si="354"/>
        <v>12</v>
      </c>
      <c r="S1038" s="33" t="str">
        <f t="shared" si="355"/>
        <v>117_12</v>
      </c>
      <c r="T1038" s="35" t="str">
        <f t="shared" si="356"/>
        <v>117PM</v>
      </c>
      <c r="U1038" s="35" t="str">
        <f t="shared" si="357"/>
        <v>117PMNS</v>
      </c>
      <c r="V1038" s="35" t="str">
        <f t="shared" si="373"/>
        <v>1E</v>
      </c>
      <c r="W1038" s="35" t="str">
        <f t="shared" si="366"/>
        <v>117PM1E141</v>
      </c>
      <c r="X1038" s="388">
        <f t="shared" si="367"/>
        <v>0</v>
      </c>
      <c r="Y1038" s="388">
        <f t="shared" si="368"/>
        <v>7</v>
      </c>
      <c r="Z1038" s="280" t="str">
        <f t="shared" si="358"/>
        <v/>
      </c>
      <c r="AA1038" s="280" t="str">
        <f t="shared" si="359"/>
        <v/>
      </c>
      <c r="AB1038" s="389" t="str">
        <f t="shared" si="369"/>
        <v/>
      </c>
      <c r="AC1038" s="389" t="str">
        <f t="shared" si="370"/>
        <v/>
      </c>
      <c r="AD1038" s="390" t="str">
        <f t="shared" si="360"/>
        <v/>
      </c>
      <c r="AE1038" s="282">
        <f t="shared" si="361"/>
        <v>0</v>
      </c>
      <c r="AF1038" s="359">
        <f t="shared" si="362"/>
        <v>0</v>
      </c>
      <c r="AG1038" s="280">
        <f t="shared" si="363"/>
        <v>0</v>
      </c>
      <c r="AH1038" s="280">
        <f t="shared" si="364"/>
        <v>0</v>
      </c>
      <c r="AI1038" s="280">
        <f>IF(ISBLANK(T1038),AI1037,IF(COUNTIF(T$2:T1038,T1038)&gt;1,AI1037,1+MAX(AI1037,0)))</f>
        <v>25</v>
      </c>
      <c r="AL1038" s="391" t="str">
        <f t="shared" si="371"/>
        <v/>
      </c>
      <c r="AM1038" s="391" t="str">
        <f t="shared" si="372"/>
        <v/>
      </c>
      <c r="AO1038" s="310" t="str">
        <f t="shared" si="365"/>
        <v/>
      </c>
      <c r="AP1038" s="310">
        <f>SUM(AO$1:AO1038)</f>
        <v>0</v>
      </c>
      <c r="AQ1038" s="310">
        <f>SUM(AK$2:AK1038)</f>
        <v>11</v>
      </c>
      <c r="AR1038" s="310">
        <f>COUNTA(AJ$2:AJ1038)</f>
        <v>11</v>
      </c>
      <c r="AS1038" s="312"/>
      <c r="AT1038" s="312"/>
      <c r="AU1038" s="312"/>
      <c r="AV1038" s="312"/>
      <c r="AW1038" s="312"/>
      <c r="AZ1038">
        <v>0</v>
      </c>
      <c r="BA1038">
        <v>7</v>
      </c>
    </row>
    <row r="1039" spans="1:53" x14ac:dyDescent="0.25">
      <c r="A1039">
        <v>117</v>
      </c>
      <c r="B1039" t="s">
        <v>66</v>
      </c>
      <c r="C1039" t="s">
        <v>916</v>
      </c>
      <c r="D1039"/>
      <c r="E1039">
        <v>1</v>
      </c>
      <c r="F1039">
        <v>4</v>
      </c>
      <c r="G1039">
        <v>2</v>
      </c>
      <c r="H1039">
        <v>2</v>
      </c>
      <c r="I1039">
        <v>2</v>
      </c>
      <c r="J1039">
        <v>0</v>
      </c>
      <c r="K1039">
        <v>1</v>
      </c>
      <c r="L1039">
        <v>2</v>
      </c>
      <c r="M1039" t="s">
        <v>917</v>
      </c>
      <c r="N1039" s="42"/>
      <c r="O1039" s="101">
        <f>IF(ISBLANK(C1039),O1038,IF(COUNTIF(C$2:C1039,C1039)&gt;1,O1038,1+MAX(O1038,0)))</f>
        <v>31</v>
      </c>
      <c r="P1039" s="45">
        <f t="shared" si="352"/>
        <v>14</v>
      </c>
      <c r="Q1039" s="33" t="str">
        <f t="shared" si="353"/>
        <v/>
      </c>
      <c r="R1039" s="33">
        <f t="shared" si="354"/>
        <v>12</v>
      </c>
      <c r="S1039" s="33" t="str">
        <f t="shared" si="355"/>
        <v>117_12</v>
      </c>
      <c r="T1039" s="35" t="str">
        <f t="shared" si="356"/>
        <v>117PM</v>
      </c>
      <c r="U1039" s="35" t="str">
        <f t="shared" si="357"/>
        <v>117PMNS</v>
      </c>
      <c r="V1039" s="35" t="str">
        <f t="shared" si="373"/>
        <v>1E</v>
      </c>
      <c r="W1039" s="35" t="str">
        <f t="shared" si="366"/>
        <v>117PM1E142</v>
      </c>
      <c r="X1039" s="388">
        <f t="shared" si="367"/>
        <v>1</v>
      </c>
      <c r="Y1039" s="388">
        <f t="shared" si="368"/>
        <v>2</v>
      </c>
      <c r="Z1039" s="280" t="str">
        <f t="shared" si="358"/>
        <v/>
      </c>
      <c r="AA1039" s="280" t="str">
        <f t="shared" si="359"/>
        <v/>
      </c>
      <c r="AB1039" s="389" t="str">
        <f t="shared" si="369"/>
        <v/>
      </c>
      <c r="AC1039" s="389" t="str">
        <f t="shared" si="370"/>
        <v/>
      </c>
      <c r="AD1039" s="390" t="str">
        <f t="shared" si="360"/>
        <v/>
      </c>
      <c r="AE1039" s="282">
        <f t="shared" si="361"/>
        <v>0</v>
      </c>
      <c r="AF1039" s="359">
        <f t="shared" si="362"/>
        <v>0</v>
      </c>
      <c r="AG1039" s="280">
        <f t="shared" si="363"/>
        <v>0</v>
      </c>
      <c r="AH1039" s="280">
        <f t="shared" si="364"/>
        <v>0</v>
      </c>
      <c r="AI1039" s="280">
        <f>IF(ISBLANK(T1039),AI1038,IF(COUNTIF(T$2:T1039,T1039)&gt;1,AI1038,1+MAX(AI1038,0)))</f>
        <v>25</v>
      </c>
      <c r="AL1039" s="391" t="str">
        <f t="shared" si="371"/>
        <v/>
      </c>
      <c r="AM1039" s="391" t="str">
        <f t="shared" si="372"/>
        <v/>
      </c>
      <c r="AO1039" s="310" t="str">
        <f t="shared" si="365"/>
        <v/>
      </c>
      <c r="AP1039" s="310">
        <f>SUM(AO$1:AO1039)</f>
        <v>0</v>
      </c>
      <c r="AQ1039" s="310">
        <f>SUM(AK$2:AK1039)</f>
        <v>11</v>
      </c>
      <c r="AR1039" s="310">
        <f>COUNTA(AJ$2:AJ1039)</f>
        <v>11</v>
      </c>
      <c r="AS1039" s="312"/>
      <c r="AT1039" s="312"/>
      <c r="AU1039" s="312"/>
      <c r="AV1039" s="312"/>
      <c r="AW1039" s="312"/>
      <c r="AZ1039">
        <v>1</v>
      </c>
      <c r="BA1039">
        <v>2</v>
      </c>
    </row>
    <row r="1040" spans="1:53" x14ac:dyDescent="0.25">
      <c r="A1040">
        <v>117</v>
      </c>
      <c r="B1040" t="s">
        <v>66</v>
      </c>
      <c r="C1040" t="s">
        <v>916</v>
      </c>
      <c r="D1040"/>
      <c r="E1040">
        <v>1</v>
      </c>
      <c r="F1040">
        <v>4</v>
      </c>
      <c r="G1040">
        <v>3</v>
      </c>
      <c r="H1040">
        <v>15</v>
      </c>
      <c r="I1040">
        <v>4</v>
      </c>
      <c r="J1040">
        <v>1</v>
      </c>
      <c r="K1040">
        <v>0</v>
      </c>
      <c r="L1040">
        <v>5</v>
      </c>
      <c r="M1040" t="s">
        <v>917</v>
      </c>
      <c r="N1040" s="42"/>
      <c r="O1040" s="101">
        <f>IF(ISBLANK(C1040),O1039,IF(COUNTIF(C$2:C1040,C1040)&gt;1,O1039,1+MAX(O1039,0)))</f>
        <v>31</v>
      </c>
      <c r="P1040" s="45">
        <f t="shared" si="352"/>
        <v>14</v>
      </c>
      <c r="Q1040" s="33" t="str">
        <f t="shared" si="353"/>
        <v/>
      </c>
      <c r="R1040" s="33">
        <f t="shared" si="354"/>
        <v>12</v>
      </c>
      <c r="S1040" s="33" t="str">
        <f t="shared" si="355"/>
        <v>117_12</v>
      </c>
      <c r="T1040" s="35" t="str">
        <f t="shared" si="356"/>
        <v>117PM</v>
      </c>
      <c r="U1040" s="35" t="str">
        <f t="shared" si="357"/>
        <v>117PMEW</v>
      </c>
      <c r="V1040" s="35" t="str">
        <f t="shared" si="373"/>
        <v>1E</v>
      </c>
      <c r="W1040" s="35" t="str">
        <f t="shared" si="366"/>
        <v>117PM1E143</v>
      </c>
      <c r="X1040" s="388">
        <f t="shared" si="367"/>
        <v>0</v>
      </c>
      <c r="Y1040" s="388">
        <f t="shared" si="368"/>
        <v>5</v>
      </c>
      <c r="Z1040" s="280" t="str">
        <f t="shared" si="358"/>
        <v/>
      </c>
      <c r="AA1040" s="280" t="str">
        <f t="shared" si="359"/>
        <v/>
      </c>
      <c r="AB1040" s="389" t="str">
        <f t="shared" si="369"/>
        <v/>
      </c>
      <c r="AC1040" s="389" t="str">
        <f t="shared" si="370"/>
        <v/>
      </c>
      <c r="AD1040" s="390" t="str">
        <f t="shared" si="360"/>
        <v/>
      </c>
      <c r="AE1040" s="282">
        <f t="shared" si="361"/>
        <v>0</v>
      </c>
      <c r="AF1040" s="359">
        <f t="shared" si="362"/>
        <v>1</v>
      </c>
      <c r="AG1040" s="280">
        <f t="shared" si="363"/>
        <v>0</v>
      </c>
      <c r="AH1040" s="280">
        <f t="shared" si="364"/>
        <v>0</v>
      </c>
      <c r="AI1040" s="280">
        <f>IF(ISBLANK(T1040),AI1039,IF(COUNTIF(T$2:T1040,T1040)&gt;1,AI1039,1+MAX(AI1039,0)))</f>
        <v>25</v>
      </c>
      <c r="AL1040" s="391" t="str">
        <f t="shared" si="371"/>
        <v/>
      </c>
      <c r="AM1040" s="391" t="str">
        <f t="shared" si="372"/>
        <v/>
      </c>
      <c r="AO1040" s="310" t="str">
        <f t="shared" si="365"/>
        <v/>
      </c>
      <c r="AP1040" s="310">
        <f>SUM(AO$1:AO1040)</f>
        <v>0</v>
      </c>
      <c r="AQ1040" s="310">
        <f>SUM(AK$2:AK1040)</f>
        <v>11</v>
      </c>
      <c r="AR1040" s="310">
        <f>COUNTA(AJ$2:AJ1040)</f>
        <v>11</v>
      </c>
      <c r="AS1040" s="312"/>
      <c r="AT1040" s="312"/>
      <c r="AU1040" s="312"/>
      <c r="AV1040" s="312"/>
      <c r="AW1040" s="312"/>
      <c r="AZ1040">
        <v>0</v>
      </c>
      <c r="BA1040">
        <v>5</v>
      </c>
    </row>
    <row r="1041" spans="1:53" x14ac:dyDescent="0.25">
      <c r="A1041">
        <v>117</v>
      </c>
      <c r="B1041" t="s">
        <v>66</v>
      </c>
      <c r="C1041" t="s">
        <v>916</v>
      </c>
      <c r="D1041"/>
      <c r="E1041">
        <v>1</v>
      </c>
      <c r="F1041">
        <v>4</v>
      </c>
      <c r="G1041">
        <v>4</v>
      </c>
      <c r="H1041">
        <v>9</v>
      </c>
      <c r="I1041">
        <v>3</v>
      </c>
      <c r="J1041">
        <v>1</v>
      </c>
      <c r="K1041">
        <v>4</v>
      </c>
      <c r="L1041">
        <v>8</v>
      </c>
      <c r="M1041" t="s">
        <v>917</v>
      </c>
      <c r="N1041" s="42"/>
      <c r="O1041" s="101">
        <f>IF(ISBLANK(C1041),O1040,IF(COUNTIF(C$2:C1041,C1041)&gt;1,O1040,1+MAX(O1040,0)))</f>
        <v>31</v>
      </c>
      <c r="P1041" s="45">
        <f t="shared" si="352"/>
        <v>14</v>
      </c>
      <c r="Q1041" s="33" t="str">
        <f t="shared" si="353"/>
        <v/>
      </c>
      <c r="R1041" s="33">
        <f t="shared" si="354"/>
        <v>12</v>
      </c>
      <c r="S1041" s="33" t="str">
        <f t="shared" si="355"/>
        <v>117_12</v>
      </c>
      <c r="T1041" s="35" t="str">
        <f t="shared" si="356"/>
        <v>117PM</v>
      </c>
      <c r="U1041" s="35" t="str">
        <f t="shared" si="357"/>
        <v>117PMEW</v>
      </c>
      <c r="V1041" s="35" t="str">
        <f t="shared" si="373"/>
        <v>1E</v>
      </c>
      <c r="W1041" s="35" t="str">
        <f t="shared" si="366"/>
        <v>117PM1E144</v>
      </c>
      <c r="X1041" s="388">
        <f t="shared" si="367"/>
        <v>4</v>
      </c>
      <c r="Y1041" s="388">
        <f t="shared" si="368"/>
        <v>8</v>
      </c>
      <c r="Z1041" s="280" t="str">
        <f t="shared" si="358"/>
        <v/>
      </c>
      <c r="AA1041" s="280" t="str">
        <f t="shared" si="359"/>
        <v/>
      </c>
      <c r="AB1041" s="389" t="str">
        <f t="shared" si="369"/>
        <v/>
      </c>
      <c r="AC1041" s="389" t="str">
        <f t="shared" si="370"/>
        <v/>
      </c>
      <c r="AD1041" s="390" t="str">
        <f t="shared" si="360"/>
        <v/>
      </c>
      <c r="AE1041" s="282">
        <f t="shared" si="361"/>
        <v>0</v>
      </c>
      <c r="AF1041" s="359">
        <f t="shared" si="362"/>
        <v>0</v>
      </c>
      <c r="AG1041" s="280">
        <f t="shared" si="363"/>
        <v>0</v>
      </c>
      <c r="AH1041" s="280">
        <f t="shared" si="364"/>
        <v>0</v>
      </c>
      <c r="AI1041" s="280">
        <f>IF(ISBLANK(T1041),AI1040,IF(COUNTIF(T$2:T1041,T1041)&gt;1,AI1040,1+MAX(AI1040,0)))</f>
        <v>25</v>
      </c>
      <c r="AL1041" s="391" t="str">
        <f t="shared" si="371"/>
        <v/>
      </c>
      <c r="AM1041" s="391" t="str">
        <f t="shared" si="372"/>
        <v/>
      </c>
      <c r="AO1041" s="310" t="str">
        <f t="shared" si="365"/>
        <v/>
      </c>
      <c r="AP1041" s="310">
        <f>SUM(AO$1:AO1041)</f>
        <v>0</v>
      </c>
      <c r="AQ1041" s="310">
        <f>SUM(AK$2:AK1041)</f>
        <v>11</v>
      </c>
      <c r="AR1041" s="310">
        <f>COUNTA(AJ$2:AJ1041)</f>
        <v>11</v>
      </c>
      <c r="AS1041" s="312"/>
      <c r="AT1041" s="312"/>
      <c r="AU1041" s="312"/>
      <c r="AV1041" s="312"/>
      <c r="AW1041" s="312"/>
      <c r="AZ1041">
        <v>4</v>
      </c>
      <c r="BA1041">
        <v>8</v>
      </c>
    </row>
    <row r="1042" spans="1:53" x14ac:dyDescent="0.25">
      <c r="A1042">
        <v>117</v>
      </c>
      <c r="B1042" t="s">
        <v>66</v>
      </c>
      <c r="C1042" t="s">
        <v>916</v>
      </c>
      <c r="D1042"/>
      <c r="E1042">
        <v>2</v>
      </c>
      <c r="F1042">
        <v>1</v>
      </c>
      <c r="G1042">
        <v>1</v>
      </c>
      <c r="H1042">
        <v>13</v>
      </c>
      <c r="I1042">
        <v>3</v>
      </c>
      <c r="J1042">
        <v>0</v>
      </c>
      <c r="K1042">
        <v>4</v>
      </c>
      <c r="L1042">
        <v>13</v>
      </c>
      <c r="M1042" t="s">
        <v>918</v>
      </c>
      <c r="N1042" s="42"/>
      <c r="O1042" s="101">
        <f>IF(ISBLANK(C1042),O1041,IF(COUNTIF(C$2:C1042,C1042)&gt;1,O1041,1+MAX(O1041,0)))</f>
        <v>31</v>
      </c>
      <c r="P1042" s="45">
        <f t="shared" si="352"/>
        <v>14</v>
      </c>
      <c r="Q1042" s="33" t="str">
        <f t="shared" si="353"/>
        <v/>
      </c>
      <c r="R1042" s="33">
        <f t="shared" si="354"/>
        <v>13</v>
      </c>
      <c r="S1042" s="33" t="str">
        <f t="shared" si="355"/>
        <v>117_13</v>
      </c>
      <c r="T1042" s="35" t="str">
        <f t="shared" si="356"/>
        <v>117PM</v>
      </c>
      <c r="U1042" s="35" t="str">
        <f t="shared" si="357"/>
        <v>117PMNS</v>
      </c>
      <c r="V1042" s="35" t="str">
        <f t="shared" si="373"/>
        <v>1E</v>
      </c>
      <c r="W1042" s="35" t="str">
        <f t="shared" si="366"/>
        <v>117PM1E211</v>
      </c>
      <c r="X1042" s="388">
        <f t="shared" si="367"/>
        <v>4</v>
      </c>
      <c r="Y1042" s="388">
        <f t="shared" si="368"/>
        <v>13</v>
      </c>
      <c r="Z1042" s="280" t="str">
        <f t="shared" si="358"/>
        <v/>
      </c>
      <c r="AA1042" s="280" t="str">
        <f t="shared" si="359"/>
        <v/>
      </c>
      <c r="AB1042" s="389" t="str">
        <f t="shared" si="369"/>
        <v/>
      </c>
      <c r="AC1042" s="389" t="str">
        <f t="shared" si="370"/>
        <v/>
      </c>
      <c r="AD1042" s="390" t="str">
        <f t="shared" si="360"/>
        <v/>
      </c>
      <c r="AE1042" s="282">
        <f t="shared" si="361"/>
        <v>0</v>
      </c>
      <c r="AF1042" s="359">
        <f t="shared" si="362"/>
        <v>0</v>
      </c>
      <c r="AG1042" s="280">
        <f t="shared" si="363"/>
        <v>0</v>
      </c>
      <c r="AH1042" s="280">
        <f t="shared" si="364"/>
        <v>0</v>
      </c>
      <c r="AI1042" s="280">
        <f>IF(ISBLANK(T1042),AI1041,IF(COUNTIF(T$2:T1042,T1042)&gt;1,AI1041,1+MAX(AI1041,0)))</f>
        <v>25</v>
      </c>
      <c r="AL1042" s="391" t="str">
        <f t="shared" si="371"/>
        <v/>
      </c>
      <c r="AM1042" s="391" t="str">
        <f t="shared" si="372"/>
        <v/>
      </c>
      <c r="AO1042" s="310" t="str">
        <f t="shared" si="365"/>
        <v/>
      </c>
      <c r="AP1042" s="310">
        <f>SUM(AO$1:AO1042)</f>
        <v>0</v>
      </c>
      <c r="AQ1042" s="310">
        <f>SUM(AK$2:AK1042)</f>
        <v>11</v>
      </c>
      <c r="AR1042" s="310">
        <f>COUNTA(AJ$2:AJ1042)</f>
        <v>11</v>
      </c>
      <c r="AS1042" s="312"/>
      <c r="AT1042" s="312"/>
      <c r="AU1042" s="312"/>
      <c r="AV1042" s="312"/>
      <c r="AW1042" s="312"/>
      <c r="AZ1042">
        <v>4</v>
      </c>
      <c r="BA1042">
        <v>13</v>
      </c>
    </row>
    <row r="1043" spans="1:53" x14ac:dyDescent="0.25">
      <c r="A1043">
        <v>117</v>
      </c>
      <c r="B1043" t="s">
        <v>66</v>
      </c>
      <c r="C1043" t="s">
        <v>916</v>
      </c>
      <c r="D1043"/>
      <c r="E1043">
        <v>2</v>
      </c>
      <c r="F1043">
        <v>1</v>
      </c>
      <c r="G1043">
        <v>2</v>
      </c>
      <c r="H1043">
        <v>6</v>
      </c>
      <c r="I1043">
        <v>1</v>
      </c>
      <c r="J1043">
        <v>0</v>
      </c>
      <c r="K1043">
        <v>2</v>
      </c>
      <c r="L1043">
        <v>6</v>
      </c>
      <c r="M1043" t="s">
        <v>918</v>
      </c>
      <c r="N1043" s="42"/>
      <c r="O1043" s="101">
        <f>IF(ISBLANK(C1043),O1042,IF(COUNTIF(C$2:C1043,C1043)&gt;1,O1042,1+MAX(O1042,0)))</f>
        <v>31</v>
      </c>
      <c r="P1043" s="45">
        <f t="shared" si="352"/>
        <v>14</v>
      </c>
      <c r="Q1043" s="33" t="str">
        <f t="shared" si="353"/>
        <v/>
      </c>
      <c r="R1043" s="33">
        <f t="shared" si="354"/>
        <v>13</v>
      </c>
      <c r="S1043" s="33" t="str">
        <f t="shared" si="355"/>
        <v>117_13</v>
      </c>
      <c r="T1043" s="35" t="str">
        <f t="shared" si="356"/>
        <v>117PM</v>
      </c>
      <c r="U1043" s="35" t="str">
        <f t="shared" si="357"/>
        <v>117PMNS</v>
      </c>
      <c r="V1043" s="35" t="str">
        <f t="shared" si="373"/>
        <v>1E</v>
      </c>
      <c r="W1043" s="35" t="str">
        <f t="shared" si="366"/>
        <v>117PM1E212</v>
      </c>
      <c r="X1043" s="388">
        <f t="shared" si="367"/>
        <v>2</v>
      </c>
      <c r="Y1043" s="388">
        <f t="shared" si="368"/>
        <v>6</v>
      </c>
      <c r="Z1043" s="280" t="str">
        <f t="shared" si="358"/>
        <v/>
      </c>
      <c r="AA1043" s="280" t="str">
        <f t="shared" si="359"/>
        <v/>
      </c>
      <c r="AB1043" s="389" t="str">
        <f t="shared" si="369"/>
        <v/>
      </c>
      <c r="AC1043" s="389" t="str">
        <f t="shared" si="370"/>
        <v/>
      </c>
      <c r="AD1043" s="390" t="str">
        <f t="shared" si="360"/>
        <v/>
      </c>
      <c r="AE1043" s="282">
        <f t="shared" si="361"/>
        <v>0</v>
      </c>
      <c r="AF1043" s="359">
        <f t="shared" si="362"/>
        <v>0</v>
      </c>
      <c r="AG1043" s="280">
        <f t="shared" si="363"/>
        <v>0</v>
      </c>
      <c r="AH1043" s="280">
        <f t="shared" si="364"/>
        <v>0</v>
      </c>
      <c r="AI1043" s="280">
        <f>IF(ISBLANK(T1043),AI1042,IF(COUNTIF(T$2:T1043,T1043)&gt;1,AI1042,1+MAX(AI1042,0)))</f>
        <v>25</v>
      </c>
      <c r="AL1043" s="391" t="str">
        <f t="shared" si="371"/>
        <v/>
      </c>
      <c r="AM1043" s="391" t="str">
        <f t="shared" si="372"/>
        <v/>
      </c>
      <c r="AO1043" s="310" t="str">
        <f t="shared" si="365"/>
        <v/>
      </c>
      <c r="AP1043" s="310">
        <f>SUM(AO$1:AO1043)</f>
        <v>0</v>
      </c>
      <c r="AQ1043" s="310">
        <f>SUM(AK$2:AK1043)</f>
        <v>11</v>
      </c>
      <c r="AR1043" s="310">
        <f>COUNTA(AJ$2:AJ1043)</f>
        <v>11</v>
      </c>
      <c r="AS1043" s="312"/>
      <c r="AT1043" s="312"/>
      <c r="AU1043" s="312"/>
      <c r="AV1043" s="312"/>
      <c r="AW1043" s="312"/>
      <c r="AZ1043">
        <v>2</v>
      </c>
      <c r="BA1043">
        <v>6</v>
      </c>
    </row>
    <row r="1044" spans="1:53" x14ac:dyDescent="0.25">
      <c r="A1044">
        <v>117</v>
      </c>
      <c r="B1044" t="s">
        <v>66</v>
      </c>
      <c r="C1044" t="s">
        <v>916</v>
      </c>
      <c r="D1044"/>
      <c r="E1044">
        <v>2</v>
      </c>
      <c r="F1044">
        <v>1</v>
      </c>
      <c r="G1044">
        <v>3</v>
      </c>
      <c r="H1044">
        <v>18</v>
      </c>
      <c r="I1044">
        <v>7</v>
      </c>
      <c r="J1044">
        <v>0</v>
      </c>
      <c r="K1044">
        <v>1</v>
      </c>
      <c r="L1044">
        <v>8</v>
      </c>
      <c r="M1044" t="s">
        <v>918</v>
      </c>
      <c r="N1044" s="42"/>
      <c r="O1044" s="101">
        <f>IF(ISBLANK(C1044),O1043,IF(COUNTIF(C$2:C1044,C1044)&gt;1,O1043,1+MAX(O1043,0)))</f>
        <v>31</v>
      </c>
      <c r="P1044" s="45">
        <f t="shared" si="352"/>
        <v>14</v>
      </c>
      <c r="Q1044" s="33" t="str">
        <f t="shared" si="353"/>
        <v/>
      </c>
      <c r="R1044" s="33">
        <f t="shared" si="354"/>
        <v>13</v>
      </c>
      <c r="S1044" s="33" t="str">
        <f t="shared" si="355"/>
        <v>117_13</v>
      </c>
      <c r="T1044" s="35" t="str">
        <f t="shared" si="356"/>
        <v>117PM</v>
      </c>
      <c r="U1044" s="35" t="str">
        <f t="shared" si="357"/>
        <v>117PMEW</v>
      </c>
      <c r="V1044" s="35" t="str">
        <f t="shared" si="373"/>
        <v>1E</v>
      </c>
      <c r="W1044" s="35" t="str">
        <f t="shared" si="366"/>
        <v>117PM1E213</v>
      </c>
      <c r="X1044" s="388">
        <f t="shared" si="367"/>
        <v>1</v>
      </c>
      <c r="Y1044" s="388">
        <f t="shared" si="368"/>
        <v>8</v>
      </c>
      <c r="Z1044" s="280" t="str">
        <f t="shared" si="358"/>
        <v/>
      </c>
      <c r="AA1044" s="280" t="str">
        <f t="shared" si="359"/>
        <v/>
      </c>
      <c r="AB1044" s="389" t="str">
        <f t="shared" si="369"/>
        <v/>
      </c>
      <c r="AC1044" s="389" t="str">
        <f t="shared" si="370"/>
        <v/>
      </c>
      <c r="AD1044" s="390" t="str">
        <f t="shared" si="360"/>
        <v/>
      </c>
      <c r="AE1044" s="282">
        <f t="shared" si="361"/>
        <v>0</v>
      </c>
      <c r="AF1044" s="359">
        <f t="shared" si="362"/>
        <v>1</v>
      </c>
      <c r="AG1044" s="280">
        <f t="shared" si="363"/>
        <v>0</v>
      </c>
      <c r="AH1044" s="280">
        <f t="shared" si="364"/>
        <v>0</v>
      </c>
      <c r="AI1044" s="280">
        <f>IF(ISBLANK(T1044),AI1043,IF(COUNTIF(T$2:T1044,T1044)&gt;1,AI1043,1+MAX(AI1043,0)))</f>
        <v>25</v>
      </c>
      <c r="AL1044" s="391" t="str">
        <f t="shared" si="371"/>
        <v/>
      </c>
      <c r="AM1044" s="391" t="str">
        <f t="shared" si="372"/>
        <v/>
      </c>
      <c r="AO1044" s="310" t="str">
        <f t="shared" si="365"/>
        <v/>
      </c>
      <c r="AP1044" s="310">
        <f>SUM(AO$1:AO1044)</f>
        <v>0</v>
      </c>
      <c r="AQ1044" s="310">
        <f>SUM(AK$2:AK1044)</f>
        <v>11</v>
      </c>
      <c r="AR1044" s="310">
        <f>COUNTA(AJ$2:AJ1044)</f>
        <v>11</v>
      </c>
      <c r="AS1044" s="312"/>
      <c r="AT1044" s="312"/>
      <c r="AU1044" s="312"/>
      <c r="AV1044" s="312"/>
      <c r="AW1044" s="312"/>
      <c r="AZ1044">
        <v>1</v>
      </c>
      <c r="BA1044">
        <v>8</v>
      </c>
    </row>
    <row r="1045" spans="1:53" x14ac:dyDescent="0.25">
      <c r="A1045">
        <v>117</v>
      </c>
      <c r="B1045" t="s">
        <v>66</v>
      </c>
      <c r="C1045" t="s">
        <v>916</v>
      </c>
      <c r="D1045"/>
      <c r="E1045">
        <v>2</v>
      </c>
      <c r="F1045">
        <v>1</v>
      </c>
      <c r="G1045">
        <v>4</v>
      </c>
      <c r="H1045">
        <v>17</v>
      </c>
      <c r="I1045">
        <v>3</v>
      </c>
      <c r="J1045">
        <v>0</v>
      </c>
      <c r="K1045">
        <v>13</v>
      </c>
      <c r="L1045">
        <v>16</v>
      </c>
      <c r="M1045" t="s">
        <v>918</v>
      </c>
      <c r="N1045" s="42"/>
      <c r="O1045" s="101">
        <f>IF(ISBLANK(C1045),O1044,IF(COUNTIF(C$2:C1045,C1045)&gt;1,O1044,1+MAX(O1044,0)))</f>
        <v>31</v>
      </c>
      <c r="P1045" s="45">
        <f t="shared" si="352"/>
        <v>14</v>
      </c>
      <c r="Q1045" s="33" t="str">
        <f t="shared" si="353"/>
        <v/>
      </c>
      <c r="R1045" s="33">
        <f t="shared" si="354"/>
        <v>13</v>
      </c>
      <c r="S1045" s="33" t="str">
        <f t="shared" si="355"/>
        <v>117_13</v>
      </c>
      <c r="T1045" s="35" t="str">
        <f t="shared" si="356"/>
        <v>117PM</v>
      </c>
      <c r="U1045" s="35" t="str">
        <f t="shared" si="357"/>
        <v>117PMEW</v>
      </c>
      <c r="V1045" s="35" t="str">
        <f t="shared" si="373"/>
        <v>1E</v>
      </c>
      <c r="W1045" s="35" t="str">
        <f t="shared" si="366"/>
        <v>117PM1E214</v>
      </c>
      <c r="X1045" s="388">
        <f t="shared" si="367"/>
        <v>13</v>
      </c>
      <c r="Y1045" s="388">
        <f t="shared" si="368"/>
        <v>16</v>
      </c>
      <c r="Z1045" s="280" t="str">
        <f t="shared" si="358"/>
        <v/>
      </c>
      <c r="AA1045" s="280" t="str">
        <f t="shared" si="359"/>
        <v/>
      </c>
      <c r="AB1045" s="389" t="str">
        <f t="shared" si="369"/>
        <v/>
      </c>
      <c r="AC1045" s="389" t="str">
        <f t="shared" si="370"/>
        <v/>
      </c>
      <c r="AD1045" s="390" t="str">
        <f t="shared" si="360"/>
        <v/>
      </c>
      <c r="AE1045" s="282">
        <f t="shared" si="361"/>
        <v>0</v>
      </c>
      <c r="AF1045" s="359">
        <f t="shared" si="362"/>
        <v>0</v>
      </c>
      <c r="AG1045" s="280">
        <f t="shared" si="363"/>
        <v>0</v>
      </c>
      <c r="AH1045" s="280">
        <f t="shared" si="364"/>
        <v>0</v>
      </c>
      <c r="AI1045" s="280">
        <f>IF(ISBLANK(T1045),AI1044,IF(COUNTIF(T$2:T1045,T1045)&gt;1,AI1044,1+MAX(AI1044,0)))</f>
        <v>25</v>
      </c>
      <c r="AL1045" s="391" t="str">
        <f t="shared" si="371"/>
        <v/>
      </c>
      <c r="AM1045" s="391" t="str">
        <f t="shared" si="372"/>
        <v/>
      </c>
      <c r="AO1045" s="310" t="str">
        <f t="shared" si="365"/>
        <v/>
      </c>
      <c r="AP1045" s="310">
        <f>SUM(AO$1:AO1045)</f>
        <v>0</v>
      </c>
      <c r="AQ1045" s="310">
        <f>SUM(AK$2:AK1045)</f>
        <v>11</v>
      </c>
      <c r="AR1045" s="310">
        <f>COUNTA(AJ$2:AJ1045)</f>
        <v>11</v>
      </c>
      <c r="AS1045" s="312"/>
      <c r="AT1045" s="312"/>
      <c r="AU1045" s="312"/>
      <c r="AV1045" s="312"/>
      <c r="AW1045" s="312"/>
      <c r="AZ1045">
        <v>13</v>
      </c>
      <c r="BA1045">
        <v>16</v>
      </c>
    </row>
    <row r="1046" spans="1:53" x14ac:dyDescent="0.25">
      <c r="A1046">
        <v>117</v>
      </c>
      <c r="B1046" t="s">
        <v>66</v>
      </c>
      <c r="C1046" t="s">
        <v>916</v>
      </c>
      <c r="D1046"/>
      <c r="E1046">
        <v>2</v>
      </c>
      <c r="F1046">
        <v>2</v>
      </c>
      <c r="G1046">
        <v>1</v>
      </c>
      <c r="H1046">
        <v>7</v>
      </c>
      <c r="I1046">
        <v>1</v>
      </c>
      <c r="J1046">
        <v>1</v>
      </c>
      <c r="K1046">
        <v>4</v>
      </c>
      <c r="L1046">
        <v>7</v>
      </c>
      <c r="M1046" t="s">
        <v>918</v>
      </c>
      <c r="N1046" s="42"/>
      <c r="O1046" s="101">
        <f>IF(ISBLANK(C1046),O1045,IF(COUNTIF(C$2:C1046,C1046)&gt;1,O1045,1+MAX(O1045,0)))</f>
        <v>31</v>
      </c>
      <c r="P1046" s="45">
        <f t="shared" si="352"/>
        <v>14</v>
      </c>
      <c r="Q1046" s="33" t="str">
        <f t="shared" si="353"/>
        <v/>
      </c>
      <c r="R1046" s="33">
        <f t="shared" si="354"/>
        <v>14</v>
      </c>
      <c r="S1046" s="33" t="str">
        <f t="shared" si="355"/>
        <v>117_14</v>
      </c>
      <c r="T1046" s="35" t="str">
        <f t="shared" si="356"/>
        <v>117PM</v>
      </c>
      <c r="U1046" s="35" t="str">
        <f t="shared" si="357"/>
        <v>117PMNS</v>
      </c>
      <c r="V1046" s="35" t="str">
        <f t="shared" si="373"/>
        <v>1E</v>
      </c>
      <c r="W1046" s="35" t="str">
        <f t="shared" si="366"/>
        <v>117PM1E221</v>
      </c>
      <c r="X1046" s="388">
        <f t="shared" si="367"/>
        <v>4</v>
      </c>
      <c r="Y1046" s="388">
        <f t="shared" si="368"/>
        <v>7</v>
      </c>
      <c r="Z1046" s="280" t="str">
        <f t="shared" si="358"/>
        <v/>
      </c>
      <c r="AA1046" s="280" t="str">
        <f t="shared" si="359"/>
        <v/>
      </c>
      <c r="AB1046" s="389" t="str">
        <f t="shared" si="369"/>
        <v/>
      </c>
      <c r="AC1046" s="389" t="str">
        <f t="shared" si="370"/>
        <v/>
      </c>
      <c r="AD1046" s="390" t="str">
        <f t="shared" si="360"/>
        <v/>
      </c>
      <c r="AE1046" s="282">
        <f t="shared" si="361"/>
        <v>0</v>
      </c>
      <c r="AF1046" s="359">
        <f t="shared" si="362"/>
        <v>0</v>
      </c>
      <c r="AG1046" s="280">
        <f t="shared" si="363"/>
        <v>0</v>
      </c>
      <c r="AH1046" s="280">
        <f t="shared" si="364"/>
        <v>0</v>
      </c>
      <c r="AI1046" s="280">
        <f>IF(ISBLANK(T1046),AI1045,IF(COUNTIF(T$2:T1046,T1046)&gt;1,AI1045,1+MAX(AI1045,0)))</f>
        <v>25</v>
      </c>
      <c r="AL1046" s="391" t="str">
        <f t="shared" si="371"/>
        <v/>
      </c>
      <c r="AM1046" s="391" t="str">
        <f t="shared" si="372"/>
        <v/>
      </c>
      <c r="AO1046" s="310" t="str">
        <f t="shared" si="365"/>
        <v/>
      </c>
      <c r="AP1046" s="310">
        <f>SUM(AO$1:AO1046)</f>
        <v>0</v>
      </c>
      <c r="AQ1046" s="310">
        <f>SUM(AK$2:AK1046)</f>
        <v>11</v>
      </c>
      <c r="AR1046" s="310">
        <f>COUNTA(AJ$2:AJ1046)</f>
        <v>11</v>
      </c>
      <c r="AS1046" s="312"/>
      <c r="AT1046" s="312"/>
      <c r="AU1046" s="312"/>
      <c r="AV1046" s="312"/>
      <c r="AW1046" s="312"/>
      <c r="AZ1046">
        <v>4</v>
      </c>
      <c r="BA1046">
        <v>7</v>
      </c>
    </row>
    <row r="1047" spans="1:53" x14ac:dyDescent="0.25">
      <c r="A1047">
        <v>117</v>
      </c>
      <c r="B1047" t="s">
        <v>66</v>
      </c>
      <c r="C1047" t="s">
        <v>916</v>
      </c>
      <c r="D1047"/>
      <c r="E1047">
        <v>2</v>
      </c>
      <c r="F1047">
        <v>2</v>
      </c>
      <c r="G1047">
        <v>2</v>
      </c>
      <c r="H1047">
        <v>7</v>
      </c>
      <c r="I1047">
        <v>3</v>
      </c>
      <c r="J1047">
        <v>2</v>
      </c>
      <c r="K1047">
        <v>5</v>
      </c>
      <c r="L1047">
        <v>7</v>
      </c>
      <c r="M1047" t="s">
        <v>918</v>
      </c>
      <c r="N1047" s="42"/>
      <c r="O1047" s="101">
        <f>IF(ISBLANK(C1047),O1046,IF(COUNTIF(C$2:C1047,C1047)&gt;1,O1046,1+MAX(O1046,0)))</f>
        <v>31</v>
      </c>
      <c r="P1047" s="45">
        <f t="shared" si="352"/>
        <v>14</v>
      </c>
      <c r="Q1047" s="33" t="str">
        <f t="shared" si="353"/>
        <v/>
      </c>
      <c r="R1047" s="33">
        <f t="shared" si="354"/>
        <v>14</v>
      </c>
      <c r="S1047" s="33" t="str">
        <f t="shared" si="355"/>
        <v>117_14</v>
      </c>
      <c r="T1047" s="35" t="str">
        <f t="shared" si="356"/>
        <v>117PM</v>
      </c>
      <c r="U1047" s="35" t="str">
        <f t="shared" si="357"/>
        <v>117PMNS</v>
      </c>
      <c r="V1047" s="35" t="str">
        <f t="shared" si="373"/>
        <v>1E</v>
      </c>
      <c r="W1047" s="35" t="str">
        <f t="shared" si="366"/>
        <v>117PM1E222</v>
      </c>
      <c r="X1047" s="388">
        <f t="shared" si="367"/>
        <v>5</v>
      </c>
      <c r="Y1047" s="388">
        <f t="shared" si="368"/>
        <v>7</v>
      </c>
      <c r="Z1047" s="280" t="str">
        <f t="shared" si="358"/>
        <v/>
      </c>
      <c r="AA1047" s="280" t="str">
        <f t="shared" si="359"/>
        <v/>
      </c>
      <c r="AB1047" s="389" t="str">
        <f t="shared" si="369"/>
        <v/>
      </c>
      <c r="AC1047" s="389" t="str">
        <f t="shared" si="370"/>
        <v/>
      </c>
      <c r="AD1047" s="390" t="str">
        <f t="shared" si="360"/>
        <v/>
      </c>
      <c r="AE1047" s="282">
        <f t="shared" si="361"/>
        <v>0</v>
      </c>
      <c r="AF1047" s="359">
        <f t="shared" si="362"/>
        <v>0</v>
      </c>
      <c r="AG1047" s="280">
        <f t="shared" si="363"/>
        <v>0</v>
      </c>
      <c r="AH1047" s="280">
        <f t="shared" si="364"/>
        <v>0</v>
      </c>
      <c r="AI1047" s="280">
        <f>IF(ISBLANK(T1047),AI1046,IF(COUNTIF(T$2:T1047,T1047)&gt;1,AI1046,1+MAX(AI1046,0)))</f>
        <v>25</v>
      </c>
      <c r="AL1047" s="391" t="str">
        <f t="shared" si="371"/>
        <v/>
      </c>
      <c r="AM1047" s="391" t="str">
        <f t="shared" si="372"/>
        <v/>
      </c>
      <c r="AO1047" s="310" t="str">
        <f t="shared" si="365"/>
        <v/>
      </c>
      <c r="AP1047" s="310">
        <f>SUM(AO$1:AO1047)</f>
        <v>0</v>
      </c>
      <c r="AQ1047" s="310">
        <f>SUM(AK$2:AK1047)</f>
        <v>11</v>
      </c>
      <c r="AR1047" s="310">
        <f>COUNTA(AJ$2:AJ1047)</f>
        <v>11</v>
      </c>
      <c r="AS1047" s="312"/>
      <c r="AT1047" s="312"/>
      <c r="AU1047" s="312"/>
      <c r="AV1047" s="312"/>
      <c r="AW1047" s="312"/>
      <c r="AZ1047">
        <v>5</v>
      </c>
      <c r="BA1047">
        <v>7</v>
      </c>
    </row>
    <row r="1048" spans="1:53" x14ac:dyDescent="0.25">
      <c r="A1048">
        <v>117</v>
      </c>
      <c r="B1048" t="s">
        <v>66</v>
      </c>
      <c r="C1048" t="s">
        <v>916</v>
      </c>
      <c r="D1048"/>
      <c r="E1048">
        <v>2</v>
      </c>
      <c r="F1048">
        <v>2</v>
      </c>
      <c r="G1048">
        <v>3</v>
      </c>
      <c r="H1048">
        <v>25</v>
      </c>
      <c r="I1048">
        <v>11</v>
      </c>
      <c r="J1048">
        <v>4</v>
      </c>
      <c r="K1048">
        <v>0</v>
      </c>
      <c r="L1048">
        <v>8</v>
      </c>
      <c r="M1048" t="s">
        <v>918</v>
      </c>
      <c r="N1048" s="42"/>
      <c r="O1048" s="101">
        <f>IF(ISBLANK(C1048),O1047,IF(COUNTIF(C$2:C1048,C1048)&gt;1,O1047,1+MAX(O1047,0)))</f>
        <v>31</v>
      </c>
      <c r="P1048" s="45">
        <f t="shared" si="352"/>
        <v>14</v>
      </c>
      <c r="Q1048" s="33" t="str">
        <f t="shared" si="353"/>
        <v/>
      </c>
      <c r="R1048" s="33">
        <f t="shared" si="354"/>
        <v>14</v>
      </c>
      <c r="S1048" s="33" t="str">
        <f t="shared" si="355"/>
        <v>117_14</v>
      </c>
      <c r="T1048" s="35" t="str">
        <f t="shared" si="356"/>
        <v>117PM</v>
      </c>
      <c r="U1048" s="35" t="str">
        <f t="shared" si="357"/>
        <v>117PMEW</v>
      </c>
      <c r="V1048" s="35" t="str">
        <f t="shared" si="373"/>
        <v>1E</v>
      </c>
      <c r="W1048" s="35" t="str">
        <f t="shared" si="366"/>
        <v>117PM1E223</v>
      </c>
      <c r="X1048" s="388">
        <f t="shared" si="367"/>
        <v>0</v>
      </c>
      <c r="Y1048" s="388">
        <f t="shared" si="368"/>
        <v>8</v>
      </c>
      <c r="Z1048" s="280" t="str">
        <f t="shared" si="358"/>
        <v/>
      </c>
      <c r="AA1048" s="280" t="str">
        <f t="shared" si="359"/>
        <v/>
      </c>
      <c r="AB1048" s="389" t="str">
        <f t="shared" si="369"/>
        <v/>
      </c>
      <c r="AC1048" s="389" t="str">
        <f t="shared" si="370"/>
        <v/>
      </c>
      <c r="AD1048" s="390" t="str">
        <f t="shared" si="360"/>
        <v/>
      </c>
      <c r="AE1048" s="282">
        <f t="shared" si="361"/>
        <v>0</v>
      </c>
      <c r="AF1048" s="359">
        <f t="shared" si="362"/>
        <v>1</v>
      </c>
      <c r="AG1048" s="280">
        <f t="shared" si="363"/>
        <v>0</v>
      </c>
      <c r="AH1048" s="280">
        <f t="shared" si="364"/>
        <v>0</v>
      </c>
      <c r="AI1048" s="280">
        <f>IF(ISBLANK(T1048),AI1047,IF(COUNTIF(T$2:T1048,T1048)&gt;1,AI1047,1+MAX(AI1047,0)))</f>
        <v>25</v>
      </c>
      <c r="AL1048" s="391" t="str">
        <f t="shared" si="371"/>
        <v/>
      </c>
      <c r="AM1048" s="391" t="str">
        <f t="shared" si="372"/>
        <v/>
      </c>
      <c r="AO1048" s="310" t="str">
        <f t="shared" si="365"/>
        <v/>
      </c>
      <c r="AP1048" s="310">
        <f>SUM(AO$1:AO1048)</f>
        <v>0</v>
      </c>
      <c r="AQ1048" s="310">
        <f>SUM(AK$2:AK1048)</f>
        <v>11</v>
      </c>
      <c r="AR1048" s="310">
        <f>COUNTA(AJ$2:AJ1048)</f>
        <v>11</v>
      </c>
      <c r="AS1048" s="312"/>
      <c r="AT1048" s="312"/>
      <c r="AU1048" s="312"/>
      <c r="AV1048" s="312"/>
      <c r="AW1048" s="312"/>
      <c r="AZ1048">
        <v>0</v>
      </c>
      <c r="BA1048">
        <v>8</v>
      </c>
    </row>
    <row r="1049" spans="1:53" x14ac:dyDescent="0.25">
      <c r="A1049">
        <v>117</v>
      </c>
      <c r="B1049" t="s">
        <v>66</v>
      </c>
      <c r="C1049" t="s">
        <v>916</v>
      </c>
      <c r="D1049"/>
      <c r="E1049">
        <v>2</v>
      </c>
      <c r="F1049">
        <v>2</v>
      </c>
      <c r="G1049">
        <v>4</v>
      </c>
      <c r="H1049">
        <v>12</v>
      </c>
      <c r="I1049">
        <v>3</v>
      </c>
      <c r="J1049">
        <v>0</v>
      </c>
      <c r="K1049">
        <v>6</v>
      </c>
      <c r="L1049">
        <v>7</v>
      </c>
      <c r="M1049" t="s">
        <v>918</v>
      </c>
      <c r="N1049" s="42"/>
      <c r="O1049" s="101">
        <f>IF(ISBLANK(C1049),O1048,IF(COUNTIF(C$2:C1049,C1049)&gt;1,O1048,1+MAX(O1048,0)))</f>
        <v>31</v>
      </c>
      <c r="P1049" s="45">
        <f t="shared" si="352"/>
        <v>14</v>
      </c>
      <c r="Q1049" s="33" t="str">
        <f t="shared" si="353"/>
        <v/>
      </c>
      <c r="R1049" s="33">
        <f t="shared" si="354"/>
        <v>14</v>
      </c>
      <c r="S1049" s="33" t="str">
        <f t="shared" si="355"/>
        <v>117_14</v>
      </c>
      <c r="T1049" s="35" t="str">
        <f t="shared" si="356"/>
        <v>117PM</v>
      </c>
      <c r="U1049" s="35" t="str">
        <f t="shared" si="357"/>
        <v>117PMEW</v>
      </c>
      <c r="V1049" s="35" t="str">
        <f t="shared" si="373"/>
        <v>1E</v>
      </c>
      <c r="W1049" s="35" t="str">
        <f t="shared" si="366"/>
        <v>117PM1E224</v>
      </c>
      <c r="X1049" s="388">
        <f t="shared" si="367"/>
        <v>6</v>
      </c>
      <c r="Y1049" s="388">
        <f t="shared" si="368"/>
        <v>7</v>
      </c>
      <c r="Z1049" s="280" t="str">
        <f t="shared" si="358"/>
        <v/>
      </c>
      <c r="AA1049" s="280" t="str">
        <f t="shared" si="359"/>
        <v/>
      </c>
      <c r="AB1049" s="389" t="str">
        <f t="shared" si="369"/>
        <v/>
      </c>
      <c r="AC1049" s="389" t="str">
        <f t="shared" si="370"/>
        <v/>
      </c>
      <c r="AD1049" s="390" t="str">
        <f t="shared" si="360"/>
        <v/>
      </c>
      <c r="AE1049" s="282">
        <f t="shared" si="361"/>
        <v>0</v>
      </c>
      <c r="AF1049" s="359">
        <f t="shared" si="362"/>
        <v>0</v>
      </c>
      <c r="AG1049" s="280">
        <f t="shared" si="363"/>
        <v>0</v>
      </c>
      <c r="AH1049" s="280">
        <f t="shared" si="364"/>
        <v>0</v>
      </c>
      <c r="AI1049" s="280">
        <f>IF(ISBLANK(T1049),AI1048,IF(COUNTIF(T$2:T1049,T1049)&gt;1,AI1048,1+MAX(AI1048,0)))</f>
        <v>25</v>
      </c>
      <c r="AL1049" s="391" t="str">
        <f t="shared" si="371"/>
        <v/>
      </c>
      <c r="AM1049" s="391" t="str">
        <f t="shared" si="372"/>
        <v/>
      </c>
      <c r="AO1049" s="310" t="str">
        <f t="shared" si="365"/>
        <v/>
      </c>
      <c r="AP1049" s="310">
        <f>SUM(AO$1:AO1049)</f>
        <v>0</v>
      </c>
      <c r="AQ1049" s="310">
        <f>SUM(AK$2:AK1049)</f>
        <v>11</v>
      </c>
      <c r="AR1049" s="310">
        <f>COUNTA(AJ$2:AJ1049)</f>
        <v>11</v>
      </c>
      <c r="AS1049" s="312"/>
      <c r="AT1049" s="312"/>
      <c r="AU1049" s="312"/>
      <c r="AV1049" s="312"/>
      <c r="AW1049" s="312"/>
      <c r="AZ1049">
        <v>6</v>
      </c>
      <c r="BA1049">
        <v>7</v>
      </c>
    </row>
    <row r="1050" spans="1:53" x14ac:dyDescent="0.25">
      <c r="A1050">
        <v>117</v>
      </c>
      <c r="B1050" t="s">
        <v>66</v>
      </c>
      <c r="C1050" t="s">
        <v>916</v>
      </c>
      <c r="D1050"/>
      <c r="E1050">
        <v>2</v>
      </c>
      <c r="F1050">
        <v>3</v>
      </c>
      <c r="G1050">
        <v>1</v>
      </c>
      <c r="H1050">
        <v>16</v>
      </c>
      <c r="I1050">
        <v>7</v>
      </c>
      <c r="J1050">
        <v>1</v>
      </c>
      <c r="K1050">
        <v>6</v>
      </c>
      <c r="L1050">
        <v>16</v>
      </c>
      <c r="M1050" t="s">
        <v>918</v>
      </c>
      <c r="N1050" s="42"/>
      <c r="O1050" s="101">
        <f>IF(ISBLANK(C1050),O1049,IF(COUNTIF(C$2:C1050,C1050)&gt;1,O1049,1+MAX(O1049,0)))</f>
        <v>31</v>
      </c>
      <c r="P1050" s="45">
        <f t="shared" si="352"/>
        <v>14</v>
      </c>
      <c r="Q1050" s="33" t="str">
        <f t="shared" si="353"/>
        <v/>
      </c>
      <c r="R1050" s="33">
        <f t="shared" si="354"/>
        <v>15</v>
      </c>
      <c r="S1050" s="33" t="str">
        <f t="shared" si="355"/>
        <v>117_15</v>
      </c>
      <c r="T1050" s="35" t="str">
        <f t="shared" si="356"/>
        <v>117PM</v>
      </c>
      <c r="U1050" s="35" t="str">
        <f t="shared" si="357"/>
        <v>117PMNS</v>
      </c>
      <c r="V1050" s="35" t="str">
        <f t="shared" si="373"/>
        <v>1E</v>
      </c>
      <c r="W1050" s="35" t="str">
        <f t="shared" si="366"/>
        <v>117PM1E231</v>
      </c>
      <c r="X1050" s="388">
        <f t="shared" si="367"/>
        <v>6</v>
      </c>
      <c r="Y1050" s="388">
        <f t="shared" si="368"/>
        <v>16</v>
      </c>
      <c r="Z1050" s="280" t="str">
        <f t="shared" si="358"/>
        <v/>
      </c>
      <c r="AA1050" s="280" t="str">
        <f t="shared" si="359"/>
        <v/>
      </c>
      <c r="AB1050" s="389" t="str">
        <f t="shared" si="369"/>
        <v/>
      </c>
      <c r="AC1050" s="389" t="str">
        <f t="shared" si="370"/>
        <v/>
      </c>
      <c r="AD1050" s="390" t="str">
        <f t="shared" si="360"/>
        <v/>
      </c>
      <c r="AE1050" s="282">
        <f t="shared" si="361"/>
        <v>0</v>
      </c>
      <c r="AF1050" s="359">
        <f t="shared" si="362"/>
        <v>0</v>
      </c>
      <c r="AG1050" s="280">
        <f t="shared" si="363"/>
        <v>0</v>
      </c>
      <c r="AH1050" s="280">
        <f t="shared" si="364"/>
        <v>0</v>
      </c>
      <c r="AI1050" s="280">
        <f>IF(ISBLANK(T1050),AI1049,IF(COUNTIF(T$2:T1050,T1050)&gt;1,AI1049,1+MAX(AI1049,0)))</f>
        <v>25</v>
      </c>
      <c r="AL1050" s="391" t="str">
        <f t="shared" si="371"/>
        <v/>
      </c>
      <c r="AM1050" s="391" t="str">
        <f t="shared" si="372"/>
        <v/>
      </c>
      <c r="AO1050" s="310" t="str">
        <f t="shared" si="365"/>
        <v/>
      </c>
      <c r="AP1050" s="310">
        <f>SUM(AO$1:AO1050)</f>
        <v>0</v>
      </c>
      <c r="AQ1050" s="310">
        <f>SUM(AK$2:AK1050)</f>
        <v>11</v>
      </c>
      <c r="AR1050" s="310">
        <f>COUNTA(AJ$2:AJ1050)</f>
        <v>11</v>
      </c>
      <c r="AS1050" s="312"/>
      <c r="AT1050" s="312"/>
      <c r="AU1050" s="312"/>
      <c r="AV1050" s="312"/>
      <c r="AW1050" s="312"/>
      <c r="AZ1050">
        <v>6</v>
      </c>
      <c r="BA1050">
        <v>16</v>
      </c>
    </row>
    <row r="1051" spans="1:53" x14ac:dyDescent="0.25">
      <c r="A1051">
        <v>117</v>
      </c>
      <c r="B1051" t="s">
        <v>66</v>
      </c>
      <c r="C1051" t="s">
        <v>916</v>
      </c>
      <c r="D1051"/>
      <c r="E1051">
        <v>2</v>
      </c>
      <c r="F1051">
        <v>3</v>
      </c>
      <c r="G1051">
        <v>2</v>
      </c>
      <c r="H1051">
        <v>7</v>
      </c>
      <c r="I1051">
        <v>0</v>
      </c>
      <c r="J1051">
        <v>0</v>
      </c>
      <c r="K1051">
        <v>4</v>
      </c>
      <c r="L1051">
        <v>7</v>
      </c>
      <c r="M1051" t="s">
        <v>918</v>
      </c>
      <c r="N1051" s="42"/>
      <c r="O1051" s="101">
        <f>IF(ISBLANK(C1051),O1050,IF(COUNTIF(C$2:C1051,C1051)&gt;1,O1050,1+MAX(O1050,0)))</f>
        <v>31</v>
      </c>
      <c r="P1051" s="45">
        <f t="shared" si="352"/>
        <v>14</v>
      </c>
      <c r="Q1051" s="33" t="str">
        <f t="shared" si="353"/>
        <v/>
      </c>
      <c r="R1051" s="33">
        <f t="shared" si="354"/>
        <v>15</v>
      </c>
      <c r="S1051" s="33" t="str">
        <f t="shared" si="355"/>
        <v>117_15</v>
      </c>
      <c r="T1051" s="35" t="str">
        <f t="shared" si="356"/>
        <v>117PM</v>
      </c>
      <c r="U1051" s="35" t="str">
        <f t="shared" si="357"/>
        <v>117PMNS</v>
      </c>
      <c r="V1051" s="35" t="str">
        <f t="shared" si="373"/>
        <v>1E</v>
      </c>
      <c r="W1051" s="35" t="str">
        <f t="shared" si="366"/>
        <v>117PM1E232</v>
      </c>
      <c r="X1051" s="388">
        <f t="shared" si="367"/>
        <v>4</v>
      </c>
      <c r="Y1051" s="388">
        <f t="shared" si="368"/>
        <v>7</v>
      </c>
      <c r="Z1051" s="280" t="str">
        <f t="shared" si="358"/>
        <v/>
      </c>
      <c r="AA1051" s="280" t="str">
        <f t="shared" si="359"/>
        <v/>
      </c>
      <c r="AB1051" s="389" t="str">
        <f t="shared" si="369"/>
        <v/>
      </c>
      <c r="AC1051" s="389" t="str">
        <f t="shared" si="370"/>
        <v/>
      </c>
      <c r="AD1051" s="390" t="str">
        <f t="shared" si="360"/>
        <v/>
      </c>
      <c r="AE1051" s="282">
        <f t="shared" si="361"/>
        <v>0</v>
      </c>
      <c r="AF1051" s="359">
        <f t="shared" si="362"/>
        <v>0</v>
      </c>
      <c r="AG1051" s="280">
        <f t="shared" si="363"/>
        <v>0</v>
      </c>
      <c r="AH1051" s="280">
        <f t="shared" si="364"/>
        <v>0</v>
      </c>
      <c r="AI1051" s="280">
        <f>IF(ISBLANK(T1051),AI1050,IF(COUNTIF(T$2:T1051,T1051)&gt;1,AI1050,1+MAX(AI1050,0)))</f>
        <v>25</v>
      </c>
      <c r="AL1051" s="391" t="str">
        <f t="shared" si="371"/>
        <v/>
      </c>
      <c r="AM1051" s="391" t="str">
        <f t="shared" si="372"/>
        <v/>
      </c>
      <c r="AO1051" s="310" t="str">
        <f t="shared" si="365"/>
        <v/>
      </c>
      <c r="AP1051" s="310">
        <f>SUM(AO$1:AO1051)</f>
        <v>0</v>
      </c>
      <c r="AQ1051" s="310">
        <f>SUM(AK$2:AK1051)</f>
        <v>11</v>
      </c>
      <c r="AR1051" s="310">
        <f>COUNTA(AJ$2:AJ1051)</f>
        <v>11</v>
      </c>
      <c r="AS1051" s="312"/>
      <c r="AT1051" s="312"/>
      <c r="AU1051" s="312"/>
      <c r="AV1051" s="312"/>
      <c r="AW1051" s="312"/>
      <c r="AZ1051">
        <v>4</v>
      </c>
      <c r="BA1051">
        <v>7</v>
      </c>
    </row>
    <row r="1052" spans="1:53" x14ac:dyDescent="0.25">
      <c r="A1052">
        <v>117</v>
      </c>
      <c r="B1052" t="s">
        <v>66</v>
      </c>
      <c r="C1052" t="s">
        <v>916</v>
      </c>
      <c r="D1052"/>
      <c r="E1052">
        <v>2</v>
      </c>
      <c r="F1052">
        <v>3</v>
      </c>
      <c r="G1052">
        <v>3</v>
      </c>
      <c r="H1052">
        <v>20</v>
      </c>
      <c r="I1052">
        <v>4</v>
      </c>
      <c r="J1052">
        <v>4</v>
      </c>
      <c r="K1052">
        <v>2</v>
      </c>
      <c r="L1052">
        <v>10</v>
      </c>
      <c r="M1052" t="s">
        <v>918</v>
      </c>
      <c r="N1052" s="42"/>
      <c r="O1052" s="101">
        <f>IF(ISBLANK(C1052),O1051,IF(COUNTIF(C$2:C1052,C1052)&gt;1,O1051,1+MAX(O1051,0)))</f>
        <v>31</v>
      </c>
      <c r="P1052" s="45">
        <f t="shared" si="352"/>
        <v>14</v>
      </c>
      <c r="Q1052" s="33" t="str">
        <f t="shared" si="353"/>
        <v/>
      </c>
      <c r="R1052" s="33">
        <f t="shared" si="354"/>
        <v>15</v>
      </c>
      <c r="S1052" s="33" t="str">
        <f t="shared" si="355"/>
        <v>117_15</v>
      </c>
      <c r="T1052" s="35" t="str">
        <f t="shared" si="356"/>
        <v>117PM</v>
      </c>
      <c r="U1052" s="35" t="str">
        <f t="shared" si="357"/>
        <v>117PMEW</v>
      </c>
      <c r="V1052" s="35" t="str">
        <f t="shared" si="373"/>
        <v>1E</v>
      </c>
      <c r="W1052" s="35" t="str">
        <f t="shared" si="366"/>
        <v>117PM1E233</v>
      </c>
      <c r="X1052" s="388">
        <f t="shared" si="367"/>
        <v>2</v>
      </c>
      <c r="Y1052" s="388">
        <f t="shared" si="368"/>
        <v>10</v>
      </c>
      <c r="Z1052" s="280" t="str">
        <f t="shared" si="358"/>
        <v/>
      </c>
      <c r="AA1052" s="280" t="str">
        <f t="shared" si="359"/>
        <v/>
      </c>
      <c r="AB1052" s="389" t="str">
        <f t="shared" si="369"/>
        <v/>
      </c>
      <c r="AC1052" s="389" t="str">
        <f t="shared" si="370"/>
        <v/>
      </c>
      <c r="AD1052" s="390" t="str">
        <f t="shared" si="360"/>
        <v/>
      </c>
      <c r="AE1052" s="282">
        <f t="shared" si="361"/>
        <v>0</v>
      </c>
      <c r="AF1052" s="359">
        <f t="shared" si="362"/>
        <v>1</v>
      </c>
      <c r="AG1052" s="280">
        <f t="shared" si="363"/>
        <v>0</v>
      </c>
      <c r="AH1052" s="280">
        <f t="shared" si="364"/>
        <v>0</v>
      </c>
      <c r="AI1052" s="280">
        <f>IF(ISBLANK(T1052),AI1051,IF(COUNTIF(T$2:T1052,T1052)&gt;1,AI1051,1+MAX(AI1051,0)))</f>
        <v>25</v>
      </c>
      <c r="AL1052" s="391" t="str">
        <f t="shared" si="371"/>
        <v/>
      </c>
      <c r="AM1052" s="391" t="str">
        <f t="shared" si="372"/>
        <v/>
      </c>
      <c r="AO1052" s="310" t="str">
        <f t="shared" si="365"/>
        <v/>
      </c>
      <c r="AP1052" s="310">
        <f>SUM(AO$1:AO1052)</f>
        <v>0</v>
      </c>
      <c r="AQ1052" s="310">
        <f>SUM(AK$2:AK1052)</f>
        <v>11</v>
      </c>
      <c r="AR1052" s="310">
        <f>COUNTA(AJ$2:AJ1052)</f>
        <v>11</v>
      </c>
      <c r="AS1052" s="312"/>
      <c r="AT1052" s="312"/>
      <c r="AU1052" s="312"/>
      <c r="AV1052" s="312"/>
      <c r="AW1052" s="312"/>
      <c r="AZ1052">
        <v>2</v>
      </c>
      <c r="BA1052">
        <v>10</v>
      </c>
    </row>
    <row r="1053" spans="1:53" x14ac:dyDescent="0.25">
      <c r="A1053">
        <v>117</v>
      </c>
      <c r="B1053" t="s">
        <v>66</v>
      </c>
      <c r="C1053" t="s">
        <v>916</v>
      </c>
      <c r="D1053"/>
      <c r="E1053">
        <v>2</v>
      </c>
      <c r="F1053">
        <v>3</v>
      </c>
      <c r="G1053">
        <v>4</v>
      </c>
      <c r="H1053">
        <v>13</v>
      </c>
      <c r="I1053">
        <v>2</v>
      </c>
      <c r="J1053">
        <v>0</v>
      </c>
      <c r="K1053">
        <v>10</v>
      </c>
      <c r="L1053">
        <v>12</v>
      </c>
      <c r="M1053" t="s">
        <v>918</v>
      </c>
      <c r="N1053" s="42"/>
      <c r="O1053" s="101">
        <f>IF(ISBLANK(C1053),O1052,IF(COUNTIF(C$2:C1053,C1053)&gt;1,O1052,1+MAX(O1052,0)))</f>
        <v>31</v>
      </c>
      <c r="P1053" s="45">
        <f t="shared" si="352"/>
        <v>14</v>
      </c>
      <c r="Q1053" s="33" t="str">
        <f t="shared" si="353"/>
        <v/>
      </c>
      <c r="R1053" s="33">
        <f t="shared" si="354"/>
        <v>15</v>
      </c>
      <c r="S1053" s="33" t="str">
        <f t="shared" si="355"/>
        <v>117_15</v>
      </c>
      <c r="T1053" s="35" t="str">
        <f t="shared" si="356"/>
        <v>117PM</v>
      </c>
      <c r="U1053" s="35" t="str">
        <f t="shared" si="357"/>
        <v>117PMEW</v>
      </c>
      <c r="V1053" s="35" t="str">
        <f t="shared" si="373"/>
        <v>1E</v>
      </c>
      <c r="W1053" s="35" t="str">
        <f t="shared" si="366"/>
        <v>117PM1E234</v>
      </c>
      <c r="X1053" s="388">
        <f t="shared" si="367"/>
        <v>10</v>
      </c>
      <c r="Y1053" s="388">
        <f t="shared" si="368"/>
        <v>12</v>
      </c>
      <c r="Z1053" s="280" t="str">
        <f t="shared" si="358"/>
        <v/>
      </c>
      <c r="AA1053" s="280" t="str">
        <f t="shared" si="359"/>
        <v/>
      </c>
      <c r="AB1053" s="389" t="str">
        <f t="shared" si="369"/>
        <v/>
      </c>
      <c r="AC1053" s="389" t="str">
        <f t="shared" si="370"/>
        <v/>
      </c>
      <c r="AD1053" s="390" t="str">
        <f t="shared" si="360"/>
        <v/>
      </c>
      <c r="AE1053" s="282">
        <f t="shared" si="361"/>
        <v>0</v>
      </c>
      <c r="AF1053" s="359">
        <f t="shared" si="362"/>
        <v>0</v>
      </c>
      <c r="AG1053" s="280">
        <f t="shared" si="363"/>
        <v>0</v>
      </c>
      <c r="AH1053" s="280">
        <f t="shared" si="364"/>
        <v>0</v>
      </c>
      <c r="AI1053" s="280">
        <f>IF(ISBLANK(T1053),AI1052,IF(COUNTIF(T$2:T1053,T1053)&gt;1,AI1052,1+MAX(AI1052,0)))</f>
        <v>25</v>
      </c>
      <c r="AL1053" s="391" t="str">
        <f t="shared" si="371"/>
        <v/>
      </c>
      <c r="AM1053" s="391" t="str">
        <f t="shared" si="372"/>
        <v/>
      </c>
      <c r="AO1053" s="310" t="str">
        <f t="shared" si="365"/>
        <v/>
      </c>
      <c r="AP1053" s="310">
        <f>SUM(AO$1:AO1053)</f>
        <v>0</v>
      </c>
      <c r="AQ1053" s="310">
        <f>SUM(AK$2:AK1053)</f>
        <v>11</v>
      </c>
      <c r="AR1053" s="310">
        <f>COUNTA(AJ$2:AJ1053)</f>
        <v>11</v>
      </c>
      <c r="AS1053" s="312"/>
      <c r="AT1053" s="312"/>
      <c r="AU1053" s="312"/>
      <c r="AV1053" s="312"/>
      <c r="AW1053" s="312"/>
      <c r="AZ1053">
        <v>10</v>
      </c>
      <c r="BA1053">
        <v>12</v>
      </c>
    </row>
    <row r="1054" spans="1:53" x14ac:dyDescent="0.25">
      <c r="A1054">
        <v>117</v>
      </c>
      <c r="B1054" t="s">
        <v>66</v>
      </c>
      <c r="C1054" t="s">
        <v>916</v>
      </c>
      <c r="D1054"/>
      <c r="E1054">
        <v>2</v>
      </c>
      <c r="F1054">
        <v>4</v>
      </c>
      <c r="G1054">
        <v>1</v>
      </c>
      <c r="H1054">
        <v>16</v>
      </c>
      <c r="I1054">
        <v>4</v>
      </c>
      <c r="J1054">
        <v>0</v>
      </c>
      <c r="K1054">
        <v>2</v>
      </c>
      <c r="L1054">
        <v>16</v>
      </c>
      <c r="M1054" t="s">
        <v>918</v>
      </c>
      <c r="N1054" s="42"/>
      <c r="O1054" s="101">
        <f>IF(ISBLANK(C1054),O1053,IF(COUNTIF(C$2:C1054,C1054)&gt;1,O1053,1+MAX(O1053,0)))</f>
        <v>31</v>
      </c>
      <c r="P1054" s="45">
        <f t="shared" si="352"/>
        <v>14</v>
      </c>
      <c r="Q1054" s="33" t="str">
        <f t="shared" si="353"/>
        <v/>
      </c>
      <c r="R1054" s="33">
        <f t="shared" si="354"/>
        <v>16</v>
      </c>
      <c r="S1054" s="33" t="str">
        <f t="shared" si="355"/>
        <v>117_16</v>
      </c>
      <c r="T1054" s="35" t="str">
        <f t="shared" si="356"/>
        <v>117PM</v>
      </c>
      <c r="U1054" s="35" t="str">
        <f t="shared" si="357"/>
        <v>117PMNS</v>
      </c>
      <c r="V1054" s="35" t="str">
        <f t="shared" si="373"/>
        <v>1E</v>
      </c>
      <c r="W1054" s="35" t="str">
        <f t="shared" si="366"/>
        <v>117PM1E241</v>
      </c>
      <c r="X1054" s="388">
        <f t="shared" si="367"/>
        <v>2</v>
      </c>
      <c r="Y1054" s="388">
        <f t="shared" si="368"/>
        <v>16</v>
      </c>
      <c r="Z1054" s="280" t="str">
        <f t="shared" si="358"/>
        <v/>
      </c>
      <c r="AA1054" s="280" t="str">
        <f t="shared" si="359"/>
        <v/>
      </c>
      <c r="AB1054" s="389" t="str">
        <f t="shared" si="369"/>
        <v/>
      </c>
      <c r="AC1054" s="389" t="str">
        <f t="shared" si="370"/>
        <v/>
      </c>
      <c r="AD1054" s="390" t="str">
        <f t="shared" si="360"/>
        <v/>
      </c>
      <c r="AE1054" s="282">
        <f t="shared" si="361"/>
        <v>0</v>
      </c>
      <c r="AF1054" s="359">
        <f t="shared" si="362"/>
        <v>0</v>
      </c>
      <c r="AG1054" s="280">
        <f t="shared" si="363"/>
        <v>0</v>
      </c>
      <c r="AH1054" s="280">
        <f t="shared" si="364"/>
        <v>0</v>
      </c>
      <c r="AI1054" s="280">
        <f>IF(ISBLANK(T1054),AI1053,IF(COUNTIF(T$2:T1054,T1054)&gt;1,AI1053,1+MAX(AI1053,0)))</f>
        <v>25</v>
      </c>
      <c r="AL1054" s="391" t="str">
        <f t="shared" si="371"/>
        <v/>
      </c>
      <c r="AM1054" s="391" t="str">
        <f t="shared" si="372"/>
        <v/>
      </c>
      <c r="AO1054" s="310" t="str">
        <f t="shared" si="365"/>
        <v/>
      </c>
      <c r="AP1054" s="310">
        <f>SUM(AO$1:AO1054)</f>
        <v>0</v>
      </c>
      <c r="AQ1054" s="310">
        <f>SUM(AK$2:AK1054)</f>
        <v>11</v>
      </c>
      <c r="AR1054" s="310">
        <f>COUNTA(AJ$2:AJ1054)</f>
        <v>11</v>
      </c>
      <c r="AS1054" s="312"/>
      <c r="AT1054" s="312"/>
      <c r="AU1054" s="312"/>
      <c r="AV1054" s="312"/>
      <c r="AW1054" s="312"/>
      <c r="AZ1054">
        <v>2</v>
      </c>
      <c r="BA1054">
        <v>16</v>
      </c>
    </row>
    <row r="1055" spans="1:53" x14ac:dyDescent="0.25">
      <c r="A1055">
        <v>117</v>
      </c>
      <c r="B1055" t="s">
        <v>66</v>
      </c>
      <c r="C1055" t="s">
        <v>916</v>
      </c>
      <c r="D1055"/>
      <c r="E1055">
        <v>2</v>
      </c>
      <c r="F1055">
        <v>4</v>
      </c>
      <c r="G1055">
        <v>2</v>
      </c>
      <c r="H1055">
        <v>3</v>
      </c>
      <c r="I1055">
        <v>0</v>
      </c>
      <c r="J1055">
        <v>0</v>
      </c>
      <c r="K1055">
        <v>1</v>
      </c>
      <c r="L1055">
        <v>3</v>
      </c>
      <c r="M1055" t="s">
        <v>918</v>
      </c>
      <c r="N1055" s="42"/>
      <c r="O1055" s="101">
        <f>IF(ISBLANK(C1055),O1054,IF(COUNTIF(C$2:C1055,C1055)&gt;1,O1054,1+MAX(O1054,0)))</f>
        <v>31</v>
      </c>
      <c r="P1055" s="45">
        <f t="shared" si="352"/>
        <v>14</v>
      </c>
      <c r="Q1055" s="33" t="str">
        <f t="shared" si="353"/>
        <v/>
      </c>
      <c r="R1055" s="33">
        <f t="shared" si="354"/>
        <v>16</v>
      </c>
      <c r="S1055" s="33" t="str">
        <f t="shared" si="355"/>
        <v>117_16</v>
      </c>
      <c r="T1055" s="35" t="str">
        <f t="shared" si="356"/>
        <v>117PM</v>
      </c>
      <c r="U1055" s="35" t="str">
        <f t="shared" si="357"/>
        <v>117PMNS</v>
      </c>
      <c r="V1055" s="35" t="str">
        <f t="shared" si="373"/>
        <v>1E</v>
      </c>
      <c r="W1055" s="35" t="str">
        <f t="shared" si="366"/>
        <v>117PM1E242</v>
      </c>
      <c r="X1055" s="388">
        <f t="shared" si="367"/>
        <v>1</v>
      </c>
      <c r="Y1055" s="388">
        <f t="shared" si="368"/>
        <v>3</v>
      </c>
      <c r="Z1055" s="280" t="str">
        <f t="shared" si="358"/>
        <v/>
      </c>
      <c r="AA1055" s="280" t="str">
        <f t="shared" si="359"/>
        <v/>
      </c>
      <c r="AB1055" s="389" t="str">
        <f t="shared" si="369"/>
        <v/>
      </c>
      <c r="AC1055" s="389" t="str">
        <f t="shared" si="370"/>
        <v/>
      </c>
      <c r="AD1055" s="390" t="str">
        <f t="shared" si="360"/>
        <v/>
      </c>
      <c r="AE1055" s="282">
        <f t="shared" si="361"/>
        <v>0</v>
      </c>
      <c r="AF1055" s="359">
        <f t="shared" si="362"/>
        <v>0</v>
      </c>
      <c r="AG1055" s="280">
        <f t="shared" si="363"/>
        <v>0</v>
      </c>
      <c r="AH1055" s="280">
        <f t="shared" si="364"/>
        <v>0</v>
      </c>
      <c r="AI1055" s="280">
        <f>IF(ISBLANK(T1055),AI1054,IF(COUNTIF(T$2:T1055,T1055)&gt;1,AI1054,1+MAX(AI1054,0)))</f>
        <v>25</v>
      </c>
      <c r="AL1055" s="391" t="str">
        <f t="shared" si="371"/>
        <v/>
      </c>
      <c r="AM1055" s="391" t="str">
        <f t="shared" si="372"/>
        <v/>
      </c>
      <c r="AO1055" s="310" t="str">
        <f t="shared" si="365"/>
        <v/>
      </c>
      <c r="AP1055" s="310">
        <f>SUM(AO$1:AO1055)</f>
        <v>0</v>
      </c>
      <c r="AQ1055" s="310">
        <f>SUM(AK$2:AK1055)</f>
        <v>11</v>
      </c>
      <c r="AR1055" s="310">
        <f>COUNTA(AJ$2:AJ1055)</f>
        <v>11</v>
      </c>
      <c r="AS1055" s="312"/>
      <c r="AT1055" s="312"/>
      <c r="AU1055" s="312"/>
      <c r="AV1055" s="312"/>
      <c r="AW1055" s="312"/>
      <c r="AZ1055">
        <v>1</v>
      </c>
      <c r="BA1055">
        <v>3</v>
      </c>
    </row>
    <row r="1056" spans="1:53" x14ac:dyDescent="0.25">
      <c r="A1056">
        <v>117</v>
      </c>
      <c r="B1056" t="s">
        <v>66</v>
      </c>
      <c r="C1056" t="s">
        <v>916</v>
      </c>
      <c r="D1056"/>
      <c r="E1056">
        <v>2</v>
      </c>
      <c r="F1056">
        <v>4</v>
      </c>
      <c r="G1056">
        <v>3</v>
      </c>
      <c r="H1056">
        <v>49</v>
      </c>
      <c r="I1056">
        <v>13</v>
      </c>
      <c r="J1056">
        <v>7</v>
      </c>
      <c r="K1056">
        <v>3</v>
      </c>
      <c r="L1056">
        <v>20</v>
      </c>
      <c r="M1056" t="s">
        <v>918</v>
      </c>
      <c r="N1056" s="42"/>
      <c r="O1056" s="101">
        <f>IF(ISBLANK(C1056),O1055,IF(COUNTIF(C$2:C1056,C1056)&gt;1,O1055,1+MAX(O1055,0)))</f>
        <v>31</v>
      </c>
      <c r="P1056" s="45">
        <f t="shared" si="352"/>
        <v>14</v>
      </c>
      <c r="Q1056" s="33" t="str">
        <f t="shared" si="353"/>
        <v/>
      </c>
      <c r="R1056" s="33">
        <f t="shared" si="354"/>
        <v>16</v>
      </c>
      <c r="S1056" s="33" t="str">
        <f t="shared" si="355"/>
        <v>117_16</v>
      </c>
      <c r="T1056" s="35" t="str">
        <f t="shared" si="356"/>
        <v>117PM</v>
      </c>
      <c r="U1056" s="35" t="str">
        <f t="shared" si="357"/>
        <v>117PMEW</v>
      </c>
      <c r="V1056" s="35" t="str">
        <f t="shared" si="373"/>
        <v>1E</v>
      </c>
      <c r="W1056" s="35" t="str">
        <f t="shared" si="366"/>
        <v>117PM1E243</v>
      </c>
      <c r="X1056" s="388">
        <f t="shared" si="367"/>
        <v>3</v>
      </c>
      <c r="Y1056" s="388">
        <f t="shared" si="368"/>
        <v>20</v>
      </c>
      <c r="Z1056" s="280" t="str">
        <f t="shared" si="358"/>
        <v/>
      </c>
      <c r="AA1056" s="280" t="str">
        <f t="shared" si="359"/>
        <v/>
      </c>
      <c r="AB1056" s="389" t="str">
        <f t="shared" si="369"/>
        <v/>
      </c>
      <c r="AC1056" s="389" t="str">
        <f t="shared" si="370"/>
        <v/>
      </c>
      <c r="AD1056" s="390" t="str">
        <f t="shared" si="360"/>
        <v/>
      </c>
      <c r="AE1056" s="282">
        <f t="shared" si="361"/>
        <v>0</v>
      </c>
      <c r="AF1056" s="359">
        <f t="shared" si="362"/>
        <v>1</v>
      </c>
      <c r="AG1056" s="280">
        <f t="shared" si="363"/>
        <v>0</v>
      </c>
      <c r="AH1056" s="280">
        <f t="shared" si="364"/>
        <v>0</v>
      </c>
      <c r="AI1056" s="280">
        <f>IF(ISBLANK(T1056),AI1055,IF(COUNTIF(T$2:T1056,T1056)&gt;1,AI1055,1+MAX(AI1055,0)))</f>
        <v>25</v>
      </c>
      <c r="AJ1056" s="42" t="s">
        <v>1067</v>
      </c>
      <c r="AK1056" s="42">
        <v>1</v>
      </c>
      <c r="AL1056" s="391" t="str">
        <f t="shared" si="371"/>
        <v>count 2 was 0</v>
      </c>
      <c r="AM1056" s="391">
        <f t="shared" si="372"/>
        <v>1</v>
      </c>
      <c r="AN1056" s="42" t="s">
        <v>1066</v>
      </c>
      <c r="AO1056" s="310" t="str">
        <f t="shared" si="365"/>
        <v/>
      </c>
      <c r="AP1056" s="310">
        <f>SUM(AO$1:AO1056)</f>
        <v>0</v>
      </c>
      <c r="AQ1056" s="310">
        <f>SUM(AK$2:AK1056)</f>
        <v>12</v>
      </c>
      <c r="AR1056" s="310">
        <f>COUNTA(AJ$2:AJ1056)</f>
        <v>12</v>
      </c>
      <c r="AS1056" s="312"/>
      <c r="AT1056" s="312"/>
      <c r="AU1056" s="312"/>
      <c r="AV1056" s="312"/>
      <c r="AW1056" s="312"/>
      <c r="AX1056" s="42" t="s">
        <v>1067</v>
      </c>
      <c r="AY1056" s="42">
        <v>1</v>
      </c>
      <c r="AZ1056">
        <v>3</v>
      </c>
      <c r="BA1056">
        <v>20</v>
      </c>
    </row>
    <row r="1057" spans="1:53" x14ac:dyDescent="0.25">
      <c r="A1057">
        <v>117</v>
      </c>
      <c r="B1057" t="s">
        <v>66</v>
      </c>
      <c r="C1057" t="s">
        <v>916</v>
      </c>
      <c r="D1057"/>
      <c r="E1057">
        <v>2</v>
      </c>
      <c r="F1057">
        <v>4</v>
      </c>
      <c r="G1057">
        <v>4</v>
      </c>
      <c r="H1057">
        <v>23</v>
      </c>
      <c r="I1057">
        <v>5</v>
      </c>
      <c r="J1057">
        <v>1</v>
      </c>
      <c r="K1057">
        <v>15</v>
      </c>
      <c r="L1057">
        <v>18</v>
      </c>
      <c r="M1057" t="s">
        <v>918</v>
      </c>
      <c r="N1057" s="42"/>
      <c r="O1057" s="101">
        <f>IF(ISBLANK(C1057),O1056,IF(COUNTIF(C$2:C1057,C1057)&gt;1,O1056,1+MAX(O1056,0)))</f>
        <v>31</v>
      </c>
      <c r="P1057" s="45">
        <f t="shared" si="352"/>
        <v>14</v>
      </c>
      <c r="Q1057" s="33" t="str">
        <f t="shared" si="353"/>
        <v/>
      </c>
      <c r="R1057" s="33">
        <f t="shared" si="354"/>
        <v>16</v>
      </c>
      <c r="S1057" s="33" t="str">
        <f t="shared" si="355"/>
        <v>117_16</v>
      </c>
      <c r="T1057" s="35" t="str">
        <f t="shared" si="356"/>
        <v>117PM</v>
      </c>
      <c r="U1057" s="35" t="str">
        <f t="shared" si="357"/>
        <v>117PMEW</v>
      </c>
      <c r="V1057" s="35" t="str">
        <f t="shared" si="373"/>
        <v>1E</v>
      </c>
      <c r="W1057" s="35" t="str">
        <f t="shared" si="366"/>
        <v>117PM1E244</v>
      </c>
      <c r="X1057" s="388">
        <f t="shared" si="367"/>
        <v>15</v>
      </c>
      <c r="Y1057" s="388">
        <f t="shared" si="368"/>
        <v>18</v>
      </c>
      <c r="Z1057" s="280" t="str">
        <f t="shared" si="358"/>
        <v/>
      </c>
      <c r="AA1057" s="280" t="str">
        <f t="shared" si="359"/>
        <v/>
      </c>
      <c r="AB1057" s="389" t="str">
        <f t="shared" si="369"/>
        <v/>
      </c>
      <c r="AC1057" s="389" t="str">
        <f t="shared" si="370"/>
        <v/>
      </c>
      <c r="AD1057" s="390" t="str">
        <f t="shared" si="360"/>
        <v/>
      </c>
      <c r="AE1057" s="282">
        <f t="shared" si="361"/>
        <v>0</v>
      </c>
      <c r="AF1057" s="359">
        <f t="shared" si="362"/>
        <v>0</v>
      </c>
      <c r="AG1057" s="280">
        <f t="shared" si="363"/>
        <v>0</v>
      </c>
      <c r="AH1057" s="280">
        <f t="shared" si="364"/>
        <v>0</v>
      </c>
      <c r="AI1057" s="280">
        <f>IF(ISBLANK(T1057),AI1056,IF(COUNTIF(T$2:T1057,T1057)&gt;1,AI1056,1+MAX(AI1056,0)))</f>
        <v>25</v>
      </c>
      <c r="AL1057" s="391" t="str">
        <f t="shared" si="371"/>
        <v/>
      </c>
      <c r="AM1057" s="391" t="str">
        <f t="shared" si="372"/>
        <v/>
      </c>
      <c r="AO1057" s="310" t="str">
        <f t="shared" si="365"/>
        <v/>
      </c>
      <c r="AP1057" s="310">
        <f>SUM(AO$1:AO1057)</f>
        <v>0</v>
      </c>
      <c r="AQ1057" s="310">
        <f>SUM(AK$2:AK1057)</f>
        <v>12</v>
      </c>
      <c r="AR1057" s="310">
        <f>COUNTA(AJ$2:AJ1057)</f>
        <v>12</v>
      </c>
      <c r="AS1057" s="312"/>
      <c r="AT1057" s="312"/>
      <c r="AU1057" s="312"/>
      <c r="AV1057" s="312"/>
      <c r="AW1057" s="312"/>
      <c r="AZ1057">
        <v>15</v>
      </c>
      <c r="BA1057">
        <v>18</v>
      </c>
    </row>
    <row r="1058" spans="1:53" x14ac:dyDescent="0.25">
      <c r="A1058">
        <v>118</v>
      </c>
      <c r="B1058" t="s">
        <v>65</v>
      </c>
      <c r="C1058" t="s">
        <v>919</v>
      </c>
      <c r="D1058"/>
      <c r="E1058">
        <v>1</v>
      </c>
      <c r="F1058">
        <v>1</v>
      </c>
      <c r="G1058">
        <v>1</v>
      </c>
      <c r="H1058">
        <v>4</v>
      </c>
      <c r="I1058">
        <v>1</v>
      </c>
      <c r="J1058">
        <v>3</v>
      </c>
      <c r="K1058">
        <v>1</v>
      </c>
      <c r="L1058">
        <v>1</v>
      </c>
      <c r="M1058" t="s">
        <v>920</v>
      </c>
      <c r="O1058" s="101">
        <f>IF(ISBLANK(C1058),O1057,IF(COUNTIF(C$2:C1058,C1058)&gt;1,O1057,1+MAX(O1057,0)))</f>
        <v>32</v>
      </c>
      <c r="P1058" s="45">
        <f t="shared" si="352"/>
        <v>15</v>
      </c>
      <c r="Q1058" s="33">
        <f t="shared" si="353"/>
        <v>15</v>
      </c>
      <c r="R1058" s="33">
        <f t="shared" si="354"/>
        <v>1</v>
      </c>
      <c r="S1058" s="33" t="str">
        <f t="shared" si="355"/>
        <v>118_1</v>
      </c>
      <c r="T1058" s="35" t="str">
        <f t="shared" si="356"/>
        <v>118AM</v>
      </c>
      <c r="U1058" s="35" t="str">
        <f t="shared" si="357"/>
        <v>118AMNS</v>
      </c>
      <c r="V1058" s="35" t="str">
        <f t="shared" si="373"/>
        <v>1F</v>
      </c>
      <c r="W1058" s="35" t="str">
        <f t="shared" si="366"/>
        <v>118AM1F111</v>
      </c>
      <c r="X1058" s="388">
        <f t="shared" si="367"/>
        <v>1</v>
      </c>
      <c r="Y1058" s="388">
        <f t="shared" si="368"/>
        <v>1</v>
      </c>
      <c r="Z1058" s="280" t="str">
        <f t="shared" si="358"/>
        <v/>
      </c>
      <c r="AA1058" s="280" t="str">
        <f t="shared" si="359"/>
        <v/>
      </c>
      <c r="AB1058" s="389" t="str">
        <f t="shared" si="369"/>
        <v/>
      </c>
      <c r="AC1058" s="389" t="str">
        <f t="shared" si="370"/>
        <v/>
      </c>
      <c r="AD1058" s="390" t="str">
        <f t="shared" si="360"/>
        <v/>
      </c>
      <c r="AE1058" s="282">
        <f t="shared" si="361"/>
        <v>0</v>
      </c>
      <c r="AF1058" s="359">
        <f t="shared" si="362"/>
        <v>0</v>
      </c>
      <c r="AG1058" s="280">
        <f t="shared" si="363"/>
        <v>0</v>
      </c>
      <c r="AH1058" s="280">
        <f t="shared" si="364"/>
        <v>0</v>
      </c>
      <c r="AI1058" s="280">
        <f>IF(ISBLANK(T1058),AI1057,IF(COUNTIF(T$2:T1058,T1058)&gt;1,AI1057,1+MAX(AI1057,0)))</f>
        <v>26</v>
      </c>
      <c r="AL1058" s="391" t="str">
        <f t="shared" si="371"/>
        <v/>
      </c>
      <c r="AM1058" s="391" t="str">
        <f t="shared" si="372"/>
        <v/>
      </c>
      <c r="AO1058" s="310" t="str">
        <f t="shared" si="365"/>
        <v/>
      </c>
      <c r="AP1058" s="310">
        <f>SUM(AO$1:AO1058)</f>
        <v>0</v>
      </c>
      <c r="AQ1058" s="310">
        <f>SUM(AK$2:AK1058)</f>
        <v>12</v>
      </c>
      <c r="AR1058" s="310">
        <f>COUNTA(AJ$2:AJ1058)</f>
        <v>12</v>
      </c>
      <c r="AS1058" s="312"/>
      <c r="AT1058" s="312"/>
      <c r="AU1058" s="312"/>
      <c r="AV1058" s="312"/>
      <c r="AW1058" s="312"/>
      <c r="AZ1058">
        <v>1</v>
      </c>
      <c r="BA1058">
        <v>1</v>
      </c>
    </row>
    <row r="1059" spans="1:53" x14ac:dyDescent="0.25">
      <c r="A1059">
        <v>118</v>
      </c>
      <c r="B1059" t="s">
        <v>65</v>
      </c>
      <c r="C1059" t="s">
        <v>919</v>
      </c>
      <c r="D1059"/>
      <c r="E1059">
        <v>1</v>
      </c>
      <c r="F1059">
        <v>1</v>
      </c>
      <c r="G1059">
        <v>2</v>
      </c>
      <c r="H1059">
        <v>7</v>
      </c>
      <c r="I1059">
        <v>0</v>
      </c>
      <c r="J1059">
        <v>0</v>
      </c>
      <c r="K1059">
        <v>0</v>
      </c>
      <c r="L1059">
        <v>5</v>
      </c>
      <c r="M1059" t="s">
        <v>920</v>
      </c>
      <c r="O1059" s="101">
        <f>IF(ISBLANK(C1059),O1058,IF(COUNTIF(C$2:C1059,C1059)&gt;1,O1058,1+MAX(O1058,0)))</f>
        <v>32</v>
      </c>
      <c r="P1059" s="45">
        <f t="shared" si="352"/>
        <v>15</v>
      </c>
      <c r="Q1059" s="33" t="str">
        <f t="shared" si="353"/>
        <v/>
      </c>
      <c r="R1059" s="33">
        <f t="shared" si="354"/>
        <v>1</v>
      </c>
      <c r="S1059" s="33" t="str">
        <f t="shared" si="355"/>
        <v>118_1</v>
      </c>
      <c r="T1059" s="35" t="str">
        <f t="shared" si="356"/>
        <v>118AM</v>
      </c>
      <c r="U1059" s="35" t="str">
        <f t="shared" si="357"/>
        <v>118AMNS</v>
      </c>
      <c r="V1059" s="35" t="str">
        <f t="shared" si="373"/>
        <v>1F</v>
      </c>
      <c r="W1059" s="35" t="str">
        <f t="shared" si="366"/>
        <v>118AM1F112</v>
      </c>
      <c r="X1059" s="388">
        <f t="shared" si="367"/>
        <v>0</v>
      </c>
      <c r="Y1059" s="388">
        <f t="shared" si="368"/>
        <v>5</v>
      </c>
      <c r="Z1059" s="280" t="str">
        <f t="shared" si="358"/>
        <v/>
      </c>
      <c r="AA1059" s="280" t="str">
        <f t="shared" si="359"/>
        <v/>
      </c>
      <c r="AB1059" s="389" t="str">
        <f t="shared" si="369"/>
        <v/>
      </c>
      <c r="AC1059" s="389" t="str">
        <f t="shared" si="370"/>
        <v/>
      </c>
      <c r="AD1059" s="390" t="str">
        <f t="shared" si="360"/>
        <v/>
      </c>
      <c r="AE1059" s="282">
        <f t="shared" si="361"/>
        <v>0</v>
      </c>
      <c r="AF1059" s="359">
        <f t="shared" si="362"/>
        <v>0</v>
      </c>
      <c r="AG1059" s="280">
        <f t="shared" si="363"/>
        <v>3</v>
      </c>
      <c r="AH1059" s="280">
        <f t="shared" si="364"/>
        <v>1</v>
      </c>
      <c r="AI1059" s="280">
        <f>IF(ISBLANK(T1059),AI1058,IF(COUNTIF(T$2:T1059,T1059)&gt;1,AI1058,1+MAX(AI1058,0)))</f>
        <v>26</v>
      </c>
      <c r="AL1059" s="391" t="str">
        <f t="shared" si="371"/>
        <v/>
      </c>
      <c r="AM1059" s="391" t="str">
        <f t="shared" si="372"/>
        <v/>
      </c>
      <c r="AO1059" s="310" t="str">
        <f t="shared" si="365"/>
        <v/>
      </c>
      <c r="AP1059" s="310">
        <f>SUM(AO$1:AO1059)</f>
        <v>0</v>
      </c>
      <c r="AQ1059" s="310">
        <f>SUM(AK$2:AK1059)</f>
        <v>12</v>
      </c>
      <c r="AR1059" s="310">
        <f>COUNTA(AJ$2:AJ1059)</f>
        <v>12</v>
      </c>
      <c r="AS1059" s="312"/>
      <c r="AT1059" s="312"/>
      <c r="AU1059" s="312"/>
      <c r="AV1059" s="312"/>
      <c r="AW1059" s="312"/>
      <c r="AZ1059">
        <v>0</v>
      </c>
      <c r="BA1059">
        <v>5</v>
      </c>
    </row>
    <row r="1060" spans="1:53" x14ac:dyDescent="0.25">
      <c r="A1060">
        <v>118</v>
      </c>
      <c r="B1060" t="s">
        <v>65</v>
      </c>
      <c r="C1060" t="s">
        <v>919</v>
      </c>
      <c r="D1060"/>
      <c r="E1060">
        <v>1</v>
      </c>
      <c r="F1060">
        <v>1</v>
      </c>
      <c r="G1060">
        <v>3</v>
      </c>
      <c r="H1060">
        <v>6</v>
      </c>
      <c r="I1060">
        <v>2</v>
      </c>
      <c r="J1060">
        <v>1</v>
      </c>
      <c r="K1060">
        <v>0</v>
      </c>
      <c r="L1060">
        <v>0</v>
      </c>
      <c r="M1060" t="s">
        <v>920</v>
      </c>
      <c r="O1060" s="101">
        <f>IF(ISBLANK(C1060),O1059,IF(COUNTIF(C$2:C1060,C1060)&gt;1,O1059,1+MAX(O1059,0)))</f>
        <v>32</v>
      </c>
      <c r="P1060" s="45">
        <f t="shared" si="352"/>
        <v>15</v>
      </c>
      <c r="Q1060" s="33" t="str">
        <f t="shared" si="353"/>
        <v/>
      </c>
      <c r="R1060" s="33">
        <f t="shared" si="354"/>
        <v>1</v>
      </c>
      <c r="S1060" s="33" t="str">
        <f t="shared" si="355"/>
        <v>118_1</v>
      </c>
      <c r="T1060" s="35" t="str">
        <f t="shared" si="356"/>
        <v>118AM</v>
      </c>
      <c r="U1060" s="35" t="str">
        <f t="shared" si="357"/>
        <v>118AMEW</v>
      </c>
      <c r="V1060" s="35" t="str">
        <f t="shared" si="373"/>
        <v>1F</v>
      </c>
      <c r="W1060" s="35" t="str">
        <f t="shared" si="366"/>
        <v>118AM1F113</v>
      </c>
      <c r="X1060" s="388">
        <f t="shared" si="367"/>
        <v>0</v>
      </c>
      <c r="Y1060" s="388">
        <f t="shared" si="368"/>
        <v>0</v>
      </c>
      <c r="Z1060" s="280" t="str">
        <f t="shared" si="358"/>
        <v/>
      </c>
      <c r="AA1060" s="280" t="str">
        <f t="shared" si="359"/>
        <v/>
      </c>
      <c r="AB1060" s="389" t="str">
        <f t="shared" si="369"/>
        <v/>
      </c>
      <c r="AC1060" s="389" t="str">
        <f t="shared" si="370"/>
        <v/>
      </c>
      <c r="AD1060" s="390" t="str">
        <f t="shared" si="360"/>
        <v/>
      </c>
      <c r="AE1060" s="282">
        <f t="shared" si="361"/>
        <v>1</v>
      </c>
      <c r="AF1060" s="359">
        <f t="shared" si="362"/>
        <v>0</v>
      </c>
      <c r="AG1060" s="280">
        <f t="shared" si="363"/>
        <v>3</v>
      </c>
      <c r="AH1060" s="280">
        <f t="shared" si="364"/>
        <v>1</v>
      </c>
      <c r="AI1060" s="280">
        <f>IF(ISBLANK(T1060),AI1059,IF(COUNTIF(T$2:T1060,T1060)&gt;1,AI1059,1+MAX(AI1059,0)))</f>
        <v>26</v>
      </c>
      <c r="AL1060" s="391" t="str">
        <f t="shared" si="371"/>
        <v/>
      </c>
      <c r="AM1060" s="391" t="str">
        <f t="shared" si="372"/>
        <v/>
      </c>
      <c r="AO1060" s="310" t="str">
        <f t="shared" si="365"/>
        <v/>
      </c>
      <c r="AP1060" s="310">
        <f>SUM(AO$1:AO1060)</f>
        <v>0</v>
      </c>
      <c r="AQ1060" s="310">
        <f>SUM(AK$2:AK1060)</f>
        <v>12</v>
      </c>
      <c r="AR1060" s="310">
        <f>COUNTA(AJ$2:AJ1060)</f>
        <v>12</v>
      </c>
      <c r="AS1060" s="312"/>
      <c r="AT1060" s="312"/>
      <c r="AU1060" s="312"/>
      <c r="AV1060" s="312"/>
      <c r="AW1060" s="312"/>
      <c r="AZ1060">
        <v>0</v>
      </c>
      <c r="BA1060">
        <v>0</v>
      </c>
    </row>
    <row r="1061" spans="1:53" x14ac:dyDescent="0.25">
      <c r="A1061">
        <v>118</v>
      </c>
      <c r="B1061" t="s">
        <v>65</v>
      </c>
      <c r="C1061" t="s">
        <v>919</v>
      </c>
      <c r="D1061"/>
      <c r="E1061">
        <v>1</v>
      </c>
      <c r="F1061">
        <v>1</v>
      </c>
      <c r="G1061">
        <v>4</v>
      </c>
      <c r="H1061">
        <v>1</v>
      </c>
      <c r="I1061">
        <v>0</v>
      </c>
      <c r="J1061">
        <v>0</v>
      </c>
      <c r="K1061">
        <v>0</v>
      </c>
      <c r="L1061">
        <v>1</v>
      </c>
      <c r="M1061" t="s">
        <v>920</v>
      </c>
      <c r="O1061" s="101">
        <f>IF(ISBLANK(C1061),O1060,IF(COUNTIF(C$2:C1061,C1061)&gt;1,O1060,1+MAX(O1060,0)))</f>
        <v>32</v>
      </c>
      <c r="P1061" s="45">
        <f t="shared" si="352"/>
        <v>15</v>
      </c>
      <c r="Q1061" s="33" t="str">
        <f t="shared" si="353"/>
        <v/>
      </c>
      <c r="R1061" s="33">
        <f t="shared" si="354"/>
        <v>1</v>
      </c>
      <c r="S1061" s="33" t="str">
        <f t="shared" si="355"/>
        <v>118_1</v>
      </c>
      <c r="T1061" s="35" t="str">
        <f t="shared" si="356"/>
        <v>118AM</v>
      </c>
      <c r="U1061" s="35" t="str">
        <f t="shared" si="357"/>
        <v>118AMEW</v>
      </c>
      <c r="V1061" s="35" t="str">
        <f t="shared" si="373"/>
        <v>1F</v>
      </c>
      <c r="W1061" s="35" t="str">
        <f t="shared" si="366"/>
        <v>118AM1F114</v>
      </c>
      <c r="X1061" s="388">
        <f t="shared" si="367"/>
        <v>0</v>
      </c>
      <c r="Y1061" s="388">
        <f t="shared" si="368"/>
        <v>1</v>
      </c>
      <c r="Z1061" s="280" t="str">
        <f t="shared" si="358"/>
        <v/>
      </c>
      <c r="AA1061" s="280" t="str">
        <f t="shared" si="359"/>
        <v/>
      </c>
      <c r="AB1061" s="389" t="str">
        <f t="shared" si="369"/>
        <v/>
      </c>
      <c r="AC1061" s="389" t="str">
        <f t="shared" si="370"/>
        <v/>
      </c>
      <c r="AD1061" s="390" t="str">
        <f t="shared" si="360"/>
        <v/>
      </c>
      <c r="AE1061" s="282">
        <f t="shared" si="361"/>
        <v>0</v>
      </c>
      <c r="AF1061" s="359">
        <f t="shared" si="362"/>
        <v>0</v>
      </c>
      <c r="AG1061" s="280">
        <f t="shared" si="363"/>
        <v>3</v>
      </c>
      <c r="AH1061" s="280">
        <f t="shared" si="364"/>
        <v>1</v>
      </c>
      <c r="AI1061" s="280">
        <f>IF(ISBLANK(T1061),AI1060,IF(COUNTIF(T$2:T1061,T1061)&gt;1,AI1060,1+MAX(AI1060,0)))</f>
        <v>26</v>
      </c>
      <c r="AL1061" s="391" t="str">
        <f t="shared" si="371"/>
        <v/>
      </c>
      <c r="AM1061" s="391" t="str">
        <f t="shared" si="372"/>
        <v/>
      </c>
      <c r="AO1061" s="310" t="str">
        <f t="shared" si="365"/>
        <v/>
      </c>
      <c r="AP1061" s="310">
        <f>SUM(AO$1:AO1061)</f>
        <v>0</v>
      </c>
      <c r="AQ1061" s="310">
        <f>SUM(AK$2:AK1061)</f>
        <v>12</v>
      </c>
      <c r="AR1061" s="310">
        <f>COUNTA(AJ$2:AJ1061)</f>
        <v>12</v>
      </c>
      <c r="AS1061" s="312"/>
      <c r="AT1061" s="312"/>
      <c r="AU1061" s="312"/>
      <c r="AV1061" s="312"/>
      <c r="AW1061" s="312"/>
      <c r="AZ1061">
        <v>0</v>
      </c>
      <c r="BA1061">
        <v>1</v>
      </c>
    </row>
    <row r="1062" spans="1:53" x14ac:dyDescent="0.25">
      <c r="A1062">
        <v>118</v>
      </c>
      <c r="B1062" t="s">
        <v>65</v>
      </c>
      <c r="C1062" t="s">
        <v>919</v>
      </c>
      <c r="D1062"/>
      <c r="E1062">
        <v>1</v>
      </c>
      <c r="F1062">
        <v>2</v>
      </c>
      <c r="G1062">
        <v>1</v>
      </c>
      <c r="H1062">
        <v>4</v>
      </c>
      <c r="I1062">
        <v>0</v>
      </c>
      <c r="J1062">
        <v>3</v>
      </c>
      <c r="K1062">
        <v>0</v>
      </c>
      <c r="L1062">
        <v>0</v>
      </c>
      <c r="M1062" t="s">
        <v>920</v>
      </c>
      <c r="O1062" s="101">
        <f>IF(ISBLANK(C1062),O1061,IF(COUNTIF(C$2:C1062,C1062)&gt;1,O1061,1+MAX(O1061,0)))</f>
        <v>32</v>
      </c>
      <c r="P1062" s="45">
        <f t="shared" si="352"/>
        <v>15</v>
      </c>
      <c r="Q1062" s="33" t="str">
        <f t="shared" si="353"/>
        <v/>
      </c>
      <c r="R1062" s="33">
        <f t="shared" si="354"/>
        <v>2</v>
      </c>
      <c r="S1062" s="33" t="str">
        <f t="shared" si="355"/>
        <v>118_2</v>
      </c>
      <c r="T1062" s="35" t="str">
        <f t="shared" si="356"/>
        <v>118AM</v>
      </c>
      <c r="U1062" s="35" t="str">
        <f t="shared" si="357"/>
        <v>118AMNS</v>
      </c>
      <c r="V1062" s="35" t="str">
        <f t="shared" si="373"/>
        <v>1F</v>
      </c>
      <c r="W1062" s="35" t="str">
        <f t="shared" si="366"/>
        <v>118AM1F121</v>
      </c>
      <c r="X1062" s="388">
        <f t="shared" si="367"/>
        <v>0</v>
      </c>
      <c r="Y1062" s="388">
        <f t="shared" si="368"/>
        <v>0</v>
      </c>
      <c r="Z1062" s="280" t="str">
        <f t="shared" si="358"/>
        <v/>
      </c>
      <c r="AA1062" s="280" t="str">
        <f t="shared" si="359"/>
        <v/>
      </c>
      <c r="AB1062" s="389" t="str">
        <f t="shared" si="369"/>
        <v/>
      </c>
      <c r="AC1062" s="389" t="str">
        <f t="shared" si="370"/>
        <v/>
      </c>
      <c r="AD1062" s="390" t="str">
        <f t="shared" si="360"/>
        <v/>
      </c>
      <c r="AE1062" s="282">
        <f t="shared" si="361"/>
        <v>0</v>
      </c>
      <c r="AF1062" s="359">
        <f t="shared" si="362"/>
        <v>0</v>
      </c>
      <c r="AG1062" s="280">
        <f t="shared" si="363"/>
        <v>0</v>
      </c>
      <c r="AH1062" s="280">
        <f t="shared" si="364"/>
        <v>0</v>
      </c>
      <c r="AI1062" s="280">
        <f>IF(ISBLANK(T1062),AI1061,IF(COUNTIF(T$2:T1062,T1062)&gt;1,AI1061,1+MAX(AI1061,0)))</f>
        <v>26</v>
      </c>
      <c r="AL1062" s="391" t="str">
        <f t="shared" si="371"/>
        <v/>
      </c>
      <c r="AM1062" s="391" t="str">
        <f t="shared" si="372"/>
        <v/>
      </c>
      <c r="AO1062" s="310" t="str">
        <f t="shared" si="365"/>
        <v/>
      </c>
      <c r="AP1062" s="310">
        <f>SUM(AO$1:AO1062)</f>
        <v>0</v>
      </c>
      <c r="AQ1062" s="310">
        <f>SUM(AK$2:AK1062)</f>
        <v>12</v>
      </c>
      <c r="AR1062" s="310">
        <f>COUNTA(AJ$2:AJ1062)</f>
        <v>12</v>
      </c>
      <c r="AS1062" s="312"/>
      <c r="AT1062" s="312"/>
      <c r="AU1062" s="312"/>
      <c r="AV1062" s="312"/>
      <c r="AW1062" s="312"/>
      <c r="AZ1062">
        <v>0</v>
      </c>
      <c r="BA1062">
        <v>0</v>
      </c>
    </row>
    <row r="1063" spans="1:53" x14ac:dyDescent="0.25">
      <c r="A1063">
        <v>118</v>
      </c>
      <c r="B1063" t="s">
        <v>65</v>
      </c>
      <c r="C1063" t="s">
        <v>919</v>
      </c>
      <c r="D1063"/>
      <c r="E1063">
        <v>1</v>
      </c>
      <c r="F1063">
        <v>2</v>
      </c>
      <c r="G1063">
        <v>2</v>
      </c>
      <c r="H1063">
        <v>2</v>
      </c>
      <c r="I1063">
        <v>0</v>
      </c>
      <c r="J1063">
        <v>0</v>
      </c>
      <c r="K1063">
        <v>0</v>
      </c>
      <c r="L1063">
        <v>2</v>
      </c>
      <c r="M1063" t="s">
        <v>920</v>
      </c>
      <c r="O1063" s="101">
        <f>IF(ISBLANK(C1063),O1062,IF(COUNTIF(C$2:C1063,C1063)&gt;1,O1062,1+MAX(O1062,0)))</f>
        <v>32</v>
      </c>
      <c r="P1063" s="45">
        <f t="shared" si="352"/>
        <v>15</v>
      </c>
      <c r="Q1063" s="33" t="str">
        <f t="shared" si="353"/>
        <v/>
      </c>
      <c r="R1063" s="33">
        <f t="shared" si="354"/>
        <v>2</v>
      </c>
      <c r="S1063" s="33" t="str">
        <f t="shared" si="355"/>
        <v>118_2</v>
      </c>
      <c r="T1063" s="35" t="str">
        <f t="shared" si="356"/>
        <v>118AM</v>
      </c>
      <c r="U1063" s="35" t="str">
        <f t="shared" si="357"/>
        <v>118AMNS</v>
      </c>
      <c r="V1063" s="35" t="str">
        <f t="shared" si="373"/>
        <v>1F</v>
      </c>
      <c r="W1063" s="35" t="str">
        <f t="shared" si="366"/>
        <v>118AM1F122</v>
      </c>
      <c r="X1063" s="388">
        <f t="shared" si="367"/>
        <v>0</v>
      </c>
      <c r="Y1063" s="388">
        <f t="shared" si="368"/>
        <v>2</v>
      </c>
      <c r="Z1063" s="280" t="str">
        <f t="shared" si="358"/>
        <v/>
      </c>
      <c r="AA1063" s="280" t="str">
        <f t="shared" si="359"/>
        <v/>
      </c>
      <c r="AB1063" s="389" t="str">
        <f t="shared" si="369"/>
        <v/>
      </c>
      <c r="AC1063" s="389" t="str">
        <f t="shared" si="370"/>
        <v/>
      </c>
      <c r="AD1063" s="390" t="str">
        <f t="shared" si="360"/>
        <v/>
      </c>
      <c r="AE1063" s="282">
        <f t="shared" si="361"/>
        <v>0</v>
      </c>
      <c r="AF1063" s="359">
        <f t="shared" si="362"/>
        <v>0</v>
      </c>
      <c r="AG1063" s="280">
        <f t="shared" si="363"/>
        <v>3</v>
      </c>
      <c r="AH1063" s="280">
        <f t="shared" si="364"/>
        <v>1</v>
      </c>
      <c r="AI1063" s="280">
        <f>IF(ISBLANK(T1063),AI1062,IF(COUNTIF(T$2:T1063,T1063)&gt;1,AI1062,1+MAX(AI1062,0)))</f>
        <v>26</v>
      </c>
      <c r="AL1063" s="391" t="str">
        <f t="shared" si="371"/>
        <v/>
      </c>
      <c r="AM1063" s="391" t="str">
        <f t="shared" si="372"/>
        <v/>
      </c>
      <c r="AO1063" s="310" t="str">
        <f t="shared" si="365"/>
        <v/>
      </c>
      <c r="AP1063" s="310">
        <f>SUM(AO$1:AO1063)</f>
        <v>0</v>
      </c>
      <c r="AQ1063" s="310">
        <f>SUM(AK$2:AK1063)</f>
        <v>12</v>
      </c>
      <c r="AR1063" s="310">
        <f>COUNTA(AJ$2:AJ1063)</f>
        <v>12</v>
      </c>
      <c r="AS1063" s="312"/>
      <c r="AT1063" s="312"/>
      <c r="AU1063" s="312"/>
      <c r="AV1063" s="312"/>
      <c r="AW1063" s="312"/>
      <c r="AZ1063">
        <v>0</v>
      </c>
      <c r="BA1063">
        <v>2</v>
      </c>
    </row>
    <row r="1064" spans="1:53" x14ac:dyDescent="0.25">
      <c r="A1064">
        <v>118</v>
      </c>
      <c r="B1064" t="s">
        <v>65</v>
      </c>
      <c r="C1064" t="s">
        <v>919</v>
      </c>
      <c r="D1064"/>
      <c r="E1064">
        <v>1</v>
      </c>
      <c r="F1064">
        <v>2</v>
      </c>
      <c r="G1064">
        <v>3</v>
      </c>
      <c r="H1064">
        <v>17</v>
      </c>
      <c r="I1064">
        <v>1</v>
      </c>
      <c r="J1064">
        <v>1</v>
      </c>
      <c r="K1064">
        <v>6</v>
      </c>
      <c r="L1064">
        <v>7</v>
      </c>
      <c r="M1064" t="s">
        <v>920</v>
      </c>
      <c r="O1064" s="101">
        <f>IF(ISBLANK(C1064),O1063,IF(COUNTIF(C$2:C1064,C1064)&gt;1,O1063,1+MAX(O1063,0)))</f>
        <v>32</v>
      </c>
      <c r="P1064" s="45">
        <f t="shared" si="352"/>
        <v>15</v>
      </c>
      <c r="Q1064" s="33" t="str">
        <f t="shared" si="353"/>
        <v/>
      </c>
      <c r="R1064" s="33">
        <f t="shared" si="354"/>
        <v>2</v>
      </c>
      <c r="S1064" s="33" t="str">
        <f t="shared" si="355"/>
        <v>118_2</v>
      </c>
      <c r="T1064" s="35" t="str">
        <f t="shared" si="356"/>
        <v>118AM</v>
      </c>
      <c r="U1064" s="35" t="str">
        <f t="shared" si="357"/>
        <v>118AMEW</v>
      </c>
      <c r="V1064" s="35" t="str">
        <f t="shared" si="373"/>
        <v>1F</v>
      </c>
      <c r="W1064" s="35" t="str">
        <f t="shared" si="366"/>
        <v>118AM1F123</v>
      </c>
      <c r="X1064" s="388">
        <f t="shared" si="367"/>
        <v>6</v>
      </c>
      <c r="Y1064" s="388">
        <f t="shared" si="368"/>
        <v>7</v>
      </c>
      <c r="Z1064" s="280" t="str">
        <f t="shared" si="358"/>
        <v/>
      </c>
      <c r="AA1064" s="280" t="str">
        <f t="shared" si="359"/>
        <v/>
      </c>
      <c r="AB1064" s="389" t="str">
        <f t="shared" si="369"/>
        <v/>
      </c>
      <c r="AC1064" s="389" t="str">
        <f t="shared" si="370"/>
        <v/>
      </c>
      <c r="AD1064" s="390" t="str">
        <f t="shared" si="360"/>
        <v/>
      </c>
      <c r="AE1064" s="282">
        <f t="shared" si="361"/>
        <v>1</v>
      </c>
      <c r="AF1064" s="359">
        <f t="shared" si="362"/>
        <v>0</v>
      </c>
      <c r="AG1064" s="280">
        <f t="shared" si="363"/>
        <v>3</v>
      </c>
      <c r="AH1064" s="280">
        <f t="shared" si="364"/>
        <v>1</v>
      </c>
      <c r="AI1064" s="280">
        <f>IF(ISBLANK(T1064),AI1063,IF(COUNTIF(T$2:T1064,T1064)&gt;1,AI1063,1+MAX(AI1063,0)))</f>
        <v>26</v>
      </c>
      <c r="AL1064" s="391" t="str">
        <f t="shared" si="371"/>
        <v/>
      </c>
      <c r="AM1064" s="391" t="str">
        <f t="shared" si="372"/>
        <v/>
      </c>
      <c r="AO1064" s="310" t="str">
        <f t="shared" si="365"/>
        <v/>
      </c>
      <c r="AP1064" s="310">
        <f>SUM(AO$1:AO1064)</f>
        <v>0</v>
      </c>
      <c r="AQ1064" s="310">
        <f>SUM(AK$2:AK1064)</f>
        <v>12</v>
      </c>
      <c r="AR1064" s="310">
        <f>COUNTA(AJ$2:AJ1064)</f>
        <v>12</v>
      </c>
      <c r="AS1064" s="312"/>
      <c r="AT1064" s="312"/>
      <c r="AU1064" s="312"/>
      <c r="AV1064" s="312"/>
      <c r="AW1064" s="312"/>
      <c r="AZ1064">
        <v>6</v>
      </c>
      <c r="BA1064">
        <v>7</v>
      </c>
    </row>
    <row r="1065" spans="1:53" x14ac:dyDescent="0.25">
      <c r="A1065">
        <v>118</v>
      </c>
      <c r="B1065" t="s">
        <v>65</v>
      </c>
      <c r="C1065" t="s">
        <v>919</v>
      </c>
      <c r="D1065"/>
      <c r="E1065">
        <v>1</v>
      </c>
      <c r="F1065">
        <v>2</v>
      </c>
      <c r="G1065">
        <v>4</v>
      </c>
      <c r="H1065">
        <v>1</v>
      </c>
      <c r="I1065">
        <v>0</v>
      </c>
      <c r="J1065">
        <v>1</v>
      </c>
      <c r="K1065">
        <v>0</v>
      </c>
      <c r="L1065">
        <v>0</v>
      </c>
      <c r="M1065" t="s">
        <v>920</v>
      </c>
      <c r="O1065" s="101">
        <f>IF(ISBLANK(C1065),O1064,IF(COUNTIF(C$2:C1065,C1065)&gt;1,O1064,1+MAX(O1064,0)))</f>
        <v>32</v>
      </c>
      <c r="P1065" s="45">
        <f t="shared" si="352"/>
        <v>15</v>
      </c>
      <c r="Q1065" s="33" t="str">
        <f t="shared" si="353"/>
        <v/>
      </c>
      <c r="R1065" s="33">
        <f t="shared" si="354"/>
        <v>2</v>
      </c>
      <c r="S1065" s="33" t="str">
        <f t="shared" si="355"/>
        <v>118_2</v>
      </c>
      <c r="T1065" s="35" t="str">
        <f t="shared" si="356"/>
        <v>118AM</v>
      </c>
      <c r="U1065" s="35" t="str">
        <f t="shared" si="357"/>
        <v>118AMEW</v>
      </c>
      <c r="V1065" s="35" t="str">
        <f t="shared" si="373"/>
        <v>1F</v>
      </c>
      <c r="W1065" s="35" t="str">
        <f t="shared" si="366"/>
        <v>118AM1F124</v>
      </c>
      <c r="X1065" s="388">
        <f t="shared" si="367"/>
        <v>0</v>
      </c>
      <c r="Y1065" s="388">
        <f t="shared" si="368"/>
        <v>0</v>
      </c>
      <c r="Z1065" s="280" t="str">
        <f t="shared" si="358"/>
        <v/>
      </c>
      <c r="AA1065" s="280" t="str">
        <f t="shared" si="359"/>
        <v/>
      </c>
      <c r="AB1065" s="389" t="str">
        <f t="shared" si="369"/>
        <v/>
      </c>
      <c r="AC1065" s="389" t="str">
        <f t="shared" si="370"/>
        <v/>
      </c>
      <c r="AD1065" s="390" t="str">
        <f t="shared" si="360"/>
        <v/>
      </c>
      <c r="AE1065" s="282">
        <f t="shared" si="361"/>
        <v>0</v>
      </c>
      <c r="AF1065" s="359">
        <f t="shared" si="362"/>
        <v>0</v>
      </c>
      <c r="AG1065" s="280">
        <f t="shared" si="363"/>
        <v>3</v>
      </c>
      <c r="AH1065" s="280">
        <f t="shared" si="364"/>
        <v>1</v>
      </c>
      <c r="AI1065" s="280">
        <f>IF(ISBLANK(T1065),AI1064,IF(COUNTIF(T$2:T1065,T1065)&gt;1,AI1064,1+MAX(AI1064,0)))</f>
        <v>26</v>
      </c>
      <c r="AL1065" s="391" t="str">
        <f t="shared" si="371"/>
        <v/>
      </c>
      <c r="AM1065" s="391" t="str">
        <f t="shared" si="372"/>
        <v/>
      </c>
      <c r="AO1065" s="310" t="str">
        <f t="shared" si="365"/>
        <v/>
      </c>
      <c r="AP1065" s="310">
        <f>SUM(AO$1:AO1065)</f>
        <v>0</v>
      </c>
      <c r="AQ1065" s="310">
        <f>SUM(AK$2:AK1065)</f>
        <v>12</v>
      </c>
      <c r="AR1065" s="310">
        <f>COUNTA(AJ$2:AJ1065)</f>
        <v>12</v>
      </c>
      <c r="AS1065" s="312"/>
      <c r="AT1065" s="312"/>
      <c r="AU1065" s="312"/>
      <c r="AV1065" s="312"/>
      <c r="AW1065" s="312"/>
      <c r="AZ1065">
        <v>0</v>
      </c>
      <c r="BA1065">
        <v>0</v>
      </c>
    </row>
    <row r="1066" spans="1:53" x14ac:dyDescent="0.25">
      <c r="A1066">
        <v>118</v>
      </c>
      <c r="B1066" t="s">
        <v>65</v>
      </c>
      <c r="C1066" t="s">
        <v>919</v>
      </c>
      <c r="D1066"/>
      <c r="E1066">
        <v>1</v>
      </c>
      <c r="F1066">
        <v>3</v>
      </c>
      <c r="G1066">
        <v>1</v>
      </c>
      <c r="H1066">
        <v>1</v>
      </c>
      <c r="I1066">
        <v>0</v>
      </c>
      <c r="J1066">
        <v>0</v>
      </c>
      <c r="K1066">
        <v>0</v>
      </c>
      <c r="L1066">
        <v>0</v>
      </c>
      <c r="M1066" t="s">
        <v>920</v>
      </c>
      <c r="O1066" s="101">
        <f>IF(ISBLANK(C1066),O1065,IF(COUNTIF(C$2:C1066,C1066)&gt;1,O1065,1+MAX(O1065,0)))</f>
        <v>32</v>
      </c>
      <c r="P1066" s="45">
        <f t="shared" si="352"/>
        <v>15</v>
      </c>
      <c r="Q1066" s="33" t="str">
        <f t="shared" si="353"/>
        <v/>
      </c>
      <c r="R1066" s="33">
        <f t="shared" si="354"/>
        <v>3</v>
      </c>
      <c r="S1066" s="33" t="str">
        <f t="shared" si="355"/>
        <v>118_3</v>
      </c>
      <c r="T1066" s="35" t="str">
        <f t="shared" si="356"/>
        <v>118AM</v>
      </c>
      <c r="U1066" s="35" t="str">
        <f t="shared" si="357"/>
        <v>118AMNS</v>
      </c>
      <c r="V1066" s="35" t="str">
        <f t="shared" si="373"/>
        <v>1F</v>
      </c>
      <c r="W1066" s="35" t="str">
        <f t="shared" si="366"/>
        <v>118AM1F131</v>
      </c>
      <c r="X1066" s="388">
        <f t="shared" si="367"/>
        <v>0</v>
      </c>
      <c r="Y1066" s="388">
        <f t="shared" si="368"/>
        <v>0</v>
      </c>
      <c r="Z1066" s="280" t="str">
        <f t="shared" si="358"/>
        <v/>
      </c>
      <c r="AA1066" s="280" t="str">
        <f t="shared" si="359"/>
        <v/>
      </c>
      <c r="AB1066" s="389" t="str">
        <f t="shared" si="369"/>
        <v/>
      </c>
      <c r="AC1066" s="389" t="str">
        <f t="shared" si="370"/>
        <v/>
      </c>
      <c r="AD1066" s="390" t="str">
        <f t="shared" si="360"/>
        <v/>
      </c>
      <c r="AE1066" s="282">
        <f t="shared" si="361"/>
        <v>0</v>
      </c>
      <c r="AF1066" s="359">
        <f t="shared" si="362"/>
        <v>0</v>
      </c>
      <c r="AG1066" s="280">
        <f t="shared" si="363"/>
        <v>0</v>
      </c>
      <c r="AH1066" s="280">
        <f t="shared" si="364"/>
        <v>0</v>
      </c>
      <c r="AI1066" s="280">
        <f>IF(ISBLANK(T1066),AI1065,IF(COUNTIF(T$2:T1066,T1066)&gt;1,AI1065,1+MAX(AI1065,0)))</f>
        <v>26</v>
      </c>
      <c r="AL1066" s="391" t="str">
        <f t="shared" si="371"/>
        <v/>
      </c>
      <c r="AM1066" s="391" t="str">
        <f t="shared" si="372"/>
        <v/>
      </c>
      <c r="AO1066" s="310" t="str">
        <f t="shared" si="365"/>
        <v/>
      </c>
      <c r="AP1066" s="310">
        <f>SUM(AO$1:AO1066)</f>
        <v>0</v>
      </c>
      <c r="AQ1066" s="310">
        <f>SUM(AK$2:AK1066)</f>
        <v>12</v>
      </c>
      <c r="AR1066" s="310">
        <f>COUNTA(AJ$2:AJ1066)</f>
        <v>12</v>
      </c>
      <c r="AS1066" s="312"/>
      <c r="AT1066" s="312"/>
      <c r="AU1066" s="312"/>
      <c r="AV1066" s="312"/>
      <c r="AW1066" s="312"/>
      <c r="AZ1066">
        <v>0</v>
      </c>
      <c r="BA1066">
        <v>0</v>
      </c>
    </row>
    <row r="1067" spans="1:53" x14ac:dyDescent="0.25">
      <c r="A1067">
        <v>118</v>
      </c>
      <c r="B1067" t="s">
        <v>65</v>
      </c>
      <c r="C1067" t="s">
        <v>919</v>
      </c>
      <c r="D1067"/>
      <c r="E1067">
        <v>1</v>
      </c>
      <c r="F1067">
        <v>3</v>
      </c>
      <c r="G1067">
        <v>2</v>
      </c>
      <c r="H1067">
        <v>9</v>
      </c>
      <c r="I1067">
        <v>3</v>
      </c>
      <c r="J1067">
        <v>2</v>
      </c>
      <c r="K1067">
        <v>1</v>
      </c>
      <c r="L1067">
        <v>4</v>
      </c>
      <c r="M1067" t="s">
        <v>920</v>
      </c>
      <c r="O1067" s="101">
        <f>IF(ISBLANK(C1067),O1066,IF(COUNTIF(C$2:C1067,C1067)&gt;1,O1066,1+MAX(O1066,0)))</f>
        <v>32</v>
      </c>
      <c r="P1067" s="45">
        <f t="shared" si="352"/>
        <v>15</v>
      </c>
      <c r="Q1067" s="33" t="str">
        <f t="shared" si="353"/>
        <v/>
      </c>
      <c r="R1067" s="33">
        <f t="shared" si="354"/>
        <v>3</v>
      </c>
      <c r="S1067" s="33" t="str">
        <f t="shared" si="355"/>
        <v>118_3</v>
      </c>
      <c r="T1067" s="35" t="str">
        <f t="shared" si="356"/>
        <v>118AM</v>
      </c>
      <c r="U1067" s="35" t="str">
        <f t="shared" si="357"/>
        <v>118AMNS</v>
      </c>
      <c r="V1067" s="35" t="str">
        <f t="shared" si="373"/>
        <v>1F</v>
      </c>
      <c r="W1067" s="35" t="str">
        <f t="shared" si="366"/>
        <v>118AM1F132</v>
      </c>
      <c r="X1067" s="388">
        <f t="shared" si="367"/>
        <v>1</v>
      </c>
      <c r="Y1067" s="388">
        <f t="shared" si="368"/>
        <v>4</v>
      </c>
      <c r="Z1067" s="280" t="str">
        <f t="shared" si="358"/>
        <v/>
      </c>
      <c r="AA1067" s="280" t="str">
        <f t="shared" si="359"/>
        <v/>
      </c>
      <c r="AB1067" s="389" t="str">
        <f t="shared" si="369"/>
        <v/>
      </c>
      <c r="AC1067" s="389" t="str">
        <f t="shared" si="370"/>
        <v/>
      </c>
      <c r="AD1067" s="390" t="str">
        <f t="shared" si="360"/>
        <v/>
      </c>
      <c r="AE1067" s="282">
        <f t="shared" si="361"/>
        <v>0</v>
      </c>
      <c r="AF1067" s="359">
        <f t="shared" si="362"/>
        <v>0</v>
      </c>
      <c r="AG1067" s="280">
        <f t="shared" si="363"/>
        <v>3</v>
      </c>
      <c r="AH1067" s="280">
        <f t="shared" si="364"/>
        <v>1</v>
      </c>
      <c r="AI1067" s="280">
        <f>IF(ISBLANK(T1067),AI1066,IF(COUNTIF(T$2:T1067,T1067)&gt;1,AI1066,1+MAX(AI1066,0)))</f>
        <v>26</v>
      </c>
      <c r="AL1067" s="391" t="str">
        <f t="shared" si="371"/>
        <v/>
      </c>
      <c r="AM1067" s="391" t="str">
        <f t="shared" si="372"/>
        <v/>
      </c>
      <c r="AO1067" s="310" t="str">
        <f t="shared" si="365"/>
        <v/>
      </c>
      <c r="AP1067" s="310">
        <f>SUM(AO$1:AO1067)</f>
        <v>0</v>
      </c>
      <c r="AQ1067" s="310">
        <f>SUM(AK$2:AK1067)</f>
        <v>12</v>
      </c>
      <c r="AR1067" s="310">
        <f>COUNTA(AJ$2:AJ1067)</f>
        <v>12</v>
      </c>
      <c r="AS1067" s="312"/>
      <c r="AT1067" s="312"/>
      <c r="AU1067" s="312"/>
      <c r="AV1067" s="312"/>
      <c r="AW1067" s="312"/>
      <c r="AZ1067">
        <v>1</v>
      </c>
      <c r="BA1067">
        <v>4</v>
      </c>
    </row>
    <row r="1068" spans="1:53" x14ac:dyDescent="0.25">
      <c r="A1068">
        <v>118</v>
      </c>
      <c r="B1068" t="s">
        <v>65</v>
      </c>
      <c r="C1068" t="s">
        <v>919</v>
      </c>
      <c r="D1068"/>
      <c r="E1068">
        <v>1</v>
      </c>
      <c r="F1068">
        <v>3</v>
      </c>
      <c r="G1068">
        <v>3</v>
      </c>
      <c r="H1068">
        <v>8</v>
      </c>
      <c r="I1068">
        <v>2</v>
      </c>
      <c r="J1068">
        <v>2</v>
      </c>
      <c r="K1068">
        <v>1</v>
      </c>
      <c r="L1068">
        <v>1</v>
      </c>
      <c r="M1068" t="s">
        <v>920</v>
      </c>
      <c r="O1068" s="101">
        <f>IF(ISBLANK(C1068),O1067,IF(COUNTIF(C$2:C1068,C1068)&gt;1,O1067,1+MAX(O1067,0)))</f>
        <v>32</v>
      </c>
      <c r="P1068" s="45">
        <f t="shared" si="352"/>
        <v>15</v>
      </c>
      <c r="Q1068" s="33" t="str">
        <f t="shared" si="353"/>
        <v/>
      </c>
      <c r="R1068" s="33">
        <f t="shared" si="354"/>
        <v>3</v>
      </c>
      <c r="S1068" s="33" t="str">
        <f t="shared" si="355"/>
        <v>118_3</v>
      </c>
      <c r="T1068" s="35" t="str">
        <f t="shared" si="356"/>
        <v>118AM</v>
      </c>
      <c r="U1068" s="35" t="str">
        <f t="shared" si="357"/>
        <v>118AMEW</v>
      </c>
      <c r="V1068" s="35" t="str">
        <f t="shared" si="373"/>
        <v>1F</v>
      </c>
      <c r="W1068" s="35" t="str">
        <f t="shared" si="366"/>
        <v>118AM1F133</v>
      </c>
      <c r="X1068" s="388">
        <f t="shared" si="367"/>
        <v>1</v>
      </c>
      <c r="Y1068" s="388">
        <f t="shared" si="368"/>
        <v>1</v>
      </c>
      <c r="Z1068" s="280" t="str">
        <f t="shared" si="358"/>
        <v/>
      </c>
      <c r="AA1068" s="280" t="str">
        <f t="shared" si="359"/>
        <v/>
      </c>
      <c r="AB1068" s="389" t="str">
        <f t="shared" si="369"/>
        <v/>
      </c>
      <c r="AC1068" s="389" t="str">
        <f t="shared" si="370"/>
        <v/>
      </c>
      <c r="AD1068" s="390" t="str">
        <f t="shared" si="360"/>
        <v/>
      </c>
      <c r="AE1068" s="282">
        <f t="shared" si="361"/>
        <v>1</v>
      </c>
      <c r="AF1068" s="359">
        <f t="shared" si="362"/>
        <v>0</v>
      </c>
      <c r="AG1068" s="280">
        <f t="shared" si="363"/>
        <v>3</v>
      </c>
      <c r="AH1068" s="280">
        <f t="shared" si="364"/>
        <v>1</v>
      </c>
      <c r="AI1068" s="280">
        <f>IF(ISBLANK(T1068),AI1067,IF(COUNTIF(T$2:T1068,T1068)&gt;1,AI1067,1+MAX(AI1067,0)))</f>
        <v>26</v>
      </c>
      <c r="AL1068" s="391" t="str">
        <f t="shared" si="371"/>
        <v/>
      </c>
      <c r="AM1068" s="391" t="str">
        <f t="shared" si="372"/>
        <v/>
      </c>
      <c r="AO1068" s="310" t="str">
        <f t="shared" si="365"/>
        <v/>
      </c>
      <c r="AP1068" s="310">
        <f>SUM(AO$1:AO1068)</f>
        <v>0</v>
      </c>
      <c r="AQ1068" s="310">
        <f>SUM(AK$2:AK1068)</f>
        <v>12</v>
      </c>
      <c r="AR1068" s="310">
        <f>COUNTA(AJ$2:AJ1068)</f>
        <v>12</v>
      </c>
      <c r="AS1068" s="312"/>
      <c r="AT1068" s="312"/>
      <c r="AU1068" s="312"/>
      <c r="AV1068" s="312"/>
      <c r="AW1068" s="312"/>
      <c r="AZ1068">
        <v>1</v>
      </c>
      <c r="BA1068">
        <v>1</v>
      </c>
    </row>
    <row r="1069" spans="1:53" x14ac:dyDescent="0.25">
      <c r="A1069">
        <v>118</v>
      </c>
      <c r="B1069" t="s">
        <v>65</v>
      </c>
      <c r="C1069" t="s">
        <v>919</v>
      </c>
      <c r="D1069"/>
      <c r="E1069">
        <v>1</v>
      </c>
      <c r="F1069">
        <v>3</v>
      </c>
      <c r="G1069">
        <v>4</v>
      </c>
      <c r="H1069">
        <v>4</v>
      </c>
      <c r="I1069">
        <v>0</v>
      </c>
      <c r="J1069">
        <v>1</v>
      </c>
      <c r="K1069">
        <v>3</v>
      </c>
      <c r="L1069">
        <v>3</v>
      </c>
      <c r="M1069" t="s">
        <v>920</v>
      </c>
      <c r="O1069" s="101">
        <f>IF(ISBLANK(C1069),O1068,IF(COUNTIF(C$2:C1069,C1069)&gt;1,O1068,1+MAX(O1068,0)))</f>
        <v>32</v>
      </c>
      <c r="P1069" s="45">
        <f t="shared" si="352"/>
        <v>15</v>
      </c>
      <c r="Q1069" s="33" t="str">
        <f t="shared" si="353"/>
        <v/>
      </c>
      <c r="R1069" s="33">
        <f t="shared" si="354"/>
        <v>3</v>
      </c>
      <c r="S1069" s="33" t="str">
        <f t="shared" si="355"/>
        <v>118_3</v>
      </c>
      <c r="T1069" s="35" t="str">
        <f t="shared" si="356"/>
        <v>118AM</v>
      </c>
      <c r="U1069" s="35" t="str">
        <f t="shared" si="357"/>
        <v>118AMEW</v>
      </c>
      <c r="V1069" s="35" t="str">
        <f t="shared" si="373"/>
        <v>1F</v>
      </c>
      <c r="W1069" s="35" t="str">
        <f t="shared" si="366"/>
        <v>118AM1F134</v>
      </c>
      <c r="X1069" s="388">
        <f t="shared" si="367"/>
        <v>3</v>
      </c>
      <c r="Y1069" s="388">
        <f t="shared" si="368"/>
        <v>3</v>
      </c>
      <c r="Z1069" s="280" t="str">
        <f t="shared" si="358"/>
        <v/>
      </c>
      <c r="AA1069" s="280" t="str">
        <f t="shared" si="359"/>
        <v/>
      </c>
      <c r="AB1069" s="389" t="str">
        <f t="shared" si="369"/>
        <v/>
      </c>
      <c r="AC1069" s="389" t="str">
        <f t="shared" si="370"/>
        <v/>
      </c>
      <c r="AD1069" s="390" t="str">
        <f t="shared" si="360"/>
        <v/>
      </c>
      <c r="AE1069" s="282">
        <f t="shared" si="361"/>
        <v>0</v>
      </c>
      <c r="AF1069" s="359">
        <f t="shared" si="362"/>
        <v>0</v>
      </c>
      <c r="AG1069" s="280">
        <f t="shared" si="363"/>
        <v>3</v>
      </c>
      <c r="AH1069" s="280">
        <f t="shared" si="364"/>
        <v>1</v>
      </c>
      <c r="AI1069" s="280">
        <f>IF(ISBLANK(T1069),AI1068,IF(COUNTIF(T$2:T1069,T1069)&gt;1,AI1068,1+MAX(AI1068,0)))</f>
        <v>26</v>
      </c>
      <c r="AL1069" s="391" t="str">
        <f t="shared" si="371"/>
        <v/>
      </c>
      <c r="AM1069" s="391" t="str">
        <f t="shared" si="372"/>
        <v/>
      </c>
      <c r="AO1069" s="310" t="str">
        <f t="shared" si="365"/>
        <v/>
      </c>
      <c r="AP1069" s="310">
        <f>SUM(AO$1:AO1069)</f>
        <v>0</v>
      </c>
      <c r="AQ1069" s="310">
        <f>SUM(AK$2:AK1069)</f>
        <v>12</v>
      </c>
      <c r="AR1069" s="310">
        <f>COUNTA(AJ$2:AJ1069)</f>
        <v>12</v>
      </c>
      <c r="AS1069" s="312"/>
      <c r="AT1069" s="312"/>
      <c r="AU1069" s="312"/>
      <c r="AV1069" s="312"/>
      <c r="AW1069" s="312"/>
      <c r="AZ1069">
        <v>3</v>
      </c>
      <c r="BA1069">
        <v>3</v>
      </c>
    </row>
    <row r="1070" spans="1:53" x14ac:dyDescent="0.25">
      <c r="A1070">
        <v>118</v>
      </c>
      <c r="B1070" t="s">
        <v>65</v>
      </c>
      <c r="C1070" t="s">
        <v>919</v>
      </c>
      <c r="D1070"/>
      <c r="E1070">
        <v>1</v>
      </c>
      <c r="F1070">
        <v>4</v>
      </c>
      <c r="G1070">
        <v>1</v>
      </c>
      <c r="H1070">
        <v>7</v>
      </c>
      <c r="I1070">
        <v>1</v>
      </c>
      <c r="J1070">
        <v>4</v>
      </c>
      <c r="K1070">
        <v>1</v>
      </c>
      <c r="L1070">
        <v>2</v>
      </c>
      <c r="M1070" t="s">
        <v>920</v>
      </c>
      <c r="O1070" s="101">
        <f>IF(ISBLANK(C1070),O1069,IF(COUNTIF(C$2:C1070,C1070)&gt;1,O1069,1+MAX(O1069,0)))</f>
        <v>32</v>
      </c>
      <c r="P1070" s="45">
        <f t="shared" si="352"/>
        <v>15</v>
      </c>
      <c r="Q1070" s="33" t="str">
        <f t="shared" si="353"/>
        <v/>
      </c>
      <c r="R1070" s="33">
        <f t="shared" si="354"/>
        <v>4</v>
      </c>
      <c r="S1070" s="33" t="str">
        <f t="shared" si="355"/>
        <v>118_4</v>
      </c>
      <c r="T1070" s="35" t="str">
        <f t="shared" si="356"/>
        <v>118AM</v>
      </c>
      <c r="U1070" s="35" t="str">
        <f t="shared" si="357"/>
        <v>118AMNS</v>
      </c>
      <c r="V1070" s="35" t="str">
        <f t="shared" si="373"/>
        <v>1F</v>
      </c>
      <c r="W1070" s="35" t="str">
        <f t="shared" si="366"/>
        <v>118AM1F141</v>
      </c>
      <c r="X1070" s="388">
        <f t="shared" si="367"/>
        <v>1</v>
      </c>
      <c r="Y1070" s="388">
        <f t="shared" si="368"/>
        <v>2</v>
      </c>
      <c r="Z1070" s="280" t="str">
        <f t="shared" si="358"/>
        <v/>
      </c>
      <c r="AA1070" s="280" t="str">
        <f t="shared" si="359"/>
        <v/>
      </c>
      <c r="AB1070" s="389" t="str">
        <f t="shared" si="369"/>
        <v/>
      </c>
      <c r="AC1070" s="389" t="str">
        <f t="shared" si="370"/>
        <v/>
      </c>
      <c r="AD1070" s="390" t="str">
        <f t="shared" si="360"/>
        <v/>
      </c>
      <c r="AE1070" s="282">
        <f t="shared" si="361"/>
        <v>0</v>
      </c>
      <c r="AF1070" s="359">
        <f t="shared" si="362"/>
        <v>0</v>
      </c>
      <c r="AG1070" s="280">
        <f t="shared" si="363"/>
        <v>0</v>
      </c>
      <c r="AH1070" s="280">
        <f t="shared" si="364"/>
        <v>0</v>
      </c>
      <c r="AI1070" s="280">
        <f>IF(ISBLANK(T1070),AI1069,IF(COUNTIF(T$2:T1070,T1070)&gt;1,AI1069,1+MAX(AI1069,0)))</f>
        <v>26</v>
      </c>
      <c r="AL1070" s="391" t="str">
        <f t="shared" si="371"/>
        <v/>
      </c>
      <c r="AM1070" s="391" t="str">
        <f t="shared" si="372"/>
        <v/>
      </c>
      <c r="AO1070" s="310" t="str">
        <f t="shared" si="365"/>
        <v/>
      </c>
      <c r="AP1070" s="310">
        <f>SUM(AO$1:AO1070)</f>
        <v>0</v>
      </c>
      <c r="AQ1070" s="310">
        <f>SUM(AK$2:AK1070)</f>
        <v>12</v>
      </c>
      <c r="AR1070" s="310">
        <f>COUNTA(AJ$2:AJ1070)</f>
        <v>12</v>
      </c>
      <c r="AS1070" s="312"/>
      <c r="AT1070" s="312"/>
      <c r="AU1070" s="312"/>
      <c r="AV1070" s="312"/>
      <c r="AW1070" s="312"/>
      <c r="AZ1070">
        <v>1</v>
      </c>
      <c r="BA1070">
        <v>2</v>
      </c>
    </row>
    <row r="1071" spans="1:53" x14ac:dyDescent="0.25">
      <c r="A1071">
        <v>118</v>
      </c>
      <c r="B1071" t="s">
        <v>65</v>
      </c>
      <c r="C1071" t="s">
        <v>919</v>
      </c>
      <c r="D1071"/>
      <c r="E1071">
        <v>1</v>
      </c>
      <c r="F1071">
        <v>4</v>
      </c>
      <c r="G1071">
        <v>2</v>
      </c>
      <c r="H1071">
        <v>10</v>
      </c>
      <c r="I1071">
        <v>2</v>
      </c>
      <c r="J1071">
        <v>4</v>
      </c>
      <c r="K1071">
        <v>2</v>
      </c>
      <c r="L1071">
        <v>4</v>
      </c>
      <c r="M1071" t="s">
        <v>920</v>
      </c>
      <c r="O1071" s="101">
        <f>IF(ISBLANK(C1071),O1070,IF(COUNTIF(C$2:C1071,C1071)&gt;1,O1070,1+MAX(O1070,0)))</f>
        <v>32</v>
      </c>
      <c r="P1071" s="45">
        <f t="shared" si="352"/>
        <v>15</v>
      </c>
      <c r="Q1071" s="33" t="str">
        <f t="shared" si="353"/>
        <v/>
      </c>
      <c r="R1071" s="33">
        <f t="shared" si="354"/>
        <v>4</v>
      </c>
      <c r="S1071" s="33" t="str">
        <f t="shared" si="355"/>
        <v>118_4</v>
      </c>
      <c r="T1071" s="35" t="str">
        <f t="shared" si="356"/>
        <v>118AM</v>
      </c>
      <c r="U1071" s="35" t="str">
        <f t="shared" si="357"/>
        <v>118AMNS</v>
      </c>
      <c r="V1071" s="35" t="str">
        <f t="shared" si="373"/>
        <v>1F</v>
      </c>
      <c r="W1071" s="35" t="str">
        <f t="shared" si="366"/>
        <v>118AM1F142</v>
      </c>
      <c r="X1071" s="388">
        <f t="shared" si="367"/>
        <v>2</v>
      </c>
      <c r="Y1071" s="388">
        <f t="shared" si="368"/>
        <v>4</v>
      </c>
      <c r="Z1071" s="280" t="str">
        <f t="shared" si="358"/>
        <v/>
      </c>
      <c r="AA1071" s="280" t="str">
        <f t="shared" si="359"/>
        <v/>
      </c>
      <c r="AB1071" s="389" t="str">
        <f t="shared" si="369"/>
        <v/>
      </c>
      <c r="AC1071" s="389" t="str">
        <f t="shared" si="370"/>
        <v/>
      </c>
      <c r="AD1071" s="390" t="str">
        <f t="shared" si="360"/>
        <v/>
      </c>
      <c r="AE1071" s="282">
        <f t="shared" si="361"/>
        <v>0</v>
      </c>
      <c r="AF1071" s="359">
        <f t="shared" si="362"/>
        <v>0</v>
      </c>
      <c r="AG1071" s="280">
        <f t="shared" si="363"/>
        <v>3</v>
      </c>
      <c r="AH1071" s="280">
        <f t="shared" si="364"/>
        <v>1</v>
      </c>
      <c r="AI1071" s="280">
        <f>IF(ISBLANK(T1071),AI1070,IF(COUNTIF(T$2:T1071,T1071)&gt;1,AI1070,1+MAX(AI1070,0)))</f>
        <v>26</v>
      </c>
      <c r="AL1071" s="391" t="str">
        <f t="shared" si="371"/>
        <v/>
      </c>
      <c r="AM1071" s="391" t="str">
        <f t="shared" si="372"/>
        <v/>
      </c>
      <c r="AO1071" s="310" t="str">
        <f t="shared" si="365"/>
        <v/>
      </c>
      <c r="AP1071" s="310">
        <f>SUM(AO$1:AO1071)</f>
        <v>0</v>
      </c>
      <c r="AQ1071" s="310">
        <f>SUM(AK$2:AK1071)</f>
        <v>12</v>
      </c>
      <c r="AR1071" s="310">
        <f>COUNTA(AJ$2:AJ1071)</f>
        <v>12</v>
      </c>
      <c r="AS1071" s="312"/>
      <c r="AT1071" s="312"/>
      <c r="AU1071" s="312"/>
      <c r="AV1071" s="312"/>
      <c r="AW1071" s="312"/>
      <c r="AZ1071">
        <v>2</v>
      </c>
      <c r="BA1071">
        <v>4</v>
      </c>
    </row>
    <row r="1072" spans="1:53" x14ac:dyDescent="0.25">
      <c r="A1072">
        <v>118</v>
      </c>
      <c r="B1072" t="s">
        <v>65</v>
      </c>
      <c r="C1072" t="s">
        <v>919</v>
      </c>
      <c r="D1072"/>
      <c r="E1072">
        <v>1</v>
      </c>
      <c r="F1072">
        <v>4</v>
      </c>
      <c r="G1072">
        <v>3</v>
      </c>
      <c r="H1072">
        <v>11</v>
      </c>
      <c r="I1072">
        <v>3</v>
      </c>
      <c r="J1072">
        <v>1</v>
      </c>
      <c r="K1072">
        <v>3</v>
      </c>
      <c r="L1072">
        <v>5</v>
      </c>
      <c r="M1072" t="s">
        <v>920</v>
      </c>
      <c r="O1072" s="101">
        <f>IF(ISBLANK(C1072),O1071,IF(COUNTIF(C$2:C1072,C1072)&gt;1,O1071,1+MAX(O1071,0)))</f>
        <v>32</v>
      </c>
      <c r="P1072" s="45">
        <f t="shared" si="352"/>
        <v>15</v>
      </c>
      <c r="Q1072" s="33" t="str">
        <f t="shared" si="353"/>
        <v/>
      </c>
      <c r="R1072" s="33">
        <f t="shared" si="354"/>
        <v>4</v>
      </c>
      <c r="S1072" s="33" t="str">
        <f t="shared" si="355"/>
        <v>118_4</v>
      </c>
      <c r="T1072" s="35" t="str">
        <f t="shared" si="356"/>
        <v>118AM</v>
      </c>
      <c r="U1072" s="35" t="str">
        <f t="shared" si="357"/>
        <v>118AMEW</v>
      </c>
      <c r="V1072" s="35" t="str">
        <f t="shared" si="373"/>
        <v>1F</v>
      </c>
      <c r="W1072" s="35" t="str">
        <f t="shared" si="366"/>
        <v>118AM1F143</v>
      </c>
      <c r="X1072" s="388">
        <f t="shared" si="367"/>
        <v>3</v>
      </c>
      <c r="Y1072" s="388">
        <f t="shared" si="368"/>
        <v>5</v>
      </c>
      <c r="Z1072" s="280" t="str">
        <f t="shared" si="358"/>
        <v/>
      </c>
      <c r="AA1072" s="280" t="str">
        <f t="shared" si="359"/>
        <v/>
      </c>
      <c r="AB1072" s="389" t="str">
        <f t="shared" si="369"/>
        <v/>
      </c>
      <c r="AC1072" s="389" t="str">
        <f t="shared" si="370"/>
        <v/>
      </c>
      <c r="AD1072" s="390" t="str">
        <f t="shared" si="360"/>
        <v/>
      </c>
      <c r="AE1072" s="282">
        <f t="shared" si="361"/>
        <v>1</v>
      </c>
      <c r="AF1072" s="359">
        <f t="shared" si="362"/>
        <v>0</v>
      </c>
      <c r="AG1072" s="280">
        <f t="shared" si="363"/>
        <v>3</v>
      </c>
      <c r="AH1072" s="280">
        <f t="shared" si="364"/>
        <v>1</v>
      </c>
      <c r="AI1072" s="280">
        <f>IF(ISBLANK(T1072),AI1071,IF(COUNTIF(T$2:T1072,T1072)&gt;1,AI1071,1+MAX(AI1071,0)))</f>
        <v>26</v>
      </c>
      <c r="AL1072" s="391" t="str">
        <f t="shared" si="371"/>
        <v/>
      </c>
      <c r="AM1072" s="391" t="str">
        <f t="shared" si="372"/>
        <v/>
      </c>
      <c r="AO1072" s="310" t="str">
        <f t="shared" si="365"/>
        <v/>
      </c>
      <c r="AP1072" s="310">
        <f>SUM(AO$1:AO1072)</f>
        <v>0</v>
      </c>
      <c r="AQ1072" s="310">
        <f>SUM(AK$2:AK1072)</f>
        <v>12</v>
      </c>
      <c r="AR1072" s="310">
        <f>COUNTA(AJ$2:AJ1072)</f>
        <v>12</v>
      </c>
      <c r="AS1072" s="312"/>
      <c r="AT1072" s="312"/>
      <c r="AU1072" s="312"/>
      <c r="AV1072" s="312"/>
      <c r="AW1072" s="312"/>
      <c r="AZ1072">
        <v>3</v>
      </c>
      <c r="BA1072">
        <v>5</v>
      </c>
    </row>
    <row r="1073" spans="1:53" x14ac:dyDescent="0.25">
      <c r="A1073">
        <v>118</v>
      </c>
      <c r="B1073" t="s">
        <v>65</v>
      </c>
      <c r="C1073" t="s">
        <v>919</v>
      </c>
      <c r="D1073"/>
      <c r="E1073">
        <v>1</v>
      </c>
      <c r="F1073">
        <v>4</v>
      </c>
      <c r="G1073">
        <v>4</v>
      </c>
      <c r="H1073">
        <v>3</v>
      </c>
      <c r="I1073">
        <v>1</v>
      </c>
      <c r="J1073">
        <v>0</v>
      </c>
      <c r="K1073">
        <v>1</v>
      </c>
      <c r="L1073">
        <v>2</v>
      </c>
      <c r="M1073" t="s">
        <v>920</v>
      </c>
      <c r="O1073" s="101">
        <f>IF(ISBLANK(C1073),O1072,IF(COUNTIF(C$2:C1073,C1073)&gt;1,O1072,1+MAX(O1072,0)))</f>
        <v>32</v>
      </c>
      <c r="P1073" s="45">
        <f t="shared" si="352"/>
        <v>15</v>
      </c>
      <c r="Q1073" s="33" t="str">
        <f t="shared" si="353"/>
        <v/>
      </c>
      <c r="R1073" s="33">
        <f t="shared" si="354"/>
        <v>4</v>
      </c>
      <c r="S1073" s="33" t="str">
        <f t="shared" si="355"/>
        <v>118_4</v>
      </c>
      <c r="T1073" s="35" t="str">
        <f t="shared" si="356"/>
        <v>118AM</v>
      </c>
      <c r="U1073" s="35" t="str">
        <f t="shared" si="357"/>
        <v>118AMEW</v>
      </c>
      <c r="V1073" s="35" t="str">
        <f t="shared" si="373"/>
        <v>1F</v>
      </c>
      <c r="W1073" s="35" t="str">
        <f t="shared" si="366"/>
        <v>118AM1F144</v>
      </c>
      <c r="X1073" s="388">
        <f t="shared" si="367"/>
        <v>1</v>
      </c>
      <c r="Y1073" s="388">
        <f t="shared" si="368"/>
        <v>2</v>
      </c>
      <c r="Z1073" s="280" t="str">
        <f t="shared" si="358"/>
        <v/>
      </c>
      <c r="AA1073" s="280" t="str">
        <f t="shared" si="359"/>
        <v/>
      </c>
      <c r="AB1073" s="389" t="str">
        <f t="shared" si="369"/>
        <v/>
      </c>
      <c r="AC1073" s="389" t="str">
        <f t="shared" si="370"/>
        <v/>
      </c>
      <c r="AD1073" s="390" t="str">
        <f t="shared" si="360"/>
        <v/>
      </c>
      <c r="AE1073" s="282">
        <f t="shared" si="361"/>
        <v>0</v>
      </c>
      <c r="AF1073" s="359">
        <f t="shared" si="362"/>
        <v>0</v>
      </c>
      <c r="AG1073" s="280">
        <f t="shared" si="363"/>
        <v>3</v>
      </c>
      <c r="AH1073" s="280">
        <f t="shared" si="364"/>
        <v>1</v>
      </c>
      <c r="AI1073" s="280">
        <f>IF(ISBLANK(T1073),AI1072,IF(COUNTIF(T$2:T1073,T1073)&gt;1,AI1072,1+MAX(AI1072,0)))</f>
        <v>26</v>
      </c>
      <c r="AL1073" s="391" t="str">
        <f t="shared" si="371"/>
        <v/>
      </c>
      <c r="AM1073" s="391" t="str">
        <f t="shared" si="372"/>
        <v/>
      </c>
      <c r="AO1073" s="310" t="str">
        <f t="shared" si="365"/>
        <v/>
      </c>
      <c r="AP1073" s="310">
        <f>SUM(AO$1:AO1073)</f>
        <v>0</v>
      </c>
      <c r="AQ1073" s="310">
        <f>SUM(AK$2:AK1073)</f>
        <v>12</v>
      </c>
      <c r="AR1073" s="310">
        <f>COUNTA(AJ$2:AJ1073)</f>
        <v>12</v>
      </c>
      <c r="AS1073" s="312"/>
      <c r="AT1073" s="312"/>
      <c r="AU1073" s="312"/>
      <c r="AV1073" s="312"/>
      <c r="AW1073" s="312"/>
      <c r="AZ1073">
        <v>1</v>
      </c>
      <c r="BA1073">
        <v>2</v>
      </c>
    </row>
    <row r="1074" spans="1:53" x14ac:dyDescent="0.25">
      <c r="A1074">
        <v>118</v>
      </c>
      <c r="B1074" t="s">
        <v>65</v>
      </c>
      <c r="C1074" t="s">
        <v>919</v>
      </c>
      <c r="D1074"/>
      <c r="E1074">
        <v>2</v>
      </c>
      <c r="F1074">
        <v>1</v>
      </c>
      <c r="G1074">
        <v>1</v>
      </c>
      <c r="H1074">
        <v>3</v>
      </c>
      <c r="I1074">
        <v>0</v>
      </c>
      <c r="J1074">
        <v>2</v>
      </c>
      <c r="K1074">
        <v>0</v>
      </c>
      <c r="L1074">
        <v>0</v>
      </c>
      <c r="M1074" t="s">
        <v>921</v>
      </c>
      <c r="O1074" s="101">
        <f>IF(ISBLANK(C1074),O1073,IF(COUNTIF(C$2:C1074,C1074)&gt;1,O1073,1+MAX(O1073,0)))</f>
        <v>32</v>
      </c>
      <c r="P1074" s="45">
        <f t="shared" si="352"/>
        <v>15</v>
      </c>
      <c r="Q1074" s="33" t="str">
        <f t="shared" si="353"/>
        <v/>
      </c>
      <c r="R1074" s="33">
        <f t="shared" si="354"/>
        <v>5</v>
      </c>
      <c r="S1074" s="33" t="str">
        <f t="shared" si="355"/>
        <v>118_5</v>
      </c>
      <c r="T1074" s="35" t="str">
        <f t="shared" si="356"/>
        <v>118AM</v>
      </c>
      <c r="U1074" s="35" t="str">
        <f t="shared" si="357"/>
        <v>118AMNS</v>
      </c>
      <c r="V1074" s="35" t="str">
        <f t="shared" si="373"/>
        <v>1F</v>
      </c>
      <c r="W1074" s="35" t="str">
        <f t="shared" si="366"/>
        <v>118AM1F211</v>
      </c>
      <c r="X1074" s="388">
        <f t="shared" si="367"/>
        <v>0</v>
      </c>
      <c r="Y1074" s="388">
        <f t="shared" si="368"/>
        <v>0</v>
      </c>
      <c r="Z1074" s="280" t="str">
        <f t="shared" si="358"/>
        <v/>
      </c>
      <c r="AA1074" s="280" t="str">
        <f t="shared" si="359"/>
        <v/>
      </c>
      <c r="AB1074" s="389" t="str">
        <f t="shared" si="369"/>
        <v/>
      </c>
      <c r="AC1074" s="389" t="str">
        <f t="shared" si="370"/>
        <v/>
      </c>
      <c r="AD1074" s="390" t="str">
        <f t="shared" si="360"/>
        <v/>
      </c>
      <c r="AE1074" s="282">
        <f t="shared" si="361"/>
        <v>0</v>
      </c>
      <c r="AF1074" s="359">
        <f t="shared" si="362"/>
        <v>0</v>
      </c>
      <c r="AG1074" s="280">
        <f t="shared" si="363"/>
        <v>0</v>
      </c>
      <c r="AH1074" s="280">
        <f t="shared" si="364"/>
        <v>0</v>
      </c>
      <c r="AI1074" s="280">
        <f>IF(ISBLANK(T1074),AI1073,IF(COUNTIF(T$2:T1074,T1074)&gt;1,AI1073,1+MAX(AI1073,0)))</f>
        <v>26</v>
      </c>
      <c r="AL1074" s="391" t="str">
        <f t="shared" si="371"/>
        <v/>
      </c>
      <c r="AM1074" s="391" t="str">
        <f t="shared" si="372"/>
        <v/>
      </c>
      <c r="AO1074" s="310" t="str">
        <f t="shared" si="365"/>
        <v/>
      </c>
      <c r="AP1074" s="310">
        <f>SUM(AO$1:AO1074)</f>
        <v>0</v>
      </c>
      <c r="AQ1074" s="310">
        <f>SUM(AK$2:AK1074)</f>
        <v>12</v>
      </c>
      <c r="AR1074" s="310">
        <f>COUNTA(AJ$2:AJ1074)</f>
        <v>12</v>
      </c>
      <c r="AS1074" s="312"/>
      <c r="AT1074" s="312"/>
      <c r="AU1074" s="312"/>
      <c r="AV1074" s="312"/>
      <c r="AW1074" s="312"/>
      <c r="AZ1074">
        <v>0</v>
      </c>
      <c r="BA1074">
        <v>0</v>
      </c>
    </row>
    <row r="1075" spans="1:53" x14ac:dyDescent="0.25">
      <c r="A1075">
        <v>118</v>
      </c>
      <c r="B1075" t="s">
        <v>65</v>
      </c>
      <c r="C1075" t="s">
        <v>919</v>
      </c>
      <c r="D1075"/>
      <c r="E1075">
        <v>2</v>
      </c>
      <c r="F1075">
        <v>1</v>
      </c>
      <c r="G1075">
        <v>2</v>
      </c>
      <c r="H1075">
        <v>3</v>
      </c>
      <c r="I1075">
        <v>0</v>
      </c>
      <c r="J1075">
        <v>1</v>
      </c>
      <c r="K1075">
        <v>1</v>
      </c>
      <c r="L1075">
        <v>2</v>
      </c>
      <c r="M1075" t="s">
        <v>921</v>
      </c>
      <c r="O1075" s="101">
        <f>IF(ISBLANK(C1075),O1074,IF(COUNTIF(C$2:C1075,C1075)&gt;1,O1074,1+MAX(O1074,0)))</f>
        <v>32</v>
      </c>
      <c r="P1075" s="45">
        <f t="shared" si="352"/>
        <v>15</v>
      </c>
      <c r="Q1075" s="33" t="str">
        <f t="shared" si="353"/>
        <v/>
      </c>
      <c r="R1075" s="33">
        <f t="shared" si="354"/>
        <v>5</v>
      </c>
      <c r="S1075" s="33" t="str">
        <f t="shared" si="355"/>
        <v>118_5</v>
      </c>
      <c r="T1075" s="35" t="str">
        <f t="shared" si="356"/>
        <v>118AM</v>
      </c>
      <c r="U1075" s="35" t="str">
        <f t="shared" si="357"/>
        <v>118AMNS</v>
      </c>
      <c r="V1075" s="35" t="str">
        <f t="shared" si="373"/>
        <v>1F</v>
      </c>
      <c r="W1075" s="35" t="str">
        <f t="shared" si="366"/>
        <v>118AM1F212</v>
      </c>
      <c r="X1075" s="388">
        <f t="shared" si="367"/>
        <v>1</v>
      </c>
      <c r="Y1075" s="388">
        <f t="shared" si="368"/>
        <v>2</v>
      </c>
      <c r="Z1075" s="280" t="str">
        <f t="shared" si="358"/>
        <v/>
      </c>
      <c r="AA1075" s="280" t="str">
        <f t="shared" si="359"/>
        <v/>
      </c>
      <c r="AB1075" s="389" t="str">
        <f t="shared" si="369"/>
        <v/>
      </c>
      <c r="AC1075" s="389" t="str">
        <f t="shared" si="370"/>
        <v/>
      </c>
      <c r="AD1075" s="390" t="str">
        <f t="shared" si="360"/>
        <v/>
      </c>
      <c r="AE1075" s="282">
        <f t="shared" si="361"/>
        <v>0</v>
      </c>
      <c r="AF1075" s="359">
        <f t="shared" si="362"/>
        <v>0</v>
      </c>
      <c r="AG1075" s="280">
        <f t="shared" si="363"/>
        <v>3</v>
      </c>
      <c r="AH1075" s="280">
        <f t="shared" si="364"/>
        <v>1</v>
      </c>
      <c r="AI1075" s="280">
        <f>IF(ISBLANK(T1075),AI1074,IF(COUNTIF(T$2:T1075,T1075)&gt;1,AI1074,1+MAX(AI1074,0)))</f>
        <v>26</v>
      </c>
      <c r="AL1075" s="391" t="str">
        <f t="shared" si="371"/>
        <v/>
      </c>
      <c r="AM1075" s="391" t="str">
        <f t="shared" si="372"/>
        <v/>
      </c>
      <c r="AO1075" s="310" t="str">
        <f t="shared" si="365"/>
        <v/>
      </c>
      <c r="AP1075" s="310">
        <f>SUM(AO$1:AO1075)</f>
        <v>0</v>
      </c>
      <c r="AQ1075" s="310">
        <f>SUM(AK$2:AK1075)</f>
        <v>12</v>
      </c>
      <c r="AR1075" s="310">
        <f>COUNTA(AJ$2:AJ1075)</f>
        <v>12</v>
      </c>
      <c r="AS1075" s="312"/>
      <c r="AT1075" s="312"/>
      <c r="AU1075" s="312"/>
      <c r="AV1075" s="312"/>
      <c r="AW1075" s="312"/>
      <c r="AZ1075">
        <v>1</v>
      </c>
      <c r="BA1075">
        <v>2</v>
      </c>
    </row>
    <row r="1076" spans="1:53" x14ac:dyDescent="0.25">
      <c r="A1076">
        <v>118</v>
      </c>
      <c r="B1076" t="s">
        <v>65</v>
      </c>
      <c r="C1076" t="s">
        <v>919</v>
      </c>
      <c r="D1076"/>
      <c r="E1076">
        <v>2</v>
      </c>
      <c r="F1076">
        <v>1</v>
      </c>
      <c r="G1076">
        <v>3</v>
      </c>
      <c r="H1076">
        <v>6</v>
      </c>
      <c r="I1076">
        <v>1</v>
      </c>
      <c r="J1076">
        <v>1</v>
      </c>
      <c r="K1076">
        <v>2</v>
      </c>
      <c r="L1076">
        <v>2</v>
      </c>
      <c r="M1076" t="s">
        <v>921</v>
      </c>
      <c r="O1076" s="101">
        <f>IF(ISBLANK(C1076),O1075,IF(COUNTIF(C$2:C1076,C1076)&gt;1,O1075,1+MAX(O1075,0)))</f>
        <v>32</v>
      </c>
      <c r="P1076" s="45">
        <f t="shared" si="352"/>
        <v>15</v>
      </c>
      <c r="Q1076" s="33" t="str">
        <f t="shared" si="353"/>
        <v/>
      </c>
      <c r="R1076" s="33">
        <f t="shared" si="354"/>
        <v>5</v>
      </c>
      <c r="S1076" s="33" t="str">
        <f t="shared" si="355"/>
        <v>118_5</v>
      </c>
      <c r="T1076" s="35" t="str">
        <f t="shared" si="356"/>
        <v>118AM</v>
      </c>
      <c r="U1076" s="35" t="str">
        <f t="shared" si="357"/>
        <v>118AMEW</v>
      </c>
      <c r="V1076" s="35" t="str">
        <f t="shared" si="373"/>
        <v>1F</v>
      </c>
      <c r="W1076" s="35" t="str">
        <f t="shared" si="366"/>
        <v>118AM1F213</v>
      </c>
      <c r="X1076" s="388">
        <f t="shared" si="367"/>
        <v>2</v>
      </c>
      <c r="Y1076" s="388">
        <f t="shared" si="368"/>
        <v>2</v>
      </c>
      <c r="Z1076" s="280" t="str">
        <f t="shared" si="358"/>
        <v/>
      </c>
      <c r="AA1076" s="280" t="str">
        <f t="shared" si="359"/>
        <v/>
      </c>
      <c r="AB1076" s="389" t="str">
        <f t="shared" si="369"/>
        <v/>
      </c>
      <c r="AC1076" s="389" t="str">
        <f t="shared" si="370"/>
        <v/>
      </c>
      <c r="AD1076" s="390" t="str">
        <f t="shared" si="360"/>
        <v/>
      </c>
      <c r="AE1076" s="282">
        <f t="shared" si="361"/>
        <v>1</v>
      </c>
      <c r="AF1076" s="359">
        <f t="shared" si="362"/>
        <v>0</v>
      </c>
      <c r="AG1076" s="280">
        <f t="shared" si="363"/>
        <v>3</v>
      </c>
      <c r="AH1076" s="280">
        <f t="shared" si="364"/>
        <v>1</v>
      </c>
      <c r="AI1076" s="280">
        <f>IF(ISBLANK(T1076),AI1075,IF(COUNTIF(T$2:T1076,T1076)&gt;1,AI1075,1+MAX(AI1075,0)))</f>
        <v>26</v>
      </c>
      <c r="AL1076" s="391" t="str">
        <f t="shared" si="371"/>
        <v/>
      </c>
      <c r="AM1076" s="391" t="str">
        <f t="shared" si="372"/>
        <v/>
      </c>
      <c r="AO1076" s="310" t="str">
        <f t="shared" si="365"/>
        <v/>
      </c>
      <c r="AP1076" s="310">
        <f>SUM(AO$1:AO1076)</f>
        <v>0</v>
      </c>
      <c r="AQ1076" s="310">
        <f>SUM(AK$2:AK1076)</f>
        <v>12</v>
      </c>
      <c r="AR1076" s="310">
        <f>COUNTA(AJ$2:AJ1076)</f>
        <v>12</v>
      </c>
      <c r="AS1076" s="312"/>
      <c r="AT1076" s="312"/>
      <c r="AU1076" s="312"/>
      <c r="AV1076" s="312"/>
      <c r="AW1076" s="312"/>
      <c r="AZ1076">
        <v>2</v>
      </c>
      <c r="BA1076">
        <v>2</v>
      </c>
    </row>
    <row r="1077" spans="1:53" x14ac:dyDescent="0.25">
      <c r="A1077">
        <v>118</v>
      </c>
      <c r="B1077" t="s">
        <v>65</v>
      </c>
      <c r="C1077" t="s">
        <v>919</v>
      </c>
      <c r="D1077"/>
      <c r="E1077">
        <v>2</v>
      </c>
      <c r="F1077">
        <v>1</v>
      </c>
      <c r="G1077">
        <v>4</v>
      </c>
      <c r="H1077">
        <v>2</v>
      </c>
      <c r="I1077">
        <v>0</v>
      </c>
      <c r="J1077">
        <v>0</v>
      </c>
      <c r="K1077">
        <v>0</v>
      </c>
      <c r="L1077">
        <v>1</v>
      </c>
      <c r="M1077" t="s">
        <v>921</v>
      </c>
      <c r="O1077" s="101">
        <f>IF(ISBLANK(C1077),O1076,IF(COUNTIF(C$2:C1077,C1077)&gt;1,O1076,1+MAX(O1076,0)))</f>
        <v>32</v>
      </c>
      <c r="P1077" s="45">
        <f t="shared" si="352"/>
        <v>15</v>
      </c>
      <c r="Q1077" s="33" t="str">
        <f t="shared" si="353"/>
        <v/>
      </c>
      <c r="R1077" s="33">
        <f t="shared" si="354"/>
        <v>5</v>
      </c>
      <c r="S1077" s="33" t="str">
        <f t="shared" si="355"/>
        <v>118_5</v>
      </c>
      <c r="T1077" s="35" t="str">
        <f t="shared" si="356"/>
        <v>118AM</v>
      </c>
      <c r="U1077" s="35" t="str">
        <f t="shared" si="357"/>
        <v>118AMEW</v>
      </c>
      <c r="V1077" s="35" t="str">
        <f t="shared" si="373"/>
        <v>1F</v>
      </c>
      <c r="W1077" s="35" t="str">
        <f t="shared" si="366"/>
        <v>118AM1F214</v>
      </c>
      <c r="X1077" s="388">
        <f t="shared" si="367"/>
        <v>0</v>
      </c>
      <c r="Y1077" s="388">
        <f t="shared" si="368"/>
        <v>1</v>
      </c>
      <c r="Z1077" s="280" t="str">
        <f t="shared" si="358"/>
        <v/>
      </c>
      <c r="AA1077" s="280" t="str">
        <f t="shared" si="359"/>
        <v/>
      </c>
      <c r="AB1077" s="389" t="str">
        <f t="shared" si="369"/>
        <v/>
      </c>
      <c r="AC1077" s="389" t="str">
        <f t="shared" si="370"/>
        <v/>
      </c>
      <c r="AD1077" s="390" t="str">
        <f t="shared" si="360"/>
        <v/>
      </c>
      <c r="AE1077" s="282">
        <f t="shared" si="361"/>
        <v>0</v>
      </c>
      <c r="AF1077" s="359">
        <f t="shared" si="362"/>
        <v>0</v>
      </c>
      <c r="AG1077" s="280">
        <f t="shared" si="363"/>
        <v>3</v>
      </c>
      <c r="AH1077" s="280">
        <f t="shared" si="364"/>
        <v>1</v>
      </c>
      <c r="AI1077" s="280">
        <f>IF(ISBLANK(T1077),AI1076,IF(COUNTIF(T$2:T1077,T1077)&gt;1,AI1076,1+MAX(AI1076,0)))</f>
        <v>26</v>
      </c>
      <c r="AL1077" s="391" t="str">
        <f t="shared" si="371"/>
        <v/>
      </c>
      <c r="AM1077" s="391" t="str">
        <f t="shared" si="372"/>
        <v/>
      </c>
      <c r="AO1077" s="310" t="str">
        <f t="shared" si="365"/>
        <v/>
      </c>
      <c r="AP1077" s="310">
        <f>SUM(AO$1:AO1077)</f>
        <v>0</v>
      </c>
      <c r="AQ1077" s="310">
        <f>SUM(AK$2:AK1077)</f>
        <v>12</v>
      </c>
      <c r="AR1077" s="310">
        <f>COUNTA(AJ$2:AJ1077)</f>
        <v>12</v>
      </c>
      <c r="AS1077" s="312"/>
      <c r="AT1077" s="312"/>
      <c r="AU1077" s="312"/>
      <c r="AV1077" s="312"/>
      <c r="AW1077" s="312"/>
      <c r="AZ1077">
        <v>0</v>
      </c>
      <c r="BA1077">
        <v>1</v>
      </c>
    </row>
    <row r="1078" spans="1:53" x14ac:dyDescent="0.25">
      <c r="A1078">
        <v>118</v>
      </c>
      <c r="B1078" t="s">
        <v>65</v>
      </c>
      <c r="C1078" t="s">
        <v>919</v>
      </c>
      <c r="D1078"/>
      <c r="E1078">
        <v>2</v>
      </c>
      <c r="F1078">
        <v>2</v>
      </c>
      <c r="G1078">
        <v>1</v>
      </c>
      <c r="H1078">
        <v>8</v>
      </c>
      <c r="I1078">
        <v>2</v>
      </c>
      <c r="J1078">
        <v>6</v>
      </c>
      <c r="K1078">
        <v>0</v>
      </c>
      <c r="L1078">
        <v>1</v>
      </c>
      <c r="M1078" t="s">
        <v>921</v>
      </c>
      <c r="O1078" s="101">
        <f>IF(ISBLANK(C1078),O1077,IF(COUNTIF(C$2:C1078,C1078)&gt;1,O1077,1+MAX(O1077,0)))</f>
        <v>32</v>
      </c>
      <c r="P1078" s="45">
        <f t="shared" si="352"/>
        <v>15</v>
      </c>
      <c r="Q1078" s="33" t="str">
        <f t="shared" si="353"/>
        <v/>
      </c>
      <c r="R1078" s="33">
        <f t="shared" si="354"/>
        <v>6</v>
      </c>
      <c r="S1078" s="33" t="str">
        <f t="shared" si="355"/>
        <v>118_6</v>
      </c>
      <c r="T1078" s="35" t="str">
        <f t="shared" si="356"/>
        <v>118AM</v>
      </c>
      <c r="U1078" s="35" t="str">
        <f t="shared" si="357"/>
        <v>118AMNS</v>
      </c>
      <c r="V1078" s="35" t="str">
        <f t="shared" si="373"/>
        <v>1F</v>
      </c>
      <c r="W1078" s="35" t="str">
        <f t="shared" si="366"/>
        <v>118AM1F221</v>
      </c>
      <c r="X1078" s="388">
        <f t="shared" si="367"/>
        <v>0</v>
      </c>
      <c r="Y1078" s="388">
        <f t="shared" si="368"/>
        <v>1</v>
      </c>
      <c r="Z1078" s="280" t="str">
        <f t="shared" si="358"/>
        <v/>
      </c>
      <c r="AA1078" s="280" t="str">
        <f t="shared" si="359"/>
        <v/>
      </c>
      <c r="AB1078" s="389" t="str">
        <f t="shared" si="369"/>
        <v/>
      </c>
      <c r="AC1078" s="389" t="str">
        <f t="shared" si="370"/>
        <v/>
      </c>
      <c r="AD1078" s="390" t="str">
        <f t="shared" si="360"/>
        <v/>
      </c>
      <c r="AE1078" s="282">
        <f t="shared" si="361"/>
        <v>0</v>
      </c>
      <c r="AF1078" s="359">
        <f t="shared" si="362"/>
        <v>0</v>
      </c>
      <c r="AG1078" s="280">
        <f t="shared" si="363"/>
        <v>0</v>
      </c>
      <c r="AH1078" s="280">
        <f t="shared" si="364"/>
        <v>0</v>
      </c>
      <c r="AI1078" s="280">
        <f>IF(ISBLANK(T1078),AI1077,IF(COUNTIF(T$2:T1078,T1078)&gt;1,AI1077,1+MAX(AI1077,0)))</f>
        <v>26</v>
      </c>
      <c r="AL1078" s="391" t="str">
        <f t="shared" si="371"/>
        <v/>
      </c>
      <c r="AM1078" s="391" t="str">
        <f t="shared" si="372"/>
        <v/>
      </c>
      <c r="AO1078" s="310" t="str">
        <f t="shared" si="365"/>
        <v/>
      </c>
      <c r="AP1078" s="310">
        <f>SUM(AO$1:AO1078)</f>
        <v>0</v>
      </c>
      <c r="AQ1078" s="310">
        <f>SUM(AK$2:AK1078)</f>
        <v>12</v>
      </c>
      <c r="AR1078" s="310">
        <f>COUNTA(AJ$2:AJ1078)</f>
        <v>12</v>
      </c>
      <c r="AS1078" s="312"/>
      <c r="AT1078" s="312"/>
      <c r="AU1078" s="312"/>
      <c r="AV1078" s="312"/>
      <c r="AW1078" s="312"/>
      <c r="AZ1078">
        <v>0</v>
      </c>
      <c r="BA1078">
        <v>1</v>
      </c>
    </row>
    <row r="1079" spans="1:53" x14ac:dyDescent="0.25">
      <c r="A1079">
        <v>118</v>
      </c>
      <c r="B1079" t="s">
        <v>65</v>
      </c>
      <c r="C1079" t="s">
        <v>919</v>
      </c>
      <c r="D1079"/>
      <c r="E1079">
        <v>2</v>
      </c>
      <c r="F1079">
        <v>2</v>
      </c>
      <c r="G1079">
        <v>2</v>
      </c>
      <c r="H1079">
        <v>3</v>
      </c>
      <c r="I1079">
        <v>0</v>
      </c>
      <c r="J1079">
        <v>1</v>
      </c>
      <c r="K1079">
        <v>0</v>
      </c>
      <c r="L1079">
        <v>2</v>
      </c>
      <c r="M1079" t="s">
        <v>921</v>
      </c>
      <c r="O1079" s="101">
        <f>IF(ISBLANK(C1079),O1078,IF(COUNTIF(C$2:C1079,C1079)&gt;1,O1078,1+MAX(O1078,0)))</f>
        <v>32</v>
      </c>
      <c r="P1079" s="45">
        <f t="shared" si="352"/>
        <v>15</v>
      </c>
      <c r="Q1079" s="33" t="str">
        <f t="shared" si="353"/>
        <v/>
      </c>
      <c r="R1079" s="33">
        <f t="shared" si="354"/>
        <v>6</v>
      </c>
      <c r="S1079" s="33" t="str">
        <f t="shared" si="355"/>
        <v>118_6</v>
      </c>
      <c r="T1079" s="35" t="str">
        <f t="shared" si="356"/>
        <v>118AM</v>
      </c>
      <c r="U1079" s="35" t="str">
        <f t="shared" si="357"/>
        <v>118AMNS</v>
      </c>
      <c r="V1079" s="35" t="str">
        <f t="shared" si="373"/>
        <v>1F</v>
      </c>
      <c r="W1079" s="35" t="str">
        <f t="shared" si="366"/>
        <v>118AM1F222</v>
      </c>
      <c r="X1079" s="388">
        <f t="shared" si="367"/>
        <v>0</v>
      </c>
      <c r="Y1079" s="388">
        <f t="shared" si="368"/>
        <v>2</v>
      </c>
      <c r="Z1079" s="280" t="str">
        <f t="shared" si="358"/>
        <v/>
      </c>
      <c r="AA1079" s="280" t="str">
        <f t="shared" si="359"/>
        <v/>
      </c>
      <c r="AB1079" s="389" t="str">
        <f t="shared" si="369"/>
        <v/>
      </c>
      <c r="AC1079" s="389" t="str">
        <f t="shared" si="370"/>
        <v/>
      </c>
      <c r="AD1079" s="390" t="str">
        <f t="shared" si="360"/>
        <v/>
      </c>
      <c r="AE1079" s="282">
        <f t="shared" si="361"/>
        <v>0</v>
      </c>
      <c r="AF1079" s="359">
        <f t="shared" si="362"/>
        <v>0</v>
      </c>
      <c r="AG1079" s="280">
        <f t="shared" si="363"/>
        <v>3</v>
      </c>
      <c r="AH1079" s="280">
        <f t="shared" si="364"/>
        <v>1</v>
      </c>
      <c r="AI1079" s="280">
        <f>IF(ISBLANK(T1079),AI1078,IF(COUNTIF(T$2:T1079,T1079)&gt;1,AI1078,1+MAX(AI1078,0)))</f>
        <v>26</v>
      </c>
      <c r="AL1079" s="391" t="str">
        <f t="shared" si="371"/>
        <v/>
      </c>
      <c r="AM1079" s="391" t="str">
        <f t="shared" si="372"/>
        <v/>
      </c>
      <c r="AO1079" s="310" t="str">
        <f t="shared" si="365"/>
        <v/>
      </c>
      <c r="AP1079" s="310">
        <f>SUM(AO$1:AO1079)</f>
        <v>0</v>
      </c>
      <c r="AQ1079" s="310">
        <f>SUM(AK$2:AK1079)</f>
        <v>12</v>
      </c>
      <c r="AR1079" s="310">
        <f>COUNTA(AJ$2:AJ1079)</f>
        <v>12</v>
      </c>
      <c r="AS1079" s="312"/>
      <c r="AT1079" s="312"/>
      <c r="AU1079" s="312"/>
      <c r="AV1079" s="312"/>
      <c r="AW1079" s="312"/>
      <c r="AZ1079">
        <v>0</v>
      </c>
      <c r="BA1079">
        <v>2</v>
      </c>
    </row>
    <row r="1080" spans="1:53" x14ac:dyDescent="0.25">
      <c r="A1080">
        <v>118</v>
      </c>
      <c r="B1080" t="s">
        <v>65</v>
      </c>
      <c r="C1080" t="s">
        <v>919</v>
      </c>
      <c r="D1080"/>
      <c r="E1080">
        <v>2</v>
      </c>
      <c r="F1080">
        <v>2</v>
      </c>
      <c r="G1080">
        <v>3</v>
      </c>
      <c r="H1080">
        <v>9</v>
      </c>
      <c r="I1080">
        <v>2</v>
      </c>
      <c r="J1080">
        <v>1</v>
      </c>
      <c r="K1080">
        <v>2</v>
      </c>
      <c r="L1080">
        <v>3</v>
      </c>
      <c r="M1080" t="s">
        <v>921</v>
      </c>
      <c r="O1080" s="101">
        <f>IF(ISBLANK(C1080),O1079,IF(COUNTIF(C$2:C1080,C1080)&gt;1,O1079,1+MAX(O1079,0)))</f>
        <v>32</v>
      </c>
      <c r="P1080" s="45">
        <f t="shared" si="352"/>
        <v>15</v>
      </c>
      <c r="Q1080" s="33" t="str">
        <f t="shared" si="353"/>
        <v/>
      </c>
      <c r="R1080" s="33">
        <f t="shared" si="354"/>
        <v>6</v>
      </c>
      <c r="S1080" s="33" t="str">
        <f t="shared" si="355"/>
        <v>118_6</v>
      </c>
      <c r="T1080" s="35" t="str">
        <f t="shared" si="356"/>
        <v>118AM</v>
      </c>
      <c r="U1080" s="35" t="str">
        <f t="shared" si="357"/>
        <v>118AMEW</v>
      </c>
      <c r="V1080" s="35" t="str">
        <f t="shared" si="373"/>
        <v>1F</v>
      </c>
      <c r="W1080" s="35" t="str">
        <f t="shared" si="366"/>
        <v>118AM1F223</v>
      </c>
      <c r="X1080" s="388">
        <f t="shared" si="367"/>
        <v>2</v>
      </c>
      <c r="Y1080" s="388">
        <f t="shared" si="368"/>
        <v>3</v>
      </c>
      <c r="Z1080" s="280" t="str">
        <f t="shared" si="358"/>
        <v/>
      </c>
      <c r="AA1080" s="280" t="str">
        <f t="shared" si="359"/>
        <v/>
      </c>
      <c r="AB1080" s="389" t="str">
        <f t="shared" si="369"/>
        <v/>
      </c>
      <c r="AC1080" s="389" t="str">
        <f t="shared" si="370"/>
        <v/>
      </c>
      <c r="AD1080" s="390" t="str">
        <f t="shared" si="360"/>
        <v/>
      </c>
      <c r="AE1080" s="282">
        <f t="shared" si="361"/>
        <v>1</v>
      </c>
      <c r="AF1080" s="359">
        <f t="shared" si="362"/>
        <v>0</v>
      </c>
      <c r="AG1080" s="280">
        <f t="shared" si="363"/>
        <v>3</v>
      </c>
      <c r="AH1080" s="280">
        <f t="shared" si="364"/>
        <v>1</v>
      </c>
      <c r="AI1080" s="280">
        <f>IF(ISBLANK(T1080),AI1079,IF(COUNTIF(T$2:T1080,T1080)&gt;1,AI1079,1+MAX(AI1079,0)))</f>
        <v>26</v>
      </c>
      <c r="AL1080" s="391" t="str">
        <f t="shared" si="371"/>
        <v/>
      </c>
      <c r="AM1080" s="391" t="str">
        <f t="shared" si="372"/>
        <v/>
      </c>
      <c r="AO1080" s="310" t="str">
        <f t="shared" si="365"/>
        <v/>
      </c>
      <c r="AP1080" s="310">
        <f>SUM(AO$1:AO1080)</f>
        <v>0</v>
      </c>
      <c r="AQ1080" s="310">
        <f>SUM(AK$2:AK1080)</f>
        <v>12</v>
      </c>
      <c r="AR1080" s="310">
        <f>COUNTA(AJ$2:AJ1080)</f>
        <v>12</v>
      </c>
      <c r="AS1080" s="312"/>
      <c r="AT1080" s="312"/>
      <c r="AU1080" s="312"/>
      <c r="AV1080" s="312"/>
      <c r="AW1080" s="312"/>
      <c r="AZ1080">
        <v>2</v>
      </c>
      <c r="BA1080">
        <v>3</v>
      </c>
    </row>
    <row r="1081" spans="1:53" x14ac:dyDescent="0.25">
      <c r="A1081">
        <v>118</v>
      </c>
      <c r="B1081" t="s">
        <v>65</v>
      </c>
      <c r="C1081" t="s">
        <v>919</v>
      </c>
      <c r="D1081"/>
      <c r="E1081">
        <v>2</v>
      </c>
      <c r="F1081">
        <v>2</v>
      </c>
      <c r="G1081">
        <v>4</v>
      </c>
      <c r="H1081">
        <v>3</v>
      </c>
      <c r="I1081">
        <v>1</v>
      </c>
      <c r="J1081">
        <v>0</v>
      </c>
      <c r="K1081">
        <v>1</v>
      </c>
      <c r="L1081">
        <v>1</v>
      </c>
      <c r="M1081" t="s">
        <v>921</v>
      </c>
      <c r="O1081" s="101">
        <f>IF(ISBLANK(C1081),O1080,IF(COUNTIF(C$2:C1081,C1081)&gt;1,O1080,1+MAX(O1080,0)))</f>
        <v>32</v>
      </c>
      <c r="P1081" s="45">
        <f t="shared" si="352"/>
        <v>15</v>
      </c>
      <c r="Q1081" s="33" t="str">
        <f t="shared" si="353"/>
        <v/>
      </c>
      <c r="R1081" s="33">
        <f t="shared" si="354"/>
        <v>6</v>
      </c>
      <c r="S1081" s="33" t="str">
        <f t="shared" si="355"/>
        <v>118_6</v>
      </c>
      <c r="T1081" s="35" t="str">
        <f t="shared" si="356"/>
        <v>118AM</v>
      </c>
      <c r="U1081" s="35" t="str">
        <f t="shared" si="357"/>
        <v>118AMEW</v>
      </c>
      <c r="V1081" s="35" t="str">
        <f t="shared" si="373"/>
        <v>1F</v>
      </c>
      <c r="W1081" s="35" t="str">
        <f t="shared" si="366"/>
        <v>118AM1F224</v>
      </c>
      <c r="X1081" s="388">
        <f t="shared" si="367"/>
        <v>1</v>
      </c>
      <c r="Y1081" s="388">
        <f t="shared" si="368"/>
        <v>1</v>
      </c>
      <c r="Z1081" s="280" t="str">
        <f t="shared" si="358"/>
        <v/>
      </c>
      <c r="AA1081" s="280" t="str">
        <f t="shared" si="359"/>
        <v/>
      </c>
      <c r="AB1081" s="389" t="str">
        <f t="shared" si="369"/>
        <v/>
      </c>
      <c r="AC1081" s="389" t="str">
        <f t="shared" si="370"/>
        <v/>
      </c>
      <c r="AD1081" s="390" t="str">
        <f t="shared" si="360"/>
        <v/>
      </c>
      <c r="AE1081" s="282">
        <f t="shared" si="361"/>
        <v>0</v>
      </c>
      <c r="AF1081" s="359">
        <f t="shared" si="362"/>
        <v>0</v>
      </c>
      <c r="AG1081" s="280">
        <f t="shared" si="363"/>
        <v>3</v>
      </c>
      <c r="AH1081" s="280">
        <f t="shared" si="364"/>
        <v>1</v>
      </c>
      <c r="AI1081" s="280">
        <f>IF(ISBLANK(T1081),AI1080,IF(COUNTIF(T$2:T1081,T1081)&gt;1,AI1080,1+MAX(AI1080,0)))</f>
        <v>26</v>
      </c>
      <c r="AL1081" s="391" t="str">
        <f t="shared" si="371"/>
        <v/>
      </c>
      <c r="AM1081" s="391" t="str">
        <f t="shared" si="372"/>
        <v/>
      </c>
      <c r="AO1081" s="310" t="str">
        <f t="shared" si="365"/>
        <v/>
      </c>
      <c r="AP1081" s="310">
        <f>SUM(AO$1:AO1081)</f>
        <v>0</v>
      </c>
      <c r="AQ1081" s="310">
        <f>SUM(AK$2:AK1081)</f>
        <v>12</v>
      </c>
      <c r="AR1081" s="310">
        <f>COUNTA(AJ$2:AJ1081)</f>
        <v>12</v>
      </c>
      <c r="AS1081" s="312"/>
      <c r="AT1081" s="312"/>
      <c r="AU1081" s="312"/>
      <c r="AV1081" s="312"/>
      <c r="AW1081" s="312"/>
      <c r="AZ1081">
        <v>1</v>
      </c>
      <c r="BA1081">
        <v>1</v>
      </c>
    </row>
    <row r="1082" spans="1:53" x14ac:dyDescent="0.25">
      <c r="A1082">
        <v>118</v>
      </c>
      <c r="B1082" t="s">
        <v>65</v>
      </c>
      <c r="C1082" t="s">
        <v>919</v>
      </c>
      <c r="D1082"/>
      <c r="E1082">
        <v>2</v>
      </c>
      <c r="F1082">
        <v>3</v>
      </c>
      <c r="G1082">
        <v>1</v>
      </c>
      <c r="H1082">
        <v>2</v>
      </c>
      <c r="I1082">
        <v>0</v>
      </c>
      <c r="J1082">
        <v>2</v>
      </c>
      <c r="K1082">
        <v>0</v>
      </c>
      <c r="L1082">
        <v>0</v>
      </c>
      <c r="M1082" t="s">
        <v>921</v>
      </c>
      <c r="O1082" s="101">
        <f>IF(ISBLANK(C1082),O1081,IF(COUNTIF(C$2:C1082,C1082)&gt;1,O1081,1+MAX(O1081,0)))</f>
        <v>32</v>
      </c>
      <c r="P1082" s="45">
        <f t="shared" si="352"/>
        <v>15</v>
      </c>
      <c r="Q1082" s="33" t="str">
        <f t="shared" si="353"/>
        <v/>
      </c>
      <c r="R1082" s="33">
        <f t="shared" si="354"/>
        <v>7</v>
      </c>
      <c r="S1082" s="33" t="str">
        <f t="shared" si="355"/>
        <v>118_7</v>
      </c>
      <c r="T1082" s="35" t="str">
        <f t="shared" si="356"/>
        <v>118AM</v>
      </c>
      <c r="U1082" s="35" t="str">
        <f t="shared" si="357"/>
        <v>118AMNS</v>
      </c>
      <c r="V1082" s="35" t="str">
        <f t="shared" si="373"/>
        <v>1F</v>
      </c>
      <c r="W1082" s="35" t="str">
        <f t="shared" si="366"/>
        <v>118AM1F231</v>
      </c>
      <c r="X1082" s="388">
        <f t="shared" si="367"/>
        <v>0</v>
      </c>
      <c r="Y1082" s="388">
        <f t="shared" si="368"/>
        <v>0</v>
      </c>
      <c r="Z1082" s="280" t="str">
        <f t="shared" si="358"/>
        <v/>
      </c>
      <c r="AA1082" s="280" t="str">
        <f t="shared" si="359"/>
        <v/>
      </c>
      <c r="AB1082" s="389" t="str">
        <f t="shared" si="369"/>
        <v/>
      </c>
      <c r="AC1082" s="389" t="str">
        <f t="shared" si="370"/>
        <v/>
      </c>
      <c r="AD1082" s="390" t="str">
        <f t="shared" si="360"/>
        <v/>
      </c>
      <c r="AE1082" s="282">
        <f t="shared" si="361"/>
        <v>0</v>
      </c>
      <c r="AF1082" s="359">
        <f t="shared" si="362"/>
        <v>0</v>
      </c>
      <c r="AG1082" s="280">
        <f t="shared" si="363"/>
        <v>0</v>
      </c>
      <c r="AH1082" s="280">
        <f t="shared" si="364"/>
        <v>0</v>
      </c>
      <c r="AI1082" s="280">
        <f>IF(ISBLANK(T1082),AI1081,IF(COUNTIF(T$2:T1082,T1082)&gt;1,AI1081,1+MAX(AI1081,0)))</f>
        <v>26</v>
      </c>
      <c r="AL1082" s="391" t="str">
        <f t="shared" si="371"/>
        <v/>
      </c>
      <c r="AM1082" s="391" t="str">
        <f t="shared" si="372"/>
        <v/>
      </c>
      <c r="AO1082" s="310" t="str">
        <f t="shared" si="365"/>
        <v/>
      </c>
      <c r="AP1082" s="310">
        <f>SUM(AO$1:AO1082)</f>
        <v>0</v>
      </c>
      <c r="AQ1082" s="310">
        <f>SUM(AK$2:AK1082)</f>
        <v>12</v>
      </c>
      <c r="AR1082" s="310">
        <f>COUNTA(AJ$2:AJ1082)</f>
        <v>12</v>
      </c>
      <c r="AS1082" s="312"/>
      <c r="AT1082" s="312"/>
      <c r="AU1082" s="312"/>
      <c r="AV1082" s="312"/>
      <c r="AW1082" s="312"/>
      <c r="AZ1082">
        <v>0</v>
      </c>
      <c r="BA1082">
        <v>0</v>
      </c>
    </row>
    <row r="1083" spans="1:53" x14ac:dyDescent="0.25">
      <c r="A1083">
        <v>118</v>
      </c>
      <c r="B1083" t="s">
        <v>65</v>
      </c>
      <c r="C1083" t="s">
        <v>919</v>
      </c>
      <c r="D1083"/>
      <c r="E1083">
        <v>2</v>
      </c>
      <c r="F1083">
        <v>3</v>
      </c>
      <c r="G1083">
        <v>2</v>
      </c>
      <c r="H1083">
        <v>4</v>
      </c>
      <c r="I1083">
        <v>1</v>
      </c>
      <c r="J1083">
        <v>0</v>
      </c>
      <c r="K1083">
        <v>0</v>
      </c>
      <c r="L1083">
        <v>2</v>
      </c>
      <c r="M1083" t="s">
        <v>921</v>
      </c>
      <c r="O1083" s="101">
        <f>IF(ISBLANK(C1083),O1082,IF(COUNTIF(C$2:C1083,C1083)&gt;1,O1082,1+MAX(O1082,0)))</f>
        <v>32</v>
      </c>
      <c r="P1083" s="45">
        <f t="shared" si="352"/>
        <v>15</v>
      </c>
      <c r="Q1083" s="33" t="str">
        <f t="shared" si="353"/>
        <v/>
      </c>
      <c r="R1083" s="33">
        <f t="shared" si="354"/>
        <v>7</v>
      </c>
      <c r="S1083" s="33" t="str">
        <f t="shared" si="355"/>
        <v>118_7</v>
      </c>
      <c r="T1083" s="35" t="str">
        <f t="shared" si="356"/>
        <v>118AM</v>
      </c>
      <c r="U1083" s="35" t="str">
        <f t="shared" si="357"/>
        <v>118AMNS</v>
      </c>
      <c r="V1083" s="35" t="str">
        <f t="shared" si="373"/>
        <v>1F</v>
      </c>
      <c r="W1083" s="35" t="str">
        <f t="shared" si="366"/>
        <v>118AM1F232</v>
      </c>
      <c r="X1083" s="388">
        <f t="shared" si="367"/>
        <v>0</v>
      </c>
      <c r="Y1083" s="388">
        <f t="shared" si="368"/>
        <v>2</v>
      </c>
      <c r="Z1083" s="280" t="str">
        <f t="shared" si="358"/>
        <v/>
      </c>
      <c r="AA1083" s="280" t="str">
        <f t="shared" si="359"/>
        <v/>
      </c>
      <c r="AB1083" s="389" t="str">
        <f t="shared" si="369"/>
        <v/>
      </c>
      <c r="AC1083" s="389" t="str">
        <f t="shared" si="370"/>
        <v/>
      </c>
      <c r="AD1083" s="390" t="str">
        <f t="shared" si="360"/>
        <v/>
      </c>
      <c r="AE1083" s="282">
        <f t="shared" si="361"/>
        <v>0</v>
      </c>
      <c r="AF1083" s="359">
        <f t="shared" si="362"/>
        <v>0</v>
      </c>
      <c r="AG1083" s="280">
        <f t="shared" si="363"/>
        <v>3</v>
      </c>
      <c r="AH1083" s="280">
        <f t="shared" si="364"/>
        <v>1</v>
      </c>
      <c r="AI1083" s="280">
        <f>IF(ISBLANK(T1083),AI1082,IF(COUNTIF(T$2:T1083,T1083)&gt;1,AI1082,1+MAX(AI1082,0)))</f>
        <v>26</v>
      </c>
      <c r="AL1083" s="391" t="str">
        <f t="shared" si="371"/>
        <v/>
      </c>
      <c r="AM1083" s="391" t="str">
        <f t="shared" si="372"/>
        <v/>
      </c>
      <c r="AO1083" s="310" t="str">
        <f t="shared" si="365"/>
        <v/>
      </c>
      <c r="AP1083" s="310">
        <f>SUM(AO$1:AO1083)</f>
        <v>0</v>
      </c>
      <c r="AQ1083" s="310">
        <f>SUM(AK$2:AK1083)</f>
        <v>12</v>
      </c>
      <c r="AR1083" s="310">
        <f>COUNTA(AJ$2:AJ1083)</f>
        <v>12</v>
      </c>
      <c r="AS1083" s="312"/>
      <c r="AT1083" s="312"/>
      <c r="AU1083" s="312"/>
      <c r="AV1083" s="312"/>
      <c r="AW1083" s="312"/>
      <c r="AZ1083">
        <v>0</v>
      </c>
      <c r="BA1083">
        <v>2</v>
      </c>
    </row>
    <row r="1084" spans="1:53" x14ac:dyDescent="0.25">
      <c r="A1084">
        <v>118</v>
      </c>
      <c r="B1084" t="s">
        <v>65</v>
      </c>
      <c r="C1084" t="s">
        <v>919</v>
      </c>
      <c r="D1084"/>
      <c r="E1084">
        <v>2</v>
      </c>
      <c r="F1084">
        <v>3</v>
      </c>
      <c r="G1084">
        <v>3</v>
      </c>
      <c r="H1084">
        <v>14</v>
      </c>
      <c r="I1084">
        <v>2</v>
      </c>
      <c r="J1084">
        <v>2</v>
      </c>
      <c r="K1084">
        <v>6</v>
      </c>
      <c r="L1084">
        <v>6</v>
      </c>
      <c r="M1084" t="s">
        <v>921</v>
      </c>
      <c r="O1084" s="101">
        <f>IF(ISBLANK(C1084),O1083,IF(COUNTIF(C$2:C1084,C1084)&gt;1,O1083,1+MAX(O1083,0)))</f>
        <v>32</v>
      </c>
      <c r="P1084" s="45">
        <f t="shared" si="352"/>
        <v>15</v>
      </c>
      <c r="Q1084" s="33" t="str">
        <f t="shared" si="353"/>
        <v/>
      </c>
      <c r="R1084" s="33">
        <f t="shared" si="354"/>
        <v>7</v>
      </c>
      <c r="S1084" s="33" t="str">
        <f t="shared" si="355"/>
        <v>118_7</v>
      </c>
      <c r="T1084" s="35" t="str">
        <f t="shared" si="356"/>
        <v>118AM</v>
      </c>
      <c r="U1084" s="35" t="str">
        <f t="shared" si="357"/>
        <v>118AMEW</v>
      </c>
      <c r="V1084" s="35" t="str">
        <f t="shared" si="373"/>
        <v>1F</v>
      </c>
      <c r="W1084" s="35" t="str">
        <f t="shared" si="366"/>
        <v>118AM1F233</v>
      </c>
      <c r="X1084" s="388">
        <f t="shared" si="367"/>
        <v>6</v>
      </c>
      <c r="Y1084" s="388">
        <f t="shared" si="368"/>
        <v>6</v>
      </c>
      <c r="Z1084" s="280" t="str">
        <f t="shared" si="358"/>
        <v/>
      </c>
      <c r="AA1084" s="280" t="str">
        <f t="shared" si="359"/>
        <v/>
      </c>
      <c r="AB1084" s="389" t="str">
        <f t="shared" si="369"/>
        <v/>
      </c>
      <c r="AC1084" s="389" t="str">
        <f t="shared" si="370"/>
        <v/>
      </c>
      <c r="AD1084" s="390" t="str">
        <f t="shared" si="360"/>
        <v/>
      </c>
      <c r="AE1084" s="282">
        <f t="shared" si="361"/>
        <v>1</v>
      </c>
      <c r="AF1084" s="359">
        <f t="shared" si="362"/>
        <v>0</v>
      </c>
      <c r="AG1084" s="280">
        <f t="shared" si="363"/>
        <v>3</v>
      </c>
      <c r="AH1084" s="280">
        <f t="shared" si="364"/>
        <v>1</v>
      </c>
      <c r="AI1084" s="280">
        <f>IF(ISBLANK(T1084),AI1083,IF(COUNTIF(T$2:T1084,T1084)&gt;1,AI1083,1+MAX(AI1083,0)))</f>
        <v>26</v>
      </c>
      <c r="AL1084" s="391" t="str">
        <f t="shared" si="371"/>
        <v/>
      </c>
      <c r="AM1084" s="391" t="str">
        <f t="shared" si="372"/>
        <v/>
      </c>
      <c r="AO1084" s="310" t="str">
        <f t="shared" si="365"/>
        <v/>
      </c>
      <c r="AP1084" s="310">
        <f>SUM(AO$1:AO1084)</f>
        <v>0</v>
      </c>
      <c r="AQ1084" s="310">
        <f>SUM(AK$2:AK1084)</f>
        <v>12</v>
      </c>
      <c r="AR1084" s="310">
        <f>COUNTA(AJ$2:AJ1084)</f>
        <v>12</v>
      </c>
      <c r="AS1084" s="312"/>
      <c r="AT1084" s="312"/>
      <c r="AU1084" s="312"/>
      <c r="AV1084" s="312"/>
      <c r="AW1084" s="312"/>
      <c r="AZ1084">
        <v>6</v>
      </c>
      <c r="BA1084">
        <v>6</v>
      </c>
    </row>
    <row r="1085" spans="1:53" x14ac:dyDescent="0.25">
      <c r="A1085">
        <v>118</v>
      </c>
      <c r="B1085" t="s">
        <v>65</v>
      </c>
      <c r="C1085" t="s">
        <v>919</v>
      </c>
      <c r="D1085"/>
      <c r="E1085">
        <v>2</v>
      </c>
      <c r="F1085">
        <v>3</v>
      </c>
      <c r="G1085">
        <v>4</v>
      </c>
      <c r="H1085">
        <v>1</v>
      </c>
      <c r="I1085">
        <v>0</v>
      </c>
      <c r="J1085">
        <v>0</v>
      </c>
      <c r="K1085">
        <v>0</v>
      </c>
      <c r="L1085">
        <v>0</v>
      </c>
      <c r="M1085" t="s">
        <v>921</v>
      </c>
      <c r="O1085" s="101">
        <f>IF(ISBLANK(C1085),O1084,IF(COUNTIF(C$2:C1085,C1085)&gt;1,O1084,1+MAX(O1084,0)))</f>
        <v>32</v>
      </c>
      <c r="P1085" s="45">
        <f t="shared" si="352"/>
        <v>15</v>
      </c>
      <c r="Q1085" s="33" t="str">
        <f t="shared" si="353"/>
        <v/>
      </c>
      <c r="R1085" s="33">
        <f t="shared" si="354"/>
        <v>7</v>
      </c>
      <c r="S1085" s="33" t="str">
        <f t="shared" si="355"/>
        <v>118_7</v>
      </c>
      <c r="T1085" s="35" t="str">
        <f t="shared" si="356"/>
        <v>118AM</v>
      </c>
      <c r="U1085" s="35" t="str">
        <f t="shared" si="357"/>
        <v>118AMEW</v>
      </c>
      <c r="V1085" s="35" t="str">
        <f t="shared" si="373"/>
        <v>1F</v>
      </c>
      <c r="W1085" s="35" t="str">
        <f t="shared" si="366"/>
        <v>118AM1F234</v>
      </c>
      <c r="X1085" s="388">
        <f t="shared" si="367"/>
        <v>0</v>
      </c>
      <c r="Y1085" s="388">
        <f t="shared" si="368"/>
        <v>0</v>
      </c>
      <c r="Z1085" s="280" t="str">
        <f t="shared" si="358"/>
        <v/>
      </c>
      <c r="AA1085" s="280" t="str">
        <f t="shared" si="359"/>
        <v/>
      </c>
      <c r="AB1085" s="389" t="str">
        <f t="shared" si="369"/>
        <v/>
      </c>
      <c r="AC1085" s="389" t="str">
        <f t="shared" si="370"/>
        <v/>
      </c>
      <c r="AD1085" s="390" t="str">
        <f t="shared" si="360"/>
        <v/>
      </c>
      <c r="AE1085" s="282">
        <f t="shared" si="361"/>
        <v>0</v>
      </c>
      <c r="AF1085" s="359">
        <f t="shared" si="362"/>
        <v>0</v>
      </c>
      <c r="AG1085" s="280">
        <f t="shared" si="363"/>
        <v>3</v>
      </c>
      <c r="AH1085" s="280">
        <f t="shared" si="364"/>
        <v>1</v>
      </c>
      <c r="AI1085" s="280">
        <f>IF(ISBLANK(T1085),AI1084,IF(COUNTIF(T$2:T1085,T1085)&gt;1,AI1084,1+MAX(AI1084,0)))</f>
        <v>26</v>
      </c>
      <c r="AL1085" s="391" t="str">
        <f t="shared" si="371"/>
        <v/>
      </c>
      <c r="AM1085" s="391" t="str">
        <f t="shared" si="372"/>
        <v/>
      </c>
      <c r="AO1085" s="310" t="str">
        <f t="shared" si="365"/>
        <v/>
      </c>
      <c r="AP1085" s="310">
        <f>SUM(AO$1:AO1085)</f>
        <v>0</v>
      </c>
      <c r="AQ1085" s="310">
        <f>SUM(AK$2:AK1085)</f>
        <v>12</v>
      </c>
      <c r="AR1085" s="310">
        <f>COUNTA(AJ$2:AJ1085)</f>
        <v>12</v>
      </c>
      <c r="AS1085" s="312"/>
      <c r="AT1085" s="312"/>
      <c r="AU1085" s="312"/>
      <c r="AV1085" s="312"/>
      <c r="AW1085" s="312"/>
      <c r="AZ1085">
        <v>0</v>
      </c>
      <c r="BA1085">
        <v>0</v>
      </c>
    </row>
    <row r="1086" spans="1:53" x14ac:dyDescent="0.25">
      <c r="A1086">
        <v>118</v>
      </c>
      <c r="B1086" t="s">
        <v>65</v>
      </c>
      <c r="C1086" t="s">
        <v>919</v>
      </c>
      <c r="D1086"/>
      <c r="E1086">
        <v>2</v>
      </c>
      <c r="F1086">
        <v>4</v>
      </c>
      <c r="G1086">
        <v>1</v>
      </c>
      <c r="H1086">
        <v>7</v>
      </c>
      <c r="I1086">
        <v>0</v>
      </c>
      <c r="J1086">
        <v>1</v>
      </c>
      <c r="K1086">
        <v>2</v>
      </c>
      <c r="L1086">
        <v>4</v>
      </c>
      <c r="M1086" t="s">
        <v>921</v>
      </c>
      <c r="O1086" s="101">
        <f>IF(ISBLANK(C1086),O1085,IF(COUNTIF(C$2:C1086,C1086)&gt;1,O1085,1+MAX(O1085,0)))</f>
        <v>32</v>
      </c>
      <c r="P1086" s="45">
        <f t="shared" si="352"/>
        <v>15</v>
      </c>
      <c r="Q1086" s="33" t="str">
        <f t="shared" si="353"/>
        <v/>
      </c>
      <c r="R1086" s="33">
        <f t="shared" si="354"/>
        <v>8</v>
      </c>
      <c r="S1086" s="33" t="str">
        <f t="shared" si="355"/>
        <v>118_8</v>
      </c>
      <c r="T1086" s="35" t="str">
        <f t="shared" si="356"/>
        <v>118AM</v>
      </c>
      <c r="U1086" s="35" t="str">
        <f t="shared" si="357"/>
        <v>118AMNS</v>
      </c>
      <c r="V1086" s="35" t="str">
        <f t="shared" si="373"/>
        <v>1F</v>
      </c>
      <c r="W1086" s="35" t="str">
        <f t="shared" si="366"/>
        <v>118AM1F241</v>
      </c>
      <c r="X1086" s="388">
        <f t="shared" si="367"/>
        <v>2</v>
      </c>
      <c r="Y1086" s="388">
        <f t="shared" si="368"/>
        <v>4</v>
      </c>
      <c r="Z1086" s="280" t="str">
        <f t="shared" si="358"/>
        <v/>
      </c>
      <c r="AA1086" s="280" t="str">
        <f t="shared" si="359"/>
        <v/>
      </c>
      <c r="AB1086" s="389" t="str">
        <f t="shared" si="369"/>
        <v/>
      </c>
      <c r="AC1086" s="389" t="str">
        <f t="shared" si="370"/>
        <v/>
      </c>
      <c r="AD1086" s="390" t="str">
        <f t="shared" si="360"/>
        <v/>
      </c>
      <c r="AE1086" s="282">
        <f t="shared" si="361"/>
        <v>0</v>
      </c>
      <c r="AF1086" s="359">
        <f t="shared" si="362"/>
        <v>0</v>
      </c>
      <c r="AG1086" s="280">
        <f t="shared" si="363"/>
        <v>0</v>
      </c>
      <c r="AH1086" s="280">
        <f t="shared" si="364"/>
        <v>0</v>
      </c>
      <c r="AI1086" s="280">
        <f>IF(ISBLANK(T1086),AI1085,IF(COUNTIF(T$2:T1086,T1086)&gt;1,AI1085,1+MAX(AI1085,0)))</f>
        <v>26</v>
      </c>
      <c r="AL1086" s="391" t="str">
        <f t="shared" si="371"/>
        <v/>
      </c>
      <c r="AM1086" s="391" t="str">
        <f t="shared" si="372"/>
        <v/>
      </c>
      <c r="AO1086" s="310" t="str">
        <f t="shared" si="365"/>
        <v/>
      </c>
      <c r="AP1086" s="310">
        <f>SUM(AO$1:AO1086)</f>
        <v>0</v>
      </c>
      <c r="AQ1086" s="310">
        <f>SUM(AK$2:AK1086)</f>
        <v>12</v>
      </c>
      <c r="AR1086" s="310">
        <f>COUNTA(AJ$2:AJ1086)</f>
        <v>12</v>
      </c>
      <c r="AS1086" s="312"/>
      <c r="AT1086" s="312"/>
      <c r="AU1086" s="312"/>
      <c r="AV1086" s="312"/>
      <c r="AW1086" s="312"/>
      <c r="AZ1086">
        <v>2</v>
      </c>
      <c r="BA1086">
        <v>4</v>
      </c>
    </row>
    <row r="1087" spans="1:53" x14ac:dyDescent="0.25">
      <c r="A1087">
        <v>118</v>
      </c>
      <c r="B1087" t="s">
        <v>65</v>
      </c>
      <c r="C1087" t="s">
        <v>919</v>
      </c>
      <c r="D1087"/>
      <c r="E1087">
        <v>2</v>
      </c>
      <c r="F1087">
        <v>4</v>
      </c>
      <c r="G1087">
        <v>2</v>
      </c>
      <c r="H1087">
        <v>14</v>
      </c>
      <c r="I1087">
        <v>2</v>
      </c>
      <c r="J1087">
        <v>2</v>
      </c>
      <c r="K1087">
        <v>3</v>
      </c>
      <c r="L1087">
        <v>7</v>
      </c>
      <c r="M1087" t="s">
        <v>921</v>
      </c>
      <c r="O1087" s="101">
        <f>IF(ISBLANK(C1087),O1086,IF(COUNTIF(C$2:C1087,C1087)&gt;1,O1086,1+MAX(O1086,0)))</f>
        <v>32</v>
      </c>
      <c r="P1087" s="45">
        <f t="shared" si="352"/>
        <v>15</v>
      </c>
      <c r="Q1087" s="33" t="str">
        <f t="shared" si="353"/>
        <v/>
      </c>
      <c r="R1087" s="33">
        <f t="shared" si="354"/>
        <v>8</v>
      </c>
      <c r="S1087" s="33" t="str">
        <f t="shared" si="355"/>
        <v>118_8</v>
      </c>
      <c r="T1087" s="35" t="str">
        <f t="shared" si="356"/>
        <v>118AM</v>
      </c>
      <c r="U1087" s="35" t="str">
        <f t="shared" si="357"/>
        <v>118AMNS</v>
      </c>
      <c r="V1087" s="35" t="str">
        <f t="shared" si="373"/>
        <v>1F</v>
      </c>
      <c r="W1087" s="35" t="str">
        <f t="shared" si="366"/>
        <v>118AM1F242</v>
      </c>
      <c r="X1087" s="388">
        <f t="shared" si="367"/>
        <v>3</v>
      </c>
      <c r="Y1087" s="388">
        <f t="shared" si="368"/>
        <v>7</v>
      </c>
      <c r="Z1087" s="280" t="str">
        <f t="shared" si="358"/>
        <v/>
      </c>
      <c r="AA1087" s="280" t="str">
        <f t="shared" si="359"/>
        <v/>
      </c>
      <c r="AB1087" s="389" t="str">
        <f t="shared" si="369"/>
        <v/>
      </c>
      <c r="AC1087" s="389" t="str">
        <f t="shared" si="370"/>
        <v/>
      </c>
      <c r="AD1087" s="390" t="str">
        <f t="shared" si="360"/>
        <v/>
      </c>
      <c r="AE1087" s="282">
        <f t="shared" si="361"/>
        <v>0</v>
      </c>
      <c r="AF1087" s="359">
        <f t="shared" si="362"/>
        <v>0</v>
      </c>
      <c r="AG1087" s="280">
        <f t="shared" si="363"/>
        <v>3</v>
      </c>
      <c r="AH1087" s="280">
        <f t="shared" si="364"/>
        <v>1</v>
      </c>
      <c r="AI1087" s="280">
        <f>IF(ISBLANK(T1087),AI1086,IF(COUNTIF(T$2:T1087,T1087)&gt;1,AI1086,1+MAX(AI1086,0)))</f>
        <v>26</v>
      </c>
      <c r="AL1087" s="391" t="str">
        <f t="shared" si="371"/>
        <v/>
      </c>
      <c r="AM1087" s="391" t="str">
        <f t="shared" si="372"/>
        <v/>
      </c>
      <c r="AO1087" s="310" t="str">
        <f t="shared" si="365"/>
        <v/>
      </c>
      <c r="AP1087" s="310">
        <f>SUM(AO$1:AO1087)</f>
        <v>0</v>
      </c>
      <c r="AQ1087" s="310">
        <f>SUM(AK$2:AK1087)</f>
        <v>12</v>
      </c>
      <c r="AR1087" s="310">
        <f>COUNTA(AJ$2:AJ1087)</f>
        <v>12</v>
      </c>
      <c r="AS1087" s="312"/>
      <c r="AT1087" s="312"/>
      <c r="AU1087" s="312"/>
      <c r="AV1087" s="312"/>
      <c r="AW1087" s="312"/>
      <c r="AZ1087">
        <v>3</v>
      </c>
      <c r="BA1087">
        <v>7</v>
      </c>
    </row>
    <row r="1088" spans="1:53" x14ac:dyDescent="0.25">
      <c r="A1088">
        <v>118</v>
      </c>
      <c r="B1088" t="s">
        <v>65</v>
      </c>
      <c r="C1088" t="s">
        <v>919</v>
      </c>
      <c r="D1088"/>
      <c r="E1088">
        <v>2</v>
      </c>
      <c r="F1088">
        <v>4</v>
      </c>
      <c r="G1088">
        <v>3</v>
      </c>
      <c r="H1088">
        <v>27</v>
      </c>
      <c r="I1088">
        <v>7</v>
      </c>
      <c r="J1088">
        <v>4</v>
      </c>
      <c r="K1088">
        <v>4</v>
      </c>
      <c r="L1088">
        <v>6</v>
      </c>
      <c r="M1088" t="s">
        <v>921</v>
      </c>
      <c r="O1088" s="101">
        <f>IF(ISBLANK(C1088),O1087,IF(COUNTIF(C$2:C1088,C1088)&gt;1,O1087,1+MAX(O1087,0)))</f>
        <v>32</v>
      </c>
      <c r="P1088" s="45">
        <f t="shared" si="352"/>
        <v>15</v>
      </c>
      <c r="Q1088" s="33" t="str">
        <f t="shared" si="353"/>
        <v/>
      </c>
      <c r="R1088" s="33">
        <f t="shared" si="354"/>
        <v>8</v>
      </c>
      <c r="S1088" s="33" t="str">
        <f t="shared" si="355"/>
        <v>118_8</v>
      </c>
      <c r="T1088" s="35" t="str">
        <f t="shared" si="356"/>
        <v>118AM</v>
      </c>
      <c r="U1088" s="35" t="str">
        <f t="shared" si="357"/>
        <v>118AMEW</v>
      </c>
      <c r="V1088" s="35" t="str">
        <f t="shared" si="373"/>
        <v>1F</v>
      </c>
      <c r="W1088" s="35" t="str">
        <f t="shared" si="366"/>
        <v>118AM1F243</v>
      </c>
      <c r="X1088" s="388">
        <f t="shared" si="367"/>
        <v>4</v>
      </c>
      <c r="Y1088" s="388">
        <f t="shared" si="368"/>
        <v>6</v>
      </c>
      <c r="Z1088" s="280" t="str">
        <f t="shared" si="358"/>
        <v/>
      </c>
      <c r="AA1088" s="280" t="str">
        <f t="shared" si="359"/>
        <v/>
      </c>
      <c r="AB1088" s="389" t="str">
        <f t="shared" si="369"/>
        <v/>
      </c>
      <c r="AC1088" s="389" t="str">
        <f t="shared" si="370"/>
        <v/>
      </c>
      <c r="AD1088" s="390" t="str">
        <f t="shared" si="360"/>
        <v/>
      </c>
      <c r="AE1088" s="282">
        <f t="shared" si="361"/>
        <v>1</v>
      </c>
      <c r="AF1088" s="359">
        <f t="shared" si="362"/>
        <v>0</v>
      </c>
      <c r="AG1088" s="280">
        <f t="shared" si="363"/>
        <v>3</v>
      </c>
      <c r="AH1088" s="280">
        <f t="shared" si="364"/>
        <v>1</v>
      </c>
      <c r="AI1088" s="280">
        <f>IF(ISBLANK(T1088),AI1087,IF(COUNTIF(T$2:T1088,T1088)&gt;1,AI1087,1+MAX(AI1087,0)))</f>
        <v>26</v>
      </c>
      <c r="AL1088" s="391" t="str">
        <f t="shared" si="371"/>
        <v/>
      </c>
      <c r="AM1088" s="391" t="str">
        <f t="shared" si="372"/>
        <v/>
      </c>
      <c r="AO1088" s="310" t="str">
        <f t="shared" si="365"/>
        <v/>
      </c>
      <c r="AP1088" s="310">
        <f>SUM(AO$1:AO1088)</f>
        <v>0</v>
      </c>
      <c r="AQ1088" s="310">
        <f>SUM(AK$2:AK1088)</f>
        <v>12</v>
      </c>
      <c r="AR1088" s="310">
        <f>COUNTA(AJ$2:AJ1088)</f>
        <v>12</v>
      </c>
      <c r="AS1088" s="312"/>
      <c r="AT1088" s="312"/>
      <c r="AU1088" s="312"/>
      <c r="AV1088" s="312"/>
      <c r="AW1088" s="312"/>
      <c r="AZ1088">
        <v>4</v>
      </c>
      <c r="BA1088">
        <v>6</v>
      </c>
    </row>
    <row r="1089" spans="1:53" x14ac:dyDescent="0.25">
      <c r="A1089">
        <v>118</v>
      </c>
      <c r="B1089" t="s">
        <v>65</v>
      </c>
      <c r="C1089" t="s">
        <v>919</v>
      </c>
      <c r="D1089"/>
      <c r="E1089">
        <v>2</v>
      </c>
      <c r="F1089">
        <v>4</v>
      </c>
      <c r="G1089">
        <v>4</v>
      </c>
      <c r="H1089">
        <v>4</v>
      </c>
      <c r="I1089">
        <v>1</v>
      </c>
      <c r="J1089">
        <v>1</v>
      </c>
      <c r="K1089">
        <v>2</v>
      </c>
      <c r="L1089">
        <v>3</v>
      </c>
      <c r="M1089" t="s">
        <v>921</v>
      </c>
      <c r="O1089" s="101">
        <f>IF(ISBLANK(C1089),O1088,IF(COUNTIF(C$2:C1089,C1089)&gt;1,O1088,1+MAX(O1088,0)))</f>
        <v>32</v>
      </c>
      <c r="P1089" s="45">
        <f t="shared" si="352"/>
        <v>15</v>
      </c>
      <c r="Q1089" s="33" t="str">
        <f t="shared" si="353"/>
        <v/>
      </c>
      <c r="R1089" s="33">
        <f t="shared" si="354"/>
        <v>8</v>
      </c>
      <c r="S1089" s="33" t="str">
        <f t="shared" si="355"/>
        <v>118_8</v>
      </c>
      <c r="T1089" s="35" t="str">
        <f t="shared" si="356"/>
        <v>118AM</v>
      </c>
      <c r="U1089" s="35" t="str">
        <f t="shared" si="357"/>
        <v>118AMEW</v>
      </c>
      <c r="V1089" s="35" t="str">
        <f t="shared" si="373"/>
        <v>1F</v>
      </c>
      <c r="W1089" s="35" t="str">
        <f t="shared" si="366"/>
        <v>118AM1F244</v>
      </c>
      <c r="X1089" s="388">
        <f t="shared" si="367"/>
        <v>2</v>
      </c>
      <c r="Y1089" s="388">
        <f t="shared" si="368"/>
        <v>3</v>
      </c>
      <c r="Z1089" s="280" t="str">
        <f t="shared" si="358"/>
        <v/>
      </c>
      <c r="AA1089" s="280" t="str">
        <f t="shared" si="359"/>
        <v/>
      </c>
      <c r="AB1089" s="389" t="str">
        <f t="shared" si="369"/>
        <v/>
      </c>
      <c r="AC1089" s="389" t="str">
        <f t="shared" si="370"/>
        <v/>
      </c>
      <c r="AD1089" s="390" t="str">
        <f t="shared" si="360"/>
        <v/>
      </c>
      <c r="AE1089" s="282">
        <f t="shared" si="361"/>
        <v>0</v>
      </c>
      <c r="AF1089" s="359">
        <f t="shared" si="362"/>
        <v>0</v>
      </c>
      <c r="AG1089" s="280">
        <f t="shared" si="363"/>
        <v>3</v>
      </c>
      <c r="AH1089" s="280">
        <f t="shared" si="364"/>
        <v>1</v>
      </c>
      <c r="AI1089" s="280">
        <f>IF(ISBLANK(T1089),AI1088,IF(COUNTIF(T$2:T1089,T1089)&gt;1,AI1088,1+MAX(AI1088,0)))</f>
        <v>26</v>
      </c>
      <c r="AL1089" s="391" t="str">
        <f t="shared" si="371"/>
        <v/>
      </c>
      <c r="AM1089" s="391" t="str">
        <f t="shared" si="372"/>
        <v/>
      </c>
      <c r="AO1089" s="310" t="str">
        <f t="shared" si="365"/>
        <v/>
      </c>
      <c r="AP1089" s="310">
        <f>SUM(AO$1:AO1089)</f>
        <v>0</v>
      </c>
      <c r="AQ1089" s="310">
        <f>SUM(AK$2:AK1089)</f>
        <v>12</v>
      </c>
      <c r="AR1089" s="310">
        <f>COUNTA(AJ$2:AJ1089)</f>
        <v>12</v>
      </c>
      <c r="AS1089" s="312"/>
      <c r="AT1089" s="312"/>
      <c r="AU1089" s="312"/>
      <c r="AV1089" s="312"/>
      <c r="AW1089" s="312"/>
      <c r="AZ1089">
        <v>2</v>
      </c>
      <c r="BA1089">
        <v>3</v>
      </c>
    </row>
    <row r="1090" spans="1:53" x14ac:dyDescent="0.25">
      <c r="A1090">
        <v>118</v>
      </c>
      <c r="B1090" t="s">
        <v>66</v>
      </c>
      <c r="C1090" t="s">
        <v>627</v>
      </c>
      <c r="D1090"/>
      <c r="E1090">
        <v>2</v>
      </c>
      <c r="F1090">
        <v>1</v>
      </c>
      <c r="G1090">
        <v>1</v>
      </c>
      <c r="H1090">
        <v>15</v>
      </c>
      <c r="I1090">
        <v>3</v>
      </c>
      <c r="J1090">
        <v>3</v>
      </c>
      <c r="K1090">
        <v>6</v>
      </c>
      <c r="L1090">
        <v>7</v>
      </c>
      <c r="M1090"/>
      <c r="O1090" s="101">
        <f>IF(ISBLANK(C1090),O1089,IF(COUNTIF(C$2:C1090,C1090)&gt;1,O1089,1+MAX(O1089,0)))</f>
        <v>32</v>
      </c>
      <c r="P1090" s="45">
        <f t="shared" ref="P1090:P1153" si="374">IF(A1090=A1089,P1089,IF(ISNUMBER(P1089),P1089+1,1))</f>
        <v>15</v>
      </c>
      <c r="Q1090" s="33" t="str">
        <f t="shared" ref="Q1090:Q1153" si="375">IF(OR(P1090=P1089,LEN(A1090)&lt;1),"",P1090)</f>
        <v/>
      </c>
      <c r="R1090" s="33">
        <f t="shared" ref="R1090:R1153" si="376">IF(ISNUMBER(F1090),F1090+4*(E1090-1)+8*IF(B1090="PM",1,0),"")</f>
        <v>13</v>
      </c>
      <c r="S1090" s="33" t="str">
        <f t="shared" ref="S1090:S1153" si="377">IF(ISNUMBER(R1090),A1090&amp;"_"&amp;R1090,"")</f>
        <v>118_13</v>
      </c>
      <c r="T1090" s="35" t="str">
        <f t="shared" ref="T1090:T1153" si="378">A1090&amp;B1090</f>
        <v>118PM</v>
      </c>
      <c r="U1090" s="35" t="str">
        <f t="shared" ref="U1090:U1153" si="379">IF(OR(G1090=1,G1090=2),T1090&amp;"NS",IF(OR(G1090=3,G1090=4),T1090&amp;"EW",""))</f>
        <v>118PMNS</v>
      </c>
      <c r="V1090" s="35" t="str">
        <f t="shared" si="373"/>
        <v>1F</v>
      </c>
      <c r="W1090" s="35" t="str">
        <f t="shared" si="366"/>
        <v>118PM1F211</v>
      </c>
      <c r="X1090" s="388">
        <f t="shared" si="367"/>
        <v>6</v>
      </c>
      <c r="Y1090" s="388">
        <f t="shared" si="368"/>
        <v>7</v>
      </c>
      <c r="Z1090" s="280" t="str">
        <f t="shared" ref="Z1090:Z1153" si="380">IF(I1090&gt;$H1090,1,"")</f>
        <v/>
      </c>
      <c r="AA1090" s="280" t="str">
        <f t="shared" ref="AA1090:AA1153" si="381">IF(J1090&gt;$H1090,1,"")</f>
        <v/>
      </c>
      <c r="AB1090" s="389" t="str">
        <f t="shared" si="369"/>
        <v/>
      </c>
      <c r="AC1090" s="389" t="str">
        <f t="shared" si="370"/>
        <v/>
      </c>
      <c r="AD1090" s="390" t="str">
        <f t="shared" ref="AD1090:AD1153" si="382">IF(ISERROR(MATCH(A1090&amp;"_"&amp;G1090,Sidewalk_ignore,0)),"",1)</f>
        <v/>
      </c>
      <c r="AE1090" s="282">
        <f t="shared" ref="AE1090:AE1153" si="383">IF(AND(ISNUMBER($G1090),$B1090="AM"),INDEX(CordonIn,MATCH($A1090,loc_ID,0),$G1090),0)</f>
        <v>0</v>
      </c>
      <c r="AF1090" s="359">
        <f t="shared" ref="AF1090:AF1153" si="384">IF(AND(ISNUMBER($G1090),$B1090="PM"),INDEX(CordonIn,MATCH($A1090,loc_ID,0),VLOOKUP($G1090,Reverse_dir,2,FALSE)),0)</f>
        <v>0</v>
      </c>
      <c r="AG1090" s="280">
        <f t="shared" ref="AG1090:AG1153" si="385">IF(AND(ISNUMBER($G1090),$B1090="AM"),INDEX(Lane,MATCH($A1090,loc_ID,0),$G1090),0)</f>
        <v>0</v>
      </c>
      <c r="AH1090" s="280">
        <f t="shared" ref="AH1090:AH1153" si="386">IF(AND(AG1090&gt;0,ISNUMBER(AG1090)),1,0)</f>
        <v>0</v>
      </c>
      <c r="AI1090" s="280">
        <f>IF(ISBLANK(T1090),AI1089,IF(COUNTIF(T$2:T1090,T1090)&gt;1,AI1089,1+MAX(AI1089,0)))</f>
        <v>27</v>
      </c>
      <c r="AL1090" s="391" t="str">
        <f t="shared" si="371"/>
        <v/>
      </c>
      <c r="AM1090" s="391" t="str">
        <f t="shared" si="372"/>
        <v/>
      </c>
      <c r="AO1090" s="310" t="str">
        <f t="shared" ref="AO1090:AO1153" si="387">IF(SUM(Z1090:AC1090)&gt;0,1,"")</f>
        <v/>
      </c>
      <c r="AP1090" s="310">
        <f>SUM(AO$1:AO1090)</f>
        <v>0</v>
      </c>
      <c r="AQ1090" s="310">
        <f>SUM(AK$2:AK1090)</f>
        <v>12</v>
      </c>
      <c r="AR1090" s="310">
        <f>COUNTA(AJ$2:AJ1090)</f>
        <v>12</v>
      </c>
      <c r="AS1090" s="312"/>
      <c r="AT1090" s="312"/>
      <c r="AU1090" s="312"/>
      <c r="AV1090" s="312"/>
      <c r="AW1090" s="312"/>
      <c r="AZ1090">
        <v>6</v>
      </c>
      <c r="BA1090">
        <v>7</v>
      </c>
    </row>
    <row r="1091" spans="1:53" x14ac:dyDescent="0.25">
      <c r="A1091">
        <v>118</v>
      </c>
      <c r="B1091" t="s">
        <v>66</v>
      </c>
      <c r="C1091" t="s">
        <v>627</v>
      </c>
      <c r="D1091"/>
      <c r="E1091">
        <v>2</v>
      </c>
      <c r="F1091">
        <v>1</v>
      </c>
      <c r="G1091">
        <v>2</v>
      </c>
      <c r="H1091">
        <v>11</v>
      </c>
      <c r="I1091">
        <v>3</v>
      </c>
      <c r="J1091">
        <v>3</v>
      </c>
      <c r="K1091">
        <v>5</v>
      </c>
      <c r="L1091">
        <v>7</v>
      </c>
      <c r="M1091"/>
      <c r="O1091" s="101">
        <f>IF(ISBLANK(C1091),O1090,IF(COUNTIF(C$2:C1091,C1091)&gt;1,O1090,1+MAX(O1090,0)))</f>
        <v>32</v>
      </c>
      <c r="P1091" s="45">
        <f t="shared" si="374"/>
        <v>15</v>
      </c>
      <c r="Q1091" s="33" t="str">
        <f t="shared" si="375"/>
        <v/>
      </c>
      <c r="R1091" s="33">
        <f t="shared" si="376"/>
        <v>13</v>
      </c>
      <c r="S1091" s="33" t="str">
        <f t="shared" si="377"/>
        <v>118_13</v>
      </c>
      <c r="T1091" s="35" t="str">
        <f t="shared" si="378"/>
        <v>118PM</v>
      </c>
      <c r="U1091" s="35" t="str">
        <f t="shared" si="379"/>
        <v>118PMNS</v>
      </c>
      <c r="V1091" s="35" t="str">
        <f t="shared" si="373"/>
        <v>1F</v>
      </c>
      <c r="W1091" s="35" t="str">
        <f t="shared" ref="W1091:W1154" si="388">IF(ISBLANK(A1091),"",A1091&amp;B1091&amp;V1091&amp;E1091&amp;F1091&amp;G1091)</f>
        <v>118PM1F212</v>
      </c>
      <c r="X1091" s="388">
        <f t="shared" ref="X1091:X1154" si="389">IF($AD1091=1,0,K1091)</f>
        <v>5</v>
      </c>
      <c r="Y1091" s="388">
        <f t="shared" ref="Y1091:Y1154" si="390">IF($AD1091=1,0,L1091)</f>
        <v>7</v>
      </c>
      <c r="Z1091" s="280" t="str">
        <f t="shared" si="380"/>
        <v/>
      </c>
      <c r="AA1091" s="280" t="str">
        <f t="shared" si="381"/>
        <v/>
      </c>
      <c r="AB1091" s="389" t="str">
        <f t="shared" ref="AB1091:AB1154" si="391">IF(OR(K1091&gt;$H1091,AND($AD1091=1,K1091&gt;0)),1,"")</f>
        <v/>
      </c>
      <c r="AC1091" s="389" t="str">
        <f t="shared" ref="AC1091:AC1154" si="392">IF(OR(L1091&gt;$H1091,AND($AD1091=1,L1091&gt;0)),1,"")</f>
        <v/>
      </c>
      <c r="AD1091" s="390" t="str">
        <f t="shared" si="382"/>
        <v/>
      </c>
      <c r="AE1091" s="282">
        <f t="shared" si="383"/>
        <v>0</v>
      </c>
      <c r="AF1091" s="359">
        <f t="shared" si="384"/>
        <v>0</v>
      </c>
      <c r="AG1091" s="280">
        <f t="shared" si="385"/>
        <v>0</v>
      </c>
      <c r="AH1091" s="280">
        <f t="shared" si="386"/>
        <v>0</v>
      </c>
      <c r="AI1091" s="280">
        <f>IF(ISBLANK(T1091),AI1090,IF(COUNTIF(T$2:T1091,T1091)&gt;1,AI1090,1+MAX(AI1090,0)))</f>
        <v>27</v>
      </c>
      <c r="AL1091" s="391" t="str">
        <f t="shared" ref="AL1091:AL1154" si="393">IF(OR(AB1091=1,AC1091=1),IF(LEN(AJ1091)=0,"",AJ1091&amp;"; ")&amp;"Ignore sidewalk",IF(LEN(AJ1091)=0,"",AJ1091))</f>
        <v/>
      </c>
      <c r="AM1091" s="391" t="str">
        <f t="shared" ref="AM1091:AM1154" si="394">IF(OR(AB1091=1,AC1091=1),1,IF(LEN(AK1091)=0,"",AK1091))</f>
        <v/>
      </c>
      <c r="AO1091" s="310" t="str">
        <f t="shared" si="387"/>
        <v/>
      </c>
      <c r="AP1091" s="310">
        <f>SUM(AO$1:AO1091)</f>
        <v>0</v>
      </c>
      <c r="AQ1091" s="310">
        <f>SUM(AK$2:AK1091)</f>
        <v>12</v>
      </c>
      <c r="AR1091" s="310">
        <f>COUNTA(AJ$2:AJ1091)</f>
        <v>12</v>
      </c>
      <c r="AS1091" s="312"/>
      <c r="AT1091" s="312"/>
      <c r="AU1091" s="312"/>
      <c r="AV1091" s="312"/>
      <c r="AW1091" s="312"/>
      <c r="AZ1091">
        <v>5</v>
      </c>
      <c r="BA1091">
        <v>7</v>
      </c>
    </row>
    <row r="1092" spans="1:53" x14ac:dyDescent="0.25">
      <c r="A1092">
        <v>118</v>
      </c>
      <c r="B1092" t="s">
        <v>66</v>
      </c>
      <c r="C1092" t="s">
        <v>627</v>
      </c>
      <c r="D1092"/>
      <c r="E1092">
        <v>2</v>
      </c>
      <c r="F1092">
        <v>1</v>
      </c>
      <c r="G1092">
        <v>3</v>
      </c>
      <c r="H1092">
        <v>9</v>
      </c>
      <c r="I1092">
        <v>2</v>
      </c>
      <c r="J1092">
        <v>1</v>
      </c>
      <c r="K1092">
        <v>2</v>
      </c>
      <c r="L1092">
        <v>5</v>
      </c>
      <c r="M1092"/>
      <c r="O1092" s="101">
        <f>IF(ISBLANK(C1092),O1091,IF(COUNTIF(C$2:C1092,C1092)&gt;1,O1091,1+MAX(O1091,0)))</f>
        <v>32</v>
      </c>
      <c r="P1092" s="45">
        <f t="shared" si="374"/>
        <v>15</v>
      </c>
      <c r="Q1092" s="33" t="str">
        <f t="shared" si="375"/>
        <v/>
      </c>
      <c r="R1092" s="33">
        <f t="shared" si="376"/>
        <v>13</v>
      </c>
      <c r="S1092" s="33" t="str">
        <f t="shared" si="377"/>
        <v>118_13</v>
      </c>
      <c r="T1092" s="35" t="str">
        <f t="shared" si="378"/>
        <v>118PM</v>
      </c>
      <c r="U1092" s="35" t="str">
        <f t="shared" si="379"/>
        <v>118PMEW</v>
      </c>
      <c r="V1092" s="35" t="str">
        <f t="shared" ref="V1092:V1155" si="395">TEXT((O1092-MOD(O1092,26))/26,"0")&amp;CHAR(65+MOD(O1092-1,26))</f>
        <v>1F</v>
      </c>
      <c r="W1092" s="35" t="str">
        <f t="shared" si="388"/>
        <v>118PM1F213</v>
      </c>
      <c r="X1092" s="388">
        <f t="shared" si="389"/>
        <v>2</v>
      </c>
      <c r="Y1092" s="388">
        <f t="shared" si="390"/>
        <v>5</v>
      </c>
      <c r="Z1092" s="280" t="str">
        <f t="shared" si="380"/>
        <v/>
      </c>
      <c r="AA1092" s="280" t="str">
        <f t="shared" si="381"/>
        <v/>
      </c>
      <c r="AB1092" s="389" t="str">
        <f t="shared" si="391"/>
        <v/>
      </c>
      <c r="AC1092" s="389" t="str">
        <f t="shared" si="392"/>
        <v/>
      </c>
      <c r="AD1092" s="390" t="str">
        <f t="shared" si="382"/>
        <v/>
      </c>
      <c r="AE1092" s="282">
        <f t="shared" si="383"/>
        <v>0</v>
      </c>
      <c r="AF1092" s="359">
        <f t="shared" si="384"/>
        <v>0</v>
      </c>
      <c r="AG1092" s="280">
        <f t="shared" si="385"/>
        <v>0</v>
      </c>
      <c r="AH1092" s="280">
        <f t="shared" si="386"/>
        <v>0</v>
      </c>
      <c r="AI1092" s="280">
        <f>IF(ISBLANK(T1092),AI1091,IF(COUNTIF(T$2:T1092,T1092)&gt;1,AI1091,1+MAX(AI1091,0)))</f>
        <v>27</v>
      </c>
      <c r="AL1092" s="391" t="str">
        <f t="shared" si="393"/>
        <v/>
      </c>
      <c r="AM1092" s="391" t="str">
        <f t="shared" si="394"/>
        <v/>
      </c>
      <c r="AO1092" s="310" t="str">
        <f t="shared" si="387"/>
        <v/>
      </c>
      <c r="AP1092" s="310">
        <f>SUM(AO$1:AO1092)</f>
        <v>0</v>
      </c>
      <c r="AQ1092" s="310">
        <f>SUM(AK$2:AK1092)</f>
        <v>12</v>
      </c>
      <c r="AR1092" s="310">
        <f>COUNTA(AJ$2:AJ1092)</f>
        <v>12</v>
      </c>
      <c r="AS1092" s="312"/>
      <c r="AT1092" s="312"/>
      <c r="AU1092" s="312"/>
      <c r="AV1092" s="312"/>
      <c r="AW1092" s="312"/>
      <c r="AZ1092">
        <v>2</v>
      </c>
      <c r="BA1092">
        <v>5</v>
      </c>
    </row>
    <row r="1093" spans="1:53" x14ac:dyDescent="0.25">
      <c r="A1093">
        <v>118</v>
      </c>
      <c r="B1093" t="s">
        <v>66</v>
      </c>
      <c r="C1093" t="s">
        <v>627</v>
      </c>
      <c r="D1093"/>
      <c r="E1093">
        <v>2</v>
      </c>
      <c r="F1093">
        <v>1</v>
      </c>
      <c r="G1093">
        <v>4</v>
      </c>
      <c r="H1093">
        <v>8</v>
      </c>
      <c r="I1093">
        <v>3</v>
      </c>
      <c r="J1093">
        <v>3</v>
      </c>
      <c r="K1093">
        <v>4</v>
      </c>
      <c r="L1093">
        <v>4</v>
      </c>
      <c r="M1093"/>
      <c r="O1093" s="101">
        <f>IF(ISBLANK(C1093),O1092,IF(COUNTIF(C$2:C1093,C1093)&gt;1,O1092,1+MAX(O1092,0)))</f>
        <v>32</v>
      </c>
      <c r="P1093" s="45">
        <f t="shared" si="374"/>
        <v>15</v>
      </c>
      <c r="Q1093" s="33" t="str">
        <f t="shared" si="375"/>
        <v/>
      </c>
      <c r="R1093" s="33">
        <f t="shared" si="376"/>
        <v>13</v>
      </c>
      <c r="S1093" s="33" t="str">
        <f t="shared" si="377"/>
        <v>118_13</v>
      </c>
      <c r="T1093" s="35" t="str">
        <f t="shared" si="378"/>
        <v>118PM</v>
      </c>
      <c r="U1093" s="35" t="str">
        <f t="shared" si="379"/>
        <v>118PMEW</v>
      </c>
      <c r="V1093" s="35" t="str">
        <f t="shared" si="395"/>
        <v>1F</v>
      </c>
      <c r="W1093" s="35" t="str">
        <f t="shared" si="388"/>
        <v>118PM1F214</v>
      </c>
      <c r="X1093" s="388">
        <f t="shared" si="389"/>
        <v>4</v>
      </c>
      <c r="Y1093" s="388">
        <f t="shared" si="390"/>
        <v>4</v>
      </c>
      <c r="Z1093" s="280" t="str">
        <f t="shared" si="380"/>
        <v/>
      </c>
      <c r="AA1093" s="280" t="str">
        <f t="shared" si="381"/>
        <v/>
      </c>
      <c r="AB1093" s="389" t="str">
        <f t="shared" si="391"/>
        <v/>
      </c>
      <c r="AC1093" s="389" t="str">
        <f t="shared" si="392"/>
        <v/>
      </c>
      <c r="AD1093" s="390" t="str">
        <f t="shared" si="382"/>
        <v/>
      </c>
      <c r="AE1093" s="282">
        <f t="shared" si="383"/>
        <v>0</v>
      </c>
      <c r="AF1093" s="359">
        <f t="shared" si="384"/>
        <v>1</v>
      </c>
      <c r="AG1093" s="280">
        <f t="shared" si="385"/>
        <v>0</v>
      </c>
      <c r="AH1093" s="280">
        <f t="shared" si="386"/>
        <v>0</v>
      </c>
      <c r="AI1093" s="280">
        <f>IF(ISBLANK(T1093),AI1092,IF(COUNTIF(T$2:T1093,T1093)&gt;1,AI1092,1+MAX(AI1092,0)))</f>
        <v>27</v>
      </c>
      <c r="AL1093" s="391" t="str">
        <f t="shared" si="393"/>
        <v/>
      </c>
      <c r="AM1093" s="391" t="str">
        <f t="shared" si="394"/>
        <v/>
      </c>
      <c r="AO1093" s="310" t="str">
        <f t="shared" si="387"/>
        <v/>
      </c>
      <c r="AP1093" s="310">
        <f>SUM(AO$1:AO1093)</f>
        <v>0</v>
      </c>
      <c r="AQ1093" s="310">
        <f>SUM(AK$2:AK1093)</f>
        <v>12</v>
      </c>
      <c r="AR1093" s="310">
        <f>COUNTA(AJ$2:AJ1093)</f>
        <v>12</v>
      </c>
      <c r="AS1093" s="312"/>
      <c r="AT1093" s="312"/>
      <c r="AU1093" s="312"/>
      <c r="AV1093" s="312"/>
      <c r="AW1093" s="312"/>
      <c r="AZ1093">
        <v>4</v>
      </c>
      <c r="BA1093">
        <v>4</v>
      </c>
    </row>
    <row r="1094" spans="1:53" x14ac:dyDescent="0.25">
      <c r="A1094">
        <v>118</v>
      </c>
      <c r="B1094" t="s">
        <v>66</v>
      </c>
      <c r="C1094" t="s">
        <v>627</v>
      </c>
      <c r="D1094"/>
      <c r="E1094">
        <v>2</v>
      </c>
      <c r="F1094">
        <v>2</v>
      </c>
      <c r="G1094">
        <v>1</v>
      </c>
      <c r="H1094">
        <v>15</v>
      </c>
      <c r="I1094">
        <v>2</v>
      </c>
      <c r="J1094">
        <v>6</v>
      </c>
      <c r="K1094">
        <v>7</v>
      </c>
      <c r="L1094">
        <v>8</v>
      </c>
      <c r="M1094"/>
      <c r="O1094" s="101">
        <f>IF(ISBLANK(C1094),O1093,IF(COUNTIF(C$2:C1094,C1094)&gt;1,O1093,1+MAX(O1093,0)))</f>
        <v>32</v>
      </c>
      <c r="P1094" s="45">
        <f t="shared" si="374"/>
        <v>15</v>
      </c>
      <c r="Q1094" s="33" t="str">
        <f t="shared" si="375"/>
        <v/>
      </c>
      <c r="R1094" s="33">
        <f t="shared" si="376"/>
        <v>14</v>
      </c>
      <c r="S1094" s="33" t="str">
        <f t="shared" si="377"/>
        <v>118_14</v>
      </c>
      <c r="T1094" s="35" t="str">
        <f t="shared" si="378"/>
        <v>118PM</v>
      </c>
      <c r="U1094" s="35" t="str">
        <f t="shared" si="379"/>
        <v>118PMNS</v>
      </c>
      <c r="V1094" s="35" t="str">
        <f t="shared" si="395"/>
        <v>1F</v>
      </c>
      <c r="W1094" s="35" t="str">
        <f t="shared" si="388"/>
        <v>118PM1F221</v>
      </c>
      <c r="X1094" s="388">
        <f t="shared" si="389"/>
        <v>7</v>
      </c>
      <c r="Y1094" s="388">
        <f t="shared" si="390"/>
        <v>8</v>
      </c>
      <c r="Z1094" s="280" t="str">
        <f t="shared" si="380"/>
        <v/>
      </c>
      <c r="AA1094" s="280" t="str">
        <f t="shared" si="381"/>
        <v/>
      </c>
      <c r="AB1094" s="389" t="str">
        <f t="shared" si="391"/>
        <v/>
      </c>
      <c r="AC1094" s="389" t="str">
        <f t="shared" si="392"/>
        <v/>
      </c>
      <c r="AD1094" s="390" t="str">
        <f t="shared" si="382"/>
        <v/>
      </c>
      <c r="AE1094" s="282">
        <f t="shared" si="383"/>
        <v>0</v>
      </c>
      <c r="AF1094" s="359">
        <f t="shared" si="384"/>
        <v>0</v>
      </c>
      <c r="AG1094" s="280">
        <f t="shared" si="385"/>
        <v>0</v>
      </c>
      <c r="AH1094" s="280">
        <f t="shared" si="386"/>
        <v>0</v>
      </c>
      <c r="AI1094" s="280">
        <f>IF(ISBLANK(T1094),AI1093,IF(COUNTIF(T$2:T1094,T1094)&gt;1,AI1093,1+MAX(AI1093,0)))</f>
        <v>27</v>
      </c>
      <c r="AL1094" s="391" t="str">
        <f t="shared" si="393"/>
        <v/>
      </c>
      <c r="AM1094" s="391" t="str">
        <f t="shared" si="394"/>
        <v/>
      </c>
      <c r="AO1094" s="310" t="str">
        <f t="shared" si="387"/>
        <v/>
      </c>
      <c r="AP1094" s="310">
        <f>SUM(AO$1:AO1094)</f>
        <v>0</v>
      </c>
      <c r="AQ1094" s="310">
        <f>SUM(AK$2:AK1094)</f>
        <v>12</v>
      </c>
      <c r="AR1094" s="310">
        <f>COUNTA(AJ$2:AJ1094)</f>
        <v>12</v>
      </c>
      <c r="AS1094" s="312"/>
      <c r="AT1094" s="312"/>
      <c r="AU1094" s="312"/>
      <c r="AV1094" s="312"/>
      <c r="AW1094" s="312"/>
      <c r="AZ1094">
        <v>7</v>
      </c>
      <c r="BA1094">
        <v>8</v>
      </c>
    </row>
    <row r="1095" spans="1:53" x14ac:dyDescent="0.25">
      <c r="A1095">
        <v>118</v>
      </c>
      <c r="B1095" t="s">
        <v>66</v>
      </c>
      <c r="C1095" t="s">
        <v>627</v>
      </c>
      <c r="D1095"/>
      <c r="E1095">
        <v>2</v>
      </c>
      <c r="F1095">
        <v>2</v>
      </c>
      <c r="G1095">
        <v>2</v>
      </c>
      <c r="H1095">
        <v>12</v>
      </c>
      <c r="I1095">
        <v>2</v>
      </c>
      <c r="J1095">
        <v>1</v>
      </c>
      <c r="K1095">
        <v>3</v>
      </c>
      <c r="L1095">
        <v>4</v>
      </c>
      <c r="M1095"/>
      <c r="O1095" s="101">
        <f>IF(ISBLANK(C1095),O1094,IF(COUNTIF(C$2:C1095,C1095)&gt;1,O1094,1+MAX(O1094,0)))</f>
        <v>32</v>
      </c>
      <c r="P1095" s="45">
        <f t="shared" si="374"/>
        <v>15</v>
      </c>
      <c r="Q1095" s="33" t="str">
        <f t="shared" si="375"/>
        <v/>
      </c>
      <c r="R1095" s="33">
        <f t="shared" si="376"/>
        <v>14</v>
      </c>
      <c r="S1095" s="33" t="str">
        <f t="shared" si="377"/>
        <v>118_14</v>
      </c>
      <c r="T1095" s="35" t="str">
        <f t="shared" si="378"/>
        <v>118PM</v>
      </c>
      <c r="U1095" s="35" t="str">
        <f t="shared" si="379"/>
        <v>118PMNS</v>
      </c>
      <c r="V1095" s="35" t="str">
        <f t="shared" si="395"/>
        <v>1F</v>
      </c>
      <c r="W1095" s="35" t="str">
        <f t="shared" si="388"/>
        <v>118PM1F222</v>
      </c>
      <c r="X1095" s="388">
        <f t="shared" si="389"/>
        <v>3</v>
      </c>
      <c r="Y1095" s="388">
        <f t="shared" si="390"/>
        <v>4</v>
      </c>
      <c r="Z1095" s="280" t="str">
        <f t="shared" si="380"/>
        <v/>
      </c>
      <c r="AA1095" s="280" t="str">
        <f t="shared" si="381"/>
        <v/>
      </c>
      <c r="AB1095" s="389" t="str">
        <f t="shared" si="391"/>
        <v/>
      </c>
      <c r="AC1095" s="389" t="str">
        <f t="shared" si="392"/>
        <v/>
      </c>
      <c r="AD1095" s="390" t="str">
        <f t="shared" si="382"/>
        <v/>
      </c>
      <c r="AE1095" s="282">
        <f t="shared" si="383"/>
        <v>0</v>
      </c>
      <c r="AF1095" s="359">
        <f t="shared" si="384"/>
        <v>0</v>
      </c>
      <c r="AG1095" s="280">
        <f t="shared" si="385"/>
        <v>0</v>
      </c>
      <c r="AH1095" s="280">
        <f t="shared" si="386"/>
        <v>0</v>
      </c>
      <c r="AI1095" s="280">
        <f>IF(ISBLANK(T1095),AI1094,IF(COUNTIF(T$2:T1095,T1095)&gt;1,AI1094,1+MAX(AI1094,0)))</f>
        <v>27</v>
      </c>
      <c r="AL1095" s="391" t="str">
        <f t="shared" si="393"/>
        <v/>
      </c>
      <c r="AM1095" s="391" t="str">
        <f t="shared" si="394"/>
        <v/>
      </c>
      <c r="AO1095" s="310" t="str">
        <f t="shared" si="387"/>
        <v/>
      </c>
      <c r="AP1095" s="310">
        <f>SUM(AO$1:AO1095)</f>
        <v>0</v>
      </c>
      <c r="AQ1095" s="310">
        <f>SUM(AK$2:AK1095)</f>
        <v>12</v>
      </c>
      <c r="AR1095" s="310">
        <f>COUNTA(AJ$2:AJ1095)</f>
        <v>12</v>
      </c>
      <c r="AS1095" s="312"/>
      <c r="AT1095" s="312"/>
      <c r="AU1095" s="312"/>
      <c r="AV1095" s="312"/>
      <c r="AW1095" s="312"/>
      <c r="AZ1095">
        <v>3</v>
      </c>
      <c r="BA1095">
        <v>4</v>
      </c>
    </row>
    <row r="1096" spans="1:53" x14ac:dyDescent="0.25">
      <c r="A1096">
        <v>118</v>
      </c>
      <c r="B1096" t="s">
        <v>66</v>
      </c>
      <c r="C1096" t="s">
        <v>627</v>
      </c>
      <c r="D1096"/>
      <c r="E1096">
        <v>2</v>
      </c>
      <c r="F1096">
        <v>2</v>
      </c>
      <c r="G1096">
        <v>3</v>
      </c>
      <c r="H1096">
        <v>5</v>
      </c>
      <c r="I1096">
        <v>2</v>
      </c>
      <c r="J1096">
        <v>2</v>
      </c>
      <c r="K1096">
        <v>1</v>
      </c>
      <c r="L1096">
        <v>2</v>
      </c>
      <c r="M1096"/>
      <c r="O1096" s="101">
        <f>IF(ISBLANK(C1096),O1095,IF(COUNTIF(C$2:C1096,C1096)&gt;1,O1095,1+MAX(O1095,0)))</f>
        <v>32</v>
      </c>
      <c r="P1096" s="45">
        <f t="shared" si="374"/>
        <v>15</v>
      </c>
      <c r="Q1096" s="33" t="str">
        <f t="shared" si="375"/>
        <v/>
      </c>
      <c r="R1096" s="33">
        <f t="shared" si="376"/>
        <v>14</v>
      </c>
      <c r="S1096" s="33" t="str">
        <f t="shared" si="377"/>
        <v>118_14</v>
      </c>
      <c r="T1096" s="35" t="str">
        <f t="shared" si="378"/>
        <v>118PM</v>
      </c>
      <c r="U1096" s="35" t="str">
        <f t="shared" si="379"/>
        <v>118PMEW</v>
      </c>
      <c r="V1096" s="35" t="str">
        <f t="shared" si="395"/>
        <v>1F</v>
      </c>
      <c r="W1096" s="35" t="str">
        <f t="shared" si="388"/>
        <v>118PM1F223</v>
      </c>
      <c r="X1096" s="388">
        <f t="shared" si="389"/>
        <v>1</v>
      </c>
      <c r="Y1096" s="388">
        <f t="shared" si="390"/>
        <v>2</v>
      </c>
      <c r="Z1096" s="280" t="str">
        <f t="shared" si="380"/>
        <v/>
      </c>
      <c r="AA1096" s="280" t="str">
        <f t="shared" si="381"/>
        <v/>
      </c>
      <c r="AB1096" s="389" t="str">
        <f t="shared" si="391"/>
        <v/>
      </c>
      <c r="AC1096" s="389" t="str">
        <f t="shared" si="392"/>
        <v/>
      </c>
      <c r="AD1096" s="390" t="str">
        <f t="shared" si="382"/>
        <v/>
      </c>
      <c r="AE1096" s="282">
        <f t="shared" si="383"/>
        <v>0</v>
      </c>
      <c r="AF1096" s="359">
        <f t="shared" si="384"/>
        <v>0</v>
      </c>
      <c r="AG1096" s="280">
        <f t="shared" si="385"/>
        <v>0</v>
      </c>
      <c r="AH1096" s="280">
        <f t="shared" si="386"/>
        <v>0</v>
      </c>
      <c r="AI1096" s="280">
        <f>IF(ISBLANK(T1096),AI1095,IF(COUNTIF(T$2:T1096,T1096)&gt;1,AI1095,1+MAX(AI1095,0)))</f>
        <v>27</v>
      </c>
      <c r="AL1096" s="391" t="str">
        <f t="shared" si="393"/>
        <v/>
      </c>
      <c r="AM1096" s="391" t="str">
        <f t="shared" si="394"/>
        <v/>
      </c>
      <c r="AO1096" s="310" t="str">
        <f t="shared" si="387"/>
        <v/>
      </c>
      <c r="AP1096" s="310">
        <f>SUM(AO$1:AO1096)</f>
        <v>0</v>
      </c>
      <c r="AQ1096" s="310">
        <f>SUM(AK$2:AK1096)</f>
        <v>12</v>
      </c>
      <c r="AR1096" s="310">
        <f>COUNTA(AJ$2:AJ1096)</f>
        <v>12</v>
      </c>
      <c r="AS1096" s="312"/>
      <c r="AT1096" s="312"/>
      <c r="AU1096" s="312"/>
      <c r="AV1096" s="312"/>
      <c r="AW1096" s="312"/>
      <c r="AZ1096">
        <v>1</v>
      </c>
      <c r="BA1096">
        <v>2</v>
      </c>
    </row>
    <row r="1097" spans="1:53" x14ac:dyDescent="0.25">
      <c r="A1097">
        <v>118</v>
      </c>
      <c r="B1097" t="s">
        <v>66</v>
      </c>
      <c r="C1097" t="s">
        <v>627</v>
      </c>
      <c r="D1097"/>
      <c r="E1097">
        <v>2</v>
      </c>
      <c r="F1097">
        <v>2</v>
      </c>
      <c r="G1097">
        <v>4</v>
      </c>
      <c r="H1097">
        <v>14</v>
      </c>
      <c r="I1097">
        <v>1</v>
      </c>
      <c r="J1097">
        <v>2</v>
      </c>
      <c r="K1097">
        <v>5</v>
      </c>
      <c r="L1097">
        <v>6</v>
      </c>
      <c r="M1097"/>
      <c r="O1097" s="101">
        <f>IF(ISBLANK(C1097),O1096,IF(COUNTIF(C$2:C1097,C1097)&gt;1,O1096,1+MAX(O1096,0)))</f>
        <v>32</v>
      </c>
      <c r="P1097" s="45">
        <f t="shared" si="374"/>
        <v>15</v>
      </c>
      <c r="Q1097" s="33" t="str">
        <f t="shared" si="375"/>
        <v/>
      </c>
      <c r="R1097" s="33">
        <f t="shared" si="376"/>
        <v>14</v>
      </c>
      <c r="S1097" s="33" t="str">
        <f t="shared" si="377"/>
        <v>118_14</v>
      </c>
      <c r="T1097" s="35" t="str">
        <f t="shared" si="378"/>
        <v>118PM</v>
      </c>
      <c r="U1097" s="35" t="str">
        <f t="shared" si="379"/>
        <v>118PMEW</v>
      </c>
      <c r="V1097" s="35" t="str">
        <f t="shared" si="395"/>
        <v>1F</v>
      </c>
      <c r="W1097" s="35" t="str">
        <f t="shared" si="388"/>
        <v>118PM1F224</v>
      </c>
      <c r="X1097" s="388">
        <f t="shared" si="389"/>
        <v>5</v>
      </c>
      <c r="Y1097" s="388">
        <f t="shared" si="390"/>
        <v>6</v>
      </c>
      <c r="Z1097" s="280" t="str">
        <f t="shared" si="380"/>
        <v/>
      </c>
      <c r="AA1097" s="280" t="str">
        <f t="shared" si="381"/>
        <v/>
      </c>
      <c r="AB1097" s="389" t="str">
        <f t="shared" si="391"/>
        <v/>
      </c>
      <c r="AC1097" s="389" t="str">
        <f t="shared" si="392"/>
        <v/>
      </c>
      <c r="AD1097" s="390" t="str">
        <f t="shared" si="382"/>
        <v/>
      </c>
      <c r="AE1097" s="282">
        <f t="shared" si="383"/>
        <v>0</v>
      </c>
      <c r="AF1097" s="359">
        <f t="shared" si="384"/>
        <v>1</v>
      </c>
      <c r="AG1097" s="280">
        <f t="shared" si="385"/>
        <v>0</v>
      </c>
      <c r="AH1097" s="280">
        <f t="shared" si="386"/>
        <v>0</v>
      </c>
      <c r="AI1097" s="280">
        <f>IF(ISBLANK(T1097),AI1096,IF(COUNTIF(T$2:T1097,T1097)&gt;1,AI1096,1+MAX(AI1096,0)))</f>
        <v>27</v>
      </c>
      <c r="AL1097" s="391" t="str">
        <f t="shared" si="393"/>
        <v/>
      </c>
      <c r="AM1097" s="391" t="str">
        <f t="shared" si="394"/>
        <v/>
      </c>
      <c r="AO1097" s="310" t="str">
        <f t="shared" si="387"/>
        <v/>
      </c>
      <c r="AP1097" s="310">
        <f>SUM(AO$1:AO1097)</f>
        <v>0</v>
      </c>
      <c r="AQ1097" s="310">
        <f>SUM(AK$2:AK1097)</f>
        <v>12</v>
      </c>
      <c r="AR1097" s="310">
        <f>COUNTA(AJ$2:AJ1097)</f>
        <v>12</v>
      </c>
      <c r="AS1097" s="312"/>
      <c r="AT1097" s="312"/>
      <c r="AU1097" s="312"/>
      <c r="AV1097" s="312"/>
      <c r="AW1097" s="312"/>
      <c r="AZ1097">
        <v>5</v>
      </c>
      <c r="BA1097">
        <v>6</v>
      </c>
    </row>
    <row r="1098" spans="1:53" x14ac:dyDescent="0.25">
      <c r="A1098">
        <v>118</v>
      </c>
      <c r="B1098" t="s">
        <v>66</v>
      </c>
      <c r="C1098" t="s">
        <v>627</v>
      </c>
      <c r="D1098"/>
      <c r="E1098">
        <v>2</v>
      </c>
      <c r="F1098">
        <v>3</v>
      </c>
      <c r="G1098">
        <v>1</v>
      </c>
      <c r="H1098">
        <v>7</v>
      </c>
      <c r="I1098">
        <v>0</v>
      </c>
      <c r="J1098">
        <v>1</v>
      </c>
      <c r="K1098">
        <v>5</v>
      </c>
      <c r="L1098">
        <v>5</v>
      </c>
      <c r="M1098"/>
      <c r="O1098" s="101">
        <f>IF(ISBLANK(C1098),O1097,IF(COUNTIF(C$2:C1098,C1098)&gt;1,O1097,1+MAX(O1097,0)))</f>
        <v>32</v>
      </c>
      <c r="P1098" s="45">
        <f t="shared" si="374"/>
        <v>15</v>
      </c>
      <c r="Q1098" s="33" t="str">
        <f t="shared" si="375"/>
        <v/>
      </c>
      <c r="R1098" s="33">
        <f t="shared" si="376"/>
        <v>15</v>
      </c>
      <c r="S1098" s="33" t="str">
        <f t="shared" si="377"/>
        <v>118_15</v>
      </c>
      <c r="T1098" s="35" t="str">
        <f t="shared" si="378"/>
        <v>118PM</v>
      </c>
      <c r="U1098" s="35" t="str">
        <f t="shared" si="379"/>
        <v>118PMNS</v>
      </c>
      <c r="V1098" s="35" t="str">
        <f t="shared" si="395"/>
        <v>1F</v>
      </c>
      <c r="W1098" s="35" t="str">
        <f t="shared" si="388"/>
        <v>118PM1F231</v>
      </c>
      <c r="X1098" s="388">
        <f t="shared" si="389"/>
        <v>5</v>
      </c>
      <c r="Y1098" s="388">
        <f t="shared" si="390"/>
        <v>5</v>
      </c>
      <c r="Z1098" s="280" t="str">
        <f t="shared" si="380"/>
        <v/>
      </c>
      <c r="AA1098" s="280" t="str">
        <f t="shared" si="381"/>
        <v/>
      </c>
      <c r="AB1098" s="389" t="str">
        <f t="shared" si="391"/>
        <v/>
      </c>
      <c r="AC1098" s="389" t="str">
        <f t="shared" si="392"/>
        <v/>
      </c>
      <c r="AD1098" s="390" t="str">
        <f t="shared" si="382"/>
        <v/>
      </c>
      <c r="AE1098" s="282">
        <f t="shared" si="383"/>
        <v>0</v>
      </c>
      <c r="AF1098" s="359">
        <f t="shared" si="384"/>
        <v>0</v>
      </c>
      <c r="AG1098" s="280">
        <f t="shared" si="385"/>
        <v>0</v>
      </c>
      <c r="AH1098" s="280">
        <f t="shared" si="386"/>
        <v>0</v>
      </c>
      <c r="AI1098" s="280">
        <f>IF(ISBLANK(T1098),AI1097,IF(COUNTIF(T$2:T1098,T1098)&gt;1,AI1097,1+MAX(AI1097,0)))</f>
        <v>27</v>
      </c>
      <c r="AL1098" s="391" t="str">
        <f t="shared" si="393"/>
        <v/>
      </c>
      <c r="AM1098" s="391" t="str">
        <f t="shared" si="394"/>
        <v/>
      </c>
      <c r="AO1098" s="310" t="str">
        <f t="shared" si="387"/>
        <v/>
      </c>
      <c r="AP1098" s="310">
        <f>SUM(AO$1:AO1098)</f>
        <v>0</v>
      </c>
      <c r="AQ1098" s="310">
        <f>SUM(AK$2:AK1098)</f>
        <v>12</v>
      </c>
      <c r="AR1098" s="310">
        <f>COUNTA(AJ$2:AJ1098)</f>
        <v>12</v>
      </c>
      <c r="AS1098" s="312"/>
      <c r="AT1098" s="312"/>
      <c r="AU1098" s="312"/>
      <c r="AV1098" s="312"/>
      <c r="AW1098" s="312"/>
      <c r="AZ1098">
        <v>5</v>
      </c>
      <c r="BA1098">
        <v>5</v>
      </c>
    </row>
    <row r="1099" spans="1:53" x14ac:dyDescent="0.25">
      <c r="A1099">
        <v>118</v>
      </c>
      <c r="B1099" t="s">
        <v>66</v>
      </c>
      <c r="C1099" t="s">
        <v>627</v>
      </c>
      <c r="D1099"/>
      <c r="E1099">
        <v>2</v>
      </c>
      <c r="F1099">
        <v>3</v>
      </c>
      <c r="G1099">
        <v>2</v>
      </c>
      <c r="H1099">
        <v>12</v>
      </c>
      <c r="I1099">
        <v>2</v>
      </c>
      <c r="J1099">
        <v>2</v>
      </c>
      <c r="K1099">
        <v>1</v>
      </c>
      <c r="L1099">
        <v>3</v>
      </c>
      <c r="M1099"/>
      <c r="O1099" s="101">
        <f>IF(ISBLANK(C1099),O1098,IF(COUNTIF(C$2:C1099,C1099)&gt;1,O1098,1+MAX(O1098,0)))</f>
        <v>32</v>
      </c>
      <c r="P1099" s="45">
        <f t="shared" si="374"/>
        <v>15</v>
      </c>
      <c r="Q1099" s="33" t="str">
        <f t="shared" si="375"/>
        <v/>
      </c>
      <c r="R1099" s="33">
        <f t="shared" si="376"/>
        <v>15</v>
      </c>
      <c r="S1099" s="33" t="str">
        <f t="shared" si="377"/>
        <v>118_15</v>
      </c>
      <c r="T1099" s="35" t="str">
        <f t="shared" si="378"/>
        <v>118PM</v>
      </c>
      <c r="U1099" s="35" t="str">
        <f t="shared" si="379"/>
        <v>118PMNS</v>
      </c>
      <c r="V1099" s="35" t="str">
        <f t="shared" si="395"/>
        <v>1F</v>
      </c>
      <c r="W1099" s="35" t="str">
        <f t="shared" si="388"/>
        <v>118PM1F232</v>
      </c>
      <c r="X1099" s="388">
        <f t="shared" si="389"/>
        <v>1</v>
      </c>
      <c r="Y1099" s="388">
        <f t="shared" si="390"/>
        <v>3</v>
      </c>
      <c r="Z1099" s="280" t="str">
        <f t="shared" si="380"/>
        <v/>
      </c>
      <c r="AA1099" s="280" t="str">
        <f t="shared" si="381"/>
        <v/>
      </c>
      <c r="AB1099" s="389" t="str">
        <f t="shared" si="391"/>
        <v/>
      </c>
      <c r="AC1099" s="389" t="str">
        <f t="shared" si="392"/>
        <v/>
      </c>
      <c r="AD1099" s="390" t="str">
        <f t="shared" si="382"/>
        <v/>
      </c>
      <c r="AE1099" s="282">
        <f t="shared" si="383"/>
        <v>0</v>
      </c>
      <c r="AF1099" s="359">
        <f t="shared" si="384"/>
        <v>0</v>
      </c>
      <c r="AG1099" s="280">
        <f t="shared" si="385"/>
        <v>0</v>
      </c>
      <c r="AH1099" s="280">
        <f t="shared" si="386"/>
        <v>0</v>
      </c>
      <c r="AI1099" s="280">
        <f>IF(ISBLANK(T1099),AI1098,IF(COUNTIF(T$2:T1099,T1099)&gt;1,AI1098,1+MAX(AI1098,0)))</f>
        <v>27</v>
      </c>
      <c r="AL1099" s="391" t="str">
        <f t="shared" si="393"/>
        <v/>
      </c>
      <c r="AM1099" s="391" t="str">
        <f t="shared" si="394"/>
        <v/>
      </c>
      <c r="AO1099" s="310" t="str">
        <f t="shared" si="387"/>
        <v/>
      </c>
      <c r="AP1099" s="310">
        <f>SUM(AO$1:AO1099)</f>
        <v>0</v>
      </c>
      <c r="AQ1099" s="310">
        <f>SUM(AK$2:AK1099)</f>
        <v>12</v>
      </c>
      <c r="AR1099" s="310">
        <f>COUNTA(AJ$2:AJ1099)</f>
        <v>12</v>
      </c>
      <c r="AS1099" s="312"/>
      <c r="AT1099" s="312"/>
      <c r="AU1099" s="312"/>
      <c r="AV1099" s="312"/>
      <c r="AW1099" s="312"/>
      <c r="AZ1099">
        <v>1</v>
      </c>
      <c r="BA1099">
        <v>3</v>
      </c>
    </row>
    <row r="1100" spans="1:53" x14ac:dyDescent="0.25">
      <c r="A1100">
        <v>118</v>
      </c>
      <c r="B1100" t="s">
        <v>66</v>
      </c>
      <c r="C1100" t="s">
        <v>627</v>
      </c>
      <c r="D1100"/>
      <c r="E1100">
        <v>2</v>
      </c>
      <c r="F1100">
        <v>3</v>
      </c>
      <c r="G1100">
        <v>3</v>
      </c>
      <c r="H1100">
        <v>7</v>
      </c>
      <c r="I1100">
        <v>2</v>
      </c>
      <c r="J1100">
        <v>0</v>
      </c>
      <c r="K1100">
        <v>2</v>
      </c>
      <c r="L1100">
        <v>5</v>
      </c>
      <c r="M1100"/>
      <c r="O1100" s="101">
        <f>IF(ISBLANK(C1100),O1099,IF(COUNTIF(C$2:C1100,C1100)&gt;1,O1099,1+MAX(O1099,0)))</f>
        <v>32</v>
      </c>
      <c r="P1100" s="45">
        <f t="shared" si="374"/>
        <v>15</v>
      </c>
      <c r="Q1100" s="33" t="str">
        <f t="shared" si="375"/>
        <v/>
      </c>
      <c r="R1100" s="33">
        <f t="shared" si="376"/>
        <v>15</v>
      </c>
      <c r="S1100" s="33" t="str">
        <f t="shared" si="377"/>
        <v>118_15</v>
      </c>
      <c r="T1100" s="35" t="str">
        <f t="shared" si="378"/>
        <v>118PM</v>
      </c>
      <c r="U1100" s="35" t="str">
        <f t="shared" si="379"/>
        <v>118PMEW</v>
      </c>
      <c r="V1100" s="35" t="str">
        <f t="shared" si="395"/>
        <v>1F</v>
      </c>
      <c r="W1100" s="35" t="str">
        <f t="shared" si="388"/>
        <v>118PM1F233</v>
      </c>
      <c r="X1100" s="388">
        <f t="shared" si="389"/>
        <v>2</v>
      </c>
      <c r="Y1100" s="388">
        <f t="shared" si="390"/>
        <v>5</v>
      </c>
      <c r="Z1100" s="280" t="str">
        <f t="shared" si="380"/>
        <v/>
      </c>
      <c r="AA1100" s="280" t="str">
        <f t="shared" si="381"/>
        <v/>
      </c>
      <c r="AB1100" s="389" t="str">
        <f t="shared" si="391"/>
        <v/>
      </c>
      <c r="AC1100" s="389" t="str">
        <f t="shared" si="392"/>
        <v/>
      </c>
      <c r="AD1100" s="390" t="str">
        <f t="shared" si="382"/>
        <v/>
      </c>
      <c r="AE1100" s="282">
        <f t="shared" si="383"/>
        <v>0</v>
      </c>
      <c r="AF1100" s="359">
        <f t="shared" si="384"/>
        <v>0</v>
      </c>
      <c r="AG1100" s="280">
        <f t="shared" si="385"/>
        <v>0</v>
      </c>
      <c r="AH1100" s="280">
        <f t="shared" si="386"/>
        <v>0</v>
      </c>
      <c r="AI1100" s="280">
        <f>IF(ISBLANK(T1100),AI1099,IF(COUNTIF(T$2:T1100,T1100)&gt;1,AI1099,1+MAX(AI1099,0)))</f>
        <v>27</v>
      </c>
      <c r="AL1100" s="391" t="str">
        <f t="shared" si="393"/>
        <v/>
      </c>
      <c r="AM1100" s="391" t="str">
        <f t="shared" si="394"/>
        <v/>
      </c>
      <c r="AO1100" s="310" t="str">
        <f t="shared" si="387"/>
        <v/>
      </c>
      <c r="AP1100" s="310">
        <f>SUM(AO$1:AO1100)</f>
        <v>0</v>
      </c>
      <c r="AQ1100" s="310">
        <f>SUM(AK$2:AK1100)</f>
        <v>12</v>
      </c>
      <c r="AR1100" s="310">
        <f>COUNTA(AJ$2:AJ1100)</f>
        <v>12</v>
      </c>
      <c r="AS1100" s="312"/>
      <c r="AT1100" s="312"/>
      <c r="AU1100" s="312"/>
      <c r="AV1100" s="312"/>
      <c r="AW1100" s="312"/>
      <c r="AZ1100">
        <v>2</v>
      </c>
      <c r="BA1100">
        <v>5</v>
      </c>
    </row>
    <row r="1101" spans="1:53" x14ac:dyDescent="0.25">
      <c r="A1101">
        <v>118</v>
      </c>
      <c r="B1101" t="s">
        <v>66</v>
      </c>
      <c r="C1101" t="s">
        <v>627</v>
      </c>
      <c r="D1101"/>
      <c r="E1101">
        <v>2</v>
      </c>
      <c r="F1101">
        <v>3</v>
      </c>
      <c r="G1101">
        <v>4</v>
      </c>
      <c r="H1101">
        <v>14</v>
      </c>
      <c r="I1101">
        <v>1</v>
      </c>
      <c r="J1101">
        <v>1</v>
      </c>
      <c r="K1101">
        <v>4</v>
      </c>
      <c r="L1101">
        <v>7</v>
      </c>
      <c r="M1101"/>
      <c r="O1101" s="101">
        <f>IF(ISBLANK(C1101),O1100,IF(COUNTIF(C$2:C1101,C1101)&gt;1,O1100,1+MAX(O1100,0)))</f>
        <v>32</v>
      </c>
      <c r="P1101" s="45">
        <f t="shared" si="374"/>
        <v>15</v>
      </c>
      <c r="Q1101" s="33" t="str">
        <f t="shared" si="375"/>
        <v/>
      </c>
      <c r="R1101" s="33">
        <f t="shared" si="376"/>
        <v>15</v>
      </c>
      <c r="S1101" s="33" t="str">
        <f t="shared" si="377"/>
        <v>118_15</v>
      </c>
      <c r="T1101" s="35" t="str">
        <f t="shared" si="378"/>
        <v>118PM</v>
      </c>
      <c r="U1101" s="35" t="str">
        <f t="shared" si="379"/>
        <v>118PMEW</v>
      </c>
      <c r="V1101" s="35" t="str">
        <f t="shared" si="395"/>
        <v>1F</v>
      </c>
      <c r="W1101" s="35" t="str">
        <f t="shared" si="388"/>
        <v>118PM1F234</v>
      </c>
      <c r="X1101" s="388">
        <f t="shared" si="389"/>
        <v>4</v>
      </c>
      <c r="Y1101" s="388">
        <f t="shared" si="390"/>
        <v>7</v>
      </c>
      <c r="Z1101" s="280" t="str">
        <f t="shared" si="380"/>
        <v/>
      </c>
      <c r="AA1101" s="280" t="str">
        <f t="shared" si="381"/>
        <v/>
      </c>
      <c r="AB1101" s="389" t="str">
        <f t="shared" si="391"/>
        <v/>
      </c>
      <c r="AC1101" s="389" t="str">
        <f t="shared" si="392"/>
        <v/>
      </c>
      <c r="AD1101" s="390" t="str">
        <f t="shared" si="382"/>
        <v/>
      </c>
      <c r="AE1101" s="282">
        <f t="shared" si="383"/>
        <v>0</v>
      </c>
      <c r="AF1101" s="359">
        <f t="shared" si="384"/>
        <v>1</v>
      </c>
      <c r="AG1101" s="280">
        <f t="shared" si="385"/>
        <v>0</v>
      </c>
      <c r="AH1101" s="280">
        <f t="shared" si="386"/>
        <v>0</v>
      </c>
      <c r="AI1101" s="280">
        <f>IF(ISBLANK(T1101),AI1100,IF(COUNTIF(T$2:T1101,T1101)&gt;1,AI1100,1+MAX(AI1100,0)))</f>
        <v>27</v>
      </c>
      <c r="AL1101" s="391" t="str">
        <f t="shared" si="393"/>
        <v/>
      </c>
      <c r="AM1101" s="391" t="str">
        <f t="shared" si="394"/>
        <v/>
      </c>
      <c r="AO1101" s="310" t="str">
        <f t="shared" si="387"/>
        <v/>
      </c>
      <c r="AP1101" s="310">
        <f>SUM(AO$1:AO1101)</f>
        <v>0</v>
      </c>
      <c r="AQ1101" s="310">
        <f>SUM(AK$2:AK1101)</f>
        <v>12</v>
      </c>
      <c r="AR1101" s="310">
        <f>COUNTA(AJ$2:AJ1101)</f>
        <v>12</v>
      </c>
      <c r="AS1101" s="312"/>
      <c r="AT1101" s="312"/>
      <c r="AU1101" s="312"/>
      <c r="AV1101" s="312"/>
      <c r="AW1101" s="312"/>
      <c r="AZ1101">
        <v>4</v>
      </c>
      <c r="BA1101">
        <v>7</v>
      </c>
    </row>
    <row r="1102" spans="1:53" x14ac:dyDescent="0.25">
      <c r="A1102">
        <v>118</v>
      </c>
      <c r="B1102" t="s">
        <v>66</v>
      </c>
      <c r="C1102" t="s">
        <v>627</v>
      </c>
      <c r="D1102"/>
      <c r="E1102">
        <v>2</v>
      </c>
      <c r="F1102">
        <v>4</v>
      </c>
      <c r="G1102">
        <v>1</v>
      </c>
      <c r="H1102">
        <v>11</v>
      </c>
      <c r="I1102">
        <v>2</v>
      </c>
      <c r="J1102">
        <v>0</v>
      </c>
      <c r="K1102">
        <v>2</v>
      </c>
      <c r="L1102">
        <v>5</v>
      </c>
      <c r="M1102"/>
      <c r="O1102" s="101">
        <f>IF(ISBLANK(C1102),O1101,IF(COUNTIF(C$2:C1102,C1102)&gt;1,O1101,1+MAX(O1101,0)))</f>
        <v>32</v>
      </c>
      <c r="P1102" s="45">
        <f t="shared" si="374"/>
        <v>15</v>
      </c>
      <c r="Q1102" s="33" t="str">
        <f t="shared" si="375"/>
        <v/>
      </c>
      <c r="R1102" s="33">
        <f t="shared" si="376"/>
        <v>16</v>
      </c>
      <c r="S1102" s="33" t="str">
        <f t="shared" si="377"/>
        <v>118_16</v>
      </c>
      <c r="T1102" s="35" t="str">
        <f t="shared" si="378"/>
        <v>118PM</v>
      </c>
      <c r="U1102" s="35" t="str">
        <f t="shared" si="379"/>
        <v>118PMNS</v>
      </c>
      <c r="V1102" s="35" t="str">
        <f t="shared" si="395"/>
        <v>1F</v>
      </c>
      <c r="W1102" s="35" t="str">
        <f t="shared" si="388"/>
        <v>118PM1F241</v>
      </c>
      <c r="X1102" s="388">
        <f t="shared" si="389"/>
        <v>2</v>
      </c>
      <c r="Y1102" s="388">
        <f t="shared" si="390"/>
        <v>5</v>
      </c>
      <c r="Z1102" s="280" t="str">
        <f t="shared" si="380"/>
        <v/>
      </c>
      <c r="AA1102" s="280" t="str">
        <f t="shared" si="381"/>
        <v/>
      </c>
      <c r="AB1102" s="389" t="str">
        <f t="shared" si="391"/>
        <v/>
      </c>
      <c r="AC1102" s="389" t="str">
        <f t="shared" si="392"/>
        <v/>
      </c>
      <c r="AD1102" s="390" t="str">
        <f t="shared" si="382"/>
        <v/>
      </c>
      <c r="AE1102" s="282">
        <f t="shared" si="383"/>
        <v>0</v>
      </c>
      <c r="AF1102" s="359">
        <f t="shared" si="384"/>
        <v>0</v>
      </c>
      <c r="AG1102" s="280">
        <f t="shared" si="385"/>
        <v>0</v>
      </c>
      <c r="AH1102" s="280">
        <f t="shared" si="386"/>
        <v>0</v>
      </c>
      <c r="AI1102" s="280">
        <f>IF(ISBLANK(T1102),AI1101,IF(COUNTIF(T$2:T1102,T1102)&gt;1,AI1101,1+MAX(AI1101,0)))</f>
        <v>27</v>
      </c>
      <c r="AL1102" s="391" t="str">
        <f t="shared" si="393"/>
        <v/>
      </c>
      <c r="AM1102" s="391" t="str">
        <f t="shared" si="394"/>
        <v/>
      </c>
      <c r="AO1102" s="310" t="str">
        <f t="shared" si="387"/>
        <v/>
      </c>
      <c r="AP1102" s="310">
        <f>SUM(AO$1:AO1102)</f>
        <v>0</v>
      </c>
      <c r="AQ1102" s="310">
        <f>SUM(AK$2:AK1102)</f>
        <v>12</v>
      </c>
      <c r="AR1102" s="310">
        <f>COUNTA(AJ$2:AJ1102)</f>
        <v>12</v>
      </c>
      <c r="AS1102" s="312"/>
      <c r="AT1102" s="312"/>
      <c r="AU1102" s="312"/>
      <c r="AV1102" s="312"/>
      <c r="AW1102" s="312"/>
      <c r="AZ1102">
        <v>2</v>
      </c>
      <c r="BA1102">
        <v>5</v>
      </c>
    </row>
    <row r="1103" spans="1:53" x14ac:dyDescent="0.25">
      <c r="A1103">
        <v>118</v>
      </c>
      <c r="B1103" t="s">
        <v>66</v>
      </c>
      <c r="C1103" t="s">
        <v>627</v>
      </c>
      <c r="D1103"/>
      <c r="E1103">
        <v>2</v>
      </c>
      <c r="F1103">
        <v>4</v>
      </c>
      <c r="G1103">
        <v>2</v>
      </c>
      <c r="H1103">
        <v>22</v>
      </c>
      <c r="I1103">
        <v>2</v>
      </c>
      <c r="J1103">
        <v>4</v>
      </c>
      <c r="K1103">
        <v>6</v>
      </c>
      <c r="L1103">
        <v>10</v>
      </c>
      <c r="M1103"/>
      <c r="O1103" s="101">
        <f>IF(ISBLANK(C1103),O1102,IF(COUNTIF(C$2:C1103,C1103)&gt;1,O1102,1+MAX(O1102,0)))</f>
        <v>32</v>
      </c>
      <c r="P1103" s="45">
        <f t="shared" si="374"/>
        <v>15</v>
      </c>
      <c r="Q1103" s="33" t="str">
        <f t="shared" si="375"/>
        <v/>
      </c>
      <c r="R1103" s="33">
        <f t="shared" si="376"/>
        <v>16</v>
      </c>
      <c r="S1103" s="33" t="str">
        <f t="shared" si="377"/>
        <v>118_16</v>
      </c>
      <c r="T1103" s="35" t="str">
        <f t="shared" si="378"/>
        <v>118PM</v>
      </c>
      <c r="U1103" s="35" t="str">
        <f t="shared" si="379"/>
        <v>118PMNS</v>
      </c>
      <c r="V1103" s="35" t="str">
        <f t="shared" si="395"/>
        <v>1F</v>
      </c>
      <c r="W1103" s="35" t="str">
        <f t="shared" si="388"/>
        <v>118PM1F242</v>
      </c>
      <c r="X1103" s="388">
        <f t="shared" si="389"/>
        <v>6</v>
      </c>
      <c r="Y1103" s="388">
        <f t="shared" si="390"/>
        <v>10</v>
      </c>
      <c r="Z1103" s="280" t="str">
        <f t="shared" si="380"/>
        <v/>
      </c>
      <c r="AA1103" s="280" t="str">
        <f t="shared" si="381"/>
        <v/>
      </c>
      <c r="AB1103" s="389" t="str">
        <f t="shared" si="391"/>
        <v/>
      </c>
      <c r="AC1103" s="389" t="str">
        <f t="shared" si="392"/>
        <v/>
      </c>
      <c r="AD1103" s="390" t="str">
        <f t="shared" si="382"/>
        <v/>
      </c>
      <c r="AE1103" s="282">
        <f t="shared" si="383"/>
        <v>0</v>
      </c>
      <c r="AF1103" s="359">
        <f t="shared" si="384"/>
        <v>0</v>
      </c>
      <c r="AG1103" s="280">
        <f t="shared" si="385"/>
        <v>0</v>
      </c>
      <c r="AH1103" s="280">
        <f t="shared" si="386"/>
        <v>0</v>
      </c>
      <c r="AI1103" s="280">
        <f>IF(ISBLANK(T1103),AI1102,IF(COUNTIF(T$2:T1103,T1103)&gt;1,AI1102,1+MAX(AI1102,0)))</f>
        <v>27</v>
      </c>
      <c r="AL1103" s="391" t="str">
        <f t="shared" si="393"/>
        <v/>
      </c>
      <c r="AM1103" s="391" t="str">
        <f t="shared" si="394"/>
        <v/>
      </c>
      <c r="AO1103" s="310" t="str">
        <f t="shared" si="387"/>
        <v/>
      </c>
      <c r="AP1103" s="310">
        <f>SUM(AO$1:AO1103)</f>
        <v>0</v>
      </c>
      <c r="AQ1103" s="310">
        <f>SUM(AK$2:AK1103)</f>
        <v>12</v>
      </c>
      <c r="AR1103" s="310">
        <f>COUNTA(AJ$2:AJ1103)</f>
        <v>12</v>
      </c>
      <c r="AS1103" s="312"/>
      <c r="AT1103" s="312"/>
      <c r="AU1103" s="312"/>
      <c r="AV1103" s="312"/>
      <c r="AW1103" s="312"/>
      <c r="AZ1103">
        <v>6</v>
      </c>
      <c r="BA1103">
        <v>10</v>
      </c>
    </row>
    <row r="1104" spans="1:53" x14ac:dyDescent="0.25">
      <c r="A1104">
        <v>118</v>
      </c>
      <c r="B1104" t="s">
        <v>66</v>
      </c>
      <c r="C1104" t="s">
        <v>627</v>
      </c>
      <c r="D1104"/>
      <c r="E1104">
        <v>2</v>
      </c>
      <c r="F1104">
        <v>4</v>
      </c>
      <c r="G1104">
        <v>3</v>
      </c>
      <c r="H1104">
        <v>11</v>
      </c>
      <c r="I1104">
        <v>2</v>
      </c>
      <c r="J1104">
        <v>0</v>
      </c>
      <c r="K1104">
        <v>2</v>
      </c>
      <c r="L1104">
        <v>9</v>
      </c>
      <c r="M1104"/>
      <c r="O1104" s="101">
        <f>IF(ISBLANK(C1104),O1103,IF(COUNTIF(C$2:C1104,C1104)&gt;1,O1103,1+MAX(O1103,0)))</f>
        <v>32</v>
      </c>
      <c r="P1104" s="45">
        <f t="shared" si="374"/>
        <v>15</v>
      </c>
      <c r="Q1104" s="33" t="str">
        <f t="shared" si="375"/>
        <v/>
      </c>
      <c r="R1104" s="33">
        <f t="shared" si="376"/>
        <v>16</v>
      </c>
      <c r="S1104" s="33" t="str">
        <f t="shared" si="377"/>
        <v>118_16</v>
      </c>
      <c r="T1104" s="35" t="str">
        <f t="shared" si="378"/>
        <v>118PM</v>
      </c>
      <c r="U1104" s="35" t="str">
        <f t="shared" si="379"/>
        <v>118PMEW</v>
      </c>
      <c r="V1104" s="35" t="str">
        <f t="shared" si="395"/>
        <v>1F</v>
      </c>
      <c r="W1104" s="35" t="str">
        <f t="shared" si="388"/>
        <v>118PM1F243</v>
      </c>
      <c r="X1104" s="388">
        <f t="shared" si="389"/>
        <v>2</v>
      </c>
      <c r="Y1104" s="388">
        <f t="shared" si="390"/>
        <v>9</v>
      </c>
      <c r="Z1104" s="280" t="str">
        <f t="shared" si="380"/>
        <v/>
      </c>
      <c r="AA1104" s="280" t="str">
        <f t="shared" si="381"/>
        <v/>
      </c>
      <c r="AB1104" s="389" t="str">
        <f t="shared" si="391"/>
        <v/>
      </c>
      <c r="AC1104" s="389" t="str">
        <f t="shared" si="392"/>
        <v/>
      </c>
      <c r="AD1104" s="390" t="str">
        <f t="shared" si="382"/>
        <v/>
      </c>
      <c r="AE1104" s="282">
        <f t="shared" si="383"/>
        <v>0</v>
      </c>
      <c r="AF1104" s="359">
        <f t="shared" si="384"/>
        <v>0</v>
      </c>
      <c r="AG1104" s="280">
        <f t="shared" si="385"/>
        <v>0</v>
      </c>
      <c r="AH1104" s="280">
        <f t="shared" si="386"/>
        <v>0</v>
      </c>
      <c r="AI1104" s="280">
        <f>IF(ISBLANK(T1104),AI1103,IF(COUNTIF(T$2:T1104,T1104)&gt;1,AI1103,1+MAX(AI1103,0)))</f>
        <v>27</v>
      </c>
      <c r="AL1104" s="391" t="str">
        <f t="shared" si="393"/>
        <v/>
      </c>
      <c r="AM1104" s="391" t="str">
        <f t="shared" si="394"/>
        <v/>
      </c>
      <c r="AO1104" s="310" t="str">
        <f t="shared" si="387"/>
        <v/>
      </c>
      <c r="AP1104" s="310">
        <f>SUM(AO$1:AO1104)</f>
        <v>0</v>
      </c>
      <c r="AQ1104" s="310">
        <f>SUM(AK$2:AK1104)</f>
        <v>12</v>
      </c>
      <c r="AR1104" s="310">
        <f>COUNTA(AJ$2:AJ1104)</f>
        <v>12</v>
      </c>
      <c r="AS1104" s="312"/>
      <c r="AT1104" s="312"/>
      <c r="AU1104" s="312"/>
      <c r="AV1104" s="312"/>
      <c r="AW1104" s="312"/>
      <c r="AZ1104">
        <v>2</v>
      </c>
      <c r="BA1104">
        <v>9</v>
      </c>
    </row>
    <row r="1105" spans="1:53" x14ac:dyDescent="0.25">
      <c r="A1105">
        <v>118</v>
      </c>
      <c r="B1105" t="s">
        <v>66</v>
      </c>
      <c r="C1105" t="s">
        <v>627</v>
      </c>
      <c r="D1105"/>
      <c r="E1105">
        <v>2</v>
      </c>
      <c r="F1105">
        <v>4</v>
      </c>
      <c r="G1105">
        <v>4</v>
      </c>
      <c r="H1105">
        <v>26</v>
      </c>
      <c r="I1105">
        <v>7</v>
      </c>
      <c r="J1105">
        <v>1</v>
      </c>
      <c r="K1105">
        <v>5</v>
      </c>
      <c r="L1105">
        <v>8</v>
      </c>
      <c r="M1105"/>
      <c r="O1105" s="101">
        <f>IF(ISBLANK(C1105),O1104,IF(COUNTIF(C$2:C1105,C1105)&gt;1,O1104,1+MAX(O1104,0)))</f>
        <v>32</v>
      </c>
      <c r="P1105" s="45">
        <f t="shared" si="374"/>
        <v>15</v>
      </c>
      <c r="Q1105" s="33" t="str">
        <f t="shared" si="375"/>
        <v/>
      </c>
      <c r="R1105" s="33">
        <f t="shared" si="376"/>
        <v>16</v>
      </c>
      <c r="S1105" s="33" t="str">
        <f t="shared" si="377"/>
        <v>118_16</v>
      </c>
      <c r="T1105" s="35" t="str">
        <f t="shared" si="378"/>
        <v>118PM</v>
      </c>
      <c r="U1105" s="35" t="str">
        <f t="shared" si="379"/>
        <v>118PMEW</v>
      </c>
      <c r="V1105" s="35" t="str">
        <f t="shared" si="395"/>
        <v>1F</v>
      </c>
      <c r="W1105" s="35" t="str">
        <f t="shared" si="388"/>
        <v>118PM1F244</v>
      </c>
      <c r="X1105" s="388">
        <f t="shared" si="389"/>
        <v>5</v>
      </c>
      <c r="Y1105" s="388">
        <f t="shared" si="390"/>
        <v>8</v>
      </c>
      <c r="Z1105" s="280" t="str">
        <f t="shared" si="380"/>
        <v/>
      </c>
      <c r="AA1105" s="280" t="str">
        <f t="shared" si="381"/>
        <v/>
      </c>
      <c r="AB1105" s="389" t="str">
        <f t="shared" si="391"/>
        <v/>
      </c>
      <c r="AC1105" s="389" t="str">
        <f t="shared" si="392"/>
        <v/>
      </c>
      <c r="AD1105" s="390" t="str">
        <f t="shared" si="382"/>
        <v/>
      </c>
      <c r="AE1105" s="282">
        <f t="shared" si="383"/>
        <v>0</v>
      </c>
      <c r="AF1105" s="359">
        <f t="shared" si="384"/>
        <v>1</v>
      </c>
      <c r="AG1105" s="280">
        <f t="shared" si="385"/>
        <v>0</v>
      </c>
      <c r="AH1105" s="280">
        <f t="shared" si="386"/>
        <v>0</v>
      </c>
      <c r="AI1105" s="280">
        <f>IF(ISBLANK(T1105),AI1104,IF(COUNTIF(T$2:T1105,T1105)&gt;1,AI1104,1+MAX(AI1104,0)))</f>
        <v>27</v>
      </c>
      <c r="AL1105" s="391" t="str">
        <f t="shared" si="393"/>
        <v/>
      </c>
      <c r="AM1105" s="391" t="str">
        <f t="shared" si="394"/>
        <v/>
      </c>
      <c r="AO1105" s="310" t="str">
        <f t="shared" si="387"/>
        <v/>
      </c>
      <c r="AP1105" s="310">
        <f>SUM(AO$1:AO1105)</f>
        <v>0</v>
      </c>
      <c r="AQ1105" s="310">
        <f>SUM(AK$2:AK1105)</f>
        <v>12</v>
      </c>
      <c r="AR1105" s="310">
        <f>COUNTA(AJ$2:AJ1105)</f>
        <v>12</v>
      </c>
      <c r="AS1105" s="312"/>
      <c r="AT1105" s="312"/>
      <c r="AU1105" s="312"/>
      <c r="AV1105" s="312"/>
      <c r="AW1105" s="312"/>
      <c r="AZ1105">
        <v>5</v>
      </c>
      <c r="BA1105">
        <v>8</v>
      </c>
    </row>
    <row r="1106" spans="1:53" x14ac:dyDescent="0.25">
      <c r="A1106">
        <v>118</v>
      </c>
      <c r="B1106" t="s">
        <v>66</v>
      </c>
      <c r="C1106" t="s">
        <v>627</v>
      </c>
      <c r="D1106"/>
      <c r="E1106">
        <v>1</v>
      </c>
      <c r="F1106">
        <v>1</v>
      </c>
      <c r="G1106">
        <v>1</v>
      </c>
      <c r="H1106">
        <v>16</v>
      </c>
      <c r="I1106">
        <v>7</v>
      </c>
      <c r="J1106">
        <v>1</v>
      </c>
      <c r="K1106">
        <v>0</v>
      </c>
      <c r="L1106">
        <v>5</v>
      </c>
      <c r="M1106"/>
      <c r="O1106" s="101">
        <f>IF(ISBLANK(C1106),O1105,IF(COUNTIF(C$2:C1106,C1106)&gt;1,O1105,1+MAX(O1105,0)))</f>
        <v>32</v>
      </c>
      <c r="P1106" s="45">
        <f t="shared" si="374"/>
        <v>15</v>
      </c>
      <c r="Q1106" s="33" t="str">
        <f t="shared" si="375"/>
        <v/>
      </c>
      <c r="R1106" s="33">
        <f t="shared" si="376"/>
        <v>9</v>
      </c>
      <c r="S1106" s="33" t="str">
        <f t="shared" si="377"/>
        <v>118_9</v>
      </c>
      <c r="T1106" s="35" t="str">
        <f t="shared" si="378"/>
        <v>118PM</v>
      </c>
      <c r="U1106" s="35" t="str">
        <f t="shared" si="379"/>
        <v>118PMNS</v>
      </c>
      <c r="V1106" s="35" t="str">
        <f t="shared" si="395"/>
        <v>1F</v>
      </c>
      <c r="W1106" s="35" t="str">
        <f t="shared" si="388"/>
        <v>118PM1F111</v>
      </c>
      <c r="X1106" s="388">
        <f t="shared" si="389"/>
        <v>0</v>
      </c>
      <c r="Y1106" s="388">
        <f t="shared" si="390"/>
        <v>5</v>
      </c>
      <c r="Z1106" s="280" t="str">
        <f t="shared" si="380"/>
        <v/>
      </c>
      <c r="AA1106" s="280" t="str">
        <f t="shared" si="381"/>
        <v/>
      </c>
      <c r="AB1106" s="389" t="str">
        <f t="shared" si="391"/>
        <v/>
      </c>
      <c r="AC1106" s="389" t="str">
        <f t="shared" si="392"/>
        <v/>
      </c>
      <c r="AD1106" s="390" t="str">
        <f t="shared" si="382"/>
        <v/>
      </c>
      <c r="AE1106" s="282">
        <f t="shared" si="383"/>
        <v>0</v>
      </c>
      <c r="AF1106" s="359">
        <f t="shared" si="384"/>
        <v>0</v>
      </c>
      <c r="AG1106" s="280">
        <f t="shared" si="385"/>
        <v>0</v>
      </c>
      <c r="AH1106" s="280">
        <f t="shared" si="386"/>
        <v>0</v>
      </c>
      <c r="AI1106" s="280">
        <f>IF(ISBLANK(T1106),AI1105,IF(COUNTIF(T$2:T1106,T1106)&gt;1,AI1105,1+MAX(AI1105,0)))</f>
        <v>27</v>
      </c>
      <c r="AL1106" s="391" t="str">
        <f t="shared" si="393"/>
        <v/>
      </c>
      <c r="AM1106" s="391" t="str">
        <f t="shared" si="394"/>
        <v/>
      </c>
      <c r="AO1106" s="310" t="str">
        <f t="shared" si="387"/>
        <v/>
      </c>
      <c r="AP1106" s="310">
        <f>SUM(AO$1:AO1106)</f>
        <v>0</v>
      </c>
      <c r="AQ1106" s="310">
        <f>SUM(AK$2:AK1106)</f>
        <v>12</v>
      </c>
      <c r="AR1106" s="310">
        <f>COUNTA(AJ$2:AJ1106)</f>
        <v>12</v>
      </c>
      <c r="AS1106" s="312"/>
      <c r="AT1106" s="312"/>
      <c r="AU1106" s="312"/>
      <c r="AV1106" s="312"/>
      <c r="AW1106" s="312"/>
      <c r="AZ1106">
        <v>0</v>
      </c>
      <c r="BA1106">
        <v>5</v>
      </c>
    </row>
    <row r="1107" spans="1:53" x14ac:dyDescent="0.25">
      <c r="A1107">
        <v>118</v>
      </c>
      <c r="B1107" t="s">
        <v>66</v>
      </c>
      <c r="C1107" t="s">
        <v>627</v>
      </c>
      <c r="D1107"/>
      <c r="E1107">
        <v>1</v>
      </c>
      <c r="F1107">
        <v>1</v>
      </c>
      <c r="G1107">
        <v>2</v>
      </c>
      <c r="H1107">
        <v>10</v>
      </c>
      <c r="I1107">
        <v>1</v>
      </c>
      <c r="J1107">
        <v>2</v>
      </c>
      <c r="K1107">
        <v>0</v>
      </c>
      <c r="L1107">
        <v>4</v>
      </c>
      <c r="M1107"/>
      <c r="O1107" s="101">
        <f>IF(ISBLANK(C1107),O1106,IF(COUNTIF(C$2:C1107,C1107)&gt;1,O1106,1+MAX(O1106,0)))</f>
        <v>32</v>
      </c>
      <c r="P1107" s="45">
        <f t="shared" si="374"/>
        <v>15</v>
      </c>
      <c r="Q1107" s="33" t="str">
        <f t="shared" si="375"/>
        <v/>
      </c>
      <c r="R1107" s="33">
        <f t="shared" si="376"/>
        <v>9</v>
      </c>
      <c r="S1107" s="33" t="str">
        <f t="shared" si="377"/>
        <v>118_9</v>
      </c>
      <c r="T1107" s="35" t="str">
        <f t="shared" si="378"/>
        <v>118PM</v>
      </c>
      <c r="U1107" s="35" t="str">
        <f t="shared" si="379"/>
        <v>118PMNS</v>
      </c>
      <c r="V1107" s="35" t="str">
        <f t="shared" si="395"/>
        <v>1F</v>
      </c>
      <c r="W1107" s="35" t="str">
        <f t="shared" si="388"/>
        <v>118PM1F112</v>
      </c>
      <c r="X1107" s="388">
        <f t="shared" si="389"/>
        <v>0</v>
      </c>
      <c r="Y1107" s="388">
        <f t="shared" si="390"/>
        <v>4</v>
      </c>
      <c r="Z1107" s="280" t="str">
        <f t="shared" si="380"/>
        <v/>
      </c>
      <c r="AA1107" s="280" t="str">
        <f t="shared" si="381"/>
        <v/>
      </c>
      <c r="AB1107" s="389" t="str">
        <f t="shared" si="391"/>
        <v/>
      </c>
      <c r="AC1107" s="389" t="str">
        <f t="shared" si="392"/>
        <v/>
      </c>
      <c r="AD1107" s="390" t="str">
        <f t="shared" si="382"/>
        <v/>
      </c>
      <c r="AE1107" s="282">
        <f t="shared" si="383"/>
        <v>0</v>
      </c>
      <c r="AF1107" s="359">
        <f t="shared" si="384"/>
        <v>0</v>
      </c>
      <c r="AG1107" s="280">
        <f t="shared" si="385"/>
        <v>0</v>
      </c>
      <c r="AH1107" s="280">
        <f t="shared" si="386"/>
        <v>0</v>
      </c>
      <c r="AI1107" s="280">
        <f>IF(ISBLANK(T1107),AI1106,IF(COUNTIF(T$2:T1107,T1107)&gt;1,AI1106,1+MAX(AI1106,0)))</f>
        <v>27</v>
      </c>
      <c r="AL1107" s="391" t="str">
        <f t="shared" si="393"/>
        <v/>
      </c>
      <c r="AM1107" s="391" t="str">
        <f t="shared" si="394"/>
        <v/>
      </c>
      <c r="AO1107" s="310" t="str">
        <f t="shared" si="387"/>
        <v/>
      </c>
      <c r="AP1107" s="310">
        <f>SUM(AO$1:AO1107)</f>
        <v>0</v>
      </c>
      <c r="AQ1107" s="310">
        <f>SUM(AK$2:AK1107)</f>
        <v>12</v>
      </c>
      <c r="AR1107" s="310">
        <f>COUNTA(AJ$2:AJ1107)</f>
        <v>12</v>
      </c>
      <c r="AS1107" s="312"/>
      <c r="AT1107" s="312"/>
      <c r="AU1107" s="312"/>
      <c r="AV1107" s="312"/>
      <c r="AW1107" s="312"/>
      <c r="AZ1107">
        <v>0</v>
      </c>
      <c r="BA1107">
        <v>4</v>
      </c>
    </row>
    <row r="1108" spans="1:53" x14ac:dyDescent="0.25">
      <c r="A1108">
        <v>118</v>
      </c>
      <c r="B1108" t="s">
        <v>66</v>
      </c>
      <c r="C1108" t="s">
        <v>627</v>
      </c>
      <c r="D1108"/>
      <c r="E1108">
        <v>1</v>
      </c>
      <c r="F1108">
        <v>1</v>
      </c>
      <c r="G1108">
        <v>3</v>
      </c>
      <c r="H1108">
        <v>9</v>
      </c>
      <c r="I1108">
        <v>3</v>
      </c>
      <c r="J1108">
        <v>0</v>
      </c>
      <c r="K1108">
        <v>5</v>
      </c>
      <c r="L1108">
        <v>6</v>
      </c>
      <c r="M1108"/>
      <c r="O1108" s="101">
        <f>IF(ISBLANK(C1108),O1107,IF(COUNTIF(C$2:C1108,C1108)&gt;1,O1107,1+MAX(O1107,0)))</f>
        <v>32</v>
      </c>
      <c r="P1108" s="45">
        <f t="shared" si="374"/>
        <v>15</v>
      </c>
      <c r="Q1108" s="33" t="str">
        <f t="shared" si="375"/>
        <v/>
      </c>
      <c r="R1108" s="33">
        <f t="shared" si="376"/>
        <v>9</v>
      </c>
      <c r="S1108" s="33" t="str">
        <f t="shared" si="377"/>
        <v>118_9</v>
      </c>
      <c r="T1108" s="35" t="str">
        <f t="shared" si="378"/>
        <v>118PM</v>
      </c>
      <c r="U1108" s="35" t="str">
        <f t="shared" si="379"/>
        <v>118PMEW</v>
      </c>
      <c r="V1108" s="35" t="str">
        <f t="shared" si="395"/>
        <v>1F</v>
      </c>
      <c r="W1108" s="35" t="str">
        <f t="shared" si="388"/>
        <v>118PM1F113</v>
      </c>
      <c r="X1108" s="388">
        <f t="shared" si="389"/>
        <v>5</v>
      </c>
      <c r="Y1108" s="388">
        <f t="shared" si="390"/>
        <v>6</v>
      </c>
      <c r="Z1108" s="280" t="str">
        <f t="shared" si="380"/>
        <v/>
      </c>
      <c r="AA1108" s="280" t="str">
        <f t="shared" si="381"/>
        <v/>
      </c>
      <c r="AB1108" s="389" t="str">
        <f t="shared" si="391"/>
        <v/>
      </c>
      <c r="AC1108" s="389" t="str">
        <f t="shared" si="392"/>
        <v/>
      </c>
      <c r="AD1108" s="390" t="str">
        <f t="shared" si="382"/>
        <v/>
      </c>
      <c r="AE1108" s="282">
        <f t="shared" si="383"/>
        <v>0</v>
      </c>
      <c r="AF1108" s="359">
        <f t="shared" si="384"/>
        <v>0</v>
      </c>
      <c r="AG1108" s="280">
        <f t="shared" si="385"/>
        <v>0</v>
      </c>
      <c r="AH1108" s="280">
        <f t="shared" si="386"/>
        <v>0</v>
      </c>
      <c r="AI1108" s="280">
        <f>IF(ISBLANK(T1108),AI1107,IF(COUNTIF(T$2:T1108,T1108)&gt;1,AI1107,1+MAX(AI1107,0)))</f>
        <v>27</v>
      </c>
      <c r="AL1108" s="391" t="str">
        <f t="shared" si="393"/>
        <v/>
      </c>
      <c r="AM1108" s="391" t="str">
        <f t="shared" si="394"/>
        <v/>
      </c>
      <c r="AO1108" s="310" t="str">
        <f t="shared" si="387"/>
        <v/>
      </c>
      <c r="AP1108" s="310">
        <f>SUM(AO$1:AO1108)</f>
        <v>0</v>
      </c>
      <c r="AQ1108" s="310">
        <f>SUM(AK$2:AK1108)</f>
        <v>12</v>
      </c>
      <c r="AR1108" s="310">
        <f>COUNTA(AJ$2:AJ1108)</f>
        <v>12</v>
      </c>
      <c r="AS1108" s="312"/>
      <c r="AT1108" s="312"/>
      <c r="AU1108" s="312"/>
      <c r="AV1108" s="312"/>
      <c r="AW1108" s="312"/>
      <c r="AZ1108">
        <v>5</v>
      </c>
      <c r="BA1108">
        <v>6</v>
      </c>
    </row>
    <row r="1109" spans="1:53" x14ac:dyDescent="0.25">
      <c r="A1109">
        <v>118</v>
      </c>
      <c r="B1109" t="s">
        <v>66</v>
      </c>
      <c r="C1109" t="s">
        <v>627</v>
      </c>
      <c r="D1109"/>
      <c r="E1109">
        <v>1</v>
      </c>
      <c r="F1109">
        <v>1</v>
      </c>
      <c r="G1109">
        <v>4</v>
      </c>
      <c r="H1109">
        <v>11</v>
      </c>
      <c r="I1109">
        <v>3</v>
      </c>
      <c r="J1109">
        <v>0</v>
      </c>
      <c r="K1109">
        <v>6</v>
      </c>
      <c r="L1109">
        <v>7</v>
      </c>
      <c r="M1109"/>
      <c r="O1109" s="101">
        <f>IF(ISBLANK(C1109),O1108,IF(COUNTIF(C$2:C1109,C1109)&gt;1,O1108,1+MAX(O1108,0)))</f>
        <v>32</v>
      </c>
      <c r="P1109" s="45">
        <f t="shared" si="374"/>
        <v>15</v>
      </c>
      <c r="Q1109" s="33" t="str">
        <f t="shared" si="375"/>
        <v/>
      </c>
      <c r="R1109" s="33">
        <f t="shared" si="376"/>
        <v>9</v>
      </c>
      <c r="S1109" s="33" t="str">
        <f t="shared" si="377"/>
        <v>118_9</v>
      </c>
      <c r="T1109" s="35" t="str">
        <f t="shared" si="378"/>
        <v>118PM</v>
      </c>
      <c r="U1109" s="35" t="str">
        <f t="shared" si="379"/>
        <v>118PMEW</v>
      </c>
      <c r="V1109" s="35" t="str">
        <f t="shared" si="395"/>
        <v>1F</v>
      </c>
      <c r="W1109" s="35" t="str">
        <f t="shared" si="388"/>
        <v>118PM1F114</v>
      </c>
      <c r="X1109" s="388">
        <f t="shared" si="389"/>
        <v>6</v>
      </c>
      <c r="Y1109" s="388">
        <f t="shared" si="390"/>
        <v>7</v>
      </c>
      <c r="Z1109" s="280" t="str">
        <f t="shared" si="380"/>
        <v/>
      </c>
      <c r="AA1109" s="280" t="str">
        <f t="shared" si="381"/>
        <v/>
      </c>
      <c r="AB1109" s="389" t="str">
        <f t="shared" si="391"/>
        <v/>
      </c>
      <c r="AC1109" s="389" t="str">
        <f t="shared" si="392"/>
        <v/>
      </c>
      <c r="AD1109" s="390" t="str">
        <f t="shared" si="382"/>
        <v/>
      </c>
      <c r="AE1109" s="282">
        <f t="shared" si="383"/>
        <v>0</v>
      </c>
      <c r="AF1109" s="359">
        <f t="shared" si="384"/>
        <v>1</v>
      </c>
      <c r="AG1109" s="280">
        <f t="shared" si="385"/>
        <v>0</v>
      </c>
      <c r="AH1109" s="280">
        <f t="shared" si="386"/>
        <v>0</v>
      </c>
      <c r="AI1109" s="280">
        <f>IF(ISBLANK(T1109),AI1108,IF(COUNTIF(T$2:T1109,T1109)&gt;1,AI1108,1+MAX(AI1108,0)))</f>
        <v>27</v>
      </c>
      <c r="AL1109" s="391" t="str">
        <f t="shared" si="393"/>
        <v/>
      </c>
      <c r="AM1109" s="391" t="str">
        <f t="shared" si="394"/>
        <v/>
      </c>
      <c r="AO1109" s="310" t="str">
        <f t="shared" si="387"/>
        <v/>
      </c>
      <c r="AP1109" s="310">
        <f>SUM(AO$1:AO1109)</f>
        <v>0</v>
      </c>
      <c r="AQ1109" s="310">
        <f>SUM(AK$2:AK1109)</f>
        <v>12</v>
      </c>
      <c r="AR1109" s="310">
        <f>COUNTA(AJ$2:AJ1109)</f>
        <v>12</v>
      </c>
      <c r="AS1109" s="312"/>
      <c r="AT1109" s="312"/>
      <c r="AU1109" s="312"/>
      <c r="AV1109" s="312"/>
      <c r="AW1109" s="312"/>
      <c r="AZ1109">
        <v>6</v>
      </c>
      <c r="BA1109">
        <v>7</v>
      </c>
    </row>
    <row r="1110" spans="1:53" x14ac:dyDescent="0.25">
      <c r="A1110">
        <v>118</v>
      </c>
      <c r="B1110" t="s">
        <v>66</v>
      </c>
      <c r="C1110" t="s">
        <v>627</v>
      </c>
      <c r="D1110"/>
      <c r="E1110">
        <v>1</v>
      </c>
      <c r="F1110">
        <v>2</v>
      </c>
      <c r="G1110">
        <v>1</v>
      </c>
      <c r="H1110">
        <v>13</v>
      </c>
      <c r="I1110">
        <v>4</v>
      </c>
      <c r="J1110">
        <v>2</v>
      </c>
      <c r="K1110">
        <v>3</v>
      </c>
      <c r="L1110">
        <v>6</v>
      </c>
      <c r="M1110"/>
      <c r="O1110" s="101">
        <f>IF(ISBLANK(C1110),O1109,IF(COUNTIF(C$2:C1110,C1110)&gt;1,O1109,1+MAX(O1109,0)))</f>
        <v>32</v>
      </c>
      <c r="P1110" s="45">
        <f t="shared" si="374"/>
        <v>15</v>
      </c>
      <c r="Q1110" s="33" t="str">
        <f t="shared" si="375"/>
        <v/>
      </c>
      <c r="R1110" s="33">
        <f t="shared" si="376"/>
        <v>10</v>
      </c>
      <c r="S1110" s="33" t="str">
        <f t="shared" si="377"/>
        <v>118_10</v>
      </c>
      <c r="T1110" s="35" t="str">
        <f t="shared" si="378"/>
        <v>118PM</v>
      </c>
      <c r="U1110" s="35" t="str">
        <f t="shared" si="379"/>
        <v>118PMNS</v>
      </c>
      <c r="V1110" s="35" t="str">
        <f t="shared" si="395"/>
        <v>1F</v>
      </c>
      <c r="W1110" s="35" t="str">
        <f t="shared" si="388"/>
        <v>118PM1F121</v>
      </c>
      <c r="X1110" s="388">
        <f t="shared" si="389"/>
        <v>3</v>
      </c>
      <c r="Y1110" s="388">
        <f t="shared" si="390"/>
        <v>6</v>
      </c>
      <c r="Z1110" s="280" t="str">
        <f t="shared" si="380"/>
        <v/>
      </c>
      <c r="AA1110" s="280" t="str">
        <f t="shared" si="381"/>
        <v/>
      </c>
      <c r="AB1110" s="389" t="str">
        <f t="shared" si="391"/>
        <v/>
      </c>
      <c r="AC1110" s="389" t="str">
        <f t="shared" si="392"/>
        <v/>
      </c>
      <c r="AD1110" s="390" t="str">
        <f t="shared" si="382"/>
        <v/>
      </c>
      <c r="AE1110" s="282">
        <f t="shared" si="383"/>
        <v>0</v>
      </c>
      <c r="AF1110" s="359">
        <f t="shared" si="384"/>
        <v>0</v>
      </c>
      <c r="AG1110" s="280">
        <f t="shared" si="385"/>
        <v>0</v>
      </c>
      <c r="AH1110" s="280">
        <f t="shared" si="386"/>
        <v>0</v>
      </c>
      <c r="AI1110" s="280">
        <f>IF(ISBLANK(T1110),AI1109,IF(COUNTIF(T$2:T1110,T1110)&gt;1,AI1109,1+MAX(AI1109,0)))</f>
        <v>27</v>
      </c>
      <c r="AL1110" s="391" t="str">
        <f t="shared" si="393"/>
        <v/>
      </c>
      <c r="AM1110" s="391" t="str">
        <f t="shared" si="394"/>
        <v/>
      </c>
      <c r="AO1110" s="310" t="str">
        <f t="shared" si="387"/>
        <v/>
      </c>
      <c r="AP1110" s="310">
        <f>SUM(AO$1:AO1110)</f>
        <v>0</v>
      </c>
      <c r="AQ1110" s="310">
        <f>SUM(AK$2:AK1110)</f>
        <v>12</v>
      </c>
      <c r="AR1110" s="310">
        <f>COUNTA(AJ$2:AJ1110)</f>
        <v>12</v>
      </c>
      <c r="AS1110" s="312"/>
      <c r="AT1110" s="312"/>
      <c r="AU1110" s="312"/>
      <c r="AV1110" s="312"/>
      <c r="AW1110" s="312"/>
      <c r="AZ1110">
        <v>3</v>
      </c>
      <c r="BA1110">
        <v>6</v>
      </c>
    </row>
    <row r="1111" spans="1:53" x14ac:dyDescent="0.25">
      <c r="A1111">
        <v>118</v>
      </c>
      <c r="B1111" t="s">
        <v>66</v>
      </c>
      <c r="C1111" t="s">
        <v>627</v>
      </c>
      <c r="D1111"/>
      <c r="E1111">
        <v>1</v>
      </c>
      <c r="F1111">
        <v>2</v>
      </c>
      <c r="G1111">
        <v>2</v>
      </c>
      <c r="H1111">
        <v>13</v>
      </c>
      <c r="I1111">
        <v>5</v>
      </c>
      <c r="J1111">
        <v>1</v>
      </c>
      <c r="K1111">
        <v>4</v>
      </c>
      <c r="L1111">
        <v>4</v>
      </c>
      <c r="M1111"/>
      <c r="O1111" s="101">
        <f>IF(ISBLANK(C1111),O1110,IF(COUNTIF(C$2:C1111,C1111)&gt;1,O1110,1+MAX(O1110,0)))</f>
        <v>32</v>
      </c>
      <c r="P1111" s="45">
        <f t="shared" si="374"/>
        <v>15</v>
      </c>
      <c r="Q1111" s="33" t="str">
        <f t="shared" si="375"/>
        <v/>
      </c>
      <c r="R1111" s="33">
        <f t="shared" si="376"/>
        <v>10</v>
      </c>
      <c r="S1111" s="33" t="str">
        <f t="shared" si="377"/>
        <v>118_10</v>
      </c>
      <c r="T1111" s="35" t="str">
        <f t="shared" si="378"/>
        <v>118PM</v>
      </c>
      <c r="U1111" s="35" t="str">
        <f t="shared" si="379"/>
        <v>118PMNS</v>
      </c>
      <c r="V1111" s="35" t="str">
        <f t="shared" si="395"/>
        <v>1F</v>
      </c>
      <c r="W1111" s="35" t="str">
        <f t="shared" si="388"/>
        <v>118PM1F122</v>
      </c>
      <c r="X1111" s="388">
        <f t="shared" si="389"/>
        <v>4</v>
      </c>
      <c r="Y1111" s="388">
        <f t="shared" si="390"/>
        <v>4</v>
      </c>
      <c r="Z1111" s="280" t="str">
        <f t="shared" si="380"/>
        <v/>
      </c>
      <c r="AA1111" s="280" t="str">
        <f t="shared" si="381"/>
        <v/>
      </c>
      <c r="AB1111" s="389" t="str">
        <f t="shared" si="391"/>
        <v/>
      </c>
      <c r="AC1111" s="389" t="str">
        <f t="shared" si="392"/>
        <v/>
      </c>
      <c r="AD1111" s="390" t="str">
        <f t="shared" si="382"/>
        <v/>
      </c>
      <c r="AE1111" s="282">
        <f t="shared" si="383"/>
        <v>0</v>
      </c>
      <c r="AF1111" s="359">
        <f t="shared" si="384"/>
        <v>0</v>
      </c>
      <c r="AG1111" s="280">
        <f t="shared" si="385"/>
        <v>0</v>
      </c>
      <c r="AH1111" s="280">
        <f t="shared" si="386"/>
        <v>0</v>
      </c>
      <c r="AI1111" s="280">
        <f>IF(ISBLANK(T1111),AI1110,IF(COUNTIF(T$2:T1111,T1111)&gt;1,AI1110,1+MAX(AI1110,0)))</f>
        <v>27</v>
      </c>
      <c r="AL1111" s="391" t="str">
        <f t="shared" si="393"/>
        <v/>
      </c>
      <c r="AM1111" s="391" t="str">
        <f t="shared" si="394"/>
        <v/>
      </c>
      <c r="AO1111" s="310" t="str">
        <f t="shared" si="387"/>
        <v/>
      </c>
      <c r="AP1111" s="310">
        <f>SUM(AO$1:AO1111)</f>
        <v>0</v>
      </c>
      <c r="AQ1111" s="310">
        <f>SUM(AK$2:AK1111)</f>
        <v>12</v>
      </c>
      <c r="AR1111" s="310">
        <f>COUNTA(AJ$2:AJ1111)</f>
        <v>12</v>
      </c>
      <c r="AS1111" s="312"/>
      <c r="AT1111" s="312"/>
      <c r="AU1111" s="312"/>
      <c r="AV1111" s="312"/>
      <c r="AW1111" s="312"/>
      <c r="AZ1111">
        <v>4</v>
      </c>
      <c r="BA1111">
        <v>4</v>
      </c>
    </row>
    <row r="1112" spans="1:53" x14ac:dyDescent="0.25">
      <c r="A1112">
        <v>118</v>
      </c>
      <c r="B1112" t="s">
        <v>66</v>
      </c>
      <c r="C1112" t="s">
        <v>627</v>
      </c>
      <c r="D1112"/>
      <c r="E1112">
        <v>1</v>
      </c>
      <c r="F1112">
        <v>2</v>
      </c>
      <c r="G1112">
        <v>3</v>
      </c>
      <c r="H1112">
        <v>14</v>
      </c>
      <c r="I1112">
        <v>3</v>
      </c>
      <c r="J1112">
        <v>4</v>
      </c>
      <c r="K1112">
        <v>6</v>
      </c>
      <c r="L1112">
        <v>6</v>
      </c>
      <c r="M1112"/>
      <c r="O1112" s="101">
        <f>IF(ISBLANK(C1112),O1111,IF(COUNTIF(C$2:C1112,C1112)&gt;1,O1111,1+MAX(O1111,0)))</f>
        <v>32</v>
      </c>
      <c r="P1112" s="45">
        <f t="shared" si="374"/>
        <v>15</v>
      </c>
      <c r="Q1112" s="33" t="str">
        <f t="shared" si="375"/>
        <v/>
      </c>
      <c r="R1112" s="33">
        <f t="shared" si="376"/>
        <v>10</v>
      </c>
      <c r="S1112" s="33" t="str">
        <f t="shared" si="377"/>
        <v>118_10</v>
      </c>
      <c r="T1112" s="35" t="str">
        <f t="shared" si="378"/>
        <v>118PM</v>
      </c>
      <c r="U1112" s="35" t="str">
        <f t="shared" si="379"/>
        <v>118PMEW</v>
      </c>
      <c r="V1112" s="35" t="str">
        <f t="shared" si="395"/>
        <v>1F</v>
      </c>
      <c r="W1112" s="35" t="str">
        <f t="shared" si="388"/>
        <v>118PM1F123</v>
      </c>
      <c r="X1112" s="388">
        <f t="shared" si="389"/>
        <v>6</v>
      </c>
      <c r="Y1112" s="388">
        <f t="shared" si="390"/>
        <v>6</v>
      </c>
      <c r="Z1112" s="280" t="str">
        <f t="shared" si="380"/>
        <v/>
      </c>
      <c r="AA1112" s="280" t="str">
        <f t="shared" si="381"/>
        <v/>
      </c>
      <c r="AB1112" s="389" t="str">
        <f t="shared" si="391"/>
        <v/>
      </c>
      <c r="AC1112" s="389" t="str">
        <f t="shared" si="392"/>
        <v/>
      </c>
      <c r="AD1112" s="390" t="str">
        <f t="shared" si="382"/>
        <v/>
      </c>
      <c r="AE1112" s="282">
        <f t="shared" si="383"/>
        <v>0</v>
      </c>
      <c r="AF1112" s="359">
        <f t="shared" si="384"/>
        <v>0</v>
      </c>
      <c r="AG1112" s="280">
        <f t="shared" si="385"/>
        <v>0</v>
      </c>
      <c r="AH1112" s="280">
        <f t="shared" si="386"/>
        <v>0</v>
      </c>
      <c r="AI1112" s="280">
        <f>IF(ISBLANK(T1112),AI1111,IF(COUNTIF(T$2:T1112,T1112)&gt;1,AI1111,1+MAX(AI1111,0)))</f>
        <v>27</v>
      </c>
      <c r="AL1112" s="391" t="str">
        <f t="shared" si="393"/>
        <v/>
      </c>
      <c r="AM1112" s="391" t="str">
        <f t="shared" si="394"/>
        <v/>
      </c>
      <c r="AO1112" s="310" t="str">
        <f t="shared" si="387"/>
        <v/>
      </c>
      <c r="AP1112" s="310">
        <f>SUM(AO$1:AO1112)</f>
        <v>0</v>
      </c>
      <c r="AQ1112" s="310">
        <f>SUM(AK$2:AK1112)</f>
        <v>12</v>
      </c>
      <c r="AR1112" s="310">
        <f>COUNTA(AJ$2:AJ1112)</f>
        <v>12</v>
      </c>
      <c r="AS1112" s="312"/>
      <c r="AT1112" s="312"/>
      <c r="AU1112" s="312"/>
      <c r="AV1112" s="312"/>
      <c r="AW1112" s="312"/>
      <c r="AZ1112">
        <v>6</v>
      </c>
      <c r="BA1112">
        <v>6</v>
      </c>
    </row>
    <row r="1113" spans="1:53" x14ac:dyDescent="0.25">
      <c r="A1113">
        <v>118</v>
      </c>
      <c r="B1113" t="s">
        <v>66</v>
      </c>
      <c r="C1113" t="s">
        <v>627</v>
      </c>
      <c r="D1113"/>
      <c r="E1113">
        <v>1</v>
      </c>
      <c r="F1113">
        <v>2</v>
      </c>
      <c r="G1113">
        <v>4</v>
      </c>
      <c r="H1113">
        <v>28</v>
      </c>
      <c r="I1113">
        <v>5</v>
      </c>
      <c r="J1113">
        <v>0</v>
      </c>
      <c r="K1113">
        <v>10</v>
      </c>
      <c r="L1113">
        <v>11</v>
      </c>
      <c r="M1113"/>
      <c r="O1113" s="101">
        <f>IF(ISBLANK(C1113),O1112,IF(COUNTIF(C$2:C1113,C1113)&gt;1,O1112,1+MAX(O1112,0)))</f>
        <v>32</v>
      </c>
      <c r="P1113" s="45">
        <f t="shared" si="374"/>
        <v>15</v>
      </c>
      <c r="Q1113" s="33" t="str">
        <f t="shared" si="375"/>
        <v/>
      </c>
      <c r="R1113" s="33">
        <f t="shared" si="376"/>
        <v>10</v>
      </c>
      <c r="S1113" s="33" t="str">
        <f t="shared" si="377"/>
        <v>118_10</v>
      </c>
      <c r="T1113" s="35" t="str">
        <f t="shared" si="378"/>
        <v>118PM</v>
      </c>
      <c r="U1113" s="35" t="str">
        <f t="shared" si="379"/>
        <v>118PMEW</v>
      </c>
      <c r="V1113" s="35" t="str">
        <f t="shared" si="395"/>
        <v>1F</v>
      </c>
      <c r="W1113" s="35" t="str">
        <f t="shared" si="388"/>
        <v>118PM1F124</v>
      </c>
      <c r="X1113" s="388">
        <f t="shared" si="389"/>
        <v>10</v>
      </c>
      <c r="Y1113" s="388">
        <f t="shared" si="390"/>
        <v>11</v>
      </c>
      <c r="Z1113" s="280" t="str">
        <f t="shared" si="380"/>
        <v/>
      </c>
      <c r="AA1113" s="280" t="str">
        <f t="shared" si="381"/>
        <v/>
      </c>
      <c r="AB1113" s="389" t="str">
        <f t="shared" si="391"/>
        <v/>
      </c>
      <c r="AC1113" s="389" t="str">
        <f t="shared" si="392"/>
        <v/>
      </c>
      <c r="AD1113" s="390" t="str">
        <f t="shared" si="382"/>
        <v/>
      </c>
      <c r="AE1113" s="282">
        <f t="shared" si="383"/>
        <v>0</v>
      </c>
      <c r="AF1113" s="359">
        <f t="shared" si="384"/>
        <v>1</v>
      </c>
      <c r="AG1113" s="280">
        <f t="shared" si="385"/>
        <v>0</v>
      </c>
      <c r="AH1113" s="280">
        <f t="shared" si="386"/>
        <v>0</v>
      </c>
      <c r="AI1113" s="280">
        <f>IF(ISBLANK(T1113),AI1112,IF(COUNTIF(T$2:T1113,T1113)&gt;1,AI1112,1+MAX(AI1112,0)))</f>
        <v>27</v>
      </c>
      <c r="AL1113" s="391" t="str">
        <f t="shared" si="393"/>
        <v/>
      </c>
      <c r="AM1113" s="391" t="str">
        <f t="shared" si="394"/>
        <v/>
      </c>
      <c r="AO1113" s="310" t="str">
        <f t="shared" si="387"/>
        <v/>
      </c>
      <c r="AP1113" s="310">
        <f>SUM(AO$1:AO1113)</f>
        <v>0</v>
      </c>
      <c r="AQ1113" s="310">
        <f>SUM(AK$2:AK1113)</f>
        <v>12</v>
      </c>
      <c r="AR1113" s="310">
        <f>COUNTA(AJ$2:AJ1113)</f>
        <v>12</v>
      </c>
      <c r="AS1113" s="312"/>
      <c r="AT1113" s="312"/>
      <c r="AU1113" s="312"/>
      <c r="AV1113" s="312"/>
      <c r="AW1113" s="312"/>
      <c r="AZ1113">
        <v>10</v>
      </c>
      <c r="BA1113">
        <v>11</v>
      </c>
    </row>
    <row r="1114" spans="1:53" x14ac:dyDescent="0.25">
      <c r="A1114">
        <v>118</v>
      </c>
      <c r="B1114" t="s">
        <v>66</v>
      </c>
      <c r="C1114" t="s">
        <v>627</v>
      </c>
      <c r="D1114"/>
      <c r="E1114">
        <v>1</v>
      </c>
      <c r="F1114">
        <v>3</v>
      </c>
      <c r="G1114">
        <v>1</v>
      </c>
      <c r="H1114">
        <v>8</v>
      </c>
      <c r="I1114">
        <v>2</v>
      </c>
      <c r="J1114">
        <v>0</v>
      </c>
      <c r="K1114">
        <v>1</v>
      </c>
      <c r="L1114">
        <v>2</v>
      </c>
      <c r="M1114"/>
      <c r="O1114" s="101">
        <f>IF(ISBLANK(C1114),O1113,IF(COUNTIF(C$2:C1114,C1114)&gt;1,O1113,1+MAX(O1113,0)))</f>
        <v>32</v>
      </c>
      <c r="P1114" s="45">
        <f t="shared" si="374"/>
        <v>15</v>
      </c>
      <c r="Q1114" s="33" t="str">
        <f t="shared" si="375"/>
        <v/>
      </c>
      <c r="R1114" s="33">
        <f t="shared" si="376"/>
        <v>11</v>
      </c>
      <c r="S1114" s="33" t="str">
        <f t="shared" si="377"/>
        <v>118_11</v>
      </c>
      <c r="T1114" s="35" t="str">
        <f t="shared" si="378"/>
        <v>118PM</v>
      </c>
      <c r="U1114" s="35" t="str">
        <f t="shared" si="379"/>
        <v>118PMNS</v>
      </c>
      <c r="V1114" s="35" t="str">
        <f t="shared" si="395"/>
        <v>1F</v>
      </c>
      <c r="W1114" s="35" t="str">
        <f t="shared" si="388"/>
        <v>118PM1F131</v>
      </c>
      <c r="X1114" s="388">
        <f t="shared" si="389"/>
        <v>1</v>
      </c>
      <c r="Y1114" s="388">
        <f t="shared" si="390"/>
        <v>2</v>
      </c>
      <c r="Z1114" s="280" t="str">
        <f t="shared" si="380"/>
        <v/>
      </c>
      <c r="AA1114" s="280" t="str">
        <f t="shared" si="381"/>
        <v/>
      </c>
      <c r="AB1114" s="389" t="str">
        <f t="shared" si="391"/>
        <v/>
      </c>
      <c r="AC1114" s="389" t="str">
        <f t="shared" si="392"/>
        <v/>
      </c>
      <c r="AD1114" s="390" t="str">
        <f t="shared" si="382"/>
        <v/>
      </c>
      <c r="AE1114" s="282">
        <f t="shared" si="383"/>
        <v>0</v>
      </c>
      <c r="AF1114" s="359">
        <f t="shared" si="384"/>
        <v>0</v>
      </c>
      <c r="AG1114" s="280">
        <f t="shared" si="385"/>
        <v>0</v>
      </c>
      <c r="AH1114" s="280">
        <f t="shared" si="386"/>
        <v>0</v>
      </c>
      <c r="AI1114" s="280">
        <f>IF(ISBLANK(T1114),AI1113,IF(COUNTIF(T$2:T1114,T1114)&gt;1,AI1113,1+MAX(AI1113,0)))</f>
        <v>27</v>
      </c>
      <c r="AL1114" s="391" t="str">
        <f t="shared" si="393"/>
        <v/>
      </c>
      <c r="AM1114" s="391" t="str">
        <f t="shared" si="394"/>
        <v/>
      </c>
      <c r="AO1114" s="310" t="str">
        <f t="shared" si="387"/>
        <v/>
      </c>
      <c r="AP1114" s="310">
        <f>SUM(AO$1:AO1114)</f>
        <v>0</v>
      </c>
      <c r="AQ1114" s="310">
        <f>SUM(AK$2:AK1114)</f>
        <v>12</v>
      </c>
      <c r="AR1114" s="310">
        <f>COUNTA(AJ$2:AJ1114)</f>
        <v>12</v>
      </c>
      <c r="AS1114" s="312"/>
      <c r="AT1114" s="312"/>
      <c r="AU1114" s="312"/>
      <c r="AV1114" s="312"/>
      <c r="AW1114" s="312"/>
      <c r="AZ1114">
        <v>1</v>
      </c>
      <c r="BA1114">
        <v>2</v>
      </c>
    </row>
    <row r="1115" spans="1:53" x14ac:dyDescent="0.25">
      <c r="A1115">
        <v>118</v>
      </c>
      <c r="B1115" t="s">
        <v>66</v>
      </c>
      <c r="C1115" t="s">
        <v>627</v>
      </c>
      <c r="D1115"/>
      <c r="E1115">
        <v>1</v>
      </c>
      <c r="F1115">
        <v>3</v>
      </c>
      <c r="G1115">
        <v>2</v>
      </c>
      <c r="H1115">
        <v>11</v>
      </c>
      <c r="I1115">
        <v>2</v>
      </c>
      <c r="J1115">
        <v>3</v>
      </c>
      <c r="K1115">
        <v>1</v>
      </c>
      <c r="L1115">
        <v>1</v>
      </c>
      <c r="M1115"/>
      <c r="O1115" s="101">
        <f>IF(ISBLANK(C1115),O1114,IF(COUNTIF(C$2:C1115,C1115)&gt;1,O1114,1+MAX(O1114,0)))</f>
        <v>32</v>
      </c>
      <c r="P1115" s="45">
        <f t="shared" si="374"/>
        <v>15</v>
      </c>
      <c r="Q1115" s="33" t="str">
        <f t="shared" si="375"/>
        <v/>
      </c>
      <c r="R1115" s="33">
        <f t="shared" si="376"/>
        <v>11</v>
      </c>
      <c r="S1115" s="33" t="str">
        <f t="shared" si="377"/>
        <v>118_11</v>
      </c>
      <c r="T1115" s="35" t="str">
        <f t="shared" si="378"/>
        <v>118PM</v>
      </c>
      <c r="U1115" s="35" t="str">
        <f t="shared" si="379"/>
        <v>118PMNS</v>
      </c>
      <c r="V1115" s="35" t="str">
        <f t="shared" si="395"/>
        <v>1F</v>
      </c>
      <c r="W1115" s="35" t="str">
        <f t="shared" si="388"/>
        <v>118PM1F132</v>
      </c>
      <c r="X1115" s="388">
        <f t="shared" si="389"/>
        <v>1</v>
      </c>
      <c r="Y1115" s="388">
        <f t="shared" si="390"/>
        <v>1</v>
      </c>
      <c r="Z1115" s="280" t="str">
        <f t="shared" si="380"/>
        <v/>
      </c>
      <c r="AA1115" s="280" t="str">
        <f t="shared" si="381"/>
        <v/>
      </c>
      <c r="AB1115" s="389" t="str">
        <f t="shared" si="391"/>
        <v/>
      </c>
      <c r="AC1115" s="389" t="str">
        <f t="shared" si="392"/>
        <v/>
      </c>
      <c r="AD1115" s="390" t="str">
        <f t="shared" si="382"/>
        <v/>
      </c>
      <c r="AE1115" s="282">
        <f t="shared" si="383"/>
        <v>0</v>
      </c>
      <c r="AF1115" s="359">
        <f t="shared" si="384"/>
        <v>0</v>
      </c>
      <c r="AG1115" s="280">
        <f t="shared" si="385"/>
        <v>0</v>
      </c>
      <c r="AH1115" s="280">
        <f t="shared" si="386"/>
        <v>0</v>
      </c>
      <c r="AI1115" s="280">
        <f>IF(ISBLANK(T1115),AI1114,IF(COUNTIF(T$2:T1115,T1115)&gt;1,AI1114,1+MAX(AI1114,0)))</f>
        <v>27</v>
      </c>
      <c r="AL1115" s="391" t="str">
        <f t="shared" si="393"/>
        <v/>
      </c>
      <c r="AM1115" s="391" t="str">
        <f t="shared" si="394"/>
        <v/>
      </c>
      <c r="AO1115" s="310" t="str">
        <f t="shared" si="387"/>
        <v/>
      </c>
      <c r="AP1115" s="310">
        <f>SUM(AO$1:AO1115)</f>
        <v>0</v>
      </c>
      <c r="AQ1115" s="310">
        <f>SUM(AK$2:AK1115)</f>
        <v>12</v>
      </c>
      <c r="AR1115" s="310">
        <f>COUNTA(AJ$2:AJ1115)</f>
        <v>12</v>
      </c>
      <c r="AS1115" s="312"/>
      <c r="AT1115" s="312"/>
      <c r="AU1115" s="312"/>
      <c r="AV1115" s="312"/>
      <c r="AW1115" s="312"/>
      <c r="AZ1115">
        <v>1</v>
      </c>
      <c r="BA1115">
        <v>1</v>
      </c>
    </row>
    <row r="1116" spans="1:53" x14ac:dyDescent="0.25">
      <c r="A1116">
        <v>118</v>
      </c>
      <c r="B1116" t="s">
        <v>66</v>
      </c>
      <c r="C1116" t="s">
        <v>627</v>
      </c>
      <c r="D1116"/>
      <c r="E1116">
        <v>1</v>
      </c>
      <c r="F1116">
        <v>3</v>
      </c>
      <c r="G1116">
        <v>3</v>
      </c>
      <c r="H1116">
        <v>9</v>
      </c>
      <c r="I1116">
        <v>1</v>
      </c>
      <c r="J1116">
        <v>0</v>
      </c>
      <c r="K1116">
        <v>1</v>
      </c>
      <c r="L1116">
        <v>2</v>
      </c>
      <c r="M1116"/>
      <c r="O1116" s="101">
        <f>IF(ISBLANK(C1116),O1115,IF(COUNTIF(C$2:C1116,C1116)&gt;1,O1115,1+MAX(O1115,0)))</f>
        <v>32</v>
      </c>
      <c r="P1116" s="45">
        <f t="shared" si="374"/>
        <v>15</v>
      </c>
      <c r="Q1116" s="33" t="str">
        <f t="shared" si="375"/>
        <v/>
      </c>
      <c r="R1116" s="33">
        <f t="shared" si="376"/>
        <v>11</v>
      </c>
      <c r="S1116" s="33" t="str">
        <f t="shared" si="377"/>
        <v>118_11</v>
      </c>
      <c r="T1116" s="35" t="str">
        <f t="shared" si="378"/>
        <v>118PM</v>
      </c>
      <c r="U1116" s="35" t="str">
        <f t="shared" si="379"/>
        <v>118PMEW</v>
      </c>
      <c r="V1116" s="35" t="str">
        <f t="shared" si="395"/>
        <v>1F</v>
      </c>
      <c r="W1116" s="35" t="str">
        <f t="shared" si="388"/>
        <v>118PM1F133</v>
      </c>
      <c r="X1116" s="388">
        <f t="shared" si="389"/>
        <v>1</v>
      </c>
      <c r="Y1116" s="388">
        <f t="shared" si="390"/>
        <v>2</v>
      </c>
      <c r="Z1116" s="280" t="str">
        <f t="shared" si="380"/>
        <v/>
      </c>
      <c r="AA1116" s="280" t="str">
        <f t="shared" si="381"/>
        <v/>
      </c>
      <c r="AB1116" s="389" t="str">
        <f t="shared" si="391"/>
        <v/>
      </c>
      <c r="AC1116" s="389" t="str">
        <f t="shared" si="392"/>
        <v/>
      </c>
      <c r="AD1116" s="390" t="str">
        <f t="shared" si="382"/>
        <v/>
      </c>
      <c r="AE1116" s="282">
        <f t="shared" si="383"/>
        <v>0</v>
      </c>
      <c r="AF1116" s="359">
        <f t="shared" si="384"/>
        <v>0</v>
      </c>
      <c r="AG1116" s="280">
        <f t="shared" si="385"/>
        <v>0</v>
      </c>
      <c r="AH1116" s="280">
        <f t="shared" si="386"/>
        <v>0</v>
      </c>
      <c r="AI1116" s="280">
        <f>IF(ISBLANK(T1116),AI1115,IF(COUNTIF(T$2:T1116,T1116)&gt;1,AI1115,1+MAX(AI1115,0)))</f>
        <v>27</v>
      </c>
      <c r="AL1116" s="391" t="str">
        <f t="shared" si="393"/>
        <v/>
      </c>
      <c r="AM1116" s="391" t="str">
        <f t="shared" si="394"/>
        <v/>
      </c>
      <c r="AO1116" s="310" t="str">
        <f t="shared" si="387"/>
        <v/>
      </c>
      <c r="AP1116" s="310">
        <f>SUM(AO$1:AO1116)</f>
        <v>0</v>
      </c>
      <c r="AQ1116" s="310">
        <f>SUM(AK$2:AK1116)</f>
        <v>12</v>
      </c>
      <c r="AR1116" s="310">
        <f>COUNTA(AJ$2:AJ1116)</f>
        <v>12</v>
      </c>
      <c r="AS1116" s="312"/>
      <c r="AT1116" s="312"/>
      <c r="AU1116" s="312"/>
      <c r="AV1116" s="312"/>
      <c r="AW1116" s="312"/>
      <c r="AZ1116">
        <v>1</v>
      </c>
      <c r="BA1116">
        <v>2</v>
      </c>
    </row>
    <row r="1117" spans="1:53" x14ac:dyDescent="0.25">
      <c r="A1117">
        <v>118</v>
      </c>
      <c r="B1117" t="s">
        <v>66</v>
      </c>
      <c r="C1117" t="s">
        <v>627</v>
      </c>
      <c r="D1117"/>
      <c r="E1117">
        <v>1</v>
      </c>
      <c r="F1117">
        <v>3</v>
      </c>
      <c r="G1117">
        <v>4</v>
      </c>
      <c r="H1117">
        <v>17</v>
      </c>
      <c r="I1117">
        <v>7</v>
      </c>
      <c r="J1117">
        <v>1</v>
      </c>
      <c r="K1117">
        <v>11</v>
      </c>
      <c r="L1117">
        <v>11</v>
      </c>
      <c r="M1117"/>
      <c r="O1117" s="101">
        <f>IF(ISBLANK(C1117),O1116,IF(COUNTIF(C$2:C1117,C1117)&gt;1,O1116,1+MAX(O1116,0)))</f>
        <v>32</v>
      </c>
      <c r="P1117" s="45">
        <f t="shared" si="374"/>
        <v>15</v>
      </c>
      <c r="Q1117" s="33" t="str">
        <f t="shared" si="375"/>
        <v/>
      </c>
      <c r="R1117" s="33">
        <f t="shared" si="376"/>
        <v>11</v>
      </c>
      <c r="S1117" s="33" t="str">
        <f t="shared" si="377"/>
        <v>118_11</v>
      </c>
      <c r="T1117" s="35" t="str">
        <f t="shared" si="378"/>
        <v>118PM</v>
      </c>
      <c r="U1117" s="35" t="str">
        <f t="shared" si="379"/>
        <v>118PMEW</v>
      </c>
      <c r="V1117" s="35" t="str">
        <f t="shared" si="395"/>
        <v>1F</v>
      </c>
      <c r="W1117" s="35" t="str">
        <f t="shared" si="388"/>
        <v>118PM1F134</v>
      </c>
      <c r="X1117" s="388">
        <f t="shared" si="389"/>
        <v>11</v>
      </c>
      <c r="Y1117" s="388">
        <f t="shared" si="390"/>
        <v>11</v>
      </c>
      <c r="Z1117" s="280" t="str">
        <f t="shared" si="380"/>
        <v/>
      </c>
      <c r="AA1117" s="280" t="str">
        <f t="shared" si="381"/>
        <v/>
      </c>
      <c r="AB1117" s="389" t="str">
        <f t="shared" si="391"/>
        <v/>
      </c>
      <c r="AC1117" s="389" t="str">
        <f t="shared" si="392"/>
        <v/>
      </c>
      <c r="AD1117" s="390" t="str">
        <f t="shared" si="382"/>
        <v/>
      </c>
      <c r="AE1117" s="282">
        <f t="shared" si="383"/>
        <v>0</v>
      </c>
      <c r="AF1117" s="359">
        <f t="shared" si="384"/>
        <v>1</v>
      </c>
      <c r="AG1117" s="280">
        <f t="shared" si="385"/>
        <v>0</v>
      </c>
      <c r="AH1117" s="280">
        <f t="shared" si="386"/>
        <v>0</v>
      </c>
      <c r="AI1117" s="280">
        <f>IF(ISBLANK(T1117),AI1116,IF(COUNTIF(T$2:T1117,T1117)&gt;1,AI1116,1+MAX(AI1116,0)))</f>
        <v>27</v>
      </c>
      <c r="AL1117" s="391" t="str">
        <f t="shared" si="393"/>
        <v/>
      </c>
      <c r="AM1117" s="391" t="str">
        <f t="shared" si="394"/>
        <v/>
      </c>
      <c r="AO1117" s="310" t="str">
        <f t="shared" si="387"/>
        <v/>
      </c>
      <c r="AP1117" s="310">
        <f>SUM(AO$1:AO1117)</f>
        <v>0</v>
      </c>
      <c r="AQ1117" s="310">
        <f>SUM(AK$2:AK1117)</f>
        <v>12</v>
      </c>
      <c r="AR1117" s="310">
        <f>COUNTA(AJ$2:AJ1117)</f>
        <v>12</v>
      </c>
      <c r="AS1117" s="312"/>
      <c r="AT1117" s="312"/>
      <c r="AU1117" s="312"/>
      <c r="AV1117" s="312"/>
      <c r="AW1117" s="312"/>
      <c r="AZ1117">
        <v>11</v>
      </c>
      <c r="BA1117">
        <v>11</v>
      </c>
    </row>
    <row r="1118" spans="1:53" x14ac:dyDescent="0.25">
      <c r="A1118">
        <v>118</v>
      </c>
      <c r="B1118" t="s">
        <v>66</v>
      </c>
      <c r="C1118" t="s">
        <v>627</v>
      </c>
      <c r="D1118"/>
      <c r="E1118">
        <v>1</v>
      </c>
      <c r="F1118">
        <v>4</v>
      </c>
      <c r="G1118">
        <v>1</v>
      </c>
      <c r="H1118">
        <v>2</v>
      </c>
      <c r="I1118">
        <v>1</v>
      </c>
      <c r="J1118">
        <v>0</v>
      </c>
      <c r="K1118">
        <v>0</v>
      </c>
      <c r="L1118">
        <v>1</v>
      </c>
      <c r="M1118"/>
      <c r="O1118" s="101">
        <f>IF(ISBLANK(C1118),O1117,IF(COUNTIF(C$2:C1118,C1118)&gt;1,O1117,1+MAX(O1117,0)))</f>
        <v>32</v>
      </c>
      <c r="P1118" s="45">
        <f t="shared" si="374"/>
        <v>15</v>
      </c>
      <c r="Q1118" s="33" t="str">
        <f t="shared" si="375"/>
        <v/>
      </c>
      <c r="R1118" s="33">
        <f t="shared" si="376"/>
        <v>12</v>
      </c>
      <c r="S1118" s="33" t="str">
        <f t="shared" si="377"/>
        <v>118_12</v>
      </c>
      <c r="T1118" s="35" t="str">
        <f t="shared" si="378"/>
        <v>118PM</v>
      </c>
      <c r="U1118" s="35" t="str">
        <f t="shared" si="379"/>
        <v>118PMNS</v>
      </c>
      <c r="V1118" s="35" t="str">
        <f t="shared" si="395"/>
        <v>1F</v>
      </c>
      <c r="W1118" s="35" t="str">
        <f t="shared" si="388"/>
        <v>118PM1F141</v>
      </c>
      <c r="X1118" s="388">
        <f t="shared" si="389"/>
        <v>0</v>
      </c>
      <c r="Y1118" s="388">
        <f t="shared" si="390"/>
        <v>1</v>
      </c>
      <c r="Z1118" s="280" t="str">
        <f t="shared" si="380"/>
        <v/>
      </c>
      <c r="AA1118" s="280" t="str">
        <f t="shared" si="381"/>
        <v/>
      </c>
      <c r="AB1118" s="389" t="str">
        <f t="shared" si="391"/>
        <v/>
      </c>
      <c r="AC1118" s="389" t="str">
        <f t="shared" si="392"/>
        <v/>
      </c>
      <c r="AD1118" s="390" t="str">
        <f t="shared" si="382"/>
        <v/>
      </c>
      <c r="AE1118" s="282">
        <f t="shared" si="383"/>
        <v>0</v>
      </c>
      <c r="AF1118" s="359">
        <f t="shared" si="384"/>
        <v>0</v>
      </c>
      <c r="AG1118" s="280">
        <f t="shared" si="385"/>
        <v>0</v>
      </c>
      <c r="AH1118" s="280">
        <f t="shared" si="386"/>
        <v>0</v>
      </c>
      <c r="AI1118" s="280">
        <f>IF(ISBLANK(T1118),AI1117,IF(COUNTIF(T$2:T1118,T1118)&gt;1,AI1117,1+MAX(AI1117,0)))</f>
        <v>27</v>
      </c>
      <c r="AL1118" s="391" t="str">
        <f t="shared" si="393"/>
        <v/>
      </c>
      <c r="AM1118" s="391" t="str">
        <f t="shared" si="394"/>
        <v/>
      </c>
      <c r="AO1118" s="310" t="str">
        <f t="shared" si="387"/>
        <v/>
      </c>
      <c r="AP1118" s="310">
        <f>SUM(AO$1:AO1118)</f>
        <v>0</v>
      </c>
      <c r="AQ1118" s="310">
        <f>SUM(AK$2:AK1118)</f>
        <v>12</v>
      </c>
      <c r="AR1118" s="310">
        <f>COUNTA(AJ$2:AJ1118)</f>
        <v>12</v>
      </c>
      <c r="AS1118" s="312"/>
      <c r="AT1118" s="312"/>
      <c r="AU1118" s="312"/>
      <c r="AV1118" s="312"/>
      <c r="AW1118" s="312"/>
      <c r="AZ1118">
        <v>0</v>
      </c>
      <c r="BA1118">
        <v>1</v>
      </c>
    </row>
    <row r="1119" spans="1:53" x14ac:dyDescent="0.25">
      <c r="A1119">
        <v>118</v>
      </c>
      <c r="B1119" t="s">
        <v>66</v>
      </c>
      <c r="C1119" t="s">
        <v>627</v>
      </c>
      <c r="D1119"/>
      <c r="E1119">
        <v>1</v>
      </c>
      <c r="F1119">
        <v>4</v>
      </c>
      <c r="G1119">
        <v>2</v>
      </c>
      <c r="H1119">
        <v>14</v>
      </c>
      <c r="I1119">
        <v>3</v>
      </c>
      <c r="J1119">
        <v>1</v>
      </c>
      <c r="K1119">
        <v>6</v>
      </c>
      <c r="L1119">
        <v>6</v>
      </c>
      <c r="M1119"/>
      <c r="O1119" s="101">
        <f>IF(ISBLANK(C1119),O1118,IF(COUNTIF(C$2:C1119,C1119)&gt;1,O1118,1+MAX(O1118,0)))</f>
        <v>32</v>
      </c>
      <c r="P1119" s="45">
        <f t="shared" si="374"/>
        <v>15</v>
      </c>
      <c r="Q1119" s="33" t="str">
        <f t="shared" si="375"/>
        <v/>
      </c>
      <c r="R1119" s="33">
        <f t="shared" si="376"/>
        <v>12</v>
      </c>
      <c r="S1119" s="33" t="str">
        <f t="shared" si="377"/>
        <v>118_12</v>
      </c>
      <c r="T1119" s="35" t="str">
        <f t="shared" si="378"/>
        <v>118PM</v>
      </c>
      <c r="U1119" s="35" t="str">
        <f t="shared" si="379"/>
        <v>118PMNS</v>
      </c>
      <c r="V1119" s="35" t="str">
        <f t="shared" si="395"/>
        <v>1F</v>
      </c>
      <c r="W1119" s="35" t="str">
        <f t="shared" si="388"/>
        <v>118PM1F142</v>
      </c>
      <c r="X1119" s="388">
        <f t="shared" si="389"/>
        <v>6</v>
      </c>
      <c r="Y1119" s="388">
        <f t="shared" si="390"/>
        <v>6</v>
      </c>
      <c r="Z1119" s="280" t="str">
        <f t="shared" si="380"/>
        <v/>
      </c>
      <c r="AA1119" s="280" t="str">
        <f t="shared" si="381"/>
        <v/>
      </c>
      <c r="AB1119" s="389" t="str">
        <f t="shared" si="391"/>
        <v/>
      </c>
      <c r="AC1119" s="389" t="str">
        <f t="shared" si="392"/>
        <v/>
      </c>
      <c r="AD1119" s="390" t="str">
        <f t="shared" si="382"/>
        <v/>
      </c>
      <c r="AE1119" s="282">
        <f t="shared" si="383"/>
        <v>0</v>
      </c>
      <c r="AF1119" s="359">
        <f t="shared" si="384"/>
        <v>0</v>
      </c>
      <c r="AG1119" s="280">
        <f t="shared" si="385"/>
        <v>0</v>
      </c>
      <c r="AH1119" s="280">
        <f t="shared" si="386"/>
        <v>0</v>
      </c>
      <c r="AI1119" s="280">
        <f>IF(ISBLANK(T1119),AI1118,IF(COUNTIF(T$2:T1119,T1119)&gt;1,AI1118,1+MAX(AI1118,0)))</f>
        <v>27</v>
      </c>
      <c r="AL1119" s="391" t="str">
        <f t="shared" si="393"/>
        <v/>
      </c>
      <c r="AM1119" s="391" t="str">
        <f t="shared" si="394"/>
        <v/>
      </c>
      <c r="AO1119" s="310" t="str">
        <f t="shared" si="387"/>
        <v/>
      </c>
      <c r="AP1119" s="310">
        <f>SUM(AO$1:AO1119)</f>
        <v>0</v>
      </c>
      <c r="AQ1119" s="310">
        <f>SUM(AK$2:AK1119)</f>
        <v>12</v>
      </c>
      <c r="AR1119" s="310">
        <f>COUNTA(AJ$2:AJ1119)</f>
        <v>12</v>
      </c>
      <c r="AS1119" s="312"/>
      <c r="AT1119" s="312"/>
      <c r="AU1119" s="312"/>
      <c r="AV1119" s="312"/>
      <c r="AW1119" s="312"/>
      <c r="AZ1119">
        <v>6</v>
      </c>
      <c r="BA1119">
        <v>6</v>
      </c>
    </row>
    <row r="1120" spans="1:53" x14ac:dyDescent="0.25">
      <c r="A1120">
        <v>118</v>
      </c>
      <c r="B1120" t="s">
        <v>66</v>
      </c>
      <c r="C1120" t="s">
        <v>627</v>
      </c>
      <c r="D1120"/>
      <c r="E1120">
        <v>1</v>
      </c>
      <c r="F1120">
        <v>4</v>
      </c>
      <c r="G1120">
        <v>3</v>
      </c>
      <c r="H1120">
        <v>11</v>
      </c>
      <c r="I1120">
        <v>4</v>
      </c>
      <c r="J1120">
        <v>0</v>
      </c>
      <c r="K1120">
        <v>2</v>
      </c>
      <c r="L1120">
        <v>8</v>
      </c>
      <c r="M1120"/>
      <c r="O1120" s="101">
        <f>IF(ISBLANK(C1120),O1119,IF(COUNTIF(C$2:C1120,C1120)&gt;1,O1119,1+MAX(O1119,0)))</f>
        <v>32</v>
      </c>
      <c r="P1120" s="45">
        <f t="shared" si="374"/>
        <v>15</v>
      </c>
      <c r="Q1120" s="33" t="str">
        <f t="shared" si="375"/>
        <v/>
      </c>
      <c r="R1120" s="33">
        <f t="shared" si="376"/>
        <v>12</v>
      </c>
      <c r="S1120" s="33" t="str">
        <f t="shared" si="377"/>
        <v>118_12</v>
      </c>
      <c r="T1120" s="35" t="str">
        <f t="shared" si="378"/>
        <v>118PM</v>
      </c>
      <c r="U1120" s="35" t="str">
        <f t="shared" si="379"/>
        <v>118PMEW</v>
      </c>
      <c r="V1120" s="35" t="str">
        <f t="shared" si="395"/>
        <v>1F</v>
      </c>
      <c r="W1120" s="35" t="str">
        <f t="shared" si="388"/>
        <v>118PM1F143</v>
      </c>
      <c r="X1120" s="388">
        <f t="shared" si="389"/>
        <v>2</v>
      </c>
      <c r="Y1120" s="388">
        <f t="shared" si="390"/>
        <v>8</v>
      </c>
      <c r="Z1120" s="280" t="str">
        <f t="shared" si="380"/>
        <v/>
      </c>
      <c r="AA1120" s="280" t="str">
        <f t="shared" si="381"/>
        <v/>
      </c>
      <c r="AB1120" s="389" t="str">
        <f t="shared" si="391"/>
        <v/>
      </c>
      <c r="AC1120" s="389" t="str">
        <f t="shared" si="392"/>
        <v/>
      </c>
      <c r="AD1120" s="390" t="str">
        <f t="shared" si="382"/>
        <v/>
      </c>
      <c r="AE1120" s="282">
        <f t="shared" si="383"/>
        <v>0</v>
      </c>
      <c r="AF1120" s="359">
        <f t="shared" si="384"/>
        <v>0</v>
      </c>
      <c r="AG1120" s="280">
        <f t="shared" si="385"/>
        <v>0</v>
      </c>
      <c r="AH1120" s="280">
        <f t="shared" si="386"/>
        <v>0</v>
      </c>
      <c r="AI1120" s="280">
        <f>IF(ISBLANK(T1120),AI1119,IF(COUNTIF(T$2:T1120,T1120)&gt;1,AI1119,1+MAX(AI1119,0)))</f>
        <v>27</v>
      </c>
      <c r="AL1120" s="391" t="str">
        <f t="shared" si="393"/>
        <v/>
      </c>
      <c r="AM1120" s="391" t="str">
        <f t="shared" si="394"/>
        <v/>
      </c>
      <c r="AO1120" s="310" t="str">
        <f t="shared" si="387"/>
        <v/>
      </c>
      <c r="AP1120" s="310">
        <f>SUM(AO$1:AO1120)</f>
        <v>0</v>
      </c>
      <c r="AQ1120" s="310">
        <f>SUM(AK$2:AK1120)</f>
        <v>12</v>
      </c>
      <c r="AR1120" s="310">
        <f>COUNTA(AJ$2:AJ1120)</f>
        <v>12</v>
      </c>
      <c r="AS1120" s="312"/>
      <c r="AT1120" s="312"/>
      <c r="AU1120" s="312"/>
      <c r="AV1120" s="312"/>
      <c r="AW1120" s="312"/>
      <c r="AZ1120">
        <v>2</v>
      </c>
      <c r="BA1120">
        <v>8</v>
      </c>
    </row>
    <row r="1121" spans="1:53" x14ac:dyDescent="0.25">
      <c r="A1121">
        <v>118</v>
      </c>
      <c r="B1121" t="s">
        <v>66</v>
      </c>
      <c r="C1121" t="s">
        <v>627</v>
      </c>
      <c r="D1121"/>
      <c r="E1121">
        <v>1</v>
      </c>
      <c r="F1121">
        <v>4</v>
      </c>
      <c r="G1121">
        <v>4</v>
      </c>
      <c r="H1121">
        <v>25</v>
      </c>
      <c r="I1121">
        <v>6</v>
      </c>
      <c r="J1121">
        <v>4</v>
      </c>
      <c r="K1121">
        <v>14</v>
      </c>
      <c r="L1121">
        <v>16</v>
      </c>
      <c r="M1121"/>
      <c r="O1121" s="101">
        <f>IF(ISBLANK(C1121),O1120,IF(COUNTIF(C$2:C1121,C1121)&gt;1,O1120,1+MAX(O1120,0)))</f>
        <v>32</v>
      </c>
      <c r="P1121" s="45">
        <f t="shared" si="374"/>
        <v>15</v>
      </c>
      <c r="Q1121" s="33" t="str">
        <f t="shared" si="375"/>
        <v/>
      </c>
      <c r="R1121" s="33">
        <f t="shared" si="376"/>
        <v>12</v>
      </c>
      <c r="S1121" s="33" t="str">
        <f t="shared" si="377"/>
        <v>118_12</v>
      </c>
      <c r="T1121" s="35" t="str">
        <f t="shared" si="378"/>
        <v>118PM</v>
      </c>
      <c r="U1121" s="35" t="str">
        <f t="shared" si="379"/>
        <v>118PMEW</v>
      </c>
      <c r="V1121" s="35" t="str">
        <f t="shared" si="395"/>
        <v>1F</v>
      </c>
      <c r="W1121" s="35" t="str">
        <f t="shared" si="388"/>
        <v>118PM1F144</v>
      </c>
      <c r="X1121" s="388">
        <f t="shared" si="389"/>
        <v>14</v>
      </c>
      <c r="Y1121" s="388">
        <f t="shared" si="390"/>
        <v>16</v>
      </c>
      <c r="Z1121" s="280" t="str">
        <f t="shared" si="380"/>
        <v/>
      </c>
      <c r="AA1121" s="280" t="str">
        <f t="shared" si="381"/>
        <v/>
      </c>
      <c r="AB1121" s="389" t="str">
        <f t="shared" si="391"/>
        <v/>
      </c>
      <c r="AC1121" s="389" t="str">
        <f t="shared" si="392"/>
        <v/>
      </c>
      <c r="AD1121" s="390" t="str">
        <f t="shared" si="382"/>
        <v/>
      </c>
      <c r="AE1121" s="282">
        <f t="shared" si="383"/>
        <v>0</v>
      </c>
      <c r="AF1121" s="359">
        <f t="shared" si="384"/>
        <v>1</v>
      </c>
      <c r="AG1121" s="280">
        <f t="shared" si="385"/>
        <v>0</v>
      </c>
      <c r="AH1121" s="280">
        <f t="shared" si="386"/>
        <v>0</v>
      </c>
      <c r="AI1121" s="280">
        <f>IF(ISBLANK(T1121),AI1120,IF(COUNTIF(T$2:T1121,T1121)&gt;1,AI1120,1+MAX(AI1120,0)))</f>
        <v>27</v>
      </c>
      <c r="AL1121" s="391" t="str">
        <f t="shared" si="393"/>
        <v/>
      </c>
      <c r="AM1121" s="391" t="str">
        <f t="shared" si="394"/>
        <v/>
      </c>
      <c r="AO1121" s="310" t="str">
        <f t="shared" si="387"/>
        <v/>
      </c>
      <c r="AP1121" s="310">
        <f>SUM(AO$1:AO1121)</f>
        <v>0</v>
      </c>
      <c r="AQ1121" s="310">
        <f>SUM(AK$2:AK1121)</f>
        <v>12</v>
      </c>
      <c r="AR1121" s="310">
        <f>COUNTA(AJ$2:AJ1121)</f>
        <v>12</v>
      </c>
      <c r="AS1121" s="312"/>
      <c r="AT1121" s="312"/>
      <c r="AU1121" s="312"/>
      <c r="AV1121" s="312"/>
      <c r="AW1121" s="312"/>
      <c r="AZ1121">
        <v>14</v>
      </c>
      <c r="BA1121">
        <v>16</v>
      </c>
    </row>
    <row r="1122" spans="1:53" x14ac:dyDescent="0.25">
      <c r="A1122">
        <v>119</v>
      </c>
      <c r="B1122" t="s">
        <v>65</v>
      </c>
      <c r="C1122" t="s">
        <v>922</v>
      </c>
      <c r="D1122"/>
      <c r="E1122">
        <v>1</v>
      </c>
      <c r="F1122">
        <v>1</v>
      </c>
      <c r="G1122">
        <v>1</v>
      </c>
      <c r="H1122">
        <v>3</v>
      </c>
      <c r="I1122">
        <v>0</v>
      </c>
      <c r="J1122">
        <v>1</v>
      </c>
      <c r="K1122">
        <v>1</v>
      </c>
      <c r="L1122">
        <v>1</v>
      </c>
      <c r="M1122"/>
      <c r="O1122" s="101">
        <f>IF(ISBLANK(C1122),O1121,IF(COUNTIF(C$2:C1122,C1122)&gt;1,O1121,1+MAX(O1121,0)))</f>
        <v>33</v>
      </c>
      <c r="P1122" s="45">
        <f t="shared" si="374"/>
        <v>16</v>
      </c>
      <c r="Q1122" s="33">
        <f t="shared" si="375"/>
        <v>16</v>
      </c>
      <c r="R1122" s="33">
        <f t="shared" si="376"/>
        <v>1</v>
      </c>
      <c r="S1122" s="33" t="str">
        <f t="shared" si="377"/>
        <v>119_1</v>
      </c>
      <c r="T1122" s="35" t="str">
        <f t="shared" si="378"/>
        <v>119AM</v>
      </c>
      <c r="U1122" s="35" t="str">
        <f t="shared" si="379"/>
        <v>119AMNS</v>
      </c>
      <c r="V1122" s="35" t="str">
        <f t="shared" si="395"/>
        <v>1G</v>
      </c>
      <c r="W1122" s="35" t="str">
        <f t="shared" si="388"/>
        <v>119AM1G111</v>
      </c>
      <c r="X1122" s="388">
        <f t="shared" si="389"/>
        <v>1</v>
      </c>
      <c r="Y1122" s="388">
        <f t="shared" si="390"/>
        <v>1</v>
      </c>
      <c r="Z1122" s="280" t="str">
        <f t="shared" si="380"/>
        <v/>
      </c>
      <c r="AA1122" s="280" t="str">
        <f t="shared" si="381"/>
        <v/>
      </c>
      <c r="AB1122" s="389" t="str">
        <f t="shared" si="391"/>
        <v/>
      </c>
      <c r="AC1122" s="389" t="str">
        <f t="shared" si="392"/>
        <v/>
      </c>
      <c r="AD1122" s="390" t="str">
        <f t="shared" si="382"/>
        <v/>
      </c>
      <c r="AE1122" s="282">
        <f t="shared" si="383"/>
        <v>0</v>
      </c>
      <c r="AF1122" s="359">
        <f t="shared" si="384"/>
        <v>0</v>
      </c>
      <c r="AG1122" s="280">
        <f t="shared" si="385"/>
        <v>0</v>
      </c>
      <c r="AH1122" s="280">
        <f t="shared" si="386"/>
        <v>0</v>
      </c>
      <c r="AI1122" s="280">
        <f>IF(ISBLANK(T1122),AI1121,IF(COUNTIF(T$2:T1122,T1122)&gt;1,AI1121,1+MAX(AI1121,0)))</f>
        <v>28</v>
      </c>
      <c r="AL1122" s="391" t="str">
        <f t="shared" si="393"/>
        <v/>
      </c>
      <c r="AM1122" s="391" t="str">
        <f t="shared" si="394"/>
        <v/>
      </c>
      <c r="AO1122" s="310" t="str">
        <f t="shared" si="387"/>
        <v/>
      </c>
      <c r="AP1122" s="310">
        <f>SUM(AO$1:AO1122)</f>
        <v>0</v>
      </c>
      <c r="AQ1122" s="310">
        <f>SUM(AK$2:AK1122)</f>
        <v>12</v>
      </c>
      <c r="AR1122" s="310">
        <f>COUNTA(AJ$2:AJ1122)</f>
        <v>12</v>
      </c>
      <c r="AS1122" s="312"/>
      <c r="AT1122" s="312"/>
      <c r="AU1122" s="312"/>
      <c r="AV1122" s="312"/>
      <c r="AW1122" s="312"/>
      <c r="AZ1122">
        <v>1</v>
      </c>
      <c r="BA1122">
        <v>1</v>
      </c>
    </row>
    <row r="1123" spans="1:53" x14ac:dyDescent="0.25">
      <c r="A1123">
        <v>119</v>
      </c>
      <c r="B1123" t="s">
        <v>65</v>
      </c>
      <c r="C1123" t="s">
        <v>922</v>
      </c>
      <c r="D1123"/>
      <c r="E1123">
        <v>1</v>
      </c>
      <c r="F1123">
        <v>1</v>
      </c>
      <c r="G1123">
        <v>2</v>
      </c>
      <c r="H1123">
        <v>0</v>
      </c>
      <c r="I1123">
        <v>0</v>
      </c>
      <c r="J1123">
        <v>0</v>
      </c>
      <c r="K1123">
        <v>0</v>
      </c>
      <c r="L1123">
        <v>0</v>
      </c>
      <c r="M1123"/>
      <c r="O1123" s="101">
        <f>IF(ISBLANK(C1123),O1122,IF(COUNTIF(C$2:C1123,C1123)&gt;1,O1122,1+MAX(O1122,0)))</f>
        <v>33</v>
      </c>
      <c r="P1123" s="45">
        <f t="shared" si="374"/>
        <v>16</v>
      </c>
      <c r="Q1123" s="33" t="str">
        <f t="shared" si="375"/>
        <v/>
      </c>
      <c r="R1123" s="33">
        <f t="shared" si="376"/>
        <v>1</v>
      </c>
      <c r="S1123" s="33" t="str">
        <f t="shared" si="377"/>
        <v>119_1</v>
      </c>
      <c r="T1123" s="35" t="str">
        <f t="shared" si="378"/>
        <v>119AM</v>
      </c>
      <c r="U1123" s="35" t="str">
        <f t="shared" si="379"/>
        <v>119AMNS</v>
      </c>
      <c r="V1123" s="35" t="str">
        <f t="shared" si="395"/>
        <v>1G</v>
      </c>
      <c r="W1123" s="35" t="str">
        <f t="shared" si="388"/>
        <v>119AM1G112</v>
      </c>
      <c r="X1123" s="388">
        <f t="shared" si="389"/>
        <v>0</v>
      </c>
      <c r="Y1123" s="388">
        <f t="shared" si="390"/>
        <v>0</v>
      </c>
      <c r="Z1123" s="280" t="str">
        <f t="shared" si="380"/>
        <v/>
      </c>
      <c r="AA1123" s="280" t="str">
        <f t="shared" si="381"/>
        <v/>
      </c>
      <c r="AB1123" s="389" t="str">
        <f t="shared" si="391"/>
        <v/>
      </c>
      <c r="AC1123" s="389" t="str">
        <f t="shared" si="392"/>
        <v/>
      </c>
      <c r="AD1123" s="390" t="str">
        <f t="shared" si="382"/>
        <v/>
      </c>
      <c r="AE1123" s="282">
        <f t="shared" si="383"/>
        <v>0</v>
      </c>
      <c r="AF1123" s="359">
        <f t="shared" si="384"/>
        <v>0</v>
      </c>
      <c r="AG1123" s="280">
        <f t="shared" si="385"/>
        <v>3</v>
      </c>
      <c r="AH1123" s="280">
        <f t="shared" si="386"/>
        <v>1</v>
      </c>
      <c r="AI1123" s="280">
        <f>IF(ISBLANK(T1123),AI1122,IF(COUNTIF(T$2:T1123,T1123)&gt;1,AI1122,1+MAX(AI1122,0)))</f>
        <v>28</v>
      </c>
      <c r="AL1123" s="391" t="str">
        <f t="shared" si="393"/>
        <v/>
      </c>
      <c r="AM1123" s="391" t="str">
        <f t="shared" si="394"/>
        <v/>
      </c>
      <c r="AO1123" s="310" t="str">
        <f t="shared" si="387"/>
        <v/>
      </c>
      <c r="AP1123" s="310">
        <f>SUM(AO$1:AO1123)</f>
        <v>0</v>
      </c>
      <c r="AQ1123" s="310">
        <f>SUM(AK$2:AK1123)</f>
        <v>12</v>
      </c>
      <c r="AR1123" s="310">
        <f>COUNTA(AJ$2:AJ1123)</f>
        <v>12</v>
      </c>
      <c r="AS1123" s="312"/>
      <c r="AT1123" s="312"/>
      <c r="AU1123" s="312"/>
      <c r="AV1123" s="312"/>
      <c r="AW1123" s="312"/>
      <c r="AZ1123">
        <v>0</v>
      </c>
      <c r="BA1123">
        <v>0</v>
      </c>
    </row>
    <row r="1124" spans="1:53" x14ac:dyDescent="0.25">
      <c r="A1124">
        <v>119</v>
      </c>
      <c r="B1124" t="s">
        <v>65</v>
      </c>
      <c r="C1124" t="s">
        <v>922</v>
      </c>
      <c r="D1124"/>
      <c r="E1124">
        <v>1</v>
      </c>
      <c r="F1124">
        <v>1</v>
      </c>
      <c r="G1124">
        <v>3</v>
      </c>
      <c r="H1124">
        <v>6</v>
      </c>
      <c r="I1124">
        <v>0</v>
      </c>
      <c r="J1124">
        <v>0</v>
      </c>
      <c r="K1124">
        <v>2</v>
      </c>
      <c r="L1124">
        <v>2</v>
      </c>
      <c r="M1124"/>
      <c r="O1124" s="101">
        <f>IF(ISBLANK(C1124),O1123,IF(COUNTIF(C$2:C1124,C1124)&gt;1,O1123,1+MAX(O1123,0)))</f>
        <v>33</v>
      </c>
      <c r="P1124" s="45">
        <f t="shared" si="374"/>
        <v>16</v>
      </c>
      <c r="Q1124" s="33" t="str">
        <f t="shared" si="375"/>
        <v/>
      </c>
      <c r="R1124" s="33">
        <f t="shared" si="376"/>
        <v>1</v>
      </c>
      <c r="S1124" s="33" t="str">
        <f t="shared" si="377"/>
        <v>119_1</v>
      </c>
      <c r="T1124" s="35" t="str">
        <f t="shared" si="378"/>
        <v>119AM</v>
      </c>
      <c r="U1124" s="35" t="str">
        <f t="shared" si="379"/>
        <v>119AMEW</v>
      </c>
      <c r="V1124" s="35" t="str">
        <f t="shared" si="395"/>
        <v>1G</v>
      </c>
      <c r="W1124" s="35" t="str">
        <f t="shared" si="388"/>
        <v>119AM1G113</v>
      </c>
      <c r="X1124" s="388">
        <f t="shared" si="389"/>
        <v>2</v>
      </c>
      <c r="Y1124" s="388">
        <f t="shared" si="390"/>
        <v>2</v>
      </c>
      <c r="Z1124" s="280" t="str">
        <f t="shared" si="380"/>
        <v/>
      </c>
      <c r="AA1124" s="280" t="str">
        <f t="shared" si="381"/>
        <v/>
      </c>
      <c r="AB1124" s="389" t="str">
        <f t="shared" si="391"/>
        <v/>
      </c>
      <c r="AC1124" s="389" t="str">
        <f t="shared" si="392"/>
        <v/>
      </c>
      <c r="AD1124" s="390" t="str">
        <f t="shared" si="382"/>
        <v/>
      </c>
      <c r="AE1124" s="282">
        <f t="shared" si="383"/>
        <v>0</v>
      </c>
      <c r="AF1124" s="359">
        <f t="shared" si="384"/>
        <v>0</v>
      </c>
      <c r="AG1124" s="280">
        <f t="shared" si="385"/>
        <v>3</v>
      </c>
      <c r="AH1124" s="280">
        <f t="shared" si="386"/>
        <v>1</v>
      </c>
      <c r="AI1124" s="280">
        <f>IF(ISBLANK(T1124),AI1123,IF(COUNTIF(T$2:T1124,T1124)&gt;1,AI1123,1+MAX(AI1123,0)))</f>
        <v>28</v>
      </c>
      <c r="AL1124" s="391" t="str">
        <f t="shared" si="393"/>
        <v/>
      </c>
      <c r="AM1124" s="391" t="str">
        <f t="shared" si="394"/>
        <v/>
      </c>
      <c r="AO1124" s="310" t="str">
        <f t="shared" si="387"/>
        <v/>
      </c>
      <c r="AP1124" s="310">
        <f>SUM(AO$1:AO1124)</f>
        <v>0</v>
      </c>
      <c r="AQ1124" s="310">
        <f>SUM(AK$2:AK1124)</f>
        <v>12</v>
      </c>
      <c r="AR1124" s="310">
        <f>COUNTA(AJ$2:AJ1124)</f>
        <v>12</v>
      </c>
      <c r="AS1124" s="312"/>
      <c r="AT1124" s="312"/>
      <c r="AU1124" s="312"/>
      <c r="AV1124" s="312"/>
      <c r="AW1124" s="312"/>
      <c r="AZ1124">
        <v>2</v>
      </c>
      <c r="BA1124">
        <v>2</v>
      </c>
    </row>
    <row r="1125" spans="1:53" x14ac:dyDescent="0.25">
      <c r="A1125">
        <v>119</v>
      </c>
      <c r="B1125" t="s">
        <v>65</v>
      </c>
      <c r="C1125" t="s">
        <v>922</v>
      </c>
      <c r="D1125"/>
      <c r="E1125">
        <v>1</v>
      </c>
      <c r="F1125">
        <v>1</v>
      </c>
      <c r="G1125">
        <v>4</v>
      </c>
      <c r="H1125">
        <v>3</v>
      </c>
      <c r="I1125">
        <v>1</v>
      </c>
      <c r="J1125">
        <v>2</v>
      </c>
      <c r="K1125">
        <v>0</v>
      </c>
      <c r="L1125">
        <v>0</v>
      </c>
      <c r="M1125"/>
      <c r="O1125" s="101">
        <f>IF(ISBLANK(C1125),O1124,IF(COUNTIF(C$2:C1125,C1125)&gt;1,O1124,1+MAX(O1124,0)))</f>
        <v>33</v>
      </c>
      <c r="P1125" s="45">
        <f t="shared" si="374"/>
        <v>16</v>
      </c>
      <c r="Q1125" s="33" t="str">
        <f t="shared" si="375"/>
        <v/>
      </c>
      <c r="R1125" s="33">
        <f t="shared" si="376"/>
        <v>1</v>
      </c>
      <c r="S1125" s="33" t="str">
        <f t="shared" si="377"/>
        <v>119_1</v>
      </c>
      <c r="T1125" s="35" t="str">
        <f t="shared" si="378"/>
        <v>119AM</v>
      </c>
      <c r="U1125" s="35" t="str">
        <f t="shared" si="379"/>
        <v>119AMEW</v>
      </c>
      <c r="V1125" s="35" t="str">
        <f t="shared" si="395"/>
        <v>1G</v>
      </c>
      <c r="W1125" s="35" t="str">
        <f t="shared" si="388"/>
        <v>119AM1G114</v>
      </c>
      <c r="X1125" s="388">
        <f t="shared" si="389"/>
        <v>0</v>
      </c>
      <c r="Y1125" s="388">
        <f t="shared" si="390"/>
        <v>0</v>
      </c>
      <c r="Z1125" s="280" t="str">
        <f t="shared" si="380"/>
        <v/>
      </c>
      <c r="AA1125" s="280" t="str">
        <f t="shared" si="381"/>
        <v/>
      </c>
      <c r="AB1125" s="389" t="str">
        <f t="shared" si="391"/>
        <v/>
      </c>
      <c r="AC1125" s="389" t="str">
        <f t="shared" si="392"/>
        <v/>
      </c>
      <c r="AD1125" s="390" t="str">
        <f t="shared" si="382"/>
        <v/>
      </c>
      <c r="AE1125" s="282">
        <f t="shared" si="383"/>
        <v>0</v>
      </c>
      <c r="AF1125" s="359">
        <f t="shared" si="384"/>
        <v>0</v>
      </c>
      <c r="AG1125" s="280">
        <f t="shared" si="385"/>
        <v>3</v>
      </c>
      <c r="AH1125" s="280">
        <f t="shared" si="386"/>
        <v>1</v>
      </c>
      <c r="AI1125" s="280">
        <f>IF(ISBLANK(T1125),AI1124,IF(COUNTIF(T$2:T1125,T1125)&gt;1,AI1124,1+MAX(AI1124,0)))</f>
        <v>28</v>
      </c>
      <c r="AL1125" s="391" t="str">
        <f t="shared" si="393"/>
        <v/>
      </c>
      <c r="AM1125" s="391" t="str">
        <f t="shared" si="394"/>
        <v/>
      </c>
      <c r="AO1125" s="310" t="str">
        <f t="shared" si="387"/>
        <v/>
      </c>
      <c r="AP1125" s="310">
        <f>SUM(AO$1:AO1125)</f>
        <v>0</v>
      </c>
      <c r="AQ1125" s="310">
        <f>SUM(AK$2:AK1125)</f>
        <v>12</v>
      </c>
      <c r="AR1125" s="310">
        <f>COUNTA(AJ$2:AJ1125)</f>
        <v>12</v>
      </c>
      <c r="AS1125" s="312"/>
      <c r="AT1125" s="312"/>
      <c r="AU1125" s="312"/>
      <c r="AV1125" s="312"/>
      <c r="AW1125" s="312"/>
      <c r="AZ1125">
        <v>0</v>
      </c>
      <c r="BA1125">
        <v>0</v>
      </c>
    </row>
    <row r="1126" spans="1:53" x14ac:dyDescent="0.25">
      <c r="A1126">
        <v>119</v>
      </c>
      <c r="B1126" t="s">
        <v>65</v>
      </c>
      <c r="C1126" t="s">
        <v>922</v>
      </c>
      <c r="D1126"/>
      <c r="E1126">
        <v>1</v>
      </c>
      <c r="F1126">
        <v>2</v>
      </c>
      <c r="G1126">
        <v>1</v>
      </c>
      <c r="H1126">
        <v>4</v>
      </c>
      <c r="I1126">
        <v>0</v>
      </c>
      <c r="J1126">
        <v>1</v>
      </c>
      <c r="K1126">
        <v>0</v>
      </c>
      <c r="L1126">
        <v>1</v>
      </c>
      <c r="M1126"/>
      <c r="O1126" s="101">
        <f>IF(ISBLANK(C1126),O1125,IF(COUNTIF(C$2:C1126,C1126)&gt;1,O1125,1+MAX(O1125,0)))</f>
        <v>33</v>
      </c>
      <c r="P1126" s="45">
        <f t="shared" si="374"/>
        <v>16</v>
      </c>
      <c r="Q1126" s="33" t="str">
        <f t="shared" si="375"/>
        <v/>
      </c>
      <c r="R1126" s="33">
        <f t="shared" si="376"/>
        <v>2</v>
      </c>
      <c r="S1126" s="33" t="str">
        <f t="shared" si="377"/>
        <v>119_2</v>
      </c>
      <c r="T1126" s="35" t="str">
        <f t="shared" si="378"/>
        <v>119AM</v>
      </c>
      <c r="U1126" s="35" t="str">
        <f t="shared" si="379"/>
        <v>119AMNS</v>
      </c>
      <c r="V1126" s="35" t="str">
        <f t="shared" si="395"/>
        <v>1G</v>
      </c>
      <c r="W1126" s="35" t="str">
        <f t="shared" si="388"/>
        <v>119AM1G121</v>
      </c>
      <c r="X1126" s="388">
        <f t="shared" si="389"/>
        <v>0</v>
      </c>
      <c r="Y1126" s="388">
        <f t="shared" si="390"/>
        <v>1</v>
      </c>
      <c r="Z1126" s="280" t="str">
        <f t="shared" si="380"/>
        <v/>
      </c>
      <c r="AA1126" s="280" t="str">
        <f t="shared" si="381"/>
        <v/>
      </c>
      <c r="AB1126" s="389" t="str">
        <f t="shared" si="391"/>
        <v/>
      </c>
      <c r="AC1126" s="389" t="str">
        <f t="shared" si="392"/>
        <v/>
      </c>
      <c r="AD1126" s="390" t="str">
        <f t="shared" si="382"/>
        <v/>
      </c>
      <c r="AE1126" s="282">
        <f t="shared" si="383"/>
        <v>0</v>
      </c>
      <c r="AF1126" s="359">
        <f t="shared" si="384"/>
        <v>0</v>
      </c>
      <c r="AG1126" s="280">
        <f t="shared" si="385"/>
        <v>0</v>
      </c>
      <c r="AH1126" s="280">
        <f t="shared" si="386"/>
        <v>0</v>
      </c>
      <c r="AI1126" s="280">
        <f>IF(ISBLANK(T1126),AI1125,IF(COUNTIF(T$2:T1126,T1126)&gt;1,AI1125,1+MAX(AI1125,0)))</f>
        <v>28</v>
      </c>
      <c r="AL1126" s="391" t="str">
        <f t="shared" si="393"/>
        <v/>
      </c>
      <c r="AM1126" s="391" t="str">
        <f t="shared" si="394"/>
        <v/>
      </c>
      <c r="AO1126" s="310" t="str">
        <f t="shared" si="387"/>
        <v/>
      </c>
      <c r="AP1126" s="310">
        <f>SUM(AO$1:AO1126)</f>
        <v>0</v>
      </c>
      <c r="AQ1126" s="310">
        <f>SUM(AK$2:AK1126)</f>
        <v>12</v>
      </c>
      <c r="AR1126" s="310">
        <f>COUNTA(AJ$2:AJ1126)</f>
        <v>12</v>
      </c>
      <c r="AS1126" s="312"/>
      <c r="AT1126" s="312"/>
      <c r="AU1126" s="312"/>
      <c r="AV1126" s="312"/>
      <c r="AW1126" s="312"/>
      <c r="AZ1126">
        <v>0</v>
      </c>
      <c r="BA1126">
        <v>1</v>
      </c>
    </row>
    <row r="1127" spans="1:53" x14ac:dyDescent="0.25">
      <c r="A1127">
        <v>119</v>
      </c>
      <c r="B1127" t="s">
        <v>65</v>
      </c>
      <c r="C1127" t="s">
        <v>922</v>
      </c>
      <c r="D1127"/>
      <c r="E1127">
        <v>1</v>
      </c>
      <c r="F1127">
        <v>2</v>
      </c>
      <c r="G1127">
        <v>2</v>
      </c>
      <c r="H1127">
        <v>5</v>
      </c>
      <c r="I1127">
        <v>2</v>
      </c>
      <c r="J1127">
        <v>1</v>
      </c>
      <c r="K1127">
        <v>0</v>
      </c>
      <c r="L1127">
        <v>1</v>
      </c>
      <c r="M1127"/>
      <c r="O1127" s="101">
        <f>IF(ISBLANK(C1127),O1126,IF(COUNTIF(C$2:C1127,C1127)&gt;1,O1126,1+MAX(O1126,0)))</f>
        <v>33</v>
      </c>
      <c r="P1127" s="45">
        <f t="shared" si="374"/>
        <v>16</v>
      </c>
      <c r="Q1127" s="33" t="str">
        <f t="shared" si="375"/>
        <v/>
      </c>
      <c r="R1127" s="33">
        <f t="shared" si="376"/>
        <v>2</v>
      </c>
      <c r="S1127" s="33" t="str">
        <f t="shared" si="377"/>
        <v>119_2</v>
      </c>
      <c r="T1127" s="35" t="str">
        <f t="shared" si="378"/>
        <v>119AM</v>
      </c>
      <c r="U1127" s="35" t="str">
        <f t="shared" si="379"/>
        <v>119AMNS</v>
      </c>
      <c r="V1127" s="35" t="str">
        <f t="shared" si="395"/>
        <v>1G</v>
      </c>
      <c r="W1127" s="35" t="str">
        <f t="shared" si="388"/>
        <v>119AM1G122</v>
      </c>
      <c r="X1127" s="388">
        <f t="shared" si="389"/>
        <v>0</v>
      </c>
      <c r="Y1127" s="388">
        <f t="shared" si="390"/>
        <v>1</v>
      </c>
      <c r="Z1127" s="280" t="str">
        <f t="shared" si="380"/>
        <v/>
      </c>
      <c r="AA1127" s="280" t="str">
        <f t="shared" si="381"/>
        <v/>
      </c>
      <c r="AB1127" s="389" t="str">
        <f t="shared" si="391"/>
        <v/>
      </c>
      <c r="AC1127" s="389" t="str">
        <f t="shared" si="392"/>
        <v/>
      </c>
      <c r="AD1127" s="390" t="str">
        <f t="shared" si="382"/>
        <v/>
      </c>
      <c r="AE1127" s="282">
        <f t="shared" si="383"/>
        <v>0</v>
      </c>
      <c r="AF1127" s="359">
        <f t="shared" si="384"/>
        <v>0</v>
      </c>
      <c r="AG1127" s="280">
        <f t="shared" si="385"/>
        <v>3</v>
      </c>
      <c r="AH1127" s="280">
        <f t="shared" si="386"/>
        <v>1</v>
      </c>
      <c r="AI1127" s="280">
        <f>IF(ISBLANK(T1127),AI1126,IF(COUNTIF(T$2:T1127,T1127)&gt;1,AI1126,1+MAX(AI1126,0)))</f>
        <v>28</v>
      </c>
      <c r="AL1127" s="391" t="str">
        <f t="shared" si="393"/>
        <v/>
      </c>
      <c r="AM1127" s="391" t="str">
        <f t="shared" si="394"/>
        <v/>
      </c>
      <c r="AO1127" s="310" t="str">
        <f t="shared" si="387"/>
        <v/>
      </c>
      <c r="AP1127" s="310">
        <f>SUM(AO$1:AO1127)</f>
        <v>0</v>
      </c>
      <c r="AQ1127" s="310">
        <f>SUM(AK$2:AK1127)</f>
        <v>12</v>
      </c>
      <c r="AR1127" s="310">
        <f>COUNTA(AJ$2:AJ1127)</f>
        <v>12</v>
      </c>
      <c r="AS1127" s="312"/>
      <c r="AT1127" s="312"/>
      <c r="AU1127" s="312"/>
      <c r="AV1127" s="312"/>
      <c r="AW1127" s="312"/>
      <c r="AZ1127">
        <v>0</v>
      </c>
      <c r="BA1127">
        <v>1</v>
      </c>
    </row>
    <row r="1128" spans="1:53" x14ac:dyDescent="0.25">
      <c r="A1128">
        <v>119</v>
      </c>
      <c r="B1128" t="s">
        <v>65</v>
      </c>
      <c r="C1128" t="s">
        <v>922</v>
      </c>
      <c r="D1128"/>
      <c r="E1128">
        <v>1</v>
      </c>
      <c r="F1128">
        <v>2</v>
      </c>
      <c r="G1128">
        <v>3</v>
      </c>
      <c r="H1128">
        <v>13</v>
      </c>
      <c r="I1128">
        <v>1</v>
      </c>
      <c r="J1128">
        <v>0</v>
      </c>
      <c r="K1128">
        <v>4</v>
      </c>
      <c r="L1128">
        <v>5</v>
      </c>
      <c r="M1128"/>
      <c r="O1128" s="101">
        <f>IF(ISBLANK(C1128),O1127,IF(COUNTIF(C$2:C1128,C1128)&gt;1,O1127,1+MAX(O1127,0)))</f>
        <v>33</v>
      </c>
      <c r="P1128" s="45">
        <f t="shared" si="374"/>
        <v>16</v>
      </c>
      <c r="Q1128" s="33" t="str">
        <f t="shared" si="375"/>
        <v/>
      </c>
      <c r="R1128" s="33">
        <f t="shared" si="376"/>
        <v>2</v>
      </c>
      <c r="S1128" s="33" t="str">
        <f t="shared" si="377"/>
        <v>119_2</v>
      </c>
      <c r="T1128" s="35" t="str">
        <f t="shared" si="378"/>
        <v>119AM</v>
      </c>
      <c r="U1128" s="35" t="str">
        <f t="shared" si="379"/>
        <v>119AMEW</v>
      </c>
      <c r="V1128" s="35" t="str">
        <f t="shared" si="395"/>
        <v>1G</v>
      </c>
      <c r="W1128" s="35" t="str">
        <f t="shared" si="388"/>
        <v>119AM1G123</v>
      </c>
      <c r="X1128" s="388">
        <f t="shared" si="389"/>
        <v>4</v>
      </c>
      <c r="Y1128" s="388">
        <f t="shared" si="390"/>
        <v>5</v>
      </c>
      <c r="Z1128" s="280" t="str">
        <f t="shared" si="380"/>
        <v/>
      </c>
      <c r="AA1128" s="280" t="str">
        <f t="shared" si="381"/>
        <v/>
      </c>
      <c r="AB1128" s="389" t="str">
        <f t="shared" si="391"/>
        <v/>
      </c>
      <c r="AC1128" s="389" t="str">
        <f t="shared" si="392"/>
        <v/>
      </c>
      <c r="AD1128" s="390" t="str">
        <f t="shared" si="382"/>
        <v/>
      </c>
      <c r="AE1128" s="282">
        <f t="shared" si="383"/>
        <v>0</v>
      </c>
      <c r="AF1128" s="359">
        <f t="shared" si="384"/>
        <v>0</v>
      </c>
      <c r="AG1128" s="280">
        <f t="shared" si="385"/>
        <v>3</v>
      </c>
      <c r="AH1128" s="280">
        <f t="shared" si="386"/>
        <v>1</v>
      </c>
      <c r="AI1128" s="280">
        <f>IF(ISBLANK(T1128),AI1127,IF(COUNTIF(T$2:T1128,T1128)&gt;1,AI1127,1+MAX(AI1127,0)))</f>
        <v>28</v>
      </c>
      <c r="AL1128" s="391" t="str">
        <f t="shared" si="393"/>
        <v/>
      </c>
      <c r="AM1128" s="391" t="str">
        <f t="shared" si="394"/>
        <v/>
      </c>
      <c r="AO1128" s="310" t="str">
        <f t="shared" si="387"/>
        <v/>
      </c>
      <c r="AP1128" s="310">
        <f>SUM(AO$1:AO1128)</f>
        <v>0</v>
      </c>
      <c r="AQ1128" s="310">
        <f>SUM(AK$2:AK1128)</f>
        <v>12</v>
      </c>
      <c r="AR1128" s="310">
        <f>COUNTA(AJ$2:AJ1128)</f>
        <v>12</v>
      </c>
      <c r="AS1128" s="312"/>
      <c r="AT1128" s="312"/>
      <c r="AU1128" s="312"/>
      <c r="AV1128" s="312"/>
      <c r="AW1128" s="312"/>
      <c r="AZ1128">
        <v>4</v>
      </c>
      <c r="BA1128">
        <v>5</v>
      </c>
    </row>
    <row r="1129" spans="1:53" x14ac:dyDescent="0.25">
      <c r="A1129">
        <v>119</v>
      </c>
      <c r="B1129" t="s">
        <v>65</v>
      </c>
      <c r="C1129" t="s">
        <v>922</v>
      </c>
      <c r="D1129"/>
      <c r="E1129">
        <v>1</v>
      </c>
      <c r="F1129">
        <v>2</v>
      </c>
      <c r="G1129">
        <v>4</v>
      </c>
      <c r="H1129">
        <v>1</v>
      </c>
      <c r="I1129">
        <v>0</v>
      </c>
      <c r="J1129">
        <v>0</v>
      </c>
      <c r="K1129">
        <v>0</v>
      </c>
      <c r="L1129">
        <v>0</v>
      </c>
      <c r="M1129"/>
      <c r="O1129" s="101">
        <f>IF(ISBLANK(C1129),O1128,IF(COUNTIF(C$2:C1129,C1129)&gt;1,O1128,1+MAX(O1128,0)))</f>
        <v>33</v>
      </c>
      <c r="P1129" s="45">
        <f t="shared" si="374"/>
        <v>16</v>
      </c>
      <c r="Q1129" s="33" t="str">
        <f t="shared" si="375"/>
        <v/>
      </c>
      <c r="R1129" s="33">
        <f t="shared" si="376"/>
        <v>2</v>
      </c>
      <c r="S1129" s="33" t="str">
        <f t="shared" si="377"/>
        <v>119_2</v>
      </c>
      <c r="T1129" s="35" t="str">
        <f t="shared" si="378"/>
        <v>119AM</v>
      </c>
      <c r="U1129" s="35" t="str">
        <f t="shared" si="379"/>
        <v>119AMEW</v>
      </c>
      <c r="V1129" s="35" t="str">
        <f t="shared" si="395"/>
        <v>1G</v>
      </c>
      <c r="W1129" s="35" t="str">
        <f t="shared" si="388"/>
        <v>119AM1G124</v>
      </c>
      <c r="X1129" s="388">
        <f t="shared" si="389"/>
        <v>0</v>
      </c>
      <c r="Y1129" s="388">
        <f t="shared" si="390"/>
        <v>0</v>
      </c>
      <c r="Z1129" s="280" t="str">
        <f t="shared" si="380"/>
        <v/>
      </c>
      <c r="AA1129" s="280" t="str">
        <f t="shared" si="381"/>
        <v/>
      </c>
      <c r="AB1129" s="389" t="str">
        <f t="shared" si="391"/>
        <v/>
      </c>
      <c r="AC1129" s="389" t="str">
        <f t="shared" si="392"/>
        <v/>
      </c>
      <c r="AD1129" s="390" t="str">
        <f t="shared" si="382"/>
        <v/>
      </c>
      <c r="AE1129" s="282">
        <f t="shared" si="383"/>
        <v>0</v>
      </c>
      <c r="AF1129" s="359">
        <f t="shared" si="384"/>
        <v>0</v>
      </c>
      <c r="AG1129" s="280">
        <f t="shared" si="385"/>
        <v>3</v>
      </c>
      <c r="AH1129" s="280">
        <f t="shared" si="386"/>
        <v>1</v>
      </c>
      <c r="AI1129" s="280">
        <f>IF(ISBLANK(T1129),AI1128,IF(COUNTIF(T$2:T1129,T1129)&gt;1,AI1128,1+MAX(AI1128,0)))</f>
        <v>28</v>
      </c>
      <c r="AL1129" s="391" t="str">
        <f t="shared" si="393"/>
        <v/>
      </c>
      <c r="AM1129" s="391" t="str">
        <f t="shared" si="394"/>
        <v/>
      </c>
      <c r="AO1129" s="310" t="str">
        <f t="shared" si="387"/>
        <v/>
      </c>
      <c r="AP1129" s="310">
        <f>SUM(AO$1:AO1129)</f>
        <v>0</v>
      </c>
      <c r="AQ1129" s="310">
        <f>SUM(AK$2:AK1129)</f>
        <v>12</v>
      </c>
      <c r="AR1129" s="310">
        <f>COUNTA(AJ$2:AJ1129)</f>
        <v>12</v>
      </c>
      <c r="AS1129" s="312"/>
      <c r="AT1129" s="312"/>
      <c r="AU1129" s="312"/>
      <c r="AV1129" s="312"/>
      <c r="AW1129" s="312"/>
      <c r="AZ1129">
        <v>0</v>
      </c>
      <c r="BA1129">
        <v>0</v>
      </c>
    </row>
    <row r="1130" spans="1:53" x14ac:dyDescent="0.25">
      <c r="A1130">
        <v>119</v>
      </c>
      <c r="B1130" t="s">
        <v>65</v>
      </c>
      <c r="C1130" t="s">
        <v>922</v>
      </c>
      <c r="D1130"/>
      <c r="E1130">
        <v>1</v>
      </c>
      <c r="F1130">
        <v>3</v>
      </c>
      <c r="G1130">
        <v>1</v>
      </c>
      <c r="H1130">
        <v>3</v>
      </c>
      <c r="I1130">
        <v>1</v>
      </c>
      <c r="J1130">
        <v>1</v>
      </c>
      <c r="K1130">
        <v>1</v>
      </c>
      <c r="L1130">
        <v>1</v>
      </c>
      <c r="M1130"/>
      <c r="O1130" s="101">
        <f>IF(ISBLANK(C1130),O1129,IF(COUNTIF(C$2:C1130,C1130)&gt;1,O1129,1+MAX(O1129,0)))</f>
        <v>33</v>
      </c>
      <c r="P1130" s="45">
        <f t="shared" si="374"/>
        <v>16</v>
      </c>
      <c r="Q1130" s="33" t="str">
        <f t="shared" si="375"/>
        <v/>
      </c>
      <c r="R1130" s="33">
        <f t="shared" si="376"/>
        <v>3</v>
      </c>
      <c r="S1130" s="33" t="str">
        <f t="shared" si="377"/>
        <v>119_3</v>
      </c>
      <c r="T1130" s="35" t="str">
        <f t="shared" si="378"/>
        <v>119AM</v>
      </c>
      <c r="U1130" s="35" t="str">
        <f t="shared" si="379"/>
        <v>119AMNS</v>
      </c>
      <c r="V1130" s="35" t="str">
        <f t="shared" si="395"/>
        <v>1G</v>
      </c>
      <c r="W1130" s="35" t="str">
        <f t="shared" si="388"/>
        <v>119AM1G131</v>
      </c>
      <c r="X1130" s="388">
        <f t="shared" si="389"/>
        <v>1</v>
      </c>
      <c r="Y1130" s="388">
        <f t="shared" si="390"/>
        <v>1</v>
      </c>
      <c r="Z1130" s="280" t="str">
        <f t="shared" si="380"/>
        <v/>
      </c>
      <c r="AA1130" s="280" t="str">
        <f t="shared" si="381"/>
        <v/>
      </c>
      <c r="AB1130" s="389" t="str">
        <f t="shared" si="391"/>
        <v/>
      </c>
      <c r="AC1130" s="389" t="str">
        <f t="shared" si="392"/>
        <v/>
      </c>
      <c r="AD1130" s="390" t="str">
        <f t="shared" si="382"/>
        <v/>
      </c>
      <c r="AE1130" s="282">
        <f t="shared" si="383"/>
        <v>0</v>
      </c>
      <c r="AF1130" s="359">
        <f t="shared" si="384"/>
        <v>0</v>
      </c>
      <c r="AG1130" s="280">
        <f t="shared" si="385"/>
        <v>0</v>
      </c>
      <c r="AH1130" s="280">
        <f t="shared" si="386"/>
        <v>0</v>
      </c>
      <c r="AI1130" s="280">
        <f>IF(ISBLANK(T1130),AI1129,IF(COUNTIF(T$2:T1130,T1130)&gt;1,AI1129,1+MAX(AI1129,0)))</f>
        <v>28</v>
      </c>
      <c r="AL1130" s="391" t="str">
        <f t="shared" si="393"/>
        <v/>
      </c>
      <c r="AM1130" s="391" t="str">
        <f t="shared" si="394"/>
        <v/>
      </c>
      <c r="AO1130" s="310" t="str">
        <f t="shared" si="387"/>
        <v/>
      </c>
      <c r="AP1130" s="310">
        <f>SUM(AO$1:AO1130)</f>
        <v>0</v>
      </c>
      <c r="AQ1130" s="310">
        <f>SUM(AK$2:AK1130)</f>
        <v>12</v>
      </c>
      <c r="AR1130" s="310">
        <f>COUNTA(AJ$2:AJ1130)</f>
        <v>12</v>
      </c>
      <c r="AS1130" s="312"/>
      <c r="AT1130" s="312"/>
      <c r="AU1130" s="312"/>
      <c r="AV1130" s="312"/>
      <c r="AW1130" s="312"/>
      <c r="AZ1130">
        <v>1</v>
      </c>
      <c r="BA1130">
        <v>1</v>
      </c>
    </row>
    <row r="1131" spans="1:53" x14ac:dyDescent="0.25">
      <c r="A1131">
        <v>119</v>
      </c>
      <c r="B1131" t="s">
        <v>65</v>
      </c>
      <c r="C1131" t="s">
        <v>922</v>
      </c>
      <c r="D1131"/>
      <c r="E1131">
        <v>1</v>
      </c>
      <c r="F1131">
        <v>3</v>
      </c>
      <c r="G1131">
        <v>2</v>
      </c>
      <c r="H1131">
        <v>2</v>
      </c>
      <c r="I1131">
        <v>1</v>
      </c>
      <c r="J1131">
        <v>0</v>
      </c>
      <c r="K1131">
        <v>1</v>
      </c>
      <c r="L1131">
        <v>1</v>
      </c>
      <c r="M1131"/>
      <c r="O1131" s="101">
        <f>IF(ISBLANK(C1131),O1130,IF(COUNTIF(C$2:C1131,C1131)&gt;1,O1130,1+MAX(O1130,0)))</f>
        <v>33</v>
      </c>
      <c r="P1131" s="45">
        <f t="shared" si="374"/>
        <v>16</v>
      </c>
      <c r="Q1131" s="33" t="str">
        <f t="shared" si="375"/>
        <v/>
      </c>
      <c r="R1131" s="33">
        <f t="shared" si="376"/>
        <v>3</v>
      </c>
      <c r="S1131" s="33" t="str">
        <f t="shared" si="377"/>
        <v>119_3</v>
      </c>
      <c r="T1131" s="35" t="str">
        <f t="shared" si="378"/>
        <v>119AM</v>
      </c>
      <c r="U1131" s="35" t="str">
        <f t="shared" si="379"/>
        <v>119AMNS</v>
      </c>
      <c r="V1131" s="35" t="str">
        <f t="shared" si="395"/>
        <v>1G</v>
      </c>
      <c r="W1131" s="35" t="str">
        <f t="shared" si="388"/>
        <v>119AM1G132</v>
      </c>
      <c r="X1131" s="388">
        <f t="shared" si="389"/>
        <v>1</v>
      </c>
      <c r="Y1131" s="388">
        <f t="shared" si="390"/>
        <v>1</v>
      </c>
      <c r="Z1131" s="280" t="str">
        <f t="shared" si="380"/>
        <v/>
      </c>
      <c r="AA1131" s="280" t="str">
        <f t="shared" si="381"/>
        <v/>
      </c>
      <c r="AB1131" s="389" t="str">
        <f t="shared" si="391"/>
        <v/>
      </c>
      <c r="AC1131" s="389" t="str">
        <f t="shared" si="392"/>
        <v/>
      </c>
      <c r="AD1131" s="390" t="str">
        <f t="shared" si="382"/>
        <v/>
      </c>
      <c r="AE1131" s="282">
        <f t="shared" si="383"/>
        <v>0</v>
      </c>
      <c r="AF1131" s="359">
        <f t="shared" si="384"/>
        <v>0</v>
      </c>
      <c r="AG1131" s="280">
        <f t="shared" si="385"/>
        <v>3</v>
      </c>
      <c r="AH1131" s="280">
        <f t="shared" si="386"/>
        <v>1</v>
      </c>
      <c r="AI1131" s="280">
        <f>IF(ISBLANK(T1131),AI1130,IF(COUNTIF(T$2:T1131,T1131)&gt;1,AI1130,1+MAX(AI1130,0)))</f>
        <v>28</v>
      </c>
      <c r="AL1131" s="391" t="str">
        <f t="shared" si="393"/>
        <v/>
      </c>
      <c r="AM1131" s="391" t="str">
        <f t="shared" si="394"/>
        <v/>
      </c>
      <c r="AO1131" s="310" t="str">
        <f t="shared" si="387"/>
        <v/>
      </c>
      <c r="AP1131" s="310">
        <f>SUM(AO$1:AO1131)</f>
        <v>0</v>
      </c>
      <c r="AQ1131" s="310">
        <f>SUM(AK$2:AK1131)</f>
        <v>12</v>
      </c>
      <c r="AR1131" s="310">
        <f>COUNTA(AJ$2:AJ1131)</f>
        <v>12</v>
      </c>
      <c r="AS1131" s="312"/>
      <c r="AT1131" s="312"/>
      <c r="AU1131" s="312"/>
      <c r="AV1131" s="312"/>
      <c r="AW1131" s="312"/>
      <c r="AZ1131">
        <v>1</v>
      </c>
      <c r="BA1131">
        <v>1</v>
      </c>
    </row>
    <row r="1132" spans="1:53" x14ac:dyDescent="0.25">
      <c r="A1132">
        <v>119</v>
      </c>
      <c r="B1132" t="s">
        <v>65</v>
      </c>
      <c r="C1132" t="s">
        <v>922</v>
      </c>
      <c r="D1132"/>
      <c r="E1132">
        <v>1</v>
      </c>
      <c r="F1132">
        <v>3</v>
      </c>
      <c r="G1132">
        <v>3</v>
      </c>
      <c r="H1132">
        <v>5</v>
      </c>
      <c r="I1132">
        <v>1</v>
      </c>
      <c r="J1132">
        <v>2</v>
      </c>
      <c r="K1132">
        <v>2</v>
      </c>
      <c r="L1132">
        <v>3</v>
      </c>
      <c r="M1132"/>
      <c r="O1132" s="101">
        <f>IF(ISBLANK(C1132),O1131,IF(COUNTIF(C$2:C1132,C1132)&gt;1,O1131,1+MAX(O1131,0)))</f>
        <v>33</v>
      </c>
      <c r="P1132" s="45">
        <f t="shared" si="374"/>
        <v>16</v>
      </c>
      <c r="Q1132" s="33" t="str">
        <f t="shared" si="375"/>
        <v/>
      </c>
      <c r="R1132" s="33">
        <f t="shared" si="376"/>
        <v>3</v>
      </c>
      <c r="S1132" s="33" t="str">
        <f t="shared" si="377"/>
        <v>119_3</v>
      </c>
      <c r="T1132" s="35" t="str">
        <f t="shared" si="378"/>
        <v>119AM</v>
      </c>
      <c r="U1132" s="35" t="str">
        <f t="shared" si="379"/>
        <v>119AMEW</v>
      </c>
      <c r="V1132" s="35" t="str">
        <f t="shared" si="395"/>
        <v>1G</v>
      </c>
      <c r="W1132" s="35" t="str">
        <f t="shared" si="388"/>
        <v>119AM1G133</v>
      </c>
      <c r="X1132" s="388">
        <f t="shared" si="389"/>
        <v>2</v>
      </c>
      <c r="Y1132" s="388">
        <f t="shared" si="390"/>
        <v>3</v>
      </c>
      <c r="Z1132" s="280" t="str">
        <f t="shared" si="380"/>
        <v/>
      </c>
      <c r="AA1132" s="280" t="str">
        <f t="shared" si="381"/>
        <v/>
      </c>
      <c r="AB1132" s="389" t="str">
        <f t="shared" si="391"/>
        <v/>
      </c>
      <c r="AC1132" s="389" t="str">
        <f t="shared" si="392"/>
        <v/>
      </c>
      <c r="AD1132" s="390" t="str">
        <f t="shared" si="382"/>
        <v/>
      </c>
      <c r="AE1132" s="282">
        <f t="shared" si="383"/>
        <v>0</v>
      </c>
      <c r="AF1132" s="359">
        <f t="shared" si="384"/>
        <v>0</v>
      </c>
      <c r="AG1132" s="280">
        <f t="shared" si="385"/>
        <v>3</v>
      </c>
      <c r="AH1132" s="280">
        <f t="shared" si="386"/>
        <v>1</v>
      </c>
      <c r="AI1132" s="280">
        <f>IF(ISBLANK(T1132),AI1131,IF(COUNTIF(T$2:T1132,T1132)&gt;1,AI1131,1+MAX(AI1131,0)))</f>
        <v>28</v>
      </c>
      <c r="AL1132" s="391" t="str">
        <f t="shared" si="393"/>
        <v/>
      </c>
      <c r="AM1132" s="391" t="str">
        <f t="shared" si="394"/>
        <v/>
      </c>
      <c r="AO1132" s="310" t="str">
        <f t="shared" si="387"/>
        <v/>
      </c>
      <c r="AP1132" s="310">
        <f>SUM(AO$1:AO1132)</f>
        <v>0</v>
      </c>
      <c r="AQ1132" s="310">
        <f>SUM(AK$2:AK1132)</f>
        <v>12</v>
      </c>
      <c r="AR1132" s="310">
        <f>COUNTA(AJ$2:AJ1132)</f>
        <v>12</v>
      </c>
      <c r="AS1132" s="312"/>
      <c r="AT1132" s="312"/>
      <c r="AU1132" s="312"/>
      <c r="AV1132" s="312"/>
      <c r="AW1132" s="312"/>
      <c r="AZ1132">
        <v>2</v>
      </c>
      <c r="BA1132">
        <v>3</v>
      </c>
    </row>
    <row r="1133" spans="1:53" x14ac:dyDescent="0.25">
      <c r="A1133">
        <v>119</v>
      </c>
      <c r="B1133" t="s">
        <v>65</v>
      </c>
      <c r="C1133" t="s">
        <v>922</v>
      </c>
      <c r="D1133"/>
      <c r="E1133">
        <v>1</v>
      </c>
      <c r="F1133">
        <v>3</v>
      </c>
      <c r="G1133">
        <v>4</v>
      </c>
      <c r="H1133">
        <v>3</v>
      </c>
      <c r="I1133">
        <v>0</v>
      </c>
      <c r="J1133">
        <v>1</v>
      </c>
      <c r="K1133">
        <v>2</v>
      </c>
      <c r="L1133">
        <v>2</v>
      </c>
      <c r="M1133"/>
      <c r="O1133" s="101">
        <f>IF(ISBLANK(C1133),O1132,IF(COUNTIF(C$2:C1133,C1133)&gt;1,O1132,1+MAX(O1132,0)))</f>
        <v>33</v>
      </c>
      <c r="P1133" s="45">
        <f t="shared" si="374"/>
        <v>16</v>
      </c>
      <c r="Q1133" s="33" t="str">
        <f t="shared" si="375"/>
        <v/>
      </c>
      <c r="R1133" s="33">
        <f t="shared" si="376"/>
        <v>3</v>
      </c>
      <c r="S1133" s="33" t="str">
        <f t="shared" si="377"/>
        <v>119_3</v>
      </c>
      <c r="T1133" s="35" t="str">
        <f t="shared" si="378"/>
        <v>119AM</v>
      </c>
      <c r="U1133" s="35" t="str">
        <f t="shared" si="379"/>
        <v>119AMEW</v>
      </c>
      <c r="V1133" s="35" t="str">
        <f t="shared" si="395"/>
        <v>1G</v>
      </c>
      <c r="W1133" s="35" t="str">
        <f t="shared" si="388"/>
        <v>119AM1G134</v>
      </c>
      <c r="X1133" s="388">
        <f t="shared" si="389"/>
        <v>2</v>
      </c>
      <c r="Y1133" s="388">
        <f t="shared" si="390"/>
        <v>2</v>
      </c>
      <c r="Z1133" s="280" t="str">
        <f t="shared" si="380"/>
        <v/>
      </c>
      <c r="AA1133" s="280" t="str">
        <f t="shared" si="381"/>
        <v/>
      </c>
      <c r="AB1133" s="389" t="str">
        <f t="shared" si="391"/>
        <v/>
      </c>
      <c r="AC1133" s="389" t="str">
        <f t="shared" si="392"/>
        <v/>
      </c>
      <c r="AD1133" s="390" t="str">
        <f t="shared" si="382"/>
        <v/>
      </c>
      <c r="AE1133" s="282">
        <f t="shared" si="383"/>
        <v>0</v>
      </c>
      <c r="AF1133" s="359">
        <f t="shared" si="384"/>
        <v>0</v>
      </c>
      <c r="AG1133" s="280">
        <f t="shared" si="385"/>
        <v>3</v>
      </c>
      <c r="AH1133" s="280">
        <f t="shared" si="386"/>
        <v>1</v>
      </c>
      <c r="AI1133" s="280">
        <f>IF(ISBLANK(T1133),AI1132,IF(COUNTIF(T$2:T1133,T1133)&gt;1,AI1132,1+MAX(AI1132,0)))</f>
        <v>28</v>
      </c>
      <c r="AL1133" s="391" t="str">
        <f t="shared" si="393"/>
        <v/>
      </c>
      <c r="AM1133" s="391" t="str">
        <f t="shared" si="394"/>
        <v/>
      </c>
      <c r="AO1133" s="310" t="str">
        <f t="shared" si="387"/>
        <v/>
      </c>
      <c r="AP1133" s="310">
        <f>SUM(AO$1:AO1133)</f>
        <v>0</v>
      </c>
      <c r="AQ1133" s="310">
        <f>SUM(AK$2:AK1133)</f>
        <v>12</v>
      </c>
      <c r="AR1133" s="310">
        <f>COUNTA(AJ$2:AJ1133)</f>
        <v>12</v>
      </c>
      <c r="AS1133" s="312"/>
      <c r="AT1133" s="312"/>
      <c r="AU1133" s="312"/>
      <c r="AV1133" s="312"/>
      <c r="AW1133" s="312"/>
      <c r="AZ1133">
        <v>2</v>
      </c>
      <c r="BA1133">
        <v>2</v>
      </c>
    </row>
    <row r="1134" spans="1:53" x14ac:dyDescent="0.25">
      <c r="A1134">
        <v>119</v>
      </c>
      <c r="B1134" t="s">
        <v>65</v>
      </c>
      <c r="C1134" t="s">
        <v>922</v>
      </c>
      <c r="D1134"/>
      <c r="E1134">
        <v>1</v>
      </c>
      <c r="F1134">
        <v>4</v>
      </c>
      <c r="G1134">
        <v>1</v>
      </c>
      <c r="H1134">
        <v>2</v>
      </c>
      <c r="I1134">
        <v>0</v>
      </c>
      <c r="J1134">
        <v>1</v>
      </c>
      <c r="K1134">
        <v>0</v>
      </c>
      <c r="L1134">
        <v>0</v>
      </c>
      <c r="M1134"/>
      <c r="O1134" s="101">
        <f>IF(ISBLANK(C1134),O1133,IF(COUNTIF(C$2:C1134,C1134)&gt;1,O1133,1+MAX(O1133,0)))</f>
        <v>33</v>
      </c>
      <c r="P1134" s="45">
        <f t="shared" si="374"/>
        <v>16</v>
      </c>
      <c r="Q1134" s="33" t="str">
        <f t="shared" si="375"/>
        <v/>
      </c>
      <c r="R1134" s="33">
        <f t="shared" si="376"/>
        <v>4</v>
      </c>
      <c r="S1134" s="33" t="str">
        <f t="shared" si="377"/>
        <v>119_4</v>
      </c>
      <c r="T1134" s="35" t="str">
        <f t="shared" si="378"/>
        <v>119AM</v>
      </c>
      <c r="U1134" s="35" t="str">
        <f t="shared" si="379"/>
        <v>119AMNS</v>
      </c>
      <c r="V1134" s="35" t="str">
        <f t="shared" si="395"/>
        <v>1G</v>
      </c>
      <c r="W1134" s="35" t="str">
        <f t="shared" si="388"/>
        <v>119AM1G141</v>
      </c>
      <c r="X1134" s="388">
        <f t="shared" si="389"/>
        <v>0</v>
      </c>
      <c r="Y1134" s="388">
        <f t="shared" si="390"/>
        <v>0</v>
      </c>
      <c r="Z1134" s="280" t="str">
        <f t="shared" si="380"/>
        <v/>
      </c>
      <c r="AA1134" s="280" t="str">
        <f t="shared" si="381"/>
        <v/>
      </c>
      <c r="AB1134" s="389" t="str">
        <f t="shared" si="391"/>
        <v/>
      </c>
      <c r="AC1134" s="389" t="str">
        <f t="shared" si="392"/>
        <v/>
      </c>
      <c r="AD1134" s="390" t="str">
        <f t="shared" si="382"/>
        <v/>
      </c>
      <c r="AE1134" s="282">
        <f t="shared" si="383"/>
        <v>0</v>
      </c>
      <c r="AF1134" s="359">
        <f t="shared" si="384"/>
        <v>0</v>
      </c>
      <c r="AG1134" s="280">
        <f t="shared" si="385"/>
        <v>0</v>
      </c>
      <c r="AH1134" s="280">
        <f t="shared" si="386"/>
        <v>0</v>
      </c>
      <c r="AI1134" s="280">
        <f>IF(ISBLANK(T1134),AI1133,IF(COUNTIF(T$2:T1134,T1134)&gt;1,AI1133,1+MAX(AI1133,0)))</f>
        <v>28</v>
      </c>
      <c r="AL1134" s="391" t="str">
        <f t="shared" si="393"/>
        <v/>
      </c>
      <c r="AM1134" s="391" t="str">
        <f t="shared" si="394"/>
        <v/>
      </c>
      <c r="AO1134" s="310" t="str">
        <f t="shared" si="387"/>
        <v/>
      </c>
      <c r="AP1134" s="310">
        <f>SUM(AO$1:AO1134)</f>
        <v>0</v>
      </c>
      <c r="AQ1134" s="310">
        <f>SUM(AK$2:AK1134)</f>
        <v>12</v>
      </c>
      <c r="AR1134" s="310">
        <f>COUNTA(AJ$2:AJ1134)</f>
        <v>12</v>
      </c>
      <c r="AS1134" s="312"/>
      <c r="AT1134" s="312"/>
      <c r="AU1134" s="312"/>
      <c r="AV1134" s="312"/>
      <c r="AW1134" s="312"/>
      <c r="AZ1134">
        <v>0</v>
      </c>
      <c r="BA1134">
        <v>0</v>
      </c>
    </row>
    <row r="1135" spans="1:53" x14ac:dyDescent="0.25">
      <c r="A1135">
        <v>119</v>
      </c>
      <c r="B1135" t="s">
        <v>65</v>
      </c>
      <c r="C1135" t="s">
        <v>922</v>
      </c>
      <c r="D1135"/>
      <c r="E1135">
        <v>1</v>
      </c>
      <c r="F1135">
        <v>4</v>
      </c>
      <c r="G1135">
        <v>2</v>
      </c>
      <c r="H1135">
        <v>4</v>
      </c>
      <c r="I1135">
        <v>0</v>
      </c>
      <c r="J1135">
        <v>2</v>
      </c>
      <c r="K1135">
        <v>0</v>
      </c>
      <c r="L1135">
        <v>0</v>
      </c>
      <c r="M1135"/>
      <c r="O1135" s="101">
        <f>IF(ISBLANK(C1135),O1134,IF(COUNTIF(C$2:C1135,C1135)&gt;1,O1134,1+MAX(O1134,0)))</f>
        <v>33</v>
      </c>
      <c r="P1135" s="45">
        <f t="shared" si="374"/>
        <v>16</v>
      </c>
      <c r="Q1135" s="33" t="str">
        <f t="shared" si="375"/>
        <v/>
      </c>
      <c r="R1135" s="33">
        <f t="shared" si="376"/>
        <v>4</v>
      </c>
      <c r="S1135" s="33" t="str">
        <f t="shared" si="377"/>
        <v>119_4</v>
      </c>
      <c r="T1135" s="35" t="str">
        <f t="shared" si="378"/>
        <v>119AM</v>
      </c>
      <c r="U1135" s="35" t="str">
        <f t="shared" si="379"/>
        <v>119AMNS</v>
      </c>
      <c r="V1135" s="35" t="str">
        <f t="shared" si="395"/>
        <v>1G</v>
      </c>
      <c r="W1135" s="35" t="str">
        <f t="shared" si="388"/>
        <v>119AM1G142</v>
      </c>
      <c r="X1135" s="388">
        <f t="shared" si="389"/>
        <v>0</v>
      </c>
      <c r="Y1135" s="388">
        <f t="shared" si="390"/>
        <v>0</v>
      </c>
      <c r="Z1135" s="280" t="str">
        <f t="shared" si="380"/>
        <v/>
      </c>
      <c r="AA1135" s="280" t="str">
        <f t="shared" si="381"/>
        <v/>
      </c>
      <c r="AB1135" s="389" t="str">
        <f t="shared" si="391"/>
        <v/>
      </c>
      <c r="AC1135" s="389" t="str">
        <f t="shared" si="392"/>
        <v/>
      </c>
      <c r="AD1135" s="390" t="str">
        <f t="shared" si="382"/>
        <v/>
      </c>
      <c r="AE1135" s="282">
        <f t="shared" si="383"/>
        <v>0</v>
      </c>
      <c r="AF1135" s="359">
        <f t="shared" si="384"/>
        <v>0</v>
      </c>
      <c r="AG1135" s="280">
        <f t="shared" si="385"/>
        <v>3</v>
      </c>
      <c r="AH1135" s="280">
        <f t="shared" si="386"/>
        <v>1</v>
      </c>
      <c r="AI1135" s="280">
        <f>IF(ISBLANK(T1135),AI1134,IF(COUNTIF(T$2:T1135,T1135)&gt;1,AI1134,1+MAX(AI1134,0)))</f>
        <v>28</v>
      </c>
      <c r="AL1135" s="391" t="str">
        <f t="shared" si="393"/>
        <v/>
      </c>
      <c r="AM1135" s="391" t="str">
        <f t="shared" si="394"/>
        <v/>
      </c>
      <c r="AO1135" s="310" t="str">
        <f t="shared" si="387"/>
        <v/>
      </c>
      <c r="AP1135" s="310">
        <f>SUM(AO$1:AO1135)</f>
        <v>0</v>
      </c>
      <c r="AQ1135" s="310">
        <f>SUM(AK$2:AK1135)</f>
        <v>12</v>
      </c>
      <c r="AR1135" s="310">
        <f>COUNTA(AJ$2:AJ1135)</f>
        <v>12</v>
      </c>
      <c r="AS1135" s="312"/>
      <c r="AT1135" s="312"/>
      <c r="AU1135" s="312"/>
      <c r="AV1135" s="312"/>
      <c r="AW1135" s="312"/>
      <c r="AZ1135">
        <v>0</v>
      </c>
      <c r="BA1135">
        <v>0</v>
      </c>
    </row>
    <row r="1136" spans="1:53" x14ac:dyDescent="0.25">
      <c r="A1136">
        <v>119</v>
      </c>
      <c r="B1136" t="s">
        <v>65</v>
      </c>
      <c r="C1136" t="s">
        <v>922</v>
      </c>
      <c r="D1136"/>
      <c r="E1136">
        <v>1</v>
      </c>
      <c r="F1136">
        <v>4</v>
      </c>
      <c r="G1136">
        <v>3</v>
      </c>
      <c r="H1136">
        <v>5</v>
      </c>
      <c r="I1136">
        <v>1</v>
      </c>
      <c r="J1136">
        <v>2</v>
      </c>
      <c r="K1136">
        <v>1</v>
      </c>
      <c r="L1136">
        <v>1</v>
      </c>
      <c r="M1136"/>
      <c r="O1136" s="101">
        <f>IF(ISBLANK(C1136),O1135,IF(COUNTIF(C$2:C1136,C1136)&gt;1,O1135,1+MAX(O1135,0)))</f>
        <v>33</v>
      </c>
      <c r="P1136" s="45">
        <f t="shared" si="374"/>
        <v>16</v>
      </c>
      <c r="Q1136" s="33" t="str">
        <f t="shared" si="375"/>
        <v/>
      </c>
      <c r="R1136" s="33">
        <f t="shared" si="376"/>
        <v>4</v>
      </c>
      <c r="S1136" s="33" t="str">
        <f t="shared" si="377"/>
        <v>119_4</v>
      </c>
      <c r="T1136" s="35" t="str">
        <f t="shared" si="378"/>
        <v>119AM</v>
      </c>
      <c r="U1136" s="35" t="str">
        <f t="shared" si="379"/>
        <v>119AMEW</v>
      </c>
      <c r="V1136" s="35" t="str">
        <f t="shared" si="395"/>
        <v>1G</v>
      </c>
      <c r="W1136" s="35" t="str">
        <f t="shared" si="388"/>
        <v>119AM1G143</v>
      </c>
      <c r="X1136" s="388">
        <f t="shared" si="389"/>
        <v>1</v>
      </c>
      <c r="Y1136" s="388">
        <f t="shared" si="390"/>
        <v>1</v>
      </c>
      <c r="Z1136" s="280" t="str">
        <f t="shared" si="380"/>
        <v/>
      </c>
      <c r="AA1136" s="280" t="str">
        <f t="shared" si="381"/>
        <v/>
      </c>
      <c r="AB1136" s="389" t="str">
        <f t="shared" si="391"/>
        <v/>
      </c>
      <c r="AC1136" s="389" t="str">
        <f t="shared" si="392"/>
        <v/>
      </c>
      <c r="AD1136" s="390" t="str">
        <f t="shared" si="382"/>
        <v/>
      </c>
      <c r="AE1136" s="282">
        <f t="shared" si="383"/>
        <v>0</v>
      </c>
      <c r="AF1136" s="359">
        <f t="shared" si="384"/>
        <v>0</v>
      </c>
      <c r="AG1136" s="280">
        <f t="shared" si="385"/>
        <v>3</v>
      </c>
      <c r="AH1136" s="280">
        <f t="shared" si="386"/>
        <v>1</v>
      </c>
      <c r="AI1136" s="280">
        <f>IF(ISBLANK(T1136),AI1135,IF(COUNTIF(T$2:T1136,T1136)&gt;1,AI1135,1+MAX(AI1135,0)))</f>
        <v>28</v>
      </c>
      <c r="AL1136" s="391" t="str">
        <f t="shared" si="393"/>
        <v/>
      </c>
      <c r="AM1136" s="391" t="str">
        <f t="shared" si="394"/>
        <v/>
      </c>
      <c r="AO1136" s="310" t="str">
        <f t="shared" si="387"/>
        <v/>
      </c>
      <c r="AP1136" s="310">
        <f>SUM(AO$1:AO1136)</f>
        <v>0</v>
      </c>
      <c r="AQ1136" s="310">
        <f>SUM(AK$2:AK1136)</f>
        <v>12</v>
      </c>
      <c r="AR1136" s="310">
        <f>COUNTA(AJ$2:AJ1136)</f>
        <v>12</v>
      </c>
      <c r="AS1136" s="312"/>
      <c r="AT1136" s="312"/>
      <c r="AU1136" s="312"/>
      <c r="AV1136" s="312"/>
      <c r="AW1136" s="312"/>
      <c r="AZ1136">
        <v>1</v>
      </c>
      <c r="BA1136">
        <v>1</v>
      </c>
    </row>
    <row r="1137" spans="1:53" x14ac:dyDescent="0.25">
      <c r="A1137">
        <v>119</v>
      </c>
      <c r="B1137" t="s">
        <v>65</v>
      </c>
      <c r="C1137" t="s">
        <v>922</v>
      </c>
      <c r="D1137"/>
      <c r="E1137">
        <v>1</v>
      </c>
      <c r="F1137">
        <v>4</v>
      </c>
      <c r="G1137">
        <v>4</v>
      </c>
      <c r="H1137">
        <v>1</v>
      </c>
      <c r="I1137">
        <v>0</v>
      </c>
      <c r="J1137">
        <v>1</v>
      </c>
      <c r="K1137">
        <v>1</v>
      </c>
      <c r="L1137">
        <v>1</v>
      </c>
      <c r="M1137"/>
      <c r="O1137" s="101">
        <f>IF(ISBLANK(C1137),O1136,IF(COUNTIF(C$2:C1137,C1137)&gt;1,O1136,1+MAX(O1136,0)))</f>
        <v>33</v>
      </c>
      <c r="P1137" s="45">
        <f t="shared" si="374"/>
        <v>16</v>
      </c>
      <c r="Q1137" s="33" t="str">
        <f t="shared" si="375"/>
        <v/>
      </c>
      <c r="R1137" s="33">
        <f t="shared" si="376"/>
        <v>4</v>
      </c>
      <c r="S1137" s="33" t="str">
        <f t="shared" si="377"/>
        <v>119_4</v>
      </c>
      <c r="T1137" s="35" t="str">
        <f t="shared" si="378"/>
        <v>119AM</v>
      </c>
      <c r="U1137" s="35" t="str">
        <f t="shared" si="379"/>
        <v>119AMEW</v>
      </c>
      <c r="V1137" s="35" t="str">
        <f t="shared" si="395"/>
        <v>1G</v>
      </c>
      <c r="W1137" s="35" t="str">
        <f t="shared" si="388"/>
        <v>119AM1G144</v>
      </c>
      <c r="X1137" s="388">
        <f t="shared" si="389"/>
        <v>1</v>
      </c>
      <c r="Y1137" s="388">
        <f t="shared" si="390"/>
        <v>1</v>
      </c>
      <c r="Z1137" s="280" t="str">
        <f t="shared" si="380"/>
        <v/>
      </c>
      <c r="AA1137" s="280" t="str">
        <f t="shared" si="381"/>
        <v/>
      </c>
      <c r="AB1137" s="389" t="str">
        <f t="shared" si="391"/>
        <v/>
      </c>
      <c r="AC1137" s="389" t="str">
        <f t="shared" si="392"/>
        <v/>
      </c>
      <c r="AD1137" s="390" t="str">
        <f t="shared" si="382"/>
        <v/>
      </c>
      <c r="AE1137" s="282">
        <f t="shared" si="383"/>
        <v>0</v>
      </c>
      <c r="AF1137" s="359">
        <f t="shared" si="384"/>
        <v>0</v>
      </c>
      <c r="AG1137" s="280">
        <f t="shared" si="385"/>
        <v>3</v>
      </c>
      <c r="AH1137" s="280">
        <f t="shared" si="386"/>
        <v>1</v>
      </c>
      <c r="AI1137" s="280">
        <f>IF(ISBLANK(T1137),AI1136,IF(COUNTIF(T$2:T1137,T1137)&gt;1,AI1136,1+MAX(AI1136,0)))</f>
        <v>28</v>
      </c>
      <c r="AL1137" s="391" t="str">
        <f t="shared" si="393"/>
        <v/>
      </c>
      <c r="AM1137" s="391" t="str">
        <f t="shared" si="394"/>
        <v/>
      </c>
      <c r="AO1137" s="310" t="str">
        <f t="shared" si="387"/>
        <v/>
      </c>
      <c r="AP1137" s="310">
        <f>SUM(AO$1:AO1137)</f>
        <v>0</v>
      </c>
      <c r="AQ1137" s="310">
        <f>SUM(AK$2:AK1137)</f>
        <v>12</v>
      </c>
      <c r="AR1137" s="310">
        <f>COUNTA(AJ$2:AJ1137)</f>
        <v>12</v>
      </c>
      <c r="AS1137" s="312"/>
      <c r="AT1137" s="312"/>
      <c r="AU1137" s="312"/>
      <c r="AV1137" s="312"/>
      <c r="AW1137" s="312"/>
      <c r="AZ1137">
        <v>1</v>
      </c>
      <c r="BA1137">
        <v>1</v>
      </c>
    </row>
    <row r="1138" spans="1:53" x14ac:dyDescent="0.25">
      <c r="A1138">
        <v>119</v>
      </c>
      <c r="B1138" t="s">
        <v>65</v>
      </c>
      <c r="C1138" t="s">
        <v>922</v>
      </c>
      <c r="D1138"/>
      <c r="E1138">
        <v>2</v>
      </c>
      <c r="F1138">
        <v>1</v>
      </c>
      <c r="G1138">
        <v>1</v>
      </c>
      <c r="H1138">
        <v>2</v>
      </c>
      <c r="I1138">
        <v>0</v>
      </c>
      <c r="J1138">
        <v>2</v>
      </c>
      <c r="K1138">
        <v>0</v>
      </c>
      <c r="L1138">
        <v>0</v>
      </c>
      <c r="M1138"/>
      <c r="O1138" s="101">
        <f>IF(ISBLANK(C1138),O1137,IF(COUNTIF(C$2:C1138,C1138)&gt;1,O1137,1+MAX(O1137,0)))</f>
        <v>33</v>
      </c>
      <c r="P1138" s="45">
        <f t="shared" si="374"/>
        <v>16</v>
      </c>
      <c r="Q1138" s="33" t="str">
        <f t="shared" si="375"/>
        <v/>
      </c>
      <c r="R1138" s="33">
        <f t="shared" si="376"/>
        <v>5</v>
      </c>
      <c r="S1138" s="33" t="str">
        <f t="shared" si="377"/>
        <v>119_5</v>
      </c>
      <c r="T1138" s="35" t="str">
        <f t="shared" si="378"/>
        <v>119AM</v>
      </c>
      <c r="U1138" s="35" t="str">
        <f t="shared" si="379"/>
        <v>119AMNS</v>
      </c>
      <c r="V1138" s="35" t="str">
        <f t="shared" si="395"/>
        <v>1G</v>
      </c>
      <c r="W1138" s="35" t="str">
        <f t="shared" si="388"/>
        <v>119AM1G211</v>
      </c>
      <c r="X1138" s="388">
        <f t="shared" si="389"/>
        <v>0</v>
      </c>
      <c r="Y1138" s="388">
        <f t="shared" si="390"/>
        <v>0</v>
      </c>
      <c r="Z1138" s="280" t="str">
        <f t="shared" si="380"/>
        <v/>
      </c>
      <c r="AA1138" s="280" t="str">
        <f t="shared" si="381"/>
        <v/>
      </c>
      <c r="AB1138" s="389" t="str">
        <f t="shared" si="391"/>
        <v/>
      </c>
      <c r="AC1138" s="389" t="str">
        <f t="shared" si="392"/>
        <v/>
      </c>
      <c r="AD1138" s="390" t="str">
        <f t="shared" si="382"/>
        <v/>
      </c>
      <c r="AE1138" s="282">
        <f t="shared" si="383"/>
        <v>0</v>
      </c>
      <c r="AF1138" s="359">
        <f t="shared" si="384"/>
        <v>0</v>
      </c>
      <c r="AG1138" s="280">
        <f t="shared" si="385"/>
        <v>0</v>
      </c>
      <c r="AH1138" s="280">
        <f t="shared" si="386"/>
        <v>0</v>
      </c>
      <c r="AI1138" s="280">
        <f>IF(ISBLANK(T1138),AI1137,IF(COUNTIF(T$2:T1138,T1138)&gt;1,AI1137,1+MAX(AI1137,0)))</f>
        <v>28</v>
      </c>
      <c r="AL1138" s="391" t="str">
        <f t="shared" si="393"/>
        <v/>
      </c>
      <c r="AM1138" s="391" t="str">
        <f t="shared" si="394"/>
        <v/>
      </c>
      <c r="AO1138" s="310" t="str">
        <f t="shared" si="387"/>
        <v/>
      </c>
      <c r="AP1138" s="310">
        <f>SUM(AO$1:AO1138)</f>
        <v>0</v>
      </c>
      <c r="AQ1138" s="310">
        <f>SUM(AK$2:AK1138)</f>
        <v>12</v>
      </c>
      <c r="AR1138" s="310">
        <f>COUNTA(AJ$2:AJ1138)</f>
        <v>12</v>
      </c>
      <c r="AS1138" s="312"/>
      <c r="AT1138" s="312"/>
      <c r="AU1138" s="312"/>
      <c r="AV1138" s="312"/>
      <c r="AW1138" s="312"/>
      <c r="AZ1138">
        <v>0</v>
      </c>
      <c r="BA1138">
        <v>0</v>
      </c>
    </row>
    <row r="1139" spans="1:53" x14ac:dyDescent="0.25">
      <c r="A1139">
        <v>119</v>
      </c>
      <c r="B1139" t="s">
        <v>65</v>
      </c>
      <c r="C1139" t="s">
        <v>922</v>
      </c>
      <c r="D1139"/>
      <c r="E1139">
        <v>2</v>
      </c>
      <c r="F1139">
        <v>1</v>
      </c>
      <c r="G1139">
        <v>2</v>
      </c>
      <c r="H1139">
        <v>3</v>
      </c>
      <c r="I1139">
        <v>1</v>
      </c>
      <c r="J1139">
        <v>1</v>
      </c>
      <c r="K1139">
        <v>0</v>
      </c>
      <c r="L1139">
        <v>0</v>
      </c>
      <c r="M1139"/>
      <c r="O1139" s="101">
        <f>IF(ISBLANK(C1139),O1138,IF(COUNTIF(C$2:C1139,C1139)&gt;1,O1138,1+MAX(O1138,0)))</f>
        <v>33</v>
      </c>
      <c r="P1139" s="45">
        <f t="shared" si="374"/>
        <v>16</v>
      </c>
      <c r="Q1139" s="33" t="str">
        <f t="shared" si="375"/>
        <v/>
      </c>
      <c r="R1139" s="33">
        <f t="shared" si="376"/>
        <v>5</v>
      </c>
      <c r="S1139" s="33" t="str">
        <f t="shared" si="377"/>
        <v>119_5</v>
      </c>
      <c r="T1139" s="35" t="str">
        <f t="shared" si="378"/>
        <v>119AM</v>
      </c>
      <c r="U1139" s="35" t="str">
        <f t="shared" si="379"/>
        <v>119AMNS</v>
      </c>
      <c r="V1139" s="35" t="str">
        <f t="shared" si="395"/>
        <v>1G</v>
      </c>
      <c r="W1139" s="35" t="str">
        <f t="shared" si="388"/>
        <v>119AM1G212</v>
      </c>
      <c r="X1139" s="388">
        <f t="shared" si="389"/>
        <v>0</v>
      </c>
      <c r="Y1139" s="388">
        <f t="shared" si="390"/>
        <v>0</v>
      </c>
      <c r="Z1139" s="280" t="str">
        <f t="shared" si="380"/>
        <v/>
      </c>
      <c r="AA1139" s="280" t="str">
        <f t="shared" si="381"/>
        <v/>
      </c>
      <c r="AB1139" s="389" t="str">
        <f t="shared" si="391"/>
        <v/>
      </c>
      <c r="AC1139" s="389" t="str">
        <f t="shared" si="392"/>
        <v/>
      </c>
      <c r="AD1139" s="390" t="str">
        <f t="shared" si="382"/>
        <v/>
      </c>
      <c r="AE1139" s="282">
        <f t="shared" si="383"/>
        <v>0</v>
      </c>
      <c r="AF1139" s="359">
        <f t="shared" si="384"/>
        <v>0</v>
      </c>
      <c r="AG1139" s="280">
        <f t="shared" si="385"/>
        <v>3</v>
      </c>
      <c r="AH1139" s="280">
        <f t="shared" si="386"/>
        <v>1</v>
      </c>
      <c r="AI1139" s="280">
        <f>IF(ISBLANK(T1139),AI1138,IF(COUNTIF(T$2:T1139,T1139)&gt;1,AI1138,1+MAX(AI1138,0)))</f>
        <v>28</v>
      </c>
      <c r="AL1139" s="391" t="str">
        <f t="shared" si="393"/>
        <v/>
      </c>
      <c r="AM1139" s="391" t="str">
        <f t="shared" si="394"/>
        <v/>
      </c>
      <c r="AO1139" s="310" t="str">
        <f t="shared" si="387"/>
        <v/>
      </c>
      <c r="AP1139" s="310">
        <f>SUM(AO$1:AO1139)</f>
        <v>0</v>
      </c>
      <c r="AQ1139" s="310">
        <f>SUM(AK$2:AK1139)</f>
        <v>12</v>
      </c>
      <c r="AR1139" s="310">
        <f>COUNTA(AJ$2:AJ1139)</f>
        <v>12</v>
      </c>
      <c r="AS1139" s="312"/>
      <c r="AT1139" s="312"/>
      <c r="AU1139" s="312"/>
      <c r="AV1139" s="312"/>
      <c r="AW1139" s="312"/>
      <c r="AZ1139">
        <v>0</v>
      </c>
      <c r="BA1139">
        <v>0</v>
      </c>
    </row>
    <row r="1140" spans="1:53" x14ac:dyDescent="0.25">
      <c r="A1140">
        <v>119</v>
      </c>
      <c r="B1140" t="s">
        <v>65</v>
      </c>
      <c r="C1140" t="s">
        <v>922</v>
      </c>
      <c r="D1140"/>
      <c r="E1140">
        <v>2</v>
      </c>
      <c r="F1140">
        <v>1</v>
      </c>
      <c r="G1140">
        <v>3</v>
      </c>
      <c r="H1140">
        <v>3</v>
      </c>
      <c r="I1140">
        <v>2</v>
      </c>
      <c r="J1140">
        <v>1</v>
      </c>
      <c r="K1140">
        <v>1</v>
      </c>
      <c r="L1140">
        <v>1</v>
      </c>
      <c r="M1140"/>
      <c r="O1140" s="101">
        <f>IF(ISBLANK(C1140),O1139,IF(COUNTIF(C$2:C1140,C1140)&gt;1,O1139,1+MAX(O1139,0)))</f>
        <v>33</v>
      </c>
      <c r="P1140" s="45">
        <f t="shared" si="374"/>
        <v>16</v>
      </c>
      <c r="Q1140" s="33" t="str">
        <f t="shared" si="375"/>
        <v/>
      </c>
      <c r="R1140" s="33">
        <f t="shared" si="376"/>
        <v>5</v>
      </c>
      <c r="S1140" s="33" t="str">
        <f t="shared" si="377"/>
        <v>119_5</v>
      </c>
      <c r="T1140" s="35" t="str">
        <f t="shared" si="378"/>
        <v>119AM</v>
      </c>
      <c r="U1140" s="35" t="str">
        <f t="shared" si="379"/>
        <v>119AMEW</v>
      </c>
      <c r="V1140" s="35" t="str">
        <f t="shared" si="395"/>
        <v>1G</v>
      </c>
      <c r="W1140" s="35" t="str">
        <f t="shared" si="388"/>
        <v>119AM1G213</v>
      </c>
      <c r="X1140" s="388">
        <f t="shared" si="389"/>
        <v>1</v>
      </c>
      <c r="Y1140" s="388">
        <f t="shared" si="390"/>
        <v>1</v>
      </c>
      <c r="Z1140" s="280" t="str">
        <f t="shared" si="380"/>
        <v/>
      </c>
      <c r="AA1140" s="280" t="str">
        <f t="shared" si="381"/>
        <v/>
      </c>
      <c r="AB1140" s="389" t="str">
        <f t="shared" si="391"/>
        <v/>
      </c>
      <c r="AC1140" s="389" t="str">
        <f t="shared" si="392"/>
        <v/>
      </c>
      <c r="AD1140" s="390" t="str">
        <f t="shared" si="382"/>
        <v/>
      </c>
      <c r="AE1140" s="282">
        <f t="shared" si="383"/>
        <v>0</v>
      </c>
      <c r="AF1140" s="359">
        <f t="shared" si="384"/>
        <v>0</v>
      </c>
      <c r="AG1140" s="280">
        <f t="shared" si="385"/>
        <v>3</v>
      </c>
      <c r="AH1140" s="280">
        <f t="shared" si="386"/>
        <v>1</v>
      </c>
      <c r="AI1140" s="280">
        <f>IF(ISBLANK(T1140),AI1139,IF(COUNTIF(T$2:T1140,T1140)&gt;1,AI1139,1+MAX(AI1139,0)))</f>
        <v>28</v>
      </c>
      <c r="AL1140" s="391" t="str">
        <f t="shared" si="393"/>
        <v/>
      </c>
      <c r="AM1140" s="391" t="str">
        <f t="shared" si="394"/>
        <v/>
      </c>
      <c r="AO1140" s="310" t="str">
        <f t="shared" si="387"/>
        <v/>
      </c>
      <c r="AP1140" s="310">
        <f>SUM(AO$1:AO1140)</f>
        <v>0</v>
      </c>
      <c r="AQ1140" s="310">
        <f>SUM(AK$2:AK1140)</f>
        <v>12</v>
      </c>
      <c r="AR1140" s="310">
        <f>COUNTA(AJ$2:AJ1140)</f>
        <v>12</v>
      </c>
      <c r="AS1140" s="312"/>
      <c r="AT1140" s="312"/>
      <c r="AU1140" s="312"/>
      <c r="AV1140" s="312"/>
      <c r="AW1140" s="312"/>
      <c r="AZ1140">
        <v>1</v>
      </c>
      <c r="BA1140">
        <v>1</v>
      </c>
    </row>
    <row r="1141" spans="1:53" x14ac:dyDescent="0.25">
      <c r="A1141">
        <v>119</v>
      </c>
      <c r="B1141" t="s">
        <v>65</v>
      </c>
      <c r="C1141" t="s">
        <v>922</v>
      </c>
      <c r="D1141"/>
      <c r="E1141">
        <v>2</v>
      </c>
      <c r="F1141">
        <v>1</v>
      </c>
      <c r="G1141">
        <v>4</v>
      </c>
      <c r="H1141">
        <v>2</v>
      </c>
      <c r="I1141">
        <v>0</v>
      </c>
      <c r="J1141">
        <v>0</v>
      </c>
      <c r="K1141">
        <v>0</v>
      </c>
      <c r="L1141">
        <v>0</v>
      </c>
      <c r="M1141"/>
      <c r="O1141" s="101">
        <f>IF(ISBLANK(C1141),O1140,IF(COUNTIF(C$2:C1141,C1141)&gt;1,O1140,1+MAX(O1140,0)))</f>
        <v>33</v>
      </c>
      <c r="P1141" s="45">
        <f t="shared" si="374"/>
        <v>16</v>
      </c>
      <c r="Q1141" s="33" t="str">
        <f t="shared" si="375"/>
        <v/>
      </c>
      <c r="R1141" s="33">
        <f t="shared" si="376"/>
        <v>5</v>
      </c>
      <c r="S1141" s="33" t="str">
        <f t="shared" si="377"/>
        <v>119_5</v>
      </c>
      <c r="T1141" s="35" t="str">
        <f t="shared" si="378"/>
        <v>119AM</v>
      </c>
      <c r="U1141" s="35" t="str">
        <f t="shared" si="379"/>
        <v>119AMEW</v>
      </c>
      <c r="V1141" s="35" t="str">
        <f t="shared" si="395"/>
        <v>1G</v>
      </c>
      <c r="W1141" s="35" t="str">
        <f t="shared" si="388"/>
        <v>119AM1G214</v>
      </c>
      <c r="X1141" s="388">
        <f t="shared" si="389"/>
        <v>0</v>
      </c>
      <c r="Y1141" s="388">
        <f t="shared" si="390"/>
        <v>0</v>
      </c>
      <c r="Z1141" s="280" t="str">
        <f t="shared" si="380"/>
        <v/>
      </c>
      <c r="AA1141" s="280" t="str">
        <f t="shared" si="381"/>
        <v/>
      </c>
      <c r="AB1141" s="389" t="str">
        <f t="shared" si="391"/>
        <v/>
      </c>
      <c r="AC1141" s="389" t="str">
        <f t="shared" si="392"/>
        <v/>
      </c>
      <c r="AD1141" s="390" t="str">
        <f t="shared" si="382"/>
        <v/>
      </c>
      <c r="AE1141" s="282">
        <f t="shared" si="383"/>
        <v>0</v>
      </c>
      <c r="AF1141" s="359">
        <f t="shared" si="384"/>
        <v>0</v>
      </c>
      <c r="AG1141" s="280">
        <f t="shared" si="385"/>
        <v>3</v>
      </c>
      <c r="AH1141" s="280">
        <f t="shared" si="386"/>
        <v>1</v>
      </c>
      <c r="AI1141" s="280">
        <f>IF(ISBLANK(T1141),AI1140,IF(COUNTIF(T$2:T1141,T1141)&gt;1,AI1140,1+MAX(AI1140,0)))</f>
        <v>28</v>
      </c>
      <c r="AL1141" s="391" t="str">
        <f t="shared" si="393"/>
        <v/>
      </c>
      <c r="AM1141" s="391" t="str">
        <f t="shared" si="394"/>
        <v/>
      </c>
      <c r="AO1141" s="310" t="str">
        <f t="shared" si="387"/>
        <v/>
      </c>
      <c r="AP1141" s="310">
        <f>SUM(AO$1:AO1141)</f>
        <v>0</v>
      </c>
      <c r="AQ1141" s="310">
        <f>SUM(AK$2:AK1141)</f>
        <v>12</v>
      </c>
      <c r="AR1141" s="310">
        <f>COUNTA(AJ$2:AJ1141)</f>
        <v>12</v>
      </c>
      <c r="AS1141" s="312"/>
      <c r="AT1141" s="312"/>
      <c r="AU1141" s="312"/>
      <c r="AV1141" s="312"/>
      <c r="AW1141" s="312"/>
      <c r="AZ1141">
        <v>0</v>
      </c>
      <c r="BA1141">
        <v>0</v>
      </c>
    </row>
    <row r="1142" spans="1:53" x14ac:dyDescent="0.25">
      <c r="A1142">
        <v>119</v>
      </c>
      <c r="B1142" t="s">
        <v>65</v>
      </c>
      <c r="C1142" t="s">
        <v>922</v>
      </c>
      <c r="D1142"/>
      <c r="E1142">
        <v>2</v>
      </c>
      <c r="F1142">
        <v>2</v>
      </c>
      <c r="G1142">
        <v>1</v>
      </c>
      <c r="H1142">
        <v>1</v>
      </c>
      <c r="I1142">
        <v>0</v>
      </c>
      <c r="J1142">
        <v>1</v>
      </c>
      <c r="K1142">
        <v>0</v>
      </c>
      <c r="L1142">
        <v>1</v>
      </c>
      <c r="M1142"/>
      <c r="O1142" s="101">
        <f>IF(ISBLANK(C1142),O1141,IF(COUNTIF(C$2:C1142,C1142)&gt;1,O1141,1+MAX(O1141,0)))</f>
        <v>33</v>
      </c>
      <c r="P1142" s="45">
        <f t="shared" si="374"/>
        <v>16</v>
      </c>
      <c r="Q1142" s="33" t="str">
        <f t="shared" si="375"/>
        <v/>
      </c>
      <c r="R1142" s="33">
        <f t="shared" si="376"/>
        <v>6</v>
      </c>
      <c r="S1142" s="33" t="str">
        <f t="shared" si="377"/>
        <v>119_6</v>
      </c>
      <c r="T1142" s="35" t="str">
        <f t="shared" si="378"/>
        <v>119AM</v>
      </c>
      <c r="U1142" s="35" t="str">
        <f t="shared" si="379"/>
        <v>119AMNS</v>
      </c>
      <c r="V1142" s="35" t="str">
        <f t="shared" si="395"/>
        <v>1G</v>
      </c>
      <c r="W1142" s="35" t="str">
        <f t="shared" si="388"/>
        <v>119AM1G221</v>
      </c>
      <c r="X1142" s="388">
        <f t="shared" si="389"/>
        <v>0</v>
      </c>
      <c r="Y1142" s="388">
        <f t="shared" si="390"/>
        <v>1</v>
      </c>
      <c r="Z1142" s="280" t="str">
        <f t="shared" si="380"/>
        <v/>
      </c>
      <c r="AA1142" s="280" t="str">
        <f t="shared" si="381"/>
        <v/>
      </c>
      <c r="AB1142" s="389" t="str">
        <f t="shared" si="391"/>
        <v/>
      </c>
      <c r="AC1142" s="389" t="str">
        <f t="shared" si="392"/>
        <v/>
      </c>
      <c r="AD1142" s="390" t="str">
        <f t="shared" si="382"/>
        <v/>
      </c>
      <c r="AE1142" s="282">
        <f t="shared" si="383"/>
        <v>0</v>
      </c>
      <c r="AF1142" s="359">
        <f t="shared" si="384"/>
        <v>0</v>
      </c>
      <c r="AG1142" s="280">
        <f t="shared" si="385"/>
        <v>0</v>
      </c>
      <c r="AH1142" s="280">
        <f t="shared" si="386"/>
        <v>0</v>
      </c>
      <c r="AI1142" s="280">
        <f>IF(ISBLANK(T1142),AI1141,IF(COUNTIF(T$2:T1142,T1142)&gt;1,AI1141,1+MAX(AI1141,0)))</f>
        <v>28</v>
      </c>
      <c r="AL1142" s="391" t="str">
        <f t="shared" si="393"/>
        <v/>
      </c>
      <c r="AM1142" s="391" t="str">
        <f t="shared" si="394"/>
        <v/>
      </c>
      <c r="AO1142" s="310" t="str">
        <f t="shared" si="387"/>
        <v/>
      </c>
      <c r="AP1142" s="310">
        <f>SUM(AO$1:AO1142)</f>
        <v>0</v>
      </c>
      <c r="AQ1142" s="310">
        <f>SUM(AK$2:AK1142)</f>
        <v>12</v>
      </c>
      <c r="AR1142" s="310">
        <f>COUNTA(AJ$2:AJ1142)</f>
        <v>12</v>
      </c>
      <c r="AS1142" s="312"/>
      <c r="AT1142" s="312"/>
      <c r="AU1142" s="312"/>
      <c r="AV1142" s="312"/>
      <c r="AW1142" s="312"/>
      <c r="AZ1142">
        <v>0</v>
      </c>
      <c r="BA1142">
        <v>1</v>
      </c>
    </row>
    <row r="1143" spans="1:53" x14ac:dyDescent="0.25">
      <c r="A1143">
        <v>119</v>
      </c>
      <c r="B1143" t="s">
        <v>65</v>
      </c>
      <c r="C1143" t="s">
        <v>922</v>
      </c>
      <c r="D1143"/>
      <c r="E1143">
        <v>2</v>
      </c>
      <c r="F1143">
        <v>2</v>
      </c>
      <c r="G1143">
        <v>2</v>
      </c>
      <c r="H1143">
        <v>1</v>
      </c>
      <c r="I1143">
        <v>0</v>
      </c>
      <c r="J1143">
        <v>0</v>
      </c>
      <c r="K1143">
        <v>0</v>
      </c>
      <c r="L1143">
        <v>0</v>
      </c>
      <c r="M1143"/>
      <c r="O1143" s="101">
        <f>IF(ISBLANK(C1143),O1142,IF(COUNTIF(C$2:C1143,C1143)&gt;1,O1142,1+MAX(O1142,0)))</f>
        <v>33</v>
      </c>
      <c r="P1143" s="45">
        <f t="shared" si="374"/>
        <v>16</v>
      </c>
      <c r="Q1143" s="33" t="str">
        <f t="shared" si="375"/>
        <v/>
      </c>
      <c r="R1143" s="33">
        <f t="shared" si="376"/>
        <v>6</v>
      </c>
      <c r="S1143" s="33" t="str">
        <f t="shared" si="377"/>
        <v>119_6</v>
      </c>
      <c r="T1143" s="35" t="str">
        <f t="shared" si="378"/>
        <v>119AM</v>
      </c>
      <c r="U1143" s="35" t="str">
        <f t="shared" si="379"/>
        <v>119AMNS</v>
      </c>
      <c r="V1143" s="35" t="str">
        <f t="shared" si="395"/>
        <v>1G</v>
      </c>
      <c r="W1143" s="35" t="str">
        <f t="shared" si="388"/>
        <v>119AM1G222</v>
      </c>
      <c r="X1143" s="388">
        <f t="shared" si="389"/>
        <v>0</v>
      </c>
      <c r="Y1143" s="388">
        <f t="shared" si="390"/>
        <v>0</v>
      </c>
      <c r="Z1143" s="280" t="str">
        <f t="shared" si="380"/>
        <v/>
      </c>
      <c r="AA1143" s="280" t="str">
        <f t="shared" si="381"/>
        <v/>
      </c>
      <c r="AB1143" s="389" t="str">
        <f t="shared" si="391"/>
        <v/>
      </c>
      <c r="AC1143" s="389" t="str">
        <f t="shared" si="392"/>
        <v/>
      </c>
      <c r="AD1143" s="390" t="str">
        <f t="shared" si="382"/>
        <v/>
      </c>
      <c r="AE1143" s="282">
        <f t="shared" si="383"/>
        <v>0</v>
      </c>
      <c r="AF1143" s="359">
        <f t="shared" si="384"/>
        <v>0</v>
      </c>
      <c r="AG1143" s="280">
        <f t="shared" si="385"/>
        <v>3</v>
      </c>
      <c r="AH1143" s="280">
        <f t="shared" si="386"/>
        <v>1</v>
      </c>
      <c r="AI1143" s="280">
        <f>IF(ISBLANK(T1143),AI1142,IF(COUNTIF(T$2:T1143,T1143)&gt;1,AI1142,1+MAX(AI1142,0)))</f>
        <v>28</v>
      </c>
      <c r="AL1143" s="391" t="str">
        <f t="shared" si="393"/>
        <v/>
      </c>
      <c r="AM1143" s="391" t="str">
        <f t="shared" si="394"/>
        <v/>
      </c>
      <c r="AO1143" s="310" t="str">
        <f t="shared" si="387"/>
        <v/>
      </c>
      <c r="AP1143" s="310">
        <f>SUM(AO$1:AO1143)</f>
        <v>0</v>
      </c>
      <c r="AQ1143" s="310">
        <f>SUM(AK$2:AK1143)</f>
        <v>12</v>
      </c>
      <c r="AR1143" s="310">
        <f>COUNTA(AJ$2:AJ1143)</f>
        <v>12</v>
      </c>
      <c r="AS1143" s="312"/>
      <c r="AT1143" s="312"/>
      <c r="AU1143" s="312"/>
      <c r="AV1143" s="312"/>
      <c r="AW1143" s="312"/>
      <c r="AZ1143">
        <v>0</v>
      </c>
      <c r="BA1143">
        <v>0</v>
      </c>
    </row>
    <row r="1144" spans="1:53" x14ac:dyDescent="0.25">
      <c r="A1144">
        <v>119</v>
      </c>
      <c r="B1144" t="s">
        <v>65</v>
      </c>
      <c r="C1144" t="s">
        <v>922</v>
      </c>
      <c r="D1144"/>
      <c r="E1144">
        <v>2</v>
      </c>
      <c r="F1144">
        <v>2</v>
      </c>
      <c r="G1144">
        <v>3</v>
      </c>
      <c r="H1144">
        <v>5</v>
      </c>
      <c r="I1144">
        <v>0</v>
      </c>
      <c r="J1144">
        <v>2</v>
      </c>
      <c r="K1144">
        <v>0</v>
      </c>
      <c r="L1144">
        <v>0</v>
      </c>
      <c r="M1144"/>
      <c r="O1144" s="101">
        <f>IF(ISBLANK(C1144),O1143,IF(COUNTIF(C$2:C1144,C1144)&gt;1,O1143,1+MAX(O1143,0)))</f>
        <v>33</v>
      </c>
      <c r="P1144" s="45">
        <f t="shared" si="374"/>
        <v>16</v>
      </c>
      <c r="Q1144" s="33" t="str">
        <f t="shared" si="375"/>
        <v/>
      </c>
      <c r="R1144" s="33">
        <f t="shared" si="376"/>
        <v>6</v>
      </c>
      <c r="S1144" s="33" t="str">
        <f t="shared" si="377"/>
        <v>119_6</v>
      </c>
      <c r="T1144" s="35" t="str">
        <f t="shared" si="378"/>
        <v>119AM</v>
      </c>
      <c r="U1144" s="35" t="str">
        <f t="shared" si="379"/>
        <v>119AMEW</v>
      </c>
      <c r="V1144" s="35" t="str">
        <f t="shared" si="395"/>
        <v>1G</v>
      </c>
      <c r="W1144" s="35" t="str">
        <f t="shared" si="388"/>
        <v>119AM1G223</v>
      </c>
      <c r="X1144" s="388">
        <f t="shared" si="389"/>
        <v>0</v>
      </c>
      <c r="Y1144" s="388">
        <f t="shared" si="390"/>
        <v>0</v>
      </c>
      <c r="Z1144" s="280" t="str">
        <f t="shared" si="380"/>
        <v/>
      </c>
      <c r="AA1144" s="280" t="str">
        <f t="shared" si="381"/>
        <v/>
      </c>
      <c r="AB1144" s="389" t="str">
        <f t="shared" si="391"/>
        <v/>
      </c>
      <c r="AC1144" s="389" t="str">
        <f t="shared" si="392"/>
        <v/>
      </c>
      <c r="AD1144" s="390" t="str">
        <f t="shared" si="382"/>
        <v/>
      </c>
      <c r="AE1144" s="282">
        <f t="shared" si="383"/>
        <v>0</v>
      </c>
      <c r="AF1144" s="359">
        <f t="shared" si="384"/>
        <v>0</v>
      </c>
      <c r="AG1144" s="280">
        <f t="shared" si="385"/>
        <v>3</v>
      </c>
      <c r="AH1144" s="280">
        <f t="shared" si="386"/>
        <v>1</v>
      </c>
      <c r="AI1144" s="280">
        <f>IF(ISBLANK(T1144),AI1143,IF(COUNTIF(T$2:T1144,T1144)&gt;1,AI1143,1+MAX(AI1143,0)))</f>
        <v>28</v>
      </c>
      <c r="AL1144" s="391" t="str">
        <f t="shared" si="393"/>
        <v/>
      </c>
      <c r="AM1144" s="391" t="str">
        <f t="shared" si="394"/>
        <v/>
      </c>
      <c r="AO1144" s="310" t="str">
        <f t="shared" si="387"/>
        <v/>
      </c>
      <c r="AP1144" s="310">
        <f>SUM(AO$1:AO1144)</f>
        <v>0</v>
      </c>
      <c r="AQ1144" s="310">
        <f>SUM(AK$2:AK1144)</f>
        <v>12</v>
      </c>
      <c r="AR1144" s="310">
        <f>COUNTA(AJ$2:AJ1144)</f>
        <v>12</v>
      </c>
      <c r="AS1144" s="312"/>
      <c r="AT1144" s="312"/>
      <c r="AU1144" s="312"/>
      <c r="AV1144" s="312"/>
      <c r="AW1144" s="312"/>
      <c r="AZ1144">
        <v>0</v>
      </c>
      <c r="BA1144">
        <v>0</v>
      </c>
    </row>
    <row r="1145" spans="1:53" x14ac:dyDescent="0.25">
      <c r="A1145">
        <v>119</v>
      </c>
      <c r="B1145" t="s">
        <v>65</v>
      </c>
      <c r="C1145" t="s">
        <v>922</v>
      </c>
      <c r="D1145"/>
      <c r="E1145">
        <v>2</v>
      </c>
      <c r="F1145">
        <v>2</v>
      </c>
      <c r="G1145">
        <v>4</v>
      </c>
      <c r="H1145">
        <v>1</v>
      </c>
      <c r="I1145">
        <v>0</v>
      </c>
      <c r="J1145">
        <v>0</v>
      </c>
      <c r="K1145">
        <v>1</v>
      </c>
      <c r="L1145">
        <v>1</v>
      </c>
      <c r="M1145"/>
      <c r="O1145" s="101">
        <f>IF(ISBLANK(C1145),O1144,IF(COUNTIF(C$2:C1145,C1145)&gt;1,O1144,1+MAX(O1144,0)))</f>
        <v>33</v>
      </c>
      <c r="P1145" s="45">
        <f t="shared" si="374"/>
        <v>16</v>
      </c>
      <c r="Q1145" s="33" t="str">
        <f t="shared" si="375"/>
        <v/>
      </c>
      <c r="R1145" s="33">
        <f t="shared" si="376"/>
        <v>6</v>
      </c>
      <c r="S1145" s="33" t="str">
        <f t="shared" si="377"/>
        <v>119_6</v>
      </c>
      <c r="T1145" s="35" t="str">
        <f t="shared" si="378"/>
        <v>119AM</v>
      </c>
      <c r="U1145" s="35" t="str">
        <f t="shared" si="379"/>
        <v>119AMEW</v>
      </c>
      <c r="V1145" s="35" t="str">
        <f t="shared" si="395"/>
        <v>1G</v>
      </c>
      <c r="W1145" s="35" t="str">
        <f t="shared" si="388"/>
        <v>119AM1G224</v>
      </c>
      <c r="X1145" s="388">
        <f t="shared" si="389"/>
        <v>1</v>
      </c>
      <c r="Y1145" s="388">
        <f t="shared" si="390"/>
        <v>1</v>
      </c>
      <c r="Z1145" s="280" t="str">
        <f t="shared" si="380"/>
        <v/>
      </c>
      <c r="AA1145" s="280" t="str">
        <f t="shared" si="381"/>
        <v/>
      </c>
      <c r="AB1145" s="389" t="str">
        <f t="shared" si="391"/>
        <v/>
      </c>
      <c r="AC1145" s="389" t="str">
        <f t="shared" si="392"/>
        <v/>
      </c>
      <c r="AD1145" s="390" t="str">
        <f t="shared" si="382"/>
        <v/>
      </c>
      <c r="AE1145" s="282">
        <f t="shared" si="383"/>
        <v>0</v>
      </c>
      <c r="AF1145" s="359">
        <f t="shared" si="384"/>
        <v>0</v>
      </c>
      <c r="AG1145" s="280">
        <f t="shared" si="385"/>
        <v>3</v>
      </c>
      <c r="AH1145" s="280">
        <f t="shared" si="386"/>
        <v>1</v>
      </c>
      <c r="AI1145" s="280">
        <f>IF(ISBLANK(T1145),AI1144,IF(COUNTIF(T$2:T1145,T1145)&gt;1,AI1144,1+MAX(AI1144,0)))</f>
        <v>28</v>
      </c>
      <c r="AL1145" s="391" t="str">
        <f t="shared" si="393"/>
        <v/>
      </c>
      <c r="AM1145" s="391" t="str">
        <f t="shared" si="394"/>
        <v/>
      </c>
      <c r="AO1145" s="310" t="str">
        <f t="shared" si="387"/>
        <v/>
      </c>
      <c r="AP1145" s="310">
        <f>SUM(AO$1:AO1145)</f>
        <v>0</v>
      </c>
      <c r="AQ1145" s="310">
        <f>SUM(AK$2:AK1145)</f>
        <v>12</v>
      </c>
      <c r="AR1145" s="310">
        <f>COUNTA(AJ$2:AJ1145)</f>
        <v>12</v>
      </c>
      <c r="AS1145" s="312"/>
      <c r="AT1145" s="312"/>
      <c r="AU1145" s="312"/>
      <c r="AV1145" s="312"/>
      <c r="AW1145" s="312"/>
      <c r="AZ1145">
        <v>1</v>
      </c>
      <c r="BA1145">
        <v>1</v>
      </c>
    </row>
    <row r="1146" spans="1:53" x14ac:dyDescent="0.25">
      <c r="A1146">
        <v>119</v>
      </c>
      <c r="B1146" t="s">
        <v>65</v>
      </c>
      <c r="C1146" t="s">
        <v>922</v>
      </c>
      <c r="D1146"/>
      <c r="E1146">
        <v>2</v>
      </c>
      <c r="F1146">
        <v>3</v>
      </c>
      <c r="G1146">
        <v>1</v>
      </c>
      <c r="H1146">
        <v>2</v>
      </c>
      <c r="I1146">
        <v>0</v>
      </c>
      <c r="J1146">
        <v>0</v>
      </c>
      <c r="K1146">
        <v>0</v>
      </c>
      <c r="L1146">
        <v>1</v>
      </c>
      <c r="M1146"/>
      <c r="O1146" s="101">
        <f>IF(ISBLANK(C1146),O1145,IF(COUNTIF(C$2:C1146,C1146)&gt;1,O1145,1+MAX(O1145,0)))</f>
        <v>33</v>
      </c>
      <c r="P1146" s="45">
        <f t="shared" si="374"/>
        <v>16</v>
      </c>
      <c r="Q1146" s="33" t="str">
        <f t="shared" si="375"/>
        <v/>
      </c>
      <c r="R1146" s="33">
        <f t="shared" si="376"/>
        <v>7</v>
      </c>
      <c r="S1146" s="33" t="str">
        <f t="shared" si="377"/>
        <v>119_7</v>
      </c>
      <c r="T1146" s="35" t="str">
        <f t="shared" si="378"/>
        <v>119AM</v>
      </c>
      <c r="U1146" s="35" t="str">
        <f t="shared" si="379"/>
        <v>119AMNS</v>
      </c>
      <c r="V1146" s="35" t="str">
        <f t="shared" si="395"/>
        <v>1G</v>
      </c>
      <c r="W1146" s="35" t="str">
        <f t="shared" si="388"/>
        <v>119AM1G231</v>
      </c>
      <c r="X1146" s="388">
        <f t="shared" si="389"/>
        <v>0</v>
      </c>
      <c r="Y1146" s="388">
        <f t="shared" si="390"/>
        <v>1</v>
      </c>
      <c r="Z1146" s="280" t="str">
        <f t="shared" si="380"/>
        <v/>
      </c>
      <c r="AA1146" s="280" t="str">
        <f t="shared" si="381"/>
        <v/>
      </c>
      <c r="AB1146" s="389" t="str">
        <f t="shared" si="391"/>
        <v/>
      </c>
      <c r="AC1146" s="389" t="str">
        <f t="shared" si="392"/>
        <v/>
      </c>
      <c r="AD1146" s="390" t="str">
        <f t="shared" si="382"/>
        <v/>
      </c>
      <c r="AE1146" s="282">
        <f t="shared" si="383"/>
        <v>0</v>
      </c>
      <c r="AF1146" s="359">
        <f t="shared" si="384"/>
        <v>0</v>
      </c>
      <c r="AG1146" s="280">
        <f t="shared" si="385"/>
        <v>0</v>
      </c>
      <c r="AH1146" s="280">
        <f t="shared" si="386"/>
        <v>0</v>
      </c>
      <c r="AI1146" s="280">
        <f>IF(ISBLANK(T1146),AI1145,IF(COUNTIF(T$2:T1146,T1146)&gt;1,AI1145,1+MAX(AI1145,0)))</f>
        <v>28</v>
      </c>
      <c r="AL1146" s="391" t="str">
        <f t="shared" si="393"/>
        <v/>
      </c>
      <c r="AM1146" s="391" t="str">
        <f t="shared" si="394"/>
        <v/>
      </c>
      <c r="AO1146" s="310" t="str">
        <f t="shared" si="387"/>
        <v/>
      </c>
      <c r="AP1146" s="310">
        <f>SUM(AO$1:AO1146)</f>
        <v>0</v>
      </c>
      <c r="AQ1146" s="310">
        <f>SUM(AK$2:AK1146)</f>
        <v>12</v>
      </c>
      <c r="AR1146" s="310">
        <f>COUNTA(AJ$2:AJ1146)</f>
        <v>12</v>
      </c>
      <c r="AS1146" s="312"/>
      <c r="AT1146" s="312"/>
      <c r="AU1146" s="312"/>
      <c r="AV1146" s="312"/>
      <c r="AW1146" s="312"/>
      <c r="AZ1146">
        <v>0</v>
      </c>
      <c r="BA1146">
        <v>1</v>
      </c>
    </row>
    <row r="1147" spans="1:53" x14ac:dyDescent="0.25">
      <c r="A1147">
        <v>119</v>
      </c>
      <c r="B1147" t="s">
        <v>65</v>
      </c>
      <c r="C1147" t="s">
        <v>922</v>
      </c>
      <c r="D1147"/>
      <c r="E1147">
        <v>2</v>
      </c>
      <c r="F1147">
        <v>3</v>
      </c>
      <c r="G1147">
        <v>2</v>
      </c>
      <c r="H1147">
        <v>3</v>
      </c>
      <c r="I1147">
        <v>1</v>
      </c>
      <c r="J1147">
        <v>1</v>
      </c>
      <c r="K1147">
        <v>0</v>
      </c>
      <c r="L1147">
        <v>0</v>
      </c>
      <c r="M1147"/>
      <c r="O1147" s="101">
        <f>IF(ISBLANK(C1147),O1146,IF(COUNTIF(C$2:C1147,C1147)&gt;1,O1146,1+MAX(O1146,0)))</f>
        <v>33</v>
      </c>
      <c r="P1147" s="45">
        <f t="shared" si="374"/>
        <v>16</v>
      </c>
      <c r="Q1147" s="33" t="str">
        <f t="shared" si="375"/>
        <v/>
      </c>
      <c r="R1147" s="33">
        <f t="shared" si="376"/>
        <v>7</v>
      </c>
      <c r="S1147" s="33" t="str">
        <f t="shared" si="377"/>
        <v>119_7</v>
      </c>
      <c r="T1147" s="35" t="str">
        <f t="shared" si="378"/>
        <v>119AM</v>
      </c>
      <c r="U1147" s="35" t="str">
        <f t="shared" si="379"/>
        <v>119AMNS</v>
      </c>
      <c r="V1147" s="35" t="str">
        <f t="shared" si="395"/>
        <v>1G</v>
      </c>
      <c r="W1147" s="35" t="str">
        <f t="shared" si="388"/>
        <v>119AM1G232</v>
      </c>
      <c r="X1147" s="388">
        <f t="shared" si="389"/>
        <v>0</v>
      </c>
      <c r="Y1147" s="388">
        <f t="shared" si="390"/>
        <v>0</v>
      </c>
      <c r="Z1147" s="280" t="str">
        <f t="shared" si="380"/>
        <v/>
      </c>
      <c r="AA1147" s="280" t="str">
        <f t="shared" si="381"/>
        <v/>
      </c>
      <c r="AB1147" s="389" t="str">
        <f t="shared" si="391"/>
        <v/>
      </c>
      <c r="AC1147" s="389" t="str">
        <f t="shared" si="392"/>
        <v/>
      </c>
      <c r="AD1147" s="390" t="str">
        <f t="shared" si="382"/>
        <v/>
      </c>
      <c r="AE1147" s="282">
        <f t="shared" si="383"/>
        <v>0</v>
      </c>
      <c r="AF1147" s="359">
        <f t="shared" si="384"/>
        <v>0</v>
      </c>
      <c r="AG1147" s="280">
        <f t="shared" si="385"/>
        <v>3</v>
      </c>
      <c r="AH1147" s="280">
        <f t="shared" si="386"/>
        <v>1</v>
      </c>
      <c r="AI1147" s="280">
        <f>IF(ISBLANK(T1147),AI1146,IF(COUNTIF(T$2:T1147,T1147)&gt;1,AI1146,1+MAX(AI1146,0)))</f>
        <v>28</v>
      </c>
      <c r="AL1147" s="391" t="str">
        <f t="shared" si="393"/>
        <v/>
      </c>
      <c r="AM1147" s="391" t="str">
        <f t="shared" si="394"/>
        <v/>
      </c>
      <c r="AO1147" s="310" t="str">
        <f t="shared" si="387"/>
        <v/>
      </c>
      <c r="AP1147" s="310">
        <f>SUM(AO$1:AO1147)</f>
        <v>0</v>
      </c>
      <c r="AQ1147" s="310">
        <f>SUM(AK$2:AK1147)</f>
        <v>12</v>
      </c>
      <c r="AR1147" s="310">
        <f>COUNTA(AJ$2:AJ1147)</f>
        <v>12</v>
      </c>
      <c r="AS1147" s="312"/>
      <c r="AT1147" s="312"/>
      <c r="AU1147" s="312"/>
      <c r="AV1147" s="312"/>
      <c r="AW1147" s="312"/>
      <c r="AZ1147">
        <v>0</v>
      </c>
      <c r="BA1147">
        <v>0</v>
      </c>
    </row>
    <row r="1148" spans="1:53" x14ac:dyDescent="0.25">
      <c r="A1148">
        <v>119</v>
      </c>
      <c r="B1148" t="s">
        <v>65</v>
      </c>
      <c r="C1148" t="s">
        <v>922</v>
      </c>
      <c r="D1148"/>
      <c r="E1148">
        <v>2</v>
      </c>
      <c r="F1148">
        <v>3</v>
      </c>
      <c r="G1148">
        <v>3</v>
      </c>
      <c r="H1148">
        <v>12</v>
      </c>
      <c r="I1148">
        <v>2</v>
      </c>
      <c r="J1148">
        <v>2</v>
      </c>
      <c r="K1148">
        <v>3</v>
      </c>
      <c r="L1148">
        <v>3</v>
      </c>
      <c r="M1148"/>
      <c r="O1148" s="101">
        <f>IF(ISBLANK(C1148),O1147,IF(COUNTIF(C$2:C1148,C1148)&gt;1,O1147,1+MAX(O1147,0)))</f>
        <v>33</v>
      </c>
      <c r="P1148" s="45">
        <f t="shared" si="374"/>
        <v>16</v>
      </c>
      <c r="Q1148" s="33" t="str">
        <f t="shared" si="375"/>
        <v/>
      </c>
      <c r="R1148" s="33">
        <f t="shared" si="376"/>
        <v>7</v>
      </c>
      <c r="S1148" s="33" t="str">
        <f t="shared" si="377"/>
        <v>119_7</v>
      </c>
      <c r="T1148" s="35" t="str">
        <f t="shared" si="378"/>
        <v>119AM</v>
      </c>
      <c r="U1148" s="35" t="str">
        <f t="shared" si="379"/>
        <v>119AMEW</v>
      </c>
      <c r="V1148" s="35" t="str">
        <f t="shared" si="395"/>
        <v>1G</v>
      </c>
      <c r="W1148" s="35" t="str">
        <f t="shared" si="388"/>
        <v>119AM1G233</v>
      </c>
      <c r="X1148" s="388">
        <f t="shared" si="389"/>
        <v>3</v>
      </c>
      <c r="Y1148" s="388">
        <f t="shared" si="390"/>
        <v>3</v>
      </c>
      <c r="Z1148" s="280" t="str">
        <f t="shared" si="380"/>
        <v/>
      </c>
      <c r="AA1148" s="280" t="str">
        <f t="shared" si="381"/>
        <v/>
      </c>
      <c r="AB1148" s="389" t="str">
        <f t="shared" si="391"/>
        <v/>
      </c>
      <c r="AC1148" s="389" t="str">
        <f t="shared" si="392"/>
        <v/>
      </c>
      <c r="AD1148" s="390" t="str">
        <f t="shared" si="382"/>
        <v/>
      </c>
      <c r="AE1148" s="282">
        <f t="shared" si="383"/>
        <v>0</v>
      </c>
      <c r="AF1148" s="359">
        <f t="shared" si="384"/>
        <v>0</v>
      </c>
      <c r="AG1148" s="280">
        <f t="shared" si="385"/>
        <v>3</v>
      </c>
      <c r="AH1148" s="280">
        <f t="shared" si="386"/>
        <v>1</v>
      </c>
      <c r="AI1148" s="280">
        <f>IF(ISBLANK(T1148),AI1147,IF(COUNTIF(T$2:T1148,T1148)&gt;1,AI1147,1+MAX(AI1147,0)))</f>
        <v>28</v>
      </c>
      <c r="AL1148" s="391" t="str">
        <f t="shared" si="393"/>
        <v/>
      </c>
      <c r="AM1148" s="391" t="str">
        <f t="shared" si="394"/>
        <v/>
      </c>
      <c r="AO1148" s="310" t="str">
        <f t="shared" si="387"/>
        <v/>
      </c>
      <c r="AP1148" s="310">
        <f>SUM(AO$1:AO1148)</f>
        <v>0</v>
      </c>
      <c r="AQ1148" s="310">
        <f>SUM(AK$2:AK1148)</f>
        <v>12</v>
      </c>
      <c r="AR1148" s="310">
        <f>COUNTA(AJ$2:AJ1148)</f>
        <v>12</v>
      </c>
      <c r="AS1148" s="312"/>
      <c r="AT1148" s="312"/>
      <c r="AU1148" s="312"/>
      <c r="AV1148" s="312"/>
      <c r="AW1148" s="312"/>
      <c r="AZ1148">
        <v>3</v>
      </c>
      <c r="BA1148">
        <v>3</v>
      </c>
    </row>
    <row r="1149" spans="1:53" x14ac:dyDescent="0.25">
      <c r="A1149">
        <v>119</v>
      </c>
      <c r="B1149" t="s">
        <v>65</v>
      </c>
      <c r="C1149" t="s">
        <v>922</v>
      </c>
      <c r="D1149"/>
      <c r="E1149">
        <v>2</v>
      </c>
      <c r="F1149">
        <v>3</v>
      </c>
      <c r="G1149">
        <v>4</v>
      </c>
      <c r="H1149">
        <v>7</v>
      </c>
      <c r="I1149">
        <v>0</v>
      </c>
      <c r="J1149">
        <v>2</v>
      </c>
      <c r="K1149">
        <v>3</v>
      </c>
      <c r="L1149">
        <v>2</v>
      </c>
      <c r="M1149"/>
      <c r="O1149" s="101">
        <f>IF(ISBLANK(C1149),O1148,IF(COUNTIF(C$2:C1149,C1149)&gt;1,O1148,1+MAX(O1148,0)))</f>
        <v>33</v>
      </c>
      <c r="P1149" s="45">
        <f t="shared" si="374"/>
        <v>16</v>
      </c>
      <c r="Q1149" s="33" t="str">
        <f t="shared" si="375"/>
        <v/>
      </c>
      <c r="R1149" s="33">
        <f t="shared" si="376"/>
        <v>7</v>
      </c>
      <c r="S1149" s="33" t="str">
        <f t="shared" si="377"/>
        <v>119_7</v>
      </c>
      <c r="T1149" s="35" t="str">
        <f t="shared" si="378"/>
        <v>119AM</v>
      </c>
      <c r="U1149" s="35" t="str">
        <f t="shared" si="379"/>
        <v>119AMEW</v>
      </c>
      <c r="V1149" s="35" t="str">
        <f t="shared" si="395"/>
        <v>1G</v>
      </c>
      <c r="W1149" s="35" t="str">
        <f t="shared" si="388"/>
        <v>119AM1G234</v>
      </c>
      <c r="X1149" s="388">
        <f t="shared" si="389"/>
        <v>3</v>
      </c>
      <c r="Y1149" s="388">
        <f t="shared" si="390"/>
        <v>2</v>
      </c>
      <c r="Z1149" s="280" t="str">
        <f t="shared" si="380"/>
        <v/>
      </c>
      <c r="AA1149" s="280" t="str">
        <f t="shared" si="381"/>
        <v/>
      </c>
      <c r="AB1149" s="389" t="str">
        <f t="shared" si="391"/>
        <v/>
      </c>
      <c r="AC1149" s="389" t="str">
        <f t="shared" si="392"/>
        <v/>
      </c>
      <c r="AD1149" s="390" t="str">
        <f t="shared" si="382"/>
        <v/>
      </c>
      <c r="AE1149" s="282">
        <f t="shared" si="383"/>
        <v>0</v>
      </c>
      <c r="AF1149" s="359">
        <f t="shared" si="384"/>
        <v>0</v>
      </c>
      <c r="AG1149" s="280">
        <f t="shared" si="385"/>
        <v>3</v>
      </c>
      <c r="AH1149" s="280">
        <f t="shared" si="386"/>
        <v>1</v>
      </c>
      <c r="AI1149" s="280">
        <f>IF(ISBLANK(T1149),AI1148,IF(COUNTIF(T$2:T1149,T1149)&gt;1,AI1148,1+MAX(AI1148,0)))</f>
        <v>28</v>
      </c>
      <c r="AL1149" s="391" t="str">
        <f t="shared" si="393"/>
        <v/>
      </c>
      <c r="AM1149" s="391" t="str">
        <f t="shared" si="394"/>
        <v/>
      </c>
      <c r="AO1149" s="310" t="str">
        <f t="shared" si="387"/>
        <v/>
      </c>
      <c r="AP1149" s="310">
        <f>SUM(AO$1:AO1149)</f>
        <v>0</v>
      </c>
      <c r="AQ1149" s="310">
        <f>SUM(AK$2:AK1149)</f>
        <v>12</v>
      </c>
      <c r="AR1149" s="310">
        <f>COUNTA(AJ$2:AJ1149)</f>
        <v>12</v>
      </c>
      <c r="AS1149" s="312"/>
      <c r="AT1149" s="312"/>
      <c r="AU1149" s="312"/>
      <c r="AV1149" s="312"/>
      <c r="AW1149" s="312"/>
      <c r="AZ1149">
        <v>3</v>
      </c>
      <c r="BA1149">
        <v>2</v>
      </c>
    </row>
    <row r="1150" spans="1:53" x14ac:dyDescent="0.25">
      <c r="A1150">
        <v>119</v>
      </c>
      <c r="B1150" t="s">
        <v>65</v>
      </c>
      <c r="C1150" t="s">
        <v>922</v>
      </c>
      <c r="D1150"/>
      <c r="E1150">
        <v>2</v>
      </c>
      <c r="F1150">
        <v>4</v>
      </c>
      <c r="G1150">
        <v>1</v>
      </c>
      <c r="H1150">
        <v>0</v>
      </c>
      <c r="I1150">
        <v>0</v>
      </c>
      <c r="J1150">
        <v>0</v>
      </c>
      <c r="K1150">
        <v>0</v>
      </c>
      <c r="L1150">
        <v>0</v>
      </c>
      <c r="M1150"/>
      <c r="O1150" s="101">
        <f>IF(ISBLANK(C1150),O1149,IF(COUNTIF(C$2:C1150,C1150)&gt;1,O1149,1+MAX(O1149,0)))</f>
        <v>33</v>
      </c>
      <c r="P1150" s="45">
        <f t="shared" si="374"/>
        <v>16</v>
      </c>
      <c r="Q1150" s="33" t="str">
        <f t="shared" si="375"/>
        <v/>
      </c>
      <c r="R1150" s="33">
        <f t="shared" si="376"/>
        <v>8</v>
      </c>
      <c r="S1150" s="33" t="str">
        <f t="shared" si="377"/>
        <v>119_8</v>
      </c>
      <c r="T1150" s="35" t="str">
        <f t="shared" si="378"/>
        <v>119AM</v>
      </c>
      <c r="U1150" s="35" t="str">
        <f t="shared" si="379"/>
        <v>119AMNS</v>
      </c>
      <c r="V1150" s="35" t="str">
        <f t="shared" si="395"/>
        <v>1G</v>
      </c>
      <c r="W1150" s="35" t="str">
        <f t="shared" si="388"/>
        <v>119AM1G241</v>
      </c>
      <c r="X1150" s="388">
        <f t="shared" si="389"/>
        <v>0</v>
      </c>
      <c r="Y1150" s="388">
        <f t="shared" si="390"/>
        <v>0</v>
      </c>
      <c r="Z1150" s="280" t="str">
        <f t="shared" si="380"/>
        <v/>
      </c>
      <c r="AA1150" s="280" t="str">
        <f t="shared" si="381"/>
        <v/>
      </c>
      <c r="AB1150" s="389" t="str">
        <f t="shared" si="391"/>
        <v/>
      </c>
      <c r="AC1150" s="389" t="str">
        <f t="shared" si="392"/>
        <v/>
      </c>
      <c r="AD1150" s="390" t="str">
        <f t="shared" si="382"/>
        <v/>
      </c>
      <c r="AE1150" s="282">
        <f t="shared" si="383"/>
        <v>0</v>
      </c>
      <c r="AF1150" s="359">
        <f t="shared" si="384"/>
        <v>0</v>
      </c>
      <c r="AG1150" s="280">
        <f t="shared" si="385"/>
        <v>0</v>
      </c>
      <c r="AH1150" s="280">
        <f t="shared" si="386"/>
        <v>0</v>
      </c>
      <c r="AI1150" s="280">
        <f>IF(ISBLANK(T1150),AI1149,IF(COUNTIF(T$2:T1150,T1150)&gt;1,AI1149,1+MAX(AI1149,0)))</f>
        <v>28</v>
      </c>
      <c r="AL1150" s="391" t="str">
        <f t="shared" si="393"/>
        <v/>
      </c>
      <c r="AM1150" s="391" t="str">
        <f t="shared" si="394"/>
        <v/>
      </c>
      <c r="AO1150" s="310" t="str">
        <f t="shared" si="387"/>
        <v/>
      </c>
      <c r="AP1150" s="310">
        <f>SUM(AO$1:AO1150)</f>
        <v>0</v>
      </c>
      <c r="AQ1150" s="310">
        <f>SUM(AK$2:AK1150)</f>
        <v>12</v>
      </c>
      <c r="AR1150" s="310">
        <f>COUNTA(AJ$2:AJ1150)</f>
        <v>12</v>
      </c>
      <c r="AS1150" s="312"/>
      <c r="AT1150" s="312"/>
      <c r="AU1150" s="312"/>
      <c r="AV1150" s="312"/>
      <c r="AW1150" s="312"/>
      <c r="AZ1150">
        <v>0</v>
      </c>
      <c r="BA1150">
        <v>0</v>
      </c>
    </row>
    <row r="1151" spans="1:53" x14ac:dyDescent="0.25">
      <c r="A1151">
        <v>119</v>
      </c>
      <c r="B1151" t="s">
        <v>65</v>
      </c>
      <c r="C1151" t="s">
        <v>922</v>
      </c>
      <c r="D1151"/>
      <c r="E1151">
        <v>2</v>
      </c>
      <c r="F1151">
        <v>4</v>
      </c>
      <c r="G1151">
        <v>2</v>
      </c>
      <c r="H1151">
        <v>11</v>
      </c>
      <c r="I1151">
        <v>1</v>
      </c>
      <c r="J1151">
        <v>2</v>
      </c>
      <c r="K1151">
        <v>0</v>
      </c>
      <c r="L1151">
        <v>2</v>
      </c>
      <c r="M1151"/>
      <c r="O1151" s="101">
        <f>IF(ISBLANK(C1151),O1150,IF(COUNTIF(C$2:C1151,C1151)&gt;1,O1150,1+MAX(O1150,0)))</f>
        <v>33</v>
      </c>
      <c r="P1151" s="45">
        <f t="shared" si="374"/>
        <v>16</v>
      </c>
      <c r="Q1151" s="33" t="str">
        <f t="shared" si="375"/>
        <v/>
      </c>
      <c r="R1151" s="33">
        <f t="shared" si="376"/>
        <v>8</v>
      </c>
      <c r="S1151" s="33" t="str">
        <f t="shared" si="377"/>
        <v>119_8</v>
      </c>
      <c r="T1151" s="35" t="str">
        <f t="shared" si="378"/>
        <v>119AM</v>
      </c>
      <c r="U1151" s="35" t="str">
        <f t="shared" si="379"/>
        <v>119AMNS</v>
      </c>
      <c r="V1151" s="35" t="str">
        <f t="shared" si="395"/>
        <v>1G</v>
      </c>
      <c r="W1151" s="35" t="str">
        <f t="shared" si="388"/>
        <v>119AM1G242</v>
      </c>
      <c r="X1151" s="388">
        <f t="shared" si="389"/>
        <v>0</v>
      </c>
      <c r="Y1151" s="388">
        <f t="shared" si="390"/>
        <v>2</v>
      </c>
      <c r="Z1151" s="280" t="str">
        <f t="shared" si="380"/>
        <v/>
      </c>
      <c r="AA1151" s="280" t="str">
        <f t="shared" si="381"/>
        <v/>
      </c>
      <c r="AB1151" s="389" t="str">
        <f t="shared" si="391"/>
        <v/>
      </c>
      <c r="AC1151" s="389" t="str">
        <f t="shared" si="392"/>
        <v/>
      </c>
      <c r="AD1151" s="390" t="str">
        <f t="shared" si="382"/>
        <v/>
      </c>
      <c r="AE1151" s="282">
        <f t="shared" si="383"/>
        <v>0</v>
      </c>
      <c r="AF1151" s="359">
        <f t="shared" si="384"/>
        <v>0</v>
      </c>
      <c r="AG1151" s="280">
        <f t="shared" si="385"/>
        <v>3</v>
      </c>
      <c r="AH1151" s="280">
        <f t="shared" si="386"/>
        <v>1</v>
      </c>
      <c r="AI1151" s="280">
        <f>IF(ISBLANK(T1151),AI1150,IF(COUNTIF(T$2:T1151,T1151)&gt;1,AI1150,1+MAX(AI1150,0)))</f>
        <v>28</v>
      </c>
      <c r="AL1151" s="391" t="str">
        <f t="shared" si="393"/>
        <v/>
      </c>
      <c r="AM1151" s="391" t="str">
        <f t="shared" si="394"/>
        <v/>
      </c>
      <c r="AO1151" s="310" t="str">
        <f t="shared" si="387"/>
        <v/>
      </c>
      <c r="AP1151" s="310">
        <f>SUM(AO$1:AO1151)</f>
        <v>0</v>
      </c>
      <c r="AQ1151" s="310">
        <f>SUM(AK$2:AK1151)</f>
        <v>12</v>
      </c>
      <c r="AR1151" s="310">
        <f>COUNTA(AJ$2:AJ1151)</f>
        <v>12</v>
      </c>
      <c r="AS1151" s="312"/>
      <c r="AT1151" s="312"/>
      <c r="AU1151" s="312"/>
      <c r="AV1151" s="312"/>
      <c r="AW1151" s="312"/>
      <c r="AZ1151">
        <v>0</v>
      </c>
      <c r="BA1151">
        <v>2</v>
      </c>
    </row>
    <row r="1152" spans="1:53" x14ac:dyDescent="0.25">
      <c r="A1152">
        <v>119</v>
      </c>
      <c r="B1152" t="s">
        <v>65</v>
      </c>
      <c r="C1152" t="s">
        <v>922</v>
      </c>
      <c r="D1152"/>
      <c r="E1152">
        <v>2</v>
      </c>
      <c r="F1152">
        <v>4</v>
      </c>
      <c r="G1152">
        <v>3</v>
      </c>
      <c r="H1152">
        <v>27</v>
      </c>
      <c r="I1152">
        <v>10</v>
      </c>
      <c r="J1152">
        <v>3</v>
      </c>
      <c r="K1152">
        <v>6</v>
      </c>
      <c r="L1152">
        <v>6</v>
      </c>
      <c r="M1152"/>
      <c r="O1152" s="101">
        <f>IF(ISBLANK(C1152),O1151,IF(COUNTIF(C$2:C1152,C1152)&gt;1,O1151,1+MAX(O1151,0)))</f>
        <v>33</v>
      </c>
      <c r="P1152" s="45">
        <f t="shared" si="374"/>
        <v>16</v>
      </c>
      <c r="Q1152" s="33" t="str">
        <f t="shared" si="375"/>
        <v/>
      </c>
      <c r="R1152" s="33">
        <f t="shared" si="376"/>
        <v>8</v>
      </c>
      <c r="S1152" s="33" t="str">
        <f t="shared" si="377"/>
        <v>119_8</v>
      </c>
      <c r="T1152" s="35" t="str">
        <f t="shared" si="378"/>
        <v>119AM</v>
      </c>
      <c r="U1152" s="35" t="str">
        <f t="shared" si="379"/>
        <v>119AMEW</v>
      </c>
      <c r="V1152" s="35" t="str">
        <f t="shared" si="395"/>
        <v>1G</v>
      </c>
      <c r="W1152" s="35" t="str">
        <f t="shared" si="388"/>
        <v>119AM1G243</v>
      </c>
      <c r="X1152" s="388">
        <f t="shared" si="389"/>
        <v>6</v>
      </c>
      <c r="Y1152" s="388">
        <f t="shared" si="390"/>
        <v>6</v>
      </c>
      <c r="Z1152" s="280" t="str">
        <f t="shared" si="380"/>
        <v/>
      </c>
      <c r="AA1152" s="280" t="str">
        <f t="shared" si="381"/>
        <v/>
      </c>
      <c r="AB1152" s="389" t="str">
        <f t="shared" si="391"/>
        <v/>
      </c>
      <c r="AC1152" s="389" t="str">
        <f t="shared" si="392"/>
        <v/>
      </c>
      <c r="AD1152" s="390" t="str">
        <f t="shared" si="382"/>
        <v/>
      </c>
      <c r="AE1152" s="282">
        <f t="shared" si="383"/>
        <v>0</v>
      </c>
      <c r="AF1152" s="359">
        <f t="shared" si="384"/>
        <v>0</v>
      </c>
      <c r="AG1152" s="280">
        <f t="shared" si="385"/>
        <v>3</v>
      </c>
      <c r="AH1152" s="280">
        <f t="shared" si="386"/>
        <v>1</v>
      </c>
      <c r="AI1152" s="280">
        <f>IF(ISBLANK(T1152),AI1151,IF(COUNTIF(T$2:T1152,T1152)&gt;1,AI1151,1+MAX(AI1151,0)))</f>
        <v>28</v>
      </c>
      <c r="AL1152" s="391" t="str">
        <f t="shared" si="393"/>
        <v/>
      </c>
      <c r="AM1152" s="391" t="str">
        <f t="shared" si="394"/>
        <v/>
      </c>
      <c r="AO1152" s="310" t="str">
        <f t="shared" si="387"/>
        <v/>
      </c>
      <c r="AP1152" s="310">
        <f>SUM(AO$1:AO1152)</f>
        <v>0</v>
      </c>
      <c r="AQ1152" s="310">
        <f>SUM(AK$2:AK1152)</f>
        <v>12</v>
      </c>
      <c r="AR1152" s="310">
        <f>COUNTA(AJ$2:AJ1152)</f>
        <v>12</v>
      </c>
      <c r="AS1152" s="312"/>
      <c r="AT1152" s="312"/>
      <c r="AU1152" s="312"/>
      <c r="AV1152" s="312"/>
      <c r="AW1152" s="312"/>
      <c r="AZ1152">
        <v>6</v>
      </c>
      <c r="BA1152">
        <v>6</v>
      </c>
    </row>
    <row r="1153" spans="1:53" x14ac:dyDescent="0.25">
      <c r="A1153">
        <v>119</v>
      </c>
      <c r="B1153" t="s">
        <v>65</v>
      </c>
      <c r="C1153" t="s">
        <v>922</v>
      </c>
      <c r="D1153"/>
      <c r="E1153">
        <v>2</v>
      </c>
      <c r="F1153">
        <v>4</v>
      </c>
      <c r="G1153">
        <v>4</v>
      </c>
      <c r="H1153">
        <v>4</v>
      </c>
      <c r="I1153">
        <v>1</v>
      </c>
      <c r="J1153">
        <v>0</v>
      </c>
      <c r="K1153">
        <v>0</v>
      </c>
      <c r="L1153">
        <v>0</v>
      </c>
      <c r="M1153"/>
      <c r="O1153" s="101">
        <f>IF(ISBLANK(C1153),O1152,IF(COUNTIF(C$2:C1153,C1153)&gt;1,O1152,1+MAX(O1152,0)))</f>
        <v>33</v>
      </c>
      <c r="P1153" s="45">
        <f t="shared" si="374"/>
        <v>16</v>
      </c>
      <c r="Q1153" s="33" t="str">
        <f t="shared" si="375"/>
        <v/>
      </c>
      <c r="R1153" s="33">
        <f t="shared" si="376"/>
        <v>8</v>
      </c>
      <c r="S1153" s="33" t="str">
        <f t="shared" si="377"/>
        <v>119_8</v>
      </c>
      <c r="T1153" s="35" t="str">
        <f t="shared" si="378"/>
        <v>119AM</v>
      </c>
      <c r="U1153" s="35" t="str">
        <f t="shared" si="379"/>
        <v>119AMEW</v>
      </c>
      <c r="V1153" s="35" t="str">
        <f t="shared" si="395"/>
        <v>1G</v>
      </c>
      <c r="W1153" s="35" t="str">
        <f t="shared" si="388"/>
        <v>119AM1G244</v>
      </c>
      <c r="X1153" s="388">
        <f t="shared" si="389"/>
        <v>0</v>
      </c>
      <c r="Y1153" s="388">
        <f t="shared" si="390"/>
        <v>0</v>
      </c>
      <c r="Z1153" s="280" t="str">
        <f t="shared" si="380"/>
        <v/>
      </c>
      <c r="AA1153" s="280" t="str">
        <f t="shared" si="381"/>
        <v/>
      </c>
      <c r="AB1153" s="389" t="str">
        <f t="shared" si="391"/>
        <v/>
      </c>
      <c r="AC1153" s="389" t="str">
        <f t="shared" si="392"/>
        <v/>
      </c>
      <c r="AD1153" s="390" t="str">
        <f t="shared" si="382"/>
        <v/>
      </c>
      <c r="AE1153" s="282">
        <f t="shared" si="383"/>
        <v>0</v>
      </c>
      <c r="AF1153" s="359">
        <f t="shared" si="384"/>
        <v>0</v>
      </c>
      <c r="AG1153" s="280">
        <f t="shared" si="385"/>
        <v>3</v>
      </c>
      <c r="AH1153" s="280">
        <f t="shared" si="386"/>
        <v>1</v>
      </c>
      <c r="AI1153" s="280">
        <f>IF(ISBLANK(T1153),AI1152,IF(COUNTIF(T$2:T1153,T1153)&gt;1,AI1152,1+MAX(AI1152,0)))</f>
        <v>28</v>
      </c>
      <c r="AL1153" s="391" t="str">
        <f t="shared" si="393"/>
        <v/>
      </c>
      <c r="AM1153" s="391" t="str">
        <f t="shared" si="394"/>
        <v/>
      </c>
      <c r="AO1153" s="310" t="str">
        <f t="shared" si="387"/>
        <v/>
      </c>
      <c r="AP1153" s="310">
        <f>SUM(AO$1:AO1153)</f>
        <v>0</v>
      </c>
      <c r="AQ1153" s="310">
        <f>SUM(AK$2:AK1153)</f>
        <v>12</v>
      </c>
      <c r="AR1153" s="310">
        <f>COUNTA(AJ$2:AJ1153)</f>
        <v>12</v>
      </c>
      <c r="AS1153" s="312"/>
      <c r="AT1153" s="312"/>
      <c r="AU1153" s="312"/>
      <c r="AV1153" s="312"/>
      <c r="AW1153" s="312"/>
      <c r="AZ1153">
        <v>0</v>
      </c>
      <c r="BA1153">
        <v>0</v>
      </c>
    </row>
    <row r="1154" spans="1:53" x14ac:dyDescent="0.25">
      <c r="A1154">
        <v>119</v>
      </c>
      <c r="B1154" t="s">
        <v>66</v>
      </c>
      <c r="C1154" t="s">
        <v>923</v>
      </c>
      <c r="D1154"/>
      <c r="E1154">
        <v>1</v>
      </c>
      <c r="F1154">
        <v>1</v>
      </c>
      <c r="G1154">
        <v>1</v>
      </c>
      <c r="H1154">
        <v>5</v>
      </c>
      <c r="I1154">
        <v>2</v>
      </c>
      <c r="J1154">
        <v>0</v>
      </c>
      <c r="K1154">
        <v>2</v>
      </c>
      <c r="L1154">
        <v>1</v>
      </c>
      <c r="M1154" t="s">
        <v>924</v>
      </c>
      <c r="O1154" s="101">
        <f>IF(ISBLANK(C1154),O1153,IF(COUNTIF(C$2:C1154,C1154)&gt;1,O1153,1+MAX(O1153,0)))</f>
        <v>34</v>
      </c>
      <c r="P1154" s="45">
        <f t="shared" ref="P1154:P1217" si="396">IF(A1154=A1153,P1153,IF(ISNUMBER(P1153),P1153+1,1))</f>
        <v>16</v>
      </c>
      <c r="Q1154" s="33" t="str">
        <f t="shared" ref="Q1154:Q1217" si="397">IF(OR(P1154=P1153,LEN(A1154)&lt;1),"",P1154)</f>
        <v/>
      </c>
      <c r="R1154" s="33">
        <f t="shared" ref="R1154:R1217" si="398">IF(ISNUMBER(F1154),F1154+4*(E1154-1)+8*IF(B1154="PM",1,0),"")</f>
        <v>9</v>
      </c>
      <c r="S1154" s="33" t="str">
        <f t="shared" ref="S1154:S1217" si="399">IF(ISNUMBER(R1154),A1154&amp;"_"&amp;R1154,"")</f>
        <v>119_9</v>
      </c>
      <c r="T1154" s="35" t="str">
        <f t="shared" ref="T1154:T1217" si="400">A1154&amp;B1154</f>
        <v>119PM</v>
      </c>
      <c r="U1154" s="35" t="str">
        <f t="shared" ref="U1154:U1217" si="401">IF(OR(G1154=1,G1154=2),T1154&amp;"NS",IF(OR(G1154=3,G1154=4),T1154&amp;"EW",""))</f>
        <v>119PMNS</v>
      </c>
      <c r="V1154" s="35" t="str">
        <f t="shared" si="395"/>
        <v>1H</v>
      </c>
      <c r="W1154" s="35" t="str">
        <f t="shared" si="388"/>
        <v>119PM1H111</v>
      </c>
      <c r="X1154" s="388">
        <f t="shared" si="389"/>
        <v>2</v>
      </c>
      <c r="Y1154" s="388">
        <f t="shared" si="390"/>
        <v>1</v>
      </c>
      <c r="Z1154" s="280" t="str">
        <f t="shared" ref="Z1154:Z1217" si="402">IF(I1154&gt;$H1154,1,"")</f>
        <v/>
      </c>
      <c r="AA1154" s="280" t="str">
        <f t="shared" ref="AA1154:AA1217" si="403">IF(J1154&gt;$H1154,1,"")</f>
        <v/>
      </c>
      <c r="AB1154" s="389" t="str">
        <f t="shared" si="391"/>
        <v/>
      </c>
      <c r="AC1154" s="389" t="str">
        <f t="shared" si="392"/>
        <v/>
      </c>
      <c r="AD1154" s="390" t="str">
        <f t="shared" ref="AD1154:AD1217" si="404">IF(ISERROR(MATCH(A1154&amp;"_"&amp;G1154,Sidewalk_ignore,0)),"",1)</f>
        <v/>
      </c>
      <c r="AE1154" s="282">
        <f t="shared" ref="AE1154:AE1217" si="405">IF(AND(ISNUMBER($G1154),$B1154="AM"),INDEX(CordonIn,MATCH($A1154,loc_ID,0),$G1154),0)</f>
        <v>0</v>
      </c>
      <c r="AF1154" s="359">
        <f t="shared" ref="AF1154:AF1217" si="406">IF(AND(ISNUMBER($G1154),$B1154="PM"),INDEX(CordonIn,MATCH($A1154,loc_ID,0),VLOOKUP($G1154,Reverse_dir,2,FALSE)),0)</f>
        <v>0</v>
      </c>
      <c r="AG1154" s="280">
        <f t="shared" ref="AG1154:AG1217" si="407">IF(AND(ISNUMBER($G1154),$B1154="AM"),INDEX(Lane,MATCH($A1154,loc_ID,0),$G1154),0)</f>
        <v>0</v>
      </c>
      <c r="AH1154" s="280">
        <f t="shared" ref="AH1154:AH1217" si="408">IF(AND(AG1154&gt;0,ISNUMBER(AG1154)),1,0)</f>
        <v>0</v>
      </c>
      <c r="AI1154" s="280">
        <f>IF(ISBLANK(T1154),AI1153,IF(COUNTIF(T$2:T1154,T1154)&gt;1,AI1153,1+MAX(AI1153,0)))</f>
        <v>29</v>
      </c>
      <c r="AL1154" s="391" t="str">
        <f t="shared" si="393"/>
        <v/>
      </c>
      <c r="AM1154" s="391" t="str">
        <f t="shared" si="394"/>
        <v/>
      </c>
      <c r="AO1154" s="310" t="str">
        <f t="shared" ref="AO1154:AO1217" si="409">IF(SUM(Z1154:AC1154)&gt;0,1,"")</f>
        <v/>
      </c>
      <c r="AP1154" s="310">
        <f>SUM(AO$1:AO1154)</f>
        <v>0</v>
      </c>
      <c r="AQ1154" s="310">
        <f>SUM(AK$2:AK1154)</f>
        <v>12</v>
      </c>
      <c r="AR1154" s="310">
        <f>COUNTA(AJ$2:AJ1154)</f>
        <v>12</v>
      </c>
      <c r="AS1154" s="312"/>
      <c r="AT1154" s="312"/>
      <c r="AU1154" s="312"/>
      <c r="AV1154" s="312"/>
      <c r="AW1154" s="312"/>
      <c r="AZ1154">
        <v>2</v>
      </c>
      <c r="BA1154">
        <v>1</v>
      </c>
    </row>
    <row r="1155" spans="1:53" x14ac:dyDescent="0.25">
      <c r="A1155">
        <v>119</v>
      </c>
      <c r="B1155" t="s">
        <v>66</v>
      </c>
      <c r="C1155" t="s">
        <v>923</v>
      </c>
      <c r="D1155"/>
      <c r="E1155">
        <v>1</v>
      </c>
      <c r="F1155">
        <v>1</v>
      </c>
      <c r="G1155">
        <v>2</v>
      </c>
      <c r="H1155">
        <v>5</v>
      </c>
      <c r="I1155">
        <v>1</v>
      </c>
      <c r="J1155">
        <v>1</v>
      </c>
      <c r="K1155">
        <v>3</v>
      </c>
      <c r="L1155">
        <v>5</v>
      </c>
      <c r="M1155" t="s">
        <v>924</v>
      </c>
      <c r="O1155" s="101">
        <f>IF(ISBLANK(C1155),O1154,IF(COUNTIF(C$2:C1155,C1155)&gt;1,O1154,1+MAX(O1154,0)))</f>
        <v>34</v>
      </c>
      <c r="P1155" s="45">
        <f t="shared" si="396"/>
        <v>16</v>
      </c>
      <c r="Q1155" s="33" t="str">
        <f t="shared" si="397"/>
        <v/>
      </c>
      <c r="R1155" s="33">
        <f t="shared" si="398"/>
        <v>9</v>
      </c>
      <c r="S1155" s="33" t="str">
        <f t="shared" si="399"/>
        <v>119_9</v>
      </c>
      <c r="T1155" s="35" t="str">
        <f t="shared" si="400"/>
        <v>119PM</v>
      </c>
      <c r="U1155" s="35" t="str">
        <f t="shared" si="401"/>
        <v>119PMNS</v>
      </c>
      <c r="V1155" s="35" t="str">
        <f t="shared" si="395"/>
        <v>1H</v>
      </c>
      <c r="W1155" s="35" t="str">
        <f t="shared" ref="W1155:W1218" si="410">IF(ISBLANK(A1155),"",A1155&amp;B1155&amp;V1155&amp;E1155&amp;F1155&amp;G1155)</f>
        <v>119PM1H112</v>
      </c>
      <c r="X1155" s="388">
        <f t="shared" ref="X1155:X1218" si="411">IF($AD1155=1,0,K1155)</f>
        <v>3</v>
      </c>
      <c r="Y1155" s="388">
        <f t="shared" ref="Y1155:Y1218" si="412">IF($AD1155=1,0,L1155)</f>
        <v>5</v>
      </c>
      <c r="Z1155" s="280" t="str">
        <f t="shared" si="402"/>
        <v/>
      </c>
      <c r="AA1155" s="280" t="str">
        <f t="shared" si="403"/>
        <v/>
      </c>
      <c r="AB1155" s="389" t="str">
        <f t="shared" ref="AB1155:AB1218" si="413">IF(OR(K1155&gt;$H1155,AND($AD1155=1,K1155&gt;0)),1,"")</f>
        <v/>
      </c>
      <c r="AC1155" s="389" t="str">
        <f t="shared" ref="AC1155:AC1218" si="414">IF(OR(L1155&gt;$H1155,AND($AD1155=1,L1155&gt;0)),1,"")</f>
        <v/>
      </c>
      <c r="AD1155" s="390" t="str">
        <f t="shared" si="404"/>
        <v/>
      </c>
      <c r="AE1155" s="282">
        <f t="shared" si="405"/>
        <v>0</v>
      </c>
      <c r="AF1155" s="359">
        <f t="shared" si="406"/>
        <v>0</v>
      </c>
      <c r="AG1155" s="280">
        <f t="shared" si="407"/>
        <v>0</v>
      </c>
      <c r="AH1155" s="280">
        <f t="shared" si="408"/>
        <v>0</v>
      </c>
      <c r="AI1155" s="280">
        <f>IF(ISBLANK(T1155),AI1154,IF(COUNTIF(T$2:T1155,T1155)&gt;1,AI1154,1+MAX(AI1154,0)))</f>
        <v>29</v>
      </c>
      <c r="AL1155" s="391" t="str">
        <f t="shared" ref="AL1155:AL1218" si="415">IF(OR(AB1155=1,AC1155=1),IF(LEN(AJ1155)=0,"",AJ1155&amp;"; ")&amp;"Ignore sidewalk",IF(LEN(AJ1155)=0,"",AJ1155))</f>
        <v/>
      </c>
      <c r="AM1155" s="391" t="str">
        <f t="shared" ref="AM1155:AM1218" si="416">IF(OR(AB1155=1,AC1155=1),1,IF(LEN(AK1155)=0,"",AK1155))</f>
        <v/>
      </c>
      <c r="AO1155" s="310" t="str">
        <f t="shared" si="409"/>
        <v/>
      </c>
      <c r="AP1155" s="310">
        <f>SUM(AO$1:AO1155)</f>
        <v>0</v>
      </c>
      <c r="AQ1155" s="310">
        <f>SUM(AK$2:AK1155)</f>
        <v>12</v>
      </c>
      <c r="AR1155" s="310">
        <f>COUNTA(AJ$2:AJ1155)</f>
        <v>12</v>
      </c>
      <c r="AS1155" s="312"/>
      <c r="AT1155" s="312"/>
      <c r="AU1155" s="312"/>
      <c r="AV1155" s="312"/>
      <c r="AW1155" s="312"/>
      <c r="AZ1155">
        <v>3</v>
      </c>
      <c r="BA1155">
        <v>5</v>
      </c>
    </row>
    <row r="1156" spans="1:53" x14ac:dyDescent="0.25">
      <c r="A1156">
        <v>119</v>
      </c>
      <c r="B1156" t="s">
        <v>66</v>
      </c>
      <c r="C1156" t="s">
        <v>923</v>
      </c>
      <c r="D1156"/>
      <c r="E1156">
        <v>1</v>
      </c>
      <c r="F1156">
        <v>1</v>
      </c>
      <c r="G1156">
        <v>3</v>
      </c>
      <c r="H1156">
        <v>8</v>
      </c>
      <c r="I1156">
        <v>3</v>
      </c>
      <c r="J1156">
        <v>2</v>
      </c>
      <c r="K1156">
        <v>1</v>
      </c>
      <c r="L1156">
        <v>0</v>
      </c>
      <c r="M1156" t="s">
        <v>924</v>
      </c>
      <c r="O1156" s="101">
        <f>IF(ISBLANK(C1156),O1155,IF(COUNTIF(C$2:C1156,C1156)&gt;1,O1155,1+MAX(O1155,0)))</f>
        <v>34</v>
      </c>
      <c r="P1156" s="45">
        <f t="shared" si="396"/>
        <v>16</v>
      </c>
      <c r="Q1156" s="33" t="str">
        <f t="shared" si="397"/>
        <v/>
      </c>
      <c r="R1156" s="33">
        <f t="shared" si="398"/>
        <v>9</v>
      </c>
      <c r="S1156" s="33" t="str">
        <f t="shared" si="399"/>
        <v>119_9</v>
      </c>
      <c r="T1156" s="35" t="str">
        <f t="shared" si="400"/>
        <v>119PM</v>
      </c>
      <c r="U1156" s="35" t="str">
        <f t="shared" si="401"/>
        <v>119PMEW</v>
      </c>
      <c r="V1156" s="35" t="str">
        <f t="shared" ref="V1156:V1219" si="417">TEXT((O1156-MOD(O1156,26))/26,"0")&amp;CHAR(65+MOD(O1156-1,26))</f>
        <v>1H</v>
      </c>
      <c r="W1156" s="35" t="str">
        <f t="shared" si="410"/>
        <v>119PM1H113</v>
      </c>
      <c r="X1156" s="388">
        <f t="shared" si="411"/>
        <v>1</v>
      </c>
      <c r="Y1156" s="388">
        <f t="shared" si="412"/>
        <v>0</v>
      </c>
      <c r="Z1156" s="280" t="str">
        <f t="shared" si="402"/>
        <v/>
      </c>
      <c r="AA1156" s="280" t="str">
        <f t="shared" si="403"/>
        <v/>
      </c>
      <c r="AB1156" s="389" t="str">
        <f t="shared" si="413"/>
        <v/>
      </c>
      <c r="AC1156" s="389" t="str">
        <f t="shared" si="414"/>
        <v/>
      </c>
      <c r="AD1156" s="390" t="str">
        <f t="shared" si="404"/>
        <v/>
      </c>
      <c r="AE1156" s="282">
        <f t="shared" si="405"/>
        <v>0</v>
      </c>
      <c r="AF1156" s="359">
        <f t="shared" si="406"/>
        <v>0</v>
      </c>
      <c r="AG1156" s="280">
        <f t="shared" si="407"/>
        <v>0</v>
      </c>
      <c r="AH1156" s="280">
        <f t="shared" si="408"/>
        <v>0</v>
      </c>
      <c r="AI1156" s="280">
        <f>IF(ISBLANK(T1156),AI1155,IF(COUNTIF(T$2:T1156,T1156)&gt;1,AI1155,1+MAX(AI1155,0)))</f>
        <v>29</v>
      </c>
      <c r="AL1156" s="391" t="str">
        <f t="shared" si="415"/>
        <v/>
      </c>
      <c r="AM1156" s="391" t="str">
        <f t="shared" si="416"/>
        <v/>
      </c>
      <c r="AO1156" s="310" t="str">
        <f t="shared" si="409"/>
        <v/>
      </c>
      <c r="AP1156" s="310">
        <f>SUM(AO$1:AO1156)</f>
        <v>0</v>
      </c>
      <c r="AQ1156" s="310">
        <f>SUM(AK$2:AK1156)</f>
        <v>12</v>
      </c>
      <c r="AR1156" s="310">
        <f>COUNTA(AJ$2:AJ1156)</f>
        <v>12</v>
      </c>
      <c r="AS1156" s="312"/>
      <c r="AT1156" s="312"/>
      <c r="AU1156" s="312"/>
      <c r="AV1156" s="312"/>
      <c r="AW1156" s="312"/>
      <c r="AZ1156">
        <v>1</v>
      </c>
      <c r="BA1156">
        <v>0</v>
      </c>
    </row>
    <row r="1157" spans="1:53" x14ac:dyDescent="0.25">
      <c r="A1157">
        <v>119</v>
      </c>
      <c r="B1157" t="s">
        <v>66</v>
      </c>
      <c r="C1157" t="s">
        <v>923</v>
      </c>
      <c r="D1157"/>
      <c r="E1157">
        <v>1</v>
      </c>
      <c r="F1157">
        <v>1</v>
      </c>
      <c r="G1157">
        <v>4</v>
      </c>
      <c r="H1157">
        <v>10</v>
      </c>
      <c r="I1157">
        <v>2</v>
      </c>
      <c r="J1157">
        <v>1</v>
      </c>
      <c r="K1157">
        <v>3</v>
      </c>
      <c r="L1157">
        <v>2</v>
      </c>
      <c r="M1157" t="s">
        <v>924</v>
      </c>
      <c r="O1157" s="101">
        <f>IF(ISBLANK(C1157),O1156,IF(COUNTIF(C$2:C1157,C1157)&gt;1,O1156,1+MAX(O1156,0)))</f>
        <v>34</v>
      </c>
      <c r="P1157" s="45">
        <f t="shared" si="396"/>
        <v>16</v>
      </c>
      <c r="Q1157" s="33" t="str">
        <f t="shared" si="397"/>
        <v/>
      </c>
      <c r="R1157" s="33">
        <f t="shared" si="398"/>
        <v>9</v>
      </c>
      <c r="S1157" s="33" t="str">
        <f t="shared" si="399"/>
        <v>119_9</v>
      </c>
      <c r="T1157" s="35" t="str">
        <f t="shared" si="400"/>
        <v>119PM</v>
      </c>
      <c r="U1157" s="35" t="str">
        <f t="shared" si="401"/>
        <v>119PMEW</v>
      </c>
      <c r="V1157" s="35" t="str">
        <f t="shared" si="417"/>
        <v>1H</v>
      </c>
      <c r="W1157" s="35" t="str">
        <f t="shared" si="410"/>
        <v>119PM1H114</v>
      </c>
      <c r="X1157" s="388">
        <f t="shared" si="411"/>
        <v>3</v>
      </c>
      <c r="Y1157" s="388">
        <f t="shared" si="412"/>
        <v>2</v>
      </c>
      <c r="Z1157" s="280" t="str">
        <f t="shared" si="402"/>
        <v/>
      </c>
      <c r="AA1157" s="280" t="str">
        <f t="shared" si="403"/>
        <v/>
      </c>
      <c r="AB1157" s="389" t="str">
        <f t="shared" si="413"/>
        <v/>
      </c>
      <c r="AC1157" s="389" t="str">
        <f t="shared" si="414"/>
        <v/>
      </c>
      <c r="AD1157" s="390" t="str">
        <f t="shared" si="404"/>
        <v/>
      </c>
      <c r="AE1157" s="282">
        <f t="shared" si="405"/>
        <v>0</v>
      </c>
      <c r="AF1157" s="359">
        <f t="shared" si="406"/>
        <v>0</v>
      </c>
      <c r="AG1157" s="280">
        <f t="shared" si="407"/>
        <v>0</v>
      </c>
      <c r="AH1157" s="280">
        <f t="shared" si="408"/>
        <v>0</v>
      </c>
      <c r="AI1157" s="280">
        <f>IF(ISBLANK(T1157),AI1156,IF(COUNTIF(T$2:T1157,T1157)&gt;1,AI1156,1+MAX(AI1156,0)))</f>
        <v>29</v>
      </c>
      <c r="AL1157" s="391" t="str">
        <f t="shared" si="415"/>
        <v/>
      </c>
      <c r="AM1157" s="391" t="str">
        <f t="shared" si="416"/>
        <v/>
      </c>
      <c r="AO1157" s="310" t="str">
        <f t="shared" si="409"/>
        <v/>
      </c>
      <c r="AP1157" s="310">
        <f>SUM(AO$1:AO1157)</f>
        <v>0</v>
      </c>
      <c r="AQ1157" s="310">
        <f>SUM(AK$2:AK1157)</f>
        <v>12</v>
      </c>
      <c r="AR1157" s="310">
        <f>COUNTA(AJ$2:AJ1157)</f>
        <v>12</v>
      </c>
      <c r="AS1157" s="312"/>
      <c r="AT1157" s="312"/>
      <c r="AU1157" s="312"/>
      <c r="AV1157" s="312"/>
      <c r="AW1157" s="312"/>
      <c r="AZ1157">
        <v>3</v>
      </c>
      <c r="BA1157">
        <v>2</v>
      </c>
    </row>
    <row r="1158" spans="1:53" x14ac:dyDescent="0.25">
      <c r="A1158">
        <v>119</v>
      </c>
      <c r="B1158" t="s">
        <v>66</v>
      </c>
      <c r="C1158" t="s">
        <v>923</v>
      </c>
      <c r="D1158"/>
      <c r="E1158">
        <v>1</v>
      </c>
      <c r="F1158">
        <v>2</v>
      </c>
      <c r="G1158">
        <v>1</v>
      </c>
      <c r="H1158">
        <v>4</v>
      </c>
      <c r="I1158">
        <v>2</v>
      </c>
      <c r="J1158">
        <v>1</v>
      </c>
      <c r="K1158">
        <v>0</v>
      </c>
      <c r="L1158">
        <v>1</v>
      </c>
      <c r="M1158" t="s">
        <v>924</v>
      </c>
      <c r="O1158" s="101">
        <f>IF(ISBLANK(C1158),O1157,IF(COUNTIF(C$2:C1158,C1158)&gt;1,O1157,1+MAX(O1157,0)))</f>
        <v>34</v>
      </c>
      <c r="P1158" s="45">
        <f t="shared" si="396"/>
        <v>16</v>
      </c>
      <c r="Q1158" s="33" t="str">
        <f t="shared" si="397"/>
        <v/>
      </c>
      <c r="R1158" s="33">
        <f t="shared" si="398"/>
        <v>10</v>
      </c>
      <c r="S1158" s="33" t="str">
        <f t="shared" si="399"/>
        <v>119_10</v>
      </c>
      <c r="T1158" s="35" t="str">
        <f t="shared" si="400"/>
        <v>119PM</v>
      </c>
      <c r="U1158" s="35" t="str">
        <f t="shared" si="401"/>
        <v>119PMNS</v>
      </c>
      <c r="V1158" s="35" t="str">
        <f t="shared" si="417"/>
        <v>1H</v>
      </c>
      <c r="W1158" s="35" t="str">
        <f t="shared" si="410"/>
        <v>119PM1H121</v>
      </c>
      <c r="X1158" s="388">
        <f t="shared" si="411"/>
        <v>0</v>
      </c>
      <c r="Y1158" s="388">
        <f t="shared" si="412"/>
        <v>1</v>
      </c>
      <c r="Z1158" s="280" t="str">
        <f t="shared" si="402"/>
        <v/>
      </c>
      <c r="AA1158" s="280" t="str">
        <f t="shared" si="403"/>
        <v/>
      </c>
      <c r="AB1158" s="389" t="str">
        <f t="shared" si="413"/>
        <v/>
      </c>
      <c r="AC1158" s="389" t="str">
        <f t="shared" si="414"/>
        <v/>
      </c>
      <c r="AD1158" s="390" t="str">
        <f t="shared" si="404"/>
        <v/>
      </c>
      <c r="AE1158" s="282">
        <f t="shared" si="405"/>
        <v>0</v>
      </c>
      <c r="AF1158" s="359">
        <f t="shared" si="406"/>
        <v>0</v>
      </c>
      <c r="AG1158" s="280">
        <f t="shared" si="407"/>
        <v>0</v>
      </c>
      <c r="AH1158" s="280">
        <f t="shared" si="408"/>
        <v>0</v>
      </c>
      <c r="AI1158" s="280">
        <f>IF(ISBLANK(T1158),AI1157,IF(COUNTIF(T$2:T1158,T1158)&gt;1,AI1157,1+MAX(AI1157,0)))</f>
        <v>29</v>
      </c>
      <c r="AL1158" s="391" t="str">
        <f t="shared" si="415"/>
        <v/>
      </c>
      <c r="AM1158" s="391" t="str">
        <f t="shared" si="416"/>
        <v/>
      </c>
      <c r="AO1158" s="310" t="str">
        <f t="shared" si="409"/>
        <v/>
      </c>
      <c r="AP1158" s="310">
        <f>SUM(AO$1:AO1158)</f>
        <v>0</v>
      </c>
      <c r="AQ1158" s="310">
        <f>SUM(AK$2:AK1158)</f>
        <v>12</v>
      </c>
      <c r="AR1158" s="310">
        <f>COUNTA(AJ$2:AJ1158)</f>
        <v>12</v>
      </c>
      <c r="AS1158" s="312"/>
      <c r="AT1158" s="312"/>
      <c r="AU1158" s="312"/>
      <c r="AV1158" s="312"/>
      <c r="AW1158" s="312"/>
      <c r="AZ1158">
        <v>0</v>
      </c>
      <c r="BA1158">
        <v>1</v>
      </c>
    </row>
    <row r="1159" spans="1:53" x14ac:dyDescent="0.25">
      <c r="A1159">
        <v>119</v>
      </c>
      <c r="B1159" t="s">
        <v>66</v>
      </c>
      <c r="C1159" t="s">
        <v>923</v>
      </c>
      <c r="D1159"/>
      <c r="E1159">
        <v>1</v>
      </c>
      <c r="F1159">
        <v>2</v>
      </c>
      <c r="G1159">
        <v>2</v>
      </c>
      <c r="H1159">
        <v>5</v>
      </c>
      <c r="I1159">
        <v>1</v>
      </c>
      <c r="J1159">
        <v>1</v>
      </c>
      <c r="K1159">
        <v>0</v>
      </c>
      <c r="L1159">
        <v>0</v>
      </c>
      <c r="M1159" t="s">
        <v>924</v>
      </c>
      <c r="O1159" s="101">
        <f>IF(ISBLANK(C1159),O1158,IF(COUNTIF(C$2:C1159,C1159)&gt;1,O1158,1+MAX(O1158,0)))</f>
        <v>34</v>
      </c>
      <c r="P1159" s="45">
        <f t="shared" si="396"/>
        <v>16</v>
      </c>
      <c r="Q1159" s="33" t="str">
        <f t="shared" si="397"/>
        <v/>
      </c>
      <c r="R1159" s="33">
        <f t="shared" si="398"/>
        <v>10</v>
      </c>
      <c r="S1159" s="33" t="str">
        <f t="shared" si="399"/>
        <v>119_10</v>
      </c>
      <c r="T1159" s="35" t="str">
        <f t="shared" si="400"/>
        <v>119PM</v>
      </c>
      <c r="U1159" s="35" t="str">
        <f t="shared" si="401"/>
        <v>119PMNS</v>
      </c>
      <c r="V1159" s="35" t="str">
        <f t="shared" si="417"/>
        <v>1H</v>
      </c>
      <c r="W1159" s="35" t="str">
        <f t="shared" si="410"/>
        <v>119PM1H122</v>
      </c>
      <c r="X1159" s="388">
        <f t="shared" si="411"/>
        <v>0</v>
      </c>
      <c r="Y1159" s="388">
        <f t="shared" si="412"/>
        <v>0</v>
      </c>
      <c r="Z1159" s="280" t="str">
        <f t="shared" si="402"/>
        <v/>
      </c>
      <c r="AA1159" s="280" t="str">
        <f t="shared" si="403"/>
        <v/>
      </c>
      <c r="AB1159" s="389" t="str">
        <f t="shared" si="413"/>
        <v/>
      </c>
      <c r="AC1159" s="389" t="str">
        <f t="shared" si="414"/>
        <v/>
      </c>
      <c r="AD1159" s="390" t="str">
        <f t="shared" si="404"/>
        <v/>
      </c>
      <c r="AE1159" s="282">
        <f t="shared" si="405"/>
        <v>0</v>
      </c>
      <c r="AF1159" s="359">
        <f t="shared" si="406"/>
        <v>0</v>
      </c>
      <c r="AG1159" s="280">
        <f t="shared" si="407"/>
        <v>0</v>
      </c>
      <c r="AH1159" s="280">
        <f t="shared" si="408"/>
        <v>0</v>
      </c>
      <c r="AI1159" s="280">
        <f>IF(ISBLANK(T1159),AI1158,IF(COUNTIF(T$2:T1159,T1159)&gt;1,AI1158,1+MAX(AI1158,0)))</f>
        <v>29</v>
      </c>
      <c r="AL1159" s="391" t="str">
        <f t="shared" si="415"/>
        <v/>
      </c>
      <c r="AM1159" s="391" t="str">
        <f t="shared" si="416"/>
        <v/>
      </c>
      <c r="AO1159" s="310" t="str">
        <f t="shared" si="409"/>
        <v/>
      </c>
      <c r="AP1159" s="310">
        <f>SUM(AO$1:AO1159)</f>
        <v>0</v>
      </c>
      <c r="AQ1159" s="310">
        <f>SUM(AK$2:AK1159)</f>
        <v>12</v>
      </c>
      <c r="AR1159" s="310">
        <f>COUNTA(AJ$2:AJ1159)</f>
        <v>12</v>
      </c>
      <c r="AS1159" s="312"/>
      <c r="AT1159" s="312"/>
      <c r="AU1159" s="312"/>
      <c r="AV1159" s="312"/>
      <c r="AW1159" s="312"/>
      <c r="AZ1159">
        <v>0</v>
      </c>
      <c r="BA1159">
        <v>0</v>
      </c>
    </row>
    <row r="1160" spans="1:53" x14ac:dyDescent="0.25">
      <c r="A1160">
        <v>119</v>
      </c>
      <c r="B1160" t="s">
        <v>66</v>
      </c>
      <c r="C1160" t="s">
        <v>923</v>
      </c>
      <c r="D1160"/>
      <c r="E1160">
        <v>1</v>
      </c>
      <c r="F1160">
        <v>2</v>
      </c>
      <c r="G1160">
        <v>3</v>
      </c>
      <c r="H1160">
        <v>5</v>
      </c>
      <c r="I1160">
        <v>0</v>
      </c>
      <c r="J1160">
        <v>1</v>
      </c>
      <c r="K1160">
        <v>1</v>
      </c>
      <c r="L1160">
        <v>1</v>
      </c>
      <c r="M1160" t="s">
        <v>924</v>
      </c>
      <c r="O1160" s="101">
        <f>IF(ISBLANK(C1160),O1159,IF(COUNTIF(C$2:C1160,C1160)&gt;1,O1159,1+MAX(O1159,0)))</f>
        <v>34</v>
      </c>
      <c r="P1160" s="45">
        <f t="shared" si="396"/>
        <v>16</v>
      </c>
      <c r="Q1160" s="33" t="str">
        <f t="shared" si="397"/>
        <v/>
      </c>
      <c r="R1160" s="33">
        <f t="shared" si="398"/>
        <v>10</v>
      </c>
      <c r="S1160" s="33" t="str">
        <f t="shared" si="399"/>
        <v>119_10</v>
      </c>
      <c r="T1160" s="35" t="str">
        <f t="shared" si="400"/>
        <v>119PM</v>
      </c>
      <c r="U1160" s="35" t="str">
        <f t="shared" si="401"/>
        <v>119PMEW</v>
      </c>
      <c r="V1160" s="35" t="str">
        <f t="shared" si="417"/>
        <v>1H</v>
      </c>
      <c r="W1160" s="35" t="str">
        <f t="shared" si="410"/>
        <v>119PM1H123</v>
      </c>
      <c r="X1160" s="388">
        <f t="shared" si="411"/>
        <v>1</v>
      </c>
      <c r="Y1160" s="388">
        <f t="shared" si="412"/>
        <v>1</v>
      </c>
      <c r="Z1160" s="280" t="str">
        <f t="shared" si="402"/>
        <v/>
      </c>
      <c r="AA1160" s="280" t="str">
        <f t="shared" si="403"/>
        <v/>
      </c>
      <c r="AB1160" s="389" t="str">
        <f t="shared" si="413"/>
        <v/>
      </c>
      <c r="AC1160" s="389" t="str">
        <f t="shared" si="414"/>
        <v/>
      </c>
      <c r="AD1160" s="390" t="str">
        <f t="shared" si="404"/>
        <v/>
      </c>
      <c r="AE1160" s="282">
        <f t="shared" si="405"/>
        <v>0</v>
      </c>
      <c r="AF1160" s="359">
        <f t="shared" si="406"/>
        <v>0</v>
      </c>
      <c r="AG1160" s="280">
        <f t="shared" si="407"/>
        <v>0</v>
      </c>
      <c r="AH1160" s="280">
        <f t="shared" si="408"/>
        <v>0</v>
      </c>
      <c r="AI1160" s="280">
        <f>IF(ISBLANK(T1160),AI1159,IF(COUNTIF(T$2:T1160,T1160)&gt;1,AI1159,1+MAX(AI1159,0)))</f>
        <v>29</v>
      </c>
      <c r="AL1160" s="391" t="str">
        <f t="shared" si="415"/>
        <v/>
      </c>
      <c r="AM1160" s="391" t="str">
        <f t="shared" si="416"/>
        <v/>
      </c>
      <c r="AO1160" s="310" t="str">
        <f t="shared" si="409"/>
        <v/>
      </c>
      <c r="AP1160" s="310">
        <f>SUM(AO$1:AO1160)</f>
        <v>0</v>
      </c>
      <c r="AQ1160" s="310">
        <f>SUM(AK$2:AK1160)</f>
        <v>12</v>
      </c>
      <c r="AR1160" s="310">
        <f>COUNTA(AJ$2:AJ1160)</f>
        <v>12</v>
      </c>
      <c r="AS1160" s="312"/>
      <c r="AT1160" s="312"/>
      <c r="AU1160" s="312"/>
      <c r="AV1160" s="312"/>
      <c r="AW1160" s="312"/>
      <c r="AZ1160">
        <v>1</v>
      </c>
      <c r="BA1160">
        <v>1</v>
      </c>
    </row>
    <row r="1161" spans="1:53" x14ac:dyDescent="0.25">
      <c r="A1161">
        <v>119</v>
      </c>
      <c r="B1161" t="s">
        <v>66</v>
      </c>
      <c r="C1161" t="s">
        <v>923</v>
      </c>
      <c r="D1161"/>
      <c r="E1161">
        <v>1</v>
      </c>
      <c r="F1161">
        <v>2</v>
      </c>
      <c r="G1161">
        <v>4</v>
      </c>
      <c r="H1161">
        <v>22</v>
      </c>
      <c r="I1161">
        <v>6</v>
      </c>
      <c r="J1161">
        <v>2</v>
      </c>
      <c r="K1161">
        <v>1</v>
      </c>
      <c r="L1161">
        <v>3</v>
      </c>
      <c r="M1161" t="s">
        <v>924</v>
      </c>
      <c r="O1161" s="101">
        <f>IF(ISBLANK(C1161),O1160,IF(COUNTIF(C$2:C1161,C1161)&gt;1,O1160,1+MAX(O1160,0)))</f>
        <v>34</v>
      </c>
      <c r="P1161" s="45">
        <f t="shared" si="396"/>
        <v>16</v>
      </c>
      <c r="Q1161" s="33" t="str">
        <f t="shared" si="397"/>
        <v/>
      </c>
      <c r="R1161" s="33">
        <f t="shared" si="398"/>
        <v>10</v>
      </c>
      <c r="S1161" s="33" t="str">
        <f t="shared" si="399"/>
        <v>119_10</v>
      </c>
      <c r="T1161" s="35" t="str">
        <f t="shared" si="400"/>
        <v>119PM</v>
      </c>
      <c r="U1161" s="35" t="str">
        <f t="shared" si="401"/>
        <v>119PMEW</v>
      </c>
      <c r="V1161" s="35" t="str">
        <f t="shared" si="417"/>
        <v>1H</v>
      </c>
      <c r="W1161" s="35" t="str">
        <f t="shared" si="410"/>
        <v>119PM1H124</v>
      </c>
      <c r="X1161" s="388">
        <f t="shared" si="411"/>
        <v>1</v>
      </c>
      <c r="Y1161" s="388">
        <f t="shared" si="412"/>
        <v>3</v>
      </c>
      <c r="Z1161" s="280" t="str">
        <f t="shared" si="402"/>
        <v/>
      </c>
      <c r="AA1161" s="280" t="str">
        <f t="shared" si="403"/>
        <v/>
      </c>
      <c r="AB1161" s="389" t="str">
        <f t="shared" si="413"/>
        <v/>
      </c>
      <c r="AC1161" s="389" t="str">
        <f t="shared" si="414"/>
        <v/>
      </c>
      <c r="AD1161" s="390" t="str">
        <f t="shared" si="404"/>
        <v/>
      </c>
      <c r="AE1161" s="282">
        <f t="shared" si="405"/>
        <v>0</v>
      </c>
      <c r="AF1161" s="359">
        <f t="shared" si="406"/>
        <v>0</v>
      </c>
      <c r="AG1161" s="280">
        <f t="shared" si="407"/>
        <v>0</v>
      </c>
      <c r="AH1161" s="280">
        <f t="shared" si="408"/>
        <v>0</v>
      </c>
      <c r="AI1161" s="280">
        <f>IF(ISBLANK(T1161),AI1160,IF(COUNTIF(T$2:T1161,T1161)&gt;1,AI1160,1+MAX(AI1160,0)))</f>
        <v>29</v>
      </c>
      <c r="AL1161" s="391" t="str">
        <f t="shared" si="415"/>
        <v/>
      </c>
      <c r="AM1161" s="391" t="str">
        <f t="shared" si="416"/>
        <v/>
      </c>
      <c r="AO1161" s="310" t="str">
        <f t="shared" si="409"/>
        <v/>
      </c>
      <c r="AP1161" s="310">
        <f>SUM(AO$1:AO1161)</f>
        <v>0</v>
      </c>
      <c r="AQ1161" s="310">
        <f>SUM(AK$2:AK1161)</f>
        <v>12</v>
      </c>
      <c r="AR1161" s="310">
        <f>COUNTA(AJ$2:AJ1161)</f>
        <v>12</v>
      </c>
      <c r="AS1161" s="312"/>
      <c r="AT1161" s="312"/>
      <c r="AU1161" s="312"/>
      <c r="AV1161" s="312"/>
      <c r="AW1161" s="312"/>
      <c r="AZ1161">
        <v>1</v>
      </c>
      <c r="BA1161">
        <v>3</v>
      </c>
    </row>
    <row r="1162" spans="1:53" x14ac:dyDescent="0.25">
      <c r="A1162">
        <v>119</v>
      </c>
      <c r="B1162" t="s">
        <v>66</v>
      </c>
      <c r="C1162" t="s">
        <v>923</v>
      </c>
      <c r="D1162"/>
      <c r="E1162">
        <v>1</v>
      </c>
      <c r="F1162">
        <v>3</v>
      </c>
      <c r="G1162">
        <v>1</v>
      </c>
      <c r="H1162">
        <v>3</v>
      </c>
      <c r="I1162">
        <v>0</v>
      </c>
      <c r="J1162">
        <v>0</v>
      </c>
      <c r="K1162">
        <v>1</v>
      </c>
      <c r="L1162">
        <v>1</v>
      </c>
      <c r="M1162" t="s">
        <v>924</v>
      </c>
      <c r="O1162" s="101">
        <f>IF(ISBLANK(C1162),O1161,IF(COUNTIF(C$2:C1162,C1162)&gt;1,O1161,1+MAX(O1161,0)))</f>
        <v>34</v>
      </c>
      <c r="P1162" s="45">
        <f t="shared" si="396"/>
        <v>16</v>
      </c>
      <c r="Q1162" s="33" t="str">
        <f t="shared" si="397"/>
        <v/>
      </c>
      <c r="R1162" s="33">
        <f t="shared" si="398"/>
        <v>11</v>
      </c>
      <c r="S1162" s="33" t="str">
        <f t="shared" si="399"/>
        <v>119_11</v>
      </c>
      <c r="T1162" s="35" t="str">
        <f t="shared" si="400"/>
        <v>119PM</v>
      </c>
      <c r="U1162" s="35" t="str">
        <f t="shared" si="401"/>
        <v>119PMNS</v>
      </c>
      <c r="V1162" s="35" t="str">
        <f t="shared" si="417"/>
        <v>1H</v>
      </c>
      <c r="W1162" s="35" t="str">
        <f t="shared" si="410"/>
        <v>119PM1H131</v>
      </c>
      <c r="X1162" s="388">
        <f t="shared" si="411"/>
        <v>1</v>
      </c>
      <c r="Y1162" s="388">
        <f t="shared" si="412"/>
        <v>1</v>
      </c>
      <c r="Z1162" s="280" t="str">
        <f t="shared" si="402"/>
        <v/>
      </c>
      <c r="AA1162" s="280" t="str">
        <f t="shared" si="403"/>
        <v/>
      </c>
      <c r="AB1162" s="389" t="str">
        <f t="shared" si="413"/>
        <v/>
      </c>
      <c r="AC1162" s="389" t="str">
        <f t="shared" si="414"/>
        <v/>
      </c>
      <c r="AD1162" s="390" t="str">
        <f t="shared" si="404"/>
        <v/>
      </c>
      <c r="AE1162" s="282">
        <f t="shared" si="405"/>
        <v>0</v>
      </c>
      <c r="AF1162" s="359">
        <f t="shared" si="406"/>
        <v>0</v>
      </c>
      <c r="AG1162" s="280">
        <f t="shared" si="407"/>
        <v>0</v>
      </c>
      <c r="AH1162" s="280">
        <f t="shared" si="408"/>
        <v>0</v>
      </c>
      <c r="AI1162" s="280">
        <f>IF(ISBLANK(T1162),AI1161,IF(COUNTIF(T$2:T1162,T1162)&gt;1,AI1161,1+MAX(AI1161,0)))</f>
        <v>29</v>
      </c>
      <c r="AL1162" s="391" t="str">
        <f t="shared" si="415"/>
        <v/>
      </c>
      <c r="AM1162" s="391" t="str">
        <f t="shared" si="416"/>
        <v/>
      </c>
      <c r="AO1162" s="310" t="str">
        <f t="shared" si="409"/>
        <v/>
      </c>
      <c r="AP1162" s="310">
        <f>SUM(AO$1:AO1162)</f>
        <v>0</v>
      </c>
      <c r="AQ1162" s="310">
        <f>SUM(AK$2:AK1162)</f>
        <v>12</v>
      </c>
      <c r="AR1162" s="310">
        <f>COUNTA(AJ$2:AJ1162)</f>
        <v>12</v>
      </c>
      <c r="AS1162" s="312"/>
      <c r="AT1162" s="312"/>
      <c r="AU1162" s="312"/>
      <c r="AV1162" s="312"/>
      <c r="AW1162" s="312"/>
      <c r="AZ1162">
        <v>1</v>
      </c>
      <c r="BA1162">
        <v>1</v>
      </c>
    </row>
    <row r="1163" spans="1:53" x14ac:dyDescent="0.25">
      <c r="A1163">
        <v>119</v>
      </c>
      <c r="B1163" t="s">
        <v>66</v>
      </c>
      <c r="C1163" t="s">
        <v>923</v>
      </c>
      <c r="D1163"/>
      <c r="E1163">
        <v>1</v>
      </c>
      <c r="F1163">
        <v>3</v>
      </c>
      <c r="G1163">
        <v>2</v>
      </c>
      <c r="H1163">
        <v>2</v>
      </c>
      <c r="I1163">
        <v>1</v>
      </c>
      <c r="J1163">
        <v>0</v>
      </c>
      <c r="K1163">
        <v>1</v>
      </c>
      <c r="L1163">
        <v>2</v>
      </c>
      <c r="M1163" t="s">
        <v>924</v>
      </c>
      <c r="O1163" s="101">
        <f>IF(ISBLANK(C1163),O1162,IF(COUNTIF(C$2:C1163,C1163)&gt;1,O1162,1+MAX(O1162,0)))</f>
        <v>34</v>
      </c>
      <c r="P1163" s="45">
        <f t="shared" si="396"/>
        <v>16</v>
      </c>
      <c r="Q1163" s="33" t="str">
        <f t="shared" si="397"/>
        <v/>
      </c>
      <c r="R1163" s="33">
        <f t="shared" si="398"/>
        <v>11</v>
      </c>
      <c r="S1163" s="33" t="str">
        <f t="shared" si="399"/>
        <v>119_11</v>
      </c>
      <c r="T1163" s="35" t="str">
        <f t="shared" si="400"/>
        <v>119PM</v>
      </c>
      <c r="U1163" s="35" t="str">
        <f t="shared" si="401"/>
        <v>119PMNS</v>
      </c>
      <c r="V1163" s="35" t="str">
        <f t="shared" si="417"/>
        <v>1H</v>
      </c>
      <c r="W1163" s="35" t="str">
        <f t="shared" si="410"/>
        <v>119PM1H132</v>
      </c>
      <c r="X1163" s="388">
        <f t="shared" si="411"/>
        <v>1</v>
      </c>
      <c r="Y1163" s="388">
        <f t="shared" si="412"/>
        <v>2</v>
      </c>
      <c r="Z1163" s="280" t="str">
        <f t="shared" si="402"/>
        <v/>
      </c>
      <c r="AA1163" s="280" t="str">
        <f t="shared" si="403"/>
        <v/>
      </c>
      <c r="AB1163" s="389" t="str">
        <f t="shared" si="413"/>
        <v/>
      </c>
      <c r="AC1163" s="389" t="str">
        <f t="shared" si="414"/>
        <v/>
      </c>
      <c r="AD1163" s="390" t="str">
        <f t="shared" si="404"/>
        <v/>
      </c>
      <c r="AE1163" s="282">
        <f t="shared" si="405"/>
        <v>0</v>
      </c>
      <c r="AF1163" s="359">
        <f t="shared" si="406"/>
        <v>0</v>
      </c>
      <c r="AG1163" s="280">
        <f t="shared" si="407"/>
        <v>0</v>
      </c>
      <c r="AH1163" s="280">
        <f t="shared" si="408"/>
        <v>0</v>
      </c>
      <c r="AI1163" s="280">
        <f>IF(ISBLANK(T1163),AI1162,IF(COUNTIF(T$2:T1163,T1163)&gt;1,AI1162,1+MAX(AI1162,0)))</f>
        <v>29</v>
      </c>
      <c r="AL1163" s="391" t="str">
        <f t="shared" si="415"/>
        <v/>
      </c>
      <c r="AM1163" s="391" t="str">
        <f t="shared" si="416"/>
        <v/>
      </c>
      <c r="AO1163" s="310" t="str">
        <f t="shared" si="409"/>
        <v/>
      </c>
      <c r="AP1163" s="310">
        <f>SUM(AO$1:AO1163)</f>
        <v>0</v>
      </c>
      <c r="AQ1163" s="310">
        <f>SUM(AK$2:AK1163)</f>
        <v>12</v>
      </c>
      <c r="AR1163" s="310">
        <f>COUNTA(AJ$2:AJ1163)</f>
        <v>12</v>
      </c>
      <c r="AS1163" s="312"/>
      <c r="AT1163" s="312"/>
      <c r="AU1163" s="312"/>
      <c r="AV1163" s="312"/>
      <c r="AW1163" s="312"/>
      <c r="AZ1163">
        <v>1</v>
      </c>
      <c r="BA1163">
        <v>2</v>
      </c>
    </row>
    <row r="1164" spans="1:53" x14ac:dyDescent="0.25">
      <c r="A1164">
        <v>119</v>
      </c>
      <c r="B1164" t="s">
        <v>66</v>
      </c>
      <c r="C1164" t="s">
        <v>923</v>
      </c>
      <c r="D1164"/>
      <c r="E1164">
        <v>1</v>
      </c>
      <c r="F1164">
        <v>3</v>
      </c>
      <c r="G1164">
        <v>3</v>
      </c>
      <c r="H1164">
        <v>10</v>
      </c>
      <c r="I1164">
        <v>1</v>
      </c>
      <c r="J1164">
        <v>0</v>
      </c>
      <c r="K1164">
        <v>1</v>
      </c>
      <c r="L1164">
        <v>1</v>
      </c>
      <c r="M1164" t="s">
        <v>924</v>
      </c>
      <c r="O1164" s="101">
        <f>IF(ISBLANK(C1164),O1163,IF(COUNTIF(C$2:C1164,C1164)&gt;1,O1163,1+MAX(O1163,0)))</f>
        <v>34</v>
      </c>
      <c r="P1164" s="45">
        <f t="shared" si="396"/>
        <v>16</v>
      </c>
      <c r="Q1164" s="33" t="str">
        <f t="shared" si="397"/>
        <v/>
      </c>
      <c r="R1164" s="33">
        <f t="shared" si="398"/>
        <v>11</v>
      </c>
      <c r="S1164" s="33" t="str">
        <f t="shared" si="399"/>
        <v>119_11</v>
      </c>
      <c r="T1164" s="35" t="str">
        <f t="shared" si="400"/>
        <v>119PM</v>
      </c>
      <c r="U1164" s="35" t="str">
        <f t="shared" si="401"/>
        <v>119PMEW</v>
      </c>
      <c r="V1164" s="35" t="str">
        <f t="shared" si="417"/>
        <v>1H</v>
      </c>
      <c r="W1164" s="35" t="str">
        <f t="shared" si="410"/>
        <v>119PM1H133</v>
      </c>
      <c r="X1164" s="388">
        <f t="shared" si="411"/>
        <v>1</v>
      </c>
      <c r="Y1164" s="388">
        <f t="shared" si="412"/>
        <v>1</v>
      </c>
      <c r="Z1164" s="280" t="str">
        <f t="shared" si="402"/>
        <v/>
      </c>
      <c r="AA1164" s="280" t="str">
        <f t="shared" si="403"/>
        <v/>
      </c>
      <c r="AB1164" s="389" t="str">
        <f t="shared" si="413"/>
        <v/>
      </c>
      <c r="AC1164" s="389" t="str">
        <f t="shared" si="414"/>
        <v/>
      </c>
      <c r="AD1164" s="390" t="str">
        <f t="shared" si="404"/>
        <v/>
      </c>
      <c r="AE1164" s="282">
        <f t="shared" si="405"/>
        <v>0</v>
      </c>
      <c r="AF1164" s="359">
        <f t="shared" si="406"/>
        <v>0</v>
      </c>
      <c r="AG1164" s="280">
        <f t="shared" si="407"/>
        <v>0</v>
      </c>
      <c r="AH1164" s="280">
        <f t="shared" si="408"/>
        <v>0</v>
      </c>
      <c r="AI1164" s="280">
        <f>IF(ISBLANK(T1164),AI1163,IF(COUNTIF(T$2:T1164,T1164)&gt;1,AI1163,1+MAX(AI1163,0)))</f>
        <v>29</v>
      </c>
      <c r="AL1164" s="391" t="str">
        <f t="shared" si="415"/>
        <v/>
      </c>
      <c r="AM1164" s="391" t="str">
        <f t="shared" si="416"/>
        <v/>
      </c>
      <c r="AO1164" s="310" t="str">
        <f t="shared" si="409"/>
        <v/>
      </c>
      <c r="AP1164" s="310">
        <f>SUM(AO$1:AO1164)</f>
        <v>0</v>
      </c>
      <c r="AQ1164" s="310">
        <f>SUM(AK$2:AK1164)</f>
        <v>12</v>
      </c>
      <c r="AR1164" s="310">
        <f>COUNTA(AJ$2:AJ1164)</f>
        <v>12</v>
      </c>
      <c r="AS1164" s="312"/>
      <c r="AT1164" s="312"/>
      <c r="AU1164" s="312"/>
      <c r="AV1164" s="312"/>
      <c r="AW1164" s="312"/>
      <c r="AZ1164">
        <v>1</v>
      </c>
      <c r="BA1164">
        <v>1</v>
      </c>
    </row>
    <row r="1165" spans="1:53" x14ac:dyDescent="0.25">
      <c r="A1165">
        <v>119</v>
      </c>
      <c r="B1165" t="s">
        <v>66</v>
      </c>
      <c r="C1165" t="s">
        <v>923</v>
      </c>
      <c r="D1165"/>
      <c r="E1165">
        <v>1</v>
      </c>
      <c r="F1165">
        <v>3</v>
      </c>
      <c r="G1165">
        <v>4</v>
      </c>
      <c r="H1165">
        <v>14</v>
      </c>
      <c r="I1165">
        <v>2</v>
      </c>
      <c r="J1165">
        <v>0</v>
      </c>
      <c r="K1165">
        <v>6</v>
      </c>
      <c r="L1165">
        <v>7</v>
      </c>
      <c r="M1165" t="s">
        <v>924</v>
      </c>
      <c r="O1165" s="101">
        <f>IF(ISBLANK(C1165),O1164,IF(COUNTIF(C$2:C1165,C1165)&gt;1,O1164,1+MAX(O1164,0)))</f>
        <v>34</v>
      </c>
      <c r="P1165" s="45">
        <f t="shared" si="396"/>
        <v>16</v>
      </c>
      <c r="Q1165" s="33" t="str">
        <f t="shared" si="397"/>
        <v/>
      </c>
      <c r="R1165" s="33">
        <f t="shared" si="398"/>
        <v>11</v>
      </c>
      <c r="S1165" s="33" t="str">
        <f t="shared" si="399"/>
        <v>119_11</v>
      </c>
      <c r="T1165" s="35" t="str">
        <f t="shared" si="400"/>
        <v>119PM</v>
      </c>
      <c r="U1165" s="35" t="str">
        <f t="shared" si="401"/>
        <v>119PMEW</v>
      </c>
      <c r="V1165" s="35" t="str">
        <f t="shared" si="417"/>
        <v>1H</v>
      </c>
      <c r="W1165" s="35" t="str">
        <f t="shared" si="410"/>
        <v>119PM1H134</v>
      </c>
      <c r="X1165" s="388">
        <f t="shared" si="411"/>
        <v>6</v>
      </c>
      <c r="Y1165" s="388">
        <f t="shared" si="412"/>
        <v>7</v>
      </c>
      <c r="Z1165" s="280" t="str">
        <f t="shared" si="402"/>
        <v/>
      </c>
      <c r="AA1165" s="280" t="str">
        <f t="shared" si="403"/>
        <v/>
      </c>
      <c r="AB1165" s="389" t="str">
        <f t="shared" si="413"/>
        <v/>
      </c>
      <c r="AC1165" s="389" t="str">
        <f t="shared" si="414"/>
        <v/>
      </c>
      <c r="AD1165" s="390" t="str">
        <f t="shared" si="404"/>
        <v/>
      </c>
      <c r="AE1165" s="282">
        <f t="shared" si="405"/>
        <v>0</v>
      </c>
      <c r="AF1165" s="359">
        <f t="shared" si="406"/>
        <v>0</v>
      </c>
      <c r="AG1165" s="280">
        <f t="shared" si="407"/>
        <v>0</v>
      </c>
      <c r="AH1165" s="280">
        <f t="shared" si="408"/>
        <v>0</v>
      </c>
      <c r="AI1165" s="280">
        <f>IF(ISBLANK(T1165),AI1164,IF(COUNTIF(T$2:T1165,T1165)&gt;1,AI1164,1+MAX(AI1164,0)))</f>
        <v>29</v>
      </c>
      <c r="AL1165" s="391" t="str">
        <f t="shared" si="415"/>
        <v/>
      </c>
      <c r="AM1165" s="391" t="str">
        <f t="shared" si="416"/>
        <v/>
      </c>
      <c r="AO1165" s="310" t="str">
        <f t="shared" si="409"/>
        <v/>
      </c>
      <c r="AP1165" s="310">
        <f>SUM(AO$1:AO1165)</f>
        <v>0</v>
      </c>
      <c r="AQ1165" s="310">
        <f>SUM(AK$2:AK1165)</f>
        <v>12</v>
      </c>
      <c r="AR1165" s="310">
        <f>COUNTA(AJ$2:AJ1165)</f>
        <v>12</v>
      </c>
      <c r="AS1165" s="312"/>
      <c r="AT1165" s="312"/>
      <c r="AU1165" s="312"/>
      <c r="AV1165" s="312"/>
      <c r="AW1165" s="312"/>
      <c r="AZ1165">
        <v>6</v>
      </c>
      <c r="BA1165">
        <v>7</v>
      </c>
    </row>
    <row r="1166" spans="1:53" x14ac:dyDescent="0.25">
      <c r="A1166">
        <v>119</v>
      </c>
      <c r="B1166" t="s">
        <v>66</v>
      </c>
      <c r="C1166" t="s">
        <v>923</v>
      </c>
      <c r="D1166"/>
      <c r="E1166">
        <v>1</v>
      </c>
      <c r="F1166">
        <v>4</v>
      </c>
      <c r="G1166">
        <v>1</v>
      </c>
      <c r="H1166">
        <v>4</v>
      </c>
      <c r="I1166">
        <v>1</v>
      </c>
      <c r="J1166">
        <v>0</v>
      </c>
      <c r="K1166">
        <v>2</v>
      </c>
      <c r="L1166">
        <v>2</v>
      </c>
      <c r="M1166" t="s">
        <v>924</v>
      </c>
      <c r="O1166" s="101">
        <f>IF(ISBLANK(C1166),O1165,IF(COUNTIF(C$2:C1166,C1166)&gt;1,O1165,1+MAX(O1165,0)))</f>
        <v>34</v>
      </c>
      <c r="P1166" s="45">
        <f t="shared" si="396"/>
        <v>16</v>
      </c>
      <c r="Q1166" s="33" t="str">
        <f t="shared" si="397"/>
        <v/>
      </c>
      <c r="R1166" s="33">
        <f t="shared" si="398"/>
        <v>12</v>
      </c>
      <c r="S1166" s="33" t="str">
        <f t="shared" si="399"/>
        <v>119_12</v>
      </c>
      <c r="T1166" s="35" t="str">
        <f t="shared" si="400"/>
        <v>119PM</v>
      </c>
      <c r="U1166" s="35" t="str">
        <f t="shared" si="401"/>
        <v>119PMNS</v>
      </c>
      <c r="V1166" s="35" t="str">
        <f t="shared" si="417"/>
        <v>1H</v>
      </c>
      <c r="W1166" s="35" t="str">
        <f t="shared" si="410"/>
        <v>119PM1H141</v>
      </c>
      <c r="X1166" s="388">
        <f t="shared" si="411"/>
        <v>2</v>
      </c>
      <c r="Y1166" s="388">
        <f t="shared" si="412"/>
        <v>2</v>
      </c>
      <c r="Z1166" s="280" t="str">
        <f t="shared" si="402"/>
        <v/>
      </c>
      <c r="AA1166" s="280" t="str">
        <f t="shared" si="403"/>
        <v/>
      </c>
      <c r="AB1166" s="389" t="str">
        <f t="shared" si="413"/>
        <v/>
      </c>
      <c r="AC1166" s="389" t="str">
        <f t="shared" si="414"/>
        <v/>
      </c>
      <c r="AD1166" s="390" t="str">
        <f t="shared" si="404"/>
        <v/>
      </c>
      <c r="AE1166" s="282">
        <f t="shared" si="405"/>
        <v>0</v>
      </c>
      <c r="AF1166" s="359">
        <f t="shared" si="406"/>
        <v>0</v>
      </c>
      <c r="AG1166" s="280">
        <f t="shared" si="407"/>
        <v>0</v>
      </c>
      <c r="AH1166" s="280">
        <f t="shared" si="408"/>
        <v>0</v>
      </c>
      <c r="AI1166" s="280">
        <f>IF(ISBLANK(T1166),AI1165,IF(COUNTIF(T$2:T1166,T1166)&gt;1,AI1165,1+MAX(AI1165,0)))</f>
        <v>29</v>
      </c>
      <c r="AL1166" s="391" t="str">
        <f t="shared" si="415"/>
        <v/>
      </c>
      <c r="AM1166" s="391" t="str">
        <f t="shared" si="416"/>
        <v/>
      </c>
      <c r="AO1166" s="310" t="str">
        <f t="shared" si="409"/>
        <v/>
      </c>
      <c r="AP1166" s="310">
        <f>SUM(AO$1:AO1166)</f>
        <v>0</v>
      </c>
      <c r="AQ1166" s="310">
        <f>SUM(AK$2:AK1166)</f>
        <v>12</v>
      </c>
      <c r="AR1166" s="310">
        <f>COUNTA(AJ$2:AJ1166)</f>
        <v>12</v>
      </c>
      <c r="AS1166" s="312"/>
      <c r="AT1166" s="312"/>
      <c r="AU1166" s="312"/>
      <c r="AV1166" s="312"/>
      <c r="AW1166" s="312"/>
      <c r="AZ1166">
        <v>2</v>
      </c>
      <c r="BA1166">
        <v>2</v>
      </c>
    </row>
    <row r="1167" spans="1:53" x14ac:dyDescent="0.25">
      <c r="A1167">
        <v>119</v>
      </c>
      <c r="B1167" t="s">
        <v>66</v>
      </c>
      <c r="C1167" t="s">
        <v>923</v>
      </c>
      <c r="D1167"/>
      <c r="E1167">
        <v>1</v>
      </c>
      <c r="F1167">
        <v>4</v>
      </c>
      <c r="G1167">
        <v>2</v>
      </c>
      <c r="H1167">
        <v>2</v>
      </c>
      <c r="I1167">
        <v>1</v>
      </c>
      <c r="J1167">
        <v>0</v>
      </c>
      <c r="K1167">
        <v>0</v>
      </c>
      <c r="L1167">
        <v>0</v>
      </c>
      <c r="M1167" t="s">
        <v>924</v>
      </c>
      <c r="O1167" s="101">
        <f>IF(ISBLANK(C1167),O1166,IF(COUNTIF(C$2:C1167,C1167)&gt;1,O1166,1+MAX(O1166,0)))</f>
        <v>34</v>
      </c>
      <c r="P1167" s="45">
        <f t="shared" si="396"/>
        <v>16</v>
      </c>
      <c r="Q1167" s="33" t="str">
        <f t="shared" si="397"/>
        <v/>
      </c>
      <c r="R1167" s="33">
        <f t="shared" si="398"/>
        <v>12</v>
      </c>
      <c r="S1167" s="33" t="str">
        <f t="shared" si="399"/>
        <v>119_12</v>
      </c>
      <c r="T1167" s="35" t="str">
        <f t="shared" si="400"/>
        <v>119PM</v>
      </c>
      <c r="U1167" s="35" t="str">
        <f t="shared" si="401"/>
        <v>119PMNS</v>
      </c>
      <c r="V1167" s="35" t="str">
        <f t="shared" si="417"/>
        <v>1H</v>
      </c>
      <c r="W1167" s="35" t="str">
        <f t="shared" si="410"/>
        <v>119PM1H142</v>
      </c>
      <c r="X1167" s="388">
        <f t="shared" si="411"/>
        <v>0</v>
      </c>
      <c r="Y1167" s="388">
        <f t="shared" si="412"/>
        <v>0</v>
      </c>
      <c r="Z1167" s="280" t="str">
        <f t="shared" si="402"/>
        <v/>
      </c>
      <c r="AA1167" s="280" t="str">
        <f t="shared" si="403"/>
        <v/>
      </c>
      <c r="AB1167" s="389" t="str">
        <f t="shared" si="413"/>
        <v/>
      </c>
      <c r="AC1167" s="389" t="str">
        <f t="shared" si="414"/>
        <v/>
      </c>
      <c r="AD1167" s="390" t="str">
        <f t="shared" si="404"/>
        <v/>
      </c>
      <c r="AE1167" s="282">
        <f t="shared" si="405"/>
        <v>0</v>
      </c>
      <c r="AF1167" s="359">
        <f t="shared" si="406"/>
        <v>0</v>
      </c>
      <c r="AG1167" s="280">
        <f t="shared" si="407"/>
        <v>0</v>
      </c>
      <c r="AH1167" s="280">
        <f t="shared" si="408"/>
        <v>0</v>
      </c>
      <c r="AI1167" s="280">
        <f>IF(ISBLANK(T1167),AI1166,IF(COUNTIF(T$2:T1167,T1167)&gt;1,AI1166,1+MAX(AI1166,0)))</f>
        <v>29</v>
      </c>
      <c r="AL1167" s="391" t="str">
        <f t="shared" si="415"/>
        <v/>
      </c>
      <c r="AM1167" s="391" t="str">
        <f t="shared" si="416"/>
        <v/>
      </c>
      <c r="AO1167" s="310" t="str">
        <f t="shared" si="409"/>
        <v/>
      </c>
      <c r="AP1167" s="310">
        <f>SUM(AO$1:AO1167)</f>
        <v>0</v>
      </c>
      <c r="AQ1167" s="310">
        <f>SUM(AK$2:AK1167)</f>
        <v>12</v>
      </c>
      <c r="AR1167" s="310">
        <f>COUNTA(AJ$2:AJ1167)</f>
        <v>12</v>
      </c>
      <c r="AS1167" s="312"/>
      <c r="AT1167" s="312"/>
      <c r="AU1167" s="312"/>
      <c r="AV1167" s="312"/>
      <c r="AW1167" s="312"/>
      <c r="AZ1167">
        <v>0</v>
      </c>
      <c r="BA1167">
        <v>0</v>
      </c>
    </row>
    <row r="1168" spans="1:53" x14ac:dyDescent="0.25">
      <c r="A1168">
        <v>119</v>
      </c>
      <c r="B1168" t="s">
        <v>66</v>
      </c>
      <c r="C1168" t="s">
        <v>923</v>
      </c>
      <c r="D1168"/>
      <c r="E1168">
        <v>1</v>
      </c>
      <c r="F1168">
        <v>4</v>
      </c>
      <c r="G1168">
        <v>3</v>
      </c>
      <c r="H1168">
        <v>9</v>
      </c>
      <c r="I1168">
        <v>2</v>
      </c>
      <c r="J1168">
        <v>2</v>
      </c>
      <c r="K1168">
        <v>0</v>
      </c>
      <c r="L1168">
        <v>2</v>
      </c>
      <c r="M1168" t="s">
        <v>924</v>
      </c>
      <c r="O1168" s="101">
        <f>IF(ISBLANK(C1168),O1167,IF(COUNTIF(C$2:C1168,C1168)&gt;1,O1167,1+MAX(O1167,0)))</f>
        <v>34</v>
      </c>
      <c r="P1168" s="45">
        <f t="shared" si="396"/>
        <v>16</v>
      </c>
      <c r="Q1168" s="33" t="str">
        <f t="shared" si="397"/>
        <v/>
      </c>
      <c r="R1168" s="33">
        <f t="shared" si="398"/>
        <v>12</v>
      </c>
      <c r="S1168" s="33" t="str">
        <f t="shared" si="399"/>
        <v>119_12</v>
      </c>
      <c r="T1168" s="35" t="str">
        <f t="shared" si="400"/>
        <v>119PM</v>
      </c>
      <c r="U1168" s="35" t="str">
        <f t="shared" si="401"/>
        <v>119PMEW</v>
      </c>
      <c r="V1168" s="35" t="str">
        <f t="shared" si="417"/>
        <v>1H</v>
      </c>
      <c r="W1168" s="35" t="str">
        <f t="shared" si="410"/>
        <v>119PM1H143</v>
      </c>
      <c r="X1168" s="388">
        <f t="shared" si="411"/>
        <v>0</v>
      </c>
      <c r="Y1168" s="388">
        <f t="shared" si="412"/>
        <v>2</v>
      </c>
      <c r="Z1168" s="280" t="str">
        <f t="shared" si="402"/>
        <v/>
      </c>
      <c r="AA1168" s="280" t="str">
        <f t="shared" si="403"/>
        <v/>
      </c>
      <c r="AB1168" s="389" t="str">
        <f t="shared" si="413"/>
        <v/>
      </c>
      <c r="AC1168" s="389" t="str">
        <f t="shared" si="414"/>
        <v/>
      </c>
      <c r="AD1168" s="390" t="str">
        <f t="shared" si="404"/>
        <v/>
      </c>
      <c r="AE1168" s="282">
        <f t="shared" si="405"/>
        <v>0</v>
      </c>
      <c r="AF1168" s="359">
        <f t="shared" si="406"/>
        <v>0</v>
      </c>
      <c r="AG1168" s="280">
        <f t="shared" si="407"/>
        <v>0</v>
      </c>
      <c r="AH1168" s="280">
        <f t="shared" si="408"/>
        <v>0</v>
      </c>
      <c r="AI1168" s="280">
        <f>IF(ISBLANK(T1168),AI1167,IF(COUNTIF(T$2:T1168,T1168)&gt;1,AI1167,1+MAX(AI1167,0)))</f>
        <v>29</v>
      </c>
      <c r="AL1168" s="391" t="str">
        <f t="shared" si="415"/>
        <v/>
      </c>
      <c r="AM1168" s="391" t="str">
        <f t="shared" si="416"/>
        <v/>
      </c>
      <c r="AO1168" s="310" t="str">
        <f t="shared" si="409"/>
        <v/>
      </c>
      <c r="AP1168" s="310">
        <f>SUM(AO$1:AO1168)</f>
        <v>0</v>
      </c>
      <c r="AQ1168" s="310">
        <f>SUM(AK$2:AK1168)</f>
        <v>12</v>
      </c>
      <c r="AR1168" s="310">
        <f>COUNTA(AJ$2:AJ1168)</f>
        <v>12</v>
      </c>
      <c r="AS1168" s="312"/>
      <c r="AT1168" s="312"/>
      <c r="AU1168" s="312"/>
      <c r="AV1168" s="312"/>
      <c r="AW1168" s="312"/>
      <c r="AZ1168">
        <v>0</v>
      </c>
      <c r="BA1168">
        <v>2</v>
      </c>
    </row>
    <row r="1169" spans="1:53" x14ac:dyDescent="0.25">
      <c r="A1169">
        <v>119</v>
      </c>
      <c r="B1169" t="s">
        <v>66</v>
      </c>
      <c r="C1169" t="s">
        <v>923</v>
      </c>
      <c r="D1169"/>
      <c r="E1169">
        <v>1</v>
      </c>
      <c r="F1169">
        <v>4</v>
      </c>
      <c r="G1169">
        <v>4</v>
      </c>
      <c r="H1169">
        <v>14</v>
      </c>
      <c r="I1169">
        <v>3</v>
      </c>
      <c r="J1169">
        <v>4</v>
      </c>
      <c r="K1169">
        <v>5</v>
      </c>
      <c r="L1169">
        <v>7</v>
      </c>
      <c r="M1169" t="s">
        <v>924</v>
      </c>
      <c r="O1169" s="101">
        <f>IF(ISBLANK(C1169),O1168,IF(COUNTIF(C$2:C1169,C1169)&gt;1,O1168,1+MAX(O1168,0)))</f>
        <v>34</v>
      </c>
      <c r="P1169" s="45">
        <f t="shared" si="396"/>
        <v>16</v>
      </c>
      <c r="Q1169" s="33" t="str">
        <f t="shared" si="397"/>
        <v/>
      </c>
      <c r="R1169" s="33">
        <f t="shared" si="398"/>
        <v>12</v>
      </c>
      <c r="S1169" s="33" t="str">
        <f t="shared" si="399"/>
        <v>119_12</v>
      </c>
      <c r="T1169" s="35" t="str">
        <f t="shared" si="400"/>
        <v>119PM</v>
      </c>
      <c r="U1169" s="35" t="str">
        <f t="shared" si="401"/>
        <v>119PMEW</v>
      </c>
      <c r="V1169" s="35" t="str">
        <f t="shared" si="417"/>
        <v>1H</v>
      </c>
      <c r="W1169" s="35" t="str">
        <f t="shared" si="410"/>
        <v>119PM1H144</v>
      </c>
      <c r="X1169" s="388">
        <f t="shared" si="411"/>
        <v>5</v>
      </c>
      <c r="Y1169" s="388">
        <f t="shared" si="412"/>
        <v>7</v>
      </c>
      <c r="Z1169" s="280" t="str">
        <f t="shared" si="402"/>
        <v/>
      </c>
      <c r="AA1169" s="280" t="str">
        <f t="shared" si="403"/>
        <v/>
      </c>
      <c r="AB1169" s="389" t="str">
        <f t="shared" si="413"/>
        <v/>
      </c>
      <c r="AC1169" s="389" t="str">
        <f t="shared" si="414"/>
        <v/>
      </c>
      <c r="AD1169" s="390" t="str">
        <f t="shared" si="404"/>
        <v/>
      </c>
      <c r="AE1169" s="282">
        <f t="shared" si="405"/>
        <v>0</v>
      </c>
      <c r="AF1169" s="359">
        <f t="shared" si="406"/>
        <v>0</v>
      </c>
      <c r="AG1169" s="280">
        <f t="shared" si="407"/>
        <v>0</v>
      </c>
      <c r="AH1169" s="280">
        <f t="shared" si="408"/>
        <v>0</v>
      </c>
      <c r="AI1169" s="280">
        <f>IF(ISBLANK(T1169),AI1168,IF(COUNTIF(T$2:T1169,T1169)&gt;1,AI1168,1+MAX(AI1168,0)))</f>
        <v>29</v>
      </c>
      <c r="AL1169" s="391" t="str">
        <f t="shared" si="415"/>
        <v/>
      </c>
      <c r="AM1169" s="391" t="str">
        <f t="shared" si="416"/>
        <v/>
      </c>
      <c r="AO1169" s="310" t="str">
        <f t="shared" si="409"/>
        <v/>
      </c>
      <c r="AP1169" s="310">
        <f>SUM(AO$1:AO1169)</f>
        <v>0</v>
      </c>
      <c r="AQ1169" s="310">
        <f>SUM(AK$2:AK1169)</f>
        <v>12</v>
      </c>
      <c r="AR1169" s="310">
        <f>COUNTA(AJ$2:AJ1169)</f>
        <v>12</v>
      </c>
      <c r="AS1169" s="312"/>
      <c r="AT1169" s="312"/>
      <c r="AU1169" s="312"/>
      <c r="AV1169" s="312"/>
      <c r="AW1169" s="312"/>
      <c r="AZ1169">
        <v>5</v>
      </c>
      <c r="BA1169">
        <v>7</v>
      </c>
    </row>
    <row r="1170" spans="1:53" x14ac:dyDescent="0.25">
      <c r="A1170">
        <v>119</v>
      </c>
      <c r="B1170" t="s">
        <v>66</v>
      </c>
      <c r="C1170" t="s">
        <v>923</v>
      </c>
      <c r="D1170"/>
      <c r="E1170">
        <v>2</v>
      </c>
      <c r="F1170">
        <v>1</v>
      </c>
      <c r="G1170">
        <v>1</v>
      </c>
      <c r="H1170">
        <v>3</v>
      </c>
      <c r="I1170">
        <v>1</v>
      </c>
      <c r="J1170">
        <v>0</v>
      </c>
      <c r="K1170">
        <v>0</v>
      </c>
      <c r="L1170">
        <v>0</v>
      </c>
      <c r="M1170" t="s">
        <v>925</v>
      </c>
      <c r="O1170" s="101">
        <f>IF(ISBLANK(C1170),O1169,IF(COUNTIF(C$2:C1170,C1170)&gt;1,O1169,1+MAX(O1169,0)))</f>
        <v>34</v>
      </c>
      <c r="P1170" s="45">
        <f t="shared" si="396"/>
        <v>16</v>
      </c>
      <c r="Q1170" s="33" t="str">
        <f t="shared" si="397"/>
        <v/>
      </c>
      <c r="R1170" s="33">
        <f t="shared" si="398"/>
        <v>13</v>
      </c>
      <c r="S1170" s="33" t="str">
        <f t="shared" si="399"/>
        <v>119_13</v>
      </c>
      <c r="T1170" s="35" t="str">
        <f t="shared" si="400"/>
        <v>119PM</v>
      </c>
      <c r="U1170" s="35" t="str">
        <f t="shared" si="401"/>
        <v>119PMNS</v>
      </c>
      <c r="V1170" s="35" t="str">
        <f t="shared" si="417"/>
        <v>1H</v>
      </c>
      <c r="W1170" s="35" t="str">
        <f t="shared" si="410"/>
        <v>119PM1H211</v>
      </c>
      <c r="X1170" s="388">
        <f t="shared" si="411"/>
        <v>0</v>
      </c>
      <c r="Y1170" s="388">
        <f t="shared" si="412"/>
        <v>0</v>
      </c>
      <c r="Z1170" s="280" t="str">
        <f t="shared" si="402"/>
        <v/>
      </c>
      <c r="AA1170" s="280" t="str">
        <f t="shared" si="403"/>
        <v/>
      </c>
      <c r="AB1170" s="389" t="str">
        <f t="shared" si="413"/>
        <v/>
      </c>
      <c r="AC1170" s="389" t="str">
        <f t="shared" si="414"/>
        <v/>
      </c>
      <c r="AD1170" s="390" t="str">
        <f t="shared" si="404"/>
        <v/>
      </c>
      <c r="AE1170" s="282">
        <f t="shared" si="405"/>
        <v>0</v>
      </c>
      <c r="AF1170" s="359">
        <f t="shared" si="406"/>
        <v>0</v>
      </c>
      <c r="AG1170" s="280">
        <f t="shared" si="407"/>
        <v>0</v>
      </c>
      <c r="AH1170" s="280">
        <f t="shared" si="408"/>
        <v>0</v>
      </c>
      <c r="AI1170" s="280">
        <f>IF(ISBLANK(T1170),AI1169,IF(COUNTIF(T$2:T1170,T1170)&gt;1,AI1169,1+MAX(AI1169,0)))</f>
        <v>29</v>
      </c>
      <c r="AL1170" s="391" t="str">
        <f t="shared" si="415"/>
        <v/>
      </c>
      <c r="AM1170" s="391" t="str">
        <f t="shared" si="416"/>
        <v/>
      </c>
      <c r="AO1170" s="310" t="str">
        <f t="shared" si="409"/>
        <v/>
      </c>
      <c r="AP1170" s="310">
        <f>SUM(AO$1:AO1170)</f>
        <v>0</v>
      </c>
      <c r="AQ1170" s="310">
        <f>SUM(AK$2:AK1170)</f>
        <v>12</v>
      </c>
      <c r="AR1170" s="310">
        <f>COUNTA(AJ$2:AJ1170)</f>
        <v>12</v>
      </c>
      <c r="AS1170" s="312"/>
      <c r="AT1170" s="312"/>
      <c r="AU1170" s="312"/>
      <c r="AV1170" s="312"/>
      <c r="AW1170" s="312"/>
      <c r="AZ1170">
        <v>0</v>
      </c>
      <c r="BA1170">
        <v>0</v>
      </c>
    </row>
    <row r="1171" spans="1:53" x14ac:dyDescent="0.25">
      <c r="A1171">
        <v>119</v>
      </c>
      <c r="B1171" t="s">
        <v>66</v>
      </c>
      <c r="C1171" t="s">
        <v>923</v>
      </c>
      <c r="D1171"/>
      <c r="E1171">
        <v>2</v>
      </c>
      <c r="F1171">
        <v>1</v>
      </c>
      <c r="G1171">
        <v>2</v>
      </c>
      <c r="H1171">
        <v>5</v>
      </c>
      <c r="I1171">
        <v>0</v>
      </c>
      <c r="J1171">
        <v>1</v>
      </c>
      <c r="K1171">
        <v>2</v>
      </c>
      <c r="L1171">
        <v>3</v>
      </c>
      <c r="M1171" t="s">
        <v>925</v>
      </c>
      <c r="O1171" s="101">
        <f>IF(ISBLANK(C1171),O1170,IF(COUNTIF(C$2:C1171,C1171)&gt;1,O1170,1+MAX(O1170,0)))</f>
        <v>34</v>
      </c>
      <c r="P1171" s="45">
        <f t="shared" si="396"/>
        <v>16</v>
      </c>
      <c r="Q1171" s="33" t="str">
        <f t="shared" si="397"/>
        <v/>
      </c>
      <c r="R1171" s="33">
        <f t="shared" si="398"/>
        <v>13</v>
      </c>
      <c r="S1171" s="33" t="str">
        <f t="shared" si="399"/>
        <v>119_13</v>
      </c>
      <c r="T1171" s="35" t="str">
        <f t="shared" si="400"/>
        <v>119PM</v>
      </c>
      <c r="U1171" s="35" t="str">
        <f t="shared" si="401"/>
        <v>119PMNS</v>
      </c>
      <c r="V1171" s="35" t="str">
        <f t="shared" si="417"/>
        <v>1H</v>
      </c>
      <c r="W1171" s="35" t="str">
        <f t="shared" si="410"/>
        <v>119PM1H212</v>
      </c>
      <c r="X1171" s="388">
        <f t="shared" si="411"/>
        <v>2</v>
      </c>
      <c r="Y1171" s="388">
        <f t="shared" si="412"/>
        <v>3</v>
      </c>
      <c r="Z1171" s="280" t="str">
        <f t="shared" si="402"/>
        <v/>
      </c>
      <c r="AA1171" s="280" t="str">
        <f t="shared" si="403"/>
        <v/>
      </c>
      <c r="AB1171" s="389" t="str">
        <f t="shared" si="413"/>
        <v/>
      </c>
      <c r="AC1171" s="389" t="str">
        <f t="shared" si="414"/>
        <v/>
      </c>
      <c r="AD1171" s="390" t="str">
        <f t="shared" si="404"/>
        <v/>
      </c>
      <c r="AE1171" s="282">
        <f t="shared" si="405"/>
        <v>0</v>
      </c>
      <c r="AF1171" s="359">
        <f t="shared" si="406"/>
        <v>0</v>
      </c>
      <c r="AG1171" s="280">
        <f t="shared" si="407"/>
        <v>0</v>
      </c>
      <c r="AH1171" s="280">
        <f t="shared" si="408"/>
        <v>0</v>
      </c>
      <c r="AI1171" s="280">
        <f>IF(ISBLANK(T1171),AI1170,IF(COUNTIF(T$2:T1171,T1171)&gt;1,AI1170,1+MAX(AI1170,0)))</f>
        <v>29</v>
      </c>
      <c r="AL1171" s="391" t="str">
        <f t="shared" si="415"/>
        <v/>
      </c>
      <c r="AM1171" s="391" t="str">
        <f t="shared" si="416"/>
        <v/>
      </c>
      <c r="AO1171" s="310" t="str">
        <f t="shared" si="409"/>
        <v/>
      </c>
      <c r="AP1171" s="310">
        <f>SUM(AO$1:AO1171)</f>
        <v>0</v>
      </c>
      <c r="AQ1171" s="310">
        <f>SUM(AK$2:AK1171)</f>
        <v>12</v>
      </c>
      <c r="AR1171" s="310">
        <f>COUNTA(AJ$2:AJ1171)</f>
        <v>12</v>
      </c>
      <c r="AS1171" s="312"/>
      <c r="AT1171" s="312"/>
      <c r="AU1171" s="312"/>
      <c r="AV1171" s="312"/>
      <c r="AW1171" s="312"/>
      <c r="AZ1171">
        <v>2</v>
      </c>
      <c r="BA1171">
        <v>3</v>
      </c>
    </row>
    <row r="1172" spans="1:53" x14ac:dyDescent="0.25">
      <c r="A1172">
        <v>119</v>
      </c>
      <c r="B1172" t="s">
        <v>66</v>
      </c>
      <c r="C1172" t="s">
        <v>923</v>
      </c>
      <c r="D1172"/>
      <c r="E1172">
        <v>2</v>
      </c>
      <c r="F1172">
        <v>1</v>
      </c>
      <c r="G1172">
        <v>3</v>
      </c>
      <c r="H1172">
        <v>6</v>
      </c>
      <c r="I1172">
        <v>1</v>
      </c>
      <c r="J1172">
        <v>1</v>
      </c>
      <c r="K1172">
        <v>1</v>
      </c>
      <c r="L1172">
        <v>1</v>
      </c>
      <c r="M1172" t="s">
        <v>925</v>
      </c>
      <c r="O1172" s="101">
        <f>IF(ISBLANK(C1172),O1171,IF(COUNTIF(C$2:C1172,C1172)&gt;1,O1171,1+MAX(O1171,0)))</f>
        <v>34</v>
      </c>
      <c r="P1172" s="45">
        <f t="shared" si="396"/>
        <v>16</v>
      </c>
      <c r="Q1172" s="33" t="str">
        <f t="shared" si="397"/>
        <v/>
      </c>
      <c r="R1172" s="33">
        <f t="shared" si="398"/>
        <v>13</v>
      </c>
      <c r="S1172" s="33" t="str">
        <f t="shared" si="399"/>
        <v>119_13</v>
      </c>
      <c r="T1172" s="35" t="str">
        <f t="shared" si="400"/>
        <v>119PM</v>
      </c>
      <c r="U1172" s="35" t="str">
        <f t="shared" si="401"/>
        <v>119PMEW</v>
      </c>
      <c r="V1172" s="35" t="str">
        <f t="shared" si="417"/>
        <v>1H</v>
      </c>
      <c r="W1172" s="35" t="str">
        <f t="shared" si="410"/>
        <v>119PM1H213</v>
      </c>
      <c r="X1172" s="388">
        <f t="shared" si="411"/>
        <v>1</v>
      </c>
      <c r="Y1172" s="388">
        <f t="shared" si="412"/>
        <v>1</v>
      </c>
      <c r="Z1172" s="280" t="str">
        <f t="shared" si="402"/>
        <v/>
      </c>
      <c r="AA1172" s="280" t="str">
        <f t="shared" si="403"/>
        <v/>
      </c>
      <c r="AB1172" s="389" t="str">
        <f t="shared" si="413"/>
        <v/>
      </c>
      <c r="AC1172" s="389" t="str">
        <f t="shared" si="414"/>
        <v/>
      </c>
      <c r="AD1172" s="390" t="str">
        <f t="shared" si="404"/>
        <v/>
      </c>
      <c r="AE1172" s="282">
        <f t="shared" si="405"/>
        <v>0</v>
      </c>
      <c r="AF1172" s="359">
        <f t="shared" si="406"/>
        <v>0</v>
      </c>
      <c r="AG1172" s="280">
        <f t="shared" si="407"/>
        <v>0</v>
      </c>
      <c r="AH1172" s="280">
        <f t="shared" si="408"/>
        <v>0</v>
      </c>
      <c r="AI1172" s="280">
        <f>IF(ISBLANK(T1172),AI1171,IF(COUNTIF(T$2:T1172,T1172)&gt;1,AI1171,1+MAX(AI1171,0)))</f>
        <v>29</v>
      </c>
      <c r="AL1172" s="391" t="str">
        <f t="shared" si="415"/>
        <v/>
      </c>
      <c r="AM1172" s="391" t="str">
        <f t="shared" si="416"/>
        <v/>
      </c>
      <c r="AO1172" s="310" t="str">
        <f t="shared" si="409"/>
        <v/>
      </c>
      <c r="AP1172" s="310">
        <f>SUM(AO$1:AO1172)</f>
        <v>0</v>
      </c>
      <c r="AQ1172" s="310">
        <f>SUM(AK$2:AK1172)</f>
        <v>12</v>
      </c>
      <c r="AR1172" s="310">
        <f>COUNTA(AJ$2:AJ1172)</f>
        <v>12</v>
      </c>
      <c r="AS1172" s="312"/>
      <c r="AT1172" s="312"/>
      <c r="AU1172" s="312"/>
      <c r="AV1172" s="312"/>
      <c r="AW1172" s="312"/>
      <c r="AZ1172">
        <v>1</v>
      </c>
      <c r="BA1172">
        <v>1</v>
      </c>
    </row>
    <row r="1173" spans="1:53" x14ac:dyDescent="0.25">
      <c r="A1173">
        <v>119</v>
      </c>
      <c r="B1173" t="s">
        <v>66</v>
      </c>
      <c r="C1173" t="s">
        <v>923</v>
      </c>
      <c r="D1173"/>
      <c r="E1173">
        <v>2</v>
      </c>
      <c r="F1173">
        <v>1</v>
      </c>
      <c r="G1173">
        <v>4</v>
      </c>
      <c r="H1173">
        <v>9</v>
      </c>
      <c r="I1173">
        <v>3</v>
      </c>
      <c r="J1173">
        <v>2</v>
      </c>
      <c r="K1173">
        <v>1</v>
      </c>
      <c r="L1173">
        <v>1</v>
      </c>
      <c r="M1173" t="s">
        <v>925</v>
      </c>
      <c r="O1173" s="101">
        <f>IF(ISBLANK(C1173),O1172,IF(COUNTIF(C$2:C1173,C1173)&gt;1,O1172,1+MAX(O1172,0)))</f>
        <v>34</v>
      </c>
      <c r="P1173" s="45">
        <f t="shared" si="396"/>
        <v>16</v>
      </c>
      <c r="Q1173" s="33" t="str">
        <f t="shared" si="397"/>
        <v/>
      </c>
      <c r="R1173" s="33">
        <f t="shared" si="398"/>
        <v>13</v>
      </c>
      <c r="S1173" s="33" t="str">
        <f t="shared" si="399"/>
        <v>119_13</v>
      </c>
      <c r="T1173" s="35" t="str">
        <f t="shared" si="400"/>
        <v>119PM</v>
      </c>
      <c r="U1173" s="35" t="str">
        <f t="shared" si="401"/>
        <v>119PMEW</v>
      </c>
      <c r="V1173" s="35" t="str">
        <f t="shared" si="417"/>
        <v>1H</v>
      </c>
      <c r="W1173" s="35" t="str">
        <f t="shared" si="410"/>
        <v>119PM1H214</v>
      </c>
      <c r="X1173" s="388">
        <f t="shared" si="411"/>
        <v>1</v>
      </c>
      <c r="Y1173" s="388">
        <f t="shared" si="412"/>
        <v>1</v>
      </c>
      <c r="Z1173" s="280" t="str">
        <f t="shared" si="402"/>
        <v/>
      </c>
      <c r="AA1173" s="280" t="str">
        <f t="shared" si="403"/>
        <v/>
      </c>
      <c r="AB1173" s="389" t="str">
        <f t="shared" si="413"/>
        <v/>
      </c>
      <c r="AC1173" s="389" t="str">
        <f t="shared" si="414"/>
        <v/>
      </c>
      <c r="AD1173" s="390" t="str">
        <f t="shared" si="404"/>
        <v/>
      </c>
      <c r="AE1173" s="282">
        <f t="shared" si="405"/>
        <v>0</v>
      </c>
      <c r="AF1173" s="359">
        <f t="shared" si="406"/>
        <v>0</v>
      </c>
      <c r="AG1173" s="280">
        <f t="shared" si="407"/>
        <v>0</v>
      </c>
      <c r="AH1173" s="280">
        <f t="shared" si="408"/>
        <v>0</v>
      </c>
      <c r="AI1173" s="280">
        <f>IF(ISBLANK(T1173),AI1172,IF(COUNTIF(T$2:T1173,T1173)&gt;1,AI1172,1+MAX(AI1172,0)))</f>
        <v>29</v>
      </c>
      <c r="AL1173" s="391" t="str">
        <f t="shared" si="415"/>
        <v/>
      </c>
      <c r="AM1173" s="391" t="str">
        <f t="shared" si="416"/>
        <v/>
      </c>
      <c r="AO1173" s="310" t="str">
        <f t="shared" si="409"/>
        <v/>
      </c>
      <c r="AP1173" s="310">
        <f>SUM(AO$1:AO1173)</f>
        <v>0</v>
      </c>
      <c r="AQ1173" s="310">
        <f>SUM(AK$2:AK1173)</f>
        <v>12</v>
      </c>
      <c r="AR1173" s="310">
        <f>COUNTA(AJ$2:AJ1173)</f>
        <v>12</v>
      </c>
      <c r="AS1173" s="312"/>
      <c r="AT1173" s="312"/>
      <c r="AU1173" s="312"/>
      <c r="AV1173" s="312"/>
      <c r="AW1173" s="312"/>
      <c r="AZ1173">
        <v>1</v>
      </c>
      <c r="BA1173">
        <v>1</v>
      </c>
    </row>
    <row r="1174" spans="1:53" x14ac:dyDescent="0.25">
      <c r="A1174">
        <v>119</v>
      </c>
      <c r="B1174" t="s">
        <v>66</v>
      </c>
      <c r="C1174" t="s">
        <v>923</v>
      </c>
      <c r="D1174"/>
      <c r="E1174">
        <v>2</v>
      </c>
      <c r="F1174">
        <v>2</v>
      </c>
      <c r="G1174">
        <v>1</v>
      </c>
      <c r="H1174">
        <v>2</v>
      </c>
      <c r="I1174">
        <v>1</v>
      </c>
      <c r="J1174">
        <v>0</v>
      </c>
      <c r="K1174">
        <v>0</v>
      </c>
      <c r="L1174">
        <v>0</v>
      </c>
      <c r="M1174" t="s">
        <v>925</v>
      </c>
      <c r="O1174" s="101">
        <f>IF(ISBLANK(C1174),O1173,IF(COUNTIF(C$2:C1174,C1174)&gt;1,O1173,1+MAX(O1173,0)))</f>
        <v>34</v>
      </c>
      <c r="P1174" s="45">
        <f t="shared" si="396"/>
        <v>16</v>
      </c>
      <c r="Q1174" s="33" t="str">
        <f t="shared" si="397"/>
        <v/>
      </c>
      <c r="R1174" s="33">
        <f t="shared" si="398"/>
        <v>14</v>
      </c>
      <c r="S1174" s="33" t="str">
        <f t="shared" si="399"/>
        <v>119_14</v>
      </c>
      <c r="T1174" s="35" t="str">
        <f t="shared" si="400"/>
        <v>119PM</v>
      </c>
      <c r="U1174" s="35" t="str">
        <f t="shared" si="401"/>
        <v>119PMNS</v>
      </c>
      <c r="V1174" s="35" t="str">
        <f t="shared" si="417"/>
        <v>1H</v>
      </c>
      <c r="W1174" s="35" t="str">
        <f t="shared" si="410"/>
        <v>119PM1H221</v>
      </c>
      <c r="X1174" s="388">
        <f t="shared" si="411"/>
        <v>0</v>
      </c>
      <c r="Y1174" s="388">
        <f t="shared" si="412"/>
        <v>0</v>
      </c>
      <c r="Z1174" s="280" t="str">
        <f t="shared" si="402"/>
        <v/>
      </c>
      <c r="AA1174" s="280" t="str">
        <f t="shared" si="403"/>
        <v/>
      </c>
      <c r="AB1174" s="389" t="str">
        <f t="shared" si="413"/>
        <v/>
      </c>
      <c r="AC1174" s="389" t="str">
        <f t="shared" si="414"/>
        <v/>
      </c>
      <c r="AD1174" s="390" t="str">
        <f t="shared" si="404"/>
        <v/>
      </c>
      <c r="AE1174" s="282">
        <f t="shared" si="405"/>
        <v>0</v>
      </c>
      <c r="AF1174" s="359">
        <f t="shared" si="406"/>
        <v>0</v>
      </c>
      <c r="AG1174" s="280">
        <f t="shared" si="407"/>
        <v>0</v>
      </c>
      <c r="AH1174" s="280">
        <f t="shared" si="408"/>
        <v>0</v>
      </c>
      <c r="AI1174" s="280">
        <f>IF(ISBLANK(T1174),AI1173,IF(COUNTIF(T$2:T1174,T1174)&gt;1,AI1173,1+MAX(AI1173,0)))</f>
        <v>29</v>
      </c>
      <c r="AL1174" s="391" t="str">
        <f t="shared" si="415"/>
        <v/>
      </c>
      <c r="AM1174" s="391" t="str">
        <f t="shared" si="416"/>
        <v/>
      </c>
      <c r="AO1174" s="310" t="str">
        <f t="shared" si="409"/>
        <v/>
      </c>
      <c r="AP1174" s="310">
        <f>SUM(AO$1:AO1174)</f>
        <v>0</v>
      </c>
      <c r="AQ1174" s="310">
        <f>SUM(AK$2:AK1174)</f>
        <v>12</v>
      </c>
      <c r="AR1174" s="310">
        <f>COUNTA(AJ$2:AJ1174)</f>
        <v>12</v>
      </c>
      <c r="AS1174" s="312"/>
      <c r="AT1174" s="312"/>
      <c r="AU1174" s="312"/>
      <c r="AV1174" s="312"/>
      <c r="AW1174" s="312"/>
      <c r="AZ1174">
        <v>0</v>
      </c>
      <c r="BA1174">
        <v>0</v>
      </c>
    </row>
    <row r="1175" spans="1:53" x14ac:dyDescent="0.25">
      <c r="A1175">
        <v>119</v>
      </c>
      <c r="B1175" t="s">
        <v>66</v>
      </c>
      <c r="C1175" t="s">
        <v>923</v>
      </c>
      <c r="D1175"/>
      <c r="E1175">
        <v>2</v>
      </c>
      <c r="F1175">
        <v>2</v>
      </c>
      <c r="G1175">
        <v>2</v>
      </c>
      <c r="H1175">
        <v>2</v>
      </c>
      <c r="I1175">
        <v>1</v>
      </c>
      <c r="J1175">
        <v>1</v>
      </c>
      <c r="K1175">
        <v>0</v>
      </c>
      <c r="L1175">
        <v>0</v>
      </c>
      <c r="M1175" t="s">
        <v>925</v>
      </c>
      <c r="O1175" s="101">
        <f>IF(ISBLANK(C1175),O1174,IF(COUNTIF(C$2:C1175,C1175)&gt;1,O1174,1+MAX(O1174,0)))</f>
        <v>34</v>
      </c>
      <c r="P1175" s="45">
        <f t="shared" si="396"/>
        <v>16</v>
      </c>
      <c r="Q1175" s="33" t="str">
        <f t="shared" si="397"/>
        <v/>
      </c>
      <c r="R1175" s="33">
        <f t="shared" si="398"/>
        <v>14</v>
      </c>
      <c r="S1175" s="33" t="str">
        <f t="shared" si="399"/>
        <v>119_14</v>
      </c>
      <c r="T1175" s="35" t="str">
        <f t="shared" si="400"/>
        <v>119PM</v>
      </c>
      <c r="U1175" s="35" t="str">
        <f t="shared" si="401"/>
        <v>119PMNS</v>
      </c>
      <c r="V1175" s="35" t="str">
        <f t="shared" si="417"/>
        <v>1H</v>
      </c>
      <c r="W1175" s="35" t="str">
        <f t="shared" si="410"/>
        <v>119PM1H222</v>
      </c>
      <c r="X1175" s="388">
        <f t="shared" si="411"/>
        <v>0</v>
      </c>
      <c r="Y1175" s="388">
        <f t="shared" si="412"/>
        <v>0</v>
      </c>
      <c r="Z1175" s="280" t="str">
        <f t="shared" si="402"/>
        <v/>
      </c>
      <c r="AA1175" s="280" t="str">
        <f t="shared" si="403"/>
        <v/>
      </c>
      <c r="AB1175" s="389" t="str">
        <f t="shared" si="413"/>
        <v/>
      </c>
      <c r="AC1175" s="389" t="str">
        <f t="shared" si="414"/>
        <v/>
      </c>
      <c r="AD1175" s="390" t="str">
        <f t="shared" si="404"/>
        <v/>
      </c>
      <c r="AE1175" s="282">
        <f t="shared" si="405"/>
        <v>0</v>
      </c>
      <c r="AF1175" s="359">
        <f t="shared" si="406"/>
        <v>0</v>
      </c>
      <c r="AG1175" s="280">
        <f t="shared" si="407"/>
        <v>0</v>
      </c>
      <c r="AH1175" s="280">
        <f t="shared" si="408"/>
        <v>0</v>
      </c>
      <c r="AI1175" s="280">
        <f>IF(ISBLANK(T1175),AI1174,IF(COUNTIF(T$2:T1175,T1175)&gt;1,AI1174,1+MAX(AI1174,0)))</f>
        <v>29</v>
      </c>
      <c r="AL1175" s="391" t="str">
        <f t="shared" si="415"/>
        <v/>
      </c>
      <c r="AM1175" s="391" t="str">
        <f t="shared" si="416"/>
        <v/>
      </c>
      <c r="AO1175" s="310" t="str">
        <f t="shared" si="409"/>
        <v/>
      </c>
      <c r="AP1175" s="310">
        <f>SUM(AO$1:AO1175)</f>
        <v>0</v>
      </c>
      <c r="AQ1175" s="310">
        <f>SUM(AK$2:AK1175)</f>
        <v>12</v>
      </c>
      <c r="AR1175" s="310">
        <f>COUNTA(AJ$2:AJ1175)</f>
        <v>12</v>
      </c>
      <c r="AS1175" s="312"/>
      <c r="AT1175" s="312"/>
      <c r="AU1175" s="312"/>
      <c r="AV1175" s="312"/>
      <c r="AW1175" s="312"/>
      <c r="AZ1175">
        <v>0</v>
      </c>
      <c r="BA1175">
        <v>0</v>
      </c>
    </row>
    <row r="1176" spans="1:53" x14ac:dyDescent="0.25">
      <c r="A1176">
        <v>119</v>
      </c>
      <c r="B1176" t="s">
        <v>66</v>
      </c>
      <c r="C1176" t="s">
        <v>923</v>
      </c>
      <c r="D1176"/>
      <c r="E1176">
        <v>2</v>
      </c>
      <c r="F1176">
        <v>2</v>
      </c>
      <c r="G1176">
        <v>3</v>
      </c>
      <c r="H1176">
        <v>8</v>
      </c>
      <c r="I1176">
        <v>4</v>
      </c>
      <c r="J1176">
        <v>3</v>
      </c>
      <c r="K1176">
        <v>1</v>
      </c>
      <c r="L1176">
        <v>4</v>
      </c>
      <c r="M1176" t="s">
        <v>925</v>
      </c>
      <c r="O1176" s="101">
        <f>IF(ISBLANK(C1176),O1175,IF(COUNTIF(C$2:C1176,C1176)&gt;1,O1175,1+MAX(O1175,0)))</f>
        <v>34</v>
      </c>
      <c r="P1176" s="45">
        <f t="shared" si="396"/>
        <v>16</v>
      </c>
      <c r="Q1176" s="33" t="str">
        <f t="shared" si="397"/>
        <v/>
      </c>
      <c r="R1176" s="33">
        <f t="shared" si="398"/>
        <v>14</v>
      </c>
      <c r="S1176" s="33" t="str">
        <f t="shared" si="399"/>
        <v>119_14</v>
      </c>
      <c r="T1176" s="35" t="str">
        <f t="shared" si="400"/>
        <v>119PM</v>
      </c>
      <c r="U1176" s="35" t="str">
        <f t="shared" si="401"/>
        <v>119PMEW</v>
      </c>
      <c r="V1176" s="35" t="str">
        <f t="shared" si="417"/>
        <v>1H</v>
      </c>
      <c r="W1176" s="35" t="str">
        <f t="shared" si="410"/>
        <v>119PM1H223</v>
      </c>
      <c r="X1176" s="388">
        <f t="shared" si="411"/>
        <v>1</v>
      </c>
      <c r="Y1176" s="388">
        <f t="shared" si="412"/>
        <v>4</v>
      </c>
      <c r="Z1176" s="280" t="str">
        <f t="shared" si="402"/>
        <v/>
      </c>
      <c r="AA1176" s="280" t="str">
        <f t="shared" si="403"/>
        <v/>
      </c>
      <c r="AB1176" s="389" t="str">
        <f t="shared" si="413"/>
        <v/>
      </c>
      <c r="AC1176" s="389" t="str">
        <f t="shared" si="414"/>
        <v/>
      </c>
      <c r="AD1176" s="390" t="str">
        <f t="shared" si="404"/>
        <v/>
      </c>
      <c r="AE1176" s="282">
        <f t="shared" si="405"/>
        <v>0</v>
      </c>
      <c r="AF1176" s="359">
        <f t="shared" si="406"/>
        <v>0</v>
      </c>
      <c r="AG1176" s="280">
        <f t="shared" si="407"/>
        <v>0</v>
      </c>
      <c r="AH1176" s="280">
        <f t="shared" si="408"/>
        <v>0</v>
      </c>
      <c r="AI1176" s="280">
        <f>IF(ISBLANK(T1176),AI1175,IF(COUNTIF(T$2:T1176,T1176)&gt;1,AI1175,1+MAX(AI1175,0)))</f>
        <v>29</v>
      </c>
      <c r="AL1176" s="391" t="str">
        <f t="shared" si="415"/>
        <v/>
      </c>
      <c r="AM1176" s="391" t="str">
        <f t="shared" si="416"/>
        <v/>
      </c>
      <c r="AO1176" s="310" t="str">
        <f t="shared" si="409"/>
        <v/>
      </c>
      <c r="AP1176" s="310">
        <f>SUM(AO$1:AO1176)</f>
        <v>0</v>
      </c>
      <c r="AQ1176" s="310">
        <f>SUM(AK$2:AK1176)</f>
        <v>12</v>
      </c>
      <c r="AR1176" s="310">
        <f>COUNTA(AJ$2:AJ1176)</f>
        <v>12</v>
      </c>
      <c r="AS1176" s="312"/>
      <c r="AT1176" s="312"/>
      <c r="AU1176" s="312"/>
      <c r="AV1176" s="312"/>
      <c r="AW1176" s="312"/>
      <c r="AZ1176">
        <v>1</v>
      </c>
      <c r="BA1176">
        <v>4</v>
      </c>
    </row>
    <row r="1177" spans="1:53" x14ac:dyDescent="0.25">
      <c r="A1177">
        <v>119</v>
      </c>
      <c r="B1177" t="s">
        <v>66</v>
      </c>
      <c r="C1177" t="s">
        <v>923</v>
      </c>
      <c r="D1177"/>
      <c r="E1177">
        <v>2</v>
      </c>
      <c r="F1177">
        <v>2</v>
      </c>
      <c r="G1177">
        <v>4</v>
      </c>
      <c r="H1177">
        <v>7</v>
      </c>
      <c r="I1177">
        <v>2</v>
      </c>
      <c r="J1177">
        <v>0</v>
      </c>
      <c r="K1177">
        <v>0</v>
      </c>
      <c r="L1177">
        <v>1</v>
      </c>
      <c r="M1177" t="s">
        <v>925</v>
      </c>
      <c r="O1177" s="101">
        <f>IF(ISBLANK(C1177),O1176,IF(COUNTIF(C$2:C1177,C1177)&gt;1,O1176,1+MAX(O1176,0)))</f>
        <v>34</v>
      </c>
      <c r="P1177" s="45">
        <f t="shared" si="396"/>
        <v>16</v>
      </c>
      <c r="Q1177" s="33" t="str">
        <f t="shared" si="397"/>
        <v/>
      </c>
      <c r="R1177" s="33">
        <f t="shared" si="398"/>
        <v>14</v>
      </c>
      <c r="S1177" s="33" t="str">
        <f t="shared" si="399"/>
        <v>119_14</v>
      </c>
      <c r="T1177" s="35" t="str">
        <f t="shared" si="400"/>
        <v>119PM</v>
      </c>
      <c r="U1177" s="35" t="str">
        <f t="shared" si="401"/>
        <v>119PMEW</v>
      </c>
      <c r="V1177" s="35" t="str">
        <f t="shared" si="417"/>
        <v>1H</v>
      </c>
      <c r="W1177" s="35" t="str">
        <f t="shared" si="410"/>
        <v>119PM1H224</v>
      </c>
      <c r="X1177" s="388">
        <f t="shared" si="411"/>
        <v>0</v>
      </c>
      <c r="Y1177" s="388">
        <f t="shared" si="412"/>
        <v>1</v>
      </c>
      <c r="Z1177" s="280" t="str">
        <f t="shared" si="402"/>
        <v/>
      </c>
      <c r="AA1177" s="280" t="str">
        <f t="shared" si="403"/>
        <v/>
      </c>
      <c r="AB1177" s="389" t="str">
        <f t="shared" si="413"/>
        <v/>
      </c>
      <c r="AC1177" s="389" t="str">
        <f t="shared" si="414"/>
        <v/>
      </c>
      <c r="AD1177" s="390" t="str">
        <f t="shared" si="404"/>
        <v/>
      </c>
      <c r="AE1177" s="282">
        <f t="shared" si="405"/>
        <v>0</v>
      </c>
      <c r="AF1177" s="359">
        <f t="shared" si="406"/>
        <v>0</v>
      </c>
      <c r="AG1177" s="280">
        <f t="shared" si="407"/>
        <v>0</v>
      </c>
      <c r="AH1177" s="280">
        <f t="shared" si="408"/>
        <v>0</v>
      </c>
      <c r="AI1177" s="280">
        <f>IF(ISBLANK(T1177),AI1176,IF(COUNTIF(T$2:T1177,T1177)&gt;1,AI1176,1+MAX(AI1176,0)))</f>
        <v>29</v>
      </c>
      <c r="AL1177" s="391" t="str">
        <f t="shared" si="415"/>
        <v/>
      </c>
      <c r="AM1177" s="391" t="str">
        <f t="shared" si="416"/>
        <v/>
      </c>
      <c r="AO1177" s="310" t="str">
        <f t="shared" si="409"/>
        <v/>
      </c>
      <c r="AP1177" s="310">
        <f>SUM(AO$1:AO1177)</f>
        <v>0</v>
      </c>
      <c r="AQ1177" s="310">
        <f>SUM(AK$2:AK1177)</f>
        <v>12</v>
      </c>
      <c r="AR1177" s="310">
        <f>COUNTA(AJ$2:AJ1177)</f>
        <v>12</v>
      </c>
      <c r="AS1177" s="312"/>
      <c r="AT1177" s="312"/>
      <c r="AU1177" s="312"/>
      <c r="AV1177" s="312"/>
      <c r="AW1177" s="312"/>
      <c r="AZ1177">
        <v>0</v>
      </c>
      <c r="BA1177">
        <v>1</v>
      </c>
    </row>
    <row r="1178" spans="1:53" x14ac:dyDescent="0.25">
      <c r="A1178">
        <v>119</v>
      </c>
      <c r="B1178" t="s">
        <v>66</v>
      </c>
      <c r="C1178" t="s">
        <v>923</v>
      </c>
      <c r="D1178"/>
      <c r="E1178">
        <v>2</v>
      </c>
      <c r="F1178">
        <v>3</v>
      </c>
      <c r="G1178">
        <v>1</v>
      </c>
      <c r="H1178">
        <v>4</v>
      </c>
      <c r="I1178">
        <v>2</v>
      </c>
      <c r="J1178">
        <v>1</v>
      </c>
      <c r="K1178">
        <v>0</v>
      </c>
      <c r="L1178">
        <v>3</v>
      </c>
      <c r="M1178" t="s">
        <v>925</v>
      </c>
      <c r="O1178" s="101">
        <f>IF(ISBLANK(C1178),O1177,IF(COUNTIF(C$2:C1178,C1178)&gt;1,O1177,1+MAX(O1177,0)))</f>
        <v>34</v>
      </c>
      <c r="P1178" s="45">
        <f t="shared" si="396"/>
        <v>16</v>
      </c>
      <c r="Q1178" s="33" t="str">
        <f t="shared" si="397"/>
        <v/>
      </c>
      <c r="R1178" s="33">
        <f t="shared" si="398"/>
        <v>15</v>
      </c>
      <c r="S1178" s="33" t="str">
        <f t="shared" si="399"/>
        <v>119_15</v>
      </c>
      <c r="T1178" s="35" t="str">
        <f t="shared" si="400"/>
        <v>119PM</v>
      </c>
      <c r="U1178" s="35" t="str">
        <f t="shared" si="401"/>
        <v>119PMNS</v>
      </c>
      <c r="V1178" s="35" t="str">
        <f t="shared" si="417"/>
        <v>1H</v>
      </c>
      <c r="W1178" s="35" t="str">
        <f t="shared" si="410"/>
        <v>119PM1H231</v>
      </c>
      <c r="X1178" s="388">
        <f t="shared" si="411"/>
        <v>0</v>
      </c>
      <c r="Y1178" s="388">
        <f t="shared" si="412"/>
        <v>3</v>
      </c>
      <c r="Z1178" s="280" t="str">
        <f t="shared" si="402"/>
        <v/>
      </c>
      <c r="AA1178" s="280" t="str">
        <f t="shared" si="403"/>
        <v/>
      </c>
      <c r="AB1178" s="389" t="str">
        <f t="shared" si="413"/>
        <v/>
      </c>
      <c r="AC1178" s="389" t="str">
        <f t="shared" si="414"/>
        <v/>
      </c>
      <c r="AD1178" s="390" t="str">
        <f t="shared" si="404"/>
        <v/>
      </c>
      <c r="AE1178" s="282">
        <f t="shared" si="405"/>
        <v>0</v>
      </c>
      <c r="AF1178" s="359">
        <f t="shared" si="406"/>
        <v>0</v>
      </c>
      <c r="AG1178" s="280">
        <f t="shared" si="407"/>
        <v>0</v>
      </c>
      <c r="AH1178" s="280">
        <f t="shared" si="408"/>
        <v>0</v>
      </c>
      <c r="AI1178" s="280">
        <f>IF(ISBLANK(T1178),AI1177,IF(COUNTIF(T$2:T1178,T1178)&gt;1,AI1177,1+MAX(AI1177,0)))</f>
        <v>29</v>
      </c>
      <c r="AL1178" s="391" t="str">
        <f t="shared" si="415"/>
        <v/>
      </c>
      <c r="AM1178" s="391" t="str">
        <f t="shared" si="416"/>
        <v/>
      </c>
      <c r="AO1178" s="310" t="str">
        <f t="shared" si="409"/>
        <v/>
      </c>
      <c r="AP1178" s="310">
        <f>SUM(AO$1:AO1178)</f>
        <v>0</v>
      </c>
      <c r="AQ1178" s="310">
        <f>SUM(AK$2:AK1178)</f>
        <v>12</v>
      </c>
      <c r="AR1178" s="310">
        <f>COUNTA(AJ$2:AJ1178)</f>
        <v>12</v>
      </c>
      <c r="AS1178" s="312"/>
      <c r="AT1178" s="312"/>
      <c r="AU1178" s="312"/>
      <c r="AV1178" s="312"/>
      <c r="AW1178" s="312"/>
      <c r="AZ1178">
        <v>0</v>
      </c>
      <c r="BA1178">
        <v>3</v>
      </c>
    </row>
    <row r="1179" spans="1:53" x14ac:dyDescent="0.25">
      <c r="A1179">
        <v>119</v>
      </c>
      <c r="B1179" t="s">
        <v>66</v>
      </c>
      <c r="C1179" t="s">
        <v>923</v>
      </c>
      <c r="D1179"/>
      <c r="E1179">
        <v>2</v>
      </c>
      <c r="F1179">
        <v>3</v>
      </c>
      <c r="G1179">
        <v>2</v>
      </c>
      <c r="H1179">
        <v>8</v>
      </c>
      <c r="I1179">
        <v>2</v>
      </c>
      <c r="J1179">
        <v>1</v>
      </c>
      <c r="K1179">
        <v>0</v>
      </c>
      <c r="L1179">
        <v>2</v>
      </c>
      <c r="M1179" t="s">
        <v>925</v>
      </c>
      <c r="O1179" s="101">
        <f>IF(ISBLANK(C1179),O1178,IF(COUNTIF(C$2:C1179,C1179)&gt;1,O1178,1+MAX(O1178,0)))</f>
        <v>34</v>
      </c>
      <c r="P1179" s="45">
        <f t="shared" si="396"/>
        <v>16</v>
      </c>
      <c r="Q1179" s="33" t="str">
        <f t="shared" si="397"/>
        <v/>
      </c>
      <c r="R1179" s="33">
        <f t="shared" si="398"/>
        <v>15</v>
      </c>
      <c r="S1179" s="33" t="str">
        <f t="shared" si="399"/>
        <v>119_15</v>
      </c>
      <c r="T1179" s="35" t="str">
        <f t="shared" si="400"/>
        <v>119PM</v>
      </c>
      <c r="U1179" s="35" t="str">
        <f t="shared" si="401"/>
        <v>119PMNS</v>
      </c>
      <c r="V1179" s="35" t="str">
        <f t="shared" si="417"/>
        <v>1H</v>
      </c>
      <c r="W1179" s="35" t="str">
        <f t="shared" si="410"/>
        <v>119PM1H232</v>
      </c>
      <c r="X1179" s="388">
        <f t="shared" si="411"/>
        <v>0</v>
      </c>
      <c r="Y1179" s="388">
        <f t="shared" si="412"/>
        <v>2</v>
      </c>
      <c r="Z1179" s="280" t="str">
        <f t="shared" si="402"/>
        <v/>
      </c>
      <c r="AA1179" s="280" t="str">
        <f t="shared" si="403"/>
        <v/>
      </c>
      <c r="AB1179" s="389" t="str">
        <f t="shared" si="413"/>
        <v/>
      </c>
      <c r="AC1179" s="389" t="str">
        <f t="shared" si="414"/>
        <v/>
      </c>
      <c r="AD1179" s="390" t="str">
        <f t="shared" si="404"/>
        <v/>
      </c>
      <c r="AE1179" s="282">
        <f t="shared" si="405"/>
        <v>0</v>
      </c>
      <c r="AF1179" s="359">
        <f t="shared" si="406"/>
        <v>0</v>
      </c>
      <c r="AG1179" s="280">
        <f t="shared" si="407"/>
        <v>0</v>
      </c>
      <c r="AH1179" s="280">
        <f t="shared" si="408"/>
        <v>0</v>
      </c>
      <c r="AI1179" s="280">
        <f>IF(ISBLANK(T1179),AI1178,IF(COUNTIF(T$2:T1179,T1179)&gt;1,AI1178,1+MAX(AI1178,0)))</f>
        <v>29</v>
      </c>
      <c r="AL1179" s="391" t="str">
        <f t="shared" si="415"/>
        <v/>
      </c>
      <c r="AM1179" s="391" t="str">
        <f t="shared" si="416"/>
        <v/>
      </c>
      <c r="AO1179" s="310" t="str">
        <f t="shared" si="409"/>
        <v/>
      </c>
      <c r="AP1179" s="310">
        <f>SUM(AO$1:AO1179)</f>
        <v>0</v>
      </c>
      <c r="AQ1179" s="310">
        <f>SUM(AK$2:AK1179)</f>
        <v>12</v>
      </c>
      <c r="AR1179" s="310">
        <f>COUNTA(AJ$2:AJ1179)</f>
        <v>12</v>
      </c>
      <c r="AS1179" s="312"/>
      <c r="AT1179" s="312"/>
      <c r="AU1179" s="312"/>
      <c r="AV1179" s="312"/>
      <c r="AW1179" s="312"/>
      <c r="AZ1179">
        <v>0</v>
      </c>
      <c r="BA1179">
        <v>2</v>
      </c>
    </row>
    <row r="1180" spans="1:53" x14ac:dyDescent="0.25">
      <c r="A1180">
        <v>119</v>
      </c>
      <c r="B1180" t="s">
        <v>66</v>
      </c>
      <c r="C1180" t="s">
        <v>923</v>
      </c>
      <c r="D1180"/>
      <c r="E1180">
        <v>2</v>
      </c>
      <c r="F1180">
        <v>3</v>
      </c>
      <c r="G1180">
        <v>3</v>
      </c>
      <c r="H1180">
        <v>11</v>
      </c>
      <c r="I1180">
        <v>2</v>
      </c>
      <c r="J1180">
        <v>2</v>
      </c>
      <c r="K1180">
        <v>3</v>
      </c>
      <c r="L1180">
        <v>4</v>
      </c>
      <c r="M1180" t="s">
        <v>925</v>
      </c>
      <c r="O1180" s="101">
        <f>IF(ISBLANK(C1180),O1179,IF(COUNTIF(C$2:C1180,C1180)&gt;1,O1179,1+MAX(O1179,0)))</f>
        <v>34</v>
      </c>
      <c r="P1180" s="45">
        <f t="shared" si="396"/>
        <v>16</v>
      </c>
      <c r="Q1180" s="33" t="str">
        <f t="shared" si="397"/>
        <v/>
      </c>
      <c r="R1180" s="33">
        <f t="shared" si="398"/>
        <v>15</v>
      </c>
      <c r="S1180" s="33" t="str">
        <f t="shared" si="399"/>
        <v>119_15</v>
      </c>
      <c r="T1180" s="35" t="str">
        <f t="shared" si="400"/>
        <v>119PM</v>
      </c>
      <c r="U1180" s="35" t="str">
        <f t="shared" si="401"/>
        <v>119PMEW</v>
      </c>
      <c r="V1180" s="35" t="str">
        <f t="shared" si="417"/>
        <v>1H</v>
      </c>
      <c r="W1180" s="35" t="str">
        <f t="shared" si="410"/>
        <v>119PM1H233</v>
      </c>
      <c r="X1180" s="388">
        <f t="shared" si="411"/>
        <v>3</v>
      </c>
      <c r="Y1180" s="388">
        <f t="shared" si="412"/>
        <v>4</v>
      </c>
      <c r="Z1180" s="280" t="str">
        <f t="shared" si="402"/>
        <v/>
      </c>
      <c r="AA1180" s="280" t="str">
        <f t="shared" si="403"/>
        <v/>
      </c>
      <c r="AB1180" s="389" t="str">
        <f t="shared" si="413"/>
        <v/>
      </c>
      <c r="AC1180" s="389" t="str">
        <f t="shared" si="414"/>
        <v/>
      </c>
      <c r="AD1180" s="390" t="str">
        <f t="shared" si="404"/>
        <v/>
      </c>
      <c r="AE1180" s="282">
        <f t="shared" si="405"/>
        <v>0</v>
      </c>
      <c r="AF1180" s="359">
        <f t="shared" si="406"/>
        <v>0</v>
      </c>
      <c r="AG1180" s="280">
        <f t="shared" si="407"/>
        <v>0</v>
      </c>
      <c r="AH1180" s="280">
        <f t="shared" si="408"/>
        <v>0</v>
      </c>
      <c r="AI1180" s="280">
        <f>IF(ISBLANK(T1180),AI1179,IF(COUNTIF(T$2:T1180,T1180)&gt;1,AI1179,1+MAX(AI1179,0)))</f>
        <v>29</v>
      </c>
      <c r="AL1180" s="391" t="str">
        <f t="shared" si="415"/>
        <v/>
      </c>
      <c r="AM1180" s="391" t="str">
        <f t="shared" si="416"/>
        <v/>
      </c>
      <c r="AO1180" s="310" t="str">
        <f t="shared" si="409"/>
        <v/>
      </c>
      <c r="AP1180" s="310">
        <f>SUM(AO$1:AO1180)</f>
        <v>0</v>
      </c>
      <c r="AQ1180" s="310">
        <f>SUM(AK$2:AK1180)</f>
        <v>12</v>
      </c>
      <c r="AR1180" s="310">
        <f>COUNTA(AJ$2:AJ1180)</f>
        <v>12</v>
      </c>
      <c r="AS1180" s="312"/>
      <c r="AT1180" s="312"/>
      <c r="AU1180" s="312"/>
      <c r="AV1180" s="312"/>
      <c r="AW1180" s="312"/>
      <c r="AZ1180">
        <v>3</v>
      </c>
      <c r="BA1180">
        <v>4</v>
      </c>
    </row>
    <row r="1181" spans="1:53" x14ac:dyDescent="0.25">
      <c r="A1181">
        <v>119</v>
      </c>
      <c r="B1181" t="s">
        <v>66</v>
      </c>
      <c r="C1181" t="s">
        <v>923</v>
      </c>
      <c r="D1181"/>
      <c r="E1181">
        <v>2</v>
      </c>
      <c r="F1181">
        <v>3</v>
      </c>
      <c r="G1181">
        <v>4</v>
      </c>
      <c r="H1181">
        <v>9</v>
      </c>
      <c r="I1181">
        <v>2</v>
      </c>
      <c r="J1181">
        <v>1</v>
      </c>
      <c r="K1181">
        <v>0</v>
      </c>
      <c r="L1181">
        <v>3</v>
      </c>
      <c r="M1181" t="s">
        <v>925</v>
      </c>
      <c r="O1181" s="101">
        <f>IF(ISBLANK(C1181),O1180,IF(COUNTIF(C$2:C1181,C1181)&gt;1,O1180,1+MAX(O1180,0)))</f>
        <v>34</v>
      </c>
      <c r="P1181" s="45">
        <f t="shared" si="396"/>
        <v>16</v>
      </c>
      <c r="Q1181" s="33" t="str">
        <f t="shared" si="397"/>
        <v/>
      </c>
      <c r="R1181" s="33">
        <f t="shared" si="398"/>
        <v>15</v>
      </c>
      <c r="S1181" s="33" t="str">
        <f t="shared" si="399"/>
        <v>119_15</v>
      </c>
      <c r="T1181" s="35" t="str">
        <f t="shared" si="400"/>
        <v>119PM</v>
      </c>
      <c r="U1181" s="35" t="str">
        <f t="shared" si="401"/>
        <v>119PMEW</v>
      </c>
      <c r="V1181" s="35" t="str">
        <f t="shared" si="417"/>
        <v>1H</v>
      </c>
      <c r="W1181" s="35" t="str">
        <f t="shared" si="410"/>
        <v>119PM1H234</v>
      </c>
      <c r="X1181" s="388">
        <f t="shared" si="411"/>
        <v>0</v>
      </c>
      <c r="Y1181" s="388">
        <f t="shared" si="412"/>
        <v>3</v>
      </c>
      <c r="Z1181" s="280" t="str">
        <f t="shared" si="402"/>
        <v/>
      </c>
      <c r="AA1181" s="280" t="str">
        <f t="shared" si="403"/>
        <v/>
      </c>
      <c r="AB1181" s="389" t="str">
        <f t="shared" si="413"/>
        <v/>
      </c>
      <c r="AC1181" s="389" t="str">
        <f t="shared" si="414"/>
        <v/>
      </c>
      <c r="AD1181" s="390" t="str">
        <f t="shared" si="404"/>
        <v/>
      </c>
      <c r="AE1181" s="282">
        <f t="shared" si="405"/>
        <v>0</v>
      </c>
      <c r="AF1181" s="359">
        <f t="shared" si="406"/>
        <v>0</v>
      </c>
      <c r="AG1181" s="280">
        <f t="shared" si="407"/>
        <v>0</v>
      </c>
      <c r="AH1181" s="280">
        <f t="shared" si="408"/>
        <v>0</v>
      </c>
      <c r="AI1181" s="280">
        <f>IF(ISBLANK(T1181),AI1180,IF(COUNTIF(T$2:T1181,T1181)&gt;1,AI1180,1+MAX(AI1180,0)))</f>
        <v>29</v>
      </c>
      <c r="AL1181" s="391" t="str">
        <f t="shared" si="415"/>
        <v/>
      </c>
      <c r="AM1181" s="391" t="str">
        <f t="shared" si="416"/>
        <v/>
      </c>
      <c r="AO1181" s="310" t="str">
        <f t="shared" si="409"/>
        <v/>
      </c>
      <c r="AP1181" s="310">
        <f>SUM(AO$1:AO1181)</f>
        <v>0</v>
      </c>
      <c r="AQ1181" s="310">
        <f>SUM(AK$2:AK1181)</f>
        <v>12</v>
      </c>
      <c r="AR1181" s="310">
        <f>COUNTA(AJ$2:AJ1181)</f>
        <v>12</v>
      </c>
      <c r="AS1181" s="312"/>
      <c r="AT1181" s="312"/>
      <c r="AU1181" s="312"/>
      <c r="AV1181" s="312"/>
      <c r="AW1181" s="312"/>
      <c r="AZ1181">
        <v>0</v>
      </c>
      <c r="BA1181">
        <v>3</v>
      </c>
    </row>
    <row r="1182" spans="1:53" x14ac:dyDescent="0.25">
      <c r="A1182">
        <v>119</v>
      </c>
      <c r="B1182" t="s">
        <v>66</v>
      </c>
      <c r="C1182" t="s">
        <v>923</v>
      </c>
      <c r="D1182"/>
      <c r="E1182">
        <v>2</v>
      </c>
      <c r="F1182">
        <v>4</v>
      </c>
      <c r="G1182">
        <v>1</v>
      </c>
      <c r="H1182">
        <v>3</v>
      </c>
      <c r="I1182">
        <v>1</v>
      </c>
      <c r="J1182">
        <v>0</v>
      </c>
      <c r="K1182">
        <v>0</v>
      </c>
      <c r="L1182">
        <v>1</v>
      </c>
      <c r="M1182" t="s">
        <v>925</v>
      </c>
      <c r="O1182" s="101">
        <f>IF(ISBLANK(C1182),O1181,IF(COUNTIF(C$2:C1182,C1182)&gt;1,O1181,1+MAX(O1181,0)))</f>
        <v>34</v>
      </c>
      <c r="P1182" s="45">
        <f t="shared" si="396"/>
        <v>16</v>
      </c>
      <c r="Q1182" s="33" t="str">
        <f t="shared" si="397"/>
        <v/>
      </c>
      <c r="R1182" s="33">
        <f t="shared" si="398"/>
        <v>16</v>
      </c>
      <c r="S1182" s="33" t="str">
        <f t="shared" si="399"/>
        <v>119_16</v>
      </c>
      <c r="T1182" s="35" t="str">
        <f t="shared" si="400"/>
        <v>119PM</v>
      </c>
      <c r="U1182" s="35" t="str">
        <f t="shared" si="401"/>
        <v>119PMNS</v>
      </c>
      <c r="V1182" s="35" t="str">
        <f t="shared" si="417"/>
        <v>1H</v>
      </c>
      <c r="W1182" s="35" t="str">
        <f t="shared" si="410"/>
        <v>119PM1H241</v>
      </c>
      <c r="X1182" s="388">
        <f t="shared" si="411"/>
        <v>0</v>
      </c>
      <c r="Y1182" s="388">
        <f t="shared" si="412"/>
        <v>1</v>
      </c>
      <c r="Z1182" s="280" t="str">
        <f t="shared" si="402"/>
        <v/>
      </c>
      <c r="AA1182" s="280" t="str">
        <f t="shared" si="403"/>
        <v/>
      </c>
      <c r="AB1182" s="389" t="str">
        <f t="shared" si="413"/>
        <v/>
      </c>
      <c r="AC1182" s="389" t="str">
        <f t="shared" si="414"/>
        <v/>
      </c>
      <c r="AD1182" s="390" t="str">
        <f t="shared" si="404"/>
        <v/>
      </c>
      <c r="AE1182" s="282">
        <f t="shared" si="405"/>
        <v>0</v>
      </c>
      <c r="AF1182" s="359">
        <f t="shared" si="406"/>
        <v>0</v>
      </c>
      <c r="AG1182" s="280">
        <f t="shared" si="407"/>
        <v>0</v>
      </c>
      <c r="AH1182" s="280">
        <f t="shared" si="408"/>
        <v>0</v>
      </c>
      <c r="AI1182" s="280">
        <f>IF(ISBLANK(T1182),AI1181,IF(COUNTIF(T$2:T1182,T1182)&gt;1,AI1181,1+MAX(AI1181,0)))</f>
        <v>29</v>
      </c>
      <c r="AL1182" s="391" t="str">
        <f t="shared" si="415"/>
        <v/>
      </c>
      <c r="AM1182" s="391" t="str">
        <f t="shared" si="416"/>
        <v/>
      </c>
      <c r="AO1182" s="310" t="str">
        <f t="shared" si="409"/>
        <v/>
      </c>
      <c r="AP1182" s="310">
        <f>SUM(AO$1:AO1182)</f>
        <v>0</v>
      </c>
      <c r="AQ1182" s="310">
        <f>SUM(AK$2:AK1182)</f>
        <v>12</v>
      </c>
      <c r="AR1182" s="310">
        <f>COUNTA(AJ$2:AJ1182)</f>
        <v>12</v>
      </c>
      <c r="AS1182" s="312"/>
      <c r="AT1182" s="312"/>
      <c r="AU1182" s="312"/>
      <c r="AV1182" s="312"/>
      <c r="AW1182" s="312"/>
      <c r="AZ1182">
        <v>0</v>
      </c>
      <c r="BA1182">
        <v>1</v>
      </c>
    </row>
    <row r="1183" spans="1:53" x14ac:dyDescent="0.25">
      <c r="A1183">
        <v>119</v>
      </c>
      <c r="B1183" t="s">
        <v>66</v>
      </c>
      <c r="C1183" t="s">
        <v>923</v>
      </c>
      <c r="D1183"/>
      <c r="E1183">
        <v>2</v>
      </c>
      <c r="F1183">
        <v>4</v>
      </c>
      <c r="G1183">
        <v>2</v>
      </c>
      <c r="H1183">
        <v>3</v>
      </c>
      <c r="I1183">
        <v>0</v>
      </c>
      <c r="J1183">
        <v>0</v>
      </c>
      <c r="K1183">
        <v>0</v>
      </c>
      <c r="L1183">
        <v>1</v>
      </c>
      <c r="M1183" t="s">
        <v>925</v>
      </c>
      <c r="O1183" s="101">
        <f>IF(ISBLANK(C1183),O1182,IF(COUNTIF(C$2:C1183,C1183)&gt;1,O1182,1+MAX(O1182,0)))</f>
        <v>34</v>
      </c>
      <c r="P1183" s="45">
        <f t="shared" si="396"/>
        <v>16</v>
      </c>
      <c r="Q1183" s="33" t="str">
        <f t="shared" si="397"/>
        <v/>
      </c>
      <c r="R1183" s="33">
        <f t="shared" si="398"/>
        <v>16</v>
      </c>
      <c r="S1183" s="33" t="str">
        <f t="shared" si="399"/>
        <v>119_16</v>
      </c>
      <c r="T1183" s="35" t="str">
        <f t="shared" si="400"/>
        <v>119PM</v>
      </c>
      <c r="U1183" s="35" t="str">
        <f t="shared" si="401"/>
        <v>119PMNS</v>
      </c>
      <c r="V1183" s="35" t="str">
        <f t="shared" si="417"/>
        <v>1H</v>
      </c>
      <c r="W1183" s="35" t="str">
        <f t="shared" si="410"/>
        <v>119PM1H242</v>
      </c>
      <c r="X1183" s="388">
        <f t="shared" si="411"/>
        <v>0</v>
      </c>
      <c r="Y1183" s="388">
        <f t="shared" si="412"/>
        <v>1</v>
      </c>
      <c r="Z1183" s="280" t="str">
        <f t="shared" si="402"/>
        <v/>
      </c>
      <c r="AA1183" s="280" t="str">
        <f t="shared" si="403"/>
        <v/>
      </c>
      <c r="AB1183" s="389" t="str">
        <f t="shared" si="413"/>
        <v/>
      </c>
      <c r="AC1183" s="389" t="str">
        <f t="shared" si="414"/>
        <v/>
      </c>
      <c r="AD1183" s="390" t="str">
        <f t="shared" si="404"/>
        <v/>
      </c>
      <c r="AE1183" s="282">
        <f t="shared" si="405"/>
        <v>0</v>
      </c>
      <c r="AF1183" s="359">
        <f t="shared" si="406"/>
        <v>0</v>
      </c>
      <c r="AG1183" s="280">
        <f t="shared" si="407"/>
        <v>0</v>
      </c>
      <c r="AH1183" s="280">
        <f t="shared" si="408"/>
        <v>0</v>
      </c>
      <c r="AI1183" s="280">
        <f>IF(ISBLANK(T1183),AI1182,IF(COUNTIF(T$2:T1183,T1183)&gt;1,AI1182,1+MAX(AI1182,0)))</f>
        <v>29</v>
      </c>
      <c r="AL1183" s="391" t="str">
        <f t="shared" si="415"/>
        <v/>
      </c>
      <c r="AM1183" s="391" t="str">
        <f t="shared" si="416"/>
        <v/>
      </c>
      <c r="AO1183" s="310" t="str">
        <f t="shared" si="409"/>
        <v/>
      </c>
      <c r="AP1183" s="310">
        <f>SUM(AO$1:AO1183)</f>
        <v>0</v>
      </c>
      <c r="AQ1183" s="310">
        <f>SUM(AK$2:AK1183)</f>
        <v>12</v>
      </c>
      <c r="AR1183" s="310">
        <f>COUNTA(AJ$2:AJ1183)</f>
        <v>12</v>
      </c>
      <c r="AS1183" s="312"/>
      <c r="AT1183" s="312"/>
      <c r="AU1183" s="312"/>
      <c r="AV1183" s="312"/>
      <c r="AW1183" s="312"/>
      <c r="AZ1183">
        <v>0</v>
      </c>
      <c r="BA1183">
        <v>1</v>
      </c>
    </row>
    <row r="1184" spans="1:53" x14ac:dyDescent="0.25">
      <c r="A1184">
        <v>119</v>
      </c>
      <c r="B1184" t="s">
        <v>66</v>
      </c>
      <c r="C1184" t="s">
        <v>923</v>
      </c>
      <c r="D1184"/>
      <c r="E1184">
        <v>2</v>
      </c>
      <c r="F1184">
        <v>4</v>
      </c>
      <c r="G1184">
        <v>3</v>
      </c>
      <c r="H1184">
        <v>3</v>
      </c>
      <c r="I1184">
        <v>2</v>
      </c>
      <c r="J1184">
        <v>0</v>
      </c>
      <c r="K1184">
        <v>1</v>
      </c>
      <c r="L1184">
        <v>1</v>
      </c>
      <c r="M1184" t="s">
        <v>925</v>
      </c>
      <c r="O1184" s="101">
        <f>IF(ISBLANK(C1184),O1183,IF(COUNTIF(C$2:C1184,C1184)&gt;1,O1183,1+MAX(O1183,0)))</f>
        <v>34</v>
      </c>
      <c r="P1184" s="45">
        <f t="shared" si="396"/>
        <v>16</v>
      </c>
      <c r="Q1184" s="33" t="str">
        <f t="shared" si="397"/>
        <v/>
      </c>
      <c r="R1184" s="33">
        <f t="shared" si="398"/>
        <v>16</v>
      </c>
      <c r="S1184" s="33" t="str">
        <f t="shared" si="399"/>
        <v>119_16</v>
      </c>
      <c r="T1184" s="35" t="str">
        <f t="shared" si="400"/>
        <v>119PM</v>
      </c>
      <c r="U1184" s="35" t="str">
        <f t="shared" si="401"/>
        <v>119PMEW</v>
      </c>
      <c r="V1184" s="35" t="str">
        <f t="shared" si="417"/>
        <v>1H</v>
      </c>
      <c r="W1184" s="35" t="str">
        <f t="shared" si="410"/>
        <v>119PM1H243</v>
      </c>
      <c r="X1184" s="388">
        <f t="shared" si="411"/>
        <v>1</v>
      </c>
      <c r="Y1184" s="388">
        <f t="shared" si="412"/>
        <v>1</v>
      </c>
      <c r="Z1184" s="280" t="str">
        <f t="shared" si="402"/>
        <v/>
      </c>
      <c r="AA1184" s="280" t="str">
        <f t="shared" si="403"/>
        <v/>
      </c>
      <c r="AB1184" s="389" t="str">
        <f t="shared" si="413"/>
        <v/>
      </c>
      <c r="AC1184" s="389" t="str">
        <f t="shared" si="414"/>
        <v/>
      </c>
      <c r="AD1184" s="390" t="str">
        <f t="shared" si="404"/>
        <v/>
      </c>
      <c r="AE1184" s="282">
        <f t="shared" si="405"/>
        <v>0</v>
      </c>
      <c r="AF1184" s="359">
        <f t="shared" si="406"/>
        <v>0</v>
      </c>
      <c r="AG1184" s="280">
        <f t="shared" si="407"/>
        <v>0</v>
      </c>
      <c r="AH1184" s="280">
        <f t="shared" si="408"/>
        <v>0</v>
      </c>
      <c r="AI1184" s="280">
        <f>IF(ISBLANK(T1184),AI1183,IF(COUNTIF(T$2:T1184,T1184)&gt;1,AI1183,1+MAX(AI1183,0)))</f>
        <v>29</v>
      </c>
      <c r="AL1184" s="391" t="str">
        <f t="shared" si="415"/>
        <v/>
      </c>
      <c r="AM1184" s="391" t="str">
        <f t="shared" si="416"/>
        <v/>
      </c>
      <c r="AO1184" s="310" t="str">
        <f t="shared" si="409"/>
        <v/>
      </c>
      <c r="AP1184" s="310">
        <f>SUM(AO$1:AO1184)</f>
        <v>0</v>
      </c>
      <c r="AQ1184" s="310">
        <f>SUM(AK$2:AK1184)</f>
        <v>12</v>
      </c>
      <c r="AR1184" s="310">
        <f>COUNTA(AJ$2:AJ1184)</f>
        <v>12</v>
      </c>
      <c r="AS1184" s="312"/>
      <c r="AT1184" s="312"/>
      <c r="AU1184" s="312"/>
      <c r="AV1184" s="312"/>
      <c r="AW1184" s="312"/>
      <c r="AZ1184">
        <v>1</v>
      </c>
      <c r="BA1184">
        <v>1</v>
      </c>
    </row>
    <row r="1185" spans="1:53" x14ac:dyDescent="0.25">
      <c r="A1185">
        <v>119</v>
      </c>
      <c r="B1185" t="s">
        <v>66</v>
      </c>
      <c r="C1185" t="s">
        <v>923</v>
      </c>
      <c r="D1185"/>
      <c r="E1185">
        <v>2</v>
      </c>
      <c r="F1185">
        <v>4</v>
      </c>
      <c r="G1185">
        <v>4</v>
      </c>
      <c r="H1185">
        <v>18</v>
      </c>
      <c r="I1185">
        <v>4</v>
      </c>
      <c r="J1185">
        <v>2</v>
      </c>
      <c r="K1185">
        <v>4</v>
      </c>
      <c r="L1185">
        <v>4</v>
      </c>
      <c r="M1185" t="s">
        <v>925</v>
      </c>
      <c r="O1185" s="101">
        <f>IF(ISBLANK(C1185),O1184,IF(COUNTIF(C$2:C1185,C1185)&gt;1,O1184,1+MAX(O1184,0)))</f>
        <v>34</v>
      </c>
      <c r="P1185" s="45">
        <f t="shared" si="396"/>
        <v>16</v>
      </c>
      <c r="Q1185" s="33" t="str">
        <f t="shared" si="397"/>
        <v/>
      </c>
      <c r="R1185" s="33">
        <f t="shared" si="398"/>
        <v>16</v>
      </c>
      <c r="S1185" s="33" t="str">
        <f t="shared" si="399"/>
        <v>119_16</v>
      </c>
      <c r="T1185" s="35" t="str">
        <f t="shared" si="400"/>
        <v>119PM</v>
      </c>
      <c r="U1185" s="35" t="str">
        <f t="shared" si="401"/>
        <v>119PMEW</v>
      </c>
      <c r="V1185" s="35" t="str">
        <f t="shared" si="417"/>
        <v>1H</v>
      </c>
      <c r="W1185" s="35" t="str">
        <f t="shared" si="410"/>
        <v>119PM1H244</v>
      </c>
      <c r="X1185" s="388">
        <f t="shared" si="411"/>
        <v>4</v>
      </c>
      <c r="Y1185" s="388">
        <f t="shared" si="412"/>
        <v>4</v>
      </c>
      <c r="Z1185" s="280" t="str">
        <f t="shared" si="402"/>
        <v/>
      </c>
      <c r="AA1185" s="280" t="str">
        <f t="shared" si="403"/>
        <v/>
      </c>
      <c r="AB1185" s="389" t="str">
        <f t="shared" si="413"/>
        <v/>
      </c>
      <c r="AC1185" s="389" t="str">
        <f t="shared" si="414"/>
        <v/>
      </c>
      <c r="AD1185" s="390" t="str">
        <f t="shared" si="404"/>
        <v/>
      </c>
      <c r="AE1185" s="282">
        <f t="shared" si="405"/>
        <v>0</v>
      </c>
      <c r="AF1185" s="359">
        <f t="shared" si="406"/>
        <v>0</v>
      </c>
      <c r="AG1185" s="280">
        <f t="shared" si="407"/>
        <v>0</v>
      </c>
      <c r="AH1185" s="280">
        <f t="shared" si="408"/>
        <v>0</v>
      </c>
      <c r="AI1185" s="280">
        <f>IF(ISBLANK(T1185),AI1184,IF(COUNTIF(T$2:T1185,T1185)&gt;1,AI1184,1+MAX(AI1184,0)))</f>
        <v>29</v>
      </c>
      <c r="AL1185" s="391" t="str">
        <f t="shared" si="415"/>
        <v/>
      </c>
      <c r="AM1185" s="391" t="str">
        <f t="shared" si="416"/>
        <v/>
      </c>
      <c r="AO1185" s="310" t="str">
        <f t="shared" si="409"/>
        <v/>
      </c>
      <c r="AP1185" s="310">
        <f>SUM(AO$1:AO1185)</f>
        <v>0</v>
      </c>
      <c r="AQ1185" s="310">
        <f>SUM(AK$2:AK1185)</f>
        <v>12</v>
      </c>
      <c r="AR1185" s="310">
        <f>COUNTA(AJ$2:AJ1185)</f>
        <v>12</v>
      </c>
      <c r="AS1185" s="312"/>
      <c r="AT1185" s="312"/>
      <c r="AU1185" s="312"/>
      <c r="AV1185" s="312"/>
      <c r="AW1185" s="312"/>
      <c r="AZ1185">
        <v>4</v>
      </c>
      <c r="BA1185">
        <v>4</v>
      </c>
    </row>
    <row r="1186" spans="1:53" x14ac:dyDescent="0.25">
      <c r="A1186">
        <v>120</v>
      </c>
      <c r="B1186" t="s">
        <v>65</v>
      </c>
      <c r="C1186" t="s">
        <v>926</v>
      </c>
      <c r="D1186"/>
      <c r="E1186">
        <v>1</v>
      </c>
      <c r="F1186">
        <v>1</v>
      </c>
      <c r="G1186">
        <v>1</v>
      </c>
      <c r="H1186">
        <v>0</v>
      </c>
      <c r="I1186">
        <v>0</v>
      </c>
      <c r="J1186">
        <v>0</v>
      </c>
      <c r="K1186">
        <v>0</v>
      </c>
      <c r="L1186">
        <v>0</v>
      </c>
      <c r="M1186" t="s">
        <v>927</v>
      </c>
      <c r="O1186" s="101">
        <f>IF(ISBLANK(C1186),O1185,IF(COUNTIF(C$2:C1186,C1186)&gt;1,O1185,1+MAX(O1185,0)))</f>
        <v>35</v>
      </c>
      <c r="P1186" s="45">
        <f t="shared" si="396"/>
        <v>17</v>
      </c>
      <c r="Q1186" s="33">
        <f t="shared" si="397"/>
        <v>17</v>
      </c>
      <c r="R1186" s="33">
        <f t="shared" si="398"/>
        <v>1</v>
      </c>
      <c r="S1186" s="33" t="str">
        <f t="shared" si="399"/>
        <v>120_1</v>
      </c>
      <c r="T1186" s="35" t="str">
        <f t="shared" si="400"/>
        <v>120AM</v>
      </c>
      <c r="U1186" s="35" t="str">
        <f t="shared" si="401"/>
        <v>120AMNS</v>
      </c>
      <c r="V1186" s="35" t="str">
        <f t="shared" si="417"/>
        <v>1I</v>
      </c>
      <c r="W1186" s="35" t="str">
        <f t="shared" si="410"/>
        <v>120AM1I111</v>
      </c>
      <c r="X1186" s="388">
        <f t="shared" si="411"/>
        <v>0</v>
      </c>
      <c r="Y1186" s="388">
        <f t="shared" si="412"/>
        <v>0</v>
      </c>
      <c r="Z1186" s="280" t="str">
        <f t="shared" si="402"/>
        <v/>
      </c>
      <c r="AA1186" s="280" t="str">
        <f t="shared" si="403"/>
        <v/>
      </c>
      <c r="AB1186" s="389" t="str">
        <f t="shared" si="413"/>
        <v/>
      </c>
      <c r="AC1186" s="389" t="str">
        <f t="shared" si="414"/>
        <v/>
      </c>
      <c r="AD1186" s="390" t="str">
        <f t="shared" si="404"/>
        <v/>
      </c>
      <c r="AE1186" s="282">
        <f t="shared" si="405"/>
        <v>0</v>
      </c>
      <c r="AF1186" s="359">
        <f t="shared" si="406"/>
        <v>0</v>
      </c>
      <c r="AG1186" s="280">
        <f t="shared" si="407"/>
        <v>3</v>
      </c>
      <c r="AH1186" s="280">
        <f t="shared" si="408"/>
        <v>1</v>
      </c>
      <c r="AI1186" s="280">
        <f>IF(ISBLANK(T1186),AI1185,IF(COUNTIF(T$2:T1186,T1186)&gt;1,AI1185,1+MAX(AI1185,0)))</f>
        <v>30</v>
      </c>
      <c r="AL1186" s="391" t="str">
        <f t="shared" si="415"/>
        <v/>
      </c>
      <c r="AM1186" s="391" t="str">
        <f t="shared" si="416"/>
        <v/>
      </c>
      <c r="AO1186" s="310" t="str">
        <f t="shared" si="409"/>
        <v/>
      </c>
      <c r="AP1186" s="310">
        <f>SUM(AO$1:AO1186)</f>
        <v>0</v>
      </c>
      <c r="AQ1186" s="310">
        <f>SUM(AK$2:AK1186)</f>
        <v>12</v>
      </c>
      <c r="AR1186" s="310">
        <f>COUNTA(AJ$2:AJ1186)</f>
        <v>12</v>
      </c>
      <c r="AS1186" s="312"/>
      <c r="AT1186" s="312"/>
      <c r="AU1186" s="312"/>
      <c r="AV1186" s="312"/>
      <c r="AW1186" s="312"/>
      <c r="AZ1186">
        <v>0</v>
      </c>
      <c r="BA1186">
        <v>0</v>
      </c>
    </row>
    <row r="1187" spans="1:53" x14ac:dyDescent="0.25">
      <c r="A1187">
        <v>120</v>
      </c>
      <c r="B1187" t="s">
        <v>65</v>
      </c>
      <c r="C1187" t="s">
        <v>926</v>
      </c>
      <c r="D1187"/>
      <c r="E1187">
        <v>1</v>
      </c>
      <c r="F1187">
        <v>1</v>
      </c>
      <c r="G1187">
        <v>2</v>
      </c>
      <c r="H1187">
        <v>4</v>
      </c>
      <c r="I1187">
        <v>0</v>
      </c>
      <c r="J1187">
        <v>1</v>
      </c>
      <c r="K1187">
        <v>0</v>
      </c>
      <c r="L1187">
        <v>0</v>
      </c>
      <c r="M1187" t="s">
        <v>927</v>
      </c>
      <c r="O1187" s="101">
        <f>IF(ISBLANK(C1187),O1186,IF(COUNTIF(C$2:C1187,C1187)&gt;1,O1186,1+MAX(O1186,0)))</f>
        <v>35</v>
      </c>
      <c r="P1187" s="45">
        <f t="shared" si="396"/>
        <v>17</v>
      </c>
      <c r="Q1187" s="33" t="str">
        <f t="shared" si="397"/>
        <v/>
      </c>
      <c r="R1187" s="33">
        <f t="shared" si="398"/>
        <v>1</v>
      </c>
      <c r="S1187" s="33" t="str">
        <f t="shared" si="399"/>
        <v>120_1</v>
      </c>
      <c r="T1187" s="35" t="str">
        <f t="shared" si="400"/>
        <v>120AM</v>
      </c>
      <c r="U1187" s="35" t="str">
        <f t="shared" si="401"/>
        <v>120AMNS</v>
      </c>
      <c r="V1187" s="35" t="str">
        <f t="shared" si="417"/>
        <v>1I</v>
      </c>
      <c r="W1187" s="35" t="str">
        <f t="shared" si="410"/>
        <v>120AM1I112</v>
      </c>
      <c r="X1187" s="388">
        <f t="shared" si="411"/>
        <v>0</v>
      </c>
      <c r="Y1187" s="388">
        <f t="shared" si="412"/>
        <v>0</v>
      </c>
      <c r="Z1187" s="280" t="str">
        <f t="shared" si="402"/>
        <v/>
      </c>
      <c r="AA1187" s="280" t="str">
        <f t="shared" si="403"/>
        <v/>
      </c>
      <c r="AB1187" s="389" t="str">
        <f t="shared" si="413"/>
        <v/>
      </c>
      <c r="AC1187" s="389" t="str">
        <f t="shared" si="414"/>
        <v/>
      </c>
      <c r="AD1187" s="390" t="str">
        <f t="shared" si="404"/>
        <v/>
      </c>
      <c r="AE1187" s="282">
        <f t="shared" si="405"/>
        <v>0</v>
      </c>
      <c r="AF1187" s="359">
        <f t="shared" si="406"/>
        <v>0</v>
      </c>
      <c r="AG1187" s="280">
        <f t="shared" si="407"/>
        <v>2</v>
      </c>
      <c r="AH1187" s="280">
        <f t="shared" si="408"/>
        <v>1</v>
      </c>
      <c r="AI1187" s="280">
        <f>IF(ISBLANK(T1187),AI1186,IF(COUNTIF(T$2:T1187,T1187)&gt;1,AI1186,1+MAX(AI1186,0)))</f>
        <v>30</v>
      </c>
      <c r="AL1187" s="391" t="str">
        <f t="shared" si="415"/>
        <v/>
      </c>
      <c r="AM1187" s="391" t="str">
        <f t="shared" si="416"/>
        <v/>
      </c>
      <c r="AO1187" s="310" t="str">
        <f t="shared" si="409"/>
        <v/>
      </c>
      <c r="AP1187" s="310">
        <f>SUM(AO$1:AO1187)</f>
        <v>0</v>
      </c>
      <c r="AQ1187" s="310">
        <f>SUM(AK$2:AK1187)</f>
        <v>12</v>
      </c>
      <c r="AR1187" s="310">
        <f>COUNTA(AJ$2:AJ1187)</f>
        <v>12</v>
      </c>
      <c r="AS1187" s="312"/>
      <c r="AT1187" s="312"/>
      <c r="AU1187" s="312"/>
      <c r="AV1187" s="312"/>
      <c r="AW1187" s="312"/>
      <c r="AZ1187">
        <v>0</v>
      </c>
      <c r="BA1187">
        <v>0</v>
      </c>
    </row>
    <row r="1188" spans="1:53" x14ac:dyDescent="0.25">
      <c r="A1188">
        <v>120</v>
      </c>
      <c r="B1188" t="s">
        <v>65</v>
      </c>
      <c r="C1188" t="s">
        <v>926</v>
      </c>
      <c r="D1188"/>
      <c r="E1188">
        <v>1</v>
      </c>
      <c r="F1188">
        <v>1</v>
      </c>
      <c r="G1188">
        <v>3</v>
      </c>
      <c r="H1188">
        <v>2</v>
      </c>
      <c r="I1188">
        <v>0</v>
      </c>
      <c r="J1188">
        <v>0</v>
      </c>
      <c r="K1188">
        <v>0</v>
      </c>
      <c r="L1188">
        <v>0</v>
      </c>
      <c r="M1188" t="s">
        <v>927</v>
      </c>
      <c r="O1188" s="101">
        <f>IF(ISBLANK(C1188),O1187,IF(COUNTIF(C$2:C1188,C1188)&gt;1,O1187,1+MAX(O1187,0)))</f>
        <v>35</v>
      </c>
      <c r="P1188" s="45">
        <f t="shared" si="396"/>
        <v>17</v>
      </c>
      <c r="Q1188" s="33" t="str">
        <f t="shared" si="397"/>
        <v/>
      </c>
      <c r="R1188" s="33">
        <f t="shared" si="398"/>
        <v>1</v>
      </c>
      <c r="S1188" s="33" t="str">
        <f t="shared" si="399"/>
        <v>120_1</v>
      </c>
      <c r="T1188" s="35" t="str">
        <f t="shared" si="400"/>
        <v>120AM</v>
      </c>
      <c r="U1188" s="35" t="str">
        <f t="shared" si="401"/>
        <v>120AMEW</v>
      </c>
      <c r="V1188" s="35" t="str">
        <f t="shared" si="417"/>
        <v>1I</v>
      </c>
      <c r="W1188" s="35" t="str">
        <f t="shared" si="410"/>
        <v>120AM1I113</v>
      </c>
      <c r="X1188" s="388">
        <f t="shared" si="411"/>
        <v>0</v>
      </c>
      <c r="Y1188" s="388">
        <f t="shared" si="412"/>
        <v>0</v>
      </c>
      <c r="Z1188" s="280" t="str">
        <f t="shared" si="402"/>
        <v/>
      </c>
      <c r="AA1188" s="280" t="str">
        <f t="shared" si="403"/>
        <v/>
      </c>
      <c r="AB1188" s="389" t="str">
        <f t="shared" si="413"/>
        <v/>
      </c>
      <c r="AC1188" s="389" t="str">
        <f t="shared" si="414"/>
        <v/>
      </c>
      <c r="AD1188" s="390" t="str">
        <f t="shared" si="404"/>
        <v/>
      </c>
      <c r="AE1188" s="282">
        <f t="shared" si="405"/>
        <v>0</v>
      </c>
      <c r="AF1188" s="359">
        <f t="shared" si="406"/>
        <v>0</v>
      </c>
      <c r="AG1188" s="280">
        <f t="shared" si="407"/>
        <v>3</v>
      </c>
      <c r="AH1188" s="280">
        <f t="shared" si="408"/>
        <v>1</v>
      </c>
      <c r="AI1188" s="280">
        <f>IF(ISBLANK(T1188),AI1187,IF(COUNTIF(T$2:T1188,T1188)&gt;1,AI1187,1+MAX(AI1187,0)))</f>
        <v>30</v>
      </c>
      <c r="AL1188" s="391" t="str">
        <f t="shared" si="415"/>
        <v/>
      </c>
      <c r="AM1188" s="391" t="str">
        <f t="shared" si="416"/>
        <v/>
      </c>
      <c r="AO1188" s="310" t="str">
        <f t="shared" si="409"/>
        <v/>
      </c>
      <c r="AP1188" s="310">
        <f>SUM(AO$1:AO1188)</f>
        <v>0</v>
      </c>
      <c r="AQ1188" s="310">
        <f>SUM(AK$2:AK1188)</f>
        <v>12</v>
      </c>
      <c r="AR1188" s="310">
        <f>COUNTA(AJ$2:AJ1188)</f>
        <v>12</v>
      </c>
      <c r="AS1188" s="312"/>
      <c r="AT1188" s="312"/>
      <c r="AU1188" s="312"/>
      <c r="AV1188" s="312"/>
      <c r="AW1188" s="312"/>
      <c r="AZ1188">
        <v>0</v>
      </c>
      <c r="BA1188">
        <v>0</v>
      </c>
    </row>
    <row r="1189" spans="1:53" x14ac:dyDescent="0.25">
      <c r="A1189">
        <v>120</v>
      </c>
      <c r="B1189" t="s">
        <v>65</v>
      </c>
      <c r="C1189" t="s">
        <v>926</v>
      </c>
      <c r="D1189"/>
      <c r="E1189">
        <v>1</v>
      </c>
      <c r="F1189">
        <v>1</v>
      </c>
      <c r="G1189">
        <v>4</v>
      </c>
      <c r="H1189">
        <v>7</v>
      </c>
      <c r="I1189">
        <v>2</v>
      </c>
      <c r="J1189">
        <v>2</v>
      </c>
      <c r="K1189">
        <v>1</v>
      </c>
      <c r="L1189">
        <v>2</v>
      </c>
      <c r="M1189" t="s">
        <v>927</v>
      </c>
      <c r="O1189" s="101">
        <f>IF(ISBLANK(C1189),O1188,IF(COUNTIF(C$2:C1189,C1189)&gt;1,O1188,1+MAX(O1188,0)))</f>
        <v>35</v>
      </c>
      <c r="P1189" s="45">
        <f t="shared" si="396"/>
        <v>17</v>
      </c>
      <c r="Q1189" s="33" t="str">
        <f t="shared" si="397"/>
        <v/>
      </c>
      <c r="R1189" s="33">
        <f t="shared" si="398"/>
        <v>1</v>
      </c>
      <c r="S1189" s="33" t="str">
        <f t="shared" si="399"/>
        <v>120_1</v>
      </c>
      <c r="T1189" s="35" t="str">
        <f t="shared" si="400"/>
        <v>120AM</v>
      </c>
      <c r="U1189" s="35" t="str">
        <f t="shared" si="401"/>
        <v>120AMEW</v>
      </c>
      <c r="V1189" s="35" t="str">
        <f t="shared" si="417"/>
        <v>1I</v>
      </c>
      <c r="W1189" s="35" t="str">
        <f t="shared" si="410"/>
        <v>120AM1I114</v>
      </c>
      <c r="X1189" s="388">
        <f t="shared" si="411"/>
        <v>1</v>
      </c>
      <c r="Y1189" s="388">
        <f t="shared" si="412"/>
        <v>2</v>
      </c>
      <c r="Z1189" s="280" t="str">
        <f t="shared" si="402"/>
        <v/>
      </c>
      <c r="AA1189" s="280" t="str">
        <f t="shared" si="403"/>
        <v/>
      </c>
      <c r="AB1189" s="389" t="str">
        <f t="shared" si="413"/>
        <v/>
      </c>
      <c r="AC1189" s="389" t="str">
        <f t="shared" si="414"/>
        <v/>
      </c>
      <c r="AD1189" s="390" t="str">
        <f t="shared" si="404"/>
        <v/>
      </c>
      <c r="AE1189" s="282">
        <f t="shared" si="405"/>
        <v>0</v>
      </c>
      <c r="AF1189" s="359">
        <f t="shared" si="406"/>
        <v>0</v>
      </c>
      <c r="AG1189" s="280">
        <f t="shared" si="407"/>
        <v>3</v>
      </c>
      <c r="AH1189" s="280">
        <f t="shared" si="408"/>
        <v>1</v>
      </c>
      <c r="AI1189" s="280">
        <f>IF(ISBLANK(T1189),AI1188,IF(COUNTIF(T$2:T1189,T1189)&gt;1,AI1188,1+MAX(AI1188,0)))</f>
        <v>30</v>
      </c>
      <c r="AL1189" s="391" t="str">
        <f t="shared" si="415"/>
        <v/>
      </c>
      <c r="AM1189" s="391" t="str">
        <f t="shared" si="416"/>
        <v/>
      </c>
      <c r="AO1189" s="310" t="str">
        <f t="shared" si="409"/>
        <v/>
      </c>
      <c r="AP1189" s="310">
        <f>SUM(AO$1:AO1189)</f>
        <v>0</v>
      </c>
      <c r="AQ1189" s="310">
        <f>SUM(AK$2:AK1189)</f>
        <v>12</v>
      </c>
      <c r="AR1189" s="310">
        <f>COUNTA(AJ$2:AJ1189)</f>
        <v>12</v>
      </c>
      <c r="AS1189" s="312"/>
      <c r="AT1189" s="312"/>
      <c r="AU1189" s="312"/>
      <c r="AV1189" s="312"/>
      <c r="AW1189" s="312"/>
      <c r="AZ1189">
        <v>1</v>
      </c>
      <c r="BA1189">
        <v>2</v>
      </c>
    </row>
    <row r="1190" spans="1:53" x14ac:dyDescent="0.25">
      <c r="A1190">
        <v>120</v>
      </c>
      <c r="B1190" t="s">
        <v>65</v>
      </c>
      <c r="C1190" t="s">
        <v>926</v>
      </c>
      <c r="D1190"/>
      <c r="E1190">
        <v>1</v>
      </c>
      <c r="F1190">
        <v>2</v>
      </c>
      <c r="G1190">
        <v>1</v>
      </c>
      <c r="H1190">
        <v>2</v>
      </c>
      <c r="I1190">
        <v>0</v>
      </c>
      <c r="J1190">
        <v>0</v>
      </c>
      <c r="K1190">
        <v>0</v>
      </c>
      <c r="L1190">
        <v>0</v>
      </c>
      <c r="M1190" t="s">
        <v>927</v>
      </c>
      <c r="O1190" s="101">
        <f>IF(ISBLANK(C1190),O1189,IF(COUNTIF(C$2:C1190,C1190)&gt;1,O1189,1+MAX(O1189,0)))</f>
        <v>35</v>
      </c>
      <c r="P1190" s="45">
        <f t="shared" si="396"/>
        <v>17</v>
      </c>
      <c r="Q1190" s="33" t="str">
        <f t="shared" si="397"/>
        <v/>
      </c>
      <c r="R1190" s="33">
        <f t="shared" si="398"/>
        <v>2</v>
      </c>
      <c r="S1190" s="33" t="str">
        <f t="shared" si="399"/>
        <v>120_2</v>
      </c>
      <c r="T1190" s="35" t="str">
        <f t="shared" si="400"/>
        <v>120AM</v>
      </c>
      <c r="U1190" s="35" t="str">
        <f t="shared" si="401"/>
        <v>120AMNS</v>
      </c>
      <c r="V1190" s="35" t="str">
        <f t="shared" si="417"/>
        <v>1I</v>
      </c>
      <c r="W1190" s="35" t="str">
        <f t="shared" si="410"/>
        <v>120AM1I121</v>
      </c>
      <c r="X1190" s="388">
        <f t="shared" si="411"/>
        <v>0</v>
      </c>
      <c r="Y1190" s="388">
        <f t="shared" si="412"/>
        <v>0</v>
      </c>
      <c r="Z1190" s="280" t="str">
        <f t="shared" si="402"/>
        <v/>
      </c>
      <c r="AA1190" s="280" t="str">
        <f t="shared" si="403"/>
        <v/>
      </c>
      <c r="AB1190" s="389" t="str">
        <f t="shared" si="413"/>
        <v/>
      </c>
      <c r="AC1190" s="389" t="str">
        <f t="shared" si="414"/>
        <v/>
      </c>
      <c r="AD1190" s="390" t="str">
        <f t="shared" si="404"/>
        <v/>
      </c>
      <c r="AE1190" s="282">
        <f t="shared" si="405"/>
        <v>0</v>
      </c>
      <c r="AF1190" s="359">
        <f t="shared" si="406"/>
        <v>0</v>
      </c>
      <c r="AG1190" s="280">
        <f t="shared" si="407"/>
        <v>3</v>
      </c>
      <c r="AH1190" s="280">
        <f t="shared" si="408"/>
        <v>1</v>
      </c>
      <c r="AI1190" s="280">
        <f>IF(ISBLANK(T1190),AI1189,IF(COUNTIF(T$2:T1190,T1190)&gt;1,AI1189,1+MAX(AI1189,0)))</f>
        <v>30</v>
      </c>
      <c r="AL1190" s="391" t="str">
        <f t="shared" si="415"/>
        <v/>
      </c>
      <c r="AM1190" s="391" t="str">
        <f t="shared" si="416"/>
        <v/>
      </c>
      <c r="AO1190" s="310" t="str">
        <f t="shared" si="409"/>
        <v/>
      </c>
      <c r="AP1190" s="310">
        <f>SUM(AO$1:AO1190)</f>
        <v>0</v>
      </c>
      <c r="AQ1190" s="310">
        <f>SUM(AK$2:AK1190)</f>
        <v>12</v>
      </c>
      <c r="AR1190" s="310">
        <f>COUNTA(AJ$2:AJ1190)</f>
        <v>12</v>
      </c>
      <c r="AS1190" s="312"/>
      <c r="AT1190" s="312"/>
      <c r="AU1190" s="312"/>
      <c r="AV1190" s="312"/>
      <c r="AW1190" s="312"/>
      <c r="AZ1190">
        <v>0</v>
      </c>
      <c r="BA1190">
        <v>0</v>
      </c>
    </row>
    <row r="1191" spans="1:53" x14ac:dyDescent="0.25">
      <c r="A1191">
        <v>120</v>
      </c>
      <c r="B1191" t="s">
        <v>65</v>
      </c>
      <c r="C1191" t="s">
        <v>926</v>
      </c>
      <c r="D1191"/>
      <c r="E1191">
        <v>1</v>
      </c>
      <c r="F1191">
        <v>2</v>
      </c>
      <c r="G1191">
        <v>2</v>
      </c>
      <c r="H1191">
        <v>1</v>
      </c>
      <c r="I1191">
        <v>0</v>
      </c>
      <c r="J1191">
        <v>0</v>
      </c>
      <c r="K1191">
        <v>1</v>
      </c>
      <c r="L1191">
        <v>1</v>
      </c>
      <c r="M1191" t="s">
        <v>927</v>
      </c>
      <c r="O1191" s="101">
        <f>IF(ISBLANK(C1191),O1190,IF(COUNTIF(C$2:C1191,C1191)&gt;1,O1190,1+MAX(O1190,0)))</f>
        <v>35</v>
      </c>
      <c r="P1191" s="45">
        <f t="shared" si="396"/>
        <v>17</v>
      </c>
      <c r="Q1191" s="33" t="str">
        <f t="shared" si="397"/>
        <v/>
      </c>
      <c r="R1191" s="33">
        <f t="shared" si="398"/>
        <v>2</v>
      </c>
      <c r="S1191" s="33" t="str">
        <f t="shared" si="399"/>
        <v>120_2</v>
      </c>
      <c r="T1191" s="35" t="str">
        <f t="shared" si="400"/>
        <v>120AM</v>
      </c>
      <c r="U1191" s="35" t="str">
        <f t="shared" si="401"/>
        <v>120AMNS</v>
      </c>
      <c r="V1191" s="35" t="str">
        <f t="shared" si="417"/>
        <v>1I</v>
      </c>
      <c r="W1191" s="35" t="str">
        <f t="shared" si="410"/>
        <v>120AM1I122</v>
      </c>
      <c r="X1191" s="388">
        <f t="shared" si="411"/>
        <v>1</v>
      </c>
      <c r="Y1191" s="388">
        <f t="shared" si="412"/>
        <v>1</v>
      </c>
      <c r="Z1191" s="280" t="str">
        <f t="shared" si="402"/>
        <v/>
      </c>
      <c r="AA1191" s="280" t="str">
        <f t="shared" si="403"/>
        <v/>
      </c>
      <c r="AB1191" s="389" t="str">
        <f t="shared" si="413"/>
        <v/>
      </c>
      <c r="AC1191" s="389" t="str">
        <f t="shared" si="414"/>
        <v/>
      </c>
      <c r="AD1191" s="390" t="str">
        <f t="shared" si="404"/>
        <v/>
      </c>
      <c r="AE1191" s="282">
        <f t="shared" si="405"/>
        <v>0</v>
      </c>
      <c r="AF1191" s="359">
        <f t="shared" si="406"/>
        <v>0</v>
      </c>
      <c r="AG1191" s="280">
        <f t="shared" si="407"/>
        <v>2</v>
      </c>
      <c r="AH1191" s="280">
        <f t="shared" si="408"/>
        <v>1</v>
      </c>
      <c r="AI1191" s="280">
        <f>IF(ISBLANK(T1191),AI1190,IF(COUNTIF(T$2:T1191,T1191)&gt;1,AI1190,1+MAX(AI1190,0)))</f>
        <v>30</v>
      </c>
      <c r="AL1191" s="391" t="str">
        <f t="shared" si="415"/>
        <v/>
      </c>
      <c r="AM1191" s="391" t="str">
        <f t="shared" si="416"/>
        <v/>
      </c>
      <c r="AO1191" s="310" t="str">
        <f t="shared" si="409"/>
        <v/>
      </c>
      <c r="AP1191" s="310">
        <f>SUM(AO$1:AO1191)</f>
        <v>0</v>
      </c>
      <c r="AQ1191" s="310">
        <f>SUM(AK$2:AK1191)</f>
        <v>12</v>
      </c>
      <c r="AR1191" s="310">
        <f>COUNTA(AJ$2:AJ1191)</f>
        <v>12</v>
      </c>
      <c r="AS1191" s="312"/>
      <c r="AT1191" s="312"/>
      <c r="AU1191" s="312"/>
      <c r="AV1191" s="312"/>
      <c r="AW1191" s="312"/>
      <c r="AZ1191">
        <v>1</v>
      </c>
      <c r="BA1191">
        <v>1</v>
      </c>
    </row>
    <row r="1192" spans="1:53" x14ac:dyDescent="0.25">
      <c r="A1192">
        <v>120</v>
      </c>
      <c r="B1192" t="s">
        <v>65</v>
      </c>
      <c r="C1192" t="s">
        <v>926</v>
      </c>
      <c r="D1192"/>
      <c r="E1192">
        <v>1</v>
      </c>
      <c r="F1192">
        <v>2</v>
      </c>
      <c r="G1192">
        <v>3</v>
      </c>
      <c r="H1192">
        <v>11</v>
      </c>
      <c r="I1192">
        <v>0</v>
      </c>
      <c r="J1192">
        <v>1</v>
      </c>
      <c r="K1192">
        <v>2</v>
      </c>
      <c r="L1192">
        <v>4</v>
      </c>
      <c r="M1192" t="s">
        <v>927</v>
      </c>
      <c r="O1192" s="101">
        <f>IF(ISBLANK(C1192),O1191,IF(COUNTIF(C$2:C1192,C1192)&gt;1,O1191,1+MAX(O1191,0)))</f>
        <v>35</v>
      </c>
      <c r="P1192" s="45">
        <f t="shared" si="396"/>
        <v>17</v>
      </c>
      <c r="Q1192" s="33" t="str">
        <f t="shared" si="397"/>
        <v/>
      </c>
      <c r="R1192" s="33">
        <f t="shared" si="398"/>
        <v>2</v>
      </c>
      <c r="S1192" s="33" t="str">
        <f t="shared" si="399"/>
        <v>120_2</v>
      </c>
      <c r="T1192" s="35" t="str">
        <f t="shared" si="400"/>
        <v>120AM</v>
      </c>
      <c r="U1192" s="35" t="str">
        <f t="shared" si="401"/>
        <v>120AMEW</v>
      </c>
      <c r="V1192" s="35" t="str">
        <f t="shared" si="417"/>
        <v>1I</v>
      </c>
      <c r="W1192" s="35" t="str">
        <f t="shared" si="410"/>
        <v>120AM1I123</v>
      </c>
      <c r="X1192" s="388">
        <f t="shared" si="411"/>
        <v>2</v>
      </c>
      <c r="Y1192" s="388">
        <f t="shared" si="412"/>
        <v>4</v>
      </c>
      <c r="Z1192" s="280" t="str">
        <f t="shared" si="402"/>
        <v/>
      </c>
      <c r="AA1192" s="280" t="str">
        <f t="shared" si="403"/>
        <v/>
      </c>
      <c r="AB1192" s="389" t="str">
        <f t="shared" si="413"/>
        <v/>
      </c>
      <c r="AC1192" s="389" t="str">
        <f t="shared" si="414"/>
        <v/>
      </c>
      <c r="AD1192" s="390" t="str">
        <f t="shared" si="404"/>
        <v/>
      </c>
      <c r="AE1192" s="282">
        <f t="shared" si="405"/>
        <v>0</v>
      </c>
      <c r="AF1192" s="359">
        <f t="shared" si="406"/>
        <v>0</v>
      </c>
      <c r="AG1192" s="280">
        <f t="shared" si="407"/>
        <v>3</v>
      </c>
      <c r="AH1192" s="280">
        <f t="shared" si="408"/>
        <v>1</v>
      </c>
      <c r="AI1192" s="280">
        <f>IF(ISBLANK(T1192),AI1191,IF(COUNTIF(T$2:T1192,T1192)&gt;1,AI1191,1+MAX(AI1191,0)))</f>
        <v>30</v>
      </c>
      <c r="AL1192" s="391" t="str">
        <f t="shared" si="415"/>
        <v/>
      </c>
      <c r="AM1192" s="391" t="str">
        <f t="shared" si="416"/>
        <v/>
      </c>
      <c r="AO1192" s="310" t="str">
        <f t="shared" si="409"/>
        <v/>
      </c>
      <c r="AP1192" s="310">
        <f>SUM(AO$1:AO1192)</f>
        <v>0</v>
      </c>
      <c r="AQ1192" s="310">
        <f>SUM(AK$2:AK1192)</f>
        <v>12</v>
      </c>
      <c r="AR1192" s="310">
        <f>COUNTA(AJ$2:AJ1192)</f>
        <v>12</v>
      </c>
      <c r="AS1192" s="312"/>
      <c r="AT1192" s="312"/>
      <c r="AU1192" s="312"/>
      <c r="AV1192" s="312"/>
      <c r="AW1192" s="312"/>
      <c r="AZ1192">
        <v>2</v>
      </c>
      <c r="BA1192">
        <v>4</v>
      </c>
    </row>
    <row r="1193" spans="1:53" x14ac:dyDescent="0.25">
      <c r="A1193">
        <v>120</v>
      </c>
      <c r="B1193" t="s">
        <v>65</v>
      </c>
      <c r="C1193" t="s">
        <v>926</v>
      </c>
      <c r="D1193"/>
      <c r="E1193">
        <v>1</v>
      </c>
      <c r="F1193">
        <v>2</v>
      </c>
      <c r="G1193">
        <v>4</v>
      </c>
      <c r="H1193">
        <v>12</v>
      </c>
      <c r="I1193">
        <v>3</v>
      </c>
      <c r="J1193">
        <v>0</v>
      </c>
      <c r="K1193">
        <v>1</v>
      </c>
      <c r="L1193">
        <v>2</v>
      </c>
      <c r="M1193" t="s">
        <v>927</v>
      </c>
      <c r="O1193" s="101">
        <f>IF(ISBLANK(C1193),O1192,IF(COUNTIF(C$2:C1193,C1193)&gt;1,O1192,1+MAX(O1192,0)))</f>
        <v>35</v>
      </c>
      <c r="P1193" s="45">
        <f t="shared" si="396"/>
        <v>17</v>
      </c>
      <c r="Q1193" s="33" t="str">
        <f t="shared" si="397"/>
        <v/>
      </c>
      <c r="R1193" s="33">
        <f t="shared" si="398"/>
        <v>2</v>
      </c>
      <c r="S1193" s="33" t="str">
        <f t="shared" si="399"/>
        <v>120_2</v>
      </c>
      <c r="T1193" s="35" t="str">
        <f t="shared" si="400"/>
        <v>120AM</v>
      </c>
      <c r="U1193" s="35" t="str">
        <f t="shared" si="401"/>
        <v>120AMEW</v>
      </c>
      <c r="V1193" s="35" t="str">
        <f t="shared" si="417"/>
        <v>1I</v>
      </c>
      <c r="W1193" s="35" t="str">
        <f t="shared" si="410"/>
        <v>120AM1I124</v>
      </c>
      <c r="X1193" s="388">
        <f t="shared" si="411"/>
        <v>1</v>
      </c>
      <c r="Y1193" s="388">
        <f t="shared" si="412"/>
        <v>2</v>
      </c>
      <c r="Z1193" s="280" t="str">
        <f t="shared" si="402"/>
        <v/>
      </c>
      <c r="AA1193" s="280" t="str">
        <f t="shared" si="403"/>
        <v/>
      </c>
      <c r="AB1193" s="389" t="str">
        <f t="shared" si="413"/>
        <v/>
      </c>
      <c r="AC1193" s="389" t="str">
        <f t="shared" si="414"/>
        <v/>
      </c>
      <c r="AD1193" s="390" t="str">
        <f t="shared" si="404"/>
        <v/>
      </c>
      <c r="AE1193" s="282">
        <f t="shared" si="405"/>
        <v>0</v>
      </c>
      <c r="AF1193" s="359">
        <f t="shared" si="406"/>
        <v>0</v>
      </c>
      <c r="AG1193" s="280">
        <f t="shared" si="407"/>
        <v>3</v>
      </c>
      <c r="AH1193" s="280">
        <f t="shared" si="408"/>
        <v>1</v>
      </c>
      <c r="AI1193" s="280">
        <f>IF(ISBLANK(T1193),AI1192,IF(COUNTIF(T$2:T1193,T1193)&gt;1,AI1192,1+MAX(AI1192,0)))</f>
        <v>30</v>
      </c>
      <c r="AL1193" s="391" t="str">
        <f t="shared" si="415"/>
        <v/>
      </c>
      <c r="AM1193" s="391" t="str">
        <f t="shared" si="416"/>
        <v/>
      </c>
      <c r="AO1193" s="310" t="str">
        <f t="shared" si="409"/>
        <v/>
      </c>
      <c r="AP1193" s="310">
        <f>SUM(AO$1:AO1193)</f>
        <v>0</v>
      </c>
      <c r="AQ1193" s="310">
        <f>SUM(AK$2:AK1193)</f>
        <v>12</v>
      </c>
      <c r="AR1193" s="310">
        <f>COUNTA(AJ$2:AJ1193)</f>
        <v>12</v>
      </c>
      <c r="AS1193" s="312"/>
      <c r="AT1193" s="312"/>
      <c r="AU1193" s="312"/>
      <c r="AV1193" s="312"/>
      <c r="AW1193" s="312"/>
      <c r="AZ1193">
        <v>1</v>
      </c>
      <c r="BA1193">
        <v>2</v>
      </c>
    </row>
    <row r="1194" spans="1:53" x14ac:dyDescent="0.25">
      <c r="A1194">
        <v>120</v>
      </c>
      <c r="B1194" t="s">
        <v>65</v>
      </c>
      <c r="C1194" t="s">
        <v>926</v>
      </c>
      <c r="D1194"/>
      <c r="E1194">
        <v>1</v>
      </c>
      <c r="F1194">
        <v>3</v>
      </c>
      <c r="G1194">
        <v>1</v>
      </c>
      <c r="H1194">
        <v>1</v>
      </c>
      <c r="I1194">
        <v>0</v>
      </c>
      <c r="J1194">
        <v>0</v>
      </c>
      <c r="K1194">
        <v>0</v>
      </c>
      <c r="L1194">
        <v>0</v>
      </c>
      <c r="M1194" t="s">
        <v>927</v>
      </c>
      <c r="O1194" s="101">
        <f>IF(ISBLANK(C1194),O1193,IF(COUNTIF(C$2:C1194,C1194)&gt;1,O1193,1+MAX(O1193,0)))</f>
        <v>35</v>
      </c>
      <c r="P1194" s="45">
        <f t="shared" si="396"/>
        <v>17</v>
      </c>
      <c r="Q1194" s="33" t="str">
        <f t="shared" si="397"/>
        <v/>
      </c>
      <c r="R1194" s="33">
        <f t="shared" si="398"/>
        <v>3</v>
      </c>
      <c r="S1194" s="33" t="str">
        <f t="shared" si="399"/>
        <v>120_3</v>
      </c>
      <c r="T1194" s="35" t="str">
        <f t="shared" si="400"/>
        <v>120AM</v>
      </c>
      <c r="U1194" s="35" t="str">
        <f t="shared" si="401"/>
        <v>120AMNS</v>
      </c>
      <c r="V1194" s="35" t="str">
        <f t="shared" si="417"/>
        <v>1I</v>
      </c>
      <c r="W1194" s="35" t="str">
        <f t="shared" si="410"/>
        <v>120AM1I131</v>
      </c>
      <c r="X1194" s="388">
        <f t="shared" si="411"/>
        <v>0</v>
      </c>
      <c r="Y1194" s="388">
        <f t="shared" si="412"/>
        <v>0</v>
      </c>
      <c r="Z1194" s="280" t="str">
        <f t="shared" si="402"/>
        <v/>
      </c>
      <c r="AA1194" s="280" t="str">
        <f t="shared" si="403"/>
        <v/>
      </c>
      <c r="AB1194" s="389" t="str">
        <f t="shared" si="413"/>
        <v/>
      </c>
      <c r="AC1194" s="389" t="str">
        <f t="shared" si="414"/>
        <v/>
      </c>
      <c r="AD1194" s="390" t="str">
        <f t="shared" si="404"/>
        <v/>
      </c>
      <c r="AE1194" s="282">
        <f t="shared" si="405"/>
        <v>0</v>
      </c>
      <c r="AF1194" s="359">
        <f t="shared" si="406"/>
        <v>0</v>
      </c>
      <c r="AG1194" s="280">
        <f t="shared" si="407"/>
        <v>3</v>
      </c>
      <c r="AH1194" s="280">
        <f t="shared" si="408"/>
        <v>1</v>
      </c>
      <c r="AI1194" s="280">
        <f>IF(ISBLANK(T1194),AI1193,IF(COUNTIF(T$2:T1194,T1194)&gt;1,AI1193,1+MAX(AI1193,0)))</f>
        <v>30</v>
      </c>
      <c r="AL1194" s="391" t="str">
        <f t="shared" si="415"/>
        <v/>
      </c>
      <c r="AM1194" s="391" t="str">
        <f t="shared" si="416"/>
        <v/>
      </c>
      <c r="AO1194" s="310" t="str">
        <f t="shared" si="409"/>
        <v/>
      </c>
      <c r="AP1194" s="310">
        <f>SUM(AO$1:AO1194)</f>
        <v>0</v>
      </c>
      <c r="AQ1194" s="310">
        <f>SUM(AK$2:AK1194)</f>
        <v>12</v>
      </c>
      <c r="AR1194" s="310">
        <f>COUNTA(AJ$2:AJ1194)</f>
        <v>12</v>
      </c>
      <c r="AS1194" s="312"/>
      <c r="AT1194" s="312"/>
      <c r="AU1194" s="312"/>
      <c r="AV1194" s="312"/>
      <c r="AW1194" s="312"/>
      <c r="AZ1194">
        <v>0</v>
      </c>
      <c r="BA1194">
        <v>0</v>
      </c>
    </row>
    <row r="1195" spans="1:53" x14ac:dyDescent="0.25">
      <c r="A1195">
        <v>120</v>
      </c>
      <c r="B1195" t="s">
        <v>65</v>
      </c>
      <c r="C1195" t="s">
        <v>926</v>
      </c>
      <c r="D1195"/>
      <c r="E1195">
        <v>1</v>
      </c>
      <c r="F1195">
        <v>3</v>
      </c>
      <c r="G1195">
        <v>2</v>
      </c>
      <c r="H1195">
        <v>1</v>
      </c>
      <c r="I1195">
        <v>0</v>
      </c>
      <c r="J1195">
        <v>0</v>
      </c>
      <c r="K1195">
        <v>1</v>
      </c>
      <c r="L1195">
        <v>1</v>
      </c>
      <c r="M1195" t="s">
        <v>927</v>
      </c>
      <c r="O1195" s="101">
        <f>IF(ISBLANK(C1195),O1194,IF(COUNTIF(C$2:C1195,C1195)&gt;1,O1194,1+MAX(O1194,0)))</f>
        <v>35</v>
      </c>
      <c r="P1195" s="45">
        <f t="shared" si="396"/>
        <v>17</v>
      </c>
      <c r="Q1195" s="33" t="str">
        <f t="shared" si="397"/>
        <v/>
      </c>
      <c r="R1195" s="33">
        <f t="shared" si="398"/>
        <v>3</v>
      </c>
      <c r="S1195" s="33" t="str">
        <f t="shared" si="399"/>
        <v>120_3</v>
      </c>
      <c r="T1195" s="35" t="str">
        <f t="shared" si="400"/>
        <v>120AM</v>
      </c>
      <c r="U1195" s="35" t="str">
        <f t="shared" si="401"/>
        <v>120AMNS</v>
      </c>
      <c r="V1195" s="35" t="str">
        <f t="shared" si="417"/>
        <v>1I</v>
      </c>
      <c r="W1195" s="35" t="str">
        <f t="shared" si="410"/>
        <v>120AM1I132</v>
      </c>
      <c r="X1195" s="388">
        <f t="shared" si="411"/>
        <v>1</v>
      </c>
      <c r="Y1195" s="388">
        <f t="shared" si="412"/>
        <v>1</v>
      </c>
      <c r="Z1195" s="280" t="str">
        <f t="shared" si="402"/>
        <v/>
      </c>
      <c r="AA1195" s="280" t="str">
        <f t="shared" si="403"/>
        <v/>
      </c>
      <c r="AB1195" s="389" t="str">
        <f t="shared" si="413"/>
        <v/>
      </c>
      <c r="AC1195" s="389" t="str">
        <f t="shared" si="414"/>
        <v/>
      </c>
      <c r="AD1195" s="390" t="str">
        <f t="shared" si="404"/>
        <v/>
      </c>
      <c r="AE1195" s="282">
        <f t="shared" si="405"/>
        <v>0</v>
      </c>
      <c r="AF1195" s="359">
        <f t="shared" si="406"/>
        <v>0</v>
      </c>
      <c r="AG1195" s="280">
        <f t="shared" si="407"/>
        <v>2</v>
      </c>
      <c r="AH1195" s="280">
        <f t="shared" si="408"/>
        <v>1</v>
      </c>
      <c r="AI1195" s="280">
        <f>IF(ISBLANK(T1195),AI1194,IF(COUNTIF(T$2:T1195,T1195)&gt;1,AI1194,1+MAX(AI1194,0)))</f>
        <v>30</v>
      </c>
      <c r="AL1195" s="391" t="str">
        <f t="shared" si="415"/>
        <v/>
      </c>
      <c r="AM1195" s="391" t="str">
        <f t="shared" si="416"/>
        <v/>
      </c>
      <c r="AO1195" s="310" t="str">
        <f t="shared" si="409"/>
        <v/>
      </c>
      <c r="AP1195" s="310">
        <f>SUM(AO$1:AO1195)</f>
        <v>0</v>
      </c>
      <c r="AQ1195" s="310">
        <f>SUM(AK$2:AK1195)</f>
        <v>12</v>
      </c>
      <c r="AR1195" s="310">
        <f>COUNTA(AJ$2:AJ1195)</f>
        <v>12</v>
      </c>
      <c r="AS1195" s="312"/>
      <c r="AT1195" s="312"/>
      <c r="AU1195" s="312"/>
      <c r="AV1195" s="312"/>
      <c r="AW1195" s="312"/>
      <c r="AZ1195">
        <v>1</v>
      </c>
      <c r="BA1195">
        <v>1</v>
      </c>
    </row>
    <row r="1196" spans="1:53" x14ac:dyDescent="0.25">
      <c r="A1196">
        <v>120</v>
      </c>
      <c r="B1196" t="s">
        <v>65</v>
      </c>
      <c r="C1196" t="s">
        <v>926</v>
      </c>
      <c r="D1196"/>
      <c r="E1196">
        <v>1</v>
      </c>
      <c r="F1196">
        <v>3</v>
      </c>
      <c r="G1196">
        <v>3</v>
      </c>
      <c r="H1196">
        <v>3</v>
      </c>
      <c r="I1196">
        <v>0</v>
      </c>
      <c r="J1196">
        <v>0</v>
      </c>
      <c r="K1196">
        <v>1</v>
      </c>
      <c r="L1196">
        <v>1</v>
      </c>
      <c r="M1196" t="s">
        <v>927</v>
      </c>
      <c r="O1196" s="101">
        <f>IF(ISBLANK(C1196),O1195,IF(COUNTIF(C$2:C1196,C1196)&gt;1,O1195,1+MAX(O1195,0)))</f>
        <v>35</v>
      </c>
      <c r="P1196" s="45">
        <f t="shared" si="396"/>
        <v>17</v>
      </c>
      <c r="Q1196" s="33" t="str">
        <f t="shared" si="397"/>
        <v/>
      </c>
      <c r="R1196" s="33">
        <f t="shared" si="398"/>
        <v>3</v>
      </c>
      <c r="S1196" s="33" t="str">
        <f t="shared" si="399"/>
        <v>120_3</v>
      </c>
      <c r="T1196" s="35" t="str">
        <f t="shared" si="400"/>
        <v>120AM</v>
      </c>
      <c r="U1196" s="35" t="str">
        <f t="shared" si="401"/>
        <v>120AMEW</v>
      </c>
      <c r="V1196" s="35" t="str">
        <f t="shared" si="417"/>
        <v>1I</v>
      </c>
      <c r="W1196" s="35" t="str">
        <f t="shared" si="410"/>
        <v>120AM1I133</v>
      </c>
      <c r="X1196" s="388">
        <f t="shared" si="411"/>
        <v>1</v>
      </c>
      <c r="Y1196" s="388">
        <f t="shared" si="412"/>
        <v>1</v>
      </c>
      <c r="Z1196" s="280" t="str">
        <f t="shared" si="402"/>
        <v/>
      </c>
      <c r="AA1196" s="280" t="str">
        <f t="shared" si="403"/>
        <v/>
      </c>
      <c r="AB1196" s="389" t="str">
        <f t="shared" si="413"/>
        <v/>
      </c>
      <c r="AC1196" s="389" t="str">
        <f t="shared" si="414"/>
        <v/>
      </c>
      <c r="AD1196" s="390" t="str">
        <f t="shared" si="404"/>
        <v/>
      </c>
      <c r="AE1196" s="282">
        <f t="shared" si="405"/>
        <v>0</v>
      </c>
      <c r="AF1196" s="359">
        <f t="shared" si="406"/>
        <v>0</v>
      </c>
      <c r="AG1196" s="280">
        <f t="shared" si="407"/>
        <v>3</v>
      </c>
      <c r="AH1196" s="280">
        <f t="shared" si="408"/>
        <v>1</v>
      </c>
      <c r="AI1196" s="280">
        <f>IF(ISBLANK(T1196),AI1195,IF(COUNTIF(T$2:T1196,T1196)&gt;1,AI1195,1+MAX(AI1195,0)))</f>
        <v>30</v>
      </c>
      <c r="AL1196" s="391" t="str">
        <f t="shared" si="415"/>
        <v/>
      </c>
      <c r="AM1196" s="391" t="str">
        <f t="shared" si="416"/>
        <v/>
      </c>
      <c r="AO1196" s="310" t="str">
        <f t="shared" si="409"/>
        <v/>
      </c>
      <c r="AP1196" s="310">
        <f>SUM(AO$1:AO1196)</f>
        <v>0</v>
      </c>
      <c r="AQ1196" s="310">
        <f>SUM(AK$2:AK1196)</f>
        <v>12</v>
      </c>
      <c r="AR1196" s="310">
        <f>COUNTA(AJ$2:AJ1196)</f>
        <v>12</v>
      </c>
      <c r="AS1196" s="312"/>
      <c r="AT1196" s="312"/>
      <c r="AU1196" s="312"/>
      <c r="AV1196" s="312"/>
      <c r="AW1196" s="312"/>
      <c r="AZ1196">
        <v>1</v>
      </c>
      <c r="BA1196">
        <v>1</v>
      </c>
    </row>
    <row r="1197" spans="1:53" x14ac:dyDescent="0.25">
      <c r="A1197">
        <v>120</v>
      </c>
      <c r="B1197" t="s">
        <v>65</v>
      </c>
      <c r="C1197" t="s">
        <v>926</v>
      </c>
      <c r="D1197"/>
      <c r="E1197">
        <v>1</v>
      </c>
      <c r="F1197">
        <v>3</v>
      </c>
      <c r="G1197">
        <v>4</v>
      </c>
      <c r="H1197">
        <v>8</v>
      </c>
      <c r="I1197">
        <v>4</v>
      </c>
      <c r="J1197">
        <v>1</v>
      </c>
      <c r="K1197">
        <v>0</v>
      </c>
      <c r="L1197">
        <v>1</v>
      </c>
      <c r="M1197" t="s">
        <v>927</v>
      </c>
      <c r="O1197" s="101">
        <f>IF(ISBLANK(C1197),O1196,IF(COUNTIF(C$2:C1197,C1197)&gt;1,O1196,1+MAX(O1196,0)))</f>
        <v>35</v>
      </c>
      <c r="P1197" s="45">
        <f t="shared" si="396"/>
        <v>17</v>
      </c>
      <c r="Q1197" s="33" t="str">
        <f t="shared" si="397"/>
        <v/>
      </c>
      <c r="R1197" s="33">
        <f t="shared" si="398"/>
        <v>3</v>
      </c>
      <c r="S1197" s="33" t="str">
        <f t="shared" si="399"/>
        <v>120_3</v>
      </c>
      <c r="T1197" s="35" t="str">
        <f t="shared" si="400"/>
        <v>120AM</v>
      </c>
      <c r="U1197" s="35" t="str">
        <f t="shared" si="401"/>
        <v>120AMEW</v>
      </c>
      <c r="V1197" s="35" t="str">
        <f t="shared" si="417"/>
        <v>1I</v>
      </c>
      <c r="W1197" s="35" t="str">
        <f t="shared" si="410"/>
        <v>120AM1I134</v>
      </c>
      <c r="X1197" s="388">
        <f t="shared" si="411"/>
        <v>0</v>
      </c>
      <c r="Y1197" s="388">
        <f t="shared" si="412"/>
        <v>1</v>
      </c>
      <c r="Z1197" s="280" t="str">
        <f t="shared" si="402"/>
        <v/>
      </c>
      <c r="AA1197" s="280" t="str">
        <f t="shared" si="403"/>
        <v/>
      </c>
      <c r="AB1197" s="389" t="str">
        <f t="shared" si="413"/>
        <v/>
      </c>
      <c r="AC1197" s="389" t="str">
        <f t="shared" si="414"/>
        <v/>
      </c>
      <c r="AD1197" s="390" t="str">
        <f t="shared" si="404"/>
        <v/>
      </c>
      <c r="AE1197" s="282">
        <f t="shared" si="405"/>
        <v>0</v>
      </c>
      <c r="AF1197" s="359">
        <f t="shared" si="406"/>
        <v>0</v>
      </c>
      <c r="AG1197" s="280">
        <f t="shared" si="407"/>
        <v>3</v>
      </c>
      <c r="AH1197" s="280">
        <f t="shared" si="408"/>
        <v>1</v>
      </c>
      <c r="AI1197" s="280">
        <f>IF(ISBLANK(T1197),AI1196,IF(COUNTIF(T$2:T1197,T1197)&gt;1,AI1196,1+MAX(AI1196,0)))</f>
        <v>30</v>
      </c>
      <c r="AL1197" s="391" t="str">
        <f t="shared" si="415"/>
        <v/>
      </c>
      <c r="AM1197" s="391" t="str">
        <f t="shared" si="416"/>
        <v/>
      </c>
      <c r="AO1197" s="310" t="str">
        <f t="shared" si="409"/>
        <v/>
      </c>
      <c r="AP1197" s="310">
        <f>SUM(AO$1:AO1197)</f>
        <v>0</v>
      </c>
      <c r="AQ1197" s="310">
        <f>SUM(AK$2:AK1197)</f>
        <v>12</v>
      </c>
      <c r="AR1197" s="310">
        <f>COUNTA(AJ$2:AJ1197)</f>
        <v>12</v>
      </c>
      <c r="AS1197" s="312"/>
      <c r="AT1197" s="312"/>
      <c r="AU1197" s="312"/>
      <c r="AV1197" s="312"/>
      <c r="AW1197" s="312"/>
      <c r="AZ1197">
        <v>0</v>
      </c>
      <c r="BA1197">
        <v>1</v>
      </c>
    </row>
    <row r="1198" spans="1:53" x14ac:dyDescent="0.25">
      <c r="A1198">
        <v>120</v>
      </c>
      <c r="B1198" t="s">
        <v>65</v>
      </c>
      <c r="C1198" t="s">
        <v>926</v>
      </c>
      <c r="D1198"/>
      <c r="E1198">
        <v>1</v>
      </c>
      <c r="F1198">
        <v>4</v>
      </c>
      <c r="G1198">
        <v>1</v>
      </c>
      <c r="H1198">
        <v>2</v>
      </c>
      <c r="I1198">
        <v>2</v>
      </c>
      <c r="J1198">
        <v>0</v>
      </c>
      <c r="K1198">
        <v>0</v>
      </c>
      <c r="L1198">
        <v>0</v>
      </c>
      <c r="M1198" t="s">
        <v>927</v>
      </c>
      <c r="O1198" s="101">
        <f>IF(ISBLANK(C1198),O1197,IF(COUNTIF(C$2:C1198,C1198)&gt;1,O1197,1+MAX(O1197,0)))</f>
        <v>35</v>
      </c>
      <c r="P1198" s="45">
        <f t="shared" si="396"/>
        <v>17</v>
      </c>
      <c r="Q1198" s="33" t="str">
        <f t="shared" si="397"/>
        <v/>
      </c>
      <c r="R1198" s="33">
        <f t="shared" si="398"/>
        <v>4</v>
      </c>
      <c r="S1198" s="33" t="str">
        <f t="shared" si="399"/>
        <v>120_4</v>
      </c>
      <c r="T1198" s="35" t="str">
        <f t="shared" si="400"/>
        <v>120AM</v>
      </c>
      <c r="U1198" s="35" t="str">
        <f t="shared" si="401"/>
        <v>120AMNS</v>
      </c>
      <c r="V1198" s="35" t="str">
        <f t="shared" si="417"/>
        <v>1I</v>
      </c>
      <c r="W1198" s="35" t="str">
        <f t="shared" si="410"/>
        <v>120AM1I141</v>
      </c>
      <c r="X1198" s="388">
        <f t="shared" si="411"/>
        <v>0</v>
      </c>
      <c r="Y1198" s="388">
        <f t="shared" si="412"/>
        <v>0</v>
      </c>
      <c r="Z1198" s="280" t="str">
        <f t="shared" si="402"/>
        <v/>
      </c>
      <c r="AA1198" s="280" t="str">
        <f t="shared" si="403"/>
        <v/>
      </c>
      <c r="AB1198" s="389" t="str">
        <f t="shared" si="413"/>
        <v/>
      </c>
      <c r="AC1198" s="389" t="str">
        <f t="shared" si="414"/>
        <v/>
      </c>
      <c r="AD1198" s="390" t="str">
        <f t="shared" si="404"/>
        <v/>
      </c>
      <c r="AE1198" s="282">
        <f t="shared" si="405"/>
        <v>0</v>
      </c>
      <c r="AF1198" s="359">
        <f t="shared" si="406"/>
        <v>0</v>
      </c>
      <c r="AG1198" s="280">
        <f t="shared" si="407"/>
        <v>3</v>
      </c>
      <c r="AH1198" s="280">
        <f t="shared" si="408"/>
        <v>1</v>
      </c>
      <c r="AI1198" s="280">
        <f>IF(ISBLANK(T1198),AI1197,IF(COUNTIF(T$2:T1198,T1198)&gt;1,AI1197,1+MAX(AI1197,0)))</f>
        <v>30</v>
      </c>
      <c r="AL1198" s="391" t="str">
        <f t="shared" si="415"/>
        <v/>
      </c>
      <c r="AM1198" s="391" t="str">
        <f t="shared" si="416"/>
        <v/>
      </c>
      <c r="AO1198" s="310" t="str">
        <f t="shared" si="409"/>
        <v/>
      </c>
      <c r="AP1198" s="310">
        <f>SUM(AO$1:AO1198)</f>
        <v>0</v>
      </c>
      <c r="AQ1198" s="310">
        <f>SUM(AK$2:AK1198)</f>
        <v>12</v>
      </c>
      <c r="AR1198" s="310">
        <f>COUNTA(AJ$2:AJ1198)</f>
        <v>12</v>
      </c>
      <c r="AS1198" s="312"/>
      <c r="AT1198" s="312"/>
      <c r="AU1198" s="312"/>
      <c r="AV1198" s="312"/>
      <c r="AW1198" s="312"/>
      <c r="AZ1198">
        <v>0</v>
      </c>
      <c r="BA1198">
        <v>0</v>
      </c>
    </row>
    <row r="1199" spans="1:53" x14ac:dyDescent="0.25">
      <c r="A1199">
        <v>120</v>
      </c>
      <c r="B1199" t="s">
        <v>65</v>
      </c>
      <c r="C1199" t="s">
        <v>926</v>
      </c>
      <c r="D1199"/>
      <c r="E1199">
        <v>1</v>
      </c>
      <c r="F1199">
        <v>4</v>
      </c>
      <c r="G1199">
        <v>2</v>
      </c>
      <c r="H1199">
        <v>0</v>
      </c>
      <c r="I1199">
        <v>0</v>
      </c>
      <c r="J1199">
        <v>0</v>
      </c>
      <c r="K1199">
        <v>0</v>
      </c>
      <c r="L1199">
        <v>0</v>
      </c>
      <c r="M1199" t="s">
        <v>927</v>
      </c>
      <c r="O1199" s="101">
        <f>IF(ISBLANK(C1199),O1198,IF(COUNTIF(C$2:C1199,C1199)&gt;1,O1198,1+MAX(O1198,0)))</f>
        <v>35</v>
      </c>
      <c r="P1199" s="45">
        <f t="shared" si="396"/>
        <v>17</v>
      </c>
      <c r="Q1199" s="33" t="str">
        <f t="shared" si="397"/>
        <v/>
      </c>
      <c r="R1199" s="33">
        <f t="shared" si="398"/>
        <v>4</v>
      </c>
      <c r="S1199" s="33" t="str">
        <f t="shared" si="399"/>
        <v>120_4</v>
      </c>
      <c r="T1199" s="35" t="str">
        <f t="shared" si="400"/>
        <v>120AM</v>
      </c>
      <c r="U1199" s="35" t="str">
        <f t="shared" si="401"/>
        <v>120AMNS</v>
      </c>
      <c r="V1199" s="35" t="str">
        <f t="shared" si="417"/>
        <v>1I</v>
      </c>
      <c r="W1199" s="35" t="str">
        <f t="shared" si="410"/>
        <v>120AM1I142</v>
      </c>
      <c r="X1199" s="388">
        <f t="shared" si="411"/>
        <v>0</v>
      </c>
      <c r="Y1199" s="388">
        <f t="shared" si="412"/>
        <v>0</v>
      </c>
      <c r="Z1199" s="280" t="str">
        <f t="shared" si="402"/>
        <v/>
      </c>
      <c r="AA1199" s="280" t="str">
        <f t="shared" si="403"/>
        <v/>
      </c>
      <c r="AB1199" s="389" t="str">
        <f t="shared" si="413"/>
        <v/>
      </c>
      <c r="AC1199" s="389" t="str">
        <f t="shared" si="414"/>
        <v/>
      </c>
      <c r="AD1199" s="390" t="str">
        <f t="shared" si="404"/>
        <v/>
      </c>
      <c r="AE1199" s="282">
        <f t="shared" si="405"/>
        <v>0</v>
      </c>
      <c r="AF1199" s="359">
        <f t="shared" si="406"/>
        <v>0</v>
      </c>
      <c r="AG1199" s="280">
        <f t="shared" si="407"/>
        <v>2</v>
      </c>
      <c r="AH1199" s="280">
        <f t="shared" si="408"/>
        <v>1</v>
      </c>
      <c r="AI1199" s="280">
        <f>IF(ISBLANK(T1199),AI1198,IF(COUNTIF(T$2:T1199,T1199)&gt;1,AI1198,1+MAX(AI1198,0)))</f>
        <v>30</v>
      </c>
      <c r="AL1199" s="391" t="str">
        <f t="shared" si="415"/>
        <v/>
      </c>
      <c r="AM1199" s="391" t="str">
        <f t="shared" si="416"/>
        <v/>
      </c>
      <c r="AO1199" s="310" t="str">
        <f t="shared" si="409"/>
        <v/>
      </c>
      <c r="AP1199" s="310">
        <f>SUM(AO$1:AO1199)</f>
        <v>0</v>
      </c>
      <c r="AQ1199" s="310">
        <f>SUM(AK$2:AK1199)</f>
        <v>12</v>
      </c>
      <c r="AR1199" s="310">
        <f>COUNTA(AJ$2:AJ1199)</f>
        <v>12</v>
      </c>
      <c r="AS1199" s="312"/>
      <c r="AT1199" s="312"/>
      <c r="AU1199" s="312"/>
      <c r="AV1199" s="312"/>
      <c r="AW1199" s="312"/>
      <c r="AZ1199">
        <v>0</v>
      </c>
      <c r="BA1199">
        <v>0</v>
      </c>
    </row>
    <row r="1200" spans="1:53" x14ac:dyDescent="0.25">
      <c r="A1200">
        <v>120</v>
      </c>
      <c r="B1200" t="s">
        <v>65</v>
      </c>
      <c r="C1200" t="s">
        <v>926</v>
      </c>
      <c r="D1200"/>
      <c r="E1200">
        <v>1</v>
      </c>
      <c r="F1200">
        <v>4</v>
      </c>
      <c r="G1200">
        <v>3</v>
      </c>
      <c r="H1200">
        <v>6</v>
      </c>
      <c r="I1200">
        <v>0</v>
      </c>
      <c r="J1200">
        <v>0</v>
      </c>
      <c r="K1200">
        <v>2</v>
      </c>
      <c r="L1200">
        <v>2</v>
      </c>
      <c r="M1200" t="s">
        <v>927</v>
      </c>
      <c r="O1200" s="101">
        <f>IF(ISBLANK(C1200),O1199,IF(COUNTIF(C$2:C1200,C1200)&gt;1,O1199,1+MAX(O1199,0)))</f>
        <v>35</v>
      </c>
      <c r="P1200" s="45">
        <f t="shared" si="396"/>
        <v>17</v>
      </c>
      <c r="Q1200" s="33" t="str">
        <f t="shared" si="397"/>
        <v/>
      </c>
      <c r="R1200" s="33">
        <f t="shared" si="398"/>
        <v>4</v>
      </c>
      <c r="S1200" s="33" t="str">
        <f t="shared" si="399"/>
        <v>120_4</v>
      </c>
      <c r="T1200" s="35" t="str">
        <f t="shared" si="400"/>
        <v>120AM</v>
      </c>
      <c r="U1200" s="35" t="str">
        <f t="shared" si="401"/>
        <v>120AMEW</v>
      </c>
      <c r="V1200" s="35" t="str">
        <f t="shared" si="417"/>
        <v>1I</v>
      </c>
      <c r="W1200" s="35" t="str">
        <f t="shared" si="410"/>
        <v>120AM1I143</v>
      </c>
      <c r="X1200" s="388">
        <f t="shared" si="411"/>
        <v>2</v>
      </c>
      <c r="Y1200" s="388">
        <f t="shared" si="412"/>
        <v>2</v>
      </c>
      <c r="Z1200" s="280" t="str">
        <f t="shared" si="402"/>
        <v/>
      </c>
      <c r="AA1200" s="280" t="str">
        <f t="shared" si="403"/>
        <v/>
      </c>
      <c r="AB1200" s="389" t="str">
        <f t="shared" si="413"/>
        <v/>
      </c>
      <c r="AC1200" s="389" t="str">
        <f t="shared" si="414"/>
        <v/>
      </c>
      <c r="AD1200" s="390" t="str">
        <f t="shared" si="404"/>
        <v/>
      </c>
      <c r="AE1200" s="282">
        <f t="shared" si="405"/>
        <v>0</v>
      </c>
      <c r="AF1200" s="359">
        <f t="shared" si="406"/>
        <v>0</v>
      </c>
      <c r="AG1200" s="280">
        <f t="shared" si="407"/>
        <v>3</v>
      </c>
      <c r="AH1200" s="280">
        <f t="shared" si="408"/>
        <v>1</v>
      </c>
      <c r="AI1200" s="280">
        <f>IF(ISBLANK(T1200),AI1199,IF(COUNTIF(T$2:T1200,T1200)&gt;1,AI1199,1+MAX(AI1199,0)))</f>
        <v>30</v>
      </c>
      <c r="AL1200" s="391" t="str">
        <f t="shared" si="415"/>
        <v/>
      </c>
      <c r="AM1200" s="391" t="str">
        <f t="shared" si="416"/>
        <v/>
      </c>
      <c r="AO1200" s="310" t="str">
        <f t="shared" si="409"/>
        <v/>
      </c>
      <c r="AP1200" s="310">
        <f>SUM(AO$1:AO1200)</f>
        <v>0</v>
      </c>
      <c r="AQ1200" s="310">
        <f>SUM(AK$2:AK1200)</f>
        <v>12</v>
      </c>
      <c r="AR1200" s="310">
        <f>COUNTA(AJ$2:AJ1200)</f>
        <v>12</v>
      </c>
      <c r="AS1200" s="312"/>
      <c r="AT1200" s="312"/>
      <c r="AU1200" s="312"/>
      <c r="AV1200" s="312"/>
      <c r="AW1200" s="312"/>
      <c r="AZ1200">
        <v>2</v>
      </c>
      <c r="BA1200">
        <v>2</v>
      </c>
    </row>
    <row r="1201" spans="1:53" x14ac:dyDescent="0.25">
      <c r="A1201">
        <v>120</v>
      </c>
      <c r="B1201" t="s">
        <v>65</v>
      </c>
      <c r="C1201" t="s">
        <v>926</v>
      </c>
      <c r="D1201"/>
      <c r="E1201">
        <v>1</v>
      </c>
      <c r="F1201">
        <v>4</v>
      </c>
      <c r="G1201">
        <v>4</v>
      </c>
      <c r="H1201">
        <v>16</v>
      </c>
      <c r="I1201">
        <v>2</v>
      </c>
      <c r="J1201">
        <v>2</v>
      </c>
      <c r="K1201">
        <v>3</v>
      </c>
      <c r="L1201">
        <v>8</v>
      </c>
      <c r="M1201" t="s">
        <v>927</v>
      </c>
      <c r="O1201" s="101">
        <f>IF(ISBLANK(C1201),O1200,IF(COUNTIF(C$2:C1201,C1201)&gt;1,O1200,1+MAX(O1200,0)))</f>
        <v>35</v>
      </c>
      <c r="P1201" s="45">
        <f t="shared" si="396"/>
        <v>17</v>
      </c>
      <c r="Q1201" s="33" t="str">
        <f t="shared" si="397"/>
        <v/>
      </c>
      <c r="R1201" s="33">
        <f t="shared" si="398"/>
        <v>4</v>
      </c>
      <c r="S1201" s="33" t="str">
        <f t="shared" si="399"/>
        <v>120_4</v>
      </c>
      <c r="T1201" s="35" t="str">
        <f t="shared" si="400"/>
        <v>120AM</v>
      </c>
      <c r="U1201" s="35" t="str">
        <f t="shared" si="401"/>
        <v>120AMEW</v>
      </c>
      <c r="V1201" s="35" t="str">
        <f t="shared" si="417"/>
        <v>1I</v>
      </c>
      <c r="W1201" s="35" t="str">
        <f t="shared" si="410"/>
        <v>120AM1I144</v>
      </c>
      <c r="X1201" s="388">
        <f t="shared" si="411"/>
        <v>3</v>
      </c>
      <c r="Y1201" s="388">
        <f t="shared" si="412"/>
        <v>8</v>
      </c>
      <c r="Z1201" s="280" t="str">
        <f t="shared" si="402"/>
        <v/>
      </c>
      <c r="AA1201" s="280" t="str">
        <f t="shared" si="403"/>
        <v/>
      </c>
      <c r="AB1201" s="389" t="str">
        <f t="shared" si="413"/>
        <v/>
      </c>
      <c r="AC1201" s="389" t="str">
        <f t="shared" si="414"/>
        <v/>
      </c>
      <c r="AD1201" s="390" t="str">
        <f t="shared" si="404"/>
        <v/>
      </c>
      <c r="AE1201" s="282">
        <f t="shared" si="405"/>
        <v>0</v>
      </c>
      <c r="AF1201" s="359">
        <f t="shared" si="406"/>
        <v>0</v>
      </c>
      <c r="AG1201" s="280">
        <f t="shared" si="407"/>
        <v>3</v>
      </c>
      <c r="AH1201" s="280">
        <f t="shared" si="408"/>
        <v>1</v>
      </c>
      <c r="AI1201" s="280">
        <f>IF(ISBLANK(T1201),AI1200,IF(COUNTIF(T$2:T1201,T1201)&gt;1,AI1200,1+MAX(AI1200,0)))</f>
        <v>30</v>
      </c>
      <c r="AL1201" s="391" t="str">
        <f t="shared" si="415"/>
        <v/>
      </c>
      <c r="AM1201" s="391" t="str">
        <f t="shared" si="416"/>
        <v/>
      </c>
      <c r="AO1201" s="310" t="str">
        <f t="shared" si="409"/>
        <v/>
      </c>
      <c r="AP1201" s="310">
        <f>SUM(AO$1:AO1201)</f>
        <v>0</v>
      </c>
      <c r="AQ1201" s="310">
        <f>SUM(AK$2:AK1201)</f>
        <v>12</v>
      </c>
      <c r="AR1201" s="310">
        <f>COUNTA(AJ$2:AJ1201)</f>
        <v>12</v>
      </c>
      <c r="AS1201" s="312"/>
      <c r="AT1201" s="312"/>
      <c r="AU1201" s="312"/>
      <c r="AV1201" s="312"/>
      <c r="AW1201" s="312"/>
      <c r="AZ1201">
        <v>3</v>
      </c>
      <c r="BA1201">
        <v>8</v>
      </c>
    </row>
    <row r="1202" spans="1:53" x14ac:dyDescent="0.25">
      <c r="A1202">
        <v>120</v>
      </c>
      <c r="B1202" t="s">
        <v>65</v>
      </c>
      <c r="C1202" t="s">
        <v>926</v>
      </c>
      <c r="D1202"/>
      <c r="E1202">
        <v>2</v>
      </c>
      <c r="F1202">
        <v>1</v>
      </c>
      <c r="G1202">
        <v>1</v>
      </c>
      <c r="H1202">
        <v>2</v>
      </c>
      <c r="I1202">
        <v>1</v>
      </c>
      <c r="J1202">
        <v>0</v>
      </c>
      <c r="K1202">
        <v>0</v>
      </c>
      <c r="L1202">
        <v>1</v>
      </c>
      <c r="M1202" t="s">
        <v>927</v>
      </c>
      <c r="O1202" s="101">
        <f>IF(ISBLANK(C1202),O1201,IF(COUNTIF(C$2:C1202,C1202)&gt;1,O1201,1+MAX(O1201,0)))</f>
        <v>35</v>
      </c>
      <c r="P1202" s="45">
        <f t="shared" si="396"/>
        <v>17</v>
      </c>
      <c r="Q1202" s="33" t="str">
        <f t="shared" si="397"/>
        <v/>
      </c>
      <c r="R1202" s="33">
        <f t="shared" si="398"/>
        <v>5</v>
      </c>
      <c r="S1202" s="33" t="str">
        <f t="shared" si="399"/>
        <v>120_5</v>
      </c>
      <c r="T1202" s="35" t="str">
        <f t="shared" si="400"/>
        <v>120AM</v>
      </c>
      <c r="U1202" s="35" t="str">
        <f t="shared" si="401"/>
        <v>120AMNS</v>
      </c>
      <c r="V1202" s="35" t="str">
        <f t="shared" si="417"/>
        <v>1I</v>
      </c>
      <c r="W1202" s="35" t="str">
        <f t="shared" si="410"/>
        <v>120AM1I211</v>
      </c>
      <c r="X1202" s="388">
        <f t="shared" si="411"/>
        <v>0</v>
      </c>
      <c r="Y1202" s="388">
        <f t="shared" si="412"/>
        <v>1</v>
      </c>
      <c r="Z1202" s="280" t="str">
        <f t="shared" si="402"/>
        <v/>
      </c>
      <c r="AA1202" s="280" t="str">
        <f t="shared" si="403"/>
        <v/>
      </c>
      <c r="AB1202" s="389" t="str">
        <f t="shared" si="413"/>
        <v/>
      </c>
      <c r="AC1202" s="389" t="str">
        <f t="shared" si="414"/>
        <v/>
      </c>
      <c r="AD1202" s="390" t="str">
        <f t="shared" si="404"/>
        <v/>
      </c>
      <c r="AE1202" s="282">
        <f t="shared" si="405"/>
        <v>0</v>
      </c>
      <c r="AF1202" s="359">
        <f t="shared" si="406"/>
        <v>0</v>
      </c>
      <c r="AG1202" s="280">
        <f t="shared" si="407"/>
        <v>3</v>
      </c>
      <c r="AH1202" s="280">
        <f t="shared" si="408"/>
        <v>1</v>
      </c>
      <c r="AI1202" s="280">
        <f>IF(ISBLANK(T1202),AI1201,IF(COUNTIF(T$2:T1202,T1202)&gt;1,AI1201,1+MAX(AI1201,0)))</f>
        <v>30</v>
      </c>
      <c r="AL1202" s="391" t="str">
        <f t="shared" si="415"/>
        <v/>
      </c>
      <c r="AM1202" s="391" t="str">
        <f t="shared" si="416"/>
        <v/>
      </c>
      <c r="AO1202" s="310" t="str">
        <f t="shared" si="409"/>
        <v/>
      </c>
      <c r="AP1202" s="310">
        <f>SUM(AO$1:AO1202)</f>
        <v>0</v>
      </c>
      <c r="AQ1202" s="310">
        <f>SUM(AK$2:AK1202)</f>
        <v>12</v>
      </c>
      <c r="AR1202" s="310">
        <f>COUNTA(AJ$2:AJ1202)</f>
        <v>12</v>
      </c>
      <c r="AS1202" s="312"/>
      <c r="AT1202" s="312"/>
      <c r="AU1202" s="312"/>
      <c r="AV1202" s="312"/>
      <c r="AW1202" s="312"/>
      <c r="AZ1202">
        <v>0</v>
      </c>
      <c r="BA1202">
        <v>1</v>
      </c>
    </row>
    <row r="1203" spans="1:53" x14ac:dyDescent="0.25">
      <c r="A1203">
        <v>120</v>
      </c>
      <c r="B1203" t="s">
        <v>65</v>
      </c>
      <c r="C1203" t="s">
        <v>926</v>
      </c>
      <c r="D1203"/>
      <c r="E1203">
        <v>2</v>
      </c>
      <c r="F1203">
        <v>1</v>
      </c>
      <c r="G1203">
        <v>2</v>
      </c>
      <c r="H1203">
        <v>1</v>
      </c>
      <c r="I1203">
        <v>0</v>
      </c>
      <c r="J1203">
        <v>0</v>
      </c>
      <c r="K1203">
        <v>0</v>
      </c>
      <c r="L1203">
        <v>0</v>
      </c>
      <c r="M1203" t="s">
        <v>927</v>
      </c>
      <c r="O1203" s="101">
        <f>IF(ISBLANK(C1203),O1202,IF(COUNTIF(C$2:C1203,C1203)&gt;1,O1202,1+MAX(O1202,0)))</f>
        <v>35</v>
      </c>
      <c r="P1203" s="45">
        <f t="shared" si="396"/>
        <v>17</v>
      </c>
      <c r="Q1203" s="33" t="str">
        <f t="shared" si="397"/>
        <v/>
      </c>
      <c r="R1203" s="33">
        <f t="shared" si="398"/>
        <v>5</v>
      </c>
      <c r="S1203" s="33" t="str">
        <f t="shared" si="399"/>
        <v>120_5</v>
      </c>
      <c r="T1203" s="35" t="str">
        <f t="shared" si="400"/>
        <v>120AM</v>
      </c>
      <c r="U1203" s="35" t="str">
        <f t="shared" si="401"/>
        <v>120AMNS</v>
      </c>
      <c r="V1203" s="35" t="str">
        <f t="shared" si="417"/>
        <v>1I</v>
      </c>
      <c r="W1203" s="35" t="str">
        <f t="shared" si="410"/>
        <v>120AM1I212</v>
      </c>
      <c r="X1203" s="388">
        <f t="shared" si="411"/>
        <v>0</v>
      </c>
      <c r="Y1203" s="388">
        <f t="shared" si="412"/>
        <v>0</v>
      </c>
      <c r="Z1203" s="280" t="str">
        <f t="shared" si="402"/>
        <v/>
      </c>
      <c r="AA1203" s="280" t="str">
        <f t="shared" si="403"/>
        <v/>
      </c>
      <c r="AB1203" s="389" t="str">
        <f t="shared" si="413"/>
        <v/>
      </c>
      <c r="AC1203" s="389" t="str">
        <f t="shared" si="414"/>
        <v/>
      </c>
      <c r="AD1203" s="390" t="str">
        <f t="shared" si="404"/>
        <v/>
      </c>
      <c r="AE1203" s="282">
        <f t="shared" si="405"/>
        <v>0</v>
      </c>
      <c r="AF1203" s="359">
        <f t="shared" si="406"/>
        <v>0</v>
      </c>
      <c r="AG1203" s="280">
        <f t="shared" si="407"/>
        <v>2</v>
      </c>
      <c r="AH1203" s="280">
        <f t="shared" si="408"/>
        <v>1</v>
      </c>
      <c r="AI1203" s="280">
        <f>IF(ISBLANK(T1203),AI1202,IF(COUNTIF(T$2:T1203,T1203)&gt;1,AI1202,1+MAX(AI1202,0)))</f>
        <v>30</v>
      </c>
      <c r="AL1203" s="391" t="str">
        <f t="shared" si="415"/>
        <v/>
      </c>
      <c r="AM1203" s="391" t="str">
        <f t="shared" si="416"/>
        <v/>
      </c>
      <c r="AO1203" s="310" t="str">
        <f t="shared" si="409"/>
        <v/>
      </c>
      <c r="AP1203" s="310">
        <f>SUM(AO$1:AO1203)</f>
        <v>0</v>
      </c>
      <c r="AQ1203" s="310">
        <f>SUM(AK$2:AK1203)</f>
        <v>12</v>
      </c>
      <c r="AR1203" s="310">
        <f>COUNTA(AJ$2:AJ1203)</f>
        <v>12</v>
      </c>
      <c r="AS1203" s="312"/>
      <c r="AT1203" s="312"/>
      <c r="AU1203" s="312"/>
      <c r="AV1203" s="312"/>
      <c r="AW1203" s="312"/>
      <c r="AZ1203">
        <v>0</v>
      </c>
      <c r="BA1203">
        <v>0</v>
      </c>
    </row>
    <row r="1204" spans="1:53" x14ac:dyDescent="0.25">
      <c r="A1204">
        <v>120</v>
      </c>
      <c r="B1204" t="s">
        <v>65</v>
      </c>
      <c r="C1204" t="s">
        <v>926</v>
      </c>
      <c r="D1204"/>
      <c r="E1204">
        <v>2</v>
      </c>
      <c r="F1204">
        <v>1</v>
      </c>
      <c r="G1204">
        <v>3</v>
      </c>
      <c r="H1204">
        <v>2</v>
      </c>
      <c r="I1204">
        <v>0</v>
      </c>
      <c r="J1204">
        <v>0</v>
      </c>
      <c r="K1204">
        <v>0</v>
      </c>
      <c r="L1204">
        <v>1</v>
      </c>
      <c r="M1204" t="s">
        <v>927</v>
      </c>
      <c r="O1204" s="101">
        <f>IF(ISBLANK(C1204),O1203,IF(COUNTIF(C$2:C1204,C1204)&gt;1,O1203,1+MAX(O1203,0)))</f>
        <v>35</v>
      </c>
      <c r="P1204" s="45">
        <f t="shared" si="396"/>
        <v>17</v>
      </c>
      <c r="Q1204" s="33" t="str">
        <f t="shared" si="397"/>
        <v/>
      </c>
      <c r="R1204" s="33">
        <f t="shared" si="398"/>
        <v>5</v>
      </c>
      <c r="S1204" s="33" t="str">
        <f t="shared" si="399"/>
        <v>120_5</v>
      </c>
      <c r="T1204" s="35" t="str">
        <f t="shared" si="400"/>
        <v>120AM</v>
      </c>
      <c r="U1204" s="35" t="str">
        <f t="shared" si="401"/>
        <v>120AMEW</v>
      </c>
      <c r="V1204" s="35" t="str">
        <f t="shared" si="417"/>
        <v>1I</v>
      </c>
      <c r="W1204" s="35" t="str">
        <f t="shared" si="410"/>
        <v>120AM1I213</v>
      </c>
      <c r="X1204" s="388">
        <f t="shared" si="411"/>
        <v>0</v>
      </c>
      <c r="Y1204" s="388">
        <f t="shared" si="412"/>
        <v>1</v>
      </c>
      <c r="Z1204" s="280" t="str">
        <f t="shared" si="402"/>
        <v/>
      </c>
      <c r="AA1204" s="280" t="str">
        <f t="shared" si="403"/>
        <v/>
      </c>
      <c r="AB1204" s="389" t="str">
        <f t="shared" si="413"/>
        <v/>
      </c>
      <c r="AC1204" s="389" t="str">
        <f t="shared" si="414"/>
        <v/>
      </c>
      <c r="AD1204" s="390" t="str">
        <f t="shared" si="404"/>
        <v/>
      </c>
      <c r="AE1204" s="282">
        <f t="shared" si="405"/>
        <v>0</v>
      </c>
      <c r="AF1204" s="359">
        <f t="shared" si="406"/>
        <v>0</v>
      </c>
      <c r="AG1204" s="280">
        <f t="shared" si="407"/>
        <v>3</v>
      </c>
      <c r="AH1204" s="280">
        <f t="shared" si="408"/>
        <v>1</v>
      </c>
      <c r="AI1204" s="280">
        <f>IF(ISBLANK(T1204),AI1203,IF(COUNTIF(T$2:T1204,T1204)&gt;1,AI1203,1+MAX(AI1203,0)))</f>
        <v>30</v>
      </c>
      <c r="AL1204" s="391" t="str">
        <f t="shared" si="415"/>
        <v/>
      </c>
      <c r="AM1204" s="391" t="str">
        <f t="shared" si="416"/>
        <v/>
      </c>
      <c r="AO1204" s="310" t="str">
        <f t="shared" si="409"/>
        <v/>
      </c>
      <c r="AP1204" s="310">
        <f>SUM(AO$1:AO1204)</f>
        <v>0</v>
      </c>
      <c r="AQ1204" s="310">
        <f>SUM(AK$2:AK1204)</f>
        <v>12</v>
      </c>
      <c r="AR1204" s="310">
        <f>COUNTA(AJ$2:AJ1204)</f>
        <v>12</v>
      </c>
      <c r="AS1204" s="312"/>
      <c r="AT1204" s="312"/>
      <c r="AU1204" s="312"/>
      <c r="AV1204" s="312"/>
      <c r="AW1204" s="312"/>
      <c r="AZ1204">
        <v>0</v>
      </c>
      <c r="BA1204">
        <v>1</v>
      </c>
    </row>
    <row r="1205" spans="1:53" x14ac:dyDescent="0.25">
      <c r="A1205">
        <v>120</v>
      </c>
      <c r="B1205" t="s">
        <v>65</v>
      </c>
      <c r="C1205" t="s">
        <v>926</v>
      </c>
      <c r="D1205"/>
      <c r="E1205">
        <v>2</v>
      </c>
      <c r="F1205">
        <v>1</v>
      </c>
      <c r="G1205">
        <v>4</v>
      </c>
      <c r="H1205">
        <v>10</v>
      </c>
      <c r="I1205">
        <v>2</v>
      </c>
      <c r="J1205">
        <v>1</v>
      </c>
      <c r="K1205">
        <v>2</v>
      </c>
      <c r="L1205">
        <v>3</v>
      </c>
      <c r="M1205" t="s">
        <v>927</v>
      </c>
      <c r="O1205" s="101">
        <f>IF(ISBLANK(C1205),O1204,IF(COUNTIF(C$2:C1205,C1205)&gt;1,O1204,1+MAX(O1204,0)))</f>
        <v>35</v>
      </c>
      <c r="P1205" s="45">
        <f t="shared" si="396"/>
        <v>17</v>
      </c>
      <c r="Q1205" s="33" t="str">
        <f t="shared" si="397"/>
        <v/>
      </c>
      <c r="R1205" s="33">
        <f t="shared" si="398"/>
        <v>5</v>
      </c>
      <c r="S1205" s="33" t="str">
        <f t="shared" si="399"/>
        <v>120_5</v>
      </c>
      <c r="T1205" s="35" t="str">
        <f t="shared" si="400"/>
        <v>120AM</v>
      </c>
      <c r="U1205" s="35" t="str">
        <f t="shared" si="401"/>
        <v>120AMEW</v>
      </c>
      <c r="V1205" s="35" t="str">
        <f t="shared" si="417"/>
        <v>1I</v>
      </c>
      <c r="W1205" s="35" t="str">
        <f t="shared" si="410"/>
        <v>120AM1I214</v>
      </c>
      <c r="X1205" s="388">
        <f t="shared" si="411"/>
        <v>2</v>
      </c>
      <c r="Y1205" s="388">
        <f t="shared" si="412"/>
        <v>3</v>
      </c>
      <c r="Z1205" s="280" t="str">
        <f t="shared" si="402"/>
        <v/>
      </c>
      <c r="AA1205" s="280" t="str">
        <f t="shared" si="403"/>
        <v/>
      </c>
      <c r="AB1205" s="389" t="str">
        <f t="shared" si="413"/>
        <v/>
      </c>
      <c r="AC1205" s="389" t="str">
        <f t="shared" si="414"/>
        <v/>
      </c>
      <c r="AD1205" s="390" t="str">
        <f t="shared" si="404"/>
        <v/>
      </c>
      <c r="AE1205" s="282">
        <f t="shared" si="405"/>
        <v>0</v>
      </c>
      <c r="AF1205" s="359">
        <f t="shared" si="406"/>
        <v>0</v>
      </c>
      <c r="AG1205" s="280">
        <f t="shared" si="407"/>
        <v>3</v>
      </c>
      <c r="AH1205" s="280">
        <f t="shared" si="408"/>
        <v>1</v>
      </c>
      <c r="AI1205" s="280">
        <f>IF(ISBLANK(T1205),AI1204,IF(COUNTIF(T$2:T1205,T1205)&gt;1,AI1204,1+MAX(AI1204,0)))</f>
        <v>30</v>
      </c>
      <c r="AL1205" s="391" t="str">
        <f t="shared" si="415"/>
        <v/>
      </c>
      <c r="AM1205" s="391" t="str">
        <f t="shared" si="416"/>
        <v/>
      </c>
      <c r="AO1205" s="310" t="str">
        <f t="shared" si="409"/>
        <v/>
      </c>
      <c r="AP1205" s="310">
        <f>SUM(AO$1:AO1205)</f>
        <v>0</v>
      </c>
      <c r="AQ1205" s="310">
        <f>SUM(AK$2:AK1205)</f>
        <v>12</v>
      </c>
      <c r="AR1205" s="310">
        <f>COUNTA(AJ$2:AJ1205)</f>
        <v>12</v>
      </c>
      <c r="AS1205" s="312"/>
      <c r="AT1205" s="312"/>
      <c r="AU1205" s="312"/>
      <c r="AV1205" s="312"/>
      <c r="AW1205" s="312"/>
      <c r="AZ1205">
        <v>2</v>
      </c>
      <c r="BA1205">
        <v>3</v>
      </c>
    </row>
    <row r="1206" spans="1:53" x14ac:dyDescent="0.25">
      <c r="A1206">
        <v>120</v>
      </c>
      <c r="B1206" t="s">
        <v>65</v>
      </c>
      <c r="C1206" t="s">
        <v>926</v>
      </c>
      <c r="D1206"/>
      <c r="E1206">
        <v>2</v>
      </c>
      <c r="F1206">
        <v>2</v>
      </c>
      <c r="G1206">
        <v>1</v>
      </c>
      <c r="H1206">
        <v>2</v>
      </c>
      <c r="I1206">
        <v>0</v>
      </c>
      <c r="J1206">
        <v>0</v>
      </c>
      <c r="K1206">
        <v>0</v>
      </c>
      <c r="L1206">
        <v>1</v>
      </c>
      <c r="M1206" t="s">
        <v>927</v>
      </c>
      <c r="O1206" s="101">
        <f>IF(ISBLANK(C1206),O1205,IF(COUNTIF(C$2:C1206,C1206)&gt;1,O1205,1+MAX(O1205,0)))</f>
        <v>35</v>
      </c>
      <c r="P1206" s="45">
        <f t="shared" si="396"/>
        <v>17</v>
      </c>
      <c r="Q1206" s="33" t="str">
        <f t="shared" si="397"/>
        <v/>
      </c>
      <c r="R1206" s="33">
        <f t="shared" si="398"/>
        <v>6</v>
      </c>
      <c r="S1206" s="33" t="str">
        <f t="shared" si="399"/>
        <v>120_6</v>
      </c>
      <c r="T1206" s="35" t="str">
        <f t="shared" si="400"/>
        <v>120AM</v>
      </c>
      <c r="U1206" s="35" t="str">
        <f t="shared" si="401"/>
        <v>120AMNS</v>
      </c>
      <c r="V1206" s="35" t="str">
        <f t="shared" si="417"/>
        <v>1I</v>
      </c>
      <c r="W1206" s="35" t="str">
        <f t="shared" si="410"/>
        <v>120AM1I221</v>
      </c>
      <c r="X1206" s="388">
        <f t="shared" si="411"/>
        <v>0</v>
      </c>
      <c r="Y1206" s="388">
        <f t="shared" si="412"/>
        <v>1</v>
      </c>
      <c r="Z1206" s="280" t="str">
        <f t="shared" si="402"/>
        <v/>
      </c>
      <c r="AA1206" s="280" t="str">
        <f t="shared" si="403"/>
        <v/>
      </c>
      <c r="AB1206" s="389" t="str">
        <f t="shared" si="413"/>
        <v/>
      </c>
      <c r="AC1206" s="389" t="str">
        <f t="shared" si="414"/>
        <v/>
      </c>
      <c r="AD1206" s="390" t="str">
        <f t="shared" si="404"/>
        <v/>
      </c>
      <c r="AE1206" s="282">
        <f t="shared" si="405"/>
        <v>0</v>
      </c>
      <c r="AF1206" s="359">
        <f t="shared" si="406"/>
        <v>0</v>
      </c>
      <c r="AG1206" s="280">
        <f t="shared" si="407"/>
        <v>3</v>
      </c>
      <c r="AH1206" s="280">
        <f t="shared" si="408"/>
        <v>1</v>
      </c>
      <c r="AI1206" s="280">
        <f>IF(ISBLANK(T1206),AI1205,IF(COUNTIF(T$2:T1206,T1206)&gt;1,AI1205,1+MAX(AI1205,0)))</f>
        <v>30</v>
      </c>
      <c r="AL1206" s="391" t="str">
        <f t="shared" si="415"/>
        <v/>
      </c>
      <c r="AM1206" s="391" t="str">
        <f t="shared" si="416"/>
        <v/>
      </c>
      <c r="AO1206" s="310" t="str">
        <f t="shared" si="409"/>
        <v/>
      </c>
      <c r="AP1206" s="310">
        <f>SUM(AO$1:AO1206)</f>
        <v>0</v>
      </c>
      <c r="AQ1206" s="310">
        <f>SUM(AK$2:AK1206)</f>
        <v>12</v>
      </c>
      <c r="AR1206" s="310">
        <f>COUNTA(AJ$2:AJ1206)</f>
        <v>12</v>
      </c>
      <c r="AS1206" s="312"/>
      <c r="AT1206" s="312"/>
      <c r="AU1206" s="312"/>
      <c r="AV1206" s="312"/>
      <c r="AW1206" s="312"/>
      <c r="AZ1206">
        <v>0</v>
      </c>
      <c r="BA1206">
        <v>1</v>
      </c>
    </row>
    <row r="1207" spans="1:53" x14ac:dyDescent="0.25">
      <c r="A1207">
        <v>120</v>
      </c>
      <c r="B1207" t="s">
        <v>65</v>
      </c>
      <c r="C1207" t="s">
        <v>926</v>
      </c>
      <c r="D1207"/>
      <c r="E1207">
        <v>2</v>
      </c>
      <c r="F1207">
        <v>2</v>
      </c>
      <c r="G1207">
        <v>2</v>
      </c>
      <c r="H1207">
        <v>4</v>
      </c>
      <c r="I1207">
        <v>0</v>
      </c>
      <c r="J1207">
        <v>1</v>
      </c>
      <c r="K1207">
        <v>2</v>
      </c>
      <c r="L1207">
        <v>1</v>
      </c>
      <c r="M1207" t="s">
        <v>927</v>
      </c>
      <c r="O1207" s="101">
        <f>IF(ISBLANK(C1207),O1206,IF(COUNTIF(C$2:C1207,C1207)&gt;1,O1206,1+MAX(O1206,0)))</f>
        <v>35</v>
      </c>
      <c r="P1207" s="45">
        <f t="shared" si="396"/>
        <v>17</v>
      </c>
      <c r="Q1207" s="33" t="str">
        <f t="shared" si="397"/>
        <v/>
      </c>
      <c r="R1207" s="33">
        <f t="shared" si="398"/>
        <v>6</v>
      </c>
      <c r="S1207" s="33" t="str">
        <f t="shared" si="399"/>
        <v>120_6</v>
      </c>
      <c r="T1207" s="35" t="str">
        <f t="shared" si="400"/>
        <v>120AM</v>
      </c>
      <c r="U1207" s="35" t="str">
        <f t="shared" si="401"/>
        <v>120AMNS</v>
      </c>
      <c r="V1207" s="35" t="str">
        <f t="shared" si="417"/>
        <v>1I</v>
      </c>
      <c r="W1207" s="35" t="str">
        <f t="shared" si="410"/>
        <v>120AM1I222</v>
      </c>
      <c r="X1207" s="388">
        <f t="shared" si="411"/>
        <v>2</v>
      </c>
      <c r="Y1207" s="388">
        <f t="shared" si="412"/>
        <v>1</v>
      </c>
      <c r="Z1207" s="280" t="str">
        <f t="shared" si="402"/>
        <v/>
      </c>
      <c r="AA1207" s="280" t="str">
        <f t="shared" si="403"/>
        <v/>
      </c>
      <c r="AB1207" s="389" t="str">
        <f t="shared" si="413"/>
        <v/>
      </c>
      <c r="AC1207" s="389" t="str">
        <f t="shared" si="414"/>
        <v/>
      </c>
      <c r="AD1207" s="390" t="str">
        <f t="shared" si="404"/>
        <v/>
      </c>
      <c r="AE1207" s="282">
        <f t="shared" si="405"/>
        <v>0</v>
      </c>
      <c r="AF1207" s="359">
        <f t="shared" si="406"/>
        <v>0</v>
      </c>
      <c r="AG1207" s="280">
        <f t="shared" si="407"/>
        <v>2</v>
      </c>
      <c r="AH1207" s="280">
        <f t="shared" si="408"/>
        <v>1</v>
      </c>
      <c r="AI1207" s="280">
        <f>IF(ISBLANK(T1207),AI1206,IF(COUNTIF(T$2:T1207,T1207)&gt;1,AI1206,1+MAX(AI1206,0)))</f>
        <v>30</v>
      </c>
      <c r="AL1207" s="391" t="str">
        <f t="shared" si="415"/>
        <v/>
      </c>
      <c r="AM1207" s="391" t="str">
        <f t="shared" si="416"/>
        <v/>
      </c>
      <c r="AO1207" s="310" t="str">
        <f t="shared" si="409"/>
        <v/>
      </c>
      <c r="AP1207" s="310">
        <f>SUM(AO$1:AO1207)</f>
        <v>0</v>
      </c>
      <c r="AQ1207" s="310">
        <f>SUM(AK$2:AK1207)</f>
        <v>12</v>
      </c>
      <c r="AR1207" s="310">
        <f>COUNTA(AJ$2:AJ1207)</f>
        <v>12</v>
      </c>
      <c r="AS1207" s="312"/>
      <c r="AT1207" s="312"/>
      <c r="AU1207" s="312"/>
      <c r="AV1207" s="312"/>
      <c r="AW1207" s="312"/>
      <c r="AZ1207">
        <v>2</v>
      </c>
      <c r="BA1207">
        <v>1</v>
      </c>
    </row>
    <row r="1208" spans="1:53" x14ac:dyDescent="0.25">
      <c r="A1208">
        <v>120</v>
      </c>
      <c r="B1208" t="s">
        <v>65</v>
      </c>
      <c r="C1208" t="s">
        <v>926</v>
      </c>
      <c r="D1208"/>
      <c r="E1208">
        <v>2</v>
      </c>
      <c r="F1208">
        <v>2</v>
      </c>
      <c r="G1208">
        <v>3</v>
      </c>
      <c r="H1208">
        <v>7</v>
      </c>
      <c r="I1208">
        <v>2</v>
      </c>
      <c r="J1208">
        <v>2</v>
      </c>
      <c r="K1208">
        <v>1</v>
      </c>
      <c r="L1208">
        <v>1</v>
      </c>
      <c r="M1208" t="s">
        <v>927</v>
      </c>
      <c r="O1208" s="101">
        <f>IF(ISBLANK(C1208),O1207,IF(COUNTIF(C$2:C1208,C1208)&gt;1,O1207,1+MAX(O1207,0)))</f>
        <v>35</v>
      </c>
      <c r="P1208" s="45">
        <f t="shared" si="396"/>
        <v>17</v>
      </c>
      <c r="Q1208" s="33" t="str">
        <f t="shared" si="397"/>
        <v/>
      </c>
      <c r="R1208" s="33">
        <f t="shared" si="398"/>
        <v>6</v>
      </c>
      <c r="S1208" s="33" t="str">
        <f t="shared" si="399"/>
        <v>120_6</v>
      </c>
      <c r="T1208" s="35" t="str">
        <f t="shared" si="400"/>
        <v>120AM</v>
      </c>
      <c r="U1208" s="35" t="str">
        <f t="shared" si="401"/>
        <v>120AMEW</v>
      </c>
      <c r="V1208" s="35" t="str">
        <f t="shared" si="417"/>
        <v>1I</v>
      </c>
      <c r="W1208" s="35" t="str">
        <f t="shared" si="410"/>
        <v>120AM1I223</v>
      </c>
      <c r="X1208" s="388">
        <f t="shared" si="411"/>
        <v>1</v>
      </c>
      <c r="Y1208" s="388">
        <f t="shared" si="412"/>
        <v>1</v>
      </c>
      <c r="Z1208" s="280" t="str">
        <f t="shared" si="402"/>
        <v/>
      </c>
      <c r="AA1208" s="280" t="str">
        <f t="shared" si="403"/>
        <v/>
      </c>
      <c r="AB1208" s="389" t="str">
        <f t="shared" si="413"/>
        <v/>
      </c>
      <c r="AC1208" s="389" t="str">
        <f t="shared" si="414"/>
        <v/>
      </c>
      <c r="AD1208" s="390" t="str">
        <f t="shared" si="404"/>
        <v/>
      </c>
      <c r="AE1208" s="282">
        <f t="shared" si="405"/>
        <v>0</v>
      </c>
      <c r="AF1208" s="359">
        <f t="shared" si="406"/>
        <v>0</v>
      </c>
      <c r="AG1208" s="280">
        <f t="shared" si="407"/>
        <v>3</v>
      </c>
      <c r="AH1208" s="280">
        <f t="shared" si="408"/>
        <v>1</v>
      </c>
      <c r="AI1208" s="280">
        <f>IF(ISBLANK(T1208),AI1207,IF(COUNTIF(T$2:T1208,T1208)&gt;1,AI1207,1+MAX(AI1207,0)))</f>
        <v>30</v>
      </c>
      <c r="AL1208" s="391" t="str">
        <f t="shared" si="415"/>
        <v/>
      </c>
      <c r="AM1208" s="391" t="str">
        <f t="shared" si="416"/>
        <v/>
      </c>
      <c r="AO1208" s="310" t="str">
        <f t="shared" si="409"/>
        <v/>
      </c>
      <c r="AP1208" s="310">
        <f>SUM(AO$1:AO1208)</f>
        <v>0</v>
      </c>
      <c r="AQ1208" s="310">
        <f>SUM(AK$2:AK1208)</f>
        <v>12</v>
      </c>
      <c r="AR1208" s="310">
        <f>COUNTA(AJ$2:AJ1208)</f>
        <v>12</v>
      </c>
      <c r="AS1208" s="312"/>
      <c r="AT1208" s="312"/>
      <c r="AU1208" s="312"/>
      <c r="AV1208" s="312"/>
      <c r="AW1208" s="312"/>
      <c r="AZ1208">
        <v>1</v>
      </c>
      <c r="BA1208">
        <v>1</v>
      </c>
    </row>
    <row r="1209" spans="1:53" x14ac:dyDescent="0.25">
      <c r="A1209">
        <v>120</v>
      </c>
      <c r="B1209" t="s">
        <v>65</v>
      </c>
      <c r="C1209" t="s">
        <v>926</v>
      </c>
      <c r="D1209"/>
      <c r="E1209">
        <v>2</v>
      </c>
      <c r="F1209">
        <v>2</v>
      </c>
      <c r="G1209">
        <v>4</v>
      </c>
      <c r="H1209">
        <v>1</v>
      </c>
      <c r="I1209">
        <v>0</v>
      </c>
      <c r="J1209">
        <v>0</v>
      </c>
      <c r="K1209">
        <v>0</v>
      </c>
      <c r="L1209">
        <v>1</v>
      </c>
      <c r="M1209" t="s">
        <v>927</v>
      </c>
      <c r="O1209" s="101">
        <f>IF(ISBLANK(C1209),O1208,IF(COUNTIF(C$2:C1209,C1209)&gt;1,O1208,1+MAX(O1208,0)))</f>
        <v>35</v>
      </c>
      <c r="P1209" s="45">
        <f t="shared" si="396"/>
        <v>17</v>
      </c>
      <c r="Q1209" s="33" t="str">
        <f t="shared" si="397"/>
        <v/>
      </c>
      <c r="R1209" s="33">
        <f t="shared" si="398"/>
        <v>6</v>
      </c>
      <c r="S1209" s="33" t="str">
        <f t="shared" si="399"/>
        <v>120_6</v>
      </c>
      <c r="T1209" s="35" t="str">
        <f t="shared" si="400"/>
        <v>120AM</v>
      </c>
      <c r="U1209" s="35" t="str">
        <f t="shared" si="401"/>
        <v>120AMEW</v>
      </c>
      <c r="V1209" s="35" t="str">
        <f t="shared" si="417"/>
        <v>1I</v>
      </c>
      <c r="W1209" s="35" t="str">
        <f t="shared" si="410"/>
        <v>120AM1I224</v>
      </c>
      <c r="X1209" s="388">
        <f t="shared" si="411"/>
        <v>0</v>
      </c>
      <c r="Y1209" s="388">
        <f t="shared" si="412"/>
        <v>1</v>
      </c>
      <c r="Z1209" s="280" t="str">
        <f t="shared" si="402"/>
        <v/>
      </c>
      <c r="AA1209" s="280" t="str">
        <f t="shared" si="403"/>
        <v/>
      </c>
      <c r="AB1209" s="389" t="str">
        <f t="shared" si="413"/>
        <v/>
      </c>
      <c r="AC1209" s="389" t="str">
        <f t="shared" si="414"/>
        <v/>
      </c>
      <c r="AD1209" s="390" t="str">
        <f t="shared" si="404"/>
        <v/>
      </c>
      <c r="AE1209" s="282">
        <f t="shared" si="405"/>
        <v>0</v>
      </c>
      <c r="AF1209" s="359">
        <f t="shared" si="406"/>
        <v>0</v>
      </c>
      <c r="AG1209" s="280">
        <f t="shared" si="407"/>
        <v>3</v>
      </c>
      <c r="AH1209" s="280">
        <f t="shared" si="408"/>
        <v>1</v>
      </c>
      <c r="AI1209" s="280">
        <f>IF(ISBLANK(T1209),AI1208,IF(COUNTIF(T$2:T1209,T1209)&gt;1,AI1208,1+MAX(AI1208,0)))</f>
        <v>30</v>
      </c>
      <c r="AL1209" s="391" t="str">
        <f t="shared" si="415"/>
        <v/>
      </c>
      <c r="AM1209" s="391" t="str">
        <f t="shared" si="416"/>
        <v/>
      </c>
      <c r="AO1209" s="310" t="str">
        <f t="shared" si="409"/>
        <v/>
      </c>
      <c r="AP1209" s="310">
        <f>SUM(AO$1:AO1209)</f>
        <v>0</v>
      </c>
      <c r="AQ1209" s="310">
        <f>SUM(AK$2:AK1209)</f>
        <v>12</v>
      </c>
      <c r="AR1209" s="310">
        <f>COUNTA(AJ$2:AJ1209)</f>
        <v>12</v>
      </c>
      <c r="AS1209" s="312"/>
      <c r="AT1209" s="312"/>
      <c r="AU1209" s="312"/>
      <c r="AV1209" s="312"/>
      <c r="AW1209" s="312"/>
      <c r="AZ1209">
        <v>0</v>
      </c>
      <c r="BA1209">
        <v>1</v>
      </c>
    </row>
    <row r="1210" spans="1:53" x14ac:dyDescent="0.25">
      <c r="A1210">
        <v>120</v>
      </c>
      <c r="B1210" t="s">
        <v>65</v>
      </c>
      <c r="C1210" t="s">
        <v>926</v>
      </c>
      <c r="D1210"/>
      <c r="E1210">
        <v>2</v>
      </c>
      <c r="F1210">
        <v>3</v>
      </c>
      <c r="G1210">
        <v>1</v>
      </c>
      <c r="H1210">
        <v>0</v>
      </c>
      <c r="I1210">
        <v>0</v>
      </c>
      <c r="J1210">
        <v>0</v>
      </c>
      <c r="K1210">
        <v>0</v>
      </c>
      <c r="L1210">
        <v>0</v>
      </c>
      <c r="M1210" t="s">
        <v>927</v>
      </c>
      <c r="O1210" s="101">
        <f>IF(ISBLANK(C1210),O1209,IF(COUNTIF(C$2:C1210,C1210)&gt;1,O1209,1+MAX(O1209,0)))</f>
        <v>35</v>
      </c>
      <c r="P1210" s="45">
        <f t="shared" si="396"/>
        <v>17</v>
      </c>
      <c r="Q1210" s="33" t="str">
        <f t="shared" si="397"/>
        <v/>
      </c>
      <c r="R1210" s="33">
        <f t="shared" si="398"/>
        <v>7</v>
      </c>
      <c r="S1210" s="33" t="str">
        <f t="shared" si="399"/>
        <v>120_7</v>
      </c>
      <c r="T1210" s="35" t="str">
        <f t="shared" si="400"/>
        <v>120AM</v>
      </c>
      <c r="U1210" s="35" t="str">
        <f t="shared" si="401"/>
        <v>120AMNS</v>
      </c>
      <c r="V1210" s="35" t="str">
        <f t="shared" si="417"/>
        <v>1I</v>
      </c>
      <c r="W1210" s="35" t="str">
        <f t="shared" si="410"/>
        <v>120AM1I231</v>
      </c>
      <c r="X1210" s="388">
        <f t="shared" si="411"/>
        <v>0</v>
      </c>
      <c r="Y1210" s="388">
        <f t="shared" si="412"/>
        <v>0</v>
      </c>
      <c r="Z1210" s="280" t="str">
        <f t="shared" si="402"/>
        <v/>
      </c>
      <c r="AA1210" s="280" t="str">
        <f t="shared" si="403"/>
        <v/>
      </c>
      <c r="AB1210" s="389" t="str">
        <f t="shared" si="413"/>
        <v/>
      </c>
      <c r="AC1210" s="389" t="str">
        <f t="shared" si="414"/>
        <v/>
      </c>
      <c r="AD1210" s="390" t="str">
        <f t="shared" si="404"/>
        <v/>
      </c>
      <c r="AE1210" s="282">
        <f t="shared" si="405"/>
        <v>0</v>
      </c>
      <c r="AF1210" s="359">
        <f t="shared" si="406"/>
        <v>0</v>
      </c>
      <c r="AG1210" s="280">
        <f t="shared" si="407"/>
        <v>3</v>
      </c>
      <c r="AH1210" s="280">
        <f t="shared" si="408"/>
        <v>1</v>
      </c>
      <c r="AI1210" s="280">
        <f>IF(ISBLANK(T1210),AI1209,IF(COUNTIF(T$2:T1210,T1210)&gt;1,AI1209,1+MAX(AI1209,0)))</f>
        <v>30</v>
      </c>
      <c r="AL1210" s="391" t="str">
        <f t="shared" si="415"/>
        <v/>
      </c>
      <c r="AM1210" s="391" t="str">
        <f t="shared" si="416"/>
        <v/>
      </c>
      <c r="AO1210" s="310" t="str">
        <f t="shared" si="409"/>
        <v/>
      </c>
      <c r="AP1210" s="310">
        <f>SUM(AO$1:AO1210)</f>
        <v>0</v>
      </c>
      <c r="AQ1210" s="310">
        <f>SUM(AK$2:AK1210)</f>
        <v>12</v>
      </c>
      <c r="AR1210" s="310">
        <f>COUNTA(AJ$2:AJ1210)</f>
        <v>12</v>
      </c>
      <c r="AS1210" s="312"/>
      <c r="AT1210" s="312"/>
      <c r="AU1210" s="312"/>
      <c r="AV1210" s="312"/>
      <c r="AW1210" s="312"/>
      <c r="AZ1210">
        <v>0</v>
      </c>
      <c r="BA1210">
        <v>0</v>
      </c>
    </row>
    <row r="1211" spans="1:53" x14ac:dyDescent="0.25">
      <c r="A1211">
        <v>120</v>
      </c>
      <c r="B1211" t="s">
        <v>65</v>
      </c>
      <c r="C1211" t="s">
        <v>926</v>
      </c>
      <c r="D1211"/>
      <c r="E1211">
        <v>2</v>
      </c>
      <c r="F1211">
        <v>3</v>
      </c>
      <c r="G1211">
        <v>2</v>
      </c>
      <c r="H1211">
        <v>1</v>
      </c>
      <c r="I1211">
        <v>0</v>
      </c>
      <c r="J1211">
        <v>0</v>
      </c>
      <c r="K1211">
        <v>0</v>
      </c>
      <c r="L1211">
        <v>0</v>
      </c>
      <c r="M1211" t="s">
        <v>927</v>
      </c>
      <c r="O1211" s="101">
        <f>IF(ISBLANK(C1211),O1210,IF(COUNTIF(C$2:C1211,C1211)&gt;1,O1210,1+MAX(O1210,0)))</f>
        <v>35</v>
      </c>
      <c r="P1211" s="45">
        <f t="shared" si="396"/>
        <v>17</v>
      </c>
      <c r="Q1211" s="33" t="str">
        <f t="shared" si="397"/>
        <v/>
      </c>
      <c r="R1211" s="33">
        <f t="shared" si="398"/>
        <v>7</v>
      </c>
      <c r="S1211" s="33" t="str">
        <f t="shared" si="399"/>
        <v>120_7</v>
      </c>
      <c r="T1211" s="35" t="str">
        <f t="shared" si="400"/>
        <v>120AM</v>
      </c>
      <c r="U1211" s="35" t="str">
        <f t="shared" si="401"/>
        <v>120AMNS</v>
      </c>
      <c r="V1211" s="35" t="str">
        <f t="shared" si="417"/>
        <v>1I</v>
      </c>
      <c r="W1211" s="35" t="str">
        <f t="shared" si="410"/>
        <v>120AM1I232</v>
      </c>
      <c r="X1211" s="388">
        <f t="shared" si="411"/>
        <v>0</v>
      </c>
      <c r="Y1211" s="388">
        <f t="shared" si="412"/>
        <v>0</v>
      </c>
      <c r="Z1211" s="280" t="str">
        <f t="shared" si="402"/>
        <v/>
      </c>
      <c r="AA1211" s="280" t="str">
        <f t="shared" si="403"/>
        <v/>
      </c>
      <c r="AB1211" s="389" t="str">
        <f t="shared" si="413"/>
        <v/>
      </c>
      <c r="AC1211" s="389" t="str">
        <f t="shared" si="414"/>
        <v/>
      </c>
      <c r="AD1211" s="390" t="str">
        <f t="shared" si="404"/>
        <v/>
      </c>
      <c r="AE1211" s="282">
        <f t="shared" si="405"/>
        <v>0</v>
      </c>
      <c r="AF1211" s="359">
        <f t="shared" si="406"/>
        <v>0</v>
      </c>
      <c r="AG1211" s="280">
        <f t="shared" si="407"/>
        <v>2</v>
      </c>
      <c r="AH1211" s="280">
        <f t="shared" si="408"/>
        <v>1</v>
      </c>
      <c r="AI1211" s="280">
        <f>IF(ISBLANK(T1211),AI1210,IF(COUNTIF(T$2:T1211,T1211)&gt;1,AI1210,1+MAX(AI1210,0)))</f>
        <v>30</v>
      </c>
      <c r="AL1211" s="391" t="str">
        <f t="shared" si="415"/>
        <v/>
      </c>
      <c r="AM1211" s="391" t="str">
        <f t="shared" si="416"/>
        <v/>
      </c>
      <c r="AO1211" s="310" t="str">
        <f t="shared" si="409"/>
        <v/>
      </c>
      <c r="AP1211" s="310">
        <f>SUM(AO$1:AO1211)</f>
        <v>0</v>
      </c>
      <c r="AQ1211" s="310">
        <f>SUM(AK$2:AK1211)</f>
        <v>12</v>
      </c>
      <c r="AR1211" s="310">
        <f>COUNTA(AJ$2:AJ1211)</f>
        <v>12</v>
      </c>
      <c r="AS1211" s="312"/>
      <c r="AT1211" s="312"/>
      <c r="AU1211" s="312"/>
      <c r="AV1211" s="312"/>
      <c r="AW1211" s="312"/>
      <c r="AZ1211">
        <v>0</v>
      </c>
      <c r="BA1211">
        <v>0</v>
      </c>
    </row>
    <row r="1212" spans="1:53" x14ac:dyDescent="0.25">
      <c r="A1212">
        <v>120</v>
      </c>
      <c r="B1212" t="s">
        <v>65</v>
      </c>
      <c r="C1212" t="s">
        <v>926</v>
      </c>
      <c r="D1212"/>
      <c r="E1212">
        <v>2</v>
      </c>
      <c r="F1212">
        <v>3</v>
      </c>
      <c r="G1212">
        <v>3</v>
      </c>
      <c r="H1212">
        <v>3</v>
      </c>
      <c r="I1212">
        <v>1</v>
      </c>
      <c r="J1212">
        <v>0</v>
      </c>
      <c r="K1212">
        <v>1</v>
      </c>
      <c r="L1212">
        <v>1</v>
      </c>
      <c r="M1212" t="s">
        <v>927</v>
      </c>
      <c r="O1212" s="101">
        <f>IF(ISBLANK(C1212),O1211,IF(COUNTIF(C$2:C1212,C1212)&gt;1,O1211,1+MAX(O1211,0)))</f>
        <v>35</v>
      </c>
      <c r="P1212" s="45">
        <f t="shared" si="396"/>
        <v>17</v>
      </c>
      <c r="Q1212" s="33" t="str">
        <f t="shared" si="397"/>
        <v/>
      </c>
      <c r="R1212" s="33">
        <f t="shared" si="398"/>
        <v>7</v>
      </c>
      <c r="S1212" s="33" t="str">
        <f t="shared" si="399"/>
        <v>120_7</v>
      </c>
      <c r="T1212" s="35" t="str">
        <f t="shared" si="400"/>
        <v>120AM</v>
      </c>
      <c r="U1212" s="35" t="str">
        <f t="shared" si="401"/>
        <v>120AMEW</v>
      </c>
      <c r="V1212" s="35" t="str">
        <f t="shared" si="417"/>
        <v>1I</v>
      </c>
      <c r="W1212" s="35" t="str">
        <f t="shared" si="410"/>
        <v>120AM1I233</v>
      </c>
      <c r="X1212" s="388">
        <f t="shared" si="411"/>
        <v>1</v>
      </c>
      <c r="Y1212" s="388">
        <f t="shared" si="412"/>
        <v>1</v>
      </c>
      <c r="Z1212" s="280" t="str">
        <f t="shared" si="402"/>
        <v/>
      </c>
      <c r="AA1212" s="280" t="str">
        <f t="shared" si="403"/>
        <v/>
      </c>
      <c r="AB1212" s="389" t="str">
        <f t="shared" si="413"/>
        <v/>
      </c>
      <c r="AC1212" s="389" t="str">
        <f t="shared" si="414"/>
        <v/>
      </c>
      <c r="AD1212" s="390" t="str">
        <f t="shared" si="404"/>
        <v/>
      </c>
      <c r="AE1212" s="282">
        <f t="shared" si="405"/>
        <v>0</v>
      </c>
      <c r="AF1212" s="359">
        <f t="shared" si="406"/>
        <v>0</v>
      </c>
      <c r="AG1212" s="280">
        <f t="shared" si="407"/>
        <v>3</v>
      </c>
      <c r="AH1212" s="280">
        <f t="shared" si="408"/>
        <v>1</v>
      </c>
      <c r="AI1212" s="280">
        <f>IF(ISBLANK(T1212),AI1211,IF(COUNTIF(T$2:T1212,T1212)&gt;1,AI1211,1+MAX(AI1211,0)))</f>
        <v>30</v>
      </c>
      <c r="AL1212" s="391" t="str">
        <f t="shared" si="415"/>
        <v/>
      </c>
      <c r="AM1212" s="391" t="str">
        <f t="shared" si="416"/>
        <v/>
      </c>
      <c r="AO1212" s="310" t="str">
        <f t="shared" si="409"/>
        <v/>
      </c>
      <c r="AP1212" s="310">
        <f>SUM(AO$1:AO1212)</f>
        <v>0</v>
      </c>
      <c r="AQ1212" s="310">
        <f>SUM(AK$2:AK1212)</f>
        <v>12</v>
      </c>
      <c r="AR1212" s="310">
        <f>COUNTA(AJ$2:AJ1212)</f>
        <v>12</v>
      </c>
      <c r="AS1212" s="312"/>
      <c r="AT1212" s="312"/>
      <c r="AU1212" s="312"/>
      <c r="AV1212" s="312"/>
      <c r="AW1212" s="312"/>
      <c r="AZ1212">
        <v>1</v>
      </c>
      <c r="BA1212">
        <v>1</v>
      </c>
    </row>
    <row r="1213" spans="1:53" x14ac:dyDescent="0.25">
      <c r="A1213">
        <v>120</v>
      </c>
      <c r="B1213" t="s">
        <v>65</v>
      </c>
      <c r="C1213" t="s">
        <v>926</v>
      </c>
      <c r="D1213"/>
      <c r="E1213">
        <v>2</v>
      </c>
      <c r="F1213">
        <v>3</v>
      </c>
      <c r="G1213">
        <v>4</v>
      </c>
      <c r="H1213">
        <v>5</v>
      </c>
      <c r="I1213">
        <v>3</v>
      </c>
      <c r="J1213">
        <v>0</v>
      </c>
      <c r="K1213">
        <v>1</v>
      </c>
      <c r="L1213">
        <v>2</v>
      </c>
      <c r="M1213" t="s">
        <v>927</v>
      </c>
      <c r="O1213" s="101">
        <f>IF(ISBLANK(C1213),O1212,IF(COUNTIF(C$2:C1213,C1213)&gt;1,O1212,1+MAX(O1212,0)))</f>
        <v>35</v>
      </c>
      <c r="P1213" s="45">
        <f t="shared" si="396"/>
        <v>17</v>
      </c>
      <c r="Q1213" s="33" t="str">
        <f t="shared" si="397"/>
        <v/>
      </c>
      <c r="R1213" s="33">
        <f t="shared" si="398"/>
        <v>7</v>
      </c>
      <c r="S1213" s="33" t="str">
        <f t="shared" si="399"/>
        <v>120_7</v>
      </c>
      <c r="T1213" s="35" t="str">
        <f t="shared" si="400"/>
        <v>120AM</v>
      </c>
      <c r="U1213" s="35" t="str">
        <f t="shared" si="401"/>
        <v>120AMEW</v>
      </c>
      <c r="V1213" s="35" t="str">
        <f t="shared" si="417"/>
        <v>1I</v>
      </c>
      <c r="W1213" s="35" t="str">
        <f t="shared" si="410"/>
        <v>120AM1I234</v>
      </c>
      <c r="X1213" s="388">
        <f t="shared" si="411"/>
        <v>1</v>
      </c>
      <c r="Y1213" s="388">
        <f t="shared" si="412"/>
        <v>2</v>
      </c>
      <c r="Z1213" s="280" t="str">
        <f t="shared" si="402"/>
        <v/>
      </c>
      <c r="AA1213" s="280" t="str">
        <f t="shared" si="403"/>
        <v/>
      </c>
      <c r="AB1213" s="389" t="str">
        <f t="shared" si="413"/>
        <v/>
      </c>
      <c r="AC1213" s="389" t="str">
        <f t="shared" si="414"/>
        <v/>
      </c>
      <c r="AD1213" s="390" t="str">
        <f t="shared" si="404"/>
        <v/>
      </c>
      <c r="AE1213" s="282">
        <f t="shared" si="405"/>
        <v>0</v>
      </c>
      <c r="AF1213" s="359">
        <f t="shared" si="406"/>
        <v>0</v>
      </c>
      <c r="AG1213" s="280">
        <f t="shared" si="407"/>
        <v>3</v>
      </c>
      <c r="AH1213" s="280">
        <f t="shared" si="408"/>
        <v>1</v>
      </c>
      <c r="AI1213" s="280">
        <f>IF(ISBLANK(T1213),AI1212,IF(COUNTIF(T$2:T1213,T1213)&gt;1,AI1212,1+MAX(AI1212,0)))</f>
        <v>30</v>
      </c>
      <c r="AL1213" s="391" t="str">
        <f t="shared" si="415"/>
        <v/>
      </c>
      <c r="AM1213" s="391" t="str">
        <f t="shared" si="416"/>
        <v/>
      </c>
      <c r="AO1213" s="310" t="str">
        <f t="shared" si="409"/>
        <v/>
      </c>
      <c r="AP1213" s="310">
        <f>SUM(AO$1:AO1213)</f>
        <v>0</v>
      </c>
      <c r="AQ1213" s="310">
        <f>SUM(AK$2:AK1213)</f>
        <v>12</v>
      </c>
      <c r="AR1213" s="310">
        <f>COUNTA(AJ$2:AJ1213)</f>
        <v>12</v>
      </c>
      <c r="AS1213" s="312"/>
      <c r="AT1213" s="312"/>
      <c r="AU1213" s="312"/>
      <c r="AV1213" s="312"/>
      <c r="AW1213" s="312"/>
      <c r="AZ1213">
        <v>1</v>
      </c>
      <c r="BA1213">
        <v>2</v>
      </c>
    </row>
    <row r="1214" spans="1:53" x14ac:dyDescent="0.25">
      <c r="A1214">
        <v>120</v>
      </c>
      <c r="B1214" t="s">
        <v>65</v>
      </c>
      <c r="C1214" t="s">
        <v>926</v>
      </c>
      <c r="D1214"/>
      <c r="E1214">
        <v>2</v>
      </c>
      <c r="F1214">
        <v>4</v>
      </c>
      <c r="G1214">
        <v>1</v>
      </c>
      <c r="H1214">
        <v>1</v>
      </c>
      <c r="I1214">
        <v>1</v>
      </c>
      <c r="J1214">
        <v>0</v>
      </c>
      <c r="K1214">
        <v>1</v>
      </c>
      <c r="L1214">
        <v>0</v>
      </c>
      <c r="M1214" t="s">
        <v>927</v>
      </c>
      <c r="O1214" s="101">
        <f>IF(ISBLANK(C1214),O1213,IF(COUNTIF(C$2:C1214,C1214)&gt;1,O1213,1+MAX(O1213,0)))</f>
        <v>35</v>
      </c>
      <c r="P1214" s="45">
        <f t="shared" si="396"/>
        <v>17</v>
      </c>
      <c r="Q1214" s="33" t="str">
        <f t="shared" si="397"/>
        <v/>
      </c>
      <c r="R1214" s="33">
        <f t="shared" si="398"/>
        <v>8</v>
      </c>
      <c r="S1214" s="33" t="str">
        <f t="shared" si="399"/>
        <v>120_8</v>
      </c>
      <c r="T1214" s="35" t="str">
        <f t="shared" si="400"/>
        <v>120AM</v>
      </c>
      <c r="U1214" s="35" t="str">
        <f t="shared" si="401"/>
        <v>120AMNS</v>
      </c>
      <c r="V1214" s="35" t="str">
        <f t="shared" si="417"/>
        <v>1I</v>
      </c>
      <c r="W1214" s="35" t="str">
        <f t="shared" si="410"/>
        <v>120AM1I241</v>
      </c>
      <c r="X1214" s="388">
        <f t="shared" si="411"/>
        <v>1</v>
      </c>
      <c r="Y1214" s="388">
        <f t="shared" si="412"/>
        <v>0</v>
      </c>
      <c r="Z1214" s="280" t="str">
        <f t="shared" si="402"/>
        <v/>
      </c>
      <c r="AA1214" s="280" t="str">
        <f t="shared" si="403"/>
        <v/>
      </c>
      <c r="AB1214" s="389" t="str">
        <f t="shared" si="413"/>
        <v/>
      </c>
      <c r="AC1214" s="389" t="str">
        <f t="shared" si="414"/>
        <v/>
      </c>
      <c r="AD1214" s="390" t="str">
        <f t="shared" si="404"/>
        <v/>
      </c>
      <c r="AE1214" s="282">
        <f t="shared" si="405"/>
        <v>0</v>
      </c>
      <c r="AF1214" s="359">
        <f t="shared" si="406"/>
        <v>0</v>
      </c>
      <c r="AG1214" s="280">
        <f t="shared" si="407"/>
        <v>3</v>
      </c>
      <c r="AH1214" s="280">
        <f t="shared" si="408"/>
        <v>1</v>
      </c>
      <c r="AI1214" s="280">
        <f>IF(ISBLANK(T1214),AI1213,IF(COUNTIF(T$2:T1214,T1214)&gt;1,AI1213,1+MAX(AI1213,0)))</f>
        <v>30</v>
      </c>
      <c r="AL1214" s="391" t="str">
        <f t="shared" si="415"/>
        <v/>
      </c>
      <c r="AM1214" s="391" t="str">
        <f t="shared" si="416"/>
        <v/>
      </c>
      <c r="AO1214" s="310" t="str">
        <f t="shared" si="409"/>
        <v/>
      </c>
      <c r="AP1214" s="310">
        <f>SUM(AO$1:AO1214)</f>
        <v>0</v>
      </c>
      <c r="AQ1214" s="310">
        <f>SUM(AK$2:AK1214)</f>
        <v>12</v>
      </c>
      <c r="AR1214" s="310">
        <f>COUNTA(AJ$2:AJ1214)</f>
        <v>12</v>
      </c>
      <c r="AS1214" s="312"/>
      <c r="AT1214" s="312"/>
      <c r="AU1214" s="312"/>
      <c r="AV1214" s="312"/>
      <c r="AW1214" s="312"/>
      <c r="AZ1214">
        <v>1</v>
      </c>
      <c r="BA1214">
        <v>0</v>
      </c>
    </row>
    <row r="1215" spans="1:53" x14ac:dyDescent="0.25">
      <c r="A1215">
        <v>120</v>
      </c>
      <c r="B1215" t="s">
        <v>65</v>
      </c>
      <c r="C1215" t="s">
        <v>926</v>
      </c>
      <c r="D1215"/>
      <c r="E1215">
        <v>2</v>
      </c>
      <c r="F1215">
        <v>4</v>
      </c>
      <c r="G1215">
        <v>2</v>
      </c>
      <c r="H1215">
        <v>3</v>
      </c>
      <c r="I1215">
        <v>0</v>
      </c>
      <c r="J1215">
        <v>1</v>
      </c>
      <c r="K1215">
        <v>1</v>
      </c>
      <c r="L1215">
        <v>0</v>
      </c>
      <c r="M1215" t="s">
        <v>927</v>
      </c>
      <c r="O1215" s="101">
        <f>IF(ISBLANK(C1215),O1214,IF(COUNTIF(C$2:C1215,C1215)&gt;1,O1214,1+MAX(O1214,0)))</f>
        <v>35</v>
      </c>
      <c r="P1215" s="45">
        <f t="shared" si="396"/>
        <v>17</v>
      </c>
      <c r="Q1215" s="33" t="str">
        <f t="shared" si="397"/>
        <v/>
      </c>
      <c r="R1215" s="33">
        <f t="shared" si="398"/>
        <v>8</v>
      </c>
      <c r="S1215" s="33" t="str">
        <f t="shared" si="399"/>
        <v>120_8</v>
      </c>
      <c r="T1215" s="35" t="str">
        <f t="shared" si="400"/>
        <v>120AM</v>
      </c>
      <c r="U1215" s="35" t="str">
        <f t="shared" si="401"/>
        <v>120AMNS</v>
      </c>
      <c r="V1215" s="35" t="str">
        <f t="shared" si="417"/>
        <v>1I</v>
      </c>
      <c r="W1215" s="35" t="str">
        <f t="shared" si="410"/>
        <v>120AM1I242</v>
      </c>
      <c r="X1215" s="388">
        <f t="shared" si="411"/>
        <v>1</v>
      </c>
      <c r="Y1215" s="388">
        <f t="shared" si="412"/>
        <v>0</v>
      </c>
      <c r="Z1215" s="280" t="str">
        <f t="shared" si="402"/>
        <v/>
      </c>
      <c r="AA1215" s="280" t="str">
        <f t="shared" si="403"/>
        <v/>
      </c>
      <c r="AB1215" s="389" t="str">
        <f t="shared" si="413"/>
        <v/>
      </c>
      <c r="AC1215" s="389" t="str">
        <f t="shared" si="414"/>
        <v/>
      </c>
      <c r="AD1215" s="390" t="str">
        <f t="shared" si="404"/>
        <v/>
      </c>
      <c r="AE1215" s="282">
        <f t="shared" si="405"/>
        <v>0</v>
      </c>
      <c r="AF1215" s="359">
        <f t="shared" si="406"/>
        <v>0</v>
      </c>
      <c r="AG1215" s="280">
        <f t="shared" si="407"/>
        <v>2</v>
      </c>
      <c r="AH1215" s="280">
        <f t="shared" si="408"/>
        <v>1</v>
      </c>
      <c r="AI1215" s="280">
        <f>IF(ISBLANK(T1215),AI1214,IF(COUNTIF(T$2:T1215,T1215)&gt;1,AI1214,1+MAX(AI1214,0)))</f>
        <v>30</v>
      </c>
      <c r="AL1215" s="391" t="str">
        <f t="shared" si="415"/>
        <v/>
      </c>
      <c r="AM1215" s="391" t="str">
        <f t="shared" si="416"/>
        <v/>
      </c>
      <c r="AO1215" s="310" t="str">
        <f t="shared" si="409"/>
        <v/>
      </c>
      <c r="AP1215" s="310">
        <f>SUM(AO$1:AO1215)</f>
        <v>0</v>
      </c>
      <c r="AQ1215" s="310">
        <f>SUM(AK$2:AK1215)</f>
        <v>12</v>
      </c>
      <c r="AR1215" s="310">
        <f>COUNTA(AJ$2:AJ1215)</f>
        <v>12</v>
      </c>
      <c r="AS1215" s="312"/>
      <c r="AT1215" s="312"/>
      <c r="AU1215" s="312"/>
      <c r="AV1215" s="312"/>
      <c r="AW1215" s="312"/>
      <c r="AZ1215">
        <v>1</v>
      </c>
      <c r="BA1215">
        <v>0</v>
      </c>
    </row>
    <row r="1216" spans="1:53" x14ac:dyDescent="0.25">
      <c r="A1216">
        <v>120</v>
      </c>
      <c r="B1216" t="s">
        <v>65</v>
      </c>
      <c r="C1216" t="s">
        <v>926</v>
      </c>
      <c r="D1216"/>
      <c r="E1216">
        <v>2</v>
      </c>
      <c r="F1216">
        <v>4</v>
      </c>
      <c r="G1216">
        <v>3</v>
      </c>
      <c r="H1216">
        <v>5</v>
      </c>
      <c r="I1216">
        <v>1</v>
      </c>
      <c r="J1216">
        <v>0</v>
      </c>
      <c r="K1216">
        <v>1</v>
      </c>
      <c r="L1216">
        <v>1</v>
      </c>
      <c r="M1216" t="s">
        <v>927</v>
      </c>
      <c r="O1216" s="101">
        <f>IF(ISBLANK(C1216),O1215,IF(COUNTIF(C$2:C1216,C1216)&gt;1,O1215,1+MAX(O1215,0)))</f>
        <v>35</v>
      </c>
      <c r="P1216" s="45">
        <f t="shared" si="396"/>
        <v>17</v>
      </c>
      <c r="Q1216" s="33" t="str">
        <f t="shared" si="397"/>
        <v/>
      </c>
      <c r="R1216" s="33">
        <f t="shared" si="398"/>
        <v>8</v>
      </c>
      <c r="S1216" s="33" t="str">
        <f t="shared" si="399"/>
        <v>120_8</v>
      </c>
      <c r="T1216" s="35" t="str">
        <f t="shared" si="400"/>
        <v>120AM</v>
      </c>
      <c r="U1216" s="35" t="str">
        <f t="shared" si="401"/>
        <v>120AMEW</v>
      </c>
      <c r="V1216" s="35" t="str">
        <f t="shared" si="417"/>
        <v>1I</v>
      </c>
      <c r="W1216" s="35" t="str">
        <f t="shared" si="410"/>
        <v>120AM1I243</v>
      </c>
      <c r="X1216" s="388">
        <f t="shared" si="411"/>
        <v>1</v>
      </c>
      <c r="Y1216" s="388">
        <f t="shared" si="412"/>
        <v>1</v>
      </c>
      <c r="Z1216" s="280" t="str">
        <f t="shared" si="402"/>
        <v/>
      </c>
      <c r="AA1216" s="280" t="str">
        <f t="shared" si="403"/>
        <v/>
      </c>
      <c r="AB1216" s="389" t="str">
        <f t="shared" si="413"/>
        <v/>
      </c>
      <c r="AC1216" s="389" t="str">
        <f t="shared" si="414"/>
        <v/>
      </c>
      <c r="AD1216" s="390" t="str">
        <f t="shared" si="404"/>
        <v/>
      </c>
      <c r="AE1216" s="282">
        <f t="shared" si="405"/>
        <v>0</v>
      </c>
      <c r="AF1216" s="359">
        <f t="shared" si="406"/>
        <v>0</v>
      </c>
      <c r="AG1216" s="280">
        <f t="shared" si="407"/>
        <v>3</v>
      </c>
      <c r="AH1216" s="280">
        <f t="shared" si="408"/>
        <v>1</v>
      </c>
      <c r="AI1216" s="280">
        <f>IF(ISBLANK(T1216),AI1215,IF(COUNTIF(T$2:T1216,T1216)&gt;1,AI1215,1+MAX(AI1215,0)))</f>
        <v>30</v>
      </c>
      <c r="AL1216" s="391" t="str">
        <f t="shared" si="415"/>
        <v/>
      </c>
      <c r="AM1216" s="391" t="str">
        <f t="shared" si="416"/>
        <v/>
      </c>
      <c r="AO1216" s="310" t="str">
        <f t="shared" si="409"/>
        <v/>
      </c>
      <c r="AP1216" s="310">
        <f>SUM(AO$1:AO1216)</f>
        <v>0</v>
      </c>
      <c r="AQ1216" s="310">
        <f>SUM(AK$2:AK1216)</f>
        <v>12</v>
      </c>
      <c r="AR1216" s="310">
        <f>COUNTA(AJ$2:AJ1216)</f>
        <v>12</v>
      </c>
      <c r="AS1216" s="312"/>
      <c r="AT1216" s="312"/>
      <c r="AU1216" s="312"/>
      <c r="AV1216" s="312"/>
      <c r="AW1216" s="312"/>
      <c r="AZ1216">
        <v>1</v>
      </c>
      <c r="BA1216">
        <v>1</v>
      </c>
    </row>
    <row r="1217" spans="1:53" x14ac:dyDescent="0.25">
      <c r="A1217">
        <v>120</v>
      </c>
      <c r="B1217" t="s">
        <v>65</v>
      </c>
      <c r="C1217" t="s">
        <v>926</v>
      </c>
      <c r="D1217"/>
      <c r="E1217">
        <v>2</v>
      </c>
      <c r="F1217">
        <v>4</v>
      </c>
      <c r="G1217">
        <v>4</v>
      </c>
      <c r="H1217">
        <v>6</v>
      </c>
      <c r="I1217">
        <v>0</v>
      </c>
      <c r="J1217">
        <v>1</v>
      </c>
      <c r="K1217">
        <v>0</v>
      </c>
      <c r="L1217">
        <v>0</v>
      </c>
      <c r="M1217" t="s">
        <v>927</v>
      </c>
      <c r="O1217" s="101">
        <f>IF(ISBLANK(C1217),O1216,IF(COUNTIF(C$2:C1217,C1217)&gt;1,O1216,1+MAX(O1216,0)))</f>
        <v>35</v>
      </c>
      <c r="P1217" s="45">
        <f t="shared" si="396"/>
        <v>17</v>
      </c>
      <c r="Q1217" s="33" t="str">
        <f t="shared" si="397"/>
        <v/>
      </c>
      <c r="R1217" s="33">
        <f t="shared" si="398"/>
        <v>8</v>
      </c>
      <c r="S1217" s="33" t="str">
        <f t="shared" si="399"/>
        <v>120_8</v>
      </c>
      <c r="T1217" s="35" t="str">
        <f t="shared" si="400"/>
        <v>120AM</v>
      </c>
      <c r="U1217" s="35" t="str">
        <f t="shared" si="401"/>
        <v>120AMEW</v>
      </c>
      <c r="V1217" s="35" t="str">
        <f t="shared" si="417"/>
        <v>1I</v>
      </c>
      <c r="W1217" s="35" t="str">
        <f t="shared" si="410"/>
        <v>120AM1I244</v>
      </c>
      <c r="X1217" s="388">
        <f t="shared" si="411"/>
        <v>0</v>
      </c>
      <c r="Y1217" s="388">
        <f t="shared" si="412"/>
        <v>0</v>
      </c>
      <c r="Z1217" s="280" t="str">
        <f t="shared" si="402"/>
        <v/>
      </c>
      <c r="AA1217" s="280" t="str">
        <f t="shared" si="403"/>
        <v/>
      </c>
      <c r="AB1217" s="389" t="str">
        <f t="shared" si="413"/>
        <v/>
      </c>
      <c r="AC1217" s="389" t="str">
        <f t="shared" si="414"/>
        <v/>
      </c>
      <c r="AD1217" s="390" t="str">
        <f t="shared" si="404"/>
        <v/>
      </c>
      <c r="AE1217" s="282">
        <f t="shared" si="405"/>
        <v>0</v>
      </c>
      <c r="AF1217" s="359">
        <f t="shared" si="406"/>
        <v>0</v>
      </c>
      <c r="AG1217" s="280">
        <f t="shared" si="407"/>
        <v>3</v>
      </c>
      <c r="AH1217" s="280">
        <f t="shared" si="408"/>
        <v>1</v>
      </c>
      <c r="AI1217" s="280">
        <f>IF(ISBLANK(T1217),AI1216,IF(COUNTIF(T$2:T1217,T1217)&gt;1,AI1216,1+MAX(AI1216,0)))</f>
        <v>30</v>
      </c>
      <c r="AL1217" s="391" t="str">
        <f t="shared" si="415"/>
        <v/>
      </c>
      <c r="AM1217" s="391" t="str">
        <f t="shared" si="416"/>
        <v/>
      </c>
      <c r="AO1217" s="310" t="str">
        <f t="shared" si="409"/>
        <v/>
      </c>
      <c r="AP1217" s="310">
        <f>SUM(AO$1:AO1217)</f>
        <v>0</v>
      </c>
      <c r="AQ1217" s="310">
        <f>SUM(AK$2:AK1217)</f>
        <v>12</v>
      </c>
      <c r="AR1217" s="310">
        <f>COUNTA(AJ$2:AJ1217)</f>
        <v>12</v>
      </c>
      <c r="AS1217" s="312"/>
      <c r="AT1217" s="312"/>
      <c r="AU1217" s="312"/>
      <c r="AV1217" s="312"/>
      <c r="AW1217" s="312"/>
      <c r="AZ1217">
        <v>0</v>
      </c>
      <c r="BA1217">
        <v>0</v>
      </c>
    </row>
    <row r="1218" spans="1:53" x14ac:dyDescent="0.25">
      <c r="A1218">
        <v>120</v>
      </c>
      <c r="B1218" t="s">
        <v>66</v>
      </c>
      <c r="C1218" t="s">
        <v>926</v>
      </c>
      <c r="D1218"/>
      <c r="E1218">
        <v>1</v>
      </c>
      <c r="F1218">
        <v>1</v>
      </c>
      <c r="G1218">
        <v>1</v>
      </c>
      <c r="H1218">
        <v>0</v>
      </c>
      <c r="I1218">
        <v>0</v>
      </c>
      <c r="J1218">
        <v>0</v>
      </c>
      <c r="K1218">
        <v>0</v>
      </c>
      <c r="L1218">
        <v>0</v>
      </c>
      <c r="M1218" t="s">
        <v>927</v>
      </c>
      <c r="O1218" s="101">
        <f>IF(ISBLANK(C1218),O1217,IF(COUNTIF(C$2:C1218,C1218)&gt;1,O1217,1+MAX(O1217,0)))</f>
        <v>35</v>
      </c>
      <c r="P1218" s="45">
        <f t="shared" ref="P1218:P1281" si="418">IF(A1218=A1217,P1217,IF(ISNUMBER(P1217),P1217+1,1))</f>
        <v>17</v>
      </c>
      <c r="Q1218" s="33" t="str">
        <f t="shared" ref="Q1218:Q1281" si="419">IF(OR(P1218=P1217,LEN(A1218)&lt;1),"",P1218)</f>
        <v/>
      </c>
      <c r="R1218" s="33">
        <f t="shared" ref="R1218:R1281" si="420">IF(ISNUMBER(F1218),F1218+4*(E1218-1)+8*IF(B1218="PM",1,0),"")</f>
        <v>9</v>
      </c>
      <c r="S1218" s="33" t="str">
        <f t="shared" ref="S1218:S1281" si="421">IF(ISNUMBER(R1218),A1218&amp;"_"&amp;R1218,"")</f>
        <v>120_9</v>
      </c>
      <c r="T1218" s="35" t="str">
        <f t="shared" ref="T1218:T1281" si="422">A1218&amp;B1218</f>
        <v>120PM</v>
      </c>
      <c r="U1218" s="35" t="str">
        <f t="shared" ref="U1218:U1281" si="423">IF(OR(G1218=1,G1218=2),T1218&amp;"NS",IF(OR(G1218=3,G1218=4),T1218&amp;"EW",""))</f>
        <v>120PMNS</v>
      </c>
      <c r="V1218" s="35" t="str">
        <f t="shared" si="417"/>
        <v>1I</v>
      </c>
      <c r="W1218" s="35" t="str">
        <f t="shared" si="410"/>
        <v>120PM1I111</v>
      </c>
      <c r="X1218" s="388">
        <f t="shared" si="411"/>
        <v>0</v>
      </c>
      <c r="Y1218" s="388">
        <f t="shared" si="412"/>
        <v>0</v>
      </c>
      <c r="Z1218" s="280" t="str">
        <f t="shared" ref="Z1218:Z1281" si="424">IF(I1218&gt;$H1218,1,"")</f>
        <v/>
      </c>
      <c r="AA1218" s="280" t="str">
        <f t="shared" ref="AA1218:AA1281" si="425">IF(J1218&gt;$H1218,1,"")</f>
        <v/>
      </c>
      <c r="AB1218" s="389" t="str">
        <f t="shared" si="413"/>
        <v/>
      </c>
      <c r="AC1218" s="389" t="str">
        <f t="shared" si="414"/>
        <v/>
      </c>
      <c r="AD1218" s="390" t="str">
        <f t="shared" ref="AD1218:AD1281" si="426">IF(ISERROR(MATCH(A1218&amp;"_"&amp;G1218,Sidewalk_ignore,0)),"",1)</f>
        <v/>
      </c>
      <c r="AE1218" s="282">
        <f t="shared" ref="AE1218:AE1281" si="427">IF(AND(ISNUMBER($G1218),$B1218="AM"),INDEX(CordonIn,MATCH($A1218,loc_ID,0),$G1218),0)</f>
        <v>0</v>
      </c>
      <c r="AF1218" s="359">
        <f t="shared" ref="AF1218:AF1281" si="428">IF(AND(ISNUMBER($G1218),$B1218="PM"),INDEX(CordonIn,MATCH($A1218,loc_ID,0),VLOOKUP($G1218,Reverse_dir,2,FALSE)),0)</f>
        <v>0</v>
      </c>
      <c r="AG1218" s="280">
        <f t="shared" ref="AG1218:AG1281" si="429">IF(AND(ISNUMBER($G1218),$B1218="AM"),INDEX(Lane,MATCH($A1218,loc_ID,0),$G1218),0)</f>
        <v>0</v>
      </c>
      <c r="AH1218" s="280">
        <f t="shared" ref="AH1218:AH1281" si="430">IF(AND(AG1218&gt;0,ISNUMBER(AG1218)),1,0)</f>
        <v>0</v>
      </c>
      <c r="AI1218" s="280">
        <f>IF(ISBLANK(T1218),AI1217,IF(COUNTIF(T$2:T1218,T1218)&gt;1,AI1217,1+MAX(AI1217,0)))</f>
        <v>31</v>
      </c>
      <c r="AL1218" s="391" t="str">
        <f t="shared" si="415"/>
        <v/>
      </c>
      <c r="AM1218" s="391" t="str">
        <f t="shared" si="416"/>
        <v/>
      </c>
      <c r="AO1218" s="310" t="str">
        <f t="shared" ref="AO1218:AO1281" si="431">IF(SUM(Z1218:AC1218)&gt;0,1,"")</f>
        <v/>
      </c>
      <c r="AP1218" s="310">
        <f>SUM(AO$1:AO1218)</f>
        <v>0</v>
      </c>
      <c r="AQ1218" s="310">
        <f>SUM(AK$2:AK1218)</f>
        <v>12</v>
      </c>
      <c r="AR1218" s="310">
        <f>COUNTA(AJ$2:AJ1218)</f>
        <v>12</v>
      </c>
      <c r="AS1218" s="312"/>
      <c r="AT1218" s="312"/>
      <c r="AU1218" s="312"/>
      <c r="AV1218" s="312"/>
      <c r="AW1218" s="312"/>
      <c r="AZ1218">
        <v>0</v>
      </c>
      <c r="BA1218">
        <v>0</v>
      </c>
    </row>
    <row r="1219" spans="1:53" x14ac:dyDescent="0.25">
      <c r="A1219">
        <v>120</v>
      </c>
      <c r="B1219" t="s">
        <v>66</v>
      </c>
      <c r="C1219" t="s">
        <v>926</v>
      </c>
      <c r="D1219"/>
      <c r="E1219">
        <v>1</v>
      </c>
      <c r="F1219">
        <v>1</v>
      </c>
      <c r="G1219">
        <v>2</v>
      </c>
      <c r="H1219">
        <v>1</v>
      </c>
      <c r="I1219">
        <v>1</v>
      </c>
      <c r="J1219">
        <v>0</v>
      </c>
      <c r="K1219">
        <v>1</v>
      </c>
      <c r="L1219">
        <v>1</v>
      </c>
      <c r="M1219" t="s">
        <v>927</v>
      </c>
      <c r="O1219" s="101">
        <f>IF(ISBLANK(C1219),O1218,IF(COUNTIF(C$2:C1219,C1219)&gt;1,O1218,1+MAX(O1218,0)))</f>
        <v>35</v>
      </c>
      <c r="P1219" s="45">
        <f t="shared" si="418"/>
        <v>17</v>
      </c>
      <c r="Q1219" s="33" t="str">
        <f t="shared" si="419"/>
        <v/>
      </c>
      <c r="R1219" s="33">
        <f t="shared" si="420"/>
        <v>9</v>
      </c>
      <c r="S1219" s="33" t="str">
        <f t="shared" si="421"/>
        <v>120_9</v>
      </c>
      <c r="T1219" s="35" t="str">
        <f t="shared" si="422"/>
        <v>120PM</v>
      </c>
      <c r="U1219" s="35" t="str">
        <f t="shared" si="423"/>
        <v>120PMNS</v>
      </c>
      <c r="V1219" s="35" t="str">
        <f t="shared" si="417"/>
        <v>1I</v>
      </c>
      <c r="W1219" s="35" t="str">
        <f t="shared" ref="W1219:W1282" si="432">IF(ISBLANK(A1219),"",A1219&amp;B1219&amp;V1219&amp;E1219&amp;F1219&amp;G1219)</f>
        <v>120PM1I112</v>
      </c>
      <c r="X1219" s="388">
        <f t="shared" ref="X1219:X1282" si="433">IF($AD1219=1,0,K1219)</f>
        <v>1</v>
      </c>
      <c r="Y1219" s="388">
        <f t="shared" ref="Y1219:Y1282" si="434">IF($AD1219=1,0,L1219)</f>
        <v>1</v>
      </c>
      <c r="Z1219" s="280" t="str">
        <f t="shared" si="424"/>
        <v/>
      </c>
      <c r="AA1219" s="280" t="str">
        <f t="shared" si="425"/>
        <v/>
      </c>
      <c r="AB1219" s="389" t="str">
        <f t="shared" ref="AB1219:AB1282" si="435">IF(OR(K1219&gt;$H1219,AND($AD1219=1,K1219&gt;0)),1,"")</f>
        <v/>
      </c>
      <c r="AC1219" s="389" t="str">
        <f t="shared" ref="AC1219:AC1282" si="436">IF(OR(L1219&gt;$H1219,AND($AD1219=1,L1219&gt;0)),1,"")</f>
        <v/>
      </c>
      <c r="AD1219" s="390" t="str">
        <f t="shared" si="426"/>
        <v/>
      </c>
      <c r="AE1219" s="282">
        <f t="shared" si="427"/>
        <v>0</v>
      </c>
      <c r="AF1219" s="359">
        <f t="shared" si="428"/>
        <v>0</v>
      </c>
      <c r="AG1219" s="280">
        <f t="shared" si="429"/>
        <v>0</v>
      </c>
      <c r="AH1219" s="280">
        <f t="shared" si="430"/>
        <v>0</v>
      </c>
      <c r="AI1219" s="280">
        <f>IF(ISBLANK(T1219),AI1218,IF(COUNTIF(T$2:T1219,T1219)&gt;1,AI1218,1+MAX(AI1218,0)))</f>
        <v>31</v>
      </c>
      <c r="AL1219" s="391" t="str">
        <f t="shared" ref="AL1219:AL1282" si="437">IF(OR(AB1219=1,AC1219=1),IF(LEN(AJ1219)=0,"",AJ1219&amp;"; ")&amp;"Ignore sidewalk",IF(LEN(AJ1219)=0,"",AJ1219))</f>
        <v/>
      </c>
      <c r="AM1219" s="391" t="str">
        <f t="shared" ref="AM1219:AM1282" si="438">IF(OR(AB1219=1,AC1219=1),1,IF(LEN(AK1219)=0,"",AK1219))</f>
        <v/>
      </c>
      <c r="AO1219" s="310" t="str">
        <f t="shared" si="431"/>
        <v/>
      </c>
      <c r="AP1219" s="310">
        <f>SUM(AO$1:AO1219)</f>
        <v>0</v>
      </c>
      <c r="AQ1219" s="310">
        <f>SUM(AK$2:AK1219)</f>
        <v>12</v>
      </c>
      <c r="AR1219" s="310">
        <f>COUNTA(AJ$2:AJ1219)</f>
        <v>12</v>
      </c>
      <c r="AS1219" s="312"/>
      <c r="AT1219" s="312"/>
      <c r="AU1219" s="312"/>
      <c r="AV1219" s="312"/>
      <c r="AW1219" s="312"/>
      <c r="AZ1219">
        <v>1</v>
      </c>
      <c r="BA1219">
        <v>1</v>
      </c>
    </row>
    <row r="1220" spans="1:53" x14ac:dyDescent="0.25">
      <c r="A1220">
        <v>120</v>
      </c>
      <c r="B1220" t="s">
        <v>66</v>
      </c>
      <c r="C1220" t="s">
        <v>926</v>
      </c>
      <c r="D1220"/>
      <c r="E1220">
        <v>1</v>
      </c>
      <c r="F1220">
        <v>1</v>
      </c>
      <c r="G1220">
        <v>3</v>
      </c>
      <c r="H1220">
        <v>7</v>
      </c>
      <c r="I1220">
        <v>1</v>
      </c>
      <c r="J1220">
        <v>0</v>
      </c>
      <c r="K1220">
        <v>2</v>
      </c>
      <c r="L1220">
        <v>3</v>
      </c>
      <c r="M1220" t="s">
        <v>927</v>
      </c>
      <c r="O1220" s="101">
        <f>IF(ISBLANK(C1220),O1219,IF(COUNTIF(C$2:C1220,C1220)&gt;1,O1219,1+MAX(O1219,0)))</f>
        <v>35</v>
      </c>
      <c r="P1220" s="45">
        <f t="shared" si="418"/>
        <v>17</v>
      </c>
      <c r="Q1220" s="33" t="str">
        <f t="shared" si="419"/>
        <v/>
      </c>
      <c r="R1220" s="33">
        <f t="shared" si="420"/>
        <v>9</v>
      </c>
      <c r="S1220" s="33" t="str">
        <f t="shared" si="421"/>
        <v>120_9</v>
      </c>
      <c r="T1220" s="35" t="str">
        <f t="shared" si="422"/>
        <v>120PM</v>
      </c>
      <c r="U1220" s="35" t="str">
        <f t="shared" si="423"/>
        <v>120PMEW</v>
      </c>
      <c r="V1220" s="35" t="str">
        <f t="shared" ref="V1220:V1283" si="439">TEXT((O1220-MOD(O1220,26))/26,"0")&amp;CHAR(65+MOD(O1220-1,26))</f>
        <v>1I</v>
      </c>
      <c r="W1220" s="35" t="str">
        <f t="shared" si="432"/>
        <v>120PM1I113</v>
      </c>
      <c r="X1220" s="388">
        <f t="shared" si="433"/>
        <v>2</v>
      </c>
      <c r="Y1220" s="388">
        <f t="shared" si="434"/>
        <v>3</v>
      </c>
      <c r="Z1220" s="280" t="str">
        <f t="shared" si="424"/>
        <v/>
      </c>
      <c r="AA1220" s="280" t="str">
        <f t="shared" si="425"/>
        <v/>
      </c>
      <c r="AB1220" s="389" t="str">
        <f t="shared" si="435"/>
        <v/>
      </c>
      <c r="AC1220" s="389" t="str">
        <f t="shared" si="436"/>
        <v/>
      </c>
      <c r="AD1220" s="390" t="str">
        <f t="shared" si="426"/>
        <v/>
      </c>
      <c r="AE1220" s="282">
        <f t="shared" si="427"/>
        <v>0</v>
      </c>
      <c r="AF1220" s="359">
        <f t="shared" si="428"/>
        <v>0</v>
      </c>
      <c r="AG1220" s="280">
        <f t="shared" si="429"/>
        <v>0</v>
      </c>
      <c r="AH1220" s="280">
        <f t="shared" si="430"/>
        <v>0</v>
      </c>
      <c r="AI1220" s="280">
        <f>IF(ISBLANK(T1220),AI1219,IF(COUNTIF(T$2:T1220,T1220)&gt;1,AI1219,1+MAX(AI1219,0)))</f>
        <v>31</v>
      </c>
      <c r="AL1220" s="391" t="str">
        <f t="shared" si="437"/>
        <v/>
      </c>
      <c r="AM1220" s="391" t="str">
        <f t="shared" si="438"/>
        <v/>
      </c>
      <c r="AO1220" s="310" t="str">
        <f t="shared" si="431"/>
        <v/>
      </c>
      <c r="AP1220" s="310">
        <f>SUM(AO$1:AO1220)</f>
        <v>0</v>
      </c>
      <c r="AQ1220" s="310">
        <f>SUM(AK$2:AK1220)</f>
        <v>12</v>
      </c>
      <c r="AR1220" s="310">
        <f>COUNTA(AJ$2:AJ1220)</f>
        <v>12</v>
      </c>
      <c r="AS1220" s="312"/>
      <c r="AT1220" s="312"/>
      <c r="AU1220" s="312"/>
      <c r="AV1220" s="312"/>
      <c r="AW1220" s="312"/>
      <c r="AZ1220">
        <v>2</v>
      </c>
      <c r="BA1220">
        <v>3</v>
      </c>
    </row>
    <row r="1221" spans="1:53" x14ac:dyDescent="0.25">
      <c r="A1221">
        <v>120</v>
      </c>
      <c r="B1221" t="s">
        <v>66</v>
      </c>
      <c r="C1221" t="s">
        <v>926</v>
      </c>
      <c r="D1221"/>
      <c r="E1221">
        <v>1</v>
      </c>
      <c r="F1221">
        <v>1</v>
      </c>
      <c r="G1221">
        <v>4</v>
      </c>
      <c r="H1221">
        <v>7</v>
      </c>
      <c r="I1221">
        <v>0</v>
      </c>
      <c r="J1221">
        <v>1</v>
      </c>
      <c r="K1221">
        <v>1</v>
      </c>
      <c r="L1221">
        <v>0</v>
      </c>
      <c r="M1221" t="s">
        <v>927</v>
      </c>
      <c r="O1221" s="101">
        <f>IF(ISBLANK(C1221),O1220,IF(COUNTIF(C$2:C1221,C1221)&gt;1,O1220,1+MAX(O1220,0)))</f>
        <v>35</v>
      </c>
      <c r="P1221" s="45">
        <f t="shared" si="418"/>
        <v>17</v>
      </c>
      <c r="Q1221" s="33" t="str">
        <f t="shared" si="419"/>
        <v/>
      </c>
      <c r="R1221" s="33">
        <f t="shared" si="420"/>
        <v>9</v>
      </c>
      <c r="S1221" s="33" t="str">
        <f t="shared" si="421"/>
        <v>120_9</v>
      </c>
      <c r="T1221" s="35" t="str">
        <f t="shared" si="422"/>
        <v>120PM</v>
      </c>
      <c r="U1221" s="35" t="str">
        <f t="shared" si="423"/>
        <v>120PMEW</v>
      </c>
      <c r="V1221" s="35" t="str">
        <f t="shared" si="439"/>
        <v>1I</v>
      </c>
      <c r="W1221" s="35" t="str">
        <f t="shared" si="432"/>
        <v>120PM1I114</v>
      </c>
      <c r="X1221" s="388">
        <f t="shared" si="433"/>
        <v>1</v>
      </c>
      <c r="Y1221" s="388">
        <f t="shared" si="434"/>
        <v>0</v>
      </c>
      <c r="Z1221" s="280" t="str">
        <f t="shared" si="424"/>
        <v/>
      </c>
      <c r="AA1221" s="280" t="str">
        <f t="shared" si="425"/>
        <v/>
      </c>
      <c r="AB1221" s="389" t="str">
        <f t="shared" si="435"/>
        <v/>
      </c>
      <c r="AC1221" s="389" t="str">
        <f t="shared" si="436"/>
        <v/>
      </c>
      <c r="AD1221" s="390" t="str">
        <f t="shared" si="426"/>
        <v/>
      </c>
      <c r="AE1221" s="282">
        <f t="shared" si="427"/>
        <v>0</v>
      </c>
      <c r="AF1221" s="359">
        <f t="shared" si="428"/>
        <v>0</v>
      </c>
      <c r="AG1221" s="280">
        <f t="shared" si="429"/>
        <v>0</v>
      </c>
      <c r="AH1221" s="280">
        <f t="shared" si="430"/>
        <v>0</v>
      </c>
      <c r="AI1221" s="280">
        <f>IF(ISBLANK(T1221),AI1220,IF(COUNTIF(T$2:T1221,T1221)&gt;1,AI1220,1+MAX(AI1220,0)))</f>
        <v>31</v>
      </c>
      <c r="AL1221" s="391" t="str">
        <f t="shared" si="437"/>
        <v/>
      </c>
      <c r="AM1221" s="391" t="str">
        <f t="shared" si="438"/>
        <v/>
      </c>
      <c r="AO1221" s="310" t="str">
        <f t="shared" si="431"/>
        <v/>
      </c>
      <c r="AP1221" s="310">
        <f>SUM(AO$1:AO1221)</f>
        <v>0</v>
      </c>
      <c r="AQ1221" s="310">
        <f>SUM(AK$2:AK1221)</f>
        <v>12</v>
      </c>
      <c r="AR1221" s="310">
        <f>COUNTA(AJ$2:AJ1221)</f>
        <v>12</v>
      </c>
      <c r="AS1221" s="312"/>
      <c r="AT1221" s="312"/>
      <c r="AU1221" s="312"/>
      <c r="AV1221" s="312"/>
      <c r="AW1221" s="312"/>
      <c r="AZ1221">
        <v>1</v>
      </c>
      <c r="BA1221">
        <v>0</v>
      </c>
    </row>
    <row r="1222" spans="1:53" x14ac:dyDescent="0.25">
      <c r="A1222">
        <v>120</v>
      </c>
      <c r="B1222" t="s">
        <v>66</v>
      </c>
      <c r="C1222" t="s">
        <v>926</v>
      </c>
      <c r="D1222"/>
      <c r="E1222">
        <v>1</v>
      </c>
      <c r="F1222">
        <v>2</v>
      </c>
      <c r="G1222">
        <v>1</v>
      </c>
      <c r="H1222">
        <v>4</v>
      </c>
      <c r="I1222">
        <v>0</v>
      </c>
      <c r="J1222">
        <v>0</v>
      </c>
      <c r="K1222">
        <v>1</v>
      </c>
      <c r="L1222">
        <v>2</v>
      </c>
      <c r="M1222" t="s">
        <v>927</v>
      </c>
      <c r="O1222" s="101">
        <f>IF(ISBLANK(C1222),O1221,IF(COUNTIF(C$2:C1222,C1222)&gt;1,O1221,1+MAX(O1221,0)))</f>
        <v>35</v>
      </c>
      <c r="P1222" s="45">
        <f t="shared" si="418"/>
        <v>17</v>
      </c>
      <c r="Q1222" s="33" t="str">
        <f t="shared" si="419"/>
        <v/>
      </c>
      <c r="R1222" s="33">
        <f t="shared" si="420"/>
        <v>10</v>
      </c>
      <c r="S1222" s="33" t="str">
        <f t="shared" si="421"/>
        <v>120_10</v>
      </c>
      <c r="T1222" s="35" t="str">
        <f t="shared" si="422"/>
        <v>120PM</v>
      </c>
      <c r="U1222" s="35" t="str">
        <f t="shared" si="423"/>
        <v>120PMNS</v>
      </c>
      <c r="V1222" s="35" t="str">
        <f t="shared" si="439"/>
        <v>1I</v>
      </c>
      <c r="W1222" s="35" t="str">
        <f t="shared" si="432"/>
        <v>120PM1I121</v>
      </c>
      <c r="X1222" s="388">
        <f t="shared" si="433"/>
        <v>1</v>
      </c>
      <c r="Y1222" s="388">
        <f t="shared" si="434"/>
        <v>2</v>
      </c>
      <c r="Z1222" s="280" t="str">
        <f t="shared" si="424"/>
        <v/>
      </c>
      <c r="AA1222" s="280" t="str">
        <f t="shared" si="425"/>
        <v/>
      </c>
      <c r="AB1222" s="389" t="str">
        <f t="shared" si="435"/>
        <v/>
      </c>
      <c r="AC1222" s="389" t="str">
        <f t="shared" si="436"/>
        <v/>
      </c>
      <c r="AD1222" s="390" t="str">
        <f t="shared" si="426"/>
        <v/>
      </c>
      <c r="AE1222" s="282">
        <f t="shared" si="427"/>
        <v>0</v>
      </c>
      <c r="AF1222" s="359">
        <f t="shared" si="428"/>
        <v>0</v>
      </c>
      <c r="AG1222" s="280">
        <f t="shared" si="429"/>
        <v>0</v>
      </c>
      <c r="AH1222" s="280">
        <f t="shared" si="430"/>
        <v>0</v>
      </c>
      <c r="AI1222" s="280">
        <f>IF(ISBLANK(T1222),AI1221,IF(COUNTIF(T$2:T1222,T1222)&gt;1,AI1221,1+MAX(AI1221,0)))</f>
        <v>31</v>
      </c>
      <c r="AL1222" s="391" t="str">
        <f t="shared" si="437"/>
        <v/>
      </c>
      <c r="AM1222" s="391" t="str">
        <f t="shared" si="438"/>
        <v/>
      </c>
      <c r="AO1222" s="310" t="str">
        <f t="shared" si="431"/>
        <v/>
      </c>
      <c r="AP1222" s="310">
        <f>SUM(AO$1:AO1222)</f>
        <v>0</v>
      </c>
      <c r="AQ1222" s="310">
        <f>SUM(AK$2:AK1222)</f>
        <v>12</v>
      </c>
      <c r="AR1222" s="310">
        <f>COUNTA(AJ$2:AJ1222)</f>
        <v>12</v>
      </c>
      <c r="AS1222" s="312"/>
      <c r="AT1222" s="312"/>
      <c r="AU1222" s="312"/>
      <c r="AV1222" s="312"/>
      <c r="AW1222" s="312"/>
      <c r="AZ1222">
        <v>1</v>
      </c>
      <c r="BA1222">
        <v>2</v>
      </c>
    </row>
    <row r="1223" spans="1:53" x14ac:dyDescent="0.25">
      <c r="A1223">
        <v>120</v>
      </c>
      <c r="B1223" t="s">
        <v>66</v>
      </c>
      <c r="C1223" t="s">
        <v>926</v>
      </c>
      <c r="D1223"/>
      <c r="E1223">
        <v>1</v>
      </c>
      <c r="F1223">
        <v>2</v>
      </c>
      <c r="G1223">
        <v>2</v>
      </c>
      <c r="H1223">
        <v>2</v>
      </c>
      <c r="I1223">
        <v>0</v>
      </c>
      <c r="J1223">
        <v>0</v>
      </c>
      <c r="K1223">
        <v>1</v>
      </c>
      <c r="L1223">
        <v>2</v>
      </c>
      <c r="M1223" t="s">
        <v>927</v>
      </c>
      <c r="O1223" s="101">
        <f>IF(ISBLANK(C1223),O1222,IF(COUNTIF(C$2:C1223,C1223)&gt;1,O1222,1+MAX(O1222,0)))</f>
        <v>35</v>
      </c>
      <c r="P1223" s="45">
        <f t="shared" si="418"/>
        <v>17</v>
      </c>
      <c r="Q1223" s="33" t="str">
        <f t="shared" si="419"/>
        <v/>
      </c>
      <c r="R1223" s="33">
        <f t="shared" si="420"/>
        <v>10</v>
      </c>
      <c r="S1223" s="33" t="str">
        <f t="shared" si="421"/>
        <v>120_10</v>
      </c>
      <c r="T1223" s="35" t="str">
        <f t="shared" si="422"/>
        <v>120PM</v>
      </c>
      <c r="U1223" s="35" t="str">
        <f t="shared" si="423"/>
        <v>120PMNS</v>
      </c>
      <c r="V1223" s="35" t="str">
        <f t="shared" si="439"/>
        <v>1I</v>
      </c>
      <c r="W1223" s="35" t="str">
        <f t="shared" si="432"/>
        <v>120PM1I122</v>
      </c>
      <c r="X1223" s="388">
        <f t="shared" si="433"/>
        <v>1</v>
      </c>
      <c r="Y1223" s="388">
        <f t="shared" si="434"/>
        <v>2</v>
      </c>
      <c r="Z1223" s="280" t="str">
        <f t="shared" si="424"/>
        <v/>
      </c>
      <c r="AA1223" s="280" t="str">
        <f t="shared" si="425"/>
        <v/>
      </c>
      <c r="AB1223" s="389" t="str">
        <f t="shared" si="435"/>
        <v/>
      </c>
      <c r="AC1223" s="389" t="str">
        <f t="shared" si="436"/>
        <v/>
      </c>
      <c r="AD1223" s="390" t="str">
        <f t="shared" si="426"/>
        <v/>
      </c>
      <c r="AE1223" s="282">
        <f t="shared" si="427"/>
        <v>0</v>
      </c>
      <c r="AF1223" s="359">
        <f t="shared" si="428"/>
        <v>0</v>
      </c>
      <c r="AG1223" s="280">
        <f t="shared" si="429"/>
        <v>0</v>
      </c>
      <c r="AH1223" s="280">
        <f t="shared" si="430"/>
        <v>0</v>
      </c>
      <c r="AI1223" s="280">
        <f>IF(ISBLANK(T1223),AI1222,IF(COUNTIF(T$2:T1223,T1223)&gt;1,AI1222,1+MAX(AI1222,0)))</f>
        <v>31</v>
      </c>
      <c r="AL1223" s="391" t="str">
        <f t="shared" si="437"/>
        <v/>
      </c>
      <c r="AM1223" s="391" t="str">
        <f t="shared" si="438"/>
        <v/>
      </c>
      <c r="AO1223" s="310" t="str">
        <f t="shared" si="431"/>
        <v/>
      </c>
      <c r="AP1223" s="310">
        <f>SUM(AO$1:AO1223)</f>
        <v>0</v>
      </c>
      <c r="AQ1223" s="310">
        <f>SUM(AK$2:AK1223)</f>
        <v>12</v>
      </c>
      <c r="AR1223" s="310">
        <f>COUNTA(AJ$2:AJ1223)</f>
        <v>12</v>
      </c>
      <c r="AS1223" s="312"/>
      <c r="AT1223" s="312"/>
      <c r="AU1223" s="312"/>
      <c r="AV1223" s="312"/>
      <c r="AW1223" s="312"/>
      <c r="AZ1223">
        <v>1</v>
      </c>
      <c r="BA1223">
        <v>2</v>
      </c>
    </row>
    <row r="1224" spans="1:53" x14ac:dyDescent="0.25">
      <c r="A1224">
        <v>120</v>
      </c>
      <c r="B1224" t="s">
        <v>66</v>
      </c>
      <c r="C1224" t="s">
        <v>926</v>
      </c>
      <c r="D1224"/>
      <c r="E1224">
        <v>1</v>
      </c>
      <c r="F1224">
        <v>2</v>
      </c>
      <c r="G1224">
        <v>3</v>
      </c>
      <c r="H1224">
        <v>5</v>
      </c>
      <c r="I1224">
        <v>1</v>
      </c>
      <c r="J1224">
        <v>1</v>
      </c>
      <c r="K1224">
        <v>0</v>
      </c>
      <c r="L1224">
        <v>1</v>
      </c>
      <c r="M1224" t="s">
        <v>927</v>
      </c>
      <c r="O1224" s="101">
        <f>IF(ISBLANK(C1224),O1223,IF(COUNTIF(C$2:C1224,C1224)&gt;1,O1223,1+MAX(O1223,0)))</f>
        <v>35</v>
      </c>
      <c r="P1224" s="45">
        <f t="shared" si="418"/>
        <v>17</v>
      </c>
      <c r="Q1224" s="33" t="str">
        <f t="shared" si="419"/>
        <v/>
      </c>
      <c r="R1224" s="33">
        <f t="shared" si="420"/>
        <v>10</v>
      </c>
      <c r="S1224" s="33" t="str">
        <f t="shared" si="421"/>
        <v>120_10</v>
      </c>
      <c r="T1224" s="35" t="str">
        <f t="shared" si="422"/>
        <v>120PM</v>
      </c>
      <c r="U1224" s="35" t="str">
        <f t="shared" si="423"/>
        <v>120PMEW</v>
      </c>
      <c r="V1224" s="35" t="str">
        <f t="shared" si="439"/>
        <v>1I</v>
      </c>
      <c r="W1224" s="35" t="str">
        <f t="shared" si="432"/>
        <v>120PM1I123</v>
      </c>
      <c r="X1224" s="388">
        <f t="shared" si="433"/>
        <v>0</v>
      </c>
      <c r="Y1224" s="388">
        <f t="shared" si="434"/>
        <v>1</v>
      </c>
      <c r="Z1224" s="280" t="str">
        <f t="shared" si="424"/>
        <v/>
      </c>
      <c r="AA1224" s="280" t="str">
        <f t="shared" si="425"/>
        <v/>
      </c>
      <c r="AB1224" s="389" t="str">
        <f t="shared" si="435"/>
        <v/>
      </c>
      <c r="AC1224" s="389" t="str">
        <f t="shared" si="436"/>
        <v/>
      </c>
      <c r="AD1224" s="390" t="str">
        <f t="shared" si="426"/>
        <v/>
      </c>
      <c r="AE1224" s="282">
        <f t="shared" si="427"/>
        <v>0</v>
      </c>
      <c r="AF1224" s="359">
        <f t="shared" si="428"/>
        <v>0</v>
      </c>
      <c r="AG1224" s="280">
        <f t="shared" si="429"/>
        <v>0</v>
      </c>
      <c r="AH1224" s="280">
        <f t="shared" si="430"/>
        <v>0</v>
      </c>
      <c r="AI1224" s="280">
        <f>IF(ISBLANK(T1224),AI1223,IF(COUNTIF(T$2:T1224,T1224)&gt;1,AI1223,1+MAX(AI1223,0)))</f>
        <v>31</v>
      </c>
      <c r="AL1224" s="391" t="str">
        <f t="shared" si="437"/>
        <v/>
      </c>
      <c r="AM1224" s="391" t="str">
        <f t="shared" si="438"/>
        <v/>
      </c>
      <c r="AO1224" s="310" t="str">
        <f t="shared" si="431"/>
        <v/>
      </c>
      <c r="AP1224" s="310">
        <f>SUM(AO$1:AO1224)</f>
        <v>0</v>
      </c>
      <c r="AQ1224" s="310">
        <f>SUM(AK$2:AK1224)</f>
        <v>12</v>
      </c>
      <c r="AR1224" s="310">
        <f>COUNTA(AJ$2:AJ1224)</f>
        <v>12</v>
      </c>
      <c r="AS1224" s="312"/>
      <c r="AT1224" s="312"/>
      <c r="AU1224" s="312"/>
      <c r="AV1224" s="312"/>
      <c r="AW1224" s="312"/>
      <c r="AZ1224">
        <v>0</v>
      </c>
      <c r="BA1224">
        <v>1</v>
      </c>
    </row>
    <row r="1225" spans="1:53" x14ac:dyDescent="0.25">
      <c r="A1225">
        <v>120</v>
      </c>
      <c r="B1225" t="s">
        <v>66</v>
      </c>
      <c r="C1225" t="s">
        <v>926</v>
      </c>
      <c r="D1225"/>
      <c r="E1225">
        <v>1</v>
      </c>
      <c r="F1225">
        <v>2</v>
      </c>
      <c r="G1225">
        <v>4</v>
      </c>
      <c r="H1225">
        <v>13</v>
      </c>
      <c r="I1225">
        <v>2</v>
      </c>
      <c r="J1225">
        <v>0</v>
      </c>
      <c r="K1225">
        <v>3</v>
      </c>
      <c r="L1225">
        <v>6</v>
      </c>
      <c r="M1225" t="s">
        <v>927</v>
      </c>
      <c r="O1225" s="101">
        <f>IF(ISBLANK(C1225),O1224,IF(COUNTIF(C$2:C1225,C1225)&gt;1,O1224,1+MAX(O1224,0)))</f>
        <v>35</v>
      </c>
      <c r="P1225" s="45">
        <f t="shared" si="418"/>
        <v>17</v>
      </c>
      <c r="Q1225" s="33" t="str">
        <f t="shared" si="419"/>
        <v/>
      </c>
      <c r="R1225" s="33">
        <f t="shared" si="420"/>
        <v>10</v>
      </c>
      <c r="S1225" s="33" t="str">
        <f t="shared" si="421"/>
        <v>120_10</v>
      </c>
      <c r="T1225" s="35" t="str">
        <f t="shared" si="422"/>
        <v>120PM</v>
      </c>
      <c r="U1225" s="35" t="str">
        <f t="shared" si="423"/>
        <v>120PMEW</v>
      </c>
      <c r="V1225" s="35" t="str">
        <f t="shared" si="439"/>
        <v>1I</v>
      </c>
      <c r="W1225" s="35" t="str">
        <f t="shared" si="432"/>
        <v>120PM1I124</v>
      </c>
      <c r="X1225" s="388">
        <f t="shared" si="433"/>
        <v>3</v>
      </c>
      <c r="Y1225" s="388">
        <f t="shared" si="434"/>
        <v>6</v>
      </c>
      <c r="Z1225" s="280" t="str">
        <f t="shared" si="424"/>
        <v/>
      </c>
      <c r="AA1225" s="280" t="str">
        <f t="shared" si="425"/>
        <v/>
      </c>
      <c r="AB1225" s="389" t="str">
        <f t="shared" si="435"/>
        <v/>
      </c>
      <c r="AC1225" s="389" t="str">
        <f t="shared" si="436"/>
        <v/>
      </c>
      <c r="AD1225" s="390" t="str">
        <f t="shared" si="426"/>
        <v/>
      </c>
      <c r="AE1225" s="282">
        <f t="shared" si="427"/>
        <v>0</v>
      </c>
      <c r="AF1225" s="359">
        <f t="shared" si="428"/>
        <v>0</v>
      </c>
      <c r="AG1225" s="280">
        <f t="shared" si="429"/>
        <v>0</v>
      </c>
      <c r="AH1225" s="280">
        <f t="shared" si="430"/>
        <v>0</v>
      </c>
      <c r="AI1225" s="280">
        <f>IF(ISBLANK(T1225),AI1224,IF(COUNTIF(T$2:T1225,T1225)&gt;1,AI1224,1+MAX(AI1224,0)))</f>
        <v>31</v>
      </c>
      <c r="AL1225" s="391" t="str">
        <f t="shared" si="437"/>
        <v/>
      </c>
      <c r="AM1225" s="391" t="str">
        <f t="shared" si="438"/>
        <v/>
      </c>
      <c r="AO1225" s="310" t="str">
        <f t="shared" si="431"/>
        <v/>
      </c>
      <c r="AP1225" s="310">
        <f>SUM(AO$1:AO1225)</f>
        <v>0</v>
      </c>
      <c r="AQ1225" s="310">
        <f>SUM(AK$2:AK1225)</f>
        <v>12</v>
      </c>
      <c r="AR1225" s="310">
        <f>COUNTA(AJ$2:AJ1225)</f>
        <v>12</v>
      </c>
      <c r="AS1225" s="312"/>
      <c r="AT1225" s="312"/>
      <c r="AU1225" s="312"/>
      <c r="AV1225" s="312"/>
      <c r="AW1225" s="312"/>
      <c r="AZ1225">
        <v>3</v>
      </c>
      <c r="BA1225">
        <v>6</v>
      </c>
    </row>
    <row r="1226" spans="1:53" x14ac:dyDescent="0.25">
      <c r="A1226">
        <v>120</v>
      </c>
      <c r="B1226" t="s">
        <v>66</v>
      </c>
      <c r="C1226" t="s">
        <v>926</v>
      </c>
      <c r="D1226"/>
      <c r="E1226">
        <v>1</v>
      </c>
      <c r="F1226">
        <v>3</v>
      </c>
      <c r="G1226">
        <v>1</v>
      </c>
      <c r="H1226">
        <v>2</v>
      </c>
      <c r="I1226">
        <v>0</v>
      </c>
      <c r="J1226">
        <v>1</v>
      </c>
      <c r="K1226">
        <v>0</v>
      </c>
      <c r="L1226">
        <v>0</v>
      </c>
      <c r="M1226" t="s">
        <v>927</v>
      </c>
      <c r="O1226" s="101">
        <f>IF(ISBLANK(C1226),O1225,IF(COUNTIF(C$2:C1226,C1226)&gt;1,O1225,1+MAX(O1225,0)))</f>
        <v>35</v>
      </c>
      <c r="P1226" s="45">
        <f t="shared" si="418"/>
        <v>17</v>
      </c>
      <c r="Q1226" s="33" t="str">
        <f t="shared" si="419"/>
        <v/>
      </c>
      <c r="R1226" s="33">
        <f t="shared" si="420"/>
        <v>11</v>
      </c>
      <c r="S1226" s="33" t="str">
        <f t="shared" si="421"/>
        <v>120_11</v>
      </c>
      <c r="T1226" s="35" t="str">
        <f t="shared" si="422"/>
        <v>120PM</v>
      </c>
      <c r="U1226" s="35" t="str">
        <f t="shared" si="423"/>
        <v>120PMNS</v>
      </c>
      <c r="V1226" s="35" t="str">
        <f t="shared" si="439"/>
        <v>1I</v>
      </c>
      <c r="W1226" s="35" t="str">
        <f t="shared" si="432"/>
        <v>120PM1I131</v>
      </c>
      <c r="X1226" s="388">
        <f t="shared" si="433"/>
        <v>0</v>
      </c>
      <c r="Y1226" s="388">
        <f t="shared" si="434"/>
        <v>0</v>
      </c>
      <c r="Z1226" s="280" t="str">
        <f t="shared" si="424"/>
        <v/>
      </c>
      <c r="AA1226" s="280" t="str">
        <f t="shared" si="425"/>
        <v/>
      </c>
      <c r="AB1226" s="389" t="str">
        <f t="shared" si="435"/>
        <v/>
      </c>
      <c r="AC1226" s="389" t="str">
        <f t="shared" si="436"/>
        <v/>
      </c>
      <c r="AD1226" s="390" t="str">
        <f t="shared" si="426"/>
        <v/>
      </c>
      <c r="AE1226" s="282">
        <f t="shared" si="427"/>
        <v>0</v>
      </c>
      <c r="AF1226" s="359">
        <f t="shared" si="428"/>
        <v>0</v>
      </c>
      <c r="AG1226" s="280">
        <f t="shared" si="429"/>
        <v>0</v>
      </c>
      <c r="AH1226" s="280">
        <f t="shared" si="430"/>
        <v>0</v>
      </c>
      <c r="AI1226" s="280">
        <f>IF(ISBLANK(T1226),AI1225,IF(COUNTIF(T$2:T1226,T1226)&gt;1,AI1225,1+MAX(AI1225,0)))</f>
        <v>31</v>
      </c>
      <c r="AL1226" s="391" t="str">
        <f t="shared" si="437"/>
        <v/>
      </c>
      <c r="AM1226" s="391" t="str">
        <f t="shared" si="438"/>
        <v/>
      </c>
      <c r="AO1226" s="310" t="str">
        <f t="shared" si="431"/>
        <v/>
      </c>
      <c r="AP1226" s="310">
        <f>SUM(AO$1:AO1226)</f>
        <v>0</v>
      </c>
      <c r="AQ1226" s="310">
        <f>SUM(AK$2:AK1226)</f>
        <v>12</v>
      </c>
      <c r="AR1226" s="310">
        <f>COUNTA(AJ$2:AJ1226)</f>
        <v>12</v>
      </c>
      <c r="AS1226" s="312"/>
      <c r="AT1226" s="312"/>
      <c r="AU1226" s="312"/>
      <c r="AV1226" s="312"/>
      <c r="AW1226" s="312"/>
      <c r="AZ1226">
        <v>0</v>
      </c>
      <c r="BA1226">
        <v>0</v>
      </c>
    </row>
    <row r="1227" spans="1:53" x14ac:dyDescent="0.25">
      <c r="A1227">
        <v>120</v>
      </c>
      <c r="B1227" t="s">
        <v>66</v>
      </c>
      <c r="C1227" t="s">
        <v>926</v>
      </c>
      <c r="D1227"/>
      <c r="E1227">
        <v>1</v>
      </c>
      <c r="F1227">
        <v>3</v>
      </c>
      <c r="G1227">
        <v>2</v>
      </c>
      <c r="H1227">
        <v>2</v>
      </c>
      <c r="I1227">
        <v>0</v>
      </c>
      <c r="J1227">
        <v>0</v>
      </c>
      <c r="K1227">
        <v>1</v>
      </c>
      <c r="L1227">
        <v>1</v>
      </c>
      <c r="M1227" t="s">
        <v>927</v>
      </c>
      <c r="O1227" s="101">
        <f>IF(ISBLANK(C1227),O1226,IF(COUNTIF(C$2:C1227,C1227)&gt;1,O1226,1+MAX(O1226,0)))</f>
        <v>35</v>
      </c>
      <c r="P1227" s="45">
        <f t="shared" si="418"/>
        <v>17</v>
      </c>
      <c r="Q1227" s="33" t="str">
        <f t="shared" si="419"/>
        <v/>
      </c>
      <c r="R1227" s="33">
        <f t="shared" si="420"/>
        <v>11</v>
      </c>
      <c r="S1227" s="33" t="str">
        <f t="shared" si="421"/>
        <v>120_11</v>
      </c>
      <c r="T1227" s="35" t="str">
        <f t="shared" si="422"/>
        <v>120PM</v>
      </c>
      <c r="U1227" s="35" t="str">
        <f t="shared" si="423"/>
        <v>120PMNS</v>
      </c>
      <c r="V1227" s="35" t="str">
        <f t="shared" si="439"/>
        <v>1I</v>
      </c>
      <c r="W1227" s="35" t="str">
        <f t="shared" si="432"/>
        <v>120PM1I132</v>
      </c>
      <c r="X1227" s="388">
        <f t="shared" si="433"/>
        <v>1</v>
      </c>
      <c r="Y1227" s="388">
        <f t="shared" si="434"/>
        <v>1</v>
      </c>
      <c r="Z1227" s="280" t="str">
        <f t="shared" si="424"/>
        <v/>
      </c>
      <c r="AA1227" s="280" t="str">
        <f t="shared" si="425"/>
        <v/>
      </c>
      <c r="AB1227" s="389" t="str">
        <f t="shared" si="435"/>
        <v/>
      </c>
      <c r="AC1227" s="389" t="str">
        <f t="shared" si="436"/>
        <v/>
      </c>
      <c r="AD1227" s="390" t="str">
        <f t="shared" si="426"/>
        <v/>
      </c>
      <c r="AE1227" s="282">
        <f t="shared" si="427"/>
        <v>0</v>
      </c>
      <c r="AF1227" s="359">
        <f t="shared" si="428"/>
        <v>0</v>
      </c>
      <c r="AG1227" s="280">
        <f t="shared" si="429"/>
        <v>0</v>
      </c>
      <c r="AH1227" s="280">
        <f t="shared" si="430"/>
        <v>0</v>
      </c>
      <c r="AI1227" s="280">
        <f>IF(ISBLANK(T1227),AI1226,IF(COUNTIF(T$2:T1227,T1227)&gt;1,AI1226,1+MAX(AI1226,0)))</f>
        <v>31</v>
      </c>
      <c r="AL1227" s="391" t="str">
        <f t="shared" si="437"/>
        <v/>
      </c>
      <c r="AM1227" s="391" t="str">
        <f t="shared" si="438"/>
        <v/>
      </c>
      <c r="AO1227" s="310" t="str">
        <f t="shared" si="431"/>
        <v/>
      </c>
      <c r="AP1227" s="310">
        <f>SUM(AO$1:AO1227)</f>
        <v>0</v>
      </c>
      <c r="AQ1227" s="310">
        <f>SUM(AK$2:AK1227)</f>
        <v>12</v>
      </c>
      <c r="AR1227" s="310">
        <f>COUNTA(AJ$2:AJ1227)</f>
        <v>12</v>
      </c>
      <c r="AS1227" s="312"/>
      <c r="AT1227" s="312"/>
      <c r="AU1227" s="312"/>
      <c r="AV1227" s="312"/>
      <c r="AW1227" s="312"/>
      <c r="AZ1227">
        <v>1</v>
      </c>
      <c r="BA1227">
        <v>1</v>
      </c>
    </row>
    <row r="1228" spans="1:53" x14ac:dyDescent="0.25">
      <c r="A1228">
        <v>120</v>
      </c>
      <c r="B1228" t="s">
        <v>66</v>
      </c>
      <c r="C1228" t="s">
        <v>926</v>
      </c>
      <c r="D1228"/>
      <c r="E1228">
        <v>1</v>
      </c>
      <c r="F1228">
        <v>3</v>
      </c>
      <c r="G1228">
        <v>3</v>
      </c>
      <c r="H1228">
        <v>3</v>
      </c>
      <c r="I1228">
        <v>0</v>
      </c>
      <c r="J1228">
        <v>1</v>
      </c>
      <c r="K1228">
        <v>0</v>
      </c>
      <c r="L1228">
        <v>0</v>
      </c>
      <c r="M1228" t="s">
        <v>927</v>
      </c>
      <c r="O1228" s="101">
        <f>IF(ISBLANK(C1228),O1227,IF(COUNTIF(C$2:C1228,C1228)&gt;1,O1227,1+MAX(O1227,0)))</f>
        <v>35</v>
      </c>
      <c r="P1228" s="45">
        <f t="shared" si="418"/>
        <v>17</v>
      </c>
      <c r="Q1228" s="33" t="str">
        <f t="shared" si="419"/>
        <v/>
      </c>
      <c r="R1228" s="33">
        <f t="shared" si="420"/>
        <v>11</v>
      </c>
      <c r="S1228" s="33" t="str">
        <f t="shared" si="421"/>
        <v>120_11</v>
      </c>
      <c r="T1228" s="35" t="str">
        <f t="shared" si="422"/>
        <v>120PM</v>
      </c>
      <c r="U1228" s="35" t="str">
        <f t="shared" si="423"/>
        <v>120PMEW</v>
      </c>
      <c r="V1228" s="35" t="str">
        <f t="shared" si="439"/>
        <v>1I</v>
      </c>
      <c r="W1228" s="35" t="str">
        <f t="shared" si="432"/>
        <v>120PM1I133</v>
      </c>
      <c r="X1228" s="388">
        <f t="shared" si="433"/>
        <v>0</v>
      </c>
      <c r="Y1228" s="388">
        <f t="shared" si="434"/>
        <v>0</v>
      </c>
      <c r="Z1228" s="280" t="str">
        <f t="shared" si="424"/>
        <v/>
      </c>
      <c r="AA1228" s="280" t="str">
        <f t="shared" si="425"/>
        <v/>
      </c>
      <c r="AB1228" s="389" t="str">
        <f t="shared" si="435"/>
        <v/>
      </c>
      <c r="AC1228" s="389" t="str">
        <f t="shared" si="436"/>
        <v/>
      </c>
      <c r="AD1228" s="390" t="str">
        <f t="shared" si="426"/>
        <v/>
      </c>
      <c r="AE1228" s="282">
        <f t="shared" si="427"/>
        <v>0</v>
      </c>
      <c r="AF1228" s="359">
        <f t="shared" si="428"/>
        <v>0</v>
      </c>
      <c r="AG1228" s="280">
        <f t="shared" si="429"/>
        <v>0</v>
      </c>
      <c r="AH1228" s="280">
        <f t="shared" si="430"/>
        <v>0</v>
      </c>
      <c r="AI1228" s="280">
        <f>IF(ISBLANK(T1228),AI1227,IF(COUNTIF(T$2:T1228,T1228)&gt;1,AI1227,1+MAX(AI1227,0)))</f>
        <v>31</v>
      </c>
      <c r="AL1228" s="391" t="str">
        <f t="shared" si="437"/>
        <v/>
      </c>
      <c r="AM1228" s="391" t="str">
        <f t="shared" si="438"/>
        <v/>
      </c>
      <c r="AO1228" s="310" t="str">
        <f t="shared" si="431"/>
        <v/>
      </c>
      <c r="AP1228" s="310">
        <f>SUM(AO$1:AO1228)</f>
        <v>0</v>
      </c>
      <c r="AQ1228" s="310">
        <f>SUM(AK$2:AK1228)</f>
        <v>12</v>
      </c>
      <c r="AR1228" s="310">
        <f>COUNTA(AJ$2:AJ1228)</f>
        <v>12</v>
      </c>
      <c r="AS1228" s="312"/>
      <c r="AT1228" s="312"/>
      <c r="AU1228" s="312"/>
      <c r="AV1228" s="312"/>
      <c r="AW1228" s="312"/>
      <c r="AZ1228">
        <v>0</v>
      </c>
      <c r="BA1228">
        <v>0</v>
      </c>
    </row>
    <row r="1229" spans="1:53" x14ac:dyDescent="0.25">
      <c r="A1229">
        <v>120</v>
      </c>
      <c r="B1229" t="s">
        <v>66</v>
      </c>
      <c r="C1229" t="s">
        <v>926</v>
      </c>
      <c r="D1229"/>
      <c r="E1229">
        <v>1</v>
      </c>
      <c r="F1229">
        <v>3</v>
      </c>
      <c r="G1229">
        <v>4</v>
      </c>
      <c r="H1229">
        <v>10</v>
      </c>
      <c r="I1229">
        <v>1</v>
      </c>
      <c r="J1229">
        <v>2</v>
      </c>
      <c r="K1229">
        <v>1</v>
      </c>
      <c r="L1229">
        <v>3</v>
      </c>
      <c r="M1229" t="s">
        <v>927</v>
      </c>
      <c r="O1229" s="101">
        <f>IF(ISBLANK(C1229),O1228,IF(COUNTIF(C$2:C1229,C1229)&gt;1,O1228,1+MAX(O1228,0)))</f>
        <v>35</v>
      </c>
      <c r="P1229" s="45">
        <f t="shared" si="418"/>
        <v>17</v>
      </c>
      <c r="Q1229" s="33" t="str">
        <f t="shared" si="419"/>
        <v/>
      </c>
      <c r="R1229" s="33">
        <f t="shared" si="420"/>
        <v>11</v>
      </c>
      <c r="S1229" s="33" t="str">
        <f t="shared" si="421"/>
        <v>120_11</v>
      </c>
      <c r="T1229" s="35" t="str">
        <f t="shared" si="422"/>
        <v>120PM</v>
      </c>
      <c r="U1229" s="35" t="str">
        <f t="shared" si="423"/>
        <v>120PMEW</v>
      </c>
      <c r="V1229" s="35" t="str">
        <f t="shared" si="439"/>
        <v>1I</v>
      </c>
      <c r="W1229" s="35" t="str">
        <f t="shared" si="432"/>
        <v>120PM1I134</v>
      </c>
      <c r="X1229" s="388">
        <f t="shared" si="433"/>
        <v>1</v>
      </c>
      <c r="Y1229" s="388">
        <f t="shared" si="434"/>
        <v>3</v>
      </c>
      <c r="Z1229" s="280" t="str">
        <f t="shared" si="424"/>
        <v/>
      </c>
      <c r="AA1229" s="280" t="str">
        <f t="shared" si="425"/>
        <v/>
      </c>
      <c r="AB1229" s="389" t="str">
        <f t="shared" si="435"/>
        <v/>
      </c>
      <c r="AC1229" s="389" t="str">
        <f t="shared" si="436"/>
        <v/>
      </c>
      <c r="AD1229" s="390" t="str">
        <f t="shared" si="426"/>
        <v/>
      </c>
      <c r="AE1229" s="282">
        <f t="shared" si="427"/>
        <v>0</v>
      </c>
      <c r="AF1229" s="359">
        <f t="shared" si="428"/>
        <v>0</v>
      </c>
      <c r="AG1229" s="280">
        <f t="shared" si="429"/>
        <v>0</v>
      </c>
      <c r="AH1229" s="280">
        <f t="shared" si="430"/>
        <v>0</v>
      </c>
      <c r="AI1229" s="280">
        <f>IF(ISBLANK(T1229),AI1228,IF(COUNTIF(T$2:T1229,T1229)&gt;1,AI1228,1+MAX(AI1228,0)))</f>
        <v>31</v>
      </c>
      <c r="AL1229" s="391" t="str">
        <f t="shared" si="437"/>
        <v/>
      </c>
      <c r="AM1229" s="391" t="str">
        <f t="shared" si="438"/>
        <v/>
      </c>
      <c r="AO1229" s="310" t="str">
        <f t="shared" si="431"/>
        <v/>
      </c>
      <c r="AP1229" s="310">
        <f>SUM(AO$1:AO1229)</f>
        <v>0</v>
      </c>
      <c r="AQ1229" s="310">
        <f>SUM(AK$2:AK1229)</f>
        <v>12</v>
      </c>
      <c r="AR1229" s="310">
        <f>COUNTA(AJ$2:AJ1229)</f>
        <v>12</v>
      </c>
      <c r="AS1229" s="312"/>
      <c r="AT1229" s="312"/>
      <c r="AU1229" s="312"/>
      <c r="AV1229" s="312"/>
      <c r="AW1229" s="312"/>
      <c r="AZ1229">
        <v>1</v>
      </c>
      <c r="BA1229">
        <v>3</v>
      </c>
    </row>
    <row r="1230" spans="1:53" x14ac:dyDescent="0.25">
      <c r="A1230">
        <v>120</v>
      </c>
      <c r="B1230" t="s">
        <v>66</v>
      </c>
      <c r="C1230" t="s">
        <v>926</v>
      </c>
      <c r="D1230"/>
      <c r="E1230">
        <v>1</v>
      </c>
      <c r="F1230">
        <v>4</v>
      </c>
      <c r="G1230">
        <v>1</v>
      </c>
      <c r="H1230">
        <v>2</v>
      </c>
      <c r="I1230">
        <v>1</v>
      </c>
      <c r="J1230">
        <v>1</v>
      </c>
      <c r="K1230">
        <v>0</v>
      </c>
      <c r="L1230">
        <v>0</v>
      </c>
      <c r="M1230" t="s">
        <v>927</v>
      </c>
      <c r="O1230" s="101">
        <f>IF(ISBLANK(C1230),O1229,IF(COUNTIF(C$2:C1230,C1230)&gt;1,O1229,1+MAX(O1229,0)))</f>
        <v>35</v>
      </c>
      <c r="P1230" s="45">
        <f t="shared" si="418"/>
        <v>17</v>
      </c>
      <c r="Q1230" s="33" t="str">
        <f t="shared" si="419"/>
        <v/>
      </c>
      <c r="R1230" s="33">
        <f t="shared" si="420"/>
        <v>12</v>
      </c>
      <c r="S1230" s="33" t="str">
        <f t="shared" si="421"/>
        <v>120_12</v>
      </c>
      <c r="T1230" s="35" t="str">
        <f t="shared" si="422"/>
        <v>120PM</v>
      </c>
      <c r="U1230" s="35" t="str">
        <f t="shared" si="423"/>
        <v>120PMNS</v>
      </c>
      <c r="V1230" s="35" t="str">
        <f t="shared" si="439"/>
        <v>1I</v>
      </c>
      <c r="W1230" s="35" t="str">
        <f t="shared" si="432"/>
        <v>120PM1I141</v>
      </c>
      <c r="X1230" s="388">
        <f t="shared" si="433"/>
        <v>0</v>
      </c>
      <c r="Y1230" s="388">
        <f t="shared" si="434"/>
        <v>0</v>
      </c>
      <c r="Z1230" s="280" t="str">
        <f t="shared" si="424"/>
        <v/>
      </c>
      <c r="AA1230" s="280" t="str">
        <f t="shared" si="425"/>
        <v/>
      </c>
      <c r="AB1230" s="389" t="str">
        <f t="shared" si="435"/>
        <v/>
      </c>
      <c r="AC1230" s="389" t="str">
        <f t="shared" si="436"/>
        <v/>
      </c>
      <c r="AD1230" s="390" t="str">
        <f t="shared" si="426"/>
        <v/>
      </c>
      <c r="AE1230" s="282">
        <f t="shared" si="427"/>
        <v>0</v>
      </c>
      <c r="AF1230" s="359">
        <f t="shared" si="428"/>
        <v>0</v>
      </c>
      <c r="AG1230" s="280">
        <f t="shared" si="429"/>
        <v>0</v>
      </c>
      <c r="AH1230" s="280">
        <f t="shared" si="430"/>
        <v>0</v>
      </c>
      <c r="AI1230" s="280">
        <f>IF(ISBLANK(T1230),AI1229,IF(COUNTIF(T$2:T1230,T1230)&gt;1,AI1229,1+MAX(AI1229,0)))</f>
        <v>31</v>
      </c>
      <c r="AL1230" s="391" t="str">
        <f t="shared" si="437"/>
        <v/>
      </c>
      <c r="AM1230" s="391" t="str">
        <f t="shared" si="438"/>
        <v/>
      </c>
      <c r="AO1230" s="310" t="str">
        <f t="shared" si="431"/>
        <v/>
      </c>
      <c r="AP1230" s="310">
        <f>SUM(AO$1:AO1230)</f>
        <v>0</v>
      </c>
      <c r="AQ1230" s="310">
        <f>SUM(AK$2:AK1230)</f>
        <v>12</v>
      </c>
      <c r="AR1230" s="310">
        <f>COUNTA(AJ$2:AJ1230)</f>
        <v>12</v>
      </c>
      <c r="AS1230" s="312"/>
      <c r="AT1230" s="312"/>
      <c r="AU1230" s="312"/>
      <c r="AV1230" s="312"/>
      <c r="AW1230" s="312"/>
      <c r="AZ1230">
        <v>0</v>
      </c>
      <c r="BA1230">
        <v>0</v>
      </c>
    </row>
    <row r="1231" spans="1:53" x14ac:dyDescent="0.25">
      <c r="A1231">
        <v>120</v>
      </c>
      <c r="B1231" t="s">
        <v>66</v>
      </c>
      <c r="C1231" t="s">
        <v>926</v>
      </c>
      <c r="D1231"/>
      <c r="E1231">
        <v>1</v>
      </c>
      <c r="F1231">
        <v>4</v>
      </c>
      <c r="G1231">
        <v>2</v>
      </c>
      <c r="H1231">
        <v>0</v>
      </c>
      <c r="I1231">
        <v>0</v>
      </c>
      <c r="J1231">
        <v>0</v>
      </c>
      <c r="K1231">
        <v>0</v>
      </c>
      <c r="L1231">
        <v>0</v>
      </c>
      <c r="M1231" t="s">
        <v>927</v>
      </c>
      <c r="O1231" s="101">
        <f>IF(ISBLANK(C1231),O1230,IF(COUNTIF(C$2:C1231,C1231)&gt;1,O1230,1+MAX(O1230,0)))</f>
        <v>35</v>
      </c>
      <c r="P1231" s="45">
        <f t="shared" si="418"/>
        <v>17</v>
      </c>
      <c r="Q1231" s="33" t="str">
        <f t="shared" si="419"/>
        <v/>
      </c>
      <c r="R1231" s="33">
        <f t="shared" si="420"/>
        <v>12</v>
      </c>
      <c r="S1231" s="33" t="str">
        <f t="shared" si="421"/>
        <v>120_12</v>
      </c>
      <c r="T1231" s="35" t="str">
        <f t="shared" si="422"/>
        <v>120PM</v>
      </c>
      <c r="U1231" s="35" t="str">
        <f t="shared" si="423"/>
        <v>120PMNS</v>
      </c>
      <c r="V1231" s="35" t="str">
        <f t="shared" si="439"/>
        <v>1I</v>
      </c>
      <c r="W1231" s="35" t="str">
        <f t="shared" si="432"/>
        <v>120PM1I142</v>
      </c>
      <c r="X1231" s="388">
        <f t="shared" si="433"/>
        <v>0</v>
      </c>
      <c r="Y1231" s="388">
        <f t="shared" si="434"/>
        <v>0</v>
      </c>
      <c r="Z1231" s="280" t="str">
        <f t="shared" si="424"/>
        <v/>
      </c>
      <c r="AA1231" s="280" t="str">
        <f t="shared" si="425"/>
        <v/>
      </c>
      <c r="AB1231" s="389" t="str">
        <f t="shared" si="435"/>
        <v/>
      </c>
      <c r="AC1231" s="389" t="str">
        <f t="shared" si="436"/>
        <v/>
      </c>
      <c r="AD1231" s="390" t="str">
        <f t="shared" si="426"/>
        <v/>
      </c>
      <c r="AE1231" s="282">
        <f t="shared" si="427"/>
        <v>0</v>
      </c>
      <c r="AF1231" s="359">
        <f t="shared" si="428"/>
        <v>0</v>
      </c>
      <c r="AG1231" s="280">
        <f t="shared" si="429"/>
        <v>0</v>
      </c>
      <c r="AH1231" s="280">
        <f t="shared" si="430"/>
        <v>0</v>
      </c>
      <c r="AI1231" s="280">
        <f>IF(ISBLANK(T1231),AI1230,IF(COUNTIF(T$2:T1231,T1231)&gt;1,AI1230,1+MAX(AI1230,0)))</f>
        <v>31</v>
      </c>
      <c r="AL1231" s="391" t="str">
        <f t="shared" si="437"/>
        <v/>
      </c>
      <c r="AM1231" s="391" t="str">
        <f t="shared" si="438"/>
        <v/>
      </c>
      <c r="AO1231" s="310" t="str">
        <f t="shared" si="431"/>
        <v/>
      </c>
      <c r="AP1231" s="310">
        <f>SUM(AO$1:AO1231)</f>
        <v>0</v>
      </c>
      <c r="AQ1231" s="310">
        <f>SUM(AK$2:AK1231)</f>
        <v>12</v>
      </c>
      <c r="AR1231" s="310">
        <f>COUNTA(AJ$2:AJ1231)</f>
        <v>12</v>
      </c>
      <c r="AS1231" s="312"/>
      <c r="AT1231" s="312"/>
      <c r="AU1231" s="312"/>
      <c r="AV1231" s="312"/>
      <c r="AW1231" s="312"/>
      <c r="AZ1231">
        <v>0</v>
      </c>
      <c r="BA1231">
        <v>0</v>
      </c>
    </row>
    <row r="1232" spans="1:53" x14ac:dyDescent="0.25">
      <c r="A1232">
        <v>120</v>
      </c>
      <c r="B1232" t="s">
        <v>66</v>
      </c>
      <c r="C1232" t="s">
        <v>926</v>
      </c>
      <c r="D1232"/>
      <c r="E1232">
        <v>1</v>
      </c>
      <c r="F1232">
        <v>4</v>
      </c>
      <c r="G1232">
        <v>3</v>
      </c>
      <c r="H1232">
        <v>4</v>
      </c>
      <c r="I1232">
        <v>1</v>
      </c>
      <c r="J1232">
        <v>1</v>
      </c>
      <c r="K1232">
        <v>1</v>
      </c>
      <c r="L1232">
        <v>2</v>
      </c>
      <c r="M1232" t="s">
        <v>927</v>
      </c>
      <c r="O1232" s="101">
        <f>IF(ISBLANK(C1232),O1231,IF(COUNTIF(C$2:C1232,C1232)&gt;1,O1231,1+MAX(O1231,0)))</f>
        <v>35</v>
      </c>
      <c r="P1232" s="45">
        <f t="shared" si="418"/>
        <v>17</v>
      </c>
      <c r="Q1232" s="33" t="str">
        <f t="shared" si="419"/>
        <v/>
      </c>
      <c r="R1232" s="33">
        <f t="shared" si="420"/>
        <v>12</v>
      </c>
      <c r="S1232" s="33" t="str">
        <f t="shared" si="421"/>
        <v>120_12</v>
      </c>
      <c r="T1232" s="35" t="str">
        <f t="shared" si="422"/>
        <v>120PM</v>
      </c>
      <c r="U1232" s="35" t="str">
        <f t="shared" si="423"/>
        <v>120PMEW</v>
      </c>
      <c r="V1232" s="35" t="str">
        <f t="shared" si="439"/>
        <v>1I</v>
      </c>
      <c r="W1232" s="35" t="str">
        <f t="shared" si="432"/>
        <v>120PM1I143</v>
      </c>
      <c r="X1232" s="388">
        <f t="shared" si="433"/>
        <v>1</v>
      </c>
      <c r="Y1232" s="388">
        <f t="shared" si="434"/>
        <v>2</v>
      </c>
      <c r="Z1232" s="280" t="str">
        <f t="shared" si="424"/>
        <v/>
      </c>
      <c r="AA1232" s="280" t="str">
        <f t="shared" si="425"/>
        <v/>
      </c>
      <c r="AB1232" s="389" t="str">
        <f t="shared" si="435"/>
        <v/>
      </c>
      <c r="AC1232" s="389" t="str">
        <f t="shared" si="436"/>
        <v/>
      </c>
      <c r="AD1232" s="390" t="str">
        <f t="shared" si="426"/>
        <v/>
      </c>
      <c r="AE1232" s="282">
        <f t="shared" si="427"/>
        <v>0</v>
      </c>
      <c r="AF1232" s="359">
        <f t="shared" si="428"/>
        <v>0</v>
      </c>
      <c r="AG1232" s="280">
        <f t="shared" si="429"/>
        <v>0</v>
      </c>
      <c r="AH1232" s="280">
        <f t="shared" si="430"/>
        <v>0</v>
      </c>
      <c r="AI1232" s="280">
        <f>IF(ISBLANK(T1232),AI1231,IF(COUNTIF(T$2:T1232,T1232)&gt;1,AI1231,1+MAX(AI1231,0)))</f>
        <v>31</v>
      </c>
      <c r="AL1232" s="391" t="str">
        <f t="shared" si="437"/>
        <v/>
      </c>
      <c r="AM1232" s="391" t="str">
        <f t="shared" si="438"/>
        <v/>
      </c>
      <c r="AO1232" s="310" t="str">
        <f t="shared" si="431"/>
        <v/>
      </c>
      <c r="AP1232" s="310">
        <f>SUM(AO$1:AO1232)</f>
        <v>0</v>
      </c>
      <c r="AQ1232" s="310">
        <f>SUM(AK$2:AK1232)</f>
        <v>12</v>
      </c>
      <c r="AR1232" s="310">
        <f>COUNTA(AJ$2:AJ1232)</f>
        <v>12</v>
      </c>
      <c r="AS1232" s="312"/>
      <c r="AT1232" s="312"/>
      <c r="AU1232" s="312"/>
      <c r="AV1232" s="312"/>
      <c r="AW1232" s="312"/>
      <c r="AZ1232">
        <v>1</v>
      </c>
      <c r="BA1232">
        <v>2</v>
      </c>
    </row>
    <row r="1233" spans="1:53" x14ac:dyDescent="0.25">
      <c r="A1233">
        <v>120</v>
      </c>
      <c r="B1233" t="s">
        <v>66</v>
      </c>
      <c r="C1233" t="s">
        <v>926</v>
      </c>
      <c r="D1233"/>
      <c r="E1233">
        <v>1</v>
      </c>
      <c r="F1233">
        <v>4</v>
      </c>
      <c r="G1233">
        <v>4</v>
      </c>
      <c r="H1233">
        <v>8</v>
      </c>
      <c r="I1233">
        <v>3</v>
      </c>
      <c r="J1233">
        <v>1</v>
      </c>
      <c r="K1233">
        <v>3</v>
      </c>
      <c r="L1233">
        <v>4</v>
      </c>
      <c r="M1233" t="s">
        <v>927</v>
      </c>
      <c r="O1233" s="101">
        <f>IF(ISBLANK(C1233),O1232,IF(COUNTIF(C$2:C1233,C1233)&gt;1,O1232,1+MAX(O1232,0)))</f>
        <v>35</v>
      </c>
      <c r="P1233" s="45">
        <f t="shared" si="418"/>
        <v>17</v>
      </c>
      <c r="Q1233" s="33" t="str">
        <f t="shared" si="419"/>
        <v/>
      </c>
      <c r="R1233" s="33">
        <f t="shared" si="420"/>
        <v>12</v>
      </c>
      <c r="S1233" s="33" t="str">
        <f t="shared" si="421"/>
        <v>120_12</v>
      </c>
      <c r="T1233" s="35" t="str">
        <f t="shared" si="422"/>
        <v>120PM</v>
      </c>
      <c r="U1233" s="35" t="str">
        <f t="shared" si="423"/>
        <v>120PMEW</v>
      </c>
      <c r="V1233" s="35" t="str">
        <f t="shared" si="439"/>
        <v>1I</v>
      </c>
      <c r="W1233" s="35" t="str">
        <f t="shared" si="432"/>
        <v>120PM1I144</v>
      </c>
      <c r="X1233" s="388">
        <f t="shared" si="433"/>
        <v>3</v>
      </c>
      <c r="Y1233" s="388">
        <f t="shared" si="434"/>
        <v>4</v>
      </c>
      <c r="Z1233" s="280" t="str">
        <f t="shared" si="424"/>
        <v/>
      </c>
      <c r="AA1233" s="280" t="str">
        <f t="shared" si="425"/>
        <v/>
      </c>
      <c r="AB1233" s="389" t="str">
        <f t="shared" si="435"/>
        <v/>
      </c>
      <c r="AC1233" s="389" t="str">
        <f t="shared" si="436"/>
        <v/>
      </c>
      <c r="AD1233" s="390" t="str">
        <f t="shared" si="426"/>
        <v/>
      </c>
      <c r="AE1233" s="282">
        <f t="shared" si="427"/>
        <v>0</v>
      </c>
      <c r="AF1233" s="359">
        <f t="shared" si="428"/>
        <v>0</v>
      </c>
      <c r="AG1233" s="280">
        <f t="shared" si="429"/>
        <v>0</v>
      </c>
      <c r="AH1233" s="280">
        <f t="shared" si="430"/>
        <v>0</v>
      </c>
      <c r="AI1233" s="280">
        <f>IF(ISBLANK(T1233),AI1232,IF(COUNTIF(T$2:T1233,T1233)&gt;1,AI1232,1+MAX(AI1232,0)))</f>
        <v>31</v>
      </c>
      <c r="AL1233" s="391" t="str">
        <f t="shared" si="437"/>
        <v/>
      </c>
      <c r="AM1233" s="391" t="str">
        <f t="shared" si="438"/>
        <v/>
      </c>
      <c r="AO1233" s="310" t="str">
        <f t="shared" si="431"/>
        <v/>
      </c>
      <c r="AP1233" s="310">
        <f>SUM(AO$1:AO1233)</f>
        <v>0</v>
      </c>
      <c r="AQ1233" s="310">
        <f>SUM(AK$2:AK1233)</f>
        <v>12</v>
      </c>
      <c r="AR1233" s="310">
        <f>COUNTA(AJ$2:AJ1233)</f>
        <v>12</v>
      </c>
      <c r="AS1233" s="312"/>
      <c r="AT1233" s="312"/>
      <c r="AU1233" s="312"/>
      <c r="AV1233" s="312"/>
      <c r="AW1233" s="312"/>
      <c r="AZ1233">
        <v>3</v>
      </c>
      <c r="BA1233">
        <v>4</v>
      </c>
    </row>
    <row r="1234" spans="1:53" x14ac:dyDescent="0.25">
      <c r="A1234">
        <v>120</v>
      </c>
      <c r="B1234" t="s">
        <v>66</v>
      </c>
      <c r="C1234" t="s">
        <v>926</v>
      </c>
      <c r="D1234"/>
      <c r="E1234">
        <v>2</v>
      </c>
      <c r="F1234">
        <v>1</v>
      </c>
      <c r="G1234">
        <v>1</v>
      </c>
      <c r="H1234">
        <v>1</v>
      </c>
      <c r="I1234">
        <v>0</v>
      </c>
      <c r="J1234">
        <v>0</v>
      </c>
      <c r="K1234">
        <v>0</v>
      </c>
      <c r="L1234">
        <v>0</v>
      </c>
      <c r="M1234" t="s">
        <v>927</v>
      </c>
      <c r="O1234" s="101">
        <f>IF(ISBLANK(C1234),O1233,IF(COUNTIF(C$2:C1234,C1234)&gt;1,O1233,1+MAX(O1233,0)))</f>
        <v>35</v>
      </c>
      <c r="P1234" s="45">
        <f t="shared" si="418"/>
        <v>17</v>
      </c>
      <c r="Q1234" s="33" t="str">
        <f t="shared" si="419"/>
        <v/>
      </c>
      <c r="R1234" s="33">
        <f t="shared" si="420"/>
        <v>13</v>
      </c>
      <c r="S1234" s="33" t="str">
        <f t="shared" si="421"/>
        <v>120_13</v>
      </c>
      <c r="T1234" s="35" t="str">
        <f t="shared" si="422"/>
        <v>120PM</v>
      </c>
      <c r="U1234" s="35" t="str">
        <f t="shared" si="423"/>
        <v>120PMNS</v>
      </c>
      <c r="V1234" s="35" t="str">
        <f t="shared" si="439"/>
        <v>1I</v>
      </c>
      <c r="W1234" s="35" t="str">
        <f t="shared" si="432"/>
        <v>120PM1I211</v>
      </c>
      <c r="X1234" s="388">
        <f t="shared" si="433"/>
        <v>0</v>
      </c>
      <c r="Y1234" s="388">
        <f t="shared" si="434"/>
        <v>0</v>
      </c>
      <c r="Z1234" s="280" t="str">
        <f t="shared" si="424"/>
        <v/>
      </c>
      <c r="AA1234" s="280" t="str">
        <f t="shared" si="425"/>
        <v/>
      </c>
      <c r="AB1234" s="389" t="str">
        <f t="shared" si="435"/>
        <v/>
      </c>
      <c r="AC1234" s="389" t="str">
        <f t="shared" si="436"/>
        <v/>
      </c>
      <c r="AD1234" s="390" t="str">
        <f t="shared" si="426"/>
        <v/>
      </c>
      <c r="AE1234" s="282">
        <f t="shared" si="427"/>
        <v>0</v>
      </c>
      <c r="AF1234" s="359">
        <f t="shared" si="428"/>
        <v>0</v>
      </c>
      <c r="AG1234" s="280">
        <f t="shared" si="429"/>
        <v>0</v>
      </c>
      <c r="AH1234" s="280">
        <f t="shared" si="430"/>
        <v>0</v>
      </c>
      <c r="AI1234" s="280">
        <f>IF(ISBLANK(T1234),AI1233,IF(COUNTIF(T$2:T1234,T1234)&gt;1,AI1233,1+MAX(AI1233,0)))</f>
        <v>31</v>
      </c>
      <c r="AL1234" s="391" t="str">
        <f t="shared" si="437"/>
        <v/>
      </c>
      <c r="AM1234" s="391" t="str">
        <f t="shared" si="438"/>
        <v/>
      </c>
      <c r="AO1234" s="310" t="str">
        <f t="shared" si="431"/>
        <v/>
      </c>
      <c r="AP1234" s="310">
        <f>SUM(AO$1:AO1234)</f>
        <v>0</v>
      </c>
      <c r="AQ1234" s="310">
        <f>SUM(AK$2:AK1234)</f>
        <v>12</v>
      </c>
      <c r="AR1234" s="310">
        <f>COUNTA(AJ$2:AJ1234)</f>
        <v>12</v>
      </c>
      <c r="AS1234" s="312"/>
      <c r="AT1234" s="312"/>
      <c r="AU1234" s="312"/>
      <c r="AV1234" s="312"/>
      <c r="AW1234" s="312"/>
      <c r="AZ1234">
        <v>0</v>
      </c>
      <c r="BA1234">
        <v>0</v>
      </c>
    </row>
    <row r="1235" spans="1:53" x14ac:dyDescent="0.25">
      <c r="A1235">
        <v>120</v>
      </c>
      <c r="B1235" t="s">
        <v>66</v>
      </c>
      <c r="C1235" t="s">
        <v>926</v>
      </c>
      <c r="D1235"/>
      <c r="E1235">
        <v>2</v>
      </c>
      <c r="F1235">
        <v>1</v>
      </c>
      <c r="G1235">
        <v>2</v>
      </c>
      <c r="H1235">
        <v>0</v>
      </c>
      <c r="I1235">
        <v>0</v>
      </c>
      <c r="J1235">
        <v>0</v>
      </c>
      <c r="K1235">
        <v>0</v>
      </c>
      <c r="L1235">
        <v>0</v>
      </c>
      <c r="M1235" t="s">
        <v>927</v>
      </c>
      <c r="O1235" s="101">
        <f>IF(ISBLANK(C1235),O1234,IF(COUNTIF(C$2:C1235,C1235)&gt;1,O1234,1+MAX(O1234,0)))</f>
        <v>35</v>
      </c>
      <c r="P1235" s="45">
        <f t="shared" si="418"/>
        <v>17</v>
      </c>
      <c r="Q1235" s="33" t="str">
        <f t="shared" si="419"/>
        <v/>
      </c>
      <c r="R1235" s="33">
        <f t="shared" si="420"/>
        <v>13</v>
      </c>
      <c r="S1235" s="33" t="str">
        <f t="shared" si="421"/>
        <v>120_13</v>
      </c>
      <c r="T1235" s="35" t="str">
        <f t="shared" si="422"/>
        <v>120PM</v>
      </c>
      <c r="U1235" s="35" t="str">
        <f t="shared" si="423"/>
        <v>120PMNS</v>
      </c>
      <c r="V1235" s="35" t="str">
        <f t="shared" si="439"/>
        <v>1I</v>
      </c>
      <c r="W1235" s="35" t="str">
        <f t="shared" si="432"/>
        <v>120PM1I212</v>
      </c>
      <c r="X1235" s="388">
        <f t="shared" si="433"/>
        <v>0</v>
      </c>
      <c r="Y1235" s="388">
        <f t="shared" si="434"/>
        <v>0</v>
      </c>
      <c r="Z1235" s="280" t="str">
        <f t="shared" si="424"/>
        <v/>
      </c>
      <c r="AA1235" s="280" t="str">
        <f t="shared" si="425"/>
        <v/>
      </c>
      <c r="AB1235" s="389" t="str">
        <f t="shared" si="435"/>
        <v/>
      </c>
      <c r="AC1235" s="389" t="str">
        <f t="shared" si="436"/>
        <v/>
      </c>
      <c r="AD1235" s="390" t="str">
        <f t="shared" si="426"/>
        <v/>
      </c>
      <c r="AE1235" s="282">
        <f t="shared" si="427"/>
        <v>0</v>
      </c>
      <c r="AF1235" s="359">
        <f t="shared" si="428"/>
        <v>0</v>
      </c>
      <c r="AG1235" s="280">
        <f t="shared" si="429"/>
        <v>0</v>
      </c>
      <c r="AH1235" s="280">
        <f t="shared" si="430"/>
        <v>0</v>
      </c>
      <c r="AI1235" s="280">
        <f>IF(ISBLANK(T1235),AI1234,IF(COUNTIF(T$2:T1235,T1235)&gt;1,AI1234,1+MAX(AI1234,0)))</f>
        <v>31</v>
      </c>
      <c r="AL1235" s="391" t="str">
        <f t="shared" si="437"/>
        <v/>
      </c>
      <c r="AM1235" s="391" t="str">
        <f t="shared" si="438"/>
        <v/>
      </c>
      <c r="AO1235" s="310" t="str">
        <f t="shared" si="431"/>
        <v/>
      </c>
      <c r="AP1235" s="310">
        <f>SUM(AO$1:AO1235)</f>
        <v>0</v>
      </c>
      <c r="AQ1235" s="310">
        <f>SUM(AK$2:AK1235)</f>
        <v>12</v>
      </c>
      <c r="AR1235" s="310">
        <f>COUNTA(AJ$2:AJ1235)</f>
        <v>12</v>
      </c>
      <c r="AS1235" s="312"/>
      <c r="AT1235" s="312"/>
      <c r="AU1235" s="312"/>
      <c r="AV1235" s="312"/>
      <c r="AW1235" s="312"/>
      <c r="AZ1235">
        <v>0</v>
      </c>
      <c r="BA1235">
        <v>0</v>
      </c>
    </row>
    <row r="1236" spans="1:53" x14ac:dyDescent="0.25">
      <c r="A1236">
        <v>120</v>
      </c>
      <c r="B1236" t="s">
        <v>66</v>
      </c>
      <c r="C1236" t="s">
        <v>926</v>
      </c>
      <c r="D1236"/>
      <c r="E1236">
        <v>2</v>
      </c>
      <c r="F1236">
        <v>1</v>
      </c>
      <c r="G1236">
        <v>3</v>
      </c>
      <c r="H1236">
        <v>6</v>
      </c>
      <c r="I1236">
        <v>1</v>
      </c>
      <c r="J1236">
        <v>0</v>
      </c>
      <c r="K1236">
        <v>1</v>
      </c>
      <c r="L1236">
        <v>1</v>
      </c>
      <c r="M1236" t="s">
        <v>927</v>
      </c>
      <c r="O1236" s="101">
        <f>IF(ISBLANK(C1236),O1235,IF(COUNTIF(C$2:C1236,C1236)&gt;1,O1235,1+MAX(O1235,0)))</f>
        <v>35</v>
      </c>
      <c r="P1236" s="45">
        <f t="shared" si="418"/>
        <v>17</v>
      </c>
      <c r="Q1236" s="33" t="str">
        <f t="shared" si="419"/>
        <v/>
      </c>
      <c r="R1236" s="33">
        <f t="shared" si="420"/>
        <v>13</v>
      </c>
      <c r="S1236" s="33" t="str">
        <f t="shared" si="421"/>
        <v>120_13</v>
      </c>
      <c r="T1236" s="35" t="str">
        <f t="shared" si="422"/>
        <v>120PM</v>
      </c>
      <c r="U1236" s="35" t="str">
        <f t="shared" si="423"/>
        <v>120PMEW</v>
      </c>
      <c r="V1236" s="35" t="str">
        <f t="shared" si="439"/>
        <v>1I</v>
      </c>
      <c r="W1236" s="35" t="str">
        <f t="shared" si="432"/>
        <v>120PM1I213</v>
      </c>
      <c r="X1236" s="388">
        <f t="shared" si="433"/>
        <v>1</v>
      </c>
      <c r="Y1236" s="388">
        <f t="shared" si="434"/>
        <v>1</v>
      </c>
      <c r="Z1236" s="280" t="str">
        <f t="shared" si="424"/>
        <v/>
      </c>
      <c r="AA1236" s="280" t="str">
        <f t="shared" si="425"/>
        <v/>
      </c>
      <c r="AB1236" s="389" t="str">
        <f t="shared" si="435"/>
        <v/>
      </c>
      <c r="AC1236" s="389" t="str">
        <f t="shared" si="436"/>
        <v/>
      </c>
      <c r="AD1236" s="390" t="str">
        <f t="shared" si="426"/>
        <v/>
      </c>
      <c r="AE1236" s="282">
        <f t="shared" si="427"/>
        <v>0</v>
      </c>
      <c r="AF1236" s="359">
        <f t="shared" si="428"/>
        <v>0</v>
      </c>
      <c r="AG1236" s="280">
        <f t="shared" si="429"/>
        <v>0</v>
      </c>
      <c r="AH1236" s="280">
        <f t="shared" si="430"/>
        <v>0</v>
      </c>
      <c r="AI1236" s="280">
        <f>IF(ISBLANK(T1236),AI1235,IF(COUNTIF(T$2:T1236,T1236)&gt;1,AI1235,1+MAX(AI1235,0)))</f>
        <v>31</v>
      </c>
      <c r="AL1236" s="391" t="str">
        <f t="shared" si="437"/>
        <v/>
      </c>
      <c r="AM1236" s="391" t="str">
        <f t="shared" si="438"/>
        <v/>
      </c>
      <c r="AO1236" s="310" t="str">
        <f t="shared" si="431"/>
        <v/>
      </c>
      <c r="AP1236" s="310">
        <f>SUM(AO$1:AO1236)</f>
        <v>0</v>
      </c>
      <c r="AQ1236" s="310">
        <f>SUM(AK$2:AK1236)</f>
        <v>12</v>
      </c>
      <c r="AR1236" s="310">
        <f>COUNTA(AJ$2:AJ1236)</f>
        <v>12</v>
      </c>
      <c r="AS1236" s="312"/>
      <c r="AT1236" s="312"/>
      <c r="AU1236" s="312"/>
      <c r="AV1236" s="312"/>
      <c r="AW1236" s="312"/>
      <c r="AZ1236">
        <v>1</v>
      </c>
      <c r="BA1236">
        <v>1</v>
      </c>
    </row>
    <row r="1237" spans="1:53" x14ac:dyDescent="0.25">
      <c r="A1237">
        <v>120</v>
      </c>
      <c r="B1237" t="s">
        <v>66</v>
      </c>
      <c r="C1237" t="s">
        <v>926</v>
      </c>
      <c r="D1237"/>
      <c r="E1237">
        <v>2</v>
      </c>
      <c r="F1237">
        <v>1</v>
      </c>
      <c r="G1237">
        <v>4</v>
      </c>
      <c r="H1237">
        <v>11</v>
      </c>
      <c r="I1237">
        <v>2</v>
      </c>
      <c r="J1237">
        <v>5</v>
      </c>
      <c r="K1237">
        <v>3</v>
      </c>
      <c r="L1237">
        <v>6</v>
      </c>
      <c r="M1237" t="s">
        <v>927</v>
      </c>
      <c r="O1237" s="101">
        <f>IF(ISBLANK(C1237),O1236,IF(COUNTIF(C$2:C1237,C1237)&gt;1,O1236,1+MAX(O1236,0)))</f>
        <v>35</v>
      </c>
      <c r="P1237" s="45">
        <f t="shared" si="418"/>
        <v>17</v>
      </c>
      <c r="Q1237" s="33" t="str">
        <f t="shared" si="419"/>
        <v/>
      </c>
      <c r="R1237" s="33">
        <f t="shared" si="420"/>
        <v>13</v>
      </c>
      <c r="S1237" s="33" t="str">
        <f t="shared" si="421"/>
        <v>120_13</v>
      </c>
      <c r="T1237" s="35" t="str">
        <f t="shared" si="422"/>
        <v>120PM</v>
      </c>
      <c r="U1237" s="35" t="str">
        <f t="shared" si="423"/>
        <v>120PMEW</v>
      </c>
      <c r="V1237" s="35" t="str">
        <f t="shared" si="439"/>
        <v>1I</v>
      </c>
      <c r="W1237" s="35" t="str">
        <f t="shared" si="432"/>
        <v>120PM1I214</v>
      </c>
      <c r="X1237" s="388">
        <f t="shared" si="433"/>
        <v>3</v>
      </c>
      <c r="Y1237" s="388">
        <f t="shared" si="434"/>
        <v>6</v>
      </c>
      <c r="Z1237" s="280" t="str">
        <f t="shared" si="424"/>
        <v/>
      </c>
      <c r="AA1237" s="280" t="str">
        <f t="shared" si="425"/>
        <v/>
      </c>
      <c r="AB1237" s="389" t="str">
        <f t="shared" si="435"/>
        <v/>
      </c>
      <c r="AC1237" s="389" t="str">
        <f t="shared" si="436"/>
        <v/>
      </c>
      <c r="AD1237" s="390" t="str">
        <f t="shared" si="426"/>
        <v/>
      </c>
      <c r="AE1237" s="282">
        <f t="shared" si="427"/>
        <v>0</v>
      </c>
      <c r="AF1237" s="359">
        <f t="shared" si="428"/>
        <v>0</v>
      </c>
      <c r="AG1237" s="280">
        <f t="shared" si="429"/>
        <v>0</v>
      </c>
      <c r="AH1237" s="280">
        <f t="shared" si="430"/>
        <v>0</v>
      </c>
      <c r="AI1237" s="280">
        <f>IF(ISBLANK(T1237),AI1236,IF(COUNTIF(T$2:T1237,T1237)&gt;1,AI1236,1+MAX(AI1236,0)))</f>
        <v>31</v>
      </c>
      <c r="AL1237" s="391" t="str">
        <f t="shared" si="437"/>
        <v/>
      </c>
      <c r="AM1237" s="391" t="str">
        <f t="shared" si="438"/>
        <v/>
      </c>
      <c r="AO1237" s="310" t="str">
        <f t="shared" si="431"/>
        <v/>
      </c>
      <c r="AP1237" s="310">
        <f>SUM(AO$1:AO1237)</f>
        <v>0</v>
      </c>
      <c r="AQ1237" s="310">
        <f>SUM(AK$2:AK1237)</f>
        <v>12</v>
      </c>
      <c r="AR1237" s="310">
        <f>COUNTA(AJ$2:AJ1237)</f>
        <v>12</v>
      </c>
      <c r="AS1237" s="312"/>
      <c r="AT1237" s="312"/>
      <c r="AU1237" s="312"/>
      <c r="AV1237" s="312"/>
      <c r="AW1237" s="312"/>
      <c r="AZ1237">
        <v>3</v>
      </c>
      <c r="BA1237">
        <v>6</v>
      </c>
    </row>
    <row r="1238" spans="1:53" x14ac:dyDescent="0.25">
      <c r="A1238">
        <v>120</v>
      </c>
      <c r="B1238" t="s">
        <v>66</v>
      </c>
      <c r="C1238" t="s">
        <v>926</v>
      </c>
      <c r="D1238"/>
      <c r="E1238">
        <v>2</v>
      </c>
      <c r="F1238">
        <v>2</v>
      </c>
      <c r="G1238">
        <v>1</v>
      </c>
      <c r="H1238">
        <v>2</v>
      </c>
      <c r="I1238">
        <v>0</v>
      </c>
      <c r="J1238">
        <v>0</v>
      </c>
      <c r="K1238">
        <v>1</v>
      </c>
      <c r="L1238">
        <v>1</v>
      </c>
      <c r="M1238" t="s">
        <v>927</v>
      </c>
      <c r="O1238" s="101">
        <f>IF(ISBLANK(C1238),O1237,IF(COUNTIF(C$2:C1238,C1238)&gt;1,O1237,1+MAX(O1237,0)))</f>
        <v>35</v>
      </c>
      <c r="P1238" s="45">
        <f t="shared" si="418"/>
        <v>17</v>
      </c>
      <c r="Q1238" s="33" t="str">
        <f t="shared" si="419"/>
        <v/>
      </c>
      <c r="R1238" s="33">
        <f t="shared" si="420"/>
        <v>14</v>
      </c>
      <c r="S1238" s="33" t="str">
        <f t="shared" si="421"/>
        <v>120_14</v>
      </c>
      <c r="T1238" s="35" t="str">
        <f t="shared" si="422"/>
        <v>120PM</v>
      </c>
      <c r="U1238" s="35" t="str">
        <f t="shared" si="423"/>
        <v>120PMNS</v>
      </c>
      <c r="V1238" s="35" t="str">
        <f t="shared" si="439"/>
        <v>1I</v>
      </c>
      <c r="W1238" s="35" t="str">
        <f t="shared" si="432"/>
        <v>120PM1I221</v>
      </c>
      <c r="X1238" s="388">
        <f t="shared" si="433"/>
        <v>1</v>
      </c>
      <c r="Y1238" s="388">
        <f t="shared" si="434"/>
        <v>1</v>
      </c>
      <c r="Z1238" s="280" t="str">
        <f t="shared" si="424"/>
        <v/>
      </c>
      <c r="AA1238" s="280" t="str">
        <f t="shared" si="425"/>
        <v/>
      </c>
      <c r="AB1238" s="389" t="str">
        <f t="shared" si="435"/>
        <v/>
      </c>
      <c r="AC1238" s="389" t="str">
        <f t="shared" si="436"/>
        <v/>
      </c>
      <c r="AD1238" s="390" t="str">
        <f t="shared" si="426"/>
        <v/>
      </c>
      <c r="AE1238" s="282">
        <f t="shared" si="427"/>
        <v>0</v>
      </c>
      <c r="AF1238" s="359">
        <f t="shared" si="428"/>
        <v>0</v>
      </c>
      <c r="AG1238" s="280">
        <f t="shared" si="429"/>
        <v>0</v>
      </c>
      <c r="AH1238" s="280">
        <f t="shared" si="430"/>
        <v>0</v>
      </c>
      <c r="AI1238" s="280">
        <f>IF(ISBLANK(T1238),AI1237,IF(COUNTIF(T$2:T1238,T1238)&gt;1,AI1237,1+MAX(AI1237,0)))</f>
        <v>31</v>
      </c>
      <c r="AL1238" s="391" t="str">
        <f t="shared" si="437"/>
        <v/>
      </c>
      <c r="AM1238" s="391" t="str">
        <f t="shared" si="438"/>
        <v/>
      </c>
      <c r="AO1238" s="310" t="str">
        <f t="shared" si="431"/>
        <v/>
      </c>
      <c r="AP1238" s="310">
        <f>SUM(AO$1:AO1238)</f>
        <v>0</v>
      </c>
      <c r="AQ1238" s="310">
        <f>SUM(AK$2:AK1238)</f>
        <v>12</v>
      </c>
      <c r="AR1238" s="310">
        <f>COUNTA(AJ$2:AJ1238)</f>
        <v>12</v>
      </c>
      <c r="AS1238" s="312"/>
      <c r="AT1238" s="312"/>
      <c r="AU1238" s="312"/>
      <c r="AV1238" s="312"/>
      <c r="AW1238" s="312"/>
      <c r="AZ1238">
        <v>1</v>
      </c>
      <c r="BA1238">
        <v>1</v>
      </c>
    </row>
    <row r="1239" spans="1:53" x14ac:dyDescent="0.25">
      <c r="A1239">
        <v>120</v>
      </c>
      <c r="B1239" t="s">
        <v>66</v>
      </c>
      <c r="C1239" t="s">
        <v>926</v>
      </c>
      <c r="D1239"/>
      <c r="E1239">
        <v>2</v>
      </c>
      <c r="F1239">
        <v>2</v>
      </c>
      <c r="G1239">
        <v>2</v>
      </c>
      <c r="H1239">
        <v>2</v>
      </c>
      <c r="I1239">
        <v>0</v>
      </c>
      <c r="J1239">
        <v>0</v>
      </c>
      <c r="K1239">
        <v>2</v>
      </c>
      <c r="L1239">
        <v>2</v>
      </c>
      <c r="M1239" t="s">
        <v>927</v>
      </c>
      <c r="O1239" s="101">
        <f>IF(ISBLANK(C1239),O1238,IF(COUNTIF(C$2:C1239,C1239)&gt;1,O1238,1+MAX(O1238,0)))</f>
        <v>35</v>
      </c>
      <c r="P1239" s="45">
        <f t="shared" si="418"/>
        <v>17</v>
      </c>
      <c r="Q1239" s="33" t="str">
        <f t="shared" si="419"/>
        <v/>
      </c>
      <c r="R1239" s="33">
        <f t="shared" si="420"/>
        <v>14</v>
      </c>
      <c r="S1239" s="33" t="str">
        <f t="shared" si="421"/>
        <v>120_14</v>
      </c>
      <c r="T1239" s="35" t="str">
        <f t="shared" si="422"/>
        <v>120PM</v>
      </c>
      <c r="U1239" s="35" t="str">
        <f t="shared" si="423"/>
        <v>120PMNS</v>
      </c>
      <c r="V1239" s="35" t="str">
        <f t="shared" si="439"/>
        <v>1I</v>
      </c>
      <c r="W1239" s="35" t="str">
        <f t="shared" si="432"/>
        <v>120PM1I222</v>
      </c>
      <c r="X1239" s="388">
        <f t="shared" si="433"/>
        <v>2</v>
      </c>
      <c r="Y1239" s="388">
        <f t="shared" si="434"/>
        <v>2</v>
      </c>
      <c r="Z1239" s="280" t="str">
        <f t="shared" si="424"/>
        <v/>
      </c>
      <c r="AA1239" s="280" t="str">
        <f t="shared" si="425"/>
        <v/>
      </c>
      <c r="AB1239" s="389" t="str">
        <f t="shared" si="435"/>
        <v/>
      </c>
      <c r="AC1239" s="389" t="str">
        <f t="shared" si="436"/>
        <v/>
      </c>
      <c r="AD1239" s="390" t="str">
        <f t="shared" si="426"/>
        <v/>
      </c>
      <c r="AE1239" s="282">
        <f t="shared" si="427"/>
        <v>0</v>
      </c>
      <c r="AF1239" s="359">
        <f t="shared" si="428"/>
        <v>0</v>
      </c>
      <c r="AG1239" s="280">
        <f t="shared" si="429"/>
        <v>0</v>
      </c>
      <c r="AH1239" s="280">
        <f t="shared" si="430"/>
        <v>0</v>
      </c>
      <c r="AI1239" s="280">
        <f>IF(ISBLANK(T1239),AI1238,IF(COUNTIF(T$2:T1239,T1239)&gt;1,AI1238,1+MAX(AI1238,0)))</f>
        <v>31</v>
      </c>
      <c r="AL1239" s="391" t="str">
        <f t="shared" si="437"/>
        <v/>
      </c>
      <c r="AM1239" s="391" t="str">
        <f t="shared" si="438"/>
        <v/>
      </c>
      <c r="AO1239" s="310" t="str">
        <f t="shared" si="431"/>
        <v/>
      </c>
      <c r="AP1239" s="310">
        <f>SUM(AO$1:AO1239)</f>
        <v>0</v>
      </c>
      <c r="AQ1239" s="310">
        <f>SUM(AK$2:AK1239)</f>
        <v>12</v>
      </c>
      <c r="AR1239" s="310">
        <f>COUNTA(AJ$2:AJ1239)</f>
        <v>12</v>
      </c>
      <c r="AS1239" s="312"/>
      <c r="AT1239" s="312"/>
      <c r="AU1239" s="312"/>
      <c r="AV1239" s="312"/>
      <c r="AW1239" s="312"/>
      <c r="AZ1239">
        <v>2</v>
      </c>
      <c r="BA1239">
        <v>2</v>
      </c>
    </row>
    <row r="1240" spans="1:53" x14ac:dyDescent="0.25">
      <c r="A1240">
        <v>120</v>
      </c>
      <c r="B1240" t="s">
        <v>66</v>
      </c>
      <c r="C1240" t="s">
        <v>926</v>
      </c>
      <c r="D1240"/>
      <c r="E1240">
        <v>2</v>
      </c>
      <c r="F1240">
        <v>2</v>
      </c>
      <c r="G1240">
        <v>3</v>
      </c>
      <c r="H1240">
        <v>1</v>
      </c>
      <c r="I1240">
        <v>1</v>
      </c>
      <c r="J1240">
        <v>0</v>
      </c>
      <c r="K1240">
        <v>0</v>
      </c>
      <c r="L1240">
        <v>0</v>
      </c>
      <c r="M1240" t="s">
        <v>927</v>
      </c>
      <c r="O1240" s="101">
        <f>IF(ISBLANK(C1240),O1239,IF(COUNTIF(C$2:C1240,C1240)&gt;1,O1239,1+MAX(O1239,0)))</f>
        <v>35</v>
      </c>
      <c r="P1240" s="45">
        <f t="shared" si="418"/>
        <v>17</v>
      </c>
      <c r="Q1240" s="33" t="str">
        <f t="shared" si="419"/>
        <v/>
      </c>
      <c r="R1240" s="33">
        <f t="shared" si="420"/>
        <v>14</v>
      </c>
      <c r="S1240" s="33" t="str">
        <f t="shared" si="421"/>
        <v>120_14</v>
      </c>
      <c r="T1240" s="35" t="str">
        <f t="shared" si="422"/>
        <v>120PM</v>
      </c>
      <c r="U1240" s="35" t="str">
        <f t="shared" si="423"/>
        <v>120PMEW</v>
      </c>
      <c r="V1240" s="35" t="str">
        <f t="shared" si="439"/>
        <v>1I</v>
      </c>
      <c r="W1240" s="35" t="str">
        <f t="shared" si="432"/>
        <v>120PM1I223</v>
      </c>
      <c r="X1240" s="388">
        <f t="shared" si="433"/>
        <v>0</v>
      </c>
      <c r="Y1240" s="388">
        <f t="shared" si="434"/>
        <v>0</v>
      </c>
      <c r="Z1240" s="280" t="str">
        <f t="shared" si="424"/>
        <v/>
      </c>
      <c r="AA1240" s="280" t="str">
        <f t="shared" si="425"/>
        <v/>
      </c>
      <c r="AB1240" s="389" t="str">
        <f t="shared" si="435"/>
        <v/>
      </c>
      <c r="AC1240" s="389" t="str">
        <f t="shared" si="436"/>
        <v/>
      </c>
      <c r="AD1240" s="390" t="str">
        <f t="shared" si="426"/>
        <v/>
      </c>
      <c r="AE1240" s="282">
        <f t="shared" si="427"/>
        <v>0</v>
      </c>
      <c r="AF1240" s="359">
        <f t="shared" si="428"/>
        <v>0</v>
      </c>
      <c r="AG1240" s="280">
        <f t="shared" si="429"/>
        <v>0</v>
      </c>
      <c r="AH1240" s="280">
        <f t="shared" si="430"/>
        <v>0</v>
      </c>
      <c r="AI1240" s="280">
        <f>IF(ISBLANK(T1240),AI1239,IF(COUNTIF(T$2:T1240,T1240)&gt;1,AI1239,1+MAX(AI1239,0)))</f>
        <v>31</v>
      </c>
      <c r="AL1240" s="391" t="str">
        <f t="shared" si="437"/>
        <v/>
      </c>
      <c r="AM1240" s="391" t="str">
        <f t="shared" si="438"/>
        <v/>
      </c>
      <c r="AO1240" s="310" t="str">
        <f t="shared" si="431"/>
        <v/>
      </c>
      <c r="AP1240" s="310">
        <f>SUM(AO$1:AO1240)</f>
        <v>0</v>
      </c>
      <c r="AQ1240" s="310">
        <f>SUM(AK$2:AK1240)</f>
        <v>12</v>
      </c>
      <c r="AR1240" s="310">
        <f>COUNTA(AJ$2:AJ1240)</f>
        <v>12</v>
      </c>
      <c r="AS1240" s="312"/>
      <c r="AT1240" s="312"/>
      <c r="AU1240" s="312"/>
      <c r="AV1240" s="312"/>
      <c r="AW1240" s="312"/>
      <c r="AZ1240">
        <v>0</v>
      </c>
      <c r="BA1240">
        <v>0</v>
      </c>
    </row>
    <row r="1241" spans="1:53" x14ac:dyDescent="0.25">
      <c r="A1241">
        <v>120</v>
      </c>
      <c r="B1241" t="s">
        <v>66</v>
      </c>
      <c r="C1241" t="s">
        <v>926</v>
      </c>
      <c r="D1241"/>
      <c r="E1241">
        <v>2</v>
      </c>
      <c r="F1241">
        <v>2</v>
      </c>
      <c r="G1241">
        <v>4</v>
      </c>
      <c r="H1241">
        <v>14</v>
      </c>
      <c r="I1241">
        <v>4</v>
      </c>
      <c r="J1241">
        <v>1</v>
      </c>
      <c r="K1241">
        <v>1</v>
      </c>
      <c r="L1241">
        <v>3</v>
      </c>
      <c r="M1241" t="s">
        <v>927</v>
      </c>
      <c r="O1241" s="101">
        <f>IF(ISBLANK(C1241),O1240,IF(COUNTIF(C$2:C1241,C1241)&gt;1,O1240,1+MAX(O1240,0)))</f>
        <v>35</v>
      </c>
      <c r="P1241" s="45">
        <f t="shared" si="418"/>
        <v>17</v>
      </c>
      <c r="Q1241" s="33" t="str">
        <f t="shared" si="419"/>
        <v/>
      </c>
      <c r="R1241" s="33">
        <f t="shared" si="420"/>
        <v>14</v>
      </c>
      <c r="S1241" s="33" t="str">
        <f t="shared" si="421"/>
        <v>120_14</v>
      </c>
      <c r="T1241" s="35" t="str">
        <f t="shared" si="422"/>
        <v>120PM</v>
      </c>
      <c r="U1241" s="35" t="str">
        <f t="shared" si="423"/>
        <v>120PMEW</v>
      </c>
      <c r="V1241" s="35" t="str">
        <f t="shared" si="439"/>
        <v>1I</v>
      </c>
      <c r="W1241" s="35" t="str">
        <f t="shared" si="432"/>
        <v>120PM1I224</v>
      </c>
      <c r="X1241" s="388">
        <f t="shared" si="433"/>
        <v>1</v>
      </c>
      <c r="Y1241" s="388">
        <f t="shared" si="434"/>
        <v>3</v>
      </c>
      <c r="Z1241" s="280" t="str">
        <f t="shared" si="424"/>
        <v/>
      </c>
      <c r="AA1241" s="280" t="str">
        <f t="shared" si="425"/>
        <v/>
      </c>
      <c r="AB1241" s="389" t="str">
        <f t="shared" si="435"/>
        <v/>
      </c>
      <c r="AC1241" s="389" t="str">
        <f t="shared" si="436"/>
        <v/>
      </c>
      <c r="AD1241" s="390" t="str">
        <f t="shared" si="426"/>
        <v/>
      </c>
      <c r="AE1241" s="282">
        <f t="shared" si="427"/>
        <v>0</v>
      </c>
      <c r="AF1241" s="359">
        <f t="shared" si="428"/>
        <v>0</v>
      </c>
      <c r="AG1241" s="280">
        <f t="shared" si="429"/>
        <v>0</v>
      </c>
      <c r="AH1241" s="280">
        <f t="shared" si="430"/>
        <v>0</v>
      </c>
      <c r="AI1241" s="280">
        <f>IF(ISBLANK(T1241),AI1240,IF(COUNTIF(T$2:T1241,T1241)&gt;1,AI1240,1+MAX(AI1240,0)))</f>
        <v>31</v>
      </c>
      <c r="AL1241" s="391" t="str">
        <f t="shared" si="437"/>
        <v/>
      </c>
      <c r="AM1241" s="391" t="str">
        <f t="shared" si="438"/>
        <v/>
      </c>
      <c r="AO1241" s="310" t="str">
        <f t="shared" si="431"/>
        <v/>
      </c>
      <c r="AP1241" s="310">
        <f>SUM(AO$1:AO1241)</f>
        <v>0</v>
      </c>
      <c r="AQ1241" s="310">
        <f>SUM(AK$2:AK1241)</f>
        <v>12</v>
      </c>
      <c r="AR1241" s="310">
        <f>COUNTA(AJ$2:AJ1241)</f>
        <v>12</v>
      </c>
      <c r="AS1241" s="312"/>
      <c r="AT1241" s="312"/>
      <c r="AU1241" s="312"/>
      <c r="AV1241" s="312"/>
      <c r="AW1241" s="312"/>
      <c r="AZ1241">
        <v>1</v>
      </c>
      <c r="BA1241">
        <v>3</v>
      </c>
    </row>
    <row r="1242" spans="1:53" x14ac:dyDescent="0.25">
      <c r="A1242">
        <v>120</v>
      </c>
      <c r="B1242" t="s">
        <v>66</v>
      </c>
      <c r="C1242" t="s">
        <v>926</v>
      </c>
      <c r="D1242"/>
      <c r="E1242">
        <v>2</v>
      </c>
      <c r="F1242">
        <v>3</v>
      </c>
      <c r="G1242">
        <v>1</v>
      </c>
      <c r="H1242">
        <v>2</v>
      </c>
      <c r="I1242">
        <v>1</v>
      </c>
      <c r="J1242">
        <v>0</v>
      </c>
      <c r="K1242">
        <v>1</v>
      </c>
      <c r="L1242">
        <v>1</v>
      </c>
      <c r="M1242" t="s">
        <v>927</v>
      </c>
      <c r="O1242" s="101">
        <f>IF(ISBLANK(C1242),O1241,IF(COUNTIF(C$2:C1242,C1242)&gt;1,O1241,1+MAX(O1241,0)))</f>
        <v>35</v>
      </c>
      <c r="P1242" s="45">
        <f t="shared" si="418"/>
        <v>17</v>
      </c>
      <c r="Q1242" s="33" t="str">
        <f t="shared" si="419"/>
        <v/>
      </c>
      <c r="R1242" s="33">
        <f t="shared" si="420"/>
        <v>15</v>
      </c>
      <c r="S1242" s="33" t="str">
        <f t="shared" si="421"/>
        <v>120_15</v>
      </c>
      <c r="T1242" s="35" t="str">
        <f t="shared" si="422"/>
        <v>120PM</v>
      </c>
      <c r="U1242" s="35" t="str">
        <f t="shared" si="423"/>
        <v>120PMNS</v>
      </c>
      <c r="V1242" s="35" t="str">
        <f t="shared" si="439"/>
        <v>1I</v>
      </c>
      <c r="W1242" s="35" t="str">
        <f t="shared" si="432"/>
        <v>120PM1I231</v>
      </c>
      <c r="X1242" s="388">
        <f t="shared" si="433"/>
        <v>1</v>
      </c>
      <c r="Y1242" s="388">
        <f t="shared" si="434"/>
        <v>1</v>
      </c>
      <c r="Z1242" s="280" t="str">
        <f t="shared" si="424"/>
        <v/>
      </c>
      <c r="AA1242" s="280" t="str">
        <f t="shared" si="425"/>
        <v/>
      </c>
      <c r="AB1242" s="389" t="str">
        <f t="shared" si="435"/>
        <v/>
      </c>
      <c r="AC1242" s="389" t="str">
        <f t="shared" si="436"/>
        <v/>
      </c>
      <c r="AD1242" s="390" t="str">
        <f t="shared" si="426"/>
        <v/>
      </c>
      <c r="AE1242" s="282">
        <f t="shared" si="427"/>
        <v>0</v>
      </c>
      <c r="AF1242" s="359">
        <f t="shared" si="428"/>
        <v>0</v>
      </c>
      <c r="AG1242" s="280">
        <f t="shared" si="429"/>
        <v>0</v>
      </c>
      <c r="AH1242" s="280">
        <f t="shared" si="430"/>
        <v>0</v>
      </c>
      <c r="AI1242" s="280">
        <f>IF(ISBLANK(T1242),AI1241,IF(COUNTIF(T$2:T1242,T1242)&gt;1,AI1241,1+MAX(AI1241,0)))</f>
        <v>31</v>
      </c>
      <c r="AL1242" s="391" t="str">
        <f t="shared" si="437"/>
        <v/>
      </c>
      <c r="AM1242" s="391" t="str">
        <f t="shared" si="438"/>
        <v/>
      </c>
      <c r="AO1242" s="310" t="str">
        <f t="shared" si="431"/>
        <v/>
      </c>
      <c r="AP1242" s="310">
        <f>SUM(AO$1:AO1242)</f>
        <v>0</v>
      </c>
      <c r="AQ1242" s="310">
        <f>SUM(AK$2:AK1242)</f>
        <v>12</v>
      </c>
      <c r="AR1242" s="310">
        <f>COUNTA(AJ$2:AJ1242)</f>
        <v>12</v>
      </c>
      <c r="AS1242" s="312"/>
      <c r="AT1242" s="312"/>
      <c r="AU1242" s="312"/>
      <c r="AV1242" s="312"/>
      <c r="AW1242" s="312"/>
      <c r="AZ1242">
        <v>1</v>
      </c>
      <c r="BA1242">
        <v>1</v>
      </c>
    </row>
    <row r="1243" spans="1:53" x14ac:dyDescent="0.25">
      <c r="A1243">
        <v>120</v>
      </c>
      <c r="B1243" t="s">
        <v>66</v>
      </c>
      <c r="C1243" t="s">
        <v>926</v>
      </c>
      <c r="D1243"/>
      <c r="E1243">
        <v>2</v>
      </c>
      <c r="F1243">
        <v>3</v>
      </c>
      <c r="G1243">
        <v>2</v>
      </c>
      <c r="H1243">
        <v>0</v>
      </c>
      <c r="I1243">
        <v>0</v>
      </c>
      <c r="J1243">
        <v>0</v>
      </c>
      <c r="K1243">
        <v>0</v>
      </c>
      <c r="L1243">
        <v>0</v>
      </c>
      <c r="M1243" t="s">
        <v>927</v>
      </c>
      <c r="O1243" s="101">
        <f>IF(ISBLANK(C1243),O1242,IF(COUNTIF(C$2:C1243,C1243)&gt;1,O1242,1+MAX(O1242,0)))</f>
        <v>35</v>
      </c>
      <c r="P1243" s="45">
        <f t="shared" si="418"/>
        <v>17</v>
      </c>
      <c r="Q1243" s="33" t="str">
        <f t="shared" si="419"/>
        <v/>
      </c>
      <c r="R1243" s="33">
        <f t="shared" si="420"/>
        <v>15</v>
      </c>
      <c r="S1243" s="33" t="str">
        <f t="shared" si="421"/>
        <v>120_15</v>
      </c>
      <c r="T1243" s="35" t="str">
        <f t="shared" si="422"/>
        <v>120PM</v>
      </c>
      <c r="U1243" s="35" t="str">
        <f t="shared" si="423"/>
        <v>120PMNS</v>
      </c>
      <c r="V1243" s="35" t="str">
        <f t="shared" si="439"/>
        <v>1I</v>
      </c>
      <c r="W1243" s="35" t="str">
        <f t="shared" si="432"/>
        <v>120PM1I232</v>
      </c>
      <c r="X1243" s="388">
        <f t="shared" si="433"/>
        <v>0</v>
      </c>
      <c r="Y1243" s="388">
        <f t="shared" si="434"/>
        <v>0</v>
      </c>
      <c r="Z1243" s="280" t="str">
        <f t="shared" si="424"/>
        <v/>
      </c>
      <c r="AA1243" s="280" t="str">
        <f t="shared" si="425"/>
        <v/>
      </c>
      <c r="AB1243" s="389" t="str">
        <f t="shared" si="435"/>
        <v/>
      </c>
      <c r="AC1243" s="389" t="str">
        <f t="shared" si="436"/>
        <v/>
      </c>
      <c r="AD1243" s="390" t="str">
        <f t="shared" si="426"/>
        <v/>
      </c>
      <c r="AE1243" s="282">
        <f t="shared" si="427"/>
        <v>0</v>
      </c>
      <c r="AF1243" s="359">
        <f t="shared" si="428"/>
        <v>0</v>
      </c>
      <c r="AG1243" s="280">
        <f t="shared" si="429"/>
        <v>0</v>
      </c>
      <c r="AH1243" s="280">
        <f t="shared" si="430"/>
        <v>0</v>
      </c>
      <c r="AI1243" s="280">
        <f>IF(ISBLANK(T1243),AI1242,IF(COUNTIF(T$2:T1243,T1243)&gt;1,AI1242,1+MAX(AI1242,0)))</f>
        <v>31</v>
      </c>
      <c r="AL1243" s="391" t="str">
        <f t="shared" si="437"/>
        <v/>
      </c>
      <c r="AM1243" s="391" t="str">
        <f t="shared" si="438"/>
        <v/>
      </c>
      <c r="AO1243" s="310" t="str">
        <f t="shared" si="431"/>
        <v/>
      </c>
      <c r="AP1243" s="310">
        <f>SUM(AO$1:AO1243)</f>
        <v>0</v>
      </c>
      <c r="AQ1243" s="310">
        <f>SUM(AK$2:AK1243)</f>
        <v>12</v>
      </c>
      <c r="AR1243" s="310">
        <f>COUNTA(AJ$2:AJ1243)</f>
        <v>12</v>
      </c>
      <c r="AS1243" s="312"/>
      <c r="AT1243" s="312"/>
      <c r="AU1243" s="312"/>
      <c r="AV1243" s="312"/>
      <c r="AW1243" s="312"/>
      <c r="AZ1243">
        <v>0</v>
      </c>
      <c r="BA1243">
        <v>0</v>
      </c>
    </row>
    <row r="1244" spans="1:53" x14ac:dyDescent="0.25">
      <c r="A1244">
        <v>120</v>
      </c>
      <c r="B1244" t="s">
        <v>66</v>
      </c>
      <c r="C1244" t="s">
        <v>926</v>
      </c>
      <c r="D1244"/>
      <c r="E1244">
        <v>2</v>
      </c>
      <c r="F1244">
        <v>3</v>
      </c>
      <c r="G1244">
        <v>3</v>
      </c>
      <c r="H1244">
        <v>9</v>
      </c>
      <c r="I1244">
        <v>2</v>
      </c>
      <c r="J1244">
        <v>1</v>
      </c>
      <c r="K1244">
        <v>6</v>
      </c>
      <c r="L1244">
        <v>7</v>
      </c>
      <c r="M1244" t="s">
        <v>927</v>
      </c>
      <c r="O1244" s="101">
        <f>IF(ISBLANK(C1244),O1243,IF(COUNTIF(C$2:C1244,C1244)&gt;1,O1243,1+MAX(O1243,0)))</f>
        <v>35</v>
      </c>
      <c r="P1244" s="45">
        <f t="shared" si="418"/>
        <v>17</v>
      </c>
      <c r="Q1244" s="33" t="str">
        <f t="shared" si="419"/>
        <v/>
      </c>
      <c r="R1244" s="33">
        <f t="shared" si="420"/>
        <v>15</v>
      </c>
      <c r="S1244" s="33" t="str">
        <f t="shared" si="421"/>
        <v>120_15</v>
      </c>
      <c r="T1244" s="35" t="str">
        <f t="shared" si="422"/>
        <v>120PM</v>
      </c>
      <c r="U1244" s="35" t="str">
        <f t="shared" si="423"/>
        <v>120PMEW</v>
      </c>
      <c r="V1244" s="35" t="str">
        <f t="shared" si="439"/>
        <v>1I</v>
      </c>
      <c r="W1244" s="35" t="str">
        <f t="shared" si="432"/>
        <v>120PM1I233</v>
      </c>
      <c r="X1244" s="388">
        <f t="shared" si="433"/>
        <v>6</v>
      </c>
      <c r="Y1244" s="388">
        <f t="shared" si="434"/>
        <v>7</v>
      </c>
      <c r="Z1244" s="280" t="str">
        <f t="shared" si="424"/>
        <v/>
      </c>
      <c r="AA1244" s="280" t="str">
        <f t="shared" si="425"/>
        <v/>
      </c>
      <c r="AB1244" s="389" t="str">
        <f t="shared" si="435"/>
        <v/>
      </c>
      <c r="AC1244" s="389" t="str">
        <f t="shared" si="436"/>
        <v/>
      </c>
      <c r="AD1244" s="390" t="str">
        <f t="shared" si="426"/>
        <v/>
      </c>
      <c r="AE1244" s="282">
        <f t="shared" si="427"/>
        <v>0</v>
      </c>
      <c r="AF1244" s="359">
        <f t="shared" si="428"/>
        <v>0</v>
      </c>
      <c r="AG1244" s="280">
        <f t="shared" si="429"/>
        <v>0</v>
      </c>
      <c r="AH1244" s="280">
        <f t="shared" si="430"/>
        <v>0</v>
      </c>
      <c r="AI1244" s="280">
        <f>IF(ISBLANK(T1244),AI1243,IF(COUNTIF(T$2:T1244,T1244)&gt;1,AI1243,1+MAX(AI1243,0)))</f>
        <v>31</v>
      </c>
      <c r="AL1244" s="391" t="str">
        <f t="shared" si="437"/>
        <v/>
      </c>
      <c r="AM1244" s="391" t="str">
        <f t="shared" si="438"/>
        <v/>
      </c>
      <c r="AO1244" s="310" t="str">
        <f t="shared" si="431"/>
        <v/>
      </c>
      <c r="AP1244" s="310">
        <f>SUM(AO$1:AO1244)</f>
        <v>0</v>
      </c>
      <c r="AQ1244" s="310">
        <f>SUM(AK$2:AK1244)</f>
        <v>12</v>
      </c>
      <c r="AR1244" s="310">
        <f>COUNTA(AJ$2:AJ1244)</f>
        <v>12</v>
      </c>
      <c r="AS1244" s="312"/>
      <c r="AT1244" s="312"/>
      <c r="AU1244" s="312"/>
      <c r="AV1244" s="312"/>
      <c r="AW1244" s="312"/>
      <c r="AZ1244">
        <v>6</v>
      </c>
      <c r="BA1244">
        <v>7</v>
      </c>
    </row>
    <row r="1245" spans="1:53" x14ac:dyDescent="0.25">
      <c r="A1245">
        <v>120</v>
      </c>
      <c r="B1245" t="s">
        <v>66</v>
      </c>
      <c r="C1245" t="s">
        <v>926</v>
      </c>
      <c r="D1245"/>
      <c r="E1245">
        <v>2</v>
      </c>
      <c r="F1245">
        <v>3</v>
      </c>
      <c r="G1245">
        <v>4</v>
      </c>
      <c r="H1245">
        <v>5</v>
      </c>
      <c r="I1245">
        <v>2</v>
      </c>
      <c r="J1245">
        <v>0</v>
      </c>
      <c r="K1245">
        <v>0</v>
      </c>
      <c r="L1245">
        <v>1</v>
      </c>
      <c r="M1245" t="s">
        <v>927</v>
      </c>
      <c r="O1245" s="101">
        <f>IF(ISBLANK(C1245),O1244,IF(COUNTIF(C$2:C1245,C1245)&gt;1,O1244,1+MAX(O1244,0)))</f>
        <v>35</v>
      </c>
      <c r="P1245" s="45">
        <f t="shared" si="418"/>
        <v>17</v>
      </c>
      <c r="Q1245" s="33" t="str">
        <f t="shared" si="419"/>
        <v/>
      </c>
      <c r="R1245" s="33">
        <f t="shared" si="420"/>
        <v>15</v>
      </c>
      <c r="S1245" s="33" t="str">
        <f t="shared" si="421"/>
        <v>120_15</v>
      </c>
      <c r="T1245" s="35" t="str">
        <f t="shared" si="422"/>
        <v>120PM</v>
      </c>
      <c r="U1245" s="35" t="str">
        <f t="shared" si="423"/>
        <v>120PMEW</v>
      </c>
      <c r="V1245" s="35" t="str">
        <f t="shared" si="439"/>
        <v>1I</v>
      </c>
      <c r="W1245" s="35" t="str">
        <f t="shared" si="432"/>
        <v>120PM1I234</v>
      </c>
      <c r="X1245" s="388">
        <f t="shared" si="433"/>
        <v>0</v>
      </c>
      <c r="Y1245" s="388">
        <f t="shared" si="434"/>
        <v>1</v>
      </c>
      <c r="Z1245" s="280" t="str">
        <f t="shared" si="424"/>
        <v/>
      </c>
      <c r="AA1245" s="280" t="str">
        <f t="shared" si="425"/>
        <v/>
      </c>
      <c r="AB1245" s="389" t="str">
        <f t="shared" si="435"/>
        <v/>
      </c>
      <c r="AC1245" s="389" t="str">
        <f t="shared" si="436"/>
        <v/>
      </c>
      <c r="AD1245" s="390" t="str">
        <f t="shared" si="426"/>
        <v/>
      </c>
      <c r="AE1245" s="282">
        <f t="shared" si="427"/>
        <v>0</v>
      </c>
      <c r="AF1245" s="359">
        <f t="shared" si="428"/>
        <v>0</v>
      </c>
      <c r="AG1245" s="280">
        <f t="shared" si="429"/>
        <v>0</v>
      </c>
      <c r="AH1245" s="280">
        <f t="shared" si="430"/>
        <v>0</v>
      </c>
      <c r="AI1245" s="280">
        <f>IF(ISBLANK(T1245),AI1244,IF(COUNTIF(T$2:T1245,T1245)&gt;1,AI1244,1+MAX(AI1244,0)))</f>
        <v>31</v>
      </c>
      <c r="AL1245" s="391" t="str">
        <f t="shared" si="437"/>
        <v/>
      </c>
      <c r="AM1245" s="391" t="str">
        <f t="shared" si="438"/>
        <v/>
      </c>
      <c r="AO1245" s="310" t="str">
        <f t="shared" si="431"/>
        <v/>
      </c>
      <c r="AP1245" s="310">
        <f>SUM(AO$1:AO1245)</f>
        <v>0</v>
      </c>
      <c r="AQ1245" s="310">
        <f>SUM(AK$2:AK1245)</f>
        <v>12</v>
      </c>
      <c r="AR1245" s="310">
        <f>COUNTA(AJ$2:AJ1245)</f>
        <v>12</v>
      </c>
      <c r="AS1245" s="312"/>
      <c r="AT1245" s="312"/>
      <c r="AU1245" s="312"/>
      <c r="AV1245" s="312"/>
      <c r="AW1245" s="312"/>
      <c r="AZ1245">
        <v>0</v>
      </c>
      <c r="BA1245">
        <v>1</v>
      </c>
    </row>
    <row r="1246" spans="1:53" x14ac:dyDescent="0.25">
      <c r="A1246">
        <v>120</v>
      </c>
      <c r="B1246" t="s">
        <v>66</v>
      </c>
      <c r="C1246" t="s">
        <v>926</v>
      </c>
      <c r="D1246"/>
      <c r="E1246">
        <v>2</v>
      </c>
      <c r="F1246">
        <v>4</v>
      </c>
      <c r="G1246">
        <v>1</v>
      </c>
      <c r="H1246">
        <v>0</v>
      </c>
      <c r="I1246">
        <v>0</v>
      </c>
      <c r="J1246">
        <v>0</v>
      </c>
      <c r="K1246">
        <v>0</v>
      </c>
      <c r="L1246">
        <v>0</v>
      </c>
      <c r="M1246" t="s">
        <v>927</v>
      </c>
      <c r="O1246" s="101">
        <f>IF(ISBLANK(C1246),O1245,IF(COUNTIF(C$2:C1246,C1246)&gt;1,O1245,1+MAX(O1245,0)))</f>
        <v>35</v>
      </c>
      <c r="P1246" s="45">
        <f t="shared" si="418"/>
        <v>17</v>
      </c>
      <c r="Q1246" s="33" t="str">
        <f t="shared" si="419"/>
        <v/>
      </c>
      <c r="R1246" s="33">
        <f t="shared" si="420"/>
        <v>16</v>
      </c>
      <c r="S1246" s="33" t="str">
        <f t="shared" si="421"/>
        <v>120_16</v>
      </c>
      <c r="T1246" s="35" t="str">
        <f t="shared" si="422"/>
        <v>120PM</v>
      </c>
      <c r="U1246" s="35" t="str">
        <f t="shared" si="423"/>
        <v>120PMNS</v>
      </c>
      <c r="V1246" s="35" t="str">
        <f t="shared" si="439"/>
        <v>1I</v>
      </c>
      <c r="W1246" s="35" t="str">
        <f t="shared" si="432"/>
        <v>120PM1I241</v>
      </c>
      <c r="X1246" s="388">
        <f t="shared" si="433"/>
        <v>0</v>
      </c>
      <c r="Y1246" s="388">
        <f t="shared" si="434"/>
        <v>0</v>
      </c>
      <c r="Z1246" s="280" t="str">
        <f t="shared" si="424"/>
        <v/>
      </c>
      <c r="AA1246" s="280" t="str">
        <f t="shared" si="425"/>
        <v/>
      </c>
      <c r="AB1246" s="389" t="str">
        <f t="shared" si="435"/>
        <v/>
      </c>
      <c r="AC1246" s="389" t="str">
        <f t="shared" si="436"/>
        <v/>
      </c>
      <c r="AD1246" s="390" t="str">
        <f t="shared" si="426"/>
        <v/>
      </c>
      <c r="AE1246" s="282">
        <f t="shared" si="427"/>
        <v>0</v>
      </c>
      <c r="AF1246" s="359">
        <f t="shared" si="428"/>
        <v>0</v>
      </c>
      <c r="AG1246" s="280">
        <f t="shared" si="429"/>
        <v>0</v>
      </c>
      <c r="AH1246" s="280">
        <f t="shared" si="430"/>
        <v>0</v>
      </c>
      <c r="AI1246" s="280">
        <f>IF(ISBLANK(T1246),AI1245,IF(COUNTIF(T$2:T1246,T1246)&gt;1,AI1245,1+MAX(AI1245,0)))</f>
        <v>31</v>
      </c>
      <c r="AL1246" s="391" t="str">
        <f t="shared" si="437"/>
        <v/>
      </c>
      <c r="AM1246" s="391" t="str">
        <f t="shared" si="438"/>
        <v/>
      </c>
      <c r="AO1246" s="310" t="str">
        <f t="shared" si="431"/>
        <v/>
      </c>
      <c r="AP1246" s="310">
        <f>SUM(AO$1:AO1246)</f>
        <v>0</v>
      </c>
      <c r="AQ1246" s="310">
        <f>SUM(AK$2:AK1246)</f>
        <v>12</v>
      </c>
      <c r="AR1246" s="310">
        <f>COUNTA(AJ$2:AJ1246)</f>
        <v>12</v>
      </c>
      <c r="AS1246" s="312"/>
      <c r="AT1246" s="312"/>
      <c r="AU1246" s="312"/>
      <c r="AV1246" s="312"/>
      <c r="AW1246" s="312"/>
      <c r="AZ1246">
        <v>0</v>
      </c>
      <c r="BA1246">
        <v>0</v>
      </c>
    </row>
    <row r="1247" spans="1:53" x14ac:dyDescent="0.25">
      <c r="A1247">
        <v>120</v>
      </c>
      <c r="B1247" t="s">
        <v>66</v>
      </c>
      <c r="C1247" t="s">
        <v>926</v>
      </c>
      <c r="D1247"/>
      <c r="E1247">
        <v>2</v>
      </c>
      <c r="F1247">
        <v>4</v>
      </c>
      <c r="G1247">
        <v>2</v>
      </c>
      <c r="H1247">
        <v>2</v>
      </c>
      <c r="I1247">
        <v>0</v>
      </c>
      <c r="J1247">
        <v>1</v>
      </c>
      <c r="K1247">
        <v>0</v>
      </c>
      <c r="L1247">
        <v>0</v>
      </c>
      <c r="M1247" t="s">
        <v>927</v>
      </c>
      <c r="O1247" s="101">
        <f>IF(ISBLANK(C1247),O1246,IF(COUNTIF(C$2:C1247,C1247)&gt;1,O1246,1+MAX(O1246,0)))</f>
        <v>35</v>
      </c>
      <c r="P1247" s="45">
        <f t="shared" si="418"/>
        <v>17</v>
      </c>
      <c r="Q1247" s="33" t="str">
        <f t="shared" si="419"/>
        <v/>
      </c>
      <c r="R1247" s="33">
        <f t="shared" si="420"/>
        <v>16</v>
      </c>
      <c r="S1247" s="33" t="str">
        <f t="shared" si="421"/>
        <v>120_16</v>
      </c>
      <c r="T1247" s="35" t="str">
        <f t="shared" si="422"/>
        <v>120PM</v>
      </c>
      <c r="U1247" s="35" t="str">
        <f t="shared" si="423"/>
        <v>120PMNS</v>
      </c>
      <c r="V1247" s="35" t="str">
        <f t="shared" si="439"/>
        <v>1I</v>
      </c>
      <c r="W1247" s="35" t="str">
        <f t="shared" si="432"/>
        <v>120PM1I242</v>
      </c>
      <c r="X1247" s="388">
        <f t="shared" si="433"/>
        <v>0</v>
      </c>
      <c r="Y1247" s="388">
        <f t="shared" si="434"/>
        <v>0</v>
      </c>
      <c r="Z1247" s="280" t="str">
        <f t="shared" si="424"/>
        <v/>
      </c>
      <c r="AA1247" s="280" t="str">
        <f t="shared" si="425"/>
        <v/>
      </c>
      <c r="AB1247" s="389" t="str">
        <f t="shared" si="435"/>
        <v/>
      </c>
      <c r="AC1247" s="389" t="str">
        <f t="shared" si="436"/>
        <v/>
      </c>
      <c r="AD1247" s="390" t="str">
        <f t="shared" si="426"/>
        <v/>
      </c>
      <c r="AE1247" s="282">
        <f t="shared" si="427"/>
        <v>0</v>
      </c>
      <c r="AF1247" s="359">
        <f t="shared" si="428"/>
        <v>0</v>
      </c>
      <c r="AG1247" s="280">
        <f t="shared" si="429"/>
        <v>0</v>
      </c>
      <c r="AH1247" s="280">
        <f t="shared" si="430"/>
        <v>0</v>
      </c>
      <c r="AI1247" s="280">
        <f>IF(ISBLANK(T1247),AI1246,IF(COUNTIF(T$2:T1247,T1247)&gt;1,AI1246,1+MAX(AI1246,0)))</f>
        <v>31</v>
      </c>
      <c r="AL1247" s="391" t="str">
        <f t="shared" si="437"/>
        <v/>
      </c>
      <c r="AM1247" s="391" t="str">
        <f t="shared" si="438"/>
        <v/>
      </c>
      <c r="AO1247" s="310" t="str">
        <f t="shared" si="431"/>
        <v/>
      </c>
      <c r="AP1247" s="310">
        <f>SUM(AO$1:AO1247)</f>
        <v>0</v>
      </c>
      <c r="AQ1247" s="310">
        <f>SUM(AK$2:AK1247)</f>
        <v>12</v>
      </c>
      <c r="AR1247" s="310">
        <f>COUNTA(AJ$2:AJ1247)</f>
        <v>12</v>
      </c>
      <c r="AS1247" s="312"/>
      <c r="AT1247" s="312"/>
      <c r="AU1247" s="312"/>
      <c r="AV1247" s="312"/>
      <c r="AW1247" s="312"/>
      <c r="AZ1247">
        <v>0</v>
      </c>
      <c r="BA1247">
        <v>0</v>
      </c>
    </row>
    <row r="1248" spans="1:53" x14ac:dyDescent="0.25">
      <c r="A1248">
        <v>120</v>
      </c>
      <c r="B1248" t="s">
        <v>66</v>
      </c>
      <c r="C1248" t="s">
        <v>926</v>
      </c>
      <c r="D1248"/>
      <c r="E1248">
        <v>2</v>
      </c>
      <c r="F1248">
        <v>4</v>
      </c>
      <c r="G1248">
        <v>3</v>
      </c>
      <c r="H1248">
        <v>3</v>
      </c>
      <c r="I1248">
        <v>1</v>
      </c>
      <c r="J1248">
        <v>0</v>
      </c>
      <c r="K1248">
        <v>1</v>
      </c>
      <c r="L1248">
        <v>1</v>
      </c>
      <c r="M1248" t="s">
        <v>927</v>
      </c>
      <c r="O1248" s="101">
        <f>IF(ISBLANK(C1248),O1247,IF(COUNTIF(C$2:C1248,C1248)&gt;1,O1247,1+MAX(O1247,0)))</f>
        <v>35</v>
      </c>
      <c r="P1248" s="45">
        <f t="shared" si="418"/>
        <v>17</v>
      </c>
      <c r="Q1248" s="33" t="str">
        <f t="shared" si="419"/>
        <v/>
      </c>
      <c r="R1248" s="33">
        <f t="shared" si="420"/>
        <v>16</v>
      </c>
      <c r="S1248" s="33" t="str">
        <f t="shared" si="421"/>
        <v>120_16</v>
      </c>
      <c r="T1248" s="35" t="str">
        <f t="shared" si="422"/>
        <v>120PM</v>
      </c>
      <c r="U1248" s="35" t="str">
        <f t="shared" si="423"/>
        <v>120PMEW</v>
      </c>
      <c r="V1248" s="35" t="str">
        <f t="shared" si="439"/>
        <v>1I</v>
      </c>
      <c r="W1248" s="35" t="str">
        <f t="shared" si="432"/>
        <v>120PM1I243</v>
      </c>
      <c r="X1248" s="388">
        <f t="shared" si="433"/>
        <v>1</v>
      </c>
      <c r="Y1248" s="388">
        <f t="shared" si="434"/>
        <v>1</v>
      </c>
      <c r="Z1248" s="280" t="str">
        <f t="shared" si="424"/>
        <v/>
      </c>
      <c r="AA1248" s="280" t="str">
        <f t="shared" si="425"/>
        <v/>
      </c>
      <c r="AB1248" s="389" t="str">
        <f t="shared" si="435"/>
        <v/>
      </c>
      <c r="AC1248" s="389" t="str">
        <f t="shared" si="436"/>
        <v/>
      </c>
      <c r="AD1248" s="390" t="str">
        <f t="shared" si="426"/>
        <v/>
      </c>
      <c r="AE1248" s="282">
        <f t="shared" si="427"/>
        <v>0</v>
      </c>
      <c r="AF1248" s="359">
        <f t="shared" si="428"/>
        <v>0</v>
      </c>
      <c r="AG1248" s="280">
        <f t="shared" si="429"/>
        <v>0</v>
      </c>
      <c r="AH1248" s="280">
        <f t="shared" si="430"/>
        <v>0</v>
      </c>
      <c r="AI1248" s="280">
        <f>IF(ISBLANK(T1248),AI1247,IF(COUNTIF(T$2:T1248,T1248)&gt;1,AI1247,1+MAX(AI1247,0)))</f>
        <v>31</v>
      </c>
      <c r="AL1248" s="391" t="str">
        <f t="shared" si="437"/>
        <v/>
      </c>
      <c r="AM1248" s="391" t="str">
        <f t="shared" si="438"/>
        <v/>
      </c>
      <c r="AO1248" s="310" t="str">
        <f t="shared" si="431"/>
        <v/>
      </c>
      <c r="AP1248" s="310">
        <f>SUM(AO$1:AO1248)</f>
        <v>0</v>
      </c>
      <c r="AQ1248" s="310">
        <f>SUM(AK$2:AK1248)</f>
        <v>12</v>
      </c>
      <c r="AR1248" s="310">
        <f>COUNTA(AJ$2:AJ1248)</f>
        <v>12</v>
      </c>
      <c r="AS1248" s="312"/>
      <c r="AT1248" s="312"/>
      <c r="AU1248" s="312"/>
      <c r="AV1248" s="312"/>
      <c r="AW1248" s="312"/>
      <c r="AZ1248">
        <v>1</v>
      </c>
      <c r="BA1248">
        <v>1</v>
      </c>
    </row>
    <row r="1249" spans="1:53" x14ac:dyDescent="0.25">
      <c r="A1249">
        <v>120</v>
      </c>
      <c r="B1249" t="s">
        <v>66</v>
      </c>
      <c r="C1249" t="s">
        <v>926</v>
      </c>
      <c r="D1249"/>
      <c r="E1249">
        <v>2</v>
      </c>
      <c r="F1249">
        <v>4</v>
      </c>
      <c r="G1249">
        <v>4</v>
      </c>
      <c r="H1249">
        <v>13</v>
      </c>
      <c r="I1249">
        <v>3</v>
      </c>
      <c r="J1249">
        <v>1</v>
      </c>
      <c r="K1249">
        <v>1</v>
      </c>
      <c r="L1249">
        <v>2</v>
      </c>
      <c r="M1249" t="s">
        <v>927</v>
      </c>
      <c r="O1249" s="101">
        <f>IF(ISBLANK(C1249),O1248,IF(COUNTIF(C$2:C1249,C1249)&gt;1,O1248,1+MAX(O1248,0)))</f>
        <v>35</v>
      </c>
      <c r="P1249" s="45">
        <f t="shared" si="418"/>
        <v>17</v>
      </c>
      <c r="Q1249" s="33" t="str">
        <f t="shared" si="419"/>
        <v/>
      </c>
      <c r="R1249" s="33">
        <f t="shared" si="420"/>
        <v>16</v>
      </c>
      <c r="S1249" s="33" t="str">
        <f t="shared" si="421"/>
        <v>120_16</v>
      </c>
      <c r="T1249" s="35" t="str">
        <f t="shared" si="422"/>
        <v>120PM</v>
      </c>
      <c r="U1249" s="35" t="str">
        <f t="shared" si="423"/>
        <v>120PMEW</v>
      </c>
      <c r="V1249" s="35" t="str">
        <f t="shared" si="439"/>
        <v>1I</v>
      </c>
      <c r="W1249" s="35" t="str">
        <f t="shared" si="432"/>
        <v>120PM1I244</v>
      </c>
      <c r="X1249" s="388">
        <f t="shared" si="433"/>
        <v>1</v>
      </c>
      <c r="Y1249" s="388">
        <f t="shared" si="434"/>
        <v>2</v>
      </c>
      <c r="Z1249" s="280" t="str">
        <f t="shared" si="424"/>
        <v/>
      </c>
      <c r="AA1249" s="280" t="str">
        <f t="shared" si="425"/>
        <v/>
      </c>
      <c r="AB1249" s="389" t="str">
        <f t="shared" si="435"/>
        <v/>
      </c>
      <c r="AC1249" s="389" t="str">
        <f t="shared" si="436"/>
        <v/>
      </c>
      <c r="AD1249" s="390" t="str">
        <f t="shared" si="426"/>
        <v/>
      </c>
      <c r="AE1249" s="282">
        <f t="shared" si="427"/>
        <v>0</v>
      </c>
      <c r="AF1249" s="359">
        <f t="shared" si="428"/>
        <v>0</v>
      </c>
      <c r="AG1249" s="280">
        <f t="shared" si="429"/>
        <v>0</v>
      </c>
      <c r="AH1249" s="280">
        <f t="shared" si="430"/>
        <v>0</v>
      </c>
      <c r="AI1249" s="280">
        <f>IF(ISBLANK(T1249),AI1248,IF(COUNTIF(T$2:T1249,T1249)&gt;1,AI1248,1+MAX(AI1248,0)))</f>
        <v>31</v>
      </c>
      <c r="AL1249" s="391" t="str">
        <f t="shared" si="437"/>
        <v/>
      </c>
      <c r="AM1249" s="391" t="str">
        <f t="shared" si="438"/>
        <v/>
      </c>
      <c r="AO1249" s="310" t="str">
        <f t="shared" si="431"/>
        <v/>
      </c>
      <c r="AP1249" s="310">
        <f>SUM(AO$1:AO1249)</f>
        <v>0</v>
      </c>
      <c r="AQ1249" s="310">
        <f>SUM(AK$2:AK1249)</f>
        <v>12</v>
      </c>
      <c r="AR1249" s="310">
        <f>COUNTA(AJ$2:AJ1249)</f>
        <v>12</v>
      </c>
      <c r="AS1249" s="312"/>
      <c r="AT1249" s="312"/>
      <c r="AU1249" s="312"/>
      <c r="AV1249" s="312"/>
      <c r="AW1249" s="312"/>
      <c r="AZ1249">
        <v>1</v>
      </c>
      <c r="BA1249">
        <v>2</v>
      </c>
    </row>
    <row r="1250" spans="1:53" x14ac:dyDescent="0.25">
      <c r="A1250">
        <v>121</v>
      </c>
      <c r="B1250" t="s">
        <v>65</v>
      </c>
      <c r="C1250" t="s">
        <v>629</v>
      </c>
      <c r="D1250"/>
      <c r="E1250">
        <v>1</v>
      </c>
      <c r="F1250">
        <v>1</v>
      </c>
      <c r="G1250">
        <v>1</v>
      </c>
      <c r="H1250">
        <v>3</v>
      </c>
      <c r="I1250">
        <v>1</v>
      </c>
      <c r="J1250">
        <v>2</v>
      </c>
      <c r="K1250">
        <v>0</v>
      </c>
      <c r="L1250">
        <v>0</v>
      </c>
      <c r="M1250"/>
      <c r="O1250" s="101">
        <f>IF(ISBLANK(C1250),O1249,IF(COUNTIF(C$2:C1250,C1250)&gt;1,O1249,1+MAX(O1249,0)))</f>
        <v>36</v>
      </c>
      <c r="P1250" s="45">
        <f t="shared" si="418"/>
        <v>18</v>
      </c>
      <c r="Q1250" s="33">
        <f t="shared" si="419"/>
        <v>18</v>
      </c>
      <c r="R1250" s="33">
        <f t="shared" si="420"/>
        <v>1</v>
      </c>
      <c r="S1250" s="33" t="str">
        <f t="shared" si="421"/>
        <v>121_1</v>
      </c>
      <c r="T1250" s="35" t="str">
        <f t="shared" si="422"/>
        <v>121AM</v>
      </c>
      <c r="U1250" s="35" t="str">
        <f t="shared" si="423"/>
        <v>121AMNS</v>
      </c>
      <c r="V1250" s="35" t="str">
        <f t="shared" si="439"/>
        <v>1J</v>
      </c>
      <c r="W1250" s="35" t="str">
        <f t="shared" si="432"/>
        <v>121AM1J111</v>
      </c>
      <c r="X1250" s="388">
        <f t="shared" si="433"/>
        <v>0</v>
      </c>
      <c r="Y1250" s="388">
        <f t="shared" si="434"/>
        <v>0</v>
      </c>
      <c r="Z1250" s="280" t="str">
        <f t="shared" si="424"/>
        <v/>
      </c>
      <c r="AA1250" s="280" t="str">
        <f t="shared" si="425"/>
        <v/>
      </c>
      <c r="AB1250" s="389" t="str">
        <f t="shared" si="435"/>
        <v/>
      </c>
      <c r="AC1250" s="389" t="str">
        <f t="shared" si="436"/>
        <v/>
      </c>
      <c r="AD1250" s="390" t="str">
        <f t="shared" si="426"/>
        <v/>
      </c>
      <c r="AE1250" s="282">
        <f t="shared" si="427"/>
        <v>0</v>
      </c>
      <c r="AF1250" s="359">
        <f t="shared" si="428"/>
        <v>0</v>
      </c>
      <c r="AG1250" s="280">
        <f t="shared" si="429"/>
        <v>3</v>
      </c>
      <c r="AH1250" s="280">
        <f t="shared" si="430"/>
        <v>1</v>
      </c>
      <c r="AI1250" s="280">
        <f>IF(ISBLANK(T1250),AI1249,IF(COUNTIF(T$2:T1250,T1250)&gt;1,AI1249,1+MAX(AI1249,0)))</f>
        <v>32</v>
      </c>
      <c r="AL1250" s="391" t="str">
        <f t="shared" si="437"/>
        <v/>
      </c>
      <c r="AM1250" s="391" t="str">
        <f t="shared" si="438"/>
        <v/>
      </c>
      <c r="AO1250" s="310" t="str">
        <f t="shared" si="431"/>
        <v/>
      </c>
      <c r="AP1250" s="310">
        <f>SUM(AO$1:AO1250)</f>
        <v>0</v>
      </c>
      <c r="AQ1250" s="310">
        <f>SUM(AK$2:AK1250)</f>
        <v>12</v>
      </c>
      <c r="AR1250" s="310">
        <f>COUNTA(AJ$2:AJ1250)</f>
        <v>12</v>
      </c>
      <c r="AS1250" s="312"/>
      <c r="AT1250" s="312"/>
      <c r="AU1250" s="312"/>
      <c r="AV1250" s="312"/>
      <c r="AW1250" s="312"/>
      <c r="AZ1250">
        <v>0</v>
      </c>
      <c r="BA1250">
        <v>0</v>
      </c>
    </row>
    <row r="1251" spans="1:53" x14ac:dyDescent="0.25">
      <c r="A1251">
        <v>121</v>
      </c>
      <c r="B1251" t="s">
        <v>65</v>
      </c>
      <c r="C1251" t="s">
        <v>629</v>
      </c>
      <c r="D1251"/>
      <c r="E1251">
        <v>1</v>
      </c>
      <c r="F1251">
        <v>1</v>
      </c>
      <c r="G1251">
        <v>2</v>
      </c>
      <c r="H1251">
        <v>0</v>
      </c>
      <c r="I1251">
        <v>0</v>
      </c>
      <c r="J1251">
        <v>0</v>
      </c>
      <c r="K1251">
        <v>0</v>
      </c>
      <c r="L1251">
        <v>0</v>
      </c>
      <c r="M1251"/>
      <c r="O1251" s="101">
        <f>IF(ISBLANK(C1251),O1250,IF(COUNTIF(C$2:C1251,C1251)&gt;1,O1250,1+MAX(O1250,0)))</f>
        <v>36</v>
      </c>
      <c r="P1251" s="45">
        <f t="shared" si="418"/>
        <v>18</v>
      </c>
      <c r="Q1251" s="33" t="str">
        <f t="shared" si="419"/>
        <v/>
      </c>
      <c r="R1251" s="33">
        <f t="shared" si="420"/>
        <v>1</v>
      </c>
      <c r="S1251" s="33" t="str">
        <f t="shared" si="421"/>
        <v>121_1</v>
      </c>
      <c r="T1251" s="35" t="str">
        <f t="shared" si="422"/>
        <v>121AM</v>
      </c>
      <c r="U1251" s="35" t="str">
        <f t="shared" si="423"/>
        <v>121AMNS</v>
      </c>
      <c r="V1251" s="35" t="str">
        <f t="shared" si="439"/>
        <v>1J</v>
      </c>
      <c r="W1251" s="35" t="str">
        <f t="shared" si="432"/>
        <v>121AM1J112</v>
      </c>
      <c r="X1251" s="388">
        <f t="shared" si="433"/>
        <v>0</v>
      </c>
      <c r="Y1251" s="388">
        <f t="shared" si="434"/>
        <v>0</v>
      </c>
      <c r="Z1251" s="280" t="str">
        <f t="shared" si="424"/>
        <v/>
      </c>
      <c r="AA1251" s="280" t="str">
        <f t="shared" si="425"/>
        <v/>
      </c>
      <c r="AB1251" s="389" t="str">
        <f t="shared" si="435"/>
        <v/>
      </c>
      <c r="AC1251" s="389" t="str">
        <f t="shared" si="436"/>
        <v/>
      </c>
      <c r="AD1251" s="390" t="str">
        <f t="shared" si="426"/>
        <v/>
      </c>
      <c r="AE1251" s="282">
        <f t="shared" si="427"/>
        <v>0</v>
      </c>
      <c r="AF1251" s="359">
        <f t="shared" si="428"/>
        <v>0</v>
      </c>
      <c r="AG1251" s="280">
        <f t="shared" si="429"/>
        <v>3</v>
      </c>
      <c r="AH1251" s="280">
        <f t="shared" si="430"/>
        <v>1</v>
      </c>
      <c r="AI1251" s="280">
        <f>IF(ISBLANK(T1251),AI1250,IF(COUNTIF(T$2:T1251,T1251)&gt;1,AI1250,1+MAX(AI1250,0)))</f>
        <v>32</v>
      </c>
      <c r="AL1251" s="391" t="str">
        <f t="shared" si="437"/>
        <v/>
      </c>
      <c r="AM1251" s="391" t="str">
        <f t="shared" si="438"/>
        <v/>
      </c>
      <c r="AO1251" s="310" t="str">
        <f t="shared" si="431"/>
        <v/>
      </c>
      <c r="AP1251" s="310">
        <f>SUM(AO$1:AO1251)</f>
        <v>0</v>
      </c>
      <c r="AQ1251" s="310">
        <f>SUM(AK$2:AK1251)</f>
        <v>12</v>
      </c>
      <c r="AR1251" s="310">
        <f>COUNTA(AJ$2:AJ1251)</f>
        <v>12</v>
      </c>
      <c r="AS1251" s="312"/>
      <c r="AT1251" s="312"/>
      <c r="AU1251" s="312"/>
      <c r="AV1251" s="312"/>
      <c r="AW1251" s="312"/>
      <c r="AZ1251">
        <v>0</v>
      </c>
      <c r="BA1251">
        <v>0</v>
      </c>
    </row>
    <row r="1252" spans="1:53" x14ac:dyDescent="0.25">
      <c r="A1252">
        <v>121</v>
      </c>
      <c r="B1252" t="s">
        <v>65</v>
      </c>
      <c r="C1252" t="s">
        <v>629</v>
      </c>
      <c r="D1252"/>
      <c r="E1252">
        <v>1</v>
      </c>
      <c r="F1252">
        <v>1</v>
      </c>
      <c r="G1252">
        <v>3</v>
      </c>
      <c r="H1252">
        <v>1</v>
      </c>
      <c r="I1252">
        <v>0</v>
      </c>
      <c r="J1252">
        <v>0</v>
      </c>
      <c r="K1252">
        <v>0</v>
      </c>
      <c r="L1252">
        <v>0</v>
      </c>
      <c r="M1252"/>
      <c r="O1252" s="101">
        <f>IF(ISBLANK(C1252),O1251,IF(COUNTIF(C$2:C1252,C1252)&gt;1,O1251,1+MAX(O1251,0)))</f>
        <v>36</v>
      </c>
      <c r="P1252" s="45">
        <f t="shared" si="418"/>
        <v>18</v>
      </c>
      <c r="Q1252" s="33" t="str">
        <f t="shared" si="419"/>
        <v/>
      </c>
      <c r="R1252" s="33">
        <f t="shared" si="420"/>
        <v>1</v>
      </c>
      <c r="S1252" s="33" t="str">
        <f t="shared" si="421"/>
        <v>121_1</v>
      </c>
      <c r="T1252" s="35" t="str">
        <f t="shared" si="422"/>
        <v>121AM</v>
      </c>
      <c r="U1252" s="35" t="str">
        <f t="shared" si="423"/>
        <v>121AMEW</v>
      </c>
      <c r="V1252" s="35" t="str">
        <f t="shared" si="439"/>
        <v>1J</v>
      </c>
      <c r="W1252" s="35" t="str">
        <f t="shared" si="432"/>
        <v>121AM1J113</v>
      </c>
      <c r="X1252" s="388">
        <f t="shared" si="433"/>
        <v>0</v>
      </c>
      <c r="Y1252" s="388">
        <f t="shared" si="434"/>
        <v>0</v>
      </c>
      <c r="Z1252" s="280" t="str">
        <f t="shared" si="424"/>
        <v/>
      </c>
      <c r="AA1252" s="280" t="str">
        <f t="shared" si="425"/>
        <v/>
      </c>
      <c r="AB1252" s="389" t="str">
        <f t="shared" si="435"/>
        <v/>
      </c>
      <c r="AC1252" s="389" t="str">
        <f t="shared" si="436"/>
        <v/>
      </c>
      <c r="AD1252" s="390" t="str">
        <f t="shared" si="426"/>
        <v/>
      </c>
      <c r="AE1252" s="282">
        <f t="shared" si="427"/>
        <v>0</v>
      </c>
      <c r="AF1252" s="359">
        <f t="shared" si="428"/>
        <v>0</v>
      </c>
      <c r="AG1252" s="280">
        <f t="shared" si="429"/>
        <v>3</v>
      </c>
      <c r="AH1252" s="280">
        <f t="shared" si="430"/>
        <v>1</v>
      </c>
      <c r="AI1252" s="280">
        <f>IF(ISBLANK(T1252),AI1251,IF(COUNTIF(T$2:T1252,T1252)&gt;1,AI1251,1+MAX(AI1251,0)))</f>
        <v>32</v>
      </c>
      <c r="AL1252" s="391" t="str">
        <f t="shared" si="437"/>
        <v/>
      </c>
      <c r="AM1252" s="391" t="str">
        <f t="shared" si="438"/>
        <v/>
      </c>
      <c r="AO1252" s="310" t="str">
        <f t="shared" si="431"/>
        <v/>
      </c>
      <c r="AP1252" s="310">
        <f>SUM(AO$1:AO1252)</f>
        <v>0</v>
      </c>
      <c r="AQ1252" s="310">
        <f>SUM(AK$2:AK1252)</f>
        <v>12</v>
      </c>
      <c r="AR1252" s="310">
        <f>COUNTA(AJ$2:AJ1252)</f>
        <v>12</v>
      </c>
      <c r="AS1252" s="312"/>
      <c r="AT1252" s="312"/>
      <c r="AU1252" s="312"/>
      <c r="AV1252" s="312"/>
      <c r="AW1252" s="312"/>
      <c r="AZ1252">
        <v>0</v>
      </c>
      <c r="BA1252">
        <v>0</v>
      </c>
    </row>
    <row r="1253" spans="1:53" x14ac:dyDescent="0.25">
      <c r="A1253">
        <v>121</v>
      </c>
      <c r="B1253" t="s">
        <v>65</v>
      </c>
      <c r="C1253" t="s">
        <v>629</v>
      </c>
      <c r="D1253"/>
      <c r="E1253">
        <v>1</v>
      </c>
      <c r="F1253">
        <v>1</v>
      </c>
      <c r="G1253">
        <v>4</v>
      </c>
      <c r="H1253">
        <v>1</v>
      </c>
      <c r="I1253">
        <v>0</v>
      </c>
      <c r="J1253">
        <v>0</v>
      </c>
      <c r="K1253">
        <v>0</v>
      </c>
      <c r="L1253">
        <v>0</v>
      </c>
      <c r="M1253"/>
      <c r="O1253" s="101">
        <f>IF(ISBLANK(C1253),O1252,IF(COUNTIF(C$2:C1253,C1253)&gt;1,O1252,1+MAX(O1252,0)))</f>
        <v>36</v>
      </c>
      <c r="P1253" s="45">
        <f t="shared" si="418"/>
        <v>18</v>
      </c>
      <c r="Q1253" s="33" t="str">
        <f t="shared" si="419"/>
        <v/>
      </c>
      <c r="R1253" s="33">
        <f t="shared" si="420"/>
        <v>1</v>
      </c>
      <c r="S1253" s="33" t="str">
        <f t="shared" si="421"/>
        <v>121_1</v>
      </c>
      <c r="T1253" s="35" t="str">
        <f t="shared" si="422"/>
        <v>121AM</v>
      </c>
      <c r="U1253" s="35" t="str">
        <f t="shared" si="423"/>
        <v>121AMEW</v>
      </c>
      <c r="V1253" s="35" t="str">
        <f t="shared" si="439"/>
        <v>1J</v>
      </c>
      <c r="W1253" s="35" t="str">
        <f t="shared" si="432"/>
        <v>121AM1J114</v>
      </c>
      <c r="X1253" s="388">
        <f t="shared" si="433"/>
        <v>0</v>
      </c>
      <c r="Y1253" s="388">
        <f t="shared" si="434"/>
        <v>0</v>
      </c>
      <c r="Z1253" s="280" t="str">
        <f t="shared" si="424"/>
        <v/>
      </c>
      <c r="AA1253" s="280" t="str">
        <f t="shared" si="425"/>
        <v/>
      </c>
      <c r="AB1253" s="389" t="str">
        <f t="shared" si="435"/>
        <v/>
      </c>
      <c r="AC1253" s="389" t="str">
        <f t="shared" si="436"/>
        <v/>
      </c>
      <c r="AD1253" s="390" t="str">
        <f t="shared" si="426"/>
        <v/>
      </c>
      <c r="AE1253" s="282">
        <f t="shared" si="427"/>
        <v>0</v>
      </c>
      <c r="AF1253" s="359">
        <f t="shared" si="428"/>
        <v>0</v>
      </c>
      <c r="AG1253" s="280">
        <f t="shared" si="429"/>
        <v>3</v>
      </c>
      <c r="AH1253" s="280">
        <f t="shared" si="430"/>
        <v>1</v>
      </c>
      <c r="AI1253" s="280">
        <f>IF(ISBLANK(T1253),AI1252,IF(COUNTIF(T$2:T1253,T1253)&gt;1,AI1252,1+MAX(AI1252,0)))</f>
        <v>32</v>
      </c>
      <c r="AL1253" s="391" t="str">
        <f t="shared" si="437"/>
        <v/>
      </c>
      <c r="AM1253" s="391" t="str">
        <f t="shared" si="438"/>
        <v/>
      </c>
      <c r="AO1253" s="310" t="str">
        <f t="shared" si="431"/>
        <v/>
      </c>
      <c r="AP1253" s="310">
        <f>SUM(AO$1:AO1253)</f>
        <v>0</v>
      </c>
      <c r="AQ1253" s="310">
        <f>SUM(AK$2:AK1253)</f>
        <v>12</v>
      </c>
      <c r="AR1253" s="310">
        <f>COUNTA(AJ$2:AJ1253)</f>
        <v>12</v>
      </c>
      <c r="AS1253" s="312"/>
      <c r="AT1253" s="312"/>
      <c r="AU1253" s="312"/>
      <c r="AV1253" s="312"/>
      <c r="AW1253" s="312"/>
      <c r="AZ1253">
        <v>0</v>
      </c>
      <c r="BA1253">
        <v>0</v>
      </c>
    </row>
    <row r="1254" spans="1:53" x14ac:dyDescent="0.25">
      <c r="A1254">
        <v>121</v>
      </c>
      <c r="B1254" t="s">
        <v>65</v>
      </c>
      <c r="C1254" t="s">
        <v>629</v>
      </c>
      <c r="D1254"/>
      <c r="E1254">
        <v>1</v>
      </c>
      <c r="F1254">
        <v>2</v>
      </c>
      <c r="G1254">
        <v>1</v>
      </c>
      <c r="H1254">
        <v>3</v>
      </c>
      <c r="I1254">
        <v>0</v>
      </c>
      <c r="J1254">
        <v>2</v>
      </c>
      <c r="K1254">
        <v>0</v>
      </c>
      <c r="L1254">
        <v>0</v>
      </c>
      <c r="M1254"/>
      <c r="O1254" s="101">
        <f>IF(ISBLANK(C1254),O1253,IF(COUNTIF(C$2:C1254,C1254)&gt;1,O1253,1+MAX(O1253,0)))</f>
        <v>36</v>
      </c>
      <c r="P1254" s="45">
        <f t="shared" si="418"/>
        <v>18</v>
      </c>
      <c r="Q1254" s="33" t="str">
        <f t="shared" si="419"/>
        <v/>
      </c>
      <c r="R1254" s="33">
        <f t="shared" si="420"/>
        <v>2</v>
      </c>
      <c r="S1254" s="33" t="str">
        <f t="shared" si="421"/>
        <v>121_2</v>
      </c>
      <c r="T1254" s="35" t="str">
        <f t="shared" si="422"/>
        <v>121AM</v>
      </c>
      <c r="U1254" s="35" t="str">
        <f t="shared" si="423"/>
        <v>121AMNS</v>
      </c>
      <c r="V1254" s="35" t="str">
        <f t="shared" si="439"/>
        <v>1J</v>
      </c>
      <c r="W1254" s="35" t="str">
        <f t="shared" si="432"/>
        <v>121AM1J121</v>
      </c>
      <c r="X1254" s="388">
        <f t="shared" si="433"/>
        <v>0</v>
      </c>
      <c r="Y1254" s="388">
        <f t="shared" si="434"/>
        <v>0</v>
      </c>
      <c r="Z1254" s="280" t="str">
        <f t="shared" si="424"/>
        <v/>
      </c>
      <c r="AA1254" s="280" t="str">
        <f t="shared" si="425"/>
        <v/>
      </c>
      <c r="AB1254" s="389" t="str">
        <f t="shared" si="435"/>
        <v/>
      </c>
      <c r="AC1254" s="389" t="str">
        <f t="shared" si="436"/>
        <v/>
      </c>
      <c r="AD1254" s="390" t="str">
        <f t="shared" si="426"/>
        <v/>
      </c>
      <c r="AE1254" s="282">
        <f t="shared" si="427"/>
        <v>0</v>
      </c>
      <c r="AF1254" s="359">
        <f t="shared" si="428"/>
        <v>0</v>
      </c>
      <c r="AG1254" s="280">
        <f t="shared" si="429"/>
        <v>3</v>
      </c>
      <c r="AH1254" s="280">
        <f t="shared" si="430"/>
        <v>1</v>
      </c>
      <c r="AI1254" s="280">
        <f>IF(ISBLANK(T1254),AI1253,IF(COUNTIF(T$2:T1254,T1254)&gt;1,AI1253,1+MAX(AI1253,0)))</f>
        <v>32</v>
      </c>
      <c r="AL1254" s="391" t="str">
        <f t="shared" si="437"/>
        <v/>
      </c>
      <c r="AM1254" s="391" t="str">
        <f t="shared" si="438"/>
        <v/>
      </c>
      <c r="AO1254" s="310" t="str">
        <f t="shared" si="431"/>
        <v/>
      </c>
      <c r="AP1254" s="310">
        <f>SUM(AO$1:AO1254)</f>
        <v>0</v>
      </c>
      <c r="AQ1254" s="310">
        <f>SUM(AK$2:AK1254)</f>
        <v>12</v>
      </c>
      <c r="AR1254" s="310">
        <f>COUNTA(AJ$2:AJ1254)</f>
        <v>12</v>
      </c>
      <c r="AS1254" s="312"/>
      <c r="AT1254" s="312"/>
      <c r="AU1254" s="312"/>
      <c r="AV1254" s="312"/>
      <c r="AW1254" s="312"/>
      <c r="AZ1254">
        <v>0</v>
      </c>
      <c r="BA1254">
        <v>0</v>
      </c>
    </row>
    <row r="1255" spans="1:53" x14ac:dyDescent="0.25">
      <c r="A1255">
        <v>121</v>
      </c>
      <c r="B1255" t="s">
        <v>65</v>
      </c>
      <c r="C1255" t="s">
        <v>629</v>
      </c>
      <c r="D1255"/>
      <c r="E1255">
        <v>1</v>
      </c>
      <c r="F1255">
        <v>2</v>
      </c>
      <c r="G1255">
        <v>2</v>
      </c>
      <c r="H1255">
        <v>1</v>
      </c>
      <c r="I1255">
        <v>1</v>
      </c>
      <c r="J1255">
        <v>0</v>
      </c>
      <c r="K1255">
        <v>0</v>
      </c>
      <c r="L1255">
        <v>0</v>
      </c>
      <c r="M1255"/>
      <c r="O1255" s="101">
        <f>IF(ISBLANK(C1255),O1254,IF(COUNTIF(C$2:C1255,C1255)&gt;1,O1254,1+MAX(O1254,0)))</f>
        <v>36</v>
      </c>
      <c r="P1255" s="45">
        <f t="shared" si="418"/>
        <v>18</v>
      </c>
      <c r="Q1255" s="33" t="str">
        <f t="shared" si="419"/>
        <v/>
      </c>
      <c r="R1255" s="33">
        <f t="shared" si="420"/>
        <v>2</v>
      </c>
      <c r="S1255" s="33" t="str">
        <f t="shared" si="421"/>
        <v>121_2</v>
      </c>
      <c r="T1255" s="35" t="str">
        <f t="shared" si="422"/>
        <v>121AM</v>
      </c>
      <c r="U1255" s="35" t="str">
        <f t="shared" si="423"/>
        <v>121AMNS</v>
      </c>
      <c r="V1255" s="35" t="str">
        <f t="shared" si="439"/>
        <v>1J</v>
      </c>
      <c r="W1255" s="35" t="str">
        <f t="shared" si="432"/>
        <v>121AM1J122</v>
      </c>
      <c r="X1255" s="388">
        <f t="shared" si="433"/>
        <v>0</v>
      </c>
      <c r="Y1255" s="388">
        <f t="shared" si="434"/>
        <v>0</v>
      </c>
      <c r="Z1255" s="280" t="str">
        <f t="shared" si="424"/>
        <v/>
      </c>
      <c r="AA1255" s="280" t="str">
        <f t="shared" si="425"/>
        <v/>
      </c>
      <c r="AB1255" s="389" t="str">
        <f t="shared" si="435"/>
        <v/>
      </c>
      <c r="AC1255" s="389" t="str">
        <f t="shared" si="436"/>
        <v/>
      </c>
      <c r="AD1255" s="390" t="str">
        <f t="shared" si="426"/>
        <v/>
      </c>
      <c r="AE1255" s="282">
        <f t="shared" si="427"/>
        <v>0</v>
      </c>
      <c r="AF1255" s="359">
        <f t="shared" si="428"/>
        <v>0</v>
      </c>
      <c r="AG1255" s="280">
        <f t="shared" si="429"/>
        <v>3</v>
      </c>
      <c r="AH1255" s="280">
        <f t="shared" si="430"/>
        <v>1</v>
      </c>
      <c r="AI1255" s="280">
        <f>IF(ISBLANK(T1255),AI1254,IF(COUNTIF(T$2:T1255,T1255)&gt;1,AI1254,1+MAX(AI1254,0)))</f>
        <v>32</v>
      </c>
      <c r="AL1255" s="391" t="str">
        <f t="shared" si="437"/>
        <v/>
      </c>
      <c r="AM1255" s="391" t="str">
        <f t="shared" si="438"/>
        <v/>
      </c>
      <c r="AO1255" s="310" t="str">
        <f t="shared" si="431"/>
        <v/>
      </c>
      <c r="AP1255" s="310">
        <f>SUM(AO$1:AO1255)</f>
        <v>0</v>
      </c>
      <c r="AQ1255" s="310">
        <f>SUM(AK$2:AK1255)</f>
        <v>12</v>
      </c>
      <c r="AR1255" s="310">
        <f>COUNTA(AJ$2:AJ1255)</f>
        <v>12</v>
      </c>
      <c r="AS1255" s="312"/>
      <c r="AT1255" s="312"/>
      <c r="AU1255" s="312"/>
      <c r="AV1255" s="312"/>
      <c r="AW1255" s="312"/>
      <c r="AZ1255">
        <v>0</v>
      </c>
      <c r="BA1255">
        <v>0</v>
      </c>
    </row>
    <row r="1256" spans="1:53" x14ac:dyDescent="0.25">
      <c r="A1256">
        <v>121</v>
      </c>
      <c r="B1256" t="s">
        <v>65</v>
      </c>
      <c r="C1256" t="s">
        <v>629</v>
      </c>
      <c r="D1256"/>
      <c r="E1256">
        <v>1</v>
      </c>
      <c r="F1256">
        <v>2</v>
      </c>
      <c r="G1256">
        <v>3</v>
      </c>
      <c r="H1256">
        <v>1</v>
      </c>
      <c r="I1256">
        <v>1</v>
      </c>
      <c r="J1256">
        <v>0</v>
      </c>
      <c r="K1256">
        <v>0</v>
      </c>
      <c r="L1256">
        <v>0</v>
      </c>
      <c r="M1256"/>
      <c r="O1256" s="101">
        <f>IF(ISBLANK(C1256),O1255,IF(COUNTIF(C$2:C1256,C1256)&gt;1,O1255,1+MAX(O1255,0)))</f>
        <v>36</v>
      </c>
      <c r="P1256" s="45">
        <f t="shared" si="418"/>
        <v>18</v>
      </c>
      <c r="Q1256" s="33" t="str">
        <f t="shared" si="419"/>
        <v/>
      </c>
      <c r="R1256" s="33">
        <f t="shared" si="420"/>
        <v>2</v>
      </c>
      <c r="S1256" s="33" t="str">
        <f t="shared" si="421"/>
        <v>121_2</v>
      </c>
      <c r="T1256" s="35" t="str">
        <f t="shared" si="422"/>
        <v>121AM</v>
      </c>
      <c r="U1256" s="35" t="str">
        <f t="shared" si="423"/>
        <v>121AMEW</v>
      </c>
      <c r="V1256" s="35" t="str">
        <f t="shared" si="439"/>
        <v>1J</v>
      </c>
      <c r="W1256" s="35" t="str">
        <f t="shared" si="432"/>
        <v>121AM1J123</v>
      </c>
      <c r="X1256" s="388">
        <f t="shared" si="433"/>
        <v>0</v>
      </c>
      <c r="Y1256" s="388">
        <f t="shared" si="434"/>
        <v>0</v>
      </c>
      <c r="Z1256" s="280" t="str">
        <f t="shared" si="424"/>
        <v/>
      </c>
      <c r="AA1256" s="280" t="str">
        <f t="shared" si="425"/>
        <v/>
      </c>
      <c r="AB1256" s="389" t="str">
        <f t="shared" si="435"/>
        <v/>
      </c>
      <c r="AC1256" s="389" t="str">
        <f t="shared" si="436"/>
        <v/>
      </c>
      <c r="AD1256" s="390" t="str">
        <f t="shared" si="426"/>
        <v/>
      </c>
      <c r="AE1256" s="282">
        <f t="shared" si="427"/>
        <v>0</v>
      </c>
      <c r="AF1256" s="359">
        <f t="shared" si="428"/>
        <v>0</v>
      </c>
      <c r="AG1256" s="280">
        <f t="shared" si="429"/>
        <v>3</v>
      </c>
      <c r="AH1256" s="280">
        <f t="shared" si="430"/>
        <v>1</v>
      </c>
      <c r="AI1256" s="280">
        <f>IF(ISBLANK(T1256),AI1255,IF(COUNTIF(T$2:T1256,T1256)&gt;1,AI1255,1+MAX(AI1255,0)))</f>
        <v>32</v>
      </c>
      <c r="AL1256" s="391" t="str">
        <f t="shared" si="437"/>
        <v/>
      </c>
      <c r="AM1256" s="391" t="str">
        <f t="shared" si="438"/>
        <v/>
      </c>
      <c r="AO1256" s="310" t="str">
        <f t="shared" si="431"/>
        <v/>
      </c>
      <c r="AP1256" s="310">
        <f>SUM(AO$1:AO1256)</f>
        <v>0</v>
      </c>
      <c r="AQ1256" s="310">
        <f>SUM(AK$2:AK1256)</f>
        <v>12</v>
      </c>
      <c r="AR1256" s="310">
        <f>COUNTA(AJ$2:AJ1256)</f>
        <v>12</v>
      </c>
      <c r="AS1256" s="312"/>
      <c r="AT1256" s="312"/>
      <c r="AU1256" s="312"/>
      <c r="AV1256" s="312"/>
      <c r="AW1256" s="312"/>
      <c r="AZ1256">
        <v>0</v>
      </c>
      <c r="BA1256">
        <v>0</v>
      </c>
    </row>
    <row r="1257" spans="1:53" x14ac:dyDescent="0.25">
      <c r="A1257">
        <v>121</v>
      </c>
      <c r="B1257" t="s">
        <v>65</v>
      </c>
      <c r="C1257" t="s">
        <v>629</v>
      </c>
      <c r="D1257"/>
      <c r="E1257">
        <v>1</v>
      </c>
      <c r="F1257">
        <v>2</v>
      </c>
      <c r="G1257">
        <v>4</v>
      </c>
      <c r="H1257">
        <v>0</v>
      </c>
      <c r="I1257">
        <v>0</v>
      </c>
      <c r="J1257">
        <v>0</v>
      </c>
      <c r="K1257">
        <v>0</v>
      </c>
      <c r="L1257">
        <v>0</v>
      </c>
      <c r="M1257"/>
      <c r="O1257" s="101">
        <f>IF(ISBLANK(C1257),O1256,IF(COUNTIF(C$2:C1257,C1257)&gt;1,O1256,1+MAX(O1256,0)))</f>
        <v>36</v>
      </c>
      <c r="P1257" s="45">
        <f t="shared" si="418"/>
        <v>18</v>
      </c>
      <c r="Q1257" s="33" t="str">
        <f t="shared" si="419"/>
        <v/>
      </c>
      <c r="R1257" s="33">
        <f t="shared" si="420"/>
        <v>2</v>
      </c>
      <c r="S1257" s="33" t="str">
        <f t="shared" si="421"/>
        <v>121_2</v>
      </c>
      <c r="T1257" s="35" t="str">
        <f t="shared" si="422"/>
        <v>121AM</v>
      </c>
      <c r="U1257" s="35" t="str">
        <f t="shared" si="423"/>
        <v>121AMEW</v>
      </c>
      <c r="V1257" s="35" t="str">
        <f t="shared" si="439"/>
        <v>1J</v>
      </c>
      <c r="W1257" s="35" t="str">
        <f t="shared" si="432"/>
        <v>121AM1J124</v>
      </c>
      <c r="X1257" s="388">
        <f t="shared" si="433"/>
        <v>0</v>
      </c>
      <c r="Y1257" s="388">
        <f t="shared" si="434"/>
        <v>0</v>
      </c>
      <c r="Z1257" s="280" t="str">
        <f t="shared" si="424"/>
        <v/>
      </c>
      <c r="AA1257" s="280" t="str">
        <f t="shared" si="425"/>
        <v/>
      </c>
      <c r="AB1257" s="389" t="str">
        <f t="shared" si="435"/>
        <v/>
      </c>
      <c r="AC1257" s="389" t="str">
        <f t="shared" si="436"/>
        <v/>
      </c>
      <c r="AD1257" s="390" t="str">
        <f t="shared" si="426"/>
        <v/>
      </c>
      <c r="AE1257" s="282">
        <f t="shared" si="427"/>
        <v>0</v>
      </c>
      <c r="AF1257" s="359">
        <f t="shared" si="428"/>
        <v>0</v>
      </c>
      <c r="AG1257" s="280">
        <f t="shared" si="429"/>
        <v>3</v>
      </c>
      <c r="AH1257" s="280">
        <f t="shared" si="430"/>
        <v>1</v>
      </c>
      <c r="AI1257" s="280">
        <f>IF(ISBLANK(T1257),AI1256,IF(COUNTIF(T$2:T1257,T1257)&gt;1,AI1256,1+MAX(AI1256,0)))</f>
        <v>32</v>
      </c>
      <c r="AL1257" s="391" t="str">
        <f t="shared" si="437"/>
        <v/>
      </c>
      <c r="AM1257" s="391" t="str">
        <f t="shared" si="438"/>
        <v/>
      </c>
      <c r="AO1257" s="310" t="str">
        <f t="shared" si="431"/>
        <v/>
      </c>
      <c r="AP1257" s="310">
        <f>SUM(AO$1:AO1257)</f>
        <v>0</v>
      </c>
      <c r="AQ1257" s="310">
        <f>SUM(AK$2:AK1257)</f>
        <v>12</v>
      </c>
      <c r="AR1257" s="310">
        <f>COUNTA(AJ$2:AJ1257)</f>
        <v>12</v>
      </c>
      <c r="AS1257" s="312"/>
      <c r="AT1257" s="312"/>
      <c r="AU1257" s="312"/>
      <c r="AV1257" s="312"/>
      <c r="AW1257" s="312"/>
      <c r="AZ1257">
        <v>0</v>
      </c>
      <c r="BA1257">
        <v>0</v>
      </c>
    </row>
    <row r="1258" spans="1:53" x14ac:dyDescent="0.25">
      <c r="A1258">
        <v>121</v>
      </c>
      <c r="B1258" t="s">
        <v>65</v>
      </c>
      <c r="C1258" t="s">
        <v>629</v>
      </c>
      <c r="D1258"/>
      <c r="E1258">
        <v>1</v>
      </c>
      <c r="F1258">
        <v>3</v>
      </c>
      <c r="G1258">
        <v>1</v>
      </c>
      <c r="H1258">
        <v>1</v>
      </c>
      <c r="I1258">
        <v>1</v>
      </c>
      <c r="J1258">
        <v>1</v>
      </c>
      <c r="K1258">
        <v>0</v>
      </c>
      <c r="L1258">
        <v>0</v>
      </c>
      <c r="M1258"/>
      <c r="O1258" s="101">
        <f>IF(ISBLANK(C1258),O1257,IF(COUNTIF(C$2:C1258,C1258)&gt;1,O1257,1+MAX(O1257,0)))</f>
        <v>36</v>
      </c>
      <c r="P1258" s="45">
        <f t="shared" si="418"/>
        <v>18</v>
      </c>
      <c r="Q1258" s="33" t="str">
        <f t="shared" si="419"/>
        <v/>
      </c>
      <c r="R1258" s="33">
        <f t="shared" si="420"/>
        <v>3</v>
      </c>
      <c r="S1258" s="33" t="str">
        <f t="shared" si="421"/>
        <v>121_3</v>
      </c>
      <c r="T1258" s="35" t="str">
        <f t="shared" si="422"/>
        <v>121AM</v>
      </c>
      <c r="U1258" s="35" t="str">
        <f t="shared" si="423"/>
        <v>121AMNS</v>
      </c>
      <c r="V1258" s="35" t="str">
        <f t="shared" si="439"/>
        <v>1J</v>
      </c>
      <c r="W1258" s="35" t="str">
        <f t="shared" si="432"/>
        <v>121AM1J131</v>
      </c>
      <c r="X1258" s="388">
        <f t="shared" si="433"/>
        <v>0</v>
      </c>
      <c r="Y1258" s="388">
        <f t="shared" si="434"/>
        <v>0</v>
      </c>
      <c r="Z1258" s="280" t="str">
        <f t="shared" si="424"/>
        <v/>
      </c>
      <c r="AA1258" s="280" t="str">
        <f t="shared" si="425"/>
        <v/>
      </c>
      <c r="AB1258" s="389" t="str">
        <f t="shared" si="435"/>
        <v/>
      </c>
      <c r="AC1258" s="389" t="str">
        <f t="shared" si="436"/>
        <v/>
      </c>
      <c r="AD1258" s="390" t="str">
        <f t="shared" si="426"/>
        <v/>
      </c>
      <c r="AE1258" s="282">
        <f t="shared" si="427"/>
        <v>0</v>
      </c>
      <c r="AF1258" s="359">
        <f t="shared" si="428"/>
        <v>0</v>
      </c>
      <c r="AG1258" s="280">
        <f t="shared" si="429"/>
        <v>3</v>
      </c>
      <c r="AH1258" s="280">
        <f t="shared" si="430"/>
        <v>1</v>
      </c>
      <c r="AI1258" s="280">
        <f>IF(ISBLANK(T1258),AI1257,IF(COUNTIF(T$2:T1258,T1258)&gt;1,AI1257,1+MAX(AI1257,0)))</f>
        <v>32</v>
      </c>
      <c r="AL1258" s="391" t="str">
        <f t="shared" si="437"/>
        <v/>
      </c>
      <c r="AM1258" s="391" t="str">
        <f t="shared" si="438"/>
        <v/>
      </c>
      <c r="AO1258" s="310" t="str">
        <f t="shared" si="431"/>
        <v/>
      </c>
      <c r="AP1258" s="310">
        <f>SUM(AO$1:AO1258)</f>
        <v>0</v>
      </c>
      <c r="AQ1258" s="310">
        <f>SUM(AK$2:AK1258)</f>
        <v>12</v>
      </c>
      <c r="AR1258" s="310">
        <f>COUNTA(AJ$2:AJ1258)</f>
        <v>12</v>
      </c>
      <c r="AS1258" s="312"/>
      <c r="AT1258" s="312"/>
      <c r="AU1258" s="312"/>
      <c r="AV1258" s="312"/>
      <c r="AW1258" s="312"/>
      <c r="AZ1258">
        <v>0</v>
      </c>
      <c r="BA1258">
        <v>0</v>
      </c>
    </row>
    <row r="1259" spans="1:53" x14ac:dyDescent="0.25">
      <c r="A1259">
        <v>121</v>
      </c>
      <c r="B1259" t="s">
        <v>65</v>
      </c>
      <c r="C1259" t="s">
        <v>629</v>
      </c>
      <c r="D1259"/>
      <c r="E1259">
        <v>1</v>
      </c>
      <c r="F1259">
        <v>3</v>
      </c>
      <c r="G1259">
        <v>2</v>
      </c>
      <c r="H1259">
        <v>4</v>
      </c>
      <c r="I1259">
        <v>1</v>
      </c>
      <c r="J1259">
        <v>1</v>
      </c>
      <c r="K1259">
        <v>0</v>
      </c>
      <c r="L1259">
        <v>2</v>
      </c>
      <c r="M1259"/>
      <c r="O1259" s="101">
        <f>IF(ISBLANK(C1259),O1258,IF(COUNTIF(C$2:C1259,C1259)&gt;1,O1258,1+MAX(O1258,0)))</f>
        <v>36</v>
      </c>
      <c r="P1259" s="45">
        <f t="shared" si="418"/>
        <v>18</v>
      </c>
      <c r="Q1259" s="33" t="str">
        <f t="shared" si="419"/>
        <v/>
      </c>
      <c r="R1259" s="33">
        <f t="shared" si="420"/>
        <v>3</v>
      </c>
      <c r="S1259" s="33" t="str">
        <f t="shared" si="421"/>
        <v>121_3</v>
      </c>
      <c r="T1259" s="35" t="str">
        <f t="shared" si="422"/>
        <v>121AM</v>
      </c>
      <c r="U1259" s="35" t="str">
        <f t="shared" si="423"/>
        <v>121AMNS</v>
      </c>
      <c r="V1259" s="35" t="str">
        <f t="shared" si="439"/>
        <v>1J</v>
      </c>
      <c r="W1259" s="35" t="str">
        <f t="shared" si="432"/>
        <v>121AM1J132</v>
      </c>
      <c r="X1259" s="388">
        <f t="shared" si="433"/>
        <v>0</v>
      </c>
      <c r="Y1259" s="388">
        <f t="shared" si="434"/>
        <v>2</v>
      </c>
      <c r="Z1259" s="280" t="str">
        <f t="shared" si="424"/>
        <v/>
      </c>
      <c r="AA1259" s="280" t="str">
        <f t="shared" si="425"/>
        <v/>
      </c>
      <c r="AB1259" s="389" t="str">
        <f t="shared" si="435"/>
        <v/>
      </c>
      <c r="AC1259" s="389" t="str">
        <f t="shared" si="436"/>
        <v/>
      </c>
      <c r="AD1259" s="390" t="str">
        <f t="shared" si="426"/>
        <v/>
      </c>
      <c r="AE1259" s="282">
        <f t="shared" si="427"/>
        <v>0</v>
      </c>
      <c r="AF1259" s="359">
        <f t="shared" si="428"/>
        <v>0</v>
      </c>
      <c r="AG1259" s="280">
        <f t="shared" si="429"/>
        <v>3</v>
      </c>
      <c r="AH1259" s="280">
        <f t="shared" si="430"/>
        <v>1</v>
      </c>
      <c r="AI1259" s="280">
        <f>IF(ISBLANK(T1259),AI1258,IF(COUNTIF(T$2:T1259,T1259)&gt;1,AI1258,1+MAX(AI1258,0)))</f>
        <v>32</v>
      </c>
      <c r="AL1259" s="391" t="str">
        <f t="shared" si="437"/>
        <v/>
      </c>
      <c r="AM1259" s="391" t="str">
        <f t="shared" si="438"/>
        <v/>
      </c>
      <c r="AO1259" s="310" t="str">
        <f t="shared" si="431"/>
        <v/>
      </c>
      <c r="AP1259" s="310">
        <f>SUM(AO$1:AO1259)</f>
        <v>0</v>
      </c>
      <c r="AQ1259" s="310">
        <f>SUM(AK$2:AK1259)</f>
        <v>12</v>
      </c>
      <c r="AR1259" s="310">
        <f>COUNTA(AJ$2:AJ1259)</f>
        <v>12</v>
      </c>
      <c r="AS1259" s="312"/>
      <c r="AT1259" s="312"/>
      <c r="AU1259" s="312"/>
      <c r="AV1259" s="312"/>
      <c r="AW1259" s="312"/>
      <c r="AZ1259">
        <v>0</v>
      </c>
      <c r="BA1259">
        <v>2</v>
      </c>
    </row>
    <row r="1260" spans="1:53" x14ac:dyDescent="0.25">
      <c r="A1260">
        <v>121</v>
      </c>
      <c r="B1260" t="s">
        <v>65</v>
      </c>
      <c r="C1260" t="s">
        <v>629</v>
      </c>
      <c r="D1260"/>
      <c r="E1260">
        <v>1</v>
      </c>
      <c r="F1260">
        <v>3</v>
      </c>
      <c r="G1260">
        <v>3</v>
      </c>
      <c r="H1260">
        <v>3</v>
      </c>
      <c r="I1260">
        <v>0</v>
      </c>
      <c r="J1260">
        <v>2</v>
      </c>
      <c r="K1260">
        <v>1</v>
      </c>
      <c r="L1260">
        <v>2</v>
      </c>
      <c r="M1260"/>
      <c r="O1260" s="101">
        <f>IF(ISBLANK(C1260),O1259,IF(COUNTIF(C$2:C1260,C1260)&gt;1,O1259,1+MAX(O1259,0)))</f>
        <v>36</v>
      </c>
      <c r="P1260" s="45">
        <f t="shared" si="418"/>
        <v>18</v>
      </c>
      <c r="Q1260" s="33" t="str">
        <f t="shared" si="419"/>
        <v/>
      </c>
      <c r="R1260" s="33">
        <f t="shared" si="420"/>
        <v>3</v>
      </c>
      <c r="S1260" s="33" t="str">
        <f t="shared" si="421"/>
        <v>121_3</v>
      </c>
      <c r="T1260" s="35" t="str">
        <f t="shared" si="422"/>
        <v>121AM</v>
      </c>
      <c r="U1260" s="35" t="str">
        <f t="shared" si="423"/>
        <v>121AMEW</v>
      </c>
      <c r="V1260" s="35" t="str">
        <f t="shared" si="439"/>
        <v>1J</v>
      </c>
      <c r="W1260" s="35" t="str">
        <f t="shared" si="432"/>
        <v>121AM1J133</v>
      </c>
      <c r="X1260" s="388">
        <f t="shared" si="433"/>
        <v>1</v>
      </c>
      <c r="Y1260" s="388">
        <f t="shared" si="434"/>
        <v>2</v>
      </c>
      <c r="Z1260" s="280" t="str">
        <f t="shared" si="424"/>
        <v/>
      </c>
      <c r="AA1260" s="280" t="str">
        <f t="shared" si="425"/>
        <v/>
      </c>
      <c r="AB1260" s="389" t="str">
        <f t="shared" si="435"/>
        <v/>
      </c>
      <c r="AC1260" s="389" t="str">
        <f t="shared" si="436"/>
        <v/>
      </c>
      <c r="AD1260" s="390" t="str">
        <f t="shared" si="426"/>
        <v/>
      </c>
      <c r="AE1260" s="282">
        <f t="shared" si="427"/>
        <v>0</v>
      </c>
      <c r="AF1260" s="359">
        <f t="shared" si="428"/>
        <v>0</v>
      </c>
      <c r="AG1260" s="280">
        <f t="shared" si="429"/>
        <v>3</v>
      </c>
      <c r="AH1260" s="280">
        <f t="shared" si="430"/>
        <v>1</v>
      </c>
      <c r="AI1260" s="280">
        <f>IF(ISBLANK(T1260),AI1259,IF(COUNTIF(T$2:T1260,T1260)&gt;1,AI1259,1+MAX(AI1259,0)))</f>
        <v>32</v>
      </c>
      <c r="AL1260" s="391" t="str">
        <f t="shared" si="437"/>
        <v/>
      </c>
      <c r="AM1260" s="391" t="str">
        <f t="shared" si="438"/>
        <v/>
      </c>
      <c r="AO1260" s="310" t="str">
        <f t="shared" si="431"/>
        <v/>
      </c>
      <c r="AP1260" s="310">
        <f>SUM(AO$1:AO1260)</f>
        <v>0</v>
      </c>
      <c r="AQ1260" s="310">
        <f>SUM(AK$2:AK1260)</f>
        <v>12</v>
      </c>
      <c r="AR1260" s="310">
        <f>COUNTA(AJ$2:AJ1260)</f>
        <v>12</v>
      </c>
      <c r="AS1260" s="312"/>
      <c r="AT1260" s="312"/>
      <c r="AU1260" s="312"/>
      <c r="AV1260" s="312"/>
      <c r="AW1260" s="312"/>
      <c r="AZ1260">
        <v>1</v>
      </c>
      <c r="BA1260">
        <v>2</v>
      </c>
    </row>
    <row r="1261" spans="1:53" x14ac:dyDescent="0.25">
      <c r="A1261">
        <v>121</v>
      </c>
      <c r="B1261" t="s">
        <v>65</v>
      </c>
      <c r="C1261" t="s">
        <v>629</v>
      </c>
      <c r="D1261"/>
      <c r="E1261">
        <v>1</v>
      </c>
      <c r="F1261">
        <v>3</v>
      </c>
      <c r="G1261">
        <v>4</v>
      </c>
      <c r="H1261">
        <v>1</v>
      </c>
      <c r="I1261">
        <v>0</v>
      </c>
      <c r="J1261">
        <v>0</v>
      </c>
      <c r="K1261">
        <v>1</v>
      </c>
      <c r="L1261">
        <v>1</v>
      </c>
      <c r="M1261"/>
      <c r="O1261" s="101">
        <f>IF(ISBLANK(C1261),O1260,IF(COUNTIF(C$2:C1261,C1261)&gt;1,O1260,1+MAX(O1260,0)))</f>
        <v>36</v>
      </c>
      <c r="P1261" s="45">
        <f t="shared" si="418"/>
        <v>18</v>
      </c>
      <c r="Q1261" s="33" t="str">
        <f t="shared" si="419"/>
        <v/>
      </c>
      <c r="R1261" s="33">
        <f t="shared" si="420"/>
        <v>3</v>
      </c>
      <c r="S1261" s="33" t="str">
        <f t="shared" si="421"/>
        <v>121_3</v>
      </c>
      <c r="T1261" s="35" t="str">
        <f t="shared" si="422"/>
        <v>121AM</v>
      </c>
      <c r="U1261" s="35" t="str">
        <f t="shared" si="423"/>
        <v>121AMEW</v>
      </c>
      <c r="V1261" s="35" t="str">
        <f t="shared" si="439"/>
        <v>1J</v>
      </c>
      <c r="W1261" s="35" t="str">
        <f t="shared" si="432"/>
        <v>121AM1J134</v>
      </c>
      <c r="X1261" s="388">
        <f t="shared" si="433"/>
        <v>1</v>
      </c>
      <c r="Y1261" s="388">
        <f t="shared" si="434"/>
        <v>1</v>
      </c>
      <c r="Z1261" s="280" t="str">
        <f t="shared" si="424"/>
        <v/>
      </c>
      <c r="AA1261" s="280" t="str">
        <f t="shared" si="425"/>
        <v/>
      </c>
      <c r="AB1261" s="389" t="str">
        <f t="shared" si="435"/>
        <v/>
      </c>
      <c r="AC1261" s="389" t="str">
        <f t="shared" si="436"/>
        <v/>
      </c>
      <c r="AD1261" s="390" t="str">
        <f t="shared" si="426"/>
        <v/>
      </c>
      <c r="AE1261" s="282">
        <f t="shared" si="427"/>
        <v>0</v>
      </c>
      <c r="AF1261" s="359">
        <f t="shared" si="428"/>
        <v>0</v>
      </c>
      <c r="AG1261" s="280">
        <f t="shared" si="429"/>
        <v>3</v>
      </c>
      <c r="AH1261" s="280">
        <f t="shared" si="430"/>
        <v>1</v>
      </c>
      <c r="AI1261" s="280">
        <f>IF(ISBLANK(T1261),AI1260,IF(COUNTIF(T$2:T1261,T1261)&gt;1,AI1260,1+MAX(AI1260,0)))</f>
        <v>32</v>
      </c>
      <c r="AL1261" s="391" t="str">
        <f t="shared" si="437"/>
        <v/>
      </c>
      <c r="AM1261" s="391" t="str">
        <f t="shared" si="438"/>
        <v/>
      </c>
      <c r="AO1261" s="310" t="str">
        <f t="shared" si="431"/>
        <v/>
      </c>
      <c r="AP1261" s="310">
        <f>SUM(AO$1:AO1261)</f>
        <v>0</v>
      </c>
      <c r="AQ1261" s="310">
        <f>SUM(AK$2:AK1261)</f>
        <v>12</v>
      </c>
      <c r="AR1261" s="310">
        <f>COUNTA(AJ$2:AJ1261)</f>
        <v>12</v>
      </c>
      <c r="AS1261" s="312"/>
      <c r="AT1261" s="312"/>
      <c r="AU1261" s="312"/>
      <c r="AV1261" s="312"/>
      <c r="AW1261" s="312"/>
      <c r="AZ1261">
        <v>1</v>
      </c>
      <c r="BA1261">
        <v>1</v>
      </c>
    </row>
    <row r="1262" spans="1:53" x14ac:dyDescent="0.25">
      <c r="A1262">
        <v>121</v>
      </c>
      <c r="B1262" t="s">
        <v>65</v>
      </c>
      <c r="C1262" t="s">
        <v>629</v>
      </c>
      <c r="D1262"/>
      <c r="E1262">
        <v>1</v>
      </c>
      <c r="F1262">
        <v>4</v>
      </c>
      <c r="G1262">
        <v>1</v>
      </c>
      <c r="H1262">
        <v>0</v>
      </c>
      <c r="I1262">
        <v>0</v>
      </c>
      <c r="J1262">
        <v>0</v>
      </c>
      <c r="K1262">
        <v>0</v>
      </c>
      <c r="L1262">
        <v>0</v>
      </c>
      <c r="M1262"/>
      <c r="O1262" s="101">
        <f>IF(ISBLANK(C1262),O1261,IF(COUNTIF(C$2:C1262,C1262)&gt;1,O1261,1+MAX(O1261,0)))</f>
        <v>36</v>
      </c>
      <c r="P1262" s="45">
        <f t="shared" si="418"/>
        <v>18</v>
      </c>
      <c r="Q1262" s="33" t="str">
        <f t="shared" si="419"/>
        <v/>
      </c>
      <c r="R1262" s="33">
        <f t="shared" si="420"/>
        <v>4</v>
      </c>
      <c r="S1262" s="33" t="str">
        <f t="shared" si="421"/>
        <v>121_4</v>
      </c>
      <c r="T1262" s="35" t="str">
        <f t="shared" si="422"/>
        <v>121AM</v>
      </c>
      <c r="U1262" s="35" t="str">
        <f t="shared" si="423"/>
        <v>121AMNS</v>
      </c>
      <c r="V1262" s="35" t="str">
        <f t="shared" si="439"/>
        <v>1J</v>
      </c>
      <c r="W1262" s="35" t="str">
        <f t="shared" si="432"/>
        <v>121AM1J141</v>
      </c>
      <c r="X1262" s="388">
        <f t="shared" si="433"/>
        <v>0</v>
      </c>
      <c r="Y1262" s="388">
        <f t="shared" si="434"/>
        <v>0</v>
      </c>
      <c r="Z1262" s="280" t="str">
        <f t="shared" si="424"/>
        <v/>
      </c>
      <c r="AA1262" s="280" t="str">
        <f t="shared" si="425"/>
        <v/>
      </c>
      <c r="AB1262" s="389" t="str">
        <f t="shared" si="435"/>
        <v/>
      </c>
      <c r="AC1262" s="389" t="str">
        <f t="shared" si="436"/>
        <v/>
      </c>
      <c r="AD1262" s="390" t="str">
        <f t="shared" si="426"/>
        <v/>
      </c>
      <c r="AE1262" s="282">
        <f t="shared" si="427"/>
        <v>0</v>
      </c>
      <c r="AF1262" s="359">
        <f t="shared" si="428"/>
        <v>0</v>
      </c>
      <c r="AG1262" s="280">
        <f t="shared" si="429"/>
        <v>3</v>
      </c>
      <c r="AH1262" s="280">
        <f t="shared" si="430"/>
        <v>1</v>
      </c>
      <c r="AI1262" s="280">
        <f>IF(ISBLANK(T1262),AI1261,IF(COUNTIF(T$2:T1262,T1262)&gt;1,AI1261,1+MAX(AI1261,0)))</f>
        <v>32</v>
      </c>
      <c r="AL1262" s="391" t="str">
        <f t="shared" si="437"/>
        <v/>
      </c>
      <c r="AM1262" s="391" t="str">
        <f t="shared" si="438"/>
        <v/>
      </c>
      <c r="AO1262" s="310" t="str">
        <f t="shared" si="431"/>
        <v/>
      </c>
      <c r="AP1262" s="310">
        <f>SUM(AO$1:AO1262)</f>
        <v>0</v>
      </c>
      <c r="AQ1262" s="310">
        <f>SUM(AK$2:AK1262)</f>
        <v>12</v>
      </c>
      <c r="AR1262" s="310">
        <f>COUNTA(AJ$2:AJ1262)</f>
        <v>12</v>
      </c>
      <c r="AS1262" s="312"/>
      <c r="AT1262" s="312"/>
      <c r="AU1262" s="312"/>
      <c r="AV1262" s="312"/>
      <c r="AW1262" s="312"/>
      <c r="AZ1262">
        <v>0</v>
      </c>
      <c r="BA1262">
        <v>0</v>
      </c>
    </row>
    <row r="1263" spans="1:53" x14ac:dyDescent="0.25">
      <c r="A1263">
        <v>121</v>
      </c>
      <c r="B1263" t="s">
        <v>65</v>
      </c>
      <c r="C1263" t="s">
        <v>629</v>
      </c>
      <c r="D1263"/>
      <c r="E1263">
        <v>1</v>
      </c>
      <c r="F1263">
        <v>4</v>
      </c>
      <c r="G1263">
        <v>2</v>
      </c>
      <c r="H1263">
        <v>2</v>
      </c>
      <c r="I1263">
        <v>0</v>
      </c>
      <c r="J1263">
        <v>2</v>
      </c>
      <c r="K1263">
        <v>0</v>
      </c>
      <c r="L1263">
        <v>0</v>
      </c>
      <c r="M1263"/>
      <c r="O1263" s="101">
        <f>IF(ISBLANK(C1263),O1262,IF(COUNTIF(C$2:C1263,C1263)&gt;1,O1262,1+MAX(O1262,0)))</f>
        <v>36</v>
      </c>
      <c r="P1263" s="45">
        <f t="shared" si="418"/>
        <v>18</v>
      </c>
      <c r="Q1263" s="33" t="str">
        <f t="shared" si="419"/>
        <v/>
      </c>
      <c r="R1263" s="33">
        <f t="shared" si="420"/>
        <v>4</v>
      </c>
      <c r="S1263" s="33" t="str">
        <f t="shared" si="421"/>
        <v>121_4</v>
      </c>
      <c r="T1263" s="35" t="str">
        <f t="shared" si="422"/>
        <v>121AM</v>
      </c>
      <c r="U1263" s="35" t="str">
        <f t="shared" si="423"/>
        <v>121AMNS</v>
      </c>
      <c r="V1263" s="35" t="str">
        <f t="shared" si="439"/>
        <v>1J</v>
      </c>
      <c r="W1263" s="35" t="str">
        <f t="shared" si="432"/>
        <v>121AM1J142</v>
      </c>
      <c r="X1263" s="388">
        <f t="shared" si="433"/>
        <v>0</v>
      </c>
      <c r="Y1263" s="388">
        <f t="shared" si="434"/>
        <v>0</v>
      </c>
      <c r="Z1263" s="280" t="str">
        <f t="shared" si="424"/>
        <v/>
      </c>
      <c r="AA1263" s="280" t="str">
        <f t="shared" si="425"/>
        <v/>
      </c>
      <c r="AB1263" s="389" t="str">
        <f t="shared" si="435"/>
        <v/>
      </c>
      <c r="AC1263" s="389" t="str">
        <f t="shared" si="436"/>
        <v/>
      </c>
      <c r="AD1263" s="390" t="str">
        <f t="shared" si="426"/>
        <v/>
      </c>
      <c r="AE1263" s="282">
        <f t="shared" si="427"/>
        <v>0</v>
      </c>
      <c r="AF1263" s="359">
        <f t="shared" si="428"/>
        <v>0</v>
      </c>
      <c r="AG1263" s="280">
        <f t="shared" si="429"/>
        <v>3</v>
      </c>
      <c r="AH1263" s="280">
        <f t="shared" si="430"/>
        <v>1</v>
      </c>
      <c r="AI1263" s="280">
        <f>IF(ISBLANK(T1263),AI1262,IF(COUNTIF(T$2:T1263,T1263)&gt;1,AI1262,1+MAX(AI1262,0)))</f>
        <v>32</v>
      </c>
      <c r="AL1263" s="391" t="str">
        <f t="shared" si="437"/>
        <v/>
      </c>
      <c r="AM1263" s="391" t="str">
        <f t="shared" si="438"/>
        <v/>
      </c>
      <c r="AO1263" s="310" t="str">
        <f t="shared" si="431"/>
        <v/>
      </c>
      <c r="AP1263" s="310">
        <f>SUM(AO$1:AO1263)</f>
        <v>0</v>
      </c>
      <c r="AQ1263" s="310">
        <f>SUM(AK$2:AK1263)</f>
        <v>12</v>
      </c>
      <c r="AR1263" s="310">
        <f>COUNTA(AJ$2:AJ1263)</f>
        <v>12</v>
      </c>
      <c r="AS1263" s="312"/>
      <c r="AT1263" s="312"/>
      <c r="AU1263" s="312"/>
      <c r="AV1263" s="312"/>
      <c r="AW1263" s="312"/>
      <c r="AZ1263">
        <v>0</v>
      </c>
      <c r="BA1263">
        <v>0</v>
      </c>
    </row>
    <row r="1264" spans="1:53" x14ac:dyDescent="0.25">
      <c r="A1264">
        <v>121</v>
      </c>
      <c r="B1264" t="s">
        <v>65</v>
      </c>
      <c r="C1264" t="s">
        <v>629</v>
      </c>
      <c r="D1264"/>
      <c r="E1264">
        <v>1</v>
      </c>
      <c r="F1264">
        <v>4</v>
      </c>
      <c r="G1264">
        <v>3</v>
      </c>
      <c r="H1264">
        <v>1</v>
      </c>
      <c r="I1264">
        <v>0</v>
      </c>
      <c r="J1264">
        <v>0</v>
      </c>
      <c r="K1264">
        <v>0</v>
      </c>
      <c r="L1264">
        <v>0</v>
      </c>
      <c r="M1264"/>
      <c r="O1264" s="101">
        <f>IF(ISBLANK(C1264),O1263,IF(COUNTIF(C$2:C1264,C1264)&gt;1,O1263,1+MAX(O1263,0)))</f>
        <v>36</v>
      </c>
      <c r="P1264" s="45">
        <f t="shared" si="418"/>
        <v>18</v>
      </c>
      <c r="Q1264" s="33" t="str">
        <f t="shared" si="419"/>
        <v/>
      </c>
      <c r="R1264" s="33">
        <f t="shared" si="420"/>
        <v>4</v>
      </c>
      <c r="S1264" s="33" t="str">
        <f t="shared" si="421"/>
        <v>121_4</v>
      </c>
      <c r="T1264" s="35" t="str">
        <f t="shared" si="422"/>
        <v>121AM</v>
      </c>
      <c r="U1264" s="35" t="str">
        <f t="shared" si="423"/>
        <v>121AMEW</v>
      </c>
      <c r="V1264" s="35" t="str">
        <f t="shared" si="439"/>
        <v>1J</v>
      </c>
      <c r="W1264" s="35" t="str">
        <f t="shared" si="432"/>
        <v>121AM1J143</v>
      </c>
      <c r="X1264" s="388">
        <f t="shared" si="433"/>
        <v>0</v>
      </c>
      <c r="Y1264" s="388">
        <f t="shared" si="434"/>
        <v>0</v>
      </c>
      <c r="Z1264" s="280" t="str">
        <f t="shared" si="424"/>
        <v/>
      </c>
      <c r="AA1264" s="280" t="str">
        <f t="shared" si="425"/>
        <v/>
      </c>
      <c r="AB1264" s="389" t="str">
        <f t="shared" si="435"/>
        <v/>
      </c>
      <c r="AC1264" s="389" t="str">
        <f t="shared" si="436"/>
        <v/>
      </c>
      <c r="AD1264" s="390" t="str">
        <f t="shared" si="426"/>
        <v/>
      </c>
      <c r="AE1264" s="282">
        <f t="shared" si="427"/>
        <v>0</v>
      </c>
      <c r="AF1264" s="359">
        <f t="shared" si="428"/>
        <v>0</v>
      </c>
      <c r="AG1264" s="280">
        <f t="shared" si="429"/>
        <v>3</v>
      </c>
      <c r="AH1264" s="280">
        <f t="shared" si="430"/>
        <v>1</v>
      </c>
      <c r="AI1264" s="280">
        <f>IF(ISBLANK(T1264),AI1263,IF(COUNTIF(T$2:T1264,T1264)&gt;1,AI1263,1+MAX(AI1263,0)))</f>
        <v>32</v>
      </c>
      <c r="AL1264" s="391" t="str">
        <f t="shared" si="437"/>
        <v/>
      </c>
      <c r="AM1264" s="391" t="str">
        <f t="shared" si="438"/>
        <v/>
      </c>
      <c r="AO1264" s="310" t="str">
        <f t="shared" si="431"/>
        <v/>
      </c>
      <c r="AP1264" s="310">
        <f>SUM(AO$1:AO1264)</f>
        <v>0</v>
      </c>
      <c r="AQ1264" s="310">
        <f>SUM(AK$2:AK1264)</f>
        <v>12</v>
      </c>
      <c r="AR1264" s="310">
        <f>COUNTA(AJ$2:AJ1264)</f>
        <v>12</v>
      </c>
      <c r="AS1264" s="312"/>
      <c r="AT1264" s="312"/>
      <c r="AU1264" s="312"/>
      <c r="AV1264" s="312"/>
      <c r="AW1264" s="312"/>
      <c r="AZ1264">
        <v>0</v>
      </c>
      <c r="BA1264">
        <v>0</v>
      </c>
    </row>
    <row r="1265" spans="1:53" x14ac:dyDescent="0.25">
      <c r="A1265">
        <v>121</v>
      </c>
      <c r="B1265" t="s">
        <v>65</v>
      </c>
      <c r="C1265" t="s">
        <v>629</v>
      </c>
      <c r="D1265"/>
      <c r="E1265">
        <v>1</v>
      </c>
      <c r="F1265">
        <v>4</v>
      </c>
      <c r="G1265">
        <v>4</v>
      </c>
      <c r="H1265">
        <v>1</v>
      </c>
      <c r="I1265">
        <v>0</v>
      </c>
      <c r="J1265">
        <v>0</v>
      </c>
      <c r="K1265">
        <v>0</v>
      </c>
      <c r="L1265">
        <v>0</v>
      </c>
      <c r="M1265"/>
      <c r="O1265" s="101">
        <f>IF(ISBLANK(C1265),O1264,IF(COUNTIF(C$2:C1265,C1265)&gt;1,O1264,1+MAX(O1264,0)))</f>
        <v>36</v>
      </c>
      <c r="P1265" s="45">
        <f t="shared" si="418"/>
        <v>18</v>
      </c>
      <c r="Q1265" s="33" t="str">
        <f t="shared" si="419"/>
        <v/>
      </c>
      <c r="R1265" s="33">
        <f t="shared" si="420"/>
        <v>4</v>
      </c>
      <c r="S1265" s="33" t="str">
        <f t="shared" si="421"/>
        <v>121_4</v>
      </c>
      <c r="T1265" s="35" t="str">
        <f t="shared" si="422"/>
        <v>121AM</v>
      </c>
      <c r="U1265" s="35" t="str">
        <f t="shared" si="423"/>
        <v>121AMEW</v>
      </c>
      <c r="V1265" s="35" t="str">
        <f t="shared" si="439"/>
        <v>1J</v>
      </c>
      <c r="W1265" s="35" t="str">
        <f t="shared" si="432"/>
        <v>121AM1J144</v>
      </c>
      <c r="X1265" s="388">
        <f t="shared" si="433"/>
        <v>0</v>
      </c>
      <c r="Y1265" s="388">
        <f t="shared" si="434"/>
        <v>0</v>
      </c>
      <c r="Z1265" s="280" t="str">
        <f t="shared" si="424"/>
        <v/>
      </c>
      <c r="AA1265" s="280" t="str">
        <f t="shared" si="425"/>
        <v/>
      </c>
      <c r="AB1265" s="389" t="str">
        <f t="shared" si="435"/>
        <v/>
      </c>
      <c r="AC1265" s="389" t="str">
        <f t="shared" si="436"/>
        <v/>
      </c>
      <c r="AD1265" s="390" t="str">
        <f t="shared" si="426"/>
        <v/>
      </c>
      <c r="AE1265" s="282">
        <f t="shared" si="427"/>
        <v>0</v>
      </c>
      <c r="AF1265" s="359">
        <f t="shared" si="428"/>
        <v>0</v>
      </c>
      <c r="AG1265" s="280">
        <f t="shared" si="429"/>
        <v>3</v>
      </c>
      <c r="AH1265" s="280">
        <f t="shared" si="430"/>
        <v>1</v>
      </c>
      <c r="AI1265" s="280">
        <f>IF(ISBLANK(T1265),AI1264,IF(COUNTIF(T$2:T1265,T1265)&gt;1,AI1264,1+MAX(AI1264,0)))</f>
        <v>32</v>
      </c>
      <c r="AL1265" s="391" t="str">
        <f t="shared" si="437"/>
        <v/>
      </c>
      <c r="AM1265" s="391" t="str">
        <f t="shared" si="438"/>
        <v/>
      </c>
      <c r="AO1265" s="310" t="str">
        <f t="shared" si="431"/>
        <v/>
      </c>
      <c r="AP1265" s="310">
        <f>SUM(AO$1:AO1265)</f>
        <v>0</v>
      </c>
      <c r="AQ1265" s="310">
        <f>SUM(AK$2:AK1265)</f>
        <v>12</v>
      </c>
      <c r="AR1265" s="310">
        <f>COUNTA(AJ$2:AJ1265)</f>
        <v>12</v>
      </c>
      <c r="AS1265" s="312"/>
      <c r="AT1265" s="312"/>
      <c r="AU1265" s="312"/>
      <c r="AV1265" s="312"/>
      <c r="AW1265" s="312"/>
      <c r="AZ1265">
        <v>0</v>
      </c>
      <c r="BA1265">
        <v>0</v>
      </c>
    </row>
    <row r="1266" spans="1:53" x14ac:dyDescent="0.25">
      <c r="A1266">
        <v>121</v>
      </c>
      <c r="B1266" t="s">
        <v>65</v>
      </c>
      <c r="C1266" t="s">
        <v>629</v>
      </c>
      <c r="D1266"/>
      <c r="E1266">
        <v>2</v>
      </c>
      <c r="F1266">
        <v>1</v>
      </c>
      <c r="G1266">
        <v>1</v>
      </c>
      <c r="H1266">
        <v>4</v>
      </c>
      <c r="I1266">
        <v>2</v>
      </c>
      <c r="J1266">
        <v>1</v>
      </c>
      <c r="K1266">
        <v>2</v>
      </c>
      <c r="L1266">
        <v>2</v>
      </c>
      <c r="M1266"/>
      <c r="O1266" s="101">
        <f>IF(ISBLANK(C1266),O1265,IF(COUNTIF(C$2:C1266,C1266)&gt;1,O1265,1+MAX(O1265,0)))</f>
        <v>36</v>
      </c>
      <c r="P1266" s="45">
        <f t="shared" si="418"/>
        <v>18</v>
      </c>
      <c r="Q1266" s="33" t="str">
        <f t="shared" si="419"/>
        <v/>
      </c>
      <c r="R1266" s="33">
        <f t="shared" si="420"/>
        <v>5</v>
      </c>
      <c r="S1266" s="33" t="str">
        <f t="shared" si="421"/>
        <v>121_5</v>
      </c>
      <c r="T1266" s="35" t="str">
        <f t="shared" si="422"/>
        <v>121AM</v>
      </c>
      <c r="U1266" s="35" t="str">
        <f t="shared" si="423"/>
        <v>121AMNS</v>
      </c>
      <c r="V1266" s="35" t="str">
        <f t="shared" si="439"/>
        <v>1J</v>
      </c>
      <c r="W1266" s="35" t="str">
        <f t="shared" si="432"/>
        <v>121AM1J211</v>
      </c>
      <c r="X1266" s="388">
        <f t="shared" si="433"/>
        <v>2</v>
      </c>
      <c r="Y1266" s="388">
        <f t="shared" si="434"/>
        <v>2</v>
      </c>
      <c r="Z1266" s="280" t="str">
        <f t="shared" si="424"/>
        <v/>
      </c>
      <c r="AA1266" s="280" t="str">
        <f t="shared" si="425"/>
        <v/>
      </c>
      <c r="AB1266" s="389" t="str">
        <f t="shared" si="435"/>
        <v/>
      </c>
      <c r="AC1266" s="389" t="str">
        <f t="shared" si="436"/>
        <v/>
      </c>
      <c r="AD1266" s="390" t="str">
        <f t="shared" si="426"/>
        <v/>
      </c>
      <c r="AE1266" s="282">
        <f t="shared" si="427"/>
        <v>0</v>
      </c>
      <c r="AF1266" s="359">
        <f t="shared" si="428"/>
        <v>0</v>
      </c>
      <c r="AG1266" s="280">
        <f t="shared" si="429"/>
        <v>3</v>
      </c>
      <c r="AH1266" s="280">
        <f t="shared" si="430"/>
        <v>1</v>
      </c>
      <c r="AI1266" s="280">
        <f>IF(ISBLANK(T1266),AI1265,IF(COUNTIF(T$2:T1266,T1266)&gt;1,AI1265,1+MAX(AI1265,0)))</f>
        <v>32</v>
      </c>
      <c r="AL1266" s="391" t="str">
        <f t="shared" si="437"/>
        <v/>
      </c>
      <c r="AM1266" s="391" t="str">
        <f t="shared" si="438"/>
        <v/>
      </c>
      <c r="AO1266" s="310" t="str">
        <f t="shared" si="431"/>
        <v/>
      </c>
      <c r="AP1266" s="310">
        <f>SUM(AO$1:AO1266)</f>
        <v>0</v>
      </c>
      <c r="AQ1266" s="310">
        <f>SUM(AK$2:AK1266)</f>
        <v>12</v>
      </c>
      <c r="AR1266" s="310">
        <f>COUNTA(AJ$2:AJ1266)</f>
        <v>12</v>
      </c>
      <c r="AS1266" s="312"/>
      <c r="AT1266" s="312"/>
      <c r="AU1266" s="312"/>
      <c r="AV1266" s="312"/>
      <c r="AW1266" s="312"/>
      <c r="AZ1266">
        <v>2</v>
      </c>
      <c r="BA1266">
        <v>2</v>
      </c>
    </row>
    <row r="1267" spans="1:53" x14ac:dyDescent="0.25">
      <c r="A1267">
        <v>121</v>
      </c>
      <c r="B1267" t="s">
        <v>65</v>
      </c>
      <c r="C1267" t="s">
        <v>629</v>
      </c>
      <c r="D1267"/>
      <c r="E1267">
        <v>2</v>
      </c>
      <c r="F1267">
        <v>1</v>
      </c>
      <c r="G1267">
        <v>2</v>
      </c>
      <c r="H1267">
        <v>2</v>
      </c>
      <c r="I1267">
        <v>0</v>
      </c>
      <c r="J1267">
        <v>1</v>
      </c>
      <c r="K1267">
        <v>0</v>
      </c>
      <c r="L1267">
        <v>1</v>
      </c>
      <c r="M1267"/>
      <c r="O1267" s="101">
        <f>IF(ISBLANK(C1267),O1266,IF(COUNTIF(C$2:C1267,C1267)&gt;1,O1266,1+MAX(O1266,0)))</f>
        <v>36</v>
      </c>
      <c r="P1267" s="45">
        <f t="shared" si="418"/>
        <v>18</v>
      </c>
      <c r="Q1267" s="33" t="str">
        <f t="shared" si="419"/>
        <v/>
      </c>
      <c r="R1267" s="33">
        <f t="shared" si="420"/>
        <v>5</v>
      </c>
      <c r="S1267" s="33" t="str">
        <f t="shared" si="421"/>
        <v>121_5</v>
      </c>
      <c r="T1267" s="35" t="str">
        <f t="shared" si="422"/>
        <v>121AM</v>
      </c>
      <c r="U1267" s="35" t="str">
        <f t="shared" si="423"/>
        <v>121AMNS</v>
      </c>
      <c r="V1267" s="35" t="str">
        <f t="shared" si="439"/>
        <v>1J</v>
      </c>
      <c r="W1267" s="35" t="str">
        <f t="shared" si="432"/>
        <v>121AM1J212</v>
      </c>
      <c r="X1267" s="388">
        <f t="shared" si="433"/>
        <v>0</v>
      </c>
      <c r="Y1267" s="388">
        <f t="shared" si="434"/>
        <v>1</v>
      </c>
      <c r="Z1267" s="280" t="str">
        <f t="shared" si="424"/>
        <v/>
      </c>
      <c r="AA1267" s="280" t="str">
        <f t="shared" si="425"/>
        <v/>
      </c>
      <c r="AB1267" s="389" t="str">
        <f t="shared" si="435"/>
        <v/>
      </c>
      <c r="AC1267" s="389" t="str">
        <f t="shared" si="436"/>
        <v/>
      </c>
      <c r="AD1267" s="390" t="str">
        <f t="shared" si="426"/>
        <v/>
      </c>
      <c r="AE1267" s="282">
        <f t="shared" si="427"/>
        <v>0</v>
      </c>
      <c r="AF1267" s="359">
        <f t="shared" si="428"/>
        <v>0</v>
      </c>
      <c r="AG1267" s="280">
        <f t="shared" si="429"/>
        <v>3</v>
      </c>
      <c r="AH1267" s="280">
        <f t="shared" si="430"/>
        <v>1</v>
      </c>
      <c r="AI1267" s="280">
        <f>IF(ISBLANK(T1267),AI1266,IF(COUNTIF(T$2:T1267,T1267)&gt;1,AI1266,1+MAX(AI1266,0)))</f>
        <v>32</v>
      </c>
      <c r="AL1267" s="391" t="str">
        <f t="shared" si="437"/>
        <v/>
      </c>
      <c r="AM1267" s="391" t="str">
        <f t="shared" si="438"/>
        <v/>
      </c>
      <c r="AO1267" s="310" t="str">
        <f t="shared" si="431"/>
        <v/>
      </c>
      <c r="AP1267" s="310">
        <f>SUM(AO$1:AO1267)</f>
        <v>0</v>
      </c>
      <c r="AQ1267" s="310">
        <f>SUM(AK$2:AK1267)</f>
        <v>12</v>
      </c>
      <c r="AR1267" s="310">
        <f>COUNTA(AJ$2:AJ1267)</f>
        <v>12</v>
      </c>
      <c r="AS1267" s="312"/>
      <c r="AT1267" s="312"/>
      <c r="AU1267" s="312"/>
      <c r="AV1267" s="312"/>
      <c r="AW1267" s="312"/>
      <c r="AZ1267">
        <v>0</v>
      </c>
      <c r="BA1267">
        <v>1</v>
      </c>
    </row>
    <row r="1268" spans="1:53" x14ac:dyDescent="0.25">
      <c r="A1268">
        <v>121</v>
      </c>
      <c r="B1268" t="s">
        <v>65</v>
      </c>
      <c r="C1268" t="s">
        <v>629</v>
      </c>
      <c r="D1268"/>
      <c r="E1268">
        <v>2</v>
      </c>
      <c r="F1268">
        <v>1</v>
      </c>
      <c r="G1268">
        <v>3</v>
      </c>
      <c r="H1268">
        <v>2</v>
      </c>
      <c r="I1268">
        <v>1</v>
      </c>
      <c r="J1268">
        <v>0</v>
      </c>
      <c r="K1268">
        <v>0</v>
      </c>
      <c r="L1268">
        <v>1</v>
      </c>
      <c r="M1268"/>
      <c r="O1268" s="101">
        <f>IF(ISBLANK(C1268),O1267,IF(COUNTIF(C$2:C1268,C1268)&gt;1,O1267,1+MAX(O1267,0)))</f>
        <v>36</v>
      </c>
      <c r="P1268" s="45">
        <f t="shared" si="418"/>
        <v>18</v>
      </c>
      <c r="Q1268" s="33" t="str">
        <f t="shared" si="419"/>
        <v/>
      </c>
      <c r="R1268" s="33">
        <f t="shared" si="420"/>
        <v>5</v>
      </c>
      <c r="S1268" s="33" t="str">
        <f t="shared" si="421"/>
        <v>121_5</v>
      </c>
      <c r="T1268" s="35" t="str">
        <f t="shared" si="422"/>
        <v>121AM</v>
      </c>
      <c r="U1268" s="35" t="str">
        <f t="shared" si="423"/>
        <v>121AMEW</v>
      </c>
      <c r="V1268" s="35" t="str">
        <f t="shared" si="439"/>
        <v>1J</v>
      </c>
      <c r="W1268" s="35" t="str">
        <f t="shared" si="432"/>
        <v>121AM1J213</v>
      </c>
      <c r="X1268" s="388">
        <f t="shared" si="433"/>
        <v>0</v>
      </c>
      <c r="Y1268" s="388">
        <f t="shared" si="434"/>
        <v>1</v>
      </c>
      <c r="Z1268" s="280" t="str">
        <f t="shared" si="424"/>
        <v/>
      </c>
      <c r="AA1268" s="280" t="str">
        <f t="shared" si="425"/>
        <v/>
      </c>
      <c r="AB1268" s="389" t="str">
        <f t="shared" si="435"/>
        <v/>
      </c>
      <c r="AC1268" s="389" t="str">
        <f t="shared" si="436"/>
        <v/>
      </c>
      <c r="AD1268" s="390" t="str">
        <f t="shared" si="426"/>
        <v/>
      </c>
      <c r="AE1268" s="282">
        <f t="shared" si="427"/>
        <v>0</v>
      </c>
      <c r="AF1268" s="359">
        <f t="shared" si="428"/>
        <v>0</v>
      </c>
      <c r="AG1268" s="280">
        <f t="shared" si="429"/>
        <v>3</v>
      </c>
      <c r="AH1268" s="280">
        <f t="shared" si="430"/>
        <v>1</v>
      </c>
      <c r="AI1268" s="280">
        <f>IF(ISBLANK(T1268),AI1267,IF(COUNTIF(T$2:T1268,T1268)&gt;1,AI1267,1+MAX(AI1267,0)))</f>
        <v>32</v>
      </c>
      <c r="AL1268" s="391" t="str">
        <f t="shared" si="437"/>
        <v/>
      </c>
      <c r="AM1268" s="391" t="str">
        <f t="shared" si="438"/>
        <v/>
      </c>
      <c r="AO1268" s="310" t="str">
        <f t="shared" si="431"/>
        <v/>
      </c>
      <c r="AP1268" s="310">
        <f>SUM(AO$1:AO1268)</f>
        <v>0</v>
      </c>
      <c r="AQ1268" s="310">
        <f>SUM(AK$2:AK1268)</f>
        <v>12</v>
      </c>
      <c r="AR1268" s="310">
        <f>COUNTA(AJ$2:AJ1268)</f>
        <v>12</v>
      </c>
      <c r="AS1268" s="312"/>
      <c r="AT1268" s="312"/>
      <c r="AU1268" s="312"/>
      <c r="AV1268" s="312"/>
      <c r="AW1268" s="312"/>
      <c r="AZ1268">
        <v>0</v>
      </c>
      <c r="BA1268">
        <v>1</v>
      </c>
    </row>
    <row r="1269" spans="1:53" x14ac:dyDescent="0.25">
      <c r="A1269">
        <v>121</v>
      </c>
      <c r="B1269" t="s">
        <v>65</v>
      </c>
      <c r="C1269" t="s">
        <v>629</v>
      </c>
      <c r="D1269"/>
      <c r="E1269">
        <v>2</v>
      </c>
      <c r="F1269">
        <v>1</v>
      </c>
      <c r="G1269">
        <v>4</v>
      </c>
      <c r="H1269">
        <v>0</v>
      </c>
      <c r="I1269">
        <v>0</v>
      </c>
      <c r="J1269">
        <v>0</v>
      </c>
      <c r="K1269">
        <v>0</v>
      </c>
      <c r="L1269">
        <v>0</v>
      </c>
      <c r="M1269"/>
      <c r="O1269" s="101">
        <f>IF(ISBLANK(C1269),O1268,IF(COUNTIF(C$2:C1269,C1269)&gt;1,O1268,1+MAX(O1268,0)))</f>
        <v>36</v>
      </c>
      <c r="P1269" s="45">
        <f t="shared" si="418"/>
        <v>18</v>
      </c>
      <c r="Q1269" s="33" t="str">
        <f t="shared" si="419"/>
        <v/>
      </c>
      <c r="R1269" s="33">
        <f t="shared" si="420"/>
        <v>5</v>
      </c>
      <c r="S1269" s="33" t="str">
        <f t="shared" si="421"/>
        <v>121_5</v>
      </c>
      <c r="T1269" s="35" t="str">
        <f t="shared" si="422"/>
        <v>121AM</v>
      </c>
      <c r="U1269" s="35" t="str">
        <f t="shared" si="423"/>
        <v>121AMEW</v>
      </c>
      <c r="V1269" s="35" t="str">
        <f t="shared" si="439"/>
        <v>1J</v>
      </c>
      <c r="W1269" s="35" t="str">
        <f t="shared" si="432"/>
        <v>121AM1J214</v>
      </c>
      <c r="X1269" s="388">
        <f t="shared" si="433"/>
        <v>0</v>
      </c>
      <c r="Y1269" s="388">
        <f t="shared" si="434"/>
        <v>0</v>
      </c>
      <c r="Z1269" s="280" t="str">
        <f t="shared" si="424"/>
        <v/>
      </c>
      <c r="AA1269" s="280" t="str">
        <f t="shared" si="425"/>
        <v/>
      </c>
      <c r="AB1269" s="389" t="str">
        <f t="shared" si="435"/>
        <v/>
      </c>
      <c r="AC1269" s="389" t="str">
        <f t="shared" si="436"/>
        <v/>
      </c>
      <c r="AD1269" s="390" t="str">
        <f t="shared" si="426"/>
        <v/>
      </c>
      <c r="AE1269" s="282">
        <f t="shared" si="427"/>
        <v>0</v>
      </c>
      <c r="AF1269" s="359">
        <f t="shared" si="428"/>
        <v>0</v>
      </c>
      <c r="AG1269" s="280">
        <f t="shared" si="429"/>
        <v>3</v>
      </c>
      <c r="AH1269" s="280">
        <f t="shared" si="430"/>
        <v>1</v>
      </c>
      <c r="AI1269" s="280">
        <f>IF(ISBLANK(T1269),AI1268,IF(COUNTIF(T$2:T1269,T1269)&gt;1,AI1268,1+MAX(AI1268,0)))</f>
        <v>32</v>
      </c>
      <c r="AL1269" s="391" t="str">
        <f t="shared" si="437"/>
        <v/>
      </c>
      <c r="AM1269" s="391" t="str">
        <f t="shared" si="438"/>
        <v/>
      </c>
      <c r="AO1269" s="310" t="str">
        <f t="shared" si="431"/>
        <v/>
      </c>
      <c r="AP1269" s="310">
        <f>SUM(AO$1:AO1269)</f>
        <v>0</v>
      </c>
      <c r="AQ1269" s="310">
        <f>SUM(AK$2:AK1269)</f>
        <v>12</v>
      </c>
      <c r="AR1269" s="310">
        <f>COUNTA(AJ$2:AJ1269)</f>
        <v>12</v>
      </c>
      <c r="AS1269" s="312"/>
      <c r="AT1269" s="312"/>
      <c r="AU1269" s="312"/>
      <c r="AV1269" s="312"/>
      <c r="AW1269" s="312"/>
      <c r="AZ1269">
        <v>0</v>
      </c>
      <c r="BA1269">
        <v>0</v>
      </c>
    </row>
    <row r="1270" spans="1:53" x14ac:dyDescent="0.25">
      <c r="A1270">
        <v>121</v>
      </c>
      <c r="B1270" t="s">
        <v>65</v>
      </c>
      <c r="C1270" t="s">
        <v>629</v>
      </c>
      <c r="D1270"/>
      <c r="E1270">
        <v>2</v>
      </c>
      <c r="F1270">
        <v>2</v>
      </c>
      <c r="G1270">
        <v>1</v>
      </c>
      <c r="H1270">
        <v>1</v>
      </c>
      <c r="I1270">
        <v>0</v>
      </c>
      <c r="J1270">
        <v>0</v>
      </c>
      <c r="K1270">
        <v>0</v>
      </c>
      <c r="L1270">
        <v>1</v>
      </c>
      <c r="M1270"/>
      <c r="O1270" s="101">
        <f>IF(ISBLANK(C1270),O1269,IF(COUNTIF(C$2:C1270,C1270)&gt;1,O1269,1+MAX(O1269,0)))</f>
        <v>36</v>
      </c>
      <c r="P1270" s="45">
        <f t="shared" si="418"/>
        <v>18</v>
      </c>
      <c r="Q1270" s="33" t="str">
        <f t="shared" si="419"/>
        <v/>
      </c>
      <c r="R1270" s="33">
        <f t="shared" si="420"/>
        <v>6</v>
      </c>
      <c r="S1270" s="33" t="str">
        <f t="shared" si="421"/>
        <v>121_6</v>
      </c>
      <c r="T1270" s="35" t="str">
        <f t="shared" si="422"/>
        <v>121AM</v>
      </c>
      <c r="U1270" s="35" t="str">
        <f t="shared" si="423"/>
        <v>121AMNS</v>
      </c>
      <c r="V1270" s="35" t="str">
        <f t="shared" si="439"/>
        <v>1J</v>
      </c>
      <c r="W1270" s="35" t="str">
        <f t="shared" si="432"/>
        <v>121AM1J221</v>
      </c>
      <c r="X1270" s="388">
        <f t="shared" si="433"/>
        <v>0</v>
      </c>
      <c r="Y1270" s="388">
        <f t="shared" si="434"/>
        <v>1</v>
      </c>
      <c r="Z1270" s="280" t="str">
        <f t="shared" si="424"/>
        <v/>
      </c>
      <c r="AA1270" s="280" t="str">
        <f t="shared" si="425"/>
        <v/>
      </c>
      <c r="AB1270" s="389" t="str">
        <f t="shared" si="435"/>
        <v/>
      </c>
      <c r="AC1270" s="389" t="str">
        <f t="shared" si="436"/>
        <v/>
      </c>
      <c r="AD1270" s="390" t="str">
        <f t="shared" si="426"/>
        <v/>
      </c>
      <c r="AE1270" s="282">
        <f t="shared" si="427"/>
        <v>0</v>
      </c>
      <c r="AF1270" s="359">
        <f t="shared" si="428"/>
        <v>0</v>
      </c>
      <c r="AG1270" s="280">
        <f t="shared" si="429"/>
        <v>3</v>
      </c>
      <c r="AH1270" s="280">
        <f t="shared" si="430"/>
        <v>1</v>
      </c>
      <c r="AI1270" s="280">
        <f>IF(ISBLANK(T1270),AI1269,IF(COUNTIF(T$2:T1270,T1270)&gt;1,AI1269,1+MAX(AI1269,0)))</f>
        <v>32</v>
      </c>
      <c r="AL1270" s="391" t="str">
        <f t="shared" si="437"/>
        <v/>
      </c>
      <c r="AM1270" s="391" t="str">
        <f t="shared" si="438"/>
        <v/>
      </c>
      <c r="AO1270" s="310" t="str">
        <f t="shared" si="431"/>
        <v/>
      </c>
      <c r="AP1270" s="310">
        <f>SUM(AO$1:AO1270)</f>
        <v>0</v>
      </c>
      <c r="AQ1270" s="310">
        <f>SUM(AK$2:AK1270)</f>
        <v>12</v>
      </c>
      <c r="AR1270" s="310">
        <f>COUNTA(AJ$2:AJ1270)</f>
        <v>12</v>
      </c>
      <c r="AS1270" s="312"/>
      <c r="AT1270" s="312"/>
      <c r="AU1270" s="312"/>
      <c r="AV1270" s="312"/>
      <c r="AW1270" s="312"/>
      <c r="AZ1270">
        <v>0</v>
      </c>
      <c r="BA1270">
        <v>1</v>
      </c>
    </row>
    <row r="1271" spans="1:53" x14ac:dyDescent="0.25">
      <c r="A1271">
        <v>121</v>
      </c>
      <c r="B1271" t="s">
        <v>65</v>
      </c>
      <c r="C1271" t="s">
        <v>629</v>
      </c>
      <c r="D1271"/>
      <c r="E1271">
        <v>2</v>
      </c>
      <c r="F1271">
        <v>2</v>
      </c>
      <c r="G1271">
        <v>2</v>
      </c>
      <c r="H1271">
        <v>2</v>
      </c>
      <c r="I1271">
        <v>0</v>
      </c>
      <c r="J1271">
        <v>0</v>
      </c>
      <c r="K1271">
        <v>1</v>
      </c>
      <c r="L1271">
        <v>1</v>
      </c>
      <c r="M1271"/>
      <c r="O1271" s="101">
        <f>IF(ISBLANK(C1271),O1270,IF(COUNTIF(C$2:C1271,C1271)&gt;1,O1270,1+MAX(O1270,0)))</f>
        <v>36</v>
      </c>
      <c r="P1271" s="45">
        <f t="shared" si="418"/>
        <v>18</v>
      </c>
      <c r="Q1271" s="33" t="str">
        <f t="shared" si="419"/>
        <v/>
      </c>
      <c r="R1271" s="33">
        <f t="shared" si="420"/>
        <v>6</v>
      </c>
      <c r="S1271" s="33" t="str">
        <f t="shared" si="421"/>
        <v>121_6</v>
      </c>
      <c r="T1271" s="35" t="str">
        <f t="shared" si="422"/>
        <v>121AM</v>
      </c>
      <c r="U1271" s="35" t="str">
        <f t="shared" si="423"/>
        <v>121AMNS</v>
      </c>
      <c r="V1271" s="35" t="str">
        <f t="shared" si="439"/>
        <v>1J</v>
      </c>
      <c r="W1271" s="35" t="str">
        <f t="shared" si="432"/>
        <v>121AM1J222</v>
      </c>
      <c r="X1271" s="388">
        <f t="shared" si="433"/>
        <v>1</v>
      </c>
      <c r="Y1271" s="388">
        <f t="shared" si="434"/>
        <v>1</v>
      </c>
      <c r="Z1271" s="280" t="str">
        <f t="shared" si="424"/>
        <v/>
      </c>
      <c r="AA1271" s="280" t="str">
        <f t="shared" si="425"/>
        <v/>
      </c>
      <c r="AB1271" s="389" t="str">
        <f t="shared" si="435"/>
        <v/>
      </c>
      <c r="AC1271" s="389" t="str">
        <f t="shared" si="436"/>
        <v/>
      </c>
      <c r="AD1271" s="390" t="str">
        <f t="shared" si="426"/>
        <v/>
      </c>
      <c r="AE1271" s="282">
        <f t="shared" si="427"/>
        <v>0</v>
      </c>
      <c r="AF1271" s="359">
        <f t="shared" si="428"/>
        <v>0</v>
      </c>
      <c r="AG1271" s="280">
        <f t="shared" si="429"/>
        <v>3</v>
      </c>
      <c r="AH1271" s="280">
        <f t="shared" si="430"/>
        <v>1</v>
      </c>
      <c r="AI1271" s="280">
        <f>IF(ISBLANK(T1271),AI1270,IF(COUNTIF(T$2:T1271,T1271)&gt;1,AI1270,1+MAX(AI1270,0)))</f>
        <v>32</v>
      </c>
      <c r="AL1271" s="391" t="str">
        <f t="shared" si="437"/>
        <v/>
      </c>
      <c r="AM1271" s="391" t="str">
        <f t="shared" si="438"/>
        <v/>
      </c>
      <c r="AO1271" s="310" t="str">
        <f t="shared" si="431"/>
        <v/>
      </c>
      <c r="AP1271" s="310">
        <f>SUM(AO$1:AO1271)</f>
        <v>0</v>
      </c>
      <c r="AQ1271" s="310">
        <f>SUM(AK$2:AK1271)</f>
        <v>12</v>
      </c>
      <c r="AR1271" s="310">
        <f>COUNTA(AJ$2:AJ1271)</f>
        <v>12</v>
      </c>
      <c r="AS1271" s="312"/>
      <c r="AT1271" s="312"/>
      <c r="AU1271" s="312"/>
      <c r="AV1271" s="312"/>
      <c r="AW1271" s="312"/>
      <c r="AZ1271">
        <v>1</v>
      </c>
      <c r="BA1271">
        <v>1</v>
      </c>
    </row>
    <row r="1272" spans="1:53" x14ac:dyDescent="0.25">
      <c r="A1272">
        <v>121</v>
      </c>
      <c r="B1272" t="s">
        <v>65</v>
      </c>
      <c r="C1272" t="s">
        <v>629</v>
      </c>
      <c r="D1272"/>
      <c r="E1272">
        <v>2</v>
      </c>
      <c r="F1272">
        <v>2</v>
      </c>
      <c r="G1272">
        <v>3</v>
      </c>
      <c r="H1272">
        <v>1</v>
      </c>
      <c r="I1272">
        <v>0</v>
      </c>
      <c r="J1272">
        <v>0</v>
      </c>
      <c r="K1272">
        <v>0</v>
      </c>
      <c r="L1272">
        <v>0</v>
      </c>
      <c r="M1272"/>
      <c r="O1272" s="101">
        <f>IF(ISBLANK(C1272),O1271,IF(COUNTIF(C$2:C1272,C1272)&gt;1,O1271,1+MAX(O1271,0)))</f>
        <v>36</v>
      </c>
      <c r="P1272" s="45">
        <f t="shared" si="418"/>
        <v>18</v>
      </c>
      <c r="Q1272" s="33" t="str">
        <f t="shared" si="419"/>
        <v/>
      </c>
      <c r="R1272" s="33">
        <f t="shared" si="420"/>
        <v>6</v>
      </c>
      <c r="S1272" s="33" t="str">
        <f t="shared" si="421"/>
        <v>121_6</v>
      </c>
      <c r="T1272" s="35" t="str">
        <f t="shared" si="422"/>
        <v>121AM</v>
      </c>
      <c r="U1272" s="35" t="str">
        <f t="shared" si="423"/>
        <v>121AMEW</v>
      </c>
      <c r="V1272" s="35" t="str">
        <f t="shared" si="439"/>
        <v>1J</v>
      </c>
      <c r="W1272" s="35" t="str">
        <f t="shared" si="432"/>
        <v>121AM1J223</v>
      </c>
      <c r="X1272" s="388">
        <f t="shared" si="433"/>
        <v>0</v>
      </c>
      <c r="Y1272" s="388">
        <f t="shared" si="434"/>
        <v>0</v>
      </c>
      <c r="Z1272" s="280" t="str">
        <f t="shared" si="424"/>
        <v/>
      </c>
      <c r="AA1272" s="280" t="str">
        <f t="shared" si="425"/>
        <v/>
      </c>
      <c r="AB1272" s="389" t="str">
        <f t="shared" si="435"/>
        <v/>
      </c>
      <c r="AC1272" s="389" t="str">
        <f t="shared" si="436"/>
        <v/>
      </c>
      <c r="AD1272" s="390" t="str">
        <f t="shared" si="426"/>
        <v/>
      </c>
      <c r="AE1272" s="282">
        <f t="shared" si="427"/>
        <v>0</v>
      </c>
      <c r="AF1272" s="359">
        <f t="shared" si="428"/>
        <v>0</v>
      </c>
      <c r="AG1272" s="280">
        <f t="shared" si="429"/>
        <v>3</v>
      </c>
      <c r="AH1272" s="280">
        <f t="shared" si="430"/>
        <v>1</v>
      </c>
      <c r="AI1272" s="280">
        <f>IF(ISBLANK(T1272),AI1271,IF(COUNTIF(T$2:T1272,T1272)&gt;1,AI1271,1+MAX(AI1271,0)))</f>
        <v>32</v>
      </c>
      <c r="AL1272" s="391" t="str">
        <f t="shared" si="437"/>
        <v/>
      </c>
      <c r="AM1272" s="391" t="str">
        <f t="shared" si="438"/>
        <v/>
      </c>
      <c r="AO1272" s="310" t="str">
        <f t="shared" si="431"/>
        <v/>
      </c>
      <c r="AP1272" s="310">
        <f>SUM(AO$1:AO1272)</f>
        <v>0</v>
      </c>
      <c r="AQ1272" s="310">
        <f>SUM(AK$2:AK1272)</f>
        <v>12</v>
      </c>
      <c r="AR1272" s="310">
        <f>COUNTA(AJ$2:AJ1272)</f>
        <v>12</v>
      </c>
      <c r="AS1272" s="312"/>
      <c r="AT1272" s="312"/>
      <c r="AU1272" s="312"/>
      <c r="AV1272" s="312"/>
      <c r="AW1272" s="312"/>
      <c r="AZ1272">
        <v>0</v>
      </c>
      <c r="BA1272">
        <v>0</v>
      </c>
    </row>
    <row r="1273" spans="1:53" x14ac:dyDescent="0.25">
      <c r="A1273">
        <v>121</v>
      </c>
      <c r="B1273" t="s">
        <v>65</v>
      </c>
      <c r="C1273" t="s">
        <v>629</v>
      </c>
      <c r="D1273"/>
      <c r="E1273">
        <v>2</v>
      </c>
      <c r="F1273">
        <v>2</v>
      </c>
      <c r="G1273">
        <v>4</v>
      </c>
      <c r="H1273">
        <v>1</v>
      </c>
      <c r="I1273">
        <v>0</v>
      </c>
      <c r="J1273">
        <v>0</v>
      </c>
      <c r="K1273">
        <v>0</v>
      </c>
      <c r="L1273">
        <v>0</v>
      </c>
      <c r="M1273"/>
      <c r="O1273" s="101">
        <f>IF(ISBLANK(C1273),O1272,IF(COUNTIF(C$2:C1273,C1273)&gt;1,O1272,1+MAX(O1272,0)))</f>
        <v>36</v>
      </c>
      <c r="P1273" s="45">
        <f t="shared" si="418"/>
        <v>18</v>
      </c>
      <c r="Q1273" s="33" t="str">
        <f t="shared" si="419"/>
        <v/>
      </c>
      <c r="R1273" s="33">
        <f t="shared" si="420"/>
        <v>6</v>
      </c>
      <c r="S1273" s="33" t="str">
        <f t="shared" si="421"/>
        <v>121_6</v>
      </c>
      <c r="T1273" s="35" t="str">
        <f t="shared" si="422"/>
        <v>121AM</v>
      </c>
      <c r="U1273" s="35" t="str">
        <f t="shared" si="423"/>
        <v>121AMEW</v>
      </c>
      <c r="V1273" s="35" t="str">
        <f t="shared" si="439"/>
        <v>1J</v>
      </c>
      <c r="W1273" s="35" t="str">
        <f t="shared" si="432"/>
        <v>121AM1J224</v>
      </c>
      <c r="X1273" s="388">
        <f t="shared" si="433"/>
        <v>0</v>
      </c>
      <c r="Y1273" s="388">
        <f t="shared" si="434"/>
        <v>0</v>
      </c>
      <c r="Z1273" s="280" t="str">
        <f t="shared" si="424"/>
        <v/>
      </c>
      <c r="AA1273" s="280" t="str">
        <f t="shared" si="425"/>
        <v/>
      </c>
      <c r="AB1273" s="389" t="str">
        <f t="shared" si="435"/>
        <v/>
      </c>
      <c r="AC1273" s="389" t="str">
        <f t="shared" si="436"/>
        <v/>
      </c>
      <c r="AD1273" s="390" t="str">
        <f t="shared" si="426"/>
        <v/>
      </c>
      <c r="AE1273" s="282">
        <f t="shared" si="427"/>
        <v>0</v>
      </c>
      <c r="AF1273" s="359">
        <f t="shared" si="428"/>
        <v>0</v>
      </c>
      <c r="AG1273" s="280">
        <f t="shared" si="429"/>
        <v>3</v>
      </c>
      <c r="AH1273" s="280">
        <f t="shared" si="430"/>
        <v>1</v>
      </c>
      <c r="AI1273" s="280">
        <f>IF(ISBLANK(T1273),AI1272,IF(COUNTIF(T$2:T1273,T1273)&gt;1,AI1272,1+MAX(AI1272,0)))</f>
        <v>32</v>
      </c>
      <c r="AL1273" s="391" t="str">
        <f t="shared" si="437"/>
        <v/>
      </c>
      <c r="AM1273" s="391" t="str">
        <f t="shared" si="438"/>
        <v/>
      </c>
      <c r="AO1273" s="310" t="str">
        <f t="shared" si="431"/>
        <v/>
      </c>
      <c r="AP1273" s="310">
        <f>SUM(AO$1:AO1273)</f>
        <v>0</v>
      </c>
      <c r="AQ1273" s="310">
        <f>SUM(AK$2:AK1273)</f>
        <v>12</v>
      </c>
      <c r="AR1273" s="310">
        <f>COUNTA(AJ$2:AJ1273)</f>
        <v>12</v>
      </c>
      <c r="AS1273" s="312"/>
      <c r="AT1273" s="312"/>
      <c r="AU1273" s="312"/>
      <c r="AV1273" s="312"/>
      <c r="AW1273" s="312"/>
      <c r="AZ1273">
        <v>0</v>
      </c>
      <c r="BA1273">
        <v>0</v>
      </c>
    </row>
    <row r="1274" spans="1:53" x14ac:dyDescent="0.25">
      <c r="A1274">
        <v>121</v>
      </c>
      <c r="B1274" t="s">
        <v>65</v>
      </c>
      <c r="C1274" t="s">
        <v>629</v>
      </c>
      <c r="D1274"/>
      <c r="E1274">
        <v>2</v>
      </c>
      <c r="F1274">
        <v>3</v>
      </c>
      <c r="G1274">
        <v>1</v>
      </c>
      <c r="H1274">
        <v>0</v>
      </c>
      <c r="I1274">
        <v>0</v>
      </c>
      <c r="J1274">
        <v>0</v>
      </c>
      <c r="K1274">
        <v>0</v>
      </c>
      <c r="L1274">
        <v>0</v>
      </c>
      <c r="M1274"/>
      <c r="O1274" s="101">
        <f>IF(ISBLANK(C1274),O1273,IF(COUNTIF(C$2:C1274,C1274)&gt;1,O1273,1+MAX(O1273,0)))</f>
        <v>36</v>
      </c>
      <c r="P1274" s="45">
        <f t="shared" si="418"/>
        <v>18</v>
      </c>
      <c r="Q1274" s="33" t="str">
        <f t="shared" si="419"/>
        <v/>
      </c>
      <c r="R1274" s="33">
        <f t="shared" si="420"/>
        <v>7</v>
      </c>
      <c r="S1274" s="33" t="str">
        <f t="shared" si="421"/>
        <v>121_7</v>
      </c>
      <c r="T1274" s="35" t="str">
        <f t="shared" si="422"/>
        <v>121AM</v>
      </c>
      <c r="U1274" s="35" t="str">
        <f t="shared" si="423"/>
        <v>121AMNS</v>
      </c>
      <c r="V1274" s="35" t="str">
        <f t="shared" si="439"/>
        <v>1J</v>
      </c>
      <c r="W1274" s="35" t="str">
        <f t="shared" si="432"/>
        <v>121AM1J231</v>
      </c>
      <c r="X1274" s="388">
        <f t="shared" si="433"/>
        <v>0</v>
      </c>
      <c r="Y1274" s="388">
        <f t="shared" si="434"/>
        <v>0</v>
      </c>
      <c r="Z1274" s="280" t="str">
        <f t="shared" si="424"/>
        <v/>
      </c>
      <c r="AA1274" s="280" t="str">
        <f t="shared" si="425"/>
        <v/>
      </c>
      <c r="AB1274" s="389" t="str">
        <f t="shared" si="435"/>
        <v/>
      </c>
      <c r="AC1274" s="389" t="str">
        <f t="shared" si="436"/>
        <v/>
      </c>
      <c r="AD1274" s="390" t="str">
        <f t="shared" si="426"/>
        <v/>
      </c>
      <c r="AE1274" s="282">
        <f t="shared" si="427"/>
        <v>0</v>
      </c>
      <c r="AF1274" s="359">
        <f t="shared" si="428"/>
        <v>0</v>
      </c>
      <c r="AG1274" s="280">
        <f t="shared" si="429"/>
        <v>3</v>
      </c>
      <c r="AH1274" s="280">
        <f t="shared" si="430"/>
        <v>1</v>
      </c>
      <c r="AI1274" s="280">
        <f>IF(ISBLANK(T1274),AI1273,IF(COUNTIF(T$2:T1274,T1274)&gt;1,AI1273,1+MAX(AI1273,0)))</f>
        <v>32</v>
      </c>
      <c r="AL1274" s="391" t="str">
        <f t="shared" si="437"/>
        <v/>
      </c>
      <c r="AM1274" s="391" t="str">
        <f t="shared" si="438"/>
        <v/>
      </c>
      <c r="AO1274" s="310" t="str">
        <f t="shared" si="431"/>
        <v/>
      </c>
      <c r="AP1274" s="310">
        <f>SUM(AO$1:AO1274)</f>
        <v>0</v>
      </c>
      <c r="AQ1274" s="310">
        <f>SUM(AK$2:AK1274)</f>
        <v>12</v>
      </c>
      <c r="AR1274" s="310">
        <f>COUNTA(AJ$2:AJ1274)</f>
        <v>12</v>
      </c>
      <c r="AS1274" s="312"/>
      <c r="AT1274" s="312"/>
      <c r="AU1274" s="312"/>
      <c r="AV1274" s="312"/>
      <c r="AW1274" s="312"/>
      <c r="AZ1274">
        <v>0</v>
      </c>
      <c r="BA1274">
        <v>0</v>
      </c>
    </row>
    <row r="1275" spans="1:53" x14ac:dyDescent="0.25">
      <c r="A1275">
        <v>121</v>
      </c>
      <c r="B1275" t="s">
        <v>65</v>
      </c>
      <c r="C1275" t="s">
        <v>629</v>
      </c>
      <c r="D1275"/>
      <c r="E1275">
        <v>2</v>
      </c>
      <c r="F1275">
        <v>3</v>
      </c>
      <c r="G1275">
        <v>2</v>
      </c>
      <c r="H1275">
        <v>1</v>
      </c>
      <c r="I1275">
        <v>0</v>
      </c>
      <c r="J1275">
        <v>1</v>
      </c>
      <c r="K1275">
        <v>0</v>
      </c>
      <c r="L1275">
        <v>0</v>
      </c>
      <c r="M1275"/>
      <c r="O1275" s="101">
        <f>IF(ISBLANK(C1275),O1274,IF(COUNTIF(C$2:C1275,C1275)&gt;1,O1274,1+MAX(O1274,0)))</f>
        <v>36</v>
      </c>
      <c r="P1275" s="45">
        <f t="shared" si="418"/>
        <v>18</v>
      </c>
      <c r="Q1275" s="33" t="str">
        <f t="shared" si="419"/>
        <v/>
      </c>
      <c r="R1275" s="33">
        <f t="shared" si="420"/>
        <v>7</v>
      </c>
      <c r="S1275" s="33" t="str">
        <f t="shared" si="421"/>
        <v>121_7</v>
      </c>
      <c r="T1275" s="35" t="str">
        <f t="shared" si="422"/>
        <v>121AM</v>
      </c>
      <c r="U1275" s="35" t="str">
        <f t="shared" si="423"/>
        <v>121AMNS</v>
      </c>
      <c r="V1275" s="35" t="str">
        <f t="shared" si="439"/>
        <v>1J</v>
      </c>
      <c r="W1275" s="35" t="str">
        <f t="shared" si="432"/>
        <v>121AM1J232</v>
      </c>
      <c r="X1275" s="388">
        <f t="shared" si="433"/>
        <v>0</v>
      </c>
      <c r="Y1275" s="388">
        <f t="shared" si="434"/>
        <v>0</v>
      </c>
      <c r="Z1275" s="280" t="str">
        <f t="shared" si="424"/>
        <v/>
      </c>
      <c r="AA1275" s="280" t="str">
        <f t="shared" si="425"/>
        <v/>
      </c>
      <c r="AB1275" s="389" t="str">
        <f t="shared" si="435"/>
        <v/>
      </c>
      <c r="AC1275" s="389" t="str">
        <f t="shared" si="436"/>
        <v/>
      </c>
      <c r="AD1275" s="390" t="str">
        <f t="shared" si="426"/>
        <v/>
      </c>
      <c r="AE1275" s="282">
        <f t="shared" si="427"/>
        <v>0</v>
      </c>
      <c r="AF1275" s="359">
        <f t="shared" si="428"/>
        <v>0</v>
      </c>
      <c r="AG1275" s="280">
        <f t="shared" si="429"/>
        <v>3</v>
      </c>
      <c r="AH1275" s="280">
        <f t="shared" si="430"/>
        <v>1</v>
      </c>
      <c r="AI1275" s="280">
        <f>IF(ISBLANK(T1275),AI1274,IF(COUNTIF(T$2:T1275,T1275)&gt;1,AI1274,1+MAX(AI1274,0)))</f>
        <v>32</v>
      </c>
      <c r="AL1275" s="391" t="str">
        <f t="shared" si="437"/>
        <v/>
      </c>
      <c r="AM1275" s="391" t="str">
        <f t="shared" si="438"/>
        <v/>
      </c>
      <c r="AO1275" s="310" t="str">
        <f t="shared" si="431"/>
        <v/>
      </c>
      <c r="AP1275" s="310">
        <f>SUM(AO$1:AO1275)</f>
        <v>0</v>
      </c>
      <c r="AQ1275" s="310">
        <f>SUM(AK$2:AK1275)</f>
        <v>12</v>
      </c>
      <c r="AR1275" s="310">
        <f>COUNTA(AJ$2:AJ1275)</f>
        <v>12</v>
      </c>
      <c r="AS1275" s="312"/>
      <c r="AT1275" s="312"/>
      <c r="AU1275" s="312"/>
      <c r="AV1275" s="312"/>
      <c r="AW1275" s="312"/>
      <c r="AZ1275">
        <v>0</v>
      </c>
      <c r="BA1275">
        <v>0</v>
      </c>
    </row>
    <row r="1276" spans="1:53" x14ac:dyDescent="0.25">
      <c r="A1276">
        <v>121</v>
      </c>
      <c r="B1276" t="s">
        <v>65</v>
      </c>
      <c r="C1276" t="s">
        <v>629</v>
      </c>
      <c r="D1276"/>
      <c r="E1276">
        <v>2</v>
      </c>
      <c r="F1276">
        <v>3</v>
      </c>
      <c r="G1276">
        <v>3</v>
      </c>
      <c r="H1276">
        <v>7</v>
      </c>
      <c r="I1276">
        <v>4</v>
      </c>
      <c r="J1276">
        <v>0</v>
      </c>
      <c r="K1276">
        <v>4</v>
      </c>
      <c r="L1276">
        <v>4</v>
      </c>
      <c r="M1276"/>
      <c r="O1276" s="101">
        <f>IF(ISBLANK(C1276),O1275,IF(COUNTIF(C$2:C1276,C1276)&gt;1,O1275,1+MAX(O1275,0)))</f>
        <v>36</v>
      </c>
      <c r="P1276" s="45">
        <f t="shared" si="418"/>
        <v>18</v>
      </c>
      <c r="Q1276" s="33" t="str">
        <f t="shared" si="419"/>
        <v/>
      </c>
      <c r="R1276" s="33">
        <f t="shared" si="420"/>
        <v>7</v>
      </c>
      <c r="S1276" s="33" t="str">
        <f t="shared" si="421"/>
        <v>121_7</v>
      </c>
      <c r="T1276" s="35" t="str">
        <f t="shared" si="422"/>
        <v>121AM</v>
      </c>
      <c r="U1276" s="35" t="str">
        <f t="shared" si="423"/>
        <v>121AMEW</v>
      </c>
      <c r="V1276" s="35" t="str">
        <f t="shared" si="439"/>
        <v>1J</v>
      </c>
      <c r="W1276" s="35" t="str">
        <f t="shared" si="432"/>
        <v>121AM1J233</v>
      </c>
      <c r="X1276" s="388">
        <f t="shared" si="433"/>
        <v>4</v>
      </c>
      <c r="Y1276" s="388">
        <f t="shared" si="434"/>
        <v>4</v>
      </c>
      <c r="Z1276" s="280" t="str">
        <f t="shared" si="424"/>
        <v/>
      </c>
      <c r="AA1276" s="280" t="str">
        <f t="shared" si="425"/>
        <v/>
      </c>
      <c r="AB1276" s="389" t="str">
        <f t="shared" si="435"/>
        <v/>
      </c>
      <c r="AC1276" s="389" t="str">
        <f t="shared" si="436"/>
        <v/>
      </c>
      <c r="AD1276" s="390" t="str">
        <f t="shared" si="426"/>
        <v/>
      </c>
      <c r="AE1276" s="282">
        <f t="shared" si="427"/>
        <v>0</v>
      </c>
      <c r="AF1276" s="359">
        <f t="shared" si="428"/>
        <v>0</v>
      </c>
      <c r="AG1276" s="280">
        <f t="shared" si="429"/>
        <v>3</v>
      </c>
      <c r="AH1276" s="280">
        <f t="shared" si="430"/>
        <v>1</v>
      </c>
      <c r="AI1276" s="280">
        <f>IF(ISBLANK(T1276),AI1275,IF(COUNTIF(T$2:T1276,T1276)&gt;1,AI1275,1+MAX(AI1275,0)))</f>
        <v>32</v>
      </c>
      <c r="AL1276" s="391" t="str">
        <f t="shared" si="437"/>
        <v/>
      </c>
      <c r="AM1276" s="391" t="str">
        <f t="shared" si="438"/>
        <v/>
      </c>
      <c r="AO1276" s="310" t="str">
        <f t="shared" si="431"/>
        <v/>
      </c>
      <c r="AP1276" s="310">
        <f>SUM(AO$1:AO1276)</f>
        <v>0</v>
      </c>
      <c r="AQ1276" s="310">
        <f>SUM(AK$2:AK1276)</f>
        <v>12</v>
      </c>
      <c r="AR1276" s="310">
        <f>COUNTA(AJ$2:AJ1276)</f>
        <v>12</v>
      </c>
      <c r="AS1276" s="312"/>
      <c r="AT1276" s="312"/>
      <c r="AU1276" s="312"/>
      <c r="AV1276" s="312"/>
      <c r="AW1276" s="312"/>
      <c r="AZ1276">
        <v>4</v>
      </c>
      <c r="BA1276">
        <v>4</v>
      </c>
    </row>
    <row r="1277" spans="1:53" x14ac:dyDescent="0.25">
      <c r="A1277">
        <v>121</v>
      </c>
      <c r="B1277" t="s">
        <v>65</v>
      </c>
      <c r="C1277" t="s">
        <v>629</v>
      </c>
      <c r="D1277"/>
      <c r="E1277">
        <v>2</v>
      </c>
      <c r="F1277">
        <v>3</v>
      </c>
      <c r="G1277">
        <v>4</v>
      </c>
      <c r="H1277">
        <v>2</v>
      </c>
      <c r="I1277">
        <v>0</v>
      </c>
      <c r="J1277">
        <v>1</v>
      </c>
      <c r="K1277">
        <v>0</v>
      </c>
      <c r="L1277">
        <v>0</v>
      </c>
      <c r="M1277"/>
      <c r="O1277" s="101">
        <f>IF(ISBLANK(C1277),O1276,IF(COUNTIF(C$2:C1277,C1277)&gt;1,O1276,1+MAX(O1276,0)))</f>
        <v>36</v>
      </c>
      <c r="P1277" s="45">
        <f t="shared" si="418"/>
        <v>18</v>
      </c>
      <c r="Q1277" s="33" t="str">
        <f t="shared" si="419"/>
        <v/>
      </c>
      <c r="R1277" s="33">
        <f t="shared" si="420"/>
        <v>7</v>
      </c>
      <c r="S1277" s="33" t="str">
        <f t="shared" si="421"/>
        <v>121_7</v>
      </c>
      <c r="T1277" s="35" t="str">
        <f t="shared" si="422"/>
        <v>121AM</v>
      </c>
      <c r="U1277" s="35" t="str">
        <f t="shared" si="423"/>
        <v>121AMEW</v>
      </c>
      <c r="V1277" s="35" t="str">
        <f t="shared" si="439"/>
        <v>1J</v>
      </c>
      <c r="W1277" s="35" t="str">
        <f t="shared" si="432"/>
        <v>121AM1J234</v>
      </c>
      <c r="X1277" s="388">
        <f t="shared" si="433"/>
        <v>0</v>
      </c>
      <c r="Y1277" s="388">
        <f t="shared" si="434"/>
        <v>0</v>
      </c>
      <c r="Z1277" s="280" t="str">
        <f t="shared" si="424"/>
        <v/>
      </c>
      <c r="AA1277" s="280" t="str">
        <f t="shared" si="425"/>
        <v/>
      </c>
      <c r="AB1277" s="389" t="str">
        <f t="shared" si="435"/>
        <v/>
      </c>
      <c r="AC1277" s="389" t="str">
        <f t="shared" si="436"/>
        <v/>
      </c>
      <c r="AD1277" s="390" t="str">
        <f t="shared" si="426"/>
        <v/>
      </c>
      <c r="AE1277" s="282">
        <f t="shared" si="427"/>
        <v>0</v>
      </c>
      <c r="AF1277" s="359">
        <f t="shared" si="428"/>
        <v>0</v>
      </c>
      <c r="AG1277" s="280">
        <f t="shared" si="429"/>
        <v>3</v>
      </c>
      <c r="AH1277" s="280">
        <f t="shared" si="430"/>
        <v>1</v>
      </c>
      <c r="AI1277" s="280">
        <f>IF(ISBLANK(T1277),AI1276,IF(COUNTIF(T$2:T1277,T1277)&gt;1,AI1276,1+MAX(AI1276,0)))</f>
        <v>32</v>
      </c>
      <c r="AL1277" s="391" t="str">
        <f t="shared" si="437"/>
        <v/>
      </c>
      <c r="AM1277" s="391" t="str">
        <f t="shared" si="438"/>
        <v/>
      </c>
      <c r="AO1277" s="310" t="str">
        <f t="shared" si="431"/>
        <v/>
      </c>
      <c r="AP1277" s="310">
        <f>SUM(AO$1:AO1277)</f>
        <v>0</v>
      </c>
      <c r="AQ1277" s="310">
        <f>SUM(AK$2:AK1277)</f>
        <v>12</v>
      </c>
      <c r="AR1277" s="310">
        <f>COUNTA(AJ$2:AJ1277)</f>
        <v>12</v>
      </c>
      <c r="AS1277" s="312"/>
      <c r="AT1277" s="312"/>
      <c r="AU1277" s="312"/>
      <c r="AV1277" s="312"/>
      <c r="AW1277" s="312"/>
      <c r="AZ1277">
        <v>0</v>
      </c>
      <c r="BA1277">
        <v>0</v>
      </c>
    </row>
    <row r="1278" spans="1:53" x14ac:dyDescent="0.25">
      <c r="A1278">
        <v>121</v>
      </c>
      <c r="B1278" t="s">
        <v>65</v>
      </c>
      <c r="C1278" t="s">
        <v>629</v>
      </c>
      <c r="D1278"/>
      <c r="E1278">
        <v>2</v>
      </c>
      <c r="F1278">
        <v>4</v>
      </c>
      <c r="G1278">
        <v>1</v>
      </c>
      <c r="H1278">
        <v>7</v>
      </c>
      <c r="I1278">
        <v>2</v>
      </c>
      <c r="J1278">
        <v>1</v>
      </c>
      <c r="K1278">
        <v>2</v>
      </c>
      <c r="L1278">
        <v>3</v>
      </c>
      <c r="M1278"/>
      <c r="O1278" s="101">
        <f>IF(ISBLANK(C1278),O1277,IF(COUNTIF(C$2:C1278,C1278)&gt;1,O1277,1+MAX(O1277,0)))</f>
        <v>36</v>
      </c>
      <c r="P1278" s="45">
        <f t="shared" si="418"/>
        <v>18</v>
      </c>
      <c r="Q1278" s="33" t="str">
        <f t="shared" si="419"/>
        <v/>
      </c>
      <c r="R1278" s="33">
        <f t="shared" si="420"/>
        <v>8</v>
      </c>
      <c r="S1278" s="33" t="str">
        <f t="shared" si="421"/>
        <v>121_8</v>
      </c>
      <c r="T1278" s="35" t="str">
        <f t="shared" si="422"/>
        <v>121AM</v>
      </c>
      <c r="U1278" s="35" t="str">
        <f t="shared" si="423"/>
        <v>121AMNS</v>
      </c>
      <c r="V1278" s="35" t="str">
        <f t="shared" si="439"/>
        <v>1J</v>
      </c>
      <c r="W1278" s="35" t="str">
        <f t="shared" si="432"/>
        <v>121AM1J241</v>
      </c>
      <c r="X1278" s="388">
        <f t="shared" si="433"/>
        <v>2</v>
      </c>
      <c r="Y1278" s="388">
        <f t="shared" si="434"/>
        <v>3</v>
      </c>
      <c r="Z1278" s="280" t="str">
        <f t="shared" si="424"/>
        <v/>
      </c>
      <c r="AA1278" s="280" t="str">
        <f t="shared" si="425"/>
        <v/>
      </c>
      <c r="AB1278" s="389" t="str">
        <f t="shared" si="435"/>
        <v/>
      </c>
      <c r="AC1278" s="389" t="str">
        <f t="shared" si="436"/>
        <v/>
      </c>
      <c r="AD1278" s="390" t="str">
        <f t="shared" si="426"/>
        <v/>
      </c>
      <c r="AE1278" s="282">
        <f t="shared" si="427"/>
        <v>0</v>
      </c>
      <c r="AF1278" s="359">
        <f t="shared" si="428"/>
        <v>0</v>
      </c>
      <c r="AG1278" s="280">
        <f t="shared" si="429"/>
        <v>3</v>
      </c>
      <c r="AH1278" s="280">
        <f t="shared" si="430"/>
        <v>1</v>
      </c>
      <c r="AI1278" s="280">
        <f>IF(ISBLANK(T1278),AI1277,IF(COUNTIF(T$2:T1278,T1278)&gt;1,AI1277,1+MAX(AI1277,0)))</f>
        <v>32</v>
      </c>
      <c r="AL1278" s="391" t="str">
        <f t="shared" si="437"/>
        <v/>
      </c>
      <c r="AM1278" s="391" t="str">
        <f t="shared" si="438"/>
        <v/>
      </c>
      <c r="AO1278" s="310" t="str">
        <f t="shared" si="431"/>
        <v/>
      </c>
      <c r="AP1278" s="310">
        <f>SUM(AO$1:AO1278)</f>
        <v>0</v>
      </c>
      <c r="AQ1278" s="310">
        <f>SUM(AK$2:AK1278)</f>
        <v>12</v>
      </c>
      <c r="AR1278" s="310">
        <f>COUNTA(AJ$2:AJ1278)</f>
        <v>12</v>
      </c>
      <c r="AS1278" s="312"/>
      <c r="AT1278" s="312"/>
      <c r="AU1278" s="312"/>
      <c r="AV1278" s="312"/>
      <c r="AW1278" s="312"/>
      <c r="AZ1278">
        <v>2</v>
      </c>
      <c r="BA1278">
        <v>3</v>
      </c>
    </row>
    <row r="1279" spans="1:53" x14ac:dyDescent="0.25">
      <c r="A1279">
        <v>121</v>
      </c>
      <c r="B1279" t="s">
        <v>65</v>
      </c>
      <c r="C1279" t="s">
        <v>629</v>
      </c>
      <c r="D1279"/>
      <c r="E1279">
        <v>2</v>
      </c>
      <c r="F1279">
        <v>4</v>
      </c>
      <c r="G1279">
        <v>2</v>
      </c>
      <c r="H1279">
        <v>3</v>
      </c>
      <c r="I1279">
        <v>0</v>
      </c>
      <c r="J1279">
        <v>0</v>
      </c>
      <c r="K1279">
        <v>2</v>
      </c>
      <c r="L1279">
        <v>3</v>
      </c>
      <c r="M1279"/>
      <c r="O1279" s="101">
        <f>IF(ISBLANK(C1279),O1278,IF(COUNTIF(C$2:C1279,C1279)&gt;1,O1278,1+MAX(O1278,0)))</f>
        <v>36</v>
      </c>
      <c r="P1279" s="45">
        <f t="shared" si="418"/>
        <v>18</v>
      </c>
      <c r="Q1279" s="33" t="str">
        <f t="shared" si="419"/>
        <v/>
      </c>
      <c r="R1279" s="33">
        <f t="shared" si="420"/>
        <v>8</v>
      </c>
      <c r="S1279" s="33" t="str">
        <f t="shared" si="421"/>
        <v>121_8</v>
      </c>
      <c r="T1279" s="35" t="str">
        <f t="shared" si="422"/>
        <v>121AM</v>
      </c>
      <c r="U1279" s="35" t="str">
        <f t="shared" si="423"/>
        <v>121AMNS</v>
      </c>
      <c r="V1279" s="35" t="str">
        <f t="shared" si="439"/>
        <v>1J</v>
      </c>
      <c r="W1279" s="35" t="str">
        <f t="shared" si="432"/>
        <v>121AM1J242</v>
      </c>
      <c r="X1279" s="388">
        <f t="shared" si="433"/>
        <v>2</v>
      </c>
      <c r="Y1279" s="388">
        <f t="shared" si="434"/>
        <v>3</v>
      </c>
      <c r="Z1279" s="280" t="str">
        <f t="shared" si="424"/>
        <v/>
      </c>
      <c r="AA1279" s="280" t="str">
        <f t="shared" si="425"/>
        <v/>
      </c>
      <c r="AB1279" s="389" t="str">
        <f t="shared" si="435"/>
        <v/>
      </c>
      <c r="AC1279" s="389" t="str">
        <f t="shared" si="436"/>
        <v/>
      </c>
      <c r="AD1279" s="390" t="str">
        <f t="shared" si="426"/>
        <v/>
      </c>
      <c r="AE1279" s="282">
        <f t="shared" si="427"/>
        <v>0</v>
      </c>
      <c r="AF1279" s="359">
        <f t="shared" si="428"/>
        <v>0</v>
      </c>
      <c r="AG1279" s="280">
        <f t="shared" si="429"/>
        <v>3</v>
      </c>
      <c r="AH1279" s="280">
        <f t="shared" si="430"/>
        <v>1</v>
      </c>
      <c r="AI1279" s="280">
        <f>IF(ISBLANK(T1279),AI1278,IF(COUNTIF(T$2:T1279,T1279)&gt;1,AI1278,1+MAX(AI1278,0)))</f>
        <v>32</v>
      </c>
      <c r="AL1279" s="391" t="str">
        <f t="shared" si="437"/>
        <v/>
      </c>
      <c r="AM1279" s="391" t="str">
        <f t="shared" si="438"/>
        <v/>
      </c>
      <c r="AO1279" s="310" t="str">
        <f t="shared" si="431"/>
        <v/>
      </c>
      <c r="AP1279" s="310">
        <f>SUM(AO$1:AO1279)</f>
        <v>0</v>
      </c>
      <c r="AQ1279" s="310">
        <f>SUM(AK$2:AK1279)</f>
        <v>12</v>
      </c>
      <c r="AR1279" s="310">
        <f>COUNTA(AJ$2:AJ1279)</f>
        <v>12</v>
      </c>
      <c r="AS1279" s="312"/>
      <c r="AT1279" s="312"/>
      <c r="AU1279" s="312"/>
      <c r="AV1279" s="312"/>
      <c r="AW1279" s="312"/>
      <c r="AZ1279">
        <v>2</v>
      </c>
      <c r="BA1279">
        <v>3</v>
      </c>
    </row>
    <row r="1280" spans="1:53" x14ac:dyDescent="0.25">
      <c r="A1280">
        <v>121</v>
      </c>
      <c r="B1280" t="s">
        <v>65</v>
      </c>
      <c r="C1280" t="s">
        <v>629</v>
      </c>
      <c r="D1280"/>
      <c r="E1280">
        <v>2</v>
      </c>
      <c r="F1280">
        <v>4</v>
      </c>
      <c r="G1280">
        <v>3</v>
      </c>
      <c r="H1280">
        <v>3</v>
      </c>
      <c r="I1280">
        <v>1</v>
      </c>
      <c r="J1280">
        <v>0</v>
      </c>
      <c r="K1280">
        <v>1</v>
      </c>
      <c r="L1280">
        <v>1</v>
      </c>
      <c r="M1280"/>
      <c r="O1280" s="101">
        <f>IF(ISBLANK(C1280),O1279,IF(COUNTIF(C$2:C1280,C1280)&gt;1,O1279,1+MAX(O1279,0)))</f>
        <v>36</v>
      </c>
      <c r="P1280" s="45">
        <f t="shared" si="418"/>
        <v>18</v>
      </c>
      <c r="Q1280" s="33" t="str">
        <f t="shared" si="419"/>
        <v/>
      </c>
      <c r="R1280" s="33">
        <f t="shared" si="420"/>
        <v>8</v>
      </c>
      <c r="S1280" s="33" t="str">
        <f t="shared" si="421"/>
        <v>121_8</v>
      </c>
      <c r="T1280" s="35" t="str">
        <f t="shared" si="422"/>
        <v>121AM</v>
      </c>
      <c r="U1280" s="35" t="str">
        <f t="shared" si="423"/>
        <v>121AMEW</v>
      </c>
      <c r="V1280" s="35" t="str">
        <f t="shared" si="439"/>
        <v>1J</v>
      </c>
      <c r="W1280" s="35" t="str">
        <f t="shared" si="432"/>
        <v>121AM1J243</v>
      </c>
      <c r="X1280" s="388">
        <f t="shared" si="433"/>
        <v>1</v>
      </c>
      <c r="Y1280" s="388">
        <f t="shared" si="434"/>
        <v>1</v>
      </c>
      <c r="Z1280" s="280" t="str">
        <f t="shared" si="424"/>
        <v/>
      </c>
      <c r="AA1280" s="280" t="str">
        <f t="shared" si="425"/>
        <v/>
      </c>
      <c r="AB1280" s="389" t="str">
        <f t="shared" si="435"/>
        <v/>
      </c>
      <c r="AC1280" s="389" t="str">
        <f t="shared" si="436"/>
        <v/>
      </c>
      <c r="AD1280" s="390" t="str">
        <f t="shared" si="426"/>
        <v/>
      </c>
      <c r="AE1280" s="282">
        <f t="shared" si="427"/>
        <v>0</v>
      </c>
      <c r="AF1280" s="359">
        <f t="shared" si="428"/>
        <v>0</v>
      </c>
      <c r="AG1280" s="280">
        <f t="shared" si="429"/>
        <v>3</v>
      </c>
      <c r="AH1280" s="280">
        <f t="shared" si="430"/>
        <v>1</v>
      </c>
      <c r="AI1280" s="280">
        <f>IF(ISBLANK(T1280),AI1279,IF(COUNTIF(T$2:T1280,T1280)&gt;1,AI1279,1+MAX(AI1279,0)))</f>
        <v>32</v>
      </c>
      <c r="AL1280" s="391" t="str">
        <f t="shared" si="437"/>
        <v/>
      </c>
      <c r="AM1280" s="391" t="str">
        <f t="shared" si="438"/>
        <v/>
      </c>
      <c r="AO1280" s="310" t="str">
        <f t="shared" si="431"/>
        <v/>
      </c>
      <c r="AP1280" s="310">
        <f>SUM(AO$1:AO1280)</f>
        <v>0</v>
      </c>
      <c r="AQ1280" s="310">
        <f>SUM(AK$2:AK1280)</f>
        <v>12</v>
      </c>
      <c r="AR1280" s="310">
        <f>COUNTA(AJ$2:AJ1280)</f>
        <v>12</v>
      </c>
      <c r="AS1280" s="312"/>
      <c r="AT1280" s="312"/>
      <c r="AU1280" s="312"/>
      <c r="AV1280" s="312"/>
      <c r="AW1280" s="312"/>
      <c r="AZ1280">
        <v>1</v>
      </c>
      <c r="BA1280">
        <v>1</v>
      </c>
    </row>
    <row r="1281" spans="1:53" x14ac:dyDescent="0.25">
      <c r="A1281">
        <v>121</v>
      </c>
      <c r="B1281" t="s">
        <v>65</v>
      </c>
      <c r="C1281" t="s">
        <v>629</v>
      </c>
      <c r="D1281"/>
      <c r="E1281">
        <v>2</v>
      </c>
      <c r="F1281">
        <v>4</v>
      </c>
      <c r="G1281">
        <v>4</v>
      </c>
      <c r="H1281">
        <v>2</v>
      </c>
      <c r="I1281">
        <v>0</v>
      </c>
      <c r="J1281">
        <v>0</v>
      </c>
      <c r="K1281">
        <v>1</v>
      </c>
      <c r="L1281">
        <v>1</v>
      </c>
      <c r="M1281"/>
      <c r="O1281" s="101">
        <f>IF(ISBLANK(C1281),O1280,IF(COUNTIF(C$2:C1281,C1281)&gt;1,O1280,1+MAX(O1280,0)))</f>
        <v>36</v>
      </c>
      <c r="P1281" s="45">
        <f t="shared" si="418"/>
        <v>18</v>
      </c>
      <c r="Q1281" s="33" t="str">
        <f t="shared" si="419"/>
        <v/>
      </c>
      <c r="R1281" s="33">
        <f t="shared" si="420"/>
        <v>8</v>
      </c>
      <c r="S1281" s="33" t="str">
        <f t="shared" si="421"/>
        <v>121_8</v>
      </c>
      <c r="T1281" s="35" t="str">
        <f t="shared" si="422"/>
        <v>121AM</v>
      </c>
      <c r="U1281" s="35" t="str">
        <f t="shared" si="423"/>
        <v>121AMEW</v>
      </c>
      <c r="V1281" s="35" t="str">
        <f t="shared" si="439"/>
        <v>1J</v>
      </c>
      <c r="W1281" s="35" t="str">
        <f t="shared" si="432"/>
        <v>121AM1J244</v>
      </c>
      <c r="X1281" s="388">
        <f t="shared" si="433"/>
        <v>1</v>
      </c>
      <c r="Y1281" s="388">
        <f t="shared" si="434"/>
        <v>1</v>
      </c>
      <c r="Z1281" s="280" t="str">
        <f t="shared" si="424"/>
        <v/>
      </c>
      <c r="AA1281" s="280" t="str">
        <f t="shared" si="425"/>
        <v/>
      </c>
      <c r="AB1281" s="389" t="str">
        <f t="shared" si="435"/>
        <v/>
      </c>
      <c r="AC1281" s="389" t="str">
        <f t="shared" si="436"/>
        <v/>
      </c>
      <c r="AD1281" s="390" t="str">
        <f t="shared" si="426"/>
        <v/>
      </c>
      <c r="AE1281" s="282">
        <f t="shared" si="427"/>
        <v>0</v>
      </c>
      <c r="AF1281" s="359">
        <f t="shared" si="428"/>
        <v>0</v>
      </c>
      <c r="AG1281" s="280">
        <f t="shared" si="429"/>
        <v>3</v>
      </c>
      <c r="AH1281" s="280">
        <f t="shared" si="430"/>
        <v>1</v>
      </c>
      <c r="AI1281" s="280">
        <f>IF(ISBLANK(T1281),AI1280,IF(COUNTIF(T$2:T1281,T1281)&gt;1,AI1280,1+MAX(AI1280,0)))</f>
        <v>32</v>
      </c>
      <c r="AL1281" s="391" t="str">
        <f t="shared" si="437"/>
        <v/>
      </c>
      <c r="AM1281" s="391" t="str">
        <f t="shared" si="438"/>
        <v/>
      </c>
      <c r="AO1281" s="310" t="str">
        <f t="shared" si="431"/>
        <v/>
      </c>
      <c r="AP1281" s="310">
        <f>SUM(AO$1:AO1281)</f>
        <v>0</v>
      </c>
      <c r="AQ1281" s="310">
        <f>SUM(AK$2:AK1281)</f>
        <v>12</v>
      </c>
      <c r="AR1281" s="310">
        <f>COUNTA(AJ$2:AJ1281)</f>
        <v>12</v>
      </c>
      <c r="AS1281" s="312"/>
      <c r="AT1281" s="312"/>
      <c r="AU1281" s="312"/>
      <c r="AV1281" s="312"/>
      <c r="AW1281" s="312"/>
      <c r="AZ1281">
        <v>1</v>
      </c>
      <c r="BA1281">
        <v>1</v>
      </c>
    </row>
    <row r="1282" spans="1:53" x14ac:dyDescent="0.25">
      <c r="A1282">
        <v>121</v>
      </c>
      <c r="B1282" t="s">
        <v>66</v>
      </c>
      <c r="C1282" t="s">
        <v>666</v>
      </c>
      <c r="D1282"/>
      <c r="E1282">
        <v>1</v>
      </c>
      <c r="F1282">
        <v>1</v>
      </c>
      <c r="G1282">
        <v>1</v>
      </c>
      <c r="H1282">
        <v>4</v>
      </c>
      <c r="I1282">
        <v>0</v>
      </c>
      <c r="J1282">
        <v>0</v>
      </c>
      <c r="K1282">
        <v>1</v>
      </c>
      <c r="L1282">
        <v>4</v>
      </c>
      <c r="M1282"/>
      <c r="O1282" s="101">
        <f>IF(ISBLANK(C1282),O1281,IF(COUNTIF(C$2:C1282,C1282)&gt;1,O1281,1+MAX(O1281,0)))</f>
        <v>36</v>
      </c>
      <c r="P1282" s="45">
        <f t="shared" ref="P1282:P1345" si="440">IF(A1282=A1281,P1281,IF(ISNUMBER(P1281),P1281+1,1))</f>
        <v>18</v>
      </c>
      <c r="Q1282" s="33" t="str">
        <f t="shared" ref="Q1282:Q1345" si="441">IF(OR(P1282=P1281,LEN(A1282)&lt;1),"",P1282)</f>
        <v/>
      </c>
      <c r="R1282" s="33">
        <f t="shared" ref="R1282:R1345" si="442">IF(ISNUMBER(F1282),F1282+4*(E1282-1)+8*IF(B1282="PM",1,0),"")</f>
        <v>9</v>
      </c>
      <c r="S1282" s="33" t="str">
        <f t="shared" ref="S1282:S1345" si="443">IF(ISNUMBER(R1282),A1282&amp;"_"&amp;R1282,"")</f>
        <v>121_9</v>
      </c>
      <c r="T1282" s="35" t="str">
        <f t="shared" ref="T1282:T1345" si="444">A1282&amp;B1282</f>
        <v>121PM</v>
      </c>
      <c r="U1282" s="35" t="str">
        <f t="shared" ref="U1282:U1345" si="445">IF(OR(G1282=1,G1282=2),T1282&amp;"NS",IF(OR(G1282=3,G1282=4),T1282&amp;"EW",""))</f>
        <v>121PMNS</v>
      </c>
      <c r="V1282" s="35" t="str">
        <f t="shared" si="439"/>
        <v>1J</v>
      </c>
      <c r="W1282" s="35" t="str">
        <f t="shared" si="432"/>
        <v>121PM1J111</v>
      </c>
      <c r="X1282" s="388">
        <f t="shared" si="433"/>
        <v>1</v>
      </c>
      <c r="Y1282" s="388">
        <f t="shared" si="434"/>
        <v>4</v>
      </c>
      <c r="Z1282" s="280" t="str">
        <f t="shared" ref="Z1282:Z1345" si="446">IF(I1282&gt;$H1282,1,"")</f>
        <v/>
      </c>
      <c r="AA1282" s="280" t="str">
        <f t="shared" ref="AA1282:AA1345" si="447">IF(J1282&gt;$H1282,1,"")</f>
        <v/>
      </c>
      <c r="AB1282" s="389" t="str">
        <f t="shared" si="435"/>
        <v/>
      </c>
      <c r="AC1282" s="389" t="str">
        <f t="shared" si="436"/>
        <v/>
      </c>
      <c r="AD1282" s="390" t="str">
        <f t="shared" ref="AD1282:AD1345" si="448">IF(ISERROR(MATCH(A1282&amp;"_"&amp;G1282,Sidewalk_ignore,0)),"",1)</f>
        <v/>
      </c>
      <c r="AE1282" s="282">
        <f t="shared" ref="AE1282:AE1345" si="449">IF(AND(ISNUMBER($G1282),$B1282="AM"),INDEX(CordonIn,MATCH($A1282,loc_ID,0),$G1282),0)</f>
        <v>0</v>
      </c>
      <c r="AF1282" s="359">
        <f t="shared" ref="AF1282:AF1345" si="450">IF(AND(ISNUMBER($G1282),$B1282="PM"),INDEX(CordonIn,MATCH($A1282,loc_ID,0),VLOOKUP($G1282,Reverse_dir,2,FALSE)),0)</f>
        <v>0</v>
      </c>
      <c r="AG1282" s="280">
        <f t="shared" ref="AG1282:AG1345" si="451">IF(AND(ISNUMBER($G1282),$B1282="AM"),INDEX(Lane,MATCH($A1282,loc_ID,0),$G1282),0)</f>
        <v>0</v>
      </c>
      <c r="AH1282" s="280">
        <f t="shared" ref="AH1282:AH1345" si="452">IF(AND(AG1282&gt;0,ISNUMBER(AG1282)),1,0)</f>
        <v>0</v>
      </c>
      <c r="AI1282" s="280">
        <f>IF(ISBLANK(T1282),AI1281,IF(COUNTIF(T$2:T1282,T1282)&gt;1,AI1281,1+MAX(AI1281,0)))</f>
        <v>33</v>
      </c>
      <c r="AL1282" s="391" t="str">
        <f t="shared" si="437"/>
        <v/>
      </c>
      <c r="AM1282" s="391" t="str">
        <f t="shared" si="438"/>
        <v/>
      </c>
      <c r="AO1282" s="310" t="str">
        <f t="shared" ref="AO1282:AO1345" si="453">IF(SUM(Z1282:AC1282)&gt;0,1,"")</f>
        <v/>
      </c>
      <c r="AP1282" s="310">
        <f>SUM(AO$1:AO1282)</f>
        <v>0</v>
      </c>
      <c r="AQ1282" s="310">
        <f>SUM(AK$2:AK1282)</f>
        <v>12</v>
      </c>
      <c r="AR1282" s="310">
        <f>COUNTA(AJ$2:AJ1282)</f>
        <v>12</v>
      </c>
      <c r="AS1282" s="312"/>
      <c r="AT1282" s="312"/>
      <c r="AU1282" s="312"/>
      <c r="AV1282" s="312"/>
      <c r="AW1282" s="312"/>
      <c r="AZ1282">
        <v>1</v>
      </c>
      <c r="BA1282">
        <v>4</v>
      </c>
    </row>
    <row r="1283" spans="1:53" x14ac:dyDescent="0.25">
      <c r="A1283">
        <v>121</v>
      </c>
      <c r="B1283" t="s">
        <v>66</v>
      </c>
      <c r="C1283" t="s">
        <v>666</v>
      </c>
      <c r="D1283"/>
      <c r="E1283">
        <v>1</v>
      </c>
      <c r="F1283">
        <v>1</v>
      </c>
      <c r="G1283">
        <v>2</v>
      </c>
      <c r="H1283">
        <v>0</v>
      </c>
      <c r="I1283">
        <v>0</v>
      </c>
      <c r="J1283">
        <v>0</v>
      </c>
      <c r="K1283">
        <v>0</v>
      </c>
      <c r="L1283">
        <v>0</v>
      </c>
      <c r="M1283"/>
      <c r="O1283" s="101">
        <f>IF(ISBLANK(C1283),O1282,IF(COUNTIF(C$2:C1283,C1283)&gt;1,O1282,1+MAX(O1282,0)))</f>
        <v>36</v>
      </c>
      <c r="P1283" s="45">
        <f t="shared" si="440"/>
        <v>18</v>
      </c>
      <c r="Q1283" s="33" t="str">
        <f t="shared" si="441"/>
        <v/>
      </c>
      <c r="R1283" s="33">
        <f t="shared" si="442"/>
        <v>9</v>
      </c>
      <c r="S1283" s="33" t="str">
        <f t="shared" si="443"/>
        <v>121_9</v>
      </c>
      <c r="T1283" s="35" t="str">
        <f t="shared" si="444"/>
        <v>121PM</v>
      </c>
      <c r="U1283" s="35" t="str">
        <f t="shared" si="445"/>
        <v>121PMNS</v>
      </c>
      <c r="V1283" s="35" t="str">
        <f t="shared" si="439"/>
        <v>1J</v>
      </c>
      <c r="W1283" s="35" t="str">
        <f t="shared" ref="W1283:W1346" si="454">IF(ISBLANK(A1283),"",A1283&amp;B1283&amp;V1283&amp;E1283&amp;F1283&amp;G1283)</f>
        <v>121PM1J112</v>
      </c>
      <c r="X1283" s="388">
        <f t="shared" ref="X1283:X1346" si="455">IF($AD1283=1,0,K1283)</f>
        <v>0</v>
      </c>
      <c r="Y1283" s="388">
        <f t="shared" ref="Y1283:Y1346" si="456">IF($AD1283=1,0,L1283)</f>
        <v>0</v>
      </c>
      <c r="Z1283" s="280" t="str">
        <f t="shared" si="446"/>
        <v/>
      </c>
      <c r="AA1283" s="280" t="str">
        <f t="shared" si="447"/>
        <v/>
      </c>
      <c r="AB1283" s="389" t="str">
        <f t="shared" ref="AB1283:AB1346" si="457">IF(OR(K1283&gt;$H1283,AND($AD1283=1,K1283&gt;0)),1,"")</f>
        <v/>
      </c>
      <c r="AC1283" s="389" t="str">
        <f t="shared" ref="AC1283:AC1346" si="458">IF(OR(L1283&gt;$H1283,AND($AD1283=1,L1283&gt;0)),1,"")</f>
        <v/>
      </c>
      <c r="AD1283" s="390" t="str">
        <f t="shared" si="448"/>
        <v/>
      </c>
      <c r="AE1283" s="282">
        <f t="shared" si="449"/>
        <v>0</v>
      </c>
      <c r="AF1283" s="359">
        <f t="shared" si="450"/>
        <v>0</v>
      </c>
      <c r="AG1283" s="280">
        <f t="shared" si="451"/>
        <v>0</v>
      </c>
      <c r="AH1283" s="280">
        <f t="shared" si="452"/>
        <v>0</v>
      </c>
      <c r="AI1283" s="280">
        <f>IF(ISBLANK(T1283),AI1282,IF(COUNTIF(T$2:T1283,T1283)&gt;1,AI1282,1+MAX(AI1282,0)))</f>
        <v>33</v>
      </c>
      <c r="AL1283" s="391" t="str">
        <f t="shared" ref="AL1283:AL1346" si="459">IF(OR(AB1283=1,AC1283=1),IF(LEN(AJ1283)=0,"",AJ1283&amp;"; ")&amp;"Ignore sidewalk",IF(LEN(AJ1283)=0,"",AJ1283))</f>
        <v/>
      </c>
      <c r="AM1283" s="391" t="str">
        <f t="shared" ref="AM1283:AM1346" si="460">IF(OR(AB1283=1,AC1283=1),1,IF(LEN(AK1283)=0,"",AK1283))</f>
        <v/>
      </c>
      <c r="AO1283" s="310" t="str">
        <f t="shared" si="453"/>
        <v/>
      </c>
      <c r="AP1283" s="310">
        <f>SUM(AO$1:AO1283)</f>
        <v>0</v>
      </c>
      <c r="AQ1283" s="310">
        <f>SUM(AK$2:AK1283)</f>
        <v>12</v>
      </c>
      <c r="AR1283" s="310">
        <f>COUNTA(AJ$2:AJ1283)</f>
        <v>12</v>
      </c>
      <c r="AS1283" s="312"/>
      <c r="AT1283" s="312"/>
      <c r="AU1283" s="312"/>
      <c r="AV1283" s="312"/>
      <c r="AW1283" s="312"/>
      <c r="AZ1283">
        <v>0</v>
      </c>
      <c r="BA1283">
        <v>0</v>
      </c>
    </row>
    <row r="1284" spans="1:53" x14ac:dyDescent="0.25">
      <c r="A1284">
        <v>121</v>
      </c>
      <c r="B1284" t="s">
        <v>66</v>
      </c>
      <c r="C1284" t="s">
        <v>666</v>
      </c>
      <c r="D1284"/>
      <c r="E1284">
        <v>1</v>
      </c>
      <c r="F1284">
        <v>1</v>
      </c>
      <c r="G1284">
        <v>3</v>
      </c>
      <c r="H1284">
        <v>0</v>
      </c>
      <c r="I1284">
        <v>0</v>
      </c>
      <c r="J1284">
        <v>0</v>
      </c>
      <c r="K1284">
        <v>0</v>
      </c>
      <c r="L1284">
        <v>0</v>
      </c>
      <c r="M1284"/>
      <c r="O1284" s="101">
        <f>IF(ISBLANK(C1284),O1283,IF(COUNTIF(C$2:C1284,C1284)&gt;1,O1283,1+MAX(O1283,0)))</f>
        <v>36</v>
      </c>
      <c r="P1284" s="45">
        <f t="shared" si="440"/>
        <v>18</v>
      </c>
      <c r="Q1284" s="33" t="str">
        <f t="shared" si="441"/>
        <v/>
      </c>
      <c r="R1284" s="33">
        <f t="shared" si="442"/>
        <v>9</v>
      </c>
      <c r="S1284" s="33" t="str">
        <f t="shared" si="443"/>
        <v>121_9</v>
      </c>
      <c r="T1284" s="35" t="str">
        <f t="shared" si="444"/>
        <v>121PM</v>
      </c>
      <c r="U1284" s="35" t="str">
        <f t="shared" si="445"/>
        <v>121PMEW</v>
      </c>
      <c r="V1284" s="35" t="str">
        <f t="shared" ref="V1284:V1347" si="461">TEXT((O1284-MOD(O1284,26))/26,"0")&amp;CHAR(65+MOD(O1284-1,26))</f>
        <v>1J</v>
      </c>
      <c r="W1284" s="35" t="str">
        <f t="shared" si="454"/>
        <v>121PM1J113</v>
      </c>
      <c r="X1284" s="388">
        <f t="shared" si="455"/>
        <v>0</v>
      </c>
      <c r="Y1284" s="388">
        <f t="shared" si="456"/>
        <v>0</v>
      </c>
      <c r="Z1284" s="280" t="str">
        <f t="shared" si="446"/>
        <v/>
      </c>
      <c r="AA1284" s="280" t="str">
        <f t="shared" si="447"/>
        <v/>
      </c>
      <c r="AB1284" s="389" t="str">
        <f t="shared" si="457"/>
        <v/>
      </c>
      <c r="AC1284" s="389" t="str">
        <f t="shared" si="458"/>
        <v/>
      </c>
      <c r="AD1284" s="390" t="str">
        <f t="shared" si="448"/>
        <v/>
      </c>
      <c r="AE1284" s="282">
        <f t="shared" si="449"/>
        <v>0</v>
      </c>
      <c r="AF1284" s="359">
        <f t="shared" si="450"/>
        <v>0</v>
      </c>
      <c r="AG1284" s="280">
        <f t="shared" si="451"/>
        <v>0</v>
      </c>
      <c r="AH1284" s="280">
        <f t="shared" si="452"/>
        <v>0</v>
      </c>
      <c r="AI1284" s="280">
        <f>IF(ISBLANK(T1284),AI1283,IF(COUNTIF(T$2:T1284,T1284)&gt;1,AI1283,1+MAX(AI1283,0)))</f>
        <v>33</v>
      </c>
      <c r="AL1284" s="391" t="str">
        <f t="shared" si="459"/>
        <v/>
      </c>
      <c r="AM1284" s="391" t="str">
        <f t="shared" si="460"/>
        <v/>
      </c>
      <c r="AO1284" s="310" t="str">
        <f t="shared" si="453"/>
        <v/>
      </c>
      <c r="AP1284" s="310">
        <f>SUM(AO$1:AO1284)</f>
        <v>0</v>
      </c>
      <c r="AQ1284" s="310">
        <f>SUM(AK$2:AK1284)</f>
        <v>12</v>
      </c>
      <c r="AR1284" s="310">
        <f>COUNTA(AJ$2:AJ1284)</f>
        <v>12</v>
      </c>
      <c r="AS1284" s="312"/>
      <c r="AT1284" s="312"/>
      <c r="AU1284" s="312"/>
      <c r="AV1284" s="312"/>
      <c r="AW1284" s="312"/>
      <c r="AZ1284">
        <v>0</v>
      </c>
      <c r="BA1284">
        <v>0</v>
      </c>
    </row>
    <row r="1285" spans="1:53" x14ac:dyDescent="0.25">
      <c r="A1285">
        <v>121</v>
      </c>
      <c r="B1285" t="s">
        <v>66</v>
      </c>
      <c r="C1285" t="s">
        <v>666</v>
      </c>
      <c r="D1285"/>
      <c r="E1285">
        <v>1</v>
      </c>
      <c r="F1285">
        <v>1</v>
      </c>
      <c r="G1285">
        <v>4</v>
      </c>
      <c r="H1285">
        <v>6</v>
      </c>
      <c r="I1285">
        <v>1</v>
      </c>
      <c r="J1285">
        <v>1</v>
      </c>
      <c r="K1285">
        <v>2</v>
      </c>
      <c r="L1285">
        <v>5</v>
      </c>
      <c r="M1285"/>
      <c r="O1285" s="101">
        <f>IF(ISBLANK(C1285),O1284,IF(COUNTIF(C$2:C1285,C1285)&gt;1,O1284,1+MAX(O1284,0)))</f>
        <v>36</v>
      </c>
      <c r="P1285" s="45">
        <f t="shared" si="440"/>
        <v>18</v>
      </c>
      <c r="Q1285" s="33" t="str">
        <f t="shared" si="441"/>
        <v/>
      </c>
      <c r="R1285" s="33">
        <f t="shared" si="442"/>
        <v>9</v>
      </c>
      <c r="S1285" s="33" t="str">
        <f t="shared" si="443"/>
        <v>121_9</v>
      </c>
      <c r="T1285" s="35" t="str">
        <f t="shared" si="444"/>
        <v>121PM</v>
      </c>
      <c r="U1285" s="35" t="str">
        <f t="shared" si="445"/>
        <v>121PMEW</v>
      </c>
      <c r="V1285" s="35" t="str">
        <f t="shared" si="461"/>
        <v>1J</v>
      </c>
      <c r="W1285" s="35" t="str">
        <f t="shared" si="454"/>
        <v>121PM1J114</v>
      </c>
      <c r="X1285" s="388">
        <f t="shared" si="455"/>
        <v>2</v>
      </c>
      <c r="Y1285" s="388">
        <f t="shared" si="456"/>
        <v>5</v>
      </c>
      <c r="Z1285" s="280" t="str">
        <f t="shared" si="446"/>
        <v/>
      </c>
      <c r="AA1285" s="280" t="str">
        <f t="shared" si="447"/>
        <v/>
      </c>
      <c r="AB1285" s="389" t="str">
        <f t="shared" si="457"/>
        <v/>
      </c>
      <c r="AC1285" s="389" t="str">
        <f t="shared" si="458"/>
        <v/>
      </c>
      <c r="AD1285" s="390" t="str">
        <f t="shared" si="448"/>
        <v/>
      </c>
      <c r="AE1285" s="282">
        <f t="shared" si="449"/>
        <v>0</v>
      </c>
      <c r="AF1285" s="359">
        <f t="shared" si="450"/>
        <v>0</v>
      </c>
      <c r="AG1285" s="280">
        <f t="shared" si="451"/>
        <v>0</v>
      </c>
      <c r="AH1285" s="280">
        <f t="shared" si="452"/>
        <v>0</v>
      </c>
      <c r="AI1285" s="280">
        <f>IF(ISBLANK(T1285),AI1284,IF(COUNTIF(T$2:T1285,T1285)&gt;1,AI1284,1+MAX(AI1284,0)))</f>
        <v>33</v>
      </c>
      <c r="AL1285" s="391" t="str">
        <f t="shared" si="459"/>
        <v/>
      </c>
      <c r="AM1285" s="391" t="str">
        <f t="shared" si="460"/>
        <v/>
      </c>
      <c r="AO1285" s="310" t="str">
        <f t="shared" si="453"/>
        <v/>
      </c>
      <c r="AP1285" s="310">
        <f>SUM(AO$1:AO1285)</f>
        <v>0</v>
      </c>
      <c r="AQ1285" s="310">
        <f>SUM(AK$2:AK1285)</f>
        <v>12</v>
      </c>
      <c r="AR1285" s="310">
        <f>COUNTA(AJ$2:AJ1285)</f>
        <v>12</v>
      </c>
      <c r="AS1285" s="312"/>
      <c r="AT1285" s="312"/>
      <c r="AU1285" s="312"/>
      <c r="AV1285" s="312"/>
      <c r="AW1285" s="312"/>
      <c r="AZ1285">
        <v>2</v>
      </c>
      <c r="BA1285">
        <v>5</v>
      </c>
    </row>
    <row r="1286" spans="1:53" x14ac:dyDescent="0.25">
      <c r="A1286">
        <v>121</v>
      </c>
      <c r="B1286" t="s">
        <v>66</v>
      </c>
      <c r="C1286" t="s">
        <v>666</v>
      </c>
      <c r="D1286"/>
      <c r="E1286">
        <v>1</v>
      </c>
      <c r="F1286">
        <v>2</v>
      </c>
      <c r="G1286">
        <v>1</v>
      </c>
      <c r="H1286">
        <v>1</v>
      </c>
      <c r="I1286">
        <v>0</v>
      </c>
      <c r="J1286">
        <v>0</v>
      </c>
      <c r="K1286">
        <v>0</v>
      </c>
      <c r="L1286">
        <v>1</v>
      </c>
      <c r="M1286"/>
      <c r="O1286" s="101">
        <f>IF(ISBLANK(C1286),O1285,IF(COUNTIF(C$2:C1286,C1286)&gt;1,O1285,1+MAX(O1285,0)))</f>
        <v>36</v>
      </c>
      <c r="P1286" s="45">
        <f t="shared" si="440"/>
        <v>18</v>
      </c>
      <c r="Q1286" s="33" t="str">
        <f t="shared" si="441"/>
        <v/>
      </c>
      <c r="R1286" s="33">
        <f t="shared" si="442"/>
        <v>10</v>
      </c>
      <c r="S1286" s="33" t="str">
        <f t="shared" si="443"/>
        <v>121_10</v>
      </c>
      <c r="T1286" s="35" t="str">
        <f t="shared" si="444"/>
        <v>121PM</v>
      </c>
      <c r="U1286" s="35" t="str">
        <f t="shared" si="445"/>
        <v>121PMNS</v>
      </c>
      <c r="V1286" s="35" t="str">
        <f t="shared" si="461"/>
        <v>1J</v>
      </c>
      <c r="W1286" s="35" t="str">
        <f t="shared" si="454"/>
        <v>121PM1J121</v>
      </c>
      <c r="X1286" s="388">
        <f t="shared" si="455"/>
        <v>0</v>
      </c>
      <c r="Y1286" s="388">
        <f t="shared" si="456"/>
        <v>1</v>
      </c>
      <c r="Z1286" s="280" t="str">
        <f t="shared" si="446"/>
        <v/>
      </c>
      <c r="AA1286" s="280" t="str">
        <f t="shared" si="447"/>
        <v/>
      </c>
      <c r="AB1286" s="389" t="str">
        <f t="shared" si="457"/>
        <v/>
      </c>
      <c r="AC1286" s="389" t="str">
        <f t="shared" si="458"/>
        <v/>
      </c>
      <c r="AD1286" s="390" t="str">
        <f t="shared" si="448"/>
        <v/>
      </c>
      <c r="AE1286" s="282">
        <f t="shared" si="449"/>
        <v>0</v>
      </c>
      <c r="AF1286" s="359">
        <f t="shared" si="450"/>
        <v>0</v>
      </c>
      <c r="AG1286" s="280">
        <f t="shared" si="451"/>
        <v>0</v>
      </c>
      <c r="AH1286" s="280">
        <f t="shared" si="452"/>
        <v>0</v>
      </c>
      <c r="AI1286" s="280">
        <f>IF(ISBLANK(T1286),AI1285,IF(COUNTIF(T$2:T1286,T1286)&gt;1,AI1285,1+MAX(AI1285,0)))</f>
        <v>33</v>
      </c>
      <c r="AL1286" s="391" t="str">
        <f t="shared" si="459"/>
        <v/>
      </c>
      <c r="AM1286" s="391" t="str">
        <f t="shared" si="460"/>
        <v/>
      </c>
      <c r="AO1286" s="310" t="str">
        <f t="shared" si="453"/>
        <v/>
      </c>
      <c r="AP1286" s="310">
        <f>SUM(AO$1:AO1286)</f>
        <v>0</v>
      </c>
      <c r="AQ1286" s="310">
        <f>SUM(AK$2:AK1286)</f>
        <v>12</v>
      </c>
      <c r="AR1286" s="310">
        <f>COUNTA(AJ$2:AJ1286)</f>
        <v>12</v>
      </c>
      <c r="AS1286" s="312"/>
      <c r="AT1286" s="312"/>
      <c r="AU1286" s="312"/>
      <c r="AV1286" s="312"/>
      <c r="AW1286" s="312"/>
      <c r="AZ1286">
        <v>0</v>
      </c>
      <c r="BA1286">
        <v>1</v>
      </c>
    </row>
    <row r="1287" spans="1:53" x14ac:dyDescent="0.25">
      <c r="A1287">
        <v>121</v>
      </c>
      <c r="B1287" t="s">
        <v>66</v>
      </c>
      <c r="C1287" t="s">
        <v>666</v>
      </c>
      <c r="D1287"/>
      <c r="E1287">
        <v>1</v>
      </c>
      <c r="F1287">
        <v>2</v>
      </c>
      <c r="G1287">
        <v>2</v>
      </c>
      <c r="H1287">
        <v>3</v>
      </c>
      <c r="I1287">
        <v>0</v>
      </c>
      <c r="J1287">
        <v>3</v>
      </c>
      <c r="K1287">
        <v>0</v>
      </c>
      <c r="L1287">
        <v>0</v>
      </c>
      <c r="M1287"/>
      <c r="O1287" s="101">
        <f>IF(ISBLANK(C1287),O1286,IF(COUNTIF(C$2:C1287,C1287)&gt;1,O1286,1+MAX(O1286,0)))</f>
        <v>36</v>
      </c>
      <c r="P1287" s="45">
        <f t="shared" si="440"/>
        <v>18</v>
      </c>
      <c r="Q1287" s="33" t="str">
        <f t="shared" si="441"/>
        <v/>
      </c>
      <c r="R1287" s="33">
        <f t="shared" si="442"/>
        <v>10</v>
      </c>
      <c r="S1287" s="33" t="str">
        <f t="shared" si="443"/>
        <v>121_10</v>
      </c>
      <c r="T1287" s="35" t="str">
        <f t="shared" si="444"/>
        <v>121PM</v>
      </c>
      <c r="U1287" s="35" t="str">
        <f t="shared" si="445"/>
        <v>121PMNS</v>
      </c>
      <c r="V1287" s="35" t="str">
        <f t="shared" si="461"/>
        <v>1J</v>
      </c>
      <c r="W1287" s="35" t="str">
        <f t="shared" si="454"/>
        <v>121PM1J122</v>
      </c>
      <c r="X1287" s="388">
        <f t="shared" si="455"/>
        <v>0</v>
      </c>
      <c r="Y1287" s="388">
        <f t="shared" si="456"/>
        <v>0</v>
      </c>
      <c r="Z1287" s="280" t="str">
        <f t="shared" si="446"/>
        <v/>
      </c>
      <c r="AA1287" s="280" t="str">
        <f t="shared" si="447"/>
        <v/>
      </c>
      <c r="AB1287" s="389" t="str">
        <f t="shared" si="457"/>
        <v/>
      </c>
      <c r="AC1287" s="389" t="str">
        <f t="shared" si="458"/>
        <v/>
      </c>
      <c r="AD1287" s="390" t="str">
        <f t="shared" si="448"/>
        <v/>
      </c>
      <c r="AE1287" s="282">
        <f t="shared" si="449"/>
        <v>0</v>
      </c>
      <c r="AF1287" s="359">
        <f t="shared" si="450"/>
        <v>0</v>
      </c>
      <c r="AG1287" s="280">
        <f t="shared" si="451"/>
        <v>0</v>
      </c>
      <c r="AH1287" s="280">
        <f t="shared" si="452"/>
        <v>0</v>
      </c>
      <c r="AI1287" s="280">
        <f>IF(ISBLANK(T1287),AI1286,IF(COUNTIF(T$2:T1287,T1287)&gt;1,AI1286,1+MAX(AI1286,0)))</f>
        <v>33</v>
      </c>
      <c r="AL1287" s="391" t="str">
        <f t="shared" si="459"/>
        <v/>
      </c>
      <c r="AM1287" s="391" t="str">
        <f t="shared" si="460"/>
        <v/>
      </c>
      <c r="AO1287" s="310" t="str">
        <f t="shared" si="453"/>
        <v/>
      </c>
      <c r="AP1287" s="310">
        <f>SUM(AO$1:AO1287)</f>
        <v>0</v>
      </c>
      <c r="AQ1287" s="310">
        <f>SUM(AK$2:AK1287)</f>
        <v>12</v>
      </c>
      <c r="AR1287" s="310">
        <f>COUNTA(AJ$2:AJ1287)</f>
        <v>12</v>
      </c>
      <c r="AS1287" s="312"/>
      <c r="AT1287" s="312"/>
      <c r="AU1287" s="312"/>
      <c r="AV1287" s="312"/>
      <c r="AW1287" s="312"/>
      <c r="AZ1287">
        <v>0</v>
      </c>
      <c r="BA1287">
        <v>0</v>
      </c>
    </row>
    <row r="1288" spans="1:53" x14ac:dyDescent="0.25">
      <c r="A1288">
        <v>121</v>
      </c>
      <c r="B1288" t="s">
        <v>66</v>
      </c>
      <c r="C1288" t="s">
        <v>666</v>
      </c>
      <c r="D1288"/>
      <c r="E1288">
        <v>1</v>
      </c>
      <c r="F1288">
        <v>2</v>
      </c>
      <c r="G1288">
        <v>3</v>
      </c>
      <c r="H1288">
        <v>5</v>
      </c>
      <c r="I1288">
        <v>0</v>
      </c>
      <c r="J1288">
        <v>2</v>
      </c>
      <c r="K1288">
        <v>0</v>
      </c>
      <c r="L1288">
        <v>1</v>
      </c>
      <c r="M1288"/>
      <c r="O1288" s="101">
        <f>IF(ISBLANK(C1288),O1287,IF(COUNTIF(C$2:C1288,C1288)&gt;1,O1287,1+MAX(O1287,0)))</f>
        <v>36</v>
      </c>
      <c r="P1288" s="45">
        <f t="shared" si="440"/>
        <v>18</v>
      </c>
      <c r="Q1288" s="33" t="str">
        <f t="shared" si="441"/>
        <v/>
      </c>
      <c r="R1288" s="33">
        <f t="shared" si="442"/>
        <v>10</v>
      </c>
      <c r="S1288" s="33" t="str">
        <f t="shared" si="443"/>
        <v>121_10</v>
      </c>
      <c r="T1288" s="35" t="str">
        <f t="shared" si="444"/>
        <v>121PM</v>
      </c>
      <c r="U1288" s="35" t="str">
        <f t="shared" si="445"/>
        <v>121PMEW</v>
      </c>
      <c r="V1288" s="35" t="str">
        <f t="shared" si="461"/>
        <v>1J</v>
      </c>
      <c r="W1288" s="35" t="str">
        <f t="shared" si="454"/>
        <v>121PM1J123</v>
      </c>
      <c r="X1288" s="388">
        <f t="shared" si="455"/>
        <v>0</v>
      </c>
      <c r="Y1288" s="388">
        <f t="shared" si="456"/>
        <v>1</v>
      </c>
      <c r="Z1288" s="280" t="str">
        <f t="shared" si="446"/>
        <v/>
      </c>
      <c r="AA1288" s="280" t="str">
        <f t="shared" si="447"/>
        <v/>
      </c>
      <c r="AB1288" s="389" t="str">
        <f t="shared" si="457"/>
        <v/>
      </c>
      <c r="AC1288" s="389" t="str">
        <f t="shared" si="458"/>
        <v/>
      </c>
      <c r="AD1288" s="390" t="str">
        <f t="shared" si="448"/>
        <v/>
      </c>
      <c r="AE1288" s="282">
        <f t="shared" si="449"/>
        <v>0</v>
      </c>
      <c r="AF1288" s="359">
        <f t="shared" si="450"/>
        <v>0</v>
      </c>
      <c r="AG1288" s="280">
        <f t="shared" si="451"/>
        <v>0</v>
      </c>
      <c r="AH1288" s="280">
        <f t="shared" si="452"/>
        <v>0</v>
      </c>
      <c r="AI1288" s="280">
        <f>IF(ISBLANK(T1288),AI1287,IF(COUNTIF(T$2:T1288,T1288)&gt;1,AI1287,1+MAX(AI1287,0)))</f>
        <v>33</v>
      </c>
      <c r="AL1288" s="391" t="str">
        <f t="shared" si="459"/>
        <v/>
      </c>
      <c r="AM1288" s="391" t="str">
        <f t="shared" si="460"/>
        <v/>
      </c>
      <c r="AO1288" s="310" t="str">
        <f t="shared" si="453"/>
        <v/>
      </c>
      <c r="AP1288" s="310">
        <f>SUM(AO$1:AO1288)</f>
        <v>0</v>
      </c>
      <c r="AQ1288" s="310">
        <f>SUM(AK$2:AK1288)</f>
        <v>12</v>
      </c>
      <c r="AR1288" s="310">
        <f>COUNTA(AJ$2:AJ1288)</f>
        <v>12</v>
      </c>
      <c r="AS1288" s="312"/>
      <c r="AT1288" s="312"/>
      <c r="AU1288" s="312"/>
      <c r="AV1288" s="312"/>
      <c r="AW1288" s="312"/>
      <c r="AZ1288">
        <v>0</v>
      </c>
      <c r="BA1288">
        <v>1</v>
      </c>
    </row>
    <row r="1289" spans="1:53" x14ac:dyDescent="0.25">
      <c r="A1289">
        <v>121</v>
      </c>
      <c r="B1289" t="s">
        <v>66</v>
      </c>
      <c r="C1289" t="s">
        <v>666</v>
      </c>
      <c r="D1289"/>
      <c r="E1289">
        <v>1</v>
      </c>
      <c r="F1289">
        <v>2</v>
      </c>
      <c r="G1289">
        <v>4</v>
      </c>
      <c r="H1289">
        <v>1</v>
      </c>
      <c r="I1289">
        <v>1</v>
      </c>
      <c r="J1289">
        <v>0</v>
      </c>
      <c r="K1289">
        <v>0</v>
      </c>
      <c r="L1289">
        <v>0</v>
      </c>
      <c r="M1289"/>
      <c r="O1289" s="101">
        <f>IF(ISBLANK(C1289),O1288,IF(COUNTIF(C$2:C1289,C1289)&gt;1,O1288,1+MAX(O1288,0)))</f>
        <v>36</v>
      </c>
      <c r="P1289" s="45">
        <f t="shared" si="440"/>
        <v>18</v>
      </c>
      <c r="Q1289" s="33" t="str">
        <f t="shared" si="441"/>
        <v/>
      </c>
      <c r="R1289" s="33">
        <f t="shared" si="442"/>
        <v>10</v>
      </c>
      <c r="S1289" s="33" t="str">
        <f t="shared" si="443"/>
        <v>121_10</v>
      </c>
      <c r="T1289" s="35" t="str">
        <f t="shared" si="444"/>
        <v>121PM</v>
      </c>
      <c r="U1289" s="35" t="str">
        <f t="shared" si="445"/>
        <v>121PMEW</v>
      </c>
      <c r="V1289" s="35" t="str">
        <f t="shared" si="461"/>
        <v>1J</v>
      </c>
      <c r="W1289" s="35" t="str">
        <f t="shared" si="454"/>
        <v>121PM1J124</v>
      </c>
      <c r="X1289" s="388">
        <f t="shared" si="455"/>
        <v>0</v>
      </c>
      <c r="Y1289" s="388">
        <f t="shared" si="456"/>
        <v>0</v>
      </c>
      <c r="Z1289" s="280" t="str">
        <f t="shared" si="446"/>
        <v/>
      </c>
      <c r="AA1289" s="280" t="str">
        <f t="shared" si="447"/>
        <v/>
      </c>
      <c r="AB1289" s="389" t="str">
        <f t="shared" si="457"/>
        <v/>
      </c>
      <c r="AC1289" s="389" t="str">
        <f t="shared" si="458"/>
        <v/>
      </c>
      <c r="AD1289" s="390" t="str">
        <f t="shared" si="448"/>
        <v/>
      </c>
      <c r="AE1289" s="282">
        <f t="shared" si="449"/>
        <v>0</v>
      </c>
      <c r="AF1289" s="359">
        <f t="shared" si="450"/>
        <v>0</v>
      </c>
      <c r="AG1289" s="280">
        <f t="shared" si="451"/>
        <v>0</v>
      </c>
      <c r="AH1289" s="280">
        <f t="shared" si="452"/>
        <v>0</v>
      </c>
      <c r="AI1289" s="280">
        <f>IF(ISBLANK(T1289),AI1288,IF(COUNTIF(T$2:T1289,T1289)&gt;1,AI1288,1+MAX(AI1288,0)))</f>
        <v>33</v>
      </c>
      <c r="AL1289" s="391" t="str">
        <f t="shared" si="459"/>
        <v/>
      </c>
      <c r="AM1289" s="391" t="str">
        <f t="shared" si="460"/>
        <v/>
      </c>
      <c r="AO1289" s="310" t="str">
        <f t="shared" si="453"/>
        <v/>
      </c>
      <c r="AP1289" s="310">
        <f>SUM(AO$1:AO1289)</f>
        <v>0</v>
      </c>
      <c r="AQ1289" s="310">
        <f>SUM(AK$2:AK1289)</f>
        <v>12</v>
      </c>
      <c r="AR1289" s="310">
        <f>COUNTA(AJ$2:AJ1289)</f>
        <v>12</v>
      </c>
      <c r="AS1289" s="312"/>
      <c r="AT1289" s="312"/>
      <c r="AU1289" s="312"/>
      <c r="AV1289" s="312"/>
      <c r="AW1289" s="312"/>
      <c r="AZ1289">
        <v>0</v>
      </c>
      <c r="BA1289">
        <v>0</v>
      </c>
    </row>
    <row r="1290" spans="1:53" x14ac:dyDescent="0.25">
      <c r="A1290">
        <v>121</v>
      </c>
      <c r="B1290" t="s">
        <v>66</v>
      </c>
      <c r="C1290" t="s">
        <v>666</v>
      </c>
      <c r="D1290"/>
      <c r="E1290">
        <v>1</v>
      </c>
      <c r="F1290">
        <v>3</v>
      </c>
      <c r="G1290">
        <v>1</v>
      </c>
      <c r="H1290">
        <v>1</v>
      </c>
      <c r="I1290">
        <v>0</v>
      </c>
      <c r="J1290">
        <v>0</v>
      </c>
      <c r="K1290">
        <v>0</v>
      </c>
      <c r="L1290">
        <v>0</v>
      </c>
      <c r="M1290"/>
      <c r="O1290" s="101">
        <f>IF(ISBLANK(C1290),O1289,IF(COUNTIF(C$2:C1290,C1290)&gt;1,O1289,1+MAX(O1289,0)))</f>
        <v>36</v>
      </c>
      <c r="P1290" s="45">
        <f t="shared" si="440"/>
        <v>18</v>
      </c>
      <c r="Q1290" s="33" t="str">
        <f t="shared" si="441"/>
        <v/>
      </c>
      <c r="R1290" s="33">
        <f t="shared" si="442"/>
        <v>11</v>
      </c>
      <c r="S1290" s="33" t="str">
        <f t="shared" si="443"/>
        <v>121_11</v>
      </c>
      <c r="T1290" s="35" t="str">
        <f t="shared" si="444"/>
        <v>121PM</v>
      </c>
      <c r="U1290" s="35" t="str">
        <f t="shared" si="445"/>
        <v>121PMNS</v>
      </c>
      <c r="V1290" s="35" t="str">
        <f t="shared" si="461"/>
        <v>1J</v>
      </c>
      <c r="W1290" s="35" t="str">
        <f t="shared" si="454"/>
        <v>121PM1J131</v>
      </c>
      <c r="X1290" s="388">
        <f t="shared" si="455"/>
        <v>0</v>
      </c>
      <c r="Y1290" s="388">
        <f t="shared" si="456"/>
        <v>0</v>
      </c>
      <c r="Z1290" s="280" t="str">
        <f t="shared" si="446"/>
        <v/>
      </c>
      <c r="AA1290" s="280" t="str">
        <f t="shared" si="447"/>
        <v/>
      </c>
      <c r="AB1290" s="389" t="str">
        <f t="shared" si="457"/>
        <v/>
      </c>
      <c r="AC1290" s="389" t="str">
        <f t="shared" si="458"/>
        <v/>
      </c>
      <c r="AD1290" s="390" t="str">
        <f t="shared" si="448"/>
        <v/>
      </c>
      <c r="AE1290" s="282">
        <f t="shared" si="449"/>
        <v>0</v>
      </c>
      <c r="AF1290" s="359">
        <f t="shared" si="450"/>
        <v>0</v>
      </c>
      <c r="AG1290" s="280">
        <f t="shared" si="451"/>
        <v>0</v>
      </c>
      <c r="AH1290" s="280">
        <f t="shared" si="452"/>
        <v>0</v>
      </c>
      <c r="AI1290" s="280">
        <f>IF(ISBLANK(T1290),AI1289,IF(COUNTIF(T$2:T1290,T1290)&gt;1,AI1289,1+MAX(AI1289,0)))</f>
        <v>33</v>
      </c>
      <c r="AL1290" s="391" t="str">
        <f t="shared" si="459"/>
        <v/>
      </c>
      <c r="AM1290" s="391" t="str">
        <f t="shared" si="460"/>
        <v/>
      </c>
      <c r="AO1290" s="310" t="str">
        <f t="shared" si="453"/>
        <v/>
      </c>
      <c r="AP1290" s="310">
        <f>SUM(AO$1:AO1290)</f>
        <v>0</v>
      </c>
      <c r="AQ1290" s="310">
        <f>SUM(AK$2:AK1290)</f>
        <v>12</v>
      </c>
      <c r="AR1290" s="310">
        <f>COUNTA(AJ$2:AJ1290)</f>
        <v>12</v>
      </c>
      <c r="AS1290" s="312"/>
      <c r="AT1290" s="312"/>
      <c r="AU1290" s="312"/>
      <c r="AV1290" s="312"/>
      <c r="AW1290" s="312"/>
      <c r="AZ1290">
        <v>0</v>
      </c>
      <c r="BA1290">
        <v>0</v>
      </c>
    </row>
    <row r="1291" spans="1:53" x14ac:dyDescent="0.25">
      <c r="A1291">
        <v>121</v>
      </c>
      <c r="B1291" t="s">
        <v>66</v>
      </c>
      <c r="C1291" t="s">
        <v>666</v>
      </c>
      <c r="D1291"/>
      <c r="E1291">
        <v>1</v>
      </c>
      <c r="F1291">
        <v>3</v>
      </c>
      <c r="G1291">
        <v>2</v>
      </c>
      <c r="H1291">
        <v>5</v>
      </c>
      <c r="I1291">
        <v>1</v>
      </c>
      <c r="J1291">
        <v>1</v>
      </c>
      <c r="K1291">
        <v>0</v>
      </c>
      <c r="L1291">
        <v>1</v>
      </c>
      <c r="M1291"/>
      <c r="O1291" s="101">
        <f>IF(ISBLANK(C1291),O1290,IF(COUNTIF(C$2:C1291,C1291)&gt;1,O1290,1+MAX(O1290,0)))</f>
        <v>36</v>
      </c>
      <c r="P1291" s="45">
        <f t="shared" si="440"/>
        <v>18</v>
      </c>
      <c r="Q1291" s="33" t="str">
        <f t="shared" si="441"/>
        <v/>
      </c>
      <c r="R1291" s="33">
        <f t="shared" si="442"/>
        <v>11</v>
      </c>
      <c r="S1291" s="33" t="str">
        <f t="shared" si="443"/>
        <v>121_11</v>
      </c>
      <c r="T1291" s="35" t="str">
        <f t="shared" si="444"/>
        <v>121PM</v>
      </c>
      <c r="U1291" s="35" t="str">
        <f t="shared" si="445"/>
        <v>121PMNS</v>
      </c>
      <c r="V1291" s="35" t="str">
        <f t="shared" si="461"/>
        <v>1J</v>
      </c>
      <c r="W1291" s="35" t="str">
        <f t="shared" si="454"/>
        <v>121PM1J132</v>
      </c>
      <c r="X1291" s="388">
        <f t="shared" si="455"/>
        <v>0</v>
      </c>
      <c r="Y1291" s="388">
        <f t="shared" si="456"/>
        <v>1</v>
      </c>
      <c r="Z1291" s="280" t="str">
        <f t="shared" si="446"/>
        <v/>
      </c>
      <c r="AA1291" s="280" t="str">
        <f t="shared" si="447"/>
        <v/>
      </c>
      <c r="AB1291" s="389" t="str">
        <f t="shared" si="457"/>
        <v/>
      </c>
      <c r="AC1291" s="389" t="str">
        <f t="shared" si="458"/>
        <v/>
      </c>
      <c r="AD1291" s="390" t="str">
        <f t="shared" si="448"/>
        <v/>
      </c>
      <c r="AE1291" s="282">
        <f t="shared" si="449"/>
        <v>0</v>
      </c>
      <c r="AF1291" s="359">
        <f t="shared" si="450"/>
        <v>0</v>
      </c>
      <c r="AG1291" s="280">
        <f t="shared" si="451"/>
        <v>0</v>
      </c>
      <c r="AH1291" s="280">
        <f t="shared" si="452"/>
        <v>0</v>
      </c>
      <c r="AI1291" s="280">
        <f>IF(ISBLANK(T1291),AI1290,IF(COUNTIF(T$2:T1291,T1291)&gt;1,AI1290,1+MAX(AI1290,0)))</f>
        <v>33</v>
      </c>
      <c r="AL1291" s="391" t="str">
        <f t="shared" si="459"/>
        <v/>
      </c>
      <c r="AM1291" s="391" t="str">
        <f t="shared" si="460"/>
        <v/>
      </c>
      <c r="AO1291" s="310" t="str">
        <f t="shared" si="453"/>
        <v/>
      </c>
      <c r="AP1291" s="310">
        <f>SUM(AO$1:AO1291)</f>
        <v>0</v>
      </c>
      <c r="AQ1291" s="310">
        <f>SUM(AK$2:AK1291)</f>
        <v>12</v>
      </c>
      <c r="AR1291" s="310">
        <f>COUNTA(AJ$2:AJ1291)</f>
        <v>12</v>
      </c>
      <c r="AS1291" s="312"/>
      <c r="AT1291" s="312"/>
      <c r="AU1291" s="312"/>
      <c r="AV1291" s="312"/>
      <c r="AW1291" s="312"/>
      <c r="AZ1291">
        <v>0</v>
      </c>
      <c r="BA1291">
        <v>1</v>
      </c>
    </row>
    <row r="1292" spans="1:53" x14ac:dyDescent="0.25">
      <c r="A1292">
        <v>121</v>
      </c>
      <c r="B1292" t="s">
        <v>66</v>
      </c>
      <c r="C1292" t="s">
        <v>666</v>
      </c>
      <c r="D1292"/>
      <c r="E1292">
        <v>1</v>
      </c>
      <c r="F1292">
        <v>3</v>
      </c>
      <c r="G1292">
        <v>3</v>
      </c>
      <c r="H1292">
        <v>2</v>
      </c>
      <c r="I1292">
        <v>0</v>
      </c>
      <c r="J1292">
        <v>1</v>
      </c>
      <c r="K1292">
        <v>0</v>
      </c>
      <c r="L1292">
        <v>0</v>
      </c>
      <c r="M1292"/>
      <c r="O1292" s="101">
        <f>IF(ISBLANK(C1292),O1291,IF(COUNTIF(C$2:C1292,C1292)&gt;1,O1291,1+MAX(O1291,0)))</f>
        <v>36</v>
      </c>
      <c r="P1292" s="45">
        <f t="shared" si="440"/>
        <v>18</v>
      </c>
      <c r="Q1292" s="33" t="str">
        <f t="shared" si="441"/>
        <v/>
      </c>
      <c r="R1292" s="33">
        <f t="shared" si="442"/>
        <v>11</v>
      </c>
      <c r="S1292" s="33" t="str">
        <f t="shared" si="443"/>
        <v>121_11</v>
      </c>
      <c r="T1292" s="35" t="str">
        <f t="shared" si="444"/>
        <v>121PM</v>
      </c>
      <c r="U1292" s="35" t="str">
        <f t="shared" si="445"/>
        <v>121PMEW</v>
      </c>
      <c r="V1292" s="35" t="str">
        <f t="shared" si="461"/>
        <v>1J</v>
      </c>
      <c r="W1292" s="35" t="str">
        <f t="shared" si="454"/>
        <v>121PM1J133</v>
      </c>
      <c r="X1292" s="388">
        <f t="shared" si="455"/>
        <v>0</v>
      </c>
      <c r="Y1292" s="388">
        <f t="shared" si="456"/>
        <v>0</v>
      </c>
      <c r="Z1292" s="280" t="str">
        <f t="shared" si="446"/>
        <v/>
      </c>
      <c r="AA1292" s="280" t="str">
        <f t="shared" si="447"/>
        <v/>
      </c>
      <c r="AB1292" s="389" t="str">
        <f t="shared" si="457"/>
        <v/>
      </c>
      <c r="AC1292" s="389" t="str">
        <f t="shared" si="458"/>
        <v/>
      </c>
      <c r="AD1292" s="390" t="str">
        <f t="shared" si="448"/>
        <v/>
      </c>
      <c r="AE1292" s="282">
        <f t="shared" si="449"/>
        <v>0</v>
      </c>
      <c r="AF1292" s="359">
        <f t="shared" si="450"/>
        <v>0</v>
      </c>
      <c r="AG1292" s="280">
        <f t="shared" si="451"/>
        <v>0</v>
      </c>
      <c r="AH1292" s="280">
        <f t="shared" si="452"/>
        <v>0</v>
      </c>
      <c r="AI1292" s="280">
        <f>IF(ISBLANK(T1292),AI1291,IF(COUNTIF(T$2:T1292,T1292)&gt;1,AI1291,1+MAX(AI1291,0)))</f>
        <v>33</v>
      </c>
      <c r="AL1292" s="391" t="str">
        <f t="shared" si="459"/>
        <v/>
      </c>
      <c r="AM1292" s="391" t="str">
        <f t="shared" si="460"/>
        <v/>
      </c>
      <c r="AO1292" s="310" t="str">
        <f t="shared" si="453"/>
        <v/>
      </c>
      <c r="AP1292" s="310">
        <f>SUM(AO$1:AO1292)</f>
        <v>0</v>
      </c>
      <c r="AQ1292" s="310">
        <f>SUM(AK$2:AK1292)</f>
        <v>12</v>
      </c>
      <c r="AR1292" s="310">
        <f>COUNTA(AJ$2:AJ1292)</f>
        <v>12</v>
      </c>
      <c r="AS1292" s="312"/>
      <c r="AT1292" s="312"/>
      <c r="AU1292" s="312"/>
      <c r="AV1292" s="312"/>
      <c r="AW1292" s="312"/>
      <c r="AZ1292">
        <v>0</v>
      </c>
      <c r="BA1292">
        <v>0</v>
      </c>
    </row>
    <row r="1293" spans="1:53" x14ac:dyDescent="0.25">
      <c r="A1293">
        <v>121</v>
      </c>
      <c r="B1293" t="s">
        <v>66</v>
      </c>
      <c r="C1293" t="s">
        <v>666</v>
      </c>
      <c r="D1293"/>
      <c r="E1293">
        <v>1</v>
      </c>
      <c r="F1293">
        <v>3</v>
      </c>
      <c r="G1293">
        <v>4</v>
      </c>
      <c r="H1293">
        <v>4</v>
      </c>
      <c r="I1293">
        <v>0</v>
      </c>
      <c r="J1293">
        <v>1</v>
      </c>
      <c r="K1293">
        <v>0</v>
      </c>
      <c r="L1293">
        <v>2</v>
      </c>
      <c r="M1293"/>
      <c r="O1293" s="101">
        <f>IF(ISBLANK(C1293),O1292,IF(COUNTIF(C$2:C1293,C1293)&gt;1,O1292,1+MAX(O1292,0)))</f>
        <v>36</v>
      </c>
      <c r="P1293" s="45">
        <f t="shared" si="440"/>
        <v>18</v>
      </c>
      <c r="Q1293" s="33" t="str">
        <f t="shared" si="441"/>
        <v/>
      </c>
      <c r="R1293" s="33">
        <f t="shared" si="442"/>
        <v>11</v>
      </c>
      <c r="S1293" s="33" t="str">
        <f t="shared" si="443"/>
        <v>121_11</v>
      </c>
      <c r="T1293" s="35" t="str">
        <f t="shared" si="444"/>
        <v>121PM</v>
      </c>
      <c r="U1293" s="35" t="str">
        <f t="shared" si="445"/>
        <v>121PMEW</v>
      </c>
      <c r="V1293" s="35" t="str">
        <f t="shared" si="461"/>
        <v>1J</v>
      </c>
      <c r="W1293" s="35" t="str">
        <f t="shared" si="454"/>
        <v>121PM1J134</v>
      </c>
      <c r="X1293" s="388">
        <f t="shared" si="455"/>
        <v>0</v>
      </c>
      <c r="Y1293" s="388">
        <f t="shared" si="456"/>
        <v>2</v>
      </c>
      <c r="Z1293" s="280" t="str">
        <f t="shared" si="446"/>
        <v/>
      </c>
      <c r="AA1293" s="280" t="str">
        <f t="shared" si="447"/>
        <v/>
      </c>
      <c r="AB1293" s="389" t="str">
        <f t="shared" si="457"/>
        <v/>
      </c>
      <c r="AC1293" s="389" t="str">
        <f t="shared" si="458"/>
        <v/>
      </c>
      <c r="AD1293" s="390" t="str">
        <f t="shared" si="448"/>
        <v/>
      </c>
      <c r="AE1293" s="282">
        <f t="shared" si="449"/>
        <v>0</v>
      </c>
      <c r="AF1293" s="359">
        <f t="shared" si="450"/>
        <v>0</v>
      </c>
      <c r="AG1293" s="280">
        <f t="shared" si="451"/>
        <v>0</v>
      </c>
      <c r="AH1293" s="280">
        <f t="shared" si="452"/>
        <v>0</v>
      </c>
      <c r="AI1293" s="280">
        <f>IF(ISBLANK(T1293),AI1292,IF(COUNTIF(T$2:T1293,T1293)&gt;1,AI1292,1+MAX(AI1292,0)))</f>
        <v>33</v>
      </c>
      <c r="AL1293" s="391" t="str">
        <f t="shared" si="459"/>
        <v/>
      </c>
      <c r="AM1293" s="391" t="str">
        <f t="shared" si="460"/>
        <v/>
      </c>
      <c r="AO1293" s="310" t="str">
        <f t="shared" si="453"/>
        <v/>
      </c>
      <c r="AP1293" s="310">
        <f>SUM(AO$1:AO1293)</f>
        <v>0</v>
      </c>
      <c r="AQ1293" s="310">
        <f>SUM(AK$2:AK1293)</f>
        <v>12</v>
      </c>
      <c r="AR1293" s="310">
        <f>COUNTA(AJ$2:AJ1293)</f>
        <v>12</v>
      </c>
      <c r="AS1293" s="312"/>
      <c r="AT1293" s="312"/>
      <c r="AU1293" s="312"/>
      <c r="AV1293" s="312"/>
      <c r="AW1293" s="312"/>
      <c r="AZ1293">
        <v>0</v>
      </c>
      <c r="BA1293">
        <v>2</v>
      </c>
    </row>
    <row r="1294" spans="1:53" x14ac:dyDescent="0.25">
      <c r="A1294">
        <v>121</v>
      </c>
      <c r="B1294" t="s">
        <v>66</v>
      </c>
      <c r="C1294" t="s">
        <v>666</v>
      </c>
      <c r="D1294"/>
      <c r="E1294">
        <v>1</v>
      </c>
      <c r="F1294">
        <v>4</v>
      </c>
      <c r="G1294">
        <v>1</v>
      </c>
      <c r="H1294">
        <v>2</v>
      </c>
      <c r="I1294">
        <v>0</v>
      </c>
      <c r="J1294">
        <v>1</v>
      </c>
      <c r="K1294">
        <v>1</v>
      </c>
      <c r="L1294">
        <v>1</v>
      </c>
      <c r="M1294"/>
      <c r="O1294" s="101">
        <f>IF(ISBLANK(C1294),O1293,IF(COUNTIF(C$2:C1294,C1294)&gt;1,O1293,1+MAX(O1293,0)))</f>
        <v>36</v>
      </c>
      <c r="P1294" s="45">
        <f t="shared" si="440"/>
        <v>18</v>
      </c>
      <c r="Q1294" s="33" t="str">
        <f t="shared" si="441"/>
        <v/>
      </c>
      <c r="R1294" s="33">
        <f t="shared" si="442"/>
        <v>12</v>
      </c>
      <c r="S1294" s="33" t="str">
        <f t="shared" si="443"/>
        <v>121_12</v>
      </c>
      <c r="T1294" s="35" t="str">
        <f t="shared" si="444"/>
        <v>121PM</v>
      </c>
      <c r="U1294" s="35" t="str">
        <f t="shared" si="445"/>
        <v>121PMNS</v>
      </c>
      <c r="V1294" s="35" t="str">
        <f t="shared" si="461"/>
        <v>1J</v>
      </c>
      <c r="W1294" s="35" t="str">
        <f t="shared" si="454"/>
        <v>121PM1J141</v>
      </c>
      <c r="X1294" s="388">
        <f t="shared" si="455"/>
        <v>1</v>
      </c>
      <c r="Y1294" s="388">
        <f t="shared" si="456"/>
        <v>1</v>
      </c>
      <c r="Z1294" s="280" t="str">
        <f t="shared" si="446"/>
        <v/>
      </c>
      <c r="AA1294" s="280" t="str">
        <f t="shared" si="447"/>
        <v/>
      </c>
      <c r="AB1294" s="389" t="str">
        <f t="shared" si="457"/>
        <v/>
      </c>
      <c r="AC1294" s="389" t="str">
        <f t="shared" si="458"/>
        <v/>
      </c>
      <c r="AD1294" s="390" t="str">
        <f t="shared" si="448"/>
        <v/>
      </c>
      <c r="AE1294" s="282">
        <f t="shared" si="449"/>
        <v>0</v>
      </c>
      <c r="AF1294" s="359">
        <f t="shared" si="450"/>
        <v>0</v>
      </c>
      <c r="AG1294" s="280">
        <f t="shared" si="451"/>
        <v>0</v>
      </c>
      <c r="AH1294" s="280">
        <f t="shared" si="452"/>
        <v>0</v>
      </c>
      <c r="AI1294" s="280">
        <f>IF(ISBLANK(T1294),AI1293,IF(COUNTIF(T$2:T1294,T1294)&gt;1,AI1293,1+MAX(AI1293,0)))</f>
        <v>33</v>
      </c>
      <c r="AL1294" s="391" t="str">
        <f t="shared" si="459"/>
        <v/>
      </c>
      <c r="AM1294" s="391" t="str">
        <f t="shared" si="460"/>
        <v/>
      </c>
      <c r="AO1294" s="310" t="str">
        <f t="shared" si="453"/>
        <v/>
      </c>
      <c r="AP1294" s="310">
        <f>SUM(AO$1:AO1294)</f>
        <v>0</v>
      </c>
      <c r="AQ1294" s="310">
        <f>SUM(AK$2:AK1294)</f>
        <v>12</v>
      </c>
      <c r="AR1294" s="310">
        <f>COUNTA(AJ$2:AJ1294)</f>
        <v>12</v>
      </c>
      <c r="AS1294" s="312"/>
      <c r="AT1294" s="312"/>
      <c r="AU1294" s="312"/>
      <c r="AV1294" s="312"/>
      <c r="AW1294" s="312"/>
      <c r="AZ1294">
        <v>1</v>
      </c>
      <c r="BA1294">
        <v>1</v>
      </c>
    </row>
    <row r="1295" spans="1:53" x14ac:dyDescent="0.25">
      <c r="A1295">
        <v>121</v>
      </c>
      <c r="B1295" t="s">
        <v>66</v>
      </c>
      <c r="C1295" t="s">
        <v>666</v>
      </c>
      <c r="D1295"/>
      <c r="E1295">
        <v>1</v>
      </c>
      <c r="F1295">
        <v>4</v>
      </c>
      <c r="G1295">
        <v>2</v>
      </c>
      <c r="H1295">
        <v>3</v>
      </c>
      <c r="I1295">
        <v>0</v>
      </c>
      <c r="J1295">
        <v>0</v>
      </c>
      <c r="K1295">
        <v>1</v>
      </c>
      <c r="L1295">
        <v>2</v>
      </c>
      <c r="M1295"/>
      <c r="O1295" s="101">
        <f>IF(ISBLANK(C1295),O1294,IF(COUNTIF(C$2:C1295,C1295)&gt;1,O1294,1+MAX(O1294,0)))</f>
        <v>36</v>
      </c>
      <c r="P1295" s="45">
        <f t="shared" si="440"/>
        <v>18</v>
      </c>
      <c r="Q1295" s="33" t="str">
        <f t="shared" si="441"/>
        <v/>
      </c>
      <c r="R1295" s="33">
        <f t="shared" si="442"/>
        <v>12</v>
      </c>
      <c r="S1295" s="33" t="str">
        <f t="shared" si="443"/>
        <v>121_12</v>
      </c>
      <c r="T1295" s="35" t="str">
        <f t="shared" si="444"/>
        <v>121PM</v>
      </c>
      <c r="U1295" s="35" t="str">
        <f t="shared" si="445"/>
        <v>121PMNS</v>
      </c>
      <c r="V1295" s="35" t="str">
        <f t="shared" si="461"/>
        <v>1J</v>
      </c>
      <c r="W1295" s="35" t="str">
        <f t="shared" si="454"/>
        <v>121PM1J142</v>
      </c>
      <c r="X1295" s="388">
        <f t="shared" si="455"/>
        <v>1</v>
      </c>
      <c r="Y1295" s="388">
        <f t="shared" si="456"/>
        <v>2</v>
      </c>
      <c r="Z1295" s="280" t="str">
        <f t="shared" si="446"/>
        <v/>
      </c>
      <c r="AA1295" s="280" t="str">
        <f t="shared" si="447"/>
        <v/>
      </c>
      <c r="AB1295" s="389" t="str">
        <f t="shared" si="457"/>
        <v/>
      </c>
      <c r="AC1295" s="389" t="str">
        <f t="shared" si="458"/>
        <v/>
      </c>
      <c r="AD1295" s="390" t="str">
        <f t="shared" si="448"/>
        <v/>
      </c>
      <c r="AE1295" s="282">
        <f t="shared" si="449"/>
        <v>0</v>
      </c>
      <c r="AF1295" s="359">
        <f t="shared" si="450"/>
        <v>0</v>
      </c>
      <c r="AG1295" s="280">
        <f t="shared" si="451"/>
        <v>0</v>
      </c>
      <c r="AH1295" s="280">
        <f t="shared" si="452"/>
        <v>0</v>
      </c>
      <c r="AI1295" s="280">
        <f>IF(ISBLANK(T1295),AI1294,IF(COUNTIF(T$2:T1295,T1295)&gt;1,AI1294,1+MAX(AI1294,0)))</f>
        <v>33</v>
      </c>
      <c r="AL1295" s="391" t="str">
        <f t="shared" si="459"/>
        <v/>
      </c>
      <c r="AM1295" s="391" t="str">
        <f t="shared" si="460"/>
        <v/>
      </c>
      <c r="AO1295" s="310" t="str">
        <f t="shared" si="453"/>
        <v/>
      </c>
      <c r="AP1295" s="310">
        <f>SUM(AO$1:AO1295)</f>
        <v>0</v>
      </c>
      <c r="AQ1295" s="310">
        <f>SUM(AK$2:AK1295)</f>
        <v>12</v>
      </c>
      <c r="AR1295" s="310">
        <f>COUNTA(AJ$2:AJ1295)</f>
        <v>12</v>
      </c>
      <c r="AS1295" s="312"/>
      <c r="AT1295" s="312"/>
      <c r="AU1295" s="312"/>
      <c r="AV1295" s="312"/>
      <c r="AW1295" s="312"/>
      <c r="AZ1295">
        <v>1</v>
      </c>
      <c r="BA1295">
        <v>2</v>
      </c>
    </row>
    <row r="1296" spans="1:53" x14ac:dyDescent="0.25">
      <c r="A1296">
        <v>121</v>
      </c>
      <c r="B1296" t="s">
        <v>66</v>
      </c>
      <c r="C1296" t="s">
        <v>666</v>
      </c>
      <c r="D1296"/>
      <c r="E1296">
        <v>1</v>
      </c>
      <c r="F1296">
        <v>4</v>
      </c>
      <c r="G1296">
        <v>3</v>
      </c>
      <c r="H1296">
        <v>0</v>
      </c>
      <c r="I1296">
        <v>0</v>
      </c>
      <c r="J1296">
        <v>0</v>
      </c>
      <c r="K1296">
        <v>0</v>
      </c>
      <c r="L1296">
        <v>0</v>
      </c>
      <c r="M1296"/>
      <c r="O1296" s="101">
        <f>IF(ISBLANK(C1296),O1295,IF(COUNTIF(C$2:C1296,C1296)&gt;1,O1295,1+MAX(O1295,0)))</f>
        <v>36</v>
      </c>
      <c r="P1296" s="45">
        <f t="shared" si="440"/>
        <v>18</v>
      </c>
      <c r="Q1296" s="33" t="str">
        <f t="shared" si="441"/>
        <v/>
      </c>
      <c r="R1296" s="33">
        <f t="shared" si="442"/>
        <v>12</v>
      </c>
      <c r="S1296" s="33" t="str">
        <f t="shared" si="443"/>
        <v>121_12</v>
      </c>
      <c r="T1296" s="35" t="str">
        <f t="shared" si="444"/>
        <v>121PM</v>
      </c>
      <c r="U1296" s="35" t="str">
        <f t="shared" si="445"/>
        <v>121PMEW</v>
      </c>
      <c r="V1296" s="35" t="str">
        <f t="shared" si="461"/>
        <v>1J</v>
      </c>
      <c r="W1296" s="35" t="str">
        <f t="shared" si="454"/>
        <v>121PM1J143</v>
      </c>
      <c r="X1296" s="388">
        <f t="shared" si="455"/>
        <v>0</v>
      </c>
      <c r="Y1296" s="388">
        <f t="shared" si="456"/>
        <v>0</v>
      </c>
      <c r="Z1296" s="280" t="str">
        <f t="shared" si="446"/>
        <v/>
      </c>
      <c r="AA1296" s="280" t="str">
        <f t="shared" si="447"/>
        <v/>
      </c>
      <c r="AB1296" s="389" t="str">
        <f t="shared" si="457"/>
        <v/>
      </c>
      <c r="AC1296" s="389" t="str">
        <f t="shared" si="458"/>
        <v/>
      </c>
      <c r="AD1296" s="390" t="str">
        <f t="shared" si="448"/>
        <v/>
      </c>
      <c r="AE1296" s="282">
        <f t="shared" si="449"/>
        <v>0</v>
      </c>
      <c r="AF1296" s="359">
        <f t="shared" si="450"/>
        <v>0</v>
      </c>
      <c r="AG1296" s="280">
        <f t="shared" si="451"/>
        <v>0</v>
      </c>
      <c r="AH1296" s="280">
        <f t="shared" si="452"/>
        <v>0</v>
      </c>
      <c r="AI1296" s="280">
        <f>IF(ISBLANK(T1296),AI1295,IF(COUNTIF(T$2:T1296,T1296)&gt;1,AI1295,1+MAX(AI1295,0)))</f>
        <v>33</v>
      </c>
      <c r="AL1296" s="391" t="str">
        <f t="shared" si="459"/>
        <v/>
      </c>
      <c r="AM1296" s="391" t="str">
        <f t="shared" si="460"/>
        <v/>
      </c>
      <c r="AO1296" s="310" t="str">
        <f t="shared" si="453"/>
        <v/>
      </c>
      <c r="AP1296" s="310">
        <f>SUM(AO$1:AO1296)</f>
        <v>0</v>
      </c>
      <c r="AQ1296" s="310">
        <f>SUM(AK$2:AK1296)</f>
        <v>12</v>
      </c>
      <c r="AR1296" s="310">
        <f>COUNTA(AJ$2:AJ1296)</f>
        <v>12</v>
      </c>
      <c r="AS1296" s="312"/>
      <c r="AT1296" s="312"/>
      <c r="AU1296" s="312"/>
      <c r="AV1296" s="312"/>
      <c r="AW1296" s="312"/>
      <c r="AZ1296">
        <v>0</v>
      </c>
      <c r="BA1296">
        <v>0</v>
      </c>
    </row>
    <row r="1297" spans="1:53" x14ac:dyDescent="0.25">
      <c r="A1297">
        <v>121</v>
      </c>
      <c r="B1297" t="s">
        <v>66</v>
      </c>
      <c r="C1297" t="s">
        <v>666</v>
      </c>
      <c r="D1297"/>
      <c r="E1297">
        <v>1</v>
      </c>
      <c r="F1297">
        <v>4</v>
      </c>
      <c r="G1297">
        <v>4</v>
      </c>
      <c r="H1297">
        <v>8</v>
      </c>
      <c r="I1297">
        <v>3</v>
      </c>
      <c r="J1297">
        <v>0</v>
      </c>
      <c r="K1297">
        <v>1</v>
      </c>
      <c r="L1297">
        <v>2</v>
      </c>
      <c r="M1297"/>
      <c r="O1297" s="101">
        <f>IF(ISBLANK(C1297),O1296,IF(COUNTIF(C$2:C1297,C1297)&gt;1,O1296,1+MAX(O1296,0)))</f>
        <v>36</v>
      </c>
      <c r="P1297" s="45">
        <f t="shared" si="440"/>
        <v>18</v>
      </c>
      <c r="Q1297" s="33" t="str">
        <f t="shared" si="441"/>
        <v/>
      </c>
      <c r="R1297" s="33">
        <f t="shared" si="442"/>
        <v>12</v>
      </c>
      <c r="S1297" s="33" t="str">
        <f t="shared" si="443"/>
        <v>121_12</v>
      </c>
      <c r="T1297" s="35" t="str">
        <f t="shared" si="444"/>
        <v>121PM</v>
      </c>
      <c r="U1297" s="35" t="str">
        <f t="shared" si="445"/>
        <v>121PMEW</v>
      </c>
      <c r="V1297" s="35" t="str">
        <f t="shared" si="461"/>
        <v>1J</v>
      </c>
      <c r="W1297" s="35" t="str">
        <f t="shared" si="454"/>
        <v>121PM1J144</v>
      </c>
      <c r="X1297" s="388">
        <f t="shared" si="455"/>
        <v>1</v>
      </c>
      <c r="Y1297" s="388">
        <f t="shared" si="456"/>
        <v>2</v>
      </c>
      <c r="Z1297" s="280" t="str">
        <f t="shared" si="446"/>
        <v/>
      </c>
      <c r="AA1297" s="280" t="str">
        <f t="shared" si="447"/>
        <v/>
      </c>
      <c r="AB1297" s="389" t="str">
        <f t="shared" si="457"/>
        <v/>
      </c>
      <c r="AC1297" s="389" t="str">
        <f t="shared" si="458"/>
        <v/>
      </c>
      <c r="AD1297" s="390" t="str">
        <f t="shared" si="448"/>
        <v/>
      </c>
      <c r="AE1297" s="282">
        <f t="shared" si="449"/>
        <v>0</v>
      </c>
      <c r="AF1297" s="359">
        <f t="shared" si="450"/>
        <v>0</v>
      </c>
      <c r="AG1297" s="280">
        <f t="shared" si="451"/>
        <v>0</v>
      </c>
      <c r="AH1297" s="280">
        <f t="shared" si="452"/>
        <v>0</v>
      </c>
      <c r="AI1297" s="280">
        <f>IF(ISBLANK(T1297),AI1296,IF(COUNTIF(T$2:T1297,T1297)&gt;1,AI1296,1+MAX(AI1296,0)))</f>
        <v>33</v>
      </c>
      <c r="AL1297" s="391" t="str">
        <f t="shared" si="459"/>
        <v/>
      </c>
      <c r="AM1297" s="391" t="str">
        <f t="shared" si="460"/>
        <v/>
      </c>
      <c r="AO1297" s="310" t="str">
        <f t="shared" si="453"/>
        <v/>
      </c>
      <c r="AP1297" s="310">
        <f>SUM(AO$1:AO1297)</f>
        <v>0</v>
      </c>
      <c r="AQ1297" s="310">
        <f>SUM(AK$2:AK1297)</f>
        <v>12</v>
      </c>
      <c r="AR1297" s="310">
        <f>COUNTA(AJ$2:AJ1297)</f>
        <v>12</v>
      </c>
      <c r="AS1297" s="312"/>
      <c r="AT1297" s="312"/>
      <c r="AU1297" s="312"/>
      <c r="AV1297" s="312"/>
      <c r="AW1297" s="312"/>
      <c r="AZ1297">
        <v>1</v>
      </c>
      <c r="BA1297">
        <v>2</v>
      </c>
    </row>
    <row r="1298" spans="1:53" x14ac:dyDescent="0.25">
      <c r="A1298">
        <v>121</v>
      </c>
      <c r="B1298" t="s">
        <v>66</v>
      </c>
      <c r="C1298" t="s">
        <v>666</v>
      </c>
      <c r="D1298"/>
      <c r="E1298">
        <v>2</v>
      </c>
      <c r="F1298">
        <v>1</v>
      </c>
      <c r="G1298">
        <v>1</v>
      </c>
      <c r="H1298">
        <v>2</v>
      </c>
      <c r="I1298">
        <v>0</v>
      </c>
      <c r="J1298">
        <v>0</v>
      </c>
      <c r="K1298">
        <v>1</v>
      </c>
      <c r="L1298">
        <v>2</v>
      </c>
      <c r="M1298"/>
      <c r="O1298" s="101">
        <f>IF(ISBLANK(C1298),O1297,IF(COUNTIF(C$2:C1298,C1298)&gt;1,O1297,1+MAX(O1297,0)))</f>
        <v>36</v>
      </c>
      <c r="P1298" s="45">
        <f t="shared" si="440"/>
        <v>18</v>
      </c>
      <c r="Q1298" s="33" t="str">
        <f t="shared" si="441"/>
        <v/>
      </c>
      <c r="R1298" s="33">
        <f t="shared" si="442"/>
        <v>13</v>
      </c>
      <c r="S1298" s="33" t="str">
        <f t="shared" si="443"/>
        <v>121_13</v>
      </c>
      <c r="T1298" s="35" t="str">
        <f t="shared" si="444"/>
        <v>121PM</v>
      </c>
      <c r="U1298" s="35" t="str">
        <f t="shared" si="445"/>
        <v>121PMNS</v>
      </c>
      <c r="V1298" s="35" t="str">
        <f t="shared" si="461"/>
        <v>1J</v>
      </c>
      <c r="W1298" s="35" t="str">
        <f t="shared" si="454"/>
        <v>121PM1J211</v>
      </c>
      <c r="X1298" s="388">
        <f t="shared" si="455"/>
        <v>1</v>
      </c>
      <c r="Y1298" s="388">
        <f t="shared" si="456"/>
        <v>2</v>
      </c>
      <c r="Z1298" s="280" t="str">
        <f t="shared" si="446"/>
        <v/>
      </c>
      <c r="AA1298" s="280" t="str">
        <f t="shared" si="447"/>
        <v/>
      </c>
      <c r="AB1298" s="389" t="str">
        <f t="shared" si="457"/>
        <v/>
      </c>
      <c r="AC1298" s="389" t="str">
        <f t="shared" si="458"/>
        <v/>
      </c>
      <c r="AD1298" s="390" t="str">
        <f t="shared" si="448"/>
        <v/>
      </c>
      <c r="AE1298" s="282">
        <f t="shared" si="449"/>
        <v>0</v>
      </c>
      <c r="AF1298" s="359">
        <f t="shared" si="450"/>
        <v>0</v>
      </c>
      <c r="AG1298" s="280">
        <f t="shared" si="451"/>
        <v>0</v>
      </c>
      <c r="AH1298" s="280">
        <f t="shared" si="452"/>
        <v>0</v>
      </c>
      <c r="AI1298" s="280">
        <f>IF(ISBLANK(T1298),AI1297,IF(COUNTIF(T$2:T1298,T1298)&gt;1,AI1297,1+MAX(AI1297,0)))</f>
        <v>33</v>
      </c>
      <c r="AL1298" s="391" t="str">
        <f t="shared" si="459"/>
        <v/>
      </c>
      <c r="AM1298" s="391" t="str">
        <f t="shared" si="460"/>
        <v/>
      </c>
      <c r="AO1298" s="310" t="str">
        <f t="shared" si="453"/>
        <v/>
      </c>
      <c r="AP1298" s="310">
        <f>SUM(AO$1:AO1298)</f>
        <v>0</v>
      </c>
      <c r="AQ1298" s="310">
        <f>SUM(AK$2:AK1298)</f>
        <v>12</v>
      </c>
      <c r="AR1298" s="310">
        <f>COUNTA(AJ$2:AJ1298)</f>
        <v>12</v>
      </c>
      <c r="AS1298" s="312"/>
      <c r="AT1298" s="312"/>
      <c r="AU1298" s="312"/>
      <c r="AV1298" s="312"/>
      <c r="AW1298" s="312"/>
      <c r="AZ1298">
        <v>1</v>
      </c>
      <c r="BA1298">
        <v>2</v>
      </c>
    </row>
    <row r="1299" spans="1:53" x14ac:dyDescent="0.25">
      <c r="A1299">
        <v>121</v>
      </c>
      <c r="B1299" t="s">
        <v>66</v>
      </c>
      <c r="C1299" t="s">
        <v>666</v>
      </c>
      <c r="D1299"/>
      <c r="E1299">
        <v>2</v>
      </c>
      <c r="F1299">
        <v>1</v>
      </c>
      <c r="G1299">
        <v>2</v>
      </c>
      <c r="H1299">
        <v>2</v>
      </c>
      <c r="I1299">
        <v>1</v>
      </c>
      <c r="J1299">
        <v>0</v>
      </c>
      <c r="K1299">
        <v>0</v>
      </c>
      <c r="L1299">
        <v>1</v>
      </c>
      <c r="M1299"/>
      <c r="O1299" s="101">
        <f>IF(ISBLANK(C1299),O1298,IF(COUNTIF(C$2:C1299,C1299)&gt;1,O1298,1+MAX(O1298,0)))</f>
        <v>36</v>
      </c>
      <c r="P1299" s="45">
        <f t="shared" si="440"/>
        <v>18</v>
      </c>
      <c r="Q1299" s="33" t="str">
        <f t="shared" si="441"/>
        <v/>
      </c>
      <c r="R1299" s="33">
        <f t="shared" si="442"/>
        <v>13</v>
      </c>
      <c r="S1299" s="33" t="str">
        <f t="shared" si="443"/>
        <v>121_13</v>
      </c>
      <c r="T1299" s="35" t="str">
        <f t="shared" si="444"/>
        <v>121PM</v>
      </c>
      <c r="U1299" s="35" t="str">
        <f t="shared" si="445"/>
        <v>121PMNS</v>
      </c>
      <c r="V1299" s="35" t="str">
        <f t="shared" si="461"/>
        <v>1J</v>
      </c>
      <c r="W1299" s="35" t="str">
        <f t="shared" si="454"/>
        <v>121PM1J212</v>
      </c>
      <c r="X1299" s="388">
        <f t="shared" si="455"/>
        <v>0</v>
      </c>
      <c r="Y1299" s="388">
        <f t="shared" si="456"/>
        <v>1</v>
      </c>
      <c r="Z1299" s="280" t="str">
        <f t="shared" si="446"/>
        <v/>
      </c>
      <c r="AA1299" s="280" t="str">
        <f t="shared" si="447"/>
        <v/>
      </c>
      <c r="AB1299" s="389" t="str">
        <f t="shared" si="457"/>
        <v/>
      </c>
      <c r="AC1299" s="389" t="str">
        <f t="shared" si="458"/>
        <v/>
      </c>
      <c r="AD1299" s="390" t="str">
        <f t="shared" si="448"/>
        <v/>
      </c>
      <c r="AE1299" s="282">
        <f t="shared" si="449"/>
        <v>0</v>
      </c>
      <c r="AF1299" s="359">
        <f t="shared" si="450"/>
        <v>0</v>
      </c>
      <c r="AG1299" s="280">
        <f t="shared" si="451"/>
        <v>0</v>
      </c>
      <c r="AH1299" s="280">
        <f t="shared" si="452"/>
        <v>0</v>
      </c>
      <c r="AI1299" s="280">
        <f>IF(ISBLANK(T1299),AI1298,IF(COUNTIF(T$2:T1299,T1299)&gt;1,AI1298,1+MAX(AI1298,0)))</f>
        <v>33</v>
      </c>
      <c r="AL1299" s="391" t="str">
        <f t="shared" si="459"/>
        <v/>
      </c>
      <c r="AM1299" s="391" t="str">
        <f t="shared" si="460"/>
        <v/>
      </c>
      <c r="AO1299" s="310" t="str">
        <f t="shared" si="453"/>
        <v/>
      </c>
      <c r="AP1299" s="310">
        <f>SUM(AO$1:AO1299)</f>
        <v>0</v>
      </c>
      <c r="AQ1299" s="310">
        <f>SUM(AK$2:AK1299)</f>
        <v>12</v>
      </c>
      <c r="AR1299" s="310">
        <f>COUNTA(AJ$2:AJ1299)</f>
        <v>12</v>
      </c>
      <c r="AS1299" s="312"/>
      <c r="AT1299" s="312"/>
      <c r="AU1299" s="312"/>
      <c r="AV1299" s="312"/>
      <c r="AW1299" s="312"/>
      <c r="AZ1299">
        <v>0</v>
      </c>
      <c r="BA1299">
        <v>1</v>
      </c>
    </row>
    <row r="1300" spans="1:53" x14ac:dyDescent="0.25">
      <c r="A1300">
        <v>121</v>
      </c>
      <c r="B1300" t="s">
        <v>66</v>
      </c>
      <c r="C1300" t="s">
        <v>666</v>
      </c>
      <c r="D1300"/>
      <c r="E1300">
        <v>2</v>
      </c>
      <c r="F1300">
        <v>1</v>
      </c>
      <c r="G1300">
        <v>3</v>
      </c>
      <c r="H1300">
        <v>1</v>
      </c>
      <c r="I1300">
        <v>0</v>
      </c>
      <c r="J1300">
        <v>0</v>
      </c>
      <c r="K1300">
        <v>0</v>
      </c>
      <c r="L1300">
        <v>0</v>
      </c>
      <c r="M1300"/>
      <c r="O1300" s="101">
        <f>IF(ISBLANK(C1300),O1299,IF(COUNTIF(C$2:C1300,C1300)&gt;1,O1299,1+MAX(O1299,0)))</f>
        <v>36</v>
      </c>
      <c r="P1300" s="45">
        <f t="shared" si="440"/>
        <v>18</v>
      </c>
      <c r="Q1300" s="33" t="str">
        <f t="shared" si="441"/>
        <v/>
      </c>
      <c r="R1300" s="33">
        <f t="shared" si="442"/>
        <v>13</v>
      </c>
      <c r="S1300" s="33" t="str">
        <f t="shared" si="443"/>
        <v>121_13</v>
      </c>
      <c r="T1300" s="35" t="str">
        <f t="shared" si="444"/>
        <v>121PM</v>
      </c>
      <c r="U1300" s="35" t="str">
        <f t="shared" si="445"/>
        <v>121PMEW</v>
      </c>
      <c r="V1300" s="35" t="str">
        <f t="shared" si="461"/>
        <v>1J</v>
      </c>
      <c r="W1300" s="35" t="str">
        <f t="shared" si="454"/>
        <v>121PM1J213</v>
      </c>
      <c r="X1300" s="388">
        <f t="shared" si="455"/>
        <v>0</v>
      </c>
      <c r="Y1300" s="388">
        <f t="shared" si="456"/>
        <v>0</v>
      </c>
      <c r="Z1300" s="280" t="str">
        <f t="shared" si="446"/>
        <v/>
      </c>
      <c r="AA1300" s="280" t="str">
        <f t="shared" si="447"/>
        <v/>
      </c>
      <c r="AB1300" s="389" t="str">
        <f t="shared" si="457"/>
        <v/>
      </c>
      <c r="AC1300" s="389" t="str">
        <f t="shared" si="458"/>
        <v/>
      </c>
      <c r="AD1300" s="390" t="str">
        <f t="shared" si="448"/>
        <v/>
      </c>
      <c r="AE1300" s="282">
        <f t="shared" si="449"/>
        <v>0</v>
      </c>
      <c r="AF1300" s="359">
        <f t="shared" si="450"/>
        <v>0</v>
      </c>
      <c r="AG1300" s="280">
        <f t="shared" si="451"/>
        <v>0</v>
      </c>
      <c r="AH1300" s="280">
        <f t="shared" si="452"/>
        <v>0</v>
      </c>
      <c r="AI1300" s="280">
        <f>IF(ISBLANK(T1300),AI1299,IF(COUNTIF(T$2:T1300,T1300)&gt;1,AI1299,1+MAX(AI1299,0)))</f>
        <v>33</v>
      </c>
      <c r="AL1300" s="391" t="str">
        <f t="shared" si="459"/>
        <v/>
      </c>
      <c r="AM1300" s="391" t="str">
        <f t="shared" si="460"/>
        <v/>
      </c>
      <c r="AO1300" s="310" t="str">
        <f t="shared" si="453"/>
        <v/>
      </c>
      <c r="AP1300" s="310">
        <f>SUM(AO$1:AO1300)</f>
        <v>0</v>
      </c>
      <c r="AQ1300" s="310">
        <f>SUM(AK$2:AK1300)</f>
        <v>12</v>
      </c>
      <c r="AR1300" s="310">
        <f>COUNTA(AJ$2:AJ1300)</f>
        <v>12</v>
      </c>
      <c r="AS1300" s="312"/>
      <c r="AT1300" s="312"/>
      <c r="AU1300" s="312"/>
      <c r="AV1300" s="312"/>
      <c r="AW1300" s="312"/>
      <c r="AZ1300">
        <v>0</v>
      </c>
      <c r="BA1300">
        <v>0</v>
      </c>
    </row>
    <row r="1301" spans="1:53" x14ac:dyDescent="0.25">
      <c r="A1301">
        <v>121</v>
      </c>
      <c r="B1301" t="s">
        <v>66</v>
      </c>
      <c r="C1301" t="s">
        <v>666</v>
      </c>
      <c r="D1301"/>
      <c r="E1301">
        <v>2</v>
      </c>
      <c r="F1301">
        <v>1</v>
      </c>
      <c r="G1301">
        <v>4</v>
      </c>
      <c r="H1301">
        <v>1</v>
      </c>
      <c r="I1301">
        <v>0</v>
      </c>
      <c r="J1301">
        <v>0</v>
      </c>
      <c r="K1301">
        <v>1</v>
      </c>
      <c r="L1301">
        <v>1</v>
      </c>
      <c r="M1301"/>
      <c r="O1301" s="101">
        <f>IF(ISBLANK(C1301),O1300,IF(COUNTIF(C$2:C1301,C1301)&gt;1,O1300,1+MAX(O1300,0)))</f>
        <v>36</v>
      </c>
      <c r="P1301" s="45">
        <f t="shared" si="440"/>
        <v>18</v>
      </c>
      <c r="Q1301" s="33" t="str">
        <f t="shared" si="441"/>
        <v/>
      </c>
      <c r="R1301" s="33">
        <f t="shared" si="442"/>
        <v>13</v>
      </c>
      <c r="S1301" s="33" t="str">
        <f t="shared" si="443"/>
        <v>121_13</v>
      </c>
      <c r="T1301" s="35" t="str">
        <f t="shared" si="444"/>
        <v>121PM</v>
      </c>
      <c r="U1301" s="35" t="str">
        <f t="shared" si="445"/>
        <v>121PMEW</v>
      </c>
      <c r="V1301" s="35" t="str">
        <f t="shared" si="461"/>
        <v>1J</v>
      </c>
      <c r="W1301" s="35" t="str">
        <f t="shared" si="454"/>
        <v>121PM1J214</v>
      </c>
      <c r="X1301" s="388">
        <f t="shared" si="455"/>
        <v>1</v>
      </c>
      <c r="Y1301" s="388">
        <f t="shared" si="456"/>
        <v>1</v>
      </c>
      <c r="Z1301" s="280" t="str">
        <f t="shared" si="446"/>
        <v/>
      </c>
      <c r="AA1301" s="280" t="str">
        <f t="shared" si="447"/>
        <v/>
      </c>
      <c r="AB1301" s="389" t="str">
        <f t="shared" si="457"/>
        <v/>
      </c>
      <c r="AC1301" s="389" t="str">
        <f t="shared" si="458"/>
        <v/>
      </c>
      <c r="AD1301" s="390" t="str">
        <f t="shared" si="448"/>
        <v/>
      </c>
      <c r="AE1301" s="282">
        <f t="shared" si="449"/>
        <v>0</v>
      </c>
      <c r="AF1301" s="359">
        <f t="shared" si="450"/>
        <v>0</v>
      </c>
      <c r="AG1301" s="280">
        <f t="shared" si="451"/>
        <v>0</v>
      </c>
      <c r="AH1301" s="280">
        <f t="shared" si="452"/>
        <v>0</v>
      </c>
      <c r="AI1301" s="280">
        <f>IF(ISBLANK(T1301),AI1300,IF(COUNTIF(T$2:T1301,T1301)&gt;1,AI1300,1+MAX(AI1300,0)))</f>
        <v>33</v>
      </c>
      <c r="AL1301" s="391" t="str">
        <f t="shared" si="459"/>
        <v/>
      </c>
      <c r="AM1301" s="391" t="str">
        <f t="shared" si="460"/>
        <v/>
      </c>
      <c r="AO1301" s="310" t="str">
        <f t="shared" si="453"/>
        <v/>
      </c>
      <c r="AP1301" s="310">
        <f>SUM(AO$1:AO1301)</f>
        <v>0</v>
      </c>
      <c r="AQ1301" s="310">
        <f>SUM(AK$2:AK1301)</f>
        <v>12</v>
      </c>
      <c r="AR1301" s="310">
        <f>COUNTA(AJ$2:AJ1301)</f>
        <v>12</v>
      </c>
      <c r="AS1301" s="312"/>
      <c r="AT1301" s="312"/>
      <c r="AU1301" s="312"/>
      <c r="AV1301" s="312"/>
      <c r="AW1301" s="312"/>
      <c r="AZ1301">
        <v>1</v>
      </c>
      <c r="BA1301">
        <v>1</v>
      </c>
    </row>
    <row r="1302" spans="1:53" x14ac:dyDescent="0.25">
      <c r="A1302">
        <v>121</v>
      </c>
      <c r="B1302" t="s">
        <v>66</v>
      </c>
      <c r="C1302" t="s">
        <v>666</v>
      </c>
      <c r="D1302"/>
      <c r="E1302">
        <v>2</v>
      </c>
      <c r="F1302">
        <v>2</v>
      </c>
      <c r="G1302">
        <v>1</v>
      </c>
      <c r="H1302">
        <v>0</v>
      </c>
      <c r="I1302">
        <v>0</v>
      </c>
      <c r="J1302">
        <v>0</v>
      </c>
      <c r="K1302">
        <v>0</v>
      </c>
      <c r="L1302">
        <v>0</v>
      </c>
      <c r="M1302"/>
      <c r="O1302" s="101">
        <f>IF(ISBLANK(C1302),O1301,IF(COUNTIF(C$2:C1302,C1302)&gt;1,O1301,1+MAX(O1301,0)))</f>
        <v>36</v>
      </c>
      <c r="P1302" s="45">
        <f t="shared" si="440"/>
        <v>18</v>
      </c>
      <c r="Q1302" s="33" t="str">
        <f t="shared" si="441"/>
        <v/>
      </c>
      <c r="R1302" s="33">
        <f t="shared" si="442"/>
        <v>14</v>
      </c>
      <c r="S1302" s="33" t="str">
        <f t="shared" si="443"/>
        <v>121_14</v>
      </c>
      <c r="T1302" s="35" t="str">
        <f t="shared" si="444"/>
        <v>121PM</v>
      </c>
      <c r="U1302" s="35" t="str">
        <f t="shared" si="445"/>
        <v>121PMNS</v>
      </c>
      <c r="V1302" s="35" t="str">
        <f t="shared" si="461"/>
        <v>1J</v>
      </c>
      <c r="W1302" s="35" t="str">
        <f t="shared" si="454"/>
        <v>121PM1J221</v>
      </c>
      <c r="X1302" s="388">
        <f t="shared" si="455"/>
        <v>0</v>
      </c>
      <c r="Y1302" s="388">
        <f t="shared" si="456"/>
        <v>0</v>
      </c>
      <c r="Z1302" s="280" t="str">
        <f t="shared" si="446"/>
        <v/>
      </c>
      <c r="AA1302" s="280" t="str">
        <f t="shared" si="447"/>
        <v/>
      </c>
      <c r="AB1302" s="389" t="str">
        <f t="shared" si="457"/>
        <v/>
      </c>
      <c r="AC1302" s="389" t="str">
        <f t="shared" si="458"/>
        <v/>
      </c>
      <c r="AD1302" s="390" t="str">
        <f t="shared" si="448"/>
        <v/>
      </c>
      <c r="AE1302" s="282">
        <f t="shared" si="449"/>
        <v>0</v>
      </c>
      <c r="AF1302" s="359">
        <f t="shared" si="450"/>
        <v>0</v>
      </c>
      <c r="AG1302" s="280">
        <f t="shared" si="451"/>
        <v>0</v>
      </c>
      <c r="AH1302" s="280">
        <f t="shared" si="452"/>
        <v>0</v>
      </c>
      <c r="AI1302" s="280">
        <f>IF(ISBLANK(T1302),AI1301,IF(COUNTIF(T$2:T1302,T1302)&gt;1,AI1301,1+MAX(AI1301,0)))</f>
        <v>33</v>
      </c>
      <c r="AL1302" s="391" t="str">
        <f t="shared" si="459"/>
        <v/>
      </c>
      <c r="AM1302" s="391" t="str">
        <f t="shared" si="460"/>
        <v/>
      </c>
      <c r="AO1302" s="310" t="str">
        <f t="shared" si="453"/>
        <v/>
      </c>
      <c r="AP1302" s="310">
        <f>SUM(AO$1:AO1302)</f>
        <v>0</v>
      </c>
      <c r="AQ1302" s="310">
        <f>SUM(AK$2:AK1302)</f>
        <v>12</v>
      </c>
      <c r="AR1302" s="310">
        <f>COUNTA(AJ$2:AJ1302)</f>
        <v>12</v>
      </c>
      <c r="AS1302" s="312"/>
      <c r="AT1302" s="312"/>
      <c r="AU1302" s="312"/>
      <c r="AV1302" s="312"/>
      <c r="AW1302" s="312"/>
      <c r="AZ1302">
        <v>0</v>
      </c>
      <c r="BA1302">
        <v>0</v>
      </c>
    </row>
    <row r="1303" spans="1:53" x14ac:dyDescent="0.25">
      <c r="A1303">
        <v>121</v>
      </c>
      <c r="B1303" t="s">
        <v>66</v>
      </c>
      <c r="C1303" t="s">
        <v>666</v>
      </c>
      <c r="D1303"/>
      <c r="E1303">
        <v>2</v>
      </c>
      <c r="F1303">
        <v>2</v>
      </c>
      <c r="G1303">
        <v>2</v>
      </c>
      <c r="H1303">
        <v>3</v>
      </c>
      <c r="I1303">
        <v>2</v>
      </c>
      <c r="J1303">
        <v>1</v>
      </c>
      <c r="K1303">
        <v>0</v>
      </c>
      <c r="L1303">
        <v>3</v>
      </c>
      <c r="M1303"/>
      <c r="O1303" s="101">
        <f>IF(ISBLANK(C1303),O1302,IF(COUNTIF(C$2:C1303,C1303)&gt;1,O1302,1+MAX(O1302,0)))</f>
        <v>36</v>
      </c>
      <c r="P1303" s="45">
        <f t="shared" si="440"/>
        <v>18</v>
      </c>
      <c r="Q1303" s="33" t="str">
        <f t="shared" si="441"/>
        <v/>
      </c>
      <c r="R1303" s="33">
        <f t="shared" si="442"/>
        <v>14</v>
      </c>
      <c r="S1303" s="33" t="str">
        <f t="shared" si="443"/>
        <v>121_14</v>
      </c>
      <c r="T1303" s="35" t="str">
        <f t="shared" si="444"/>
        <v>121PM</v>
      </c>
      <c r="U1303" s="35" t="str">
        <f t="shared" si="445"/>
        <v>121PMNS</v>
      </c>
      <c r="V1303" s="35" t="str">
        <f t="shared" si="461"/>
        <v>1J</v>
      </c>
      <c r="W1303" s="35" t="str">
        <f t="shared" si="454"/>
        <v>121PM1J222</v>
      </c>
      <c r="X1303" s="388">
        <f t="shared" si="455"/>
        <v>0</v>
      </c>
      <c r="Y1303" s="388">
        <f t="shared" si="456"/>
        <v>3</v>
      </c>
      <c r="Z1303" s="280" t="str">
        <f t="shared" si="446"/>
        <v/>
      </c>
      <c r="AA1303" s="280" t="str">
        <f t="shared" si="447"/>
        <v/>
      </c>
      <c r="AB1303" s="389" t="str">
        <f t="shared" si="457"/>
        <v/>
      </c>
      <c r="AC1303" s="389" t="str">
        <f t="shared" si="458"/>
        <v/>
      </c>
      <c r="AD1303" s="390" t="str">
        <f t="shared" si="448"/>
        <v/>
      </c>
      <c r="AE1303" s="282">
        <f t="shared" si="449"/>
        <v>0</v>
      </c>
      <c r="AF1303" s="359">
        <f t="shared" si="450"/>
        <v>0</v>
      </c>
      <c r="AG1303" s="280">
        <f t="shared" si="451"/>
        <v>0</v>
      </c>
      <c r="AH1303" s="280">
        <f t="shared" si="452"/>
        <v>0</v>
      </c>
      <c r="AI1303" s="280">
        <f>IF(ISBLANK(T1303),AI1302,IF(COUNTIF(T$2:T1303,T1303)&gt;1,AI1302,1+MAX(AI1302,0)))</f>
        <v>33</v>
      </c>
      <c r="AL1303" s="391" t="str">
        <f t="shared" si="459"/>
        <v/>
      </c>
      <c r="AM1303" s="391" t="str">
        <f t="shared" si="460"/>
        <v/>
      </c>
      <c r="AO1303" s="310" t="str">
        <f t="shared" si="453"/>
        <v/>
      </c>
      <c r="AP1303" s="310">
        <f>SUM(AO$1:AO1303)</f>
        <v>0</v>
      </c>
      <c r="AQ1303" s="310">
        <f>SUM(AK$2:AK1303)</f>
        <v>12</v>
      </c>
      <c r="AR1303" s="310">
        <f>COUNTA(AJ$2:AJ1303)</f>
        <v>12</v>
      </c>
      <c r="AS1303" s="312"/>
      <c r="AT1303" s="312"/>
      <c r="AU1303" s="312"/>
      <c r="AV1303" s="312"/>
      <c r="AW1303" s="312"/>
      <c r="AZ1303">
        <v>0</v>
      </c>
      <c r="BA1303">
        <v>3</v>
      </c>
    </row>
    <row r="1304" spans="1:53" x14ac:dyDescent="0.25">
      <c r="A1304">
        <v>121</v>
      </c>
      <c r="B1304" t="s">
        <v>66</v>
      </c>
      <c r="C1304" t="s">
        <v>666</v>
      </c>
      <c r="D1304"/>
      <c r="E1304">
        <v>2</v>
      </c>
      <c r="F1304">
        <v>2</v>
      </c>
      <c r="G1304">
        <v>3</v>
      </c>
      <c r="H1304">
        <v>4</v>
      </c>
      <c r="I1304">
        <v>0</v>
      </c>
      <c r="J1304">
        <v>1</v>
      </c>
      <c r="K1304">
        <v>1</v>
      </c>
      <c r="L1304">
        <v>1</v>
      </c>
      <c r="M1304"/>
      <c r="O1304" s="101">
        <f>IF(ISBLANK(C1304),O1303,IF(COUNTIF(C$2:C1304,C1304)&gt;1,O1303,1+MAX(O1303,0)))</f>
        <v>36</v>
      </c>
      <c r="P1304" s="45">
        <f t="shared" si="440"/>
        <v>18</v>
      </c>
      <c r="Q1304" s="33" t="str">
        <f t="shared" si="441"/>
        <v/>
      </c>
      <c r="R1304" s="33">
        <f t="shared" si="442"/>
        <v>14</v>
      </c>
      <c r="S1304" s="33" t="str">
        <f t="shared" si="443"/>
        <v>121_14</v>
      </c>
      <c r="T1304" s="35" t="str">
        <f t="shared" si="444"/>
        <v>121PM</v>
      </c>
      <c r="U1304" s="35" t="str">
        <f t="shared" si="445"/>
        <v>121PMEW</v>
      </c>
      <c r="V1304" s="35" t="str">
        <f t="shared" si="461"/>
        <v>1J</v>
      </c>
      <c r="W1304" s="35" t="str">
        <f t="shared" si="454"/>
        <v>121PM1J223</v>
      </c>
      <c r="X1304" s="388">
        <f t="shared" si="455"/>
        <v>1</v>
      </c>
      <c r="Y1304" s="388">
        <f t="shared" si="456"/>
        <v>1</v>
      </c>
      <c r="Z1304" s="280" t="str">
        <f t="shared" si="446"/>
        <v/>
      </c>
      <c r="AA1304" s="280" t="str">
        <f t="shared" si="447"/>
        <v/>
      </c>
      <c r="AB1304" s="389" t="str">
        <f t="shared" si="457"/>
        <v/>
      </c>
      <c r="AC1304" s="389" t="str">
        <f t="shared" si="458"/>
        <v/>
      </c>
      <c r="AD1304" s="390" t="str">
        <f t="shared" si="448"/>
        <v/>
      </c>
      <c r="AE1304" s="282">
        <f t="shared" si="449"/>
        <v>0</v>
      </c>
      <c r="AF1304" s="359">
        <f t="shared" si="450"/>
        <v>0</v>
      </c>
      <c r="AG1304" s="280">
        <f t="shared" si="451"/>
        <v>0</v>
      </c>
      <c r="AH1304" s="280">
        <f t="shared" si="452"/>
        <v>0</v>
      </c>
      <c r="AI1304" s="280">
        <f>IF(ISBLANK(T1304),AI1303,IF(COUNTIF(T$2:T1304,T1304)&gt;1,AI1303,1+MAX(AI1303,0)))</f>
        <v>33</v>
      </c>
      <c r="AL1304" s="391" t="str">
        <f t="shared" si="459"/>
        <v/>
      </c>
      <c r="AM1304" s="391" t="str">
        <f t="shared" si="460"/>
        <v/>
      </c>
      <c r="AO1304" s="310" t="str">
        <f t="shared" si="453"/>
        <v/>
      </c>
      <c r="AP1304" s="310">
        <f>SUM(AO$1:AO1304)</f>
        <v>0</v>
      </c>
      <c r="AQ1304" s="310">
        <f>SUM(AK$2:AK1304)</f>
        <v>12</v>
      </c>
      <c r="AR1304" s="310">
        <f>COUNTA(AJ$2:AJ1304)</f>
        <v>12</v>
      </c>
      <c r="AS1304" s="312"/>
      <c r="AT1304" s="312"/>
      <c r="AU1304" s="312"/>
      <c r="AV1304" s="312"/>
      <c r="AW1304" s="312"/>
      <c r="AZ1304">
        <v>1</v>
      </c>
      <c r="BA1304">
        <v>1</v>
      </c>
    </row>
    <row r="1305" spans="1:53" x14ac:dyDescent="0.25">
      <c r="A1305">
        <v>121</v>
      </c>
      <c r="B1305" t="s">
        <v>66</v>
      </c>
      <c r="C1305" t="s">
        <v>666</v>
      </c>
      <c r="D1305"/>
      <c r="E1305">
        <v>2</v>
      </c>
      <c r="F1305">
        <v>2</v>
      </c>
      <c r="G1305">
        <v>4</v>
      </c>
      <c r="H1305">
        <v>3</v>
      </c>
      <c r="I1305">
        <v>1</v>
      </c>
      <c r="J1305">
        <v>0</v>
      </c>
      <c r="K1305">
        <v>2</v>
      </c>
      <c r="L1305">
        <v>2</v>
      </c>
      <c r="M1305"/>
      <c r="O1305" s="101">
        <f>IF(ISBLANK(C1305),O1304,IF(COUNTIF(C$2:C1305,C1305)&gt;1,O1304,1+MAX(O1304,0)))</f>
        <v>36</v>
      </c>
      <c r="P1305" s="45">
        <f t="shared" si="440"/>
        <v>18</v>
      </c>
      <c r="Q1305" s="33" t="str">
        <f t="shared" si="441"/>
        <v/>
      </c>
      <c r="R1305" s="33">
        <f t="shared" si="442"/>
        <v>14</v>
      </c>
      <c r="S1305" s="33" t="str">
        <f t="shared" si="443"/>
        <v>121_14</v>
      </c>
      <c r="T1305" s="35" t="str">
        <f t="shared" si="444"/>
        <v>121PM</v>
      </c>
      <c r="U1305" s="35" t="str">
        <f t="shared" si="445"/>
        <v>121PMEW</v>
      </c>
      <c r="V1305" s="35" t="str">
        <f t="shared" si="461"/>
        <v>1J</v>
      </c>
      <c r="W1305" s="35" t="str">
        <f t="shared" si="454"/>
        <v>121PM1J224</v>
      </c>
      <c r="X1305" s="388">
        <f t="shared" si="455"/>
        <v>2</v>
      </c>
      <c r="Y1305" s="388">
        <f t="shared" si="456"/>
        <v>2</v>
      </c>
      <c r="Z1305" s="280" t="str">
        <f t="shared" si="446"/>
        <v/>
      </c>
      <c r="AA1305" s="280" t="str">
        <f t="shared" si="447"/>
        <v/>
      </c>
      <c r="AB1305" s="389" t="str">
        <f t="shared" si="457"/>
        <v/>
      </c>
      <c r="AC1305" s="389" t="str">
        <f t="shared" si="458"/>
        <v/>
      </c>
      <c r="AD1305" s="390" t="str">
        <f t="shared" si="448"/>
        <v/>
      </c>
      <c r="AE1305" s="282">
        <f t="shared" si="449"/>
        <v>0</v>
      </c>
      <c r="AF1305" s="359">
        <f t="shared" si="450"/>
        <v>0</v>
      </c>
      <c r="AG1305" s="280">
        <f t="shared" si="451"/>
        <v>0</v>
      </c>
      <c r="AH1305" s="280">
        <f t="shared" si="452"/>
        <v>0</v>
      </c>
      <c r="AI1305" s="280">
        <f>IF(ISBLANK(T1305),AI1304,IF(COUNTIF(T$2:T1305,T1305)&gt;1,AI1304,1+MAX(AI1304,0)))</f>
        <v>33</v>
      </c>
      <c r="AL1305" s="391" t="str">
        <f t="shared" si="459"/>
        <v/>
      </c>
      <c r="AM1305" s="391" t="str">
        <f t="shared" si="460"/>
        <v/>
      </c>
      <c r="AO1305" s="310" t="str">
        <f t="shared" si="453"/>
        <v/>
      </c>
      <c r="AP1305" s="310">
        <f>SUM(AO$1:AO1305)</f>
        <v>0</v>
      </c>
      <c r="AQ1305" s="310">
        <f>SUM(AK$2:AK1305)</f>
        <v>12</v>
      </c>
      <c r="AR1305" s="310">
        <f>COUNTA(AJ$2:AJ1305)</f>
        <v>12</v>
      </c>
      <c r="AS1305" s="312"/>
      <c r="AT1305" s="312"/>
      <c r="AU1305" s="312"/>
      <c r="AV1305" s="312"/>
      <c r="AW1305" s="312"/>
      <c r="AZ1305">
        <v>2</v>
      </c>
      <c r="BA1305">
        <v>2</v>
      </c>
    </row>
    <row r="1306" spans="1:53" x14ac:dyDescent="0.25">
      <c r="A1306">
        <v>121</v>
      </c>
      <c r="B1306" t="s">
        <v>66</v>
      </c>
      <c r="C1306" t="s">
        <v>666</v>
      </c>
      <c r="D1306"/>
      <c r="E1306">
        <v>2</v>
      </c>
      <c r="F1306">
        <v>3</v>
      </c>
      <c r="G1306">
        <v>1</v>
      </c>
      <c r="H1306">
        <v>0</v>
      </c>
      <c r="I1306">
        <v>0</v>
      </c>
      <c r="J1306">
        <v>0</v>
      </c>
      <c r="K1306">
        <v>0</v>
      </c>
      <c r="L1306">
        <v>0</v>
      </c>
      <c r="M1306"/>
      <c r="O1306" s="101">
        <f>IF(ISBLANK(C1306),O1305,IF(COUNTIF(C$2:C1306,C1306)&gt;1,O1305,1+MAX(O1305,0)))</f>
        <v>36</v>
      </c>
      <c r="P1306" s="45">
        <f t="shared" si="440"/>
        <v>18</v>
      </c>
      <c r="Q1306" s="33" t="str">
        <f t="shared" si="441"/>
        <v/>
      </c>
      <c r="R1306" s="33">
        <f t="shared" si="442"/>
        <v>15</v>
      </c>
      <c r="S1306" s="33" t="str">
        <f t="shared" si="443"/>
        <v>121_15</v>
      </c>
      <c r="T1306" s="35" t="str">
        <f t="shared" si="444"/>
        <v>121PM</v>
      </c>
      <c r="U1306" s="35" t="str">
        <f t="shared" si="445"/>
        <v>121PMNS</v>
      </c>
      <c r="V1306" s="35" t="str">
        <f t="shared" si="461"/>
        <v>1J</v>
      </c>
      <c r="W1306" s="35" t="str">
        <f t="shared" si="454"/>
        <v>121PM1J231</v>
      </c>
      <c r="X1306" s="388">
        <f t="shared" si="455"/>
        <v>0</v>
      </c>
      <c r="Y1306" s="388">
        <f t="shared" si="456"/>
        <v>0</v>
      </c>
      <c r="Z1306" s="280" t="str">
        <f t="shared" si="446"/>
        <v/>
      </c>
      <c r="AA1306" s="280" t="str">
        <f t="shared" si="447"/>
        <v/>
      </c>
      <c r="AB1306" s="389" t="str">
        <f t="shared" si="457"/>
        <v/>
      </c>
      <c r="AC1306" s="389" t="str">
        <f t="shared" si="458"/>
        <v/>
      </c>
      <c r="AD1306" s="390" t="str">
        <f t="shared" si="448"/>
        <v/>
      </c>
      <c r="AE1306" s="282">
        <f t="shared" si="449"/>
        <v>0</v>
      </c>
      <c r="AF1306" s="359">
        <f t="shared" si="450"/>
        <v>0</v>
      </c>
      <c r="AG1306" s="280">
        <f t="shared" si="451"/>
        <v>0</v>
      </c>
      <c r="AH1306" s="280">
        <f t="shared" si="452"/>
        <v>0</v>
      </c>
      <c r="AI1306" s="280">
        <f>IF(ISBLANK(T1306),AI1305,IF(COUNTIF(T$2:T1306,T1306)&gt;1,AI1305,1+MAX(AI1305,0)))</f>
        <v>33</v>
      </c>
      <c r="AL1306" s="391" t="str">
        <f t="shared" si="459"/>
        <v/>
      </c>
      <c r="AM1306" s="391" t="str">
        <f t="shared" si="460"/>
        <v/>
      </c>
      <c r="AO1306" s="310" t="str">
        <f t="shared" si="453"/>
        <v/>
      </c>
      <c r="AP1306" s="310">
        <f>SUM(AO$1:AO1306)</f>
        <v>0</v>
      </c>
      <c r="AQ1306" s="310">
        <f>SUM(AK$2:AK1306)</f>
        <v>12</v>
      </c>
      <c r="AR1306" s="310">
        <f>COUNTA(AJ$2:AJ1306)</f>
        <v>12</v>
      </c>
      <c r="AS1306" s="312"/>
      <c r="AT1306" s="312"/>
      <c r="AU1306" s="312"/>
      <c r="AV1306" s="312"/>
      <c r="AW1306" s="312"/>
      <c r="AZ1306">
        <v>0</v>
      </c>
      <c r="BA1306">
        <v>0</v>
      </c>
    </row>
    <row r="1307" spans="1:53" x14ac:dyDescent="0.25">
      <c r="A1307">
        <v>121</v>
      </c>
      <c r="B1307" t="s">
        <v>66</v>
      </c>
      <c r="C1307" t="s">
        <v>666</v>
      </c>
      <c r="D1307"/>
      <c r="E1307">
        <v>2</v>
      </c>
      <c r="F1307">
        <v>3</v>
      </c>
      <c r="G1307">
        <v>2</v>
      </c>
      <c r="H1307">
        <v>2</v>
      </c>
      <c r="I1307">
        <v>1</v>
      </c>
      <c r="J1307">
        <v>1</v>
      </c>
      <c r="K1307">
        <v>0</v>
      </c>
      <c r="L1307">
        <v>1</v>
      </c>
      <c r="M1307"/>
      <c r="O1307" s="101">
        <f>IF(ISBLANK(C1307),O1306,IF(COUNTIF(C$2:C1307,C1307)&gt;1,O1306,1+MAX(O1306,0)))</f>
        <v>36</v>
      </c>
      <c r="P1307" s="45">
        <f t="shared" si="440"/>
        <v>18</v>
      </c>
      <c r="Q1307" s="33" t="str">
        <f t="shared" si="441"/>
        <v/>
      </c>
      <c r="R1307" s="33">
        <f t="shared" si="442"/>
        <v>15</v>
      </c>
      <c r="S1307" s="33" t="str">
        <f t="shared" si="443"/>
        <v>121_15</v>
      </c>
      <c r="T1307" s="35" t="str">
        <f t="shared" si="444"/>
        <v>121PM</v>
      </c>
      <c r="U1307" s="35" t="str">
        <f t="shared" si="445"/>
        <v>121PMNS</v>
      </c>
      <c r="V1307" s="35" t="str">
        <f t="shared" si="461"/>
        <v>1J</v>
      </c>
      <c r="W1307" s="35" t="str">
        <f t="shared" si="454"/>
        <v>121PM1J232</v>
      </c>
      <c r="X1307" s="388">
        <f t="shared" si="455"/>
        <v>0</v>
      </c>
      <c r="Y1307" s="388">
        <f t="shared" si="456"/>
        <v>1</v>
      </c>
      <c r="Z1307" s="280" t="str">
        <f t="shared" si="446"/>
        <v/>
      </c>
      <c r="AA1307" s="280" t="str">
        <f t="shared" si="447"/>
        <v/>
      </c>
      <c r="AB1307" s="389" t="str">
        <f t="shared" si="457"/>
        <v/>
      </c>
      <c r="AC1307" s="389" t="str">
        <f t="shared" si="458"/>
        <v/>
      </c>
      <c r="AD1307" s="390" t="str">
        <f t="shared" si="448"/>
        <v/>
      </c>
      <c r="AE1307" s="282">
        <f t="shared" si="449"/>
        <v>0</v>
      </c>
      <c r="AF1307" s="359">
        <f t="shared" si="450"/>
        <v>0</v>
      </c>
      <c r="AG1307" s="280">
        <f t="shared" si="451"/>
        <v>0</v>
      </c>
      <c r="AH1307" s="280">
        <f t="shared" si="452"/>
        <v>0</v>
      </c>
      <c r="AI1307" s="280">
        <f>IF(ISBLANK(T1307),AI1306,IF(COUNTIF(T$2:T1307,T1307)&gt;1,AI1306,1+MAX(AI1306,0)))</f>
        <v>33</v>
      </c>
      <c r="AL1307" s="391" t="str">
        <f t="shared" si="459"/>
        <v/>
      </c>
      <c r="AM1307" s="391" t="str">
        <f t="shared" si="460"/>
        <v/>
      </c>
      <c r="AO1307" s="310" t="str">
        <f t="shared" si="453"/>
        <v/>
      </c>
      <c r="AP1307" s="310">
        <f>SUM(AO$1:AO1307)</f>
        <v>0</v>
      </c>
      <c r="AQ1307" s="310">
        <f>SUM(AK$2:AK1307)</f>
        <v>12</v>
      </c>
      <c r="AR1307" s="310">
        <f>COUNTA(AJ$2:AJ1307)</f>
        <v>12</v>
      </c>
      <c r="AS1307" s="312"/>
      <c r="AT1307" s="312"/>
      <c r="AU1307" s="312"/>
      <c r="AV1307" s="312"/>
      <c r="AW1307" s="312"/>
      <c r="AZ1307">
        <v>0</v>
      </c>
      <c r="BA1307">
        <v>1</v>
      </c>
    </row>
    <row r="1308" spans="1:53" x14ac:dyDescent="0.25">
      <c r="A1308">
        <v>121</v>
      </c>
      <c r="B1308" t="s">
        <v>66</v>
      </c>
      <c r="C1308" t="s">
        <v>666</v>
      </c>
      <c r="D1308"/>
      <c r="E1308">
        <v>2</v>
      </c>
      <c r="F1308">
        <v>3</v>
      </c>
      <c r="G1308">
        <v>3</v>
      </c>
      <c r="H1308">
        <v>2</v>
      </c>
      <c r="I1308">
        <v>1</v>
      </c>
      <c r="J1308">
        <v>0</v>
      </c>
      <c r="K1308">
        <v>0</v>
      </c>
      <c r="L1308">
        <v>0</v>
      </c>
      <c r="M1308"/>
      <c r="O1308" s="101">
        <f>IF(ISBLANK(C1308),O1307,IF(COUNTIF(C$2:C1308,C1308)&gt;1,O1307,1+MAX(O1307,0)))</f>
        <v>36</v>
      </c>
      <c r="P1308" s="45">
        <f t="shared" si="440"/>
        <v>18</v>
      </c>
      <c r="Q1308" s="33" t="str">
        <f t="shared" si="441"/>
        <v/>
      </c>
      <c r="R1308" s="33">
        <f t="shared" si="442"/>
        <v>15</v>
      </c>
      <c r="S1308" s="33" t="str">
        <f t="shared" si="443"/>
        <v>121_15</v>
      </c>
      <c r="T1308" s="35" t="str">
        <f t="shared" si="444"/>
        <v>121PM</v>
      </c>
      <c r="U1308" s="35" t="str">
        <f t="shared" si="445"/>
        <v>121PMEW</v>
      </c>
      <c r="V1308" s="35" t="str">
        <f t="shared" si="461"/>
        <v>1J</v>
      </c>
      <c r="W1308" s="35" t="str">
        <f t="shared" si="454"/>
        <v>121PM1J233</v>
      </c>
      <c r="X1308" s="388">
        <f t="shared" si="455"/>
        <v>0</v>
      </c>
      <c r="Y1308" s="388">
        <f t="shared" si="456"/>
        <v>0</v>
      </c>
      <c r="Z1308" s="280" t="str">
        <f t="shared" si="446"/>
        <v/>
      </c>
      <c r="AA1308" s="280" t="str">
        <f t="shared" si="447"/>
        <v/>
      </c>
      <c r="AB1308" s="389" t="str">
        <f t="shared" si="457"/>
        <v/>
      </c>
      <c r="AC1308" s="389" t="str">
        <f t="shared" si="458"/>
        <v/>
      </c>
      <c r="AD1308" s="390" t="str">
        <f t="shared" si="448"/>
        <v/>
      </c>
      <c r="AE1308" s="282">
        <f t="shared" si="449"/>
        <v>0</v>
      </c>
      <c r="AF1308" s="359">
        <f t="shared" si="450"/>
        <v>0</v>
      </c>
      <c r="AG1308" s="280">
        <f t="shared" si="451"/>
        <v>0</v>
      </c>
      <c r="AH1308" s="280">
        <f t="shared" si="452"/>
        <v>0</v>
      </c>
      <c r="AI1308" s="280">
        <f>IF(ISBLANK(T1308),AI1307,IF(COUNTIF(T$2:T1308,T1308)&gt;1,AI1307,1+MAX(AI1307,0)))</f>
        <v>33</v>
      </c>
      <c r="AL1308" s="391" t="str">
        <f t="shared" si="459"/>
        <v/>
      </c>
      <c r="AM1308" s="391" t="str">
        <f t="shared" si="460"/>
        <v/>
      </c>
      <c r="AO1308" s="310" t="str">
        <f t="shared" si="453"/>
        <v/>
      </c>
      <c r="AP1308" s="310">
        <f>SUM(AO$1:AO1308)</f>
        <v>0</v>
      </c>
      <c r="AQ1308" s="310">
        <f>SUM(AK$2:AK1308)</f>
        <v>12</v>
      </c>
      <c r="AR1308" s="310">
        <f>COUNTA(AJ$2:AJ1308)</f>
        <v>12</v>
      </c>
      <c r="AS1308" s="312"/>
      <c r="AT1308" s="312"/>
      <c r="AU1308" s="312"/>
      <c r="AV1308" s="312"/>
      <c r="AW1308" s="312"/>
      <c r="AZ1308">
        <v>0</v>
      </c>
      <c r="BA1308">
        <v>0</v>
      </c>
    </row>
    <row r="1309" spans="1:53" x14ac:dyDescent="0.25">
      <c r="A1309">
        <v>121</v>
      </c>
      <c r="B1309" t="s">
        <v>66</v>
      </c>
      <c r="C1309" t="s">
        <v>666</v>
      </c>
      <c r="D1309"/>
      <c r="E1309">
        <v>2</v>
      </c>
      <c r="F1309">
        <v>3</v>
      </c>
      <c r="G1309">
        <v>4</v>
      </c>
      <c r="H1309">
        <v>7</v>
      </c>
      <c r="I1309">
        <v>2</v>
      </c>
      <c r="J1309">
        <v>0</v>
      </c>
      <c r="K1309">
        <v>1</v>
      </c>
      <c r="L1309">
        <v>2</v>
      </c>
      <c r="M1309"/>
      <c r="O1309" s="101">
        <f>IF(ISBLANK(C1309),O1308,IF(COUNTIF(C$2:C1309,C1309)&gt;1,O1308,1+MAX(O1308,0)))</f>
        <v>36</v>
      </c>
      <c r="P1309" s="45">
        <f t="shared" si="440"/>
        <v>18</v>
      </c>
      <c r="Q1309" s="33" t="str">
        <f t="shared" si="441"/>
        <v/>
      </c>
      <c r="R1309" s="33">
        <f t="shared" si="442"/>
        <v>15</v>
      </c>
      <c r="S1309" s="33" t="str">
        <f t="shared" si="443"/>
        <v>121_15</v>
      </c>
      <c r="T1309" s="35" t="str">
        <f t="shared" si="444"/>
        <v>121PM</v>
      </c>
      <c r="U1309" s="35" t="str">
        <f t="shared" si="445"/>
        <v>121PMEW</v>
      </c>
      <c r="V1309" s="35" t="str">
        <f t="shared" si="461"/>
        <v>1J</v>
      </c>
      <c r="W1309" s="35" t="str">
        <f t="shared" si="454"/>
        <v>121PM1J234</v>
      </c>
      <c r="X1309" s="388">
        <f t="shared" si="455"/>
        <v>1</v>
      </c>
      <c r="Y1309" s="388">
        <f t="shared" si="456"/>
        <v>2</v>
      </c>
      <c r="Z1309" s="280" t="str">
        <f t="shared" si="446"/>
        <v/>
      </c>
      <c r="AA1309" s="280" t="str">
        <f t="shared" si="447"/>
        <v/>
      </c>
      <c r="AB1309" s="389" t="str">
        <f t="shared" si="457"/>
        <v/>
      </c>
      <c r="AC1309" s="389" t="str">
        <f t="shared" si="458"/>
        <v/>
      </c>
      <c r="AD1309" s="390" t="str">
        <f t="shared" si="448"/>
        <v/>
      </c>
      <c r="AE1309" s="282">
        <f t="shared" si="449"/>
        <v>0</v>
      </c>
      <c r="AF1309" s="359">
        <f t="shared" si="450"/>
        <v>0</v>
      </c>
      <c r="AG1309" s="280">
        <f t="shared" si="451"/>
        <v>0</v>
      </c>
      <c r="AH1309" s="280">
        <f t="shared" si="452"/>
        <v>0</v>
      </c>
      <c r="AI1309" s="280">
        <f>IF(ISBLANK(T1309),AI1308,IF(COUNTIF(T$2:T1309,T1309)&gt;1,AI1308,1+MAX(AI1308,0)))</f>
        <v>33</v>
      </c>
      <c r="AL1309" s="391" t="str">
        <f t="shared" si="459"/>
        <v/>
      </c>
      <c r="AM1309" s="391" t="str">
        <f t="shared" si="460"/>
        <v/>
      </c>
      <c r="AO1309" s="310" t="str">
        <f t="shared" si="453"/>
        <v/>
      </c>
      <c r="AP1309" s="310">
        <f>SUM(AO$1:AO1309)</f>
        <v>0</v>
      </c>
      <c r="AQ1309" s="310">
        <f>SUM(AK$2:AK1309)</f>
        <v>12</v>
      </c>
      <c r="AR1309" s="310">
        <f>COUNTA(AJ$2:AJ1309)</f>
        <v>12</v>
      </c>
      <c r="AS1309" s="312"/>
      <c r="AT1309" s="312"/>
      <c r="AU1309" s="312"/>
      <c r="AV1309" s="312"/>
      <c r="AW1309" s="312"/>
      <c r="AZ1309">
        <v>1</v>
      </c>
      <c r="BA1309">
        <v>2</v>
      </c>
    </row>
    <row r="1310" spans="1:53" x14ac:dyDescent="0.25">
      <c r="A1310">
        <v>121</v>
      </c>
      <c r="B1310" t="s">
        <v>66</v>
      </c>
      <c r="C1310" t="s">
        <v>666</v>
      </c>
      <c r="D1310"/>
      <c r="E1310">
        <v>2</v>
      </c>
      <c r="F1310">
        <v>4</v>
      </c>
      <c r="G1310">
        <v>1</v>
      </c>
      <c r="H1310">
        <v>2</v>
      </c>
      <c r="I1310">
        <v>0</v>
      </c>
      <c r="J1310">
        <v>1</v>
      </c>
      <c r="K1310">
        <v>0</v>
      </c>
      <c r="L1310">
        <v>1</v>
      </c>
      <c r="M1310"/>
      <c r="O1310" s="101">
        <f>IF(ISBLANK(C1310),O1309,IF(COUNTIF(C$2:C1310,C1310)&gt;1,O1309,1+MAX(O1309,0)))</f>
        <v>36</v>
      </c>
      <c r="P1310" s="45">
        <f t="shared" si="440"/>
        <v>18</v>
      </c>
      <c r="Q1310" s="33" t="str">
        <f t="shared" si="441"/>
        <v/>
      </c>
      <c r="R1310" s="33">
        <f t="shared" si="442"/>
        <v>16</v>
      </c>
      <c r="S1310" s="33" t="str">
        <f t="shared" si="443"/>
        <v>121_16</v>
      </c>
      <c r="T1310" s="35" t="str">
        <f t="shared" si="444"/>
        <v>121PM</v>
      </c>
      <c r="U1310" s="35" t="str">
        <f t="shared" si="445"/>
        <v>121PMNS</v>
      </c>
      <c r="V1310" s="35" t="str">
        <f t="shared" si="461"/>
        <v>1J</v>
      </c>
      <c r="W1310" s="35" t="str">
        <f t="shared" si="454"/>
        <v>121PM1J241</v>
      </c>
      <c r="X1310" s="388">
        <f t="shared" si="455"/>
        <v>0</v>
      </c>
      <c r="Y1310" s="388">
        <f t="shared" si="456"/>
        <v>1</v>
      </c>
      <c r="Z1310" s="280" t="str">
        <f t="shared" si="446"/>
        <v/>
      </c>
      <c r="AA1310" s="280" t="str">
        <f t="shared" si="447"/>
        <v/>
      </c>
      <c r="AB1310" s="389" t="str">
        <f t="shared" si="457"/>
        <v/>
      </c>
      <c r="AC1310" s="389" t="str">
        <f t="shared" si="458"/>
        <v/>
      </c>
      <c r="AD1310" s="390" t="str">
        <f t="shared" si="448"/>
        <v/>
      </c>
      <c r="AE1310" s="282">
        <f t="shared" si="449"/>
        <v>0</v>
      </c>
      <c r="AF1310" s="359">
        <f t="shared" si="450"/>
        <v>0</v>
      </c>
      <c r="AG1310" s="280">
        <f t="shared" si="451"/>
        <v>0</v>
      </c>
      <c r="AH1310" s="280">
        <f t="shared" si="452"/>
        <v>0</v>
      </c>
      <c r="AI1310" s="280">
        <f>IF(ISBLANK(T1310),AI1309,IF(COUNTIF(T$2:T1310,T1310)&gt;1,AI1309,1+MAX(AI1309,0)))</f>
        <v>33</v>
      </c>
      <c r="AL1310" s="391" t="str">
        <f t="shared" si="459"/>
        <v/>
      </c>
      <c r="AM1310" s="391" t="str">
        <f t="shared" si="460"/>
        <v/>
      </c>
      <c r="AO1310" s="310" t="str">
        <f t="shared" si="453"/>
        <v/>
      </c>
      <c r="AP1310" s="310">
        <f>SUM(AO$1:AO1310)</f>
        <v>0</v>
      </c>
      <c r="AQ1310" s="310">
        <f>SUM(AK$2:AK1310)</f>
        <v>12</v>
      </c>
      <c r="AR1310" s="310">
        <f>COUNTA(AJ$2:AJ1310)</f>
        <v>12</v>
      </c>
      <c r="AS1310" s="312"/>
      <c r="AT1310" s="312"/>
      <c r="AU1310" s="312"/>
      <c r="AV1310" s="312"/>
      <c r="AW1310" s="312"/>
      <c r="AZ1310">
        <v>0</v>
      </c>
      <c r="BA1310">
        <v>1</v>
      </c>
    </row>
    <row r="1311" spans="1:53" x14ac:dyDescent="0.25">
      <c r="A1311">
        <v>121</v>
      </c>
      <c r="B1311" t="s">
        <v>66</v>
      </c>
      <c r="C1311" t="s">
        <v>666</v>
      </c>
      <c r="D1311"/>
      <c r="E1311">
        <v>2</v>
      </c>
      <c r="F1311">
        <v>4</v>
      </c>
      <c r="G1311">
        <v>2</v>
      </c>
      <c r="H1311">
        <v>3</v>
      </c>
      <c r="I1311">
        <v>0</v>
      </c>
      <c r="J1311">
        <v>1</v>
      </c>
      <c r="K1311">
        <v>0</v>
      </c>
      <c r="L1311">
        <v>1</v>
      </c>
      <c r="M1311"/>
      <c r="O1311" s="101">
        <f>IF(ISBLANK(C1311),O1310,IF(COUNTIF(C$2:C1311,C1311)&gt;1,O1310,1+MAX(O1310,0)))</f>
        <v>36</v>
      </c>
      <c r="P1311" s="45">
        <f t="shared" si="440"/>
        <v>18</v>
      </c>
      <c r="Q1311" s="33" t="str">
        <f t="shared" si="441"/>
        <v/>
      </c>
      <c r="R1311" s="33">
        <f t="shared" si="442"/>
        <v>16</v>
      </c>
      <c r="S1311" s="33" t="str">
        <f t="shared" si="443"/>
        <v>121_16</v>
      </c>
      <c r="T1311" s="35" t="str">
        <f t="shared" si="444"/>
        <v>121PM</v>
      </c>
      <c r="U1311" s="35" t="str">
        <f t="shared" si="445"/>
        <v>121PMNS</v>
      </c>
      <c r="V1311" s="35" t="str">
        <f t="shared" si="461"/>
        <v>1J</v>
      </c>
      <c r="W1311" s="35" t="str">
        <f t="shared" si="454"/>
        <v>121PM1J242</v>
      </c>
      <c r="X1311" s="388">
        <f t="shared" si="455"/>
        <v>0</v>
      </c>
      <c r="Y1311" s="388">
        <f t="shared" si="456"/>
        <v>1</v>
      </c>
      <c r="Z1311" s="280" t="str">
        <f t="shared" si="446"/>
        <v/>
      </c>
      <c r="AA1311" s="280" t="str">
        <f t="shared" si="447"/>
        <v/>
      </c>
      <c r="AB1311" s="389" t="str">
        <f t="shared" si="457"/>
        <v/>
      </c>
      <c r="AC1311" s="389" t="str">
        <f t="shared" si="458"/>
        <v/>
      </c>
      <c r="AD1311" s="390" t="str">
        <f t="shared" si="448"/>
        <v/>
      </c>
      <c r="AE1311" s="282">
        <f t="shared" si="449"/>
        <v>0</v>
      </c>
      <c r="AF1311" s="359">
        <f t="shared" si="450"/>
        <v>0</v>
      </c>
      <c r="AG1311" s="280">
        <f t="shared" si="451"/>
        <v>0</v>
      </c>
      <c r="AH1311" s="280">
        <f t="shared" si="452"/>
        <v>0</v>
      </c>
      <c r="AI1311" s="280">
        <f>IF(ISBLANK(T1311),AI1310,IF(COUNTIF(T$2:T1311,T1311)&gt;1,AI1310,1+MAX(AI1310,0)))</f>
        <v>33</v>
      </c>
      <c r="AL1311" s="391" t="str">
        <f t="shared" si="459"/>
        <v/>
      </c>
      <c r="AM1311" s="391" t="str">
        <f t="shared" si="460"/>
        <v/>
      </c>
      <c r="AO1311" s="310" t="str">
        <f t="shared" si="453"/>
        <v/>
      </c>
      <c r="AP1311" s="310">
        <f>SUM(AO$1:AO1311)</f>
        <v>0</v>
      </c>
      <c r="AQ1311" s="310">
        <f>SUM(AK$2:AK1311)</f>
        <v>12</v>
      </c>
      <c r="AR1311" s="310">
        <f>COUNTA(AJ$2:AJ1311)</f>
        <v>12</v>
      </c>
      <c r="AS1311" s="312"/>
      <c r="AT1311" s="312"/>
      <c r="AU1311" s="312"/>
      <c r="AV1311" s="312"/>
      <c r="AW1311" s="312"/>
      <c r="AZ1311">
        <v>0</v>
      </c>
      <c r="BA1311">
        <v>1</v>
      </c>
    </row>
    <row r="1312" spans="1:53" x14ac:dyDescent="0.25">
      <c r="A1312">
        <v>121</v>
      </c>
      <c r="B1312" t="s">
        <v>66</v>
      </c>
      <c r="C1312" t="s">
        <v>666</v>
      </c>
      <c r="D1312"/>
      <c r="E1312">
        <v>2</v>
      </c>
      <c r="F1312">
        <v>4</v>
      </c>
      <c r="G1312">
        <v>3</v>
      </c>
      <c r="H1312">
        <v>2</v>
      </c>
      <c r="I1312">
        <v>0</v>
      </c>
      <c r="J1312">
        <v>0</v>
      </c>
      <c r="K1312">
        <v>0</v>
      </c>
      <c r="L1312">
        <v>1</v>
      </c>
      <c r="M1312"/>
      <c r="O1312" s="101">
        <f>IF(ISBLANK(C1312),O1311,IF(COUNTIF(C$2:C1312,C1312)&gt;1,O1311,1+MAX(O1311,0)))</f>
        <v>36</v>
      </c>
      <c r="P1312" s="45">
        <f t="shared" si="440"/>
        <v>18</v>
      </c>
      <c r="Q1312" s="33" t="str">
        <f t="shared" si="441"/>
        <v/>
      </c>
      <c r="R1312" s="33">
        <f t="shared" si="442"/>
        <v>16</v>
      </c>
      <c r="S1312" s="33" t="str">
        <f t="shared" si="443"/>
        <v>121_16</v>
      </c>
      <c r="T1312" s="35" t="str">
        <f t="shared" si="444"/>
        <v>121PM</v>
      </c>
      <c r="U1312" s="35" t="str">
        <f t="shared" si="445"/>
        <v>121PMEW</v>
      </c>
      <c r="V1312" s="35" t="str">
        <f t="shared" si="461"/>
        <v>1J</v>
      </c>
      <c r="W1312" s="35" t="str">
        <f t="shared" si="454"/>
        <v>121PM1J243</v>
      </c>
      <c r="X1312" s="388">
        <f t="shared" si="455"/>
        <v>0</v>
      </c>
      <c r="Y1312" s="388">
        <f t="shared" si="456"/>
        <v>1</v>
      </c>
      <c r="Z1312" s="280" t="str">
        <f t="shared" si="446"/>
        <v/>
      </c>
      <c r="AA1312" s="280" t="str">
        <f t="shared" si="447"/>
        <v/>
      </c>
      <c r="AB1312" s="389" t="str">
        <f t="shared" si="457"/>
        <v/>
      </c>
      <c r="AC1312" s="389" t="str">
        <f t="shared" si="458"/>
        <v/>
      </c>
      <c r="AD1312" s="390" t="str">
        <f t="shared" si="448"/>
        <v/>
      </c>
      <c r="AE1312" s="282">
        <f t="shared" si="449"/>
        <v>0</v>
      </c>
      <c r="AF1312" s="359">
        <f t="shared" si="450"/>
        <v>0</v>
      </c>
      <c r="AG1312" s="280">
        <f t="shared" si="451"/>
        <v>0</v>
      </c>
      <c r="AH1312" s="280">
        <f t="shared" si="452"/>
        <v>0</v>
      </c>
      <c r="AI1312" s="280">
        <f>IF(ISBLANK(T1312),AI1311,IF(COUNTIF(T$2:T1312,T1312)&gt;1,AI1311,1+MAX(AI1311,0)))</f>
        <v>33</v>
      </c>
      <c r="AL1312" s="391" t="str">
        <f t="shared" si="459"/>
        <v/>
      </c>
      <c r="AM1312" s="391" t="str">
        <f t="shared" si="460"/>
        <v/>
      </c>
      <c r="AO1312" s="310" t="str">
        <f t="shared" si="453"/>
        <v/>
      </c>
      <c r="AP1312" s="310">
        <f>SUM(AO$1:AO1312)</f>
        <v>0</v>
      </c>
      <c r="AQ1312" s="310">
        <f>SUM(AK$2:AK1312)</f>
        <v>12</v>
      </c>
      <c r="AR1312" s="310">
        <f>COUNTA(AJ$2:AJ1312)</f>
        <v>12</v>
      </c>
      <c r="AS1312" s="312"/>
      <c r="AT1312" s="312"/>
      <c r="AU1312" s="312"/>
      <c r="AV1312" s="312"/>
      <c r="AW1312" s="312"/>
      <c r="AZ1312">
        <v>0</v>
      </c>
      <c r="BA1312">
        <v>1</v>
      </c>
    </row>
    <row r="1313" spans="1:53" x14ac:dyDescent="0.25">
      <c r="A1313">
        <v>121</v>
      </c>
      <c r="B1313" t="s">
        <v>66</v>
      </c>
      <c r="C1313" t="s">
        <v>666</v>
      </c>
      <c r="D1313"/>
      <c r="E1313">
        <v>2</v>
      </c>
      <c r="F1313">
        <v>4</v>
      </c>
      <c r="G1313">
        <v>4</v>
      </c>
      <c r="H1313">
        <v>4</v>
      </c>
      <c r="I1313">
        <v>0</v>
      </c>
      <c r="J1313">
        <v>0</v>
      </c>
      <c r="K1313">
        <v>0</v>
      </c>
      <c r="L1313">
        <v>1</v>
      </c>
      <c r="M1313"/>
      <c r="O1313" s="101">
        <f>IF(ISBLANK(C1313),O1312,IF(COUNTIF(C$2:C1313,C1313)&gt;1,O1312,1+MAX(O1312,0)))</f>
        <v>36</v>
      </c>
      <c r="P1313" s="45">
        <f t="shared" si="440"/>
        <v>18</v>
      </c>
      <c r="Q1313" s="33" t="str">
        <f t="shared" si="441"/>
        <v/>
      </c>
      <c r="R1313" s="33">
        <f t="shared" si="442"/>
        <v>16</v>
      </c>
      <c r="S1313" s="33" t="str">
        <f t="shared" si="443"/>
        <v>121_16</v>
      </c>
      <c r="T1313" s="35" t="str">
        <f t="shared" si="444"/>
        <v>121PM</v>
      </c>
      <c r="U1313" s="35" t="str">
        <f t="shared" si="445"/>
        <v>121PMEW</v>
      </c>
      <c r="V1313" s="35" t="str">
        <f t="shared" si="461"/>
        <v>1J</v>
      </c>
      <c r="W1313" s="35" t="str">
        <f t="shared" si="454"/>
        <v>121PM1J244</v>
      </c>
      <c r="X1313" s="388">
        <f t="shared" si="455"/>
        <v>0</v>
      </c>
      <c r="Y1313" s="388">
        <f t="shared" si="456"/>
        <v>1</v>
      </c>
      <c r="Z1313" s="280" t="str">
        <f t="shared" si="446"/>
        <v/>
      </c>
      <c r="AA1313" s="280" t="str">
        <f t="shared" si="447"/>
        <v/>
      </c>
      <c r="AB1313" s="389" t="str">
        <f t="shared" si="457"/>
        <v/>
      </c>
      <c r="AC1313" s="389" t="str">
        <f t="shared" si="458"/>
        <v/>
      </c>
      <c r="AD1313" s="390" t="str">
        <f t="shared" si="448"/>
        <v/>
      </c>
      <c r="AE1313" s="282">
        <f t="shared" si="449"/>
        <v>0</v>
      </c>
      <c r="AF1313" s="359">
        <f t="shared" si="450"/>
        <v>0</v>
      </c>
      <c r="AG1313" s="280">
        <f t="shared" si="451"/>
        <v>0</v>
      </c>
      <c r="AH1313" s="280">
        <f t="shared" si="452"/>
        <v>0</v>
      </c>
      <c r="AI1313" s="280">
        <f>IF(ISBLANK(T1313),AI1312,IF(COUNTIF(T$2:T1313,T1313)&gt;1,AI1312,1+MAX(AI1312,0)))</f>
        <v>33</v>
      </c>
      <c r="AL1313" s="391" t="str">
        <f t="shared" si="459"/>
        <v/>
      </c>
      <c r="AM1313" s="391" t="str">
        <f t="shared" si="460"/>
        <v/>
      </c>
      <c r="AO1313" s="310" t="str">
        <f t="shared" si="453"/>
        <v/>
      </c>
      <c r="AP1313" s="310">
        <f>SUM(AO$1:AO1313)</f>
        <v>0</v>
      </c>
      <c r="AQ1313" s="310">
        <f>SUM(AK$2:AK1313)</f>
        <v>12</v>
      </c>
      <c r="AR1313" s="310">
        <f>COUNTA(AJ$2:AJ1313)</f>
        <v>12</v>
      </c>
      <c r="AS1313" s="312"/>
      <c r="AT1313" s="312"/>
      <c r="AU1313" s="312"/>
      <c r="AV1313" s="312"/>
      <c r="AW1313" s="312"/>
      <c r="AZ1313">
        <v>0</v>
      </c>
      <c r="BA1313">
        <v>1</v>
      </c>
    </row>
    <row r="1314" spans="1:53" x14ac:dyDescent="0.25">
      <c r="A1314">
        <v>122</v>
      </c>
      <c r="B1314" t="s">
        <v>65</v>
      </c>
      <c r="C1314" t="s">
        <v>663</v>
      </c>
      <c r="D1314"/>
      <c r="E1314">
        <v>1</v>
      </c>
      <c r="F1314">
        <v>1</v>
      </c>
      <c r="G1314">
        <v>1</v>
      </c>
      <c r="H1314">
        <v>1</v>
      </c>
      <c r="I1314">
        <v>0</v>
      </c>
      <c r="J1314">
        <v>1</v>
      </c>
      <c r="K1314">
        <v>0</v>
      </c>
      <c r="L1314">
        <v>0</v>
      </c>
      <c r="M1314"/>
      <c r="O1314" s="101">
        <f>IF(ISBLANK(C1314),O1313,IF(COUNTIF(C$2:C1314,C1314)&gt;1,O1313,1+MAX(O1313,0)))</f>
        <v>36</v>
      </c>
      <c r="P1314" s="45">
        <f t="shared" si="440"/>
        <v>19</v>
      </c>
      <c r="Q1314" s="33">
        <f t="shared" si="441"/>
        <v>19</v>
      </c>
      <c r="R1314" s="33">
        <f t="shared" si="442"/>
        <v>1</v>
      </c>
      <c r="S1314" s="33" t="str">
        <f t="shared" si="443"/>
        <v>122_1</v>
      </c>
      <c r="T1314" s="35" t="str">
        <f t="shared" si="444"/>
        <v>122AM</v>
      </c>
      <c r="U1314" s="35" t="str">
        <f t="shared" si="445"/>
        <v>122AMNS</v>
      </c>
      <c r="V1314" s="35" t="str">
        <f t="shared" si="461"/>
        <v>1J</v>
      </c>
      <c r="W1314" s="35" t="str">
        <f t="shared" si="454"/>
        <v>122AM1J111</v>
      </c>
      <c r="X1314" s="388">
        <f t="shared" si="455"/>
        <v>0</v>
      </c>
      <c r="Y1314" s="388">
        <f t="shared" si="456"/>
        <v>0</v>
      </c>
      <c r="Z1314" s="280" t="str">
        <f t="shared" si="446"/>
        <v/>
      </c>
      <c r="AA1314" s="280" t="str">
        <f t="shared" si="447"/>
        <v/>
      </c>
      <c r="AB1314" s="389" t="str">
        <f t="shared" si="457"/>
        <v/>
      </c>
      <c r="AC1314" s="389" t="str">
        <f t="shared" si="458"/>
        <v/>
      </c>
      <c r="AD1314" s="390">
        <f t="shared" si="448"/>
        <v>1</v>
      </c>
      <c r="AE1314" s="282">
        <f t="shared" si="449"/>
        <v>0</v>
      </c>
      <c r="AF1314" s="359">
        <f t="shared" si="450"/>
        <v>0</v>
      </c>
      <c r="AG1314" s="280">
        <f t="shared" si="451"/>
        <v>4</v>
      </c>
      <c r="AH1314" s="280">
        <f t="shared" si="452"/>
        <v>1</v>
      </c>
      <c r="AI1314" s="280">
        <f>IF(ISBLANK(T1314),AI1313,IF(COUNTIF(T$2:T1314,T1314)&gt;1,AI1313,1+MAX(AI1313,0)))</f>
        <v>34</v>
      </c>
      <c r="AL1314" s="391" t="str">
        <f t="shared" si="459"/>
        <v/>
      </c>
      <c r="AM1314" s="391" t="str">
        <f t="shared" si="460"/>
        <v/>
      </c>
      <c r="AO1314" s="310" t="str">
        <f t="shared" si="453"/>
        <v/>
      </c>
      <c r="AP1314" s="310">
        <f>SUM(AO$1:AO1314)</f>
        <v>0</v>
      </c>
      <c r="AQ1314" s="310">
        <f>SUM(AK$2:AK1314)</f>
        <v>12</v>
      </c>
      <c r="AR1314" s="310">
        <f>COUNTA(AJ$2:AJ1314)</f>
        <v>12</v>
      </c>
      <c r="AS1314" s="312"/>
      <c r="AT1314" s="312"/>
      <c r="AU1314" s="312"/>
      <c r="AV1314" s="312"/>
      <c r="AW1314" s="312"/>
      <c r="AZ1314">
        <v>0</v>
      </c>
      <c r="BA1314">
        <v>0</v>
      </c>
    </row>
    <row r="1315" spans="1:53" x14ac:dyDescent="0.25">
      <c r="A1315">
        <v>122</v>
      </c>
      <c r="B1315" t="s">
        <v>65</v>
      </c>
      <c r="C1315" t="s">
        <v>663</v>
      </c>
      <c r="D1315"/>
      <c r="E1315">
        <v>1</v>
      </c>
      <c r="F1315">
        <v>1</v>
      </c>
      <c r="G1315">
        <v>2</v>
      </c>
      <c r="H1315">
        <v>4</v>
      </c>
      <c r="I1315">
        <v>1</v>
      </c>
      <c r="J1315">
        <v>3</v>
      </c>
      <c r="K1315">
        <v>0</v>
      </c>
      <c r="L1315">
        <v>0</v>
      </c>
      <c r="M1315"/>
      <c r="O1315" s="101">
        <f>IF(ISBLANK(C1315),O1314,IF(COUNTIF(C$2:C1315,C1315)&gt;1,O1314,1+MAX(O1314,0)))</f>
        <v>36</v>
      </c>
      <c r="P1315" s="45">
        <f t="shared" si="440"/>
        <v>19</v>
      </c>
      <c r="Q1315" s="33" t="str">
        <f t="shared" si="441"/>
        <v/>
      </c>
      <c r="R1315" s="33">
        <f t="shared" si="442"/>
        <v>1</v>
      </c>
      <c r="S1315" s="33" t="str">
        <f t="shared" si="443"/>
        <v>122_1</v>
      </c>
      <c r="T1315" s="35" t="str">
        <f t="shared" si="444"/>
        <v>122AM</v>
      </c>
      <c r="U1315" s="35" t="str">
        <f t="shared" si="445"/>
        <v>122AMNS</v>
      </c>
      <c r="V1315" s="35" t="str">
        <f t="shared" si="461"/>
        <v>1J</v>
      </c>
      <c r="W1315" s="35" t="str">
        <f t="shared" si="454"/>
        <v>122AM1J112</v>
      </c>
      <c r="X1315" s="388">
        <f t="shared" si="455"/>
        <v>0</v>
      </c>
      <c r="Y1315" s="388">
        <f t="shared" si="456"/>
        <v>0</v>
      </c>
      <c r="Z1315" s="280" t="str">
        <f t="shared" si="446"/>
        <v/>
      </c>
      <c r="AA1315" s="280" t="str">
        <f t="shared" si="447"/>
        <v/>
      </c>
      <c r="AB1315" s="389" t="str">
        <f t="shared" si="457"/>
        <v/>
      </c>
      <c r="AC1315" s="389" t="str">
        <f t="shared" si="458"/>
        <v/>
      </c>
      <c r="AD1315" s="390">
        <f t="shared" si="448"/>
        <v>1</v>
      </c>
      <c r="AE1315" s="282">
        <f t="shared" si="449"/>
        <v>0</v>
      </c>
      <c r="AF1315" s="359">
        <f t="shared" si="450"/>
        <v>0</v>
      </c>
      <c r="AG1315" s="280">
        <f t="shared" si="451"/>
        <v>4</v>
      </c>
      <c r="AH1315" s="280">
        <f t="shared" si="452"/>
        <v>1</v>
      </c>
      <c r="AI1315" s="280">
        <f>IF(ISBLANK(T1315),AI1314,IF(COUNTIF(T$2:T1315,T1315)&gt;1,AI1314,1+MAX(AI1314,0)))</f>
        <v>34</v>
      </c>
      <c r="AL1315" s="391" t="str">
        <f t="shared" si="459"/>
        <v/>
      </c>
      <c r="AM1315" s="391" t="str">
        <f t="shared" si="460"/>
        <v/>
      </c>
      <c r="AO1315" s="310" t="str">
        <f t="shared" si="453"/>
        <v/>
      </c>
      <c r="AP1315" s="310">
        <f>SUM(AO$1:AO1315)</f>
        <v>0</v>
      </c>
      <c r="AQ1315" s="310">
        <f>SUM(AK$2:AK1315)</f>
        <v>12</v>
      </c>
      <c r="AR1315" s="310">
        <f>COUNTA(AJ$2:AJ1315)</f>
        <v>12</v>
      </c>
      <c r="AS1315" s="312"/>
      <c r="AT1315" s="312"/>
      <c r="AU1315" s="312"/>
      <c r="AV1315" s="312"/>
      <c r="AW1315" s="312"/>
      <c r="AZ1315">
        <v>0</v>
      </c>
      <c r="BA1315">
        <v>0</v>
      </c>
    </row>
    <row r="1316" spans="1:53" x14ac:dyDescent="0.25">
      <c r="A1316">
        <v>122</v>
      </c>
      <c r="B1316" t="s">
        <v>65</v>
      </c>
      <c r="C1316" t="s">
        <v>663</v>
      </c>
      <c r="D1316"/>
      <c r="E1316">
        <v>1</v>
      </c>
      <c r="F1316">
        <v>1</v>
      </c>
      <c r="G1316">
        <v>3</v>
      </c>
      <c r="H1316">
        <v>0</v>
      </c>
      <c r="I1316">
        <v>0</v>
      </c>
      <c r="J1316">
        <v>0</v>
      </c>
      <c r="K1316">
        <v>0</v>
      </c>
      <c r="L1316">
        <v>0</v>
      </c>
      <c r="M1316"/>
      <c r="O1316" s="101">
        <f>IF(ISBLANK(C1316),O1315,IF(COUNTIF(C$2:C1316,C1316)&gt;1,O1315,1+MAX(O1315,0)))</f>
        <v>36</v>
      </c>
      <c r="P1316" s="45">
        <f t="shared" si="440"/>
        <v>19</v>
      </c>
      <c r="Q1316" s="33" t="str">
        <f t="shared" si="441"/>
        <v/>
      </c>
      <c r="R1316" s="33">
        <f t="shared" si="442"/>
        <v>1</v>
      </c>
      <c r="S1316" s="33" t="str">
        <f t="shared" si="443"/>
        <v>122_1</v>
      </c>
      <c r="T1316" s="35" t="str">
        <f t="shared" si="444"/>
        <v>122AM</v>
      </c>
      <c r="U1316" s="35" t="str">
        <f t="shared" si="445"/>
        <v>122AMEW</v>
      </c>
      <c r="V1316" s="35" t="str">
        <f t="shared" si="461"/>
        <v>1J</v>
      </c>
      <c r="W1316" s="35" t="str">
        <f t="shared" si="454"/>
        <v>122AM1J113</v>
      </c>
      <c r="X1316" s="388">
        <f t="shared" si="455"/>
        <v>0</v>
      </c>
      <c r="Y1316" s="388">
        <f t="shared" si="456"/>
        <v>0</v>
      </c>
      <c r="Z1316" s="280" t="str">
        <f t="shared" si="446"/>
        <v/>
      </c>
      <c r="AA1316" s="280" t="str">
        <f t="shared" si="447"/>
        <v/>
      </c>
      <c r="AB1316" s="389" t="str">
        <f t="shared" si="457"/>
        <v/>
      </c>
      <c r="AC1316" s="389" t="str">
        <f t="shared" si="458"/>
        <v/>
      </c>
      <c r="AD1316" s="390" t="str">
        <f t="shared" si="448"/>
        <v/>
      </c>
      <c r="AE1316" s="282">
        <f t="shared" si="449"/>
        <v>0</v>
      </c>
      <c r="AF1316" s="359">
        <f t="shared" si="450"/>
        <v>0</v>
      </c>
      <c r="AG1316" s="280">
        <f t="shared" si="451"/>
        <v>3</v>
      </c>
      <c r="AH1316" s="280">
        <f t="shared" si="452"/>
        <v>1</v>
      </c>
      <c r="AI1316" s="280">
        <f>IF(ISBLANK(T1316),AI1315,IF(COUNTIF(T$2:T1316,T1316)&gt;1,AI1315,1+MAX(AI1315,0)))</f>
        <v>34</v>
      </c>
      <c r="AL1316" s="391" t="str">
        <f t="shared" si="459"/>
        <v/>
      </c>
      <c r="AM1316" s="391" t="str">
        <f t="shared" si="460"/>
        <v/>
      </c>
      <c r="AO1316" s="310" t="str">
        <f t="shared" si="453"/>
        <v/>
      </c>
      <c r="AP1316" s="310">
        <f>SUM(AO$1:AO1316)</f>
        <v>0</v>
      </c>
      <c r="AQ1316" s="310">
        <f>SUM(AK$2:AK1316)</f>
        <v>12</v>
      </c>
      <c r="AR1316" s="310">
        <f>COUNTA(AJ$2:AJ1316)</f>
        <v>12</v>
      </c>
      <c r="AS1316" s="312"/>
      <c r="AT1316" s="312"/>
      <c r="AU1316" s="312"/>
      <c r="AV1316" s="312"/>
      <c r="AW1316" s="312"/>
      <c r="AZ1316">
        <v>0</v>
      </c>
      <c r="BA1316">
        <v>0</v>
      </c>
    </row>
    <row r="1317" spans="1:53" x14ac:dyDescent="0.25">
      <c r="A1317">
        <v>122</v>
      </c>
      <c r="B1317" t="s">
        <v>65</v>
      </c>
      <c r="C1317" t="s">
        <v>663</v>
      </c>
      <c r="D1317"/>
      <c r="E1317">
        <v>1</v>
      </c>
      <c r="F1317">
        <v>1</v>
      </c>
      <c r="G1317">
        <v>4</v>
      </c>
      <c r="H1317">
        <v>0</v>
      </c>
      <c r="I1317">
        <v>0</v>
      </c>
      <c r="J1317">
        <v>0</v>
      </c>
      <c r="K1317">
        <v>0</v>
      </c>
      <c r="L1317">
        <v>0</v>
      </c>
      <c r="M1317"/>
      <c r="O1317" s="101">
        <f>IF(ISBLANK(C1317),O1316,IF(COUNTIF(C$2:C1317,C1317)&gt;1,O1316,1+MAX(O1316,0)))</f>
        <v>36</v>
      </c>
      <c r="P1317" s="45">
        <f t="shared" si="440"/>
        <v>19</v>
      </c>
      <c r="Q1317" s="33" t="str">
        <f t="shared" si="441"/>
        <v/>
      </c>
      <c r="R1317" s="33">
        <f t="shared" si="442"/>
        <v>1</v>
      </c>
      <c r="S1317" s="33" t="str">
        <f t="shared" si="443"/>
        <v>122_1</v>
      </c>
      <c r="T1317" s="35" t="str">
        <f t="shared" si="444"/>
        <v>122AM</v>
      </c>
      <c r="U1317" s="35" t="str">
        <f t="shared" si="445"/>
        <v>122AMEW</v>
      </c>
      <c r="V1317" s="35" t="str">
        <f t="shared" si="461"/>
        <v>1J</v>
      </c>
      <c r="W1317" s="35" t="str">
        <f t="shared" si="454"/>
        <v>122AM1J114</v>
      </c>
      <c r="X1317" s="388">
        <f t="shared" si="455"/>
        <v>0</v>
      </c>
      <c r="Y1317" s="388">
        <f t="shared" si="456"/>
        <v>0</v>
      </c>
      <c r="Z1317" s="280" t="str">
        <f t="shared" si="446"/>
        <v/>
      </c>
      <c r="AA1317" s="280" t="str">
        <f t="shared" si="447"/>
        <v/>
      </c>
      <c r="AB1317" s="389" t="str">
        <f t="shared" si="457"/>
        <v/>
      </c>
      <c r="AC1317" s="389" t="str">
        <f t="shared" si="458"/>
        <v/>
      </c>
      <c r="AD1317" s="390" t="str">
        <f t="shared" si="448"/>
        <v/>
      </c>
      <c r="AE1317" s="282">
        <f t="shared" si="449"/>
        <v>0</v>
      </c>
      <c r="AF1317" s="359">
        <f t="shared" si="450"/>
        <v>0</v>
      </c>
      <c r="AG1317" s="280">
        <f t="shared" si="451"/>
        <v>3</v>
      </c>
      <c r="AH1317" s="280">
        <f t="shared" si="452"/>
        <v>1</v>
      </c>
      <c r="AI1317" s="280">
        <f>IF(ISBLANK(T1317),AI1316,IF(COUNTIF(T$2:T1317,T1317)&gt;1,AI1316,1+MAX(AI1316,0)))</f>
        <v>34</v>
      </c>
      <c r="AL1317" s="391" t="str">
        <f t="shared" si="459"/>
        <v/>
      </c>
      <c r="AM1317" s="391" t="str">
        <f t="shared" si="460"/>
        <v/>
      </c>
      <c r="AO1317" s="310" t="str">
        <f t="shared" si="453"/>
        <v/>
      </c>
      <c r="AP1317" s="310">
        <f>SUM(AO$1:AO1317)</f>
        <v>0</v>
      </c>
      <c r="AQ1317" s="310">
        <f>SUM(AK$2:AK1317)</f>
        <v>12</v>
      </c>
      <c r="AR1317" s="310">
        <f>COUNTA(AJ$2:AJ1317)</f>
        <v>12</v>
      </c>
      <c r="AS1317" s="312"/>
      <c r="AT1317" s="312"/>
      <c r="AU1317" s="312"/>
      <c r="AV1317" s="312"/>
      <c r="AW1317" s="312"/>
      <c r="AZ1317">
        <v>0</v>
      </c>
      <c r="BA1317">
        <v>0</v>
      </c>
    </row>
    <row r="1318" spans="1:53" x14ac:dyDescent="0.25">
      <c r="A1318">
        <v>122</v>
      </c>
      <c r="B1318" t="s">
        <v>65</v>
      </c>
      <c r="C1318" t="s">
        <v>663</v>
      </c>
      <c r="D1318"/>
      <c r="E1318">
        <v>1</v>
      </c>
      <c r="F1318">
        <v>2</v>
      </c>
      <c r="G1318">
        <v>1</v>
      </c>
      <c r="H1318">
        <v>0</v>
      </c>
      <c r="I1318">
        <v>0</v>
      </c>
      <c r="J1318">
        <v>0</v>
      </c>
      <c r="K1318">
        <v>0</v>
      </c>
      <c r="L1318">
        <v>0</v>
      </c>
      <c r="M1318"/>
      <c r="O1318" s="101">
        <f>IF(ISBLANK(C1318),O1317,IF(COUNTIF(C$2:C1318,C1318)&gt;1,O1317,1+MAX(O1317,0)))</f>
        <v>36</v>
      </c>
      <c r="P1318" s="45">
        <f t="shared" si="440"/>
        <v>19</v>
      </c>
      <c r="Q1318" s="33" t="str">
        <f t="shared" si="441"/>
        <v/>
      </c>
      <c r="R1318" s="33">
        <f t="shared" si="442"/>
        <v>2</v>
      </c>
      <c r="S1318" s="33" t="str">
        <f t="shared" si="443"/>
        <v>122_2</v>
      </c>
      <c r="T1318" s="35" t="str">
        <f t="shared" si="444"/>
        <v>122AM</v>
      </c>
      <c r="U1318" s="35" t="str">
        <f t="shared" si="445"/>
        <v>122AMNS</v>
      </c>
      <c r="V1318" s="35" t="str">
        <f t="shared" si="461"/>
        <v>1J</v>
      </c>
      <c r="W1318" s="35" t="str">
        <f t="shared" si="454"/>
        <v>122AM1J121</v>
      </c>
      <c r="X1318" s="388">
        <f t="shared" si="455"/>
        <v>0</v>
      </c>
      <c r="Y1318" s="388">
        <f t="shared" si="456"/>
        <v>0</v>
      </c>
      <c r="Z1318" s="280" t="str">
        <f t="shared" si="446"/>
        <v/>
      </c>
      <c r="AA1318" s="280" t="str">
        <f t="shared" si="447"/>
        <v/>
      </c>
      <c r="AB1318" s="389" t="str">
        <f t="shared" si="457"/>
        <v/>
      </c>
      <c r="AC1318" s="389" t="str">
        <f t="shared" si="458"/>
        <v/>
      </c>
      <c r="AD1318" s="390">
        <f t="shared" si="448"/>
        <v>1</v>
      </c>
      <c r="AE1318" s="282">
        <f t="shared" si="449"/>
        <v>0</v>
      </c>
      <c r="AF1318" s="359">
        <f t="shared" si="450"/>
        <v>0</v>
      </c>
      <c r="AG1318" s="280">
        <f t="shared" si="451"/>
        <v>4</v>
      </c>
      <c r="AH1318" s="280">
        <f t="shared" si="452"/>
        <v>1</v>
      </c>
      <c r="AI1318" s="280">
        <f>IF(ISBLANK(T1318),AI1317,IF(COUNTIF(T$2:T1318,T1318)&gt;1,AI1317,1+MAX(AI1317,0)))</f>
        <v>34</v>
      </c>
      <c r="AL1318" s="391" t="str">
        <f t="shared" si="459"/>
        <v/>
      </c>
      <c r="AM1318" s="391" t="str">
        <f t="shared" si="460"/>
        <v/>
      </c>
      <c r="AO1318" s="310" t="str">
        <f t="shared" si="453"/>
        <v/>
      </c>
      <c r="AP1318" s="310">
        <f>SUM(AO$1:AO1318)</f>
        <v>0</v>
      </c>
      <c r="AQ1318" s="310">
        <f>SUM(AK$2:AK1318)</f>
        <v>12</v>
      </c>
      <c r="AR1318" s="310">
        <f>COUNTA(AJ$2:AJ1318)</f>
        <v>12</v>
      </c>
      <c r="AS1318" s="312"/>
      <c r="AT1318" s="312"/>
      <c r="AU1318" s="312"/>
      <c r="AV1318" s="312"/>
      <c r="AW1318" s="312"/>
      <c r="AZ1318">
        <v>0</v>
      </c>
      <c r="BA1318">
        <v>0</v>
      </c>
    </row>
    <row r="1319" spans="1:53" x14ac:dyDescent="0.25">
      <c r="A1319">
        <v>122</v>
      </c>
      <c r="B1319" t="s">
        <v>65</v>
      </c>
      <c r="C1319" t="s">
        <v>663</v>
      </c>
      <c r="D1319"/>
      <c r="E1319">
        <v>1</v>
      </c>
      <c r="F1319">
        <v>2</v>
      </c>
      <c r="G1319">
        <v>2</v>
      </c>
      <c r="H1319">
        <v>2</v>
      </c>
      <c r="I1319">
        <v>0</v>
      </c>
      <c r="J1319">
        <v>2</v>
      </c>
      <c r="K1319">
        <v>0</v>
      </c>
      <c r="L1319">
        <v>0</v>
      </c>
      <c r="M1319"/>
      <c r="O1319" s="101">
        <f>IF(ISBLANK(C1319),O1318,IF(COUNTIF(C$2:C1319,C1319)&gt;1,O1318,1+MAX(O1318,0)))</f>
        <v>36</v>
      </c>
      <c r="P1319" s="45">
        <f t="shared" si="440"/>
        <v>19</v>
      </c>
      <c r="Q1319" s="33" t="str">
        <f t="shared" si="441"/>
        <v/>
      </c>
      <c r="R1319" s="33">
        <f t="shared" si="442"/>
        <v>2</v>
      </c>
      <c r="S1319" s="33" t="str">
        <f t="shared" si="443"/>
        <v>122_2</v>
      </c>
      <c r="T1319" s="35" t="str">
        <f t="shared" si="444"/>
        <v>122AM</v>
      </c>
      <c r="U1319" s="35" t="str">
        <f t="shared" si="445"/>
        <v>122AMNS</v>
      </c>
      <c r="V1319" s="35" t="str">
        <f t="shared" si="461"/>
        <v>1J</v>
      </c>
      <c r="W1319" s="35" t="str">
        <f t="shared" si="454"/>
        <v>122AM1J122</v>
      </c>
      <c r="X1319" s="388">
        <f t="shared" si="455"/>
        <v>0</v>
      </c>
      <c r="Y1319" s="388">
        <f t="shared" si="456"/>
        <v>0</v>
      </c>
      <c r="Z1319" s="280" t="str">
        <f t="shared" si="446"/>
        <v/>
      </c>
      <c r="AA1319" s="280" t="str">
        <f t="shared" si="447"/>
        <v/>
      </c>
      <c r="AB1319" s="389" t="str">
        <f t="shared" si="457"/>
        <v/>
      </c>
      <c r="AC1319" s="389" t="str">
        <f t="shared" si="458"/>
        <v/>
      </c>
      <c r="AD1319" s="390">
        <f t="shared" si="448"/>
        <v>1</v>
      </c>
      <c r="AE1319" s="282">
        <f t="shared" si="449"/>
        <v>0</v>
      </c>
      <c r="AF1319" s="359">
        <f t="shared" si="450"/>
        <v>0</v>
      </c>
      <c r="AG1319" s="280">
        <f t="shared" si="451"/>
        <v>4</v>
      </c>
      <c r="AH1319" s="280">
        <f t="shared" si="452"/>
        <v>1</v>
      </c>
      <c r="AI1319" s="280">
        <f>IF(ISBLANK(T1319),AI1318,IF(COUNTIF(T$2:T1319,T1319)&gt;1,AI1318,1+MAX(AI1318,0)))</f>
        <v>34</v>
      </c>
      <c r="AL1319" s="391" t="str">
        <f t="shared" si="459"/>
        <v/>
      </c>
      <c r="AM1319" s="391" t="str">
        <f t="shared" si="460"/>
        <v/>
      </c>
      <c r="AO1319" s="310" t="str">
        <f t="shared" si="453"/>
        <v/>
      </c>
      <c r="AP1319" s="310">
        <f>SUM(AO$1:AO1319)</f>
        <v>0</v>
      </c>
      <c r="AQ1319" s="310">
        <f>SUM(AK$2:AK1319)</f>
        <v>12</v>
      </c>
      <c r="AR1319" s="310">
        <f>COUNTA(AJ$2:AJ1319)</f>
        <v>12</v>
      </c>
      <c r="AS1319" s="312"/>
      <c r="AT1319" s="312"/>
      <c r="AU1319" s="312"/>
      <c r="AV1319" s="312"/>
      <c r="AW1319" s="312"/>
      <c r="AZ1319">
        <v>0</v>
      </c>
      <c r="BA1319">
        <v>0</v>
      </c>
    </row>
    <row r="1320" spans="1:53" x14ac:dyDescent="0.25">
      <c r="A1320">
        <v>122</v>
      </c>
      <c r="B1320" t="s">
        <v>65</v>
      </c>
      <c r="C1320" t="s">
        <v>663</v>
      </c>
      <c r="D1320"/>
      <c r="E1320">
        <v>1</v>
      </c>
      <c r="F1320">
        <v>2</v>
      </c>
      <c r="G1320">
        <v>3</v>
      </c>
      <c r="H1320">
        <v>0</v>
      </c>
      <c r="I1320">
        <v>0</v>
      </c>
      <c r="J1320">
        <v>0</v>
      </c>
      <c r="K1320">
        <v>0</v>
      </c>
      <c r="L1320">
        <v>0</v>
      </c>
      <c r="M1320"/>
      <c r="O1320" s="101">
        <f>IF(ISBLANK(C1320),O1319,IF(COUNTIF(C$2:C1320,C1320)&gt;1,O1319,1+MAX(O1319,0)))</f>
        <v>36</v>
      </c>
      <c r="P1320" s="45">
        <f t="shared" si="440"/>
        <v>19</v>
      </c>
      <c r="Q1320" s="33" t="str">
        <f t="shared" si="441"/>
        <v/>
      </c>
      <c r="R1320" s="33">
        <f t="shared" si="442"/>
        <v>2</v>
      </c>
      <c r="S1320" s="33" t="str">
        <f t="shared" si="443"/>
        <v>122_2</v>
      </c>
      <c r="T1320" s="35" t="str">
        <f t="shared" si="444"/>
        <v>122AM</v>
      </c>
      <c r="U1320" s="35" t="str">
        <f t="shared" si="445"/>
        <v>122AMEW</v>
      </c>
      <c r="V1320" s="35" t="str">
        <f t="shared" si="461"/>
        <v>1J</v>
      </c>
      <c r="W1320" s="35" t="str">
        <f t="shared" si="454"/>
        <v>122AM1J123</v>
      </c>
      <c r="X1320" s="388">
        <f t="shared" si="455"/>
        <v>0</v>
      </c>
      <c r="Y1320" s="388">
        <f t="shared" si="456"/>
        <v>0</v>
      </c>
      <c r="Z1320" s="280" t="str">
        <f t="shared" si="446"/>
        <v/>
      </c>
      <c r="AA1320" s="280" t="str">
        <f t="shared" si="447"/>
        <v/>
      </c>
      <c r="AB1320" s="389" t="str">
        <f t="shared" si="457"/>
        <v/>
      </c>
      <c r="AC1320" s="389" t="str">
        <f t="shared" si="458"/>
        <v/>
      </c>
      <c r="AD1320" s="390" t="str">
        <f t="shared" si="448"/>
        <v/>
      </c>
      <c r="AE1320" s="282">
        <f t="shared" si="449"/>
        <v>0</v>
      </c>
      <c r="AF1320" s="359">
        <f t="shared" si="450"/>
        <v>0</v>
      </c>
      <c r="AG1320" s="280">
        <f t="shared" si="451"/>
        <v>3</v>
      </c>
      <c r="AH1320" s="280">
        <f t="shared" si="452"/>
        <v>1</v>
      </c>
      <c r="AI1320" s="280">
        <f>IF(ISBLANK(T1320),AI1319,IF(COUNTIF(T$2:T1320,T1320)&gt;1,AI1319,1+MAX(AI1319,0)))</f>
        <v>34</v>
      </c>
      <c r="AL1320" s="391" t="str">
        <f t="shared" si="459"/>
        <v/>
      </c>
      <c r="AM1320" s="391" t="str">
        <f t="shared" si="460"/>
        <v/>
      </c>
      <c r="AO1320" s="310" t="str">
        <f t="shared" si="453"/>
        <v/>
      </c>
      <c r="AP1320" s="310">
        <f>SUM(AO$1:AO1320)</f>
        <v>0</v>
      </c>
      <c r="AQ1320" s="310">
        <f>SUM(AK$2:AK1320)</f>
        <v>12</v>
      </c>
      <c r="AR1320" s="310">
        <f>COUNTA(AJ$2:AJ1320)</f>
        <v>12</v>
      </c>
      <c r="AS1320" s="312"/>
      <c r="AT1320" s="312"/>
      <c r="AU1320" s="312"/>
      <c r="AV1320" s="312"/>
      <c r="AW1320" s="312"/>
      <c r="AZ1320">
        <v>0</v>
      </c>
      <c r="BA1320">
        <v>0</v>
      </c>
    </row>
    <row r="1321" spans="1:53" x14ac:dyDescent="0.25">
      <c r="A1321">
        <v>122</v>
      </c>
      <c r="B1321" t="s">
        <v>65</v>
      </c>
      <c r="C1321" t="s">
        <v>663</v>
      </c>
      <c r="D1321"/>
      <c r="E1321">
        <v>1</v>
      </c>
      <c r="F1321">
        <v>2</v>
      </c>
      <c r="G1321">
        <v>4</v>
      </c>
      <c r="H1321">
        <v>0</v>
      </c>
      <c r="I1321">
        <v>0</v>
      </c>
      <c r="J1321">
        <v>0</v>
      </c>
      <c r="K1321">
        <v>0</v>
      </c>
      <c r="L1321">
        <v>0</v>
      </c>
      <c r="M1321"/>
      <c r="O1321" s="101">
        <f>IF(ISBLANK(C1321),O1320,IF(COUNTIF(C$2:C1321,C1321)&gt;1,O1320,1+MAX(O1320,0)))</f>
        <v>36</v>
      </c>
      <c r="P1321" s="45">
        <f t="shared" si="440"/>
        <v>19</v>
      </c>
      <c r="Q1321" s="33" t="str">
        <f t="shared" si="441"/>
        <v/>
      </c>
      <c r="R1321" s="33">
        <f t="shared" si="442"/>
        <v>2</v>
      </c>
      <c r="S1321" s="33" t="str">
        <f t="shared" si="443"/>
        <v>122_2</v>
      </c>
      <c r="T1321" s="35" t="str">
        <f t="shared" si="444"/>
        <v>122AM</v>
      </c>
      <c r="U1321" s="35" t="str">
        <f t="shared" si="445"/>
        <v>122AMEW</v>
      </c>
      <c r="V1321" s="35" t="str">
        <f t="shared" si="461"/>
        <v>1J</v>
      </c>
      <c r="W1321" s="35" t="str">
        <f t="shared" si="454"/>
        <v>122AM1J124</v>
      </c>
      <c r="X1321" s="388">
        <f t="shared" si="455"/>
        <v>0</v>
      </c>
      <c r="Y1321" s="388">
        <f t="shared" si="456"/>
        <v>0</v>
      </c>
      <c r="Z1321" s="280" t="str">
        <f t="shared" si="446"/>
        <v/>
      </c>
      <c r="AA1321" s="280" t="str">
        <f t="shared" si="447"/>
        <v/>
      </c>
      <c r="AB1321" s="389" t="str">
        <f t="shared" si="457"/>
        <v/>
      </c>
      <c r="AC1321" s="389" t="str">
        <f t="shared" si="458"/>
        <v/>
      </c>
      <c r="AD1321" s="390" t="str">
        <f t="shared" si="448"/>
        <v/>
      </c>
      <c r="AE1321" s="282">
        <f t="shared" si="449"/>
        <v>0</v>
      </c>
      <c r="AF1321" s="359">
        <f t="shared" si="450"/>
        <v>0</v>
      </c>
      <c r="AG1321" s="280">
        <f t="shared" si="451"/>
        <v>3</v>
      </c>
      <c r="AH1321" s="280">
        <f t="shared" si="452"/>
        <v>1</v>
      </c>
      <c r="AI1321" s="280">
        <f>IF(ISBLANK(T1321),AI1320,IF(COUNTIF(T$2:T1321,T1321)&gt;1,AI1320,1+MAX(AI1320,0)))</f>
        <v>34</v>
      </c>
      <c r="AL1321" s="391" t="str">
        <f t="shared" si="459"/>
        <v/>
      </c>
      <c r="AM1321" s="391" t="str">
        <f t="shared" si="460"/>
        <v/>
      </c>
      <c r="AO1321" s="310" t="str">
        <f t="shared" si="453"/>
        <v/>
      </c>
      <c r="AP1321" s="310">
        <f>SUM(AO$1:AO1321)</f>
        <v>0</v>
      </c>
      <c r="AQ1321" s="310">
        <f>SUM(AK$2:AK1321)</f>
        <v>12</v>
      </c>
      <c r="AR1321" s="310">
        <f>COUNTA(AJ$2:AJ1321)</f>
        <v>12</v>
      </c>
      <c r="AS1321" s="312"/>
      <c r="AT1321" s="312"/>
      <c r="AU1321" s="312"/>
      <c r="AV1321" s="312"/>
      <c r="AW1321" s="312"/>
      <c r="AZ1321">
        <v>0</v>
      </c>
      <c r="BA1321">
        <v>0</v>
      </c>
    </row>
    <row r="1322" spans="1:53" x14ac:dyDescent="0.25">
      <c r="A1322">
        <v>122</v>
      </c>
      <c r="B1322" t="s">
        <v>65</v>
      </c>
      <c r="C1322" t="s">
        <v>663</v>
      </c>
      <c r="D1322"/>
      <c r="E1322">
        <v>1</v>
      </c>
      <c r="F1322">
        <v>3</v>
      </c>
      <c r="G1322">
        <v>1</v>
      </c>
      <c r="H1322">
        <v>1</v>
      </c>
      <c r="I1322">
        <v>0</v>
      </c>
      <c r="J1322">
        <v>1</v>
      </c>
      <c r="K1322">
        <v>0</v>
      </c>
      <c r="L1322">
        <v>0</v>
      </c>
      <c r="M1322"/>
      <c r="O1322" s="101">
        <f>IF(ISBLANK(C1322),O1321,IF(COUNTIF(C$2:C1322,C1322)&gt;1,O1321,1+MAX(O1321,0)))</f>
        <v>36</v>
      </c>
      <c r="P1322" s="45">
        <f t="shared" si="440"/>
        <v>19</v>
      </c>
      <c r="Q1322" s="33" t="str">
        <f t="shared" si="441"/>
        <v/>
      </c>
      <c r="R1322" s="33">
        <f t="shared" si="442"/>
        <v>3</v>
      </c>
      <c r="S1322" s="33" t="str">
        <f t="shared" si="443"/>
        <v>122_3</v>
      </c>
      <c r="T1322" s="35" t="str">
        <f t="shared" si="444"/>
        <v>122AM</v>
      </c>
      <c r="U1322" s="35" t="str">
        <f t="shared" si="445"/>
        <v>122AMNS</v>
      </c>
      <c r="V1322" s="35" t="str">
        <f t="shared" si="461"/>
        <v>1J</v>
      </c>
      <c r="W1322" s="35" t="str">
        <f t="shared" si="454"/>
        <v>122AM1J131</v>
      </c>
      <c r="X1322" s="388">
        <f t="shared" si="455"/>
        <v>0</v>
      </c>
      <c r="Y1322" s="388">
        <f t="shared" si="456"/>
        <v>0</v>
      </c>
      <c r="Z1322" s="280" t="str">
        <f t="shared" si="446"/>
        <v/>
      </c>
      <c r="AA1322" s="280" t="str">
        <f t="shared" si="447"/>
        <v/>
      </c>
      <c r="AB1322" s="389" t="str">
        <f t="shared" si="457"/>
        <v/>
      </c>
      <c r="AC1322" s="389" t="str">
        <f t="shared" si="458"/>
        <v/>
      </c>
      <c r="AD1322" s="390">
        <f t="shared" si="448"/>
        <v>1</v>
      </c>
      <c r="AE1322" s="282">
        <f t="shared" si="449"/>
        <v>0</v>
      </c>
      <c r="AF1322" s="359">
        <f t="shared" si="450"/>
        <v>0</v>
      </c>
      <c r="AG1322" s="280">
        <f t="shared" si="451"/>
        <v>4</v>
      </c>
      <c r="AH1322" s="280">
        <f t="shared" si="452"/>
        <v>1</v>
      </c>
      <c r="AI1322" s="280">
        <f>IF(ISBLANK(T1322),AI1321,IF(COUNTIF(T$2:T1322,T1322)&gt;1,AI1321,1+MAX(AI1321,0)))</f>
        <v>34</v>
      </c>
      <c r="AL1322" s="391" t="str">
        <f t="shared" si="459"/>
        <v/>
      </c>
      <c r="AM1322" s="391" t="str">
        <f t="shared" si="460"/>
        <v/>
      </c>
      <c r="AO1322" s="310" t="str">
        <f t="shared" si="453"/>
        <v/>
      </c>
      <c r="AP1322" s="310">
        <f>SUM(AO$1:AO1322)</f>
        <v>0</v>
      </c>
      <c r="AQ1322" s="310">
        <f>SUM(AK$2:AK1322)</f>
        <v>12</v>
      </c>
      <c r="AR1322" s="310">
        <f>COUNTA(AJ$2:AJ1322)</f>
        <v>12</v>
      </c>
      <c r="AS1322" s="312"/>
      <c r="AT1322" s="312"/>
      <c r="AU1322" s="312"/>
      <c r="AV1322" s="312"/>
      <c r="AW1322" s="312"/>
      <c r="AZ1322">
        <v>0</v>
      </c>
      <c r="BA1322">
        <v>0</v>
      </c>
    </row>
    <row r="1323" spans="1:53" x14ac:dyDescent="0.25">
      <c r="A1323">
        <v>122</v>
      </c>
      <c r="B1323" t="s">
        <v>65</v>
      </c>
      <c r="C1323" t="s">
        <v>663</v>
      </c>
      <c r="D1323"/>
      <c r="E1323">
        <v>1</v>
      </c>
      <c r="F1323">
        <v>3</v>
      </c>
      <c r="G1323">
        <v>2</v>
      </c>
      <c r="H1323">
        <v>6</v>
      </c>
      <c r="I1323">
        <v>2</v>
      </c>
      <c r="J1323">
        <v>3</v>
      </c>
      <c r="K1323">
        <v>0</v>
      </c>
      <c r="L1323">
        <v>0</v>
      </c>
      <c r="M1323"/>
      <c r="O1323" s="101">
        <f>IF(ISBLANK(C1323),O1322,IF(COUNTIF(C$2:C1323,C1323)&gt;1,O1322,1+MAX(O1322,0)))</f>
        <v>36</v>
      </c>
      <c r="P1323" s="45">
        <f t="shared" si="440"/>
        <v>19</v>
      </c>
      <c r="Q1323" s="33" t="str">
        <f t="shared" si="441"/>
        <v/>
      </c>
      <c r="R1323" s="33">
        <f t="shared" si="442"/>
        <v>3</v>
      </c>
      <c r="S1323" s="33" t="str">
        <f t="shared" si="443"/>
        <v>122_3</v>
      </c>
      <c r="T1323" s="35" t="str">
        <f t="shared" si="444"/>
        <v>122AM</v>
      </c>
      <c r="U1323" s="35" t="str">
        <f t="shared" si="445"/>
        <v>122AMNS</v>
      </c>
      <c r="V1323" s="35" t="str">
        <f t="shared" si="461"/>
        <v>1J</v>
      </c>
      <c r="W1323" s="35" t="str">
        <f t="shared" si="454"/>
        <v>122AM1J132</v>
      </c>
      <c r="X1323" s="388">
        <f t="shared" si="455"/>
        <v>0</v>
      </c>
      <c r="Y1323" s="388">
        <f t="shared" si="456"/>
        <v>0</v>
      </c>
      <c r="Z1323" s="280" t="str">
        <f t="shared" si="446"/>
        <v/>
      </c>
      <c r="AA1323" s="280" t="str">
        <f t="shared" si="447"/>
        <v/>
      </c>
      <c r="AB1323" s="389" t="str">
        <f t="shared" si="457"/>
        <v/>
      </c>
      <c r="AC1323" s="389" t="str">
        <f t="shared" si="458"/>
        <v/>
      </c>
      <c r="AD1323" s="390">
        <f t="shared" si="448"/>
        <v>1</v>
      </c>
      <c r="AE1323" s="282">
        <f t="shared" si="449"/>
        <v>0</v>
      </c>
      <c r="AF1323" s="359">
        <f t="shared" si="450"/>
        <v>0</v>
      </c>
      <c r="AG1323" s="280">
        <f t="shared" si="451"/>
        <v>4</v>
      </c>
      <c r="AH1323" s="280">
        <f t="shared" si="452"/>
        <v>1</v>
      </c>
      <c r="AI1323" s="280">
        <f>IF(ISBLANK(T1323),AI1322,IF(COUNTIF(T$2:T1323,T1323)&gt;1,AI1322,1+MAX(AI1322,0)))</f>
        <v>34</v>
      </c>
      <c r="AL1323" s="391" t="str">
        <f t="shared" si="459"/>
        <v/>
      </c>
      <c r="AM1323" s="391" t="str">
        <f t="shared" si="460"/>
        <v/>
      </c>
      <c r="AO1323" s="310" t="str">
        <f t="shared" si="453"/>
        <v/>
      </c>
      <c r="AP1323" s="310">
        <f>SUM(AO$1:AO1323)</f>
        <v>0</v>
      </c>
      <c r="AQ1323" s="310">
        <f>SUM(AK$2:AK1323)</f>
        <v>12</v>
      </c>
      <c r="AR1323" s="310">
        <f>COUNTA(AJ$2:AJ1323)</f>
        <v>12</v>
      </c>
      <c r="AS1323" s="312"/>
      <c r="AT1323" s="312"/>
      <c r="AU1323" s="312"/>
      <c r="AV1323" s="312"/>
      <c r="AW1323" s="312"/>
      <c r="AZ1323">
        <v>0</v>
      </c>
      <c r="BA1323">
        <v>0</v>
      </c>
    </row>
    <row r="1324" spans="1:53" x14ac:dyDescent="0.25">
      <c r="A1324">
        <v>122</v>
      </c>
      <c r="B1324" t="s">
        <v>65</v>
      </c>
      <c r="C1324" t="s">
        <v>663</v>
      </c>
      <c r="D1324"/>
      <c r="E1324">
        <v>1</v>
      </c>
      <c r="F1324">
        <v>3</v>
      </c>
      <c r="G1324">
        <v>3</v>
      </c>
      <c r="H1324">
        <v>0</v>
      </c>
      <c r="I1324">
        <v>0</v>
      </c>
      <c r="J1324">
        <v>0</v>
      </c>
      <c r="K1324">
        <v>0</v>
      </c>
      <c r="L1324">
        <v>0</v>
      </c>
      <c r="M1324"/>
      <c r="O1324" s="101">
        <f>IF(ISBLANK(C1324),O1323,IF(COUNTIF(C$2:C1324,C1324)&gt;1,O1323,1+MAX(O1323,0)))</f>
        <v>36</v>
      </c>
      <c r="P1324" s="45">
        <f t="shared" si="440"/>
        <v>19</v>
      </c>
      <c r="Q1324" s="33" t="str">
        <f t="shared" si="441"/>
        <v/>
      </c>
      <c r="R1324" s="33">
        <f t="shared" si="442"/>
        <v>3</v>
      </c>
      <c r="S1324" s="33" t="str">
        <f t="shared" si="443"/>
        <v>122_3</v>
      </c>
      <c r="T1324" s="35" t="str">
        <f t="shared" si="444"/>
        <v>122AM</v>
      </c>
      <c r="U1324" s="35" t="str">
        <f t="shared" si="445"/>
        <v>122AMEW</v>
      </c>
      <c r="V1324" s="35" t="str">
        <f t="shared" si="461"/>
        <v>1J</v>
      </c>
      <c r="W1324" s="35" t="str">
        <f t="shared" si="454"/>
        <v>122AM1J133</v>
      </c>
      <c r="X1324" s="388">
        <f t="shared" si="455"/>
        <v>0</v>
      </c>
      <c r="Y1324" s="388">
        <f t="shared" si="456"/>
        <v>0</v>
      </c>
      <c r="Z1324" s="280" t="str">
        <f t="shared" si="446"/>
        <v/>
      </c>
      <c r="AA1324" s="280" t="str">
        <f t="shared" si="447"/>
        <v/>
      </c>
      <c r="AB1324" s="389" t="str">
        <f t="shared" si="457"/>
        <v/>
      </c>
      <c r="AC1324" s="389" t="str">
        <f t="shared" si="458"/>
        <v/>
      </c>
      <c r="AD1324" s="390" t="str">
        <f t="shared" si="448"/>
        <v/>
      </c>
      <c r="AE1324" s="282">
        <f t="shared" si="449"/>
        <v>0</v>
      </c>
      <c r="AF1324" s="359">
        <f t="shared" si="450"/>
        <v>0</v>
      </c>
      <c r="AG1324" s="280">
        <f t="shared" si="451"/>
        <v>3</v>
      </c>
      <c r="AH1324" s="280">
        <f t="shared" si="452"/>
        <v>1</v>
      </c>
      <c r="AI1324" s="280">
        <f>IF(ISBLANK(T1324),AI1323,IF(COUNTIF(T$2:T1324,T1324)&gt;1,AI1323,1+MAX(AI1323,0)))</f>
        <v>34</v>
      </c>
      <c r="AL1324" s="391" t="str">
        <f t="shared" si="459"/>
        <v/>
      </c>
      <c r="AM1324" s="391" t="str">
        <f t="shared" si="460"/>
        <v/>
      </c>
      <c r="AO1324" s="310" t="str">
        <f t="shared" si="453"/>
        <v/>
      </c>
      <c r="AP1324" s="310">
        <f>SUM(AO$1:AO1324)</f>
        <v>0</v>
      </c>
      <c r="AQ1324" s="310">
        <f>SUM(AK$2:AK1324)</f>
        <v>12</v>
      </c>
      <c r="AR1324" s="310">
        <f>COUNTA(AJ$2:AJ1324)</f>
        <v>12</v>
      </c>
      <c r="AS1324" s="312"/>
      <c r="AT1324" s="312"/>
      <c r="AU1324" s="312"/>
      <c r="AV1324" s="312"/>
      <c r="AW1324" s="312"/>
      <c r="AZ1324">
        <v>0</v>
      </c>
      <c r="BA1324">
        <v>0</v>
      </c>
    </row>
    <row r="1325" spans="1:53" x14ac:dyDescent="0.25">
      <c r="A1325">
        <v>122</v>
      </c>
      <c r="B1325" t="s">
        <v>65</v>
      </c>
      <c r="C1325" t="s">
        <v>663</v>
      </c>
      <c r="D1325"/>
      <c r="E1325">
        <v>1</v>
      </c>
      <c r="F1325">
        <v>3</v>
      </c>
      <c r="G1325">
        <v>4</v>
      </c>
      <c r="H1325">
        <v>0</v>
      </c>
      <c r="I1325">
        <v>0</v>
      </c>
      <c r="J1325">
        <v>0</v>
      </c>
      <c r="K1325">
        <v>0</v>
      </c>
      <c r="L1325">
        <v>0</v>
      </c>
      <c r="M1325"/>
      <c r="O1325" s="101">
        <f>IF(ISBLANK(C1325),O1324,IF(COUNTIF(C$2:C1325,C1325)&gt;1,O1324,1+MAX(O1324,0)))</f>
        <v>36</v>
      </c>
      <c r="P1325" s="45">
        <f t="shared" si="440"/>
        <v>19</v>
      </c>
      <c r="Q1325" s="33" t="str">
        <f t="shared" si="441"/>
        <v/>
      </c>
      <c r="R1325" s="33">
        <f t="shared" si="442"/>
        <v>3</v>
      </c>
      <c r="S1325" s="33" t="str">
        <f t="shared" si="443"/>
        <v>122_3</v>
      </c>
      <c r="T1325" s="35" t="str">
        <f t="shared" si="444"/>
        <v>122AM</v>
      </c>
      <c r="U1325" s="35" t="str">
        <f t="shared" si="445"/>
        <v>122AMEW</v>
      </c>
      <c r="V1325" s="35" t="str">
        <f t="shared" si="461"/>
        <v>1J</v>
      </c>
      <c r="W1325" s="35" t="str">
        <f t="shared" si="454"/>
        <v>122AM1J134</v>
      </c>
      <c r="X1325" s="388">
        <f t="shared" si="455"/>
        <v>0</v>
      </c>
      <c r="Y1325" s="388">
        <f t="shared" si="456"/>
        <v>0</v>
      </c>
      <c r="Z1325" s="280" t="str">
        <f t="shared" si="446"/>
        <v/>
      </c>
      <c r="AA1325" s="280" t="str">
        <f t="shared" si="447"/>
        <v/>
      </c>
      <c r="AB1325" s="389" t="str">
        <f t="shared" si="457"/>
        <v/>
      </c>
      <c r="AC1325" s="389" t="str">
        <f t="shared" si="458"/>
        <v/>
      </c>
      <c r="AD1325" s="390" t="str">
        <f t="shared" si="448"/>
        <v/>
      </c>
      <c r="AE1325" s="282">
        <f t="shared" si="449"/>
        <v>0</v>
      </c>
      <c r="AF1325" s="359">
        <f t="shared" si="450"/>
        <v>0</v>
      </c>
      <c r="AG1325" s="280">
        <f t="shared" si="451"/>
        <v>3</v>
      </c>
      <c r="AH1325" s="280">
        <f t="shared" si="452"/>
        <v>1</v>
      </c>
      <c r="AI1325" s="280">
        <f>IF(ISBLANK(T1325),AI1324,IF(COUNTIF(T$2:T1325,T1325)&gt;1,AI1324,1+MAX(AI1324,0)))</f>
        <v>34</v>
      </c>
      <c r="AL1325" s="391" t="str">
        <f t="shared" si="459"/>
        <v/>
      </c>
      <c r="AM1325" s="391" t="str">
        <f t="shared" si="460"/>
        <v/>
      </c>
      <c r="AO1325" s="310" t="str">
        <f t="shared" si="453"/>
        <v/>
      </c>
      <c r="AP1325" s="310">
        <f>SUM(AO$1:AO1325)</f>
        <v>0</v>
      </c>
      <c r="AQ1325" s="310">
        <f>SUM(AK$2:AK1325)</f>
        <v>12</v>
      </c>
      <c r="AR1325" s="310">
        <f>COUNTA(AJ$2:AJ1325)</f>
        <v>12</v>
      </c>
      <c r="AS1325" s="312"/>
      <c r="AT1325" s="312"/>
      <c r="AU1325" s="312"/>
      <c r="AV1325" s="312"/>
      <c r="AW1325" s="312"/>
      <c r="AZ1325">
        <v>0</v>
      </c>
      <c r="BA1325">
        <v>0</v>
      </c>
    </row>
    <row r="1326" spans="1:53" x14ac:dyDescent="0.25">
      <c r="A1326">
        <v>122</v>
      </c>
      <c r="B1326" t="s">
        <v>65</v>
      </c>
      <c r="C1326" t="s">
        <v>663</v>
      </c>
      <c r="D1326"/>
      <c r="E1326">
        <v>1</v>
      </c>
      <c r="F1326">
        <v>4</v>
      </c>
      <c r="G1326">
        <v>1</v>
      </c>
      <c r="H1326">
        <v>4</v>
      </c>
      <c r="I1326">
        <v>0</v>
      </c>
      <c r="J1326">
        <v>2</v>
      </c>
      <c r="K1326">
        <v>0</v>
      </c>
      <c r="L1326">
        <v>0</v>
      </c>
      <c r="M1326"/>
      <c r="O1326" s="101">
        <f>IF(ISBLANK(C1326),O1325,IF(COUNTIF(C$2:C1326,C1326)&gt;1,O1325,1+MAX(O1325,0)))</f>
        <v>36</v>
      </c>
      <c r="P1326" s="45">
        <f t="shared" si="440"/>
        <v>19</v>
      </c>
      <c r="Q1326" s="33" t="str">
        <f t="shared" si="441"/>
        <v/>
      </c>
      <c r="R1326" s="33">
        <f t="shared" si="442"/>
        <v>4</v>
      </c>
      <c r="S1326" s="33" t="str">
        <f t="shared" si="443"/>
        <v>122_4</v>
      </c>
      <c r="T1326" s="35" t="str">
        <f t="shared" si="444"/>
        <v>122AM</v>
      </c>
      <c r="U1326" s="35" t="str">
        <f t="shared" si="445"/>
        <v>122AMNS</v>
      </c>
      <c r="V1326" s="35" t="str">
        <f t="shared" si="461"/>
        <v>1J</v>
      </c>
      <c r="W1326" s="35" t="str">
        <f t="shared" si="454"/>
        <v>122AM1J141</v>
      </c>
      <c r="X1326" s="388">
        <f t="shared" si="455"/>
        <v>0</v>
      </c>
      <c r="Y1326" s="388">
        <f t="shared" si="456"/>
        <v>0</v>
      </c>
      <c r="Z1326" s="280" t="str">
        <f t="shared" si="446"/>
        <v/>
      </c>
      <c r="AA1326" s="280" t="str">
        <f t="shared" si="447"/>
        <v/>
      </c>
      <c r="AB1326" s="389" t="str">
        <f t="shared" si="457"/>
        <v/>
      </c>
      <c r="AC1326" s="389" t="str">
        <f t="shared" si="458"/>
        <v/>
      </c>
      <c r="AD1326" s="390">
        <f t="shared" si="448"/>
        <v>1</v>
      </c>
      <c r="AE1326" s="282">
        <f t="shared" si="449"/>
        <v>0</v>
      </c>
      <c r="AF1326" s="359">
        <f t="shared" si="450"/>
        <v>0</v>
      </c>
      <c r="AG1326" s="280">
        <f t="shared" si="451"/>
        <v>4</v>
      </c>
      <c r="AH1326" s="280">
        <f t="shared" si="452"/>
        <v>1</v>
      </c>
      <c r="AI1326" s="280">
        <f>IF(ISBLANK(T1326),AI1325,IF(COUNTIF(T$2:T1326,T1326)&gt;1,AI1325,1+MAX(AI1325,0)))</f>
        <v>34</v>
      </c>
      <c r="AL1326" s="391" t="str">
        <f t="shared" si="459"/>
        <v/>
      </c>
      <c r="AM1326" s="391" t="str">
        <f t="shared" si="460"/>
        <v/>
      </c>
      <c r="AO1326" s="310" t="str">
        <f t="shared" si="453"/>
        <v/>
      </c>
      <c r="AP1326" s="310">
        <f>SUM(AO$1:AO1326)</f>
        <v>0</v>
      </c>
      <c r="AQ1326" s="310">
        <f>SUM(AK$2:AK1326)</f>
        <v>12</v>
      </c>
      <c r="AR1326" s="310">
        <f>COUNTA(AJ$2:AJ1326)</f>
        <v>12</v>
      </c>
      <c r="AS1326" s="312"/>
      <c r="AT1326" s="312"/>
      <c r="AU1326" s="312"/>
      <c r="AV1326" s="312"/>
      <c r="AW1326" s="312"/>
      <c r="AZ1326">
        <v>0</v>
      </c>
      <c r="BA1326">
        <v>0</v>
      </c>
    </row>
    <row r="1327" spans="1:53" x14ac:dyDescent="0.25">
      <c r="A1327">
        <v>122</v>
      </c>
      <c r="B1327" t="s">
        <v>65</v>
      </c>
      <c r="C1327" t="s">
        <v>663</v>
      </c>
      <c r="D1327"/>
      <c r="E1327">
        <v>1</v>
      </c>
      <c r="F1327">
        <v>4</v>
      </c>
      <c r="G1327">
        <v>2</v>
      </c>
      <c r="H1327">
        <v>7</v>
      </c>
      <c r="I1327">
        <v>0</v>
      </c>
      <c r="J1327">
        <v>2</v>
      </c>
      <c r="K1327">
        <v>0</v>
      </c>
      <c r="L1327">
        <v>0</v>
      </c>
      <c r="M1327"/>
      <c r="O1327" s="101">
        <f>IF(ISBLANK(C1327),O1326,IF(COUNTIF(C$2:C1327,C1327)&gt;1,O1326,1+MAX(O1326,0)))</f>
        <v>36</v>
      </c>
      <c r="P1327" s="45">
        <f t="shared" si="440"/>
        <v>19</v>
      </c>
      <c r="Q1327" s="33" t="str">
        <f t="shared" si="441"/>
        <v/>
      </c>
      <c r="R1327" s="33">
        <f t="shared" si="442"/>
        <v>4</v>
      </c>
      <c r="S1327" s="33" t="str">
        <f t="shared" si="443"/>
        <v>122_4</v>
      </c>
      <c r="T1327" s="35" t="str">
        <f t="shared" si="444"/>
        <v>122AM</v>
      </c>
      <c r="U1327" s="35" t="str">
        <f t="shared" si="445"/>
        <v>122AMNS</v>
      </c>
      <c r="V1327" s="35" t="str">
        <f t="shared" si="461"/>
        <v>1J</v>
      </c>
      <c r="W1327" s="35" t="str">
        <f t="shared" si="454"/>
        <v>122AM1J142</v>
      </c>
      <c r="X1327" s="388">
        <f t="shared" si="455"/>
        <v>0</v>
      </c>
      <c r="Y1327" s="388">
        <f t="shared" si="456"/>
        <v>0</v>
      </c>
      <c r="Z1327" s="280" t="str">
        <f t="shared" si="446"/>
        <v/>
      </c>
      <c r="AA1327" s="280" t="str">
        <f t="shared" si="447"/>
        <v/>
      </c>
      <c r="AB1327" s="389" t="str">
        <f t="shared" si="457"/>
        <v/>
      </c>
      <c r="AC1327" s="389" t="str">
        <f t="shared" si="458"/>
        <v/>
      </c>
      <c r="AD1327" s="390">
        <f t="shared" si="448"/>
        <v>1</v>
      </c>
      <c r="AE1327" s="282">
        <f t="shared" si="449"/>
        <v>0</v>
      </c>
      <c r="AF1327" s="359">
        <f t="shared" si="450"/>
        <v>0</v>
      </c>
      <c r="AG1327" s="280">
        <f t="shared" si="451"/>
        <v>4</v>
      </c>
      <c r="AH1327" s="280">
        <f t="shared" si="452"/>
        <v>1</v>
      </c>
      <c r="AI1327" s="280">
        <f>IF(ISBLANK(T1327),AI1326,IF(COUNTIF(T$2:T1327,T1327)&gt;1,AI1326,1+MAX(AI1326,0)))</f>
        <v>34</v>
      </c>
      <c r="AL1327" s="391" t="str">
        <f t="shared" si="459"/>
        <v/>
      </c>
      <c r="AM1327" s="391" t="str">
        <f t="shared" si="460"/>
        <v/>
      </c>
      <c r="AO1327" s="310" t="str">
        <f t="shared" si="453"/>
        <v/>
      </c>
      <c r="AP1327" s="310">
        <f>SUM(AO$1:AO1327)</f>
        <v>0</v>
      </c>
      <c r="AQ1327" s="310">
        <f>SUM(AK$2:AK1327)</f>
        <v>12</v>
      </c>
      <c r="AR1327" s="310">
        <f>COUNTA(AJ$2:AJ1327)</f>
        <v>12</v>
      </c>
      <c r="AS1327" s="312"/>
      <c r="AT1327" s="312"/>
      <c r="AU1327" s="312"/>
      <c r="AV1327" s="312"/>
      <c r="AW1327" s="312"/>
      <c r="AZ1327">
        <v>0</v>
      </c>
      <c r="BA1327">
        <v>0</v>
      </c>
    </row>
    <row r="1328" spans="1:53" x14ac:dyDescent="0.25">
      <c r="A1328">
        <v>122</v>
      </c>
      <c r="B1328" t="s">
        <v>65</v>
      </c>
      <c r="C1328" t="s">
        <v>663</v>
      </c>
      <c r="D1328"/>
      <c r="E1328">
        <v>1</v>
      </c>
      <c r="F1328">
        <v>4</v>
      </c>
      <c r="G1328">
        <v>3</v>
      </c>
      <c r="H1328">
        <v>0</v>
      </c>
      <c r="I1328">
        <v>0</v>
      </c>
      <c r="J1328">
        <v>0</v>
      </c>
      <c r="K1328">
        <v>0</v>
      </c>
      <c r="L1328">
        <v>0</v>
      </c>
      <c r="M1328"/>
      <c r="O1328" s="101">
        <f>IF(ISBLANK(C1328),O1327,IF(COUNTIF(C$2:C1328,C1328)&gt;1,O1327,1+MAX(O1327,0)))</f>
        <v>36</v>
      </c>
      <c r="P1328" s="45">
        <f t="shared" si="440"/>
        <v>19</v>
      </c>
      <c r="Q1328" s="33" t="str">
        <f t="shared" si="441"/>
        <v/>
      </c>
      <c r="R1328" s="33">
        <f t="shared" si="442"/>
        <v>4</v>
      </c>
      <c r="S1328" s="33" t="str">
        <f t="shared" si="443"/>
        <v>122_4</v>
      </c>
      <c r="T1328" s="35" t="str">
        <f t="shared" si="444"/>
        <v>122AM</v>
      </c>
      <c r="U1328" s="35" t="str">
        <f t="shared" si="445"/>
        <v>122AMEW</v>
      </c>
      <c r="V1328" s="35" t="str">
        <f t="shared" si="461"/>
        <v>1J</v>
      </c>
      <c r="W1328" s="35" t="str">
        <f t="shared" si="454"/>
        <v>122AM1J143</v>
      </c>
      <c r="X1328" s="388">
        <f t="shared" si="455"/>
        <v>0</v>
      </c>
      <c r="Y1328" s="388">
        <f t="shared" si="456"/>
        <v>0</v>
      </c>
      <c r="Z1328" s="280" t="str">
        <f t="shared" si="446"/>
        <v/>
      </c>
      <c r="AA1328" s="280" t="str">
        <f t="shared" si="447"/>
        <v/>
      </c>
      <c r="AB1328" s="389" t="str">
        <f t="shared" si="457"/>
        <v/>
      </c>
      <c r="AC1328" s="389" t="str">
        <f t="shared" si="458"/>
        <v/>
      </c>
      <c r="AD1328" s="390" t="str">
        <f t="shared" si="448"/>
        <v/>
      </c>
      <c r="AE1328" s="282">
        <f t="shared" si="449"/>
        <v>0</v>
      </c>
      <c r="AF1328" s="359">
        <f t="shared" si="450"/>
        <v>0</v>
      </c>
      <c r="AG1328" s="280">
        <f t="shared" si="451"/>
        <v>3</v>
      </c>
      <c r="AH1328" s="280">
        <f t="shared" si="452"/>
        <v>1</v>
      </c>
      <c r="AI1328" s="280">
        <f>IF(ISBLANK(T1328),AI1327,IF(COUNTIF(T$2:T1328,T1328)&gt;1,AI1327,1+MAX(AI1327,0)))</f>
        <v>34</v>
      </c>
      <c r="AL1328" s="391" t="str">
        <f t="shared" si="459"/>
        <v/>
      </c>
      <c r="AM1328" s="391" t="str">
        <f t="shared" si="460"/>
        <v/>
      </c>
      <c r="AO1328" s="310" t="str">
        <f t="shared" si="453"/>
        <v/>
      </c>
      <c r="AP1328" s="310">
        <f>SUM(AO$1:AO1328)</f>
        <v>0</v>
      </c>
      <c r="AQ1328" s="310">
        <f>SUM(AK$2:AK1328)</f>
        <v>12</v>
      </c>
      <c r="AR1328" s="310">
        <f>COUNTA(AJ$2:AJ1328)</f>
        <v>12</v>
      </c>
      <c r="AS1328" s="312"/>
      <c r="AT1328" s="312"/>
      <c r="AU1328" s="312"/>
      <c r="AV1328" s="312"/>
      <c r="AW1328" s="312"/>
      <c r="AZ1328">
        <v>0</v>
      </c>
      <c r="BA1328">
        <v>0</v>
      </c>
    </row>
    <row r="1329" spans="1:53" x14ac:dyDescent="0.25">
      <c r="A1329">
        <v>122</v>
      </c>
      <c r="B1329" t="s">
        <v>65</v>
      </c>
      <c r="C1329" t="s">
        <v>663</v>
      </c>
      <c r="D1329"/>
      <c r="E1329">
        <v>1</v>
      </c>
      <c r="F1329">
        <v>4</v>
      </c>
      <c r="G1329">
        <v>4</v>
      </c>
      <c r="H1329">
        <v>1</v>
      </c>
      <c r="I1329">
        <v>0</v>
      </c>
      <c r="J1329">
        <v>0</v>
      </c>
      <c r="K1329">
        <v>0</v>
      </c>
      <c r="L1329">
        <v>0</v>
      </c>
      <c r="M1329"/>
      <c r="O1329" s="101">
        <f>IF(ISBLANK(C1329),O1328,IF(COUNTIF(C$2:C1329,C1329)&gt;1,O1328,1+MAX(O1328,0)))</f>
        <v>36</v>
      </c>
      <c r="P1329" s="45">
        <f t="shared" si="440"/>
        <v>19</v>
      </c>
      <c r="Q1329" s="33" t="str">
        <f t="shared" si="441"/>
        <v/>
      </c>
      <c r="R1329" s="33">
        <f t="shared" si="442"/>
        <v>4</v>
      </c>
      <c r="S1329" s="33" t="str">
        <f t="shared" si="443"/>
        <v>122_4</v>
      </c>
      <c r="T1329" s="35" t="str">
        <f t="shared" si="444"/>
        <v>122AM</v>
      </c>
      <c r="U1329" s="35" t="str">
        <f t="shared" si="445"/>
        <v>122AMEW</v>
      </c>
      <c r="V1329" s="35" t="str">
        <f t="shared" si="461"/>
        <v>1J</v>
      </c>
      <c r="W1329" s="35" t="str">
        <f t="shared" si="454"/>
        <v>122AM1J144</v>
      </c>
      <c r="X1329" s="388">
        <f t="shared" si="455"/>
        <v>0</v>
      </c>
      <c r="Y1329" s="388">
        <f t="shared" si="456"/>
        <v>0</v>
      </c>
      <c r="Z1329" s="280" t="str">
        <f t="shared" si="446"/>
        <v/>
      </c>
      <c r="AA1329" s="280" t="str">
        <f t="shared" si="447"/>
        <v/>
      </c>
      <c r="AB1329" s="389" t="str">
        <f t="shared" si="457"/>
        <v/>
      </c>
      <c r="AC1329" s="389" t="str">
        <f t="shared" si="458"/>
        <v/>
      </c>
      <c r="AD1329" s="390" t="str">
        <f t="shared" si="448"/>
        <v/>
      </c>
      <c r="AE1329" s="282">
        <f t="shared" si="449"/>
        <v>0</v>
      </c>
      <c r="AF1329" s="359">
        <f t="shared" si="450"/>
        <v>0</v>
      </c>
      <c r="AG1329" s="280">
        <f t="shared" si="451"/>
        <v>3</v>
      </c>
      <c r="AH1329" s="280">
        <f t="shared" si="452"/>
        <v>1</v>
      </c>
      <c r="AI1329" s="280">
        <f>IF(ISBLANK(T1329),AI1328,IF(COUNTIF(T$2:T1329,T1329)&gt;1,AI1328,1+MAX(AI1328,0)))</f>
        <v>34</v>
      </c>
      <c r="AL1329" s="391" t="str">
        <f t="shared" si="459"/>
        <v/>
      </c>
      <c r="AM1329" s="391" t="str">
        <f t="shared" si="460"/>
        <v/>
      </c>
      <c r="AO1329" s="310" t="str">
        <f t="shared" si="453"/>
        <v/>
      </c>
      <c r="AP1329" s="310">
        <f>SUM(AO$1:AO1329)</f>
        <v>0</v>
      </c>
      <c r="AQ1329" s="310">
        <f>SUM(AK$2:AK1329)</f>
        <v>12</v>
      </c>
      <c r="AR1329" s="310">
        <f>COUNTA(AJ$2:AJ1329)</f>
        <v>12</v>
      </c>
      <c r="AS1329" s="312"/>
      <c r="AT1329" s="312"/>
      <c r="AU1329" s="312"/>
      <c r="AV1329" s="312"/>
      <c r="AW1329" s="312"/>
      <c r="AZ1329">
        <v>0</v>
      </c>
      <c r="BA1329">
        <v>0</v>
      </c>
    </row>
    <row r="1330" spans="1:53" x14ac:dyDescent="0.25">
      <c r="A1330">
        <v>122</v>
      </c>
      <c r="B1330" t="s">
        <v>65</v>
      </c>
      <c r="C1330" t="s">
        <v>663</v>
      </c>
      <c r="D1330"/>
      <c r="E1330">
        <v>2</v>
      </c>
      <c r="F1330">
        <v>1</v>
      </c>
      <c r="G1330">
        <v>1</v>
      </c>
      <c r="H1330">
        <v>7</v>
      </c>
      <c r="I1330">
        <v>3</v>
      </c>
      <c r="J1330">
        <v>7</v>
      </c>
      <c r="K1330">
        <v>0</v>
      </c>
      <c r="L1330">
        <v>0</v>
      </c>
      <c r="M1330"/>
      <c r="O1330" s="101">
        <f>IF(ISBLANK(C1330),O1329,IF(COUNTIF(C$2:C1330,C1330)&gt;1,O1329,1+MAX(O1329,0)))</f>
        <v>36</v>
      </c>
      <c r="P1330" s="45">
        <f t="shared" si="440"/>
        <v>19</v>
      </c>
      <c r="Q1330" s="33" t="str">
        <f t="shared" si="441"/>
        <v/>
      </c>
      <c r="R1330" s="33">
        <f t="shared" si="442"/>
        <v>5</v>
      </c>
      <c r="S1330" s="33" t="str">
        <f t="shared" si="443"/>
        <v>122_5</v>
      </c>
      <c r="T1330" s="35" t="str">
        <f t="shared" si="444"/>
        <v>122AM</v>
      </c>
      <c r="U1330" s="35" t="str">
        <f t="shared" si="445"/>
        <v>122AMNS</v>
      </c>
      <c r="V1330" s="35" t="str">
        <f t="shared" si="461"/>
        <v>1J</v>
      </c>
      <c r="W1330" s="35" t="str">
        <f t="shared" si="454"/>
        <v>122AM1J211</v>
      </c>
      <c r="X1330" s="388">
        <f t="shared" si="455"/>
        <v>0</v>
      </c>
      <c r="Y1330" s="388">
        <f t="shared" si="456"/>
        <v>0</v>
      </c>
      <c r="Z1330" s="280" t="str">
        <f t="shared" si="446"/>
        <v/>
      </c>
      <c r="AA1330" s="280" t="str">
        <f t="shared" si="447"/>
        <v/>
      </c>
      <c r="AB1330" s="389" t="str">
        <f t="shared" si="457"/>
        <v/>
      </c>
      <c r="AC1330" s="389" t="str">
        <f t="shared" si="458"/>
        <v/>
      </c>
      <c r="AD1330" s="390">
        <f t="shared" si="448"/>
        <v>1</v>
      </c>
      <c r="AE1330" s="282">
        <f t="shared" si="449"/>
        <v>0</v>
      </c>
      <c r="AF1330" s="359">
        <f t="shared" si="450"/>
        <v>0</v>
      </c>
      <c r="AG1330" s="280">
        <f t="shared" si="451"/>
        <v>4</v>
      </c>
      <c r="AH1330" s="280">
        <f t="shared" si="452"/>
        <v>1</v>
      </c>
      <c r="AI1330" s="280">
        <f>IF(ISBLANK(T1330),AI1329,IF(COUNTIF(T$2:T1330,T1330)&gt;1,AI1329,1+MAX(AI1329,0)))</f>
        <v>34</v>
      </c>
      <c r="AL1330" s="391" t="str">
        <f t="shared" si="459"/>
        <v/>
      </c>
      <c r="AM1330" s="391" t="str">
        <f t="shared" si="460"/>
        <v/>
      </c>
      <c r="AO1330" s="310" t="str">
        <f t="shared" si="453"/>
        <v/>
      </c>
      <c r="AP1330" s="310">
        <f>SUM(AO$1:AO1330)</f>
        <v>0</v>
      </c>
      <c r="AQ1330" s="310">
        <f>SUM(AK$2:AK1330)</f>
        <v>12</v>
      </c>
      <c r="AR1330" s="310">
        <f>COUNTA(AJ$2:AJ1330)</f>
        <v>12</v>
      </c>
      <c r="AS1330" s="312"/>
      <c r="AT1330" s="312"/>
      <c r="AU1330" s="312"/>
      <c r="AV1330" s="312"/>
      <c r="AW1330" s="312"/>
      <c r="AZ1330">
        <v>0</v>
      </c>
      <c r="BA1330">
        <v>0</v>
      </c>
    </row>
    <row r="1331" spans="1:53" x14ac:dyDescent="0.25">
      <c r="A1331">
        <v>122</v>
      </c>
      <c r="B1331" t="s">
        <v>65</v>
      </c>
      <c r="C1331" t="s">
        <v>663</v>
      </c>
      <c r="D1331"/>
      <c r="E1331">
        <v>2</v>
      </c>
      <c r="F1331">
        <v>1</v>
      </c>
      <c r="G1331">
        <v>2</v>
      </c>
      <c r="H1331">
        <v>8</v>
      </c>
      <c r="I1331">
        <v>0</v>
      </c>
      <c r="J1331">
        <v>8</v>
      </c>
      <c r="K1331">
        <v>0</v>
      </c>
      <c r="L1331">
        <v>0</v>
      </c>
      <c r="M1331"/>
      <c r="O1331" s="101">
        <f>IF(ISBLANK(C1331),O1330,IF(COUNTIF(C$2:C1331,C1331)&gt;1,O1330,1+MAX(O1330,0)))</f>
        <v>36</v>
      </c>
      <c r="P1331" s="45">
        <f t="shared" si="440"/>
        <v>19</v>
      </c>
      <c r="Q1331" s="33" t="str">
        <f t="shared" si="441"/>
        <v/>
      </c>
      <c r="R1331" s="33">
        <f t="shared" si="442"/>
        <v>5</v>
      </c>
      <c r="S1331" s="33" t="str">
        <f t="shared" si="443"/>
        <v>122_5</v>
      </c>
      <c r="T1331" s="35" t="str">
        <f t="shared" si="444"/>
        <v>122AM</v>
      </c>
      <c r="U1331" s="35" t="str">
        <f t="shared" si="445"/>
        <v>122AMNS</v>
      </c>
      <c r="V1331" s="35" t="str">
        <f t="shared" si="461"/>
        <v>1J</v>
      </c>
      <c r="W1331" s="35" t="str">
        <f t="shared" si="454"/>
        <v>122AM1J212</v>
      </c>
      <c r="X1331" s="388">
        <f t="shared" si="455"/>
        <v>0</v>
      </c>
      <c r="Y1331" s="388">
        <f t="shared" si="456"/>
        <v>0</v>
      </c>
      <c r="Z1331" s="280" t="str">
        <f t="shared" si="446"/>
        <v/>
      </c>
      <c r="AA1331" s="280" t="str">
        <f t="shared" si="447"/>
        <v/>
      </c>
      <c r="AB1331" s="389" t="str">
        <f t="shared" si="457"/>
        <v/>
      </c>
      <c r="AC1331" s="389" t="str">
        <f t="shared" si="458"/>
        <v/>
      </c>
      <c r="AD1331" s="390">
        <f t="shared" si="448"/>
        <v>1</v>
      </c>
      <c r="AE1331" s="282">
        <f t="shared" si="449"/>
        <v>0</v>
      </c>
      <c r="AF1331" s="359">
        <f t="shared" si="450"/>
        <v>0</v>
      </c>
      <c r="AG1331" s="280">
        <f t="shared" si="451"/>
        <v>4</v>
      </c>
      <c r="AH1331" s="280">
        <f t="shared" si="452"/>
        <v>1</v>
      </c>
      <c r="AI1331" s="280">
        <f>IF(ISBLANK(T1331),AI1330,IF(COUNTIF(T$2:T1331,T1331)&gt;1,AI1330,1+MAX(AI1330,0)))</f>
        <v>34</v>
      </c>
      <c r="AL1331" s="391" t="str">
        <f t="shared" si="459"/>
        <v/>
      </c>
      <c r="AM1331" s="391" t="str">
        <f t="shared" si="460"/>
        <v/>
      </c>
      <c r="AO1331" s="310" t="str">
        <f t="shared" si="453"/>
        <v/>
      </c>
      <c r="AP1331" s="310">
        <f>SUM(AO$1:AO1331)</f>
        <v>0</v>
      </c>
      <c r="AQ1331" s="310">
        <f>SUM(AK$2:AK1331)</f>
        <v>12</v>
      </c>
      <c r="AR1331" s="310">
        <f>COUNTA(AJ$2:AJ1331)</f>
        <v>12</v>
      </c>
      <c r="AS1331" s="312"/>
      <c r="AT1331" s="312"/>
      <c r="AU1331" s="312"/>
      <c r="AV1331" s="312"/>
      <c r="AW1331" s="312"/>
      <c r="AZ1331">
        <v>0</v>
      </c>
      <c r="BA1331">
        <v>0</v>
      </c>
    </row>
    <row r="1332" spans="1:53" x14ac:dyDescent="0.25">
      <c r="A1332">
        <v>122</v>
      </c>
      <c r="B1332" t="s">
        <v>65</v>
      </c>
      <c r="C1332" t="s">
        <v>663</v>
      </c>
      <c r="D1332"/>
      <c r="E1332">
        <v>2</v>
      </c>
      <c r="F1332">
        <v>1</v>
      </c>
      <c r="G1332">
        <v>3</v>
      </c>
      <c r="H1332">
        <v>1</v>
      </c>
      <c r="I1332">
        <v>0</v>
      </c>
      <c r="J1332">
        <v>0</v>
      </c>
      <c r="K1332">
        <v>1</v>
      </c>
      <c r="L1332">
        <v>1</v>
      </c>
      <c r="M1332"/>
      <c r="O1332" s="101">
        <f>IF(ISBLANK(C1332),O1331,IF(COUNTIF(C$2:C1332,C1332)&gt;1,O1331,1+MAX(O1331,0)))</f>
        <v>36</v>
      </c>
      <c r="P1332" s="45">
        <f t="shared" si="440"/>
        <v>19</v>
      </c>
      <c r="Q1332" s="33" t="str">
        <f t="shared" si="441"/>
        <v/>
      </c>
      <c r="R1332" s="33">
        <f t="shared" si="442"/>
        <v>5</v>
      </c>
      <c r="S1332" s="33" t="str">
        <f t="shared" si="443"/>
        <v>122_5</v>
      </c>
      <c r="T1332" s="35" t="str">
        <f t="shared" si="444"/>
        <v>122AM</v>
      </c>
      <c r="U1332" s="35" t="str">
        <f t="shared" si="445"/>
        <v>122AMEW</v>
      </c>
      <c r="V1332" s="35" t="str">
        <f t="shared" si="461"/>
        <v>1J</v>
      </c>
      <c r="W1332" s="35" t="str">
        <f t="shared" si="454"/>
        <v>122AM1J213</v>
      </c>
      <c r="X1332" s="388">
        <f t="shared" si="455"/>
        <v>1</v>
      </c>
      <c r="Y1332" s="388">
        <f t="shared" si="456"/>
        <v>1</v>
      </c>
      <c r="Z1332" s="280" t="str">
        <f t="shared" si="446"/>
        <v/>
      </c>
      <c r="AA1332" s="280" t="str">
        <f t="shared" si="447"/>
        <v/>
      </c>
      <c r="AB1332" s="389" t="str">
        <f t="shared" si="457"/>
        <v/>
      </c>
      <c r="AC1332" s="389" t="str">
        <f t="shared" si="458"/>
        <v/>
      </c>
      <c r="AD1332" s="390" t="str">
        <f t="shared" si="448"/>
        <v/>
      </c>
      <c r="AE1332" s="282">
        <f t="shared" si="449"/>
        <v>0</v>
      </c>
      <c r="AF1332" s="359">
        <f t="shared" si="450"/>
        <v>0</v>
      </c>
      <c r="AG1332" s="280">
        <f t="shared" si="451"/>
        <v>3</v>
      </c>
      <c r="AH1332" s="280">
        <f t="shared" si="452"/>
        <v>1</v>
      </c>
      <c r="AI1332" s="280">
        <f>IF(ISBLANK(T1332),AI1331,IF(COUNTIF(T$2:T1332,T1332)&gt;1,AI1331,1+MAX(AI1331,0)))</f>
        <v>34</v>
      </c>
      <c r="AL1332" s="391" t="str">
        <f t="shared" si="459"/>
        <v/>
      </c>
      <c r="AM1332" s="391" t="str">
        <f t="shared" si="460"/>
        <v/>
      </c>
      <c r="AO1332" s="310" t="str">
        <f t="shared" si="453"/>
        <v/>
      </c>
      <c r="AP1332" s="310">
        <f>SUM(AO$1:AO1332)</f>
        <v>0</v>
      </c>
      <c r="AQ1332" s="310">
        <f>SUM(AK$2:AK1332)</f>
        <v>12</v>
      </c>
      <c r="AR1332" s="310">
        <f>COUNTA(AJ$2:AJ1332)</f>
        <v>12</v>
      </c>
      <c r="AS1332" s="312"/>
      <c r="AT1332" s="312"/>
      <c r="AU1332" s="312"/>
      <c r="AV1332" s="312"/>
      <c r="AW1332" s="312"/>
      <c r="AZ1332">
        <v>1</v>
      </c>
      <c r="BA1332">
        <v>1</v>
      </c>
    </row>
    <row r="1333" spans="1:53" x14ac:dyDescent="0.25">
      <c r="A1333">
        <v>122</v>
      </c>
      <c r="B1333" t="s">
        <v>65</v>
      </c>
      <c r="C1333" t="s">
        <v>663</v>
      </c>
      <c r="D1333"/>
      <c r="E1333">
        <v>2</v>
      </c>
      <c r="F1333">
        <v>1</v>
      </c>
      <c r="G1333">
        <v>4</v>
      </c>
      <c r="H1333">
        <v>0</v>
      </c>
      <c r="I1333">
        <v>0</v>
      </c>
      <c r="J1333">
        <v>0</v>
      </c>
      <c r="K1333">
        <v>0</v>
      </c>
      <c r="L1333">
        <v>0</v>
      </c>
      <c r="M1333"/>
      <c r="O1333" s="101">
        <f>IF(ISBLANK(C1333),O1332,IF(COUNTIF(C$2:C1333,C1333)&gt;1,O1332,1+MAX(O1332,0)))</f>
        <v>36</v>
      </c>
      <c r="P1333" s="45">
        <f t="shared" si="440"/>
        <v>19</v>
      </c>
      <c r="Q1333" s="33" t="str">
        <f t="shared" si="441"/>
        <v/>
      </c>
      <c r="R1333" s="33">
        <f t="shared" si="442"/>
        <v>5</v>
      </c>
      <c r="S1333" s="33" t="str">
        <f t="shared" si="443"/>
        <v>122_5</v>
      </c>
      <c r="T1333" s="35" t="str">
        <f t="shared" si="444"/>
        <v>122AM</v>
      </c>
      <c r="U1333" s="35" t="str">
        <f t="shared" si="445"/>
        <v>122AMEW</v>
      </c>
      <c r="V1333" s="35" t="str">
        <f t="shared" si="461"/>
        <v>1J</v>
      </c>
      <c r="W1333" s="35" t="str">
        <f t="shared" si="454"/>
        <v>122AM1J214</v>
      </c>
      <c r="X1333" s="388">
        <f t="shared" si="455"/>
        <v>0</v>
      </c>
      <c r="Y1333" s="388">
        <f t="shared" si="456"/>
        <v>0</v>
      </c>
      <c r="Z1333" s="280" t="str">
        <f t="shared" si="446"/>
        <v/>
      </c>
      <c r="AA1333" s="280" t="str">
        <f t="shared" si="447"/>
        <v/>
      </c>
      <c r="AB1333" s="389" t="str">
        <f t="shared" si="457"/>
        <v/>
      </c>
      <c r="AC1333" s="389" t="str">
        <f t="shared" si="458"/>
        <v/>
      </c>
      <c r="AD1333" s="390" t="str">
        <f t="shared" si="448"/>
        <v/>
      </c>
      <c r="AE1333" s="282">
        <f t="shared" si="449"/>
        <v>0</v>
      </c>
      <c r="AF1333" s="359">
        <f t="shared" si="450"/>
        <v>0</v>
      </c>
      <c r="AG1333" s="280">
        <f t="shared" si="451"/>
        <v>3</v>
      </c>
      <c r="AH1333" s="280">
        <f t="shared" si="452"/>
        <v>1</v>
      </c>
      <c r="AI1333" s="280">
        <f>IF(ISBLANK(T1333),AI1332,IF(COUNTIF(T$2:T1333,T1333)&gt;1,AI1332,1+MAX(AI1332,0)))</f>
        <v>34</v>
      </c>
      <c r="AL1333" s="391" t="str">
        <f t="shared" si="459"/>
        <v/>
      </c>
      <c r="AM1333" s="391" t="str">
        <f t="shared" si="460"/>
        <v/>
      </c>
      <c r="AO1333" s="310" t="str">
        <f t="shared" si="453"/>
        <v/>
      </c>
      <c r="AP1333" s="310">
        <f>SUM(AO$1:AO1333)</f>
        <v>0</v>
      </c>
      <c r="AQ1333" s="310">
        <f>SUM(AK$2:AK1333)</f>
        <v>12</v>
      </c>
      <c r="AR1333" s="310">
        <f>COUNTA(AJ$2:AJ1333)</f>
        <v>12</v>
      </c>
      <c r="AS1333" s="312"/>
      <c r="AT1333" s="312"/>
      <c r="AU1333" s="312"/>
      <c r="AV1333" s="312"/>
      <c r="AW1333" s="312"/>
      <c r="AZ1333">
        <v>0</v>
      </c>
      <c r="BA1333">
        <v>0</v>
      </c>
    </row>
    <row r="1334" spans="1:53" x14ac:dyDescent="0.25">
      <c r="A1334">
        <v>122</v>
      </c>
      <c r="B1334" t="s">
        <v>65</v>
      </c>
      <c r="C1334" t="s">
        <v>663</v>
      </c>
      <c r="D1334"/>
      <c r="E1334">
        <v>2</v>
      </c>
      <c r="F1334">
        <v>2</v>
      </c>
      <c r="G1334">
        <v>1</v>
      </c>
      <c r="H1334">
        <v>0</v>
      </c>
      <c r="I1334">
        <v>0</v>
      </c>
      <c r="J1334">
        <v>0</v>
      </c>
      <c r="K1334">
        <v>0</v>
      </c>
      <c r="L1334">
        <v>0</v>
      </c>
      <c r="M1334"/>
      <c r="O1334" s="101">
        <f>IF(ISBLANK(C1334),O1333,IF(COUNTIF(C$2:C1334,C1334)&gt;1,O1333,1+MAX(O1333,0)))</f>
        <v>36</v>
      </c>
      <c r="P1334" s="45">
        <f t="shared" si="440"/>
        <v>19</v>
      </c>
      <c r="Q1334" s="33" t="str">
        <f t="shared" si="441"/>
        <v/>
      </c>
      <c r="R1334" s="33">
        <f t="shared" si="442"/>
        <v>6</v>
      </c>
      <c r="S1334" s="33" t="str">
        <f t="shared" si="443"/>
        <v>122_6</v>
      </c>
      <c r="T1334" s="35" t="str">
        <f t="shared" si="444"/>
        <v>122AM</v>
      </c>
      <c r="U1334" s="35" t="str">
        <f t="shared" si="445"/>
        <v>122AMNS</v>
      </c>
      <c r="V1334" s="35" t="str">
        <f t="shared" si="461"/>
        <v>1J</v>
      </c>
      <c r="W1334" s="35" t="str">
        <f t="shared" si="454"/>
        <v>122AM1J221</v>
      </c>
      <c r="X1334" s="388">
        <f t="shared" si="455"/>
        <v>0</v>
      </c>
      <c r="Y1334" s="388">
        <f t="shared" si="456"/>
        <v>0</v>
      </c>
      <c r="Z1334" s="280" t="str">
        <f t="shared" si="446"/>
        <v/>
      </c>
      <c r="AA1334" s="280" t="str">
        <f t="shared" si="447"/>
        <v/>
      </c>
      <c r="AB1334" s="389" t="str">
        <f t="shared" si="457"/>
        <v/>
      </c>
      <c r="AC1334" s="389" t="str">
        <f t="shared" si="458"/>
        <v/>
      </c>
      <c r="AD1334" s="390">
        <f t="shared" si="448"/>
        <v>1</v>
      </c>
      <c r="AE1334" s="282">
        <f t="shared" si="449"/>
        <v>0</v>
      </c>
      <c r="AF1334" s="359">
        <f t="shared" si="450"/>
        <v>0</v>
      </c>
      <c r="AG1334" s="280">
        <f t="shared" si="451"/>
        <v>4</v>
      </c>
      <c r="AH1334" s="280">
        <f t="shared" si="452"/>
        <v>1</v>
      </c>
      <c r="AI1334" s="280">
        <f>IF(ISBLANK(T1334),AI1333,IF(COUNTIF(T$2:T1334,T1334)&gt;1,AI1333,1+MAX(AI1333,0)))</f>
        <v>34</v>
      </c>
      <c r="AL1334" s="391" t="str">
        <f t="shared" si="459"/>
        <v/>
      </c>
      <c r="AM1334" s="391" t="str">
        <f t="shared" si="460"/>
        <v/>
      </c>
      <c r="AO1334" s="310" t="str">
        <f t="shared" si="453"/>
        <v/>
      </c>
      <c r="AP1334" s="310">
        <f>SUM(AO$1:AO1334)</f>
        <v>0</v>
      </c>
      <c r="AQ1334" s="310">
        <f>SUM(AK$2:AK1334)</f>
        <v>12</v>
      </c>
      <c r="AR1334" s="310">
        <f>COUNTA(AJ$2:AJ1334)</f>
        <v>12</v>
      </c>
      <c r="AS1334" s="312"/>
      <c r="AT1334" s="312"/>
      <c r="AU1334" s="312"/>
      <c r="AV1334" s="312"/>
      <c r="AW1334" s="312"/>
      <c r="AZ1334">
        <v>0</v>
      </c>
      <c r="BA1334">
        <v>0</v>
      </c>
    </row>
    <row r="1335" spans="1:53" x14ac:dyDescent="0.25">
      <c r="A1335">
        <v>122</v>
      </c>
      <c r="B1335" t="s">
        <v>65</v>
      </c>
      <c r="C1335" t="s">
        <v>663</v>
      </c>
      <c r="D1335"/>
      <c r="E1335">
        <v>2</v>
      </c>
      <c r="F1335">
        <v>2</v>
      </c>
      <c r="G1335">
        <v>2</v>
      </c>
      <c r="H1335">
        <v>6</v>
      </c>
      <c r="I1335">
        <v>1</v>
      </c>
      <c r="J1335">
        <v>4</v>
      </c>
      <c r="K1335">
        <v>0</v>
      </c>
      <c r="L1335">
        <v>0</v>
      </c>
      <c r="M1335"/>
      <c r="O1335" s="101">
        <f>IF(ISBLANK(C1335),O1334,IF(COUNTIF(C$2:C1335,C1335)&gt;1,O1334,1+MAX(O1334,0)))</f>
        <v>36</v>
      </c>
      <c r="P1335" s="45">
        <f t="shared" si="440"/>
        <v>19</v>
      </c>
      <c r="Q1335" s="33" t="str">
        <f t="shared" si="441"/>
        <v/>
      </c>
      <c r="R1335" s="33">
        <f t="shared" si="442"/>
        <v>6</v>
      </c>
      <c r="S1335" s="33" t="str">
        <f t="shared" si="443"/>
        <v>122_6</v>
      </c>
      <c r="T1335" s="35" t="str">
        <f t="shared" si="444"/>
        <v>122AM</v>
      </c>
      <c r="U1335" s="35" t="str">
        <f t="shared" si="445"/>
        <v>122AMNS</v>
      </c>
      <c r="V1335" s="35" t="str">
        <f t="shared" si="461"/>
        <v>1J</v>
      </c>
      <c r="W1335" s="35" t="str">
        <f t="shared" si="454"/>
        <v>122AM1J222</v>
      </c>
      <c r="X1335" s="388">
        <f t="shared" si="455"/>
        <v>0</v>
      </c>
      <c r="Y1335" s="388">
        <f t="shared" si="456"/>
        <v>0</v>
      </c>
      <c r="Z1335" s="280" t="str">
        <f t="shared" si="446"/>
        <v/>
      </c>
      <c r="AA1335" s="280" t="str">
        <f t="shared" si="447"/>
        <v/>
      </c>
      <c r="AB1335" s="389" t="str">
        <f t="shared" si="457"/>
        <v/>
      </c>
      <c r="AC1335" s="389" t="str">
        <f t="shared" si="458"/>
        <v/>
      </c>
      <c r="AD1335" s="390">
        <f t="shared" si="448"/>
        <v>1</v>
      </c>
      <c r="AE1335" s="282">
        <f t="shared" si="449"/>
        <v>0</v>
      </c>
      <c r="AF1335" s="359">
        <f t="shared" si="450"/>
        <v>0</v>
      </c>
      <c r="AG1335" s="280">
        <f t="shared" si="451"/>
        <v>4</v>
      </c>
      <c r="AH1335" s="280">
        <f t="shared" si="452"/>
        <v>1</v>
      </c>
      <c r="AI1335" s="280">
        <f>IF(ISBLANK(T1335),AI1334,IF(COUNTIF(T$2:T1335,T1335)&gt;1,AI1334,1+MAX(AI1334,0)))</f>
        <v>34</v>
      </c>
      <c r="AL1335" s="391" t="str">
        <f t="shared" si="459"/>
        <v/>
      </c>
      <c r="AM1335" s="391" t="str">
        <f t="shared" si="460"/>
        <v/>
      </c>
      <c r="AO1335" s="310" t="str">
        <f t="shared" si="453"/>
        <v/>
      </c>
      <c r="AP1335" s="310">
        <f>SUM(AO$1:AO1335)</f>
        <v>0</v>
      </c>
      <c r="AQ1335" s="310">
        <f>SUM(AK$2:AK1335)</f>
        <v>12</v>
      </c>
      <c r="AR1335" s="310">
        <f>COUNTA(AJ$2:AJ1335)</f>
        <v>12</v>
      </c>
      <c r="AS1335" s="312"/>
      <c r="AT1335" s="312"/>
      <c r="AU1335" s="312"/>
      <c r="AV1335" s="312"/>
      <c r="AW1335" s="312"/>
      <c r="AZ1335">
        <v>0</v>
      </c>
      <c r="BA1335">
        <v>0</v>
      </c>
    </row>
    <row r="1336" spans="1:53" x14ac:dyDescent="0.25">
      <c r="A1336">
        <v>122</v>
      </c>
      <c r="B1336" t="s">
        <v>65</v>
      </c>
      <c r="C1336" t="s">
        <v>663</v>
      </c>
      <c r="D1336"/>
      <c r="E1336">
        <v>2</v>
      </c>
      <c r="F1336">
        <v>2</v>
      </c>
      <c r="G1336">
        <v>3</v>
      </c>
      <c r="H1336">
        <v>0</v>
      </c>
      <c r="I1336">
        <v>0</v>
      </c>
      <c r="J1336">
        <v>0</v>
      </c>
      <c r="K1336">
        <v>0</v>
      </c>
      <c r="L1336">
        <v>0</v>
      </c>
      <c r="M1336"/>
      <c r="O1336" s="101">
        <f>IF(ISBLANK(C1336),O1335,IF(COUNTIF(C$2:C1336,C1336)&gt;1,O1335,1+MAX(O1335,0)))</f>
        <v>36</v>
      </c>
      <c r="P1336" s="45">
        <f t="shared" si="440"/>
        <v>19</v>
      </c>
      <c r="Q1336" s="33" t="str">
        <f t="shared" si="441"/>
        <v/>
      </c>
      <c r="R1336" s="33">
        <f t="shared" si="442"/>
        <v>6</v>
      </c>
      <c r="S1336" s="33" t="str">
        <f t="shared" si="443"/>
        <v>122_6</v>
      </c>
      <c r="T1336" s="35" t="str">
        <f t="shared" si="444"/>
        <v>122AM</v>
      </c>
      <c r="U1336" s="35" t="str">
        <f t="shared" si="445"/>
        <v>122AMEW</v>
      </c>
      <c r="V1336" s="35" t="str">
        <f t="shared" si="461"/>
        <v>1J</v>
      </c>
      <c r="W1336" s="35" t="str">
        <f t="shared" si="454"/>
        <v>122AM1J223</v>
      </c>
      <c r="X1336" s="388">
        <f t="shared" si="455"/>
        <v>0</v>
      </c>
      <c r="Y1336" s="388">
        <f t="shared" si="456"/>
        <v>0</v>
      </c>
      <c r="Z1336" s="280" t="str">
        <f t="shared" si="446"/>
        <v/>
      </c>
      <c r="AA1336" s="280" t="str">
        <f t="shared" si="447"/>
        <v/>
      </c>
      <c r="AB1336" s="389" t="str">
        <f t="shared" si="457"/>
        <v/>
      </c>
      <c r="AC1336" s="389" t="str">
        <f t="shared" si="458"/>
        <v/>
      </c>
      <c r="AD1336" s="390" t="str">
        <f t="shared" si="448"/>
        <v/>
      </c>
      <c r="AE1336" s="282">
        <f t="shared" si="449"/>
        <v>0</v>
      </c>
      <c r="AF1336" s="359">
        <f t="shared" si="450"/>
        <v>0</v>
      </c>
      <c r="AG1336" s="280">
        <f t="shared" si="451"/>
        <v>3</v>
      </c>
      <c r="AH1336" s="280">
        <f t="shared" si="452"/>
        <v>1</v>
      </c>
      <c r="AI1336" s="280">
        <f>IF(ISBLANK(T1336),AI1335,IF(COUNTIF(T$2:T1336,T1336)&gt;1,AI1335,1+MAX(AI1335,0)))</f>
        <v>34</v>
      </c>
      <c r="AL1336" s="391" t="str">
        <f t="shared" si="459"/>
        <v/>
      </c>
      <c r="AM1336" s="391" t="str">
        <f t="shared" si="460"/>
        <v/>
      </c>
      <c r="AO1336" s="310" t="str">
        <f t="shared" si="453"/>
        <v/>
      </c>
      <c r="AP1336" s="310">
        <f>SUM(AO$1:AO1336)</f>
        <v>0</v>
      </c>
      <c r="AQ1336" s="310">
        <f>SUM(AK$2:AK1336)</f>
        <v>12</v>
      </c>
      <c r="AR1336" s="310">
        <f>COUNTA(AJ$2:AJ1336)</f>
        <v>12</v>
      </c>
      <c r="AS1336" s="312"/>
      <c r="AT1336" s="312"/>
      <c r="AU1336" s="312"/>
      <c r="AV1336" s="312"/>
      <c r="AW1336" s="312"/>
      <c r="AZ1336">
        <v>0</v>
      </c>
      <c r="BA1336">
        <v>0</v>
      </c>
    </row>
    <row r="1337" spans="1:53" x14ac:dyDescent="0.25">
      <c r="A1337">
        <v>122</v>
      </c>
      <c r="B1337" t="s">
        <v>65</v>
      </c>
      <c r="C1337" t="s">
        <v>663</v>
      </c>
      <c r="D1337"/>
      <c r="E1337">
        <v>2</v>
      </c>
      <c r="F1337">
        <v>2</v>
      </c>
      <c r="G1337">
        <v>4</v>
      </c>
      <c r="H1337">
        <v>0</v>
      </c>
      <c r="I1337">
        <v>0</v>
      </c>
      <c r="J1337">
        <v>0</v>
      </c>
      <c r="K1337">
        <v>0</v>
      </c>
      <c r="L1337">
        <v>0</v>
      </c>
      <c r="M1337"/>
      <c r="O1337" s="101">
        <f>IF(ISBLANK(C1337),O1336,IF(COUNTIF(C$2:C1337,C1337)&gt;1,O1336,1+MAX(O1336,0)))</f>
        <v>36</v>
      </c>
      <c r="P1337" s="45">
        <f t="shared" si="440"/>
        <v>19</v>
      </c>
      <c r="Q1337" s="33" t="str">
        <f t="shared" si="441"/>
        <v/>
      </c>
      <c r="R1337" s="33">
        <f t="shared" si="442"/>
        <v>6</v>
      </c>
      <c r="S1337" s="33" t="str">
        <f t="shared" si="443"/>
        <v>122_6</v>
      </c>
      <c r="T1337" s="35" t="str">
        <f t="shared" si="444"/>
        <v>122AM</v>
      </c>
      <c r="U1337" s="35" t="str">
        <f t="shared" si="445"/>
        <v>122AMEW</v>
      </c>
      <c r="V1337" s="35" t="str">
        <f t="shared" si="461"/>
        <v>1J</v>
      </c>
      <c r="W1337" s="35" t="str">
        <f t="shared" si="454"/>
        <v>122AM1J224</v>
      </c>
      <c r="X1337" s="388">
        <f t="shared" si="455"/>
        <v>0</v>
      </c>
      <c r="Y1337" s="388">
        <f t="shared" si="456"/>
        <v>0</v>
      </c>
      <c r="Z1337" s="280" t="str">
        <f t="shared" si="446"/>
        <v/>
      </c>
      <c r="AA1337" s="280" t="str">
        <f t="shared" si="447"/>
        <v/>
      </c>
      <c r="AB1337" s="389" t="str">
        <f t="shared" si="457"/>
        <v/>
      </c>
      <c r="AC1337" s="389" t="str">
        <f t="shared" si="458"/>
        <v/>
      </c>
      <c r="AD1337" s="390" t="str">
        <f t="shared" si="448"/>
        <v/>
      </c>
      <c r="AE1337" s="282">
        <f t="shared" si="449"/>
        <v>0</v>
      </c>
      <c r="AF1337" s="359">
        <f t="shared" si="450"/>
        <v>0</v>
      </c>
      <c r="AG1337" s="280">
        <f t="shared" si="451"/>
        <v>3</v>
      </c>
      <c r="AH1337" s="280">
        <f t="shared" si="452"/>
        <v>1</v>
      </c>
      <c r="AI1337" s="280">
        <f>IF(ISBLANK(T1337),AI1336,IF(COUNTIF(T$2:T1337,T1337)&gt;1,AI1336,1+MAX(AI1336,0)))</f>
        <v>34</v>
      </c>
      <c r="AL1337" s="391" t="str">
        <f t="shared" si="459"/>
        <v/>
      </c>
      <c r="AM1337" s="391" t="str">
        <f t="shared" si="460"/>
        <v/>
      </c>
      <c r="AO1337" s="310" t="str">
        <f t="shared" si="453"/>
        <v/>
      </c>
      <c r="AP1337" s="310">
        <f>SUM(AO$1:AO1337)</f>
        <v>0</v>
      </c>
      <c r="AQ1337" s="310">
        <f>SUM(AK$2:AK1337)</f>
        <v>12</v>
      </c>
      <c r="AR1337" s="310">
        <f>COUNTA(AJ$2:AJ1337)</f>
        <v>12</v>
      </c>
      <c r="AS1337" s="312"/>
      <c r="AT1337" s="312"/>
      <c r="AU1337" s="312"/>
      <c r="AV1337" s="312"/>
      <c r="AW1337" s="312"/>
      <c r="AZ1337">
        <v>0</v>
      </c>
      <c r="BA1337">
        <v>0</v>
      </c>
    </row>
    <row r="1338" spans="1:53" x14ac:dyDescent="0.25">
      <c r="A1338">
        <v>122</v>
      </c>
      <c r="B1338" t="s">
        <v>65</v>
      </c>
      <c r="C1338" t="s">
        <v>663</v>
      </c>
      <c r="D1338"/>
      <c r="E1338">
        <v>2</v>
      </c>
      <c r="F1338">
        <v>3</v>
      </c>
      <c r="G1338">
        <v>1</v>
      </c>
      <c r="H1338">
        <v>2</v>
      </c>
      <c r="I1338">
        <v>1</v>
      </c>
      <c r="J1338">
        <v>2</v>
      </c>
      <c r="K1338">
        <v>0</v>
      </c>
      <c r="L1338">
        <v>0</v>
      </c>
      <c r="M1338"/>
      <c r="O1338" s="101">
        <f>IF(ISBLANK(C1338),O1337,IF(COUNTIF(C$2:C1338,C1338)&gt;1,O1337,1+MAX(O1337,0)))</f>
        <v>36</v>
      </c>
      <c r="P1338" s="45">
        <f t="shared" si="440"/>
        <v>19</v>
      </c>
      <c r="Q1338" s="33" t="str">
        <f t="shared" si="441"/>
        <v/>
      </c>
      <c r="R1338" s="33">
        <f t="shared" si="442"/>
        <v>7</v>
      </c>
      <c r="S1338" s="33" t="str">
        <f t="shared" si="443"/>
        <v>122_7</v>
      </c>
      <c r="T1338" s="35" t="str">
        <f t="shared" si="444"/>
        <v>122AM</v>
      </c>
      <c r="U1338" s="35" t="str">
        <f t="shared" si="445"/>
        <v>122AMNS</v>
      </c>
      <c r="V1338" s="35" t="str">
        <f t="shared" si="461"/>
        <v>1J</v>
      </c>
      <c r="W1338" s="35" t="str">
        <f t="shared" si="454"/>
        <v>122AM1J231</v>
      </c>
      <c r="X1338" s="388">
        <f t="shared" si="455"/>
        <v>0</v>
      </c>
      <c r="Y1338" s="388">
        <f t="shared" si="456"/>
        <v>0</v>
      </c>
      <c r="Z1338" s="280" t="str">
        <f t="shared" si="446"/>
        <v/>
      </c>
      <c r="AA1338" s="280" t="str">
        <f t="shared" si="447"/>
        <v/>
      </c>
      <c r="AB1338" s="389" t="str">
        <f t="shared" si="457"/>
        <v/>
      </c>
      <c r="AC1338" s="389" t="str">
        <f t="shared" si="458"/>
        <v/>
      </c>
      <c r="AD1338" s="390">
        <f t="shared" si="448"/>
        <v>1</v>
      </c>
      <c r="AE1338" s="282">
        <f t="shared" si="449"/>
        <v>0</v>
      </c>
      <c r="AF1338" s="359">
        <f t="shared" si="450"/>
        <v>0</v>
      </c>
      <c r="AG1338" s="280">
        <f t="shared" si="451"/>
        <v>4</v>
      </c>
      <c r="AH1338" s="280">
        <f t="shared" si="452"/>
        <v>1</v>
      </c>
      <c r="AI1338" s="280">
        <f>IF(ISBLANK(T1338),AI1337,IF(COUNTIF(T$2:T1338,T1338)&gt;1,AI1337,1+MAX(AI1337,0)))</f>
        <v>34</v>
      </c>
      <c r="AL1338" s="391" t="str">
        <f t="shared" si="459"/>
        <v/>
      </c>
      <c r="AM1338" s="391" t="str">
        <f t="shared" si="460"/>
        <v/>
      </c>
      <c r="AO1338" s="310" t="str">
        <f t="shared" si="453"/>
        <v/>
      </c>
      <c r="AP1338" s="310">
        <f>SUM(AO$1:AO1338)</f>
        <v>0</v>
      </c>
      <c r="AQ1338" s="310">
        <f>SUM(AK$2:AK1338)</f>
        <v>12</v>
      </c>
      <c r="AR1338" s="310">
        <f>COUNTA(AJ$2:AJ1338)</f>
        <v>12</v>
      </c>
      <c r="AS1338" s="312"/>
      <c r="AT1338" s="312"/>
      <c r="AU1338" s="312"/>
      <c r="AV1338" s="312"/>
      <c r="AW1338" s="312"/>
      <c r="AZ1338">
        <v>0</v>
      </c>
      <c r="BA1338">
        <v>0</v>
      </c>
    </row>
    <row r="1339" spans="1:53" x14ac:dyDescent="0.25">
      <c r="A1339">
        <v>122</v>
      </c>
      <c r="B1339" t="s">
        <v>65</v>
      </c>
      <c r="C1339" t="s">
        <v>663</v>
      </c>
      <c r="D1339"/>
      <c r="E1339">
        <v>2</v>
      </c>
      <c r="F1339">
        <v>3</v>
      </c>
      <c r="G1339">
        <v>2</v>
      </c>
      <c r="H1339">
        <v>2</v>
      </c>
      <c r="I1339">
        <v>1</v>
      </c>
      <c r="J1339">
        <v>1</v>
      </c>
      <c r="K1339">
        <v>0</v>
      </c>
      <c r="L1339">
        <v>0</v>
      </c>
      <c r="M1339"/>
      <c r="O1339" s="101">
        <f>IF(ISBLANK(C1339),O1338,IF(COUNTIF(C$2:C1339,C1339)&gt;1,O1338,1+MAX(O1338,0)))</f>
        <v>36</v>
      </c>
      <c r="P1339" s="45">
        <f t="shared" si="440"/>
        <v>19</v>
      </c>
      <c r="Q1339" s="33" t="str">
        <f t="shared" si="441"/>
        <v/>
      </c>
      <c r="R1339" s="33">
        <f t="shared" si="442"/>
        <v>7</v>
      </c>
      <c r="S1339" s="33" t="str">
        <f t="shared" si="443"/>
        <v>122_7</v>
      </c>
      <c r="T1339" s="35" t="str">
        <f t="shared" si="444"/>
        <v>122AM</v>
      </c>
      <c r="U1339" s="35" t="str">
        <f t="shared" si="445"/>
        <v>122AMNS</v>
      </c>
      <c r="V1339" s="35" t="str">
        <f t="shared" si="461"/>
        <v>1J</v>
      </c>
      <c r="W1339" s="35" t="str">
        <f t="shared" si="454"/>
        <v>122AM1J232</v>
      </c>
      <c r="X1339" s="388">
        <f t="shared" si="455"/>
        <v>0</v>
      </c>
      <c r="Y1339" s="388">
        <f t="shared" si="456"/>
        <v>0</v>
      </c>
      <c r="Z1339" s="280" t="str">
        <f t="shared" si="446"/>
        <v/>
      </c>
      <c r="AA1339" s="280" t="str">
        <f t="shared" si="447"/>
        <v/>
      </c>
      <c r="AB1339" s="389" t="str">
        <f t="shared" si="457"/>
        <v/>
      </c>
      <c r="AC1339" s="389" t="str">
        <f t="shared" si="458"/>
        <v/>
      </c>
      <c r="AD1339" s="390">
        <f t="shared" si="448"/>
        <v>1</v>
      </c>
      <c r="AE1339" s="282">
        <f t="shared" si="449"/>
        <v>0</v>
      </c>
      <c r="AF1339" s="359">
        <f t="shared" si="450"/>
        <v>0</v>
      </c>
      <c r="AG1339" s="280">
        <f t="shared" si="451"/>
        <v>4</v>
      </c>
      <c r="AH1339" s="280">
        <f t="shared" si="452"/>
        <v>1</v>
      </c>
      <c r="AI1339" s="280">
        <f>IF(ISBLANK(T1339),AI1338,IF(COUNTIF(T$2:T1339,T1339)&gt;1,AI1338,1+MAX(AI1338,0)))</f>
        <v>34</v>
      </c>
      <c r="AJ1339"/>
      <c r="AK1339"/>
      <c r="AL1339" s="391" t="str">
        <f t="shared" si="459"/>
        <v/>
      </c>
      <c r="AM1339" s="391" t="str">
        <f t="shared" si="460"/>
        <v/>
      </c>
      <c r="AN1339"/>
      <c r="AO1339" s="310" t="str">
        <f t="shared" si="453"/>
        <v/>
      </c>
      <c r="AP1339" s="310">
        <f>SUM(AO$1:AO1339)</f>
        <v>0</v>
      </c>
      <c r="AQ1339" s="310">
        <f>SUM(AK$2:AK1339)</f>
        <v>12</v>
      </c>
      <c r="AR1339" s="310">
        <f>COUNTA(AJ$2:AJ1339)</f>
        <v>12</v>
      </c>
      <c r="AS1339" s="312"/>
      <c r="AT1339" s="312"/>
      <c r="AU1339" s="312"/>
      <c r="AV1339" s="312"/>
      <c r="AW1339" s="312"/>
      <c r="AZ1339">
        <v>0</v>
      </c>
      <c r="BA1339">
        <v>0</v>
      </c>
    </row>
    <row r="1340" spans="1:53" x14ac:dyDescent="0.25">
      <c r="A1340">
        <v>122</v>
      </c>
      <c r="B1340" t="s">
        <v>65</v>
      </c>
      <c r="C1340" t="s">
        <v>663</v>
      </c>
      <c r="D1340"/>
      <c r="E1340">
        <v>2</v>
      </c>
      <c r="F1340">
        <v>3</v>
      </c>
      <c r="G1340">
        <v>3</v>
      </c>
      <c r="H1340">
        <v>0</v>
      </c>
      <c r="I1340">
        <v>0</v>
      </c>
      <c r="J1340">
        <v>0</v>
      </c>
      <c r="K1340">
        <v>0</v>
      </c>
      <c r="L1340">
        <v>0</v>
      </c>
      <c r="M1340"/>
      <c r="O1340" s="101">
        <f>IF(ISBLANK(C1340),O1339,IF(COUNTIF(C$2:C1340,C1340)&gt;1,O1339,1+MAX(O1339,0)))</f>
        <v>36</v>
      </c>
      <c r="P1340" s="45">
        <f t="shared" si="440"/>
        <v>19</v>
      </c>
      <c r="Q1340" s="33" t="str">
        <f t="shared" si="441"/>
        <v/>
      </c>
      <c r="R1340" s="33">
        <f t="shared" si="442"/>
        <v>7</v>
      </c>
      <c r="S1340" s="33" t="str">
        <f t="shared" si="443"/>
        <v>122_7</v>
      </c>
      <c r="T1340" s="35" t="str">
        <f t="shared" si="444"/>
        <v>122AM</v>
      </c>
      <c r="U1340" s="35" t="str">
        <f t="shared" si="445"/>
        <v>122AMEW</v>
      </c>
      <c r="V1340" s="35" t="str">
        <f t="shared" si="461"/>
        <v>1J</v>
      </c>
      <c r="W1340" s="35" t="str">
        <f t="shared" si="454"/>
        <v>122AM1J233</v>
      </c>
      <c r="X1340" s="388">
        <f t="shared" si="455"/>
        <v>0</v>
      </c>
      <c r="Y1340" s="388">
        <f t="shared" si="456"/>
        <v>0</v>
      </c>
      <c r="Z1340" s="280" t="str">
        <f t="shared" si="446"/>
        <v/>
      </c>
      <c r="AA1340" s="280" t="str">
        <f t="shared" si="447"/>
        <v/>
      </c>
      <c r="AB1340" s="389" t="str">
        <f t="shared" si="457"/>
        <v/>
      </c>
      <c r="AC1340" s="389" t="str">
        <f t="shared" si="458"/>
        <v/>
      </c>
      <c r="AD1340" s="390" t="str">
        <f t="shared" si="448"/>
        <v/>
      </c>
      <c r="AE1340" s="282">
        <f t="shared" si="449"/>
        <v>0</v>
      </c>
      <c r="AF1340" s="359">
        <f t="shared" si="450"/>
        <v>0</v>
      </c>
      <c r="AG1340" s="280">
        <f t="shared" si="451"/>
        <v>3</v>
      </c>
      <c r="AH1340" s="280">
        <f t="shared" si="452"/>
        <v>1</v>
      </c>
      <c r="AI1340" s="280">
        <f>IF(ISBLANK(T1340),AI1339,IF(COUNTIF(T$2:T1340,T1340)&gt;1,AI1339,1+MAX(AI1339,0)))</f>
        <v>34</v>
      </c>
      <c r="AL1340" s="391" t="str">
        <f t="shared" si="459"/>
        <v/>
      </c>
      <c r="AM1340" s="391" t="str">
        <f t="shared" si="460"/>
        <v/>
      </c>
      <c r="AO1340" s="310" t="str">
        <f t="shared" si="453"/>
        <v/>
      </c>
      <c r="AP1340" s="310">
        <f>SUM(AO$1:AO1340)</f>
        <v>0</v>
      </c>
      <c r="AQ1340" s="310">
        <f>SUM(AK$2:AK1340)</f>
        <v>12</v>
      </c>
      <c r="AR1340" s="310">
        <f>COUNTA(AJ$2:AJ1340)</f>
        <v>12</v>
      </c>
      <c r="AS1340" s="312"/>
      <c r="AT1340" s="312"/>
      <c r="AU1340" s="312"/>
      <c r="AV1340" s="312"/>
      <c r="AW1340" s="312"/>
      <c r="AZ1340">
        <v>0</v>
      </c>
      <c r="BA1340">
        <v>0</v>
      </c>
    </row>
    <row r="1341" spans="1:53" x14ac:dyDescent="0.25">
      <c r="A1341">
        <v>122</v>
      </c>
      <c r="B1341" t="s">
        <v>65</v>
      </c>
      <c r="C1341" t="s">
        <v>663</v>
      </c>
      <c r="D1341"/>
      <c r="E1341">
        <v>2</v>
      </c>
      <c r="F1341">
        <v>3</v>
      </c>
      <c r="G1341">
        <v>4</v>
      </c>
      <c r="H1341">
        <v>1</v>
      </c>
      <c r="I1341">
        <v>0</v>
      </c>
      <c r="J1341">
        <v>0</v>
      </c>
      <c r="K1341">
        <v>0</v>
      </c>
      <c r="L1341">
        <v>1</v>
      </c>
      <c r="M1341"/>
      <c r="O1341" s="101">
        <f>IF(ISBLANK(C1341),O1340,IF(COUNTIF(C$2:C1341,C1341)&gt;1,O1340,1+MAX(O1340,0)))</f>
        <v>36</v>
      </c>
      <c r="P1341" s="45">
        <f t="shared" si="440"/>
        <v>19</v>
      </c>
      <c r="Q1341" s="33" t="str">
        <f t="shared" si="441"/>
        <v/>
      </c>
      <c r="R1341" s="33">
        <f t="shared" si="442"/>
        <v>7</v>
      </c>
      <c r="S1341" s="33" t="str">
        <f t="shared" si="443"/>
        <v>122_7</v>
      </c>
      <c r="T1341" s="35" t="str">
        <f t="shared" si="444"/>
        <v>122AM</v>
      </c>
      <c r="U1341" s="35" t="str">
        <f t="shared" si="445"/>
        <v>122AMEW</v>
      </c>
      <c r="V1341" s="35" t="str">
        <f t="shared" si="461"/>
        <v>1J</v>
      </c>
      <c r="W1341" s="35" t="str">
        <f t="shared" si="454"/>
        <v>122AM1J234</v>
      </c>
      <c r="X1341" s="388">
        <f t="shared" si="455"/>
        <v>0</v>
      </c>
      <c r="Y1341" s="388">
        <f t="shared" si="456"/>
        <v>1</v>
      </c>
      <c r="Z1341" s="280" t="str">
        <f t="shared" si="446"/>
        <v/>
      </c>
      <c r="AA1341" s="280" t="str">
        <f t="shared" si="447"/>
        <v/>
      </c>
      <c r="AB1341" s="389" t="str">
        <f t="shared" si="457"/>
        <v/>
      </c>
      <c r="AC1341" s="389" t="str">
        <f t="shared" si="458"/>
        <v/>
      </c>
      <c r="AD1341" s="390" t="str">
        <f t="shared" si="448"/>
        <v/>
      </c>
      <c r="AE1341" s="282">
        <f t="shared" si="449"/>
        <v>0</v>
      </c>
      <c r="AF1341" s="359">
        <f t="shared" si="450"/>
        <v>0</v>
      </c>
      <c r="AG1341" s="280">
        <f t="shared" si="451"/>
        <v>3</v>
      </c>
      <c r="AH1341" s="280">
        <f t="shared" si="452"/>
        <v>1</v>
      </c>
      <c r="AI1341" s="280">
        <f>IF(ISBLANK(T1341),AI1340,IF(COUNTIF(T$2:T1341,T1341)&gt;1,AI1340,1+MAX(AI1340,0)))</f>
        <v>34</v>
      </c>
      <c r="AL1341" s="391" t="str">
        <f t="shared" si="459"/>
        <v/>
      </c>
      <c r="AM1341" s="391" t="str">
        <f t="shared" si="460"/>
        <v/>
      </c>
      <c r="AO1341" s="310" t="str">
        <f t="shared" si="453"/>
        <v/>
      </c>
      <c r="AP1341" s="310">
        <f>SUM(AO$1:AO1341)</f>
        <v>0</v>
      </c>
      <c r="AQ1341" s="310">
        <f>SUM(AK$2:AK1341)</f>
        <v>12</v>
      </c>
      <c r="AR1341" s="310">
        <f>COUNTA(AJ$2:AJ1341)</f>
        <v>12</v>
      </c>
      <c r="AS1341" s="312"/>
      <c r="AT1341" s="312"/>
      <c r="AU1341" s="312"/>
      <c r="AV1341" s="312"/>
      <c r="AW1341" s="312"/>
      <c r="AZ1341">
        <v>0</v>
      </c>
      <c r="BA1341">
        <v>1</v>
      </c>
    </row>
    <row r="1342" spans="1:53" x14ac:dyDescent="0.25">
      <c r="A1342">
        <v>122</v>
      </c>
      <c r="B1342" t="s">
        <v>65</v>
      </c>
      <c r="C1342" t="s">
        <v>663</v>
      </c>
      <c r="D1342"/>
      <c r="E1342">
        <v>2</v>
      </c>
      <c r="F1342">
        <v>4</v>
      </c>
      <c r="G1342">
        <v>1</v>
      </c>
      <c r="H1342">
        <v>1</v>
      </c>
      <c r="I1342">
        <v>0</v>
      </c>
      <c r="J1342">
        <v>0</v>
      </c>
      <c r="K1342">
        <v>0</v>
      </c>
      <c r="L1342">
        <v>0</v>
      </c>
      <c r="M1342"/>
      <c r="O1342" s="101">
        <f>IF(ISBLANK(C1342),O1341,IF(COUNTIF(C$2:C1342,C1342)&gt;1,O1341,1+MAX(O1341,0)))</f>
        <v>36</v>
      </c>
      <c r="P1342" s="45">
        <f t="shared" si="440"/>
        <v>19</v>
      </c>
      <c r="Q1342" s="33" t="str">
        <f t="shared" si="441"/>
        <v/>
      </c>
      <c r="R1342" s="33">
        <f t="shared" si="442"/>
        <v>8</v>
      </c>
      <c r="S1342" s="33" t="str">
        <f t="shared" si="443"/>
        <v>122_8</v>
      </c>
      <c r="T1342" s="35" t="str">
        <f t="shared" si="444"/>
        <v>122AM</v>
      </c>
      <c r="U1342" s="35" t="str">
        <f t="shared" si="445"/>
        <v>122AMNS</v>
      </c>
      <c r="V1342" s="35" t="str">
        <f t="shared" si="461"/>
        <v>1J</v>
      </c>
      <c r="W1342" s="35" t="str">
        <f t="shared" si="454"/>
        <v>122AM1J241</v>
      </c>
      <c r="X1342" s="388">
        <f t="shared" si="455"/>
        <v>0</v>
      </c>
      <c r="Y1342" s="388">
        <f t="shared" si="456"/>
        <v>0</v>
      </c>
      <c r="Z1342" s="280" t="str">
        <f t="shared" si="446"/>
        <v/>
      </c>
      <c r="AA1342" s="280" t="str">
        <f t="shared" si="447"/>
        <v/>
      </c>
      <c r="AB1342" s="389" t="str">
        <f t="shared" si="457"/>
        <v/>
      </c>
      <c r="AC1342" s="389" t="str">
        <f t="shared" si="458"/>
        <v/>
      </c>
      <c r="AD1342" s="390">
        <f t="shared" si="448"/>
        <v>1</v>
      </c>
      <c r="AE1342" s="282">
        <f t="shared" si="449"/>
        <v>0</v>
      </c>
      <c r="AF1342" s="359">
        <f t="shared" si="450"/>
        <v>0</v>
      </c>
      <c r="AG1342" s="280">
        <f t="shared" si="451"/>
        <v>4</v>
      </c>
      <c r="AH1342" s="280">
        <f t="shared" si="452"/>
        <v>1</v>
      </c>
      <c r="AI1342" s="280">
        <f>IF(ISBLANK(T1342),AI1341,IF(COUNTIF(T$2:T1342,T1342)&gt;1,AI1341,1+MAX(AI1341,0)))</f>
        <v>34</v>
      </c>
      <c r="AL1342" s="391" t="str">
        <f t="shared" si="459"/>
        <v/>
      </c>
      <c r="AM1342" s="391" t="str">
        <f t="shared" si="460"/>
        <v/>
      </c>
      <c r="AO1342" s="310" t="str">
        <f t="shared" si="453"/>
        <v/>
      </c>
      <c r="AP1342" s="310">
        <f>SUM(AO$1:AO1342)</f>
        <v>0</v>
      </c>
      <c r="AQ1342" s="310">
        <f>SUM(AK$2:AK1342)</f>
        <v>12</v>
      </c>
      <c r="AR1342" s="310">
        <f>COUNTA(AJ$2:AJ1342)</f>
        <v>12</v>
      </c>
      <c r="AS1342" s="312"/>
      <c r="AT1342" s="312"/>
      <c r="AU1342" s="312"/>
      <c r="AV1342" s="312"/>
      <c r="AW1342" s="312"/>
      <c r="AZ1342">
        <v>0</v>
      </c>
      <c r="BA1342">
        <v>0</v>
      </c>
    </row>
    <row r="1343" spans="1:53" x14ac:dyDescent="0.25">
      <c r="A1343">
        <v>122</v>
      </c>
      <c r="B1343" t="s">
        <v>65</v>
      </c>
      <c r="C1343" t="s">
        <v>663</v>
      </c>
      <c r="D1343"/>
      <c r="E1343">
        <v>2</v>
      </c>
      <c r="F1343">
        <v>4</v>
      </c>
      <c r="G1343">
        <v>2</v>
      </c>
      <c r="H1343">
        <v>2</v>
      </c>
      <c r="I1343">
        <v>0</v>
      </c>
      <c r="J1343">
        <v>1</v>
      </c>
      <c r="K1343">
        <v>0</v>
      </c>
      <c r="L1343">
        <v>0</v>
      </c>
      <c r="M1343"/>
      <c r="O1343" s="101">
        <f>IF(ISBLANK(C1343),O1342,IF(COUNTIF(C$2:C1343,C1343)&gt;1,O1342,1+MAX(O1342,0)))</f>
        <v>36</v>
      </c>
      <c r="P1343" s="45">
        <f t="shared" si="440"/>
        <v>19</v>
      </c>
      <c r="Q1343" s="33" t="str">
        <f t="shared" si="441"/>
        <v/>
      </c>
      <c r="R1343" s="33">
        <f t="shared" si="442"/>
        <v>8</v>
      </c>
      <c r="S1343" s="33" t="str">
        <f t="shared" si="443"/>
        <v>122_8</v>
      </c>
      <c r="T1343" s="35" t="str">
        <f t="shared" si="444"/>
        <v>122AM</v>
      </c>
      <c r="U1343" s="35" t="str">
        <f t="shared" si="445"/>
        <v>122AMNS</v>
      </c>
      <c r="V1343" s="35" t="str">
        <f t="shared" si="461"/>
        <v>1J</v>
      </c>
      <c r="W1343" s="35" t="str">
        <f t="shared" si="454"/>
        <v>122AM1J242</v>
      </c>
      <c r="X1343" s="388">
        <f t="shared" si="455"/>
        <v>0</v>
      </c>
      <c r="Y1343" s="388">
        <f t="shared" si="456"/>
        <v>0</v>
      </c>
      <c r="Z1343" s="280" t="str">
        <f t="shared" si="446"/>
        <v/>
      </c>
      <c r="AA1343" s="280" t="str">
        <f t="shared" si="447"/>
        <v/>
      </c>
      <c r="AB1343" s="389" t="str">
        <f t="shared" si="457"/>
        <v/>
      </c>
      <c r="AC1343" s="389" t="str">
        <f t="shared" si="458"/>
        <v/>
      </c>
      <c r="AD1343" s="390">
        <f t="shared" si="448"/>
        <v>1</v>
      </c>
      <c r="AE1343" s="282">
        <f t="shared" si="449"/>
        <v>0</v>
      </c>
      <c r="AF1343" s="359">
        <f t="shared" si="450"/>
        <v>0</v>
      </c>
      <c r="AG1343" s="280">
        <f t="shared" si="451"/>
        <v>4</v>
      </c>
      <c r="AH1343" s="280">
        <f t="shared" si="452"/>
        <v>1</v>
      </c>
      <c r="AI1343" s="280">
        <f>IF(ISBLANK(T1343),AI1342,IF(COUNTIF(T$2:T1343,T1343)&gt;1,AI1342,1+MAX(AI1342,0)))</f>
        <v>34</v>
      </c>
      <c r="AL1343" s="391" t="str">
        <f t="shared" si="459"/>
        <v/>
      </c>
      <c r="AM1343" s="391" t="str">
        <f t="shared" si="460"/>
        <v/>
      </c>
      <c r="AO1343" s="310" t="str">
        <f t="shared" si="453"/>
        <v/>
      </c>
      <c r="AP1343" s="310">
        <f>SUM(AO$1:AO1343)</f>
        <v>0</v>
      </c>
      <c r="AQ1343" s="310">
        <f>SUM(AK$2:AK1343)</f>
        <v>12</v>
      </c>
      <c r="AR1343" s="310">
        <f>COUNTA(AJ$2:AJ1343)</f>
        <v>12</v>
      </c>
      <c r="AS1343" s="312"/>
      <c r="AT1343" s="312"/>
      <c r="AU1343" s="312"/>
      <c r="AV1343" s="312"/>
      <c r="AW1343" s="312"/>
      <c r="AZ1343">
        <v>0</v>
      </c>
      <c r="BA1343">
        <v>0</v>
      </c>
    </row>
    <row r="1344" spans="1:53" x14ac:dyDescent="0.25">
      <c r="A1344">
        <v>122</v>
      </c>
      <c r="B1344" t="s">
        <v>65</v>
      </c>
      <c r="C1344" t="s">
        <v>663</v>
      </c>
      <c r="D1344"/>
      <c r="E1344">
        <v>2</v>
      </c>
      <c r="F1344">
        <v>4</v>
      </c>
      <c r="G1344">
        <v>3</v>
      </c>
      <c r="H1344">
        <v>1</v>
      </c>
      <c r="I1344">
        <v>0</v>
      </c>
      <c r="J1344">
        <v>0</v>
      </c>
      <c r="K1344">
        <v>0</v>
      </c>
      <c r="L1344">
        <v>1</v>
      </c>
      <c r="M1344"/>
      <c r="O1344" s="101">
        <f>IF(ISBLANK(C1344),O1343,IF(COUNTIF(C$2:C1344,C1344)&gt;1,O1343,1+MAX(O1343,0)))</f>
        <v>36</v>
      </c>
      <c r="P1344" s="45">
        <f t="shared" si="440"/>
        <v>19</v>
      </c>
      <c r="Q1344" s="33" t="str">
        <f t="shared" si="441"/>
        <v/>
      </c>
      <c r="R1344" s="33">
        <f t="shared" si="442"/>
        <v>8</v>
      </c>
      <c r="S1344" s="33" t="str">
        <f t="shared" si="443"/>
        <v>122_8</v>
      </c>
      <c r="T1344" s="35" t="str">
        <f t="shared" si="444"/>
        <v>122AM</v>
      </c>
      <c r="U1344" s="35" t="str">
        <f t="shared" si="445"/>
        <v>122AMEW</v>
      </c>
      <c r="V1344" s="35" t="str">
        <f t="shared" si="461"/>
        <v>1J</v>
      </c>
      <c r="W1344" s="35" t="str">
        <f t="shared" si="454"/>
        <v>122AM1J243</v>
      </c>
      <c r="X1344" s="388">
        <f t="shared" si="455"/>
        <v>0</v>
      </c>
      <c r="Y1344" s="388">
        <f t="shared" si="456"/>
        <v>1</v>
      </c>
      <c r="Z1344" s="280" t="str">
        <f t="shared" si="446"/>
        <v/>
      </c>
      <c r="AA1344" s="280" t="str">
        <f t="shared" si="447"/>
        <v/>
      </c>
      <c r="AB1344" s="389" t="str">
        <f t="shared" si="457"/>
        <v/>
      </c>
      <c r="AC1344" s="389" t="str">
        <f t="shared" si="458"/>
        <v/>
      </c>
      <c r="AD1344" s="390" t="str">
        <f t="shared" si="448"/>
        <v/>
      </c>
      <c r="AE1344" s="282">
        <f t="shared" si="449"/>
        <v>0</v>
      </c>
      <c r="AF1344" s="359">
        <f t="shared" si="450"/>
        <v>0</v>
      </c>
      <c r="AG1344" s="280">
        <f t="shared" si="451"/>
        <v>3</v>
      </c>
      <c r="AH1344" s="280">
        <f t="shared" si="452"/>
        <v>1</v>
      </c>
      <c r="AI1344" s="280">
        <f>IF(ISBLANK(T1344),AI1343,IF(COUNTIF(T$2:T1344,T1344)&gt;1,AI1343,1+MAX(AI1343,0)))</f>
        <v>34</v>
      </c>
      <c r="AL1344" s="391" t="str">
        <f t="shared" si="459"/>
        <v/>
      </c>
      <c r="AM1344" s="391" t="str">
        <f t="shared" si="460"/>
        <v/>
      </c>
      <c r="AO1344" s="310" t="str">
        <f t="shared" si="453"/>
        <v/>
      </c>
      <c r="AP1344" s="310">
        <f>SUM(AO$1:AO1344)</f>
        <v>0</v>
      </c>
      <c r="AQ1344" s="310">
        <f>SUM(AK$2:AK1344)</f>
        <v>12</v>
      </c>
      <c r="AR1344" s="310">
        <f>COUNTA(AJ$2:AJ1344)</f>
        <v>12</v>
      </c>
      <c r="AS1344" s="312"/>
      <c r="AT1344" s="312"/>
      <c r="AU1344" s="312"/>
      <c r="AV1344" s="312"/>
      <c r="AW1344" s="312"/>
      <c r="AZ1344">
        <v>0</v>
      </c>
      <c r="BA1344">
        <v>1</v>
      </c>
    </row>
    <row r="1345" spans="1:53" x14ac:dyDescent="0.25">
      <c r="A1345">
        <v>122</v>
      </c>
      <c r="B1345" t="s">
        <v>65</v>
      </c>
      <c r="C1345" t="s">
        <v>663</v>
      </c>
      <c r="D1345"/>
      <c r="E1345">
        <v>2</v>
      </c>
      <c r="F1345">
        <v>4</v>
      </c>
      <c r="G1345">
        <v>4</v>
      </c>
      <c r="H1345">
        <v>0</v>
      </c>
      <c r="I1345">
        <v>0</v>
      </c>
      <c r="J1345">
        <v>0</v>
      </c>
      <c r="K1345">
        <v>0</v>
      </c>
      <c r="L1345">
        <v>0</v>
      </c>
      <c r="M1345"/>
      <c r="O1345" s="101">
        <f>IF(ISBLANK(C1345),O1344,IF(COUNTIF(C$2:C1345,C1345)&gt;1,O1344,1+MAX(O1344,0)))</f>
        <v>36</v>
      </c>
      <c r="P1345" s="45">
        <f t="shared" si="440"/>
        <v>19</v>
      </c>
      <c r="Q1345" s="33" t="str">
        <f t="shared" si="441"/>
        <v/>
      </c>
      <c r="R1345" s="33">
        <f t="shared" si="442"/>
        <v>8</v>
      </c>
      <c r="S1345" s="33" t="str">
        <f t="shared" si="443"/>
        <v>122_8</v>
      </c>
      <c r="T1345" s="35" t="str">
        <f t="shared" si="444"/>
        <v>122AM</v>
      </c>
      <c r="U1345" s="35" t="str">
        <f t="shared" si="445"/>
        <v>122AMEW</v>
      </c>
      <c r="V1345" s="35" t="str">
        <f t="shared" si="461"/>
        <v>1J</v>
      </c>
      <c r="W1345" s="35" t="str">
        <f t="shared" si="454"/>
        <v>122AM1J244</v>
      </c>
      <c r="X1345" s="388">
        <f t="shared" si="455"/>
        <v>0</v>
      </c>
      <c r="Y1345" s="388">
        <f t="shared" si="456"/>
        <v>0</v>
      </c>
      <c r="Z1345" s="280" t="str">
        <f t="shared" si="446"/>
        <v/>
      </c>
      <c r="AA1345" s="280" t="str">
        <f t="shared" si="447"/>
        <v/>
      </c>
      <c r="AB1345" s="389" t="str">
        <f t="shared" si="457"/>
        <v/>
      </c>
      <c r="AC1345" s="389" t="str">
        <f t="shared" si="458"/>
        <v/>
      </c>
      <c r="AD1345" s="390" t="str">
        <f t="shared" si="448"/>
        <v/>
      </c>
      <c r="AE1345" s="282">
        <f t="shared" si="449"/>
        <v>0</v>
      </c>
      <c r="AF1345" s="359">
        <f t="shared" si="450"/>
        <v>0</v>
      </c>
      <c r="AG1345" s="280">
        <f t="shared" si="451"/>
        <v>3</v>
      </c>
      <c r="AH1345" s="280">
        <f t="shared" si="452"/>
        <v>1</v>
      </c>
      <c r="AI1345" s="280">
        <f>IF(ISBLANK(T1345),AI1344,IF(COUNTIF(T$2:T1345,T1345)&gt;1,AI1344,1+MAX(AI1344,0)))</f>
        <v>34</v>
      </c>
      <c r="AL1345" s="391" t="str">
        <f t="shared" si="459"/>
        <v/>
      </c>
      <c r="AM1345" s="391" t="str">
        <f t="shared" si="460"/>
        <v/>
      </c>
      <c r="AO1345" s="310" t="str">
        <f t="shared" si="453"/>
        <v/>
      </c>
      <c r="AP1345" s="310">
        <f>SUM(AO$1:AO1345)</f>
        <v>0</v>
      </c>
      <c r="AQ1345" s="310">
        <f>SUM(AK$2:AK1345)</f>
        <v>12</v>
      </c>
      <c r="AR1345" s="310">
        <f>COUNTA(AJ$2:AJ1345)</f>
        <v>12</v>
      </c>
      <c r="AS1345" s="312"/>
      <c r="AT1345" s="312"/>
      <c r="AU1345" s="312"/>
      <c r="AV1345" s="312"/>
      <c r="AW1345" s="312"/>
      <c r="AZ1345">
        <v>0</v>
      </c>
      <c r="BA1345">
        <v>0</v>
      </c>
    </row>
    <row r="1346" spans="1:53" x14ac:dyDescent="0.25">
      <c r="A1346">
        <v>122</v>
      </c>
      <c r="B1346" t="s">
        <v>66</v>
      </c>
      <c r="C1346" t="s">
        <v>928</v>
      </c>
      <c r="D1346"/>
      <c r="E1346">
        <v>1</v>
      </c>
      <c r="F1346">
        <v>1</v>
      </c>
      <c r="G1346">
        <v>1</v>
      </c>
      <c r="H1346">
        <v>1</v>
      </c>
      <c r="I1346">
        <v>1</v>
      </c>
      <c r="J1346">
        <v>0</v>
      </c>
      <c r="K1346">
        <v>0</v>
      </c>
      <c r="L1346">
        <v>0</v>
      </c>
      <c r="M1346" t="s">
        <v>929</v>
      </c>
      <c r="O1346" s="101">
        <f>IF(ISBLANK(C1346),O1345,IF(COUNTIF(C$2:C1346,C1346)&gt;1,O1345,1+MAX(O1345,0)))</f>
        <v>37</v>
      </c>
      <c r="P1346" s="45">
        <f t="shared" ref="P1346:P1409" si="462">IF(A1346=A1345,P1345,IF(ISNUMBER(P1345),P1345+1,1))</f>
        <v>19</v>
      </c>
      <c r="Q1346" s="33" t="str">
        <f t="shared" ref="Q1346:Q1409" si="463">IF(OR(P1346=P1345,LEN(A1346)&lt;1),"",P1346)</f>
        <v/>
      </c>
      <c r="R1346" s="33">
        <f t="shared" ref="R1346:R1409" si="464">IF(ISNUMBER(F1346),F1346+4*(E1346-1)+8*IF(B1346="PM",1,0),"")</f>
        <v>9</v>
      </c>
      <c r="S1346" s="33" t="str">
        <f t="shared" ref="S1346:S1409" si="465">IF(ISNUMBER(R1346),A1346&amp;"_"&amp;R1346,"")</f>
        <v>122_9</v>
      </c>
      <c r="T1346" s="35" t="str">
        <f t="shared" ref="T1346:T1409" si="466">A1346&amp;B1346</f>
        <v>122PM</v>
      </c>
      <c r="U1346" s="35" t="str">
        <f t="shared" ref="U1346:U1409" si="467">IF(OR(G1346=1,G1346=2),T1346&amp;"NS",IF(OR(G1346=3,G1346=4),T1346&amp;"EW",""))</f>
        <v>122PMNS</v>
      </c>
      <c r="V1346" s="35" t="str">
        <f t="shared" si="461"/>
        <v>1K</v>
      </c>
      <c r="W1346" s="35" t="str">
        <f t="shared" si="454"/>
        <v>122PM1K111</v>
      </c>
      <c r="X1346" s="388">
        <f t="shared" si="455"/>
        <v>0</v>
      </c>
      <c r="Y1346" s="388">
        <f t="shared" si="456"/>
        <v>0</v>
      </c>
      <c r="Z1346" s="280" t="str">
        <f t="shared" ref="Z1346:Z1409" si="468">IF(I1346&gt;$H1346,1,"")</f>
        <v/>
      </c>
      <c r="AA1346" s="280" t="str">
        <f t="shared" ref="AA1346:AA1409" si="469">IF(J1346&gt;$H1346,1,"")</f>
        <v/>
      </c>
      <c r="AB1346" s="389" t="str">
        <f t="shared" si="457"/>
        <v/>
      </c>
      <c r="AC1346" s="389" t="str">
        <f t="shared" si="458"/>
        <v/>
      </c>
      <c r="AD1346" s="390">
        <f t="shared" ref="AD1346:AD1409" si="470">IF(ISERROR(MATCH(A1346&amp;"_"&amp;G1346,Sidewalk_ignore,0)),"",1)</f>
        <v>1</v>
      </c>
      <c r="AE1346" s="282">
        <f t="shared" ref="AE1346:AE1409" si="471">IF(AND(ISNUMBER($G1346),$B1346="AM"),INDEX(CordonIn,MATCH($A1346,loc_ID,0),$G1346),0)</f>
        <v>0</v>
      </c>
      <c r="AF1346" s="359">
        <f t="shared" ref="AF1346:AF1409" si="472">IF(AND(ISNUMBER($G1346),$B1346="PM"),INDEX(CordonIn,MATCH($A1346,loc_ID,0),VLOOKUP($G1346,Reverse_dir,2,FALSE)),0)</f>
        <v>0</v>
      </c>
      <c r="AG1346" s="280">
        <f t="shared" ref="AG1346:AG1409" si="473">IF(AND(ISNUMBER($G1346),$B1346="AM"),INDEX(Lane,MATCH($A1346,loc_ID,0),$G1346),0)</f>
        <v>0</v>
      </c>
      <c r="AH1346" s="280">
        <f t="shared" ref="AH1346:AH1409" si="474">IF(AND(AG1346&gt;0,ISNUMBER(AG1346)),1,0)</f>
        <v>0</v>
      </c>
      <c r="AI1346" s="280">
        <f>IF(ISBLANK(T1346),AI1345,IF(COUNTIF(T$2:T1346,T1346)&gt;1,AI1345,1+MAX(AI1345,0)))</f>
        <v>35</v>
      </c>
      <c r="AL1346" s="391" t="str">
        <f t="shared" si="459"/>
        <v/>
      </c>
      <c r="AM1346" s="391" t="str">
        <f t="shared" si="460"/>
        <v/>
      </c>
      <c r="AO1346" s="310" t="str">
        <f t="shared" ref="AO1346:AO1409" si="475">IF(SUM(Z1346:AC1346)&gt;0,1,"")</f>
        <v/>
      </c>
      <c r="AP1346" s="310">
        <f>SUM(AO$1:AO1346)</f>
        <v>0</v>
      </c>
      <c r="AQ1346" s="310">
        <f>SUM(AK$2:AK1346)</f>
        <v>12</v>
      </c>
      <c r="AR1346" s="310">
        <f>COUNTA(AJ$2:AJ1346)</f>
        <v>12</v>
      </c>
      <c r="AS1346" s="312"/>
      <c r="AT1346" s="312"/>
      <c r="AU1346" s="312"/>
      <c r="AV1346" s="312"/>
      <c r="AW1346" s="312"/>
      <c r="AZ1346">
        <v>0</v>
      </c>
      <c r="BA1346">
        <v>0</v>
      </c>
    </row>
    <row r="1347" spans="1:53" x14ac:dyDescent="0.25">
      <c r="A1347">
        <v>122</v>
      </c>
      <c r="B1347" t="s">
        <v>66</v>
      </c>
      <c r="C1347" t="s">
        <v>928</v>
      </c>
      <c r="D1347"/>
      <c r="E1347">
        <v>1</v>
      </c>
      <c r="F1347">
        <v>1</v>
      </c>
      <c r="G1347">
        <v>2</v>
      </c>
      <c r="H1347">
        <v>7</v>
      </c>
      <c r="I1347">
        <v>1</v>
      </c>
      <c r="J1347">
        <v>0</v>
      </c>
      <c r="K1347">
        <v>0</v>
      </c>
      <c r="L1347">
        <v>0</v>
      </c>
      <c r="M1347" t="s">
        <v>929</v>
      </c>
      <c r="O1347" s="101">
        <f>IF(ISBLANK(C1347),O1346,IF(COUNTIF(C$2:C1347,C1347)&gt;1,O1346,1+MAX(O1346,0)))</f>
        <v>37</v>
      </c>
      <c r="P1347" s="45">
        <f t="shared" si="462"/>
        <v>19</v>
      </c>
      <c r="Q1347" s="33" t="str">
        <f t="shared" si="463"/>
        <v/>
      </c>
      <c r="R1347" s="33">
        <f t="shared" si="464"/>
        <v>9</v>
      </c>
      <c r="S1347" s="33" t="str">
        <f t="shared" si="465"/>
        <v>122_9</v>
      </c>
      <c r="T1347" s="35" t="str">
        <f t="shared" si="466"/>
        <v>122PM</v>
      </c>
      <c r="U1347" s="35" t="str">
        <f t="shared" si="467"/>
        <v>122PMNS</v>
      </c>
      <c r="V1347" s="35" t="str">
        <f t="shared" si="461"/>
        <v>1K</v>
      </c>
      <c r="W1347" s="35" t="str">
        <f t="shared" ref="W1347:W1410" si="476">IF(ISBLANK(A1347),"",A1347&amp;B1347&amp;V1347&amp;E1347&amp;F1347&amp;G1347)</f>
        <v>122PM1K112</v>
      </c>
      <c r="X1347" s="388">
        <f t="shared" ref="X1347:X1410" si="477">IF($AD1347=1,0,K1347)</f>
        <v>0</v>
      </c>
      <c r="Y1347" s="388">
        <f t="shared" ref="Y1347:Y1410" si="478">IF($AD1347=1,0,L1347)</f>
        <v>0</v>
      </c>
      <c r="Z1347" s="280" t="str">
        <f t="shared" si="468"/>
        <v/>
      </c>
      <c r="AA1347" s="280" t="str">
        <f t="shared" si="469"/>
        <v/>
      </c>
      <c r="AB1347" s="389" t="str">
        <f t="shared" ref="AB1347:AB1410" si="479">IF(OR(K1347&gt;$H1347,AND($AD1347=1,K1347&gt;0)),1,"")</f>
        <v/>
      </c>
      <c r="AC1347" s="389" t="str">
        <f t="shared" ref="AC1347:AC1410" si="480">IF(OR(L1347&gt;$H1347,AND($AD1347=1,L1347&gt;0)),1,"")</f>
        <v/>
      </c>
      <c r="AD1347" s="390">
        <f t="shared" si="470"/>
        <v>1</v>
      </c>
      <c r="AE1347" s="282">
        <f t="shared" si="471"/>
        <v>0</v>
      </c>
      <c r="AF1347" s="359">
        <f t="shared" si="472"/>
        <v>0</v>
      </c>
      <c r="AG1347" s="280">
        <f t="shared" si="473"/>
        <v>0</v>
      </c>
      <c r="AH1347" s="280">
        <f t="shared" si="474"/>
        <v>0</v>
      </c>
      <c r="AI1347" s="280">
        <f>IF(ISBLANK(T1347),AI1346,IF(COUNTIF(T$2:T1347,T1347)&gt;1,AI1346,1+MAX(AI1346,0)))</f>
        <v>35</v>
      </c>
      <c r="AL1347" s="391" t="str">
        <f t="shared" ref="AL1347:AL1410" si="481">IF(OR(AB1347=1,AC1347=1),IF(LEN(AJ1347)=0,"",AJ1347&amp;"; ")&amp;"Ignore sidewalk",IF(LEN(AJ1347)=0,"",AJ1347))</f>
        <v/>
      </c>
      <c r="AM1347" s="391" t="str">
        <f t="shared" ref="AM1347:AM1410" si="482">IF(OR(AB1347=1,AC1347=1),1,IF(LEN(AK1347)=0,"",AK1347))</f>
        <v/>
      </c>
      <c r="AO1347" s="310" t="str">
        <f t="shared" si="475"/>
        <v/>
      </c>
      <c r="AP1347" s="310">
        <f>SUM(AO$1:AO1347)</f>
        <v>0</v>
      </c>
      <c r="AQ1347" s="310">
        <f>SUM(AK$2:AK1347)</f>
        <v>12</v>
      </c>
      <c r="AR1347" s="310">
        <f>COUNTA(AJ$2:AJ1347)</f>
        <v>12</v>
      </c>
      <c r="AS1347" s="312"/>
      <c r="AT1347" s="312"/>
      <c r="AU1347" s="312"/>
      <c r="AV1347" s="312"/>
      <c r="AW1347" s="312"/>
      <c r="AZ1347">
        <v>0</v>
      </c>
      <c r="BA1347">
        <v>0</v>
      </c>
    </row>
    <row r="1348" spans="1:53" x14ac:dyDescent="0.25">
      <c r="A1348">
        <v>122</v>
      </c>
      <c r="B1348" t="s">
        <v>66</v>
      </c>
      <c r="C1348" t="s">
        <v>928</v>
      </c>
      <c r="D1348"/>
      <c r="E1348">
        <v>1</v>
      </c>
      <c r="F1348">
        <v>1</v>
      </c>
      <c r="G1348">
        <v>3</v>
      </c>
      <c r="H1348">
        <v>0</v>
      </c>
      <c r="I1348">
        <v>0</v>
      </c>
      <c r="J1348">
        <v>0</v>
      </c>
      <c r="K1348">
        <v>0</v>
      </c>
      <c r="L1348">
        <v>0</v>
      </c>
      <c r="M1348" t="s">
        <v>929</v>
      </c>
      <c r="O1348" s="101">
        <f>IF(ISBLANK(C1348),O1347,IF(COUNTIF(C$2:C1348,C1348)&gt;1,O1347,1+MAX(O1347,0)))</f>
        <v>37</v>
      </c>
      <c r="P1348" s="45">
        <f t="shared" si="462"/>
        <v>19</v>
      </c>
      <c r="Q1348" s="33" t="str">
        <f t="shared" si="463"/>
        <v/>
      </c>
      <c r="R1348" s="33">
        <f t="shared" si="464"/>
        <v>9</v>
      </c>
      <c r="S1348" s="33" t="str">
        <f t="shared" si="465"/>
        <v>122_9</v>
      </c>
      <c r="T1348" s="35" t="str">
        <f t="shared" si="466"/>
        <v>122PM</v>
      </c>
      <c r="U1348" s="35" t="str">
        <f t="shared" si="467"/>
        <v>122PMEW</v>
      </c>
      <c r="V1348" s="35" t="str">
        <f t="shared" ref="V1348:V1411" si="483">TEXT((O1348-MOD(O1348,26))/26,"0")&amp;CHAR(65+MOD(O1348-1,26))</f>
        <v>1K</v>
      </c>
      <c r="W1348" s="35" t="str">
        <f t="shared" si="476"/>
        <v>122PM1K113</v>
      </c>
      <c r="X1348" s="388">
        <f t="shared" si="477"/>
        <v>0</v>
      </c>
      <c r="Y1348" s="388">
        <f t="shared" si="478"/>
        <v>0</v>
      </c>
      <c r="Z1348" s="280" t="str">
        <f t="shared" si="468"/>
        <v/>
      </c>
      <c r="AA1348" s="280" t="str">
        <f t="shared" si="469"/>
        <v/>
      </c>
      <c r="AB1348" s="389" t="str">
        <f t="shared" si="479"/>
        <v/>
      </c>
      <c r="AC1348" s="389" t="str">
        <f t="shared" si="480"/>
        <v/>
      </c>
      <c r="AD1348" s="390" t="str">
        <f t="shared" si="470"/>
        <v/>
      </c>
      <c r="AE1348" s="282">
        <f t="shared" si="471"/>
        <v>0</v>
      </c>
      <c r="AF1348" s="359">
        <f t="shared" si="472"/>
        <v>0</v>
      </c>
      <c r="AG1348" s="280">
        <f t="shared" si="473"/>
        <v>0</v>
      </c>
      <c r="AH1348" s="280">
        <f t="shared" si="474"/>
        <v>0</v>
      </c>
      <c r="AI1348" s="280">
        <f>IF(ISBLANK(T1348),AI1347,IF(COUNTIF(T$2:T1348,T1348)&gt;1,AI1347,1+MAX(AI1347,0)))</f>
        <v>35</v>
      </c>
      <c r="AL1348" s="391" t="str">
        <f t="shared" si="481"/>
        <v/>
      </c>
      <c r="AM1348" s="391" t="str">
        <f t="shared" si="482"/>
        <v/>
      </c>
      <c r="AO1348" s="310" t="str">
        <f t="shared" si="475"/>
        <v/>
      </c>
      <c r="AP1348" s="310">
        <f>SUM(AO$1:AO1348)</f>
        <v>0</v>
      </c>
      <c r="AQ1348" s="310">
        <f>SUM(AK$2:AK1348)</f>
        <v>12</v>
      </c>
      <c r="AR1348" s="310">
        <f>COUNTA(AJ$2:AJ1348)</f>
        <v>12</v>
      </c>
      <c r="AS1348" s="312"/>
      <c r="AT1348" s="312"/>
      <c r="AU1348" s="312"/>
      <c r="AV1348" s="312"/>
      <c r="AW1348" s="312"/>
      <c r="AZ1348">
        <v>0</v>
      </c>
      <c r="BA1348">
        <v>0</v>
      </c>
    </row>
    <row r="1349" spans="1:53" x14ac:dyDescent="0.25">
      <c r="A1349">
        <v>122</v>
      </c>
      <c r="B1349" t="s">
        <v>66</v>
      </c>
      <c r="C1349" t="s">
        <v>928</v>
      </c>
      <c r="D1349"/>
      <c r="E1349">
        <v>1</v>
      </c>
      <c r="F1349">
        <v>1</v>
      </c>
      <c r="G1349">
        <v>4</v>
      </c>
      <c r="H1349">
        <v>2</v>
      </c>
      <c r="I1349">
        <v>0</v>
      </c>
      <c r="J1349">
        <v>0</v>
      </c>
      <c r="K1349">
        <v>0</v>
      </c>
      <c r="L1349">
        <v>2</v>
      </c>
      <c r="M1349" t="s">
        <v>929</v>
      </c>
      <c r="O1349" s="101">
        <f>IF(ISBLANK(C1349),O1348,IF(COUNTIF(C$2:C1349,C1349)&gt;1,O1348,1+MAX(O1348,0)))</f>
        <v>37</v>
      </c>
      <c r="P1349" s="45">
        <f t="shared" si="462"/>
        <v>19</v>
      </c>
      <c r="Q1349" s="33" t="str">
        <f t="shared" si="463"/>
        <v/>
      </c>
      <c r="R1349" s="33">
        <f t="shared" si="464"/>
        <v>9</v>
      </c>
      <c r="S1349" s="33" t="str">
        <f t="shared" si="465"/>
        <v>122_9</v>
      </c>
      <c r="T1349" s="35" t="str">
        <f t="shared" si="466"/>
        <v>122PM</v>
      </c>
      <c r="U1349" s="35" t="str">
        <f t="shared" si="467"/>
        <v>122PMEW</v>
      </c>
      <c r="V1349" s="35" t="str">
        <f t="shared" si="483"/>
        <v>1K</v>
      </c>
      <c r="W1349" s="35" t="str">
        <f t="shared" si="476"/>
        <v>122PM1K114</v>
      </c>
      <c r="X1349" s="388">
        <f t="shared" si="477"/>
        <v>0</v>
      </c>
      <c r="Y1349" s="388">
        <f t="shared" si="478"/>
        <v>2</v>
      </c>
      <c r="Z1349" s="280" t="str">
        <f t="shared" si="468"/>
        <v/>
      </c>
      <c r="AA1349" s="280" t="str">
        <f t="shared" si="469"/>
        <v/>
      </c>
      <c r="AB1349" s="389" t="str">
        <f t="shared" si="479"/>
        <v/>
      </c>
      <c r="AC1349" s="389" t="str">
        <f t="shared" si="480"/>
        <v/>
      </c>
      <c r="AD1349" s="390" t="str">
        <f t="shared" si="470"/>
        <v/>
      </c>
      <c r="AE1349" s="282">
        <f t="shared" si="471"/>
        <v>0</v>
      </c>
      <c r="AF1349" s="359">
        <f t="shared" si="472"/>
        <v>0</v>
      </c>
      <c r="AG1349" s="280">
        <f t="shared" si="473"/>
        <v>0</v>
      </c>
      <c r="AH1349" s="280">
        <f t="shared" si="474"/>
        <v>0</v>
      </c>
      <c r="AI1349" s="280">
        <f>IF(ISBLANK(T1349),AI1348,IF(COUNTIF(T$2:T1349,T1349)&gt;1,AI1348,1+MAX(AI1348,0)))</f>
        <v>35</v>
      </c>
      <c r="AL1349" s="391" t="str">
        <f t="shared" si="481"/>
        <v/>
      </c>
      <c r="AM1349" s="391" t="str">
        <f t="shared" si="482"/>
        <v/>
      </c>
      <c r="AO1349" s="310" t="str">
        <f t="shared" si="475"/>
        <v/>
      </c>
      <c r="AP1349" s="310">
        <f>SUM(AO$1:AO1349)</f>
        <v>0</v>
      </c>
      <c r="AQ1349" s="310">
        <f>SUM(AK$2:AK1349)</f>
        <v>12</v>
      </c>
      <c r="AR1349" s="310">
        <f>COUNTA(AJ$2:AJ1349)</f>
        <v>12</v>
      </c>
      <c r="AS1349" s="312"/>
      <c r="AT1349" s="312"/>
      <c r="AU1349" s="312"/>
      <c r="AV1349" s="312"/>
      <c r="AW1349" s="312"/>
      <c r="AZ1349">
        <v>0</v>
      </c>
      <c r="BA1349">
        <v>2</v>
      </c>
    </row>
    <row r="1350" spans="1:53" x14ac:dyDescent="0.25">
      <c r="A1350">
        <v>122</v>
      </c>
      <c r="B1350" t="s">
        <v>66</v>
      </c>
      <c r="C1350" t="s">
        <v>928</v>
      </c>
      <c r="D1350"/>
      <c r="E1350">
        <v>1</v>
      </c>
      <c r="F1350">
        <v>2</v>
      </c>
      <c r="G1350">
        <v>1</v>
      </c>
      <c r="H1350">
        <v>11</v>
      </c>
      <c r="I1350">
        <v>1</v>
      </c>
      <c r="J1350">
        <v>4</v>
      </c>
      <c r="K1350">
        <v>0</v>
      </c>
      <c r="L1350">
        <v>0</v>
      </c>
      <c r="M1350" t="s">
        <v>929</v>
      </c>
      <c r="O1350" s="101">
        <f>IF(ISBLANK(C1350),O1349,IF(COUNTIF(C$2:C1350,C1350)&gt;1,O1349,1+MAX(O1349,0)))</f>
        <v>37</v>
      </c>
      <c r="P1350" s="45">
        <f t="shared" si="462"/>
        <v>19</v>
      </c>
      <c r="Q1350" s="33" t="str">
        <f t="shared" si="463"/>
        <v/>
      </c>
      <c r="R1350" s="33">
        <f t="shared" si="464"/>
        <v>10</v>
      </c>
      <c r="S1350" s="33" t="str">
        <f t="shared" si="465"/>
        <v>122_10</v>
      </c>
      <c r="T1350" s="35" t="str">
        <f t="shared" si="466"/>
        <v>122PM</v>
      </c>
      <c r="U1350" s="35" t="str">
        <f t="shared" si="467"/>
        <v>122PMNS</v>
      </c>
      <c r="V1350" s="35" t="str">
        <f t="shared" si="483"/>
        <v>1K</v>
      </c>
      <c r="W1350" s="35" t="str">
        <f t="shared" si="476"/>
        <v>122PM1K121</v>
      </c>
      <c r="X1350" s="388">
        <f t="shared" si="477"/>
        <v>0</v>
      </c>
      <c r="Y1350" s="388">
        <f t="shared" si="478"/>
        <v>0</v>
      </c>
      <c r="Z1350" s="280" t="str">
        <f t="shared" si="468"/>
        <v/>
      </c>
      <c r="AA1350" s="280" t="str">
        <f t="shared" si="469"/>
        <v/>
      </c>
      <c r="AB1350" s="389" t="str">
        <f t="shared" si="479"/>
        <v/>
      </c>
      <c r="AC1350" s="389" t="str">
        <f t="shared" si="480"/>
        <v/>
      </c>
      <c r="AD1350" s="390">
        <f t="shared" si="470"/>
        <v>1</v>
      </c>
      <c r="AE1350" s="282">
        <f t="shared" si="471"/>
        <v>0</v>
      </c>
      <c r="AF1350" s="359">
        <f t="shared" si="472"/>
        <v>0</v>
      </c>
      <c r="AG1350" s="280">
        <f t="shared" si="473"/>
        <v>0</v>
      </c>
      <c r="AH1350" s="280">
        <f t="shared" si="474"/>
        <v>0</v>
      </c>
      <c r="AI1350" s="280">
        <f>IF(ISBLANK(T1350),AI1349,IF(COUNTIF(T$2:T1350,T1350)&gt;1,AI1349,1+MAX(AI1349,0)))</f>
        <v>35</v>
      </c>
      <c r="AL1350" s="391" t="str">
        <f t="shared" si="481"/>
        <v/>
      </c>
      <c r="AM1350" s="391" t="str">
        <f t="shared" si="482"/>
        <v/>
      </c>
      <c r="AO1350" s="310" t="str">
        <f t="shared" si="475"/>
        <v/>
      </c>
      <c r="AP1350" s="310">
        <f>SUM(AO$1:AO1350)</f>
        <v>0</v>
      </c>
      <c r="AQ1350" s="310">
        <f>SUM(AK$2:AK1350)</f>
        <v>12</v>
      </c>
      <c r="AR1350" s="310">
        <f>COUNTA(AJ$2:AJ1350)</f>
        <v>12</v>
      </c>
      <c r="AS1350" s="312"/>
      <c r="AT1350" s="312"/>
      <c r="AU1350" s="312"/>
      <c r="AV1350" s="312"/>
      <c r="AW1350" s="312"/>
      <c r="AZ1350">
        <v>0</v>
      </c>
      <c r="BA1350">
        <v>0</v>
      </c>
    </row>
    <row r="1351" spans="1:53" x14ac:dyDescent="0.25">
      <c r="A1351">
        <v>122</v>
      </c>
      <c r="B1351" t="s">
        <v>66</v>
      </c>
      <c r="C1351" t="s">
        <v>928</v>
      </c>
      <c r="D1351"/>
      <c r="E1351">
        <v>1</v>
      </c>
      <c r="F1351">
        <v>2</v>
      </c>
      <c r="G1351">
        <v>2</v>
      </c>
      <c r="H1351">
        <v>8</v>
      </c>
      <c r="I1351">
        <v>0</v>
      </c>
      <c r="J1351">
        <v>5</v>
      </c>
      <c r="K1351">
        <v>0</v>
      </c>
      <c r="L1351">
        <v>0</v>
      </c>
      <c r="M1351" t="s">
        <v>929</v>
      </c>
      <c r="O1351" s="101">
        <f>IF(ISBLANK(C1351),O1350,IF(COUNTIF(C$2:C1351,C1351)&gt;1,O1350,1+MAX(O1350,0)))</f>
        <v>37</v>
      </c>
      <c r="P1351" s="45">
        <f t="shared" si="462"/>
        <v>19</v>
      </c>
      <c r="Q1351" s="33" t="str">
        <f t="shared" si="463"/>
        <v/>
      </c>
      <c r="R1351" s="33">
        <f t="shared" si="464"/>
        <v>10</v>
      </c>
      <c r="S1351" s="33" t="str">
        <f t="shared" si="465"/>
        <v>122_10</v>
      </c>
      <c r="T1351" s="35" t="str">
        <f t="shared" si="466"/>
        <v>122PM</v>
      </c>
      <c r="U1351" s="35" t="str">
        <f t="shared" si="467"/>
        <v>122PMNS</v>
      </c>
      <c r="V1351" s="35" t="str">
        <f t="shared" si="483"/>
        <v>1K</v>
      </c>
      <c r="W1351" s="35" t="str">
        <f t="shared" si="476"/>
        <v>122PM1K122</v>
      </c>
      <c r="X1351" s="388">
        <f t="shared" si="477"/>
        <v>0</v>
      </c>
      <c r="Y1351" s="388">
        <f t="shared" si="478"/>
        <v>0</v>
      </c>
      <c r="Z1351" s="280" t="str">
        <f t="shared" si="468"/>
        <v/>
      </c>
      <c r="AA1351" s="280" t="str">
        <f t="shared" si="469"/>
        <v/>
      </c>
      <c r="AB1351" s="389" t="str">
        <f t="shared" si="479"/>
        <v/>
      </c>
      <c r="AC1351" s="389" t="str">
        <f t="shared" si="480"/>
        <v/>
      </c>
      <c r="AD1351" s="390">
        <f t="shared" si="470"/>
        <v>1</v>
      </c>
      <c r="AE1351" s="282">
        <f t="shared" si="471"/>
        <v>0</v>
      </c>
      <c r="AF1351" s="359">
        <f t="shared" si="472"/>
        <v>0</v>
      </c>
      <c r="AG1351" s="280">
        <f t="shared" si="473"/>
        <v>0</v>
      </c>
      <c r="AH1351" s="280">
        <f t="shared" si="474"/>
        <v>0</v>
      </c>
      <c r="AI1351" s="280">
        <f>IF(ISBLANK(T1351),AI1350,IF(COUNTIF(T$2:T1351,T1351)&gt;1,AI1350,1+MAX(AI1350,0)))</f>
        <v>35</v>
      </c>
      <c r="AL1351" s="391" t="str">
        <f t="shared" si="481"/>
        <v/>
      </c>
      <c r="AM1351" s="391" t="str">
        <f t="shared" si="482"/>
        <v/>
      </c>
      <c r="AO1351" s="310" t="str">
        <f t="shared" si="475"/>
        <v/>
      </c>
      <c r="AP1351" s="310">
        <f>SUM(AO$1:AO1351)</f>
        <v>0</v>
      </c>
      <c r="AQ1351" s="310">
        <f>SUM(AK$2:AK1351)</f>
        <v>12</v>
      </c>
      <c r="AR1351" s="310">
        <f>COUNTA(AJ$2:AJ1351)</f>
        <v>12</v>
      </c>
      <c r="AS1351" s="312"/>
      <c r="AT1351" s="312"/>
      <c r="AU1351" s="312"/>
      <c r="AV1351" s="312"/>
      <c r="AW1351" s="312"/>
      <c r="AZ1351">
        <v>0</v>
      </c>
      <c r="BA1351">
        <v>0</v>
      </c>
    </row>
    <row r="1352" spans="1:53" x14ac:dyDescent="0.25">
      <c r="A1352">
        <v>122</v>
      </c>
      <c r="B1352" t="s">
        <v>66</v>
      </c>
      <c r="C1352" t="s">
        <v>928</v>
      </c>
      <c r="D1352"/>
      <c r="E1352">
        <v>1</v>
      </c>
      <c r="F1352">
        <v>2</v>
      </c>
      <c r="G1352">
        <v>3</v>
      </c>
      <c r="H1352">
        <v>2</v>
      </c>
      <c r="I1352">
        <v>0</v>
      </c>
      <c r="J1352">
        <v>1</v>
      </c>
      <c r="K1352">
        <v>1</v>
      </c>
      <c r="L1352">
        <v>1</v>
      </c>
      <c r="M1352" t="s">
        <v>929</v>
      </c>
      <c r="O1352" s="101">
        <f>IF(ISBLANK(C1352),O1351,IF(COUNTIF(C$2:C1352,C1352)&gt;1,O1351,1+MAX(O1351,0)))</f>
        <v>37</v>
      </c>
      <c r="P1352" s="45">
        <f t="shared" si="462"/>
        <v>19</v>
      </c>
      <c r="Q1352" s="33" t="str">
        <f t="shared" si="463"/>
        <v/>
      </c>
      <c r="R1352" s="33">
        <f t="shared" si="464"/>
        <v>10</v>
      </c>
      <c r="S1352" s="33" t="str">
        <f t="shared" si="465"/>
        <v>122_10</v>
      </c>
      <c r="T1352" s="35" t="str">
        <f t="shared" si="466"/>
        <v>122PM</v>
      </c>
      <c r="U1352" s="35" t="str">
        <f t="shared" si="467"/>
        <v>122PMEW</v>
      </c>
      <c r="V1352" s="35" t="str">
        <f t="shared" si="483"/>
        <v>1K</v>
      </c>
      <c r="W1352" s="35" t="str">
        <f t="shared" si="476"/>
        <v>122PM1K123</v>
      </c>
      <c r="X1352" s="388">
        <f t="shared" si="477"/>
        <v>1</v>
      </c>
      <c r="Y1352" s="388">
        <f t="shared" si="478"/>
        <v>1</v>
      </c>
      <c r="Z1352" s="280" t="str">
        <f t="shared" si="468"/>
        <v/>
      </c>
      <c r="AA1352" s="280" t="str">
        <f t="shared" si="469"/>
        <v/>
      </c>
      <c r="AB1352" s="389" t="str">
        <f t="shared" si="479"/>
        <v/>
      </c>
      <c r="AC1352" s="389" t="str">
        <f t="shared" si="480"/>
        <v/>
      </c>
      <c r="AD1352" s="390" t="str">
        <f t="shared" si="470"/>
        <v/>
      </c>
      <c r="AE1352" s="282">
        <f t="shared" si="471"/>
        <v>0</v>
      </c>
      <c r="AF1352" s="359">
        <f t="shared" si="472"/>
        <v>0</v>
      </c>
      <c r="AG1352" s="280">
        <f t="shared" si="473"/>
        <v>0</v>
      </c>
      <c r="AH1352" s="280">
        <f t="shared" si="474"/>
        <v>0</v>
      </c>
      <c r="AI1352" s="280">
        <f>IF(ISBLANK(T1352),AI1351,IF(COUNTIF(T$2:T1352,T1352)&gt;1,AI1351,1+MAX(AI1351,0)))</f>
        <v>35</v>
      </c>
      <c r="AL1352" s="391" t="str">
        <f t="shared" si="481"/>
        <v/>
      </c>
      <c r="AM1352" s="391" t="str">
        <f t="shared" si="482"/>
        <v/>
      </c>
      <c r="AO1352" s="310" t="str">
        <f t="shared" si="475"/>
        <v/>
      </c>
      <c r="AP1352" s="310">
        <f>SUM(AO$1:AO1352)</f>
        <v>0</v>
      </c>
      <c r="AQ1352" s="310">
        <f>SUM(AK$2:AK1352)</f>
        <v>12</v>
      </c>
      <c r="AR1352" s="310">
        <f>COUNTA(AJ$2:AJ1352)</f>
        <v>12</v>
      </c>
      <c r="AS1352" s="312"/>
      <c r="AT1352" s="312"/>
      <c r="AU1352" s="312"/>
      <c r="AV1352" s="312"/>
      <c r="AW1352" s="312"/>
      <c r="AZ1352">
        <v>1</v>
      </c>
      <c r="BA1352">
        <v>1</v>
      </c>
    </row>
    <row r="1353" spans="1:53" x14ac:dyDescent="0.25">
      <c r="A1353">
        <v>122</v>
      </c>
      <c r="B1353" t="s">
        <v>66</v>
      </c>
      <c r="C1353" t="s">
        <v>928</v>
      </c>
      <c r="D1353"/>
      <c r="E1353">
        <v>1</v>
      </c>
      <c r="F1353">
        <v>2</v>
      </c>
      <c r="G1353">
        <v>4</v>
      </c>
      <c r="H1353">
        <v>3</v>
      </c>
      <c r="I1353">
        <v>0</v>
      </c>
      <c r="J1353">
        <v>0</v>
      </c>
      <c r="K1353">
        <v>0</v>
      </c>
      <c r="L1353">
        <v>2</v>
      </c>
      <c r="M1353" t="s">
        <v>929</v>
      </c>
      <c r="O1353" s="101">
        <f>IF(ISBLANK(C1353),O1352,IF(COUNTIF(C$2:C1353,C1353)&gt;1,O1352,1+MAX(O1352,0)))</f>
        <v>37</v>
      </c>
      <c r="P1353" s="45">
        <f t="shared" si="462"/>
        <v>19</v>
      </c>
      <c r="Q1353" s="33" t="str">
        <f t="shared" si="463"/>
        <v/>
      </c>
      <c r="R1353" s="33">
        <f t="shared" si="464"/>
        <v>10</v>
      </c>
      <c r="S1353" s="33" t="str">
        <f t="shared" si="465"/>
        <v>122_10</v>
      </c>
      <c r="T1353" s="35" t="str">
        <f t="shared" si="466"/>
        <v>122PM</v>
      </c>
      <c r="U1353" s="35" t="str">
        <f t="shared" si="467"/>
        <v>122PMEW</v>
      </c>
      <c r="V1353" s="35" t="str">
        <f t="shared" si="483"/>
        <v>1K</v>
      </c>
      <c r="W1353" s="35" t="str">
        <f t="shared" si="476"/>
        <v>122PM1K124</v>
      </c>
      <c r="X1353" s="388">
        <f t="shared" si="477"/>
        <v>0</v>
      </c>
      <c r="Y1353" s="388">
        <f t="shared" si="478"/>
        <v>2</v>
      </c>
      <c r="Z1353" s="280" t="str">
        <f t="shared" si="468"/>
        <v/>
      </c>
      <c r="AA1353" s="280" t="str">
        <f t="shared" si="469"/>
        <v/>
      </c>
      <c r="AB1353" s="389" t="str">
        <f t="shared" si="479"/>
        <v/>
      </c>
      <c r="AC1353" s="389" t="str">
        <f t="shared" si="480"/>
        <v/>
      </c>
      <c r="AD1353" s="390" t="str">
        <f t="shared" si="470"/>
        <v/>
      </c>
      <c r="AE1353" s="282">
        <f t="shared" si="471"/>
        <v>0</v>
      </c>
      <c r="AF1353" s="359">
        <f t="shared" si="472"/>
        <v>0</v>
      </c>
      <c r="AG1353" s="280">
        <f t="shared" si="473"/>
        <v>0</v>
      </c>
      <c r="AH1353" s="280">
        <f t="shared" si="474"/>
        <v>0</v>
      </c>
      <c r="AI1353" s="280">
        <f>IF(ISBLANK(T1353),AI1352,IF(COUNTIF(T$2:T1353,T1353)&gt;1,AI1352,1+MAX(AI1352,0)))</f>
        <v>35</v>
      </c>
      <c r="AL1353" s="391" t="str">
        <f t="shared" si="481"/>
        <v/>
      </c>
      <c r="AM1353" s="391" t="str">
        <f t="shared" si="482"/>
        <v/>
      </c>
      <c r="AO1353" s="310" t="str">
        <f t="shared" si="475"/>
        <v/>
      </c>
      <c r="AP1353" s="310">
        <f>SUM(AO$1:AO1353)</f>
        <v>0</v>
      </c>
      <c r="AQ1353" s="310">
        <f>SUM(AK$2:AK1353)</f>
        <v>12</v>
      </c>
      <c r="AR1353" s="310">
        <f>COUNTA(AJ$2:AJ1353)</f>
        <v>12</v>
      </c>
      <c r="AS1353" s="312"/>
      <c r="AT1353" s="312"/>
      <c r="AU1353" s="312"/>
      <c r="AV1353" s="312"/>
      <c r="AW1353" s="312"/>
      <c r="AZ1353">
        <v>0</v>
      </c>
      <c r="BA1353">
        <v>2</v>
      </c>
    </row>
    <row r="1354" spans="1:53" x14ac:dyDescent="0.25">
      <c r="A1354">
        <v>122</v>
      </c>
      <c r="B1354" t="s">
        <v>66</v>
      </c>
      <c r="C1354" t="s">
        <v>928</v>
      </c>
      <c r="D1354"/>
      <c r="E1354">
        <v>1</v>
      </c>
      <c r="F1354">
        <v>3</v>
      </c>
      <c r="G1354">
        <v>1</v>
      </c>
      <c r="H1354">
        <v>4</v>
      </c>
      <c r="I1354">
        <v>1</v>
      </c>
      <c r="J1354">
        <v>2</v>
      </c>
      <c r="K1354">
        <v>0</v>
      </c>
      <c r="L1354">
        <v>0</v>
      </c>
      <c r="M1354" t="s">
        <v>929</v>
      </c>
      <c r="O1354" s="101">
        <f>IF(ISBLANK(C1354),O1353,IF(COUNTIF(C$2:C1354,C1354)&gt;1,O1353,1+MAX(O1353,0)))</f>
        <v>37</v>
      </c>
      <c r="P1354" s="45">
        <f t="shared" si="462"/>
        <v>19</v>
      </c>
      <c r="Q1354" s="33" t="str">
        <f t="shared" si="463"/>
        <v/>
      </c>
      <c r="R1354" s="33">
        <f t="shared" si="464"/>
        <v>11</v>
      </c>
      <c r="S1354" s="33" t="str">
        <f t="shared" si="465"/>
        <v>122_11</v>
      </c>
      <c r="T1354" s="35" t="str">
        <f t="shared" si="466"/>
        <v>122PM</v>
      </c>
      <c r="U1354" s="35" t="str">
        <f t="shared" si="467"/>
        <v>122PMNS</v>
      </c>
      <c r="V1354" s="35" t="str">
        <f t="shared" si="483"/>
        <v>1K</v>
      </c>
      <c r="W1354" s="35" t="str">
        <f t="shared" si="476"/>
        <v>122PM1K131</v>
      </c>
      <c r="X1354" s="388">
        <f t="shared" si="477"/>
        <v>0</v>
      </c>
      <c r="Y1354" s="388">
        <f t="shared" si="478"/>
        <v>0</v>
      </c>
      <c r="Z1354" s="280" t="str">
        <f t="shared" si="468"/>
        <v/>
      </c>
      <c r="AA1354" s="280" t="str">
        <f t="shared" si="469"/>
        <v/>
      </c>
      <c r="AB1354" s="389" t="str">
        <f t="shared" si="479"/>
        <v/>
      </c>
      <c r="AC1354" s="389" t="str">
        <f t="shared" si="480"/>
        <v/>
      </c>
      <c r="AD1354" s="390">
        <f t="shared" si="470"/>
        <v>1</v>
      </c>
      <c r="AE1354" s="282">
        <f t="shared" si="471"/>
        <v>0</v>
      </c>
      <c r="AF1354" s="359">
        <f t="shared" si="472"/>
        <v>0</v>
      </c>
      <c r="AG1354" s="280">
        <f t="shared" si="473"/>
        <v>0</v>
      </c>
      <c r="AH1354" s="280">
        <f t="shared" si="474"/>
        <v>0</v>
      </c>
      <c r="AI1354" s="280">
        <f>IF(ISBLANK(T1354),AI1353,IF(COUNTIF(T$2:T1354,T1354)&gt;1,AI1353,1+MAX(AI1353,0)))</f>
        <v>35</v>
      </c>
      <c r="AL1354" s="391" t="str">
        <f t="shared" si="481"/>
        <v/>
      </c>
      <c r="AM1354" s="391" t="str">
        <f t="shared" si="482"/>
        <v/>
      </c>
      <c r="AO1354" s="310" t="str">
        <f t="shared" si="475"/>
        <v/>
      </c>
      <c r="AP1354" s="310">
        <f>SUM(AO$1:AO1354)</f>
        <v>0</v>
      </c>
      <c r="AQ1354" s="310">
        <f>SUM(AK$2:AK1354)</f>
        <v>12</v>
      </c>
      <c r="AR1354" s="310">
        <f>COUNTA(AJ$2:AJ1354)</f>
        <v>12</v>
      </c>
      <c r="AS1354" s="312"/>
      <c r="AT1354" s="312"/>
      <c r="AU1354" s="312"/>
      <c r="AV1354" s="312"/>
      <c r="AW1354" s="312"/>
      <c r="AZ1354">
        <v>0</v>
      </c>
      <c r="BA1354">
        <v>0</v>
      </c>
    </row>
    <row r="1355" spans="1:53" x14ac:dyDescent="0.25">
      <c r="A1355">
        <v>122</v>
      </c>
      <c r="B1355" t="s">
        <v>66</v>
      </c>
      <c r="C1355" t="s">
        <v>928</v>
      </c>
      <c r="D1355"/>
      <c r="E1355">
        <v>1</v>
      </c>
      <c r="F1355">
        <v>3</v>
      </c>
      <c r="G1355">
        <v>2</v>
      </c>
      <c r="H1355">
        <v>5</v>
      </c>
      <c r="I1355">
        <v>3</v>
      </c>
      <c r="J1355">
        <v>0</v>
      </c>
      <c r="K1355">
        <v>0</v>
      </c>
      <c r="L1355">
        <v>0</v>
      </c>
      <c r="M1355" t="s">
        <v>929</v>
      </c>
      <c r="O1355" s="101">
        <f>IF(ISBLANK(C1355),O1354,IF(COUNTIF(C$2:C1355,C1355)&gt;1,O1354,1+MAX(O1354,0)))</f>
        <v>37</v>
      </c>
      <c r="P1355" s="45">
        <f t="shared" si="462"/>
        <v>19</v>
      </c>
      <c r="Q1355" s="33" t="str">
        <f t="shared" si="463"/>
        <v/>
      </c>
      <c r="R1355" s="33">
        <f t="shared" si="464"/>
        <v>11</v>
      </c>
      <c r="S1355" s="33" t="str">
        <f t="shared" si="465"/>
        <v>122_11</v>
      </c>
      <c r="T1355" s="35" t="str">
        <f t="shared" si="466"/>
        <v>122PM</v>
      </c>
      <c r="U1355" s="35" t="str">
        <f t="shared" si="467"/>
        <v>122PMNS</v>
      </c>
      <c r="V1355" s="35" t="str">
        <f t="shared" si="483"/>
        <v>1K</v>
      </c>
      <c r="W1355" s="35" t="str">
        <f t="shared" si="476"/>
        <v>122PM1K132</v>
      </c>
      <c r="X1355" s="388">
        <f t="shared" si="477"/>
        <v>0</v>
      </c>
      <c r="Y1355" s="388">
        <f t="shared" si="478"/>
        <v>0</v>
      </c>
      <c r="Z1355" s="280" t="str">
        <f t="shared" si="468"/>
        <v/>
      </c>
      <c r="AA1355" s="280" t="str">
        <f t="shared" si="469"/>
        <v/>
      </c>
      <c r="AB1355" s="389" t="str">
        <f t="shared" si="479"/>
        <v/>
      </c>
      <c r="AC1355" s="389" t="str">
        <f t="shared" si="480"/>
        <v/>
      </c>
      <c r="AD1355" s="390">
        <f t="shared" si="470"/>
        <v>1</v>
      </c>
      <c r="AE1355" s="282">
        <f t="shared" si="471"/>
        <v>0</v>
      </c>
      <c r="AF1355" s="359">
        <f t="shared" si="472"/>
        <v>0</v>
      </c>
      <c r="AG1355" s="280">
        <f t="shared" si="473"/>
        <v>0</v>
      </c>
      <c r="AH1355" s="280">
        <f t="shared" si="474"/>
        <v>0</v>
      </c>
      <c r="AI1355" s="280">
        <f>IF(ISBLANK(T1355),AI1354,IF(COUNTIF(T$2:T1355,T1355)&gt;1,AI1354,1+MAX(AI1354,0)))</f>
        <v>35</v>
      </c>
      <c r="AL1355" s="391" t="str">
        <f t="shared" si="481"/>
        <v/>
      </c>
      <c r="AM1355" s="391" t="str">
        <f t="shared" si="482"/>
        <v/>
      </c>
      <c r="AO1355" s="310" t="str">
        <f t="shared" si="475"/>
        <v/>
      </c>
      <c r="AP1355" s="310">
        <f>SUM(AO$1:AO1355)</f>
        <v>0</v>
      </c>
      <c r="AQ1355" s="310">
        <f>SUM(AK$2:AK1355)</f>
        <v>12</v>
      </c>
      <c r="AR1355" s="310">
        <f>COUNTA(AJ$2:AJ1355)</f>
        <v>12</v>
      </c>
      <c r="AS1355" s="312"/>
      <c r="AT1355" s="312"/>
      <c r="AU1355" s="312"/>
      <c r="AV1355" s="312"/>
      <c r="AW1355" s="312"/>
      <c r="AZ1355">
        <v>0</v>
      </c>
      <c r="BA1355">
        <v>0</v>
      </c>
    </row>
    <row r="1356" spans="1:53" x14ac:dyDescent="0.25">
      <c r="A1356">
        <v>122</v>
      </c>
      <c r="B1356" t="s">
        <v>66</v>
      </c>
      <c r="C1356" t="s">
        <v>928</v>
      </c>
      <c r="D1356"/>
      <c r="E1356">
        <v>1</v>
      </c>
      <c r="F1356">
        <v>3</v>
      </c>
      <c r="G1356">
        <v>3</v>
      </c>
      <c r="H1356">
        <v>0</v>
      </c>
      <c r="I1356">
        <v>0</v>
      </c>
      <c r="J1356">
        <v>0</v>
      </c>
      <c r="K1356">
        <v>0</v>
      </c>
      <c r="L1356">
        <v>0</v>
      </c>
      <c r="M1356" t="s">
        <v>929</v>
      </c>
      <c r="O1356" s="101">
        <f>IF(ISBLANK(C1356),O1355,IF(COUNTIF(C$2:C1356,C1356)&gt;1,O1355,1+MAX(O1355,0)))</f>
        <v>37</v>
      </c>
      <c r="P1356" s="45">
        <f t="shared" si="462"/>
        <v>19</v>
      </c>
      <c r="Q1356" s="33" t="str">
        <f t="shared" si="463"/>
        <v/>
      </c>
      <c r="R1356" s="33">
        <f t="shared" si="464"/>
        <v>11</v>
      </c>
      <c r="S1356" s="33" t="str">
        <f t="shared" si="465"/>
        <v>122_11</v>
      </c>
      <c r="T1356" s="35" t="str">
        <f t="shared" si="466"/>
        <v>122PM</v>
      </c>
      <c r="U1356" s="35" t="str">
        <f t="shared" si="467"/>
        <v>122PMEW</v>
      </c>
      <c r="V1356" s="35" t="str">
        <f t="shared" si="483"/>
        <v>1K</v>
      </c>
      <c r="W1356" s="35" t="str">
        <f t="shared" si="476"/>
        <v>122PM1K133</v>
      </c>
      <c r="X1356" s="388">
        <f t="shared" si="477"/>
        <v>0</v>
      </c>
      <c r="Y1356" s="388">
        <f t="shared" si="478"/>
        <v>0</v>
      </c>
      <c r="Z1356" s="280" t="str">
        <f t="shared" si="468"/>
        <v/>
      </c>
      <c r="AA1356" s="280" t="str">
        <f t="shared" si="469"/>
        <v/>
      </c>
      <c r="AB1356" s="389" t="str">
        <f t="shared" si="479"/>
        <v/>
      </c>
      <c r="AC1356" s="389" t="str">
        <f t="shared" si="480"/>
        <v/>
      </c>
      <c r="AD1356" s="390" t="str">
        <f t="shared" si="470"/>
        <v/>
      </c>
      <c r="AE1356" s="282">
        <f t="shared" si="471"/>
        <v>0</v>
      </c>
      <c r="AF1356" s="359">
        <f t="shared" si="472"/>
        <v>0</v>
      </c>
      <c r="AG1356" s="280">
        <f t="shared" si="473"/>
        <v>0</v>
      </c>
      <c r="AH1356" s="280">
        <f t="shared" si="474"/>
        <v>0</v>
      </c>
      <c r="AI1356" s="280">
        <f>IF(ISBLANK(T1356),AI1355,IF(COUNTIF(T$2:T1356,T1356)&gt;1,AI1355,1+MAX(AI1355,0)))</f>
        <v>35</v>
      </c>
      <c r="AL1356" s="391" t="str">
        <f t="shared" si="481"/>
        <v/>
      </c>
      <c r="AM1356" s="391" t="str">
        <f t="shared" si="482"/>
        <v/>
      </c>
      <c r="AO1356" s="310" t="str">
        <f t="shared" si="475"/>
        <v/>
      </c>
      <c r="AP1356" s="310">
        <f>SUM(AO$1:AO1356)</f>
        <v>0</v>
      </c>
      <c r="AQ1356" s="310">
        <f>SUM(AK$2:AK1356)</f>
        <v>12</v>
      </c>
      <c r="AR1356" s="310">
        <f>COUNTA(AJ$2:AJ1356)</f>
        <v>12</v>
      </c>
      <c r="AS1356" s="312"/>
      <c r="AT1356" s="312"/>
      <c r="AU1356" s="312"/>
      <c r="AV1356" s="312"/>
      <c r="AW1356" s="312"/>
      <c r="AZ1356">
        <v>0</v>
      </c>
      <c r="BA1356">
        <v>0</v>
      </c>
    </row>
    <row r="1357" spans="1:53" x14ac:dyDescent="0.25">
      <c r="A1357">
        <v>122</v>
      </c>
      <c r="B1357" t="s">
        <v>66</v>
      </c>
      <c r="C1357" t="s">
        <v>928</v>
      </c>
      <c r="D1357"/>
      <c r="E1357">
        <v>1</v>
      </c>
      <c r="F1357">
        <v>3</v>
      </c>
      <c r="G1357">
        <v>4</v>
      </c>
      <c r="H1357">
        <v>1</v>
      </c>
      <c r="I1357">
        <v>0</v>
      </c>
      <c r="J1357">
        <v>0</v>
      </c>
      <c r="K1357">
        <v>1</v>
      </c>
      <c r="L1357">
        <v>1</v>
      </c>
      <c r="M1357" t="s">
        <v>929</v>
      </c>
      <c r="O1357" s="101">
        <f>IF(ISBLANK(C1357),O1356,IF(COUNTIF(C$2:C1357,C1357)&gt;1,O1356,1+MAX(O1356,0)))</f>
        <v>37</v>
      </c>
      <c r="P1357" s="45">
        <f t="shared" si="462"/>
        <v>19</v>
      </c>
      <c r="Q1357" s="33" t="str">
        <f t="shared" si="463"/>
        <v/>
      </c>
      <c r="R1357" s="33">
        <f t="shared" si="464"/>
        <v>11</v>
      </c>
      <c r="S1357" s="33" t="str">
        <f t="shared" si="465"/>
        <v>122_11</v>
      </c>
      <c r="T1357" s="35" t="str">
        <f t="shared" si="466"/>
        <v>122PM</v>
      </c>
      <c r="U1357" s="35" t="str">
        <f t="shared" si="467"/>
        <v>122PMEW</v>
      </c>
      <c r="V1357" s="35" t="str">
        <f t="shared" si="483"/>
        <v>1K</v>
      </c>
      <c r="W1357" s="35" t="str">
        <f t="shared" si="476"/>
        <v>122PM1K134</v>
      </c>
      <c r="X1357" s="388">
        <f t="shared" si="477"/>
        <v>1</v>
      </c>
      <c r="Y1357" s="388">
        <f t="shared" si="478"/>
        <v>1</v>
      </c>
      <c r="Z1357" s="280" t="str">
        <f t="shared" si="468"/>
        <v/>
      </c>
      <c r="AA1357" s="280" t="str">
        <f t="shared" si="469"/>
        <v/>
      </c>
      <c r="AB1357" s="389" t="str">
        <f t="shared" si="479"/>
        <v/>
      </c>
      <c r="AC1357" s="389" t="str">
        <f t="shared" si="480"/>
        <v/>
      </c>
      <c r="AD1357" s="390" t="str">
        <f t="shared" si="470"/>
        <v/>
      </c>
      <c r="AE1357" s="282">
        <f t="shared" si="471"/>
        <v>0</v>
      </c>
      <c r="AF1357" s="359">
        <f t="shared" si="472"/>
        <v>0</v>
      </c>
      <c r="AG1357" s="280">
        <f t="shared" si="473"/>
        <v>0</v>
      </c>
      <c r="AH1357" s="280">
        <f t="shared" si="474"/>
        <v>0</v>
      </c>
      <c r="AI1357" s="280">
        <f>IF(ISBLANK(T1357),AI1356,IF(COUNTIF(T$2:T1357,T1357)&gt;1,AI1356,1+MAX(AI1356,0)))</f>
        <v>35</v>
      </c>
      <c r="AL1357" s="391" t="str">
        <f t="shared" si="481"/>
        <v/>
      </c>
      <c r="AM1357" s="391" t="str">
        <f t="shared" si="482"/>
        <v/>
      </c>
      <c r="AO1357" s="310" t="str">
        <f t="shared" si="475"/>
        <v/>
      </c>
      <c r="AP1357" s="310">
        <f>SUM(AO$1:AO1357)</f>
        <v>0</v>
      </c>
      <c r="AQ1357" s="310">
        <f>SUM(AK$2:AK1357)</f>
        <v>12</v>
      </c>
      <c r="AR1357" s="310">
        <f>COUNTA(AJ$2:AJ1357)</f>
        <v>12</v>
      </c>
      <c r="AS1357" s="312"/>
      <c r="AT1357" s="312"/>
      <c r="AU1357" s="312"/>
      <c r="AV1357" s="312"/>
      <c r="AW1357" s="312"/>
      <c r="AZ1357">
        <v>1</v>
      </c>
      <c r="BA1357">
        <v>1</v>
      </c>
    </row>
    <row r="1358" spans="1:53" x14ac:dyDescent="0.25">
      <c r="A1358">
        <v>122</v>
      </c>
      <c r="B1358" t="s">
        <v>66</v>
      </c>
      <c r="C1358" t="s">
        <v>928</v>
      </c>
      <c r="D1358"/>
      <c r="E1358">
        <v>1</v>
      </c>
      <c r="F1358">
        <v>4</v>
      </c>
      <c r="G1358">
        <v>1</v>
      </c>
      <c r="H1358">
        <v>14</v>
      </c>
      <c r="I1358">
        <v>2</v>
      </c>
      <c r="J1358">
        <v>3</v>
      </c>
      <c r="K1358">
        <v>0</v>
      </c>
      <c r="L1358">
        <v>0</v>
      </c>
      <c r="M1358" t="s">
        <v>929</v>
      </c>
      <c r="O1358" s="101">
        <f>IF(ISBLANK(C1358),O1357,IF(COUNTIF(C$2:C1358,C1358)&gt;1,O1357,1+MAX(O1357,0)))</f>
        <v>37</v>
      </c>
      <c r="P1358" s="45">
        <f t="shared" si="462"/>
        <v>19</v>
      </c>
      <c r="Q1358" s="33" t="str">
        <f t="shared" si="463"/>
        <v/>
      </c>
      <c r="R1358" s="33">
        <f t="shared" si="464"/>
        <v>12</v>
      </c>
      <c r="S1358" s="33" t="str">
        <f t="shared" si="465"/>
        <v>122_12</v>
      </c>
      <c r="T1358" s="35" t="str">
        <f t="shared" si="466"/>
        <v>122PM</v>
      </c>
      <c r="U1358" s="35" t="str">
        <f t="shared" si="467"/>
        <v>122PMNS</v>
      </c>
      <c r="V1358" s="35" t="str">
        <f t="shared" si="483"/>
        <v>1K</v>
      </c>
      <c r="W1358" s="35" t="str">
        <f t="shared" si="476"/>
        <v>122PM1K141</v>
      </c>
      <c r="X1358" s="388">
        <f t="shared" si="477"/>
        <v>0</v>
      </c>
      <c r="Y1358" s="388">
        <f t="shared" si="478"/>
        <v>0</v>
      </c>
      <c r="Z1358" s="280" t="str">
        <f t="shared" si="468"/>
        <v/>
      </c>
      <c r="AA1358" s="280" t="str">
        <f t="shared" si="469"/>
        <v/>
      </c>
      <c r="AB1358" s="389" t="str">
        <f t="shared" si="479"/>
        <v/>
      </c>
      <c r="AC1358" s="389" t="str">
        <f t="shared" si="480"/>
        <v/>
      </c>
      <c r="AD1358" s="390">
        <f t="shared" si="470"/>
        <v>1</v>
      </c>
      <c r="AE1358" s="282">
        <f t="shared" si="471"/>
        <v>0</v>
      </c>
      <c r="AF1358" s="359">
        <f t="shared" si="472"/>
        <v>0</v>
      </c>
      <c r="AG1358" s="280">
        <f t="shared" si="473"/>
        <v>0</v>
      </c>
      <c r="AH1358" s="280">
        <f t="shared" si="474"/>
        <v>0</v>
      </c>
      <c r="AI1358" s="280">
        <f>IF(ISBLANK(T1358),AI1357,IF(COUNTIF(T$2:T1358,T1358)&gt;1,AI1357,1+MAX(AI1357,0)))</f>
        <v>35</v>
      </c>
      <c r="AL1358" s="391" t="str">
        <f t="shared" si="481"/>
        <v/>
      </c>
      <c r="AM1358" s="391" t="str">
        <f t="shared" si="482"/>
        <v/>
      </c>
      <c r="AO1358" s="310" t="str">
        <f t="shared" si="475"/>
        <v/>
      </c>
      <c r="AP1358" s="310">
        <f>SUM(AO$1:AO1358)</f>
        <v>0</v>
      </c>
      <c r="AQ1358" s="310">
        <f>SUM(AK$2:AK1358)</f>
        <v>12</v>
      </c>
      <c r="AR1358" s="310">
        <f>COUNTA(AJ$2:AJ1358)</f>
        <v>12</v>
      </c>
      <c r="AS1358" s="312"/>
      <c r="AT1358" s="312"/>
      <c r="AU1358" s="312"/>
      <c r="AV1358" s="312"/>
      <c r="AW1358" s="312"/>
      <c r="AZ1358">
        <v>0</v>
      </c>
      <c r="BA1358">
        <v>0</v>
      </c>
    </row>
    <row r="1359" spans="1:53" x14ac:dyDescent="0.25">
      <c r="A1359">
        <v>122</v>
      </c>
      <c r="B1359" t="s">
        <v>66</v>
      </c>
      <c r="C1359" t="s">
        <v>928</v>
      </c>
      <c r="D1359"/>
      <c r="E1359">
        <v>1</v>
      </c>
      <c r="F1359">
        <v>4</v>
      </c>
      <c r="G1359">
        <v>2</v>
      </c>
      <c r="H1359">
        <v>6</v>
      </c>
      <c r="I1359">
        <v>0</v>
      </c>
      <c r="J1359">
        <v>1</v>
      </c>
      <c r="K1359">
        <v>0</v>
      </c>
      <c r="L1359">
        <v>0</v>
      </c>
      <c r="M1359" t="s">
        <v>929</v>
      </c>
      <c r="O1359" s="101">
        <f>IF(ISBLANK(C1359),O1358,IF(COUNTIF(C$2:C1359,C1359)&gt;1,O1358,1+MAX(O1358,0)))</f>
        <v>37</v>
      </c>
      <c r="P1359" s="45">
        <f t="shared" si="462"/>
        <v>19</v>
      </c>
      <c r="Q1359" s="33" t="str">
        <f t="shared" si="463"/>
        <v/>
      </c>
      <c r="R1359" s="33">
        <f t="shared" si="464"/>
        <v>12</v>
      </c>
      <c r="S1359" s="33" t="str">
        <f t="shared" si="465"/>
        <v>122_12</v>
      </c>
      <c r="T1359" s="35" t="str">
        <f t="shared" si="466"/>
        <v>122PM</v>
      </c>
      <c r="U1359" s="35" t="str">
        <f t="shared" si="467"/>
        <v>122PMNS</v>
      </c>
      <c r="V1359" s="35" t="str">
        <f t="shared" si="483"/>
        <v>1K</v>
      </c>
      <c r="W1359" s="35" t="str">
        <f t="shared" si="476"/>
        <v>122PM1K142</v>
      </c>
      <c r="X1359" s="388">
        <f t="shared" si="477"/>
        <v>0</v>
      </c>
      <c r="Y1359" s="388">
        <f t="shared" si="478"/>
        <v>0</v>
      </c>
      <c r="Z1359" s="280" t="str">
        <f t="shared" si="468"/>
        <v/>
      </c>
      <c r="AA1359" s="280" t="str">
        <f t="shared" si="469"/>
        <v/>
      </c>
      <c r="AB1359" s="389" t="str">
        <f t="shared" si="479"/>
        <v/>
      </c>
      <c r="AC1359" s="389" t="str">
        <f t="shared" si="480"/>
        <v/>
      </c>
      <c r="AD1359" s="390">
        <f t="shared" si="470"/>
        <v>1</v>
      </c>
      <c r="AE1359" s="282">
        <f t="shared" si="471"/>
        <v>0</v>
      </c>
      <c r="AF1359" s="359">
        <f t="shared" si="472"/>
        <v>0</v>
      </c>
      <c r="AG1359" s="280">
        <f t="shared" si="473"/>
        <v>0</v>
      </c>
      <c r="AH1359" s="280">
        <f t="shared" si="474"/>
        <v>0</v>
      </c>
      <c r="AI1359" s="280">
        <f>IF(ISBLANK(T1359),AI1358,IF(COUNTIF(T$2:T1359,T1359)&gt;1,AI1358,1+MAX(AI1358,0)))</f>
        <v>35</v>
      </c>
      <c r="AL1359" s="391" t="str">
        <f t="shared" si="481"/>
        <v/>
      </c>
      <c r="AM1359" s="391" t="str">
        <f t="shared" si="482"/>
        <v/>
      </c>
      <c r="AO1359" s="310" t="str">
        <f t="shared" si="475"/>
        <v/>
      </c>
      <c r="AP1359" s="310">
        <f>SUM(AO$1:AO1359)</f>
        <v>0</v>
      </c>
      <c r="AQ1359" s="310">
        <f>SUM(AK$2:AK1359)</f>
        <v>12</v>
      </c>
      <c r="AR1359" s="310">
        <f>COUNTA(AJ$2:AJ1359)</f>
        <v>12</v>
      </c>
      <c r="AS1359" s="312"/>
      <c r="AT1359" s="312"/>
      <c r="AU1359" s="312"/>
      <c r="AV1359" s="312"/>
      <c r="AW1359" s="312"/>
      <c r="AZ1359">
        <v>0</v>
      </c>
      <c r="BA1359">
        <v>0</v>
      </c>
    </row>
    <row r="1360" spans="1:53" x14ac:dyDescent="0.25">
      <c r="A1360">
        <v>122</v>
      </c>
      <c r="B1360" t="s">
        <v>66</v>
      </c>
      <c r="C1360" t="s">
        <v>928</v>
      </c>
      <c r="D1360"/>
      <c r="E1360">
        <v>1</v>
      </c>
      <c r="F1360">
        <v>4</v>
      </c>
      <c r="G1360">
        <v>3</v>
      </c>
      <c r="H1360">
        <v>1</v>
      </c>
      <c r="I1360">
        <v>0</v>
      </c>
      <c r="J1360">
        <v>0</v>
      </c>
      <c r="K1360">
        <v>0</v>
      </c>
      <c r="L1360">
        <v>1</v>
      </c>
      <c r="M1360" t="s">
        <v>929</v>
      </c>
      <c r="O1360" s="101">
        <f>IF(ISBLANK(C1360),O1359,IF(COUNTIF(C$2:C1360,C1360)&gt;1,O1359,1+MAX(O1359,0)))</f>
        <v>37</v>
      </c>
      <c r="P1360" s="45">
        <f t="shared" si="462"/>
        <v>19</v>
      </c>
      <c r="Q1360" s="33" t="str">
        <f t="shared" si="463"/>
        <v/>
      </c>
      <c r="R1360" s="33">
        <f t="shared" si="464"/>
        <v>12</v>
      </c>
      <c r="S1360" s="33" t="str">
        <f t="shared" si="465"/>
        <v>122_12</v>
      </c>
      <c r="T1360" s="35" t="str">
        <f t="shared" si="466"/>
        <v>122PM</v>
      </c>
      <c r="U1360" s="35" t="str">
        <f t="shared" si="467"/>
        <v>122PMEW</v>
      </c>
      <c r="V1360" s="35" t="str">
        <f t="shared" si="483"/>
        <v>1K</v>
      </c>
      <c r="W1360" s="35" t="str">
        <f t="shared" si="476"/>
        <v>122PM1K143</v>
      </c>
      <c r="X1360" s="388">
        <f t="shared" si="477"/>
        <v>0</v>
      </c>
      <c r="Y1360" s="388">
        <f t="shared" si="478"/>
        <v>1</v>
      </c>
      <c r="Z1360" s="280" t="str">
        <f t="shared" si="468"/>
        <v/>
      </c>
      <c r="AA1360" s="280" t="str">
        <f t="shared" si="469"/>
        <v/>
      </c>
      <c r="AB1360" s="389" t="str">
        <f t="shared" si="479"/>
        <v/>
      </c>
      <c r="AC1360" s="389" t="str">
        <f t="shared" si="480"/>
        <v/>
      </c>
      <c r="AD1360" s="390" t="str">
        <f t="shared" si="470"/>
        <v/>
      </c>
      <c r="AE1360" s="282">
        <f t="shared" si="471"/>
        <v>0</v>
      </c>
      <c r="AF1360" s="359">
        <f t="shared" si="472"/>
        <v>0</v>
      </c>
      <c r="AG1360" s="280">
        <f t="shared" si="473"/>
        <v>0</v>
      </c>
      <c r="AH1360" s="280">
        <f t="shared" si="474"/>
        <v>0</v>
      </c>
      <c r="AI1360" s="280">
        <f>IF(ISBLANK(T1360),AI1359,IF(COUNTIF(T$2:T1360,T1360)&gt;1,AI1359,1+MAX(AI1359,0)))</f>
        <v>35</v>
      </c>
      <c r="AL1360" s="391" t="str">
        <f t="shared" si="481"/>
        <v/>
      </c>
      <c r="AM1360" s="391" t="str">
        <f t="shared" si="482"/>
        <v/>
      </c>
      <c r="AO1360" s="310" t="str">
        <f t="shared" si="475"/>
        <v/>
      </c>
      <c r="AP1360" s="310">
        <f>SUM(AO$1:AO1360)</f>
        <v>0</v>
      </c>
      <c r="AQ1360" s="310">
        <f>SUM(AK$2:AK1360)</f>
        <v>12</v>
      </c>
      <c r="AR1360" s="310">
        <f>COUNTA(AJ$2:AJ1360)</f>
        <v>12</v>
      </c>
      <c r="AS1360" s="312"/>
      <c r="AT1360" s="312"/>
      <c r="AU1360" s="312"/>
      <c r="AV1360" s="312"/>
      <c r="AW1360" s="312"/>
      <c r="AZ1360">
        <v>0</v>
      </c>
      <c r="BA1360">
        <v>1</v>
      </c>
    </row>
    <row r="1361" spans="1:53" x14ac:dyDescent="0.25">
      <c r="A1361">
        <v>122</v>
      </c>
      <c r="B1361" t="s">
        <v>66</v>
      </c>
      <c r="C1361" t="s">
        <v>928</v>
      </c>
      <c r="D1361"/>
      <c r="E1361">
        <v>1</v>
      </c>
      <c r="F1361">
        <v>4</v>
      </c>
      <c r="G1361">
        <v>4</v>
      </c>
      <c r="H1361">
        <v>2</v>
      </c>
      <c r="I1361">
        <v>0</v>
      </c>
      <c r="J1361">
        <v>0</v>
      </c>
      <c r="K1361">
        <v>0</v>
      </c>
      <c r="L1361">
        <v>2</v>
      </c>
      <c r="M1361" t="s">
        <v>929</v>
      </c>
      <c r="O1361" s="101">
        <f>IF(ISBLANK(C1361),O1360,IF(COUNTIF(C$2:C1361,C1361)&gt;1,O1360,1+MAX(O1360,0)))</f>
        <v>37</v>
      </c>
      <c r="P1361" s="45">
        <f t="shared" si="462"/>
        <v>19</v>
      </c>
      <c r="Q1361" s="33" t="str">
        <f t="shared" si="463"/>
        <v/>
      </c>
      <c r="R1361" s="33">
        <f t="shared" si="464"/>
        <v>12</v>
      </c>
      <c r="S1361" s="33" t="str">
        <f t="shared" si="465"/>
        <v>122_12</v>
      </c>
      <c r="T1361" s="35" t="str">
        <f t="shared" si="466"/>
        <v>122PM</v>
      </c>
      <c r="U1361" s="35" t="str">
        <f t="shared" si="467"/>
        <v>122PMEW</v>
      </c>
      <c r="V1361" s="35" t="str">
        <f t="shared" si="483"/>
        <v>1K</v>
      </c>
      <c r="W1361" s="35" t="str">
        <f t="shared" si="476"/>
        <v>122PM1K144</v>
      </c>
      <c r="X1361" s="388">
        <f t="shared" si="477"/>
        <v>0</v>
      </c>
      <c r="Y1361" s="388">
        <f t="shared" si="478"/>
        <v>2</v>
      </c>
      <c r="Z1361" s="280" t="str">
        <f t="shared" si="468"/>
        <v/>
      </c>
      <c r="AA1361" s="280" t="str">
        <f t="shared" si="469"/>
        <v/>
      </c>
      <c r="AB1361" s="389" t="str">
        <f t="shared" si="479"/>
        <v/>
      </c>
      <c r="AC1361" s="389" t="str">
        <f t="shared" si="480"/>
        <v/>
      </c>
      <c r="AD1361" s="390" t="str">
        <f t="shared" si="470"/>
        <v/>
      </c>
      <c r="AE1361" s="282">
        <f t="shared" si="471"/>
        <v>0</v>
      </c>
      <c r="AF1361" s="359">
        <f t="shared" si="472"/>
        <v>0</v>
      </c>
      <c r="AG1361" s="280">
        <f t="shared" si="473"/>
        <v>0</v>
      </c>
      <c r="AH1361" s="280">
        <f t="shared" si="474"/>
        <v>0</v>
      </c>
      <c r="AI1361" s="280">
        <f>IF(ISBLANK(T1361),AI1360,IF(COUNTIF(T$2:T1361,T1361)&gt;1,AI1360,1+MAX(AI1360,0)))</f>
        <v>35</v>
      </c>
      <c r="AL1361" s="391" t="str">
        <f t="shared" si="481"/>
        <v/>
      </c>
      <c r="AM1361" s="391" t="str">
        <f t="shared" si="482"/>
        <v/>
      </c>
      <c r="AO1361" s="310" t="str">
        <f t="shared" si="475"/>
        <v/>
      </c>
      <c r="AP1361" s="310">
        <f>SUM(AO$1:AO1361)</f>
        <v>0</v>
      </c>
      <c r="AQ1361" s="310">
        <f>SUM(AK$2:AK1361)</f>
        <v>12</v>
      </c>
      <c r="AR1361" s="310">
        <f>COUNTA(AJ$2:AJ1361)</f>
        <v>12</v>
      </c>
      <c r="AS1361" s="312"/>
      <c r="AT1361" s="312"/>
      <c r="AU1361" s="312"/>
      <c r="AV1361" s="312"/>
      <c r="AW1361" s="312"/>
      <c r="AZ1361">
        <v>0</v>
      </c>
      <c r="BA1361">
        <v>2</v>
      </c>
    </row>
    <row r="1362" spans="1:53" x14ac:dyDescent="0.25">
      <c r="A1362">
        <v>122</v>
      </c>
      <c r="B1362" t="s">
        <v>66</v>
      </c>
      <c r="C1362" t="s">
        <v>928</v>
      </c>
      <c r="D1362"/>
      <c r="E1362">
        <v>2</v>
      </c>
      <c r="F1362">
        <v>1</v>
      </c>
      <c r="G1362">
        <v>1</v>
      </c>
      <c r="H1362">
        <v>4</v>
      </c>
      <c r="I1362">
        <v>0</v>
      </c>
      <c r="J1362">
        <v>1</v>
      </c>
      <c r="K1362">
        <v>0</v>
      </c>
      <c r="L1362">
        <v>0</v>
      </c>
      <c r="M1362"/>
      <c r="O1362" s="101">
        <f>IF(ISBLANK(C1362),O1361,IF(COUNTIF(C$2:C1362,C1362)&gt;1,O1361,1+MAX(O1361,0)))</f>
        <v>37</v>
      </c>
      <c r="P1362" s="45">
        <f t="shared" si="462"/>
        <v>19</v>
      </c>
      <c r="Q1362" s="33" t="str">
        <f t="shared" si="463"/>
        <v/>
      </c>
      <c r="R1362" s="33">
        <f t="shared" si="464"/>
        <v>13</v>
      </c>
      <c r="S1362" s="33" t="str">
        <f t="shared" si="465"/>
        <v>122_13</v>
      </c>
      <c r="T1362" s="35" t="str">
        <f t="shared" si="466"/>
        <v>122PM</v>
      </c>
      <c r="U1362" s="35" t="str">
        <f t="shared" si="467"/>
        <v>122PMNS</v>
      </c>
      <c r="V1362" s="35" t="str">
        <f t="shared" si="483"/>
        <v>1K</v>
      </c>
      <c r="W1362" s="35" t="str">
        <f t="shared" si="476"/>
        <v>122PM1K211</v>
      </c>
      <c r="X1362" s="388">
        <f t="shared" si="477"/>
        <v>0</v>
      </c>
      <c r="Y1362" s="388">
        <f t="shared" si="478"/>
        <v>0</v>
      </c>
      <c r="Z1362" s="280" t="str">
        <f t="shared" si="468"/>
        <v/>
      </c>
      <c r="AA1362" s="280" t="str">
        <f t="shared" si="469"/>
        <v/>
      </c>
      <c r="AB1362" s="389" t="str">
        <f t="shared" si="479"/>
        <v/>
      </c>
      <c r="AC1362" s="389" t="str">
        <f t="shared" si="480"/>
        <v/>
      </c>
      <c r="AD1362" s="390">
        <f t="shared" si="470"/>
        <v>1</v>
      </c>
      <c r="AE1362" s="282">
        <f t="shared" si="471"/>
        <v>0</v>
      </c>
      <c r="AF1362" s="359">
        <f t="shared" si="472"/>
        <v>0</v>
      </c>
      <c r="AG1362" s="280">
        <f t="shared" si="473"/>
        <v>0</v>
      </c>
      <c r="AH1362" s="280">
        <f t="shared" si="474"/>
        <v>0</v>
      </c>
      <c r="AI1362" s="280">
        <f>IF(ISBLANK(T1362),AI1361,IF(COUNTIF(T$2:T1362,T1362)&gt;1,AI1361,1+MAX(AI1361,0)))</f>
        <v>35</v>
      </c>
      <c r="AL1362" s="391" t="str">
        <f t="shared" si="481"/>
        <v/>
      </c>
      <c r="AM1362" s="391" t="str">
        <f t="shared" si="482"/>
        <v/>
      </c>
      <c r="AO1362" s="310" t="str">
        <f t="shared" si="475"/>
        <v/>
      </c>
      <c r="AP1362" s="310">
        <f>SUM(AO$1:AO1362)</f>
        <v>0</v>
      </c>
      <c r="AQ1362" s="310">
        <f>SUM(AK$2:AK1362)</f>
        <v>12</v>
      </c>
      <c r="AR1362" s="310">
        <f>COUNTA(AJ$2:AJ1362)</f>
        <v>12</v>
      </c>
      <c r="AS1362" s="312"/>
      <c r="AT1362" s="312"/>
      <c r="AU1362" s="312"/>
      <c r="AV1362" s="312"/>
      <c r="AW1362" s="312"/>
      <c r="AZ1362">
        <v>0</v>
      </c>
      <c r="BA1362">
        <v>0</v>
      </c>
    </row>
    <row r="1363" spans="1:53" x14ac:dyDescent="0.25">
      <c r="A1363">
        <v>122</v>
      </c>
      <c r="B1363" t="s">
        <v>66</v>
      </c>
      <c r="C1363" t="s">
        <v>928</v>
      </c>
      <c r="D1363"/>
      <c r="E1363">
        <v>2</v>
      </c>
      <c r="F1363">
        <v>1</v>
      </c>
      <c r="G1363">
        <v>2</v>
      </c>
      <c r="H1363">
        <v>3</v>
      </c>
      <c r="I1363">
        <v>0</v>
      </c>
      <c r="J1363">
        <v>0</v>
      </c>
      <c r="K1363">
        <v>0</v>
      </c>
      <c r="L1363">
        <v>0</v>
      </c>
      <c r="M1363"/>
      <c r="O1363" s="101">
        <f>IF(ISBLANK(C1363),O1362,IF(COUNTIF(C$2:C1363,C1363)&gt;1,O1362,1+MAX(O1362,0)))</f>
        <v>37</v>
      </c>
      <c r="P1363" s="45">
        <f t="shared" si="462"/>
        <v>19</v>
      </c>
      <c r="Q1363" s="33" t="str">
        <f t="shared" si="463"/>
        <v/>
      </c>
      <c r="R1363" s="33">
        <f t="shared" si="464"/>
        <v>13</v>
      </c>
      <c r="S1363" s="33" t="str">
        <f t="shared" si="465"/>
        <v>122_13</v>
      </c>
      <c r="T1363" s="35" t="str">
        <f t="shared" si="466"/>
        <v>122PM</v>
      </c>
      <c r="U1363" s="35" t="str">
        <f t="shared" si="467"/>
        <v>122PMNS</v>
      </c>
      <c r="V1363" s="35" t="str">
        <f t="shared" si="483"/>
        <v>1K</v>
      </c>
      <c r="W1363" s="35" t="str">
        <f t="shared" si="476"/>
        <v>122PM1K212</v>
      </c>
      <c r="X1363" s="388">
        <f t="shared" si="477"/>
        <v>0</v>
      </c>
      <c r="Y1363" s="388">
        <f t="shared" si="478"/>
        <v>0</v>
      </c>
      <c r="Z1363" s="280" t="str">
        <f t="shared" si="468"/>
        <v/>
      </c>
      <c r="AA1363" s="280" t="str">
        <f t="shared" si="469"/>
        <v/>
      </c>
      <c r="AB1363" s="389" t="str">
        <f t="shared" si="479"/>
        <v/>
      </c>
      <c r="AC1363" s="389" t="str">
        <f t="shared" si="480"/>
        <v/>
      </c>
      <c r="AD1363" s="390">
        <f t="shared" si="470"/>
        <v>1</v>
      </c>
      <c r="AE1363" s="282">
        <f t="shared" si="471"/>
        <v>0</v>
      </c>
      <c r="AF1363" s="359">
        <f t="shared" si="472"/>
        <v>0</v>
      </c>
      <c r="AG1363" s="280">
        <f t="shared" si="473"/>
        <v>0</v>
      </c>
      <c r="AH1363" s="280">
        <f t="shared" si="474"/>
        <v>0</v>
      </c>
      <c r="AI1363" s="280">
        <f>IF(ISBLANK(T1363),AI1362,IF(COUNTIF(T$2:T1363,T1363)&gt;1,AI1362,1+MAX(AI1362,0)))</f>
        <v>35</v>
      </c>
      <c r="AL1363" s="391" t="str">
        <f t="shared" si="481"/>
        <v/>
      </c>
      <c r="AM1363" s="391" t="str">
        <f t="shared" si="482"/>
        <v/>
      </c>
      <c r="AO1363" s="310" t="str">
        <f t="shared" si="475"/>
        <v/>
      </c>
      <c r="AP1363" s="310">
        <f>SUM(AO$1:AO1363)</f>
        <v>0</v>
      </c>
      <c r="AQ1363" s="310">
        <f>SUM(AK$2:AK1363)</f>
        <v>12</v>
      </c>
      <c r="AR1363" s="310">
        <f>COUNTA(AJ$2:AJ1363)</f>
        <v>12</v>
      </c>
      <c r="AS1363" s="312"/>
      <c r="AT1363" s="312"/>
      <c r="AU1363" s="312"/>
      <c r="AV1363" s="312"/>
      <c r="AW1363" s="312"/>
      <c r="AZ1363">
        <v>0</v>
      </c>
      <c r="BA1363">
        <v>0</v>
      </c>
    </row>
    <row r="1364" spans="1:53" x14ac:dyDescent="0.25">
      <c r="A1364">
        <v>122</v>
      </c>
      <c r="B1364" t="s">
        <v>66</v>
      </c>
      <c r="C1364" t="s">
        <v>928</v>
      </c>
      <c r="D1364"/>
      <c r="E1364">
        <v>2</v>
      </c>
      <c r="F1364">
        <v>1</v>
      </c>
      <c r="G1364">
        <v>3</v>
      </c>
      <c r="H1364">
        <v>1</v>
      </c>
      <c r="I1364">
        <v>0</v>
      </c>
      <c r="J1364">
        <v>0</v>
      </c>
      <c r="K1364">
        <v>1</v>
      </c>
      <c r="L1364">
        <v>1</v>
      </c>
      <c r="M1364"/>
      <c r="O1364" s="101">
        <f>IF(ISBLANK(C1364),O1363,IF(COUNTIF(C$2:C1364,C1364)&gt;1,O1363,1+MAX(O1363,0)))</f>
        <v>37</v>
      </c>
      <c r="P1364" s="45">
        <f t="shared" si="462"/>
        <v>19</v>
      </c>
      <c r="Q1364" s="33" t="str">
        <f t="shared" si="463"/>
        <v/>
      </c>
      <c r="R1364" s="33">
        <f t="shared" si="464"/>
        <v>13</v>
      </c>
      <c r="S1364" s="33" t="str">
        <f t="shared" si="465"/>
        <v>122_13</v>
      </c>
      <c r="T1364" s="35" t="str">
        <f t="shared" si="466"/>
        <v>122PM</v>
      </c>
      <c r="U1364" s="35" t="str">
        <f t="shared" si="467"/>
        <v>122PMEW</v>
      </c>
      <c r="V1364" s="35" t="str">
        <f t="shared" si="483"/>
        <v>1K</v>
      </c>
      <c r="W1364" s="35" t="str">
        <f t="shared" si="476"/>
        <v>122PM1K213</v>
      </c>
      <c r="X1364" s="388">
        <f t="shared" si="477"/>
        <v>1</v>
      </c>
      <c r="Y1364" s="388">
        <f t="shared" si="478"/>
        <v>1</v>
      </c>
      <c r="Z1364" s="280" t="str">
        <f t="shared" si="468"/>
        <v/>
      </c>
      <c r="AA1364" s="280" t="str">
        <f t="shared" si="469"/>
        <v/>
      </c>
      <c r="AB1364" s="389" t="str">
        <f t="shared" si="479"/>
        <v/>
      </c>
      <c r="AC1364" s="389" t="str">
        <f t="shared" si="480"/>
        <v/>
      </c>
      <c r="AD1364" s="390" t="str">
        <f t="shared" si="470"/>
        <v/>
      </c>
      <c r="AE1364" s="282">
        <f t="shared" si="471"/>
        <v>0</v>
      </c>
      <c r="AF1364" s="359">
        <f t="shared" si="472"/>
        <v>0</v>
      </c>
      <c r="AG1364" s="280">
        <f t="shared" si="473"/>
        <v>0</v>
      </c>
      <c r="AH1364" s="280">
        <f t="shared" si="474"/>
        <v>0</v>
      </c>
      <c r="AI1364" s="280">
        <f>IF(ISBLANK(T1364),AI1363,IF(COUNTIF(T$2:T1364,T1364)&gt;1,AI1363,1+MAX(AI1363,0)))</f>
        <v>35</v>
      </c>
      <c r="AL1364" s="391" t="str">
        <f t="shared" si="481"/>
        <v/>
      </c>
      <c r="AM1364" s="391" t="str">
        <f t="shared" si="482"/>
        <v/>
      </c>
      <c r="AO1364" s="310" t="str">
        <f t="shared" si="475"/>
        <v/>
      </c>
      <c r="AP1364" s="310">
        <f>SUM(AO$1:AO1364)</f>
        <v>0</v>
      </c>
      <c r="AQ1364" s="310">
        <f>SUM(AK$2:AK1364)</f>
        <v>12</v>
      </c>
      <c r="AR1364" s="310">
        <f>COUNTA(AJ$2:AJ1364)</f>
        <v>12</v>
      </c>
      <c r="AS1364" s="312"/>
      <c r="AT1364" s="312"/>
      <c r="AU1364" s="312"/>
      <c r="AV1364" s="312"/>
      <c r="AW1364" s="312"/>
      <c r="AZ1364">
        <v>1</v>
      </c>
      <c r="BA1364">
        <v>1</v>
      </c>
    </row>
    <row r="1365" spans="1:53" x14ac:dyDescent="0.25">
      <c r="A1365">
        <v>122</v>
      </c>
      <c r="B1365" t="s">
        <v>66</v>
      </c>
      <c r="C1365" t="s">
        <v>928</v>
      </c>
      <c r="D1365"/>
      <c r="E1365">
        <v>2</v>
      </c>
      <c r="F1365">
        <v>1</v>
      </c>
      <c r="G1365">
        <v>4</v>
      </c>
      <c r="H1365">
        <v>3</v>
      </c>
      <c r="I1365">
        <v>0</v>
      </c>
      <c r="J1365">
        <v>0</v>
      </c>
      <c r="K1365">
        <v>1</v>
      </c>
      <c r="L1365">
        <v>2</v>
      </c>
      <c r="M1365"/>
      <c r="O1365" s="101">
        <f>IF(ISBLANK(C1365),O1364,IF(COUNTIF(C$2:C1365,C1365)&gt;1,O1364,1+MAX(O1364,0)))</f>
        <v>37</v>
      </c>
      <c r="P1365" s="45">
        <f t="shared" si="462"/>
        <v>19</v>
      </c>
      <c r="Q1365" s="33" t="str">
        <f t="shared" si="463"/>
        <v/>
      </c>
      <c r="R1365" s="33">
        <f t="shared" si="464"/>
        <v>13</v>
      </c>
      <c r="S1365" s="33" t="str">
        <f t="shared" si="465"/>
        <v>122_13</v>
      </c>
      <c r="T1365" s="35" t="str">
        <f t="shared" si="466"/>
        <v>122PM</v>
      </c>
      <c r="U1365" s="35" t="str">
        <f t="shared" si="467"/>
        <v>122PMEW</v>
      </c>
      <c r="V1365" s="35" t="str">
        <f t="shared" si="483"/>
        <v>1K</v>
      </c>
      <c r="W1365" s="35" t="str">
        <f t="shared" si="476"/>
        <v>122PM1K214</v>
      </c>
      <c r="X1365" s="388">
        <f t="shared" si="477"/>
        <v>1</v>
      </c>
      <c r="Y1365" s="388">
        <f t="shared" si="478"/>
        <v>2</v>
      </c>
      <c r="Z1365" s="280" t="str">
        <f t="shared" si="468"/>
        <v/>
      </c>
      <c r="AA1365" s="280" t="str">
        <f t="shared" si="469"/>
        <v/>
      </c>
      <c r="AB1365" s="389" t="str">
        <f t="shared" si="479"/>
        <v/>
      </c>
      <c r="AC1365" s="389" t="str">
        <f t="shared" si="480"/>
        <v/>
      </c>
      <c r="AD1365" s="390" t="str">
        <f t="shared" si="470"/>
        <v/>
      </c>
      <c r="AE1365" s="282">
        <f t="shared" si="471"/>
        <v>0</v>
      </c>
      <c r="AF1365" s="359">
        <f t="shared" si="472"/>
        <v>0</v>
      </c>
      <c r="AG1365" s="280">
        <f t="shared" si="473"/>
        <v>0</v>
      </c>
      <c r="AH1365" s="280">
        <f t="shared" si="474"/>
        <v>0</v>
      </c>
      <c r="AI1365" s="280">
        <f>IF(ISBLANK(T1365),AI1364,IF(COUNTIF(T$2:T1365,T1365)&gt;1,AI1364,1+MAX(AI1364,0)))</f>
        <v>35</v>
      </c>
      <c r="AL1365" s="391" t="str">
        <f t="shared" si="481"/>
        <v/>
      </c>
      <c r="AM1365" s="391" t="str">
        <f t="shared" si="482"/>
        <v/>
      </c>
      <c r="AO1365" s="310" t="str">
        <f t="shared" si="475"/>
        <v/>
      </c>
      <c r="AP1365" s="310">
        <f>SUM(AO$1:AO1365)</f>
        <v>0</v>
      </c>
      <c r="AQ1365" s="310">
        <f>SUM(AK$2:AK1365)</f>
        <v>12</v>
      </c>
      <c r="AR1365" s="310">
        <f>COUNTA(AJ$2:AJ1365)</f>
        <v>12</v>
      </c>
      <c r="AS1365" s="312"/>
      <c r="AT1365" s="312"/>
      <c r="AU1365" s="312"/>
      <c r="AV1365" s="312"/>
      <c r="AW1365" s="312"/>
      <c r="AZ1365">
        <v>1</v>
      </c>
      <c r="BA1365">
        <v>2</v>
      </c>
    </row>
    <row r="1366" spans="1:53" x14ac:dyDescent="0.25">
      <c r="A1366">
        <v>122</v>
      </c>
      <c r="B1366" t="s">
        <v>66</v>
      </c>
      <c r="C1366" t="s">
        <v>928</v>
      </c>
      <c r="D1366"/>
      <c r="E1366">
        <v>2</v>
      </c>
      <c r="F1366">
        <v>2</v>
      </c>
      <c r="G1366">
        <v>1</v>
      </c>
      <c r="H1366">
        <v>3</v>
      </c>
      <c r="I1366">
        <v>0</v>
      </c>
      <c r="J1366">
        <v>3</v>
      </c>
      <c r="K1366">
        <v>0</v>
      </c>
      <c r="L1366">
        <v>0</v>
      </c>
      <c r="M1366"/>
      <c r="O1366" s="101">
        <f>IF(ISBLANK(C1366),O1365,IF(COUNTIF(C$2:C1366,C1366)&gt;1,O1365,1+MAX(O1365,0)))</f>
        <v>37</v>
      </c>
      <c r="P1366" s="45">
        <f t="shared" si="462"/>
        <v>19</v>
      </c>
      <c r="Q1366" s="33" t="str">
        <f t="shared" si="463"/>
        <v/>
      </c>
      <c r="R1366" s="33">
        <f t="shared" si="464"/>
        <v>14</v>
      </c>
      <c r="S1366" s="33" t="str">
        <f t="shared" si="465"/>
        <v>122_14</v>
      </c>
      <c r="T1366" s="35" t="str">
        <f t="shared" si="466"/>
        <v>122PM</v>
      </c>
      <c r="U1366" s="35" t="str">
        <f t="shared" si="467"/>
        <v>122PMNS</v>
      </c>
      <c r="V1366" s="35" t="str">
        <f t="shared" si="483"/>
        <v>1K</v>
      </c>
      <c r="W1366" s="35" t="str">
        <f t="shared" si="476"/>
        <v>122PM1K221</v>
      </c>
      <c r="X1366" s="388">
        <f t="shared" si="477"/>
        <v>0</v>
      </c>
      <c r="Y1366" s="388">
        <f t="shared" si="478"/>
        <v>0</v>
      </c>
      <c r="Z1366" s="280" t="str">
        <f t="shared" si="468"/>
        <v/>
      </c>
      <c r="AA1366" s="280" t="str">
        <f t="shared" si="469"/>
        <v/>
      </c>
      <c r="AB1366" s="389" t="str">
        <f t="shared" si="479"/>
        <v/>
      </c>
      <c r="AC1366" s="389" t="str">
        <f t="shared" si="480"/>
        <v/>
      </c>
      <c r="AD1366" s="390">
        <f t="shared" si="470"/>
        <v>1</v>
      </c>
      <c r="AE1366" s="282">
        <f t="shared" si="471"/>
        <v>0</v>
      </c>
      <c r="AF1366" s="359">
        <f t="shared" si="472"/>
        <v>0</v>
      </c>
      <c r="AG1366" s="280">
        <f t="shared" si="473"/>
        <v>0</v>
      </c>
      <c r="AH1366" s="280">
        <f t="shared" si="474"/>
        <v>0</v>
      </c>
      <c r="AI1366" s="280">
        <f>IF(ISBLANK(T1366),AI1365,IF(COUNTIF(T$2:T1366,T1366)&gt;1,AI1365,1+MAX(AI1365,0)))</f>
        <v>35</v>
      </c>
      <c r="AL1366" s="391" t="str">
        <f t="shared" si="481"/>
        <v/>
      </c>
      <c r="AM1366" s="391" t="str">
        <f t="shared" si="482"/>
        <v/>
      </c>
      <c r="AO1366" s="310" t="str">
        <f t="shared" si="475"/>
        <v/>
      </c>
      <c r="AP1366" s="310">
        <f>SUM(AO$1:AO1366)</f>
        <v>0</v>
      </c>
      <c r="AQ1366" s="310">
        <f>SUM(AK$2:AK1366)</f>
        <v>12</v>
      </c>
      <c r="AR1366" s="310">
        <f>COUNTA(AJ$2:AJ1366)</f>
        <v>12</v>
      </c>
      <c r="AS1366" s="312"/>
      <c r="AT1366" s="312"/>
      <c r="AU1366" s="312"/>
      <c r="AV1366" s="312"/>
      <c r="AW1366" s="312"/>
      <c r="AZ1366">
        <v>0</v>
      </c>
      <c r="BA1366">
        <v>0</v>
      </c>
    </row>
    <row r="1367" spans="1:53" x14ac:dyDescent="0.25">
      <c r="A1367">
        <v>122</v>
      </c>
      <c r="B1367" t="s">
        <v>66</v>
      </c>
      <c r="C1367" t="s">
        <v>928</v>
      </c>
      <c r="D1367"/>
      <c r="E1367">
        <v>2</v>
      </c>
      <c r="F1367">
        <v>2</v>
      </c>
      <c r="G1367">
        <v>2</v>
      </c>
      <c r="H1367">
        <v>13</v>
      </c>
      <c r="I1367">
        <v>2</v>
      </c>
      <c r="J1367">
        <v>1</v>
      </c>
      <c r="K1367">
        <v>0</v>
      </c>
      <c r="L1367">
        <v>0</v>
      </c>
      <c r="M1367"/>
      <c r="O1367" s="101">
        <f>IF(ISBLANK(C1367),O1366,IF(COUNTIF(C$2:C1367,C1367)&gt;1,O1366,1+MAX(O1366,0)))</f>
        <v>37</v>
      </c>
      <c r="P1367" s="45">
        <f t="shared" si="462"/>
        <v>19</v>
      </c>
      <c r="Q1367" s="33" t="str">
        <f t="shared" si="463"/>
        <v/>
      </c>
      <c r="R1367" s="33">
        <f t="shared" si="464"/>
        <v>14</v>
      </c>
      <c r="S1367" s="33" t="str">
        <f t="shared" si="465"/>
        <v>122_14</v>
      </c>
      <c r="T1367" s="35" t="str">
        <f t="shared" si="466"/>
        <v>122PM</v>
      </c>
      <c r="U1367" s="35" t="str">
        <f t="shared" si="467"/>
        <v>122PMNS</v>
      </c>
      <c r="V1367" s="35" t="str">
        <f t="shared" si="483"/>
        <v>1K</v>
      </c>
      <c r="W1367" s="35" t="str">
        <f t="shared" si="476"/>
        <v>122PM1K222</v>
      </c>
      <c r="X1367" s="388">
        <f t="shared" si="477"/>
        <v>0</v>
      </c>
      <c r="Y1367" s="388">
        <f t="shared" si="478"/>
        <v>0</v>
      </c>
      <c r="Z1367" s="280" t="str">
        <f t="shared" si="468"/>
        <v/>
      </c>
      <c r="AA1367" s="280" t="str">
        <f t="shared" si="469"/>
        <v/>
      </c>
      <c r="AB1367" s="389" t="str">
        <f t="shared" si="479"/>
        <v/>
      </c>
      <c r="AC1367" s="389" t="str">
        <f t="shared" si="480"/>
        <v/>
      </c>
      <c r="AD1367" s="390">
        <f t="shared" si="470"/>
        <v>1</v>
      </c>
      <c r="AE1367" s="282">
        <f t="shared" si="471"/>
        <v>0</v>
      </c>
      <c r="AF1367" s="359">
        <f t="shared" si="472"/>
        <v>0</v>
      </c>
      <c r="AG1367" s="280">
        <f t="shared" si="473"/>
        <v>0</v>
      </c>
      <c r="AH1367" s="280">
        <f t="shared" si="474"/>
        <v>0</v>
      </c>
      <c r="AI1367" s="280">
        <f>IF(ISBLANK(T1367),AI1366,IF(COUNTIF(T$2:T1367,T1367)&gt;1,AI1366,1+MAX(AI1366,0)))</f>
        <v>35</v>
      </c>
      <c r="AL1367" s="391" t="str">
        <f t="shared" si="481"/>
        <v/>
      </c>
      <c r="AM1367" s="391" t="str">
        <f t="shared" si="482"/>
        <v/>
      </c>
      <c r="AO1367" s="310" t="str">
        <f t="shared" si="475"/>
        <v/>
      </c>
      <c r="AP1367" s="310">
        <f>SUM(AO$1:AO1367)</f>
        <v>0</v>
      </c>
      <c r="AQ1367" s="310">
        <f>SUM(AK$2:AK1367)</f>
        <v>12</v>
      </c>
      <c r="AR1367" s="310">
        <f>COUNTA(AJ$2:AJ1367)</f>
        <v>12</v>
      </c>
      <c r="AS1367" s="312"/>
      <c r="AT1367" s="312"/>
      <c r="AU1367" s="312"/>
      <c r="AV1367" s="312"/>
      <c r="AW1367" s="312"/>
      <c r="AZ1367">
        <v>0</v>
      </c>
      <c r="BA1367">
        <v>0</v>
      </c>
    </row>
    <row r="1368" spans="1:53" x14ac:dyDescent="0.25">
      <c r="A1368">
        <v>122</v>
      </c>
      <c r="B1368" t="s">
        <v>66</v>
      </c>
      <c r="C1368" t="s">
        <v>928</v>
      </c>
      <c r="D1368"/>
      <c r="E1368">
        <v>2</v>
      </c>
      <c r="F1368">
        <v>2</v>
      </c>
      <c r="G1368">
        <v>3</v>
      </c>
      <c r="H1368">
        <v>4</v>
      </c>
      <c r="I1368">
        <v>0</v>
      </c>
      <c r="J1368">
        <v>0</v>
      </c>
      <c r="K1368">
        <v>3</v>
      </c>
      <c r="L1368">
        <v>4</v>
      </c>
      <c r="M1368"/>
      <c r="O1368" s="101">
        <f>IF(ISBLANK(C1368),O1367,IF(COUNTIF(C$2:C1368,C1368)&gt;1,O1367,1+MAX(O1367,0)))</f>
        <v>37</v>
      </c>
      <c r="P1368" s="45">
        <f t="shared" si="462"/>
        <v>19</v>
      </c>
      <c r="Q1368" s="33" t="str">
        <f t="shared" si="463"/>
        <v/>
      </c>
      <c r="R1368" s="33">
        <f t="shared" si="464"/>
        <v>14</v>
      </c>
      <c r="S1368" s="33" t="str">
        <f t="shared" si="465"/>
        <v>122_14</v>
      </c>
      <c r="T1368" s="35" t="str">
        <f t="shared" si="466"/>
        <v>122PM</v>
      </c>
      <c r="U1368" s="35" t="str">
        <f t="shared" si="467"/>
        <v>122PMEW</v>
      </c>
      <c r="V1368" s="35" t="str">
        <f t="shared" si="483"/>
        <v>1K</v>
      </c>
      <c r="W1368" s="35" t="str">
        <f t="shared" si="476"/>
        <v>122PM1K223</v>
      </c>
      <c r="X1368" s="388">
        <f t="shared" si="477"/>
        <v>3</v>
      </c>
      <c r="Y1368" s="388">
        <f t="shared" si="478"/>
        <v>4</v>
      </c>
      <c r="Z1368" s="280" t="str">
        <f t="shared" si="468"/>
        <v/>
      </c>
      <c r="AA1368" s="280" t="str">
        <f t="shared" si="469"/>
        <v/>
      </c>
      <c r="AB1368" s="389" t="str">
        <f t="shared" si="479"/>
        <v/>
      </c>
      <c r="AC1368" s="389" t="str">
        <f t="shared" si="480"/>
        <v/>
      </c>
      <c r="AD1368" s="390" t="str">
        <f t="shared" si="470"/>
        <v/>
      </c>
      <c r="AE1368" s="282">
        <f t="shared" si="471"/>
        <v>0</v>
      </c>
      <c r="AF1368" s="359">
        <f t="shared" si="472"/>
        <v>0</v>
      </c>
      <c r="AG1368" s="280">
        <f t="shared" si="473"/>
        <v>0</v>
      </c>
      <c r="AH1368" s="280">
        <f t="shared" si="474"/>
        <v>0</v>
      </c>
      <c r="AI1368" s="280">
        <f>IF(ISBLANK(T1368),AI1367,IF(COUNTIF(T$2:T1368,T1368)&gt;1,AI1367,1+MAX(AI1367,0)))</f>
        <v>35</v>
      </c>
      <c r="AL1368" s="391" t="str">
        <f t="shared" si="481"/>
        <v/>
      </c>
      <c r="AM1368" s="391" t="str">
        <f t="shared" si="482"/>
        <v/>
      </c>
      <c r="AO1368" s="310" t="str">
        <f t="shared" si="475"/>
        <v/>
      </c>
      <c r="AP1368" s="310">
        <f>SUM(AO$1:AO1368)</f>
        <v>0</v>
      </c>
      <c r="AQ1368" s="310">
        <f>SUM(AK$2:AK1368)</f>
        <v>12</v>
      </c>
      <c r="AR1368" s="310">
        <f>COUNTA(AJ$2:AJ1368)</f>
        <v>12</v>
      </c>
      <c r="AS1368" s="312"/>
      <c r="AT1368" s="312"/>
      <c r="AU1368" s="312"/>
      <c r="AV1368" s="312"/>
      <c r="AW1368" s="312"/>
      <c r="AZ1368">
        <v>3</v>
      </c>
      <c r="BA1368">
        <v>4</v>
      </c>
    </row>
    <row r="1369" spans="1:53" x14ac:dyDescent="0.25">
      <c r="A1369">
        <v>122</v>
      </c>
      <c r="B1369" t="s">
        <v>66</v>
      </c>
      <c r="C1369" t="s">
        <v>928</v>
      </c>
      <c r="D1369"/>
      <c r="E1369">
        <v>2</v>
      </c>
      <c r="F1369">
        <v>2</v>
      </c>
      <c r="G1369">
        <v>4</v>
      </c>
      <c r="H1369">
        <v>3</v>
      </c>
      <c r="I1369">
        <v>0</v>
      </c>
      <c r="J1369">
        <v>0</v>
      </c>
      <c r="K1369">
        <v>0</v>
      </c>
      <c r="L1369">
        <v>2</v>
      </c>
      <c r="M1369"/>
      <c r="O1369" s="101">
        <f>IF(ISBLANK(C1369),O1368,IF(COUNTIF(C$2:C1369,C1369)&gt;1,O1368,1+MAX(O1368,0)))</f>
        <v>37</v>
      </c>
      <c r="P1369" s="45">
        <f t="shared" si="462"/>
        <v>19</v>
      </c>
      <c r="Q1369" s="33" t="str">
        <f t="shared" si="463"/>
        <v/>
      </c>
      <c r="R1369" s="33">
        <f t="shared" si="464"/>
        <v>14</v>
      </c>
      <c r="S1369" s="33" t="str">
        <f t="shared" si="465"/>
        <v>122_14</v>
      </c>
      <c r="T1369" s="35" t="str">
        <f t="shared" si="466"/>
        <v>122PM</v>
      </c>
      <c r="U1369" s="35" t="str">
        <f t="shared" si="467"/>
        <v>122PMEW</v>
      </c>
      <c r="V1369" s="35" t="str">
        <f t="shared" si="483"/>
        <v>1K</v>
      </c>
      <c r="W1369" s="35" t="str">
        <f t="shared" si="476"/>
        <v>122PM1K224</v>
      </c>
      <c r="X1369" s="388">
        <f t="shared" si="477"/>
        <v>0</v>
      </c>
      <c r="Y1369" s="388">
        <f t="shared" si="478"/>
        <v>2</v>
      </c>
      <c r="Z1369" s="280" t="str">
        <f t="shared" si="468"/>
        <v/>
      </c>
      <c r="AA1369" s="280" t="str">
        <f t="shared" si="469"/>
        <v/>
      </c>
      <c r="AB1369" s="389" t="str">
        <f t="shared" si="479"/>
        <v/>
      </c>
      <c r="AC1369" s="389" t="str">
        <f t="shared" si="480"/>
        <v/>
      </c>
      <c r="AD1369" s="390" t="str">
        <f t="shared" si="470"/>
        <v/>
      </c>
      <c r="AE1369" s="282">
        <f t="shared" si="471"/>
        <v>0</v>
      </c>
      <c r="AF1369" s="359">
        <f t="shared" si="472"/>
        <v>0</v>
      </c>
      <c r="AG1369" s="280">
        <f t="shared" si="473"/>
        <v>0</v>
      </c>
      <c r="AH1369" s="280">
        <f t="shared" si="474"/>
        <v>0</v>
      </c>
      <c r="AI1369" s="280">
        <f>IF(ISBLANK(T1369),AI1368,IF(COUNTIF(T$2:T1369,T1369)&gt;1,AI1368,1+MAX(AI1368,0)))</f>
        <v>35</v>
      </c>
      <c r="AL1369" s="391" t="str">
        <f t="shared" si="481"/>
        <v/>
      </c>
      <c r="AM1369" s="391" t="str">
        <f t="shared" si="482"/>
        <v/>
      </c>
      <c r="AO1369" s="310" t="str">
        <f t="shared" si="475"/>
        <v/>
      </c>
      <c r="AP1369" s="310">
        <f>SUM(AO$1:AO1369)</f>
        <v>0</v>
      </c>
      <c r="AQ1369" s="310">
        <f>SUM(AK$2:AK1369)</f>
        <v>12</v>
      </c>
      <c r="AR1369" s="310">
        <f>COUNTA(AJ$2:AJ1369)</f>
        <v>12</v>
      </c>
      <c r="AS1369" s="312"/>
      <c r="AT1369" s="312"/>
      <c r="AU1369" s="312"/>
      <c r="AV1369" s="312"/>
      <c r="AW1369" s="312"/>
      <c r="AZ1369">
        <v>0</v>
      </c>
      <c r="BA1369">
        <v>2</v>
      </c>
    </row>
    <row r="1370" spans="1:53" x14ac:dyDescent="0.25">
      <c r="A1370">
        <v>122</v>
      </c>
      <c r="B1370" t="s">
        <v>66</v>
      </c>
      <c r="C1370" t="s">
        <v>928</v>
      </c>
      <c r="D1370"/>
      <c r="E1370">
        <v>2</v>
      </c>
      <c r="F1370">
        <v>3</v>
      </c>
      <c r="G1370">
        <v>1</v>
      </c>
      <c r="H1370">
        <v>8</v>
      </c>
      <c r="I1370">
        <v>1</v>
      </c>
      <c r="J1370">
        <v>4</v>
      </c>
      <c r="K1370">
        <v>0</v>
      </c>
      <c r="L1370">
        <v>0</v>
      </c>
      <c r="M1370"/>
      <c r="O1370" s="101">
        <f>IF(ISBLANK(C1370),O1369,IF(COUNTIF(C$2:C1370,C1370)&gt;1,O1369,1+MAX(O1369,0)))</f>
        <v>37</v>
      </c>
      <c r="P1370" s="45">
        <f t="shared" si="462"/>
        <v>19</v>
      </c>
      <c r="Q1370" s="33" t="str">
        <f t="shared" si="463"/>
        <v/>
      </c>
      <c r="R1370" s="33">
        <f t="shared" si="464"/>
        <v>15</v>
      </c>
      <c r="S1370" s="33" t="str">
        <f t="shared" si="465"/>
        <v>122_15</v>
      </c>
      <c r="T1370" s="35" t="str">
        <f t="shared" si="466"/>
        <v>122PM</v>
      </c>
      <c r="U1370" s="35" t="str">
        <f t="shared" si="467"/>
        <v>122PMNS</v>
      </c>
      <c r="V1370" s="35" t="str">
        <f t="shared" si="483"/>
        <v>1K</v>
      </c>
      <c r="W1370" s="35" t="str">
        <f t="shared" si="476"/>
        <v>122PM1K231</v>
      </c>
      <c r="X1370" s="388">
        <f t="shared" si="477"/>
        <v>0</v>
      </c>
      <c r="Y1370" s="388">
        <f t="shared" si="478"/>
        <v>0</v>
      </c>
      <c r="Z1370" s="280" t="str">
        <f t="shared" si="468"/>
        <v/>
      </c>
      <c r="AA1370" s="280" t="str">
        <f t="shared" si="469"/>
        <v/>
      </c>
      <c r="AB1370" s="389" t="str">
        <f t="shared" si="479"/>
        <v/>
      </c>
      <c r="AC1370" s="389" t="str">
        <f t="shared" si="480"/>
        <v/>
      </c>
      <c r="AD1370" s="390">
        <f t="shared" si="470"/>
        <v>1</v>
      </c>
      <c r="AE1370" s="282">
        <f t="shared" si="471"/>
        <v>0</v>
      </c>
      <c r="AF1370" s="359">
        <f t="shared" si="472"/>
        <v>0</v>
      </c>
      <c r="AG1370" s="280">
        <f t="shared" si="473"/>
        <v>0</v>
      </c>
      <c r="AH1370" s="280">
        <f t="shared" si="474"/>
        <v>0</v>
      </c>
      <c r="AI1370" s="280">
        <f>IF(ISBLANK(T1370),AI1369,IF(COUNTIF(T$2:T1370,T1370)&gt;1,AI1369,1+MAX(AI1369,0)))</f>
        <v>35</v>
      </c>
      <c r="AL1370" s="391" t="str">
        <f t="shared" si="481"/>
        <v/>
      </c>
      <c r="AM1370" s="391" t="str">
        <f t="shared" si="482"/>
        <v/>
      </c>
      <c r="AO1370" s="310" t="str">
        <f t="shared" si="475"/>
        <v/>
      </c>
      <c r="AP1370" s="310">
        <f>SUM(AO$1:AO1370)</f>
        <v>0</v>
      </c>
      <c r="AQ1370" s="310">
        <f>SUM(AK$2:AK1370)</f>
        <v>12</v>
      </c>
      <c r="AR1370" s="310">
        <f>COUNTA(AJ$2:AJ1370)</f>
        <v>12</v>
      </c>
      <c r="AS1370" s="312"/>
      <c r="AT1370" s="312"/>
      <c r="AU1370" s="312"/>
      <c r="AV1370" s="312"/>
      <c r="AW1370" s="312"/>
      <c r="AZ1370">
        <v>0</v>
      </c>
      <c r="BA1370">
        <v>0</v>
      </c>
    </row>
    <row r="1371" spans="1:53" x14ac:dyDescent="0.25">
      <c r="A1371">
        <v>122</v>
      </c>
      <c r="B1371" t="s">
        <v>66</v>
      </c>
      <c r="C1371" t="s">
        <v>928</v>
      </c>
      <c r="D1371"/>
      <c r="E1371">
        <v>2</v>
      </c>
      <c r="F1371">
        <v>3</v>
      </c>
      <c r="G1371">
        <v>2</v>
      </c>
      <c r="H1371">
        <v>7</v>
      </c>
      <c r="I1371">
        <v>1</v>
      </c>
      <c r="J1371">
        <v>5</v>
      </c>
      <c r="K1371">
        <v>0</v>
      </c>
      <c r="L1371">
        <v>0</v>
      </c>
      <c r="M1371"/>
      <c r="O1371" s="101">
        <f>IF(ISBLANK(C1371),O1370,IF(COUNTIF(C$2:C1371,C1371)&gt;1,O1370,1+MAX(O1370,0)))</f>
        <v>37</v>
      </c>
      <c r="P1371" s="45">
        <f t="shared" si="462"/>
        <v>19</v>
      </c>
      <c r="Q1371" s="33" t="str">
        <f t="shared" si="463"/>
        <v/>
      </c>
      <c r="R1371" s="33">
        <f t="shared" si="464"/>
        <v>15</v>
      </c>
      <c r="S1371" s="33" t="str">
        <f t="shared" si="465"/>
        <v>122_15</v>
      </c>
      <c r="T1371" s="35" t="str">
        <f t="shared" si="466"/>
        <v>122PM</v>
      </c>
      <c r="U1371" s="35" t="str">
        <f t="shared" si="467"/>
        <v>122PMNS</v>
      </c>
      <c r="V1371" s="35" t="str">
        <f t="shared" si="483"/>
        <v>1K</v>
      </c>
      <c r="W1371" s="35" t="str">
        <f t="shared" si="476"/>
        <v>122PM1K232</v>
      </c>
      <c r="X1371" s="388">
        <f t="shared" si="477"/>
        <v>0</v>
      </c>
      <c r="Y1371" s="388">
        <f t="shared" si="478"/>
        <v>0</v>
      </c>
      <c r="Z1371" s="280" t="str">
        <f t="shared" si="468"/>
        <v/>
      </c>
      <c r="AA1371" s="280" t="str">
        <f t="shared" si="469"/>
        <v/>
      </c>
      <c r="AB1371" s="389" t="str">
        <f t="shared" si="479"/>
        <v/>
      </c>
      <c r="AC1371" s="389" t="str">
        <f t="shared" si="480"/>
        <v/>
      </c>
      <c r="AD1371" s="390">
        <f t="shared" si="470"/>
        <v>1</v>
      </c>
      <c r="AE1371" s="282">
        <f t="shared" si="471"/>
        <v>0</v>
      </c>
      <c r="AF1371" s="359">
        <f t="shared" si="472"/>
        <v>0</v>
      </c>
      <c r="AG1371" s="280">
        <f t="shared" si="473"/>
        <v>0</v>
      </c>
      <c r="AH1371" s="280">
        <f t="shared" si="474"/>
        <v>0</v>
      </c>
      <c r="AI1371" s="280">
        <f>IF(ISBLANK(T1371),AI1370,IF(COUNTIF(T$2:T1371,T1371)&gt;1,AI1370,1+MAX(AI1370,0)))</f>
        <v>35</v>
      </c>
      <c r="AL1371" s="391" t="str">
        <f t="shared" si="481"/>
        <v/>
      </c>
      <c r="AM1371" s="391" t="str">
        <f t="shared" si="482"/>
        <v/>
      </c>
      <c r="AO1371" s="310" t="str">
        <f t="shared" si="475"/>
        <v/>
      </c>
      <c r="AP1371" s="310">
        <f>SUM(AO$1:AO1371)</f>
        <v>0</v>
      </c>
      <c r="AQ1371" s="310">
        <f>SUM(AK$2:AK1371)</f>
        <v>12</v>
      </c>
      <c r="AR1371" s="310">
        <f>COUNTA(AJ$2:AJ1371)</f>
        <v>12</v>
      </c>
      <c r="AS1371" s="312"/>
      <c r="AT1371" s="312"/>
      <c r="AU1371" s="312"/>
      <c r="AV1371" s="312"/>
      <c r="AW1371" s="312"/>
      <c r="AZ1371">
        <v>0</v>
      </c>
      <c r="BA1371">
        <v>0</v>
      </c>
    </row>
    <row r="1372" spans="1:53" x14ac:dyDescent="0.25">
      <c r="A1372">
        <v>122</v>
      </c>
      <c r="B1372" t="s">
        <v>66</v>
      </c>
      <c r="C1372" t="s">
        <v>928</v>
      </c>
      <c r="D1372"/>
      <c r="E1372">
        <v>2</v>
      </c>
      <c r="F1372">
        <v>3</v>
      </c>
      <c r="G1372">
        <v>3</v>
      </c>
      <c r="H1372">
        <v>2</v>
      </c>
      <c r="I1372">
        <v>0</v>
      </c>
      <c r="J1372">
        <v>0</v>
      </c>
      <c r="K1372">
        <v>2</v>
      </c>
      <c r="L1372">
        <v>2</v>
      </c>
      <c r="M1372"/>
      <c r="O1372" s="101">
        <f>IF(ISBLANK(C1372),O1371,IF(COUNTIF(C$2:C1372,C1372)&gt;1,O1371,1+MAX(O1371,0)))</f>
        <v>37</v>
      </c>
      <c r="P1372" s="45">
        <f t="shared" si="462"/>
        <v>19</v>
      </c>
      <c r="Q1372" s="33" t="str">
        <f t="shared" si="463"/>
        <v/>
      </c>
      <c r="R1372" s="33">
        <f t="shared" si="464"/>
        <v>15</v>
      </c>
      <c r="S1372" s="33" t="str">
        <f t="shared" si="465"/>
        <v>122_15</v>
      </c>
      <c r="T1372" s="35" t="str">
        <f t="shared" si="466"/>
        <v>122PM</v>
      </c>
      <c r="U1372" s="35" t="str">
        <f t="shared" si="467"/>
        <v>122PMEW</v>
      </c>
      <c r="V1372" s="35" t="str">
        <f t="shared" si="483"/>
        <v>1K</v>
      </c>
      <c r="W1372" s="35" t="str">
        <f t="shared" si="476"/>
        <v>122PM1K233</v>
      </c>
      <c r="X1372" s="388">
        <f t="shared" si="477"/>
        <v>2</v>
      </c>
      <c r="Y1372" s="388">
        <f t="shared" si="478"/>
        <v>2</v>
      </c>
      <c r="Z1372" s="280" t="str">
        <f t="shared" si="468"/>
        <v/>
      </c>
      <c r="AA1372" s="280" t="str">
        <f t="shared" si="469"/>
        <v/>
      </c>
      <c r="AB1372" s="389" t="str">
        <f t="shared" si="479"/>
        <v/>
      </c>
      <c r="AC1372" s="389" t="str">
        <f t="shared" si="480"/>
        <v/>
      </c>
      <c r="AD1372" s="390" t="str">
        <f t="shared" si="470"/>
        <v/>
      </c>
      <c r="AE1372" s="282">
        <f t="shared" si="471"/>
        <v>0</v>
      </c>
      <c r="AF1372" s="359">
        <f t="shared" si="472"/>
        <v>0</v>
      </c>
      <c r="AG1372" s="280">
        <f t="shared" si="473"/>
        <v>0</v>
      </c>
      <c r="AH1372" s="280">
        <f t="shared" si="474"/>
        <v>0</v>
      </c>
      <c r="AI1372" s="280">
        <f>IF(ISBLANK(T1372),AI1371,IF(COUNTIF(T$2:T1372,T1372)&gt;1,AI1371,1+MAX(AI1371,0)))</f>
        <v>35</v>
      </c>
      <c r="AL1372" s="391" t="str">
        <f t="shared" si="481"/>
        <v/>
      </c>
      <c r="AM1372" s="391" t="str">
        <f t="shared" si="482"/>
        <v/>
      </c>
      <c r="AO1372" s="310" t="str">
        <f t="shared" si="475"/>
        <v/>
      </c>
      <c r="AP1372" s="310">
        <f>SUM(AO$1:AO1372)</f>
        <v>0</v>
      </c>
      <c r="AQ1372" s="310">
        <f>SUM(AK$2:AK1372)</f>
        <v>12</v>
      </c>
      <c r="AR1372" s="310">
        <f>COUNTA(AJ$2:AJ1372)</f>
        <v>12</v>
      </c>
      <c r="AS1372" s="312"/>
      <c r="AT1372" s="312"/>
      <c r="AU1372" s="312"/>
      <c r="AV1372" s="312"/>
      <c r="AW1372" s="312"/>
      <c r="AZ1372">
        <v>2</v>
      </c>
      <c r="BA1372">
        <v>2</v>
      </c>
    </row>
    <row r="1373" spans="1:53" x14ac:dyDescent="0.25">
      <c r="A1373">
        <v>122</v>
      </c>
      <c r="B1373" t="s">
        <v>66</v>
      </c>
      <c r="C1373" t="s">
        <v>928</v>
      </c>
      <c r="D1373"/>
      <c r="E1373">
        <v>2</v>
      </c>
      <c r="F1373">
        <v>3</v>
      </c>
      <c r="G1373">
        <v>4</v>
      </c>
      <c r="H1373">
        <v>1</v>
      </c>
      <c r="I1373">
        <v>0</v>
      </c>
      <c r="J1373">
        <v>0</v>
      </c>
      <c r="K1373">
        <v>0</v>
      </c>
      <c r="L1373">
        <v>1</v>
      </c>
      <c r="M1373"/>
      <c r="O1373" s="101">
        <f>IF(ISBLANK(C1373),O1372,IF(COUNTIF(C$2:C1373,C1373)&gt;1,O1372,1+MAX(O1372,0)))</f>
        <v>37</v>
      </c>
      <c r="P1373" s="45">
        <f t="shared" si="462"/>
        <v>19</v>
      </c>
      <c r="Q1373" s="33" t="str">
        <f t="shared" si="463"/>
        <v/>
      </c>
      <c r="R1373" s="33">
        <f t="shared" si="464"/>
        <v>15</v>
      </c>
      <c r="S1373" s="33" t="str">
        <f t="shared" si="465"/>
        <v>122_15</v>
      </c>
      <c r="T1373" s="35" t="str">
        <f t="shared" si="466"/>
        <v>122PM</v>
      </c>
      <c r="U1373" s="35" t="str">
        <f t="shared" si="467"/>
        <v>122PMEW</v>
      </c>
      <c r="V1373" s="35" t="str">
        <f t="shared" si="483"/>
        <v>1K</v>
      </c>
      <c r="W1373" s="35" t="str">
        <f t="shared" si="476"/>
        <v>122PM1K234</v>
      </c>
      <c r="X1373" s="388">
        <f t="shared" si="477"/>
        <v>0</v>
      </c>
      <c r="Y1373" s="388">
        <f t="shared" si="478"/>
        <v>1</v>
      </c>
      <c r="Z1373" s="280" t="str">
        <f t="shared" si="468"/>
        <v/>
      </c>
      <c r="AA1373" s="280" t="str">
        <f t="shared" si="469"/>
        <v/>
      </c>
      <c r="AB1373" s="389" t="str">
        <f t="shared" si="479"/>
        <v/>
      </c>
      <c r="AC1373" s="389" t="str">
        <f t="shared" si="480"/>
        <v/>
      </c>
      <c r="AD1373" s="390" t="str">
        <f t="shared" si="470"/>
        <v/>
      </c>
      <c r="AE1373" s="282">
        <f t="shared" si="471"/>
        <v>0</v>
      </c>
      <c r="AF1373" s="359">
        <f t="shared" si="472"/>
        <v>0</v>
      </c>
      <c r="AG1373" s="280">
        <f t="shared" si="473"/>
        <v>0</v>
      </c>
      <c r="AH1373" s="280">
        <f t="shared" si="474"/>
        <v>0</v>
      </c>
      <c r="AI1373" s="280">
        <f>IF(ISBLANK(T1373),AI1372,IF(COUNTIF(T$2:T1373,T1373)&gt;1,AI1372,1+MAX(AI1372,0)))</f>
        <v>35</v>
      </c>
      <c r="AL1373" s="391" t="str">
        <f t="shared" si="481"/>
        <v/>
      </c>
      <c r="AM1373" s="391" t="str">
        <f t="shared" si="482"/>
        <v/>
      </c>
      <c r="AO1373" s="310" t="str">
        <f t="shared" si="475"/>
        <v/>
      </c>
      <c r="AP1373" s="310">
        <f>SUM(AO$1:AO1373)</f>
        <v>0</v>
      </c>
      <c r="AQ1373" s="310">
        <f>SUM(AK$2:AK1373)</f>
        <v>12</v>
      </c>
      <c r="AR1373" s="310">
        <f>COUNTA(AJ$2:AJ1373)</f>
        <v>12</v>
      </c>
      <c r="AS1373" s="312"/>
      <c r="AT1373" s="312"/>
      <c r="AU1373" s="312"/>
      <c r="AV1373" s="312"/>
      <c r="AW1373" s="312"/>
      <c r="AZ1373">
        <v>0</v>
      </c>
      <c r="BA1373">
        <v>1</v>
      </c>
    </row>
    <row r="1374" spans="1:53" x14ac:dyDescent="0.25">
      <c r="A1374">
        <v>122</v>
      </c>
      <c r="B1374" t="s">
        <v>66</v>
      </c>
      <c r="C1374" t="s">
        <v>928</v>
      </c>
      <c r="D1374"/>
      <c r="E1374">
        <v>2</v>
      </c>
      <c r="F1374">
        <v>4</v>
      </c>
      <c r="G1374">
        <v>1</v>
      </c>
      <c r="H1374">
        <v>2</v>
      </c>
      <c r="I1374">
        <v>0</v>
      </c>
      <c r="J1374">
        <v>1</v>
      </c>
      <c r="K1374">
        <v>0</v>
      </c>
      <c r="L1374">
        <v>0</v>
      </c>
      <c r="M1374"/>
      <c r="O1374" s="101">
        <f>IF(ISBLANK(C1374),O1373,IF(COUNTIF(C$2:C1374,C1374)&gt;1,O1373,1+MAX(O1373,0)))</f>
        <v>37</v>
      </c>
      <c r="P1374" s="45">
        <f t="shared" si="462"/>
        <v>19</v>
      </c>
      <c r="Q1374" s="33" t="str">
        <f t="shared" si="463"/>
        <v/>
      </c>
      <c r="R1374" s="33">
        <f t="shared" si="464"/>
        <v>16</v>
      </c>
      <c r="S1374" s="33" t="str">
        <f t="shared" si="465"/>
        <v>122_16</v>
      </c>
      <c r="T1374" s="35" t="str">
        <f t="shared" si="466"/>
        <v>122PM</v>
      </c>
      <c r="U1374" s="35" t="str">
        <f t="shared" si="467"/>
        <v>122PMNS</v>
      </c>
      <c r="V1374" s="35" t="str">
        <f t="shared" si="483"/>
        <v>1K</v>
      </c>
      <c r="W1374" s="35" t="str">
        <f t="shared" si="476"/>
        <v>122PM1K241</v>
      </c>
      <c r="X1374" s="388">
        <f t="shared" si="477"/>
        <v>0</v>
      </c>
      <c r="Y1374" s="388">
        <f t="shared" si="478"/>
        <v>0</v>
      </c>
      <c r="Z1374" s="280" t="str">
        <f t="shared" si="468"/>
        <v/>
      </c>
      <c r="AA1374" s="280" t="str">
        <f t="shared" si="469"/>
        <v/>
      </c>
      <c r="AB1374" s="389" t="str">
        <f t="shared" si="479"/>
        <v/>
      </c>
      <c r="AC1374" s="389" t="str">
        <f t="shared" si="480"/>
        <v/>
      </c>
      <c r="AD1374" s="390">
        <f t="shared" si="470"/>
        <v>1</v>
      </c>
      <c r="AE1374" s="282">
        <f t="shared" si="471"/>
        <v>0</v>
      </c>
      <c r="AF1374" s="359">
        <f t="shared" si="472"/>
        <v>0</v>
      </c>
      <c r="AG1374" s="280">
        <f t="shared" si="473"/>
        <v>0</v>
      </c>
      <c r="AH1374" s="280">
        <f t="shared" si="474"/>
        <v>0</v>
      </c>
      <c r="AI1374" s="280">
        <f>IF(ISBLANK(T1374),AI1373,IF(COUNTIF(T$2:T1374,T1374)&gt;1,AI1373,1+MAX(AI1373,0)))</f>
        <v>35</v>
      </c>
      <c r="AL1374" s="391" t="str">
        <f t="shared" si="481"/>
        <v/>
      </c>
      <c r="AM1374" s="391" t="str">
        <f t="shared" si="482"/>
        <v/>
      </c>
      <c r="AO1374" s="310" t="str">
        <f t="shared" si="475"/>
        <v/>
      </c>
      <c r="AP1374" s="310">
        <f>SUM(AO$1:AO1374)</f>
        <v>0</v>
      </c>
      <c r="AQ1374" s="310">
        <f>SUM(AK$2:AK1374)</f>
        <v>12</v>
      </c>
      <c r="AR1374" s="310">
        <f>COUNTA(AJ$2:AJ1374)</f>
        <v>12</v>
      </c>
      <c r="AS1374" s="312"/>
      <c r="AT1374" s="312"/>
      <c r="AU1374" s="312"/>
      <c r="AV1374" s="312"/>
      <c r="AW1374" s="312"/>
      <c r="AZ1374">
        <v>0</v>
      </c>
      <c r="BA1374">
        <v>0</v>
      </c>
    </row>
    <row r="1375" spans="1:53" x14ac:dyDescent="0.25">
      <c r="A1375">
        <v>122</v>
      </c>
      <c r="B1375" t="s">
        <v>66</v>
      </c>
      <c r="C1375" t="s">
        <v>928</v>
      </c>
      <c r="D1375"/>
      <c r="E1375">
        <v>2</v>
      </c>
      <c r="F1375">
        <v>4</v>
      </c>
      <c r="G1375">
        <v>2</v>
      </c>
      <c r="H1375">
        <v>6</v>
      </c>
      <c r="I1375">
        <v>1</v>
      </c>
      <c r="J1375">
        <v>3</v>
      </c>
      <c r="K1375">
        <v>0</v>
      </c>
      <c r="L1375">
        <v>0</v>
      </c>
      <c r="M1375"/>
      <c r="O1375" s="101">
        <f>IF(ISBLANK(C1375),O1374,IF(COUNTIF(C$2:C1375,C1375)&gt;1,O1374,1+MAX(O1374,0)))</f>
        <v>37</v>
      </c>
      <c r="P1375" s="45">
        <f t="shared" si="462"/>
        <v>19</v>
      </c>
      <c r="Q1375" s="33" t="str">
        <f t="shared" si="463"/>
        <v/>
      </c>
      <c r="R1375" s="33">
        <f t="shared" si="464"/>
        <v>16</v>
      </c>
      <c r="S1375" s="33" t="str">
        <f t="shared" si="465"/>
        <v>122_16</v>
      </c>
      <c r="T1375" s="35" t="str">
        <f t="shared" si="466"/>
        <v>122PM</v>
      </c>
      <c r="U1375" s="35" t="str">
        <f t="shared" si="467"/>
        <v>122PMNS</v>
      </c>
      <c r="V1375" s="35" t="str">
        <f t="shared" si="483"/>
        <v>1K</v>
      </c>
      <c r="W1375" s="35" t="str">
        <f t="shared" si="476"/>
        <v>122PM1K242</v>
      </c>
      <c r="X1375" s="388">
        <f t="shared" si="477"/>
        <v>0</v>
      </c>
      <c r="Y1375" s="388">
        <f t="shared" si="478"/>
        <v>0</v>
      </c>
      <c r="Z1375" s="280" t="str">
        <f t="shared" si="468"/>
        <v/>
      </c>
      <c r="AA1375" s="280" t="str">
        <f t="shared" si="469"/>
        <v/>
      </c>
      <c r="AB1375" s="389" t="str">
        <f t="shared" si="479"/>
        <v/>
      </c>
      <c r="AC1375" s="389" t="str">
        <f t="shared" si="480"/>
        <v/>
      </c>
      <c r="AD1375" s="390">
        <f t="shared" si="470"/>
        <v>1</v>
      </c>
      <c r="AE1375" s="282">
        <f t="shared" si="471"/>
        <v>0</v>
      </c>
      <c r="AF1375" s="359">
        <f t="shared" si="472"/>
        <v>0</v>
      </c>
      <c r="AG1375" s="280">
        <f t="shared" si="473"/>
        <v>0</v>
      </c>
      <c r="AH1375" s="280">
        <f t="shared" si="474"/>
        <v>0</v>
      </c>
      <c r="AI1375" s="280">
        <f>IF(ISBLANK(T1375),AI1374,IF(COUNTIF(T$2:T1375,T1375)&gt;1,AI1374,1+MAX(AI1374,0)))</f>
        <v>35</v>
      </c>
      <c r="AL1375" s="391" t="str">
        <f t="shared" si="481"/>
        <v/>
      </c>
      <c r="AM1375" s="391" t="str">
        <f t="shared" si="482"/>
        <v/>
      </c>
      <c r="AO1375" s="310" t="str">
        <f t="shared" si="475"/>
        <v/>
      </c>
      <c r="AP1375" s="310">
        <f>SUM(AO$1:AO1375)</f>
        <v>0</v>
      </c>
      <c r="AQ1375" s="310">
        <f>SUM(AK$2:AK1375)</f>
        <v>12</v>
      </c>
      <c r="AR1375" s="310">
        <f>COUNTA(AJ$2:AJ1375)</f>
        <v>12</v>
      </c>
      <c r="AS1375" s="312"/>
      <c r="AT1375" s="312"/>
      <c r="AU1375" s="312"/>
      <c r="AV1375" s="312"/>
      <c r="AW1375" s="312"/>
      <c r="AZ1375">
        <v>0</v>
      </c>
      <c r="BA1375">
        <v>0</v>
      </c>
    </row>
    <row r="1376" spans="1:53" x14ac:dyDescent="0.25">
      <c r="A1376">
        <v>122</v>
      </c>
      <c r="B1376" t="s">
        <v>66</v>
      </c>
      <c r="C1376" t="s">
        <v>928</v>
      </c>
      <c r="D1376"/>
      <c r="E1376">
        <v>2</v>
      </c>
      <c r="F1376">
        <v>4</v>
      </c>
      <c r="G1376">
        <v>3</v>
      </c>
      <c r="H1376">
        <v>1</v>
      </c>
      <c r="I1376">
        <v>0</v>
      </c>
      <c r="J1376">
        <v>0</v>
      </c>
      <c r="K1376">
        <v>1</v>
      </c>
      <c r="L1376">
        <v>1</v>
      </c>
      <c r="M1376"/>
      <c r="O1376" s="101">
        <f>IF(ISBLANK(C1376),O1375,IF(COUNTIF(C$2:C1376,C1376)&gt;1,O1375,1+MAX(O1375,0)))</f>
        <v>37</v>
      </c>
      <c r="P1376" s="45">
        <f t="shared" si="462"/>
        <v>19</v>
      </c>
      <c r="Q1376" s="33" t="str">
        <f t="shared" si="463"/>
        <v/>
      </c>
      <c r="R1376" s="33">
        <f t="shared" si="464"/>
        <v>16</v>
      </c>
      <c r="S1376" s="33" t="str">
        <f t="shared" si="465"/>
        <v>122_16</v>
      </c>
      <c r="T1376" s="35" t="str">
        <f t="shared" si="466"/>
        <v>122PM</v>
      </c>
      <c r="U1376" s="35" t="str">
        <f t="shared" si="467"/>
        <v>122PMEW</v>
      </c>
      <c r="V1376" s="35" t="str">
        <f t="shared" si="483"/>
        <v>1K</v>
      </c>
      <c r="W1376" s="35" t="str">
        <f t="shared" si="476"/>
        <v>122PM1K243</v>
      </c>
      <c r="X1376" s="388">
        <f t="shared" si="477"/>
        <v>1</v>
      </c>
      <c r="Y1376" s="388">
        <f t="shared" si="478"/>
        <v>1</v>
      </c>
      <c r="Z1376" s="280" t="str">
        <f t="shared" si="468"/>
        <v/>
      </c>
      <c r="AA1376" s="280" t="str">
        <f t="shared" si="469"/>
        <v/>
      </c>
      <c r="AB1376" s="389" t="str">
        <f t="shared" si="479"/>
        <v/>
      </c>
      <c r="AC1376" s="389" t="str">
        <f t="shared" si="480"/>
        <v/>
      </c>
      <c r="AD1376" s="390" t="str">
        <f t="shared" si="470"/>
        <v/>
      </c>
      <c r="AE1376" s="282">
        <f t="shared" si="471"/>
        <v>0</v>
      </c>
      <c r="AF1376" s="359">
        <f t="shared" si="472"/>
        <v>0</v>
      </c>
      <c r="AG1376" s="280">
        <f t="shared" si="473"/>
        <v>0</v>
      </c>
      <c r="AH1376" s="280">
        <f t="shared" si="474"/>
        <v>0</v>
      </c>
      <c r="AI1376" s="280">
        <f>IF(ISBLANK(T1376),AI1375,IF(COUNTIF(T$2:T1376,T1376)&gt;1,AI1375,1+MAX(AI1375,0)))</f>
        <v>35</v>
      </c>
      <c r="AL1376" s="391" t="str">
        <f t="shared" si="481"/>
        <v/>
      </c>
      <c r="AM1376" s="391" t="str">
        <f t="shared" si="482"/>
        <v/>
      </c>
      <c r="AO1376" s="310" t="str">
        <f t="shared" si="475"/>
        <v/>
      </c>
      <c r="AP1376" s="310">
        <f>SUM(AO$1:AO1376)</f>
        <v>0</v>
      </c>
      <c r="AQ1376" s="310">
        <f>SUM(AK$2:AK1376)</f>
        <v>12</v>
      </c>
      <c r="AR1376" s="310">
        <f>COUNTA(AJ$2:AJ1376)</f>
        <v>12</v>
      </c>
      <c r="AS1376" s="312"/>
      <c r="AT1376" s="312"/>
      <c r="AU1376" s="312"/>
      <c r="AV1376" s="312"/>
      <c r="AW1376" s="312"/>
      <c r="AZ1376">
        <v>1</v>
      </c>
      <c r="BA1376">
        <v>1</v>
      </c>
    </row>
    <row r="1377" spans="1:53" x14ac:dyDescent="0.25">
      <c r="A1377">
        <v>122</v>
      </c>
      <c r="B1377" t="s">
        <v>66</v>
      </c>
      <c r="C1377" t="s">
        <v>928</v>
      </c>
      <c r="D1377"/>
      <c r="E1377">
        <v>2</v>
      </c>
      <c r="F1377">
        <v>4</v>
      </c>
      <c r="G1377">
        <v>4</v>
      </c>
      <c r="H1377">
        <v>1</v>
      </c>
      <c r="I1377">
        <v>0</v>
      </c>
      <c r="J1377">
        <v>0</v>
      </c>
      <c r="K1377">
        <v>0</v>
      </c>
      <c r="L1377">
        <v>1</v>
      </c>
      <c r="M1377"/>
      <c r="O1377" s="101">
        <f>IF(ISBLANK(C1377),O1376,IF(COUNTIF(C$2:C1377,C1377)&gt;1,O1376,1+MAX(O1376,0)))</f>
        <v>37</v>
      </c>
      <c r="P1377" s="45">
        <f t="shared" si="462"/>
        <v>19</v>
      </c>
      <c r="Q1377" s="33" t="str">
        <f t="shared" si="463"/>
        <v/>
      </c>
      <c r="R1377" s="33">
        <f t="shared" si="464"/>
        <v>16</v>
      </c>
      <c r="S1377" s="33" t="str">
        <f t="shared" si="465"/>
        <v>122_16</v>
      </c>
      <c r="T1377" s="35" t="str">
        <f t="shared" si="466"/>
        <v>122PM</v>
      </c>
      <c r="U1377" s="35" t="str">
        <f t="shared" si="467"/>
        <v>122PMEW</v>
      </c>
      <c r="V1377" s="35" t="str">
        <f t="shared" si="483"/>
        <v>1K</v>
      </c>
      <c r="W1377" s="35" t="str">
        <f t="shared" si="476"/>
        <v>122PM1K244</v>
      </c>
      <c r="X1377" s="388">
        <f t="shared" si="477"/>
        <v>0</v>
      </c>
      <c r="Y1377" s="388">
        <f t="shared" si="478"/>
        <v>1</v>
      </c>
      <c r="Z1377" s="280" t="str">
        <f t="shared" si="468"/>
        <v/>
      </c>
      <c r="AA1377" s="280" t="str">
        <f t="shared" si="469"/>
        <v/>
      </c>
      <c r="AB1377" s="389" t="str">
        <f t="shared" si="479"/>
        <v/>
      </c>
      <c r="AC1377" s="389" t="str">
        <f t="shared" si="480"/>
        <v/>
      </c>
      <c r="AD1377" s="390" t="str">
        <f t="shared" si="470"/>
        <v/>
      </c>
      <c r="AE1377" s="282">
        <f t="shared" si="471"/>
        <v>0</v>
      </c>
      <c r="AF1377" s="359">
        <f t="shared" si="472"/>
        <v>0</v>
      </c>
      <c r="AG1377" s="280">
        <f t="shared" si="473"/>
        <v>0</v>
      </c>
      <c r="AH1377" s="280">
        <f t="shared" si="474"/>
        <v>0</v>
      </c>
      <c r="AI1377" s="280">
        <f>IF(ISBLANK(T1377),AI1376,IF(COUNTIF(T$2:T1377,T1377)&gt;1,AI1376,1+MAX(AI1376,0)))</f>
        <v>35</v>
      </c>
      <c r="AL1377" s="391" t="str">
        <f t="shared" si="481"/>
        <v/>
      </c>
      <c r="AM1377" s="391" t="str">
        <f t="shared" si="482"/>
        <v/>
      </c>
      <c r="AO1377" s="310" t="str">
        <f t="shared" si="475"/>
        <v/>
      </c>
      <c r="AP1377" s="310">
        <f>SUM(AO$1:AO1377)</f>
        <v>0</v>
      </c>
      <c r="AQ1377" s="310">
        <f>SUM(AK$2:AK1377)</f>
        <v>12</v>
      </c>
      <c r="AR1377" s="310">
        <f>COUNTA(AJ$2:AJ1377)</f>
        <v>12</v>
      </c>
      <c r="AS1377" s="312"/>
      <c r="AT1377" s="312"/>
      <c r="AU1377" s="312"/>
      <c r="AV1377" s="312"/>
      <c r="AW1377" s="312"/>
      <c r="AZ1377">
        <v>0</v>
      </c>
      <c r="BA1377">
        <v>1</v>
      </c>
    </row>
    <row r="1378" spans="1:53" x14ac:dyDescent="0.25">
      <c r="A1378">
        <v>123</v>
      </c>
      <c r="B1378" t="s">
        <v>65</v>
      </c>
      <c r="C1378" t="s">
        <v>930</v>
      </c>
      <c r="D1378"/>
      <c r="E1378">
        <v>1</v>
      </c>
      <c r="F1378">
        <v>1</v>
      </c>
      <c r="G1378">
        <v>1</v>
      </c>
      <c r="H1378">
        <v>1</v>
      </c>
      <c r="I1378">
        <v>0</v>
      </c>
      <c r="J1378">
        <v>1</v>
      </c>
      <c r="K1378">
        <v>0</v>
      </c>
      <c r="L1378">
        <v>0</v>
      </c>
      <c r="M1378" t="s">
        <v>931</v>
      </c>
      <c r="O1378" s="101">
        <f>IF(ISBLANK(C1378),O1377,IF(COUNTIF(C$2:C1378,C1378)&gt;1,O1377,1+MAX(O1377,0)))</f>
        <v>38</v>
      </c>
      <c r="P1378" s="45">
        <f t="shared" si="462"/>
        <v>20</v>
      </c>
      <c r="Q1378" s="33">
        <f t="shared" si="463"/>
        <v>20</v>
      </c>
      <c r="R1378" s="33">
        <f t="shared" si="464"/>
        <v>1</v>
      </c>
      <c r="S1378" s="33" t="str">
        <f t="shared" si="465"/>
        <v>123_1</v>
      </c>
      <c r="T1378" s="35" t="str">
        <f t="shared" si="466"/>
        <v>123AM</v>
      </c>
      <c r="U1378" s="35" t="str">
        <f t="shared" si="467"/>
        <v>123AMNS</v>
      </c>
      <c r="V1378" s="35" t="str">
        <f t="shared" si="483"/>
        <v>1L</v>
      </c>
      <c r="W1378" s="35" t="str">
        <f t="shared" si="476"/>
        <v>123AM1L111</v>
      </c>
      <c r="X1378" s="388">
        <f t="shared" si="477"/>
        <v>0</v>
      </c>
      <c r="Y1378" s="388">
        <f t="shared" si="478"/>
        <v>0</v>
      </c>
      <c r="Z1378" s="280" t="str">
        <f t="shared" si="468"/>
        <v/>
      </c>
      <c r="AA1378" s="280" t="str">
        <f t="shared" si="469"/>
        <v/>
      </c>
      <c r="AB1378" s="389" t="str">
        <f t="shared" si="479"/>
        <v/>
      </c>
      <c r="AC1378" s="389" t="str">
        <f t="shared" si="480"/>
        <v/>
      </c>
      <c r="AD1378" s="390" t="str">
        <f t="shared" si="470"/>
        <v/>
      </c>
      <c r="AE1378" s="282">
        <f t="shared" si="471"/>
        <v>0</v>
      </c>
      <c r="AF1378" s="359">
        <f t="shared" si="472"/>
        <v>0</v>
      </c>
      <c r="AG1378" s="280">
        <f t="shared" si="473"/>
        <v>0</v>
      </c>
      <c r="AH1378" s="280">
        <f t="shared" si="474"/>
        <v>0</v>
      </c>
      <c r="AI1378" s="280">
        <f>IF(ISBLANK(T1378),AI1377,IF(COUNTIF(T$2:T1378,T1378)&gt;1,AI1377,1+MAX(AI1377,0)))</f>
        <v>36</v>
      </c>
      <c r="AL1378" s="391" t="str">
        <f t="shared" si="481"/>
        <v/>
      </c>
      <c r="AM1378" s="391" t="str">
        <f t="shared" si="482"/>
        <v/>
      </c>
      <c r="AO1378" s="310" t="str">
        <f t="shared" si="475"/>
        <v/>
      </c>
      <c r="AP1378" s="310">
        <f>SUM(AO$1:AO1378)</f>
        <v>0</v>
      </c>
      <c r="AQ1378" s="310">
        <f>SUM(AK$2:AK1378)</f>
        <v>12</v>
      </c>
      <c r="AR1378" s="310">
        <f>COUNTA(AJ$2:AJ1378)</f>
        <v>12</v>
      </c>
      <c r="AS1378" s="312"/>
      <c r="AT1378" s="312"/>
      <c r="AU1378" s="312"/>
      <c r="AV1378" s="312"/>
      <c r="AW1378" s="312"/>
      <c r="AZ1378">
        <v>0</v>
      </c>
      <c r="BA1378">
        <v>0</v>
      </c>
    </row>
    <row r="1379" spans="1:53" x14ac:dyDescent="0.25">
      <c r="A1379">
        <v>123</v>
      </c>
      <c r="B1379" t="s">
        <v>65</v>
      </c>
      <c r="C1379" t="s">
        <v>930</v>
      </c>
      <c r="D1379"/>
      <c r="E1379">
        <v>1</v>
      </c>
      <c r="F1379">
        <v>1</v>
      </c>
      <c r="G1379">
        <v>2</v>
      </c>
      <c r="H1379">
        <v>1</v>
      </c>
      <c r="I1379">
        <v>0</v>
      </c>
      <c r="J1379">
        <v>1</v>
      </c>
      <c r="K1379">
        <v>1</v>
      </c>
      <c r="L1379">
        <v>1</v>
      </c>
      <c r="M1379" t="s">
        <v>931</v>
      </c>
      <c r="O1379" s="101">
        <f>IF(ISBLANK(C1379),O1378,IF(COUNTIF(C$2:C1379,C1379)&gt;1,O1378,1+MAX(O1378,0)))</f>
        <v>38</v>
      </c>
      <c r="P1379" s="45">
        <f t="shared" si="462"/>
        <v>20</v>
      </c>
      <c r="Q1379" s="33" t="str">
        <f t="shared" si="463"/>
        <v/>
      </c>
      <c r="R1379" s="33">
        <f t="shared" si="464"/>
        <v>1</v>
      </c>
      <c r="S1379" s="33" t="str">
        <f t="shared" si="465"/>
        <v>123_1</v>
      </c>
      <c r="T1379" s="35" t="str">
        <f t="shared" si="466"/>
        <v>123AM</v>
      </c>
      <c r="U1379" s="35" t="str">
        <f t="shared" si="467"/>
        <v>123AMNS</v>
      </c>
      <c r="V1379" s="35" t="str">
        <f t="shared" si="483"/>
        <v>1L</v>
      </c>
      <c r="W1379" s="35" t="str">
        <f t="shared" si="476"/>
        <v>123AM1L112</v>
      </c>
      <c r="X1379" s="388">
        <f t="shared" si="477"/>
        <v>1</v>
      </c>
      <c r="Y1379" s="388">
        <f t="shared" si="478"/>
        <v>1</v>
      </c>
      <c r="Z1379" s="280" t="str">
        <f t="shared" si="468"/>
        <v/>
      </c>
      <c r="AA1379" s="280" t="str">
        <f t="shared" si="469"/>
        <v/>
      </c>
      <c r="AB1379" s="389" t="str">
        <f t="shared" si="479"/>
        <v/>
      </c>
      <c r="AC1379" s="389" t="str">
        <f t="shared" si="480"/>
        <v/>
      </c>
      <c r="AD1379" s="390" t="str">
        <f t="shared" si="470"/>
        <v/>
      </c>
      <c r="AE1379" s="282">
        <f t="shared" si="471"/>
        <v>0</v>
      </c>
      <c r="AF1379" s="359">
        <f t="shared" si="472"/>
        <v>0</v>
      </c>
      <c r="AG1379" s="280">
        <f t="shared" si="473"/>
        <v>0</v>
      </c>
      <c r="AH1379" s="280">
        <f t="shared" si="474"/>
        <v>0</v>
      </c>
      <c r="AI1379" s="280">
        <f>IF(ISBLANK(T1379),AI1378,IF(COUNTIF(T$2:T1379,T1379)&gt;1,AI1378,1+MAX(AI1378,0)))</f>
        <v>36</v>
      </c>
      <c r="AL1379" s="391" t="str">
        <f t="shared" si="481"/>
        <v/>
      </c>
      <c r="AM1379" s="391" t="str">
        <f t="shared" si="482"/>
        <v/>
      </c>
      <c r="AO1379" s="310" t="str">
        <f t="shared" si="475"/>
        <v/>
      </c>
      <c r="AP1379" s="310">
        <f>SUM(AO$1:AO1379)</f>
        <v>0</v>
      </c>
      <c r="AQ1379" s="310">
        <f>SUM(AK$2:AK1379)</f>
        <v>12</v>
      </c>
      <c r="AR1379" s="310">
        <f>COUNTA(AJ$2:AJ1379)</f>
        <v>12</v>
      </c>
      <c r="AS1379" s="312"/>
      <c r="AT1379" s="312"/>
      <c r="AU1379" s="312"/>
      <c r="AV1379" s="312"/>
      <c r="AW1379" s="312"/>
      <c r="AZ1379">
        <v>1</v>
      </c>
      <c r="BA1379">
        <v>1</v>
      </c>
    </row>
    <row r="1380" spans="1:53" x14ac:dyDescent="0.25">
      <c r="A1380">
        <v>123</v>
      </c>
      <c r="B1380" t="s">
        <v>65</v>
      </c>
      <c r="C1380" t="s">
        <v>930</v>
      </c>
      <c r="D1380"/>
      <c r="E1380">
        <v>1</v>
      </c>
      <c r="F1380">
        <v>1</v>
      </c>
      <c r="G1380">
        <v>3</v>
      </c>
      <c r="H1380">
        <v>5</v>
      </c>
      <c r="I1380">
        <v>0</v>
      </c>
      <c r="J1380">
        <v>4</v>
      </c>
      <c r="K1380">
        <v>0</v>
      </c>
      <c r="L1380">
        <v>0</v>
      </c>
      <c r="M1380" t="s">
        <v>931</v>
      </c>
      <c r="O1380" s="101">
        <f>IF(ISBLANK(C1380),O1379,IF(COUNTIF(C$2:C1380,C1380)&gt;1,O1379,1+MAX(O1379,0)))</f>
        <v>38</v>
      </c>
      <c r="P1380" s="45">
        <f t="shared" si="462"/>
        <v>20</v>
      </c>
      <c r="Q1380" s="33" t="str">
        <f t="shared" si="463"/>
        <v/>
      </c>
      <c r="R1380" s="33">
        <f t="shared" si="464"/>
        <v>1</v>
      </c>
      <c r="S1380" s="33" t="str">
        <f t="shared" si="465"/>
        <v>123_1</v>
      </c>
      <c r="T1380" s="35" t="str">
        <f t="shared" si="466"/>
        <v>123AM</v>
      </c>
      <c r="U1380" s="35" t="str">
        <f t="shared" si="467"/>
        <v>123AMEW</v>
      </c>
      <c r="V1380" s="35" t="str">
        <f t="shared" si="483"/>
        <v>1L</v>
      </c>
      <c r="W1380" s="35" t="str">
        <f t="shared" si="476"/>
        <v>123AM1L113</v>
      </c>
      <c r="X1380" s="388">
        <f t="shared" si="477"/>
        <v>0</v>
      </c>
      <c r="Y1380" s="388">
        <f t="shared" si="478"/>
        <v>0</v>
      </c>
      <c r="Z1380" s="280" t="str">
        <f t="shared" si="468"/>
        <v/>
      </c>
      <c r="AA1380" s="280" t="str">
        <f t="shared" si="469"/>
        <v/>
      </c>
      <c r="AB1380" s="389" t="str">
        <f t="shared" si="479"/>
        <v/>
      </c>
      <c r="AC1380" s="389" t="str">
        <f t="shared" si="480"/>
        <v/>
      </c>
      <c r="AD1380" s="390">
        <f t="shared" si="470"/>
        <v>1</v>
      </c>
      <c r="AE1380" s="282">
        <f t="shared" si="471"/>
        <v>0</v>
      </c>
      <c r="AF1380" s="359">
        <f t="shared" si="472"/>
        <v>0</v>
      </c>
      <c r="AG1380" s="280">
        <f t="shared" si="473"/>
        <v>4</v>
      </c>
      <c r="AH1380" s="280">
        <f t="shared" si="474"/>
        <v>1</v>
      </c>
      <c r="AI1380" s="280">
        <f>IF(ISBLANK(T1380),AI1379,IF(COUNTIF(T$2:T1380,T1380)&gt;1,AI1379,1+MAX(AI1379,0)))</f>
        <v>36</v>
      </c>
      <c r="AL1380" s="391" t="str">
        <f t="shared" si="481"/>
        <v/>
      </c>
      <c r="AM1380" s="391" t="str">
        <f t="shared" si="482"/>
        <v/>
      </c>
      <c r="AO1380" s="310" t="str">
        <f t="shared" si="475"/>
        <v/>
      </c>
      <c r="AP1380" s="310">
        <f>SUM(AO$1:AO1380)</f>
        <v>0</v>
      </c>
      <c r="AQ1380" s="310">
        <f>SUM(AK$2:AK1380)</f>
        <v>12</v>
      </c>
      <c r="AR1380" s="310">
        <f>COUNTA(AJ$2:AJ1380)</f>
        <v>12</v>
      </c>
      <c r="AS1380" s="312"/>
      <c r="AT1380" s="312"/>
      <c r="AU1380" s="312"/>
      <c r="AV1380" s="312"/>
      <c r="AW1380" s="312"/>
      <c r="AZ1380">
        <v>0</v>
      </c>
      <c r="BA1380">
        <v>0</v>
      </c>
    </row>
    <row r="1381" spans="1:53" x14ac:dyDescent="0.25">
      <c r="A1381">
        <v>123</v>
      </c>
      <c r="B1381" t="s">
        <v>65</v>
      </c>
      <c r="C1381" t="s">
        <v>930</v>
      </c>
      <c r="D1381"/>
      <c r="E1381">
        <v>1</v>
      </c>
      <c r="F1381">
        <v>1</v>
      </c>
      <c r="G1381">
        <v>4</v>
      </c>
      <c r="H1381">
        <v>4</v>
      </c>
      <c r="I1381">
        <v>0</v>
      </c>
      <c r="J1381">
        <v>3</v>
      </c>
      <c r="K1381">
        <v>0</v>
      </c>
      <c r="L1381">
        <v>0</v>
      </c>
      <c r="M1381" t="s">
        <v>931</v>
      </c>
      <c r="O1381" s="101">
        <f>IF(ISBLANK(C1381),O1380,IF(COUNTIF(C$2:C1381,C1381)&gt;1,O1380,1+MAX(O1380,0)))</f>
        <v>38</v>
      </c>
      <c r="P1381" s="45">
        <f t="shared" si="462"/>
        <v>20</v>
      </c>
      <c r="Q1381" s="33" t="str">
        <f t="shared" si="463"/>
        <v/>
      </c>
      <c r="R1381" s="33">
        <f t="shared" si="464"/>
        <v>1</v>
      </c>
      <c r="S1381" s="33" t="str">
        <f t="shared" si="465"/>
        <v>123_1</v>
      </c>
      <c r="T1381" s="35" t="str">
        <f t="shared" si="466"/>
        <v>123AM</v>
      </c>
      <c r="U1381" s="35" t="str">
        <f t="shared" si="467"/>
        <v>123AMEW</v>
      </c>
      <c r="V1381" s="35" t="str">
        <f t="shared" si="483"/>
        <v>1L</v>
      </c>
      <c r="W1381" s="35" t="str">
        <f t="shared" si="476"/>
        <v>123AM1L114</v>
      </c>
      <c r="X1381" s="388">
        <f t="shared" si="477"/>
        <v>0</v>
      </c>
      <c r="Y1381" s="388">
        <f t="shared" si="478"/>
        <v>0</v>
      </c>
      <c r="Z1381" s="280" t="str">
        <f t="shared" si="468"/>
        <v/>
      </c>
      <c r="AA1381" s="280" t="str">
        <f t="shared" si="469"/>
        <v/>
      </c>
      <c r="AB1381" s="389" t="str">
        <f t="shared" si="479"/>
        <v/>
      </c>
      <c r="AC1381" s="389" t="str">
        <f t="shared" si="480"/>
        <v/>
      </c>
      <c r="AD1381" s="390">
        <f t="shared" si="470"/>
        <v>1</v>
      </c>
      <c r="AE1381" s="282">
        <f t="shared" si="471"/>
        <v>0</v>
      </c>
      <c r="AF1381" s="359">
        <f t="shared" si="472"/>
        <v>0</v>
      </c>
      <c r="AG1381" s="280">
        <f t="shared" si="473"/>
        <v>4</v>
      </c>
      <c r="AH1381" s="280">
        <f t="shared" si="474"/>
        <v>1</v>
      </c>
      <c r="AI1381" s="280">
        <f>IF(ISBLANK(T1381),AI1380,IF(COUNTIF(T$2:T1381,T1381)&gt;1,AI1380,1+MAX(AI1380,0)))</f>
        <v>36</v>
      </c>
      <c r="AL1381" s="391" t="str">
        <f t="shared" si="481"/>
        <v/>
      </c>
      <c r="AM1381" s="391" t="str">
        <f t="shared" si="482"/>
        <v/>
      </c>
      <c r="AO1381" s="310" t="str">
        <f t="shared" si="475"/>
        <v/>
      </c>
      <c r="AP1381" s="310">
        <f>SUM(AO$1:AO1381)</f>
        <v>0</v>
      </c>
      <c r="AQ1381" s="310">
        <f>SUM(AK$2:AK1381)</f>
        <v>12</v>
      </c>
      <c r="AR1381" s="310">
        <f>COUNTA(AJ$2:AJ1381)</f>
        <v>12</v>
      </c>
      <c r="AS1381" s="312"/>
      <c r="AT1381" s="312"/>
      <c r="AU1381" s="312"/>
      <c r="AV1381" s="312"/>
      <c r="AW1381" s="312"/>
      <c r="AZ1381">
        <v>0</v>
      </c>
      <c r="BA1381">
        <v>0</v>
      </c>
    </row>
    <row r="1382" spans="1:53" x14ac:dyDescent="0.25">
      <c r="A1382">
        <v>123</v>
      </c>
      <c r="B1382" t="s">
        <v>65</v>
      </c>
      <c r="C1382" t="s">
        <v>930</v>
      </c>
      <c r="D1382"/>
      <c r="E1382">
        <v>1</v>
      </c>
      <c r="F1382">
        <v>2</v>
      </c>
      <c r="G1382">
        <v>1</v>
      </c>
      <c r="H1382">
        <v>2</v>
      </c>
      <c r="I1382">
        <v>2</v>
      </c>
      <c r="J1382">
        <v>1</v>
      </c>
      <c r="K1382">
        <v>1</v>
      </c>
      <c r="L1382">
        <v>2</v>
      </c>
      <c r="M1382" t="s">
        <v>931</v>
      </c>
      <c r="O1382" s="101">
        <f>IF(ISBLANK(C1382),O1381,IF(COUNTIF(C$2:C1382,C1382)&gt;1,O1381,1+MAX(O1381,0)))</f>
        <v>38</v>
      </c>
      <c r="P1382" s="45">
        <f t="shared" si="462"/>
        <v>20</v>
      </c>
      <c r="Q1382" s="33" t="str">
        <f t="shared" si="463"/>
        <v/>
      </c>
      <c r="R1382" s="33">
        <f t="shared" si="464"/>
        <v>2</v>
      </c>
      <c r="S1382" s="33" t="str">
        <f t="shared" si="465"/>
        <v>123_2</v>
      </c>
      <c r="T1382" s="35" t="str">
        <f t="shared" si="466"/>
        <v>123AM</v>
      </c>
      <c r="U1382" s="35" t="str">
        <f t="shared" si="467"/>
        <v>123AMNS</v>
      </c>
      <c r="V1382" s="35" t="str">
        <f t="shared" si="483"/>
        <v>1L</v>
      </c>
      <c r="W1382" s="35" t="str">
        <f t="shared" si="476"/>
        <v>123AM1L121</v>
      </c>
      <c r="X1382" s="388">
        <f t="shared" si="477"/>
        <v>1</v>
      </c>
      <c r="Y1382" s="388">
        <f t="shared" si="478"/>
        <v>2</v>
      </c>
      <c r="Z1382" s="280" t="str">
        <f t="shared" si="468"/>
        <v/>
      </c>
      <c r="AA1382" s="280" t="str">
        <f t="shared" si="469"/>
        <v/>
      </c>
      <c r="AB1382" s="389" t="str">
        <f t="shared" si="479"/>
        <v/>
      </c>
      <c r="AC1382" s="389" t="str">
        <f t="shared" si="480"/>
        <v/>
      </c>
      <c r="AD1382" s="390" t="str">
        <f t="shared" si="470"/>
        <v/>
      </c>
      <c r="AE1382" s="282">
        <f t="shared" si="471"/>
        <v>0</v>
      </c>
      <c r="AF1382" s="359">
        <f t="shared" si="472"/>
        <v>0</v>
      </c>
      <c r="AG1382" s="280">
        <f t="shared" si="473"/>
        <v>0</v>
      </c>
      <c r="AH1382" s="280">
        <f t="shared" si="474"/>
        <v>0</v>
      </c>
      <c r="AI1382" s="280">
        <f>IF(ISBLANK(T1382),AI1381,IF(COUNTIF(T$2:T1382,T1382)&gt;1,AI1381,1+MAX(AI1381,0)))</f>
        <v>36</v>
      </c>
      <c r="AL1382" s="391" t="str">
        <f t="shared" si="481"/>
        <v/>
      </c>
      <c r="AM1382" s="391" t="str">
        <f t="shared" si="482"/>
        <v/>
      </c>
      <c r="AO1382" s="310" t="str">
        <f t="shared" si="475"/>
        <v/>
      </c>
      <c r="AP1382" s="310">
        <f>SUM(AO$1:AO1382)</f>
        <v>0</v>
      </c>
      <c r="AQ1382" s="310">
        <f>SUM(AK$2:AK1382)</f>
        <v>12</v>
      </c>
      <c r="AR1382" s="310">
        <f>COUNTA(AJ$2:AJ1382)</f>
        <v>12</v>
      </c>
      <c r="AS1382" s="312"/>
      <c r="AT1382" s="312"/>
      <c r="AU1382" s="312"/>
      <c r="AV1382" s="312"/>
      <c r="AW1382" s="312"/>
      <c r="AZ1382">
        <v>1</v>
      </c>
      <c r="BA1382">
        <v>2</v>
      </c>
    </row>
    <row r="1383" spans="1:53" x14ac:dyDescent="0.25">
      <c r="A1383">
        <v>123</v>
      </c>
      <c r="B1383" t="s">
        <v>65</v>
      </c>
      <c r="C1383" t="s">
        <v>930</v>
      </c>
      <c r="D1383"/>
      <c r="E1383">
        <v>1</v>
      </c>
      <c r="F1383">
        <v>2</v>
      </c>
      <c r="G1383">
        <v>2</v>
      </c>
      <c r="H1383">
        <v>1</v>
      </c>
      <c r="I1383">
        <v>0</v>
      </c>
      <c r="J1383">
        <v>0</v>
      </c>
      <c r="K1383">
        <v>0</v>
      </c>
      <c r="L1383">
        <v>0</v>
      </c>
      <c r="M1383" t="s">
        <v>931</v>
      </c>
      <c r="O1383" s="101">
        <f>IF(ISBLANK(C1383),O1382,IF(COUNTIF(C$2:C1383,C1383)&gt;1,O1382,1+MAX(O1382,0)))</f>
        <v>38</v>
      </c>
      <c r="P1383" s="45">
        <f t="shared" si="462"/>
        <v>20</v>
      </c>
      <c r="Q1383" s="33" t="str">
        <f t="shared" si="463"/>
        <v/>
      </c>
      <c r="R1383" s="33">
        <f t="shared" si="464"/>
        <v>2</v>
      </c>
      <c r="S1383" s="33" t="str">
        <f t="shared" si="465"/>
        <v>123_2</v>
      </c>
      <c r="T1383" s="35" t="str">
        <f t="shared" si="466"/>
        <v>123AM</v>
      </c>
      <c r="U1383" s="35" t="str">
        <f t="shared" si="467"/>
        <v>123AMNS</v>
      </c>
      <c r="V1383" s="35" t="str">
        <f t="shared" si="483"/>
        <v>1L</v>
      </c>
      <c r="W1383" s="35" t="str">
        <f t="shared" si="476"/>
        <v>123AM1L122</v>
      </c>
      <c r="X1383" s="388">
        <f t="shared" si="477"/>
        <v>0</v>
      </c>
      <c r="Y1383" s="388">
        <f t="shared" si="478"/>
        <v>0</v>
      </c>
      <c r="Z1383" s="280" t="str">
        <f t="shared" si="468"/>
        <v/>
      </c>
      <c r="AA1383" s="280" t="str">
        <f t="shared" si="469"/>
        <v/>
      </c>
      <c r="AB1383" s="389" t="str">
        <f t="shared" si="479"/>
        <v/>
      </c>
      <c r="AC1383" s="389" t="str">
        <f t="shared" si="480"/>
        <v/>
      </c>
      <c r="AD1383" s="390" t="str">
        <f t="shared" si="470"/>
        <v/>
      </c>
      <c r="AE1383" s="282">
        <f t="shared" si="471"/>
        <v>0</v>
      </c>
      <c r="AF1383" s="359">
        <f t="shared" si="472"/>
        <v>0</v>
      </c>
      <c r="AG1383" s="280">
        <f t="shared" si="473"/>
        <v>0</v>
      </c>
      <c r="AH1383" s="280">
        <f t="shared" si="474"/>
        <v>0</v>
      </c>
      <c r="AI1383" s="280">
        <f>IF(ISBLANK(T1383),AI1382,IF(COUNTIF(T$2:T1383,T1383)&gt;1,AI1382,1+MAX(AI1382,0)))</f>
        <v>36</v>
      </c>
      <c r="AL1383" s="391" t="str">
        <f t="shared" si="481"/>
        <v/>
      </c>
      <c r="AM1383" s="391" t="str">
        <f t="shared" si="482"/>
        <v/>
      </c>
      <c r="AO1383" s="310" t="str">
        <f t="shared" si="475"/>
        <v/>
      </c>
      <c r="AP1383" s="310">
        <f>SUM(AO$1:AO1383)</f>
        <v>0</v>
      </c>
      <c r="AQ1383" s="310">
        <f>SUM(AK$2:AK1383)</f>
        <v>12</v>
      </c>
      <c r="AR1383" s="310">
        <f>COUNTA(AJ$2:AJ1383)</f>
        <v>12</v>
      </c>
      <c r="AS1383" s="312"/>
      <c r="AT1383" s="312"/>
      <c r="AU1383" s="312"/>
      <c r="AV1383" s="312"/>
      <c r="AW1383" s="312"/>
      <c r="AZ1383">
        <v>0</v>
      </c>
      <c r="BA1383">
        <v>0</v>
      </c>
    </row>
    <row r="1384" spans="1:53" x14ac:dyDescent="0.25">
      <c r="A1384">
        <v>123</v>
      </c>
      <c r="B1384" t="s">
        <v>65</v>
      </c>
      <c r="C1384" t="s">
        <v>930</v>
      </c>
      <c r="D1384"/>
      <c r="E1384">
        <v>1</v>
      </c>
      <c r="F1384">
        <v>2</v>
      </c>
      <c r="G1384">
        <v>3</v>
      </c>
      <c r="H1384">
        <v>11</v>
      </c>
      <c r="I1384">
        <v>5</v>
      </c>
      <c r="J1384">
        <v>9</v>
      </c>
      <c r="K1384">
        <v>0</v>
      </c>
      <c r="L1384">
        <v>0</v>
      </c>
      <c r="M1384" t="s">
        <v>931</v>
      </c>
      <c r="O1384" s="101">
        <f>IF(ISBLANK(C1384),O1383,IF(COUNTIF(C$2:C1384,C1384)&gt;1,O1383,1+MAX(O1383,0)))</f>
        <v>38</v>
      </c>
      <c r="P1384" s="45">
        <f t="shared" si="462"/>
        <v>20</v>
      </c>
      <c r="Q1384" s="33" t="str">
        <f t="shared" si="463"/>
        <v/>
      </c>
      <c r="R1384" s="33">
        <f t="shared" si="464"/>
        <v>2</v>
      </c>
      <c r="S1384" s="33" t="str">
        <f t="shared" si="465"/>
        <v>123_2</v>
      </c>
      <c r="T1384" s="35" t="str">
        <f t="shared" si="466"/>
        <v>123AM</v>
      </c>
      <c r="U1384" s="35" t="str">
        <f t="shared" si="467"/>
        <v>123AMEW</v>
      </c>
      <c r="V1384" s="35" t="str">
        <f t="shared" si="483"/>
        <v>1L</v>
      </c>
      <c r="W1384" s="35" t="str">
        <f t="shared" si="476"/>
        <v>123AM1L123</v>
      </c>
      <c r="X1384" s="388">
        <f t="shared" si="477"/>
        <v>0</v>
      </c>
      <c r="Y1384" s="388">
        <f t="shared" si="478"/>
        <v>0</v>
      </c>
      <c r="Z1384" s="280" t="str">
        <f t="shared" si="468"/>
        <v/>
      </c>
      <c r="AA1384" s="280" t="str">
        <f t="shared" si="469"/>
        <v/>
      </c>
      <c r="AB1384" s="389" t="str">
        <f t="shared" si="479"/>
        <v/>
      </c>
      <c r="AC1384" s="389" t="str">
        <f t="shared" si="480"/>
        <v/>
      </c>
      <c r="AD1384" s="390">
        <f t="shared" si="470"/>
        <v>1</v>
      </c>
      <c r="AE1384" s="282">
        <f t="shared" si="471"/>
        <v>0</v>
      </c>
      <c r="AF1384" s="359">
        <f t="shared" si="472"/>
        <v>0</v>
      </c>
      <c r="AG1384" s="280">
        <f t="shared" si="473"/>
        <v>4</v>
      </c>
      <c r="AH1384" s="280">
        <f t="shared" si="474"/>
        <v>1</v>
      </c>
      <c r="AI1384" s="280">
        <f>IF(ISBLANK(T1384),AI1383,IF(COUNTIF(T$2:T1384,T1384)&gt;1,AI1383,1+MAX(AI1383,0)))</f>
        <v>36</v>
      </c>
      <c r="AL1384" s="391" t="str">
        <f t="shared" si="481"/>
        <v/>
      </c>
      <c r="AM1384" s="391" t="str">
        <f t="shared" si="482"/>
        <v/>
      </c>
      <c r="AO1384" s="310" t="str">
        <f t="shared" si="475"/>
        <v/>
      </c>
      <c r="AP1384" s="310">
        <f>SUM(AO$1:AO1384)</f>
        <v>0</v>
      </c>
      <c r="AQ1384" s="310">
        <f>SUM(AK$2:AK1384)</f>
        <v>12</v>
      </c>
      <c r="AR1384" s="310">
        <f>COUNTA(AJ$2:AJ1384)</f>
        <v>12</v>
      </c>
      <c r="AS1384" s="312"/>
      <c r="AT1384" s="312"/>
      <c r="AU1384" s="312"/>
      <c r="AV1384" s="312"/>
      <c r="AW1384" s="312"/>
      <c r="AZ1384">
        <v>0</v>
      </c>
      <c r="BA1384">
        <v>0</v>
      </c>
    </row>
    <row r="1385" spans="1:53" x14ac:dyDescent="0.25">
      <c r="A1385">
        <v>123</v>
      </c>
      <c r="B1385" t="s">
        <v>65</v>
      </c>
      <c r="C1385" t="s">
        <v>930</v>
      </c>
      <c r="D1385"/>
      <c r="E1385">
        <v>1</v>
      </c>
      <c r="F1385">
        <v>2</v>
      </c>
      <c r="G1385">
        <v>4</v>
      </c>
      <c r="H1385">
        <v>2</v>
      </c>
      <c r="I1385">
        <v>1</v>
      </c>
      <c r="J1385">
        <v>2</v>
      </c>
      <c r="K1385">
        <v>0</v>
      </c>
      <c r="L1385">
        <v>0</v>
      </c>
      <c r="M1385" t="s">
        <v>931</v>
      </c>
      <c r="O1385" s="101">
        <f>IF(ISBLANK(C1385),O1384,IF(COUNTIF(C$2:C1385,C1385)&gt;1,O1384,1+MAX(O1384,0)))</f>
        <v>38</v>
      </c>
      <c r="P1385" s="45">
        <f t="shared" si="462"/>
        <v>20</v>
      </c>
      <c r="Q1385" s="33" t="str">
        <f t="shared" si="463"/>
        <v/>
      </c>
      <c r="R1385" s="33">
        <f t="shared" si="464"/>
        <v>2</v>
      </c>
      <c r="S1385" s="33" t="str">
        <f t="shared" si="465"/>
        <v>123_2</v>
      </c>
      <c r="T1385" s="35" t="str">
        <f t="shared" si="466"/>
        <v>123AM</v>
      </c>
      <c r="U1385" s="35" t="str">
        <f t="shared" si="467"/>
        <v>123AMEW</v>
      </c>
      <c r="V1385" s="35" t="str">
        <f t="shared" si="483"/>
        <v>1L</v>
      </c>
      <c r="W1385" s="35" t="str">
        <f t="shared" si="476"/>
        <v>123AM1L124</v>
      </c>
      <c r="X1385" s="388">
        <f t="shared" si="477"/>
        <v>0</v>
      </c>
      <c r="Y1385" s="388">
        <f t="shared" si="478"/>
        <v>0</v>
      </c>
      <c r="Z1385" s="280" t="str">
        <f t="shared" si="468"/>
        <v/>
      </c>
      <c r="AA1385" s="280" t="str">
        <f t="shared" si="469"/>
        <v/>
      </c>
      <c r="AB1385" s="389" t="str">
        <f t="shared" si="479"/>
        <v/>
      </c>
      <c r="AC1385" s="389" t="str">
        <f t="shared" si="480"/>
        <v/>
      </c>
      <c r="AD1385" s="390">
        <f t="shared" si="470"/>
        <v>1</v>
      </c>
      <c r="AE1385" s="282">
        <f t="shared" si="471"/>
        <v>0</v>
      </c>
      <c r="AF1385" s="359">
        <f t="shared" si="472"/>
        <v>0</v>
      </c>
      <c r="AG1385" s="280">
        <f t="shared" si="473"/>
        <v>4</v>
      </c>
      <c r="AH1385" s="280">
        <f t="shared" si="474"/>
        <v>1</v>
      </c>
      <c r="AI1385" s="280">
        <f>IF(ISBLANK(T1385),AI1384,IF(COUNTIF(T$2:T1385,T1385)&gt;1,AI1384,1+MAX(AI1384,0)))</f>
        <v>36</v>
      </c>
      <c r="AL1385" s="391" t="str">
        <f t="shared" si="481"/>
        <v/>
      </c>
      <c r="AM1385" s="391" t="str">
        <f t="shared" si="482"/>
        <v/>
      </c>
      <c r="AO1385" s="310" t="str">
        <f t="shared" si="475"/>
        <v/>
      </c>
      <c r="AP1385" s="310">
        <f>SUM(AO$1:AO1385)</f>
        <v>0</v>
      </c>
      <c r="AQ1385" s="310">
        <f>SUM(AK$2:AK1385)</f>
        <v>12</v>
      </c>
      <c r="AR1385" s="310">
        <f>COUNTA(AJ$2:AJ1385)</f>
        <v>12</v>
      </c>
      <c r="AS1385" s="312"/>
      <c r="AT1385" s="312"/>
      <c r="AU1385" s="312"/>
      <c r="AV1385" s="312"/>
      <c r="AW1385" s="312"/>
      <c r="AZ1385">
        <v>0</v>
      </c>
      <c r="BA1385">
        <v>0</v>
      </c>
    </row>
    <row r="1386" spans="1:53" x14ac:dyDescent="0.25">
      <c r="A1386">
        <v>123</v>
      </c>
      <c r="B1386" t="s">
        <v>65</v>
      </c>
      <c r="C1386" t="s">
        <v>930</v>
      </c>
      <c r="D1386"/>
      <c r="E1386">
        <v>1</v>
      </c>
      <c r="F1386">
        <v>3</v>
      </c>
      <c r="G1386">
        <v>1</v>
      </c>
      <c r="H1386">
        <v>0</v>
      </c>
      <c r="I1386">
        <v>0</v>
      </c>
      <c r="J1386">
        <v>0</v>
      </c>
      <c r="K1386">
        <v>0</v>
      </c>
      <c r="L1386">
        <v>0</v>
      </c>
      <c r="M1386" t="s">
        <v>931</v>
      </c>
      <c r="O1386" s="101">
        <f>IF(ISBLANK(C1386),O1385,IF(COUNTIF(C$2:C1386,C1386)&gt;1,O1385,1+MAX(O1385,0)))</f>
        <v>38</v>
      </c>
      <c r="P1386" s="45">
        <f t="shared" si="462"/>
        <v>20</v>
      </c>
      <c r="Q1386" s="33" t="str">
        <f t="shared" si="463"/>
        <v/>
      </c>
      <c r="R1386" s="33">
        <f t="shared" si="464"/>
        <v>3</v>
      </c>
      <c r="S1386" s="33" t="str">
        <f t="shared" si="465"/>
        <v>123_3</v>
      </c>
      <c r="T1386" s="35" t="str">
        <f t="shared" si="466"/>
        <v>123AM</v>
      </c>
      <c r="U1386" s="35" t="str">
        <f t="shared" si="467"/>
        <v>123AMNS</v>
      </c>
      <c r="V1386" s="35" t="str">
        <f t="shared" si="483"/>
        <v>1L</v>
      </c>
      <c r="W1386" s="35" t="str">
        <f t="shared" si="476"/>
        <v>123AM1L131</v>
      </c>
      <c r="X1386" s="388">
        <f t="shared" si="477"/>
        <v>0</v>
      </c>
      <c r="Y1386" s="388">
        <f t="shared" si="478"/>
        <v>0</v>
      </c>
      <c r="Z1386" s="280" t="str">
        <f t="shared" si="468"/>
        <v/>
      </c>
      <c r="AA1386" s="280" t="str">
        <f t="shared" si="469"/>
        <v/>
      </c>
      <c r="AB1386" s="389" t="str">
        <f t="shared" si="479"/>
        <v/>
      </c>
      <c r="AC1386" s="389" t="str">
        <f t="shared" si="480"/>
        <v/>
      </c>
      <c r="AD1386" s="390" t="str">
        <f t="shared" si="470"/>
        <v/>
      </c>
      <c r="AE1386" s="282">
        <f t="shared" si="471"/>
        <v>0</v>
      </c>
      <c r="AF1386" s="359">
        <f t="shared" si="472"/>
        <v>0</v>
      </c>
      <c r="AG1386" s="280">
        <f t="shared" si="473"/>
        <v>0</v>
      </c>
      <c r="AH1386" s="280">
        <f t="shared" si="474"/>
        <v>0</v>
      </c>
      <c r="AI1386" s="280">
        <f>IF(ISBLANK(T1386),AI1385,IF(COUNTIF(T$2:T1386,T1386)&gt;1,AI1385,1+MAX(AI1385,0)))</f>
        <v>36</v>
      </c>
      <c r="AL1386" s="391" t="str">
        <f t="shared" si="481"/>
        <v/>
      </c>
      <c r="AM1386" s="391" t="str">
        <f t="shared" si="482"/>
        <v/>
      </c>
      <c r="AO1386" s="310" t="str">
        <f t="shared" si="475"/>
        <v/>
      </c>
      <c r="AP1386" s="310">
        <f>SUM(AO$1:AO1386)</f>
        <v>0</v>
      </c>
      <c r="AQ1386" s="310">
        <f>SUM(AK$2:AK1386)</f>
        <v>12</v>
      </c>
      <c r="AR1386" s="310">
        <f>COUNTA(AJ$2:AJ1386)</f>
        <v>12</v>
      </c>
      <c r="AS1386" s="312"/>
      <c r="AT1386" s="312"/>
      <c r="AU1386" s="312"/>
      <c r="AV1386" s="312"/>
      <c r="AW1386" s="312"/>
      <c r="AZ1386">
        <v>0</v>
      </c>
      <c r="BA1386">
        <v>0</v>
      </c>
    </row>
    <row r="1387" spans="1:53" x14ac:dyDescent="0.25">
      <c r="A1387">
        <v>123</v>
      </c>
      <c r="B1387" t="s">
        <v>65</v>
      </c>
      <c r="C1387" t="s">
        <v>930</v>
      </c>
      <c r="D1387"/>
      <c r="E1387">
        <v>1</v>
      </c>
      <c r="F1387">
        <v>3</v>
      </c>
      <c r="G1387">
        <v>2</v>
      </c>
      <c r="H1387">
        <v>1</v>
      </c>
      <c r="I1387">
        <v>0</v>
      </c>
      <c r="J1387">
        <v>1</v>
      </c>
      <c r="K1387">
        <v>0</v>
      </c>
      <c r="L1387">
        <v>0</v>
      </c>
      <c r="M1387" t="s">
        <v>931</v>
      </c>
      <c r="O1387" s="101">
        <f>IF(ISBLANK(C1387),O1386,IF(COUNTIF(C$2:C1387,C1387)&gt;1,O1386,1+MAX(O1386,0)))</f>
        <v>38</v>
      </c>
      <c r="P1387" s="45">
        <f t="shared" si="462"/>
        <v>20</v>
      </c>
      <c r="Q1387" s="33" t="str">
        <f t="shared" si="463"/>
        <v/>
      </c>
      <c r="R1387" s="33">
        <f t="shared" si="464"/>
        <v>3</v>
      </c>
      <c r="S1387" s="33" t="str">
        <f t="shared" si="465"/>
        <v>123_3</v>
      </c>
      <c r="T1387" s="35" t="str">
        <f t="shared" si="466"/>
        <v>123AM</v>
      </c>
      <c r="U1387" s="35" t="str">
        <f t="shared" si="467"/>
        <v>123AMNS</v>
      </c>
      <c r="V1387" s="35" t="str">
        <f t="shared" si="483"/>
        <v>1L</v>
      </c>
      <c r="W1387" s="35" t="str">
        <f t="shared" si="476"/>
        <v>123AM1L132</v>
      </c>
      <c r="X1387" s="388">
        <f t="shared" si="477"/>
        <v>0</v>
      </c>
      <c r="Y1387" s="388">
        <f t="shared" si="478"/>
        <v>0</v>
      </c>
      <c r="Z1387" s="280" t="str">
        <f t="shared" si="468"/>
        <v/>
      </c>
      <c r="AA1387" s="280" t="str">
        <f t="shared" si="469"/>
        <v/>
      </c>
      <c r="AB1387" s="389" t="str">
        <f t="shared" si="479"/>
        <v/>
      </c>
      <c r="AC1387" s="389" t="str">
        <f t="shared" si="480"/>
        <v/>
      </c>
      <c r="AD1387" s="390" t="str">
        <f t="shared" si="470"/>
        <v/>
      </c>
      <c r="AE1387" s="282">
        <f t="shared" si="471"/>
        <v>0</v>
      </c>
      <c r="AF1387" s="359">
        <f t="shared" si="472"/>
        <v>0</v>
      </c>
      <c r="AG1387" s="280">
        <f t="shared" si="473"/>
        <v>0</v>
      </c>
      <c r="AH1387" s="280">
        <f t="shared" si="474"/>
        <v>0</v>
      </c>
      <c r="AI1387" s="280">
        <f>IF(ISBLANK(T1387),AI1386,IF(COUNTIF(T$2:T1387,T1387)&gt;1,AI1386,1+MAX(AI1386,0)))</f>
        <v>36</v>
      </c>
      <c r="AL1387" s="391" t="str">
        <f t="shared" si="481"/>
        <v/>
      </c>
      <c r="AM1387" s="391" t="str">
        <f t="shared" si="482"/>
        <v/>
      </c>
      <c r="AO1387" s="310" t="str">
        <f t="shared" si="475"/>
        <v/>
      </c>
      <c r="AP1387" s="310">
        <f>SUM(AO$1:AO1387)</f>
        <v>0</v>
      </c>
      <c r="AQ1387" s="310">
        <f>SUM(AK$2:AK1387)</f>
        <v>12</v>
      </c>
      <c r="AR1387" s="310">
        <f>COUNTA(AJ$2:AJ1387)</f>
        <v>12</v>
      </c>
      <c r="AS1387" s="312"/>
      <c r="AT1387" s="312"/>
      <c r="AU1387" s="312"/>
      <c r="AV1387" s="312"/>
      <c r="AW1387" s="312"/>
      <c r="AZ1387">
        <v>0</v>
      </c>
      <c r="BA1387">
        <v>0</v>
      </c>
    </row>
    <row r="1388" spans="1:53" x14ac:dyDescent="0.25">
      <c r="A1388">
        <v>123</v>
      </c>
      <c r="B1388" t="s">
        <v>65</v>
      </c>
      <c r="C1388" t="s">
        <v>930</v>
      </c>
      <c r="D1388"/>
      <c r="E1388">
        <v>1</v>
      </c>
      <c r="F1388">
        <v>3</v>
      </c>
      <c r="G1388">
        <v>3</v>
      </c>
      <c r="H1388">
        <v>2</v>
      </c>
      <c r="I1388">
        <v>0</v>
      </c>
      <c r="J1388">
        <v>1</v>
      </c>
      <c r="K1388">
        <v>0</v>
      </c>
      <c r="L1388">
        <v>0</v>
      </c>
      <c r="M1388" t="s">
        <v>931</v>
      </c>
      <c r="O1388" s="101">
        <f>IF(ISBLANK(C1388),O1387,IF(COUNTIF(C$2:C1388,C1388)&gt;1,O1387,1+MAX(O1387,0)))</f>
        <v>38</v>
      </c>
      <c r="P1388" s="45">
        <f t="shared" si="462"/>
        <v>20</v>
      </c>
      <c r="Q1388" s="33" t="str">
        <f t="shared" si="463"/>
        <v/>
      </c>
      <c r="R1388" s="33">
        <f t="shared" si="464"/>
        <v>3</v>
      </c>
      <c r="S1388" s="33" t="str">
        <f t="shared" si="465"/>
        <v>123_3</v>
      </c>
      <c r="T1388" s="35" t="str">
        <f t="shared" si="466"/>
        <v>123AM</v>
      </c>
      <c r="U1388" s="35" t="str">
        <f t="shared" si="467"/>
        <v>123AMEW</v>
      </c>
      <c r="V1388" s="35" t="str">
        <f t="shared" si="483"/>
        <v>1L</v>
      </c>
      <c r="W1388" s="35" t="str">
        <f t="shared" si="476"/>
        <v>123AM1L133</v>
      </c>
      <c r="X1388" s="388">
        <f t="shared" si="477"/>
        <v>0</v>
      </c>
      <c r="Y1388" s="388">
        <f t="shared" si="478"/>
        <v>0</v>
      </c>
      <c r="Z1388" s="280" t="str">
        <f t="shared" si="468"/>
        <v/>
      </c>
      <c r="AA1388" s="280" t="str">
        <f t="shared" si="469"/>
        <v/>
      </c>
      <c r="AB1388" s="389" t="str">
        <f t="shared" si="479"/>
        <v/>
      </c>
      <c r="AC1388" s="389" t="str">
        <f t="shared" si="480"/>
        <v/>
      </c>
      <c r="AD1388" s="390">
        <f t="shared" si="470"/>
        <v>1</v>
      </c>
      <c r="AE1388" s="282">
        <f t="shared" si="471"/>
        <v>0</v>
      </c>
      <c r="AF1388" s="359">
        <f t="shared" si="472"/>
        <v>0</v>
      </c>
      <c r="AG1388" s="280">
        <f t="shared" si="473"/>
        <v>4</v>
      </c>
      <c r="AH1388" s="280">
        <f t="shared" si="474"/>
        <v>1</v>
      </c>
      <c r="AI1388" s="280">
        <f>IF(ISBLANK(T1388),AI1387,IF(COUNTIF(T$2:T1388,T1388)&gt;1,AI1387,1+MAX(AI1387,0)))</f>
        <v>36</v>
      </c>
      <c r="AL1388" s="391" t="str">
        <f t="shared" si="481"/>
        <v/>
      </c>
      <c r="AM1388" s="391" t="str">
        <f t="shared" si="482"/>
        <v/>
      </c>
      <c r="AO1388" s="310" t="str">
        <f t="shared" si="475"/>
        <v/>
      </c>
      <c r="AP1388" s="310">
        <f>SUM(AO$1:AO1388)</f>
        <v>0</v>
      </c>
      <c r="AQ1388" s="310">
        <f>SUM(AK$2:AK1388)</f>
        <v>12</v>
      </c>
      <c r="AR1388" s="310">
        <f>COUNTA(AJ$2:AJ1388)</f>
        <v>12</v>
      </c>
      <c r="AS1388" s="312"/>
      <c r="AT1388" s="312"/>
      <c r="AU1388" s="312"/>
      <c r="AV1388" s="312"/>
      <c r="AW1388" s="312"/>
      <c r="AZ1388">
        <v>0</v>
      </c>
      <c r="BA1388">
        <v>0</v>
      </c>
    </row>
    <row r="1389" spans="1:53" x14ac:dyDescent="0.25">
      <c r="A1389">
        <v>123</v>
      </c>
      <c r="B1389" t="s">
        <v>65</v>
      </c>
      <c r="C1389" t="s">
        <v>930</v>
      </c>
      <c r="D1389"/>
      <c r="E1389">
        <v>1</v>
      </c>
      <c r="F1389">
        <v>3</v>
      </c>
      <c r="G1389">
        <v>4</v>
      </c>
      <c r="H1389">
        <v>2</v>
      </c>
      <c r="I1389">
        <v>2</v>
      </c>
      <c r="J1389">
        <v>2</v>
      </c>
      <c r="K1389">
        <v>0</v>
      </c>
      <c r="L1389">
        <v>0</v>
      </c>
      <c r="M1389" t="s">
        <v>931</v>
      </c>
      <c r="O1389" s="101">
        <f>IF(ISBLANK(C1389),O1388,IF(COUNTIF(C$2:C1389,C1389)&gt;1,O1388,1+MAX(O1388,0)))</f>
        <v>38</v>
      </c>
      <c r="P1389" s="45">
        <f t="shared" si="462"/>
        <v>20</v>
      </c>
      <c r="Q1389" s="33" t="str">
        <f t="shared" si="463"/>
        <v/>
      </c>
      <c r="R1389" s="33">
        <f t="shared" si="464"/>
        <v>3</v>
      </c>
      <c r="S1389" s="33" t="str">
        <f t="shared" si="465"/>
        <v>123_3</v>
      </c>
      <c r="T1389" s="35" t="str">
        <f t="shared" si="466"/>
        <v>123AM</v>
      </c>
      <c r="U1389" s="35" t="str">
        <f t="shared" si="467"/>
        <v>123AMEW</v>
      </c>
      <c r="V1389" s="35" t="str">
        <f t="shared" si="483"/>
        <v>1L</v>
      </c>
      <c r="W1389" s="35" t="str">
        <f t="shared" si="476"/>
        <v>123AM1L134</v>
      </c>
      <c r="X1389" s="388">
        <f t="shared" si="477"/>
        <v>0</v>
      </c>
      <c r="Y1389" s="388">
        <f t="shared" si="478"/>
        <v>0</v>
      </c>
      <c r="Z1389" s="280" t="str">
        <f t="shared" si="468"/>
        <v/>
      </c>
      <c r="AA1389" s="280" t="str">
        <f t="shared" si="469"/>
        <v/>
      </c>
      <c r="AB1389" s="389" t="str">
        <f t="shared" si="479"/>
        <v/>
      </c>
      <c r="AC1389" s="389" t="str">
        <f t="shared" si="480"/>
        <v/>
      </c>
      <c r="AD1389" s="390">
        <f t="shared" si="470"/>
        <v>1</v>
      </c>
      <c r="AE1389" s="282">
        <f t="shared" si="471"/>
        <v>0</v>
      </c>
      <c r="AF1389" s="359">
        <f t="shared" si="472"/>
        <v>0</v>
      </c>
      <c r="AG1389" s="280">
        <f t="shared" si="473"/>
        <v>4</v>
      </c>
      <c r="AH1389" s="280">
        <f t="shared" si="474"/>
        <v>1</v>
      </c>
      <c r="AI1389" s="280">
        <f>IF(ISBLANK(T1389),AI1388,IF(COUNTIF(T$2:T1389,T1389)&gt;1,AI1388,1+MAX(AI1388,0)))</f>
        <v>36</v>
      </c>
      <c r="AL1389" s="391" t="str">
        <f t="shared" si="481"/>
        <v/>
      </c>
      <c r="AM1389" s="391" t="str">
        <f t="shared" si="482"/>
        <v/>
      </c>
      <c r="AO1389" s="310" t="str">
        <f t="shared" si="475"/>
        <v/>
      </c>
      <c r="AP1389" s="310">
        <f>SUM(AO$1:AO1389)</f>
        <v>0</v>
      </c>
      <c r="AQ1389" s="310">
        <f>SUM(AK$2:AK1389)</f>
        <v>12</v>
      </c>
      <c r="AR1389" s="310">
        <f>COUNTA(AJ$2:AJ1389)</f>
        <v>12</v>
      </c>
      <c r="AS1389" s="312"/>
      <c r="AT1389" s="312"/>
      <c r="AU1389" s="312"/>
      <c r="AV1389" s="312"/>
      <c r="AW1389" s="312"/>
      <c r="AZ1389">
        <v>0</v>
      </c>
      <c r="BA1389">
        <v>0</v>
      </c>
    </row>
    <row r="1390" spans="1:53" x14ac:dyDescent="0.25">
      <c r="A1390">
        <v>123</v>
      </c>
      <c r="B1390" t="s">
        <v>65</v>
      </c>
      <c r="C1390" t="s">
        <v>930</v>
      </c>
      <c r="D1390"/>
      <c r="E1390">
        <v>1</v>
      </c>
      <c r="F1390">
        <v>4</v>
      </c>
      <c r="G1390">
        <v>1</v>
      </c>
      <c r="H1390">
        <v>1</v>
      </c>
      <c r="I1390">
        <v>0</v>
      </c>
      <c r="J1390">
        <v>1</v>
      </c>
      <c r="K1390">
        <v>0</v>
      </c>
      <c r="L1390">
        <v>0</v>
      </c>
      <c r="M1390" t="s">
        <v>931</v>
      </c>
      <c r="O1390" s="101">
        <f>IF(ISBLANK(C1390),O1389,IF(COUNTIF(C$2:C1390,C1390)&gt;1,O1389,1+MAX(O1389,0)))</f>
        <v>38</v>
      </c>
      <c r="P1390" s="45">
        <f t="shared" si="462"/>
        <v>20</v>
      </c>
      <c r="Q1390" s="33" t="str">
        <f t="shared" si="463"/>
        <v/>
      </c>
      <c r="R1390" s="33">
        <f t="shared" si="464"/>
        <v>4</v>
      </c>
      <c r="S1390" s="33" t="str">
        <f t="shared" si="465"/>
        <v>123_4</v>
      </c>
      <c r="T1390" s="35" t="str">
        <f t="shared" si="466"/>
        <v>123AM</v>
      </c>
      <c r="U1390" s="35" t="str">
        <f t="shared" si="467"/>
        <v>123AMNS</v>
      </c>
      <c r="V1390" s="35" t="str">
        <f t="shared" si="483"/>
        <v>1L</v>
      </c>
      <c r="W1390" s="35" t="str">
        <f t="shared" si="476"/>
        <v>123AM1L141</v>
      </c>
      <c r="X1390" s="388">
        <f t="shared" si="477"/>
        <v>0</v>
      </c>
      <c r="Y1390" s="388">
        <f t="shared" si="478"/>
        <v>0</v>
      </c>
      <c r="Z1390" s="280" t="str">
        <f t="shared" si="468"/>
        <v/>
      </c>
      <c r="AA1390" s="280" t="str">
        <f t="shared" si="469"/>
        <v/>
      </c>
      <c r="AB1390" s="389" t="str">
        <f t="shared" si="479"/>
        <v/>
      </c>
      <c r="AC1390" s="389" t="str">
        <f t="shared" si="480"/>
        <v/>
      </c>
      <c r="AD1390" s="390" t="str">
        <f t="shared" si="470"/>
        <v/>
      </c>
      <c r="AE1390" s="282">
        <f t="shared" si="471"/>
        <v>0</v>
      </c>
      <c r="AF1390" s="359">
        <f t="shared" si="472"/>
        <v>0</v>
      </c>
      <c r="AG1390" s="280">
        <f t="shared" si="473"/>
        <v>0</v>
      </c>
      <c r="AH1390" s="280">
        <f t="shared" si="474"/>
        <v>0</v>
      </c>
      <c r="AI1390" s="280">
        <f>IF(ISBLANK(T1390),AI1389,IF(COUNTIF(T$2:T1390,T1390)&gt;1,AI1389,1+MAX(AI1389,0)))</f>
        <v>36</v>
      </c>
      <c r="AL1390" s="391" t="str">
        <f t="shared" si="481"/>
        <v/>
      </c>
      <c r="AM1390" s="391" t="str">
        <f t="shared" si="482"/>
        <v/>
      </c>
      <c r="AO1390" s="310" t="str">
        <f t="shared" si="475"/>
        <v/>
      </c>
      <c r="AP1390" s="310">
        <f>SUM(AO$1:AO1390)</f>
        <v>0</v>
      </c>
      <c r="AQ1390" s="310">
        <f>SUM(AK$2:AK1390)</f>
        <v>12</v>
      </c>
      <c r="AR1390" s="310">
        <f>COUNTA(AJ$2:AJ1390)</f>
        <v>12</v>
      </c>
      <c r="AS1390" s="312"/>
      <c r="AT1390" s="312"/>
      <c r="AU1390" s="312"/>
      <c r="AV1390" s="312"/>
      <c r="AW1390" s="312"/>
      <c r="AZ1390">
        <v>0</v>
      </c>
      <c r="BA1390">
        <v>0</v>
      </c>
    </row>
    <row r="1391" spans="1:53" x14ac:dyDescent="0.25">
      <c r="A1391">
        <v>123</v>
      </c>
      <c r="B1391" t="s">
        <v>65</v>
      </c>
      <c r="C1391" t="s">
        <v>930</v>
      </c>
      <c r="D1391"/>
      <c r="E1391">
        <v>1</v>
      </c>
      <c r="F1391">
        <v>4</v>
      </c>
      <c r="G1391">
        <v>2</v>
      </c>
      <c r="H1391">
        <v>0</v>
      </c>
      <c r="I1391">
        <v>0</v>
      </c>
      <c r="J1391">
        <v>0</v>
      </c>
      <c r="K1391">
        <v>0</v>
      </c>
      <c r="L1391">
        <v>0</v>
      </c>
      <c r="M1391" t="s">
        <v>931</v>
      </c>
      <c r="O1391" s="101">
        <f>IF(ISBLANK(C1391),O1390,IF(COUNTIF(C$2:C1391,C1391)&gt;1,O1390,1+MAX(O1390,0)))</f>
        <v>38</v>
      </c>
      <c r="P1391" s="45">
        <f t="shared" si="462"/>
        <v>20</v>
      </c>
      <c r="Q1391" s="33" t="str">
        <f t="shared" si="463"/>
        <v/>
      </c>
      <c r="R1391" s="33">
        <f t="shared" si="464"/>
        <v>4</v>
      </c>
      <c r="S1391" s="33" t="str">
        <f t="shared" si="465"/>
        <v>123_4</v>
      </c>
      <c r="T1391" s="35" t="str">
        <f t="shared" si="466"/>
        <v>123AM</v>
      </c>
      <c r="U1391" s="35" t="str">
        <f t="shared" si="467"/>
        <v>123AMNS</v>
      </c>
      <c r="V1391" s="35" t="str">
        <f t="shared" si="483"/>
        <v>1L</v>
      </c>
      <c r="W1391" s="35" t="str">
        <f t="shared" si="476"/>
        <v>123AM1L142</v>
      </c>
      <c r="X1391" s="388">
        <f t="shared" si="477"/>
        <v>0</v>
      </c>
      <c r="Y1391" s="388">
        <f t="shared" si="478"/>
        <v>0</v>
      </c>
      <c r="Z1391" s="280" t="str">
        <f t="shared" si="468"/>
        <v/>
      </c>
      <c r="AA1391" s="280" t="str">
        <f t="shared" si="469"/>
        <v/>
      </c>
      <c r="AB1391" s="389" t="str">
        <f t="shared" si="479"/>
        <v/>
      </c>
      <c r="AC1391" s="389" t="str">
        <f t="shared" si="480"/>
        <v/>
      </c>
      <c r="AD1391" s="390" t="str">
        <f t="shared" si="470"/>
        <v/>
      </c>
      <c r="AE1391" s="282">
        <f t="shared" si="471"/>
        <v>0</v>
      </c>
      <c r="AF1391" s="359">
        <f t="shared" si="472"/>
        <v>0</v>
      </c>
      <c r="AG1391" s="280">
        <f t="shared" si="473"/>
        <v>0</v>
      </c>
      <c r="AH1391" s="280">
        <f t="shared" si="474"/>
        <v>0</v>
      </c>
      <c r="AI1391" s="280">
        <f>IF(ISBLANK(T1391),AI1390,IF(COUNTIF(T$2:T1391,T1391)&gt;1,AI1390,1+MAX(AI1390,0)))</f>
        <v>36</v>
      </c>
      <c r="AL1391" s="391" t="str">
        <f t="shared" si="481"/>
        <v/>
      </c>
      <c r="AM1391" s="391" t="str">
        <f t="shared" si="482"/>
        <v/>
      </c>
      <c r="AO1391" s="310" t="str">
        <f t="shared" si="475"/>
        <v/>
      </c>
      <c r="AP1391" s="310">
        <f>SUM(AO$1:AO1391)</f>
        <v>0</v>
      </c>
      <c r="AQ1391" s="310">
        <f>SUM(AK$2:AK1391)</f>
        <v>12</v>
      </c>
      <c r="AR1391" s="310">
        <f>COUNTA(AJ$2:AJ1391)</f>
        <v>12</v>
      </c>
      <c r="AS1391" s="312"/>
      <c r="AT1391" s="312"/>
      <c r="AU1391" s="312"/>
      <c r="AV1391" s="312"/>
      <c r="AW1391" s="312"/>
      <c r="AZ1391">
        <v>0</v>
      </c>
      <c r="BA1391">
        <v>0</v>
      </c>
    </row>
    <row r="1392" spans="1:53" x14ac:dyDescent="0.25">
      <c r="A1392">
        <v>123</v>
      </c>
      <c r="B1392" t="s">
        <v>65</v>
      </c>
      <c r="C1392" t="s">
        <v>930</v>
      </c>
      <c r="D1392"/>
      <c r="E1392">
        <v>1</v>
      </c>
      <c r="F1392">
        <v>4</v>
      </c>
      <c r="G1392">
        <v>3</v>
      </c>
      <c r="H1392">
        <v>5</v>
      </c>
      <c r="I1392">
        <v>2</v>
      </c>
      <c r="J1392">
        <v>5</v>
      </c>
      <c r="K1392">
        <v>0</v>
      </c>
      <c r="L1392">
        <v>0</v>
      </c>
      <c r="M1392" t="s">
        <v>931</v>
      </c>
      <c r="O1392" s="101">
        <f>IF(ISBLANK(C1392),O1391,IF(COUNTIF(C$2:C1392,C1392)&gt;1,O1391,1+MAX(O1391,0)))</f>
        <v>38</v>
      </c>
      <c r="P1392" s="45">
        <f t="shared" si="462"/>
        <v>20</v>
      </c>
      <c r="Q1392" s="33" t="str">
        <f t="shared" si="463"/>
        <v/>
      </c>
      <c r="R1392" s="33">
        <f t="shared" si="464"/>
        <v>4</v>
      </c>
      <c r="S1392" s="33" t="str">
        <f t="shared" si="465"/>
        <v>123_4</v>
      </c>
      <c r="T1392" s="35" t="str">
        <f t="shared" si="466"/>
        <v>123AM</v>
      </c>
      <c r="U1392" s="35" t="str">
        <f t="shared" si="467"/>
        <v>123AMEW</v>
      </c>
      <c r="V1392" s="35" t="str">
        <f t="shared" si="483"/>
        <v>1L</v>
      </c>
      <c r="W1392" s="35" t="str">
        <f t="shared" si="476"/>
        <v>123AM1L143</v>
      </c>
      <c r="X1392" s="388">
        <f t="shared" si="477"/>
        <v>0</v>
      </c>
      <c r="Y1392" s="388">
        <f t="shared" si="478"/>
        <v>0</v>
      </c>
      <c r="Z1392" s="280" t="str">
        <f t="shared" si="468"/>
        <v/>
      </c>
      <c r="AA1392" s="280" t="str">
        <f t="shared" si="469"/>
        <v/>
      </c>
      <c r="AB1392" s="389" t="str">
        <f t="shared" si="479"/>
        <v/>
      </c>
      <c r="AC1392" s="389" t="str">
        <f t="shared" si="480"/>
        <v/>
      </c>
      <c r="AD1392" s="390">
        <f t="shared" si="470"/>
        <v>1</v>
      </c>
      <c r="AE1392" s="282">
        <f t="shared" si="471"/>
        <v>0</v>
      </c>
      <c r="AF1392" s="359">
        <f t="shared" si="472"/>
        <v>0</v>
      </c>
      <c r="AG1392" s="280">
        <f t="shared" si="473"/>
        <v>4</v>
      </c>
      <c r="AH1392" s="280">
        <f t="shared" si="474"/>
        <v>1</v>
      </c>
      <c r="AI1392" s="280">
        <f>IF(ISBLANK(T1392),AI1391,IF(COUNTIF(T$2:T1392,T1392)&gt;1,AI1391,1+MAX(AI1391,0)))</f>
        <v>36</v>
      </c>
      <c r="AL1392" s="391" t="str">
        <f t="shared" si="481"/>
        <v/>
      </c>
      <c r="AM1392" s="391" t="str">
        <f t="shared" si="482"/>
        <v/>
      </c>
      <c r="AO1392" s="310" t="str">
        <f t="shared" si="475"/>
        <v/>
      </c>
      <c r="AP1392" s="310">
        <f>SUM(AO$1:AO1392)</f>
        <v>0</v>
      </c>
      <c r="AQ1392" s="310">
        <f>SUM(AK$2:AK1392)</f>
        <v>12</v>
      </c>
      <c r="AR1392" s="310">
        <f>COUNTA(AJ$2:AJ1392)</f>
        <v>12</v>
      </c>
      <c r="AS1392" s="312"/>
      <c r="AT1392" s="312"/>
      <c r="AU1392" s="312"/>
      <c r="AV1392" s="312"/>
      <c r="AW1392" s="312"/>
      <c r="AZ1392">
        <v>0</v>
      </c>
      <c r="BA1392">
        <v>0</v>
      </c>
    </row>
    <row r="1393" spans="1:53" x14ac:dyDescent="0.25">
      <c r="A1393">
        <v>123</v>
      </c>
      <c r="B1393" t="s">
        <v>65</v>
      </c>
      <c r="C1393" t="s">
        <v>930</v>
      </c>
      <c r="D1393"/>
      <c r="E1393">
        <v>1</v>
      </c>
      <c r="F1393">
        <v>4</v>
      </c>
      <c r="G1393">
        <v>4</v>
      </c>
      <c r="H1393">
        <v>3</v>
      </c>
      <c r="I1393">
        <v>1</v>
      </c>
      <c r="J1393">
        <v>1</v>
      </c>
      <c r="K1393">
        <v>0</v>
      </c>
      <c r="L1393">
        <v>0</v>
      </c>
      <c r="M1393" t="s">
        <v>931</v>
      </c>
      <c r="O1393" s="101">
        <f>IF(ISBLANK(C1393),O1392,IF(COUNTIF(C$2:C1393,C1393)&gt;1,O1392,1+MAX(O1392,0)))</f>
        <v>38</v>
      </c>
      <c r="P1393" s="45">
        <f t="shared" si="462"/>
        <v>20</v>
      </c>
      <c r="Q1393" s="33" t="str">
        <f t="shared" si="463"/>
        <v/>
      </c>
      <c r="R1393" s="33">
        <f t="shared" si="464"/>
        <v>4</v>
      </c>
      <c r="S1393" s="33" t="str">
        <f t="shared" si="465"/>
        <v>123_4</v>
      </c>
      <c r="T1393" s="35" t="str">
        <f t="shared" si="466"/>
        <v>123AM</v>
      </c>
      <c r="U1393" s="35" t="str">
        <f t="shared" si="467"/>
        <v>123AMEW</v>
      </c>
      <c r="V1393" s="35" t="str">
        <f t="shared" si="483"/>
        <v>1L</v>
      </c>
      <c r="W1393" s="35" t="str">
        <f t="shared" si="476"/>
        <v>123AM1L144</v>
      </c>
      <c r="X1393" s="388">
        <f t="shared" si="477"/>
        <v>0</v>
      </c>
      <c r="Y1393" s="388">
        <f t="shared" si="478"/>
        <v>0</v>
      </c>
      <c r="Z1393" s="280" t="str">
        <f t="shared" si="468"/>
        <v/>
      </c>
      <c r="AA1393" s="280" t="str">
        <f t="shared" si="469"/>
        <v/>
      </c>
      <c r="AB1393" s="389" t="str">
        <f t="shared" si="479"/>
        <v/>
      </c>
      <c r="AC1393" s="389" t="str">
        <f t="shared" si="480"/>
        <v/>
      </c>
      <c r="AD1393" s="390">
        <f t="shared" si="470"/>
        <v>1</v>
      </c>
      <c r="AE1393" s="282">
        <f t="shared" si="471"/>
        <v>0</v>
      </c>
      <c r="AF1393" s="359">
        <f t="shared" si="472"/>
        <v>0</v>
      </c>
      <c r="AG1393" s="280">
        <f t="shared" si="473"/>
        <v>4</v>
      </c>
      <c r="AH1393" s="280">
        <f t="shared" si="474"/>
        <v>1</v>
      </c>
      <c r="AI1393" s="280">
        <f>IF(ISBLANK(T1393),AI1392,IF(COUNTIF(T$2:T1393,T1393)&gt;1,AI1392,1+MAX(AI1392,0)))</f>
        <v>36</v>
      </c>
      <c r="AL1393" s="391" t="str">
        <f t="shared" si="481"/>
        <v/>
      </c>
      <c r="AM1393" s="391" t="str">
        <f t="shared" si="482"/>
        <v/>
      </c>
      <c r="AO1393" s="310" t="str">
        <f t="shared" si="475"/>
        <v/>
      </c>
      <c r="AP1393" s="310">
        <f>SUM(AO$1:AO1393)</f>
        <v>0</v>
      </c>
      <c r="AQ1393" s="310">
        <f>SUM(AK$2:AK1393)</f>
        <v>12</v>
      </c>
      <c r="AR1393" s="310">
        <f>COUNTA(AJ$2:AJ1393)</f>
        <v>12</v>
      </c>
      <c r="AS1393" s="312"/>
      <c r="AT1393" s="312"/>
      <c r="AU1393" s="312"/>
      <c r="AV1393" s="312"/>
      <c r="AW1393" s="312"/>
      <c r="AZ1393">
        <v>0</v>
      </c>
      <c r="BA1393">
        <v>0</v>
      </c>
    </row>
    <row r="1394" spans="1:53" x14ac:dyDescent="0.25">
      <c r="A1394">
        <v>123</v>
      </c>
      <c r="B1394" t="s">
        <v>65</v>
      </c>
      <c r="C1394" t="s">
        <v>930</v>
      </c>
      <c r="D1394"/>
      <c r="E1394">
        <v>2</v>
      </c>
      <c r="F1394">
        <v>1</v>
      </c>
      <c r="G1394">
        <v>1</v>
      </c>
      <c r="H1394">
        <v>0</v>
      </c>
      <c r="I1394">
        <v>0</v>
      </c>
      <c r="J1394">
        <v>0</v>
      </c>
      <c r="K1394">
        <v>0</v>
      </c>
      <c r="L1394">
        <v>0</v>
      </c>
      <c r="M1394" t="s">
        <v>932</v>
      </c>
      <c r="O1394" s="101">
        <f>IF(ISBLANK(C1394),O1393,IF(COUNTIF(C$2:C1394,C1394)&gt;1,O1393,1+MAX(O1393,0)))</f>
        <v>38</v>
      </c>
      <c r="P1394" s="45">
        <f t="shared" si="462"/>
        <v>20</v>
      </c>
      <c r="Q1394" s="33" t="str">
        <f t="shared" si="463"/>
        <v/>
      </c>
      <c r="R1394" s="33">
        <f t="shared" si="464"/>
        <v>5</v>
      </c>
      <c r="S1394" s="33" t="str">
        <f t="shared" si="465"/>
        <v>123_5</v>
      </c>
      <c r="T1394" s="35" t="str">
        <f t="shared" si="466"/>
        <v>123AM</v>
      </c>
      <c r="U1394" s="35" t="str">
        <f t="shared" si="467"/>
        <v>123AMNS</v>
      </c>
      <c r="V1394" s="35" t="str">
        <f t="shared" si="483"/>
        <v>1L</v>
      </c>
      <c r="W1394" s="35" t="str">
        <f t="shared" si="476"/>
        <v>123AM1L211</v>
      </c>
      <c r="X1394" s="388">
        <f t="shared" si="477"/>
        <v>0</v>
      </c>
      <c r="Y1394" s="388">
        <f t="shared" si="478"/>
        <v>0</v>
      </c>
      <c r="Z1394" s="280" t="str">
        <f t="shared" si="468"/>
        <v/>
      </c>
      <c r="AA1394" s="280" t="str">
        <f t="shared" si="469"/>
        <v/>
      </c>
      <c r="AB1394" s="389" t="str">
        <f t="shared" si="479"/>
        <v/>
      </c>
      <c r="AC1394" s="389" t="str">
        <f t="shared" si="480"/>
        <v/>
      </c>
      <c r="AD1394" s="390" t="str">
        <f t="shared" si="470"/>
        <v/>
      </c>
      <c r="AE1394" s="282">
        <f t="shared" si="471"/>
        <v>0</v>
      </c>
      <c r="AF1394" s="359">
        <f t="shared" si="472"/>
        <v>0</v>
      </c>
      <c r="AG1394" s="280">
        <f t="shared" si="473"/>
        <v>0</v>
      </c>
      <c r="AH1394" s="280">
        <f t="shared" si="474"/>
        <v>0</v>
      </c>
      <c r="AI1394" s="280">
        <f>IF(ISBLANK(T1394),AI1393,IF(COUNTIF(T$2:T1394,T1394)&gt;1,AI1393,1+MAX(AI1393,0)))</f>
        <v>36</v>
      </c>
      <c r="AL1394" s="391" t="str">
        <f t="shared" si="481"/>
        <v/>
      </c>
      <c r="AM1394" s="391" t="str">
        <f t="shared" si="482"/>
        <v/>
      </c>
      <c r="AO1394" s="310" t="str">
        <f t="shared" si="475"/>
        <v/>
      </c>
      <c r="AP1394" s="310">
        <f>SUM(AO$1:AO1394)</f>
        <v>0</v>
      </c>
      <c r="AQ1394" s="310">
        <f>SUM(AK$2:AK1394)</f>
        <v>12</v>
      </c>
      <c r="AR1394" s="310">
        <f>COUNTA(AJ$2:AJ1394)</f>
        <v>12</v>
      </c>
      <c r="AS1394" s="312"/>
      <c r="AT1394" s="312"/>
      <c r="AU1394" s="312"/>
      <c r="AV1394" s="312"/>
      <c r="AW1394" s="312"/>
      <c r="AZ1394">
        <v>0</v>
      </c>
      <c r="BA1394">
        <v>0</v>
      </c>
    </row>
    <row r="1395" spans="1:53" x14ac:dyDescent="0.25">
      <c r="A1395">
        <v>123</v>
      </c>
      <c r="B1395" t="s">
        <v>65</v>
      </c>
      <c r="C1395" t="s">
        <v>930</v>
      </c>
      <c r="D1395"/>
      <c r="E1395">
        <v>2</v>
      </c>
      <c r="F1395">
        <v>1</v>
      </c>
      <c r="G1395">
        <v>2</v>
      </c>
      <c r="H1395">
        <v>2</v>
      </c>
      <c r="I1395">
        <v>0</v>
      </c>
      <c r="J1395">
        <v>1</v>
      </c>
      <c r="K1395">
        <v>0</v>
      </c>
      <c r="L1395">
        <v>0</v>
      </c>
      <c r="M1395" t="s">
        <v>932</v>
      </c>
      <c r="O1395" s="101">
        <f>IF(ISBLANK(C1395),O1394,IF(COUNTIF(C$2:C1395,C1395)&gt;1,O1394,1+MAX(O1394,0)))</f>
        <v>38</v>
      </c>
      <c r="P1395" s="45">
        <f t="shared" si="462"/>
        <v>20</v>
      </c>
      <c r="Q1395" s="33" t="str">
        <f t="shared" si="463"/>
        <v/>
      </c>
      <c r="R1395" s="33">
        <f t="shared" si="464"/>
        <v>5</v>
      </c>
      <c r="S1395" s="33" t="str">
        <f t="shared" si="465"/>
        <v>123_5</v>
      </c>
      <c r="T1395" s="35" t="str">
        <f t="shared" si="466"/>
        <v>123AM</v>
      </c>
      <c r="U1395" s="35" t="str">
        <f t="shared" si="467"/>
        <v>123AMNS</v>
      </c>
      <c r="V1395" s="35" t="str">
        <f t="shared" si="483"/>
        <v>1L</v>
      </c>
      <c r="W1395" s="35" t="str">
        <f t="shared" si="476"/>
        <v>123AM1L212</v>
      </c>
      <c r="X1395" s="388">
        <f t="shared" si="477"/>
        <v>0</v>
      </c>
      <c r="Y1395" s="388">
        <f t="shared" si="478"/>
        <v>0</v>
      </c>
      <c r="Z1395" s="280" t="str">
        <f t="shared" si="468"/>
        <v/>
      </c>
      <c r="AA1395" s="280" t="str">
        <f t="shared" si="469"/>
        <v/>
      </c>
      <c r="AB1395" s="389" t="str">
        <f t="shared" si="479"/>
        <v/>
      </c>
      <c r="AC1395" s="389" t="str">
        <f t="shared" si="480"/>
        <v/>
      </c>
      <c r="AD1395" s="390" t="str">
        <f t="shared" si="470"/>
        <v/>
      </c>
      <c r="AE1395" s="282">
        <f t="shared" si="471"/>
        <v>0</v>
      </c>
      <c r="AF1395" s="359">
        <f t="shared" si="472"/>
        <v>0</v>
      </c>
      <c r="AG1395" s="280">
        <f t="shared" si="473"/>
        <v>0</v>
      </c>
      <c r="AH1395" s="280">
        <f t="shared" si="474"/>
        <v>0</v>
      </c>
      <c r="AI1395" s="280">
        <f>IF(ISBLANK(T1395),AI1394,IF(COUNTIF(T$2:T1395,T1395)&gt;1,AI1394,1+MAX(AI1394,0)))</f>
        <v>36</v>
      </c>
      <c r="AL1395" s="391" t="str">
        <f t="shared" si="481"/>
        <v/>
      </c>
      <c r="AM1395" s="391" t="str">
        <f t="shared" si="482"/>
        <v/>
      </c>
      <c r="AO1395" s="310" t="str">
        <f t="shared" si="475"/>
        <v/>
      </c>
      <c r="AP1395" s="310">
        <f>SUM(AO$1:AO1395)</f>
        <v>0</v>
      </c>
      <c r="AQ1395" s="310">
        <f>SUM(AK$2:AK1395)</f>
        <v>12</v>
      </c>
      <c r="AR1395" s="310">
        <f>COUNTA(AJ$2:AJ1395)</f>
        <v>12</v>
      </c>
      <c r="AS1395" s="312"/>
      <c r="AT1395" s="312"/>
      <c r="AU1395" s="312"/>
      <c r="AV1395" s="312"/>
      <c r="AW1395" s="312"/>
      <c r="AZ1395">
        <v>0</v>
      </c>
      <c r="BA1395">
        <v>0</v>
      </c>
    </row>
    <row r="1396" spans="1:53" x14ac:dyDescent="0.25">
      <c r="A1396">
        <v>123</v>
      </c>
      <c r="B1396" t="s">
        <v>65</v>
      </c>
      <c r="C1396" t="s">
        <v>930</v>
      </c>
      <c r="D1396"/>
      <c r="E1396">
        <v>2</v>
      </c>
      <c r="F1396">
        <v>1</v>
      </c>
      <c r="G1396">
        <v>3</v>
      </c>
      <c r="H1396">
        <v>1</v>
      </c>
      <c r="I1396">
        <v>0</v>
      </c>
      <c r="J1396">
        <v>0</v>
      </c>
      <c r="K1396">
        <v>0</v>
      </c>
      <c r="L1396">
        <v>0</v>
      </c>
      <c r="M1396" t="s">
        <v>932</v>
      </c>
      <c r="O1396" s="101">
        <f>IF(ISBLANK(C1396),O1395,IF(COUNTIF(C$2:C1396,C1396)&gt;1,O1395,1+MAX(O1395,0)))</f>
        <v>38</v>
      </c>
      <c r="P1396" s="45">
        <f t="shared" si="462"/>
        <v>20</v>
      </c>
      <c r="Q1396" s="33" t="str">
        <f t="shared" si="463"/>
        <v/>
      </c>
      <c r="R1396" s="33">
        <f t="shared" si="464"/>
        <v>5</v>
      </c>
      <c r="S1396" s="33" t="str">
        <f t="shared" si="465"/>
        <v>123_5</v>
      </c>
      <c r="T1396" s="35" t="str">
        <f t="shared" si="466"/>
        <v>123AM</v>
      </c>
      <c r="U1396" s="35" t="str">
        <f t="shared" si="467"/>
        <v>123AMEW</v>
      </c>
      <c r="V1396" s="35" t="str">
        <f t="shared" si="483"/>
        <v>1L</v>
      </c>
      <c r="W1396" s="35" t="str">
        <f t="shared" si="476"/>
        <v>123AM1L213</v>
      </c>
      <c r="X1396" s="388">
        <f t="shared" si="477"/>
        <v>0</v>
      </c>
      <c r="Y1396" s="388">
        <f t="shared" si="478"/>
        <v>0</v>
      </c>
      <c r="Z1396" s="280" t="str">
        <f t="shared" si="468"/>
        <v/>
      </c>
      <c r="AA1396" s="280" t="str">
        <f t="shared" si="469"/>
        <v/>
      </c>
      <c r="AB1396" s="389" t="str">
        <f t="shared" si="479"/>
        <v/>
      </c>
      <c r="AC1396" s="389" t="str">
        <f t="shared" si="480"/>
        <v/>
      </c>
      <c r="AD1396" s="390">
        <f t="shared" si="470"/>
        <v>1</v>
      </c>
      <c r="AE1396" s="282">
        <f t="shared" si="471"/>
        <v>0</v>
      </c>
      <c r="AF1396" s="359">
        <f t="shared" si="472"/>
        <v>0</v>
      </c>
      <c r="AG1396" s="280">
        <f t="shared" si="473"/>
        <v>4</v>
      </c>
      <c r="AH1396" s="280">
        <f t="shared" si="474"/>
        <v>1</v>
      </c>
      <c r="AI1396" s="280">
        <f>IF(ISBLANK(T1396),AI1395,IF(COUNTIF(T$2:T1396,T1396)&gt;1,AI1395,1+MAX(AI1395,0)))</f>
        <v>36</v>
      </c>
      <c r="AL1396" s="391" t="str">
        <f t="shared" si="481"/>
        <v/>
      </c>
      <c r="AM1396" s="391" t="str">
        <f t="shared" si="482"/>
        <v/>
      </c>
      <c r="AO1396" s="310" t="str">
        <f t="shared" si="475"/>
        <v/>
      </c>
      <c r="AP1396" s="310">
        <f>SUM(AO$1:AO1396)</f>
        <v>0</v>
      </c>
      <c r="AQ1396" s="310">
        <f>SUM(AK$2:AK1396)</f>
        <v>12</v>
      </c>
      <c r="AR1396" s="310">
        <f>COUNTA(AJ$2:AJ1396)</f>
        <v>12</v>
      </c>
      <c r="AS1396" s="312"/>
      <c r="AT1396" s="312"/>
      <c r="AU1396" s="312"/>
      <c r="AV1396" s="312"/>
      <c r="AW1396" s="312"/>
      <c r="AZ1396">
        <v>0</v>
      </c>
      <c r="BA1396">
        <v>0</v>
      </c>
    </row>
    <row r="1397" spans="1:53" x14ac:dyDescent="0.25">
      <c r="A1397">
        <v>123</v>
      </c>
      <c r="B1397" t="s">
        <v>65</v>
      </c>
      <c r="C1397" t="s">
        <v>930</v>
      </c>
      <c r="D1397"/>
      <c r="E1397">
        <v>2</v>
      </c>
      <c r="F1397">
        <v>1</v>
      </c>
      <c r="G1397">
        <v>4</v>
      </c>
      <c r="H1397">
        <v>2</v>
      </c>
      <c r="I1397">
        <v>2</v>
      </c>
      <c r="J1397">
        <v>2</v>
      </c>
      <c r="K1397">
        <v>0</v>
      </c>
      <c r="L1397">
        <v>0</v>
      </c>
      <c r="M1397" t="s">
        <v>932</v>
      </c>
      <c r="O1397" s="101">
        <f>IF(ISBLANK(C1397),O1396,IF(COUNTIF(C$2:C1397,C1397)&gt;1,O1396,1+MAX(O1396,0)))</f>
        <v>38</v>
      </c>
      <c r="P1397" s="45">
        <f t="shared" si="462"/>
        <v>20</v>
      </c>
      <c r="Q1397" s="33" t="str">
        <f t="shared" si="463"/>
        <v/>
      </c>
      <c r="R1397" s="33">
        <f t="shared" si="464"/>
        <v>5</v>
      </c>
      <c r="S1397" s="33" t="str">
        <f t="shared" si="465"/>
        <v>123_5</v>
      </c>
      <c r="T1397" s="35" t="str">
        <f t="shared" si="466"/>
        <v>123AM</v>
      </c>
      <c r="U1397" s="35" t="str">
        <f t="shared" si="467"/>
        <v>123AMEW</v>
      </c>
      <c r="V1397" s="35" t="str">
        <f t="shared" si="483"/>
        <v>1L</v>
      </c>
      <c r="W1397" s="35" t="str">
        <f t="shared" si="476"/>
        <v>123AM1L214</v>
      </c>
      <c r="X1397" s="388">
        <f t="shared" si="477"/>
        <v>0</v>
      </c>
      <c r="Y1397" s="388">
        <f t="shared" si="478"/>
        <v>0</v>
      </c>
      <c r="Z1397" s="280" t="str">
        <f t="shared" si="468"/>
        <v/>
      </c>
      <c r="AA1397" s="280" t="str">
        <f t="shared" si="469"/>
        <v/>
      </c>
      <c r="AB1397" s="389" t="str">
        <f t="shared" si="479"/>
        <v/>
      </c>
      <c r="AC1397" s="389" t="str">
        <f t="shared" si="480"/>
        <v/>
      </c>
      <c r="AD1397" s="390">
        <f t="shared" si="470"/>
        <v>1</v>
      </c>
      <c r="AE1397" s="282">
        <f t="shared" si="471"/>
        <v>0</v>
      </c>
      <c r="AF1397" s="359">
        <f t="shared" si="472"/>
        <v>0</v>
      </c>
      <c r="AG1397" s="280">
        <f t="shared" si="473"/>
        <v>4</v>
      </c>
      <c r="AH1397" s="280">
        <f t="shared" si="474"/>
        <v>1</v>
      </c>
      <c r="AI1397" s="280">
        <f>IF(ISBLANK(T1397),AI1396,IF(COUNTIF(T$2:T1397,T1397)&gt;1,AI1396,1+MAX(AI1396,0)))</f>
        <v>36</v>
      </c>
      <c r="AL1397" s="391" t="str">
        <f t="shared" si="481"/>
        <v/>
      </c>
      <c r="AM1397" s="391" t="str">
        <f t="shared" si="482"/>
        <v/>
      </c>
      <c r="AO1397" s="310" t="str">
        <f t="shared" si="475"/>
        <v/>
      </c>
      <c r="AP1397" s="310">
        <f>SUM(AO$1:AO1397)</f>
        <v>0</v>
      </c>
      <c r="AQ1397" s="310">
        <f>SUM(AK$2:AK1397)</f>
        <v>12</v>
      </c>
      <c r="AR1397" s="310">
        <f>COUNTA(AJ$2:AJ1397)</f>
        <v>12</v>
      </c>
      <c r="AS1397" s="312"/>
      <c r="AT1397" s="312"/>
      <c r="AU1397" s="312"/>
      <c r="AV1397" s="312"/>
      <c r="AW1397" s="312"/>
      <c r="AZ1397">
        <v>0</v>
      </c>
      <c r="BA1397">
        <v>0</v>
      </c>
    </row>
    <row r="1398" spans="1:53" x14ac:dyDescent="0.25">
      <c r="A1398">
        <v>123</v>
      </c>
      <c r="B1398" t="s">
        <v>65</v>
      </c>
      <c r="C1398" t="s">
        <v>930</v>
      </c>
      <c r="D1398"/>
      <c r="E1398">
        <v>2</v>
      </c>
      <c r="F1398">
        <v>2</v>
      </c>
      <c r="G1398">
        <v>1</v>
      </c>
      <c r="H1398">
        <v>0</v>
      </c>
      <c r="I1398">
        <v>0</v>
      </c>
      <c r="J1398">
        <v>0</v>
      </c>
      <c r="K1398">
        <v>0</v>
      </c>
      <c r="L1398">
        <v>0</v>
      </c>
      <c r="M1398" t="s">
        <v>932</v>
      </c>
      <c r="O1398" s="101">
        <f>IF(ISBLANK(C1398),O1397,IF(COUNTIF(C$2:C1398,C1398)&gt;1,O1397,1+MAX(O1397,0)))</f>
        <v>38</v>
      </c>
      <c r="P1398" s="45">
        <f t="shared" si="462"/>
        <v>20</v>
      </c>
      <c r="Q1398" s="33" t="str">
        <f t="shared" si="463"/>
        <v/>
      </c>
      <c r="R1398" s="33">
        <f t="shared" si="464"/>
        <v>6</v>
      </c>
      <c r="S1398" s="33" t="str">
        <f t="shared" si="465"/>
        <v>123_6</v>
      </c>
      <c r="T1398" s="35" t="str">
        <f t="shared" si="466"/>
        <v>123AM</v>
      </c>
      <c r="U1398" s="35" t="str">
        <f t="shared" si="467"/>
        <v>123AMNS</v>
      </c>
      <c r="V1398" s="35" t="str">
        <f t="shared" si="483"/>
        <v>1L</v>
      </c>
      <c r="W1398" s="35" t="str">
        <f t="shared" si="476"/>
        <v>123AM1L221</v>
      </c>
      <c r="X1398" s="388">
        <f t="shared" si="477"/>
        <v>0</v>
      </c>
      <c r="Y1398" s="388">
        <f t="shared" si="478"/>
        <v>0</v>
      </c>
      <c r="Z1398" s="280" t="str">
        <f t="shared" si="468"/>
        <v/>
      </c>
      <c r="AA1398" s="280" t="str">
        <f t="shared" si="469"/>
        <v/>
      </c>
      <c r="AB1398" s="389" t="str">
        <f t="shared" si="479"/>
        <v/>
      </c>
      <c r="AC1398" s="389" t="str">
        <f t="shared" si="480"/>
        <v/>
      </c>
      <c r="AD1398" s="390" t="str">
        <f t="shared" si="470"/>
        <v/>
      </c>
      <c r="AE1398" s="282">
        <f t="shared" si="471"/>
        <v>0</v>
      </c>
      <c r="AF1398" s="359">
        <f t="shared" si="472"/>
        <v>0</v>
      </c>
      <c r="AG1398" s="280">
        <f t="shared" si="473"/>
        <v>0</v>
      </c>
      <c r="AH1398" s="280">
        <f t="shared" si="474"/>
        <v>0</v>
      </c>
      <c r="AI1398" s="280">
        <f>IF(ISBLANK(T1398),AI1397,IF(COUNTIF(T$2:T1398,T1398)&gt;1,AI1397,1+MAX(AI1397,0)))</f>
        <v>36</v>
      </c>
      <c r="AL1398" s="391" t="str">
        <f t="shared" si="481"/>
        <v/>
      </c>
      <c r="AM1398" s="391" t="str">
        <f t="shared" si="482"/>
        <v/>
      </c>
      <c r="AO1398" s="310" t="str">
        <f t="shared" si="475"/>
        <v/>
      </c>
      <c r="AP1398" s="310">
        <f>SUM(AO$1:AO1398)</f>
        <v>0</v>
      </c>
      <c r="AQ1398" s="310">
        <f>SUM(AK$2:AK1398)</f>
        <v>12</v>
      </c>
      <c r="AR1398" s="310">
        <f>COUNTA(AJ$2:AJ1398)</f>
        <v>12</v>
      </c>
      <c r="AS1398" s="312"/>
      <c r="AT1398" s="312"/>
      <c r="AU1398" s="312"/>
      <c r="AV1398" s="312"/>
      <c r="AW1398" s="312"/>
      <c r="AZ1398">
        <v>0</v>
      </c>
      <c r="BA1398">
        <v>0</v>
      </c>
    </row>
    <row r="1399" spans="1:53" x14ac:dyDescent="0.25">
      <c r="A1399">
        <v>123</v>
      </c>
      <c r="B1399" t="s">
        <v>65</v>
      </c>
      <c r="C1399" t="s">
        <v>930</v>
      </c>
      <c r="D1399"/>
      <c r="E1399">
        <v>2</v>
      </c>
      <c r="F1399">
        <v>2</v>
      </c>
      <c r="G1399">
        <v>2</v>
      </c>
      <c r="H1399">
        <v>1</v>
      </c>
      <c r="I1399">
        <v>0</v>
      </c>
      <c r="J1399">
        <v>1</v>
      </c>
      <c r="K1399">
        <v>0</v>
      </c>
      <c r="L1399">
        <v>1</v>
      </c>
      <c r="M1399" t="s">
        <v>932</v>
      </c>
      <c r="O1399" s="101">
        <f>IF(ISBLANK(C1399),O1398,IF(COUNTIF(C$2:C1399,C1399)&gt;1,O1398,1+MAX(O1398,0)))</f>
        <v>38</v>
      </c>
      <c r="P1399" s="45">
        <f t="shared" si="462"/>
        <v>20</v>
      </c>
      <c r="Q1399" s="33" t="str">
        <f t="shared" si="463"/>
        <v/>
      </c>
      <c r="R1399" s="33">
        <f t="shared" si="464"/>
        <v>6</v>
      </c>
      <c r="S1399" s="33" t="str">
        <f t="shared" si="465"/>
        <v>123_6</v>
      </c>
      <c r="T1399" s="35" t="str">
        <f t="shared" si="466"/>
        <v>123AM</v>
      </c>
      <c r="U1399" s="35" t="str">
        <f t="shared" si="467"/>
        <v>123AMNS</v>
      </c>
      <c r="V1399" s="35" t="str">
        <f t="shared" si="483"/>
        <v>1L</v>
      </c>
      <c r="W1399" s="35" t="str">
        <f t="shared" si="476"/>
        <v>123AM1L222</v>
      </c>
      <c r="X1399" s="388">
        <f t="shared" si="477"/>
        <v>0</v>
      </c>
      <c r="Y1399" s="388">
        <f t="shared" si="478"/>
        <v>1</v>
      </c>
      <c r="Z1399" s="280" t="str">
        <f t="shared" si="468"/>
        <v/>
      </c>
      <c r="AA1399" s="280" t="str">
        <f t="shared" si="469"/>
        <v/>
      </c>
      <c r="AB1399" s="389" t="str">
        <f t="shared" si="479"/>
        <v/>
      </c>
      <c r="AC1399" s="389" t="str">
        <f t="shared" si="480"/>
        <v/>
      </c>
      <c r="AD1399" s="390" t="str">
        <f t="shared" si="470"/>
        <v/>
      </c>
      <c r="AE1399" s="282">
        <f t="shared" si="471"/>
        <v>0</v>
      </c>
      <c r="AF1399" s="359">
        <f t="shared" si="472"/>
        <v>0</v>
      </c>
      <c r="AG1399" s="280">
        <f t="shared" si="473"/>
        <v>0</v>
      </c>
      <c r="AH1399" s="280">
        <f t="shared" si="474"/>
        <v>0</v>
      </c>
      <c r="AI1399" s="280">
        <f>IF(ISBLANK(T1399),AI1398,IF(COUNTIF(T$2:T1399,T1399)&gt;1,AI1398,1+MAX(AI1398,0)))</f>
        <v>36</v>
      </c>
      <c r="AL1399" s="391" t="str">
        <f t="shared" si="481"/>
        <v/>
      </c>
      <c r="AM1399" s="391" t="str">
        <f t="shared" si="482"/>
        <v/>
      </c>
      <c r="AO1399" s="310" t="str">
        <f t="shared" si="475"/>
        <v/>
      </c>
      <c r="AP1399" s="310">
        <f>SUM(AO$1:AO1399)</f>
        <v>0</v>
      </c>
      <c r="AQ1399" s="310">
        <f>SUM(AK$2:AK1399)</f>
        <v>12</v>
      </c>
      <c r="AR1399" s="310">
        <f>COUNTA(AJ$2:AJ1399)</f>
        <v>12</v>
      </c>
      <c r="AS1399" s="312"/>
      <c r="AT1399" s="312"/>
      <c r="AU1399" s="312"/>
      <c r="AV1399" s="312"/>
      <c r="AW1399" s="312"/>
      <c r="AZ1399">
        <v>0</v>
      </c>
      <c r="BA1399">
        <v>1</v>
      </c>
    </row>
    <row r="1400" spans="1:53" x14ac:dyDescent="0.25">
      <c r="A1400">
        <v>123</v>
      </c>
      <c r="B1400" t="s">
        <v>65</v>
      </c>
      <c r="C1400" t="s">
        <v>930</v>
      </c>
      <c r="D1400"/>
      <c r="E1400">
        <v>2</v>
      </c>
      <c r="F1400">
        <v>2</v>
      </c>
      <c r="G1400">
        <v>3</v>
      </c>
      <c r="H1400">
        <v>2</v>
      </c>
      <c r="I1400">
        <v>0</v>
      </c>
      <c r="J1400">
        <v>0</v>
      </c>
      <c r="K1400">
        <v>0</v>
      </c>
      <c r="L1400">
        <v>0</v>
      </c>
      <c r="M1400" t="s">
        <v>932</v>
      </c>
      <c r="O1400" s="101">
        <f>IF(ISBLANK(C1400),O1399,IF(COUNTIF(C$2:C1400,C1400)&gt;1,O1399,1+MAX(O1399,0)))</f>
        <v>38</v>
      </c>
      <c r="P1400" s="45">
        <f t="shared" si="462"/>
        <v>20</v>
      </c>
      <c r="Q1400" s="33" t="str">
        <f t="shared" si="463"/>
        <v/>
      </c>
      <c r="R1400" s="33">
        <f t="shared" si="464"/>
        <v>6</v>
      </c>
      <c r="S1400" s="33" t="str">
        <f t="shared" si="465"/>
        <v>123_6</v>
      </c>
      <c r="T1400" s="35" t="str">
        <f t="shared" si="466"/>
        <v>123AM</v>
      </c>
      <c r="U1400" s="35" t="str">
        <f t="shared" si="467"/>
        <v>123AMEW</v>
      </c>
      <c r="V1400" s="35" t="str">
        <f t="shared" si="483"/>
        <v>1L</v>
      </c>
      <c r="W1400" s="35" t="str">
        <f t="shared" si="476"/>
        <v>123AM1L223</v>
      </c>
      <c r="X1400" s="388">
        <f t="shared" si="477"/>
        <v>0</v>
      </c>
      <c r="Y1400" s="388">
        <f t="shared" si="478"/>
        <v>0</v>
      </c>
      <c r="Z1400" s="280" t="str">
        <f t="shared" si="468"/>
        <v/>
      </c>
      <c r="AA1400" s="280" t="str">
        <f t="shared" si="469"/>
        <v/>
      </c>
      <c r="AB1400" s="389" t="str">
        <f t="shared" si="479"/>
        <v/>
      </c>
      <c r="AC1400" s="389" t="str">
        <f t="shared" si="480"/>
        <v/>
      </c>
      <c r="AD1400" s="390">
        <f t="shared" si="470"/>
        <v>1</v>
      </c>
      <c r="AE1400" s="282">
        <f t="shared" si="471"/>
        <v>0</v>
      </c>
      <c r="AF1400" s="359">
        <f t="shared" si="472"/>
        <v>0</v>
      </c>
      <c r="AG1400" s="280">
        <f t="shared" si="473"/>
        <v>4</v>
      </c>
      <c r="AH1400" s="280">
        <f t="shared" si="474"/>
        <v>1</v>
      </c>
      <c r="AI1400" s="280">
        <f>IF(ISBLANK(T1400),AI1399,IF(COUNTIF(T$2:T1400,T1400)&gt;1,AI1399,1+MAX(AI1399,0)))</f>
        <v>36</v>
      </c>
      <c r="AL1400" s="391" t="str">
        <f t="shared" si="481"/>
        <v/>
      </c>
      <c r="AM1400" s="391" t="str">
        <f t="shared" si="482"/>
        <v/>
      </c>
      <c r="AO1400" s="310" t="str">
        <f t="shared" si="475"/>
        <v/>
      </c>
      <c r="AP1400" s="310">
        <f>SUM(AO$1:AO1400)</f>
        <v>0</v>
      </c>
      <c r="AQ1400" s="310">
        <f>SUM(AK$2:AK1400)</f>
        <v>12</v>
      </c>
      <c r="AR1400" s="310">
        <f>COUNTA(AJ$2:AJ1400)</f>
        <v>12</v>
      </c>
      <c r="AS1400" s="312"/>
      <c r="AT1400" s="312"/>
      <c r="AU1400" s="312"/>
      <c r="AV1400" s="312"/>
      <c r="AW1400" s="312"/>
      <c r="AZ1400">
        <v>0</v>
      </c>
      <c r="BA1400">
        <v>0</v>
      </c>
    </row>
    <row r="1401" spans="1:53" x14ac:dyDescent="0.25">
      <c r="A1401">
        <v>123</v>
      </c>
      <c r="B1401" t="s">
        <v>65</v>
      </c>
      <c r="C1401" t="s">
        <v>930</v>
      </c>
      <c r="D1401"/>
      <c r="E1401">
        <v>2</v>
      </c>
      <c r="F1401">
        <v>2</v>
      </c>
      <c r="G1401">
        <v>4</v>
      </c>
      <c r="H1401">
        <v>7</v>
      </c>
      <c r="I1401">
        <v>3</v>
      </c>
      <c r="J1401">
        <v>6</v>
      </c>
      <c r="K1401">
        <v>0</v>
      </c>
      <c r="L1401">
        <v>0</v>
      </c>
      <c r="M1401" t="s">
        <v>932</v>
      </c>
      <c r="O1401" s="101">
        <f>IF(ISBLANK(C1401),O1400,IF(COUNTIF(C$2:C1401,C1401)&gt;1,O1400,1+MAX(O1400,0)))</f>
        <v>38</v>
      </c>
      <c r="P1401" s="45">
        <f t="shared" si="462"/>
        <v>20</v>
      </c>
      <c r="Q1401" s="33" t="str">
        <f t="shared" si="463"/>
        <v/>
      </c>
      <c r="R1401" s="33">
        <f t="shared" si="464"/>
        <v>6</v>
      </c>
      <c r="S1401" s="33" t="str">
        <f t="shared" si="465"/>
        <v>123_6</v>
      </c>
      <c r="T1401" s="35" t="str">
        <f t="shared" si="466"/>
        <v>123AM</v>
      </c>
      <c r="U1401" s="35" t="str">
        <f t="shared" si="467"/>
        <v>123AMEW</v>
      </c>
      <c r="V1401" s="35" t="str">
        <f t="shared" si="483"/>
        <v>1L</v>
      </c>
      <c r="W1401" s="35" t="str">
        <f t="shared" si="476"/>
        <v>123AM1L224</v>
      </c>
      <c r="X1401" s="388">
        <f t="shared" si="477"/>
        <v>0</v>
      </c>
      <c r="Y1401" s="388">
        <f t="shared" si="478"/>
        <v>0</v>
      </c>
      <c r="Z1401" s="280" t="str">
        <f t="shared" si="468"/>
        <v/>
      </c>
      <c r="AA1401" s="280" t="str">
        <f t="shared" si="469"/>
        <v/>
      </c>
      <c r="AB1401" s="389" t="str">
        <f t="shared" si="479"/>
        <v/>
      </c>
      <c r="AC1401" s="389" t="str">
        <f t="shared" si="480"/>
        <v/>
      </c>
      <c r="AD1401" s="390">
        <f t="shared" si="470"/>
        <v>1</v>
      </c>
      <c r="AE1401" s="282">
        <f t="shared" si="471"/>
        <v>0</v>
      </c>
      <c r="AF1401" s="359">
        <f t="shared" si="472"/>
        <v>0</v>
      </c>
      <c r="AG1401" s="280">
        <f t="shared" si="473"/>
        <v>4</v>
      </c>
      <c r="AH1401" s="280">
        <f t="shared" si="474"/>
        <v>1</v>
      </c>
      <c r="AI1401" s="280">
        <f>IF(ISBLANK(T1401),AI1400,IF(COUNTIF(T$2:T1401,T1401)&gt;1,AI1400,1+MAX(AI1400,0)))</f>
        <v>36</v>
      </c>
      <c r="AL1401" s="391" t="str">
        <f t="shared" si="481"/>
        <v/>
      </c>
      <c r="AM1401" s="391" t="str">
        <f t="shared" si="482"/>
        <v/>
      </c>
      <c r="AO1401" s="310" t="str">
        <f t="shared" si="475"/>
        <v/>
      </c>
      <c r="AP1401" s="310">
        <f>SUM(AO$1:AO1401)</f>
        <v>0</v>
      </c>
      <c r="AQ1401" s="310">
        <f>SUM(AK$2:AK1401)</f>
        <v>12</v>
      </c>
      <c r="AR1401" s="310">
        <f>COUNTA(AJ$2:AJ1401)</f>
        <v>12</v>
      </c>
      <c r="AS1401" s="312"/>
      <c r="AT1401" s="312"/>
      <c r="AU1401" s="312"/>
      <c r="AV1401" s="312"/>
      <c r="AW1401" s="312"/>
      <c r="AZ1401">
        <v>0</v>
      </c>
      <c r="BA1401">
        <v>0</v>
      </c>
    </row>
    <row r="1402" spans="1:53" x14ac:dyDescent="0.25">
      <c r="A1402">
        <v>123</v>
      </c>
      <c r="B1402" t="s">
        <v>65</v>
      </c>
      <c r="C1402" t="s">
        <v>930</v>
      </c>
      <c r="D1402"/>
      <c r="E1402">
        <v>2</v>
      </c>
      <c r="F1402">
        <v>3</v>
      </c>
      <c r="G1402">
        <v>1</v>
      </c>
      <c r="H1402">
        <v>1</v>
      </c>
      <c r="I1402">
        <v>0</v>
      </c>
      <c r="J1402">
        <v>0</v>
      </c>
      <c r="K1402">
        <v>0</v>
      </c>
      <c r="L1402">
        <v>0</v>
      </c>
      <c r="M1402" t="s">
        <v>932</v>
      </c>
      <c r="O1402" s="101">
        <f>IF(ISBLANK(C1402),O1401,IF(COUNTIF(C$2:C1402,C1402)&gt;1,O1401,1+MAX(O1401,0)))</f>
        <v>38</v>
      </c>
      <c r="P1402" s="45">
        <f t="shared" si="462"/>
        <v>20</v>
      </c>
      <c r="Q1402" s="33" t="str">
        <f t="shared" si="463"/>
        <v/>
      </c>
      <c r="R1402" s="33">
        <f t="shared" si="464"/>
        <v>7</v>
      </c>
      <c r="S1402" s="33" t="str">
        <f t="shared" si="465"/>
        <v>123_7</v>
      </c>
      <c r="T1402" s="35" t="str">
        <f t="shared" si="466"/>
        <v>123AM</v>
      </c>
      <c r="U1402" s="35" t="str">
        <f t="shared" si="467"/>
        <v>123AMNS</v>
      </c>
      <c r="V1402" s="35" t="str">
        <f t="shared" si="483"/>
        <v>1L</v>
      </c>
      <c r="W1402" s="35" t="str">
        <f t="shared" si="476"/>
        <v>123AM1L231</v>
      </c>
      <c r="X1402" s="388">
        <f t="shared" si="477"/>
        <v>0</v>
      </c>
      <c r="Y1402" s="388">
        <f t="shared" si="478"/>
        <v>0</v>
      </c>
      <c r="Z1402" s="280" t="str">
        <f t="shared" si="468"/>
        <v/>
      </c>
      <c r="AA1402" s="280" t="str">
        <f t="shared" si="469"/>
        <v/>
      </c>
      <c r="AB1402" s="389" t="str">
        <f t="shared" si="479"/>
        <v/>
      </c>
      <c r="AC1402" s="389" t="str">
        <f t="shared" si="480"/>
        <v/>
      </c>
      <c r="AD1402" s="390" t="str">
        <f t="shared" si="470"/>
        <v/>
      </c>
      <c r="AE1402" s="282">
        <f t="shared" si="471"/>
        <v>0</v>
      </c>
      <c r="AF1402" s="359">
        <f t="shared" si="472"/>
        <v>0</v>
      </c>
      <c r="AG1402" s="280">
        <f t="shared" si="473"/>
        <v>0</v>
      </c>
      <c r="AH1402" s="280">
        <f t="shared" si="474"/>
        <v>0</v>
      </c>
      <c r="AI1402" s="280">
        <f>IF(ISBLANK(T1402),AI1401,IF(COUNTIF(T$2:T1402,T1402)&gt;1,AI1401,1+MAX(AI1401,0)))</f>
        <v>36</v>
      </c>
      <c r="AL1402" s="391" t="str">
        <f t="shared" si="481"/>
        <v/>
      </c>
      <c r="AM1402" s="391" t="str">
        <f t="shared" si="482"/>
        <v/>
      </c>
      <c r="AO1402" s="310" t="str">
        <f t="shared" si="475"/>
        <v/>
      </c>
      <c r="AP1402" s="310">
        <f>SUM(AO$1:AO1402)</f>
        <v>0</v>
      </c>
      <c r="AQ1402" s="310">
        <f>SUM(AK$2:AK1402)</f>
        <v>12</v>
      </c>
      <c r="AR1402" s="310">
        <f>COUNTA(AJ$2:AJ1402)</f>
        <v>12</v>
      </c>
      <c r="AS1402" s="312"/>
      <c r="AT1402" s="312"/>
      <c r="AU1402" s="312"/>
      <c r="AV1402" s="312"/>
      <c r="AW1402" s="312"/>
      <c r="AZ1402">
        <v>0</v>
      </c>
      <c r="BA1402">
        <v>0</v>
      </c>
    </row>
    <row r="1403" spans="1:53" x14ac:dyDescent="0.25">
      <c r="A1403">
        <v>123</v>
      </c>
      <c r="B1403" t="s">
        <v>65</v>
      </c>
      <c r="C1403" t="s">
        <v>930</v>
      </c>
      <c r="D1403"/>
      <c r="E1403">
        <v>2</v>
      </c>
      <c r="F1403">
        <v>3</v>
      </c>
      <c r="G1403">
        <v>2</v>
      </c>
      <c r="H1403">
        <v>1</v>
      </c>
      <c r="I1403">
        <v>0</v>
      </c>
      <c r="J1403">
        <v>0</v>
      </c>
      <c r="K1403">
        <v>0</v>
      </c>
      <c r="L1403">
        <v>1</v>
      </c>
      <c r="M1403" t="s">
        <v>932</v>
      </c>
      <c r="O1403" s="101">
        <f>IF(ISBLANK(C1403),O1402,IF(COUNTIF(C$2:C1403,C1403)&gt;1,O1402,1+MAX(O1402,0)))</f>
        <v>38</v>
      </c>
      <c r="P1403" s="45">
        <f t="shared" si="462"/>
        <v>20</v>
      </c>
      <c r="Q1403" s="33" t="str">
        <f t="shared" si="463"/>
        <v/>
      </c>
      <c r="R1403" s="33">
        <f t="shared" si="464"/>
        <v>7</v>
      </c>
      <c r="S1403" s="33" t="str">
        <f t="shared" si="465"/>
        <v>123_7</v>
      </c>
      <c r="T1403" s="35" t="str">
        <f t="shared" si="466"/>
        <v>123AM</v>
      </c>
      <c r="U1403" s="35" t="str">
        <f t="shared" si="467"/>
        <v>123AMNS</v>
      </c>
      <c r="V1403" s="35" t="str">
        <f t="shared" si="483"/>
        <v>1L</v>
      </c>
      <c r="W1403" s="35" t="str">
        <f t="shared" si="476"/>
        <v>123AM1L232</v>
      </c>
      <c r="X1403" s="388">
        <f t="shared" si="477"/>
        <v>0</v>
      </c>
      <c r="Y1403" s="388">
        <f t="shared" si="478"/>
        <v>1</v>
      </c>
      <c r="Z1403" s="280" t="str">
        <f t="shared" si="468"/>
        <v/>
      </c>
      <c r="AA1403" s="280" t="str">
        <f t="shared" si="469"/>
        <v/>
      </c>
      <c r="AB1403" s="389" t="str">
        <f t="shared" si="479"/>
        <v/>
      </c>
      <c r="AC1403" s="389" t="str">
        <f t="shared" si="480"/>
        <v/>
      </c>
      <c r="AD1403" s="390" t="str">
        <f t="shared" si="470"/>
        <v/>
      </c>
      <c r="AE1403" s="282">
        <f t="shared" si="471"/>
        <v>0</v>
      </c>
      <c r="AF1403" s="359">
        <f t="shared" si="472"/>
        <v>0</v>
      </c>
      <c r="AG1403" s="280">
        <f t="shared" si="473"/>
        <v>0</v>
      </c>
      <c r="AH1403" s="280">
        <f t="shared" si="474"/>
        <v>0</v>
      </c>
      <c r="AI1403" s="280">
        <f>IF(ISBLANK(T1403),AI1402,IF(COUNTIF(T$2:T1403,T1403)&gt;1,AI1402,1+MAX(AI1402,0)))</f>
        <v>36</v>
      </c>
      <c r="AL1403" s="391" t="str">
        <f t="shared" si="481"/>
        <v/>
      </c>
      <c r="AM1403" s="391" t="str">
        <f t="shared" si="482"/>
        <v/>
      </c>
      <c r="AO1403" s="310" t="str">
        <f t="shared" si="475"/>
        <v/>
      </c>
      <c r="AP1403" s="310">
        <f>SUM(AO$1:AO1403)</f>
        <v>0</v>
      </c>
      <c r="AQ1403" s="310">
        <f>SUM(AK$2:AK1403)</f>
        <v>12</v>
      </c>
      <c r="AR1403" s="310">
        <f>COUNTA(AJ$2:AJ1403)</f>
        <v>12</v>
      </c>
      <c r="AS1403" s="312"/>
      <c r="AT1403" s="312"/>
      <c r="AU1403" s="312"/>
      <c r="AV1403" s="312"/>
      <c r="AW1403" s="312"/>
      <c r="AZ1403">
        <v>0</v>
      </c>
      <c r="BA1403">
        <v>1</v>
      </c>
    </row>
    <row r="1404" spans="1:53" x14ac:dyDescent="0.25">
      <c r="A1404">
        <v>123</v>
      </c>
      <c r="B1404" t="s">
        <v>65</v>
      </c>
      <c r="C1404" t="s">
        <v>930</v>
      </c>
      <c r="D1404"/>
      <c r="E1404">
        <v>2</v>
      </c>
      <c r="F1404">
        <v>3</v>
      </c>
      <c r="G1404">
        <v>3</v>
      </c>
      <c r="H1404">
        <v>4</v>
      </c>
      <c r="I1404">
        <v>2</v>
      </c>
      <c r="J1404">
        <v>1</v>
      </c>
      <c r="K1404">
        <v>0</v>
      </c>
      <c r="L1404">
        <v>0</v>
      </c>
      <c r="M1404" t="s">
        <v>932</v>
      </c>
      <c r="O1404" s="101">
        <f>IF(ISBLANK(C1404),O1403,IF(COUNTIF(C$2:C1404,C1404)&gt;1,O1403,1+MAX(O1403,0)))</f>
        <v>38</v>
      </c>
      <c r="P1404" s="45">
        <f t="shared" si="462"/>
        <v>20</v>
      </c>
      <c r="Q1404" s="33" t="str">
        <f t="shared" si="463"/>
        <v/>
      </c>
      <c r="R1404" s="33">
        <f t="shared" si="464"/>
        <v>7</v>
      </c>
      <c r="S1404" s="33" t="str">
        <f t="shared" si="465"/>
        <v>123_7</v>
      </c>
      <c r="T1404" s="35" t="str">
        <f t="shared" si="466"/>
        <v>123AM</v>
      </c>
      <c r="U1404" s="35" t="str">
        <f t="shared" si="467"/>
        <v>123AMEW</v>
      </c>
      <c r="V1404" s="35" t="str">
        <f t="shared" si="483"/>
        <v>1L</v>
      </c>
      <c r="W1404" s="35" t="str">
        <f t="shared" si="476"/>
        <v>123AM1L233</v>
      </c>
      <c r="X1404" s="388">
        <f t="shared" si="477"/>
        <v>0</v>
      </c>
      <c r="Y1404" s="388">
        <f t="shared" si="478"/>
        <v>0</v>
      </c>
      <c r="Z1404" s="280" t="str">
        <f t="shared" si="468"/>
        <v/>
      </c>
      <c r="AA1404" s="280" t="str">
        <f t="shared" si="469"/>
        <v/>
      </c>
      <c r="AB1404" s="389" t="str">
        <f t="shared" si="479"/>
        <v/>
      </c>
      <c r="AC1404" s="389" t="str">
        <f t="shared" si="480"/>
        <v/>
      </c>
      <c r="AD1404" s="390">
        <f t="shared" si="470"/>
        <v>1</v>
      </c>
      <c r="AE1404" s="282">
        <f t="shared" si="471"/>
        <v>0</v>
      </c>
      <c r="AF1404" s="359">
        <f t="shared" si="472"/>
        <v>0</v>
      </c>
      <c r="AG1404" s="280">
        <f t="shared" si="473"/>
        <v>4</v>
      </c>
      <c r="AH1404" s="280">
        <f t="shared" si="474"/>
        <v>1</v>
      </c>
      <c r="AI1404" s="280">
        <f>IF(ISBLANK(T1404),AI1403,IF(COUNTIF(T$2:T1404,T1404)&gt;1,AI1403,1+MAX(AI1403,0)))</f>
        <v>36</v>
      </c>
      <c r="AL1404" s="391" t="str">
        <f t="shared" si="481"/>
        <v/>
      </c>
      <c r="AM1404" s="391" t="str">
        <f t="shared" si="482"/>
        <v/>
      </c>
      <c r="AO1404" s="310" t="str">
        <f t="shared" si="475"/>
        <v/>
      </c>
      <c r="AP1404" s="310">
        <f>SUM(AO$1:AO1404)</f>
        <v>0</v>
      </c>
      <c r="AQ1404" s="310">
        <f>SUM(AK$2:AK1404)</f>
        <v>12</v>
      </c>
      <c r="AR1404" s="310">
        <f>COUNTA(AJ$2:AJ1404)</f>
        <v>12</v>
      </c>
      <c r="AS1404" s="312"/>
      <c r="AT1404" s="312"/>
      <c r="AU1404" s="312"/>
      <c r="AV1404" s="312"/>
      <c r="AW1404" s="312"/>
      <c r="AZ1404">
        <v>0</v>
      </c>
      <c r="BA1404">
        <v>0</v>
      </c>
    </row>
    <row r="1405" spans="1:53" x14ac:dyDescent="0.25">
      <c r="A1405">
        <v>123</v>
      </c>
      <c r="B1405" t="s">
        <v>65</v>
      </c>
      <c r="C1405" t="s">
        <v>930</v>
      </c>
      <c r="D1405"/>
      <c r="E1405">
        <v>2</v>
      </c>
      <c r="F1405">
        <v>3</v>
      </c>
      <c r="G1405">
        <v>4</v>
      </c>
      <c r="H1405">
        <v>2</v>
      </c>
      <c r="I1405">
        <v>1</v>
      </c>
      <c r="J1405">
        <v>2</v>
      </c>
      <c r="K1405">
        <v>0</v>
      </c>
      <c r="L1405">
        <v>0</v>
      </c>
      <c r="M1405" t="s">
        <v>932</v>
      </c>
      <c r="O1405" s="101">
        <f>IF(ISBLANK(C1405),O1404,IF(COUNTIF(C$2:C1405,C1405)&gt;1,O1404,1+MAX(O1404,0)))</f>
        <v>38</v>
      </c>
      <c r="P1405" s="45">
        <f t="shared" si="462"/>
        <v>20</v>
      </c>
      <c r="Q1405" s="33" t="str">
        <f t="shared" si="463"/>
        <v/>
      </c>
      <c r="R1405" s="33">
        <f t="shared" si="464"/>
        <v>7</v>
      </c>
      <c r="S1405" s="33" t="str">
        <f t="shared" si="465"/>
        <v>123_7</v>
      </c>
      <c r="T1405" s="35" t="str">
        <f t="shared" si="466"/>
        <v>123AM</v>
      </c>
      <c r="U1405" s="35" t="str">
        <f t="shared" si="467"/>
        <v>123AMEW</v>
      </c>
      <c r="V1405" s="35" t="str">
        <f t="shared" si="483"/>
        <v>1L</v>
      </c>
      <c r="W1405" s="35" t="str">
        <f t="shared" si="476"/>
        <v>123AM1L234</v>
      </c>
      <c r="X1405" s="388">
        <f t="shared" si="477"/>
        <v>0</v>
      </c>
      <c r="Y1405" s="388">
        <f t="shared" si="478"/>
        <v>0</v>
      </c>
      <c r="Z1405" s="280" t="str">
        <f t="shared" si="468"/>
        <v/>
      </c>
      <c r="AA1405" s="280" t="str">
        <f t="shared" si="469"/>
        <v/>
      </c>
      <c r="AB1405" s="389" t="str">
        <f t="shared" si="479"/>
        <v/>
      </c>
      <c r="AC1405" s="389" t="str">
        <f t="shared" si="480"/>
        <v/>
      </c>
      <c r="AD1405" s="390">
        <f t="shared" si="470"/>
        <v>1</v>
      </c>
      <c r="AE1405" s="282">
        <f t="shared" si="471"/>
        <v>0</v>
      </c>
      <c r="AF1405" s="359">
        <f t="shared" si="472"/>
        <v>0</v>
      </c>
      <c r="AG1405" s="280">
        <f t="shared" si="473"/>
        <v>4</v>
      </c>
      <c r="AH1405" s="280">
        <f t="shared" si="474"/>
        <v>1</v>
      </c>
      <c r="AI1405" s="280">
        <f>IF(ISBLANK(T1405),AI1404,IF(COUNTIF(T$2:T1405,T1405)&gt;1,AI1404,1+MAX(AI1404,0)))</f>
        <v>36</v>
      </c>
      <c r="AL1405" s="391" t="str">
        <f t="shared" si="481"/>
        <v/>
      </c>
      <c r="AM1405" s="391" t="str">
        <f t="shared" si="482"/>
        <v/>
      </c>
      <c r="AO1405" s="310" t="str">
        <f t="shared" si="475"/>
        <v/>
      </c>
      <c r="AP1405" s="310">
        <f>SUM(AO$1:AO1405)</f>
        <v>0</v>
      </c>
      <c r="AQ1405" s="310">
        <f>SUM(AK$2:AK1405)</f>
        <v>12</v>
      </c>
      <c r="AR1405" s="310">
        <f>COUNTA(AJ$2:AJ1405)</f>
        <v>12</v>
      </c>
      <c r="AS1405" s="312"/>
      <c r="AT1405" s="312"/>
      <c r="AU1405" s="312"/>
      <c r="AV1405" s="312"/>
      <c r="AW1405" s="312"/>
      <c r="AZ1405">
        <v>0</v>
      </c>
      <c r="BA1405">
        <v>0</v>
      </c>
    </row>
    <row r="1406" spans="1:53" x14ac:dyDescent="0.25">
      <c r="A1406">
        <v>123</v>
      </c>
      <c r="B1406" t="s">
        <v>65</v>
      </c>
      <c r="C1406" t="s">
        <v>930</v>
      </c>
      <c r="D1406"/>
      <c r="E1406">
        <v>2</v>
      </c>
      <c r="F1406">
        <v>4</v>
      </c>
      <c r="G1406">
        <v>1</v>
      </c>
      <c r="H1406">
        <v>1</v>
      </c>
      <c r="I1406">
        <v>0</v>
      </c>
      <c r="J1406">
        <v>1</v>
      </c>
      <c r="K1406">
        <v>0</v>
      </c>
      <c r="L1406">
        <v>0</v>
      </c>
      <c r="M1406" t="s">
        <v>932</v>
      </c>
      <c r="O1406" s="101">
        <f>IF(ISBLANK(C1406),O1405,IF(COUNTIF(C$2:C1406,C1406)&gt;1,O1405,1+MAX(O1405,0)))</f>
        <v>38</v>
      </c>
      <c r="P1406" s="45">
        <f t="shared" si="462"/>
        <v>20</v>
      </c>
      <c r="Q1406" s="33" t="str">
        <f t="shared" si="463"/>
        <v/>
      </c>
      <c r="R1406" s="33">
        <f t="shared" si="464"/>
        <v>8</v>
      </c>
      <c r="S1406" s="33" t="str">
        <f t="shared" si="465"/>
        <v>123_8</v>
      </c>
      <c r="T1406" s="35" t="str">
        <f t="shared" si="466"/>
        <v>123AM</v>
      </c>
      <c r="U1406" s="35" t="str">
        <f t="shared" si="467"/>
        <v>123AMNS</v>
      </c>
      <c r="V1406" s="35" t="str">
        <f t="shared" si="483"/>
        <v>1L</v>
      </c>
      <c r="W1406" s="35" t="str">
        <f t="shared" si="476"/>
        <v>123AM1L241</v>
      </c>
      <c r="X1406" s="388">
        <f t="shared" si="477"/>
        <v>0</v>
      </c>
      <c r="Y1406" s="388">
        <f t="shared" si="478"/>
        <v>0</v>
      </c>
      <c r="Z1406" s="280" t="str">
        <f t="shared" si="468"/>
        <v/>
      </c>
      <c r="AA1406" s="280" t="str">
        <f t="shared" si="469"/>
        <v/>
      </c>
      <c r="AB1406" s="389" t="str">
        <f t="shared" si="479"/>
        <v/>
      </c>
      <c r="AC1406" s="389" t="str">
        <f t="shared" si="480"/>
        <v/>
      </c>
      <c r="AD1406" s="390" t="str">
        <f t="shared" si="470"/>
        <v/>
      </c>
      <c r="AE1406" s="282">
        <f t="shared" si="471"/>
        <v>0</v>
      </c>
      <c r="AF1406" s="359">
        <f t="shared" si="472"/>
        <v>0</v>
      </c>
      <c r="AG1406" s="280">
        <f t="shared" si="473"/>
        <v>0</v>
      </c>
      <c r="AH1406" s="280">
        <f t="shared" si="474"/>
        <v>0</v>
      </c>
      <c r="AI1406" s="280">
        <f>IF(ISBLANK(T1406),AI1405,IF(COUNTIF(T$2:T1406,T1406)&gt;1,AI1405,1+MAX(AI1405,0)))</f>
        <v>36</v>
      </c>
      <c r="AL1406" s="391" t="str">
        <f t="shared" si="481"/>
        <v/>
      </c>
      <c r="AM1406" s="391" t="str">
        <f t="shared" si="482"/>
        <v/>
      </c>
      <c r="AO1406" s="310" t="str">
        <f t="shared" si="475"/>
        <v/>
      </c>
      <c r="AP1406" s="310">
        <f>SUM(AO$1:AO1406)</f>
        <v>0</v>
      </c>
      <c r="AQ1406" s="310">
        <f>SUM(AK$2:AK1406)</f>
        <v>12</v>
      </c>
      <c r="AR1406" s="310">
        <f>COUNTA(AJ$2:AJ1406)</f>
        <v>12</v>
      </c>
      <c r="AS1406" s="312"/>
      <c r="AT1406" s="312"/>
      <c r="AU1406" s="312"/>
      <c r="AV1406" s="312"/>
      <c r="AW1406" s="312"/>
      <c r="AZ1406">
        <v>0</v>
      </c>
      <c r="BA1406">
        <v>0</v>
      </c>
    </row>
    <row r="1407" spans="1:53" x14ac:dyDescent="0.25">
      <c r="A1407">
        <v>123</v>
      </c>
      <c r="B1407" t="s">
        <v>65</v>
      </c>
      <c r="C1407" t="s">
        <v>930</v>
      </c>
      <c r="D1407"/>
      <c r="E1407">
        <v>2</v>
      </c>
      <c r="F1407">
        <v>4</v>
      </c>
      <c r="G1407">
        <v>2</v>
      </c>
      <c r="H1407">
        <v>0</v>
      </c>
      <c r="I1407">
        <v>0</v>
      </c>
      <c r="J1407">
        <v>0</v>
      </c>
      <c r="K1407">
        <v>0</v>
      </c>
      <c r="L1407">
        <v>0</v>
      </c>
      <c r="M1407" t="s">
        <v>932</v>
      </c>
      <c r="O1407" s="101">
        <f>IF(ISBLANK(C1407),O1406,IF(COUNTIF(C$2:C1407,C1407)&gt;1,O1406,1+MAX(O1406,0)))</f>
        <v>38</v>
      </c>
      <c r="P1407" s="45">
        <f t="shared" si="462"/>
        <v>20</v>
      </c>
      <c r="Q1407" s="33" t="str">
        <f t="shared" si="463"/>
        <v/>
      </c>
      <c r="R1407" s="33">
        <f t="shared" si="464"/>
        <v>8</v>
      </c>
      <c r="S1407" s="33" t="str">
        <f t="shared" si="465"/>
        <v>123_8</v>
      </c>
      <c r="T1407" s="35" t="str">
        <f t="shared" si="466"/>
        <v>123AM</v>
      </c>
      <c r="U1407" s="35" t="str">
        <f t="shared" si="467"/>
        <v>123AMNS</v>
      </c>
      <c r="V1407" s="35" t="str">
        <f t="shared" si="483"/>
        <v>1L</v>
      </c>
      <c r="W1407" s="35" t="str">
        <f t="shared" si="476"/>
        <v>123AM1L242</v>
      </c>
      <c r="X1407" s="388">
        <f t="shared" si="477"/>
        <v>0</v>
      </c>
      <c r="Y1407" s="388">
        <f t="shared" si="478"/>
        <v>0</v>
      </c>
      <c r="Z1407" s="280" t="str">
        <f t="shared" si="468"/>
        <v/>
      </c>
      <c r="AA1407" s="280" t="str">
        <f t="shared" si="469"/>
        <v/>
      </c>
      <c r="AB1407" s="389" t="str">
        <f t="shared" si="479"/>
        <v/>
      </c>
      <c r="AC1407" s="389" t="str">
        <f t="shared" si="480"/>
        <v/>
      </c>
      <c r="AD1407" s="390" t="str">
        <f t="shared" si="470"/>
        <v/>
      </c>
      <c r="AE1407" s="282">
        <f t="shared" si="471"/>
        <v>0</v>
      </c>
      <c r="AF1407" s="359">
        <f t="shared" si="472"/>
        <v>0</v>
      </c>
      <c r="AG1407" s="280">
        <f t="shared" si="473"/>
        <v>0</v>
      </c>
      <c r="AH1407" s="280">
        <f t="shared" si="474"/>
        <v>0</v>
      </c>
      <c r="AI1407" s="280">
        <f>IF(ISBLANK(T1407),AI1406,IF(COUNTIF(T$2:T1407,T1407)&gt;1,AI1406,1+MAX(AI1406,0)))</f>
        <v>36</v>
      </c>
      <c r="AL1407" s="391" t="str">
        <f t="shared" si="481"/>
        <v/>
      </c>
      <c r="AM1407" s="391" t="str">
        <f t="shared" si="482"/>
        <v/>
      </c>
      <c r="AO1407" s="310" t="str">
        <f t="shared" si="475"/>
        <v/>
      </c>
      <c r="AP1407" s="310">
        <f>SUM(AO$1:AO1407)</f>
        <v>0</v>
      </c>
      <c r="AQ1407" s="310">
        <f>SUM(AK$2:AK1407)</f>
        <v>12</v>
      </c>
      <c r="AR1407" s="310">
        <f>COUNTA(AJ$2:AJ1407)</f>
        <v>12</v>
      </c>
      <c r="AS1407" s="312"/>
      <c r="AT1407" s="312"/>
      <c r="AU1407" s="312"/>
      <c r="AV1407" s="312"/>
      <c r="AW1407" s="312"/>
      <c r="AZ1407">
        <v>0</v>
      </c>
      <c r="BA1407">
        <v>0</v>
      </c>
    </row>
    <row r="1408" spans="1:53" x14ac:dyDescent="0.25">
      <c r="A1408">
        <v>123</v>
      </c>
      <c r="B1408" t="s">
        <v>65</v>
      </c>
      <c r="C1408" t="s">
        <v>930</v>
      </c>
      <c r="D1408"/>
      <c r="E1408">
        <v>2</v>
      </c>
      <c r="F1408">
        <v>4</v>
      </c>
      <c r="G1408">
        <v>3</v>
      </c>
      <c r="H1408">
        <v>1</v>
      </c>
      <c r="I1408">
        <v>0</v>
      </c>
      <c r="J1408">
        <v>1</v>
      </c>
      <c r="K1408">
        <v>0</v>
      </c>
      <c r="L1408">
        <v>0</v>
      </c>
      <c r="M1408" t="s">
        <v>932</v>
      </c>
      <c r="O1408" s="101">
        <f>IF(ISBLANK(C1408),O1407,IF(COUNTIF(C$2:C1408,C1408)&gt;1,O1407,1+MAX(O1407,0)))</f>
        <v>38</v>
      </c>
      <c r="P1408" s="45">
        <f t="shared" si="462"/>
        <v>20</v>
      </c>
      <c r="Q1408" s="33" t="str">
        <f t="shared" si="463"/>
        <v/>
      </c>
      <c r="R1408" s="33">
        <f t="shared" si="464"/>
        <v>8</v>
      </c>
      <c r="S1408" s="33" t="str">
        <f t="shared" si="465"/>
        <v>123_8</v>
      </c>
      <c r="T1408" s="35" t="str">
        <f t="shared" si="466"/>
        <v>123AM</v>
      </c>
      <c r="U1408" s="35" t="str">
        <f t="shared" si="467"/>
        <v>123AMEW</v>
      </c>
      <c r="V1408" s="35" t="str">
        <f t="shared" si="483"/>
        <v>1L</v>
      </c>
      <c r="W1408" s="35" t="str">
        <f t="shared" si="476"/>
        <v>123AM1L243</v>
      </c>
      <c r="X1408" s="388">
        <f t="shared" si="477"/>
        <v>0</v>
      </c>
      <c r="Y1408" s="388">
        <f t="shared" si="478"/>
        <v>0</v>
      </c>
      <c r="Z1408" s="280" t="str">
        <f t="shared" si="468"/>
        <v/>
      </c>
      <c r="AA1408" s="280" t="str">
        <f t="shared" si="469"/>
        <v/>
      </c>
      <c r="AB1408" s="389" t="str">
        <f t="shared" si="479"/>
        <v/>
      </c>
      <c r="AC1408" s="389" t="str">
        <f t="shared" si="480"/>
        <v/>
      </c>
      <c r="AD1408" s="390">
        <f t="shared" si="470"/>
        <v>1</v>
      </c>
      <c r="AE1408" s="282">
        <f t="shared" si="471"/>
        <v>0</v>
      </c>
      <c r="AF1408" s="359">
        <f t="shared" si="472"/>
        <v>0</v>
      </c>
      <c r="AG1408" s="280">
        <f t="shared" si="473"/>
        <v>4</v>
      </c>
      <c r="AH1408" s="280">
        <f t="shared" si="474"/>
        <v>1</v>
      </c>
      <c r="AI1408" s="280">
        <f>IF(ISBLANK(T1408),AI1407,IF(COUNTIF(T$2:T1408,T1408)&gt;1,AI1407,1+MAX(AI1407,0)))</f>
        <v>36</v>
      </c>
      <c r="AL1408" s="391" t="str">
        <f t="shared" si="481"/>
        <v/>
      </c>
      <c r="AM1408" s="391" t="str">
        <f t="shared" si="482"/>
        <v/>
      </c>
      <c r="AO1408" s="310" t="str">
        <f t="shared" si="475"/>
        <v/>
      </c>
      <c r="AP1408" s="310">
        <f>SUM(AO$1:AO1408)</f>
        <v>0</v>
      </c>
      <c r="AQ1408" s="310">
        <f>SUM(AK$2:AK1408)</f>
        <v>12</v>
      </c>
      <c r="AR1408" s="310">
        <f>COUNTA(AJ$2:AJ1408)</f>
        <v>12</v>
      </c>
      <c r="AS1408" s="312"/>
      <c r="AT1408" s="312"/>
      <c r="AU1408" s="312"/>
      <c r="AV1408" s="312"/>
      <c r="AW1408" s="312"/>
      <c r="AZ1408">
        <v>0</v>
      </c>
      <c r="BA1408">
        <v>0</v>
      </c>
    </row>
    <row r="1409" spans="1:53" x14ac:dyDescent="0.25">
      <c r="A1409">
        <v>123</v>
      </c>
      <c r="B1409" t="s">
        <v>65</v>
      </c>
      <c r="C1409" t="s">
        <v>930</v>
      </c>
      <c r="D1409"/>
      <c r="E1409">
        <v>2</v>
      </c>
      <c r="F1409">
        <v>4</v>
      </c>
      <c r="G1409">
        <v>4</v>
      </c>
      <c r="H1409">
        <v>4</v>
      </c>
      <c r="I1409">
        <v>2</v>
      </c>
      <c r="J1409">
        <v>3</v>
      </c>
      <c r="K1409">
        <v>0</v>
      </c>
      <c r="L1409">
        <v>0</v>
      </c>
      <c r="M1409" t="s">
        <v>932</v>
      </c>
      <c r="O1409" s="101">
        <f>IF(ISBLANK(C1409),O1408,IF(COUNTIF(C$2:C1409,C1409)&gt;1,O1408,1+MAX(O1408,0)))</f>
        <v>38</v>
      </c>
      <c r="P1409" s="45">
        <f t="shared" si="462"/>
        <v>20</v>
      </c>
      <c r="Q1409" s="33" t="str">
        <f t="shared" si="463"/>
        <v/>
      </c>
      <c r="R1409" s="33">
        <f t="shared" si="464"/>
        <v>8</v>
      </c>
      <c r="S1409" s="33" t="str">
        <f t="shared" si="465"/>
        <v>123_8</v>
      </c>
      <c r="T1409" s="35" t="str">
        <f t="shared" si="466"/>
        <v>123AM</v>
      </c>
      <c r="U1409" s="35" t="str">
        <f t="shared" si="467"/>
        <v>123AMEW</v>
      </c>
      <c r="V1409" s="35" t="str">
        <f t="shared" si="483"/>
        <v>1L</v>
      </c>
      <c r="W1409" s="35" t="str">
        <f t="shared" si="476"/>
        <v>123AM1L244</v>
      </c>
      <c r="X1409" s="388">
        <f t="shared" si="477"/>
        <v>0</v>
      </c>
      <c r="Y1409" s="388">
        <f t="shared" si="478"/>
        <v>0</v>
      </c>
      <c r="Z1409" s="280" t="str">
        <f t="shared" si="468"/>
        <v/>
      </c>
      <c r="AA1409" s="280" t="str">
        <f t="shared" si="469"/>
        <v/>
      </c>
      <c r="AB1409" s="389" t="str">
        <f t="shared" si="479"/>
        <v/>
      </c>
      <c r="AC1409" s="389" t="str">
        <f t="shared" si="480"/>
        <v/>
      </c>
      <c r="AD1409" s="390">
        <f t="shared" si="470"/>
        <v>1</v>
      </c>
      <c r="AE1409" s="282">
        <f t="shared" si="471"/>
        <v>0</v>
      </c>
      <c r="AF1409" s="359">
        <f t="shared" si="472"/>
        <v>0</v>
      </c>
      <c r="AG1409" s="280">
        <f t="shared" si="473"/>
        <v>4</v>
      </c>
      <c r="AH1409" s="280">
        <f t="shared" si="474"/>
        <v>1</v>
      </c>
      <c r="AI1409" s="280">
        <f>IF(ISBLANK(T1409),AI1408,IF(COUNTIF(T$2:T1409,T1409)&gt;1,AI1408,1+MAX(AI1408,0)))</f>
        <v>36</v>
      </c>
      <c r="AL1409" s="391" t="str">
        <f t="shared" si="481"/>
        <v/>
      </c>
      <c r="AM1409" s="391" t="str">
        <f t="shared" si="482"/>
        <v/>
      </c>
      <c r="AO1409" s="310" t="str">
        <f t="shared" si="475"/>
        <v/>
      </c>
      <c r="AP1409" s="310">
        <f>SUM(AO$1:AO1409)</f>
        <v>0</v>
      </c>
      <c r="AQ1409" s="310">
        <f>SUM(AK$2:AK1409)</f>
        <v>12</v>
      </c>
      <c r="AR1409" s="310">
        <f>COUNTA(AJ$2:AJ1409)</f>
        <v>12</v>
      </c>
      <c r="AS1409" s="312"/>
      <c r="AT1409" s="312"/>
      <c r="AU1409" s="312"/>
      <c r="AV1409" s="312"/>
      <c r="AW1409" s="312"/>
      <c r="AZ1409">
        <v>0</v>
      </c>
      <c r="BA1409">
        <v>0</v>
      </c>
    </row>
    <row r="1410" spans="1:53" x14ac:dyDescent="0.25">
      <c r="A1410">
        <v>123</v>
      </c>
      <c r="B1410" t="s">
        <v>66</v>
      </c>
      <c r="C1410" t="s">
        <v>628</v>
      </c>
      <c r="D1410"/>
      <c r="E1410">
        <v>1</v>
      </c>
      <c r="F1410">
        <v>1</v>
      </c>
      <c r="G1410">
        <v>1</v>
      </c>
      <c r="H1410">
        <v>0</v>
      </c>
      <c r="I1410">
        <v>0</v>
      </c>
      <c r="J1410">
        <v>0</v>
      </c>
      <c r="K1410">
        <v>0</v>
      </c>
      <c r="L1410">
        <v>0</v>
      </c>
      <c r="M1410" t="s">
        <v>933</v>
      </c>
      <c r="O1410" s="101">
        <f>IF(ISBLANK(C1410),O1409,IF(COUNTIF(C$2:C1410,C1410)&gt;1,O1409,1+MAX(O1409,0)))</f>
        <v>39</v>
      </c>
      <c r="P1410" s="45">
        <f t="shared" ref="P1410:P1473" si="484">IF(A1410=A1409,P1409,IF(ISNUMBER(P1409),P1409+1,1))</f>
        <v>20</v>
      </c>
      <c r="Q1410" s="33" t="str">
        <f t="shared" ref="Q1410:Q1473" si="485">IF(OR(P1410=P1409,LEN(A1410)&lt;1),"",P1410)</f>
        <v/>
      </c>
      <c r="R1410" s="33">
        <f t="shared" ref="R1410:R1473" si="486">IF(ISNUMBER(F1410),F1410+4*(E1410-1)+8*IF(B1410="PM",1,0),"")</f>
        <v>9</v>
      </c>
      <c r="S1410" s="33" t="str">
        <f t="shared" ref="S1410:S1473" si="487">IF(ISNUMBER(R1410),A1410&amp;"_"&amp;R1410,"")</f>
        <v>123_9</v>
      </c>
      <c r="T1410" s="35" t="str">
        <f t="shared" ref="T1410:T1473" si="488">A1410&amp;B1410</f>
        <v>123PM</v>
      </c>
      <c r="U1410" s="35" t="str">
        <f t="shared" ref="U1410:U1473" si="489">IF(OR(G1410=1,G1410=2),T1410&amp;"NS",IF(OR(G1410=3,G1410=4),T1410&amp;"EW",""))</f>
        <v>123PMNS</v>
      </c>
      <c r="V1410" s="35" t="str">
        <f t="shared" si="483"/>
        <v>1M</v>
      </c>
      <c r="W1410" s="35" t="str">
        <f t="shared" si="476"/>
        <v>123PM1M111</v>
      </c>
      <c r="X1410" s="388">
        <f t="shared" si="477"/>
        <v>0</v>
      </c>
      <c r="Y1410" s="388">
        <f t="shared" si="478"/>
        <v>0</v>
      </c>
      <c r="Z1410" s="280" t="str">
        <f t="shared" ref="Z1410:Z1473" si="490">IF(I1410&gt;$H1410,1,"")</f>
        <v/>
      </c>
      <c r="AA1410" s="280" t="str">
        <f t="shared" ref="AA1410:AA1473" si="491">IF(J1410&gt;$H1410,1,"")</f>
        <v/>
      </c>
      <c r="AB1410" s="389" t="str">
        <f t="shared" si="479"/>
        <v/>
      </c>
      <c r="AC1410" s="389" t="str">
        <f t="shared" si="480"/>
        <v/>
      </c>
      <c r="AD1410" s="390" t="str">
        <f t="shared" ref="AD1410:AD1473" si="492">IF(ISERROR(MATCH(A1410&amp;"_"&amp;G1410,Sidewalk_ignore,0)),"",1)</f>
        <v/>
      </c>
      <c r="AE1410" s="282">
        <f t="shared" ref="AE1410:AE1473" si="493">IF(AND(ISNUMBER($G1410),$B1410="AM"),INDEX(CordonIn,MATCH($A1410,loc_ID,0),$G1410),0)</f>
        <v>0</v>
      </c>
      <c r="AF1410" s="359">
        <f t="shared" ref="AF1410:AF1473" si="494">IF(AND(ISNUMBER($G1410),$B1410="PM"),INDEX(CordonIn,MATCH($A1410,loc_ID,0),VLOOKUP($G1410,Reverse_dir,2,FALSE)),0)</f>
        <v>0</v>
      </c>
      <c r="AG1410" s="280">
        <f t="shared" ref="AG1410:AG1473" si="495">IF(AND(ISNUMBER($G1410),$B1410="AM"),INDEX(Lane,MATCH($A1410,loc_ID,0),$G1410),0)</f>
        <v>0</v>
      </c>
      <c r="AH1410" s="280">
        <f t="shared" ref="AH1410:AH1473" si="496">IF(AND(AG1410&gt;0,ISNUMBER(AG1410)),1,0)</f>
        <v>0</v>
      </c>
      <c r="AI1410" s="280">
        <f>IF(ISBLANK(T1410),AI1409,IF(COUNTIF(T$2:T1410,T1410)&gt;1,AI1409,1+MAX(AI1409,0)))</f>
        <v>37</v>
      </c>
      <c r="AL1410" s="391" t="str">
        <f t="shared" si="481"/>
        <v/>
      </c>
      <c r="AM1410" s="391" t="str">
        <f t="shared" si="482"/>
        <v/>
      </c>
      <c r="AO1410" s="310" t="str">
        <f t="shared" ref="AO1410:AO1473" si="497">IF(SUM(Z1410:AC1410)&gt;0,1,"")</f>
        <v/>
      </c>
      <c r="AP1410" s="310">
        <f>SUM(AO$1:AO1410)</f>
        <v>0</v>
      </c>
      <c r="AQ1410" s="310">
        <f>SUM(AK$2:AK1410)</f>
        <v>12</v>
      </c>
      <c r="AR1410" s="310">
        <f>COUNTA(AJ$2:AJ1410)</f>
        <v>12</v>
      </c>
      <c r="AS1410" s="312"/>
      <c r="AT1410" s="312"/>
      <c r="AU1410" s="312"/>
      <c r="AV1410" s="312"/>
      <c r="AW1410" s="312"/>
      <c r="AZ1410">
        <v>0</v>
      </c>
      <c r="BA1410">
        <v>0</v>
      </c>
    </row>
    <row r="1411" spans="1:53" x14ac:dyDescent="0.25">
      <c r="A1411">
        <v>123</v>
      </c>
      <c r="B1411" t="s">
        <v>66</v>
      </c>
      <c r="C1411" t="s">
        <v>628</v>
      </c>
      <c r="D1411"/>
      <c r="E1411">
        <v>1</v>
      </c>
      <c r="F1411">
        <v>1</v>
      </c>
      <c r="G1411">
        <v>2</v>
      </c>
      <c r="H1411">
        <v>2</v>
      </c>
      <c r="I1411">
        <v>1</v>
      </c>
      <c r="J1411">
        <v>0</v>
      </c>
      <c r="K1411">
        <v>0</v>
      </c>
      <c r="L1411">
        <v>2</v>
      </c>
      <c r="M1411" t="s">
        <v>933</v>
      </c>
      <c r="O1411" s="101">
        <f>IF(ISBLANK(C1411),O1410,IF(COUNTIF(C$2:C1411,C1411)&gt;1,O1410,1+MAX(O1410,0)))</f>
        <v>39</v>
      </c>
      <c r="P1411" s="45">
        <f t="shared" si="484"/>
        <v>20</v>
      </c>
      <c r="Q1411" s="33" t="str">
        <f t="shared" si="485"/>
        <v/>
      </c>
      <c r="R1411" s="33">
        <f t="shared" si="486"/>
        <v>9</v>
      </c>
      <c r="S1411" s="33" t="str">
        <f t="shared" si="487"/>
        <v>123_9</v>
      </c>
      <c r="T1411" s="35" t="str">
        <f t="shared" si="488"/>
        <v>123PM</v>
      </c>
      <c r="U1411" s="35" t="str">
        <f t="shared" si="489"/>
        <v>123PMNS</v>
      </c>
      <c r="V1411" s="35" t="str">
        <f t="shared" si="483"/>
        <v>1M</v>
      </c>
      <c r="W1411" s="35" t="str">
        <f t="shared" ref="W1411:W1474" si="498">IF(ISBLANK(A1411),"",A1411&amp;B1411&amp;V1411&amp;E1411&amp;F1411&amp;G1411)</f>
        <v>123PM1M112</v>
      </c>
      <c r="X1411" s="388">
        <f t="shared" ref="X1411:X1474" si="499">IF($AD1411=1,0,K1411)</f>
        <v>0</v>
      </c>
      <c r="Y1411" s="388">
        <f t="shared" ref="Y1411:Y1474" si="500">IF($AD1411=1,0,L1411)</f>
        <v>2</v>
      </c>
      <c r="Z1411" s="280" t="str">
        <f t="shared" si="490"/>
        <v/>
      </c>
      <c r="AA1411" s="280" t="str">
        <f t="shared" si="491"/>
        <v/>
      </c>
      <c r="AB1411" s="389" t="str">
        <f t="shared" ref="AB1411:AB1474" si="501">IF(OR(K1411&gt;$H1411,AND($AD1411=1,K1411&gt;0)),1,"")</f>
        <v/>
      </c>
      <c r="AC1411" s="389" t="str">
        <f t="shared" ref="AC1411:AC1474" si="502">IF(OR(L1411&gt;$H1411,AND($AD1411=1,L1411&gt;0)),1,"")</f>
        <v/>
      </c>
      <c r="AD1411" s="390" t="str">
        <f t="shared" si="492"/>
        <v/>
      </c>
      <c r="AE1411" s="282">
        <f t="shared" si="493"/>
        <v>0</v>
      </c>
      <c r="AF1411" s="359">
        <f t="shared" si="494"/>
        <v>0</v>
      </c>
      <c r="AG1411" s="280">
        <f t="shared" si="495"/>
        <v>0</v>
      </c>
      <c r="AH1411" s="280">
        <f t="shared" si="496"/>
        <v>0</v>
      </c>
      <c r="AI1411" s="280">
        <f>IF(ISBLANK(T1411),AI1410,IF(COUNTIF(T$2:T1411,T1411)&gt;1,AI1410,1+MAX(AI1410,0)))</f>
        <v>37</v>
      </c>
      <c r="AL1411" s="391" t="str">
        <f t="shared" ref="AL1411:AL1474" si="503">IF(OR(AB1411=1,AC1411=1),IF(LEN(AJ1411)=0,"",AJ1411&amp;"; ")&amp;"Ignore sidewalk",IF(LEN(AJ1411)=0,"",AJ1411))</f>
        <v/>
      </c>
      <c r="AM1411" s="391" t="str">
        <f t="shared" ref="AM1411:AM1474" si="504">IF(OR(AB1411=1,AC1411=1),1,IF(LEN(AK1411)=0,"",AK1411))</f>
        <v/>
      </c>
      <c r="AO1411" s="310" t="str">
        <f t="shared" si="497"/>
        <v/>
      </c>
      <c r="AP1411" s="310">
        <f>SUM(AO$1:AO1411)</f>
        <v>0</v>
      </c>
      <c r="AQ1411" s="310">
        <f>SUM(AK$2:AK1411)</f>
        <v>12</v>
      </c>
      <c r="AR1411" s="310">
        <f>COUNTA(AJ$2:AJ1411)</f>
        <v>12</v>
      </c>
      <c r="AS1411" s="312"/>
      <c r="AT1411" s="312"/>
      <c r="AU1411" s="312"/>
      <c r="AV1411" s="312"/>
      <c r="AW1411" s="312"/>
      <c r="AZ1411">
        <v>0</v>
      </c>
      <c r="BA1411">
        <v>2</v>
      </c>
    </row>
    <row r="1412" spans="1:53" x14ac:dyDescent="0.25">
      <c r="A1412">
        <v>123</v>
      </c>
      <c r="B1412" t="s">
        <v>66</v>
      </c>
      <c r="C1412" t="s">
        <v>628</v>
      </c>
      <c r="D1412"/>
      <c r="E1412">
        <v>1</v>
      </c>
      <c r="F1412">
        <v>1</v>
      </c>
      <c r="G1412">
        <v>3</v>
      </c>
      <c r="H1412">
        <v>7</v>
      </c>
      <c r="I1412">
        <v>1</v>
      </c>
      <c r="J1412">
        <v>5</v>
      </c>
      <c r="K1412">
        <v>0</v>
      </c>
      <c r="L1412">
        <v>0</v>
      </c>
      <c r="M1412" t="s">
        <v>933</v>
      </c>
      <c r="O1412" s="101">
        <f>IF(ISBLANK(C1412),O1411,IF(COUNTIF(C$2:C1412,C1412)&gt;1,O1411,1+MAX(O1411,0)))</f>
        <v>39</v>
      </c>
      <c r="P1412" s="45">
        <f t="shared" si="484"/>
        <v>20</v>
      </c>
      <c r="Q1412" s="33" t="str">
        <f t="shared" si="485"/>
        <v/>
      </c>
      <c r="R1412" s="33">
        <f t="shared" si="486"/>
        <v>9</v>
      </c>
      <c r="S1412" s="33" t="str">
        <f t="shared" si="487"/>
        <v>123_9</v>
      </c>
      <c r="T1412" s="35" t="str">
        <f t="shared" si="488"/>
        <v>123PM</v>
      </c>
      <c r="U1412" s="35" t="str">
        <f t="shared" si="489"/>
        <v>123PMEW</v>
      </c>
      <c r="V1412" s="35" t="str">
        <f t="shared" ref="V1412:V1475" si="505">TEXT((O1412-MOD(O1412,26))/26,"0")&amp;CHAR(65+MOD(O1412-1,26))</f>
        <v>1M</v>
      </c>
      <c r="W1412" s="35" t="str">
        <f t="shared" si="498"/>
        <v>123PM1M113</v>
      </c>
      <c r="X1412" s="388">
        <f t="shared" si="499"/>
        <v>0</v>
      </c>
      <c r="Y1412" s="388">
        <f t="shared" si="500"/>
        <v>0</v>
      </c>
      <c r="Z1412" s="280" t="str">
        <f t="shared" si="490"/>
        <v/>
      </c>
      <c r="AA1412" s="280" t="str">
        <f t="shared" si="491"/>
        <v/>
      </c>
      <c r="AB1412" s="389" t="str">
        <f t="shared" si="501"/>
        <v/>
      </c>
      <c r="AC1412" s="389" t="str">
        <f t="shared" si="502"/>
        <v/>
      </c>
      <c r="AD1412" s="390">
        <f t="shared" si="492"/>
        <v>1</v>
      </c>
      <c r="AE1412" s="282">
        <f t="shared" si="493"/>
        <v>0</v>
      </c>
      <c r="AF1412" s="359">
        <f t="shared" si="494"/>
        <v>0</v>
      </c>
      <c r="AG1412" s="280">
        <f t="shared" si="495"/>
        <v>0</v>
      </c>
      <c r="AH1412" s="280">
        <f t="shared" si="496"/>
        <v>0</v>
      </c>
      <c r="AI1412" s="280">
        <f>IF(ISBLANK(T1412),AI1411,IF(COUNTIF(T$2:T1412,T1412)&gt;1,AI1411,1+MAX(AI1411,0)))</f>
        <v>37</v>
      </c>
      <c r="AL1412" s="391" t="str">
        <f t="shared" si="503"/>
        <v/>
      </c>
      <c r="AM1412" s="391" t="str">
        <f t="shared" si="504"/>
        <v/>
      </c>
      <c r="AO1412" s="310" t="str">
        <f t="shared" si="497"/>
        <v/>
      </c>
      <c r="AP1412" s="310">
        <f>SUM(AO$1:AO1412)</f>
        <v>0</v>
      </c>
      <c r="AQ1412" s="310">
        <f>SUM(AK$2:AK1412)</f>
        <v>12</v>
      </c>
      <c r="AR1412" s="310">
        <f>COUNTA(AJ$2:AJ1412)</f>
        <v>12</v>
      </c>
      <c r="AS1412" s="312"/>
      <c r="AT1412" s="312"/>
      <c r="AU1412" s="312"/>
      <c r="AV1412" s="312"/>
      <c r="AW1412" s="312"/>
      <c r="AZ1412">
        <v>0</v>
      </c>
      <c r="BA1412">
        <v>0</v>
      </c>
    </row>
    <row r="1413" spans="1:53" x14ac:dyDescent="0.25">
      <c r="A1413">
        <v>123</v>
      </c>
      <c r="B1413" t="s">
        <v>66</v>
      </c>
      <c r="C1413" t="s">
        <v>628</v>
      </c>
      <c r="D1413"/>
      <c r="E1413">
        <v>1</v>
      </c>
      <c r="F1413">
        <v>1</v>
      </c>
      <c r="G1413">
        <v>4</v>
      </c>
      <c r="H1413">
        <v>2</v>
      </c>
      <c r="I1413">
        <v>0</v>
      </c>
      <c r="J1413">
        <v>0</v>
      </c>
      <c r="K1413">
        <v>0</v>
      </c>
      <c r="L1413">
        <v>0</v>
      </c>
      <c r="M1413" t="s">
        <v>933</v>
      </c>
      <c r="O1413" s="101">
        <f>IF(ISBLANK(C1413),O1412,IF(COUNTIF(C$2:C1413,C1413)&gt;1,O1412,1+MAX(O1412,0)))</f>
        <v>39</v>
      </c>
      <c r="P1413" s="45">
        <f t="shared" si="484"/>
        <v>20</v>
      </c>
      <c r="Q1413" s="33" t="str">
        <f t="shared" si="485"/>
        <v/>
      </c>
      <c r="R1413" s="33">
        <f t="shared" si="486"/>
        <v>9</v>
      </c>
      <c r="S1413" s="33" t="str">
        <f t="shared" si="487"/>
        <v>123_9</v>
      </c>
      <c r="T1413" s="35" t="str">
        <f t="shared" si="488"/>
        <v>123PM</v>
      </c>
      <c r="U1413" s="35" t="str">
        <f t="shared" si="489"/>
        <v>123PMEW</v>
      </c>
      <c r="V1413" s="35" t="str">
        <f t="shared" si="505"/>
        <v>1M</v>
      </c>
      <c r="W1413" s="35" t="str">
        <f t="shared" si="498"/>
        <v>123PM1M114</v>
      </c>
      <c r="X1413" s="388">
        <f t="shared" si="499"/>
        <v>0</v>
      </c>
      <c r="Y1413" s="388">
        <f t="shared" si="500"/>
        <v>0</v>
      </c>
      <c r="Z1413" s="280" t="str">
        <f t="shared" si="490"/>
        <v/>
      </c>
      <c r="AA1413" s="280" t="str">
        <f t="shared" si="491"/>
        <v/>
      </c>
      <c r="AB1413" s="389" t="str">
        <f t="shared" si="501"/>
        <v/>
      </c>
      <c r="AC1413" s="389" t="str">
        <f t="shared" si="502"/>
        <v/>
      </c>
      <c r="AD1413" s="390">
        <f t="shared" si="492"/>
        <v>1</v>
      </c>
      <c r="AE1413" s="282">
        <f t="shared" si="493"/>
        <v>0</v>
      </c>
      <c r="AF1413" s="359">
        <f t="shared" si="494"/>
        <v>0</v>
      </c>
      <c r="AG1413" s="280">
        <f t="shared" si="495"/>
        <v>0</v>
      </c>
      <c r="AH1413" s="280">
        <f t="shared" si="496"/>
        <v>0</v>
      </c>
      <c r="AI1413" s="280">
        <f>IF(ISBLANK(T1413),AI1412,IF(COUNTIF(T$2:T1413,T1413)&gt;1,AI1412,1+MAX(AI1412,0)))</f>
        <v>37</v>
      </c>
      <c r="AL1413" s="391" t="str">
        <f t="shared" si="503"/>
        <v/>
      </c>
      <c r="AM1413" s="391" t="str">
        <f t="shared" si="504"/>
        <v/>
      </c>
      <c r="AO1413" s="310" t="str">
        <f t="shared" si="497"/>
        <v/>
      </c>
      <c r="AP1413" s="310">
        <f>SUM(AO$1:AO1413)</f>
        <v>0</v>
      </c>
      <c r="AQ1413" s="310">
        <f>SUM(AK$2:AK1413)</f>
        <v>12</v>
      </c>
      <c r="AR1413" s="310">
        <f>COUNTA(AJ$2:AJ1413)</f>
        <v>12</v>
      </c>
      <c r="AS1413" s="312"/>
      <c r="AT1413" s="312"/>
      <c r="AU1413" s="312"/>
      <c r="AV1413" s="312"/>
      <c r="AW1413" s="312"/>
      <c r="AZ1413">
        <v>0</v>
      </c>
      <c r="BA1413">
        <v>0</v>
      </c>
    </row>
    <row r="1414" spans="1:53" x14ac:dyDescent="0.25">
      <c r="A1414">
        <v>123</v>
      </c>
      <c r="B1414" t="s">
        <v>66</v>
      </c>
      <c r="C1414" t="s">
        <v>628</v>
      </c>
      <c r="D1414"/>
      <c r="E1414">
        <v>1</v>
      </c>
      <c r="F1414">
        <v>2</v>
      </c>
      <c r="G1414">
        <v>1</v>
      </c>
      <c r="H1414">
        <v>1</v>
      </c>
      <c r="I1414">
        <v>0</v>
      </c>
      <c r="J1414">
        <v>0</v>
      </c>
      <c r="K1414">
        <v>0</v>
      </c>
      <c r="L1414">
        <v>1</v>
      </c>
      <c r="M1414" t="s">
        <v>933</v>
      </c>
      <c r="O1414" s="101">
        <f>IF(ISBLANK(C1414),O1413,IF(COUNTIF(C$2:C1414,C1414)&gt;1,O1413,1+MAX(O1413,0)))</f>
        <v>39</v>
      </c>
      <c r="P1414" s="45">
        <f t="shared" si="484"/>
        <v>20</v>
      </c>
      <c r="Q1414" s="33" t="str">
        <f t="shared" si="485"/>
        <v/>
      </c>
      <c r="R1414" s="33">
        <f t="shared" si="486"/>
        <v>10</v>
      </c>
      <c r="S1414" s="33" t="str">
        <f t="shared" si="487"/>
        <v>123_10</v>
      </c>
      <c r="T1414" s="35" t="str">
        <f t="shared" si="488"/>
        <v>123PM</v>
      </c>
      <c r="U1414" s="35" t="str">
        <f t="shared" si="489"/>
        <v>123PMNS</v>
      </c>
      <c r="V1414" s="35" t="str">
        <f t="shared" si="505"/>
        <v>1M</v>
      </c>
      <c r="W1414" s="35" t="str">
        <f t="shared" si="498"/>
        <v>123PM1M121</v>
      </c>
      <c r="X1414" s="388">
        <f t="shared" si="499"/>
        <v>0</v>
      </c>
      <c r="Y1414" s="388">
        <f t="shared" si="500"/>
        <v>1</v>
      </c>
      <c r="Z1414" s="280" t="str">
        <f t="shared" si="490"/>
        <v/>
      </c>
      <c r="AA1414" s="280" t="str">
        <f t="shared" si="491"/>
        <v/>
      </c>
      <c r="AB1414" s="389" t="str">
        <f t="shared" si="501"/>
        <v/>
      </c>
      <c r="AC1414" s="389" t="str">
        <f t="shared" si="502"/>
        <v/>
      </c>
      <c r="AD1414" s="390" t="str">
        <f t="shared" si="492"/>
        <v/>
      </c>
      <c r="AE1414" s="282">
        <f t="shared" si="493"/>
        <v>0</v>
      </c>
      <c r="AF1414" s="359">
        <f t="shared" si="494"/>
        <v>0</v>
      </c>
      <c r="AG1414" s="280">
        <f t="shared" si="495"/>
        <v>0</v>
      </c>
      <c r="AH1414" s="280">
        <f t="shared" si="496"/>
        <v>0</v>
      </c>
      <c r="AI1414" s="280">
        <f>IF(ISBLANK(T1414),AI1413,IF(COUNTIF(T$2:T1414,T1414)&gt;1,AI1413,1+MAX(AI1413,0)))</f>
        <v>37</v>
      </c>
      <c r="AL1414" s="391" t="str">
        <f t="shared" si="503"/>
        <v/>
      </c>
      <c r="AM1414" s="391" t="str">
        <f t="shared" si="504"/>
        <v/>
      </c>
      <c r="AO1414" s="310" t="str">
        <f t="shared" si="497"/>
        <v/>
      </c>
      <c r="AP1414" s="310">
        <f>SUM(AO$1:AO1414)</f>
        <v>0</v>
      </c>
      <c r="AQ1414" s="310">
        <f>SUM(AK$2:AK1414)</f>
        <v>12</v>
      </c>
      <c r="AR1414" s="310">
        <f>COUNTA(AJ$2:AJ1414)</f>
        <v>12</v>
      </c>
      <c r="AS1414" s="312"/>
      <c r="AT1414" s="312"/>
      <c r="AU1414" s="312"/>
      <c r="AV1414" s="312"/>
      <c r="AW1414" s="312"/>
      <c r="AZ1414">
        <v>0</v>
      </c>
      <c r="BA1414">
        <v>1</v>
      </c>
    </row>
    <row r="1415" spans="1:53" x14ac:dyDescent="0.25">
      <c r="A1415">
        <v>123</v>
      </c>
      <c r="B1415" t="s">
        <v>66</v>
      </c>
      <c r="C1415" t="s">
        <v>628</v>
      </c>
      <c r="D1415"/>
      <c r="E1415">
        <v>1</v>
      </c>
      <c r="F1415">
        <v>2</v>
      </c>
      <c r="G1415">
        <v>2</v>
      </c>
      <c r="H1415">
        <v>1</v>
      </c>
      <c r="I1415">
        <v>0</v>
      </c>
      <c r="J1415">
        <v>0</v>
      </c>
      <c r="K1415">
        <v>0</v>
      </c>
      <c r="L1415">
        <v>1</v>
      </c>
      <c r="M1415" t="s">
        <v>933</v>
      </c>
      <c r="O1415" s="101">
        <f>IF(ISBLANK(C1415),O1414,IF(COUNTIF(C$2:C1415,C1415)&gt;1,O1414,1+MAX(O1414,0)))</f>
        <v>39</v>
      </c>
      <c r="P1415" s="45">
        <f t="shared" si="484"/>
        <v>20</v>
      </c>
      <c r="Q1415" s="33" t="str">
        <f t="shared" si="485"/>
        <v/>
      </c>
      <c r="R1415" s="33">
        <f t="shared" si="486"/>
        <v>10</v>
      </c>
      <c r="S1415" s="33" t="str">
        <f t="shared" si="487"/>
        <v>123_10</v>
      </c>
      <c r="T1415" s="35" t="str">
        <f t="shared" si="488"/>
        <v>123PM</v>
      </c>
      <c r="U1415" s="35" t="str">
        <f t="shared" si="489"/>
        <v>123PMNS</v>
      </c>
      <c r="V1415" s="35" t="str">
        <f t="shared" si="505"/>
        <v>1M</v>
      </c>
      <c r="W1415" s="35" t="str">
        <f t="shared" si="498"/>
        <v>123PM1M122</v>
      </c>
      <c r="X1415" s="388">
        <f t="shared" si="499"/>
        <v>0</v>
      </c>
      <c r="Y1415" s="388">
        <f t="shared" si="500"/>
        <v>1</v>
      </c>
      <c r="Z1415" s="280" t="str">
        <f t="shared" si="490"/>
        <v/>
      </c>
      <c r="AA1415" s="280" t="str">
        <f t="shared" si="491"/>
        <v/>
      </c>
      <c r="AB1415" s="389" t="str">
        <f t="shared" si="501"/>
        <v/>
      </c>
      <c r="AC1415" s="389" t="str">
        <f t="shared" si="502"/>
        <v/>
      </c>
      <c r="AD1415" s="390" t="str">
        <f t="shared" si="492"/>
        <v/>
      </c>
      <c r="AE1415" s="282">
        <f t="shared" si="493"/>
        <v>0</v>
      </c>
      <c r="AF1415" s="359">
        <f t="shared" si="494"/>
        <v>0</v>
      </c>
      <c r="AG1415" s="280">
        <f t="shared" si="495"/>
        <v>0</v>
      </c>
      <c r="AH1415" s="280">
        <f t="shared" si="496"/>
        <v>0</v>
      </c>
      <c r="AI1415" s="280">
        <f>IF(ISBLANK(T1415),AI1414,IF(COUNTIF(T$2:T1415,T1415)&gt;1,AI1414,1+MAX(AI1414,0)))</f>
        <v>37</v>
      </c>
      <c r="AL1415" s="391" t="str">
        <f t="shared" si="503"/>
        <v/>
      </c>
      <c r="AM1415" s="391" t="str">
        <f t="shared" si="504"/>
        <v/>
      </c>
      <c r="AO1415" s="310" t="str">
        <f t="shared" si="497"/>
        <v/>
      </c>
      <c r="AP1415" s="310">
        <f>SUM(AO$1:AO1415)</f>
        <v>0</v>
      </c>
      <c r="AQ1415" s="310">
        <f>SUM(AK$2:AK1415)</f>
        <v>12</v>
      </c>
      <c r="AR1415" s="310">
        <f>COUNTA(AJ$2:AJ1415)</f>
        <v>12</v>
      </c>
      <c r="AS1415" s="312"/>
      <c r="AT1415" s="312"/>
      <c r="AU1415" s="312"/>
      <c r="AV1415" s="312"/>
      <c r="AW1415" s="312"/>
      <c r="AZ1415">
        <v>0</v>
      </c>
      <c r="BA1415">
        <v>1</v>
      </c>
    </row>
    <row r="1416" spans="1:53" x14ac:dyDescent="0.25">
      <c r="A1416">
        <v>123</v>
      </c>
      <c r="B1416" t="s">
        <v>66</v>
      </c>
      <c r="C1416" t="s">
        <v>628</v>
      </c>
      <c r="D1416"/>
      <c r="E1416">
        <v>1</v>
      </c>
      <c r="F1416">
        <v>2</v>
      </c>
      <c r="G1416">
        <v>3</v>
      </c>
      <c r="H1416">
        <v>4</v>
      </c>
      <c r="I1416">
        <v>2</v>
      </c>
      <c r="J1416">
        <v>1</v>
      </c>
      <c r="K1416">
        <v>0</v>
      </c>
      <c r="L1416">
        <v>0</v>
      </c>
      <c r="M1416" t="s">
        <v>933</v>
      </c>
      <c r="O1416" s="101">
        <f>IF(ISBLANK(C1416),O1415,IF(COUNTIF(C$2:C1416,C1416)&gt;1,O1415,1+MAX(O1415,0)))</f>
        <v>39</v>
      </c>
      <c r="P1416" s="45">
        <f t="shared" si="484"/>
        <v>20</v>
      </c>
      <c r="Q1416" s="33" t="str">
        <f t="shared" si="485"/>
        <v/>
      </c>
      <c r="R1416" s="33">
        <f t="shared" si="486"/>
        <v>10</v>
      </c>
      <c r="S1416" s="33" t="str">
        <f t="shared" si="487"/>
        <v>123_10</v>
      </c>
      <c r="T1416" s="35" t="str">
        <f t="shared" si="488"/>
        <v>123PM</v>
      </c>
      <c r="U1416" s="35" t="str">
        <f t="shared" si="489"/>
        <v>123PMEW</v>
      </c>
      <c r="V1416" s="35" t="str">
        <f t="shared" si="505"/>
        <v>1M</v>
      </c>
      <c r="W1416" s="35" t="str">
        <f t="shared" si="498"/>
        <v>123PM1M123</v>
      </c>
      <c r="X1416" s="388">
        <f t="shared" si="499"/>
        <v>0</v>
      </c>
      <c r="Y1416" s="388">
        <f t="shared" si="500"/>
        <v>0</v>
      </c>
      <c r="Z1416" s="280" t="str">
        <f t="shared" si="490"/>
        <v/>
      </c>
      <c r="AA1416" s="280" t="str">
        <f t="shared" si="491"/>
        <v/>
      </c>
      <c r="AB1416" s="389" t="str">
        <f t="shared" si="501"/>
        <v/>
      </c>
      <c r="AC1416" s="389" t="str">
        <f t="shared" si="502"/>
        <v/>
      </c>
      <c r="AD1416" s="390">
        <f t="shared" si="492"/>
        <v>1</v>
      </c>
      <c r="AE1416" s="282">
        <f t="shared" si="493"/>
        <v>0</v>
      </c>
      <c r="AF1416" s="359">
        <f t="shared" si="494"/>
        <v>0</v>
      </c>
      <c r="AG1416" s="280">
        <f t="shared" si="495"/>
        <v>0</v>
      </c>
      <c r="AH1416" s="280">
        <f t="shared" si="496"/>
        <v>0</v>
      </c>
      <c r="AI1416" s="280">
        <f>IF(ISBLANK(T1416),AI1415,IF(COUNTIF(T$2:T1416,T1416)&gt;1,AI1415,1+MAX(AI1415,0)))</f>
        <v>37</v>
      </c>
      <c r="AL1416" s="391" t="str">
        <f t="shared" si="503"/>
        <v/>
      </c>
      <c r="AM1416" s="391" t="str">
        <f t="shared" si="504"/>
        <v/>
      </c>
      <c r="AO1416" s="310" t="str">
        <f t="shared" si="497"/>
        <v/>
      </c>
      <c r="AP1416" s="310">
        <f>SUM(AO$1:AO1416)</f>
        <v>0</v>
      </c>
      <c r="AQ1416" s="310">
        <f>SUM(AK$2:AK1416)</f>
        <v>12</v>
      </c>
      <c r="AR1416" s="310">
        <f>COUNTA(AJ$2:AJ1416)</f>
        <v>12</v>
      </c>
      <c r="AS1416" s="312"/>
      <c r="AT1416" s="312"/>
      <c r="AU1416" s="312"/>
      <c r="AV1416" s="312"/>
      <c r="AW1416" s="312"/>
      <c r="AZ1416">
        <v>0</v>
      </c>
      <c r="BA1416">
        <v>0</v>
      </c>
    </row>
    <row r="1417" spans="1:53" x14ac:dyDescent="0.25">
      <c r="A1417">
        <v>123</v>
      </c>
      <c r="B1417" t="s">
        <v>66</v>
      </c>
      <c r="C1417" t="s">
        <v>628</v>
      </c>
      <c r="D1417"/>
      <c r="E1417">
        <v>1</v>
      </c>
      <c r="F1417">
        <v>2</v>
      </c>
      <c r="G1417">
        <v>4</v>
      </c>
      <c r="H1417">
        <v>5</v>
      </c>
      <c r="I1417">
        <v>1</v>
      </c>
      <c r="J1417">
        <v>1</v>
      </c>
      <c r="K1417">
        <v>0</v>
      </c>
      <c r="L1417">
        <v>0</v>
      </c>
      <c r="M1417" t="s">
        <v>933</v>
      </c>
      <c r="O1417" s="101">
        <f>IF(ISBLANK(C1417),O1416,IF(COUNTIF(C$2:C1417,C1417)&gt;1,O1416,1+MAX(O1416,0)))</f>
        <v>39</v>
      </c>
      <c r="P1417" s="45">
        <f t="shared" si="484"/>
        <v>20</v>
      </c>
      <c r="Q1417" s="33" t="str">
        <f t="shared" si="485"/>
        <v/>
      </c>
      <c r="R1417" s="33">
        <f t="shared" si="486"/>
        <v>10</v>
      </c>
      <c r="S1417" s="33" t="str">
        <f t="shared" si="487"/>
        <v>123_10</v>
      </c>
      <c r="T1417" s="35" t="str">
        <f t="shared" si="488"/>
        <v>123PM</v>
      </c>
      <c r="U1417" s="35" t="str">
        <f t="shared" si="489"/>
        <v>123PMEW</v>
      </c>
      <c r="V1417" s="35" t="str">
        <f t="shared" si="505"/>
        <v>1M</v>
      </c>
      <c r="W1417" s="35" t="str">
        <f t="shared" si="498"/>
        <v>123PM1M124</v>
      </c>
      <c r="X1417" s="388">
        <f t="shared" si="499"/>
        <v>0</v>
      </c>
      <c r="Y1417" s="388">
        <f t="shared" si="500"/>
        <v>0</v>
      </c>
      <c r="Z1417" s="280" t="str">
        <f t="shared" si="490"/>
        <v/>
      </c>
      <c r="AA1417" s="280" t="str">
        <f t="shared" si="491"/>
        <v/>
      </c>
      <c r="AB1417" s="389" t="str">
        <f t="shared" si="501"/>
        <v/>
      </c>
      <c r="AC1417" s="389" t="str">
        <f t="shared" si="502"/>
        <v/>
      </c>
      <c r="AD1417" s="390">
        <f t="shared" si="492"/>
        <v>1</v>
      </c>
      <c r="AE1417" s="282">
        <f t="shared" si="493"/>
        <v>0</v>
      </c>
      <c r="AF1417" s="359">
        <f t="shared" si="494"/>
        <v>0</v>
      </c>
      <c r="AG1417" s="280">
        <f t="shared" si="495"/>
        <v>0</v>
      </c>
      <c r="AH1417" s="280">
        <f t="shared" si="496"/>
        <v>0</v>
      </c>
      <c r="AI1417" s="280">
        <f>IF(ISBLANK(T1417),AI1416,IF(COUNTIF(T$2:T1417,T1417)&gt;1,AI1416,1+MAX(AI1416,0)))</f>
        <v>37</v>
      </c>
      <c r="AL1417" s="391" t="str">
        <f t="shared" si="503"/>
        <v/>
      </c>
      <c r="AM1417" s="391" t="str">
        <f t="shared" si="504"/>
        <v/>
      </c>
      <c r="AO1417" s="310" t="str">
        <f t="shared" si="497"/>
        <v/>
      </c>
      <c r="AP1417" s="310">
        <f>SUM(AO$1:AO1417)</f>
        <v>0</v>
      </c>
      <c r="AQ1417" s="310">
        <f>SUM(AK$2:AK1417)</f>
        <v>12</v>
      </c>
      <c r="AR1417" s="310">
        <f>COUNTA(AJ$2:AJ1417)</f>
        <v>12</v>
      </c>
      <c r="AS1417" s="312"/>
      <c r="AT1417" s="312"/>
      <c r="AU1417" s="312"/>
      <c r="AV1417" s="312"/>
      <c r="AW1417" s="312"/>
      <c r="AZ1417">
        <v>0</v>
      </c>
      <c r="BA1417">
        <v>0</v>
      </c>
    </row>
    <row r="1418" spans="1:53" x14ac:dyDescent="0.25">
      <c r="A1418">
        <v>123</v>
      </c>
      <c r="B1418" t="s">
        <v>66</v>
      </c>
      <c r="C1418" t="s">
        <v>628</v>
      </c>
      <c r="D1418"/>
      <c r="E1418">
        <v>1</v>
      </c>
      <c r="F1418">
        <v>3</v>
      </c>
      <c r="G1418">
        <v>1</v>
      </c>
      <c r="H1418">
        <v>0</v>
      </c>
      <c r="I1418">
        <v>0</v>
      </c>
      <c r="J1418">
        <v>0</v>
      </c>
      <c r="K1418">
        <v>0</v>
      </c>
      <c r="L1418">
        <v>0</v>
      </c>
      <c r="M1418" t="s">
        <v>933</v>
      </c>
      <c r="O1418" s="101">
        <f>IF(ISBLANK(C1418),O1417,IF(COUNTIF(C$2:C1418,C1418)&gt;1,O1417,1+MAX(O1417,0)))</f>
        <v>39</v>
      </c>
      <c r="P1418" s="45">
        <f t="shared" si="484"/>
        <v>20</v>
      </c>
      <c r="Q1418" s="33" t="str">
        <f t="shared" si="485"/>
        <v/>
      </c>
      <c r="R1418" s="33">
        <f t="shared" si="486"/>
        <v>11</v>
      </c>
      <c r="S1418" s="33" t="str">
        <f t="shared" si="487"/>
        <v>123_11</v>
      </c>
      <c r="T1418" s="35" t="str">
        <f t="shared" si="488"/>
        <v>123PM</v>
      </c>
      <c r="U1418" s="35" t="str">
        <f t="shared" si="489"/>
        <v>123PMNS</v>
      </c>
      <c r="V1418" s="35" t="str">
        <f t="shared" si="505"/>
        <v>1M</v>
      </c>
      <c r="W1418" s="35" t="str">
        <f t="shared" si="498"/>
        <v>123PM1M131</v>
      </c>
      <c r="X1418" s="388">
        <f t="shared" si="499"/>
        <v>0</v>
      </c>
      <c r="Y1418" s="388">
        <f t="shared" si="500"/>
        <v>0</v>
      </c>
      <c r="Z1418" s="280" t="str">
        <f t="shared" si="490"/>
        <v/>
      </c>
      <c r="AA1418" s="280" t="str">
        <f t="shared" si="491"/>
        <v/>
      </c>
      <c r="AB1418" s="389" t="str">
        <f t="shared" si="501"/>
        <v/>
      </c>
      <c r="AC1418" s="389" t="str">
        <f t="shared" si="502"/>
        <v/>
      </c>
      <c r="AD1418" s="390" t="str">
        <f t="shared" si="492"/>
        <v/>
      </c>
      <c r="AE1418" s="282">
        <f t="shared" si="493"/>
        <v>0</v>
      </c>
      <c r="AF1418" s="359">
        <f t="shared" si="494"/>
        <v>0</v>
      </c>
      <c r="AG1418" s="280">
        <f t="shared" si="495"/>
        <v>0</v>
      </c>
      <c r="AH1418" s="280">
        <f t="shared" si="496"/>
        <v>0</v>
      </c>
      <c r="AI1418" s="280">
        <f>IF(ISBLANK(T1418),AI1417,IF(COUNTIF(T$2:T1418,T1418)&gt;1,AI1417,1+MAX(AI1417,0)))</f>
        <v>37</v>
      </c>
      <c r="AL1418" s="391" t="str">
        <f t="shared" si="503"/>
        <v/>
      </c>
      <c r="AM1418" s="391" t="str">
        <f t="shared" si="504"/>
        <v/>
      </c>
      <c r="AO1418" s="310" t="str">
        <f t="shared" si="497"/>
        <v/>
      </c>
      <c r="AP1418" s="310">
        <f>SUM(AO$1:AO1418)</f>
        <v>0</v>
      </c>
      <c r="AQ1418" s="310">
        <f>SUM(AK$2:AK1418)</f>
        <v>12</v>
      </c>
      <c r="AR1418" s="310">
        <f>COUNTA(AJ$2:AJ1418)</f>
        <v>12</v>
      </c>
      <c r="AS1418" s="312"/>
      <c r="AT1418" s="312"/>
      <c r="AU1418" s="312"/>
      <c r="AV1418" s="312"/>
      <c r="AW1418" s="312"/>
      <c r="AZ1418">
        <v>0</v>
      </c>
      <c r="BA1418">
        <v>0</v>
      </c>
    </row>
    <row r="1419" spans="1:53" x14ac:dyDescent="0.25">
      <c r="A1419">
        <v>123</v>
      </c>
      <c r="B1419" t="s">
        <v>66</v>
      </c>
      <c r="C1419" t="s">
        <v>628</v>
      </c>
      <c r="D1419"/>
      <c r="E1419">
        <v>1</v>
      </c>
      <c r="F1419">
        <v>3</v>
      </c>
      <c r="G1419">
        <v>2</v>
      </c>
      <c r="H1419">
        <v>2</v>
      </c>
      <c r="I1419">
        <v>0</v>
      </c>
      <c r="J1419">
        <v>0</v>
      </c>
      <c r="K1419">
        <v>1</v>
      </c>
      <c r="L1419">
        <v>1</v>
      </c>
      <c r="M1419" t="s">
        <v>933</v>
      </c>
      <c r="O1419" s="101">
        <f>IF(ISBLANK(C1419),O1418,IF(COUNTIF(C$2:C1419,C1419)&gt;1,O1418,1+MAX(O1418,0)))</f>
        <v>39</v>
      </c>
      <c r="P1419" s="45">
        <f t="shared" si="484"/>
        <v>20</v>
      </c>
      <c r="Q1419" s="33" t="str">
        <f t="shared" si="485"/>
        <v/>
      </c>
      <c r="R1419" s="33">
        <f t="shared" si="486"/>
        <v>11</v>
      </c>
      <c r="S1419" s="33" t="str">
        <f t="shared" si="487"/>
        <v>123_11</v>
      </c>
      <c r="T1419" s="35" t="str">
        <f t="shared" si="488"/>
        <v>123PM</v>
      </c>
      <c r="U1419" s="35" t="str">
        <f t="shared" si="489"/>
        <v>123PMNS</v>
      </c>
      <c r="V1419" s="35" t="str">
        <f t="shared" si="505"/>
        <v>1M</v>
      </c>
      <c r="W1419" s="35" t="str">
        <f t="shared" si="498"/>
        <v>123PM1M132</v>
      </c>
      <c r="X1419" s="388">
        <f t="shared" si="499"/>
        <v>1</v>
      </c>
      <c r="Y1419" s="388">
        <f t="shared" si="500"/>
        <v>1</v>
      </c>
      <c r="Z1419" s="280" t="str">
        <f t="shared" si="490"/>
        <v/>
      </c>
      <c r="AA1419" s="280" t="str">
        <f t="shared" si="491"/>
        <v/>
      </c>
      <c r="AB1419" s="389" t="str">
        <f t="shared" si="501"/>
        <v/>
      </c>
      <c r="AC1419" s="389" t="str">
        <f t="shared" si="502"/>
        <v/>
      </c>
      <c r="AD1419" s="390" t="str">
        <f t="shared" si="492"/>
        <v/>
      </c>
      <c r="AE1419" s="282">
        <f t="shared" si="493"/>
        <v>0</v>
      </c>
      <c r="AF1419" s="359">
        <f t="shared" si="494"/>
        <v>0</v>
      </c>
      <c r="AG1419" s="280">
        <f t="shared" si="495"/>
        <v>0</v>
      </c>
      <c r="AH1419" s="280">
        <f t="shared" si="496"/>
        <v>0</v>
      </c>
      <c r="AI1419" s="280">
        <f>IF(ISBLANK(T1419),AI1418,IF(COUNTIF(T$2:T1419,T1419)&gt;1,AI1418,1+MAX(AI1418,0)))</f>
        <v>37</v>
      </c>
      <c r="AL1419" s="391" t="str">
        <f t="shared" si="503"/>
        <v/>
      </c>
      <c r="AM1419" s="391" t="str">
        <f t="shared" si="504"/>
        <v/>
      </c>
      <c r="AO1419" s="310" t="str">
        <f t="shared" si="497"/>
        <v/>
      </c>
      <c r="AP1419" s="310">
        <f>SUM(AO$1:AO1419)</f>
        <v>0</v>
      </c>
      <c r="AQ1419" s="310">
        <f>SUM(AK$2:AK1419)</f>
        <v>12</v>
      </c>
      <c r="AR1419" s="310">
        <f>COUNTA(AJ$2:AJ1419)</f>
        <v>12</v>
      </c>
      <c r="AS1419" s="312"/>
      <c r="AT1419" s="312"/>
      <c r="AU1419" s="312"/>
      <c r="AV1419" s="312"/>
      <c r="AW1419" s="312"/>
      <c r="AZ1419">
        <v>1</v>
      </c>
      <c r="BA1419">
        <v>1</v>
      </c>
    </row>
    <row r="1420" spans="1:53" x14ac:dyDescent="0.25">
      <c r="A1420">
        <v>123</v>
      </c>
      <c r="B1420" t="s">
        <v>66</v>
      </c>
      <c r="C1420" t="s">
        <v>628</v>
      </c>
      <c r="D1420"/>
      <c r="E1420">
        <v>1</v>
      </c>
      <c r="F1420">
        <v>3</v>
      </c>
      <c r="G1420">
        <v>3</v>
      </c>
      <c r="H1420">
        <v>6</v>
      </c>
      <c r="I1420">
        <v>1</v>
      </c>
      <c r="J1420">
        <v>3</v>
      </c>
      <c r="K1420">
        <v>0</v>
      </c>
      <c r="L1420">
        <v>0</v>
      </c>
      <c r="M1420" t="s">
        <v>933</v>
      </c>
      <c r="O1420" s="101">
        <f>IF(ISBLANK(C1420),O1419,IF(COUNTIF(C$2:C1420,C1420)&gt;1,O1419,1+MAX(O1419,0)))</f>
        <v>39</v>
      </c>
      <c r="P1420" s="45">
        <f t="shared" si="484"/>
        <v>20</v>
      </c>
      <c r="Q1420" s="33" t="str">
        <f t="shared" si="485"/>
        <v/>
      </c>
      <c r="R1420" s="33">
        <f t="shared" si="486"/>
        <v>11</v>
      </c>
      <c r="S1420" s="33" t="str">
        <f t="shared" si="487"/>
        <v>123_11</v>
      </c>
      <c r="T1420" s="35" t="str">
        <f t="shared" si="488"/>
        <v>123PM</v>
      </c>
      <c r="U1420" s="35" t="str">
        <f t="shared" si="489"/>
        <v>123PMEW</v>
      </c>
      <c r="V1420" s="35" t="str">
        <f t="shared" si="505"/>
        <v>1M</v>
      </c>
      <c r="W1420" s="35" t="str">
        <f t="shared" si="498"/>
        <v>123PM1M133</v>
      </c>
      <c r="X1420" s="388">
        <f t="shared" si="499"/>
        <v>0</v>
      </c>
      <c r="Y1420" s="388">
        <f t="shared" si="500"/>
        <v>0</v>
      </c>
      <c r="Z1420" s="280" t="str">
        <f t="shared" si="490"/>
        <v/>
      </c>
      <c r="AA1420" s="280" t="str">
        <f t="shared" si="491"/>
        <v/>
      </c>
      <c r="AB1420" s="389" t="str">
        <f t="shared" si="501"/>
        <v/>
      </c>
      <c r="AC1420" s="389" t="str">
        <f t="shared" si="502"/>
        <v/>
      </c>
      <c r="AD1420" s="390">
        <f t="shared" si="492"/>
        <v>1</v>
      </c>
      <c r="AE1420" s="282">
        <f t="shared" si="493"/>
        <v>0</v>
      </c>
      <c r="AF1420" s="359">
        <f t="shared" si="494"/>
        <v>0</v>
      </c>
      <c r="AG1420" s="280">
        <f t="shared" si="495"/>
        <v>0</v>
      </c>
      <c r="AH1420" s="280">
        <f t="shared" si="496"/>
        <v>0</v>
      </c>
      <c r="AI1420" s="280">
        <f>IF(ISBLANK(T1420),AI1419,IF(COUNTIF(T$2:T1420,T1420)&gt;1,AI1419,1+MAX(AI1419,0)))</f>
        <v>37</v>
      </c>
      <c r="AL1420" s="391" t="str">
        <f t="shared" si="503"/>
        <v/>
      </c>
      <c r="AM1420" s="391" t="str">
        <f t="shared" si="504"/>
        <v/>
      </c>
      <c r="AO1420" s="310" t="str">
        <f t="shared" si="497"/>
        <v/>
      </c>
      <c r="AP1420" s="310">
        <f>SUM(AO$1:AO1420)</f>
        <v>0</v>
      </c>
      <c r="AQ1420" s="310">
        <f>SUM(AK$2:AK1420)</f>
        <v>12</v>
      </c>
      <c r="AR1420" s="310">
        <f>COUNTA(AJ$2:AJ1420)</f>
        <v>12</v>
      </c>
      <c r="AS1420" s="312"/>
      <c r="AT1420" s="312"/>
      <c r="AU1420" s="312"/>
      <c r="AV1420" s="312"/>
      <c r="AW1420" s="312"/>
      <c r="AZ1420">
        <v>0</v>
      </c>
      <c r="BA1420">
        <v>0</v>
      </c>
    </row>
    <row r="1421" spans="1:53" x14ac:dyDescent="0.25">
      <c r="A1421">
        <v>123</v>
      </c>
      <c r="B1421" t="s">
        <v>66</v>
      </c>
      <c r="C1421" t="s">
        <v>628</v>
      </c>
      <c r="D1421"/>
      <c r="E1421">
        <v>1</v>
      </c>
      <c r="F1421">
        <v>3</v>
      </c>
      <c r="G1421">
        <v>4</v>
      </c>
      <c r="H1421">
        <v>4</v>
      </c>
      <c r="I1421">
        <v>0</v>
      </c>
      <c r="J1421">
        <v>1</v>
      </c>
      <c r="K1421">
        <v>0</v>
      </c>
      <c r="L1421">
        <v>0</v>
      </c>
      <c r="M1421" t="s">
        <v>933</v>
      </c>
      <c r="O1421" s="101">
        <f>IF(ISBLANK(C1421),O1420,IF(COUNTIF(C$2:C1421,C1421)&gt;1,O1420,1+MAX(O1420,0)))</f>
        <v>39</v>
      </c>
      <c r="P1421" s="45">
        <f t="shared" si="484"/>
        <v>20</v>
      </c>
      <c r="Q1421" s="33" t="str">
        <f t="shared" si="485"/>
        <v/>
      </c>
      <c r="R1421" s="33">
        <f t="shared" si="486"/>
        <v>11</v>
      </c>
      <c r="S1421" s="33" t="str">
        <f t="shared" si="487"/>
        <v>123_11</v>
      </c>
      <c r="T1421" s="35" t="str">
        <f t="shared" si="488"/>
        <v>123PM</v>
      </c>
      <c r="U1421" s="35" t="str">
        <f t="shared" si="489"/>
        <v>123PMEW</v>
      </c>
      <c r="V1421" s="35" t="str">
        <f t="shared" si="505"/>
        <v>1M</v>
      </c>
      <c r="W1421" s="35" t="str">
        <f t="shared" si="498"/>
        <v>123PM1M134</v>
      </c>
      <c r="X1421" s="388">
        <f t="shared" si="499"/>
        <v>0</v>
      </c>
      <c r="Y1421" s="388">
        <f t="shared" si="500"/>
        <v>0</v>
      </c>
      <c r="Z1421" s="280" t="str">
        <f t="shared" si="490"/>
        <v/>
      </c>
      <c r="AA1421" s="280" t="str">
        <f t="shared" si="491"/>
        <v/>
      </c>
      <c r="AB1421" s="389" t="str">
        <f t="shared" si="501"/>
        <v/>
      </c>
      <c r="AC1421" s="389" t="str">
        <f t="shared" si="502"/>
        <v/>
      </c>
      <c r="AD1421" s="390">
        <f t="shared" si="492"/>
        <v>1</v>
      </c>
      <c r="AE1421" s="282">
        <f t="shared" si="493"/>
        <v>0</v>
      </c>
      <c r="AF1421" s="359">
        <f t="shared" si="494"/>
        <v>0</v>
      </c>
      <c r="AG1421" s="280">
        <f t="shared" si="495"/>
        <v>0</v>
      </c>
      <c r="AH1421" s="280">
        <f t="shared" si="496"/>
        <v>0</v>
      </c>
      <c r="AI1421" s="280">
        <f>IF(ISBLANK(T1421),AI1420,IF(COUNTIF(T$2:T1421,T1421)&gt;1,AI1420,1+MAX(AI1420,0)))</f>
        <v>37</v>
      </c>
      <c r="AL1421" s="391" t="str">
        <f t="shared" si="503"/>
        <v/>
      </c>
      <c r="AM1421" s="391" t="str">
        <f t="shared" si="504"/>
        <v/>
      </c>
      <c r="AO1421" s="310" t="str">
        <f t="shared" si="497"/>
        <v/>
      </c>
      <c r="AP1421" s="310">
        <f>SUM(AO$1:AO1421)</f>
        <v>0</v>
      </c>
      <c r="AQ1421" s="310">
        <f>SUM(AK$2:AK1421)</f>
        <v>12</v>
      </c>
      <c r="AR1421" s="310">
        <f>COUNTA(AJ$2:AJ1421)</f>
        <v>12</v>
      </c>
      <c r="AS1421" s="312"/>
      <c r="AT1421" s="312"/>
      <c r="AU1421" s="312"/>
      <c r="AV1421" s="312"/>
      <c r="AW1421" s="312"/>
      <c r="AZ1421">
        <v>0</v>
      </c>
      <c r="BA1421">
        <v>0</v>
      </c>
    </row>
    <row r="1422" spans="1:53" x14ac:dyDescent="0.25">
      <c r="A1422">
        <v>123</v>
      </c>
      <c r="B1422" t="s">
        <v>66</v>
      </c>
      <c r="C1422" t="s">
        <v>628</v>
      </c>
      <c r="D1422"/>
      <c r="E1422">
        <v>1</v>
      </c>
      <c r="F1422">
        <v>4</v>
      </c>
      <c r="G1422">
        <v>1</v>
      </c>
      <c r="H1422">
        <v>1</v>
      </c>
      <c r="I1422">
        <v>1</v>
      </c>
      <c r="J1422">
        <v>1</v>
      </c>
      <c r="K1422">
        <v>1</v>
      </c>
      <c r="L1422">
        <v>1</v>
      </c>
      <c r="M1422" t="s">
        <v>933</v>
      </c>
      <c r="O1422" s="101">
        <f>IF(ISBLANK(C1422),O1421,IF(COUNTIF(C$2:C1422,C1422)&gt;1,O1421,1+MAX(O1421,0)))</f>
        <v>39</v>
      </c>
      <c r="P1422" s="45">
        <f t="shared" si="484"/>
        <v>20</v>
      </c>
      <c r="Q1422" s="33" t="str">
        <f t="shared" si="485"/>
        <v/>
      </c>
      <c r="R1422" s="33">
        <f t="shared" si="486"/>
        <v>12</v>
      </c>
      <c r="S1422" s="33" t="str">
        <f t="shared" si="487"/>
        <v>123_12</v>
      </c>
      <c r="T1422" s="35" t="str">
        <f t="shared" si="488"/>
        <v>123PM</v>
      </c>
      <c r="U1422" s="35" t="str">
        <f t="shared" si="489"/>
        <v>123PMNS</v>
      </c>
      <c r="V1422" s="35" t="str">
        <f t="shared" si="505"/>
        <v>1M</v>
      </c>
      <c r="W1422" s="35" t="str">
        <f t="shared" si="498"/>
        <v>123PM1M141</v>
      </c>
      <c r="X1422" s="388">
        <f t="shared" si="499"/>
        <v>1</v>
      </c>
      <c r="Y1422" s="388">
        <f t="shared" si="500"/>
        <v>1</v>
      </c>
      <c r="Z1422" s="280" t="str">
        <f t="shared" si="490"/>
        <v/>
      </c>
      <c r="AA1422" s="280" t="str">
        <f t="shared" si="491"/>
        <v/>
      </c>
      <c r="AB1422" s="389" t="str">
        <f t="shared" si="501"/>
        <v/>
      </c>
      <c r="AC1422" s="389" t="str">
        <f t="shared" si="502"/>
        <v/>
      </c>
      <c r="AD1422" s="390" t="str">
        <f t="shared" si="492"/>
        <v/>
      </c>
      <c r="AE1422" s="282">
        <f t="shared" si="493"/>
        <v>0</v>
      </c>
      <c r="AF1422" s="359">
        <f t="shared" si="494"/>
        <v>0</v>
      </c>
      <c r="AG1422" s="280">
        <f t="shared" si="495"/>
        <v>0</v>
      </c>
      <c r="AH1422" s="280">
        <f t="shared" si="496"/>
        <v>0</v>
      </c>
      <c r="AI1422" s="280">
        <f>IF(ISBLANK(T1422),AI1421,IF(COUNTIF(T$2:T1422,T1422)&gt;1,AI1421,1+MAX(AI1421,0)))</f>
        <v>37</v>
      </c>
      <c r="AL1422" s="391" t="str">
        <f t="shared" si="503"/>
        <v/>
      </c>
      <c r="AM1422" s="391" t="str">
        <f t="shared" si="504"/>
        <v/>
      </c>
      <c r="AO1422" s="310" t="str">
        <f t="shared" si="497"/>
        <v/>
      </c>
      <c r="AP1422" s="310">
        <f>SUM(AO$1:AO1422)</f>
        <v>0</v>
      </c>
      <c r="AQ1422" s="310">
        <f>SUM(AK$2:AK1422)</f>
        <v>12</v>
      </c>
      <c r="AR1422" s="310">
        <f>COUNTA(AJ$2:AJ1422)</f>
        <v>12</v>
      </c>
      <c r="AS1422" s="312"/>
      <c r="AT1422" s="312"/>
      <c r="AU1422" s="312"/>
      <c r="AV1422" s="312"/>
      <c r="AW1422" s="312"/>
      <c r="AZ1422">
        <v>1</v>
      </c>
      <c r="BA1422">
        <v>1</v>
      </c>
    </row>
    <row r="1423" spans="1:53" x14ac:dyDescent="0.25">
      <c r="A1423">
        <v>123</v>
      </c>
      <c r="B1423" t="s">
        <v>66</v>
      </c>
      <c r="C1423" t="s">
        <v>628</v>
      </c>
      <c r="D1423"/>
      <c r="E1423">
        <v>1</v>
      </c>
      <c r="F1423">
        <v>4</v>
      </c>
      <c r="G1423">
        <v>2</v>
      </c>
      <c r="H1423">
        <v>0</v>
      </c>
      <c r="I1423">
        <v>0</v>
      </c>
      <c r="J1423">
        <v>0</v>
      </c>
      <c r="K1423">
        <v>0</v>
      </c>
      <c r="L1423">
        <v>0</v>
      </c>
      <c r="M1423" t="s">
        <v>933</v>
      </c>
      <c r="O1423" s="101">
        <f>IF(ISBLANK(C1423),O1422,IF(COUNTIF(C$2:C1423,C1423)&gt;1,O1422,1+MAX(O1422,0)))</f>
        <v>39</v>
      </c>
      <c r="P1423" s="45">
        <f t="shared" si="484"/>
        <v>20</v>
      </c>
      <c r="Q1423" s="33" t="str">
        <f t="shared" si="485"/>
        <v/>
      </c>
      <c r="R1423" s="33">
        <f t="shared" si="486"/>
        <v>12</v>
      </c>
      <c r="S1423" s="33" t="str">
        <f t="shared" si="487"/>
        <v>123_12</v>
      </c>
      <c r="T1423" s="35" t="str">
        <f t="shared" si="488"/>
        <v>123PM</v>
      </c>
      <c r="U1423" s="35" t="str">
        <f t="shared" si="489"/>
        <v>123PMNS</v>
      </c>
      <c r="V1423" s="35" t="str">
        <f t="shared" si="505"/>
        <v>1M</v>
      </c>
      <c r="W1423" s="35" t="str">
        <f t="shared" si="498"/>
        <v>123PM1M142</v>
      </c>
      <c r="X1423" s="388">
        <f t="shared" si="499"/>
        <v>0</v>
      </c>
      <c r="Y1423" s="388">
        <f t="shared" si="500"/>
        <v>0</v>
      </c>
      <c r="Z1423" s="280" t="str">
        <f t="shared" si="490"/>
        <v/>
      </c>
      <c r="AA1423" s="280" t="str">
        <f t="shared" si="491"/>
        <v/>
      </c>
      <c r="AB1423" s="389" t="str">
        <f t="shared" si="501"/>
        <v/>
      </c>
      <c r="AC1423" s="389" t="str">
        <f t="shared" si="502"/>
        <v/>
      </c>
      <c r="AD1423" s="390" t="str">
        <f t="shared" si="492"/>
        <v/>
      </c>
      <c r="AE1423" s="282">
        <f t="shared" si="493"/>
        <v>0</v>
      </c>
      <c r="AF1423" s="359">
        <f t="shared" si="494"/>
        <v>0</v>
      </c>
      <c r="AG1423" s="280">
        <f t="shared" si="495"/>
        <v>0</v>
      </c>
      <c r="AH1423" s="280">
        <f t="shared" si="496"/>
        <v>0</v>
      </c>
      <c r="AI1423" s="280">
        <f>IF(ISBLANK(T1423),AI1422,IF(COUNTIF(T$2:T1423,T1423)&gt;1,AI1422,1+MAX(AI1422,0)))</f>
        <v>37</v>
      </c>
      <c r="AL1423" s="391" t="str">
        <f t="shared" si="503"/>
        <v/>
      </c>
      <c r="AM1423" s="391" t="str">
        <f t="shared" si="504"/>
        <v/>
      </c>
      <c r="AO1423" s="310" t="str">
        <f t="shared" si="497"/>
        <v/>
      </c>
      <c r="AP1423" s="310">
        <f>SUM(AO$1:AO1423)</f>
        <v>0</v>
      </c>
      <c r="AQ1423" s="310">
        <f>SUM(AK$2:AK1423)</f>
        <v>12</v>
      </c>
      <c r="AR1423" s="310">
        <f>COUNTA(AJ$2:AJ1423)</f>
        <v>12</v>
      </c>
      <c r="AS1423" s="312"/>
      <c r="AT1423" s="312"/>
      <c r="AU1423" s="312"/>
      <c r="AV1423" s="312"/>
      <c r="AW1423" s="312"/>
      <c r="AZ1423">
        <v>0</v>
      </c>
      <c r="BA1423">
        <v>0</v>
      </c>
    </row>
    <row r="1424" spans="1:53" x14ac:dyDescent="0.25">
      <c r="A1424">
        <v>123</v>
      </c>
      <c r="B1424" t="s">
        <v>66</v>
      </c>
      <c r="C1424" t="s">
        <v>628</v>
      </c>
      <c r="D1424"/>
      <c r="E1424">
        <v>1</v>
      </c>
      <c r="F1424">
        <v>4</v>
      </c>
      <c r="G1424">
        <v>3</v>
      </c>
      <c r="H1424">
        <v>8</v>
      </c>
      <c r="I1424">
        <v>1</v>
      </c>
      <c r="J1424">
        <v>3</v>
      </c>
      <c r="K1424">
        <v>0</v>
      </c>
      <c r="L1424">
        <v>0</v>
      </c>
      <c r="M1424" t="s">
        <v>933</v>
      </c>
      <c r="O1424" s="101">
        <f>IF(ISBLANK(C1424),O1423,IF(COUNTIF(C$2:C1424,C1424)&gt;1,O1423,1+MAX(O1423,0)))</f>
        <v>39</v>
      </c>
      <c r="P1424" s="45">
        <f t="shared" si="484"/>
        <v>20</v>
      </c>
      <c r="Q1424" s="33" t="str">
        <f t="shared" si="485"/>
        <v/>
      </c>
      <c r="R1424" s="33">
        <f t="shared" si="486"/>
        <v>12</v>
      </c>
      <c r="S1424" s="33" t="str">
        <f t="shared" si="487"/>
        <v>123_12</v>
      </c>
      <c r="T1424" s="35" t="str">
        <f t="shared" si="488"/>
        <v>123PM</v>
      </c>
      <c r="U1424" s="35" t="str">
        <f t="shared" si="489"/>
        <v>123PMEW</v>
      </c>
      <c r="V1424" s="35" t="str">
        <f t="shared" si="505"/>
        <v>1M</v>
      </c>
      <c r="W1424" s="35" t="str">
        <f t="shared" si="498"/>
        <v>123PM1M143</v>
      </c>
      <c r="X1424" s="388">
        <f t="shared" si="499"/>
        <v>0</v>
      </c>
      <c r="Y1424" s="388">
        <f t="shared" si="500"/>
        <v>0</v>
      </c>
      <c r="Z1424" s="280" t="str">
        <f t="shared" si="490"/>
        <v/>
      </c>
      <c r="AA1424" s="280" t="str">
        <f t="shared" si="491"/>
        <v/>
      </c>
      <c r="AB1424" s="389" t="str">
        <f t="shared" si="501"/>
        <v/>
      </c>
      <c r="AC1424" s="389" t="str">
        <f t="shared" si="502"/>
        <v/>
      </c>
      <c r="AD1424" s="390">
        <f t="shared" si="492"/>
        <v>1</v>
      </c>
      <c r="AE1424" s="282">
        <f t="shared" si="493"/>
        <v>0</v>
      </c>
      <c r="AF1424" s="359">
        <f t="shared" si="494"/>
        <v>0</v>
      </c>
      <c r="AG1424" s="280">
        <f t="shared" si="495"/>
        <v>0</v>
      </c>
      <c r="AH1424" s="280">
        <f t="shared" si="496"/>
        <v>0</v>
      </c>
      <c r="AI1424" s="280">
        <f>IF(ISBLANK(T1424),AI1423,IF(COUNTIF(T$2:T1424,T1424)&gt;1,AI1423,1+MAX(AI1423,0)))</f>
        <v>37</v>
      </c>
      <c r="AL1424" s="391" t="str">
        <f t="shared" si="503"/>
        <v/>
      </c>
      <c r="AM1424" s="391" t="str">
        <f t="shared" si="504"/>
        <v/>
      </c>
      <c r="AO1424" s="310" t="str">
        <f t="shared" si="497"/>
        <v/>
      </c>
      <c r="AP1424" s="310">
        <f>SUM(AO$1:AO1424)</f>
        <v>0</v>
      </c>
      <c r="AQ1424" s="310">
        <f>SUM(AK$2:AK1424)</f>
        <v>12</v>
      </c>
      <c r="AR1424" s="310">
        <f>COUNTA(AJ$2:AJ1424)</f>
        <v>12</v>
      </c>
      <c r="AS1424" s="312"/>
      <c r="AT1424" s="312"/>
      <c r="AU1424" s="312"/>
      <c r="AV1424" s="312"/>
      <c r="AW1424" s="312"/>
      <c r="AZ1424">
        <v>0</v>
      </c>
      <c r="BA1424">
        <v>0</v>
      </c>
    </row>
    <row r="1425" spans="1:53" x14ac:dyDescent="0.25">
      <c r="A1425">
        <v>123</v>
      </c>
      <c r="B1425" t="s">
        <v>66</v>
      </c>
      <c r="C1425" t="s">
        <v>628</v>
      </c>
      <c r="D1425"/>
      <c r="E1425">
        <v>1</v>
      </c>
      <c r="F1425">
        <v>4</v>
      </c>
      <c r="G1425">
        <v>4</v>
      </c>
      <c r="H1425">
        <v>7</v>
      </c>
      <c r="I1425">
        <v>0</v>
      </c>
      <c r="J1425">
        <v>5</v>
      </c>
      <c r="K1425">
        <v>0</v>
      </c>
      <c r="L1425">
        <v>0</v>
      </c>
      <c r="M1425" t="s">
        <v>933</v>
      </c>
      <c r="O1425" s="101">
        <f>IF(ISBLANK(C1425),O1424,IF(COUNTIF(C$2:C1425,C1425)&gt;1,O1424,1+MAX(O1424,0)))</f>
        <v>39</v>
      </c>
      <c r="P1425" s="45">
        <f t="shared" si="484"/>
        <v>20</v>
      </c>
      <c r="Q1425" s="33" t="str">
        <f t="shared" si="485"/>
        <v/>
      </c>
      <c r="R1425" s="33">
        <f t="shared" si="486"/>
        <v>12</v>
      </c>
      <c r="S1425" s="33" t="str">
        <f t="shared" si="487"/>
        <v>123_12</v>
      </c>
      <c r="T1425" s="35" t="str">
        <f t="shared" si="488"/>
        <v>123PM</v>
      </c>
      <c r="U1425" s="35" t="str">
        <f t="shared" si="489"/>
        <v>123PMEW</v>
      </c>
      <c r="V1425" s="35" t="str">
        <f t="shared" si="505"/>
        <v>1M</v>
      </c>
      <c r="W1425" s="35" t="str">
        <f t="shared" si="498"/>
        <v>123PM1M144</v>
      </c>
      <c r="X1425" s="388">
        <f t="shared" si="499"/>
        <v>0</v>
      </c>
      <c r="Y1425" s="388">
        <f t="shared" si="500"/>
        <v>0</v>
      </c>
      <c r="Z1425" s="280" t="str">
        <f t="shared" si="490"/>
        <v/>
      </c>
      <c r="AA1425" s="280" t="str">
        <f t="shared" si="491"/>
        <v/>
      </c>
      <c r="AB1425" s="389" t="str">
        <f t="shared" si="501"/>
        <v/>
      </c>
      <c r="AC1425" s="389" t="str">
        <f t="shared" si="502"/>
        <v/>
      </c>
      <c r="AD1425" s="390">
        <f t="shared" si="492"/>
        <v>1</v>
      </c>
      <c r="AE1425" s="282">
        <f t="shared" si="493"/>
        <v>0</v>
      </c>
      <c r="AF1425" s="359">
        <f t="shared" si="494"/>
        <v>0</v>
      </c>
      <c r="AG1425" s="280">
        <f t="shared" si="495"/>
        <v>0</v>
      </c>
      <c r="AH1425" s="280">
        <f t="shared" si="496"/>
        <v>0</v>
      </c>
      <c r="AI1425" s="280">
        <f>IF(ISBLANK(T1425),AI1424,IF(COUNTIF(T$2:T1425,T1425)&gt;1,AI1424,1+MAX(AI1424,0)))</f>
        <v>37</v>
      </c>
      <c r="AL1425" s="391" t="str">
        <f t="shared" si="503"/>
        <v/>
      </c>
      <c r="AM1425" s="391" t="str">
        <f t="shared" si="504"/>
        <v/>
      </c>
      <c r="AO1425" s="310" t="str">
        <f t="shared" si="497"/>
        <v/>
      </c>
      <c r="AP1425" s="310">
        <f>SUM(AO$1:AO1425)</f>
        <v>0</v>
      </c>
      <c r="AQ1425" s="310">
        <f>SUM(AK$2:AK1425)</f>
        <v>12</v>
      </c>
      <c r="AR1425" s="310">
        <f>COUNTA(AJ$2:AJ1425)</f>
        <v>12</v>
      </c>
      <c r="AS1425" s="312"/>
      <c r="AT1425" s="312"/>
      <c r="AU1425" s="312"/>
      <c r="AV1425" s="312"/>
      <c r="AW1425" s="312"/>
      <c r="AZ1425">
        <v>0</v>
      </c>
      <c r="BA1425">
        <v>0</v>
      </c>
    </row>
    <row r="1426" spans="1:53" x14ac:dyDescent="0.25">
      <c r="A1426">
        <v>123</v>
      </c>
      <c r="B1426" t="s">
        <v>66</v>
      </c>
      <c r="C1426" t="s">
        <v>628</v>
      </c>
      <c r="D1426"/>
      <c r="E1426">
        <v>2</v>
      </c>
      <c r="F1426">
        <v>1</v>
      </c>
      <c r="G1426">
        <v>1</v>
      </c>
      <c r="H1426">
        <v>0</v>
      </c>
      <c r="I1426">
        <v>0</v>
      </c>
      <c r="J1426">
        <v>0</v>
      </c>
      <c r="K1426">
        <v>0</v>
      </c>
      <c r="L1426">
        <v>0</v>
      </c>
      <c r="M1426"/>
      <c r="O1426" s="101">
        <f>IF(ISBLANK(C1426),O1425,IF(COUNTIF(C$2:C1426,C1426)&gt;1,O1425,1+MAX(O1425,0)))</f>
        <v>39</v>
      </c>
      <c r="P1426" s="45">
        <f t="shared" si="484"/>
        <v>20</v>
      </c>
      <c r="Q1426" s="33" t="str">
        <f t="shared" si="485"/>
        <v/>
      </c>
      <c r="R1426" s="33">
        <f t="shared" si="486"/>
        <v>13</v>
      </c>
      <c r="S1426" s="33" t="str">
        <f t="shared" si="487"/>
        <v>123_13</v>
      </c>
      <c r="T1426" s="35" t="str">
        <f t="shared" si="488"/>
        <v>123PM</v>
      </c>
      <c r="U1426" s="35" t="str">
        <f t="shared" si="489"/>
        <v>123PMNS</v>
      </c>
      <c r="V1426" s="35" t="str">
        <f t="shared" si="505"/>
        <v>1M</v>
      </c>
      <c r="W1426" s="35" t="str">
        <f t="shared" si="498"/>
        <v>123PM1M211</v>
      </c>
      <c r="X1426" s="388">
        <f t="shared" si="499"/>
        <v>0</v>
      </c>
      <c r="Y1426" s="388">
        <f t="shared" si="500"/>
        <v>0</v>
      </c>
      <c r="Z1426" s="280" t="str">
        <f t="shared" si="490"/>
        <v/>
      </c>
      <c r="AA1426" s="280" t="str">
        <f t="shared" si="491"/>
        <v/>
      </c>
      <c r="AB1426" s="389" t="str">
        <f t="shared" si="501"/>
        <v/>
      </c>
      <c r="AC1426" s="389" t="str">
        <f t="shared" si="502"/>
        <v/>
      </c>
      <c r="AD1426" s="390" t="str">
        <f t="shared" si="492"/>
        <v/>
      </c>
      <c r="AE1426" s="282">
        <f t="shared" si="493"/>
        <v>0</v>
      </c>
      <c r="AF1426" s="359">
        <f t="shared" si="494"/>
        <v>0</v>
      </c>
      <c r="AG1426" s="280">
        <f t="shared" si="495"/>
        <v>0</v>
      </c>
      <c r="AH1426" s="280">
        <f t="shared" si="496"/>
        <v>0</v>
      </c>
      <c r="AI1426" s="280">
        <f>IF(ISBLANK(T1426),AI1425,IF(COUNTIF(T$2:T1426,T1426)&gt;1,AI1425,1+MAX(AI1425,0)))</f>
        <v>37</v>
      </c>
      <c r="AL1426" s="391" t="str">
        <f t="shared" si="503"/>
        <v/>
      </c>
      <c r="AM1426" s="391" t="str">
        <f t="shared" si="504"/>
        <v/>
      </c>
      <c r="AO1426" s="310" t="str">
        <f t="shared" si="497"/>
        <v/>
      </c>
      <c r="AP1426" s="310">
        <f>SUM(AO$1:AO1426)</f>
        <v>0</v>
      </c>
      <c r="AQ1426" s="310">
        <f>SUM(AK$2:AK1426)</f>
        <v>12</v>
      </c>
      <c r="AR1426" s="310">
        <f>COUNTA(AJ$2:AJ1426)</f>
        <v>12</v>
      </c>
      <c r="AS1426" s="312"/>
      <c r="AT1426" s="312"/>
      <c r="AU1426" s="312"/>
      <c r="AV1426" s="312"/>
      <c r="AW1426" s="312"/>
      <c r="AZ1426">
        <v>0</v>
      </c>
      <c r="BA1426">
        <v>0</v>
      </c>
    </row>
    <row r="1427" spans="1:53" x14ac:dyDescent="0.25">
      <c r="A1427">
        <v>123</v>
      </c>
      <c r="B1427" t="s">
        <v>66</v>
      </c>
      <c r="C1427" t="s">
        <v>628</v>
      </c>
      <c r="D1427"/>
      <c r="E1427">
        <v>2</v>
      </c>
      <c r="F1427">
        <v>1</v>
      </c>
      <c r="G1427">
        <v>2</v>
      </c>
      <c r="H1427">
        <v>0</v>
      </c>
      <c r="I1427">
        <v>0</v>
      </c>
      <c r="J1427">
        <v>0</v>
      </c>
      <c r="K1427">
        <v>0</v>
      </c>
      <c r="L1427">
        <v>0</v>
      </c>
      <c r="M1427"/>
      <c r="O1427" s="101">
        <f>IF(ISBLANK(C1427),O1426,IF(COUNTIF(C$2:C1427,C1427)&gt;1,O1426,1+MAX(O1426,0)))</f>
        <v>39</v>
      </c>
      <c r="P1427" s="45">
        <f t="shared" si="484"/>
        <v>20</v>
      </c>
      <c r="Q1427" s="33" t="str">
        <f t="shared" si="485"/>
        <v/>
      </c>
      <c r="R1427" s="33">
        <f t="shared" si="486"/>
        <v>13</v>
      </c>
      <c r="S1427" s="33" t="str">
        <f t="shared" si="487"/>
        <v>123_13</v>
      </c>
      <c r="T1427" s="35" t="str">
        <f t="shared" si="488"/>
        <v>123PM</v>
      </c>
      <c r="U1427" s="35" t="str">
        <f t="shared" si="489"/>
        <v>123PMNS</v>
      </c>
      <c r="V1427" s="35" t="str">
        <f t="shared" si="505"/>
        <v>1M</v>
      </c>
      <c r="W1427" s="35" t="str">
        <f t="shared" si="498"/>
        <v>123PM1M212</v>
      </c>
      <c r="X1427" s="388">
        <f t="shared" si="499"/>
        <v>0</v>
      </c>
      <c r="Y1427" s="388">
        <f t="shared" si="500"/>
        <v>0</v>
      </c>
      <c r="Z1427" s="280" t="str">
        <f t="shared" si="490"/>
        <v/>
      </c>
      <c r="AA1427" s="280" t="str">
        <f t="shared" si="491"/>
        <v/>
      </c>
      <c r="AB1427" s="389" t="str">
        <f t="shared" si="501"/>
        <v/>
      </c>
      <c r="AC1427" s="389" t="str">
        <f t="shared" si="502"/>
        <v/>
      </c>
      <c r="AD1427" s="390" t="str">
        <f t="shared" si="492"/>
        <v/>
      </c>
      <c r="AE1427" s="282">
        <f t="shared" si="493"/>
        <v>0</v>
      </c>
      <c r="AF1427" s="359">
        <f t="shared" si="494"/>
        <v>0</v>
      </c>
      <c r="AG1427" s="280">
        <f t="shared" si="495"/>
        <v>0</v>
      </c>
      <c r="AH1427" s="280">
        <f t="shared" si="496"/>
        <v>0</v>
      </c>
      <c r="AI1427" s="280">
        <f>IF(ISBLANK(T1427),AI1426,IF(COUNTIF(T$2:T1427,T1427)&gt;1,AI1426,1+MAX(AI1426,0)))</f>
        <v>37</v>
      </c>
      <c r="AL1427" s="391" t="str">
        <f t="shared" si="503"/>
        <v/>
      </c>
      <c r="AM1427" s="391" t="str">
        <f t="shared" si="504"/>
        <v/>
      </c>
      <c r="AO1427" s="310" t="str">
        <f t="shared" si="497"/>
        <v/>
      </c>
      <c r="AP1427" s="310">
        <f>SUM(AO$1:AO1427)</f>
        <v>0</v>
      </c>
      <c r="AQ1427" s="310">
        <f>SUM(AK$2:AK1427)</f>
        <v>12</v>
      </c>
      <c r="AR1427" s="310">
        <f>COUNTA(AJ$2:AJ1427)</f>
        <v>12</v>
      </c>
      <c r="AS1427" s="312"/>
      <c r="AT1427" s="312"/>
      <c r="AU1427" s="312"/>
      <c r="AV1427" s="312"/>
      <c r="AW1427" s="312"/>
      <c r="AZ1427">
        <v>0</v>
      </c>
      <c r="BA1427">
        <v>0</v>
      </c>
    </row>
    <row r="1428" spans="1:53" x14ac:dyDescent="0.25">
      <c r="A1428">
        <v>123</v>
      </c>
      <c r="B1428" t="s">
        <v>66</v>
      </c>
      <c r="C1428" t="s">
        <v>628</v>
      </c>
      <c r="D1428"/>
      <c r="E1428">
        <v>2</v>
      </c>
      <c r="F1428">
        <v>1</v>
      </c>
      <c r="G1428">
        <v>3</v>
      </c>
      <c r="H1428">
        <v>4</v>
      </c>
      <c r="I1428">
        <v>2</v>
      </c>
      <c r="J1428">
        <v>3</v>
      </c>
      <c r="K1428">
        <v>0</v>
      </c>
      <c r="L1428">
        <v>0</v>
      </c>
      <c r="M1428"/>
      <c r="O1428" s="101">
        <f>IF(ISBLANK(C1428),O1427,IF(COUNTIF(C$2:C1428,C1428)&gt;1,O1427,1+MAX(O1427,0)))</f>
        <v>39</v>
      </c>
      <c r="P1428" s="45">
        <f t="shared" si="484"/>
        <v>20</v>
      </c>
      <c r="Q1428" s="33" t="str">
        <f t="shared" si="485"/>
        <v/>
      </c>
      <c r="R1428" s="33">
        <f t="shared" si="486"/>
        <v>13</v>
      </c>
      <c r="S1428" s="33" t="str">
        <f t="shared" si="487"/>
        <v>123_13</v>
      </c>
      <c r="T1428" s="35" t="str">
        <f t="shared" si="488"/>
        <v>123PM</v>
      </c>
      <c r="U1428" s="35" t="str">
        <f t="shared" si="489"/>
        <v>123PMEW</v>
      </c>
      <c r="V1428" s="35" t="str">
        <f t="shared" si="505"/>
        <v>1M</v>
      </c>
      <c r="W1428" s="35" t="str">
        <f t="shared" si="498"/>
        <v>123PM1M213</v>
      </c>
      <c r="X1428" s="388">
        <f t="shared" si="499"/>
        <v>0</v>
      </c>
      <c r="Y1428" s="388">
        <f t="shared" si="500"/>
        <v>0</v>
      </c>
      <c r="Z1428" s="280" t="str">
        <f t="shared" si="490"/>
        <v/>
      </c>
      <c r="AA1428" s="280" t="str">
        <f t="shared" si="491"/>
        <v/>
      </c>
      <c r="AB1428" s="389" t="str">
        <f t="shared" si="501"/>
        <v/>
      </c>
      <c r="AC1428" s="389" t="str">
        <f t="shared" si="502"/>
        <v/>
      </c>
      <c r="AD1428" s="390">
        <f t="shared" si="492"/>
        <v>1</v>
      </c>
      <c r="AE1428" s="282">
        <f t="shared" si="493"/>
        <v>0</v>
      </c>
      <c r="AF1428" s="359">
        <f t="shared" si="494"/>
        <v>0</v>
      </c>
      <c r="AG1428" s="280">
        <f t="shared" si="495"/>
        <v>0</v>
      </c>
      <c r="AH1428" s="280">
        <f t="shared" si="496"/>
        <v>0</v>
      </c>
      <c r="AI1428" s="280">
        <f>IF(ISBLANK(T1428),AI1427,IF(COUNTIF(T$2:T1428,T1428)&gt;1,AI1427,1+MAX(AI1427,0)))</f>
        <v>37</v>
      </c>
      <c r="AL1428" s="391" t="str">
        <f t="shared" si="503"/>
        <v/>
      </c>
      <c r="AM1428" s="391" t="str">
        <f t="shared" si="504"/>
        <v/>
      </c>
      <c r="AO1428" s="310" t="str">
        <f t="shared" si="497"/>
        <v/>
      </c>
      <c r="AP1428" s="310">
        <f>SUM(AO$1:AO1428)</f>
        <v>0</v>
      </c>
      <c r="AQ1428" s="310">
        <f>SUM(AK$2:AK1428)</f>
        <v>12</v>
      </c>
      <c r="AR1428" s="310">
        <f>COUNTA(AJ$2:AJ1428)</f>
        <v>12</v>
      </c>
      <c r="AS1428" s="312"/>
      <c r="AT1428" s="312"/>
      <c r="AU1428" s="312"/>
      <c r="AV1428" s="312"/>
      <c r="AW1428" s="312"/>
      <c r="AZ1428">
        <v>0</v>
      </c>
      <c r="BA1428">
        <v>0</v>
      </c>
    </row>
    <row r="1429" spans="1:53" x14ac:dyDescent="0.25">
      <c r="A1429">
        <v>123</v>
      </c>
      <c r="B1429" t="s">
        <v>66</v>
      </c>
      <c r="C1429" t="s">
        <v>628</v>
      </c>
      <c r="D1429"/>
      <c r="E1429">
        <v>2</v>
      </c>
      <c r="F1429">
        <v>1</v>
      </c>
      <c r="G1429">
        <v>4</v>
      </c>
      <c r="H1429">
        <v>2</v>
      </c>
      <c r="I1429">
        <v>0</v>
      </c>
      <c r="J1429">
        <v>2</v>
      </c>
      <c r="K1429">
        <v>0</v>
      </c>
      <c r="L1429">
        <v>0</v>
      </c>
      <c r="M1429"/>
      <c r="O1429" s="101">
        <f>IF(ISBLANK(C1429),O1428,IF(COUNTIF(C$2:C1429,C1429)&gt;1,O1428,1+MAX(O1428,0)))</f>
        <v>39</v>
      </c>
      <c r="P1429" s="45">
        <f t="shared" si="484"/>
        <v>20</v>
      </c>
      <c r="Q1429" s="33" t="str">
        <f t="shared" si="485"/>
        <v/>
      </c>
      <c r="R1429" s="33">
        <f t="shared" si="486"/>
        <v>13</v>
      </c>
      <c r="S1429" s="33" t="str">
        <f t="shared" si="487"/>
        <v>123_13</v>
      </c>
      <c r="T1429" s="35" t="str">
        <f t="shared" si="488"/>
        <v>123PM</v>
      </c>
      <c r="U1429" s="35" t="str">
        <f t="shared" si="489"/>
        <v>123PMEW</v>
      </c>
      <c r="V1429" s="35" t="str">
        <f t="shared" si="505"/>
        <v>1M</v>
      </c>
      <c r="W1429" s="35" t="str">
        <f t="shared" si="498"/>
        <v>123PM1M214</v>
      </c>
      <c r="X1429" s="388">
        <f t="shared" si="499"/>
        <v>0</v>
      </c>
      <c r="Y1429" s="388">
        <f t="shared" si="500"/>
        <v>0</v>
      </c>
      <c r="Z1429" s="280" t="str">
        <f t="shared" si="490"/>
        <v/>
      </c>
      <c r="AA1429" s="280" t="str">
        <f t="shared" si="491"/>
        <v/>
      </c>
      <c r="AB1429" s="389" t="str">
        <f t="shared" si="501"/>
        <v/>
      </c>
      <c r="AC1429" s="389" t="str">
        <f t="shared" si="502"/>
        <v/>
      </c>
      <c r="AD1429" s="390">
        <f t="shared" si="492"/>
        <v>1</v>
      </c>
      <c r="AE1429" s="282">
        <f t="shared" si="493"/>
        <v>0</v>
      </c>
      <c r="AF1429" s="359">
        <f t="shared" si="494"/>
        <v>0</v>
      </c>
      <c r="AG1429" s="280">
        <f t="shared" si="495"/>
        <v>0</v>
      </c>
      <c r="AH1429" s="280">
        <f t="shared" si="496"/>
        <v>0</v>
      </c>
      <c r="AI1429" s="280">
        <f>IF(ISBLANK(T1429),AI1428,IF(COUNTIF(T$2:T1429,T1429)&gt;1,AI1428,1+MAX(AI1428,0)))</f>
        <v>37</v>
      </c>
      <c r="AL1429" s="391" t="str">
        <f t="shared" si="503"/>
        <v/>
      </c>
      <c r="AM1429" s="391" t="str">
        <f t="shared" si="504"/>
        <v/>
      </c>
      <c r="AO1429" s="310" t="str">
        <f t="shared" si="497"/>
        <v/>
      </c>
      <c r="AP1429" s="310">
        <f>SUM(AO$1:AO1429)</f>
        <v>0</v>
      </c>
      <c r="AQ1429" s="310">
        <f>SUM(AK$2:AK1429)</f>
        <v>12</v>
      </c>
      <c r="AR1429" s="310">
        <f>COUNTA(AJ$2:AJ1429)</f>
        <v>12</v>
      </c>
      <c r="AS1429" s="312"/>
      <c r="AT1429" s="312"/>
      <c r="AU1429" s="312"/>
      <c r="AV1429" s="312"/>
      <c r="AW1429" s="312"/>
      <c r="AZ1429">
        <v>0</v>
      </c>
      <c r="BA1429">
        <v>0</v>
      </c>
    </row>
    <row r="1430" spans="1:53" x14ac:dyDescent="0.25">
      <c r="A1430">
        <v>123</v>
      </c>
      <c r="B1430" t="s">
        <v>66</v>
      </c>
      <c r="C1430" t="s">
        <v>628</v>
      </c>
      <c r="D1430"/>
      <c r="E1430">
        <v>2</v>
      </c>
      <c r="F1430">
        <v>2</v>
      </c>
      <c r="G1430">
        <v>1</v>
      </c>
      <c r="H1430">
        <v>2</v>
      </c>
      <c r="I1430">
        <v>1</v>
      </c>
      <c r="J1430">
        <v>0</v>
      </c>
      <c r="K1430">
        <v>0</v>
      </c>
      <c r="L1430">
        <v>2</v>
      </c>
      <c r="M1430"/>
      <c r="O1430" s="101">
        <f>IF(ISBLANK(C1430),O1429,IF(COUNTIF(C$2:C1430,C1430)&gt;1,O1429,1+MAX(O1429,0)))</f>
        <v>39</v>
      </c>
      <c r="P1430" s="45">
        <f t="shared" si="484"/>
        <v>20</v>
      </c>
      <c r="Q1430" s="33" t="str">
        <f t="shared" si="485"/>
        <v/>
      </c>
      <c r="R1430" s="33">
        <f t="shared" si="486"/>
        <v>14</v>
      </c>
      <c r="S1430" s="33" t="str">
        <f t="shared" si="487"/>
        <v>123_14</v>
      </c>
      <c r="T1430" s="35" t="str">
        <f t="shared" si="488"/>
        <v>123PM</v>
      </c>
      <c r="U1430" s="35" t="str">
        <f t="shared" si="489"/>
        <v>123PMNS</v>
      </c>
      <c r="V1430" s="35" t="str">
        <f t="shared" si="505"/>
        <v>1M</v>
      </c>
      <c r="W1430" s="35" t="str">
        <f t="shared" si="498"/>
        <v>123PM1M221</v>
      </c>
      <c r="X1430" s="388">
        <f t="shared" si="499"/>
        <v>0</v>
      </c>
      <c r="Y1430" s="388">
        <f t="shared" si="500"/>
        <v>2</v>
      </c>
      <c r="Z1430" s="280" t="str">
        <f t="shared" si="490"/>
        <v/>
      </c>
      <c r="AA1430" s="280" t="str">
        <f t="shared" si="491"/>
        <v/>
      </c>
      <c r="AB1430" s="389" t="str">
        <f t="shared" si="501"/>
        <v/>
      </c>
      <c r="AC1430" s="389" t="str">
        <f t="shared" si="502"/>
        <v/>
      </c>
      <c r="AD1430" s="390" t="str">
        <f t="shared" si="492"/>
        <v/>
      </c>
      <c r="AE1430" s="282">
        <f t="shared" si="493"/>
        <v>0</v>
      </c>
      <c r="AF1430" s="359">
        <f t="shared" si="494"/>
        <v>0</v>
      </c>
      <c r="AG1430" s="280">
        <f t="shared" si="495"/>
        <v>0</v>
      </c>
      <c r="AH1430" s="280">
        <f t="shared" si="496"/>
        <v>0</v>
      </c>
      <c r="AI1430" s="280">
        <f>IF(ISBLANK(T1430),AI1429,IF(COUNTIF(T$2:T1430,T1430)&gt;1,AI1429,1+MAX(AI1429,0)))</f>
        <v>37</v>
      </c>
      <c r="AL1430" s="391" t="str">
        <f t="shared" si="503"/>
        <v/>
      </c>
      <c r="AM1430" s="391" t="str">
        <f t="shared" si="504"/>
        <v/>
      </c>
      <c r="AO1430" s="310" t="str">
        <f t="shared" si="497"/>
        <v/>
      </c>
      <c r="AP1430" s="310">
        <f>SUM(AO$1:AO1430)</f>
        <v>0</v>
      </c>
      <c r="AQ1430" s="310">
        <f>SUM(AK$2:AK1430)</f>
        <v>12</v>
      </c>
      <c r="AR1430" s="310">
        <f>COUNTA(AJ$2:AJ1430)</f>
        <v>12</v>
      </c>
      <c r="AS1430" s="312"/>
      <c r="AT1430" s="312"/>
      <c r="AU1430" s="312"/>
      <c r="AV1430" s="312"/>
      <c r="AW1430" s="312"/>
      <c r="AZ1430">
        <v>0</v>
      </c>
      <c r="BA1430">
        <v>2</v>
      </c>
    </row>
    <row r="1431" spans="1:53" x14ac:dyDescent="0.25">
      <c r="A1431">
        <v>123</v>
      </c>
      <c r="B1431" t="s">
        <v>66</v>
      </c>
      <c r="C1431" t="s">
        <v>628</v>
      </c>
      <c r="D1431"/>
      <c r="E1431">
        <v>2</v>
      </c>
      <c r="F1431">
        <v>2</v>
      </c>
      <c r="G1431">
        <v>2</v>
      </c>
      <c r="H1431">
        <v>2</v>
      </c>
      <c r="I1431">
        <v>1</v>
      </c>
      <c r="J1431">
        <v>1</v>
      </c>
      <c r="K1431">
        <v>1</v>
      </c>
      <c r="L1431">
        <v>2</v>
      </c>
      <c r="M1431"/>
      <c r="O1431" s="101">
        <f>IF(ISBLANK(C1431),O1430,IF(COUNTIF(C$2:C1431,C1431)&gt;1,O1430,1+MAX(O1430,0)))</f>
        <v>39</v>
      </c>
      <c r="P1431" s="45">
        <f t="shared" si="484"/>
        <v>20</v>
      </c>
      <c r="Q1431" s="33" t="str">
        <f t="shared" si="485"/>
        <v/>
      </c>
      <c r="R1431" s="33">
        <f t="shared" si="486"/>
        <v>14</v>
      </c>
      <c r="S1431" s="33" t="str">
        <f t="shared" si="487"/>
        <v>123_14</v>
      </c>
      <c r="T1431" s="35" t="str">
        <f t="shared" si="488"/>
        <v>123PM</v>
      </c>
      <c r="U1431" s="35" t="str">
        <f t="shared" si="489"/>
        <v>123PMNS</v>
      </c>
      <c r="V1431" s="35" t="str">
        <f t="shared" si="505"/>
        <v>1M</v>
      </c>
      <c r="W1431" s="35" t="str">
        <f t="shared" si="498"/>
        <v>123PM1M222</v>
      </c>
      <c r="X1431" s="388">
        <f t="shared" si="499"/>
        <v>1</v>
      </c>
      <c r="Y1431" s="388">
        <f t="shared" si="500"/>
        <v>2</v>
      </c>
      <c r="Z1431" s="280" t="str">
        <f t="shared" si="490"/>
        <v/>
      </c>
      <c r="AA1431" s="280" t="str">
        <f t="shared" si="491"/>
        <v/>
      </c>
      <c r="AB1431" s="389" t="str">
        <f t="shared" si="501"/>
        <v/>
      </c>
      <c r="AC1431" s="389" t="str">
        <f t="shared" si="502"/>
        <v/>
      </c>
      <c r="AD1431" s="390" t="str">
        <f t="shared" si="492"/>
        <v/>
      </c>
      <c r="AE1431" s="282">
        <f t="shared" si="493"/>
        <v>0</v>
      </c>
      <c r="AF1431" s="359">
        <f t="shared" si="494"/>
        <v>0</v>
      </c>
      <c r="AG1431" s="280">
        <f t="shared" si="495"/>
        <v>0</v>
      </c>
      <c r="AH1431" s="280">
        <f t="shared" si="496"/>
        <v>0</v>
      </c>
      <c r="AI1431" s="280">
        <f>IF(ISBLANK(T1431),AI1430,IF(COUNTIF(T$2:T1431,T1431)&gt;1,AI1430,1+MAX(AI1430,0)))</f>
        <v>37</v>
      </c>
      <c r="AL1431" s="391" t="str">
        <f t="shared" si="503"/>
        <v/>
      </c>
      <c r="AM1431" s="391" t="str">
        <f t="shared" si="504"/>
        <v/>
      </c>
      <c r="AO1431" s="310" t="str">
        <f t="shared" si="497"/>
        <v/>
      </c>
      <c r="AP1431" s="310">
        <f>SUM(AO$1:AO1431)</f>
        <v>0</v>
      </c>
      <c r="AQ1431" s="310">
        <f>SUM(AK$2:AK1431)</f>
        <v>12</v>
      </c>
      <c r="AR1431" s="310">
        <f>COUNTA(AJ$2:AJ1431)</f>
        <v>12</v>
      </c>
      <c r="AS1431" s="312"/>
      <c r="AT1431" s="312"/>
      <c r="AU1431" s="312"/>
      <c r="AV1431" s="312"/>
      <c r="AW1431" s="312"/>
      <c r="AZ1431">
        <v>1</v>
      </c>
      <c r="BA1431">
        <v>2</v>
      </c>
    </row>
    <row r="1432" spans="1:53" x14ac:dyDescent="0.25">
      <c r="A1432">
        <v>123</v>
      </c>
      <c r="B1432" t="s">
        <v>66</v>
      </c>
      <c r="C1432" t="s">
        <v>628</v>
      </c>
      <c r="D1432"/>
      <c r="E1432">
        <v>2</v>
      </c>
      <c r="F1432">
        <v>2</v>
      </c>
      <c r="G1432">
        <v>3</v>
      </c>
      <c r="H1432">
        <v>3</v>
      </c>
      <c r="I1432">
        <v>1</v>
      </c>
      <c r="J1432">
        <v>2</v>
      </c>
      <c r="K1432">
        <v>0</v>
      </c>
      <c r="L1432">
        <v>0</v>
      </c>
      <c r="M1432"/>
      <c r="O1432" s="101">
        <f>IF(ISBLANK(C1432),O1431,IF(COUNTIF(C$2:C1432,C1432)&gt;1,O1431,1+MAX(O1431,0)))</f>
        <v>39</v>
      </c>
      <c r="P1432" s="45">
        <f t="shared" si="484"/>
        <v>20</v>
      </c>
      <c r="Q1432" s="33" t="str">
        <f t="shared" si="485"/>
        <v/>
      </c>
      <c r="R1432" s="33">
        <f t="shared" si="486"/>
        <v>14</v>
      </c>
      <c r="S1432" s="33" t="str">
        <f t="shared" si="487"/>
        <v>123_14</v>
      </c>
      <c r="T1432" s="35" t="str">
        <f t="shared" si="488"/>
        <v>123PM</v>
      </c>
      <c r="U1432" s="35" t="str">
        <f t="shared" si="489"/>
        <v>123PMEW</v>
      </c>
      <c r="V1432" s="35" t="str">
        <f t="shared" si="505"/>
        <v>1M</v>
      </c>
      <c r="W1432" s="35" t="str">
        <f t="shared" si="498"/>
        <v>123PM1M223</v>
      </c>
      <c r="X1432" s="388">
        <f t="shared" si="499"/>
        <v>0</v>
      </c>
      <c r="Y1432" s="388">
        <f t="shared" si="500"/>
        <v>0</v>
      </c>
      <c r="Z1432" s="280" t="str">
        <f t="shared" si="490"/>
        <v/>
      </c>
      <c r="AA1432" s="280" t="str">
        <f t="shared" si="491"/>
        <v/>
      </c>
      <c r="AB1432" s="389" t="str">
        <f t="shared" si="501"/>
        <v/>
      </c>
      <c r="AC1432" s="389" t="str">
        <f t="shared" si="502"/>
        <v/>
      </c>
      <c r="AD1432" s="390">
        <f t="shared" si="492"/>
        <v>1</v>
      </c>
      <c r="AE1432" s="282">
        <f t="shared" si="493"/>
        <v>0</v>
      </c>
      <c r="AF1432" s="359">
        <f t="shared" si="494"/>
        <v>0</v>
      </c>
      <c r="AG1432" s="280">
        <f t="shared" si="495"/>
        <v>0</v>
      </c>
      <c r="AH1432" s="280">
        <f t="shared" si="496"/>
        <v>0</v>
      </c>
      <c r="AI1432" s="280">
        <f>IF(ISBLANK(T1432),AI1431,IF(COUNTIF(T$2:T1432,T1432)&gt;1,AI1431,1+MAX(AI1431,0)))</f>
        <v>37</v>
      </c>
      <c r="AL1432" s="391" t="str">
        <f t="shared" si="503"/>
        <v/>
      </c>
      <c r="AM1432" s="391" t="str">
        <f t="shared" si="504"/>
        <v/>
      </c>
      <c r="AO1432" s="310" t="str">
        <f t="shared" si="497"/>
        <v/>
      </c>
      <c r="AP1432" s="310">
        <f>SUM(AO$1:AO1432)</f>
        <v>0</v>
      </c>
      <c r="AQ1432" s="310">
        <f>SUM(AK$2:AK1432)</f>
        <v>12</v>
      </c>
      <c r="AR1432" s="310">
        <f>COUNTA(AJ$2:AJ1432)</f>
        <v>12</v>
      </c>
      <c r="AS1432" s="312"/>
      <c r="AT1432" s="312"/>
      <c r="AU1432" s="312"/>
      <c r="AV1432" s="312"/>
      <c r="AW1432" s="312"/>
      <c r="AZ1432">
        <v>0</v>
      </c>
      <c r="BA1432">
        <v>0</v>
      </c>
    </row>
    <row r="1433" spans="1:53" x14ac:dyDescent="0.25">
      <c r="A1433">
        <v>123</v>
      </c>
      <c r="B1433" t="s">
        <v>66</v>
      </c>
      <c r="C1433" t="s">
        <v>628</v>
      </c>
      <c r="D1433"/>
      <c r="E1433">
        <v>2</v>
      </c>
      <c r="F1433">
        <v>2</v>
      </c>
      <c r="G1433">
        <v>4</v>
      </c>
      <c r="H1433">
        <v>1</v>
      </c>
      <c r="I1433">
        <v>0</v>
      </c>
      <c r="J1433">
        <v>1</v>
      </c>
      <c r="K1433">
        <v>0</v>
      </c>
      <c r="L1433">
        <v>0</v>
      </c>
      <c r="M1433"/>
      <c r="O1433" s="101">
        <f>IF(ISBLANK(C1433),O1432,IF(COUNTIF(C$2:C1433,C1433)&gt;1,O1432,1+MAX(O1432,0)))</f>
        <v>39</v>
      </c>
      <c r="P1433" s="45">
        <f t="shared" si="484"/>
        <v>20</v>
      </c>
      <c r="Q1433" s="33" t="str">
        <f t="shared" si="485"/>
        <v/>
      </c>
      <c r="R1433" s="33">
        <f t="shared" si="486"/>
        <v>14</v>
      </c>
      <c r="S1433" s="33" t="str">
        <f t="shared" si="487"/>
        <v>123_14</v>
      </c>
      <c r="T1433" s="35" t="str">
        <f t="shared" si="488"/>
        <v>123PM</v>
      </c>
      <c r="U1433" s="35" t="str">
        <f t="shared" si="489"/>
        <v>123PMEW</v>
      </c>
      <c r="V1433" s="35" t="str">
        <f t="shared" si="505"/>
        <v>1M</v>
      </c>
      <c r="W1433" s="35" t="str">
        <f t="shared" si="498"/>
        <v>123PM1M224</v>
      </c>
      <c r="X1433" s="388">
        <f t="shared" si="499"/>
        <v>0</v>
      </c>
      <c r="Y1433" s="388">
        <f t="shared" si="500"/>
        <v>0</v>
      </c>
      <c r="Z1433" s="280" t="str">
        <f t="shared" si="490"/>
        <v/>
      </c>
      <c r="AA1433" s="280" t="str">
        <f t="shared" si="491"/>
        <v/>
      </c>
      <c r="AB1433" s="389" t="str">
        <f t="shared" si="501"/>
        <v/>
      </c>
      <c r="AC1433" s="389" t="str">
        <f t="shared" si="502"/>
        <v/>
      </c>
      <c r="AD1433" s="390">
        <f t="shared" si="492"/>
        <v>1</v>
      </c>
      <c r="AE1433" s="282">
        <f t="shared" si="493"/>
        <v>0</v>
      </c>
      <c r="AF1433" s="359">
        <f t="shared" si="494"/>
        <v>0</v>
      </c>
      <c r="AG1433" s="280">
        <f t="shared" si="495"/>
        <v>0</v>
      </c>
      <c r="AH1433" s="280">
        <f t="shared" si="496"/>
        <v>0</v>
      </c>
      <c r="AI1433" s="280">
        <f>IF(ISBLANK(T1433),AI1432,IF(COUNTIF(T$2:T1433,T1433)&gt;1,AI1432,1+MAX(AI1432,0)))</f>
        <v>37</v>
      </c>
      <c r="AL1433" s="391" t="str">
        <f t="shared" si="503"/>
        <v/>
      </c>
      <c r="AM1433" s="391" t="str">
        <f t="shared" si="504"/>
        <v/>
      </c>
      <c r="AO1433" s="310" t="str">
        <f t="shared" si="497"/>
        <v/>
      </c>
      <c r="AP1433" s="310">
        <f>SUM(AO$1:AO1433)</f>
        <v>0</v>
      </c>
      <c r="AQ1433" s="310">
        <f>SUM(AK$2:AK1433)</f>
        <v>12</v>
      </c>
      <c r="AR1433" s="310">
        <f>COUNTA(AJ$2:AJ1433)</f>
        <v>12</v>
      </c>
      <c r="AS1433" s="312"/>
      <c r="AT1433" s="312"/>
      <c r="AU1433" s="312"/>
      <c r="AV1433" s="312"/>
      <c r="AW1433" s="312"/>
      <c r="AZ1433">
        <v>0</v>
      </c>
      <c r="BA1433">
        <v>0</v>
      </c>
    </row>
    <row r="1434" spans="1:53" x14ac:dyDescent="0.25">
      <c r="A1434">
        <v>123</v>
      </c>
      <c r="B1434" t="s">
        <v>66</v>
      </c>
      <c r="C1434" t="s">
        <v>628</v>
      </c>
      <c r="D1434"/>
      <c r="E1434">
        <v>2</v>
      </c>
      <c r="F1434">
        <v>3</v>
      </c>
      <c r="G1434">
        <v>1</v>
      </c>
      <c r="H1434">
        <v>0</v>
      </c>
      <c r="I1434">
        <v>0</v>
      </c>
      <c r="J1434">
        <v>0</v>
      </c>
      <c r="K1434">
        <v>0</v>
      </c>
      <c r="L1434">
        <v>0</v>
      </c>
      <c r="M1434"/>
      <c r="O1434" s="101">
        <f>IF(ISBLANK(C1434),O1433,IF(COUNTIF(C$2:C1434,C1434)&gt;1,O1433,1+MAX(O1433,0)))</f>
        <v>39</v>
      </c>
      <c r="P1434" s="45">
        <f t="shared" si="484"/>
        <v>20</v>
      </c>
      <c r="Q1434" s="33" t="str">
        <f t="shared" si="485"/>
        <v/>
      </c>
      <c r="R1434" s="33">
        <f t="shared" si="486"/>
        <v>15</v>
      </c>
      <c r="S1434" s="33" t="str">
        <f t="shared" si="487"/>
        <v>123_15</v>
      </c>
      <c r="T1434" s="35" t="str">
        <f t="shared" si="488"/>
        <v>123PM</v>
      </c>
      <c r="U1434" s="35" t="str">
        <f t="shared" si="489"/>
        <v>123PMNS</v>
      </c>
      <c r="V1434" s="35" t="str">
        <f t="shared" si="505"/>
        <v>1M</v>
      </c>
      <c r="W1434" s="35" t="str">
        <f t="shared" si="498"/>
        <v>123PM1M231</v>
      </c>
      <c r="X1434" s="388">
        <f t="shared" si="499"/>
        <v>0</v>
      </c>
      <c r="Y1434" s="388">
        <f t="shared" si="500"/>
        <v>0</v>
      </c>
      <c r="Z1434" s="280" t="str">
        <f t="shared" si="490"/>
        <v/>
      </c>
      <c r="AA1434" s="280" t="str">
        <f t="shared" si="491"/>
        <v/>
      </c>
      <c r="AB1434" s="389" t="str">
        <f t="shared" si="501"/>
        <v/>
      </c>
      <c r="AC1434" s="389" t="str">
        <f t="shared" si="502"/>
        <v/>
      </c>
      <c r="AD1434" s="390" t="str">
        <f t="shared" si="492"/>
        <v/>
      </c>
      <c r="AE1434" s="282">
        <f t="shared" si="493"/>
        <v>0</v>
      </c>
      <c r="AF1434" s="359">
        <f t="shared" si="494"/>
        <v>0</v>
      </c>
      <c r="AG1434" s="280">
        <f t="shared" si="495"/>
        <v>0</v>
      </c>
      <c r="AH1434" s="280">
        <f t="shared" si="496"/>
        <v>0</v>
      </c>
      <c r="AI1434" s="280">
        <f>IF(ISBLANK(T1434),AI1433,IF(COUNTIF(T$2:T1434,T1434)&gt;1,AI1433,1+MAX(AI1433,0)))</f>
        <v>37</v>
      </c>
      <c r="AL1434" s="391" t="str">
        <f t="shared" si="503"/>
        <v/>
      </c>
      <c r="AM1434" s="391" t="str">
        <f t="shared" si="504"/>
        <v/>
      </c>
      <c r="AO1434" s="310" t="str">
        <f t="shared" si="497"/>
        <v/>
      </c>
      <c r="AP1434" s="310">
        <f>SUM(AO$1:AO1434)</f>
        <v>0</v>
      </c>
      <c r="AQ1434" s="310">
        <f>SUM(AK$2:AK1434)</f>
        <v>12</v>
      </c>
      <c r="AR1434" s="310">
        <f>COUNTA(AJ$2:AJ1434)</f>
        <v>12</v>
      </c>
      <c r="AS1434" s="312"/>
      <c r="AT1434" s="312"/>
      <c r="AU1434" s="312"/>
      <c r="AV1434" s="312"/>
      <c r="AW1434" s="312"/>
      <c r="AZ1434">
        <v>0</v>
      </c>
      <c r="BA1434">
        <v>0</v>
      </c>
    </row>
    <row r="1435" spans="1:53" x14ac:dyDescent="0.25">
      <c r="A1435">
        <v>123</v>
      </c>
      <c r="B1435" t="s">
        <v>66</v>
      </c>
      <c r="C1435" t="s">
        <v>628</v>
      </c>
      <c r="D1435"/>
      <c r="E1435">
        <v>2</v>
      </c>
      <c r="F1435">
        <v>3</v>
      </c>
      <c r="G1435">
        <v>2</v>
      </c>
      <c r="H1435">
        <v>4</v>
      </c>
      <c r="I1435">
        <v>0</v>
      </c>
      <c r="J1435">
        <v>3</v>
      </c>
      <c r="K1435">
        <v>1</v>
      </c>
      <c r="L1435">
        <v>2</v>
      </c>
      <c r="M1435"/>
      <c r="O1435" s="101">
        <f>IF(ISBLANK(C1435),O1434,IF(COUNTIF(C$2:C1435,C1435)&gt;1,O1434,1+MAX(O1434,0)))</f>
        <v>39</v>
      </c>
      <c r="P1435" s="45">
        <f t="shared" si="484"/>
        <v>20</v>
      </c>
      <c r="Q1435" s="33" t="str">
        <f t="shared" si="485"/>
        <v/>
      </c>
      <c r="R1435" s="33">
        <f t="shared" si="486"/>
        <v>15</v>
      </c>
      <c r="S1435" s="33" t="str">
        <f t="shared" si="487"/>
        <v>123_15</v>
      </c>
      <c r="T1435" s="35" t="str">
        <f t="shared" si="488"/>
        <v>123PM</v>
      </c>
      <c r="U1435" s="35" t="str">
        <f t="shared" si="489"/>
        <v>123PMNS</v>
      </c>
      <c r="V1435" s="35" t="str">
        <f t="shared" si="505"/>
        <v>1M</v>
      </c>
      <c r="W1435" s="35" t="str">
        <f t="shared" si="498"/>
        <v>123PM1M232</v>
      </c>
      <c r="X1435" s="388">
        <f t="shared" si="499"/>
        <v>1</v>
      </c>
      <c r="Y1435" s="388">
        <f t="shared" si="500"/>
        <v>2</v>
      </c>
      <c r="Z1435" s="280" t="str">
        <f t="shared" si="490"/>
        <v/>
      </c>
      <c r="AA1435" s="280" t="str">
        <f t="shared" si="491"/>
        <v/>
      </c>
      <c r="AB1435" s="389" t="str">
        <f t="shared" si="501"/>
        <v/>
      </c>
      <c r="AC1435" s="389" t="str">
        <f t="shared" si="502"/>
        <v/>
      </c>
      <c r="AD1435" s="390" t="str">
        <f t="shared" si="492"/>
        <v/>
      </c>
      <c r="AE1435" s="282">
        <f t="shared" si="493"/>
        <v>0</v>
      </c>
      <c r="AF1435" s="359">
        <f t="shared" si="494"/>
        <v>0</v>
      </c>
      <c r="AG1435" s="280">
        <f t="shared" si="495"/>
        <v>0</v>
      </c>
      <c r="AH1435" s="280">
        <f t="shared" si="496"/>
        <v>0</v>
      </c>
      <c r="AI1435" s="280">
        <f>IF(ISBLANK(T1435),AI1434,IF(COUNTIF(T$2:T1435,T1435)&gt;1,AI1434,1+MAX(AI1434,0)))</f>
        <v>37</v>
      </c>
      <c r="AL1435" s="391" t="str">
        <f t="shared" si="503"/>
        <v/>
      </c>
      <c r="AM1435" s="391" t="str">
        <f t="shared" si="504"/>
        <v/>
      </c>
      <c r="AO1435" s="310" t="str">
        <f t="shared" si="497"/>
        <v/>
      </c>
      <c r="AP1435" s="310">
        <f>SUM(AO$1:AO1435)</f>
        <v>0</v>
      </c>
      <c r="AQ1435" s="310">
        <f>SUM(AK$2:AK1435)</f>
        <v>12</v>
      </c>
      <c r="AR1435" s="310">
        <f>COUNTA(AJ$2:AJ1435)</f>
        <v>12</v>
      </c>
      <c r="AS1435" s="312"/>
      <c r="AT1435" s="312"/>
      <c r="AU1435" s="312"/>
      <c r="AV1435" s="312"/>
      <c r="AW1435" s="312"/>
      <c r="AZ1435">
        <v>1</v>
      </c>
      <c r="BA1435">
        <v>2</v>
      </c>
    </row>
    <row r="1436" spans="1:53" x14ac:dyDescent="0.25">
      <c r="A1436">
        <v>123</v>
      </c>
      <c r="B1436" t="s">
        <v>66</v>
      </c>
      <c r="C1436" t="s">
        <v>628</v>
      </c>
      <c r="D1436"/>
      <c r="E1436">
        <v>2</v>
      </c>
      <c r="F1436">
        <v>3</v>
      </c>
      <c r="G1436">
        <v>3</v>
      </c>
      <c r="H1436">
        <v>2</v>
      </c>
      <c r="I1436">
        <v>0</v>
      </c>
      <c r="J1436">
        <v>1</v>
      </c>
      <c r="K1436">
        <v>0</v>
      </c>
      <c r="L1436">
        <v>0</v>
      </c>
      <c r="M1436"/>
      <c r="O1436" s="101">
        <f>IF(ISBLANK(C1436),O1435,IF(COUNTIF(C$2:C1436,C1436)&gt;1,O1435,1+MAX(O1435,0)))</f>
        <v>39</v>
      </c>
      <c r="P1436" s="45">
        <f t="shared" si="484"/>
        <v>20</v>
      </c>
      <c r="Q1436" s="33" t="str">
        <f t="shared" si="485"/>
        <v/>
      </c>
      <c r="R1436" s="33">
        <f t="shared" si="486"/>
        <v>15</v>
      </c>
      <c r="S1436" s="33" t="str">
        <f t="shared" si="487"/>
        <v>123_15</v>
      </c>
      <c r="T1436" s="35" t="str">
        <f t="shared" si="488"/>
        <v>123PM</v>
      </c>
      <c r="U1436" s="35" t="str">
        <f t="shared" si="489"/>
        <v>123PMEW</v>
      </c>
      <c r="V1436" s="35" t="str">
        <f t="shared" si="505"/>
        <v>1M</v>
      </c>
      <c r="W1436" s="35" t="str">
        <f t="shared" si="498"/>
        <v>123PM1M233</v>
      </c>
      <c r="X1436" s="388">
        <f t="shared" si="499"/>
        <v>0</v>
      </c>
      <c r="Y1436" s="388">
        <f t="shared" si="500"/>
        <v>0</v>
      </c>
      <c r="Z1436" s="280" t="str">
        <f t="shared" si="490"/>
        <v/>
      </c>
      <c r="AA1436" s="280" t="str">
        <f t="shared" si="491"/>
        <v/>
      </c>
      <c r="AB1436" s="389" t="str">
        <f t="shared" si="501"/>
        <v/>
      </c>
      <c r="AC1436" s="389" t="str">
        <f t="shared" si="502"/>
        <v/>
      </c>
      <c r="AD1436" s="390">
        <f t="shared" si="492"/>
        <v>1</v>
      </c>
      <c r="AE1436" s="282">
        <f t="shared" si="493"/>
        <v>0</v>
      </c>
      <c r="AF1436" s="359">
        <f t="shared" si="494"/>
        <v>0</v>
      </c>
      <c r="AG1436" s="280">
        <f t="shared" si="495"/>
        <v>0</v>
      </c>
      <c r="AH1436" s="280">
        <f t="shared" si="496"/>
        <v>0</v>
      </c>
      <c r="AI1436" s="280">
        <f>IF(ISBLANK(T1436),AI1435,IF(COUNTIF(T$2:T1436,T1436)&gt;1,AI1435,1+MAX(AI1435,0)))</f>
        <v>37</v>
      </c>
      <c r="AL1436" s="391" t="str">
        <f t="shared" si="503"/>
        <v/>
      </c>
      <c r="AM1436" s="391" t="str">
        <f t="shared" si="504"/>
        <v/>
      </c>
      <c r="AO1436" s="310" t="str">
        <f t="shared" si="497"/>
        <v/>
      </c>
      <c r="AP1436" s="310">
        <f>SUM(AO$1:AO1436)</f>
        <v>0</v>
      </c>
      <c r="AQ1436" s="310">
        <f>SUM(AK$2:AK1436)</f>
        <v>12</v>
      </c>
      <c r="AR1436" s="310">
        <f>COUNTA(AJ$2:AJ1436)</f>
        <v>12</v>
      </c>
      <c r="AS1436" s="312"/>
      <c r="AT1436" s="312"/>
      <c r="AU1436" s="312"/>
      <c r="AV1436" s="312"/>
      <c r="AW1436" s="312"/>
      <c r="AZ1436">
        <v>0</v>
      </c>
      <c r="BA1436">
        <v>0</v>
      </c>
    </row>
    <row r="1437" spans="1:53" x14ac:dyDescent="0.25">
      <c r="A1437">
        <v>123</v>
      </c>
      <c r="B1437" t="s">
        <v>66</v>
      </c>
      <c r="C1437" t="s">
        <v>628</v>
      </c>
      <c r="D1437"/>
      <c r="E1437">
        <v>2</v>
      </c>
      <c r="F1437">
        <v>3</v>
      </c>
      <c r="G1437">
        <v>4</v>
      </c>
      <c r="H1437">
        <v>3</v>
      </c>
      <c r="I1437">
        <v>2</v>
      </c>
      <c r="J1437">
        <v>0</v>
      </c>
      <c r="K1437">
        <v>0</v>
      </c>
      <c r="L1437">
        <v>0</v>
      </c>
      <c r="M1437"/>
      <c r="O1437" s="101">
        <f>IF(ISBLANK(C1437),O1436,IF(COUNTIF(C$2:C1437,C1437)&gt;1,O1436,1+MAX(O1436,0)))</f>
        <v>39</v>
      </c>
      <c r="P1437" s="45">
        <f t="shared" si="484"/>
        <v>20</v>
      </c>
      <c r="Q1437" s="33" t="str">
        <f t="shared" si="485"/>
        <v/>
      </c>
      <c r="R1437" s="33">
        <f t="shared" si="486"/>
        <v>15</v>
      </c>
      <c r="S1437" s="33" t="str">
        <f t="shared" si="487"/>
        <v>123_15</v>
      </c>
      <c r="T1437" s="35" t="str">
        <f t="shared" si="488"/>
        <v>123PM</v>
      </c>
      <c r="U1437" s="35" t="str">
        <f t="shared" si="489"/>
        <v>123PMEW</v>
      </c>
      <c r="V1437" s="35" t="str">
        <f t="shared" si="505"/>
        <v>1M</v>
      </c>
      <c r="W1437" s="35" t="str">
        <f t="shared" si="498"/>
        <v>123PM1M234</v>
      </c>
      <c r="X1437" s="388">
        <f t="shared" si="499"/>
        <v>0</v>
      </c>
      <c r="Y1437" s="388">
        <f t="shared" si="500"/>
        <v>0</v>
      </c>
      <c r="Z1437" s="280" t="str">
        <f t="shared" si="490"/>
        <v/>
      </c>
      <c r="AA1437" s="280" t="str">
        <f t="shared" si="491"/>
        <v/>
      </c>
      <c r="AB1437" s="389" t="str">
        <f t="shared" si="501"/>
        <v/>
      </c>
      <c r="AC1437" s="389" t="str">
        <f t="shared" si="502"/>
        <v/>
      </c>
      <c r="AD1437" s="390">
        <f t="shared" si="492"/>
        <v>1</v>
      </c>
      <c r="AE1437" s="282">
        <f t="shared" si="493"/>
        <v>0</v>
      </c>
      <c r="AF1437" s="359">
        <f t="shared" si="494"/>
        <v>0</v>
      </c>
      <c r="AG1437" s="280">
        <f t="shared" si="495"/>
        <v>0</v>
      </c>
      <c r="AH1437" s="280">
        <f t="shared" si="496"/>
        <v>0</v>
      </c>
      <c r="AI1437" s="280">
        <f>IF(ISBLANK(T1437),AI1436,IF(COUNTIF(T$2:T1437,T1437)&gt;1,AI1436,1+MAX(AI1436,0)))</f>
        <v>37</v>
      </c>
      <c r="AL1437" s="391" t="str">
        <f t="shared" si="503"/>
        <v/>
      </c>
      <c r="AM1437" s="391" t="str">
        <f t="shared" si="504"/>
        <v/>
      </c>
      <c r="AO1437" s="310" t="str">
        <f t="shared" si="497"/>
        <v/>
      </c>
      <c r="AP1437" s="310">
        <f>SUM(AO$1:AO1437)</f>
        <v>0</v>
      </c>
      <c r="AQ1437" s="310">
        <f>SUM(AK$2:AK1437)</f>
        <v>12</v>
      </c>
      <c r="AR1437" s="310">
        <f>COUNTA(AJ$2:AJ1437)</f>
        <v>12</v>
      </c>
      <c r="AS1437" s="312"/>
      <c r="AT1437" s="312"/>
      <c r="AU1437" s="312"/>
      <c r="AV1437" s="312"/>
      <c r="AW1437" s="312"/>
      <c r="AZ1437">
        <v>0</v>
      </c>
      <c r="BA1437">
        <v>0</v>
      </c>
    </row>
    <row r="1438" spans="1:53" x14ac:dyDescent="0.25">
      <c r="A1438">
        <v>123</v>
      </c>
      <c r="B1438" t="s">
        <v>66</v>
      </c>
      <c r="C1438" t="s">
        <v>628</v>
      </c>
      <c r="D1438"/>
      <c r="E1438">
        <v>2</v>
      </c>
      <c r="F1438">
        <v>4</v>
      </c>
      <c r="G1438">
        <v>1</v>
      </c>
      <c r="H1438">
        <v>0</v>
      </c>
      <c r="I1438">
        <v>0</v>
      </c>
      <c r="J1438">
        <v>0</v>
      </c>
      <c r="K1438">
        <v>0</v>
      </c>
      <c r="L1438">
        <v>0</v>
      </c>
      <c r="M1438"/>
      <c r="O1438" s="101">
        <f>IF(ISBLANK(C1438),O1437,IF(COUNTIF(C$2:C1438,C1438)&gt;1,O1437,1+MAX(O1437,0)))</f>
        <v>39</v>
      </c>
      <c r="P1438" s="45">
        <f t="shared" si="484"/>
        <v>20</v>
      </c>
      <c r="Q1438" s="33" t="str">
        <f t="shared" si="485"/>
        <v/>
      </c>
      <c r="R1438" s="33">
        <f t="shared" si="486"/>
        <v>16</v>
      </c>
      <c r="S1438" s="33" t="str">
        <f t="shared" si="487"/>
        <v>123_16</v>
      </c>
      <c r="T1438" s="35" t="str">
        <f t="shared" si="488"/>
        <v>123PM</v>
      </c>
      <c r="U1438" s="35" t="str">
        <f t="shared" si="489"/>
        <v>123PMNS</v>
      </c>
      <c r="V1438" s="35" t="str">
        <f t="shared" si="505"/>
        <v>1M</v>
      </c>
      <c r="W1438" s="35" t="str">
        <f t="shared" si="498"/>
        <v>123PM1M241</v>
      </c>
      <c r="X1438" s="388">
        <f t="shared" si="499"/>
        <v>0</v>
      </c>
      <c r="Y1438" s="388">
        <f t="shared" si="500"/>
        <v>0</v>
      </c>
      <c r="Z1438" s="280" t="str">
        <f t="shared" si="490"/>
        <v/>
      </c>
      <c r="AA1438" s="280" t="str">
        <f t="shared" si="491"/>
        <v/>
      </c>
      <c r="AB1438" s="389" t="str">
        <f t="shared" si="501"/>
        <v/>
      </c>
      <c r="AC1438" s="389" t="str">
        <f t="shared" si="502"/>
        <v/>
      </c>
      <c r="AD1438" s="390" t="str">
        <f t="shared" si="492"/>
        <v/>
      </c>
      <c r="AE1438" s="282">
        <f t="shared" si="493"/>
        <v>0</v>
      </c>
      <c r="AF1438" s="359">
        <f t="shared" si="494"/>
        <v>0</v>
      </c>
      <c r="AG1438" s="280">
        <f t="shared" si="495"/>
        <v>0</v>
      </c>
      <c r="AH1438" s="280">
        <f t="shared" si="496"/>
        <v>0</v>
      </c>
      <c r="AI1438" s="280">
        <f>IF(ISBLANK(T1438),AI1437,IF(COUNTIF(T$2:T1438,T1438)&gt;1,AI1437,1+MAX(AI1437,0)))</f>
        <v>37</v>
      </c>
      <c r="AL1438" s="391" t="str">
        <f t="shared" si="503"/>
        <v/>
      </c>
      <c r="AM1438" s="391" t="str">
        <f t="shared" si="504"/>
        <v/>
      </c>
      <c r="AO1438" s="310" t="str">
        <f t="shared" si="497"/>
        <v/>
      </c>
      <c r="AP1438" s="310">
        <f>SUM(AO$1:AO1438)</f>
        <v>0</v>
      </c>
      <c r="AQ1438" s="310">
        <f>SUM(AK$2:AK1438)</f>
        <v>12</v>
      </c>
      <c r="AR1438" s="310">
        <f>COUNTA(AJ$2:AJ1438)</f>
        <v>12</v>
      </c>
      <c r="AS1438" s="312"/>
      <c r="AT1438" s="312"/>
      <c r="AU1438" s="312"/>
      <c r="AV1438" s="312"/>
      <c r="AW1438" s="312"/>
      <c r="AZ1438">
        <v>0</v>
      </c>
      <c r="BA1438">
        <v>0</v>
      </c>
    </row>
    <row r="1439" spans="1:53" x14ac:dyDescent="0.25">
      <c r="A1439">
        <v>123</v>
      </c>
      <c r="B1439" t="s">
        <v>66</v>
      </c>
      <c r="C1439" t="s">
        <v>628</v>
      </c>
      <c r="D1439"/>
      <c r="E1439">
        <v>2</v>
      </c>
      <c r="F1439">
        <v>4</v>
      </c>
      <c r="G1439">
        <v>2</v>
      </c>
      <c r="H1439">
        <v>4</v>
      </c>
      <c r="I1439">
        <v>1</v>
      </c>
      <c r="J1439">
        <v>1</v>
      </c>
      <c r="K1439">
        <v>1</v>
      </c>
      <c r="L1439">
        <v>4</v>
      </c>
      <c r="M1439"/>
      <c r="O1439" s="101">
        <f>IF(ISBLANK(C1439),O1438,IF(COUNTIF(C$2:C1439,C1439)&gt;1,O1438,1+MAX(O1438,0)))</f>
        <v>39</v>
      </c>
      <c r="P1439" s="45">
        <f t="shared" si="484"/>
        <v>20</v>
      </c>
      <c r="Q1439" s="33" t="str">
        <f t="shared" si="485"/>
        <v/>
      </c>
      <c r="R1439" s="33">
        <f t="shared" si="486"/>
        <v>16</v>
      </c>
      <c r="S1439" s="33" t="str">
        <f t="shared" si="487"/>
        <v>123_16</v>
      </c>
      <c r="T1439" s="35" t="str">
        <f t="shared" si="488"/>
        <v>123PM</v>
      </c>
      <c r="U1439" s="35" t="str">
        <f t="shared" si="489"/>
        <v>123PMNS</v>
      </c>
      <c r="V1439" s="35" t="str">
        <f t="shared" si="505"/>
        <v>1M</v>
      </c>
      <c r="W1439" s="35" t="str">
        <f t="shared" si="498"/>
        <v>123PM1M242</v>
      </c>
      <c r="X1439" s="388">
        <f t="shared" si="499"/>
        <v>1</v>
      </c>
      <c r="Y1439" s="388">
        <f t="shared" si="500"/>
        <v>4</v>
      </c>
      <c r="Z1439" s="280" t="str">
        <f t="shared" si="490"/>
        <v/>
      </c>
      <c r="AA1439" s="280" t="str">
        <f t="shared" si="491"/>
        <v/>
      </c>
      <c r="AB1439" s="389" t="str">
        <f t="shared" si="501"/>
        <v/>
      </c>
      <c r="AC1439" s="389" t="str">
        <f t="shared" si="502"/>
        <v/>
      </c>
      <c r="AD1439" s="390" t="str">
        <f t="shared" si="492"/>
        <v/>
      </c>
      <c r="AE1439" s="282">
        <f t="shared" si="493"/>
        <v>0</v>
      </c>
      <c r="AF1439" s="359">
        <f t="shared" si="494"/>
        <v>0</v>
      </c>
      <c r="AG1439" s="280">
        <f t="shared" si="495"/>
        <v>0</v>
      </c>
      <c r="AH1439" s="280">
        <f t="shared" si="496"/>
        <v>0</v>
      </c>
      <c r="AI1439" s="280">
        <f>IF(ISBLANK(T1439),AI1438,IF(COUNTIF(T$2:T1439,T1439)&gt;1,AI1438,1+MAX(AI1438,0)))</f>
        <v>37</v>
      </c>
      <c r="AL1439" s="391" t="str">
        <f t="shared" si="503"/>
        <v/>
      </c>
      <c r="AM1439" s="391" t="str">
        <f t="shared" si="504"/>
        <v/>
      </c>
      <c r="AO1439" s="310" t="str">
        <f t="shared" si="497"/>
        <v/>
      </c>
      <c r="AP1439" s="310">
        <f>SUM(AO$1:AO1439)</f>
        <v>0</v>
      </c>
      <c r="AQ1439" s="310">
        <f>SUM(AK$2:AK1439)</f>
        <v>12</v>
      </c>
      <c r="AR1439" s="310">
        <f>COUNTA(AJ$2:AJ1439)</f>
        <v>12</v>
      </c>
      <c r="AS1439" s="312"/>
      <c r="AT1439" s="312"/>
      <c r="AU1439" s="312"/>
      <c r="AV1439" s="312"/>
      <c r="AW1439" s="312"/>
      <c r="AZ1439">
        <v>1</v>
      </c>
      <c r="BA1439">
        <v>4</v>
      </c>
    </row>
    <row r="1440" spans="1:53" x14ac:dyDescent="0.25">
      <c r="A1440">
        <v>123</v>
      </c>
      <c r="B1440" t="s">
        <v>66</v>
      </c>
      <c r="C1440" t="s">
        <v>628</v>
      </c>
      <c r="D1440"/>
      <c r="E1440">
        <v>2</v>
      </c>
      <c r="F1440">
        <v>4</v>
      </c>
      <c r="G1440">
        <v>3</v>
      </c>
      <c r="H1440">
        <v>6</v>
      </c>
      <c r="I1440">
        <v>0</v>
      </c>
      <c r="J1440">
        <v>4</v>
      </c>
      <c r="K1440">
        <v>0</v>
      </c>
      <c r="L1440">
        <v>0</v>
      </c>
      <c r="M1440"/>
      <c r="O1440" s="101">
        <f>IF(ISBLANK(C1440),O1439,IF(COUNTIF(C$2:C1440,C1440)&gt;1,O1439,1+MAX(O1439,0)))</f>
        <v>39</v>
      </c>
      <c r="P1440" s="45">
        <f t="shared" si="484"/>
        <v>20</v>
      </c>
      <c r="Q1440" s="33" t="str">
        <f t="shared" si="485"/>
        <v/>
      </c>
      <c r="R1440" s="33">
        <f t="shared" si="486"/>
        <v>16</v>
      </c>
      <c r="S1440" s="33" t="str">
        <f t="shared" si="487"/>
        <v>123_16</v>
      </c>
      <c r="T1440" s="35" t="str">
        <f t="shared" si="488"/>
        <v>123PM</v>
      </c>
      <c r="U1440" s="35" t="str">
        <f t="shared" si="489"/>
        <v>123PMEW</v>
      </c>
      <c r="V1440" s="35" t="str">
        <f t="shared" si="505"/>
        <v>1M</v>
      </c>
      <c r="W1440" s="35" t="str">
        <f t="shared" si="498"/>
        <v>123PM1M243</v>
      </c>
      <c r="X1440" s="388">
        <f t="shared" si="499"/>
        <v>0</v>
      </c>
      <c r="Y1440" s="388">
        <f t="shared" si="500"/>
        <v>0</v>
      </c>
      <c r="Z1440" s="280" t="str">
        <f t="shared" si="490"/>
        <v/>
      </c>
      <c r="AA1440" s="280" t="str">
        <f t="shared" si="491"/>
        <v/>
      </c>
      <c r="AB1440" s="389" t="str">
        <f t="shared" si="501"/>
        <v/>
      </c>
      <c r="AC1440" s="389" t="str">
        <f t="shared" si="502"/>
        <v/>
      </c>
      <c r="AD1440" s="390">
        <f t="shared" si="492"/>
        <v>1</v>
      </c>
      <c r="AE1440" s="282">
        <f t="shared" si="493"/>
        <v>0</v>
      </c>
      <c r="AF1440" s="359">
        <f t="shared" si="494"/>
        <v>0</v>
      </c>
      <c r="AG1440" s="280">
        <f t="shared" si="495"/>
        <v>0</v>
      </c>
      <c r="AH1440" s="280">
        <f t="shared" si="496"/>
        <v>0</v>
      </c>
      <c r="AI1440" s="280">
        <f>IF(ISBLANK(T1440),AI1439,IF(COUNTIF(T$2:T1440,T1440)&gt;1,AI1439,1+MAX(AI1439,0)))</f>
        <v>37</v>
      </c>
      <c r="AL1440" s="391" t="str">
        <f t="shared" si="503"/>
        <v/>
      </c>
      <c r="AM1440" s="391" t="str">
        <f t="shared" si="504"/>
        <v/>
      </c>
      <c r="AO1440" s="310" t="str">
        <f t="shared" si="497"/>
        <v/>
      </c>
      <c r="AP1440" s="310">
        <f>SUM(AO$1:AO1440)</f>
        <v>0</v>
      </c>
      <c r="AQ1440" s="310">
        <f>SUM(AK$2:AK1440)</f>
        <v>12</v>
      </c>
      <c r="AR1440" s="310">
        <f>COUNTA(AJ$2:AJ1440)</f>
        <v>12</v>
      </c>
      <c r="AS1440" s="312"/>
      <c r="AT1440" s="312"/>
      <c r="AU1440" s="312"/>
      <c r="AV1440" s="312"/>
      <c r="AW1440" s="312"/>
      <c r="AZ1440">
        <v>0</v>
      </c>
      <c r="BA1440">
        <v>0</v>
      </c>
    </row>
    <row r="1441" spans="1:53" x14ac:dyDescent="0.25">
      <c r="A1441">
        <v>123</v>
      </c>
      <c r="B1441" t="s">
        <v>66</v>
      </c>
      <c r="C1441" t="s">
        <v>628</v>
      </c>
      <c r="D1441"/>
      <c r="E1441">
        <v>2</v>
      </c>
      <c r="F1441">
        <v>4</v>
      </c>
      <c r="G1441">
        <v>4</v>
      </c>
      <c r="H1441">
        <v>8</v>
      </c>
      <c r="I1441">
        <v>4</v>
      </c>
      <c r="J1441">
        <v>2</v>
      </c>
      <c r="K1441">
        <v>0</v>
      </c>
      <c r="L1441">
        <v>0</v>
      </c>
      <c r="M1441"/>
      <c r="O1441" s="101">
        <f>IF(ISBLANK(C1441),O1440,IF(COUNTIF(C$2:C1441,C1441)&gt;1,O1440,1+MAX(O1440,0)))</f>
        <v>39</v>
      </c>
      <c r="P1441" s="45">
        <f t="shared" si="484"/>
        <v>20</v>
      </c>
      <c r="Q1441" s="33" t="str">
        <f t="shared" si="485"/>
        <v/>
      </c>
      <c r="R1441" s="33">
        <f t="shared" si="486"/>
        <v>16</v>
      </c>
      <c r="S1441" s="33" t="str">
        <f t="shared" si="487"/>
        <v>123_16</v>
      </c>
      <c r="T1441" s="35" t="str">
        <f t="shared" si="488"/>
        <v>123PM</v>
      </c>
      <c r="U1441" s="35" t="str">
        <f t="shared" si="489"/>
        <v>123PMEW</v>
      </c>
      <c r="V1441" s="35" t="str">
        <f t="shared" si="505"/>
        <v>1M</v>
      </c>
      <c r="W1441" s="35" t="str">
        <f t="shared" si="498"/>
        <v>123PM1M244</v>
      </c>
      <c r="X1441" s="388">
        <f t="shared" si="499"/>
        <v>0</v>
      </c>
      <c r="Y1441" s="388">
        <f t="shared" si="500"/>
        <v>0</v>
      </c>
      <c r="Z1441" s="280" t="str">
        <f t="shared" si="490"/>
        <v/>
      </c>
      <c r="AA1441" s="280" t="str">
        <f t="shared" si="491"/>
        <v/>
      </c>
      <c r="AB1441" s="389" t="str">
        <f t="shared" si="501"/>
        <v/>
      </c>
      <c r="AC1441" s="389" t="str">
        <f t="shared" si="502"/>
        <v/>
      </c>
      <c r="AD1441" s="390">
        <f t="shared" si="492"/>
        <v>1</v>
      </c>
      <c r="AE1441" s="282">
        <f t="shared" si="493"/>
        <v>0</v>
      </c>
      <c r="AF1441" s="359">
        <f t="shared" si="494"/>
        <v>0</v>
      </c>
      <c r="AG1441" s="280">
        <f t="shared" si="495"/>
        <v>0</v>
      </c>
      <c r="AH1441" s="280">
        <f t="shared" si="496"/>
        <v>0</v>
      </c>
      <c r="AI1441" s="280">
        <f>IF(ISBLANK(T1441),AI1440,IF(COUNTIF(T$2:T1441,T1441)&gt;1,AI1440,1+MAX(AI1440,0)))</f>
        <v>37</v>
      </c>
      <c r="AL1441" s="391" t="str">
        <f t="shared" si="503"/>
        <v/>
      </c>
      <c r="AM1441" s="391" t="str">
        <f t="shared" si="504"/>
        <v/>
      </c>
      <c r="AO1441" s="310" t="str">
        <f t="shared" si="497"/>
        <v/>
      </c>
      <c r="AP1441" s="310">
        <f>SUM(AO$1:AO1441)</f>
        <v>0</v>
      </c>
      <c r="AQ1441" s="310">
        <f>SUM(AK$2:AK1441)</f>
        <v>12</v>
      </c>
      <c r="AR1441" s="310">
        <f>COUNTA(AJ$2:AJ1441)</f>
        <v>12</v>
      </c>
      <c r="AS1441" s="312"/>
      <c r="AT1441" s="312"/>
      <c r="AU1441" s="312"/>
      <c r="AV1441" s="312"/>
      <c r="AW1441" s="312"/>
      <c r="AZ1441">
        <v>0</v>
      </c>
      <c r="BA1441">
        <v>0</v>
      </c>
    </row>
    <row r="1442" spans="1:53" x14ac:dyDescent="0.25">
      <c r="A1442">
        <v>124</v>
      </c>
      <c r="B1442" t="s">
        <v>65</v>
      </c>
      <c r="C1442" t="s">
        <v>670</v>
      </c>
      <c r="D1442"/>
      <c r="E1442">
        <v>1</v>
      </c>
      <c r="F1442">
        <v>1</v>
      </c>
      <c r="G1442">
        <v>1</v>
      </c>
      <c r="H1442">
        <v>0</v>
      </c>
      <c r="I1442">
        <v>0</v>
      </c>
      <c r="J1442">
        <v>0</v>
      </c>
      <c r="K1442">
        <v>0</v>
      </c>
      <c r="L1442">
        <v>0</v>
      </c>
      <c r="M1442"/>
      <c r="O1442" s="101">
        <f>IF(ISBLANK(C1442),O1441,IF(COUNTIF(C$2:C1442,C1442)&gt;1,O1441,1+MAX(O1441,0)))</f>
        <v>40</v>
      </c>
      <c r="P1442" s="45">
        <f t="shared" si="484"/>
        <v>21</v>
      </c>
      <c r="Q1442" s="33">
        <f t="shared" si="485"/>
        <v>21</v>
      </c>
      <c r="R1442" s="33">
        <f t="shared" si="486"/>
        <v>1</v>
      </c>
      <c r="S1442" s="33" t="str">
        <f t="shared" si="487"/>
        <v>124_1</v>
      </c>
      <c r="T1442" s="35" t="str">
        <f t="shared" si="488"/>
        <v>124AM</v>
      </c>
      <c r="U1442" s="35" t="str">
        <f t="shared" si="489"/>
        <v>124AMNS</v>
      </c>
      <c r="V1442" s="35" t="str">
        <f t="shared" si="505"/>
        <v>1N</v>
      </c>
      <c r="W1442" s="35" t="str">
        <f t="shared" si="498"/>
        <v>124AM1N111</v>
      </c>
      <c r="X1442" s="388">
        <f t="shared" si="499"/>
        <v>0</v>
      </c>
      <c r="Y1442" s="388">
        <f t="shared" si="500"/>
        <v>0</v>
      </c>
      <c r="Z1442" s="280" t="str">
        <f t="shared" si="490"/>
        <v/>
      </c>
      <c r="AA1442" s="280" t="str">
        <f t="shared" si="491"/>
        <v/>
      </c>
      <c r="AB1442" s="389" t="str">
        <f t="shared" si="501"/>
        <v/>
      </c>
      <c r="AC1442" s="389" t="str">
        <f t="shared" si="502"/>
        <v/>
      </c>
      <c r="AD1442" s="390" t="str">
        <f t="shared" si="492"/>
        <v/>
      </c>
      <c r="AE1442" s="282">
        <f t="shared" si="493"/>
        <v>0</v>
      </c>
      <c r="AF1442" s="359">
        <f t="shared" si="494"/>
        <v>0</v>
      </c>
      <c r="AG1442" s="280">
        <f t="shared" si="495"/>
        <v>3</v>
      </c>
      <c r="AH1442" s="280">
        <f t="shared" si="496"/>
        <v>1</v>
      </c>
      <c r="AI1442" s="280">
        <f>IF(ISBLANK(T1442),AI1441,IF(COUNTIF(T$2:T1442,T1442)&gt;1,AI1441,1+MAX(AI1441,0)))</f>
        <v>38</v>
      </c>
      <c r="AL1442" s="391" t="str">
        <f t="shared" si="503"/>
        <v/>
      </c>
      <c r="AM1442" s="391" t="str">
        <f t="shared" si="504"/>
        <v/>
      </c>
      <c r="AO1442" s="310" t="str">
        <f t="shared" si="497"/>
        <v/>
      </c>
      <c r="AP1442" s="310">
        <f>SUM(AO$1:AO1442)</f>
        <v>0</v>
      </c>
      <c r="AQ1442" s="310">
        <f>SUM(AK$2:AK1442)</f>
        <v>12</v>
      </c>
      <c r="AR1442" s="310">
        <f>COUNTA(AJ$2:AJ1442)</f>
        <v>12</v>
      </c>
      <c r="AS1442" s="312"/>
      <c r="AT1442" s="312"/>
      <c r="AU1442" s="312"/>
      <c r="AV1442" s="312"/>
      <c r="AW1442" s="312"/>
      <c r="AZ1442">
        <v>0</v>
      </c>
      <c r="BA1442">
        <v>0</v>
      </c>
    </row>
    <row r="1443" spans="1:53" x14ac:dyDescent="0.25">
      <c r="A1443">
        <v>124</v>
      </c>
      <c r="B1443" t="s">
        <v>65</v>
      </c>
      <c r="C1443" t="s">
        <v>670</v>
      </c>
      <c r="D1443"/>
      <c r="E1443">
        <v>1</v>
      </c>
      <c r="F1443">
        <v>1</v>
      </c>
      <c r="G1443">
        <v>2</v>
      </c>
      <c r="H1443">
        <v>0</v>
      </c>
      <c r="I1443">
        <v>0</v>
      </c>
      <c r="J1443">
        <v>0</v>
      </c>
      <c r="K1443">
        <v>0</v>
      </c>
      <c r="L1443">
        <v>0</v>
      </c>
      <c r="M1443"/>
      <c r="O1443" s="101">
        <f>IF(ISBLANK(C1443),O1442,IF(COUNTIF(C$2:C1443,C1443)&gt;1,O1442,1+MAX(O1442,0)))</f>
        <v>40</v>
      </c>
      <c r="P1443" s="45">
        <f t="shared" si="484"/>
        <v>21</v>
      </c>
      <c r="Q1443" s="33" t="str">
        <f t="shared" si="485"/>
        <v/>
      </c>
      <c r="R1443" s="33">
        <f t="shared" si="486"/>
        <v>1</v>
      </c>
      <c r="S1443" s="33" t="str">
        <f t="shared" si="487"/>
        <v>124_1</v>
      </c>
      <c r="T1443" s="35" t="str">
        <f t="shared" si="488"/>
        <v>124AM</v>
      </c>
      <c r="U1443" s="35" t="str">
        <f t="shared" si="489"/>
        <v>124AMNS</v>
      </c>
      <c r="V1443" s="35" t="str">
        <f t="shared" si="505"/>
        <v>1N</v>
      </c>
      <c r="W1443" s="35" t="str">
        <f t="shared" si="498"/>
        <v>124AM1N112</v>
      </c>
      <c r="X1443" s="388">
        <f t="shared" si="499"/>
        <v>0</v>
      </c>
      <c r="Y1443" s="388">
        <f t="shared" si="500"/>
        <v>0</v>
      </c>
      <c r="Z1443" s="280" t="str">
        <f t="shared" si="490"/>
        <v/>
      </c>
      <c r="AA1443" s="280" t="str">
        <f t="shared" si="491"/>
        <v/>
      </c>
      <c r="AB1443" s="389" t="str">
        <f t="shared" si="501"/>
        <v/>
      </c>
      <c r="AC1443" s="389" t="str">
        <f t="shared" si="502"/>
        <v/>
      </c>
      <c r="AD1443" s="390" t="str">
        <f t="shared" si="492"/>
        <v/>
      </c>
      <c r="AE1443" s="282">
        <f t="shared" si="493"/>
        <v>0</v>
      </c>
      <c r="AF1443" s="359">
        <f t="shared" si="494"/>
        <v>0</v>
      </c>
      <c r="AG1443" s="280">
        <f t="shared" si="495"/>
        <v>3</v>
      </c>
      <c r="AH1443" s="280">
        <f t="shared" si="496"/>
        <v>1</v>
      </c>
      <c r="AI1443" s="280">
        <f>IF(ISBLANK(T1443),AI1442,IF(COUNTIF(T$2:T1443,T1443)&gt;1,AI1442,1+MAX(AI1442,0)))</f>
        <v>38</v>
      </c>
      <c r="AL1443" s="391" t="str">
        <f t="shared" si="503"/>
        <v/>
      </c>
      <c r="AM1443" s="391" t="str">
        <f t="shared" si="504"/>
        <v/>
      </c>
      <c r="AO1443" s="310" t="str">
        <f t="shared" si="497"/>
        <v/>
      </c>
      <c r="AP1443" s="310">
        <f>SUM(AO$1:AO1443)</f>
        <v>0</v>
      </c>
      <c r="AQ1443" s="310">
        <f>SUM(AK$2:AK1443)</f>
        <v>12</v>
      </c>
      <c r="AR1443" s="310">
        <f>COUNTA(AJ$2:AJ1443)</f>
        <v>12</v>
      </c>
      <c r="AS1443" s="312"/>
      <c r="AT1443" s="312"/>
      <c r="AU1443" s="312"/>
      <c r="AV1443" s="312"/>
      <c r="AW1443" s="312"/>
      <c r="AZ1443">
        <v>0</v>
      </c>
      <c r="BA1443">
        <v>0</v>
      </c>
    </row>
    <row r="1444" spans="1:53" x14ac:dyDescent="0.25">
      <c r="A1444">
        <v>124</v>
      </c>
      <c r="B1444" t="s">
        <v>65</v>
      </c>
      <c r="C1444" t="s">
        <v>670</v>
      </c>
      <c r="D1444"/>
      <c r="E1444">
        <v>1</v>
      </c>
      <c r="F1444">
        <v>1</v>
      </c>
      <c r="G1444">
        <v>3</v>
      </c>
      <c r="H1444">
        <v>5</v>
      </c>
      <c r="I1444">
        <v>1</v>
      </c>
      <c r="J1444">
        <v>2</v>
      </c>
      <c r="K1444">
        <v>0</v>
      </c>
      <c r="L1444">
        <v>0</v>
      </c>
      <c r="M1444"/>
      <c r="O1444" s="101">
        <f>IF(ISBLANK(C1444),O1443,IF(COUNTIF(C$2:C1444,C1444)&gt;1,O1443,1+MAX(O1443,0)))</f>
        <v>40</v>
      </c>
      <c r="P1444" s="45">
        <f t="shared" si="484"/>
        <v>21</v>
      </c>
      <c r="Q1444" s="33" t="str">
        <f t="shared" si="485"/>
        <v/>
      </c>
      <c r="R1444" s="33">
        <f t="shared" si="486"/>
        <v>1</v>
      </c>
      <c r="S1444" s="33" t="str">
        <f t="shared" si="487"/>
        <v>124_1</v>
      </c>
      <c r="T1444" s="35" t="str">
        <f t="shared" si="488"/>
        <v>124AM</v>
      </c>
      <c r="U1444" s="35" t="str">
        <f t="shared" si="489"/>
        <v>124AMEW</v>
      </c>
      <c r="V1444" s="35" t="str">
        <f t="shared" si="505"/>
        <v>1N</v>
      </c>
      <c r="W1444" s="35" t="str">
        <f t="shared" si="498"/>
        <v>124AM1N113</v>
      </c>
      <c r="X1444" s="388">
        <f t="shared" si="499"/>
        <v>0</v>
      </c>
      <c r="Y1444" s="388">
        <f t="shared" si="500"/>
        <v>0</v>
      </c>
      <c r="Z1444" s="280" t="str">
        <f t="shared" si="490"/>
        <v/>
      </c>
      <c r="AA1444" s="280" t="str">
        <f t="shared" si="491"/>
        <v/>
      </c>
      <c r="AB1444" s="389" t="str">
        <f t="shared" si="501"/>
        <v/>
      </c>
      <c r="AC1444" s="389" t="str">
        <f t="shared" si="502"/>
        <v/>
      </c>
      <c r="AD1444" s="390">
        <f t="shared" si="492"/>
        <v>1</v>
      </c>
      <c r="AE1444" s="282">
        <f t="shared" si="493"/>
        <v>0</v>
      </c>
      <c r="AF1444" s="359">
        <f t="shared" si="494"/>
        <v>0</v>
      </c>
      <c r="AG1444" s="280">
        <f t="shared" si="495"/>
        <v>4</v>
      </c>
      <c r="AH1444" s="280">
        <f t="shared" si="496"/>
        <v>1</v>
      </c>
      <c r="AI1444" s="280">
        <f>IF(ISBLANK(T1444),AI1443,IF(COUNTIF(T$2:T1444,T1444)&gt;1,AI1443,1+MAX(AI1443,0)))</f>
        <v>38</v>
      </c>
      <c r="AL1444" s="391" t="str">
        <f t="shared" si="503"/>
        <v/>
      </c>
      <c r="AM1444" s="391" t="str">
        <f t="shared" si="504"/>
        <v/>
      </c>
      <c r="AO1444" s="310" t="str">
        <f t="shared" si="497"/>
        <v/>
      </c>
      <c r="AP1444" s="310">
        <f>SUM(AO$1:AO1444)</f>
        <v>0</v>
      </c>
      <c r="AQ1444" s="310">
        <f>SUM(AK$2:AK1444)</f>
        <v>12</v>
      </c>
      <c r="AR1444" s="310">
        <f>COUNTA(AJ$2:AJ1444)</f>
        <v>12</v>
      </c>
      <c r="AS1444" s="312"/>
      <c r="AT1444" s="312"/>
      <c r="AU1444" s="312"/>
      <c r="AV1444" s="312"/>
      <c r="AW1444" s="312"/>
      <c r="AZ1444">
        <v>0</v>
      </c>
      <c r="BA1444">
        <v>0</v>
      </c>
    </row>
    <row r="1445" spans="1:53" x14ac:dyDescent="0.25">
      <c r="A1445">
        <v>124</v>
      </c>
      <c r="B1445" t="s">
        <v>65</v>
      </c>
      <c r="C1445" t="s">
        <v>670</v>
      </c>
      <c r="D1445"/>
      <c r="E1445">
        <v>1</v>
      </c>
      <c r="F1445">
        <v>1</v>
      </c>
      <c r="G1445">
        <v>4</v>
      </c>
      <c r="H1445">
        <v>4</v>
      </c>
      <c r="I1445">
        <v>0</v>
      </c>
      <c r="J1445">
        <v>3</v>
      </c>
      <c r="K1445">
        <v>0</v>
      </c>
      <c r="L1445">
        <v>0</v>
      </c>
      <c r="M1445"/>
      <c r="O1445" s="101">
        <f>IF(ISBLANK(C1445),O1444,IF(COUNTIF(C$2:C1445,C1445)&gt;1,O1444,1+MAX(O1444,0)))</f>
        <v>40</v>
      </c>
      <c r="P1445" s="45">
        <f t="shared" si="484"/>
        <v>21</v>
      </c>
      <c r="Q1445" s="33" t="str">
        <f t="shared" si="485"/>
        <v/>
      </c>
      <c r="R1445" s="33">
        <f t="shared" si="486"/>
        <v>1</v>
      </c>
      <c r="S1445" s="33" t="str">
        <f t="shared" si="487"/>
        <v>124_1</v>
      </c>
      <c r="T1445" s="35" t="str">
        <f t="shared" si="488"/>
        <v>124AM</v>
      </c>
      <c r="U1445" s="35" t="str">
        <f t="shared" si="489"/>
        <v>124AMEW</v>
      </c>
      <c r="V1445" s="35" t="str">
        <f t="shared" si="505"/>
        <v>1N</v>
      </c>
      <c r="W1445" s="35" t="str">
        <f t="shared" si="498"/>
        <v>124AM1N114</v>
      </c>
      <c r="X1445" s="388">
        <f t="shared" si="499"/>
        <v>0</v>
      </c>
      <c r="Y1445" s="388">
        <f t="shared" si="500"/>
        <v>0</v>
      </c>
      <c r="Z1445" s="280" t="str">
        <f t="shared" si="490"/>
        <v/>
      </c>
      <c r="AA1445" s="280" t="str">
        <f t="shared" si="491"/>
        <v/>
      </c>
      <c r="AB1445" s="389" t="str">
        <f t="shared" si="501"/>
        <v/>
      </c>
      <c r="AC1445" s="389" t="str">
        <f t="shared" si="502"/>
        <v/>
      </c>
      <c r="AD1445" s="390">
        <f t="shared" si="492"/>
        <v>1</v>
      </c>
      <c r="AE1445" s="282">
        <f t="shared" si="493"/>
        <v>0</v>
      </c>
      <c r="AF1445" s="359">
        <f t="shared" si="494"/>
        <v>0</v>
      </c>
      <c r="AG1445" s="280">
        <f t="shared" si="495"/>
        <v>4</v>
      </c>
      <c r="AH1445" s="280">
        <f t="shared" si="496"/>
        <v>1</v>
      </c>
      <c r="AI1445" s="280">
        <f>IF(ISBLANK(T1445),AI1444,IF(COUNTIF(T$2:T1445,T1445)&gt;1,AI1444,1+MAX(AI1444,0)))</f>
        <v>38</v>
      </c>
      <c r="AL1445" s="391" t="str">
        <f t="shared" si="503"/>
        <v/>
      </c>
      <c r="AM1445" s="391" t="str">
        <f t="shared" si="504"/>
        <v/>
      </c>
      <c r="AO1445" s="310" t="str">
        <f t="shared" si="497"/>
        <v/>
      </c>
      <c r="AP1445" s="310">
        <f>SUM(AO$1:AO1445)</f>
        <v>0</v>
      </c>
      <c r="AQ1445" s="310">
        <f>SUM(AK$2:AK1445)</f>
        <v>12</v>
      </c>
      <c r="AR1445" s="310">
        <f>COUNTA(AJ$2:AJ1445)</f>
        <v>12</v>
      </c>
      <c r="AS1445" s="312"/>
      <c r="AT1445" s="312"/>
      <c r="AU1445" s="312"/>
      <c r="AV1445" s="312"/>
      <c r="AW1445" s="312"/>
      <c r="AZ1445">
        <v>0</v>
      </c>
      <c r="BA1445">
        <v>0</v>
      </c>
    </row>
    <row r="1446" spans="1:53" x14ac:dyDescent="0.25">
      <c r="A1446">
        <v>124</v>
      </c>
      <c r="B1446" t="s">
        <v>65</v>
      </c>
      <c r="C1446" t="s">
        <v>670</v>
      </c>
      <c r="D1446"/>
      <c r="E1446">
        <v>1</v>
      </c>
      <c r="F1446">
        <v>2</v>
      </c>
      <c r="G1446">
        <v>1</v>
      </c>
      <c r="H1446">
        <v>0</v>
      </c>
      <c r="I1446">
        <v>0</v>
      </c>
      <c r="J1446">
        <v>0</v>
      </c>
      <c r="K1446">
        <v>0</v>
      </c>
      <c r="L1446">
        <v>0</v>
      </c>
      <c r="M1446"/>
      <c r="O1446" s="101">
        <f>IF(ISBLANK(C1446),O1445,IF(COUNTIF(C$2:C1446,C1446)&gt;1,O1445,1+MAX(O1445,0)))</f>
        <v>40</v>
      </c>
      <c r="P1446" s="45">
        <f t="shared" si="484"/>
        <v>21</v>
      </c>
      <c r="Q1446" s="33" t="str">
        <f t="shared" si="485"/>
        <v/>
      </c>
      <c r="R1446" s="33">
        <f t="shared" si="486"/>
        <v>2</v>
      </c>
      <c r="S1446" s="33" t="str">
        <f t="shared" si="487"/>
        <v>124_2</v>
      </c>
      <c r="T1446" s="35" t="str">
        <f t="shared" si="488"/>
        <v>124AM</v>
      </c>
      <c r="U1446" s="35" t="str">
        <f t="shared" si="489"/>
        <v>124AMNS</v>
      </c>
      <c r="V1446" s="35" t="str">
        <f t="shared" si="505"/>
        <v>1N</v>
      </c>
      <c r="W1446" s="35" t="str">
        <f t="shared" si="498"/>
        <v>124AM1N121</v>
      </c>
      <c r="X1446" s="388">
        <f t="shared" si="499"/>
        <v>0</v>
      </c>
      <c r="Y1446" s="388">
        <f t="shared" si="500"/>
        <v>0</v>
      </c>
      <c r="Z1446" s="280" t="str">
        <f t="shared" si="490"/>
        <v/>
      </c>
      <c r="AA1446" s="280" t="str">
        <f t="shared" si="491"/>
        <v/>
      </c>
      <c r="AB1446" s="389" t="str">
        <f t="shared" si="501"/>
        <v/>
      </c>
      <c r="AC1446" s="389" t="str">
        <f t="shared" si="502"/>
        <v/>
      </c>
      <c r="AD1446" s="390" t="str">
        <f t="shared" si="492"/>
        <v/>
      </c>
      <c r="AE1446" s="282">
        <f t="shared" si="493"/>
        <v>0</v>
      </c>
      <c r="AF1446" s="359">
        <f t="shared" si="494"/>
        <v>0</v>
      </c>
      <c r="AG1446" s="280">
        <f t="shared" si="495"/>
        <v>3</v>
      </c>
      <c r="AH1446" s="280">
        <f t="shared" si="496"/>
        <v>1</v>
      </c>
      <c r="AI1446" s="280">
        <f>IF(ISBLANK(T1446),AI1445,IF(COUNTIF(T$2:T1446,T1446)&gt;1,AI1445,1+MAX(AI1445,0)))</f>
        <v>38</v>
      </c>
      <c r="AL1446" s="391" t="str">
        <f t="shared" si="503"/>
        <v/>
      </c>
      <c r="AM1446" s="391" t="str">
        <f t="shared" si="504"/>
        <v/>
      </c>
      <c r="AO1446" s="310" t="str">
        <f t="shared" si="497"/>
        <v/>
      </c>
      <c r="AP1446" s="310">
        <f>SUM(AO$1:AO1446)</f>
        <v>0</v>
      </c>
      <c r="AQ1446" s="310">
        <f>SUM(AK$2:AK1446)</f>
        <v>12</v>
      </c>
      <c r="AR1446" s="310">
        <f>COUNTA(AJ$2:AJ1446)</f>
        <v>12</v>
      </c>
      <c r="AS1446" s="312"/>
      <c r="AT1446" s="312"/>
      <c r="AU1446" s="312"/>
      <c r="AV1446" s="312"/>
      <c r="AW1446" s="312"/>
      <c r="AZ1446">
        <v>0</v>
      </c>
      <c r="BA1446">
        <v>0</v>
      </c>
    </row>
    <row r="1447" spans="1:53" x14ac:dyDescent="0.25">
      <c r="A1447">
        <v>124</v>
      </c>
      <c r="B1447" t="s">
        <v>65</v>
      </c>
      <c r="C1447" t="s">
        <v>670</v>
      </c>
      <c r="D1447"/>
      <c r="E1447">
        <v>1</v>
      </c>
      <c r="F1447">
        <v>2</v>
      </c>
      <c r="G1447">
        <v>2</v>
      </c>
      <c r="H1447">
        <v>0</v>
      </c>
      <c r="I1447">
        <v>0</v>
      </c>
      <c r="J1447">
        <v>0</v>
      </c>
      <c r="K1447">
        <v>0</v>
      </c>
      <c r="L1447">
        <v>0</v>
      </c>
      <c r="M1447"/>
      <c r="O1447" s="101">
        <f>IF(ISBLANK(C1447),O1446,IF(COUNTIF(C$2:C1447,C1447)&gt;1,O1446,1+MAX(O1446,0)))</f>
        <v>40</v>
      </c>
      <c r="P1447" s="45">
        <f t="shared" si="484"/>
        <v>21</v>
      </c>
      <c r="Q1447" s="33" t="str">
        <f t="shared" si="485"/>
        <v/>
      </c>
      <c r="R1447" s="33">
        <f t="shared" si="486"/>
        <v>2</v>
      </c>
      <c r="S1447" s="33" t="str">
        <f t="shared" si="487"/>
        <v>124_2</v>
      </c>
      <c r="T1447" s="35" t="str">
        <f t="shared" si="488"/>
        <v>124AM</v>
      </c>
      <c r="U1447" s="35" t="str">
        <f t="shared" si="489"/>
        <v>124AMNS</v>
      </c>
      <c r="V1447" s="35" t="str">
        <f t="shared" si="505"/>
        <v>1N</v>
      </c>
      <c r="W1447" s="35" t="str">
        <f t="shared" si="498"/>
        <v>124AM1N122</v>
      </c>
      <c r="X1447" s="388">
        <f t="shared" si="499"/>
        <v>0</v>
      </c>
      <c r="Y1447" s="388">
        <f t="shared" si="500"/>
        <v>0</v>
      </c>
      <c r="Z1447" s="280" t="str">
        <f t="shared" si="490"/>
        <v/>
      </c>
      <c r="AA1447" s="280" t="str">
        <f t="shared" si="491"/>
        <v/>
      </c>
      <c r="AB1447" s="389" t="str">
        <f t="shared" si="501"/>
        <v/>
      </c>
      <c r="AC1447" s="389" t="str">
        <f t="shared" si="502"/>
        <v/>
      </c>
      <c r="AD1447" s="390" t="str">
        <f t="shared" si="492"/>
        <v/>
      </c>
      <c r="AE1447" s="282">
        <f t="shared" si="493"/>
        <v>0</v>
      </c>
      <c r="AF1447" s="359">
        <f t="shared" si="494"/>
        <v>0</v>
      </c>
      <c r="AG1447" s="280">
        <f t="shared" si="495"/>
        <v>3</v>
      </c>
      <c r="AH1447" s="280">
        <f t="shared" si="496"/>
        <v>1</v>
      </c>
      <c r="AI1447" s="280">
        <f>IF(ISBLANK(T1447),AI1446,IF(COUNTIF(T$2:T1447,T1447)&gt;1,AI1446,1+MAX(AI1446,0)))</f>
        <v>38</v>
      </c>
      <c r="AL1447" s="391" t="str">
        <f t="shared" si="503"/>
        <v/>
      </c>
      <c r="AM1447" s="391" t="str">
        <f t="shared" si="504"/>
        <v/>
      </c>
      <c r="AO1447" s="310" t="str">
        <f t="shared" si="497"/>
        <v/>
      </c>
      <c r="AP1447" s="310">
        <f>SUM(AO$1:AO1447)</f>
        <v>0</v>
      </c>
      <c r="AQ1447" s="310">
        <f>SUM(AK$2:AK1447)</f>
        <v>12</v>
      </c>
      <c r="AR1447" s="310">
        <f>COUNTA(AJ$2:AJ1447)</f>
        <v>12</v>
      </c>
      <c r="AS1447" s="312"/>
      <c r="AT1447" s="312"/>
      <c r="AU1447" s="312"/>
      <c r="AV1447" s="312"/>
      <c r="AW1447" s="312"/>
      <c r="AZ1447">
        <v>0</v>
      </c>
      <c r="BA1447">
        <v>0</v>
      </c>
    </row>
    <row r="1448" spans="1:53" x14ac:dyDescent="0.25">
      <c r="A1448">
        <v>124</v>
      </c>
      <c r="B1448" t="s">
        <v>65</v>
      </c>
      <c r="C1448" t="s">
        <v>670</v>
      </c>
      <c r="D1448"/>
      <c r="E1448">
        <v>1</v>
      </c>
      <c r="F1448">
        <v>2</v>
      </c>
      <c r="G1448">
        <v>3</v>
      </c>
      <c r="H1448">
        <v>4</v>
      </c>
      <c r="I1448">
        <v>1</v>
      </c>
      <c r="J1448">
        <v>3</v>
      </c>
      <c r="K1448">
        <v>0</v>
      </c>
      <c r="L1448">
        <v>0</v>
      </c>
      <c r="M1448"/>
      <c r="O1448" s="101">
        <f>IF(ISBLANK(C1448),O1447,IF(COUNTIF(C$2:C1448,C1448)&gt;1,O1447,1+MAX(O1447,0)))</f>
        <v>40</v>
      </c>
      <c r="P1448" s="45">
        <f t="shared" si="484"/>
        <v>21</v>
      </c>
      <c r="Q1448" s="33" t="str">
        <f t="shared" si="485"/>
        <v/>
      </c>
      <c r="R1448" s="33">
        <f t="shared" si="486"/>
        <v>2</v>
      </c>
      <c r="S1448" s="33" t="str">
        <f t="shared" si="487"/>
        <v>124_2</v>
      </c>
      <c r="T1448" s="35" t="str">
        <f t="shared" si="488"/>
        <v>124AM</v>
      </c>
      <c r="U1448" s="35" t="str">
        <f t="shared" si="489"/>
        <v>124AMEW</v>
      </c>
      <c r="V1448" s="35" t="str">
        <f t="shared" si="505"/>
        <v>1N</v>
      </c>
      <c r="W1448" s="35" t="str">
        <f t="shared" si="498"/>
        <v>124AM1N123</v>
      </c>
      <c r="X1448" s="388">
        <f t="shared" si="499"/>
        <v>0</v>
      </c>
      <c r="Y1448" s="388">
        <f t="shared" si="500"/>
        <v>0</v>
      </c>
      <c r="Z1448" s="280" t="str">
        <f t="shared" si="490"/>
        <v/>
      </c>
      <c r="AA1448" s="280" t="str">
        <f t="shared" si="491"/>
        <v/>
      </c>
      <c r="AB1448" s="389" t="str">
        <f t="shared" si="501"/>
        <v/>
      </c>
      <c r="AC1448" s="389" t="str">
        <f t="shared" si="502"/>
        <v/>
      </c>
      <c r="AD1448" s="390">
        <f t="shared" si="492"/>
        <v>1</v>
      </c>
      <c r="AE1448" s="282">
        <f t="shared" si="493"/>
        <v>0</v>
      </c>
      <c r="AF1448" s="359">
        <f t="shared" si="494"/>
        <v>0</v>
      </c>
      <c r="AG1448" s="280">
        <f t="shared" si="495"/>
        <v>4</v>
      </c>
      <c r="AH1448" s="280">
        <f t="shared" si="496"/>
        <v>1</v>
      </c>
      <c r="AI1448" s="280">
        <f>IF(ISBLANK(T1448),AI1447,IF(COUNTIF(T$2:T1448,T1448)&gt;1,AI1447,1+MAX(AI1447,0)))</f>
        <v>38</v>
      </c>
      <c r="AL1448" s="391" t="str">
        <f t="shared" si="503"/>
        <v/>
      </c>
      <c r="AM1448" s="391" t="str">
        <f t="shared" si="504"/>
        <v/>
      </c>
      <c r="AO1448" s="310" t="str">
        <f t="shared" si="497"/>
        <v/>
      </c>
      <c r="AP1448" s="310">
        <f>SUM(AO$1:AO1448)</f>
        <v>0</v>
      </c>
      <c r="AQ1448" s="310">
        <f>SUM(AK$2:AK1448)</f>
        <v>12</v>
      </c>
      <c r="AR1448" s="310">
        <f>COUNTA(AJ$2:AJ1448)</f>
        <v>12</v>
      </c>
      <c r="AS1448" s="312"/>
      <c r="AT1448" s="312"/>
      <c r="AU1448" s="312"/>
      <c r="AV1448" s="312"/>
      <c r="AW1448" s="312"/>
      <c r="AZ1448">
        <v>0</v>
      </c>
      <c r="BA1448">
        <v>0</v>
      </c>
    </row>
    <row r="1449" spans="1:53" x14ac:dyDescent="0.25">
      <c r="A1449">
        <v>124</v>
      </c>
      <c r="B1449" t="s">
        <v>65</v>
      </c>
      <c r="C1449" t="s">
        <v>670</v>
      </c>
      <c r="D1449"/>
      <c r="E1449">
        <v>1</v>
      </c>
      <c r="F1449">
        <v>2</v>
      </c>
      <c r="G1449">
        <v>4</v>
      </c>
      <c r="H1449">
        <v>5</v>
      </c>
      <c r="I1449">
        <v>2</v>
      </c>
      <c r="J1449">
        <v>3</v>
      </c>
      <c r="K1449">
        <v>0</v>
      </c>
      <c r="L1449">
        <v>0</v>
      </c>
      <c r="M1449"/>
      <c r="O1449" s="101">
        <f>IF(ISBLANK(C1449),O1448,IF(COUNTIF(C$2:C1449,C1449)&gt;1,O1448,1+MAX(O1448,0)))</f>
        <v>40</v>
      </c>
      <c r="P1449" s="45">
        <f t="shared" si="484"/>
        <v>21</v>
      </c>
      <c r="Q1449" s="33" t="str">
        <f t="shared" si="485"/>
        <v/>
      </c>
      <c r="R1449" s="33">
        <f t="shared" si="486"/>
        <v>2</v>
      </c>
      <c r="S1449" s="33" t="str">
        <f t="shared" si="487"/>
        <v>124_2</v>
      </c>
      <c r="T1449" s="35" t="str">
        <f t="shared" si="488"/>
        <v>124AM</v>
      </c>
      <c r="U1449" s="35" t="str">
        <f t="shared" si="489"/>
        <v>124AMEW</v>
      </c>
      <c r="V1449" s="35" t="str">
        <f t="shared" si="505"/>
        <v>1N</v>
      </c>
      <c r="W1449" s="35" t="str">
        <f t="shared" si="498"/>
        <v>124AM1N124</v>
      </c>
      <c r="X1449" s="388">
        <f t="shared" si="499"/>
        <v>0</v>
      </c>
      <c r="Y1449" s="388">
        <f t="shared" si="500"/>
        <v>0</v>
      </c>
      <c r="Z1449" s="280" t="str">
        <f t="shared" si="490"/>
        <v/>
      </c>
      <c r="AA1449" s="280" t="str">
        <f t="shared" si="491"/>
        <v/>
      </c>
      <c r="AB1449" s="389" t="str">
        <f t="shared" si="501"/>
        <v/>
      </c>
      <c r="AC1449" s="389" t="str">
        <f t="shared" si="502"/>
        <v/>
      </c>
      <c r="AD1449" s="390">
        <f t="shared" si="492"/>
        <v>1</v>
      </c>
      <c r="AE1449" s="282">
        <f t="shared" si="493"/>
        <v>0</v>
      </c>
      <c r="AF1449" s="359">
        <f t="shared" si="494"/>
        <v>0</v>
      </c>
      <c r="AG1449" s="280">
        <f t="shared" si="495"/>
        <v>4</v>
      </c>
      <c r="AH1449" s="280">
        <f t="shared" si="496"/>
        <v>1</v>
      </c>
      <c r="AI1449" s="280">
        <f>IF(ISBLANK(T1449),AI1448,IF(COUNTIF(T$2:T1449,T1449)&gt;1,AI1448,1+MAX(AI1448,0)))</f>
        <v>38</v>
      </c>
      <c r="AL1449" s="391" t="str">
        <f t="shared" si="503"/>
        <v/>
      </c>
      <c r="AM1449" s="391" t="str">
        <f t="shared" si="504"/>
        <v/>
      </c>
      <c r="AO1449" s="310" t="str">
        <f t="shared" si="497"/>
        <v/>
      </c>
      <c r="AP1449" s="310">
        <f>SUM(AO$1:AO1449)</f>
        <v>0</v>
      </c>
      <c r="AQ1449" s="310">
        <f>SUM(AK$2:AK1449)</f>
        <v>12</v>
      </c>
      <c r="AR1449" s="310">
        <f>COUNTA(AJ$2:AJ1449)</f>
        <v>12</v>
      </c>
      <c r="AS1449" s="312"/>
      <c r="AT1449" s="312"/>
      <c r="AU1449" s="312"/>
      <c r="AV1449" s="312"/>
      <c r="AW1449" s="312"/>
      <c r="AZ1449">
        <v>0</v>
      </c>
      <c r="BA1449">
        <v>0</v>
      </c>
    </row>
    <row r="1450" spans="1:53" x14ac:dyDescent="0.25">
      <c r="A1450">
        <v>124</v>
      </c>
      <c r="B1450" t="s">
        <v>65</v>
      </c>
      <c r="C1450" t="s">
        <v>670</v>
      </c>
      <c r="D1450"/>
      <c r="E1450">
        <v>1</v>
      </c>
      <c r="F1450">
        <v>3</v>
      </c>
      <c r="G1450">
        <v>1</v>
      </c>
      <c r="H1450">
        <v>1</v>
      </c>
      <c r="I1450">
        <v>0</v>
      </c>
      <c r="J1450">
        <v>0</v>
      </c>
      <c r="K1450">
        <v>1</v>
      </c>
      <c r="L1450">
        <v>1</v>
      </c>
      <c r="M1450"/>
      <c r="O1450" s="101">
        <f>IF(ISBLANK(C1450),O1449,IF(COUNTIF(C$2:C1450,C1450)&gt;1,O1449,1+MAX(O1449,0)))</f>
        <v>40</v>
      </c>
      <c r="P1450" s="45">
        <f t="shared" si="484"/>
        <v>21</v>
      </c>
      <c r="Q1450" s="33" t="str">
        <f t="shared" si="485"/>
        <v/>
      </c>
      <c r="R1450" s="33">
        <f t="shared" si="486"/>
        <v>3</v>
      </c>
      <c r="S1450" s="33" t="str">
        <f t="shared" si="487"/>
        <v>124_3</v>
      </c>
      <c r="T1450" s="35" t="str">
        <f t="shared" si="488"/>
        <v>124AM</v>
      </c>
      <c r="U1450" s="35" t="str">
        <f t="shared" si="489"/>
        <v>124AMNS</v>
      </c>
      <c r="V1450" s="35" t="str">
        <f t="shared" si="505"/>
        <v>1N</v>
      </c>
      <c r="W1450" s="35" t="str">
        <f t="shared" si="498"/>
        <v>124AM1N131</v>
      </c>
      <c r="X1450" s="388">
        <f t="shared" si="499"/>
        <v>1</v>
      </c>
      <c r="Y1450" s="388">
        <f t="shared" si="500"/>
        <v>1</v>
      </c>
      <c r="Z1450" s="280" t="str">
        <f t="shared" si="490"/>
        <v/>
      </c>
      <c r="AA1450" s="280" t="str">
        <f t="shared" si="491"/>
        <v/>
      </c>
      <c r="AB1450" s="389" t="str">
        <f t="shared" si="501"/>
        <v/>
      </c>
      <c r="AC1450" s="389" t="str">
        <f t="shared" si="502"/>
        <v/>
      </c>
      <c r="AD1450" s="390" t="str">
        <f t="shared" si="492"/>
        <v/>
      </c>
      <c r="AE1450" s="282">
        <f t="shared" si="493"/>
        <v>0</v>
      </c>
      <c r="AF1450" s="359">
        <f t="shared" si="494"/>
        <v>0</v>
      </c>
      <c r="AG1450" s="280">
        <f t="shared" si="495"/>
        <v>3</v>
      </c>
      <c r="AH1450" s="280">
        <f t="shared" si="496"/>
        <v>1</v>
      </c>
      <c r="AI1450" s="280">
        <f>IF(ISBLANK(T1450),AI1449,IF(COUNTIF(T$2:T1450,T1450)&gt;1,AI1449,1+MAX(AI1449,0)))</f>
        <v>38</v>
      </c>
      <c r="AL1450" s="391" t="str">
        <f t="shared" si="503"/>
        <v/>
      </c>
      <c r="AM1450" s="391" t="str">
        <f t="shared" si="504"/>
        <v/>
      </c>
      <c r="AO1450" s="310" t="str">
        <f t="shared" si="497"/>
        <v/>
      </c>
      <c r="AP1450" s="310">
        <f>SUM(AO$1:AO1450)</f>
        <v>0</v>
      </c>
      <c r="AQ1450" s="310">
        <f>SUM(AK$2:AK1450)</f>
        <v>12</v>
      </c>
      <c r="AR1450" s="310">
        <f>COUNTA(AJ$2:AJ1450)</f>
        <v>12</v>
      </c>
      <c r="AS1450" s="312"/>
      <c r="AT1450" s="312"/>
      <c r="AU1450" s="312"/>
      <c r="AV1450" s="312"/>
      <c r="AW1450" s="312"/>
      <c r="AZ1450">
        <v>1</v>
      </c>
      <c r="BA1450">
        <v>1</v>
      </c>
    </row>
    <row r="1451" spans="1:53" x14ac:dyDescent="0.25">
      <c r="A1451">
        <v>124</v>
      </c>
      <c r="B1451" t="s">
        <v>65</v>
      </c>
      <c r="C1451" t="s">
        <v>670</v>
      </c>
      <c r="D1451"/>
      <c r="E1451">
        <v>1</v>
      </c>
      <c r="F1451">
        <v>3</v>
      </c>
      <c r="G1451">
        <v>2</v>
      </c>
      <c r="H1451">
        <v>0</v>
      </c>
      <c r="I1451">
        <v>0</v>
      </c>
      <c r="J1451">
        <v>0</v>
      </c>
      <c r="K1451">
        <v>0</v>
      </c>
      <c r="L1451">
        <v>0</v>
      </c>
      <c r="M1451"/>
      <c r="O1451" s="101">
        <f>IF(ISBLANK(C1451),O1450,IF(COUNTIF(C$2:C1451,C1451)&gt;1,O1450,1+MAX(O1450,0)))</f>
        <v>40</v>
      </c>
      <c r="P1451" s="45">
        <f t="shared" si="484"/>
        <v>21</v>
      </c>
      <c r="Q1451" s="33" t="str">
        <f t="shared" si="485"/>
        <v/>
      </c>
      <c r="R1451" s="33">
        <f t="shared" si="486"/>
        <v>3</v>
      </c>
      <c r="S1451" s="33" t="str">
        <f t="shared" si="487"/>
        <v>124_3</v>
      </c>
      <c r="T1451" s="35" t="str">
        <f t="shared" si="488"/>
        <v>124AM</v>
      </c>
      <c r="U1451" s="35" t="str">
        <f t="shared" si="489"/>
        <v>124AMNS</v>
      </c>
      <c r="V1451" s="35" t="str">
        <f t="shared" si="505"/>
        <v>1N</v>
      </c>
      <c r="W1451" s="35" t="str">
        <f t="shared" si="498"/>
        <v>124AM1N132</v>
      </c>
      <c r="X1451" s="388">
        <f t="shared" si="499"/>
        <v>0</v>
      </c>
      <c r="Y1451" s="388">
        <f t="shared" si="500"/>
        <v>0</v>
      </c>
      <c r="Z1451" s="280" t="str">
        <f t="shared" si="490"/>
        <v/>
      </c>
      <c r="AA1451" s="280" t="str">
        <f t="shared" si="491"/>
        <v/>
      </c>
      <c r="AB1451" s="389" t="str">
        <f t="shared" si="501"/>
        <v/>
      </c>
      <c r="AC1451" s="389" t="str">
        <f t="shared" si="502"/>
        <v/>
      </c>
      <c r="AD1451" s="390" t="str">
        <f t="shared" si="492"/>
        <v/>
      </c>
      <c r="AE1451" s="282">
        <f t="shared" si="493"/>
        <v>0</v>
      </c>
      <c r="AF1451" s="359">
        <f t="shared" si="494"/>
        <v>0</v>
      </c>
      <c r="AG1451" s="280">
        <f t="shared" si="495"/>
        <v>3</v>
      </c>
      <c r="AH1451" s="280">
        <f t="shared" si="496"/>
        <v>1</v>
      </c>
      <c r="AI1451" s="280">
        <f>IF(ISBLANK(T1451),AI1450,IF(COUNTIF(T$2:T1451,T1451)&gt;1,AI1450,1+MAX(AI1450,0)))</f>
        <v>38</v>
      </c>
      <c r="AL1451" s="391" t="str">
        <f t="shared" si="503"/>
        <v/>
      </c>
      <c r="AM1451" s="391" t="str">
        <f t="shared" si="504"/>
        <v/>
      </c>
      <c r="AO1451" s="310" t="str">
        <f t="shared" si="497"/>
        <v/>
      </c>
      <c r="AP1451" s="310">
        <f>SUM(AO$1:AO1451)</f>
        <v>0</v>
      </c>
      <c r="AQ1451" s="310">
        <f>SUM(AK$2:AK1451)</f>
        <v>12</v>
      </c>
      <c r="AR1451" s="310">
        <f>COUNTA(AJ$2:AJ1451)</f>
        <v>12</v>
      </c>
      <c r="AS1451" s="312"/>
      <c r="AT1451" s="312"/>
      <c r="AU1451" s="312"/>
      <c r="AV1451" s="312"/>
      <c r="AW1451" s="312"/>
      <c r="AZ1451">
        <v>0</v>
      </c>
      <c r="BA1451">
        <v>0</v>
      </c>
    </row>
    <row r="1452" spans="1:53" x14ac:dyDescent="0.25">
      <c r="A1452">
        <v>124</v>
      </c>
      <c r="B1452" t="s">
        <v>65</v>
      </c>
      <c r="C1452" t="s">
        <v>670</v>
      </c>
      <c r="D1452"/>
      <c r="E1452">
        <v>1</v>
      </c>
      <c r="F1452">
        <v>3</v>
      </c>
      <c r="G1452">
        <v>3</v>
      </c>
      <c r="H1452">
        <v>0</v>
      </c>
      <c r="I1452">
        <v>0</v>
      </c>
      <c r="J1452">
        <v>0</v>
      </c>
      <c r="K1452">
        <v>0</v>
      </c>
      <c r="L1452">
        <v>0</v>
      </c>
      <c r="M1452"/>
      <c r="O1452" s="101">
        <f>IF(ISBLANK(C1452),O1451,IF(COUNTIF(C$2:C1452,C1452)&gt;1,O1451,1+MAX(O1451,0)))</f>
        <v>40</v>
      </c>
      <c r="P1452" s="45">
        <f t="shared" si="484"/>
        <v>21</v>
      </c>
      <c r="Q1452" s="33" t="str">
        <f t="shared" si="485"/>
        <v/>
      </c>
      <c r="R1452" s="33">
        <f t="shared" si="486"/>
        <v>3</v>
      </c>
      <c r="S1452" s="33" t="str">
        <f t="shared" si="487"/>
        <v>124_3</v>
      </c>
      <c r="T1452" s="35" t="str">
        <f t="shared" si="488"/>
        <v>124AM</v>
      </c>
      <c r="U1452" s="35" t="str">
        <f t="shared" si="489"/>
        <v>124AMEW</v>
      </c>
      <c r="V1452" s="35" t="str">
        <f t="shared" si="505"/>
        <v>1N</v>
      </c>
      <c r="W1452" s="35" t="str">
        <f t="shared" si="498"/>
        <v>124AM1N133</v>
      </c>
      <c r="X1452" s="388">
        <f t="shared" si="499"/>
        <v>0</v>
      </c>
      <c r="Y1452" s="388">
        <f t="shared" si="500"/>
        <v>0</v>
      </c>
      <c r="Z1452" s="280" t="str">
        <f t="shared" si="490"/>
        <v/>
      </c>
      <c r="AA1452" s="280" t="str">
        <f t="shared" si="491"/>
        <v/>
      </c>
      <c r="AB1452" s="389" t="str">
        <f t="shared" si="501"/>
        <v/>
      </c>
      <c r="AC1452" s="389" t="str">
        <f t="shared" si="502"/>
        <v/>
      </c>
      <c r="AD1452" s="390">
        <f t="shared" si="492"/>
        <v>1</v>
      </c>
      <c r="AE1452" s="282">
        <f t="shared" si="493"/>
        <v>0</v>
      </c>
      <c r="AF1452" s="359">
        <f t="shared" si="494"/>
        <v>0</v>
      </c>
      <c r="AG1452" s="280">
        <f t="shared" si="495"/>
        <v>4</v>
      </c>
      <c r="AH1452" s="280">
        <f t="shared" si="496"/>
        <v>1</v>
      </c>
      <c r="AI1452" s="280">
        <f>IF(ISBLANK(T1452),AI1451,IF(COUNTIF(T$2:T1452,T1452)&gt;1,AI1451,1+MAX(AI1451,0)))</f>
        <v>38</v>
      </c>
      <c r="AL1452" s="391" t="str">
        <f t="shared" si="503"/>
        <v/>
      </c>
      <c r="AM1452" s="391" t="str">
        <f t="shared" si="504"/>
        <v/>
      </c>
      <c r="AO1452" s="310" t="str">
        <f t="shared" si="497"/>
        <v/>
      </c>
      <c r="AP1452" s="310">
        <f>SUM(AO$1:AO1452)</f>
        <v>0</v>
      </c>
      <c r="AQ1452" s="310">
        <f>SUM(AK$2:AK1452)</f>
        <v>12</v>
      </c>
      <c r="AR1452" s="310">
        <f>COUNTA(AJ$2:AJ1452)</f>
        <v>12</v>
      </c>
      <c r="AS1452" s="312"/>
      <c r="AT1452" s="312"/>
      <c r="AU1452" s="312"/>
      <c r="AV1452" s="312"/>
      <c r="AW1452" s="312"/>
      <c r="AZ1452">
        <v>0</v>
      </c>
      <c r="BA1452">
        <v>0</v>
      </c>
    </row>
    <row r="1453" spans="1:53" x14ac:dyDescent="0.25">
      <c r="A1453">
        <v>124</v>
      </c>
      <c r="B1453" t="s">
        <v>65</v>
      </c>
      <c r="C1453" t="s">
        <v>670</v>
      </c>
      <c r="D1453"/>
      <c r="E1453">
        <v>1</v>
      </c>
      <c r="F1453">
        <v>3</v>
      </c>
      <c r="G1453">
        <v>4</v>
      </c>
      <c r="H1453">
        <v>2</v>
      </c>
      <c r="I1453">
        <v>1</v>
      </c>
      <c r="J1453">
        <v>1</v>
      </c>
      <c r="K1453">
        <v>0</v>
      </c>
      <c r="L1453">
        <v>0</v>
      </c>
      <c r="M1453"/>
      <c r="O1453" s="101">
        <f>IF(ISBLANK(C1453),O1452,IF(COUNTIF(C$2:C1453,C1453)&gt;1,O1452,1+MAX(O1452,0)))</f>
        <v>40</v>
      </c>
      <c r="P1453" s="45">
        <f t="shared" si="484"/>
        <v>21</v>
      </c>
      <c r="Q1453" s="33" t="str">
        <f t="shared" si="485"/>
        <v/>
      </c>
      <c r="R1453" s="33">
        <f t="shared" si="486"/>
        <v>3</v>
      </c>
      <c r="S1453" s="33" t="str">
        <f t="shared" si="487"/>
        <v>124_3</v>
      </c>
      <c r="T1453" s="35" t="str">
        <f t="shared" si="488"/>
        <v>124AM</v>
      </c>
      <c r="U1453" s="35" t="str">
        <f t="shared" si="489"/>
        <v>124AMEW</v>
      </c>
      <c r="V1453" s="35" t="str">
        <f t="shared" si="505"/>
        <v>1N</v>
      </c>
      <c r="W1453" s="35" t="str">
        <f t="shared" si="498"/>
        <v>124AM1N134</v>
      </c>
      <c r="X1453" s="388">
        <f t="shared" si="499"/>
        <v>0</v>
      </c>
      <c r="Y1453" s="388">
        <f t="shared" si="500"/>
        <v>0</v>
      </c>
      <c r="Z1453" s="280" t="str">
        <f t="shared" si="490"/>
        <v/>
      </c>
      <c r="AA1453" s="280" t="str">
        <f t="shared" si="491"/>
        <v/>
      </c>
      <c r="AB1453" s="389" t="str">
        <f t="shared" si="501"/>
        <v/>
      </c>
      <c r="AC1453" s="389" t="str">
        <f t="shared" si="502"/>
        <v/>
      </c>
      <c r="AD1453" s="390">
        <f t="shared" si="492"/>
        <v>1</v>
      </c>
      <c r="AE1453" s="282">
        <f t="shared" si="493"/>
        <v>0</v>
      </c>
      <c r="AF1453" s="359">
        <f t="shared" si="494"/>
        <v>0</v>
      </c>
      <c r="AG1453" s="280">
        <f t="shared" si="495"/>
        <v>4</v>
      </c>
      <c r="AH1453" s="280">
        <f t="shared" si="496"/>
        <v>1</v>
      </c>
      <c r="AI1453" s="280">
        <f>IF(ISBLANK(T1453),AI1452,IF(COUNTIF(T$2:T1453,T1453)&gt;1,AI1452,1+MAX(AI1452,0)))</f>
        <v>38</v>
      </c>
      <c r="AL1453" s="391" t="str">
        <f t="shared" si="503"/>
        <v/>
      </c>
      <c r="AM1453" s="391" t="str">
        <f t="shared" si="504"/>
        <v/>
      </c>
      <c r="AO1453" s="310" t="str">
        <f t="shared" si="497"/>
        <v/>
      </c>
      <c r="AP1453" s="310">
        <f>SUM(AO$1:AO1453)</f>
        <v>0</v>
      </c>
      <c r="AQ1453" s="310">
        <f>SUM(AK$2:AK1453)</f>
        <v>12</v>
      </c>
      <c r="AR1453" s="310">
        <f>COUNTA(AJ$2:AJ1453)</f>
        <v>12</v>
      </c>
      <c r="AS1453" s="312"/>
      <c r="AT1453" s="312"/>
      <c r="AU1453" s="312"/>
      <c r="AV1453" s="312"/>
      <c r="AW1453" s="312"/>
      <c r="AZ1453">
        <v>0</v>
      </c>
      <c r="BA1453">
        <v>0</v>
      </c>
    </row>
    <row r="1454" spans="1:53" x14ac:dyDescent="0.25">
      <c r="A1454">
        <v>124</v>
      </c>
      <c r="B1454" t="s">
        <v>65</v>
      </c>
      <c r="C1454" t="s">
        <v>670</v>
      </c>
      <c r="D1454"/>
      <c r="E1454">
        <v>1</v>
      </c>
      <c r="F1454">
        <v>4</v>
      </c>
      <c r="G1454">
        <v>1</v>
      </c>
      <c r="H1454">
        <v>0</v>
      </c>
      <c r="I1454">
        <v>0</v>
      </c>
      <c r="J1454">
        <v>0</v>
      </c>
      <c r="K1454">
        <v>0</v>
      </c>
      <c r="L1454">
        <v>0</v>
      </c>
      <c r="M1454"/>
      <c r="O1454" s="101">
        <f>IF(ISBLANK(C1454),O1453,IF(COUNTIF(C$2:C1454,C1454)&gt;1,O1453,1+MAX(O1453,0)))</f>
        <v>40</v>
      </c>
      <c r="P1454" s="45">
        <f t="shared" si="484"/>
        <v>21</v>
      </c>
      <c r="Q1454" s="33" t="str">
        <f t="shared" si="485"/>
        <v/>
      </c>
      <c r="R1454" s="33">
        <f t="shared" si="486"/>
        <v>4</v>
      </c>
      <c r="S1454" s="33" t="str">
        <f t="shared" si="487"/>
        <v>124_4</v>
      </c>
      <c r="T1454" s="35" t="str">
        <f t="shared" si="488"/>
        <v>124AM</v>
      </c>
      <c r="U1454" s="35" t="str">
        <f t="shared" si="489"/>
        <v>124AMNS</v>
      </c>
      <c r="V1454" s="35" t="str">
        <f t="shared" si="505"/>
        <v>1N</v>
      </c>
      <c r="W1454" s="35" t="str">
        <f t="shared" si="498"/>
        <v>124AM1N141</v>
      </c>
      <c r="X1454" s="388">
        <f t="shared" si="499"/>
        <v>0</v>
      </c>
      <c r="Y1454" s="388">
        <f t="shared" si="500"/>
        <v>0</v>
      </c>
      <c r="Z1454" s="280" t="str">
        <f t="shared" si="490"/>
        <v/>
      </c>
      <c r="AA1454" s="280" t="str">
        <f t="shared" si="491"/>
        <v/>
      </c>
      <c r="AB1454" s="389" t="str">
        <f t="shared" si="501"/>
        <v/>
      </c>
      <c r="AC1454" s="389" t="str">
        <f t="shared" si="502"/>
        <v/>
      </c>
      <c r="AD1454" s="390" t="str">
        <f t="shared" si="492"/>
        <v/>
      </c>
      <c r="AE1454" s="282">
        <f t="shared" si="493"/>
        <v>0</v>
      </c>
      <c r="AF1454" s="359">
        <f t="shared" si="494"/>
        <v>0</v>
      </c>
      <c r="AG1454" s="280">
        <f t="shared" si="495"/>
        <v>3</v>
      </c>
      <c r="AH1454" s="280">
        <f t="shared" si="496"/>
        <v>1</v>
      </c>
      <c r="AI1454" s="280">
        <f>IF(ISBLANK(T1454),AI1453,IF(COUNTIF(T$2:T1454,T1454)&gt;1,AI1453,1+MAX(AI1453,0)))</f>
        <v>38</v>
      </c>
      <c r="AL1454" s="391" t="str">
        <f t="shared" si="503"/>
        <v/>
      </c>
      <c r="AM1454" s="391" t="str">
        <f t="shared" si="504"/>
        <v/>
      </c>
      <c r="AO1454" s="310" t="str">
        <f t="shared" si="497"/>
        <v/>
      </c>
      <c r="AP1454" s="310">
        <f>SUM(AO$1:AO1454)</f>
        <v>0</v>
      </c>
      <c r="AQ1454" s="310">
        <f>SUM(AK$2:AK1454)</f>
        <v>12</v>
      </c>
      <c r="AR1454" s="310">
        <f>COUNTA(AJ$2:AJ1454)</f>
        <v>12</v>
      </c>
      <c r="AS1454" s="312"/>
      <c r="AT1454" s="312"/>
      <c r="AU1454" s="312"/>
      <c r="AV1454" s="312"/>
      <c r="AW1454" s="312"/>
      <c r="AZ1454">
        <v>0</v>
      </c>
      <c r="BA1454">
        <v>0</v>
      </c>
    </row>
    <row r="1455" spans="1:53" x14ac:dyDescent="0.25">
      <c r="A1455">
        <v>124</v>
      </c>
      <c r="B1455" t="s">
        <v>65</v>
      </c>
      <c r="C1455" t="s">
        <v>670</v>
      </c>
      <c r="D1455"/>
      <c r="E1455">
        <v>1</v>
      </c>
      <c r="F1455">
        <v>4</v>
      </c>
      <c r="G1455">
        <v>2</v>
      </c>
      <c r="H1455">
        <v>1</v>
      </c>
      <c r="I1455">
        <v>0</v>
      </c>
      <c r="J1455">
        <v>1</v>
      </c>
      <c r="K1455">
        <v>0</v>
      </c>
      <c r="L1455">
        <v>1</v>
      </c>
      <c r="M1455"/>
      <c r="O1455" s="101">
        <f>IF(ISBLANK(C1455),O1454,IF(COUNTIF(C$2:C1455,C1455)&gt;1,O1454,1+MAX(O1454,0)))</f>
        <v>40</v>
      </c>
      <c r="P1455" s="45">
        <f t="shared" si="484"/>
        <v>21</v>
      </c>
      <c r="Q1455" s="33" t="str">
        <f t="shared" si="485"/>
        <v/>
      </c>
      <c r="R1455" s="33">
        <f t="shared" si="486"/>
        <v>4</v>
      </c>
      <c r="S1455" s="33" t="str">
        <f t="shared" si="487"/>
        <v>124_4</v>
      </c>
      <c r="T1455" s="35" t="str">
        <f t="shared" si="488"/>
        <v>124AM</v>
      </c>
      <c r="U1455" s="35" t="str">
        <f t="shared" si="489"/>
        <v>124AMNS</v>
      </c>
      <c r="V1455" s="35" t="str">
        <f t="shared" si="505"/>
        <v>1N</v>
      </c>
      <c r="W1455" s="35" t="str">
        <f t="shared" si="498"/>
        <v>124AM1N142</v>
      </c>
      <c r="X1455" s="388">
        <f t="shared" si="499"/>
        <v>0</v>
      </c>
      <c r="Y1455" s="388">
        <f t="shared" si="500"/>
        <v>1</v>
      </c>
      <c r="Z1455" s="280" t="str">
        <f t="shared" si="490"/>
        <v/>
      </c>
      <c r="AA1455" s="280" t="str">
        <f t="shared" si="491"/>
        <v/>
      </c>
      <c r="AB1455" s="389" t="str">
        <f t="shared" si="501"/>
        <v/>
      </c>
      <c r="AC1455" s="389" t="str">
        <f t="shared" si="502"/>
        <v/>
      </c>
      <c r="AD1455" s="390" t="str">
        <f t="shared" si="492"/>
        <v/>
      </c>
      <c r="AE1455" s="282">
        <f t="shared" si="493"/>
        <v>0</v>
      </c>
      <c r="AF1455" s="359">
        <f t="shared" si="494"/>
        <v>0</v>
      </c>
      <c r="AG1455" s="280">
        <f t="shared" si="495"/>
        <v>3</v>
      </c>
      <c r="AH1455" s="280">
        <f t="shared" si="496"/>
        <v>1</v>
      </c>
      <c r="AI1455" s="280">
        <f>IF(ISBLANK(T1455),AI1454,IF(COUNTIF(T$2:T1455,T1455)&gt;1,AI1454,1+MAX(AI1454,0)))</f>
        <v>38</v>
      </c>
      <c r="AL1455" s="391" t="str">
        <f t="shared" si="503"/>
        <v/>
      </c>
      <c r="AM1455" s="391" t="str">
        <f t="shared" si="504"/>
        <v/>
      </c>
      <c r="AO1455" s="310" t="str">
        <f t="shared" si="497"/>
        <v/>
      </c>
      <c r="AP1455" s="310">
        <f>SUM(AO$1:AO1455)</f>
        <v>0</v>
      </c>
      <c r="AQ1455" s="310">
        <f>SUM(AK$2:AK1455)</f>
        <v>12</v>
      </c>
      <c r="AR1455" s="310">
        <f>COUNTA(AJ$2:AJ1455)</f>
        <v>12</v>
      </c>
      <c r="AS1455" s="312"/>
      <c r="AT1455" s="312"/>
      <c r="AU1455" s="312"/>
      <c r="AV1455" s="312"/>
      <c r="AW1455" s="312"/>
      <c r="AZ1455">
        <v>0</v>
      </c>
      <c r="BA1455">
        <v>1</v>
      </c>
    </row>
    <row r="1456" spans="1:53" x14ac:dyDescent="0.25">
      <c r="A1456">
        <v>124</v>
      </c>
      <c r="B1456" t="s">
        <v>65</v>
      </c>
      <c r="C1456" t="s">
        <v>670</v>
      </c>
      <c r="D1456"/>
      <c r="E1456">
        <v>1</v>
      </c>
      <c r="F1456">
        <v>4</v>
      </c>
      <c r="G1456">
        <v>3</v>
      </c>
      <c r="H1456">
        <v>3</v>
      </c>
      <c r="I1456">
        <v>2</v>
      </c>
      <c r="J1456">
        <v>3</v>
      </c>
      <c r="K1456">
        <v>0</v>
      </c>
      <c r="L1456">
        <v>0</v>
      </c>
      <c r="M1456"/>
      <c r="O1456" s="101">
        <f>IF(ISBLANK(C1456),O1455,IF(COUNTIF(C$2:C1456,C1456)&gt;1,O1455,1+MAX(O1455,0)))</f>
        <v>40</v>
      </c>
      <c r="P1456" s="45">
        <f t="shared" si="484"/>
        <v>21</v>
      </c>
      <c r="Q1456" s="33" t="str">
        <f t="shared" si="485"/>
        <v/>
      </c>
      <c r="R1456" s="33">
        <f t="shared" si="486"/>
        <v>4</v>
      </c>
      <c r="S1456" s="33" t="str">
        <f t="shared" si="487"/>
        <v>124_4</v>
      </c>
      <c r="T1456" s="35" t="str">
        <f t="shared" si="488"/>
        <v>124AM</v>
      </c>
      <c r="U1456" s="35" t="str">
        <f t="shared" si="489"/>
        <v>124AMEW</v>
      </c>
      <c r="V1456" s="35" t="str">
        <f t="shared" si="505"/>
        <v>1N</v>
      </c>
      <c r="W1456" s="35" t="str">
        <f t="shared" si="498"/>
        <v>124AM1N143</v>
      </c>
      <c r="X1456" s="388">
        <f t="shared" si="499"/>
        <v>0</v>
      </c>
      <c r="Y1456" s="388">
        <f t="shared" si="500"/>
        <v>0</v>
      </c>
      <c r="Z1456" s="280" t="str">
        <f t="shared" si="490"/>
        <v/>
      </c>
      <c r="AA1456" s="280" t="str">
        <f t="shared" si="491"/>
        <v/>
      </c>
      <c r="AB1456" s="389" t="str">
        <f t="shared" si="501"/>
        <v/>
      </c>
      <c r="AC1456" s="389" t="str">
        <f t="shared" si="502"/>
        <v/>
      </c>
      <c r="AD1456" s="390">
        <f t="shared" si="492"/>
        <v>1</v>
      </c>
      <c r="AE1456" s="282">
        <f t="shared" si="493"/>
        <v>0</v>
      </c>
      <c r="AF1456" s="359">
        <f t="shared" si="494"/>
        <v>0</v>
      </c>
      <c r="AG1456" s="280">
        <f t="shared" si="495"/>
        <v>4</v>
      </c>
      <c r="AH1456" s="280">
        <f t="shared" si="496"/>
        <v>1</v>
      </c>
      <c r="AI1456" s="280">
        <f>IF(ISBLANK(T1456),AI1455,IF(COUNTIF(T$2:T1456,T1456)&gt;1,AI1455,1+MAX(AI1455,0)))</f>
        <v>38</v>
      </c>
      <c r="AL1456" s="391" t="str">
        <f t="shared" si="503"/>
        <v/>
      </c>
      <c r="AM1456" s="391" t="str">
        <f t="shared" si="504"/>
        <v/>
      </c>
      <c r="AO1456" s="310" t="str">
        <f t="shared" si="497"/>
        <v/>
      </c>
      <c r="AP1456" s="310">
        <f>SUM(AO$1:AO1456)</f>
        <v>0</v>
      </c>
      <c r="AQ1456" s="310">
        <f>SUM(AK$2:AK1456)</f>
        <v>12</v>
      </c>
      <c r="AR1456" s="310">
        <f>COUNTA(AJ$2:AJ1456)</f>
        <v>12</v>
      </c>
      <c r="AS1456" s="312"/>
      <c r="AT1456" s="312"/>
      <c r="AU1456" s="312"/>
      <c r="AV1456" s="312"/>
      <c r="AW1456" s="312"/>
      <c r="AZ1456">
        <v>0</v>
      </c>
      <c r="BA1456">
        <v>0</v>
      </c>
    </row>
    <row r="1457" spans="1:53" x14ac:dyDescent="0.25">
      <c r="A1457">
        <v>124</v>
      </c>
      <c r="B1457" t="s">
        <v>65</v>
      </c>
      <c r="C1457" t="s">
        <v>670</v>
      </c>
      <c r="D1457"/>
      <c r="E1457">
        <v>1</v>
      </c>
      <c r="F1457">
        <v>4</v>
      </c>
      <c r="G1457">
        <v>4</v>
      </c>
      <c r="H1457">
        <v>4</v>
      </c>
      <c r="I1457">
        <v>2</v>
      </c>
      <c r="J1457">
        <v>1</v>
      </c>
      <c r="K1457">
        <v>0</v>
      </c>
      <c r="L1457">
        <v>0</v>
      </c>
      <c r="M1457"/>
      <c r="O1457" s="101">
        <f>IF(ISBLANK(C1457),O1456,IF(COUNTIF(C$2:C1457,C1457)&gt;1,O1456,1+MAX(O1456,0)))</f>
        <v>40</v>
      </c>
      <c r="P1457" s="45">
        <f t="shared" si="484"/>
        <v>21</v>
      </c>
      <c r="Q1457" s="33" t="str">
        <f t="shared" si="485"/>
        <v/>
      </c>
      <c r="R1457" s="33">
        <f t="shared" si="486"/>
        <v>4</v>
      </c>
      <c r="S1457" s="33" t="str">
        <f t="shared" si="487"/>
        <v>124_4</v>
      </c>
      <c r="T1457" s="35" t="str">
        <f t="shared" si="488"/>
        <v>124AM</v>
      </c>
      <c r="U1457" s="35" t="str">
        <f t="shared" si="489"/>
        <v>124AMEW</v>
      </c>
      <c r="V1457" s="35" t="str">
        <f t="shared" si="505"/>
        <v>1N</v>
      </c>
      <c r="W1457" s="35" t="str">
        <f t="shared" si="498"/>
        <v>124AM1N144</v>
      </c>
      <c r="X1457" s="388">
        <f t="shared" si="499"/>
        <v>0</v>
      </c>
      <c r="Y1457" s="388">
        <f t="shared" si="500"/>
        <v>0</v>
      </c>
      <c r="Z1457" s="280" t="str">
        <f t="shared" si="490"/>
        <v/>
      </c>
      <c r="AA1457" s="280" t="str">
        <f t="shared" si="491"/>
        <v/>
      </c>
      <c r="AB1457" s="389" t="str">
        <f t="shared" si="501"/>
        <v/>
      </c>
      <c r="AC1457" s="389" t="str">
        <f t="shared" si="502"/>
        <v/>
      </c>
      <c r="AD1457" s="390">
        <f t="shared" si="492"/>
        <v>1</v>
      </c>
      <c r="AE1457" s="282">
        <f t="shared" si="493"/>
        <v>0</v>
      </c>
      <c r="AF1457" s="359">
        <f t="shared" si="494"/>
        <v>0</v>
      </c>
      <c r="AG1457" s="280">
        <f t="shared" si="495"/>
        <v>4</v>
      </c>
      <c r="AH1457" s="280">
        <f t="shared" si="496"/>
        <v>1</v>
      </c>
      <c r="AI1457" s="280">
        <f>IF(ISBLANK(T1457),AI1456,IF(COUNTIF(T$2:T1457,T1457)&gt;1,AI1456,1+MAX(AI1456,0)))</f>
        <v>38</v>
      </c>
      <c r="AL1457" s="391" t="str">
        <f t="shared" si="503"/>
        <v/>
      </c>
      <c r="AM1457" s="391" t="str">
        <f t="shared" si="504"/>
        <v/>
      </c>
      <c r="AO1457" s="310" t="str">
        <f t="shared" si="497"/>
        <v/>
      </c>
      <c r="AP1457" s="310">
        <f>SUM(AO$1:AO1457)</f>
        <v>0</v>
      </c>
      <c r="AQ1457" s="310">
        <f>SUM(AK$2:AK1457)</f>
        <v>12</v>
      </c>
      <c r="AR1457" s="310">
        <f>COUNTA(AJ$2:AJ1457)</f>
        <v>12</v>
      </c>
      <c r="AS1457" s="312"/>
      <c r="AT1457" s="312"/>
      <c r="AU1457" s="312"/>
      <c r="AV1457" s="312"/>
      <c r="AW1457" s="312"/>
      <c r="AZ1457">
        <v>0</v>
      </c>
      <c r="BA1457">
        <v>0</v>
      </c>
    </row>
    <row r="1458" spans="1:53" x14ac:dyDescent="0.25">
      <c r="A1458">
        <v>124</v>
      </c>
      <c r="B1458" t="s">
        <v>65</v>
      </c>
      <c r="C1458" t="s">
        <v>670</v>
      </c>
      <c r="D1458"/>
      <c r="E1458">
        <v>2</v>
      </c>
      <c r="F1458">
        <v>1</v>
      </c>
      <c r="G1458">
        <v>1</v>
      </c>
      <c r="H1458">
        <v>5</v>
      </c>
      <c r="I1458">
        <v>3</v>
      </c>
      <c r="J1458">
        <v>1</v>
      </c>
      <c r="K1458">
        <v>0</v>
      </c>
      <c r="L1458">
        <v>5</v>
      </c>
      <c r="M1458"/>
      <c r="O1458" s="101">
        <f>IF(ISBLANK(C1458),O1457,IF(COUNTIF(C$2:C1458,C1458)&gt;1,O1457,1+MAX(O1457,0)))</f>
        <v>40</v>
      </c>
      <c r="P1458" s="45">
        <f t="shared" si="484"/>
        <v>21</v>
      </c>
      <c r="Q1458" s="33" t="str">
        <f t="shared" si="485"/>
        <v/>
      </c>
      <c r="R1458" s="33">
        <f t="shared" si="486"/>
        <v>5</v>
      </c>
      <c r="S1458" s="33" t="str">
        <f t="shared" si="487"/>
        <v>124_5</v>
      </c>
      <c r="T1458" s="35" t="str">
        <f t="shared" si="488"/>
        <v>124AM</v>
      </c>
      <c r="U1458" s="35" t="str">
        <f t="shared" si="489"/>
        <v>124AMNS</v>
      </c>
      <c r="V1458" s="35" t="str">
        <f t="shared" si="505"/>
        <v>1N</v>
      </c>
      <c r="W1458" s="35" t="str">
        <f t="shared" si="498"/>
        <v>124AM1N211</v>
      </c>
      <c r="X1458" s="388">
        <f t="shared" si="499"/>
        <v>0</v>
      </c>
      <c r="Y1458" s="388">
        <f t="shared" si="500"/>
        <v>5</v>
      </c>
      <c r="Z1458" s="280" t="str">
        <f t="shared" si="490"/>
        <v/>
      </c>
      <c r="AA1458" s="280" t="str">
        <f t="shared" si="491"/>
        <v/>
      </c>
      <c r="AB1458" s="389" t="str">
        <f t="shared" si="501"/>
        <v/>
      </c>
      <c r="AC1458" s="389" t="str">
        <f t="shared" si="502"/>
        <v/>
      </c>
      <c r="AD1458" s="390" t="str">
        <f t="shared" si="492"/>
        <v/>
      </c>
      <c r="AE1458" s="282">
        <f t="shared" si="493"/>
        <v>0</v>
      </c>
      <c r="AF1458" s="359">
        <f t="shared" si="494"/>
        <v>0</v>
      </c>
      <c r="AG1458" s="280">
        <f t="shared" si="495"/>
        <v>3</v>
      </c>
      <c r="AH1458" s="280">
        <f t="shared" si="496"/>
        <v>1</v>
      </c>
      <c r="AI1458" s="280">
        <f>IF(ISBLANK(T1458),AI1457,IF(COUNTIF(T$2:T1458,T1458)&gt;1,AI1457,1+MAX(AI1457,0)))</f>
        <v>38</v>
      </c>
      <c r="AL1458" s="391" t="str">
        <f t="shared" si="503"/>
        <v/>
      </c>
      <c r="AM1458" s="391" t="str">
        <f t="shared" si="504"/>
        <v/>
      </c>
      <c r="AO1458" s="310" t="str">
        <f t="shared" si="497"/>
        <v/>
      </c>
      <c r="AP1458" s="310">
        <f>SUM(AO$1:AO1458)</f>
        <v>0</v>
      </c>
      <c r="AQ1458" s="310">
        <f>SUM(AK$2:AK1458)</f>
        <v>12</v>
      </c>
      <c r="AR1458" s="310">
        <f>COUNTA(AJ$2:AJ1458)</f>
        <v>12</v>
      </c>
      <c r="AS1458" s="312"/>
      <c r="AT1458" s="312"/>
      <c r="AU1458" s="312"/>
      <c r="AV1458" s="312"/>
      <c r="AW1458" s="312"/>
      <c r="AZ1458">
        <v>0</v>
      </c>
      <c r="BA1458">
        <v>5</v>
      </c>
    </row>
    <row r="1459" spans="1:53" x14ac:dyDescent="0.25">
      <c r="A1459">
        <v>124</v>
      </c>
      <c r="B1459" t="s">
        <v>65</v>
      </c>
      <c r="C1459" t="s">
        <v>670</v>
      </c>
      <c r="D1459"/>
      <c r="E1459">
        <v>2</v>
      </c>
      <c r="F1459">
        <v>1</v>
      </c>
      <c r="G1459">
        <v>2</v>
      </c>
      <c r="H1459">
        <v>2</v>
      </c>
      <c r="I1459">
        <v>1</v>
      </c>
      <c r="J1459">
        <v>2</v>
      </c>
      <c r="K1459">
        <v>0</v>
      </c>
      <c r="L1459">
        <v>0</v>
      </c>
      <c r="M1459"/>
      <c r="O1459" s="101">
        <f>IF(ISBLANK(C1459),O1458,IF(COUNTIF(C$2:C1459,C1459)&gt;1,O1458,1+MAX(O1458,0)))</f>
        <v>40</v>
      </c>
      <c r="P1459" s="45">
        <f t="shared" si="484"/>
        <v>21</v>
      </c>
      <c r="Q1459" s="33" t="str">
        <f t="shared" si="485"/>
        <v/>
      </c>
      <c r="R1459" s="33">
        <f t="shared" si="486"/>
        <v>5</v>
      </c>
      <c r="S1459" s="33" t="str">
        <f t="shared" si="487"/>
        <v>124_5</v>
      </c>
      <c r="T1459" s="35" t="str">
        <f t="shared" si="488"/>
        <v>124AM</v>
      </c>
      <c r="U1459" s="35" t="str">
        <f t="shared" si="489"/>
        <v>124AMNS</v>
      </c>
      <c r="V1459" s="35" t="str">
        <f t="shared" si="505"/>
        <v>1N</v>
      </c>
      <c r="W1459" s="35" t="str">
        <f t="shared" si="498"/>
        <v>124AM1N212</v>
      </c>
      <c r="X1459" s="388">
        <f t="shared" si="499"/>
        <v>0</v>
      </c>
      <c r="Y1459" s="388">
        <f t="shared" si="500"/>
        <v>0</v>
      </c>
      <c r="Z1459" s="280" t="str">
        <f t="shared" si="490"/>
        <v/>
      </c>
      <c r="AA1459" s="280" t="str">
        <f t="shared" si="491"/>
        <v/>
      </c>
      <c r="AB1459" s="389" t="str">
        <f t="shared" si="501"/>
        <v/>
      </c>
      <c r="AC1459" s="389" t="str">
        <f t="shared" si="502"/>
        <v/>
      </c>
      <c r="AD1459" s="390" t="str">
        <f t="shared" si="492"/>
        <v/>
      </c>
      <c r="AE1459" s="282">
        <f t="shared" si="493"/>
        <v>0</v>
      </c>
      <c r="AF1459" s="359">
        <f t="shared" si="494"/>
        <v>0</v>
      </c>
      <c r="AG1459" s="280">
        <f t="shared" si="495"/>
        <v>3</v>
      </c>
      <c r="AH1459" s="280">
        <f t="shared" si="496"/>
        <v>1</v>
      </c>
      <c r="AI1459" s="280">
        <f>IF(ISBLANK(T1459),AI1458,IF(COUNTIF(T$2:T1459,T1459)&gt;1,AI1458,1+MAX(AI1458,0)))</f>
        <v>38</v>
      </c>
      <c r="AL1459" s="391" t="str">
        <f t="shared" si="503"/>
        <v/>
      </c>
      <c r="AM1459" s="391" t="str">
        <f t="shared" si="504"/>
        <v/>
      </c>
      <c r="AO1459" s="310" t="str">
        <f t="shared" si="497"/>
        <v/>
      </c>
      <c r="AP1459" s="310">
        <f>SUM(AO$1:AO1459)</f>
        <v>0</v>
      </c>
      <c r="AQ1459" s="310">
        <f>SUM(AK$2:AK1459)</f>
        <v>12</v>
      </c>
      <c r="AR1459" s="310">
        <f>COUNTA(AJ$2:AJ1459)</f>
        <v>12</v>
      </c>
      <c r="AS1459" s="312"/>
      <c r="AT1459" s="312"/>
      <c r="AU1459" s="312"/>
      <c r="AV1459" s="312"/>
      <c r="AW1459" s="312"/>
      <c r="AZ1459">
        <v>0</v>
      </c>
      <c r="BA1459">
        <v>0</v>
      </c>
    </row>
    <row r="1460" spans="1:53" x14ac:dyDescent="0.25">
      <c r="A1460">
        <v>124</v>
      </c>
      <c r="B1460" t="s">
        <v>65</v>
      </c>
      <c r="C1460" t="s">
        <v>670</v>
      </c>
      <c r="D1460"/>
      <c r="E1460">
        <v>2</v>
      </c>
      <c r="F1460">
        <v>1</v>
      </c>
      <c r="G1460">
        <v>3</v>
      </c>
      <c r="H1460">
        <v>3</v>
      </c>
      <c r="I1460">
        <v>2</v>
      </c>
      <c r="J1460">
        <v>1</v>
      </c>
      <c r="K1460">
        <v>0</v>
      </c>
      <c r="L1460">
        <v>0</v>
      </c>
      <c r="M1460"/>
      <c r="O1460" s="101">
        <f>IF(ISBLANK(C1460),O1459,IF(COUNTIF(C$2:C1460,C1460)&gt;1,O1459,1+MAX(O1459,0)))</f>
        <v>40</v>
      </c>
      <c r="P1460" s="45">
        <f t="shared" si="484"/>
        <v>21</v>
      </c>
      <c r="Q1460" s="33" t="str">
        <f t="shared" si="485"/>
        <v/>
      </c>
      <c r="R1460" s="33">
        <f t="shared" si="486"/>
        <v>5</v>
      </c>
      <c r="S1460" s="33" t="str">
        <f t="shared" si="487"/>
        <v>124_5</v>
      </c>
      <c r="T1460" s="35" t="str">
        <f t="shared" si="488"/>
        <v>124AM</v>
      </c>
      <c r="U1460" s="35" t="str">
        <f t="shared" si="489"/>
        <v>124AMEW</v>
      </c>
      <c r="V1460" s="35" t="str">
        <f t="shared" si="505"/>
        <v>1N</v>
      </c>
      <c r="W1460" s="35" t="str">
        <f t="shared" si="498"/>
        <v>124AM1N213</v>
      </c>
      <c r="X1460" s="388">
        <f t="shared" si="499"/>
        <v>0</v>
      </c>
      <c r="Y1460" s="388">
        <f t="shared" si="500"/>
        <v>0</v>
      </c>
      <c r="Z1460" s="280" t="str">
        <f t="shared" si="490"/>
        <v/>
      </c>
      <c r="AA1460" s="280" t="str">
        <f t="shared" si="491"/>
        <v/>
      </c>
      <c r="AB1460" s="389" t="str">
        <f t="shared" si="501"/>
        <v/>
      </c>
      <c r="AC1460" s="389" t="str">
        <f t="shared" si="502"/>
        <v/>
      </c>
      <c r="AD1460" s="390">
        <f t="shared" si="492"/>
        <v>1</v>
      </c>
      <c r="AE1460" s="282">
        <f t="shared" si="493"/>
        <v>0</v>
      </c>
      <c r="AF1460" s="359">
        <f t="shared" si="494"/>
        <v>0</v>
      </c>
      <c r="AG1460" s="280">
        <f t="shared" si="495"/>
        <v>4</v>
      </c>
      <c r="AH1460" s="280">
        <f t="shared" si="496"/>
        <v>1</v>
      </c>
      <c r="AI1460" s="280">
        <f>IF(ISBLANK(T1460),AI1459,IF(COUNTIF(T$2:T1460,T1460)&gt;1,AI1459,1+MAX(AI1459,0)))</f>
        <v>38</v>
      </c>
      <c r="AL1460" s="391" t="str">
        <f t="shared" si="503"/>
        <v/>
      </c>
      <c r="AM1460" s="391" t="str">
        <f t="shared" si="504"/>
        <v/>
      </c>
      <c r="AO1460" s="310" t="str">
        <f t="shared" si="497"/>
        <v/>
      </c>
      <c r="AP1460" s="310">
        <f>SUM(AO$1:AO1460)</f>
        <v>0</v>
      </c>
      <c r="AQ1460" s="310">
        <f>SUM(AK$2:AK1460)</f>
        <v>12</v>
      </c>
      <c r="AR1460" s="310">
        <f>COUNTA(AJ$2:AJ1460)</f>
        <v>12</v>
      </c>
      <c r="AS1460" s="312"/>
      <c r="AT1460" s="312"/>
      <c r="AU1460" s="312"/>
      <c r="AV1460" s="312"/>
      <c r="AW1460" s="312"/>
      <c r="AZ1460">
        <v>0</v>
      </c>
      <c r="BA1460">
        <v>0</v>
      </c>
    </row>
    <row r="1461" spans="1:53" x14ac:dyDescent="0.25">
      <c r="A1461">
        <v>124</v>
      </c>
      <c r="B1461" t="s">
        <v>65</v>
      </c>
      <c r="C1461" t="s">
        <v>670</v>
      </c>
      <c r="D1461"/>
      <c r="E1461">
        <v>2</v>
      </c>
      <c r="F1461">
        <v>1</v>
      </c>
      <c r="G1461">
        <v>4</v>
      </c>
      <c r="H1461">
        <v>4</v>
      </c>
      <c r="I1461">
        <v>2</v>
      </c>
      <c r="J1461">
        <v>3</v>
      </c>
      <c r="K1461">
        <v>0</v>
      </c>
      <c r="L1461">
        <v>0</v>
      </c>
      <c r="M1461"/>
      <c r="O1461" s="101">
        <f>IF(ISBLANK(C1461),O1460,IF(COUNTIF(C$2:C1461,C1461)&gt;1,O1460,1+MAX(O1460,0)))</f>
        <v>40</v>
      </c>
      <c r="P1461" s="45">
        <f t="shared" si="484"/>
        <v>21</v>
      </c>
      <c r="Q1461" s="33" t="str">
        <f t="shared" si="485"/>
        <v/>
      </c>
      <c r="R1461" s="33">
        <f t="shared" si="486"/>
        <v>5</v>
      </c>
      <c r="S1461" s="33" t="str">
        <f t="shared" si="487"/>
        <v>124_5</v>
      </c>
      <c r="T1461" s="35" t="str">
        <f t="shared" si="488"/>
        <v>124AM</v>
      </c>
      <c r="U1461" s="35" t="str">
        <f t="shared" si="489"/>
        <v>124AMEW</v>
      </c>
      <c r="V1461" s="35" t="str">
        <f t="shared" si="505"/>
        <v>1N</v>
      </c>
      <c r="W1461" s="35" t="str">
        <f t="shared" si="498"/>
        <v>124AM1N214</v>
      </c>
      <c r="X1461" s="388">
        <f t="shared" si="499"/>
        <v>0</v>
      </c>
      <c r="Y1461" s="388">
        <f t="shared" si="500"/>
        <v>0</v>
      </c>
      <c r="Z1461" s="280" t="str">
        <f t="shared" si="490"/>
        <v/>
      </c>
      <c r="AA1461" s="280" t="str">
        <f t="shared" si="491"/>
        <v/>
      </c>
      <c r="AB1461" s="389" t="str">
        <f t="shared" si="501"/>
        <v/>
      </c>
      <c r="AC1461" s="389" t="str">
        <f t="shared" si="502"/>
        <v/>
      </c>
      <c r="AD1461" s="390">
        <f t="shared" si="492"/>
        <v>1</v>
      </c>
      <c r="AE1461" s="282">
        <f t="shared" si="493"/>
        <v>0</v>
      </c>
      <c r="AF1461" s="359">
        <f t="shared" si="494"/>
        <v>0</v>
      </c>
      <c r="AG1461" s="280">
        <f t="shared" si="495"/>
        <v>4</v>
      </c>
      <c r="AH1461" s="280">
        <f t="shared" si="496"/>
        <v>1</v>
      </c>
      <c r="AI1461" s="280">
        <f>IF(ISBLANK(T1461),AI1460,IF(COUNTIF(T$2:T1461,T1461)&gt;1,AI1460,1+MAX(AI1460,0)))</f>
        <v>38</v>
      </c>
      <c r="AL1461" s="391" t="str">
        <f t="shared" si="503"/>
        <v/>
      </c>
      <c r="AM1461" s="391" t="str">
        <f t="shared" si="504"/>
        <v/>
      </c>
      <c r="AO1461" s="310" t="str">
        <f t="shared" si="497"/>
        <v/>
      </c>
      <c r="AP1461" s="310">
        <f>SUM(AO$1:AO1461)</f>
        <v>0</v>
      </c>
      <c r="AQ1461" s="310">
        <f>SUM(AK$2:AK1461)</f>
        <v>12</v>
      </c>
      <c r="AR1461" s="310">
        <f>COUNTA(AJ$2:AJ1461)</f>
        <v>12</v>
      </c>
      <c r="AS1461" s="312"/>
      <c r="AT1461" s="312"/>
      <c r="AU1461" s="312"/>
      <c r="AV1461" s="312"/>
      <c r="AW1461" s="312"/>
      <c r="AZ1461">
        <v>0</v>
      </c>
      <c r="BA1461">
        <v>0</v>
      </c>
    </row>
    <row r="1462" spans="1:53" x14ac:dyDescent="0.25">
      <c r="A1462">
        <v>124</v>
      </c>
      <c r="B1462" t="s">
        <v>65</v>
      </c>
      <c r="C1462" t="s">
        <v>670</v>
      </c>
      <c r="D1462"/>
      <c r="E1462">
        <v>2</v>
      </c>
      <c r="F1462">
        <v>2</v>
      </c>
      <c r="G1462">
        <v>1</v>
      </c>
      <c r="H1462">
        <v>0</v>
      </c>
      <c r="I1462">
        <v>0</v>
      </c>
      <c r="J1462">
        <v>0</v>
      </c>
      <c r="K1462">
        <v>0</v>
      </c>
      <c r="L1462">
        <v>0</v>
      </c>
      <c r="M1462"/>
      <c r="O1462" s="101">
        <f>IF(ISBLANK(C1462),O1461,IF(COUNTIF(C$2:C1462,C1462)&gt;1,O1461,1+MAX(O1461,0)))</f>
        <v>40</v>
      </c>
      <c r="P1462" s="45">
        <f t="shared" si="484"/>
        <v>21</v>
      </c>
      <c r="Q1462" s="33" t="str">
        <f t="shared" si="485"/>
        <v/>
      </c>
      <c r="R1462" s="33">
        <f t="shared" si="486"/>
        <v>6</v>
      </c>
      <c r="S1462" s="33" t="str">
        <f t="shared" si="487"/>
        <v>124_6</v>
      </c>
      <c r="T1462" s="35" t="str">
        <f t="shared" si="488"/>
        <v>124AM</v>
      </c>
      <c r="U1462" s="35" t="str">
        <f t="shared" si="489"/>
        <v>124AMNS</v>
      </c>
      <c r="V1462" s="35" t="str">
        <f t="shared" si="505"/>
        <v>1N</v>
      </c>
      <c r="W1462" s="35" t="str">
        <f t="shared" si="498"/>
        <v>124AM1N221</v>
      </c>
      <c r="X1462" s="388">
        <f t="shared" si="499"/>
        <v>0</v>
      </c>
      <c r="Y1462" s="388">
        <f t="shared" si="500"/>
        <v>0</v>
      </c>
      <c r="Z1462" s="280" t="str">
        <f t="shared" si="490"/>
        <v/>
      </c>
      <c r="AA1462" s="280" t="str">
        <f t="shared" si="491"/>
        <v/>
      </c>
      <c r="AB1462" s="389" t="str">
        <f t="shared" si="501"/>
        <v/>
      </c>
      <c r="AC1462" s="389" t="str">
        <f t="shared" si="502"/>
        <v/>
      </c>
      <c r="AD1462" s="390" t="str">
        <f t="shared" si="492"/>
        <v/>
      </c>
      <c r="AE1462" s="282">
        <f t="shared" si="493"/>
        <v>0</v>
      </c>
      <c r="AF1462" s="359">
        <f t="shared" si="494"/>
        <v>0</v>
      </c>
      <c r="AG1462" s="280">
        <f t="shared" si="495"/>
        <v>3</v>
      </c>
      <c r="AH1462" s="280">
        <f t="shared" si="496"/>
        <v>1</v>
      </c>
      <c r="AI1462" s="280">
        <f>IF(ISBLANK(T1462),AI1461,IF(COUNTIF(T$2:T1462,T1462)&gt;1,AI1461,1+MAX(AI1461,0)))</f>
        <v>38</v>
      </c>
      <c r="AL1462" s="391" t="str">
        <f t="shared" si="503"/>
        <v/>
      </c>
      <c r="AM1462" s="391" t="str">
        <f t="shared" si="504"/>
        <v/>
      </c>
      <c r="AO1462" s="310" t="str">
        <f t="shared" si="497"/>
        <v/>
      </c>
      <c r="AP1462" s="310">
        <f>SUM(AO$1:AO1462)</f>
        <v>0</v>
      </c>
      <c r="AQ1462" s="310">
        <f>SUM(AK$2:AK1462)</f>
        <v>12</v>
      </c>
      <c r="AR1462" s="310">
        <f>COUNTA(AJ$2:AJ1462)</f>
        <v>12</v>
      </c>
      <c r="AS1462" s="312"/>
      <c r="AT1462" s="312"/>
      <c r="AU1462" s="312"/>
      <c r="AV1462" s="312"/>
      <c r="AW1462" s="312"/>
      <c r="AZ1462">
        <v>0</v>
      </c>
      <c r="BA1462">
        <v>0</v>
      </c>
    </row>
    <row r="1463" spans="1:53" x14ac:dyDescent="0.25">
      <c r="A1463">
        <v>124</v>
      </c>
      <c r="B1463" t="s">
        <v>65</v>
      </c>
      <c r="C1463" t="s">
        <v>670</v>
      </c>
      <c r="D1463"/>
      <c r="E1463">
        <v>2</v>
      </c>
      <c r="F1463">
        <v>2</v>
      </c>
      <c r="G1463">
        <v>2</v>
      </c>
      <c r="H1463">
        <v>0</v>
      </c>
      <c r="I1463">
        <v>0</v>
      </c>
      <c r="J1463">
        <v>0</v>
      </c>
      <c r="K1463">
        <v>0</v>
      </c>
      <c r="L1463">
        <v>0</v>
      </c>
      <c r="M1463"/>
      <c r="O1463" s="101">
        <f>IF(ISBLANK(C1463),O1462,IF(COUNTIF(C$2:C1463,C1463)&gt;1,O1462,1+MAX(O1462,0)))</f>
        <v>40</v>
      </c>
      <c r="P1463" s="45">
        <f t="shared" si="484"/>
        <v>21</v>
      </c>
      <c r="Q1463" s="33" t="str">
        <f t="shared" si="485"/>
        <v/>
      </c>
      <c r="R1463" s="33">
        <f t="shared" si="486"/>
        <v>6</v>
      </c>
      <c r="S1463" s="33" t="str">
        <f t="shared" si="487"/>
        <v>124_6</v>
      </c>
      <c r="T1463" s="35" t="str">
        <f t="shared" si="488"/>
        <v>124AM</v>
      </c>
      <c r="U1463" s="35" t="str">
        <f t="shared" si="489"/>
        <v>124AMNS</v>
      </c>
      <c r="V1463" s="35" t="str">
        <f t="shared" si="505"/>
        <v>1N</v>
      </c>
      <c r="W1463" s="35" t="str">
        <f t="shared" si="498"/>
        <v>124AM1N222</v>
      </c>
      <c r="X1463" s="388">
        <f t="shared" si="499"/>
        <v>0</v>
      </c>
      <c r="Y1463" s="388">
        <f t="shared" si="500"/>
        <v>0</v>
      </c>
      <c r="Z1463" s="280" t="str">
        <f t="shared" si="490"/>
        <v/>
      </c>
      <c r="AA1463" s="280" t="str">
        <f t="shared" si="491"/>
        <v/>
      </c>
      <c r="AB1463" s="389" t="str">
        <f t="shared" si="501"/>
        <v/>
      </c>
      <c r="AC1463" s="389" t="str">
        <f t="shared" si="502"/>
        <v/>
      </c>
      <c r="AD1463" s="390" t="str">
        <f t="shared" si="492"/>
        <v/>
      </c>
      <c r="AE1463" s="282">
        <f t="shared" si="493"/>
        <v>0</v>
      </c>
      <c r="AF1463" s="359">
        <f t="shared" si="494"/>
        <v>0</v>
      </c>
      <c r="AG1463" s="280">
        <f t="shared" si="495"/>
        <v>3</v>
      </c>
      <c r="AH1463" s="280">
        <f t="shared" si="496"/>
        <v>1</v>
      </c>
      <c r="AI1463" s="280">
        <f>IF(ISBLANK(T1463),AI1462,IF(COUNTIF(T$2:T1463,T1463)&gt;1,AI1462,1+MAX(AI1462,0)))</f>
        <v>38</v>
      </c>
      <c r="AL1463" s="391" t="str">
        <f t="shared" si="503"/>
        <v/>
      </c>
      <c r="AM1463" s="391" t="str">
        <f t="shared" si="504"/>
        <v/>
      </c>
      <c r="AO1463" s="310" t="str">
        <f t="shared" si="497"/>
        <v/>
      </c>
      <c r="AP1463" s="310">
        <f>SUM(AO$1:AO1463)</f>
        <v>0</v>
      </c>
      <c r="AQ1463" s="310">
        <f>SUM(AK$2:AK1463)</f>
        <v>12</v>
      </c>
      <c r="AR1463" s="310">
        <f>COUNTA(AJ$2:AJ1463)</f>
        <v>12</v>
      </c>
      <c r="AS1463" s="312"/>
      <c r="AT1463" s="312"/>
      <c r="AU1463" s="312"/>
      <c r="AV1463" s="312"/>
      <c r="AW1463" s="312"/>
      <c r="AZ1463">
        <v>0</v>
      </c>
      <c r="BA1463">
        <v>0</v>
      </c>
    </row>
    <row r="1464" spans="1:53" x14ac:dyDescent="0.25">
      <c r="A1464">
        <v>124</v>
      </c>
      <c r="B1464" t="s">
        <v>65</v>
      </c>
      <c r="C1464" t="s">
        <v>670</v>
      </c>
      <c r="D1464"/>
      <c r="E1464">
        <v>2</v>
      </c>
      <c r="F1464">
        <v>2</v>
      </c>
      <c r="G1464">
        <v>3</v>
      </c>
      <c r="H1464">
        <v>5</v>
      </c>
      <c r="I1464">
        <v>1</v>
      </c>
      <c r="J1464">
        <v>5</v>
      </c>
      <c r="K1464">
        <v>0</v>
      </c>
      <c r="L1464">
        <v>0</v>
      </c>
      <c r="M1464"/>
      <c r="O1464" s="101">
        <f>IF(ISBLANK(C1464),O1463,IF(COUNTIF(C$2:C1464,C1464)&gt;1,O1463,1+MAX(O1463,0)))</f>
        <v>40</v>
      </c>
      <c r="P1464" s="45">
        <f t="shared" si="484"/>
        <v>21</v>
      </c>
      <c r="Q1464" s="33" t="str">
        <f t="shared" si="485"/>
        <v/>
      </c>
      <c r="R1464" s="33">
        <f t="shared" si="486"/>
        <v>6</v>
      </c>
      <c r="S1464" s="33" t="str">
        <f t="shared" si="487"/>
        <v>124_6</v>
      </c>
      <c r="T1464" s="35" t="str">
        <f t="shared" si="488"/>
        <v>124AM</v>
      </c>
      <c r="U1464" s="35" t="str">
        <f t="shared" si="489"/>
        <v>124AMEW</v>
      </c>
      <c r="V1464" s="35" t="str">
        <f t="shared" si="505"/>
        <v>1N</v>
      </c>
      <c r="W1464" s="35" t="str">
        <f t="shared" si="498"/>
        <v>124AM1N223</v>
      </c>
      <c r="X1464" s="388">
        <f t="shared" si="499"/>
        <v>0</v>
      </c>
      <c r="Y1464" s="388">
        <f t="shared" si="500"/>
        <v>0</v>
      </c>
      <c r="Z1464" s="280" t="str">
        <f t="shared" si="490"/>
        <v/>
      </c>
      <c r="AA1464" s="280" t="str">
        <f t="shared" si="491"/>
        <v/>
      </c>
      <c r="AB1464" s="389" t="str">
        <f t="shared" si="501"/>
        <v/>
      </c>
      <c r="AC1464" s="389" t="str">
        <f t="shared" si="502"/>
        <v/>
      </c>
      <c r="AD1464" s="390">
        <f t="shared" si="492"/>
        <v>1</v>
      </c>
      <c r="AE1464" s="282">
        <f t="shared" si="493"/>
        <v>0</v>
      </c>
      <c r="AF1464" s="359">
        <f t="shared" si="494"/>
        <v>0</v>
      </c>
      <c r="AG1464" s="280">
        <f t="shared" si="495"/>
        <v>4</v>
      </c>
      <c r="AH1464" s="280">
        <f t="shared" si="496"/>
        <v>1</v>
      </c>
      <c r="AI1464" s="280">
        <f>IF(ISBLANK(T1464),AI1463,IF(COUNTIF(T$2:T1464,T1464)&gt;1,AI1463,1+MAX(AI1463,0)))</f>
        <v>38</v>
      </c>
      <c r="AL1464" s="391" t="str">
        <f t="shared" si="503"/>
        <v/>
      </c>
      <c r="AM1464" s="391" t="str">
        <f t="shared" si="504"/>
        <v/>
      </c>
      <c r="AO1464" s="310" t="str">
        <f t="shared" si="497"/>
        <v/>
      </c>
      <c r="AP1464" s="310">
        <f>SUM(AO$1:AO1464)</f>
        <v>0</v>
      </c>
      <c r="AQ1464" s="310">
        <f>SUM(AK$2:AK1464)</f>
        <v>12</v>
      </c>
      <c r="AR1464" s="310">
        <f>COUNTA(AJ$2:AJ1464)</f>
        <v>12</v>
      </c>
      <c r="AS1464" s="312"/>
      <c r="AT1464" s="312"/>
      <c r="AU1464" s="312"/>
      <c r="AV1464" s="312"/>
      <c r="AW1464" s="312"/>
      <c r="AZ1464">
        <v>0</v>
      </c>
      <c r="BA1464">
        <v>0</v>
      </c>
    </row>
    <row r="1465" spans="1:53" x14ac:dyDescent="0.25">
      <c r="A1465">
        <v>124</v>
      </c>
      <c r="B1465" t="s">
        <v>65</v>
      </c>
      <c r="C1465" t="s">
        <v>670</v>
      </c>
      <c r="D1465"/>
      <c r="E1465">
        <v>2</v>
      </c>
      <c r="F1465">
        <v>2</v>
      </c>
      <c r="G1465">
        <v>4</v>
      </c>
      <c r="H1465">
        <v>0</v>
      </c>
      <c r="I1465">
        <v>0</v>
      </c>
      <c r="J1465">
        <v>0</v>
      </c>
      <c r="K1465">
        <v>0</v>
      </c>
      <c r="L1465">
        <v>0</v>
      </c>
      <c r="M1465"/>
      <c r="O1465" s="101">
        <f>IF(ISBLANK(C1465),O1464,IF(COUNTIF(C$2:C1465,C1465)&gt;1,O1464,1+MAX(O1464,0)))</f>
        <v>40</v>
      </c>
      <c r="P1465" s="45">
        <f t="shared" si="484"/>
        <v>21</v>
      </c>
      <c r="Q1465" s="33" t="str">
        <f t="shared" si="485"/>
        <v/>
      </c>
      <c r="R1465" s="33">
        <f t="shared" si="486"/>
        <v>6</v>
      </c>
      <c r="S1465" s="33" t="str">
        <f t="shared" si="487"/>
        <v>124_6</v>
      </c>
      <c r="T1465" s="35" t="str">
        <f t="shared" si="488"/>
        <v>124AM</v>
      </c>
      <c r="U1465" s="35" t="str">
        <f t="shared" si="489"/>
        <v>124AMEW</v>
      </c>
      <c r="V1465" s="35" t="str">
        <f t="shared" si="505"/>
        <v>1N</v>
      </c>
      <c r="W1465" s="35" t="str">
        <f t="shared" si="498"/>
        <v>124AM1N224</v>
      </c>
      <c r="X1465" s="388">
        <f t="shared" si="499"/>
        <v>0</v>
      </c>
      <c r="Y1465" s="388">
        <f t="shared" si="500"/>
        <v>0</v>
      </c>
      <c r="Z1465" s="280" t="str">
        <f t="shared" si="490"/>
        <v/>
      </c>
      <c r="AA1465" s="280" t="str">
        <f t="shared" si="491"/>
        <v/>
      </c>
      <c r="AB1465" s="389" t="str">
        <f t="shared" si="501"/>
        <v/>
      </c>
      <c r="AC1465" s="389" t="str">
        <f t="shared" si="502"/>
        <v/>
      </c>
      <c r="AD1465" s="390">
        <f t="shared" si="492"/>
        <v>1</v>
      </c>
      <c r="AE1465" s="282">
        <f t="shared" si="493"/>
        <v>0</v>
      </c>
      <c r="AF1465" s="359">
        <f t="shared" si="494"/>
        <v>0</v>
      </c>
      <c r="AG1465" s="280">
        <f t="shared" si="495"/>
        <v>4</v>
      </c>
      <c r="AH1465" s="280">
        <f t="shared" si="496"/>
        <v>1</v>
      </c>
      <c r="AI1465" s="280">
        <f>IF(ISBLANK(T1465),AI1464,IF(COUNTIF(T$2:T1465,T1465)&gt;1,AI1464,1+MAX(AI1464,0)))</f>
        <v>38</v>
      </c>
      <c r="AL1465" s="391" t="str">
        <f t="shared" si="503"/>
        <v/>
      </c>
      <c r="AM1465" s="391" t="str">
        <f t="shared" si="504"/>
        <v/>
      </c>
      <c r="AO1465" s="310" t="str">
        <f t="shared" si="497"/>
        <v/>
      </c>
      <c r="AP1465" s="310">
        <f>SUM(AO$1:AO1465)</f>
        <v>0</v>
      </c>
      <c r="AQ1465" s="310">
        <f>SUM(AK$2:AK1465)</f>
        <v>12</v>
      </c>
      <c r="AR1465" s="310">
        <f>COUNTA(AJ$2:AJ1465)</f>
        <v>12</v>
      </c>
      <c r="AS1465" s="312"/>
      <c r="AT1465" s="312"/>
      <c r="AU1465" s="312"/>
      <c r="AV1465" s="312"/>
      <c r="AW1465" s="312"/>
      <c r="AZ1465">
        <v>0</v>
      </c>
      <c r="BA1465">
        <v>0</v>
      </c>
    </row>
    <row r="1466" spans="1:53" x14ac:dyDescent="0.25">
      <c r="A1466">
        <v>124</v>
      </c>
      <c r="B1466" t="s">
        <v>65</v>
      </c>
      <c r="C1466" t="s">
        <v>670</v>
      </c>
      <c r="D1466"/>
      <c r="E1466">
        <v>2</v>
      </c>
      <c r="F1466">
        <v>3</v>
      </c>
      <c r="G1466">
        <v>1</v>
      </c>
      <c r="H1466">
        <v>2</v>
      </c>
      <c r="I1466">
        <v>0</v>
      </c>
      <c r="J1466">
        <v>1</v>
      </c>
      <c r="K1466">
        <v>1</v>
      </c>
      <c r="L1466">
        <v>1</v>
      </c>
      <c r="M1466"/>
      <c r="O1466" s="101">
        <f>IF(ISBLANK(C1466),O1465,IF(COUNTIF(C$2:C1466,C1466)&gt;1,O1465,1+MAX(O1465,0)))</f>
        <v>40</v>
      </c>
      <c r="P1466" s="45">
        <f t="shared" si="484"/>
        <v>21</v>
      </c>
      <c r="Q1466" s="33" t="str">
        <f t="shared" si="485"/>
        <v/>
      </c>
      <c r="R1466" s="33">
        <f t="shared" si="486"/>
        <v>7</v>
      </c>
      <c r="S1466" s="33" t="str">
        <f t="shared" si="487"/>
        <v>124_7</v>
      </c>
      <c r="T1466" s="35" t="str">
        <f t="shared" si="488"/>
        <v>124AM</v>
      </c>
      <c r="U1466" s="35" t="str">
        <f t="shared" si="489"/>
        <v>124AMNS</v>
      </c>
      <c r="V1466" s="35" t="str">
        <f t="shared" si="505"/>
        <v>1N</v>
      </c>
      <c r="W1466" s="35" t="str">
        <f t="shared" si="498"/>
        <v>124AM1N231</v>
      </c>
      <c r="X1466" s="388">
        <f t="shared" si="499"/>
        <v>1</v>
      </c>
      <c r="Y1466" s="388">
        <f t="shared" si="500"/>
        <v>1</v>
      </c>
      <c r="Z1466" s="280" t="str">
        <f t="shared" si="490"/>
        <v/>
      </c>
      <c r="AA1466" s="280" t="str">
        <f t="shared" si="491"/>
        <v/>
      </c>
      <c r="AB1466" s="389" t="str">
        <f t="shared" si="501"/>
        <v/>
      </c>
      <c r="AC1466" s="389" t="str">
        <f t="shared" si="502"/>
        <v/>
      </c>
      <c r="AD1466" s="390" t="str">
        <f t="shared" si="492"/>
        <v/>
      </c>
      <c r="AE1466" s="282">
        <f t="shared" si="493"/>
        <v>0</v>
      </c>
      <c r="AF1466" s="359">
        <f t="shared" si="494"/>
        <v>0</v>
      </c>
      <c r="AG1466" s="280">
        <f t="shared" si="495"/>
        <v>3</v>
      </c>
      <c r="AH1466" s="280">
        <f t="shared" si="496"/>
        <v>1</v>
      </c>
      <c r="AI1466" s="280">
        <f>IF(ISBLANK(T1466),AI1465,IF(COUNTIF(T$2:T1466,T1466)&gt;1,AI1465,1+MAX(AI1465,0)))</f>
        <v>38</v>
      </c>
      <c r="AL1466" s="391" t="str">
        <f t="shared" si="503"/>
        <v/>
      </c>
      <c r="AM1466" s="391" t="str">
        <f t="shared" si="504"/>
        <v/>
      </c>
      <c r="AO1466" s="310" t="str">
        <f t="shared" si="497"/>
        <v/>
      </c>
      <c r="AP1466" s="310">
        <f>SUM(AO$1:AO1466)</f>
        <v>0</v>
      </c>
      <c r="AQ1466" s="310">
        <f>SUM(AK$2:AK1466)</f>
        <v>12</v>
      </c>
      <c r="AR1466" s="310">
        <f>COUNTA(AJ$2:AJ1466)</f>
        <v>12</v>
      </c>
      <c r="AS1466" s="312"/>
      <c r="AT1466" s="312"/>
      <c r="AU1466" s="312"/>
      <c r="AV1466" s="312"/>
      <c r="AW1466" s="312"/>
      <c r="AZ1466">
        <v>1</v>
      </c>
      <c r="BA1466">
        <v>1</v>
      </c>
    </row>
    <row r="1467" spans="1:53" x14ac:dyDescent="0.25">
      <c r="A1467">
        <v>124</v>
      </c>
      <c r="B1467" t="s">
        <v>65</v>
      </c>
      <c r="C1467" t="s">
        <v>670</v>
      </c>
      <c r="D1467"/>
      <c r="E1467">
        <v>2</v>
      </c>
      <c r="F1467">
        <v>3</v>
      </c>
      <c r="G1467">
        <v>2</v>
      </c>
      <c r="H1467">
        <v>1</v>
      </c>
      <c r="I1467">
        <v>0</v>
      </c>
      <c r="J1467">
        <v>0</v>
      </c>
      <c r="K1467">
        <v>1</v>
      </c>
      <c r="L1467">
        <v>1</v>
      </c>
      <c r="M1467"/>
      <c r="O1467" s="101">
        <f>IF(ISBLANK(C1467),O1466,IF(COUNTIF(C$2:C1467,C1467)&gt;1,O1466,1+MAX(O1466,0)))</f>
        <v>40</v>
      </c>
      <c r="P1467" s="45">
        <f t="shared" si="484"/>
        <v>21</v>
      </c>
      <c r="Q1467" s="33" t="str">
        <f t="shared" si="485"/>
        <v/>
      </c>
      <c r="R1467" s="33">
        <f t="shared" si="486"/>
        <v>7</v>
      </c>
      <c r="S1467" s="33" t="str">
        <f t="shared" si="487"/>
        <v>124_7</v>
      </c>
      <c r="T1467" s="35" t="str">
        <f t="shared" si="488"/>
        <v>124AM</v>
      </c>
      <c r="U1467" s="35" t="str">
        <f t="shared" si="489"/>
        <v>124AMNS</v>
      </c>
      <c r="V1467" s="35" t="str">
        <f t="shared" si="505"/>
        <v>1N</v>
      </c>
      <c r="W1467" s="35" t="str">
        <f t="shared" si="498"/>
        <v>124AM1N232</v>
      </c>
      <c r="X1467" s="388">
        <f t="shared" si="499"/>
        <v>1</v>
      </c>
      <c r="Y1467" s="388">
        <f t="shared" si="500"/>
        <v>1</v>
      </c>
      <c r="Z1467" s="280" t="str">
        <f t="shared" si="490"/>
        <v/>
      </c>
      <c r="AA1467" s="280" t="str">
        <f t="shared" si="491"/>
        <v/>
      </c>
      <c r="AB1467" s="389" t="str">
        <f t="shared" si="501"/>
        <v/>
      </c>
      <c r="AC1467" s="389" t="str">
        <f t="shared" si="502"/>
        <v/>
      </c>
      <c r="AD1467" s="390" t="str">
        <f t="shared" si="492"/>
        <v/>
      </c>
      <c r="AE1467" s="282">
        <f t="shared" si="493"/>
        <v>0</v>
      </c>
      <c r="AF1467" s="359">
        <f t="shared" si="494"/>
        <v>0</v>
      </c>
      <c r="AG1467" s="280">
        <f t="shared" si="495"/>
        <v>3</v>
      </c>
      <c r="AH1467" s="280">
        <f t="shared" si="496"/>
        <v>1</v>
      </c>
      <c r="AI1467" s="280">
        <f>IF(ISBLANK(T1467),AI1466,IF(COUNTIF(T$2:T1467,T1467)&gt;1,AI1466,1+MAX(AI1466,0)))</f>
        <v>38</v>
      </c>
      <c r="AL1467" s="391" t="str">
        <f t="shared" si="503"/>
        <v/>
      </c>
      <c r="AM1467" s="391" t="str">
        <f t="shared" si="504"/>
        <v/>
      </c>
      <c r="AO1467" s="310" t="str">
        <f t="shared" si="497"/>
        <v/>
      </c>
      <c r="AP1467" s="310">
        <f>SUM(AO$1:AO1467)</f>
        <v>0</v>
      </c>
      <c r="AQ1467" s="310">
        <f>SUM(AK$2:AK1467)</f>
        <v>12</v>
      </c>
      <c r="AR1467" s="310">
        <f>COUNTA(AJ$2:AJ1467)</f>
        <v>12</v>
      </c>
      <c r="AS1467" s="312"/>
      <c r="AT1467" s="312"/>
      <c r="AU1467" s="312"/>
      <c r="AV1467" s="312"/>
      <c r="AW1467" s="312"/>
      <c r="AZ1467">
        <v>1</v>
      </c>
      <c r="BA1467">
        <v>1</v>
      </c>
    </row>
    <row r="1468" spans="1:53" x14ac:dyDescent="0.25">
      <c r="A1468">
        <v>124</v>
      </c>
      <c r="B1468" t="s">
        <v>65</v>
      </c>
      <c r="C1468" t="s">
        <v>670</v>
      </c>
      <c r="D1468"/>
      <c r="E1468">
        <v>2</v>
      </c>
      <c r="F1468">
        <v>3</v>
      </c>
      <c r="G1468">
        <v>3</v>
      </c>
      <c r="H1468">
        <v>0</v>
      </c>
      <c r="I1468">
        <v>0</v>
      </c>
      <c r="J1468">
        <v>0</v>
      </c>
      <c r="K1468">
        <v>0</v>
      </c>
      <c r="L1468">
        <v>0</v>
      </c>
      <c r="M1468"/>
      <c r="O1468" s="101">
        <f>IF(ISBLANK(C1468),O1467,IF(COUNTIF(C$2:C1468,C1468)&gt;1,O1467,1+MAX(O1467,0)))</f>
        <v>40</v>
      </c>
      <c r="P1468" s="45">
        <f t="shared" si="484"/>
        <v>21</v>
      </c>
      <c r="Q1468" s="33" t="str">
        <f t="shared" si="485"/>
        <v/>
      </c>
      <c r="R1468" s="33">
        <f t="shared" si="486"/>
        <v>7</v>
      </c>
      <c r="S1468" s="33" t="str">
        <f t="shared" si="487"/>
        <v>124_7</v>
      </c>
      <c r="T1468" s="35" t="str">
        <f t="shared" si="488"/>
        <v>124AM</v>
      </c>
      <c r="U1468" s="35" t="str">
        <f t="shared" si="489"/>
        <v>124AMEW</v>
      </c>
      <c r="V1468" s="35" t="str">
        <f t="shared" si="505"/>
        <v>1N</v>
      </c>
      <c r="W1468" s="35" t="str">
        <f t="shared" si="498"/>
        <v>124AM1N233</v>
      </c>
      <c r="X1468" s="388">
        <f t="shared" si="499"/>
        <v>0</v>
      </c>
      <c r="Y1468" s="388">
        <f t="shared" si="500"/>
        <v>0</v>
      </c>
      <c r="Z1468" s="280" t="str">
        <f t="shared" si="490"/>
        <v/>
      </c>
      <c r="AA1468" s="280" t="str">
        <f t="shared" si="491"/>
        <v/>
      </c>
      <c r="AB1468" s="389" t="str">
        <f t="shared" si="501"/>
        <v/>
      </c>
      <c r="AC1468" s="389" t="str">
        <f t="shared" si="502"/>
        <v/>
      </c>
      <c r="AD1468" s="390">
        <f t="shared" si="492"/>
        <v>1</v>
      </c>
      <c r="AE1468" s="282">
        <f t="shared" si="493"/>
        <v>0</v>
      </c>
      <c r="AF1468" s="359">
        <f t="shared" si="494"/>
        <v>0</v>
      </c>
      <c r="AG1468" s="280">
        <f t="shared" si="495"/>
        <v>4</v>
      </c>
      <c r="AH1468" s="280">
        <f t="shared" si="496"/>
        <v>1</v>
      </c>
      <c r="AI1468" s="280">
        <f>IF(ISBLANK(T1468),AI1467,IF(COUNTIF(T$2:T1468,T1468)&gt;1,AI1467,1+MAX(AI1467,0)))</f>
        <v>38</v>
      </c>
      <c r="AL1468" s="391" t="str">
        <f t="shared" si="503"/>
        <v/>
      </c>
      <c r="AM1468" s="391" t="str">
        <f t="shared" si="504"/>
        <v/>
      </c>
      <c r="AO1468" s="310" t="str">
        <f t="shared" si="497"/>
        <v/>
      </c>
      <c r="AP1468" s="310">
        <f>SUM(AO$1:AO1468)</f>
        <v>0</v>
      </c>
      <c r="AQ1468" s="310">
        <f>SUM(AK$2:AK1468)</f>
        <v>12</v>
      </c>
      <c r="AR1468" s="310">
        <f>COUNTA(AJ$2:AJ1468)</f>
        <v>12</v>
      </c>
      <c r="AS1468" s="312"/>
      <c r="AT1468" s="312"/>
      <c r="AU1468" s="312"/>
      <c r="AV1468" s="312"/>
      <c r="AW1468" s="312"/>
      <c r="AZ1468">
        <v>0</v>
      </c>
      <c r="BA1468">
        <v>0</v>
      </c>
    </row>
    <row r="1469" spans="1:53" x14ac:dyDescent="0.25">
      <c r="A1469">
        <v>124</v>
      </c>
      <c r="B1469" t="s">
        <v>65</v>
      </c>
      <c r="C1469" t="s">
        <v>670</v>
      </c>
      <c r="D1469"/>
      <c r="E1469">
        <v>2</v>
      </c>
      <c r="F1469">
        <v>3</v>
      </c>
      <c r="G1469">
        <v>4</v>
      </c>
      <c r="H1469">
        <v>2</v>
      </c>
      <c r="I1469">
        <v>0</v>
      </c>
      <c r="J1469">
        <v>0</v>
      </c>
      <c r="K1469">
        <v>0</v>
      </c>
      <c r="L1469">
        <v>0</v>
      </c>
      <c r="M1469"/>
      <c r="O1469" s="101">
        <f>IF(ISBLANK(C1469),O1468,IF(COUNTIF(C$2:C1469,C1469)&gt;1,O1468,1+MAX(O1468,0)))</f>
        <v>40</v>
      </c>
      <c r="P1469" s="45">
        <f t="shared" si="484"/>
        <v>21</v>
      </c>
      <c r="Q1469" s="33" t="str">
        <f t="shared" si="485"/>
        <v/>
      </c>
      <c r="R1469" s="33">
        <f t="shared" si="486"/>
        <v>7</v>
      </c>
      <c r="S1469" s="33" t="str">
        <f t="shared" si="487"/>
        <v>124_7</v>
      </c>
      <c r="T1469" s="35" t="str">
        <f t="shared" si="488"/>
        <v>124AM</v>
      </c>
      <c r="U1469" s="35" t="str">
        <f t="shared" si="489"/>
        <v>124AMEW</v>
      </c>
      <c r="V1469" s="35" t="str">
        <f t="shared" si="505"/>
        <v>1N</v>
      </c>
      <c r="W1469" s="35" t="str">
        <f t="shared" si="498"/>
        <v>124AM1N234</v>
      </c>
      <c r="X1469" s="388">
        <f t="shared" si="499"/>
        <v>0</v>
      </c>
      <c r="Y1469" s="388">
        <f t="shared" si="500"/>
        <v>0</v>
      </c>
      <c r="Z1469" s="280" t="str">
        <f t="shared" si="490"/>
        <v/>
      </c>
      <c r="AA1469" s="280" t="str">
        <f t="shared" si="491"/>
        <v/>
      </c>
      <c r="AB1469" s="389" t="str">
        <f t="shared" si="501"/>
        <v/>
      </c>
      <c r="AC1469" s="389" t="str">
        <f t="shared" si="502"/>
        <v/>
      </c>
      <c r="AD1469" s="390">
        <f t="shared" si="492"/>
        <v>1</v>
      </c>
      <c r="AE1469" s="282">
        <f t="shared" si="493"/>
        <v>0</v>
      </c>
      <c r="AF1469" s="359">
        <f t="shared" si="494"/>
        <v>0</v>
      </c>
      <c r="AG1469" s="280">
        <f t="shared" si="495"/>
        <v>4</v>
      </c>
      <c r="AH1469" s="280">
        <f t="shared" si="496"/>
        <v>1</v>
      </c>
      <c r="AI1469" s="280">
        <f>IF(ISBLANK(T1469),AI1468,IF(COUNTIF(T$2:T1469,T1469)&gt;1,AI1468,1+MAX(AI1468,0)))</f>
        <v>38</v>
      </c>
      <c r="AL1469" s="391" t="str">
        <f t="shared" si="503"/>
        <v/>
      </c>
      <c r="AM1469" s="391" t="str">
        <f t="shared" si="504"/>
        <v/>
      </c>
      <c r="AO1469" s="310" t="str">
        <f t="shared" si="497"/>
        <v/>
      </c>
      <c r="AP1469" s="310">
        <f>SUM(AO$1:AO1469)</f>
        <v>0</v>
      </c>
      <c r="AQ1469" s="310">
        <f>SUM(AK$2:AK1469)</f>
        <v>12</v>
      </c>
      <c r="AR1469" s="310">
        <f>COUNTA(AJ$2:AJ1469)</f>
        <v>12</v>
      </c>
      <c r="AS1469" s="312"/>
      <c r="AT1469" s="312"/>
      <c r="AU1469" s="312"/>
      <c r="AV1469" s="312"/>
      <c r="AW1469" s="312"/>
      <c r="AZ1469">
        <v>0</v>
      </c>
      <c r="BA1469">
        <v>0</v>
      </c>
    </row>
    <row r="1470" spans="1:53" x14ac:dyDescent="0.25">
      <c r="A1470">
        <v>124</v>
      </c>
      <c r="B1470" t="s">
        <v>65</v>
      </c>
      <c r="C1470" t="s">
        <v>670</v>
      </c>
      <c r="D1470"/>
      <c r="E1470">
        <v>2</v>
      </c>
      <c r="F1470">
        <v>4</v>
      </c>
      <c r="G1470">
        <v>1</v>
      </c>
      <c r="H1470">
        <v>1</v>
      </c>
      <c r="I1470">
        <v>0</v>
      </c>
      <c r="J1470">
        <v>0</v>
      </c>
      <c r="K1470">
        <v>1</v>
      </c>
      <c r="L1470">
        <v>1</v>
      </c>
      <c r="M1470"/>
      <c r="O1470" s="101">
        <f>IF(ISBLANK(C1470),O1469,IF(COUNTIF(C$2:C1470,C1470)&gt;1,O1469,1+MAX(O1469,0)))</f>
        <v>40</v>
      </c>
      <c r="P1470" s="45">
        <f t="shared" si="484"/>
        <v>21</v>
      </c>
      <c r="Q1470" s="33" t="str">
        <f t="shared" si="485"/>
        <v/>
      </c>
      <c r="R1470" s="33">
        <f t="shared" si="486"/>
        <v>8</v>
      </c>
      <c r="S1470" s="33" t="str">
        <f t="shared" si="487"/>
        <v>124_8</v>
      </c>
      <c r="T1470" s="35" t="str">
        <f t="shared" si="488"/>
        <v>124AM</v>
      </c>
      <c r="U1470" s="35" t="str">
        <f t="shared" si="489"/>
        <v>124AMNS</v>
      </c>
      <c r="V1470" s="35" t="str">
        <f t="shared" si="505"/>
        <v>1N</v>
      </c>
      <c r="W1470" s="35" t="str">
        <f t="shared" si="498"/>
        <v>124AM1N241</v>
      </c>
      <c r="X1470" s="388">
        <f t="shared" si="499"/>
        <v>1</v>
      </c>
      <c r="Y1470" s="388">
        <f t="shared" si="500"/>
        <v>1</v>
      </c>
      <c r="Z1470" s="280" t="str">
        <f t="shared" si="490"/>
        <v/>
      </c>
      <c r="AA1470" s="280" t="str">
        <f t="shared" si="491"/>
        <v/>
      </c>
      <c r="AB1470" s="389" t="str">
        <f t="shared" si="501"/>
        <v/>
      </c>
      <c r="AC1470" s="389" t="str">
        <f t="shared" si="502"/>
        <v/>
      </c>
      <c r="AD1470" s="390" t="str">
        <f t="shared" si="492"/>
        <v/>
      </c>
      <c r="AE1470" s="282">
        <f t="shared" si="493"/>
        <v>0</v>
      </c>
      <c r="AF1470" s="359">
        <f t="shared" si="494"/>
        <v>0</v>
      </c>
      <c r="AG1470" s="280">
        <f t="shared" si="495"/>
        <v>3</v>
      </c>
      <c r="AH1470" s="280">
        <f t="shared" si="496"/>
        <v>1</v>
      </c>
      <c r="AI1470" s="280">
        <f>IF(ISBLANK(T1470),AI1469,IF(COUNTIF(T$2:T1470,T1470)&gt;1,AI1469,1+MAX(AI1469,0)))</f>
        <v>38</v>
      </c>
      <c r="AL1470" s="391" t="str">
        <f t="shared" si="503"/>
        <v/>
      </c>
      <c r="AM1470" s="391" t="str">
        <f t="shared" si="504"/>
        <v/>
      </c>
      <c r="AO1470" s="310" t="str">
        <f t="shared" si="497"/>
        <v/>
      </c>
      <c r="AP1470" s="310">
        <f>SUM(AO$1:AO1470)</f>
        <v>0</v>
      </c>
      <c r="AQ1470" s="310">
        <f>SUM(AK$2:AK1470)</f>
        <v>12</v>
      </c>
      <c r="AR1470" s="310">
        <f>COUNTA(AJ$2:AJ1470)</f>
        <v>12</v>
      </c>
      <c r="AS1470" s="312"/>
      <c r="AT1470" s="312"/>
      <c r="AU1470" s="312"/>
      <c r="AV1470" s="312"/>
      <c r="AW1470" s="312"/>
      <c r="AZ1470">
        <v>1</v>
      </c>
      <c r="BA1470">
        <v>1</v>
      </c>
    </row>
    <row r="1471" spans="1:53" x14ac:dyDescent="0.25">
      <c r="A1471">
        <v>124</v>
      </c>
      <c r="B1471" t="s">
        <v>65</v>
      </c>
      <c r="C1471" t="s">
        <v>670</v>
      </c>
      <c r="D1471"/>
      <c r="E1471">
        <v>2</v>
      </c>
      <c r="F1471">
        <v>4</v>
      </c>
      <c r="G1471">
        <v>2</v>
      </c>
      <c r="H1471">
        <v>0</v>
      </c>
      <c r="I1471">
        <v>0</v>
      </c>
      <c r="J1471">
        <v>0</v>
      </c>
      <c r="K1471">
        <v>0</v>
      </c>
      <c r="L1471">
        <v>0</v>
      </c>
      <c r="M1471"/>
      <c r="O1471" s="101">
        <f>IF(ISBLANK(C1471),O1470,IF(COUNTIF(C$2:C1471,C1471)&gt;1,O1470,1+MAX(O1470,0)))</f>
        <v>40</v>
      </c>
      <c r="P1471" s="45">
        <f t="shared" si="484"/>
        <v>21</v>
      </c>
      <c r="Q1471" s="33" t="str">
        <f t="shared" si="485"/>
        <v/>
      </c>
      <c r="R1471" s="33">
        <f t="shared" si="486"/>
        <v>8</v>
      </c>
      <c r="S1471" s="33" t="str">
        <f t="shared" si="487"/>
        <v>124_8</v>
      </c>
      <c r="T1471" s="35" t="str">
        <f t="shared" si="488"/>
        <v>124AM</v>
      </c>
      <c r="U1471" s="35" t="str">
        <f t="shared" si="489"/>
        <v>124AMNS</v>
      </c>
      <c r="V1471" s="35" t="str">
        <f t="shared" si="505"/>
        <v>1N</v>
      </c>
      <c r="W1471" s="35" t="str">
        <f t="shared" si="498"/>
        <v>124AM1N242</v>
      </c>
      <c r="X1471" s="388">
        <f t="shared" si="499"/>
        <v>0</v>
      </c>
      <c r="Y1471" s="388">
        <f t="shared" si="500"/>
        <v>0</v>
      </c>
      <c r="Z1471" s="280" t="str">
        <f t="shared" si="490"/>
        <v/>
      </c>
      <c r="AA1471" s="280" t="str">
        <f t="shared" si="491"/>
        <v/>
      </c>
      <c r="AB1471" s="389" t="str">
        <f t="shared" si="501"/>
        <v/>
      </c>
      <c r="AC1471" s="389" t="str">
        <f t="shared" si="502"/>
        <v/>
      </c>
      <c r="AD1471" s="390" t="str">
        <f t="shared" si="492"/>
        <v/>
      </c>
      <c r="AE1471" s="282">
        <f t="shared" si="493"/>
        <v>0</v>
      </c>
      <c r="AF1471" s="359">
        <f t="shared" si="494"/>
        <v>0</v>
      </c>
      <c r="AG1471" s="280">
        <f t="shared" si="495"/>
        <v>3</v>
      </c>
      <c r="AH1471" s="280">
        <f t="shared" si="496"/>
        <v>1</v>
      </c>
      <c r="AI1471" s="280">
        <f>IF(ISBLANK(T1471),AI1470,IF(COUNTIF(T$2:T1471,T1471)&gt;1,AI1470,1+MAX(AI1470,0)))</f>
        <v>38</v>
      </c>
      <c r="AL1471" s="391" t="str">
        <f t="shared" si="503"/>
        <v/>
      </c>
      <c r="AM1471" s="391" t="str">
        <f t="shared" si="504"/>
        <v/>
      </c>
      <c r="AO1471" s="310" t="str">
        <f t="shared" si="497"/>
        <v/>
      </c>
      <c r="AP1471" s="310">
        <f>SUM(AO$1:AO1471)</f>
        <v>0</v>
      </c>
      <c r="AQ1471" s="310">
        <f>SUM(AK$2:AK1471)</f>
        <v>12</v>
      </c>
      <c r="AR1471" s="310">
        <f>COUNTA(AJ$2:AJ1471)</f>
        <v>12</v>
      </c>
      <c r="AS1471" s="312"/>
      <c r="AT1471" s="312"/>
      <c r="AU1471" s="312"/>
      <c r="AV1471" s="312"/>
      <c r="AW1471" s="312"/>
      <c r="AZ1471">
        <v>0</v>
      </c>
      <c r="BA1471">
        <v>0</v>
      </c>
    </row>
    <row r="1472" spans="1:53" x14ac:dyDescent="0.25">
      <c r="A1472">
        <v>124</v>
      </c>
      <c r="B1472" t="s">
        <v>65</v>
      </c>
      <c r="C1472" t="s">
        <v>670</v>
      </c>
      <c r="D1472"/>
      <c r="E1472">
        <v>2</v>
      </c>
      <c r="F1472">
        <v>4</v>
      </c>
      <c r="G1472">
        <v>3</v>
      </c>
      <c r="H1472">
        <v>6</v>
      </c>
      <c r="I1472">
        <v>3</v>
      </c>
      <c r="J1472">
        <v>4</v>
      </c>
      <c r="K1472">
        <v>0</v>
      </c>
      <c r="L1472">
        <v>0</v>
      </c>
      <c r="M1472"/>
      <c r="O1472" s="101">
        <f>IF(ISBLANK(C1472),O1471,IF(COUNTIF(C$2:C1472,C1472)&gt;1,O1471,1+MAX(O1471,0)))</f>
        <v>40</v>
      </c>
      <c r="P1472" s="45">
        <f t="shared" si="484"/>
        <v>21</v>
      </c>
      <c r="Q1472" s="33" t="str">
        <f t="shared" si="485"/>
        <v/>
      </c>
      <c r="R1472" s="33">
        <f t="shared" si="486"/>
        <v>8</v>
      </c>
      <c r="S1472" s="33" t="str">
        <f t="shared" si="487"/>
        <v>124_8</v>
      </c>
      <c r="T1472" s="35" t="str">
        <f t="shared" si="488"/>
        <v>124AM</v>
      </c>
      <c r="U1472" s="35" t="str">
        <f t="shared" si="489"/>
        <v>124AMEW</v>
      </c>
      <c r="V1472" s="35" t="str">
        <f t="shared" si="505"/>
        <v>1N</v>
      </c>
      <c r="W1472" s="35" t="str">
        <f t="shared" si="498"/>
        <v>124AM1N243</v>
      </c>
      <c r="X1472" s="388">
        <f t="shared" si="499"/>
        <v>0</v>
      </c>
      <c r="Y1472" s="388">
        <f t="shared" si="500"/>
        <v>0</v>
      </c>
      <c r="Z1472" s="280" t="str">
        <f t="shared" si="490"/>
        <v/>
      </c>
      <c r="AA1472" s="280" t="str">
        <f t="shared" si="491"/>
        <v/>
      </c>
      <c r="AB1472" s="389" t="str">
        <f t="shared" si="501"/>
        <v/>
      </c>
      <c r="AC1472" s="389" t="str">
        <f t="shared" si="502"/>
        <v/>
      </c>
      <c r="AD1472" s="390">
        <f t="shared" si="492"/>
        <v>1</v>
      </c>
      <c r="AE1472" s="282">
        <f t="shared" si="493"/>
        <v>0</v>
      </c>
      <c r="AF1472" s="359">
        <f t="shared" si="494"/>
        <v>0</v>
      </c>
      <c r="AG1472" s="280">
        <f t="shared" si="495"/>
        <v>4</v>
      </c>
      <c r="AH1472" s="280">
        <f t="shared" si="496"/>
        <v>1</v>
      </c>
      <c r="AI1472" s="280">
        <f>IF(ISBLANK(T1472),AI1471,IF(COUNTIF(T$2:T1472,T1472)&gt;1,AI1471,1+MAX(AI1471,0)))</f>
        <v>38</v>
      </c>
      <c r="AL1472" s="391" t="str">
        <f t="shared" si="503"/>
        <v/>
      </c>
      <c r="AM1472" s="391" t="str">
        <f t="shared" si="504"/>
        <v/>
      </c>
      <c r="AO1472" s="310" t="str">
        <f t="shared" si="497"/>
        <v/>
      </c>
      <c r="AP1472" s="310">
        <f>SUM(AO$1:AO1472)</f>
        <v>0</v>
      </c>
      <c r="AQ1472" s="310">
        <f>SUM(AK$2:AK1472)</f>
        <v>12</v>
      </c>
      <c r="AR1472" s="310">
        <f>COUNTA(AJ$2:AJ1472)</f>
        <v>12</v>
      </c>
      <c r="AS1472" s="312"/>
      <c r="AT1472" s="312"/>
      <c r="AU1472" s="312"/>
      <c r="AV1472" s="312"/>
      <c r="AW1472" s="312"/>
      <c r="AZ1472">
        <v>0</v>
      </c>
      <c r="BA1472">
        <v>0</v>
      </c>
    </row>
    <row r="1473" spans="1:53" x14ac:dyDescent="0.25">
      <c r="A1473">
        <v>124</v>
      </c>
      <c r="B1473" t="s">
        <v>65</v>
      </c>
      <c r="C1473" t="s">
        <v>670</v>
      </c>
      <c r="D1473"/>
      <c r="E1473">
        <v>2</v>
      </c>
      <c r="F1473">
        <v>4</v>
      </c>
      <c r="G1473">
        <v>4</v>
      </c>
      <c r="H1473">
        <v>1</v>
      </c>
      <c r="I1473">
        <v>0</v>
      </c>
      <c r="J1473">
        <v>1</v>
      </c>
      <c r="K1473">
        <v>0</v>
      </c>
      <c r="L1473">
        <v>0</v>
      </c>
      <c r="M1473"/>
      <c r="O1473" s="101">
        <f>IF(ISBLANK(C1473),O1472,IF(COUNTIF(C$2:C1473,C1473)&gt;1,O1472,1+MAX(O1472,0)))</f>
        <v>40</v>
      </c>
      <c r="P1473" s="45">
        <f t="shared" si="484"/>
        <v>21</v>
      </c>
      <c r="Q1473" s="33" t="str">
        <f t="shared" si="485"/>
        <v/>
      </c>
      <c r="R1473" s="33">
        <f t="shared" si="486"/>
        <v>8</v>
      </c>
      <c r="S1473" s="33" t="str">
        <f t="shared" si="487"/>
        <v>124_8</v>
      </c>
      <c r="T1473" s="35" t="str">
        <f t="shared" si="488"/>
        <v>124AM</v>
      </c>
      <c r="U1473" s="35" t="str">
        <f t="shared" si="489"/>
        <v>124AMEW</v>
      </c>
      <c r="V1473" s="35" t="str">
        <f t="shared" si="505"/>
        <v>1N</v>
      </c>
      <c r="W1473" s="35" t="str">
        <f t="shared" si="498"/>
        <v>124AM1N244</v>
      </c>
      <c r="X1473" s="388">
        <f t="shared" si="499"/>
        <v>0</v>
      </c>
      <c r="Y1473" s="388">
        <f t="shared" si="500"/>
        <v>0</v>
      </c>
      <c r="Z1473" s="280" t="str">
        <f t="shared" si="490"/>
        <v/>
      </c>
      <c r="AA1473" s="280" t="str">
        <f t="shared" si="491"/>
        <v/>
      </c>
      <c r="AB1473" s="389" t="str">
        <f t="shared" si="501"/>
        <v/>
      </c>
      <c r="AC1473" s="389" t="str">
        <f t="shared" si="502"/>
        <v/>
      </c>
      <c r="AD1473" s="390">
        <f t="shared" si="492"/>
        <v>1</v>
      </c>
      <c r="AE1473" s="282">
        <f t="shared" si="493"/>
        <v>0</v>
      </c>
      <c r="AF1473" s="359">
        <f t="shared" si="494"/>
        <v>0</v>
      </c>
      <c r="AG1473" s="280">
        <f t="shared" si="495"/>
        <v>4</v>
      </c>
      <c r="AH1473" s="280">
        <f t="shared" si="496"/>
        <v>1</v>
      </c>
      <c r="AI1473" s="280">
        <f>IF(ISBLANK(T1473),AI1472,IF(COUNTIF(T$2:T1473,T1473)&gt;1,AI1472,1+MAX(AI1472,0)))</f>
        <v>38</v>
      </c>
      <c r="AL1473" s="391" t="str">
        <f t="shared" si="503"/>
        <v/>
      </c>
      <c r="AM1473" s="391" t="str">
        <f t="shared" si="504"/>
        <v/>
      </c>
      <c r="AO1473" s="310" t="str">
        <f t="shared" si="497"/>
        <v/>
      </c>
      <c r="AP1473" s="310">
        <f>SUM(AO$1:AO1473)</f>
        <v>0</v>
      </c>
      <c r="AQ1473" s="310">
        <f>SUM(AK$2:AK1473)</f>
        <v>12</v>
      </c>
      <c r="AR1473" s="310">
        <f>COUNTA(AJ$2:AJ1473)</f>
        <v>12</v>
      </c>
      <c r="AS1473" s="312"/>
      <c r="AT1473" s="312"/>
      <c r="AU1473" s="312"/>
      <c r="AV1473" s="312"/>
      <c r="AW1473" s="312"/>
      <c r="AZ1473">
        <v>0</v>
      </c>
      <c r="BA1473">
        <v>0</v>
      </c>
    </row>
    <row r="1474" spans="1:53" x14ac:dyDescent="0.25">
      <c r="A1474">
        <v>124</v>
      </c>
      <c r="B1474" t="s">
        <v>66</v>
      </c>
      <c r="C1474" t="s">
        <v>934</v>
      </c>
      <c r="D1474"/>
      <c r="E1474">
        <v>1</v>
      </c>
      <c r="F1474">
        <v>1</v>
      </c>
      <c r="G1474">
        <v>1</v>
      </c>
      <c r="H1474">
        <v>0</v>
      </c>
      <c r="I1474">
        <v>0</v>
      </c>
      <c r="J1474">
        <v>0</v>
      </c>
      <c r="K1474">
        <v>0</v>
      </c>
      <c r="L1474">
        <v>0</v>
      </c>
      <c r="M1474"/>
      <c r="O1474" s="101">
        <f>IF(ISBLANK(C1474),O1473,IF(COUNTIF(C$2:C1474,C1474)&gt;1,O1473,1+MAX(O1473,0)))</f>
        <v>41</v>
      </c>
      <c r="P1474" s="45">
        <f t="shared" ref="P1474:P1537" si="506">IF(A1474=A1473,P1473,IF(ISNUMBER(P1473),P1473+1,1))</f>
        <v>21</v>
      </c>
      <c r="Q1474" s="33" t="str">
        <f t="shared" ref="Q1474:Q1537" si="507">IF(OR(P1474=P1473,LEN(A1474)&lt;1),"",P1474)</f>
        <v/>
      </c>
      <c r="R1474" s="33">
        <f t="shared" ref="R1474:R1537" si="508">IF(ISNUMBER(F1474),F1474+4*(E1474-1)+8*IF(B1474="PM",1,0),"")</f>
        <v>9</v>
      </c>
      <c r="S1474" s="33" t="str">
        <f t="shared" ref="S1474:S1537" si="509">IF(ISNUMBER(R1474),A1474&amp;"_"&amp;R1474,"")</f>
        <v>124_9</v>
      </c>
      <c r="T1474" s="35" t="str">
        <f t="shared" ref="T1474:T1537" si="510">A1474&amp;B1474</f>
        <v>124PM</v>
      </c>
      <c r="U1474" s="35" t="str">
        <f t="shared" ref="U1474:U1537" si="511">IF(OR(G1474=1,G1474=2),T1474&amp;"NS",IF(OR(G1474=3,G1474=4),T1474&amp;"EW",""))</f>
        <v>124PMNS</v>
      </c>
      <c r="V1474" s="35" t="str">
        <f t="shared" si="505"/>
        <v>1O</v>
      </c>
      <c r="W1474" s="35" t="str">
        <f t="shared" si="498"/>
        <v>124PM1O111</v>
      </c>
      <c r="X1474" s="388">
        <f t="shared" si="499"/>
        <v>0</v>
      </c>
      <c r="Y1474" s="388">
        <f t="shared" si="500"/>
        <v>0</v>
      </c>
      <c r="Z1474" s="280" t="str">
        <f t="shared" ref="Z1474:Z1537" si="512">IF(I1474&gt;$H1474,1,"")</f>
        <v/>
      </c>
      <c r="AA1474" s="280" t="str">
        <f t="shared" ref="AA1474:AA1537" si="513">IF(J1474&gt;$H1474,1,"")</f>
        <v/>
      </c>
      <c r="AB1474" s="389" t="str">
        <f t="shared" si="501"/>
        <v/>
      </c>
      <c r="AC1474" s="389" t="str">
        <f t="shared" si="502"/>
        <v/>
      </c>
      <c r="AD1474" s="390" t="str">
        <f t="shared" ref="AD1474:AD1537" si="514">IF(ISERROR(MATCH(A1474&amp;"_"&amp;G1474,Sidewalk_ignore,0)),"",1)</f>
        <v/>
      </c>
      <c r="AE1474" s="282">
        <f t="shared" ref="AE1474:AE1537" si="515">IF(AND(ISNUMBER($G1474),$B1474="AM"),INDEX(CordonIn,MATCH($A1474,loc_ID,0),$G1474),0)</f>
        <v>0</v>
      </c>
      <c r="AF1474" s="359">
        <f t="shared" ref="AF1474:AF1537" si="516">IF(AND(ISNUMBER($G1474),$B1474="PM"),INDEX(CordonIn,MATCH($A1474,loc_ID,0),VLOOKUP($G1474,Reverse_dir,2,FALSE)),0)</f>
        <v>0</v>
      </c>
      <c r="AG1474" s="280">
        <f t="shared" ref="AG1474:AG1537" si="517">IF(AND(ISNUMBER($G1474),$B1474="AM"),INDEX(Lane,MATCH($A1474,loc_ID,0),$G1474),0)</f>
        <v>0</v>
      </c>
      <c r="AH1474" s="280">
        <f t="shared" ref="AH1474:AH1537" si="518">IF(AND(AG1474&gt;0,ISNUMBER(AG1474)),1,0)</f>
        <v>0</v>
      </c>
      <c r="AI1474" s="280">
        <f>IF(ISBLANK(T1474),AI1473,IF(COUNTIF(T$2:T1474,T1474)&gt;1,AI1473,1+MAX(AI1473,0)))</f>
        <v>39</v>
      </c>
      <c r="AL1474" s="391" t="str">
        <f t="shared" si="503"/>
        <v/>
      </c>
      <c r="AM1474" s="391" t="str">
        <f t="shared" si="504"/>
        <v/>
      </c>
      <c r="AO1474" s="310" t="str">
        <f t="shared" ref="AO1474:AO1537" si="519">IF(SUM(Z1474:AC1474)&gt;0,1,"")</f>
        <v/>
      </c>
      <c r="AP1474" s="310">
        <f>SUM(AO$1:AO1474)</f>
        <v>0</v>
      </c>
      <c r="AQ1474" s="310">
        <f>SUM(AK$2:AK1474)</f>
        <v>12</v>
      </c>
      <c r="AR1474" s="310">
        <f>COUNTA(AJ$2:AJ1474)</f>
        <v>12</v>
      </c>
      <c r="AS1474" s="312"/>
      <c r="AT1474" s="312"/>
      <c r="AU1474" s="312"/>
      <c r="AV1474" s="312"/>
      <c r="AW1474" s="312"/>
      <c r="AZ1474">
        <v>0</v>
      </c>
      <c r="BA1474">
        <v>0</v>
      </c>
    </row>
    <row r="1475" spans="1:53" x14ac:dyDescent="0.25">
      <c r="A1475">
        <v>124</v>
      </c>
      <c r="B1475" t="s">
        <v>66</v>
      </c>
      <c r="C1475" t="s">
        <v>934</v>
      </c>
      <c r="D1475"/>
      <c r="E1475">
        <v>1</v>
      </c>
      <c r="F1475">
        <v>1</v>
      </c>
      <c r="G1475">
        <v>2</v>
      </c>
      <c r="H1475">
        <v>0</v>
      </c>
      <c r="I1475">
        <v>0</v>
      </c>
      <c r="J1475">
        <v>0</v>
      </c>
      <c r="K1475">
        <v>0</v>
      </c>
      <c r="L1475">
        <v>0</v>
      </c>
      <c r="M1475"/>
      <c r="O1475" s="101">
        <f>IF(ISBLANK(C1475),O1474,IF(COUNTIF(C$2:C1475,C1475)&gt;1,O1474,1+MAX(O1474,0)))</f>
        <v>41</v>
      </c>
      <c r="P1475" s="45">
        <f t="shared" si="506"/>
        <v>21</v>
      </c>
      <c r="Q1475" s="33" t="str">
        <f t="shared" si="507"/>
        <v/>
      </c>
      <c r="R1475" s="33">
        <f t="shared" si="508"/>
        <v>9</v>
      </c>
      <c r="S1475" s="33" t="str">
        <f t="shared" si="509"/>
        <v>124_9</v>
      </c>
      <c r="T1475" s="35" t="str">
        <f t="shared" si="510"/>
        <v>124PM</v>
      </c>
      <c r="U1475" s="35" t="str">
        <f t="shared" si="511"/>
        <v>124PMNS</v>
      </c>
      <c r="V1475" s="35" t="str">
        <f t="shared" si="505"/>
        <v>1O</v>
      </c>
      <c r="W1475" s="35" t="str">
        <f t="shared" ref="W1475:W1538" si="520">IF(ISBLANK(A1475),"",A1475&amp;B1475&amp;V1475&amp;E1475&amp;F1475&amp;G1475)</f>
        <v>124PM1O112</v>
      </c>
      <c r="X1475" s="388">
        <f t="shared" ref="X1475:X1538" si="521">IF($AD1475=1,0,K1475)</f>
        <v>0</v>
      </c>
      <c r="Y1475" s="388">
        <f t="shared" ref="Y1475:Y1538" si="522">IF($AD1475=1,0,L1475)</f>
        <v>0</v>
      </c>
      <c r="Z1475" s="280" t="str">
        <f t="shared" si="512"/>
        <v/>
      </c>
      <c r="AA1475" s="280" t="str">
        <f t="shared" si="513"/>
        <v/>
      </c>
      <c r="AB1475" s="389" t="str">
        <f t="shared" ref="AB1475:AB1538" si="523">IF(OR(K1475&gt;$H1475,AND($AD1475=1,K1475&gt;0)),1,"")</f>
        <v/>
      </c>
      <c r="AC1475" s="389" t="str">
        <f t="shared" ref="AC1475:AC1538" si="524">IF(OR(L1475&gt;$H1475,AND($AD1475=1,L1475&gt;0)),1,"")</f>
        <v/>
      </c>
      <c r="AD1475" s="390" t="str">
        <f t="shared" si="514"/>
        <v/>
      </c>
      <c r="AE1475" s="282">
        <f t="shared" si="515"/>
        <v>0</v>
      </c>
      <c r="AF1475" s="359">
        <f t="shared" si="516"/>
        <v>0</v>
      </c>
      <c r="AG1475" s="280">
        <f t="shared" si="517"/>
        <v>0</v>
      </c>
      <c r="AH1475" s="280">
        <f t="shared" si="518"/>
        <v>0</v>
      </c>
      <c r="AI1475" s="280">
        <f>IF(ISBLANK(T1475),AI1474,IF(COUNTIF(T$2:T1475,T1475)&gt;1,AI1474,1+MAX(AI1474,0)))</f>
        <v>39</v>
      </c>
      <c r="AL1475" s="391" t="str">
        <f t="shared" ref="AL1475:AL1538" si="525">IF(OR(AB1475=1,AC1475=1),IF(LEN(AJ1475)=0,"",AJ1475&amp;"; ")&amp;"Ignore sidewalk",IF(LEN(AJ1475)=0,"",AJ1475))</f>
        <v/>
      </c>
      <c r="AM1475" s="391" t="str">
        <f t="shared" ref="AM1475:AM1538" si="526">IF(OR(AB1475=1,AC1475=1),1,IF(LEN(AK1475)=0,"",AK1475))</f>
        <v/>
      </c>
      <c r="AO1475" s="310" t="str">
        <f t="shared" si="519"/>
        <v/>
      </c>
      <c r="AP1475" s="310">
        <f>SUM(AO$1:AO1475)</f>
        <v>0</v>
      </c>
      <c r="AQ1475" s="310">
        <f>SUM(AK$2:AK1475)</f>
        <v>12</v>
      </c>
      <c r="AR1475" s="310">
        <f>COUNTA(AJ$2:AJ1475)</f>
        <v>12</v>
      </c>
      <c r="AS1475" s="312"/>
      <c r="AT1475" s="312"/>
      <c r="AU1475" s="312"/>
      <c r="AV1475" s="312"/>
      <c r="AW1475" s="312"/>
      <c r="AZ1475">
        <v>0</v>
      </c>
      <c r="BA1475">
        <v>0</v>
      </c>
    </row>
    <row r="1476" spans="1:53" x14ac:dyDescent="0.25">
      <c r="A1476">
        <v>124</v>
      </c>
      <c r="B1476" t="s">
        <v>66</v>
      </c>
      <c r="C1476" t="s">
        <v>934</v>
      </c>
      <c r="D1476"/>
      <c r="E1476">
        <v>1</v>
      </c>
      <c r="F1476">
        <v>1</v>
      </c>
      <c r="G1476">
        <v>3</v>
      </c>
      <c r="H1476">
        <v>4</v>
      </c>
      <c r="I1476">
        <v>1</v>
      </c>
      <c r="J1476">
        <v>3</v>
      </c>
      <c r="K1476">
        <v>0</v>
      </c>
      <c r="L1476">
        <v>0</v>
      </c>
      <c r="M1476"/>
      <c r="O1476" s="101">
        <f>IF(ISBLANK(C1476),O1475,IF(COUNTIF(C$2:C1476,C1476)&gt;1,O1475,1+MAX(O1475,0)))</f>
        <v>41</v>
      </c>
      <c r="P1476" s="45">
        <f t="shared" si="506"/>
        <v>21</v>
      </c>
      <c r="Q1476" s="33" t="str">
        <f t="shared" si="507"/>
        <v/>
      </c>
      <c r="R1476" s="33">
        <f t="shared" si="508"/>
        <v>9</v>
      </c>
      <c r="S1476" s="33" t="str">
        <f t="shared" si="509"/>
        <v>124_9</v>
      </c>
      <c r="T1476" s="35" t="str">
        <f t="shared" si="510"/>
        <v>124PM</v>
      </c>
      <c r="U1476" s="35" t="str">
        <f t="shared" si="511"/>
        <v>124PMEW</v>
      </c>
      <c r="V1476" s="35" t="str">
        <f t="shared" ref="V1476:V1539" si="527">TEXT((O1476-MOD(O1476,26))/26,"0")&amp;CHAR(65+MOD(O1476-1,26))</f>
        <v>1O</v>
      </c>
      <c r="W1476" s="35" t="str">
        <f t="shared" si="520"/>
        <v>124PM1O113</v>
      </c>
      <c r="X1476" s="388">
        <f t="shared" si="521"/>
        <v>0</v>
      </c>
      <c r="Y1476" s="388">
        <f t="shared" si="522"/>
        <v>0</v>
      </c>
      <c r="Z1476" s="280" t="str">
        <f t="shared" si="512"/>
        <v/>
      </c>
      <c r="AA1476" s="280" t="str">
        <f t="shared" si="513"/>
        <v/>
      </c>
      <c r="AB1476" s="389" t="str">
        <f t="shared" si="523"/>
        <v/>
      </c>
      <c r="AC1476" s="389" t="str">
        <f t="shared" si="524"/>
        <v/>
      </c>
      <c r="AD1476" s="390">
        <f t="shared" si="514"/>
        <v>1</v>
      </c>
      <c r="AE1476" s="282">
        <f t="shared" si="515"/>
        <v>0</v>
      </c>
      <c r="AF1476" s="359">
        <f t="shared" si="516"/>
        <v>0</v>
      </c>
      <c r="AG1476" s="280">
        <f t="shared" si="517"/>
        <v>0</v>
      </c>
      <c r="AH1476" s="280">
        <f t="shared" si="518"/>
        <v>0</v>
      </c>
      <c r="AI1476" s="280">
        <f>IF(ISBLANK(T1476),AI1475,IF(COUNTIF(T$2:T1476,T1476)&gt;1,AI1475,1+MAX(AI1475,0)))</f>
        <v>39</v>
      </c>
      <c r="AL1476" s="391" t="str">
        <f t="shared" si="525"/>
        <v/>
      </c>
      <c r="AM1476" s="391" t="str">
        <f t="shared" si="526"/>
        <v/>
      </c>
      <c r="AO1476" s="310" t="str">
        <f t="shared" si="519"/>
        <v/>
      </c>
      <c r="AP1476" s="310">
        <f>SUM(AO$1:AO1476)</f>
        <v>0</v>
      </c>
      <c r="AQ1476" s="310">
        <f>SUM(AK$2:AK1476)</f>
        <v>12</v>
      </c>
      <c r="AR1476" s="310">
        <f>COUNTA(AJ$2:AJ1476)</f>
        <v>12</v>
      </c>
      <c r="AS1476" s="312"/>
      <c r="AT1476" s="312"/>
      <c r="AU1476" s="312"/>
      <c r="AV1476" s="312"/>
      <c r="AW1476" s="312"/>
      <c r="AZ1476">
        <v>0</v>
      </c>
      <c r="BA1476">
        <v>4</v>
      </c>
    </row>
    <row r="1477" spans="1:53" x14ac:dyDescent="0.25">
      <c r="A1477">
        <v>124</v>
      </c>
      <c r="B1477" t="s">
        <v>66</v>
      </c>
      <c r="C1477" t="s">
        <v>934</v>
      </c>
      <c r="D1477"/>
      <c r="E1477">
        <v>1</v>
      </c>
      <c r="F1477">
        <v>1</v>
      </c>
      <c r="G1477">
        <v>4</v>
      </c>
      <c r="H1477">
        <v>6</v>
      </c>
      <c r="I1477">
        <v>3</v>
      </c>
      <c r="J1477">
        <v>1</v>
      </c>
      <c r="K1477">
        <v>0</v>
      </c>
      <c r="L1477">
        <v>0</v>
      </c>
      <c r="M1477"/>
      <c r="O1477" s="101">
        <f>IF(ISBLANK(C1477),O1476,IF(COUNTIF(C$2:C1477,C1477)&gt;1,O1476,1+MAX(O1476,0)))</f>
        <v>41</v>
      </c>
      <c r="P1477" s="45">
        <f t="shared" si="506"/>
        <v>21</v>
      </c>
      <c r="Q1477" s="33" t="str">
        <f t="shared" si="507"/>
        <v/>
      </c>
      <c r="R1477" s="33">
        <f t="shared" si="508"/>
        <v>9</v>
      </c>
      <c r="S1477" s="33" t="str">
        <f t="shared" si="509"/>
        <v>124_9</v>
      </c>
      <c r="T1477" s="35" t="str">
        <f t="shared" si="510"/>
        <v>124PM</v>
      </c>
      <c r="U1477" s="35" t="str">
        <f t="shared" si="511"/>
        <v>124PMEW</v>
      </c>
      <c r="V1477" s="35" t="str">
        <f t="shared" si="527"/>
        <v>1O</v>
      </c>
      <c r="W1477" s="35" t="str">
        <f t="shared" si="520"/>
        <v>124PM1O114</v>
      </c>
      <c r="X1477" s="388">
        <f t="shared" si="521"/>
        <v>0</v>
      </c>
      <c r="Y1477" s="388">
        <f t="shared" si="522"/>
        <v>0</v>
      </c>
      <c r="Z1477" s="280" t="str">
        <f t="shared" si="512"/>
        <v/>
      </c>
      <c r="AA1477" s="280" t="str">
        <f t="shared" si="513"/>
        <v/>
      </c>
      <c r="AB1477" s="389" t="str">
        <f t="shared" si="523"/>
        <v/>
      </c>
      <c r="AC1477" s="389" t="str">
        <f t="shared" si="524"/>
        <v/>
      </c>
      <c r="AD1477" s="390">
        <f t="shared" si="514"/>
        <v>1</v>
      </c>
      <c r="AE1477" s="282">
        <f t="shared" si="515"/>
        <v>0</v>
      </c>
      <c r="AF1477" s="359">
        <f t="shared" si="516"/>
        <v>0</v>
      </c>
      <c r="AG1477" s="280">
        <f t="shared" si="517"/>
        <v>0</v>
      </c>
      <c r="AH1477" s="280">
        <f t="shared" si="518"/>
        <v>0</v>
      </c>
      <c r="AI1477" s="280">
        <f>IF(ISBLANK(T1477),AI1476,IF(COUNTIF(T$2:T1477,T1477)&gt;1,AI1476,1+MAX(AI1476,0)))</f>
        <v>39</v>
      </c>
      <c r="AL1477" s="391" t="str">
        <f t="shared" si="525"/>
        <v/>
      </c>
      <c r="AM1477" s="391" t="str">
        <f t="shared" si="526"/>
        <v/>
      </c>
      <c r="AO1477" s="310" t="str">
        <f t="shared" si="519"/>
        <v/>
      </c>
      <c r="AP1477" s="310">
        <f>SUM(AO$1:AO1477)</f>
        <v>0</v>
      </c>
      <c r="AQ1477" s="310">
        <f>SUM(AK$2:AK1477)</f>
        <v>12</v>
      </c>
      <c r="AR1477" s="310">
        <f>COUNTA(AJ$2:AJ1477)</f>
        <v>12</v>
      </c>
      <c r="AS1477" s="312"/>
      <c r="AT1477" s="312"/>
      <c r="AU1477" s="312"/>
      <c r="AV1477" s="312"/>
      <c r="AW1477" s="312"/>
      <c r="AZ1477">
        <v>0</v>
      </c>
      <c r="BA1477">
        <v>6</v>
      </c>
    </row>
    <row r="1478" spans="1:53" x14ac:dyDescent="0.25">
      <c r="A1478">
        <v>124</v>
      </c>
      <c r="B1478" t="s">
        <v>66</v>
      </c>
      <c r="C1478" t="s">
        <v>934</v>
      </c>
      <c r="D1478"/>
      <c r="E1478">
        <v>1</v>
      </c>
      <c r="F1478">
        <v>2</v>
      </c>
      <c r="G1478">
        <v>1</v>
      </c>
      <c r="H1478">
        <v>0</v>
      </c>
      <c r="I1478">
        <v>0</v>
      </c>
      <c r="J1478">
        <v>0</v>
      </c>
      <c r="K1478">
        <v>0</v>
      </c>
      <c r="L1478">
        <v>0</v>
      </c>
      <c r="M1478"/>
      <c r="O1478" s="101">
        <f>IF(ISBLANK(C1478),O1477,IF(COUNTIF(C$2:C1478,C1478)&gt;1,O1477,1+MAX(O1477,0)))</f>
        <v>41</v>
      </c>
      <c r="P1478" s="45">
        <f t="shared" si="506"/>
        <v>21</v>
      </c>
      <c r="Q1478" s="33" t="str">
        <f t="shared" si="507"/>
        <v/>
      </c>
      <c r="R1478" s="33">
        <f t="shared" si="508"/>
        <v>10</v>
      </c>
      <c r="S1478" s="33" t="str">
        <f t="shared" si="509"/>
        <v>124_10</v>
      </c>
      <c r="T1478" s="35" t="str">
        <f t="shared" si="510"/>
        <v>124PM</v>
      </c>
      <c r="U1478" s="35" t="str">
        <f t="shared" si="511"/>
        <v>124PMNS</v>
      </c>
      <c r="V1478" s="35" t="str">
        <f t="shared" si="527"/>
        <v>1O</v>
      </c>
      <c r="W1478" s="35" t="str">
        <f t="shared" si="520"/>
        <v>124PM1O121</v>
      </c>
      <c r="X1478" s="388">
        <f t="shared" si="521"/>
        <v>0</v>
      </c>
      <c r="Y1478" s="388">
        <f t="shared" si="522"/>
        <v>0</v>
      </c>
      <c r="Z1478" s="280" t="str">
        <f t="shared" si="512"/>
        <v/>
      </c>
      <c r="AA1478" s="280" t="str">
        <f t="shared" si="513"/>
        <v/>
      </c>
      <c r="AB1478" s="389" t="str">
        <f t="shared" si="523"/>
        <v/>
      </c>
      <c r="AC1478" s="389" t="str">
        <f t="shared" si="524"/>
        <v/>
      </c>
      <c r="AD1478" s="390" t="str">
        <f t="shared" si="514"/>
        <v/>
      </c>
      <c r="AE1478" s="282">
        <f t="shared" si="515"/>
        <v>0</v>
      </c>
      <c r="AF1478" s="359">
        <f t="shared" si="516"/>
        <v>0</v>
      </c>
      <c r="AG1478" s="280">
        <f t="shared" si="517"/>
        <v>0</v>
      </c>
      <c r="AH1478" s="280">
        <f t="shared" si="518"/>
        <v>0</v>
      </c>
      <c r="AI1478" s="280">
        <f>IF(ISBLANK(T1478),AI1477,IF(COUNTIF(T$2:T1478,T1478)&gt;1,AI1477,1+MAX(AI1477,0)))</f>
        <v>39</v>
      </c>
      <c r="AL1478" s="391" t="str">
        <f t="shared" si="525"/>
        <v/>
      </c>
      <c r="AM1478" s="391" t="str">
        <f t="shared" si="526"/>
        <v/>
      </c>
      <c r="AO1478" s="310" t="str">
        <f t="shared" si="519"/>
        <v/>
      </c>
      <c r="AP1478" s="310">
        <f>SUM(AO$1:AO1478)</f>
        <v>0</v>
      </c>
      <c r="AQ1478" s="310">
        <f>SUM(AK$2:AK1478)</f>
        <v>12</v>
      </c>
      <c r="AR1478" s="310">
        <f>COUNTA(AJ$2:AJ1478)</f>
        <v>12</v>
      </c>
      <c r="AS1478" s="312"/>
      <c r="AT1478" s="312"/>
      <c r="AU1478" s="312"/>
      <c r="AV1478" s="312"/>
      <c r="AW1478" s="312"/>
      <c r="AZ1478">
        <v>0</v>
      </c>
      <c r="BA1478">
        <v>0</v>
      </c>
    </row>
    <row r="1479" spans="1:53" x14ac:dyDescent="0.25">
      <c r="A1479">
        <v>124</v>
      </c>
      <c r="B1479" t="s">
        <v>66</v>
      </c>
      <c r="C1479" t="s">
        <v>934</v>
      </c>
      <c r="D1479"/>
      <c r="E1479">
        <v>1</v>
      </c>
      <c r="F1479">
        <v>2</v>
      </c>
      <c r="G1479">
        <v>2</v>
      </c>
      <c r="H1479">
        <v>0</v>
      </c>
      <c r="I1479">
        <v>0</v>
      </c>
      <c r="J1479">
        <v>0</v>
      </c>
      <c r="K1479">
        <v>0</v>
      </c>
      <c r="L1479">
        <v>0</v>
      </c>
      <c r="M1479"/>
      <c r="O1479" s="101">
        <f>IF(ISBLANK(C1479),O1478,IF(COUNTIF(C$2:C1479,C1479)&gt;1,O1478,1+MAX(O1478,0)))</f>
        <v>41</v>
      </c>
      <c r="P1479" s="45">
        <f t="shared" si="506"/>
        <v>21</v>
      </c>
      <c r="Q1479" s="33" t="str">
        <f t="shared" si="507"/>
        <v/>
      </c>
      <c r="R1479" s="33">
        <f t="shared" si="508"/>
        <v>10</v>
      </c>
      <c r="S1479" s="33" t="str">
        <f t="shared" si="509"/>
        <v>124_10</v>
      </c>
      <c r="T1479" s="35" t="str">
        <f t="shared" si="510"/>
        <v>124PM</v>
      </c>
      <c r="U1479" s="35" t="str">
        <f t="shared" si="511"/>
        <v>124PMNS</v>
      </c>
      <c r="V1479" s="35" t="str">
        <f t="shared" si="527"/>
        <v>1O</v>
      </c>
      <c r="W1479" s="35" t="str">
        <f t="shared" si="520"/>
        <v>124PM1O122</v>
      </c>
      <c r="X1479" s="388">
        <f t="shared" si="521"/>
        <v>0</v>
      </c>
      <c r="Y1479" s="388">
        <f t="shared" si="522"/>
        <v>0</v>
      </c>
      <c r="Z1479" s="280" t="str">
        <f t="shared" si="512"/>
        <v/>
      </c>
      <c r="AA1479" s="280" t="str">
        <f t="shared" si="513"/>
        <v/>
      </c>
      <c r="AB1479" s="389" t="str">
        <f t="shared" si="523"/>
        <v/>
      </c>
      <c r="AC1479" s="389" t="str">
        <f t="shared" si="524"/>
        <v/>
      </c>
      <c r="AD1479" s="390" t="str">
        <f t="shared" si="514"/>
        <v/>
      </c>
      <c r="AE1479" s="282">
        <f t="shared" si="515"/>
        <v>0</v>
      </c>
      <c r="AF1479" s="359">
        <f t="shared" si="516"/>
        <v>0</v>
      </c>
      <c r="AG1479" s="280">
        <f t="shared" si="517"/>
        <v>0</v>
      </c>
      <c r="AH1479" s="280">
        <f t="shared" si="518"/>
        <v>0</v>
      </c>
      <c r="AI1479" s="280">
        <f>IF(ISBLANK(T1479),AI1478,IF(COUNTIF(T$2:T1479,T1479)&gt;1,AI1478,1+MAX(AI1478,0)))</f>
        <v>39</v>
      </c>
      <c r="AL1479" s="391" t="str">
        <f t="shared" si="525"/>
        <v/>
      </c>
      <c r="AM1479" s="391" t="str">
        <f t="shared" si="526"/>
        <v/>
      </c>
      <c r="AO1479" s="310" t="str">
        <f t="shared" si="519"/>
        <v/>
      </c>
      <c r="AP1479" s="310">
        <f>SUM(AO$1:AO1479)</f>
        <v>0</v>
      </c>
      <c r="AQ1479" s="310">
        <f>SUM(AK$2:AK1479)</f>
        <v>12</v>
      </c>
      <c r="AR1479" s="310">
        <f>COUNTA(AJ$2:AJ1479)</f>
        <v>12</v>
      </c>
      <c r="AS1479" s="312"/>
      <c r="AT1479" s="312"/>
      <c r="AU1479" s="312"/>
      <c r="AV1479" s="312"/>
      <c r="AW1479" s="312"/>
      <c r="AZ1479">
        <v>0</v>
      </c>
      <c r="BA1479">
        <v>0</v>
      </c>
    </row>
    <row r="1480" spans="1:53" x14ac:dyDescent="0.25">
      <c r="A1480">
        <v>124</v>
      </c>
      <c r="B1480" t="s">
        <v>66</v>
      </c>
      <c r="C1480" t="s">
        <v>934</v>
      </c>
      <c r="D1480"/>
      <c r="E1480">
        <v>1</v>
      </c>
      <c r="F1480">
        <v>2</v>
      </c>
      <c r="G1480">
        <v>3</v>
      </c>
      <c r="H1480">
        <v>4</v>
      </c>
      <c r="I1480">
        <v>1</v>
      </c>
      <c r="J1480">
        <v>2</v>
      </c>
      <c r="K1480">
        <v>0</v>
      </c>
      <c r="L1480">
        <v>0</v>
      </c>
      <c r="M1480"/>
      <c r="O1480" s="101">
        <f>IF(ISBLANK(C1480),O1479,IF(COUNTIF(C$2:C1480,C1480)&gt;1,O1479,1+MAX(O1479,0)))</f>
        <v>41</v>
      </c>
      <c r="P1480" s="45">
        <f t="shared" si="506"/>
        <v>21</v>
      </c>
      <c r="Q1480" s="33" t="str">
        <f t="shared" si="507"/>
        <v/>
      </c>
      <c r="R1480" s="33">
        <f t="shared" si="508"/>
        <v>10</v>
      </c>
      <c r="S1480" s="33" t="str">
        <f t="shared" si="509"/>
        <v>124_10</v>
      </c>
      <c r="T1480" s="35" t="str">
        <f t="shared" si="510"/>
        <v>124PM</v>
      </c>
      <c r="U1480" s="35" t="str">
        <f t="shared" si="511"/>
        <v>124PMEW</v>
      </c>
      <c r="V1480" s="35" t="str">
        <f t="shared" si="527"/>
        <v>1O</v>
      </c>
      <c r="W1480" s="35" t="str">
        <f t="shared" si="520"/>
        <v>124PM1O123</v>
      </c>
      <c r="X1480" s="388">
        <f t="shared" si="521"/>
        <v>0</v>
      </c>
      <c r="Y1480" s="388">
        <f t="shared" si="522"/>
        <v>0</v>
      </c>
      <c r="Z1480" s="280" t="str">
        <f t="shared" si="512"/>
        <v/>
      </c>
      <c r="AA1480" s="280" t="str">
        <f t="shared" si="513"/>
        <v/>
      </c>
      <c r="AB1480" s="389" t="str">
        <f t="shared" si="523"/>
        <v/>
      </c>
      <c r="AC1480" s="389" t="str">
        <f t="shared" si="524"/>
        <v/>
      </c>
      <c r="AD1480" s="390">
        <f t="shared" si="514"/>
        <v>1</v>
      </c>
      <c r="AE1480" s="282">
        <f t="shared" si="515"/>
        <v>0</v>
      </c>
      <c r="AF1480" s="359">
        <f t="shared" si="516"/>
        <v>0</v>
      </c>
      <c r="AG1480" s="280">
        <f t="shared" si="517"/>
        <v>0</v>
      </c>
      <c r="AH1480" s="280">
        <f t="shared" si="518"/>
        <v>0</v>
      </c>
      <c r="AI1480" s="280">
        <f>IF(ISBLANK(T1480),AI1479,IF(COUNTIF(T$2:T1480,T1480)&gt;1,AI1479,1+MAX(AI1479,0)))</f>
        <v>39</v>
      </c>
      <c r="AL1480" s="391" t="str">
        <f t="shared" si="525"/>
        <v/>
      </c>
      <c r="AM1480" s="391" t="str">
        <f t="shared" si="526"/>
        <v/>
      </c>
      <c r="AO1480" s="310" t="str">
        <f t="shared" si="519"/>
        <v/>
      </c>
      <c r="AP1480" s="310">
        <f>SUM(AO$1:AO1480)</f>
        <v>0</v>
      </c>
      <c r="AQ1480" s="310">
        <f>SUM(AK$2:AK1480)</f>
        <v>12</v>
      </c>
      <c r="AR1480" s="310">
        <f>COUNTA(AJ$2:AJ1480)</f>
        <v>12</v>
      </c>
      <c r="AS1480" s="312"/>
      <c r="AT1480" s="312"/>
      <c r="AU1480" s="312"/>
      <c r="AV1480" s="312"/>
      <c r="AW1480" s="312"/>
      <c r="AZ1480">
        <v>0</v>
      </c>
      <c r="BA1480">
        <v>4</v>
      </c>
    </row>
    <row r="1481" spans="1:53" x14ac:dyDescent="0.25">
      <c r="A1481">
        <v>124</v>
      </c>
      <c r="B1481" t="s">
        <v>66</v>
      </c>
      <c r="C1481" t="s">
        <v>934</v>
      </c>
      <c r="D1481"/>
      <c r="E1481">
        <v>1</v>
      </c>
      <c r="F1481">
        <v>2</v>
      </c>
      <c r="G1481">
        <v>4</v>
      </c>
      <c r="H1481">
        <v>3</v>
      </c>
      <c r="I1481">
        <v>0</v>
      </c>
      <c r="J1481">
        <v>2</v>
      </c>
      <c r="K1481">
        <v>0</v>
      </c>
      <c r="L1481">
        <v>0</v>
      </c>
      <c r="M1481"/>
      <c r="O1481" s="101">
        <f>IF(ISBLANK(C1481),O1480,IF(COUNTIF(C$2:C1481,C1481)&gt;1,O1480,1+MAX(O1480,0)))</f>
        <v>41</v>
      </c>
      <c r="P1481" s="45">
        <f t="shared" si="506"/>
        <v>21</v>
      </c>
      <c r="Q1481" s="33" t="str">
        <f t="shared" si="507"/>
        <v/>
      </c>
      <c r="R1481" s="33">
        <f t="shared" si="508"/>
        <v>10</v>
      </c>
      <c r="S1481" s="33" t="str">
        <f t="shared" si="509"/>
        <v>124_10</v>
      </c>
      <c r="T1481" s="35" t="str">
        <f t="shared" si="510"/>
        <v>124PM</v>
      </c>
      <c r="U1481" s="35" t="str">
        <f t="shared" si="511"/>
        <v>124PMEW</v>
      </c>
      <c r="V1481" s="35" t="str">
        <f t="shared" si="527"/>
        <v>1O</v>
      </c>
      <c r="W1481" s="35" t="str">
        <f t="shared" si="520"/>
        <v>124PM1O124</v>
      </c>
      <c r="X1481" s="388">
        <f t="shared" si="521"/>
        <v>0</v>
      </c>
      <c r="Y1481" s="388">
        <f t="shared" si="522"/>
        <v>0</v>
      </c>
      <c r="Z1481" s="280" t="str">
        <f t="shared" si="512"/>
        <v/>
      </c>
      <c r="AA1481" s="280" t="str">
        <f t="shared" si="513"/>
        <v/>
      </c>
      <c r="AB1481" s="389" t="str">
        <f t="shared" si="523"/>
        <v/>
      </c>
      <c r="AC1481" s="389" t="str">
        <f t="shared" si="524"/>
        <v/>
      </c>
      <c r="AD1481" s="390">
        <f t="shared" si="514"/>
        <v>1</v>
      </c>
      <c r="AE1481" s="282">
        <f t="shared" si="515"/>
        <v>0</v>
      </c>
      <c r="AF1481" s="359">
        <f t="shared" si="516"/>
        <v>0</v>
      </c>
      <c r="AG1481" s="280">
        <f t="shared" si="517"/>
        <v>0</v>
      </c>
      <c r="AH1481" s="280">
        <f t="shared" si="518"/>
        <v>0</v>
      </c>
      <c r="AI1481" s="280">
        <f>IF(ISBLANK(T1481),AI1480,IF(COUNTIF(T$2:T1481,T1481)&gt;1,AI1480,1+MAX(AI1480,0)))</f>
        <v>39</v>
      </c>
      <c r="AL1481" s="391" t="str">
        <f t="shared" si="525"/>
        <v/>
      </c>
      <c r="AM1481" s="391" t="str">
        <f t="shared" si="526"/>
        <v/>
      </c>
      <c r="AO1481" s="310" t="str">
        <f t="shared" si="519"/>
        <v/>
      </c>
      <c r="AP1481" s="310">
        <f>SUM(AO$1:AO1481)</f>
        <v>0</v>
      </c>
      <c r="AQ1481" s="310">
        <f>SUM(AK$2:AK1481)</f>
        <v>12</v>
      </c>
      <c r="AR1481" s="310">
        <f>COUNTA(AJ$2:AJ1481)</f>
        <v>12</v>
      </c>
      <c r="AS1481" s="312"/>
      <c r="AT1481" s="312"/>
      <c r="AU1481" s="312"/>
      <c r="AV1481" s="312"/>
      <c r="AW1481" s="312"/>
      <c r="AZ1481">
        <v>0</v>
      </c>
      <c r="BA1481">
        <v>3</v>
      </c>
    </row>
    <row r="1482" spans="1:53" x14ac:dyDescent="0.25">
      <c r="A1482">
        <v>124</v>
      </c>
      <c r="B1482" t="s">
        <v>66</v>
      </c>
      <c r="C1482" t="s">
        <v>934</v>
      </c>
      <c r="D1482"/>
      <c r="E1482">
        <v>1</v>
      </c>
      <c r="F1482">
        <v>3</v>
      </c>
      <c r="G1482">
        <v>1</v>
      </c>
      <c r="H1482">
        <v>1</v>
      </c>
      <c r="I1482">
        <v>0</v>
      </c>
      <c r="J1482">
        <v>0</v>
      </c>
      <c r="K1482">
        <v>1</v>
      </c>
      <c r="L1482">
        <v>1</v>
      </c>
      <c r="M1482"/>
      <c r="O1482" s="101">
        <f>IF(ISBLANK(C1482),O1481,IF(COUNTIF(C$2:C1482,C1482)&gt;1,O1481,1+MAX(O1481,0)))</f>
        <v>41</v>
      </c>
      <c r="P1482" s="45">
        <f t="shared" si="506"/>
        <v>21</v>
      </c>
      <c r="Q1482" s="33" t="str">
        <f t="shared" si="507"/>
        <v/>
      </c>
      <c r="R1482" s="33">
        <f t="shared" si="508"/>
        <v>11</v>
      </c>
      <c r="S1482" s="33" t="str">
        <f t="shared" si="509"/>
        <v>124_11</v>
      </c>
      <c r="T1482" s="35" t="str">
        <f t="shared" si="510"/>
        <v>124PM</v>
      </c>
      <c r="U1482" s="35" t="str">
        <f t="shared" si="511"/>
        <v>124PMNS</v>
      </c>
      <c r="V1482" s="35" t="str">
        <f t="shared" si="527"/>
        <v>1O</v>
      </c>
      <c r="W1482" s="35" t="str">
        <f t="shared" si="520"/>
        <v>124PM1O131</v>
      </c>
      <c r="X1482" s="388">
        <f t="shared" si="521"/>
        <v>1</v>
      </c>
      <c r="Y1482" s="388">
        <f t="shared" si="522"/>
        <v>1</v>
      </c>
      <c r="Z1482" s="280" t="str">
        <f t="shared" si="512"/>
        <v/>
      </c>
      <c r="AA1482" s="280" t="str">
        <f t="shared" si="513"/>
        <v/>
      </c>
      <c r="AB1482" s="389" t="str">
        <f t="shared" si="523"/>
        <v/>
      </c>
      <c r="AC1482" s="389" t="str">
        <f t="shared" si="524"/>
        <v/>
      </c>
      <c r="AD1482" s="390" t="str">
        <f t="shared" si="514"/>
        <v/>
      </c>
      <c r="AE1482" s="282">
        <f t="shared" si="515"/>
        <v>0</v>
      </c>
      <c r="AF1482" s="359">
        <f t="shared" si="516"/>
        <v>0</v>
      </c>
      <c r="AG1482" s="280">
        <f t="shared" si="517"/>
        <v>0</v>
      </c>
      <c r="AH1482" s="280">
        <f t="shared" si="518"/>
        <v>0</v>
      </c>
      <c r="AI1482" s="280">
        <f>IF(ISBLANK(T1482),AI1481,IF(COUNTIF(T$2:T1482,T1482)&gt;1,AI1481,1+MAX(AI1481,0)))</f>
        <v>39</v>
      </c>
      <c r="AL1482" s="391" t="str">
        <f t="shared" si="525"/>
        <v/>
      </c>
      <c r="AM1482" s="391" t="str">
        <f t="shared" si="526"/>
        <v/>
      </c>
      <c r="AO1482" s="310" t="str">
        <f t="shared" si="519"/>
        <v/>
      </c>
      <c r="AP1482" s="310">
        <f>SUM(AO$1:AO1482)</f>
        <v>0</v>
      </c>
      <c r="AQ1482" s="310">
        <f>SUM(AK$2:AK1482)</f>
        <v>12</v>
      </c>
      <c r="AR1482" s="310">
        <f>COUNTA(AJ$2:AJ1482)</f>
        <v>12</v>
      </c>
      <c r="AS1482" s="312"/>
      <c r="AT1482" s="312"/>
      <c r="AU1482" s="312"/>
      <c r="AV1482" s="312"/>
      <c r="AW1482" s="312"/>
      <c r="AZ1482">
        <v>1</v>
      </c>
      <c r="BA1482">
        <v>1</v>
      </c>
    </row>
    <row r="1483" spans="1:53" x14ac:dyDescent="0.25">
      <c r="A1483">
        <v>124</v>
      </c>
      <c r="B1483" t="s">
        <v>66</v>
      </c>
      <c r="C1483" t="s">
        <v>934</v>
      </c>
      <c r="D1483"/>
      <c r="E1483">
        <v>1</v>
      </c>
      <c r="F1483">
        <v>3</v>
      </c>
      <c r="G1483">
        <v>2</v>
      </c>
      <c r="H1483">
        <v>2</v>
      </c>
      <c r="I1483">
        <v>0</v>
      </c>
      <c r="J1483">
        <v>1</v>
      </c>
      <c r="K1483">
        <v>0</v>
      </c>
      <c r="L1483">
        <v>1</v>
      </c>
      <c r="M1483"/>
      <c r="O1483" s="101">
        <f>IF(ISBLANK(C1483),O1482,IF(COUNTIF(C$2:C1483,C1483)&gt;1,O1482,1+MAX(O1482,0)))</f>
        <v>41</v>
      </c>
      <c r="P1483" s="45">
        <f t="shared" si="506"/>
        <v>21</v>
      </c>
      <c r="Q1483" s="33" t="str">
        <f t="shared" si="507"/>
        <v/>
      </c>
      <c r="R1483" s="33">
        <f t="shared" si="508"/>
        <v>11</v>
      </c>
      <c r="S1483" s="33" t="str">
        <f t="shared" si="509"/>
        <v>124_11</v>
      </c>
      <c r="T1483" s="35" t="str">
        <f t="shared" si="510"/>
        <v>124PM</v>
      </c>
      <c r="U1483" s="35" t="str">
        <f t="shared" si="511"/>
        <v>124PMNS</v>
      </c>
      <c r="V1483" s="35" t="str">
        <f t="shared" si="527"/>
        <v>1O</v>
      </c>
      <c r="W1483" s="35" t="str">
        <f t="shared" si="520"/>
        <v>124PM1O132</v>
      </c>
      <c r="X1483" s="388">
        <f t="shared" si="521"/>
        <v>0</v>
      </c>
      <c r="Y1483" s="388">
        <f t="shared" si="522"/>
        <v>1</v>
      </c>
      <c r="Z1483" s="280" t="str">
        <f t="shared" si="512"/>
        <v/>
      </c>
      <c r="AA1483" s="280" t="str">
        <f t="shared" si="513"/>
        <v/>
      </c>
      <c r="AB1483" s="389" t="str">
        <f t="shared" si="523"/>
        <v/>
      </c>
      <c r="AC1483" s="389" t="str">
        <f t="shared" si="524"/>
        <v/>
      </c>
      <c r="AD1483" s="390" t="str">
        <f t="shared" si="514"/>
        <v/>
      </c>
      <c r="AE1483" s="282">
        <f t="shared" si="515"/>
        <v>0</v>
      </c>
      <c r="AF1483" s="359">
        <f t="shared" si="516"/>
        <v>0</v>
      </c>
      <c r="AG1483" s="280">
        <f t="shared" si="517"/>
        <v>0</v>
      </c>
      <c r="AH1483" s="280">
        <f t="shared" si="518"/>
        <v>0</v>
      </c>
      <c r="AI1483" s="280">
        <f>IF(ISBLANK(T1483),AI1482,IF(COUNTIF(T$2:T1483,T1483)&gt;1,AI1482,1+MAX(AI1482,0)))</f>
        <v>39</v>
      </c>
      <c r="AL1483" s="391" t="str">
        <f t="shared" si="525"/>
        <v/>
      </c>
      <c r="AM1483" s="391" t="str">
        <f t="shared" si="526"/>
        <v/>
      </c>
      <c r="AO1483" s="310" t="str">
        <f t="shared" si="519"/>
        <v/>
      </c>
      <c r="AP1483" s="310">
        <f>SUM(AO$1:AO1483)</f>
        <v>0</v>
      </c>
      <c r="AQ1483" s="310">
        <f>SUM(AK$2:AK1483)</f>
        <v>12</v>
      </c>
      <c r="AR1483" s="310">
        <f>COUNTA(AJ$2:AJ1483)</f>
        <v>12</v>
      </c>
      <c r="AS1483" s="312"/>
      <c r="AT1483" s="312"/>
      <c r="AU1483" s="312"/>
      <c r="AV1483" s="312"/>
      <c r="AW1483" s="312"/>
      <c r="AZ1483">
        <v>0</v>
      </c>
      <c r="BA1483">
        <v>1</v>
      </c>
    </row>
    <row r="1484" spans="1:53" x14ac:dyDescent="0.25">
      <c r="A1484">
        <v>124</v>
      </c>
      <c r="B1484" t="s">
        <v>66</v>
      </c>
      <c r="C1484" t="s">
        <v>934</v>
      </c>
      <c r="D1484"/>
      <c r="E1484">
        <v>1</v>
      </c>
      <c r="F1484">
        <v>3</v>
      </c>
      <c r="G1484">
        <v>3</v>
      </c>
      <c r="H1484">
        <v>5</v>
      </c>
      <c r="I1484">
        <v>1</v>
      </c>
      <c r="J1484">
        <v>2</v>
      </c>
      <c r="K1484">
        <v>0</v>
      </c>
      <c r="L1484">
        <v>0</v>
      </c>
      <c r="M1484"/>
      <c r="O1484" s="101">
        <f>IF(ISBLANK(C1484),O1483,IF(COUNTIF(C$2:C1484,C1484)&gt;1,O1483,1+MAX(O1483,0)))</f>
        <v>41</v>
      </c>
      <c r="P1484" s="45">
        <f t="shared" si="506"/>
        <v>21</v>
      </c>
      <c r="Q1484" s="33" t="str">
        <f t="shared" si="507"/>
        <v/>
      </c>
      <c r="R1484" s="33">
        <f t="shared" si="508"/>
        <v>11</v>
      </c>
      <c r="S1484" s="33" t="str">
        <f t="shared" si="509"/>
        <v>124_11</v>
      </c>
      <c r="T1484" s="35" t="str">
        <f t="shared" si="510"/>
        <v>124PM</v>
      </c>
      <c r="U1484" s="35" t="str">
        <f t="shared" si="511"/>
        <v>124PMEW</v>
      </c>
      <c r="V1484" s="35" t="str">
        <f t="shared" si="527"/>
        <v>1O</v>
      </c>
      <c r="W1484" s="35" t="str">
        <f t="shared" si="520"/>
        <v>124PM1O133</v>
      </c>
      <c r="X1484" s="388">
        <f t="shared" si="521"/>
        <v>0</v>
      </c>
      <c r="Y1484" s="388">
        <f t="shared" si="522"/>
        <v>0</v>
      </c>
      <c r="Z1484" s="280" t="str">
        <f t="shared" si="512"/>
        <v/>
      </c>
      <c r="AA1484" s="280" t="str">
        <f t="shared" si="513"/>
        <v/>
      </c>
      <c r="AB1484" s="389" t="str">
        <f t="shared" si="523"/>
        <v/>
      </c>
      <c r="AC1484" s="389" t="str">
        <f t="shared" si="524"/>
        <v/>
      </c>
      <c r="AD1484" s="390">
        <f t="shared" si="514"/>
        <v>1</v>
      </c>
      <c r="AE1484" s="282">
        <f t="shared" si="515"/>
        <v>0</v>
      </c>
      <c r="AF1484" s="359">
        <f t="shared" si="516"/>
        <v>0</v>
      </c>
      <c r="AG1484" s="280">
        <f t="shared" si="517"/>
        <v>0</v>
      </c>
      <c r="AH1484" s="280">
        <f t="shared" si="518"/>
        <v>0</v>
      </c>
      <c r="AI1484" s="280">
        <f>IF(ISBLANK(T1484),AI1483,IF(COUNTIF(T$2:T1484,T1484)&gt;1,AI1483,1+MAX(AI1483,0)))</f>
        <v>39</v>
      </c>
      <c r="AL1484" s="391" t="str">
        <f t="shared" si="525"/>
        <v/>
      </c>
      <c r="AM1484" s="391" t="str">
        <f t="shared" si="526"/>
        <v/>
      </c>
      <c r="AO1484" s="310" t="str">
        <f t="shared" si="519"/>
        <v/>
      </c>
      <c r="AP1484" s="310">
        <f>SUM(AO$1:AO1484)</f>
        <v>0</v>
      </c>
      <c r="AQ1484" s="310">
        <f>SUM(AK$2:AK1484)</f>
        <v>12</v>
      </c>
      <c r="AR1484" s="310">
        <f>COUNTA(AJ$2:AJ1484)</f>
        <v>12</v>
      </c>
      <c r="AS1484" s="312"/>
      <c r="AT1484" s="312"/>
      <c r="AU1484" s="312"/>
      <c r="AV1484" s="312"/>
      <c r="AW1484" s="312"/>
      <c r="AZ1484">
        <v>0</v>
      </c>
      <c r="BA1484">
        <v>5</v>
      </c>
    </row>
    <row r="1485" spans="1:53" x14ac:dyDescent="0.25">
      <c r="A1485">
        <v>124</v>
      </c>
      <c r="B1485" t="s">
        <v>66</v>
      </c>
      <c r="C1485" t="s">
        <v>934</v>
      </c>
      <c r="D1485"/>
      <c r="E1485">
        <v>1</v>
      </c>
      <c r="F1485">
        <v>3</v>
      </c>
      <c r="G1485">
        <v>4</v>
      </c>
      <c r="H1485">
        <v>3</v>
      </c>
      <c r="I1485">
        <v>0</v>
      </c>
      <c r="J1485">
        <v>1</v>
      </c>
      <c r="K1485">
        <v>0</v>
      </c>
      <c r="L1485">
        <v>0</v>
      </c>
      <c r="M1485"/>
      <c r="O1485" s="101">
        <f>IF(ISBLANK(C1485),O1484,IF(COUNTIF(C$2:C1485,C1485)&gt;1,O1484,1+MAX(O1484,0)))</f>
        <v>41</v>
      </c>
      <c r="P1485" s="45">
        <f t="shared" si="506"/>
        <v>21</v>
      </c>
      <c r="Q1485" s="33" t="str">
        <f t="shared" si="507"/>
        <v/>
      </c>
      <c r="R1485" s="33">
        <f t="shared" si="508"/>
        <v>11</v>
      </c>
      <c r="S1485" s="33" t="str">
        <f t="shared" si="509"/>
        <v>124_11</v>
      </c>
      <c r="T1485" s="35" t="str">
        <f t="shared" si="510"/>
        <v>124PM</v>
      </c>
      <c r="U1485" s="35" t="str">
        <f t="shared" si="511"/>
        <v>124PMEW</v>
      </c>
      <c r="V1485" s="35" t="str">
        <f t="shared" si="527"/>
        <v>1O</v>
      </c>
      <c r="W1485" s="35" t="str">
        <f t="shared" si="520"/>
        <v>124PM1O134</v>
      </c>
      <c r="X1485" s="388">
        <f t="shared" si="521"/>
        <v>0</v>
      </c>
      <c r="Y1485" s="388">
        <f t="shared" si="522"/>
        <v>0</v>
      </c>
      <c r="Z1485" s="280" t="str">
        <f t="shared" si="512"/>
        <v/>
      </c>
      <c r="AA1485" s="280" t="str">
        <f t="shared" si="513"/>
        <v/>
      </c>
      <c r="AB1485" s="389" t="str">
        <f t="shared" si="523"/>
        <v/>
      </c>
      <c r="AC1485" s="389" t="str">
        <f t="shared" si="524"/>
        <v/>
      </c>
      <c r="AD1485" s="390">
        <f t="shared" si="514"/>
        <v>1</v>
      </c>
      <c r="AE1485" s="282">
        <f t="shared" si="515"/>
        <v>0</v>
      </c>
      <c r="AF1485" s="359">
        <f t="shared" si="516"/>
        <v>0</v>
      </c>
      <c r="AG1485" s="280">
        <f t="shared" si="517"/>
        <v>0</v>
      </c>
      <c r="AH1485" s="280">
        <f t="shared" si="518"/>
        <v>0</v>
      </c>
      <c r="AI1485" s="280">
        <f>IF(ISBLANK(T1485),AI1484,IF(COUNTIF(T$2:T1485,T1485)&gt;1,AI1484,1+MAX(AI1484,0)))</f>
        <v>39</v>
      </c>
      <c r="AL1485" s="391" t="str">
        <f t="shared" si="525"/>
        <v/>
      </c>
      <c r="AM1485" s="391" t="str">
        <f t="shared" si="526"/>
        <v/>
      </c>
      <c r="AO1485" s="310" t="str">
        <f t="shared" si="519"/>
        <v/>
      </c>
      <c r="AP1485" s="310">
        <f>SUM(AO$1:AO1485)</f>
        <v>0</v>
      </c>
      <c r="AQ1485" s="310">
        <f>SUM(AK$2:AK1485)</f>
        <v>12</v>
      </c>
      <c r="AR1485" s="310">
        <f>COUNTA(AJ$2:AJ1485)</f>
        <v>12</v>
      </c>
      <c r="AS1485" s="312"/>
      <c r="AT1485" s="312"/>
      <c r="AU1485" s="312"/>
      <c r="AV1485" s="312"/>
      <c r="AW1485" s="312"/>
      <c r="AZ1485">
        <v>0</v>
      </c>
      <c r="BA1485">
        <v>3</v>
      </c>
    </row>
    <row r="1486" spans="1:53" x14ac:dyDescent="0.25">
      <c r="A1486">
        <v>124</v>
      </c>
      <c r="B1486" t="s">
        <v>66</v>
      </c>
      <c r="C1486" t="s">
        <v>934</v>
      </c>
      <c r="D1486"/>
      <c r="E1486">
        <v>1</v>
      </c>
      <c r="F1486">
        <v>4</v>
      </c>
      <c r="G1486">
        <v>1</v>
      </c>
      <c r="H1486">
        <v>1</v>
      </c>
      <c r="I1486">
        <v>0</v>
      </c>
      <c r="J1486">
        <v>1</v>
      </c>
      <c r="K1486">
        <v>0</v>
      </c>
      <c r="L1486">
        <v>0</v>
      </c>
      <c r="M1486"/>
      <c r="O1486" s="101">
        <f>IF(ISBLANK(C1486),O1485,IF(COUNTIF(C$2:C1486,C1486)&gt;1,O1485,1+MAX(O1485,0)))</f>
        <v>41</v>
      </c>
      <c r="P1486" s="45">
        <f t="shared" si="506"/>
        <v>21</v>
      </c>
      <c r="Q1486" s="33" t="str">
        <f t="shared" si="507"/>
        <v/>
      </c>
      <c r="R1486" s="33">
        <f t="shared" si="508"/>
        <v>12</v>
      </c>
      <c r="S1486" s="33" t="str">
        <f t="shared" si="509"/>
        <v>124_12</v>
      </c>
      <c r="T1486" s="35" t="str">
        <f t="shared" si="510"/>
        <v>124PM</v>
      </c>
      <c r="U1486" s="35" t="str">
        <f t="shared" si="511"/>
        <v>124PMNS</v>
      </c>
      <c r="V1486" s="35" t="str">
        <f t="shared" si="527"/>
        <v>1O</v>
      </c>
      <c r="W1486" s="35" t="str">
        <f t="shared" si="520"/>
        <v>124PM1O141</v>
      </c>
      <c r="X1486" s="388">
        <f t="shared" si="521"/>
        <v>0</v>
      </c>
      <c r="Y1486" s="388">
        <f t="shared" si="522"/>
        <v>0</v>
      </c>
      <c r="Z1486" s="280" t="str">
        <f t="shared" si="512"/>
        <v/>
      </c>
      <c r="AA1486" s="280" t="str">
        <f t="shared" si="513"/>
        <v/>
      </c>
      <c r="AB1486" s="389" t="str">
        <f t="shared" si="523"/>
        <v/>
      </c>
      <c r="AC1486" s="389" t="str">
        <f t="shared" si="524"/>
        <v/>
      </c>
      <c r="AD1486" s="390" t="str">
        <f t="shared" si="514"/>
        <v/>
      </c>
      <c r="AE1486" s="282">
        <f t="shared" si="515"/>
        <v>0</v>
      </c>
      <c r="AF1486" s="359">
        <f t="shared" si="516"/>
        <v>0</v>
      </c>
      <c r="AG1486" s="280">
        <f t="shared" si="517"/>
        <v>0</v>
      </c>
      <c r="AH1486" s="280">
        <f t="shared" si="518"/>
        <v>0</v>
      </c>
      <c r="AI1486" s="280">
        <f>IF(ISBLANK(T1486),AI1485,IF(COUNTIF(T$2:T1486,T1486)&gt;1,AI1485,1+MAX(AI1485,0)))</f>
        <v>39</v>
      </c>
      <c r="AL1486" s="391" t="str">
        <f t="shared" si="525"/>
        <v/>
      </c>
      <c r="AM1486" s="391" t="str">
        <f t="shared" si="526"/>
        <v/>
      </c>
      <c r="AO1486" s="310" t="str">
        <f t="shared" si="519"/>
        <v/>
      </c>
      <c r="AP1486" s="310">
        <f>SUM(AO$1:AO1486)</f>
        <v>0</v>
      </c>
      <c r="AQ1486" s="310">
        <f>SUM(AK$2:AK1486)</f>
        <v>12</v>
      </c>
      <c r="AR1486" s="310">
        <f>COUNTA(AJ$2:AJ1486)</f>
        <v>12</v>
      </c>
      <c r="AS1486" s="312"/>
      <c r="AT1486" s="312"/>
      <c r="AU1486" s="312"/>
      <c r="AV1486" s="312"/>
      <c r="AW1486" s="312"/>
      <c r="AZ1486">
        <v>0</v>
      </c>
      <c r="BA1486">
        <v>0</v>
      </c>
    </row>
    <row r="1487" spans="1:53" x14ac:dyDescent="0.25">
      <c r="A1487">
        <v>124</v>
      </c>
      <c r="B1487" t="s">
        <v>66</v>
      </c>
      <c r="C1487" t="s">
        <v>934</v>
      </c>
      <c r="D1487"/>
      <c r="E1487">
        <v>1</v>
      </c>
      <c r="F1487">
        <v>4</v>
      </c>
      <c r="G1487">
        <v>2</v>
      </c>
      <c r="H1487">
        <v>0</v>
      </c>
      <c r="I1487">
        <v>0</v>
      </c>
      <c r="J1487">
        <v>0</v>
      </c>
      <c r="K1487">
        <v>0</v>
      </c>
      <c r="L1487">
        <v>0</v>
      </c>
      <c r="M1487"/>
      <c r="O1487" s="101">
        <f>IF(ISBLANK(C1487),O1486,IF(COUNTIF(C$2:C1487,C1487)&gt;1,O1486,1+MAX(O1486,0)))</f>
        <v>41</v>
      </c>
      <c r="P1487" s="45">
        <f t="shared" si="506"/>
        <v>21</v>
      </c>
      <c r="Q1487" s="33" t="str">
        <f t="shared" si="507"/>
        <v/>
      </c>
      <c r="R1487" s="33">
        <f t="shared" si="508"/>
        <v>12</v>
      </c>
      <c r="S1487" s="33" t="str">
        <f t="shared" si="509"/>
        <v>124_12</v>
      </c>
      <c r="T1487" s="35" t="str">
        <f t="shared" si="510"/>
        <v>124PM</v>
      </c>
      <c r="U1487" s="35" t="str">
        <f t="shared" si="511"/>
        <v>124PMNS</v>
      </c>
      <c r="V1487" s="35" t="str">
        <f t="shared" si="527"/>
        <v>1O</v>
      </c>
      <c r="W1487" s="35" t="str">
        <f t="shared" si="520"/>
        <v>124PM1O142</v>
      </c>
      <c r="X1487" s="388">
        <f t="shared" si="521"/>
        <v>0</v>
      </c>
      <c r="Y1487" s="388">
        <f t="shared" si="522"/>
        <v>0</v>
      </c>
      <c r="Z1487" s="280" t="str">
        <f t="shared" si="512"/>
        <v/>
      </c>
      <c r="AA1487" s="280" t="str">
        <f t="shared" si="513"/>
        <v/>
      </c>
      <c r="AB1487" s="389" t="str">
        <f t="shared" si="523"/>
        <v/>
      </c>
      <c r="AC1487" s="389" t="str">
        <f t="shared" si="524"/>
        <v/>
      </c>
      <c r="AD1487" s="390" t="str">
        <f t="shared" si="514"/>
        <v/>
      </c>
      <c r="AE1487" s="282">
        <f t="shared" si="515"/>
        <v>0</v>
      </c>
      <c r="AF1487" s="359">
        <f t="shared" si="516"/>
        <v>0</v>
      </c>
      <c r="AG1487" s="280">
        <f t="shared" si="517"/>
        <v>0</v>
      </c>
      <c r="AH1487" s="280">
        <f t="shared" si="518"/>
        <v>0</v>
      </c>
      <c r="AI1487" s="280">
        <f>IF(ISBLANK(T1487),AI1486,IF(COUNTIF(T$2:T1487,T1487)&gt;1,AI1486,1+MAX(AI1486,0)))</f>
        <v>39</v>
      </c>
      <c r="AL1487" s="391" t="str">
        <f t="shared" si="525"/>
        <v/>
      </c>
      <c r="AM1487" s="391" t="str">
        <f t="shared" si="526"/>
        <v/>
      </c>
      <c r="AO1487" s="310" t="str">
        <f t="shared" si="519"/>
        <v/>
      </c>
      <c r="AP1487" s="310">
        <f>SUM(AO$1:AO1487)</f>
        <v>0</v>
      </c>
      <c r="AQ1487" s="310">
        <f>SUM(AK$2:AK1487)</f>
        <v>12</v>
      </c>
      <c r="AR1487" s="310">
        <f>COUNTA(AJ$2:AJ1487)</f>
        <v>12</v>
      </c>
      <c r="AS1487" s="312"/>
      <c r="AT1487" s="312"/>
      <c r="AU1487" s="312"/>
      <c r="AV1487" s="312"/>
      <c r="AW1487" s="312"/>
      <c r="AZ1487">
        <v>0</v>
      </c>
      <c r="BA1487">
        <v>0</v>
      </c>
    </row>
    <row r="1488" spans="1:53" x14ac:dyDescent="0.25">
      <c r="A1488">
        <v>124</v>
      </c>
      <c r="B1488" t="s">
        <v>66</v>
      </c>
      <c r="C1488" t="s">
        <v>934</v>
      </c>
      <c r="D1488"/>
      <c r="E1488">
        <v>1</v>
      </c>
      <c r="F1488">
        <v>4</v>
      </c>
      <c r="G1488">
        <v>3</v>
      </c>
      <c r="H1488">
        <v>11</v>
      </c>
      <c r="I1488">
        <v>4</v>
      </c>
      <c r="J1488">
        <v>4</v>
      </c>
      <c r="K1488">
        <v>0</v>
      </c>
      <c r="L1488">
        <v>0</v>
      </c>
      <c r="M1488"/>
      <c r="O1488" s="101">
        <f>IF(ISBLANK(C1488),O1487,IF(COUNTIF(C$2:C1488,C1488)&gt;1,O1487,1+MAX(O1487,0)))</f>
        <v>41</v>
      </c>
      <c r="P1488" s="45">
        <f t="shared" si="506"/>
        <v>21</v>
      </c>
      <c r="Q1488" s="33" t="str">
        <f t="shared" si="507"/>
        <v/>
      </c>
      <c r="R1488" s="33">
        <f t="shared" si="508"/>
        <v>12</v>
      </c>
      <c r="S1488" s="33" t="str">
        <f t="shared" si="509"/>
        <v>124_12</v>
      </c>
      <c r="T1488" s="35" t="str">
        <f t="shared" si="510"/>
        <v>124PM</v>
      </c>
      <c r="U1488" s="35" t="str">
        <f t="shared" si="511"/>
        <v>124PMEW</v>
      </c>
      <c r="V1488" s="35" t="str">
        <f t="shared" si="527"/>
        <v>1O</v>
      </c>
      <c r="W1488" s="35" t="str">
        <f t="shared" si="520"/>
        <v>124PM1O143</v>
      </c>
      <c r="X1488" s="388">
        <f t="shared" si="521"/>
        <v>0</v>
      </c>
      <c r="Y1488" s="388">
        <f t="shared" si="522"/>
        <v>0</v>
      </c>
      <c r="Z1488" s="280" t="str">
        <f t="shared" si="512"/>
        <v/>
      </c>
      <c r="AA1488" s="280" t="str">
        <f t="shared" si="513"/>
        <v/>
      </c>
      <c r="AB1488" s="389" t="str">
        <f t="shared" si="523"/>
        <v/>
      </c>
      <c r="AC1488" s="389" t="str">
        <f t="shared" si="524"/>
        <v/>
      </c>
      <c r="AD1488" s="390">
        <f t="shared" si="514"/>
        <v>1</v>
      </c>
      <c r="AE1488" s="282">
        <f t="shared" si="515"/>
        <v>0</v>
      </c>
      <c r="AF1488" s="359">
        <f t="shared" si="516"/>
        <v>0</v>
      </c>
      <c r="AG1488" s="280">
        <f t="shared" si="517"/>
        <v>0</v>
      </c>
      <c r="AH1488" s="280">
        <f t="shared" si="518"/>
        <v>0</v>
      </c>
      <c r="AI1488" s="280">
        <f>IF(ISBLANK(T1488),AI1487,IF(COUNTIF(T$2:T1488,T1488)&gt;1,AI1487,1+MAX(AI1487,0)))</f>
        <v>39</v>
      </c>
      <c r="AL1488" s="391" t="str">
        <f t="shared" si="525"/>
        <v/>
      </c>
      <c r="AM1488" s="391" t="str">
        <f t="shared" si="526"/>
        <v/>
      </c>
      <c r="AO1488" s="310" t="str">
        <f t="shared" si="519"/>
        <v/>
      </c>
      <c r="AP1488" s="310">
        <f>SUM(AO$1:AO1488)</f>
        <v>0</v>
      </c>
      <c r="AQ1488" s="310">
        <f>SUM(AK$2:AK1488)</f>
        <v>12</v>
      </c>
      <c r="AR1488" s="310">
        <f>COUNTA(AJ$2:AJ1488)</f>
        <v>12</v>
      </c>
      <c r="AS1488" s="312"/>
      <c r="AT1488" s="312"/>
      <c r="AU1488" s="312"/>
      <c r="AV1488" s="312"/>
      <c r="AW1488" s="312"/>
      <c r="AZ1488">
        <v>0</v>
      </c>
      <c r="BA1488">
        <v>11</v>
      </c>
    </row>
    <row r="1489" spans="1:53" x14ac:dyDescent="0.25">
      <c r="A1489">
        <v>124</v>
      </c>
      <c r="B1489" t="s">
        <v>66</v>
      </c>
      <c r="C1489" t="s">
        <v>934</v>
      </c>
      <c r="D1489"/>
      <c r="E1489">
        <v>1</v>
      </c>
      <c r="F1489">
        <v>4</v>
      </c>
      <c r="G1489">
        <v>4</v>
      </c>
      <c r="H1489">
        <v>2</v>
      </c>
      <c r="I1489">
        <v>0</v>
      </c>
      <c r="J1489">
        <v>2</v>
      </c>
      <c r="K1489">
        <v>0</v>
      </c>
      <c r="L1489">
        <v>0</v>
      </c>
      <c r="M1489"/>
      <c r="O1489" s="101">
        <f>IF(ISBLANK(C1489),O1488,IF(COUNTIF(C$2:C1489,C1489)&gt;1,O1488,1+MAX(O1488,0)))</f>
        <v>41</v>
      </c>
      <c r="P1489" s="45">
        <f t="shared" si="506"/>
        <v>21</v>
      </c>
      <c r="Q1489" s="33" t="str">
        <f t="shared" si="507"/>
        <v/>
      </c>
      <c r="R1489" s="33">
        <f t="shared" si="508"/>
        <v>12</v>
      </c>
      <c r="S1489" s="33" t="str">
        <f t="shared" si="509"/>
        <v>124_12</v>
      </c>
      <c r="T1489" s="35" t="str">
        <f t="shared" si="510"/>
        <v>124PM</v>
      </c>
      <c r="U1489" s="35" t="str">
        <f t="shared" si="511"/>
        <v>124PMEW</v>
      </c>
      <c r="V1489" s="35" t="str">
        <f t="shared" si="527"/>
        <v>1O</v>
      </c>
      <c r="W1489" s="35" t="str">
        <f t="shared" si="520"/>
        <v>124PM1O144</v>
      </c>
      <c r="X1489" s="388">
        <f t="shared" si="521"/>
        <v>0</v>
      </c>
      <c r="Y1489" s="388">
        <f t="shared" si="522"/>
        <v>0</v>
      </c>
      <c r="Z1489" s="280" t="str">
        <f t="shared" si="512"/>
        <v/>
      </c>
      <c r="AA1489" s="280" t="str">
        <f t="shared" si="513"/>
        <v/>
      </c>
      <c r="AB1489" s="389" t="str">
        <f t="shared" si="523"/>
        <v/>
      </c>
      <c r="AC1489" s="389" t="str">
        <f t="shared" si="524"/>
        <v/>
      </c>
      <c r="AD1489" s="390">
        <f t="shared" si="514"/>
        <v>1</v>
      </c>
      <c r="AE1489" s="282">
        <f t="shared" si="515"/>
        <v>0</v>
      </c>
      <c r="AF1489" s="359">
        <f t="shared" si="516"/>
        <v>0</v>
      </c>
      <c r="AG1489" s="280">
        <f t="shared" si="517"/>
        <v>0</v>
      </c>
      <c r="AH1489" s="280">
        <f t="shared" si="518"/>
        <v>0</v>
      </c>
      <c r="AI1489" s="280">
        <f>IF(ISBLANK(T1489),AI1488,IF(COUNTIF(T$2:T1489,T1489)&gt;1,AI1488,1+MAX(AI1488,0)))</f>
        <v>39</v>
      </c>
      <c r="AL1489" s="391" t="str">
        <f t="shared" si="525"/>
        <v/>
      </c>
      <c r="AM1489" s="391" t="str">
        <f t="shared" si="526"/>
        <v/>
      </c>
      <c r="AO1489" s="310" t="str">
        <f t="shared" si="519"/>
        <v/>
      </c>
      <c r="AP1489" s="310">
        <f>SUM(AO$1:AO1489)</f>
        <v>0</v>
      </c>
      <c r="AQ1489" s="310">
        <f>SUM(AK$2:AK1489)</f>
        <v>12</v>
      </c>
      <c r="AR1489" s="310">
        <f>COUNTA(AJ$2:AJ1489)</f>
        <v>12</v>
      </c>
      <c r="AS1489" s="312"/>
      <c r="AT1489" s="312"/>
      <c r="AU1489" s="312"/>
      <c r="AV1489" s="312"/>
      <c r="AW1489" s="312"/>
      <c r="AZ1489">
        <v>0</v>
      </c>
      <c r="BA1489">
        <v>2</v>
      </c>
    </row>
    <row r="1490" spans="1:53" x14ac:dyDescent="0.25">
      <c r="A1490">
        <v>124</v>
      </c>
      <c r="B1490" t="s">
        <v>66</v>
      </c>
      <c r="C1490" t="s">
        <v>934</v>
      </c>
      <c r="D1490"/>
      <c r="E1490">
        <v>2</v>
      </c>
      <c r="F1490">
        <v>1</v>
      </c>
      <c r="G1490">
        <v>1</v>
      </c>
      <c r="H1490">
        <v>1</v>
      </c>
      <c r="I1490">
        <v>0</v>
      </c>
      <c r="J1490">
        <v>1</v>
      </c>
      <c r="K1490">
        <v>0</v>
      </c>
      <c r="L1490">
        <v>0</v>
      </c>
      <c r="M1490"/>
      <c r="O1490" s="101">
        <f>IF(ISBLANK(C1490),O1489,IF(COUNTIF(C$2:C1490,C1490)&gt;1,O1489,1+MAX(O1489,0)))</f>
        <v>41</v>
      </c>
      <c r="P1490" s="45">
        <f t="shared" si="506"/>
        <v>21</v>
      </c>
      <c r="Q1490" s="33" t="str">
        <f t="shared" si="507"/>
        <v/>
      </c>
      <c r="R1490" s="33">
        <f t="shared" si="508"/>
        <v>13</v>
      </c>
      <c r="S1490" s="33" t="str">
        <f t="shared" si="509"/>
        <v>124_13</v>
      </c>
      <c r="T1490" s="35" t="str">
        <f t="shared" si="510"/>
        <v>124PM</v>
      </c>
      <c r="U1490" s="35" t="str">
        <f t="shared" si="511"/>
        <v>124PMNS</v>
      </c>
      <c r="V1490" s="35" t="str">
        <f t="shared" si="527"/>
        <v>1O</v>
      </c>
      <c r="W1490" s="35" t="str">
        <f t="shared" si="520"/>
        <v>124PM1O211</v>
      </c>
      <c r="X1490" s="388">
        <f t="shared" si="521"/>
        <v>0</v>
      </c>
      <c r="Y1490" s="388">
        <f t="shared" si="522"/>
        <v>0</v>
      </c>
      <c r="Z1490" s="280" t="str">
        <f t="shared" si="512"/>
        <v/>
      </c>
      <c r="AA1490" s="280" t="str">
        <f t="shared" si="513"/>
        <v/>
      </c>
      <c r="AB1490" s="389" t="str">
        <f t="shared" si="523"/>
        <v/>
      </c>
      <c r="AC1490" s="389" t="str">
        <f t="shared" si="524"/>
        <v/>
      </c>
      <c r="AD1490" s="390" t="str">
        <f t="shared" si="514"/>
        <v/>
      </c>
      <c r="AE1490" s="282">
        <f t="shared" si="515"/>
        <v>0</v>
      </c>
      <c r="AF1490" s="359">
        <f t="shared" si="516"/>
        <v>0</v>
      </c>
      <c r="AG1490" s="280">
        <f t="shared" si="517"/>
        <v>0</v>
      </c>
      <c r="AH1490" s="280">
        <f t="shared" si="518"/>
        <v>0</v>
      </c>
      <c r="AI1490" s="280">
        <f>IF(ISBLANK(T1490),AI1489,IF(COUNTIF(T$2:T1490,T1490)&gt;1,AI1489,1+MAX(AI1489,0)))</f>
        <v>39</v>
      </c>
      <c r="AL1490" s="391" t="str">
        <f t="shared" si="525"/>
        <v/>
      </c>
      <c r="AM1490" s="391" t="str">
        <f t="shared" si="526"/>
        <v/>
      </c>
      <c r="AO1490" s="310" t="str">
        <f t="shared" si="519"/>
        <v/>
      </c>
      <c r="AP1490" s="310">
        <f>SUM(AO$1:AO1490)</f>
        <v>0</v>
      </c>
      <c r="AQ1490" s="310">
        <f>SUM(AK$2:AK1490)</f>
        <v>12</v>
      </c>
      <c r="AR1490" s="310">
        <f>COUNTA(AJ$2:AJ1490)</f>
        <v>12</v>
      </c>
      <c r="AS1490" s="312"/>
      <c r="AT1490" s="312"/>
      <c r="AU1490" s="312"/>
      <c r="AV1490" s="312"/>
      <c r="AW1490" s="312"/>
      <c r="AZ1490">
        <v>0</v>
      </c>
      <c r="BA1490">
        <v>0</v>
      </c>
    </row>
    <row r="1491" spans="1:53" x14ac:dyDescent="0.25">
      <c r="A1491">
        <v>124</v>
      </c>
      <c r="B1491" t="s">
        <v>66</v>
      </c>
      <c r="C1491" t="s">
        <v>934</v>
      </c>
      <c r="D1491"/>
      <c r="E1491">
        <v>2</v>
      </c>
      <c r="F1491">
        <v>1</v>
      </c>
      <c r="G1491">
        <v>2</v>
      </c>
      <c r="H1491">
        <v>0</v>
      </c>
      <c r="I1491">
        <v>0</v>
      </c>
      <c r="J1491">
        <v>0</v>
      </c>
      <c r="K1491">
        <v>0</v>
      </c>
      <c r="L1491">
        <v>0</v>
      </c>
      <c r="M1491"/>
      <c r="O1491" s="101">
        <f>IF(ISBLANK(C1491),O1490,IF(COUNTIF(C$2:C1491,C1491)&gt;1,O1490,1+MAX(O1490,0)))</f>
        <v>41</v>
      </c>
      <c r="P1491" s="45">
        <f t="shared" si="506"/>
        <v>21</v>
      </c>
      <c r="Q1491" s="33" t="str">
        <f t="shared" si="507"/>
        <v/>
      </c>
      <c r="R1491" s="33">
        <f t="shared" si="508"/>
        <v>13</v>
      </c>
      <c r="S1491" s="33" t="str">
        <f t="shared" si="509"/>
        <v>124_13</v>
      </c>
      <c r="T1491" s="35" t="str">
        <f t="shared" si="510"/>
        <v>124PM</v>
      </c>
      <c r="U1491" s="35" t="str">
        <f t="shared" si="511"/>
        <v>124PMNS</v>
      </c>
      <c r="V1491" s="35" t="str">
        <f t="shared" si="527"/>
        <v>1O</v>
      </c>
      <c r="W1491" s="35" t="str">
        <f t="shared" si="520"/>
        <v>124PM1O212</v>
      </c>
      <c r="X1491" s="388">
        <f t="shared" si="521"/>
        <v>0</v>
      </c>
      <c r="Y1491" s="388">
        <f t="shared" si="522"/>
        <v>0</v>
      </c>
      <c r="Z1491" s="280" t="str">
        <f t="shared" si="512"/>
        <v/>
      </c>
      <c r="AA1491" s="280" t="str">
        <f t="shared" si="513"/>
        <v/>
      </c>
      <c r="AB1491" s="389" t="str">
        <f t="shared" si="523"/>
        <v/>
      </c>
      <c r="AC1491" s="389" t="str">
        <f t="shared" si="524"/>
        <v/>
      </c>
      <c r="AD1491" s="390" t="str">
        <f t="shared" si="514"/>
        <v/>
      </c>
      <c r="AE1491" s="282">
        <f t="shared" si="515"/>
        <v>0</v>
      </c>
      <c r="AF1491" s="359">
        <f t="shared" si="516"/>
        <v>0</v>
      </c>
      <c r="AG1491" s="280">
        <f t="shared" si="517"/>
        <v>0</v>
      </c>
      <c r="AH1491" s="280">
        <f t="shared" si="518"/>
        <v>0</v>
      </c>
      <c r="AI1491" s="280">
        <f>IF(ISBLANK(T1491),AI1490,IF(COUNTIF(T$2:T1491,T1491)&gt;1,AI1490,1+MAX(AI1490,0)))</f>
        <v>39</v>
      </c>
      <c r="AL1491" s="391" t="str">
        <f t="shared" si="525"/>
        <v/>
      </c>
      <c r="AM1491" s="391" t="str">
        <f t="shared" si="526"/>
        <v/>
      </c>
      <c r="AO1491" s="310" t="str">
        <f t="shared" si="519"/>
        <v/>
      </c>
      <c r="AP1491" s="310">
        <f>SUM(AO$1:AO1491)</f>
        <v>0</v>
      </c>
      <c r="AQ1491" s="310">
        <f>SUM(AK$2:AK1491)</f>
        <v>12</v>
      </c>
      <c r="AR1491" s="310">
        <f>COUNTA(AJ$2:AJ1491)</f>
        <v>12</v>
      </c>
      <c r="AS1491" s="312"/>
      <c r="AT1491" s="312"/>
      <c r="AU1491" s="312"/>
      <c r="AV1491" s="312"/>
      <c r="AW1491" s="312"/>
      <c r="AZ1491">
        <v>0</v>
      </c>
      <c r="BA1491">
        <v>0</v>
      </c>
    </row>
    <row r="1492" spans="1:53" x14ac:dyDescent="0.25">
      <c r="A1492">
        <v>124</v>
      </c>
      <c r="B1492" t="s">
        <v>66</v>
      </c>
      <c r="C1492" t="s">
        <v>934</v>
      </c>
      <c r="D1492"/>
      <c r="E1492">
        <v>2</v>
      </c>
      <c r="F1492">
        <v>1</v>
      </c>
      <c r="G1492">
        <v>3</v>
      </c>
      <c r="H1492">
        <v>5</v>
      </c>
      <c r="I1492">
        <v>1</v>
      </c>
      <c r="J1492">
        <v>4</v>
      </c>
      <c r="K1492">
        <v>0</v>
      </c>
      <c r="L1492">
        <v>0</v>
      </c>
      <c r="M1492"/>
      <c r="O1492" s="101">
        <f>IF(ISBLANK(C1492),O1491,IF(COUNTIF(C$2:C1492,C1492)&gt;1,O1491,1+MAX(O1491,0)))</f>
        <v>41</v>
      </c>
      <c r="P1492" s="45">
        <f t="shared" si="506"/>
        <v>21</v>
      </c>
      <c r="Q1492" s="33" t="str">
        <f t="shared" si="507"/>
        <v/>
      </c>
      <c r="R1492" s="33">
        <f t="shared" si="508"/>
        <v>13</v>
      </c>
      <c r="S1492" s="33" t="str">
        <f t="shared" si="509"/>
        <v>124_13</v>
      </c>
      <c r="T1492" s="35" t="str">
        <f t="shared" si="510"/>
        <v>124PM</v>
      </c>
      <c r="U1492" s="35" t="str">
        <f t="shared" si="511"/>
        <v>124PMEW</v>
      </c>
      <c r="V1492" s="35" t="str">
        <f t="shared" si="527"/>
        <v>1O</v>
      </c>
      <c r="W1492" s="35" t="str">
        <f t="shared" si="520"/>
        <v>124PM1O213</v>
      </c>
      <c r="X1492" s="388">
        <f t="shared" si="521"/>
        <v>0</v>
      </c>
      <c r="Y1492" s="388">
        <f t="shared" si="522"/>
        <v>0</v>
      </c>
      <c r="Z1492" s="280" t="str">
        <f t="shared" si="512"/>
        <v/>
      </c>
      <c r="AA1492" s="280" t="str">
        <f t="shared" si="513"/>
        <v/>
      </c>
      <c r="AB1492" s="389" t="str">
        <f t="shared" si="523"/>
        <v/>
      </c>
      <c r="AC1492" s="389" t="str">
        <f t="shared" si="524"/>
        <v/>
      </c>
      <c r="AD1492" s="390">
        <f t="shared" si="514"/>
        <v>1</v>
      </c>
      <c r="AE1492" s="282">
        <f t="shared" si="515"/>
        <v>0</v>
      </c>
      <c r="AF1492" s="359">
        <f t="shared" si="516"/>
        <v>0</v>
      </c>
      <c r="AG1492" s="280">
        <f t="shared" si="517"/>
        <v>0</v>
      </c>
      <c r="AH1492" s="280">
        <f t="shared" si="518"/>
        <v>0</v>
      </c>
      <c r="AI1492" s="280">
        <f>IF(ISBLANK(T1492),AI1491,IF(COUNTIF(T$2:T1492,T1492)&gt;1,AI1491,1+MAX(AI1491,0)))</f>
        <v>39</v>
      </c>
      <c r="AL1492" s="391" t="str">
        <f t="shared" si="525"/>
        <v/>
      </c>
      <c r="AM1492" s="391" t="str">
        <f t="shared" si="526"/>
        <v/>
      </c>
      <c r="AO1492" s="310" t="str">
        <f t="shared" si="519"/>
        <v/>
      </c>
      <c r="AP1492" s="310">
        <f>SUM(AO$1:AO1492)</f>
        <v>0</v>
      </c>
      <c r="AQ1492" s="310">
        <f>SUM(AK$2:AK1492)</f>
        <v>12</v>
      </c>
      <c r="AR1492" s="310">
        <f>COUNTA(AJ$2:AJ1492)</f>
        <v>12</v>
      </c>
      <c r="AS1492" s="312"/>
      <c r="AT1492" s="312"/>
      <c r="AU1492" s="312"/>
      <c r="AV1492" s="312"/>
      <c r="AW1492" s="312"/>
      <c r="AZ1492">
        <v>0</v>
      </c>
      <c r="BA1492">
        <v>5</v>
      </c>
    </row>
    <row r="1493" spans="1:53" x14ac:dyDescent="0.25">
      <c r="A1493">
        <v>124</v>
      </c>
      <c r="B1493" t="s">
        <v>66</v>
      </c>
      <c r="C1493" t="s">
        <v>934</v>
      </c>
      <c r="D1493"/>
      <c r="E1493">
        <v>2</v>
      </c>
      <c r="F1493">
        <v>1</v>
      </c>
      <c r="G1493">
        <v>4</v>
      </c>
      <c r="H1493">
        <v>4</v>
      </c>
      <c r="I1493">
        <v>1</v>
      </c>
      <c r="J1493">
        <v>3</v>
      </c>
      <c r="K1493">
        <v>0</v>
      </c>
      <c r="L1493">
        <v>0</v>
      </c>
      <c r="M1493"/>
      <c r="O1493" s="101">
        <f>IF(ISBLANK(C1493),O1492,IF(COUNTIF(C$2:C1493,C1493)&gt;1,O1492,1+MAX(O1492,0)))</f>
        <v>41</v>
      </c>
      <c r="P1493" s="45">
        <f t="shared" si="506"/>
        <v>21</v>
      </c>
      <c r="Q1493" s="33" t="str">
        <f t="shared" si="507"/>
        <v/>
      </c>
      <c r="R1493" s="33">
        <f t="shared" si="508"/>
        <v>13</v>
      </c>
      <c r="S1493" s="33" t="str">
        <f t="shared" si="509"/>
        <v>124_13</v>
      </c>
      <c r="T1493" s="35" t="str">
        <f t="shared" si="510"/>
        <v>124PM</v>
      </c>
      <c r="U1493" s="35" t="str">
        <f t="shared" si="511"/>
        <v>124PMEW</v>
      </c>
      <c r="V1493" s="35" t="str">
        <f t="shared" si="527"/>
        <v>1O</v>
      </c>
      <c r="W1493" s="35" t="str">
        <f t="shared" si="520"/>
        <v>124PM1O214</v>
      </c>
      <c r="X1493" s="388">
        <f t="shared" si="521"/>
        <v>0</v>
      </c>
      <c r="Y1493" s="388">
        <f t="shared" si="522"/>
        <v>0</v>
      </c>
      <c r="Z1493" s="280" t="str">
        <f t="shared" si="512"/>
        <v/>
      </c>
      <c r="AA1493" s="280" t="str">
        <f t="shared" si="513"/>
        <v/>
      </c>
      <c r="AB1493" s="389" t="str">
        <f t="shared" si="523"/>
        <v/>
      </c>
      <c r="AC1493" s="389" t="str">
        <f t="shared" si="524"/>
        <v/>
      </c>
      <c r="AD1493" s="390">
        <f t="shared" si="514"/>
        <v>1</v>
      </c>
      <c r="AE1493" s="282">
        <f t="shared" si="515"/>
        <v>0</v>
      </c>
      <c r="AF1493" s="359">
        <f t="shared" si="516"/>
        <v>0</v>
      </c>
      <c r="AG1493" s="280">
        <f t="shared" si="517"/>
        <v>0</v>
      </c>
      <c r="AH1493" s="280">
        <f t="shared" si="518"/>
        <v>0</v>
      </c>
      <c r="AI1493" s="280">
        <f>IF(ISBLANK(T1493),AI1492,IF(COUNTIF(T$2:T1493,T1493)&gt;1,AI1492,1+MAX(AI1492,0)))</f>
        <v>39</v>
      </c>
      <c r="AL1493" s="391" t="str">
        <f t="shared" si="525"/>
        <v/>
      </c>
      <c r="AM1493" s="391" t="str">
        <f t="shared" si="526"/>
        <v/>
      </c>
      <c r="AO1493" s="310" t="str">
        <f t="shared" si="519"/>
        <v/>
      </c>
      <c r="AP1493" s="310">
        <f>SUM(AO$1:AO1493)</f>
        <v>0</v>
      </c>
      <c r="AQ1493" s="310">
        <f>SUM(AK$2:AK1493)</f>
        <v>12</v>
      </c>
      <c r="AR1493" s="310">
        <f>COUNTA(AJ$2:AJ1493)</f>
        <v>12</v>
      </c>
      <c r="AS1493" s="312"/>
      <c r="AT1493" s="312"/>
      <c r="AU1493" s="312"/>
      <c r="AV1493" s="312"/>
      <c r="AW1493" s="312"/>
      <c r="AZ1493">
        <v>0</v>
      </c>
      <c r="BA1493">
        <v>4</v>
      </c>
    </row>
    <row r="1494" spans="1:53" x14ac:dyDescent="0.25">
      <c r="A1494">
        <v>124</v>
      </c>
      <c r="B1494" t="s">
        <v>66</v>
      </c>
      <c r="C1494" t="s">
        <v>934</v>
      </c>
      <c r="D1494"/>
      <c r="E1494">
        <v>2</v>
      </c>
      <c r="F1494">
        <v>2</v>
      </c>
      <c r="G1494">
        <v>1</v>
      </c>
      <c r="H1494">
        <v>0</v>
      </c>
      <c r="I1494">
        <v>0</v>
      </c>
      <c r="J1494">
        <v>0</v>
      </c>
      <c r="K1494">
        <v>0</v>
      </c>
      <c r="L1494">
        <v>0</v>
      </c>
      <c r="M1494"/>
      <c r="O1494" s="101">
        <f>IF(ISBLANK(C1494),O1493,IF(COUNTIF(C$2:C1494,C1494)&gt;1,O1493,1+MAX(O1493,0)))</f>
        <v>41</v>
      </c>
      <c r="P1494" s="45">
        <f t="shared" si="506"/>
        <v>21</v>
      </c>
      <c r="Q1494" s="33" t="str">
        <f t="shared" si="507"/>
        <v/>
      </c>
      <c r="R1494" s="33">
        <f t="shared" si="508"/>
        <v>14</v>
      </c>
      <c r="S1494" s="33" t="str">
        <f t="shared" si="509"/>
        <v>124_14</v>
      </c>
      <c r="T1494" s="35" t="str">
        <f t="shared" si="510"/>
        <v>124PM</v>
      </c>
      <c r="U1494" s="35" t="str">
        <f t="shared" si="511"/>
        <v>124PMNS</v>
      </c>
      <c r="V1494" s="35" t="str">
        <f t="shared" si="527"/>
        <v>1O</v>
      </c>
      <c r="W1494" s="35" t="str">
        <f t="shared" si="520"/>
        <v>124PM1O221</v>
      </c>
      <c r="X1494" s="388">
        <f t="shared" si="521"/>
        <v>0</v>
      </c>
      <c r="Y1494" s="388">
        <f t="shared" si="522"/>
        <v>0</v>
      </c>
      <c r="Z1494" s="280" t="str">
        <f t="shared" si="512"/>
        <v/>
      </c>
      <c r="AA1494" s="280" t="str">
        <f t="shared" si="513"/>
        <v/>
      </c>
      <c r="AB1494" s="389" t="str">
        <f t="shared" si="523"/>
        <v/>
      </c>
      <c r="AC1494" s="389" t="str">
        <f t="shared" si="524"/>
        <v/>
      </c>
      <c r="AD1494" s="390" t="str">
        <f t="shared" si="514"/>
        <v/>
      </c>
      <c r="AE1494" s="282">
        <f t="shared" si="515"/>
        <v>0</v>
      </c>
      <c r="AF1494" s="359">
        <f t="shared" si="516"/>
        <v>0</v>
      </c>
      <c r="AG1494" s="280">
        <f t="shared" si="517"/>
        <v>0</v>
      </c>
      <c r="AH1494" s="280">
        <f t="shared" si="518"/>
        <v>0</v>
      </c>
      <c r="AI1494" s="280">
        <f>IF(ISBLANK(T1494),AI1493,IF(COUNTIF(T$2:T1494,T1494)&gt;1,AI1493,1+MAX(AI1493,0)))</f>
        <v>39</v>
      </c>
      <c r="AL1494" s="391" t="str">
        <f t="shared" si="525"/>
        <v/>
      </c>
      <c r="AM1494" s="391" t="str">
        <f t="shared" si="526"/>
        <v/>
      </c>
      <c r="AO1494" s="310" t="str">
        <f t="shared" si="519"/>
        <v/>
      </c>
      <c r="AP1494" s="310">
        <f>SUM(AO$1:AO1494)</f>
        <v>0</v>
      </c>
      <c r="AQ1494" s="310">
        <f>SUM(AK$2:AK1494)</f>
        <v>12</v>
      </c>
      <c r="AR1494" s="310">
        <f>COUNTA(AJ$2:AJ1494)</f>
        <v>12</v>
      </c>
      <c r="AS1494" s="312"/>
      <c r="AT1494" s="312"/>
      <c r="AU1494" s="312"/>
      <c r="AV1494" s="312"/>
      <c r="AW1494" s="312"/>
      <c r="AZ1494">
        <v>0</v>
      </c>
      <c r="BA1494">
        <v>0</v>
      </c>
    </row>
    <row r="1495" spans="1:53" x14ac:dyDescent="0.25">
      <c r="A1495">
        <v>124</v>
      </c>
      <c r="B1495" t="s">
        <v>66</v>
      </c>
      <c r="C1495" t="s">
        <v>934</v>
      </c>
      <c r="D1495"/>
      <c r="E1495">
        <v>2</v>
      </c>
      <c r="F1495">
        <v>2</v>
      </c>
      <c r="G1495">
        <v>2</v>
      </c>
      <c r="H1495">
        <v>0</v>
      </c>
      <c r="I1495">
        <v>0</v>
      </c>
      <c r="J1495">
        <v>0</v>
      </c>
      <c r="K1495">
        <v>0</v>
      </c>
      <c r="L1495">
        <v>0</v>
      </c>
      <c r="M1495"/>
      <c r="O1495" s="101">
        <f>IF(ISBLANK(C1495),O1494,IF(COUNTIF(C$2:C1495,C1495)&gt;1,O1494,1+MAX(O1494,0)))</f>
        <v>41</v>
      </c>
      <c r="P1495" s="45">
        <f t="shared" si="506"/>
        <v>21</v>
      </c>
      <c r="Q1495" s="33" t="str">
        <f t="shared" si="507"/>
        <v/>
      </c>
      <c r="R1495" s="33">
        <f t="shared" si="508"/>
        <v>14</v>
      </c>
      <c r="S1495" s="33" t="str">
        <f t="shared" si="509"/>
        <v>124_14</v>
      </c>
      <c r="T1495" s="35" t="str">
        <f t="shared" si="510"/>
        <v>124PM</v>
      </c>
      <c r="U1495" s="35" t="str">
        <f t="shared" si="511"/>
        <v>124PMNS</v>
      </c>
      <c r="V1495" s="35" t="str">
        <f t="shared" si="527"/>
        <v>1O</v>
      </c>
      <c r="W1495" s="35" t="str">
        <f t="shared" si="520"/>
        <v>124PM1O222</v>
      </c>
      <c r="X1495" s="388">
        <f t="shared" si="521"/>
        <v>0</v>
      </c>
      <c r="Y1495" s="388">
        <f t="shared" si="522"/>
        <v>0</v>
      </c>
      <c r="Z1495" s="280" t="str">
        <f t="shared" si="512"/>
        <v/>
      </c>
      <c r="AA1495" s="280" t="str">
        <f t="shared" si="513"/>
        <v/>
      </c>
      <c r="AB1495" s="389" t="str">
        <f t="shared" si="523"/>
        <v/>
      </c>
      <c r="AC1495" s="389" t="str">
        <f t="shared" si="524"/>
        <v/>
      </c>
      <c r="AD1495" s="390" t="str">
        <f t="shared" si="514"/>
        <v/>
      </c>
      <c r="AE1495" s="282">
        <f t="shared" si="515"/>
        <v>0</v>
      </c>
      <c r="AF1495" s="359">
        <f t="shared" si="516"/>
        <v>0</v>
      </c>
      <c r="AG1495" s="280">
        <f t="shared" si="517"/>
        <v>0</v>
      </c>
      <c r="AH1495" s="280">
        <f t="shared" si="518"/>
        <v>0</v>
      </c>
      <c r="AI1495" s="280">
        <f>IF(ISBLANK(T1495),AI1494,IF(COUNTIF(T$2:T1495,T1495)&gt;1,AI1494,1+MAX(AI1494,0)))</f>
        <v>39</v>
      </c>
      <c r="AL1495" s="391" t="str">
        <f t="shared" si="525"/>
        <v/>
      </c>
      <c r="AM1495" s="391" t="str">
        <f t="shared" si="526"/>
        <v/>
      </c>
      <c r="AO1495" s="310" t="str">
        <f t="shared" si="519"/>
        <v/>
      </c>
      <c r="AP1495" s="310">
        <f>SUM(AO$1:AO1495)</f>
        <v>0</v>
      </c>
      <c r="AQ1495" s="310">
        <f>SUM(AK$2:AK1495)</f>
        <v>12</v>
      </c>
      <c r="AR1495" s="310">
        <f>COUNTA(AJ$2:AJ1495)</f>
        <v>12</v>
      </c>
      <c r="AS1495" s="312"/>
      <c r="AT1495" s="312"/>
      <c r="AU1495" s="312"/>
      <c r="AV1495" s="312"/>
      <c r="AW1495" s="312"/>
      <c r="AZ1495">
        <v>0</v>
      </c>
      <c r="BA1495">
        <v>0</v>
      </c>
    </row>
    <row r="1496" spans="1:53" x14ac:dyDescent="0.25">
      <c r="A1496">
        <v>124</v>
      </c>
      <c r="B1496" t="s">
        <v>66</v>
      </c>
      <c r="C1496" t="s">
        <v>934</v>
      </c>
      <c r="D1496"/>
      <c r="E1496">
        <v>2</v>
      </c>
      <c r="F1496">
        <v>2</v>
      </c>
      <c r="G1496">
        <v>3</v>
      </c>
      <c r="H1496">
        <v>2</v>
      </c>
      <c r="I1496">
        <v>1</v>
      </c>
      <c r="J1496">
        <v>1</v>
      </c>
      <c r="K1496">
        <v>0</v>
      </c>
      <c r="L1496">
        <v>0</v>
      </c>
      <c r="M1496"/>
      <c r="O1496" s="101">
        <f>IF(ISBLANK(C1496),O1495,IF(COUNTIF(C$2:C1496,C1496)&gt;1,O1495,1+MAX(O1495,0)))</f>
        <v>41</v>
      </c>
      <c r="P1496" s="45">
        <f t="shared" si="506"/>
        <v>21</v>
      </c>
      <c r="Q1496" s="33" t="str">
        <f t="shared" si="507"/>
        <v/>
      </c>
      <c r="R1496" s="33">
        <f t="shared" si="508"/>
        <v>14</v>
      </c>
      <c r="S1496" s="33" t="str">
        <f t="shared" si="509"/>
        <v>124_14</v>
      </c>
      <c r="T1496" s="35" t="str">
        <f t="shared" si="510"/>
        <v>124PM</v>
      </c>
      <c r="U1496" s="35" t="str">
        <f t="shared" si="511"/>
        <v>124PMEW</v>
      </c>
      <c r="V1496" s="35" t="str">
        <f t="shared" si="527"/>
        <v>1O</v>
      </c>
      <c r="W1496" s="35" t="str">
        <f t="shared" si="520"/>
        <v>124PM1O223</v>
      </c>
      <c r="X1496" s="388">
        <f t="shared" si="521"/>
        <v>0</v>
      </c>
      <c r="Y1496" s="388">
        <f t="shared" si="522"/>
        <v>0</v>
      </c>
      <c r="Z1496" s="280" t="str">
        <f t="shared" si="512"/>
        <v/>
      </c>
      <c r="AA1496" s="280" t="str">
        <f t="shared" si="513"/>
        <v/>
      </c>
      <c r="AB1496" s="389" t="str">
        <f t="shared" si="523"/>
        <v/>
      </c>
      <c r="AC1496" s="389" t="str">
        <f t="shared" si="524"/>
        <v/>
      </c>
      <c r="AD1496" s="390">
        <f t="shared" si="514"/>
        <v>1</v>
      </c>
      <c r="AE1496" s="282">
        <f t="shared" si="515"/>
        <v>0</v>
      </c>
      <c r="AF1496" s="359">
        <f t="shared" si="516"/>
        <v>0</v>
      </c>
      <c r="AG1496" s="280">
        <f t="shared" si="517"/>
        <v>0</v>
      </c>
      <c r="AH1496" s="280">
        <f t="shared" si="518"/>
        <v>0</v>
      </c>
      <c r="AI1496" s="280">
        <f>IF(ISBLANK(T1496),AI1495,IF(COUNTIF(T$2:T1496,T1496)&gt;1,AI1495,1+MAX(AI1495,0)))</f>
        <v>39</v>
      </c>
      <c r="AL1496" s="391" t="str">
        <f t="shared" si="525"/>
        <v/>
      </c>
      <c r="AM1496" s="391" t="str">
        <f t="shared" si="526"/>
        <v/>
      </c>
      <c r="AO1496" s="310" t="str">
        <f t="shared" si="519"/>
        <v/>
      </c>
      <c r="AP1496" s="310">
        <f>SUM(AO$1:AO1496)</f>
        <v>0</v>
      </c>
      <c r="AQ1496" s="310">
        <f>SUM(AK$2:AK1496)</f>
        <v>12</v>
      </c>
      <c r="AR1496" s="310">
        <f>COUNTA(AJ$2:AJ1496)</f>
        <v>12</v>
      </c>
      <c r="AS1496" s="312"/>
      <c r="AT1496" s="312"/>
      <c r="AU1496" s="312"/>
      <c r="AV1496" s="312"/>
      <c r="AW1496" s="312"/>
      <c r="AZ1496">
        <v>0</v>
      </c>
      <c r="BA1496">
        <v>2</v>
      </c>
    </row>
    <row r="1497" spans="1:53" x14ac:dyDescent="0.25">
      <c r="A1497">
        <v>124</v>
      </c>
      <c r="B1497" t="s">
        <v>66</v>
      </c>
      <c r="C1497" t="s">
        <v>934</v>
      </c>
      <c r="D1497"/>
      <c r="E1497">
        <v>2</v>
      </c>
      <c r="F1497">
        <v>2</v>
      </c>
      <c r="G1497">
        <v>4</v>
      </c>
      <c r="H1497">
        <v>2</v>
      </c>
      <c r="I1497">
        <v>0</v>
      </c>
      <c r="J1497">
        <v>1</v>
      </c>
      <c r="K1497">
        <v>0</v>
      </c>
      <c r="L1497">
        <v>0</v>
      </c>
      <c r="M1497"/>
      <c r="O1497" s="101">
        <f>IF(ISBLANK(C1497),O1496,IF(COUNTIF(C$2:C1497,C1497)&gt;1,O1496,1+MAX(O1496,0)))</f>
        <v>41</v>
      </c>
      <c r="P1497" s="45">
        <f t="shared" si="506"/>
        <v>21</v>
      </c>
      <c r="Q1497" s="33" t="str">
        <f t="shared" si="507"/>
        <v/>
      </c>
      <c r="R1497" s="33">
        <f t="shared" si="508"/>
        <v>14</v>
      </c>
      <c r="S1497" s="33" t="str">
        <f t="shared" si="509"/>
        <v>124_14</v>
      </c>
      <c r="T1497" s="35" t="str">
        <f t="shared" si="510"/>
        <v>124PM</v>
      </c>
      <c r="U1497" s="35" t="str">
        <f t="shared" si="511"/>
        <v>124PMEW</v>
      </c>
      <c r="V1497" s="35" t="str">
        <f t="shared" si="527"/>
        <v>1O</v>
      </c>
      <c r="W1497" s="35" t="str">
        <f t="shared" si="520"/>
        <v>124PM1O224</v>
      </c>
      <c r="X1497" s="388">
        <f t="shared" si="521"/>
        <v>0</v>
      </c>
      <c r="Y1497" s="388">
        <f t="shared" si="522"/>
        <v>0</v>
      </c>
      <c r="Z1497" s="280" t="str">
        <f t="shared" si="512"/>
        <v/>
      </c>
      <c r="AA1497" s="280" t="str">
        <f t="shared" si="513"/>
        <v/>
      </c>
      <c r="AB1497" s="389" t="str">
        <f t="shared" si="523"/>
        <v/>
      </c>
      <c r="AC1497" s="389" t="str">
        <f t="shared" si="524"/>
        <v/>
      </c>
      <c r="AD1497" s="390">
        <f t="shared" si="514"/>
        <v>1</v>
      </c>
      <c r="AE1497" s="282">
        <f t="shared" si="515"/>
        <v>0</v>
      </c>
      <c r="AF1497" s="359">
        <f t="shared" si="516"/>
        <v>0</v>
      </c>
      <c r="AG1497" s="280">
        <f t="shared" si="517"/>
        <v>0</v>
      </c>
      <c r="AH1497" s="280">
        <f t="shared" si="518"/>
        <v>0</v>
      </c>
      <c r="AI1497" s="280">
        <f>IF(ISBLANK(T1497),AI1496,IF(COUNTIF(T$2:T1497,T1497)&gt;1,AI1496,1+MAX(AI1496,0)))</f>
        <v>39</v>
      </c>
      <c r="AL1497" s="391" t="str">
        <f t="shared" si="525"/>
        <v/>
      </c>
      <c r="AM1497" s="391" t="str">
        <f t="shared" si="526"/>
        <v/>
      </c>
      <c r="AO1497" s="310" t="str">
        <f t="shared" si="519"/>
        <v/>
      </c>
      <c r="AP1497" s="310">
        <f>SUM(AO$1:AO1497)</f>
        <v>0</v>
      </c>
      <c r="AQ1497" s="310">
        <f>SUM(AK$2:AK1497)</f>
        <v>12</v>
      </c>
      <c r="AR1497" s="310">
        <f>COUNTA(AJ$2:AJ1497)</f>
        <v>12</v>
      </c>
      <c r="AS1497" s="312"/>
      <c r="AT1497" s="312"/>
      <c r="AU1497" s="312"/>
      <c r="AV1497" s="312"/>
      <c r="AW1497" s="312"/>
      <c r="AZ1497">
        <v>0</v>
      </c>
      <c r="BA1497">
        <v>2</v>
      </c>
    </row>
    <row r="1498" spans="1:53" x14ac:dyDescent="0.25">
      <c r="A1498">
        <v>124</v>
      </c>
      <c r="B1498" t="s">
        <v>66</v>
      </c>
      <c r="C1498" t="s">
        <v>934</v>
      </c>
      <c r="D1498"/>
      <c r="E1498">
        <v>2</v>
      </c>
      <c r="F1498">
        <v>3</v>
      </c>
      <c r="G1498">
        <v>1</v>
      </c>
      <c r="H1498">
        <v>0</v>
      </c>
      <c r="I1498">
        <v>0</v>
      </c>
      <c r="J1498">
        <v>0</v>
      </c>
      <c r="K1498">
        <v>0</v>
      </c>
      <c r="L1498">
        <v>0</v>
      </c>
      <c r="M1498"/>
      <c r="O1498" s="101">
        <f>IF(ISBLANK(C1498),O1497,IF(COUNTIF(C$2:C1498,C1498)&gt;1,O1497,1+MAX(O1497,0)))</f>
        <v>41</v>
      </c>
      <c r="P1498" s="45">
        <f t="shared" si="506"/>
        <v>21</v>
      </c>
      <c r="Q1498" s="33" t="str">
        <f t="shared" si="507"/>
        <v/>
      </c>
      <c r="R1498" s="33">
        <f t="shared" si="508"/>
        <v>15</v>
      </c>
      <c r="S1498" s="33" t="str">
        <f t="shared" si="509"/>
        <v>124_15</v>
      </c>
      <c r="T1498" s="35" t="str">
        <f t="shared" si="510"/>
        <v>124PM</v>
      </c>
      <c r="U1498" s="35" t="str">
        <f t="shared" si="511"/>
        <v>124PMNS</v>
      </c>
      <c r="V1498" s="35" t="str">
        <f t="shared" si="527"/>
        <v>1O</v>
      </c>
      <c r="W1498" s="35" t="str">
        <f t="shared" si="520"/>
        <v>124PM1O231</v>
      </c>
      <c r="X1498" s="388">
        <f t="shared" si="521"/>
        <v>0</v>
      </c>
      <c r="Y1498" s="388">
        <f t="shared" si="522"/>
        <v>0</v>
      </c>
      <c r="Z1498" s="280" t="str">
        <f t="shared" si="512"/>
        <v/>
      </c>
      <c r="AA1498" s="280" t="str">
        <f t="shared" si="513"/>
        <v/>
      </c>
      <c r="AB1498" s="389" t="str">
        <f t="shared" si="523"/>
        <v/>
      </c>
      <c r="AC1498" s="389" t="str">
        <f t="shared" si="524"/>
        <v/>
      </c>
      <c r="AD1498" s="390" t="str">
        <f t="shared" si="514"/>
        <v/>
      </c>
      <c r="AE1498" s="282">
        <f t="shared" si="515"/>
        <v>0</v>
      </c>
      <c r="AF1498" s="359">
        <f t="shared" si="516"/>
        <v>0</v>
      </c>
      <c r="AG1498" s="280">
        <f t="shared" si="517"/>
        <v>0</v>
      </c>
      <c r="AH1498" s="280">
        <f t="shared" si="518"/>
        <v>0</v>
      </c>
      <c r="AI1498" s="280">
        <f>IF(ISBLANK(T1498),AI1497,IF(COUNTIF(T$2:T1498,T1498)&gt;1,AI1497,1+MAX(AI1497,0)))</f>
        <v>39</v>
      </c>
      <c r="AL1498" s="391" t="str">
        <f t="shared" si="525"/>
        <v/>
      </c>
      <c r="AM1498" s="391" t="str">
        <f t="shared" si="526"/>
        <v/>
      </c>
      <c r="AO1498" s="310" t="str">
        <f t="shared" si="519"/>
        <v/>
      </c>
      <c r="AP1498" s="310">
        <f>SUM(AO$1:AO1498)</f>
        <v>0</v>
      </c>
      <c r="AQ1498" s="310">
        <f>SUM(AK$2:AK1498)</f>
        <v>12</v>
      </c>
      <c r="AR1498" s="310">
        <f>COUNTA(AJ$2:AJ1498)</f>
        <v>12</v>
      </c>
      <c r="AS1498" s="312"/>
      <c r="AT1498" s="312"/>
      <c r="AU1498" s="312"/>
      <c r="AV1498" s="312"/>
      <c r="AW1498" s="312"/>
      <c r="AZ1498">
        <v>0</v>
      </c>
      <c r="BA1498">
        <v>0</v>
      </c>
    </row>
    <row r="1499" spans="1:53" x14ac:dyDescent="0.25">
      <c r="A1499">
        <v>124</v>
      </c>
      <c r="B1499" t="s">
        <v>66</v>
      </c>
      <c r="C1499" t="s">
        <v>934</v>
      </c>
      <c r="D1499"/>
      <c r="E1499">
        <v>2</v>
      </c>
      <c r="F1499">
        <v>3</v>
      </c>
      <c r="G1499">
        <v>2</v>
      </c>
      <c r="H1499">
        <v>0</v>
      </c>
      <c r="I1499">
        <v>0</v>
      </c>
      <c r="J1499">
        <v>0</v>
      </c>
      <c r="K1499">
        <v>0</v>
      </c>
      <c r="L1499">
        <v>0</v>
      </c>
      <c r="M1499"/>
      <c r="O1499" s="101">
        <f>IF(ISBLANK(C1499),O1498,IF(COUNTIF(C$2:C1499,C1499)&gt;1,O1498,1+MAX(O1498,0)))</f>
        <v>41</v>
      </c>
      <c r="P1499" s="45">
        <f t="shared" si="506"/>
        <v>21</v>
      </c>
      <c r="Q1499" s="33" t="str">
        <f t="shared" si="507"/>
        <v/>
      </c>
      <c r="R1499" s="33">
        <f t="shared" si="508"/>
        <v>15</v>
      </c>
      <c r="S1499" s="33" t="str">
        <f t="shared" si="509"/>
        <v>124_15</v>
      </c>
      <c r="T1499" s="35" t="str">
        <f t="shared" si="510"/>
        <v>124PM</v>
      </c>
      <c r="U1499" s="35" t="str">
        <f t="shared" si="511"/>
        <v>124PMNS</v>
      </c>
      <c r="V1499" s="35" t="str">
        <f t="shared" si="527"/>
        <v>1O</v>
      </c>
      <c r="W1499" s="35" t="str">
        <f t="shared" si="520"/>
        <v>124PM1O232</v>
      </c>
      <c r="X1499" s="388">
        <f t="shared" si="521"/>
        <v>0</v>
      </c>
      <c r="Y1499" s="388">
        <f t="shared" si="522"/>
        <v>0</v>
      </c>
      <c r="Z1499" s="280" t="str">
        <f t="shared" si="512"/>
        <v/>
      </c>
      <c r="AA1499" s="280" t="str">
        <f t="shared" si="513"/>
        <v/>
      </c>
      <c r="AB1499" s="389" t="str">
        <f t="shared" si="523"/>
        <v/>
      </c>
      <c r="AC1499" s="389" t="str">
        <f t="shared" si="524"/>
        <v/>
      </c>
      <c r="AD1499" s="390" t="str">
        <f t="shared" si="514"/>
        <v/>
      </c>
      <c r="AE1499" s="282">
        <f t="shared" si="515"/>
        <v>0</v>
      </c>
      <c r="AF1499" s="359">
        <f t="shared" si="516"/>
        <v>0</v>
      </c>
      <c r="AG1499" s="280">
        <f t="shared" si="517"/>
        <v>0</v>
      </c>
      <c r="AH1499" s="280">
        <f t="shared" si="518"/>
        <v>0</v>
      </c>
      <c r="AI1499" s="280">
        <f>IF(ISBLANK(T1499),AI1498,IF(COUNTIF(T$2:T1499,T1499)&gt;1,AI1498,1+MAX(AI1498,0)))</f>
        <v>39</v>
      </c>
      <c r="AL1499" s="391" t="str">
        <f t="shared" si="525"/>
        <v/>
      </c>
      <c r="AM1499" s="391" t="str">
        <f t="shared" si="526"/>
        <v/>
      </c>
      <c r="AO1499" s="310" t="str">
        <f t="shared" si="519"/>
        <v/>
      </c>
      <c r="AP1499" s="310">
        <f>SUM(AO$1:AO1499)</f>
        <v>0</v>
      </c>
      <c r="AQ1499" s="310">
        <f>SUM(AK$2:AK1499)</f>
        <v>12</v>
      </c>
      <c r="AR1499" s="310">
        <f>COUNTA(AJ$2:AJ1499)</f>
        <v>12</v>
      </c>
      <c r="AS1499" s="312"/>
      <c r="AT1499" s="312"/>
      <c r="AU1499" s="312"/>
      <c r="AV1499" s="312"/>
      <c r="AW1499" s="312"/>
      <c r="AZ1499">
        <v>0</v>
      </c>
      <c r="BA1499">
        <v>0</v>
      </c>
    </row>
    <row r="1500" spans="1:53" x14ac:dyDescent="0.25">
      <c r="A1500">
        <v>124</v>
      </c>
      <c r="B1500" t="s">
        <v>66</v>
      </c>
      <c r="C1500" t="s">
        <v>934</v>
      </c>
      <c r="D1500"/>
      <c r="E1500">
        <v>2</v>
      </c>
      <c r="F1500">
        <v>3</v>
      </c>
      <c r="G1500">
        <v>3</v>
      </c>
      <c r="H1500">
        <v>9</v>
      </c>
      <c r="I1500">
        <v>5</v>
      </c>
      <c r="J1500">
        <v>8</v>
      </c>
      <c r="K1500">
        <v>0</v>
      </c>
      <c r="L1500">
        <v>0</v>
      </c>
      <c r="M1500"/>
      <c r="O1500" s="101">
        <f>IF(ISBLANK(C1500),O1499,IF(COUNTIF(C$2:C1500,C1500)&gt;1,O1499,1+MAX(O1499,0)))</f>
        <v>41</v>
      </c>
      <c r="P1500" s="45">
        <f t="shared" si="506"/>
        <v>21</v>
      </c>
      <c r="Q1500" s="33" t="str">
        <f t="shared" si="507"/>
        <v/>
      </c>
      <c r="R1500" s="33">
        <f t="shared" si="508"/>
        <v>15</v>
      </c>
      <c r="S1500" s="33" t="str">
        <f t="shared" si="509"/>
        <v>124_15</v>
      </c>
      <c r="T1500" s="35" t="str">
        <f t="shared" si="510"/>
        <v>124PM</v>
      </c>
      <c r="U1500" s="35" t="str">
        <f t="shared" si="511"/>
        <v>124PMEW</v>
      </c>
      <c r="V1500" s="35" t="str">
        <f t="shared" si="527"/>
        <v>1O</v>
      </c>
      <c r="W1500" s="35" t="str">
        <f t="shared" si="520"/>
        <v>124PM1O233</v>
      </c>
      <c r="X1500" s="388">
        <f t="shared" si="521"/>
        <v>0</v>
      </c>
      <c r="Y1500" s="388">
        <f t="shared" si="522"/>
        <v>0</v>
      </c>
      <c r="Z1500" s="280" t="str">
        <f t="shared" si="512"/>
        <v/>
      </c>
      <c r="AA1500" s="280" t="str">
        <f t="shared" si="513"/>
        <v/>
      </c>
      <c r="AB1500" s="389" t="str">
        <f t="shared" si="523"/>
        <v/>
      </c>
      <c r="AC1500" s="389" t="str">
        <f t="shared" si="524"/>
        <v/>
      </c>
      <c r="AD1500" s="390">
        <f t="shared" si="514"/>
        <v>1</v>
      </c>
      <c r="AE1500" s="282">
        <f t="shared" si="515"/>
        <v>0</v>
      </c>
      <c r="AF1500" s="359">
        <f t="shared" si="516"/>
        <v>0</v>
      </c>
      <c r="AG1500" s="280">
        <f t="shared" si="517"/>
        <v>0</v>
      </c>
      <c r="AH1500" s="280">
        <f t="shared" si="518"/>
        <v>0</v>
      </c>
      <c r="AI1500" s="280">
        <f>IF(ISBLANK(T1500),AI1499,IF(COUNTIF(T$2:T1500,T1500)&gt;1,AI1499,1+MAX(AI1499,0)))</f>
        <v>39</v>
      </c>
      <c r="AL1500" s="391" t="str">
        <f t="shared" si="525"/>
        <v/>
      </c>
      <c r="AM1500" s="391" t="str">
        <f t="shared" si="526"/>
        <v/>
      </c>
      <c r="AO1500" s="310" t="str">
        <f t="shared" si="519"/>
        <v/>
      </c>
      <c r="AP1500" s="310">
        <f>SUM(AO$1:AO1500)</f>
        <v>0</v>
      </c>
      <c r="AQ1500" s="310">
        <f>SUM(AK$2:AK1500)</f>
        <v>12</v>
      </c>
      <c r="AR1500" s="310">
        <f>COUNTA(AJ$2:AJ1500)</f>
        <v>12</v>
      </c>
      <c r="AS1500" s="312"/>
      <c r="AT1500" s="312"/>
      <c r="AU1500" s="312"/>
      <c r="AV1500" s="312"/>
      <c r="AW1500" s="312"/>
      <c r="AZ1500">
        <v>0</v>
      </c>
      <c r="BA1500">
        <v>9</v>
      </c>
    </row>
    <row r="1501" spans="1:53" x14ac:dyDescent="0.25">
      <c r="A1501">
        <v>124</v>
      </c>
      <c r="B1501" t="s">
        <v>66</v>
      </c>
      <c r="C1501" t="s">
        <v>934</v>
      </c>
      <c r="D1501"/>
      <c r="E1501">
        <v>2</v>
      </c>
      <c r="F1501">
        <v>3</v>
      </c>
      <c r="G1501">
        <v>4</v>
      </c>
      <c r="H1501">
        <v>5</v>
      </c>
      <c r="I1501">
        <v>2</v>
      </c>
      <c r="J1501">
        <v>3</v>
      </c>
      <c r="K1501">
        <v>0</v>
      </c>
      <c r="L1501">
        <v>0</v>
      </c>
      <c r="M1501"/>
      <c r="O1501" s="101">
        <f>IF(ISBLANK(C1501),O1500,IF(COUNTIF(C$2:C1501,C1501)&gt;1,O1500,1+MAX(O1500,0)))</f>
        <v>41</v>
      </c>
      <c r="P1501" s="45">
        <f t="shared" si="506"/>
        <v>21</v>
      </c>
      <c r="Q1501" s="33" t="str">
        <f t="shared" si="507"/>
        <v/>
      </c>
      <c r="R1501" s="33">
        <f t="shared" si="508"/>
        <v>15</v>
      </c>
      <c r="S1501" s="33" t="str">
        <f t="shared" si="509"/>
        <v>124_15</v>
      </c>
      <c r="T1501" s="35" t="str">
        <f t="shared" si="510"/>
        <v>124PM</v>
      </c>
      <c r="U1501" s="35" t="str">
        <f t="shared" si="511"/>
        <v>124PMEW</v>
      </c>
      <c r="V1501" s="35" t="str">
        <f t="shared" si="527"/>
        <v>1O</v>
      </c>
      <c r="W1501" s="35" t="str">
        <f t="shared" si="520"/>
        <v>124PM1O234</v>
      </c>
      <c r="X1501" s="388">
        <f t="shared" si="521"/>
        <v>0</v>
      </c>
      <c r="Y1501" s="388">
        <f t="shared" si="522"/>
        <v>0</v>
      </c>
      <c r="Z1501" s="280" t="str">
        <f t="shared" si="512"/>
        <v/>
      </c>
      <c r="AA1501" s="280" t="str">
        <f t="shared" si="513"/>
        <v/>
      </c>
      <c r="AB1501" s="389" t="str">
        <f t="shared" si="523"/>
        <v/>
      </c>
      <c r="AC1501" s="389" t="str">
        <f t="shared" si="524"/>
        <v/>
      </c>
      <c r="AD1501" s="390">
        <f t="shared" si="514"/>
        <v>1</v>
      </c>
      <c r="AE1501" s="282">
        <f t="shared" si="515"/>
        <v>0</v>
      </c>
      <c r="AF1501" s="359">
        <f t="shared" si="516"/>
        <v>0</v>
      </c>
      <c r="AG1501" s="280">
        <f t="shared" si="517"/>
        <v>0</v>
      </c>
      <c r="AH1501" s="280">
        <f t="shared" si="518"/>
        <v>0</v>
      </c>
      <c r="AI1501" s="280">
        <f>IF(ISBLANK(T1501),AI1500,IF(COUNTIF(T$2:T1501,T1501)&gt;1,AI1500,1+MAX(AI1500,0)))</f>
        <v>39</v>
      </c>
      <c r="AL1501" s="391" t="str">
        <f t="shared" si="525"/>
        <v/>
      </c>
      <c r="AM1501" s="391" t="str">
        <f t="shared" si="526"/>
        <v/>
      </c>
      <c r="AO1501" s="310" t="str">
        <f t="shared" si="519"/>
        <v/>
      </c>
      <c r="AP1501" s="310">
        <f>SUM(AO$1:AO1501)</f>
        <v>0</v>
      </c>
      <c r="AQ1501" s="310">
        <f>SUM(AK$2:AK1501)</f>
        <v>12</v>
      </c>
      <c r="AR1501" s="310">
        <f>COUNTA(AJ$2:AJ1501)</f>
        <v>12</v>
      </c>
      <c r="AS1501" s="312"/>
      <c r="AT1501" s="312"/>
      <c r="AU1501" s="312"/>
      <c r="AV1501" s="312"/>
      <c r="AW1501" s="312"/>
      <c r="AZ1501">
        <v>0</v>
      </c>
      <c r="BA1501">
        <v>5</v>
      </c>
    </row>
    <row r="1502" spans="1:53" x14ac:dyDescent="0.25">
      <c r="A1502">
        <v>124</v>
      </c>
      <c r="B1502" t="s">
        <v>66</v>
      </c>
      <c r="C1502" t="s">
        <v>934</v>
      </c>
      <c r="D1502"/>
      <c r="E1502">
        <v>2</v>
      </c>
      <c r="F1502">
        <v>4</v>
      </c>
      <c r="G1502">
        <v>1</v>
      </c>
      <c r="H1502">
        <v>5</v>
      </c>
      <c r="I1502">
        <v>4</v>
      </c>
      <c r="J1502">
        <v>4</v>
      </c>
      <c r="K1502">
        <v>0</v>
      </c>
      <c r="L1502">
        <v>4</v>
      </c>
      <c r="M1502"/>
      <c r="O1502" s="101">
        <f>IF(ISBLANK(C1502),O1501,IF(COUNTIF(C$2:C1502,C1502)&gt;1,O1501,1+MAX(O1501,0)))</f>
        <v>41</v>
      </c>
      <c r="P1502" s="45">
        <f t="shared" si="506"/>
        <v>21</v>
      </c>
      <c r="Q1502" s="33" t="str">
        <f t="shared" si="507"/>
        <v/>
      </c>
      <c r="R1502" s="33">
        <f t="shared" si="508"/>
        <v>16</v>
      </c>
      <c r="S1502" s="33" t="str">
        <f t="shared" si="509"/>
        <v>124_16</v>
      </c>
      <c r="T1502" s="35" t="str">
        <f t="shared" si="510"/>
        <v>124PM</v>
      </c>
      <c r="U1502" s="35" t="str">
        <f t="shared" si="511"/>
        <v>124PMNS</v>
      </c>
      <c r="V1502" s="35" t="str">
        <f t="shared" si="527"/>
        <v>1O</v>
      </c>
      <c r="W1502" s="35" t="str">
        <f t="shared" si="520"/>
        <v>124PM1O241</v>
      </c>
      <c r="X1502" s="388">
        <f t="shared" si="521"/>
        <v>0</v>
      </c>
      <c r="Y1502" s="388">
        <f t="shared" si="522"/>
        <v>4</v>
      </c>
      <c r="Z1502" s="280" t="str">
        <f t="shared" si="512"/>
        <v/>
      </c>
      <c r="AA1502" s="280" t="str">
        <f t="shared" si="513"/>
        <v/>
      </c>
      <c r="AB1502" s="389" t="str">
        <f t="shared" si="523"/>
        <v/>
      </c>
      <c r="AC1502" s="389" t="str">
        <f t="shared" si="524"/>
        <v/>
      </c>
      <c r="AD1502" s="390" t="str">
        <f t="shared" si="514"/>
        <v/>
      </c>
      <c r="AE1502" s="282">
        <f t="shared" si="515"/>
        <v>0</v>
      </c>
      <c r="AF1502" s="359">
        <f t="shared" si="516"/>
        <v>0</v>
      </c>
      <c r="AG1502" s="280">
        <f t="shared" si="517"/>
        <v>0</v>
      </c>
      <c r="AH1502" s="280">
        <f t="shared" si="518"/>
        <v>0</v>
      </c>
      <c r="AI1502" s="280">
        <f>IF(ISBLANK(T1502),AI1501,IF(COUNTIF(T$2:T1502,T1502)&gt;1,AI1501,1+MAX(AI1501,0)))</f>
        <v>39</v>
      </c>
      <c r="AL1502" s="391" t="str">
        <f t="shared" si="525"/>
        <v/>
      </c>
      <c r="AM1502" s="391" t="str">
        <f t="shared" si="526"/>
        <v/>
      </c>
      <c r="AO1502" s="310" t="str">
        <f t="shared" si="519"/>
        <v/>
      </c>
      <c r="AP1502" s="310">
        <f>SUM(AO$1:AO1502)</f>
        <v>0</v>
      </c>
      <c r="AQ1502" s="310">
        <f>SUM(AK$2:AK1502)</f>
        <v>12</v>
      </c>
      <c r="AR1502" s="310">
        <f>COUNTA(AJ$2:AJ1502)</f>
        <v>12</v>
      </c>
      <c r="AS1502" s="312"/>
      <c r="AT1502" s="312"/>
      <c r="AU1502" s="312"/>
      <c r="AV1502" s="312"/>
      <c r="AW1502" s="312"/>
      <c r="AZ1502">
        <v>0</v>
      </c>
      <c r="BA1502">
        <v>4</v>
      </c>
    </row>
    <row r="1503" spans="1:53" x14ac:dyDescent="0.25">
      <c r="A1503">
        <v>124</v>
      </c>
      <c r="B1503" t="s">
        <v>66</v>
      </c>
      <c r="C1503" t="s">
        <v>934</v>
      </c>
      <c r="D1503"/>
      <c r="E1503">
        <v>2</v>
      </c>
      <c r="F1503">
        <v>4</v>
      </c>
      <c r="G1503">
        <v>2</v>
      </c>
      <c r="H1503">
        <v>4</v>
      </c>
      <c r="I1503">
        <v>2</v>
      </c>
      <c r="J1503">
        <v>1</v>
      </c>
      <c r="K1503">
        <v>0</v>
      </c>
      <c r="L1503">
        <v>2</v>
      </c>
      <c r="M1503"/>
      <c r="O1503" s="101">
        <f>IF(ISBLANK(C1503),O1502,IF(COUNTIF(C$2:C1503,C1503)&gt;1,O1502,1+MAX(O1502,0)))</f>
        <v>41</v>
      </c>
      <c r="P1503" s="45">
        <f t="shared" si="506"/>
        <v>21</v>
      </c>
      <c r="Q1503" s="33" t="str">
        <f t="shared" si="507"/>
        <v/>
      </c>
      <c r="R1503" s="33">
        <f t="shared" si="508"/>
        <v>16</v>
      </c>
      <c r="S1503" s="33" t="str">
        <f t="shared" si="509"/>
        <v>124_16</v>
      </c>
      <c r="T1503" s="35" t="str">
        <f t="shared" si="510"/>
        <v>124PM</v>
      </c>
      <c r="U1503" s="35" t="str">
        <f t="shared" si="511"/>
        <v>124PMNS</v>
      </c>
      <c r="V1503" s="35" t="str">
        <f t="shared" si="527"/>
        <v>1O</v>
      </c>
      <c r="W1503" s="35" t="str">
        <f t="shared" si="520"/>
        <v>124PM1O242</v>
      </c>
      <c r="X1503" s="388">
        <f t="shared" si="521"/>
        <v>0</v>
      </c>
      <c r="Y1503" s="388">
        <f t="shared" si="522"/>
        <v>2</v>
      </c>
      <c r="Z1503" s="280" t="str">
        <f t="shared" si="512"/>
        <v/>
      </c>
      <c r="AA1503" s="280" t="str">
        <f t="shared" si="513"/>
        <v/>
      </c>
      <c r="AB1503" s="389" t="str">
        <f t="shared" si="523"/>
        <v/>
      </c>
      <c r="AC1503" s="389" t="str">
        <f t="shared" si="524"/>
        <v/>
      </c>
      <c r="AD1503" s="390" t="str">
        <f t="shared" si="514"/>
        <v/>
      </c>
      <c r="AE1503" s="282">
        <f t="shared" si="515"/>
        <v>0</v>
      </c>
      <c r="AF1503" s="359">
        <f t="shared" si="516"/>
        <v>0</v>
      </c>
      <c r="AG1503" s="280">
        <f t="shared" si="517"/>
        <v>0</v>
      </c>
      <c r="AH1503" s="280">
        <f t="shared" si="518"/>
        <v>0</v>
      </c>
      <c r="AI1503" s="280">
        <f>IF(ISBLANK(T1503),AI1502,IF(COUNTIF(T$2:T1503,T1503)&gt;1,AI1502,1+MAX(AI1502,0)))</f>
        <v>39</v>
      </c>
      <c r="AL1503" s="391" t="str">
        <f t="shared" si="525"/>
        <v/>
      </c>
      <c r="AM1503" s="391" t="str">
        <f t="shared" si="526"/>
        <v/>
      </c>
      <c r="AO1503" s="310" t="str">
        <f t="shared" si="519"/>
        <v/>
      </c>
      <c r="AP1503" s="310">
        <f>SUM(AO$1:AO1503)</f>
        <v>0</v>
      </c>
      <c r="AQ1503" s="310">
        <f>SUM(AK$2:AK1503)</f>
        <v>12</v>
      </c>
      <c r="AR1503" s="310">
        <f>COUNTA(AJ$2:AJ1503)</f>
        <v>12</v>
      </c>
      <c r="AS1503" s="312"/>
      <c r="AT1503" s="312"/>
      <c r="AU1503" s="312"/>
      <c r="AV1503" s="312"/>
      <c r="AW1503" s="312"/>
      <c r="AZ1503">
        <v>0</v>
      </c>
      <c r="BA1503">
        <v>2</v>
      </c>
    </row>
    <row r="1504" spans="1:53" x14ac:dyDescent="0.25">
      <c r="A1504">
        <v>124</v>
      </c>
      <c r="B1504" t="s">
        <v>66</v>
      </c>
      <c r="C1504" t="s">
        <v>934</v>
      </c>
      <c r="D1504"/>
      <c r="E1504">
        <v>2</v>
      </c>
      <c r="F1504">
        <v>4</v>
      </c>
      <c r="G1504">
        <v>3</v>
      </c>
      <c r="H1504">
        <v>5</v>
      </c>
      <c r="I1504">
        <v>1</v>
      </c>
      <c r="J1504">
        <v>2</v>
      </c>
      <c r="K1504">
        <v>0</v>
      </c>
      <c r="L1504">
        <v>0</v>
      </c>
      <c r="M1504"/>
      <c r="O1504" s="101">
        <f>IF(ISBLANK(C1504),O1503,IF(COUNTIF(C$2:C1504,C1504)&gt;1,O1503,1+MAX(O1503,0)))</f>
        <v>41</v>
      </c>
      <c r="P1504" s="45">
        <f t="shared" si="506"/>
        <v>21</v>
      </c>
      <c r="Q1504" s="33" t="str">
        <f t="shared" si="507"/>
        <v/>
      </c>
      <c r="R1504" s="33">
        <f t="shared" si="508"/>
        <v>16</v>
      </c>
      <c r="S1504" s="33" t="str">
        <f t="shared" si="509"/>
        <v>124_16</v>
      </c>
      <c r="T1504" s="35" t="str">
        <f t="shared" si="510"/>
        <v>124PM</v>
      </c>
      <c r="U1504" s="35" t="str">
        <f t="shared" si="511"/>
        <v>124PMEW</v>
      </c>
      <c r="V1504" s="35" t="str">
        <f t="shared" si="527"/>
        <v>1O</v>
      </c>
      <c r="W1504" s="35" t="str">
        <f t="shared" si="520"/>
        <v>124PM1O243</v>
      </c>
      <c r="X1504" s="388">
        <f t="shared" si="521"/>
        <v>0</v>
      </c>
      <c r="Y1504" s="388">
        <f t="shared" si="522"/>
        <v>0</v>
      </c>
      <c r="Z1504" s="280" t="str">
        <f t="shared" si="512"/>
        <v/>
      </c>
      <c r="AA1504" s="280" t="str">
        <f t="shared" si="513"/>
        <v/>
      </c>
      <c r="AB1504" s="389" t="str">
        <f t="shared" si="523"/>
        <v/>
      </c>
      <c r="AC1504" s="389" t="str">
        <f t="shared" si="524"/>
        <v/>
      </c>
      <c r="AD1504" s="390">
        <f t="shared" si="514"/>
        <v>1</v>
      </c>
      <c r="AE1504" s="282">
        <f t="shared" si="515"/>
        <v>0</v>
      </c>
      <c r="AF1504" s="359">
        <f t="shared" si="516"/>
        <v>0</v>
      </c>
      <c r="AG1504" s="280">
        <f t="shared" si="517"/>
        <v>0</v>
      </c>
      <c r="AH1504" s="280">
        <f t="shared" si="518"/>
        <v>0</v>
      </c>
      <c r="AI1504" s="280">
        <f>IF(ISBLANK(T1504),AI1503,IF(COUNTIF(T$2:T1504,T1504)&gt;1,AI1503,1+MAX(AI1503,0)))</f>
        <v>39</v>
      </c>
      <c r="AL1504" s="391" t="str">
        <f t="shared" si="525"/>
        <v/>
      </c>
      <c r="AM1504" s="391" t="str">
        <f t="shared" si="526"/>
        <v/>
      </c>
      <c r="AO1504" s="310" t="str">
        <f t="shared" si="519"/>
        <v/>
      </c>
      <c r="AP1504" s="310">
        <f>SUM(AO$1:AO1504)</f>
        <v>0</v>
      </c>
      <c r="AQ1504" s="310">
        <f>SUM(AK$2:AK1504)</f>
        <v>12</v>
      </c>
      <c r="AR1504" s="310">
        <f>COUNTA(AJ$2:AJ1504)</f>
        <v>12</v>
      </c>
      <c r="AS1504" s="312"/>
      <c r="AT1504" s="312"/>
      <c r="AU1504" s="312"/>
      <c r="AV1504" s="312"/>
      <c r="AW1504" s="312"/>
      <c r="AZ1504">
        <v>0</v>
      </c>
      <c r="BA1504">
        <v>5</v>
      </c>
    </row>
    <row r="1505" spans="1:53" x14ac:dyDescent="0.25">
      <c r="A1505">
        <v>124</v>
      </c>
      <c r="B1505" t="s">
        <v>66</v>
      </c>
      <c r="C1505" t="s">
        <v>934</v>
      </c>
      <c r="D1505"/>
      <c r="E1505">
        <v>2</v>
      </c>
      <c r="F1505">
        <v>4</v>
      </c>
      <c r="G1505">
        <v>4</v>
      </c>
      <c r="H1505">
        <v>7</v>
      </c>
      <c r="I1505">
        <v>3</v>
      </c>
      <c r="J1505">
        <v>3</v>
      </c>
      <c r="K1505">
        <v>0</v>
      </c>
      <c r="L1505">
        <v>0</v>
      </c>
      <c r="M1505"/>
      <c r="O1505" s="101">
        <f>IF(ISBLANK(C1505),O1504,IF(COUNTIF(C$2:C1505,C1505)&gt;1,O1504,1+MAX(O1504,0)))</f>
        <v>41</v>
      </c>
      <c r="P1505" s="45">
        <f t="shared" si="506"/>
        <v>21</v>
      </c>
      <c r="Q1505" s="33" t="str">
        <f t="shared" si="507"/>
        <v/>
      </c>
      <c r="R1505" s="33">
        <f t="shared" si="508"/>
        <v>16</v>
      </c>
      <c r="S1505" s="33" t="str">
        <f t="shared" si="509"/>
        <v>124_16</v>
      </c>
      <c r="T1505" s="35" t="str">
        <f t="shared" si="510"/>
        <v>124PM</v>
      </c>
      <c r="U1505" s="35" t="str">
        <f t="shared" si="511"/>
        <v>124PMEW</v>
      </c>
      <c r="V1505" s="35" t="str">
        <f t="shared" si="527"/>
        <v>1O</v>
      </c>
      <c r="W1505" s="35" t="str">
        <f t="shared" si="520"/>
        <v>124PM1O244</v>
      </c>
      <c r="X1505" s="388">
        <f t="shared" si="521"/>
        <v>0</v>
      </c>
      <c r="Y1505" s="388">
        <f t="shared" si="522"/>
        <v>0</v>
      </c>
      <c r="Z1505" s="280" t="str">
        <f t="shared" si="512"/>
        <v/>
      </c>
      <c r="AA1505" s="280" t="str">
        <f t="shared" si="513"/>
        <v/>
      </c>
      <c r="AB1505" s="389" t="str">
        <f t="shared" si="523"/>
        <v/>
      </c>
      <c r="AC1505" s="389" t="str">
        <f t="shared" si="524"/>
        <v/>
      </c>
      <c r="AD1505" s="390">
        <f t="shared" si="514"/>
        <v>1</v>
      </c>
      <c r="AE1505" s="282">
        <f t="shared" si="515"/>
        <v>0</v>
      </c>
      <c r="AF1505" s="359">
        <f t="shared" si="516"/>
        <v>0</v>
      </c>
      <c r="AG1505" s="280">
        <f t="shared" si="517"/>
        <v>0</v>
      </c>
      <c r="AH1505" s="280">
        <f t="shared" si="518"/>
        <v>0</v>
      </c>
      <c r="AI1505" s="280">
        <f>IF(ISBLANK(T1505),AI1504,IF(COUNTIF(T$2:T1505,T1505)&gt;1,AI1504,1+MAX(AI1504,0)))</f>
        <v>39</v>
      </c>
      <c r="AL1505" s="391" t="str">
        <f t="shared" si="525"/>
        <v/>
      </c>
      <c r="AM1505" s="391" t="str">
        <f t="shared" si="526"/>
        <v/>
      </c>
      <c r="AO1505" s="310" t="str">
        <f t="shared" si="519"/>
        <v/>
      </c>
      <c r="AP1505" s="310">
        <f>SUM(AO$1:AO1505)</f>
        <v>0</v>
      </c>
      <c r="AQ1505" s="310">
        <f>SUM(AK$2:AK1505)</f>
        <v>12</v>
      </c>
      <c r="AR1505" s="310">
        <f>COUNTA(AJ$2:AJ1505)</f>
        <v>12</v>
      </c>
      <c r="AS1505" s="312"/>
      <c r="AT1505" s="312"/>
      <c r="AU1505" s="312"/>
      <c r="AV1505" s="312"/>
      <c r="AW1505" s="312"/>
      <c r="AZ1505">
        <v>0</v>
      </c>
      <c r="BA1505">
        <v>7</v>
      </c>
    </row>
    <row r="1506" spans="1:53" x14ac:dyDescent="0.25">
      <c r="A1506">
        <v>126</v>
      </c>
      <c r="B1506" t="s">
        <v>65</v>
      </c>
      <c r="C1506" t="s">
        <v>935</v>
      </c>
      <c r="D1506"/>
      <c r="E1506">
        <v>1</v>
      </c>
      <c r="F1506">
        <v>1</v>
      </c>
      <c r="G1506">
        <v>1</v>
      </c>
      <c r="H1506">
        <v>2</v>
      </c>
      <c r="I1506">
        <v>0</v>
      </c>
      <c r="J1506">
        <v>2</v>
      </c>
      <c r="K1506">
        <v>0</v>
      </c>
      <c r="L1506">
        <v>0</v>
      </c>
      <c r="M1506" t="s">
        <v>936</v>
      </c>
      <c r="O1506" s="101">
        <f>IF(ISBLANK(C1506),O1505,IF(COUNTIF(C$2:C1506,C1506)&gt;1,O1505,1+MAX(O1505,0)))</f>
        <v>42</v>
      </c>
      <c r="P1506" s="45">
        <f t="shared" si="506"/>
        <v>22</v>
      </c>
      <c r="Q1506" s="33">
        <f t="shared" si="507"/>
        <v>22</v>
      </c>
      <c r="R1506" s="33">
        <f t="shared" si="508"/>
        <v>1</v>
      </c>
      <c r="S1506" s="33" t="str">
        <f t="shared" si="509"/>
        <v>126_1</v>
      </c>
      <c r="T1506" s="35" t="str">
        <f t="shared" si="510"/>
        <v>126AM</v>
      </c>
      <c r="U1506" s="35" t="str">
        <f t="shared" si="511"/>
        <v>126AMNS</v>
      </c>
      <c r="V1506" s="35" t="str">
        <f t="shared" si="527"/>
        <v>1P</v>
      </c>
      <c r="W1506" s="35" t="str">
        <f t="shared" si="520"/>
        <v>126AM1P111</v>
      </c>
      <c r="X1506" s="388">
        <f t="shared" si="521"/>
        <v>0</v>
      </c>
      <c r="Y1506" s="388">
        <f t="shared" si="522"/>
        <v>0</v>
      </c>
      <c r="Z1506" s="280" t="str">
        <f t="shared" si="512"/>
        <v/>
      </c>
      <c r="AA1506" s="280" t="str">
        <f t="shared" si="513"/>
        <v/>
      </c>
      <c r="AB1506" s="389" t="str">
        <f t="shared" si="523"/>
        <v/>
      </c>
      <c r="AC1506" s="389" t="str">
        <f t="shared" si="524"/>
        <v/>
      </c>
      <c r="AD1506" s="390">
        <f t="shared" si="514"/>
        <v>1</v>
      </c>
      <c r="AE1506" s="282">
        <f t="shared" si="515"/>
        <v>0</v>
      </c>
      <c r="AF1506" s="359">
        <f t="shared" si="516"/>
        <v>0</v>
      </c>
      <c r="AG1506" s="280">
        <f t="shared" si="517"/>
        <v>4</v>
      </c>
      <c r="AH1506" s="280">
        <f t="shared" si="518"/>
        <v>1</v>
      </c>
      <c r="AI1506" s="280">
        <f>IF(ISBLANK(T1506),AI1505,IF(COUNTIF(T$2:T1506,T1506)&gt;1,AI1505,1+MAX(AI1505,0)))</f>
        <v>40</v>
      </c>
      <c r="AL1506" s="391" t="str">
        <f t="shared" si="525"/>
        <v/>
      </c>
      <c r="AM1506" s="391" t="str">
        <f t="shared" si="526"/>
        <v/>
      </c>
      <c r="AO1506" s="310" t="str">
        <f t="shared" si="519"/>
        <v/>
      </c>
      <c r="AP1506" s="310">
        <f>SUM(AO$1:AO1506)</f>
        <v>0</v>
      </c>
      <c r="AQ1506" s="310">
        <f>SUM(AK$2:AK1506)</f>
        <v>12</v>
      </c>
      <c r="AR1506" s="310">
        <f>COUNTA(AJ$2:AJ1506)</f>
        <v>12</v>
      </c>
      <c r="AS1506" s="312"/>
      <c r="AT1506" s="312"/>
      <c r="AU1506" s="312"/>
      <c r="AV1506" s="312"/>
      <c r="AW1506" s="312"/>
      <c r="AZ1506">
        <v>2</v>
      </c>
      <c r="BA1506">
        <v>2</v>
      </c>
    </row>
    <row r="1507" spans="1:53" x14ac:dyDescent="0.25">
      <c r="A1507">
        <v>126</v>
      </c>
      <c r="B1507" t="s">
        <v>65</v>
      </c>
      <c r="C1507" t="s">
        <v>935</v>
      </c>
      <c r="D1507"/>
      <c r="E1507">
        <v>1</v>
      </c>
      <c r="F1507">
        <v>1</v>
      </c>
      <c r="G1507">
        <v>2</v>
      </c>
      <c r="H1507">
        <v>0</v>
      </c>
      <c r="I1507">
        <v>0</v>
      </c>
      <c r="J1507">
        <v>0</v>
      </c>
      <c r="K1507">
        <v>0</v>
      </c>
      <c r="L1507">
        <v>0</v>
      </c>
      <c r="M1507" t="s">
        <v>936</v>
      </c>
      <c r="O1507" s="101">
        <f>IF(ISBLANK(C1507),O1506,IF(COUNTIF(C$2:C1507,C1507)&gt;1,O1506,1+MAX(O1506,0)))</f>
        <v>42</v>
      </c>
      <c r="P1507" s="45">
        <f t="shared" si="506"/>
        <v>22</v>
      </c>
      <c r="Q1507" s="33" t="str">
        <f t="shared" si="507"/>
        <v/>
      </c>
      <c r="R1507" s="33">
        <f t="shared" si="508"/>
        <v>1</v>
      </c>
      <c r="S1507" s="33" t="str">
        <f t="shared" si="509"/>
        <v>126_1</v>
      </c>
      <c r="T1507" s="35" t="str">
        <f t="shared" si="510"/>
        <v>126AM</v>
      </c>
      <c r="U1507" s="35" t="str">
        <f t="shared" si="511"/>
        <v>126AMNS</v>
      </c>
      <c r="V1507" s="35" t="str">
        <f t="shared" si="527"/>
        <v>1P</v>
      </c>
      <c r="W1507" s="35" t="str">
        <f t="shared" si="520"/>
        <v>126AM1P112</v>
      </c>
      <c r="X1507" s="388">
        <f t="shared" si="521"/>
        <v>0</v>
      </c>
      <c r="Y1507" s="388">
        <f t="shared" si="522"/>
        <v>0</v>
      </c>
      <c r="Z1507" s="280" t="str">
        <f t="shared" si="512"/>
        <v/>
      </c>
      <c r="AA1507" s="280" t="str">
        <f t="shared" si="513"/>
        <v/>
      </c>
      <c r="AB1507" s="389" t="str">
        <f t="shared" si="523"/>
        <v/>
      </c>
      <c r="AC1507" s="389" t="str">
        <f t="shared" si="524"/>
        <v/>
      </c>
      <c r="AD1507" s="390">
        <f t="shared" si="514"/>
        <v>1</v>
      </c>
      <c r="AE1507" s="282">
        <f t="shared" si="515"/>
        <v>0</v>
      </c>
      <c r="AF1507" s="359">
        <f t="shared" si="516"/>
        <v>0</v>
      </c>
      <c r="AG1507" s="280">
        <f t="shared" si="517"/>
        <v>4</v>
      </c>
      <c r="AH1507" s="280">
        <f t="shared" si="518"/>
        <v>1</v>
      </c>
      <c r="AI1507" s="280">
        <f>IF(ISBLANK(T1507),AI1506,IF(COUNTIF(T$2:T1507,T1507)&gt;1,AI1506,1+MAX(AI1506,0)))</f>
        <v>40</v>
      </c>
      <c r="AL1507" s="391" t="str">
        <f t="shared" si="525"/>
        <v/>
      </c>
      <c r="AM1507" s="391" t="str">
        <f t="shared" si="526"/>
        <v/>
      </c>
      <c r="AO1507" s="310" t="str">
        <f t="shared" si="519"/>
        <v/>
      </c>
      <c r="AP1507" s="310">
        <f>SUM(AO$1:AO1507)</f>
        <v>0</v>
      </c>
      <c r="AQ1507" s="310">
        <f>SUM(AK$2:AK1507)</f>
        <v>12</v>
      </c>
      <c r="AR1507" s="310">
        <f>COUNTA(AJ$2:AJ1507)</f>
        <v>12</v>
      </c>
      <c r="AS1507" s="312"/>
      <c r="AT1507" s="312"/>
      <c r="AU1507" s="312"/>
      <c r="AV1507" s="312"/>
      <c r="AW1507" s="312"/>
      <c r="AZ1507">
        <v>0</v>
      </c>
      <c r="BA1507">
        <v>0</v>
      </c>
    </row>
    <row r="1508" spans="1:53" x14ac:dyDescent="0.25">
      <c r="A1508">
        <v>126</v>
      </c>
      <c r="B1508" t="s">
        <v>65</v>
      </c>
      <c r="C1508" t="s">
        <v>935</v>
      </c>
      <c r="D1508"/>
      <c r="E1508">
        <v>1</v>
      </c>
      <c r="F1508">
        <v>1</v>
      </c>
      <c r="G1508">
        <v>3</v>
      </c>
      <c r="H1508">
        <v>5</v>
      </c>
      <c r="I1508">
        <v>1</v>
      </c>
      <c r="J1508">
        <v>1</v>
      </c>
      <c r="K1508">
        <v>1</v>
      </c>
      <c r="L1508">
        <v>5</v>
      </c>
      <c r="M1508" t="s">
        <v>936</v>
      </c>
      <c r="O1508" s="101">
        <f>IF(ISBLANK(C1508),O1507,IF(COUNTIF(C$2:C1508,C1508)&gt;1,O1507,1+MAX(O1507,0)))</f>
        <v>42</v>
      </c>
      <c r="P1508" s="45">
        <f t="shared" si="506"/>
        <v>22</v>
      </c>
      <c r="Q1508" s="33" t="str">
        <f t="shared" si="507"/>
        <v/>
      </c>
      <c r="R1508" s="33">
        <f t="shared" si="508"/>
        <v>1</v>
      </c>
      <c r="S1508" s="33" t="str">
        <f t="shared" si="509"/>
        <v>126_1</v>
      </c>
      <c r="T1508" s="35" t="str">
        <f t="shared" si="510"/>
        <v>126AM</v>
      </c>
      <c r="U1508" s="35" t="str">
        <f t="shared" si="511"/>
        <v>126AMEW</v>
      </c>
      <c r="V1508" s="35" t="str">
        <f t="shared" si="527"/>
        <v>1P</v>
      </c>
      <c r="W1508" s="35" t="str">
        <f t="shared" si="520"/>
        <v>126AM1P113</v>
      </c>
      <c r="X1508" s="388">
        <f t="shared" si="521"/>
        <v>1</v>
      </c>
      <c r="Y1508" s="388">
        <f t="shared" si="522"/>
        <v>5</v>
      </c>
      <c r="Z1508" s="280" t="str">
        <f t="shared" si="512"/>
        <v/>
      </c>
      <c r="AA1508" s="280" t="str">
        <f t="shared" si="513"/>
        <v/>
      </c>
      <c r="AB1508" s="389" t="str">
        <f t="shared" si="523"/>
        <v/>
      </c>
      <c r="AC1508" s="389" t="str">
        <f t="shared" si="524"/>
        <v/>
      </c>
      <c r="AD1508" s="390" t="str">
        <f t="shared" si="514"/>
        <v/>
      </c>
      <c r="AE1508" s="282">
        <f t="shared" si="515"/>
        <v>0</v>
      </c>
      <c r="AF1508" s="359">
        <f t="shared" si="516"/>
        <v>0</v>
      </c>
      <c r="AG1508" s="280">
        <f t="shared" si="517"/>
        <v>0</v>
      </c>
      <c r="AH1508" s="280">
        <f t="shared" si="518"/>
        <v>0</v>
      </c>
      <c r="AI1508" s="280">
        <f>IF(ISBLANK(T1508),AI1507,IF(COUNTIF(T$2:T1508,T1508)&gt;1,AI1507,1+MAX(AI1507,0)))</f>
        <v>40</v>
      </c>
      <c r="AL1508" s="391" t="str">
        <f t="shared" si="525"/>
        <v/>
      </c>
      <c r="AM1508" s="391" t="str">
        <f t="shared" si="526"/>
        <v/>
      </c>
      <c r="AO1508" s="310" t="str">
        <f t="shared" si="519"/>
        <v/>
      </c>
      <c r="AP1508" s="310">
        <f>SUM(AO$1:AO1508)</f>
        <v>0</v>
      </c>
      <c r="AQ1508" s="310">
        <f>SUM(AK$2:AK1508)</f>
        <v>12</v>
      </c>
      <c r="AR1508" s="310">
        <f>COUNTA(AJ$2:AJ1508)</f>
        <v>12</v>
      </c>
      <c r="AS1508" s="312"/>
      <c r="AT1508" s="312"/>
      <c r="AU1508" s="312"/>
      <c r="AV1508" s="312"/>
      <c r="AW1508" s="312"/>
      <c r="AZ1508">
        <v>1</v>
      </c>
      <c r="BA1508">
        <v>5</v>
      </c>
    </row>
    <row r="1509" spans="1:53" x14ac:dyDescent="0.25">
      <c r="A1509">
        <v>126</v>
      </c>
      <c r="B1509" t="s">
        <v>65</v>
      </c>
      <c r="C1509" t="s">
        <v>935</v>
      </c>
      <c r="D1509"/>
      <c r="E1509">
        <v>1</v>
      </c>
      <c r="F1509">
        <v>1</v>
      </c>
      <c r="G1509">
        <v>4</v>
      </c>
      <c r="H1509">
        <v>5</v>
      </c>
      <c r="I1509">
        <v>0</v>
      </c>
      <c r="J1509">
        <v>2</v>
      </c>
      <c r="K1509">
        <v>1</v>
      </c>
      <c r="L1509">
        <v>5</v>
      </c>
      <c r="M1509" t="s">
        <v>936</v>
      </c>
      <c r="O1509" s="101">
        <f>IF(ISBLANK(C1509),O1508,IF(COUNTIF(C$2:C1509,C1509)&gt;1,O1508,1+MAX(O1508,0)))</f>
        <v>42</v>
      </c>
      <c r="P1509" s="45">
        <f t="shared" si="506"/>
        <v>22</v>
      </c>
      <c r="Q1509" s="33" t="str">
        <f t="shared" si="507"/>
        <v/>
      </c>
      <c r="R1509" s="33">
        <f t="shared" si="508"/>
        <v>1</v>
      </c>
      <c r="S1509" s="33" t="str">
        <f t="shared" si="509"/>
        <v>126_1</v>
      </c>
      <c r="T1509" s="35" t="str">
        <f t="shared" si="510"/>
        <v>126AM</v>
      </c>
      <c r="U1509" s="35" t="str">
        <f t="shared" si="511"/>
        <v>126AMEW</v>
      </c>
      <c r="V1509" s="35" t="str">
        <f t="shared" si="527"/>
        <v>1P</v>
      </c>
      <c r="W1509" s="35" t="str">
        <f t="shared" si="520"/>
        <v>126AM1P114</v>
      </c>
      <c r="X1509" s="388">
        <f t="shared" si="521"/>
        <v>1</v>
      </c>
      <c r="Y1509" s="388">
        <f t="shared" si="522"/>
        <v>5</v>
      </c>
      <c r="Z1509" s="280" t="str">
        <f t="shared" si="512"/>
        <v/>
      </c>
      <c r="AA1509" s="280" t="str">
        <f t="shared" si="513"/>
        <v/>
      </c>
      <c r="AB1509" s="389" t="str">
        <f t="shared" si="523"/>
        <v/>
      </c>
      <c r="AC1509" s="389" t="str">
        <f t="shared" si="524"/>
        <v/>
      </c>
      <c r="AD1509" s="390" t="str">
        <f t="shared" si="514"/>
        <v/>
      </c>
      <c r="AE1509" s="282">
        <f t="shared" si="515"/>
        <v>0</v>
      </c>
      <c r="AF1509" s="359">
        <f t="shared" si="516"/>
        <v>0</v>
      </c>
      <c r="AG1509" s="280">
        <f t="shared" si="517"/>
        <v>0</v>
      </c>
      <c r="AH1509" s="280">
        <f t="shared" si="518"/>
        <v>0</v>
      </c>
      <c r="AI1509" s="280">
        <f>IF(ISBLANK(T1509),AI1508,IF(COUNTIF(T$2:T1509,T1509)&gt;1,AI1508,1+MAX(AI1508,0)))</f>
        <v>40</v>
      </c>
      <c r="AL1509" s="391" t="str">
        <f t="shared" si="525"/>
        <v/>
      </c>
      <c r="AM1509" s="391" t="str">
        <f t="shared" si="526"/>
        <v/>
      </c>
      <c r="AO1509" s="310" t="str">
        <f t="shared" si="519"/>
        <v/>
      </c>
      <c r="AP1509" s="310">
        <f>SUM(AO$1:AO1509)</f>
        <v>0</v>
      </c>
      <c r="AQ1509" s="310">
        <f>SUM(AK$2:AK1509)</f>
        <v>12</v>
      </c>
      <c r="AR1509" s="310">
        <f>COUNTA(AJ$2:AJ1509)</f>
        <v>12</v>
      </c>
      <c r="AS1509" s="312"/>
      <c r="AT1509" s="312"/>
      <c r="AU1509" s="312"/>
      <c r="AV1509" s="312"/>
      <c r="AW1509" s="312"/>
      <c r="AZ1509">
        <v>1</v>
      </c>
      <c r="BA1509">
        <v>5</v>
      </c>
    </row>
    <row r="1510" spans="1:53" x14ac:dyDescent="0.25">
      <c r="A1510">
        <v>126</v>
      </c>
      <c r="B1510" t="s">
        <v>65</v>
      </c>
      <c r="C1510" t="s">
        <v>935</v>
      </c>
      <c r="D1510"/>
      <c r="E1510">
        <v>1</v>
      </c>
      <c r="F1510">
        <v>2</v>
      </c>
      <c r="G1510">
        <v>1</v>
      </c>
      <c r="H1510">
        <v>1</v>
      </c>
      <c r="I1510">
        <v>0</v>
      </c>
      <c r="J1510">
        <v>1</v>
      </c>
      <c r="K1510">
        <v>0</v>
      </c>
      <c r="L1510">
        <v>0</v>
      </c>
      <c r="M1510" t="s">
        <v>936</v>
      </c>
      <c r="O1510" s="101">
        <f>IF(ISBLANK(C1510),O1509,IF(COUNTIF(C$2:C1510,C1510)&gt;1,O1509,1+MAX(O1509,0)))</f>
        <v>42</v>
      </c>
      <c r="P1510" s="45">
        <f t="shared" si="506"/>
        <v>22</v>
      </c>
      <c r="Q1510" s="33" t="str">
        <f t="shared" si="507"/>
        <v/>
      </c>
      <c r="R1510" s="33">
        <f t="shared" si="508"/>
        <v>2</v>
      </c>
      <c r="S1510" s="33" t="str">
        <f t="shared" si="509"/>
        <v>126_2</v>
      </c>
      <c r="T1510" s="35" t="str">
        <f t="shared" si="510"/>
        <v>126AM</v>
      </c>
      <c r="U1510" s="35" t="str">
        <f t="shared" si="511"/>
        <v>126AMNS</v>
      </c>
      <c r="V1510" s="35" t="str">
        <f t="shared" si="527"/>
        <v>1P</v>
      </c>
      <c r="W1510" s="35" t="str">
        <f t="shared" si="520"/>
        <v>126AM1P121</v>
      </c>
      <c r="X1510" s="388">
        <f t="shared" si="521"/>
        <v>0</v>
      </c>
      <c r="Y1510" s="388">
        <f t="shared" si="522"/>
        <v>0</v>
      </c>
      <c r="Z1510" s="280" t="str">
        <f t="shared" si="512"/>
        <v/>
      </c>
      <c r="AA1510" s="280" t="str">
        <f t="shared" si="513"/>
        <v/>
      </c>
      <c r="AB1510" s="389" t="str">
        <f t="shared" si="523"/>
        <v/>
      </c>
      <c r="AC1510" s="389" t="str">
        <f t="shared" si="524"/>
        <v/>
      </c>
      <c r="AD1510" s="390">
        <f t="shared" si="514"/>
        <v>1</v>
      </c>
      <c r="AE1510" s="282">
        <f t="shared" si="515"/>
        <v>0</v>
      </c>
      <c r="AF1510" s="359">
        <f t="shared" si="516"/>
        <v>0</v>
      </c>
      <c r="AG1510" s="280">
        <f t="shared" si="517"/>
        <v>4</v>
      </c>
      <c r="AH1510" s="280">
        <f t="shared" si="518"/>
        <v>1</v>
      </c>
      <c r="AI1510" s="280">
        <f>IF(ISBLANK(T1510),AI1509,IF(COUNTIF(T$2:T1510,T1510)&gt;1,AI1509,1+MAX(AI1509,0)))</f>
        <v>40</v>
      </c>
      <c r="AL1510" s="391" t="str">
        <f t="shared" si="525"/>
        <v/>
      </c>
      <c r="AM1510" s="391" t="str">
        <f t="shared" si="526"/>
        <v/>
      </c>
      <c r="AO1510" s="310" t="str">
        <f t="shared" si="519"/>
        <v/>
      </c>
      <c r="AP1510" s="310">
        <f>SUM(AO$1:AO1510)</f>
        <v>0</v>
      </c>
      <c r="AQ1510" s="310">
        <f>SUM(AK$2:AK1510)</f>
        <v>12</v>
      </c>
      <c r="AR1510" s="310">
        <f>COUNTA(AJ$2:AJ1510)</f>
        <v>12</v>
      </c>
      <c r="AS1510" s="312"/>
      <c r="AT1510" s="312"/>
      <c r="AU1510" s="312"/>
      <c r="AV1510" s="312"/>
      <c r="AW1510" s="312"/>
      <c r="AZ1510">
        <v>0</v>
      </c>
      <c r="BA1510">
        <v>1</v>
      </c>
    </row>
    <row r="1511" spans="1:53" x14ac:dyDescent="0.25">
      <c r="A1511">
        <v>126</v>
      </c>
      <c r="B1511" t="s">
        <v>65</v>
      </c>
      <c r="C1511" t="s">
        <v>935</v>
      </c>
      <c r="D1511"/>
      <c r="E1511">
        <v>1</v>
      </c>
      <c r="F1511">
        <v>2</v>
      </c>
      <c r="G1511">
        <v>2</v>
      </c>
      <c r="H1511">
        <v>0</v>
      </c>
      <c r="I1511">
        <v>0</v>
      </c>
      <c r="J1511">
        <v>0</v>
      </c>
      <c r="K1511">
        <v>0</v>
      </c>
      <c r="L1511">
        <v>0</v>
      </c>
      <c r="M1511" t="s">
        <v>936</v>
      </c>
      <c r="O1511" s="101">
        <f>IF(ISBLANK(C1511),O1510,IF(COUNTIF(C$2:C1511,C1511)&gt;1,O1510,1+MAX(O1510,0)))</f>
        <v>42</v>
      </c>
      <c r="P1511" s="45">
        <f t="shared" si="506"/>
        <v>22</v>
      </c>
      <c r="Q1511" s="33" t="str">
        <f t="shared" si="507"/>
        <v/>
      </c>
      <c r="R1511" s="33">
        <f t="shared" si="508"/>
        <v>2</v>
      </c>
      <c r="S1511" s="33" t="str">
        <f t="shared" si="509"/>
        <v>126_2</v>
      </c>
      <c r="T1511" s="35" t="str">
        <f t="shared" si="510"/>
        <v>126AM</v>
      </c>
      <c r="U1511" s="35" t="str">
        <f t="shared" si="511"/>
        <v>126AMNS</v>
      </c>
      <c r="V1511" s="35" t="str">
        <f t="shared" si="527"/>
        <v>1P</v>
      </c>
      <c r="W1511" s="35" t="str">
        <f t="shared" si="520"/>
        <v>126AM1P122</v>
      </c>
      <c r="X1511" s="388">
        <f t="shared" si="521"/>
        <v>0</v>
      </c>
      <c r="Y1511" s="388">
        <f t="shared" si="522"/>
        <v>0</v>
      </c>
      <c r="Z1511" s="280" t="str">
        <f t="shared" si="512"/>
        <v/>
      </c>
      <c r="AA1511" s="280" t="str">
        <f t="shared" si="513"/>
        <v/>
      </c>
      <c r="AB1511" s="389" t="str">
        <f t="shared" si="523"/>
        <v/>
      </c>
      <c r="AC1511" s="389" t="str">
        <f t="shared" si="524"/>
        <v/>
      </c>
      <c r="AD1511" s="390">
        <f t="shared" si="514"/>
        <v>1</v>
      </c>
      <c r="AE1511" s="282">
        <f t="shared" si="515"/>
        <v>0</v>
      </c>
      <c r="AF1511" s="359">
        <f t="shared" si="516"/>
        <v>0</v>
      </c>
      <c r="AG1511" s="280">
        <f t="shared" si="517"/>
        <v>4</v>
      </c>
      <c r="AH1511" s="280">
        <f t="shared" si="518"/>
        <v>1</v>
      </c>
      <c r="AI1511" s="280">
        <f>IF(ISBLANK(T1511),AI1510,IF(COUNTIF(T$2:T1511,T1511)&gt;1,AI1510,1+MAX(AI1510,0)))</f>
        <v>40</v>
      </c>
      <c r="AL1511" s="391" t="str">
        <f t="shared" si="525"/>
        <v/>
      </c>
      <c r="AM1511" s="391" t="str">
        <f t="shared" si="526"/>
        <v/>
      </c>
      <c r="AO1511" s="310" t="str">
        <f t="shared" si="519"/>
        <v/>
      </c>
      <c r="AP1511" s="310">
        <f>SUM(AO$1:AO1511)</f>
        <v>0</v>
      </c>
      <c r="AQ1511" s="310">
        <f>SUM(AK$2:AK1511)</f>
        <v>12</v>
      </c>
      <c r="AR1511" s="310">
        <f>COUNTA(AJ$2:AJ1511)</f>
        <v>12</v>
      </c>
      <c r="AS1511" s="312"/>
      <c r="AT1511" s="312"/>
      <c r="AU1511" s="312"/>
      <c r="AV1511" s="312"/>
      <c r="AW1511" s="312"/>
      <c r="AZ1511">
        <v>0</v>
      </c>
      <c r="BA1511">
        <v>0</v>
      </c>
    </row>
    <row r="1512" spans="1:53" x14ac:dyDescent="0.25">
      <c r="A1512">
        <v>126</v>
      </c>
      <c r="B1512" t="s">
        <v>65</v>
      </c>
      <c r="C1512" t="s">
        <v>935</v>
      </c>
      <c r="D1512"/>
      <c r="E1512">
        <v>1</v>
      </c>
      <c r="F1512">
        <v>2</v>
      </c>
      <c r="G1512">
        <v>3</v>
      </c>
      <c r="H1512">
        <v>1</v>
      </c>
      <c r="I1512">
        <v>0</v>
      </c>
      <c r="J1512">
        <v>0</v>
      </c>
      <c r="K1512">
        <v>0</v>
      </c>
      <c r="L1512">
        <v>1</v>
      </c>
      <c r="M1512" t="s">
        <v>936</v>
      </c>
      <c r="O1512" s="101">
        <f>IF(ISBLANK(C1512),O1511,IF(COUNTIF(C$2:C1512,C1512)&gt;1,O1511,1+MAX(O1511,0)))</f>
        <v>42</v>
      </c>
      <c r="P1512" s="45">
        <f t="shared" si="506"/>
        <v>22</v>
      </c>
      <c r="Q1512" s="33" t="str">
        <f t="shared" si="507"/>
        <v/>
      </c>
      <c r="R1512" s="33">
        <f t="shared" si="508"/>
        <v>2</v>
      </c>
      <c r="S1512" s="33" t="str">
        <f t="shared" si="509"/>
        <v>126_2</v>
      </c>
      <c r="T1512" s="35" t="str">
        <f t="shared" si="510"/>
        <v>126AM</v>
      </c>
      <c r="U1512" s="35" t="str">
        <f t="shared" si="511"/>
        <v>126AMEW</v>
      </c>
      <c r="V1512" s="35" t="str">
        <f t="shared" si="527"/>
        <v>1P</v>
      </c>
      <c r="W1512" s="35" t="str">
        <f t="shared" si="520"/>
        <v>126AM1P123</v>
      </c>
      <c r="X1512" s="388">
        <f t="shared" si="521"/>
        <v>0</v>
      </c>
      <c r="Y1512" s="388">
        <f t="shared" si="522"/>
        <v>1</v>
      </c>
      <c r="Z1512" s="280" t="str">
        <f t="shared" si="512"/>
        <v/>
      </c>
      <c r="AA1512" s="280" t="str">
        <f t="shared" si="513"/>
        <v/>
      </c>
      <c r="AB1512" s="389" t="str">
        <f t="shared" si="523"/>
        <v/>
      </c>
      <c r="AC1512" s="389" t="str">
        <f t="shared" si="524"/>
        <v/>
      </c>
      <c r="AD1512" s="390" t="str">
        <f t="shared" si="514"/>
        <v/>
      </c>
      <c r="AE1512" s="282">
        <f t="shared" si="515"/>
        <v>0</v>
      </c>
      <c r="AF1512" s="359">
        <f t="shared" si="516"/>
        <v>0</v>
      </c>
      <c r="AG1512" s="280">
        <f t="shared" si="517"/>
        <v>0</v>
      </c>
      <c r="AH1512" s="280">
        <f t="shared" si="518"/>
        <v>0</v>
      </c>
      <c r="AI1512" s="280">
        <f>IF(ISBLANK(T1512),AI1511,IF(COUNTIF(T$2:T1512,T1512)&gt;1,AI1511,1+MAX(AI1511,0)))</f>
        <v>40</v>
      </c>
      <c r="AL1512" s="391" t="str">
        <f t="shared" si="525"/>
        <v/>
      </c>
      <c r="AM1512" s="391" t="str">
        <f t="shared" si="526"/>
        <v/>
      </c>
      <c r="AO1512" s="310" t="str">
        <f t="shared" si="519"/>
        <v/>
      </c>
      <c r="AP1512" s="310">
        <f>SUM(AO$1:AO1512)</f>
        <v>0</v>
      </c>
      <c r="AQ1512" s="310">
        <f>SUM(AK$2:AK1512)</f>
        <v>12</v>
      </c>
      <c r="AR1512" s="310">
        <f>COUNTA(AJ$2:AJ1512)</f>
        <v>12</v>
      </c>
      <c r="AS1512" s="312"/>
      <c r="AT1512" s="312"/>
      <c r="AU1512" s="312"/>
      <c r="AV1512" s="312"/>
      <c r="AW1512" s="312"/>
      <c r="AZ1512">
        <v>0</v>
      </c>
      <c r="BA1512">
        <v>1</v>
      </c>
    </row>
    <row r="1513" spans="1:53" x14ac:dyDescent="0.25">
      <c r="A1513">
        <v>126</v>
      </c>
      <c r="B1513" t="s">
        <v>65</v>
      </c>
      <c r="C1513" t="s">
        <v>935</v>
      </c>
      <c r="D1513"/>
      <c r="E1513">
        <v>1</v>
      </c>
      <c r="F1513">
        <v>2</v>
      </c>
      <c r="G1513">
        <v>4</v>
      </c>
      <c r="H1513">
        <v>2</v>
      </c>
      <c r="I1513">
        <v>1</v>
      </c>
      <c r="J1513">
        <v>0</v>
      </c>
      <c r="K1513">
        <v>0</v>
      </c>
      <c r="L1513">
        <v>2</v>
      </c>
      <c r="M1513" t="s">
        <v>936</v>
      </c>
      <c r="O1513" s="101">
        <f>IF(ISBLANK(C1513),O1512,IF(COUNTIF(C$2:C1513,C1513)&gt;1,O1512,1+MAX(O1512,0)))</f>
        <v>42</v>
      </c>
      <c r="P1513" s="45">
        <f t="shared" si="506"/>
        <v>22</v>
      </c>
      <c r="Q1513" s="33" t="str">
        <f t="shared" si="507"/>
        <v/>
      </c>
      <c r="R1513" s="33">
        <f t="shared" si="508"/>
        <v>2</v>
      </c>
      <c r="S1513" s="33" t="str">
        <f t="shared" si="509"/>
        <v>126_2</v>
      </c>
      <c r="T1513" s="35" t="str">
        <f t="shared" si="510"/>
        <v>126AM</v>
      </c>
      <c r="U1513" s="35" t="str">
        <f t="shared" si="511"/>
        <v>126AMEW</v>
      </c>
      <c r="V1513" s="35" t="str">
        <f t="shared" si="527"/>
        <v>1P</v>
      </c>
      <c r="W1513" s="35" t="str">
        <f t="shared" si="520"/>
        <v>126AM1P124</v>
      </c>
      <c r="X1513" s="388">
        <f t="shared" si="521"/>
        <v>0</v>
      </c>
      <c r="Y1513" s="388">
        <f t="shared" si="522"/>
        <v>2</v>
      </c>
      <c r="Z1513" s="280" t="str">
        <f t="shared" si="512"/>
        <v/>
      </c>
      <c r="AA1513" s="280" t="str">
        <f t="shared" si="513"/>
        <v/>
      </c>
      <c r="AB1513" s="389" t="str">
        <f t="shared" si="523"/>
        <v/>
      </c>
      <c r="AC1513" s="389" t="str">
        <f t="shared" si="524"/>
        <v/>
      </c>
      <c r="AD1513" s="390" t="str">
        <f t="shared" si="514"/>
        <v/>
      </c>
      <c r="AE1513" s="282">
        <f t="shared" si="515"/>
        <v>0</v>
      </c>
      <c r="AF1513" s="359">
        <f t="shared" si="516"/>
        <v>0</v>
      </c>
      <c r="AG1513" s="280">
        <f t="shared" si="517"/>
        <v>0</v>
      </c>
      <c r="AH1513" s="280">
        <f t="shared" si="518"/>
        <v>0</v>
      </c>
      <c r="AI1513" s="280">
        <f>IF(ISBLANK(T1513),AI1512,IF(COUNTIF(T$2:T1513,T1513)&gt;1,AI1512,1+MAX(AI1512,0)))</f>
        <v>40</v>
      </c>
      <c r="AL1513" s="391" t="str">
        <f t="shared" si="525"/>
        <v/>
      </c>
      <c r="AM1513" s="391" t="str">
        <f t="shared" si="526"/>
        <v/>
      </c>
      <c r="AO1513" s="310" t="str">
        <f t="shared" si="519"/>
        <v/>
      </c>
      <c r="AP1513" s="310">
        <f>SUM(AO$1:AO1513)</f>
        <v>0</v>
      </c>
      <c r="AQ1513" s="310">
        <f>SUM(AK$2:AK1513)</f>
        <v>12</v>
      </c>
      <c r="AR1513" s="310">
        <f>COUNTA(AJ$2:AJ1513)</f>
        <v>12</v>
      </c>
      <c r="AS1513" s="312"/>
      <c r="AT1513" s="312"/>
      <c r="AU1513" s="312"/>
      <c r="AV1513" s="312"/>
      <c r="AW1513" s="312"/>
      <c r="AZ1513">
        <v>0</v>
      </c>
      <c r="BA1513">
        <v>2</v>
      </c>
    </row>
    <row r="1514" spans="1:53" x14ac:dyDescent="0.25">
      <c r="A1514">
        <v>126</v>
      </c>
      <c r="B1514" t="s">
        <v>65</v>
      </c>
      <c r="C1514" t="s">
        <v>935</v>
      </c>
      <c r="D1514"/>
      <c r="E1514">
        <v>1</v>
      </c>
      <c r="F1514">
        <v>3</v>
      </c>
      <c r="G1514">
        <v>1</v>
      </c>
      <c r="H1514">
        <v>5</v>
      </c>
      <c r="I1514">
        <v>0</v>
      </c>
      <c r="J1514">
        <v>4</v>
      </c>
      <c r="K1514">
        <v>0</v>
      </c>
      <c r="L1514">
        <v>0</v>
      </c>
      <c r="M1514" t="s">
        <v>936</v>
      </c>
      <c r="O1514" s="101">
        <f>IF(ISBLANK(C1514),O1513,IF(COUNTIF(C$2:C1514,C1514)&gt;1,O1513,1+MAX(O1513,0)))</f>
        <v>42</v>
      </c>
      <c r="P1514" s="45">
        <f t="shared" si="506"/>
        <v>22</v>
      </c>
      <c r="Q1514" s="33" t="str">
        <f t="shared" si="507"/>
        <v/>
      </c>
      <c r="R1514" s="33">
        <f t="shared" si="508"/>
        <v>3</v>
      </c>
      <c r="S1514" s="33" t="str">
        <f t="shared" si="509"/>
        <v>126_3</v>
      </c>
      <c r="T1514" s="35" t="str">
        <f t="shared" si="510"/>
        <v>126AM</v>
      </c>
      <c r="U1514" s="35" t="str">
        <f t="shared" si="511"/>
        <v>126AMNS</v>
      </c>
      <c r="V1514" s="35" t="str">
        <f t="shared" si="527"/>
        <v>1P</v>
      </c>
      <c r="W1514" s="35" t="str">
        <f t="shared" si="520"/>
        <v>126AM1P131</v>
      </c>
      <c r="X1514" s="388">
        <f t="shared" si="521"/>
        <v>0</v>
      </c>
      <c r="Y1514" s="388">
        <f t="shared" si="522"/>
        <v>0</v>
      </c>
      <c r="Z1514" s="280" t="str">
        <f t="shared" si="512"/>
        <v/>
      </c>
      <c r="AA1514" s="280" t="str">
        <f t="shared" si="513"/>
        <v/>
      </c>
      <c r="AB1514" s="389" t="str">
        <f t="shared" si="523"/>
        <v/>
      </c>
      <c r="AC1514" s="389" t="str">
        <f t="shared" si="524"/>
        <v/>
      </c>
      <c r="AD1514" s="390">
        <f t="shared" si="514"/>
        <v>1</v>
      </c>
      <c r="AE1514" s="282">
        <f t="shared" si="515"/>
        <v>0</v>
      </c>
      <c r="AF1514" s="359">
        <f t="shared" si="516"/>
        <v>0</v>
      </c>
      <c r="AG1514" s="280">
        <f t="shared" si="517"/>
        <v>4</v>
      </c>
      <c r="AH1514" s="280">
        <f t="shared" si="518"/>
        <v>1</v>
      </c>
      <c r="AI1514" s="280">
        <f>IF(ISBLANK(T1514),AI1513,IF(COUNTIF(T$2:T1514,T1514)&gt;1,AI1513,1+MAX(AI1513,0)))</f>
        <v>40</v>
      </c>
      <c r="AL1514" s="391" t="str">
        <f t="shared" si="525"/>
        <v/>
      </c>
      <c r="AM1514" s="391" t="str">
        <f t="shared" si="526"/>
        <v/>
      </c>
      <c r="AO1514" s="310" t="str">
        <f t="shared" si="519"/>
        <v/>
      </c>
      <c r="AP1514" s="310">
        <f>SUM(AO$1:AO1514)</f>
        <v>0</v>
      </c>
      <c r="AQ1514" s="310">
        <f>SUM(AK$2:AK1514)</f>
        <v>12</v>
      </c>
      <c r="AR1514" s="310">
        <f>COUNTA(AJ$2:AJ1514)</f>
        <v>12</v>
      </c>
      <c r="AS1514" s="312"/>
      <c r="AT1514" s="312"/>
      <c r="AU1514" s="312"/>
      <c r="AV1514" s="312"/>
      <c r="AW1514" s="312"/>
      <c r="AZ1514">
        <v>1</v>
      </c>
      <c r="BA1514">
        <v>5</v>
      </c>
    </row>
    <row r="1515" spans="1:53" x14ac:dyDescent="0.25">
      <c r="A1515">
        <v>126</v>
      </c>
      <c r="B1515" t="s">
        <v>65</v>
      </c>
      <c r="C1515" t="s">
        <v>935</v>
      </c>
      <c r="D1515"/>
      <c r="E1515">
        <v>1</v>
      </c>
      <c r="F1515">
        <v>3</v>
      </c>
      <c r="G1515">
        <v>2</v>
      </c>
      <c r="H1515">
        <v>1</v>
      </c>
      <c r="I1515">
        <v>1</v>
      </c>
      <c r="J1515">
        <v>0</v>
      </c>
      <c r="K1515">
        <v>0</v>
      </c>
      <c r="L1515">
        <v>0</v>
      </c>
      <c r="M1515" t="s">
        <v>936</v>
      </c>
      <c r="O1515" s="101">
        <f>IF(ISBLANK(C1515),O1514,IF(COUNTIF(C$2:C1515,C1515)&gt;1,O1514,1+MAX(O1514,0)))</f>
        <v>42</v>
      </c>
      <c r="P1515" s="45">
        <f t="shared" si="506"/>
        <v>22</v>
      </c>
      <c r="Q1515" s="33" t="str">
        <f t="shared" si="507"/>
        <v/>
      </c>
      <c r="R1515" s="33">
        <f t="shared" si="508"/>
        <v>3</v>
      </c>
      <c r="S1515" s="33" t="str">
        <f t="shared" si="509"/>
        <v>126_3</v>
      </c>
      <c r="T1515" s="35" t="str">
        <f t="shared" si="510"/>
        <v>126AM</v>
      </c>
      <c r="U1515" s="35" t="str">
        <f t="shared" si="511"/>
        <v>126AMNS</v>
      </c>
      <c r="V1515" s="35" t="str">
        <f t="shared" si="527"/>
        <v>1P</v>
      </c>
      <c r="W1515" s="35" t="str">
        <f t="shared" si="520"/>
        <v>126AM1P132</v>
      </c>
      <c r="X1515" s="388">
        <f t="shared" si="521"/>
        <v>0</v>
      </c>
      <c r="Y1515" s="388">
        <f t="shared" si="522"/>
        <v>0</v>
      </c>
      <c r="Z1515" s="280" t="str">
        <f t="shared" si="512"/>
        <v/>
      </c>
      <c r="AA1515" s="280" t="str">
        <f t="shared" si="513"/>
        <v/>
      </c>
      <c r="AB1515" s="389" t="str">
        <f t="shared" si="523"/>
        <v/>
      </c>
      <c r="AC1515" s="389" t="str">
        <f t="shared" si="524"/>
        <v/>
      </c>
      <c r="AD1515" s="390">
        <f t="shared" si="514"/>
        <v>1</v>
      </c>
      <c r="AE1515" s="282">
        <f t="shared" si="515"/>
        <v>0</v>
      </c>
      <c r="AF1515" s="359">
        <f t="shared" si="516"/>
        <v>0</v>
      </c>
      <c r="AG1515" s="280">
        <f t="shared" si="517"/>
        <v>4</v>
      </c>
      <c r="AH1515" s="280">
        <f t="shared" si="518"/>
        <v>1</v>
      </c>
      <c r="AI1515" s="280">
        <f>IF(ISBLANK(T1515),AI1514,IF(COUNTIF(T$2:T1515,T1515)&gt;1,AI1514,1+MAX(AI1514,0)))</f>
        <v>40</v>
      </c>
      <c r="AL1515" s="391" t="str">
        <f t="shared" si="525"/>
        <v/>
      </c>
      <c r="AM1515" s="391" t="str">
        <f t="shared" si="526"/>
        <v/>
      </c>
      <c r="AO1515" s="310" t="str">
        <f t="shared" si="519"/>
        <v/>
      </c>
      <c r="AP1515" s="310">
        <f>SUM(AO$1:AO1515)</f>
        <v>0</v>
      </c>
      <c r="AQ1515" s="310">
        <f>SUM(AK$2:AK1515)</f>
        <v>12</v>
      </c>
      <c r="AR1515" s="310">
        <f>COUNTA(AJ$2:AJ1515)</f>
        <v>12</v>
      </c>
      <c r="AS1515" s="312"/>
      <c r="AT1515" s="312"/>
      <c r="AU1515" s="312"/>
      <c r="AV1515" s="312"/>
      <c r="AW1515" s="312"/>
      <c r="AZ1515">
        <v>0</v>
      </c>
      <c r="BA1515">
        <v>1</v>
      </c>
    </row>
    <row r="1516" spans="1:53" x14ac:dyDescent="0.25">
      <c r="A1516">
        <v>126</v>
      </c>
      <c r="B1516" t="s">
        <v>65</v>
      </c>
      <c r="C1516" t="s">
        <v>935</v>
      </c>
      <c r="D1516"/>
      <c r="E1516">
        <v>1</v>
      </c>
      <c r="F1516">
        <v>3</v>
      </c>
      <c r="G1516">
        <v>3</v>
      </c>
      <c r="H1516">
        <v>0</v>
      </c>
      <c r="I1516">
        <v>0</v>
      </c>
      <c r="J1516">
        <v>0</v>
      </c>
      <c r="K1516">
        <v>0</v>
      </c>
      <c r="L1516">
        <v>0</v>
      </c>
      <c r="M1516" t="s">
        <v>936</v>
      </c>
      <c r="O1516" s="101">
        <f>IF(ISBLANK(C1516),O1515,IF(COUNTIF(C$2:C1516,C1516)&gt;1,O1515,1+MAX(O1515,0)))</f>
        <v>42</v>
      </c>
      <c r="P1516" s="45">
        <f t="shared" si="506"/>
        <v>22</v>
      </c>
      <c r="Q1516" s="33" t="str">
        <f t="shared" si="507"/>
        <v/>
      </c>
      <c r="R1516" s="33">
        <f t="shared" si="508"/>
        <v>3</v>
      </c>
      <c r="S1516" s="33" t="str">
        <f t="shared" si="509"/>
        <v>126_3</v>
      </c>
      <c r="T1516" s="35" t="str">
        <f t="shared" si="510"/>
        <v>126AM</v>
      </c>
      <c r="U1516" s="35" t="str">
        <f t="shared" si="511"/>
        <v>126AMEW</v>
      </c>
      <c r="V1516" s="35" t="str">
        <f t="shared" si="527"/>
        <v>1P</v>
      </c>
      <c r="W1516" s="35" t="str">
        <f t="shared" si="520"/>
        <v>126AM1P133</v>
      </c>
      <c r="X1516" s="388">
        <f t="shared" si="521"/>
        <v>0</v>
      </c>
      <c r="Y1516" s="388">
        <f t="shared" si="522"/>
        <v>0</v>
      </c>
      <c r="Z1516" s="280" t="str">
        <f t="shared" si="512"/>
        <v/>
      </c>
      <c r="AA1516" s="280" t="str">
        <f t="shared" si="513"/>
        <v/>
      </c>
      <c r="AB1516" s="389" t="str">
        <f t="shared" si="523"/>
        <v/>
      </c>
      <c r="AC1516" s="389" t="str">
        <f t="shared" si="524"/>
        <v/>
      </c>
      <c r="AD1516" s="390" t="str">
        <f t="shared" si="514"/>
        <v/>
      </c>
      <c r="AE1516" s="282">
        <f t="shared" si="515"/>
        <v>0</v>
      </c>
      <c r="AF1516" s="359">
        <f t="shared" si="516"/>
        <v>0</v>
      </c>
      <c r="AG1516" s="280">
        <f t="shared" si="517"/>
        <v>0</v>
      </c>
      <c r="AH1516" s="280">
        <f t="shared" si="518"/>
        <v>0</v>
      </c>
      <c r="AI1516" s="280">
        <f>IF(ISBLANK(T1516),AI1515,IF(COUNTIF(T$2:T1516,T1516)&gt;1,AI1515,1+MAX(AI1515,0)))</f>
        <v>40</v>
      </c>
      <c r="AL1516" s="391" t="str">
        <f t="shared" si="525"/>
        <v/>
      </c>
      <c r="AM1516" s="391" t="str">
        <f t="shared" si="526"/>
        <v/>
      </c>
      <c r="AO1516" s="310" t="str">
        <f t="shared" si="519"/>
        <v/>
      </c>
      <c r="AP1516" s="310">
        <f>SUM(AO$1:AO1516)</f>
        <v>0</v>
      </c>
      <c r="AQ1516" s="310">
        <f>SUM(AK$2:AK1516)</f>
        <v>12</v>
      </c>
      <c r="AR1516" s="310">
        <f>COUNTA(AJ$2:AJ1516)</f>
        <v>12</v>
      </c>
      <c r="AS1516" s="312"/>
      <c r="AT1516" s="312"/>
      <c r="AU1516" s="312"/>
      <c r="AV1516" s="312"/>
      <c r="AW1516" s="312"/>
      <c r="AZ1516">
        <v>0</v>
      </c>
      <c r="BA1516">
        <v>0</v>
      </c>
    </row>
    <row r="1517" spans="1:53" x14ac:dyDescent="0.25">
      <c r="A1517">
        <v>126</v>
      </c>
      <c r="B1517" t="s">
        <v>65</v>
      </c>
      <c r="C1517" t="s">
        <v>935</v>
      </c>
      <c r="D1517"/>
      <c r="E1517">
        <v>1</v>
      </c>
      <c r="F1517">
        <v>3</v>
      </c>
      <c r="G1517">
        <v>4</v>
      </c>
      <c r="H1517">
        <v>1</v>
      </c>
      <c r="I1517">
        <v>1</v>
      </c>
      <c r="J1517">
        <v>0</v>
      </c>
      <c r="K1517">
        <v>0</v>
      </c>
      <c r="L1517">
        <v>1</v>
      </c>
      <c r="M1517" t="s">
        <v>936</v>
      </c>
      <c r="O1517" s="101">
        <f>IF(ISBLANK(C1517),O1516,IF(COUNTIF(C$2:C1517,C1517)&gt;1,O1516,1+MAX(O1516,0)))</f>
        <v>42</v>
      </c>
      <c r="P1517" s="45">
        <f t="shared" si="506"/>
        <v>22</v>
      </c>
      <c r="Q1517" s="33" t="str">
        <f t="shared" si="507"/>
        <v/>
      </c>
      <c r="R1517" s="33">
        <f t="shared" si="508"/>
        <v>3</v>
      </c>
      <c r="S1517" s="33" t="str">
        <f t="shared" si="509"/>
        <v>126_3</v>
      </c>
      <c r="T1517" s="35" t="str">
        <f t="shared" si="510"/>
        <v>126AM</v>
      </c>
      <c r="U1517" s="35" t="str">
        <f t="shared" si="511"/>
        <v>126AMEW</v>
      </c>
      <c r="V1517" s="35" t="str">
        <f t="shared" si="527"/>
        <v>1P</v>
      </c>
      <c r="W1517" s="35" t="str">
        <f t="shared" si="520"/>
        <v>126AM1P134</v>
      </c>
      <c r="X1517" s="388">
        <f t="shared" si="521"/>
        <v>0</v>
      </c>
      <c r="Y1517" s="388">
        <f t="shared" si="522"/>
        <v>1</v>
      </c>
      <c r="Z1517" s="280" t="str">
        <f t="shared" si="512"/>
        <v/>
      </c>
      <c r="AA1517" s="280" t="str">
        <f t="shared" si="513"/>
        <v/>
      </c>
      <c r="AB1517" s="389" t="str">
        <f t="shared" si="523"/>
        <v/>
      </c>
      <c r="AC1517" s="389" t="str">
        <f t="shared" si="524"/>
        <v/>
      </c>
      <c r="AD1517" s="390" t="str">
        <f t="shared" si="514"/>
        <v/>
      </c>
      <c r="AE1517" s="282">
        <f t="shared" si="515"/>
        <v>0</v>
      </c>
      <c r="AF1517" s="359">
        <f t="shared" si="516"/>
        <v>0</v>
      </c>
      <c r="AG1517" s="280">
        <f t="shared" si="517"/>
        <v>0</v>
      </c>
      <c r="AH1517" s="280">
        <f t="shared" si="518"/>
        <v>0</v>
      </c>
      <c r="AI1517" s="280">
        <f>IF(ISBLANK(T1517),AI1516,IF(COUNTIF(T$2:T1517,T1517)&gt;1,AI1516,1+MAX(AI1516,0)))</f>
        <v>40</v>
      </c>
      <c r="AL1517" s="391" t="str">
        <f t="shared" si="525"/>
        <v/>
      </c>
      <c r="AM1517" s="391" t="str">
        <f t="shared" si="526"/>
        <v/>
      </c>
      <c r="AO1517" s="310" t="str">
        <f t="shared" si="519"/>
        <v/>
      </c>
      <c r="AP1517" s="310">
        <f>SUM(AO$1:AO1517)</f>
        <v>0</v>
      </c>
      <c r="AQ1517" s="310">
        <f>SUM(AK$2:AK1517)</f>
        <v>12</v>
      </c>
      <c r="AR1517" s="310">
        <f>COUNTA(AJ$2:AJ1517)</f>
        <v>12</v>
      </c>
      <c r="AS1517" s="312"/>
      <c r="AT1517" s="312"/>
      <c r="AU1517" s="312"/>
      <c r="AV1517" s="312"/>
      <c r="AW1517" s="312"/>
      <c r="AZ1517">
        <v>0</v>
      </c>
      <c r="BA1517">
        <v>1</v>
      </c>
    </row>
    <row r="1518" spans="1:53" x14ac:dyDescent="0.25">
      <c r="A1518">
        <v>126</v>
      </c>
      <c r="B1518" t="s">
        <v>65</v>
      </c>
      <c r="C1518" t="s">
        <v>935</v>
      </c>
      <c r="D1518"/>
      <c r="E1518">
        <v>1</v>
      </c>
      <c r="F1518">
        <v>4</v>
      </c>
      <c r="G1518">
        <v>1</v>
      </c>
      <c r="H1518">
        <v>0</v>
      </c>
      <c r="I1518">
        <v>0</v>
      </c>
      <c r="J1518">
        <v>0</v>
      </c>
      <c r="K1518">
        <v>0</v>
      </c>
      <c r="L1518">
        <v>0</v>
      </c>
      <c r="M1518" t="s">
        <v>936</v>
      </c>
      <c r="O1518" s="101">
        <f>IF(ISBLANK(C1518),O1517,IF(COUNTIF(C$2:C1518,C1518)&gt;1,O1517,1+MAX(O1517,0)))</f>
        <v>42</v>
      </c>
      <c r="P1518" s="45">
        <f t="shared" si="506"/>
        <v>22</v>
      </c>
      <c r="Q1518" s="33" t="str">
        <f t="shared" si="507"/>
        <v/>
      </c>
      <c r="R1518" s="33">
        <f t="shared" si="508"/>
        <v>4</v>
      </c>
      <c r="S1518" s="33" t="str">
        <f t="shared" si="509"/>
        <v>126_4</v>
      </c>
      <c r="T1518" s="35" t="str">
        <f t="shared" si="510"/>
        <v>126AM</v>
      </c>
      <c r="U1518" s="35" t="str">
        <f t="shared" si="511"/>
        <v>126AMNS</v>
      </c>
      <c r="V1518" s="35" t="str">
        <f t="shared" si="527"/>
        <v>1P</v>
      </c>
      <c r="W1518" s="35" t="str">
        <f t="shared" si="520"/>
        <v>126AM1P141</v>
      </c>
      <c r="X1518" s="388">
        <f t="shared" si="521"/>
        <v>0</v>
      </c>
      <c r="Y1518" s="388">
        <f t="shared" si="522"/>
        <v>0</v>
      </c>
      <c r="Z1518" s="280" t="str">
        <f t="shared" si="512"/>
        <v/>
      </c>
      <c r="AA1518" s="280" t="str">
        <f t="shared" si="513"/>
        <v/>
      </c>
      <c r="AB1518" s="389" t="str">
        <f t="shared" si="523"/>
        <v/>
      </c>
      <c r="AC1518" s="389" t="str">
        <f t="shared" si="524"/>
        <v/>
      </c>
      <c r="AD1518" s="390">
        <f t="shared" si="514"/>
        <v>1</v>
      </c>
      <c r="AE1518" s="282">
        <f t="shared" si="515"/>
        <v>0</v>
      </c>
      <c r="AF1518" s="359">
        <f t="shared" si="516"/>
        <v>0</v>
      </c>
      <c r="AG1518" s="280">
        <f t="shared" si="517"/>
        <v>4</v>
      </c>
      <c r="AH1518" s="280">
        <f t="shared" si="518"/>
        <v>1</v>
      </c>
      <c r="AI1518" s="280">
        <f>IF(ISBLANK(T1518),AI1517,IF(COUNTIF(T$2:T1518,T1518)&gt;1,AI1517,1+MAX(AI1517,0)))</f>
        <v>40</v>
      </c>
      <c r="AL1518" s="391" t="str">
        <f t="shared" si="525"/>
        <v/>
      </c>
      <c r="AM1518" s="391" t="str">
        <f t="shared" si="526"/>
        <v/>
      </c>
      <c r="AO1518" s="310" t="str">
        <f t="shared" si="519"/>
        <v/>
      </c>
      <c r="AP1518" s="310">
        <f>SUM(AO$1:AO1518)</f>
        <v>0</v>
      </c>
      <c r="AQ1518" s="310">
        <f>SUM(AK$2:AK1518)</f>
        <v>12</v>
      </c>
      <c r="AR1518" s="310">
        <f>COUNTA(AJ$2:AJ1518)</f>
        <v>12</v>
      </c>
      <c r="AS1518" s="312"/>
      <c r="AT1518" s="312"/>
      <c r="AU1518" s="312"/>
      <c r="AV1518" s="312"/>
      <c r="AW1518" s="312"/>
      <c r="AZ1518">
        <v>0</v>
      </c>
      <c r="BA1518">
        <v>0</v>
      </c>
    </row>
    <row r="1519" spans="1:53" x14ac:dyDescent="0.25">
      <c r="A1519">
        <v>126</v>
      </c>
      <c r="B1519" t="s">
        <v>65</v>
      </c>
      <c r="C1519" t="s">
        <v>935</v>
      </c>
      <c r="D1519"/>
      <c r="E1519">
        <v>1</v>
      </c>
      <c r="F1519">
        <v>4</v>
      </c>
      <c r="G1519">
        <v>2</v>
      </c>
      <c r="H1519">
        <v>0</v>
      </c>
      <c r="I1519">
        <v>0</v>
      </c>
      <c r="J1519">
        <v>0</v>
      </c>
      <c r="K1519">
        <v>0</v>
      </c>
      <c r="L1519">
        <v>0</v>
      </c>
      <c r="M1519" t="s">
        <v>936</v>
      </c>
      <c r="O1519" s="101">
        <f>IF(ISBLANK(C1519),O1518,IF(COUNTIF(C$2:C1519,C1519)&gt;1,O1518,1+MAX(O1518,0)))</f>
        <v>42</v>
      </c>
      <c r="P1519" s="45">
        <f t="shared" si="506"/>
        <v>22</v>
      </c>
      <c r="Q1519" s="33" t="str">
        <f t="shared" si="507"/>
        <v/>
      </c>
      <c r="R1519" s="33">
        <f t="shared" si="508"/>
        <v>4</v>
      </c>
      <c r="S1519" s="33" t="str">
        <f t="shared" si="509"/>
        <v>126_4</v>
      </c>
      <c r="T1519" s="35" t="str">
        <f t="shared" si="510"/>
        <v>126AM</v>
      </c>
      <c r="U1519" s="35" t="str">
        <f t="shared" si="511"/>
        <v>126AMNS</v>
      </c>
      <c r="V1519" s="35" t="str">
        <f t="shared" si="527"/>
        <v>1P</v>
      </c>
      <c r="W1519" s="35" t="str">
        <f t="shared" si="520"/>
        <v>126AM1P142</v>
      </c>
      <c r="X1519" s="388">
        <f t="shared" si="521"/>
        <v>0</v>
      </c>
      <c r="Y1519" s="388">
        <f t="shared" si="522"/>
        <v>0</v>
      </c>
      <c r="Z1519" s="280" t="str">
        <f t="shared" si="512"/>
        <v/>
      </c>
      <c r="AA1519" s="280" t="str">
        <f t="shared" si="513"/>
        <v/>
      </c>
      <c r="AB1519" s="389" t="str">
        <f t="shared" si="523"/>
        <v/>
      </c>
      <c r="AC1519" s="389" t="str">
        <f t="shared" si="524"/>
        <v/>
      </c>
      <c r="AD1519" s="390">
        <f t="shared" si="514"/>
        <v>1</v>
      </c>
      <c r="AE1519" s="282">
        <f t="shared" si="515"/>
        <v>0</v>
      </c>
      <c r="AF1519" s="359">
        <f t="shared" si="516"/>
        <v>0</v>
      </c>
      <c r="AG1519" s="280">
        <f t="shared" si="517"/>
        <v>4</v>
      </c>
      <c r="AH1519" s="280">
        <f t="shared" si="518"/>
        <v>1</v>
      </c>
      <c r="AI1519" s="280">
        <f>IF(ISBLANK(T1519),AI1518,IF(COUNTIF(T$2:T1519,T1519)&gt;1,AI1518,1+MAX(AI1518,0)))</f>
        <v>40</v>
      </c>
      <c r="AL1519" s="391" t="str">
        <f t="shared" si="525"/>
        <v/>
      </c>
      <c r="AM1519" s="391" t="str">
        <f t="shared" si="526"/>
        <v/>
      </c>
      <c r="AO1519" s="310" t="str">
        <f t="shared" si="519"/>
        <v/>
      </c>
      <c r="AP1519" s="310">
        <f>SUM(AO$1:AO1519)</f>
        <v>0</v>
      </c>
      <c r="AQ1519" s="310">
        <f>SUM(AK$2:AK1519)</f>
        <v>12</v>
      </c>
      <c r="AR1519" s="310">
        <f>COUNTA(AJ$2:AJ1519)</f>
        <v>12</v>
      </c>
      <c r="AS1519" s="312"/>
      <c r="AT1519" s="312"/>
      <c r="AU1519" s="312"/>
      <c r="AV1519" s="312"/>
      <c r="AW1519" s="312"/>
      <c r="AZ1519">
        <v>0</v>
      </c>
      <c r="BA1519">
        <v>0</v>
      </c>
    </row>
    <row r="1520" spans="1:53" x14ac:dyDescent="0.25">
      <c r="A1520">
        <v>126</v>
      </c>
      <c r="B1520" t="s">
        <v>65</v>
      </c>
      <c r="C1520" t="s">
        <v>935</v>
      </c>
      <c r="D1520"/>
      <c r="E1520">
        <v>1</v>
      </c>
      <c r="F1520">
        <v>4</v>
      </c>
      <c r="G1520">
        <v>3</v>
      </c>
      <c r="H1520">
        <v>3</v>
      </c>
      <c r="I1520">
        <v>1</v>
      </c>
      <c r="J1520">
        <v>2</v>
      </c>
      <c r="K1520">
        <v>1</v>
      </c>
      <c r="L1520">
        <v>3</v>
      </c>
      <c r="M1520" t="s">
        <v>936</v>
      </c>
      <c r="O1520" s="101">
        <f>IF(ISBLANK(C1520),O1519,IF(COUNTIF(C$2:C1520,C1520)&gt;1,O1519,1+MAX(O1519,0)))</f>
        <v>42</v>
      </c>
      <c r="P1520" s="45">
        <f t="shared" si="506"/>
        <v>22</v>
      </c>
      <c r="Q1520" s="33" t="str">
        <f t="shared" si="507"/>
        <v/>
      </c>
      <c r="R1520" s="33">
        <f t="shared" si="508"/>
        <v>4</v>
      </c>
      <c r="S1520" s="33" t="str">
        <f t="shared" si="509"/>
        <v>126_4</v>
      </c>
      <c r="T1520" s="35" t="str">
        <f t="shared" si="510"/>
        <v>126AM</v>
      </c>
      <c r="U1520" s="35" t="str">
        <f t="shared" si="511"/>
        <v>126AMEW</v>
      </c>
      <c r="V1520" s="35" t="str">
        <f t="shared" si="527"/>
        <v>1P</v>
      </c>
      <c r="W1520" s="35" t="str">
        <f t="shared" si="520"/>
        <v>126AM1P143</v>
      </c>
      <c r="X1520" s="388">
        <f t="shared" si="521"/>
        <v>1</v>
      </c>
      <c r="Y1520" s="388">
        <f t="shared" si="522"/>
        <v>3</v>
      </c>
      <c r="Z1520" s="280" t="str">
        <f t="shared" si="512"/>
        <v/>
      </c>
      <c r="AA1520" s="280" t="str">
        <f t="shared" si="513"/>
        <v/>
      </c>
      <c r="AB1520" s="389" t="str">
        <f t="shared" si="523"/>
        <v/>
      </c>
      <c r="AC1520" s="389" t="str">
        <f t="shared" si="524"/>
        <v/>
      </c>
      <c r="AD1520" s="390" t="str">
        <f t="shared" si="514"/>
        <v/>
      </c>
      <c r="AE1520" s="282">
        <f t="shared" si="515"/>
        <v>0</v>
      </c>
      <c r="AF1520" s="359">
        <f t="shared" si="516"/>
        <v>0</v>
      </c>
      <c r="AG1520" s="280">
        <f t="shared" si="517"/>
        <v>0</v>
      </c>
      <c r="AH1520" s="280">
        <f t="shared" si="518"/>
        <v>0</v>
      </c>
      <c r="AI1520" s="280">
        <f>IF(ISBLANK(T1520),AI1519,IF(COUNTIF(T$2:T1520,T1520)&gt;1,AI1519,1+MAX(AI1519,0)))</f>
        <v>40</v>
      </c>
      <c r="AL1520" s="391" t="str">
        <f t="shared" si="525"/>
        <v/>
      </c>
      <c r="AM1520" s="391" t="str">
        <f t="shared" si="526"/>
        <v/>
      </c>
      <c r="AO1520" s="310" t="str">
        <f t="shared" si="519"/>
        <v/>
      </c>
      <c r="AP1520" s="310">
        <f>SUM(AO$1:AO1520)</f>
        <v>0</v>
      </c>
      <c r="AQ1520" s="310">
        <f>SUM(AK$2:AK1520)</f>
        <v>12</v>
      </c>
      <c r="AR1520" s="310">
        <f>COUNTA(AJ$2:AJ1520)</f>
        <v>12</v>
      </c>
      <c r="AS1520" s="312"/>
      <c r="AT1520" s="312"/>
      <c r="AU1520" s="312"/>
      <c r="AV1520" s="312"/>
      <c r="AW1520" s="312"/>
      <c r="AZ1520">
        <v>1</v>
      </c>
      <c r="BA1520">
        <v>3</v>
      </c>
    </row>
    <row r="1521" spans="1:53" x14ac:dyDescent="0.25">
      <c r="A1521">
        <v>126</v>
      </c>
      <c r="B1521" t="s">
        <v>65</v>
      </c>
      <c r="C1521" t="s">
        <v>935</v>
      </c>
      <c r="D1521"/>
      <c r="E1521">
        <v>1</v>
      </c>
      <c r="F1521">
        <v>4</v>
      </c>
      <c r="G1521">
        <v>4</v>
      </c>
      <c r="H1521">
        <v>1</v>
      </c>
      <c r="I1521">
        <v>1</v>
      </c>
      <c r="J1521">
        <v>0</v>
      </c>
      <c r="K1521">
        <v>0</v>
      </c>
      <c r="L1521">
        <v>1</v>
      </c>
      <c r="M1521" t="s">
        <v>936</v>
      </c>
      <c r="O1521" s="101">
        <f>IF(ISBLANK(C1521),O1520,IF(COUNTIF(C$2:C1521,C1521)&gt;1,O1520,1+MAX(O1520,0)))</f>
        <v>42</v>
      </c>
      <c r="P1521" s="45">
        <f t="shared" si="506"/>
        <v>22</v>
      </c>
      <c r="Q1521" s="33" t="str">
        <f t="shared" si="507"/>
        <v/>
      </c>
      <c r="R1521" s="33">
        <f t="shared" si="508"/>
        <v>4</v>
      </c>
      <c r="S1521" s="33" t="str">
        <f t="shared" si="509"/>
        <v>126_4</v>
      </c>
      <c r="T1521" s="35" t="str">
        <f t="shared" si="510"/>
        <v>126AM</v>
      </c>
      <c r="U1521" s="35" t="str">
        <f t="shared" si="511"/>
        <v>126AMEW</v>
      </c>
      <c r="V1521" s="35" t="str">
        <f t="shared" si="527"/>
        <v>1P</v>
      </c>
      <c r="W1521" s="35" t="str">
        <f t="shared" si="520"/>
        <v>126AM1P144</v>
      </c>
      <c r="X1521" s="388">
        <f t="shared" si="521"/>
        <v>0</v>
      </c>
      <c r="Y1521" s="388">
        <f t="shared" si="522"/>
        <v>1</v>
      </c>
      <c r="Z1521" s="280" t="str">
        <f t="shared" si="512"/>
        <v/>
      </c>
      <c r="AA1521" s="280" t="str">
        <f t="shared" si="513"/>
        <v/>
      </c>
      <c r="AB1521" s="389" t="str">
        <f t="shared" si="523"/>
        <v/>
      </c>
      <c r="AC1521" s="389" t="str">
        <f t="shared" si="524"/>
        <v/>
      </c>
      <c r="AD1521" s="390" t="str">
        <f t="shared" si="514"/>
        <v/>
      </c>
      <c r="AE1521" s="282">
        <f t="shared" si="515"/>
        <v>0</v>
      </c>
      <c r="AF1521" s="359">
        <f t="shared" si="516"/>
        <v>0</v>
      </c>
      <c r="AG1521" s="280">
        <f t="shared" si="517"/>
        <v>0</v>
      </c>
      <c r="AH1521" s="280">
        <f t="shared" si="518"/>
        <v>0</v>
      </c>
      <c r="AI1521" s="280">
        <f>IF(ISBLANK(T1521),AI1520,IF(COUNTIF(T$2:T1521,T1521)&gt;1,AI1520,1+MAX(AI1520,0)))</f>
        <v>40</v>
      </c>
      <c r="AL1521" s="391" t="str">
        <f t="shared" si="525"/>
        <v/>
      </c>
      <c r="AM1521" s="391" t="str">
        <f t="shared" si="526"/>
        <v/>
      </c>
      <c r="AO1521" s="310" t="str">
        <f t="shared" si="519"/>
        <v/>
      </c>
      <c r="AP1521" s="310">
        <f>SUM(AO$1:AO1521)</f>
        <v>0</v>
      </c>
      <c r="AQ1521" s="310">
        <f>SUM(AK$2:AK1521)</f>
        <v>12</v>
      </c>
      <c r="AR1521" s="310">
        <f>COUNTA(AJ$2:AJ1521)</f>
        <v>12</v>
      </c>
      <c r="AS1521" s="312"/>
      <c r="AT1521" s="312"/>
      <c r="AU1521" s="312"/>
      <c r="AV1521" s="312"/>
      <c r="AW1521" s="312"/>
      <c r="AZ1521">
        <v>0</v>
      </c>
      <c r="BA1521">
        <v>1</v>
      </c>
    </row>
    <row r="1522" spans="1:53" x14ac:dyDescent="0.25">
      <c r="A1522">
        <v>126</v>
      </c>
      <c r="B1522" t="s">
        <v>65</v>
      </c>
      <c r="C1522" t="s">
        <v>935</v>
      </c>
      <c r="D1522"/>
      <c r="E1522">
        <v>2</v>
      </c>
      <c r="F1522">
        <v>1</v>
      </c>
      <c r="G1522">
        <v>1</v>
      </c>
      <c r="H1522">
        <v>3</v>
      </c>
      <c r="I1522">
        <v>0</v>
      </c>
      <c r="J1522">
        <v>2</v>
      </c>
      <c r="K1522">
        <v>0</v>
      </c>
      <c r="L1522">
        <v>0</v>
      </c>
      <c r="M1522"/>
      <c r="O1522" s="101">
        <f>IF(ISBLANK(C1522),O1521,IF(COUNTIF(C$2:C1522,C1522)&gt;1,O1521,1+MAX(O1521,0)))</f>
        <v>42</v>
      </c>
      <c r="P1522" s="45">
        <f t="shared" si="506"/>
        <v>22</v>
      </c>
      <c r="Q1522" s="33" t="str">
        <f t="shared" si="507"/>
        <v/>
      </c>
      <c r="R1522" s="33">
        <f t="shared" si="508"/>
        <v>5</v>
      </c>
      <c r="S1522" s="33" t="str">
        <f t="shared" si="509"/>
        <v>126_5</v>
      </c>
      <c r="T1522" s="35" t="str">
        <f t="shared" si="510"/>
        <v>126AM</v>
      </c>
      <c r="U1522" s="35" t="str">
        <f t="shared" si="511"/>
        <v>126AMNS</v>
      </c>
      <c r="V1522" s="35" t="str">
        <f t="shared" si="527"/>
        <v>1P</v>
      </c>
      <c r="W1522" s="35" t="str">
        <f t="shared" si="520"/>
        <v>126AM1P211</v>
      </c>
      <c r="X1522" s="388">
        <f t="shared" si="521"/>
        <v>0</v>
      </c>
      <c r="Y1522" s="388">
        <f t="shared" si="522"/>
        <v>0</v>
      </c>
      <c r="Z1522" s="280" t="str">
        <f t="shared" si="512"/>
        <v/>
      </c>
      <c r="AA1522" s="280" t="str">
        <f t="shared" si="513"/>
        <v/>
      </c>
      <c r="AB1522" s="389" t="str">
        <f t="shared" si="523"/>
        <v/>
      </c>
      <c r="AC1522" s="389" t="str">
        <f t="shared" si="524"/>
        <v/>
      </c>
      <c r="AD1522" s="390">
        <f t="shared" si="514"/>
        <v>1</v>
      </c>
      <c r="AE1522" s="282">
        <f t="shared" si="515"/>
        <v>0</v>
      </c>
      <c r="AF1522" s="359">
        <f t="shared" si="516"/>
        <v>0</v>
      </c>
      <c r="AG1522" s="280">
        <f t="shared" si="517"/>
        <v>4</v>
      </c>
      <c r="AH1522" s="280">
        <f t="shared" si="518"/>
        <v>1</v>
      </c>
      <c r="AI1522" s="280">
        <f>IF(ISBLANK(T1522),AI1521,IF(COUNTIF(T$2:T1522,T1522)&gt;1,AI1521,1+MAX(AI1521,0)))</f>
        <v>40</v>
      </c>
      <c r="AL1522" s="391" t="str">
        <f t="shared" si="525"/>
        <v/>
      </c>
      <c r="AM1522" s="391" t="str">
        <f t="shared" si="526"/>
        <v/>
      </c>
      <c r="AO1522" s="310" t="str">
        <f t="shared" si="519"/>
        <v/>
      </c>
      <c r="AP1522" s="310">
        <f>SUM(AO$1:AO1522)</f>
        <v>0</v>
      </c>
      <c r="AQ1522" s="310">
        <f>SUM(AK$2:AK1522)</f>
        <v>12</v>
      </c>
      <c r="AR1522" s="310">
        <f>COUNTA(AJ$2:AJ1522)</f>
        <v>12</v>
      </c>
      <c r="AS1522" s="312"/>
      <c r="AT1522" s="312"/>
      <c r="AU1522" s="312"/>
      <c r="AV1522" s="312"/>
      <c r="AW1522" s="312"/>
      <c r="AZ1522">
        <v>2</v>
      </c>
      <c r="BA1522">
        <v>3</v>
      </c>
    </row>
    <row r="1523" spans="1:53" x14ac:dyDescent="0.25">
      <c r="A1523">
        <v>126</v>
      </c>
      <c r="B1523" t="s">
        <v>65</v>
      </c>
      <c r="C1523" t="s">
        <v>935</v>
      </c>
      <c r="D1523"/>
      <c r="E1523">
        <v>2</v>
      </c>
      <c r="F1523">
        <v>1</v>
      </c>
      <c r="G1523">
        <v>2</v>
      </c>
      <c r="H1523">
        <v>1</v>
      </c>
      <c r="I1523">
        <v>1</v>
      </c>
      <c r="J1523">
        <v>1</v>
      </c>
      <c r="K1523">
        <v>0</v>
      </c>
      <c r="L1523">
        <v>0</v>
      </c>
      <c r="M1523"/>
      <c r="O1523" s="101">
        <f>IF(ISBLANK(C1523),O1522,IF(COUNTIF(C$2:C1523,C1523)&gt;1,O1522,1+MAX(O1522,0)))</f>
        <v>42</v>
      </c>
      <c r="P1523" s="45">
        <f t="shared" si="506"/>
        <v>22</v>
      </c>
      <c r="Q1523" s="33" t="str">
        <f t="shared" si="507"/>
        <v/>
      </c>
      <c r="R1523" s="33">
        <f t="shared" si="508"/>
        <v>5</v>
      </c>
      <c r="S1523" s="33" t="str">
        <f t="shared" si="509"/>
        <v>126_5</v>
      </c>
      <c r="T1523" s="35" t="str">
        <f t="shared" si="510"/>
        <v>126AM</v>
      </c>
      <c r="U1523" s="35" t="str">
        <f t="shared" si="511"/>
        <v>126AMNS</v>
      </c>
      <c r="V1523" s="35" t="str">
        <f t="shared" si="527"/>
        <v>1P</v>
      </c>
      <c r="W1523" s="35" t="str">
        <f t="shared" si="520"/>
        <v>126AM1P212</v>
      </c>
      <c r="X1523" s="388">
        <f t="shared" si="521"/>
        <v>0</v>
      </c>
      <c r="Y1523" s="388">
        <f t="shared" si="522"/>
        <v>0</v>
      </c>
      <c r="Z1523" s="280" t="str">
        <f t="shared" si="512"/>
        <v/>
      </c>
      <c r="AA1523" s="280" t="str">
        <f t="shared" si="513"/>
        <v/>
      </c>
      <c r="AB1523" s="389" t="str">
        <f t="shared" si="523"/>
        <v/>
      </c>
      <c r="AC1523" s="389" t="str">
        <f t="shared" si="524"/>
        <v/>
      </c>
      <c r="AD1523" s="390">
        <f t="shared" si="514"/>
        <v>1</v>
      </c>
      <c r="AE1523" s="282">
        <f t="shared" si="515"/>
        <v>0</v>
      </c>
      <c r="AF1523" s="359">
        <f t="shared" si="516"/>
        <v>0</v>
      </c>
      <c r="AG1523" s="280">
        <f t="shared" si="517"/>
        <v>4</v>
      </c>
      <c r="AH1523" s="280">
        <f t="shared" si="518"/>
        <v>1</v>
      </c>
      <c r="AI1523" s="280">
        <f>IF(ISBLANK(T1523),AI1522,IF(COUNTIF(T$2:T1523,T1523)&gt;1,AI1522,1+MAX(AI1522,0)))</f>
        <v>40</v>
      </c>
      <c r="AL1523" s="391" t="str">
        <f t="shared" si="525"/>
        <v/>
      </c>
      <c r="AM1523" s="391" t="str">
        <f t="shared" si="526"/>
        <v/>
      </c>
      <c r="AO1523" s="310" t="str">
        <f t="shared" si="519"/>
        <v/>
      </c>
      <c r="AP1523" s="310">
        <f>SUM(AO$1:AO1523)</f>
        <v>0</v>
      </c>
      <c r="AQ1523" s="310">
        <f>SUM(AK$2:AK1523)</f>
        <v>12</v>
      </c>
      <c r="AR1523" s="310">
        <f>COUNTA(AJ$2:AJ1523)</f>
        <v>12</v>
      </c>
      <c r="AS1523" s="312"/>
      <c r="AT1523" s="312"/>
      <c r="AU1523" s="312"/>
      <c r="AV1523" s="312"/>
      <c r="AW1523" s="312"/>
      <c r="AZ1523">
        <v>1</v>
      </c>
      <c r="BA1523">
        <v>1</v>
      </c>
    </row>
    <row r="1524" spans="1:53" x14ac:dyDescent="0.25">
      <c r="A1524">
        <v>126</v>
      </c>
      <c r="B1524" t="s">
        <v>65</v>
      </c>
      <c r="C1524" t="s">
        <v>935</v>
      </c>
      <c r="D1524"/>
      <c r="E1524">
        <v>2</v>
      </c>
      <c r="F1524">
        <v>1</v>
      </c>
      <c r="G1524">
        <v>3</v>
      </c>
      <c r="H1524">
        <v>1</v>
      </c>
      <c r="I1524">
        <v>0</v>
      </c>
      <c r="J1524">
        <v>0</v>
      </c>
      <c r="K1524">
        <v>0</v>
      </c>
      <c r="L1524">
        <v>1</v>
      </c>
      <c r="M1524"/>
      <c r="O1524" s="101">
        <f>IF(ISBLANK(C1524),O1523,IF(COUNTIF(C$2:C1524,C1524)&gt;1,O1523,1+MAX(O1523,0)))</f>
        <v>42</v>
      </c>
      <c r="P1524" s="45">
        <f t="shared" si="506"/>
        <v>22</v>
      </c>
      <c r="Q1524" s="33" t="str">
        <f t="shared" si="507"/>
        <v/>
      </c>
      <c r="R1524" s="33">
        <f t="shared" si="508"/>
        <v>5</v>
      </c>
      <c r="S1524" s="33" t="str">
        <f t="shared" si="509"/>
        <v>126_5</v>
      </c>
      <c r="T1524" s="35" t="str">
        <f t="shared" si="510"/>
        <v>126AM</v>
      </c>
      <c r="U1524" s="35" t="str">
        <f t="shared" si="511"/>
        <v>126AMEW</v>
      </c>
      <c r="V1524" s="35" t="str">
        <f t="shared" si="527"/>
        <v>1P</v>
      </c>
      <c r="W1524" s="35" t="str">
        <f t="shared" si="520"/>
        <v>126AM1P213</v>
      </c>
      <c r="X1524" s="388">
        <f t="shared" si="521"/>
        <v>0</v>
      </c>
      <c r="Y1524" s="388">
        <f t="shared" si="522"/>
        <v>1</v>
      </c>
      <c r="Z1524" s="280" t="str">
        <f t="shared" si="512"/>
        <v/>
      </c>
      <c r="AA1524" s="280" t="str">
        <f t="shared" si="513"/>
        <v/>
      </c>
      <c r="AB1524" s="389" t="str">
        <f t="shared" si="523"/>
        <v/>
      </c>
      <c r="AC1524" s="389" t="str">
        <f t="shared" si="524"/>
        <v/>
      </c>
      <c r="AD1524" s="390" t="str">
        <f t="shared" si="514"/>
        <v/>
      </c>
      <c r="AE1524" s="282">
        <f t="shared" si="515"/>
        <v>0</v>
      </c>
      <c r="AF1524" s="359">
        <f t="shared" si="516"/>
        <v>0</v>
      </c>
      <c r="AG1524" s="280">
        <f t="shared" si="517"/>
        <v>0</v>
      </c>
      <c r="AH1524" s="280">
        <f t="shared" si="518"/>
        <v>0</v>
      </c>
      <c r="AI1524" s="280">
        <f>IF(ISBLANK(T1524),AI1523,IF(COUNTIF(T$2:T1524,T1524)&gt;1,AI1523,1+MAX(AI1523,0)))</f>
        <v>40</v>
      </c>
      <c r="AL1524" s="391" t="str">
        <f t="shared" si="525"/>
        <v/>
      </c>
      <c r="AM1524" s="391" t="str">
        <f t="shared" si="526"/>
        <v/>
      </c>
      <c r="AO1524" s="310" t="str">
        <f t="shared" si="519"/>
        <v/>
      </c>
      <c r="AP1524" s="310">
        <f>SUM(AO$1:AO1524)</f>
        <v>0</v>
      </c>
      <c r="AQ1524" s="310">
        <f>SUM(AK$2:AK1524)</f>
        <v>12</v>
      </c>
      <c r="AR1524" s="310">
        <f>COUNTA(AJ$2:AJ1524)</f>
        <v>12</v>
      </c>
      <c r="AS1524" s="312"/>
      <c r="AT1524" s="312"/>
      <c r="AU1524" s="312"/>
      <c r="AV1524" s="312"/>
      <c r="AW1524" s="312"/>
      <c r="AZ1524">
        <v>0</v>
      </c>
      <c r="BA1524">
        <v>1</v>
      </c>
    </row>
    <row r="1525" spans="1:53" x14ac:dyDescent="0.25">
      <c r="A1525">
        <v>126</v>
      </c>
      <c r="B1525" t="s">
        <v>65</v>
      </c>
      <c r="C1525" t="s">
        <v>935</v>
      </c>
      <c r="D1525"/>
      <c r="E1525">
        <v>2</v>
      </c>
      <c r="F1525">
        <v>1</v>
      </c>
      <c r="G1525">
        <v>4</v>
      </c>
      <c r="H1525">
        <v>1</v>
      </c>
      <c r="I1525">
        <v>0</v>
      </c>
      <c r="J1525">
        <v>0</v>
      </c>
      <c r="K1525">
        <v>0</v>
      </c>
      <c r="L1525">
        <v>1</v>
      </c>
      <c r="M1525"/>
      <c r="O1525" s="101">
        <f>IF(ISBLANK(C1525),O1524,IF(COUNTIF(C$2:C1525,C1525)&gt;1,O1524,1+MAX(O1524,0)))</f>
        <v>42</v>
      </c>
      <c r="P1525" s="45">
        <f t="shared" si="506"/>
        <v>22</v>
      </c>
      <c r="Q1525" s="33" t="str">
        <f t="shared" si="507"/>
        <v/>
      </c>
      <c r="R1525" s="33">
        <f t="shared" si="508"/>
        <v>5</v>
      </c>
      <c r="S1525" s="33" t="str">
        <f t="shared" si="509"/>
        <v>126_5</v>
      </c>
      <c r="T1525" s="35" t="str">
        <f t="shared" si="510"/>
        <v>126AM</v>
      </c>
      <c r="U1525" s="35" t="str">
        <f t="shared" si="511"/>
        <v>126AMEW</v>
      </c>
      <c r="V1525" s="35" t="str">
        <f t="shared" si="527"/>
        <v>1P</v>
      </c>
      <c r="W1525" s="35" t="str">
        <f t="shared" si="520"/>
        <v>126AM1P214</v>
      </c>
      <c r="X1525" s="388">
        <f t="shared" si="521"/>
        <v>0</v>
      </c>
      <c r="Y1525" s="388">
        <f t="shared" si="522"/>
        <v>1</v>
      </c>
      <c r="Z1525" s="280" t="str">
        <f t="shared" si="512"/>
        <v/>
      </c>
      <c r="AA1525" s="280" t="str">
        <f t="shared" si="513"/>
        <v/>
      </c>
      <c r="AB1525" s="389" t="str">
        <f t="shared" si="523"/>
        <v/>
      </c>
      <c r="AC1525" s="389" t="str">
        <f t="shared" si="524"/>
        <v/>
      </c>
      <c r="AD1525" s="390" t="str">
        <f t="shared" si="514"/>
        <v/>
      </c>
      <c r="AE1525" s="282">
        <f t="shared" si="515"/>
        <v>0</v>
      </c>
      <c r="AF1525" s="359">
        <f t="shared" si="516"/>
        <v>0</v>
      </c>
      <c r="AG1525" s="280">
        <f t="shared" si="517"/>
        <v>0</v>
      </c>
      <c r="AH1525" s="280">
        <f t="shared" si="518"/>
        <v>0</v>
      </c>
      <c r="AI1525" s="280">
        <f>IF(ISBLANK(T1525),AI1524,IF(COUNTIF(T$2:T1525,T1525)&gt;1,AI1524,1+MAX(AI1524,0)))</f>
        <v>40</v>
      </c>
      <c r="AL1525" s="391" t="str">
        <f t="shared" si="525"/>
        <v/>
      </c>
      <c r="AM1525" s="391" t="str">
        <f t="shared" si="526"/>
        <v/>
      </c>
      <c r="AO1525" s="310" t="str">
        <f t="shared" si="519"/>
        <v/>
      </c>
      <c r="AP1525" s="310">
        <f>SUM(AO$1:AO1525)</f>
        <v>0</v>
      </c>
      <c r="AQ1525" s="310">
        <f>SUM(AK$2:AK1525)</f>
        <v>12</v>
      </c>
      <c r="AR1525" s="310">
        <f>COUNTA(AJ$2:AJ1525)</f>
        <v>12</v>
      </c>
      <c r="AS1525" s="312"/>
      <c r="AT1525" s="312"/>
      <c r="AU1525" s="312"/>
      <c r="AV1525" s="312"/>
      <c r="AW1525" s="312"/>
      <c r="AZ1525">
        <v>0</v>
      </c>
      <c r="BA1525">
        <v>1</v>
      </c>
    </row>
    <row r="1526" spans="1:53" x14ac:dyDescent="0.25">
      <c r="A1526">
        <v>126</v>
      </c>
      <c r="B1526" t="s">
        <v>65</v>
      </c>
      <c r="C1526" t="s">
        <v>935</v>
      </c>
      <c r="D1526"/>
      <c r="E1526">
        <v>2</v>
      </c>
      <c r="F1526">
        <v>2</v>
      </c>
      <c r="G1526">
        <v>1</v>
      </c>
      <c r="H1526">
        <v>2</v>
      </c>
      <c r="I1526">
        <v>1</v>
      </c>
      <c r="J1526">
        <v>2</v>
      </c>
      <c r="K1526">
        <v>0</v>
      </c>
      <c r="L1526">
        <v>0</v>
      </c>
      <c r="M1526"/>
      <c r="O1526" s="101">
        <f>IF(ISBLANK(C1526),O1525,IF(COUNTIF(C$2:C1526,C1526)&gt;1,O1525,1+MAX(O1525,0)))</f>
        <v>42</v>
      </c>
      <c r="P1526" s="45">
        <f t="shared" si="506"/>
        <v>22</v>
      </c>
      <c r="Q1526" s="33" t="str">
        <f t="shared" si="507"/>
        <v/>
      </c>
      <c r="R1526" s="33">
        <f t="shared" si="508"/>
        <v>6</v>
      </c>
      <c r="S1526" s="33" t="str">
        <f t="shared" si="509"/>
        <v>126_6</v>
      </c>
      <c r="T1526" s="35" t="str">
        <f t="shared" si="510"/>
        <v>126AM</v>
      </c>
      <c r="U1526" s="35" t="str">
        <f t="shared" si="511"/>
        <v>126AMNS</v>
      </c>
      <c r="V1526" s="35" t="str">
        <f t="shared" si="527"/>
        <v>1P</v>
      </c>
      <c r="W1526" s="35" t="str">
        <f t="shared" si="520"/>
        <v>126AM1P221</v>
      </c>
      <c r="X1526" s="388">
        <f t="shared" si="521"/>
        <v>0</v>
      </c>
      <c r="Y1526" s="388">
        <f t="shared" si="522"/>
        <v>0</v>
      </c>
      <c r="Z1526" s="280" t="str">
        <f t="shared" si="512"/>
        <v/>
      </c>
      <c r="AA1526" s="280" t="str">
        <f t="shared" si="513"/>
        <v/>
      </c>
      <c r="AB1526" s="389" t="str">
        <f t="shared" si="523"/>
        <v/>
      </c>
      <c r="AC1526" s="389" t="str">
        <f t="shared" si="524"/>
        <v/>
      </c>
      <c r="AD1526" s="390">
        <f t="shared" si="514"/>
        <v>1</v>
      </c>
      <c r="AE1526" s="282">
        <f t="shared" si="515"/>
        <v>0</v>
      </c>
      <c r="AF1526" s="359">
        <f t="shared" si="516"/>
        <v>0</v>
      </c>
      <c r="AG1526" s="280">
        <f t="shared" si="517"/>
        <v>4</v>
      </c>
      <c r="AH1526" s="280">
        <f t="shared" si="518"/>
        <v>1</v>
      </c>
      <c r="AI1526" s="280">
        <f>IF(ISBLANK(T1526),AI1525,IF(COUNTIF(T$2:T1526,T1526)&gt;1,AI1525,1+MAX(AI1525,0)))</f>
        <v>40</v>
      </c>
      <c r="AL1526" s="391" t="str">
        <f t="shared" si="525"/>
        <v/>
      </c>
      <c r="AM1526" s="391" t="str">
        <f t="shared" si="526"/>
        <v/>
      </c>
      <c r="AO1526" s="310" t="str">
        <f t="shared" si="519"/>
        <v/>
      </c>
      <c r="AP1526" s="310">
        <f>SUM(AO$1:AO1526)</f>
        <v>0</v>
      </c>
      <c r="AQ1526" s="310">
        <f>SUM(AK$2:AK1526)</f>
        <v>12</v>
      </c>
      <c r="AR1526" s="310">
        <f>COUNTA(AJ$2:AJ1526)</f>
        <v>12</v>
      </c>
      <c r="AS1526" s="312"/>
      <c r="AT1526" s="312"/>
      <c r="AU1526" s="312"/>
      <c r="AV1526" s="312"/>
      <c r="AW1526" s="312"/>
      <c r="AZ1526">
        <v>2</v>
      </c>
      <c r="BA1526">
        <v>2</v>
      </c>
    </row>
    <row r="1527" spans="1:53" x14ac:dyDescent="0.25">
      <c r="A1527">
        <v>126</v>
      </c>
      <c r="B1527" t="s">
        <v>65</v>
      </c>
      <c r="C1527" t="s">
        <v>935</v>
      </c>
      <c r="D1527"/>
      <c r="E1527">
        <v>2</v>
      </c>
      <c r="F1527">
        <v>2</v>
      </c>
      <c r="G1527">
        <v>2</v>
      </c>
      <c r="H1527">
        <v>0</v>
      </c>
      <c r="I1527">
        <v>0</v>
      </c>
      <c r="J1527">
        <v>0</v>
      </c>
      <c r="K1527">
        <v>0</v>
      </c>
      <c r="L1527">
        <v>0</v>
      </c>
      <c r="M1527"/>
      <c r="O1527" s="101">
        <f>IF(ISBLANK(C1527),O1526,IF(COUNTIF(C$2:C1527,C1527)&gt;1,O1526,1+MAX(O1526,0)))</f>
        <v>42</v>
      </c>
      <c r="P1527" s="45">
        <f t="shared" si="506"/>
        <v>22</v>
      </c>
      <c r="Q1527" s="33" t="str">
        <f t="shared" si="507"/>
        <v/>
      </c>
      <c r="R1527" s="33">
        <f t="shared" si="508"/>
        <v>6</v>
      </c>
      <c r="S1527" s="33" t="str">
        <f t="shared" si="509"/>
        <v>126_6</v>
      </c>
      <c r="T1527" s="35" t="str">
        <f t="shared" si="510"/>
        <v>126AM</v>
      </c>
      <c r="U1527" s="35" t="str">
        <f t="shared" si="511"/>
        <v>126AMNS</v>
      </c>
      <c r="V1527" s="35" t="str">
        <f t="shared" si="527"/>
        <v>1P</v>
      </c>
      <c r="W1527" s="35" t="str">
        <f t="shared" si="520"/>
        <v>126AM1P222</v>
      </c>
      <c r="X1527" s="388">
        <f t="shared" si="521"/>
        <v>0</v>
      </c>
      <c r="Y1527" s="388">
        <f t="shared" si="522"/>
        <v>0</v>
      </c>
      <c r="Z1527" s="280" t="str">
        <f t="shared" si="512"/>
        <v/>
      </c>
      <c r="AA1527" s="280" t="str">
        <f t="shared" si="513"/>
        <v/>
      </c>
      <c r="AB1527" s="389" t="str">
        <f t="shared" si="523"/>
        <v/>
      </c>
      <c r="AC1527" s="389" t="str">
        <f t="shared" si="524"/>
        <v/>
      </c>
      <c r="AD1527" s="390">
        <f t="shared" si="514"/>
        <v>1</v>
      </c>
      <c r="AE1527" s="282">
        <f t="shared" si="515"/>
        <v>0</v>
      </c>
      <c r="AF1527" s="359">
        <f t="shared" si="516"/>
        <v>0</v>
      </c>
      <c r="AG1527" s="280">
        <f t="shared" si="517"/>
        <v>4</v>
      </c>
      <c r="AH1527" s="280">
        <f t="shared" si="518"/>
        <v>1</v>
      </c>
      <c r="AI1527" s="280">
        <f>IF(ISBLANK(T1527),AI1526,IF(COUNTIF(T$2:T1527,T1527)&gt;1,AI1526,1+MAX(AI1526,0)))</f>
        <v>40</v>
      </c>
      <c r="AL1527" s="391" t="str">
        <f t="shared" si="525"/>
        <v/>
      </c>
      <c r="AM1527" s="391" t="str">
        <f t="shared" si="526"/>
        <v/>
      </c>
      <c r="AO1527" s="310" t="str">
        <f t="shared" si="519"/>
        <v/>
      </c>
      <c r="AP1527" s="310">
        <f>SUM(AO$1:AO1527)</f>
        <v>0</v>
      </c>
      <c r="AQ1527" s="310">
        <f>SUM(AK$2:AK1527)</f>
        <v>12</v>
      </c>
      <c r="AR1527" s="310">
        <f>COUNTA(AJ$2:AJ1527)</f>
        <v>12</v>
      </c>
      <c r="AS1527" s="312"/>
      <c r="AT1527" s="312"/>
      <c r="AU1527" s="312"/>
      <c r="AV1527" s="312"/>
      <c r="AW1527" s="312"/>
      <c r="AZ1527">
        <v>0</v>
      </c>
      <c r="BA1527">
        <v>0</v>
      </c>
    </row>
    <row r="1528" spans="1:53" x14ac:dyDescent="0.25">
      <c r="A1528">
        <v>126</v>
      </c>
      <c r="B1528" t="s">
        <v>65</v>
      </c>
      <c r="C1528" t="s">
        <v>935</v>
      </c>
      <c r="D1528"/>
      <c r="E1528">
        <v>2</v>
      </c>
      <c r="F1528">
        <v>2</v>
      </c>
      <c r="G1528">
        <v>3</v>
      </c>
      <c r="H1528">
        <v>1</v>
      </c>
      <c r="I1528">
        <v>0</v>
      </c>
      <c r="J1528">
        <v>0</v>
      </c>
      <c r="K1528">
        <v>0</v>
      </c>
      <c r="L1528">
        <v>1</v>
      </c>
      <c r="M1528"/>
      <c r="O1528" s="101">
        <f>IF(ISBLANK(C1528),O1527,IF(COUNTIF(C$2:C1528,C1528)&gt;1,O1527,1+MAX(O1527,0)))</f>
        <v>42</v>
      </c>
      <c r="P1528" s="45">
        <f t="shared" si="506"/>
        <v>22</v>
      </c>
      <c r="Q1528" s="33" t="str">
        <f t="shared" si="507"/>
        <v/>
      </c>
      <c r="R1528" s="33">
        <f t="shared" si="508"/>
        <v>6</v>
      </c>
      <c r="S1528" s="33" t="str">
        <f t="shared" si="509"/>
        <v>126_6</v>
      </c>
      <c r="T1528" s="35" t="str">
        <f t="shared" si="510"/>
        <v>126AM</v>
      </c>
      <c r="U1528" s="35" t="str">
        <f t="shared" si="511"/>
        <v>126AMEW</v>
      </c>
      <c r="V1528" s="35" t="str">
        <f t="shared" si="527"/>
        <v>1P</v>
      </c>
      <c r="W1528" s="35" t="str">
        <f t="shared" si="520"/>
        <v>126AM1P223</v>
      </c>
      <c r="X1528" s="388">
        <f t="shared" si="521"/>
        <v>0</v>
      </c>
      <c r="Y1528" s="388">
        <f t="shared" si="522"/>
        <v>1</v>
      </c>
      <c r="Z1528" s="280" t="str">
        <f t="shared" si="512"/>
        <v/>
      </c>
      <c r="AA1528" s="280" t="str">
        <f t="shared" si="513"/>
        <v/>
      </c>
      <c r="AB1528" s="389" t="str">
        <f t="shared" si="523"/>
        <v/>
      </c>
      <c r="AC1528" s="389" t="str">
        <f t="shared" si="524"/>
        <v/>
      </c>
      <c r="AD1528" s="390" t="str">
        <f t="shared" si="514"/>
        <v/>
      </c>
      <c r="AE1528" s="282">
        <f t="shared" si="515"/>
        <v>0</v>
      </c>
      <c r="AF1528" s="359">
        <f t="shared" si="516"/>
        <v>0</v>
      </c>
      <c r="AG1528" s="280">
        <f t="shared" si="517"/>
        <v>0</v>
      </c>
      <c r="AH1528" s="280">
        <f t="shared" si="518"/>
        <v>0</v>
      </c>
      <c r="AI1528" s="280">
        <f>IF(ISBLANK(T1528),AI1527,IF(COUNTIF(T$2:T1528,T1528)&gt;1,AI1527,1+MAX(AI1527,0)))</f>
        <v>40</v>
      </c>
      <c r="AL1528" s="391" t="str">
        <f t="shared" si="525"/>
        <v/>
      </c>
      <c r="AM1528" s="391" t="str">
        <f t="shared" si="526"/>
        <v/>
      </c>
      <c r="AO1528" s="310" t="str">
        <f t="shared" si="519"/>
        <v/>
      </c>
      <c r="AP1528" s="310">
        <f>SUM(AO$1:AO1528)</f>
        <v>0</v>
      </c>
      <c r="AQ1528" s="310">
        <f>SUM(AK$2:AK1528)</f>
        <v>12</v>
      </c>
      <c r="AR1528" s="310">
        <f>COUNTA(AJ$2:AJ1528)</f>
        <v>12</v>
      </c>
      <c r="AS1528" s="312"/>
      <c r="AT1528" s="312"/>
      <c r="AU1528" s="312"/>
      <c r="AV1528" s="312"/>
      <c r="AW1528" s="312"/>
      <c r="AZ1528">
        <v>0</v>
      </c>
      <c r="BA1528">
        <v>1</v>
      </c>
    </row>
    <row r="1529" spans="1:53" x14ac:dyDescent="0.25">
      <c r="A1529">
        <v>126</v>
      </c>
      <c r="B1529" t="s">
        <v>65</v>
      </c>
      <c r="C1529" t="s">
        <v>935</v>
      </c>
      <c r="D1529"/>
      <c r="E1529">
        <v>2</v>
      </c>
      <c r="F1529">
        <v>2</v>
      </c>
      <c r="G1529">
        <v>4</v>
      </c>
      <c r="H1529">
        <v>1</v>
      </c>
      <c r="I1529">
        <v>0</v>
      </c>
      <c r="J1529">
        <v>1</v>
      </c>
      <c r="K1529">
        <v>0</v>
      </c>
      <c r="L1529">
        <v>1</v>
      </c>
      <c r="M1529"/>
      <c r="O1529" s="101">
        <f>IF(ISBLANK(C1529),O1528,IF(COUNTIF(C$2:C1529,C1529)&gt;1,O1528,1+MAX(O1528,0)))</f>
        <v>42</v>
      </c>
      <c r="P1529" s="45">
        <f t="shared" si="506"/>
        <v>22</v>
      </c>
      <c r="Q1529" s="33" t="str">
        <f t="shared" si="507"/>
        <v/>
      </c>
      <c r="R1529" s="33">
        <f t="shared" si="508"/>
        <v>6</v>
      </c>
      <c r="S1529" s="33" t="str">
        <f t="shared" si="509"/>
        <v>126_6</v>
      </c>
      <c r="T1529" s="35" t="str">
        <f t="shared" si="510"/>
        <v>126AM</v>
      </c>
      <c r="U1529" s="35" t="str">
        <f t="shared" si="511"/>
        <v>126AMEW</v>
      </c>
      <c r="V1529" s="35" t="str">
        <f t="shared" si="527"/>
        <v>1P</v>
      </c>
      <c r="W1529" s="35" t="str">
        <f t="shared" si="520"/>
        <v>126AM1P224</v>
      </c>
      <c r="X1529" s="388">
        <f t="shared" si="521"/>
        <v>0</v>
      </c>
      <c r="Y1529" s="388">
        <f t="shared" si="522"/>
        <v>1</v>
      </c>
      <c r="Z1529" s="280" t="str">
        <f t="shared" si="512"/>
        <v/>
      </c>
      <c r="AA1529" s="280" t="str">
        <f t="shared" si="513"/>
        <v/>
      </c>
      <c r="AB1529" s="389" t="str">
        <f t="shared" si="523"/>
        <v/>
      </c>
      <c r="AC1529" s="389" t="str">
        <f t="shared" si="524"/>
        <v/>
      </c>
      <c r="AD1529" s="390" t="str">
        <f t="shared" si="514"/>
        <v/>
      </c>
      <c r="AE1529" s="282">
        <f t="shared" si="515"/>
        <v>0</v>
      </c>
      <c r="AF1529" s="359">
        <f t="shared" si="516"/>
        <v>0</v>
      </c>
      <c r="AG1529" s="280">
        <f t="shared" si="517"/>
        <v>0</v>
      </c>
      <c r="AH1529" s="280">
        <f t="shared" si="518"/>
        <v>0</v>
      </c>
      <c r="AI1529" s="280">
        <f>IF(ISBLANK(T1529),AI1528,IF(COUNTIF(T$2:T1529,T1529)&gt;1,AI1528,1+MAX(AI1528,0)))</f>
        <v>40</v>
      </c>
      <c r="AL1529" s="391" t="str">
        <f t="shared" si="525"/>
        <v/>
      </c>
      <c r="AM1529" s="391" t="str">
        <f t="shared" si="526"/>
        <v/>
      </c>
      <c r="AO1529" s="310" t="str">
        <f t="shared" si="519"/>
        <v/>
      </c>
      <c r="AP1529" s="310">
        <f>SUM(AO$1:AO1529)</f>
        <v>0</v>
      </c>
      <c r="AQ1529" s="310">
        <f>SUM(AK$2:AK1529)</f>
        <v>12</v>
      </c>
      <c r="AR1529" s="310">
        <f>COUNTA(AJ$2:AJ1529)</f>
        <v>12</v>
      </c>
      <c r="AS1529" s="312"/>
      <c r="AT1529" s="312"/>
      <c r="AU1529" s="312"/>
      <c r="AV1529" s="312"/>
      <c r="AW1529" s="312"/>
      <c r="AZ1529">
        <v>0</v>
      </c>
      <c r="BA1529">
        <v>1</v>
      </c>
    </row>
    <row r="1530" spans="1:53" x14ac:dyDescent="0.25">
      <c r="A1530">
        <v>126</v>
      </c>
      <c r="B1530" t="s">
        <v>65</v>
      </c>
      <c r="C1530" t="s">
        <v>935</v>
      </c>
      <c r="D1530"/>
      <c r="E1530">
        <v>2</v>
      </c>
      <c r="F1530">
        <v>3</v>
      </c>
      <c r="G1530">
        <v>1</v>
      </c>
      <c r="H1530">
        <v>1</v>
      </c>
      <c r="I1530">
        <v>0</v>
      </c>
      <c r="J1530">
        <v>1</v>
      </c>
      <c r="K1530">
        <v>0</v>
      </c>
      <c r="L1530">
        <v>0</v>
      </c>
      <c r="M1530"/>
      <c r="O1530" s="101">
        <f>IF(ISBLANK(C1530),O1529,IF(COUNTIF(C$2:C1530,C1530)&gt;1,O1529,1+MAX(O1529,0)))</f>
        <v>42</v>
      </c>
      <c r="P1530" s="45">
        <f t="shared" si="506"/>
        <v>22</v>
      </c>
      <c r="Q1530" s="33" t="str">
        <f t="shared" si="507"/>
        <v/>
      </c>
      <c r="R1530" s="33">
        <f t="shared" si="508"/>
        <v>7</v>
      </c>
      <c r="S1530" s="33" t="str">
        <f t="shared" si="509"/>
        <v>126_7</v>
      </c>
      <c r="T1530" s="35" t="str">
        <f t="shared" si="510"/>
        <v>126AM</v>
      </c>
      <c r="U1530" s="35" t="str">
        <f t="shared" si="511"/>
        <v>126AMNS</v>
      </c>
      <c r="V1530" s="35" t="str">
        <f t="shared" si="527"/>
        <v>1P</v>
      </c>
      <c r="W1530" s="35" t="str">
        <f t="shared" si="520"/>
        <v>126AM1P231</v>
      </c>
      <c r="X1530" s="388">
        <f t="shared" si="521"/>
        <v>0</v>
      </c>
      <c r="Y1530" s="388">
        <f t="shared" si="522"/>
        <v>0</v>
      </c>
      <c r="Z1530" s="280" t="str">
        <f t="shared" si="512"/>
        <v/>
      </c>
      <c r="AA1530" s="280" t="str">
        <f t="shared" si="513"/>
        <v/>
      </c>
      <c r="AB1530" s="389" t="str">
        <f t="shared" si="523"/>
        <v/>
      </c>
      <c r="AC1530" s="389" t="str">
        <f t="shared" si="524"/>
        <v/>
      </c>
      <c r="AD1530" s="390">
        <f t="shared" si="514"/>
        <v>1</v>
      </c>
      <c r="AE1530" s="282">
        <f t="shared" si="515"/>
        <v>0</v>
      </c>
      <c r="AF1530" s="359">
        <f t="shared" si="516"/>
        <v>0</v>
      </c>
      <c r="AG1530" s="280">
        <f t="shared" si="517"/>
        <v>4</v>
      </c>
      <c r="AH1530" s="280">
        <f t="shared" si="518"/>
        <v>1</v>
      </c>
      <c r="AI1530" s="280">
        <f>IF(ISBLANK(T1530),AI1529,IF(COUNTIF(T$2:T1530,T1530)&gt;1,AI1529,1+MAX(AI1529,0)))</f>
        <v>40</v>
      </c>
      <c r="AL1530" s="391" t="str">
        <f t="shared" si="525"/>
        <v/>
      </c>
      <c r="AM1530" s="391" t="str">
        <f t="shared" si="526"/>
        <v/>
      </c>
      <c r="AO1530" s="310" t="str">
        <f t="shared" si="519"/>
        <v/>
      </c>
      <c r="AP1530" s="310">
        <f>SUM(AO$1:AO1530)</f>
        <v>0</v>
      </c>
      <c r="AQ1530" s="310">
        <f>SUM(AK$2:AK1530)</f>
        <v>12</v>
      </c>
      <c r="AR1530" s="310">
        <f>COUNTA(AJ$2:AJ1530)</f>
        <v>12</v>
      </c>
      <c r="AS1530" s="312"/>
      <c r="AT1530" s="312"/>
      <c r="AU1530" s="312"/>
      <c r="AV1530" s="312"/>
      <c r="AW1530" s="312"/>
      <c r="AZ1530">
        <v>0</v>
      </c>
      <c r="BA1530">
        <v>1</v>
      </c>
    </row>
    <row r="1531" spans="1:53" x14ac:dyDescent="0.25">
      <c r="A1531">
        <v>126</v>
      </c>
      <c r="B1531" t="s">
        <v>65</v>
      </c>
      <c r="C1531" t="s">
        <v>935</v>
      </c>
      <c r="D1531"/>
      <c r="E1531">
        <v>2</v>
      </c>
      <c r="F1531">
        <v>3</v>
      </c>
      <c r="G1531">
        <v>2</v>
      </c>
      <c r="H1531">
        <v>1</v>
      </c>
      <c r="I1531">
        <v>0</v>
      </c>
      <c r="J1531">
        <v>0</v>
      </c>
      <c r="K1531">
        <v>0</v>
      </c>
      <c r="L1531">
        <v>0</v>
      </c>
      <c r="M1531"/>
      <c r="O1531" s="101">
        <f>IF(ISBLANK(C1531),O1530,IF(COUNTIF(C$2:C1531,C1531)&gt;1,O1530,1+MAX(O1530,0)))</f>
        <v>42</v>
      </c>
      <c r="P1531" s="45">
        <f t="shared" si="506"/>
        <v>22</v>
      </c>
      <c r="Q1531" s="33" t="str">
        <f t="shared" si="507"/>
        <v/>
      </c>
      <c r="R1531" s="33">
        <f t="shared" si="508"/>
        <v>7</v>
      </c>
      <c r="S1531" s="33" t="str">
        <f t="shared" si="509"/>
        <v>126_7</v>
      </c>
      <c r="T1531" s="35" t="str">
        <f t="shared" si="510"/>
        <v>126AM</v>
      </c>
      <c r="U1531" s="35" t="str">
        <f t="shared" si="511"/>
        <v>126AMNS</v>
      </c>
      <c r="V1531" s="35" t="str">
        <f t="shared" si="527"/>
        <v>1P</v>
      </c>
      <c r="W1531" s="35" t="str">
        <f t="shared" si="520"/>
        <v>126AM1P232</v>
      </c>
      <c r="X1531" s="388">
        <f t="shared" si="521"/>
        <v>0</v>
      </c>
      <c r="Y1531" s="388">
        <f t="shared" si="522"/>
        <v>0</v>
      </c>
      <c r="Z1531" s="280" t="str">
        <f t="shared" si="512"/>
        <v/>
      </c>
      <c r="AA1531" s="280" t="str">
        <f t="shared" si="513"/>
        <v/>
      </c>
      <c r="AB1531" s="389" t="str">
        <f t="shared" si="523"/>
        <v/>
      </c>
      <c r="AC1531" s="389" t="str">
        <f t="shared" si="524"/>
        <v/>
      </c>
      <c r="AD1531" s="390">
        <f t="shared" si="514"/>
        <v>1</v>
      </c>
      <c r="AE1531" s="282">
        <f t="shared" si="515"/>
        <v>0</v>
      </c>
      <c r="AF1531" s="359">
        <f t="shared" si="516"/>
        <v>0</v>
      </c>
      <c r="AG1531" s="280">
        <f t="shared" si="517"/>
        <v>4</v>
      </c>
      <c r="AH1531" s="280">
        <f t="shared" si="518"/>
        <v>1</v>
      </c>
      <c r="AI1531" s="280">
        <f>IF(ISBLANK(T1531),AI1530,IF(COUNTIF(T$2:T1531,T1531)&gt;1,AI1530,1+MAX(AI1530,0)))</f>
        <v>40</v>
      </c>
      <c r="AL1531" s="391" t="str">
        <f t="shared" si="525"/>
        <v/>
      </c>
      <c r="AM1531" s="391" t="str">
        <f t="shared" si="526"/>
        <v/>
      </c>
      <c r="AO1531" s="310" t="str">
        <f t="shared" si="519"/>
        <v/>
      </c>
      <c r="AP1531" s="310">
        <f>SUM(AO$1:AO1531)</f>
        <v>0</v>
      </c>
      <c r="AQ1531" s="310">
        <f>SUM(AK$2:AK1531)</f>
        <v>12</v>
      </c>
      <c r="AR1531" s="310">
        <f>COUNTA(AJ$2:AJ1531)</f>
        <v>12</v>
      </c>
      <c r="AS1531" s="312"/>
      <c r="AT1531" s="312"/>
      <c r="AU1531" s="312"/>
      <c r="AV1531" s="312"/>
      <c r="AW1531" s="312"/>
      <c r="AZ1531">
        <v>1</v>
      </c>
      <c r="BA1531">
        <v>1</v>
      </c>
    </row>
    <row r="1532" spans="1:53" x14ac:dyDescent="0.25">
      <c r="A1532">
        <v>126</v>
      </c>
      <c r="B1532" t="s">
        <v>65</v>
      </c>
      <c r="C1532" t="s">
        <v>935</v>
      </c>
      <c r="D1532"/>
      <c r="E1532">
        <v>2</v>
      </c>
      <c r="F1532">
        <v>3</v>
      </c>
      <c r="G1532">
        <v>3</v>
      </c>
      <c r="H1532">
        <v>4</v>
      </c>
      <c r="I1532">
        <v>1</v>
      </c>
      <c r="J1532">
        <v>3</v>
      </c>
      <c r="K1532">
        <v>0</v>
      </c>
      <c r="L1532">
        <v>4</v>
      </c>
      <c r="M1532"/>
      <c r="O1532" s="101">
        <f>IF(ISBLANK(C1532),O1531,IF(COUNTIF(C$2:C1532,C1532)&gt;1,O1531,1+MAX(O1531,0)))</f>
        <v>42</v>
      </c>
      <c r="P1532" s="45">
        <f t="shared" si="506"/>
        <v>22</v>
      </c>
      <c r="Q1532" s="33" t="str">
        <f t="shared" si="507"/>
        <v/>
      </c>
      <c r="R1532" s="33">
        <f t="shared" si="508"/>
        <v>7</v>
      </c>
      <c r="S1532" s="33" t="str">
        <f t="shared" si="509"/>
        <v>126_7</v>
      </c>
      <c r="T1532" s="35" t="str">
        <f t="shared" si="510"/>
        <v>126AM</v>
      </c>
      <c r="U1532" s="35" t="str">
        <f t="shared" si="511"/>
        <v>126AMEW</v>
      </c>
      <c r="V1532" s="35" t="str">
        <f t="shared" si="527"/>
        <v>1P</v>
      </c>
      <c r="W1532" s="35" t="str">
        <f t="shared" si="520"/>
        <v>126AM1P233</v>
      </c>
      <c r="X1532" s="388">
        <f t="shared" si="521"/>
        <v>0</v>
      </c>
      <c r="Y1532" s="388">
        <f t="shared" si="522"/>
        <v>4</v>
      </c>
      <c r="Z1532" s="280" t="str">
        <f t="shared" si="512"/>
        <v/>
      </c>
      <c r="AA1532" s="280" t="str">
        <f t="shared" si="513"/>
        <v/>
      </c>
      <c r="AB1532" s="389" t="str">
        <f t="shared" si="523"/>
        <v/>
      </c>
      <c r="AC1532" s="389" t="str">
        <f t="shared" si="524"/>
        <v/>
      </c>
      <c r="AD1532" s="390" t="str">
        <f t="shared" si="514"/>
        <v/>
      </c>
      <c r="AE1532" s="282">
        <f t="shared" si="515"/>
        <v>0</v>
      </c>
      <c r="AF1532" s="359">
        <f t="shared" si="516"/>
        <v>0</v>
      </c>
      <c r="AG1532" s="280">
        <f t="shared" si="517"/>
        <v>0</v>
      </c>
      <c r="AH1532" s="280">
        <f t="shared" si="518"/>
        <v>0</v>
      </c>
      <c r="AI1532" s="280">
        <f>IF(ISBLANK(T1532),AI1531,IF(COUNTIF(T$2:T1532,T1532)&gt;1,AI1531,1+MAX(AI1531,0)))</f>
        <v>40</v>
      </c>
      <c r="AL1532" s="391" t="str">
        <f t="shared" si="525"/>
        <v/>
      </c>
      <c r="AM1532" s="391" t="str">
        <f t="shared" si="526"/>
        <v/>
      </c>
      <c r="AO1532" s="310" t="str">
        <f t="shared" si="519"/>
        <v/>
      </c>
      <c r="AP1532" s="310">
        <f>SUM(AO$1:AO1532)</f>
        <v>0</v>
      </c>
      <c r="AQ1532" s="310">
        <f>SUM(AK$2:AK1532)</f>
        <v>12</v>
      </c>
      <c r="AR1532" s="310">
        <f>COUNTA(AJ$2:AJ1532)</f>
        <v>12</v>
      </c>
      <c r="AS1532" s="312"/>
      <c r="AT1532" s="312"/>
      <c r="AU1532" s="312"/>
      <c r="AV1532" s="312"/>
      <c r="AW1532" s="312"/>
      <c r="AZ1532">
        <v>0</v>
      </c>
      <c r="BA1532">
        <v>4</v>
      </c>
    </row>
    <row r="1533" spans="1:53" x14ac:dyDescent="0.25">
      <c r="A1533">
        <v>126</v>
      </c>
      <c r="B1533" t="s">
        <v>65</v>
      </c>
      <c r="C1533" t="s">
        <v>935</v>
      </c>
      <c r="D1533"/>
      <c r="E1533">
        <v>2</v>
      </c>
      <c r="F1533">
        <v>3</v>
      </c>
      <c r="G1533">
        <v>4</v>
      </c>
      <c r="H1533">
        <v>1</v>
      </c>
      <c r="I1533">
        <v>0</v>
      </c>
      <c r="J1533">
        <v>0</v>
      </c>
      <c r="K1533">
        <v>0</v>
      </c>
      <c r="L1533">
        <v>1</v>
      </c>
      <c r="M1533"/>
      <c r="O1533" s="101">
        <f>IF(ISBLANK(C1533),O1532,IF(COUNTIF(C$2:C1533,C1533)&gt;1,O1532,1+MAX(O1532,0)))</f>
        <v>42</v>
      </c>
      <c r="P1533" s="45">
        <f t="shared" si="506"/>
        <v>22</v>
      </c>
      <c r="Q1533" s="33" t="str">
        <f t="shared" si="507"/>
        <v/>
      </c>
      <c r="R1533" s="33">
        <f t="shared" si="508"/>
        <v>7</v>
      </c>
      <c r="S1533" s="33" t="str">
        <f t="shared" si="509"/>
        <v>126_7</v>
      </c>
      <c r="T1533" s="35" t="str">
        <f t="shared" si="510"/>
        <v>126AM</v>
      </c>
      <c r="U1533" s="35" t="str">
        <f t="shared" si="511"/>
        <v>126AMEW</v>
      </c>
      <c r="V1533" s="35" t="str">
        <f t="shared" si="527"/>
        <v>1P</v>
      </c>
      <c r="W1533" s="35" t="str">
        <f t="shared" si="520"/>
        <v>126AM1P234</v>
      </c>
      <c r="X1533" s="388">
        <f t="shared" si="521"/>
        <v>0</v>
      </c>
      <c r="Y1533" s="388">
        <f t="shared" si="522"/>
        <v>1</v>
      </c>
      <c r="Z1533" s="280" t="str">
        <f t="shared" si="512"/>
        <v/>
      </c>
      <c r="AA1533" s="280" t="str">
        <f t="shared" si="513"/>
        <v/>
      </c>
      <c r="AB1533" s="389" t="str">
        <f t="shared" si="523"/>
        <v/>
      </c>
      <c r="AC1533" s="389" t="str">
        <f t="shared" si="524"/>
        <v/>
      </c>
      <c r="AD1533" s="390" t="str">
        <f t="shared" si="514"/>
        <v/>
      </c>
      <c r="AE1533" s="282">
        <f t="shared" si="515"/>
        <v>0</v>
      </c>
      <c r="AF1533" s="359">
        <f t="shared" si="516"/>
        <v>0</v>
      </c>
      <c r="AG1533" s="280">
        <f t="shared" si="517"/>
        <v>0</v>
      </c>
      <c r="AH1533" s="280">
        <f t="shared" si="518"/>
        <v>0</v>
      </c>
      <c r="AI1533" s="280">
        <f>IF(ISBLANK(T1533),AI1532,IF(COUNTIF(T$2:T1533,T1533)&gt;1,AI1532,1+MAX(AI1532,0)))</f>
        <v>40</v>
      </c>
      <c r="AL1533" s="391" t="str">
        <f t="shared" si="525"/>
        <v/>
      </c>
      <c r="AM1533" s="391" t="str">
        <f t="shared" si="526"/>
        <v/>
      </c>
      <c r="AO1533" s="310" t="str">
        <f t="shared" si="519"/>
        <v/>
      </c>
      <c r="AP1533" s="310">
        <f>SUM(AO$1:AO1533)</f>
        <v>0</v>
      </c>
      <c r="AQ1533" s="310">
        <f>SUM(AK$2:AK1533)</f>
        <v>12</v>
      </c>
      <c r="AR1533" s="310">
        <f>COUNTA(AJ$2:AJ1533)</f>
        <v>12</v>
      </c>
      <c r="AS1533" s="312"/>
      <c r="AT1533" s="312"/>
      <c r="AU1533" s="312"/>
      <c r="AV1533" s="312"/>
      <c r="AW1533" s="312"/>
      <c r="AZ1533">
        <v>0</v>
      </c>
      <c r="BA1533">
        <v>1</v>
      </c>
    </row>
    <row r="1534" spans="1:53" x14ac:dyDescent="0.25">
      <c r="A1534">
        <v>126</v>
      </c>
      <c r="B1534" t="s">
        <v>65</v>
      </c>
      <c r="C1534" t="s">
        <v>935</v>
      </c>
      <c r="D1534"/>
      <c r="E1534">
        <v>2</v>
      </c>
      <c r="F1534">
        <v>4</v>
      </c>
      <c r="G1534">
        <v>1</v>
      </c>
      <c r="H1534">
        <v>0</v>
      </c>
      <c r="I1534">
        <v>0</v>
      </c>
      <c r="J1534">
        <v>0</v>
      </c>
      <c r="K1534">
        <v>0</v>
      </c>
      <c r="L1534">
        <v>0</v>
      </c>
      <c r="M1534"/>
      <c r="O1534" s="101">
        <f>IF(ISBLANK(C1534),O1533,IF(COUNTIF(C$2:C1534,C1534)&gt;1,O1533,1+MAX(O1533,0)))</f>
        <v>42</v>
      </c>
      <c r="P1534" s="45">
        <f t="shared" si="506"/>
        <v>22</v>
      </c>
      <c r="Q1534" s="33" t="str">
        <f t="shared" si="507"/>
        <v/>
      </c>
      <c r="R1534" s="33">
        <f t="shared" si="508"/>
        <v>8</v>
      </c>
      <c r="S1534" s="33" t="str">
        <f t="shared" si="509"/>
        <v>126_8</v>
      </c>
      <c r="T1534" s="35" t="str">
        <f t="shared" si="510"/>
        <v>126AM</v>
      </c>
      <c r="U1534" s="35" t="str">
        <f t="shared" si="511"/>
        <v>126AMNS</v>
      </c>
      <c r="V1534" s="35" t="str">
        <f t="shared" si="527"/>
        <v>1P</v>
      </c>
      <c r="W1534" s="35" t="str">
        <f t="shared" si="520"/>
        <v>126AM1P241</v>
      </c>
      <c r="X1534" s="388">
        <f t="shared" si="521"/>
        <v>0</v>
      </c>
      <c r="Y1534" s="388">
        <f t="shared" si="522"/>
        <v>0</v>
      </c>
      <c r="Z1534" s="280" t="str">
        <f t="shared" si="512"/>
        <v/>
      </c>
      <c r="AA1534" s="280" t="str">
        <f t="shared" si="513"/>
        <v/>
      </c>
      <c r="AB1534" s="389" t="str">
        <f t="shared" si="523"/>
        <v/>
      </c>
      <c r="AC1534" s="389" t="str">
        <f t="shared" si="524"/>
        <v/>
      </c>
      <c r="AD1534" s="390">
        <f t="shared" si="514"/>
        <v>1</v>
      </c>
      <c r="AE1534" s="282">
        <f t="shared" si="515"/>
        <v>0</v>
      </c>
      <c r="AF1534" s="359">
        <f t="shared" si="516"/>
        <v>0</v>
      </c>
      <c r="AG1534" s="280">
        <f t="shared" si="517"/>
        <v>4</v>
      </c>
      <c r="AH1534" s="280">
        <f t="shared" si="518"/>
        <v>1</v>
      </c>
      <c r="AI1534" s="280">
        <f>IF(ISBLANK(T1534),AI1533,IF(COUNTIF(T$2:T1534,T1534)&gt;1,AI1533,1+MAX(AI1533,0)))</f>
        <v>40</v>
      </c>
      <c r="AL1534" s="391" t="str">
        <f t="shared" si="525"/>
        <v/>
      </c>
      <c r="AM1534" s="391" t="str">
        <f t="shared" si="526"/>
        <v/>
      </c>
      <c r="AO1534" s="310" t="str">
        <f t="shared" si="519"/>
        <v/>
      </c>
      <c r="AP1534" s="310">
        <f>SUM(AO$1:AO1534)</f>
        <v>0</v>
      </c>
      <c r="AQ1534" s="310">
        <f>SUM(AK$2:AK1534)</f>
        <v>12</v>
      </c>
      <c r="AR1534" s="310">
        <f>COUNTA(AJ$2:AJ1534)</f>
        <v>12</v>
      </c>
      <c r="AS1534" s="312"/>
      <c r="AT1534" s="312"/>
      <c r="AU1534" s="312"/>
      <c r="AV1534" s="312"/>
      <c r="AW1534" s="312"/>
      <c r="AZ1534">
        <v>0</v>
      </c>
      <c r="BA1534">
        <v>0</v>
      </c>
    </row>
    <row r="1535" spans="1:53" x14ac:dyDescent="0.25">
      <c r="A1535">
        <v>126</v>
      </c>
      <c r="B1535" t="s">
        <v>65</v>
      </c>
      <c r="C1535" t="s">
        <v>935</v>
      </c>
      <c r="D1535"/>
      <c r="E1535">
        <v>2</v>
      </c>
      <c r="F1535">
        <v>4</v>
      </c>
      <c r="G1535">
        <v>2</v>
      </c>
      <c r="H1535">
        <v>4</v>
      </c>
      <c r="I1535">
        <v>1</v>
      </c>
      <c r="J1535">
        <v>3</v>
      </c>
      <c r="K1535">
        <v>0</v>
      </c>
      <c r="L1535">
        <v>0</v>
      </c>
      <c r="M1535"/>
      <c r="O1535" s="101">
        <f>IF(ISBLANK(C1535),O1534,IF(COUNTIF(C$2:C1535,C1535)&gt;1,O1534,1+MAX(O1534,0)))</f>
        <v>42</v>
      </c>
      <c r="P1535" s="45">
        <f t="shared" si="506"/>
        <v>22</v>
      </c>
      <c r="Q1535" s="33" t="str">
        <f t="shared" si="507"/>
        <v/>
      </c>
      <c r="R1535" s="33">
        <f t="shared" si="508"/>
        <v>8</v>
      </c>
      <c r="S1535" s="33" t="str">
        <f t="shared" si="509"/>
        <v>126_8</v>
      </c>
      <c r="T1535" s="35" t="str">
        <f t="shared" si="510"/>
        <v>126AM</v>
      </c>
      <c r="U1535" s="35" t="str">
        <f t="shared" si="511"/>
        <v>126AMNS</v>
      </c>
      <c r="V1535" s="35" t="str">
        <f t="shared" si="527"/>
        <v>1P</v>
      </c>
      <c r="W1535" s="35" t="str">
        <f t="shared" si="520"/>
        <v>126AM1P242</v>
      </c>
      <c r="X1535" s="388">
        <f t="shared" si="521"/>
        <v>0</v>
      </c>
      <c r="Y1535" s="388">
        <f t="shared" si="522"/>
        <v>0</v>
      </c>
      <c r="Z1535" s="280" t="str">
        <f t="shared" si="512"/>
        <v/>
      </c>
      <c r="AA1535" s="280" t="str">
        <f t="shared" si="513"/>
        <v/>
      </c>
      <c r="AB1535" s="389" t="str">
        <f t="shared" si="523"/>
        <v/>
      </c>
      <c r="AC1535" s="389" t="str">
        <f t="shared" si="524"/>
        <v/>
      </c>
      <c r="AD1535" s="390">
        <f t="shared" si="514"/>
        <v>1</v>
      </c>
      <c r="AE1535" s="282">
        <f t="shared" si="515"/>
        <v>0</v>
      </c>
      <c r="AF1535" s="359">
        <f t="shared" si="516"/>
        <v>0</v>
      </c>
      <c r="AG1535" s="280">
        <f t="shared" si="517"/>
        <v>4</v>
      </c>
      <c r="AH1535" s="280">
        <f t="shared" si="518"/>
        <v>1</v>
      </c>
      <c r="AI1535" s="280">
        <f>IF(ISBLANK(T1535),AI1534,IF(COUNTIF(T$2:T1535,T1535)&gt;1,AI1534,1+MAX(AI1534,0)))</f>
        <v>40</v>
      </c>
      <c r="AL1535" s="391" t="str">
        <f t="shared" si="525"/>
        <v/>
      </c>
      <c r="AM1535" s="391" t="str">
        <f t="shared" si="526"/>
        <v/>
      </c>
      <c r="AO1535" s="310" t="str">
        <f t="shared" si="519"/>
        <v/>
      </c>
      <c r="AP1535" s="310">
        <f>SUM(AO$1:AO1535)</f>
        <v>0</v>
      </c>
      <c r="AQ1535" s="310">
        <f>SUM(AK$2:AK1535)</f>
        <v>12</v>
      </c>
      <c r="AR1535" s="310">
        <f>COUNTA(AJ$2:AJ1535)</f>
        <v>12</v>
      </c>
      <c r="AS1535" s="312"/>
      <c r="AT1535" s="312"/>
      <c r="AU1535" s="312"/>
      <c r="AV1535" s="312"/>
      <c r="AW1535" s="312"/>
      <c r="AZ1535">
        <v>0</v>
      </c>
      <c r="BA1535">
        <v>4</v>
      </c>
    </row>
    <row r="1536" spans="1:53" x14ac:dyDescent="0.25">
      <c r="A1536">
        <v>126</v>
      </c>
      <c r="B1536" t="s">
        <v>65</v>
      </c>
      <c r="C1536" t="s">
        <v>935</v>
      </c>
      <c r="D1536"/>
      <c r="E1536">
        <v>2</v>
      </c>
      <c r="F1536">
        <v>4</v>
      </c>
      <c r="G1536">
        <v>3</v>
      </c>
      <c r="H1536">
        <v>1</v>
      </c>
      <c r="I1536">
        <v>0</v>
      </c>
      <c r="J1536">
        <v>0</v>
      </c>
      <c r="K1536">
        <v>0</v>
      </c>
      <c r="L1536">
        <v>1</v>
      </c>
      <c r="M1536"/>
      <c r="O1536" s="101">
        <f>IF(ISBLANK(C1536),O1535,IF(COUNTIF(C$2:C1536,C1536)&gt;1,O1535,1+MAX(O1535,0)))</f>
        <v>42</v>
      </c>
      <c r="P1536" s="45">
        <f t="shared" si="506"/>
        <v>22</v>
      </c>
      <c r="Q1536" s="33" t="str">
        <f t="shared" si="507"/>
        <v/>
      </c>
      <c r="R1536" s="33">
        <f t="shared" si="508"/>
        <v>8</v>
      </c>
      <c r="S1536" s="33" t="str">
        <f t="shared" si="509"/>
        <v>126_8</v>
      </c>
      <c r="T1536" s="35" t="str">
        <f t="shared" si="510"/>
        <v>126AM</v>
      </c>
      <c r="U1536" s="35" t="str">
        <f t="shared" si="511"/>
        <v>126AMEW</v>
      </c>
      <c r="V1536" s="35" t="str">
        <f t="shared" si="527"/>
        <v>1P</v>
      </c>
      <c r="W1536" s="35" t="str">
        <f t="shared" si="520"/>
        <v>126AM1P243</v>
      </c>
      <c r="X1536" s="388">
        <f t="shared" si="521"/>
        <v>0</v>
      </c>
      <c r="Y1536" s="388">
        <f t="shared" si="522"/>
        <v>1</v>
      </c>
      <c r="Z1536" s="280" t="str">
        <f t="shared" si="512"/>
        <v/>
      </c>
      <c r="AA1536" s="280" t="str">
        <f t="shared" si="513"/>
        <v/>
      </c>
      <c r="AB1536" s="389" t="str">
        <f t="shared" si="523"/>
        <v/>
      </c>
      <c r="AC1536" s="389" t="str">
        <f t="shared" si="524"/>
        <v/>
      </c>
      <c r="AD1536" s="390" t="str">
        <f t="shared" si="514"/>
        <v/>
      </c>
      <c r="AE1536" s="282">
        <f t="shared" si="515"/>
        <v>0</v>
      </c>
      <c r="AF1536" s="359">
        <f t="shared" si="516"/>
        <v>0</v>
      </c>
      <c r="AG1536" s="280">
        <f t="shared" si="517"/>
        <v>0</v>
      </c>
      <c r="AH1536" s="280">
        <f t="shared" si="518"/>
        <v>0</v>
      </c>
      <c r="AI1536" s="280">
        <f>IF(ISBLANK(T1536),AI1535,IF(COUNTIF(T$2:T1536,T1536)&gt;1,AI1535,1+MAX(AI1535,0)))</f>
        <v>40</v>
      </c>
      <c r="AL1536" s="391" t="str">
        <f t="shared" si="525"/>
        <v/>
      </c>
      <c r="AM1536" s="391" t="str">
        <f t="shared" si="526"/>
        <v/>
      </c>
      <c r="AO1536" s="310" t="str">
        <f t="shared" si="519"/>
        <v/>
      </c>
      <c r="AP1536" s="310">
        <f>SUM(AO$1:AO1536)</f>
        <v>0</v>
      </c>
      <c r="AQ1536" s="310">
        <f>SUM(AK$2:AK1536)</f>
        <v>12</v>
      </c>
      <c r="AR1536" s="310">
        <f>COUNTA(AJ$2:AJ1536)</f>
        <v>12</v>
      </c>
      <c r="AS1536" s="312"/>
      <c r="AT1536" s="312"/>
      <c r="AU1536" s="312"/>
      <c r="AV1536" s="312"/>
      <c r="AW1536" s="312"/>
      <c r="AZ1536">
        <v>0</v>
      </c>
      <c r="BA1536">
        <v>1</v>
      </c>
    </row>
    <row r="1537" spans="1:53" x14ac:dyDescent="0.25">
      <c r="A1537">
        <v>126</v>
      </c>
      <c r="B1537" t="s">
        <v>65</v>
      </c>
      <c r="C1537" t="s">
        <v>935</v>
      </c>
      <c r="D1537"/>
      <c r="E1537">
        <v>2</v>
      </c>
      <c r="F1537">
        <v>4</v>
      </c>
      <c r="G1537">
        <v>4</v>
      </c>
      <c r="H1537">
        <v>0</v>
      </c>
      <c r="I1537">
        <v>0</v>
      </c>
      <c r="J1537">
        <v>0</v>
      </c>
      <c r="K1537">
        <v>0</v>
      </c>
      <c r="L1537">
        <v>0</v>
      </c>
      <c r="M1537"/>
      <c r="O1537" s="101">
        <f>IF(ISBLANK(C1537),O1536,IF(COUNTIF(C$2:C1537,C1537)&gt;1,O1536,1+MAX(O1536,0)))</f>
        <v>42</v>
      </c>
      <c r="P1537" s="45">
        <f t="shared" si="506"/>
        <v>22</v>
      </c>
      <c r="Q1537" s="33" t="str">
        <f t="shared" si="507"/>
        <v/>
      </c>
      <c r="R1537" s="33">
        <f t="shared" si="508"/>
        <v>8</v>
      </c>
      <c r="S1537" s="33" t="str">
        <f t="shared" si="509"/>
        <v>126_8</v>
      </c>
      <c r="T1537" s="35" t="str">
        <f t="shared" si="510"/>
        <v>126AM</v>
      </c>
      <c r="U1537" s="35" t="str">
        <f t="shared" si="511"/>
        <v>126AMEW</v>
      </c>
      <c r="V1537" s="35" t="str">
        <f t="shared" si="527"/>
        <v>1P</v>
      </c>
      <c r="W1537" s="35" t="str">
        <f t="shared" si="520"/>
        <v>126AM1P244</v>
      </c>
      <c r="X1537" s="388">
        <f t="shared" si="521"/>
        <v>0</v>
      </c>
      <c r="Y1537" s="388">
        <f t="shared" si="522"/>
        <v>0</v>
      </c>
      <c r="Z1537" s="280" t="str">
        <f t="shared" si="512"/>
        <v/>
      </c>
      <c r="AA1537" s="280" t="str">
        <f t="shared" si="513"/>
        <v/>
      </c>
      <c r="AB1537" s="389" t="str">
        <f t="shared" si="523"/>
        <v/>
      </c>
      <c r="AC1537" s="389" t="str">
        <f t="shared" si="524"/>
        <v/>
      </c>
      <c r="AD1537" s="390" t="str">
        <f t="shared" si="514"/>
        <v/>
      </c>
      <c r="AE1537" s="282">
        <f t="shared" si="515"/>
        <v>0</v>
      </c>
      <c r="AF1537" s="359">
        <f t="shared" si="516"/>
        <v>0</v>
      </c>
      <c r="AG1537" s="280">
        <f t="shared" si="517"/>
        <v>0</v>
      </c>
      <c r="AH1537" s="280">
        <f t="shared" si="518"/>
        <v>0</v>
      </c>
      <c r="AI1537" s="280">
        <f>IF(ISBLANK(T1537),AI1536,IF(COUNTIF(T$2:T1537,T1537)&gt;1,AI1536,1+MAX(AI1536,0)))</f>
        <v>40</v>
      </c>
      <c r="AL1537" s="391" t="str">
        <f t="shared" si="525"/>
        <v/>
      </c>
      <c r="AM1537" s="391" t="str">
        <f t="shared" si="526"/>
        <v/>
      </c>
      <c r="AO1537" s="310" t="str">
        <f t="shared" si="519"/>
        <v/>
      </c>
      <c r="AP1537" s="310">
        <f>SUM(AO$1:AO1537)</f>
        <v>0</v>
      </c>
      <c r="AQ1537" s="310">
        <f>SUM(AK$2:AK1537)</f>
        <v>12</v>
      </c>
      <c r="AR1537" s="310">
        <f>COUNTA(AJ$2:AJ1537)</f>
        <v>12</v>
      </c>
      <c r="AS1537" s="312"/>
      <c r="AT1537" s="312"/>
      <c r="AU1537" s="312"/>
      <c r="AV1537" s="312"/>
      <c r="AW1537" s="312"/>
      <c r="AZ1537">
        <v>0</v>
      </c>
      <c r="BA1537">
        <v>0</v>
      </c>
    </row>
    <row r="1538" spans="1:53" x14ac:dyDescent="0.25">
      <c r="A1538">
        <v>126</v>
      </c>
      <c r="B1538" t="s">
        <v>66</v>
      </c>
      <c r="C1538" t="s">
        <v>937</v>
      </c>
      <c r="D1538"/>
      <c r="E1538">
        <v>1</v>
      </c>
      <c r="F1538">
        <v>1</v>
      </c>
      <c r="G1538">
        <v>1</v>
      </c>
      <c r="H1538">
        <v>0</v>
      </c>
      <c r="I1538">
        <v>0</v>
      </c>
      <c r="J1538">
        <v>0</v>
      </c>
      <c r="K1538">
        <v>0</v>
      </c>
      <c r="L1538">
        <v>0</v>
      </c>
      <c r="M1538"/>
      <c r="O1538" s="101">
        <f>IF(ISBLANK(C1538),O1537,IF(COUNTIF(C$2:C1538,C1538)&gt;1,O1537,1+MAX(O1537,0)))</f>
        <v>43</v>
      </c>
      <c r="P1538" s="45">
        <f t="shared" ref="P1538:P1601" si="528">IF(A1538=A1537,P1537,IF(ISNUMBER(P1537),P1537+1,1))</f>
        <v>22</v>
      </c>
      <c r="Q1538" s="33" t="str">
        <f t="shared" ref="Q1538:Q1601" si="529">IF(OR(P1538=P1537,LEN(A1538)&lt;1),"",P1538)</f>
        <v/>
      </c>
      <c r="R1538" s="33">
        <f t="shared" ref="R1538:R1601" si="530">IF(ISNUMBER(F1538),F1538+4*(E1538-1)+8*IF(B1538="PM",1,0),"")</f>
        <v>9</v>
      </c>
      <c r="S1538" s="33" t="str">
        <f t="shared" ref="S1538:S1601" si="531">IF(ISNUMBER(R1538),A1538&amp;"_"&amp;R1538,"")</f>
        <v>126_9</v>
      </c>
      <c r="T1538" s="35" t="str">
        <f t="shared" ref="T1538:T1601" si="532">A1538&amp;B1538</f>
        <v>126PM</v>
      </c>
      <c r="U1538" s="35" t="str">
        <f t="shared" ref="U1538:U1601" si="533">IF(OR(G1538=1,G1538=2),T1538&amp;"NS",IF(OR(G1538=3,G1538=4),T1538&amp;"EW",""))</f>
        <v>126PMNS</v>
      </c>
      <c r="V1538" s="35" t="str">
        <f t="shared" si="527"/>
        <v>1Q</v>
      </c>
      <c r="W1538" s="35" t="str">
        <f t="shared" si="520"/>
        <v>126PM1Q111</v>
      </c>
      <c r="X1538" s="388">
        <f t="shared" si="521"/>
        <v>0</v>
      </c>
      <c r="Y1538" s="388">
        <f t="shared" si="522"/>
        <v>0</v>
      </c>
      <c r="Z1538" s="280" t="str">
        <f t="shared" ref="Z1538:Z1601" si="534">IF(I1538&gt;$H1538,1,"")</f>
        <v/>
      </c>
      <c r="AA1538" s="280" t="str">
        <f t="shared" ref="AA1538:AA1601" si="535">IF(J1538&gt;$H1538,1,"")</f>
        <v/>
      </c>
      <c r="AB1538" s="389" t="str">
        <f t="shared" si="523"/>
        <v/>
      </c>
      <c r="AC1538" s="389" t="str">
        <f t="shared" si="524"/>
        <v/>
      </c>
      <c r="AD1538" s="390">
        <f t="shared" ref="AD1538:AD1601" si="536">IF(ISERROR(MATCH(A1538&amp;"_"&amp;G1538,Sidewalk_ignore,0)),"",1)</f>
        <v>1</v>
      </c>
      <c r="AE1538" s="282">
        <f t="shared" ref="AE1538:AE1601" si="537">IF(AND(ISNUMBER($G1538),$B1538="AM"),INDEX(CordonIn,MATCH($A1538,loc_ID,0),$G1538),0)</f>
        <v>0</v>
      </c>
      <c r="AF1538" s="359">
        <f t="shared" ref="AF1538:AF1601" si="538">IF(AND(ISNUMBER($G1538),$B1538="PM"),INDEX(CordonIn,MATCH($A1538,loc_ID,0),VLOOKUP($G1538,Reverse_dir,2,FALSE)),0)</f>
        <v>0</v>
      </c>
      <c r="AG1538" s="280">
        <f t="shared" ref="AG1538:AG1601" si="539">IF(AND(ISNUMBER($G1538),$B1538="AM"),INDEX(Lane,MATCH($A1538,loc_ID,0),$G1538),0)</f>
        <v>0</v>
      </c>
      <c r="AH1538" s="280">
        <f t="shared" ref="AH1538:AH1601" si="540">IF(AND(AG1538&gt;0,ISNUMBER(AG1538)),1,0)</f>
        <v>0</v>
      </c>
      <c r="AI1538" s="280">
        <f>IF(ISBLANK(T1538),AI1537,IF(COUNTIF(T$2:T1538,T1538)&gt;1,AI1537,1+MAX(AI1537,0)))</f>
        <v>41</v>
      </c>
      <c r="AL1538" s="391" t="str">
        <f t="shared" si="525"/>
        <v/>
      </c>
      <c r="AM1538" s="391" t="str">
        <f t="shared" si="526"/>
        <v/>
      </c>
      <c r="AO1538" s="310" t="str">
        <f t="shared" ref="AO1538:AO1601" si="541">IF(SUM(Z1538:AC1538)&gt;0,1,"")</f>
        <v/>
      </c>
      <c r="AP1538" s="310">
        <f>SUM(AO$1:AO1538)</f>
        <v>0</v>
      </c>
      <c r="AQ1538" s="310">
        <f>SUM(AK$2:AK1538)</f>
        <v>12</v>
      </c>
      <c r="AR1538" s="310">
        <f>COUNTA(AJ$2:AJ1538)</f>
        <v>12</v>
      </c>
      <c r="AS1538" s="312"/>
      <c r="AT1538" s="312"/>
      <c r="AU1538" s="312"/>
      <c r="AV1538" s="312"/>
      <c r="AW1538" s="312"/>
      <c r="AZ1538">
        <v>0</v>
      </c>
      <c r="BA1538">
        <v>0</v>
      </c>
    </row>
    <row r="1539" spans="1:53" x14ac:dyDescent="0.25">
      <c r="A1539">
        <v>126</v>
      </c>
      <c r="B1539" t="s">
        <v>66</v>
      </c>
      <c r="C1539" t="s">
        <v>937</v>
      </c>
      <c r="D1539"/>
      <c r="E1539">
        <v>1</v>
      </c>
      <c r="F1539">
        <v>1</v>
      </c>
      <c r="G1539">
        <v>2</v>
      </c>
      <c r="H1539">
        <v>0</v>
      </c>
      <c r="I1539">
        <v>0</v>
      </c>
      <c r="J1539">
        <v>0</v>
      </c>
      <c r="K1539">
        <v>0</v>
      </c>
      <c r="L1539">
        <v>0</v>
      </c>
      <c r="M1539"/>
      <c r="O1539" s="101">
        <f>IF(ISBLANK(C1539),O1538,IF(COUNTIF(C$2:C1539,C1539)&gt;1,O1538,1+MAX(O1538,0)))</f>
        <v>43</v>
      </c>
      <c r="P1539" s="45">
        <f t="shared" si="528"/>
        <v>22</v>
      </c>
      <c r="Q1539" s="33" t="str">
        <f t="shared" si="529"/>
        <v/>
      </c>
      <c r="R1539" s="33">
        <f t="shared" si="530"/>
        <v>9</v>
      </c>
      <c r="S1539" s="33" t="str">
        <f t="shared" si="531"/>
        <v>126_9</v>
      </c>
      <c r="T1539" s="35" t="str">
        <f t="shared" si="532"/>
        <v>126PM</v>
      </c>
      <c r="U1539" s="35" t="str">
        <f t="shared" si="533"/>
        <v>126PMNS</v>
      </c>
      <c r="V1539" s="35" t="str">
        <f t="shared" si="527"/>
        <v>1Q</v>
      </c>
      <c r="W1539" s="35" t="str">
        <f t="shared" ref="W1539:W1602" si="542">IF(ISBLANK(A1539),"",A1539&amp;B1539&amp;V1539&amp;E1539&amp;F1539&amp;G1539)</f>
        <v>126PM1Q112</v>
      </c>
      <c r="X1539" s="388">
        <f t="shared" ref="X1539:X1602" si="543">IF($AD1539=1,0,K1539)</f>
        <v>0</v>
      </c>
      <c r="Y1539" s="388">
        <f t="shared" ref="Y1539:Y1602" si="544">IF($AD1539=1,0,L1539)</f>
        <v>0</v>
      </c>
      <c r="Z1539" s="280" t="str">
        <f t="shared" si="534"/>
        <v/>
      </c>
      <c r="AA1539" s="280" t="str">
        <f t="shared" si="535"/>
        <v/>
      </c>
      <c r="AB1539" s="389" t="str">
        <f t="shared" ref="AB1539:AB1602" si="545">IF(OR(K1539&gt;$H1539,AND($AD1539=1,K1539&gt;0)),1,"")</f>
        <v/>
      </c>
      <c r="AC1539" s="389" t="str">
        <f t="shared" ref="AC1539:AC1602" si="546">IF(OR(L1539&gt;$H1539,AND($AD1539=1,L1539&gt;0)),1,"")</f>
        <v/>
      </c>
      <c r="AD1539" s="390">
        <f t="shared" si="536"/>
        <v>1</v>
      </c>
      <c r="AE1539" s="282">
        <f t="shared" si="537"/>
        <v>0</v>
      </c>
      <c r="AF1539" s="359">
        <f t="shared" si="538"/>
        <v>0</v>
      </c>
      <c r="AG1539" s="280">
        <f t="shared" si="539"/>
        <v>0</v>
      </c>
      <c r="AH1539" s="280">
        <f t="shared" si="540"/>
        <v>0</v>
      </c>
      <c r="AI1539" s="280">
        <f>IF(ISBLANK(T1539),AI1538,IF(COUNTIF(T$2:T1539,T1539)&gt;1,AI1538,1+MAX(AI1538,0)))</f>
        <v>41</v>
      </c>
      <c r="AL1539" s="391" t="str">
        <f t="shared" ref="AL1539:AL1602" si="547">IF(OR(AB1539=1,AC1539=1),IF(LEN(AJ1539)=0,"",AJ1539&amp;"; ")&amp;"Ignore sidewalk",IF(LEN(AJ1539)=0,"",AJ1539))</f>
        <v/>
      </c>
      <c r="AM1539" s="391" t="str">
        <f t="shared" ref="AM1539:AM1602" si="548">IF(OR(AB1539=1,AC1539=1),1,IF(LEN(AK1539)=0,"",AK1539))</f>
        <v/>
      </c>
      <c r="AO1539" s="310" t="str">
        <f t="shared" si="541"/>
        <v/>
      </c>
      <c r="AP1539" s="310">
        <f>SUM(AO$1:AO1539)</f>
        <v>0</v>
      </c>
      <c r="AQ1539" s="310">
        <f>SUM(AK$2:AK1539)</f>
        <v>12</v>
      </c>
      <c r="AR1539" s="310">
        <f>COUNTA(AJ$2:AJ1539)</f>
        <v>12</v>
      </c>
      <c r="AS1539" s="312"/>
      <c r="AT1539" s="312"/>
      <c r="AU1539" s="312"/>
      <c r="AV1539" s="312"/>
      <c r="AW1539" s="312"/>
      <c r="AZ1539">
        <v>0</v>
      </c>
      <c r="BA1539">
        <v>0</v>
      </c>
    </row>
    <row r="1540" spans="1:53" x14ac:dyDescent="0.25">
      <c r="A1540">
        <v>126</v>
      </c>
      <c r="B1540" t="s">
        <v>66</v>
      </c>
      <c r="C1540" t="s">
        <v>937</v>
      </c>
      <c r="D1540"/>
      <c r="E1540">
        <v>1</v>
      </c>
      <c r="F1540">
        <v>1</v>
      </c>
      <c r="G1540">
        <v>3</v>
      </c>
      <c r="H1540">
        <v>3</v>
      </c>
      <c r="I1540">
        <v>0</v>
      </c>
      <c r="J1540">
        <v>0</v>
      </c>
      <c r="K1540">
        <v>2</v>
      </c>
      <c r="L1540">
        <v>2</v>
      </c>
      <c r="M1540"/>
      <c r="O1540" s="101">
        <f>IF(ISBLANK(C1540),O1539,IF(COUNTIF(C$2:C1540,C1540)&gt;1,O1539,1+MAX(O1539,0)))</f>
        <v>43</v>
      </c>
      <c r="P1540" s="45">
        <f t="shared" si="528"/>
        <v>22</v>
      </c>
      <c r="Q1540" s="33" t="str">
        <f t="shared" si="529"/>
        <v/>
      </c>
      <c r="R1540" s="33">
        <f t="shared" si="530"/>
        <v>9</v>
      </c>
      <c r="S1540" s="33" t="str">
        <f t="shared" si="531"/>
        <v>126_9</v>
      </c>
      <c r="T1540" s="35" t="str">
        <f t="shared" si="532"/>
        <v>126PM</v>
      </c>
      <c r="U1540" s="35" t="str">
        <f t="shared" si="533"/>
        <v>126PMEW</v>
      </c>
      <c r="V1540" s="35" t="str">
        <f t="shared" ref="V1540:V1603" si="549">TEXT((O1540-MOD(O1540,26))/26,"0")&amp;CHAR(65+MOD(O1540-1,26))</f>
        <v>1Q</v>
      </c>
      <c r="W1540" s="35" t="str">
        <f t="shared" si="542"/>
        <v>126PM1Q113</v>
      </c>
      <c r="X1540" s="388">
        <f t="shared" si="543"/>
        <v>2</v>
      </c>
      <c r="Y1540" s="388">
        <f t="shared" si="544"/>
        <v>2</v>
      </c>
      <c r="Z1540" s="280" t="str">
        <f t="shared" si="534"/>
        <v/>
      </c>
      <c r="AA1540" s="280" t="str">
        <f t="shared" si="535"/>
        <v/>
      </c>
      <c r="AB1540" s="389" t="str">
        <f t="shared" si="545"/>
        <v/>
      </c>
      <c r="AC1540" s="389" t="str">
        <f t="shared" si="546"/>
        <v/>
      </c>
      <c r="AD1540" s="390" t="str">
        <f t="shared" si="536"/>
        <v/>
      </c>
      <c r="AE1540" s="282">
        <f t="shared" si="537"/>
        <v>0</v>
      </c>
      <c r="AF1540" s="359">
        <f t="shared" si="538"/>
        <v>0</v>
      </c>
      <c r="AG1540" s="280">
        <f t="shared" si="539"/>
        <v>0</v>
      </c>
      <c r="AH1540" s="280">
        <f t="shared" si="540"/>
        <v>0</v>
      </c>
      <c r="AI1540" s="280">
        <f>IF(ISBLANK(T1540),AI1539,IF(COUNTIF(T$2:T1540,T1540)&gt;1,AI1539,1+MAX(AI1539,0)))</f>
        <v>41</v>
      </c>
      <c r="AL1540" s="391" t="str">
        <f t="shared" si="547"/>
        <v/>
      </c>
      <c r="AM1540" s="391" t="str">
        <f t="shared" si="548"/>
        <v/>
      </c>
      <c r="AO1540" s="310" t="str">
        <f t="shared" si="541"/>
        <v/>
      </c>
      <c r="AP1540" s="310">
        <f>SUM(AO$1:AO1540)</f>
        <v>0</v>
      </c>
      <c r="AQ1540" s="310">
        <f>SUM(AK$2:AK1540)</f>
        <v>12</v>
      </c>
      <c r="AR1540" s="310">
        <f>COUNTA(AJ$2:AJ1540)</f>
        <v>12</v>
      </c>
      <c r="AS1540" s="312"/>
      <c r="AT1540" s="312"/>
      <c r="AU1540" s="312"/>
      <c r="AV1540" s="312"/>
      <c r="AW1540" s="312"/>
      <c r="AZ1540">
        <v>2</v>
      </c>
      <c r="BA1540">
        <v>2</v>
      </c>
    </row>
    <row r="1541" spans="1:53" x14ac:dyDescent="0.25">
      <c r="A1541">
        <v>126</v>
      </c>
      <c r="B1541" t="s">
        <v>66</v>
      </c>
      <c r="C1541" t="s">
        <v>937</v>
      </c>
      <c r="D1541"/>
      <c r="E1541">
        <v>1</v>
      </c>
      <c r="F1541">
        <v>1</v>
      </c>
      <c r="G1541">
        <v>4</v>
      </c>
      <c r="H1541">
        <v>4</v>
      </c>
      <c r="I1541">
        <v>0</v>
      </c>
      <c r="J1541">
        <v>2</v>
      </c>
      <c r="K1541">
        <v>3</v>
      </c>
      <c r="L1541">
        <v>3</v>
      </c>
      <c r="M1541"/>
      <c r="O1541" s="101">
        <f>IF(ISBLANK(C1541),O1540,IF(COUNTIF(C$2:C1541,C1541)&gt;1,O1540,1+MAX(O1540,0)))</f>
        <v>43</v>
      </c>
      <c r="P1541" s="45">
        <f t="shared" si="528"/>
        <v>22</v>
      </c>
      <c r="Q1541" s="33" t="str">
        <f t="shared" si="529"/>
        <v/>
      </c>
      <c r="R1541" s="33">
        <f t="shared" si="530"/>
        <v>9</v>
      </c>
      <c r="S1541" s="33" t="str">
        <f t="shared" si="531"/>
        <v>126_9</v>
      </c>
      <c r="T1541" s="35" t="str">
        <f t="shared" si="532"/>
        <v>126PM</v>
      </c>
      <c r="U1541" s="35" t="str">
        <f t="shared" si="533"/>
        <v>126PMEW</v>
      </c>
      <c r="V1541" s="35" t="str">
        <f t="shared" si="549"/>
        <v>1Q</v>
      </c>
      <c r="W1541" s="35" t="str">
        <f t="shared" si="542"/>
        <v>126PM1Q114</v>
      </c>
      <c r="X1541" s="388">
        <f t="shared" si="543"/>
        <v>3</v>
      </c>
      <c r="Y1541" s="388">
        <f t="shared" si="544"/>
        <v>3</v>
      </c>
      <c r="Z1541" s="280" t="str">
        <f t="shared" si="534"/>
        <v/>
      </c>
      <c r="AA1541" s="280" t="str">
        <f t="shared" si="535"/>
        <v/>
      </c>
      <c r="AB1541" s="389" t="str">
        <f t="shared" si="545"/>
        <v/>
      </c>
      <c r="AC1541" s="389" t="str">
        <f t="shared" si="546"/>
        <v/>
      </c>
      <c r="AD1541" s="390" t="str">
        <f t="shared" si="536"/>
        <v/>
      </c>
      <c r="AE1541" s="282">
        <f t="shared" si="537"/>
        <v>0</v>
      </c>
      <c r="AF1541" s="359">
        <f t="shared" si="538"/>
        <v>0</v>
      </c>
      <c r="AG1541" s="280">
        <f t="shared" si="539"/>
        <v>0</v>
      </c>
      <c r="AH1541" s="280">
        <f t="shared" si="540"/>
        <v>0</v>
      </c>
      <c r="AI1541" s="280">
        <f>IF(ISBLANK(T1541),AI1540,IF(COUNTIF(T$2:T1541,T1541)&gt;1,AI1540,1+MAX(AI1540,0)))</f>
        <v>41</v>
      </c>
      <c r="AL1541" s="391" t="str">
        <f t="shared" si="547"/>
        <v/>
      </c>
      <c r="AM1541" s="391" t="str">
        <f t="shared" si="548"/>
        <v/>
      </c>
      <c r="AO1541" s="310" t="str">
        <f t="shared" si="541"/>
        <v/>
      </c>
      <c r="AP1541" s="310">
        <f>SUM(AO$1:AO1541)</f>
        <v>0</v>
      </c>
      <c r="AQ1541" s="310">
        <f>SUM(AK$2:AK1541)</f>
        <v>12</v>
      </c>
      <c r="AR1541" s="310">
        <f>COUNTA(AJ$2:AJ1541)</f>
        <v>12</v>
      </c>
      <c r="AS1541" s="312"/>
      <c r="AT1541" s="312"/>
      <c r="AU1541" s="312"/>
      <c r="AV1541" s="312"/>
      <c r="AW1541" s="312"/>
      <c r="AZ1541">
        <v>3</v>
      </c>
      <c r="BA1541">
        <v>3</v>
      </c>
    </row>
    <row r="1542" spans="1:53" x14ac:dyDescent="0.25">
      <c r="A1542">
        <v>126</v>
      </c>
      <c r="B1542" t="s">
        <v>66</v>
      </c>
      <c r="C1542" t="s">
        <v>937</v>
      </c>
      <c r="D1542"/>
      <c r="E1542">
        <v>1</v>
      </c>
      <c r="F1542">
        <v>2</v>
      </c>
      <c r="G1542">
        <v>1</v>
      </c>
      <c r="H1542">
        <v>1</v>
      </c>
      <c r="I1542">
        <v>1</v>
      </c>
      <c r="J1542">
        <v>0</v>
      </c>
      <c r="K1542">
        <v>0</v>
      </c>
      <c r="L1542">
        <v>0</v>
      </c>
      <c r="M1542"/>
      <c r="O1542" s="101">
        <f>IF(ISBLANK(C1542),O1541,IF(COUNTIF(C$2:C1542,C1542)&gt;1,O1541,1+MAX(O1541,0)))</f>
        <v>43</v>
      </c>
      <c r="P1542" s="45">
        <f t="shared" si="528"/>
        <v>22</v>
      </c>
      <c r="Q1542" s="33" t="str">
        <f t="shared" si="529"/>
        <v/>
      </c>
      <c r="R1542" s="33">
        <f t="shared" si="530"/>
        <v>10</v>
      </c>
      <c r="S1542" s="33" t="str">
        <f t="shared" si="531"/>
        <v>126_10</v>
      </c>
      <c r="T1542" s="35" t="str">
        <f t="shared" si="532"/>
        <v>126PM</v>
      </c>
      <c r="U1542" s="35" t="str">
        <f t="shared" si="533"/>
        <v>126PMNS</v>
      </c>
      <c r="V1542" s="35" t="str">
        <f t="shared" si="549"/>
        <v>1Q</v>
      </c>
      <c r="W1542" s="35" t="str">
        <f t="shared" si="542"/>
        <v>126PM1Q121</v>
      </c>
      <c r="X1542" s="388">
        <f t="shared" si="543"/>
        <v>0</v>
      </c>
      <c r="Y1542" s="388">
        <f t="shared" si="544"/>
        <v>0</v>
      </c>
      <c r="Z1542" s="280" t="str">
        <f t="shared" si="534"/>
        <v/>
      </c>
      <c r="AA1542" s="280" t="str">
        <f t="shared" si="535"/>
        <v/>
      </c>
      <c r="AB1542" s="389" t="str">
        <f t="shared" si="545"/>
        <v/>
      </c>
      <c r="AC1542" s="389" t="str">
        <f t="shared" si="546"/>
        <v/>
      </c>
      <c r="AD1542" s="390">
        <f t="shared" si="536"/>
        <v>1</v>
      </c>
      <c r="AE1542" s="282">
        <f t="shared" si="537"/>
        <v>0</v>
      </c>
      <c r="AF1542" s="359">
        <f t="shared" si="538"/>
        <v>0</v>
      </c>
      <c r="AG1542" s="280">
        <f t="shared" si="539"/>
        <v>0</v>
      </c>
      <c r="AH1542" s="280">
        <f t="shared" si="540"/>
        <v>0</v>
      </c>
      <c r="AI1542" s="280">
        <f>IF(ISBLANK(T1542),AI1541,IF(COUNTIF(T$2:T1542,T1542)&gt;1,AI1541,1+MAX(AI1541,0)))</f>
        <v>41</v>
      </c>
      <c r="AL1542" s="391" t="str">
        <f t="shared" si="547"/>
        <v/>
      </c>
      <c r="AM1542" s="391" t="str">
        <f t="shared" si="548"/>
        <v/>
      </c>
      <c r="AO1542" s="310" t="str">
        <f t="shared" si="541"/>
        <v/>
      </c>
      <c r="AP1542" s="310">
        <f>SUM(AO$1:AO1542)</f>
        <v>0</v>
      </c>
      <c r="AQ1542" s="310">
        <f>SUM(AK$2:AK1542)</f>
        <v>12</v>
      </c>
      <c r="AR1542" s="310">
        <f>COUNTA(AJ$2:AJ1542)</f>
        <v>12</v>
      </c>
      <c r="AS1542" s="312"/>
      <c r="AT1542" s="312"/>
      <c r="AU1542" s="312"/>
      <c r="AV1542" s="312"/>
      <c r="AW1542" s="312"/>
      <c r="AZ1542">
        <v>1</v>
      </c>
      <c r="BA1542">
        <v>0</v>
      </c>
    </row>
    <row r="1543" spans="1:53" x14ac:dyDescent="0.25">
      <c r="A1543">
        <v>126</v>
      </c>
      <c r="B1543" t="s">
        <v>66</v>
      </c>
      <c r="C1543" t="s">
        <v>937</v>
      </c>
      <c r="D1543"/>
      <c r="E1543">
        <v>1</v>
      </c>
      <c r="F1543">
        <v>2</v>
      </c>
      <c r="G1543">
        <v>2</v>
      </c>
      <c r="H1543">
        <v>0</v>
      </c>
      <c r="I1543">
        <v>0</v>
      </c>
      <c r="J1543">
        <v>0</v>
      </c>
      <c r="K1543">
        <v>0</v>
      </c>
      <c r="L1543">
        <v>0</v>
      </c>
      <c r="M1543"/>
      <c r="O1543" s="101">
        <f>IF(ISBLANK(C1543),O1542,IF(COUNTIF(C$2:C1543,C1543)&gt;1,O1542,1+MAX(O1542,0)))</f>
        <v>43</v>
      </c>
      <c r="P1543" s="45">
        <f t="shared" si="528"/>
        <v>22</v>
      </c>
      <c r="Q1543" s="33" t="str">
        <f t="shared" si="529"/>
        <v/>
      </c>
      <c r="R1543" s="33">
        <f t="shared" si="530"/>
        <v>10</v>
      </c>
      <c r="S1543" s="33" t="str">
        <f t="shared" si="531"/>
        <v>126_10</v>
      </c>
      <c r="T1543" s="35" t="str">
        <f t="shared" si="532"/>
        <v>126PM</v>
      </c>
      <c r="U1543" s="35" t="str">
        <f t="shared" si="533"/>
        <v>126PMNS</v>
      </c>
      <c r="V1543" s="35" t="str">
        <f t="shared" si="549"/>
        <v>1Q</v>
      </c>
      <c r="W1543" s="35" t="str">
        <f t="shared" si="542"/>
        <v>126PM1Q122</v>
      </c>
      <c r="X1543" s="388">
        <f t="shared" si="543"/>
        <v>0</v>
      </c>
      <c r="Y1543" s="388">
        <f t="shared" si="544"/>
        <v>0</v>
      </c>
      <c r="Z1543" s="280" t="str">
        <f t="shared" si="534"/>
        <v/>
      </c>
      <c r="AA1543" s="280" t="str">
        <f t="shared" si="535"/>
        <v/>
      </c>
      <c r="AB1543" s="389" t="str">
        <f t="shared" si="545"/>
        <v/>
      </c>
      <c r="AC1543" s="389" t="str">
        <f t="shared" si="546"/>
        <v/>
      </c>
      <c r="AD1543" s="390">
        <f t="shared" si="536"/>
        <v>1</v>
      </c>
      <c r="AE1543" s="282">
        <f t="shared" si="537"/>
        <v>0</v>
      </c>
      <c r="AF1543" s="359">
        <f t="shared" si="538"/>
        <v>0</v>
      </c>
      <c r="AG1543" s="280">
        <f t="shared" si="539"/>
        <v>0</v>
      </c>
      <c r="AH1543" s="280">
        <f t="shared" si="540"/>
        <v>0</v>
      </c>
      <c r="AI1543" s="280">
        <f>IF(ISBLANK(T1543),AI1542,IF(COUNTIF(T$2:T1543,T1543)&gt;1,AI1542,1+MAX(AI1542,0)))</f>
        <v>41</v>
      </c>
      <c r="AL1543" s="391" t="str">
        <f t="shared" si="547"/>
        <v/>
      </c>
      <c r="AM1543" s="391" t="str">
        <f t="shared" si="548"/>
        <v/>
      </c>
      <c r="AO1543" s="310" t="str">
        <f t="shared" si="541"/>
        <v/>
      </c>
      <c r="AP1543" s="310">
        <f>SUM(AO$1:AO1543)</f>
        <v>0</v>
      </c>
      <c r="AQ1543" s="310">
        <f>SUM(AK$2:AK1543)</f>
        <v>12</v>
      </c>
      <c r="AR1543" s="310">
        <f>COUNTA(AJ$2:AJ1543)</f>
        <v>12</v>
      </c>
      <c r="AS1543" s="312"/>
      <c r="AT1543" s="312"/>
      <c r="AU1543" s="312"/>
      <c r="AV1543" s="312"/>
      <c r="AW1543" s="312"/>
      <c r="AZ1543">
        <v>0</v>
      </c>
      <c r="BA1543">
        <v>0</v>
      </c>
    </row>
    <row r="1544" spans="1:53" x14ac:dyDescent="0.25">
      <c r="A1544">
        <v>126</v>
      </c>
      <c r="B1544" t="s">
        <v>66</v>
      </c>
      <c r="C1544" t="s">
        <v>937</v>
      </c>
      <c r="D1544"/>
      <c r="E1544">
        <v>1</v>
      </c>
      <c r="F1544">
        <v>2</v>
      </c>
      <c r="G1544">
        <v>3</v>
      </c>
      <c r="H1544">
        <v>3</v>
      </c>
      <c r="I1544">
        <v>1</v>
      </c>
      <c r="J1544">
        <v>1</v>
      </c>
      <c r="K1544">
        <v>0</v>
      </c>
      <c r="L1544">
        <v>2</v>
      </c>
      <c r="M1544"/>
      <c r="O1544" s="101">
        <f>IF(ISBLANK(C1544),O1543,IF(COUNTIF(C$2:C1544,C1544)&gt;1,O1543,1+MAX(O1543,0)))</f>
        <v>43</v>
      </c>
      <c r="P1544" s="45">
        <f t="shared" si="528"/>
        <v>22</v>
      </c>
      <c r="Q1544" s="33" t="str">
        <f t="shared" si="529"/>
        <v/>
      </c>
      <c r="R1544" s="33">
        <f t="shared" si="530"/>
        <v>10</v>
      </c>
      <c r="S1544" s="33" t="str">
        <f t="shared" si="531"/>
        <v>126_10</v>
      </c>
      <c r="T1544" s="35" t="str">
        <f t="shared" si="532"/>
        <v>126PM</v>
      </c>
      <c r="U1544" s="35" t="str">
        <f t="shared" si="533"/>
        <v>126PMEW</v>
      </c>
      <c r="V1544" s="35" t="str">
        <f t="shared" si="549"/>
        <v>1Q</v>
      </c>
      <c r="W1544" s="35" t="str">
        <f t="shared" si="542"/>
        <v>126PM1Q123</v>
      </c>
      <c r="X1544" s="388">
        <f t="shared" si="543"/>
        <v>0</v>
      </c>
      <c r="Y1544" s="388">
        <f t="shared" si="544"/>
        <v>2</v>
      </c>
      <c r="Z1544" s="280" t="str">
        <f t="shared" si="534"/>
        <v/>
      </c>
      <c r="AA1544" s="280" t="str">
        <f t="shared" si="535"/>
        <v/>
      </c>
      <c r="AB1544" s="389" t="str">
        <f t="shared" si="545"/>
        <v/>
      </c>
      <c r="AC1544" s="389" t="str">
        <f t="shared" si="546"/>
        <v/>
      </c>
      <c r="AD1544" s="390" t="str">
        <f t="shared" si="536"/>
        <v/>
      </c>
      <c r="AE1544" s="282">
        <f t="shared" si="537"/>
        <v>0</v>
      </c>
      <c r="AF1544" s="359">
        <f t="shared" si="538"/>
        <v>0</v>
      </c>
      <c r="AG1544" s="280">
        <f t="shared" si="539"/>
        <v>0</v>
      </c>
      <c r="AH1544" s="280">
        <f t="shared" si="540"/>
        <v>0</v>
      </c>
      <c r="AI1544" s="280">
        <f>IF(ISBLANK(T1544),AI1543,IF(COUNTIF(T$2:T1544,T1544)&gt;1,AI1543,1+MAX(AI1543,0)))</f>
        <v>41</v>
      </c>
      <c r="AL1544" s="391" t="str">
        <f t="shared" si="547"/>
        <v/>
      </c>
      <c r="AM1544" s="391" t="str">
        <f t="shared" si="548"/>
        <v/>
      </c>
      <c r="AO1544" s="310" t="str">
        <f t="shared" si="541"/>
        <v/>
      </c>
      <c r="AP1544" s="310">
        <f>SUM(AO$1:AO1544)</f>
        <v>0</v>
      </c>
      <c r="AQ1544" s="310">
        <f>SUM(AK$2:AK1544)</f>
        <v>12</v>
      </c>
      <c r="AR1544" s="310">
        <f>COUNTA(AJ$2:AJ1544)</f>
        <v>12</v>
      </c>
      <c r="AS1544" s="312"/>
      <c r="AT1544" s="312"/>
      <c r="AU1544" s="312"/>
      <c r="AV1544" s="312"/>
      <c r="AW1544" s="312"/>
      <c r="AZ1544">
        <v>0</v>
      </c>
      <c r="BA1544">
        <v>2</v>
      </c>
    </row>
    <row r="1545" spans="1:53" x14ac:dyDescent="0.25">
      <c r="A1545">
        <v>126</v>
      </c>
      <c r="B1545" t="s">
        <v>66</v>
      </c>
      <c r="C1545" t="s">
        <v>937</v>
      </c>
      <c r="D1545"/>
      <c r="E1545">
        <v>1</v>
      </c>
      <c r="F1545">
        <v>2</v>
      </c>
      <c r="G1545">
        <v>4</v>
      </c>
      <c r="H1545">
        <v>0</v>
      </c>
      <c r="I1545">
        <v>0</v>
      </c>
      <c r="J1545">
        <v>0</v>
      </c>
      <c r="K1545">
        <v>0</v>
      </c>
      <c r="L1545">
        <v>0</v>
      </c>
      <c r="M1545"/>
      <c r="O1545" s="101">
        <f>IF(ISBLANK(C1545),O1544,IF(COUNTIF(C$2:C1545,C1545)&gt;1,O1544,1+MAX(O1544,0)))</f>
        <v>43</v>
      </c>
      <c r="P1545" s="45">
        <f t="shared" si="528"/>
        <v>22</v>
      </c>
      <c r="Q1545" s="33" t="str">
        <f t="shared" si="529"/>
        <v/>
      </c>
      <c r="R1545" s="33">
        <f t="shared" si="530"/>
        <v>10</v>
      </c>
      <c r="S1545" s="33" t="str">
        <f t="shared" si="531"/>
        <v>126_10</v>
      </c>
      <c r="T1545" s="35" t="str">
        <f t="shared" si="532"/>
        <v>126PM</v>
      </c>
      <c r="U1545" s="35" t="str">
        <f t="shared" si="533"/>
        <v>126PMEW</v>
      </c>
      <c r="V1545" s="35" t="str">
        <f t="shared" si="549"/>
        <v>1Q</v>
      </c>
      <c r="W1545" s="35" t="str">
        <f t="shared" si="542"/>
        <v>126PM1Q124</v>
      </c>
      <c r="X1545" s="388">
        <f t="shared" si="543"/>
        <v>0</v>
      </c>
      <c r="Y1545" s="388">
        <f t="shared" si="544"/>
        <v>0</v>
      </c>
      <c r="Z1545" s="280" t="str">
        <f t="shared" si="534"/>
        <v/>
      </c>
      <c r="AA1545" s="280" t="str">
        <f t="shared" si="535"/>
        <v/>
      </c>
      <c r="AB1545" s="389" t="str">
        <f t="shared" si="545"/>
        <v/>
      </c>
      <c r="AC1545" s="389" t="str">
        <f t="shared" si="546"/>
        <v/>
      </c>
      <c r="AD1545" s="390" t="str">
        <f t="shared" si="536"/>
        <v/>
      </c>
      <c r="AE1545" s="282">
        <f t="shared" si="537"/>
        <v>0</v>
      </c>
      <c r="AF1545" s="359">
        <f t="shared" si="538"/>
        <v>0</v>
      </c>
      <c r="AG1545" s="280">
        <f t="shared" si="539"/>
        <v>0</v>
      </c>
      <c r="AH1545" s="280">
        <f t="shared" si="540"/>
        <v>0</v>
      </c>
      <c r="AI1545" s="280">
        <f>IF(ISBLANK(T1545),AI1544,IF(COUNTIF(T$2:T1545,T1545)&gt;1,AI1544,1+MAX(AI1544,0)))</f>
        <v>41</v>
      </c>
      <c r="AL1545" s="391" t="str">
        <f t="shared" si="547"/>
        <v/>
      </c>
      <c r="AM1545" s="391" t="str">
        <f t="shared" si="548"/>
        <v/>
      </c>
      <c r="AO1545" s="310" t="str">
        <f t="shared" si="541"/>
        <v/>
      </c>
      <c r="AP1545" s="310">
        <f>SUM(AO$1:AO1545)</f>
        <v>0</v>
      </c>
      <c r="AQ1545" s="310">
        <f>SUM(AK$2:AK1545)</f>
        <v>12</v>
      </c>
      <c r="AR1545" s="310">
        <f>COUNTA(AJ$2:AJ1545)</f>
        <v>12</v>
      </c>
      <c r="AS1545" s="312"/>
      <c r="AT1545" s="312"/>
      <c r="AU1545" s="312"/>
      <c r="AV1545" s="312"/>
      <c r="AW1545" s="312"/>
      <c r="AZ1545">
        <v>0</v>
      </c>
      <c r="BA1545">
        <v>0</v>
      </c>
    </row>
    <row r="1546" spans="1:53" x14ac:dyDescent="0.25">
      <c r="A1546">
        <v>126</v>
      </c>
      <c r="B1546" t="s">
        <v>66</v>
      </c>
      <c r="C1546" t="s">
        <v>937</v>
      </c>
      <c r="D1546"/>
      <c r="E1546">
        <v>1</v>
      </c>
      <c r="F1546">
        <v>3</v>
      </c>
      <c r="G1546">
        <v>1</v>
      </c>
      <c r="H1546">
        <v>0</v>
      </c>
      <c r="I1546">
        <v>0</v>
      </c>
      <c r="J1546">
        <v>0</v>
      </c>
      <c r="K1546">
        <v>0</v>
      </c>
      <c r="L1546">
        <v>0</v>
      </c>
      <c r="M1546"/>
      <c r="O1546" s="101">
        <f>IF(ISBLANK(C1546),O1545,IF(COUNTIF(C$2:C1546,C1546)&gt;1,O1545,1+MAX(O1545,0)))</f>
        <v>43</v>
      </c>
      <c r="P1546" s="45">
        <f t="shared" si="528"/>
        <v>22</v>
      </c>
      <c r="Q1546" s="33" t="str">
        <f t="shared" si="529"/>
        <v/>
      </c>
      <c r="R1546" s="33">
        <f t="shared" si="530"/>
        <v>11</v>
      </c>
      <c r="S1546" s="33" t="str">
        <f t="shared" si="531"/>
        <v>126_11</v>
      </c>
      <c r="T1546" s="35" t="str">
        <f t="shared" si="532"/>
        <v>126PM</v>
      </c>
      <c r="U1546" s="35" t="str">
        <f t="shared" si="533"/>
        <v>126PMNS</v>
      </c>
      <c r="V1546" s="35" t="str">
        <f t="shared" si="549"/>
        <v>1Q</v>
      </c>
      <c r="W1546" s="35" t="str">
        <f t="shared" si="542"/>
        <v>126PM1Q131</v>
      </c>
      <c r="X1546" s="388">
        <f t="shared" si="543"/>
        <v>0</v>
      </c>
      <c r="Y1546" s="388">
        <f t="shared" si="544"/>
        <v>0</v>
      </c>
      <c r="Z1546" s="280" t="str">
        <f t="shared" si="534"/>
        <v/>
      </c>
      <c r="AA1546" s="280" t="str">
        <f t="shared" si="535"/>
        <v/>
      </c>
      <c r="AB1546" s="389" t="str">
        <f t="shared" si="545"/>
        <v/>
      </c>
      <c r="AC1546" s="389" t="str">
        <f t="shared" si="546"/>
        <v/>
      </c>
      <c r="AD1546" s="390">
        <f t="shared" si="536"/>
        <v>1</v>
      </c>
      <c r="AE1546" s="282">
        <f t="shared" si="537"/>
        <v>0</v>
      </c>
      <c r="AF1546" s="359">
        <f t="shared" si="538"/>
        <v>0</v>
      </c>
      <c r="AG1546" s="280">
        <f t="shared" si="539"/>
        <v>0</v>
      </c>
      <c r="AH1546" s="280">
        <f t="shared" si="540"/>
        <v>0</v>
      </c>
      <c r="AI1546" s="280">
        <f>IF(ISBLANK(T1546),AI1545,IF(COUNTIF(T$2:T1546,T1546)&gt;1,AI1545,1+MAX(AI1545,0)))</f>
        <v>41</v>
      </c>
      <c r="AL1546" s="391" t="str">
        <f t="shared" si="547"/>
        <v/>
      </c>
      <c r="AM1546" s="391" t="str">
        <f t="shared" si="548"/>
        <v/>
      </c>
      <c r="AO1546" s="310" t="str">
        <f t="shared" si="541"/>
        <v/>
      </c>
      <c r="AP1546" s="310">
        <f>SUM(AO$1:AO1546)</f>
        <v>0</v>
      </c>
      <c r="AQ1546" s="310">
        <f>SUM(AK$2:AK1546)</f>
        <v>12</v>
      </c>
      <c r="AR1546" s="310">
        <f>COUNTA(AJ$2:AJ1546)</f>
        <v>12</v>
      </c>
      <c r="AS1546" s="312"/>
      <c r="AT1546" s="312"/>
      <c r="AU1546" s="312"/>
      <c r="AV1546" s="312"/>
      <c r="AW1546" s="312"/>
      <c r="AZ1546">
        <v>0</v>
      </c>
      <c r="BA1546">
        <v>0</v>
      </c>
    </row>
    <row r="1547" spans="1:53" x14ac:dyDescent="0.25">
      <c r="A1547">
        <v>126</v>
      </c>
      <c r="B1547" t="s">
        <v>66</v>
      </c>
      <c r="C1547" t="s">
        <v>937</v>
      </c>
      <c r="D1547"/>
      <c r="E1547">
        <v>1</v>
      </c>
      <c r="F1547">
        <v>3</v>
      </c>
      <c r="G1547">
        <v>2</v>
      </c>
      <c r="H1547">
        <v>2</v>
      </c>
      <c r="I1547">
        <v>0</v>
      </c>
      <c r="J1547">
        <v>1</v>
      </c>
      <c r="K1547">
        <v>0</v>
      </c>
      <c r="L1547">
        <v>0</v>
      </c>
      <c r="M1547"/>
      <c r="O1547" s="101">
        <f>IF(ISBLANK(C1547),O1546,IF(COUNTIF(C$2:C1547,C1547)&gt;1,O1546,1+MAX(O1546,0)))</f>
        <v>43</v>
      </c>
      <c r="P1547" s="45">
        <f t="shared" si="528"/>
        <v>22</v>
      </c>
      <c r="Q1547" s="33" t="str">
        <f t="shared" si="529"/>
        <v/>
      </c>
      <c r="R1547" s="33">
        <f t="shared" si="530"/>
        <v>11</v>
      </c>
      <c r="S1547" s="33" t="str">
        <f t="shared" si="531"/>
        <v>126_11</v>
      </c>
      <c r="T1547" s="35" t="str">
        <f t="shared" si="532"/>
        <v>126PM</v>
      </c>
      <c r="U1547" s="35" t="str">
        <f t="shared" si="533"/>
        <v>126PMNS</v>
      </c>
      <c r="V1547" s="35" t="str">
        <f t="shared" si="549"/>
        <v>1Q</v>
      </c>
      <c r="W1547" s="35" t="str">
        <f t="shared" si="542"/>
        <v>126PM1Q132</v>
      </c>
      <c r="X1547" s="388">
        <f t="shared" si="543"/>
        <v>0</v>
      </c>
      <c r="Y1547" s="388">
        <f t="shared" si="544"/>
        <v>0</v>
      </c>
      <c r="Z1547" s="280" t="str">
        <f t="shared" si="534"/>
        <v/>
      </c>
      <c r="AA1547" s="280" t="str">
        <f t="shared" si="535"/>
        <v/>
      </c>
      <c r="AB1547" s="389" t="str">
        <f t="shared" si="545"/>
        <v/>
      </c>
      <c r="AC1547" s="389" t="str">
        <f t="shared" si="546"/>
        <v/>
      </c>
      <c r="AD1547" s="390">
        <f t="shared" si="536"/>
        <v>1</v>
      </c>
      <c r="AE1547" s="282">
        <f t="shared" si="537"/>
        <v>0</v>
      </c>
      <c r="AF1547" s="359">
        <f t="shared" si="538"/>
        <v>0</v>
      </c>
      <c r="AG1547" s="280">
        <f t="shared" si="539"/>
        <v>0</v>
      </c>
      <c r="AH1547" s="280">
        <f t="shared" si="540"/>
        <v>0</v>
      </c>
      <c r="AI1547" s="280">
        <f>IF(ISBLANK(T1547),AI1546,IF(COUNTIF(T$2:T1547,T1547)&gt;1,AI1546,1+MAX(AI1546,0)))</f>
        <v>41</v>
      </c>
      <c r="AL1547" s="391" t="str">
        <f t="shared" si="547"/>
        <v/>
      </c>
      <c r="AM1547" s="391" t="str">
        <f t="shared" si="548"/>
        <v/>
      </c>
      <c r="AO1547" s="310" t="str">
        <f t="shared" si="541"/>
        <v/>
      </c>
      <c r="AP1547" s="310">
        <f>SUM(AO$1:AO1547)</f>
        <v>0</v>
      </c>
      <c r="AQ1547" s="310">
        <f>SUM(AK$2:AK1547)</f>
        <v>12</v>
      </c>
      <c r="AR1547" s="310">
        <f>COUNTA(AJ$2:AJ1547)</f>
        <v>12</v>
      </c>
      <c r="AS1547" s="312"/>
      <c r="AT1547" s="312"/>
      <c r="AU1547" s="312"/>
      <c r="AV1547" s="312"/>
      <c r="AW1547" s="312"/>
      <c r="AZ1547">
        <v>2</v>
      </c>
      <c r="BA1547">
        <v>1</v>
      </c>
    </row>
    <row r="1548" spans="1:53" x14ac:dyDescent="0.25">
      <c r="A1548">
        <v>126</v>
      </c>
      <c r="B1548" t="s">
        <v>66</v>
      </c>
      <c r="C1548" t="s">
        <v>937</v>
      </c>
      <c r="D1548"/>
      <c r="E1548">
        <v>1</v>
      </c>
      <c r="F1548">
        <v>3</v>
      </c>
      <c r="G1548">
        <v>3</v>
      </c>
      <c r="H1548">
        <v>1</v>
      </c>
      <c r="I1548">
        <v>0</v>
      </c>
      <c r="J1548">
        <v>0</v>
      </c>
      <c r="K1548">
        <v>0</v>
      </c>
      <c r="L1548">
        <v>1</v>
      </c>
      <c r="M1548"/>
      <c r="O1548" s="101">
        <f>IF(ISBLANK(C1548),O1547,IF(COUNTIF(C$2:C1548,C1548)&gt;1,O1547,1+MAX(O1547,0)))</f>
        <v>43</v>
      </c>
      <c r="P1548" s="45">
        <f t="shared" si="528"/>
        <v>22</v>
      </c>
      <c r="Q1548" s="33" t="str">
        <f t="shared" si="529"/>
        <v/>
      </c>
      <c r="R1548" s="33">
        <f t="shared" si="530"/>
        <v>11</v>
      </c>
      <c r="S1548" s="33" t="str">
        <f t="shared" si="531"/>
        <v>126_11</v>
      </c>
      <c r="T1548" s="35" t="str">
        <f t="shared" si="532"/>
        <v>126PM</v>
      </c>
      <c r="U1548" s="35" t="str">
        <f t="shared" si="533"/>
        <v>126PMEW</v>
      </c>
      <c r="V1548" s="35" t="str">
        <f t="shared" si="549"/>
        <v>1Q</v>
      </c>
      <c r="W1548" s="35" t="str">
        <f t="shared" si="542"/>
        <v>126PM1Q133</v>
      </c>
      <c r="X1548" s="388">
        <f t="shared" si="543"/>
        <v>0</v>
      </c>
      <c r="Y1548" s="388">
        <f t="shared" si="544"/>
        <v>1</v>
      </c>
      <c r="Z1548" s="280" t="str">
        <f t="shared" si="534"/>
        <v/>
      </c>
      <c r="AA1548" s="280" t="str">
        <f t="shared" si="535"/>
        <v/>
      </c>
      <c r="AB1548" s="389" t="str">
        <f t="shared" si="545"/>
        <v/>
      </c>
      <c r="AC1548" s="389" t="str">
        <f t="shared" si="546"/>
        <v/>
      </c>
      <c r="AD1548" s="390" t="str">
        <f t="shared" si="536"/>
        <v/>
      </c>
      <c r="AE1548" s="282">
        <f t="shared" si="537"/>
        <v>0</v>
      </c>
      <c r="AF1548" s="359">
        <f t="shared" si="538"/>
        <v>0</v>
      </c>
      <c r="AG1548" s="280">
        <f t="shared" si="539"/>
        <v>0</v>
      </c>
      <c r="AH1548" s="280">
        <f t="shared" si="540"/>
        <v>0</v>
      </c>
      <c r="AI1548" s="280">
        <f>IF(ISBLANK(T1548),AI1547,IF(COUNTIF(T$2:T1548,T1548)&gt;1,AI1547,1+MAX(AI1547,0)))</f>
        <v>41</v>
      </c>
      <c r="AL1548" s="391" t="str">
        <f t="shared" si="547"/>
        <v/>
      </c>
      <c r="AM1548" s="391" t="str">
        <f t="shared" si="548"/>
        <v/>
      </c>
      <c r="AO1548" s="310" t="str">
        <f t="shared" si="541"/>
        <v/>
      </c>
      <c r="AP1548" s="310">
        <f>SUM(AO$1:AO1548)</f>
        <v>0</v>
      </c>
      <c r="AQ1548" s="310">
        <f>SUM(AK$2:AK1548)</f>
        <v>12</v>
      </c>
      <c r="AR1548" s="310">
        <f>COUNTA(AJ$2:AJ1548)</f>
        <v>12</v>
      </c>
      <c r="AS1548" s="312"/>
      <c r="AT1548" s="312"/>
      <c r="AU1548" s="312"/>
      <c r="AV1548" s="312"/>
      <c r="AW1548" s="312"/>
      <c r="AZ1548">
        <v>0</v>
      </c>
      <c r="BA1548">
        <v>1</v>
      </c>
    </row>
    <row r="1549" spans="1:53" x14ac:dyDescent="0.25">
      <c r="A1549">
        <v>126</v>
      </c>
      <c r="B1549" t="s">
        <v>66</v>
      </c>
      <c r="C1549" t="s">
        <v>937</v>
      </c>
      <c r="D1549"/>
      <c r="E1549">
        <v>1</v>
      </c>
      <c r="F1549">
        <v>3</v>
      </c>
      <c r="G1549">
        <v>4</v>
      </c>
      <c r="H1549">
        <v>3</v>
      </c>
      <c r="I1549">
        <v>1</v>
      </c>
      <c r="J1549">
        <v>1</v>
      </c>
      <c r="K1549">
        <v>2</v>
      </c>
      <c r="L1549">
        <v>3</v>
      </c>
      <c r="M1549"/>
      <c r="O1549" s="101">
        <f>IF(ISBLANK(C1549),O1548,IF(COUNTIF(C$2:C1549,C1549)&gt;1,O1548,1+MAX(O1548,0)))</f>
        <v>43</v>
      </c>
      <c r="P1549" s="45">
        <f t="shared" si="528"/>
        <v>22</v>
      </c>
      <c r="Q1549" s="33" t="str">
        <f t="shared" si="529"/>
        <v/>
      </c>
      <c r="R1549" s="33">
        <f t="shared" si="530"/>
        <v>11</v>
      </c>
      <c r="S1549" s="33" t="str">
        <f t="shared" si="531"/>
        <v>126_11</v>
      </c>
      <c r="T1549" s="35" t="str">
        <f t="shared" si="532"/>
        <v>126PM</v>
      </c>
      <c r="U1549" s="35" t="str">
        <f t="shared" si="533"/>
        <v>126PMEW</v>
      </c>
      <c r="V1549" s="35" t="str">
        <f t="shared" si="549"/>
        <v>1Q</v>
      </c>
      <c r="W1549" s="35" t="str">
        <f t="shared" si="542"/>
        <v>126PM1Q134</v>
      </c>
      <c r="X1549" s="388">
        <f t="shared" si="543"/>
        <v>2</v>
      </c>
      <c r="Y1549" s="388">
        <f t="shared" si="544"/>
        <v>3</v>
      </c>
      <c r="Z1549" s="280" t="str">
        <f t="shared" si="534"/>
        <v/>
      </c>
      <c r="AA1549" s="280" t="str">
        <f t="shared" si="535"/>
        <v/>
      </c>
      <c r="AB1549" s="389" t="str">
        <f t="shared" si="545"/>
        <v/>
      </c>
      <c r="AC1549" s="389" t="str">
        <f t="shared" si="546"/>
        <v/>
      </c>
      <c r="AD1549" s="390" t="str">
        <f t="shared" si="536"/>
        <v/>
      </c>
      <c r="AE1549" s="282">
        <f t="shared" si="537"/>
        <v>0</v>
      </c>
      <c r="AF1549" s="359">
        <f t="shared" si="538"/>
        <v>0</v>
      </c>
      <c r="AG1549" s="280">
        <f t="shared" si="539"/>
        <v>0</v>
      </c>
      <c r="AH1549" s="280">
        <f t="shared" si="540"/>
        <v>0</v>
      </c>
      <c r="AI1549" s="280">
        <f>IF(ISBLANK(T1549),AI1548,IF(COUNTIF(T$2:T1549,T1549)&gt;1,AI1548,1+MAX(AI1548,0)))</f>
        <v>41</v>
      </c>
      <c r="AL1549" s="391" t="str">
        <f t="shared" si="547"/>
        <v/>
      </c>
      <c r="AM1549" s="391" t="str">
        <f t="shared" si="548"/>
        <v/>
      </c>
      <c r="AO1549" s="310" t="str">
        <f t="shared" si="541"/>
        <v/>
      </c>
      <c r="AP1549" s="310">
        <f>SUM(AO$1:AO1549)</f>
        <v>0</v>
      </c>
      <c r="AQ1549" s="310">
        <f>SUM(AK$2:AK1549)</f>
        <v>12</v>
      </c>
      <c r="AR1549" s="310">
        <f>COUNTA(AJ$2:AJ1549)</f>
        <v>12</v>
      </c>
      <c r="AS1549" s="312"/>
      <c r="AT1549" s="312"/>
      <c r="AU1549" s="312"/>
      <c r="AV1549" s="312"/>
      <c r="AW1549" s="312"/>
      <c r="AZ1549">
        <v>2</v>
      </c>
      <c r="BA1549">
        <v>3</v>
      </c>
    </row>
    <row r="1550" spans="1:53" x14ac:dyDescent="0.25">
      <c r="A1550">
        <v>126</v>
      </c>
      <c r="B1550" t="s">
        <v>66</v>
      </c>
      <c r="C1550" t="s">
        <v>937</v>
      </c>
      <c r="D1550"/>
      <c r="E1550">
        <v>1</v>
      </c>
      <c r="F1550">
        <v>4</v>
      </c>
      <c r="G1550">
        <v>1</v>
      </c>
      <c r="H1550">
        <v>1</v>
      </c>
      <c r="I1550">
        <v>0</v>
      </c>
      <c r="J1550">
        <v>0</v>
      </c>
      <c r="K1550">
        <v>0</v>
      </c>
      <c r="L1550">
        <v>0</v>
      </c>
      <c r="M1550"/>
      <c r="O1550" s="101">
        <f>IF(ISBLANK(C1550),O1549,IF(COUNTIF(C$2:C1550,C1550)&gt;1,O1549,1+MAX(O1549,0)))</f>
        <v>43</v>
      </c>
      <c r="P1550" s="45">
        <f t="shared" si="528"/>
        <v>22</v>
      </c>
      <c r="Q1550" s="33" t="str">
        <f t="shared" si="529"/>
        <v/>
      </c>
      <c r="R1550" s="33">
        <f t="shared" si="530"/>
        <v>12</v>
      </c>
      <c r="S1550" s="33" t="str">
        <f t="shared" si="531"/>
        <v>126_12</v>
      </c>
      <c r="T1550" s="35" t="str">
        <f t="shared" si="532"/>
        <v>126PM</v>
      </c>
      <c r="U1550" s="35" t="str">
        <f t="shared" si="533"/>
        <v>126PMNS</v>
      </c>
      <c r="V1550" s="35" t="str">
        <f t="shared" si="549"/>
        <v>1Q</v>
      </c>
      <c r="W1550" s="35" t="str">
        <f t="shared" si="542"/>
        <v>126PM1Q141</v>
      </c>
      <c r="X1550" s="388">
        <f t="shared" si="543"/>
        <v>0</v>
      </c>
      <c r="Y1550" s="388">
        <f t="shared" si="544"/>
        <v>0</v>
      </c>
      <c r="Z1550" s="280" t="str">
        <f t="shared" si="534"/>
        <v/>
      </c>
      <c r="AA1550" s="280" t="str">
        <f t="shared" si="535"/>
        <v/>
      </c>
      <c r="AB1550" s="389" t="str">
        <f t="shared" si="545"/>
        <v/>
      </c>
      <c r="AC1550" s="389" t="str">
        <f t="shared" si="546"/>
        <v/>
      </c>
      <c r="AD1550" s="390">
        <f t="shared" si="536"/>
        <v>1</v>
      </c>
      <c r="AE1550" s="282">
        <f t="shared" si="537"/>
        <v>0</v>
      </c>
      <c r="AF1550" s="359">
        <f t="shared" si="538"/>
        <v>0</v>
      </c>
      <c r="AG1550" s="280">
        <f t="shared" si="539"/>
        <v>0</v>
      </c>
      <c r="AH1550" s="280">
        <f t="shared" si="540"/>
        <v>0</v>
      </c>
      <c r="AI1550" s="280">
        <f>IF(ISBLANK(T1550),AI1549,IF(COUNTIF(T$2:T1550,T1550)&gt;1,AI1549,1+MAX(AI1549,0)))</f>
        <v>41</v>
      </c>
      <c r="AL1550" s="391" t="str">
        <f t="shared" si="547"/>
        <v/>
      </c>
      <c r="AM1550" s="391" t="str">
        <f t="shared" si="548"/>
        <v/>
      </c>
      <c r="AO1550" s="310" t="str">
        <f t="shared" si="541"/>
        <v/>
      </c>
      <c r="AP1550" s="310">
        <f>SUM(AO$1:AO1550)</f>
        <v>0</v>
      </c>
      <c r="AQ1550" s="310">
        <f>SUM(AK$2:AK1550)</f>
        <v>12</v>
      </c>
      <c r="AR1550" s="310">
        <f>COUNTA(AJ$2:AJ1550)</f>
        <v>12</v>
      </c>
      <c r="AS1550" s="312"/>
      <c r="AT1550" s="312"/>
      <c r="AU1550" s="312"/>
      <c r="AV1550" s="312"/>
      <c r="AW1550" s="312"/>
      <c r="AZ1550">
        <v>0</v>
      </c>
      <c r="BA1550">
        <v>1</v>
      </c>
    </row>
    <row r="1551" spans="1:53" x14ac:dyDescent="0.25">
      <c r="A1551">
        <v>126</v>
      </c>
      <c r="B1551" t="s">
        <v>66</v>
      </c>
      <c r="C1551" t="s">
        <v>937</v>
      </c>
      <c r="D1551"/>
      <c r="E1551">
        <v>1</v>
      </c>
      <c r="F1551">
        <v>4</v>
      </c>
      <c r="G1551">
        <v>2</v>
      </c>
      <c r="H1551">
        <v>0</v>
      </c>
      <c r="I1551">
        <v>0</v>
      </c>
      <c r="J1551">
        <v>0</v>
      </c>
      <c r="K1551">
        <v>0</v>
      </c>
      <c r="L1551">
        <v>0</v>
      </c>
      <c r="M1551"/>
      <c r="O1551" s="101">
        <f>IF(ISBLANK(C1551),O1550,IF(COUNTIF(C$2:C1551,C1551)&gt;1,O1550,1+MAX(O1550,0)))</f>
        <v>43</v>
      </c>
      <c r="P1551" s="45">
        <f t="shared" si="528"/>
        <v>22</v>
      </c>
      <c r="Q1551" s="33" t="str">
        <f t="shared" si="529"/>
        <v/>
      </c>
      <c r="R1551" s="33">
        <f t="shared" si="530"/>
        <v>12</v>
      </c>
      <c r="S1551" s="33" t="str">
        <f t="shared" si="531"/>
        <v>126_12</v>
      </c>
      <c r="T1551" s="35" t="str">
        <f t="shared" si="532"/>
        <v>126PM</v>
      </c>
      <c r="U1551" s="35" t="str">
        <f t="shared" si="533"/>
        <v>126PMNS</v>
      </c>
      <c r="V1551" s="35" t="str">
        <f t="shared" si="549"/>
        <v>1Q</v>
      </c>
      <c r="W1551" s="35" t="str">
        <f t="shared" si="542"/>
        <v>126PM1Q142</v>
      </c>
      <c r="X1551" s="388">
        <f t="shared" si="543"/>
        <v>0</v>
      </c>
      <c r="Y1551" s="388">
        <f t="shared" si="544"/>
        <v>0</v>
      </c>
      <c r="Z1551" s="280" t="str">
        <f t="shared" si="534"/>
        <v/>
      </c>
      <c r="AA1551" s="280" t="str">
        <f t="shared" si="535"/>
        <v/>
      </c>
      <c r="AB1551" s="389" t="str">
        <f t="shared" si="545"/>
        <v/>
      </c>
      <c r="AC1551" s="389" t="str">
        <f t="shared" si="546"/>
        <v/>
      </c>
      <c r="AD1551" s="390">
        <f t="shared" si="536"/>
        <v>1</v>
      </c>
      <c r="AE1551" s="282">
        <f t="shared" si="537"/>
        <v>0</v>
      </c>
      <c r="AF1551" s="359">
        <f t="shared" si="538"/>
        <v>0</v>
      </c>
      <c r="AG1551" s="280">
        <f t="shared" si="539"/>
        <v>0</v>
      </c>
      <c r="AH1551" s="280">
        <f t="shared" si="540"/>
        <v>0</v>
      </c>
      <c r="AI1551" s="280">
        <f>IF(ISBLANK(T1551),AI1550,IF(COUNTIF(T$2:T1551,T1551)&gt;1,AI1550,1+MAX(AI1550,0)))</f>
        <v>41</v>
      </c>
      <c r="AL1551" s="391" t="str">
        <f t="shared" si="547"/>
        <v/>
      </c>
      <c r="AM1551" s="391" t="str">
        <f t="shared" si="548"/>
        <v/>
      </c>
      <c r="AO1551" s="310" t="str">
        <f t="shared" si="541"/>
        <v/>
      </c>
      <c r="AP1551" s="310">
        <f>SUM(AO$1:AO1551)</f>
        <v>0</v>
      </c>
      <c r="AQ1551" s="310">
        <f>SUM(AK$2:AK1551)</f>
        <v>12</v>
      </c>
      <c r="AR1551" s="310">
        <f>COUNTA(AJ$2:AJ1551)</f>
        <v>12</v>
      </c>
      <c r="AS1551" s="312"/>
      <c r="AT1551" s="312"/>
      <c r="AU1551" s="312"/>
      <c r="AV1551" s="312"/>
      <c r="AW1551" s="312"/>
      <c r="AZ1551">
        <v>0</v>
      </c>
      <c r="BA1551">
        <v>0</v>
      </c>
    </row>
    <row r="1552" spans="1:53" x14ac:dyDescent="0.25">
      <c r="A1552">
        <v>126</v>
      </c>
      <c r="B1552" t="s">
        <v>66</v>
      </c>
      <c r="C1552" t="s">
        <v>937</v>
      </c>
      <c r="D1552"/>
      <c r="E1552">
        <v>1</v>
      </c>
      <c r="F1552">
        <v>4</v>
      </c>
      <c r="G1552">
        <v>3</v>
      </c>
      <c r="H1552">
        <v>2</v>
      </c>
      <c r="I1552">
        <v>0</v>
      </c>
      <c r="J1552">
        <v>0</v>
      </c>
      <c r="K1552">
        <v>2</v>
      </c>
      <c r="L1552">
        <v>2</v>
      </c>
      <c r="M1552"/>
      <c r="O1552" s="101">
        <f>IF(ISBLANK(C1552),O1551,IF(COUNTIF(C$2:C1552,C1552)&gt;1,O1551,1+MAX(O1551,0)))</f>
        <v>43</v>
      </c>
      <c r="P1552" s="45">
        <f t="shared" si="528"/>
        <v>22</v>
      </c>
      <c r="Q1552" s="33" t="str">
        <f t="shared" si="529"/>
        <v/>
      </c>
      <c r="R1552" s="33">
        <f t="shared" si="530"/>
        <v>12</v>
      </c>
      <c r="S1552" s="33" t="str">
        <f t="shared" si="531"/>
        <v>126_12</v>
      </c>
      <c r="T1552" s="35" t="str">
        <f t="shared" si="532"/>
        <v>126PM</v>
      </c>
      <c r="U1552" s="35" t="str">
        <f t="shared" si="533"/>
        <v>126PMEW</v>
      </c>
      <c r="V1552" s="35" t="str">
        <f t="shared" si="549"/>
        <v>1Q</v>
      </c>
      <c r="W1552" s="35" t="str">
        <f t="shared" si="542"/>
        <v>126PM1Q143</v>
      </c>
      <c r="X1552" s="388">
        <f t="shared" si="543"/>
        <v>2</v>
      </c>
      <c r="Y1552" s="388">
        <f t="shared" si="544"/>
        <v>2</v>
      </c>
      <c r="Z1552" s="280" t="str">
        <f t="shared" si="534"/>
        <v/>
      </c>
      <c r="AA1552" s="280" t="str">
        <f t="shared" si="535"/>
        <v/>
      </c>
      <c r="AB1552" s="389" t="str">
        <f t="shared" si="545"/>
        <v/>
      </c>
      <c r="AC1552" s="389" t="str">
        <f t="shared" si="546"/>
        <v/>
      </c>
      <c r="AD1552" s="390" t="str">
        <f t="shared" si="536"/>
        <v/>
      </c>
      <c r="AE1552" s="282">
        <f t="shared" si="537"/>
        <v>0</v>
      </c>
      <c r="AF1552" s="359">
        <f t="shared" si="538"/>
        <v>0</v>
      </c>
      <c r="AG1552" s="280">
        <f t="shared" si="539"/>
        <v>0</v>
      </c>
      <c r="AH1552" s="280">
        <f t="shared" si="540"/>
        <v>0</v>
      </c>
      <c r="AI1552" s="280">
        <f>IF(ISBLANK(T1552),AI1551,IF(COUNTIF(T$2:T1552,T1552)&gt;1,AI1551,1+MAX(AI1551,0)))</f>
        <v>41</v>
      </c>
      <c r="AL1552" s="391" t="str">
        <f t="shared" si="547"/>
        <v/>
      </c>
      <c r="AM1552" s="391" t="str">
        <f t="shared" si="548"/>
        <v/>
      </c>
      <c r="AO1552" s="310" t="str">
        <f t="shared" si="541"/>
        <v/>
      </c>
      <c r="AP1552" s="310">
        <f>SUM(AO$1:AO1552)</f>
        <v>0</v>
      </c>
      <c r="AQ1552" s="310">
        <f>SUM(AK$2:AK1552)</f>
        <v>12</v>
      </c>
      <c r="AR1552" s="310">
        <f>COUNTA(AJ$2:AJ1552)</f>
        <v>12</v>
      </c>
      <c r="AS1552" s="312"/>
      <c r="AT1552" s="312"/>
      <c r="AU1552" s="312"/>
      <c r="AV1552" s="312"/>
      <c r="AW1552" s="312"/>
      <c r="AZ1552">
        <v>2</v>
      </c>
      <c r="BA1552">
        <v>2</v>
      </c>
    </row>
    <row r="1553" spans="1:53" x14ac:dyDescent="0.25">
      <c r="A1553">
        <v>126</v>
      </c>
      <c r="B1553" t="s">
        <v>66</v>
      </c>
      <c r="C1553" t="s">
        <v>937</v>
      </c>
      <c r="D1553"/>
      <c r="E1553">
        <v>1</v>
      </c>
      <c r="F1553">
        <v>4</v>
      </c>
      <c r="G1553">
        <v>4</v>
      </c>
      <c r="H1553">
        <v>3</v>
      </c>
      <c r="I1553">
        <v>0</v>
      </c>
      <c r="J1553">
        <v>0</v>
      </c>
      <c r="K1553">
        <v>1</v>
      </c>
      <c r="L1553">
        <v>2</v>
      </c>
      <c r="M1553"/>
      <c r="O1553" s="101">
        <f>IF(ISBLANK(C1553),O1552,IF(COUNTIF(C$2:C1553,C1553)&gt;1,O1552,1+MAX(O1552,0)))</f>
        <v>43</v>
      </c>
      <c r="P1553" s="45">
        <f t="shared" si="528"/>
        <v>22</v>
      </c>
      <c r="Q1553" s="33" t="str">
        <f t="shared" si="529"/>
        <v/>
      </c>
      <c r="R1553" s="33">
        <f t="shared" si="530"/>
        <v>12</v>
      </c>
      <c r="S1553" s="33" t="str">
        <f t="shared" si="531"/>
        <v>126_12</v>
      </c>
      <c r="T1553" s="35" t="str">
        <f t="shared" si="532"/>
        <v>126PM</v>
      </c>
      <c r="U1553" s="35" t="str">
        <f t="shared" si="533"/>
        <v>126PMEW</v>
      </c>
      <c r="V1553" s="35" t="str">
        <f t="shared" si="549"/>
        <v>1Q</v>
      </c>
      <c r="W1553" s="35" t="str">
        <f t="shared" si="542"/>
        <v>126PM1Q144</v>
      </c>
      <c r="X1553" s="388">
        <f t="shared" si="543"/>
        <v>1</v>
      </c>
      <c r="Y1553" s="388">
        <f t="shared" si="544"/>
        <v>2</v>
      </c>
      <c r="Z1553" s="280" t="str">
        <f t="shared" si="534"/>
        <v/>
      </c>
      <c r="AA1553" s="280" t="str">
        <f t="shared" si="535"/>
        <v/>
      </c>
      <c r="AB1553" s="389" t="str">
        <f t="shared" si="545"/>
        <v/>
      </c>
      <c r="AC1553" s="389" t="str">
        <f t="shared" si="546"/>
        <v/>
      </c>
      <c r="AD1553" s="390" t="str">
        <f t="shared" si="536"/>
        <v/>
      </c>
      <c r="AE1553" s="282">
        <f t="shared" si="537"/>
        <v>0</v>
      </c>
      <c r="AF1553" s="359">
        <f t="shared" si="538"/>
        <v>0</v>
      </c>
      <c r="AG1553" s="280">
        <f t="shared" si="539"/>
        <v>0</v>
      </c>
      <c r="AH1553" s="280">
        <f t="shared" si="540"/>
        <v>0</v>
      </c>
      <c r="AI1553" s="280">
        <f>IF(ISBLANK(T1553),AI1552,IF(COUNTIF(T$2:T1553,T1553)&gt;1,AI1552,1+MAX(AI1552,0)))</f>
        <v>41</v>
      </c>
      <c r="AL1553" s="391" t="str">
        <f t="shared" si="547"/>
        <v/>
      </c>
      <c r="AM1553" s="391" t="str">
        <f t="shared" si="548"/>
        <v/>
      </c>
      <c r="AO1553" s="310" t="str">
        <f t="shared" si="541"/>
        <v/>
      </c>
      <c r="AP1553" s="310">
        <f>SUM(AO$1:AO1553)</f>
        <v>0</v>
      </c>
      <c r="AQ1553" s="310">
        <f>SUM(AK$2:AK1553)</f>
        <v>12</v>
      </c>
      <c r="AR1553" s="310">
        <f>COUNTA(AJ$2:AJ1553)</f>
        <v>12</v>
      </c>
      <c r="AS1553" s="312"/>
      <c r="AT1553" s="312"/>
      <c r="AU1553" s="312"/>
      <c r="AV1553" s="312"/>
      <c r="AW1553" s="312"/>
      <c r="AZ1553">
        <v>1</v>
      </c>
      <c r="BA1553">
        <v>2</v>
      </c>
    </row>
    <row r="1554" spans="1:53" x14ac:dyDescent="0.25">
      <c r="A1554">
        <v>126</v>
      </c>
      <c r="B1554" t="s">
        <v>66</v>
      </c>
      <c r="C1554" t="s">
        <v>937</v>
      </c>
      <c r="D1554"/>
      <c r="E1554">
        <v>2</v>
      </c>
      <c r="F1554">
        <v>1</v>
      </c>
      <c r="G1554">
        <v>1</v>
      </c>
      <c r="H1554">
        <v>0</v>
      </c>
      <c r="I1554">
        <v>0</v>
      </c>
      <c r="J1554">
        <v>0</v>
      </c>
      <c r="K1554">
        <v>0</v>
      </c>
      <c r="L1554">
        <v>0</v>
      </c>
      <c r="M1554"/>
      <c r="O1554" s="101">
        <f>IF(ISBLANK(C1554),O1553,IF(COUNTIF(C$2:C1554,C1554)&gt;1,O1553,1+MAX(O1553,0)))</f>
        <v>43</v>
      </c>
      <c r="P1554" s="45">
        <f t="shared" si="528"/>
        <v>22</v>
      </c>
      <c r="Q1554" s="33" t="str">
        <f t="shared" si="529"/>
        <v/>
      </c>
      <c r="R1554" s="33">
        <f t="shared" si="530"/>
        <v>13</v>
      </c>
      <c r="S1554" s="33" t="str">
        <f t="shared" si="531"/>
        <v>126_13</v>
      </c>
      <c r="T1554" s="35" t="str">
        <f t="shared" si="532"/>
        <v>126PM</v>
      </c>
      <c r="U1554" s="35" t="str">
        <f t="shared" si="533"/>
        <v>126PMNS</v>
      </c>
      <c r="V1554" s="35" t="str">
        <f t="shared" si="549"/>
        <v>1Q</v>
      </c>
      <c r="W1554" s="35" t="str">
        <f t="shared" si="542"/>
        <v>126PM1Q211</v>
      </c>
      <c r="X1554" s="388">
        <f t="shared" si="543"/>
        <v>0</v>
      </c>
      <c r="Y1554" s="388">
        <f t="shared" si="544"/>
        <v>0</v>
      </c>
      <c r="Z1554" s="280" t="str">
        <f t="shared" si="534"/>
        <v/>
      </c>
      <c r="AA1554" s="280" t="str">
        <f t="shared" si="535"/>
        <v/>
      </c>
      <c r="AB1554" s="389" t="str">
        <f t="shared" si="545"/>
        <v/>
      </c>
      <c r="AC1554" s="389" t="str">
        <f t="shared" si="546"/>
        <v/>
      </c>
      <c r="AD1554" s="390">
        <f t="shared" si="536"/>
        <v>1</v>
      </c>
      <c r="AE1554" s="282">
        <f t="shared" si="537"/>
        <v>0</v>
      </c>
      <c r="AF1554" s="359">
        <f t="shared" si="538"/>
        <v>0</v>
      </c>
      <c r="AG1554" s="280">
        <f t="shared" si="539"/>
        <v>0</v>
      </c>
      <c r="AH1554" s="280">
        <f t="shared" si="540"/>
        <v>0</v>
      </c>
      <c r="AI1554" s="280">
        <f>IF(ISBLANK(T1554),AI1553,IF(COUNTIF(T$2:T1554,T1554)&gt;1,AI1553,1+MAX(AI1553,0)))</f>
        <v>41</v>
      </c>
      <c r="AL1554" s="391" t="str">
        <f t="shared" si="547"/>
        <v/>
      </c>
      <c r="AM1554" s="391" t="str">
        <f t="shared" si="548"/>
        <v/>
      </c>
      <c r="AO1554" s="310" t="str">
        <f t="shared" si="541"/>
        <v/>
      </c>
      <c r="AP1554" s="310">
        <f>SUM(AO$1:AO1554)</f>
        <v>0</v>
      </c>
      <c r="AQ1554" s="310">
        <f>SUM(AK$2:AK1554)</f>
        <v>12</v>
      </c>
      <c r="AR1554" s="310">
        <f>COUNTA(AJ$2:AJ1554)</f>
        <v>12</v>
      </c>
      <c r="AS1554" s="312"/>
      <c r="AT1554" s="312"/>
      <c r="AU1554" s="312"/>
      <c r="AV1554" s="312"/>
      <c r="AW1554" s="312"/>
      <c r="AZ1554">
        <v>0</v>
      </c>
      <c r="BA1554">
        <v>0</v>
      </c>
    </row>
    <row r="1555" spans="1:53" x14ac:dyDescent="0.25">
      <c r="A1555">
        <v>126</v>
      </c>
      <c r="B1555" t="s">
        <v>66</v>
      </c>
      <c r="C1555" t="s">
        <v>937</v>
      </c>
      <c r="D1555"/>
      <c r="E1555">
        <v>2</v>
      </c>
      <c r="F1555">
        <v>1</v>
      </c>
      <c r="G1555">
        <v>2</v>
      </c>
      <c r="H1555">
        <v>2</v>
      </c>
      <c r="I1555">
        <v>1</v>
      </c>
      <c r="J1555">
        <v>1</v>
      </c>
      <c r="K1555">
        <v>0</v>
      </c>
      <c r="L1555">
        <v>0</v>
      </c>
      <c r="M1555"/>
      <c r="O1555" s="101">
        <f>IF(ISBLANK(C1555),O1554,IF(COUNTIF(C$2:C1555,C1555)&gt;1,O1554,1+MAX(O1554,0)))</f>
        <v>43</v>
      </c>
      <c r="P1555" s="45">
        <f t="shared" si="528"/>
        <v>22</v>
      </c>
      <c r="Q1555" s="33" t="str">
        <f t="shared" si="529"/>
        <v/>
      </c>
      <c r="R1555" s="33">
        <f t="shared" si="530"/>
        <v>13</v>
      </c>
      <c r="S1555" s="33" t="str">
        <f t="shared" si="531"/>
        <v>126_13</v>
      </c>
      <c r="T1555" s="35" t="str">
        <f t="shared" si="532"/>
        <v>126PM</v>
      </c>
      <c r="U1555" s="35" t="str">
        <f t="shared" si="533"/>
        <v>126PMNS</v>
      </c>
      <c r="V1555" s="35" t="str">
        <f t="shared" si="549"/>
        <v>1Q</v>
      </c>
      <c r="W1555" s="35" t="str">
        <f t="shared" si="542"/>
        <v>126PM1Q212</v>
      </c>
      <c r="X1555" s="388">
        <f t="shared" si="543"/>
        <v>0</v>
      </c>
      <c r="Y1555" s="388">
        <f t="shared" si="544"/>
        <v>0</v>
      </c>
      <c r="Z1555" s="280" t="str">
        <f t="shared" si="534"/>
        <v/>
      </c>
      <c r="AA1555" s="280" t="str">
        <f t="shared" si="535"/>
        <v/>
      </c>
      <c r="AB1555" s="389" t="str">
        <f t="shared" si="545"/>
        <v/>
      </c>
      <c r="AC1555" s="389" t="str">
        <f t="shared" si="546"/>
        <v/>
      </c>
      <c r="AD1555" s="390">
        <f t="shared" si="536"/>
        <v>1</v>
      </c>
      <c r="AE1555" s="282">
        <f t="shared" si="537"/>
        <v>0</v>
      </c>
      <c r="AF1555" s="359">
        <f t="shared" si="538"/>
        <v>0</v>
      </c>
      <c r="AG1555" s="280">
        <f t="shared" si="539"/>
        <v>0</v>
      </c>
      <c r="AH1555" s="280">
        <f t="shared" si="540"/>
        <v>0</v>
      </c>
      <c r="AI1555" s="280">
        <f>IF(ISBLANK(T1555),AI1554,IF(COUNTIF(T$2:T1555,T1555)&gt;1,AI1554,1+MAX(AI1554,0)))</f>
        <v>41</v>
      </c>
      <c r="AL1555" s="391" t="str">
        <f t="shared" si="547"/>
        <v/>
      </c>
      <c r="AM1555" s="391" t="str">
        <f t="shared" si="548"/>
        <v/>
      </c>
      <c r="AO1555" s="310" t="str">
        <f t="shared" si="541"/>
        <v/>
      </c>
      <c r="AP1555" s="310">
        <f>SUM(AO$1:AO1555)</f>
        <v>0</v>
      </c>
      <c r="AQ1555" s="310">
        <f>SUM(AK$2:AK1555)</f>
        <v>12</v>
      </c>
      <c r="AR1555" s="310">
        <f>COUNTA(AJ$2:AJ1555)</f>
        <v>12</v>
      </c>
      <c r="AS1555" s="312"/>
      <c r="AT1555" s="312"/>
      <c r="AU1555" s="312"/>
      <c r="AV1555" s="312"/>
      <c r="AW1555" s="312"/>
      <c r="AZ1555">
        <v>2</v>
      </c>
      <c r="BA1555">
        <v>1</v>
      </c>
    </row>
    <row r="1556" spans="1:53" x14ac:dyDescent="0.25">
      <c r="A1556">
        <v>126</v>
      </c>
      <c r="B1556" t="s">
        <v>66</v>
      </c>
      <c r="C1556" t="s">
        <v>937</v>
      </c>
      <c r="D1556"/>
      <c r="E1556">
        <v>2</v>
      </c>
      <c r="F1556">
        <v>1</v>
      </c>
      <c r="G1556">
        <v>3</v>
      </c>
      <c r="H1556">
        <v>0</v>
      </c>
      <c r="I1556">
        <v>0</v>
      </c>
      <c r="J1556">
        <v>0</v>
      </c>
      <c r="K1556">
        <v>0</v>
      </c>
      <c r="L1556">
        <v>0</v>
      </c>
      <c r="M1556"/>
      <c r="O1556" s="101">
        <f>IF(ISBLANK(C1556),O1555,IF(COUNTIF(C$2:C1556,C1556)&gt;1,O1555,1+MAX(O1555,0)))</f>
        <v>43</v>
      </c>
      <c r="P1556" s="45">
        <f t="shared" si="528"/>
        <v>22</v>
      </c>
      <c r="Q1556" s="33" t="str">
        <f t="shared" si="529"/>
        <v/>
      </c>
      <c r="R1556" s="33">
        <f t="shared" si="530"/>
        <v>13</v>
      </c>
      <c r="S1556" s="33" t="str">
        <f t="shared" si="531"/>
        <v>126_13</v>
      </c>
      <c r="T1556" s="35" t="str">
        <f t="shared" si="532"/>
        <v>126PM</v>
      </c>
      <c r="U1556" s="35" t="str">
        <f t="shared" si="533"/>
        <v>126PMEW</v>
      </c>
      <c r="V1556" s="35" t="str">
        <f t="shared" si="549"/>
        <v>1Q</v>
      </c>
      <c r="W1556" s="35" t="str">
        <f t="shared" si="542"/>
        <v>126PM1Q213</v>
      </c>
      <c r="X1556" s="388">
        <f t="shared" si="543"/>
        <v>0</v>
      </c>
      <c r="Y1556" s="388">
        <f t="shared" si="544"/>
        <v>0</v>
      </c>
      <c r="Z1556" s="280" t="str">
        <f t="shared" si="534"/>
        <v/>
      </c>
      <c r="AA1556" s="280" t="str">
        <f t="shared" si="535"/>
        <v/>
      </c>
      <c r="AB1556" s="389" t="str">
        <f t="shared" si="545"/>
        <v/>
      </c>
      <c r="AC1556" s="389" t="str">
        <f t="shared" si="546"/>
        <v/>
      </c>
      <c r="AD1556" s="390" t="str">
        <f t="shared" si="536"/>
        <v/>
      </c>
      <c r="AE1556" s="282">
        <f t="shared" si="537"/>
        <v>0</v>
      </c>
      <c r="AF1556" s="359">
        <f t="shared" si="538"/>
        <v>0</v>
      </c>
      <c r="AG1556" s="280">
        <f t="shared" si="539"/>
        <v>0</v>
      </c>
      <c r="AH1556" s="280">
        <f t="shared" si="540"/>
        <v>0</v>
      </c>
      <c r="AI1556" s="280">
        <f>IF(ISBLANK(T1556),AI1555,IF(COUNTIF(T$2:T1556,T1556)&gt;1,AI1555,1+MAX(AI1555,0)))</f>
        <v>41</v>
      </c>
      <c r="AL1556" s="391" t="str">
        <f t="shared" si="547"/>
        <v/>
      </c>
      <c r="AM1556" s="391" t="str">
        <f t="shared" si="548"/>
        <v/>
      </c>
      <c r="AO1556" s="310" t="str">
        <f t="shared" si="541"/>
        <v/>
      </c>
      <c r="AP1556" s="310">
        <f>SUM(AO$1:AO1556)</f>
        <v>0</v>
      </c>
      <c r="AQ1556" s="310">
        <f>SUM(AK$2:AK1556)</f>
        <v>12</v>
      </c>
      <c r="AR1556" s="310">
        <f>COUNTA(AJ$2:AJ1556)</f>
        <v>12</v>
      </c>
      <c r="AS1556" s="312"/>
      <c r="AT1556" s="312"/>
      <c r="AU1556" s="312"/>
      <c r="AV1556" s="312"/>
      <c r="AW1556" s="312"/>
      <c r="AZ1556">
        <v>0</v>
      </c>
      <c r="BA1556">
        <v>0</v>
      </c>
    </row>
    <row r="1557" spans="1:53" x14ac:dyDescent="0.25">
      <c r="A1557">
        <v>126</v>
      </c>
      <c r="B1557" t="s">
        <v>66</v>
      </c>
      <c r="C1557" t="s">
        <v>937</v>
      </c>
      <c r="D1557"/>
      <c r="E1557">
        <v>2</v>
      </c>
      <c r="F1557">
        <v>1</v>
      </c>
      <c r="G1557">
        <v>4</v>
      </c>
      <c r="H1557">
        <v>6</v>
      </c>
      <c r="I1557">
        <v>3</v>
      </c>
      <c r="J1557">
        <v>0</v>
      </c>
      <c r="K1557">
        <v>1</v>
      </c>
      <c r="L1557">
        <v>6</v>
      </c>
      <c r="M1557"/>
      <c r="O1557" s="101">
        <f>IF(ISBLANK(C1557),O1556,IF(COUNTIF(C$2:C1557,C1557)&gt;1,O1556,1+MAX(O1556,0)))</f>
        <v>43</v>
      </c>
      <c r="P1557" s="45">
        <f t="shared" si="528"/>
        <v>22</v>
      </c>
      <c r="Q1557" s="33" t="str">
        <f t="shared" si="529"/>
        <v/>
      </c>
      <c r="R1557" s="33">
        <f t="shared" si="530"/>
        <v>13</v>
      </c>
      <c r="S1557" s="33" t="str">
        <f t="shared" si="531"/>
        <v>126_13</v>
      </c>
      <c r="T1557" s="35" t="str">
        <f t="shared" si="532"/>
        <v>126PM</v>
      </c>
      <c r="U1557" s="35" t="str">
        <f t="shared" si="533"/>
        <v>126PMEW</v>
      </c>
      <c r="V1557" s="35" t="str">
        <f t="shared" si="549"/>
        <v>1Q</v>
      </c>
      <c r="W1557" s="35" t="str">
        <f t="shared" si="542"/>
        <v>126PM1Q214</v>
      </c>
      <c r="X1557" s="388">
        <f t="shared" si="543"/>
        <v>1</v>
      </c>
      <c r="Y1557" s="388">
        <f t="shared" si="544"/>
        <v>6</v>
      </c>
      <c r="Z1557" s="280" t="str">
        <f t="shared" si="534"/>
        <v/>
      </c>
      <c r="AA1557" s="280" t="str">
        <f t="shared" si="535"/>
        <v/>
      </c>
      <c r="AB1557" s="389" t="str">
        <f t="shared" si="545"/>
        <v/>
      </c>
      <c r="AC1557" s="389" t="str">
        <f t="shared" si="546"/>
        <v/>
      </c>
      <c r="AD1557" s="390" t="str">
        <f t="shared" si="536"/>
        <v/>
      </c>
      <c r="AE1557" s="282">
        <f t="shared" si="537"/>
        <v>0</v>
      </c>
      <c r="AF1557" s="359">
        <f t="shared" si="538"/>
        <v>0</v>
      </c>
      <c r="AG1557" s="280">
        <f t="shared" si="539"/>
        <v>0</v>
      </c>
      <c r="AH1557" s="280">
        <f t="shared" si="540"/>
        <v>0</v>
      </c>
      <c r="AI1557" s="280">
        <f>IF(ISBLANK(T1557),AI1556,IF(COUNTIF(T$2:T1557,T1557)&gt;1,AI1556,1+MAX(AI1556,0)))</f>
        <v>41</v>
      </c>
      <c r="AL1557" s="391" t="str">
        <f t="shared" si="547"/>
        <v/>
      </c>
      <c r="AM1557" s="391" t="str">
        <f t="shared" si="548"/>
        <v/>
      </c>
      <c r="AO1557" s="310" t="str">
        <f t="shared" si="541"/>
        <v/>
      </c>
      <c r="AP1557" s="310">
        <f>SUM(AO$1:AO1557)</f>
        <v>0</v>
      </c>
      <c r="AQ1557" s="310">
        <f>SUM(AK$2:AK1557)</f>
        <v>12</v>
      </c>
      <c r="AR1557" s="310">
        <f>COUNTA(AJ$2:AJ1557)</f>
        <v>12</v>
      </c>
      <c r="AS1557" s="312"/>
      <c r="AT1557" s="312"/>
      <c r="AU1557" s="312"/>
      <c r="AV1557" s="312"/>
      <c r="AW1557" s="312"/>
      <c r="AZ1557">
        <v>1</v>
      </c>
      <c r="BA1557">
        <v>6</v>
      </c>
    </row>
    <row r="1558" spans="1:53" x14ac:dyDescent="0.25">
      <c r="A1558">
        <v>126</v>
      </c>
      <c r="B1558" t="s">
        <v>66</v>
      </c>
      <c r="C1558" t="s">
        <v>937</v>
      </c>
      <c r="D1558"/>
      <c r="E1558">
        <v>2</v>
      </c>
      <c r="F1558">
        <v>2</v>
      </c>
      <c r="G1558">
        <v>1</v>
      </c>
      <c r="H1558">
        <v>1</v>
      </c>
      <c r="I1558">
        <v>0</v>
      </c>
      <c r="J1558">
        <v>0</v>
      </c>
      <c r="K1558">
        <v>0</v>
      </c>
      <c r="L1558">
        <v>0</v>
      </c>
      <c r="M1558"/>
      <c r="O1558" s="101">
        <f>IF(ISBLANK(C1558),O1557,IF(COUNTIF(C$2:C1558,C1558)&gt;1,O1557,1+MAX(O1557,0)))</f>
        <v>43</v>
      </c>
      <c r="P1558" s="45">
        <f t="shared" si="528"/>
        <v>22</v>
      </c>
      <c r="Q1558" s="33" t="str">
        <f t="shared" si="529"/>
        <v/>
      </c>
      <c r="R1558" s="33">
        <f t="shared" si="530"/>
        <v>14</v>
      </c>
      <c r="S1558" s="33" t="str">
        <f t="shared" si="531"/>
        <v>126_14</v>
      </c>
      <c r="T1558" s="35" t="str">
        <f t="shared" si="532"/>
        <v>126PM</v>
      </c>
      <c r="U1558" s="35" t="str">
        <f t="shared" si="533"/>
        <v>126PMNS</v>
      </c>
      <c r="V1558" s="35" t="str">
        <f t="shared" si="549"/>
        <v>1Q</v>
      </c>
      <c r="W1558" s="35" t="str">
        <f t="shared" si="542"/>
        <v>126PM1Q221</v>
      </c>
      <c r="X1558" s="388">
        <f t="shared" si="543"/>
        <v>0</v>
      </c>
      <c r="Y1558" s="388">
        <f t="shared" si="544"/>
        <v>0</v>
      </c>
      <c r="Z1558" s="280" t="str">
        <f t="shared" si="534"/>
        <v/>
      </c>
      <c r="AA1558" s="280" t="str">
        <f t="shared" si="535"/>
        <v/>
      </c>
      <c r="AB1558" s="389" t="str">
        <f t="shared" si="545"/>
        <v/>
      </c>
      <c r="AC1558" s="389" t="str">
        <f t="shared" si="546"/>
        <v/>
      </c>
      <c r="AD1558" s="390">
        <f t="shared" si="536"/>
        <v>1</v>
      </c>
      <c r="AE1558" s="282">
        <f t="shared" si="537"/>
        <v>0</v>
      </c>
      <c r="AF1558" s="359">
        <f t="shared" si="538"/>
        <v>0</v>
      </c>
      <c r="AG1558" s="280">
        <f t="shared" si="539"/>
        <v>0</v>
      </c>
      <c r="AH1558" s="280">
        <f t="shared" si="540"/>
        <v>0</v>
      </c>
      <c r="AI1558" s="280">
        <f>IF(ISBLANK(T1558),AI1557,IF(COUNTIF(T$2:T1558,T1558)&gt;1,AI1557,1+MAX(AI1557,0)))</f>
        <v>41</v>
      </c>
      <c r="AL1558" s="391" t="str">
        <f t="shared" si="547"/>
        <v/>
      </c>
      <c r="AM1558" s="391" t="str">
        <f t="shared" si="548"/>
        <v/>
      </c>
      <c r="AO1558" s="310" t="str">
        <f t="shared" si="541"/>
        <v/>
      </c>
      <c r="AP1558" s="310">
        <f>SUM(AO$1:AO1558)</f>
        <v>0</v>
      </c>
      <c r="AQ1558" s="310">
        <f>SUM(AK$2:AK1558)</f>
        <v>12</v>
      </c>
      <c r="AR1558" s="310">
        <f>COUNTA(AJ$2:AJ1558)</f>
        <v>12</v>
      </c>
      <c r="AS1558" s="312"/>
      <c r="AT1558" s="312"/>
      <c r="AU1558" s="312"/>
      <c r="AV1558" s="312"/>
      <c r="AW1558" s="312"/>
      <c r="AZ1558">
        <v>0</v>
      </c>
      <c r="BA1558">
        <v>1</v>
      </c>
    </row>
    <row r="1559" spans="1:53" x14ac:dyDescent="0.25">
      <c r="A1559">
        <v>126</v>
      </c>
      <c r="B1559" t="s">
        <v>66</v>
      </c>
      <c r="C1559" t="s">
        <v>937</v>
      </c>
      <c r="D1559"/>
      <c r="E1559">
        <v>2</v>
      </c>
      <c r="F1559">
        <v>2</v>
      </c>
      <c r="G1559">
        <v>2</v>
      </c>
      <c r="H1559">
        <v>0</v>
      </c>
      <c r="I1559">
        <v>0</v>
      </c>
      <c r="J1559">
        <v>0</v>
      </c>
      <c r="K1559">
        <v>0</v>
      </c>
      <c r="L1559">
        <v>0</v>
      </c>
      <c r="M1559"/>
      <c r="O1559" s="101">
        <f>IF(ISBLANK(C1559),O1558,IF(COUNTIF(C$2:C1559,C1559)&gt;1,O1558,1+MAX(O1558,0)))</f>
        <v>43</v>
      </c>
      <c r="P1559" s="45">
        <f t="shared" si="528"/>
        <v>22</v>
      </c>
      <c r="Q1559" s="33" t="str">
        <f t="shared" si="529"/>
        <v/>
      </c>
      <c r="R1559" s="33">
        <f t="shared" si="530"/>
        <v>14</v>
      </c>
      <c r="S1559" s="33" t="str">
        <f t="shared" si="531"/>
        <v>126_14</v>
      </c>
      <c r="T1559" s="35" t="str">
        <f t="shared" si="532"/>
        <v>126PM</v>
      </c>
      <c r="U1559" s="35" t="str">
        <f t="shared" si="533"/>
        <v>126PMNS</v>
      </c>
      <c r="V1559" s="35" t="str">
        <f t="shared" si="549"/>
        <v>1Q</v>
      </c>
      <c r="W1559" s="35" t="str">
        <f t="shared" si="542"/>
        <v>126PM1Q222</v>
      </c>
      <c r="X1559" s="388">
        <f t="shared" si="543"/>
        <v>0</v>
      </c>
      <c r="Y1559" s="388">
        <f t="shared" si="544"/>
        <v>0</v>
      </c>
      <c r="Z1559" s="280" t="str">
        <f t="shared" si="534"/>
        <v/>
      </c>
      <c r="AA1559" s="280" t="str">
        <f t="shared" si="535"/>
        <v/>
      </c>
      <c r="AB1559" s="389" t="str">
        <f t="shared" si="545"/>
        <v/>
      </c>
      <c r="AC1559" s="389" t="str">
        <f t="shared" si="546"/>
        <v/>
      </c>
      <c r="AD1559" s="390">
        <f t="shared" si="536"/>
        <v>1</v>
      </c>
      <c r="AE1559" s="282">
        <f t="shared" si="537"/>
        <v>0</v>
      </c>
      <c r="AF1559" s="359">
        <f t="shared" si="538"/>
        <v>0</v>
      </c>
      <c r="AG1559" s="280">
        <f t="shared" si="539"/>
        <v>0</v>
      </c>
      <c r="AH1559" s="280">
        <f t="shared" si="540"/>
        <v>0</v>
      </c>
      <c r="AI1559" s="280">
        <f>IF(ISBLANK(T1559),AI1558,IF(COUNTIF(T$2:T1559,T1559)&gt;1,AI1558,1+MAX(AI1558,0)))</f>
        <v>41</v>
      </c>
      <c r="AL1559" s="391" t="str">
        <f t="shared" si="547"/>
        <v/>
      </c>
      <c r="AM1559" s="391" t="str">
        <f t="shared" si="548"/>
        <v/>
      </c>
      <c r="AO1559" s="310" t="str">
        <f t="shared" si="541"/>
        <v/>
      </c>
      <c r="AP1559" s="310">
        <f>SUM(AO$1:AO1559)</f>
        <v>0</v>
      </c>
      <c r="AQ1559" s="310">
        <f>SUM(AK$2:AK1559)</f>
        <v>12</v>
      </c>
      <c r="AR1559" s="310">
        <f>COUNTA(AJ$2:AJ1559)</f>
        <v>12</v>
      </c>
      <c r="AS1559" s="312"/>
      <c r="AT1559" s="312"/>
      <c r="AU1559" s="312"/>
      <c r="AV1559" s="312"/>
      <c r="AW1559" s="312"/>
      <c r="AZ1559">
        <v>0</v>
      </c>
      <c r="BA1559">
        <v>0</v>
      </c>
    </row>
    <row r="1560" spans="1:53" x14ac:dyDescent="0.25">
      <c r="A1560">
        <v>126</v>
      </c>
      <c r="B1560" t="s">
        <v>66</v>
      </c>
      <c r="C1560" t="s">
        <v>937</v>
      </c>
      <c r="D1560"/>
      <c r="E1560">
        <v>2</v>
      </c>
      <c r="F1560">
        <v>2</v>
      </c>
      <c r="G1560">
        <v>3</v>
      </c>
      <c r="H1560">
        <v>5</v>
      </c>
      <c r="I1560">
        <v>3</v>
      </c>
      <c r="J1560">
        <v>1</v>
      </c>
      <c r="K1560">
        <v>1</v>
      </c>
      <c r="L1560">
        <v>5</v>
      </c>
      <c r="M1560"/>
      <c r="O1560" s="101">
        <f>IF(ISBLANK(C1560),O1559,IF(COUNTIF(C$2:C1560,C1560)&gt;1,O1559,1+MAX(O1559,0)))</f>
        <v>43</v>
      </c>
      <c r="P1560" s="45">
        <f t="shared" si="528"/>
        <v>22</v>
      </c>
      <c r="Q1560" s="33" t="str">
        <f t="shared" si="529"/>
        <v/>
      </c>
      <c r="R1560" s="33">
        <f t="shared" si="530"/>
        <v>14</v>
      </c>
      <c r="S1560" s="33" t="str">
        <f t="shared" si="531"/>
        <v>126_14</v>
      </c>
      <c r="T1560" s="35" t="str">
        <f t="shared" si="532"/>
        <v>126PM</v>
      </c>
      <c r="U1560" s="35" t="str">
        <f t="shared" si="533"/>
        <v>126PMEW</v>
      </c>
      <c r="V1560" s="35" t="str">
        <f t="shared" si="549"/>
        <v>1Q</v>
      </c>
      <c r="W1560" s="35" t="str">
        <f t="shared" si="542"/>
        <v>126PM1Q223</v>
      </c>
      <c r="X1560" s="388">
        <f t="shared" si="543"/>
        <v>1</v>
      </c>
      <c r="Y1560" s="388">
        <f t="shared" si="544"/>
        <v>5</v>
      </c>
      <c r="Z1560" s="280" t="str">
        <f t="shared" si="534"/>
        <v/>
      </c>
      <c r="AA1560" s="280" t="str">
        <f t="shared" si="535"/>
        <v/>
      </c>
      <c r="AB1560" s="389" t="str">
        <f t="shared" si="545"/>
        <v/>
      </c>
      <c r="AC1560" s="389" t="str">
        <f t="shared" si="546"/>
        <v/>
      </c>
      <c r="AD1560" s="390" t="str">
        <f t="shared" si="536"/>
        <v/>
      </c>
      <c r="AE1560" s="282">
        <f t="shared" si="537"/>
        <v>0</v>
      </c>
      <c r="AF1560" s="359">
        <f t="shared" si="538"/>
        <v>0</v>
      </c>
      <c r="AG1560" s="280">
        <f t="shared" si="539"/>
        <v>0</v>
      </c>
      <c r="AH1560" s="280">
        <f t="shared" si="540"/>
        <v>0</v>
      </c>
      <c r="AI1560" s="280">
        <f>IF(ISBLANK(T1560),AI1559,IF(COUNTIF(T$2:T1560,T1560)&gt;1,AI1559,1+MAX(AI1559,0)))</f>
        <v>41</v>
      </c>
      <c r="AL1560" s="391" t="str">
        <f t="shared" si="547"/>
        <v/>
      </c>
      <c r="AM1560" s="391" t="str">
        <f t="shared" si="548"/>
        <v/>
      </c>
      <c r="AO1560" s="310" t="str">
        <f t="shared" si="541"/>
        <v/>
      </c>
      <c r="AP1560" s="310">
        <f>SUM(AO$1:AO1560)</f>
        <v>0</v>
      </c>
      <c r="AQ1560" s="310">
        <f>SUM(AK$2:AK1560)</f>
        <v>12</v>
      </c>
      <c r="AR1560" s="310">
        <f>COUNTA(AJ$2:AJ1560)</f>
        <v>12</v>
      </c>
      <c r="AS1560" s="312"/>
      <c r="AT1560" s="312"/>
      <c r="AU1560" s="312"/>
      <c r="AV1560" s="312"/>
      <c r="AW1560" s="312"/>
      <c r="AZ1560">
        <v>1</v>
      </c>
      <c r="BA1560">
        <v>5</v>
      </c>
    </row>
    <row r="1561" spans="1:53" x14ac:dyDescent="0.25">
      <c r="A1561">
        <v>126</v>
      </c>
      <c r="B1561" t="s">
        <v>66</v>
      </c>
      <c r="C1561" t="s">
        <v>937</v>
      </c>
      <c r="D1561"/>
      <c r="E1561">
        <v>2</v>
      </c>
      <c r="F1561">
        <v>2</v>
      </c>
      <c r="G1561">
        <v>4</v>
      </c>
      <c r="H1561">
        <v>2</v>
      </c>
      <c r="I1561">
        <v>0</v>
      </c>
      <c r="J1561">
        <v>1</v>
      </c>
      <c r="K1561">
        <v>0</v>
      </c>
      <c r="L1561">
        <v>2</v>
      </c>
      <c r="M1561"/>
      <c r="O1561" s="101">
        <f>IF(ISBLANK(C1561),O1560,IF(COUNTIF(C$2:C1561,C1561)&gt;1,O1560,1+MAX(O1560,0)))</f>
        <v>43</v>
      </c>
      <c r="P1561" s="45">
        <f t="shared" si="528"/>
        <v>22</v>
      </c>
      <c r="Q1561" s="33" t="str">
        <f t="shared" si="529"/>
        <v/>
      </c>
      <c r="R1561" s="33">
        <f t="shared" si="530"/>
        <v>14</v>
      </c>
      <c r="S1561" s="33" t="str">
        <f t="shared" si="531"/>
        <v>126_14</v>
      </c>
      <c r="T1561" s="35" t="str">
        <f t="shared" si="532"/>
        <v>126PM</v>
      </c>
      <c r="U1561" s="35" t="str">
        <f t="shared" si="533"/>
        <v>126PMEW</v>
      </c>
      <c r="V1561" s="35" t="str">
        <f t="shared" si="549"/>
        <v>1Q</v>
      </c>
      <c r="W1561" s="35" t="str">
        <f t="shared" si="542"/>
        <v>126PM1Q224</v>
      </c>
      <c r="X1561" s="388">
        <f t="shared" si="543"/>
        <v>0</v>
      </c>
      <c r="Y1561" s="388">
        <f t="shared" si="544"/>
        <v>2</v>
      </c>
      <c r="Z1561" s="280" t="str">
        <f t="shared" si="534"/>
        <v/>
      </c>
      <c r="AA1561" s="280" t="str">
        <f t="shared" si="535"/>
        <v/>
      </c>
      <c r="AB1561" s="389" t="str">
        <f t="shared" si="545"/>
        <v/>
      </c>
      <c r="AC1561" s="389" t="str">
        <f t="shared" si="546"/>
        <v/>
      </c>
      <c r="AD1561" s="390" t="str">
        <f t="shared" si="536"/>
        <v/>
      </c>
      <c r="AE1561" s="282">
        <f t="shared" si="537"/>
        <v>0</v>
      </c>
      <c r="AF1561" s="359">
        <f t="shared" si="538"/>
        <v>0</v>
      </c>
      <c r="AG1561" s="280">
        <f t="shared" si="539"/>
        <v>0</v>
      </c>
      <c r="AH1561" s="280">
        <f t="shared" si="540"/>
        <v>0</v>
      </c>
      <c r="AI1561" s="280">
        <f>IF(ISBLANK(T1561),AI1560,IF(COUNTIF(T$2:T1561,T1561)&gt;1,AI1560,1+MAX(AI1560,0)))</f>
        <v>41</v>
      </c>
      <c r="AL1561" s="391" t="str">
        <f t="shared" si="547"/>
        <v/>
      </c>
      <c r="AM1561" s="391" t="str">
        <f t="shared" si="548"/>
        <v/>
      </c>
      <c r="AO1561" s="310" t="str">
        <f t="shared" si="541"/>
        <v/>
      </c>
      <c r="AP1561" s="310">
        <f>SUM(AO$1:AO1561)</f>
        <v>0</v>
      </c>
      <c r="AQ1561" s="310">
        <f>SUM(AK$2:AK1561)</f>
        <v>12</v>
      </c>
      <c r="AR1561" s="310">
        <f>COUNTA(AJ$2:AJ1561)</f>
        <v>12</v>
      </c>
      <c r="AS1561" s="312"/>
      <c r="AT1561" s="312"/>
      <c r="AU1561" s="312"/>
      <c r="AV1561" s="312"/>
      <c r="AW1561" s="312"/>
      <c r="AZ1561">
        <v>0</v>
      </c>
      <c r="BA1561">
        <v>2</v>
      </c>
    </row>
    <row r="1562" spans="1:53" x14ac:dyDescent="0.25">
      <c r="A1562">
        <v>126</v>
      </c>
      <c r="B1562" t="s">
        <v>66</v>
      </c>
      <c r="C1562" t="s">
        <v>937</v>
      </c>
      <c r="D1562"/>
      <c r="E1562">
        <v>2</v>
      </c>
      <c r="F1562">
        <v>3</v>
      </c>
      <c r="G1562">
        <v>1</v>
      </c>
      <c r="H1562">
        <v>1</v>
      </c>
      <c r="I1562">
        <v>0</v>
      </c>
      <c r="J1562">
        <v>0</v>
      </c>
      <c r="K1562">
        <v>0</v>
      </c>
      <c r="L1562">
        <v>0</v>
      </c>
      <c r="M1562"/>
      <c r="O1562" s="101">
        <f>IF(ISBLANK(C1562),O1561,IF(COUNTIF(C$2:C1562,C1562)&gt;1,O1561,1+MAX(O1561,0)))</f>
        <v>43</v>
      </c>
      <c r="P1562" s="45">
        <f t="shared" si="528"/>
        <v>22</v>
      </c>
      <c r="Q1562" s="33" t="str">
        <f t="shared" si="529"/>
        <v/>
      </c>
      <c r="R1562" s="33">
        <f t="shared" si="530"/>
        <v>15</v>
      </c>
      <c r="S1562" s="33" t="str">
        <f t="shared" si="531"/>
        <v>126_15</v>
      </c>
      <c r="T1562" s="35" t="str">
        <f t="shared" si="532"/>
        <v>126PM</v>
      </c>
      <c r="U1562" s="35" t="str">
        <f t="shared" si="533"/>
        <v>126PMNS</v>
      </c>
      <c r="V1562" s="35" t="str">
        <f t="shared" si="549"/>
        <v>1Q</v>
      </c>
      <c r="W1562" s="35" t="str">
        <f t="shared" si="542"/>
        <v>126PM1Q231</v>
      </c>
      <c r="X1562" s="388">
        <f t="shared" si="543"/>
        <v>0</v>
      </c>
      <c r="Y1562" s="388">
        <f t="shared" si="544"/>
        <v>0</v>
      </c>
      <c r="Z1562" s="280" t="str">
        <f t="shared" si="534"/>
        <v/>
      </c>
      <c r="AA1562" s="280" t="str">
        <f t="shared" si="535"/>
        <v/>
      </c>
      <c r="AB1562" s="389" t="str">
        <f t="shared" si="545"/>
        <v/>
      </c>
      <c r="AC1562" s="389" t="str">
        <f t="shared" si="546"/>
        <v/>
      </c>
      <c r="AD1562" s="390">
        <f t="shared" si="536"/>
        <v>1</v>
      </c>
      <c r="AE1562" s="282">
        <f t="shared" si="537"/>
        <v>0</v>
      </c>
      <c r="AF1562" s="359">
        <f t="shared" si="538"/>
        <v>0</v>
      </c>
      <c r="AG1562" s="280">
        <f t="shared" si="539"/>
        <v>0</v>
      </c>
      <c r="AH1562" s="280">
        <f t="shared" si="540"/>
        <v>0</v>
      </c>
      <c r="AI1562" s="280">
        <f>IF(ISBLANK(T1562),AI1561,IF(COUNTIF(T$2:T1562,T1562)&gt;1,AI1561,1+MAX(AI1561,0)))</f>
        <v>41</v>
      </c>
      <c r="AL1562" s="391" t="str">
        <f t="shared" si="547"/>
        <v/>
      </c>
      <c r="AM1562" s="391" t="str">
        <f t="shared" si="548"/>
        <v/>
      </c>
      <c r="AO1562" s="310" t="str">
        <f t="shared" si="541"/>
        <v/>
      </c>
      <c r="AP1562" s="310">
        <f>SUM(AO$1:AO1562)</f>
        <v>0</v>
      </c>
      <c r="AQ1562" s="310">
        <f>SUM(AK$2:AK1562)</f>
        <v>12</v>
      </c>
      <c r="AR1562" s="310">
        <f>COUNTA(AJ$2:AJ1562)</f>
        <v>12</v>
      </c>
      <c r="AS1562" s="312"/>
      <c r="AT1562" s="312"/>
      <c r="AU1562" s="312"/>
      <c r="AV1562" s="312"/>
      <c r="AW1562" s="312"/>
      <c r="AZ1562">
        <v>0</v>
      </c>
      <c r="BA1562">
        <v>0</v>
      </c>
    </row>
    <row r="1563" spans="1:53" x14ac:dyDescent="0.25">
      <c r="A1563">
        <v>126</v>
      </c>
      <c r="B1563" t="s">
        <v>66</v>
      </c>
      <c r="C1563" t="s">
        <v>937</v>
      </c>
      <c r="D1563"/>
      <c r="E1563">
        <v>2</v>
      </c>
      <c r="F1563">
        <v>3</v>
      </c>
      <c r="G1563">
        <v>2</v>
      </c>
      <c r="H1563">
        <v>0</v>
      </c>
      <c r="I1563">
        <v>0</v>
      </c>
      <c r="J1563">
        <v>0</v>
      </c>
      <c r="K1563">
        <v>0</v>
      </c>
      <c r="L1563">
        <v>0</v>
      </c>
      <c r="M1563"/>
      <c r="O1563" s="101">
        <f>IF(ISBLANK(C1563),O1562,IF(COUNTIF(C$2:C1563,C1563)&gt;1,O1562,1+MAX(O1562,0)))</f>
        <v>43</v>
      </c>
      <c r="P1563" s="45">
        <f t="shared" si="528"/>
        <v>22</v>
      </c>
      <c r="Q1563" s="33" t="str">
        <f t="shared" si="529"/>
        <v/>
      </c>
      <c r="R1563" s="33">
        <f t="shared" si="530"/>
        <v>15</v>
      </c>
      <c r="S1563" s="33" t="str">
        <f t="shared" si="531"/>
        <v>126_15</v>
      </c>
      <c r="T1563" s="35" t="str">
        <f t="shared" si="532"/>
        <v>126PM</v>
      </c>
      <c r="U1563" s="35" t="str">
        <f t="shared" si="533"/>
        <v>126PMNS</v>
      </c>
      <c r="V1563" s="35" t="str">
        <f t="shared" si="549"/>
        <v>1Q</v>
      </c>
      <c r="W1563" s="35" t="str">
        <f t="shared" si="542"/>
        <v>126PM1Q232</v>
      </c>
      <c r="X1563" s="388">
        <f t="shared" si="543"/>
        <v>0</v>
      </c>
      <c r="Y1563" s="388">
        <f t="shared" si="544"/>
        <v>0</v>
      </c>
      <c r="Z1563" s="280" t="str">
        <f t="shared" si="534"/>
        <v/>
      </c>
      <c r="AA1563" s="280" t="str">
        <f t="shared" si="535"/>
        <v/>
      </c>
      <c r="AB1563" s="389" t="str">
        <f t="shared" si="545"/>
        <v/>
      </c>
      <c r="AC1563" s="389" t="str">
        <f t="shared" si="546"/>
        <v/>
      </c>
      <c r="AD1563" s="390">
        <f t="shared" si="536"/>
        <v>1</v>
      </c>
      <c r="AE1563" s="282">
        <f t="shared" si="537"/>
        <v>0</v>
      </c>
      <c r="AF1563" s="359">
        <f t="shared" si="538"/>
        <v>0</v>
      </c>
      <c r="AG1563" s="280">
        <f t="shared" si="539"/>
        <v>0</v>
      </c>
      <c r="AH1563" s="280">
        <f t="shared" si="540"/>
        <v>0</v>
      </c>
      <c r="AI1563" s="280">
        <f>IF(ISBLANK(T1563),AI1562,IF(COUNTIF(T$2:T1563,T1563)&gt;1,AI1562,1+MAX(AI1562,0)))</f>
        <v>41</v>
      </c>
      <c r="AL1563" s="391" t="str">
        <f t="shared" si="547"/>
        <v/>
      </c>
      <c r="AM1563" s="391" t="str">
        <f t="shared" si="548"/>
        <v/>
      </c>
      <c r="AO1563" s="310" t="str">
        <f t="shared" si="541"/>
        <v/>
      </c>
      <c r="AP1563" s="310">
        <f>SUM(AO$1:AO1563)</f>
        <v>0</v>
      </c>
      <c r="AQ1563" s="310">
        <f>SUM(AK$2:AK1563)</f>
        <v>12</v>
      </c>
      <c r="AR1563" s="310">
        <f>COUNTA(AJ$2:AJ1563)</f>
        <v>12</v>
      </c>
      <c r="AS1563" s="312"/>
      <c r="AT1563" s="312"/>
      <c r="AU1563" s="312"/>
      <c r="AV1563" s="312"/>
      <c r="AW1563" s="312"/>
      <c r="AZ1563">
        <v>0</v>
      </c>
      <c r="BA1563">
        <v>0</v>
      </c>
    </row>
    <row r="1564" spans="1:53" x14ac:dyDescent="0.25">
      <c r="A1564">
        <v>126</v>
      </c>
      <c r="B1564" t="s">
        <v>66</v>
      </c>
      <c r="C1564" t="s">
        <v>937</v>
      </c>
      <c r="D1564"/>
      <c r="E1564">
        <v>2</v>
      </c>
      <c r="F1564">
        <v>3</v>
      </c>
      <c r="G1564">
        <v>3</v>
      </c>
      <c r="H1564">
        <v>1</v>
      </c>
      <c r="I1564">
        <v>0</v>
      </c>
      <c r="J1564">
        <v>0</v>
      </c>
      <c r="K1564">
        <v>1</v>
      </c>
      <c r="L1564">
        <v>1</v>
      </c>
      <c r="M1564"/>
      <c r="O1564" s="101">
        <f>IF(ISBLANK(C1564),O1563,IF(COUNTIF(C$2:C1564,C1564)&gt;1,O1563,1+MAX(O1563,0)))</f>
        <v>43</v>
      </c>
      <c r="P1564" s="45">
        <f t="shared" si="528"/>
        <v>22</v>
      </c>
      <c r="Q1564" s="33" t="str">
        <f t="shared" si="529"/>
        <v/>
      </c>
      <c r="R1564" s="33">
        <f t="shared" si="530"/>
        <v>15</v>
      </c>
      <c r="S1564" s="33" t="str">
        <f t="shared" si="531"/>
        <v>126_15</v>
      </c>
      <c r="T1564" s="35" t="str">
        <f t="shared" si="532"/>
        <v>126PM</v>
      </c>
      <c r="U1564" s="35" t="str">
        <f t="shared" si="533"/>
        <v>126PMEW</v>
      </c>
      <c r="V1564" s="35" t="str">
        <f t="shared" si="549"/>
        <v>1Q</v>
      </c>
      <c r="W1564" s="35" t="str">
        <f t="shared" si="542"/>
        <v>126PM1Q233</v>
      </c>
      <c r="X1564" s="388">
        <f t="shared" si="543"/>
        <v>1</v>
      </c>
      <c r="Y1564" s="388">
        <f t="shared" si="544"/>
        <v>1</v>
      </c>
      <c r="Z1564" s="280" t="str">
        <f t="shared" si="534"/>
        <v/>
      </c>
      <c r="AA1564" s="280" t="str">
        <f t="shared" si="535"/>
        <v/>
      </c>
      <c r="AB1564" s="389" t="str">
        <f t="shared" si="545"/>
        <v/>
      </c>
      <c r="AC1564" s="389" t="str">
        <f t="shared" si="546"/>
        <v/>
      </c>
      <c r="AD1564" s="390" t="str">
        <f t="shared" si="536"/>
        <v/>
      </c>
      <c r="AE1564" s="282">
        <f t="shared" si="537"/>
        <v>0</v>
      </c>
      <c r="AF1564" s="359">
        <f t="shared" si="538"/>
        <v>0</v>
      </c>
      <c r="AG1564" s="280">
        <f t="shared" si="539"/>
        <v>0</v>
      </c>
      <c r="AH1564" s="280">
        <f t="shared" si="540"/>
        <v>0</v>
      </c>
      <c r="AI1564" s="280">
        <f>IF(ISBLANK(T1564),AI1563,IF(COUNTIF(T$2:T1564,T1564)&gt;1,AI1563,1+MAX(AI1563,0)))</f>
        <v>41</v>
      </c>
      <c r="AL1564" s="391" t="str">
        <f t="shared" si="547"/>
        <v/>
      </c>
      <c r="AM1564" s="391" t="str">
        <f t="shared" si="548"/>
        <v/>
      </c>
      <c r="AO1564" s="310" t="str">
        <f t="shared" si="541"/>
        <v/>
      </c>
      <c r="AP1564" s="310">
        <f>SUM(AO$1:AO1564)</f>
        <v>0</v>
      </c>
      <c r="AQ1564" s="310">
        <f>SUM(AK$2:AK1564)</f>
        <v>12</v>
      </c>
      <c r="AR1564" s="310">
        <f>COUNTA(AJ$2:AJ1564)</f>
        <v>12</v>
      </c>
      <c r="AS1564" s="312"/>
      <c r="AT1564" s="312"/>
      <c r="AU1564" s="312"/>
      <c r="AV1564" s="312"/>
      <c r="AW1564" s="312"/>
      <c r="AZ1564">
        <v>1</v>
      </c>
      <c r="BA1564">
        <v>1</v>
      </c>
    </row>
    <row r="1565" spans="1:53" x14ac:dyDescent="0.25">
      <c r="A1565">
        <v>126</v>
      </c>
      <c r="B1565" t="s">
        <v>66</v>
      </c>
      <c r="C1565" t="s">
        <v>937</v>
      </c>
      <c r="D1565"/>
      <c r="E1565">
        <v>2</v>
      </c>
      <c r="F1565">
        <v>3</v>
      </c>
      <c r="G1565">
        <v>4</v>
      </c>
      <c r="H1565">
        <v>2</v>
      </c>
      <c r="I1565">
        <v>2</v>
      </c>
      <c r="J1565">
        <v>0</v>
      </c>
      <c r="K1565">
        <v>1</v>
      </c>
      <c r="L1565">
        <v>2</v>
      </c>
      <c r="M1565"/>
      <c r="O1565" s="101">
        <f>IF(ISBLANK(C1565),O1564,IF(COUNTIF(C$2:C1565,C1565)&gt;1,O1564,1+MAX(O1564,0)))</f>
        <v>43</v>
      </c>
      <c r="P1565" s="45">
        <f t="shared" si="528"/>
        <v>22</v>
      </c>
      <c r="Q1565" s="33" t="str">
        <f t="shared" si="529"/>
        <v/>
      </c>
      <c r="R1565" s="33">
        <f t="shared" si="530"/>
        <v>15</v>
      </c>
      <c r="S1565" s="33" t="str">
        <f t="shared" si="531"/>
        <v>126_15</v>
      </c>
      <c r="T1565" s="35" t="str">
        <f t="shared" si="532"/>
        <v>126PM</v>
      </c>
      <c r="U1565" s="35" t="str">
        <f t="shared" si="533"/>
        <v>126PMEW</v>
      </c>
      <c r="V1565" s="35" t="str">
        <f t="shared" si="549"/>
        <v>1Q</v>
      </c>
      <c r="W1565" s="35" t="str">
        <f t="shared" si="542"/>
        <v>126PM1Q234</v>
      </c>
      <c r="X1565" s="388">
        <f t="shared" si="543"/>
        <v>1</v>
      </c>
      <c r="Y1565" s="388">
        <f t="shared" si="544"/>
        <v>2</v>
      </c>
      <c r="Z1565" s="280" t="str">
        <f t="shared" si="534"/>
        <v/>
      </c>
      <c r="AA1565" s="280" t="str">
        <f t="shared" si="535"/>
        <v/>
      </c>
      <c r="AB1565" s="389" t="str">
        <f t="shared" si="545"/>
        <v/>
      </c>
      <c r="AC1565" s="389" t="str">
        <f t="shared" si="546"/>
        <v/>
      </c>
      <c r="AD1565" s="390" t="str">
        <f t="shared" si="536"/>
        <v/>
      </c>
      <c r="AE1565" s="282">
        <f t="shared" si="537"/>
        <v>0</v>
      </c>
      <c r="AF1565" s="359">
        <f t="shared" si="538"/>
        <v>0</v>
      </c>
      <c r="AG1565" s="280">
        <f t="shared" si="539"/>
        <v>0</v>
      </c>
      <c r="AH1565" s="280">
        <f t="shared" si="540"/>
        <v>0</v>
      </c>
      <c r="AI1565" s="280">
        <f>IF(ISBLANK(T1565),AI1564,IF(COUNTIF(T$2:T1565,T1565)&gt;1,AI1564,1+MAX(AI1564,0)))</f>
        <v>41</v>
      </c>
      <c r="AL1565" s="391" t="str">
        <f t="shared" si="547"/>
        <v/>
      </c>
      <c r="AM1565" s="391" t="str">
        <f t="shared" si="548"/>
        <v/>
      </c>
      <c r="AO1565" s="310" t="str">
        <f t="shared" si="541"/>
        <v/>
      </c>
      <c r="AP1565" s="310">
        <f>SUM(AO$1:AO1565)</f>
        <v>0</v>
      </c>
      <c r="AQ1565" s="310">
        <f>SUM(AK$2:AK1565)</f>
        <v>12</v>
      </c>
      <c r="AR1565" s="310">
        <f>COUNTA(AJ$2:AJ1565)</f>
        <v>12</v>
      </c>
      <c r="AS1565" s="312"/>
      <c r="AT1565" s="312"/>
      <c r="AU1565" s="312"/>
      <c r="AV1565" s="312"/>
      <c r="AW1565" s="312"/>
      <c r="AZ1565">
        <v>1</v>
      </c>
      <c r="BA1565">
        <v>2</v>
      </c>
    </row>
    <row r="1566" spans="1:53" x14ac:dyDescent="0.25">
      <c r="A1566">
        <v>126</v>
      </c>
      <c r="B1566" t="s">
        <v>66</v>
      </c>
      <c r="C1566" t="s">
        <v>937</v>
      </c>
      <c r="D1566"/>
      <c r="E1566">
        <v>2</v>
      </c>
      <c r="F1566">
        <v>4</v>
      </c>
      <c r="G1566">
        <v>1</v>
      </c>
      <c r="H1566">
        <v>1</v>
      </c>
      <c r="I1566">
        <v>0</v>
      </c>
      <c r="J1566">
        <v>0</v>
      </c>
      <c r="K1566">
        <v>0</v>
      </c>
      <c r="L1566">
        <v>0</v>
      </c>
      <c r="M1566"/>
      <c r="O1566" s="101">
        <f>IF(ISBLANK(C1566),O1565,IF(COUNTIF(C$2:C1566,C1566)&gt;1,O1565,1+MAX(O1565,0)))</f>
        <v>43</v>
      </c>
      <c r="P1566" s="45">
        <f t="shared" si="528"/>
        <v>22</v>
      </c>
      <c r="Q1566" s="33" t="str">
        <f t="shared" si="529"/>
        <v/>
      </c>
      <c r="R1566" s="33">
        <f t="shared" si="530"/>
        <v>16</v>
      </c>
      <c r="S1566" s="33" t="str">
        <f t="shared" si="531"/>
        <v>126_16</v>
      </c>
      <c r="T1566" s="35" t="str">
        <f t="shared" si="532"/>
        <v>126PM</v>
      </c>
      <c r="U1566" s="35" t="str">
        <f t="shared" si="533"/>
        <v>126PMNS</v>
      </c>
      <c r="V1566" s="35" t="str">
        <f t="shared" si="549"/>
        <v>1Q</v>
      </c>
      <c r="W1566" s="35" t="str">
        <f t="shared" si="542"/>
        <v>126PM1Q241</v>
      </c>
      <c r="X1566" s="388">
        <f t="shared" si="543"/>
        <v>0</v>
      </c>
      <c r="Y1566" s="388">
        <f t="shared" si="544"/>
        <v>0</v>
      </c>
      <c r="Z1566" s="280" t="str">
        <f t="shared" si="534"/>
        <v/>
      </c>
      <c r="AA1566" s="280" t="str">
        <f t="shared" si="535"/>
        <v/>
      </c>
      <c r="AB1566" s="389" t="str">
        <f t="shared" si="545"/>
        <v/>
      </c>
      <c r="AC1566" s="389" t="str">
        <f t="shared" si="546"/>
        <v/>
      </c>
      <c r="AD1566" s="390">
        <f t="shared" si="536"/>
        <v>1</v>
      </c>
      <c r="AE1566" s="282">
        <f t="shared" si="537"/>
        <v>0</v>
      </c>
      <c r="AF1566" s="359">
        <f t="shared" si="538"/>
        <v>0</v>
      </c>
      <c r="AG1566" s="280">
        <f t="shared" si="539"/>
        <v>0</v>
      </c>
      <c r="AH1566" s="280">
        <f t="shared" si="540"/>
        <v>0</v>
      </c>
      <c r="AI1566" s="280">
        <f>IF(ISBLANK(T1566),AI1565,IF(COUNTIF(T$2:T1566,T1566)&gt;1,AI1565,1+MAX(AI1565,0)))</f>
        <v>41</v>
      </c>
      <c r="AL1566" s="391" t="str">
        <f t="shared" si="547"/>
        <v/>
      </c>
      <c r="AM1566" s="391" t="str">
        <f t="shared" si="548"/>
        <v/>
      </c>
      <c r="AO1566" s="310" t="str">
        <f t="shared" si="541"/>
        <v/>
      </c>
      <c r="AP1566" s="310">
        <f>SUM(AO$1:AO1566)</f>
        <v>0</v>
      </c>
      <c r="AQ1566" s="310">
        <f>SUM(AK$2:AK1566)</f>
        <v>12</v>
      </c>
      <c r="AR1566" s="310">
        <f>COUNTA(AJ$2:AJ1566)</f>
        <v>12</v>
      </c>
      <c r="AS1566" s="312"/>
      <c r="AT1566" s="312"/>
      <c r="AU1566" s="312"/>
      <c r="AV1566" s="312"/>
      <c r="AW1566" s="312"/>
      <c r="AZ1566">
        <v>0</v>
      </c>
      <c r="BA1566">
        <v>1</v>
      </c>
    </row>
    <row r="1567" spans="1:53" x14ac:dyDescent="0.25">
      <c r="A1567">
        <v>126</v>
      </c>
      <c r="B1567" t="s">
        <v>66</v>
      </c>
      <c r="C1567" t="s">
        <v>937</v>
      </c>
      <c r="D1567"/>
      <c r="E1567">
        <v>2</v>
      </c>
      <c r="F1567">
        <v>4</v>
      </c>
      <c r="G1567">
        <v>2</v>
      </c>
      <c r="H1567">
        <v>0</v>
      </c>
      <c r="I1567">
        <v>0</v>
      </c>
      <c r="J1567">
        <v>0</v>
      </c>
      <c r="K1567">
        <v>0</v>
      </c>
      <c r="L1567">
        <v>0</v>
      </c>
      <c r="M1567"/>
      <c r="O1567" s="101">
        <f>IF(ISBLANK(C1567),O1566,IF(COUNTIF(C$2:C1567,C1567)&gt;1,O1566,1+MAX(O1566,0)))</f>
        <v>43</v>
      </c>
      <c r="P1567" s="45">
        <f t="shared" si="528"/>
        <v>22</v>
      </c>
      <c r="Q1567" s="33" t="str">
        <f t="shared" si="529"/>
        <v/>
      </c>
      <c r="R1567" s="33">
        <f t="shared" si="530"/>
        <v>16</v>
      </c>
      <c r="S1567" s="33" t="str">
        <f t="shared" si="531"/>
        <v>126_16</v>
      </c>
      <c r="T1567" s="35" t="str">
        <f t="shared" si="532"/>
        <v>126PM</v>
      </c>
      <c r="U1567" s="35" t="str">
        <f t="shared" si="533"/>
        <v>126PMNS</v>
      </c>
      <c r="V1567" s="35" t="str">
        <f t="shared" si="549"/>
        <v>1Q</v>
      </c>
      <c r="W1567" s="35" t="str">
        <f t="shared" si="542"/>
        <v>126PM1Q242</v>
      </c>
      <c r="X1567" s="388">
        <f t="shared" si="543"/>
        <v>0</v>
      </c>
      <c r="Y1567" s="388">
        <f t="shared" si="544"/>
        <v>0</v>
      </c>
      <c r="Z1567" s="280" t="str">
        <f t="shared" si="534"/>
        <v/>
      </c>
      <c r="AA1567" s="280" t="str">
        <f t="shared" si="535"/>
        <v/>
      </c>
      <c r="AB1567" s="389" t="str">
        <f t="shared" si="545"/>
        <v/>
      </c>
      <c r="AC1567" s="389" t="str">
        <f t="shared" si="546"/>
        <v/>
      </c>
      <c r="AD1567" s="390">
        <f t="shared" si="536"/>
        <v>1</v>
      </c>
      <c r="AE1567" s="282">
        <f t="shared" si="537"/>
        <v>0</v>
      </c>
      <c r="AF1567" s="359">
        <f t="shared" si="538"/>
        <v>0</v>
      </c>
      <c r="AG1567" s="280">
        <f t="shared" si="539"/>
        <v>0</v>
      </c>
      <c r="AH1567" s="280">
        <f t="shared" si="540"/>
        <v>0</v>
      </c>
      <c r="AI1567" s="280">
        <f>IF(ISBLANK(T1567),AI1566,IF(COUNTIF(T$2:T1567,T1567)&gt;1,AI1566,1+MAX(AI1566,0)))</f>
        <v>41</v>
      </c>
      <c r="AL1567" s="391" t="str">
        <f t="shared" si="547"/>
        <v/>
      </c>
      <c r="AM1567" s="391" t="str">
        <f t="shared" si="548"/>
        <v/>
      </c>
      <c r="AO1567" s="310" t="str">
        <f t="shared" si="541"/>
        <v/>
      </c>
      <c r="AP1567" s="310">
        <f>SUM(AO$1:AO1567)</f>
        <v>0</v>
      </c>
      <c r="AQ1567" s="310">
        <f>SUM(AK$2:AK1567)</f>
        <v>12</v>
      </c>
      <c r="AR1567" s="310">
        <f>COUNTA(AJ$2:AJ1567)</f>
        <v>12</v>
      </c>
      <c r="AS1567" s="312"/>
      <c r="AT1567" s="312"/>
      <c r="AU1567" s="312"/>
      <c r="AV1567" s="312"/>
      <c r="AW1567" s="312"/>
      <c r="AZ1567">
        <v>0</v>
      </c>
      <c r="BA1567">
        <v>0</v>
      </c>
    </row>
    <row r="1568" spans="1:53" x14ac:dyDescent="0.25">
      <c r="A1568">
        <v>126</v>
      </c>
      <c r="B1568" t="s">
        <v>66</v>
      </c>
      <c r="C1568" t="s">
        <v>937</v>
      </c>
      <c r="D1568"/>
      <c r="E1568">
        <v>2</v>
      </c>
      <c r="F1568">
        <v>4</v>
      </c>
      <c r="G1568">
        <v>3</v>
      </c>
      <c r="H1568">
        <v>2</v>
      </c>
      <c r="I1568">
        <v>1</v>
      </c>
      <c r="J1568">
        <v>0</v>
      </c>
      <c r="K1568">
        <v>1</v>
      </c>
      <c r="L1568">
        <v>2</v>
      </c>
      <c r="M1568"/>
      <c r="O1568" s="101">
        <f>IF(ISBLANK(C1568),O1567,IF(COUNTIF(C$2:C1568,C1568)&gt;1,O1567,1+MAX(O1567,0)))</f>
        <v>43</v>
      </c>
      <c r="P1568" s="45">
        <f t="shared" si="528"/>
        <v>22</v>
      </c>
      <c r="Q1568" s="33" t="str">
        <f t="shared" si="529"/>
        <v/>
      </c>
      <c r="R1568" s="33">
        <f t="shared" si="530"/>
        <v>16</v>
      </c>
      <c r="S1568" s="33" t="str">
        <f t="shared" si="531"/>
        <v>126_16</v>
      </c>
      <c r="T1568" s="35" t="str">
        <f t="shared" si="532"/>
        <v>126PM</v>
      </c>
      <c r="U1568" s="35" t="str">
        <f t="shared" si="533"/>
        <v>126PMEW</v>
      </c>
      <c r="V1568" s="35" t="str">
        <f t="shared" si="549"/>
        <v>1Q</v>
      </c>
      <c r="W1568" s="35" t="str">
        <f t="shared" si="542"/>
        <v>126PM1Q243</v>
      </c>
      <c r="X1568" s="388">
        <f t="shared" si="543"/>
        <v>1</v>
      </c>
      <c r="Y1568" s="388">
        <f t="shared" si="544"/>
        <v>2</v>
      </c>
      <c r="Z1568" s="280" t="str">
        <f t="shared" si="534"/>
        <v/>
      </c>
      <c r="AA1568" s="280" t="str">
        <f t="shared" si="535"/>
        <v/>
      </c>
      <c r="AB1568" s="389" t="str">
        <f t="shared" si="545"/>
        <v/>
      </c>
      <c r="AC1568" s="389" t="str">
        <f t="shared" si="546"/>
        <v/>
      </c>
      <c r="AD1568" s="390" t="str">
        <f t="shared" si="536"/>
        <v/>
      </c>
      <c r="AE1568" s="282">
        <f t="shared" si="537"/>
        <v>0</v>
      </c>
      <c r="AF1568" s="359">
        <f t="shared" si="538"/>
        <v>0</v>
      </c>
      <c r="AG1568" s="280">
        <f t="shared" si="539"/>
        <v>0</v>
      </c>
      <c r="AH1568" s="280">
        <f t="shared" si="540"/>
        <v>0</v>
      </c>
      <c r="AI1568" s="280">
        <f>IF(ISBLANK(T1568),AI1567,IF(COUNTIF(T$2:T1568,T1568)&gt;1,AI1567,1+MAX(AI1567,0)))</f>
        <v>41</v>
      </c>
      <c r="AL1568" s="391" t="str">
        <f t="shared" si="547"/>
        <v/>
      </c>
      <c r="AM1568" s="391" t="str">
        <f t="shared" si="548"/>
        <v/>
      </c>
      <c r="AO1568" s="310" t="str">
        <f t="shared" si="541"/>
        <v/>
      </c>
      <c r="AP1568" s="310">
        <f>SUM(AO$1:AO1568)</f>
        <v>0</v>
      </c>
      <c r="AQ1568" s="310">
        <f>SUM(AK$2:AK1568)</f>
        <v>12</v>
      </c>
      <c r="AR1568" s="310">
        <f>COUNTA(AJ$2:AJ1568)</f>
        <v>12</v>
      </c>
      <c r="AS1568" s="312"/>
      <c r="AT1568" s="312"/>
      <c r="AU1568" s="312"/>
      <c r="AV1568" s="312"/>
      <c r="AW1568" s="312"/>
      <c r="AZ1568">
        <v>1</v>
      </c>
      <c r="BA1568">
        <v>2</v>
      </c>
    </row>
    <row r="1569" spans="1:53" x14ac:dyDescent="0.25">
      <c r="A1569">
        <v>126</v>
      </c>
      <c r="B1569" t="s">
        <v>66</v>
      </c>
      <c r="C1569" t="s">
        <v>937</v>
      </c>
      <c r="D1569"/>
      <c r="E1569">
        <v>2</v>
      </c>
      <c r="F1569">
        <v>4</v>
      </c>
      <c r="G1569">
        <v>4</v>
      </c>
      <c r="H1569">
        <v>3</v>
      </c>
      <c r="I1569">
        <v>0</v>
      </c>
      <c r="J1569">
        <v>2</v>
      </c>
      <c r="K1569">
        <v>1</v>
      </c>
      <c r="L1569">
        <v>3</v>
      </c>
      <c r="M1569"/>
      <c r="O1569" s="101">
        <f>IF(ISBLANK(C1569),O1568,IF(COUNTIF(C$2:C1569,C1569)&gt;1,O1568,1+MAX(O1568,0)))</f>
        <v>43</v>
      </c>
      <c r="P1569" s="45">
        <f t="shared" si="528"/>
        <v>22</v>
      </c>
      <c r="Q1569" s="33" t="str">
        <f t="shared" si="529"/>
        <v/>
      </c>
      <c r="R1569" s="33">
        <f t="shared" si="530"/>
        <v>16</v>
      </c>
      <c r="S1569" s="33" t="str">
        <f t="shared" si="531"/>
        <v>126_16</v>
      </c>
      <c r="T1569" s="35" t="str">
        <f t="shared" si="532"/>
        <v>126PM</v>
      </c>
      <c r="U1569" s="35" t="str">
        <f t="shared" si="533"/>
        <v>126PMEW</v>
      </c>
      <c r="V1569" s="35" t="str">
        <f t="shared" si="549"/>
        <v>1Q</v>
      </c>
      <c r="W1569" s="35" t="str">
        <f t="shared" si="542"/>
        <v>126PM1Q244</v>
      </c>
      <c r="X1569" s="388">
        <f t="shared" si="543"/>
        <v>1</v>
      </c>
      <c r="Y1569" s="388">
        <f t="shared" si="544"/>
        <v>3</v>
      </c>
      <c r="Z1569" s="280" t="str">
        <f t="shared" si="534"/>
        <v/>
      </c>
      <c r="AA1569" s="280" t="str">
        <f t="shared" si="535"/>
        <v/>
      </c>
      <c r="AB1569" s="389" t="str">
        <f t="shared" si="545"/>
        <v/>
      </c>
      <c r="AC1569" s="389" t="str">
        <f t="shared" si="546"/>
        <v/>
      </c>
      <c r="AD1569" s="390" t="str">
        <f t="shared" si="536"/>
        <v/>
      </c>
      <c r="AE1569" s="282">
        <f t="shared" si="537"/>
        <v>0</v>
      </c>
      <c r="AF1569" s="359">
        <f t="shared" si="538"/>
        <v>0</v>
      </c>
      <c r="AG1569" s="280">
        <f t="shared" si="539"/>
        <v>0</v>
      </c>
      <c r="AH1569" s="280">
        <f t="shared" si="540"/>
        <v>0</v>
      </c>
      <c r="AI1569" s="280">
        <f>IF(ISBLANK(T1569),AI1568,IF(COUNTIF(T$2:T1569,T1569)&gt;1,AI1568,1+MAX(AI1568,0)))</f>
        <v>41</v>
      </c>
      <c r="AL1569" s="391" t="str">
        <f t="shared" si="547"/>
        <v/>
      </c>
      <c r="AM1569" s="391" t="str">
        <f t="shared" si="548"/>
        <v/>
      </c>
      <c r="AO1569" s="310" t="str">
        <f t="shared" si="541"/>
        <v/>
      </c>
      <c r="AP1569" s="310">
        <f>SUM(AO$1:AO1569)</f>
        <v>0</v>
      </c>
      <c r="AQ1569" s="310">
        <f>SUM(AK$2:AK1569)</f>
        <v>12</v>
      </c>
      <c r="AR1569" s="310">
        <f>COUNTA(AJ$2:AJ1569)</f>
        <v>12</v>
      </c>
      <c r="AS1569" s="312"/>
      <c r="AT1569" s="312"/>
      <c r="AU1569" s="312"/>
      <c r="AV1569" s="312"/>
      <c r="AW1569" s="312"/>
      <c r="AZ1569">
        <v>1</v>
      </c>
      <c r="BA1569">
        <v>3</v>
      </c>
    </row>
    <row r="1570" spans="1:53" x14ac:dyDescent="0.25">
      <c r="A1570">
        <v>128</v>
      </c>
      <c r="B1570" t="s">
        <v>65</v>
      </c>
      <c r="C1570" t="s">
        <v>938</v>
      </c>
      <c r="D1570"/>
      <c r="E1570">
        <v>1</v>
      </c>
      <c r="F1570">
        <v>1</v>
      </c>
      <c r="G1570">
        <v>1</v>
      </c>
      <c r="H1570">
        <v>0</v>
      </c>
      <c r="I1570">
        <v>0</v>
      </c>
      <c r="J1570">
        <v>0</v>
      </c>
      <c r="K1570">
        <v>0</v>
      </c>
      <c r="L1570">
        <v>0</v>
      </c>
      <c r="M1570"/>
      <c r="O1570" s="101">
        <f>IF(ISBLANK(C1570),O1569,IF(COUNTIF(C$2:C1570,C1570)&gt;1,O1569,1+MAX(O1569,0)))</f>
        <v>44</v>
      </c>
      <c r="P1570" s="45">
        <f t="shared" si="528"/>
        <v>23</v>
      </c>
      <c r="Q1570" s="33">
        <f t="shared" si="529"/>
        <v>23</v>
      </c>
      <c r="R1570" s="33">
        <f t="shared" si="530"/>
        <v>1</v>
      </c>
      <c r="S1570" s="33" t="str">
        <f t="shared" si="531"/>
        <v>128_1</v>
      </c>
      <c r="T1570" s="35" t="str">
        <f t="shared" si="532"/>
        <v>128AM</v>
      </c>
      <c r="U1570" s="35" t="str">
        <f t="shared" si="533"/>
        <v>128AMNS</v>
      </c>
      <c r="V1570" s="35" t="str">
        <f t="shared" si="549"/>
        <v>1R</v>
      </c>
      <c r="W1570" s="35" t="str">
        <f t="shared" si="542"/>
        <v>128AM1R111</v>
      </c>
      <c r="X1570" s="388">
        <f t="shared" si="543"/>
        <v>0</v>
      </c>
      <c r="Y1570" s="388">
        <f t="shared" si="544"/>
        <v>0</v>
      </c>
      <c r="Z1570" s="280" t="str">
        <f t="shared" si="534"/>
        <v/>
      </c>
      <c r="AA1570" s="280" t="str">
        <f t="shared" si="535"/>
        <v/>
      </c>
      <c r="AB1570" s="389" t="str">
        <f t="shared" si="545"/>
        <v/>
      </c>
      <c r="AC1570" s="389" t="str">
        <f t="shared" si="546"/>
        <v/>
      </c>
      <c r="AD1570" s="390" t="str">
        <f t="shared" si="536"/>
        <v/>
      </c>
      <c r="AE1570" s="282">
        <f t="shared" si="537"/>
        <v>0</v>
      </c>
      <c r="AF1570" s="359">
        <f t="shared" si="538"/>
        <v>0</v>
      </c>
      <c r="AG1570" s="280">
        <f t="shared" si="539"/>
        <v>0</v>
      </c>
      <c r="AH1570" s="280">
        <f t="shared" si="540"/>
        <v>0</v>
      </c>
      <c r="AI1570" s="280">
        <f>IF(ISBLANK(T1570),AI1569,IF(COUNTIF(T$2:T1570,T1570)&gt;1,AI1569,1+MAX(AI1569,0)))</f>
        <v>42</v>
      </c>
      <c r="AL1570" s="391" t="str">
        <f t="shared" si="547"/>
        <v/>
      </c>
      <c r="AM1570" s="391" t="str">
        <f t="shared" si="548"/>
        <v/>
      </c>
      <c r="AO1570" s="310" t="str">
        <f t="shared" si="541"/>
        <v/>
      </c>
      <c r="AP1570" s="310">
        <f>SUM(AO$1:AO1570)</f>
        <v>0</v>
      </c>
      <c r="AQ1570" s="310">
        <f>SUM(AK$2:AK1570)</f>
        <v>12</v>
      </c>
      <c r="AR1570" s="310">
        <f>COUNTA(AJ$2:AJ1570)</f>
        <v>12</v>
      </c>
      <c r="AS1570" s="312">
        <f>ABS(H1570-Data!H1538)</f>
        <v>0</v>
      </c>
      <c r="AT1570" s="312">
        <f>ABS(I1570-Data!I1538)</f>
        <v>0</v>
      </c>
      <c r="AU1570" s="312">
        <f>ABS(J1570-Data!J1538)</f>
        <v>0</v>
      </c>
      <c r="AV1570" s="312">
        <f>ABS(K1570-Data!K1538)</f>
        <v>0</v>
      </c>
      <c r="AW1570" s="312">
        <f>ABS(L1570-Data!L1538)</f>
        <v>0</v>
      </c>
      <c r="AZ1570">
        <v>0</v>
      </c>
      <c r="BA1570">
        <v>0</v>
      </c>
    </row>
    <row r="1571" spans="1:53" x14ac:dyDescent="0.25">
      <c r="A1571">
        <v>128</v>
      </c>
      <c r="B1571" t="s">
        <v>65</v>
      </c>
      <c r="C1571" t="s">
        <v>938</v>
      </c>
      <c r="D1571"/>
      <c r="E1571">
        <v>1</v>
      </c>
      <c r="F1571">
        <v>1</v>
      </c>
      <c r="G1571">
        <v>2</v>
      </c>
      <c r="H1571">
        <v>1</v>
      </c>
      <c r="I1571">
        <v>0</v>
      </c>
      <c r="J1571">
        <v>0</v>
      </c>
      <c r="K1571">
        <v>0</v>
      </c>
      <c r="L1571">
        <v>1</v>
      </c>
      <c r="M1571"/>
      <c r="O1571" s="101">
        <f>IF(ISBLANK(C1571),O1570,IF(COUNTIF(C$2:C1571,C1571)&gt;1,O1570,1+MAX(O1570,0)))</f>
        <v>44</v>
      </c>
      <c r="P1571" s="45">
        <f t="shared" si="528"/>
        <v>23</v>
      </c>
      <c r="Q1571" s="33" t="str">
        <f t="shared" si="529"/>
        <v/>
      </c>
      <c r="R1571" s="33">
        <f t="shared" si="530"/>
        <v>1</v>
      </c>
      <c r="S1571" s="33" t="str">
        <f t="shared" si="531"/>
        <v>128_1</v>
      </c>
      <c r="T1571" s="35" t="str">
        <f t="shared" si="532"/>
        <v>128AM</v>
      </c>
      <c r="U1571" s="35" t="str">
        <f t="shared" si="533"/>
        <v>128AMNS</v>
      </c>
      <c r="V1571" s="35" t="str">
        <f t="shared" si="549"/>
        <v>1R</v>
      </c>
      <c r="W1571" s="35" t="str">
        <f t="shared" si="542"/>
        <v>128AM1R112</v>
      </c>
      <c r="X1571" s="388">
        <f t="shared" si="543"/>
        <v>0</v>
      </c>
      <c r="Y1571" s="388">
        <f t="shared" si="544"/>
        <v>1</v>
      </c>
      <c r="Z1571" s="280" t="str">
        <f t="shared" si="534"/>
        <v/>
      </c>
      <c r="AA1571" s="280" t="str">
        <f t="shared" si="535"/>
        <v/>
      </c>
      <c r="AB1571" s="389" t="str">
        <f t="shared" si="545"/>
        <v/>
      </c>
      <c r="AC1571" s="389" t="str">
        <f t="shared" si="546"/>
        <v/>
      </c>
      <c r="AD1571" s="390" t="str">
        <f t="shared" si="536"/>
        <v/>
      </c>
      <c r="AE1571" s="282">
        <f t="shared" si="537"/>
        <v>0</v>
      </c>
      <c r="AF1571" s="359">
        <f t="shared" si="538"/>
        <v>0</v>
      </c>
      <c r="AG1571" s="280">
        <f t="shared" si="539"/>
        <v>0</v>
      </c>
      <c r="AH1571" s="280">
        <f t="shared" si="540"/>
        <v>0</v>
      </c>
      <c r="AI1571" s="280">
        <f>IF(ISBLANK(T1571),AI1570,IF(COUNTIF(T$2:T1571,T1571)&gt;1,AI1570,1+MAX(AI1570,0)))</f>
        <v>42</v>
      </c>
      <c r="AL1571" s="391" t="str">
        <f t="shared" si="547"/>
        <v/>
      </c>
      <c r="AM1571" s="391" t="str">
        <f t="shared" si="548"/>
        <v/>
      </c>
      <c r="AO1571" s="310" t="str">
        <f t="shared" si="541"/>
        <v/>
      </c>
      <c r="AP1571" s="310">
        <f>SUM(AO$1:AO1571)</f>
        <v>0</v>
      </c>
      <c r="AQ1571" s="310">
        <f>SUM(AK$2:AK1571)</f>
        <v>12</v>
      </c>
      <c r="AR1571" s="310">
        <f>COUNTA(AJ$2:AJ1571)</f>
        <v>12</v>
      </c>
      <c r="AS1571" s="312">
        <f>ABS(H1571-Data!H1539)</f>
        <v>1</v>
      </c>
      <c r="AT1571" s="312">
        <f>ABS(I1571-Data!I1539)</f>
        <v>0</v>
      </c>
      <c r="AU1571" s="312">
        <f>ABS(J1571-Data!J1539)</f>
        <v>0</v>
      </c>
      <c r="AV1571" s="312">
        <f>ABS(K1571-Data!K1539)</f>
        <v>0</v>
      </c>
      <c r="AW1571" s="312">
        <f>ABS(L1571-Data!L1539)</f>
        <v>1</v>
      </c>
      <c r="AZ1571">
        <v>0</v>
      </c>
      <c r="BA1571">
        <v>1</v>
      </c>
    </row>
    <row r="1572" spans="1:53" x14ac:dyDescent="0.25">
      <c r="A1572">
        <v>128</v>
      </c>
      <c r="B1572" t="s">
        <v>65</v>
      </c>
      <c r="C1572" t="s">
        <v>938</v>
      </c>
      <c r="D1572"/>
      <c r="E1572">
        <v>1</v>
      </c>
      <c r="F1572">
        <v>1</v>
      </c>
      <c r="G1572">
        <v>3</v>
      </c>
      <c r="H1572">
        <v>1</v>
      </c>
      <c r="I1572">
        <v>0</v>
      </c>
      <c r="J1572">
        <v>1</v>
      </c>
      <c r="K1572">
        <v>0</v>
      </c>
      <c r="L1572">
        <v>0</v>
      </c>
      <c r="M1572"/>
      <c r="O1572" s="101">
        <f>IF(ISBLANK(C1572),O1571,IF(COUNTIF(C$2:C1572,C1572)&gt;1,O1571,1+MAX(O1571,0)))</f>
        <v>44</v>
      </c>
      <c r="P1572" s="45">
        <f t="shared" si="528"/>
        <v>23</v>
      </c>
      <c r="Q1572" s="33" t="str">
        <f t="shared" si="529"/>
        <v/>
      </c>
      <c r="R1572" s="33">
        <f t="shared" si="530"/>
        <v>1</v>
      </c>
      <c r="S1572" s="33" t="str">
        <f t="shared" si="531"/>
        <v>128_1</v>
      </c>
      <c r="T1572" s="35" t="str">
        <f t="shared" si="532"/>
        <v>128AM</v>
      </c>
      <c r="U1572" s="35" t="str">
        <f t="shared" si="533"/>
        <v>128AMEW</v>
      </c>
      <c r="V1572" s="35" t="str">
        <f t="shared" si="549"/>
        <v>1R</v>
      </c>
      <c r="W1572" s="35" t="str">
        <f t="shared" si="542"/>
        <v>128AM1R113</v>
      </c>
      <c r="X1572" s="388">
        <f t="shared" si="543"/>
        <v>0</v>
      </c>
      <c r="Y1572" s="388">
        <f t="shared" si="544"/>
        <v>0</v>
      </c>
      <c r="Z1572" s="280" t="str">
        <f t="shared" si="534"/>
        <v/>
      </c>
      <c r="AA1572" s="280" t="str">
        <f t="shared" si="535"/>
        <v/>
      </c>
      <c r="AB1572" s="389" t="str">
        <f t="shared" si="545"/>
        <v/>
      </c>
      <c r="AC1572" s="389" t="str">
        <f t="shared" si="546"/>
        <v/>
      </c>
      <c r="AD1572" s="390" t="str">
        <f t="shared" si="536"/>
        <v/>
      </c>
      <c r="AE1572" s="282">
        <f t="shared" si="537"/>
        <v>0</v>
      </c>
      <c r="AF1572" s="359">
        <f t="shared" si="538"/>
        <v>0</v>
      </c>
      <c r="AG1572" s="280">
        <f t="shared" si="539"/>
        <v>2</v>
      </c>
      <c r="AH1572" s="280">
        <f t="shared" si="540"/>
        <v>1</v>
      </c>
      <c r="AI1572" s="280">
        <f>IF(ISBLANK(T1572),AI1571,IF(COUNTIF(T$2:T1572,T1572)&gt;1,AI1571,1+MAX(AI1571,0)))</f>
        <v>42</v>
      </c>
      <c r="AL1572" s="391" t="str">
        <f t="shared" si="547"/>
        <v/>
      </c>
      <c r="AM1572" s="391" t="str">
        <f t="shared" si="548"/>
        <v/>
      </c>
      <c r="AO1572" s="310" t="str">
        <f t="shared" si="541"/>
        <v/>
      </c>
      <c r="AP1572" s="310">
        <f>SUM(AO$1:AO1572)</f>
        <v>0</v>
      </c>
      <c r="AQ1572" s="310">
        <f>SUM(AK$2:AK1572)</f>
        <v>12</v>
      </c>
      <c r="AR1572" s="310">
        <f>COUNTA(AJ$2:AJ1572)</f>
        <v>12</v>
      </c>
      <c r="AS1572" s="312">
        <f>ABS(H1572-Data!H1540)</f>
        <v>2</v>
      </c>
      <c r="AT1572" s="312">
        <f>ABS(I1572-Data!I1540)</f>
        <v>0</v>
      </c>
      <c r="AU1572" s="312">
        <f>ABS(J1572-Data!J1540)</f>
        <v>1</v>
      </c>
      <c r="AV1572" s="312">
        <f>ABS(K1572-Data!K1540)</f>
        <v>2</v>
      </c>
      <c r="AW1572" s="312">
        <f>ABS(L1572-Data!L1540)</f>
        <v>2</v>
      </c>
      <c r="AZ1572">
        <v>0</v>
      </c>
      <c r="BA1572">
        <v>0</v>
      </c>
    </row>
    <row r="1573" spans="1:53" x14ac:dyDescent="0.25">
      <c r="A1573">
        <v>128</v>
      </c>
      <c r="B1573" t="s">
        <v>65</v>
      </c>
      <c r="C1573" t="s">
        <v>938</v>
      </c>
      <c r="D1573"/>
      <c r="E1573">
        <v>1</v>
      </c>
      <c r="F1573">
        <v>1</v>
      </c>
      <c r="G1573">
        <v>4</v>
      </c>
      <c r="H1573">
        <v>2</v>
      </c>
      <c r="I1573">
        <v>0</v>
      </c>
      <c r="J1573">
        <v>0</v>
      </c>
      <c r="K1573">
        <v>0</v>
      </c>
      <c r="L1573">
        <v>1</v>
      </c>
      <c r="M1573"/>
      <c r="O1573" s="101">
        <f>IF(ISBLANK(C1573),O1572,IF(COUNTIF(C$2:C1573,C1573)&gt;1,O1572,1+MAX(O1572,0)))</f>
        <v>44</v>
      </c>
      <c r="P1573" s="45">
        <f t="shared" si="528"/>
        <v>23</v>
      </c>
      <c r="Q1573" s="33" t="str">
        <f t="shared" si="529"/>
        <v/>
      </c>
      <c r="R1573" s="33">
        <f t="shared" si="530"/>
        <v>1</v>
      </c>
      <c r="S1573" s="33" t="str">
        <f t="shared" si="531"/>
        <v>128_1</v>
      </c>
      <c r="T1573" s="35" t="str">
        <f t="shared" si="532"/>
        <v>128AM</v>
      </c>
      <c r="U1573" s="35" t="str">
        <f t="shared" si="533"/>
        <v>128AMEW</v>
      </c>
      <c r="V1573" s="35" t="str">
        <f t="shared" si="549"/>
        <v>1R</v>
      </c>
      <c r="W1573" s="35" t="str">
        <f t="shared" si="542"/>
        <v>128AM1R114</v>
      </c>
      <c r="X1573" s="388">
        <f t="shared" si="543"/>
        <v>0</v>
      </c>
      <c r="Y1573" s="388">
        <f t="shared" si="544"/>
        <v>1</v>
      </c>
      <c r="Z1573" s="280" t="str">
        <f t="shared" si="534"/>
        <v/>
      </c>
      <c r="AA1573" s="280" t="str">
        <f t="shared" si="535"/>
        <v/>
      </c>
      <c r="AB1573" s="389" t="str">
        <f t="shared" si="545"/>
        <v/>
      </c>
      <c r="AC1573" s="389" t="str">
        <f t="shared" si="546"/>
        <v/>
      </c>
      <c r="AD1573" s="390" t="str">
        <f t="shared" si="536"/>
        <v/>
      </c>
      <c r="AE1573" s="282">
        <f t="shared" si="537"/>
        <v>0</v>
      </c>
      <c r="AF1573" s="359">
        <f t="shared" si="538"/>
        <v>0</v>
      </c>
      <c r="AG1573" s="280">
        <f t="shared" si="539"/>
        <v>2</v>
      </c>
      <c r="AH1573" s="280">
        <f t="shared" si="540"/>
        <v>1</v>
      </c>
      <c r="AI1573" s="280">
        <f>IF(ISBLANK(T1573),AI1572,IF(COUNTIF(T$2:T1573,T1573)&gt;1,AI1572,1+MAX(AI1572,0)))</f>
        <v>42</v>
      </c>
      <c r="AL1573" s="391" t="str">
        <f t="shared" si="547"/>
        <v/>
      </c>
      <c r="AM1573" s="391" t="str">
        <f t="shared" si="548"/>
        <v/>
      </c>
      <c r="AO1573" s="310" t="str">
        <f t="shared" si="541"/>
        <v/>
      </c>
      <c r="AP1573" s="310">
        <f>SUM(AO$1:AO1573)</f>
        <v>0</v>
      </c>
      <c r="AQ1573" s="310">
        <f>SUM(AK$2:AK1573)</f>
        <v>12</v>
      </c>
      <c r="AR1573" s="310">
        <f>COUNTA(AJ$2:AJ1573)</f>
        <v>12</v>
      </c>
      <c r="AS1573" s="312">
        <f>ABS(H1573-Data!H1541)</f>
        <v>2</v>
      </c>
      <c r="AT1573" s="312">
        <f>ABS(I1573-Data!I1541)</f>
        <v>0</v>
      </c>
      <c r="AU1573" s="312">
        <f>ABS(J1573-Data!J1541)</f>
        <v>2</v>
      </c>
      <c r="AV1573" s="312">
        <f>ABS(K1573-Data!K1541)</f>
        <v>3</v>
      </c>
      <c r="AW1573" s="312">
        <f>ABS(L1573-Data!L1541)</f>
        <v>2</v>
      </c>
      <c r="AZ1573">
        <v>0</v>
      </c>
      <c r="BA1573">
        <v>1</v>
      </c>
    </row>
    <row r="1574" spans="1:53" x14ac:dyDescent="0.25">
      <c r="A1574">
        <v>128</v>
      </c>
      <c r="B1574" t="s">
        <v>65</v>
      </c>
      <c r="C1574" t="s">
        <v>938</v>
      </c>
      <c r="D1574"/>
      <c r="E1574">
        <v>1</v>
      </c>
      <c r="F1574">
        <v>2</v>
      </c>
      <c r="G1574">
        <v>1</v>
      </c>
      <c r="H1574">
        <v>0</v>
      </c>
      <c r="I1574">
        <v>0</v>
      </c>
      <c r="J1574">
        <v>0</v>
      </c>
      <c r="K1574">
        <v>0</v>
      </c>
      <c r="L1574">
        <v>0</v>
      </c>
      <c r="M1574"/>
      <c r="O1574" s="101">
        <f>IF(ISBLANK(C1574),O1573,IF(COUNTIF(C$2:C1574,C1574)&gt;1,O1573,1+MAX(O1573,0)))</f>
        <v>44</v>
      </c>
      <c r="P1574" s="45">
        <f t="shared" si="528"/>
        <v>23</v>
      </c>
      <c r="Q1574" s="33" t="str">
        <f t="shared" si="529"/>
        <v/>
      </c>
      <c r="R1574" s="33">
        <f t="shared" si="530"/>
        <v>2</v>
      </c>
      <c r="S1574" s="33" t="str">
        <f t="shared" si="531"/>
        <v>128_2</v>
      </c>
      <c r="T1574" s="35" t="str">
        <f t="shared" si="532"/>
        <v>128AM</v>
      </c>
      <c r="U1574" s="35" t="str">
        <f t="shared" si="533"/>
        <v>128AMNS</v>
      </c>
      <c r="V1574" s="35" t="str">
        <f t="shared" si="549"/>
        <v>1R</v>
      </c>
      <c r="W1574" s="35" t="str">
        <f t="shared" si="542"/>
        <v>128AM1R121</v>
      </c>
      <c r="X1574" s="388">
        <f t="shared" si="543"/>
        <v>0</v>
      </c>
      <c r="Y1574" s="388">
        <f t="shared" si="544"/>
        <v>0</v>
      </c>
      <c r="Z1574" s="280" t="str">
        <f t="shared" si="534"/>
        <v/>
      </c>
      <c r="AA1574" s="280" t="str">
        <f t="shared" si="535"/>
        <v/>
      </c>
      <c r="AB1574" s="389" t="str">
        <f t="shared" si="545"/>
        <v/>
      </c>
      <c r="AC1574" s="389" t="str">
        <f t="shared" si="546"/>
        <v/>
      </c>
      <c r="AD1574" s="390" t="str">
        <f t="shared" si="536"/>
        <v/>
      </c>
      <c r="AE1574" s="282">
        <f t="shared" si="537"/>
        <v>0</v>
      </c>
      <c r="AF1574" s="359">
        <f t="shared" si="538"/>
        <v>0</v>
      </c>
      <c r="AG1574" s="280">
        <f t="shared" si="539"/>
        <v>0</v>
      </c>
      <c r="AH1574" s="280">
        <f t="shared" si="540"/>
        <v>0</v>
      </c>
      <c r="AI1574" s="280">
        <f>IF(ISBLANK(T1574),AI1573,IF(COUNTIF(T$2:T1574,T1574)&gt;1,AI1573,1+MAX(AI1573,0)))</f>
        <v>42</v>
      </c>
      <c r="AL1574" s="391" t="str">
        <f t="shared" si="547"/>
        <v/>
      </c>
      <c r="AM1574" s="391" t="str">
        <f t="shared" si="548"/>
        <v/>
      </c>
      <c r="AO1574" s="310" t="str">
        <f t="shared" si="541"/>
        <v/>
      </c>
      <c r="AP1574" s="310">
        <f>SUM(AO$1:AO1574)</f>
        <v>0</v>
      </c>
      <c r="AQ1574" s="310">
        <f>SUM(AK$2:AK1574)</f>
        <v>12</v>
      </c>
      <c r="AR1574" s="310">
        <f>COUNTA(AJ$2:AJ1574)</f>
        <v>12</v>
      </c>
      <c r="AS1574" s="312">
        <f>ABS(H1574-Data!H1542)</f>
        <v>1</v>
      </c>
      <c r="AT1574" s="312">
        <f>ABS(I1574-Data!I1542)</f>
        <v>1</v>
      </c>
      <c r="AU1574" s="312">
        <f>ABS(J1574-Data!J1542)</f>
        <v>0</v>
      </c>
      <c r="AV1574" s="312">
        <f>ABS(K1574-Data!K1542)</f>
        <v>0</v>
      </c>
      <c r="AW1574" s="312">
        <f>ABS(L1574-Data!L1542)</f>
        <v>0</v>
      </c>
      <c r="AZ1574">
        <v>0</v>
      </c>
      <c r="BA1574">
        <v>0</v>
      </c>
    </row>
    <row r="1575" spans="1:53" x14ac:dyDescent="0.25">
      <c r="A1575">
        <v>128</v>
      </c>
      <c r="B1575" t="s">
        <v>65</v>
      </c>
      <c r="C1575" t="s">
        <v>938</v>
      </c>
      <c r="D1575"/>
      <c r="E1575">
        <v>1</v>
      </c>
      <c r="F1575">
        <v>2</v>
      </c>
      <c r="G1575">
        <v>2</v>
      </c>
      <c r="H1575">
        <v>4</v>
      </c>
      <c r="I1575">
        <v>0</v>
      </c>
      <c r="J1575">
        <v>0</v>
      </c>
      <c r="K1575">
        <v>2</v>
      </c>
      <c r="L1575">
        <v>4</v>
      </c>
      <c r="M1575"/>
      <c r="O1575" s="101">
        <f>IF(ISBLANK(C1575),O1574,IF(COUNTIF(C$2:C1575,C1575)&gt;1,O1574,1+MAX(O1574,0)))</f>
        <v>44</v>
      </c>
      <c r="P1575" s="45">
        <f t="shared" si="528"/>
        <v>23</v>
      </c>
      <c r="Q1575" s="33" t="str">
        <f t="shared" si="529"/>
        <v/>
      </c>
      <c r="R1575" s="33">
        <f t="shared" si="530"/>
        <v>2</v>
      </c>
      <c r="S1575" s="33" t="str">
        <f t="shared" si="531"/>
        <v>128_2</v>
      </c>
      <c r="T1575" s="35" t="str">
        <f t="shared" si="532"/>
        <v>128AM</v>
      </c>
      <c r="U1575" s="35" t="str">
        <f t="shared" si="533"/>
        <v>128AMNS</v>
      </c>
      <c r="V1575" s="35" t="str">
        <f t="shared" si="549"/>
        <v>1R</v>
      </c>
      <c r="W1575" s="35" t="str">
        <f t="shared" si="542"/>
        <v>128AM1R122</v>
      </c>
      <c r="X1575" s="388">
        <f t="shared" si="543"/>
        <v>2</v>
      </c>
      <c r="Y1575" s="388">
        <f t="shared" si="544"/>
        <v>4</v>
      </c>
      <c r="Z1575" s="280" t="str">
        <f t="shared" si="534"/>
        <v/>
      </c>
      <c r="AA1575" s="280" t="str">
        <f t="shared" si="535"/>
        <v/>
      </c>
      <c r="AB1575" s="389" t="str">
        <f t="shared" si="545"/>
        <v/>
      </c>
      <c r="AC1575" s="389" t="str">
        <f t="shared" si="546"/>
        <v/>
      </c>
      <c r="AD1575" s="390" t="str">
        <f t="shared" si="536"/>
        <v/>
      </c>
      <c r="AE1575" s="282">
        <f t="shared" si="537"/>
        <v>0</v>
      </c>
      <c r="AF1575" s="359">
        <f t="shared" si="538"/>
        <v>0</v>
      </c>
      <c r="AG1575" s="280">
        <f t="shared" si="539"/>
        <v>0</v>
      </c>
      <c r="AH1575" s="280">
        <f t="shared" si="540"/>
        <v>0</v>
      </c>
      <c r="AI1575" s="280">
        <f>IF(ISBLANK(T1575),AI1574,IF(COUNTIF(T$2:T1575,T1575)&gt;1,AI1574,1+MAX(AI1574,0)))</f>
        <v>42</v>
      </c>
      <c r="AL1575" s="391" t="str">
        <f t="shared" si="547"/>
        <v/>
      </c>
      <c r="AM1575" s="391" t="str">
        <f t="shared" si="548"/>
        <v/>
      </c>
      <c r="AO1575" s="310" t="str">
        <f t="shared" si="541"/>
        <v/>
      </c>
      <c r="AP1575" s="310">
        <f>SUM(AO$1:AO1575)</f>
        <v>0</v>
      </c>
      <c r="AQ1575" s="310">
        <f>SUM(AK$2:AK1575)</f>
        <v>12</v>
      </c>
      <c r="AR1575" s="310">
        <f>COUNTA(AJ$2:AJ1575)</f>
        <v>12</v>
      </c>
      <c r="AS1575" s="312">
        <f>ABS(H1575-Data!H1543)</f>
        <v>4</v>
      </c>
      <c r="AT1575" s="312">
        <f>ABS(I1575-Data!I1543)</f>
        <v>0</v>
      </c>
      <c r="AU1575" s="312">
        <f>ABS(J1575-Data!J1543)</f>
        <v>0</v>
      </c>
      <c r="AV1575" s="312">
        <f>ABS(K1575-Data!K1543)</f>
        <v>2</v>
      </c>
      <c r="AW1575" s="312">
        <f>ABS(L1575-Data!L1543)</f>
        <v>4</v>
      </c>
      <c r="AZ1575">
        <v>2</v>
      </c>
      <c r="BA1575">
        <v>4</v>
      </c>
    </row>
    <row r="1576" spans="1:53" x14ac:dyDescent="0.25">
      <c r="A1576">
        <v>128</v>
      </c>
      <c r="B1576" t="s">
        <v>65</v>
      </c>
      <c r="C1576" t="s">
        <v>938</v>
      </c>
      <c r="D1576"/>
      <c r="E1576">
        <v>1</v>
      </c>
      <c r="F1576">
        <v>2</v>
      </c>
      <c r="G1576">
        <v>3</v>
      </c>
      <c r="H1576">
        <v>3</v>
      </c>
      <c r="I1576">
        <v>1</v>
      </c>
      <c r="J1576">
        <v>2</v>
      </c>
      <c r="K1576">
        <v>0</v>
      </c>
      <c r="L1576">
        <v>1</v>
      </c>
      <c r="M1576"/>
      <c r="O1576" s="101">
        <f>IF(ISBLANK(C1576),O1575,IF(COUNTIF(C$2:C1576,C1576)&gt;1,O1575,1+MAX(O1575,0)))</f>
        <v>44</v>
      </c>
      <c r="P1576" s="45">
        <f t="shared" si="528"/>
        <v>23</v>
      </c>
      <c r="Q1576" s="33" t="str">
        <f t="shared" si="529"/>
        <v/>
      </c>
      <c r="R1576" s="33">
        <f t="shared" si="530"/>
        <v>2</v>
      </c>
      <c r="S1576" s="33" t="str">
        <f t="shared" si="531"/>
        <v>128_2</v>
      </c>
      <c r="T1576" s="35" t="str">
        <f t="shared" si="532"/>
        <v>128AM</v>
      </c>
      <c r="U1576" s="35" t="str">
        <f t="shared" si="533"/>
        <v>128AMEW</v>
      </c>
      <c r="V1576" s="35" t="str">
        <f t="shared" si="549"/>
        <v>1R</v>
      </c>
      <c r="W1576" s="35" t="str">
        <f t="shared" si="542"/>
        <v>128AM1R123</v>
      </c>
      <c r="X1576" s="388">
        <f t="shared" si="543"/>
        <v>0</v>
      </c>
      <c r="Y1576" s="388">
        <f t="shared" si="544"/>
        <v>1</v>
      </c>
      <c r="Z1576" s="280" t="str">
        <f t="shared" si="534"/>
        <v/>
      </c>
      <c r="AA1576" s="280" t="str">
        <f t="shared" si="535"/>
        <v/>
      </c>
      <c r="AB1576" s="389" t="str">
        <f t="shared" si="545"/>
        <v/>
      </c>
      <c r="AC1576" s="389" t="str">
        <f t="shared" si="546"/>
        <v/>
      </c>
      <c r="AD1576" s="390" t="str">
        <f t="shared" si="536"/>
        <v/>
      </c>
      <c r="AE1576" s="282">
        <f t="shared" si="537"/>
        <v>0</v>
      </c>
      <c r="AF1576" s="359">
        <f t="shared" si="538"/>
        <v>0</v>
      </c>
      <c r="AG1576" s="280">
        <f t="shared" si="539"/>
        <v>2</v>
      </c>
      <c r="AH1576" s="280">
        <f t="shared" si="540"/>
        <v>1</v>
      </c>
      <c r="AI1576" s="280">
        <f>IF(ISBLANK(T1576),AI1575,IF(COUNTIF(T$2:T1576,T1576)&gt;1,AI1575,1+MAX(AI1575,0)))</f>
        <v>42</v>
      </c>
      <c r="AL1576" s="391" t="str">
        <f t="shared" si="547"/>
        <v/>
      </c>
      <c r="AM1576" s="391" t="str">
        <f t="shared" si="548"/>
        <v/>
      </c>
      <c r="AO1576" s="310" t="str">
        <f t="shared" si="541"/>
        <v/>
      </c>
      <c r="AP1576" s="310">
        <f>SUM(AO$1:AO1576)</f>
        <v>0</v>
      </c>
      <c r="AQ1576" s="310">
        <f>SUM(AK$2:AK1576)</f>
        <v>12</v>
      </c>
      <c r="AR1576" s="310">
        <f>COUNTA(AJ$2:AJ1576)</f>
        <v>12</v>
      </c>
      <c r="AS1576" s="312">
        <f>ABS(H1576-Data!H1544)</f>
        <v>0</v>
      </c>
      <c r="AT1576" s="312">
        <f>ABS(I1576-Data!I1544)</f>
        <v>0</v>
      </c>
      <c r="AU1576" s="312">
        <f>ABS(J1576-Data!J1544)</f>
        <v>1</v>
      </c>
      <c r="AV1576" s="312">
        <f>ABS(K1576-Data!K1544)</f>
        <v>0</v>
      </c>
      <c r="AW1576" s="312">
        <f>ABS(L1576-Data!L1544)</f>
        <v>1</v>
      </c>
      <c r="AZ1576">
        <v>0</v>
      </c>
      <c r="BA1576">
        <v>1</v>
      </c>
    </row>
    <row r="1577" spans="1:53" x14ac:dyDescent="0.25">
      <c r="A1577">
        <v>128</v>
      </c>
      <c r="B1577" t="s">
        <v>65</v>
      </c>
      <c r="C1577" t="s">
        <v>938</v>
      </c>
      <c r="D1577"/>
      <c r="E1577">
        <v>1</v>
      </c>
      <c r="F1577">
        <v>2</v>
      </c>
      <c r="G1577">
        <v>4</v>
      </c>
      <c r="H1577">
        <v>3</v>
      </c>
      <c r="I1577">
        <v>0</v>
      </c>
      <c r="J1577">
        <v>1</v>
      </c>
      <c r="K1577">
        <v>0</v>
      </c>
      <c r="L1577">
        <v>1</v>
      </c>
      <c r="M1577"/>
      <c r="O1577" s="101">
        <f>IF(ISBLANK(C1577),O1576,IF(COUNTIF(C$2:C1577,C1577)&gt;1,O1576,1+MAX(O1576,0)))</f>
        <v>44</v>
      </c>
      <c r="P1577" s="45">
        <f t="shared" si="528"/>
        <v>23</v>
      </c>
      <c r="Q1577" s="33" t="str">
        <f t="shared" si="529"/>
        <v/>
      </c>
      <c r="R1577" s="33">
        <f t="shared" si="530"/>
        <v>2</v>
      </c>
      <c r="S1577" s="33" t="str">
        <f t="shared" si="531"/>
        <v>128_2</v>
      </c>
      <c r="T1577" s="35" t="str">
        <f t="shared" si="532"/>
        <v>128AM</v>
      </c>
      <c r="U1577" s="35" t="str">
        <f t="shared" si="533"/>
        <v>128AMEW</v>
      </c>
      <c r="V1577" s="35" t="str">
        <f t="shared" si="549"/>
        <v>1R</v>
      </c>
      <c r="W1577" s="35" t="str">
        <f t="shared" si="542"/>
        <v>128AM1R124</v>
      </c>
      <c r="X1577" s="388">
        <f t="shared" si="543"/>
        <v>0</v>
      </c>
      <c r="Y1577" s="388">
        <f t="shared" si="544"/>
        <v>1</v>
      </c>
      <c r="Z1577" s="280" t="str">
        <f t="shared" si="534"/>
        <v/>
      </c>
      <c r="AA1577" s="280" t="str">
        <f t="shared" si="535"/>
        <v/>
      </c>
      <c r="AB1577" s="389" t="str">
        <f t="shared" si="545"/>
        <v/>
      </c>
      <c r="AC1577" s="389" t="str">
        <f t="shared" si="546"/>
        <v/>
      </c>
      <c r="AD1577" s="390" t="str">
        <f t="shared" si="536"/>
        <v/>
      </c>
      <c r="AE1577" s="282">
        <f t="shared" si="537"/>
        <v>0</v>
      </c>
      <c r="AF1577" s="359">
        <f t="shared" si="538"/>
        <v>0</v>
      </c>
      <c r="AG1577" s="280">
        <f t="shared" si="539"/>
        <v>2</v>
      </c>
      <c r="AH1577" s="280">
        <f t="shared" si="540"/>
        <v>1</v>
      </c>
      <c r="AI1577" s="280">
        <f>IF(ISBLANK(T1577),AI1576,IF(COUNTIF(T$2:T1577,T1577)&gt;1,AI1576,1+MAX(AI1576,0)))</f>
        <v>42</v>
      </c>
      <c r="AL1577" s="391" t="str">
        <f t="shared" si="547"/>
        <v/>
      </c>
      <c r="AM1577" s="391" t="str">
        <f t="shared" si="548"/>
        <v/>
      </c>
      <c r="AO1577" s="310" t="str">
        <f t="shared" si="541"/>
        <v/>
      </c>
      <c r="AP1577" s="310">
        <f>SUM(AO$1:AO1577)</f>
        <v>0</v>
      </c>
      <c r="AQ1577" s="310">
        <f>SUM(AK$2:AK1577)</f>
        <v>12</v>
      </c>
      <c r="AR1577" s="310">
        <f>COUNTA(AJ$2:AJ1577)</f>
        <v>12</v>
      </c>
      <c r="AS1577" s="312">
        <f>ABS(H1577-Data!H1545)</f>
        <v>3</v>
      </c>
      <c r="AT1577" s="312">
        <f>ABS(I1577-Data!I1545)</f>
        <v>0</v>
      </c>
      <c r="AU1577" s="312">
        <f>ABS(J1577-Data!J1545)</f>
        <v>1</v>
      </c>
      <c r="AV1577" s="312">
        <f>ABS(K1577-Data!K1545)</f>
        <v>0</v>
      </c>
      <c r="AW1577" s="312">
        <f>ABS(L1577-Data!L1545)</f>
        <v>1</v>
      </c>
      <c r="AZ1577">
        <v>0</v>
      </c>
      <c r="BA1577">
        <v>1</v>
      </c>
    </row>
    <row r="1578" spans="1:53" x14ac:dyDescent="0.25">
      <c r="A1578">
        <v>128</v>
      </c>
      <c r="B1578" t="s">
        <v>65</v>
      </c>
      <c r="C1578" t="s">
        <v>938</v>
      </c>
      <c r="D1578"/>
      <c r="E1578">
        <v>1</v>
      </c>
      <c r="F1578">
        <v>3</v>
      </c>
      <c r="G1578">
        <v>1</v>
      </c>
      <c r="H1578">
        <v>0</v>
      </c>
      <c r="I1578">
        <v>0</v>
      </c>
      <c r="J1578">
        <v>0</v>
      </c>
      <c r="K1578">
        <v>0</v>
      </c>
      <c r="L1578">
        <v>0</v>
      </c>
      <c r="M1578"/>
      <c r="O1578" s="101">
        <f>IF(ISBLANK(C1578),O1577,IF(COUNTIF(C$2:C1578,C1578)&gt;1,O1577,1+MAX(O1577,0)))</f>
        <v>44</v>
      </c>
      <c r="P1578" s="45">
        <f t="shared" si="528"/>
        <v>23</v>
      </c>
      <c r="Q1578" s="33" t="str">
        <f t="shared" si="529"/>
        <v/>
      </c>
      <c r="R1578" s="33">
        <f t="shared" si="530"/>
        <v>3</v>
      </c>
      <c r="S1578" s="33" t="str">
        <f t="shared" si="531"/>
        <v>128_3</v>
      </c>
      <c r="T1578" s="35" t="str">
        <f t="shared" si="532"/>
        <v>128AM</v>
      </c>
      <c r="U1578" s="35" t="str">
        <f t="shared" si="533"/>
        <v>128AMNS</v>
      </c>
      <c r="V1578" s="35" t="str">
        <f t="shared" si="549"/>
        <v>1R</v>
      </c>
      <c r="W1578" s="35" t="str">
        <f t="shared" si="542"/>
        <v>128AM1R131</v>
      </c>
      <c r="X1578" s="388">
        <f t="shared" si="543"/>
        <v>0</v>
      </c>
      <c r="Y1578" s="388">
        <f t="shared" si="544"/>
        <v>0</v>
      </c>
      <c r="Z1578" s="280" t="str">
        <f t="shared" si="534"/>
        <v/>
      </c>
      <c r="AA1578" s="280" t="str">
        <f t="shared" si="535"/>
        <v/>
      </c>
      <c r="AB1578" s="389" t="str">
        <f t="shared" si="545"/>
        <v/>
      </c>
      <c r="AC1578" s="389" t="str">
        <f t="shared" si="546"/>
        <v/>
      </c>
      <c r="AD1578" s="390" t="str">
        <f t="shared" si="536"/>
        <v/>
      </c>
      <c r="AE1578" s="282">
        <f t="shared" si="537"/>
        <v>0</v>
      </c>
      <c r="AF1578" s="359">
        <f t="shared" si="538"/>
        <v>0</v>
      </c>
      <c r="AG1578" s="280">
        <f t="shared" si="539"/>
        <v>0</v>
      </c>
      <c r="AH1578" s="280">
        <f t="shared" si="540"/>
        <v>0</v>
      </c>
      <c r="AI1578" s="280">
        <f>IF(ISBLANK(T1578),AI1577,IF(COUNTIF(T$2:T1578,T1578)&gt;1,AI1577,1+MAX(AI1577,0)))</f>
        <v>42</v>
      </c>
      <c r="AL1578" s="391" t="str">
        <f t="shared" si="547"/>
        <v/>
      </c>
      <c r="AM1578" s="391" t="str">
        <f t="shared" si="548"/>
        <v/>
      </c>
      <c r="AO1578" s="310" t="str">
        <f t="shared" si="541"/>
        <v/>
      </c>
      <c r="AP1578" s="310">
        <f>SUM(AO$1:AO1578)</f>
        <v>0</v>
      </c>
      <c r="AQ1578" s="310">
        <f>SUM(AK$2:AK1578)</f>
        <v>12</v>
      </c>
      <c r="AR1578" s="310">
        <f>COUNTA(AJ$2:AJ1578)</f>
        <v>12</v>
      </c>
      <c r="AS1578" s="312">
        <f>ABS(H1578-Data!H1546)</f>
        <v>0</v>
      </c>
      <c r="AT1578" s="312">
        <f>ABS(I1578-Data!I1546)</f>
        <v>0</v>
      </c>
      <c r="AU1578" s="312">
        <f>ABS(J1578-Data!J1546)</f>
        <v>0</v>
      </c>
      <c r="AV1578" s="312">
        <f>ABS(K1578-Data!K1546)</f>
        <v>0</v>
      </c>
      <c r="AW1578" s="312">
        <f>ABS(L1578-Data!L1546)</f>
        <v>0</v>
      </c>
      <c r="AZ1578">
        <v>0</v>
      </c>
      <c r="BA1578">
        <v>0</v>
      </c>
    </row>
    <row r="1579" spans="1:53" x14ac:dyDescent="0.25">
      <c r="A1579">
        <v>128</v>
      </c>
      <c r="B1579" t="s">
        <v>65</v>
      </c>
      <c r="C1579" t="s">
        <v>938</v>
      </c>
      <c r="D1579"/>
      <c r="E1579">
        <v>1</v>
      </c>
      <c r="F1579">
        <v>3</v>
      </c>
      <c r="G1579">
        <v>2</v>
      </c>
      <c r="H1579">
        <v>0</v>
      </c>
      <c r="I1579">
        <v>0</v>
      </c>
      <c r="J1579">
        <v>0</v>
      </c>
      <c r="K1579">
        <v>0</v>
      </c>
      <c r="L1579">
        <v>0</v>
      </c>
      <c r="M1579"/>
      <c r="O1579" s="101">
        <f>IF(ISBLANK(C1579),O1578,IF(COUNTIF(C$2:C1579,C1579)&gt;1,O1578,1+MAX(O1578,0)))</f>
        <v>44</v>
      </c>
      <c r="P1579" s="45">
        <f t="shared" si="528"/>
        <v>23</v>
      </c>
      <c r="Q1579" s="33" t="str">
        <f t="shared" si="529"/>
        <v/>
      </c>
      <c r="R1579" s="33">
        <f t="shared" si="530"/>
        <v>3</v>
      </c>
      <c r="S1579" s="33" t="str">
        <f t="shared" si="531"/>
        <v>128_3</v>
      </c>
      <c r="T1579" s="35" t="str">
        <f t="shared" si="532"/>
        <v>128AM</v>
      </c>
      <c r="U1579" s="35" t="str">
        <f t="shared" si="533"/>
        <v>128AMNS</v>
      </c>
      <c r="V1579" s="35" t="str">
        <f t="shared" si="549"/>
        <v>1R</v>
      </c>
      <c r="W1579" s="35" t="str">
        <f t="shared" si="542"/>
        <v>128AM1R132</v>
      </c>
      <c r="X1579" s="388">
        <f t="shared" si="543"/>
        <v>0</v>
      </c>
      <c r="Y1579" s="388">
        <f t="shared" si="544"/>
        <v>0</v>
      </c>
      <c r="Z1579" s="280" t="str">
        <f t="shared" si="534"/>
        <v/>
      </c>
      <c r="AA1579" s="280" t="str">
        <f t="shared" si="535"/>
        <v/>
      </c>
      <c r="AB1579" s="389" t="str">
        <f t="shared" si="545"/>
        <v/>
      </c>
      <c r="AC1579" s="389" t="str">
        <f t="shared" si="546"/>
        <v/>
      </c>
      <c r="AD1579" s="390" t="str">
        <f t="shared" si="536"/>
        <v/>
      </c>
      <c r="AE1579" s="282">
        <f t="shared" si="537"/>
        <v>0</v>
      </c>
      <c r="AF1579" s="359">
        <f t="shared" si="538"/>
        <v>0</v>
      </c>
      <c r="AG1579" s="280">
        <f t="shared" si="539"/>
        <v>0</v>
      </c>
      <c r="AH1579" s="280">
        <f t="shared" si="540"/>
        <v>0</v>
      </c>
      <c r="AI1579" s="280">
        <f>IF(ISBLANK(T1579),AI1578,IF(COUNTIF(T$2:T1579,T1579)&gt;1,AI1578,1+MAX(AI1578,0)))</f>
        <v>42</v>
      </c>
      <c r="AL1579" s="391" t="str">
        <f t="shared" si="547"/>
        <v/>
      </c>
      <c r="AM1579" s="391" t="str">
        <f t="shared" si="548"/>
        <v/>
      </c>
      <c r="AO1579" s="310" t="str">
        <f t="shared" si="541"/>
        <v/>
      </c>
      <c r="AP1579" s="310">
        <f>SUM(AO$1:AO1579)</f>
        <v>0</v>
      </c>
      <c r="AQ1579" s="310">
        <f>SUM(AK$2:AK1579)</f>
        <v>12</v>
      </c>
      <c r="AR1579" s="310">
        <f>COUNTA(AJ$2:AJ1579)</f>
        <v>12</v>
      </c>
      <c r="AS1579" s="312">
        <f>ABS(H1579-Data!H1547)</f>
        <v>2</v>
      </c>
      <c r="AT1579" s="312">
        <f>ABS(I1579-Data!I1547)</f>
        <v>0</v>
      </c>
      <c r="AU1579" s="312">
        <f>ABS(J1579-Data!J1547)</f>
        <v>1</v>
      </c>
      <c r="AV1579" s="312">
        <f>ABS(K1579-Data!K1547)</f>
        <v>0</v>
      </c>
      <c r="AW1579" s="312">
        <f>ABS(L1579-Data!L1547)</f>
        <v>0</v>
      </c>
      <c r="AZ1579">
        <v>0</v>
      </c>
      <c r="BA1579">
        <v>0</v>
      </c>
    </row>
    <row r="1580" spans="1:53" x14ac:dyDescent="0.25">
      <c r="A1580">
        <v>128</v>
      </c>
      <c r="B1580" t="s">
        <v>65</v>
      </c>
      <c r="C1580" t="s">
        <v>938</v>
      </c>
      <c r="D1580"/>
      <c r="E1580">
        <v>1</v>
      </c>
      <c r="F1580">
        <v>3</v>
      </c>
      <c r="G1580">
        <v>3</v>
      </c>
      <c r="H1580">
        <v>1</v>
      </c>
      <c r="I1580">
        <v>0</v>
      </c>
      <c r="J1580">
        <v>1</v>
      </c>
      <c r="K1580">
        <v>0</v>
      </c>
      <c r="L1580">
        <v>0</v>
      </c>
      <c r="M1580"/>
      <c r="O1580" s="101">
        <f>IF(ISBLANK(C1580),O1579,IF(COUNTIF(C$2:C1580,C1580)&gt;1,O1579,1+MAX(O1579,0)))</f>
        <v>44</v>
      </c>
      <c r="P1580" s="45">
        <f t="shared" si="528"/>
        <v>23</v>
      </c>
      <c r="Q1580" s="33" t="str">
        <f t="shared" si="529"/>
        <v/>
      </c>
      <c r="R1580" s="33">
        <f t="shared" si="530"/>
        <v>3</v>
      </c>
      <c r="S1580" s="33" t="str">
        <f t="shared" si="531"/>
        <v>128_3</v>
      </c>
      <c r="T1580" s="35" t="str">
        <f t="shared" si="532"/>
        <v>128AM</v>
      </c>
      <c r="U1580" s="35" t="str">
        <f t="shared" si="533"/>
        <v>128AMEW</v>
      </c>
      <c r="V1580" s="35" t="str">
        <f t="shared" si="549"/>
        <v>1R</v>
      </c>
      <c r="W1580" s="35" t="str">
        <f t="shared" si="542"/>
        <v>128AM1R133</v>
      </c>
      <c r="X1580" s="388">
        <f t="shared" si="543"/>
        <v>0</v>
      </c>
      <c r="Y1580" s="388">
        <f t="shared" si="544"/>
        <v>0</v>
      </c>
      <c r="Z1580" s="280" t="str">
        <f t="shared" si="534"/>
        <v/>
      </c>
      <c r="AA1580" s="280" t="str">
        <f t="shared" si="535"/>
        <v/>
      </c>
      <c r="AB1580" s="389" t="str">
        <f t="shared" si="545"/>
        <v/>
      </c>
      <c r="AC1580" s="389" t="str">
        <f t="shared" si="546"/>
        <v/>
      </c>
      <c r="AD1580" s="390" t="str">
        <f t="shared" si="536"/>
        <v/>
      </c>
      <c r="AE1580" s="282">
        <f t="shared" si="537"/>
        <v>0</v>
      </c>
      <c r="AF1580" s="359">
        <f t="shared" si="538"/>
        <v>0</v>
      </c>
      <c r="AG1580" s="280">
        <f t="shared" si="539"/>
        <v>2</v>
      </c>
      <c r="AH1580" s="280">
        <f t="shared" si="540"/>
        <v>1</v>
      </c>
      <c r="AI1580" s="280">
        <f>IF(ISBLANK(T1580),AI1579,IF(COUNTIF(T$2:T1580,T1580)&gt;1,AI1579,1+MAX(AI1579,0)))</f>
        <v>42</v>
      </c>
      <c r="AL1580" s="391" t="str">
        <f t="shared" si="547"/>
        <v/>
      </c>
      <c r="AM1580" s="391" t="str">
        <f t="shared" si="548"/>
        <v/>
      </c>
      <c r="AO1580" s="310" t="str">
        <f t="shared" si="541"/>
        <v/>
      </c>
      <c r="AP1580" s="310">
        <f>SUM(AO$1:AO1580)</f>
        <v>0</v>
      </c>
      <c r="AQ1580" s="310">
        <f>SUM(AK$2:AK1580)</f>
        <v>12</v>
      </c>
      <c r="AR1580" s="310">
        <f>COUNTA(AJ$2:AJ1580)</f>
        <v>12</v>
      </c>
      <c r="AS1580" s="312">
        <f>ABS(H1580-Data!H1548)</f>
        <v>0</v>
      </c>
      <c r="AT1580" s="312">
        <f>ABS(I1580-Data!I1548)</f>
        <v>0</v>
      </c>
      <c r="AU1580" s="312">
        <f>ABS(J1580-Data!J1548)</f>
        <v>1</v>
      </c>
      <c r="AV1580" s="312">
        <f>ABS(K1580-Data!K1548)</f>
        <v>0</v>
      </c>
      <c r="AW1580" s="312">
        <f>ABS(L1580-Data!L1548)</f>
        <v>1</v>
      </c>
      <c r="AZ1580">
        <v>0</v>
      </c>
      <c r="BA1580">
        <v>0</v>
      </c>
    </row>
    <row r="1581" spans="1:53" x14ac:dyDescent="0.25">
      <c r="A1581">
        <v>128</v>
      </c>
      <c r="B1581" t="s">
        <v>65</v>
      </c>
      <c r="C1581" t="s">
        <v>938</v>
      </c>
      <c r="D1581"/>
      <c r="E1581">
        <v>1</v>
      </c>
      <c r="F1581">
        <v>3</v>
      </c>
      <c r="G1581">
        <v>4</v>
      </c>
      <c r="H1581">
        <v>1</v>
      </c>
      <c r="I1581">
        <v>1</v>
      </c>
      <c r="J1581">
        <v>0</v>
      </c>
      <c r="K1581">
        <v>0</v>
      </c>
      <c r="L1581">
        <v>0</v>
      </c>
      <c r="M1581"/>
      <c r="O1581" s="101">
        <f>IF(ISBLANK(C1581),O1580,IF(COUNTIF(C$2:C1581,C1581)&gt;1,O1580,1+MAX(O1580,0)))</f>
        <v>44</v>
      </c>
      <c r="P1581" s="45">
        <f t="shared" si="528"/>
        <v>23</v>
      </c>
      <c r="Q1581" s="33" t="str">
        <f t="shared" si="529"/>
        <v/>
      </c>
      <c r="R1581" s="33">
        <f t="shared" si="530"/>
        <v>3</v>
      </c>
      <c r="S1581" s="33" t="str">
        <f t="shared" si="531"/>
        <v>128_3</v>
      </c>
      <c r="T1581" s="35" t="str">
        <f t="shared" si="532"/>
        <v>128AM</v>
      </c>
      <c r="U1581" s="35" t="str">
        <f t="shared" si="533"/>
        <v>128AMEW</v>
      </c>
      <c r="V1581" s="35" t="str">
        <f t="shared" si="549"/>
        <v>1R</v>
      </c>
      <c r="W1581" s="35" t="str">
        <f t="shared" si="542"/>
        <v>128AM1R134</v>
      </c>
      <c r="X1581" s="388">
        <f t="shared" si="543"/>
        <v>0</v>
      </c>
      <c r="Y1581" s="388">
        <f t="shared" si="544"/>
        <v>0</v>
      </c>
      <c r="Z1581" s="280" t="str">
        <f t="shared" si="534"/>
        <v/>
      </c>
      <c r="AA1581" s="280" t="str">
        <f t="shared" si="535"/>
        <v/>
      </c>
      <c r="AB1581" s="389" t="str">
        <f t="shared" si="545"/>
        <v/>
      </c>
      <c r="AC1581" s="389" t="str">
        <f t="shared" si="546"/>
        <v/>
      </c>
      <c r="AD1581" s="390" t="str">
        <f t="shared" si="536"/>
        <v/>
      </c>
      <c r="AE1581" s="282">
        <f t="shared" si="537"/>
        <v>0</v>
      </c>
      <c r="AF1581" s="359">
        <f t="shared" si="538"/>
        <v>0</v>
      </c>
      <c r="AG1581" s="280">
        <f t="shared" si="539"/>
        <v>2</v>
      </c>
      <c r="AH1581" s="280">
        <f t="shared" si="540"/>
        <v>1</v>
      </c>
      <c r="AI1581" s="280">
        <f>IF(ISBLANK(T1581),AI1580,IF(COUNTIF(T$2:T1581,T1581)&gt;1,AI1580,1+MAX(AI1580,0)))</f>
        <v>42</v>
      </c>
      <c r="AL1581" s="391" t="str">
        <f t="shared" si="547"/>
        <v/>
      </c>
      <c r="AM1581" s="391" t="str">
        <f t="shared" si="548"/>
        <v/>
      </c>
      <c r="AO1581" s="310" t="str">
        <f t="shared" si="541"/>
        <v/>
      </c>
      <c r="AP1581" s="310">
        <f>SUM(AO$1:AO1581)</f>
        <v>0</v>
      </c>
      <c r="AQ1581" s="310">
        <f>SUM(AK$2:AK1581)</f>
        <v>12</v>
      </c>
      <c r="AR1581" s="310">
        <f>COUNTA(AJ$2:AJ1581)</f>
        <v>12</v>
      </c>
      <c r="AS1581" s="312">
        <f>ABS(H1581-Data!H1549)</f>
        <v>2</v>
      </c>
      <c r="AT1581" s="312">
        <f>ABS(I1581-Data!I1549)</f>
        <v>0</v>
      </c>
      <c r="AU1581" s="312">
        <f>ABS(J1581-Data!J1549)</f>
        <v>1</v>
      </c>
      <c r="AV1581" s="312">
        <f>ABS(K1581-Data!K1549)</f>
        <v>2</v>
      </c>
      <c r="AW1581" s="312">
        <f>ABS(L1581-Data!L1549)</f>
        <v>3</v>
      </c>
      <c r="AZ1581">
        <v>0</v>
      </c>
      <c r="BA1581">
        <v>0</v>
      </c>
    </row>
    <row r="1582" spans="1:53" x14ac:dyDescent="0.25">
      <c r="A1582">
        <v>128</v>
      </c>
      <c r="B1582" t="s">
        <v>65</v>
      </c>
      <c r="C1582" t="s">
        <v>938</v>
      </c>
      <c r="D1582"/>
      <c r="E1582">
        <v>1</v>
      </c>
      <c r="F1582">
        <v>4</v>
      </c>
      <c r="G1582">
        <v>1</v>
      </c>
      <c r="H1582">
        <v>0</v>
      </c>
      <c r="I1582">
        <v>0</v>
      </c>
      <c r="J1582">
        <v>0</v>
      </c>
      <c r="K1582">
        <v>0</v>
      </c>
      <c r="L1582">
        <v>0</v>
      </c>
      <c r="M1582"/>
      <c r="O1582" s="101">
        <f>IF(ISBLANK(C1582),O1581,IF(COUNTIF(C$2:C1582,C1582)&gt;1,O1581,1+MAX(O1581,0)))</f>
        <v>44</v>
      </c>
      <c r="P1582" s="45">
        <f t="shared" si="528"/>
        <v>23</v>
      </c>
      <c r="Q1582" s="33" t="str">
        <f t="shared" si="529"/>
        <v/>
      </c>
      <c r="R1582" s="33">
        <f t="shared" si="530"/>
        <v>4</v>
      </c>
      <c r="S1582" s="33" t="str">
        <f t="shared" si="531"/>
        <v>128_4</v>
      </c>
      <c r="T1582" s="35" t="str">
        <f t="shared" si="532"/>
        <v>128AM</v>
      </c>
      <c r="U1582" s="35" t="str">
        <f t="shared" si="533"/>
        <v>128AMNS</v>
      </c>
      <c r="V1582" s="35" t="str">
        <f t="shared" si="549"/>
        <v>1R</v>
      </c>
      <c r="W1582" s="35" t="str">
        <f t="shared" si="542"/>
        <v>128AM1R141</v>
      </c>
      <c r="X1582" s="388">
        <f t="shared" si="543"/>
        <v>0</v>
      </c>
      <c r="Y1582" s="388">
        <f t="shared" si="544"/>
        <v>0</v>
      </c>
      <c r="Z1582" s="280" t="str">
        <f t="shared" si="534"/>
        <v/>
      </c>
      <c r="AA1582" s="280" t="str">
        <f t="shared" si="535"/>
        <v/>
      </c>
      <c r="AB1582" s="389" t="str">
        <f t="shared" si="545"/>
        <v/>
      </c>
      <c r="AC1582" s="389" t="str">
        <f t="shared" si="546"/>
        <v/>
      </c>
      <c r="AD1582" s="390" t="str">
        <f t="shared" si="536"/>
        <v/>
      </c>
      <c r="AE1582" s="282">
        <f t="shared" si="537"/>
        <v>0</v>
      </c>
      <c r="AF1582" s="359">
        <f t="shared" si="538"/>
        <v>0</v>
      </c>
      <c r="AG1582" s="280">
        <f t="shared" si="539"/>
        <v>0</v>
      </c>
      <c r="AH1582" s="280">
        <f t="shared" si="540"/>
        <v>0</v>
      </c>
      <c r="AI1582" s="280">
        <f>IF(ISBLANK(T1582),AI1581,IF(COUNTIF(T$2:T1582,T1582)&gt;1,AI1581,1+MAX(AI1581,0)))</f>
        <v>42</v>
      </c>
      <c r="AL1582" s="391" t="str">
        <f t="shared" si="547"/>
        <v/>
      </c>
      <c r="AM1582" s="391" t="str">
        <f t="shared" si="548"/>
        <v/>
      </c>
      <c r="AO1582" s="310" t="str">
        <f t="shared" si="541"/>
        <v/>
      </c>
      <c r="AP1582" s="310">
        <f>SUM(AO$1:AO1582)</f>
        <v>0</v>
      </c>
      <c r="AQ1582" s="310">
        <f>SUM(AK$2:AK1582)</f>
        <v>12</v>
      </c>
      <c r="AR1582" s="310">
        <f>COUNTA(AJ$2:AJ1582)</f>
        <v>12</v>
      </c>
      <c r="AS1582" s="312">
        <f>ABS(H1582-Data!H1550)</f>
        <v>1</v>
      </c>
      <c r="AT1582" s="312">
        <f>ABS(I1582-Data!I1550)</f>
        <v>0</v>
      </c>
      <c r="AU1582" s="312">
        <f>ABS(J1582-Data!J1550)</f>
        <v>0</v>
      </c>
      <c r="AV1582" s="312">
        <f>ABS(K1582-Data!K1550)</f>
        <v>0</v>
      </c>
      <c r="AW1582" s="312">
        <f>ABS(L1582-Data!L1550)</f>
        <v>0</v>
      </c>
      <c r="AZ1582">
        <v>0</v>
      </c>
      <c r="BA1582">
        <v>0</v>
      </c>
    </row>
    <row r="1583" spans="1:53" x14ac:dyDescent="0.25">
      <c r="A1583">
        <v>128</v>
      </c>
      <c r="B1583" t="s">
        <v>65</v>
      </c>
      <c r="C1583" t="s">
        <v>938</v>
      </c>
      <c r="D1583"/>
      <c r="E1583">
        <v>1</v>
      </c>
      <c r="F1583">
        <v>4</v>
      </c>
      <c r="G1583">
        <v>2</v>
      </c>
      <c r="H1583">
        <v>2</v>
      </c>
      <c r="I1583">
        <v>0</v>
      </c>
      <c r="J1583">
        <v>1</v>
      </c>
      <c r="K1583">
        <v>0</v>
      </c>
      <c r="L1583">
        <v>2</v>
      </c>
      <c r="M1583"/>
      <c r="O1583" s="101">
        <f>IF(ISBLANK(C1583),O1582,IF(COUNTIF(C$2:C1583,C1583)&gt;1,O1582,1+MAX(O1582,0)))</f>
        <v>44</v>
      </c>
      <c r="P1583" s="45">
        <f t="shared" si="528"/>
        <v>23</v>
      </c>
      <c r="Q1583" s="33" t="str">
        <f t="shared" si="529"/>
        <v/>
      </c>
      <c r="R1583" s="33">
        <f t="shared" si="530"/>
        <v>4</v>
      </c>
      <c r="S1583" s="33" t="str">
        <f t="shared" si="531"/>
        <v>128_4</v>
      </c>
      <c r="T1583" s="35" t="str">
        <f t="shared" si="532"/>
        <v>128AM</v>
      </c>
      <c r="U1583" s="35" t="str">
        <f t="shared" si="533"/>
        <v>128AMNS</v>
      </c>
      <c r="V1583" s="35" t="str">
        <f t="shared" si="549"/>
        <v>1R</v>
      </c>
      <c r="W1583" s="35" t="str">
        <f t="shared" si="542"/>
        <v>128AM1R142</v>
      </c>
      <c r="X1583" s="388">
        <f t="shared" si="543"/>
        <v>0</v>
      </c>
      <c r="Y1583" s="388">
        <f t="shared" si="544"/>
        <v>2</v>
      </c>
      <c r="Z1583" s="280" t="str">
        <f t="shared" si="534"/>
        <v/>
      </c>
      <c r="AA1583" s="280" t="str">
        <f t="shared" si="535"/>
        <v/>
      </c>
      <c r="AB1583" s="389" t="str">
        <f t="shared" si="545"/>
        <v/>
      </c>
      <c r="AC1583" s="389" t="str">
        <f t="shared" si="546"/>
        <v/>
      </c>
      <c r="AD1583" s="390" t="str">
        <f t="shared" si="536"/>
        <v/>
      </c>
      <c r="AE1583" s="282">
        <f t="shared" si="537"/>
        <v>0</v>
      </c>
      <c r="AF1583" s="359">
        <f t="shared" si="538"/>
        <v>0</v>
      </c>
      <c r="AG1583" s="280">
        <f t="shared" si="539"/>
        <v>0</v>
      </c>
      <c r="AH1583" s="280">
        <f t="shared" si="540"/>
        <v>0</v>
      </c>
      <c r="AI1583" s="280">
        <f>IF(ISBLANK(T1583),AI1582,IF(COUNTIF(T$2:T1583,T1583)&gt;1,AI1582,1+MAX(AI1582,0)))</f>
        <v>42</v>
      </c>
      <c r="AL1583" s="391" t="str">
        <f t="shared" si="547"/>
        <v/>
      </c>
      <c r="AM1583" s="391" t="str">
        <f t="shared" si="548"/>
        <v/>
      </c>
      <c r="AO1583" s="310" t="str">
        <f t="shared" si="541"/>
        <v/>
      </c>
      <c r="AP1583" s="310">
        <f>SUM(AO$1:AO1583)</f>
        <v>0</v>
      </c>
      <c r="AQ1583" s="310">
        <f>SUM(AK$2:AK1583)</f>
        <v>12</v>
      </c>
      <c r="AR1583" s="310">
        <f>COUNTA(AJ$2:AJ1583)</f>
        <v>12</v>
      </c>
      <c r="AS1583" s="312">
        <f>ABS(H1583-Data!H1551)</f>
        <v>2</v>
      </c>
      <c r="AT1583" s="312">
        <f>ABS(I1583-Data!I1551)</f>
        <v>0</v>
      </c>
      <c r="AU1583" s="312">
        <f>ABS(J1583-Data!J1551)</f>
        <v>1</v>
      </c>
      <c r="AV1583" s="312">
        <f>ABS(K1583-Data!K1551)</f>
        <v>0</v>
      </c>
      <c r="AW1583" s="312">
        <f>ABS(L1583-Data!L1551)</f>
        <v>2</v>
      </c>
      <c r="AZ1583">
        <v>0</v>
      </c>
      <c r="BA1583">
        <v>2</v>
      </c>
    </row>
    <row r="1584" spans="1:53" x14ac:dyDescent="0.25">
      <c r="A1584">
        <v>128</v>
      </c>
      <c r="B1584" t="s">
        <v>65</v>
      </c>
      <c r="C1584" t="s">
        <v>938</v>
      </c>
      <c r="D1584"/>
      <c r="E1584">
        <v>1</v>
      </c>
      <c r="F1584">
        <v>4</v>
      </c>
      <c r="G1584">
        <v>3</v>
      </c>
      <c r="H1584">
        <v>0</v>
      </c>
      <c r="I1584">
        <v>0</v>
      </c>
      <c r="J1584">
        <v>0</v>
      </c>
      <c r="K1584">
        <v>0</v>
      </c>
      <c r="L1584">
        <v>0</v>
      </c>
      <c r="M1584"/>
      <c r="O1584" s="101">
        <f>IF(ISBLANK(C1584),O1583,IF(COUNTIF(C$2:C1584,C1584)&gt;1,O1583,1+MAX(O1583,0)))</f>
        <v>44</v>
      </c>
      <c r="P1584" s="45">
        <f t="shared" si="528"/>
        <v>23</v>
      </c>
      <c r="Q1584" s="33" t="str">
        <f t="shared" si="529"/>
        <v/>
      </c>
      <c r="R1584" s="33">
        <f t="shared" si="530"/>
        <v>4</v>
      </c>
      <c r="S1584" s="33" t="str">
        <f t="shared" si="531"/>
        <v>128_4</v>
      </c>
      <c r="T1584" s="35" t="str">
        <f t="shared" si="532"/>
        <v>128AM</v>
      </c>
      <c r="U1584" s="35" t="str">
        <f t="shared" si="533"/>
        <v>128AMEW</v>
      </c>
      <c r="V1584" s="35" t="str">
        <f t="shared" si="549"/>
        <v>1R</v>
      </c>
      <c r="W1584" s="35" t="str">
        <f t="shared" si="542"/>
        <v>128AM1R143</v>
      </c>
      <c r="X1584" s="388">
        <f t="shared" si="543"/>
        <v>0</v>
      </c>
      <c r="Y1584" s="388">
        <f t="shared" si="544"/>
        <v>0</v>
      </c>
      <c r="Z1584" s="280" t="str">
        <f t="shared" si="534"/>
        <v/>
      </c>
      <c r="AA1584" s="280" t="str">
        <f t="shared" si="535"/>
        <v/>
      </c>
      <c r="AB1584" s="389" t="str">
        <f t="shared" si="545"/>
        <v/>
      </c>
      <c r="AC1584" s="389" t="str">
        <f t="shared" si="546"/>
        <v/>
      </c>
      <c r="AD1584" s="390" t="str">
        <f t="shared" si="536"/>
        <v/>
      </c>
      <c r="AE1584" s="282">
        <f t="shared" si="537"/>
        <v>0</v>
      </c>
      <c r="AF1584" s="359">
        <f t="shared" si="538"/>
        <v>0</v>
      </c>
      <c r="AG1584" s="280">
        <f t="shared" si="539"/>
        <v>2</v>
      </c>
      <c r="AH1584" s="280">
        <f t="shared" si="540"/>
        <v>1</v>
      </c>
      <c r="AI1584" s="280">
        <f>IF(ISBLANK(T1584),AI1583,IF(COUNTIF(T$2:T1584,T1584)&gt;1,AI1583,1+MAX(AI1583,0)))</f>
        <v>42</v>
      </c>
      <c r="AL1584" s="391" t="str">
        <f t="shared" si="547"/>
        <v/>
      </c>
      <c r="AM1584" s="391" t="str">
        <f t="shared" si="548"/>
        <v/>
      </c>
      <c r="AO1584" s="310" t="str">
        <f t="shared" si="541"/>
        <v/>
      </c>
      <c r="AP1584" s="310">
        <f>SUM(AO$1:AO1584)</f>
        <v>0</v>
      </c>
      <c r="AQ1584" s="310">
        <f>SUM(AK$2:AK1584)</f>
        <v>12</v>
      </c>
      <c r="AR1584" s="310">
        <f>COUNTA(AJ$2:AJ1584)</f>
        <v>12</v>
      </c>
      <c r="AS1584" s="312">
        <f>ABS(H1584-Data!H1552)</f>
        <v>2</v>
      </c>
      <c r="AT1584" s="312">
        <f>ABS(I1584-Data!I1552)</f>
        <v>0</v>
      </c>
      <c r="AU1584" s="312">
        <f>ABS(J1584-Data!J1552)</f>
        <v>0</v>
      </c>
      <c r="AV1584" s="312">
        <f>ABS(K1584-Data!K1552)</f>
        <v>2</v>
      </c>
      <c r="AW1584" s="312">
        <f>ABS(L1584-Data!L1552)</f>
        <v>2</v>
      </c>
      <c r="AZ1584">
        <v>0</v>
      </c>
      <c r="BA1584">
        <v>0</v>
      </c>
    </row>
    <row r="1585" spans="1:53" x14ac:dyDescent="0.25">
      <c r="A1585">
        <v>128</v>
      </c>
      <c r="B1585" t="s">
        <v>65</v>
      </c>
      <c r="C1585" t="s">
        <v>938</v>
      </c>
      <c r="D1585"/>
      <c r="E1585">
        <v>1</v>
      </c>
      <c r="F1585">
        <v>4</v>
      </c>
      <c r="G1585">
        <v>4</v>
      </c>
      <c r="H1585">
        <v>6</v>
      </c>
      <c r="I1585">
        <v>1</v>
      </c>
      <c r="J1585">
        <v>4</v>
      </c>
      <c r="K1585">
        <v>0</v>
      </c>
      <c r="L1585">
        <v>0</v>
      </c>
      <c r="M1585"/>
      <c r="O1585" s="101">
        <f>IF(ISBLANK(C1585),O1584,IF(COUNTIF(C$2:C1585,C1585)&gt;1,O1584,1+MAX(O1584,0)))</f>
        <v>44</v>
      </c>
      <c r="P1585" s="45">
        <f t="shared" si="528"/>
        <v>23</v>
      </c>
      <c r="Q1585" s="33" t="str">
        <f t="shared" si="529"/>
        <v/>
      </c>
      <c r="R1585" s="33">
        <f t="shared" si="530"/>
        <v>4</v>
      </c>
      <c r="S1585" s="33" t="str">
        <f t="shared" si="531"/>
        <v>128_4</v>
      </c>
      <c r="T1585" s="35" t="str">
        <f t="shared" si="532"/>
        <v>128AM</v>
      </c>
      <c r="U1585" s="35" t="str">
        <f t="shared" si="533"/>
        <v>128AMEW</v>
      </c>
      <c r="V1585" s="35" t="str">
        <f t="shared" si="549"/>
        <v>1R</v>
      </c>
      <c r="W1585" s="35" t="str">
        <f t="shared" si="542"/>
        <v>128AM1R144</v>
      </c>
      <c r="X1585" s="388">
        <f t="shared" si="543"/>
        <v>0</v>
      </c>
      <c r="Y1585" s="388">
        <f t="shared" si="544"/>
        <v>0</v>
      </c>
      <c r="Z1585" s="280" t="str">
        <f t="shared" si="534"/>
        <v/>
      </c>
      <c r="AA1585" s="280" t="str">
        <f t="shared" si="535"/>
        <v/>
      </c>
      <c r="AB1585" s="389" t="str">
        <f t="shared" si="545"/>
        <v/>
      </c>
      <c r="AC1585" s="389" t="str">
        <f t="shared" si="546"/>
        <v/>
      </c>
      <c r="AD1585" s="390" t="str">
        <f t="shared" si="536"/>
        <v/>
      </c>
      <c r="AE1585" s="282">
        <f t="shared" si="537"/>
        <v>0</v>
      </c>
      <c r="AF1585" s="359">
        <f t="shared" si="538"/>
        <v>0</v>
      </c>
      <c r="AG1585" s="280">
        <f t="shared" si="539"/>
        <v>2</v>
      </c>
      <c r="AH1585" s="280">
        <f t="shared" si="540"/>
        <v>1</v>
      </c>
      <c r="AI1585" s="280">
        <f>IF(ISBLANK(T1585),AI1584,IF(COUNTIF(T$2:T1585,T1585)&gt;1,AI1584,1+MAX(AI1584,0)))</f>
        <v>42</v>
      </c>
      <c r="AL1585" s="391" t="str">
        <f t="shared" si="547"/>
        <v/>
      </c>
      <c r="AM1585" s="391" t="str">
        <f t="shared" si="548"/>
        <v/>
      </c>
      <c r="AO1585" s="310" t="str">
        <f t="shared" si="541"/>
        <v/>
      </c>
      <c r="AP1585" s="310">
        <f>SUM(AO$1:AO1585)</f>
        <v>0</v>
      </c>
      <c r="AQ1585" s="310">
        <f>SUM(AK$2:AK1585)</f>
        <v>12</v>
      </c>
      <c r="AR1585" s="310">
        <f>COUNTA(AJ$2:AJ1585)</f>
        <v>12</v>
      </c>
      <c r="AS1585" s="312">
        <f>ABS(H1585-Data!H1553)</f>
        <v>3</v>
      </c>
      <c r="AT1585" s="312">
        <f>ABS(I1585-Data!I1553)</f>
        <v>1</v>
      </c>
      <c r="AU1585" s="312">
        <f>ABS(J1585-Data!J1553)</f>
        <v>4</v>
      </c>
      <c r="AV1585" s="312">
        <f>ABS(K1585-Data!K1553)</f>
        <v>1</v>
      </c>
      <c r="AW1585" s="312">
        <f>ABS(L1585-Data!L1553)</f>
        <v>2</v>
      </c>
      <c r="AZ1585">
        <v>0</v>
      </c>
      <c r="BA1585">
        <v>0</v>
      </c>
    </row>
    <row r="1586" spans="1:53" x14ac:dyDescent="0.25">
      <c r="A1586">
        <v>128</v>
      </c>
      <c r="B1586" t="s">
        <v>65</v>
      </c>
      <c r="C1586" t="s">
        <v>938</v>
      </c>
      <c r="D1586"/>
      <c r="E1586">
        <v>2</v>
      </c>
      <c r="F1586">
        <v>1</v>
      </c>
      <c r="G1586">
        <v>1</v>
      </c>
      <c r="H1586">
        <v>0</v>
      </c>
      <c r="I1586">
        <v>0</v>
      </c>
      <c r="J1586">
        <v>0</v>
      </c>
      <c r="K1586">
        <v>0</v>
      </c>
      <c r="L1586">
        <v>0</v>
      </c>
      <c r="M1586" t="s">
        <v>939</v>
      </c>
      <c r="O1586" s="101">
        <f>IF(ISBLANK(C1586),O1585,IF(COUNTIF(C$2:C1586,C1586)&gt;1,O1585,1+MAX(O1585,0)))</f>
        <v>44</v>
      </c>
      <c r="P1586" s="45">
        <f t="shared" si="528"/>
        <v>23</v>
      </c>
      <c r="Q1586" s="33" t="str">
        <f t="shared" si="529"/>
        <v/>
      </c>
      <c r="R1586" s="33">
        <f t="shared" si="530"/>
        <v>5</v>
      </c>
      <c r="S1586" s="33" t="str">
        <f t="shared" si="531"/>
        <v>128_5</v>
      </c>
      <c r="T1586" s="35" t="str">
        <f t="shared" si="532"/>
        <v>128AM</v>
      </c>
      <c r="U1586" s="35" t="str">
        <f t="shared" si="533"/>
        <v>128AMNS</v>
      </c>
      <c r="V1586" s="35" t="str">
        <f t="shared" si="549"/>
        <v>1R</v>
      </c>
      <c r="W1586" s="35" t="str">
        <f t="shared" si="542"/>
        <v>128AM1R211</v>
      </c>
      <c r="X1586" s="388">
        <f t="shared" si="543"/>
        <v>0</v>
      </c>
      <c r="Y1586" s="388">
        <f t="shared" si="544"/>
        <v>0</v>
      </c>
      <c r="Z1586" s="280" t="str">
        <f t="shared" si="534"/>
        <v/>
      </c>
      <c r="AA1586" s="280" t="str">
        <f t="shared" si="535"/>
        <v/>
      </c>
      <c r="AB1586" s="389" t="str">
        <f t="shared" si="545"/>
        <v/>
      </c>
      <c r="AC1586" s="389" t="str">
        <f t="shared" si="546"/>
        <v/>
      </c>
      <c r="AD1586" s="390" t="str">
        <f t="shared" si="536"/>
        <v/>
      </c>
      <c r="AE1586" s="282">
        <f t="shared" si="537"/>
        <v>0</v>
      </c>
      <c r="AF1586" s="359">
        <f t="shared" si="538"/>
        <v>0</v>
      </c>
      <c r="AG1586" s="280">
        <f t="shared" si="539"/>
        <v>0</v>
      </c>
      <c r="AH1586" s="280">
        <f t="shared" si="540"/>
        <v>0</v>
      </c>
      <c r="AI1586" s="280">
        <f>IF(ISBLANK(T1586),AI1585,IF(COUNTIF(T$2:T1586,T1586)&gt;1,AI1585,1+MAX(AI1585,0)))</f>
        <v>42</v>
      </c>
      <c r="AL1586" s="391" t="str">
        <f t="shared" si="547"/>
        <v/>
      </c>
      <c r="AM1586" s="391" t="str">
        <f t="shared" si="548"/>
        <v/>
      </c>
      <c r="AO1586" s="310" t="str">
        <f t="shared" si="541"/>
        <v/>
      </c>
      <c r="AP1586" s="310">
        <f>SUM(AO$1:AO1586)</f>
        <v>0</v>
      </c>
      <c r="AQ1586" s="310">
        <f>SUM(AK$2:AK1586)</f>
        <v>12</v>
      </c>
      <c r="AR1586" s="310">
        <f>COUNTA(AJ$2:AJ1586)</f>
        <v>12</v>
      </c>
      <c r="AS1586" s="312">
        <f>ABS(H1586-Data!H1554)</f>
        <v>0</v>
      </c>
      <c r="AT1586" s="312">
        <f>ABS(I1586-Data!I1554)</f>
        <v>0</v>
      </c>
      <c r="AU1586" s="312">
        <f>ABS(J1586-Data!J1554)</f>
        <v>0</v>
      </c>
      <c r="AV1586" s="312">
        <f>ABS(K1586-Data!K1554)</f>
        <v>0</v>
      </c>
      <c r="AW1586" s="312">
        <f>ABS(L1586-Data!L1554)</f>
        <v>0</v>
      </c>
      <c r="AZ1586">
        <v>0</v>
      </c>
      <c r="BA1586">
        <v>0</v>
      </c>
    </row>
    <row r="1587" spans="1:53" x14ac:dyDescent="0.25">
      <c r="A1587">
        <v>128</v>
      </c>
      <c r="B1587" t="s">
        <v>65</v>
      </c>
      <c r="C1587" t="s">
        <v>938</v>
      </c>
      <c r="D1587"/>
      <c r="E1587">
        <v>2</v>
      </c>
      <c r="F1587">
        <v>1</v>
      </c>
      <c r="G1587">
        <v>2</v>
      </c>
      <c r="H1587">
        <v>0</v>
      </c>
      <c r="I1587">
        <v>0</v>
      </c>
      <c r="J1587">
        <v>0</v>
      </c>
      <c r="K1587">
        <v>0</v>
      </c>
      <c r="L1587">
        <v>0</v>
      </c>
      <c r="M1587" t="s">
        <v>939</v>
      </c>
      <c r="O1587" s="101">
        <f>IF(ISBLANK(C1587),O1586,IF(COUNTIF(C$2:C1587,C1587)&gt;1,O1586,1+MAX(O1586,0)))</f>
        <v>44</v>
      </c>
      <c r="P1587" s="45">
        <f t="shared" si="528"/>
        <v>23</v>
      </c>
      <c r="Q1587" s="33" t="str">
        <f t="shared" si="529"/>
        <v/>
      </c>
      <c r="R1587" s="33">
        <f t="shared" si="530"/>
        <v>5</v>
      </c>
      <c r="S1587" s="33" t="str">
        <f t="shared" si="531"/>
        <v>128_5</v>
      </c>
      <c r="T1587" s="35" t="str">
        <f t="shared" si="532"/>
        <v>128AM</v>
      </c>
      <c r="U1587" s="35" t="str">
        <f t="shared" si="533"/>
        <v>128AMNS</v>
      </c>
      <c r="V1587" s="35" t="str">
        <f t="shared" si="549"/>
        <v>1R</v>
      </c>
      <c r="W1587" s="35" t="str">
        <f t="shared" si="542"/>
        <v>128AM1R212</v>
      </c>
      <c r="X1587" s="388">
        <f t="shared" si="543"/>
        <v>0</v>
      </c>
      <c r="Y1587" s="388">
        <f t="shared" si="544"/>
        <v>0</v>
      </c>
      <c r="Z1587" s="280" t="str">
        <f t="shared" si="534"/>
        <v/>
      </c>
      <c r="AA1587" s="280" t="str">
        <f t="shared" si="535"/>
        <v/>
      </c>
      <c r="AB1587" s="389" t="str">
        <f t="shared" si="545"/>
        <v/>
      </c>
      <c r="AC1587" s="389" t="str">
        <f t="shared" si="546"/>
        <v/>
      </c>
      <c r="AD1587" s="390" t="str">
        <f t="shared" si="536"/>
        <v/>
      </c>
      <c r="AE1587" s="282">
        <f t="shared" si="537"/>
        <v>0</v>
      </c>
      <c r="AF1587" s="359">
        <f t="shared" si="538"/>
        <v>0</v>
      </c>
      <c r="AG1587" s="280">
        <f t="shared" si="539"/>
        <v>0</v>
      </c>
      <c r="AH1587" s="280">
        <f t="shared" si="540"/>
        <v>0</v>
      </c>
      <c r="AI1587" s="280">
        <f>IF(ISBLANK(T1587),AI1586,IF(COUNTIF(T$2:T1587,T1587)&gt;1,AI1586,1+MAX(AI1586,0)))</f>
        <v>42</v>
      </c>
      <c r="AL1587" s="391" t="str">
        <f t="shared" si="547"/>
        <v/>
      </c>
      <c r="AM1587" s="391" t="str">
        <f t="shared" si="548"/>
        <v/>
      </c>
      <c r="AO1587" s="310" t="str">
        <f t="shared" si="541"/>
        <v/>
      </c>
      <c r="AP1587" s="310">
        <f>SUM(AO$1:AO1587)</f>
        <v>0</v>
      </c>
      <c r="AQ1587" s="310">
        <f>SUM(AK$2:AK1587)</f>
        <v>12</v>
      </c>
      <c r="AR1587" s="310">
        <f>COUNTA(AJ$2:AJ1587)</f>
        <v>12</v>
      </c>
      <c r="AS1587" s="312">
        <f>ABS(H1587-Data!H1555)</f>
        <v>2</v>
      </c>
      <c r="AT1587" s="312">
        <f>ABS(I1587-Data!I1555)</f>
        <v>1</v>
      </c>
      <c r="AU1587" s="312">
        <f>ABS(J1587-Data!J1555)</f>
        <v>1</v>
      </c>
      <c r="AV1587" s="312">
        <f>ABS(K1587-Data!K1555)</f>
        <v>0</v>
      </c>
      <c r="AW1587" s="312">
        <f>ABS(L1587-Data!L1555)</f>
        <v>0</v>
      </c>
      <c r="AZ1587">
        <v>0</v>
      </c>
      <c r="BA1587">
        <v>0</v>
      </c>
    </row>
    <row r="1588" spans="1:53" x14ac:dyDescent="0.25">
      <c r="A1588">
        <v>128</v>
      </c>
      <c r="B1588" t="s">
        <v>65</v>
      </c>
      <c r="C1588" t="s">
        <v>938</v>
      </c>
      <c r="D1588"/>
      <c r="E1588">
        <v>2</v>
      </c>
      <c r="F1588">
        <v>1</v>
      </c>
      <c r="G1588">
        <v>3</v>
      </c>
      <c r="H1588">
        <v>3</v>
      </c>
      <c r="I1588">
        <v>1</v>
      </c>
      <c r="J1588">
        <v>1</v>
      </c>
      <c r="K1588">
        <v>0</v>
      </c>
      <c r="L1588">
        <v>0</v>
      </c>
      <c r="M1588" t="s">
        <v>939</v>
      </c>
      <c r="O1588" s="101">
        <f>IF(ISBLANK(C1588),O1587,IF(COUNTIF(C$2:C1588,C1588)&gt;1,O1587,1+MAX(O1587,0)))</f>
        <v>44</v>
      </c>
      <c r="P1588" s="45">
        <f t="shared" si="528"/>
        <v>23</v>
      </c>
      <c r="Q1588" s="33" t="str">
        <f t="shared" si="529"/>
        <v/>
      </c>
      <c r="R1588" s="33">
        <f t="shared" si="530"/>
        <v>5</v>
      </c>
      <c r="S1588" s="33" t="str">
        <f t="shared" si="531"/>
        <v>128_5</v>
      </c>
      <c r="T1588" s="35" t="str">
        <f t="shared" si="532"/>
        <v>128AM</v>
      </c>
      <c r="U1588" s="35" t="str">
        <f t="shared" si="533"/>
        <v>128AMEW</v>
      </c>
      <c r="V1588" s="35" t="str">
        <f t="shared" si="549"/>
        <v>1R</v>
      </c>
      <c r="W1588" s="35" t="str">
        <f t="shared" si="542"/>
        <v>128AM1R213</v>
      </c>
      <c r="X1588" s="388">
        <f t="shared" si="543"/>
        <v>0</v>
      </c>
      <c r="Y1588" s="388">
        <f t="shared" si="544"/>
        <v>0</v>
      </c>
      <c r="Z1588" s="280" t="str">
        <f t="shared" si="534"/>
        <v/>
      </c>
      <c r="AA1588" s="280" t="str">
        <f t="shared" si="535"/>
        <v/>
      </c>
      <c r="AB1588" s="389" t="str">
        <f t="shared" si="545"/>
        <v/>
      </c>
      <c r="AC1588" s="389" t="str">
        <f t="shared" si="546"/>
        <v/>
      </c>
      <c r="AD1588" s="390" t="str">
        <f t="shared" si="536"/>
        <v/>
      </c>
      <c r="AE1588" s="282">
        <f t="shared" si="537"/>
        <v>0</v>
      </c>
      <c r="AF1588" s="359">
        <f t="shared" si="538"/>
        <v>0</v>
      </c>
      <c r="AG1588" s="280">
        <f t="shared" si="539"/>
        <v>2</v>
      </c>
      <c r="AH1588" s="280">
        <f t="shared" si="540"/>
        <v>1</v>
      </c>
      <c r="AI1588" s="280">
        <f>IF(ISBLANK(T1588),AI1587,IF(COUNTIF(T$2:T1588,T1588)&gt;1,AI1587,1+MAX(AI1587,0)))</f>
        <v>42</v>
      </c>
      <c r="AL1588" s="391" t="str">
        <f t="shared" si="547"/>
        <v/>
      </c>
      <c r="AM1588" s="391" t="str">
        <f t="shared" si="548"/>
        <v/>
      </c>
      <c r="AO1588" s="310" t="str">
        <f t="shared" si="541"/>
        <v/>
      </c>
      <c r="AP1588" s="310">
        <f>SUM(AO$1:AO1588)</f>
        <v>0</v>
      </c>
      <c r="AQ1588" s="310">
        <f>SUM(AK$2:AK1588)</f>
        <v>12</v>
      </c>
      <c r="AR1588" s="310">
        <f>COUNTA(AJ$2:AJ1588)</f>
        <v>12</v>
      </c>
      <c r="AS1588" s="312">
        <f>ABS(H1588-Data!H1556)</f>
        <v>3</v>
      </c>
      <c r="AT1588" s="312">
        <f>ABS(I1588-Data!I1556)</f>
        <v>1</v>
      </c>
      <c r="AU1588" s="312">
        <f>ABS(J1588-Data!J1556)</f>
        <v>1</v>
      </c>
      <c r="AV1588" s="312">
        <f>ABS(K1588-Data!K1556)</f>
        <v>0</v>
      </c>
      <c r="AW1588" s="312">
        <f>ABS(L1588-Data!L1556)</f>
        <v>0</v>
      </c>
      <c r="AZ1588">
        <v>0</v>
      </c>
      <c r="BA1588">
        <v>0</v>
      </c>
    </row>
    <row r="1589" spans="1:53" x14ac:dyDescent="0.25">
      <c r="A1589">
        <v>128</v>
      </c>
      <c r="B1589" t="s">
        <v>65</v>
      </c>
      <c r="C1589" t="s">
        <v>938</v>
      </c>
      <c r="D1589"/>
      <c r="E1589">
        <v>2</v>
      </c>
      <c r="F1589">
        <v>1</v>
      </c>
      <c r="G1589">
        <v>4</v>
      </c>
      <c r="H1589">
        <v>1</v>
      </c>
      <c r="I1589">
        <v>0</v>
      </c>
      <c r="J1589">
        <v>1</v>
      </c>
      <c r="K1589">
        <v>0</v>
      </c>
      <c r="L1589">
        <v>0</v>
      </c>
      <c r="M1589" t="s">
        <v>939</v>
      </c>
      <c r="O1589" s="101">
        <f>IF(ISBLANK(C1589),O1588,IF(COUNTIF(C$2:C1589,C1589)&gt;1,O1588,1+MAX(O1588,0)))</f>
        <v>44</v>
      </c>
      <c r="P1589" s="45">
        <f t="shared" si="528"/>
        <v>23</v>
      </c>
      <c r="Q1589" s="33" t="str">
        <f t="shared" si="529"/>
        <v/>
      </c>
      <c r="R1589" s="33">
        <f t="shared" si="530"/>
        <v>5</v>
      </c>
      <c r="S1589" s="33" t="str">
        <f t="shared" si="531"/>
        <v>128_5</v>
      </c>
      <c r="T1589" s="35" t="str">
        <f t="shared" si="532"/>
        <v>128AM</v>
      </c>
      <c r="U1589" s="35" t="str">
        <f t="shared" si="533"/>
        <v>128AMEW</v>
      </c>
      <c r="V1589" s="35" t="str">
        <f t="shared" si="549"/>
        <v>1R</v>
      </c>
      <c r="W1589" s="35" t="str">
        <f t="shared" si="542"/>
        <v>128AM1R214</v>
      </c>
      <c r="X1589" s="388">
        <f t="shared" si="543"/>
        <v>0</v>
      </c>
      <c r="Y1589" s="388">
        <f t="shared" si="544"/>
        <v>0</v>
      </c>
      <c r="Z1589" s="280" t="str">
        <f t="shared" si="534"/>
        <v/>
      </c>
      <c r="AA1589" s="280" t="str">
        <f t="shared" si="535"/>
        <v/>
      </c>
      <c r="AB1589" s="389" t="str">
        <f t="shared" si="545"/>
        <v/>
      </c>
      <c r="AC1589" s="389" t="str">
        <f t="shared" si="546"/>
        <v/>
      </c>
      <c r="AD1589" s="390" t="str">
        <f t="shared" si="536"/>
        <v/>
      </c>
      <c r="AE1589" s="282">
        <f t="shared" si="537"/>
        <v>0</v>
      </c>
      <c r="AF1589" s="359">
        <f t="shared" si="538"/>
        <v>0</v>
      </c>
      <c r="AG1589" s="280">
        <f t="shared" si="539"/>
        <v>2</v>
      </c>
      <c r="AH1589" s="280">
        <f t="shared" si="540"/>
        <v>1</v>
      </c>
      <c r="AI1589" s="280">
        <f>IF(ISBLANK(T1589),AI1588,IF(COUNTIF(T$2:T1589,T1589)&gt;1,AI1588,1+MAX(AI1588,0)))</f>
        <v>42</v>
      </c>
      <c r="AL1589" s="391" t="str">
        <f t="shared" si="547"/>
        <v/>
      </c>
      <c r="AM1589" s="391" t="str">
        <f t="shared" si="548"/>
        <v/>
      </c>
      <c r="AO1589" s="310" t="str">
        <f t="shared" si="541"/>
        <v/>
      </c>
      <c r="AP1589" s="310">
        <f>SUM(AO$1:AO1589)</f>
        <v>0</v>
      </c>
      <c r="AQ1589" s="310">
        <f>SUM(AK$2:AK1589)</f>
        <v>12</v>
      </c>
      <c r="AR1589" s="310">
        <f>COUNTA(AJ$2:AJ1589)</f>
        <v>12</v>
      </c>
      <c r="AS1589" s="312">
        <f>ABS(H1589-Data!H1557)</f>
        <v>5</v>
      </c>
      <c r="AT1589" s="312">
        <f>ABS(I1589-Data!I1557)</f>
        <v>3</v>
      </c>
      <c r="AU1589" s="312">
        <f>ABS(J1589-Data!J1557)</f>
        <v>1</v>
      </c>
      <c r="AV1589" s="312">
        <f>ABS(K1589-Data!K1557)</f>
        <v>1</v>
      </c>
      <c r="AW1589" s="312">
        <f>ABS(L1589-Data!L1557)</f>
        <v>6</v>
      </c>
      <c r="AZ1589">
        <v>0</v>
      </c>
      <c r="BA1589">
        <v>0</v>
      </c>
    </row>
    <row r="1590" spans="1:53" x14ac:dyDescent="0.25">
      <c r="A1590">
        <v>128</v>
      </c>
      <c r="B1590" t="s">
        <v>65</v>
      </c>
      <c r="C1590" t="s">
        <v>938</v>
      </c>
      <c r="D1590"/>
      <c r="E1590">
        <v>2</v>
      </c>
      <c r="F1590">
        <v>2</v>
      </c>
      <c r="G1590">
        <v>1</v>
      </c>
      <c r="H1590">
        <v>0</v>
      </c>
      <c r="I1590">
        <v>0</v>
      </c>
      <c r="J1590">
        <v>0</v>
      </c>
      <c r="K1590">
        <v>0</v>
      </c>
      <c r="L1590">
        <v>0</v>
      </c>
      <c r="M1590" t="s">
        <v>939</v>
      </c>
      <c r="O1590" s="101">
        <f>IF(ISBLANK(C1590),O1589,IF(COUNTIF(C$2:C1590,C1590)&gt;1,O1589,1+MAX(O1589,0)))</f>
        <v>44</v>
      </c>
      <c r="P1590" s="45">
        <f t="shared" si="528"/>
        <v>23</v>
      </c>
      <c r="Q1590" s="33" t="str">
        <f t="shared" si="529"/>
        <v/>
      </c>
      <c r="R1590" s="33">
        <f t="shared" si="530"/>
        <v>6</v>
      </c>
      <c r="S1590" s="33" t="str">
        <f t="shared" si="531"/>
        <v>128_6</v>
      </c>
      <c r="T1590" s="35" t="str">
        <f t="shared" si="532"/>
        <v>128AM</v>
      </c>
      <c r="U1590" s="35" t="str">
        <f t="shared" si="533"/>
        <v>128AMNS</v>
      </c>
      <c r="V1590" s="35" t="str">
        <f t="shared" si="549"/>
        <v>1R</v>
      </c>
      <c r="W1590" s="35" t="str">
        <f t="shared" si="542"/>
        <v>128AM1R221</v>
      </c>
      <c r="X1590" s="388">
        <f t="shared" si="543"/>
        <v>0</v>
      </c>
      <c r="Y1590" s="388">
        <f t="shared" si="544"/>
        <v>0</v>
      </c>
      <c r="Z1590" s="280" t="str">
        <f t="shared" si="534"/>
        <v/>
      </c>
      <c r="AA1590" s="280" t="str">
        <f t="shared" si="535"/>
        <v/>
      </c>
      <c r="AB1590" s="389" t="str">
        <f t="shared" si="545"/>
        <v/>
      </c>
      <c r="AC1590" s="389" t="str">
        <f t="shared" si="546"/>
        <v/>
      </c>
      <c r="AD1590" s="390" t="str">
        <f t="shared" si="536"/>
        <v/>
      </c>
      <c r="AE1590" s="282">
        <f t="shared" si="537"/>
        <v>0</v>
      </c>
      <c r="AF1590" s="359">
        <f t="shared" si="538"/>
        <v>0</v>
      </c>
      <c r="AG1590" s="280">
        <f t="shared" si="539"/>
        <v>0</v>
      </c>
      <c r="AH1590" s="280">
        <f t="shared" si="540"/>
        <v>0</v>
      </c>
      <c r="AI1590" s="280">
        <f>IF(ISBLANK(T1590),AI1589,IF(COUNTIF(T$2:T1590,T1590)&gt;1,AI1589,1+MAX(AI1589,0)))</f>
        <v>42</v>
      </c>
      <c r="AL1590" s="391" t="str">
        <f t="shared" si="547"/>
        <v/>
      </c>
      <c r="AM1590" s="391" t="str">
        <f t="shared" si="548"/>
        <v/>
      </c>
      <c r="AO1590" s="310" t="str">
        <f t="shared" si="541"/>
        <v/>
      </c>
      <c r="AP1590" s="310">
        <f>SUM(AO$1:AO1590)</f>
        <v>0</v>
      </c>
      <c r="AQ1590" s="310">
        <f>SUM(AK$2:AK1590)</f>
        <v>12</v>
      </c>
      <c r="AR1590" s="310">
        <f>COUNTA(AJ$2:AJ1590)</f>
        <v>12</v>
      </c>
      <c r="AS1590" s="312">
        <f>ABS(H1590-Data!H1558)</f>
        <v>1</v>
      </c>
      <c r="AT1590" s="312">
        <f>ABS(I1590-Data!I1558)</f>
        <v>0</v>
      </c>
      <c r="AU1590" s="312">
        <f>ABS(J1590-Data!J1558)</f>
        <v>0</v>
      </c>
      <c r="AV1590" s="312">
        <f>ABS(K1590-Data!K1558)</f>
        <v>0</v>
      </c>
      <c r="AW1590" s="312">
        <f>ABS(L1590-Data!L1558)</f>
        <v>0</v>
      </c>
      <c r="AZ1590">
        <v>0</v>
      </c>
      <c r="BA1590">
        <v>0</v>
      </c>
    </row>
    <row r="1591" spans="1:53" x14ac:dyDescent="0.25">
      <c r="A1591">
        <v>128</v>
      </c>
      <c r="B1591" t="s">
        <v>65</v>
      </c>
      <c r="C1591" t="s">
        <v>938</v>
      </c>
      <c r="D1591"/>
      <c r="E1591">
        <v>2</v>
      </c>
      <c r="F1591">
        <v>2</v>
      </c>
      <c r="G1591">
        <v>2</v>
      </c>
      <c r="H1591">
        <v>1</v>
      </c>
      <c r="I1591">
        <v>0</v>
      </c>
      <c r="J1591">
        <v>0</v>
      </c>
      <c r="K1591">
        <v>0</v>
      </c>
      <c r="L1591">
        <v>1</v>
      </c>
      <c r="M1591" t="s">
        <v>939</v>
      </c>
      <c r="O1591" s="101">
        <f>IF(ISBLANK(C1591),O1590,IF(COUNTIF(C$2:C1591,C1591)&gt;1,O1590,1+MAX(O1590,0)))</f>
        <v>44</v>
      </c>
      <c r="P1591" s="45">
        <f t="shared" si="528"/>
        <v>23</v>
      </c>
      <c r="Q1591" s="33" t="str">
        <f t="shared" si="529"/>
        <v/>
      </c>
      <c r="R1591" s="33">
        <f t="shared" si="530"/>
        <v>6</v>
      </c>
      <c r="S1591" s="33" t="str">
        <f t="shared" si="531"/>
        <v>128_6</v>
      </c>
      <c r="T1591" s="35" t="str">
        <f t="shared" si="532"/>
        <v>128AM</v>
      </c>
      <c r="U1591" s="35" t="str">
        <f t="shared" si="533"/>
        <v>128AMNS</v>
      </c>
      <c r="V1591" s="35" t="str">
        <f t="shared" si="549"/>
        <v>1R</v>
      </c>
      <c r="W1591" s="35" t="str">
        <f t="shared" si="542"/>
        <v>128AM1R222</v>
      </c>
      <c r="X1591" s="388">
        <f t="shared" si="543"/>
        <v>0</v>
      </c>
      <c r="Y1591" s="388">
        <f t="shared" si="544"/>
        <v>1</v>
      </c>
      <c r="Z1591" s="280" t="str">
        <f t="shared" si="534"/>
        <v/>
      </c>
      <c r="AA1591" s="280" t="str">
        <f t="shared" si="535"/>
        <v/>
      </c>
      <c r="AB1591" s="389" t="str">
        <f t="shared" si="545"/>
        <v/>
      </c>
      <c r="AC1591" s="389" t="str">
        <f t="shared" si="546"/>
        <v/>
      </c>
      <c r="AD1591" s="390" t="str">
        <f t="shared" si="536"/>
        <v/>
      </c>
      <c r="AE1591" s="282">
        <f t="shared" si="537"/>
        <v>0</v>
      </c>
      <c r="AF1591" s="359">
        <f t="shared" si="538"/>
        <v>0</v>
      </c>
      <c r="AG1591" s="280">
        <f t="shared" si="539"/>
        <v>0</v>
      </c>
      <c r="AH1591" s="280">
        <f t="shared" si="540"/>
        <v>0</v>
      </c>
      <c r="AI1591" s="280">
        <f>IF(ISBLANK(T1591),AI1590,IF(COUNTIF(T$2:T1591,T1591)&gt;1,AI1590,1+MAX(AI1590,0)))</f>
        <v>42</v>
      </c>
      <c r="AL1591" s="391" t="str">
        <f t="shared" si="547"/>
        <v/>
      </c>
      <c r="AM1591" s="391" t="str">
        <f t="shared" si="548"/>
        <v/>
      </c>
      <c r="AO1591" s="310" t="str">
        <f t="shared" si="541"/>
        <v/>
      </c>
      <c r="AP1591" s="310">
        <f>SUM(AO$1:AO1591)</f>
        <v>0</v>
      </c>
      <c r="AQ1591" s="310">
        <f>SUM(AK$2:AK1591)</f>
        <v>12</v>
      </c>
      <c r="AR1591" s="310">
        <f>COUNTA(AJ$2:AJ1591)</f>
        <v>12</v>
      </c>
      <c r="AS1591" s="312">
        <f>ABS(H1591-Data!H1559)</f>
        <v>1</v>
      </c>
      <c r="AT1591" s="312">
        <f>ABS(I1591-Data!I1559)</f>
        <v>0</v>
      </c>
      <c r="AU1591" s="312">
        <f>ABS(J1591-Data!J1559)</f>
        <v>0</v>
      </c>
      <c r="AV1591" s="312">
        <f>ABS(K1591-Data!K1559)</f>
        <v>0</v>
      </c>
      <c r="AW1591" s="312">
        <f>ABS(L1591-Data!L1559)</f>
        <v>1</v>
      </c>
      <c r="AZ1591">
        <v>0</v>
      </c>
      <c r="BA1591">
        <v>1</v>
      </c>
    </row>
    <row r="1592" spans="1:53" x14ac:dyDescent="0.25">
      <c r="A1592">
        <v>128</v>
      </c>
      <c r="B1592" t="s">
        <v>65</v>
      </c>
      <c r="C1592" t="s">
        <v>938</v>
      </c>
      <c r="D1592"/>
      <c r="E1592">
        <v>2</v>
      </c>
      <c r="F1592">
        <v>2</v>
      </c>
      <c r="G1592">
        <v>3</v>
      </c>
      <c r="H1592">
        <v>0</v>
      </c>
      <c r="I1592">
        <v>0</v>
      </c>
      <c r="J1592">
        <v>0</v>
      </c>
      <c r="K1592">
        <v>0</v>
      </c>
      <c r="L1592">
        <v>0</v>
      </c>
      <c r="M1592" t="s">
        <v>939</v>
      </c>
      <c r="O1592" s="101">
        <f>IF(ISBLANK(C1592),O1591,IF(COUNTIF(C$2:C1592,C1592)&gt;1,O1591,1+MAX(O1591,0)))</f>
        <v>44</v>
      </c>
      <c r="P1592" s="45">
        <f t="shared" si="528"/>
        <v>23</v>
      </c>
      <c r="Q1592" s="33" t="str">
        <f t="shared" si="529"/>
        <v/>
      </c>
      <c r="R1592" s="33">
        <f t="shared" si="530"/>
        <v>6</v>
      </c>
      <c r="S1592" s="33" t="str">
        <f t="shared" si="531"/>
        <v>128_6</v>
      </c>
      <c r="T1592" s="35" t="str">
        <f t="shared" si="532"/>
        <v>128AM</v>
      </c>
      <c r="U1592" s="35" t="str">
        <f t="shared" si="533"/>
        <v>128AMEW</v>
      </c>
      <c r="V1592" s="35" t="str">
        <f t="shared" si="549"/>
        <v>1R</v>
      </c>
      <c r="W1592" s="35" t="str">
        <f t="shared" si="542"/>
        <v>128AM1R223</v>
      </c>
      <c r="X1592" s="388">
        <f t="shared" si="543"/>
        <v>0</v>
      </c>
      <c r="Y1592" s="388">
        <f t="shared" si="544"/>
        <v>0</v>
      </c>
      <c r="Z1592" s="280" t="str">
        <f t="shared" si="534"/>
        <v/>
      </c>
      <c r="AA1592" s="280" t="str">
        <f t="shared" si="535"/>
        <v/>
      </c>
      <c r="AB1592" s="389" t="str">
        <f t="shared" si="545"/>
        <v/>
      </c>
      <c r="AC1592" s="389" t="str">
        <f t="shared" si="546"/>
        <v/>
      </c>
      <c r="AD1592" s="390" t="str">
        <f t="shared" si="536"/>
        <v/>
      </c>
      <c r="AE1592" s="282">
        <f t="shared" si="537"/>
        <v>0</v>
      </c>
      <c r="AF1592" s="359">
        <f t="shared" si="538"/>
        <v>0</v>
      </c>
      <c r="AG1592" s="280">
        <f t="shared" si="539"/>
        <v>2</v>
      </c>
      <c r="AH1592" s="280">
        <f t="shared" si="540"/>
        <v>1</v>
      </c>
      <c r="AI1592" s="280">
        <f>IF(ISBLANK(T1592),AI1591,IF(COUNTIF(T$2:T1592,T1592)&gt;1,AI1591,1+MAX(AI1591,0)))</f>
        <v>42</v>
      </c>
      <c r="AL1592" s="391" t="str">
        <f t="shared" si="547"/>
        <v/>
      </c>
      <c r="AM1592" s="391" t="str">
        <f t="shared" si="548"/>
        <v/>
      </c>
      <c r="AO1592" s="310" t="str">
        <f t="shared" si="541"/>
        <v/>
      </c>
      <c r="AP1592" s="310">
        <f>SUM(AO$1:AO1592)</f>
        <v>0</v>
      </c>
      <c r="AQ1592" s="310">
        <f>SUM(AK$2:AK1592)</f>
        <v>12</v>
      </c>
      <c r="AR1592" s="310">
        <f>COUNTA(AJ$2:AJ1592)</f>
        <v>12</v>
      </c>
      <c r="AS1592" s="312">
        <f>ABS(H1592-Data!H1560)</f>
        <v>5</v>
      </c>
      <c r="AT1592" s="312">
        <f>ABS(I1592-Data!I1560)</f>
        <v>3</v>
      </c>
      <c r="AU1592" s="312">
        <f>ABS(J1592-Data!J1560)</f>
        <v>1</v>
      </c>
      <c r="AV1592" s="312">
        <f>ABS(K1592-Data!K1560)</f>
        <v>1</v>
      </c>
      <c r="AW1592" s="312">
        <f>ABS(L1592-Data!L1560)</f>
        <v>5</v>
      </c>
      <c r="AZ1592">
        <v>0</v>
      </c>
      <c r="BA1592">
        <v>0</v>
      </c>
    </row>
    <row r="1593" spans="1:53" x14ac:dyDescent="0.25">
      <c r="A1593">
        <v>128</v>
      </c>
      <c r="B1593" t="s">
        <v>65</v>
      </c>
      <c r="C1593" t="s">
        <v>938</v>
      </c>
      <c r="D1593"/>
      <c r="E1593">
        <v>2</v>
      </c>
      <c r="F1593">
        <v>2</v>
      </c>
      <c r="G1593">
        <v>4</v>
      </c>
      <c r="H1593">
        <v>2</v>
      </c>
      <c r="I1593">
        <v>2</v>
      </c>
      <c r="J1593">
        <v>2</v>
      </c>
      <c r="K1593">
        <v>0</v>
      </c>
      <c r="L1593">
        <v>0</v>
      </c>
      <c r="M1593" t="s">
        <v>939</v>
      </c>
      <c r="O1593" s="101">
        <f>IF(ISBLANK(C1593),O1592,IF(COUNTIF(C$2:C1593,C1593)&gt;1,O1592,1+MAX(O1592,0)))</f>
        <v>44</v>
      </c>
      <c r="P1593" s="45">
        <f t="shared" si="528"/>
        <v>23</v>
      </c>
      <c r="Q1593" s="33" t="str">
        <f t="shared" si="529"/>
        <v/>
      </c>
      <c r="R1593" s="33">
        <f t="shared" si="530"/>
        <v>6</v>
      </c>
      <c r="S1593" s="33" t="str">
        <f t="shared" si="531"/>
        <v>128_6</v>
      </c>
      <c r="T1593" s="35" t="str">
        <f t="shared" si="532"/>
        <v>128AM</v>
      </c>
      <c r="U1593" s="35" t="str">
        <f t="shared" si="533"/>
        <v>128AMEW</v>
      </c>
      <c r="V1593" s="35" t="str">
        <f t="shared" si="549"/>
        <v>1R</v>
      </c>
      <c r="W1593" s="35" t="str">
        <f t="shared" si="542"/>
        <v>128AM1R224</v>
      </c>
      <c r="X1593" s="388">
        <f t="shared" si="543"/>
        <v>0</v>
      </c>
      <c r="Y1593" s="388">
        <f t="shared" si="544"/>
        <v>0</v>
      </c>
      <c r="Z1593" s="280" t="str">
        <f t="shared" si="534"/>
        <v/>
      </c>
      <c r="AA1593" s="280" t="str">
        <f t="shared" si="535"/>
        <v/>
      </c>
      <c r="AB1593" s="389" t="str">
        <f t="shared" si="545"/>
        <v/>
      </c>
      <c r="AC1593" s="389" t="str">
        <f t="shared" si="546"/>
        <v/>
      </c>
      <c r="AD1593" s="390" t="str">
        <f t="shared" si="536"/>
        <v/>
      </c>
      <c r="AE1593" s="282">
        <f t="shared" si="537"/>
        <v>0</v>
      </c>
      <c r="AF1593" s="359">
        <f t="shared" si="538"/>
        <v>0</v>
      </c>
      <c r="AG1593" s="280">
        <f t="shared" si="539"/>
        <v>2</v>
      </c>
      <c r="AH1593" s="280">
        <f t="shared" si="540"/>
        <v>1</v>
      </c>
      <c r="AI1593" s="280">
        <f>IF(ISBLANK(T1593),AI1592,IF(COUNTIF(T$2:T1593,T1593)&gt;1,AI1592,1+MAX(AI1592,0)))</f>
        <v>42</v>
      </c>
      <c r="AL1593" s="391" t="str">
        <f t="shared" si="547"/>
        <v/>
      </c>
      <c r="AM1593" s="391" t="str">
        <f t="shared" si="548"/>
        <v/>
      </c>
      <c r="AO1593" s="310" t="str">
        <f t="shared" si="541"/>
        <v/>
      </c>
      <c r="AP1593" s="310">
        <f>SUM(AO$1:AO1593)</f>
        <v>0</v>
      </c>
      <c r="AQ1593" s="310">
        <f>SUM(AK$2:AK1593)</f>
        <v>12</v>
      </c>
      <c r="AR1593" s="310">
        <f>COUNTA(AJ$2:AJ1593)</f>
        <v>12</v>
      </c>
      <c r="AS1593" s="312">
        <f>ABS(H1593-Data!H1561)</f>
        <v>0</v>
      </c>
      <c r="AT1593" s="312">
        <f>ABS(I1593-Data!I1561)</f>
        <v>2</v>
      </c>
      <c r="AU1593" s="312">
        <f>ABS(J1593-Data!J1561)</f>
        <v>1</v>
      </c>
      <c r="AV1593" s="312">
        <f>ABS(K1593-Data!K1561)</f>
        <v>0</v>
      </c>
      <c r="AW1593" s="312">
        <f>ABS(L1593-Data!L1561)</f>
        <v>2</v>
      </c>
      <c r="AZ1593">
        <v>0</v>
      </c>
      <c r="BA1593">
        <v>0</v>
      </c>
    </row>
    <row r="1594" spans="1:53" x14ac:dyDescent="0.25">
      <c r="A1594">
        <v>128</v>
      </c>
      <c r="B1594" t="s">
        <v>65</v>
      </c>
      <c r="C1594" t="s">
        <v>938</v>
      </c>
      <c r="D1594"/>
      <c r="E1594">
        <v>2</v>
      </c>
      <c r="F1594">
        <v>3</v>
      </c>
      <c r="G1594">
        <v>1</v>
      </c>
      <c r="H1594">
        <v>0</v>
      </c>
      <c r="I1594">
        <v>0</v>
      </c>
      <c r="J1594">
        <v>0</v>
      </c>
      <c r="K1594">
        <v>0</v>
      </c>
      <c r="L1594">
        <v>0</v>
      </c>
      <c r="M1594" t="s">
        <v>939</v>
      </c>
      <c r="O1594" s="101">
        <f>IF(ISBLANK(C1594),O1593,IF(COUNTIF(C$2:C1594,C1594)&gt;1,O1593,1+MAX(O1593,0)))</f>
        <v>44</v>
      </c>
      <c r="P1594" s="45">
        <f t="shared" si="528"/>
        <v>23</v>
      </c>
      <c r="Q1594" s="33" t="str">
        <f t="shared" si="529"/>
        <v/>
      </c>
      <c r="R1594" s="33">
        <f t="shared" si="530"/>
        <v>7</v>
      </c>
      <c r="S1594" s="33" t="str">
        <f t="shared" si="531"/>
        <v>128_7</v>
      </c>
      <c r="T1594" s="35" t="str">
        <f t="shared" si="532"/>
        <v>128AM</v>
      </c>
      <c r="U1594" s="35" t="str">
        <f t="shared" si="533"/>
        <v>128AMNS</v>
      </c>
      <c r="V1594" s="35" t="str">
        <f t="shared" si="549"/>
        <v>1R</v>
      </c>
      <c r="W1594" s="35" t="str">
        <f t="shared" si="542"/>
        <v>128AM1R231</v>
      </c>
      <c r="X1594" s="388">
        <f t="shared" si="543"/>
        <v>0</v>
      </c>
      <c r="Y1594" s="388">
        <f t="shared" si="544"/>
        <v>0</v>
      </c>
      <c r="Z1594" s="280" t="str">
        <f t="shared" si="534"/>
        <v/>
      </c>
      <c r="AA1594" s="280" t="str">
        <f t="shared" si="535"/>
        <v/>
      </c>
      <c r="AB1594" s="389" t="str">
        <f t="shared" si="545"/>
        <v/>
      </c>
      <c r="AC1594" s="389" t="str">
        <f t="shared" si="546"/>
        <v/>
      </c>
      <c r="AD1594" s="390" t="str">
        <f t="shared" si="536"/>
        <v/>
      </c>
      <c r="AE1594" s="282">
        <f t="shared" si="537"/>
        <v>0</v>
      </c>
      <c r="AF1594" s="359">
        <f t="shared" si="538"/>
        <v>0</v>
      </c>
      <c r="AG1594" s="280">
        <f t="shared" si="539"/>
        <v>0</v>
      </c>
      <c r="AH1594" s="280">
        <f t="shared" si="540"/>
        <v>0</v>
      </c>
      <c r="AI1594" s="280">
        <f>IF(ISBLANK(T1594),AI1593,IF(COUNTIF(T$2:T1594,T1594)&gt;1,AI1593,1+MAX(AI1593,0)))</f>
        <v>42</v>
      </c>
      <c r="AL1594" s="391" t="str">
        <f t="shared" si="547"/>
        <v/>
      </c>
      <c r="AM1594" s="391" t="str">
        <f t="shared" si="548"/>
        <v/>
      </c>
      <c r="AO1594" s="310" t="str">
        <f t="shared" si="541"/>
        <v/>
      </c>
      <c r="AP1594" s="310">
        <f>SUM(AO$1:AO1594)</f>
        <v>0</v>
      </c>
      <c r="AQ1594" s="310">
        <f>SUM(AK$2:AK1594)</f>
        <v>12</v>
      </c>
      <c r="AR1594" s="310">
        <f>COUNTA(AJ$2:AJ1594)</f>
        <v>12</v>
      </c>
      <c r="AS1594" s="312">
        <f>ABS(H1594-Data!H1562)</f>
        <v>1</v>
      </c>
      <c r="AT1594" s="312">
        <f>ABS(I1594-Data!I1562)</f>
        <v>0</v>
      </c>
      <c r="AU1594" s="312">
        <f>ABS(J1594-Data!J1562)</f>
        <v>0</v>
      </c>
      <c r="AV1594" s="312">
        <f>ABS(K1594-Data!K1562)</f>
        <v>0</v>
      </c>
      <c r="AW1594" s="312">
        <f>ABS(L1594-Data!L1562)</f>
        <v>0</v>
      </c>
      <c r="AZ1594">
        <v>0</v>
      </c>
      <c r="BA1594">
        <v>0</v>
      </c>
    </row>
    <row r="1595" spans="1:53" x14ac:dyDescent="0.25">
      <c r="A1595">
        <v>128</v>
      </c>
      <c r="B1595" t="s">
        <v>65</v>
      </c>
      <c r="C1595" t="s">
        <v>938</v>
      </c>
      <c r="D1595"/>
      <c r="E1595">
        <v>2</v>
      </c>
      <c r="F1595">
        <v>3</v>
      </c>
      <c r="G1595">
        <v>2</v>
      </c>
      <c r="H1595">
        <v>1</v>
      </c>
      <c r="I1595">
        <v>0</v>
      </c>
      <c r="J1595">
        <v>0</v>
      </c>
      <c r="K1595">
        <v>0</v>
      </c>
      <c r="L1595">
        <v>1</v>
      </c>
      <c r="M1595" t="s">
        <v>939</v>
      </c>
      <c r="O1595" s="101">
        <f>IF(ISBLANK(C1595),O1594,IF(COUNTIF(C$2:C1595,C1595)&gt;1,O1594,1+MAX(O1594,0)))</f>
        <v>44</v>
      </c>
      <c r="P1595" s="45">
        <f t="shared" si="528"/>
        <v>23</v>
      </c>
      <c r="Q1595" s="33" t="str">
        <f t="shared" si="529"/>
        <v/>
      </c>
      <c r="R1595" s="33">
        <f t="shared" si="530"/>
        <v>7</v>
      </c>
      <c r="S1595" s="33" t="str">
        <f t="shared" si="531"/>
        <v>128_7</v>
      </c>
      <c r="T1595" s="35" t="str">
        <f t="shared" si="532"/>
        <v>128AM</v>
      </c>
      <c r="U1595" s="35" t="str">
        <f t="shared" si="533"/>
        <v>128AMNS</v>
      </c>
      <c r="V1595" s="35" t="str">
        <f t="shared" si="549"/>
        <v>1R</v>
      </c>
      <c r="W1595" s="35" t="str">
        <f t="shared" si="542"/>
        <v>128AM1R232</v>
      </c>
      <c r="X1595" s="388">
        <f t="shared" si="543"/>
        <v>0</v>
      </c>
      <c r="Y1595" s="388">
        <f t="shared" si="544"/>
        <v>1</v>
      </c>
      <c r="Z1595" s="280" t="str">
        <f t="shared" si="534"/>
        <v/>
      </c>
      <c r="AA1595" s="280" t="str">
        <f t="shared" si="535"/>
        <v/>
      </c>
      <c r="AB1595" s="389" t="str">
        <f t="shared" si="545"/>
        <v/>
      </c>
      <c r="AC1595" s="389" t="str">
        <f t="shared" si="546"/>
        <v/>
      </c>
      <c r="AD1595" s="390" t="str">
        <f t="shared" si="536"/>
        <v/>
      </c>
      <c r="AE1595" s="282">
        <f t="shared" si="537"/>
        <v>0</v>
      </c>
      <c r="AF1595" s="359">
        <f t="shared" si="538"/>
        <v>0</v>
      </c>
      <c r="AG1595" s="280">
        <f t="shared" si="539"/>
        <v>0</v>
      </c>
      <c r="AH1595" s="280">
        <f t="shared" si="540"/>
        <v>0</v>
      </c>
      <c r="AI1595" s="280">
        <f>IF(ISBLANK(T1595),AI1594,IF(COUNTIF(T$2:T1595,T1595)&gt;1,AI1594,1+MAX(AI1594,0)))</f>
        <v>42</v>
      </c>
      <c r="AL1595" s="391" t="str">
        <f t="shared" si="547"/>
        <v/>
      </c>
      <c r="AM1595" s="391" t="str">
        <f t="shared" si="548"/>
        <v/>
      </c>
      <c r="AO1595" s="310" t="str">
        <f t="shared" si="541"/>
        <v/>
      </c>
      <c r="AP1595" s="310">
        <f>SUM(AO$1:AO1595)</f>
        <v>0</v>
      </c>
      <c r="AQ1595" s="310">
        <f>SUM(AK$2:AK1595)</f>
        <v>12</v>
      </c>
      <c r="AR1595" s="310">
        <f>COUNTA(AJ$2:AJ1595)</f>
        <v>12</v>
      </c>
      <c r="AS1595" s="312">
        <f>ABS(H1595-Data!H1563)</f>
        <v>1</v>
      </c>
      <c r="AT1595" s="312">
        <f>ABS(I1595-Data!I1563)</f>
        <v>0</v>
      </c>
      <c r="AU1595" s="312">
        <f>ABS(J1595-Data!J1563)</f>
        <v>0</v>
      </c>
      <c r="AV1595" s="312">
        <f>ABS(K1595-Data!K1563)</f>
        <v>0</v>
      </c>
      <c r="AW1595" s="312">
        <f>ABS(L1595-Data!L1563)</f>
        <v>1</v>
      </c>
      <c r="AZ1595">
        <v>0</v>
      </c>
      <c r="BA1595">
        <v>1</v>
      </c>
    </row>
    <row r="1596" spans="1:53" x14ac:dyDescent="0.25">
      <c r="A1596">
        <v>128</v>
      </c>
      <c r="B1596" t="s">
        <v>65</v>
      </c>
      <c r="C1596" t="s">
        <v>938</v>
      </c>
      <c r="D1596"/>
      <c r="E1596">
        <v>2</v>
      </c>
      <c r="F1596">
        <v>3</v>
      </c>
      <c r="G1596">
        <v>3</v>
      </c>
      <c r="H1596">
        <v>0</v>
      </c>
      <c r="I1596">
        <v>0</v>
      </c>
      <c r="J1596">
        <v>0</v>
      </c>
      <c r="K1596">
        <v>0</v>
      </c>
      <c r="L1596">
        <v>0</v>
      </c>
      <c r="M1596" t="s">
        <v>939</v>
      </c>
      <c r="O1596" s="101">
        <f>IF(ISBLANK(C1596),O1595,IF(COUNTIF(C$2:C1596,C1596)&gt;1,O1595,1+MAX(O1595,0)))</f>
        <v>44</v>
      </c>
      <c r="P1596" s="45">
        <f t="shared" si="528"/>
        <v>23</v>
      </c>
      <c r="Q1596" s="33" t="str">
        <f t="shared" si="529"/>
        <v/>
      </c>
      <c r="R1596" s="33">
        <f t="shared" si="530"/>
        <v>7</v>
      </c>
      <c r="S1596" s="33" t="str">
        <f t="shared" si="531"/>
        <v>128_7</v>
      </c>
      <c r="T1596" s="35" t="str">
        <f t="shared" si="532"/>
        <v>128AM</v>
      </c>
      <c r="U1596" s="35" t="str">
        <f t="shared" si="533"/>
        <v>128AMEW</v>
      </c>
      <c r="V1596" s="35" t="str">
        <f t="shared" si="549"/>
        <v>1R</v>
      </c>
      <c r="W1596" s="35" t="str">
        <f t="shared" si="542"/>
        <v>128AM1R233</v>
      </c>
      <c r="X1596" s="388">
        <f t="shared" si="543"/>
        <v>0</v>
      </c>
      <c r="Y1596" s="388">
        <f t="shared" si="544"/>
        <v>0</v>
      </c>
      <c r="Z1596" s="280" t="str">
        <f t="shared" si="534"/>
        <v/>
      </c>
      <c r="AA1596" s="280" t="str">
        <f t="shared" si="535"/>
        <v/>
      </c>
      <c r="AB1596" s="389" t="str">
        <f t="shared" si="545"/>
        <v/>
      </c>
      <c r="AC1596" s="389" t="str">
        <f t="shared" si="546"/>
        <v/>
      </c>
      <c r="AD1596" s="390" t="str">
        <f t="shared" si="536"/>
        <v/>
      </c>
      <c r="AE1596" s="282">
        <f t="shared" si="537"/>
        <v>0</v>
      </c>
      <c r="AF1596" s="359">
        <f t="shared" si="538"/>
        <v>0</v>
      </c>
      <c r="AG1596" s="280">
        <f t="shared" si="539"/>
        <v>2</v>
      </c>
      <c r="AH1596" s="280">
        <f t="shared" si="540"/>
        <v>1</v>
      </c>
      <c r="AI1596" s="280">
        <f>IF(ISBLANK(T1596),AI1595,IF(COUNTIF(T$2:T1596,T1596)&gt;1,AI1595,1+MAX(AI1595,0)))</f>
        <v>42</v>
      </c>
      <c r="AL1596" s="391" t="str">
        <f t="shared" si="547"/>
        <v/>
      </c>
      <c r="AM1596" s="391" t="str">
        <f t="shared" si="548"/>
        <v/>
      </c>
      <c r="AO1596" s="310" t="str">
        <f t="shared" si="541"/>
        <v/>
      </c>
      <c r="AP1596" s="310">
        <f>SUM(AO$1:AO1596)</f>
        <v>0</v>
      </c>
      <c r="AQ1596" s="310">
        <f>SUM(AK$2:AK1596)</f>
        <v>12</v>
      </c>
      <c r="AR1596" s="310">
        <f>COUNTA(AJ$2:AJ1596)</f>
        <v>12</v>
      </c>
      <c r="AS1596" s="312">
        <f>ABS(H1596-Data!H1564)</f>
        <v>1</v>
      </c>
      <c r="AT1596" s="312">
        <f>ABS(I1596-Data!I1564)</f>
        <v>0</v>
      </c>
      <c r="AU1596" s="312">
        <f>ABS(J1596-Data!J1564)</f>
        <v>0</v>
      </c>
      <c r="AV1596" s="312">
        <f>ABS(K1596-Data!K1564)</f>
        <v>1</v>
      </c>
      <c r="AW1596" s="312">
        <f>ABS(L1596-Data!L1564)</f>
        <v>1</v>
      </c>
      <c r="AZ1596">
        <v>0</v>
      </c>
      <c r="BA1596">
        <v>0</v>
      </c>
    </row>
    <row r="1597" spans="1:53" x14ac:dyDescent="0.25">
      <c r="A1597">
        <v>128</v>
      </c>
      <c r="B1597" t="s">
        <v>65</v>
      </c>
      <c r="C1597" t="s">
        <v>938</v>
      </c>
      <c r="D1597"/>
      <c r="E1597">
        <v>2</v>
      </c>
      <c r="F1597">
        <v>3</v>
      </c>
      <c r="G1597">
        <v>4</v>
      </c>
      <c r="H1597">
        <v>12</v>
      </c>
      <c r="I1597">
        <v>3</v>
      </c>
      <c r="J1597">
        <v>9</v>
      </c>
      <c r="K1597">
        <v>0</v>
      </c>
      <c r="L1597">
        <v>1</v>
      </c>
      <c r="M1597" t="s">
        <v>939</v>
      </c>
      <c r="O1597" s="101">
        <f>IF(ISBLANK(C1597),O1596,IF(COUNTIF(C$2:C1597,C1597)&gt;1,O1596,1+MAX(O1596,0)))</f>
        <v>44</v>
      </c>
      <c r="P1597" s="45">
        <f t="shared" si="528"/>
        <v>23</v>
      </c>
      <c r="Q1597" s="33" t="str">
        <f t="shared" si="529"/>
        <v/>
      </c>
      <c r="R1597" s="33">
        <f t="shared" si="530"/>
        <v>7</v>
      </c>
      <c r="S1597" s="33" t="str">
        <f t="shared" si="531"/>
        <v>128_7</v>
      </c>
      <c r="T1597" s="35" t="str">
        <f t="shared" si="532"/>
        <v>128AM</v>
      </c>
      <c r="U1597" s="35" t="str">
        <f t="shared" si="533"/>
        <v>128AMEW</v>
      </c>
      <c r="V1597" s="35" t="str">
        <f t="shared" si="549"/>
        <v>1R</v>
      </c>
      <c r="W1597" s="35" t="str">
        <f t="shared" si="542"/>
        <v>128AM1R234</v>
      </c>
      <c r="X1597" s="388">
        <f t="shared" si="543"/>
        <v>0</v>
      </c>
      <c r="Y1597" s="388">
        <f t="shared" si="544"/>
        <v>1</v>
      </c>
      <c r="Z1597" s="280" t="str">
        <f t="shared" si="534"/>
        <v/>
      </c>
      <c r="AA1597" s="280" t="str">
        <f t="shared" si="535"/>
        <v/>
      </c>
      <c r="AB1597" s="389" t="str">
        <f t="shared" si="545"/>
        <v/>
      </c>
      <c r="AC1597" s="389" t="str">
        <f t="shared" si="546"/>
        <v/>
      </c>
      <c r="AD1597" s="390" t="str">
        <f t="shared" si="536"/>
        <v/>
      </c>
      <c r="AE1597" s="282">
        <f t="shared" si="537"/>
        <v>0</v>
      </c>
      <c r="AF1597" s="359">
        <f t="shared" si="538"/>
        <v>0</v>
      </c>
      <c r="AG1597" s="280">
        <f t="shared" si="539"/>
        <v>2</v>
      </c>
      <c r="AH1597" s="280">
        <f t="shared" si="540"/>
        <v>1</v>
      </c>
      <c r="AI1597" s="280">
        <f>IF(ISBLANK(T1597),AI1596,IF(COUNTIF(T$2:T1597,T1597)&gt;1,AI1596,1+MAX(AI1596,0)))</f>
        <v>42</v>
      </c>
      <c r="AL1597" s="391" t="str">
        <f t="shared" si="547"/>
        <v/>
      </c>
      <c r="AM1597" s="391" t="str">
        <f t="shared" si="548"/>
        <v/>
      </c>
      <c r="AO1597" s="310" t="str">
        <f t="shared" si="541"/>
        <v/>
      </c>
      <c r="AP1597" s="310">
        <f>SUM(AO$1:AO1597)</f>
        <v>0</v>
      </c>
      <c r="AQ1597" s="310">
        <f>SUM(AK$2:AK1597)</f>
        <v>12</v>
      </c>
      <c r="AR1597" s="310">
        <f>COUNTA(AJ$2:AJ1597)</f>
        <v>12</v>
      </c>
      <c r="AS1597" s="312">
        <f>ABS(H1597-Data!H1565)</f>
        <v>10</v>
      </c>
      <c r="AT1597" s="312">
        <f>ABS(I1597-Data!I1565)</f>
        <v>1</v>
      </c>
      <c r="AU1597" s="312">
        <f>ABS(J1597-Data!J1565)</f>
        <v>9</v>
      </c>
      <c r="AV1597" s="312">
        <f>ABS(K1597-Data!K1565)</f>
        <v>1</v>
      </c>
      <c r="AW1597" s="312">
        <f>ABS(L1597-Data!L1565)</f>
        <v>1</v>
      </c>
      <c r="AZ1597">
        <v>0</v>
      </c>
      <c r="BA1597">
        <v>1</v>
      </c>
    </row>
    <row r="1598" spans="1:53" x14ac:dyDescent="0.25">
      <c r="A1598">
        <v>128</v>
      </c>
      <c r="B1598" t="s">
        <v>65</v>
      </c>
      <c r="C1598" t="s">
        <v>938</v>
      </c>
      <c r="D1598"/>
      <c r="E1598">
        <v>2</v>
      </c>
      <c r="F1598">
        <v>4</v>
      </c>
      <c r="G1598">
        <v>1</v>
      </c>
      <c r="H1598">
        <v>0</v>
      </c>
      <c r="I1598">
        <v>0</v>
      </c>
      <c r="J1598">
        <v>0</v>
      </c>
      <c r="K1598">
        <v>0</v>
      </c>
      <c r="L1598">
        <v>0</v>
      </c>
      <c r="M1598" t="s">
        <v>939</v>
      </c>
      <c r="O1598" s="101">
        <f>IF(ISBLANK(C1598),O1597,IF(COUNTIF(C$2:C1598,C1598)&gt;1,O1597,1+MAX(O1597,0)))</f>
        <v>44</v>
      </c>
      <c r="P1598" s="45">
        <f t="shared" si="528"/>
        <v>23</v>
      </c>
      <c r="Q1598" s="33" t="str">
        <f t="shared" si="529"/>
        <v/>
      </c>
      <c r="R1598" s="33">
        <f t="shared" si="530"/>
        <v>8</v>
      </c>
      <c r="S1598" s="33" t="str">
        <f t="shared" si="531"/>
        <v>128_8</v>
      </c>
      <c r="T1598" s="35" t="str">
        <f t="shared" si="532"/>
        <v>128AM</v>
      </c>
      <c r="U1598" s="35" t="str">
        <f t="shared" si="533"/>
        <v>128AMNS</v>
      </c>
      <c r="V1598" s="35" t="str">
        <f t="shared" si="549"/>
        <v>1R</v>
      </c>
      <c r="W1598" s="35" t="str">
        <f t="shared" si="542"/>
        <v>128AM1R241</v>
      </c>
      <c r="X1598" s="388">
        <f t="shared" si="543"/>
        <v>0</v>
      </c>
      <c r="Y1598" s="388">
        <f t="shared" si="544"/>
        <v>0</v>
      </c>
      <c r="Z1598" s="280" t="str">
        <f t="shared" si="534"/>
        <v/>
      </c>
      <c r="AA1598" s="280" t="str">
        <f t="shared" si="535"/>
        <v/>
      </c>
      <c r="AB1598" s="389" t="str">
        <f t="shared" si="545"/>
        <v/>
      </c>
      <c r="AC1598" s="389" t="str">
        <f t="shared" si="546"/>
        <v/>
      </c>
      <c r="AD1598" s="390" t="str">
        <f t="shared" si="536"/>
        <v/>
      </c>
      <c r="AE1598" s="282">
        <f t="shared" si="537"/>
        <v>0</v>
      </c>
      <c r="AF1598" s="359">
        <f t="shared" si="538"/>
        <v>0</v>
      </c>
      <c r="AG1598" s="280">
        <f t="shared" si="539"/>
        <v>0</v>
      </c>
      <c r="AH1598" s="280">
        <f t="shared" si="540"/>
        <v>0</v>
      </c>
      <c r="AI1598" s="280">
        <f>IF(ISBLANK(T1598),AI1597,IF(COUNTIF(T$2:T1598,T1598)&gt;1,AI1597,1+MAX(AI1597,0)))</f>
        <v>42</v>
      </c>
      <c r="AL1598" s="391" t="str">
        <f t="shared" si="547"/>
        <v/>
      </c>
      <c r="AM1598" s="391" t="str">
        <f t="shared" si="548"/>
        <v/>
      </c>
      <c r="AO1598" s="310" t="str">
        <f t="shared" si="541"/>
        <v/>
      </c>
      <c r="AP1598" s="310">
        <f>SUM(AO$1:AO1598)</f>
        <v>0</v>
      </c>
      <c r="AQ1598" s="310">
        <f>SUM(AK$2:AK1598)</f>
        <v>12</v>
      </c>
      <c r="AR1598" s="310">
        <f>COUNTA(AJ$2:AJ1598)</f>
        <v>12</v>
      </c>
      <c r="AS1598" s="312">
        <f>ABS(H1598-Data!H1566)</f>
        <v>1</v>
      </c>
      <c r="AT1598" s="312">
        <f>ABS(I1598-Data!I1566)</f>
        <v>0</v>
      </c>
      <c r="AU1598" s="312">
        <f>ABS(J1598-Data!J1566)</f>
        <v>0</v>
      </c>
      <c r="AV1598" s="312">
        <f>ABS(K1598-Data!K1566)</f>
        <v>0</v>
      </c>
      <c r="AW1598" s="312">
        <f>ABS(L1598-Data!L1566)</f>
        <v>0</v>
      </c>
      <c r="AZ1598">
        <v>0</v>
      </c>
      <c r="BA1598">
        <v>0</v>
      </c>
    </row>
    <row r="1599" spans="1:53" x14ac:dyDescent="0.25">
      <c r="A1599">
        <v>128</v>
      </c>
      <c r="B1599" t="s">
        <v>65</v>
      </c>
      <c r="C1599" t="s">
        <v>938</v>
      </c>
      <c r="D1599"/>
      <c r="E1599">
        <v>2</v>
      </c>
      <c r="F1599">
        <v>4</v>
      </c>
      <c r="G1599">
        <v>2</v>
      </c>
      <c r="H1599">
        <v>1</v>
      </c>
      <c r="I1599">
        <v>0</v>
      </c>
      <c r="J1599">
        <v>0</v>
      </c>
      <c r="K1599">
        <v>0</v>
      </c>
      <c r="L1599">
        <v>1</v>
      </c>
      <c r="M1599" t="s">
        <v>939</v>
      </c>
      <c r="O1599" s="101">
        <f>IF(ISBLANK(C1599),O1598,IF(COUNTIF(C$2:C1599,C1599)&gt;1,O1598,1+MAX(O1598,0)))</f>
        <v>44</v>
      </c>
      <c r="P1599" s="45">
        <f t="shared" si="528"/>
        <v>23</v>
      </c>
      <c r="Q1599" s="33" t="str">
        <f t="shared" si="529"/>
        <v/>
      </c>
      <c r="R1599" s="33">
        <f t="shared" si="530"/>
        <v>8</v>
      </c>
      <c r="S1599" s="33" t="str">
        <f t="shared" si="531"/>
        <v>128_8</v>
      </c>
      <c r="T1599" s="35" t="str">
        <f t="shared" si="532"/>
        <v>128AM</v>
      </c>
      <c r="U1599" s="35" t="str">
        <f t="shared" si="533"/>
        <v>128AMNS</v>
      </c>
      <c r="V1599" s="35" t="str">
        <f t="shared" si="549"/>
        <v>1R</v>
      </c>
      <c r="W1599" s="35" t="str">
        <f t="shared" si="542"/>
        <v>128AM1R242</v>
      </c>
      <c r="X1599" s="388">
        <f t="shared" si="543"/>
        <v>0</v>
      </c>
      <c r="Y1599" s="388">
        <f t="shared" si="544"/>
        <v>1</v>
      </c>
      <c r="Z1599" s="280" t="str">
        <f t="shared" si="534"/>
        <v/>
      </c>
      <c r="AA1599" s="280" t="str">
        <f t="shared" si="535"/>
        <v/>
      </c>
      <c r="AB1599" s="389" t="str">
        <f t="shared" si="545"/>
        <v/>
      </c>
      <c r="AC1599" s="389" t="str">
        <f t="shared" si="546"/>
        <v/>
      </c>
      <c r="AD1599" s="390" t="str">
        <f t="shared" si="536"/>
        <v/>
      </c>
      <c r="AE1599" s="282">
        <f t="shared" si="537"/>
        <v>0</v>
      </c>
      <c r="AF1599" s="359">
        <f t="shared" si="538"/>
        <v>0</v>
      </c>
      <c r="AG1599" s="280">
        <f t="shared" si="539"/>
        <v>0</v>
      </c>
      <c r="AH1599" s="280">
        <f t="shared" si="540"/>
        <v>0</v>
      </c>
      <c r="AI1599" s="280">
        <f>IF(ISBLANK(T1599),AI1598,IF(COUNTIF(T$2:T1599,T1599)&gt;1,AI1598,1+MAX(AI1598,0)))</f>
        <v>42</v>
      </c>
      <c r="AL1599" s="391" t="str">
        <f t="shared" si="547"/>
        <v/>
      </c>
      <c r="AM1599" s="391" t="str">
        <f t="shared" si="548"/>
        <v/>
      </c>
      <c r="AO1599" s="310" t="str">
        <f t="shared" si="541"/>
        <v/>
      </c>
      <c r="AP1599" s="310">
        <f>SUM(AO$1:AO1599)</f>
        <v>0</v>
      </c>
      <c r="AQ1599" s="310">
        <f>SUM(AK$2:AK1599)</f>
        <v>12</v>
      </c>
      <c r="AR1599" s="310">
        <f>COUNTA(AJ$2:AJ1599)</f>
        <v>12</v>
      </c>
      <c r="AS1599" s="312">
        <f>ABS(H1599-Data!H1567)</f>
        <v>1</v>
      </c>
      <c r="AT1599" s="312">
        <f>ABS(I1599-Data!I1567)</f>
        <v>0</v>
      </c>
      <c r="AU1599" s="312">
        <f>ABS(J1599-Data!J1567)</f>
        <v>0</v>
      </c>
      <c r="AV1599" s="312">
        <f>ABS(K1599-Data!K1567)</f>
        <v>0</v>
      </c>
      <c r="AW1599" s="312">
        <f>ABS(L1599-Data!L1567)</f>
        <v>1</v>
      </c>
      <c r="AZ1599">
        <v>0</v>
      </c>
      <c r="BA1599">
        <v>1</v>
      </c>
    </row>
    <row r="1600" spans="1:53" x14ac:dyDescent="0.25">
      <c r="A1600">
        <v>128</v>
      </c>
      <c r="B1600" t="s">
        <v>65</v>
      </c>
      <c r="C1600" t="s">
        <v>938</v>
      </c>
      <c r="D1600"/>
      <c r="E1600">
        <v>2</v>
      </c>
      <c r="F1600">
        <v>4</v>
      </c>
      <c r="G1600">
        <v>3</v>
      </c>
      <c r="H1600">
        <v>2</v>
      </c>
      <c r="I1600">
        <v>0</v>
      </c>
      <c r="J1600">
        <v>2</v>
      </c>
      <c r="K1600">
        <v>0</v>
      </c>
      <c r="L1600">
        <v>0</v>
      </c>
      <c r="M1600" t="s">
        <v>939</v>
      </c>
      <c r="O1600" s="101">
        <f>IF(ISBLANK(C1600),O1599,IF(COUNTIF(C$2:C1600,C1600)&gt;1,O1599,1+MAX(O1599,0)))</f>
        <v>44</v>
      </c>
      <c r="P1600" s="45">
        <f t="shared" si="528"/>
        <v>23</v>
      </c>
      <c r="Q1600" s="33" t="str">
        <f t="shared" si="529"/>
        <v/>
      </c>
      <c r="R1600" s="33">
        <f t="shared" si="530"/>
        <v>8</v>
      </c>
      <c r="S1600" s="33" t="str">
        <f t="shared" si="531"/>
        <v>128_8</v>
      </c>
      <c r="T1600" s="35" t="str">
        <f t="shared" si="532"/>
        <v>128AM</v>
      </c>
      <c r="U1600" s="35" t="str">
        <f t="shared" si="533"/>
        <v>128AMEW</v>
      </c>
      <c r="V1600" s="35" t="str">
        <f t="shared" si="549"/>
        <v>1R</v>
      </c>
      <c r="W1600" s="35" t="str">
        <f t="shared" si="542"/>
        <v>128AM1R243</v>
      </c>
      <c r="X1600" s="388">
        <f t="shared" si="543"/>
        <v>0</v>
      </c>
      <c r="Y1600" s="388">
        <f t="shared" si="544"/>
        <v>0</v>
      </c>
      <c r="Z1600" s="280" t="str">
        <f t="shared" si="534"/>
        <v/>
      </c>
      <c r="AA1600" s="280" t="str">
        <f t="shared" si="535"/>
        <v/>
      </c>
      <c r="AB1600" s="389" t="str">
        <f t="shared" si="545"/>
        <v/>
      </c>
      <c r="AC1600" s="389" t="str">
        <f t="shared" si="546"/>
        <v/>
      </c>
      <c r="AD1600" s="390" t="str">
        <f t="shared" si="536"/>
        <v/>
      </c>
      <c r="AE1600" s="282">
        <f t="shared" si="537"/>
        <v>0</v>
      </c>
      <c r="AF1600" s="359">
        <f t="shared" si="538"/>
        <v>0</v>
      </c>
      <c r="AG1600" s="280">
        <f t="shared" si="539"/>
        <v>2</v>
      </c>
      <c r="AH1600" s="280">
        <f t="shared" si="540"/>
        <v>1</v>
      </c>
      <c r="AI1600" s="280">
        <f>IF(ISBLANK(T1600),AI1599,IF(COUNTIF(T$2:T1600,T1600)&gt;1,AI1599,1+MAX(AI1599,0)))</f>
        <v>42</v>
      </c>
      <c r="AL1600" s="391" t="str">
        <f t="shared" si="547"/>
        <v/>
      </c>
      <c r="AM1600" s="391" t="str">
        <f t="shared" si="548"/>
        <v/>
      </c>
      <c r="AO1600" s="310" t="str">
        <f t="shared" si="541"/>
        <v/>
      </c>
      <c r="AP1600" s="310">
        <f>SUM(AO$1:AO1600)</f>
        <v>0</v>
      </c>
      <c r="AQ1600" s="310">
        <f>SUM(AK$2:AK1600)</f>
        <v>12</v>
      </c>
      <c r="AR1600" s="310">
        <f>COUNTA(AJ$2:AJ1600)</f>
        <v>12</v>
      </c>
      <c r="AS1600" s="312">
        <f>ABS(H1600-Data!H1568)</f>
        <v>0</v>
      </c>
      <c r="AT1600" s="312">
        <f>ABS(I1600-Data!I1568)</f>
        <v>1</v>
      </c>
      <c r="AU1600" s="312">
        <f>ABS(J1600-Data!J1568)</f>
        <v>2</v>
      </c>
      <c r="AV1600" s="312">
        <f>ABS(K1600-Data!K1568)</f>
        <v>1</v>
      </c>
      <c r="AW1600" s="312">
        <f>ABS(L1600-Data!L1568)</f>
        <v>2</v>
      </c>
      <c r="AZ1600">
        <v>0</v>
      </c>
      <c r="BA1600">
        <v>0</v>
      </c>
    </row>
    <row r="1601" spans="1:53" x14ac:dyDescent="0.25">
      <c r="A1601">
        <v>128</v>
      </c>
      <c r="B1601" t="s">
        <v>65</v>
      </c>
      <c r="C1601" t="s">
        <v>938</v>
      </c>
      <c r="D1601"/>
      <c r="E1601">
        <v>2</v>
      </c>
      <c r="F1601">
        <v>4</v>
      </c>
      <c r="G1601">
        <v>4</v>
      </c>
      <c r="H1601">
        <v>3</v>
      </c>
      <c r="I1601">
        <v>0</v>
      </c>
      <c r="J1601">
        <v>2</v>
      </c>
      <c r="K1601">
        <v>0</v>
      </c>
      <c r="L1601">
        <v>0</v>
      </c>
      <c r="M1601" t="s">
        <v>939</v>
      </c>
      <c r="O1601" s="101">
        <f>IF(ISBLANK(C1601),O1600,IF(COUNTIF(C$2:C1601,C1601)&gt;1,O1600,1+MAX(O1600,0)))</f>
        <v>44</v>
      </c>
      <c r="P1601" s="45">
        <f t="shared" si="528"/>
        <v>23</v>
      </c>
      <c r="Q1601" s="33" t="str">
        <f t="shared" si="529"/>
        <v/>
      </c>
      <c r="R1601" s="33">
        <f t="shared" si="530"/>
        <v>8</v>
      </c>
      <c r="S1601" s="33" t="str">
        <f t="shared" si="531"/>
        <v>128_8</v>
      </c>
      <c r="T1601" s="35" t="str">
        <f t="shared" si="532"/>
        <v>128AM</v>
      </c>
      <c r="U1601" s="35" t="str">
        <f t="shared" si="533"/>
        <v>128AMEW</v>
      </c>
      <c r="V1601" s="35" t="str">
        <f t="shared" si="549"/>
        <v>1R</v>
      </c>
      <c r="W1601" s="35" t="str">
        <f t="shared" si="542"/>
        <v>128AM1R244</v>
      </c>
      <c r="X1601" s="388">
        <f t="shared" si="543"/>
        <v>0</v>
      </c>
      <c r="Y1601" s="388">
        <f t="shared" si="544"/>
        <v>0</v>
      </c>
      <c r="Z1601" s="280" t="str">
        <f t="shared" si="534"/>
        <v/>
      </c>
      <c r="AA1601" s="280" t="str">
        <f t="shared" si="535"/>
        <v/>
      </c>
      <c r="AB1601" s="389" t="str">
        <f t="shared" si="545"/>
        <v/>
      </c>
      <c r="AC1601" s="389" t="str">
        <f t="shared" si="546"/>
        <v/>
      </c>
      <c r="AD1601" s="390" t="str">
        <f t="shared" si="536"/>
        <v/>
      </c>
      <c r="AE1601" s="282">
        <f t="shared" si="537"/>
        <v>0</v>
      </c>
      <c r="AF1601" s="359">
        <f t="shared" si="538"/>
        <v>0</v>
      </c>
      <c r="AG1601" s="280">
        <f t="shared" si="539"/>
        <v>2</v>
      </c>
      <c r="AH1601" s="280">
        <f t="shared" si="540"/>
        <v>1</v>
      </c>
      <c r="AI1601" s="280">
        <f>IF(ISBLANK(T1601),AI1600,IF(COUNTIF(T$2:T1601,T1601)&gt;1,AI1600,1+MAX(AI1600,0)))</f>
        <v>42</v>
      </c>
      <c r="AL1601" s="391" t="str">
        <f t="shared" si="547"/>
        <v/>
      </c>
      <c r="AM1601" s="391" t="str">
        <f t="shared" si="548"/>
        <v/>
      </c>
      <c r="AO1601" s="310" t="str">
        <f t="shared" si="541"/>
        <v/>
      </c>
      <c r="AP1601" s="310">
        <f>SUM(AO$1:AO1601)</f>
        <v>0</v>
      </c>
      <c r="AQ1601" s="310">
        <f>SUM(AK$2:AK1601)</f>
        <v>12</v>
      </c>
      <c r="AR1601" s="310">
        <f>COUNTA(AJ$2:AJ1601)</f>
        <v>12</v>
      </c>
      <c r="AS1601" s="312">
        <f>ABS(H1601-Data!H1569)</f>
        <v>0</v>
      </c>
      <c r="AT1601" s="312">
        <f>ABS(I1601-Data!I1569)</f>
        <v>0</v>
      </c>
      <c r="AU1601" s="312">
        <f>ABS(J1601-Data!J1569)</f>
        <v>0</v>
      </c>
      <c r="AV1601" s="312">
        <f>ABS(K1601-Data!K1569)</f>
        <v>1</v>
      </c>
      <c r="AW1601" s="312">
        <f>ABS(L1601-Data!L1569)</f>
        <v>3</v>
      </c>
      <c r="AZ1601">
        <v>0</v>
      </c>
      <c r="BA1601">
        <v>0</v>
      </c>
    </row>
    <row r="1602" spans="1:53" x14ac:dyDescent="0.25">
      <c r="A1602">
        <v>128</v>
      </c>
      <c r="B1602" t="s">
        <v>66</v>
      </c>
      <c r="C1602" t="s">
        <v>940</v>
      </c>
      <c r="D1602"/>
      <c r="E1602">
        <v>1</v>
      </c>
      <c r="F1602">
        <v>1</v>
      </c>
      <c r="G1602">
        <v>1</v>
      </c>
      <c r="H1602">
        <v>2</v>
      </c>
      <c r="I1602">
        <v>0</v>
      </c>
      <c r="J1602">
        <v>0</v>
      </c>
      <c r="K1602">
        <v>1</v>
      </c>
      <c r="L1602">
        <v>1</v>
      </c>
      <c r="M1602" t="s">
        <v>941</v>
      </c>
      <c r="O1602" s="101">
        <f>IF(ISBLANK(C1602),O1601,IF(COUNTIF(C$2:C1602,C1602)&gt;1,O1601,1+MAX(O1601,0)))</f>
        <v>45</v>
      </c>
      <c r="P1602" s="45">
        <f t="shared" ref="P1602:P1665" si="550">IF(A1602=A1601,P1601,IF(ISNUMBER(P1601),P1601+1,1))</f>
        <v>23</v>
      </c>
      <c r="Q1602" s="33" t="str">
        <f t="shared" ref="Q1602:Q1665" si="551">IF(OR(P1602=P1601,LEN(A1602)&lt;1),"",P1602)</f>
        <v/>
      </c>
      <c r="R1602" s="33">
        <f t="shared" ref="R1602:R1665" si="552">IF(ISNUMBER(F1602),F1602+4*(E1602-1)+8*IF(B1602="PM",1,0),"")</f>
        <v>9</v>
      </c>
      <c r="S1602" s="33" t="str">
        <f t="shared" ref="S1602:S1665" si="553">IF(ISNUMBER(R1602),A1602&amp;"_"&amp;R1602,"")</f>
        <v>128_9</v>
      </c>
      <c r="T1602" s="35" t="str">
        <f t="shared" ref="T1602:T1665" si="554">A1602&amp;B1602</f>
        <v>128PM</v>
      </c>
      <c r="U1602" s="35" t="str">
        <f t="shared" ref="U1602:U1665" si="555">IF(OR(G1602=1,G1602=2),T1602&amp;"NS",IF(OR(G1602=3,G1602=4),T1602&amp;"EW",""))</f>
        <v>128PMNS</v>
      </c>
      <c r="V1602" s="35" t="str">
        <f t="shared" si="549"/>
        <v>1S</v>
      </c>
      <c r="W1602" s="35" t="str">
        <f t="shared" si="542"/>
        <v>128PM1S111</v>
      </c>
      <c r="X1602" s="388">
        <f t="shared" si="543"/>
        <v>1</v>
      </c>
      <c r="Y1602" s="388">
        <f t="shared" si="544"/>
        <v>1</v>
      </c>
      <c r="Z1602" s="280" t="str">
        <f t="shared" ref="Z1602:Z1665" si="556">IF(I1602&gt;$H1602,1,"")</f>
        <v/>
      </c>
      <c r="AA1602" s="280" t="str">
        <f t="shared" ref="AA1602:AA1665" si="557">IF(J1602&gt;$H1602,1,"")</f>
        <v/>
      </c>
      <c r="AB1602" s="389" t="str">
        <f t="shared" si="545"/>
        <v/>
      </c>
      <c r="AC1602" s="389" t="str">
        <f t="shared" si="546"/>
        <v/>
      </c>
      <c r="AD1602" s="390" t="str">
        <f t="shared" ref="AD1602:AD1665" si="558">IF(ISERROR(MATCH(A1602&amp;"_"&amp;G1602,Sidewalk_ignore,0)),"",1)</f>
        <v/>
      </c>
      <c r="AE1602" s="282">
        <f t="shared" ref="AE1602:AE1665" si="559">IF(AND(ISNUMBER($G1602),$B1602="AM"),INDEX(CordonIn,MATCH($A1602,loc_ID,0),$G1602),0)</f>
        <v>0</v>
      </c>
      <c r="AF1602" s="359">
        <f t="shared" ref="AF1602:AF1665" si="560">IF(AND(ISNUMBER($G1602),$B1602="PM"),INDEX(CordonIn,MATCH($A1602,loc_ID,0),VLOOKUP($G1602,Reverse_dir,2,FALSE)),0)</f>
        <v>0</v>
      </c>
      <c r="AG1602" s="280">
        <f t="shared" ref="AG1602:AG1665" si="561">IF(AND(ISNUMBER($G1602),$B1602="AM"),INDEX(Lane,MATCH($A1602,loc_ID,0),$G1602),0)</f>
        <v>0</v>
      </c>
      <c r="AH1602" s="280">
        <f t="shared" ref="AH1602:AH1665" si="562">IF(AND(AG1602&gt;0,ISNUMBER(AG1602)),1,0)</f>
        <v>0</v>
      </c>
      <c r="AI1602" s="280">
        <f>IF(ISBLANK(T1602),AI1601,IF(COUNTIF(T$2:T1602,T1602)&gt;1,AI1601,1+MAX(AI1601,0)))</f>
        <v>43</v>
      </c>
      <c r="AL1602" s="391" t="str">
        <f t="shared" si="547"/>
        <v/>
      </c>
      <c r="AM1602" s="391" t="str">
        <f t="shared" si="548"/>
        <v/>
      </c>
      <c r="AO1602" s="310" t="str">
        <f t="shared" ref="AO1602:AO1665" si="563">IF(SUM(Z1602:AC1602)&gt;0,1,"")</f>
        <v/>
      </c>
      <c r="AP1602" s="310">
        <f>SUM(AO$1:AO1602)</f>
        <v>0</v>
      </c>
      <c r="AQ1602" s="310">
        <f>SUM(AK$2:AK1602)</f>
        <v>12</v>
      </c>
      <c r="AR1602" s="310">
        <f>COUNTA(AJ$2:AJ1602)</f>
        <v>12</v>
      </c>
      <c r="AS1602" s="312"/>
      <c r="AT1602" s="312"/>
      <c r="AU1602" s="312"/>
      <c r="AV1602" s="312"/>
      <c r="AW1602" s="312"/>
      <c r="AZ1602">
        <v>1</v>
      </c>
      <c r="BA1602">
        <v>1</v>
      </c>
    </row>
    <row r="1603" spans="1:53" x14ac:dyDescent="0.25">
      <c r="A1603">
        <v>128</v>
      </c>
      <c r="B1603" t="s">
        <v>66</v>
      </c>
      <c r="C1603" t="s">
        <v>940</v>
      </c>
      <c r="D1603"/>
      <c r="E1603">
        <v>1</v>
      </c>
      <c r="F1603">
        <v>1</v>
      </c>
      <c r="G1603">
        <v>2</v>
      </c>
      <c r="H1603">
        <v>4</v>
      </c>
      <c r="I1603">
        <v>0</v>
      </c>
      <c r="J1603">
        <v>1</v>
      </c>
      <c r="K1603">
        <v>0</v>
      </c>
      <c r="L1603">
        <v>4</v>
      </c>
      <c r="M1603" t="s">
        <v>941</v>
      </c>
      <c r="O1603" s="101">
        <f>IF(ISBLANK(C1603),O1602,IF(COUNTIF(C$2:C1603,C1603)&gt;1,O1602,1+MAX(O1602,0)))</f>
        <v>45</v>
      </c>
      <c r="P1603" s="45">
        <f t="shared" si="550"/>
        <v>23</v>
      </c>
      <c r="Q1603" s="33" t="str">
        <f t="shared" si="551"/>
        <v/>
      </c>
      <c r="R1603" s="33">
        <f t="shared" si="552"/>
        <v>9</v>
      </c>
      <c r="S1603" s="33" t="str">
        <f t="shared" si="553"/>
        <v>128_9</v>
      </c>
      <c r="T1603" s="35" t="str">
        <f t="shared" si="554"/>
        <v>128PM</v>
      </c>
      <c r="U1603" s="35" t="str">
        <f t="shared" si="555"/>
        <v>128PMNS</v>
      </c>
      <c r="V1603" s="35" t="str">
        <f t="shared" si="549"/>
        <v>1S</v>
      </c>
      <c r="W1603" s="35" t="str">
        <f t="shared" ref="W1603:W1666" si="564">IF(ISBLANK(A1603),"",A1603&amp;B1603&amp;V1603&amp;E1603&amp;F1603&amp;G1603)</f>
        <v>128PM1S112</v>
      </c>
      <c r="X1603" s="388">
        <f t="shared" ref="X1603:X1666" si="565">IF($AD1603=1,0,K1603)</f>
        <v>0</v>
      </c>
      <c r="Y1603" s="388">
        <f t="shared" ref="Y1603:Y1666" si="566">IF($AD1603=1,0,L1603)</f>
        <v>4</v>
      </c>
      <c r="Z1603" s="280" t="str">
        <f t="shared" si="556"/>
        <v/>
      </c>
      <c r="AA1603" s="280" t="str">
        <f t="shared" si="557"/>
        <v/>
      </c>
      <c r="AB1603" s="389" t="str">
        <f t="shared" ref="AB1603:AB1666" si="567">IF(OR(K1603&gt;$H1603,AND($AD1603=1,K1603&gt;0)),1,"")</f>
        <v/>
      </c>
      <c r="AC1603" s="389" t="str">
        <f t="shared" ref="AC1603:AC1666" si="568">IF(OR(L1603&gt;$H1603,AND($AD1603=1,L1603&gt;0)),1,"")</f>
        <v/>
      </c>
      <c r="AD1603" s="390" t="str">
        <f t="shared" si="558"/>
        <v/>
      </c>
      <c r="AE1603" s="282">
        <f t="shared" si="559"/>
        <v>0</v>
      </c>
      <c r="AF1603" s="359">
        <f t="shared" si="560"/>
        <v>0</v>
      </c>
      <c r="AG1603" s="280">
        <f t="shared" si="561"/>
        <v>0</v>
      </c>
      <c r="AH1603" s="280">
        <f t="shared" si="562"/>
        <v>0</v>
      </c>
      <c r="AI1603" s="280">
        <f>IF(ISBLANK(T1603),AI1602,IF(COUNTIF(T$2:T1603,T1603)&gt;1,AI1602,1+MAX(AI1602,0)))</f>
        <v>43</v>
      </c>
      <c r="AL1603" s="391" t="str">
        <f t="shared" ref="AL1603:AL1666" si="569">IF(OR(AB1603=1,AC1603=1),IF(LEN(AJ1603)=0,"",AJ1603&amp;"; ")&amp;"Ignore sidewalk",IF(LEN(AJ1603)=0,"",AJ1603))</f>
        <v/>
      </c>
      <c r="AM1603" s="391" t="str">
        <f t="shared" ref="AM1603:AM1666" si="570">IF(OR(AB1603=1,AC1603=1),1,IF(LEN(AK1603)=0,"",AK1603))</f>
        <v/>
      </c>
      <c r="AO1603" s="310" t="str">
        <f t="shared" si="563"/>
        <v/>
      </c>
      <c r="AP1603" s="310">
        <f>SUM(AO$1:AO1603)</f>
        <v>0</v>
      </c>
      <c r="AQ1603" s="310">
        <f>SUM(AK$2:AK1603)</f>
        <v>12</v>
      </c>
      <c r="AR1603" s="310">
        <f>COUNTA(AJ$2:AJ1603)</f>
        <v>12</v>
      </c>
      <c r="AS1603" s="312"/>
      <c r="AT1603" s="312"/>
      <c r="AU1603" s="312"/>
      <c r="AV1603" s="312"/>
      <c r="AW1603" s="312"/>
      <c r="AZ1603">
        <v>0</v>
      </c>
      <c r="BA1603">
        <v>4</v>
      </c>
    </row>
    <row r="1604" spans="1:53" x14ac:dyDescent="0.25">
      <c r="A1604">
        <v>128</v>
      </c>
      <c r="B1604" t="s">
        <v>66</v>
      </c>
      <c r="C1604" t="s">
        <v>940</v>
      </c>
      <c r="D1604"/>
      <c r="E1604">
        <v>1</v>
      </c>
      <c r="F1604">
        <v>1</v>
      </c>
      <c r="G1604">
        <v>3</v>
      </c>
      <c r="H1604">
        <v>5</v>
      </c>
      <c r="I1604">
        <v>2</v>
      </c>
      <c r="J1604">
        <v>2</v>
      </c>
      <c r="K1604">
        <v>0</v>
      </c>
      <c r="L1604">
        <v>1</v>
      </c>
      <c r="M1604" t="s">
        <v>941</v>
      </c>
      <c r="O1604" s="101">
        <f>IF(ISBLANK(C1604),O1603,IF(COUNTIF(C$2:C1604,C1604)&gt;1,O1603,1+MAX(O1603,0)))</f>
        <v>45</v>
      </c>
      <c r="P1604" s="45">
        <f t="shared" si="550"/>
        <v>23</v>
      </c>
      <c r="Q1604" s="33" t="str">
        <f t="shared" si="551"/>
        <v/>
      </c>
      <c r="R1604" s="33">
        <f t="shared" si="552"/>
        <v>9</v>
      </c>
      <c r="S1604" s="33" t="str">
        <f t="shared" si="553"/>
        <v>128_9</v>
      </c>
      <c r="T1604" s="35" t="str">
        <f t="shared" si="554"/>
        <v>128PM</v>
      </c>
      <c r="U1604" s="35" t="str">
        <f t="shared" si="555"/>
        <v>128PMEW</v>
      </c>
      <c r="V1604" s="35" t="str">
        <f t="shared" ref="V1604:V1667" si="571">TEXT((O1604-MOD(O1604,26))/26,"0")&amp;CHAR(65+MOD(O1604-1,26))</f>
        <v>1S</v>
      </c>
      <c r="W1604" s="35" t="str">
        <f t="shared" si="564"/>
        <v>128PM1S113</v>
      </c>
      <c r="X1604" s="388">
        <f t="shared" si="565"/>
        <v>0</v>
      </c>
      <c r="Y1604" s="388">
        <f t="shared" si="566"/>
        <v>1</v>
      </c>
      <c r="Z1604" s="280" t="str">
        <f t="shared" si="556"/>
        <v/>
      </c>
      <c r="AA1604" s="280" t="str">
        <f t="shared" si="557"/>
        <v/>
      </c>
      <c r="AB1604" s="389" t="str">
        <f t="shared" si="567"/>
        <v/>
      </c>
      <c r="AC1604" s="389" t="str">
        <f t="shared" si="568"/>
        <v/>
      </c>
      <c r="AD1604" s="390" t="str">
        <f t="shared" si="558"/>
        <v/>
      </c>
      <c r="AE1604" s="282">
        <f t="shared" si="559"/>
        <v>0</v>
      </c>
      <c r="AF1604" s="359">
        <f t="shared" si="560"/>
        <v>0</v>
      </c>
      <c r="AG1604" s="280">
        <f t="shared" si="561"/>
        <v>0</v>
      </c>
      <c r="AH1604" s="280">
        <f t="shared" si="562"/>
        <v>0</v>
      </c>
      <c r="AI1604" s="280">
        <f>IF(ISBLANK(T1604),AI1603,IF(COUNTIF(T$2:T1604,T1604)&gt;1,AI1603,1+MAX(AI1603,0)))</f>
        <v>43</v>
      </c>
      <c r="AL1604" s="391" t="str">
        <f t="shared" si="569"/>
        <v/>
      </c>
      <c r="AM1604" s="391" t="str">
        <f t="shared" si="570"/>
        <v/>
      </c>
      <c r="AO1604" s="310" t="str">
        <f t="shared" si="563"/>
        <v/>
      </c>
      <c r="AP1604" s="310">
        <f>SUM(AO$1:AO1604)</f>
        <v>0</v>
      </c>
      <c r="AQ1604" s="310">
        <f>SUM(AK$2:AK1604)</f>
        <v>12</v>
      </c>
      <c r="AR1604" s="310">
        <f>COUNTA(AJ$2:AJ1604)</f>
        <v>12</v>
      </c>
      <c r="AS1604" s="312"/>
      <c r="AT1604" s="312"/>
      <c r="AU1604" s="312"/>
      <c r="AV1604" s="312"/>
      <c r="AW1604" s="312"/>
      <c r="AZ1604">
        <v>0</v>
      </c>
      <c r="BA1604">
        <v>1</v>
      </c>
    </row>
    <row r="1605" spans="1:53" x14ac:dyDescent="0.25">
      <c r="A1605">
        <v>128</v>
      </c>
      <c r="B1605" t="s">
        <v>66</v>
      </c>
      <c r="C1605" t="s">
        <v>940</v>
      </c>
      <c r="D1605"/>
      <c r="E1605">
        <v>1</v>
      </c>
      <c r="F1605">
        <v>1</v>
      </c>
      <c r="G1605">
        <v>4</v>
      </c>
      <c r="H1605">
        <v>1</v>
      </c>
      <c r="I1605">
        <v>0</v>
      </c>
      <c r="J1605">
        <v>0</v>
      </c>
      <c r="K1605">
        <v>0</v>
      </c>
      <c r="L1605">
        <v>0</v>
      </c>
      <c r="M1605" t="s">
        <v>941</v>
      </c>
      <c r="O1605" s="101">
        <f>IF(ISBLANK(C1605),O1604,IF(COUNTIF(C$2:C1605,C1605)&gt;1,O1604,1+MAX(O1604,0)))</f>
        <v>45</v>
      </c>
      <c r="P1605" s="45">
        <f t="shared" si="550"/>
        <v>23</v>
      </c>
      <c r="Q1605" s="33" t="str">
        <f t="shared" si="551"/>
        <v/>
      </c>
      <c r="R1605" s="33">
        <f t="shared" si="552"/>
        <v>9</v>
      </c>
      <c r="S1605" s="33" t="str">
        <f t="shared" si="553"/>
        <v>128_9</v>
      </c>
      <c r="T1605" s="35" t="str">
        <f t="shared" si="554"/>
        <v>128PM</v>
      </c>
      <c r="U1605" s="35" t="str">
        <f t="shared" si="555"/>
        <v>128PMEW</v>
      </c>
      <c r="V1605" s="35" t="str">
        <f t="shared" si="571"/>
        <v>1S</v>
      </c>
      <c r="W1605" s="35" t="str">
        <f t="shared" si="564"/>
        <v>128PM1S114</v>
      </c>
      <c r="X1605" s="388">
        <f t="shared" si="565"/>
        <v>0</v>
      </c>
      <c r="Y1605" s="388">
        <f t="shared" si="566"/>
        <v>0</v>
      </c>
      <c r="Z1605" s="280" t="str">
        <f t="shared" si="556"/>
        <v/>
      </c>
      <c r="AA1605" s="280" t="str">
        <f t="shared" si="557"/>
        <v/>
      </c>
      <c r="AB1605" s="389" t="str">
        <f t="shared" si="567"/>
        <v/>
      </c>
      <c r="AC1605" s="389" t="str">
        <f t="shared" si="568"/>
        <v/>
      </c>
      <c r="AD1605" s="390" t="str">
        <f t="shared" si="558"/>
        <v/>
      </c>
      <c r="AE1605" s="282">
        <f t="shared" si="559"/>
        <v>0</v>
      </c>
      <c r="AF1605" s="359">
        <f t="shared" si="560"/>
        <v>0</v>
      </c>
      <c r="AG1605" s="280">
        <f t="shared" si="561"/>
        <v>0</v>
      </c>
      <c r="AH1605" s="280">
        <f t="shared" si="562"/>
        <v>0</v>
      </c>
      <c r="AI1605" s="280">
        <f>IF(ISBLANK(T1605),AI1604,IF(COUNTIF(T$2:T1605,T1605)&gt;1,AI1604,1+MAX(AI1604,0)))</f>
        <v>43</v>
      </c>
      <c r="AL1605" s="391" t="str">
        <f t="shared" si="569"/>
        <v/>
      </c>
      <c r="AM1605" s="391" t="str">
        <f t="shared" si="570"/>
        <v/>
      </c>
      <c r="AO1605" s="310" t="str">
        <f t="shared" si="563"/>
        <v/>
      </c>
      <c r="AP1605" s="310">
        <f>SUM(AO$1:AO1605)</f>
        <v>0</v>
      </c>
      <c r="AQ1605" s="310">
        <f>SUM(AK$2:AK1605)</f>
        <v>12</v>
      </c>
      <c r="AR1605" s="310">
        <f>COUNTA(AJ$2:AJ1605)</f>
        <v>12</v>
      </c>
      <c r="AS1605" s="312"/>
      <c r="AT1605" s="312"/>
      <c r="AU1605" s="312"/>
      <c r="AV1605" s="312"/>
      <c r="AW1605" s="312"/>
      <c r="AZ1605">
        <v>0</v>
      </c>
      <c r="BA1605">
        <v>0</v>
      </c>
    </row>
    <row r="1606" spans="1:53" x14ac:dyDescent="0.25">
      <c r="A1606">
        <v>128</v>
      </c>
      <c r="B1606" t="s">
        <v>66</v>
      </c>
      <c r="C1606" t="s">
        <v>940</v>
      </c>
      <c r="D1606"/>
      <c r="E1606">
        <v>1</v>
      </c>
      <c r="F1606">
        <v>2</v>
      </c>
      <c r="G1606">
        <v>1</v>
      </c>
      <c r="H1606">
        <v>2</v>
      </c>
      <c r="I1606">
        <v>0</v>
      </c>
      <c r="J1606">
        <v>0</v>
      </c>
      <c r="K1606">
        <v>0</v>
      </c>
      <c r="L1606">
        <v>2</v>
      </c>
      <c r="M1606" t="s">
        <v>941</v>
      </c>
      <c r="O1606" s="101">
        <f>IF(ISBLANK(C1606),O1605,IF(COUNTIF(C$2:C1606,C1606)&gt;1,O1605,1+MAX(O1605,0)))</f>
        <v>45</v>
      </c>
      <c r="P1606" s="45">
        <f t="shared" si="550"/>
        <v>23</v>
      </c>
      <c r="Q1606" s="33" t="str">
        <f t="shared" si="551"/>
        <v/>
      </c>
      <c r="R1606" s="33">
        <f t="shared" si="552"/>
        <v>10</v>
      </c>
      <c r="S1606" s="33" t="str">
        <f t="shared" si="553"/>
        <v>128_10</v>
      </c>
      <c r="T1606" s="35" t="str">
        <f t="shared" si="554"/>
        <v>128PM</v>
      </c>
      <c r="U1606" s="35" t="str">
        <f t="shared" si="555"/>
        <v>128PMNS</v>
      </c>
      <c r="V1606" s="35" t="str">
        <f t="shared" si="571"/>
        <v>1S</v>
      </c>
      <c r="W1606" s="35" t="str">
        <f t="shared" si="564"/>
        <v>128PM1S121</v>
      </c>
      <c r="X1606" s="388">
        <f t="shared" si="565"/>
        <v>0</v>
      </c>
      <c r="Y1606" s="388">
        <f t="shared" si="566"/>
        <v>2</v>
      </c>
      <c r="Z1606" s="280" t="str">
        <f t="shared" si="556"/>
        <v/>
      </c>
      <c r="AA1606" s="280" t="str">
        <f t="shared" si="557"/>
        <v/>
      </c>
      <c r="AB1606" s="389" t="str">
        <f t="shared" si="567"/>
        <v/>
      </c>
      <c r="AC1606" s="389" t="str">
        <f t="shared" si="568"/>
        <v/>
      </c>
      <c r="AD1606" s="390" t="str">
        <f t="shared" si="558"/>
        <v/>
      </c>
      <c r="AE1606" s="282">
        <f t="shared" si="559"/>
        <v>0</v>
      </c>
      <c r="AF1606" s="359">
        <f t="shared" si="560"/>
        <v>0</v>
      </c>
      <c r="AG1606" s="280">
        <f t="shared" si="561"/>
        <v>0</v>
      </c>
      <c r="AH1606" s="280">
        <f t="shared" si="562"/>
        <v>0</v>
      </c>
      <c r="AI1606" s="280">
        <f>IF(ISBLANK(T1606),AI1605,IF(COUNTIF(T$2:T1606,T1606)&gt;1,AI1605,1+MAX(AI1605,0)))</f>
        <v>43</v>
      </c>
      <c r="AL1606" s="391" t="str">
        <f t="shared" si="569"/>
        <v/>
      </c>
      <c r="AM1606" s="391" t="str">
        <f t="shared" si="570"/>
        <v/>
      </c>
      <c r="AO1606" s="310" t="str">
        <f t="shared" si="563"/>
        <v/>
      </c>
      <c r="AP1606" s="310">
        <f>SUM(AO$1:AO1606)</f>
        <v>0</v>
      </c>
      <c r="AQ1606" s="310">
        <f>SUM(AK$2:AK1606)</f>
        <v>12</v>
      </c>
      <c r="AR1606" s="310">
        <f>COUNTA(AJ$2:AJ1606)</f>
        <v>12</v>
      </c>
      <c r="AS1606" s="312"/>
      <c r="AT1606" s="312"/>
      <c r="AU1606" s="312"/>
      <c r="AV1606" s="312"/>
      <c r="AW1606" s="312"/>
      <c r="AZ1606">
        <v>0</v>
      </c>
      <c r="BA1606">
        <v>2</v>
      </c>
    </row>
    <row r="1607" spans="1:53" x14ac:dyDescent="0.25">
      <c r="A1607">
        <v>128</v>
      </c>
      <c r="B1607" t="s">
        <v>66</v>
      </c>
      <c r="C1607" t="s">
        <v>940</v>
      </c>
      <c r="D1607"/>
      <c r="E1607">
        <v>1</v>
      </c>
      <c r="F1607">
        <v>2</v>
      </c>
      <c r="G1607">
        <v>2</v>
      </c>
      <c r="H1607">
        <v>2</v>
      </c>
      <c r="I1607">
        <v>0</v>
      </c>
      <c r="J1607">
        <v>0</v>
      </c>
      <c r="K1607">
        <v>0</v>
      </c>
      <c r="L1607">
        <v>2</v>
      </c>
      <c r="M1607" t="s">
        <v>941</v>
      </c>
      <c r="O1607" s="101">
        <f>IF(ISBLANK(C1607),O1606,IF(COUNTIF(C$2:C1607,C1607)&gt;1,O1606,1+MAX(O1606,0)))</f>
        <v>45</v>
      </c>
      <c r="P1607" s="45">
        <f t="shared" si="550"/>
        <v>23</v>
      </c>
      <c r="Q1607" s="33" t="str">
        <f t="shared" si="551"/>
        <v/>
      </c>
      <c r="R1607" s="33">
        <f t="shared" si="552"/>
        <v>10</v>
      </c>
      <c r="S1607" s="33" t="str">
        <f t="shared" si="553"/>
        <v>128_10</v>
      </c>
      <c r="T1607" s="35" t="str">
        <f t="shared" si="554"/>
        <v>128PM</v>
      </c>
      <c r="U1607" s="35" t="str">
        <f t="shared" si="555"/>
        <v>128PMNS</v>
      </c>
      <c r="V1607" s="35" t="str">
        <f t="shared" si="571"/>
        <v>1S</v>
      </c>
      <c r="W1607" s="35" t="str">
        <f t="shared" si="564"/>
        <v>128PM1S122</v>
      </c>
      <c r="X1607" s="388">
        <f t="shared" si="565"/>
        <v>0</v>
      </c>
      <c r="Y1607" s="388">
        <f t="shared" si="566"/>
        <v>2</v>
      </c>
      <c r="Z1607" s="280" t="str">
        <f t="shared" si="556"/>
        <v/>
      </c>
      <c r="AA1607" s="280" t="str">
        <f t="shared" si="557"/>
        <v/>
      </c>
      <c r="AB1607" s="389" t="str">
        <f t="shared" si="567"/>
        <v/>
      </c>
      <c r="AC1607" s="389" t="str">
        <f t="shared" si="568"/>
        <v/>
      </c>
      <c r="AD1607" s="390" t="str">
        <f t="shared" si="558"/>
        <v/>
      </c>
      <c r="AE1607" s="282">
        <f t="shared" si="559"/>
        <v>0</v>
      </c>
      <c r="AF1607" s="359">
        <f t="shared" si="560"/>
        <v>0</v>
      </c>
      <c r="AG1607" s="280">
        <f t="shared" si="561"/>
        <v>0</v>
      </c>
      <c r="AH1607" s="280">
        <f t="shared" si="562"/>
        <v>0</v>
      </c>
      <c r="AI1607" s="280">
        <f>IF(ISBLANK(T1607),AI1606,IF(COUNTIF(T$2:T1607,T1607)&gt;1,AI1606,1+MAX(AI1606,0)))</f>
        <v>43</v>
      </c>
      <c r="AL1607" s="391" t="str">
        <f t="shared" si="569"/>
        <v/>
      </c>
      <c r="AM1607" s="391" t="str">
        <f t="shared" si="570"/>
        <v/>
      </c>
      <c r="AO1607" s="310" t="str">
        <f t="shared" si="563"/>
        <v/>
      </c>
      <c r="AP1607" s="310">
        <f>SUM(AO$1:AO1607)</f>
        <v>0</v>
      </c>
      <c r="AQ1607" s="310">
        <f>SUM(AK$2:AK1607)</f>
        <v>12</v>
      </c>
      <c r="AR1607" s="310">
        <f>COUNTA(AJ$2:AJ1607)</f>
        <v>12</v>
      </c>
      <c r="AS1607" s="312"/>
      <c r="AT1607" s="312"/>
      <c r="AU1607" s="312"/>
      <c r="AV1607" s="312"/>
      <c r="AW1607" s="312"/>
      <c r="AZ1607">
        <v>0</v>
      </c>
      <c r="BA1607">
        <v>2</v>
      </c>
    </row>
    <row r="1608" spans="1:53" x14ac:dyDescent="0.25">
      <c r="A1608">
        <v>128</v>
      </c>
      <c r="B1608" t="s">
        <v>66</v>
      </c>
      <c r="C1608" t="s">
        <v>940</v>
      </c>
      <c r="D1608"/>
      <c r="E1608">
        <v>1</v>
      </c>
      <c r="F1608">
        <v>2</v>
      </c>
      <c r="G1608">
        <v>3</v>
      </c>
      <c r="H1608">
        <v>5</v>
      </c>
      <c r="I1608">
        <v>2</v>
      </c>
      <c r="J1608">
        <v>3</v>
      </c>
      <c r="K1608">
        <v>0</v>
      </c>
      <c r="L1608">
        <v>0</v>
      </c>
      <c r="M1608" t="s">
        <v>941</v>
      </c>
      <c r="O1608" s="101">
        <f>IF(ISBLANK(C1608),O1607,IF(COUNTIF(C$2:C1608,C1608)&gt;1,O1607,1+MAX(O1607,0)))</f>
        <v>45</v>
      </c>
      <c r="P1608" s="45">
        <f t="shared" si="550"/>
        <v>23</v>
      </c>
      <c r="Q1608" s="33" t="str">
        <f t="shared" si="551"/>
        <v/>
      </c>
      <c r="R1608" s="33">
        <f t="shared" si="552"/>
        <v>10</v>
      </c>
      <c r="S1608" s="33" t="str">
        <f t="shared" si="553"/>
        <v>128_10</v>
      </c>
      <c r="T1608" s="35" t="str">
        <f t="shared" si="554"/>
        <v>128PM</v>
      </c>
      <c r="U1608" s="35" t="str">
        <f t="shared" si="555"/>
        <v>128PMEW</v>
      </c>
      <c r="V1608" s="35" t="str">
        <f t="shared" si="571"/>
        <v>1S</v>
      </c>
      <c r="W1608" s="35" t="str">
        <f t="shared" si="564"/>
        <v>128PM1S123</v>
      </c>
      <c r="X1608" s="388">
        <f t="shared" si="565"/>
        <v>0</v>
      </c>
      <c r="Y1608" s="388">
        <f t="shared" si="566"/>
        <v>0</v>
      </c>
      <c r="Z1608" s="280" t="str">
        <f t="shared" si="556"/>
        <v/>
      </c>
      <c r="AA1608" s="280" t="str">
        <f t="shared" si="557"/>
        <v/>
      </c>
      <c r="AB1608" s="389" t="str">
        <f t="shared" si="567"/>
        <v/>
      </c>
      <c r="AC1608" s="389" t="str">
        <f t="shared" si="568"/>
        <v/>
      </c>
      <c r="AD1608" s="390" t="str">
        <f t="shared" si="558"/>
        <v/>
      </c>
      <c r="AE1608" s="282">
        <f t="shared" si="559"/>
        <v>0</v>
      </c>
      <c r="AF1608" s="359">
        <f t="shared" si="560"/>
        <v>0</v>
      </c>
      <c r="AG1608" s="280">
        <f t="shared" si="561"/>
        <v>0</v>
      </c>
      <c r="AH1608" s="280">
        <f t="shared" si="562"/>
        <v>0</v>
      </c>
      <c r="AI1608" s="280">
        <f>IF(ISBLANK(T1608),AI1607,IF(COUNTIF(T$2:T1608,T1608)&gt;1,AI1607,1+MAX(AI1607,0)))</f>
        <v>43</v>
      </c>
      <c r="AL1608" s="391" t="str">
        <f t="shared" si="569"/>
        <v/>
      </c>
      <c r="AM1608" s="391" t="str">
        <f t="shared" si="570"/>
        <v/>
      </c>
      <c r="AO1608" s="310" t="str">
        <f t="shared" si="563"/>
        <v/>
      </c>
      <c r="AP1608" s="310">
        <f>SUM(AO$1:AO1608)</f>
        <v>0</v>
      </c>
      <c r="AQ1608" s="310">
        <f>SUM(AK$2:AK1608)</f>
        <v>12</v>
      </c>
      <c r="AR1608" s="310">
        <f>COUNTA(AJ$2:AJ1608)</f>
        <v>12</v>
      </c>
      <c r="AS1608" s="312"/>
      <c r="AT1608" s="312"/>
      <c r="AU1608" s="312"/>
      <c r="AV1608" s="312"/>
      <c r="AW1608" s="312"/>
      <c r="AZ1608">
        <v>0</v>
      </c>
      <c r="BA1608">
        <v>0</v>
      </c>
    </row>
    <row r="1609" spans="1:53" x14ac:dyDescent="0.25">
      <c r="A1609">
        <v>128</v>
      </c>
      <c r="B1609" t="s">
        <v>66</v>
      </c>
      <c r="C1609" t="s">
        <v>940</v>
      </c>
      <c r="D1609"/>
      <c r="E1609">
        <v>1</v>
      </c>
      <c r="F1609">
        <v>2</v>
      </c>
      <c r="G1609">
        <v>4</v>
      </c>
      <c r="H1609">
        <v>3</v>
      </c>
      <c r="I1609">
        <v>0</v>
      </c>
      <c r="J1609">
        <v>2</v>
      </c>
      <c r="K1609">
        <v>0</v>
      </c>
      <c r="L1609">
        <v>1</v>
      </c>
      <c r="M1609" t="s">
        <v>941</v>
      </c>
      <c r="O1609" s="101">
        <f>IF(ISBLANK(C1609),O1608,IF(COUNTIF(C$2:C1609,C1609)&gt;1,O1608,1+MAX(O1608,0)))</f>
        <v>45</v>
      </c>
      <c r="P1609" s="45">
        <f t="shared" si="550"/>
        <v>23</v>
      </c>
      <c r="Q1609" s="33" t="str">
        <f t="shared" si="551"/>
        <v/>
      </c>
      <c r="R1609" s="33">
        <f t="shared" si="552"/>
        <v>10</v>
      </c>
      <c r="S1609" s="33" t="str">
        <f t="shared" si="553"/>
        <v>128_10</v>
      </c>
      <c r="T1609" s="35" t="str">
        <f t="shared" si="554"/>
        <v>128PM</v>
      </c>
      <c r="U1609" s="35" t="str">
        <f t="shared" si="555"/>
        <v>128PMEW</v>
      </c>
      <c r="V1609" s="35" t="str">
        <f t="shared" si="571"/>
        <v>1S</v>
      </c>
      <c r="W1609" s="35" t="str">
        <f t="shared" si="564"/>
        <v>128PM1S124</v>
      </c>
      <c r="X1609" s="388">
        <f t="shared" si="565"/>
        <v>0</v>
      </c>
      <c r="Y1609" s="388">
        <f t="shared" si="566"/>
        <v>1</v>
      </c>
      <c r="Z1609" s="280" t="str">
        <f t="shared" si="556"/>
        <v/>
      </c>
      <c r="AA1609" s="280" t="str">
        <f t="shared" si="557"/>
        <v/>
      </c>
      <c r="AB1609" s="389" t="str">
        <f t="shared" si="567"/>
        <v/>
      </c>
      <c r="AC1609" s="389" t="str">
        <f t="shared" si="568"/>
        <v/>
      </c>
      <c r="AD1609" s="390" t="str">
        <f t="shared" si="558"/>
        <v/>
      </c>
      <c r="AE1609" s="282">
        <f t="shared" si="559"/>
        <v>0</v>
      </c>
      <c r="AF1609" s="359">
        <f t="shared" si="560"/>
        <v>0</v>
      </c>
      <c r="AG1609" s="280">
        <f t="shared" si="561"/>
        <v>0</v>
      </c>
      <c r="AH1609" s="280">
        <f t="shared" si="562"/>
        <v>0</v>
      </c>
      <c r="AI1609" s="280">
        <f>IF(ISBLANK(T1609),AI1608,IF(COUNTIF(T$2:T1609,T1609)&gt;1,AI1608,1+MAX(AI1608,0)))</f>
        <v>43</v>
      </c>
      <c r="AL1609" s="391" t="str">
        <f t="shared" si="569"/>
        <v/>
      </c>
      <c r="AM1609" s="391" t="str">
        <f t="shared" si="570"/>
        <v/>
      </c>
      <c r="AO1609" s="310" t="str">
        <f t="shared" si="563"/>
        <v/>
      </c>
      <c r="AP1609" s="310">
        <f>SUM(AO$1:AO1609)</f>
        <v>0</v>
      </c>
      <c r="AQ1609" s="310">
        <f>SUM(AK$2:AK1609)</f>
        <v>12</v>
      </c>
      <c r="AR1609" s="310">
        <f>COUNTA(AJ$2:AJ1609)</f>
        <v>12</v>
      </c>
      <c r="AS1609" s="312"/>
      <c r="AT1609" s="312"/>
      <c r="AU1609" s="312"/>
      <c r="AV1609" s="312"/>
      <c r="AW1609" s="312"/>
      <c r="AZ1609">
        <v>0</v>
      </c>
      <c r="BA1609">
        <v>1</v>
      </c>
    </row>
    <row r="1610" spans="1:53" x14ac:dyDescent="0.25">
      <c r="A1610">
        <v>128</v>
      </c>
      <c r="B1610" t="s">
        <v>66</v>
      </c>
      <c r="C1610" t="s">
        <v>940</v>
      </c>
      <c r="D1610"/>
      <c r="E1610">
        <v>1</v>
      </c>
      <c r="F1610">
        <v>3</v>
      </c>
      <c r="G1610">
        <v>1</v>
      </c>
      <c r="H1610">
        <v>5</v>
      </c>
      <c r="I1610">
        <v>1</v>
      </c>
      <c r="J1610">
        <v>3</v>
      </c>
      <c r="K1610">
        <v>0</v>
      </c>
      <c r="L1610">
        <v>5</v>
      </c>
      <c r="M1610" t="s">
        <v>941</v>
      </c>
      <c r="O1610" s="101">
        <f>IF(ISBLANK(C1610),O1609,IF(COUNTIF(C$2:C1610,C1610)&gt;1,O1609,1+MAX(O1609,0)))</f>
        <v>45</v>
      </c>
      <c r="P1610" s="45">
        <f t="shared" si="550"/>
        <v>23</v>
      </c>
      <c r="Q1610" s="33" t="str">
        <f t="shared" si="551"/>
        <v/>
      </c>
      <c r="R1610" s="33">
        <f t="shared" si="552"/>
        <v>11</v>
      </c>
      <c r="S1610" s="33" t="str">
        <f t="shared" si="553"/>
        <v>128_11</v>
      </c>
      <c r="T1610" s="35" t="str">
        <f t="shared" si="554"/>
        <v>128PM</v>
      </c>
      <c r="U1610" s="35" t="str">
        <f t="shared" si="555"/>
        <v>128PMNS</v>
      </c>
      <c r="V1610" s="35" t="str">
        <f t="shared" si="571"/>
        <v>1S</v>
      </c>
      <c r="W1610" s="35" t="str">
        <f t="shared" si="564"/>
        <v>128PM1S131</v>
      </c>
      <c r="X1610" s="388">
        <f t="shared" si="565"/>
        <v>0</v>
      </c>
      <c r="Y1610" s="388">
        <f t="shared" si="566"/>
        <v>5</v>
      </c>
      <c r="Z1610" s="280" t="str">
        <f t="shared" si="556"/>
        <v/>
      </c>
      <c r="AA1610" s="280" t="str">
        <f t="shared" si="557"/>
        <v/>
      </c>
      <c r="AB1610" s="389" t="str">
        <f t="shared" si="567"/>
        <v/>
      </c>
      <c r="AC1610" s="389" t="str">
        <f t="shared" si="568"/>
        <v/>
      </c>
      <c r="AD1610" s="390" t="str">
        <f t="shared" si="558"/>
        <v/>
      </c>
      <c r="AE1610" s="282">
        <f t="shared" si="559"/>
        <v>0</v>
      </c>
      <c r="AF1610" s="359">
        <f t="shared" si="560"/>
        <v>0</v>
      </c>
      <c r="AG1610" s="280">
        <f t="shared" si="561"/>
        <v>0</v>
      </c>
      <c r="AH1610" s="280">
        <f t="shared" si="562"/>
        <v>0</v>
      </c>
      <c r="AI1610" s="280">
        <f>IF(ISBLANK(T1610),AI1609,IF(COUNTIF(T$2:T1610,T1610)&gt;1,AI1609,1+MAX(AI1609,0)))</f>
        <v>43</v>
      </c>
      <c r="AL1610" s="391" t="str">
        <f t="shared" si="569"/>
        <v/>
      </c>
      <c r="AM1610" s="391" t="str">
        <f t="shared" si="570"/>
        <v/>
      </c>
      <c r="AO1610" s="310" t="str">
        <f t="shared" si="563"/>
        <v/>
      </c>
      <c r="AP1610" s="310">
        <f>SUM(AO$1:AO1610)</f>
        <v>0</v>
      </c>
      <c r="AQ1610" s="310">
        <f>SUM(AK$2:AK1610)</f>
        <v>12</v>
      </c>
      <c r="AR1610" s="310">
        <f>COUNTA(AJ$2:AJ1610)</f>
        <v>12</v>
      </c>
      <c r="AS1610" s="312"/>
      <c r="AT1610" s="312"/>
      <c r="AU1610" s="312"/>
      <c r="AV1610" s="312"/>
      <c r="AW1610" s="312"/>
      <c r="AZ1610">
        <v>0</v>
      </c>
      <c r="BA1610">
        <v>5</v>
      </c>
    </row>
    <row r="1611" spans="1:53" x14ac:dyDescent="0.25">
      <c r="A1611">
        <v>128</v>
      </c>
      <c r="B1611" t="s">
        <v>66</v>
      </c>
      <c r="C1611" t="s">
        <v>940</v>
      </c>
      <c r="D1611"/>
      <c r="E1611">
        <v>1</v>
      </c>
      <c r="F1611">
        <v>3</v>
      </c>
      <c r="G1611">
        <v>2</v>
      </c>
      <c r="H1611">
        <v>4</v>
      </c>
      <c r="I1611">
        <v>1</v>
      </c>
      <c r="J1611">
        <v>1</v>
      </c>
      <c r="K1611">
        <v>1</v>
      </c>
      <c r="L1611">
        <v>3</v>
      </c>
      <c r="M1611" t="s">
        <v>941</v>
      </c>
      <c r="O1611" s="101">
        <f>IF(ISBLANK(C1611),O1610,IF(COUNTIF(C$2:C1611,C1611)&gt;1,O1610,1+MAX(O1610,0)))</f>
        <v>45</v>
      </c>
      <c r="P1611" s="45">
        <f t="shared" si="550"/>
        <v>23</v>
      </c>
      <c r="Q1611" s="33" t="str">
        <f t="shared" si="551"/>
        <v/>
      </c>
      <c r="R1611" s="33">
        <f t="shared" si="552"/>
        <v>11</v>
      </c>
      <c r="S1611" s="33" t="str">
        <f t="shared" si="553"/>
        <v>128_11</v>
      </c>
      <c r="T1611" s="35" t="str">
        <f t="shared" si="554"/>
        <v>128PM</v>
      </c>
      <c r="U1611" s="35" t="str">
        <f t="shared" si="555"/>
        <v>128PMNS</v>
      </c>
      <c r="V1611" s="35" t="str">
        <f t="shared" si="571"/>
        <v>1S</v>
      </c>
      <c r="W1611" s="35" t="str">
        <f t="shared" si="564"/>
        <v>128PM1S132</v>
      </c>
      <c r="X1611" s="388">
        <f t="shared" si="565"/>
        <v>1</v>
      </c>
      <c r="Y1611" s="388">
        <f t="shared" si="566"/>
        <v>3</v>
      </c>
      <c r="Z1611" s="280" t="str">
        <f t="shared" si="556"/>
        <v/>
      </c>
      <c r="AA1611" s="280" t="str">
        <f t="shared" si="557"/>
        <v/>
      </c>
      <c r="AB1611" s="389" t="str">
        <f t="shared" si="567"/>
        <v/>
      </c>
      <c r="AC1611" s="389" t="str">
        <f t="shared" si="568"/>
        <v/>
      </c>
      <c r="AD1611" s="390" t="str">
        <f t="shared" si="558"/>
        <v/>
      </c>
      <c r="AE1611" s="282">
        <f t="shared" si="559"/>
        <v>0</v>
      </c>
      <c r="AF1611" s="359">
        <f t="shared" si="560"/>
        <v>0</v>
      </c>
      <c r="AG1611" s="280">
        <f t="shared" si="561"/>
        <v>0</v>
      </c>
      <c r="AH1611" s="280">
        <f t="shared" si="562"/>
        <v>0</v>
      </c>
      <c r="AI1611" s="280">
        <f>IF(ISBLANK(T1611),AI1610,IF(COUNTIF(T$2:T1611,T1611)&gt;1,AI1610,1+MAX(AI1610,0)))</f>
        <v>43</v>
      </c>
      <c r="AL1611" s="391" t="str">
        <f t="shared" si="569"/>
        <v/>
      </c>
      <c r="AM1611" s="391" t="str">
        <f t="shared" si="570"/>
        <v/>
      </c>
      <c r="AO1611" s="310" t="str">
        <f t="shared" si="563"/>
        <v/>
      </c>
      <c r="AP1611" s="310">
        <f>SUM(AO$1:AO1611)</f>
        <v>0</v>
      </c>
      <c r="AQ1611" s="310">
        <f>SUM(AK$2:AK1611)</f>
        <v>12</v>
      </c>
      <c r="AR1611" s="310">
        <f>COUNTA(AJ$2:AJ1611)</f>
        <v>12</v>
      </c>
      <c r="AS1611" s="312"/>
      <c r="AT1611" s="312"/>
      <c r="AU1611" s="312"/>
      <c r="AV1611" s="312"/>
      <c r="AW1611" s="312"/>
      <c r="AZ1611">
        <v>1</v>
      </c>
      <c r="BA1611">
        <v>3</v>
      </c>
    </row>
    <row r="1612" spans="1:53" x14ac:dyDescent="0.25">
      <c r="A1612">
        <v>128</v>
      </c>
      <c r="B1612" t="s">
        <v>66</v>
      </c>
      <c r="C1612" t="s">
        <v>940</v>
      </c>
      <c r="D1612"/>
      <c r="E1612">
        <v>1</v>
      </c>
      <c r="F1612">
        <v>3</v>
      </c>
      <c r="G1612">
        <v>3</v>
      </c>
      <c r="H1612">
        <v>2</v>
      </c>
      <c r="I1612">
        <v>0</v>
      </c>
      <c r="J1612">
        <v>0</v>
      </c>
      <c r="K1612">
        <v>1</v>
      </c>
      <c r="L1612">
        <v>1</v>
      </c>
      <c r="M1612" t="s">
        <v>941</v>
      </c>
      <c r="O1612" s="101">
        <f>IF(ISBLANK(C1612),O1611,IF(COUNTIF(C$2:C1612,C1612)&gt;1,O1611,1+MAX(O1611,0)))</f>
        <v>45</v>
      </c>
      <c r="P1612" s="45">
        <f t="shared" si="550"/>
        <v>23</v>
      </c>
      <c r="Q1612" s="33" t="str">
        <f t="shared" si="551"/>
        <v/>
      </c>
      <c r="R1612" s="33">
        <f t="shared" si="552"/>
        <v>11</v>
      </c>
      <c r="S1612" s="33" t="str">
        <f t="shared" si="553"/>
        <v>128_11</v>
      </c>
      <c r="T1612" s="35" t="str">
        <f t="shared" si="554"/>
        <v>128PM</v>
      </c>
      <c r="U1612" s="35" t="str">
        <f t="shared" si="555"/>
        <v>128PMEW</v>
      </c>
      <c r="V1612" s="35" t="str">
        <f t="shared" si="571"/>
        <v>1S</v>
      </c>
      <c r="W1612" s="35" t="str">
        <f t="shared" si="564"/>
        <v>128PM1S133</v>
      </c>
      <c r="X1612" s="388">
        <f t="shared" si="565"/>
        <v>1</v>
      </c>
      <c r="Y1612" s="388">
        <f t="shared" si="566"/>
        <v>1</v>
      </c>
      <c r="Z1612" s="280" t="str">
        <f t="shared" si="556"/>
        <v/>
      </c>
      <c r="AA1612" s="280" t="str">
        <f t="shared" si="557"/>
        <v/>
      </c>
      <c r="AB1612" s="389" t="str">
        <f t="shared" si="567"/>
        <v/>
      </c>
      <c r="AC1612" s="389" t="str">
        <f t="shared" si="568"/>
        <v/>
      </c>
      <c r="AD1612" s="390" t="str">
        <f t="shared" si="558"/>
        <v/>
      </c>
      <c r="AE1612" s="282">
        <f t="shared" si="559"/>
        <v>0</v>
      </c>
      <c r="AF1612" s="359">
        <f t="shared" si="560"/>
        <v>0</v>
      </c>
      <c r="AG1612" s="280">
        <f t="shared" si="561"/>
        <v>0</v>
      </c>
      <c r="AH1612" s="280">
        <f t="shared" si="562"/>
        <v>0</v>
      </c>
      <c r="AI1612" s="280">
        <f>IF(ISBLANK(T1612),AI1611,IF(COUNTIF(T$2:T1612,T1612)&gt;1,AI1611,1+MAX(AI1611,0)))</f>
        <v>43</v>
      </c>
      <c r="AL1612" s="391" t="str">
        <f t="shared" si="569"/>
        <v/>
      </c>
      <c r="AM1612" s="391" t="str">
        <f t="shared" si="570"/>
        <v/>
      </c>
      <c r="AO1612" s="310" t="str">
        <f t="shared" si="563"/>
        <v/>
      </c>
      <c r="AP1612" s="310">
        <f>SUM(AO$1:AO1612)</f>
        <v>0</v>
      </c>
      <c r="AQ1612" s="310">
        <f>SUM(AK$2:AK1612)</f>
        <v>12</v>
      </c>
      <c r="AR1612" s="310">
        <f>COUNTA(AJ$2:AJ1612)</f>
        <v>12</v>
      </c>
      <c r="AS1612" s="312"/>
      <c r="AT1612" s="312"/>
      <c r="AU1612" s="312"/>
      <c r="AV1612" s="312"/>
      <c r="AW1612" s="312"/>
      <c r="AZ1612">
        <v>1</v>
      </c>
      <c r="BA1612">
        <v>1</v>
      </c>
    </row>
    <row r="1613" spans="1:53" x14ac:dyDescent="0.25">
      <c r="A1613">
        <v>128</v>
      </c>
      <c r="B1613" t="s">
        <v>66</v>
      </c>
      <c r="C1613" t="s">
        <v>940</v>
      </c>
      <c r="D1613"/>
      <c r="E1613">
        <v>1</v>
      </c>
      <c r="F1613">
        <v>3</v>
      </c>
      <c r="G1613">
        <v>4</v>
      </c>
      <c r="H1613">
        <v>0</v>
      </c>
      <c r="I1613">
        <v>0</v>
      </c>
      <c r="J1613">
        <v>0</v>
      </c>
      <c r="K1613">
        <v>0</v>
      </c>
      <c r="L1613">
        <v>0</v>
      </c>
      <c r="M1613" t="s">
        <v>941</v>
      </c>
      <c r="O1613" s="101">
        <f>IF(ISBLANK(C1613),O1612,IF(COUNTIF(C$2:C1613,C1613)&gt;1,O1612,1+MAX(O1612,0)))</f>
        <v>45</v>
      </c>
      <c r="P1613" s="45">
        <f t="shared" si="550"/>
        <v>23</v>
      </c>
      <c r="Q1613" s="33" t="str">
        <f t="shared" si="551"/>
        <v/>
      </c>
      <c r="R1613" s="33">
        <f t="shared" si="552"/>
        <v>11</v>
      </c>
      <c r="S1613" s="33" t="str">
        <f t="shared" si="553"/>
        <v>128_11</v>
      </c>
      <c r="T1613" s="35" t="str">
        <f t="shared" si="554"/>
        <v>128PM</v>
      </c>
      <c r="U1613" s="35" t="str">
        <f t="shared" si="555"/>
        <v>128PMEW</v>
      </c>
      <c r="V1613" s="35" t="str">
        <f t="shared" si="571"/>
        <v>1S</v>
      </c>
      <c r="W1613" s="35" t="str">
        <f t="shared" si="564"/>
        <v>128PM1S134</v>
      </c>
      <c r="X1613" s="388">
        <f t="shared" si="565"/>
        <v>0</v>
      </c>
      <c r="Y1613" s="388">
        <f t="shared" si="566"/>
        <v>0</v>
      </c>
      <c r="Z1613" s="280" t="str">
        <f t="shared" si="556"/>
        <v/>
      </c>
      <c r="AA1613" s="280" t="str">
        <f t="shared" si="557"/>
        <v/>
      </c>
      <c r="AB1613" s="389" t="str">
        <f t="shared" si="567"/>
        <v/>
      </c>
      <c r="AC1613" s="389" t="str">
        <f t="shared" si="568"/>
        <v/>
      </c>
      <c r="AD1613" s="390" t="str">
        <f t="shared" si="558"/>
        <v/>
      </c>
      <c r="AE1613" s="282">
        <f t="shared" si="559"/>
        <v>0</v>
      </c>
      <c r="AF1613" s="359">
        <f t="shared" si="560"/>
        <v>0</v>
      </c>
      <c r="AG1613" s="280">
        <f t="shared" si="561"/>
        <v>0</v>
      </c>
      <c r="AH1613" s="280">
        <f t="shared" si="562"/>
        <v>0</v>
      </c>
      <c r="AI1613" s="280">
        <f>IF(ISBLANK(T1613),AI1612,IF(COUNTIF(T$2:T1613,T1613)&gt;1,AI1612,1+MAX(AI1612,0)))</f>
        <v>43</v>
      </c>
      <c r="AL1613" s="391" t="str">
        <f t="shared" si="569"/>
        <v/>
      </c>
      <c r="AM1613" s="391" t="str">
        <f t="shared" si="570"/>
        <v/>
      </c>
      <c r="AO1613" s="310" t="str">
        <f t="shared" si="563"/>
        <v/>
      </c>
      <c r="AP1613" s="310">
        <f>SUM(AO$1:AO1613)</f>
        <v>0</v>
      </c>
      <c r="AQ1613" s="310">
        <f>SUM(AK$2:AK1613)</f>
        <v>12</v>
      </c>
      <c r="AR1613" s="310">
        <f>COUNTA(AJ$2:AJ1613)</f>
        <v>12</v>
      </c>
      <c r="AS1613" s="312"/>
      <c r="AT1613" s="312"/>
      <c r="AU1613" s="312"/>
      <c r="AV1613" s="312"/>
      <c r="AW1613" s="312"/>
      <c r="AZ1613">
        <v>0</v>
      </c>
      <c r="BA1613">
        <v>0</v>
      </c>
    </row>
    <row r="1614" spans="1:53" x14ac:dyDescent="0.25">
      <c r="A1614">
        <v>128</v>
      </c>
      <c r="B1614" t="s">
        <v>66</v>
      </c>
      <c r="C1614" t="s">
        <v>940</v>
      </c>
      <c r="D1614"/>
      <c r="E1614">
        <v>1</v>
      </c>
      <c r="F1614">
        <v>4</v>
      </c>
      <c r="G1614">
        <v>1</v>
      </c>
      <c r="H1614">
        <v>4</v>
      </c>
      <c r="I1614">
        <v>0</v>
      </c>
      <c r="J1614">
        <v>0</v>
      </c>
      <c r="K1614">
        <v>0</v>
      </c>
      <c r="L1614">
        <v>3</v>
      </c>
      <c r="M1614" t="s">
        <v>941</v>
      </c>
      <c r="O1614" s="101">
        <f>IF(ISBLANK(C1614),O1613,IF(COUNTIF(C$2:C1614,C1614)&gt;1,O1613,1+MAX(O1613,0)))</f>
        <v>45</v>
      </c>
      <c r="P1614" s="45">
        <f t="shared" si="550"/>
        <v>23</v>
      </c>
      <c r="Q1614" s="33" t="str">
        <f t="shared" si="551"/>
        <v/>
      </c>
      <c r="R1614" s="33">
        <f t="shared" si="552"/>
        <v>12</v>
      </c>
      <c r="S1614" s="33" t="str">
        <f t="shared" si="553"/>
        <v>128_12</v>
      </c>
      <c r="T1614" s="35" t="str">
        <f t="shared" si="554"/>
        <v>128PM</v>
      </c>
      <c r="U1614" s="35" t="str">
        <f t="shared" si="555"/>
        <v>128PMNS</v>
      </c>
      <c r="V1614" s="35" t="str">
        <f t="shared" si="571"/>
        <v>1S</v>
      </c>
      <c r="W1614" s="35" t="str">
        <f t="shared" si="564"/>
        <v>128PM1S141</v>
      </c>
      <c r="X1614" s="388">
        <f t="shared" si="565"/>
        <v>0</v>
      </c>
      <c r="Y1614" s="388">
        <f t="shared" si="566"/>
        <v>3</v>
      </c>
      <c r="Z1614" s="280" t="str">
        <f t="shared" si="556"/>
        <v/>
      </c>
      <c r="AA1614" s="280" t="str">
        <f t="shared" si="557"/>
        <v/>
      </c>
      <c r="AB1614" s="389" t="str">
        <f t="shared" si="567"/>
        <v/>
      </c>
      <c r="AC1614" s="389" t="str">
        <f t="shared" si="568"/>
        <v/>
      </c>
      <c r="AD1614" s="390" t="str">
        <f t="shared" si="558"/>
        <v/>
      </c>
      <c r="AE1614" s="282">
        <f t="shared" si="559"/>
        <v>0</v>
      </c>
      <c r="AF1614" s="359">
        <f t="shared" si="560"/>
        <v>0</v>
      </c>
      <c r="AG1614" s="280">
        <f t="shared" si="561"/>
        <v>0</v>
      </c>
      <c r="AH1614" s="280">
        <f t="shared" si="562"/>
        <v>0</v>
      </c>
      <c r="AI1614" s="280">
        <f>IF(ISBLANK(T1614),AI1613,IF(COUNTIF(T$2:T1614,T1614)&gt;1,AI1613,1+MAX(AI1613,0)))</f>
        <v>43</v>
      </c>
      <c r="AL1614" s="391" t="str">
        <f t="shared" si="569"/>
        <v/>
      </c>
      <c r="AM1614" s="391" t="str">
        <f t="shared" si="570"/>
        <v/>
      </c>
      <c r="AO1614" s="310" t="str">
        <f t="shared" si="563"/>
        <v/>
      </c>
      <c r="AP1614" s="310">
        <f>SUM(AO$1:AO1614)</f>
        <v>0</v>
      </c>
      <c r="AQ1614" s="310">
        <f>SUM(AK$2:AK1614)</f>
        <v>12</v>
      </c>
      <c r="AR1614" s="310">
        <f>COUNTA(AJ$2:AJ1614)</f>
        <v>12</v>
      </c>
      <c r="AS1614" s="312"/>
      <c r="AT1614" s="312"/>
      <c r="AU1614" s="312"/>
      <c r="AV1614" s="312"/>
      <c r="AW1614" s="312"/>
      <c r="AZ1614">
        <v>0</v>
      </c>
      <c r="BA1614">
        <v>3</v>
      </c>
    </row>
    <row r="1615" spans="1:53" x14ac:dyDescent="0.25">
      <c r="A1615">
        <v>128</v>
      </c>
      <c r="B1615" t="s">
        <v>66</v>
      </c>
      <c r="C1615" t="s">
        <v>940</v>
      </c>
      <c r="D1615"/>
      <c r="E1615">
        <v>1</v>
      </c>
      <c r="F1615">
        <v>4</v>
      </c>
      <c r="G1615">
        <v>2</v>
      </c>
      <c r="H1615">
        <v>4</v>
      </c>
      <c r="I1615">
        <v>1</v>
      </c>
      <c r="J1615">
        <v>1</v>
      </c>
      <c r="K1615">
        <v>0</v>
      </c>
      <c r="L1615">
        <v>4</v>
      </c>
      <c r="M1615" t="s">
        <v>941</v>
      </c>
      <c r="O1615" s="101">
        <f>IF(ISBLANK(C1615),O1614,IF(COUNTIF(C$2:C1615,C1615)&gt;1,O1614,1+MAX(O1614,0)))</f>
        <v>45</v>
      </c>
      <c r="P1615" s="45">
        <f t="shared" si="550"/>
        <v>23</v>
      </c>
      <c r="Q1615" s="33" t="str">
        <f t="shared" si="551"/>
        <v/>
      </c>
      <c r="R1615" s="33">
        <f t="shared" si="552"/>
        <v>12</v>
      </c>
      <c r="S1615" s="33" t="str">
        <f t="shared" si="553"/>
        <v>128_12</v>
      </c>
      <c r="T1615" s="35" t="str">
        <f t="shared" si="554"/>
        <v>128PM</v>
      </c>
      <c r="U1615" s="35" t="str">
        <f t="shared" si="555"/>
        <v>128PMNS</v>
      </c>
      <c r="V1615" s="35" t="str">
        <f t="shared" si="571"/>
        <v>1S</v>
      </c>
      <c r="W1615" s="35" t="str">
        <f t="shared" si="564"/>
        <v>128PM1S142</v>
      </c>
      <c r="X1615" s="388">
        <f t="shared" si="565"/>
        <v>0</v>
      </c>
      <c r="Y1615" s="388">
        <f t="shared" si="566"/>
        <v>4</v>
      </c>
      <c r="Z1615" s="280" t="str">
        <f t="shared" si="556"/>
        <v/>
      </c>
      <c r="AA1615" s="280" t="str">
        <f t="shared" si="557"/>
        <v/>
      </c>
      <c r="AB1615" s="389" t="str">
        <f t="shared" si="567"/>
        <v/>
      </c>
      <c r="AC1615" s="389" t="str">
        <f t="shared" si="568"/>
        <v/>
      </c>
      <c r="AD1615" s="390" t="str">
        <f t="shared" si="558"/>
        <v/>
      </c>
      <c r="AE1615" s="282">
        <f t="shared" si="559"/>
        <v>0</v>
      </c>
      <c r="AF1615" s="359">
        <f t="shared" si="560"/>
        <v>0</v>
      </c>
      <c r="AG1615" s="280">
        <f t="shared" si="561"/>
        <v>0</v>
      </c>
      <c r="AH1615" s="280">
        <f t="shared" si="562"/>
        <v>0</v>
      </c>
      <c r="AI1615" s="280">
        <f>IF(ISBLANK(T1615),AI1614,IF(COUNTIF(T$2:T1615,T1615)&gt;1,AI1614,1+MAX(AI1614,0)))</f>
        <v>43</v>
      </c>
      <c r="AL1615" s="391" t="str">
        <f t="shared" si="569"/>
        <v/>
      </c>
      <c r="AM1615" s="391" t="str">
        <f t="shared" si="570"/>
        <v/>
      </c>
      <c r="AO1615" s="310" t="str">
        <f t="shared" si="563"/>
        <v/>
      </c>
      <c r="AP1615" s="310">
        <f>SUM(AO$1:AO1615)</f>
        <v>0</v>
      </c>
      <c r="AQ1615" s="310">
        <f>SUM(AK$2:AK1615)</f>
        <v>12</v>
      </c>
      <c r="AR1615" s="310">
        <f>COUNTA(AJ$2:AJ1615)</f>
        <v>12</v>
      </c>
      <c r="AS1615" s="312"/>
      <c r="AT1615" s="312"/>
      <c r="AU1615" s="312"/>
      <c r="AV1615" s="312"/>
      <c r="AW1615" s="312"/>
      <c r="AZ1615">
        <v>0</v>
      </c>
      <c r="BA1615">
        <v>4</v>
      </c>
    </row>
    <row r="1616" spans="1:53" x14ac:dyDescent="0.25">
      <c r="A1616">
        <v>128</v>
      </c>
      <c r="B1616" t="s">
        <v>66</v>
      </c>
      <c r="C1616" t="s">
        <v>940</v>
      </c>
      <c r="D1616"/>
      <c r="E1616">
        <v>1</v>
      </c>
      <c r="F1616">
        <v>4</v>
      </c>
      <c r="G1616">
        <v>3</v>
      </c>
      <c r="H1616">
        <v>6</v>
      </c>
      <c r="I1616">
        <v>1</v>
      </c>
      <c r="J1616">
        <v>4</v>
      </c>
      <c r="K1616">
        <v>0</v>
      </c>
      <c r="L1616">
        <v>0</v>
      </c>
      <c r="M1616" t="s">
        <v>941</v>
      </c>
      <c r="O1616" s="101">
        <f>IF(ISBLANK(C1616),O1615,IF(COUNTIF(C$2:C1616,C1616)&gt;1,O1615,1+MAX(O1615,0)))</f>
        <v>45</v>
      </c>
      <c r="P1616" s="45">
        <f t="shared" si="550"/>
        <v>23</v>
      </c>
      <c r="Q1616" s="33" t="str">
        <f t="shared" si="551"/>
        <v/>
      </c>
      <c r="R1616" s="33">
        <f t="shared" si="552"/>
        <v>12</v>
      </c>
      <c r="S1616" s="33" t="str">
        <f t="shared" si="553"/>
        <v>128_12</v>
      </c>
      <c r="T1616" s="35" t="str">
        <f t="shared" si="554"/>
        <v>128PM</v>
      </c>
      <c r="U1616" s="35" t="str">
        <f t="shared" si="555"/>
        <v>128PMEW</v>
      </c>
      <c r="V1616" s="35" t="str">
        <f t="shared" si="571"/>
        <v>1S</v>
      </c>
      <c r="W1616" s="35" t="str">
        <f t="shared" si="564"/>
        <v>128PM1S143</v>
      </c>
      <c r="X1616" s="388">
        <f t="shared" si="565"/>
        <v>0</v>
      </c>
      <c r="Y1616" s="388">
        <f t="shared" si="566"/>
        <v>0</v>
      </c>
      <c r="Z1616" s="280" t="str">
        <f t="shared" si="556"/>
        <v/>
      </c>
      <c r="AA1616" s="280" t="str">
        <f t="shared" si="557"/>
        <v/>
      </c>
      <c r="AB1616" s="389" t="str">
        <f t="shared" si="567"/>
        <v/>
      </c>
      <c r="AC1616" s="389" t="str">
        <f t="shared" si="568"/>
        <v/>
      </c>
      <c r="AD1616" s="390" t="str">
        <f t="shared" si="558"/>
        <v/>
      </c>
      <c r="AE1616" s="282">
        <f t="shared" si="559"/>
        <v>0</v>
      </c>
      <c r="AF1616" s="359">
        <f t="shared" si="560"/>
        <v>0</v>
      </c>
      <c r="AG1616" s="280">
        <f t="shared" si="561"/>
        <v>0</v>
      </c>
      <c r="AH1616" s="280">
        <f t="shared" si="562"/>
        <v>0</v>
      </c>
      <c r="AI1616" s="280">
        <f>IF(ISBLANK(T1616),AI1615,IF(COUNTIF(T$2:T1616,T1616)&gt;1,AI1615,1+MAX(AI1615,0)))</f>
        <v>43</v>
      </c>
      <c r="AL1616" s="391" t="str">
        <f t="shared" si="569"/>
        <v/>
      </c>
      <c r="AM1616" s="391" t="str">
        <f t="shared" si="570"/>
        <v/>
      </c>
      <c r="AO1616" s="310" t="str">
        <f t="shared" si="563"/>
        <v/>
      </c>
      <c r="AP1616" s="310">
        <f>SUM(AO$1:AO1616)</f>
        <v>0</v>
      </c>
      <c r="AQ1616" s="310">
        <f>SUM(AK$2:AK1616)</f>
        <v>12</v>
      </c>
      <c r="AR1616" s="310">
        <f>COUNTA(AJ$2:AJ1616)</f>
        <v>12</v>
      </c>
      <c r="AS1616" s="312"/>
      <c r="AT1616" s="312"/>
      <c r="AU1616" s="312"/>
      <c r="AV1616" s="312"/>
      <c r="AW1616" s="312"/>
      <c r="AZ1616">
        <v>0</v>
      </c>
      <c r="BA1616">
        <v>0</v>
      </c>
    </row>
    <row r="1617" spans="1:53" x14ac:dyDescent="0.25">
      <c r="A1617">
        <v>128</v>
      </c>
      <c r="B1617" t="s">
        <v>66</v>
      </c>
      <c r="C1617" t="s">
        <v>940</v>
      </c>
      <c r="D1617"/>
      <c r="E1617">
        <v>1</v>
      </c>
      <c r="F1617">
        <v>4</v>
      </c>
      <c r="G1617">
        <v>4</v>
      </c>
      <c r="H1617">
        <v>1</v>
      </c>
      <c r="I1617">
        <v>0</v>
      </c>
      <c r="J1617">
        <v>1</v>
      </c>
      <c r="K1617">
        <v>0</v>
      </c>
      <c r="L1617">
        <v>0</v>
      </c>
      <c r="M1617" t="s">
        <v>941</v>
      </c>
      <c r="O1617" s="101">
        <f>IF(ISBLANK(C1617),O1616,IF(COUNTIF(C$2:C1617,C1617)&gt;1,O1616,1+MAX(O1616,0)))</f>
        <v>45</v>
      </c>
      <c r="P1617" s="45">
        <f t="shared" si="550"/>
        <v>23</v>
      </c>
      <c r="Q1617" s="33" t="str">
        <f t="shared" si="551"/>
        <v/>
      </c>
      <c r="R1617" s="33">
        <f t="shared" si="552"/>
        <v>12</v>
      </c>
      <c r="S1617" s="33" t="str">
        <f t="shared" si="553"/>
        <v>128_12</v>
      </c>
      <c r="T1617" s="35" t="str">
        <f t="shared" si="554"/>
        <v>128PM</v>
      </c>
      <c r="U1617" s="35" t="str">
        <f t="shared" si="555"/>
        <v>128PMEW</v>
      </c>
      <c r="V1617" s="35" t="str">
        <f t="shared" si="571"/>
        <v>1S</v>
      </c>
      <c r="W1617" s="35" t="str">
        <f t="shared" si="564"/>
        <v>128PM1S144</v>
      </c>
      <c r="X1617" s="388">
        <f t="shared" si="565"/>
        <v>0</v>
      </c>
      <c r="Y1617" s="388">
        <f t="shared" si="566"/>
        <v>0</v>
      </c>
      <c r="Z1617" s="280" t="str">
        <f t="shared" si="556"/>
        <v/>
      </c>
      <c r="AA1617" s="280" t="str">
        <f t="shared" si="557"/>
        <v/>
      </c>
      <c r="AB1617" s="389" t="str">
        <f t="shared" si="567"/>
        <v/>
      </c>
      <c r="AC1617" s="389" t="str">
        <f t="shared" si="568"/>
        <v/>
      </c>
      <c r="AD1617" s="390" t="str">
        <f t="shared" si="558"/>
        <v/>
      </c>
      <c r="AE1617" s="282">
        <f t="shared" si="559"/>
        <v>0</v>
      </c>
      <c r="AF1617" s="359">
        <f t="shared" si="560"/>
        <v>0</v>
      </c>
      <c r="AG1617" s="280">
        <f t="shared" si="561"/>
        <v>0</v>
      </c>
      <c r="AH1617" s="280">
        <f t="shared" si="562"/>
        <v>0</v>
      </c>
      <c r="AI1617" s="280">
        <f>IF(ISBLANK(T1617),AI1616,IF(COUNTIF(T$2:T1617,T1617)&gt;1,AI1616,1+MAX(AI1616,0)))</f>
        <v>43</v>
      </c>
      <c r="AL1617" s="391" t="str">
        <f t="shared" si="569"/>
        <v/>
      </c>
      <c r="AM1617" s="391" t="str">
        <f t="shared" si="570"/>
        <v/>
      </c>
      <c r="AO1617" s="310" t="str">
        <f t="shared" si="563"/>
        <v/>
      </c>
      <c r="AP1617" s="310">
        <f>SUM(AO$1:AO1617)</f>
        <v>0</v>
      </c>
      <c r="AQ1617" s="310">
        <f>SUM(AK$2:AK1617)</f>
        <v>12</v>
      </c>
      <c r="AR1617" s="310">
        <f>COUNTA(AJ$2:AJ1617)</f>
        <v>12</v>
      </c>
      <c r="AS1617" s="312"/>
      <c r="AT1617" s="312"/>
      <c r="AU1617" s="312"/>
      <c r="AV1617" s="312"/>
      <c r="AW1617" s="312"/>
      <c r="AZ1617">
        <v>0</v>
      </c>
      <c r="BA1617">
        <v>0</v>
      </c>
    </row>
    <row r="1618" spans="1:53" x14ac:dyDescent="0.25">
      <c r="A1618">
        <v>128</v>
      </c>
      <c r="B1618" t="s">
        <v>66</v>
      </c>
      <c r="C1618" t="s">
        <v>940</v>
      </c>
      <c r="D1618"/>
      <c r="E1618">
        <v>2</v>
      </c>
      <c r="F1618">
        <v>1</v>
      </c>
      <c r="G1618">
        <v>1</v>
      </c>
      <c r="H1618">
        <v>1</v>
      </c>
      <c r="I1618">
        <v>0</v>
      </c>
      <c r="J1618">
        <v>0</v>
      </c>
      <c r="K1618">
        <v>1</v>
      </c>
      <c r="L1618">
        <v>1</v>
      </c>
      <c r="M1618" t="s">
        <v>942</v>
      </c>
      <c r="O1618" s="101">
        <f>IF(ISBLANK(C1618),O1617,IF(COUNTIF(C$2:C1618,C1618)&gt;1,O1617,1+MAX(O1617,0)))</f>
        <v>45</v>
      </c>
      <c r="P1618" s="45">
        <f t="shared" si="550"/>
        <v>23</v>
      </c>
      <c r="Q1618" s="33" t="str">
        <f t="shared" si="551"/>
        <v/>
      </c>
      <c r="R1618" s="33">
        <f t="shared" si="552"/>
        <v>13</v>
      </c>
      <c r="S1618" s="33" t="str">
        <f t="shared" si="553"/>
        <v>128_13</v>
      </c>
      <c r="T1618" s="35" t="str">
        <f t="shared" si="554"/>
        <v>128PM</v>
      </c>
      <c r="U1618" s="35" t="str">
        <f t="shared" si="555"/>
        <v>128PMNS</v>
      </c>
      <c r="V1618" s="35" t="str">
        <f t="shared" si="571"/>
        <v>1S</v>
      </c>
      <c r="W1618" s="35" t="str">
        <f t="shared" si="564"/>
        <v>128PM1S211</v>
      </c>
      <c r="X1618" s="388">
        <f t="shared" si="565"/>
        <v>1</v>
      </c>
      <c r="Y1618" s="388">
        <f t="shared" si="566"/>
        <v>1</v>
      </c>
      <c r="Z1618" s="280" t="str">
        <f t="shared" si="556"/>
        <v/>
      </c>
      <c r="AA1618" s="280" t="str">
        <f t="shared" si="557"/>
        <v/>
      </c>
      <c r="AB1618" s="389" t="str">
        <f t="shared" si="567"/>
        <v/>
      </c>
      <c r="AC1618" s="389" t="str">
        <f t="shared" si="568"/>
        <v/>
      </c>
      <c r="AD1618" s="390" t="str">
        <f t="shared" si="558"/>
        <v/>
      </c>
      <c r="AE1618" s="282">
        <f t="shared" si="559"/>
        <v>0</v>
      </c>
      <c r="AF1618" s="359">
        <f t="shared" si="560"/>
        <v>0</v>
      </c>
      <c r="AG1618" s="280">
        <f t="shared" si="561"/>
        <v>0</v>
      </c>
      <c r="AH1618" s="280">
        <f t="shared" si="562"/>
        <v>0</v>
      </c>
      <c r="AI1618" s="280">
        <f>IF(ISBLANK(T1618),AI1617,IF(COUNTIF(T$2:T1618,T1618)&gt;1,AI1617,1+MAX(AI1617,0)))</f>
        <v>43</v>
      </c>
      <c r="AL1618" s="391" t="str">
        <f t="shared" si="569"/>
        <v/>
      </c>
      <c r="AM1618" s="391" t="str">
        <f t="shared" si="570"/>
        <v/>
      </c>
      <c r="AO1618" s="310" t="str">
        <f t="shared" si="563"/>
        <v/>
      </c>
      <c r="AP1618" s="310">
        <f>SUM(AO$1:AO1618)</f>
        <v>0</v>
      </c>
      <c r="AQ1618" s="310">
        <f>SUM(AK$2:AK1618)</f>
        <v>12</v>
      </c>
      <c r="AR1618" s="310">
        <f>COUNTA(AJ$2:AJ1618)</f>
        <v>12</v>
      </c>
      <c r="AS1618" s="312">
        <f>ABS(H1618-Data!H1602)</f>
        <v>1</v>
      </c>
      <c r="AT1618" s="312">
        <f>ABS(I1618-Data!I1602)</f>
        <v>0</v>
      </c>
      <c r="AU1618" s="312">
        <f>ABS(J1618-Data!J1602)</f>
        <v>0</v>
      </c>
      <c r="AV1618" s="312">
        <f>ABS(K1618-Data!K1602)</f>
        <v>0</v>
      </c>
      <c r="AW1618" s="312">
        <f>ABS(L1618-Data!L1602)</f>
        <v>0</v>
      </c>
      <c r="AZ1618">
        <v>1</v>
      </c>
      <c r="BA1618">
        <v>1</v>
      </c>
    </row>
    <row r="1619" spans="1:53" x14ac:dyDescent="0.25">
      <c r="A1619">
        <v>128</v>
      </c>
      <c r="B1619" t="s">
        <v>66</v>
      </c>
      <c r="C1619" t="s">
        <v>940</v>
      </c>
      <c r="D1619"/>
      <c r="E1619">
        <v>2</v>
      </c>
      <c r="F1619">
        <v>1</v>
      </c>
      <c r="G1619">
        <v>2</v>
      </c>
      <c r="H1619">
        <v>2</v>
      </c>
      <c r="I1619">
        <v>1</v>
      </c>
      <c r="J1619">
        <v>0</v>
      </c>
      <c r="K1619">
        <v>0</v>
      </c>
      <c r="L1619">
        <v>2</v>
      </c>
      <c r="M1619" t="s">
        <v>942</v>
      </c>
      <c r="O1619" s="101">
        <f>IF(ISBLANK(C1619),O1618,IF(COUNTIF(C$2:C1619,C1619)&gt;1,O1618,1+MAX(O1618,0)))</f>
        <v>45</v>
      </c>
      <c r="P1619" s="45">
        <f t="shared" si="550"/>
        <v>23</v>
      </c>
      <c r="Q1619" s="33" t="str">
        <f t="shared" si="551"/>
        <v/>
      </c>
      <c r="R1619" s="33">
        <f t="shared" si="552"/>
        <v>13</v>
      </c>
      <c r="S1619" s="33" t="str">
        <f t="shared" si="553"/>
        <v>128_13</v>
      </c>
      <c r="T1619" s="35" t="str">
        <f t="shared" si="554"/>
        <v>128PM</v>
      </c>
      <c r="U1619" s="35" t="str">
        <f t="shared" si="555"/>
        <v>128PMNS</v>
      </c>
      <c r="V1619" s="35" t="str">
        <f t="shared" si="571"/>
        <v>1S</v>
      </c>
      <c r="W1619" s="35" t="str">
        <f t="shared" si="564"/>
        <v>128PM1S212</v>
      </c>
      <c r="X1619" s="388">
        <f t="shared" si="565"/>
        <v>0</v>
      </c>
      <c r="Y1619" s="388">
        <f t="shared" si="566"/>
        <v>2</v>
      </c>
      <c r="Z1619" s="280" t="str">
        <f t="shared" si="556"/>
        <v/>
      </c>
      <c r="AA1619" s="280" t="str">
        <f t="shared" si="557"/>
        <v/>
      </c>
      <c r="AB1619" s="389" t="str">
        <f t="shared" si="567"/>
        <v/>
      </c>
      <c r="AC1619" s="389" t="str">
        <f t="shared" si="568"/>
        <v/>
      </c>
      <c r="AD1619" s="390" t="str">
        <f t="shared" si="558"/>
        <v/>
      </c>
      <c r="AE1619" s="282">
        <f t="shared" si="559"/>
        <v>0</v>
      </c>
      <c r="AF1619" s="359">
        <f t="shared" si="560"/>
        <v>0</v>
      </c>
      <c r="AG1619" s="280">
        <f t="shared" si="561"/>
        <v>0</v>
      </c>
      <c r="AH1619" s="280">
        <f t="shared" si="562"/>
        <v>0</v>
      </c>
      <c r="AI1619" s="280">
        <f>IF(ISBLANK(T1619),AI1618,IF(COUNTIF(T$2:T1619,T1619)&gt;1,AI1618,1+MAX(AI1618,0)))</f>
        <v>43</v>
      </c>
      <c r="AL1619" s="391" t="str">
        <f t="shared" si="569"/>
        <v/>
      </c>
      <c r="AM1619" s="391" t="str">
        <f t="shared" si="570"/>
        <v/>
      </c>
      <c r="AO1619" s="310" t="str">
        <f t="shared" si="563"/>
        <v/>
      </c>
      <c r="AP1619" s="310">
        <f>SUM(AO$1:AO1619)</f>
        <v>0</v>
      </c>
      <c r="AQ1619" s="310">
        <f>SUM(AK$2:AK1619)</f>
        <v>12</v>
      </c>
      <c r="AR1619" s="310">
        <f>COUNTA(AJ$2:AJ1619)</f>
        <v>12</v>
      </c>
      <c r="AS1619" s="312">
        <f>ABS(H1619-Data!H1603)</f>
        <v>2</v>
      </c>
      <c r="AT1619" s="312">
        <f>ABS(I1619-Data!I1603)</f>
        <v>1</v>
      </c>
      <c r="AU1619" s="312">
        <f>ABS(J1619-Data!J1603)</f>
        <v>1</v>
      </c>
      <c r="AV1619" s="312">
        <f>ABS(K1619-Data!K1603)</f>
        <v>0</v>
      </c>
      <c r="AW1619" s="312">
        <f>ABS(L1619-Data!L1603)</f>
        <v>2</v>
      </c>
      <c r="AZ1619">
        <v>0</v>
      </c>
      <c r="BA1619">
        <v>2</v>
      </c>
    </row>
    <row r="1620" spans="1:53" x14ac:dyDescent="0.25">
      <c r="A1620">
        <v>128</v>
      </c>
      <c r="B1620" t="s">
        <v>66</v>
      </c>
      <c r="C1620" t="s">
        <v>940</v>
      </c>
      <c r="D1620"/>
      <c r="E1620">
        <v>2</v>
      </c>
      <c r="F1620">
        <v>1</v>
      </c>
      <c r="G1620">
        <v>3</v>
      </c>
      <c r="H1620">
        <v>2</v>
      </c>
      <c r="I1620">
        <v>0</v>
      </c>
      <c r="J1620">
        <v>2</v>
      </c>
      <c r="K1620">
        <v>0</v>
      </c>
      <c r="L1620">
        <v>0</v>
      </c>
      <c r="M1620" t="s">
        <v>942</v>
      </c>
      <c r="O1620" s="101">
        <f>IF(ISBLANK(C1620),O1619,IF(COUNTIF(C$2:C1620,C1620)&gt;1,O1619,1+MAX(O1619,0)))</f>
        <v>45</v>
      </c>
      <c r="P1620" s="45">
        <f t="shared" si="550"/>
        <v>23</v>
      </c>
      <c r="Q1620" s="33" t="str">
        <f t="shared" si="551"/>
        <v/>
      </c>
      <c r="R1620" s="33">
        <f t="shared" si="552"/>
        <v>13</v>
      </c>
      <c r="S1620" s="33" t="str">
        <f t="shared" si="553"/>
        <v>128_13</v>
      </c>
      <c r="T1620" s="35" t="str">
        <f t="shared" si="554"/>
        <v>128PM</v>
      </c>
      <c r="U1620" s="35" t="str">
        <f t="shared" si="555"/>
        <v>128PMEW</v>
      </c>
      <c r="V1620" s="35" t="str">
        <f t="shared" si="571"/>
        <v>1S</v>
      </c>
      <c r="W1620" s="35" t="str">
        <f t="shared" si="564"/>
        <v>128PM1S213</v>
      </c>
      <c r="X1620" s="388">
        <f t="shared" si="565"/>
        <v>0</v>
      </c>
      <c r="Y1620" s="388">
        <f t="shared" si="566"/>
        <v>0</v>
      </c>
      <c r="Z1620" s="280" t="str">
        <f t="shared" si="556"/>
        <v/>
      </c>
      <c r="AA1620" s="280" t="str">
        <f t="shared" si="557"/>
        <v/>
      </c>
      <c r="AB1620" s="389" t="str">
        <f t="shared" si="567"/>
        <v/>
      </c>
      <c r="AC1620" s="389" t="str">
        <f t="shared" si="568"/>
        <v/>
      </c>
      <c r="AD1620" s="390" t="str">
        <f t="shared" si="558"/>
        <v/>
      </c>
      <c r="AE1620" s="282">
        <f t="shared" si="559"/>
        <v>0</v>
      </c>
      <c r="AF1620" s="359">
        <f t="shared" si="560"/>
        <v>0</v>
      </c>
      <c r="AG1620" s="280">
        <f t="shared" si="561"/>
        <v>0</v>
      </c>
      <c r="AH1620" s="280">
        <f t="shared" si="562"/>
        <v>0</v>
      </c>
      <c r="AI1620" s="280">
        <f>IF(ISBLANK(T1620),AI1619,IF(COUNTIF(T$2:T1620,T1620)&gt;1,AI1619,1+MAX(AI1619,0)))</f>
        <v>43</v>
      </c>
      <c r="AL1620" s="391" t="str">
        <f t="shared" si="569"/>
        <v/>
      </c>
      <c r="AM1620" s="391" t="str">
        <f t="shared" si="570"/>
        <v/>
      </c>
      <c r="AO1620" s="310" t="str">
        <f t="shared" si="563"/>
        <v/>
      </c>
      <c r="AP1620" s="310">
        <f>SUM(AO$1:AO1620)</f>
        <v>0</v>
      </c>
      <c r="AQ1620" s="310">
        <f>SUM(AK$2:AK1620)</f>
        <v>12</v>
      </c>
      <c r="AR1620" s="310">
        <f>COUNTA(AJ$2:AJ1620)</f>
        <v>12</v>
      </c>
      <c r="AS1620" s="312">
        <f>ABS(H1620-Data!H1604)</f>
        <v>3</v>
      </c>
      <c r="AT1620" s="312">
        <f>ABS(I1620-Data!I1604)</f>
        <v>2</v>
      </c>
      <c r="AU1620" s="312">
        <f>ABS(J1620-Data!J1604)</f>
        <v>0</v>
      </c>
      <c r="AV1620" s="312">
        <f>ABS(K1620-Data!K1604)</f>
        <v>0</v>
      </c>
      <c r="AW1620" s="312">
        <f>ABS(L1620-Data!L1604)</f>
        <v>1</v>
      </c>
      <c r="AZ1620">
        <v>0</v>
      </c>
      <c r="BA1620">
        <v>0</v>
      </c>
    </row>
    <row r="1621" spans="1:53" x14ac:dyDescent="0.25">
      <c r="A1621">
        <v>128</v>
      </c>
      <c r="B1621" t="s">
        <v>66</v>
      </c>
      <c r="C1621" t="s">
        <v>940</v>
      </c>
      <c r="D1621"/>
      <c r="E1621">
        <v>2</v>
      </c>
      <c r="F1621">
        <v>1</v>
      </c>
      <c r="G1621">
        <v>4</v>
      </c>
      <c r="H1621">
        <v>0</v>
      </c>
      <c r="I1621">
        <v>0</v>
      </c>
      <c r="J1621">
        <v>0</v>
      </c>
      <c r="K1621">
        <v>0</v>
      </c>
      <c r="L1621">
        <v>0</v>
      </c>
      <c r="M1621" t="s">
        <v>942</v>
      </c>
      <c r="O1621" s="101">
        <f>IF(ISBLANK(C1621),O1620,IF(COUNTIF(C$2:C1621,C1621)&gt;1,O1620,1+MAX(O1620,0)))</f>
        <v>45</v>
      </c>
      <c r="P1621" s="45">
        <f t="shared" si="550"/>
        <v>23</v>
      </c>
      <c r="Q1621" s="33" t="str">
        <f t="shared" si="551"/>
        <v/>
      </c>
      <c r="R1621" s="33">
        <f t="shared" si="552"/>
        <v>13</v>
      </c>
      <c r="S1621" s="33" t="str">
        <f t="shared" si="553"/>
        <v>128_13</v>
      </c>
      <c r="T1621" s="35" t="str">
        <f t="shared" si="554"/>
        <v>128PM</v>
      </c>
      <c r="U1621" s="35" t="str">
        <f t="shared" si="555"/>
        <v>128PMEW</v>
      </c>
      <c r="V1621" s="35" t="str">
        <f t="shared" si="571"/>
        <v>1S</v>
      </c>
      <c r="W1621" s="35" t="str">
        <f t="shared" si="564"/>
        <v>128PM1S214</v>
      </c>
      <c r="X1621" s="388">
        <f t="shared" si="565"/>
        <v>0</v>
      </c>
      <c r="Y1621" s="388">
        <f t="shared" si="566"/>
        <v>0</v>
      </c>
      <c r="Z1621" s="280" t="str">
        <f t="shared" si="556"/>
        <v/>
      </c>
      <c r="AA1621" s="280" t="str">
        <f t="shared" si="557"/>
        <v/>
      </c>
      <c r="AB1621" s="389" t="str">
        <f t="shared" si="567"/>
        <v/>
      </c>
      <c r="AC1621" s="389" t="str">
        <f t="shared" si="568"/>
        <v/>
      </c>
      <c r="AD1621" s="390" t="str">
        <f t="shared" si="558"/>
        <v/>
      </c>
      <c r="AE1621" s="282">
        <f t="shared" si="559"/>
        <v>0</v>
      </c>
      <c r="AF1621" s="359">
        <f t="shared" si="560"/>
        <v>0</v>
      </c>
      <c r="AG1621" s="280">
        <f t="shared" si="561"/>
        <v>0</v>
      </c>
      <c r="AH1621" s="280">
        <f t="shared" si="562"/>
        <v>0</v>
      </c>
      <c r="AI1621" s="280">
        <f>IF(ISBLANK(T1621),AI1620,IF(COUNTIF(T$2:T1621,T1621)&gt;1,AI1620,1+MAX(AI1620,0)))</f>
        <v>43</v>
      </c>
      <c r="AL1621" s="391" t="str">
        <f t="shared" si="569"/>
        <v/>
      </c>
      <c r="AM1621" s="391" t="str">
        <f t="shared" si="570"/>
        <v/>
      </c>
      <c r="AO1621" s="310" t="str">
        <f t="shared" si="563"/>
        <v/>
      </c>
      <c r="AP1621" s="310">
        <f>SUM(AO$1:AO1621)</f>
        <v>0</v>
      </c>
      <c r="AQ1621" s="310">
        <f>SUM(AK$2:AK1621)</f>
        <v>12</v>
      </c>
      <c r="AR1621" s="310">
        <f>COUNTA(AJ$2:AJ1621)</f>
        <v>12</v>
      </c>
      <c r="AS1621" s="312">
        <f>ABS(H1621-Data!H1605)</f>
        <v>1</v>
      </c>
      <c r="AT1621" s="312">
        <f>ABS(I1621-Data!I1605)</f>
        <v>0</v>
      </c>
      <c r="AU1621" s="312">
        <f>ABS(J1621-Data!J1605)</f>
        <v>0</v>
      </c>
      <c r="AV1621" s="312">
        <f>ABS(K1621-Data!K1605)</f>
        <v>0</v>
      </c>
      <c r="AW1621" s="312">
        <f>ABS(L1621-Data!L1605)</f>
        <v>0</v>
      </c>
      <c r="AZ1621">
        <v>0</v>
      </c>
      <c r="BA1621">
        <v>0</v>
      </c>
    </row>
    <row r="1622" spans="1:53" x14ac:dyDescent="0.25">
      <c r="A1622">
        <v>128</v>
      </c>
      <c r="B1622" t="s">
        <v>66</v>
      </c>
      <c r="C1622" t="s">
        <v>940</v>
      </c>
      <c r="D1622"/>
      <c r="E1622">
        <v>2</v>
      </c>
      <c r="F1622">
        <v>2</v>
      </c>
      <c r="G1622">
        <v>1</v>
      </c>
      <c r="H1622">
        <v>0</v>
      </c>
      <c r="I1622">
        <v>0</v>
      </c>
      <c r="J1622">
        <v>0</v>
      </c>
      <c r="K1622">
        <v>0</v>
      </c>
      <c r="L1622">
        <v>0</v>
      </c>
      <c r="M1622" t="s">
        <v>942</v>
      </c>
      <c r="O1622" s="101">
        <f>IF(ISBLANK(C1622),O1621,IF(COUNTIF(C$2:C1622,C1622)&gt;1,O1621,1+MAX(O1621,0)))</f>
        <v>45</v>
      </c>
      <c r="P1622" s="45">
        <f t="shared" si="550"/>
        <v>23</v>
      </c>
      <c r="Q1622" s="33" t="str">
        <f t="shared" si="551"/>
        <v/>
      </c>
      <c r="R1622" s="33">
        <f t="shared" si="552"/>
        <v>14</v>
      </c>
      <c r="S1622" s="33" t="str">
        <f t="shared" si="553"/>
        <v>128_14</v>
      </c>
      <c r="T1622" s="35" t="str">
        <f t="shared" si="554"/>
        <v>128PM</v>
      </c>
      <c r="U1622" s="35" t="str">
        <f t="shared" si="555"/>
        <v>128PMNS</v>
      </c>
      <c r="V1622" s="35" t="str">
        <f t="shared" si="571"/>
        <v>1S</v>
      </c>
      <c r="W1622" s="35" t="str">
        <f t="shared" si="564"/>
        <v>128PM1S221</v>
      </c>
      <c r="X1622" s="388">
        <f t="shared" si="565"/>
        <v>0</v>
      </c>
      <c r="Y1622" s="388">
        <f t="shared" si="566"/>
        <v>0</v>
      </c>
      <c r="Z1622" s="280" t="str">
        <f t="shared" si="556"/>
        <v/>
      </c>
      <c r="AA1622" s="280" t="str">
        <f t="shared" si="557"/>
        <v/>
      </c>
      <c r="AB1622" s="389" t="str">
        <f t="shared" si="567"/>
        <v/>
      </c>
      <c r="AC1622" s="389" t="str">
        <f t="shared" si="568"/>
        <v/>
      </c>
      <c r="AD1622" s="390" t="str">
        <f t="shared" si="558"/>
        <v/>
      </c>
      <c r="AE1622" s="282">
        <f t="shared" si="559"/>
        <v>0</v>
      </c>
      <c r="AF1622" s="359">
        <f t="shared" si="560"/>
        <v>0</v>
      </c>
      <c r="AG1622" s="280">
        <f t="shared" si="561"/>
        <v>0</v>
      </c>
      <c r="AH1622" s="280">
        <f t="shared" si="562"/>
        <v>0</v>
      </c>
      <c r="AI1622" s="280">
        <f>IF(ISBLANK(T1622),AI1621,IF(COUNTIF(T$2:T1622,T1622)&gt;1,AI1621,1+MAX(AI1621,0)))</f>
        <v>43</v>
      </c>
      <c r="AL1622" s="391" t="str">
        <f t="shared" si="569"/>
        <v/>
      </c>
      <c r="AM1622" s="391" t="str">
        <f t="shared" si="570"/>
        <v/>
      </c>
      <c r="AO1622" s="310" t="str">
        <f t="shared" si="563"/>
        <v/>
      </c>
      <c r="AP1622" s="310">
        <f>SUM(AO$1:AO1622)</f>
        <v>0</v>
      </c>
      <c r="AQ1622" s="310">
        <f>SUM(AK$2:AK1622)</f>
        <v>12</v>
      </c>
      <c r="AR1622" s="310">
        <f>COUNTA(AJ$2:AJ1622)</f>
        <v>12</v>
      </c>
      <c r="AS1622" s="312">
        <f>ABS(H1622-Data!H1606)</f>
        <v>2</v>
      </c>
      <c r="AT1622" s="312">
        <f>ABS(I1622-Data!I1606)</f>
        <v>0</v>
      </c>
      <c r="AU1622" s="312">
        <f>ABS(J1622-Data!J1606)</f>
        <v>0</v>
      </c>
      <c r="AV1622" s="312">
        <f>ABS(K1622-Data!K1606)</f>
        <v>0</v>
      </c>
      <c r="AW1622" s="312">
        <f>ABS(L1622-Data!L1606)</f>
        <v>2</v>
      </c>
      <c r="AZ1622">
        <v>0</v>
      </c>
      <c r="BA1622">
        <v>0</v>
      </c>
    </row>
    <row r="1623" spans="1:53" x14ac:dyDescent="0.25">
      <c r="A1623">
        <v>128</v>
      </c>
      <c r="B1623" t="s">
        <v>66</v>
      </c>
      <c r="C1623" t="s">
        <v>940</v>
      </c>
      <c r="D1623"/>
      <c r="E1623">
        <v>2</v>
      </c>
      <c r="F1623">
        <v>2</v>
      </c>
      <c r="G1623">
        <v>2</v>
      </c>
      <c r="H1623">
        <v>2</v>
      </c>
      <c r="I1623">
        <v>1</v>
      </c>
      <c r="J1623">
        <v>0</v>
      </c>
      <c r="K1623">
        <v>1</v>
      </c>
      <c r="L1623">
        <v>2</v>
      </c>
      <c r="M1623" t="s">
        <v>942</v>
      </c>
      <c r="O1623" s="101">
        <f>IF(ISBLANK(C1623),O1622,IF(COUNTIF(C$2:C1623,C1623)&gt;1,O1622,1+MAX(O1622,0)))</f>
        <v>45</v>
      </c>
      <c r="P1623" s="45">
        <f t="shared" si="550"/>
        <v>23</v>
      </c>
      <c r="Q1623" s="33" t="str">
        <f t="shared" si="551"/>
        <v/>
      </c>
      <c r="R1623" s="33">
        <f t="shared" si="552"/>
        <v>14</v>
      </c>
      <c r="S1623" s="33" t="str">
        <f t="shared" si="553"/>
        <v>128_14</v>
      </c>
      <c r="T1623" s="35" t="str">
        <f t="shared" si="554"/>
        <v>128PM</v>
      </c>
      <c r="U1623" s="35" t="str">
        <f t="shared" si="555"/>
        <v>128PMNS</v>
      </c>
      <c r="V1623" s="35" t="str">
        <f t="shared" si="571"/>
        <v>1S</v>
      </c>
      <c r="W1623" s="35" t="str">
        <f t="shared" si="564"/>
        <v>128PM1S222</v>
      </c>
      <c r="X1623" s="388">
        <f t="shared" si="565"/>
        <v>1</v>
      </c>
      <c r="Y1623" s="388">
        <f t="shared" si="566"/>
        <v>2</v>
      </c>
      <c r="Z1623" s="280" t="str">
        <f t="shared" si="556"/>
        <v/>
      </c>
      <c r="AA1623" s="280" t="str">
        <f t="shared" si="557"/>
        <v/>
      </c>
      <c r="AB1623" s="389" t="str">
        <f t="shared" si="567"/>
        <v/>
      </c>
      <c r="AC1623" s="389" t="str">
        <f t="shared" si="568"/>
        <v/>
      </c>
      <c r="AD1623" s="390" t="str">
        <f t="shared" si="558"/>
        <v/>
      </c>
      <c r="AE1623" s="282">
        <f t="shared" si="559"/>
        <v>0</v>
      </c>
      <c r="AF1623" s="359">
        <f t="shared" si="560"/>
        <v>0</v>
      </c>
      <c r="AG1623" s="280">
        <f t="shared" si="561"/>
        <v>0</v>
      </c>
      <c r="AH1623" s="280">
        <f t="shared" si="562"/>
        <v>0</v>
      </c>
      <c r="AI1623" s="280">
        <f>IF(ISBLANK(T1623),AI1622,IF(COUNTIF(T$2:T1623,T1623)&gt;1,AI1622,1+MAX(AI1622,0)))</f>
        <v>43</v>
      </c>
      <c r="AL1623" s="391" t="str">
        <f t="shared" si="569"/>
        <v/>
      </c>
      <c r="AM1623" s="391" t="str">
        <f t="shared" si="570"/>
        <v/>
      </c>
      <c r="AO1623" s="310" t="str">
        <f t="shared" si="563"/>
        <v/>
      </c>
      <c r="AP1623" s="310">
        <f>SUM(AO$1:AO1623)</f>
        <v>0</v>
      </c>
      <c r="AQ1623" s="310">
        <f>SUM(AK$2:AK1623)</f>
        <v>12</v>
      </c>
      <c r="AR1623" s="310">
        <f>COUNTA(AJ$2:AJ1623)</f>
        <v>12</v>
      </c>
      <c r="AS1623" s="312">
        <f>ABS(H1623-Data!H1607)</f>
        <v>0</v>
      </c>
      <c r="AT1623" s="312">
        <f>ABS(I1623-Data!I1607)</f>
        <v>1</v>
      </c>
      <c r="AU1623" s="312">
        <f>ABS(J1623-Data!J1607)</f>
        <v>0</v>
      </c>
      <c r="AV1623" s="312">
        <f>ABS(K1623-Data!K1607)</f>
        <v>1</v>
      </c>
      <c r="AW1623" s="312">
        <f>ABS(L1623-Data!L1607)</f>
        <v>0</v>
      </c>
      <c r="AZ1623">
        <v>1</v>
      </c>
      <c r="BA1623">
        <v>2</v>
      </c>
    </row>
    <row r="1624" spans="1:53" x14ac:dyDescent="0.25">
      <c r="A1624">
        <v>128</v>
      </c>
      <c r="B1624" t="s">
        <v>66</v>
      </c>
      <c r="C1624" t="s">
        <v>940</v>
      </c>
      <c r="D1624"/>
      <c r="E1624">
        <v>2</v>
      </c>
      <c r="F1624">
        <v>2</v>
      </c>
      <c r="G1624">
        <v>3</v>
      </c>
      <c r="H1624">
        <v>3</v>
      </c>
      <c r="I1624">
        <v>0</v>
      </c>
      <c r="J1624">
        <v>3</v>
      </c>
      <c r="K1624">
        <v>0</v>
      </c>
      <c r="L1624">
        <v>0</v>
      </c>
      <c r="M1624" t="s">
        <v>942</v>
      </c>
      <c r="O1624" s="101">
        <f>IF(ISBLANK(C1624),O1623,IF(COUNTIF(C$2:C1624,C1624)&gt;1,O1623,1+MAX(O1623,0)))</f>
        <v>45</v>
      </c>
      <c r="P1624" s="45">
        <f t="shared" si="550"/>
        <v>23</v>
      </c>
      <c r="Q1624" s="33" t="str">
        <f t="shared" si="551"/>
        <v/>
      </c>
      <c r="R1624" s="33">
        <f t="shared" si="552"/>
        <v>14</v>
      </c>
      <c r="S1624" s="33" t="str">
        <f t="shared" si="553"/>
        <v>128_14</v>
      </c>
      <c r="T1624" s="35" t="str">
        <f t="shared" si="554"/>
        <v>128PM</v>
      </c>
      <c r="U1624" s="35" t="str">
        <f t="shared" si="555"/>
        <v>128PMEW</v>
      </c>
      <c r="V1624" s="35" t="str">
        <f t="shared" si="571"/>
        <v>1S</v>
      </c>
      <c r="W1624" s="35" t="str">
        <f t="shared" si="564"/>
        <v>128PM1S223</v>
      </c>
      <c r="X1624" s="388">
        <f t="shared" si="565"/>
        <v>0</v>
      </c>
      <c r="Y1624" s="388">
        <f t="shared" si="566"/>
        <v>0</v>
      </c>
      <c r="Z1624" s="280" t="str">
        <f t="shared" si="556"/>
        <v/>
      </c>
      <c r="AA1624" s="280" t="str">
        <f t="shared" si="557"/>
        <v/>
      </c>
      <c r="AB1624" s="389" t="str">
        <f t="shared" si="567"/>
        <v/>
      </c>
      <c r="AC1624" s="389" t="str">
        <f t="shared" si="568"/>
        <v/>
      </c>
      <c r="AD1624" s="390" t="str">
        <f t="shared" si="558"/>
        <v/>
      </c>
      <c r="AE1624" s="282">
        <f t="shared" si="559"/>
        <v>0</v>
      </c>
      <c r="AF1624" s="359">
        <f t="shared" si="560"/>
        <v>0</v>
      </c>
      <c r="AG1624" s="280">
        <f t="shared" si="561"/>
        <v>0</v>
      </c>
      <c r="AH1624" s="280">
        <f t="shared" si="562"/>
        <v>0</v>
      </c>
      <c r="AI1624" s="280">
        <f>IF(ISBLANK(T1624),AI1623,IF(COUNTIF(T$2:T1624,T1624)&gt;1,AI1623,1+MAX(AI1623,0)))</f>
        <v>43</v>
      </c>
      <c r="AL1624" s="391" t="str">
        <f t="shared" si="569"/>
        <v/>
      </c>
      <c r="AM1624" s="391" t="str">
        <f t="shared" si="570"/>
        <v/>
      </c>
      <c r="AO1624" s="310" t="str">
        <f t="shared" si="563"/>
        <v/>
      </c>
      <c r="AP1624" s="310">
        <f>SUM(AO$1:AO1624)</f>
        <v>0</v>
      </c>
      <c r="AQ1624" s="310">
        <f>SUM(AK$2:AK1624)</f>
        <v>12</v>
      </c>
      <c r="AR1624" s="310">
        <f>COUNTA(AJ$2:AJ1624)</f>
        <v>12</v>
      </c>
      <c r="AS1624" s="312">
        <f>ABS(H1624-Data!H1608)</f>
        <v>2</v>
      </c>
      <c r="AT1624" s="312">
        <f>ABS(I1624-Data!I1608)</f>
        <v>2</v>
      </c>
      <c r="AU1624" s="312">
        <f>ABS(J1624-Data!J1608)</f>
        <v>0</v>
      </c>
      <c r="AV1624" s="312">
        <f>ABS(K1624-Data!K1608)</f>
        <v>0</v>
      </c>
      <c r="AW1624" s="312">
        <f>ABS(L1624-Data!L1608)</f>
        <v>0</v>
      </c>
      <c r="AZ1624">
        <v>0</v>
      </c>
      <c r="BA1624">
        <v>0</v>
      </c>
    </row>
    <row r="1625" spans="1:53" x14ac:dyDescent="0.25">
      <c r="A1625">
        <v>128</v>
      </c>
      <c r="B1625" t="s">
        <v>66</v>
      </c>
      <c r="C1625" t="s">
        <v>940</v>
      </c>
      <c r="D1625"/>
      <c r="E1625">
        <v>2</v>
      </c>
      <c r="F1625">
        <v>2</v>
      </c>
      <c r="G1625">
        <v>4</v>
      </c>
      <c r="H1625">
        <v>1</v>
      </c>
      <c r="I1625">
        <v>0</v>
      </c>
      <c r="J1625">
        <v>0</v>
      </c>
      <c r="K1625">
        <v>0</v>
      </c>
      <c r="L1625">
        <v>1</v>
      </c>
      <c r="M1625" t="s">
        <v>942</v>
      </c>
      <c r="O1625" s="101">
        <f>IF(ISBLANK(C1625),O1624,IF(COUNTIF(C$2:C1625,C1625)&gt;1,O1624,1+MAX(O1624,0)))</f>
        <v>45</v>
      </c>
      <c r="P1625" s="45">
        <f t="shared" si="550"/>
        <v>23</v>
      </c>
      <c r="Q1625" s="33" t="str">
        <f t="shared" si="551"/>
        <v/>
      </c>
      <c r="R1625" s="33">
        <f t="shared" si="552"/>
        <v>14</v>
      </c>
      <c r="S1625" s="33" t="str">
        <f t="shared" si="553"/>
        <v>128_14</v>
      </c>
      <c r="T1625" s="35" t="str">
        <f t="shared" si="554"/>
        <v>128PM</v>
      </c>
      <c r="U1625" s="35" t="str">
        <f t="shared" si="555"/>
        <v>128PMEW</v>
      </c>
      <c r="V1625" s="35" t="str">
        <f t="shared" si="571"/>
        <v>1S</v>
      </c>
      <c r="W1625" s="35" t="str">
        <f t="shared" si="564"/>
        <v>128PM1S224</v>
      </c>
      <c r="X1625" s="388">
        <f t="shared" si="565"/>
        <v>0</v>
      </c>
      <c r="Y1625" s="388">
        <f t="shared" si="566"/>
        <v>1</v>
      </c>
      <c r="Z1625" s="280" t="str">
        <f t="shared" si="556"/>
        <v/>
      </c>
      <c r="AA1625" s="280" t="str">
        <f t="shared" si="557"/>
        <v/>
      </c>
      <c r="AB1625" s="389" t="str">
        <f t="shared" si="567"/>
        <v/>
      </c>
      <c r="AC1625" s="389" t="str">
        <f t="shared" si="568"/>
        <v/>
      </c>
      <c r="AD1625" s="390" t="str">
        <f t="shared" si="558"/>
        <v/>
      </c>
      <c r="AE1625" s="282">
        <f t="shared" si="559"/>
        <v>0</v>
      </c>
      <c r="AF1625" s="359">
        <f t="shared" si="560"/>
        <v>0</v>
      </c>
      <c r="AG1625" s="280">
        <f t="shared" si="561"/>
        <v>0</v>
      </c>
      <c r="AH1625" s="280">
        <f t="shared" si="562"/>
        <v>0</v>
      </c>
      <c r="AI1625" s="280">
        <f>IF(ISBLANK(T1625),AI1624,IF(COUNTIF(T$2:T1625,T1625)&gt;1,AI1624,1+MAX(AI1624,0)))</f>
        <v>43</v>
      </c>
      <c r="AL1625" s="391" t="str">
        <f t="shared" si="569"/>
        <v/>
      </c>
      <c r="AM1625" s="391" t="str">
        <f t="shared" si="570"/>
        <v/>
      </c>
      <c r="AO1625" s="310" t="str">
        <f t="shared" si="563"/>
        <v/>
      </c>
      <c r="AP1625" s="310">
        <f>SUM(AO$1:AO1625)</f>
        <v>0</v>
      </c>
      <c r="AQ1625" s="310">
        <f>SUM(AK$2:AK1625)</f>
        <v>12</v>
      </c>
      <c r="AR1625" s="310">
        <f>COUNTA(AJ$2:AJ1625)</f>
        <v>12</v>
      </c>
      <c r="AS1625" s="312">
        <f>ABS(H1625-Data!H1609)</f>
        <v>2</v>
      </c>
      <c r="AT1625" s="312">
        <f>ABS(I1625-Data!I1609)</f>
        <v>0</v>
      </c>
      <c r="AU1625" s="312">
        <f>ABS(J1625-Data!J1609)</f>
        <v>2</v>
      </c>
      <c r="AV1625" s="312">
        <f>ABS(K1625-Data!K1609)</f>
        <v>0</v>
      </c>
      <c r="AW1625" s="312">
        <f>ABS(L1625-Data!L1609)</f>
        <v>0</v>
      </c>
      <c r="AZ1625">
        <v>0</v>
      </c>
      <c r="BA1625">
        <v>1</v>
      </c>
    </row>
    <row r="1626" spans="1:53" x14ac:dyDescent="0.25">
      <c r="A1626">
        <v>128</v>
      </c>
      <c r="B1626" t="s">
        <v>66</v>
      </c>
      <c r="C1626" t="s">
        <v>940</v>
      </c>
      <c r="D1626"/>
      <c r="E1626">
        <v>2</v>
      </c>
      <c r="F1626">
        <v>3</v>
      </c>
      <c r="G1626">
        <v>1</v>
      </c>
      <c r="H1626">
        <v>3</v>
      </c>
      <c r="I1626">
        <v>0</v>
      </c>
      <c r="J1626">
        <v>0</v>
      </c>
      <c r="K1626">
        <v>1</v>
      </c>
      <c r="L1626">
        <v>3</v>
      </c>
      <c r="M1626" t="s">
        <v>942</v>
      </c>
      <c r="O1626" s="101">
        <f>IF(ISBLANK(C1626),O1625,IF(COUNTIF(C$2:C1626,C1626)&gt;1,O1625,1+MAX(O1625,0)))</f>
        <v>45</v>
      </c>
      <c r="P1626" s="45">
        <f t="shared" si="550"/>
        <v>23</v>
      </c>
      <c r="Q1626" s="33" t="str">
        <f t="shared" si="551"/>
        <v/>
      </c>
      <c r="R1626" s="33">
        <f t="shared" si="552"/>
        <v>15</v>
      </c>
      <c r="S1626" s="33" t="str">
        <f t="shared" si="553"/>
        <v>128_15</v>
      </c>
      <c r="T1626" s="35" t="str">
        <f t="shared" si="554"/>
        <v>128PM</v>
      </c>
      <c r="U1626" s="35" t="str">
        <f t="shared" si="555"/>
        <v>128PMNS</v>
      </c>
      <c r="V1626" s="35" t="str">
        <f t="shared" si="571"/>
        <v>1S</v>
      </c>
      <c r="W1626" s="35" t="str">
        <f t="shared" si="564"/>
        <v>128PM1S231</v>
      </c>
      <c r="X1626" s="388">
        <f t="shared" si="565"/>
        <v>1</v>
      </c>
      <c r="Y1626" s="388">
        <f t="shared" si="566"/>
        <v>3</v>
      </c>
      <c r="Z1626" s="280" t="str">
        <f t="shared" si="556"/>
        <v/>
      </c>
      <c r="AA1626" s="280" t="str">
        <f t="shared" si="557"/>
        <v/>
      </c>
      <c r="AB1626" s="389" t="str">
        <f t="shared" si="567"/>
        <v/>
      </c>
      <c r="AC1626" s="389" t="str">
        <f t="shared" si="568"/>
        <v/>
      </c>
      <c r="AD1626" s="390" t="str">
        <f t="shared" si="558"/>
        <v/>
      </c>
      <c r="AE1626" s="282">
        <f t="shared" si="559"/>
        <v>0</v>
      </c>
      <c r="AF1626" s="359">
        <f t="shared" si="560"/>
        <v>0</v>
      </c>
      <c r="AG1626" s="280">
        <f t="shared" si="561"/>
        <v>0</v>
      </c>
      <c r="AH1626" s="280">
        <f t="shared" si="562"/>
        <v>0</v>
      </c>
      <c r="AI1626" s="280">
        <f>IF(ISBLANK(T1626),AI1625,IF(COUNTIF(T$2:T1626,T1626)&gt;1,AI1625,1+MAX(AI1625,0)))</f>
        <v>43</v>
      </c>
      <c r="AL1626" s="391" t="str">
        <f t="shared" si="569"/>
        <v/>
      </c>
      <c r="AM1626" s="391" t="str">
        <f t="shared" si="570"/>
        <v/>
      </c>
      <c r="AO1626" s="310" t="str">
        <f t="shared" si="563"/>
        <v/>
      </c>
      <c r="AP1626" s="310">
        <f>SUM(AO$1:AO1626)</f>
        <v>0</v>
      </c>
      <c r="AQ1626" s="310">
        <f>SUM(AK$2:AK1626)</f>
        <v>12</v>
      </c>
      <c r="AR1626" s="310">
        <f>COUNTA(AJ$2:AJ1626)</f>
        <v>12</v>
      </c>
      <c r="AS1626" s="312">
        <f>ABS(H1626-Data!H1610)</f>
        <v>2</v>
      </c>
      <c r="AT1626" s="312">
        <f>ABS(I1626-Data!I1610)</f>
        <v>1</v>
      </c>
      <c r="AU1626" s="312">
        <f>ABS(J1626-Data!J1610)</f>
        <v>3</v>
      </c>
      <c r="AV1626" s="312">
        <f>ABS(K1626-Data!K1610)</f>
        <v>1</v>
      </c>
      <c r="AW1626" s="312">
        <f>ABS(L1626-Data!L1610)</f>
        <v>2</v>
      </c>
      <c r="AZ1626">
        <v>1</v>
      </c>
      <c r="BA1626">
        <v>3</v>
      </c>
    </row>
    <row r="1627" spans="1:53" x14ac:dyDescent="0.25">
      <c r="A1627">
        <v>128</v>
      </c>
      <c r="B1627" t="s">
        <v>66</v>
      </c>
      <c r="C1627" t="s">
        <v>940</v>
      </c>
      <c r="D1627"/>
      <c r="E1627">
        <v>2</v>
      </c>
      <c r="F1627">
        <v>3</v>
      </c>
      <c r="G1627">
        <v>2</v>
      </c>
      <c r="H1627">
        <v>2</v>
      </c>
      <c r="I1627">
        <v>0</v>
      </c>
      <c r="J1627">
        <v>0</v>
      </c>
      <c r="K1627">
        <v>0</v>
      </c>
      <c r="L1627">
        <v>2</v>
      </c>
      <c r="M1627" t="s">
        <v>942</v>
      </c>
      <c r="O1627" s="101">
        <f>IF(ISBLANK(C1627),O1626,IF(COUNTIF(C$2:C1627,C1627)&gt;1,O1626,1+MAX(O1626,0)))</f>
        <v>45</v>
      </c>
      <c r="P1627" s="45">
        <f t="shared" si="550"/>
        <v>23</v>
      </c>
      <c r="Q1627" s="33" t="str">
        <f t="shared" si="551"/>
        <v/>
      </c>
      <c r="R1627" s="33">
        <f t="shared" si="552"/>
        <v>15</v>
      </c>
      <c r="S1627" s="33" t="str">
        <f t="shared" si="553"/>
        <v>128_15</v>
      </c>
      <c r="T1627" s="35" t="str">
        <f t="shared" si="554"/>
        <v>128PM</v>
      </c>
      <c r="U1627" s="35" t="str">
        <f t="shared" si="555"/>
        <v>128PMNS</v>
      </c>
      <c r="V1627" s="35" t="str">
        <f t="shared" si="571"/>
        <v>1S</v>
      </c>
      <c r="W1627" s="35" t="str">
        <f t="shared" si="564"/>
        <v>128PM1S232</v>
      </c>
      <c r="X1627" s="388">
        <f t="shared" si="565"/>
        <v>0</v>
      </c>
      <c r="Y1627" s="388">
        <f t="shared" si="566"/>
        <v>2</v>
      </c>
      <c r="Z1627" s="280" t="str">
        <f t="shared" si="556"/>
        <v/>
      </c>
      <c r="AA1627" s="280" t="str">
        <f t="shared" si="557"/>
        <v/>
      </c>
      <c r="AB1627" s="389" t="str">
        <f t="shared" si="567"/>
        <v/>
      </c>
      <c r="AC1627" s="389" t="str">
        <f t="shared" si="568"/>
        <v/>
      </c>
      <c r="AD1627" s="390" t="str">
        <f t="shared" si="558"/>
        <v/>
      </c>
      <c r="AE1627" s="282">
        <f t="shared" si="559"/>
        <v>0</v>
      </c>
      <c r="AF1627" s="359">
        <f t="shared" si="560"/>
        <v>0</v>
      </c>
      <c r="AG1627" s="280">
        <f t="shared" si="561"/>
        <v>0</v>
      </c>
      <c r="AH1627" s="280">
        <f t="shared" si="562"/>
        <v>0</v>
      </c>
      <c r="AI1627" s="280">
        <f>IF(ISBLANK(T1627),AI1626,IF(COUNTIF(T$2:T1627,T1627)&gt;1,AI1626,1+MAX(AI1626,0)))</f>
        <v>43</v>
      </c>
      <c r="AL1627" s="391" t="str">
        <f t="shared" si="569"/>
        <v/>
      </c>
      <c r="AM1627" s="391" t="str">
        <f t="shared" si="570"/>
        <v/>
      </c>
      <c r="AO1627" s="310" t="str">
        <f t="shared" si="563"/>
        <v/>
      </c>
      <c r="AP1627" s="310">
        <f>SUM(AO$1:AO1627)</f>
        <v>0</v>
      </c>
      <c r="AQ1627" s="310">
        <f>SUM(AK$2:AK1627)</f>
        <v>12</v>
      </c>
      <c r="AR1627" s="310">
        <f>COUNTA(AJ$2:AJ1627)</f>
        <v>12</v>
      </c>
      <c r="AS1627" s="312">
        <f>ABS(H1627-Data!H1611)</f>
        <v>2</v>
      </c>
      <c r="AT1627" s="312">
        <f>ABS(I1627-Data!I1611)</f>
        <v>1</v>
      </c>
      <c r="AU1627" s="312">
        <f>ABS(J1627-Data!J1611)</f>
        <v>1</v>
      </c>
      <c r="AV1627" s="312">
        <f>ABS(K1627-Data!K1611)</f>
        <v>1</v>
      </c>
      <c r="AW1627" s="312">
        <f>ABS(L1627-Data!L1611)</f>
        <v>1</v>
      </c>
      <c r="AZ1627">
        <v>0</v>
      </c>
      <c r="BA1627">
        <v>2</v>
      </c>
    </row>
    <row r="1628" spans="1:53" x14ac:dyDescent="0.25">
      <c r="A1628">
        <v>128</v>
      </c>
      <c r="B1628" t="s">
        <v>66</v>
      </c>
      <c r="C1628" t="s">
        <v>940</v>
      </c>
      <c r="D1628"/>
      <c r="E1628">
        <v>2</v>
      </c>
      <c r="F1628">
        <v>3</v>
      </c>
      <c r="G1628">
        <v>3</v>
      </c>
      <c r="H1628">
        <v>2</v>
      </c>
      <c r="I1628">
        <v>0</v>
      </c>
      <c r="J1628">
        <v>1</v>
      </c>
      <c r="K1628">
        <v>0</v>
      </c>
      <c r="L1628">
        <v>0</v>
      </c>
      <c r="M1628" t="s">
        <v>942</v>
      </c>
      <c r="O1628" s="101">
        <f>IF(ISBLANK(C1628),O1627,IF(COUNTIF(C$2:C1628,C1628)&gt;1,O1627,1+MAX(O1627,0)))</f>
        <v>45</v>
      </c>
      <c r="P1628" s="45">
        <f t="shared" si="550"/>
        <v>23</v>
      </c>
      <c r="Q1628" s="33" t="str">
        <f t="shared" si="551"/>
        <v/>
      </c>
      <c r="R1628" s="33">
        <f t="shared" si="552"/>
        <v>15</v>
      </c>
      <c r="S1628" s="33" t="str">
        <f t="shared" si="553"/>
        <v>128_15</v>
      </c>
      <c r="T1628" s="35" t="str">
        <f t="shared" si="554"/>
        <v>128PM</v>
      </c>
      <c r="U1628" s="35" t="str">
        <f t="shared" si="555"/>
        <v>128PMEW</v>
      </c>
      <c r="V1628" s="35" t="str">
        <f t="shared" si="571"/>
        <v>1S</v>
      </c>
      <c r="W1628" s="35" t="str">
        <f t="shared" si="564"/>
        <v>128PM1S233</v>
      </c>
      <c r="X1628" s="388">
        <f t="shared" si="565"/>
        <v>0</v>
      </c>
      <c r="Y1628" s="388">
        <f t="shared" si="566"/>
        <v>0</v>
      </c>
      <c r="Z1628" s="280" t="str">
        <f t="shared" si="556"/>
        <v/>
      </c>
      <c r="AA1628" s="280" t="str">
        <f t="shared" si="557"/>
        <v/>
      </c>
      <c r="AB1628" s="389" t="str">
        <f t="shared" si="567"/>
        <v/>
      </c>
      <c r="AC1628" s="389" t="str">
        <f t="shared" si="568"/>
        <v/>
      </c>
      <c r="AD1628" s="390" t="str">
        <f t="shared" si="558"/>
        <v/>
      </c>
      <c r="AE1628" s="282">
        <f t="shared" si="559"/>
        <v>0</v>
      </c>
      <c r="AF1628" s="359">
        <f t="shared" si="560"/>
        <v>0</v>
      </c>
      <c r="AG1628" s="280">
        <f t="shared" si="561"/>
        <v>0</v>
      </c>
      <c r="AH1628" s="280">
        <f t="shared" si="562"/>
        <v>0</v>
      </c>
      <c r="AI1628" s="280">
        <f>IF(ISBLANK(T1628),AI1627,IF(COUNTIF(T$2:T1628,T1628)&gt;1,AI1627,1+MAX(AI1627,0)))</f>
        <v>43</v>
      </c>
      <c r="AL1628" s="391" t="str">
        <f t="shared" si="569"/>
        <v/>
      </c>
      <c r="AM1628" s="391" t="str">
        <f t="shared" si="570"/>
        <v/>
      </c>
      <c r="AO1628" s="310" t="str">
        <f t="shared" si="563"/>
        <v/>
      </c>
      <c r="AP1628" s="310">
        <f>SUM(AO$1:AO1628)</f>
        <v>0</v>
      </c>
      <c r="AQ1628" s="310">
        <f>SUM(AK$2:AK1628)</f>
        <v>12</v>
      </c>
      <c r="AR1628" s="310">
        <f>COUNTA(AJ$2:AJ1628)</f>
        <v>12</v>
      </c>
      <c r="AS1628" s="312">
        <f>ABS(H1628-Data!H1612)</f>
        <v>0</v>
      </c>
      <c r="AT1628" s="312">
        <f>ABS(I1628-Data!I1612)</f>
        <v>0</v>
      </c>
      <c r="AU1628" s="312">
        <f>ABS(J1628-Data!J1612)</f>
        <v>1</v>
      </c>
      <c r="AV1628" s="312">
        <f>ABS(K1628-Data!K1612)</f>
        <v>1</v>
      </c>
      <c r="AW1628" s="312">
        <f>ABS(L1628-Data!L1612)</f>
        <v>1</v>
      </c>
      <c r="AZ1628">
        <v>0</v>
      </c>
      <c r="BA1628">
        <v>0</v>
      </c>
    </row>
    <row r="1629" spans="1:53" x14ac:dyDescent="0.25">
      <c r="A1629">
        <v>128</v>
      </c>
      <c r="B1629" t="s">
        <v>66</v>
      </c>
      <c r="C1629" t="s">
        <v>940</v>
      </c>
      <c r="D1629"/>
      <c r="E1629">
        <v>2</v>
      </c>
      <c r="F1629">
        <v>3</v>
      </c>
      <c r="G1629">
        <v>4</v>
      </c>
      <c r="H1629">
        <v>0</v>
      </c>
      <c r="I1629">
        <v>0</v>
      </c>
      <c r="J1629">
        <v>0</v>
      </c>
      <c r="K1629">
        <v>0</v>
      </c>
      <c r="L1629">
        <v>0</v>
      </c>
      <c r="M1629" t="s">
        <v>942</v>
      </c>
      <c r="O1629" s="101">
        <f>IF(ISBLANK(C1629),O1628,IF(COUNTIF(C$2:C1629,C1629)&gt;1,O1628,1+MAX(O1628,0)))</f>
        <v>45</v>
      </c>
      <c r="P1629" s="45">
        <f t="shared" si="550"/>
        <v>23</v>
      </c>
      <c r="Q1629" s="33" t="str">
        <f t="shared" si="551"/>
        <v/>
      </c>
      <c r="R1629" s="33">
        <f t="shared" si="552"/>
        <v>15</v>
      </c>
      <c r="S1629" s="33" t="str">
        <f t="shared" si="553"/>
        <v>128_15</v>
      </c>
      <c r="T1629" s="35" t="str">
        <f t="shared" si="554"/>
        <v>128PM</v>
      </c>
      <c r="U1629" s="35" t="str">
        <f t="shared" si="555"/>
        <v>128PMEW</v>
      </c>
      <c r="V1629" s="35" t="str">
        <f t="shared" si="571"/>
        <v>1S</v>
      </c>
      <c r="W1629" s="35" t="str">
        <f t="shared" si="564"/>
        <v>128PM1S234</v>
      </c>
      <c r="X1629" s="388">
        <f t="shared" si="565"/>
        <v>0</v>
      </c>
      <c r="Y1629" s="388">
        <f t="shared" si="566"/>
        <v>0</v>
      </c>
      <c r="Z1629" s="280" t="str">
        <f t="shared" si="556"/>
        <v/>
      </c>
      <c r="AA1629" s="280" t="str">
        <f t="shared" si="557"/>
        <v/>
      </c>
      <c r="AB1629" s="389" t="str">
        <f t="shared" si="567"/>
        <v/>
      </c>
      <c r="AC1629" s="389" t="str">
        <f t="shared" si="568"/>
        <v/>
      </c>
      <c r="AD1629" s="390" t="str">
        <f t="shared" si="558"/>
        <v/>
      </c>
      <c r="AE1629" s="282">
        <f t="shared" si="559"/>
        <v>0</v>
      </c>
      <c r="AF1629" s="359">
        <f t="shared" si="560"/>
        <v>0</v>
      </c>
      <c r="AG1629" s="280">
        <f t="shared" si="561"/>
        <v>0</v>
      </c>
      <c r="AH1629" s="280">
        <f t="shared" si="562"/>
        <v>0</v>
      </c>
      <c r="AI1629" s="280">
        <f>IF(ISBLANK(T1629),AI1628,IF(COUNTIF(T$2:T1629,T1629)&gt;1,AI1628,1+MAX(AI1628,0)))</f>
        <v>43</v>
      </c>
      <c r="AL1629" s="391" t="str">
        <f t="shared" si="569"/>
        <v/>
      </c>
      <c r="AM1629" s="391" t="str">
        <f t="shared" si="570"/>
        <v/>
      </c>
      <c r="AO1629" s="310" t="str">
        <f t="shared" si="563"/>
        <v/>
      </c>
      <c r="AP1629" s="310">
        <f>SUM(AO$1:AO1629)</f>
        <v>0</v>
      </c>
      <c r="AQ1629" s="310">
        <f>SUM(AK$2:AK1629)</f>
        <v>12</v>
      </c>
      <c r="AR1629" s="310">
        <f>COUNTA(AJ$2:AJ1629)</f>
        <v>12</v>
      </c>
      <c r="AS1629" s="312">
        <f>ABS(H1629-Data!H1613)</f>
        <v>0</v>
      </c>
      <c r="AT1629" s="312">
        <f>ABS(I1629-Data!I1613)</f>
        <v>0</v>
      </c>
      <c r="AU1629" s="312">
        <f>ABS(J1629-Data!J1613)</f>
        <v>0</v>
      </c>
      <c r="AV1629" s="312">
        <f>ABS(K1629-Data!K1613)</f>
        <v>0</v>
      </c>
      <c r="AW1629" s="312">
        <f>ABS(L1629-Data!L1613)</f>
        <v>0</v>
      </c>
      <c r="AZ1629">
        <v>0</v>
      </c>
      <c r="BA1629">
        <v>0</v>
      </c>
    </row>
    <row r="1630" spans="1:53" x14ac:dyDescent="0.25">
      <c r="A1630">
        <v>128</v>
      </c>
      <c r="B1630" t="s">
        <v>66</v>
      </c>
      <c r="C1630" t="s">
        <v>940</v>
      </c>
      <c r="D1630"/>
      <c r="E1630">
        <v>2</v>
      </c>
      <c r="F1630">
        <v>4</v>
      </c>
      <c r="G1630">
        <v>1</v>
      </c>
      <c r="H1630">
        <v>3</v>
      </c>
      <c r="I1630">
        <v>1</v>
      </c>
      <c r="J1630">
        <v>0</v>
      </c>
      <c r="K1630">
        <v>2</v>
      </c>
      <c r="L1630">
        <v>3</v>
      </c>
      <c r="M1630" t="s">
        <v>942</v>
      </c>
      <c r="O1630" s="101">
        <f>IF(ISBLANK(C1630),O1629,IF(COUNTIF(C$2:C1630,C1630)&gt;1,O1629,1+MAX(O1629,0)))</f>
        <v>45</v>
      </c>
      <c r="P1630" s="45">
        <f t="shared" si="550"/>
        <v>23</v>
      </c>
      <c r="Q1630" s="33" t="str">
        <f t="shared" si="551"/>
        <v/>
      </c>
      <c r="R1630" s="33">
        <f t="shared" si="552"/>
        <v>16</v>
      </c>
      <c r="S1630" s="33" t="str">
        <f t="shared" si="553"/>
        <v>128_16</v>
      </c>
      <c r="T1630" s="35" t="str">
        <f t="shared" si="554"/>
        <v>128PM</v>
      </c>
      <c r="U1630" s="35" t="str">
        <f t="shared" si="555"/>
        <v>128PMNS</v>
      </c>
      <c r="V1630" s="35" t="str">
        <f t="shared" si="571"/>
        <v>1S</v>
      </c>
      <c r="W1630" s="35" t="str">
        <f t="shared" si="564"/>
        <v>128PM1S241</v>
      </c>
      <c r="X1630" s="388">
        <f t="shared" si="565"/>
        <v>2</v>
      </c>
      <c r="Y1630" s="388">
        <f t="shared" si="566"/>
        <v>3</v>
      </c>
      <c r="Z1630" s="280" t="str">
        <f t="shared" si="556"/>
        <v/>
      </c>
      <c r="AA1630" s="280" t="str">
        <f t="shared" si="557"/>
        <v/>
      </c>
      <c r="AB1630" s="389" t="str">
        <f t="shared" si="567"/>
        <v/>
      </c>
      <c r="AC1630" s="389" t="str">
        <f t="shared" si="568"/>
        <v/>
      </c>
      <c r="AD1630" s="390" t="str">
        <f t="shared" si="558"/>
        <v/>
      </c>
      <c r="AE1630" s="282">
        <f t="shared" si="559"/>
        <v>0</v>
      </c>
      <c r="AF1630" s="359">
        <f t="shared" si="560"/>
        <v>0</v>
      </c>
      <c r="AG1630" s="280">
        <f t="shared" si="561"/>
        <v>0</v>
      </c>
      <c r="AH1630" s="280">
        <f t="shared" si="562"/>
        <v>0</v>
      </c>
      <c r="AI1630" s="280">
        <f>IF(ISBLANK(T1630),AI1629,IF(COUNTIF(T$2:T1630,T1630)&gt;1,AI1629,1+MAX(AI1629,0)))</f>
        <v>43</v>
      </c>
      <c r="AL1630" s="391" t="str">
        <f t="shared" si="569"/>
        <v/>
      </c>
      <c r="AM1630" s="391" t="str">
        <f t="shared" si="570"/>
        <v/>
      </c>
      <c r="AO1630" s="310" t="str">
        <f t="shared" si="563"/>
        <v/>
      </c>
      <c r="AP1630" s="310">
        <f>SUM(AO$1:AO1630)</f>
        <v>0</v>
      </c>
      <c r="AQ1630" s="310">
        <f>SUM(AK$2:AK1630)</f>
        <v>12</v>
      </c>
      <c r="AR1630" s="310">
        <f>COUNTA(AJ$2:AJ1630)</f>
        <v>12</v>
      </c>
      <c r="AS1630" s="312">
        <f>ABS(H1630-Data!H1614)</f>
        <v>1</v>
      </c>
      <c r="AT1630" s="312">
        <f>ABS(I1630-Data!I1614)</f>
        <v>1</v>
      </c>
      <c r="AU1630" s="312">
        <f>ABS(J1630-Data!J1614)</f>
        <v>0</v>
      </c>
      <c r="AV1630" s="312">
        <f>ABS(K1630-Data!K1614)</f>
        <v>2</v>
      </c>
      <c r="AW1630" s="312">
        <f>ABS(L1630-Data!L1614)</f>
        <v>0</v>
      </c>
      <c r="AZ1630">
        <v>2</v>
      </c>
      <c r="BA1630">
        <v>3</v>
      </c>
    </row>
    <row r="1631" spans="1:53" x14ac:dyDescent="0.25">
      <c r="A1631">
        <v>128</v>
      </c>
      <c r="B1631" t="s">
        <v>66</v>
      </c>
      <c r="C1631" t="s">
        <v>940</v>
      </c>
      <c r="D1631"/>
      <c r="E1631">
        <v>2</v>
      </c>
      <c r="F1631">
        <v>4</v>
      </c>
      <c r="G1631">
        <v>2</v>
      </c>
      <c r="H1631">
        <v>1</v>
      </c>
      <c r="I1631">
        <v>0</v>
      </c>
      <c r="J1631">
        <v>0</v>
      </c>
      <c r="K1631">
        <v>0</v>
      </c>
      <c r="L1631">
        <v>1</v>
      </c>
      <c r="M1631" t="s">
        <v>942</v>
      </c>
      <c r="O1631" s="101">
        <f>IF(ISBLANK(C1631),O1630,IF(COUNTIF(C$2:C1631,C1631)&gt;1,O1630,1+MAX(O1630,0)))</f>
        <v>45</v>
      </c>
      <c r="P1631" s="45">
        <f t="shared" si="550"/>
        <v>23</v>
      </c>
      <c r="Q1631" s="33" t="str">
        <f t="shared" si="551"/>
        <v/>
      </c>
      <c r="R1631" s="33">
        <f t="shared" si="552"/>
        <v>16</v>
      </c>
      <c r="S1631" s="33" t="str">
        <f t="shared" si="553"/>
        <v>128_16</v>
      </c>
      <c r="T1631" s="35" t="str">
        <f t="shared" si="554"/>
        <v>128PM</v>
      </c>
      <c r="U1631" s="35" t="str">
        <f t="shared" si="555"/>
        <v>128PMNS</v>
      </c>
      <c r="V1631" s="35" t="str">
        <f t="shared" si="571"/>
        <v>1S</v>
      </c>
      <c r="W1631" s="35" t="str">
        <f t="shared" si="564"/>
        <v>128PM1S242</v>
      </c>
      <c r="X1631" s="388">
        <f t="shared" si="565"/>
        <v>0</v>
      </c>
      <c r="Y1631" s="388">
        <f t="shared" si="566"/>
        <v>1</v>
      </c>
      <c r="Z1631" s="280" t="str">
        <f t="shared" si="556"/>
        <v/>
      </c>
      <c r="AA1631" s="280" t="str">
        <f t="shared" si="557"/>
        <v/>
      </c>
      <c r="AB1631" s="389" t="str">
        <f t="shared" si="567"/>
        <v/>
      </c>
      <c r="AC1631" s="389" t="str">
        <f t="shared" si="568"/>
        <v/>
      </c>
      <c r="AD1631" s="390" t="str">
        <f t="shared" si="558"/>
        <v/>
      </c>
      <c r="AE1631" s="282">
        <f t="shared" si="559"/>
        <v>0</v>
      </c>
      <c r="AF1631" s="359">
        <f t="shared" si="560"/>
        <v>0</v>
      </c>
      <c r="AG1631" s="280">
        <f t="shared" si="561"/>
        <v>0</v>
      </c>
      <c r="AH1631" s="280">
        <f t="shared" si="562"/>
        <v>0</v>
      </c>
      <c r="AI1631" s="280">
        <f>IF(ISBLANK(T1631),AI1630,IF(COUNTIF(T$2:T1631,T1631)&gt;1,AI1630,1+MAX(AI1630,0)))</f>
        <v>43</v>
      </c>
      <c r="AL1631" s="391" t="str">
        <f t="shared" si="569"/>
        <v/>
      </c>
      <c r="AM1631" s="391" t="str">
        <f t="shared" si="570"/>
        <v/>
      </c>
      <c r="AO1631" s="310" t="str">
        <f t="shared" si="563"/>
        <v/>
      </c>
      <c r="AP1631" s="310">
        <f>SUM(AO$1:AO1631)</f>
        <v>0</v>
      </c>
      <c r="AQ1631" s="310">
        <f>SUM(AK$2:AK1631)</f>
        <v>12</v>
      </c>
      <c r="AR1631" s="310">
        <f>COUNTA(AJ$2:AJ1631)</f>
        <v>12</v>
      </c>
      <c r="AS1631" s="312">
        <f>ABS(H1631-Data!H1615)</f>
        <v>3</v>
      </c>
      <c r="AT1631" s="312">
        <f>ABS(I1631-Data!I1615)</f>
        <v>1</v>
      </c>
      <c r="AU1631" s="312">
        <f>ABS(J1631-Data!J1615)</f>
        <v>1</v>
      </c>
      <c r="AV1631" s="312">
        <f>ABS(K1631-Data!K1615)</f>
        <v>0</v>
      </c>
      <c r="AW1631" s="312">
        <f>ABS(L1631-Data!L1615)</f>
        <v>3</v>
      </c>
      <c r="AZ1631">
        <v>0</v>
      </c>
      <c r="BA1631">
        <v>1</v>
      </c>
    </row>
    <row r="1632" spans="1:53" x14ac:dyDescent="0.25">
      <c r="A1632">
        <v>128</v>
      </c>
      <c r="B1632" t="s">
        <v>66</v>
      </c>
      <c r="C1632" t="s">
        <v>940</v>
      </c>
      <c r="D1632"/>
      <c r="E1632">
        <v>2</v>
      </c>
      <c r="F1632">
        <v>4</v>
      </c>
      <c r="G1632">
        <v>3</v>
      </c>
      <c r="H1632">
        <v>3</v>
      </c>
      <c r="I1632">
        <v>1</v>
      </c>
      <c r="J1632">
        <v>3</v>
      </c>
      <c r="K1632">
        <v>0</v>
      </c>
      <c r="L1632">
        <v>0</v>
      </c>
      <c r="M1632" t="s">
        <v>942</v>
      </c>
      <c r="O1632" s="101">
        <f>IF(ISBLANK(C1632),O1631,IF(COUNTIF(C$2:C1632,C1632)&gt;1,O1631,1+MAX(O1631,0)))</f>
        <v>45</v>
      </c>
      <c r="P1632" s="45">
        <f t="shared" si="550"/>
        <v>23</v>
      </c>
      <c r="Q1632" s="33" t="str">
        <f t="shared" si="551"/>
        <v/>
      </c>
      <c r="R1632" s="33">
        <f t="shared" si="552"/>
        <v>16</v>
      </c>
      <c r="S1632" s="33" t="str">
        <f t="shared" si="553"/>
        <v>128_16</v>
      </c>
      <c r="T1632" s="35" t="str">
        <f t="shared" si="554"/>
        <v>128PM</v>
      </c>
      <c r="U1632" s="35" t="str">
        <f t="shared" si="555"/>
        <v>128PMEW</v>
      </c>
      <c r="V1632" s="35" t="str">
        <f t="shared" si="571"/>
        <v>1S</v>
      </c>
      <c r="W1632" s="35" t="str">
        <f t="shared" si="564"/>
        <v>128PM1S243</v>
      </c>
      <c r="X1632" s="388">
        <f t="shared" si="565"/>
        <v>0</v>
      </c>
      <c r="Y1632" s="388">
        <f t="shared" si="566"/>
        <v>0</v>
      </c>
      <c r="Z1632" s="280" t="str">
        <f t="shared" si="556"/>
        <v/>
      </c>
      <c r="AA1632" s="280" t="str">
        <f t="shared" si="557"/>
        <v/>
      </c>
      <c r="AB1632" s="389" t="str">
        <f t="shared" si="567"/>
        <v/>
      </c>
      <c r="AC1632" s="389" t="str">
        <f t="shared" si="568"/>
        <v/>
      </c>
      <c r="AD1632" s="390" t="str">
        <f t="shared" si="558"/>
        <v/>
      </c>
      <c r="AE1632" s="282">
        <f t="shared" si="559"/>
        <v>0</v>
      </c>
      <c r="AF1632" s="359">
        <f t="shared" si="560"/>
        <v>0</v>
      </c>
      <c r="AG1632" s="280">
        <f t="shared" si="561"/>
        <v>0</v>
      </c>
      <c r="AH1632" s="280">
        <f t="shared" si="562"/>
        <v>0</v>
      </c>
      <c r="AI1632" s="280">
        <f>IF(ISBLANK(T1632),AI1631,IF(COUNTIF(T$2:T1632,T1632)&gt;1,AI1631,1+MAX(AI1631,0)))</f>
        <v>43</v>
      </c>
      <c r="AL1632" s="391" t="str">
        <f t="shared" si="569"/>
        <v/>
      </c>
      <c r="AM1632" s="391" t="str">
        <f t="shared" si="570"/>
        <v/>
      </c>
      <c r="AO1632" s="310" t="str">
        <f t="shared" si="563"/>
        <v/>
      </c>
      <c r="AP1632" s="310">
        <f>SUM(AO$1:AO1632)</f>
        <v>0</v>
      </c>
      <c r="AQ1632" s="310">
        <f>SUM(AK$2:AK1632)</f>
        <v>12</v>
      </c>
      <c r="AR1632" s="310">
        <f>COUNTA(AJ$2:AJ1632)</f>
        <v>12</v>
      </c>
      <c r="AS1632" s="312">
        <f>ABS(H1632-Data!H1616)</f>
        <v>3</v>
      </c>
      <c r="AT1632" s="312">
        <f>ABS(I1632-Data!I1616)</f>
        <v>0</v>
      </c>
      <c r="AU1632" s="312">
        <f>ABS(J1632-Data!J1616)</f>
        <v>1</v>
      </c>
      <c r="AV1632" s="312">
        <f>ABS(K1632-Data!K1616)</f>
        <v>0</v>
      </c>
      <c r="AW1632" s="312">
        <f>ABS(L1632-Data!L1616)</f>
        <v>0</v>
      </c>
      <c r="AZ1632">
        <v>0</v>
      </c>
      <c r="BA1632">
        <v>0</v>
      </c>
    </row>
    <row r="1633" spans="1:53" x14ac:dyDescent="0.25">
      <c r="A1633">
        <v>128</v>
      </c>
      <c r="B1633" t="s">
        <v>66</v>
      </c>
      <c r="C1633" t="s">
        <v>940</v>
      </c>
      <c r="D1633"/>
      <c r="E1633">
        <v>2</v>
      </c>
      <c r="F1633">
        <v>4</v>
      </c>
      <c r="G1633">
        <v>4</v>
      </c>
      <c r="H1633">
        <v>0</v>
      </c>
      <c r="I1633">
        <v>0</v>
      </c>
      <c r="J1633">
        <v>0</v>
      </c>
      <c r="K1633">
        <v>0</v>
      </c>
      <c r="L1633">
        <v>0</v>
      </c>
      <c r="M1633" t="s">
        <v>942</v>
      </c>
      <c r="O1633" s="101">
        <f>IF(ISBLANK(C1633),O1632,IF(COUNTIF(C$2:C1633,C1633)&gt;1,O1632,1+MAX(O1632,0)))</f>
        <v>45</v>
      </c>
      <c r="P1633" s="45">
        <f t="shared" si="550"/>
        <v>23</v>
      </c>
      <c r="Q1633" s="33" t="str">
        <f t="shared" si="551"/>
        <v/>
      </c>
      <c r="R1633" s="33">
        <f t="shared" si="552"/>
        <v>16</v>
      </c>
      <c r="S1633" s="33" t="str">
        <f t="shared" si="553"/>
        <v>128_16</v>
      </c>
      <c r="T1633" s="35" t="str">
        <f t="shared" si="554"/>
        <v>128PM</v>
      </c>
      <c r="U1633" s="35" t="str">
        <f t="shared" si="555"/>
        <v>128PMEW</v>
      </c>
      <c r="V1633" s="35" t="str">
        <f t="shared" si="571"/>
        <v>1S</v>
      </c>
      <c r="W1633" s="35" t="str">
        <f t="shared" si="564"/>
        <v>128PM1S244</v>
      </c>
      <c r="X1633" s="388">
        <f t="shared" si="565"/>
        <v>0</v>
      </c>
      <c r="Y1633" s="388">
        <f t="shared" si="566"/>
        <v>0</v>
      </c>
      <c r="Z1633" s="280" t="str">
        <f t="shared" si="556"/>
        <v/>
      </c>
      <c r="AA1633" s="280" t="str">
        <f t="shared" si="557"/>
        <v/>
      </c>
      <c r="AB1633" s="389" t="str">
        <f t="shared" si="567"/>
        <v/>
      </c>
      <c r="AC1633" s="389" t="str">
        <f t="shared" si="568"/>
        <v/>
      </c>
      <c r="AD1633" s="390" t="str">
        <f t="shared" si="558"/>
        <v/>
      </c>
      <c r="AE1633" s="282">
        <f t="shared" si="559"/>
        <v>0</v>
      </c>
      <c r="AF1633" s="359">
        <f t="shared" si="560"/>
        <v>0</v>
      </c>
      <c r="AG1633" s="280">
        <f t="shared" si="561"/>
        <v>0</v>
      </c>
      <c r="AH1633" s="280">
        <f t="shared" si="562"/>
        <v>0</v>
      </c>
      <c r="AI1633" s="280">
        <f>IF(ISBLANK(T1633),AI1632,IF(COUNTIF(T$2:T1633,T1633)&gt;1,AI1632,1+MAX(AI1632,0)))</f>
        <v>43</v>
      </c>
      <c r="AL1633" s="391" t="str">
        <f t="shared" si="569"/>
        <v/>
      </c>
      <c r="AM1633" s="391" t="str">
        <f t="shared" si="570"/>
        <v/>
      </c>
      <c r="AO1633" s="310" t="str">
        <f t="shared" si="563"/>
        <v/>
      </c>
      <c r="AP1633" s="310">
        <f>SUM(AO$1:AO1633)</f>
        <v>0</v>
      </c>
      <c r="AQ1633" s="310">
        <f>SUM(AK$2:AK1633)</f>
        <v>12</v>
      </c>
      <c r="AR1633" s="310">
        <f>COUNTA(AJ$2:AJ1633)</f>
        <v>12</v>
      </c>
      <c r="AS1633" s="312">
        <f>ABS(H1633-Data!H1617)</f>
        <v>1</v>
      </c>
      <c r="AT1633" s="312">
        <f>ABS(I1633-Data!I1617)</f>
        <v>0</v>
      </c>
      <c r="AU1633" s="312">
        <f>ABS(J1633-Data!J1617)</f>
        <v>1</v>
      </c>
      <c r="AV1633" s="312">
        <f>ABS(K1633-Data!K1617)</f>
        <v>0</v>
      </c>
      <c r="AW1633" s="312">
        <f>ABS(L1633-Data!L1617)</f>
        <v>0</v>
      </c>
      <c r="AZ1633">
        <v>0</v>
      </c>
      <c r="BA1633">
        <v>0</v>
      </c>
    </row>
    <row r="1634" spans="1:53" x14ac:dyDescent="0.25">
      <c r="A1634">
        <v>129</v>
      </c>
      <c r="B1634" t="s">
        <v>65</v>
      </c>
      <c r="C1634" t="s">
        <v>671</v>
      </c>
      <c r="D1634"/>
      <c r="E1634">
        <v>1</v>
      </c>
      <c r="F1634">
        <v>1</v>
      </c>
      <c r="G1634">
        <v>1</v>
      </c>
      <c r="H1634">
        <v>10</v>
      </c>
      <c r="I1634">
        <v>0</v>
      </c>
      <c r="J1634">
        <v>1</v>
      </c>
      <c r="K1634">
        <v>2</v>
      </c>
      <c r="L1634">
        <v>9</v>
      </c>
      <c r="M1634" t="s">
        <v>943</v>
      </c>
      <c r="O1634" s="101">
        <f>IF(ISBLANK(C1634),O1633,IF(COUNTIF(C$2:C1634,C1634)&gt;1,O1633,1+MAX(O1633,0)))</f>
        <v>46</v>
      </c>
      <c r="P1634" s="45">
        <f t="shared" si="550"/>
        <v>24</v>
      </c>
      <c r="Q1634" s="33">
        <f t="shared" si="551"/>
        <v>24</v>
      </c>
      <c r="R1634" s="33">
        <f t="shared" si="552"/>
        <v>1</v>
      </c>
      <c r="S1634" s="33" t="str">
        <f t="shared" si="553"/>
        <v>129_1</v>
      </c>
      <c r="T1634" s="35" t="str">
        <f t="shared" si="554"/>
        <v>129AM</v>
      </c>
      <c r="U1634" s="35" t="str">
        <f t="shared" si="555"/>
        <v>129AMNS</v>
      </c>
      <c r="V1634" s="35" t="str">
        <f t="shared" si="571"/>
        <v>1T</v>
      </c>
      <c r="W1634" s="35" t="str">
        <f t="shared" si="564"/>
        <v>129AM1T111</v>
      </c>
      <c r="X1634" s="388">
        <f t="shared" si="565"/>
        <v>2</v>
      </c>
      <c r="Y1634" s="388">
        <f t="shared" si="566"/>
        <v>9</v>
      </c>
      <c r="Z1634" s="280" t="str">
        <f t="shared" si="556"/>
        <v/>
      </c>
      <c r="AA1634" s="280" t="str">
        <f t="shared" si="557"/>
        <v/>
      </c>
      <c r="AB1634" s="389" t="str">
        <f t="shared" si="567"/>
        <v/>
      </c>
      <c r="AC1634" s="389" t="str">
        <f t="shared" si="568"/>
        <v/>
      </c>
      <c r="AD1634" s="390" t="str">
        <f t="shared" si="558"/>
        <v/>
      </c>
      <c r="AE1634" s="282">
        <f t="shared" si="559"/>
        <v>0</v>
      </c>
      <c r="AF1634" s="359">
        <f t="shared" si="560"/>
        <v>0</v>
      </c>
      <c r="AG1634" s="280">
        <f t="shared" si="561"/>
        <v>0</v>
      </c>
      <c r="AH1634" s="280">
        <f t="shared" si="562"/>
        <v>0</v>
      </c>
      <c r="AI1634" s="280">
        <f>IF(ISBLANK(T1634),AI1633,IF(COUNTIF(T$2:T1634,T1634)&gt;1,AI1633,1+MAX(AI1633,0)))</f>
        <v>44</v>
      </c>
      <c r="AL1634" s="391" t="str">
        <f t="shared" si="569"/>
        <v/>
      </c>
      <c r="AM1634" s="391" t="str">
        <f t="shared" si="570"/>
        <v/>
      </c>
      <c r="AO1634" s="310" t="str">
        <f t="shared" si="563"/>
        <v/>
      </c>
      <c r="AP1634" s="310">
        <f>SUM(AO$1:AO1634)</f>
        <v>0</v>
      </c>
      <c r="AQ1634" s="310">
        <f>SUM(AK$2:AK1634)</f>
        <v>12</v>
      </c>
      <c r="AR1634" s="310">
        <f>COUNTA(AJ$2:AJ1634)</f>
        <v>12</v>
      </c>
      <c r="AS1634" s="312"/>
      <c r="AT1634" s="312"/>
      <c r="AU1634" s="312"/>
      <c r="AV1634" s="312"/>
      <c r="AW1634" s="312"/>
      <c r="AZ1634">
        <v>2</v>
      </c>
      <c r="BA1634">
        <v>9</v>
      </c>
    </row>
    <row r="1635" spans="1:53" x14ac:dyDescent="0.25">
      <c r="A1635">
        <v>129</v>
      </c>
      <c r="B1635" t="s">
        <v>65</v>
      </c>
      <c r="C1635" t="s">
        <v>671</v>
      </c>
      <c r="D1635"/>
      <c r="E1635">
        <v>1</v>
      </c>
      <c r="F1635">
        <v>1</v>
      </c>
      <c r="G1635">
        <v>2</v>
      </c>
      <c r="H1635">
        <v>3</v>
      </c>
      <c r="I1635">
        <v>0</v>
      </c>
      <c r="J1635">
        <v>0</v>
      </c>
      <c r="K1635">
        <v>0</v>
      </c>
      <c r="L1635">
        <v>2</v>
      </c>
      <c r="M1635" t="s">
        <v>943</v>
      </c>
      <c r="O1635" s="101">
        <f>IF(ISBLANK(C1635),O1634,IF(COUNTIF(C$2:C1635,C1635)&gt;1,O1634,1+MAX(O1634,0)))</f>
        <v>46</v>
      </c>
      <c r="P1635" s="45">
        <f t="shared" si="550"/>
        <v>24</v>
      </c>
      <c r="Q1635" s="33" t="str">
        <f t="shared" si="551"/>
        <v/>
      </c>
      <c r="R1635" s="33">
        <f t="shared" si="552"/>
        <v>1</v>
      </c>
      <c r="S1635" s="33" t="str">
        <f t="shared" si="553"/>
        <v>129_1</v>
      </c>
      <c r="T1635" s="35" t="str">
        <f t="shared" si="554"/>
        <v>129AM</v>
      </c>
      <c r="U1635" s="35" t="str">
        <f t="shared" si="555"/>
        <v>129AMNS</v>
      </c>
      <c r="V1635" s="35" t="str">
        <f t="shared" si="571"/>
        <v>1T</v>
      </c>
      <c r="W1635" s="35" t="str">
        <f t="shared" si="564"/>
        <v>129AM1T112</v>
      </c>
      <c r="X1635" s="388">
        <f t="shared" si="565"/>
        <v>0</v>
      </c>
      <c r="Y1635" s="388">
        <f t="shared" si="566"/>
        <v>2</v>
      </c>
      <c r="Z1635" s="280" t="str">
        <f t="shared" si="556"/>
        <v/>
      </c>
      <c r="AA1635" s="280" t="str">
        <f t="shared" si="557"/>
        <v/>
      </c>
      <c r="AB1635" s="389" t="str">
        <f t="shared" si="567"/>
        <v/>
      </c>
      <c r="AC1635" s="389" t="str">
        <f t="shared" si="568"/>
        <v/>
      </c>
      <c r="AD1635" s="390" t="str">
        <f t="shared" si="558"/>
        <v/>
      </c>
      <c r="AE1635" s="282">
        <f t="shared" si="559"/>
        <v>0</v>
      </c>
      <c r="AF1635" s="359">
        <f t="shared" si="560"/>
        <v>0</v>
      </c>
      <c r="AG1635" s="280">
        <f t="shared" si="561"/>
        <v>0</v>
      </c>
      <c r="AH1635" s="280">
        <f t="shared" si="562"/>
        <v>0</v>
      </c>
      <c r="AI1635" s="280">
        <f>IF(ISBLANK(T1635),AI1634,IF(COUNTIF(T$2:T1635,T1635)&gt;1,AI1634,1+MAX(AI1634,0)))</f>
        <v>44</v>
      </c>
      <c r="AL1635" s="391" t="str">
        <f t="shared" si="569"/>
        <v/>
      </c>
      <c r="AM1635" s="391" t="str">
        <f t="shared" si="570"/>
        <v/>
      </c>
      <c r="AO1635" s="310" t="str">
        <f t="shared" si="563"/>
        <v/>
      </c>
      <c r="AP1635" s="310">
        <f>SUM(AO$1:AO1635)</f>
        <v>0</v>
      </c>
      <c r="AQ1635" s="310">
        <f>SUM(AK$2:AK1635)</f>
        <v>12</v>
      </c>
      <c r="AR1635" s="310">
        <f>COUNTA(AJ$2:AJ1635)</f>
        <v>12</v>
      </c>
      <c r="AS1635" s="312"/>
      <c r="AT1635" s="312"/>
      <c r="AU1635" s="312"/>
      <c r="AV1635" s="312"/>
      <c r="AW1635" s="312"/>
      <c r="AZ1635">
        <v>0</v>
      </c>
      <c r="BA1635">
        <v>2</v>
      </c>
    </row>
    <row r="1636" spans="1:53" x14ac:dyDescent="0.25">
      <c r="A1636">
        <v>129</v>
      </c>
      <c r="B1636" t="s">
        <v>65</v>
      </c>
      <c r="C1636" t="s">
        <v>671</v>
      </c>
      <c r="D1636"/>
      <c r="E1636">
        <v>1</v>
      </c>
      <c r="F1636">
        <v>1</v>
      </c>
      <c r="G1636">
        <v>3</v>
      </c>
      <c r="H1636">
        <v>1</v>
      </c>
      <c r="I1636">
        <v>0</v>
      </c>
      <c r="J1636">
        <v>1</v>
      </c>
      <c r="K1636">
        <v>0</v>
      </c>
      <c r="L1636">
        <v>0</v>
      </c>
      <c r="M1636" t="s">
        <v>943</v>
      </c>
      <c r="O1636" s="101">
        <f>IF(ISBLANK(C1636),O1635,IF(COUNTIF(C$2:C1636,C1636)&gt;1,O1635,1+MAX(O1635,0)))</f>
        <v>46</v>
      </c>
      <c r="P1636" s="45">
        <f t="shared" si="550"/>
        <v>24</v>
      </c>
      <c r="Q1636" s="33" t="str">
        <f t="shared" si="551"/>
        <v/>
      </c>
      <c r="R1636" s="33">
        <f t="shared" si="552"/>
        <v>1</v>
      </c>
      <c r="S1636" s="33" t="str">
        <f t="shared" si="553"/>
        <v>129_1</v>
      </c>
      <c r="T1636" s="35" t="str">
        <f t="shared" si="554"/>
        <v>129AM</v>
      </c>
      <c r="U1636" s="35" t="str">
        <f t="shared" si="555"/>
        <v>129AMEW</v>
      </c>
      <c r="V1636" s="35" t="str">
        <f t="shared" si="571"/>
        <v>1T</v>
      </c>
      <c r="W1636" s="35" t="str">
        <f t="shared" si="564"/>
        <v>129AM1T113</v>
      </c>
      <c r="X1636" s="388">
        <f t="shared" si="565"/>
        <v>0</v>
      </c>
      <c r="Y1636" s="388">
        <f t="shared" si="566"/>
        <v>0</v>
      </c>
      <c r="Z1636" s="280" t="str">
        <f t="shared" si="556"/>
        <v/>
      </c>
      <c r="AA1636" s="280" t="str">
        <f t="shared" si="557"/>
        <v/>
      </c>
      <c r="AB1636" s="389" t="str">
        <f t="shared" si="567"/>
        <v/>
      </c>
      <c r="AC1636" s="389" t="str">
        <f t="shared" si="568"/>
        <v/>
      </c>
      <c r="AD1636" s="390" t="str">
        <f t="shared" si="558"/>
        <v/>
      </c>
      <c r="AE1636" s="282">
        <f t="shared" si="559"/>
        <v>0</v>
      </c>
      <c r="AF1636" s="359">
        <f t="shared" si="560"/>
        <v>0</v>
      </c>
      <c r="AG1636" s="280">
        <f t="shared" si="561"/>
        <v>2</v>
      </c>
      <c r="AH1636" s="280">
        <f t="shared" si="562"/>
        <v>1</v>
      </c>
      <c r="AI1636" s="280">
        <f>IF(ISBLANK(T1636),AI1635,IF(COUNTIF(T$2:T1636,T1636)&gt;1,AI1635,1+MAX(AI1635,0)))</f>
        <v>44</v>
      </c>
      <c r="AL1636" s="391" t="str">
        <f t="shared" si="569"/>
        <v/>
      </c>
      <c r="AM1636" s="391" t="str">
        <f t="shared" si="570"/>
        <v/>
      </c>
      <c r="AO1636" s="310" t="str">
        <f t="shared" si="563"/>
        <v/>
      </c>
      <c r="AP1636" s="310">
        <f>SUM(AO$1:AO1636)</f>
        <v>0</v>
      </c>
      <c r="AQ1636" s="310">
        <f>SUM(AK$2:AK1636)</f>
        <v>12</v>
      </c>
      <c r="AR1636" s="310">
        <f>COUNTA(AJ$2:AJ1636)</f>
        <v>12</v>
      </c>
      <c r="AS1636" s="312"/>
      <c r="AT1636" s="312"/>
      <c r="AU1636" s="312"/>
      <c r="AV1636" s="312"/>
      <c r="AW1636" s="312"/>
      <c r="AZ1636">
        <v>0</v>
      </c>
      <c r="BA1636">
        <v>0</v>
      </c>
    </row>
    <row r="1637" spans="1:53" x14ac:dyDescent="0.25">
      <c r="A1637">
        <v>129</v>
      </c>
      <c r="B1637" t="s">
        <v>65</v>
      </c>
      <c r="C1637" t="s">
        <v>671</v>
      </c>
      <c r="D1637"/>
      <c r="E1637">
        <v>1</v>
      </c>
      <c r="F1637">
        <v>1</v>
      </c>
      <c r="G1637">
        <v>4</v>
      </c>
      <c r="H1637">
        <v>1</v>
      </c>
      <c r="I1637">
        <v>0</v>
      </c>
      <c r="J1637">
        <v>0</v>
      </c>
      <c r="K1637">
        <v>0</v>
      </c>
      <c r="L1637">
        <v>0</v>
      </c>
      <c r="M1637" t="s">
        <v>943</v>
      </c>
      <c r="O1637" s="101">
        <f>IF(ISBLANK(C1637),O1636,IF(COUNTIF(C$2:C1637,C1637)&gt;1,O1636,1+MAX(O1636,0)))</f>
        <v>46</v>
      </c>
      <c r="P1637" s="45">
        <f t="shared" si="550"/>
        <v>24</v>
      </c>
      <c r="Q1637" s="33" t="str">
        <f t="shared" si="551"/>
        <v/>
      </c>
      <c r="R1637" s="33">
        <f t="shared" si="552"/>
        <v>1</v>
      </c>
      <c r="S1637" s="33" t="str">
        <f t="shared" si="553"/>
        <v>129_1</v>
      </c>
      <c r="T1637" s="35" t="str">
        <f t="shared" si="554"/>
        <v>129AM</v>
      </c>
      <c r="U1637" s="35" t="str">
        <f t="shared" si="555"/>
        <v>129AMEW</v>
      </c>
      <c r="V1637" s="35" t="str">
        <f t="shared" si="571"/>
        <v>1T</v>
      </c>
      <c r="W1637" s="35" t="str">
        <f t="shared" si="564"/>
        <v>129AM1T114</v>
      </c>
      <c r="X1637" s="388">
        <f t="shared" si="565"/>
        <v>0</v>
      </c>
      <c r="Y1637" s="388">
        <f t="shared" si="566"/>
        <v>0</v>
      </c>
      <c r="Z1637" s="280" t="str">
        <f t="shared" si="556"/>
        <v/>
      </c>
      <c r="AA1637" s="280" t="str">
        <f t="shared" si="557"/>
        <v/>
      </c>
      <c r="AB1637" s="389" t="str">
        <f t="shared" si="567"/>
        <v/>
      </c>
      <c r="AC1637" s="389" t="str">
        <f t="shared" si="568"/>
        <v/>
      </c>
      <c r="AD1637" s="390" t="str">
        <f t="shared" si="558"/>
        <v/>
      </c>
      <c r="AE1637" s="282">
        <f t="shared" si="559"/>
        <v>0</v>
      </c>
      <c r="AF1637" s="359">
        <f t="shared" si="560"/>
        <v>0</v>
      </c>
      <c r="AG1637" s="280">
        <f t="shared" si="561"/>
        <v>2</v>
      </c>
      <c r="AH1637" s="280">
        <f t="shared" si="562"/>
        <v>1</v>
      </c>
      <c r="AI1637" s="280">
        <f>IF(ISBLANK(T1637),AI1636,IF(COUNTIF(T$2:T1637,T1637)&gt;1,AI1636,1+MAX(AI1636,0)))</f>
        <v>44</v>
      </c>
      <c r="AL1637" s="391" t="str">
        <f t="shared" si="569"/>
        <v/>
      </c>
      <c r="AM1637" s="391" t="str">
        <f t="shared" si="570"/>
        <v/>
      </c>
      <c r="AO1637" s="310" t="str">
        <f t="shared" si="563"/>
        <v/>
      </c>
      <c r="AP1637" s="310">
        <f>SUM(AO$1:AO1637)</f>
        <v>0</v>
      </c>
      <c r="AQ1637" s="310">
        <f>SUM(AK$2:AK1637)</f>
        <v>12</v>
      </c>
      <c r="AR1637" s="310">
        <f>COUNTA(AJ$2:AJ1637)</f>
        <v>12</v>
      </c>
      <c r="AS1637" s="312"/>
      <c r="AT1637" s="312"/>
      <c r="AU1637" s="312"/>
      <c r="AV1637" s="312"/>
      <c r="AW1637" s="312"/>
      <c r="AZ1637">
        <v>0</v>
      </c>
      <c r="BA1637">
        <v>0</v>
      </c>
    </row>
    <row r="1638" spans="1:53" x14ac:dyDescent="0.25">
      <c r="A1638">
        <v>129</v>
      </c>
      <c r="B1638" t="s">
        <v>65</v>
      </c>
      <c r="C1638" t="s">
        <v>671</v>
      </c>
      <c r="D1638"/>
      <c r="E1638">
        <v>1</v>
      </c>
      <c r="F1638">
        <v>2</v>
      </c>
      <c r="G1638">
        <v>1</v>
      </c>
      <c r="H1638">
        <v>1</v>
      </c>
      <c r="I1638">
        <v>1</v>
      </c>
      <c r="J1638">
        <v>1</v>
      </c>
      <c r="K1638">
        <v>0</v>
      </c>
      <c r="L1638">
        <v>1</v>
      </c>
      <c r="M1638" t="s">
        <v>943</v>
      </c>
      <c r="O1638" s="101">
        <f>IF(ISBLANK(C1638),O1637,IF(COUNTIF(C$2:C1638,C1638)&gt;1,O1637,1+MAX(O1637,0)))</f>
        <v>46</v>
      </c>
      <c r="P1638" s="45">
        <f t="shared" si="550"/>
        <v>24</v>
      </c>
      <c r="Q1638" s="33" t="str">
        <f t="shared" si="551"/>
        <v/>
      </c>
      <c r="R1638" s="33">
        <f t="shared" si="552"/>
        <v>2</v>
      </c>
      <c r="S1638" s="33" t="str">
        <f t="shared" si="553"/>
        <v>129_2</v>
      </c>
      <c r="T1638" s="35" t="str">
        <f t="shared" si="554"/>
        <v>129AM</v>
      </c>
      <c r="U1638" s="35" t="str">
        <f t="shared" si="555"/>
        <v>129AMNS</v>
      </c>
      <c r="V1638" s="35" t="str">
        <f t="shared" si="571"/>
        <v>1T</v>
      </c>
      <c r="W1638" s="35" t="str">
        <f t="shared" si="564"/>
        <v>129AM1T121</v>
      </c>
      <c r="X1638" s="388">
        <f t="shared" si="565"/>
        <v>0</v>
      </c>
      <c r="Y1638" s="388">
        <f t="shared" si="566"/>
        <v>1</v>
      </c>
      <c r="Z1638" s="280" t="str">
        <f t="shared" si="556"/>
        <v/>
      </c>
      <c r="AA1638" s="280" t="str">
        <f t="shared" si="557"/>
        <v/>
      </c>
      <c r="AB1638" s="389" t="str">
        <f t="shared" si="567"/>
        <v/>
      </c>
      <c r="AC1638" s="389" t="str">
        <f t="shared" si="568"/>
        <v/>
      </c>
      <c r="AD1638" s="390" t="str">
        <f t="shared" si="558"/>
        <v/>
      </c>
      <c r="AE1638" s="282">
        <f t="shared" si="559"/>
        <v>0</v>
      </c>
      <c r="AF1638" s="359">
        <f t="shared" si="560"/>
        <v>0</v>
      </c>
      <c r="AG1638" s="280">
        <f t="shared" si="561"/>
        <v>0</v>
      </c>
      <c r="AH1638" s="280">
        <f t="shared" si="562"/>
        <v>0</v>
      </c>
      <c r="AI1638" s="280">
        <f>IF(ISBLANK(T1638),AI1637,IF(COUNTIF(T$2:T1638,T1638)&gt;1,AI1637,1+MAX(AI1637,0)))</f>
        <v>44</v>
      </c>
      <c r="AL1638" s="391" t="str">
        <f t="shared" si="569"/>
        <v/>
      </c>
      <c r="AM1638" s="391" t="str">
        <f t="shared" si="570"/>
        <v/>
      </c>
      <c r="AO1638" s="310" t="str">
        <f t="shared" si="563"/>
        <v/>
      </c>
      <c r="AP1638" s="310">
        <f>SUM(AO$1:AO1638)</f>
        <v>0</v>
      </c>
      <c r="AQ1638" s="310">
        <f>SUM(AK$2:AK1638)</f>
        <v>12</v>
      </c>
      <c r="AR1638" s="310">
        <f>COUNTA(AJ$2:AJ1638)</f>
        <v>12</v>
      </c>
      <c r="AS1638" s="312"/>
      <c r="AT1638" s="312"/>
      <c r="AU1638" s="312"/>
      <c r="AV1638" s="312"/>
      <c r="AW1638" s="312"/>
      <c r="AZ1638">
        <v>0</v>
      </c>
      <c r="BA1638">
        <v>1</v>
      </c>
    </row>
    <row r="1639" spans="1:53" x14ac:dyDescent="0.25">
      <c r="A1639">
        <v>129</v>
      </c>
      <c r="B1639" t="s">
        <v>65</v>
      </c>
      <c r="C1639" t="s">
        <v>671</v>
      </c>
      <c r="D1639"/>
      <c r="E1639">
        <v>1</v>
      </c>
      <c r="F1639">
        <v>2</v>
      </c>
      <c r="G1639">
        <v>2</v>
      </c>
      <c r="H1639">
        <v>2</v>
      </c>
      <c r="I1639">
        <v>0</v>
      </c>
      <c r="J1639">
        <v>1</v>
      </c>
      <c r="K1639">
        <v>0</v>
      </c>
      <c r="L1639">
        <v>1</v>
      </c>
      <c r="M1639" t="s">
        <v>943</v>
      </c>
      <c r="O1639" s="101">
        <f>IF(ISBLANK(C1639),O1638,IF(COUNTIF(C$2:C1639,C1639)&gt;1,O1638,1+MAX(O1638,0)))</f>
        <v>46</v>
      </c>
      <c r="P1639" s="45">
        <f t="shared" si="550"/>
        <v>24</v>
      </c>
      <c r="Q1639" s="33" t="str">
        <f t="shared" si="551"/>
        <v/>
      </c>
      <c r="R1639" s="33">
        <f t="shared" si="552"/>
        <v>2</v>
      </c>
      <c r="S1639" s="33" t="str">
        <f t="shared" si="553"/>
        <v>129_2</v>
      </c>
      <c r="T1639" s="35" t="str">
        <f t="shared" si="554"/>
        <v>129AM</v>
      </c>
      <c r="U1639" s="35" t="str">
        <f t="shared" si="555"/>
        <v>129AMNS</v>
      </c>
      <c r="V1639" s="35" t="str">
        <f t="shared" si="571"/>
        <v>1T</v>
      </c>
      <c r="W1639" s="35" t="str">
        <f t="shared" si="564"/>
        <v>129AM1T122</v>
      </c>
      <c r="X1639" s="388">
        <f t="shared" si="565"/>
        <v>0</v>
      </c>
      <c r="Y1639" s="388">
        <f t="shared" si="566"/>
        <v>1</v>
      </c>
      <c r="Z1639" s="280" t="str">
        <f t="shared" si="556"/>
        <v/>
      </c>
      <c r="AA1639" s="280" t="str">
        <f t="shared" si="557"/>
        <v/>
      </c>
      <c r="AB1639" s="389" t="str">
        <f t="shared" si="567"/>
        <v/>
      </c>
      <c r="AC1639" s="389" t="str">
        <f t="shared" si="568"/>
        <v/>
      </c>
      <c r="AD1639" s="390" t="str">
        <f t="shared" si="558"/>
        <v/>
      </c>
      <c r="AE1639" s="282">
        <f t="shared" si="559"/>
        <v>0</v>
      </c>
      <c r="AF1639" s="359">
        <f t="shared" si="560"/>
        <v>0</v>
      </c>
      <c r="AG1639" s="280">
        <f t="shared" si="561"/>
        <v>0</v>
      </c>
      <c r="AH1639" s="280">
        <f t="shared" si="562"/>
        <v>0</v>
      </c>
      <c r="AI1639" s="280">
        <f>IF(ISBLANK(T1639),AI1638,IF(COUNTIF(T$2:T1639,T1639)&gt;1,AI1638,1+MAX(AI1638,0)))</f>
        <v>44</v>
      </c>
      <c r="AL1639" s="391" t="str">
        <f t="shared" si="569"/>
        <v/>
      </c>
      <c r="AM1639" s="391" t="str">
        <f t="shared" si="570"/>
        <v/>
      </c>
      <c r="AO1639" s="310" t="str">
        <f t="shared" si="563"/>
        <v/>
      </c>
      <c r="AP1639" s="310">
        <f>SUM(AO$1:AO1639)</f>
        <v>0</v>
      </c>
      <c r="AQ1639" s="310">
        <f>SUM(AK$2:AK1639)</f>
        <v>12</v>
      </c>
      <c r="AR1639" s="310">
        <f>COUNTA(AJ$2:AJ1639)</f>
        <v>12</v>
      </c>
      <c r="AS1639" s="312"/>
      <c r="AT1639" s="312"/>
      <c r="AU1639" s="312"/>
      <c r="AV1639" s="312"/>
      <c r="AW1639" s="312"/>
      <c r="AZ1639">
        <v>0</v>
      </c>
      <c r="BA1639">
        <v>1</v>
      </c>
    </row>
    <row r="1640" spans="1:53" x14ac:dyDescent="0.25">
      <c r="A1640">
        <v>129</v>
      </c>
      <c r="B1640" t="s">
        <v>65</v>
      </c>
      <c r="C1640" t="s">
        <v>671</v>
      </c>
      <c r="D1640"/>
      <c r="E1640">
        <v>1</v>
      </c>
      <c r="F1640">
        <v>2</v>
      </c>
      <c r="G1640">
        <v>3</v>
      </c>
      <c r="H1640">
        <v>4</v>
      </c>
      <c r="I1640">
        <v>0</v>
      </c>
      <c r="J1640">
        <v>2</v>
      </c>
      <c r="K1640">
        <v>0</v>
      </c>
      <c r="L1640">
        <v>2</v>
      </c>
      <c r="M1640" t="s">
        <v>943</v>
      </c>
      <c r="O1640" s="101">
        <f>IF(ISBLANK(C1640),O1639,IF(COUNTIF(C$2:C1640,C1640)&gt;1,O1639,1+MAX(O1639,0)))</f>
        <v>46</v>
      </c>
      <c r="P1640" s="45">
        <f t="shared" si="550"/>
        <v>24</v>
      </c>
      <c r="Q1640" s="33" t="str">
        <f t="shared" si="551"/>
        <v/>
      </c>
      <c r="R1640" s="33">
        <f t="shared" si="552"/>
        <v>2</v>
      </c>
      <c r="S1640" s="33" t="str">
        <f t="shared" si="553"/>
        <v>129_2</v>
      </c>
      <c r="T1640" s="35" t="str">
        <f t="shared" si="554"/>
        <v>129AM</v>
      </c>
      <c r="U1640" s="35" t="str">
        <f t="shared" si="555"/>
        <v>129AMEW</v>
      </c>
      <c r="V1640" s="35" t="str">
        <f t="shared" si="571"/>
        <v>1T</v>
      </c>
      <c r="W1640" s="35" t="str">
        <f t="shared" si="564"/>
        <v>129AM1T123</v>
      </c>
      <c r="X1640" s="388">
        <f t="shared" si="565"/>
        <v>0</v>
      </c>
      <c r="Y1640" s="388">
        <f t="shared" si="566"/>
        <v>2</v>
      </c>
      <c r="Z1640" s="280" t="str">
        <f t="shared" si="556"/>
        <v/>
      </c>
      <c r="AA1640" s="280" t="str">
        <f t="shared" si="557"/>
        <v/>
      </c>
      <c r="AB1640" s="389" t="str">
        <f t="shared" si="567"/>
        <v/>
      </c>
      <c r="AC1640" s="389" t="str">
        <f t="shared" si="568"/>
        <v/>
      </c>
      <c r="AD1640" s="390" t="str">
        <f t="shared" si="558"/>
        <v/>
      </c>
      <c r="AE1640" s="282">
        <f t="shared" si="559"/>
        <v>0</v>
      </c>
      <c r="AF1640" s="359">
        <f t="shared" si="560"/>
        <v>0</v>
      </c>
      <c r="AG1640" s="280">
        <f t="shared" si="561"/>
        <v>2</v>
      </c>
      <c r="AH1640" s="280">
        <f t="shared" si="562"/>
        <v>1</v>
      </c>
      <c r="AI1640" s="280">
        <f>IF(ISBLANK(T1640),AI1639,IF(COUNTIF(T$2:T1640,T1640)&gt;1,AI1639,1+MAX(AI1639,0)))</f>
        <v>44</v>
      </c>
      <c r="AL1640" s="391" t="str">
        <f t="shared" si="569"/>
        <v/>
      </c>
      <c r="AM1640" s="391" t="str">
        <f t="shared" si="570"/>
        <v/>
      </c>
      <c r="AO1640" s="310" t="str">
        <f t="shared" si="563"/>
        <v/>
      </c>
      <c r="AP1640" s="310">
        <f>SUM(AO$1:AO1640)</f>
        <v>0</v>
      </c>
      <c r="AQ1640" s="310">
        <f>SUM(AK$2:AK1640)</f>
        <v>12</v>
      </c>
      <c r="AR1640" s="310">
        <f>COUNTA(AJ$2:AJ1640)</f>
        <v>12</v>
      </c>
      <c r="AS1640" s="312"/>
      <c r="AT1640" s="312"/>
      <c r="AU1640" s="312"/>
      <c r="AV1640" s="312"/>
      <c r="AW1640" s="312"/>
      <c r="AZ1640">
        <v>0</v>
      </c>
      <c r="BA1640">
        <v>2</v>
      </c>
    </row>
    <row r="1641" spans="1:53" x14ac:dyDescent="0.25">
      <c r="A1641">
        <v>129</v>
      </c>
      <c r="B1641" t="s">
        <v>65</v>
      </c>
      <c r="C1641" t="s">
        <v>671</v>
      </c>
      <c r="D1641"/>
      <c r="E1641">
        <v>1</v>
      </c>
      <c r="F1641">
        <v>2</v>
      </c>
      <c r="G1641">
        <v>4</v>
      </c>
      <c r="H1641">
        <v>5</v>
      </c>
      <c r="I1641">
        <v>0</v>
      </c>
      <c r="J1641">
        <v>2</v>
      </c>
      <c r="K1641">
        <v>0</v>
      </c>
      <c r="L1641">
        <v>1</v>
      </c>
      <c r="M1641" t="s">
        <v>943</v>
      </c>
      <c r="O1641" s="101">
        <f>IF(ISBLANK(C1641),O1640,IF(COUNTIF(C$2:C1641,C1641)&gt;1,O1640,1+MAX(O1640,0)))</f>
        <v>46</v>
      </c>
      <c r="P1641" s="45">
        <f t="shared" si="550"/>
        <v>24</v>
      </c>
      <c r="Q1641" s="33" t="str">
        <f t="shared" si="551"/>
        <v/>
      </c>
      <c r="R1641" s="33">
        <f t="shared" si="552"/>
        <v>2</v>
      </c>
      <c r="S1641" s="33" t="str">
        <f t="shared" si="553"/>
        <v>129_2</v>
      </c>
      <c r="T1641" s="35" t="str">
        <f t="shared" si="554"/>
        <v>129AM</v>
      </c>
      <c r="U1641" s="35" t="str">
        <f t="shared" si="555"/>
        <v>129AMEW</v>
      </c>
      <c r="V1641" s="35" t="str">
        <f t="shared" si="571"/>
        <v>1T</v>
      </c>
      <c r="W1641" s="35" t="str">
        <f t="shared" si="564"/>
        <v>129AM1T124</v>
      </c>
      <c r="X1641" s="388">
        <f t="shared" si="565"/>
        <v>0</v>
      </c>
      <c r="Y1641" s="388">
        <f t="shared" si="566"/>
        <v>1</v>
      </c>
      <c r="Z1641" s="280" t="str">
        <f t="shared" si="556"/>
        <v/>
      </c>
      <c r="AA1641" s="280" t="str">
        <f t="shared" si="557"/>
        <v/>
      </c>
      <c r="AB1641" s="389" t="str">
        <f t="shared" si="567"/>
        <v/>
      </c>
      <c r="AC1641" s="389" t="str">
        <f t="shared" si="568"/>
        <v/>
      </c>
      <c r="AD1641" s="390" t="str">
        <f t="shared" si="558"/>
        <v/>
      </c>
      <c r="AE1641" s="282">
        <f t="shared" si="559"/>
        <v>0</v>
      </c>
      <c r="AF1641" s="359">
        <f t="shared" si="560"/>
        <v>0</v>
      </c>
      <c r="AG1641" s="280">
        <f t="shared" si="561"/>
        <v>2</v>
      </c>
      <c r="AH1641" s="280">
        <f t="shared" si="562"/>
        <v>1</v>
      </c>
      <c r="AI1641" s="280">
        <f>IF(ISBLANK(T1641),AI1640,IF(COUNTIF(T$2:T1641,T1641)&gt;1,AI1640,1+MAX(AI1640,0)))</f>
        <v>44</v>
      </c>
      <c r="AL1641" s="391" t="str">
        <f t="shared" si="569"/>
        <v/>
      </c>
      <c r="AM1641" s="391" t="str">
        <f t="shared" si="570"/>
        <v/>
      </c>
      <c r="AO1641" s="310" t="str">
        <f t="shared" si="563"/>
        <v/>
      </c>
      <c r="AP1641" s="310">
        <f>SUM(AO$1:AO1641)</f>
        <v>0</v>
      </c>
      <c r="AQ1641" s="310">
        <f>SUM(AK$2:AK1641)</f>
        <v>12</v>
      </c>
      <c r="AR1641" s="310">
        <f>COUNTA(AJ$2:AJ1641)</f>
        <v>12</v>
      </c>
      <c r="AS1641" s="312"/>
      <c r="AT1641" s="312"/>
      <c r="AU1641" s="312"/>
      <c r="AV1641" s="312"/>
      <c r="AW1641" s="312"/>
      <c r="AZ1641">
        <v>0</v>
      </c>
      <c r="BA1641">
        <v>1</v>
      </c>
    </row>
    <row r="1642" spans="1:53" x14ac:dyDescent="0.25">
      <c r="A1642">
        <v>129</v>
      </c>
      <c r="B1642" t="s">
        <v>65</v>
      </c>
      <c r="C1642" t="s">
        <v>671</v>
      </c>
      <c r="D1642"/>
      <c r="E1642">
        <v>1</v>
      </c>
      <c r="F1642">
        <v>3</v>
      </c>
      <c r="G1642">
        <v>1</v>
      </c>
      <c r="H1642">
        <v>3</v>
      </c>
      <c r="I1642">
        <v>0</v>
      </c>
      <c r="J1642">
        <v>0</v>
      </c>
      <c r="K1642">
        <v>0</v>
      </c>
      <c r="L1642">
        <v>3</v>
      </c>
      <c r="M1642" t="s">
        <v>943</v>
      </c>
      <c r="O1642" s="101">
        <f>IF(ISBLANK(C1642),O1641,IF(COUNTIF(C$2:C1642,C1642)&gt;1,O1641,1+MAX(O1641,0)))</f>
        <v>46</v>
      </c>
      <c r="P1642" s="45">
        <f t="shared" si="550"/>
        <v>24</v>
      </c>
      <c r="Q1642" s="33" t="str">
        <f t="shared" si="551"/>
        <v/>
      </c>
      <c r="R1642" s="33">
        <f t="shared" si="552"/>
        <v>3</v>
      </c>
      <c r="S1642" s="33" t="str">
        <f t="shared" si="553"/>
        <v>129_3</v>
      </c>
      <c r="T1642" s="35" t="str">
        <f t="shared" si="554"/>
        <v>129AM</v>
      </c>
      <c r="U1642" s="35" t="str">
        <f t="shared" si="555"/>
        <v>129AMNS</v>
      </c>
      <c r="V1642" s="35" t="str">
        <f t="shared" si="571"/>
        <v>1T</v>
      </c>
      <c r="W1642" s="35" t="str">
        <f t="shared" si="564"/>
        <v>129AM1T131</v>
      </c>
      <c r="X1642" s="388">
        <f t="shared" si="565"/>
        <v>0</v>
      </c>
      <c r="Y1642" s="388">
        <f t="shared" si="566"/>
        <v>3</v>
      </c>
      <c r="Z1642" s="280" t="str">
        <f t="shared" si="556"/>
        <v/>
      </c>
      <c r="AA1642" s="280" t="str">
        <f t="shared" si="557"/>
        <v/>
      </c>
      <c r="AB1642" s="389" t="str">
        <f t="shared" si="567"/>
        <v/>
      </c>
      <c r="AC1642" s="389" t="str">
        <f t="shared" si="568"/>
        <v/>
      </c>
      <c r="AD1642" s="390" t="str">
        <f t="shared" si="558"/>
        <v/>
      </c>
      <c r="AE1642" s="282">
        <f t="shared" si="559"/>
        <v>0</v>
      </c>
      <c r="AF1642" s="359">
        <f t="shared" si="560"/>
        <v>0</v>
      </c>
      <c r="AG1642" s="280">
        <f t="shared" si="561"/>
        <v>0</v>
      </c>
      <c r="AH1642" s="280">
        <f t="shared" si="562"/>
        <v>0</v>
      </c>
      <c r="AI1642" s="280">
        <f>IF(ISBLANK(T1642),AI1641,IF(COUNTIF(T$2:T1642,T1642)&gt;1,AI1641,1+MAX(AI1641,0)))</f>
        <v>44</v>
      </c>
      <c r="AL1642" s="391" t="str">
        <f t="shared" si="569"/>
        <v/>
      </c>
      <c r="AM1642" s="391" t="str">
        <f t="shared" si="570"/>
        <v/>
      </c>
      <c r="AO1642" s="310" t="str">
        <f t="shared" si="563"/>
        <v/>
      </c>
      <c r="AP1642" s="310">
        <f>SUM(AO$1:AO1642)</f>
        <v>0</v>
      </c>
      <c r="AQ1642" s="310">
        <f>SUM(AK$2:AK1642)</f>
        <v>12</v>
      </c>
      <c r="AR1642" s="310">
        <f>COUNTA(AJ$2:AJ1642)</f>
        <v>12</v>
      </c>
      <c r="AS1642" s="312"/>
      <c r="AT1642" s="312"/>
      <c r="AU1642" s="312"/>
      <c r="AV1642" s="312"/>
      <c r="AW1642" s="312"/>
      <c r="AZ1642">
        <v>0</v>
      </c>
      <c r="BA1642">
        <v>3</v>
      </c>
    </row>
    <row r="1643" spans="1:53" x14ac:dyDescent="0.25">
      <c r="A1643">
        <v>129</v>
      </c>
      <c r="B1643" t="s">
        <v>65</v>
      </c>
      <c r="C1643" t="s">
        <v>671</v>
      </c>
      <c r="D1643"/>
      <c r="E1643">
        <v>1</v>
      </c>
      <c r="F1643">
        <v>3</v>
      </c>
      <c r="G1643">
        <v>2</v>
      </c>
      <c r="H1643">
        <v>2</v>
      </c>
      <c r="I1643">
        <v>0</v>
      </c>
      <c r="J1643">
        <v>0</v>
      </c>
      <c r="K1643">
        <v>1</v>
      </c>
      <c r="L1643">
        <v>2</v>
      </c>
      <c r="M1643" t="s">
        <v>943</v>
      </c>
      <c r="O1643" s="101">
        <f>IF(ISBLANK(C1643),O1642,IF(COUNTIF(C$2:C1643,C1643)&gt;1,O1642,1+MAX(O1642,0)))</f>
        <v>46</v>
      </c>
      <c r="P1643" s="45">
        <f t="shared" si="550"/>
        <v>24</v>
      </c>
      <c r="Q1643" s="33" t="str">
        <f t="shared" si="551"/>
        <v/>
      </c>
      <c r="R1643" s="33">
        <f t="shared" si="552"/>
        <v>3</v>
      </c>
      <c r="S1643" s="33" t="str">
        <f t="shared" si="553"/>
        <v>129_3</v>
      </c>
      <c r="T1643" s="35" t="str">
        <f t="shared" si="554"/>
        <v>129AM</v>
      </c>
      <c r="U1643" s="35" t="str">
        <f t="shared" si="555"/>
        <v>129AMNS</v>
      </c>
      <c r="V1643" s="35" t="str">
        <f t="shared" si="571"/>
        <v>1T</v>
      </c>
      <c r="W1643" s="35" t="str">
        <f t="shared" si="564"/>
        <v>129AM1T132</v>
      </c>
      <c r="X1643" s="388">
        <f t="shared" si="565"/>
        <v>1</v>
      </c>
      <c r="Y1643" s="388">
        <f t="shared" si="566"/>
        <v>2</v>
      </c>
      <c r="Z1643" s="280" t="str">
        <f t="shared" si="556"/>
        <v/>
      </c>
      <c r="AA1643" s="280" t="str">
        <f t="shared" si="557"/>
        <v/>
      </c>
      <c r="AB1643" s="389" t="str">
        <f t="shared" si="567"/>
        <v/>
      </c>
      <c r="AC1643" s="389" t="str">
        <f t="shared" si="568"/>
        <v/>
      </c>
      <c r="AD1643" s="390" t="str">
        <f t="shared" si="558"/>
        <v/>
      </c>
      <c r="AE1643" s="282">
        <f t="shared" si="559"/>
        <v>0</v>
      </c>
      <c r="AF1643" s="359">
        <f t="shared" si="560"/>
        <v>0</v>
      </c>
      <c r="AG1643" s="280">
        <f t="shared" si="561"/>
        <v>0</v>
      </c>
      <c r="AH1643" s="280">
        <f t="shared" si="562"/>
        <v>0</v>
      </c>
      <c r="AI1643" s="280">
        <f>IF(ISBLANK(T1643),AI1642,IF(COUNTIF(T$2:T1643,T1643)&gt;1,AI1642,1+MAX(AI1642,0)))</f>
        <v>44</v>
      </c>
      <c r="AL1643" s="391" t="str">
        <f t="shared" si="569"/>
        <v/>
      </c>
      <c r="AM1643" s="391" t="str">
        <f t="shared" si="570"/>
        <v/>
      </c>
      <c r="AO1643" s="310" t="str">
        <f t="shared" si="563"/>
        <v/>
      </c>
      <c r="AP1643" s="310">
        <f>SUM(AO$1:AO1643)</f>
        <v>0</v>
      </c>
      <c r="AQ1643" s="310">
        <f>SUM(AK$2:AK1643)</f>
        <v>12</v>
      </c>
      <c r="AR1643" s="310">
        <f>COUNTA(AJ$2:AJ1643)</f>
        <v>12</v>
      </c>
      <c r="AS1643" s="312"/>
      <c r="AT1643" s="312"/>
      <c r="AU1643" s="312"/>
      <c r="AV1643" s="312"/>
      <c r="AW1643" s="312"/>
      <c r="AZ1643">
        <v>1</v>
      </c>
      <c r="BA1643">
        <v>2</v>
      </c>
    </row>
    <row r="1644" spans="1:53" x14ac:dyDescent="0.25">
      <c r="A1644">
        <v>129</v>
      </c>
      <c r="B1644" t="s">
        <v>65</v>
      </c>
      <c r="C1644" t="s">
        <v>671</v>
      </c>
      <c r="D1644"/>
      <c r="E1644">
        <v>1</v>
      </c>
      <c r="F1644">
        <v>3</v>
      </c>
      <c r="G1644">
        <v>3</v>
      </c>
      <c r="H1644">
        <v>1</v>
      </c>
      <c r="I1644">
        <v>1</v>
      </c>
      <c r="J1644">
        <v>1</v>
      </c>
      <c r="K1644">
        <v>0</v>
      </c>
      <c r="L1644">
        <v>0</v>
      </c>
      <c r="M1644" t="s">
        <v>943</v>
      </c>
      <c r="O1644" s="101">
        <f>IF(ISBLANK(C1644),O1643,IF(COUNTIF(C$2:C1644,C1644)&gt;1,O1643,1+MAX(O1643,0)))</f>
        <v>46</v>
      </c>
      <c r="P1644" s="45">
        <f t="shared" si="550"/>
        <v>24</v>
      </c>
      <c r="Q1644" s="33" t="str">
        <f t="shared" si="551"/>
        <v/>
      </c>
      <c r="R1644" s="33">
        <f t="shared" si="552"/>
        <v>3</v>
      </c>
      <c r="S1644" s="33" t="str">
        <f t="shared" si="553"/>
        <v>129_3</v>
      </c>
      <c r="T1644" s="35" t="str">
        <f t="shared" si="554"/>
        <v>129AM</v>
      </c>
      <c r="U1644" s="35" t="str">
        <f t="shared" si="555"/>
        <v>129AMEW</v>
      </c>
      <c r="V1644" s="35" t="str">
        <f t="shared" si="571"/>
        <v>1T</v>
      </c>
      <c r="W1644" s="35" t="str">
        <f t="shared" si="564"/>
        <v>129AM1T133</v>
      </c>
      <c r="X1644" s="388">
        <f t="shared" si="565"/>
        <v>0</v>
      </c>
      <c r="Y1644" s="388">
        <f t="shared" si="566"/>
        <v>0</v>
      </c>
      <c r="Z1644" s="280" t="str">
        <f t="shared" si="556"/>
        <v/>
      </c>
      <c r="AA1644" s="280" t="str">
        <f t="shared" si="557"/>
        <v/>
      </c>
      <c r="AB1644" s="389" t="str">
        <f t="shared" si="567"/>
        <v/>
      </c>
      <c r="AC1644" s="389" t="str">
        <f t="shared" si="568"/>
        <v/>
      </c>
      <c r="AD1644" s="390" t="str">
        <f t="shared" si="558"/>
        <v/>
      </c>
      <c r="AE1644" s="282">
        <f t="shared" si="559"/>
        <v>0</v>
      </c>
      <c r="AF1644" s="359">
        <f t="shared" si="560"/>
        <v>0</v>
      </c>
      <c r="AG1644" s="280">
        <f t="shared" si="561"/>
        <v>2</v>
      </c>
      <c r="AH1644" s="280">
        <f t="shared" si="562"/>
        <v>1</v>
      </c>
      <c r="AI1644" s="280">
        <f>IF(ISBLANK(T1644),AI1643,IF(COUNTIF(T$2:T1644,T1644)&gt;1,AI1643,1+MAX(AI1643,0)))</f>
        <v>44</v>
      </c>
      <c r="AL1644" s="391" t="str">
        <f t="shared" si="569"/>
        <v/>
      </c>
      <c r="AM1644" s="391" t="str">
        <f t="shared" si="570"/>
        <v/>
      </c>
      <c r="AO1644" s="310" t="str">
        <f t="shared" si="563"/>
        <v/>
      </c>
      <c r="AP1644" s="310">
        <f>SUM(AO$1:AO1644)</f>
        <v>0</v>
      </c>
      <c r="AQ1644" s="310">
        <f>SUM(AK$2:AK1644)</f>
        <v>12</v>
      </c>
      <c r="AR1644" s="310">
        <f>COUNTA(AJ$2:AJ1644)</f>
        <v>12</v>
      </c>
      <c r="AS1644" s="312"/>
      <c r="AT1644" s="312"/>
      <c r="AU1644" s="312"/>
      <c r="AV1644" s="312"/>
      <c r="AW1644" s="312"/>
      <c r="AZ1644">
        <v>0</v>
      </c>
      <c r="BA1644">
        <v>0</v>
      </c>
    </row>
    <row r="1645" spans="1:53" x14ac:dyDescent="0.25">
      <c r="A1645">
        <v>129</v>
      </c>
      <c r="B1645" t="s">
        <v>65</v>
      </c>
      <c r="C1645" t="s">
        <v>671</v>
      </c>
      <c r="D1645"/>
      <c r="E1645">
        <v>1</v>
      </c>
      <c r="F1645">
        <v>3</v>
      </c>
      <c r="G1645">
        <v>4</v>
      </c>
      <c r="H1645">
        <v>2</v>
      </c>
      <c r="I1645">
        <v>0</v>
      </c>
      <c r="J1645">
        <v>1</v>
      </c>
      <c r="K1645">
        <v>0</v>
      </c>
      <c r="L1645">
        <v>1</v>
      </c>
      <c r="M1645" t="s">
        <v>943</v>
      </c>
      <c r="O1645" s="101">
        <f>IF(ISBLANK(C1645),O1644,IF(COUNTIF(C$2:C1645,C1645)&gt;1,O1644,1+MAX(O1644,0)))</f>
        <v>46</v>
      </c>
      <c r="P1645" s="45">
        <f t="shared" si="550"/>
        <v>24</v>
      </c>
      <c r="Q1645" s="33" t="str">
        <f t="shared" si="551"/>
        <v/>
      </c>
      <c r="R1645" s="33">
        <f t="shared" si="552"/>
        <v>3</v>
      </c>
      <c r="S1645" s="33" t="str">
        <f t="shared" si="553"/>
        <v>129_3</v>
      </c>
      <c r="T1645" s="35" t="str">
        <f t="shared" si="554"/>
        <v>129AM</v>
      </c>
      <c r="U1645" s="35" t="str">
        <f t="shared" si="555"/>
        <v>129AMEW</v>
      </c>
      <c r="V1645" s="35" t="str">
        <f t="shared" si="571"/>
        <v>1T</v>
      </c>
      <c r="W1645" s="35" t="str">
        <f t="shared" si="564"/>
        <v>129AM1T134</v>
      </c>
      <c r="X1645" s="388">
        <f t="shared" si="565"/>
        <v>0</v>
      </c>
      <c r="Y1645" s="388">
        <f t="shared" si="566"/>
        <v>1</v>
      </c>
      <c r="Z1645" s="280" t="str">
        <f t="shared" si="556"/>
        <v/>
      </c>
      <c r="AA1645" s="280" t="str">
        <f t="shared" si="557"/>
        <v/>
      </c>
      <c r="AB1645" s="389" t="str">
        <f t="shared" si="567"/>
        <v/>
      </c>
      <c r="AC1645" s="389" t="str">
        <f t="shared" si="568"/>
        <v/>
      </c>
      <c r="AD1645" s="390" t="str">
        <f t="shared" si="558"/>
        <v/>
      </c>
      <c r="AE1645" s="282">
        <f t="shared" si="559"/>
        <v>0</v>
      </c>
      <c r="AF1645" s="359">
        <f t="shared" si="560"/>
        <v>0</v>
      </c>
      <c r="AG1645" s="280">
        <f t="shared" si="561"/>
        <v>2</v>
      </c>
      <c r="AH1645" s="280">
        <f t="shared" si="562"/>
        <v>1</v>
      </c>
      <c r="AI1645" s="280">
        <f>IF(ISBLANK(T1645),AI1644,IF(COUNTIF(T$2:T1645,T1645)&gt;1,AI1644,1+MAX(AI1644,0)))</f>
        <v>44</v>
      </c>
      <c r="AL1645" s="391" t="str">
        <f t="shared" si="569"/>
        <v/>
      </c>
      <c r="AM1645" s="391" t="str">
        <f t="shared" si="570"/>
        <v/>
      </c>
      <c r="AO1645" s="310" t="str">
        <f t="shared" si="563"/>
        <v/>
      </c>
      <c r="AP1645" s="310">
        <f>SUM(AO$1:AO1645)</f>
        <v>0</v>
      </c>
      <c r="AQ1645" s="310">
        <f>SUM(AK$2:AK1645)</f>
        <v>12</v>
      </c>
      <c r="AR1645" s="310">
        <f>COUNTA(AJ$2:AJ1645)</f>
        <v>12</v>
      </c>
      <c r="AS1645" s="312"/>
      <c r="AT1645" s="312"/>
      <c r="AU1645" s="312"/>
      <c r="AV1645" s="312"/>
      <c r="AW1645" s="312"/>
      <c r="AZ1645">
        <v>0</v>
      </c>
      <c r="BA1645">
        <v>1</v>
      </c>
    </row>
    <row r="1646" spans="1:53" x14ac:dyDescent="0.25">
      <c r="A1646">
        <v>129</v>
      </c>
      <c r="B1646" t="s">
        <v>65</v>
      </c>
      <c r="C1646" t="s">
        <v>671</v>
      </c>
      <c r="D1646"/>
      <c r="E1646">
        <v>1</v>
      </c>
      <c r="F1646">
        <v>4</v>
      </c>
      <c r="G1646">
        <v>1</v>
      </c>
      <c r="H1646">
        <v>5</v>
      </c>
      <c r="I1646">
        <v>1</v>
      </c>
      <c r="J1646">
        <v>0</v>
      </c>
      <c r="K1646">
        <v>1</v>
      </c>
      <c r="L1646">
        <v>5</v>
      </c>
      <c r="M1646" t="s">
        <v>943</v>
      </c>
      <c r="O1646" s="101">
        <f>IF(ISBLANK(C1646),O1645,IF(COUNTIF(C$2:C1646,C1646)&gt;1,O1645,1+MAX(O1645,0)))</f>
        <v>46</v>
      </c>
      <c r="P1646" s="45">
        <f t="shared" si="550"/>
        <v>24</v>
      </c>
      <c r="Q1646" s="33" t="str">
        <f t="shared" si="551"/>
        <v/>
      </c>
      <c r="R1646" s="33">
        <f t="shared" si="552"/>
        <v>4</v>
      </c>
      <c r="S1646" s="33" t="str">
        <f t="shared" si="553"/>
        <v>129_4</v>
      </c>
      <c r="T1646" s="35" t="str">
        <f t="shared" si="554"/>
        <v>129AM</v>
      </c>
      <c r="U1646" s="35" t="str">
        <f t="shared" si="555"/>
        <v>129AMNS</v>
      </c>
      <c r="V1646" s="35" t="str">
        <f t="shared" si="571"/>
        <v>1T</v>
      </c>
      <c r="W1646" s="35" t="str">
        <f t="shared" si="564"/>
        <v>129AM1T141</v>
      </c>
      <c r="X1646" s="388">
        <f t="shared" si="565"/>
        <v>1</v>
      </c>
      <c r="Y1646" s="388">
        <f t="shared" si="566"/>
        <v>5</v>
      </c>
      <c r="Z1646" s="280" t="str">
        <f t="shared" si="556"/>
        <v/>
      </c>
      <c r="AA1646" s="280" t="str">
        <f t="shared" si="557"/>
        <v/>
      </c>
      <c r="AB1646" s="389" t="str">
        <f t="shared" si="567"/>
        <v/>
      </c>
      <c r="AC1646" s="389" t="str">
        <f t="shared" si="568"/>
        <v/>
      </c>
      <c r="AD1646" s="390" t="str">
        <f t="shared" si="558"/>
        <v/>
      </c>
      <c r="AE1646" s="282">
        <f t="shared" si="559"/>
        <v>0</v>
      </c>
      <c r="AF1646" s="359">
        <f t="shared" si="560"/>
        <v>0</v>
      </c>
      <c r="AG1646" s="280">
        <f t="shared" si="561"/>
        <v>0</v>
      </c>
      <c r="AH1646" s="280">
        <f t="shared" si="562"/>
        <v>0</v>
      </c>
      <c r="AI1646" s="280">
        <f>IF(ISBLANK(T1646),AI1645,IF(COUNTIF(T$2:T1646,T1646)&gt;1,AI1645,1+MAX(AI1645,0)))</f>
        <v>44</v>
      </c>
      <c r="AL1646" s="391" t="str">
        <f t="shared" si="569"/>
        <v/>
      </c>
      <c r="AM1646" s="391" t="str">
        <f t="shared" si="570"/>
        <v/>
      </c>
      <c r="AO1646" s="310" t="str">
        <f t="shared" si="563"/>
        <v/>
      </c>
      <c r="AP1646" s="310">
        <f>SUM(AO$1:AO1646)</f>
        <v>0</v>
      </c>
      <c r="AQ1646" s="310">
        <f>SUM(AK$2:AK1646)</f>
        <v>12</v>
      </c>
      <c r="AR1646" s="310">
        <f>COUNTA(AJ$2:AJ1646)</f>
        <v>12</v>
      </c>
      <c r="AS1646" s="312"/>
      <c r="AT1646" s="312"/>
      <c r="AU1646" s="312"/>
      <c r="AV1646" s="312"/>
      <c r="AW1646" s="312"/>
      <c r="AZ1646">
        <v>1</v>
      </c>
      <c r="BA1646">
        <v>5</v>
      </c>
    </row>
    <row r="1647" spans="1:53" x14ac:dyDescent="0.25">
      <c r="A1647">
        <v>129</v>
      </c>
      <c r="B1647" t="s">
        <v>65</v>
      </c>
      <c r="C1647" t="s">
        <v>671</v>
      </c>
      <c r="D1647"/>
      <c r="E1647">
        <v>1</v>
      </c>
      <c r="F1647">
        <v>4</v>
      </c>
      <c r="G1647">
        <v>2</v>
      </c>
      <c r="H1647">
        <v>1</v>
      </c>
      <c r="I1647">
        <v>1</v>
      </c>
      <c r="J1647">
        <v>0</v>
      </c>
      <c r="K1647">
        <v>0</v>
      </c>
      <c r="L1647">
        <v>1</v>
      </c>
      <c r="M1647" t="s">
        <v>943</v>
      </c>
      <c r="O1647" s="101">
        <f>IF(ISBLANK(C1647),O1646,IF(COUNTIF(C$2:C1647,C1647)&gt;1,O1646,1+MAX(O1646,0)))</f>
        <v>46</v>
      </c>
      <c r="P1647" s="45">
        <f t="shared" si="550"/>
        <v>24</v>
      </c>
      <c r="Q1647" s="33" t="str">
        <f t="shared" si="551"/>
        <v/>
      </c>
      <c r="R1647" s="33">
        <f t="shared" si="552"/>
        <v>4</v>
      </c>
      <c r="S1647" s="33" t="str">
        <f t="shared" si="553"/>
        <v>129_4</v>
      </c>
      <c r="T1647" s="35" t="str">
        <f t="shared" si="554"/>
        <v>129AM</v>
      </c>
      <c r="U1647" s="35" t="str">
        <f t="shared" si="555"/>
        <v>129AMNS</v>
      </c>
      <c r="V1647" s="35" t="str">
        <f t="shared" si="571"/>
        <v>1T</v>
      </c>
      <c r="W1647" s="35" t="str">
        <f t="shared" si="564"/>
        <v>129AM1T142</v>
      </c>
      <c r="X1647" s="388">
        <f t="shared" si="565"/>
        <v>0</v>
      </c>
      <c r="Y1647" s="388">
        <f t="shared" si="566"/>
        <v>1</v>
      </c>
      <c r="Z1647" s="280" t="str">
        <f t="shared" si="556"/>
        <v/>
      </c>
      <c r="AA1647" s="280" t="str">
        <f t="shared" si="557"/>
        <v/>
      </c>
      <c r="AB1647" s="389" t="str">
        <f t="shared" si="567"/>
        <v/>
      </c>
      <c r="AC1647" s="389" t="str">
        <f t="shared" si="568"/>
        <v/>
      </c>
      <c r="AD1647" s="390" t="str">
        <f t="shared" si="558"/>
        <v/>
      </c>
      <c r="AE1647" s="282">
        <f t="shared" si="559"/>
        <v>0</v>
      </c>
      <c r="AF1647" s="359">
        <f t="shared" si="560"/>
        <v>0</v>
      </c>
      <c r="AG1647" s="280">
        <f t="shared" si="561"/>
        <v>0</v>
      </c>
      <c r="AH1647" s="280">
        <f t="shared" si="562"/>
        <v>0</v>
      </c>
      <c r="AI1647" s="280">
        <f>IF(ISBLANK(T1647),AI1646,IF(COUNTIF(T$2:T1647,T1647)&gt;1,AI1646,1+MAX(AI1646,0)))</f>
        <v>44</v>
      </c>
      <c r="AL1647" s="391" t="str">
        <f t="shared" si="569"/>
        <v/>
      </c>
      <c r="AM1647" s="391" t="str">
        <f t="shared" si="570"/>
        <v/>
      </c>
      <c r="AO1647" s="310" t="str">
        <f t="shared" si="563"/>
        <v/>
      </c>
      <c r="AP1647" s="310">
        <f>SUM(AO$1:AO1647)</f>
        <v>0</v>
      </c>
      <c r="AQ1647" s="310">
        <f>SUM(AK$2:AK1647)</f>
        <v>12</v>
      </c>
      <c r="AR1647" s="310">
        <f>COUNTA(AJ$2:AJ1647)</f>
        <v>12</v>
      </c>
      <c r="AS1647" s="312"/>
      <c r="AT1647" s="312"/>
      <c r="AU1647" s="312"/>
      <c r="AV1647" s="312"/>
      <c r="AW1647" s="312"/>
      <c r="AZ1647">
        <v>0</v>
      </c>
      <c r="BA1647">
        <v>1</v>
      </c>
    </row>
    <row r="1648" spans="1:53" x14ac:dyDescent="0.25">
      <c r="A1648">
        <v>129</v>
      </c>
      <c r="B1648" t="s">
        <v>65</v>
      </c>
      <c r="C1648" t="s">
        <v>671</v>
      </c>
      <c r="D1648"/>
      <c r="E1648">
        <v>1</v>
      </c>
      <c r="F1648">
        <v>4</v>
      </c>
      <c r="G1648">
        <v>3</v>
      </c>
      <c r="H1648">
        <v>0</v>
      </c>
      <c r="I1648">
        <v>0</v>
      </c>
      <c r="J1648">
        <v>0</v>
      </c>
      <c r="K1648">
        <v>0</v>
      </c>
      <c r="L1648">
        <v>0</v>
      </c>
      <c r="M1648" t="s">
        <v>943</v>
      </c>
      <c r="O1648" s="101">
        <f>IF(ISBLANK(C1648),O1647,IF(COUNTIF(C$2:C1648,C1648)&gt;1,O1647,1+MAX(O1647,0)))</f>
        <v>46</v>
      </c>
      <c r="P1648" s="45">
        <f t="shared" si="550"/>
        <v>24</v>
      </c>
      <c r="Q1648" s="33" t="str">
        <f t="shared" si="551"/>
        <v/>
      </c>
      <c r="R1648" s="33">
        <f t="shared" si="552"/>
        <v>4</v>
      </c>
      <c r="S1648" s="33" t="str">
        <f t="shared" si="553"/>
        <v>129_4</v>
      </c>
      <c r="T1648" s="35" t="str">
        <f t="shared" si="554"/>
        <v>129AM</v>
      </c>
      <c r="U1648" s="35" t="str">
        <f t="shared" si="555"/>
        <v>129AMEW</v>
      </c>
      <c r="V1648" s="35" t="str">
        <f t="shared" si="571"/>
        <v>1T</v>
      </c>
      <c r="W1648" s="35" t="str">
        <f t="shared" si="564"/>
        <v>129AM1T143</v>
      </c>
      <c r="X1648" s="388">
        <f t="shared" si="565"/>
        <v>0</v>
      </c>
      <c r="Y1648" s="388">
        <f t="shared" si="566"/>
        <v>0</v>
      </c>
      <c r="Z1648" s="280" t="str">
        <f t="shared" si="556"/>
        <v/>
      </c>
      <c r="AA1648" s="280" t="str">
        <f t="shared" si="557"/>
        <v/>
      </c>
      <c r="AB1648" s="389" t="str">
        <f t="shared" si="567"/>
        <v/>
      </c>
      <c r="AC1648" s="389" t="str">
        <f t="shared" si="568"/>
        <v/>
      </c>
      <c r="AD1648" s="390" t="str">
        <f t="shared" si="558"/>
        <v/>
      </c>
      <c r="AE1648" s="282">
        <f t="shared" si="559"/>
        <v>0</v>
      </c>
      <c r="AF1648" s="359">
        <f t="shared" si="560"/>
        <v>0</v>
      </c>
      <c r="AG1648" s="280">
        <f t="shared" si="561"/>
        <v>2</v>
      </c>
      <c r="AH1648" s="280">
        <f t="shared" si="562"/>
        <v>1</v>
      </c>
      <c r="AI1648" s="280">
        <f>IF(ISBLANK(T1648),AI1647,IF(COUNTIF(T$2:T1648,T1648)&gt;1,AI1647,1+MAX(AI1647,0)))</f>
        <v>44</v>
      </c>
      <c r="AL1648" s="391" t="str">
        <f t="shared" si="569"/>
        <v/>
      </c>
      <c r="AM1648" s="391" t="str">
        <f t="shared" si="570"/>
        <v/>
      </c>
      <c r="AO1648" s="310" t="str">
        <f t="shared" si="563"/>
        <v/>
      </c>
      <c r="AP1648" s="310">
        <f>SUM(AO$1:AO1648)</f>
        <v>0</v>
      </c>
      <c r="AQ1648" s="310">
        <f>SUM(AK$2:AK1648)</f>
        <v>12</v>
      </c>
      <c r="AR1648" s="310">
        <f>COUNTA(AJ$2:AJ1648)</f>
        <v>12</v>
      </c>
      <c r="AS1648" s="312"/>
      <c r="AT1648" s="312"/>
      <c r="AU1648" s="312"/>
      <c r="AV1648" s="312"/>
      <c r="AW1648" s="312"/>
      <c r="AZ1648">
        <v>0</v>
      </c>
      <c r="BA1648">
        <v>0</v>
      </c>
    </row>
    <row r="1649" spans="1:53" x14ac:dyDescent="0.25">
      <c r="A1649">
        <v>129</v>
      </c>
      <c r="B1649" t="s">
        <v>65</v>
      </c>
      <c r="C1649" t="s">
        <v>671</v>
      </c>
      <c r="D1649"/>
      <c r="E1649">
        <v>1</v>
      </c>
      <c r="F1649">
        <v>4</v>
      </c>
      <c r="G1649">
        <v>4</v>
      </c>
      <c r="H1649">
        <v>2</v>
      </c>
      <c r="I1649">
        <v>1</v>
      </c>
      <c r="J1649">
        <v>1</v>
      </c>
      <c r="K1649">
        <v>0</v>
      </c>
      <c r="L1649">
        <v>1</v>
      </c>
      <c r="M1649" t="s">
        <v>943</v>
      </c>
      <c r="O1649" s="101">
        <f>IF(ISBLANK(C1649),O1648,IF(COUNTIF(C$2:C1649,C1649)&gt;1,O1648,1+MAX(O1648,0)))</f>
        <v>46</v>
      </c>
      <c r="P1649" s="45">
        <f t="shared" si="550"/>
        <v>24</v>
      </c>
      <c r="Q1649" s="33" t="str">
        <f t="shared" si="551"/>
        <v/>
      </c>
      <c r="R1649" s="33">
        <f t="shared" si="552"/>
        <v>4</v>
      </c>
      <c r="S1649" s="33" t="str">
        <f t="shared" si="553"/>
        <v>129_4</v>
      </c>
      <c r="T1649" s="35" t="str">
        <f t="shared" si="554"/>
        <v>129AM</v>
      </c>
      <c r="U1649" s="35" t="str">
        <f t="shared" si="555"/>
        <v>129AMEW</v>
      </c>
      <c r="V1649" s="35" t="str">
        <f t="shared" si="571"/>
        <v>1T</v>
      </c>
      <c r="W1649" s="35" t="str">
        <f t="shared" si="564"/>
        <v>129AM1T144</v>
      </c>
      <c r="X1649" s="388">
        <f t="shared" si="565"/>
        <v>0</v>
      </c>
      <c r="Y1649" s="388">
        <f t="shared" si="566"/>
        <v>1</v>
      </c>
      <c r="Z1649" s="280" t="str">
        <f t="shared" si="556"/>
        <v/>
      </c>
      <c r="AA1649" s="280" t="str">
        <f t="shared" si="557"/>
        <v/>
      </c>
      <c r="AB1649" s="389" t="str">
        <f t="shared" si="567"/>
        <v/>
      </c>
      <c r="AC1649" s="389" t="str">
        <f t="shared" si="568"/>
        <v/>
      </c>
      <c r="AD1649" s="390" t="str">
        <f t="shared" si="558"/>
        <v/>
      </c>
      <c r="AE1649" s="282">
        <f t="shared" si="559"/>
        <v>0</v>
      </c>
      <c r="AF1649" s="359">
        <f t="shared" si="560"/>
        <v>0</v>
      </c>
      <c r="AG1649" s="280">
        <f t="shared" si="561"/>
        <v>2</v>
      </c>
      <c r="AH1649" s="280">
        <f t="shared" si="562"/>
        <v>1</v>
      </c>
      <c r="AI1649" s="280">
        <f>IF(ISBLANK(T1649),AI1648,IF(COUNTIF(T$2:T1649,T1649)&gt;1,AI1648,1+MAX(AI1648,0)))</f>
        <v>44</v>
      </c>
      <c r="AL1649" s="391" t="str">
        <f t="shared" si="569"/>
        <v/>
      </c>
      <c r="AM1649" s="391" t="str">
        <f t="shared" si="570"/>
        <v/>
      </c>
      <c r="AO1649" s="310" t="str">
        <f t="shared" si="563"/>
        <v/>
      </c>
      <c r="AP1649" s="310">
        <f>SUM(AO$1:AO1649)</f>
        <v>0</v>
      </c>
      <c r="AQ1649" s="310">
        <f>SUM(AK$2:AK1649)</f>
        <v>12</v>
      </c>
      <c r="AR1649" s="310">
        <f>COUNTA(AJ$2:AJ1649)</f>
        <v>12</v>
      </c>
      <c r="AS1649" s="312"/>
      <c r="AT1649" s="312"/>
      <c r="AU1649" s="312"/>
      <c r="AV1649" s="312"/>
      <c r="AW1649" s="312"/>
      <c r="AZ1649">
        <v>0</v>
      </c>
      <c r="BA1649">
        <v>1</v>
      </c>
    </row>
    <row r="1650" spans="1:53" x14ac:dyDescent="0.25">
      <c r="A1650">
        <v>129</v>
      </c>
      <c r="B1650" t="s">
        <v>65</v>
      </c>
      <c r="C1650" t="s">
        <v>671</v>
      </c>
      <c r="D1650"/>
      <c r="E1650">
        <v>2</v>
      </c>
      <c r="F1650">
        <v>1</v>
      </c>
      <c r="G1650">
        <v>1</v>
      </c>
      <c r="H1650">
        <v>3</v>
      </c>
      <c r="I1650">
        <v>2</v>
      </c>
      <c r="J1650">
        <v>0</v>
      </c>
      <c r="K1650">
        <v>0</v>
      </c>
      <c r="L1650">
        <v>3</v>
      </c>
      <c r="M1650" t="s">
        <v>944</v>
      </c>
      <c r="O1650" s="101">
        <f>IF(ISBLANK(C1650),O1649,IF(COUNTIF(C$2:C1650,C1650)&gt;1,O1649,1+MAX(O1649,0)))</f>
        <v>46</v>
      </c>
      <c r="P1650" s="45">
        <f t="shared" si="550"/>
        <v>24</v>
      </c>
      <c r="Q1650" s="33" t="str">
        <f t="shared" si="551"/>
        <v/>
      </c>
      <c r="R1650" s="33">
        <f t="shared" si="552"/>
        <v>5</v>
      </c>
      <c r="S1650" s="33" t="str">
        <f t="shared" si="553"/>
        <v>129_5</v>
      </c>
      <c r="T1650" s="35" t="str">
        <f t="shared" si="554"/>
        <v>129AM</v>
      </c>
      <c r="U1650" s="35" t="str">
        <f t="shared" si="555"/>
        <v>129AMNS</v>
      </c>
      <c r="V1650" s="35" t="str">
        <f t="shared" si="571"/>
        <v>1T</v>
      </c>
      <c r="W1650" s="35" t="str">
        <f t="shared" si="564"/>
        <v>129AM1T211</v>
      </c>
      <c r="X1650" s="388">
        <f t="shared" si="565"/>
        <v>0</v>
      </c>
      <c r="Y1650" s="388">
        <f t="shared" si="566"/>
        <v>3</v>
      </c>
      <c r="Z1650" s="280" t="str">
        <f t="shared" si="556"/>
        <v/>
      </c>
      <c r="AA1650" s="280" t="str">
        <f t="shared" si="557"/>
        <v/>
      </c>
      <c r="AB1650" s="389" t="str">
        <f t="shared" si="567"/>
        <v/>
      </c>
      <c r="AC1650" s="389" t="str">
        <f t="shared" si="568"/>
        <v/>
      </c>
      <c r="AD1650" s="390" t="str">
        <f t="shared" si="558"/>
        <v/>
      </c>
      <c r="AE1650" s="282">
        <f t="shared" si="559"/>
        <v>0</v>
      </c>
      <c r="AF1650" s="359">
        <f t="shared" si="560"/>
        <v>0</v>
      </c>
      <c r="AG1650" s="280">
        <f t="shared" si="561"/>
        <v>0</v>
      </c>
      <c r="AH1650" s="280">
        <f t="shared" si="562"/>
        <v>0</v>
      </c>
      <c r="AI1650" s="280">
        <f>IF(ISBLANK(T1650),AI1649,IF(COUNTIF(T$2:T1650,T1650)&gt;1,AI1649,1+MAX(AI1649,0)))</f>
        <v>44</v>
      </c>
      <c r="AL1650" s="391" t="str">
        <f t="shared" si="569"/>
        <v/>
      </c>
      <c r="AM1650" s="391" t="str">
        <f t="shared" si="570"/>
        <v/>
      </c>
      <c r="AO1650" s="310" t="str">
        <f t="shared" si="563"/>
        <v/>
      </c>
      <c r="AP1650" s="310">
        <f>SUM(AO$1:AO1650)</f>
        <v>0</v>
      </c>
      <c r="AQ1650" s="310">
        <f>SUM(AK$2:AK1650)</f>
        <v>12</v>
      </c>
      <c r="AR1650" s="310">
        <f>COUNTA(AJ$2:AJ1650)</f>
        <v>12</v>
      </c>
      <c r="AS1650" s="312">
        <f>ABS(H1650-Data!H1634)</f>
        <v>7</v>
      </c>
      <c r="AT1650" s="312">
        <f>ABS(I1650-Data!I1634)</f>
        <v>2</v>
      </c>
      <c r="AU1650" s="312">
        <f>ABS(J1650-Data!J1634)</f>
        <v>1</v>
      </c>
      <c r="AV1650" s="312">
        <f>ABS(K1650-Data!K1634)</f>
        <v>2</v>
      </c>
      <c r="AW1650" s="312">
        <f>ABS(L1650-Data!L1634)</f>
        <v>6</v>
      </c>
      <c r="AZ1650">
        <v>0</v>
      </c>
      <c r="BA1650">
        <v>3</v>
      </c>
    </row>
    <row r="1651" spans="1:53" x14ac:dyDescent="0.25">
      <c r="A1651">
        <v>129</v>
      </c>
      <c r="B1651" t="s">
        <v>65</v>
      </c>
      <c r="C1651" t="s">
        <v>671</v>
      </c>
      <c r="D1651"/>
      <c r="E1651">
        <v>2</v>
      </c>
      <c r="F1651">
        <v>1</v>
      </c>
      <c r="G1651">
        <v>2</v>
      </c>
      <c r="H1651">
        <v>2</v>
      </c>
      <c r="I1651">
        <v>0</v>
      </c>
      <c r="J1651">
        <v>0</v>
      </c>
      <c r="K1651">
        <v>1</v>
      </c>
      <c r="L1651">
        <v>2</v>
      </c>
      <c r="M1651" t="s">
        <v>944</v>
      </c>
      <c r="O1651" s="101">
        <f>IF(ISBLANK(C1651),O1650,IF(COUNTIF(C$2:C1651,C1651)&gt;1,O1650,1+MAX(O1650,0)))</f>
        <v>46</v>
      </c>
      <c r="P1651" s="45">
        <f t="shared" si="550"/>
        <v>24</v>
      </c>
      <c r="Q1651" s="33" t="str">
        <f t="shared" si="551"/>
        <v/>
      </c>
      <c r="R1651" s="33">
        <f t="shared" si="552"/>
        <v>5</v>
      </c>
      <c r="S1651" s="33" t="str">
        <f t="shared" si="553"/>
        <v>129_5</v>
      </c>
      <c r="T1651" s="35" t="str">
        <f t="shared" si="554"/>
        <v>129AM</v>
      </c>
      <c r="U1651" s="35" t="str">
        <f t="shared" si="555"/>
        <v>129AMNS</v>
      </c>
      <c r="V1651" s="35" t="str">
        <f t="shared" si="571"/>
        <v>1T</v>
      </c>
      <c r="W1651" s="35" t="str">
        <f t="shared" si="564"/>
        <v>129AM1T212</v>
      </c>
      <c r="X1651" s="388">
        <f t="shared" si="565"/>
        <v>1</v>
      </c>
      <c r="Y1651" s="388">
        <f t="shared" si="566"/>
        <v>2</v>
      </c>
      <c r="Z1651" s="280" t="str">
        <f t="shared" si="556"/>
        <v/>
      </c>
      <c r="AA1651" s="280" t="str">
        <f t="shared" si="557"/>
        <v/>
      </c>
      <c r="AB1651" s="389" t="str">
        <f t="shared" si="567"/>
        <v/>
      </c>
      <c r="AC1651" s="389" t="str">
        <f t="shared" si="568"/>
        <v/>
      </c>
      <c r="AD1651" s="390" t="str">
        <f t="shared" si="558"/>
        <v/>
      </c>
      <c r="AE1651" s="282">
        <f t="shared" si="559"/>
        <v>0</v>
      </c>
      <c r="AF1651" s="359">
        <f t="shared" si="560"/>
        <v>0</v>
      </c>
      <c r="AG1651" s="280">
        <f t="shared" si="561"/>
        <v>0</v>
      </c>
      <c r="AH1651" s="280">
        <f t="shared" si="562"/>
        <v>0</v>
      </c>
      <c r="AI1651" s="280">
        <f>IF(ISBLANK(T1651),AI1650,IF(COUNTIF(T$2:T1651,T1651)&gt;1,AI1650,1+MAX(AI1650,0)))</f>
        <v>44</v>
      </c>
      <c r="AL1651" s="391" t="str">
        <f t="shared" si="569"/>
        <v/>
      </c>
      <c r="AM1651" s="391" t="str">
        <f t="shared" si="570"/>
        <v/>
      </c>
      <c r="AO1651" s="310" t="str">
        <f t="shared" si="563"/>
        <v/>
      </c>
      <c r="AP1651" s="310">
        <f>SUM(AO$1:AO1651)</f>
        <v>0</v>
      </c>
      <c r="AQ1651" s="310">
        <f>SUM(AK$2:AK1651)</f>
        <v>12</v>
      </c>
      <c r="AR1651" s="310">
        <f>COUNTA(AJ$2:AJ1651)</f>
        <v>12</v>
      </c>
      <c r="AS1651" s="312">
        <f>ABS(H1651-Data!H1635)</f>
        <v>1</v>
      </c>
      <c r="AT1651" s="312">
        <f>ABS(I1651-Data!I1635)</f>
        <v>0</v>
      </c>
      <c r="AU1651" s="312">
        <f>ABS(J1651-Data!J1635)</f>
        <v>0</v>
      </c>
      <c r="AV1651" s="312">
        <f>ABS(K1651-Data!K1635)</f>
        <v>1</v>
      </c>
      <c r="AW1651" s="312">
        <f>ABS(L1651-Data!L1635)</f>
        <v>0</v>
      </c>
      <c r="AZ1651">
        <v>1</v>
      </c>
      <c r="BA1651">
        <v>2</v>
      </c>
    </row>
    <row r="1652" spans="1:53" x14ac:dyDescent="0.25">
      <c r="A1652">
        <v>129</v>
      </c>
      <c r="B1652" t="s">
        <v>65</v>
      </c>
      <c r="C1652" t="s">
        <v>671</v>
      </c>
      <c r="D1652"/>
      <c r="E1652">
        <v>2</v>
      </c>
      <c r="F1652">
        <v>1</v>
      </c>
      <c r="G1652">
        <v>3</v>
      </c>
      <c r="H1652">
        <v>0</v>
      </c>
      <c r="I1652">
        <v>0</v>
      </c>
      <c r="J1652">
        <v>0</v>
      </c>
      <c r="K1652">
        <v>0</v>
      </c>
      <c r="L1652">
        <v>0</v>
      </c>
      <c r="M1652" t="s">
        <v>944</v>
      </c>
      <c r="O1652" s="101">
        <f>IF(ISBLANK(C1652),O1651,IF(COUNTIF(C$2:C1652,C1652)&gt;1,O1651,1+MAX(O1651,0)))</f>
        <v>46</v>
      </c>
      <c r="P1652" s="45">
        <f t="shared" si="550"/>
        <v>24</v>
      </c>
      <c r="Q1652" s="33" t="str">
        <f t="shared" si="551"/>
        <v/>
      </c>
      <c r="R1652" s="33">
        <f t="shared" si="552"/>
        <v>5</v>
      </c>
      <c r="S1652" s="33" t="str">
        <f t="shared" si="553"/>
        <v>129_5</v>
      </c>
      <c r="T1652" s="35" t="str">
        <f t="shared" si="554"/>
        <v>129AM</v>
      </c>
      <c r="U1652" s="35" t="str">
        <f t="shared" si="555"/>
        <v>129AMEW</v>
      </c>
      <c r="V1652" s="35" t="str">
        <f t="shared" si="571"/>
        <v>1T</v>
      </c>
      <c r="W1652" s="35" t="str">
        <f t="shared" si="564"/>
        <v>129AM1T213</v>
      </c>
      <c r="X1652" s="388">
        <f t="shared" si="565"/>
        <v>0</v>
      </c>
      <c r="Y1652" s="388">
        <f t="shared" si="566"/>
        <v>0</v>
      </c>
      <c r="Z1652" s="280" t="str">
        <f t="shared" si="556"/>
        <v/>
      </c>
      <c r="AA1652" s="280" t="str">
        <f t="shared" si="557"/>
        <v/>
      </c>
      <c r="AB1652" s="389" t="str">
        <f t="shared" si="567"/>
        <v/>
      </c>
      <c r="AC1652" s="389" t="str">
        <f t="shared" si="568"/>
        <v/>
      </c>
      <c r="AD1652" s="390" t="str">
        <f t="shared" si="558"/>
        <v/>
      </c>
      <c r="AE1652" s="282">
        <f t="shared" si="559"/>
        <v>0</v>
      </c>
      <c r="AF1652" s="359">
        <f t="shared" si="560"/>
        <v>0</v>
      </c>
      <c r="AG1652" s="280">
        <f t="shared" si="561"/>
        <v>2</v>
      </c>
      <c r="AH1652" s="280">
        <f t="shared" si="562"/>
        <v>1</v>
      </c>
      <c r="AI1652" s="280">
        <f>IF(ISBLANK(T1652),AI1651,IF(COUNTIF(T$2:T1652,T1652)&gt;1,AI1651,1+MAX(AI1651,0)))</f>
        <v>44</v>
      </c>
      <c r="AL1652" s="391" t="str">
        <f t="shared" si="569"/>
        <v/>
      </c>
      <c r="AM1652" s="391" t="str">
        <f t="shared" si="570"/>
        <v/>
      </c>
      <c r="AO1652" s="310" t="str">
        <f t="shared" si="563"/>
        <v/>
      </c>
      <c r="AP1652" s="310">
        <f>SUM(AO$1:AO1652)</f>
        <v>0</v>
      </c>
      <c r="AQ1652" s="310">
        <f>SUM(AK$2:AK1652)</f>
        <v>12</v>
      </c>
      <c r="AR1652" s="310">
        <f>COUNTA(AJ$2:AJ1652)</f>
        <v>12</v>
      </c>
      <c r="AS1652" s="312">
        <f>ABS(H1652-Data!H1636)</f>
        <v>1</v>
      </c>
      <c r="AT1652" s="312">
        <f>ABS(I1652-Data!I1636)</f>
        <v>0</v>
      </c>
      <c r="AU1652" s="312">
        <f>ABS(J1652-Data!J1636)</f>
        <v>1</v>
      </c>
      <c r="AV1652" s="312">
        <f>ABS(K1652-Data!K1636)</f>
        <v>0</v>
      </c>
      <c r="AW1652" s="312">
        <f>ABS(L1652-Data!L1636)</f>
        <v>0</v>
      </c>
      <c r="AZ1652">
        <v>0</v>
      </c>
      <c r="BA1652">
        <v>0</v>
      </c>
    </row>
    <row r="1653" spans="1:53" x14ac:dyDescent="0.25">
      <c r="A1653">
        <v>129</v>
      </c>
      <c r="B1653" t="s">
        <v>65</v>
      </c>
      <c r="C1653" t="s">
        <v>671</v>
      </c>
      <c r="D1653"/>
      <c r="E1653">
        <v>2</v>
      </c>
      <c r="F1653">
        <v>1</v>
      </c>
      <c r="G1653">
        <v>4</v>
      </c>
      <c r="H1653">
        <v>0</v>
      </c>
      <c r="I1653">
        <v>0</v>
      </c>
      <c r="J1653">
        <v>0</v>
      </c>
      <c r="K1653">
        <v>0</v>
      </c>
      <c r="L1653">
        <v>0</v>
      </c>
      <c r="M1653" t="s">
        <v>944</v>
      </c>
      <c r="O1653" s="101">
        <f>IF(ISBLANK(C1653),O1652,IF(COUNTIF(C$2:C1653,C1653)&gt;1,O1652,1+MAX(O1652,0)))</f>
        <v>46</v>
      </c>
      <c r="P1653" s="45">
        <f t="shared" si="550"/>
        <v>24</v>
      </c>
      <c r="Q1653" s="33" t="str">
        <f t="shared" si="551"/>
        <v/>
      </c>
      <c r="R1653" s="33">
        <f t="shared" si="552"/>
        <v>5</v>
      </c>
      <c r="S1653" s="33" t="str">
        <f t="shared" si="553"/>
        <v>129_5</v>
      </c>
      <c r="T1653" s="35" t="str">
        <f t="shared" si="554"/>
        <v>129AM</v>
      </c>
      <c r="U1653" s="35" t="str">
        <f t="shared" si="555"/>
        <v>129AMEW</v>
      </c>
      <c r="V1653" s="35" t="str">
        <f t="shared" si="571"/>
        <v>1T</v>
      </c>
      <c r="W1653" s="35" t="str">
        <f t="shared" si="564"/>
        <v>129AM1T214</v>
      </c>
      <c r="X1653" s="388">
        <f t="shared" si="565"/>
        <v>0</v>
      </c>
      <c r="Y1653" s="388">
        <f t="shared" si="566"/>
        <v>0</v>
      </c>
      <c r="Z1653" s="280" t="str">
        <f t="shared" si="556"/>
        <v/>
      </c>
      <c r="AA1653" s="280" t="str">
        <f t="shared" si="557"/>
        <v/>
      </c>
      <c r="AB1653" s="389" t="str">
        <f t="shared" si="567"/>
        <v/>
      </c>
      <c r="AC1653" s="389" t="str">
        <f t="shared" si="568"/>
        <v/>
      </c>
      <c r="AD1653" s="390" t="str">
        <f t="shared" si="558"/>
        <v/>
      </c>
      <c r="AE1653" s="282">
        <f t="shared" si="559"/>
        <v>0</v>
      </c>
      <c r="AF1653" s="359">
        <f t="shared" si="560"/>
        <v>0</v>
      </c>
      <c r="AG1653" s="280">
        <f t="shared" si="561"/>
        <v>2</v>
      </c>
      <c r="AH1653" s="280">
        <f t="shared" si="562"/>
        <v>1</v>
      </c>
      <c r="AI1653" s="280">
        <f>IF(ISBLANK(T1653),AI1652,IF(COUNTIF(T$2:T1653,T1653)&gt;1,AI1652,1+MAX(AI1652,0)))</f>
        <v>44</v>
      </c>
      <c r="AL1653" s="391" t="str">
        <f t="shared" si="569"/>
        <v/>
      </c>
      <c r="AM1653" s="391" t="str">
        <f t="shared" si="570"/>
        <v/>
      </c>
      <c r="AO1653" s="310" t="str">
        <f t="shared" si="563"/>
        <v/>
      </c>
      <c r="AP1653" s="310">
        <f>SUM(AO$1:AO1653)</f>
        <v>0</v>
      </c>
      <c r="AQ1653" s="310">
        <f>SUM(AK$2:AK1653)</f>
        <v>12</v>
      </c>
      <c r="AR1653" s="310">
        <f>COUNTA(AJ$2:AJ1653)</f>
        <v>12</v>
      </c>
      <c r="AS1653" s="312">
        <f>ABS(H1653-Data!H1637)</f>
        <v>1</v>
      </c>
      <c r="AT1653" s="312">
        <f>ABS(I1653-Data!I1637)</f>
        <v>0</v>
      </c>
      <c r="AU1653" s="312">
        <f>ABS(J1653-Data!J1637)</f>
        <v>0</v>
      </c>
      <c r="AV1653" s="312">
        <f>ABS(K1653-Data!K1637)</f>
        <v>0</v>
      </c>
      <c r="AW1653" s="312">
        <f>ABS(L1653-Data!L1637)</f>
        <v>0</v>
      </c>
      <c r="AZ1653">
        <v>0</v>
      </c>
      <c r="BA1653">
        <v>0</v>
      </c>
    </row>
    <row r="1654" spans="1:53" x14ac:dyDescent="0.25">
      <c r="A1654">
        <v>129</v>
      </c>
      <c r="B1654" t="s">
        <v>65</v>
      </c>
      <c r="C1654" t="s">
        <v>671</v>
      </c>
      <c r="D1654"/>
      <c r="E1654">
        <v>2</v>
      </c>
      <c r="F1654">
        <v>2</v>
      </c>
      <c r="G1654">
        <v>1</v>
      </c>
      <c r="H1654">
        <v>4</v>
      </c>
      <c r="I1654">
        <v>0</v>
      </c>
      <c r="J1654">
        <v>0</v>
      </c>
      <c r="K1654">
        <v>0</v>
      </c>
      <c r="L1654">
        <v>4</v>
      </c>
      <c r="M1654" t="s">
        <v>944</v>
      </c>
      <c r="O1654" s="101">
        <f>IF(ISBLANK(C1654),O1653,IF(COUNTIF(C$2:C1654,C1654)&gt;1,O1653,1+MAX(O1653,0)))</f>
        <v>46</v>
      </c>
      <c r="P1654" s="45">
        <f t="shared" si="550"/>
        <v>24</v>
      </c>
      <c r="Q1654" s="33" t="str">
        <f t="shared" si="551"/>
        <v/>
      </c>
      <c r="R1654" s="33">
        <f t="shared" si="552"/>
        <v>6</v>
      </c>
      <c r="S1654" s="33" t="str">
        <f t="shared" si="553"/>
        <v>129_6</v>
      </c>
      <c r="T1654" s="35" t="str">
        <f t="shared" si="554"/>
        <v>129AM</v>
      </c>
      <c r="U1654" s="35" t="str">
        <f t="shared" si="555"/>
        <v>129AMNS</v>
      </c>
      <c r="V1654" s="35" t="str">
        <f t="shared" si="571"/>
        <v>1T</v>
      </c>
      <c r="W1654" s="35" t="str">
        <f t="shared" si="564"/>
        <v>129AM1T221</v>
      </c>
      <c r="X1654" s="388">
        <f t="shared" si="565"/>
        <v>0</v>
      </c>
      <c r="Y1654" s="388">
        <f t="shared" si="566"/>
        <v>4</v>
      </c>
      <c r="Z1654" s="280" t="str">
        <f t="shared" si="556"/>
        <v/>
      </c>
      <c r="AA1654" s="280" t="str">
        <f t="shared" si="557"/>
        <v/>
      </c>
      <c r="AB1654" s="389" t="str">
        <f t="shared" si="567"/>
        <v/>
      </c>
      <c r="AC1654" s="389" t="str">
        <f t="shared" si="568"/>
        <v/>
      </c>
      <c r="AD1654" s="390" t="str">
        <f t="shared" si="558"/>
        <v/>
      </c>
      <c r="AE1654" s="282">
        <f t="shared" si="559"/>
        <v>0</v>
      </c>
      <c r="AF1654" s="359">
        <f t="shared" si="560"/>
        <v>0</v>
      </c>
      <c r="AG1654" s="280">
        <f t="shared" si="561"/>
        <v>0</v>
      </c>
      <c r="AH1654" s="280">
        <f t="shared" si="562"/>
        <v>0</v>
      </c>
      <c r="AI1654" s="280">
        <f>IF(ISBLANK(T1654),AI1653,IF(COUNTIF(T$2:T1654,T1654)&gt;1,AI1653,1+MAX(AI1653,0)))</f>
        <v>44</v>
      </c>
      <c r="AL1654" s="391" t="str">
        <f t="shared" si="569"/>
        <v/>
      </c>
      <c r="AM1654" s="391" t="str">
        <f t="shared" si="570"/>
        <v/>
      </c>
      <c r="AO1654" s="310" t="str">
        <f t="shared" si="563"/>
        <v/>
      </c>
      <c r="AP1654" s="310">
        <f>SUM(AO$1:AO1654)</f>
        <v>0</v>
      </c>
      <c r="AQ1654" s="310">
        <f>SUM(AK$2:AK1654)</f>
        <v>12</v>
      </c>
      <c r="AR1654" s="310">
        <f>COUNTA(AJ$2:AJ1654)</f>
        <v>12</v>
      </c>
      <c r="AS1654" s="312">
        <f>ABS(H1654-Data!H1638)</f>
        <v>3</v>
      </c>
      <c r="AT1654" s="312">
        <f>ABS(I1654-Data!I1638)</f>
        <v>1</v>
      </c>
      <c r="AU1654" s="312">
        <f>ABS(J1654-Data!J1638)</f>
        <v>1</v>
      </c>
      <c r="AV1654" s="312">
        <f>ABS(K1654-Data!K1638)</f>
        <v>0</v>
      </c>
      <c r="AW1654" s="312">
        <f>ABS(L1654-Data!L1638)</f>
        <v>3</v>
      </c>
      <c r="AZ1654">
        <v>0</v>
      </c>
      <c r="BA1654">
        <v>4</v>
      </c>
    </row>
    <row r="1655" spans="1:53" x14ac:dyDescent="0.25">
      <c r="A1655">
        <v>129</v>
      </c>
      <c r="B1655" t="s">
        <v>65</v>
      </c>
      <c r="C1655" t="s">
        <v>671</v>
      </c>
      <c r="D1655"/>
      <c r="E1655">
        <v>2</v>
      </c>
      <c r="F1655">
        <v>2</v>
      </c>
      <c r="G1655">
        <v>2</v>
      </c>
      <c r="H1655">
        <v>1</v>
      </c>
      <c r="I1655">
        <v>0</v>
      </c>
      <c r="J1655">
        <v>0</v>
      </c>
      <c r="K1655">
        <v>1</v>
      </c>
      <c r="L1655">
        <v>1</v>
      </c>
      <c r="M1655" t="s">
        <v>944</v>
      </c>
      <c r="O1655" s="101">
        <f>IF(ISBLANK(C1655),O1654,IF(COUNTIF(C$2:C1655,C1655)&gt;1,O1654,1+MAX(O1654,0)))</f>
        <v>46</v>
      </c>
      <c r="P1655" s="45">
        <f t="shared" si="550"/>
        <v>24</v>
      </c>
      <c r="Q1655" s="33" t="str">
        <f t="shared" si="551"/>
        <v/>
      </c>
      <c r="R1655" s="33">
        <f t="shared" si="552"/>
        <v>6</v>
      </c>
      <c r="S1655" s="33" t="str">
        <f t="shared" si="553"/>
        <v>129_6</v>
      </c>
      <c r="T1655" s="35" t="str">
        <f t="shared" si="554"/>
        <v>129AM</v>
      </c>
      <c r="U1655" s="35" t="str">
        <f t="shared" si="555"/>
        <v>129AMNS</v>
      </c>
      <c r="V1655" s="35" t="str">
        <f t="shared" si="571"/>
        <v>1T</v>
      </c>
      <c r="W1655" s="35" t="str">
        <f t="shared" si="564"/>
        <v>129AM1T222</v>
      </c>
      <c r="X1655" s="388">
        <f t="shared" si="565"/>
        <v>1</v>
      </c>
      <c r="Y1655" s="388">
        <f t="shared" si="566"/>
        <v>1</v>
      </c>
      <c r="Z1655" s="280" t="str">
        <f t="shared" si="556"/>
        <v/>
      </c>
      <c r="AA1655" s="280" t="str">
        <f t="shared" si="557"/>
        <v/>
      </c>
      <c r="AB1655" s="389" t="str">
        <f t="shared" si="567"/>
        <v/>
      </c>
      <c r="AC1655" s="389" t="str">
        <f t="shared" si="568"/>
        <v/>
      </c>
      <c r="AD1655" s="390" t="str">
        <f t="shared" si="558"/>
        <v/>
      </c>
      <c r="AE1655" s="282">
        <f t="shared" si="559"/>
        <v>0</v>
      </c>
      <c r="AF1655" s="359">
        <f t="shared" si="560"/>
        <v>0</v>
      </c>
      <c r="AG1655" s="280">
        <f t="shared" si="561"/>
        <v>0</v>
      </c>
      <c r="AH1655" s="280">
        <f t="shared" si="562"/>
        <v>0</v>
      </c>
      <c r="AI1655" s="280">
        <f>IF(ISBLANK(T1655),AI1654,IF(COUNTIF(T$2:T1655,T1655)&gt;1,AI1654,1+MAX(AI1654,0)))</f>
        <v>44</v>
      </c>
      <c r="AL1655" s="391" t="str">
        <f t="shared" si="569"/>
        <v/>
      </c>
      <c r="AM1655" s="391" t="str">
        <f t="shared" si="570"/>
        <v/>
      </c>
      <c r="AO1655" s="310" t="str">
        <f t="shared" si="563"/>
        <v/>
      </c>
      <c r="AP1655" s="310">
        <f>SUM(AO$1:AO1655)</f>
        <v>0</v>
      </c>
      <c r="AQ1655" s="310">
        <f>SUM(AK$2:AK1655)</f>
        <v>12</v>
      </c>
      <c r="AR1655" s="310">
        <f>COUNTA(AJ$2:AJ1655)</f>
        <v>12</v>
      </c>
      <c r="AS1655" s="312">
        <f>ABS(H1655-Data!H1639)</f>
        <v>1</v>
      </c>
      <c r="AT1655" s="312">
        <f>ABS(I1655-Data!I1639)</f>
        <v>0</v>
      </c>
      <c r="AU1655" s="312">
        <f>ABS(J1655-Data!J1639)</f>
        <v>1</v>
      </c>
      <c r="AV1655" s="312">
        <f>ABS(K1655-Data!K1639)</f>
        <v>1</v>
      </c>
      <c r="AW1655" s="312">
        <f>ABS(L1655-Data!L1639)</f>
        <v>0</v>
      </c>
      <c r="AZ1655">
        <v>1</v>
      </c>
      <c r="BA1655">
        <v>1</v>
      </c>
    </row>
    <row r="1656" spans="1:53" x14ac:dyDescent="0.25">
      <c r="A1656">
        <v>129</v>
      </c>
      <c r="B1656" t="s">
        <v>65</v>
      </c>
      <c r="C1656" t="s">
        <v>671</v>
      </c>
      <c r="D1656"/>
      <c r="E1656">
        <v>2</v>
      </c>
      <c r="F1656">
        <v>2</v>
      </c>
      <c r="G1656">
        <v>3</v>
      </c>
      <c r="H1656">
        <v>1</v>
      </c>
      <c r="I1656">
        <v>1</v>
      </c>
      <c r="J1656">
        <v>0</v>
      </c>
      <c r="K1656">
        <v>0</v>
      </c>
      <c r="L1656">
        <v>1</v>
      </c>
      <c r="M1656" t="s">
        <v>944</v>
      </c>
      <c r="O1656" s="101">
        <f>IF(ISBLANK(C1656),O1655,IF(COUNTIF(C$2:C1656,C1656)&gt;1,O1655,1+MAX(O1655,0)))</f>
        <v>46</v>
      </c>
      <c r="P1656" s="45">
        <f t="shared" si="550"/>
        <v>24</v>
      </c>
      <c r="Q1656" s="33" t="str">
        <f t="shared" si="551"/>
        <v/>
      </c>
      <c r="R1656" s="33">
        <f t="shared" si="552"/>
        <v>6</v>
      </c>
      <c r="S1656" s="33" t="str">
        <f t="shared" si="553"/>
        <v>129_6</v>
      </c>
      <c r="T1656" s="35" t="str">
        <f t="shared" si="554"/>
        <v>129AM</v>
      </c>
      <c r="U1656" s="35" t="str">
        <f t="shared" si="555"/>
        <v>129AMEW</v>
      </c>
      <c r="V1656" s="35" t="str">
        <f t="shared" si="571"/>
        <v>1T</v>
      </c>
      <c r="W1656" s="35" t="str">
        <f t="shared" si="564"/>
        <v>129AM1T223</v>
      </c>
      <c r="X1656" s="388">
        <f t="shared" si="565"/>
        <v>0</v>
      </c>
      <c r="Y1656" s="388">
        <f t="shared" si="566"/>
        <v>1</v>
      </c>
      <c r="Z1656" s="280" t="str">
        <f t="shared" si="556"/>
        <v/>
      </c>
      <c r="AA1656" s="280" t="str">
        <f t="shared" si="557"/>
        <v/>
      </c>
      <c r="AB1656" s="389" t="str">
        <f t="shared" si="567"/>
        <v/>
      </c>
      <c r="AC1656" s="389" t="str">
        <f t="shared" si="568"/>
        <v/>
      </c>
      <c r="AD1656" s="390" t="str">
        <f t="shared" si="558"/>
        <v/>
      </c>
      <c r="AE1656" s="282">
        <f t="shared" si="559"/>
        <v>0</v>
      </c>
      <c r="AF1656" s="359">
        <f t="shared" si="560"/>
        <v>0</v>
      </c>
      <c r="AG1656" s="280">
        <f t="shared" si="561"/>
        <v>2</v>
      </c>
      <c r="AH1656" s="280">
        <f t="shared" si="562"/>
        <v>1</v>
      </c>
      <c r="AI1656" s="280">
        <f>IF(ISBLANK(T1656),AI1655,IF(COUNTIF(T$2:T1656,T1656)&gt;1,AI1655,1+MAX(AI1655,0)))</f>
        <v>44</v>
      </c>
      <c r="AL1656" s="391" t="str">
        <f t="shared" si="569"/>
        <v/>
      </c>
      <c r="AM1656" s="391" t="str">
        <f t="shared" si="570"/>
        <v/>
      </c>
      <c r="AO1656" s="310" t="str">
        <f t="shared" si="563"/>
        <v/>
      </c>
      <c r="AP1656" s="310">
        <f>SUM(AO$1:AO1656)</f>
        <v>0</v>
      </c>
      <c r="AQ1656" s="310">
        <f>SUM(AK$2:AK1656)</f>
        <v>12</v>
      </c>
      <c r="AR1656" s="310">
        <f>COUNTA(AJ$2:AJ1656)</f>
        <v>12</v>
      </c>
      <c r="AS1656" s="312">
        <f>ABS(H1656-Data!H1640)</f>
        <v>3</v>
      </c>
      <c r="AT1656" s="312">
        <f>ABS(I1656-Data!I1640)</f>
        <v>1</v>
      </c>
      <c r="AU1656" s="312">
        <f>ABS(J1656-Data!J1640)</f>
        <v>2</v>
      </c>
      <c r="AV1656" s="312">
        <f>ABS(K1656-Data!K1640)</f>
        <v>0</v>
      </c>
      <c r="AW1656" s="312">
        <f>ABS(L1656-Data!L1640)</f>
        <v>1</v>
      </c>
      <c r="AZ1656">
        <v>0</v>
      </c>
      <c r="BA1656">
        <v>1</v>
      </c>
    </row>
    <row r="1657" spans="1:53" x14ac:dyDescent="0.25">
      <c r="A1657">
        <v>129</v>
      </c>
      <c r="B1657" t="s">
        <v>65</v>
      </c>
      <c r="C1657" t="s">
        <v>671</v>
      </c>
      <c r="D1657"/>
      <c r="E1657">
        <v>2</v>
      </c>
      <c r="F1657">
        <v>2</v>
      </c>
      <c r="G1657">
        <v>4</v>
      </c>
      <c r="H1657">
        <v>7</v>
      </c>
      <c r="I1657">
        <v>1</v>
      </c>
      <c r="J1657">
        <v>2</v>
      </c>
      <c r="K1657">
        <v>0</v>
      </c>
      <c r="L1657">
        <v>1</v>
      </c>
      <c r="M1657" t="s">
        <v>944</v>
      </c>
      <c r="O1657" s="101">
        <f>IF(ISBLANK(C1657),O1656,IF(COUNTIF(C$2:C1657,C1657)&gt;1,O1656,1+MAX(O1656,0)))</f>
        <v>46</v>
      </c>
      <c r="P1657" s="45">
        <f t="shared" si="550"/>
        <v>24</v>
      </c>
      <c r="Q1657" s="33" t="str">
        <f t="shared" si="551"/>
        <v/>
      </c>
      <c r="R1657" s="33">
        <f t="shared" si="552"/>
        <v>6</v>
      </c>
      <c r="S1657" s="33" t="str">
        <f t="shared" si="553"/>
        <v>129_6</v>
      </c>
      <c r="T1657" s="35" t="str">
        <f t="shared" si="554"/>
        <v>129AM</v>
      </c>
      <c r="U1657" s="35" t="str">
        <f t="shared" si="555"/>
        <v>129AMEW</v>
      </c>
      <c r="V1657" s="35" t="str">
        <f t="shared" si="571"/>
        <v>1T</v>
      </c>
      <c r="W1657" s="35" t="str">
        <f t="shared" si="564"/>
        <v>129AM1T224</v>
      </c>
      <c r="X1657" s="388">
        <f t="shared" si="565"/>
        <v>0</v>
      </c>
      <c r="Y1657" s="388">
        <f t="shared" si="566"/>
        <v>1</v>
      </c>
      <c r="Z1657" s="280" t="str">
        <f t="shared" si="556"/>
        <v/>
      </c>
      <c r="AA1657" s="280" t="str">
        <f t="shared" si="557"/>
        <v/>
      </c>
      <c r="AB1657" s="389" t="str">
        <f t="shared" si="567"/>
        <v/>
      </c>
      <c r="AC1657" s="389" t="str">
        <f t="shared" si="568"/>
        <v/>
      </c>
      <c r="AD1657" s="390" t="str">
        <f t="shared" si="558"/>
        <v/>
      </c>
      <c r="AE1657" s="282">
        <f t="shared" si="559"/>
        <v>0</v>
      </c>
      <c r="AF1657" s="359">
        <f t="shared" si="560"/>
        <v>0</v>
      </c>
      <c r="AG1657" s="280">
        <f t="shared" si="561"/>
        <v>2</v>
      </c>
      <c r="AH1657" s="280">
        <f t="shared" si="562"/>
        <v>1</v>
      </c>
      <c r="AI1657" s="280">
        <f>IF(ISBLANK(T1657),AI1656,IF(COUNTIF(T$2:T1657,T1657)&gt;1,AI1656,1+MAX(AI1656,0)))</f>
        <v>44</v>
      </c>
      <c r="AL1657" s="391" t="str">
        <f t="shared" si="569"/>
        <v/>
      </c>
      <c r="AM1657" s="391" t="str">
        <f t="shared" si="570"/>
        <v/>
      </c>
      <c r="AO1657" s="310" t="str">
        <f t="shared" si="563"/>
        <v/>
      </c>
      <c r="AP1657" s="310">
        <f>SUM(AO$1:AO1657)</f>
        <v>0</v>
      </c>
      <c r="AQ1657" s="310">
        <f>SUM(AK$2:AK1657)</f>
        <v>12</v>
      </c>
      <c r="AR1657" s="310">
        <f>COUNTA(AJ$2:AJ1657)</f>
        <v>12</v>
      </c>
      <c r="AS1657" s="312">
        <f>ABS(H1657-Data!H1641)</f>
        <v>2</v>
      </c>
      <c r="AT1657" s="312">
        <f>ABS(I1657-Data!I1641)</f>
        <v>1</v>
      </c>
      <c r="AU1657" s="312">
        <f>ABS(J1657-Data!J1641)</f>
        <v>0</v>
      </c>
      <c r="AV1657" s="312">
        <f>ABS(K1657-Data!K1641)</f>
        <v>0</v>
      </c>
      <c r="AW1657" s="312">
        <f>ABS(L1657-Data!L1641)</f>
        <v>0</v>
      </c>
      <c r="AZ1657">
        <v>0</v>
      </c>
      <c r="BA1657">
        <v>1</v>
      </c>
    </row>
    <row r="1658" spans="1:53" x14ac:dyDescent="0.25">
      <c r="A1658">
        <v>129</v>
      </c>
      <c r="B1658" t="s">
        <v>65</v>
      </c>
      <c r="C1658" t="s">
        <v>671</v>
      </c>
      <c r="D1658"/>
      <c r="E1658">
        <v>2</v>
      </c>
      <c r="F1658">
        <v>3</v>
      </c>
      <c r="G1658">
        <v>1</v>
      </c>
      <c r="H1658">
        <v>15</v>
      </c>
      <c r="I1658">
        <v>4</v>
      </c>
      <c r="J1658">
        <v>1</v>
      </c>
      <c r="K1658">
        <v>1</v>
      </c>
      <c r="L1658">
        <v>15</v>
      </c>
      <c r="M1658" t="s">
        <v>944</v>
      </c>
      <c r="O1658" s="101">
        <f>IF(ISBLANK(C1658),O1657,IF(COUNTIF(C$2:C1658,C1658)&gt;1,O1657,1+MAX(O1657,0)))</f>
        <v>46</v>
      </c>
      <c r="P1658" s="45">
        <f t="shared" si="550"/>
        <v>24</v>
      </c>
      <c r="Q1658" s="33" t="str">
        <f t="shared" si="551"/>
        <v/>
      </c>
      <c r="R1658" s="33">
        <f t="shared" si="552"/>
        <v>7</v>
      </c>
      <c r="S1658" s="33" t="str">
        <f t="shared" si="553"/>
        <v>129_7</v>
      </c>
      <c r="T1658" s="35" t="str">
        <f t="shared" si="554"/>
        <v>129AM</v>
      </c>
      <c r="U1658" s="35" t="str">
        <f t="shared" si="555"/>
        <v>129AMNS</v>
      </c>
      <c r="V1658" s="35" t="str">
        <f t="shared" si="571"/>
        <v>1T</v>
      </c>
      <c r="W1658" s="35" t="str">
        <f t="shared" si="564"/>
        <v>129AM1T231</v>
      </c>
      <c r="X1658" s="388">
        <f t="shared" si="565"/>
        <v>1</v>
      </c>
      <c r="Y1658" s="388">
        <f t="shared" si="566"/>
        <v>15</v>
      </c>
      <c r="Z1658" s="280" t="str">
        <f t="shared" si="556"/>
        <v/>
      </c>
      <c r="AA1658" s="280" t="str">
        <f t="shared" si="557"/>
        <v/>
      </c>
      <c r="AB1658" s="389" t="str">
        <f t="shared" si="567"/>
        <v/>
      </c>
      <c r="AC1658" s="389" t="str">
        <f t="shared" si="568"/>
        <v/>
      </c>
      <c r="AD1658" s="390" t="str">
        <f t="shared" si="558"/>
        <v/>
      </c>
      <c r="AE1658" s="282">
        <f t="shared" si="559"/>
        <v>0</v>
      </c>
      <c r="AF1658" s="359">
        <f t="shared" si="560"/>
        <v>0</v>
      </c>
      <c r="AG1658" s="280">
        <f t="shared" si="561"/>
        <v>0</v>
      </c>
      <c r="AH1658" s="280">
        <f t="shared" si="562"/>
        <v>0</v>
      </c>
      <c r="AI1658" s="280">
        <f>IF(ISBLANK(T1658),AI1657,IF(COUNTIF(T$2:T1658,T1658)&gt;1,AI1657,1+MAX(AI1657,0)))</f>
        <v>44</v>
      </c>
      <c r="AL1658" s="391" t="str">
        <f t="shared" si="569"/>
        <v/>
      </c>
      <c r="AM1658" s="391" t="str">
        <f t="shared" si="570"/>
        <v/>
      </c>
      <c r="AO1658" s="310" t="str">
        <f t="shared" si="563"/>
        <v/>
      </c>
      <c r="AP1658" s="310">
        <f>SUM(AO$1:AO1658)</f>
        <v>0</v>
      </c>
      <c r="AQ1658" s="310">
        <f>SUM(AK$2:AK1658)</f>
        <v>12</v>
      </c>
      <c r="AR1658" s="310">
        <f>COUNTA(AJ$2:AJ1658)</f>
        <v>12</v>
      </c>
      <c r="AS1658" s="312">
        <f>ABS(H1658-Data!H1642)</f>
        <v>12</v>
      </c>
      <c r="AT1658" s="312">
        <f>ABS(I1658-Data!I1642)</f>
        <v>4</v>
      </c>
      <c r="AU1658" s="312">
        <f>ABS(J1658-Data!J1642)</f>
        <v>1</v>
      </c>
      <c r="AV1658" s="312">
        <f>ABS(K1658-Data!K1642)</f>
        <v>1</v>
      </c>
      <c r="AW1658" s="312">
        <f>ABS(L1658-Data!L1642)</f>
        <v>12</v>
      </c>
      <c r="AZ1658">
        <v>1</v>
      </c>
      <c r="BA1658">
        <v>15</v>
      </c>
    </row>
    <row r="1659" spans="1:53" x14ac:dyDescent="0.25">
      <c r="A1659">
        <v>129</v>
      </c>
      <c r="B1659" t="s">
        <v>65</v>
      </c>
      <c r="C1659" t="s">
        <v>671</v>
      </c>
      <c r="D1659"/>
      <c r="E1659">
        <v>2</v>
      </c>
      <c r="F1659">
        <v>3</v>
      </c>
      <c r="G1659">
        <v>2</v>
      </c>
      <c r="H1659">
        <v>1</v>
      </c>
      <c r="I1659">
        <v>0</v>
      </c>
      <c r="J1659">
        <v>1</v>
      </c>
      <c r="K1659">
        <v>0</v>
      </c>
      <c r="L1659">
        <v>0</v>
      </c>
      <c r="M1659" t="s">
        <v>944</v>
      </c>
      <c r="O1659" s="101">
        <f>IF(ISBLANK(C1659),O1658,IF(COUNTIF(C$2:C1659,C1659)&gt;1,O1658,1+MAX(O1658,0)))</f>
        <v>46</v>
      </c>
      <c r="P1659" s="45">
        <f t="shared" si="550"/>
        <v>24</v>
      </c>
      <c r="Q1659" s="33" t="str">
        <f t="shared" si="551"/>
        <v/>
      </c>
      <c r="R1659" s="33">
        <f t="shared" si="552"/>
        <v>7</v>
      </c>
      <c r="S1659" s="33" t="str">
        <f t="shared" si="553"/>
        <v>129_7</v>
      </c>
      <c r="T1659" s="35" t="str">
        <f t="shared" si="554"/>
        <v>129AM</v>
      </c>
      <c r="U1659" s="35" t="str">
        <f t="shared" si="555"/>
        <v>129AMNS</v>
      </c>
      <c r="V1659" s="35" t="str">
        <f t="shared" si="571"/>
        <v>1T</v>
      </c>
      <c r="W1659" s="35" t="str">
        <f t="shared" si="564"/>
        <v>129AM1T232</v>
      </c>
      <c r="X1659" s="388">
        <f t="shared" si="565"/>
        <v>0</v>
      </c>
      <c r="Y1659" s="388">
        <f t="shared" si="566"/>
        <v>0</v>
      </c>
      <c r="Z1659" s="280" t="str">
        <f t="shared" si="556"/>
        <v/>
      </c>
      <c r="AA1659" s="280" t="str">
        <f t="shared" si="557"/>
        <v/>
      </c>
      <c r="AB1659" s="389" t="str">
        <f t="shared" si="567"/>
        <v/>
      </c>
      <c r="AC1659" s="389" t="str">
        <f t="shared" si="568"/>
        <v/>
      </c>
      <c r="AD1659" s="390" t="str">
        <f t="shared" si="558"/>
        <v/>
      </c>
      <c r="AE1659" s="282">
        <f t="shared" si="559"/>
        <v>0</v>
      </c>
      <c r="AF1659" s="359">
        <f t="shared" si="560"/>
        <v>0</v>
      </c>
      <c r="AG1659" s="280">
        <f t="shared" si="561"/>
        <v>0</v>
      </c>
      <c r="AH1659" s="280">
        <f t="shared" si="562"/>
        <v>0</v>
      </c>
      <c r="AI1659" s="280">
        <f>IF(ISBLANK(T1659),AI1658,IF(COUNTIF(T$2:T1659,T1659)&gt;1,AI1658,1+MAX(AI1658,0)))</f>
        <v>44</v>
      </c>
      <c r="AL1659" s="391" t="str">
        <f t="shared" si="569"/>
        <v/>
      </c>
      <c r="AM1659" s="391" t="str">
        <f t="shared" si="570"/>
        <v/>
      </c>
      <c r="AO1659" s="310" t="str">
        <f t="shared" si="563"/>
        <v/>
      </c>
      <c r="AP1659" s="310">
        <f>SUM(AO$1:AO1659)</f>
        <v>0</v>
      </c>
      <c r="AQ1659" s="310">
        <f>SUM(AK$2:AK1659)</f>
        <v>12</v>
      </c>
      <c r="AR1659" s="310">
        <f>COUNTA(AJ$2:AJ1659)</f>
        <v>12</v>
      </c>
      <c r="AS1659" s="312">
        <f>ABS(H1659-Data!H1643)</f>
        <v>1</v>
      </c>
      <c r="AT1659" s="312">
        <f>ABS(I1659-Data!I1643)</f>
        <v>0</v>
      </c>
      <c r="AU1659" s="312">
        <f>ABS(J1659-Data!J1643)</f>
        <v>1</v>
      </c>
      <c r="AV1659" s="312">
        <f>ABS(K1659-Data!K1643)</f>
        <v>1</v>
      </c>
      <c r="AW1659" s="312">
        <f>ABS(L1659-Data!L1643)</f>
        <v>2</v>
      </c>
      <c r="AZ1659">
        <v>0</v>
      </c>
      <c r="BA1659">
        <v>0</v>
      </c>
    </row>
    <row r="1660" spans="1:53" x14ac:dyDescent="0.25">
      <c r="A1660">
        <v>129</v>
      </c>
      <c r="B1660" t="s">
        <v>65</v>
      </c>
      <c r="C1660" t="s">
        <v>671</v>
      </c>
      <c r="D1660"/>
      <c r="E1660">
        <v>2</v>
      </c>
      <c r="F1660">
        <v>3</v>
      </c>
      <c r="G1660">
        <v>3</v>
      </c>
      <c r="H1660">
        <v>1</v>
      </c>
      <c r="I1660">
        <v>0</v>
      </c>
      <c r="J1660">
        <v>0</v>
      </c>
      <c r="K1660">
        <v>0</v>
      </c>
      <c r="L1660">
        <v>0</v>
      </c>
      <c r="M1660" t="s">
        <v>944</v>
      </c>
      <c r="O1660" s="101">
        <f>IF(ISBLANK(C1660),O1659,IF(COUNTIF(C$2:C1660,C1660)&gt;1,O1659,1+MAX(O1659,0)))</f>
        <v>46</v>
      </c>
      <c r="P1660" s="45">
        <f t="shared" si="550"/>
        <v>24</v>
      </c>
      <c r="Q1660" s="33" t="str">
        <f t="shared" si="551"/>
        <v/>
      </c>
      <c r="R1660" s="33">
        <f t="shared" si="552"/>
        <v>7</v>
      </c>
      <c r="S1660" s="33" t="str">
        <f t="shared" si="553"/>
        <v>129_7</v>
      </c>
      <c r="T1660" s="35" t="str">
        <f t="shared" si="554"/>
        <v>129AM</v>
      </c>
      <c r="U1660" s="35" t="str">
        <f t="shared" si="555"/>
        <v>129AMEW</v>
      </c>
      <c r="V1660" s="35" t="str">
        <f t="shared" si="571"/>
        <v>1T</v>
      </c>
      <c r="W1660" s="35" t="str">
        <f t="shared" si="564"/>
        <v>129AM1T233</v>
      </c>
      <c r="X1660" s="388">
        <f t="shared" si="565"/>
        <v>0</v>
      </c>
      <c r="Y1660" s="388">
        <f t="shared" si="566"/>
        <v>0</v>
      </c>
      <c r="Z1660" s="280" t="str">
        <f t="shared" si="556"/>
        <v/>
      </c>
      <c r="AA1660" s="280" t="str">
        <f t="shared" si="557"/>
        <v/>
      </c>
      <c r="AB1660" s="389" t="str">
        <f t="shared" si="567"/>
        <v/>
      </c>
      <c r="AC1660" s="389" t="str">
        <f t="shared" si="568"/>
        <v/>
      </c>
      <c r="AD1660" s="390" t="str">
        <f t="shared" si="558"/>
        <v/>
      </c>
      <c r="AE1660" s="282">
        <f t="shared" si="559"/>
        <v>0</v>
      </c>
      <c r="AF1660" s="359">
        <f t="shared" si="560"/>
        <v>0</v>
      </c>
      <c r="AG1660" s="280">
        <f t="shared" si="561"/>
        <v>2</v>
      </c>
      <c r="AH1660" s="280">
        <f t="shared" si="562"/>
        <v>1</v>
      </c>
      <c r="AI1660" s="280">
        <f>IF(ISBLANK(T1660),AI1659,IF(COUNTIF(T$2:T1660,T1660)&gt;1,AI1659,1+MAX(AI1659,0)))</f>
        <v>44</v>
      </c>
      <c r="AL1660" s="391" t="str">
        <f t="shared" si="569"/>
        <v/>
      </c>
      <c r="AM1660" s="391" t="str">
        <f t="shared" si="570"/>
        <v/>
      </c>
      <c r="AO1660" s="310" t="str">
        <f t="shared" si="563"/>
        <v/>
      </c>
      <c r="AP1660" s="310">
        <f>SUM(AO$1:AO1660)</f>
        <v>0</v>
      </c>
      <c r="AQ1660" s="310">
        <f>SUM(AK$2:AK1660)</f>
        <v>12</v>
      </c>
      <c r="AR1660" s="310">
        <f>COUNTA(AJ$2:AJ1660)</f>
        <v>12</v>
      </c>
      <c r="AS1660" s="312">
        <f>ABS(H1660-Data!H1644)</f>
        <v>0</v>
      </c>
      <c r="AT1660" s="312">
        <f>ABS(I1660-Data!I1644)</f>
        <v>1</v>
      </c>
      <c r="AU1660" s="312">
        <f>ABS(J1660-Data!J1644)</f>
        <v>1</v>
      </c>
      <c r="AV1660" s="312">
        <f>ABS(K1660-Data!K1644)</f>
        <v>0</v>
      </c>
      <c r="AW1660" s="312">
        <f>ABS(L1660-Data!L1644)</f>
        <v>0</v>
      </c>
      <c r="AZ1660">
        <v>0</v>
      </c>
      <c r="BA1660">
        <v>0</v>
      </c>
    </row>
    <row r="1661" spans="1:53" x14ac:dyDescent="0.25">
      <c r="A1661">
        <v>129</v>
      </c>
      <c r="B1661" t="s">
        <v>65</v>
      </c>
      <c r="C1661" t="s">
        <v>671</v>
      </c>
      <c r="D1661"/>
      <c r="E1661">
        <v>2</v>
      </c>
      <c r="F1661">
        <v>3</v>
      </c>
      <c r="G1661">
        <v>4</v>
      </c>
      <c r="H1661">
        <v>3</v>
      </c>
      <c r="I1661">
        <v>1</v>
      </c>
      <c r="J1661">
        <v>2</v>
      </c>
      <c r="K1661">
        <v>0</v>
      </c>
      <c r="L1661">
        <v>0</v>
      </c>
      <c r="M1661" t="s">
        <v>944</v>
      </c>
      <c r="O1661" s="101">
        <f>IF(ISBLANK(C1661),O1660,IF(COUNTIF(C$2:C1661,C1661)&gt;1,O1660,1+MAX(O1660,0)))</f>
        <v>46</v>
      </c>
      <c r="P1661" s="45">
        <f t="shared" si="550"/>
        <v>24</v>
      </c>
      <c r="Q1661" s="33" t="str">
        <f t="shared" si="551"/>
        <v/>
      </c>
      <c r="R1661" s="33">
        <f t="shared" si="552"/>
        <v>7</v>
      </c>
      <c r="S1661" s="33" t="str">
        <f t="shared" si="553"/>
        <v>129_7</v>
      </c>
      <c r="T1661" s="35" t="str">
        <f t="shared" si="554"/>
        <v>129AM</v>
      </c>
      <c r="U1661" s="35" t="str">
        <f t="shared" si="555"/>
        <v>129AMEW</v>
      </c>
      <c r="V1661" s="35" t="str">
        <f t="shared" si="571"/>
        <v>1T</v>
      </c>
      <c r="W1661" s="35" t="str">
        <f t="shared" si="564"/>
        <v>129AM1T234</v>
      </c>
      <c r="X1661" s="388">
        <f t="shared" si="565"/>
        <v>0</v>
      </c>
      <c r="Y1661" s="388">
        <f t="shared" si="566"/>
        <v>0</v>
      </c>
      <c r="Z1661" s="280" t="str">
        <f t="shared" si="556"/>
        <v/>
      </c>
      <c r="AA1661" s="280" t="str">
        <f t="shared" si="557"/>
        <v/>
      </c>
      <c r="AB1661" s="389" t="str">
        <f t="shared" si="567"/>
        <v/>
      </c>
      <c r="AC1661" s="389" t="str">
        <f t="shared" si="568"/>
        <v/>
      </c>
      <c r="AD1661" s="390" t="str">
        <f t="shared" si="558"/>
        <v/>
      </c>
      <c r="AE1661" s="282">
        <f t="shared" si="559"/>
        <v>0</v>
      </c>
      <c r="AF1661" s="359">
        <f t="shared" si="560"/>
        <v>0</v>
      </c>
      <c r="AG1661" s="280">
        <f t="shared" si="561"/>
        <v>2</v>
      </c>
      <c r="AH1661" s="280">
        <f t="shared" si="562"/>
        <v>1</v>
      </c>
      <c r="AI1661" s="280">
        <f>IF(ISBLANK(T1661),AI1660,IF(COUNTIF(T$2:T1661,T1661)&gt;1,AI1660,1+MAX(AI1660,0)))</f>
        <v>44</v>
      </c>
      <c r="AL1661" s="391" t="str">
        <f t="shared" si="569"/>
        <v/>
      </c>
      <c r="AM1661" s="391" t="str">
        <f t="shared" si="570"/>
        <v/>
      </c>
      <c r="AO1661" s="310" t="str">
        <f t="shared" si="563"/>
        <v/>
      </c>
      <c r="AP1661" s="310">
        <f>SUM(AO$1:AO1661)</f>
        <v>0</v>
      </c>
      <c r="AQ1661" s="310">
        <f>SUM(AK$2:AK1661)</f>
        <v>12</v>
      </c>
      <c r="AR1661" s="310">
        <f>COUNTA(AJ$2:AJ1661)</f>
        <v>12</v>
      </c>
      <c r="AS1661" s="312">
        <f>ABS(H1661-Data!H1645)</f>
        <v>1</v>
      </c>
      <c r="AT1661" s="312">
        <f>ABS(I1661-Data!I1645)</f>
        <v>1</v>
      </c>
      <c r="AU1661" s="312">
        <f>ABS(J1661-Data!J1645)</f>
        <v>1</v>
      </c>
      <c r="AV1661" s="312">
        <f>ABS(K1661-Data!K1645)</f>
        <v>0</v>
      </c>
      <c r="AW1661" s="312">
        <f>ABS(L1661-Data!L1645)</f>
        <v>1</v>
      </c>
      <c r="AZ1661">
        <v>0</v>
      </c>
      <c r="BA1661">
        <v>0</v>
      </c>
    </row>
    <row r="1662" spans="1:53" x14ac:dyDescent="0.25">
      <c r="A1662">
        <v>129</v>
      </c>
      <c r="B1662" t="s">
        <v>65</v>
      </c>
      <c r="C1662" t="s">
        <v>671</v>
      </c>
      <c r="D1662"/>
      <c r="E1662">
        <v>2</v>
      </c>
      <c r="F1662">
        <v>4</v>
      </c>
      <c r="G1662">
        <v>1</v>
      </c>
      <c r="H1662">
        <v>8</v>
      </c>
      <c r="I1662">
        <v>2</v>
      </c>
      <c r="J1662">
        <v>5</v>
      </c>
      <c r="K1662">
        <v>1</v>
      </c>
      <c r="L1662">
        <v>8</v>
      </c>
      <c r="M1662" t="s">
        <v>944</v>
      </c>
      <c r="O1662" s="101">
        <f>IF(ISBLANK(C1662),O1661,IF(COUNTIF(C$2:C1662,C1662)&gt;1,O1661,1+MAX(O1661,0)))</f>
        <v>46</v>
      </c>
      <c r="P1662" s="45">
        <f t="shared" si="550"/>
        <v>24</v>
      </c>
      <c r="Q1662" s="33" t="str">
        <f t="shared" si="551"/>
        <v/>
      </c>
      <c r="R1662" s="33">
        <f t="shared" si="552"/>
        <v>8</v>
      </c>
      <c r="S1662" s="33" t="str">
        <f t="shared" si="553"/>
        <v>129_8</v>
      </c>
      <c r="T1662" s="35" t="str">
        <f t="shared" si="554"/>
        <v>129AM</v>
      </c>
      <c r="U1662" s="35" t="str">
        <f t="shared" si="555"/>
        <v>129AMNS</v>
      </c>
      <c r="V1662" s="35" t="str">
        <f t="shared" si="571"/>
        <v>1T</v>
      </c>
      <c r="W1662" s="35" t="str">
        <f t="shared" si="564"/>
        <v>129AM1T241</v>
      </c>
      <c r="X1662" s="388">
        <f t="shared" si="565"/>
        <v>1</v>
      </c>
      <c r="Y1662" s="388">
        <f t="shared" si="566"/>
        <v>8</v>
      </c>
      <c r="Z1662" s="280" t="str">
        <f t="shared" si="556"/>
        <v/>
      </c>
      <c r="AA1662" s="280" t="str">
        <f t="shared" si="557"/>
        <v/>
      </c>
      <c r="AB1662" s="389" t="str">
        <f t="shared" si="567"/>
        <v/>
      </c>
      <c r="AC1662" s="389" t="str">
        <f t="shared" si="568"/>
        <v/>
      </c>
      <c r="AD1662" s="390" t="str">
        <f t="shared" si="558"/>
        <v/>
      </c>
      <c r="AE1662" s="282">
        <f t="shared" si="559"/>
        <v>0</v>
      </c>
      <c r="AF1662" s="359">
        <f t="shared" si="560"/>
        <v>0</v>
      </c>
      <c r="AG1662" s="280">
        <f t="shared" si="561"/>
        <v>0</v>
      </c>
      <c r="AH1662" s="280">
        <f t="shared" si="562"/>
        <v>0</v>
      </c>
      <c r="AI1662" s="280">
        <f>IF(ISBLANK(T1662),AI1661,IF(COUNTIF(T$2:T1662,T1662)&gt;1,AI1661,1+MAX(AI1661,0)))</f>
        <v>44</v>
      </c>
      <c r="AL1662" s="391" t="str">
        <f t="shared" si="569"/>
        <v/>
      </c>
      <c r="AM1662" s="391" t="str">
        <f t="shared" si="570"/>
        <v/>
      </c>
      <c r="AO1662" s="310" t="str">
        <f t="shared" si="563"/>
        <v/>
      </c>
      <c r="AP1662" s="310">
        <f>SUM(AO$1:AO1662)</f>
        <v>0</v>
      </c>
      <c r="AQ1662" s="310">
        <f>SUM(AK$2:AK1662)</f>
        <v>12</v>
      </c>
      <c r="AR1662" s="310">
        <f>COUNTA(AJ$2:AJ1662)</f>
        <v>12</v>
      </c>
      <c r="AS1662" s="312">
        <f>ABS(H1662-Data!H1646)</f>
        <v>3</v>
      </c>
      <c r="AT1662" s="312">
        <f>ABS(I1662-Data!I1646)</f>
        <v>1</v>
      </c>
      <c r="AU1662" s="312">
        <f>ABS(J1662-Data!J1646)</f>
        <v>5</v>
      </c>
      <c r="AV1662" s="312">
        <f>ABS(K1662-Data!K1646)</f>
        <v>0</v>
      </c>
      <c r="AW1662" s="312">
        <f>ABS(L1662-Data!L1646)</f>
        <v>3</v>
      </c>
      <c r="AZ1662">
        <v>1</v>
      </c>
      <c r="BA1662">
        <v>8</v>
      </c>
    </row>
    <row r="1663" spans="1:53" x14ac:dyDescent="0.25">
      <c r="A1663">
        <v>129</v>
      </c>
      <c r="B1663" t="s">
        <v>65</v>
      </c>
      <c r="C1663" t="s">
        <v>671</v>
      </c>
      <c r="D1663"/>
      <c r="E1663">
        <v>2</v>
      </c>
      <c r="F1663">
        <v>4</v>
      </c>
      <c r="G1663">
        <v>2</v>
      </c>
      <c r="H1663">
        <v>2</v>
      </c>
      <c r="I1663">
        <v>0</v>
      </c>
      <c r="J1663">
        <v>0</v>
      </c>
      <c r="K1663">
        <v>0</v>
      </c>
      <c r="L1663">
        <v>1</v>
      </c>
      <c r="M1663" t="s">
        <v>944</v>
      </c>
      <c r="O1663" s="101">
        <f>IF(ISBLANK(C1663),O1662,IF(COUNTIF(C$2:C1663,C1663)&gt;1,O1662,1+MAX(O1662,0)))</f>
        <v>46</v>
      </c>
      <c r="P1663" s="45">
        <f t="shared" si="550"/>
        <v>24</v>
      </c>
      <c r="Q1663" s="33" t="str">
        <f t="shared" si="551"/>
        <v/>
      </c>
      <c r="R1663" s="33">
        <f t="shared" si="552"/>
        <v>8</v>
      </c>
      <c r="S1663" s="33" t="str">
        <f t="shared" si="553"/>
        <v>129_8</v>
      </c>
      <c r="T1663" s="35" t="str">
        <f t="shared" si="554"/>
        <v>129AM</v>
      </c>
      <c r="U1663" s="35" t="str">
        <f t="shared" si="555"/>
        <v>129AMNS</v>
      </c>
      <c r="V1663" s="35" t="str">
        <f t="shared" si="571"/>
        <v>1T</v>
      </c>
      <c r="W1663" s="35" t="str">
        <f t="shared" si="564"/>
        <v>129AM1T242</v>
      </c>
      <c r="X1663" s="388">
        <f t="shared" si="565"/>
        <v>0</v>
      </c>
      <c r="Y1663" s="388">
        <f t="shared" si="566"/>
        <v>1</v>
      </c>
      <c r="Z1663" s="280" t="str">
        <f t="shared" si="556"/>
        <v/>
      </c>
      <c r="AA1663" s="280" t="str">
        <f t="shared" si="557"/>
        <v/>
      </c>
      <c r="AB1663" s="389" t="str">
        <f t="shared" si="567"/>
        <v/>
      </c>
      <c r="AC1663" s="389" t="str">
        <f t="shared" si="568"/>
        <v/>
      </c>
      <c r="AD1663" s="390" t="str">
        <f t="shared" si="558"/>
        <v/>
      </c>
      <c r="AE1663" s="282">
        <f t="shared" si="559"/>
        <v>0</v>
      </c>
      <c r="AF1663" s="359">
        <f t="shared" si="560"/>
        <v>0</v>
      </c>
      <c r="AG1663" s="280">
        <f t="shared" si="561"/>
        <v>0</v>
      </c>
      <c r="AH1663" s="280">
        <f t="shared" si="562"/>
        <v>0</v>
      </c>
      <c r="AI1663" s="280">
        <f>IF(ISBLANK(T1663),AI1662,IF(COUNTIF(T$2:T1663,T1663)&gt;1,AI1662,1+MAX(AI1662,0)))</f>
        <v>44</v>
      </c>
      <c r="AL1663" s="391" t="str">
        <f t="shared" si="569"/>
        <v/>
      </c>
      <c r="AM1663" s="391" t="str">
        <f t="shared" si="570"/>
        <v/>
      </c>
      <c r="AO1663" s="310" t="str">
        <f t="shared" si="563"/>
        <v/>
      </c>
      <c r="AP1663" s="310">
        <f>SUM(AO$1:AO1663)</f>
        <v>0</v>
      </c>
      <c r="AQ1663" s="310">
        <f>SUM(AK$2:AK1663)</f>
        <v>12</v>
      </c>
      <c r="AR1663" s="310">
        <f>COUNTA(AJ$2:AJ1663)</f>
        <v>12</v>
      </c>
      <c r="AS1663" s="312">
        <f>ABS(H1663-Data!H1647)</f>
        <v>1</v>
      </c>
      <c r="AT1663" s="312">
        <f>ABS(I1663-Data!I1647)</f>
        <v>1</v>
      </c>
      <c r="AU1663" s="312">
        <f>ABS(J1663-Data!J1647)</f>
        <v>0</v>
      </c>
      <c r="AV1663" s="312">
        <f>ABS(K1663-Data!K1647)</f>
        <v>0</v>
      </c>
      <c r="AW1663" s="312">
        <f>ABS(L1663-Data!L1647)</f>
        <v>0</v>
      </c>
      <c r="AZ1663">
        <v>0</v>
      </c>
      <c r="BA1663">
        <v>1</v>
      </c>
    </row>
    <row r="1664" spans="1:53" x14ac:dyDescent="0.25">
      <c r="A1664">
        <v>129</v>
      </c>
      <c r="B1664" t="s">
        <v>65</v>
      </c>
      <c r="C1664" t="s">
        <v>671</v>
      </c>
      <c r="D1664"/>
      <c r="E1664">
        <v>2</v>
      </c>
      <c r="F1664">
        <v>4</v>
      </c>
      <c r="G1664">
        <v>3</v>
      </c>
      <c r="H1664">
        <v>3</v>
      </c>
      <c r="I1664">
        <v>1</v>
      </c>
      <c r="J1664">
        <v>3</v>
      </c>
      <c r="K1664">
        <v>0</v>
      </c>
      <c r="L1664">
        <v>0</v>
      </c>
      <c r="M1664" t="s">
        <v>944</v>
      </c>
      <c r="O1664" s="101">
        <f>IF(ISBLANK(C1664),O1663,IF(COUNTIF(C$2:C1664,C1664)&gt;1,O1663,1+MAX(O1663,0)))</f>
        <v>46</v>
      </c>
      <c r="P1664" s="45">
        <f t="shared" si="550"/>
        <v>24</v>
      </c>
      <c r="Q1664" s="33" t="str">
        <f t="shared" si="551"/>
        <v/>
      </c>
      <c r="R1664" s="33">
        <f t="shared" si="552"/>
        <v>8</v>
      </c>
      <c r="S1664" s="33" t="str">
        <f t="shared" si="553"/>
        <v>129_8</v>
      </c>
      <c r="T1664" s="35" t="str">
        <f t="shared" si="554"/>
        <v>129AM</v>
      </c>
      <c r="U1664" s="35" t="str">
        <f t="shared" si="555"/>
        <v>129AMEW</v>
      </c>
      <c r="V1664" s="35" t="str">
        <f t="shared" si="571"/>
        <v>1T</v>
      </c>
      <c r="W1664" s="35" t="str">
        <f t="shared" si="564"/>
        <v>129AM1T243</v>
      </c>
      <c r="X1664" s="388">
        <f t="shared" si="565"/>
        <v>0</v>
      </c>
      <c r="Y1664" s="388">
        <f t="shared" si="566"/>
        <v>0</v>
      </c>
      <c r="Z1664" s="280" t="str">
        <f t="shared" si="556"/>
        <v/>
      </c>
      <c r="AA1664" s="280" t="str">
        <f t="shared" si="557"/>
        <v/>
      </c>
      <c r="AB1664" s="389" t="str">
        <f t="shared" si="567"/>
        <v/>
      </c>
      <c r="AC1664" s="389" t="str">
        <f t="shared" si="568"/>
        <v/>
      </c>
      <c r="AD1664" s="390" t="str">
        <f t="shared" si="558"/>
        <v/>
      </c>
      <c r="AE1664" s="282">
        <f t="shared" si="559"/>
        <v>0</v>
      </c>
      <c r="AF1664" s="359">
        <f t="shared" si="560"/>
        <v>0</v>
      </c>
      <c r="AG1664" s="280">
        <f t="shared" si="561"/>
        <v>2</v>
      </c>
      <c r="AH1664" s="280">
        <f t="shared" si="562"/>
        <v>1</v>
      </c>
      <c r="AI1664" s="280">
        <f>IF(ISBLANK(T1664),AI1663,IF(COUNTIF(T$2:T1664,T1664)&gt;1,AI1663,1+MAX(AI1663,0)))</f>
        <v>44</v>
      </c>
      <c r="AL1664" s="391" t="str">
        <f t="shared" si="569"/>
        <v/>
      </c>
      <c r="AM1664" s="391" t="str">
        <f t="shared" si="570"/>
        <v/>
      </c>
      <c r="AO1664" s="310" t="str">
        <f t="shared" si="563"/>
        <v/>
      </c>
      <c r="AP1664" s="310">
        <f>SUM(AO$1:AO1664)</f>
        <v>0</v>
      </c>
      <c r="AQ1664" s="310">
        <f>SUM(AK$2:AK1664)</f>
        <v>12</v>
      </c>
      <c r="AR1664" s="310">
        <f>COUNTA(AJ$2:AJ1664)</f>
        <v>12</v>
      </c>
      <c r="AS1664" s="312">
        <f>ABS(H1664-Data!H1648)</f>
        <v>3</v>
      </c>
      <c r="AT1664" s="312">
        <f>ABS(I1664-Data!I1648)</f>
        <v>1</v>
      </c>
      <c r="AU1664" s="312">
        <f>ABS(J1664-Data!J1648)</f>
        <v>3</v>
      </c>
      <c r="AV1664" s="312">
        <f>ABS(K1664-Data!K1648)</f>
        <v>0</v>
      </c>
      <c r="AW1664" s="312">
        <f>ABS(L1664-Data!L1648)</f>
        <v>0</v>
      </c>
      <c r="AZ1664">
        <v>0</v>
      </c>
      <c r="BA1664">
        <v>0</v>
      </c>
    </row>
    <row r="1665" spans="1:53" x14ac:dyDescent="0.25">
      <c r="A1665">
        <v>129</v>
      </c>
      <c r="B1665" t="s">
        <v>65</v>
      </c>
      <c r="C1665" t="s">
        <v>671</v>
      </c>
      <c r="D1665"/>
      <c r="E1665">
        <v>2</v>
      </c>
      <c r="F1665">
        <v>4</v>
      </c>
      <c r="G1665">
        <v>4</v>
      </c>
      <c r="H1665">
        <v>6</v>
      </c>
      <c r="I1665">
        <v>5</v>
      </c>
      <c r="J1665">
        <v>3</v>
      </c>
      <c r="K1665">
        <v>0</v>
      </c>
      <c r="L1665">
        <v>1</v>
      </c>
      <c r="M1665" t="s">
        <v>944</v>
      </c>
      <c r="O1665" s="101">
        <f>IF(ISBLANK(C1665),O1664,IF(COUNTIF(C$2:C1665,C1665)&gt;1,O1664,1+MAX(O1664,0)))</f>
        <v>46</v>
      </c>
      <c r="P1665" s="45">
        <f t="shared" si="550"/>
        <v>24</v>
      </c>
      <c r="Q1665" s="33" t="str">
        <f t="shared" si="551"/>
        <v/>
      </c>
      <c r="R1665" s="33">
        <f t="shared" si="552"/>
        <v>8</v>
      </c>
      <c r="S1665" s="33" t="str">
        <f t="shared" si="553"/>
        <v>129_8</v>
      </c>
      <c r="T1665" s="35" t="str">
        <f t="shared" si="554"/>
        <v>129AM</v>
      </c>
      <c r="U1665" s="35" t="str">
        <f t="shared" si="555"/>
        <v>129AMEW</v>
      </c>
      <c r="V1665" s="35" t="str">
        <f t="shared" si="571"/>
        <v>1T</v>
      </c>
      <c r="W1665" s="35" t="str">
        <f t="shared" si="564"/>
        <v>129AM1T244</v>
      </c>
      <c r="X1665" s="388">
        <f t="shared" si="565"/>
        <v>0</v>
      </c>
      <c r="Y1665" s="388">
        <f t="shared" si="566"/>
        <v>1</v>
      </c>
      <c r="Z1665" s="280" t="str">
        <f t="shared" si="556"/>
        <v/>
      </c>
      <c r="AA1665" s="280" t="str">
        <f t="shared" si="557"/>
        <v/>
      </c>
      <c r="AB1665" s="389" t="str">
        <f t="shared" si="567"/>
        <v/>
      </c>
      <c r="AC1665" s="389" t="str">
        <f t="shared" si="568"/>
        <v/>
      </c>
      <c r="AD1665" s="390" t="str">
        <f t="shared" si="558"/>
        <v/>
      </c>
      <c r="AE1665" s="282">
        <f t="shared" si="559"/>
        <v>0</v>
      </c>
      <c r="AF1665" s="359">
        <f t="shared" si="560"/>
        <v>0</v>
      </c>
      <c r="AG1665" s="280">
        <f t="shared" si="561"/>
        <v>2</v>
      </c>
      <c r="AH1665" s="280">
        <f t="shared" si="562"/>
        <v>1</v>
      </c>
      <c r="AI1665" s="280">
        <f>IF(ISBLANK(T1665),AI1664,IF(COUNTIF(T$2:T1665,T1665)&gt;1,AI1664,1+MAX(AI1664,0)))</f>
        <v>44</v>
      </c>
      <c r="AL1665" s="391" t="str">
        <f t="shared" si="569"/>
        <v/>
      </c>
      <c r="AM1665" s="391" t="str">
        <f t="shared" si="570"/>
        <v/>
      </c>
      <c r="AO1665" s="310" t="str">
        <f t="shared" si="563"/>
        <v/>
      </c>
      <c r="AP1665" s="310">
        <f>SUM(AO$1:AO1665)</f>
        <v>0</v>
      </c>
      <c r="AQ1665" s="310">
        <f>SUM(AK$2:AK1665)</f>
        <v>12</v>
      </c>
      <c r="AR1665" s="310">
        <f>COUNTA(AJ$2:AJ1665)</f>
        <v>12</v>
      </c>
      <c r="AS1665" s="312">
        <f>ABS(H1665-Data!H1649)</f>
        <v>4</v>
      </c>
      <c r="AT1665" s="312">
        <f>ABS(I1665-Data!I1649)</f>
        <v>4</v>
      </c>
      <c r="AU1665" s="312">
        <f>ABS(J1665-Data!J1649)</f>
        <v>2</v>
      </c>
      <c r="AV1665" s="312">
        <f>ABS(K1665-Data!K1649)</f>
        <v>0</v>
      </c>
      <c r="AW1665" s="312">
        <f>ABS(L1665-Data!L1649)</f>
        <v>0</v>
      </c>
      <c r="AZ1665">
        <v>0</v>
      </c>
      <c r="BA1665">
        <v>1</v>
      </c>
    </row>
    <row r="1666" spans="1:53" x14ac:dyDescent="0.25">
      <c r="A1666">
        <v>131</v>
      </c>
      <c r="B1666" t="s">
        <v>65</v>
      </c>
      <c r="C1666" t="s">
        <v>945</v>
      </c>
      <c r="D1666"/>
      <c r="E1666">
        <v>1</v>
      </c>
      <c r="F1666">
        <v>1</v>
      </c>
      <c r="G1666">
        <v>1</v>
      </c>
      <c r="H1666">
        <v>3</v>
      </c>
      <c r="I1666">
        <v>0</v>
      </c>
      <c r="J1666">
        <v>0</v>
      </c>
      <c r="K1666">
        <v>2</v>
      </c>
      <c r="L1666">
        <v>3</v>
      </c>
      <c r="M1666"/>
      <c r="O1666" s="101">
        <f>IF(ISBLANK(C1666),O1665,IF(COUNTIF(C$2:C1666,C1666)&gt;1,O1665,1+MAX(O1665,0)))</f>
        <v>47</v>
      </c>
      <c r="P1666" s="45">
        <f t="shared" ref="P1666:P1729" si="572">IF(A1666=A1665,P1665,IF(ISNUMBER(P1665),P1665+1,1))</f>
        <v>25</v>
      </c>
      <c r="Q1666" s="33">
        <f t="shared" ref="Q1666:Q1729" si="573">IF(OR(P1666=P1665,LEN(A1666)&lt;1),"",P1666)</f>
        <v>25</v>
      </c>
      <c r="R1666" s="33">
        <f t="shared" ref="R1666:R1729" si="574">IF(ISNUMBER(F1666),F1666+4*(E1666-1)+8*IF(B1666="PM",1,0),"")</f>
        <v>1</v>
      </c>
      <c r="S1666" s="33" t="str">
        <f t="shared" ref="S1666:S1729" si="575">IF(ISNUMBER(R1666),A1666&amp;"_"&amp;R1666,"")</f>
        <v>131_1</v>
      </c>
      <c r="T1666" s="35" t="str">
        <f t="shared" ref="T1666:T1729" si="576">A1666&amp;B1666</f>
        <v>131AM</v>
      </c>
      <c r="U1666" s="35" t="str">
        <f t="shared" ref="U1666:U1729" si="577">IF(OR(G1666=1,G1666=2),T1666&amp;"NS",IF(OR(G1666=3,G1666=4),T1666&amp;"EW",""))</f>
        <v>131AMNS</v>
      </c>
      <c r="V1666" s="35" t="str">
        <f t="shared" si="571"/>
        <v>1U</v>
      </c>
      <c r="W1666" s="35" t="str">
        <f t="shared" si="564"/>
        <v>131AM1U111</v>
      </c>
      <c r="X1666" s="388">
        <f t="shared" si="565"/>
        <v>2</v>
      </c>
      <c r="Y1666" s="388">
        <f t="shared" si="566"/>
        <v>3</v>
      </c>
      <c r="Z1666" s="280" t="str">
        <f t="shared" ref="Z1666:Z1729" si="578">IF(I1666&gt;$H1666,1,"")</f>
        <v/>
      </c>
      <c r="AA1666" s="280" t="str">
        <f t="shared" ref="AA1666:AA1729" si="579">IF(J1666&gt;$H1666,1,"")</f>
        <v/>
      </c>
      <c r="AB1666" s="389" t="str">
        <f t="shared" si="567"/>
        <v/>
      </c>
      <c r="AC1666" s="389" t="str">
        <f t="shared" si="568"/>
        <v/>
      </c>
      <c r="AD1666" s="390" t="str">
        <f t="shared" ref="AD1666:AD1729" si="580">IF(ISERROR(MATCH(A1666&amp;"_"&amp;G1666,Sidewalk_ignore,0)),"",1)</f>
        <v/>
      </c>
      <c r="AE1666" s="282">
        <f t="shared" ref="AE1666:AE1729" si="581">IF(AND(ISNUMBER($G1666),$B1666="AM"),INDEX(CordonIn,MATCH($A1666,loc_ID,0),$G1666),0)</f>
        <v>1</v>
      </c>
      <c r="AF1666" s="359">
        <f t="shared" ref="AF1666:AF1729" si="582">IF(AND(ISNUMBER($G1666),$B1666="PM"),INDEX(CordonIn,MATCH($A1666,loc_ID,0),VLOOKUP($G1666,Reverse_dir,2,FALSE)),0)</f>
        <v>0</v>
      </c>
      <c r="AG1666" s="280">
        <f t="shared" ref="AG1666:AG1729" si="583">IF(AND(ISNUMBER($G1666),$B1666="AM"),INDEX(Lane,MATCH($A1666,loc_ID,0),$G1666),0)</f>
        <v>0</v>
      </c>
      <c r="AH1666" s="280">
        <f t="shared" ref="AH1666:AH1729" si="584">IF(AND(AG1666&gt;0,ISNUMBER(AG1666)),1,0)</f>
        <v>0</v>
      </c>
      <c r="AI1666" s="280">
        <f>IF(ISBLANK(T1666),AI1665,IF(COUNTIF(T$2:T1666,T1666)&gt;1,AI1665,1+MAX(AI1665,0)))</f>
        <v>45</v>
      </c>
      <c r="AL1666" s="391" t="str">
        <f t="shared" si="569"/>
        <v/>
      </c>
      <c r="AM1666" s="391" t="str">
        <f t="shared" si="570"/>
        <v/>
      </c>
      <c r="AO1666" s="310" t="str">
        <f t="shared" ref="AO1666:AO1729" si="585">IF(SUM(Z1666:AC1666)&gt;0,1,"")</f>
        <v/>
      </c>
      <c r="AP1666" s="310">
        <f>SUM(AO$1:AO1666)</f>
        <v>0</v>
      </c>
      <c r="AQ1666" s="310">
        <f>SUM(AK$2:AK1666)</f>
        <v>12</v>
      </c>
      <c r="AR1666" s="310">
        <f>COUNTA(AJ$2:AJ1666)</f>
        <v>12</v>
      </c>
      <c r="AS1666" s="312"/>
      <c r="AT1666" s="312"/>
      <c r="AU1666" s="312"/>
      <c r="AV1666" s="312"/>
      <c r="AW1666" s="312"/>
      <c r="AZ1666">
        <v>2</v>
      </c>
      <c r="BA1666">
        <v>3</v>
      </c>
    </row>
    <row r="1667" spans="1:53" x14ac:dyDescent="0.25">
      <c r="A1667">
        <v>131</v>
      </c>
      <c r="B1667" t="s">
        <v>65</v>
      </c>
      <c r="C1667" t="s">
        <v>945</v>
      </c>
      <c r="D1667"/>
      <c r="E1667">
        <v>1</v>
      </c>
      <c r="F1667">
        <v>1</v>
      </c>
      <c r="G1667">
        <v>2</v>
      </c>
      <c r="H1667">
        <v>19</v>
      </c>
      <c r="I1667">
        <v>2</v>
      </c>
      <c r="J1667">
        <v>2</v>
      </c>
      <c r="K1667">
        <v>0</v>
      </c>
      <c r="L1667">
        <v>17</v>
      </c>
      <c r="M1667"/>
      <c r="O1667" s="101">
        <f>IF(ISBLANK(C1667),O1666,IF(COUNTIF(C$2:C1667,C1667)&gt;1,O1666,1+MAX(O1666,0)))</f>
        <v>47</v>
      </c>
      <c r="P1667" s="45">
        <f t="shared" si="572"/>
        <v>25</v>
      </c>
      <c r="Q1667" s="33" t="str">
        <f t="shared" si="573"/>
        <v/>
      </c>
      <c r="R1667" s="33">
        <f t="shared" si="574"/>
        <v>1</v>
      </c>
      <c r="S1667" s="33" t="str">
        <f t="shared" si="575"/>
        <v>131_1</v>
      </c>
      <c r="T1667" s="35" t="str">
        <f t="shared" si="576"/>
        <v>131AM</v>
      </c>
      <c r="U1667" s="35" t="str">
        <f t="shared" si="577"/>
        <v>131AMNS</v>
      </c>
      <c r="V1667" s="35" t="str">
        <f t="shared" si="571"/>
        <v>1U</v>
      </c>
      <c r="W1667" s="35" t="str">
        <f t="shared" ref="W1667:W1730" si="586">IF(ISBLANK(A1667),"",A1667&amp;B1667&amp;V1667&amp;E1667&amp;F1667&amp;G1667)</f>
        <v>131AM1U112</v>
      </c>
      <c r="X1667" s="388">
        <f t="shared" ref="X1667:X1730" si="587">IF($AD1667=1,0,K1667)</f>
        <v>0</v>
      </c>
      <c r="Y1667" s="388">
        <f t="shared" ref="Y1667:Y1730" si="588">IF($AD1667=1,0,L1667)</f>
        <v>17</v>
      </c>
      <c r="Z1667" s="280" t="str">
        <f t="shared" si="578"/>
        <v/>
      </c>
      <c r="AA1667" s="280" t="str">
        <f t="shared" si="579"/>
        <v/>
      </c>
      <c r="AB1667" s="389" t="str">
        <f t="shared" ref="AB1667:AB1730" si="589">IF(OR(K1667&gt;$H1667,AND($AD1667=1,K1667&gt;0)),1,"")</f>
        <v/>
      </c>
      <c r="AC1667" s="389" t="str">
        <f t="shared" ref="AC1667:AC1730" si="590">IF(OR(L1667&gt;$H1667,AND($AD1667=1,L1667&gt;0)),1,"")</f>
        <v/>
      </c>
      <c r="AD1667" s="390" t="str">
        <f t="shared" si="580"/>
        <v/>
      </c>
      <c r="AE1667" s="282">
        <f t="shared" si="581"/>
        <v>0</v>
      </c>
      <c r="AF1667" s="359">
        <f t="shared" si="582"/>
        <v>0</v>
      </c>
      <c r="AG1667" s="280">
        <f t="shared" si="583"/>
        <v>0</v>
      </c>
      <c r="AH1667" s="280">
        <f t="shared" si="584"/>
        <v>0</v>
      </c>
      <c r="AI1667" s="280">
        <f>IF(ISBLANK(T1667),AI1666,IF(COUNTIF(T$2:T1667,T1667)&gt;1,AI1666,1+MAX(AI1666,0)))</f>
        <v>45</v>
      </c>
      <c r="AL1667" s="391" t="str">
        <f t="shared" ref="AL1667:AL1730" si="591">IF(OR(AB1667=1,AC1667=1),IF(LEN(AJ1667)=0,"",AJ1667&amp;"; ")&amp;"Ignore sidewalk",IF(LEN(AJ1667)=0,"",AJ1667))</f>
        <v/>
      </c>
      <c r="AM1667" s="391" t="str">
        <f t="shared" ref="AM1667:AM1730" si="592">IF(OR(AB1667=1,AC1667=1),1,IF(LEN(AK1667)=0,"",AK1667))</f>
        <v/>
      </c>
      <c r="AO1667" s="310" t="str">
        <f t="shared" si="585"/>
        <v/>
      </c>
      <c r="AP1667" s="310">
        <f>SUM(AO$1:AO1667)</f>
        <v>0</v>
      </c>
      <c r="AQ1667" s="310">
        <f>SUM(AK$2:AK1667)</f>
        <v>12</v>
      </c>
      <c r="AR1667" s="310">
        <f>COUNTA(AJ$2:AJ1667)</f>
        <v>12</v>
      </c>
      <c r="AS1667" s="312"/>
      <c r="AT1667" s="312"/>
      <c r="AU1667" s="312"/>
      <c r="AV1667" s="312"/>
      <c r="AW1667" s="312"/>
      <c r="AZ1667">
        <v>0</v>
      </c>
      <c r="BA1667">
        <v>17</v>
      </c>
    </row>
    <row r="1668" spans="1:53" x14ac:dyDescent="0.25">
      <c r="A1668">
        <v>131</v>
      </c>
      <c r="B1668" t="s">
        <v>65</v>
      </c>
      <c r="C1668" t="s">
        <v>945</v>
      </c>
      <c r="D1668"/>
      <c r="E1668">
        <v>1</v>
      </c>
      <c r="F1668">
        <v>1</v>
      </c>
      <c r="G1668">
        <v>3</v>
      </c>
      <c r="H1668">
        <v>7</v>
      </c>
      <c r="I1668">
        <v>2</v>
      </c>
      <c r="J1668">
        <v>1</v>
      </c>
      <c r="K1668">
        <v>2</v>
      </c>
      <c r="L1668">
        <v>5</v>
      </c>
      <c r="M1668"/>
      <c r="O1668" s="101">
        <f>IF(ISBLANK(C1668),O1667,IF(COUNTIF(C$2:C1668,C1668)&gt;1,O1667,1+MAX(O1667,0)))</f>
        <v>47</v>
      </c>
      <c r="P1668" s="45">
        <f t="shared" si="572"/>
        <v>25</v>
      </c>
      <c r="Q1668" s="33" t="str">
        <f t="shared" si="573"/>
        <v/>
      </c>
      <c r="R1668" s="33">
        <f t="shared" si="574"/>
        <v>1</v>
      </c>
      <c r="S1668" s="33" t="str">
        <f t="shared" si="575"/>
        <v>131_1</v>
      </c>
      <c r="T1668" s="35" t="str">
        <f t="shared" si="576"/>
        <v>131AM</v>
      </c>
      <c r="U1668" s="35" t="str">
        <f t="shared" si="577"/>
        <v>131AMEW</v>
      </c>
      <c r="V1668" s="35" t="str">
        <f t="shared" ref="V1668:V1731" si="593">TEXT((O1668-MOD(O1668,26))/26,"0")&amp;CHAR(65+MOD(O1668-1,26))</f>
        <v>1U</v>
      </c>
      <c r="W1668" s="35" t="str">
        <f t="shared" si="586"/>
        <v>131AM1U113</v>
      </c>
      <c r="X1668" s="388">
        <f t="shared" si="587"/>
        <v>2</v>
      </c>
      <c r="Y1668" s="388">
        <f t="shared" si="588"/>
        <v>5</v>
      </c>
      <c r="Z1668" s="280" t="str">
        <f t="shared" si="578"/>
        <v/>
      </c>
      <c r="AA1668" s="280" t="str">
        <f t="shared" si="579"/>
        <v/>
      </c>
      <c r="AB1668" s="389" t="str">
        <f t="shared" si="589"/>
        <v/>
      </c>
      <c r="AC1668" s="389" t="str">
        <f t="shared" si="590"/>
        <v/>
      </c>
      <c r="AD1668" s="390" t="str">
        <f t="shared" si="580"/>
        <v/>
      </c>
      <c r="AE1668" s="282">
        <f t="shared" si="581"/>
        <v>0</v>
      </c>
      <c r="AF1668" s="359">
        <f t="shared" si="582"/>
        <v>0</v>
      </c>
      <c r="AG1668" s="280">
        <f t="shared" si="583"/>
        <v>3</v>
      </c>
      <c r="AH1668" s="280">
        <f t="shared" si="584"/>
        <v>1</v>
      </c>
      <c r="AI1668" s="280">
        <f>IF(ISBLANK(T1668),AI1667,IF(COUNTIF(T$2:T1668,T1668)&gt;1,AI1667,1+MAX(AI1667,0)))</f>
        <v>45</v>
      </c>
      <c r="AL1668" s="391" t="str">
        <f t="shared" si="591"/>
        <v/>
      </c>
      <c r="AM1668" s="391" t="str">
        <f t="shared" si="592"/>
        <v/>
      </c>
      <c r="AO1668" s="310" t="str">
        <f t="shared" si="585"/>
        <v/>
      </c>
      <c r="AP1668" s="310">
        <f>SUM(AO$1:AO1668)</f>
        <v>0</v>
      </c>
      <c r="AQ1668" s="310">
        <f>SUM(AK$2:AK1668)</f>
        <v>12</v>
      </c>
      <c r="AR1668" s="310">
        <f>COUNTA(AJ$2:AJ1668)</f>
        <v>12</v>
      </c>
      <c r="AS1668" s="312"/>
      <c r="AT1668" s="312"/>
      <c r="AU1668" s="312"/>
      <c r="AV1668" s="312"/>
      <c r="AW1668" s="312"/>
      <c r="AZ1668">
        <v>2</v>
      </c>
      <c r="BA1668">
        <v>5</v>
      </c>
    </row>
    <row r="1669" spans="1:53" x14ac:dyDescent="0.25">
      <c r="A1669">
        <v>131</v>
      </c>
      <c r="B1669" t="s">
        <v>65</v>
      </c>
      <c r="C1669" t="s">
        <v>945</v>
      </c>
      <c r="D1669"/>
      <c r="E1669">
        <v>1</v>
      </c>
      <c r="F1669">
        <v>1</v>
      </c>
      <c r="G1669">
        <v>4</v>
      </c>
      <c r="H1669">
        <v>2</v>
      </c>
      <c r="I1669">
        <v>0</v>
      </c>
      <c r="J1669">
        <v>0</v>
      </c>
      <c r="K1669">
        <v>1</v>
      </c>
      <c r="L1669">
        <v>1</v>
      </c>
      <c r="M1669"/>
      <c r="O1669" s="101">
        <f>IF(ISBLANK(C1669),O1668,IF(COUNTIF(C$2:C1669,C1669)&gt;1,O1668,1+MAX(O1668,0)))</f>
        <v>47</v>
      </c>
      <c r="P1669" s="45">
        <f t="shared" si="572"/>
        <v>25</v>
      </c>
      <c r="Q1669" s="33" t="str">
        <f t="shared" si="573"/>
        <v/>
      </c>
      <c r="R1669" s="33">
        <f t="shared" si="574"/>
        <v>1</v>
      </c>
      <c r="S1669" s="33" t="str">
        <f t="shared" si="575"/>
        <v>131_1</v>
      </c>
      <c r="T1669" s="35" t="str">
        <f t="shared" si="576"/>
        <v>131AM</v>
      </c>
      <c r="U1669" s="35" t="str">
        <f t="shared" si="577"/>
        <v>131AMEW</v>
      </c>
      <c r="V1669" s="35" t="str">
        <f t="shared" si="593"/>
        <v>1U</v>
      </c>
      <c r="W1669" s="35" t="str">
        <f t="shared" si="586"/>
        <v>131AM1U114</v>
      </c>
      <c r="X1669" s="388">
        <f t="shared" si="587"/>
        <v>1</v>
      </c>
      <c r="Y1669" s="388">
        <f t="shared" si="588"/>
        <v>1</v>
      </c>
      <c r="Z1669" s="280" t="str">
        <f t="shared" si="578"/>
        <v/>
      </c>
      <c r="AA1669" s="280" t="str">
        <f t="shared" si="579"/>
        <v/>
      </c>
      <c r="AB1669" s="389" t="str">
        <f t="shared" si="589"/>
        <v/>
      </c>
      <c r="AC1669" s="389" t="str">
        <f t="shared" si="590"/>
        <v/>
      </c>
      <c r="AD1669" s="390" t="str">
        <f t="shared" si="580"/>
        <v/>
      </c>
      <c r="AE1669" s="282">
        <f t="shared" si="581"/>
        <v>1</v>
      </c>
      <c r="AF1669" s="359">
        <f t="shared" si="582"/>
        <v>0</v>
      </c>
      <c r="AG1669" s="280">
        <f t="shared" si="583"/>
        <v>3</v>
      </c>
      <c r="AH1669" s="280">
        <f t="shared" si="584"/>
        <v>1</v>
      </c>
      <c r="AI1669" s="280">
        <f>IF(ISBLANK(T1669),AI1668,IF(COUNTIF(T$2:T1669,T1669)&gt;1,AI1668,1+MAX(AI1668,0)))</f>
        <v>45</v>
      </c>
      <c r="AL1669" s="391" t="str">
        <f t="shared" si="591"/>
        <v/>
      </c>
      <c r="AM1669" s="391" t="str">
        <f t="shared" si="592"/>
        <v/>
      </c>
      <c r="AO1669" s="310" t="str">
        <f t="shared" si="585"/>
        <v/>
      </c>
      <c r="AP1669" s="310">
        <f>SUM(AO$1:AO1669)</f>
        <v>0</v>
      </c>
      <c r="AQ1669" s="310">
        <f>SUM(AK$2:AK1669)</f>
        <v>12</v>
      </c>
      <c r="AR1669" s="310">
        <f>COUNTA(AJ$2:AJ1669)</f>
        <v>12</v>
      </c>
      <c r="AS1669" s="312"/>
      <c r="AT1669" s="312"/>
      <c r="AU1669" s="312"/>
      <c r="AV1669" s="312"/>
      <c r="AW1669" s="312"/>
      <c r="AZ1669">
        <v>1</v>
      </c>
      <c r="BA1669">
        <v>1</v>
      </c>
    </row>
    <row r="1670" spans="1:53" x14ac:dyDescent="0.25">
      <c r="A1670">
        <v>131</v>
      </c>
      <c r="B1670" t="s">
        <v>65</v>
      </c>
      <c r="C1670" t="s">
        <v>945</v>
      </c>
      <c r="D1670"/>
      <c r="E1670">
        <v>1</v>
      </c>
      <c r="F1670">
        <v>2</v>
      </c>
      <c r="G1670">
        <v>1</v>
      </c>
      <c r="H1670">
        <v>1</v>
      </c>
      <c r="I1670">
        <v>0</v>
      </c>
      <c r="J1670">
        <v>0</v>
      </c>
      <c r="K1670">
        <v>0</v>
      </c>
      <c r="L1670">
        <v>1</v>
      </c>
      <c r="M1670"/>
      <c r="O1670" s="101">
        <f>IF(ISBLANK(C1670),O1669,IF(COUNTIF(C$2:C1670,C1670)&gt;1,O1669,1+MAX(O1669,0)))</f>
        <v>47</v>
      </c>
      <c r="P1670" s="45">
        <f t="shared" si="572"/>
        <v>25</v>
      </c>
      <c r="Q1670" s="33" t="str">
        <f t="shared" si="573"/>
        <v/>
      </c>
      <c r="R1670" s="33">
        <f t="shared" si="574"/>
        <v>2</v>
      </c>
      <c r="S1670" s="33" t="str">
        <f t="shared" si="575"/>
        <v>131_2</v>
      </c>
      <c r="T1670" s="35" t="str">
        <f t="shared" si="576"/>
        <v>131AM</v>
      </c>
      <c r="U1670" s="35" t="str">
        <f t="shared" si="577"/>
        <v>131AMNS</v>
      </c>
      <c r="V1670" s="35" t="str">
        <f t="shared" si="593"/>
        <v>1U</v>
      </c>
      <c r="W1670" s="35" t="str">
        <f t="shared" si="586"/>
        <v>131AM1U121</v>
      </c>
      <c r="X1670" s="388">
        <f t="shared" si="587"/>
        <v>0</v>
      </c>
      <c r="Y1670" s="388">
        <f t="shared" si="588"/>
        <v>1</v>
      </c>
      <c r="Z1670" s="280" t="str">
        <f t="shared" si="578"/>
        <v/>
      </c>
      <c r="AA1670" s="280" t="str">
        <f t="shared" si="579"/>
        <v/>
      </c>
      <c r="AB1670" s="389" t="str">
        <f t="shared" si="589"/>
        <v/>
      </c>
      <c r="AC1670" s="389" t="str">
        <f t="shared" si="590"/>
        <v/>
      </c>
      <c r="AD1670" s="390" t="str">
        <f t="shared" si="580"/>
        <v/>
      </c>
      <c r="AE1670" s="282">
        <f t="shared" si="581"/>
        <v>1</v>
      </c>
      <c r="AF1670" s="359">
        <f t="shared" si="582"/>
        <v>0</v>
      </c>
      <c r="AG1670" s="280">
        <f t="shared" si="583"/>
        <v>0</v>
      </c>
      <c r="AH1670" s="280">
        <f t="shared" si="584"/>
        <v>0</v>
      </c>
      <c r="AI1670" s="280">
        <f>IF(ISBLANK(T1670),AI1669,IF(COUNTIF(T$2:T1670,T1670)&gt;1,AI1669,1+MAX(AI1669,0)))</f>
        <v>45</v>
      </c>
      <c r="AL1670" s="391" t="str">
        <f t="shared" si="591"/>
        <v/>
      </c>
      <c r="AM1670" s="391" t="str">
        <f t="shared" si="592"/>
        <v/>
      </c>
      <c r="AO1670" s="310" t="str">
        <f t="shared" si="585"/>
        <v/>
      </c>
      <c r="AP1670" s="310">
        <f>SUM(AO$1:AO1670)</f>
        <v>0</v>
      </c>
      <c r="AQ1670" s="310">
        <f>SUM(AK$2:AK1670)</f>
        <v>12</v>
      </c>
      <c r="AR1670" s="310">
        <f>COUNTA(AJ$2:AJ1670)</f>
        <v>12</v>
      </c>
      <c r="AS1670" s="312"/>
      <c r="AT1670" s="312"/>
      <c r="AU1670" s="312"/>
      <c r="AV1670" s="312"/>
      <c r="AW1670" s="312"/>
      <c r="AZ1670">
        <v>0</v>
      </c>
      <c r="BA1670">
        <v>1</v>
      </c>
    </row>
    <row r="1671" spans="1:53" x14ac:dyDescent="0.25">
      <c r="A1671">
        <v>131</v>
      </c>
      <c r="B1671" t="s">
        <v>65</v>
      </c>
      <c r="C1671" t="s">
        <v>945</v>
      </c>
      <c r="D1671"/>
      <c r="E1671">
        <v>1</v>
      </c>
      <c r="F1671">
        <v>2</v>
      </c>
      <c r="G1671">
        <v>2</v>
      </c>
      <c r="H1671">
        <v>15</v>
      </c>
      <c r="I1671">
        <v>3</v>
      </c>
      <c r="J1671">
        <v>0</v>
      </c>
      <c r="K1671">
        <v>2</v>
      </c>
      <c r="L1671">
        <v>13</v>
      </c>
      <c r="M1671"/>
      <c r="O1671" s="101">
        <f>IF(ISBLANK(C1671),O1670,IF(COUNTIF(C$2:C1671,C1671)&gt;1,O1670,1+MAX(O1670,0)))</f>
        <v>47</v>
      </c>
      <c r="P1671" s="45">
        <f t="shared" si="572"/>
        <v>25</v>
      </c>
      <c r="Q1671" s="33" t="str">
        <f t="shared" si="573"/>
        <v/>
      </c>
      <c r="R1671" s="33">
        <f t="shared" si="574"/>
        <v>2</v>
      </c>
      <c r="S1671" s="33" t="str">
        <f t="shared" si="575"/>
        <v>131_2</v>
      </c>
      <c r="T1671" s="35" t="str">
        <f t="shared" si="576"/>
        <v>131AM</v>
      </c>
      <c r="U1671" s="35" t="str">
        <f t="shared" si="577"/>
        <v>131AMNS</v>
      </c>
      <c r="V1671" s="35" t="str">
        <f t="shared" si="593"/>
        <v>1U</v>
      </c>
      <c r="W1671" s="35" t="str">
        <f t="shared" si="586"/>
        <v>131AM1U122</v>
      </c>
      <c r="X1671" s="388">
        <f t="shared" si="587"/>
        <v>2</v>
      </c>
      <c r="Y1671" s="388">
        <f t="shared" si="588"/>
        <v>13</v>
      </c>
      <c r="Z1671" s="280" t="str">
        <f t="shared" si="578"/>
        <v/>
      </c>
      <c r="AA1671" s="280" t="str">
        <f t="shared" si="579"/>
        <v/>
      </c>
      <c r="AB1671" s="389" t="str">
        <f t="shared" si="589"/>
        <v/>
      </c>
      <c r="AC1671" s="389" t="str">
        <f t="shared" si="590"/>
        <v/>
      </c>
      <c r="AD1671" s="390" t="str">
        <f t="shared" si="580"/>
        <v/>
      </c>
      <c r="AE1671" s="282">
        <f t="shared" si="581"/>
        <v>0</v>
      </c>
      <c r="AF1671" s="359">
        <f t="shared" si="582"/>
        <v>0</v>
      </c>
      <c r="AG1671" s="280">
        <f t="shared" si="583"/>
        <v>0</v>
      </c>
      <c r="AH1671" s="280">
        <f t="shared" si="584"/>
        <v>0</v>
      </c>
      <c r="AI1671" s="280">
        <f>IF(ISBLANK(T1671),AI1670,IF(COUNTIF(T$2:T1671,T1671)&gt;1,AI1670,1+MAX(AI1670,0)))</f>
        <v>45</v>
      </c>
      <c r="AL1671" s="391" t="str">
        <f t="shared" si="591"/>
        <v/>
      </c>
      <c r="AM1671" s="391" t="str">
        <f t="shared" si="592"/>
        <v/>
      </c>
      <c r="AO1671" s="310" t="str">
        <f t="shared" si="585"/>
        <v/>
      </c>
      <c r="AP1671" s="310">
        <f>SUM(AO$1:AO1671)</f>
        <v>0</v>
      </c>
      <c r="AQ1671" s="310">
        <f>SUM(AK$2:AK1671)</f>
        <v>12</v>
      </c>
      <c r="AR1671" s="310">
        <f>COUNTA(AJ$2:AJ1671)</f>
        <v>12</v>
      </c>
      <c r="AS1671" s="312"/>
      <c r="AT1671" s="312"/>
      <c r="AU1671" s="312"/>
      <c r="AV1671" s="312"/>
      <c r="AW1671" s="312"/>
      <c r="AZ1671">
        <v>2</v>
      </c>
      <c r="BA1671">
        <v>13</v>
      </c>
    </row>
    <row r="1672" spans="1:53" x14ac:dyDescent="0.25">
      <c r="A1672">
        <v>131</v>
      </c>
      <c r="B1672" t="s">
        <v>65</v>
      </c>
      <c r="C1672" t="s">
        <v>945</v>
      </c>
      <c r="D1672"/>
      <c r="E1672">
        <v>1</v>
      </c>
      <c r="F1672">
        <v>2</v>
      </c>
      <c r="G1672">
        <v>3</v>
      </c>
      <c r="H1672">
        <v>32</v>
      </c>
      <c r="I1672">
        <v>11</v>
      </c>
      <c r="J1672">
        <v>2</v>
      </c>
      <c r="K1672">
        <v>1</v>
      </c>
      <c r="L1672">
        <v>8</v>
      </c>
      <c r="M1672"/>
      <c r="O1672" s="101">
        <f>IF(ISBLANK(C1672),O1671,IF(COUNTIF(C$2:C1672,C1672)&gt;1,O1671,1+MAX(O1671,0)))</f>
        <v>47</v>
      </c>
      <c r="P1672" s="45">
        <f t="shared" si="572"/>
        <v>25</v>
      </c>
      <c r="Q1672" s="33" t="str">
        <f t="shared" si="573"/>
        <v/>
      </c>
      <c r="R1672" s="33">
        <f t="shared" si="574"/>
        <v>2</v>
      </c>
      <c r="S1672" s="33" t="str">
        <f t="shared" si="575"/>
        <v>131_2</v>
      </c>
      <c r="T1672" s="35" t="str">
        <f t="shared" si="576"/>
        <v>131AM</v>
      </c>
      <c r="U1672" s="35" t="str">
        <f t="shared" si="577"/>
        <v>131AMEW</v>
      </c>
      <c r="V1672" s="35" t="str">
        <f t="shared" si="593"/>
        <v>1U</v>
      </c>
      <c r="W1672" s="35" t="str">
        <f t="shared" si="586"/>
        <v>131AM1U123</v>
      </c>
      <c r="X1672" s="388">
        <f t="shared" si="587"/>
        <v>1</v>
      </c>
      <c r="Y1672" s="388">
        <f t="shared" si="588"/>
        <v>8</v>
      </c>
      <c r="Z1672" s="280" t="str">
        <f t="shared" si="578"/>
        <v/>
      </c>
      <c r="AA1672" s="280" t="str">
        <f t="shared" si="579"/>
        <v/>
      </c>
      <c r="AB1672" s="389" t="str">
        <f t="shared" si="589"/>
        <v/>
      </c>
      <c r="AC1672" s="389" t="str">
        <f t="shared" si="590"/>
        <v/>
      </c>
      <c r="AD1672" s="390" t="str">
        <f t="shared" si="580"/>
        <v/>
      </c>
      <c r="AE1672" s="282">
        <f t="shared" si="581"/>
        <v>0</v>
      </c>
      <c r="AF1672" s="359">
        <f t="shared" si="582"/>
        <v>0</v>
      </c>
      <c r="AG1672" s="280">
        <f t="shared" si="583"/>
        <v>3</v>
      </c>
      <c r="AH1672" s="280">
        <f t="shared" si="584"/>
        <v>1</v>
      </c>
      <c r="AI1672" s="280">
        <f>IF(ISBLANK(T1672),AI1671,IF(COUNTIF(T$2:T1672,T1672)&gt;1,AI1671,1+MAX(AI1671,0)))</f>
        <v>45</v>
      </c>
      <c r="AL1672" s="391" t="str">
        <f t="shared" si="591"/>
        <v/>
      </c>
      <c r="AM1672" s="391" t="str">
        <f t="shared" si="592"/>
        <v/>
      </c>
      <c r="AO1672" s="310" t="str">
        <f t="shared" si="585"/>
        <v/>
      </c>
      <c r="AP1672" s="310">
        <f>SUM(AO$1:AO1672)</f>
        <v>0</v>
      </c>
      <c r="AQ1672" s="310">
        <f>SUM(AK$2:AK1672)</f>
        <v>12</v>
      </c>
      <c r="AR1672" s="310">
        <f>COUNTA(AJ$2:AJ1672)</f>
        <v>12</v>
      </c>
      <c r="AS1672" s="312"/>
      <c r="AT1672" s="312"/>
      <c r="AU1672" s="312"/>
      <c r="AV1672" s="312"/>
      <c r="AW1672" s="312"/>
      <c r="AZ1672">
        <v>1</v>
      </c>
      <c r="BA1672">
        <v>8</v>
      </c>
    </row>
    <row r="1673" spans="1:53" x14ac:dyDescent="0.25">
      <c r="A1673">
        <v>131</v>
      </c>
      <c r="B1673" t="s">
        <v>65</v>
      </c>
      <c r="C1673" t="s">
        <v>945</v>
      </c>
      <c r="D1673"/>
      <c r="E1673">
        <v>1</v>
      </c>
      <c r="F1673">
        <v>2</v>
      </c>
      <c r="G1673">
        <v>4</v>
      </c>
      <c r="H1673">
        <v>4</v>
      </c>
      <c r="I1673">
        <v>2</v>
      </c>
      <c r="J1673">
        <v>0</v>
      </c>
      <c r="K1673">
        <v>1</v>
      </c>
      <c r="L1673">
        <v>2</v>
      </c>
      <c r="M1673"/>
      <c r="O1673" s="101">
        <f>IF(ISBLANK(C1673),O1672,IF(COUNTIF(C$2:C1673,C1673)&gt;1,O1672,1+MAX(O1672,0)))</f>
        <v>47</v>
      </c>
      <c r="P1673" s="45">
        <f t="shared" si="572"/>
        <v>25</v>
      </c>
      <c r="Q1673" s="33" t="str">
        <f t="shared" si="573"/>
        <v/>
      </c>
      <c r="R1673" s="33">
        <f t="shared" si="574"/>
        <v>2</v>
      </c>
      <c r="S1673" s="33" t="str">
        <f t="shared" si="575"/>
        <v>131_2</v>
      </c>
      <c r="T1673" s="35" t="str">
        <f t="shared" si="576"/>
        <v>131AM</v>
      </c>
      <c r="U1673" s="35" t="str">
        <f t="shared" si="577"/>
        <v>131AMEW</v>
      </c>
      <c r="V1673" s="35" t="str">
        <f t="shared" si="593"/>
        <v>1U</v>
      </c>
      <c r="W1673" s="35" t="str">
        <f t="shared" si="586"/>
        <v>131AM1U124</v>
      </c>
      <c r="X1673" s="388">
        <f t="shared" si="587"/>
        <v>1</v>
      </c>
      <c r="Y1673" s="388">
        <f t="shared" si="588"/>
        <v>2</v>
      </c>
      <c r="Z1673" s="280" t="str">
        <f t="shared" si="578"/>
        <v/>
      </c>
      <c r="AA1673" s="280" t="str">
        <f t="shared" si="579"/>
        <v/>
      </c>
      <c r="AB1673" s="389" t="str">
        <f t="shared" si="589"/>
        <v/>
      </c>
      <c r="AC1673" s="389" t="str">
        <f t="shared" si="590"/>
        <v/>
      </c>
      <c r="AD1673" s="390" t="str">
        <f t="shared" si="580"/>
        <v/>
      </c>
      <c r="AE1673" s="282">
        <f t="shared" si="581"/>
        <v>1</v>
      </c>
      <c r="AF1673" s="359">
        <f t="shared" si="582"/>
        <v>0</v>
      </c>
      <c r="AG1673" s="280">
        <f t="shared" si="583"/>
        <v>3</v>
      </c>
      <c r="AH1673" s="280">
        <f t="shared" si="584"/>
        <v>1</v>
      </c>
      <c r="AI1673" s="280">
        <f>IF(ISBLANK(T1673),AI1672,IF(COUNTIF(T$2:T1673,T1673)&gt;1,AI1672,1+MAX(AI1672,0)))</f>
        <v>45</v>
      </c>
      <c r="AL1673" s="391" t="str">
        <f t="shared" si="591"/>
        <v/>
      </c>
      <c r="AM1673" s="391" t="str">
        <f t="shared" si="592"/>
        <v/>
      </c>
      <c r="AO1673" s="310" t="str">
        <f t="shared" si="585"/>
        <v/>
      </c>
      <c r="AP1673" s="310">
        <f>SUM(AO$1:AO1673)</f>
        <v>0</v>
      </c>
      <c r="AQ1673" s="310">
        <f>SUM(AK$2:AK1673)</f>
        <v>12</v>
      </c>
      <c r="AR1673" s="310">
        <f>COUNTA(AJ$2:AJ1673)</f>
        <v>12</v>
      </c>
      <c r="AS1673" s="312"/>
      <c r="AT1673" s="312"/>
      <c r="AU1673" s="312"/>
      <c r="AV1673" s="312"/>
      <c r="AW1673" s="312"/>
      <c r="AZ1673">
        <v>1</v>
      </c>
      <c r="BA1673">
        <v>2</v>
      </c>
    </row>
    <row r="1674" spans="1:53" x14ac:dyDescent="0.25">
      <c r="A1674">
        <v>131</v>
      </c>
      <c r="B1674" t="s">
        <v>65</v>
      </c>
      <c r="C1674" t="s">
        <v>945</v>
      </c>
      <c r="D1674"/>
      <c r="E1674">
        <v>1</v>
      </c>
      <c r="F1674">
        <v>3</v>
      </c>
      <c r="G1674">
        <v>1</v>
      </c>
      <c r="H1674">
        <v>2</v>
      </c>
      <c r="I1674">
        <v>0</v>
      </c>
      <c r="J1674">
        <v>0</v>
      </c>
      <c r="K1674">
        <v>1</v>
      </c>
      <c r="L1674">
        <v>2</v>
      </c>
      <c r="M1674"/>
      <c r="O1674" s="101">
        <f>IF(ISBLANK(C1674),O1673,IF(COUNTIF(C$2:C1674,C1674)&gt;1,O1673,1+MAX(O1673,0)))</f>
        <v>47</v>
      </c>
      <c r="P1674" s="45">
        <f t="shared" si="572"/>
        <v>25</v>
      </c>
      <c r="Q1674" s="33" t="str">
        <f t="shared" si="573"/>
        <v/>
      </c>
      <c r="R1674" s="33">
        <f t="shared" si="574"/>
        <v>3</v>
      </c>
      <c r="S1674" s="33" t="str">
        <f t="shared" si="575"/>
        <v>131_3</v>
      </c>
      <c r="T1674" s="35" t="str">
        <f t="shared" si="576"/>
        <v>131AM</v>
      </c>
      <c r="U1674" s="35" t="str">
        <f t="shared" si="577"/>
        <v>131AMNS</v>
      </c>
      <c r="V1674" s="35" t="str">
        <f t="shared" si="593"/>
        <v>1U</v>
      </c>
      <c r="W1674" s="35" t="str">
        <f t="shared" si="586"/>
        <v>131AM1U131</v>
      </c>
      <c r="X1674" s="388">
        <f t="shared" si="587"/>
        <v>1</v>
      </c>
      <c r="Y1674" s="388">
        <f t="shared" si="588"/>
        <v>2</v>
      </c>
      <c r="Z1674" s="280" t="str">
        <f t="shared" si="578"/>
        <v/>
      </c>
      <c r="AA1674" s="280" t="str">
        <f t="shared" si="579"/>
        <v/>
      </c>
      <c r="AB1674" s="389" t="str">
        <f t="shared" si="589"/>
        <v/>
      </c>
      <c r="AC1674" s="389" t="str">
        <f t="shared" si="590"/>
        <v/>
      </c>
      <c r="AD1674" s="390" t="str">
        <f t="shared" si="580"/>
        <v/>
      </c>
      <c r="AE1674" s="282">
        <f t="shared" si="581"/>
        <v>1</v>
      </c>
      <c r="AF1674" s="359">
        <f t="shared" si="582"/>
        <v>0</v>
      </c>
      <c r="AG1674" s="280">
        <f t="shared" si="583"/>
        <v>0</v>
      </c>
      <c r="AH1674" s="280">
        <f t="shared" si="584"/>
        <v>0</v>
      </c>
      <c r="AI1674" s="280">
        <f>IF(ISBLANK(T1674),AI1673,IF(COUNTIF(T$2:T1674,T1674)&gt;1,AI1673,1+MAX(AI1673,0)))</f>
        <v>45</v>
      </c>
      <c r="AL1674" s="391" t="str">
        <f t="shared" si="591"/>
        <v/>
      </c>
      <c r="AM1674" s="391" t="str">
        <f t="shared" si="592"/>
        <v/>
      </c>
      <c r="AO1674" s="310" t="str">
        <f t="shared" si="585"/>
        <v/>
      </c>
      <c r="AP1674" s="310">
        <f>SUM(AO$1:AO1674)</f>
        <v>0</v>
      </c>
      <c r="AQ1674" s="310">
        <f>SUM(AK$2:AK1674)</f>
        <v>12</v>
      </c>
      <c r="AR1674" s="310">
        <f>COUNTA(AJ$2:AJ1674)</f>
        <v>12</v>
      </c>
      <c r="AS1674" s="312"/>
      <c r="AT1674" s="312"/>
      <c r="AU1674" s="312"/>
      <c r="AV1674" s="312"/>
      <c r="AW1674" s="312"/>
      <c r="AZ1674">
        <v>1</v>
      </c>
      <c r="BA1674">
        <v>2</v>
      </c>
    </row>
    <row r="1675" spans="1:53" x14ac:dyDescent="0.25">
      <c r="A1675">
        <v>131</v>
      </c>
      <c r="B1675" t="s">
        <v>65</v>
      </c>
      <c r="C1675" t="s">
        <v>945</v>
      </c>
      <c r="D1675"/>
      <c r="E1675">
        <v>1</v>
      </c>
      <c r="F1675">
        <v>3</v>
      </c>
      <c r="G1675">
        <v>2</v>
      </c>
      <c r="H1675">
        <v>12</v>
      </c>
      <c r="I1675">
        <v>2</v>
      </c>
      <c r="J1675">
        <v>2</v>
      </c>
      <c r="K1675">
        <v>4</v>
      </c>
      <c r="L1675">
        <v>10</v>
      </c>
      <c r="M1675"/>
      <c r="O1675" s="101">
        <f>IF(ISBLANK(C1675),O1674,IF(COUNTIF(C$2:C1675,C1675)&gt;1,O1674,1+MAX(O1674,0)))</f>
        <v>47</v>
      </c>
      <c r="P1675" s="45">
        <f t="shared" si="572"/>
        <v>25</v>
      </c>
      <c r="Q1675" s="33" t="str">
        <f t="shared" si="573"/>
        <v/>
      </c>
      <c r="R1675" s="33">
        <f t="shared" si="574"/>
        <v>3</v>
      </c>
      <c r="S1675" s="33" t="str">
        <f t="shared" si="575"/>
        <v>131_3</v>
      </c>
      <c r="T1675" s="35" t="str">
        <f t="shared" si="576"/>
        <v>131AM</v>
      </c>
      <c r="U1675" s="35" t="str">
        <f t="shared" si="577"/>
        <v>131AMNS</v>
      </c>
      <c r="V1675" s="35" t="str">
        <f t="shared" si="593"/>
        <v>1U</v>
      </c>
      <c r="W1675" s="35" t="str">
        <f t="shared" si="586"/>
        <v>131AM1U132</v>
      </c>
      <c r="X1675" s="388">
        <f t="shared" si="587"/>
        <v>4</v>
      </c>
      <c r="Y1675" s="388">
        <f t="shared" si="588"/>
        <v>10</v>
      </c>
      <c r="Z1675" s="280" t="str">
        <f t="shared" si="578"/>
        <v/>
      </c>
      <c r="AA1675" s="280" t="str">
        <f t="shared" si="579"/>
        <v/>
      </c>
      <c r="AB1675" s="389" t="str">
        <f t="shared" si="589"/>
        <v/>
      </c>
      <c r="AC1675" s="389" t="str">
        <f t="shared" si="590"/>
        <v/>
      </c>
      <c r="AD1675" s="390" t="str">
        <f t="shared" si="580"/>
        <v/>
      </c>
      <c r="AE1675" s="282">
        <f t="shared" si="581"/>
        <v>0</v>
      </c>
      <c r="AF1675" s="359">
        <f t="shared" si="582"/>
        <v>0</v>
      </c>
      <c r="AG1675" s="280">
        <f t="shared" si="583"/>
        <v>0</v>
      </c>
      <c r="AH1675" s="280">
        <f t="shared" si="584"/>
        <v>0</v>
      </c>
      <c r="AI1675" s="280">
        <f>IF(ISBLANK(T1675),AI1674,IF(COUNTIF(T$2:T1675,T1675)&gt;1,AI1674,1+MAX(AI1674,0)))</f>
        <v>45</v>
      </c>
      <c r="AL1675" s="391" t="str">
        <f t="shared" si="591"/>
        <v/>
      </c>
      <c r="AM1675" s="391" t="str">
        <f t="shared" si="592"/>
        <v/>
      </c>
      <c r="AO1675" s="310" t="str">
        <f t="shared" si="585"/>
        <v/>
      </c>
      <c r="AP1675" s="310">
        <f>SUM(AO$1:AO1675)</f>
        <v>0</v>
      </c>
      <c r="AQ1675" s="310">
        <f>SUM(AK$2:AK1675)</f>
        <v>12</v>
      </c>
      <c r="AR1675" s="310">
        <f>COUNTA(AJ$2:AJ1675)</f>
        <v>12</v>
      </c>
      <c r="AS1675" s="312"/>
      <c r="AT1675" s="312"/>
      <c r="AU1675" s="312"/>
      <c r="AV1675" s="312"/>
      <c r="AW1675" s="312"/>
      <c r="AZ1675">
        <v>4</v>
      </c>
      <c r="BA1675">
        <v>10</v>
      </c>
    </row>
    <row r="1676" spans="1:53" x14ac:dyDescent="0.25">
      <c r="A1676">
        <v>131</v>
      </c>
      <c r="B1676" t="s">
        <v>65</v>
      </c>
      <c r="C1676" t="s">
        <v>945</v>
      </c>
      <c r="D1676"/>
      <c r="E1676">
        <v>1</v>
      </c>
      <c r="F1676">
        <v>3</v>
      </c>
      <c r="G1676">
        <v>3</v>
      </c>
      <c r="H1676">
        <v>12</v>
      </c>
      <c r="I1676">
        <v>1</v>
      </c>
      <c r="J1676">
        <v>3</v>
      </c>
      <c r="K1676">
        <v>2</v>
      </c>
      <c r="L1676">
        <v>4</v>
      </c>
      <c r="M1676"/>
      <c r="O1676" s="101">
        <f>IF(ISBLANK(C1676),O1675,IF(COUNTIF(C$2:C1676,C1676)&gt;1,O1675,1+MAX(O1675,0)))</f>
        <v>47</v>
      </c>
      <c r="P1676" s="45">
        <f t="shared" si="572"/>
        <v>25</v>
      </c>
      <c r="Q1676" s="33" t="str">
        <f t="shared" si="573"/>
        <v/>
      </c>
      <c r="R1676" s="33">
        <f t="shared" si="574"/>
        <v>3</v>
      </c>
      <c r="S1676" s="33" t="str">
        <f t="shared" si="575"/>
        <v>131_3</v>
      </c>
      <c r="T1676" s="35" t="str">
        <f t="shared" si="576"/>
        <v>131AM</v>
      </c>
      <c r="U1676" s="35" t="str">
        <f t="shared" si="577"/>
        <v>131AMEW</v>
      </c>
      <c r="V1676" s="35" t="str">
        <f t="shared" si="593"/>
        <v>1U</v>
      </c>
      <c r="W1676" s="35" t="str">
        <f t="shared" si="586"/>
        <v>131AM1U133</v>
      </c>
      <c r="X1676" s="388">
        <f t="shared" si="587"/>
        <v>2</v>
      </c>
      <c r="Y1676" s="388">
        <f t="shared" si="588"/>
        <v>4</v>
      </c>
      <c r="Z1676" s="280" t="str">
        <f t="shared" si="578"/>
        <v/>
      </c>
      <c r="AA1676" s="280" t="str">
        <f t="shared" si="579"/>
        <v/>
      </c>
      <c r="AB1676" s="389" t="str">
        <f t="shared" si="589"/>
        <v/>
      </c>
      <c r="AC1676" s="389" t="str">
        <f t="shared" si="590"/>
        <v/>
      </c>
      <c r="AD1676" s="390" t="str">
        <f t="shared" si="580"/>
        <v/>
      </c>
      <c r="AE1676" s="282">
        <f t="shared" si="581"/>
        <v>0</v>
      </c>
      <c r="AF1676" s="359">
        <f t="shared" si="582"/>
        <v>0</v>
      </c>
      <c r="AG1676" s="280">
        <f t="shared" si="583"/>
        <v>3</v>
      </c>
      <c r="AH1676" s="280">
        <f t="shared" si="584"/>
        <v>1</v>
      </c>
      <c r="AI1676" s="280">
        <f>IF(ISBLANK(T1676),AI1675,IF(COUNTIF(T$2:T1676,T1676)&gt;1,AI1675,1+MAX(AI1675,0)))</f>
        <v>45</v>
      </c>
      <c r="AL1676" s="391" t="str">
        <f t="shared" si="591"/>
        <v/>
      </c>
      <c r="AM1676" s="391" t="str">
        <f t="shared" si="592"/>
        <v/>
      </c>
      <c r="AO1676" s="310" t="str">
        <f t="shared" si="585"/>
        <v/>
      </c>
      <c r="AP1676" s="310">
        <f>SUM(AO$1:AO1676)</f>
        <v>0</v>
      </c>
      <c r="AQ1676" s="310">
        <f>SUM(AK$2:AK1676)</f>
        <v>12</v>
      </c>
      <c r="AR1676" s="310">
        <f>COUNTA(AJ$2:AJ1676)</f>
        <v>12</v>
      </c>
      <c r="AS1676" s="312"/>
      <c r="AT1676" s="312"/>
      <c r="AU1676" s="312"/>
      <c r="AV1676" s="312"/>
      <c r="AW1676" s="312"/>
      <c r="AZ1676">
        <v>2</v>
      </c>
      <c r="BA1676">
        <v>4</v>
      </c>
    </row>
    <row r="1677" spans="1:53" x14ac:dyDescent="0.25">
      <c r="A1677">
        <v>131</v>
      </c>
      <c r="B1677" t="s">
        <v>65</v>
      </c>
      <c r="C1677" t="s">
        <v>945</v>
      </c>
      <c r="D1677"/>
      <c r="E1677">
        <v>1</v>
      </c>
      <c r="F1677">
        <v>3</v>
      </c>
      <c r="G1677">
        <v>4</v>
      </c>
      <c r="H1677">
        <v>4</v>
      </c>
      <c r="I1677">
        <v>0</v>
      </c>
      <c r="J1677">
        <v>0</v>
      </c>
      <c r="K1677">
        <v>0</v>
      </c>
      <c r="L1677">
        <v>4</v>
      </c>
      <c r="M1677"/>
      <c r="O1677" s="101">
        <f>IF(ISBLANK(C1677),O1676,IF(COUNTIF(C$2:C1677,C1677)&gt;1,O1676,1+MAX(O1676,0)))</f>
        <v>47</v>
      </c>
      <c r="P1677" s="45">
        <f t="shared" si="572"/>
        <v>25</v>
      </c>
      <c r="Q1677" s="33" t="str">
        <f t="shared" si="573"/>
        <v/>
      </c>
      <c r="R1677" s="33">
        <f t="shared" si="574"/>
        <v>3</v>
      </c>
      <c r="S1677" s="33" t="str">
        <f t="shared" si="575"/>
        <v>131_3</v>
      </c>
      <c r="T1677" s="35" t="str">
        <f t="shared" si="576"/>
        <v>131AM</v>
      </c>
      <c r="U1677" s="35" t="str">
        <f t="shared" si="577"/>
        <v>131AMEW</v>
      </c>
      <c r="V1677" s="35" t="str">
        <f t="shared" si="593"/>
        <v>1U</v>
      </c>
      <c r="W1677" s="35" t="str">
        <f t="shared" si="586"/>
        <v>131AM1U134</v>
      </c>
      <c r="X1677" s="388">
        <f t="shared" si="587"/>
        <v>0</v>
      </c>
      <c r="Y1677" s="388">
        <f t="shared" si="588"/>
        <v>4</v>
      </c>
      <c r="Z1677" s="280" t="str">
        <f t="shared" si="578"/>
        <v/>
      </c>
      <c r="AA1677" s="280" t="str">
        <f t="shared" si="579"/>
        <v/>
      </c>
      <c r="AB1677" s="389" t="str">
        <f t="shared" si="589"/>
        <v/>
      </c>
      <c r="AC1677" s="389" t="str">
        <f t="shared" si="590"/>
        <v/>
      </c>
      <c r="AD1677" s="390" t="str">
        <f t="shared" si="580"/>
        <v/>
      </c>
      <c r="AE1677" s="282">
        <f t="shared" si="581"/>
        <v>1</v>
      </c>
      <c r="AF1677" s="359">
        <f t="shared" si="582"/>
        <v>0</v>
      </c>
      <c r="AG1677" s="280">
        <f t="shared" si="583"/>
        <v>3</v>
      </c>
      <c r="AH1677" s="280">
        <f t="shared" si="584"/>
        <v>1</v>
      </c>
      <c r="AI1677" s="280">
        <f>IF(ISBLANK(T1677),AI1676,IF(COUNTIF(T$2:T1677,T1677)&gt;1,AI1676,1+MAX(AI1676,0)))</f>
        <v>45</v>
      </c>
      <c r="AL1677" s="391" t="str">
        <f t="shared" si="591"/>
        <v/>
      </c>
      <c r="AM1677" s="391" t="str">
        <f t="shared" si="592"/>
        <v/>
      </c>
      <c r="AO1677" s="310" t="str">
        <f t="shared" si="585"/>
        <v/>
      </c>
      <c r="AP1677" s="310">
        <f>SUM(AO$1:AO1677)</f>
        <v>0</v>
      </c>
      <c r="AQ1677" s="310">
        <f>SUM(AK$2:AK1677)</f>
        <v>12</v>
      </c>
      <c r="AR1677" s="310">
        <f>COUNTA(AJ$2:AJ1677)</f>
        <v>12</v>
      </c>
      <c r="AS1677" s="312"/>
      <c r="AT1677" s="312"/>
      <c r="AU1677" s="312"/>
      <c r="AV1677" s="312"/>
      <c r="AW1677" s="312"/>
      <c r="AZ1677">
        <v>0</v>
      </c>
      <c r="BA1677">
        <v>4</v>
      </c>
    </row>
    <row r="1678" spans="1:53" x14ac:dyDescent="0.25">
      <c r="A1678">
        <v>131</v>
      </c>
      <c r="B1678" t="s">
        <v>65</v>
      </c>
      <c r="C1678" t="s">
        <v>945</v>
      </c>
      <c r="D1678"/>
      <c r="E1678">
        <v>1</v>
      </c>
      <c r="F1678">
        <v>4</v>
      </c>
      <c r="G1678">
        <v>1</v>
      </c>
      <c r="H1678">
        <v>7</v>
      </c>
      <c r="I1678">
        <v>0</v>
      </c>
      <c r="J1678">
        <v>0</v>
      </c>
      <c r="K1678">
        <v>5</v>
      </c>
      <c r="L1678">
        <v>7</v>
      </c>
      <c r="M1678"/>
      <c r="O1678" s="101">
        <f>IF(ISBLANK(C1678),O1677,IF(COUNTIF(C$2:C1678,C1678)&gt;1,O1677,1+MAX(O1677,0)))</f>
        <v>47</v>
      </c>
      <c r="P1678" s="45">
        <f t="shared" si="572"/>
        <v>25</v>
      </c>
      <c r="Q1678" s="33" t="str">
        <f t="shared" si="573"/>
        <v/>
      </c>
      <c r="R1678" s="33">
        <f t="shared" si="574"/>
        <v>4</v>
      </c>
      <c r="S1678" s="33" t="str">
        <f t="shared" si="575"/>
        <v>131_4</v>
      </c>
      <c r="T1678" s="35" t="str">
        <f t="shared" si="576"/>
        <v>131AM</v>
      </c>
      <c r="U1678" s="35" t="str">
        <f t="shared" si="577"/>
        <v>131AMNS</v>
      </c>
      <c r="V1678" s="35" t="str">
        <f t="shared" si="593"/>
        <v>1U</v>
      </c>
      <c r="W1678" s="35" t="str">
        <f t="shared" si="586"/>
        <v>131AM1U141</v>
      </c>
      <c r="X1678" s="388">
        <f t="shared" si="587"/>
        <v>5</v>
      </c>
      <c r="Y1678" s="388">
        <f t="shared" si="588"/>
        <v>7</v>
      </c>
      <c r="Z1678" s="280" t="str">
        <f t="shared" si="578"/>
        <v/>
      </c>
      <c r="AA1678" s="280" t="str">
        <f t="shared" si="579"/>
        <v/>
      </c>
      <c r="AB1678" s="389" t="str">
        <f t="shared" si="589"/>
        <v/>
      </c>
      <c r="AC1678" s="389" t="str">
        <f t="shared" si="590"/>
        <v/>
      </c>
      <c r="AD1678" s="390" t="str">
        <f t="shared" si="580"/>
        <v/>
      </c>
      <c r="AE1678" s="282">
        <f t="shared" si="581"/>
        <v>1</v>
      </c>
      <c r="AF1678" s="359">
        <f t="shared" si="582"/>
        <v>0</v>
      </c>
      <c r="AG1678" s="280">
        <f t="shared" si="583"/>
        <v>0</v>
      </c>
      <c r="AH1678" s="280">
        <f t="shared" si="584"/>
        <v>0</v>
      </c>
      <c r="AI1678" s="280">
        <f>IF(ISBLANK(T1678),AI1677,IF(COUNTIF(T$2:T1678,T1678)&gt;1,AI1677,1+MAX(AI1677,0)))</f>
        <v>45</v>
      </c>
      <c r="AL1678" s="391" t="str">
        <f t="shared" si="591"/>
        <v/>
      </c>
      <c r="AM1678" s="391" t="str">
        <f t="shared" si="592"/>
        <v/>
      </c>
      <c r="AO1678" s="310" t="str">
        <f t="shared" si="585"/>
        <v/>
      </c>
      <c r="AP1678" s="310">
        <f>SUM(AO$1:AO1678)</f>
        <v>0</v>
      </c>
      <c r="AQ1678" s="310">
        <f>SUM(AK$2:AK1678)</f>
        <v>12</v>
      </c>
      <c r="AR1678" s="310">
        <f>COUNTA(AJ$2:AJ1678)</f>
        <v>12</v>
      </c>
      <c r="AS1678" s="312"/>
      <c r="AT1678" s="312"/>
      <c r="AU1678" s="312"/>
      <c r="AV1678" s="312"/>
      <c r="AW1678" s="312"/>
      <c r="AZ1678">
        <v>5</v>
      </c>
      <c r="BA1678">
        <v>7</v>
      </c>
    </row>
    <row r="1679" spans="1:53" x14ac:dyDescent="0.25">
      <c r="A1679">
        <v>131</v>
      </c>
      <c r="B1679" t="s">
        <v>65</v>
      </c>
      <c r="C1679" t="s">
        <v>945</v>
      </c>
      <c r="D1679"/>
      <c r="E1679">
        <v>1</v>
      </c>
      <c r="F1679">
        <v>4</v>
      </c>
      <c r="G1679">
        <v>2</v>
      </c>
      <c r="H1679">
        <v>10</v>
      </c>
      <c r="I1679">
        <v>2</v>
      </c>
      <c r="J1679">
        <v>2</v>
      </c>
      <c r="K1679">
        <v>2</v>
      </c>
      <c r="L1679">
        <v>10</v>
      </c>
      <c r="M1679"/>
      <c r="O1679" s="101">
        <f>IF(ISBLANK(C1679),O1678,IF(COUNTIF(C$2:C1679,C1679)&gt;1,O1678,1+MAX(O1678,0)))</f>
        <v>47</v>
      </c>
      <c r="P1679" s="45">
        <f t="shared" si="572"/>
        <v>25</v>
      </c>
      <c r="Q1679" s="33" t="str">
        <f t="shared" si="573"/>
        <v/>
      </c>
      <c r="R1679" s="33">
        <f t="shared" si="574"/>
        <v>4</v>
      </c>
      <c r="S1679" s="33" t="str">
        <f t="shared" si="575"/>
        <v>131_4</v>
      </c>
      <c r="T1679" s="35" t="str">
        <f t="shared" si="576"/>
        <v>131AM</v>
      </c>
      <c r="U1679" s="35" t="str">
        <f t="shared" si="577"/>
        <v>131AMNS</v>
      </c>
      <c r="V1679" s="35" t="str">
        <f t="shared" si="593"/>
        <v>1U</v>
      </c>
      <c r="W1679" s="35" t="str">
        <f t="shared" si="586"/>
        <v>131AM1U142</v>
      </c>
      <c r="X1679" s="388">
        <f t="shared" si="587"/>
        <v>2</v>
      </c>
      <c r="Y1679" s="388">
        <f t="shared" si="588"/>
        <v>10</v>
      </c>
      <c r="Z1679" s="280" t="str">
        <f t="shared" si="578"/>
        <v/>
      </c>
      <c r="AA1679" s="280" t="str">
        <f t="shared" si="579"/>
        <v/>
      </c>
      <c r="AB1679" s="389" t="str">
        <f t="shared" si="589"/>
        <v/>
      </c>
      <c r="AC1679" s="389" t="str">
        <f t="shared" si="590"/>
        <v/>
      </c>
      <c r="AD1679" s="390" t="str">
        <f t="shared" si="580"/>
        <v/>
      </c>
      <c r="AE1679" s="282">
        <f t="shared" si="581"/>
        <v>0</v>
      </c>
      <c r="AF1679" s="359">
        <f t="shared" si="582"/>
        <v>0</v>
      </c>
      <c r="AG1679" s="280">
        <f t="shared" si="583"/>
        <v>0</v>
      </c>
      <c r="AH1679" s="280">
        <f t="shared" si="584"/>
        <v>0</v>
      </c>
      <c r="AI1679" s="280">
        <f>IF(ISBLANK(T1679),AI1678,IF(COUNTIF(T$2:T1679,T1679)&gt;1,AI1678,1+MAX(AI1678,0)))</f>
        <v>45</v>
      </c>
      <c r="AL1679" s="391" t="str">
        <f t="shared" si="591"/>
        <v/>
      </c>
      <c r="AM1679" s="391" t="str">
        <f t="shared" si="592"/>
        <v/>
      </c>
      <c r="AO1679" s="310" t="str">
        <f t="shared" si="585"/>
        <v/>
      </c>
      <c r="AP1679" s="310">
        <f>SUM(AO$1:AO1679)</f>
        <v>0</v>
      </c>
      <c r="AQ1679" s="310">
        <f>SUM(AK$2:AK1679)</f>
        <v>12</v>
      </c>
      <c r="AR1679" s="310">
        <f>COUNTA(AJ$2:AJ1679)</f>
        <v>12</v>
      </c>
      <c r="AS1679" s="312"/>
      <c r="AT1679" s="312"/>
      <c r="AU1679" s="312"/>
      <c r="AV1679" s="312"/>
      <c r="AW1679" s="312"/>
      <c r="AZ1679">
        <v>2</v>
      </c>
      <c r="BA1679">
        <v>10</v>
      </c>
    </row>
    <row r="1680" spans="1:53" x14ac:dyDescent="0.25">
      <c r="A1680">
        <v>131</v>
      </c>
      <c r="B1680" t="s">
        <v>65</v>
      </c>
      <c r="C1680" t="s">
        <v>945</v>
      </c>
      <c r="D1680"/>
      <c r="E1680">
        <v>1</v>
      </c>
      <c r="F1680">
        <v>4</v>
      </c>
      <c r="G1680">
        <v>3</v>
      </c>
      <c r="H1680">
        <v>7</v>
      </c>
      <c r="I1680">
        <v>2</v>
      </c>
      <c r="J1680">
        <v>1</v>
      </c>
      <c r="K1680">
        <v>3</v>
      </c>
      <c r="L1680">
        <v>5</v>
      </c>
      <c r="M1680"/>
      <c r="O1680" s="101">
        <f>IF(ISBLANK(C1680),O1679,IF(COUNTIF(C$2:C1680,C1680)&gt;1,O1679,1+MAX(O1679,0)))</f>
        <v>47</v>
      </c>
      <c r="P1680" s="45">
        <f t="shared" si="572"/>
        <v>25</v>
      </c>
      <c r="Q1680" s="33" t="str">
        <f t="shared" si="573"/>
        <v/>
      </c>
      <c r="R1680" s="33">
        <f t="shared" si="574"/>
        <v>4</v>
      </c>
      <c r="S1680" s="33" t="str">
        <f t="shared" si="575"/>
        <v>131_4</v>
      </c>
      <c r="T1680" s="35" t="str">
        <f t="shared" si="576"/>
        <v>131AM</v>
      </c>
      <c r="U1680" s="35" t="str">
        <f t="shared" si="577"/>
        <v>131AMEW</v>
      </c>
      <c r="V1680" s="35" t="str">
        <f t="shared" si="593"/>
        <v>1U</v>
      </c>
      <c r="W1680" s="35" t="str">
        <f t="shared" si="586"/>
        <v>131AM1U143</v>
      </c>
      <c r="X1680" s="388">
        <f t="shared" si="587"/>
        <v>3</v>
      </c>
      <c r="Y1680" s="388">
        <f t="shared" si="588"/>
        <v>5</v>
      </c>
      <c r="Z1680" s="280" t="str">
        <f t="shared" si="578"/>
        <v/>
      </c>
      <c r="AA1680" s="280" t="str">
        <f t="shared" si="579"/>
        <v/>
      </c>
      <c r="AB1680" s="389" t="str">
        <f t="shared" si="589"/>
        <v/>
      </c>
      <c r="AC1680" s="389" t="str">
        <f t="shared" si="590"/>
        <v/>
      </c>
      <c r="AD1680" s="390" t="str">
        <f t="shared" si="580"/>
        <v/>
      </c>
      <c r="AE1680" s="282">
        <f t="shared" si="581"/>
        <v>0</v>
      </c>
      <c r="AF1680" s="359">
        <f t="shared" si="582"/>
        <v>0</v>
      </c>
      <c r="AG1680" s="280">
        <f t="shared" si="583"/>
        <v>3</v>
      </c>
      <c r="AH1680" s="280">
        <f t="shared" si="584"/>
        <v>1</v>
      </c>
      <c r="AI1680" s="280">
        <f>IF(ISBLANK(T1680),AI1679,IF(COUNTIF(T$2:T1680,T1680)&gt;1,AI1679,1+MAX(AI1679,0)))</f>
        <v>45</v>
      </c>
      <c r="AL1680" s="391" t="str">
        <f t="shared" si="591"/>
        <v/>
      </c>
      <c r="AM1680" s="391" t="str">
        <f t="shared" si="592"/>
        <v/>
      </c>
      <c r="AO1680" s="310" t="str">
        <f t="shared" si="585"/>
        <v/>
      </c>
      <c r="AP1680" s="310">
        <f>SUM(AO$1:AO1680)</f>
        <v>0</v>
      </c>
      <c r="AQ1680" s="310">
        <f>SUM(AK$2:AK1680)</f>
        <v>12</v>
      </c>
      <c r="AR1680" s="310">
        <f>COUNTA(AJ$2:AJ1680)</f>
        <v>12</v>
      </c>
      <c r="AS1680" s="312"/>
      <c r="AT1680" s="312"/>
      <c r="AU1680" s="312"/>
      <c r="AV1680" s="312"/>
      <c r="AW1680" s="312"/>
      <c r="AZ1680">
        <v>3</v>
      </c>
      <c r="BA1680">
        <v>5</v>
      </c>
    </row>
    <row r="1681" spans="1:53" x14ac:dyDescent="0.25">
      <c r="A1681">
        <v>131</v>
      </c>
      <c r="B1681" t="s">
        <v>65</v>
      </c>
      <c r="C1681" t="s">
        <v>945</v>
      </c>
      <c r="D1681"/>
      <c r="E1681">
        <v>1</v>
      </c>
      <c r="F1681">
        <v>4</v>
      </c>
      <c r="G1681">
        <v>4</v>
      </c>
      <c r="H1681">
        <v>2</v>
      </c>
      <c r="I1681">
        <v>2</v>
      </c>
      <c r="J1681">
        <v>0</v>
      </c>
      <c r="K1681">
        <v>1</v>
      </c>
      <c r="L1681">
        <v>2</v>
      </c>
      <c r="M1681"/>
      <c r="O1681" s="101">
        <f>IF(ISBLANK(C1681),O1680,IF(COUNTIF(C$2:C1681,C1681)&gt;1,O1680,1+MAX(O1680,0)))</f>
        <v>47</v>
      </c>
      <c r="P1681" s="45">
        <f t="shared" si="572"/>
        <v>25</v>
      </c>
      <c r="Q1681" s="33" t="str">
        <f t="shared" si="573"/>
        <v/>
      </c>
      <c r="R1681" s="33">
        <f t="shared" si="574"/>
        <v>4</v>
      </c>
      <c r="S1681" s="33" t="str">
        <f t="shared" si="575"/>
        <v>131_4</v>
      </c>
      <c r="T1681" s="35" t="str">
        <f t="shared" si="576"/>
        <v>131AM</v>
      </c>
      <c r="U1681" s="35" t="str">
        <f t="shared" si="577"/>
        <v>131AMEW</v>
      </c>
      <c r="V1681" s="35" t="str">
        <f t="shared" si="593"/>
        <v>1U</v>
      </c>
      <c r="W1681" s="35" t="str">
        <f t="shared" si="586"/>
        <v>131AM1U144</v>
      </c>
      <c r="X1681" s="388">
        <f t="shared" si="587"/>
        <v>1</v>
      </c>
      <c r="Y1681" s="388">
        <f t="shared" si="588"/>
        <v>2</v>
      </c>
      <c r="Z1681" s="280" t="str">
        <f t="shared" si="578"/>
        <v/>
      </c>
      <c r="AA1681" s="280" t="str">
        <f t="shared" si="579"/>
        <v/>
      </c>
      <c r="AB1681" s="389" t="str">
        <f t="shared" si="589"/>
        <v/>
      </c>
      <c r="AC1681" s="389" t="str">
        <f t="shared" si="590"/>
        <v/>
      </c>
      <c r="AD1681" s="390" t="str">
        <f t="shared" si="580"/>
        <v/>
      </c>
      <c r="AE1681" s="282">
        <f t="shared" si="581"/>
        <v>1</v>
      </c>
      <c r="AF1681" s="359">
        <f t="shared" si="582"/>
        <v>0</v>
      </c>
      <c r="AG1681" s="280">
        <f t="shared" si="583"/>
        <v>3</v>
      </c>
      <c r="AH1681" s="280">
        <f t="shared" si="584"/>
        <v>1</v>
      </c>
      <c r="AI1681" s="280">
        <f>IF(ISBLANK(T1681),AI1680,IF(COUNTIF(T$2:T1681,T1681)&gt;1,AI1680,1+MAX(AI1680,0)))</f>
        <v>45</v>
      </c>
      <c r="AL1681" s="391" t="str">
        <f t="shared" si="591"/>
        <v/>
      </c>
      <c r="AM1681" s="391" t="str">
        <f t="shared" si="592"/>
        <v/>
      </c>
      <c r="AO1681" s="310" t="str">
        <f t="shared" si="585"/>
        <v/>
      </c>
      <c r="AP1681" s="310">
        <f>SUM(AO$1:AO1681)</f>
        <v>0</v>
      </c>
      <c r="AQ1681" s="310">
        <f>SUM(AK$2:AK1681)</f>
        <v>12</v>
      </c>
      <c r="AR1681" s="310">
        <f>COUNTA(AJ$2:AJ1681)</f>
        <v>12</v>
      </c>
      <c r="AS1681" s="312"/>
      <c r="AT1681" s="312"/>
      <c r="AU1681" s="312"/>
      <c r="AV1681" s="312"/>
      <c r="AW1681" s="312"/>
      <c r="AZ1681">
        <v>1</v>
      </c>
      <c r="BA1681">
        <v>2</v>
      </c>
    </row>
    <row r="1682" spans="1:53" x14ac:dyDescent="0.25">
      <c r="A1682">
        <v>131</v>
      </c>
      <c r="B1682" t="s">
        <v>65</v>
      </c>
      <c r="C1682" t="s">
        <v>945</v>
      </c>
      <c r="D1682"/>
      <c r="E1682">
        <v>2</v>
      </c>
      <c r="F1682">
        <v>1</v>
      </c>
      <c r="G1682">
        <v>1</v>
      </c>
      <c r="H1682">
        <v>3</v>
      </c>
      <c r="I1682">
        <v>0</v>
      </c>
      <c r="J1682">
        <v>0</v>
      </c>
      <c r="K1682">
        <v>3</v>
      </c>
      <c r="L1682">
        <v>3</v>
      </c>
      <c r="M1682" t="s">
        <v>946</v>
      </c>
      <c r="O1682" s="101">
        <f>IF(ISBLANK(C1682),O1681,IF(COUNTIF(C$2:C1682,C1682)&gt;1,O1681,1+MAX(O1681,0)))</f>
        <v>47</v>
      </c>
      <c r="P1682" s="45">
        <f t="shared" si="572"/>
        <v>25</v>
      </c>
      <c r="Q1682" s="33" t="str">
        <f t="shared" si="573"/>
        <v/>
      </c>
      <c r="R1682" s="33">
        <f t="shared" si="574"/>
        <v>5</v>
      </c>
      <c r="S1682" s="33" t="str">
        <f t="shared" si="575"/>
        <v>131_5</v>
      </c>
      <c r="T1682" s="35" t="str">
        <f t="shared" si="576"/>
        <v>131AM</v>
      </c>
      <c r="U1682" s="35" t="str">
        <f t="shared" si="577"/>
        <v>131AMNS</v>
      </c>
      <c r="V1682" s="35" t="str">
        <f t="shared" si="593"/>
        <v>1U</v>
      </c>
      <c r="W1682" s="35" t="str">
        <f t="shared" si="586"/>
        <v>131AM1U211</v>
      </c>
      <c r="X1682" s="388">
        <f t="shared" si="587"/>
        <v>3</v>
      </c>
      <c r="Y1682" s="388">
        <f t="shared" si="588"/>
        <v>3</v>
      </c>
      <c r="Z1682" s="280" t="str">
        <f t="shared" si="578"/>
        <v/>
      </c>
      <c r="AA1682" s="280" t="str">
        <f t="shared" si="579"/>
        <v/>
      </c>
      <c r="AB1682" s="389" t="str">
        <f t="shared" si="589"/>
        <v/>
      </c>
      <c r="AC1682" s="389" t="str">
        <f t="shared" si="590"/>
        <v/>
      </c>
      <c r="AD1682" s="390" t="str">
        <f t="shared" si="580"/>
        <v/>
      </c>
      <c r="AE1682" s="282">
        <f t="shared" si="581"/>
        <v>1</v>
      </c>
      <c r="AF1682" s="359">
        <f t="shared" si="582"/>
        <v>0</v>
      </c>
      <c r="AG1682" s="280">
        <f t="shared" si="583"/>
        <v>0</v>
      </c>
      <c r="AH1682" s="280">
        <f t="shared" si="584"/>
        <v>0</v>
      </c>
      <c r="AI1682" s="280">
        <f>IF(ISBLANK(T1682),AI1681,IF(COUNTIF(T$2:T1682,T1682)&gt;1,AI1681,1+MAX(AI1681,0)))</f>
        <v>45</v>
      </c>
      <c r="AL1682" s="391" t="str">
        <f t="shared" si="591"/>
        <v/>
      </c>
      <c r="AM1682" s="391" t="str">
        <f t="shared" si="592"/>
        <v/>
      </c>
      <c r="AO1682" s="310" t="str">
        <f t="shared" si="585"/>
        <v/>
      </c>
      <c r="AP1682" s="310">
        <f>SUM(AO$1:AO1682)</f>
        <v>0</v>
      </c>
      <c r="AQ1682" s="310">
        <f>SUM(AK$2:AK1682)</f>
        <v>12</v>
      </c>
      <c r="AR1682" s="310">
        <f>COUNTA(AJ$2:AJ1682)</f>
        <v>12</v>
      </c>
      <c r="AS1682" s="312"/>
      <c r="AT1682" s="312"/>
      <c r="AU1682" s="312"/>
      <c r="AV1682" s="312"/>
      <c r="AW1682" s="312"/>
      <c r="AZ1682">
        <v>3</v>
      </c>
      <c r="BA1682">
        <v>3</v>
      </c>
    </row>
    <row r="1683" spans="1:53" x14ac:dyDescent="0.25">
      <c r="A1683">
        <v>131</v>
      </c>
      <c r="B1683" t="s">
        <v>65</v>
      </c>
      <c r="C1683" t="s">
        <v>945</v>
      </c>
      <c r="D1683"/>
      <c r="E1683">
        <v>2</v>
      </c>
      <c r="F1683">
        <v>1</v>
      </c>
      <c r="G1683">
        <v>2</v>
      </c>
      <c r="H1683">
        <v>10</v>
      </c>
      <c r="I1683">
        <v>2</v>
      </c>
      <c r="J1683">
        <v>1</v>
      </c>
      <c r="K1683">
        <v>2</v>
      </c>
      <c r="L1683">
        <v>10</v>
      </c>
      <c r="M1683" t="s">
        <v>946</v>
      </c>
      <c r="O1683" s="101">
        <f>IF(ISBLANK(C1683),O1682,IF(COUNTIF(C$2:C1683,C1683)&gt;1,O1682,1+MAX(O1682,0)))</f>
        <v>47</v>
      </c>
      <c r="P1683" s="45">
        <f t="shared" si="572"/>
        <v>25</v>
      </c>
      <c r="Q1683" s="33" t="str">
        <f t="shared" si="573"/>
        <v/>
      </c>
      <c r="R1683" s="33">
        <f t="shared" si="574"/>
        <v>5</v>
      </c>
      <c r="S1683" s="33" t="str">
        <f t="shared" si="575"/>
        <v>131_5</v>
      </c>
      <c r="T1683" s="35" t="str">
        <f t="shared" si="576"/>
        <v>131AM</v>
      </c>
      <c r="U1683" s="35" t="str">
        <f t="shared" si="577"/>
        <v>131AMNS</v>
      </c>
      <c r="V1683" s="35" t="str">
        <f t="shared" si="593"/>
        <v>1U</v>
      </c>
      <c r="W1683" s="35" t="str">
        <f t="shared" si="586"/>
        <v>131AM1U212</v>
      </c>
      <c r="X1683" s="388">
        <f t="shared" si="587"/>
        <v>2</v>
      </c>
      <c r="Y1683" s="388">
        <f t="shared" si="588"/>
        <v>10</v>
      </c>
      <c r="Z1683" s="280" t="str">
        <f t="shared" si="578"/>
        <v/>
      </c>
      <c r="AA1683" s="280" t="str">
        <f t="shared" si="579"/>
        <v/>
      </c>
      <c r="AB1683" s="389" t="str">
        <f t="shared" si="589"/>
        <v/>
      </c>
      <c r="AC1683" s="389" t="str">
        <f t="shared" si="590"/>
        <v/>
      </c>
      <c r="AD1683" s="390" t="str">
        <f t="shared" si="580"/>
        <v/>
      </c>
      <c r="AE1683" s="282">
        <f t="shared" si="581"/>
        <v>0</v>
      </c>
      <c r="AF1683" s="359">
        <f t="shared" si="582"/>
        <v>0</v>
      </c>
      <c r="AG1683" s="280">
        <f t="shared" si="583"/>
        <v>0</v>
      </c>
      <c r="AH1683" s="280">
        <f t="shared" si="584"/>
        <v>0</v>
      </c>
      <c r="AI1683" s="280">
        <f>IF(ISBLANK(T1683),AI1682,IF(COUNTIF(T$2:T1683,T1683)&gt;1,AI1682,1+MAX(AI1682,0)))</f>
        <v>45</v>
      </c>
      <c r="AL1683" s="391" t="str">
        <f t="shared" si="591"/>
        <v/>
      </c>
      <c r="AM1683" s="391" t="str">
        <f t="shared" si="592"/>
        <v/>
      </c>
      <c r="AO1683" s="310" t="str">
        <f t="shared" si="585"/>
        <v/>
      </c>
      <c r="AP1683" s="310">
        <f>SUM(AO$1:AO1683)</f>
        <v>0</v>
      </c>
      <c r="AQ1683" s="310">
        <f>SUM(AK$2:AK1683)</f>
        <v>12</v>
      </c>
      <c r="AR1683" s="310">
        <f>COUNTA(AJ$2:AJ1683)</f>
        <v>12</v>
      </c>
      <c r="AS1683" s="312"/>
      <c r="AT1683" s="312"/>
      <c r="AU1683" s="312"/>
      <c r="AV1683" s="312"/>
      <c r="AW1683" s="312"/>
      <c r="AZ1683">
        <v>2</v>
      </c>
      <c r="BA1683">
        <v>10</v>
      </c>
    </row>
    <row r="1684" spans="1:53" x14ac:dyDescent="0.25">
      <c r="A1684">
        <v>131</v>
      </c>
      <c r="B1684" t="s">
        <v>65</v>
      </c>
      <c r="C1684" t="s">
        <v>945</v>
      </c>
      <c r="D1684"/>
      <c r="E1684">
        <v>2</v>
      </c>
      <c r="F1684">
        <v>1</v>
      </c>
      <c r="G1684">
        <v>3</v>
      </c>
      <c r="H1684">
        <v>5</v>
      </c>
      <c r="I1684">
        <v>1</v>
      </c>
      <c r="J1684">
        <v>1</v>
      </c>
      <c r="K1684">
        <v>1</v>
      </c>
      <c r="L1684">
        <v>3</v>
      </c>
      <c r="M1684" t="s">
        <v>946</v>
      </c>
      <c r="O1684" s="101">
        <f>IF(ISBLANK(C1684),O1683,IF(COUNTIF(C$2:C1684,C1684)&gt;1,O1683,1+MAX(O1683,0)))</f>
        <v>47</v>
      </c>
      <c r="P1684" s="45">
        <f t="shared" si="572"/>
        <v>25</v>
      </c>
      <c r="Q1684" s="33" t="str">
        <f t="shared" si="573"/>
        <v/>
      </c>
      <c r="R1684" s="33">
        <f t="shared" si="574"/>
        <v>5</v>
      </c>
      <c r="S1684" s="33" t="str">
        <f t="shared" si="575"/>
        <v>131_5</v>
      </c>
      <c r="T1684" s="35" t="str">
        <f t="shared" si="576"/>
        <v>131AM</v>
      </c>
      <c r="U1684" s="35" t="str">
        <f t="shared" si="577"/>
        <v>131AMEW</v>
      </c>
      <c r="V1684" s="35" t="str">
        <f t="shared" si="593"/>
        <v>1U</v>
      </c>
      <c r="W1684" s="35" t="str">
        <f t="shared" si="586"/>
        <v>131AM1U213</v>
      </c>
      <c r="X1684" s="388">
        <f t="shared" si="587"/>
        <v>1</v>
      </c>
      <c r="Y1684" s="388">
        <f t="shared" si="588"/>
        <v>3</v>
      </c>
      <c r="Z1684" s="280" t="str">
        <f t="shared" si="578"/>
        <v/>
      </c>
      <c r="AA1684" s="280" t="str">
        <f t="shared" si="579"/>
        <v/>
      </c>
      <c r="AB1684" s="389" t="str">
        <f t="shared" si="589"/>
        <v/>
      </c>
      <c r="AC1684" s="389" t="str">
        <f t="shared" si="590"/>
        <v/>
      </c>
      <c r="AD1684" s="390" t="str">
        <f t="shared" si="580"/>
        <v/>
      </c>
      <c r="AE1684" s="282">
        <f t="shared" si="581"/>
        <v>0</v>
      </c>
      <c r="AF1684" s="359">
        <f t="shared" si="582"/>
        <v>0</v>
      </c>
      <c r="AG1684" s="280">
        <f t="shared" si="583"/>
        <v>3</v>
      </c>
      <c r="AH1684" s="280">
        <f t="shared" si="584"/>
        <v>1</v>
      </c>
      <c r="AI1684" s="280">
        <f>IF(ISBLANK(T1684),AI1683,IF(COUNTIF(T$2:T1684,T1684)&gt;1,AI1683,1+MAX(AI1683,0)))</f>
        <v>45</v>
      </c>
      <c r="AL1684" s="391" t="str">
        <f t="shared" si="591"/>
        <v/>
      </c>
      <c r="AM1684" s="391" t="str">
        <f t="shared" si="592"/>
        <v/>
      </c>
      <c r="AO1684" s="310" t="str">
        <f t="shared" si="585"/>
        <v/>
      </c>
      <c r="AP1684" s="310">
        <f>SUM(AO$1:AO1684)</f>
        <v>0</v>
      </c>
      <c r="AQ1684" s="310">
        <f>SUM(AK$2:AK1684)</f>
        <v>12</v>
      </c>
      <c r="AR1684" s="310">
        <f>COUNTA(AJ$2:AJ1684)</f>
        <v>12</v>
      </c>
      <c r="AS1684" s="312"/>
      <c r="AT1684" s="312"/>
      <c r="AU1684" s="312"/>
      <c r="AV1684" s="312"/>
      <c r="AW1684" s="312"/>
      <c r="AZ1684">
        <v>1</v>
      </c>
      <c r="BA1684">
        <v>3</v>
      </c>
    </row>
    <row r="1685" spans="1:53" x14ac:dyDescent="0.25">
      <c r="A1685">
        <v>131</v>
      </c>
      <c r="B1685" t="s">
        <v>65</v>
      </c>
      <c r="C1685" t="s">
        <v>945</v>
      </c>
      <c r="D1685"/>
      <c r="E1685">
        <v>2</v>
      </c>
      <c r="F1685">
        <v>1</v>
      </c>
      <c r="G1685">
        <v>4</v>
      </c>
      <c r="H1685">
        <v>1</v>
      </c>
      <c r="I1685">
        <v>0</v>
      </c>
      <c r="J1685">
        <v>0</v>
      </c>
      <c r="K1685">
        <v>0</v>
      </c>
      <c r="L1685">
        <v>1</v>
      </c>
      <c r="M1685" t="s">
        <v>946</v>
      </c>
      <c r="O1685" s="101">
        <f>IF(ISBLANK(C1685),O1684,IF(COUNTIF(C$2:C1685,C1685)&gt;1,O1684,1+MAX(O1684,0)))</f>
        <v>47</v>
      </c>
      <c r="P1685" s="45">
        <f t="shared" si="572"/>
        <v>25</v>
      </c>
      <c r="Q1685" s="33" t="str">
        <f t="shared" si="573"/>
        <v/>
      </c>
      <c r="R1685" s="33">
        <f t="shared" si="574"/>
        <v>5</v>
      </c>
      <c r="S1685" s="33" t="str">
        <f t="shared" si="575"/>
        <v>131_5</v>
      </c>
      <c r="T1685" s="35" t="str">
        <f t="shared" si="576"/>
        <v>131AM</v>
      </c>
      <c r="U1685" s="35" t="str">
        <f t="shared" si="577"/>
        <v>131AMEW</v>
      </c>
      <c r="V1685" s="35" t="str">
        <f t="shared" si="593"/>
        <v>1U</v>
      </c>
      <c r="W1685" s="35" t="str">
        <f t="shared" si="586"/>
        <v>131AM1U214</v>
      </c>
      <c r="X1685" s="388">
        <f t="shared" si="587"/>
        <v>0</v>
      </c>
      <c r="Y1685" s="388">
        <f t="shared" si="588"/>
        <v>1</v>
      </c>
      <c r="Z1685" s="280" t="str">
        <f t="shared" si="578"/>
        <v/>
      </c>
      <c r="AA1685" s="280" t="str">
        <f t="shared" si="579"/>
        <v/>
      </c>
      <c r="AB1685" s="389" t="str">
        <f t="shared" si="589"/>
        <v/>
      </c>
      <c r="AC1685" s="389" t="str">
        <f t="shared" si="590"/>
        <v/>
      </c>
      <c r="AD1685" s="390" t="str">
        <f t="shared" si="580"/>
        <v/>
      </c>
      <c r="AE1685" s="282">
        <f t="shared" si="581"/>
        <v>1</v>
      </c>
      <c r="AF1685" s="359">
        <f t="shared" si="582"/>
        <v>0</v>
      </c>
      <c r="AG1685" s="280">
        <f t="shared" si="583"/>
        <v>3</v>
      </c>
      <c r="AH1685" s="280">
        <f t="shared" si="584"/>
        <v>1</v>
      </c>
      <c r="AI1685" s="280">
        <f>IF(ISBLANK(T1685),AI1684,IF(COUNTIF(T$2:T1685,T1685)&gt;1,AI1684,1+MAX(AI1684,0)))</f>
        <v>45</v>
      </c>
      <c r="AL1685" s="391" t="str">
        <f t="shared" si="591"/>
        <v/>
      </c>
      <c r="AM1685" s="391" t="str">
        <f t="shared" si="592"/>
        <v/>
      </c>
      <c r="AO1685" s="310" t="str">
        <f t="shared" si="585"/>
        <v/>
      </c>
      <c r="AP1685" s="310">
        <f>SUM(AO$1:AO1685)</f>
        <v>0</v>
      </c>
      <c r="AQ1685" s="310">
        <f>SUM(AK$2:AK1685)</f>
        <v>12</v>
      </c>
      <c r="AR1685" s="310">
        <f>COUNTA(AJ$2:AJ1685)</f>
        <v>12</v>
      </c>
      <c r="AS1685" s="312"/>
      <c r="AT1685" s="312"/>
      <c r="AU1685" s="312"/>
      <c r="AV1685" s="312"/>
      <c r="AW1685" s="312"/>
      <c r="AZ1685">
        <v>0</v>
      </c>
      <c r="BA1685">
        <v>1</v>
      </c>
    </row>
    <row r="1686" spans="1:53" x14ac:dyDescent="0.25">
      <c r="A1686">
        <v>131</v>
      </c>
      <c r="B1686" t="s">
        <v>65</v>
      </c>
      <c r="C1686" t="s">
        <v>945</v>
      </c>
      <c r="D1686"/>
      <c r="E1686">
        <v>2</v>
      </c>
      <c r="F1686">
        <v>2</v>
      </c>
      <c r="G1686">
        <v>1</v>
      </c>
      <c r="H1686">
        <v>5</v>
      </c>
      <c r="I1686">
        <v>1</v>
      </c>
      <c r="J1686">
        <v>0</v>
      </c>
      <c r="K1686">
        <v>2</v>
      </c>
      <c r="L1686">
        <v>4</v>
      </c>
      <c r="M1686" t="s">
        <v>946</v>
      </c>
      <c r="O1686" s="101">
        <f>IF(ISBLANK(C1686),O1685,IF(COUNTIF(C$2:C1686,C1686)&gt;1,O1685,1+MAX(O1685,0)))</f>
        <v>47</v>
      </c>
      <c r="P1686" s="45">
        <f t="shared" si="572"/>
        <v>25</v>
      </c>
      <c r="Q1686" s="33" t="str">
        <f t="shared" si="573"/>
        <v/>
      </c>
      <c r="R1686" s="33">
        <f t="shared" si="574"/>
        <v>6</v>
      </c>
      <c r="S1686" s="33" t="str">
        <f t="shared" si="575"/>
        <v>131_6</v>
      </c>
      <c r="T1686" s="35" t="str">
        <f t="shared" si="576"/>
        <v>131AM</v>
      </c>
      <c r="U1686" s="35" t="str">
        <f t="shared" si="577"/>
        <v>131AMNS</v>
      </c>
      <c r="V1686" s="35" t="str">
        <f t="shared" si="593"/>
        <v>1U</v>
      </c>
      <c r="W1686" s="35" t="str">
        <f t="shared" si="586"/>
        <v>131AM1U221</v>
      </c>
      <c r="X1686" s="388">
        <f t="shared" si="587"/>
        <v>2</v>
      </c>
      <c r="Y1686" s="388">
        <f t="shared" si="588"/>
        <v>4</v>
      </c>
      <c r="Z1686" s="280" t="str">
        <f t="shared" si="578"/>
        <v/>
      </c>
      <c r="AA1686" s="280" t="str">
        <f t="shared" si="579"/>
        <v/>
      </c>
      <c r="AB1686" s="389" t="str">
        <f t="shared" si="589"/>
        <v/>
      </c>
      <c r="AC1686" s="389" t="str">
        <f t="shared" si="590"/>
        <v/>
      </c>
      <c r="AD1686" s="390" t="str">
        <f t="shared" si="580"/>
        <v/>
      </c>
      <c r="AE1686" s="282">
        <f t="shared" si="581"/>
        <v>1</v>
      </c>
      <c r="AF1686" s="359">
        <f t="shared" si="582"/>
        <v>0</v>
      </c>
      <c r="AG1686" s="280">
        <f t="shared" si="583"/>
        <v>0</v>
      </c>
      <c r="AH1686" s="280">
        <f t="shared" si="584"/>
        <v>0</v>
      </c>
      <c r="AI1686" s="280">
        <f>IF(ISBLANK(T1686),AI1685,IF(COUNTIF(T$2:T1686,T1686)&gt;1,AI1685,1+MAX(AI1685,0)))</f>
        <v>45</v>
      </c>
      <c r="AL1686" s="391" t="str">
        <f t="shared" si="591"/>
        <v/>
      </c>
      <c r="AM1686" s="391" t="str">
        <f t="shared" si="592"/>
        <v/>
      </c>
      <c r="AO1686" s="310" t="str">
        <f t="shared" si="585"/>
        <v/>
      </c>
      <c r="AP1686" s="310">
        <f>SUM(AO$1:AO1686)</f>
        <v>0</v>
      </c>
      <c r="AQ1686" s="310">
        <f>SUM(AK$2:AK1686)</f>
        <v>12</v>
      </c>
      <c r="AR1686" s="310">
        <f>COUNTA(AJ$2:AJ1686)</f>
        <v>12</v>
      </c>
      <c r="AS1686" s="312"/>
      <c r="AT1686" s="312"/>
      <c r="AU1686" s="312"/>
      <c r="AV1686" s="312"/>
      <c r="AW1686" s="312"/>
      <c r="AZ1686">
        <v>2</v>
      </c>
      <c r="BA1686">
        <v>4</v>
      </c>
    </row>
    <row r="1687" spans="1:53" x14ac:dyDescent="0.25">
      <c r="A1687">
        <v>131</v>
      </c>
      <c r="B1687" t="s">
        <v>65</v>
      </c>
      <c r="C1687" t="s">
        <v>945</v>
      </c>
      <c r="D1687"/>
      <c r="E1687">
        <v>2</v>
      </c>
      <c r="F1687">
        <v>2</v>
      </c>
      <c r="G1687">
        <v>2</v>
      </c>
      <c r="H1687">
        <v>22</v>
      </c>
      <c r="I1687">
        <v>4</v>
      </c>
      <c r="J1687">
        <v>3</v>
      </c>
      <c r="K1687">
        <v>8</v>
      </c>
      <c r="L1687">
        <v>21</v>
      </c>
      <c r="M1687" t="s">
        <v>946</v>
      </c>
      <c r="O1687" s="101">
        <f>IF(ISBLANK(C1687),O1686,IF(COUNTIF(C$2:C1687,C1687)&gt;1,O1686,1+MAX(O1686,0)))</f>
        <v>47</v>
      </c>
      <c r="P1687" s="45">
        <f t="shared" si="572"/>
        <v>25</v>
      </c>
      <c r="Q1687" s="33" t="str">
        <f t="shared" si="573"/>
        <v/>
      </c>
      <c r="R1687" s="33">
        <f t="shared" si="574"/>
        <v>6</v>
      </c>
      <c r="S1687" s="33" t="str">
        <f t="shared" si="575"/>
        <v>131_6</v>
      </c>
      <c r="T1687" s="35" t="str">
        <f t="shared" si="576"/>
        <v>131AM</v>
      </c>
      <c r="U1687" s="35" t="str">
        <f t="shared" si="577"/>
        <v>131AMNS</v>
      </c>
      <c r="V1687" s="35" t="str">
        <f t="shared" si="593"/>
        <v>1U</v>
      </c>
      <c r="W1687" s="35" t="str">
        <f t="shared" si="586"/>
        <v>131AM1U222</v>
      </c>
      <c r="X1687" s="388">
        <f t="shared" si="587"/>
        <v>8</v>
      </c>
      <c r="Y1687" s="388">
        <f t="shared" si="588"/>
        <v>21</v>
      </c>
      <c r="Z1687" s="280" t="str">
        <f t="shared" si="578"/>
        <v/>
      </c>
      <c r="AA1687" s="280" t="str">
        <f t="shared" si="579"/>
        <v/>
      </c>
      <c r="AB1687" s="389" t="str">
        <f t="shared" si="589"/>
        <v/>
      </c>
      <c r="AC1687" s="389" t="str">
        <f t="shared" si="590"/>
        <v/>
      </c>
      <c r="AD1687" s="390" t="str">
        <f t="shared" si="580"/>
        <v/>
      </c>
      <c r="AE1687" s="282">
        <f t="shared" si="581"/>
        <v>0</v>
      </c>
      <c r="AF1687" s="359">
        <f t="shared" si="582"/>
        <v>0</v>
      </c>
      <c r="AG1687" s="280">
        <f t="shared" si="583"/>
        <v>0</v>
      </c>
      <c r="AH1687" s="280">
        <f t="shared" si="584"/>
        <v>0</v>
      </c>
      <c r="AI1687" s="280">
        <f>IF(ISBLANK(T1687),AI1686,IF(COUNTIF(T$2:T1687,T1687)&gt;1,AI1686,1+MAX(AI1686,0)))</f>
        <v>45</v>
      </c>
      <c r="AL1687" s="391" t="str">
        <f t="shared" si="591"/>
        <v/>
      </c>
      <c r="AM1687" s="391" t="str">
        <f t="shared" si="592"/>
        <v/>
      </c>
      <c r="AO1687" s="310" t="str">
        <f t="shared" si="585"/>
        <v/>
      </c>
      <c r="AP1687" s="310">
        <f>SUM(AO$1:AO1687)</f>
        <v>0</v>
      </c>
      <c r="AQ1687" s="310">
        <f>SUM(AK$2:AK1687)</f>
        <v>12</v>
      </c>
      <c r="AR1687" s="310">
        <f>COUNTA(AJ$2:AJ1687)</f>
        <v>12</v>
      </c>
      <c r="AS1687" s="312"/>
      <c r="AT1687" s="312"/>
      <c r="AU1687" s="312"/>
      <c r="AV1687" s="312"/>
      <c r="AW1687" s="312"/>
      <c r="AZ1687">
        <v>8</v>
      </c>
      <c r="BA1687">
        <v>21</v>
      </c>
    </row>
    <row r="1688" spans="1:53" x14ac:dyDescent="0.25">
      <c r="A1688">
        <v>131</v>
      </c>
      <c r="B1688" t="s">
        <v>65</v>
      </c>
      <c r="C1688" t="s">
        <v>945</v>
      </c>
      <c r="D1688"/>
      <c r="E1688">
        <v>2</v>
      </c>
      <c r="F1688">
        <v>2</v>
      </c>
      <c r="G1688">
        <v>3</v>
      </c>
      <c r="H1688">
        <v>11</v>
      </c>
      <c r="I1688">
        <v>4</v>
      </c>
      <c r="J1688">
        <v>3</v>
      </c>
      <c r="K1688">
        <v>4</v>
      </c>
      <c r="L1688">
        <v>6</v>
      </c>
      <c r="M1688" t="s">
        <v>946</v>
      </c>
      <c r="O1688" s="101">
        <f>IF(ISBLANK(C1688),O1687,IF(COUNTIF(C$2:C1688,C1688)&gt;1,O1687,1+MAX(O1687,0)))</f>
        <v>47</v>
      </c>
      <c r="P1688" s="45">
        <f t="shared" si="572"/>
        <v>25</v>
      </c>
      <c r="Q1688" s="33" t="str">
        <f t="shared" si="573"/>
        <v/>
      </c>
      <c r="R1688" s="33">
        <f t="shared" si="574"/>
        <v>6</v>
      </c>
      <c r="S1688" s="33" t="str">
        <f t="shared" si="575"/>
        <v>131_6</v>
      </c>
      <c r="T1688" s="35" t="str">
        <f t="shared" si="576"/>
        <v>131AM</v>
      </c>
      <c r="U1688" s="35" t="str">
        <f t="shared" si="577"/>
        <v>131AMEW</v>
      </c>
      <c r="V1688" s="35" t="str">
        <f t="shared" si="593"/>
        <v>1U</v>
      </c>
      <c r="W1688" s="35" t="str">
        <f t="shared" si="586"/>
        <v>131AM1U223</v>
      </c>
      <c r="X1688" s="388">
        <f t="shared" si="587"/>
        <v>4</v>
      </c>
      <c r="Y1688" s="388">
        <f t="shared" si="588"/>
        <v>6</v>
      </c>
      <c r="Z1688" s="280" t="str">
        <f t="shared" si="578"/>
        <v/>
      </c>
      <c r="AA1688" s="280" t="str">
        <f t="shared" si="579"/>
        <v/>
      </c>
      <c r="AB1688" s="389" t="str">
        <f t="shared" si="589"/>
        <v/>
      </c>
      <c r="AC1688" s="389" t="str">
        <f t="shared" si="590"/>
        <v/>
      </c>
      <c r="AD1688" s="390" t="str">
        <f t="shared" si="580"/>
        <v/>
      </c>
      <c r="AE1688" s="282">
        <f t="shared" si="581"/>
        <v>0</v>
      </c>
      <c r="AF1688" s="359">
        <f t="shared" si="582"/>
        <v>0</v>
      </c>
      <c r="AG1688" s="280">
        <f t="shared" si="583"/>
        <v>3</v>
      </c>
      <c r="AH1688" s="280">
        <f t="shared" si="584"/>
        <v>1</v>
      </c>
      <c r="AI1688" s="280">
        <f>IF(ISBLANK(T1688),AI1687,IF(COUNTIF(T$2:T1688,T1688)&gt;1,AI1687,1+MAX(AI1687,0)))</f>
        <v>45</v>
      </c>
      <c r="AL1688" s="391" t="str">
        <f t="shared" si="591"/>
        <v/>
      </c>
      <c r="AM1688" s="391" t="str">
        <f t="shared" si="592"/>
        <v/>
      </c>
      <c r="AO1688" s="310" t="str">
        <f t="shared" si="585"/>
        <v/>
      </c>
      <c r="AP1688" s="310">
        <f>SUM(AO$1:AO1688)</f>
        <v>0</v>
      </c>
      <c r="AQ1688" s="310">
        <f>SUM(AK$2:AK1688)</f>
        <v>12</v>
      </c>
      <c r="AR1688" s="310">
        <f>COUNTA(AJ$2:AJ1688)</f>
        <v>12</v>
      </c>
      <c r="AS1688" s="312"/>
      <c r="AT1688" s="312"/>
      <c r="AU1688" s="312"/>
      <c r="AV1688" s="312"/>
      <c r="AW1688" s="312"/>
      <c r="AZ1688">
        <v>4</v>
      </c>
      <c r="BA1688">
        <v>6</v>
      </c>
    </row>
    <row r="1689" spans="1:53" x14ac:dyDescent="0.25">
      <c r="A1689">
        <v>131</v>
      </c>
      <c r="B1689" t="s">
        <v>65</v>
      </c>
      <c r="C1689" t="s">
        <v>945</v>
      </c>
      <c r="D1689"/>
      <c r="E1689">
        <v>2</v>
      </c>
      <c r="F1689">
        <v>2</v>
      </c>
      <c r="G1689">
        <v>4</v>
      </c>
      <c r="H1689">
        <v>4</v>
      </c>
      <c r="I1689">
        <v>1</v>
      </c>
      <c r="J1689">
        <v>0</v>
      </c>
      <c r="K1689">
        <v>2</v>
      </c>
      <c r="L1689">
        <v>3</v>
      </c>
      <c r="M1689" t="s">
        <v>946</v>
      </c>
      <c r="O1689" s="101">
        <f>IF(ISBLANK(C1689),O1688,IF(COUNTIF(C$2:C1689,C1689)&gt;1,O1688,1+MAX(O1688,0)))</f>
        <v>47</v>
      </c>
      <c r="P1689" s="45">
        <f t="shared" si="572"/>
        <v>25</v>
      </c>
      <c r="Q1689" s="33" t="str">
        <f t="shared" si="573"/>
        <v/>
      </c>
      <c r="R1689" s="33">
        <f t="shared" si="574"/>
        <v>6</v>
      </c>
      <c r="S1689" s="33" t="str">
        <f t="shared" si="575"/>
        <v>131_6</v>
      </c>
      <c r="T1689" s="35" t="str">
        <f t="shared" si="576"/>
        <v>131AM</v>
      </c>
      <c r="U1689" s="35" t="str">
        <f t="shared" si="577"/>
        <v>131AMEW</v>
      </c>
      <c r="V1689" s="35" t="str">
        <f t="shared" si="593"/>
        <v>1U</v>
      </c>
      <c r="W1689" s="35" t="str">
        <f t="shared" si="586"/>
        <v>131AM1U224</v>
      </c>
      <c r="X1689" s="388">
        <f t="shared" si="587"/>
        <v>2</v>
      </c>
      <c r="Y1689" s="388">
        <f t="shared" si="588"/>
        <v>3</v>
      </c>
      <c r="Z1689" s="280" t="str">
        <f t="shared" si="578"/>
        <v/>
      </c>
      <c r="AA1689" s="280" t="str">
        <f t="shared" si="579"/>
        <v/>
      </c>
      <c r="AB1689" s="389" t="str">
        <f t="shared" si="589"/>
        <v/>
      </c>
      <c r="AC1689" s="389" t="str">
        <f t="shared" si="590"/>
        <v/>
      </c>
      <c r="AD1689" s="390" t="str">
        <f t="shared" si="580"/>
        <v/>
      </c>
      <c r="AE1689" s="282">
        <f t="shared" si="581"/>
        <v>1</v>
      </c>
      <c r="AF1689" s="359">
        <f t="shared" si="582"/>
        <v>0</v>
      </c>
      <c r="AG1689" s="280">
        <f t="shared" si="583"/>
        <v>3</v>
      </c>
      <c r="AH1689" s="280">
        <f t="shared" si="584"/>
        <v>1</v>
      </c>
      <c r="AI1689" s="280">
        <f>IF(ISBLANK(T1689),AI1688,IF(COUNTIF(T$2:T1689,T1689)&gt;1,AI1688,1+MAX(AI1688,0)))</f>
        <v>45</v>
      </c>
      <c r="AL1689" s="391" t="str">
        <f t="shared" si="591"/>
        <v/>
      </c>
      <c r="AM1689" s="391" t="str">
        <f t="shared" si="592"/>
        <v/>
      </c>
      <c r="AO1689" s="310" t="str">
        <f t="shared" si="585"/>
        <v/>
      </c>
      <c r="AP1689" s="310">
        <f>SUM(AO$1:AO1689)</f>
        <v>0</v>
      </c>
      <c r="AQ1689" s="310">
        <f>SUM(AK$2:AK1689)</f>
        <v>12</v>
      </c>
      <c r="AR1689" s="310">
        <f>COUNTA(AJ$2:AJ1689)</f>
        <v>12</v>
      </c>
      <c r="AS1689" s="312"/>
      <c r="AT1689" s="312"/>
      <c r="AU1689" s="312"/>
      <c r="AV1689" s="312"/>
      <c r="AW1689" s="312"/>
      <c r="AZ1689">
        <v>2</v>
      </c>
      <c r="BA1689">
        <v>3</v>
      </c>
    </row>
    <row r="1690" spans="1:53" x14ac:dyDescent="0.25">
      <c r="A1690">
        <v>131</v>
      </c>
      <c r="B1690" t="s">
        <v>65</v>
      </c>
      <c r="C1690" t="s">
        <v>945</v>
      </c>
      <c r="D1690"/>
      <c r="E1690">
        <v>2</v>
      </c>
      <c r="F1690">
        <v>3</v>
      </c>
      <c r="G1690">
        <v>1</v>
      </c>
      <c r="H1690">
        <v>2</v>
      </c>
      <c r="I1690">
        <v>2</v>
      </c>
      <c r="J1690">
        <v>0</v>
      </c>
      <c r="K1690">
        <v>1</v>
      </c>
      <c r="L1690">
        <v>1</v>
      </c>
      <c r="M1690" t="s">
        <v>946</v>
      </c>
      <c r="O1690" s="101">
        <f>IF(ISBLANK(C1690),O1689,IF(COUNTIF(C$2:C1690,C1690)&gt;1,O1689,1+MAX(O1689,0)))</f>
        <v>47</v>
      </c>
      <c r="P1690" s="45">
        <f t="shared" si="572"/>
        <v>25</v>
      </c>
      <c r="Q1690" s="33" t="str">
        <f t="shared" si="573"/>
        <v/>
      </c>
      <c r="R1690" s="33">
        <f t="shared" si="574"/>
        <v>7</v>
      </c>
      <c r="S1690" s="33" t="str">
        <f t="shared" si="575"/>
        <v>131_7</v>
      </c>
      <c r="T1690" s="35" t="str">
        <f t="shared" si="576"/>
        <v>131AM</v>
      </c>
      <c r="U1690" s="35" t="str">
        <f t="shared" si="577"/>
        <v>131AMNS</v>
      </c>
      <c r="V1690" s="35" t="str">
        <f t="shared" si="593"/>
        <v>1U</v>
      </c>
      <c r="W1690" s="35" t="str">
        <f t="shared" si="586"/>
        <v>131AM1U231</v>
      </c>
      <c r="X1690" s="388">
        <f t="shared" si="587"/>
        <v>1</v>
      </c>
      <c r="Y1690" s="388">
        <f t="shared" si="588"/>
        <v>1</v>
      </c>
      <c r="Z1690" s="280" t="str">
        <f t="shared" si="578"/>
        <v/>
      </c>
      <c r="AA1690" s="280" t="str">
        <f t="shared" si="579"/>
        <v/>
      </c>
      <c r="AB1690" s="389" t="str">
        <f t="shared" si="589"/>
        <v/>
      </c>
      <c r="AC1690" s="389" t="str">
        <f t="shared" si="590"/>
        <v/>
      </c>
      <c r="AD1690" s="390" t="str">
        <f t="shared" si="580"/>
        <v/>
      </c>
      <c r="AE1690" s="282">
        <f t="shared" si="581"/>
        <v>1</v>
      </c>
      <c r="AF1690" s="359">
        <f t="shared" si="582"/>
        <v>0</v>
      </c>
      <c r="AG1690" s="280">
        <f t="shared" si="583"/>
        <v>0</v>
      </c>
      <c r="AH1690" s="280">
        <f t="shared" si="584"/>
        <v>0</v>
      </c>
      <c r="AI1690" s="280">
        <f>IF(ISBLANK(T1690),AI1689,IF(COUNTIF(T$2:T1690,T1690)&gt;1,AI1689,1+MAX(AI1689,0)))</f>
        <v>45</v>
      </c>
      <c r="AL1690" s="391" t="str">
        <f t="shared" si="591"/>
        <v/>
      </c>
      <c r="AM1690" s="391" t="str">
        <f t="shared" si="592"/>
        <v/>
      </c>
      <c r="AO1690" s="310" t="str">
        <f t="shared" si="585"/>
        <v/>
      </c>
      <c r="AP1690" s="310">
        <f>SUM(AO$1:AO1690)</f>
        <v>0</v>
      </c>
      <c r="AQ1690" s="310">
        <f>SUM(AK$2:AK1690)</f>
        <v>12</v>
      </c>
      <c r="AR1690" s="310">
        <f>COUNTA(AJ$2:AJ1690)</f>
        <v>12</v>
      </c>
      <c r="AS1690" s="312"/>
      <c r="AT1690" s="312"/>
      <c r="AU1690" s="312"/>
      <c r="AV1690" s="312"/>
      <c r="AW1690" s="312"/>
      <c r="AZ1690">
        <v>1</v>
      </c>
      <c r="BA1690">
        <v>1</v>
      </c>
    </row>
    <row r="1691" spans="1:53" x14ac:dyDescent="0.25">
      <c r="A1691">
        <v>131</v>
      </c>
      <c r="B1691" t="s">
        <v>65</v>
      </c>
      <c r="C1691" t="s">
        <v>945</v>
      </c>
      <c r="D1691"/>
      <c r="E1691">
        <v>2</v>
      </c>
      <c r="F1691">
        <v>3</v>
      </c>
      <c r="G1691">
        <v>2</v>
      </c>
      <c r="H1691">
        <v>18</v>
      </c>
      <c r="I1691">
        <v>6</v>
      </c>
      <c r="J1691">
        <v>1</v>
      </c>
      <c r="K1691">
        <v>1</v>
      </c>
      <c r="L1691">
        <v>17</v>
      </c>
      <c r="M1691" t="s">
        <v>946</v>
      </c>
      <c r="O1691" s="101">
        <f>IF(ISBLANK(C1691),O1690,IF(COUNTIF(C$2:C1691,C1691)&gt;1,O1690,1+MAX(O1690,0)))</f>
        <v>47</v>
      </c>
      <c r="P1691" s="45">
        <f t="shared" si="572"/>
        <v>25</v>
      </c>
      <c r="Q1691" s="33" t="str">
        <f t="shared" si="573"/>
        <v/>
      </c>
      <c r="R1691" s="33">
        <f t="shared" si="574"/>
        <v>7</v>
      </c>
      <c r="S1691" s="33" t="str">
        <f t="shared" si="575"/>
        <v>131_7</v>
      </c>
      <c r="T1691" s="35" t="str">
        <f t="shared" si="576"/>
        <v>131AM</v>
      </c>
      <c r="U1691" s="35" t="str">
        <f t="shared" si="577"/>
        <v>131AMNS</v>
      </c>
      <c r="V1691" s="35" t="str">
        <f t="shared" si="593"/>
        <v>1U</v>
      </c>
      <c r="W1691" s="35" t="str">
        <f t="shared" si="586"/>
        <v>131AM1U232</v>
      </c>
      <c r="X1691" s="388">
        <f t="shared" si="587"/>
        <v>1</v>
      </c>
      <c r="Y1691" s="388">
        <f t="shared" si="588"/>
        <v>17</v>
      </c>
      <c r="Z1691" s="280" t="str">
        <f t="shared" si="578"/>
        <v/>
      </c>
      <c r="AA1691" s="280" t="str">
        <f t="shared" si="579"/>
        <v/>
      </c>
      <c r="AB1691" s="389" t="str">
        <f t="shared" si="589"/>
        <v/>
      </c>
      <c r="AC1691" s="389" t="str">
        <f t="shared" si="590"/>
        <v/>
      </c>
      <c r="AD1691" s="390" t="str">
        <f t="shared" si="580"/>
        <v/>
      </c>
      <c r="AE1691" s="282">
        <f t="shared" si="581"/>
        <v>0</v>
      </c>
      <c r="AF1691" s="359">
        <f t="shared" si="582"/>
        <v>0</v>
      </c>
      <c r="AG1691" s="280">
        <f t="shared" si="583"/>
        <v>0</v>
      </c>
      <c r="AH1691" s="280">
        <f t="shared" si="584"/>
        <v>0</v>
      </c>
      <c r="AI1691" s="280">
        <f>IF(ISBLANK(T1691),AI1690,IF(COUNTIF(T$2:T1691,T1691)&gt;1,AI1690,1+MAX(AI1690,0)))</f>
        <v>45</v>
      </c>
      <c r="AL1691" s="391" t="str">
        <f t="shared" si="591"/>
        <v/>
      </c>
      <c r="AM1691" s="391" t="str">
        <f t="shared" si="592"/>
        <v/>
      </c>
      <c r="AO1691" s="310" t="str">
        <f t="shared" si="585"/>
        <v/>
      </c>
      <c r="AP1691" s="310">
        <f>SUM(AO$1:AO1691)</f>
        <v>0</v>
      </c>
      <c r="AQ1691" s="310">
        <f>SUM(AK$2:AK1691)</f>
        <v>12</v>
      </c>
      <c r="AR1691" s="310">
        <f>COUNTA(AJ$2:AJ1691)</f>
        <v>12</v>
      </c>
      <c r="AS1691" s="312"/>
      <c r="AT1691" s="312"/>
      <c r="AU1691" s="312"/>
      <c r="AV1691" s="312"/>
      <c r="AW1691" s="312"/>
      <c r="AZ1691">
        <v>1</v>
      </c>
      <c r="BA1691">
        <v>17</v>
      </c>
    </row>
    <row r="1692" spans="1:53" x14ac:dyDescent="0.25">
      <c r="A1692">
        <v>131</v>
      </c>
      <c r="B1692" t="s">
        <v>65</v>
      </c>
      <c r="C1692" t="s">
        <v>945</v>
      </c>
      <c r="D1692"/>
      <c r="E1692">
        <v>2</v>
      </c>
      <c r="F1692">
        <v>3</v>
      </c>
      <c r="G1692">
        <v>3</v>
      </c>
      <c r="H1692">
        <v>16</v>
      </c>
      <c r="I1692">
        <v>4</v>
      </c>
      <c r="J1692">
        <v>3</v>
      </c>
      <c r="K1692">
        <v>3</v>
      </c>
      <c r="L1692">
        <v>6</v>
      </c>
      <c r="M1692" t="s">
        <v>946</v>
      </c>
      <c r="O1692" s="101">
        <f>IF(ISBLANK(C1692),O1691,IF(COUNTIF(C$2:C1692,C1692)&gt;1,O1691,1+MAX(O1691,0)))</f>
        <v>47</v>
      </c>
      <c r="P1692" s="45">
        <f t="shared" si="572"/>
        <v>25</v>
      </c>
      <c r="Q1692" s="33" t="str">
        <f t="shared" si="573"/>
        <v/>
      </c>
      <c r="R1692" s="33">
        <f t="shared" si="574"/>
        <v>7</v>
      </c>
      <c r="S1692" s="33" t="str">
        <f t="shared" si="575"/>
        <v>131_7</v>
      </c>
      <c r="T1692" s="35" t="str">
        <f t="shared" si="576"/>
        <v>131AM</v>
      </c>
      <c r="U1692" s="35" t="str">
        <f t="shared" si="577"/>
        <v>131AMEW</v>
      </c>
      <c r="V1692" s="35" t="str">
        <f t="shared" si="593"/>
        <v>1U</v>
      </c>
      <c r="W1692" s="35" t="str">
        <f t="shared" si="586"/>
        <v>131AM1U233</v>
      </c>
      <c r="X1692" s="388">
        <f t="shared" si="587"/>
        <v>3</v>
      </c>
      <c r="Y1692" s="388">
        <f t="shared" si="588"/>
        <v>6</v>
      </c>
      <c r="Z1692" s="280" t="str">
        <f t="shared" si="578"/>
        <v/>
      </c>
      <c r="AA1692" s="280" t="str">
        <f t="shared" si="579"/>
        <v/>
      </c>
      <c r="AB1692" s="389" t="str">
        <f t="shared" si="589"/>
        <v/>
      </c>
      <c r="AC1692" s="389" t="str">
        <f t="shared" si="590"/>
        <v/>
      </c>
      <c r="AD1692" s="390" t="str">
        <f t="shared" si="580"/>
        <v/>
      </c>
      <c r="AE1692" s="282">
        <f t="shared" si="581"/>
        <v>0</v>
      </c>
      <c r="AF1692" s="359">
        <f t="shared" si="582"/>
        <v>0</v>
      </c>
      <c r="AG1692" s="280">
        <f t="shared" si="583"/>
        <v>3</v>
      </c>
      <c r="AH1692" s="280">
        <f t="shared" si="584"/>
        <v>1</v>
      </c>
      <c r="AI1692" s="280">
        <f>IF(ISBLANK(T1692),AI1691,IF(COUNTIF(T$2:T1692,T1692)&gt;1,AI1691,1+MAX(AI1691,0)))</f>
        <v>45</v>
      </c>
      <c r="AL1692" s="391" t="str">
        <f t="shared" si="591"/>
        <v/>
      </c>
      <c r="AM1692" s="391" t="str">
        <f t="shared" si="592"/>
        <v/>
      </c>
      <c r="AO1692" s="310" t="str">
        <f t="shared" si="585"/>
        <v/>
      </c>
      <c r="AP1692" s="310">
        <f>SUM(AO$1:AO1692)</f>
        <v>0</v>
      </c>
      <c r="AQ1692" s="310">
        <f>SUM(AK$2:AK1692)</f>
        <v>12</v>
      </c>
      <c r="AR1692" s="310">
        <f>COUNTA(AJ$2:AJ1692)</f>
        <v>12</v>
      </c>
      <c r="AS1692" s="312"/>
      <c r="AT1692" s="312"/>
      <c r="AU1692" s="312"/>
      <c r="AV1692" s="312"/>
      <c r="AW1692" s="312"/>
      <c r="AZ1692">
        <v>3</v>
      </c>
      <c r="BA1692">
        <v>6</v>
      </c>
    </row>
    <row r="1693" spans="1:53" x14ac:dyDescent="0.25">
      <c r="A1693">
        <v>131</v>
      </c>
      <c r="B1693" t="s">
        <v>65</v>
      </c>
      <c r="C1693" t="s">
        <v>945</v>
      </c>
      <c r="D1693"/>
      <c r="E1693">
        <v>2</v>
      </c>
      <c r="F1693">
        <v>3</v>
      </c>
      <c r="G1693">
        <v>4</v>
      </c>
      <c r="H1693">
        <v>3</v>
      </c>
      <c r="I1693">
        <v>1</v>
      </c>
      <c r="J1693">
        <v>1</v>
      </c>
      <c r="K1693">
        <v>0</v>
      </c>
      <c r="L1693">
        <v>1</v>
      </c>
      <c r="M1693" t="s">
        <v>946</v>
      </c>
      <c r="O1693" s="101">
        <f>IF(ISBLANK(C1693),O1692,IF(COUNTIF(C$2:C1693,C1693)&gt;1,O1692,1+MAX(O1692,0)))</f>
        <v>47</v>
      </c>
      <c r="P1693" s="45">
        <f t="shared" si="572"/>
        <v>25</v>
      </c>
      <c r="Q1693" s="33" t="str">
        <f t="shared" si="573"/>
        <v/>
      </c>
      <c r="R1693" s="33">
        <f t="shared" si="574"/>
        <v>7</v>
      </c>
      <c r="S1693" s="33" t="str">
        <f t="shared" si="575"/>
        <v>131_7</v>
      </c>
      <c r="T1693" s="35" t="str">
        <f t="shared" si="576"/>
        <v>131AM</v>
      </c>
      <c r="U1693" s="35" t="str">
        <f t="shared" si="577"/>
        <v>131AMEW</v>
      </c>
      <c r="V1693" s="35" t="str">
        <f t="shared" si="593"/>
        <v>1U</v>
      </c>
      <c r="W1693" s="35" t="str">
        <f t="shared" si="586"/>
        <v>131AM1U234</v>
      </c>
      <c r="X1693" s="388">
        <f t="shared" si="587"/>
        <v>0</v>
      </c>
      <c r="Y1693" s="388">
        <f t="shared" si="588"/>
        <v>1</v>
      </c>
      <c r="Z1693" s="280" t="str">
        <f t="shared" si="578"/>
        <v/>
      </c>
      <c r="AA1693" s="280" t="str">
        <f t="shared" si="579"/>
        <v/>
      </c>
      <c r="AB1693" s="389" t="str">
        <f t="shared" si="589"/>
        <v/>
      </c>
      <c r="AC1693" s="389" t="str">
        <f t="shared" si="590"/>
        <v/>
      </c>
      <c r="AD1693" s="390" t="str">
        <f t="shared" si="580"/>
        <v/>
      </c>
      <c r="AE1693" s="282">
        <f t="shared" si="581"/>
        <v>1</v>
      </c>
      <c r="AF1693" s="359">
        <f t="shared" si="582"/>
        <v>0</v>
      </c>
      <c r="AG1693" s="280">
        <f t="shared" si="583"/>
        <v>3</v>
      </c>
      <c r="AH1693" s="280">
        <f t="shared" si="584"/>
        <v>1</v>
      </c>
      <c r="AI1693" s="280">
        <f>IF(ISBLANK(T1693),AI1692,IF(COUNTIF(T$2:T1693,T1693)&gt;1,AI1692,1+MAX(AI1692,0)))</f>
        <v>45</v>
      </c>
      <c r="AL1693" s="391" t="str">
        <f t="shared" si="591"/>
        <v/>
      </c>
      <c r="AM1693" s="391" t="str">
        <f t="shared" si="592"/>
        <v/>
      </c>
      <c r="AO1693" s="310" t="str">
        <f t="shared" si="585"/>
        <v/>
      </c>
      <c r="AP1693" s="310">
        <f>SUM(AO$1:AO1693)</f>
        <v>0</v>
      </c>
      <c r="AQ1693" s="310">
        <f>SUM(AK$2:AK1693)</f>
        <v>12</v>
      </c>
      <c r="AR1693" s="310">
        <f>COUNTA(AJ$2:AJ1693)</f>
        <v>12</v>
      </c>
      <c r="AS1693" s="312"/>
      <c r="AT1693" s="312"/>
      <c r="AU1693" s="312"/>
      <c r="AV1693" s="312"/>
      <c r="AW1693" s="312"/>
      <c r="AZ1693">
        <v>0</v>
      </c>
      <c r="BA1693">
        <v>1</v>
      </c>
    </row>
    <row r="1694" spans="1:53" x14ac:dyDescent="0.25">
      <c r="A1694">
        <v>131</v>
      </c>
      <c r="B1694" t="s">
        <v>65</v>
      </c>
      <c r="C1694" t="s">
        <v>945</v>
      </c>
      <c r="D1694"/>
      <c r="E1694">
        <v>2</v>
      </c>
      <c r="F1694">
        <v>4</v>
      </c>
      <c r="G1694">
        <v>1</v>
      </c>
      <c r="H1694">
        <v>9</v>
      </c>
      <c r="I1694">
        <v>2</v>
      </c>
      <c r="J1694">
        <v>0</v>
      </c>
      <c r="K1694">
        <v>4</v>
      </c>
      <c r="L1694">
        <v>7</v>
      </c>
      <c r="M1694" t="s">
        <v>946</v>
      </c>
      <c r="O1694" s="101">
        <f>IF(ISBLANK(C1694),O1693,IF(COUNTIF(C$2:C1694,C1694)&gt;1,O1693,1+MAX(O1693,0)))</f>
        <v>47</v>
      </c>
      <c r="P1694" s="45">
        <f t="shared" si="572"/>
        <v>25</v>
      </c>
      <c r="Q1694" s="33" t="str">
        <f t="shared" si="573"/>
        <v/>
      </c>
      <c r="R1694" s="33">
        <f t="shared" si="574"/>
        <v>8</v>
      </c>
      <c r="S1694" s="33" t="str">
        <f t="shared" si="575"/>
        <v>131_8</v>
      </c>
      <c r="T1694" s="35" t="str">
        <f t="shared" si="576"/>
        <v>131AM</v>
      </c>
      <c r="U1694" s="35" t="str">
        <f t="shared" si="577"/>
        <v>131AMNS</v>
      </c>
      <c r="V1694" s="35" t="str">
        <f t="shared" si="593"/>
        <v>1U</v>
      </c>
      <c r="W1694" s="35" t="str">
        <f t="shared" si="586"/>
        <v>131AM1U241</v>
      </c>
      <c r="X1694" s="388">
        <f t="shared" si="587"/>
        <v>4</v>
      </c>
      <c r="Y1694" s="388">
        <f t="shared" si="588"/>
        <v>7</v>
      </c>
      <c r="Z1694" s="280" t="str">
        <f t="shared" si="578"/>
        <v/>
      </c>
      <c r="AA1694" s="280" t="str">
        <f t="shared" si="579"/>
        <v/>
      </c>
      <c r="AB1694" s="389" t="str">
        <f t="shared" si="589"/>
        <v/>
      </c>
      <c r="AC1694" s="389" t="str">
        <f t="shared" si="590"/>
        <v/>
      </c>
      <c r="AD1694" s="390" t="str">
        <f t="shared" si="580"/>
        <v/>
      </c>
      <c r="AE1694" s="282">
        <f t="shared" si="581"/>
        <v>1</v>
      </c>
      <c r="AF1694" s="359">
        <f t="shared" si="582"/>
        <v>0</v>
      </c>
      <c r="AG1694" s="280">
        <f t="shared" si="583"/>
        <v>0</v>
      </c>
      <c r="AH1694" s="280">
        <f t="shared" si="584"/>
        <v>0</v>
      </c>
      <c r="AI1694" s="280">
        <f>IF(ISBLANK(T1694),AI1693,IF(COUNTIF(T$2:T1694,T1694)&gt;1,AI1693,1+MAX(AI1693,0)))</f>
        <v>45</v>
      </c>
      <c r="AL1694" s="391" t="str">
        <f t="shared" si="591"/>
        <v/>
      </c>
      <c r="AM1694" s="391" t="str">
        <f t="shared" si="592"/>
        <v/>
      </c>
      <c r="AO1694" s="310" t="str">
        <f t="shared" si="585"/>
        <v/>
      </c>
      <c r="AP1694" s="310">
        <f>SUM(AO$1:AO1694)</f>
        <v>0</v>
      </c>
      <c r="AQ1694" s="310">
        <f>SUM(AK$2:AK1694)</f>
        <v>12</v>
      </c>
      <c r="AR1694" s="310">
        <f>COUNTA(AJ$2:AJ1694)</f>
        <v>12</v>
      </c>
      <c r="AS1694" s="312"/>
      <c r="AT1694" s="312"/>
      <c r="AU1694" s="312"/>
      <c r="AV1694" s="312"/>
      <c r="AW1694" s="312"/>
      <c r="AZ1694">
        <v>4</v>
      </c>
      <c r="BA1694">
        <v>7</v>
      </c>
    </row>
    <row r="1695" spans="1:53" x14ac:dyDescent="0.25">
      <c r="A1695">
        <v>131</v>
      </c>
      <c r="B1695" t="s">
        <v>65</v>
      </c>
      <c r="C1695" t="s">
        <v>945</v>
      </c>
      <c r="D1695"/>
      <c r="E1695">
        <v>2</v>
      </c>
      <c r="F1695">
        <v>4</v>
      </c>
      <c r="G1695">
        <v>2</v>
      </c>
      <c r="H1695">
        <v>36</v>
      </c>
      <c r="I1695">
        <v>3</v>
      </c>
      <c r="J1695">
        <v>4</v>
      </c>
      <c r="K1695">
        <v>5</v>
      </c>
      <c r="L1695">
        <v>34</v>
      </c>
      <c r="M1695" t="s">
        <v>946</v>
      </c>
      <c r="O1695" s="101">
        <f>IF(ISBLANK(C1695),O1694,IF(COUNTIF(C$2:C1695,C1695)&gt;1,O1694,1+MAX(O1694,0)))</f>
        <v>47</v>
      </c>
      <c r="P1695" s="45">
        <f t="shared" si="572"/>
        <v>25</v>
      </c>
      <c r="Q1695" s="33" t="str">
        <f t="shared" si="573"/>
        <v/>
      </c>
      <c r="R1695" s="33">
        <f t="shared" si="574"/>
        <v>8</v>
      </c>
      <c r="S1695" s="33" t="str">
        <f t="shared" si="575"/>
        <v>131_8</v>
      </c>
      <c r="T1695" s="35" t="str">
        <f t="shared" si="576"/>
        <v>131AM</v>
      </c>
      <c r="U1695" s="35" t="str">
        <f t="shared" si="577"/>
        <v>131AMNS</v>
      </c>
      <c r="V1695" s="35" t="str">
        <f t="shared" si="593"/>
        <v>1U</v>
      </c>
      <c r="W1695" s="35" t="str">
        <f t="shared" si="586"/>
        <v>131AM1U242</v>
      </c>
      <c r="X1695" s="388">
        <f t="shared" si="587"/>
        <v>5</v>
      </c>
      <c r="Y1695" s="388">
        <f t="shared" si="588"/>
        <v>34</v>
      </c>
      <c r="Z1695" s="280" t="str">
        <f t="shared" si="578"/>
        <v/>
      </c>
      <c r="AA1695" s="280" t="str">
        <f t="shared" si="579"/>
        <v/>
      </c>
      <c r="AB1695" s="389" t="str">
        <f t="shared" si="589"/>
        <v/>
      </c>
      <c r="AC1695" s="389" t="str">
        <f t="shared" si="590"/>
        <v/>
      </c>
      <c r="AD1695" s="390" t="str">
        <f t="shared" si="580"/>
        <v/>
      </c>
      <c r="AE1695" s="282">
        <f t="shared" si="581"/>
        <v>0</v>
      </c>
      <c r="AF1695" s="359">
        <f t="shared" si="582"/>
        <v>0</v>
      </c>
      <c r="AG1695" s="280">
        <f t="shared" si="583"/>
        <v>0</v>
      </c>
      <c r="AH1695" s="280">
        <f t="shared" si="584"/>
        <v>0</v>
      </c>
      <c r="AI1695" s="280">
        <f>IF(ISBLANK(T1695),AI1694,IF(COUNTIF(T$2:T1695,T1695)&gt;1,AI1694,1+MAX(AI1694,0)))</f>
        <v>45</v>
      </c>
      <c r="AL1695" s="391" t="str">
        <f t="shared" si="591"/>
        <v/>
      </c>
      <c r="AM1695" s="391" t="str">
        <f t="shared" si="592"/>
        <v/>
      </c>
      <c r="AO1695" s="310" t="str">
        <f t="shared" si="585"/>
        <v/>
      </c>
      <c r="AP1695" s="310">
        <f>SUM(AO$1:AO1695)</f>
        <v>0</v>
      </c>
      <c r="AQ1695" s="310">
        <f>SUM(AK$2:AK1695)</f>
        <v>12</v>
      </c>
      <c r="AR1695" s="310">
        <f>COUNTA(AJ$2:AJ1695)</f>
        <v>12</v>
      </c>
      <c r="AS1695" s="312"/>
      <c r="AT1695" s="312"/>
      <c r="AU1695" s="312"/>
      <c r="AV1695" s="312"/>
      <c r="AW1695" s="312"/>
      <c r="AZ1695">
        <v>5</v>
      </c>
      <c r="BA1695">
        <v>34</v>
      </c>
    </row>
    <row r="1696" spans="1:53" x14ac:dyDescent="0.25">
      <c r="A1696">
        <v>131</v>
      </c>
      <c r="B1696" t="s">
        <v>65</v>
      </c>
      <c r="C1696" t="s">
        <v>945</v>
      </c>
      <c r="D1696"/>
      <c r="E1696">
        <v>2</v>
      </c>
      <c r="F1696">
        <v>4</v>
      </c>
      <c r="G1696">
        <v>3</v>
      </c>
      <c r="H1696">
        <v>33</v>
      </c>
      <c r="I1696">
        <v>12</v>
      </c>
      <c r="J1696">
        <v>1</v>
      </c>
      <c r="K1696">
        <v>11</v>
      </c>
      <c r="L1696">
        <v>20</v>
      </c>
      <c r="M1696" t="s">
        <v>946</v>
      </c>
      <c r="O1696" s="101">
        <f>IF(ISBLANK(C1696),O1695,IF(COUNTIF(C$2:C1696,C1696)&gt;1,O1695,1+MAX(O1695,0)))</f>
        <v>47</v>
      </c>
      <c r="P1696" s="45">
        <f t="shared" si="572"/>
        <v>25</v>
      </c>
      <c r="Q1696" s="33" t="str">
        <f t="shared" si="573"/>
        <v/>
      </c>
      <c r="R1696" s="33">
        <f t="shared" si="574"/>
        <v>8</v>
      </c>
      <c r="S1696" s="33" t="str">
        <f t="shared" si="575"/>
        <v>131_8</v>
      </c>
      <c r="T1696" s="35" t="str">
        <f t="shared" si="576"/>
        <v>131AM</v>
      </c>
      <c r="U1696" s="35" t="str">
        <f t="shared" si="577"/>
        <v>131AMEW</v>
      </c>
      <c r="V1696" s="35" t="str">
        <f t="shared" si="593"/>
        <v>1U</v>
      </c>
      <c r="W1696" s="35" t="str">
        <f t="shared" si="586"/>
        <v>131AM1U243</v>
      </c>
      <c r="X1696" s="388">
        <f t="shared" si="587"/>
        <v>11</v>
      </c>
      <c r="Y1696" s="388">
        <f t="shared" si="588"/>
        <v>20</v>
      </c>
      <c r="Z1696" s="280" t="str">
        <f t="shared" si="578"/>
        <v/>
      </c>
      <c r="AA1696" s="280" t="str">
        <f t="shared" si="579"/>
        <v/>
      </c>
      <c r="AB1696" s="389" t="str">
        <f t="shared" si="589"/>
        <v/>
      </c>
      <c r="AC1696" s="389" t="str">
        <f t="shared" si="590"/>
        <v/>
      </c>
      <c r="AD1696" s="390" t="str">
        <f t="shared" si="580"/>
        <v/>
      </c>
      <c r="AE1696" s="282">
        <f t="shared" si="581"/>
        <v>0</v>
      </c>
      <c r="AF1696" s="359">
        <f t="shared" si="582"/>
        <v>0</v>
      </c>
      <c r="AG1696" s="280">
        <f t="shared" si="583"/>
        <v>3</v>
      </c>
      <c r="AH1696" s="280">
        <f t="shared" si="584"/>
        <v>1</v>
      </c>
      <c r="AI1696" s="280">
        <f>IF(ISBLANK(T1696),AI1695,IF(COUNTIF(T$2:T1696,T1696)&gt;1,AI1695,1+MAX(AI1695,0)))</f>
        <v>45</v>
      </c>
      <c r="AL1696" s="391" t="str">
        <f t="shared" si="591"/>
        <v/>
      </c>
      <c r="AM1696" s="391" t="str">
        <f t="shared" si="592"/>
        <v/>
      </c>
      <c r="AO1696" s="310" t="str">
        <f t="shared" si="585"/>
        <v/>
      </c>
      <c r="AP1696" s="310">
        <f>SUM(AO$1:AO1696)</f>
        <v>0</v>
      </c>
      <c r="AQ1696" s="310">
        <f>SUM(AK$2:AK1696)</f>
        <v>12</v>
      </c>
      <c r="AR1696" s="310">
        <f>COUNTA(AJ$2:AJ1696)</f>
        <v>12</v>
      </c>
      <c r="AS1696" s="312"/>
      <c r="AT1696" s="312"/>
      <c r="AU1696" s="312"/>
      <c r="AV1696" s="312"/>
      <c r="AW1696" s="312"/>
      <c r="AZ1696">
        <v>11</v>
      </c>
      <c r="BA1696">
        <v>20</v>
      </c>
    </row>
    <row r="1697" spans="1:53" x14ac:dyDescent="0.25">
      <c r="A1697">
        <v>131</v>
      </c>
      <c r="B1697" t="s">
        <v>65</v>
      </c>
      <c r="C1697" t="s">
        <v>945</v>
      </c>
      <c r="D1697"/>
      <c r="E1697">
        <v>2</v>
      </c>
      <c r="F1697">
        <v>4</v>
      </c>
      <c r="G1697">
        <v>4</v>
      </c>
      <c r="H1697">
        <v>3</v>
      </c>
      <c r="I1697">
        <v>2</v>
      </c>
      <c r="J1697">
        <v>0</v>
      </c>
      <c r="K1697">
        <v>2</v>
      </c>
      <c r="L1697">
        <v>3</v>
      </c>
      <c r="M1697" t="s">
        <v>946</v>
      </c>
      <c r="O1697" s="101">
        <f>IF(ISBLANK(C1697),O1696,IF(COUNTIF(C$2:C1697,C1697)&gt;1,O1696,1+MAX(O1696,0)))</f>
        <v>47</v>
      </c>
      <c r="P1697" s="45">
        <f t="shared" si="572"/>
        <v>25</v>
      </c>
      <c r="Q1697" s="33" t="str">
        <f t="shared" si="573"/>
        <v/>
      </c>
      <c r="R1697" s="33">
        <f t="shared" si="574"/>
        <v>8</v>
      </c>
      <c r="S1697" s="33" t="str">
        <f t="shared" si="575"/>
        <v>131_8</v>
      </c>
      <c r="T1697" s="35" t="str">
        <f t="shared" si="576"/>
        <v>131AM</v>
      </c>
      <c r="U1697" s="35" t="str">
        <f t="shared" si="577"/>
        <v>131AMEW</v>
      </c>
      <c r="V1697" s="35" t="str">
        <f t="shared" si="593"/>
        <v>1U</v>
      </c>
      <c r="W1697" s="35" t="str">
        <f t="shared" si="586"/>
        <v>131AM1U244</v>
      </c>
      <c r="X1697" s="388">
        <f t="shared" si="587"/>
        <v>2</v>
      </c>
      <c r="Y1697" s="388">
        <f t="shared" si="588"/>
        <v>3</v>
      </c>
      <c r="Z1697" s="280" t="str">
        <f t="shared" si="578"/>
        <v/>
      </c>
      <c r="AA1697" s="280" t="str">
        <f t="shared" si="579"/>
        <v/>
      </c>
      <c r="AB1697" s="389" t="str">
        <f t="shared" si="589"/>
        <v/>
      </c>
      <c r="AC1697" s="389" t="str">
        <f t="shared" si="590"/>
        <v/>
      </c>
      <c r="AD1697" s="390" t="str">
        <f t="shared" si="580"/>
        <v/>
      </c>
      <c r="AE1697" s="282">
        <f t="shared" si="581"/>
        <v>1</v>
      </c>
      <c r="AF1697" s="359">
        <f t="shared" si="582"/>
        <v>0</v>
      </c>
      <c r="AG1697" s="280">
        <f t="shared" si="583"/>
        <v>3</v>
      </c>
      <c r="AH1697" s="280">
        <f t="shared" si="584"/>
        <v>1</v>
      </c>
      <c r="AI1697" s="280">
        <f>IF(ISBLANK(T1697),AI1696,IF(COUNTIF(T$2:T1697,T1697)&gt;1,AI1696,1+MAX(AI1696,0)))</f>
        <v>45</v>
      </c>
      <c r="AL1697" s="391" t="str">
        <f t="shared" si="591"/>
        <v/>
      </c>
      <c r="AM1697" s="391" t="str">
        <f t="shared" si="592"/>
        <v/>
      </c>
      <c r="AO1697" s="310" t="str">
        <f t="shared" si="585"/>
        <v/>
      </c>
      <c r="AP1697" s="310">
        <f>SUM(AO$1:AO1697)</f>
        <v>0</v>
      </c>
      <c r="AQ1697" s="310">
        <f>SUM(AK$2:AK1697)</f>
        <v>12</v>
      </c>
      <c r="AR1697" s="310">
        <f>COUNTA(AJ$2:AJ1697)</f>
        <v>12</v>
      </c>
      <c r="AS1697" s="312"/>
      <c r="AT1697" s="312"/>
      <c r="AU1697" s="312"/>
      <c r="AV1697" s="312"/>
      <c r="AW1697" s="312"/>
      <c r="AZ1697">
        <v>2</v>
      </c>
      <c r="BA1697">
        <v>3</v>
      </c>
    </row>
    <row r="1698" spans="1:53" x14ac:dyDescent="0.25">
      <c r="A1698">
        <v>131</v>
      </c>
      <c r="B1698" t="s">
        <v>66</v>
      </c>
      <c r="C1698" t="s">
        <v>916</v>
      </c>
      <c r="D1698"/>
      <c r="E1698">
        <v>1</v>
      </c>
      <c r="F1698">
        <v>1</v>
      </c>
      <c r="G1698">
        <v>1</v>
      </c>
      <c r="H1698">
        <v>18</v>
      </c>
      <c r="I1698">
        <v>2</v>
      </c>
      <c r="J1698">
        <v>1</v>
      </c>
      <c r="K1698">
        <v>0</v>
      </c>
      <c r="L1698">
        <v>18</v>
      </c>
      <c r="M1698" t="s">
        <v>947</v>
      </c>
      <c r="O1698" s="101">
        <f>IF(ISBLANK(C1698),O1697,IF(COUNTIF(C$2:C1698,C1698)&gt;1,O1697,1+MAX(O1697,0)))</f>
        <v>47</v>
      </c>
      <c r="P1698" s="45">
        <f t="shared" si="572"/>
        <v>25</v>
      </c>
      <c r="Q1698" s="33" t="str">
        <f t="shared" si="573"/>
        <v/>
      </c>
      <c r="R1698" s="33">
        <f t="shared" si="574"/>
        <v>9</v>
      </c>
      <c r="S1698" s="33" t="str">
        <f t="shared" si="575"/>
        <v>131_9</v>
      </c>
      <c r="T1698" s="35" t="str">
        <f t="shared" si="576"/>
        <v>131PM</v>
      </c>
      <c r="U1698" s="35" t="str">
        <f t="shared" si="577"/>
        <v>131PMNS</v>
      </c>
      <c r="V1698" s="35" t="str">
        <f t="shared" si="593"/>
        <v>1U</v>
      </c>
      <c r="W1698" s="35" t="str">
        <f t="shared" si="586"/>
        <v>131PM1U111</v>
      </c>
      <c r="X1698" s="388">
        <f t="shared" si="587"/>
        <v>0</v>
      </c>
      <c r="Y1698" s="388">
        <f t="shared" si="588"/>
        <v>18</v>
      </c>
      <c r="Z1698" s="280" t="str">
        <f t="shared" si="578"/>
        <v/>
      </c>
      <c r="AA1698" s="280" t="str">
        <f t="shared" si="579"/>
        <v/>
      </c>
      <c r="AB1698" s="389" t="str">
        <f t="shared" si="589"/>
        <v/>
      </c>
      <c r="AC1698" s="389" t="str">
        <f t="shared" si="590"/>
        <v/>
      </c>
      <c r="AD1698" s="390" t="str">
        <f t="shared" si="580"/>
        <v/>
      </c>
      <c r="AE1698" s="282">
        <f t="shared" si="581"/>
        <v>0</v>
      </c>
      <c r="AF1698" s="359">
        <f t="shared" si="582"/>
        <v>0</v>
      </c>
      <c r="AG1698" s="280">
        <f t="shared" si="583"/>
        <v>0</v>
      </c>
      <c r="AH1698" s="280">
        <f t="shared" si="584"/>
        <v>0</v>
      </c>
      <c r="AI1698" s="280">
        <f>IF(ISBLANK(T1698),AI1697,IF(COUNTIF(T$2:T1698,T1698)&gt;1,AI1697,1+MAX(AI1697,0)))</f>
        <v>46</v>
      </c>
      <c r="AL1698" s="391" t="str">
        <f t="shared" si="591"/>
        <v/>
      </c>
      <c r="AM1698" s="391" t="str">
        <f t="shared" si="592"/>
        <v/>
      </c>
      <c r="AO1698" s="310" t="str">
        <f t="shared" si="585"/>
        <v/>
      </c>
      <c r="AP1698" s="310">
        <f>SUM(AO$1:AO1698)</f>
        <v>0</v>
      </c>
      <c r="AQ1698" s="310">
        <f>SUM(AK$2:AK1698)</f>
        <v>12</v>
      </c>
      <c r="AR1698" s="310">
        <f>COUNTA(AJ$2:AJ1698)</f>
        <v>12</v>
      </c>
      <c r="AS1698" s="312"/>
      <c r="AT1698" s="312"/>
      <c r="AU1698" s="312"/>
      <c r="AV1698" s="312"/>
      <c r="AW1698" s="312"/>
      <c r="AZ1698">
        <v>0</v>
      </c>
      <c r="BA1698">
        <v>18</v>
      </c>
    </row>
    <row r="1699" spans="1:53" x14ac:dyDescent="0.25">
      <c r="A1699">
        <v>131</v>
      </c>
      <c r="B1699" t="s">
        <v>66</v>
      </c>
      <c r="C1699" t="s">
        <v>916</v>
      </c>
      <c r="D1699"/>
      <c r="E1699">
        <v>1</v>
      </c>
      <c r="F1699">
        <v>1</v>
      </c>
      <c r="G1699">
        <v>2</v>
      </c>
      <c r="H1699">
        <v>19</v>
      </c>
      <c r="I1699">
        <v>5</v>
      </c>
      <c r="J1699">
        <v>1</v>
      </c>
      <c r="K1699">
        <v>7</v>
      </c>
      <c r="L1699">
        <v>19</v>
      </c>
      <c r="M1699" t="s">
        <v>947</v>
      </c>
      <c r="O1699" s="101">
        <f>IF(ISBLANK(C1699),O1698,IF(COUNTIF(C$2:C1699,C1699)&gt;1,O1698,1+MAX(O1698,0)))</f>
        <v>47</v>
      </c>
      <c r="P1699" s="45">
        <f t="shared" si="572"/>
        <v>25</v>
      </c>
      <c r="Q1699" s="33" t="str">
        <f t="shared" si="573"/>
        <v/>
      </c>
      <c r="R1699" s="33">
        <f t="shared" si="574"/>
        <v>9</v>
      </c>
      <c r="S1699" s="33" t="str">
        <f t="shared" si="575"/>
        <v>131_9</v>
      </c>
      <c r="T1699" s="35" t="str">
        <f t="shared" si="576"/>
        <v>131PM</v>
      </c>
      <c r="U1699" s="35" t="str">
        <f t="shared" si="577"/>
        <v>131PMNS</v>
      </c>
      <c r="V1699" s="35" t="str">
        <f t="shared" si="593"/>
        <v>1U</v>
      </c>
      <c r="W1699" s="35" t="str">
        <f t="shared" si="586"/>
        <v>131PM1U112</v>
      </c>
      <c r="X1699" s="388">
        <f t="shared" si="587"/>
        <v>7</v>
      </c>
      <c r="Y1699" s="388">
        <f t="shared" si="588"/>
        <v>19</v>
      </c>
      <c r="Z1699" s="280" t="str">
        <f t="shared" si="578"/>
        <v/>
      </c>
      <c r="AA1699" s="280" t="str">
        <f t="shared" si="579"/>
        <v/>
      </c>
      <c r="AB1699" s="389" t="str">
        <f t="shared" si="589"/>
        <v/>
      </c>
      <c r="AC1699" s="389" t="str">
        <f t="shared" si="590"/>
        <v/>
      </c>
      <c r="AD1699" s="390" t="str">
        <f t="shared" si="580"/>
        <v/>
      </c>
      <c r="AE1699" s="282">
        <f t="shared" si="581"/>
        <v>0</v>
      </c>
      <c r="AF1699" s="359">
        <f t="shared" si="582"/>
        <v>1</v>
      </c>
      <c r="AG1699" s="280">
        <f t="shared" si="583"/>
        <v>0</v>
      </c>
      <c r="AH1699" s="280">
        <f t="shared" si="584"/>
        <v>0</v>
      </c>
      <c r="AI1699" s="280">
        <f>IF(ISBLANK(T1699),AI1698,IF(COUNTIF(T$2:T1699,T1699)&gt;1,AI1698,1+MAX(AI1698,0)))</f>
        <v>46</v>
      </c>
      <c r="AL1699" s="391" t="str">
        <f t="shared" si="591"/>
        <v/>
      </c>
      <c r="AM1699" s="391" t="str">
        <f t="shared" si="592"/>
        <v/>
      </c>
      <c r="AO1699" s="310" t="str">
        <f t="shared" si="585"/>
        <v/>
      </c>
      <c r="AP1699" s="310">
        <f>SUM(AO$1:AO1699)</f>
        <v>0</v>
      </c>
      <c r="AQ1699" s="310">
        <f>SUM(AK$2:AK1699)</f>
        <v>12</v>
      </c>
      <c r="AR1699" s="310">
        <f>COUNTA(AJ$2:AJ1699)</f>
        <v>12</v>
      </c>
      <c r="AS1699" s="312"/>
      <c r="AT1699" s="312"/>
      <c r="AU1699" s="312"/>
      <c r="AV1699" s="312"/>
      <c r="AW1699" s="312"/>
      <c r="AZ1699">
        <v>7</v>
      </c>
      <c r="BA1699">
        <v>19</v>
      </c>
    </row>
    <row r="1700" spans="1:53" x14ac:dyDescent="0.25">
      <c r="A1700">
        <v>131</v>
      </c>
      <c r="B1700" t="s">
        <v>66</v>
      </c>
      <c r="C1700" t="s">
        <v>916</v>
      </c>
      <c r="D1700"/>
      <c r="E1700">
        <v>1</v>
      </c>
      <c r="F1700">
        <v>1</v>
      </c>
      <c r="G1700">
        <v>3</v>
      </c>
      <c r="H1700">
        <v>18</v>
      </c>
      <c r="I1700">
        <v>5</v>
      </c>
      <c r="J1700">
        <v>2</v>
      </c>
      <c r="K1700">
        <v>3</v>
      </c>
      <c r="L1700">
        <v>7</v>
      </c>
      <c r="M1700" t="s">
        <v>947</v>
      </c>
      <c r="O1700" s="101">
        <f>IF(ISBLANK(C1700),O1699,IF(COUNTIF(C$2:C1700,C1700)&gt;1,O1699,1+MAX(O1699,0)))</f>
        <v>47</v>
      </c>
      <c r="P1700" s="45">
        <f t="shared" si="572"/>
        <v>25</v>
      </c>
      <c r="Q1700" s="33" t="str">
        <f t="shared" si="573"/>
        <v/>
      </c>
      <c r="R1700" s="33">
        <f t="shared" si="574"/>
        <v>9</v>
      </c>
      <c r="S1700" s="33" t="str">
        <f t="shared" si="575"/>
        <v>131_9</v>
      </c>
      <c r="T1700" s="35" t="str">
        <f t="shared" si="576"/>
        <v>131PM</v>
      </c>
      <c r="U1700" s="35" t="str">
        <f t="shared" si="577"/>
        <v>131PMEW</v>
      </c>
      <c r="V1700" s="35" t="str">
        <f t="shared" si="593"/>
        <v>1U</v>
      </c>
      <c r="W1700" s="35" t="str">
        <f t="shared" si="586"/>
        <v>131PM1U113</v>
      </c>
      <c r="X1700" s="388">
        <f t="shared" si="587"/>
        <v>3</v>
      </c>
      <c r="Y1700" s="388">
        <f t="shared" si="588"/>
        <v>7</v>
      </c>
      <c r="Z1700" s="280" t="str">
        <f t="shared" si="578"/>
        <v/>
      </c>
      <c r="AA1700" s="280" t="str">
        <f t="shared" si="579"/>
        <v/>
      </c>
      <c r="AB1700" s="389" t="str">
        <f t="shared" si="589"/>
        <v/>
      </c>
      <c r="AC1700" s="389" t="str">
        <f t="shared" si="590"/>
        <v/>
      </c>
      <c r="AD1700" s="390" t="str">
        <f t="shared" si="580"/>
        <v/>
      </c>
      <c r="AE1700" s="282">
        <f t="shared" si="581"/>
        <v>0</v>
      </c>
      <c r="AF1700" s="359">
        <f t="shared" si="582"/>
        <v>1</v>
      </c>
      <c r="AG1700" s="280">
        <f t="shared" si="583"/>
        <v>0</v>
      </c>
      <c r="AH1700" s="280">
        <f t="shared" si="584"/>
        <v>0</v>
      </c>
      <c r="AI1700" s="280">
        <f>IF(ISBLANK(T1700),AI1699,IF(COUNTIF(T$2:T1700,T1700)&gt;1,AI1699,1+MAX(AI1699,0)))</f>
        <v>46</v>
      </c>
      <c r="AL1700" s="391" t="str">
        <f t="shared" si="591"/>
        <v/>
      </c>
      <c r="AM1700" s="391" t="str">
        <f t="shared" si="592"/>
        <v/>
      </c>
      <c r="AO1700" s="310" t="str">
        <f t="shared" si="585"/>
        <v/>
      </c>
      <c r="AP1700" s="310">
        <f>SUM(AO$1:AO1700)</f>
        <v>0</v>
      </c>
      <c r="AQ1700" s="310">
        <f>SUM(AK$2:AK1700)</f>
        <v>12</v>
      </c>
      <c r="AR1700" s="310">
        <f>COUNTA(AJ$2:AJ1700)</f>
        <v>12</v>
      </c>
      <c r="AS1700" s="312"/>
      <c r="AT1700" s="312"/>
      <c r="AU1700" s="312"/>
      <c r="AV1700" s="312"/>
      <c r="AW1700" s="312"/>
      <c r="AZ1700">
        <v>3</v>
      </c>
      <c r="BA1700">
        <v>7</v>
      </c>
    </row>
    <row r="1701" spans="1:53" x14ac:dyDescent="0.25">
      <c r="A1701">
        <v>131</v>
      </c>
      <c r="B1701" t="s">
        <v>66</v>
      </c>
      <c r="C1701" t="s">
        <v>916</v>
      </c>
      <c r="D1701"/>
      <c r="E1701">
        <v>1</v>
      </c>
      <c r="F1701">
        <v>1</v>
      </c>
      <c r="G1701">
        <v>4</v>
      </c>
      <c r="H1701">
        <v>11</v>
      </c>
      <c r="I1701">
        <v>2</v>
      </c>
      <c r="J1701">
        <v>0</v>
      </c>
      <c r="K1701">
        <v>3</v>
      </c>
      <c r="L1701">
        <v>6</v>
      </c>
      <c r="M1701" t="s">
        <v>947</v>
      </c>
      <c r="O1701" s="101">
        <f>IF(ISBLANK(C1701),O1700,IF(COUNTIF(C$2:C1701,C1701)&gt;1,O1700,1+MAX(O1700,0)))</f>
        <v>47</v>
      </c>
      <c r="P1701" s="45">
        <f t="shared" si="572"/>
        <v>25</v>
      </c>
      <c r="Q1701" s="33" t="str">
        <f t="shared" si="573"/>
        <v/>
      </c>
      <c r="R1701" s="33">
        <f t="shared" si="574"/>
        <v>9</v>
      </c>
      <c r="S1701" s="33" t="str">
        <f t="shared" si="575"/>
        <v>131_9</v>
      </c>
      <c r="T1701" s="35" t="str">
        <f t="shared" si="576"/>
        <v>131PM</v>
      </c>
      <c r="U1701" s="35" t="str">
        <f t="shared" si="577"/>
        <v>131PMEW</v>
      </c>
      <c r="V1701" s="35" t="str">
        <f t="shared" si="593"/>
        <v>1U</v>
      </c>
      <c r="W1701" s="35" t="str">
        <f t="shared" si="586"/>
        <v>131PM1U114</v>
      </c>
      <c r="X1701" s="388">
        <f t="shared" si="587"/>
        <v>3</v>
      </c>
      <c r="Y1701" s="388">
        <f t="shared" si="588"/>
        <v>6</v>
      </c>
      <c r="Z1701" s="280" t="str">
        <f t="shared" si="578"/>
        <v/>
      </c>
      <c r="AA1701" s="280" t="str">
        <f t="shared" si="579"/>
        <v/>
      </c>
      <c r="AB1701" s="389" t="str">
        <f t="shared" si="589"/>
        <v/>
      </c>
      <c r="AC1701" s="389" t="str">
        <f t="shared" si="590"/>
        <v/>
      </c>
      <c r="AD1701" s="390" t="str">
        <f t="shared" si="580"/>
        <v/>
      </c>
      <c r="AE1701" s="282">
        <f t="shared" si="581"/>
        <v>0</v>
      </c>
      <c r="AF1701" s="359">
        <f t="shared" si="582"/>
        <v>0</v>
      </c>
      <c r="AG1701" s="280">
        <f t="shared" si="583"/>
        <v>0</v>
      </c>
      <c r="AH1701" s="280">
        <f t="shared" si="584"/>
        <v>0</v>
      </c>
      <c r="AI1701" s="280">
        <f>IF(ISBLANK(T1701),AI1700,IF(COUNTIF(T$2:T1701,T1701)&gt;1,AI1700,1+MAX(AI1700,0)))</f>
        <v>46</v>
      </c>
      <c r="AL1701" s="391" t="str">
        <f t="shared" si="591"/>
        <v/>
      </c>
      <c r="AM1701" s="391" t="str">
        <f t="shared" si="592"/>
        <v/>
      </c>
      <c r="AO1701" s="310" t="str">
        <f t="shared" si="585"/>
        <v/>
      </c>
      <c r="AP1701" s="310">
        <f>SUM(AO$1:AO1701)</f>
        <v>0</v>
      </c>
      <c r="AQ1701" s="310">
        <f>SUM(AK$2:AK1701)</f>
        <v>12</v>
      </c>
      <c r="AR1701" s="310">
        <f>COUNTA(AJ$2:AJ1701)</f>
        <v>12</v>
      </c>
      <c r="AS1701" s="312"/>
      <c r="AT1701" s="312"/>
      <c r="AU1701" s="312"/>
      <c r="AV1701" s="312"/>
      <c r="AW1701" s="312"/>
      <c r="AZ1701">
        <v>3</v>
      </c>
      <c r="BA1701">
        <v>6</v>
      </c>
    </row>
    <row r="1702" spans="1:53" x14ac:dyDescent="0.25">
      <c r="A1702">
        <v>131</v>
      </c>
      <c r="B1702" t="s">
        <v>66</v>
      </c>
      <c r="C1702" t="s">
        <v>916</v>
      </c>
      <c r="D1702"/>
      <c r="E1702">
        <v>1</v>
      </c>
      <c r="F1702">
        <v>2</v>
      </c>
      <c r="G1702">
        <v>1</v>
      </c>
      <c r="H1702">
        <v>9</v>
      </c>
      <c r="I1702">
        <v>1</v>
      </c>
      <c r="J1702">
        <v>0</v>
      </c>
      <c r="K1702">
        <v>5</v>
      </c>
      <c r="L1702">
        <v>9</v>
      </c>
      <c r="M1702" t="s">
        <v>947</v>
      </c>
      <c r="O1702" s="101">
        <f>IF(ISBLANK(C1702),O1701,IF(COUNTIF(C$2:C1702,C1702)&gt;1,O1701,1+MAX(O1701,0)))</f>
        <v>47</v>
      </c>
      <c r="P1702" s="45">
        <f t="shared" si="572"/>
        <v>25</v>
      </c>
      <c r="Q1702" s="33" t="str">
        <f t="shared" si="573"/>
        <v/>
      </c>
      <c r="R1702" s="33">
        <f t="shared" si="574"/>
        <v>10</v>
      </c>
      <c r="S1702" s="33" t="str">
        <f t="shared" si="575"/>
        <v>131_10</v>
      </c>
      <c r="T1702" s="35" t="str">
        <f t="shared" si="576"/>
        <v>131PM</v>
      </c>
      <c r="U1702" s="35" t="str">
        <f t="shared" si="577"/>
        <v>131PMNS</v>
      </c>
      <c r="V1702" s="35" t="str">
        <f t="shared" si="593"/>
        <v>1U</v>
      </c>
      <c r="W1702" s="35" t="str">
        <f t="shared" si="586"/>
        <v>131PM1U121</v>
      </c>
      <c r="X1702" s="388">
        <f t="shared" si="587"/>
        <v>5</v>
      </c>
      <c r="Y1702" s="388">
        <f t="shared" si="588"/>
        <v>9</v>
      </c>
      <c r="Z1702" s="280" t="str">
        <f t="shared" si="578"/>
        <v/>
      </c>
      <c r="AA1702" s="280" t="str">
        <f t="shared" si="579"/>
        <v/>
      </c>
      <c r="AB1702" s="389" t="str">
        <f t="shared" si="589"/>
        <v/>
      </c>
      <c r="AC1702" s="389" t="str">
        <f t="shared" si="590"/>
        <v/>
      </c>
      <c r="AD1702" s="390" t="str">
        <f t="shared" si="580"/>
        <v/>
      </c>
      <c r="AE1702" s="282">
        <f t="shared" si="581"/>
        <v>0</v>
      </c>
      <c r="AF1702" s="359">
        <f t="shared" si="582"/>
        <v>0</v>
      </c>
      <c r="AG1702" s="280">
        <f t="shared" si="583"/>
        <v>0</v>
      </c>
      <c r="AH1702" s="280">
        <f t="shared" si="584"/>
        <v>0</v>
      </c>
      <c r="AI1702" s="280">
        <f>IF(ISBLANK(T1702),AI1701,IF(COUNTIF(T$2:T1702,T1702)&gt;1,AI1701,1+MAX(AI1701,0)))</f>
        <v>46</v>
      </c>
      <c r="AL1702" s="391" t="str">
        <f t="shared" si="591"/>
        <v/>
      </c>
      <c r="AM1702" s="391" t="str">
        <f t="shared" si="592"/>
        <v/>
      </c>
      <c r="AO1702" s="310" t="str">
        <f t="shared" si="585"/>
        <v/>
      </c>
      <c r="AP1702" s="310">
        <f>SUM(AO$1:AO1702)</f>
        <v>0</v>
      </c>
      <c r="AQ1702" s="310">
        <f>SUM(AK$2:AK1702)</f>
        <v>12</v>
      </c>
      <c r="AR1702" s="310">
        <f>COUNTA(AJ$2:AJ1702)</f>
        <v>12</v>
      </c>
      <c r="AS1702" s="312"/>
      <c r="AT1702" s="312"/>
      <c r="AU1702" s="312"/>
      <c r="AV1702" s="312"/>
      <c r="AW1702" s="312"/>
      <c r="AZ1702">
        <v>5</v>
      </c>
      <c r="BA1702">
        <v>9</v>
      </c>
    </row>
    <row r="1703" spans="1:53" x14ac:dyDescent="0.25">
      <c r="A1703">
        <v>131</v>
      </c>
      <c r="B1703" t="s">
        <v>66</v>
      </c>
      <c r="C1703" t="s">
        <v>916</v>
      </c>
      <c r="D1703"/>
      <c r="E1703">
        <v>1</v>
      </c>
      <c r="F1703">
        <v>2</v>
      </c>
      <c r="G1703">
        <v>2</v>
      </c>
      <c r="H1703">
        <v>18</v>
      </c>
      <c r="I1703">
        <v>3</v>
      </c>
      <c r="J1703">
        <v>0</v>
      </c>
      <c r="K1703">
        <v>2</v>
      </c>
      <c r="L1703">
        <v>18</v>
      </c>
      <c r="M1703" t="s">
        <v>947</v>
      </c>
      <c r="O1703" s="101">
        <f>IF(ISBLANK(C1703),O1702,IF(COUNTIF(C$2:C1703,C1703)&gt;1,O1702,1+MAX(O1702,0)))</f>
        <v>47</v>
      </c>
      <c r="P1703" s="45">
        <f t="shared" si="572"/>
        <v>25</v>
      </c>
      <c r="Q1703" s="33" t="str">
        <f t="shared" si="573"/>
        <v/>
      </c>
      <c r="R1703" s="33">
        <f t="shared" si="574"/>
        <v>10</v>
      </c>
      <c r="S1703" s="33" t="str">
        <f t="shared" si="575"/>
        <v>131_10</v>
      </c>
      <c r="T1703" s="35" t="str">
        <f t="shared" si="576"/>
        <v>131PM</v>
      </c>
      <c r="U1703" s="35" t="str">
        <f t="shared" si="577"/>
        <v>131PMNS</v>
      </c>
      <c r="V1703" s="35" t="str">
        <f t="shared" si="593"/>
        <v>1U</v>
      </c>
      <c r="W1703" s="35" t="str">
        <f t="shared" si="586"/>
        <v>131PM1U122</v>
      </c>
      <c r="X1703" s="388">
        <f t="shared" si="587"/>
        <v>2</v>
      </c>
      <c r="Y1703" s="388">
        <f t="shared" si="588"/>
        <v>18</v>
      </c>
      <c r="Z1703" s="280" t="str">
        <f t="shared" si="578"/>
        <v/>
      </c>
      <c r="AA1703" s="280" t="str">
        <f t="shared" si="579"/>
        <v/>
      </c>
      <c r="AB1703" s="389" t="str">
        <f t="shared" si="589"/>
        <v/>
      </c>
      <c r="AC1703" s="389" t="str">
        <f t="shared" si="590"/>
        <v/>
      </c>
      <c r="AD1703" s="390" t="str">
        <f t="shared" si="580"/>
        <v/>
      </c>
      <c r="AE1703" s="282">
        <f t="shared" si="581"/>
        <v>0</v>
      </c>
      <c r="AF1703" s="359">
        <f t="shared" si="582"/>
        <v>1</v>
      </c>
      <c r="AG1703" s="280">
        <f t="shared" si="583"/>
        <v>0</v>
      </c>
      <c r="AH1703" s="280">
        <f t="shared" si="584"/>
        <v>0</v>
      </c>
      <c r="AI1703" s="280">
        <f>IF(ISBLANK(T1703),AI1702,IF(COUNTIF(T$2:T1703,T1703)&gt;1,AI1702,1+MAX(AI1702,0)))</f>
        <v>46</v>
      </c>
      <c r="AL1703" s="391" t="str">
        <f t="shared" si="591"/>
        <v/>
      </c>
      <c r="AM1703" s="391" t="str">
        <f t="shared" si="592"/>
        <v/>
      </c>
      <c r="AO1703" s="310" t="str">
        <f t="shared" si="585"/>
        <v/>
      </c>
      <c r="AP1703" s="310">
        <f>SUM(AO$1:AO1703)</f>
        <v>0</v>
      </c>
      <c r="AQ1703" s="310">
        <f>SUM(AK$2:AK1703)</f>
        <v>12</v>
      </c>
      <c r="AR1703" s="310">
        <f>COUNTA(AJ$2:AJ1703)</f>
        <v>12</v>
      </c>
      <c r="AS1703" s="312"/>
      <c r="AT1703" s="312"/>
      <c r="AU1703" s="312"/>
      <c r="AV1703" s="312"/>
      <c r="AW1703" s="312"/>
      <c r="AZ1703">
        <v>2</v>
      </c>
      <c r="BA1703">
        <v>18</v>
      </c>
    </row>
    <row r="1704" spans="1:53" x14ac:dyDescent="0.25">
      <c r="A1704">
        <v>131</v>
      </c>
      <c r="B1704" t="s">
        <v>66</v>
      </c>
      <c r="C1704" t="s">
        <v>916</v>
      </c>
      <c r="D1704"/>
      <c r="E1704">
        <v>1</v>
      </c>
      <c r="F1704">
        <v>2</v>
      </c>
      <c r="G1704">
        <v>3</v>
      </c>
      <c r="H1704">
        <v>22</v>
      </c>
      <c r="I1704">
        <v>9</v>
      </c>
      <c r="J1704">
        <v>2</v>
      </c>
      <c r="K1704">
        <v>6</v>
      </c>
      <c r="L1704">
        <v>11</v>
      </c>
      <c r="M1704" t="s">
        <v>947</v>
      </c>
      <c r="O1704" s="101">
        <f>IF(ISBLANK(C1704),O1703,IF(COUNTIF(C$2:C1704,C1704)&gt;1,O1703,1+MAX(O1703,0)))</f>
        <v>47</v>
      </c>
      <c r="P1704" s="45">
        <f t="shared" si="572"/>
        <v>25</v>
      </c>
      <c r="Q1704" s="33" t="str">
        <f t="shared" si="573"/>
        <v/>
      </c>
      <c r="R1704" s="33">
        <f t="shared" si="574"/>
        <v>10</v>
      </c>
      <c r="S1704" s="33" t="str">
        <f t="shared" si="575"/>
        <v>131_10</v>
      </c>
      <c r="T1704" s="35" t="str">
        <f t="shared" si="576"/>
        <v>131PM</v>
      </c>
      <c r="U1704" s="35" t="str">
        <f t="shared" si="577"/>
        <v>131PMEW</v>
      </c>
      <c r="V1704" s="35" t="str">
        <f t="shared" si="593"/>
        <v>1U</v>
      </c>
      <c r="W1704" s="35" t="str">
        <f t="shared" si="586"/>
        <v>131PM1U123</v>
      </c>
      <c r="X1704" s="388">
        <f t="shared" si="587"/>
        <v>6</v>
      </c>
      <c r="Y1704" s="388">
        <f t="shared" si="588"/>
        <v>11</v>
      </c>
      <c r="Z1704" s="280" t="str">
        <f t="shared" si="578"/>
        <v/>
      </c>
      <c r="AA1704" s="280" t="str">
        <f t="shared" si="579"/>
        <v/>
      </c>
      <c r="AB1704" s="389" t="str">
        <f t="shared" si="589"/>
        <v/>
      </c>
      <c r="AC1704" s="389" t="str">
        <f t="shared" si="590"/>
        <v/>
      </c>
      <c r="AD1704" s="390" t="str">
        <f t="shared" si="580"/>
        <v/>
      </c>
      <c r="AE1704" s="282">
        <f t="shared" si="581"/>
        <v>0</v>
      </c>
      <c r="AF1704" s="359">
        <f t="shared" si="582"/>
        <v>1</v>
      </c>
      <c r="AG1704" s="280">
        <f t="shared" si="583"/>
        <v>0</v>
      </c>
      <c r="AH1704" s="280">
        <f t="shared" si="584"/>
        <v>0</v>
      </c>
      <c r="AI1704" s="280">
        <f>IF(ISBLANK(T1704),AI1703,IF(COUNTIF(T$2:T1704,T1704)&gt;1,AI1703,1+MAX(AI1703,0)))</f>
        <v>46</v>
      </c>
      <c r="AL1704" s="391" t="str">
        <f t="shared" si="591"/>
        <v/>
      </c>
      <c r="AM1704" s="391" t="str">
        <f t="shared" si="592"/>
        <v/>
      </c>
      <c r="AO1704" s="310" t="str">
        <f t="shared" si="585"/>
        <v/>
      </c>
      <c r="AP1704" s="310">
        <f>SUM(AO$1:AO1704)</f>
        <v>0</v>
      </c>
      <c r="AQ1704" s="310">
        <f>SUM(AK$2:AK1704)</f>
        <v>12</v>
      </c>
      <c r="AR1704" s="310">
        <f>COUNTA(AJ$2:AJ1704)</f>
        <v>12</v>
      </c>
      <c r="AS1704" s="312"/>
      <c r="AT1704" s="312"/>
      <c r="AU1704" s="312"/>
      <c r="AV1704" s="312"/>
      <c r="AW1704" s="312"/>
      <c r="AZ1704">
        <v>6</v>
      </c>
      <c r="BA1704">
        <v>11</v>
      </c>
    </row>
    <row r="1705" spans="1:53" x14ac:dyDescent="0.25">
      <c r="A1705">
        <v>131</v>
      </c>
      <c r="B1705" t="s">
        <v>66</v>
      </c>
      <c r="C1705" t="s">
        <v>916</v>
      </c>
      <c r="D1705"/>
      <c r="E1705">
        <v>1</v>
      </c>
      <c r="F1705">
        <v>2</v>
      </c>
      <c r="G1705">
        <v>4</v>
      </c>
      <c r="H1705">
        <v>14</v>
      </c>
      <c r="I1705">
        <v>3</v>
      </c>
      <c r="J1705">
        <v>0</v>
      </c>
      <c r="K1705">
        <v>6</v>
      </c>
      <c r="L1705">
        <v>9</v>
      </c>
      <c r="M1705" t="s">
        <v>947</v>
      </c>
      <c r="O1705" s="101">
        <f>IF(ISBLANK(C1705),O1704,IF(COUNTIF(C$2:C1705,C1705)&gt;1,O1704,1+MAX(O1704,0)))</f>
        <v>47</v>
      </c>
      <c r="P1705" s="45">
        <f t="shared" si="572"/>
        <v>25</v>
      </c>
      <c r="Q1705" s="33" t="str">
        <f t="shared" si="573"/>
        <v/>
      </c>
      <c r="R1705" s="33">
        <f t="shared" si="574"/>
        <v>10</v>
      </c>
      <c r="S1705" s="33" t="str">
        <f t="shared" si="575"/>
        <v>131_10</v>
      </c>
      <c r="T1705" s="35" t="str">
        <f t="shared" si="576"/>
        <v>131PM</v>
      </c>
      <c r="U1705" s="35" t="str">
        <f t="shared" si="577"/>
        <v>131PMEW</v>
      </c>
      <c r="V1705" s="35" t="str">
        <f t="shared" si="593"/>
        <v>1U</v>
      </c>
      <c r="W1705" s="35" t="str">
        <f t="shared" si="586"/>
        <v>131PM1U124</v>
      </c>
      <c r="X1705" s="388">
        <f t="shared" si="587"/>
        <v>6</v>
      </c>
      <c r="Y1705" s="388">
        <f t="shared" si="588"/>
        <v>9</v>
      </c>
      <c r="Z1705" s="280" t="str">
        <f t="shared" si="578"/>
        <v/>
      </c>
      <c r="AA1705" s="280" t="str">
        <f t="shared" si="579"/>
        <v/>
      </c>
      <c r="AB1705" s="389" t="str">
        <f t="shared" si="589"/>
        <v/>
      </c>
      <c r="AC1705" s="389" t="str">
        <f t="shared" si="590"/>
        <v/>
      </c>
      <c r="AD1705" s="390" t="str">
        <f t="shared" si="580"/>
        <v/>
      </c>
      <c r="AE1705" s="282">
        <f t="shared" si="581"/>
        <v>0</v>
      </c>
      <c r="AF1705" s="359">
        <f t="shared" si="582"/>
        <v>0</v>
      </c>
      <c r="AG1705" s="280">
        <f t="shared" si="583"/>
        <v>0</v>
      </c>
      <c r="AH1705" s="280">
        <f t="shared" si="584"/>
        <v>0</v>
      </c>
      <c r="AI1705" s="280">
        <f>IF(ISBLANK(T1705),AI1704,IF(COUNTIF(T$2:T1705,T1705)&gt;1,AI1704,1+MAX(AI1704,0)))</f>
        <v>46</v>
      </c>
      <c r="AL1705" s="391" t="str">
        <f t="shared" si="591"/>
        <v/>
      </c>
      <c r="AM1705" s="391" t="str">
        <f t="shared" si="592"/>
        <v/>
      </c>
      <c r="AO1705" s="310" t="str">
        <f t="shared" si="585"/>
        <v/>
      </c>
      <c r="AP1705" s="310">
        <f>SUM(AO$1:AO1705)</f>
        <v>0</v>
      </c>
      <c r="AQ1705" s="310">
        <f>SUM(AK$2:AK1705)</f>
        <v>12</v>
      </c>
      <c r="AR1705" s="310">
        <f>COUNTA(AJ$2:AJ1705)</f>
        <v>12</v>
      </c>
      <c r="AS1705" s="312"/>
      <c r="AT1705" s="312"/>
      <c r="AU1705" s="312"/>
      <c r="AV1705" s="312"/>
      <c r="AW1705" s="312"/>
      <c r="AZ1705">
        <v>6</v>
      </c>
      <c r="BA1705">
        <v>9</v>
      </c>
    </row>
    <row r="1706" spans="1:53" x14ac:dyDescent="0.25">
      <c r="A1706">
        <v>131</v>
      </c>
      <c r="B1706" t="s">
        <v>66</v>
      </c>
      <c r="C1706" t="s">
        <v>916</v>
      </c>
      <c r="D1706"/>
      <c r="E1706">
        <v>1</v>
      </c>
      <c r="F1706">
        <v>3</v>
      </c>
      <c r="G1706">
        <v>1</v>
      </c>
      <c r="H1706">
        <v>6</v>
      </c>
      <c r="I1706">
        <v>2</v>
      </c>
      <c r="J1706">
        <v>1</v>
      </c>
      <c r="K1706">
        <v>0</v>
      </c>
      <c r="L1706">
        <v>6</v>
      </c>
      <c r="M1706" t="s">
        <v>947</v>
      </c>
      <c r="O1706" s="101">
        <f>IF(ISBLANK(C1706),O1705,IF(COUNTIF(C$2:C1706,C1706)&gt;1,O1705,1+MAX(O1705,0)))</f>
        <v>47</v>
      </c>
      <c r="P1706" s="45">
        <f t="shared" si="572"/>
        <v>25</v>
      </c>
      <c r="Q1706" s="33" t="str">
        <f t="shared" si="573"/>
        <v/>
      </c>
      <c r="R1706" s="33">
        <f t="shared" si="574"/>
        <v>11</v>
      </c>
      <c r="S1706" s="33" t="str">
        <f t="shared" si="575"/>
        <v>131_11</v>
      </c>
      <c r="T1706" s="35" t="str">
        <f t="shared" si="576"/>
        <v>131PM</v>
      </c>
      <c r="U1706" s="35" t="str">
        <f t="shared" si="577"/>
        <v>131PMNS</v>
      </c>
      <c r="V1706" s="35" t="str">
        <f t="shared" si="593"/>
        <v>1U</v>
      </c>
      <c r="W1706" s="35" t="str">
        <f t="shared" si="586"/>
        <v>131PM1U131</v>
      </c>
      <c r="X1706" s="388">
        <f t="shared" si="587"/>
        <v>0</v>
      </c>
      <c r="Y1706" s="388">
        <f t="shared" si="588"/>
        <v>6</v>
      </c>
      <c r="Z1706" s="280" t="str">
        <f t="shared" si="578"/>
        <v/>
      </c>
      <c r="AA1706" s="280" t="str">
        <f t="shared" si="579"/>
        <v/>
      </c>
      <c r="AB1706" s="389" t="str">
        <f t="shared" si="589"/>
        <v/>
      </c>
      <c r="AC1706" s="389" t="str">
        <f t="shared" si="590"/>
        <v/>
      </c>
      <c r="AD1706" s="390" t="str">
        <f t="shared" si="580"/>
        <v/>
      </c>
      <c r="AE1706" s="282">
        <f t="shared" si="581"/>
        <v>0</v>
      </c>
      <c r="AF1706" s="359">
        <f t="shared" si="582"/>
        <v>0</v>
      </c>
      <c r="AG1706" s="280">
        <f t="shared" si="583"/>
        <v>0</v>
      </c>
      <c r="AH1706" s="280">
        <f t="shared" si="584"/>
        <v>0</v>
      </c>
      <c r="AI1706" s="280">
        <f>IF(ISBLANK(T1706),AI1705,IF(COUNTIF(T$2:T1706,T1706)&gt;1,AI1705,1+MAX(AI1705,0)))</f>
        <v>46</v>
      </c>
      <c r="AL1706" s="391" t="str">
        <f t="shared" si="591"/>
        <v/>
      </c>
      <c r="AM1706" s="391" t="str">
        <f t="shared" si="592"/>
        <v/>
      </c>
      <c r="AO1706" s="310" t="str">
        <f t="shared" si="585"/>
        <v/>
      </c>
      <c r="AP1706" s="310">
        <f>SUM(AO$1:AO1706)</f>
        <v>0</v>
      </c>
      <c r="AQ1706" s="310">
        <f>SUM(AK$2:AK1706)</f>
        <v>12</v>
      </c>
      <c r="AR1706" s="310">
        <f>COUNTA(AJ$2:AJ1706)</f>
        <v>12</v>
      </c>
      <c r="AS1706" s="312"/>
      <c r="AT1706" s="312"/>
      <c r="AU1706" s="312"/>
      <c r="AV1706" s="312"/>
      <c r="AW1706" s="312"/>
      <c r="AZ1706">
        <v>0</v>
      </c>
      <c r="BA1706">
        <v>6</v>
      </c>
    </row>
    <row r="1707" spans="1:53" x14ac:dyDescent="0.25">
      <c r="A1707">
        <v>131</v>
      </c>
      <c r="B1707" t="s">
        <v>66</v>
      </c>
      <c r="C1707" t="s">
        <v>916</v>
      </c>
      <c r="D1707"/>
      <c r="E1707">
        <v>1</v>
      </c>
      <c r="F1707">
        <v>3</v>
      </c>
      <c r="G1707">
        <v>2</v>
      </c>
      <c r="H1707">
        <v>15</v>
      </c>
      <c r="I1707">
        <v>3</v>
      </c>
      <c r="J1707">
        <v>0</v>
      </c>
      <c r="K1707">
        <v>7</v>
      </c>
      <c r="L1707">
        <v>15</v>
      </c>
      <c r="M1707" t="s">
        <v>947</v>
      </c>
      <c r="O1707" s="101">
        <f>IF(ISBLANK(C1707),O1706,IF(COUNTIF(C$2:C1707,C1707)&gt;1,O1706,1+MAX(O1706,0)))</f>
        <v>47</v>
      </c>
      <c r="P1707" s="45">
        <f t="shared" si="572"/>
        <v>25</v>
      </c>
      <c r="Q1707" s="33" t="str">
        <f t="shared" si="573"/>
        <v/>
      </c>
      <c r="R1707" s="33">
        <f t="shared" si="574"/>
        <v>11</v>
      </c>
      <c r="S1707" s="33" t="str">
        <f t="shared" si="575"/>
        <v>131_11</v>
      </c>
      <c r="T1707" s="35" t="str">
        <f t="shared" si="576"/>
        <v>131PM</v>
      </c>
      <c r="U1707" s="35" t="str">
        <f t="shared" si="577"/>
        <v>131PMNS</v>
      </c>
      <c r="V1707" s="35" t="str">
        <f t="shared" si="593"/>
        <v>1U</v>
      </c>
      <c r="W1707" s="35" t="str">
        <f t="shared" si="586"/>
        <v>131PM1U132</v>
      </c>
      <c r="X1707" s="388">
        <f t="shared" si="587"/>
        <v>7</v>
      </c>
      <c r="Y1707" s="388">
        <f t="shared" si="588"/>
        <v>15</v>
      </c>
      <c r="Z1707" s="280" t="str">
        <f t="shared" si="578"/>
        <v/>
      </c>
      <c r="AA1707" s="280" t="str">
        <f t="shared" si="579"/>
        <v/>
      </c>
      <c r="AB1707" s="389" t="str">
        <f t="shared" si="589"/>
        <v/>
      </c>
      <c r="AC1707" s="389" t="str">
        <f t="shared" si="590"/>
        <v/>
      </c>
      <c r="AD1707" s="390" t="str">
        <f t="shared" si="580"/>
        <v/>
      </c>
      <c r="AE1707" s="282">
        <f t="shared" si="581"/>
        <v>0</v>
      </c>
      <c r="AF1707" s="359">
        <f t="shared" si="582"/>
        <v>1</v>
      </c>
      <c r="AG1707" s="280">
        <f t="shared" si="583"/>
        <v>0</v>
      </c>
      <c r="AH1707" s="280">
        <f t="shared" si="584"/>
        <v>0</v>
      </c>
      <c r="AI1707" s="280">
        <f>IF(ISBLANK(T1707),AI1706,IF(COUNTIF(T$2:T1707,T1707)&gt;1,AI1706,1+MAX(AI1706,0)))</f>
        <v>46</v>
      </c>
      <c r="AL1707" s="391" t="str">
        <f t="shared" si="591"/>
        <v/>
      </c>
      <c r="AM1707" s="391" t="str">
        <f t="shared" si="592"/>
        <v/>
      </c>
      <c r="AO1707" s="310" t="str">
        <f t="shared" si="585"/>
        <v/>
      </c>
      <c r="AP1707" s="310">
        <f>SUM(AO$1:AO1707)</f>
        <v>0</v>
      </c>
      <c r="AQ1707" s="310">
        <f>SUM(AK$2:AK1707)</f>
        <v>12</v>
      </c>
      <c r="AR1707" s="310">
        <f>COUNTA(AJ$2:AJ1707)</f>
        <v>12</v>
      </c>
      <c r="AS1707" s="312"/>
      <c r="AT1707" s="312"/>
      <c r="AU1707" s="312"/>
      <c r="AV1707" s="312"/>
      <c r="AW1707" s="312"/>
      <c r="AZ1707">
        <v>7</v>
      </c>
      <c r="BA1707">
        <v>15</v>
      </c>
    </row>
    <row r="1708" spans="1:53" x14ac:dyDescent="0.25">
      <c r="A1708">
        <v>131</v>
      </c>
      <c r="B1708" t="s">
        <v>66</v>
      </c>
      <c r="C1708" t="s">
        <v>916</v>
      </c>
      <c r="D1708"/>
      <c r="E1708">
        <v>1</v>
      </c>
      <c r="F1708">
        <v>3</v>
      </c>
      <c r="G1708">
        <v>3</v>
      </c>
      <c r="H1708">
        <v>19</v>
      </c>
      <c r="I1708">
        <v>5</v>
      </c>
      <c r="J1708">
        <v>3</v>
      </c>
      <c r="K1708">
        <v>4</v>
      </c>
      <c r="L1708">
        <v>9</v>
      </c>
      <c r="M1708" t="s">
        <v>947</v>
      </c>
      <c r="O1708" s="101">
        <f>IF(ISBLANK(C1708),O1707,IF(COUNTIF(C$2:C1708,C1708)&gt;1,O1707,1+MAX(O1707,0)))</f>
        <v>47</v>
      </c>
      <c r="P1708" s="45">
        <f t="shared" si="572"/>
        <v>25</v>
      </c>
      <c r="Q1708" s="33" t="str">
        <f t="shared" si="573"/>
        <v/>
      </c>
      <c r="R1708" s="33">
        <f t="shared" si="574"/>
        <v>11</v>
      </c>
      <c r="S1708" s="33" t="str">
        <f t="shared" si="575"/>
        <v>131_11</v>
      </c>
      <c r="T1708" s="35" t="str">
        <f t="shared" si="576"/>
        <v>131PM</v>
      </c>
      <c r="U1708" s="35" t="str">
        <f t="shared" si="577"/>
        <v>131PMEW</v>
      </c>
      <c r="V1708" s="35" t="str">
        <f t="shared" si="593"/>
        <v>1U</v>
      </c>
      <c r="W1708" s="35" t="str">
        <f t="shared" si="586"/>
        <v>131PM1U133</v>
      </c>
      <c r="X1708" s="388">
        <f t="shared" si="587"/>
        <v>4</v>
      </c>
      <c r="Y1708" s="388">
        <f t="shared" si="588"/>
        <v>9</v>
      </c>
      <c r="Z1708" s="280" t="str">
        <f t="shared" si="578"/>
        <v/>
      </c>
      <c r="AA1708" s="280" t="str">
        <f t="shared" si="579"/>
        <v/>
      </c>
      <c r="AB1708" s="389" t="str">
        <f t="shared" si="589"/>
        <v/>
      </c>
      <c r="AC1708" s="389" t="str">
        <f t="shared" si="590"/>
        <v/>
      </c>
      <c r="AD1708" s="390" t="str">
        <f t="shared" si="580"/>
        <v/>
      </c>
      <c r="AE1708" s="282">
        <f t="shared" si="581"/>
        <v>0</v>
      </c>
      <c r="AF1708" s="359">
        <f t="shared" si="582"/>
        <v>1</v>
      </c>
      <c r="AG1708" s="280">
        <f t="shared" si="583"/>
        <v>0</v>
      </c>
      <c r="AH1708" s="280">
        <f t="shared" si="584"/>
        <v>0</v>
      </c>
      <c r="AI1708" s="280">
        <f>IF(ISBLANK(T1708),AI1707,IF(COUNTIF(T$2:T1708,T1708)&gt;1,AI1707,1+MAX(AI1707,0)))</f>
        <v>46</v>
      </c>
      <c r="AL1708" s="391" t="str">
        <f t="shared" si="591"/>
        <v/>
      </c>
      <c r="AM1708" s="391" t="str">
        <f t="shared" si="592"/>
        <v/>
      </c>
      <c r="AO1708" s="310" t="str">
        <f t="shared" si="585"/>
        <v/>
      </c>
      <c r="AP1708" s="310">
        <f>SUM(AO$1:AO1708)</f>
        <v>0</v>
      </c>
      <c r="AQ1708" s="310">
        <f>SUM(AK$2:AK1708)</f>
        <v>12</v>
      </c>
      <c r="AR1708" s="310">
        <f>COUNTA(AJ$2:AJ1708)</f>
        <v>12</v>
      </c>
      <c r="AS1708" s="312"/>
      <c r="AT1708" s="312"/>
      <c r="AU1708" s="312"/>
      <c r="AV1708" s="312"/>
      <c r="AW1708" s="312"/>
      <c r="AZ1708">
        <v>4</v>
      </c>
      <c r="BA1708">
        <v>9</v>
      </c>
    </row>
    <row r="1709" spans="1:53" x14ac:dyDescent="0.25">
      <c r="A1709">
        <v>131</v>
      </c>
      <c r="B1709" t="s">
        <v>66</v>
      </c>
      <c r="C1709" t="s">
        <v>916</v>
      </c>
      <c r="D1709"/>
      <c r="E1709">
        <v>1</v>
      </c>
      <c r="F1709">
        <v>3</v>
      </c>
      <c r="G1709">
        <v>4</v>
      </c>
      <c r="H1709">
        <v>5</v>
      </c>
      <c r="I1709">
        <v>0</v>
      </c>
      <c r="J1709">
        <v>0</v>
      </c>
      <c r="K1709">
        <v>3</v>
      </c>
      <c r="L1709">
        <v>4</v>
      </c>
      <c r="M1709" t="s">
        <v>947</v>
      </c>
      <c r="O1709" s="101">
        <f>IF(ISBLANK(C1709),O1708,IF(COUNTIF(C$2:C1709,C1709)&gt;1,O1708,1+MAX(O1708,0)))</f>
        <v>47</v>
      </c>
      <c r="P1709" s="45">
        <f t="shared" si="572"/>
        <v>25</v>
      </c>
      <c r="Q1709" s="33" t="str">
        <f t="shared" si="573"/>
        <v/>
      </c>
      <c r="R1709" s="33">
        <f t="shared" si="574"/>
        <v>11</v>
      </c>
      <c r="S1709" s="33" t="str">
        <f t="shared" si="575"/>
        <v>131_11</v>
      </c>
      <c r="T1709" s="35" t="str">
        <f t="shared" si="576"/>
        <v>131PM</v>
      </c>
      <c r="U1709" s="35" t="str">
        <f t="shared" si="577"/>
        <v>131PMEW</v>
      </c>
      <c r="V1709" s="35" t="str">
        <f t="shared" si="593"/>
        <v>1U</v>
      </c>
      <c r="W1709" s="35" t="str">
        <f t="shared" si="586"/>
        <v>131PM1U134</v>
      </c>
      <c r="X1709" s="388">
        <f t="shared" si="587"/>
        <v>3</v>
      </c>
      <c r="Y1709" s="388">
        <f t="shared" si="588"/>
        <v>4</v>
      </c>
      <c r="Z1709" s="280" t="str">
        <f t="shared" si="578"/>
        <v/>
      </c>
      <c r="AA1709" s="280" t="str">
        <f t="shared" si="579"/>
        <v/>
      </c>
      <c r="AB1709" s="389" t="str">
        <f t="shared" si="589"/>
        <v/>
      </c>
      <c r="AC1709" s="389" t="str">
        <f t="shared" si="590"/>
        <v/>
      </c>
      <c r="AD1709" s="390" t="str">
        <f t="shared" si="580"/>
        <v/>
      </c>
      <c r="AE1709" s="282">
        <f t="shared" si="581"/>
        <v>0</v>
      </c>
      <c r="AF1709" s="359">
        <f t="shared" si="582"/>
        <v>0</v>
      </c>
      <c r="AG1709" s="280">
        <f t="shared" si="583"/>
        <v>0</v>
      </c>
      <c r="AH1709" s="280">
        <f t="shared" si="584"/>
        <v>0</v>
      </c>
      <c r="AI1709" s="280">
        <f>IF(ISBLANK(T1709),AI1708,IF(COUNTIF(T$2:T1709,T1709)&gt;1,AI1708,1+MAX(AI1708,0)))</f>
        <v>46</v>
      </c>
      <c r="AL1709" s="391" t="str">
        <f t="shared" si="591"/>
        <v/>
      </c>
      <c r="AM1709" s="391" t="str">
        <f t="shared" si="592"/>
        <v/>
      </c>
      <c r="AO1709" s="310" t="str">
        <f t="shared" si="585"/>
        <v/>
      </c>
      <c r="AP1709" s="310">
        <f>SUM(AO$1:AO1709)</f>
        <v>0</v>
      </c>
      <c r="AQ1709" s="310">
        <f>SUM(AK$2:AK1709)</f>
        <v>12</v>
      </c>
      <c r="AR1709" s="310">
        <f>COUNTA(AJ$2:AJ1709)</f>
        <v>12</v>
      </c>
      <c r="AS1709" s="312"/>
      <c r="AT1709" s="312"/>
      <c r="AU1709" s="312"/>
      <c r="AV1709" s="312"/>
      <c r="AW1709" s="312"/>
      <c r="AZ1709">
        <v>3</v>
      </c>
      <c r="BA1709">
        <v>4</v>
      </c>
    </row>
    <row r="1710" spans="1:53" x14ac:dyDescent="0.25">
      <c r="A1710">
        <v>131</v>
      </c>
      <c r="B1710" t="s">
        <v>66</v>
      </c>
      <c r="C1710" t="s">
        <v>916</v>
      </c>
      <c r="D1710"/>
      <c r="E1710">
        <v>1</v>
      </c>
      <c r="F1710">
        <v>4</v>
      </c>
      <c r="G1710">
        <v>1</v>
      </c>
      <c r="H1710">
        <v>10</v>
      </c>
      <c r="I1710">
        <v>2</v>
      </c>
      <c r="J1710">
        <v>1</v>
      </c>
      <c r="K1710">
        <v>1</v>
      </c>
      <c r="L1710">
        <v>9</v>
      </c>
      <c r="M1710" t="s">
        <v>947</v>
      </c>
      <c r="O1710" s="101">
        <f>IF(ISBLANK(C1710),O1709,IF(COUNTIF(C$2:C1710,C1710)&gt;1,O1709,1+MAX(O1709,0)))</f>
        <v>47</v>
      </c>
      <c r="P1710" s="45">
        <f t="shared" si="572"/>
        <v>25</v>
      </c>
      <c r="Q1710" s="33" t="str">
        <f t="shared" si="573"/>
        <v/>
      </c>
      <c r="R1710" s="33">
        <f t="shared" si="574"/>
        <v>12</v>
      </c>
      <c r="S1710" s="33" t="str">
        <f t="shared" si="575"/>
        <v>131_12</v>
      </c>
      <c r="T1710" s="35" t="str">
        <f t="shared" si="576"/>
        <v>131PM</v>
      </c>
      <c r="U1710" s="35" t="str">
        <f t="shared" si="577"/>
        <v>131PMNS</v>
      </c>
      <c r="V1710" s="35" t="str">
        <f t="shared" si="593"/>
        <v>1U</v>
      </c>
      <c r="W1710" s="35" t="str">
        <f t="shared" si="586"/>
        <v>131PM1U141</v>
      </c>
      <c r="X1710" s="388">
        <f t="shared" si="587"/>
        <v>1</v>
      </c>
      <c r="Y1710" s="388">
        <f t="shared" si="588"/>
        <v>9</v>
      </c>
      <c r="Z1710" s="280" t="str">
        <f t="shared" si="578"/>
        <v/>
      </c>
      <c r="AA1710" s="280" t="str">
        <f t="shared" si="579"/>
        <v/>
      </c>
      <c r="AB1710" s="389" t="str">
        <f t="shared" si="589"/>
        <v/>
      </c>
      <c r="AC1710" s="389" t="str">
        <f t="shared" si="590"/>
        <v/>
      </c>
      <c r="AD1710" s="390" t="str">
        <f t="shared" si="580"/>
        <v/>
      </c>
      <c r="AE1710" s="282">
        <f t="shared" si="581"/>
        <v>0</v>
      </c>
      <c r="AF1710" s="359">
        <f t="shared" si="582"/>
        <v>0</v>
      </c>
      <c r="AG1710" s="280">
        <f t="shared" si="583"/>
        <v>0</v>
      </c>
      <c r="AH1710" s="280">
        <f t="shared" si="584"/>
        <v>0</v>
      </c>
      <c r="AI1710" s="280">
        <f>IF(ISBLANK(T1710),AI1709,IF(COUNTIF(T$2:T1710,T1710)&gt;1,AI1709,1+MAX(AI1709,0)))</f>
        <v>46</v>
      </c>
      <c r="AL1710" s="391" t="str">
        <f t="shared" si="591"/>
        <v/>
      </c>
      <c r="AM1710" s="391" t="str">
        <f t="shared" si="592"/>
        <v/>
      </c>
      <c r="AO1710" s="310" t="str">
        <f t="shared" si="585"/>
        <v/>
      </c>
      <c r="AP1710" s="310">
        <f>SUM(AO$1:AO1710)</f>
        <v>0</v>
      </c>
      <c r="AQ1710" s="310">
        <f>SUM(AK$2:AK1710)</f>
        <v>12</v>
      </c>
      <c r="AR1710" s="310">
        <f>COUNTA(AJ$2:AJ1710)</f>
        <v>12</v>
      </c>
      <c r="AS1710" s="312"/>
      <c r="AT1710" s="312"/>
      <c r="AU1710" s="312"/>
      <c r="AV1710" s="312"/>
      <c r="AW1710" s="312"/>
      <c r="AZ1710">
        <v>1</v>
      </c>
      <c r="BA1710">
        <v>9</v>
      </c>
    </row>
    <row r="1711" spans="1:53" x14ac:dyDescent="0.25">
      <c r="A1711">
        <v>131</v>
      </c>
      <c r="B1711" t="s">
        <v>66</v>
      </c>
      <c r="C1711" t="s">
        <v>916</v>
      </c>
      <c r="D1711"/>
      <c r="E1711">
        <v>1</v>
      </c>
      <c r="F1711">
        <v>4</v>
      </c>
      <c r="G1711">
        <v>2</v>
      </c>
      <c r="H1711">
        <v>20</v>
      </c>
      <c r="I1711">
        <v>7</v>
      </c>
      <c r="J1711">
        <v>2</v>
      </c>
      <c r="K1711">
        <v>4</v>
      </c>
      <c r="L1711">
        <v>20</v>
      </c>
      <c r="M1711" t="s">
        <v>947</v>
      </c>
      <c r="O1711" s="101">
        <f>IF(ISBLANK(C1711),O1710,IF(COUNTIF(C$2:C1711,C1711)&gt;1,O1710,1+MAX(O1710,0)))</f>
        <v>47</v>
      </c>
      <c r="P1711" s="45">
        <f t="shared" si="572"/>
        <v>25</v>
      </c>
      <c r="Q1711" s="33" t="str">
        <f t="shared" si="573"/>
        <v/>
      </c>
      <c r="R1711" s="33">
        <f t="shared" si="574"/>
        <v>12</v>
      </c>
      <c r="S1711" s="33" t="str">
        <f t="shared" si="575"/>
        <v>131_12</v>
      </c>
      <c r="T1711" s="35" t="str">
        <f t="shared" si="576"/>
        <v>131PM</v>
      </c>
      <c r="U1711" s="35" t="str">
        <f t="shared" si="577"/>
        <v>131PMNS</v>
      </c>
      <c r="V1711" s="35" t="str">
        <f t="shared" si="593"/>
        <v>1U</v>
      </c>
      <c r="W1711" s="35" t="str">
        <f t="shared" si="586"/>
        <v>131PM1U142</v>
      </c>
      <c r="X1711" s="388">
        <f t="shared" si="587"/>
        <v>4</v>
      </c>
      <c r="Y1711" s="388">
        <f t="shared" si="588"/>
        <v>20</v>
      </c>
      <c r="Z1711" s="280" t="str">
        <f t="shared" si="578"/>
        <v/>
      </c>
      <c r="AA1711" s="280" t="str">
        <f t="shared" si="579"/>
        <v/>
      </c>
      <c r="AB1711" s="389" t="str">
        <f t="shared" si="589"/>
        <v/>
      </c>
      <c r="AC1711" s="389" t="str">
        <f t="shared" si="590"/>
        <v/>
      </c>
      <c r="AD1711" s="390" t="str">
        <f t="shared" si="580"/>
        <v/>
      </c>
      <c r="AE1711" s="282">
        <f t="shared" si="581"/>
        <v>0</v>
      </c>
      <c r="AF1711" s="359">
        <f t="shared" si="582"/>
        <v>1</v>
      </c>
      <c r="AG1711" s="280">
        <f t="shared" si="583"/>
        <v>0</v>
      </c>
      <c r="AH1711" s="280">
        <f t="shared" si="584"/>
        <v>0</v>
      </c>
      <c r="AI1711" s="280">
        <f>IF(ISBLANK(T1711),AI1710,IF(COUNTIF(T$2:T1711,T1711)&gt;1,AI1710,1+MAX(AI1710,0)))</f>
        <v>46</v>
      </c>
      <c r="AL1711" s="391" t="str">
        <f t="shared" si="591"/>
        <v/>
      </c>
      <c r="AM1711" s="391" t="str">
        <f t="shared" si="592"/>
        <v/>
      </c>
      <c r="AO1711" s="310" t="str">
        <f t="shared" si="585"/>
        <v/>
      </c>
      <c r="AP1711" s="310">
        <f>SUM(AO$1:AO1711)</f>
        <v>0</v>
      </c>
      <c r="AQ1711" s="310">
        <f>SUM(AK$2:AK1711)</f>
        <v>12</v>
      </c>
      <c r="AR1711" s="310">
        <f>COUNTA(AJ$2:AJ1711)</f>
        <v>12</v>
      </c>
      <c r="AS1711" s="312"/>
      <c r="AT1711" s="312"/>
      <c r="AU1711" s="312"/>
      <c r="AV1711" s="312"/>
      <c r="AW1711" s="312"/>
      <c r="AZ1711">
        <v>4</v>
      </c>
      <c r="BA1711">
        <v>20</v>
      </c>
    </row>
    <row r="1712" spans="1:53" x14ac:dyDescent="0.25">
      <c r="A1712">
        <v>131</v>
      </c>
      <c r="B1712" t="s">
        <v>66</v>
      </c>
      <c r="C1712" t="s">
        <v>916</v>
      </c>
      <c r="D1712"/>
      <c r="E1712">
        <v>1</v>
      </c>
      <c r="F1712">
        <v>4</v>
      </c>
      <c r="G1712">
        <v>3</v>
      </c>
      <c r="H1712">
        <v>14</v>
      </c>
      <c r="I1712">
        <v>3</v>
      </c>
      <c r="J1712">
        <v>2</v>
      </c>
      <c r="K1712">
        <v>1</v>
      </c>
      <c r="L1712">
        <v>4</v>
      </c>
      <c r="M1712" t="s">
        <v>947</v>
      </c>
      <c r="O1712" s="101">
        <f>IF(ISBLANK(C1712),O1711,IF(COUNTIF(C$2:C1712,C1712)&gt;1,O1711,1+MAX(O1711,0)))</f>
        <v>47</v>
      </c>
      <c r="P1712" s="45">
        <f t="shared" si="572"/>
        <v>25</v>
      </c>
      <c r="Q1712" s="33" t="str">
        <f t="shared" si="573"/>
        <v/>
      </c>
      <c r="R1712" s="33">
        <f t="shared" si="574"/>
        <v>12</v>
      </c>
      <c r="S1712" s="33" t="str">
        <f t="shared" si="575"/>
        <v>131_12</v>
      </c>
      <c r="T1712" s="35" t="str">
        <f t="shared" si="576"/>
        <v>131PM</v>
      </c>
      <c r="U1712" s="35" t="str">
        <f t="shared" si="577"/>
        <v>131PMEW</v>
      </c>
      <c r="V1712" s="35" t="str">
        <f t="shared" si="593"/>
        <v>1U</v>
      </c>
      <c r="W1712" s="35" t="str">
        <f t="shared" si="586"/>
        <v>131PM1U143</v>
      </c>
      <c r="X1712" s="388">
        <f t="shared" si="587"/>
        <v>1</v>
      </c>
      <c r="Y1712" s="388">
        <f t="shared" si="588"/>
        <v>4</v>
      </c>
      <c r="Z1712" s="280" t="str">
        <f t="shared" si="578"/>
        <v/>
      </c>
      <c r="AA1712" s="280" t="str">
        <f t="shared" si="579"/>
        <v/>
      </c>
      <c r="AB1712" s="389" t="str">
        <f t="shared" si="589"/>
        <v/>
      </c>
      <c r="AC1712" s="389" t="str">
        <f t="shared" si="590"/>
        <v/>
      </c>
      <c r="AD1712" s="390" t="str">
        <f t="shared" si="580"/>
        <v/>
      </c>
      <c r="AE1712" s="282">
        <f t="shared" si="581"/>
        <v>0</v>
      </c>
      <c r="AF1712" s="359">
        <f t="shared" si="582"/>
        <v>1</v>
      </c>
      <c r="AG1712" s="280">
        <f t="shared" si="583"/>
        <v>0</v>
      </c>
      <c r="AH1712" s="280">
        <f t="shared" si="584"/>
        <v>0</v>
      </c>
      <c r="AI1712" s="280">
        <f>IF(ISBLANK(T1712),AI1711,IF(COUNTIF(T$2:T1712,T1712)&gt;1,AI1711,1+MAX(AI1711,0)))</f>
        <v>46</v>
      </c>
      <c r="AL1712" s="391" t="str">
        <f t="shared" si="591"/>
        <v/>
      </c>
      <c r="AM1712" s="391" t="str">
        <f t="shared" si="592"/>
        <v/>
      </c>
      <c r="AO1712" s="310" t="str">
        <f t="shared" si="585"/>
        <v/>
      </c>
      <c r="AP1712" s="310">
        <f>SUM(AO$1:AO1712)</f>
        <v>0</v>
      </c>
      <c r="AQ1712" s="310">
        <f>SUM(AK$2:AK1712)</f>
        <v>12</v>
      </c>
      <c r="AR1712" s="310">
        <f>COUNTA(AJ$2:AJ1712)</f>
        <v>12</v>
      </c>
      <c r="AS1712" s="312"/>
      <c r="AT1712" s="312"/>
      <c r="AU1712" s="312"/>
      <c r="AV1712" s="312"/>
      <c r="AW1712" s="312"/>
      <c r="AZ1712">
        <v>1</v>
      </c>
      <c r="BA1712">
        <v>4</v>
      </c>
    </row>
    <row r="1713" spans="1:53" x14ac:dyDescent="0.25">
      <c r="A1713">
        <v>131</v>
      </c>
      <c r="B1713" t="s">
        <v>66</v>
      </c>
      <c r="C1713" t="s">
        <v>916</v>
      </c>
      <c r="D1713"/>
      <c r="E1713">
        <v>1</v>
      </c>
      <c r="F1713">
        <v>4</v>
      </c>
      <c r="G1713">
        <v>4</v>
      </c>
      <c r="H1713">
        <v>3</v>
      </c>
      <c r="I1713">
        <v>1</v>
      </c>
      <c r="J1713">
        <v>1</v>
      </c>
      <c r="K1713">
        <v>1</v>
      </c>
      <c r="L1713">
        <v>2</v>
      </c>
      <c r="M1713" t="s">
        <v>947</v>
      </c>
      <c r="O1713" s="101">
        <f>IF(ISBLANK(C1713),O1712,IF(COUNTIF(C$2:C1713,C1713)&gt;1,O1712,1+MAX(O1712,0)))</f>
        <v>47</v>
      </c>
      <c r="P1713" s="45">
        <f t="shared" si="572"/>
        <v>25</v>
      </c>
      <c r="Q1713" s="33" t="str">
        <f t="shared" si="573"/>
        <v/>
      </c>
      <c r="R1713" s="33">
        <f t="shared" si="574"/>
        <v>12</v>
      </c>
      <c r="S1713" s="33" t="str">
        <f t="shared" si="575"/>
        <v>131_12</v>
      </c>
      <c r="T1713" s="35" t="str">
        <f t="shared" si="576"/>
        <v>131PM</v>
      </c>
      <c r="U1713" s="35" t="str">
        <f t="shared" si="577"/>
        <v>131PMEW</v>
      </c>
      <c r="V1713" s="35" t="str">
        <f t="shared" si="593"/>
        <v>1U</v>
      </c>
      <c r="W1713" s="35" t="str">
        <f t="shared" si="586"/>
        <v>131PM1U144</v>
      </c>
      <c r="X1713" s="388">
        <f t="shared" si="587"/>
        <v>1</v>
      </c>
      <c r="Y1713" s="388">
        <f t="shared" si="588"/>
        <v>2</v>
      </c>
      <c r="Z1713" s="280" t="str">
        <f t="shared" si="578"/>
        <v/>
      </c>
      <c r="AA1713" s="280" t="str">
        <f t="shared" si="579"/>
        <v/>
      </c>
      <c r="AB1713" s="389" t="str">
        <f t="shared" si="589"/>
        <v/>
      </c>
      <c r="AC1713" s="389" t="str">
        <f t="shared" si="590"/>
        <v/>
      </c>
      <c r="AD1713" s="390" t="str">
        <f t="shared" si="580"/>
        <v/>
      </c>
      <c r="AE1713" s="282">
        <f t="shared" si="581"/>
        <v>0</v>
      </c>
      <c r="AF1713" s="359">
        <f t="shared" si="582"/>
        <v>0</v>
      </c>
      <c r="AG1713" s="280">
        <f t="shared" si="583"/>
        <v>0</v>
      </c>
      <c r="AH1713" s="280">
        <f t="shared" si="584"/>
        <v>0</v>
      </c>
      <c r="AI1713" s="280">
        <f>IF(ISBLANK(T1713),AI1712,IF(COUNTIF(T$2:T1713,T1713)&gt;1,AI1712,1+MAX(AI1712,0)))</f>
        <v>46</v>
      </c>
      <c r="AL1713" s="391" t="str">
        <f t="shared" si="591"/>
        <v/>
      </c>
      <c r="AM1713" s="391" t="str">
        <f t="shared" si="592"/>
        <v/>
      </c>
      <c r="AO1713" s="310" t="str">
        <f t="shared" si="585"/>
        <v/>
      </c>
      <c r="AP1713" s="310">
        <f>SUM(AO$1:AO1713)</f>
        <v>0</v>
      </c>
      <c r="AQ1713" s="310">
        <f>SUM(AK$2:AK1713)</f>
        <v>12</v>
      </c>
      <c r="AR1713" s="310">
        <f>COUNTA(AJ$2:AJ1713)</f>
        <v>12</v>
      </c>
      <c r="AS1713" s="312"/>
      <c r="AT1713" s="312"/>
      <c r="AU1713" s="312"/>
      <c r="AV1713" s="312"/>
      <c r="AW1713" s="312"/>
      <c r="AZ1713">
        <v>1</v>
      </c>
      <c r="BA1713">
        <v>2</v>
      </c>
    </row>
    <row r="1714" spans="1:53" x14ac:dyDescent="0.25">
      <c r="A1714">
        <v>131</v>
      </c>
      <c r="B1714" t="s">
        <v>66</v>
      </c>
      <c r="C1714" t="s">
        <v>916</v>
      </c>
      <c r="D1714"/>
      <c r="E1714">
        <v>2</v>
      </c>
      <c r="F1714">
        <v>1</v>
      </c>
      <c r="G1714">
        <v>1</v>
      </c>
      <c r="H1714">
        <v>1</v>
      </c>
      <c r="I1714">
        <v>0</v>
      </c>
      <c r="J1714">
        <v>0</v>
      </c>
      <c r="K1714">
        <v>0</v>
      </c>
      <c r="L1714">
        <v>1</v>
      </c>
      <c r="M1714"/>
      <c r="O1714" s="101">
        <f>IF(ISBLANK(C1714),O1713,IF(COUNTIF(C$2:C1714,C1714)&gt;1,O1713,1+MAX(O1713,0)))</f>
        <v>47</v>
      </c>
      <c r="P1714" s="45">
        <f t="shared" si="572"/>
        <v>25</v>
      </c>
      <c r="Q1714" s="33" t="str">
        <f t="shared" si="573"/>
        <v/>
      </c>
      <c r="R1714" s="33">
        <f t="shared" si="574"/>
        <v>13</v>
      </c>
      <c r="S1714" s="33" t="str">
        <f t="shared" si="575"/>
        <v>131_13</v>
      </c>
      <c r="T1714" s="35" t="str">
        <f t="shared" si="576"/>
        <v>131PM</v>
      </c>
      <c r="U1714" s="35" t="str">
        <f t="shared" si="577"/>
        <v>131PMNS</v>
      </c>
      <c r="V1714" s="35" t="str">
        <f t="shared" si="593"/>
        <v>1U</v>
      </c>
      <c r="W1714" s="35" t="str">
        <f t="shared" si="586"/>
        <v>131PM1U211</v>
      </c>
      <c r="X1714" s="388">
        <f t="shared" si="587"/>
        <v>0</v>
      </c>
      <c r="Y1714" s="388">
        <f t="shared" si="588"/>
        <v>1</v>
      </c>
      <c r="Z1714" s="280" t="str">
        <f t="shared" si="578"/>
        <v/>
      </c>
      <c r="AA1714" s="280" t="str">
        <f t="shared" si="579"/>
        <v/>
      </c>
      <c r="AB1714" s="389" t="str">
        <f t="shared" si="589"/>
        <v/>
      </c>
      <c r="AC1714" s="389" t="str">
        <f t="shared" si="590"/>
        <v/>
      </c>
      <c r="AD1714" s="390" t="str">
        <f t="shared" si="580"/>
        <v/>
      </c>
      <c r="AE1714" s="282">
        <f t="shared" si="581"/>
        <v>0</v>
      </c>
      <c r="AF1714" s="359">
        <f t="shared" si="582"/>
        <v>0</v>
      </c>
      <c r="AG1714" s="280">
        <f t="shared" si="583"/>
        <v>0</v>
      </c>
      <c r="AH1714" s="280">
        <f t="shared" si="584"/>
        <v>0</v>
      </c>
      <c r="AI1714" s="280">
        <f>IF(ISBLANK(T1714),AI1713,IF(COUNTIF(T$2:T1714,T1714)&gt;1,AI1713,1+MAX(AI1713,0)))</f>
        <v>46</v>
      </c>
      <c r="AL1714" s="391" t="str">
        <f t="shared" si="591"/>
        <v/>
      </c>
      <c r="AM1714" s="391" t="str">
        <f t="shared" si="592"/>
        <v/>
      </c>
      <c r="AO1714" s="310" t="str">
        <f t="shared" si="585"/>
        <v/>
      </c>
      <c r="AP1714" s="310">
        <f>SUM(AO$1:AO1714)</f>
        <v>0</v>
      </c>
      <c r="AQ1714" s="310">
        <f>SUM(AK$2:AK1714)</f>
        <v>12</v>
      </c>
      <c r="AR1714" s="310">
        <f>COUNTA(AJ$2:AJ1714)</f>
        <v>12</v>
      </c>
      <c r="AS1714" s="312"/>
      <c r="AT1714" s="312"/>
      <c r="AU1714" s="312"/>
      <c r="AV1714" s="312"/>
      <c r="AW1714" s="312"/>
      <c r="AZ1714">
        <v>0</v>
      </c>
      <c r="BA1714">
        <v>1</v>
      </c>
    </row>
    <row r="1715" spans="1:53" x14ac:dyDescent="0.25">
      <c r="A1715">
        <v>131</v>
      </c>
      <c r="B1715" t="s">
        <v>66</v>
      </c>
      <c r="C1715" t="s">
        <v>916</v>
      </c>
      <c r="D1715"/>
      <c r="E1715">
        <v>2</v>
      </c>
      <c r="F1715">
        <v>1</v>
      </c>
      <c r="G1715">
        <v>2</v>
      </c>
      <c r="H1715">
        <v>17</v>
      </c>
      <c r="I1715">
        <v>4</v>
      </c>
      <c r="J1715">
        <v>2</v>
      </c>
      <c r="K1715">
        <v>4</v>
      </c>
      <c r="L1715">
        <v>17</v>
      </c>
      <c r="M1715"/>
      <c r="O1715" s="101">
        <f>IF(ISBLANK(C1715),O1714,IF(COUNTIF(C$2:C1715,C1715)&gt;1,O1714,1+MAX(O1714,0)))</f>
        <v>47</v>
      </c>
      <c r="P1715" s="45">
        <f t="shared" si="572"/>
        <v>25</v>
      </c>
      <c r="Q1715" s="33" t="str">
        <f t="shared" si="573"/>
        <v/>
      </c>
      <c r="R1715" s="33">
        <f t="shared" si="574"/>
        <v>13</v>
      </c>
      <c r="S1715" s="33" t="str">
        <f t="shared" si="575"/>
        <v>131_13</v>
      </c>
      <c r="T1715" s="35" t="str">
        <f t="shared" si="576"/>
        <v>131PM</v>
      </c>
      <c r="U1715" s="35" t="str">
        <f t="shared" si="577"/>
        <v>131PMNS</v>
      </c>
      <c r="V1715" s="35" t="str">
        <f t="shared" si="593"/>
        <v>1U</v>
      </c>
      <c r="W1715" s="35" t="str">
        <f t="shared" si="586"/>
        <v>131PM1U212</v>
      </c>
      <c r="X1715" s="388">
        <f t="shared" si="587"/>
        <v>4</v>
      </c>
      <c r="Y1715" s="388">
        <f t="shared" si="588"/>
        <v>17</v>
      </c>
      <c r="Z1715" s="280" t="str">
        <f t="shared" si="578"/>
        <v/>
      </c>
      <c r="AA1715" s="280" t="str">
        <f t="shared" si="579"/>
        <v/>
      </c>
      <c r="AB1715" s="389" t="str">
        <f t="shared" si="589"/>
        <v/>
      </c>
      <c r="AC1715" s="389" t="str">
        <f t="shared" si="590"/>
        <v/>
      </c>
      <c r="AD1715" s="390" t="str">
        <f t="shared" si="580"/>
        <v/>
      </c>
      <c r="AE1715" s="282">
        <f t="shared" si="581"/>
        <v>0</v>
      </c>
      <c r="AF1715" s="359">
        <f t="shared" si="582"/>
        <v>1</v>
      </c>
      <c r="AG1715" s="280">
        <f t="shared" si="583"/>
        <v>0</v>
      </c>
      <c r="AH1715" s="280">
        <f t="shared" si="584"/>
        <v>0</v>
      </c>
      <c r="AI1715" s="280">
        <f>IF(ISBLANK(T1715),AI1714,IF(COUNTIF(T$2:T1715,T1715)&gt;1,AI1714,1+MAX(AI1714,0)))</f>
        <v>46</v>
      </c>
      <c r="AL1715" s="391" t="str">
        <f t="shared" si="591"/>
        <v/>
      </c>
      <c r="AM1715" s="391" t="str">
        <f t="shared" si="592"/>
        <v/>
      </c>
      <c r="AO1715" s="310" t="str">
        <f t="shared" si="585"/>
        <v/>
      </c>
      <c r="AP1715" s="310">
        <f>SUM(AO$1:AO1715)</f>
        <v>0</v>
      </c>
      <c r="AQ1715" s="310">
        <f>SUM(AK$2:AK1715)</f>
        <v>12</v>
      </c>
      <c r="AR1715" s="310">
        <f>COUNTA(AJ$2:AJ1715)</f>
        <v>12</v>
      </c>
      <c r="AS1715" s="312"/>
      <c r="AT1715" s="312"/>
      <c r="AU1715" s="312"/>
      <c r="AV1715" s="312"/>
      <c r="AW1715" s="312"/>
      <c r="AZ1715">
        <v>4</v>
      </c>
      <c r="BA1715">
        <v>17</v>
      </c>
    </row>
    <row r="1716" spans="1:53" x14ac:dyDescent="0.25">
      <c r="A1716">
        <v>131</v>
      </c>
      <c r="B1716" t="s">
        <v>66</v>
      </c>
      <c r="C1716" t="s">
        <v>916</v>
      </c>
      <c r="D1716"/>
      <c r="E1716">
        <v>2</v>
      </c>
      <c r="F1716">
        <v>1</v>
      </c>
      <c r="G1716">
        <v>3</v>
      </c>
      <c r="H1716">
        <v>14</v>
      </c>
      <c r="I1716">
        <v>4</v>
      </c>
      <c r="J1716">
        <v>4</v>
      </c>
      <c r="K1716">
        <v>2</v>
      </c>
      <c r="L1716">
        <v>4</v>
      </c>
      <c r="M1716"/>
      <c r="O1716" s="101">
        <f>IF(ISBLANK(C1716),O1715,IF(COUNTIF(C$2:C1716,C1716)&gt;1,O1715,1+MAX(O1715,0)))</f>
        <v>47</v>
      </c>
      <c r="P1716" s="45">
        <f t="shared" si="572"/>
        <v>25</v>
      </c>
      <c r="Q1716" s="33" t="str">
        <f t="shared" si="573"/>
        <v/>
      </c>
      <c r="R1716" s="33">
        <f t="shared" si="574"/>
        <v>13</v>
      </c>
      <c r="S1716" s="33" t="str">
        <f t="shared" si="575"/>
        <v>131_13</v>
      </c>
      <c r="T1716" s="35" t="str">
        <f t="shared" si="576"/>
        <v>131PM</v>
      </c>
      <c r="U1716" s="35" t="str">
        <f t="shared" si="577"/>
        <v>131PMEW</v>
      </c>
      <c r="V1716" s="35" t="str">
        <f t="shared" si="593"/>
        <v>1U</v>
      </c>
      <c r="W1716" s="35" t="str">
        <f t="shared" si="586"/>
        <v>131PM1U213</v>
      </c>
      <c r="X1716" s="388">
        <f t="shared" si="587"/>
        <v>2</v>
      </c>
      <c r="Y1716" s="388">
        <f t="shared" si="588"/>
        <v>4</v>
      </c>
      <c r="Z1716" s="280" t="str">
        <f t="shared" si="578"/>
        <v/>
      </c>
      <c r="AA1716" s="280" t="str">
        <f t="shared" si="579"/>
        <v/>
      </c>
      <c r="AB1716" s="389" t="str">
        <f t="shared" si="589"/>
        <v/>
      </c>
      <c r="AC1716" s="389" t="str">
        <f t="shared" si="590"/>
        <v/>
      </c>
      <c r="AD1716" s="390" t="str">
        <f t="shared" si="580"/>
        <v/>
      </c>
      <c r="AE1716" s="282">
        <f t="shared" si="581"/>
        <v>0</v>
      </c>
      <c r="AF1716" s="359">
        <f t="shared" si="582"/>
        <v>1</v>
      </c>
      <c r="AG1716" s="280">
        <f t="shared" si="583"/>
        <v>0</v>
      </c>
      <c r="AH1716" s="280">
        <f t="shared" si="584"/>
        <v>0</v>
      </c>
      <c r="AI1716" s="280">
        <f>IF(ISBLANK(T1716),AI1715,IF(COUNTIF(T$2:T1716,T1716)&gt;1,AI1715,1+MAX(AI1715,0)))</f>
        <v>46</v>
      </c>
      <c r="AL1716" s="391" t="str">
        <f t="shared" si="591"/>
        <v/>
      </c>
      <c r="AM1716" s="391" t="str">
        <f t="shared" si="592"/>
        <v/>
      </c>
      <c r="AO1716" s="310" t="str">
        <f t="shared" si="585"/>
        <v/>
      </c>
      <c r="AP1716" s="310">
        <f>SUM(AO$1:AO1716)</f>
        <v>0</v>
      </c>
      <c r="AQ1716" s="310">
        <f>SUM(AK$2:AK1716)</f>
        <v>12</v>
      </c>
      <c r="AR1716" s="310">
        <f>COUNTA(AJ$2:AJ1716)</f>
        <v>12</v>
      </c>
      <c r="AS1716" s="312"/>
      <c r="AT1716" s="312"/>
      <c r="AU1716" s="312"/>
      <c r="AV1716" s="312"/>
      <c r="AW1716" s="312"/>
      <c r="AZ1716">
        <v>2</v>
      </c>
      <c r="BA1716">
        <v>4</v>
      </c>
    </row>
    <row r="1717" spans="1:53" x14ac:dyDescent="0.25">
      <c r="A1717">
        <v>131</v>
      </c>
      <c r="B1717" t="s">
        <v>66</v>
      </c>
      <c r="C1717" t="s">
        <v>916</v>
      </c>
      <c r="D1717"/>
      <c r="E1717">
        <v>2</v>
      </c>
      <c r="F1717">
        <v>1</v>
      </c>
      <c r="G1717">
        <v>4</v>
      </c>
      <c r="H1717">
        <v>4</v>
      </c>
      <c r="I1717">
        <v>1</v>
      </c>
      <c r="J1717">
        <v>1</v>
      </c>
      <c r="K1717">
        <v>2</v>
      </c>
      <c r="L1717">
        <v>3</v>
      </c>
      <c r="M1717"/>
      <c r="O1717" s="101">
        <f>IF(ISBLANK(C1717),O1716,IF(COUNTIF(C$2:C1717,C1717)&gt;1,O1716,1+MAX(O1716,0)))</f>
        <v>47</v>
      </c>
      <c r="P1717" s="45">
        <f t="shared" si="572"/>
        <v>25</v>
      </c>
      <c r="Q1717" s="33" t="str">
        <f t="shared" si="573"/>
        <v/>
      </c>
      <c r="R1717" s="33">
        <f t="shared" si="574"/>
        <v>13</v>
      </c>
      <c r="S1717" s="33" t="str">
        <f t="shared" si="575"/>
        <v>131_13</v>
      </c>
      <c r="T1717" s="35" t="str">
        <f t="shared" si="576"/>
        <v>131PM</v>
      </c>
      <c r="U1717" s="35" t="str">
        <f t="shared" si="577"/>
        <v>131PMEW</v>
      </c>
      <c r="V1717" s="35" t="str">
        <f t="shared" si="593"/>
        <v>1U</v>
      </c>
      <c r="W1717" s="35" t="str">
        <f t="shared" si="586"/>
        <v>131PM1U214</v>
      </c>
      <c r="X1717" s="388">
        <f t="shared" si="587"/>
        <v>2</v>
      </c>
      <c r="Y1717" s="388">
        <f t="shared" si="588"/>
        <v>3</v>
      </c>
      <c r="Z1717" s="280" t="str">
        <f t="shared" si="578"/>
        <v/>
      </c>
      <c r="AA1717" s="280" t="str">
        <f t="shared" si="579"/>
        <v/>
      </c>
      <c r="AB1717" s="389" t="str">
        <f t="shared" si="589"/>
        <v/>
      </c>
      <c r="AC1717" s="389" t="str">
        <f t="shared" si="590"/>
        <v/>
      </c>
      <c r="AD1717" s="390" t="str">
        <f t="shared" si="580"/>
        <v/>
      </c>
      <c r="AE1717" s="282">
        <f t="shared" si="581"/>
        <v>0</v>
      </c>
      <c r="AF1717" s="359">
        <f t="shared" si="582"/>
        <v>0</v>
      </c>
      <c r="AG1717" s="280">
        <f t="shared" si="583"/>
        <v>0</v>
      </c>
      <c r="AH1717" s="280">
        <f t="shared" si="584"/>
        <v>0</v>
      </c>
      <c r="AI1717" s="280">
        <f>IF(ISBLANK(T1717),AI1716,IF(COUNTIF(T$2:T1717,T1717)&gt;1,AI1716,1+MAX(AI1716,0)))</f>
        <v>46</v>
      </c>
      <c r="AL1717" s="391" t="str">
        <f t="shared" si="591"/>
        <v/>
      </c>
      <c r="AM1717" s="391" t="str">
        <f t="shared" si="592"/>
        <v/>
      </c>
      <c r="AO1717" s="310" t="str">
        <f t="shared" si="585"/>
        <v/>
      </c>
      <c r="AP1717" s="310">
        <f>SUM(AO$1:AO1717)</f>
        <v>0</v>
      </c>
      <c r="AQ1717" s="310">
        <f>SUM(AK$2:AK1717)</f>
        <v>12</v>
      </c>
      <c r="AR1717" s="310">
        <f>COUNTA(AJ$2:AJ1717)</f>
        <v>12</v>
      </c>
      <c r="AS1717" s="312"/>
      <c r="AT1717" s="312"/>
      <c r="AU1717" s="312"/>
      <c r="AV1717" s="312"/>
      <c r="AW1717" s="312"/>
      <c r="AZ1717">
        <v>2</v>
      </c>
      <c r="BA1717">
        <v>3</v>
      </c>
    </row>
    <row r="1718" spans="1:53" x14ac:dyDescent="0.25">
      <c r="A1718">
        <v>131</v>
      </c>
      <c r="B1718" t="s">
        <v>66</v>
      </c>
      <c r="C1718" t="s">
        <v>916</v>
      </c>
      <c r="D1718"/>
      <c r="E1718">
        <v>2</v>
      </c>
      <c r="F1718">
        <v>2</v>
      </c>
      <c r="G1718">
        <v>1</v>
      </c>
      <c r="H1718">
        <v>13</v>
      </c>
      <c r="I1718">
        <v>5</v>
      </c>
      <c r="J1718">
        <v>0</v>
      </c>
      <c r="K1718">
        <v>1</v>
      </c>
      <c r="L1718">
        <v>13</v>
      </c>
      <c r="M1718"/>
      <c r="O1718" s="101">
        <f>IF(ISBLANK(C1718),O1717,IF(COUNTIF(C$2:C1718,C1718)&gt;1,O1717,1+MAX(O1717,0)))</f>
        <v>47</v>
      </c>
      <c r="P1718" s="45">
        <f t="shared" si="572"/>
        <v>25</v>
      </c>
      <c r="Q1718" s="33" t="str">
        <f t="shared" si="573"/>
        <v/>
      </c>
      <c r="R1718" s="33">
        <f t="shared" si="574"/>
        <v>14</v>
      </c>
      <c r="S1718" s="33" t="str">
        <f t="shared" si="575"/>
        <v>131_14</v>
      </c>
      <c r="T1718" s="35" t="str">
        <f t="shared" si="576"/>
        <v>131PM</v>
      </c>
      <c r="U1718" s="35" t="str">
        <f t="shared" si="577"/>
        <v>131PMNS</v>
      </c>
      <c r="V1718" s="35" t="str">
        <f t="shared" si="593"/>
        <v>1U</v>
      </c>
      <c r="W1718" s="35" t="str">
        <f t="shared" si="586"/>
        <v>131PM1U221</v>
      </c>
      <c r="X1718" s="388">
        <f t="shared" si="587"/>
        <v>1</v>
      </c>
      <c r="Y1718" s="388">
        <f t="shared" si="588"/>
        <v>13</v>
      </c>
      <c r="Z1718" s="280" t="str">
        <f t="shared" si="578"/>
        <v/>
      </c>
      <c r="AA1718" s="280" t="str">
        <f t="shared" si="579"/>
        <v/>
      </c>
      <c r="AB1718" s="389" t="str">
        <f t="shared" si="589"/>
        <v/>
      </c>
      <c r="AC1718" s="389" t="str">
        <f t="shared" si="590"/>
        <v/>
      </c>
      <c r="AD1718" s="390" t="str">
        <f t="shared" si="580"/>
        <v/>
      </c>
      <c r="AE1718" s="282">
        <f t="shared" si="581"/>
        <v>0</v>
      </c>
      <c r="AF1718" s="359">
        <f t="shared" si="582"/>
        <v>0</v>
      </c>
      <c r="AG1718" s="280">
        <f t="shared" si="583"/>
        <v>0</v>
      </c>
      <c r="AH1718" s="280">
        <f t="shared" si="584"/>
        <v>0</v>
      </c>
      <c r="AI1718" s="280">
        <f>IF(ISBLANK(T1718),AI1717,IF(COUNTIF(T$2:T1718,T1718)&gt;1,AI1717,1+MAX(AI1717,0)))</f>
        <v>46</v>
      </c>
      <c r="AL1718" s="391" t="str">
        <f t="shared" si="591"/>
        <v/>
      </c>
      <c r="AM1718" s="391" t="str">
        <f t="shared" si="592"/>
        <v/>
      </c>
      <c r="AO1718" s="310" t="str">
        <f t="shared" si="585"/>
        <v/>
      </c>
      <c r="AP1718" s="310">
        <f>SUM(AO$1:AO1718)</f>
        <v>0</v>
      </c>
      <c r="AQ1718" s="310">
        <f>SUM(AK$2:AK1718)</f>
        <v>12</v>
      </c>
      <c r="AR1718" s="310">
        <f>COUNTA(AJ$2:AJ1718)</f>
        <v>12</v>
      </c>
      <c r="AS1718" s="312"/>
      <c r="AT1718" s="312"/>
      <c r="AU1718" s="312"/>
      <c r="AV1718" s="312"/>
      <c r="AW1718" s="312"/>
      <c r="AZ1718">
        <v>1</v>
      </c>
      <c r="BA1718">
        <v>13</v>
      </c>
    </row>
    <row r="1719" spans="1:53" x14ac:dyDescent="0.25">
      <c r="A1719">
        <v>131</v>
      </c>
      <c r="B1719" t="s">
        <v>66</v>
      </c>
      <c r="C1719" t="s">
        <v>916</v>
      </c>
      <c r="D1719"/>
      <c r="E1719">
        <v>2</v>
      </c>
      <c r="F1719">
        <v>2</v>
      </c>
      <c r="G1719">
        <v>2</v>
      </c>
      <c r="H1719">
        <v>17</v>
      </c>
      <c r="I1719">
        <v>1</v>
      </c>
      <c r="J1719">
        <v>4</v>
      </c>
      <c r="K1719">
        <v>6</v>
      </c>
      <c r="L1719">
        <v>16</v>
      </c>
      <c r="M1719"/>
      <c r="O1719" s="101">
        <f>IF(ISBLANK(C1719),O1718,IF(COUNTIF(C$2:C1719,C1719)&gt;1,O1718,1+MAX(O1718,0)))</f>
        <v>47</v>
      </c>
      <c r="P1719" s="45">
        <f t="shared" si="572"/>
        <v>25</v>
      </c>
      <c r="Q1719" s="33" t="str">
        <f t="shared" si="573"/>
        <v/>
      </c>
      <c r="R1719" s="33">
        <f t="shared" si="574"/>
        <v>14</v>
      </c>
      <c r="S1719" s="33" t="str">
        <f t="shared" si="575"/>
        <v>131_14</v>
      </c>
      <c r="T1719" s="35" t="str">
        <f t="shared" si="576"/>
        <v>131PM</v>
      </c>
      <c r="U1719" s="35" t="str">
        <f t="shared" si="577"/>
        <v>131PMNS</v>
      </c>
      <c r="V1719" s="35" t="str">
        <f t="shared" si="593"/>
        <v>1U</v>
      </c>
      <c r="W1719" s="35" t="str">
        <f t="shared" si="586"/>
        <v>131PM1U222</v>
      </c>
      <c r="X1719" s="388">
        <f t="shared" si="587"/>
        <v>6</v>
      </c>
      <c r="Y1719" s="388">
        <f t="shared" si="588"/>
        <v>16</v>
      </c>
      <c r="Z1719" s="280" t="str">
        <f t="shared" si="578"/>
        <v/>
      </c>
      <c r="AA1719" s="280" t="str">
        <f t="shared" si="579"/>
        <v/>
      </c>
      <c r="AB1719" s="389" t="str">
        <f t="shared" si="589"/>
        <v/>
      </c>
      <c r="AC1719" s="389" t="str">
        <f t="shared" si="590"/>
        <v/>
      </c>
      <c r="AD1719" s="390" t="str">
        <f t="shared" si="580"/>
        <v/>
      </c>
      <c r="AE1719" s="282">
        <f t="shared" si="581"/>
        <v>0</v>
      </c>
      <c r="AF1719" s="359">
        <f t="shared" si="582"/>
        <v>1</v>
      </c>
      <c r="AG1719" s="280">
        <f t="shared" si="583"/>
        <v>0</v>
      </c>
      <c r="AH1719" s="280">
        <f t="shared" si="584"/>
        <v>0</v>
      </c>
      <c r="AI1719" s="280">
        <f>IF(ISBLANK(T1719),AI1718,IF(COUNTIF(T$2:T1719,T1719)&gt;1,AI1718,1+MAX(AI1718,0)))</f>
        <v>46</v>
      </c>
      <c r="AL1719" s="391" t="str">
        <f t="shared" si="591"/>
        <v/>
      </c>
      <c r="AM1719" s="391" t="str">
        <f t="shared" si="592"/>
        <v/>
      </c>
      <c r="AO1719" s="310" t="str">
        <f t="shared" si="585"/>
        <v/>
      </c>
      <c r="AP1719" s="310">
        <f>SUM(AO$1:AO1719)</f>
        <v>0</v>
      </c>
      <c r="AQ1719" s="310">
        <f>SUM(AK$2:AK1719)</f>
        <v>12</v>
      </c>
      <c r="AR1719" s="310">
        <f>COUNTA(AJ$2:AJ1719)</f>
        <v>12</v>
      </c>
      <c r="AS1719" s="312"/>
      <c r="AT1719" s="312"/>
      <c r="AU1719" s="312"/>
      <c r="AV1719" s="312"/>
      <c r="AW1719" s="312"/>
      <c r="AZ1719">
        <v>6</v>
      </c>
      <c r="BA1719">
        <v>16</v>
      </c>
    </row>
    <row r="1720" spans="1:53" x14ac:dyDescent="0.25">
      <c r="A1720">
        <v>131</v>
      </c>
      <c r="B1720" t="s">
        <v>66</v>
      </c>
      <c r="C1720" t="s">
        <v>916</v>
      </c>
      <c r="D1720"/>
      <c r="E1720">
        <v>2</v>
      </c>
      <c r="F1720">
        <v>2</v>
      </c>
      <c r="G1720">
        <v>3</v>
      </c>
      <c r="H1720">
        <v>13</v>
      </c>
      <c r="I1720">
        <v>3</v>
      </c>
      <c r="J1720">
        <v>1</v>
      </c>
      <c r="K1720">
        <v>5</v>
      </c>
      <c r="L1720">
        <v>7</v>
      </c>
      <c r="M1720"/>
      <c r="O1720" s="101">
        <f>IF(ISBLANK(C1720),O1719,IF(COUNTIF(C$2:C1720,C1720)&gt;1,O1719,1+MAX(O1719,0)))</f>
        <v>47</v>
      </c>
      <c r="P1720" s="45">
        <f t="shared" si="572"/>
        <v>25</v>
      </c>
      <c r="Q1720" s="33" t="str">
        <f t="shared" si="573"/>
        <v/>
      </c>
      <c r="R1720" s="33">
        <f t="shared" si="574"/>
        <v>14</v>
      </c>
      <c r="S1720" s="33" t="str">
        <f t="shared" si="575"/>
        <v>131_14</v>
      </c>
      <c r="T1720" s="35" t="str">
        <f t="shared" si="576"/>
        <v>131PM</v>
      </c>
      <c r="U1720" s="35" t="str">
        <f t="shared" si="577"/>
        <v>131PMEW</v>
      </c>
      <c r="V1720" s="35" t="str">
        <f t="shared" si="593"/>
        <v>1U</v>
      </c>
      <c r="W1720" s="35" t="str">
        <f t="shared" si="586"/>
        <v>131PM1U223</v>
      </c>
      <c r="X1720" s="388">
        <f t="shared" si="587"/>
        <v>5</v>
      </c>
      <c r="Y1720" s="388">
        <f t="shared" si="588"/>
        <v>7</v>
      </c>
      <c r="Z1720" s="280" t="str">
        <f t="shared" si="578"/>
        <v/>
      </c>
      <c r="AA1720" s="280" t="str">
        <f t="shared" si="579"/>
        <v/>
      </c>
      <c r="AB1720" s="389" t="str">
        <f t="shared" si="589"/>
        <v/>
      </c>
      <c r="AC1720" s="389" t="str">
        <f t="shared" si="590"/>
        <v/>
      </c>
      <c r="AD1720" s="390" t="str">
        <f t="shared" si="580"/>
        <v/>
      </c>
      <c r="AE1720" s="282">
        <f t="shared" si="581"/>
        <v>0</v>
      </c>
      <c r="AF1720" s="359">
        <f t="shared" si="582"/>
        <v>1</v>
      </c>
      <c r="AG1720" s="280">
        <f t="shared" si="583"/>
        <v>0</v>
      </c>
      <c r="AH1720" s="280">
        <f t="shared" si="584"/>
        <v>0</v>
      </c>
      <c r="AI1720" s="280">
        <f>IF(ISBLANK(T1720),AI1719,IF(COUNTIF(T$2:T1720,T1720)&gt;1,AI1719,1+MAX(AI1719,0)))</f>
        <v>46</v>
      </c>
      <c r="AL1720" s="391" t="str">
        <f t="shared" si="591"/>
        <v/>
      </c>
      <c r="AM1720" s="391" t="str">
        <f t="shared" si="592"/>
        <v/>
      </c>
      <c r="AO1720" s="310" t="str">
        <f t="shared" si="585"/>
        <v/>
      </c>
      <c r="AP1720" s="310">
        <f>SUM(AO$1:AO1720)</f>
        <v>0</v>
      </c>
      <c r="AQ1720" s="310">
        <f>SUM(AK$2:AK1720)</f>
        <v>12</v>
      </c>
      <c r="AR1720" s="310">
        <f>COUNTA(AJ$2:AJ1720)</f>
        <v>12</v>
      </c>
      <c r="AS1720" s="312"/>
      <c r="AT1720" s="312"/>
      <c r="AU1720" s="312"/>
      <c r="AV1720" s="312"/>
      <c r="AW1720" s="312"/>
      <c r="AZ1720">
        <v>5</v>
      </c>
      <c r="BA1720">
        <v>7</v>
      </c>
    </row>
    <row r="1721" spans="1:53" x14ac:dyDescent="0.25">
      <c r="A1721">
        <v>131</v>
      </c>
      <c r="B1721" t="s">
        <v>66</v>
      </c>
      <c r="C1721" t="s">
        <v>916</v>
      </c>
      <c r="D1721"/>
      <c r="E1721">
        <v>2</v>
      </c>
      <c r="F1721">
        <v>2</v>
      </c>
      <c r="G1721">
        <v>4</v>
      </c>
      <c r="H1721">
        <v>6</v>
      </c>
      <c r="I1721">
        <v>0</v>
      </c>
      <c r="J1721">
        <v>2</v>
      </c>
      <c r="K1721">
        <v>4</v>
      </c>
      <c r="L1721">
        <v>4</v>
      </c>
      <c r="M1721"/>
      <c r="O1721" s="101">
        <f>IF(ISBLANK(C1721),O1720,IF(COUNTIF(C$2:C1721,C1721)&gt;1,O1720,1+MAX(O1720,0)))</f>
        <v>47</v>
      </c>
      <c r="P1721" s="45">
        <f t="shared" si="572"/>
        <v>25</v>
      </c>
      <c r="Q1721" s="33" t="str">
        <f t="shared" si="573"/>
        <v/>
      </c>
      <c r="R1721" s="33">
        <f t="shared" si="574"/>
        <v>14</v>
      </c>
      <c r="S1721" s="33" t="str">
        <f t="shared" si="575"/>
        <v>131_14</v>
      </c>
      <c r="T1721" s="35" t="str">
        <f t="shared" si="576"/>
        <v>131PM</v>
      </c>
      <c r="U1721" s="35" t="str">
        <f t="shared" si="577"/>
        <v>131PMEW</v>
      </c>
      <c r="V1721" s="35" t="str">
        <f t="shared" si="593"/>
        <v>1U</v>
      </c>
      <c r="W1721" s="35" t="str">
        <f t="shared" si="586"/>
        <v>131PM1U224</v>
      </c>
      <c r="X1721" s="388">
        <f t="shared" si="587"/>
        <v>4</v>
      </c>
      <c r="Y1721" s="388">
        <f t="shared" si="588"/>
        <v>4</v>
      </c>
      <c r="Z1721" s="280" t="str">
        <f t="shared" si="578"/>
        <v/>
      </c>
      <c r="AA1721" s="280" t="str">
        <f t="shared" si="579"/>
        <v/>
      </c>
      <c r="AB1721" s="389" t="str">
        <f t="shared" si="589"/>
        <v/>
      </c>
      <c r="AC1721" s="389" t="str">
        <f t="shared" si="590"/>
        <v/>
      </c>
      <c r="AD1721" s="390" t="str">
        <f t="shared" si="580"/>
        <v/>
      </c>
      <c r="AE1721" s="282">
        <f t="shared" si="581"/>
        <v>0</v>
      </c>
      <c r="AF1721" s="359">
        <f t="shared" si="582"/>
        <v>0</v>
      </c>
      <c r="AG1721" s="280">
        <f t="shared" si="583"/>
        <v>0</v>
      </c>
      <c r="AH1721" s="280">
        <f t="shared" si="584"/>
        <v>0</v>
      </c>
      <c r="AI1721" s="280">
        <f>IF(ISBLANK(T1721),AI1720,IF(COUNTIF(T$2:T1721,T1721)&gt;1,AI1720,1+MAX(AI1720,0)))</f>
        <v>46</v>
      </c>
      <c r="AL1721" s="391" t="str">
        <f t="shared" si="591"/>
        <v/>
      </c>
      <c r="AM1721" s="391" t="str">
        <f t="shared" si="592"/>
        <v/>
      </c>
      <c r="AO1721" s="310" t="str">
        <f t="shared" si="585"/>
        <v/>
      </c>
      <c r="AP1721" s="310">
        <f>SUM(AO$1:AO1721)</f>
        <v>0</v>
      </c>
      <c r="AQ1721" s="310">
        <f>SUM(AK$2:AK1721)</f>
        <v>12</v>
      </c>
      <c r="AR1721" s="310">
        <f>COUNTA(AJ$2:AJ1721)</f>
        <v>12</v>
      </c>
      <c r="AS1721" s="312"/>
      <c r="AT1721" s="312"/>
      <c r="AU1721" s="312"/>
      <c r="AV1721" s="312"/>
      <c r="AW1721" s="312"/>
      <c r="AZ1721">
        <v>4</v>
      </c>
      <c r="BA1721">
        <v>4</v>
      </c>
    </row>
    <row r="1722" spans="1:53" x14ac:dyDescent="0.25">
      <c r="A1722">
        <v>131</v>
      </c>
      <c r="B1722" t="s">
        <v>66</v>
      </c>
      <c r="C1722" t="s">
        <v>916</v>
      </c>
      <c r="D1722"/>
      <c r="E1722">
        <v>2</v>
      </c>
      <c r="F1722">
        <v>3</v>
      </c>
      <c r="G1722">
        <v>1</v>
      </c>
      <c r="H1722">
        <v>9</v>
      </c>
      <c r="I1722">
        <v>1</v>
      </c>
      <c r="J1722">
        <v>2</v>
      </c>
      <c r="K1722">
        <v>2</v>
      </c>
      <c r="L1722">
        <v>9</v>
      </c>
      <c r="M1722"/>
      <c r="O1722" s="101">
        <f>IF(ISBLANK(C1722),O1721,IF(COUNTIF(C$2:C1722,C1722)&gt;1,O1721,1+MAX(O1721,0)))</f>
        <v>47</v>
      </c>
      <c r="P1722" s="45">
        <f t="shared" si="572"/>
        <v>25</v>
      </c>
      <c r="Q1722" s="33" t="str">
        <f t="shared" si="573"/>
        <v/>
      </c>
      <c r="R1722" s="33">
        <f t="shared" si="574"/>
        <v>15</v>
      </c>
      <c r="S1722" s="33" t="str">
        <f t="shared" si="575"/>
        <v>131_15</v>
      </c>
      <c r="T1722" s="35" t="str">
        <f t="shared" si="576"/>
        <v>131PM</v>
      </c>
      <c r="U1722" s="35" t="str">
        <f t="shared" si="577"/>
        <v>131PMNS</v>
      </c>
      <c r="V1722" s="35" t="str">
        <f t="shared" si="593"/>
        <v>1U</v>
      </c>
      <c r="W1722" s="35" t="str">
        <f t="shared" si="586"/>
        <v>131PM1U231</v>
      </c>
      <c r="X1722" s="388">
        <f t="shared" si="587"/>
        <v>2</v>
      </c>
      <c r="Y1722" s="388">
        <f t="shared" si="588"/>
        <v>9</v>
      </c>
      <c r="Z1722" s="280" t="str">
        <f t="shared" si="578"/>
        <v/>
      </c>
      <c r="AA1722" s="280" t="str">
        <f t="shared" si="579"/>
        <v/>
      </c>
      <c r="AB1722" s="389" t="str">
        <f t="shared" si="589"/>
        <v/>
      </c>
      <c r="AC1722" s="389" t="str">
        <f t="shared" si="590"/>
        <v/>
      </c>
      <c r="AD1722" s="390" t="str">
        <f t="shared" si="580"/>
        <v/>
      </c>
      <c r="AE1722" s="282">
        <f t="shared" si="581"/>
        <v>0</v>
      </c>
      <c r="AF1722" s="359">
        <f t="shared" si="582"/>
        <v>0</v>
      </c>
      <c r="AG1722" s="280">
        <f t="shared" si="583"/>
        <v>0</v>
      </c>
      <c r="AH1722" s="280">
        <f t="shared" si="584"/>
        <v>0</v>
      </c>
      <c r="AI1722" s="280">
        <f>IF(ISBLANK(T1722),AI1721,IF(COUNTIF(T$2:T1722,T1722)&gt;1,AI1721,1+MAX(AI1721,0)))</f>
        <v>46</v>
      </c>
      <c r="AL1722" s="391" t="str">
        <f t="shared" si="591"/>
        <v/>
      </c>
      <c r="AM1722" s="391" t="str">
        <f t="shared" si="592"/>
        <v/>
      </c>
      <c r="AO1722" s="310" t="str">
        <f t="shared" si="585"/>
        <v/>
      </c>
      <c r="AP1722" s="310">
        <f>SUM(AO$1:AO1722)</f>
        <v>0</v>
      </c>
      <c r="AQ1722" s="310">
        <f>SUM(AK$2:AK1722)</f>
        <v>12</v>
      </c>
      <c r="AR1722" s="310">
        <f>COUNTA(AJ$2:AJ1722)</f>
        <v>12</v>
      </c>
      <c r="AS1722" s="312"/>
      <c r="AT1722" s="312"/>
      <c r="AU1722" s="312"/>
      <c r="AV1722" s="312"/>
      <c r="AW1722" s="312"/>
      <c r="AZ1722">
        <v>2</v>
      </c>
      <c r="BA1722">
        <v>9</v>
      </c>
    </row>
    <row r="1723" spans="1:53" x14ac:dyDescent="0.25">
      <c r="A1723">
        <v>131</v>
      </c>
      <c r="B1723" t="s">
        <v>66</v>
      </c>
      <c r="C1723" t="s">
        <v>916</v>
      </c>
      <c r="D1723"/>
      <c r="E1723">
        <v>2</v>
      </c>
      <c r="F1723">
        <v>3</v>
      </c>
      <c r="G1723">
        <v>2</v>
      </c>
      <c r="H1723">
        <v>17</v>
      </c>
      <c r="I1723">
        <v>4</v>
      </c>
      <c r="J1723">
        <v>2</v>
      </c>
      <c r="K1723">
        <v>3</v>
      </c>
      <c r="L1723">
        <v>17</v>
      </c>
      <c r="M1723"/>
      <c r="O1723" s="101">
        <f>IF(ISBLANK(C1723),O1722,IF(COUNTIF(C$2:C1723,C1723)&gt;1,O1722,1+MAX(O1722,0)))</f>
        <v>47</v>
      </c>
      <c r="P1723" s="45">
        <f t="shared" si="572"/>
        <v>25</v>
      </c>
      <c r="Q1723" s="33" t="str">
        <f t="shared" si="573"/>
        <v/>
      </c>
      <c r="R1723" s="33">
        <f t="shared" si="574"/>
        <v>15</v>
      </c>
      <c r="S1723" s="33" t="str">
        <f t="shared" si="575"/>
        <v>131_15</v>
      </c>
      <c r="T1723" s="35" t="str">
        <f t="shared" si="576"/>
        <v>131PM</v>
      </c>
      <c r="U1723" s="35" t="str">
        <f t="shared" si="577"/>
        <v>131PMNS</v>
      </c>
      <c r="V1723" s="35" t="str">
        <f t="shared" si="593"/>
        <v>1U</v>
      </c>
      <c r="W1723" s="35" t="str">
        <f t="shared" si="586"/>
        <v>131PM1U232</v>
      </c>
      <c r="X1723" s="388">
        <f t="shared" si="587"/>
        <v>3</v>
      </c>
      <c r="Y1723" s="388">
        <f t="shared" si="588"/>
        <v>17</v>
      </c>
      <c r="Z1723" s="280" t="str">
        <f t="shared" si="578"/>
        <v/>
      </c>
      <c r="AA1723" s="280" t="str">
        <f t="shared" si="579"/>
        <v/>
      </c>
      <c r="AB1723" s="389" t="str">
        <f t="shared" si="589"/>
        <v/>
      </c>
      <c r="AC1723" s="389" t="str">
        <f t="shared" si="590"/>
        <v/>
      </c>
      <c r="AD1723" s="390" t="str">
        <f t="shared" si="580"/>
        <v/>
      </c>
      <c r="AE1723" s="282">
        <f t="shared" si="581"/>
        <v>0</v>
      </c>
      <c r="AF1723" s="359">
        <f t="shared" si="582"/>
        <v>1</v>
      </c>
      <c r="AG1723" s="280">
        <f t="shared" si="583"/>
        <v>0</v>
      </c>
      <c r="AH1723" s="280">
        <f t="shared" si="584"/>
        <v>0</v>
      </c>
      <c r="AI1723" s="280">
        <f>IF(ISBLANK(T1723),AI1722,IF(COUNTIF(T$2:T1723,T1723)&gt;1,AI1722,1+MAX(AI1722,0)))</f>
        <v>46</v>
      </c>
      <c r="AL1723" s="391" t="str">
        <f t="shared" si="591"/>
        <v/>
      </c>
      <c r="AM1723" s="391" t="str">
        <f t="shared" si="592"/>
        <v/>
      </c>
      <c r="AO1723" s="310" t="str">
        <f t="shared" si="585"/>
        <v/>
      </c>
      <c r="AP1723" s="310">
        <f>SUM(AO$1:AO1723)</f>
        <v>0</v>
      </c>
      <c r="AQ1723" s="310">
        <f>SUM(AK$2:AK1723)</f>
        <v>12</v>
      </c>
      <c r="AR1723" s="310">
        <f>COUNTA(AJ$2:AJ1723)</f>
        <v>12</v>
      </c>
      <c r="AS1723" s="312"/>
      <c r="AT1723" s="312"/>
      <c r="AU1723" s="312"/>
      <c r="AV1723" s="312"/>
      <c r="AW1723" s="312"/>
      <c r="AZ1723">
        <v>3</v>
      </c>
      <c r="BA1723">
        <v>17</v>
      </c>
    </row>
    <row r="1724" spans="1:53" x14ac:dyDescent="0.25">
      <c r="A1724">
        <v>131</v>
      </c>
      <c r="B1724" t="s">
        <v>66</v>
      </c>
      <c r="C1724" t="s">
        <v>916</v>
      </c>
      <c r="D1724"/>
      <c r="E1724">
        <v>2</v>
      </c>
      <c r="F1724">
        <v>3</v>
      </c>
      <c r="G1724">
        <v>3</v>
      </c>
      <c r="H1724">
        <v>17</v>
      </c>
      <c r="I1724">
        <v>4</v>
      </c>
      <c r="J1724">
        <v>4</v>
      </c>
      <c r="K1724">
        <v>5</v>
      </c>
      <c r="L1724">
        <v>8</v>
      </c>
      <c r="M1724"/>
      <c r="O1724" s="101">
        <f>IF(ISBLANK(C1724),O1723,IF(COUNTIF(C$2:C1724,C1724)&gt;1,O1723,1+MAX(O1723,0)))</f>
        <v>47</v>
      </c>
      <c r="P1724" s="45">
        <f t="shared" si="572"/>
        <v>25</v>
      </c>
      <c r="Q1724" s="33" t="str">
        <f t="shared" si="573"/>
        <v/>
      </c>
      <c r="R1724" s="33">
        <f t="shared" si="574"/>
        <v>15</v>
      </c>
      <c r="S1724" s="33" t="str">
        <f t="shared" si="575"/>
        <v>131_15</v>
      </c>
      <c r="T1724" s="35" t="str">
        <f t="shared" si="576"/>
        <v>131PM</v>
      </c>
      <c r="U1724" s="35" t="str">
        <f t="shared" si="577"/>
        <v>131PMEW</v>
      </c>
      <c r="V1724" s="35" t="str">
        <f t="shared" si="593"/>
        <v>1U</v>
      </c>
      <c r="W1724" s="35" t="str">
        <f t="shared" si="586"/>
        <v>131PM1U233</v>
      </c>
      <c r="X1724" s="388">
        <f t="shared" si="587"/>
        <v>5</v>
      </c>
      <c r="Y1724" s="388">
        <f t="shared" si="588"/>
        <v>8</v>
      </c>
      <c r="Z1724" s="280" t="str">
        <f t="shared" si="578"/>
        <v/>
      </c>
      <c r="AA1724" s="280" t="str">
        <f t="shared" si="579"/>
        <v/>
      </c>
      <c r="AB1724" s="389" t="str">
        <f t="shared" si="589"/>
        <v/>
      </c>
      <c r="AC1724" s="389" t="str">
        <f t="shared" si="590"/>
        <v/>
      </c>
      <c r="AD1724" s="390" t="str">
        <f t="shared" si="580"/>
        <v/>
      </c>
      <c r="AE1724" s="282">
        <f t="shared" si="581"/>
        <v>0</v>
      </c>
      <c r="AF1724" s="359">
        <f t="shared" si="582"/>
        <v>1</v>
      </c>
      <c r="AG1724" s="280">
        <f t="shared" si="583"/>
        <v>0</v>
      </c>
      <c r="AH1724" s="280">
        <f t="shared" si="584"/>
        <v>0</v>
      </c>
      <c r="AI1724" s="280">
        <f>IF(ISBLANK(T1724),AI1723,IF(COUNTIF(T$2:T1724,T1724)&gt;1,AI1723,1+MAX(AI1723,0)))</f>
        <v>46</v>
      </c>
      <c r="AL1724" s="391" t="str">
        <f t="shared" si="591"/>
        <v/>
      </c>
      <c r="AM1724" s="391" t="str">
        <f t="shared" si="592"/>
        <v/>
      </c>
      <c r="AO1724" s="310" t="str">
        <f t="shared" si="585"/>
        <v/>
      </c>
      <c r="AP1724" s="310">
        <f>SUM(AO$1:AO1724)</f>
        <v>0</v>
      </c>
      <c r="AQ1724" s="310">
        <f>SUM(AK$2:AK1724)</f>
        <v>12</v>
      </c>
      <c r="AR1724" s="310">
        <f>COUNTA(AJ$2:AJ1724)</f>
        <v>12</v>
      </c>
      <c r="AS1724" s="312"/>
      <c r="AT1724" s="312"/>
      <c r="AU1724" s="312"/>
      <c r="AV1724" s="312"/>
      <c r="AW1724" s="312"/>
      <c r="AZ1724">
        <v>5</v>
      </c>
      <c r="BA1724">
        <v>8</v>
      </c>
    </row>
    <row r="1725" spans="1:53" x14ac:dyDescent="0.25">
      <c r="A1725">
        <v>131</v>
      </c>
      <c r="B1725" t="s">
        <v>66</v>
      </c>
      <c r="C1725" t="s">
        <v>916</v>
      </c>
      <c r="D1725"/>
      <c r="E1725">
        <v>2</v>
      </c>
      <c r="F1725">
        <v>3</v>
      </c>
      <c r="G1725">
        <v>4</v>
      </c>
      <c r="H1725">
        <v>4</v>
      </c>
      <c r="I1725">
        <v>1</v>
      </c>
      <c r="J1725">
        <v>0</v>
      </c>
      <c r="K1725">
        <v>1</v>
      </c>
      <c r="L1725">
        <v>2</v>
      </c>
      <c r="M1725"/>
      <c r="O1725" s="101">
        <f>IF(ISBLANK(C1725),O1724,IF(COUNTIF(C$2:C1725,C1725)&gt;1,O1724,1+MAX(O1724,0)))</f>
        <v>47</v>
      </c>
      <c r="P1725" s="45">
        <f t="shared" si="572"/>
        <v>25</v>
      </c>
      <c r="Q1725" s="33" t="str">
        <f t="shared" si="573"/>
        <v/>
      </c>
      <c r="R1725" s="33">
        <f t="shared" si="574"/>
        <v>15</v>
      </c>
      <c r="S1725" s="33" t="str">
        <f t="shared" si="575"/>
        <v>131_15</v>
      </c>
      <c r="T1725" s="35" t="str">
        <f t="shared" si="576"/>
        <v>131PM</v>
      </c>
      <c r="U1725" s="35" t="str">
        <f t="shared" si="577"/>
        <v>131PMEW</v>
      </c>
      <c r="V1725" s="35" t="str">
        <f t="shared" si="593"/>
        <v>1U</v>
      </c>
      <c r="W1725" s="35" t="str">
        <f t="shared" si="586"/>
        <v>131PM1U234</v>
      </c>
      <c r="X1725" s="388">
        <f t="shared" si="587"/>
        <v>1</v>
      </c>
      <c r="Y1725" s="388">
        <f t="shared" si="588"/>
        <v>2</v>
      </c>
      <c r="Z1725" s="280" t="str">
        <f t="shared" si="578"/>
        <v/>
      </c>
      <c r="AA1725" s="280" t="str">
        <f t="shared" si="579"/>
        <v/>
      </c>
      <c r="AB1725" s="389" t="str">
        <f t="shared" si="589"/>
        <v/>
      </c>
      <c r="AC1725" s="389" t="str">
        <f t="shared" si="590"/>
        <v/>
      </c>
      <c r="AD1725" s="390" t="str">
        <f t="shared" si="580"/>
        <v/>
      </c>
      <c r="AE1725" s="282">
        <f t="shared" si="581"/>
        <v>0</v>
      </c>
      <c r="AF1725" s="359">
        <f t="shared" si="582"/>
        <v>0</v>
      </c>
      <c r="AG1725" s="280">
        <f t="shared" si="583"/>
        <v>0</v>
      </c>
      <c r="AH1725" s="280">
        <f t="shared" si="584"/>
        <v>0</v>
      </c>
      <c r="AI1725" s="280">
        <f>IF(ISBLANK(T1725),AI1724,IF(COUNTIF(T$2:T1725,T1725)&gt;1,AI1724,1+MAX(AI1724,0)))</f>
        <v>46</v>
      </c>
      <c r="AL1725" s="391" t="str">
        <f t="shared" si="591"/>
        <v/>
      </c>
      <c r="AM1725" s="391" t="str">
        <f t="shared" si="592"/>
        <v/>
      </c>
      <c r="AO1725" s="310" t="str">
        <f t="shared" si="585"/>
        <v/>
      </c>
      <c r="AP1725" s="310">
        <f>SUM(AO$1:AO1725)</f>
        <v>0</v>
      </c>
      <c r="AQ1725" s="310">
        <f>SUM(AK$2:AK1725)</f>
        <v>12</v>
      </c>
      <c r="AR1725" s="310">
        <f>COUNTA(AJ$2:AJ1725)</f>
        <v>12</v>
      </c>
      <c r="AS1725" s="312"/>
      <c r="AT1725" s="312"/>
      <c r="AU1725" s="312"/>
      <c r="AV1725" s="312"/>
      <c r="AW1725" s="312"/>
      <c r="AZ1725">
        <v>1</v>
      </c>
      <c r="BA1725">
        <v>2</v>
      </c>
    </row>
    <row r="1726" spans="1:53" x14ac:dyDescent="0.25">
      <c r="A1726">
        <v>131</v>
      </c>
      <c r="B1726" t="s">
        <v>66</v>
      </c>
      <c r="C1726" t="s">
        <v>916</v>
      </c>
      <c r="D1726"/>
      <c r="E1726">
        <v>2</v>
      </c>
      <c r="F1726">
        <v>4</v>
      </c>
      <c r="G1726">
        <v>1</v>
      </c>
      <c r="H1726">
        <v>17</v>
      </c>
      <c r="I1726">
        <v>2</v>
      </c>
      <c r="J1726">
        <v>0</v>
      </c>
      <c r="K1726">
        <v>5</v>
      </c>
      <c r="L1726">
        <v>16</v>
      </c>
      <c r="M1726"/>
      <c r="O1726" s="101">
        <f>IF(ISBLANK(C1726),O1725,IF(COUNTIF(C$2:C1726,C1726)&gt;1,O1725,1+MAX(O1725,0)))</f>
        <v>47</v>
      </c>
      <c r="P1726" s="45">
        <f t="shared" si="572"/>
        <v>25</v>
      </c>
      <c r="Q1726" s="33" t="str">
        <f t="shared" si="573"/>
        <v/>
      </c>
      <c r="R1726" s="33">
        <f t="shared" si="574"/>
        <v>16</v>
      </c>
      <c r="S1726" s="33" t="str">
        <f t="shared" si="575"/>
        <v>131_16</v>
      </c>
      <c r="T1726" s="35" t="str">
        <f t="shared" si="576"/>
        <v>131PM</v>
      </c>
      <c r="U1726" s="35" t="str">
        <f t="shared" si="577"/>
        <v>131PMNS</v>
      </c>
      <c r="V1726" s="35" t="str">
        <f t="shared" si="593"/>
        <v>1U</v>
      </c>
      <c r="W1726" s="35" t="str">
        <f t="shared" si="586"/>
        <v>131PM1U241</v>
      </c>
      <c r="X1726" s="388">
        <f t="shared" si="587"/>
        <v>5</v>
      </c>
      <c r="Y1726" s="388">
        <f t="shared" si="588"/>
        <v>16</v>
      </c>
      <c r="Z1726" s="280" t="str">
        <f t="shared" si="578"/>
        <v/>
      </c>
      <c r="AA1726" s="280" t="str">
        <f t="shared" si="579"/>
        <v/>
      </c>
      <c r="AB1726" s="389" t="str">
        <f t="shared" si="589"/>
        <v/>
      </c>
      <c r="AC1726" s="389" t="str">
        <f t="shared" si="590"/>
        <v/>
      </c>
      <c r="AD1726" s="390" t="str">
        <f t="shared" si="580"/>
        <v/>
      </c>
      <c r="AE1726" s="282">
        <f t="shared" si="581"/>
        <v>0</v>
      </c>
      <c r="AF1726" s="359">
        <f t="shared" si="582"/>
        <v>0</v>
      </c>
      <c r="AG1726" s="280">
        <f t="shared" si="583"/>
        <v>0</v>
      </c>
      <c r="AH1726" s="280">
        <f t="shared" si="584"/>
        <v>0</v>
      </c>
      <c r="AI1726" s="280">
        <f>IF(ISBLANK(T1726),AI1725,IF(COUNTIF(T$2:T1726,T1726)&gt;1,AI1725,1+MAX(AI1725,0)))</f>
        <v>46</v>
      </c>
      <c r="AL1726" s="391" t="str">
        <f t="shared" si="591"/>
        <v/>
      </c>
      <c r="AM1726" s="391" t="str">
        <f t="shared" si="592"/>
        <v/>
      </c>
      <c r="AO1726" s="310" t="str">
        <f t="shared" si="585"/>
        <v/>
      </c>
      <c r="AP1726" s="310">
        <f>SUM(AO$1:AO1726)</f>
        <v>0</v>
      </c>
      <c r="AQ1726" s="310">
        <f>SUM(AK$2:AK1726)</f>
        <v>12</v>
      </c>
      <c r="AR1726" s="310">
        <f>COUNTA(AJ$2:AJ1726)</f>
        <v>12</v>
      </c>
      <c r="AS1726" s="312"/>
      <c r="AT1726" s="312"/>
      <c r="AU1726" s="312"/>
      <c r="AV1726" s="312"/>
      <c r="AW1726" s="312"/>
      <c r="AZ1726">
        <v>5</v>
      </c>
      <c r="BA1726">
        <v>16</v>
      </c>
    </row>
    <row r="1727" spans="1:53" x14ac:dyDescent="0.25">
      <c r="A1727">
        <v>131</v>
      </c>
      <c r="B1727" t="s">
        <v>66</v>
      </c>
      <c r="C1727" t="s">
        <v>916</v>
      </c>
      <c r="D1727"/>
      <c r="E1727">
        <v>2</v>
      </c>
      <c r="F1727">
        <v>4</v>
      </c>
      <c r="G1727">
        <v>2</v>
      </c>
      <c r="H1727">
        <v>23</v>
      </c>
      <c r="I1727">
        <v>5</v>
      </c>
      <c r="J1727">
        <v>4</v>
      </c>
      <c r="K1727">
        <v>3</v>
      </c>
      <c r="L1727">
        <v>22</v>
      </c>
      <c r="M1727"/>
      <c r="O1727" s="101">
        <f>IF(ISBLANK(C1727),O1726,IF(COUNTIF(C$2:C1727,C1727)&gt;1,O1726,1+MAX(O1726,0)))</f>
        <v>47</v>
      </c>
      <c r="P1727" s="45">
        <f t="shared" si="572"/>
        <v>25</v>
      </c>
      <c r="Q1727" s="33" t="str">
        <f t="shared" si="573"/>
        <v/>
      </c>
      <c r="R1727" s="33">
        <f t="shared" si="574"/>
        <v>16</v>
      </c>
      <c r="S1727" s="33" t="str">
        <f t="shared" si="575"/>
        <v>131_16</v>
      </c>
      <c r="T1727" s="35" t="str">
        <f t="shared" si="576"/>
        <v>131PM</v>
      </c>
      <c r="U1727" s="35" t="str">
        <f t="shared" si="577"/>
        <v>131PMNS</v>
      </c>
      <c r="V1727" s="35" t="str">
        <f t="shared" si="593"/>
        <v>1U</v>
      </c>
      <c r="W1727" s="35" t="str">
        <f t="shared" si="586"/>
        <v>131PM1U242</v>
      </c>
      <c r="X1727" s="388">
        <f t="shared" si="587"/>
        <v>3</v>
      </c>
      <c r="Y1727" s="388">
        <f t="shared" si="588"/>
        <v>22</v>
      </c>
      <c r="Z1727" s="280" t="str">
        <f t="shared" si="578"/>
        <v/>
      </c>
      <c r="AA1727" s="280" t="str">
        <f t="shared" si="579"/>
        <v/>
      </c>
      <c r="AB1727" s="389" t="str">
        <f t="shared" si="589"/>
        <v/>
      </c>
      <c r="AC1727" s="389" t="str">
        <f t="shared" si="590"/>
        <v/>
      </c>
      <c r="AD1727" s="390" t="str">
        <f t="shared" si="580"/>
        <v/>
      </c>
      <c r="AE1727" s="282">
        <f t="shared" si="581"/>
        <v>0</v>
      </c>
      <c r="AF1727" s="359">
        <f t="shared" si="582"/>
        <v>1</v>
      </c>
      <c r="AG1727" s="280">
        <f t="shared" si="583"/>
        <v>0</v>
      </c>
      <c r="AH1727" s="280">
        <f t="shared" si="584"/>
        <v>0</v>
      </c>
      <c r="AI1727" s="280">
        <f>IF(ISBLANK(T1727),AI1726,IF(COUNTIF(T$2:T1727,T1727)&gt;1,AI1726,1+MAX(AI1726,0)))</f>
        <v>46</v>
      </c>
      <c r="AL1727" s="391" t="str">
        <f t="shared" si="591"/>
        <v/>
      </c>
      <c r="AM1727" s="391" t="str">
        <f t="shared" si="592"/>
        <v/>
      </c>
      <c r="AO1727" s="310" t="str">
        <f t="shared" si="585"/>
        <v/>
      </c>
      <c r="AP1727" s="310">
        <f>SUM(AO$1:AO1727)</f>
        <v>0</v>
      </c>
      <c r="AQ1727" s="310">
        <f>SUM(AK$2:AK1727)</f>
        <v>12</v>
      </c>
      <c r="AR1727" s="310">
        <f>COUNTA(AJ$2:AJ1727)</f>
        <v>12</v>
      </c>
      <c r="AS1727" s="312"/>
      <c r="AT1727" s="312"/>
      <c r="AU1727" s="312"/>
      <c r="AV1727" s="312"/>
      <c r="AW1727" s="312"/>
      <c r="AZ1727">
        <v>3</v>
      </c>
      <c r="BA1727">
        <v>22</v>
      </c>
    </row>
    <row r="1728" spans="1:53" x14ac:dyDescent="0.25">
      <c r="A1728">
        <v>131</v>
      </c>
      <c r="B1728" t="s">
        <v>66</v>
      </c>
      <c r="C1728" t="s">
        <v>916</v>
      </c>
      <c r="D1728"/>
      <c r="E1728">
        <v>2</v>
      </c>
      <c r="F1728">
        <v>4</v>
      </c>
      <c r="G1728">
        <v>3</v>
      </c>
      <c r="H1728">
        <v>13</v>
      </c>
      <c r="I1728">
        <v>4</v>
      </c>
      <c r="J1728">
        <v>2</v>
      </c>
      <c r="K1728">
        <v>5</v>
      </c>
      <c r="L1728">
        <v>7</v>
      </c>
      <c r="M1728"/>
      <c r="O1728" s="101">
        <f>IF(ISBLANK(C1728),O1727,IF(COUNTIF(C$2:C1728,C1728)&gt;1,O1727,1+MAX(O1727,0)))</f>
        <v>47</v>
      </c>
      <c r="P1728" s="45">
        <f t="shared" si="572"/>
        <v>25</v>
      </c>
      <c r="Q1728" s="33" t="str">
        <f t="shared" si="573"/>
        <v/>
      </c>
      <c r="R1728" s="33">
        <f t="shared" si="574"/>
        <v>16</v>
      </c>
      <c r="S1728" s="33" t="str">
        <f t="shared" si="575"/>
        <v>131_16</v>
      </c>
      <c r="T1728" s="35" t="str">
        <f t="shared" si="576"/>
        <v>131PM</v>
      </c>
      <c r="U1728" s="35" t="str">
        <f t="shared" si="577"/>
        <v>131PMEW</v>
      </c>
      <c r="V1728" s="35" t="str">
        <f t="shared" si="593"/>
        <v>1U</v>
      </c>
      <c r="W1728" s="35" t="str">
        <f t="shared" si="586"/>
        <v>131PM1U243</v>
      </c>
      <c r="X1728" s="388">
        <f t="shared" si="587"/>
        <v>5</v>
      </c>
      <c r="Y1728" s="388">
        <f t="shared" si="588"/>
        <v>7</v>
      </c>
      <c r="Z1728" s="280" t="str">
        <f t="shared" si="578"/>
        <v/>
      </c>
      <c r="AA1728" s="280" t="str">
        <f t="shared" si="579"/>
        <v/>
      </c>
      <c r="AB1728" s="389" t="str">
        <f t="shared" si="589"/>
        <v/>
      </c>
      <c r="AC1728" s="389" t="str">
        <f t="shared" si="590"/>
        <v/>
      </c>
      <c r="AD1728" s="390" t="str">
        <f t="shared" si="580"/>
        <v/>
      </c>
      <c r="AE1728" s="282">
        <f t="shared" si="581"/>
        <v>0</v>
      </c>
      <c r="AF1728" s="359">
        <f t="shared" si="582"/>
        <v>1</v>
      </c>
      <c r="AG1728" s="280">
        <f t="shared" si="583"/>
        <v>0</v>
      </c>
      <c r="AH1728" s="280">
        <f t="shared" si="584"/>
        <v>0</v>
      </c>
      <c r="AI1728" s="280">
        <f>IF(ISBLANK(T1728),AI1727,IF(COUNTIF(T$2:T1728,T1728)&gt;1,AI1727,1+MAX(AI1727,0)))</f>
        <v>46</v>
      </c>
      <c r="AL1728" s="391" t="str">
        <f t="shared" si="591"/>
        <v/>
      </c>
      <c r="AM1728" s="391" t="str">
        <f t="shared" si="592"/>
        <v/>
      </c>
      <c r="AO1728" s="310" t="str">
        <f t="shared" si="585"/>
        <v/>
      </c>
      <c r="AP1728" s="310">
        <f>SUM(AO$1:AO1728)</f>
        <v>0</v>
      </c>
      <c r="AQ1728" s="310">
        <f>SUM(AK$2:AK1728)</f>
        <v>12</v>
      </c>
      <c r="AR1728" s="310">
        <f>COUNTA(AJ$2:AJ1728)</f>
        <v>12</v>
      </c>
      <c r="AS1728" s="312"/>
      <c r="AT1728" s="312"/>
      <c r="AU1728" s="312"/>
      <c r="AV1728" s="312"/>
      <c r="AW1728" s="312"/>
      <c r="AZ1728">
        <v>5</v>
      </c>
      <c r="BA1728">
        <v>7</v>
      </c>
    </row>
    <row r="1729" spans="1:53" x14ac:dyDescent="0.25">
      <c r="A1729">
        <v>131</v>
      </c>
      <c r="B1729" t="s">
        <v>66</v>
      </c>
      <c r="C1729" t="s">
        <v>916</v>
      </c>
      <c r="D1729"/>
      <c r="E1729">
        <v>2</v>
      </c>
      <c r="F1729">
        <v>4</v>
      </c>
      <c r="G1729">
        <v>4</v>
      </c>
      <c r="H1729">
        <v>10</v>
      </c>
      <c r="I1729">
        <v>5</v>
      </c>
      <c r="J1729">
        <v>1</v>
      </c>
      <c r="K1729">
        <v>5</v>
      </c>
      <c r="L1729">
        <v>6</v>
      </c>
      <c r="M1729"/>
      <c r="O1729" s="101">
        <f>IF(ISBLANK(C1729),O1728,IF(COUNTIF(C$2:C1729,C1729)&gt;1,O1728,1+MAX(O1728,0)))</f>
        <v>47</v>
      </c>
      <c r="P1729" s="45">
        <f t="shared" si="572"/>
        <v>25</v>
      </c>
      <c r="Q1729" s="33" t="str">
        <f t="shared" si="573"/>
        <v/>
      </c>
      <c r="R1729" s="33">
        <f t="shared" si="574"/>
        <v>16</v>
      </c>
      <c r="S1729" s="33" t="str">
        <f t="shared" si="575"/>
        <v>131_16</v>
      </c>
      <c r="T1729" s="35" t="str">
        <f t="shared" si="576"/>
        <v>131PM</v>
      </c>
      <c r="U1729" s="35" t="str">
        <f t="shared" si="577"/>
        <v>131PMEW</v>
      </c>
      <c r="V1729" s="35" t="str">
        <f t="shared" si="593"/>
        <v>1U</v>
      </c>
      <c r="W1729" s="35" t="str">
        <f t="shared" si="586"/>
        <v>131PM1U244</v>
      </c>
      <c r="X1729" s="388">
        <f t="shared" si="587"/>
        <v>5</v>
      </c>
      <c r="Y1729" s="388">
        <f t="shared" si="588"/>
        <v>6</v>
      </c>
      <c r="Z1729" s="280" t="str">
        <f t="shared" si="578"/>
        <v/>
      </c>
      <c r="AA1729" s="280" t="str">
        <f t="shared" si="579"/>
        <v/>
      </c>
      <c r="AB1729" s="389" t="str">
        <f t="shared" si="589"/>
        <v/>
      </c>
      <c r="AC1729" s="389" t="str">
        <f t="shared" si="590"/>
        <v/>
      </c>
      <c r="AD1729" s="390" t="str">
        <f t="shared" si="580"/>
        <v/>
      </c>
      <c r="AE1729" s="282">
        <f t="shared" si="581"/>
        <v>0</v>
      </c>
      <c r="AF1729" s="359">
        <f t="shared" si="582"/>
        <v>0</v>
      </c>
      <c r="AG1729" s="280">
        <f t="shared" si="583"/>
        <v>0</v>
      </c>
      <c r="AH1729" s="280">
        <f t="shared" si="584"/>
        <v>0</v>
      </c>
      <c r="AI1729" s="280">
        <f>IF(ISBLANK(T1729),AI1728,IF(COUNTIF(T$2:T1729,T1729)&gt;1,AI1728,1+MAX(AI1728,0)))</f>
        <v>46</v>
      </c>
      <c r="AL1729" s="391" t="str">
        <f t="shared" si="591"/>
        <v/>
      </c>
      <c r="AM1729" s="391" t="str">
        <f t="shared" si="592"/>
        <v/>
      </c>
      <c r="AO1729" s="310" t="str">
        <f t="shared" si="585"/>
        <v/>
      </c>
      <c r="AP1729" s="310">
        <f>SUM(AO$1:AO1729)</f>
        <v>0</v>
      </c>
      <c r="AQ1729" s="310">
        <f>SUM(AK$2:AK1729)</f>
        <v>12</v>
      </c>
      <c r="AR1729" s="310">
        <f>COUNTA(AJ$2:AJ1729)</f>
        <v>12</v>
      </c>
      <c r="AS1729" s="312"/>
      <c r="AT1729" s="312"/>
      <c r="AU1729" s="312"/>
      <c r="AV1729" s="312"/>
      <c r="AW1729" s="312"/>
      <c r="AZ1729">
        <v>5</v>
      </c>
      <c r="BA1729">
        <v>6</v>
      </c>
    </row>
    <row r="1730" spans="1:53" x14ac:dyDescent="0.25">
      <c r="A1730">
        <v>132</v>
      </c>
      <c r="B1730" t="s">
        <v>65</v>
      </c>
      <c r="C1730" t="s">
        <v>948</v>
      </c>
      <c r="D1730"/>
      <c r="E1730">
        <v>1</v>
      </c>
      <c r="F1730">
        <v>1</v>
      </c>
      <c r="G1730">
        <v>1</v>
      </c>
      <c r="H1730">
        <v>0</v>
      </c>
      <c r="I1730">
        <v>0</v>
      </c>
      <c r="J1730">
        <v>0</v>
      </c>
      <c r="K1730">
        <v>0</v>
      </c>
      <c r="L1730">
        <v>0</v>
      </c>
      <c r="M1730"/>
      <c r="O1730" s="101">
        <f>IF(ISBLANK(C1730),O1729,IF(COUNTIF(C$2:C1730,C1730)&gt;1,O1729,1+MAX(O1729,0)))</f>
        <v>48</v>
      </c>
      <c r="P1730" s="45">
        <f t="shared" ref="P1730:P1793" si="594">IF(A1730=A1729,P1729,IF(ISNUMBER(P1729),P1729+1,1))</f>
        <v>26</v>
      </c>
      <c r="Q1730" s="33">
        <f t="shared" ref="Q1730:Q1793" si="595">IF(OR(P1730=P1729,LEN(A1730)&lt;1),"",P1730)</f>
        <v>26</v>
      </c>
      <c r="R1730" s="33">
        <f t="shared" ref="R1730:R1793" si="596">IF(ISNUMBER(F1730),F1730+4*(E1730-1)+8*IF(B1730="PM",1,0),"")</f>
        <v>1</v>
      </c>
      <c r="S1730" s="33" t="str">
        <f t="shared" ref="S1730:S1793" si="597">IF(ISNUMBER(R1730),A1730&amp;"_"&amp;R1730,"")</f>
        <v>132_1</v>
      </c>
      <c r="T1730" s="35" t="str">
        <f t="shared" ref="T1730:T1793" si="598">A1730&amp;B1730</f>
        <v>132AM</v>
      </c>
      <c r="U1730" s="35" t="str">
        <f t="shared" ref="U1730:U1793" si="599">IF(OR(G1730=1,G1730=2),T1730&amp;"NS",IF(OR(G1730=3,G1730=4),T1730&amp;"EW",""))</f>
        <v>132AMNS</v>
      </c>
      <c r="V1730" s="35" t="str">
        <f t="shared" si="593"/>
        <v>1V</v>
      </c>
      <c r="W1730" s="35" t="str">
        <f t="shared" si="586"/>
        <v>132AM1V111</v>
      </c>
      <c r="X1730" s="388">
        <f t="shared" si="587"/>
        <v>0</v>
      </c>
      <c r="Y1730" s="388">
        <f t="shared" si="588"/>
        <v>0</v>
      </c>
      <c r="Z1730" s="280" t="str">
        <f t="shared" ref="Z1730:Z1793" si="600">IF(I1730&gt;$H1730,1,"")</f>
        <v/>
      </c>
      <c r="AA1730" s="280" t="str">
        <f t="shared" ref="AA1730:AA1793" si="601">IF(J1730&gt;$H1730,1,"")</f>
        <v/>
      </c>
      <c r="AB1730" s="389" t="str">
        <f t="shared" si="589"/>
        <v/>
      </c>
      <c r="AC1730" s="389" t="str">
        <f t="shared" si="590"/>
        <v/>
      </c>
      <c r="AD1730" s="390" t="str">
        <f t="shared" ref="AD1730:AD1793" si="602">IF(ISERROR(MATCH(A1730&amp;"_"&amp;G1730,Sidewalk_ignore,0)),"",1)</f>
        <v/>
      </c>
      <c r="AE1730" s="282">
        <f t="shared" ref="AE1730:AE1793" si="603">IF(AND(ISNUMBER($G1730),$B1730="AM"),INDEX(CordonIn,MATCH($A1730,loc_ID,0),$G1730),0)</f>
        <v>0</v>
      </c>
      <c r="AF1730" s="359">
        <f t="shared" ref="AF1730:AF1793" si="604">IF(AND(ISNUMBER($G1730),$B1730="PM"),INDEX(CordonIn,MATCH($A1730,loc_ID,0),VLOOKUP($G1730,Reverse_dir,2,FALSE)),0)</f>
        <v>0</v>
      </c>
      <c r="AG1730" s="280">
        <f t="shared" ref="AG1730:AG1793" si="605">IF(AND(ISNUMBER($G1730),$B1730="AM"),INDEX(Lane,MATCH($A1730,loc_ID,0),$G1730),0)</f>
        <v>0</v>
      </c>
      <c r="AH1730" s="280">
        <f t="shared" ref="AH1730:AH1793" si="606">IF(AND(AG1730&gt;0,ISNUMBER(AG1730)),1,0)</f>
        <v>0</v>
      </c>
      <c r="AI1730" s="280">
        <f>IF(ISBLANK(T1730),AI1729,IF(COUNTIF(T$2:T1730,T1730)&gt;1,AI1729,1+MAX(AI1729,0)))</f>
        <v>47</v>
      </c>
      <c r="AL1730" s="391" t="str">
        <f t="shared" si="591"/>
        <v/>
      </c>
      <c r="AM1730" s="391" t="str">
        <f t="shared" si="592"/>
        <v/>
      </c>
      <c r="AO1730" s="310" t="str">
        <f t="shared" ref="AO1730:AO1793" si="607">IF(SUM(Z1730:AC1730)&gt;0,1,"")</f>
        <v/>
      </c>
      <c r="AP1730" s="310">
        <f>SUM(AO$1:AO1730)</f>
        <v>0</v>
      </c>
      <c r="AQ1730" s="310">
        <f>SUM(AK$2:AK1730)</f>
        <v>12</v>
      </c>
      <c r="AR1730" s="310">
        <f>COUNTA(AJ$2:AJ1730)</f>
        <v>12</v>
      </c>
      <c r="AS1730" s="312"/>
      <c r="AT1730" s="312"/>
      <c r="AU1730" s="312"/>
      <c r="AV1730" s="312"/>
      <c r="AW1730" s="312"/>
      <c r="AZ1730">
        <v>0</v>
      </c>
      <c r="BA1730">
        <v>0</v>
      </c>
    </row>
    <row r="1731" spans="1:53" x14ac:dyDescent="0.25">
      <c r="A1731">
        <v>132</v>
      </c>
      <c r="B1731" t="s">
        <v>65</v>
      </c>
      <c r="C1731" t="s">
        <v>948</v>
      </c>
      <c r="D1731"/>
      <c r="E1731">
        <v>1</v>
      </c>
      <c r="F1731">
        <v>1</v>
      </c>
      <c r="G1731">
        <v>2</v>
      </c>
      <c r="H1731">
        <v>2</v>
      </c>
      <c r="I1731">
        <v>0</v>
      </c>
      <c r="J1731">
        <v>0</v>
      </c>
      <c r="K1731">
        <v>0</v>
      </c>
      <c r="L1731">
        <v>2</v>
      </c>
      <c r="M1731"/>
      <c r="O1731" s="101">
        <f>IF(ISBLANK(C1731),O1730,IF(COUNTIF(C$2:C1731,C1731)&gt;1,O1730,1+MAX(O1730,0)))</f>
        <v>48</v>
      </c>
      <c r="P1731" s="45">
        <f t="shared" si="594"/>
        <v>26</v>
      </c>
      <c r="Q1731" s="33" t="str">
        <f t="shared" si="595"/>
        <v/>
      </c>
      <c r="R1731" s="33">
        <f t="shared" si="596"/>
        <v>1</v>
      </c>
      <c r="S1731" s="33" t="str">
        <f t="shared" si="597"/>
        <v>132_1</v>
      </c>
      <c r="T1731" s="35" t="str">
        <f t="shared" si="598"/>
        <v>132AM</v>
      </c>
      <c r="U1731" s="35" t="str">
        <f t="shared" si="599"/>
        <v>132AMNS</v>
      </c>
      <c r="V1731" s="35" t="str">
        <f t="shared" si="593"/>
        <v>1V</v>
      </c>
      <c r="W1731" s="35" t="str">
        <f t="shared" ref="W1731:W1794" si="608">IF(ISBLANK(A1731),"",A1731&amp;B1731&amp;V1731&amp;E1731&amp;F1731&amp;G1731)</f>
        <v>132AM1V112</v>
      </c>
      <c r="X1731" s="388">
        <f t="shared" ref="X1731:X1794" si="609">IF($AD1731=1,0,K1731)</f>
        <v>0</v>
      </c>
      <c r="Y1731" s="388">
        <f t="shared" ref="Y1731:Y1794" si="610">IF($AD1731=1,0,L1731)</f>
        <v>2</v>
      </c>
      <c r="Z1731" s="280" t="str">
        <f t="shared" si="600"/>
        <v/>
      </c>
      <c r="AA1731" s="280" t="str">
        <f t="shared" si="601"/>
        <v/>
      </c>
      <c r="AB1731" s="389" t="str">
        <f t="shared" ref="AB1731:AB1794" si="611">IF(OR(K1731&gt;$H1731,AND($AD1731=1,K1731&gt;0)),1,"")</f>
        <v/>
      </c>
      <c r="AC1731" s="389" t="str">
        <f t="shared" ref="AC1731:AC1794" si="612">IF(OR(L1731&gt;$H1731,AND($AD1731=1,L1731&gt;0)),1,"")</f>
        <v/>
      </c>
      <c r="AD1731" s="390" t="str">
        <f t="shared" si="602"/>
        <v/>
      </c>
      <c r="AE1731" s="282">
        <f t="shared" si="603"/>
        <v>0</v>
      </c>
      <c r="AF1731" s="359">
        <f t="shared" si="604"/>
        <v>0</v>
      </c>
      <c r="AG1731" s="280">
        <f t="shared" si="605"/>
        <v>0</v>
      </c>
      <c r="AH1731" s="280">
        <f t="shared" si="606"/>
        <v>0</v>
      </c>
      <c r="AI1731" s="280">
        <f>IF(ISBLANK(T1731),AI1730,IF(COUNTIF(T$2:T1731,T1731)&gt;1,AI1730,1+MAX(AI1730,0)))</f>
        <v>47</v>
      </c>
      <c r="AL1731" s="391" t="str">
        <f t="shared" ref="AL1731:AL1794" si="613">IF(OR(AB1731=1,AC1731=1),IF(LEN(AJ1731)=0,"",AJ1731&amp;"; ")&amp;"Ignore sidewalk",IF(LEN(AJ1731)=0,"",AJ1731))</f>
        <v/>
      </c>
      <c r="AM1731" s="391" t="str">
        <f t="shared" ref="AM1731:AM1794" si="614">IF(OR(AB1731=1,AC1731=1),1,IF(LEN(AK1731)=0,"",AK1731))</f>
        <v/>
      </c>
      <c r="AO1731" s="310" t="str">
        <f t="shared" si="607"/>
        <v/>
      </c>
      <c r="AP1731" s="310">
        <f>SUM(AO$1:AO1731)</f>
        <v>0</v>
      </c>
      <c r="AQ1731" s="310">
        <f>SUM(AK$2:AK1731)</f>
        <v>12</v>
      </c>
      <c r="AR1731" s="310">
        <f>COUNTA(AJ$2:AJ1731)</f>
        <v>12</v>
      </c>
      <c r="AS1731" s="312"/>
      <c r="AT1731" s="312"/>
      <c r="AU1731" s="312"/>
      <c r="AV1731" s="312"/>
      <c r="AW1731" s="312"/>
      <c r="AZ1731">
        <v>0</v>
      </c>
      <c r="BA1731">
        <v>2</v>
      </c>
    </row>
    <row r="1732" spans="1:53" x14ac:dyDescent="0.25">
      <c r="A1732">
        <v>132</v>
      </c>
      <c r="B1732" t="s">
        <v>65</v>
      </c>
      <c r="C1732" t="s">
        <v>948</v>
      </c>
      <c r="D1732"/>
      <c r="E1732">
        <v>1</v>
      </c>
      <c r="F1732">
        <v>1</v>
      </c>
      <c r="G1732">
        <v>3</v>
      </c>
      <c r="H1732">
        <v>2</v>
      </c>
      <c r="I1732">
        <v>0</v>
      </c>
      <c r="J1732">
        <v>0</v>
      </c>
      <c r="K1732">
        <v>0</v>
      </c>
      <c r="L1732">
        <v>1</v>
      </c>
      <c r="M1732"/>
      <c r="O1732" s="101">
        <f>IF(ISBLANK(C1732),O1731,IF(COUNTIF(C$2:C1732,C1732)&gt;1,O1731,1+MAX(O1731,0)))</f>
        <v>48</v>
      </c>
      <c r="P1732" s="45">
        <f t="shared" si="594"/>
        <v>26</v>
      </c>
      <c r="Q1732" s="33" t="str">
        <f t="shared" si="595"/>
        <v/>
      </c>
      <c r="R1732" s="33">
        <f t="shared" si="596"/>
        <v>1</v>
      </c>
      <c r="S1732" s="33" t="str">
        <f t="shared" si="597"/>
        <v>132_1</v>
      </c>
      <c r="T1732" s="35" t="str">
        <f t="shared" si="598"/>
        <v>132AM</v>
      </c>
      <c r="U1732" s="35" t="str">
        <f t="shared" si="599"/>
        <v>132AMEW</v>
      </c>
      <c r="V1732" s="35" t="str">
        <f t="shared" ref="V1732:V1795" si="615">TEXT((O1732-MOD(O1732,26))/26,"0")&amp;CHAR(65+MOD(O1732-1,26))</f>
        <v>1V</v>
      </c>
      <c r="W1732" s="35" t="str">
        <f t="shared" si="608"/>
        <v>132AM1V113</v>
      </c>
      <c r="X1732" s="388">
        <f t="shared" si="609"/>
        <v>0</v>
      </c>
      <c r="Y1732" s="388">
        <f t="shared" si="610"/>
        <v>1</v>
      </c>
      <c r="Z1732" s="280" t="str">
        <f t="shared" si="600"/>
        <v/>
      </c>
      <c r="AA1732" s="280" t="str">
        <f t="shared" si="601"/>
        <v/>
      </c>
      <c r="AB1732" s="389" t="str">
        <f t="shared" si="611"/>
        <v/>
      </c>
      <c r="AC1732" s="389" t="str">
        <f t="shared" si="612"/>
        <v/>
      </c>
      <c r="AD1732" s="390" t="str">
        <f t="shared" si="602"/>
        <v/>
      </c>
      <c r="AE1732" s="282">
        <f t="shared" si="603"/>
        <v>0</v>
      </c>
      <c r="AF1732" s="359">
        <f t="shared" si="604"/>
        <v>0</v>
      </c>
      <c r="AG1732" s="280">
        <f t="shared" si="605"/>
        <v>3</v>
      </c>
      <c r="AH1732" s="280">
        <f t="shared" si="606"/>
        <v>1</v>
      </c>
      <c r="AI1732" s="280">
        <f>IF(ISBLANK(T1732),AI1731,IF(COUNTIF(T$2:T1732,T1732)&gt;1,AI1731,1+MAX(AI1731,0)))</f>
        <v>47</v>
      </c>
      <c r="AL1732" s="391" t="str">
        <f t="shared" si="613"/>
        <v/>
      </c>
      <c r="AM1732" s="391" t="str">
        <f t="shared" si="614"/>
        <v/>
      </c>
      <c r="AO1732" s="310" t="str">
        <f t="shared" si="607"/>
        <v/>
      </c>
      <c r="AP1732" s="310">
        <f>SUM(AO$1:AO1732)</f>
        <v>0</v>
      </c>
      <c r="AQ1732" s="310">
        <f>SUM(AK$2:AK1732)</f>
        <v>12</v>
      </c>
      <c r="AR1732" s="310">
        <f>COUNTA(AJ$2:AJ1732)</f>
        <v>12</v>
      </c>
      <c r="AS1732" s="312"/>
      <c r="AT1732" s="312"/>
      <c r="AU1732" s="312"/>
      <c r="AV1732" s="312"/>
      <c r="AW1732" s="312"/>
      <c r="AZ1732">
        <v>0</v>
      </c>
      <c r="BA1732">
        <v>1</v>
      </c>
    </row>
    <row r="1733" spans="1:53" x14ac:dyDescent="0.25">
      <c r="A1733">
        <v>132</v>
      </c>
      <c r="B1733" t="s">
        <v>65</v>
      </c>
      <c r="C1733" t="s">
        <v>948</v>
      </c>
      <c r="D1733"/>
      <c r="E1733">
        <v>1</v>
      </c>
      <c r="F1733">
        <v>1</v>
      </c>
      <c r="G1733">
        <v>4</v>
      </c>
      <c r="H1733">
        <v>10</v>
      </c>
      <c r="I1733">
        <v>3</v>
      </c>
      <c r="J1733">
        <v>1</v>
      </c>
      <c r="K1733">
        <v>0</v>
      </c>
      <c r="L1733">
        <v>1</v>
      </c>
      <c r="M1733"/>
      <c r="O1733" s="101">
        <f>IF(ISBLANK(C1733),O1732,IF(COUNTIF(C$2:C1733,C1733)&gt;1,O1732,1+MAX(O1732,0)))</f>
        <v>48</v>
      </c>
      <c r="P1733" s="45">
        <f t="shared" si="594"/>
        <v>26</v>
      </c>
      <c r="Q1733" s="33" t="str">
        <f t="shared" si="595"/>
        <v/>
      </c>
      <c r="R1733" s="33">
        <f t="shared" si="596"/>
        <v>1</v>
      </c>
      <c r="S1733" s="33" t="str">
        <f t="shared" si="597"/>
        <v>132_1</v>
      </c>
      <c r="T1733" s="35" t="str">
        <f t="shared" si="598"/>
        <v>132AM</v>
      </c>
      <c r="U1733" s="35" t="str">
        <f t="shared" si="599"/>
        <v>132AMEW</v>
      </c>
      <c r="V1733" s="35" t="str">
        <f t="shared" si="615"/>
        <v>1V</v>
      </c>
      <c r="W1733" s="35" t="str">
        <f t="shared" si="608"/>
        <v>132AM1V114</v>
      </c>
      <c r="X1733" s="388">
        <f t="shared" si="609"/>
        <v>0</v>
      </c>
      <c r="Y1733" s="388">
        <f t="shared" si="610"/>
        <v>1</v>
      </c>
      <c r="Z1733" s="280" t="str">
        <f t="shared" si="600"/>
        <v/>
      </c>
      <c r="AA1733" s="280" t="str">
        <f t="shared" si="601"/>
        <v/>
      </c>
      <c r="AB1733" s="389" t="str">
        <f t="shared" si="611"/>
        <v/>
      </c>
      <c r="AC1733" s="389" t="str">
        <f t="shared" si="612"/>
        <v/>
      </c>
      <c r="AD1733" s="390" t="str">
        <f t="shared" si="602"/>
        <v/>
      </c>
      <c r="AE1733" s="282">
        <f t="shared" si="603"/>
        <v>0</v>
      </c>
      <c r="AF1733" s="359">
        <f t="shared" si="604"/>
        <v>0</v>
      </c>
      <c r="AG1733" s="280">
        <f t="shared" si="605"/>
        <v>3</v>
      </c>
      <c r="AH1733" s="280">
        <f t="shared" si="606"/>
        <v>1</v>
      </c>
      <c r="AI1733" s="280">
        <f>IF(ISBLANK(T1733),AI1732,IF(COUNTIF(T$2:T1733,T1733)&gt;1,AI1732,1+MAX(AI1732,0)))</f>
        <v>47</v>
      </c>
      <c r="AL1733" s="391" t="str">
        <f t="shared" si="613"/>
        <v/>
      </c>
      <c r="AM1733" s="391" t="str">
        <f t="shared" si="614"/>
        <v/>
      </c>
      <c r="AO1733" s="310" t="str">
        <f t="shared" si="607"/>
        <v/>
      </c>
      <c r="AP1733" s="310">
        <f>SUM(AO$1:AO1733)</f>
        <v>0</v>
      </c>
      <c r="AQ1733" s="310">
        <f>SUM(AK$2:AK1733)</f>
        <v>12</v>
      </c>
      <c r="AR1733" s="310">
        <f>COUNTA(AJ$2:AJ1733)</f>
        <v>12</v>
      </c>
      <c r="AS1733" s="312"/>
      <c r="AT1733" s="312"/>
      <c r="AU1733" s="312"/>
      <c r="AV1733" s="312"/>
      <c r="AW1733" s="312"/>
      <c r="AZ1733">
        <v>0</v>
      </c>
      <c r="BA1733">
        <v>1</v>
      </c>
    </row>
    <row r="1734" spans="1:53" x14ac:dyDescent="0.25">
      <c r="A1734">
        <v>132</v>
      </c>
      <c r="B1734" t="s">
        <v>65</v>
      </c>
      <c r="C1734" t="s">
        <v>948</v>
      </c>
      <c r="D1734"/>
      <c r="E1734">
        <v>1</v>
      </c>
      <c r="F1734">
        <v>2</v>
      </c>
      <c r="G1734">
        <v>1</v>
      </c>
      <c r="H1734">
        <v>0</v>
      </c>
      <c r="I1734">
        <v>0</v>
      </c>
      <c r="J1734">
        <v>0</v>
      </c>
      <c r="K1734">
        <v>0</v>
      </c>
      <c r="L1734">
        <v>0</v>
      </c>
      <c r="M1734"/>
      <c r="O1734" s="101">
        <f>IF(ISBLANK(C1734),O1733,IF(COUNTIF(C$2:C1734,C1734)&gt;1,O1733,1+MAX(O1733,0)))</f>
        <v>48</v>
      </c>
      <c r="P1734" s="45">
        <f t="shared" si="594"/>
        <v>26</v>
      </c>
      <c r="Q1734" s="33" t="str">
        <f t="shared" si="595"/>
        <v/>
      </c>
      <c r="R1734" s="33">
        <f t="shared" si="596"/>
        <v>2</v>
      </c>
      <c r="S1734" s="33" t="str">
        <f t="shared" si="597"/>
        <v>132_2</v>
      </c>
      <c r="T1734" s="35" t="str">
        <f t="shared" si="598"/>
        <v>132AM</v>
      </c>
      <c r="U1734" s="35" t="str">
        <f t="shared" si="599"/>
        <v>132AMNS</v>
      </c>
      <c r="V1734" s="35" t="str">
        <f t="shared" si="615"/>
        <v>1V</v>
      </c>
      <c r="W1734" s="35" t="str">
        <f t="shared" si="608"/>
        <v>132AM1V121</v>
      </c>
      <c r="X1734" s="388">
        <f t="shared" si="609"/>
        <v>0</v>
      </c>
      <c r="Y1734" s="388">
        <f t="shared" si="610"/>
        <v>0</v>
      </c>
      <c r="Z1734" s="280" t="str">
        <f t="shared" si="600"/>
        <v/>
      </c>
      <c r="AA1734" s="280" t="str">
        <f t="shared" si="601"/>
        <v/>
      </c>
      <c r="AB1734" s="389" t="str">
        <f t="shared" si="611"/>
        <v/>
      </c>
      <c r="AC1734" s="389" t="str">
        <f t="shared" si="612"/>
        <v/>
      </c>
      <c r="AD1734" s="390" t="str">
        <f t="shared" si="602"/>
        <v/>
      </c>
      <c r="AE1734" s="282">
        <f t="shared" si="603"/>
        <v>0</v>
      </c>
      <c r="AF1734" s="359">
        <f t="shared" si="604"/>
        <v>0</v>
      </c>
      <c r="AG1734" s="280">
        <f t="shared" si="605"/>
        <v>0</v>
      </c>
      <c r="AH1734" s="280">
        <f t="shared" si="606"/>
        <v>0</v>
      </c>
      <c r="AI1734" s="280">
        <f>IF(ISBLANK(T1734),AI1733,IF(COUNTIF(T$2:T1734,T1734)&gt;1,AI1733,1+MAX(AI1733,0)))</f>
        <v>47</v>
      </c>
      <c r="AL1734" s="391" t="str">
        <f t="shared" si="613"/>
        <v/>
      </c>
      <c r="AM1734" s="391" t="str">
        <f t="shared" si="614"/>
        <v/>
      </c>
      <c r="AO1734" s="310" t="str">
        <f t="shared" si="607"/>
        <v/>
      </c>
      <c r="AP1734" s="310">
        <f>SUM(AO$1:AO1734)</f>
        <v>0</v>
      </c>
      <c r="AQ1734" s="310">
        <f>SUM(AK$2:AK1734)</f>
        <v>12</v>
      </c>
      <c r="AR1734" s="310">
        <f>COUNTA(AJ$2:AJ1734)</f>
        <v>12</v>
      </c>
      <c r="AS1734" s="312"/>
      <c r="AT1734" s="312"/>
      <c r="AU1734" s="312"/>
      <c r="AV1734" s="312"/>
      <c r="AW1734" s="312"/>
      <c r="AZ1734">
        <v>0</v>
      </c>
      <c r="BA1734">
        <v>0</v>
      </c>
    </row>
    <row r="1735" spans="1:53" x14ac:dyDescent="0.25">
      <c r="A1735">
        <v>132</v>
      </c>
      <c r="B1735" t="s">
        <v>65</v>
      </c>
      <c r="C1735" t="s">
        <v>948</v>
      </c>
      <c r="D1735"/>
      <c r="E1735">
        <v>1</v>
      </c>
      <c r="F1735">
        <v>2</v>
      </c>
      <c r="G1735">
        <v>2</v>
      </c>
      <c r="H1735">
        <v>1</v>
      </c>
      <c r="I1735">
        <v>0</v>
      </c>
      <c r="J1735">
        <v>0</v>
      </c>
      <c r="K1735">
        <v>0</v>
      </c>
      <c r="L1735">
        <v>1</v>
      </c>
      <c r="M1735"/>
      <c r="O1735" s="101">
        <f>IF(ISBLANK(C1735),O1734,IF(COUNTIF(C$2:C1735,C1735)&gt;1,O1734,1+MAX(O1734,0)))</f>
        <v>48</v>
      </c>
      <c r="P1735" s="45">
        <f t="shared" si="594"/>
        <v>26</v>
      </c>
      <c r="Q1735" s="33" t="str">
        <f t="shared" si="595"/>
        <v/>
      </c>
      <c r="R1735" s="33">
        <f t="shared" si="596"/>
        <v>2</v>
      </c>
      <c r="S1735" s="33" t="str">
        <f t="shared" si="597"/>
        <v>132_2</v>
      </c>
      <c r="T1735" s="35" t="str">
        <f t="shared" si="598"/>
        <v>132AM</v>
      </c>
      <c r="U1735" s="35" t="str">
        <f t="shared" si="599"/>
        <v>132AMNS</v>
      </c>
      <c r="V1735" s="35" t="str">
        <f t="shared" si="615"/>
        <v>1V</v>
      </c>
      <c r="W1735" s="35" t="str">
        <f t="shared" si="608"/>
        <v>132AM1V122</v>
      </c>
      <c r="X1735" s="388">
        <f t="shared" si="609"/>
        <v>0</v>
      </c>
      <c r="Y1735" s="388">
        <f t="shared" si="610"/>
        <v>1</v>
      </c>
      <c r="Z1735" s="280" t="str">
        <f t="shared" si="600"/>
        <v/>
      </c>
      <c r="AA1735" s="280" t="str">
        <f t="shared" si="601"/>
        <v/>
      </c>
      <c r="AB1735" s="389" t="str">
        <f t="shared" si="611"/>
        <v/>
      </c>
      <c r="AC1735" s="389" t="str">
        <f t="shared" si="612"/>
        <v/>
      </c>
      <c r="AD1735" s="390" t="str">
        <f t="shared" si="602"/>
        <v/>
      </c>
      <c r="AE1735" s="282">
        <f t="shared" si="603"/>
        <v>0</v>
      </c>
      <c r="AF1735" s="359">
        <f t="shared" si="604"/>
        <v>0</v>
      </c>
      <c r="AG1735" s="280">
        <f t="shared" si="605"/>
        <v>0</v>
      </c>
      <c r="AH1735" s="280">
        <f t="shared" si="606"/>
        <v>0</v>
      </c>
      <c r="AI1735" s="280">
        <f>IF(ISBLANK(T1735),AI1734,IF(COUNTIF(T$2:T1735,T1735)&gt;1,AI1734,1+MAX(AI1734,0)))</f>
        <v>47</v>
      </c>
      <c r="AL1735" s="391" t="str">
        <f t="shared" si="613"/>
        <v/>
      </c>
      <c r="AM1735" s="391" t="str">
        <f t="shared" si="614"/>
        <v/>
      </c>
      <c r="AO1735" s="310" t="str">
        <f t="shared" si="607"/>
        <v/>
      </c>
      <c r="AP1735" s="310">
        <f>SUM(AO$1:AO1735)</f>
        <v>0</v>
      </c>
      <c r="AQ1735" s="310">
        <f>SUM(AK$2:AK1735)</f>
        <v>12</v>
      </c>
      <c r="AR1735" s="310">
        <f>COUNTA(AJ$2:AJ1735)</f>
        <v>12</v>
      </c>
      <c r="AS1735" s="312"/>
      <c r="AT1735" s="312"/>
      <c r="AU1735" s="312"/>
      <c r="AV1735" s="312"/>
      <c r="AW1735" s="312"/>
      <c r="AZ1735">
        <v>0</v>
      </c>
      <c r="BA1735">
        <v>1</v>
      </c>
    </row>
    <row r="1736" spans="1:53" x14ac:dyDescent="0.25">
      <c r="A1736">
        <v>132</v>
      </c>
      <c r="B1736" t="s">
        <v>65</v>
      </c>
      <c r="C1736" t="s">
        <v>948</v>
      </c>
      <c r="D1736"/>
      <c r="E1736">
        <v>1</v>
      </c>
      <c r="F1736">
        <v>2</v>
      </c>
      <c r="G1736">
        <v>3</v>
      </c>
      <c r="H1736">
        <v>4</v>
      </c>
      <c r="I1736">
        <v>0</v>
      </c>
      <c r="J1736">
        <v>0</v>
      </c>
      <c r="K1736">
        <v>1</v>
      </c>
      <c r="L1736">
        <v>1</v>
      </c>
      <c r="M1736"/>
      <c r="O1736" s="101">
        <f>IF(ISBLANK(C1736),O1735,IF(COUNTIF(C$2:C1736,C1736)&gt;1,O1735,1+MAX(O1735,0)))</f>
        <v>48</v>
      </c>
      <c r="P1736" s="45">
        <f t="shared" si="594"/>
        <v>26</v>
      </c>
      <c r="Q1736" s="33" t="str">
        <f t="shared" si="595"/>
        <v/>
      </c>
      <c r="R1736" s="33">
        <f t="shared" si="596"/>
        <v>2</v>
      </c>
      <c r="S1736" s="33" t="str">
        <f t="shared" si="597"/>
        <v>132_2</v>
      </c>
      <c r="T1736" s="35" t="str">
        <f t="shared" si="598"/>
        <v>132AM</v>
      </c>
      <c r="U1736" s="35" t="str">
        <f t="shared" si="599"/>
        <v>132AMEW</v>
      </c>
      <c r="V1736" s="35" t="str">
        <f t="shared" si="615"/>
        <v>1V</v>
      </c>
      <c r="W1736" s="35" t="str">
        <f t="shared" si="608"/>
        <v>132AM1V123</v>
      </c>
      <c r="X1736" s="388">
        <f t="shared" si="609"/>
        <v>1</v>
      </c>
      <c r="Y1736" s="388">
        <f t="shared" si="610"/>
        <v>1</v>
      </c>
      <c r="Z1736" s="280" t="str">
        <f t="shared" si="600"/>
        <v/>
      </c>
      <c r="AA1736" s="280" t="str">
        <f t="shared" si="601"/>
        <v/>
      </c>
      <c r="AB1736" s="389" t="str">
        <f t="shared" si="611"/>
        <v/>
      </c>
      <c r="AC1736" s="389" t="str">
        <f t="shared" si="612"/>
        <v/>
      </c>
      <c r="AD1736" s="390" t="str">
        <f t="shared" si="602"/>
        <v/>
      </c>
      <c r="AE1736" s="282">
        <f t="shared" si="603"/>
        <v>0</v>
      </c>
      <c r="AF1736" s="359">
        <f t="shared" si="604"/>
        <v>0</v>
      </c>
      <c r="AG1736" s="280">
        <f t="shared" si="605"/>
        <v>3</v>
      </c>
      <c r="AH1736" s="280">
        <f t="shared" si="606"/>
        <v>1</v>
      </c>
      <c r="AI1736" s="280">
        <f>IF(ISBLANK(T1736),AI1735,IF(COUNTIF(T$2:T1736,T1736)&gt;1,AI1735,1+MAX(AI1735,0)))</f>
        <v>47</v>
      </c>
      <c r="AL1736" s="391" t="str">
        <f t="shared" si="613"/>
        <v/>
      </c>
      <c r="AM1736" s="391" t="str">
        <f t="shared" si="614"/>
        <v/>
      </c>
      <c r="AO1736" s="310" t="str">
        <f t="shared" si="607"/>
        <v/>
      </c>
      <c r="AP1736" s="310">
        <f>SUM(AO$1:AO1736)</f>
        <v>0</v>
      </c>
      <c r="AQ1736" s="310">
        <f>SUM(AK$2:AK1736)</f>
        <v>12</v>
      </c>
      <c r="AR1736" s="310">
        <f>COUNTA(AJ$2:AJ1736)</f>
        <v>12</v>
      </c>
      <c r="AS1736" s="312"/>
      <c r="AT1736" s="312"/>
      <c r="AU1736" s="312"/>
      <c r="AV1736" s="312"/>
      <c r="AW1736" s="312"/>
      <c r="AZ1736">
        <v>1</v>
      </c>
      <c r="BA1736">
        <v>1</v>
      </c>
    </row>
    <row r="1737" spans="1:53" x14ac:dyDescent="0.25">
      <c r="A1737">
        <v>132</v>
      </c>
      <c r="B1737" t="s">
        <v>65</v>
      </c>
      <c r="C1737" t="s">
        <v>948</v>
      </c>
      <c r="D1737"/>
      <c r="E1737">
        <v>1</v>
      </c>
      <c r="F1737">
        <v>2</v>
      </c>
      <c r="G1737">
        <v>4</v>
      </c>
      <c r="H1737">
        <v>9</v>
      </c>
      <c r="I1737">
        <v>1</v>
      </c>
      <c r="J1737">
        <v>2</v>
      </c>
      <c r="K1737">
        <v>1</v>
      </c>
      <c r="L1737">
        <v>2</v>
      </c>
      <c r="M1737"/>
      <c r="O1737" s="101">
        <f>IF(ISBLANK(C1737),O1736,IF(COUNTIF(C$2:C1737,C1737)&gt;1,O1736,1+MAX(O1736,0)))</f>
        <v>48</v>
      </c>
      <c r="P1737" s="45">
        <f t="shared" si="594"/>
        <v>26</v>
      </c>
      <c r="Q1737" s="33" t="str">
        <f t="shared" si="595"/>
        <v/>
      </c>
      <c r="R1737" s="33">
        <f t="shared" si="596"/>
        <v>2</v>
      </c>
      <c r="S1737" s="33" t="str">
        <f t="shared" si="597"/>
        <v>132_2</v>
      </c>
      <c r="T1737" s="35" t="str">
        <f t="shared" si="598"/>
        <v>132AM</v>
      </c>
      <c r="U1737" s="35" t="str">
        <f t="shared" si="599"/>
        <v>132AMEW</v>
      </c>
      <c r="V1737" s="35" t="str">
        <f t="shared" si="615"/>
        <v>1V</v>
      </c>
      <c r="W1737" s="35" t="str">
        <f t="shared" si="608"/>
        <v>132AM1V124</v>
      </c>
      <c r="X1737" s="388">
        <f t="shared" si="609"/>
        <v>1</v>
      </c>
      <c r="Y1737" s="388">
        <f t="shared" si="610"/>
        <v>2</v>
      </c>
      <c r="Z1737" s="280" t="str">
        <f t="shared" si="600"/>
        <v/>
      </c>
      <c r="AA1737" s="280" t="str">
        <f t="shared" si="601"/>
        <v/>
      </c>
      <c r="AB1737" s="389" t="str">
        <f t="shared" si="611"/>
        <v/>
      </c>
      <c r="AC1737" s="389" t="str">
        <f t="shared" si="612"/>
        <v/>
      </c>
      <c r="AD1737" s="390" t="str">
        <f t="shared" si="602"/>
        <v/>
      </c>
      <c r="AE1737" s="282">
        <f t="shared" si="603"/>
        <v>0</v>
      </c>
      <c r="AF1737" s="359">
        <f t="shared" si="604"/>
        <v>0</v>
      </c>
      <c r="AG1737" s="280">
        <f t="shared" si="605"/>
        <v>3</v>
      </c>
      <c r="AH1737" s="280">
        <f t="shared" si="606"/>
        <v>1</v>
      </c>
      <c r="AI1737" s="280">
        <f>IF(ISBLANK(T1737),AI1736,IF(COUNTIF(T$2:T1737,T1737)&gt;1,AI1736,1+MAX(AI1736,0)))</f>
        <v>47</v>
      </c>
      <c r="AL1737" s="391" t="str">
        <f t="shared" si="613"/>
        <v/>
      </c>
      <c r="AM1737" s="391" t="str">
        <f t="shared" si="614"/>
        <v/>
      </c>
      <c r="AO1737" s="310" t="str">
        <f t="shared" si="607"/>
        <v/>
      </c>
      <c r="AP1737" s="310">
        <f>SUM(AO$1:AO1737)</f>
        <v>0</v>
      </c>
      <c r="AQ1737" s="310">
        <f>SUM(AK$2:AK1737)</f>
        <v>12</v>
      </c>
      <c r="AR1737" s="310">
        <f>COUNTA(AJ$2:AJ1737)</f>
        <v>12</v>
      </c>
      <c r="AS1737" s="312"/>
      <c r="AT1737" s="312"/>
      <c r="AU1737" s="312"/>
      <c r="AV1737" s="312"/>
      <c r="AW1737" s="312"/>
      <c r="AZ1737">
        <v>1</v>
      </c>
      <c r="BA1737">
        <v>2</v>
      </c>
    </row>
    <row r="1738" spans="1:53" x14ac:dyDescent="0.25">
      <c r="A1738">
        <v>132</v>
      </c>
      <c r="B1738" t="s">
        <v>65</v>
      </c>
      <c r="C1738" t="s">
        <v>948</v>
      </c>
      <c r="D1738"/>
      <c r="E1738">
        <v>1</v>
      </c>
      <c r="F1738">
        <v>3</v>
      </c>
      <c r="G1738">
        <v>1</v>
      </c>
      <c r="H1738">
        <v>0</v>
      </c>
      <c r="I1738">
        <v>0</v>
      </c>
      <c r="J1738">
        <v>0</v>
      </c>
      <c r="K1738">
        <v>0</v>
      </c>
      <c r="L1738">
        <v>0</v>
      </c>
      <c r="M1738"/>
      <c r="O1738" s="101">
        <f>IF(ISBLANK(C1738),O1737,IF(COUNTIF(C$2:C1738,C1738)&gt;1,O1737,1+MAX(O1737,0)))</f>
        <v>48</v>
      </c>
      <c r="P1738" s="45">
        <f t="shared" si="594"/>
        <v>26</v>
      </c>
      <c r="Q1738" s="33" t="str">
        <f t="shared" si="595"/>
        <v/>
      </c>
      <c r="R1738" s="33">
        <f t="shared" si="596"/>
        <v>3</v>
      </c>
      <c r="S1738" s="33" t="str">
        <f t="shared" si="597"/>
        <v>132_3</v>
      </c>
      <c r="T1738" s="35" t="str">
        <f t="shared" si="598"/>
        <v>132AM</v>
      </c>
      <c r="U1738" s="35" t="str">
        <f t="shared" si="599"/>
        <v>132AMNS</v>
      </c>
      <c r="V1738" s="35" t="str">
        <f t="shared" si="615"/>
        <v>1V</v>
      </c>
      <c r="W1738" s="35" t="str">
        <f t="shared" si="608"/>
        <v>132AM1V131</v>
      </c>
      <c r="X1738" s="388">
        <f t="shared" si="609"/>
        <v>0</v>
      </c>
      <c r="Y1738" s="388">
        <f t="shared" si="610"/>
        <v>0</v>
      </c>
      <c r="Z1738" s="280" t="str">
        <f t="shared" si="600"/>
        <v/>
      </c>
      <c r="AA1738" s="280" t="str">
        <f t="shared" si="601"/>
        <v/>
      </c>
      <c r="AB1738" s="389" t="str">
        <f t="shared" si="611"/>
        <v/>
      </c>
      <c r="AC1738" s="389" t="str">
        <f t="shared" si="612"/>
        <v/>
      </c>
      <c r="AD1738" s="390" t="str">
        <f t="shared" si="602"/>
        <v/>
      </c>
      <c r="AE1738" s="282">
        <f t="shared" si="603"/>
        <v>0</v>
      </c>
      <c r="AF1738" s="359">
        <f t="shared" si="604"/>
        <v>0</v>
      </c>
      <c r="AG1738" s="280">
        <f t="shared" si="605"/>
        <v>0</v>
      </c>
      <c r="AH1738" s="280">
        <f t="shared" si="606"/>
        <v>0</v>
      </c>
      <c r="AI1738" s="280">
        <f>IF(ISBLANK(T1738),AI1737,IF(COUNTIF(T$2:T1738,T1738)&gt;1,AI1737,1+MAX(AI1737,0)))</f>
        <v>47</v>
      </c>
      <c r="AL1738" s="391" t="str">
        <f t="shared" si="613"/>
        <v/>
      </c>
      <c r="AM1738" s="391" t="str">
        <f t="shared" si="614"/>
        <v/>
      </c>
      <c r="AO1738" s="310" t="str">
        <f t="shared" si="607"/>
        <v/>
      </c>
      <c r="AP1738" s="310">
        <f>SUM(AO$1:AO1738)</f>
        <v>0</v>
      </c>
      <c r="AQ1738" s="310">
        <f>SUM(AK$2:AK1738)</f>
        <v>12</v>
      </c>
      <c r="AR1738" s="310">
        <f>COUNTA(AJ$2:AJ1738)</f>
        <v>12</v>
      </c>
      <c r="AS1738" s="312"/>
      <c r="AT1738" s="312"/>
      <c r="AU1738" s="312"/>
      <c r="AV1738" s="312"/>
      <c r="AW1738" s="312"/>
      <c r="AZ1738">
        <v>0</v>
      </c>
      <c r="BA1738">
        <v>0</v>
      </c>
    </row>
    <row r="1739" spans="1:53" x14ac:dyDescent="0.25">
      <c r="A1739">
        <v>132</v>
      </c>
      <c r="B1739" t="s">
        <v>65</v>
      </c>
      <c r="C1739" t="s">
        <v>948</v>
      </c>
      <c r="D1739"/>
      <c r="E1739">
        <v>1</v>
      </c>
      <c r="F1739">
        <v>3</v>
      </c>
      <c r="G1739">
        <v>2</v>
      </c>
      <c r="H1739">
        <v>2</v>
      </c>
      <c r="I1739">
        <v>0</v>
      </c>
      <c r="J1739">
        <v>0</v>
      </c>
      <c r="K1739">
        <v>1</v>
      </c>
      <c r="L1739">
        <v>1</v>
      </c>
      <c r="M1739"/>
      <c r="O1739" s="101">
        <f>IF(ISBLANK(C1739),O1738,IF(COUNTIF(C$2:C1739,C1739)&gt;1,O1738,1+MAX(O1738,0)))</f>
        <v>48</v>
      </c>
      <c r="P1739" s="45">
        <f t="shared" si="594"/>
        <v>26</v>
      </c>
      <c r="Q1739" s="33" t="str">
        <f t="shared" si="595"/>
        <v/>
      </c>
      <c r="R1739" s="33">
        <f t="shared" si="596"/>
        <v>3</v>
      </c>
      <c r="S1739" s="33" t="str">
        <f t="shared" si="597"/>
        <v>132_3</v>
      </c>
      <c r="T1739" s="35" t="str">
        <f t="shared" si="598"/>
        <v>132AM</v>
      </c>
      <c r="U1739" s="35" t="str">
        <f t="shared" si="599"/>
        <v>132AMNS</v>
      </c>
      <c r="V1739" s="35" t="str">
        <f t="shared" si="615"/>
        <v>1V</v>
      </c>
      <c r="W1739" s="35" t="str">
        <f t="shared" si="608"/>
        <v>132AM1V132</v>
      </c>
      <c r="X1739" s="388">
        <f t="shared" si="609"/>
        <v>1</v>
      </c>
      <c r="Y1739" s="388">
        <f t="shared" si="610"/>
        <v>1</v>
      </c>
      <c r="Z1739" s="280" t="str">
        <f t="shared" si="600"/>
        <v/>
      </c>
      <c r="AA1739" s="280" t="str">
        <f t="shared" si="601"/>
        <v/>
      </c>
      <c r="AB1739" s="389" t="str">
        <f t="shared" si="611"/>
        <v/>
      </c>
      <c r="AC1739" s="389" t="str">
        <f t="shared" si="612"/>
        <v/>
      </c>
      <c r="AD1739" s="390" t="str">
        <f t="shared" si="602"/>
        <v/>
      </c>
      <c r="AE1739" s="282">
        <f t="shared" si="603"/>
        <v>0</v>
      </c>
      <c r="AF1739" s="359">
        <f t="shared" si="604"/>
        <v>0</v>
      </c>
      <c r="AG1739" s="280">
        <f t="shared" si="605"/>
        <v>0</v>
      </c>
      <c r="AH1739" s="280">
        <f t="shared" si="606"/>
        <v>0</v>
      </c>
      <c r="AI1739" s="280">
        <f>IF(ISBLANK(T1739),AI1738,IF(COUNTIF(T$2:T1739,T1739)&gt;1,AI1738,1+MAX(AI1738,0)))</f>
        <v>47</v>
      </c>
      <c r="AL1739" s="391" t="str">
        <f t="shared" si="613"/>
        <v/>
      </c>
      <c r="AM1739" s="391" t="str">
        <f t="shared" si="614"/>
        <v/>
      </c>
      <c r="AO1739" s="310" t="str">
        <f t="shared" si="607"/>
        <v/>
      </c>
      <c r="AP1739" s="310">
        <f>SUM(AO$1:AO1739)</f>
        <v>0</v>
      </c>
      <c r="AQ1739" s="310">
        <f>SUM(AK$2:AK1739)</f>
        <v>12</v>
      </c>
      <c r="AR1739" s="310">
        <f>COUNTA(AJ$2:AJ1739)</f>
        <v>12</v>
      </c>
      <c r="AS1739" s="312"/>
      <c r="AT1739" s="312"/>
      <c r="AU1739" s="312"/>
      <c r="AV1739" s="312"/>
      <c r="AW1739" s="312"/>
      <c r="AZ1739">
        <v>1</v>
      </c>
      <c r="BA1739">
        <v>1</v>
      </c>
    </row>
    <row r="1740" spans="1:53" x14ac:dyDescent="0.25">
      <c r="A1740">
        <v>132</v>
      </c>
      <c r="B1740" t="s">
        <v>65</v>
      </c>
      <c r="C1740" t="s">
        <v>948</v>
      </c>
      <c r="D1740"/>
      <c r="E1740">
        <v>1</v>
      </c>
      <c r="F1740">
        <v>3</v>
      </c>
      <c r="G1740">
        <v>3</v>
      </c>
      <c r="H1740">
        <v>0</v>
      </c>
      <c r="I1740">
        <v>0</v>
      </c>
      <c r="J1740">
        <v>0</v>
      </c>
      <c r="K1740">
        <v>0</v>
      </c>
      <c r="L1740">
        <v>0</v>
      </c>
      <c r="M1740"/>
      <c r="O1740" s="101">
        <f>IF(ISBLANK(C1740),O1739,IF(COUNTIF(C$2:C1740,C1740)&gt;1,O1739,1+MAX(O1739,0)))</f>
        <v>48</v>
      </c>
      <c r="P1740" s="45">
        <f t="shared" si="594"/>
        <v>26</v>
      </c>
      <c r="Q1740" s="33" t="str">
        <f t="shared" si="595"/>
        <v/>
      </c>
      <c r="R1740" s="33">
        <f t="shared" si="596"/>
        <v>3</v>
      </c>
      <c r="S1740" s="33" t="str">
        <f t="shared" si="597"/>
        <v>132_3</v>
      </c>
      <c r="T1740" s="35" t="str">
        <f t="shared" si="598"/>
        <v>132AM</v>
      </c>
      <c r="U1740" s="35" t="str">
        <f t="shared" si="599"/>
        <v>132AMEW</v>
      </c>
      <c r="V1740" s="35" t="str">
        <f t="shared" si="615"/>
        <v>1V</v>
      </c>
      <c r="W1740" s="35" t="str">
        <f t="shared" si="608"/>
        <v>132AM1V133</v>
      </c>
      <c r="X1740" s="388">
        <f t="shared" si="609"/>
        <v>0</v>
      </c>
      <c r="Y1740" s="388">
        <f t="shared" si="610"/>
        <v>0</v>
      </c>
      <c r="Z1740" s="280" t="str">
        <f t="shared" si="600"/>
        <v/>
      </c>
      <c r="AA1740" s="280" t="str">
        <f t="shared" si="601"/>
        <v/>
      </c>
      <c r="AB1740" s="389" t="str">
        <f t="shared" si="611"/>
        <v/>
      </c>
      <c r="AC1740" s="389" t="str">
        <f t="shared" si="612"/>
        <v/>
      </c>
      <c r="AD1740" s="390" t="str">
        <f t="shared" si="602"/>
        <v/>
      </c>
      <c r="AE1740" s="282">
        <f t="shared" si="603"/>
        <v>0</v>
      </c>
      <c r="AF1740" s="359">
        <f t="shared" si="604"/>
        <v>0</v>
      </c>
      <c r="AG1740" s="280">
        <f t="shared" si="605"/>
        <v>3</v>
      </c>
      <c r="AH1740" s="280">
        <f t="shared" si="606"/>
        <v>1</v>
      </c>
      <c r="AI1740" s="280">
        <f>IF(ISBLANK(T1740),AI1739,IF(COUNTIF(T$2:T1740,T1740)&gt;1,AI1739,1+MAX(AI1739,0)))</f>
        <v>47</v>
      </c>
      <c r="AL1740" s="391" t="str">
        <f t="shared" si="613"/>
        <v/>
      </c>
      <c r="AM1740" s="391" t="str">
        <f t="shared" si="614"/>
        <v/>
      </c>
      <c r="AO1740" s="310" t="str">
        <f t="shared" si="607"/>
        <v/>
      </c>
      <c r="AP1740" s="310">
        <f>SUM(AO$1:AO1740)</f>
        <v>0</v>
      </c>
      <c r="AQ1740" s="310">
        <f>SUM(AK$2:AK1740)</f>
        <v>12</v>
      </c>
      <c r="AR1740" s="310">
        <f>COUNTA(AJ$2:AJ1740)</f>
        <v>12</v>
      </c>
      <c r="AS1740" s="312"/>
      <c r="AT1740" s="312"/>
      <c r="AU1740" s="312"/>
      <c r="AV1740" s="312"/>
      <c r="AW1740" s="312"/>
      <c r="AZ1740">
        <v>0</v>
      </c>
      <c r="BA1740">
        <v>0</v>
      </c>
    </row>
    <row r="1741" spans="1:53" x14ac:dyDescent="0.25">
      <c r="A1741">
        <v>132</v>
      </c>
      <c r="B1741" t="s">
        <v>65</v>
      </c>
      <c r="C1741" t="s">
        <v>948</v>
      </c>
      <c r="D1741"/>
      <c r="E1741">
        <v>1</v>
      </c>
      <c r="F1741">
        <v>3</v>
      </c>
      <c r="G1741">
        <v>4</v>
      </c>
      <c r="H1741">
        <v>13</v>
      </c>
      <c r="I1741">
        <v>5</v>
      </c>
      <c r="J1741">
        <v>3</v>
      </c>
      <c r="K1741">
        <v>0</v>
      </c>
      <c r="L1741">
        <v>1</v>
      </c>
      <c r="M1741"/>
      <c r="O1741" s="101">
        <f>IF(ISBLANK(C1741),O1740,IF(COUNTIF(C$2:C1741,C1741)&gt;1,O1740,1+MAX(O1740,0)))</f>
        <v>48</v>
      </c>
      <c r="P1741" s="45">
        <f t="shared" si="594"/>
        <v>26</v>
      </c>
      <c r="Q1741" s="33" t="str">
        <f t="shared" si="595"/>
        <v/>
      </c>
      <c r="R1741" s="33">
        <f t="shared" si="596"/>
        <v>3</v>
      </c>
      <c r="S1741" s="33" t="str">
        <f t="shared" si="597"/>
        <v>132_3</v>
      </c>
      <c r="T1741" s="35" t="str">
        <f t="shared" si="598"/>
        <v>132AM</v>
      </c>
      <c r="U1741" s="35" t="str">
        <f t="shared" si="599"/>
        <v>132AMEW</v>
      </c>
      <c r="V1741" s="35" t="str">
        <f t="shared" si="615"/>
        <v>1V</v>
      </c>
      <c r="W1741" s="35" t="str">
        <f t="shared" si="608"/>
        <v>132AM1V134</v>
      </c>
      <c r="X1741" s="388">
        <f t="shared" si="609"/>
        <v>0</v>
      </c>
      <c r="Y1741" s="388">
        <f t="shared" si="610"/>
        <v>1</v>
      </c>
      <c r="Z1741" s="280" t="str">
        <f t="shared" si="600"/>
        <v/>
      </c>
      <c r="AA1741" s="280" t="str">
        <f t="shared" si="601"/>
        <v/>
      </c>
      <c r="AB1741" s="389" t="str">
        <f t="shared" si="611"/>
        <v/>
      </c>
      <c r="AC1741" s="389" t="str">
        <f t="shared" si="612"/>
        <v/>
      </c>
      <c r="AD1741" s="390" t="str">
        <f t="shared" si="602"/>
        <v/>
      </c>
      <c r="AE1741" s="282">
        <f t="shared" si="603"/>
        <v>0</v>
      </c>
      <c r="AF1741" s="359">
        <f t="shared" si="604"/>
        <v>0</v>
      </c>
      <c r="AG1741" s="280">
        <f t="shared" si="605"/>
        <v>3</v>
      </c>
      <c r="AH1741" s="280">
        <f t="shared" si="606"/>
        <v>1</v>
      </c>
      <c r="AI1741" s="280">
        <f>IF(ISBLANK(T1741),AI1740,IF(COUNTIF(T$2:T1741,T1741)&gt;1,AI1740,1+MAX(AI1740,0)))</f>
        <v>47</v>
      </c>
      <c r="AL1741" s="391" t="str">
        <f t="shared" si="613"/>
        <v/>
      </c>
      <c r="AM1741" s="391" t="str">
        <f t="shared" si="614"/>
        <v/>
      </c>
      <c r="AO1741" s="310" t="str">
        <f t="shared" si="607"/>
        <v/>
      </c>
      <c r="AP1741" s="310">
        <f>SUM(AO$1:AO1741)</f>
        <v>0</v>
      </c>
      <c r="AQ1741" s="310">
        <f>SUM(AK$2:AK1741)</f>
        <v>12</v>
      </c>
      <c r="AR1741" s="310">
        <f>COUNTA(AJ$2:AJ1741)</f>
        <v>12</v>
      </c>
      <c r="AS1741" s="312"/>
      <c r="AT1741" s="312"/>
      <c r="AU1741" s="312"/>
      <c r="AV1741" s="312"/>
      <c r="AW1741" s="312"/>
      <c r="AZ1741">
        <v>0</v>
      </c>
      <c r="BA1741">
        <v>1</v>
      </c>
    </row>
    <row r="1742" spans="1:53" x14ac:dyDescent="0.25">
      <c r="A1742">
        <v>132</v>
      </c>
      <c r="B1742" t="s">
        <v>65</v>
      </c>
      <c r="C1742" t="s">
        <v>948</v>
      </c>
      <c r="D1742"/>
      <c r="E1742">
        <v>1</v>
      </c>
      <c r="F1742">
        <v>4</v>
      </c>
      <c r="G1742">
        <v>1</v>
      </c>
      <c r="H1742">
        <v>0</v>
      </c>
      <c r="I1742">
        <v>0</v>
      </c>
      <c r="J1742">
        <v>0</v>
      </c>
      <c r="K1742">
        <v>0</v>
      </c>
      <c r="L1742">
        <v>0</v>
      </c>
      <c r="M1742"/>
      <c r="O1742" s="101">
        <f>IF(ISBLANK(C1742),O1741,IF(COUNTIF(C$2:C1742,C1742)&gt;1,O1741,1+MAX(O1741,0)))</f>
        <v>48</v>
      </c>
      <c r="P1742" s="45">
        <f t="shared" si="594"/>
        <v>26</v>
      </c>
      <c r="Q1742" s="33" t="str">
        <f t="shared" si="595"/>
        <v/>
      </c>
      <c r="R1742" s="33">
        <f t="shared" si="596"/>
        <v>4</v>
      </c>
      <c r="S1742" s="33" t="str">
        <f t="shared" si="597"/>
        <v>132_4</v>
      </c>
      <c r="T1742" s="35" t="str">
        <f t="shared" si="598"/>
        <v>132AM</v>
      </c>
      <c r="U1742" s="35" t="str">
        <f t="shared" si="599"/>
        <v>132AMNS</v>
      </c>
      <c r="V1742" s="35" t="str">
        <f t="shared" si="615"/>
        <v>1V</v>
      </c>
      <c r="W1742" s="35" t="str">
        <f t="shared" si="608"/>
        <v>132AM1V141</v>
      </c>
      <c r="X1742" s="388">
        <f t="shared" si="609"/>
        <v>0</v>
      </c>
      <c r="Y1742" s="388">
        <f t="shared" si="610"/>
        <v>0</v>
      </c>
      <c r="Z1742" s="280" t="str">
        <f t="shared" si="600"/>
        <v/>
      </c>
      <c r="AA1742" s="280" t="str">
        <f t="shared" si="601"/>
        <v/>
      </c>
      <c r="AB1742" s="389" t="str">
        <f t="shared" si="611"/>
        <v/>
      </c>
      <c r="AC1742" s="389" t="str">
        <f t="shared" si="612"/>
        <v/>
      </c>
      <c r="AD1742" s="390" t="str">
        <f t="shared" si="602"/>
        <v/>
      </c>
      <c r="AE1742" s="282">
        <f t="shared" si="603"/>
        <v>0</v>
      </c>
      <c r="AF1742" s="359">
        <f t="shared" si="604"/>
        <v>0</v>
      </c>
      <c r="AG1742" s="280">
        <f t="shared" si="605"/>
        <v>0</v>
      </c>
      <c r="AH1742" s="280">
        <f t="shared" si="606"/>
        <v>0</v>
      </c>
      <c r="AI1742" s="280">
        <f>IF(ISBLANK(T1742),AI1741,IF(COUNTIF(T$2:T1742,T1742)&gt;1,AI1741,1+MAX(AI1741,0)))</f>
        <v>47</v>
      </c>
      <c r="AL1742" s="391" t="str">
        <f t="shared" si="613"/>
        <v/>
      </c>
      <c r="AM1742" s="391" t="str">
        <f t="shared" si="614"/>
        <v/>
      </c>
      <c r="AO1742" s="310" t="str">
        <f t="shared" si="607"/>
        <v/>
      </c>
      <c r="AP1742" s="310">
        <f>SUM(AO$1:AO1742)</f>
        <v>0</v>
      </c>
      <c r="AQ1742" s="310">
        <f>SUM(AK$2:AK1742)</f>
        <v>12</v>
      </c>
      <c r="AR1742" s="310">
        <f>COUNTA(AJ$2:AJ1742)</f>
        <v>12</v>
      </c>
      <c r="AS1742" s="312"/>
      <c r="AT1742" s="312"/>
      <c r="AU1742" s="312"/>
      <c r="AV1742" s="312"/>
      <c r="AW1742" s="312"/>
      <c r="AZ1742">
        <v>0</v>
      </c>
      <c r="BA1742">
        <v>0</v>
      </c>
    </row>
    <row r="1743" spans="1:53" x14ac:dyDescent="0.25">
      <c r="A1743">
        <v>132</v>
      </c>
      <c r="B1743" t="s">
        <v>65</v>
      </c>
      <c r="C1743" t="s">
        <v>948</v>
      </c>
      <c r="D1743"/>
      <c r="E1743">
        <v>1</v>
      </c>
      <c r="F1743">
        <v>4</v>
      </c>
      <c r="G1743">
        <v>2</v>
      </c>
      <c r="H1743">
        <v>2</v>
      </c>
      <c r="I1743">
        <v>0</v>
      </c>
      <c r="J1743">
        <v>0</v>
      </c>
      <c r="K1743">
        <v>0</v>
      </c>
      <c r="L1743">
        <v>0</v>
      </c>
      <c r="M1743"/>
      <c r="O1743" s="101">
        <f>IF(ISBLANK(C1743),O1742,IF(COUNTIF(C$2:C1743,C1743)&gt;1,O1742,1+MAX(O1742,0)))</f>
        <v>48</v>
      </c>
      <c r="P1743" s="45">
        <f t="shared" si="594"/>
        <v>26</v>
      </c>
      <c r="Q1743" s="33" t="str">
        <f t="shared" si="595"/>
        <v/>
      </c>
      <c r="R1743" s="33">
        <f t="shared" si="596"/>
        <v>4</v>
      </c>
      <c r="S1743" s="33" t="str">
        <f t="shared" si="597"/>
        <v>132_4</v>
      </c>
      <c r="T1743" s="35" t="str">
        <f t="shared" si="598"/>
        <v>132AM</v>
      </c>
      <c r="U1743" s="35" t="str">
        <f t="shared" si="599"/>
        <v>132AMNS</v>
      </c>
      <c r="V1743" s="35" t="str">
        <f t="shared" si="615"/>
        <v>1V</v>
      </c>
      <c r="W1743" s="35" t="str">
        <f t="shared" si="608"/>
        <v>132AM1V142</v>
      </c>
      <c r="X1743" s="388">
        <f t="shared" si="609"/>
        <v>0</v>
      </c>
      <c r="Y1743" s="388">
        <f t="shared" si="610"/>
        <v>0</v>
      </c>
      <c r="Z1743" s="280" t="str">
        <f t="shared" si="600"/>
        <v/>
      </c>
      <c r="AA1743" s="280" t="str">
        <f t="shared" si="601"/>
        <v/>
      </c>
      <c r="AB1743" s="389" t="str">
        <f t="shared" si="611"/>
        <v/>
      </c>
      <c r="AC1743" s="389" t="str">
        <f t="shared" si="612"/>
        <v/>
      </c>
      <c r="AD1743" s="390" t="str">
        <f t="shared" si="602"/>
        <v/>
      </c>
      <c r="AE1743" s="282">
        <f t="shared" si="603"/>
        <v>0</v>
      </c>
      <c r="AF1743" s="359">
        <f t="shared" si="604"/>
        <v>0</v>
      </c>
      <c r="AG1743" s="280">
        <f t="shared" si="605"/>
        <v>0</v>
      </c>
      <c r="AH1743" s="280">
        <f t="shared" si="606"/>
        <v>0</v>
      </c>
      <c r="AI1743" s="280">
        <f>IF(ISBLANK(T1743),AI1742,IF(COUNTIF(T$2:T1743,T1743)&gt;1,AI1742,1+MAX(AI1742,0)))</f>
        <v>47</v>
      </c>
      <c r="AL1743" s="391" t="str">
        <f t="shared" si="613"/>
        <v/>
      </c>
      <c r="AM1743" s="391" t="str">
        <f t="shared" si="614"/>
        <v/>
      </c>
      <c r="AO1743" s="310" t="str">
        <f t="shared" si="607"/>
        <v/>
      </c>
      <c r="AP1743" s="310">
        <f>SUM(AO$1:AO1743)</f>
        <v>0</v>
      </c>
      <c r="AQ1743" s="310">
        <f>SUM(AK$2:AK1743)</f>
        <v>12</v>
      </c>
      <c r="AR1743" s="310">
        <f>COUNTA(AJ$2:AJ1743)</f>
        <v>12</v>
      </c>
      <c r="AS1743" s="312"/>
      <c r="AT1743" s="312"/>
      <c r="AU1743" s="312"/>
      <c r="AV1743" s="312"/>
      <c r="AW1743" s="312"/>
      <c r="AZ1743">
        <v>0</v>
      </c>
      <c r="BA1743">
        <v>0</v>
      </c>
    </row>
    <row r="1744" spans="1:53" x14ac:dyDescent="0.25">
      <c r="A1744">
        <v>132</v>
      </c>
      <c r="B1744" t="s">
        <v>65</v>
      </c>
      <c r="C1744" t="s">
        <v>948</v>
      </c>
      <c r="D1744"/>
      <c r="E1744">
        <v>1</v>
      </c>
      <c r="F1744">
        <v>4</v>
      </c>
      <c r="G1744">
        <v>3</v>
      </c>
      <c r="H1744">
        <v>4</v>
      </c>
      <c r="I1744">
        <v>0</v>
      </c>
      <c r="J1744">
        <v>0</v>
      </c>
      <c r="K1744">
        <v>3</v>
      </c>
      <c r="L1744">
        <v>3</v>
      </c>
      <c r="M1744"/>
      <c r="O1744" s="101">
        <f>IF(ISBLANK(C1744),O1743,IF(COUNTIF(C$2:C1744,C1744)&gt;1,O1743,1+MAX(O1743,0)))</f>
        <v>48</v>
      </c>
      <c r="P1744" s="45">
        <f t="shared" si="594"/>
        <v>26</v>
      </c>
      <c r="Q1744" s="33" t="str">
        <f t="shared" si="595"/>
        <v/>
      </c>
      <c r="R1744" s="33">
        <f t="shared" si="596"/>
        <v>4</v>
      </c>
      <c r="S1744" s="33" t="str">
        <f t="shared" si="597"/>
        <v>132_4</v>
      </c>
      <c r="T1744" s="35" t="str">
        <f t="shared" si="598"/>
        <v>132AM</v>
      </c>
      <c r="U1744" s="35" t="str">
        <f t="shared" si="599"/>
        <v>132AMEW</v>
      </c>
      <c r="V1744" s="35" t="str">
        <f t="shared" si="615"/>
        <v>1V</v>
      </c>
      <c r="W1744" s="35" t="str">
        <f t="shared" si="608"/>
        <v>132AM1V143</v>
      </c>
      <c r="X1744" s="388">
        <f t="shared" si="609"/>
        <v>3</v>
      </c>
      <c r="Y1744" s="388">
        <f t="shared" si="610"/>
        <v>3</v>
      </c>
      <c r="Z1744" s="280" t="str">
        <f t="shared" si="600"/>
        <v/>
      </c>
      <c r="AA1744" s="280" t="str">
        <f t="shared" si="601"/>
        <v/>
      </c>
      <c r="AB1744" s="389" t="str">
        <f t="shared" si="611"/>
        <v/>
      </c>
      <c r="AC1744" s="389" t="str">
        <f t="shared" si="612"/>
        <v/>
      </c>
      <c r="AD1744" s="390" t="str">
        <f t="shared" si="602"/>
        <v/>
      </c>
      <c r="AE1744" s="282">
        <f t="shared" si="603"/>
        <v>0</v>
      </c>
      <c r="AF1744" s="359">
        <f t="shared" si="604"/>
        <v>0</v>
      </c>
      <c r="AG1744" s="280">
        <f t="shared" si="605"/>
        <v>3</v>
      </c>
      <c r="AH1744" s="280">
        <f t="shared" si="606"/>
        <v>1</v>
      </c>
      <c r="AI1744" s="280">
        <f>IF(ISBLANK(T1744),AI1743,IF(COUNTIF(T$2:T1744,T1744)&gt;1,AI1743,1+MAX(AI1743,0)))</f>
        <v>47</v>
      </c>
      <c r="AL1744" s="391" t="str">
        <f t="shared" si="613"/>
        <v/>
      </c>
      <c r="AM1744" s="391" t="str">
        <f t="shared" si="614"/>
        <v/>
      </c>
      <c r="AO1744" s="310" t="str">
        <f t="shared" si="607"/>
        <v/>
      </c>
      <c r="AP1744" s="310">
        <f>SUM(AO$1:AO1744)</f>
        <v>0</v>
      </c>
      <c r="AQ1744" s="310">
        <f>SUM(AK$2:AK1744)</f>
        <v>12</v>
      </c>
      <c r="AR1744" s="310">
        <f>COUNTA(AJ$2:AJ1744)</f>
        <v>12</v>
      </c>
      <c r="AS1744" s="312"/>
      <c r="AT1744" s="312"/>
      <c r="AU1744" s="312"/>
      <c r="AV1744" s="312"/>
      <c r="AW1744" s="312"/>
      <c r="AZ1744">
        <v>3</v>
      </c>
      <c r="BA1744">
        <v>3</v>
      </c>
    </row>
    <row r="1745" spans="1:53" x14ac:dyDescent="0.25">
      <c r="A1745">
        <v>132</v>
      </c>
      <c r="B1745" t="s">
        <v>65</v>
      </c>
      <c r="C1745" t="s">
        <v>948</v>
      </c>
      <c r="D1745"/>
      <c r="E1745">
        <v>1</v>
      </c>
      <c r="F1745">
        <v>4</v>
      </c>
      <c r="G1745">
        <v>4</v>
      </c>
      <c r="H1745">
        <v>6</v>
      </c>
      <c r="I1745">
        <v>0</v>
      </c>
      <c r="J1745">
        <v>4</v>
      </c>
      <c r="K1745">
        <v>0</v>
      </c>
      <c r="L1745">
        <v>0</v>
      </c>
      <c r="M1745"/>
      <c r="O1745" s="101">
        <f>IF(ISBLANK(C1745),O1744,IF(COUNTIF(C$2:C1745,C1745)&gt;1,O1744,1+MAX(O1744,0)))</f>
        <v>48</v>
      </c>
      <c r="P1745" s="45">
        <f t="shared" si="594"/>
        <v>26</v>
      </c>
      <c r="Q1745" s="33" t="str">
        <f t="shared" si="595"/>
        <v/>
      </c>
      <c r="R1745" s="33">
        <f t="shared" si="596"/>
        <v>4</v>
      </c>
      <c r="S1745" s="33" t="str">
        <f t="shared" si="597"/>
        <v>132_4</v>
      </c>
      <c r="T1745" s="35" t="str">
        <f t="shared" si="598"/>
        <v>132AM</v>
      </c>
      <c r="U1745" s="35" t="str">
        <f t="shared" si="599"/>
        <v>132AMEW</v>
      </c>
      <c r="V1745" s="35" t="str">
        <f t="shared" si="615"/>
        <v>1V</v>
      </c>
      <c r="W1745" s="35" t="str">
        <f t="shared" si="608"/>
        <v>132AM1V144</v>
      </c>
      <c r="X1745" s="388">
        <f t="shared" si="609"/>
        <v>0</v>
      </c>
      <c r="Y1745" s="388">
        <f t="shared" si="610"/>
        <v>0</v>
      </c>
      <c r="Z1745" s="280" t="str">
        <f t="shared" si="600"/>
        <v/>
      </c>
      <c r="AA1745" s="280" t="str">
        <f t="shared" si="601"/>
        <v/>
      </c>
      <c r="AB1745" s="389" t="str">
        <f t="shared" si="611"/>
        <v/>
      </c>
      <c r="AC1745" s="389" t="str">
        <f t="shared" si="612"/>
        <v/>
      </c>
      <c r="AD1745" s="390" t="str">
        <f t="shared" si="602"/>
        <v/>
      </c>
      <c r="AE1745" s="282">
        <f t="shared" si="603"/>
        <v>0</v>
      </c>
      <c r="AF1745" s="359">
        <f t="shared" si="604"/>
        <v>0</v>
      </c>
      <c r="AG1745" s="280">
        <f t="shared" si="605"/>
        <v>3</v>
      </c>
      <c r="AH1745" s="280">
        <f t="shared" si="606"/>
        <v>1</v>
      </c>
      <c r="AI1745" s="280">
        <f>IF(ISBLANK(T1745),AI1744,IF(COUNTIF(T$2:T1745,T1745)&gt;1,AI1744,1+MAX(AI1744,0)))</f>
        <v>47</v>
      </c>
      <c r="AL1745" s="391" t="str">
        <f t="shared" si="613"/>
        <v/>
      </c>
      <c r="AM1745" s="391" t="str">
        <f t="shared" si="614"/>
        <v/>
      </c>
      <c r="AO1745" s="310" t="str">
        <f t="shared" si="607"/>
        <v/>
      </c>
      <c r="AP1745" s="310">
        <f>SUM(AO$1:AO1745)</f>
        <v>0</v>
      </c>
      <c r="AQ1745" s="310">
        <f>SUM(AK$2:AK1745)</f>
        <v>12</v>
      </c>
      <c r="AR1745" s="310">
        <f>COUNTA(AJ$2:AJ1745)</f>
        <v>12</v>
      </c>
      <c r="AS1745" s="312"/>
      <c r="AT1745" s="312"/>
      <c r="AU1745" s="312"/>
      <c r="AV1745" s="312"/>
      <c r="AW1745" s="312"/>
      <c r="AZ1745">
        <v>0</v>
      </c>
      <c r="BA1745">
        <v>0</v>
      </c>
    </row>
    <row r="1746" spans="1:53" x14ac:dyDescent="0.25">
      <c r="A1746">
        <v>132</v>
      </c>
      <c r="B1746" t="s">
        <v>65</v>
      </c>
      <c r="C1746" t="s">
        <v>948</v>
      </c>
      <c r="D1746"/>
      <c r="E1746">
        <v>2</v>
      </c>
      <c r="F1746">
        <v>1</v>
      </c>
      <c r="G1746">
        <v>1</v>
      </c>
      <c r="H1746">
        <v>0</v>
      </c>
      <c r="I1746">
        <v>0</v>
      </c>
      <c r="J1746">
        <v>0</v>
      </c>
      <c r="K1746">
        <v>0</v>
      </c>
      <c r="L1746">
        <v>0</v>
      </c>
      <c r="M1746" t="s">
        <v>949</v>
      </c>
      <c r="O1746" s="101">
        <f>IF(ISBLANK(C1746),O1745,IF(COUNTIF(C$2:C1746,C1746)&gt;1,O1745,1+MAX(O1745,0)))</f>
        <v>48</v>
      </c>
      <c r="P1746" s="45">
        <f t="shared" si="594"/>
        <v>26</v>
      </c>
      <c r="Q1746" s="33" t="str">
        <f t="shared" si="595"/>
        <v/>
      </c>
      <c r="R1746" s="33">
        <f t="shared" si="596"/>
        <v>5</v>
      </c>
      <c r="S1746" s="33" t="str">
        <f t="shared" si="597"/>
        <v>132_5</v>
      </c>
      <c r="T1746" s="35" t="str">
        <f t="shared" si="598"/>
        <v>132AM</v>
      </c>
      <c r="U1746" s="35" t="str">
        <f t="shared" si="599"/>
        <v>132AMNS</v>
      </c>
      <c r="V1746" s="35" t="str">
        <f t="shared" si="615"/>
        <v>1V</v>
      </c>
      <c r="W1746" s="35" t="str">
        <f t="shared" si="608"/>
        <v>132AM1V211</v>
      </c>
      <c r="X1746" s="388">
        <f t="shared" si="609"/>
        <v>0</v>
      </c>
      <c r="Y1746" s="388">
        <f t="shared" si="610"/>
        <v>0</v>
      </c>
      <c r="Z1746" s="280" t="str">
        <f t="shared" si="600"/>
        <v/>
      </c>
      <c r="AA1746" s="280" t="str">
        <f t="shared" si="601"/>
        <v/>
      </c>
      <c r="AB1746" s="389" t="str">
        <f t="shared" si="611"/>
        <v/>
      </c>
      <c r="AC1746" s="389" t="str">
        <f t="shared" si="612"/>
        <v/>
      </c>
      <c r="AD1746" s="390" t="str">
        <f t="shared" si="602"/>
        <v/>
      </c>
      <c r="AE1746" s="282">
        <f t="shared" si="603"/>
        <v>0</v>
      </c>
      <c r="AF1746" s="359">
        <f t="shared" si="604"/>
        <v>0</v>
      </c>
      <c r="AG1746" s="280">
        <f t="shared" si="605"/>
        <v>0</v>
      </c>
      <c r="AH1746" s="280">
        <f t="shared" si="606"/>
        <v>0</v>
      </c>
      <c r="AI1746" s="280">
        <f>IF(ISBLANK(T1746),AI1745,IF(COUNTIF(T$2:T1746,T1746)&gt;1,AI1745,1+MAX(AI1745,0)))</f>
        <v>47</v>
      </c>
      <c r="AL1746" s="391" t="str">
        <f t="shared" si="613"/>
        <v/>
      </c>
      <c r="AM1746" s="391" t="str">
        <f t="shared" si="614"/>
        <v/>
      </c>
      <c r="AO1746" s="310" t="str">
        <f t="shared" si="607"/>
        <v/>
      </c>
      <c r="AP1746" s="310">
        <f>SUM(AO$1:AO1746)</f>
        <v>0</v>
      </c>
      <c r="AQ1746" s="310">
        <f>SUM(AK$2:AK1746)</f>
        <v>12</v>
      </c>
      <c r="AR1746" s="310">
        <f>COUNTA(AJ$2:AJ1746)</f>
        <v>12</v>
      </c>
      <c r="AS1746" s="312"/>
      <c r="AT1746" s="312"/>
      <c r="AU1746" s="312"/>
      <c r="AV1746" s="312"/>
      <c r="AW1746" s="312"/>
      <c r="AZ1746">
        <v>0</v>
      </c>
      <c r="BA1746">
        <v>0</v>
      </c>
    </row>
    <row r="1747" spans="1:53" x14ac:dyDescent="0.25">
      <c r="A1747">
        <v>132</v>
      </c>
      <c r="B1747" t="s">
        <v>65</v>
      </c>
      <c r="C1747" t="s">
        <v>948</v>
      </c>
      <c r="D1747"/>
      <c r="E1747">
        <v>2</v>
      </c>
      <c r="F1747">
        <v>1</v>
      </c>
      <c r="G1747">
        <v>2</v>
      </c>
      <c r="H1747">
        <v>1</v>
      </c>
      <c r="I1747">
        <v>0</v>
      </c>
      <c r="J1747">
        <v>0</v>
      </c>
      <c r="K1747">
        <v>0</v>
      </c>
      <c r="L1747">
        <v>0</v>
      </c>
      <c r="M1747" t="s">
        <v>949</v>
      </c>
      <c r="O1747" s="101">
        <f>IF(ISBLANK(C1747),O1746,IF(COUNTIF(C$2:C1747,C1747)&gt;1,O1746,1+MAX(O1746,0)))</f>
        <v>48</v>
      </c>
      <c r="P1747" s="45">
        <f t="shared" si="594"/>
        <v>26</v>
      </c>
      <c r="Q1747" s="33" t="str">
        <f t="shared" si="595"/>
        <v/>
      </c>
      <c r="R1747" s="33">
        <f t="shared" si="596"/>
        <v>5</v>
      </c>
      <c r="S1747" s="33" t="str">
        <f t="shared" si="597"/>
        <v>132_5</v>
      </c>
      <c r="T1747" s="35" t="str">
        <f t="shared" si="598"/>
        <v>132AM</v>
      </c>
      <c r="U1747" s="35" t="str">
        <f t="shared" si="599"/>
        <v>132AMNS</v>
      </c>
      <c r="V1747" s="35" t="str">
        <f t="shared" si="615"/>
        <v>1V</v>
      </c>
      <c r="W1747" s="35" t="str">
        <f t="shared" si="608"/>
        <v>132AM1V212</v>
      </c>
      <c r="X1747" s="388">
        <f t="shared" si="609"/>
        <v>0</v>
      </c>
      <c r="Y1747" s="388">
        <f t="shared" si="610"/>
        <v>0</v>
      </c>
      <c r="Z1747" s="280" t="str">
        <f t="shared" si="600"/>
        <v/>
      </c>
      <c r="AA1747" s="280" t="str">
        <f t="shared" si="601"/>
        <v/>
      </c>
      <c r="AB1747" s="389" t="str">
        <f t="shared" si="611"/>
        <v/>
      </c>
      <c r="AC1747" s="389" t="str">
        <f t="shared" si="612"/>
        <v/>
      </c>
      <c r="AD1747" s="390" t="str">
        <f t="shared" si="602"/>
        <v/>
      </c>
      <c r="AE1747" s="282">
        <f t="shared" si="603"/>
        <v>0</v>
      </c>
      <c r="AF1747" s="359">
        <f t="shared" si="604"/>
        <v>0</v>
      </c>
      <c r="AG1747" s="280">
        <f t="shared" si="605"/>
        <v>0</v>
      </c>
      <c r="AH1747" s="280">
        <f t="shared" si="606"/>
        <v>0</v>
      </c>
      <c r="AI1747" s="280">
        <f>IF(ISBLANK(T1747),AI1746,IF(COUNTIF(T$2:T1747,T1747)&gt;1,AI1746,1+MAX(AI1746,0)))</f>
        <v>47</v>
      </c>
      <c r="AL1747" s="391" t="str">
        <f t="shared" si="613"/>
        <v/>
      </c>
      <c r="AM1747" s="391" t="str">
        <f t="shared" si="614"/>
        <v/>
      </c>
      <c r="AO1747" s="310" t="str">
        <f t="shared" si="607"/>
        <v/>
      </c>
      <c r="AP1747" s="310">
        <f>SUM(AO$1:AO1747)</f>
        <v>0</v>
      </c>
      <c r="AQ1747" s="310">
        <f>SUM(AK$2:AK1747)</f>
        <v>12</v>
      </c>
      <c r="AR1747" s="310">
        <f>COUNTA(AJ$2:AJ1747)</f>
        <v>12</v>
      </c>
      <c r="AS1747" s="312"/>
      <c r="AT1747" s="312"/>
      <c r="AU1747" s="312"/>
      <c r="AV1747" s="312"/>
      <c r="AW1747" s="312"/>
      <c r="AZ1747">
        <v>0</v>
      </c>
      <c r="BA1747">
        <v>0</v>
      </c>
    </row>
    <row r="1748" spans="1:53" x14ac:dyDescent="0.25">
      <c r="A1748">
        <v>132</v>
      </c>
      <c r="B1748" t="s">
        <v>65</v>
      </c>
      <c r="C1748" t="s">
        <v>948</v>
      </c>
      <c r="D1748"/>
      <c r="E1748">
        <v>2</v>
      </c>
      <c r="F1748">
        <v>1</v>
      </c>
      <c r="G1748">
        <v>3</v>
      </c>
      <c r="H1748">
        <v>1</v>
      </c>
      <c r="I1748">
        <v>1</v>
      </c>
      <c r="J1748">
        <v>0</v>
      </c>
      <c r="K1748">
        <v>0</v>
      </c>
      <c r="L1748">
        <v>1</v>
      </c>
      <c r="M1748" t="s">
        <v>949</v>
      </c>
      <c r="O1748" s="101">
        <f>IF(ISBLANK(C1748),O1747,IF(COUNTIF(C$2:C1748,C1748)&gt;1,O1747,1+MAX(O1747,0)))</f>
        <v>48</v>
      </c>
      <c r="P1748" s="45">
        <f t="shared" si="594"/>
        <v>26</v>
      </c>
      <c r="Q1748" s="33" t="str">
        <f t="shared" si="595"/>
        <v/>
      </c>
      <c r="R1748" s="33">
        <f t="shared" si="596"/>
        <v>5</v>
      </c>
      <c r="S1748" s="33" t="str">
        <f t="shared" si="597"/>
        <v>132_5</v>
      </c>
      <c r="T1748" s="35" t="str">
        <f t="shared" si="598"/>
        <v>132AM</v>
      </c>
      <c r="U1748" s="35" t="str">
        <f t="shared" si="599"/>
        <v>132AMEW</v>
      </c>
      <c r="V1748" s="35" t="str">
        <f t="shared" si="615"/>
        <v>1V</v>
      </c>
      <c r="W1748" s="35" t="str">
        <f t="shared" si="608"/>
        <v>132AM1V213</v>
      </c>
      <c r="X1748" s="388">
        <f t="shared" si="609"/>
        <v>0</v>
      </c>
      <c r="Y1748" s="388">
        <f t="shared" si="610"/>
        <v>1</v>
      </c>
      <c r="Z1748" s="280" t="str">
        <f t="shared" si="600"/>
        <v/>
      </c>
      <c r="AA1748" s="280" t="str">
        <f t="shared" si="601"/>
        <v/>
      </c>
      <c r="AB1748" s="389" t="str">
        <f t="shared" si="611"/>
        <v/>
      </c>
      <c r="AC1748" s="389" t="str">
        <f t="shared" si="612"/>
        <v/>
      </c>
      <c r="AD1748" s="390" t="str">
        <f t="shared" si="602"/>
        <v/>
      </c>
      <c r="AE1748" s="282">
        <f t="shared" si="603"/>
        <v>0</v>
      </c>
      <c r="AF1748" s="359">
        <f t="shared" si="604"/>
        <v>0</v>
      </c>
      <c r="AG1748" s="280">
        <f t="shared" si="605"/>
        <v>3</v>
      </c>
      <c r="AH1748" s="280">
        <f t="shared" si="606"/>
        <v>1</v>
      </c>
      <c r="AI1748" s="280">
        <f>IF(ISBLANK(T1748),AI1747,IF(COUNTIF(T$2:T1748,T1748)&gt;1,AI1747,1+MAX(AI1747,0)))</f>
        <v>47</v>
      </c>
      <c r="AL1748" s="391" t="str">
        <f t="shared" si="613"/>
        <v/>
      </c>
      <c r="AM1748" s="391" t="str">
        <f t="shared" si="614"/>
        <v/>
      </c>
      <c r="AO1748" s="310" t="str">
        <f t="shared" si="607"/>
        <v/>
      </c>
      <c r="AP1748" s="310">
        <f>SUM(AO$1:AO1748)</f>
        <v>0</v>
      </c>
      <c r="AQ1748" s="310">
        <f>SUM(AK$2:AK1748)</f>
        <v>12</v>
      </c>
      <c r="AR1748" s="310">
        <f>COUNTA(AJ$2:AJ1748)</f>
        <v>12</v>
      </c>
      <c r="AS1748" s="312"/>
      <c r="AT1748" s="312"/>
      <c r="AU1748" s="312"/>
      <c r="AV1748" s="312"/>
      <c r="AW1748" s="312"/>
      <c r="AZ1748">
        <v>0</v>
      </c>
      <c r="BA1748">
        <v>1</v>
      </c>
    </row>
    <row r="1749" spans="1:53" x14ac:dyDescent="0.25">
      <c r="A1749">
        <v>132</v>
      </c>
      <c r="B1749" t="s">
        <v>65</v>
      </c>
      <c r="C1749" t="s">
        <v>948</v>
      </c>
      <c r="D1749"/>
      <c r="E1749">
        <v>2</v>
      </c>
      <c r="F1749">
        <v>1</v>
      </c>
      <c r="G1749">
        <v>4</v>
      </c>
      <c r="H1749">
        <v>4</v>
      </c>
      <c r="I1749">
        <v>0</v>
      </c>
      <c r="J1749">
        <v>0</v>
      </c>
      <c r="K1749">
        <v>1</v>
      </c>
      <c r="L1749">
        <v>3</v>
      </c>
      <c r="M1749" t="s">
        <v>949</v>
      </c>
      <c r="O1749" s="101">
        <f>IF(ISBLANK(C1749),O1748,IF(COUNTIF(C$2:C1749,C1749)&gt;1,O1748,1+MAX(O1748,0)))</f>
        <v>48</v>
      </c>
      <c r="P1749" s="45">
        <f t="shared" si="594"/>
        <v>26</v>
      </c>
      <c r="Q1749" s="33" t="str">
        <f t="shared" si="595"/>
        <v/>
      </c>
      <c r="R1749" s="33">
        <f t="shared" si="596"/>
        <v>5</v>
      </c>
      <c r="S1749" s="33" t="str">
        <f t="shared" si="597"/>
        <v>132_5</v>
      </c>
      <c r="T1749" s="35" t="str">
        <f t="shared" si="598"/>
        <v>132AM</v>
      </c>
      <c r="U1749" s="35" t="str">
        <f t="shared" si="599"/>
        <v>132AMEW</v>
      </c>
      <c r="V1749" s="35" t="str">
        <f t="shared" si="615"/>
        <v>1V</v>
      </c>
      <c r="W1749" s="35" t="str">
        <f t="shared" si="608"/>
        <v>132AM1V214</v>
      </c>
      <c r="X1749" s="388">
        <f t="shared" si="609"/>
        <v>1</v>
      </c>
      <c r="Y1749" s="388">
        <f t="shared" si="610"/>
        <v>3</v>
      </c>
      <c r="Z1749" s="280" t="str">
        <f t="shared" si="600"/>
        <v/>
      </c>
      <c r="AA1749" s="280" t="str">
        <f t="shared" si="601"/>
        <v/>
      </c>
      <c r="AB1749" s="389" t="str">
        <f t="shared" si="611"/>
        <v/>
      </c>
      <c r="AC1749" s="389" t="str">
        <f t="shared" si="612"/>
        <v/>
      </c>
      <c r="AD1749" s="390" t="str">
        <f t="shared" si="602"/>
        <v/>
      </c>
      <c r="AE1749" s="282">
        <f t="shared" si="603"/>
        <v>0</v>
      </c>
      <c r="AF1749" s="359">
        <f t="shared" si="604"/>
        <v>0</v>
      </c>
      <c r="AG1749" s="280">
        <f t="shared" si="605"/>
        <v>3</v>
      </c>
      <c r="AH1749" s="280">
        <f t="shared" si="606"/>
        <v>1</v>
      </c>
      <c r="AI1749" s="280">
        <f>IF(ISBLANK(T1749),AI1748,IF(COUNTIF(T$2:T1749,T1749)&gt;1,AI1748,1+MAX(AI1748,0)))</f>
        <v>47</v>
      </c>
      <c r="AL1749" s="391" t="str">
        <f t="shared" si="613"/>
        <v/>
      </c>
      <c r="AM1749" s="391" t="str">
        <f t="shared" si="614"/>
        <v/>
      </c>
      <c r="AO1749" s="310" t="str">
        <f t="shared" si="607"/>
        <v/>
      </c>
      <c r="AP1749" s="310">
        <f>SUM(AO$1:AO1749)</f>
        <v>0</v>
      </c>
      <c r="AQ1749" s="310">
        <f>SUM(AK$2:AK1749)</f>
        <v>12</v>
      </c>
      <c r="AR1749" s="310">
        <f>COUNTA(AJ$2:AJ1749)</f>
        <v>12</v>
      </c>
      <c r="AS1749" s="312"/>
      <c r="AT1749" s="312"/>
      <c r="AU1749" s="312"/>
      <c r="AV1749" s="312"/>
      <c r="AW1749" s="312"/>
      <c r="AZ1749">
        <v>1</v>
      </c>
      <c r="BA1749">
        <v>3</v>
      </c>
    </row>
    <row r="1750" spans="1:53" x14ac:dyDescent="0.25">
      <c r="A1750">
        <v>132</v>
      </c>
      <c r="B1750" t="s">
        <v>65</v>
      </c>
      <c r="C1750" t="s">
        <v>948</v>
      </c>
      <c r="D1750"/>
      <c r="E1750">
        <v>2</v>
      </c>
      <c r="F1750">
        <v>2</v>
      </c>
      <c r="G1750">
        <v>1</v>
      </c>
      <c r="H1750">
        <v>0</v>
      </c>
      <c r="I1750">
        <v>0</v>
      </c>
      <c r="J1750">
        <v>0</v>
      </c>
      <c r="K1750">
        <v>0</v>
      </c>
      <c r="L1750">
        <v>0</v>
      </c>
      <c r="M1750" t="s">
        <v>949</v>
      </c>
      <c r="O1750" s="101">
        <f>IF(ISBLANK(C1750),O1749,IF(COUNTIF(C$2:C1750,C1750)&gt;1,O1749,1+MAX(O1749,0)))</f>
        <v>48</v>
      </c>
      <c r="P1750" s="45">
        <f t="shared" si="594"/>
        <v>26</v>
      </c>
      <c r="Q1750" s="33" t="str">
        <f t="shared" si="595"/>
        <v/>
      </c>
      <c r="R1750" s="33">
        <f t="shared" si="596"/>
        <v>6</v>
      </c>
      <c r="S1750" s="33" t="str">
        <f t="shared" si="597"/>
        <v>132_6</v>
      </c>
      <c r="T1750" s="35" t="str">
        <f t="shared" si="598"/>
        <v>132AM</v>
      </c>
      <c r="U1750" s="35" t="str">
        <f t="shared" si="599"/>
        <v>132AMNS</v>
      </c>
      <c r="V1750" s="35" t="str">
        <f t="shared" si="615"/>
        <v>1V</v>
      </c>
      <c r="W1750" s="35" t="str">
        <f t="shared" si="608"/>
        <v>132AM1V221</v>
      </c>
      <c r="X1750" s="388">
        <f t="shared" si="609"/>
        <v>0</v>
      </c>
      <c r="Y1750" s="388">
        <f t="shared" si="610"/>
        <v>0</v>
      </c>
      <c r="Z1750" s="280" t="str">
        <f t="shared" si="600"/>
        <v/>
      </c>
      <c r="AA1750" s="280" t="str">
        <f t="shared" si="601"/>
        <v/>
      </c>
      <c r="AB1750" s="389" t="str">
        <f t="shared" si="611"/>
        <v/>
      </c>
      <c r="AC1750" s="389" t="str">
        <f t="shared" si="612"/>
        <v/>
      </c>
      <c r="AD1750" s="390" t="str">
        <f t="shared" si="602"/>
        <v/>
      </c>
      <c r="AE1750" s="282">
        <f t="shared" si="603"/>
        <v>0</v>
      </c>
      <c r="AF1750" s="359">
        <f t="shared" si="604"/>
        <v>0</v>
      </c>
      <c r="AG1750" s="280">
        <f t="shared" si="605"/>
        <v>0</v>
      </c>
      <c r="AH1750" s="280">
        <f t="shared" si="606"/>
        <v>0</v>
      </c>
      <c r="AI1750" s="280">
        <f>IF(ISBLANK(T1750),AI1749,IF(COUNTIF(T$2:T1750,T1750)&gt;1,AI1749,1+MAX(AI1749,0)))</f>
        <v>47</v>
      </c>
      <c r="AL1750" s="391" t="str">
        <f t="shared" si="613"/>
        <v/>
      </c>
      <c r="AM1750" s="391" t="str">
        <f t="shared" si="614"/>
        <v/>
      </c>
      <c r="AO1750" s="310" t="str">
        <f t="shared" si="607"/>
        <v/>
      </c>
      <c r="AP1750" s="310">
        <f>SUM(AO$1:AO1750)</f>
        <v>0</v>
      </c>
      <c r="AQ1750" s="310">
        <f>SUM(AK$2:AK1750)</f>
        <v>12</v>
      </c>
      <c r="AR1750" s="310">
        <f>COUNTA(AJ$2:AJ1750)</f>
        <v>12</v>
      </c>
      <c r="AS1750" s="312"/>
      <c r="AT1750" s="312"/>
      <c r="AU1750" s="312"/>
      <c r="AV1750" s="312"/>
      <c r="AW1750" s="312"/>
      <c r="AZ1750">
        <v>0</v>
      </c>
      <c r="BA1750">
        <v>0</v>
      </c>
    </row>
    <row r="1751" spans="1:53" x14ac:dyDescent="0.25">
      <c r="A1751">
        <v>132</v>
      </c>
      <c r="B1751" t="s">
        <v>65</v>
      </c>
      <c r="C1751" t="s">
        <v>948</v>
      </c>
      <c r="D1751"/>
      <c r="E1751">
        <v>2</v>
      </c>
      <c r="F1751">
        <v>2</v>
      </c>
      <c r="G1751">
        <v>2</v>
      </c>
      <c r="H1751">
        <v>1</v>
      </c>
      <c r="I1751">
        <v>0</v>
      </c>
      <c r="J1751">
        <v>0</v>
      </c>
      <c r="K1751">
        <v>0</v>
      </c>
      <c r="L1751">
        <v>0</v>
      </c>
      <c r="M1751" t="s">
        <v>949</v>
      </c>
      <c r="O1751" s="101">
        <f>IF(ISBLANK(C1751),O1750,IF(COUNTIF(C$2:C1751,C1751)&gt;1,O1750,1+MAX(O1750,0)))</f>
        <v>48</v>
      </c>
      <c r="P1751" s="45">
        <f t="shared" si="594"/>
        <v>26</v>
      </c>
      <c r="Q1751" s="33" t="str">
        <f t="shared" si="595"/>
        <v/>
      </c>
      <c r="R1751" s="33">
        <f t="shared" si="596"/>
        <v>6</v>
      </c>
      <c r="S1751" s="33" t="str">
        <f t="shared" si="597"/>
        <v>132_6</v>
      </c>
      <c r="T1751" s="35" t="str">
        <f t="shared" si="598"/>
        <v>132AM</v>
      </c>
      <c r="U1751" s="35" t="str">
        <f t="shared" si="599"/>
        <v>132AMNS</v>
      </c>
      <c r="V1751" s="35" t="str">
        <f t="shared" si="615"/>
        <v>1V</v>
      </c>
      <c r="W1751" s="35" t="str">
        <f t="shared" si="608"/>
        <v>132AM1V222</v>
      </c>
      <c r="X1751" s="388">
        <f t="shared" si="609"/>
        <v>0</v>
      </c>
      <c r="Y1751" s="388">
        <f t="shared" si="610"/>
        <v>0</v>
      </c>
      <c r="Z1751" s="280" t="str">
        <f t="shared" si="600"/>
        <v/>
      </c>
      <c r="AA1751" s="280" t="str">
        <f t="shared" si="601"/>
        <v/>
      </c>
      <c r="AB1751" s="389" t="str">
        <f t="shared" si="611"/>
        <v/>
      </c>
      <c r="AC1751" s="389" t="str">
        <f t="shared" si="612"/>
        <v/>
      </c>
      <c r="AD1751" s="390" t="str">
        <f t="shared" si="602"/>
        <v/>
      </c>
      <c r="AE1751" s="282">
        <f t="shared" si="603"/>
        <v>0</v>
      </c>
      <c r="AF1751" s="359">
        <f t="shared" si="604"/>
        <v>0</v>
      </c>
      <c r="AG1751" s="280">
        <f t="shared" si="605"/>
        <v>0</v>
      </c>
      <c r="AH1751" s="280">
        <f t="shared" si="606"/>
        <v>0</v>
      </c>
      <c r="AI1751" s="280">
        <f>IF(ISBLANK(T1751),AI1750,IF(COUNTIF(T$2:T1751,T1751)&gt;1,AI1750,1+MAX(AI1750,0)))</f>
        <v>47</v>
      </c>
      <c r="AL1751" s="391" t="str">
        <f t="shared" si="613"/>
        <v/>
      </c>
      <c r="AM1751" s="391" t="str">
        <f t="shared" si="614"/>
        <v/>
      </c>
      <c r="AO1751" s="310" t="str">
        <f t="shared" si="607"/>
        <v/>
      </c>
      <c r="AP1751" s="310">
        <f>SUM(AO$1:AO1751)</f>
        <v>0</v>
      </c>
      <c r="AQ1751" s="310">
        <f>SUM(AK$2:AK1751)</f>
        <v>12</v>
      </c>
      <c r="AR1751" s="310">
        <f>COUNTA(AJ$2:AJ1751)</f>
        <v>12</v>
      </c>
      <c r="AS1751" s="312"/>
      <c r="AT1751" s="312"/>
      <c r="AU1751" s="312"/>
      <c r="AV1751" s="312"/>
      <c r="AW1751" s="312"/>
      <c r="AZ1751">
        <v>0</v>
      </c>
      <c r="BA1751">
        <v>0</v>
      </c>
    </row>
    <row r="1752" spans="1:53" x14ac:dyDescent="0.25">
      <c r="A1752">
        <v>132</v>
      </c>
      <c r="B1752" t="s">
        <v>65</v>
      </c>
      <c r="C1752" t="s">
        <v>948</v>
      </c>
      <c r="D1752"/>
      <c r="E1752">
        <v>2</v>
      </c>
      <c r="F1752">
        <v>2</v>
      </c>
      <c r="G1752">
        <v>3</v>
      </c>
      <c r="H1752">
        <v>2</v>
      </c>
      <c r="I1752">
        <v>0</v>
      </c>
      <c r="J1752">
        <v>0</v>
      </c>
      <c r="K1752">
        <v>0</v>
      </c>
      <c r="L1752">
        <v>1</v>
      </c>
      <c r="M1752" t="s">
        <v>949</v>
      </c>
      <c r="O1752" s="101">
        <f>IF(ISBLANK(C1752),O1751,IF(COUNTIF(C$2:C1752,C1752)&gt;1,O1751,1+MAX(O1751,0)))</f>
        <v>48</v>
      </c>
      <c r="P1752" s="45">
        <f t="shared" si="594"/>
        <v>26</v>
      </c>
      <c r="Q1752" s="33" t="str">
        <f t="shared" si="595"/>
        <v/>
      </c>
      <c r="R1752" s="33">
        <f t="shared" si="596"/>
        <v>6</v>
      </c>
      <c r="S1752" s="33" t="str">
        <f t="shared" si="597"/>
        <v>132_6</v>
      </c>
      <c r="T1752" s="35" t="str">
        <f t="shared" si="598"/>
        <v>132AM</v>
      </c>
      <c r="U1752" s="35" t="str">
        <f t="shared" si="599"/>
        <v>132AMEW</v>
      </c>
      <c r="V1752" s="35" t="str">
        <f t="shared" si="615"/>
        <v>1V</v>
      </c>
      <c r="W1752" s="35" t="str">
        <f t="shared" si="608"/>
        <v>132AM1V223</v>
      </c>
      <c r="X1752" s="388">
        <f t="shared" si="609"/>
        <v>0</v>
      </c>
      <c r="Y1752" s="388">
        <f t="shared" si="610"/>
        <v>1</v>
      </c>
      <c r="Z1752" s="280" t="str">
        <f t="shared" si="600"/>
        <v/>
      </c>
      <c r="AA1752" s="280" t="str">
        <f t="shared" si="601"/>
        <v/>
      </c>
      <c r="AB1752" s="389" t="str">
        <f t="shared" si="611"/>
        <v/>
      </c>
      <c r="AC1752" s="389" t="str">
        <f t="shared" si="612"/>
        <v/>
      </c>
      <c r="AD1752" s="390" t="str">
        <f t="shared" si="602"/>
        <v/>
      </c>
      <c r="AE1752" s="282">
        <f t="shared" si="603"/>
        <v>0</v>
      </c>
      <c r="AF1752" s="359">
        <f t="shared" si="604"/>
        <v>0</v>
      </c>
      <c r="AG1752" s="280">
        <f t="shared" si="605"/>
        <v>3</v>
      </c>
      <c r="AH1752" s="280">
        <f t="shared" si="606"/>
        <v>1</v>
      </c>
      <c r="AI1752" s="280">
        <f>IF(ISBLANK(T1752),AI1751,IF(COUNTIF(T$2:T1752,T1752)&gt;1,AI1751,1+MAX(AI1751,0)))</f>
        <v>47</v>
      </c>
      <c r="AL1752" s="391" t="str">
        <f t="shared" si="613"/>
        <v/>
      </c>
      <c r="AM1752" s="391" t="str">
        <f t="shared" si="614"/>
        <v/>
      </c>
      <c r="AO1752" s="310" t="str">
        <f t="shared" si="607"/>
        <v/>
      </c>
      <c r="AP1752" s="310">
        <f>SUM(AO$1:AO1752)</f>
        <v>0</v>
      </c>
      <c r="AQ1752" s="310">
        <f>SUM(AK$2:AK1752)</f>
        <v>12</v>
      </c>
      <c r="AR1752" s="310">
        <f>COUNTA(AJ$2:AJ1752)</f>
        <v>12</v>
      </c>
      <c r="AS1752" s="312"/>
      <c r="AT1752" s="312"/>
      <c r="AU1752" s="312"/>
      <c r="AV1752" s="312"/>
      <c r="AW1752" s="312"/>
      <c r="AZ1752">
        <v>0</v>
      </c>
      <c r="BA1752">
        <v>1</v>
      </c>
    </row>
    <row r="1753" spans="1:53" x14ac:dyDescent="0.25">
      <c r="A1753">
        <v>132</v>
      </c>
      <c r="B1753" t="s">
        <v>65</v>
      </c>
      <c r="C1753" t="s">
        <v>948</v>
      </c>
      <c r="D1753"/>
      <c r="E1753">
        <v>2</v>
      </c>
      <c r="F1753">
        <v>2</v>
      </c>
      <c r="G1753">
        <v>4</v>
      </c>
      <c r="H1753">
        <v>8</v>
      </c>
      <c r="I1753">
        <v>1</v>
      </c>
      <c r="J1753">
        <v>3</v>
      </c>
      <c r="K1753">
        <v>0</v>
      </c>
      <c r="L1753">
        <v>0</v>
      </c>
      <c r="M1753" t="s">
        <v>949</v>
      </c>
      <c r="O1753" s="101">
        <f>IF(ISBLANK(C1753),O1752,IF(COUNTIF(C$2:C1753,C1753)&gt;1,O1752,1+MAX(O1752,0)))</f>
        <v>48</v>
      </c>
      <c r="P1753" s="45">
        <f t="shared" si="594"/>
        <v>26</v>
      </c>
      <c r="Q1753" s="33" t="str">
        <f t="shared" si="595"/>
        <v/>
      </c>
      <c r="R1753" s="33">
        <f t="shared" si="596"/>
        <v>6</v>
      </c>
      <c r="S1753" s="33" t="str">
        <f t="shared" si="597"/>
        <v>132_6</v>
      </c>
      <c r="T1753" s="35" t="str">
        <f t="shared" si="598"/>
        <v>132AM</v>
      </c>
      <c r="U1753" s="35" t="str">
        <f t="shared" si="599"/>
        <v>132AMEW</v>
      </c>
      <c r="V1753" s="35" t="str">
        <f t="shared" si="615"/>
        <v>1V</v>
      </c>
      <c r="W1753" s="35" t="str">
        <f t="shared" si="608"/>
        <v>132AM1V224</v>
      </c>
      <c r="X1753" s="388">
        <f t="shared" si="609"/>
        <v>0</v>
      </c>
      <c r="Y1753" s="388">
        <f t="shared" si="610"/>
        <v>0</v>
      </c>
      <c r="Z1753" s="280" t="str">
        <f t="shared" si="600"/>
        <v/>
      </c>
      <c r="AA1753" s="280" t="str">
        <f t="shared" si="601"/>
        <v/>
      </c>
      <c r="AB1753" s="389" t="str">
        <f t="shared" si="611"/>
        <v/>
      </c>
      <c r="AC1753" s="389" t="str">
        <f t="shared" si="612"/>
        <v/>
      </c>
      <c r="AD1753" s="390" t="str">
        <f t="shared" si="602"/>
        <v/>
      </c>
      <c r="AE1753" s="282">
        <f t="shared" si="603"/>
        <v>0</v>
      </c>
      <c r="AF1753" s="359">
        <f t="shared" si="604"/>
        <v>0</v>
      </c>
      <c r="AG1753" s="280">
        <f t="shared" si="605"/>
        <v>3</v>
      </c>
      <c r="AH1753" s="280">
        <f t="shared" si="606"/>
        <v>1</v>
      </c>
      <c r="AI1753" s="280">
        <f>IF(ISBLANK(T1753),AI1752,IF(COUNTIF(T$2:T1753,T1753)&gt;1,AI1752,1+MAX(AI1752,0)))</f>
        <v>47</v>
      </c>
      <c r="AL1753" s="391" t="str">
        <f t="shared" si="613"/>
        <v/>
      </c>
      <c r="AM1753" s="391" t="str">
        <f t="shared" si="614"/>
        <v/>
      </c>
      <c r="AO1753" s="310" t="str">
        <f t="shared" si="607"/>
        <v/>
      </c>
      <c r="AP1753" s="310">
        <f>SUM(AO$1:AO1753)</f>
        <v>0</v>
      </c>
      <c r="AQ1753" s="310">
        <f>SUM(AK$2:AK1753)</f>
        <v>12</v>
      </c>
      <c r="AR1753" s="310">
        <f>COUNTA(AJ$2:AJ1753)</f>
        <v>12</v>
      </c>
      <c r="AS1753" s="312"/>
      <c r="AT1753" s="312"/>
      <c r="AU1753" s="312"/>
      <c r="AV1753" s="312"/>
      <c r="AW1753" s="312"/>
      <c r="AZ1753">
        <v>0</v>
      </c>
      <c r="BA1753">
        <v>0</v>
      </c>
    </row>
    <row r="1754" spans="1:53" x14ac:dyDescent="0.25">
      <c r="A1754">
        <v>132</v>
      </c>
      <c r="B1754" t="s">
        <v>65</v>
      </c>
      <c r="C1754" t="s">
        <v>948</v>
      </c>
      <c r="D1754"/>
      <c r="E1754">
        <v>2</v>
      </c>
      <c r="F1754">
        <v>3</v>
      </c>
      <c r="G1754">
        <v>1</v>
      </c>
      <c r="H1754">
        <v>0</v>
      </c>
      <c r="I1754">
        <v>0</v>
      </c>
      <c r="J1754">
        <v>0</v>
      </c>
      <c r="K1754">
        <v>0</v>
      </c>
      <c r="L1754">
        <v>0</v>
      </c>
      <c r="M1754" t="s">
        <v>949</v>
      </c>
      <c r="O1754" s="101">
        <f>IF(ISBLANK(C1754),O1753,IF(COUNTIF(C$2:C1754,C1754)&gt;1,O1753,1+MAX(O1753,0)))</f>
        <v>48</v>
      </c>
      <c r="P1754" s="45">
        <f t="shared" si="594"/>
        <v>26</v>
      </c>
      <c r="Q1754" s="33" t="str">
        <f t="shared" si="595"/>
        <v/>
      </c>
      <c r="R1754" s="33">
        <f t="shared" si="596"/>
        <v>7</v>
      </c>
      <c r="S1754" s="33" t="str">
        <f t="shared" si="597"/>
        <v>132_7</v>
      </c>
      <c r="T1754" s="35" t="str">
        <f t="shared" si="598"/>
        <v>132AM</v>
      </c>
      <c r="U1754" s="35" t="str">
        <f t="shared" si="599"/>
        <v>132AMNS</v>
      </c>
      <c r="V1754" s="35" t="str">
        <f t="shared" si="615"/>
        <v>1V</v>
      </c>
      <c r="W1754" s="35" t="str">
        <f t="shared" si="608"/>
        <v>132AM1V231</v>
      </c>
      <c r="X1754" s="388">
        <f t="shared" si="609"/>
        <v>0</v>
      </c>
      <c r="Y1754" s="388">
        <f t="shared" si="610"/>
        <v>0</v>
      </c>
      <c r="Z1754" s="280" t="str">
        <f t="shared" si="600"/>
        <v/>
      </c>
      <c r="AA1754" s="280" t="str">
        <f t="shared" si="601"/>
        <v/>
      </c>
      <c r="AB1754" s="389" t="str">
        <f t="shared" si="611"/>
        <v/>
      </c>
      <c r="AC1754" s="389" t="str">
        <f t="shared" si="612"/>
        <v/>
      </c>
      <c r="AD1754" s="390" t="str">
        <f t="shared" si="602"/>
        <v/>
      </c>
      <c r="AE1754" s="282">
        <f t="shared" si="603"/>
        <v>0</v>
      </c>
      <c r="AF1754" s="359">
        <f t="shared" si="604"/>
        <v>0</v>
      </c>
      <c r="AG1754" s="280">
        <f t="shared" si="605"/>
        <v>0</v>
      </c>
      <c r="AH1754" s="280">
        <f t="shared" si="606"/>
        <v>0</v>
      </c>
      <c r="AI1754" s="280">
        <f>IF(ISBLANK(T1754),AI1753,IF(COUNTIF(T$2:T1754,T1754)&gt;1,AI1753,1+MAX(AI1753,0)))</f>
        <v>47</v>
      </c>
      <c r="AL1754" s="391" t="str">
        <f t="shared" si="613"/>
        <v/>
      </c>
      <c r="AM1754" s="391" t="str">
        <f t="shared" si="614"/>
        <v/>
      </c>
      <c r="AO1754" s="310" t="str">
        <f t="shared" si="607"/>
        <v/>
      </c>
      <c r="AP1754" s="310">
        <f>SUM(AO$1:AO1754)</f>
        <v>0</v>
      </c>
      <c r="AQ1754" s="310">
        <f>SUM(AK$2:AK1754)</f>
        <v>12</v>
      </c>
      <c r="AR1754" s="310">
        <f>COUNTA(AJ$2:AJ1754)</f>
        <v>12</v>
      </c>
      <c r="AS1754" s="312"/>
      <c r="AT1754" s="312"/>
      <c r="AU1754" s="312"/>
      <c r="AV1754" s="312"/>
      <c r="AW1754" s="312"/>
      <c r="AZ1754">
        <v>0</v>
      </c>
      <c r="BA1754">
        <v>0</v>
      </c>
    </row>
    <row r="1755" spans="1:53" x14ac:dyDescent="0.25">
      <c r="A1755">
        <v>132</v>
      </c>
      <c r="B1755" t="s">
        <v>65</v>
      </c>
      <c r="C1755" t="s">
        <v>948</v>
      </c>
      <c r="D1755"/>
      <c r="E1755">
        <v>2</v>
      </c>
      <c r="F1755">
        <v>3</v>
      </c>
      <c r="G1755">
        <v>2</v>
      </c>
      <c r="H1755">
        <v>2</v>
      </c>
      <c r="I1755">
        <v>1</v>
      </c>
      <c r="J1755">
        <v>0</v>
      </c>
      <c r="K1755">
        <v>1</v>
      </c>
      <c r="L1755">
        <v>1</v>
      </c>
      <c r="M1755" t="s">
        <v>949</v>
      </c>
      <c r="O1755" s="101">
        <f>IF(ISBLANK(C1755),O1754,IF(COUNTIF(C$2:C1755,C1755)&gt;1,O1754,1+MAX(O1754,0)))</f>
        <v>48</v>
      </c>
      <c r="P1755" s="45">
        <f t="shared" si="594"/>
        <v>26</v>
      </c>
      <c r="Q1755" s="33" t="str">
        <f t="shared" si="595"/>
        <v/>
      </c>
      <c r="R1755" s="33">
        <f t="shared" si="596"/>
        <v>7</v>
      </c>
      <c r="S1755" s="33" t="str">
        <f t="shared" si="597"/>
        <v>132_7</v>
      </c>
      <c r="T1755" s="35" t="str">
        <f t="shared" si="598"/>
        <v>132AM</v>
      </c>
      <c r="U1755" s="35" t="str">
        <f t="shared" si="599"/>
        <v>132AMNS</v>
      </c>
      <c r="V1755" s="35" t="str">
        <f t="shared" si="615"/>
        <v>1V</v>
      </c>
      <c r="W1755" s="35" t="str">
        <f t="shared" si="608"/>
        <v>132AM1V232</v>
      </c>
      <c r="X1755" s="388">
        <f t="shared" si="609"/>
        <v>1</v>
      </c>
      <c r="Y1755" s="388">
        <f t="shared" si="610"/>
        <v>1</v>
      </c>
      <c r="Z1755" s="280" t="str">
        <f t="shared" si="600"/>
        <v/>
      </c>
      <c r="AA1755" s="280" t="str">
        <f t="shared" si="601"/>
        <v/>
      </c>
      <c r="AB1755" s="389" t="str">
        <f t="shared" si="611"/>
        <v/>
      </c>
      <c r="AC1755" s="389" t="str">
        <f t="shared" si="612"/>
        <v/>
      </c>
      <c r="AD1755" s="390" t="str">
        <f t="shared" si="602"/>
        <v/>
      </c>
      <c r="AE1755" s="282">
        <f t="shared" si="603"/>
        <v>0</v>
      </c>
      <c r="AF1755" s="359">
        <f t="shared" si="604"/>
        <v>0</v>
      </c>
      <c r="AG1755" s="280">
        <f t="shared" si="605"/>
        <v>0</v>
      </c>
      <c r="AH1755" s="280">
        <f t="shared" si="606"/>
        <v>0</v>
      </c>
      <c r="AI1755" s="280">
        <f>IF(ISBLANK(T1755),AI1754,IF(COUNTIF(T$2:T1755,T1755)&gt;1,AI1754,1+MAX(AI1754,0)))</f>
        <v>47</v>
      </c>
      <c r="AL1755" s="391" t="str">
        <f t="shared" si="613"/>
        <v/>
      </c>
      <c r="AM1755" s="391" t="str">
        <f t="shared" si="614"/>
        <v/>
      </c>
      <c r="AO1755" s="310" t="str">
        <f t="shared" si="607"/>
        <v/>
      </c>
      <c r="AP1755" s="310">
        <f>SUM(AO$1:AO1755)</f>
        <v>0</v>
      </c>
      <c r="AQ1755" s="310">
        <f>SUM(AK$2:AK1755)</f>
        <v>12</v>
      </c>
      <c r="AR1755" s="310">
        <f>COUNTA(AJ$2:AJ1755)</f>
        <v>12</v>
      </c>
      <c r="AS1755" s="312"/>
      <c r="AT1755" s="312"/>
      <c r="AU1755" s="312"/>
      <c r="AV1755" s="312"/>
      <c r="AW1755" s="312"/>
      <c r="AZ1755">
        <v>1</v>
      </c>
      <c r="BA1755">
        <v>1</v>
      </c>
    </row>
    <row r="1756" spans="1:53" x14ac:dyDescent="0.25">
      <c r="A1756">
        <v>132</v>
      </c>
      <c r="B1756" t="s">
        <v>65</v>
      </c>
      <c r="C1756" t="s">
        <v>948</v>
      </c>
      <c r="D1756"/>
      <c r="E1756">
        <v>2</v>
      </c>
      <c r="F1756">
        <v>3</v>
      </c>
      <c r="G1756">
        <v>3</v>
      </c>
      <c r="H1756">
        <v>2</v>
      </c>
      <c r="I1756">
        <v>0</v>
      </c>
      <c r="J1756">
        <v>0</v>
      </c>
      <c r="K1756">
        <v>1</v>
      </c>
      <c r="L1756">
        <v>2</v>
      </c>
      <c r="M1756" t="s">
        <v>949</v>
      </c>
      <c r="O1756" s="101">
        <f>IF(ISBLANK(C1756),O1755,IF(COUNTIF(C$2:C1756,C1756)&gt;1,O1755,1+MAX(O1755,0)))</f>
        <v>48</v>
      </c>
      <c r="P1756" s="45">
        <f t="shared" si="594"/>
        <v>26</v>
      </c>
      <c r="Q1756" s="33" t="str">
        <f t="shared" si="595"/>
        <v/>
      </c>
      <c r="R1756" s="33">
        <f t="shared" si="596"/>
        <v>7</v>
      </c>
      <c r="S1756" s="33" t="str">
        <f t="shared" si="597"/>
        <v>132_7</v>
      </c>
      <c r="T1756" s="35" t="str">
        <f t="shared" si="598"/>
        <v>132AM</v>
      </c>
      <c r="U1756" s="35" t="str">
        <f t="shared" si="599"/>
        <v>132AMEW</v>
      </c>
      <c r="V1756" s="35" t="str">
        <f t="shared" si="615"/>
        <v>1V</v>
      </c>
      <c r="W1756" s="35" t="str">
        <f t="shared" si="608"/>
        <v>132AM1V233</v>
      </c>
      <c r="X1756" s="388">
        <f t="shared" si="609"/>
        <v>1</v>
      </c>
      <c r="Y1756" s="388">
        <f t="shared" si="610"/>
        <v>2</v>
      </c>
      <c r="Z1756" s="280" t="str">
        <f t="shared" si="600"/>
        <v/>
      </c>
      <c r="AA1756" s="280" t="str">
        <f t="shared" si="601"/>
        <v/>
      </c>
      <c r="AB1756" s="389" t="str">
        <f t="shared" si="611"/>
        <v/>
      </c>
      <c r="AC1756" s="389" t="str">
        <f t="shared" si="612"/>
        <v/>
      </c>
      <c r="AD1756" s="390" t="str">
        <f t="shared" si="602"/>
        <v/>
      </c>
      <c r="AE1756" s="282">
        <f t="shared" si="603"/>
        <v>0</v>
      </c>
      <c r="AF1756" s="359">
        <f t="shared" si="604"/>
        <v>0</v>
      </c>
      <c r="AG1756" s="280">
        <f t="shared" si="605"/>
        <v>3</v>
      </c>
      <c r="AH1756" s="280">
        <f t="shared" si="606"/>
        <v>1</v>
      </c>
      <c r="AI1756" s="280">
        <f>IF(ISBLANK(T1756),AI1755,IF(COUNTIF(T$2:T1756,T1756)&gt;1,AI1755,1+MAX(AI1755,0)))</f>
        <v>47</v>
      </c>
      <c r="AL1756" s="391" t="str">
        <f t="shared" si="613"/>
        <v/>
      </c>
      <c r="AM1756" s="391" t="str">
        <f t="shared" si="614"/>
        <v/>
      </c>
      <c r="AO1756" s="310" t="str">
        <f t="shared" si="607"/>
        <v/>
      </c>
      <c r="AP1756" s="310">
        <f>SUM(AO$1:AO1756)</f>
        <v>0</v>
      </c>
      <c r="AQ1756" s="310">
        <f>SUM(AK$2:AK1756)</f>
        <v>12</v>
      </c>
      <c r="AR1756" s="310">
        <f>COUNTA(AJ$2:AJ1756)</f>
        <v>12</v>
      </c>
      <c r="AS1756" s="312"/>
      <c r="AT1756" s="312"/>
      <c r="AU1756" s="312"/>
      <c r="AV1756" s="312"/>
      <c r="AW1756" s="312"/>
      <c r="AZ1756">
        <v>1</v>
      </c>
      <c r="BA1756">
        <v>2</v>
      </c>
    </row>
    <row r="1757" spans="1:53" x14ac:dyDescent="0.25">
      <c r="A1757">
        <v>132</v>
      </c>
      <c r="B1757" t="s">
        <v>65</v>
      </c>
      <c r="C1757" t="s">
        <v>948</v>
      </c>
      <c r="D1757"/>
      <c r="E1757">
        <v>2</v>
      </c>
      <c r="F1757">
        <v>3</v>
      </c>
      <c r="G1757">
        <v>4</v>
      </c>
      <c r="H1757">
        <v>17</v>
      </c>
      <c r="I1757">
        <v>6</v>
      </c>
      <c r="J1757">
        <v>5</v>
      </c>
      <c r="K1757">
        <v>1</v>
      </c>
      <c r="L1757">
        <v>4</v>
      </c>
      <c r="M1757" t="s">
        <v>949</v>
      </c>
      <c r="O1757" s="101">
        <f>IF(ISBLANK(C1757),O1756,IF(COUNTIF(C$2:C1757,C1757)&gt;1,O1756,1+MAX(O1756,0)))</f>
        <v>48</v>
      </c>
      <c r="P1757" s="45">
        <f t="shared" si="594"/>
        <v>26</v>
      </c>
      <c r="Q1757" s="33" t="str">
        <f t="shared" si="595"/>
        <v/>
      </c>
      <c r="R1757" s="33">
        <f t="shared" si="596"/>
        <v>7</v>
      </c>
      <c r="S1757" s="33" t="str">
        <f t="shared" si="597"/>
        <v>132_7</v>
      </c>
      <c r="T1757" s="35" t="str">
        <f t="shared" si="598"/>
        <v>132AM</v>
      </c>
      <c r="U1757" s="35" t="str">
        <f t="shared" si="599"/>
        <v>132AMEW</v>
      </c>
      <c r="V1757" s="35" t="str">
        <f t="shared" si="615"/>
        <v>1V</v>
      </c>
      <c r="W1757" s="35" t="str">
        <f t="shared" si="608"/>
        <v>132AM1V234</v>
      </c>
      <c r="X1757" s="388">
        <f t="shared" si="609"/>
        <v>1</v>
      </c>
      <c r="Y1757" s="388">
        <f t="shared" si="610"/>
        <v>4</v>
      </c>
      <c r="Z1757" s="280" t="str">
        <f t="shared" si="600"/>
        <v/>
      </c>
      <c r="AA1757" s="280" t="str">
        <f t="shared" si="601"/>
        <v/>
      </c>
      <c r="AB1757" s="389" t="str">
        <f t="shared" si="611"/>
        <v/>
      </c>
      <c r="AC1757" s="389" t="str">
        <f t="shared" si="612"/>
        <v/>
      </c>
      <c r="AD1757" s="390" t="str">
        <f t="shared" si="602"/>
        <v/>
      </c>
      <c r="AE1757" s="282">
        <f t="shared" si="603"/>
        <v>0</v>
      </c>
      <c r="AF1757" s="359">
        <f t="shared" si="604"/>
        <v>0</v>
      </c>
      <c r="AG1757" s="280">
        <f t="shared" si="605"/>
        <v>3</v>
      </c>
      <c r="AH1757" s="280">
        <f t="shared" si="606"/>
        <v>1</v>
      </c>
      <c r="AI1757" s="280">
        <f>IF(ISBLANK(T1757),AI1756,IF(COUNTIF(T$2:T1757,T1757)&gt;1,AI1756,1+MAX(AI1756,0)))</f>
        <v>47</v>
      </c>
      <c r="AL1757" s="391" t="str">
        <f t="shared" si="613"/>
        <v/>
      </c>
      <c r="AM1757" s="391" t="str">
        <f t="shared" si="614"/>
        <v/>
      </c>
      <c r="AO1757" s="310" t="str">
        <f t="shared" si="607"/>
        <v/>
      </c>
      <c r="AP1757" s="310">
        <f>SUM(AO$1:AO1757)</f>
        <v>0</v>
      </c>
      <c r="AQ1757" s="310">
        <f>SUM(AK$2:AK1757)</f>
        <v>12</v>
      </c>
      <c r="AR1757" s="310">
        <f>COUNTA(AJ$2:AJ1757)</f>
        <v>12</v>
      </c>
      <c r="AS1757" s="312"/>
      <c r="AT1757" s="312"/>
      <c r="AU1757" s="312"/>
      <c r="AV1757" s="312"/>
      <c r="AW1757" s="312"/>
      <c r="AZ1757">
        <v>1</v>
      </c>
      <c r="BA1757">
        <v>4</v>
      </c>
    </row>
    <row r="1758" spans="1:53" x14ac:dyDescent="0.25">
      <c r="A1758">
        <v>132</v>
      </c>
      <c r="B1758" t="s">
        <v>65</v>
      </c>
      <c r="C1758" t="s">
        <v>948</v>
      </c>
      <c r="D1758"/>
      <c r="E1758">
        <v>2</v>
      </c>
      <c r="F1758">
        <v>4</v>
      </c>
      <c r="G1758">
        <v>1</v>
      </c>
      <c r="H1758">
        <v>0</v>
      </c>
      <c r="I1758">
        <v>0</v>
      </c>
      <c r="J1758">
        <v>0</v>
      </c>
      <c r="K1758">
        <v>0</v>
      </c>
      <c r="L1758">
        <v>0</v>
      </c>
      <c r="M1758" t="s">
        <v>949</v>
      </c>
      <c r="O1758" s="101">
        <f>IF(ISBLANK(C1758),O1757,IF(COUNTIF(C$2:C1758,C1758)&gt;1,O1757,1+MAX(O1757,0)))</f>
        <v>48</v>
      </c>
      <c r="P1758" s="45">
        <f t="shared" si="594"/>
        <v>26</v>
      </c>
      <c r="Q1758" s="33" t="str">
        <f t="shared" si="595"/>
        <v/>
      </c>
      <c r="R1758" s="33">
        <f t="shared" si="596"/>
        <v>8</v>
      </c>
      <c r="S1758" s="33" t="str">
        <f t="shared" si="597"/>
        <v>132_8</v>
      </c>
      <c r="T1758" s="35" t="str">
        <f t="shared" si="598"/>
        <v>132AM</v>
      </c>
      <c r="U1758" s="35" t="str">
        <f t="shared" si="599"/>
        <v>132AMNS</v>
      </c>
      <c r="V1758" s="35" t="str">
        <f t="shared" si="615"/>
        <v>1V</v>
      </c>
      <c r="W1758" s="35" t="str">
        <f t="shared" si="608"/>
        <v>132AM1V241</v>
      </c>
      <c r="X1758" s="388">
        <f t="shared" si="609"/>
        <v>0</v>
      </c>
      <c r="Y1758" s="388">
        <f t="shared" si="610"/>
        <v>0</v>
      </c>
      <c r="Z1758" s="280" t="str">
        <f t="shared" si="600"/>
        <v/>
      </c>
      <c r="AA1758" s="280" t="str">
        <f t="shared" si="601"/>
        <v/>
      </c>
      <c r="AB1758" s="389" t="str">
        <f t="shared" si="611"/>
        <v/>
      </c>
      <c r="AC1758" s="389" t="str">
        <f t="shared" si="612"/>
        <v/>
      </c>
      <c r="AD1758" s="390" t="str">
        <f t="shared" si="602"/>
        <v/>
      </c>
      <c r="AE1758" s="282">
        <f t="shared" si="603"/>
        <v>0</v>
      </c>
      <c r="AF1758" s="359">
        <f t="shared" si="604"/>
        <v>0</v>
      </c>
      <c r="AG1758" s="280">
        <f t="shared" si="605"/>
        <v>0</v>
      </c>
      <c r="AH1758" s="280">
        <f t="shared" si="606"/>
        <v>0</v>
      </c>
      <c r="AI1758" s="280">
        <f>IF(ISBLANK(T1758),AI1757,IF(COUNTIF(T$2:T1758,T1758)&gt;1,AI1757,1+MAX(AI1757,0)))</f>
        <v>47</v>
      </c>
      <c r="AL1758" s="391" t="str">
        <f t="shared" si="613"/>
        <v/>
      </c>
      <c r="AM1758" s="391" t="str">
        <f t="shared" si="614"/>
        <v/>
      </c>
      <c r="AO1758" s="310" t="str">
        <f t="shared" si="607"/>
        <v/>
      </c>
      <c r="AP1758" s="310">
        <f>SUM(AO$1:AO1758)</f>
        <v>0</v>
      </c>
      <c r="AQ1758" s="310">
        <f>SUM(AK$2:AK1758)</f>
        <v>12</v>
      </c>
      <c r="AR1758" s="310">
        <f>COUNTA(AJ$2:AJ1758)</f>
        <v>12</v>
      </c>
      <c r="AS1758" s="312"/>
      <c r="AT1758" s="312"/>
      <c r="AU1758" s="312"/>
      <c r="AV1758" s="312"/>
      <c r="AW1758" s="312"/>
      <c r="AZ1758">
        <v>0</v>
      </c>
      <c r="BA1758">
        <v>0</v>
      </c>
    </row>
    <row r="1759" spans="1:53" x14ac:dyDescent="0.25">
      <c r="A1759">
        <v>132</v>
      </c>
      <c r="B1759" t="s">
        <v>65</v>
      </c>
      <c r="C1759" t="s">
        <v>948</v>
      </c>
      <c r="D1759"/>
      <c r="E1759">
        <v>2</v>
      </c>
      <c r="F1759">
        <v>4</v>
      </c>
      <c r="G1759">
        <v>2</v>
      </c>
      <c r="H1759">
        <v>0</v>
      </c>
      <c r="I1759">
        <v>0</v>
      </c>
      <c r="J1759">
        <v>0</v>
      </c>
      <c r="K1759">
        <v>0</v>
      </c>
      <c r="L1759">
        <v>0</v>
      </c>
      <c r="M1759" t="s">
        <v>949</v>
      </c>
      <c r="O1759" s="101">
        <f>IF(ISBLANK(C1759),O1758,IF(COUNTIF(C$2:C1759,C1759)&gt;1,O1758,1+MAX(O1758,0)))</f>
        <v>48</v>
      </c>
      <c r="P1759" s="45">
        <f t="shared" si="594"/>
        <v>26</v>
      </c>
      <c r="Q1759" s="33" t="str">
        <f t="shared" si="595"/>
        <v/>
      </c>
      <c r="R1759" s="33">
        <f t="shared" si="596"/>
        <v>8</v>
      </c>
      <c r="S1759" s="33" t="str">
        <f t="shared" si="597"/>
        <v>132_8</v>
      </c>
      <c r="T1759" s="35" t="str">
        <f t="shared" si="598"/>
        <v>132AM</v>
      </c>
      <c r="U1759" s="35" t="str">
        <f t="shared" si="599"/>
        <v>132AMNS</v>
      </c>
      <c r="V1759" s="35" t="str">
        <f t="shared" si="615"/>
        <v>1V</v>
      </c>
      <c r="W1759" s="35" t="str">
        <f t="shared" si="608"/>
        <v>132AM1V242</v>
      </c>
      <c r="X1759" s="388">
        <f t="shared" si="609"/>
        <v>0</v>
      </c>
      <c r="Y1759" s="388">
        <f t="shared" si="610"/>
        <v>0</v>
      </c>
      <c r="Z1759" s="280" t="str">
        <f t="shared" si="600"/>
        <v/>
      </c>
      <c r="AA1759" s="280" t="str">
        <f t="shared" si="601"/>
        <v/>
      </c>
      <c r="AB1759" s="389" t="str">
        <f t="shared" si="611"/>
        <v/>
      </c>
      <c r="AC1759" s="389" t="str">
        <f t="shared" si="612"/>
        <v/>
      </c>
      <c r="AD1759" s="390" t="str">
        <f t="shared" si="602"/>
        <v/>
      </c>
      <c r="AE1759" s="282">
        <f t="shared" si="603"/>
        <v>0</v>
      </c>
      <c r="AF1759" s="359">
        <f t="shared" si="604"/>
        <v>0</v>
      </c>
      <c r="AG1759" s="280">
        <f t="shared" si="605"/>
        <v>0</v>
      </c>
      <c r="AH1759" s="280">
        <f t="shared" si="606"/>
        <v>0</v>
      </c>
      <c r="AI1759" s="280">
        <f>IF(ISBLANK(T1759),AI1758,IF(COUNTIF(T$2:T1759,T1759)&gt;1,AI1758,1+MAX(AI1758,0)))</f>
        <v>47</v>
      </c>
      <c r="AL1759" s="391" t="str">
        <f t="shared" si="613"/>
        <v/>
      </c>
      <c r="AM1759" s="391" t="str">
        <f t="shared" si="614"/>
        <v/>
      </c>
      <c r="AO1759" s="310" t="str">
        <f t="shared" si="607"/>
        <v/>
      </c>
      <c r="AP1759" s="310">
        <f>SUM(AO$1:AO1759)</f>
        <v>0</v>
      </c>
      <c r="AQ1759" s="310">
        <f>SUM(AK$2:AK1759)</f>
        <v>12</v>
      </c>
      <c r="AR1759" s="310">
        <f>COUNTA(AJ$2:AJ1759)</f>
        <v>12</v>
      </c>
      <c r="AS1759" s="312"/>
      <c r="AT1759" s="312"/>
      <c r="AU1759" s="312"/>
      <c r="AV1759" s="312"/>
      <c r="AW1759" s="312"/>
      <c r="AZ1759">
        <v>0</v>
      </c>
      <c r="BA1759">
        <v>0</v>
      </c>
    </row>
    <row r="1760" spans="1:53" x14ac:dyDescent="0.25">
      <c r="A1760">
        <v>132</v>
      </c>
      <c r="B1760" t="s">
        <v>65</v>
      </c>
      <c r="C1760" t="s">
        <v>948</v>
      </c>
      <c r="D1760"/>
      <c r="E1760">
        <v>2</v>
      </c>
      <c r="F1760">
        <v>4</v>
      </c>
      <c r="G1760">
        <v>3</v>
      </c>
      <c r="H1760">
        <v>6</v>
      </c>
      <c r="I1760">
        <v>0</v>
      </c>
      <c r="J1760">
        <v>1</v>
      </c>
      <c r="K1760">
        <v>1</v>
      </c>
      <c r="L1760">
        <v>1</v>
      </c>
      <c r="M1760" t="s">
        <v>949</v>
      </c>
      <c r="O1760" s="101">
        <f>IF(ISBLANK(C1760),O1759,IF(COUNTIF(C$2:C1760,C1760)&gt;1,O1759,1+MAX(O1759,0)))</f>
        <v>48</v>
      </c>
      <c r="P1760" s="45">
        <f t="shared" si="594"/>
        <v>26</v>
      </c>
      <c r="Q1760" s="33" t="str">
        <f t="shared" si="595"/>
        <v/>
      </c>
      <c r="R1760" s="33">
        <f t="shared" si="596"/>
        <v>8</v>
      </c>
      <c r="S1760" s="33" t="str">
        <f t="shared" si="597"/>
        <v>132_8</v>
      </c>
      <c r="T1760" s="35" t="str">
        <f t="shared" si="598"/>
        <v>132AM</v>
      </c>
      <c r="U1760" s="35" t="str">
        <f t="shared" si="599"/>
        <v>132AMEW</v>
      </c>
      <c r="V1760" s="35" t="str">
        <f t="shared" si="615"/>
        <v>1V</v>
      </c>
      <c r="W1760" s="35" t="str">
        <f t="shared" si="608"/>
        <v>132AM1V243</v>
      </c>
      <c r="X1760" s="388">
        <f t="shared" si="609"/>
        <v>1</v>
      </c>
      <c r="Y1760" s="388">
        <f t="shared" si="610"/>
        <v>1</v>
      </c>
      <c r="Z1760" s="280" t="str">
        <f t="shared" si="600"/>
        <v/>
      </c>
      <c r="AA1760" s="280" t="str">
        <f t="shared" si="601"/>
        <v/>
      </c>
      <c r="AB1760" s="389" t="str">
        <f t="shared" si="611"/>
        <v/>
      </c>
      <c r="AC1760" s="389" t="str">
        <f t="shared" si="612"/>
        <v/>
      </c>
      <c r="AD1760" s="390" t="str">
        <f t="shared" si="602"/>
        <v/>
      </c>
      <c r="AE1760" s="282">
        <f t="shared" si="603"/>
        <v>0</v>
      </c>
      <c r="AF1760" s="359">
        <f t="shared" si="604"/>
        <v>0</v>
      </c>
      <c r="AG1760" s="280">
        <f t="shared" si="605"/>
        <v>3</v>
      </c>
      <c r="AH1760" s="280">
        <f t="shared" si="606"/>
        <v>1</v>
      </c>
      <c r="AI1760" s="280">
        <f>IF(ISBLANK(T1760),AI1759,IF(COUNTIF(T$2:T1760,T1760)&gt;1,AI1759,1+MAX(AI1759,0)))</f>
        <v>47</v>
      </c>
      <c r="AL1760" s="391" t="str">
        <f t="shared" si="613"/>
        <v/>
      </c>
      <c r="AM1760" s="391" t="str">
        <f t="shared" si="614"/>
        <v/>
      </c>
      <c r="AO1760" s="310" t="str">
        <f t="shared" si="607"/>
        <v/>
      </c>
      <c r="AP1760" s="310">
        <f>SUM(AO$1:AO1760)</f>
        <v>0</v>
      </c>
      <c r="AQ1760" s="310">
        <f>SUM(AK$2:AK1760)</f>
        <v>12</v>
      </c>
      <c r="AR1760" s="310">
        <f>COUNTA(AJ$2:AJ1760)</f>
        <v>12</v>
      </c>
      <c r="AS1760" s="312"/>
      <c r="AT1760" s="312"/>
      <c r="AU1760" s="312"/>
      <c r="AV1760" s="312"/>
      <c r="AW1760" s="312"/>
      <c r="AZ1760">
        <v>1</v>
      </c>
      <c r="BA1760">
        <v>1</v>
      </c>
    </row>
    <row r="1761" spans="1:53" x14ac:dyDescent="0.25">
      <c r="A1761">
        <v>132</v>
      </c>
      <c r="B1761" t="s">
        <v>65</v>
      </c>
      <c r="C1761" t="s">
        <v>948</v>
      </c>
      <c r="D1761"/>
      <c r="E1761">
        <v>2</v>
      </c>
      <c r="F1761">
        <v>4</v>
      </c>
      <c r="G1761">
        <v>4</v>
      </c>
      <c r="H1761">
        <v>19</v>
      </c>
      <c r="I1761">
        <v>3</v>
      </c>
      <c r="J1761">
        <v>6</v>
      </c>
      <c r="K1761">
        <v>4</v>
      </c>
      <c r="L1761">
        <v>6</v>
      </c>
      <c r="M1761" t="s">
        <v>949</v>
      </c>
      <c r="O1761" s="101">
        <f>IF(ISBLANK(C1761),O1760,IF(COUNTIF(C$2:C1761,C1761)&gt;1,O1760,1+MAX(O1760,0)))</f>
        <v>48</v>
      </c>
      <c r="P1761" s="45">
        <f t="shared" si="594"/>
        <v>26</v>
      </c>
      <c r="Q1761" s="33" t="str">
        <f t="shared" si="595"/>
        <v/>
      </c>
      <c r="R1761" s="33">
        <f t="shared" si="596"/>
        <v>8</v>
      </c>
      <c r="S1761" s="33" t="str">
        <f t="shared" si="597"/>
        <v>132_8</v>
      </c>
      <c r="T1761" s="35" t="str">
        <f t="shared" si="598"/>
        <v>132AM</v>
      </c>
      <c r="U1761" s="35" t="str">
        <f t="shared" si="599"/>
        <v>132AMEW</v>
      </c>
      <c r="V1761" s="35" t="str">
        <f t="shared" si="615"/>
        <v>1V</v>
      </c>
      <c r="W1761" s="35" t="str">
        <f t="shared" si="608"/>
        <v>132AM1V244</v>
      </c>
      <c r="X1761" s="388">
        <f t="shared" si="609"/>
        <v>4</v>
      </c>
      <c r="Y1761" s="388">
        <f t="shared" si="610"/>
        <v>6</v>
      </c>
      <c r="Z1761" s="280" t="str">
        <f t="shared" si="600"/>
        <v/>
      </c>
      <c r="AA1761" s="280" t="str">
        <f t="shared" si="601"/>
        <v/>
      </c>
      <c r="AB1761" s="389" t="str">
        <f t="shared" si="611"/>
        <v/>
      </c>
      <c r="AC1761" s="389" t="str">
        <f t="shared" si="612"/>
        <v/>
      </c>
      <c r="AD1761" s="390" t="str">
        <f t="shared" si="602"/>
        <v/>
      </c>
      <c r="AE1761" s="282">
        <f t="shared" si="603"/>
        <v>0</v>
      </c>
      <c r="AF1761" s="359">
        <f t="shared" si="604"/>
        <v>0</v>
      </c>
      <c r="AG1761" s="280">
        <f t="shared" si="605"/>
        <v>3</v>
      </c>
      <c r="AH1761" s="280">
        <f t="shared" si="606"/>
        <v>1</v>
      </c>
      <c r="AI1761" s="280">
        <f>IF(ISBLANK(T1761),AI1760,IF(COUNTIF(T$2:T1761,T1761)&gt;1,AI1760,1+MAX(AI1760,0)))</f>
        <v>47</v>
      </c>
      <c r="AL1761" s="391" t="str">
        <f t="shared" si="613"/>
        <v/>
      </c>
      <c r="AM1761" s="391" t="str">
        <f t="shared" si="614"/>
        <v/>
      </c>
      <c r="AO1761" s="310" t="str">
        <f t="shared" si="607"/>
        <v/>
      </c>
      <c r="AP1761" s="310">
        <f>SUM(AO$1:AO1761)</f>
        <v>0</v>
      </c>
      <c r="AQ1761" s="310">
        <f>SUM(AK$2:AK1761)</f>
        <v>12</v>
      </c>
      <c r="AR1761" s="310">
        <f>COUNTA(AJ$2:AJ1761)</f>
        <v>12</v>
      </c>
      <c r="AS1761" s="312"/>
      <c r="AT1761" s="312"/>
      <c r="AU1761" s="312"/>
      <c r="AV1761" s="312"/>
      <c r="AW1761" s="312"/>
      <c r="AZ1761">
        <v>4</v>
      </c>
      <c r="BA1761">
        <v>6</v>
      </c>
    </row>
    <row r="1762" spans="1:53" x14ac:dyDescent="0.25">
      <c r="A1762">
        <v>132</v>
      </c>
      <c r="B1762" t="s">
        <v>66</v>
      </c>
      <c r="C1762" t="s">
        <v>950</v>
      </c>
      <c r="D1762"/>
      <c r="E1762">
        <v>1</v>
      </c>
      <c r="F1762">
        <v>1</v>
      </c>
      <c r="G1762">
        <v>1</v>
      </c>
      <c r="H1762">
        <v>0</v>
      </c>
      <c r="I1762">
        <v>0</v>
      </c>
      <c r="J1762">
        <v>0</v>
      </c>
      <c r="K1762">
        <v>0</v>
      </c>
      <c r="L1762">
        <v>0</v>
      </c>
      <c r="M1762" t="s">
        <v>951</v>
      </c>
      <c r="O1762" s="101">
        <f>IF(ISBLANK(C1762),O1761,IF(COUNTIF(C$2:C1762,C1762)&gt;1,O1761,1+MAX(O1761,0)))</f>
        <v>49</v>
      </c>
      <c r="P1762" s="45">
        <f t="shared" si="594"/>
        <v>26</v>
      </c>
      <c r="Q1762" s="33" t="str">
        <f t="shared" si="595"/>
        <v/>
      </c>
      <c r="R1762" s="33">
        <f t="shared" si="596"/>
        <v>9</v>
      </c>
      <c r="S1762" s="33" t="str">
        <f t="shared" si="597"/>
        <v>132_9</v>
      </c>
      <c r="T1762" s="35" t="str">
        <f t="shared" si="598"/>
        <v>132PM</v>
      </c>
      <c r="U1762" s="35" t="str">
        <f t="shared" si="599"/>
        <v>132PMNS</v>
      </c>
      <c r="V1762" s="35" t="str">
        <f t="shared" si="615"/>
        <v>1W</v>
      </c>
      <c r="W1762" s="35" t="str">
        <f t="shared" si="608"/>
        <v>132PM1W111</v>
      </c>
      <c r="X1762" s="388">
        <f t="shared" si="609"/>
        <v>0</v>
      </c>
      <c r="Y1762" s="388">
        <f t="shared" si="610"/>
        <v>0</v>
      </c>
      <c r="Z1762" s="280" t="str">
        <f t="shared" si="600"/>
        <v/>
      </c>
      <c r="AA1762" s="280" t="str">
        <f t="shared" si="601"/>
        <v/>
      </c>
      <c r="AB1762" s="389" t="str">
        <f t="shared" si="611"/>
        <v/>
      </c>
      <c r="AC1762" s="389" t="str">
        <f t="shared" si="612"/>
        <v/>
      </c>
      <c r="AD1762" s="390" t="str">
        <f t="shared" si="602"/>
        <v/>
      </c>
      <c r="AE1762" s="282">
        <f t="shared" si="603"/>
        <v>0</v>
      </c>
      <c r="AF1762" s="359">
        <f t="shared" si="604"/>
        <v>0</v>
      </c>
      <c r="AG1762" s="280">
        <f t="shared" si="605"/>
        <v>0</v>
      </c>
      <c r="AH1762" s="280">
        <f t="shared" si="606"/>
        <v>0</v>
      </c>
      <c r="AI1762" s="280">
        <f>IF(ISBLANK(T1762),AI1761,IF(COUNTIF(T$2:T1762,T1762)&gt;1,AI1761,1+MAX(AI1761,0)))</f>
        <v>48</v>
      </c>
      <c r="AL1762" s="391" t="str">
        <f t="shared" si="613"/>
        <v/>
      </c>
      <c r="AM1762" s="391" t="str">
        <f t="shared" si="614"/>
        <v/>
      </c>
      <c r="AO1762" s="310" t="str">
        <f t="shared" si="607"/>
        <v/>
      </c>
      <c r="AP1762" s="310">
        <f>SUM(AO$1:AO1762)</f>
        <v>0</v>
      </c>
      <c r="AQ1762" s="310">
        <f>SUM(AK$2:AK1762)</f>
        <v>12</v>
      </c>
      <c r="AR1762" s="310">
        <f>COUNTA(AJ$2:AJ1762)</f>
        <v>12</v>
      </c>
      <c r="AS1762" s="312"/>
      <c r="AT1762" s="312"/>
      <c r="AU1762" s="312"/>
      <c r="AV1762" s="312"/>
      <c r="AW1762" s="312"/>
      <c r="AZ1762">
        <v>0</v>
      </c>
      <c r="BA1762">
        <v>0</v>
      </c>
    </row>
    <row r="1763" spans="1:53" x14ac:dyDescent="0.25">
      <c r="A1763">
        <v>132</v>
      </c>
      <c r="B1763" t="s">
        <v>66</v>
      </c>
      <c r="C1763" t="s">
        <v>950</v>
      </c>
      <c r="D1763"/>
      <c r="E1763">
        <v>1</v>
      </c>
      <c r="F1763">
        <v>1</v>
      </c>
      <c r="G1763">
        <v>2</v>
      </c>
      <c r="H1763">
        <v>3</v>
      </c>
      <c r="I1763">
        <v>1</v>
      </c>
      <c r="J1763">
        <v>0</v>
      </c>
      <c r="K1763">
        <v>2</v>
      </c>
      <c r="L1763">
        <v>2</v>
      </c>
      <c r="M1763" t="s">
        <v>951</v>
      </c>
      <c r="O1763" s="101">
        <f>IF(ISBLANK(C1763),O1762,IF(COUNTIF(C$2:C1763,C1763)&gt;1,O1762,1+MAX(O1762,0)))</f>
        <v>49</v>
      </c>
      <c r="P1763" s="45">
        <f t="shared" si="594"/>
        <v>26</v>
      </c>
      <c r="Q1763" s="33" t="str">
        <f t="shared" si="595"/>
        <v/>
      </c>
      <c r="R1763" s="33">
        <f t="shared" si="596"/>
        <v>9</v>
      </c>
      <c r="S1763" s="33" t="str">
        <f t="shared" si="597"/>
        <v>132_9</v>
      </c>
      <c r="T1763" s="35" t="str">
        <f t="shared" si="598"/>
        <v>132PM</v>
      </c>
      <c r="U1763" s="35" t="str">
        <f t="shared" si="599"/>
        <v>132PMNS</v>
      </c>
      <c r="V1763" s="35" t="str">
        <f t="shared" si="615"/>
        <v>1W</v>
      </c>
      <c r="W1763" s="35" t="str">
        <f t="shared" si="608"/>
        <v>132PM1W112</v>
      </c>
      <c r="X1763" s="388">
        <f t="shared" si="609"/>
        <v>2</v>
      </c>
      <c r="Y1763" s="388">
        <f t="shared" si="610"/>
        <v>2</v>
      </c>
      <c r="Z1763" s="280" t="str">
        <f t="shared" si="600"/>
        <v/>
      </c>
      <c r="AA1763" s="280" t="str">
        <f t="shared" si="601"/>
        <v/>
      </c>
      <c r="AB1763" s="389" t="str">
        <f t="shared" si="611"/>
        <v/>
      </c>
      <c r="AC1763" s="389" t="str">
        <f t="shared" si="612"/>
        <v/>
      </c>
      <c r="AD1763" s="390" t="str">
        <f t="shared" si="602"/>
        <v/>
      </c>
      <c r="AE1763" s="282">
        <f t="shared" si="603"/>
        <v>0</v>
      </c>
      <c r="AF1763" s="359">
        <f t="shared" si="604"/>
        <v>0</v>
      </c>
      <c r="AG1763" s="280">
        <f t="shared" si="605"/>
        <v>0</v>
      </c>
      <c r="AH1763" s="280">
        <f t="shared" si="606"/>
        <v>0</v>
      </c>
      <c r="AI1763" s="280">
        <f>IF(ISBLANK(T1763),AI1762,IF(COUNTIF(T$2:T1763,T1763)&gt;1,AI1762,1+MAX(AI1762,0)))</f>
        <v>48</v>
      </c>
      <c r="AL1763" s="391" t="str">
        <f t="shared" si="613"/>
        <v/>
      </c>
      <c r="AM1763" s="391" t="str">
        <f t="shared" si="614"/>
        <v/>
      </c>
      <c r="AO1763" s="310" t="str">
        <f t="shared" si="607"/>
        <v/>
      </c>
      <c r="AP1763" s="310">
        <f>SUM(AO$1:AO1763)</f>
        <v>0</v>
      </c>
      <c r="AQ1763" s="310">
        <f>SUM(AK$2:AK1763)</f>
        <v>12</v>
      </c>
      <c r="AR1763" s="310">
        <f>COUNTA(AJ$2:AJ1763)</f>
        <v>12</v>
      </c>
      <c r="AS1763" s="312"/>
      <c r="AT1763" s="312"/>
      <c r="AU1763" s="312"/>
      <c r="AV1763" s="312"/>
      <c r="AW1763" s="312"/>
      <c r="AZ1763">
        <v>2</v>
      </c>
      <c r="BA1763">
        <v>2</v>
      </c>
    </row>
    <row r="1764" spans="1:53" x14ac:dyDescent="0.25">
      <c r="A1764">
        <v>132</v>
      </c>
      <c r="B1764" t="s">
        <v>66</v>
      </c>
      <c r="C1764" t="s">
        <v>950</v>
      </c>
      <c r="D1764"/>
      <c r="E1764">
        <v>1</v>
      </c>
      <c r="F1764">
        <v>1</v>
      </c>
      <c r="G1764">
        <v>3</v>
      </c>
      <c r="H1764">
        <v>8</v>
      </c>
      <c r="I1764">
        <v>2</v>
      </c>
      <c r="J1764">
        <v>0</v>
      </c>
      <c r="K1764">
        <v>2</v>
      </c>
      <c r="L1764">
        <v>2</v>
      </c>
      <c r="M1764" t="s">
        <v>951</v>
      </c>
      <c r="O1764" s="101">
        <f>IF(ISBLANK(C1764),O1763,IF(COUNTIF(C$2:C1764,C1764)&gt;1,O1763,1+MAX(O1763,0)))</f>
        <v>49</v>
      </c>
      <c r="P1764" s="45">
        <f t="shared" si="594"/>
        <v>26</v>
      </c>
      <c r="Q1764" s="33" t="str">
        <f t="shared" si="595"/>
        <v/>
      </c>
      <c r="R1764" s="33">
        <f t="shared" si="596"/>
        <v>9</v>
      </c>
      <c r="S1764" s="33" t="str">
        <f t="shared" si="597"/>
        <v>132_9</v>
      </c>
      <c r="T1764" s="35" t="str">
        <f t="shared" si="598"/>
        <v>132PM</v>
      </c>
      <c r="U1764" s="35" t="str">
        <f t="shared" si="599"/>
        <v>132PMEW</v>
      </c>
      <c r="V1764" s="35" t="str">
        <f t="shared" si="615"/>
        <v>1W</v>
      </c>
      <c r="W1764" s="35" t="str">
        <f t="shared" si="608"/>
        <v>132PM1W113</v>
      </c>
      <c r="X1764" s="388">
        <f t="shared" si="609"/>
        <v>2</v>
      </c>
      <c r="Y1764" s="388">
        <f t="shared" si="610"/>
        <v>2</v>
      </c>
      <c r="Z1764" s="280" t="str">
        <f t="shared" si="600"/>
        <v/>
      </c>
      <c r="AA1764" s="280" t="str">
        <f t="shared" si="601"/>
        <v/>
      </c>
      <c r="AB1764" s="389" t="str">
        <f t="shared" si="611"/>
        <v/>
      </c>
      <c r="AC1764" s="389" t="str">
        <f t="shared" si="612"/>
        <v/>
      </c>
      <c r="AD1764" s="390" t="str">
        <f t="shared" si="602"/>
        <v/>
      </c>
      <c r="AE1764" s="282">
        <f t="shared" si="603"/>
        <v>0</v>
      </c>
      <c r="AF1764" s="359">
        <f t="shared" si="604"/>
        <v>0</v>
      </c>
      <c r="AG1764" s="280">
        <f t="shared" si="605"/>
        <v>0</v>
      </c>
      <c r="AH1764" s="280">
        <f t="shared" si="606"/>
        <v>0</v>
      </c>
      <c r="AI1764" s="280">
        <f>IF(ISBLANK(T1764),AI1763,IF(COUNTIF(T$2:T1764,T1764)&gt;1,AI1763,1+MAX(AI1763,0)))</f>
        <v>48</v>
      </c>
      <c r="AL1764" s="391" t="str">
        <f t="shared" si="613"/>
        <v/>
      </c>
      <c r="AM1764" s="391" t="str">
        <f t="shared" si="614"/>
        <v/>
      </c>
      <c r="AO1764" s="310" t="str">
        <f t="shared" si="607"/>
        <v/>
      </c>
      <c r="AP1764" s="310">
        <f>SUM(AO$1:AO1764)</f>
        <v>0</v>
      </c>
      <c r="AQ1764" s="310">
        <f>SUM(AK$2:AK1764)</f>
        <v>12</v>
      </c>
      <c r="AR1764" s="310">
        <f>COUNTA(AJ$2:AJ1764)</f>
        <v>12</v>
      </c>
      <c r="AS1764" s="312"/>
      <c r="AT1764" s="312"/>
      <c r="AU1764" s="312"/>
      <c r="AV1764" s="312"/>
      <c r="AW1764" s="312"/>
      <c r="AZ1764">
        <v>2</v>
      </c>
      <c r="BA1764">
        <v>2</v>
      </c>
    </row>
    <row r="1765" spans="1:53" x14ac:dyDescent="0.25">
      <c r="A1765">
        <v>132</v>
      </c>
      <c r="B1765" t="s">
        <v>66</v>
      </c>
      <c r="C1765" t="s">
        <v>950</v>
      </c>
      <c r="D1765"/>
      <c r="E1765">
        <v>1</v>
      </c>
      <c r="F1765">
        <v>1</v>
      </c>
      <c r="G1765">
        <v>4</v>
      </c>
      <c r="H1765">
        <v>5</v>
      </c>
      <c r="I1765">
        <v>0</v>
      </c>
      <c r="J1765">
        <v>0</v>
      </c>
      <c r="K1765">
        <v>2</v>
      </c>
      <c r="L1765">
        <v>2</v>
      </c>
      <c r="M1765" t="s">
        <v>951</v>
      </c>
      <c r="O1765" s="101">
        <f>IF(ISBLANK(C1765),O1764,IF(COUNTIF(C$2:C1765,C1765)&gt;1,O1764,1+MAX(O1764,0)))</f>
        <v>49</v>
      </c>
      <c r="P1765" s="45">
        <f t="shared" si="594"/>
        <v>26</v>
      </c>
      <c r="Q1765" s="33" t="str">
        <f t="shared" si="595"/>
        <v/>
      </c>
      <c r="R1765" s="33">
        <f t="shared" si="596"/>
        <v>9</v>
      </c>
      <c r="S1765" s="33" t="str">
        <f t="shared" si="597"/>
        <v>132_9</v>
      </c>
      <c r="T1765" s="35" t="str">
        <f t="shared" si="598"/>
        <v>132PM</v>
      </c>
      <c r="U1765" s="35" t="str">
        <f t="shared" si="599"/>
        <v>132PMEW</v>
      </c>
      <c r="V1765" s="35" t="str">
        <f t="shared" si="615"/>
        <v>1W</v>
      </c>
      <c r="W1765" s="35" t="str">
        <f t="shared" si="608"/>
        <v>132PM1W114</v>
      </c>
      <c r="X1765" s="388">
        <f t="shared" si="609"/>
        <v>2</v>
      </c>
      <c r="Y1765" s="388">
        <f t="shared" si="610"/>
        <v>2</v>
      </c>
      <c r="Z1765" s="280" t="str">
        <f t="shared" si="600"/>
        <v/>
      </c>
      <c r="AA1765" s="280" t="str">
        <f t="shared" si="601"/>
        <v/>
      </c>
      <c r="AB1765" s="389" t="str">
        <f t="shared" si="611"/>
        <v/>
      </c>
      <c r="AC1765" s="389" t="str">
        <f t="shared" si="612"/>
        <v/>
      </c>
      <c r="AD1765" s="390" t="str">
        <f t="shared" si="602"/>
        <v/>
      </c>
      <c r="AE1765" s="282">
        <f t="shared" si="603"/>
        <v>0</v>
      </c>
      <c r="AF1765" s="359">
        <f t="shared" si="604"/>
        <v>0</v>
      </c>
      <c r="AG1765" s="280">
        <f t="shared" si="605"/>
        <v>0</v>
      </c>
      <c r="AH1765" s="280">
        <f t="shared" si="606"/>
        <v>0</v>
      </c>
      <c r="AI1765" s="280">
        <f>IF(ISBLANK(T1765),AI1764,IF(COUNTIF(T$2:T1765,T1765)&gt;1,AI1764,1+MAX(AI1764,0)))</f>
        <v>48</v>
      </c>
      <c r="AL1765" s="391" t="str">
        <f t="shared" si="613"/>
        <v/>
      </c>
      <c r="AM1765" s="391" t="str">
        <f t="shared" si="614"/>
        <v/>
      </c>
      <c r="AO1765" s="310" t="str">
        <f t="shared" si="607"/>
        <v/>
      </c>
      <c r="AP1765" s="310">
        <f>SUM(AO$1:AO1765)</f>
        <v>0</v>
      </c>
      <c r="AQ1765" s="310">
        <f>SUM(AK$2:AK1765)</f>
        <v>12</v>
      </c>
      <c r="AR1765" s="310">
        <f>COUNTA(AJ$2:AJ1765)</f>
        <v>12</v>
      </c>
      <c r="AS1765" s="312"/>
      <c r="AT1765" s="312"/>
      <c r="AU1765" s="312"/>
      <c r="AV1765" s="312"/>
      <c r="AW1765" s="312"/>
      <c r="AZ1765">
        <v>2</v>
      </c>
      <c r="BA1765">
        <v>2</v>
      </c>
    </row>
    <row r="1766" spans="1:53" x14ac:dyDescent="0.25">
      <c r="A1766">
        <v>132</v>
      </c>
      <c r="B1766" t="s">
        <v>66</v>
      </c>
      <c r="C1766" t="s">
        <v>950</v>
      </c>
      <c r="D1766"/>
      <c r="E1766">
        <v>1</v>
      </c>
      <c r="F1766">
        <v>2</v>
      </c>
      <c r="G1766">
        <v>1</v>
      </c>
      <c r="H1766">
        <v>0</v>
      </c>
      <c r="I1766">
        <v>0</v>
      </c>
      <c r="J1766">
        <v>0</v>
      </c>
      <c r="K1766">
        <v>0</v>
      </c>
      <c r="L1766">
        <v>0</v>
      </c>
      <c r="M1766" t="s">
        <v>951</v>
      </c>
      <c r="O1766" s="101">
        <f>IF(ISBLANK(C1766),O1765,IF(COUNTIF(C$2:C1766,C1766)&gt;1,O1765,1+MAX(O1765,0)))</f>
        <v>49</v>
      </c>
      <c r="P1766" s="45">
        <f t="shared" si="594"/>
        <v>26</v>
      </c>
      <c r="Q1766" s="33" t="str">
        <f t="shared" si="595"/>
        <v/>
      </c>
      <c r="R1766" s="33">
        <f t="shared" si="596"/>
        <v>10</v>
      </c>
      <c r="S1766" s="33" t="str">
        <f t="shared" si="597"/>
        <v>132_10</v>
      </c>
      <c r="T1766" s="35" t="str">
        <f t="shared" si="598"/>
        <v>132PM</v>
      </c>
      <c r="U1766" s="35" t="str">
        <f t="shared" si="599"/>
        <v>132PMNS</v>
      </c>
      <c r="V1766" s="35" t="str">
        <f t="shared" si="615"/>
        <v>1W</v>
      </c>
      <c r="W1766" s="35" t="str">
        <f t="shared" si="608"/>
        <v>132PM1W121</v>
      </c>
      <c r="X1766" s="388">
        <f t="shared" si="609"/>
        <v>0</v>
      </c>
      <c r="Y1766" s="388">
        <f t="shared" si="610"/>
        <v>0</v>
      </c>
      <c r="Z1766" s="280" t="str">
        <f t="shared" si="600"/>
        <v/>
      </c>
      <c r="AA1766" s="280" t="str">
        <f t="shared" si="601"/>
        <v/>
      </c>
      <c r="AB1766" s="389" t="str">
        <f t="shared" si="611"/>
        <v/>
      </c>
      <c r="AC1766" s="389" t="str">
        <f t="shared" si="612"/>
        <v/>
      </c>
      <c r="AD1766" s="390" t="str">
        <f t="shared" si="602"/>
        <v/>
      </c>
      <c r="AE1766" s="282">
        <f t="shared" si="603"/>
        <v>0</v>
      </c>
      <c r="AF1766" s="359">
        <f t="shared" si="604"/>
        <v>0</v>
      </c>
      <c r="AG1766" s="280">
        <f t="shared" si="605"/>
        <v>0</v>
      </c>
      <c r="AH1766" s="280">
        <f t="shared" si="606"/>
        <v>0</v>
      </c>
      <c r="AI1766" s="280">
        <f>IF(ISBLANK(T1766),AI1765,IF(COUNTIF(T$2:T1766,T1766)&gt;1,AI1765,1+MAX(AI1765,0)))</f>
        <v>48</v>
      </c>
      <c r="AL1766" s="391" t="str">
        <f t="shared" si="613"/>
        <v/>
      </c>
      <c r="AM1766" s="391" t="str">
        <f t="shared" si="614"/>
        <v/>
      </c>
      <c r="AO1766" s="310" t="str">
        <f t="shared" si="607"/>
        <v/>
      </c>
      <c r="AP1766" s="310">
        <f>SUM(AO$1:AO1766)</f>
        <v>0</v>
      </c>
      <c r="AQ1766" s="310">
        <f>SUM(AK$2:AK1766)</f>
        <v>12</v>
      </c>
      <c r="AR1766" s="310">
        <f>COUNTA(AJ$2:AJ1766)</f>
        <v>12</v>
      </c>
      <c r="AS1766" s="312"/>
      <c r="AT1766" s="312"/>
      <c r="AU1766" s="312"/>
      <c r="AV1766" s="312"/>
      <c r="AW1766" s="312"/>
      <c r="AZ1766">
        <v>0</v>
      </c>
      <c r="BA1766">
        <v>0</v>
      </c>
    </row>
    <row r="1767" spans="1:53" x14ac:dyDescent="0.25">
      <c r="A1767">
        <v>132</v>
      </c>
      <c r="B1767" t="s">
        <v>66</v>
      </c>
      <c r="C1767" t="s">
        <v>950</v>
      </c>
      <c r="D1767"/>
      <c r="E1767">
        <v>1</v>
      </c>
      <c r="F1767">
        <v>2</v>
      </c>
      <c r="G1767">
        <v>2</v>
      </c>
      <c r="H1767">
        <v>1</v>
      </c>
      <c r="I1767">
        <v>0</v>
      </c>
      <c r="J1767">
        <v>0</v>
      </c>
      <c r="K1767">
        <v>0</v>
      </c>
      <c r="L1767">
        <v>0</v>
      </c>
      <c r="M1767" t="s">
        <v>951</v>
      </c>
      <c r="O1767" s="101">
        <f>IF(ISBLANK(C1767),O1766,IF(COUNTIF(C$2:C1767,C1767)&gt;1,O1766,1+MAX(O1766,0)))</f>
        <v>49</v>
      </c>
      <c r="P1767" s="45">
        <f t="shared" si="594"/>
        <v>26</v>
      </c>
      <c r="Q1767" s="33" t="str">
        <f t="shared" si="595"/>
        <v/>
      </c>
      <c r="R1767" s="33">
        <f t="shared" si="596"/>
        <v>10</v>
      </c>
      <c r="S1767" s="33" t="str">
        <f t="shared" si="597"/>
        <v>132_10</v>
      </c>
      <c r="T1767" s="35" t="str">
        <f t="shared" si="598"/>
        <v>132PM</v>
      </c>
      <c r="U1767" s="35" t="str">
        <f t="shared" si="599"/>
        <v>132PMNS</v>
      </c>
      <c r="V1767" s="35" t="str">
        <f t="shared" si="615"/>
        <v>1W</v>
      </c>
      <c r="W1767" s="35" t="str">
        <f t="shared" si="608"/>
        <v>132PM1W122</v>
      </c>
      <c r="X1767" s="388">
        <f t="shared" si="609"/>
        <v>0</v>
      </c>
      <c r="Y1767" s="388">
        <f t="shared" si="610"/>
        <v>0</v>
      </c>
      <c r="Z1767" s="280" t="str">
        <f t="shared" si="600"/>
        <v/>
      </c>
      <c r="AA1767" s="280" t="str">
        <f t="shared" si="601"/>
        <v/>
      </c>
      <c r="AB1767" s="389" t="str">
        <f t="shared" si="611"/>
        <v/>
      </c>
      <c r="AC1767" s="389" t="str">
        <f t="shared" si="612"/>
        <v/>
      </c>
      <c r="AD1767" s="390" t="str">
        <f t="shared" si="602"/>
        <v/>
      </c>
      <c r="AE1767" s="282">
        <f t="shared" si="603"/>
        <v>0</v>
      </c>
      <c r="AF1767" s="359">
        <f t="shared" si="604"/>
        <v>0</v>
      </c>
      <c r="AG1767" s="280">
        <f t="shared" si="605"/>
        <v>0</v>
      </c>
      <c r="AH1767" s="280">
        <f t="shared" si="606"/>
        <v>0</v>
      </c>
      <c r="AI1767" s="280">
        <f>IF(ISBLANK(T1767),AI1766,IF(COUNTIF(T$2:T1767,T1767)&gt;1,AI1766,1+MAX(AI1766,0)))</f>
        <v>48</v>
      </c>
      <c r="AL1767" s="391" t="str">
        <f t="shared" si="613"/>
        <v/>
      </c>
      <c r="AM1767" s="391" t="str">
        <f t="shared" si="614"/>
        <v/>
      </c>
      <c r="AO1767" s="310" t="str">
        <f t="shared" si="607"/>
        <v/>
      </c>
      <c r="AP1767" s="310">
        <f>SUM(AO$1:AO1767)</f>
        <v>0</v>
      </c>
      <c r="AQ1767" s="310">
        <f>SUM(AK$2:AK1767)</f>
        <v>12</v>
      </c>
      <c r="AR1767" s="310">
        <f>COUNTA(AJ$2:AJ1767)</f>
        <v>12</v>
      </c>
      <c r="AS1767" s="312"/>
      <c r="AT1767" s="312"/>
      <c r="AU1767" s="312"/>
      <c r="AV1767" s="312"/>
      <c r="AW1767" s="312"/>
      <c r="AZ1767">
        <v>0</v>
      </c>
      <c r="BA1767">
        <v>0</v>
      </c>
    </row>
    <row r="1768" spans="1:53" x14ac:dyDescent="0.25">
      <c r="A1768">
        <v>132</v>
      </c>
      <c r="B1768" t="s">
        <v>66</v>
      </c>
      <c r="C1768" t="s">
        <v>950</v>
      </c>
      <c r="D1768"/>
      <c r="E1768">
        <v>1</v>
      </c>
      <c r="F1768">
        <v>2</v>
      </c>
      <c r="G1768">
        <v>3</v>
      </c>
      <c r="H1768">
        <v>12</v>
      </c>
      <c r="I1768">
        <v>2</v>
      </c>
      <c r="J1768">
        <v>2</v>
      </c>
      <c r="K1768">
        <v>5</v>
      </c>
      <c r="L1768">
        <v>9</v>
      </c>
      <c r="M1768" t="s">
        <v>951</v>
      </c>
      <c r="O1768" s="101">
        <f>IF(ISBLANK(C1768),O1767,IF(COUNTIF(C$2:C1768,C1768)&gt;1,O1767,1+MAX(O1767,0)))</f>
        <v>49</v>
      </c>
      <c r="P1768" s="45">
        <f t="shared" si="594"/>
        <v>26</v>
      </c>
      <c r="Q1768" s="33" t="str">
        <f t="shared" si="595"/>
        <v/>
      </c>
      <c r="R1768" s="33">
        <f t="shared" si="596"/>
        <v>10</v>
      </c>
      <c r="S1768" s="33" t="str">
        <f t="shared" si="597"/>
        <v>132_10</v>
      </c>
      <c r="T1768" s="35" t="str">
        <f t="shared" si="598"/>
        <v>132PM</v>
      </c>
      <c r="U1768" s="35" t="str">
        <f t="shared" si="599"/>
        <v>132PMEW</v>
      </c>
      <c r="V1768" s="35" t="str">
        <f t="shared" si="615"/>
        <v>1W</v>
      </c>
      <c r="W1768" s="35" t="str">
        <f t="shared" si="608"/>
        <v>132PM1W123</v>
      </c>
      <c r="X1768" s="388">
        <f t="shared" si="609"/>
        <v>5</v>
      </c>
      <c r="Y1768" s="388">
        <f t="shared" si="610"/>
        <v>9</v>
      </c>
      <c r="Z1768" s="280" t="str">
        <f t="shared" si="600"/>
        <v/>
      </c>
      <c r="AA1768" s="280" t="str">
        <f t="shared" si="601"/>
        <v/>
      </c>
      <c r="AB1768" s="389" t="str">
        <f t="shared" si="611"/>
        <v/>
      </c>
      <c r="AC1768" s="389" t="str">
        <f t="shared" si="612"/>
        <v/>
      </c>
      <c r="AD1768" s="390" t="str">
        <f t="shared" si="602"/>
        <v/>
      </c>
      <c r="AE1768" s="282">
        <f t="shared" si="603"/>
        <v>0</v>
      </c>
      <c r="AF1768" s="359">
        <f t="shared" si="604"/>
        <v>0</v>
      </c>
      <c r="AG1768" s="280">
        <f t="shared" si="605"/>
        <v>0</v>
      </c>
      <c r="AH1768" s="280">
        <f t="shared" si="606"/>
        <v>0</v>
      </c>
      <c r="AI1768" s="280">
        <f>IF(ISBLANK(T1768),AI1767,IF(COUNTIF(T$2:T1768,T1768)&gt;1,AI1767,1+MAX(AI1767,0)))</f>
        <v>48</v>
      </c>
      <c r="AL1768" s="391" t="str">
        <f t="shared" si="613"/>
        <v/>
      </c>
      <c r="AM1768" s="391" t="str">
        <f t="shared" si="614"/>
        <v/>
      </c>
      <c r="AO1768" s="310" t="str">
        <f t="shared" si="607"/>
        <v/>
      </c>
      <c r="AP1768" s="310">
        <f>SUM(AO$1:AO1768)</f>
        <v>0</v>
      </c>
      <c r="AQ1768" s="310">
        <f>SUM(AK$2:AK1768)</f>
        <v>12</v>
      </c>
      <c r="AR1768" s="310">
        <f>COUNTA(AJ$2:AJ1768)</f>
        <v>12</v>
      </c>
      <c r="AS1768" s="312"/>
      <c r="AT1768" s="312"/>
      <c r="AU1768" s="312"/>
      <c r="AV1768" s="312"/>
      <c r="AW1768" s="312"/>
      <c r="AZ1768">
        <v>5</v>
      </c>
      <c r="BA1768">
        <v>9</v>
      </c>
    </row>
    <row r="1769" spans="1:53" x14ac:dyDescent="0.25">
      <c r="A1769">
        <v>132</v>
      </c>
      <c r="B1769" t="s">
        <v>66</v>
      </c>
      <c r="C1769" t="s">
        <v>950</v>
      </c>
      <c r="D1769"/>
      <c r="E1769">
        <v>1</v>
      </c>
      <c r="F1769">
        <v>2</v>
      </c>
      <c r="G1769">
        <v>4</v>
      </c>
      <c r="H1769">
        <v>6</v>
      </c>
      <c r="I1769">
        <v>0</v>
      </c>
      <c r="J1769">
        <v>2</v>
      </c>
      <c r="K1769">
        <v>1</v>
      </c>
      <c r="L1769">
        <v>1</v>
      </c>
      <c r="M1769" t="s">
        <v>951</v>
      </c>
      <c r="O1769" s="101">
        <f>IF(ISBLANK(C1769),O1768,IF(COUNTIF(C$2:C1769,C1769)&gt;1,O1768,1+MAX(O1768,0)))</f>
        <v>49</v>
      </c>
      <c r="P1769" s="45">
        <f t="shared" si="594"/>
        <v>26</v>
      </c>
      <c r="Q1769" s="33" t="str">
        <f t="shared" si="595"/>
        <v/>
      </c>
      <c r="R1769" s="33">
        <f t="shared" si="596"/>
        <v>10</v>
      </c>
      <c r="S1769" s="33" t="str">
        <f t="shared" si="597"/>
        <v>132_10</v>
      </c>
      <c r="T1769" s="35" t="str">
        <f t="shared" si="598"/>
        <v>132PM</v>
      </c>
      <c r="U1769" s="35" t="str">
        <f t="shared" si="599"/>
        <v>132PMEW</v>
      </c>
      <c r="V1769" s="35" t="str">
        <f t="shared" si="615"/>
        <v>1W</v>
      </c>
      <c r="W1769" s="35" t="str">
        <f t="shared" si="608"/>
        <v>132PM1W124</v>
      </c>
      <c r="X1769" s="388">
        <f t="shared" si="609"/>
        <v>1</v>
      </c>
      <c r="Y1769" s="388">
        <f t="shared" si="610"/>
        <v>1</v>
      </c>
      <c r="Z1769" s="280" t="str">
        <f t="shared" si="600"/>
        <v/>
      </c>
      <c r="AA1769" s="280" t="str">
        <f t="shared" si="601"/>
        <v/>
      </c>
      <c r="AB1769" s="389" t="str">
        <f t="shared" si="611"/>
        <v/>
      </c>
      <c r="AC1769" s="389" t="str">
        <f t="shared" si="612"/>
        <v/>
      </c>
      <c r="AD1769" s="390" t="str">
        <f t="shared" si="602"/>
        <v/>
      </c>
      <c r="AE1769" s="282">
        <f t="shared" si="603"/>
        <v>0</v>
      </c>
      <c r="AF1769" s="359">
        <f t="shared" si="604"/>
        <v>0</v>
      </c>
      <c r="AG1769" s="280">
        <f t="shared" si="605"/>
        <v>0</v>
      </c>
      <c r="AH1769" s="280">
        <f t="shared" si="606"/>
        <v>0</v>
      </c>
      <c r="AI1769" s="280">
        <f>IF(ISBLANK(T1769),AI1768,IF(COUNTIF(T$2:T1769,T1769)&gt;1,AI1768,1+MAX(AI1768,0)))</f>
        <v>48</v>
      </c>
      <c r="AL1769" s="391" t="str">
        <f t="shared" si="613"/>
        <v/>
      </c>
      <c r="AM1769" s="391" t="str">
        <f t="shared" si="614"/>
        <v/>
      </c>
      <c r="AO1769" s="310" t="str">
        <f t="shared" si="607"/>
        <v/>
      </c>
      <c r="AP1769" s="310">
        <f>SUM(AO$1:AO1769)</f>
        <v>0</v>
      </c>
      <c r="AQ1769" s="310">
        <f>SUM(AK$2:AK1769)</f>
        <v>12</v>
      </c>
      <c r="AR1769" s="310">
        <f>COUNTA(AJ$2:AJ1769)</f>
        <v>12</v>
      </c>
      <c r="AS1769" s="312"/>
      <c r="AT1769" s="312"/>
      <c r="AU1769" s="312"/>
      <c r="AV1769" s="312"/>
      <c r="AW1769" s="312"/>
      <c r="AZ1769">
        <v>1</v>
      </c>
      <c r="BA1769">
        <v>1</v>
      </c>
    </row>
    <row r="1770" spans="1:53" x14ac:dyDescent="0.25">
      <c r="A1770">
        <v>132</v>
      </c>
      <c r="B1770" t="s">
        <v>66</v>
      </c>
      <c r="C1770" t="s">
        <v>950</v>
      </c>
      <c r="D1770"/>
      <c r="E1770">
        <v>1</v>
      </c>
      <c r="F1770">
        <v>3</v>
      </c>
      <c r="G1770">
        <v>1</v>
      </c>
      <c r="H1770">
        <v>0</v>
      </c>
      <c r="I1770">
        <v>0</v>
      </c>
      <c r="J1770">
        <v>0</v>
      </c>
      <c r="K1770">
        <v>0</v>
      </c>
      <c r="L1770">
        <v>0</v>
      </c>
      <c r="M1770" t="s">
        <v>951</v>
      </c>
      <c r="O1770" s="101">
        <f>IF(ISBLANK(C1770),O1769,IF(COUNTIF(C$2:C1770,C1770)&gt;1,O1769,1+MAX(O1769,0)))</f>
        <v>49</v>
      </c>
      <c r="P1770" s="45">
        <f t="shared" si="594"/>
        <v>26</v>
      </c>
      <c r="Q1770" s="33" t="str">
        <f t="shared" si="595"/>
        <v/>
      </c>
      <c r="R1770" s="33">
        <f t="shared" si="596"/>
        <v>11</v>
      </c>
      <c r="S1770" s="33" t="str">
        <f t="shared" si="597"/>
        <v>132_11</v>
      </c>
      <c r="T1770" s="35" t="str">
        <f t="shared" si="598"/>
        <v>132PM</v>
      </c>
      <c r="U1770" s="35" t="str">
        <f t="shared" si="599"/>
        <v>132PMNS</v>
      </c>
      <c r="V1770" s="35" t="str">
        <f t="shared" si="615"/>
        <v>1W</v>
      </c>
      <c r="W1770" s="35" t="str">
        <f t="shared" si="608"/>
        <v>132PM1W131</v>
      </c>
      <c r="X1770" s="388">
        <f t="shared" si="609"/>
        <v>0</v>
      </c>
      <c r="Y1770" s="388">
        <f t="shared" si="610"/>
        <v>0</v>
      </c>
      <c r="Z1770" s="280" t="str">
        <f t="shared" si="600"/>
        <v/>
      </c>
      <c r="AA1770" s="280" t="str">
        <f t="shared" si="601"/>
        <v/>
      </c>
      <c r="AB1770" s="389" t="str">
        <f t="shared" si="611"/>
        <v/>
      </c>
      <c r="AC1770" s="389" t="str">
        <f t="shared" si="612"/>
        <v/>
      </c>
      <c r="AD1770" s="390" t="str">
        <f t="shared" si="602"/>
        <v/>
      </c>
      <c r="AE1770" s="282">
        <f t="shared" si="603"/>
        <v>0</v>
      </c>
      <c r="AF1770" s="359">
        <f t="shared" si="604"/>
        <v>0</v>
      </c>
      <c r="AG1770" s="280">
        <f t="shared" si="605"/>
        <v>0</v>
      </c>
      <c r="AH1770" s="280">
        <f t="shared" si="606"/>
        <v>0</v>
      </c>
      <c r="AI1770" s="280">
        <f>IF(ISBLANK(T1770),AI1769,IF(COUNTIF(T$2:T1770,T1770)&gt;1,AI1769,1+MAX(AI1769,0)))</f>
        <v>48</v>
      </c>
      <c r="AL1770" s="391" t="str">
        <f t="shared" si="613"/>
        <v/>
      </c>
      <c r="AM1770" s="391" t="str">
        <f t="shared" si="614"/>
        <v/>
      </c>
      <c r="AO1770" s="310" t="str">
        <f t="shared" si="607"/>
        <v/>
      </c>
      <c r="AP1770" s="310">
        <f>SUM(AO$1:AO1770)</f>
        <v>0</v>
      </c>
      <c r="AQ1770" s="310">
        <f>SUM(AK$2:AK1770)</f>
        <v>12</v>
      </c>
      <c r="AR1770" s="310">
        <f>COUNTA(AJ$2:AJ1770)</f>
        <v>12</v>
      </c>
      <c r="AS1770" s="312"/>
      <c r="AT1770" s="312"/>
      <c r="AU1770" s="312"/>
      <c r="AV1770" s="312"/>
      <c r="AW1770" s="312"/>
      <c r="AZ1770">
        <v>0</v>
      </c>
      <c r="BA1770">
        <v>0</v>
      </c>
    </row>
    <row r="1771" spans="1:53" x14ac:dyDescent="0.25">
      <c r="A1771">
        <v>132</v>
      </c>
      <c r="B1771" t="s">
        <v>66</v>
      </c>
      <c r="C1771" t="s">
        <v>950</v>
      </c>
      <c r="D1771"/>
      <c r="E1771">
        <v>1</v>
      </c>
      <c r="F1771">
        <v>3</v>
      </c>
      <c r="G1771">
        <v>2</v>
      </c>
      <c r="H1771">
        <v>4</v>
      </c>
      <c r="I1771">
        <v>1</v>
      </c>
      <c r="J1771">
        <v>0</v>
      </c>
      <c r="K1771">
        <v>1</v>
      </c>
      <c r="L1771">
        <v>3</v>
      </c>
      <c r="M1771" t="s">
        <v>951</v>
      </c>
      <c r="O1771" s="101">
        <f>IF(ISBLANK(C1771),O1770,IF(COUNTIF(C$2:C1771,C1771)&gt;1,O1770,1+MAX(O1770,0)))</f>
        <v>49</v>
      </c>
      <c r="P1771" s="45">
        <f t="shared" si="594"/>
        <v>26</v>
      </c>
      <c r="Q1771" s="33" t="str">
        <f t="shared" si="595"/>
        <v/>
      </c>
      <c r="R1771" s="33">
        <f t="shared" si="596"/>
        <v>11</v>
      </c>
      <c r="S1771" s="33" t="str">
        <f t="shared" si="597"/>
        <v>132_11</v>
      </c>
      <c r="T1771" s="35" t="str">
        <f t="shared" si="598"/>
        <v>132PM</v>
      </c>
      <c r="U1771" s="35" t="str">
        <f t="shared" si="599"/>
        <v>132PMNS</v>
      </c>
      <c r="V1771" s="35" t="str">
        <f t="shared" si="615"/>
        <v>1W</v>
      </c>
      <c r="W1771" s="35" t="str">
        <f t="shared" si="608"/>
        <v>132PM1W132</v>
      </c>
      <c r="X1771" s="388">
        <f t="shared" si="609"/>
        <v>1</v>
      </c>
      <c r="Y1771" s="388">
        <f t="shared" si="610"/>
        <v>3</v>
      </c>
      <c r="Z1771" s="280" t="str">
        <f t="shared" si="600"/>
        <v/>
      </c>
      <c r="AA1771" s="280" t="str">
        <f t="shared" si="601"/>
        <v/>
      </c>
      <c r="AB1771" s="389" t="str">
        <f t="shared" si="611"/>
        <v/>
      </c>
      <c r="AC1771" s="389" t="str">
        <f t="shared" si="612"/>
        <v/>
      </c>
      <c r="AD1771" s="390" t="str">
        <f t="shared" si="602"/>
        <v/>
      </c>
      <c r="AE1771" s="282">
        <f t="shared" si="603"/>
        <v>0</v>
      </c>
      <c r="AF1771" s="359">
        <f t="shared" si="604"/>
        <v>0</v>
      </c>
      <c r="AG1771" s="280">
        <f t="shared" si="605"/>
        <v>0</v>
      </c>
      <c r="AH1771" s="280">
        <f t="shared" si="606"/>
        <v>0</v>
      </c>
      <c r="AI1771" s="280">
        <f>IF(ISBLANK(T1771),AI1770,IF(COUNTIF(T$2:T1771,T1771)&gt;1,AI1770,1+MAX(AI1770,0)))</f>
        <v>48</v>
      </c>
      <c r="AL1771" s="391" t="str">
        <f t="shared" si="613"/>
        <v/>
      </c>
      <c r="AM1771" s="391" t="str">
        <f t="shared" si="614"/>
        <v/>
      </c>
      <c r="AO1771" s="310" t="str">
        <f t="shared" si="607"/>
        <v/>
      </c>
      <c r="AP1771" s="310">
        <f>SUM(AO$1:AO1771)</f>
        <v>0</v>
      </c>
      <c r="AQ1771" s="310">
        <f>SUM(AK$2:AK1771)</f>
        <v>12</v>
      </c>
      <c r="AR1771" s="310">
        <f>COUNTA(AJ$2:AJ1771)</f>
        <v>12</v>
      </c>
      <c r="AS1771" s="312"/>
      <c r="AT1771" s="312"/>
      <c r="AU1771" s="312"/>
      <c r="AV1771" s="312"/>
      <c r="AW1771" s="312"/>
      <c r="AZ1771">
        <v>1</v>
      </c>
      <c r="BA1771">
        <v>3</v>
      </c>
    </row>
    <row r="1772" spans="1:53" x14ac:dyDescent="0.25">
      <c r="A1772">
        <v>132</v>
      </c>
      <c r="B1772" t="s">
        <v>66</v>
      </c>
      <c r="C1772" t="s">
        <v>950</v>
      </c>
      <c r="D1772"/>
      <c r="E1772">
        <v>1</v>
      </c>
      <c r="F1772">
        <v>3</v>
      </c>
      <c r="G1772">
        <v>3</v>
      </c>
      <c r="H1772">
        <v>10</v>
      </c>
      <c r="I1772">
        <v>3</v>
      </c>
      <c r="J1772">
        <v>2</v>
      </c>
      <c r="K1772">
        <v>2</v>
      </c>
      <c r="L1772">
        <v>3</v>
      </c>
      <c r="M1772" t="s">
        <v>951</v>
      </c>
      <c r="O1772" s="101">
        <f>IF(ISBLANK(C1772),O1771,IF(COUNTIF(C$2:C1772,C1772)&gt;1,O1771,1+MAX(O1771,0)))</f>
        <v>49</v>
      </c>
      <c r="P1772" s="45">
        <f t="shared" si="594"/>
        <v>26</v>
      </c>
      <c r="Q1772" s="33" t="str">
        <f t="shared" si="595"/>
        <v/>
      </c>
      <c r="R1772" s="33">
        <f t="shared" si="596"/>
        <v>11</v>
      </c>
      <c r="S1772" s="33" t="str">
        <f t="shared" si="597"/>
        <v>132_11</v>
      </c>
      <c r="T1772" s="35" t="str">
        <f t="shared" si="598"/>
        <v>132PM</v>
      </c>
      <c r="U1772" s="35" t="str">
        <f t="shared" si="599"/>
        <v>132PMEW</v>
      </c>
      <c r="V1772" s="35" t="str">
        <f t="shared" si="615"/>
        <v>1W</v>
      </c>
      <c r="W1772" s="35" t="str">
        <f t="shared" si="608"/>
        <v>132PM1W133</v>
      </c>
      <c r="X1772" s="388">
        <f t="shared" si="609"/>
        <v>2</v>
      </c>
      <c r="Y1772" s="388">
        <f t="shared" si="610"/>
        <v>3</v>
      </c>
      <c r="Z1772" s="280" t="str">
        <f t="shared" si="600"/>
        <v/>
      </c>
      <c r="AA1772" s="280" t="str">
        <f t="shared" si="601"/>
        <v/>
      </c>
      <c r="AB1772" s="389" t="str">
        <f t="shared" si="611"/>
        <v/>
      </c>
      <c r="AC1772" s="389" t="str">
        <f t="shared" si="612"/>
        <v/>
      </c>
      <c r="AD1772" s="390" t="str">
        <f t="shared" si="602"/>
        <v/>
      </c>
      <c r="AE1772" s="282">
        <f t="shared" si="603"/>
        <v>0</v>
      </c>
      <c r="AF1772" s="359">
        <f t="shared" si="604"/>
        <v>0</v>
      </c>
      <c r="AG1772" s="280">
        <f t="shared" si="605"/>
        <v>0</v>
      </c>
      <c r="AH1772" s="280">
        <f t="shared" si="606"/>
        <v>0</v>
      </c>
      <c r="AI1772" s="280">
        <f>IF(ISBLANK(T1772),AI1771,IF(COUNTIF(T$2:T1772,T1772)&gt;1,AI1771,1+MAX(AI1771,0)))</f>
        <v>48</v>
      </c>
      <c r="AL1772" s="391" t="str">
        <f t="shared" si="613"/>
        <v/>
      </c>
      <c r="AM1772" s="391" t="str">
        <f t="shared" si="614"/>
        <v/>
      </c>
      <c r="AO1772" s="310" t="str">
        <f t="shared" si="607"/>
        <v/>
      </c>
      <c r="AP1772" s="310">
        <f>SUM(AO$1:AO1772)</f>
        <v>0</v>
      </c>
      <c r="AQ1772" s="310">
        <f>SUM(AK$2:AK1772)</f>
        <v>12</v>
      </c>
      <c r="AR1772" s="310">
        <f>COUNTA(AJ$2:AJ1772)</f>
        <v>12</v>
      </c>
      <c r="AS1772" s="312"/>
      <c r="AT1772" s="312"/>
      <c r="AU1772" s="312"/>
      <c r="AV1772" s="312"/>
      <c r="AW1772" s="312"/>
      <c r="AZ1772">
        <v>2</v>
      </c>
      <c r="BA1772">
        <v>3</v>
      </c>
    </row>
    <row r="1773" spans="1:53" x14ac:dyDescent="0.25">
      <c r="A1773">
        <v>132</v>
      </c>
      <c r="B1773" t="s">
        <v>66</v>
      </c>
      <c r="C1773" t="s">
        <v>950</v>
      </c>
      <c r="D1773"/>
      <c r="E1773">
        <v>1</v>
      </c>
      <c r="F1773">
        <v>3</v>
      </c>
      <c r="G1773">
        <v>4</v>
      </c>
      <c r="H1773">
        <v>4</v>
      </c>
      <c r="I1773">
        <v>0</v>
      </c>
      <c r="J1773">
        <v>1</v>
      </c>
      <c r="K1773">
        <v>0</v>
      </c>
      <c r="L1773">
        <v>1</v>
      </c>
      <c r="M1773" t="s">
        <v>951</v>
      </c>
      <c r="O1773" s="101">
        <f>IF(ISBLANK(C1773),O1772,IF(COUNTIF(C$2:C1773,C1773)&gt;1,O1772,1+MAX(O1772,0)))</f>
        <v>49</v>
      </c>
      <c r="P1773" s="45">
        <f t="shared" si="594"/>
        <v>26</v>
      </c>
      <c r="Q1773" s="33" t="str">
        <f t="shared" si="595"/>
        <v/>
      </c>
      <c r="R1773" s="33">
        <f t="shared" si="596"/>
        <v>11</v>
      </c>
      <c r="S1773" s="33" t="str">
        <f t="shared" si="597"/>
        <v>132_11</v>
      </c>
      <c r="T1773" s="35" t="str">
        <f t="shared" si="598"/>
        <v>132PM</v>
      </c>
      <c r="U1773" s="35" t="str">
        <f t="shared" si="599"/>
        <v>132PMEW</v>
      </c>
      <c r="V1773" s="35" t="str">
        <f t="shared" si="615"/>
        <v>1W</v>
      </c>
      <c r="W1773" s="35" t="str">
        <f t="shared" si="608"/>
        <v>132PM1W134</v>
      </c>
      <c r="X1773" s="388">
        <f t="shared" si="609"/>
        <v>0</v>
      </c>
      <c r="Y1773" s="388">
        <f t="shared" si="610"/>
        <v>1</v>
      </c>
      <c r="Z1773" s="280" t="str">
        <f t="shared" si="600"/>
        <v/>
      </c>
      <c r="AA1773" s="280" t="str">
        <f t="shared" si="601"/>
        <v/>
      </c>
      <c r="AB1773" s="389" t="str">
        <f t="shared" si="611"/>
        <v/>
      </c>
      <c r="AC1773" s="389" t="str">
        <f t="shared" si="612"/>
        <v/>
      </c>
      <c r="AD1773" s="390" t="str">
        <f t="shared" si="602"/>
        <v/>
      </c>
      <c r="AE1773" s="282">
        <f t="shared" si="603"/>
        <v>0</v>
      </c>
      <c r="AF1773" s="359">
        <f t="shared" si="604"/>
        <v>0</v>
      </c>
      <c r="AG1773" s="280">
        <f t="shared" si="605"/>
        <v>0</v>
      </c>
      <c r="AH1773" s="280">
        <f t="shared" si="606"/>
        <v>0</v>
      </c>
      <c r="AI1773" s="280">
        <f>IF(ISBLANK(T1773),AI1772,IF(COUNTIF(T$2:T1773,T1773)&gt;1,AI1772,1+MAX(AI1772,0)))</f>
        <v>48</v>
      </c>
      <c r="AL1773" s="391" t="str">
        <f t="shared" si="613"/>
        <v/>
      </c>
      <c r="AM1773" s="391" t="str">
        <f t="shared" si="614"/>
        <v/>
      </c>
      <c r="AO1773" s="310" t="str">
        <f t="shared" si="607"/>
        <v/>
      </c>
      <c r="AP1773" s="310">
        <f>SUM(AO$1:AO1773)</f>
        <v>0</v>
      </c>
      <c r="AQ1773" s="310">
        <f>SUM(AK$2:AK1773)</f>
        <v>12</v>
      </c>
      <c r="AR1773" s="310">
        <f>COUNTA(AJ$2:AJ1773)</f>
        <v>12</v>
      </c>
      <c r="AS1773" s="312"/>
      <c r="AT1773" s="312"/>
      <c r="AU1773" s="312"/>
      <c r="AV1773" s="312"/>
      <c r="AW1773" s="312"/>
      <c r="AZ1773">
        <v>0</v>
      </c>
      <c r="BA1773">
        <v>1</v>
      </c>
    </row>
    <row r="1774" spans="1:53" x14ac:dyDescent="0.25">
      <c r="A1774">
        <v>132</v>
      </c>
      <c r="B1774" t="s">
        <v>66</v>
      </c>
      <c r="C1774" t="s">
        <v>950</v>
      </c>
      <c r="D1774"/>
      <c r="E1774">
        <v>1</v>
      </c>
      <c r="F1774">
        <v>4</v>
      </c>
      <c r="G1774">
        <v>1</v>
      </c>
      <c r="H1774">
        <v>0</v>
      </c>
      <c r="I1774">
        <v>0</v>
      </c>
      <c r="J1774">
        <v>0</v>
      </c>
      <c r="K1774">
        <v>0</v>
      </c>
      <c r="L1774">
        <v>0</v>
      </c>
      <c r="M1774" t="s">
        <v>951</v>
      </c>
      <c r="O1774" s="101">
        <f>IF(ISBLANK(C1774),O1773,IF(COUNTIF(C$2:C1774,C1774)&gt;1,O1773,1+MAX(O1773,0)))</f>
        <v>49</v>
      </c>
      <c r="P1774" s="45">
        <f t="shared" si="594"/>
        <v>26</v>
      </c>
      <c r="Q1774" s="33" t="str">
        <f t="shared" si="595"/>
        <v/>
      </c>
      <c r="R1774" s="33">
        <f t="shared" si="596"/>
        <v>12</v>
      </c>
      <c r="S1774" s="33" t="str">
        <f t="shared" si="597"/>
        <v>132_12</v>
      </c>
      <c r="T1774" s="35" t="str">
        <f t="shared" si="598"/>
        <v>132PM</v>
      </c>
      <c r="U1774" s="35" t="str">
        <f t="shared" si="599"/>
        <v>132PMNS</v>
      </c>
      <c r="V1774" s="35" t="str">
        <f t="shared" si="615"/>
        <v>1W</v>
      </c>
      <c r="W1774" s="35" t="str">
        <f t="shared" si="608"/>
        <v>132PM1W141</v>
      </c>
      <c r="X1774" s="388">
        <f t="shared" si="609"/>
        <v>0</v>
      </c>
      <c r="Y1774" s="388">
        <f t="shared" si="610"/>
        <v>0</v>
      </c>
      <c r="Z1774" s="280" t="str">
        <f t="shared" si="600"/>
        <v/>
      </c>
      <c r="AA1774" s="280" t="str">
        <f t="shared" si="601"/>
        <v/>
      </c>
      <c r="AB1774" s="389" t="str">
        <f t="shared" si="611"/>
        <v/>
      </c>
      <c r="AC1774" s="389" t="str">
        <f t="shared" si="612"/>
        <v/>
      </c>
      <c r="AD1774" s="390" t="str">
        <f t="shared" si="602"/>
        <v/>
      </c>
      <c r="AE1774" s="282">
        <f t="shared" si="603"/>
        <v>0</v>
      </c>
      <c r="AF1774" s="359">
        <f t="shared" si="604"/>
        <v>0</v>
      </c>
      <c r="AG1774" s="280">
        <f t="shared" si="605"/>
        <v>0</v>
      </c>
      <c r="AH1774" s="280">
        <f t="shared" si="606"/>
        <v>0</v>
      </c>
      <c r="AI1774" s="280">
        <f>IF(ISBLANK(T1774),AI1773,IF(COUNTIF(T$2:T1774,T1774)&gt;1,AI1773,1+MAX(AI1773,0)))</f>
        <v>48</v>
      </c>
      <c r="AL1774" s="391" t="str">
        <f t="shared" si="613"/>
        <v/>
      </c>
      <c r="AM1774" s="391" t="str">
        <f t="shared" si="614"/>
        <v/>
      </c>
      <c r="AO1774" s="310" t="str">
        <f t="shared" si="607"/>
        <v/>
      </c>
      <c r="AP1774" s="310">
        <f>SUM(AO$1:AO1774)</f>
        <v>0</v>
      </c>
      <c r="AQ1774" s="310">
        <f>SUM(AK$2:AK1774)</f>
        <v>12</v>
      </c>
      <c r="AR1774" s="310">
        <f>COUNTA(AJ$2:AJ1774)</f>
        <v>12</v>
      </c>
      <c r="AS1774" s="312"/>
      <c r="AT1774" s="312"/>
      <c r="AU1774" s="312"/>
      <c r="AV1774" s="312"/>
      <c r="AW1774" s="312"/>
      <c r="AZ1774">
        <v>0</v>
      </c>
      <c r="BA1774">
        <v>0</v>
      </c>
    </row>
    <row r="1775" spans="1:53" x14ac:dyDescent="0.25">
      <c r="A1775">
        <v>132</v>
      </c>
      <c r="B1775" t="s">
        <v>66</v>
      </c>
      <c r="C1775" t="s">
        <v>950</v>
      </c>
      <c r="D1775"/>
      <c r="E1775">
        <v>1</v>
      </c>
      <c r="F1775">
        <v>4</v>
      </c>
      <c r="G1775">
        <v>2</v>
      </c>
      <c r="H1775">
        <v>3</v>
      </c>
      <c r="I1775">
        <v>1</v>
      </c>
      <c r="J1775">
        <v>1</v>
      </c>
      <c r="K1775">
        <v>0</v>
      </c>
      <c r="L1775">
        <v>0</v>
      </c>
      <c r="M1775" t="s">
        <v>951</v>
      </c>
      <c r="O1775" s="101">
        <f>IF(ISBLANK(C1775),O1774,IF(COUNTIF(C$2:C1775,C1775)&gt;1,O1774,1+MAX(O1774,0)))</f>
        <v>49</v>
      </c>
      <c r="P1775" s="45">
        <f t="shared" si="594"/>
        <v>26</v>
      </c>
      <c r="Q1775" s="33" t="str">
        <f t="shared" si="595"/>
        <v/>
      </c>
      <c r="R1775" s="33">
        <f t="shared" si="596"/>
        <v>12</v>
      </c>
      <c r="S1775" s="33" t="str">
        <f t="shared" si="597"/>
        <v>132_12</v>
      </c>
      <c r="T1775" s="35" t="str">
        <f t="shared" si="598"/>
        <v>132PM</v>
      </c>
      <c r="U1775" s="35" t="str">
        <f t="shared" si="599"/>
        <v>132PMNS</v>
      </c>
      <c r="V1775" s="35" t="str">
        <f t="shared" si="615"/>
        <v>1W</v>
      </c>
      <c r="W1775" s="35" t="str">
        <f t="shared" si="608"/>
        <v>132PM1W142</v>
      </c>
      <c r="X1775" s="388">
        <f t="shared" si="609"/>
        <v>0</v>
      </c>
      <c r="Y1775" s="388">
        <f t="shared" si="610"/>
        <v>0</v>
      </c>
      <c r="Z1775" s="280" t="str">
        <f t="shared" si="600"/>
        <v/>
      </c>
      <c r="AA1775" s="280" t="str">
        <f t="shared" si="601"/>
        <v/>
      </c>
      <c r="AB1775" s="389" t="str">
        <f t="shared" si="611"/>
        <v/>
      </c>
      <c r="AC1775" s="389" t="str">
        <f t="shared" si="612"/>
        <v/>
      </c>
      <c r="AD1775" s="390" t="str">
        <f t="shared" si="602"/>
        <v/>
      </c>
      <c r="AE1775" s="282">
        <f t="shared" si="603"/>
        <v>0</v>
      </c>
      <c r="AF1775" s="359">
        <f t="shared" si="604"/>
        <v>0</v>
      </c>
      <c r="AG1775" s="280">
        <f t="shared" si="605"/>
        <v>0</v>
      </c>
      <c r="AH1775" s="280">
        <f t="shared" si="606"/>
        <v>0</v>
      </c>
      <c r="AI1775" s="280">
        <f>IF(ISBLANK(T1775),AI1774,IF(COUNTIF(T$2:T1775,T1775)&gt;1,AI1774,1+MAX(AI1774,0)))</f>
        <v>48</v>
      </c>
      <c r="AL1775" s="391" t="str">
        <f t="shared" si="613"/>
        <v/>
      </c>
      <c r="AM1775" s="391" t="str">
        <f t="shared" si="614"/>
        <v/>
      </c>
      <c r="AO1775" s="310" t="str">
        <f t="shared" si="607"/>
        <v/>
      </c>
      <c r="AP1775" s="310">
        <f>SUM(AO$1:AO1775)</f>
        <v>0</v>
      </c>
      <c r="AQ1775" s="310">
        <f>SUM(AK$2:AK1775)</f>
        <v>12</v>
      </c>
      <c r="AR1775" s="310">
        <f>COUNTA(AJ$2:AJ1775)</f>
        <v>12</v>
      </c>
      <c r="AS1775" s="312"/>
      <c r="AT1775" s="312"/>
      <c r="AU1775" s="312"/>
      <c r="AV1775" s="312"/>
      <c r="AW1775" s="312"/>
      <c r="AZ1775">
        <v>0</v>
      </c>
      <c r="BA1775">
        <v>0</v>
      </c>
    </row>
    <row r="1776" spans="1:53" x14ac:dyDescent="0.25">
      <c r="A1776">
        <v>132</v>
      </c>
      <c r="B1776" t="s">
        <v>66</v>
      </c>
      <c r="C1776" t="s">
        <v>950</v>
      </c>
      <c r="D1776"/>
      <c r="E1776">
        <v>1</v>
      </c>
      <c r="F1776">
        <v>4</v>
      </c>
      <c r="G1776">
        <v>3</v>
      </c>
      <c r="H1776">
        <v>8</v>
      </c>
      <c r="I1776">
        <v>2</v>
      </c>
      <c r="J1776">
        <v>2</v>
      </c>
      <c r="K1776">
        <v>1</v>
      </c>
      <c r="L1776">
        <v>4</v>
      </c>
      <c r="M1776" t="s">
        <v>951</v>
      </c>
      <c r="O1776" s="101">
        <f>IF(ISBLANK(C1776),O1775,IF(COUNTIF(C$2:C1776,C1776)&gt;1,O1775,1+MAX(O1775,0)))</f>
        <v>49</v>
      </c>
      <c r="P1776" s="45">
        <f t="shared" si="594"/>
        <v>26</v>
      </c>
      <c r="Q1776" s="33" t="str">
        <f t="shared" si="595"/>
        <v/>
      </c>
      <c r="R1776" s="33">
        <f t="shared" si="596"/>
        <v>12</v>
      </c>
      <c r="S1776" s="33" t="str">
        <f t="shared" si="597"/>
        <v>132_12</v>
      </c>
      <c r="T1776" s="35" t="str">
        <f t="shared" si="598"/>
        <v>132PM</v>
      </c>
      <c r="U1776" s="35" t="str">
        <f t="shared" si="599"/>
        <v>132PMEW</v>
      </c>
      <c r="V1776" s="35" t="str">
        <f t="shared" si="615"/>
        <v>1W</v>
      </c>
      <c r="W1776" s="35" t="str">
        <f t="shared" si="608"/>
        <v>132PM1W143</v>
      </c>
      <c r="X1776" s="388">
        <f t="shared" si="609"/>
        <v>1</v>
      </c>
      <c r="Y1776" s="388">
        <f t="shared" si="610"/>
        <v>4</v>
      </c>
      <c r="Z1776" s="280" t="str">
        <f t="shared" si="600"/>
        <v/>
      </c>
      <c r="AA1776" s="280" t="str">
        <f t="shared" si="601"/>
        <v/>
      </c>
      <c r="AB1776" s="389" t="str">
        <f t="shared" si="611"/>
        <v/>
      </c>
      <c r="AC1776" s="389" t="str">
        <f t="shared" si="612"/>
        <v/>
      </c>
      <c r="AD1776" s="390" t="str">
        <f t="shared" si="602"/>
        <v/>
      </c>
      <c r="AE1776" s="282">
        <f t="shared" si="603"/>
        <v>0</v>
      </c>
      <c r="AF1776" s="359">
        <f t="shared" si="604"/>
        <v>0</v>
      </c>
      <c r="AG1776" s="280">
        <f t="shared" si="605"/>
        <v>0</v>
      </c>
      <c r="AH1776" s="280">
        <f t="shared" si="606"/>
        <v>0</v>
      </c>
      <c r="AI1776" s="280">
        <f>IF(ISBLANK(T1776),AI1775,IF(COUNTIF(T$2:T1776,T1776)&gt;1,AI1775,1+MAX(AI1775,0)))</f>
        <v>48</v>
      </c>
      <c r="AL1776" s="391" t="str">
        <f t="shared" si="613"/>
        <v/>
      </c>
      <c r="AM1776" s="391" t="str">
        <f t="shared" si="614"/>
        <v/>
      </c>
      <c r="AO1776" s="310" t="str">
        <f t="shared" si="607"/>
        <v/>
      </c>
      <c r="AP1776" s="310">
        <f>SUM(AO$1:AO1776)</f>
        <v>0</v>
      </c>
      <c r="AQ1776" s="310">
        <f>SUM(AK$2:AK1776)</f>
        <v>12</v>
      </c>
      <c r="AR1776" s="310">
        <f>COUNTA(AJ$2:AJ1776)</f>
        <v>12</v>
      </c>
      <c r="AS1776" s="312"/>
      <c r="AT1776" s="312"/>
      <c r="AU1776" s="312"/>
      <c r="AV1776" s="312"/>
      <c r="AW1776" s="312"/>
      <c r="AZ1776">
        <v>1</v>
      </c>
      <c r="BA1776">
        <v>4</v>
      </c>
    </row>
    <row r="1777" spans="1:53" x14ac:dyDescent="0.25">
      <c r="A1777">
        <v>132</v>
      </c>
      <c r="B1777" t="s">
        <v>66</v>
      </c>
      <c r="C1777" t="s">
        <v>950</v>
      </c>
      <c r="D1777"/>
      <c r="E1777">
        <v>1</v>
      </c>
      <c r="F1777">
        <v>4</v>
      </c>
      <c r="G1777">
        <v>4</v>
      </c>
      <c r="H1777">
        <v>2</v>
      </c>
      <c r="I1777">
        <v>0</v>
      </c>
      <c r="J1777">
        <v>0</v>
      </c>
      <c r="K1777">
        <v>1</v>
      </c>
      <c r="L1777">
        <v>1</v>
      </c>
      <c r="M1777" t="s">
        <v>951</v>
      </c>
      <c r="O1777" s="101">
        <f>IF(ISBLANK(C1777),O1776,IF(COUNTIF(C$2:C1777,C1777)&gt;1,O1776,1+MAX(O1776,0)))</f>
        <v>49</v>
      </c>
      <c r="P1777" s="45">
        <f t="shared" si="594"/>
        <v>26</v>
      </c>
      <c r="Q1777" s="33" t="str">
        <f t="shared" si="595"/>
        <v/>
      </c>
      <c r="R1777" s="33">
        <f t="shared" si="596"/>
        <v>12</v>
      </c>
      <c r="S1777" s="33" t="str">
        <f t="shared" si="597"/>
        <v>132_12</v>
      </c>
      <c r="T1777" s="35" t="str">
        <f t="shared" si="598"/>
        <v>132PM</v>
      </c>
      <c r="U1777" s="35" t="str">
        <f t="shared" si="599"/>
        <v>132PMEW</v>
      </c>
      <c r="V1777" s="35" t="str">
        <f t="shared" si="615"/>
        <v>1W</v>
      </c>
      <c r="W1777" s="35" t="str">
        <f t="shared" si="608"/>
        <v>132PM1W144</v>
      </c>
      <c r="X1777" s="388">
        <f t="shared" si="609"/>
        <v>1</v>
      </c>
      <c r="Y1777" s="388">
        <f t="shared" si="610"/>
        <v>1</v>
      </c>
      <c r="Z1777" s="280" t="str">
        <f t="shared" si="600"/>
        <v/>
      </c>
      <c r="AA1777" s="280" t="str">
        <f t="shared" si="601"/>
        <v/>
      </c>
      <c r="AB1777" s="389" t="str">
        <f t="shared" si="611"/>
        <v/>
      </c>
      <c r="AC1777" s="389" t="str">
        <f t="shared" si="612"/>
        <v/>
      </c>
      <c r="AD1777" s="390" t="str">
        <f t="shared" si="602"/>
        <v/>
      </c>
      <c r="AE1777" s="282">
        <f t="shared" si="603"/>
        <v>0</v>
      </c>
      <c r="AF1777" s="359">
        <f t="shared" si="604"/>
        <v>0</v>
      </c>
      <c r="AG1777" s="280">
        <f t="shared" si="605"/>
        <v>0</v>
      </c>
      <c r="AH1777" s="280">
        <f t="shared" si="606"/>
        <v>0</v>
      </c>
      <c r="AI1777" s="280">
        <f>IF(ISBLANK(T1777),AI1776,IF(COUNTIF(T$2:T1777,T1777)&gt;1,AI1776,1+MAX(AI1776,0)))</f>
        <v>48</v>
      </c>
      <c r="AL1777" s="391" t="str">
        <f t="shared" si="613"/>
        <v/>
      </c>
      <c r="AM1777" s="391" t="str">
        <f t="shared" si="614"/>
        <v/>
      </c>
      <c r="AO1777" s="310" t="str">
        <f t="shared" si="607"/>
        <v/>
      </c>
      <c r="AP1777" s="310">
        <f>SUM(AO$1:AO1777)</f>
        <v>0</v>
      </c>
      <c r="AQ1777" s="310">
        <f>SUM(AK$2:AK1777)</f>
        <v>12</v>
      </c>
      <c r="AR1777" s="310">
        <f>COUNTA(AJ$2:AJ1777)</f>
        <v>12</v>
      </c>
      <c r="AS1777" s="312"/>
      <c r="AT1777" s="312"/>
      <c r="AU1777" s="312"/>
      <c r="AV1777" s="312"/>
      <c r="AW1777" s="312"/>
      <c r="AZ1777">
        <v>1</v>
      </c>
      <c r="BA1777">
        <v>1</v>
      </c>
    </row>
    <row r="1778" spans="1:53" x14ac:dyDescent="0.25">
      <c r="A1778">
        <v>132</v>
      </c>
      <c r="B1778" t="s">
        <v>66</v>
      </c>
      <c r="C1778" t="s">
        <v>950</v>
      </c>
      <c r="D1778"/>
      <c r="E1778">
        <v>2</v>
      </c>
      <c r="F1778">
        <v>1</v>
      </c>
      <c r="G1778">
        <v>1</v>
      </c>
      <c r="H1778">
        <v>0</v>
      </c>
      <c r="I1778">
        <v>0</v>
      </c>
      <c r="J1778">
        <v>0</v>
      </c>
      <c r="K1778">
        <v>0</v>
      </c>
      <c r="L1778">
        <v>0</v>
      </c>
      <c r="M1778" t="s">
        <v>952</v>
      </c>
      <c r="O1778" s="101">
        <f>IF(ISBLANK(C1778),O1777,IF(COUNTIF(C$2:C1778,C1778)&gt;1,O1777,1+MAX(O1777,0)))</f>
        <v>49</v>
      </c>
      <c r="P1778" s="45">
        <f t="shared" si="594"/>
        <v>26</v>
      </c>
      <c r="Q1778" s="33" t="str">
        <f t="shared" si="595"/>
        <v/>
      </c>
      <c r="R1778" s="33">
        <f t="shared" si="596"/>
        <v>13</v>
      </c>
      <c r="S1778" s="33" t="str">
        <f t="shared" si="597"/>
        <v>132_13</v>
      </c>
      <c r="T1778" s="35" t="str">
        <f t="shared" si="598"/>
        <v>132PM</v>
      </c>
      <c r="U1778" s="35" t="str">
        <f t="shared" si="599"/>
        <v>132PMNS</v>
      </c>
      <c r="V1778" s="35" t="str">
        <f t="shared" si="615"/>
        <v>1W</v>
      </c>
      <c r="W1778" s="35" t="str">
        <f t="shared" si="608"/>
        <v>132PM1W211</v>
      </c>
      <c r="X1778" s="388">
        <f t="shared" si="609"/>
        <v>0</v>
      </c>
      <c r="Y1778" s="388">
        <f t="shared" si="610"/>
        <v>0</v>
      </c>
      <c r="Z1778" s="280" t="str">
        <f t="shared" si="600"/>
        <v/>
      </c>
      <c r="AA1778" s="280" t="str">
        <f t="shared" si="601"/>
        <v/>
      </c>
      <c r="AB1778" s="389" t="str">
        <f t="shared" si="611"/>
        <v/>
      </c>
      <c r="AC1778" s="389" t="str">
        <f t="shared" si="612"/>
        <v/>
      </c>
      <c r="AD1778" s="390" t="str">
        <f t="shared" si="602"/>
        <v/>
      </c>
      <c r="AE1778" s="282">
        <f t="shared" si="603"/>
        <v>0</v>
      </c>
      <c r="AF1778" s="359">
        <f t="shared" si="604"/>
        <v>0</v>
      </c>
      <c r="AG1778" s="280">
        <f t="shared" si="605"/>
        <v>0</v>
      </c>
      <c r="AH1778" s="280">
        <f t="shared" si="606"/>
        <v>0</v>
      </c>
      <c r="AI1778" s="280">
        <f>IF(ISBLANK(T1778),AI1777,IF(COUNTIF(T$2:T1778,T1778)&gt;1,AI1777,1+MAX(AI1777,0)))</f>
        <v>48</v>
      </c>
      <c r="AL1778" s="391" t="str">
        <f t="shared" si="613"/>
        <v/>
      </c>
      <c r="AM1778" s="391" t="str">
        <f t="shared" si="614"/>
        <v/>
      </c>
      <c r="AO1778" s="310" t="str">
        <f t="shared" si="607"/>
        <v/>
      </c>
      <c r="AP1778" s="310">
        <f>SUM(AO$1:AO1778)</f>
        <v>0</v>
      </c>
      <c r="AQ1778" s="310">
        <f>SUM(AK$2:AK1778)</f>
        <v>12</v>
      </c>
      <c r="AR1778" s="310">
        <f>COUNTA(AJ$2:AJ1778)</f>
        <v>12</v>
      </c>
      <c r="AS1778" s="312"/>
      <c r="AT1778" s="312"/>
      <c r="AU1778" s="312"/>
      <c r="AV1778" s="312"/>
      <c r="AW1778" s="312"/>
      <c r="AZ1778">
        <v>0</v>
      </c>
      <c r="BA1778">
        <v>0</v>
      </c>
    </row>
    <row r="1779" spans="1:53" x14ac:dyDescent="0.25">
      <c r="A1779">
        <v>132</v>
      </c>
      <c r="B1779" t="s">
        <v>66</v>
      </c>
      <c r="C1779" t="s">
        <v>950</v>
      </c>
      <c r="D1779"/>
      <c r="E1779">
        <v>2</v>
      </c>
      <c r="F1779">
        <v>1</v>
      </c>
      <c r="G1779">
        <v>2</v>
      </c>
      <c r="H1779">
        <v>3</v>
      </c>
      <c r="I1779">
        <v>0</v>
      </c>
      <c r="J1779">
        <v>0</v>
      </c>
      <c r="K1779">
        <v>0</v>
      </c>
      <c r="L1779">
        <v>2</v>
      </c>
      <c r="M1779" t="s">
        <v>952</v>
      </c>
      <c r="O1779" s="101">
        <f>IF(ISBLANK(C1779),O1778,IF(COUNTIF(C$2:C1779,C1779)&gt;1,O1778,1+MAX(O1778,0)))</f>
        <v>49</v>
      </c>
      <c r="P1779" s="45">
        <f t="shared" si="594"/>
        <v>26</v>
      </c>
      <c r="Q1779" s="33" t="str">
        <f t="shared" si="595"/>
        <v/>
      </c>
      <c r="R1779" s="33">
        <f t="shared" si="596"/>
        <v>13</v>
      </c>
      <c r="S1779" s="33" t="str">
        <f t="shared" si="597"/>
        <v>132_13</v>
      </c>
      <c r="T1779" s="35" t="str">
        <f t="shared" si="598"/>
        <v>132PM</v>
      </c>
      <c r="U1779" s="35" t="str">
        <f t="shared" si="599"/>
        <v>132PMNS</v>
      </c>
      <c r="V1779" s="35" t="str">
        <f t="shared" si="615"/>
        <v>1W</v>
      </c>
      <c r="W1779" s="35" t="str">
        <f t="shared" si="608"/>
        <v>132PM1W212</v>
      </c>
      <c r="X1779" s="388">
        <f t="shared" si="609"/>
        <v>0</v>
      </c>
      <c r="Y1779" s="388">
        <f t="shared" si="610"/>
        <v>2</v>
      </c>
      <c r="Z1779" s="280" t="str">
        <f t="shared" si="600"/>
        <v/>
      </c>
      <c r="AA1779" s="280" t="str">
        <f t="shared" si="601"/>
        <v/>
      </c>
      <c r="AB1779" s="389" t="str">
        <f t="shared" si="611"/>
        <v/>
      </c>
      <c r="AC1779" s="389" t="str">
        <f t="shared" si="612"/>
        <v/>
      </c>
      <c r="AD1779" s="390" t="str">
        <f t="shared" si="602"/>
        <v/>
      </c>
      <c r="AE1779" s="282">
        <f t="shared" si="603"/>
        <v>0</v>
      </c>
      <c r="AF1779" s="359">
        <f t="shared" si="604"/>
        <v>0</v>
      </c>
      <c r="AG1779" s="280">
        <f t="shared" si="605"/>
        <v>0</v>
      </c>
      <c r="AH1779" s="280">
        <f t="shared" si="606"/>
        <v>0</v>
      </c>
      <c r="AI1779" s="280">
        <f>IF(ISBLANK(T1779),AI1778,IF(COUNTIF(T$2:T1779,T1779)&gt;1,AI1778,1+MAX(AI1778,0)))</f>
        <v>48</v>
      </c>
      <c r="AL1779" s="391" t="str">
        <f t="shared" si="613"/>
        <v/>
      </c>
      <c r="AM1779" s="391" t="str">
        <f t="shared" si="614"/>
        <v/>
      </c>
      <c r="AO1779" s="310" t="str">
        <f t="shared" si="607"/>
        <v/>
      </c>
      <c r="AP1779" s="310">
        <f>SUM(AO$1:AO1779)</f>
        <v>0</v>
      </c>
      <c r="AQ1779" s="310">
        <f>SUM(AK$2:AK1779)</f>
        <v>12</v>
      </c>
      <c r="AR1779" s="310">
        <f>COUNTA(AJ$2:AJ1779)</f>
        <v>12</v>
      </c>
      <c r="AS1779" s="312"/>
      <c r="AT1779" s="312"/>
      <c r="AU1779" s="312"/>
      <c r="AV1779" s="312"/>
      <c r="AW1779" s="312"/>
      <c r="AZ1779">
        <v>0</v>
      </c>
      <c r="BA1779">
        <v>2</v>
      </c>
    </row>
    <row r="1780" spans="1:53" x14ac:dyDescent="0.25">
      <c r="A1780">
        <v>132</v>
      </c>
      <c r="B1780" t="s">
        <v>66</v>
      </c>
      <c r="C1780" t="s">
        <v>950</v>
      </c>
      <c r="D1780"/>
      <c r="E1780">
        <v>2</v>
      </c>
      <c r="F1780">
        <v>1</v>
      </c>
      <c r="G1780">
        <v>3</v>
      </c>
      <c r="H1780">
        <v>10</v>
      </c>
      <c r="I1780">
        <v>2</v>
      </c>
      <c r="J1780">
        <v>2</v>
      </c>
      <c r="K1780">
        <v>2</v>
      </c>
      <c r="L1780">
        <v>5</v>
      </c>
      <c r="M1780" t="s">
        <v>952</v>
      </c>
      <c r="O1780" s="101">
        <f>IF(ISBLANK(C1780),O1779,IF(COUNTIF(C$2:C1780,C1780)&gt;1,O1779,1+MAX(O1779,0)))</f>
        <v>49</v>
      </c>
      <c r="P1780" s="45">
        <f t="shared" si="594"/>
        <v>26</v>
      </c>
      <c r="Q1780" s="33" t="str">
        <f t="shared" si="595"/>
        <v/>
      </c>
      <c r="R1780" s="33">
        <f t="shared" si="596"/>
        <v>13</v>
      </c>
      <c r="S1780" s="33" t="str">
        <f t="shared" si="597"/>
        <v>132_13</v>
      </c>
      <c r="T1780" s="35" t="str">
        <f t="shared" si="598"/>
        <v>132PM</v>
      </c>
      <c r="U1780" s="35" t="str">
        <f t="shared" si="599"/>
        <v>132PMEW</v>
      </c>
      <c r="V1780" s="35" t="str">
        <f t="shared" si="615"/>
        <v>1W</v>
      </c>
      <c r="W1780" s="35" t="str">
        <f t="shared" si="608"/>
        <v>132PM1W213</v>
      </c>
      <c r="X1780" s="388">
        <f t="shared" si="609"/>
        <v>2</v>
      </c>
      <c r="Y1780" s="388">
        <f t="shared" si="610"/>
        <v>5</v>
      </c>
      <c r="Z1780" s="280" t="str">
        <f t="shared" si="600"/>
        <v/>
      </c>
      <c r="AA1780" s="280" t="str">
        <f t="shared" si="601"/>
        <v/>
      </c>
      <c r="AB1780" s="389" t="str">
        <f t="shared" si="611"/>
        <v/>
      </c>
      <c r="AC1780" s="389" t="str">
        <f t="shared" si="612"/>
        <v/>
      </c>
      <c r="AD1780" s="390" t="str">
        <f t="shared" si="602"/>
        <v/>
      </c>
      <c r="AE1780" s="282">
        <f t="shared" si="603"/>
        <v>0</v>
      </c>
      <c r="AF1780" s="359">
        <f t="shared" si="604"/>
        <v>0</v>
      </c>
      <c r="AG1780" s="280">
        <f t="shared" si="605"/>
        <v>0</v>
      </c>
      <c r="AH1780" s="280">
        <f t="shared" si="606"/>
        <v>0</v>
      </c>
      <c r="AI1780" s="280">
        <f>IF(ISBLANK(T1780),AI1779,IF(COUNTIF(T$2:T1780,T1780)&gt;1,AI1779,1+MAX(AI1779,0)))</f>
        <v>48</v>
      </c>
      <c r="AL1780" s="391" t="str">
        <f t="shared" si="613"/>
        <v/>
      </c>
      <c r="AM1780" s="391" t="str">
        <f t="shared" si="614"/>
        <v/>
      </c>
      <c r="AO1780" s="310" t="str">
        <f t="shared" si="607"/>
        <v/>
      </c>
      <c r="AP1780" s="310">
        <f>SUM(AO$1:AO1780)</f>
        <v>0</v>
      </c>
      <c r="AQ1780" s="310">
        <f>SUM(AK$2:AK1780)</f>
        <v>12</v>
      </c>
      <c r="AR1780" s="310">
        <f>COUNTA(AJ$2:AJ1780)</f>
        <v>12</v>
      </c>
      <c r="AS1780" s="312"/>
      <c r="AT1780" s="312"/>
      <c r="AU1780" s="312"/>
      <c r="AV1780" s="312"/>
      <c r="AW1780" s="312"/>
      <c r="AZ1780">
        <v>2</v>
      </c>
      <c r="BA1780">
        <v>5</v>
      </c>
    </row>
    <row r="1781" spans="1:53" x14ac:dyDescent="0.25">
      <c r="A1781">
        <v>132</v>
      </c>
      <c r="B1781" t="s">
        <v>66</v>
      </c>
      <c r="C1781" t="s">
        <v>950</v>
      </c>
      <c r="D1781"/>
      <c r="E1781">
        <v>2</v>
      </c>
      <c r="F1781">
        <v>1</v>
      </c>
      <c r="G1781">
        <v>4</v>
      </c>
      <c r="H1781">
        <v>5</v>
      </c>
      <c r="I1781">
        <v>0</v>
      </c>
      <c r="J1781">
        <v>1</v>
      </c>
      <c r="K1781">
        <v>1</v>
      </c>
      <c r="L1781">
        <v>1</v>
      </c>
      <c r="M1781" t="s">
        <v>952</v>
      </c>
      <c r="O1781" s="101">
        <f>IF(ISBLANK(C1781),O1780,IF(COUNTIF(C$2:C1781,C1781)&gt;1,O1780,1+MAX(O1780,0)))</f>
        <v>49</v>
      </c>
      <c r="P1781" s="45">
        <f t="shared" si="594"/>
        <v>26</v>
      </c>
      <c r="Q1781" s="33" t="str">
        <f t="shared" si="595"/>
        <v/>
      </c>
      <c r="R1781" s="33">
        <f t="shared" si="596"/>
        <v>13</v>
      </c>
      <c r="S1781" s="33" t="str">
        <f t="shared" si="597"/>
        <v>132_13</v>
      </c>
      <c r="T1781" s="35" t="str">
        <f t="shared" si="598"/>
        <v>132PM</v>
      </c>
      <c r="U1781" s="35" t="str">
        <f t="shared" si="599"/>
        <v>132PMEW</v>
      </c>
      <c r="V1781" s="35" t="str">
        <f t="shared" si="615"/>
        <v>1W</v>
      </c>
      <c r="W1781" s="35" t="str">
        <f t="shared" si="608"/>
        <v>132PM1W214</v>
      </c>
      <c r="X1781" s="388">
        <f t="shared" si="609"/>
        <v>1</v>
      </c>
      <c r="Y1781" s="388">
        <f t="shared" si="610"/>
        <v>1</v>
      </c>
      <c r="Z1781" s="280" t="str">
        <f t="shared" si="600"/>
        <v/>
      </c>
      <c r="AA1781" s="280" t="str">
        <f t="shared" si="601"/>
        <v/>
      </c>
      <c r="AB1781" s="389" t="str">
        <f t="shared" si="611"/>
        <v/>
      </c>
      <c r="AC1781" s="389" t="str">
        <f t="shared" si="612"/>
        <v/>
      </c>
      <c r="AD1781" s="390" t="str">
        <f t="shared" si="602"/>
        <v/>
      </c>
      <c r="AE1781" s="282">
        <f t="shared" si="603"/>
        <v>0</v>
      </c>
      <c r="AF1781" s="359">
        <f t="shared" si="604"/>
        <v>0</v>
      </c>
      <c r="AG1781" s="280">
        <f t="shared" si="605"/>
        <v>0</v>
      </c>
      <c r="AH1781" s="280">
        <f t="shared" si="606"/>
        <v>0</v>
      </c>
      <c r="AI1781" s="280">
        <f>IF(ISBLANK(T1781),AI1780,IF(COUNTIF(T$2:T1781,T1781)&gt;1,AI1780,1+MAX(AI1780,0)))</f>
        <v>48</v>
      </c>
      <c r="AL1781" s="391" t="str">
        <f t="shared" si="613"/>
        <v/>
      </c>
      <c r="AM1781" s="391" t="str">
        <f t="shared" si="614"/>
        <v/>
      </c>
      <c r="AO1781" s="310" t="str">
        <f t="shared" si="607"/>
        <v/>
      </c>
      <c r="AP1781" s="310">
        <f>SUM(AO$1:AO1781)</f>
        <v>0</v>
      </c>
      <c r="AQ1781" s="310">
        <f>SUM(AK$2:AK1781)</f>
        <v>12</v>
      </c>
      <c r="AR1781" s="310">
        <f>COUNTA(AJ$2:AJ1781)</f>
        <v>12</v>
      </c>
      <c r="AS1781" s="312"/>
      <c r="AT1781" s="312"/>
      <c r="AU1781" s="312"/>
      <c r="AV1781" s="312"/>
      <c r="AW1781" s="312"/>
      <c r="AZ1781">
        <v>1</v>
      </c>
      <c r="BA1781">
        <v>1</v>
      </c>
    </row>
    <row r="1782" spans="1:53" x14ac:dyDescent="0.25">
      <c r="A1782">
        <v>132</v>
      </c>
      <c r="B1782" t="s">
        <v>66</v>
      </c>
      <c r="C1782" t="s">
        <v>950</v>
      </c>
      <c r="D1782"/>
      <c r="E1782">
        <v>2</v>
      </c>
      <c r="F1782">
        <v>2</v>
      </c>
      <c r="G1782">
        <v>1</v>
      </c>
      <c r="H1782">
        <v>0</v>
      </c>
      <c r="I1782">
        <v>0</v>
      </c>
      <c r="J1782">
        <v>0</v>
      </c>
      <c r="K1782">
        <v>0</v>
      </c>
      <c r="L1782">
        <v>0</v>
      </c>
      <c r="M1782" t="s">
        <v>952</v>
      </c>
      <c r="O1782" s="101">
        <f>IF(ISBLANK(C1782),O1781,IF(COUNTIF(C$2:C1782,C1782)&gt;1,O1781,1+MAX(O1781,0)))</f>
        <v>49</v>
      </c>
      <c r="P1782" s="45">
        <f t="shared" si="594"/>
        <v>26</v>
      </c>
      <c r="Q1782" s="33" t="str">
        <f t="shared" si="595"/>
        <v/>
      </c>
      <c r="R1782" s="33">
        <f t="shared" si="596"/>
        <v>14</v>
      </c>
      <c r="S1782" s="33" t="str">
        <f t="shared" si="597"/>
        <v>132_14</v>
      </c>
      <c r="T1782" s="35" t="str">
        <f t="shared" si="598"/>
        <v>132PM</v>
      </c>
      <c r="U1782" s="35" t="str">
        <f t="shared" si="599"/>
        <v>132PMNS</v>
      </c>
      <c r="V1782" s="35" t="str">
        <f t="shared" si="615"/>
        <v>1W</v>
      </c>
      <c r="W1782" s="35" t="str">
        <f t="shared" si="608"/>
        <v>132PM1W221</v>
      </c>
      <c r="X1782" s="388">
        <f t="shared" si="609"/>
        <v>0</v>
      </c>
      <c r="Y1782" s="388">
        <f t="shared" si="610"/>
        <v>0</v>
      </c>
      <c r="Z1782" s="280" t="str">
        <f t="shared" si="600"/>
        <v/>
      </c>
      <c r="AA1782" s="280" t="str">
        <f t="shared" si="601"/>
        <v/>
      </c>
      <c r="AB1782" s="389" t="str">
        <f t="shared" si="611"/>
        <v/>
      </c>
      <c r="AC1782" s="389" t="str">
        <f t="shared" si="612"/>
        <v/>
      </c>
      <c r="AD1782" s="390" t="str">
        <f t="shared" si="602"/>
        <v/>
      </c>
      <c r="AE1782" s="282">
        <f t="shared" si="603"/>
        <v>0</v>
      </c>
      <c r="AF1782" s="359">
        <f t="shared" si="604"/>
        <v>0</v>
      </c>
      <c r="AG1782" s="280">
        <f t="shared" si="605"/>
        <v>0</v>
      </c>
      <c r="AH1782" s="280">
        <f t="shared" si="606"/>
        <v>0</v>
      </c>
      <c r="AI1782" s="280">
        <f>IF(ISBLANK(T1782),AI1781,IF(COUNTIF(T$2:T1782,T1782)&gt;1,AI1781,1+MAX(AI1781,0)))</f>
        <v>48</v>
      </c>
      <c r="AL1782" s="391" t="str">
        <f t="shared" si="613"/>
        <v/>
      </c>
      <c r="AM1782" s="391" t="str">
        <f t="shared" si="614"/>
        <v/>
      </c>
      <c r="AO1782" s="310" t="str">
        <f t="shared" si="607"/>
        <v/>
      </c>
      <c r="AP1782" s="310">
        <f>SUM(AO$1:AO1782)</f>
        <v>0</v>
      </c>
      <c r="AQ1782" s="310">
        <f>SUM(AK$2:AK1782)</f>
        <v>12</v>
      </c>
      <c r="AR1782" s="310">
        <f>COUNTA(AJ$2:AJ1782)</f>
        <v>12</v>
      </c>
      <c r="AS1782" s="312"/>
      <c r="AT1782" s="312"/>
      <c r="AU1782" s="312"/>
      <c r="AV1782" s="312"/>
      <c r="AW1782" s="312"/>
      <c r="AZ1782">
        <v>0</v>
      </c>
      <c r="BA1782">
        <v>0</v>
      </c>
    </row>
    <row r="1783" spans="1:53" x14ac:dyDescent="0.25">
      <c r="A1783">
        <v>132</v>
      </c>
      <c r="B1783" t="s">
        <v>66</v>
      </c>
      <c r="C1783" t="s">
        <v>950</v>
      </c>
      <c r="D1783"/>
      <c r="E1783">
        <v>2</v>
      </c>
      <c r="F1783">
        <v>2</v>
      </c>
      <c r="G1783">
        <v>2</v>
      </c>
      <c r="H1783">
        <v>0</v>
      </c>
      <c r="I1783">
        <v>0</v>
      </c>
      <c r="J1783">
        <v>0</v>
      </c>
      <c r="K1783">
        <v>0</v>
      </c>
      <c r="L1783">
        <v>0</v>
      </c>
      <c r="M1783" t="s">
        <v>952</v>
      </c>
      <c r="O1783" s="101">
        <f>IF(ISBLANK(C1783),O1782,IF(COUNTIF(C$2:C1783,C1783)&gt;1,O1782,1+MAX(O1782,0)))</f>
        <v>49</v>
      </c>
      <c r="P1783" s="45">
        <f t="shared" si="594"/>
        <v>26</v>
      </c>
      <c r="Q1783" s="33" t="str">
        <f t="shared" si="595"/>
        <v/>
      </c>
      <c r="R1783" s="33">
        <f t="shared" si="596"/>
        <v>14</v>
      </c>
      <c r="S1783" s="33" t="str">
        <f t="shared" si="597"/>
        <v>132_14</v>
      </c>
      <c r="T1783" s="35" t="str">
        <f t="shared" si="598"/>
        <v>132PM</v>
      </c>
      <c r="U1783" s="35" t="str">
        <f t="shared" si="599"/>
        <v>132PMNS</v>
      </c>
      <c r="V1783" s="35" t="str">
        <f t="shared" si="615"/>
        <v>1W</v>
      </c>
      <c r="W1783" s="35" t="str">
        <f t="shared" si="608"/>
        <v>132PM1W222</v>
      </c>
      <c r="X1783" s="388">
        <f t="shared" si="609"/>
        <v>0</v>
      </c>
      <c r="Y1783" s="388">
        <f t="shared" si="610"/>
        <v>0</v>
      </c>
      <c r="Z1783" s="280" t="str">
        <f t="shared" si="600"/>
        <v/>
      </c>
      <c r="AA1783" s="280" t="str">
        <f t="shared" si="601"/>
        <v/>
      </c>
      <c r="AB1783" s="389" t="str">
        <f t="shared" si="611"/>
        <v/>
      </c>
      <c r="AC1783" s="389" t="str">
        <f t="shared" si="612"/>
        <v/>
      </c>
      <c r="AD1783" s="390" t="str">
        <f t="shared" si="602"/>
        <v/>
      </c>
      <c r="AE1783" s="282">
        <f t="shared" si="603"/>
        <v>0</v>
      </c>
      <c r="AF1783" s="359">
        <f t="shared" si="604"/>
        <v>0</v>
      </c>
      <c r="AG1783" s="280">
        <f t="shared" si="605"/>
        <v>0</v>
      </c>
      <c r="AH1783" s="280">
        <f t="shared" si="606"/>
        <v>0</v>
      </c>
      <c r="AI1783" s="280">
        <f>IF(ISBLANK(T1783),AI1782,IF(COUNTIF(T$2:T1783,T1783)&gt;1,AI1782,1+MAX(AI1782,0)))</f>
        <v>48</v>
      </c>
      <c r="AL1783" s="391" t="str">
        <f t="shared" si="613"/>
        <v/>
      </c>
      <c r="AM1783" s="391" t="str">
        <f t="shared" si="614"/>
        <v/>
      </c>
      <c r="AO1783" s="310" t="str">
        <f t="shared" si="607"/>
        <v/>
      </c>
      <c r="AP1783" s="310">
        <f>SUM(AO$1:AO1783)</f>
        <v>0</v>
      </c>
      <c r="AQ1783" s="310">
        <f>SUM(AK$2:AK1783)</f>
        <v>12</v>
      </c>
      <c r="AR1783" s="310">
        <f>COUNTA(AJ$2:AJ1783)</f>
        <v>12</v>
      </c>
      <c r="AS1783" s="312"/>
      <c r="AT1783" s="312"/>
      <c r="AU1783" s="312"/>
      <c r="AV1783" s="312"/>
      <c r="AW1783" s="312"/>
      <c r="AZ1783">
        <v>0</v>
      </c>
      <c r="BA1783">
        <v>0</v>
      </c>
    </row>
    <row r="1784" spans="1:53" x14ac:dyDescent="0.25">
      <c r="A1784">
        <v>132</v>
      </c>
      <c r="B1784" t="s">
        <v>66</v>
      </c>
      <c r="C1784" t="s">
        <v>950</v>
      </c>
      <c r="D1784"/>
      <c r="E1784">
        <v>2</v>
      </c>
      <c r="F1784">
        <v>2</v>
      </c>
      <c r="G1784">
        <v>3</v>
      </c>
      <c r="H1784">
        <v>9</v>
      </c>
      <c r="I1784">
        <v>2</v>
      </c>
      <c r="J1784">
        <v>2</v>
      </c>
      <c r="K1784">
        <v>0</v>
      </c>
      <c r="L1784">
        <v>1</v>
      </c>
      <c r="M1784" t="s">
        <v>952</v>
      </c>
      <c r="O1784" s="101">
        <f>IF(ISBLANK(C1784),O1783,IF(COUNTIF(C$2:C1784,C1784)&gt;1,O1783,1+MAX(O1783,0)))</f>
        <v>49</v>
      </c>
      <c r="P1784" s="45">
        <f t="shared" si="594"/>
        <v>26</v>
      </c>
      <c r="Q1784" s="33" t="str">
        <f t="shared" si="595"/>
        <v/>
      </c>
      <c r="R1784" s="33">
        <f t="shared" si="596"/>
        <v>14</v>
      </c>
      <c r="S1784" s="33" t="str">
        <f t="shared" si="597"/>
        <v>132_14</v>
      </c>
      <c r="T1784" s="35" t="str">
        <f t="shared" si="598"/>
        <v>132PM</v>
      </c>
      <c r="U1784" s="35" t="str">
        <f t="shared" si="599"/>
        <v>132PMEW</v>
      </c>
      <c r="V1784" s="35" t="str">
        <f t="shared" si="615"/>
        <v>1W</v>
      </c>
      <c r="W1784" s="35" t="str">
        <f t="shared" si="608"/>
        <v>132PM1W223</v>
      </c>
      <c r="X1784" s="388">
        <f t="shared" si="609"/>
        <v>0</v>
      </c>
      <c r="Y1784" s="388">
        <f t="shared" si="610"/>
        <v>1</v>
      </c>
      <c r="Z1784" s="280" t="str">
        <f t="shared" si="600"/>
        <v/>
      </c>
      <c r="AA1784" s="280" t="str">
        <f t="shared" si="601"/>
        <v/>
      </c>
      <c r="AB1784" s="389" t="str">
        <f t="shared" si="611"/>
        <v/>
      </c>
      <c r="AC1784" s="389" t="str">
        <f t="shared" si="612"/>
        <v/>
      </c>
      <c r="AD1784" s="390" t="str">
        <f t="shared" si="602"/>
        <v/>
      </c>
      <c r="AE1784" s="282">
        <f t="shared" si="603"/>
        <v>0</v>
      </c>
      <c r="AF1784" s="359">
        <f t="shared" si="604"/>
        <v>0</v>
      </c>
      <c r="AG1784" s="280">
        <f t="shared" si="605"/>
        <v>0</v>
      </c>
      <c r="AH1784" s="280">
        <f t="shared" si="606"/>
        <v>0</v>
      </c>
      <c r="AI1784" s="280">
        <f>IF(ISBLANK(T1784),AI1783,IF(COUNTIF(T$2:T1784,T1784)&gt;1,AI1783,1+MAX(AI1783,0)))</f>
        <v>48</v>
      </c>
      <c r="AL1784" s="391" t="str">
        <f t="shared" si="613"/>
        <v/>
      </c>
      <c r="AM1784" s="391" t="str">
        <f t="shared" si="614"/>
        <v/>
      </c>
      <c r="AO1784" s="310" t="str">
        <f t="shared" si="607"/>
        <v/>
      </c>
      <c r="AP1784" s="310">
        <f>SUM(AO$1:AO1784)</f>
        <v>0</v>
      </c>
      <c r="AQ1784" s="310">
        <f>SUM(AK$2:AK1784)</f>
        <v>12</v>
      </c>
      <c r="AR1784" s="310">
        <f>COUNTA(AJ$2:AJ1784)</f>
        <v>12</v>
      </c>
      <c r="AS1784" s="312"/>
      <c r="AT1784" s="312"/>
      <c r="AU1784" s="312"/>
      <c r="AV1784" s="312"/>
      <c r="AW1784" s="312"/>
      <c r="AZ1784">
        <v>0</v>
      </c>
      <c r="BA1784">
        <v>1</v>
      </c>
    </row>
    <row r="1785" spans="1:53" x14ac:dyDescent="0.25">
      <c r="A1785">
        <v>132</v>
      </c>
      <c r="B1785" t="s">
        <v>66</v>
      </c>
      <c r="C1785" t="s">
        <v>950</v>
      </c>
      <c r="D1785"/>
      <c r="E1785">
        <v>2</v>
      </c>
      <c r="F1785">
        <v>2</v>
      </c>
      <c r="G1785">
        <v>4</v>
      </c>
      <c r="H1785">
        <v>8</v>
      </c>
      <c r="I1785">
        <v>1</v>
      </c>
      <c r="J1785">
        <v>2</v>
      </c>
      <c r="K1785">
        <v>0</v>
      </c>
      <c r="L1785">
        <v>2</v>
      </c>
      <c r="M1785" t="s">
        <v>952</v>
      </c>
      <c r="O1785" s="101">
        <f>IF(ISBLANK(C1785),O1784,IF(COUNTIF(C$2:C1785,C1785)&gt;1,O1784,1+MAX(O1784,0)))</f>
        <v>49</v>
      </c>
      <c r="P1785" s="45">
        <f t="shared" si="594"/>
        <v>26</v>
      </c>
      <c r="Q1785" s="33" t="str">
        <f t="shared" si="595"/>
        <v/>
      </c>
      <c r="R1785" s="33">
        <f t="shared" si="596"/>
        <v>14</v>
      </c>
      <c r="S1785" s="33" t="str">
        <f t="shared" si="597"/>
        <v>132_14</v>
      </c>
      <c r="T1785" s="35" t="str">
        <f t="shared" si="598"/>
        <v>132PM</v>
      </c>
      <c r="U1785" s="35" t="str">
        <f t="shared" si="599"/>
        <v>132PMEW</v>
      </c>
      <c r="V1785" s="35" t="str">
        <f t="shared" si="615"/>
        <v>1W</v>
      </c>
      <c r="W1785" s="35" t="str">
        <f t="shared" si="608"/>
        <v>132PM1W224</v>
      </c>
      <c r="X1785" s="388">
        <f t="shared" si="609"/>
        <v>0</v>
      </c>
      <c r="Y1785" s="388">
        <f t="shared" si="610"/>
        <v>2</v>
      </c>
      <c r="Z1785" s="280" t="str">
        <f t="shared" si="600"/>
        <v/>
      </c>
      <c r="AA1785" s="280" t="str">
        <f t="shared" si="601"/>
        <v/>
      </c>
      <c r="AB1785" s="389" t="str">
        <f t="shared" si="611"/>
        <v/>
      </c>
      <c r="AC1785" s="389" t="str">
        <f t="shared" si="612"/>
        <v/>
      </c>
      <c r="AD1785" s="390" t="str">
        <f t="shared" si="602"/>
        <v/>
      </c>
      <c r="AE1785" s="282">
        <f t="shared" si="603"/>
        <v>0</v>
      </c>
      <c r="AF1785" s="359">
        <f t="shared" si="604"/>
        <v>0</v>
      </c>
      <c r="AG1785" s="280">
        <f t="shared" si="605"/>
        <v>0</v>
      </c>
      <c r="AH1785" s="280">
        <f t="shared" si="606"/>
        <v>0</v>
      </c>
      <c r="AI1785" s="280">
        <f>IF(ISBLANK(T1785),AI1784,IF(COUNTIF(T$2:T1785,T1785)&gt;1,AI1784,1+MAX(AI1784,0)))</f>
        <v>48</v>
      </c>
      <c r="AL1785" s="391" t="str">
        <f t="shared" si="613"/>
        <v/>
      </c>
      <c r="AM1785" s="391" t="str">
        <f t="shared" si="614"/>
        <v/>
      </c>
      <c r="AO1785" s="310" t="str">
        <f t="shared" si="607"/>
        <v/>
      </c>
      <c r="AP1785" s="310">
        <f>SUM(AO$1:AO1785)</f>
        <v>0</v>
      </c>
      <c r="AQ1785" s="310">
        <f>SUM(AK$2:AK1785)</f>
        <v>12</v>
      </c>
      <c r="AR1785" s="310">
        <f>COUNTA(AJ$2:AJ1785)</f>
        <v>12</v>
      </c>
      <c r="AS1785" s="312"/>
      <c r="AT1785" s="312"/>
      <c r="AU1785" s="312"/>
      <c r="AV1785" s="312"/>
      <c r="AW1785" s="312"/>
      <c r="AZ1785">
        <v>0</v>
      </c>
      <c r="BA1785">
        <v>2</v>
      </c>
    </row>
    <row r="1786" spans="1:53" x14ac:dyDescent="0.25">
      <c r="A1786">
        <v>132</v>
      </c>
      <c r="B1786" t="s">
        <v>66</v>
      </c>
      <c r="C1786" t="s">
        <v>950</v>
      </c>
      <c r="D1786"/>
      <c r="E1786">
        <v>2</v>
      </c>
      <c r="F1786">
        <v>3</v>
      </c>
      <c r="G1786">
        <v>1</v>
      </c>
      <c r="H1786">
        <v>0</v>
      </c>
      <c r="I1786">
        <v>0</v>
      </c>
      <c r="J1786">
        <v>0</v>
      </c>
      <c r="K1786">
        <v>0</v>
      </c>
      <c r="L1786">
        <v>0</v>
      </c>
      <c r="M1786" t="s">
        <v>952</v>
      </c>
      <c r="O1786" s="101">
        <f>IF(ISBLANK(C1786),O1785,IF(COUNTIF(C$2:C1786,C1786)&gt;1,O1785,1+MAX(O1785,0)))</f>
        <v>49</v>
      </c>
      <c r="P1786" s="45">
        <f t="shared" si="594"/>
        <v>26</v>
      </c>
      <c r="Q1786" s="33" t="str">
        <f t="shared" si="595"/>
        <v/>
      </c>
      <c r="R1786" s="33">
        <f t="shared" si="596"/>
        <v>15</v>
      </c>
      <c r="S1786" s="33" t="str">
        <f t="shared" si="597"/>
        <v>132_15</v>
      </c>
      <c r="T1786" s="35" t="str">
        <f t="shared" si="598"/>
        <v>132PM</v>
      </c>
      <c r="U1786" s="35" t="str">
        <f t="shared" si="599"/>
        <v>132PMNS</v>
      </c>
      <c r="V1786" s="35" t="str">
        <f t="shared" si="615"/>
        <v>1W</v>
      </c>
      <c r="W1786" s="35" t="str">
        <f t="shared" si="608"/>
        <v>132PM1W231</v>
      </c>
      <c r="X1786" s="388">
        <f t="shared" si="609"/>
        <v>0</v>
      </c>
      <c r="Y1786" s="388">
        <f t="shared" si="610"/>
        <v>0</v>
      </c>
      <c r="Z1786" s="280" t="str">
        <f t="shared" si="600"/>
        <v/>
      </c>
      <c r="AA1786" s="280" t="str">
        <f t="shared" si="601"/>
        <v/>
      </c>
      <c r="AB1786" s="389" t="str">
        <f t="shared" si="611"/>
        <v/>
      </c>
      <c r="AC1786" s="389" t="str">
        <f t="shared" si="612"/>
        <v/>
      </c>
      <c r="AD1786" s="390" t="str">
        <f t="shared" si="602"/>
        <v/>
      </c>
      <c r="AE1786" s="282">
        <f t="shared" si="603"/>
        <v>0</v>
      </c>
      <c r="AF1786" s="359">
        <f t="shared" si="604"/>
        <v>0</v>
      </c>
      <c r="AG1786" s="280">
        <f t="shared" si="605"/>
        <v>0</v>
      </c>
      <c r="AH1786" s="280">
        <f t="shared" si="606"/>
        <v>0</v>
      </c>
      <c r="AI1786" s="280">
        <f>IF(ISBLANK(T1786),AI1785,IF(COUNTIF(T$2:T1786,T1786)&gt;1,AI1785,1+MAX(AI1785,0)))</f>
        <v>48</v>
      </c>
      <c r="AL1786" s="391" t="str">
        <f t="shared" si="613"/>
        <v/>
      </c>
      <c r="AM1786" s="391" t="str">
        <f t="shared" si="614"/>
        <v/>
      </c>
      <c r="AO1786" s="310" t="str">
        <f t="shared" si="607"/>
        <v/>
      </c>
      <c r="AP1786" s="310">
        <f>SUM(AO$1:AO1786)</f>
        <v>0</v>
      </c>
      <c r="AQ1786" s="310">
        <f>SUM(AK$2:AK1786)</f>
        <v>12</v>
      </c>
      <c r="AR1786" s="310">
        <f>COUNTA(AJ$2:AJ1786)</f>
        <v>12</v>
      </c>
      <c r="AS1786" s="312"/>
      <c r="AT1786" s="312"/>
      <c r="AU1786" s="312"/>
      <c r="AV1786" s="312"/>
      <c r="AW1786" s="312"/>
      <c r="AZ1786">
        <v>0</v>
      </c>
      <c r="BA1786">
        <v>0</v>
      </c>
    </row>
    <row r="1787" spans="1:53" x14ac:dyDescent="0.25">
      <c r="A1787">
        <v>132</v>
      </c>
      <c r="B1787" t="s">
        <v>66</v>
      </c>
      <c r="C1787" t="s">
        <v>950</v>
      </c>
      <c r="D1787"/>
      <c r="E1787">
        <v>2</v>
      </c>
      <c r="F1787">
        <v>3</v>
      </c>
      <c r="G1787">
        <v>2</v>
      </c>
      <c r="H1787">
        <v>1</v>
      </c>
      <c r="I1787">
        <v>1</v>
      </c>
      <c r="J1787">
        <v>0</v>
      </c>
      <c r="K1787">
        <v>0</v>
      </c>
      <c r="L1787">
        <v>1</v>
      </c>
      <c r="M1787" t="s">
        <v>952</v>
      </c>
      <c r="O1787" s="101">
        <f>IF(ISBLANK(C1787),O1786,IF(COUNTIF(C$2:C1787,C1787)&gt;1,O1786,1+MAX(O1786,0)))</f>
        <v>49</v>
      </c>
      <c r="P1787" s="45">
        <f t="shared" si="594"/>
        <v>26</v>
      </c>
      <c r="Q1787" s="33" t="str">
        <f t="shared" si="595"/>
        <v/>
      </c>
      <c r="R1787" s="33">
        <f t="shared" si="596"/>
        <v>15</v>
      </c>
      <c r="S1787" s="33" t="str">
        <f t="shared" si="597"/>
        <v>132_15</v>
      </c>
      <c r="T1787" s="35" t="str">
        <f t="shared" si="598"/>
        <v>132PM</v>
      </c>
      <c r="U1787" s="35" t="str">
        <f t="shared" si="599"/>
        <v>132PMNS</v>
      </c>
      <c r="V1787" s="35" t="str">
        <f t="shared" si="615"/>
        <v>1W</v>
      </c>
      <c r="W1787" s="35" t="str">
        <f t="shared" si="608"/>
        <v>132PM1W232</v>
      </c>
      <c r="X1787" s="388">
        <f t="shared" si="609"/>
        <v>0</v>
      </c>
      <c r="Y1787" s="388">
        <f t="shared" si="610"/>
        <v>1</v>
      </c>
      <c r="Z1787" s="280" t="str">
        <f t="shared" si="600"/>
        <v/>
      </c>
      <c r="AA1787" s="280" t="str">
        <f t="shared" si="601"/>
        <v/>
      </c>
      <c r="AB1787" s="389" t="str">
        <f t="shared" si="611"/>
        <v/>
      </c>
      <c r="AC1787" s="389" t="str">
        <f t="shared" si="612"/>
        <v/>
      </c>
      <c r="AD1787" s="390" t="str">
        <f t="shared" si="602"/>
        <v/>
      </c>
      <c r="AE1787" s="282">
        <f t="shared" si="603"/>
        <v>0</v>
      </c>
      <c r="AF1787" s="359">
        <f t="shared" si="604"/>
        <v>0</v>
      </c>
      <c r="AG1787" s="280">
        <f t="shared" si="605"/>
        <v>0</v>
      </c>
      <c r="AH1787" s="280">
        <f t="shared" si="606"/>
        <v>0</v>
      </c>
      <c r="AI1787" s="280">
        <f>IF(ISBLANK(T1787),AI1786,IF(COUNTIF(T$2:T1787,T1787)&gt;1,AI1786,1+MAX(AI1786,0)))</f>
        <v>48</v>
      </c>
      <c r="AL1787" s="391" t="str">
        <f t="shared" si="613"/>
        <v/>
      </c>
      <c r="AM1787" s="391" t="str">
        <f t="shared" si="614"/>
        <v/>
      </c>
      <c r="AO1787" s="310" t="str">
        <f t="shared" si="607"/>
        <v/>
      </c>
      <c r="AP1787" s="310">
        <f>SUM(AO$1:AO1787)</f>
        <v>0</v>
      </c>
      <c r="AQ1787" s="310">
        <f>SUM(AK$2:AK1787)</f>
        <v>12</v>
      </c>
      <c r="AR1787" s="310">
        <f>COUNTA(AJ$2:AJ1787)</f>
        <v>12</v>
      </c>
      <c r="AS1787" s="312"/>
      <c r="AT1787" s="312"/>
      <c r="AU1787" s="312"/>
      <c r="AV1787" s="312"/>
      <c r="AW1787" s="312"/>
      <c r="AZ1787">
        <v>0</v>
      </c>
      <c r="BA1787">
        <v>1</v>
      </c>
    </row>
    <row r="1788" spans="1:53" x14ac:dyDescent="0.25">
      <c r="A1788">
        <v>132</v>
      </c>
      <c r="B1788" t="s">
        <v>66</v>
      </c>
      <c r="C1788" t="s">
        <v>950</v>
      </c>
      <c r="D1788"/>
      <c r="E1788">
        <v>2</v>
      </c>
      <c r="F1788">
        <v>3</v>
      </c>
      <c r="G1788">
        <v>3</v>
      </c>
      <c r="H1788">
        <v>12</v>
      </c>
      <c r="I1788">
        <v>4</v>
      </c>
      <c r="J1788">
        <v>1</v>
      </c>
      <c r="K1788">
        <v>3</v>
      </c>
      <c r="L1788">
        <v>6</v>
      </c>
      <c r="M1788" t="s">
        <v>952</v>
      </c>
      <c r="O1788" s="101">
        <f>IF(ISBLANK(C1788),O1787,IF(COUNTIF(C$2:C1788,C1788)&gt;1,O1787,1+MAX(O1787,0)))</f>
        <v>49</v>
      </c>
      <c r="P1788" s="45">
        <f t="shared" si="594"/>
        <v>26</v>
      </c>
      <c r="Q1788" s="33" t="str">
        <f t="shared" si="595"/>
        <v/>
      </c>
      <c r="R1788" s="33">
        <f t="shared" si="596"/>
        <v>15</v>
      </c>
      <c r="S1788" s="33" t="str">
        <f t="shared" si="597"/>
        <v>132_15</v>
      </c>
      <c r="T1788" s="35" t="str">
        <f t="shared" si="598"/>
        <v>132PM</v>
      </c>
      <c r="U1788" s="35" t="str">
        <f t="shared" si="599"/>
        <v>132PMEW</v>
      </c>
      <c r="V1788" s="35" t="str">
        <f t="shared" si="615"/>
        <v>1W</v>
      </c>
      <c r="W1788" s="35" t="str">
        <f t="shared" si="608"/>
        <v>132PM1W233</v>
      </c>
      <c r="X1788" s="388">
        <f t="shared" si="609"/>
        <v>3</v>
      </c>
      <c r="Y1788" s="388">
        <f t="shared" si="610"/>
        <v>6</v>
      </c>
      <c r="Z1788" s="280" t="str">
        <f t="shared" si="600"/>
        <v/>
      </c>
      <c r="AA1788" s="280" t="str">
        <f t="shared" si="601"/>
        <v/>
      </c>
      <c r="AB1788" s="389" t="str">
        <f t="shared" si="611"/>
        <v/>
      </c>
      <c r="AC1788" s="389" t="str">
        <f t="shared" si="612"/>
        <v/>
      </c>
      <c r="AD1788" s="390" t="str">
        <f t="shared" si="602"/>
        <v/>
      </c>
      <c r="AE1788" s="282">
        <f t="shared" si="603"/>
        <v>0</v>
      </c>
      <c r="AF1788" s="359">
        <f t="shared" si="604"/>
        <v>0</v>
      </c>
      <c r="AG1788" s="280">
        <f t="shared" si="605"/>
        <v>0</v>
      </c>
      <c r="AH1788" s="280">
        <f t="shared" si="606"/>
        <v>0</v>
      </c>
      <c r="AI1788" s="280">
        <f>IF(ISBLANK(T1788),AI1787,IF(COUNTIF(T$2:T1788,T1788)&gt;1,AI1787,1+MAX(AI1787,0)))</f>
        <v>48</v>
      </c>
      <c r="AL1788" s="391" t="str">
        <f t="shared" si="613"/>
        <v/>
      </c>
      <c r="AM1788" s="391" t="str">
        <f t="shared" si="614"/>
        <v/>
      </c>
      <c r="AO1788" s="310" t="str">
        <f t="shared" si="607"/>
        <v/>
      </c>
      <c r="AP1788" s="310">
        <f>SUM(AO$1:AO1788)</f>
        <v>0</v>
      </c>
      <c r="AQ1788" s="310">
        <f>SUM(AK$2:AK1788)</f>
        <v>12</v>
      </c>
      <c r="AR1788" s="310">
        <f>COUNTA(AJ$2:AJ1788)</f>
        <v>12</v>
      </c>
      <c r="AS1788" s="312"/>
      <c r="AT1788" s="312"/>
      <c r="AU1788" s="312"/>
      <c r="AV1788" s="312"/>
      <c r="AW1788" s="312"/>
      <c r="AZ1788">
        <v>3</v>
      </c>
      <c r="BA1788">
        <v>6</v>
      </c>
    </row>
    <row r="1789" spans="1:53" x14ac:dyDescent="0.25">
      <c r="A1789">
        <v>132</v>
      </c>
      <c r="B1789" t="s">
        <v>66</v>
      </c>
      <c r="C1789" t="s">
        <v>950</v>
      </c>
      <c r="D1789"/>
      <c r="E1789">
        <v>2</v>
      </c>
      <c r="F1789">
        <v>3</v>
      </c>
      <c r="G1789">
        <v>4</v>
      </c>
      <c r="H1789">
        <v>4</v>
      </c>
      <c r="I1789">
        <v>1</v>
      </c>
      <c r="J1789">
        <v>1</v>
      </c>
      <c r="K1789">
        <v>0</v>
      </c>
      <c r="L1789">
        <v>1</v>
      </c>
      <c r="M1789" t="s">
        <v>952</v>
      </c>
      <c r="O1789" s="101">
        <f>IF(ISBLANK(C1789),O1788,IF(COUNTIF(C$2:C1789,C1789)&gt;1,O1788,1+MAX(O1788,0)))</f>
        <v>49</v>
      </c>
      <c r="P1789" s="45">
        <f t="shared" si="594"/>
        <v>26</v>
      </c>
      <c r="Q1789" s="33" t="str">
        <f t="shared" si="595"/>
        <v/>
      </c>
      <c r="R1789" s="33">
        <f t="shared" si="596"/>
        <v>15</v>
      </c>
      <c r="S1789" s="33" t="str">
        <f t="shared" si="597"/>
        <v>132_15</v>
      </c>
      <c r="T1789" s="35" t="str">
        <f t="shared" si="598"/>
        <v>132PM</v>
      </c>
      <c r="U1789" s="35" t="str">
        <f t="shared" si="599"/>
        <v>132PMEW</v>
      </c>
      <c r="V1789" s="35" t="str">
        <f t="shared" si="615"/>
        <v>1W</v>
      </c>
      <c r="W1789" s="35" t="str">
        <f t="shared" si="608"/>
        <v>132PM1W234</v>
      </c>
      <c r="X1789" s="388">
        <f t="shared" si="609"/>
        <v>0</v>
      </c>
      <c r="Y1789" s="388">
        <f t="shared" si="610"/>
        <v>1</v>
      </c>
      <c r="Z1789" s="280" t="str">
        <f t="shared" si="600"/>
        <v/>
      </c>
      <c r="AA1789" s="280" t="str">
        <f t="shared" si="601"/>
        <v/>
      </c>
      <c r="AB1789" s="389" t="str">
        <f t="shared" si="611"/>
        <v/>
      </c>
      <c r="AC1789" s="389" t="str">
        <f t="shared" si="612"/>
        <v/>
      </c>
      <c r="AD1789" s="390" t="str">
        <f t="shared" si="602"/>
        <v/>
      </c>
      <c r="AE1789" s="282">
        <f t="shared" si="603"/>
        <v>0</v>
      </c>
      <c r="AF1789" s="359">
        <f t="shared" si="604"/>
        <v>0</v>
      </c>
      <c r="AG1789" s="280">
        <f t="shared" si="605"/>
        <v>0</v>
      </c>
      <c r="AH1789" s="280">
        <f t="shared" si="606"/>
        <v>0</v>
      </c>
      <c r="AI1789" s="280">
        <f>IF(ISBLANK(T1789),AI1788,IF(COUNTIF(T$2:T1789,T1789)&gt;1,AI1788,1+MAX(AI1788,0)))</f>
        <v>48</v>
      </c>
      <c r="AL1789" s="391" t="str">
        <f t="shared" si="613"/>
        <v/>
      </c>
      <c r="AM1789" s="391" t="str">
        <f t="shared" si="614"/>
        <v/>
      </c>
      <c r="AO1789" s="310" t="str">
        <f t="shared" si="607"/>
        <v/>
      </c>
      <c r="AP1789" s="310">
        <f>SUM(AO$1:AO1789)</f>
        <v>0</v>
      </c>
      <c r="AQ1789" s="310">
        <f>SUM(AK$2:AK1789)</f>
        <v>12</v>
      </c>
      <c r="AR1789" s="310">
        <f>COUNTA(AJ$2:AJ1789)</f>
        <v>12</v>
      </c>
      <c r="AS1789" s="312"/>
      <c r="AT1789" s="312"/>
      <c r="AU1789" s="312"/>
      <c r="AV1789" s="312"/>
      <c r="AW1789" s="312"/>
      <c r="AZ1789">
        <v>0</v>
      </c>
      <c r="BA1789">
        <v>1</v>
      </c>
    </row>
    <row r="1790" spans="1:53" x14ac:dyDescent="0.25">
      <c r="A1790">
        <v>132</v>
      </c>
      <c r="B1790" t="s">
        <v>66</v>
      </c>
      <c r="C1790" t="s">
        <v>950</v>
      </c>
      <c r="D1790"/>
      <c r="E1790">
        <v>2</v>
      </c>
      <c r="F1790">
        <v>4</v>
      </c>
      <c r="G1790">
        <v>1</v>
      </c>
      <c r="H1790">
        <v>0</v>
      </c>
      <c r="I1790">
        <v>0</v>
      </c>
      <c r="J1790">
        <v>0</v>
      </c>
      <c r="K1790">
        <v>0</v>
      </c>
      <c r="L1790">
        <v>0</v>
      </c>
      <c r="M1790" t="s">
        <v>952</v>
      </c>
      <c r="O1790" s="101">
        <f>IF(ISBLANK(C1790),O1789,IF(COUNTIF(C$2:C1790,C1790)&gt;1,O1789,1+MAX(O1789,0)))</f>
        <v>49</v>
      </c>
      <c r="P1790" s="45">
        <f t="shared" si="594"/>
        <v>26</v>
      </c>
      <c r="Q1790" s="33" t="str">
        <f t="shared" si="595"/>
        <v/>
      </c>
      <c r="R1790" s="33">
        <f t="shared" si="596"/>
        <v>16</v>
      </c>
      <c r="S1790" s="33" t="str">
        <f t="shared" si="597"/>
        <v>132_16</v>
      </c>
      <c r="T1790" s="35" t="str">
        <f t="shared" si="598"/>
        <v>132PM</v>
      </c>
      <c r="U1790" s="35" t="str">
        <f t="shared" si="599"/>
        <v>132PMNS</v>
      </c>
      <c r="V1790" s="35" t="str">
        <f t="shared" si="615"/>
        <v>1W</v>
      </c>
      <c r="W1790" s="35" t="str">
        <f t="shared" si="608"/>
        <v>132PM1W241</v>
      </c>
      <c r="X1790" s="388">
        <f t="shared" si="609"/>
        <v>0</v>
      </c>
      <c r="Y1790" s="388">
        <f t="shared" si="610"/>
        <v>0</v>
      </c>
      <c r="Z1790" s="280" t="str">
        <f t="shared" si="600"/>
        <v/>
      </c>
      <c r="AA1790" s="280" t="str">
        <f t="shared" si="601"/>
        <v/>
      </c>
      <c r="AB1790" s="389" t="str">
        <f t="shared" si="611"/>
        <v/>
      </c>
      <c r="AC1790" s="389" t="str">
        <f t="shared" si="612"/>
        <v/>
      </c>
      <c r="AD1790" s="390" t="str">
        <f t="shared" si="602"/>
        <v/>
      </c>
      <c r="AE1790" s="282">
        <f t="shared" si="603"/>
        <v>0</v>
      </c>
      <c r="AF1790" s="359">
        <f t="shared" si="604"/>
        <v>0</v>
      </c>
      <c r="AG1790" s="280">
        <f t="shared" si="605"/>
        <v>0</v>
      </c>
      <c r="AH1790" s="280">
        <f t="shared" si="606"/>
        <v>0</v>
      </c>
      <c r="AI1790" s="280">
        <f>IF(ISBLANK(T1790),AI1789,IF(COUNTIF(T$2:T1790,T1790)&gt;1,AI1789,1+MAX(AI1789,0)))</f>
        <v>48</v>
      </c>
      <c r="AL1790" s="391" t="str">
        <f t="shared" si="613"/>
        <v/>
      </c>
      <c r="AM1790" s="391" t="str">
        <f t="shared" si="614"/>
        <v/>
      </c>
      <c r="AO1790" s="310" t="str">
        <f t="shared" si="607"/>
        <v/>
      </c>
      <c r="AP1790" s="310">
        <f>SUM(AO$1:AO1790)</f>
        <v>0</v>
      </c>
      <c r="AQ1790" s="310">
        <f>SUM(AK$2:AK1790)</f>
        <v>12</v>
      </c>
      <c r="AR1790" s="310">
        <f>COUNTA(AJ$2:AJ1790)</f>
        <v>12</v>
      </c>
      <c r="AS1790" s="312"/>
      <c r="AT1790" s="312"/>
      <c r="AU1790" s="312"/>
      <c r="AV1790" s="312"/>
      <c r="AW1790" s="312"/>
      <c r="AZ1790">
        <v>0</v>
      </c>
      <c r="BA1790">
        <v>0</v>
      </c>
    </row>
    <row r="1791" spans="1:53" x14ac:dyDescent="0.25">
      <c r="A1791">
        <v>132</v>
      </c>
      <c r="B1791" t="s">
        <v>66</v>
      </c>
      <c r="C1791" t="s">
        <v>950</v>
      </c>
      <c r="D1791"/>
      <c r="E1791">
        <v>2</v>
      </c>
      <c r="F1791">
        <v>4</v>
      </c>
      <c r="G1791">
        <v>2</v>
      </c>
      <c r="H1791">
        <v>9</v>
      </c>
      <c r="I1791">
        <v>1</v>
      </c>
      <c r="J1791">
        <v>1</v>
      </c>
      <c r="K1791">
        <v>1</v>
      </c>
      <c r="L1791">
        <v>2</v>
      </c>
      <c r="M1791" t="s">
        <v>952</v>
      </c>
      <c r="O1791" s="101">
        <f>IF(ISBLANK(C1791),O1790,IF(COUNTIF(C$2:C1791,C1791)&gt;1,O1790,1+MAX(O1790,0)))</f>
        <v>49</v>
      </c>
      <c r="P1791" s="45">
        <f t="shared" si="594"/>
        <v>26</v>
      </c>
      <c r="Q1791" s="33" t="str">
        <f t="shared" si="595"/>
        <v/>
      </c>
      <c r="R1791" s="33">
        <f t="shared" si="596"/>
        <v>16</v>
      </c>
      <c r="S1791" s="33" t="str">
        <f t="shared" si="597"/>
        <v>132_16</v>
      </c>
      <c r="T1791" s="35" t="str">
        <f t="shared" si="598"/>
        <v>132PM</v>
      </c>
      <c r="U1791" s="35" t="str">
        <f t="shared" si="599"/>
        <v>132PMNS</v>
      </c>
      <c r="V1791" s="35" t="str">
        <f t="shared" si="615"/>
        <v>1W</v>
      </c>
      <c r="W1791" s="35" t="str">
        <f t="shared" si="608"/>
        <v>132PM1W242</v>
      </c>
      <c r="X1791" s="388">
        <f t="shared" si="609"/>
        <v>1</v>
      </c>
      <c r="Y1791" s="388">
        <f t="shared" si="610"/>
        <v>2</v>
      </c>
      <c r="Z1791" s="280" t="str">
        <f t="shared" si="600"/>
        <v/>
      </c>
      <c r="AA1791" s="280" t="str">
        <f t="shared" si="601"/>
        <v/>
      </c>
      <c r="AB1791" s="389" t="str">
        <f t="shared" si="611"/>
        <v/>
      </c>
      <c r="AC1791" s="389" t="str">
        <f t="shared" si="612"/>
        <v/>
      </c>
      <c r="AD1791" s="390" t="str">
        <f t="shared" si="602"/>
        <v/>
      </c>
      <c r="AE1791" s="282">
        <f t="shared" si="603"/>
        <v>0</v>
      </c>
      <c r="AF1791" s="359">
        <f t="shared" si="604"/>
        <v>0</v>
      </c>
      <c r="AG1791" s="280">
        <f t="shared" si="605"/>
        <v>0</v>
      </c>
      <c r="AH1791" s="280">
        <f t="shared" si="606"/>
        <v>0</v>
      </c>
      <c r="AI1791" s="280">
        <f>IF(ISBLANK(T1791),AI1790,IF(COUNTIF(T$2:T1791,T1791)&gt;1,AI1790,1+MAX(AI1790,0)))</f>
        <v>48</v>
      </c>
      <c r="AL1791" s="391" t="str">
        <f t="shared" si="613"/>
        <v/>
      </c>
      <c r="AM1791" s="391" t="str">
        <f t="shared" si="614"/>
        <v/>
      </c>
      <c r="AO1791" s="310" t="str">
        <f t="shared" si="607"/>
        <v/>
      </c>
      <c r="AP1791" s="310">
        <f>SUM(AO$1:AO1791)</f>
        <v>0</v>
      </c>
      <c r="AQ1791" s="310">
        <f>SUM(AK$2:AK1791)</f>
        <v>12</v>
      </c>
      <c r="AR1791" s="310">
        <f>COUNTA(AJ$2:AJ1791)</f>
        <v>12</v>
      </c>
      <c r="AS1791" s="312"/>
      <c r="AT1791" s="312"/>
      <c r="AU1791" s="312"/>
      <c r="AV1791" s="312"/>
      <c r="AW1791" s="312"/>
      <c r="AZ1791">
        <v>1</v>
      </c>
      <c r="BA1791">
        <v>2</v>
      </c>
    </row>
    <row r="1792" spans="1:53" x14ac:dyDescent="0.25">
      <c r="A1792">
        <v>132</v>
      </c>
      <c r="B1792" t="s">
        <v>66</v>
      </c>
      <c r="C1792" t="s">
        <v>950</v>
      </c>
      <c r="D1792"/>
      <c r="E1792">
        <v>2</v>
      </c>
      <c r="F1792">
        <v>4</v>
      </c>
      <c r="G1792">
        <v>3</v>
      </c>
      <c r="H1792">
        <v>15</v>
      </c>
      <c r="I1792">
        <v>2</v>
      </c>
      <c r="J1792">
        <v>4</v>
      </c>
      <c r="K1792">
        <v>3</v>
      </c>
      <c r="L1792">
        <v>5</v>
      </c>
      <c r="M1792" t="s">
        <v>952</v>
      </c>
      <c r="O1792" s="101">
        <f>IF(ISBLANK(C1792),O1791,IF(COUNTIF(C$2:C1792,C1792)&gt;1,O1791,1+MAX(O1791,0)))</f>
        <v>49</v>
      </c>
      <c r="P1792" s="45">
        <f t="shared" si="594"/>
        <v>26</v>
      </c>
      <c r="Q1792" s="33" t="str">
        <f t="shared" si="595"/>
        <v/>
      </c>
      <c r="R1792" s="33">
        <f t="shared" si="596"/>
        <v>16</v>
      </c>
      <c r="S1792" s="33" t="str">
        <f t="shared" si="597"/>
        <v>132_16</v>
      </c>
      <c r="T1792" s="35" t="str">
        <f t="shared" si="598"/>
        <v>132PM</v>
      </c>
      <c r="U1792" s="35" t="str">
        <f t="shared" si="599"/>
        <v>132PMEW</v>
      </c>
      <c r="V1792" s="35" t="str">
        <f t="shared" si="615"/>
        <v>1W</v>
      </c>
      <c r="W1792" s="35" t="str">
        <f t="shared" si="608"/>
        <v>132PM1W243</v>
      </c>
      <c r="X1792" s="388">
        <f t="shared" si="609"/>
        <v>3</v>
      </c>
      <c r="Y1792" s="388">
        <f t="shared" si="610"/>
        <v>5</v>
      </c>
      <c r="Z1792" s="280" t="str">
        <f t="shared" si="600"/>
        <v/>
      </c>
      <c r="AA1792" s="280" t="str">
        <f t="shared" si="601"/>
        <v/>
      </c>
      <c r="AB1792" s="389" t="str">
        <f t="shared" si="611"/>
        <v/>
      </c>
      <c r="AC1792" s="389" t="str">
        <f t="shared" si="612"/>
        <v/>
      </c>
      <c r="AD1792" s="390" t="str">
        <f t="shared" si="602"/>
        <v/>
      </c>
      <c r="AE1792" s="282">
        <f t="shared" si="603"/>
        <v>0</v>
      </c>
      <c r="AF1792" s="359">
        <f t="shared" si="604"/>
        <v>0</v>
      </c>
      <c r="AG1792" s="280">
        <f t="shared" si="605"/>
        <v>0</v>
      </c>
      <c r="AH1792" s="280">
        <f t="shared" si="606"/>
        <v>0</v>
      </c>
      <c r="AI1792" s="280">
        <f>IF(ISBLANK(T1792),AI1791,IF(COUNTIF(T$2:T1792,T1792)&gt;1,AI1791,1+MAX(AI1791,0)))</f>
        <v>48</v>
      </c>
      <c r="AL1792" s="391" t="str">
        <f t="shared" si="613"/>
        <v/>
      </c>
      <c r="AM1792" s="391" t="str">
        <f t="shared" si="614"/>
        <v/>
      </c>
      <c r="AO1792" s="310" t="str">
        <f t="shared" si="607"/>
        <v/>
      </c>
      <c r="AP1792" s="310">
        <f>SUM(AO$1:AO1792)</f>
        <v>0</v>
      </c>
      <c r="AQ1792" s="310">
        <f>SUM(AK$2:AK1792)</f>
        <v>12</v>
      </c>
      <c r="AR1792" s="310">
        <f>COUNTA(AJ$2:AJ1792)</f>
        <v>12</v>
      </c>
      <c r="AS1792" s="312"/>
      <c r="AT1792" s="312"/>
      <c r="AU1792" s="312"/>
      <c r="AV1792" s="312"/>
      <c r="AW1792" s="312"/>
      <c r="AZ1792">
        <v>3</v>
      </c>
      <c r="BA1792">
        <v>5</v>
      </c>
    </row>
    <row r="1793" spans="1:53" x14ac:dyDescent="0.25">
      <c r="A1793">
        <v>132</v>
      </c>
      <c r="B1793" t="s">
        <v>66</v>
      </c>
      <c r="C1793" t="s">
        <v>950</v>
      </c>
      <c r="D1793"/>
      <c r="E1793">
        <v>2</v>
      </c>
      <c r="F1793">
        <v>4</v>
      </c>
      <c r="G1793">
        <v>4</v>
      </c>
      <c r="H1793">
        <v>3</v>
      </c>
      <c r="I1793">
        <v>0</v>
      </c>
      <c r="J1793">
        <v>0</v>
      </c>
      <c r="K1793">
        <v>0</v>
      </c>
      <c r="L1793">
        <v>2</v>
      </c>
      <c r="M1793" t="s">
        <v>952</v>
      </c>
      <c r="O1793" s="101">
        <f>IF(ISBLANK(C1793),O1792,IF(COUNTIF(C$2:C1793,C1793)&gt;1,O1792,1+MAX(O1792,0)))</f>
        <v>49</v>
      </c>
      <c r="P1793" s="45">
        <f t="shared" si="594"/>
        <v>26</v>
      </c>
      <c r="Q1793" s="33" t="str">
        <f t="shared" si="595"/>
        <v/>
      </c>
      <c r="R1793" s="33">
        <f t="shared" si="596"/>
        <v>16</v>
      </c>
      <c r="S1793" s="33" t="str">
        <f t="shared" si="597"/>
        <v>132_16</v>
      </c>
      <c r="T1793" s="35" t="str">
        <f t="shared" si="598"/>
        <v>132PM</v>
      </c>
      <c r="U1793" s="35" t="str">
        <f t="shared" si="599"/>
        <v>132PMEW</v>
      </c>
      <c r="V1793" s="35" t="str">
        <f t="shared" si="615"/>
        <v>1W</v>
      </c>
      <c r="W1793" s="35" t="str">
        <f t="shared" si="608"/>
        <v>132PM1W244</v>
      </c>
      <c r="X1793" s="388">
        <f t="shared" si="609"/>
        <v>0</v>
      </c>
      <c r="Y1793" s="388">
        <f t="shared" si="610"/>
        <v>2</v>
      </c>
      <c r="Z1793" s="280" t="str">
        <f t="shared" si="600"/>
        <v/>
      </c>
      <c r="AA1793" s="280" t="str">
        <f t="shared" si="601"/>
        <v/>
      </c>
      <c r="AB1793" s="389" t="str">
        <f t="shared" si="611"/>
        <v/>
      </c>
      <c r="AC1793" s="389" t="str">
        <f t="shared" si="612"/>
        <v/>
      </c>
      <c r="AD1793" s="390" t="str">
        <f t="shared" si="602"/>
        <v/>
      </c>
      <c r="AE1793" s="282">
        <f t="shared" si="603"/>
        <v>0</v>
      </c>
      <c r="AF1793" s="359">
        <f t="shared" si="604"/>
        <v>0</v>
      </c>
      <c r="AG1793" s="280">
        <f t="shared" si="605"/>
        <v>0</v>
      </c>
      <c r="AH1793" s="280">
        <f t="shared" si="606"/>
        <v>0</v>
      </c>
      <c r="AI1793" s="280">
        <f>IF(ISBLANK(T1793),AI1792,IF(COUNTIF(T$2:T1793,T1793)&gt;1,AI1792,1+MAX(AI1792,0)))</f>
        <v>48</v>
      </c>
      <c r="AL1793" s="391" t="str">
        <f t="shared" si="613"/>
        <v/>
      </c>
      <c r="AM1793" s="391" t="str">
        <f t="shared" si="614"/>
        <v/>
      </c>
      <c r="AO1793" s="310" t="str">
        <f t="shared" si="607"/>
        <v/>
      </c>
      <c r="AP1793" s="310">
        <f>SUM(AO$1:AO1793)</f>
        <v>0</v>
      </c>
      <c r="AQ1793" s="310">
        <f>SUM(AK$2:AK1793)</f>
        <v>12</v>
      </c>
      <c r="AR1793" s="310">
        <f>COUNTA(AJ$2:AJ1793)</f>
        <v>12</v>
      </c>
      <c r="AS1793" s="312"/>
      <c r="AT1793" s="312"/>
      <c r="AU1793" s="312"/>
      <c r="AV1793" s="312"/>
      <c r="AW1793" s="312"/>
      <c r="AZ1793">
        <v>0</v>
      </c>
      <c r="BA1793">
        <v>2</v>
      </c>
    </row>
    <row r="1794" spans="1:53" x14ac:dyDescent="0.25">
      <c r="A1794">
        <v>133</v>
      </c>
      <c r="B1794" t="s">
        <v>65</v>
      </c>
      <c r="C1794" t="s">
        <v>954</v>
      </c>
      <c r="D1794"/>
      <c r="E1794">
        <v>1</v>
      </c>
      <c r="F1794">
        <v>1</v>
      </c>
      <c r="G1794">
        <v>1</v>
      </c>
      <c r="H1794">
        <v>0</v>
      </c>
      <c r="I1794">
        <v>0</v>
      </c>
      <c r="J1794">
        <v>0</v>
      </c>
      <c r="K1794">
        <v>0</v>
      </c>
      <c r="L1794">
        <v>0</v>
      </c>
      <c r="M1794" t="s">
        <v>955</v>
      </c>
      <c r="O1794" s="101">
        <f>IF(ISBLANK(C1794),O1793,IF(COUNTIF(C$2:C1794,C1794)&gt;1,O1793,1+MAX(O1793,0)))</f>
        <v>50</v>
      </c>
      <c r="P1794" s="45">
        <f t="shared" ref="P1794:P1857" si="616">IF(A1794=A1793,P1793,IF(ISNUMBER(P1793),P1793+1,1))</f>
        <v>27</v>
      </c>
      <c r="Q1794" s="33">
        <f t="shared" ref="Q1794:Q1857" si="617">IF(OR(P1794=P1793,LEN(A1794)&lt;1),"",P1794)</f>
        <v>27</v>
      </c>
      <c r="R1794" s="33">
        <f t="shared" ref="R1794:R1857" si="618">IF(ISNUMBER(F1794),F1794+4*(E1794-1)+8*IF(B1794="PM",1,0),"")</f>
        <v>1</v>
      </c>
      <c r="S1794" s="33" t="str">
        <f t="shared" ref="S1794:S1857" si="619">IF(ISNUMBER(R1794),A1794&amp;"_"&amp;R1794,"")</f>
        <v>133_1</v>
      </c>
      <c r="T1794" s="35" t="str">
        <f t="shared" ref="T1794:T1857" si="620">A1794&amp;B1794</f>
        <v>133AM</v>
      </c>
      <c r="U1794" s="35" t="str">
        <f t="shared" ref="U1794:U1857" si="621">IF(OR(G1794=1,G1794=2),T1794&amp;"NS",IF(OR(G1794=3,G1794=4),T1794&amp;"EW",""))</f>
        <v>133AMNS</v>
      </c>
      <c r="V1794" s="35" t="str">
        <f t="shared" si="615"/>
        <v>1X</v>
      </c>
      <c r="W1794" s="35" t="str">
        <f t="shared" si="608"/>
        <v>133AM1X111</v>
      </c>
      <c r="X1794" s="388">
        <f t="shared" si="609"/>
        <v>0</v>
      </c>
      <c r="Y1794" s="388">
        <f t="shared" si="610"/>
        <v>0</v>
      </c>
      <c r="Z1794" s="280" t="str">
        <f t="shared" ref="Z1794:Z1857" si="622">IF(I1794&gt;$H1794,1,"")</f>
        <v/>
      </c>
      <c r="AA1794" s="280" t="str">
        <f t="shared" ref="AA1794:AA1857" si="623">IF(J1794&gt;$H1794,1,"")</f>
        <v/>
      </c>
      <c r="AB1794" s="389" t="str">
        <f t="shared" si="611"/>
        <v/>
      </c>
      <c r="AC1794" s="389" t="str">
        <f t="shared" si="612"/>
        <v/>
      </c>
      <c r="AD1794" s="390" t="str">
        <f t="shared" ref="AD1794:AD1857" si="624">IF(ISERROR(MATCH(A1794&amp;"_"&amp;G1794,Sidewalk_ignore,0)),"",1)</f>
        <v/>
      </c>
      <c r="AE1794" s="282">
        <f t="shared" ref="AE1794:AE1857" si="625">IF(AND(ISNUMBER($G1794),$B1794="AM"),INDEX(CordonIn,MATCH($A1794,loc_ID,0),$G1794),0)</f>
        <v>1</v>
      </c>
      <c r="AF1794" s="359">
        <f t="shared" ref="AF1794:AF1857" si="626">IF(AND(ISNUMBER($G1794),$B1794="PM"),INDEX(CordonIn,MATCH($A1794,loc_ID,0),VLOOKUP($G1794,Reverse_dir,2,FALSE)),0)</f>
        <v>0</v>
      </c>
      <c r="AG1794" s="280">
        <f t="shared" ref="AG1794:AG1857" si="627">IF(AND(ISNUMBER($G1794),$B1794="AM"),INDEX(Lane,MATCH($A1794,loc_ID,0),$G1794),0)</f>
        <v>3</v>
      </c>
      <c r="AH1794" s="280">
        <f t="shared" ref="AH1794:AH1857" si="628">IF(AND(AG1794&gt;0,ISNUMBER(AG1794)),1,0)</f>
        <v>1</v>
      </c>
      <c r="AI1794" s="280">
        <f>IF(ISBLANK(T1794),AI1793,IF(COUNTIF(T$2:T1794,T1794)&gt;1,AI1793,1+MAX(AI1793,0)))</f>
        <v>49</v>
      </c>
      <c r="AL1794" s="391" t="str">
        <f t="shared" si="613"/>
        <v/>
      </c>
      <c r="AM1794" s="391" t="str">
        <f t="shared" si="614"/>
        <v/>
      </c>
      <c r="AO1794" s="310" t="str">
        <f t="shared" ref="AO1794:AO1857" si="629">IF(SUM(Z1794:AC1794)&gt;0,1,"")</f>
        <v/>
      </c>
      <c r="AP1794" s="310">
        <f>SUM(AO$1:AO1794)</f>
        <v>0</v>
      </c>
      <c r="AQ1794" s="310">
        <f>SUM(AK$2:AK1794)</f>
        <v>12</v>
      </c>
      <c r="AR1794" s="310">
        <f>COUNTA(AJ$2:AJ1794)</f>
        <v>12</v>
      </c>
      <c r="AS1794" s="312"/>
      <c r="AT1794" s="312"/>
      <c r="AU1794" s="312"/>
      <c r="AV1794" s="312"/>
      <c r="AW1794" s="312"/>
      <c r="AZ1794">
        <v>0</v>
      </c>
      <c r="BA1794">
        <v>0</v>
      </c>
    </row>
    <row r="1795" spans="1:53" x14ac:dyDescent="0.25">
      <c r="A1795">
        <v>133</v>
      </c>
      <c r="B1795" t="s">
        <v>65</v>
      </c>
      <c r="C1795" t="s">
        <v>954</v>
      </c>
      <c r="D1795"/>
      <c r="E1795">
        <v>1</v>
      </c>
      <c r="F1795">
        <v>1</v>
      </c>
      <c r="G1795">
        <v>2</v>
      </c>
      <c r="H1795">
        <v>0</v>
      </c>
      <c r="I1795">
        <v>0</v>
      </c>
      <c r="J1795">
        <v>0</v>
      </c>
      <c r="K1795">
        <v>0</v>
      </c>
      <c r="L1795">
        <v>0</v>
      </c>
      <c r="M1795" t="s">
        <v>955</v>
      </c>
      <c r="O1795" s="101">
        <f>IF(ISBLANK(C1795),O1794,IF(COUNTIF(C$2:C1795,C1795)&gt;1,O1794,1+MAX(O1794,0)))</f>
        <v>50</v>
      </c>
      <c r="P1795" s="45">
        <f t="shared" si="616"/>
        <v>27</v>
      </c>
      <c r="Q1795" s="33" t="str">
        <f t="shared" si="617"/>
        <v/>
      </c>
      <c r="R1795" s="33">
        <f t="shared" si="618"/>
        <v>1</v>
      </c>
      <c r="S1795" s="33" t="str">
        <f t="shared" si="619"/>
        <v>133_1</v>
      </c>
      <c r="T1795" s="35" t="str">
        <f t="shared" si="620"/>
        <v>133AM</v>
      </c>
      <c r="U1795" s="35" t="str">
        <f t="shared" si="621"/>
        <v>133AMNS</v>
      </c>
      <c r="V1795" s="35" t="str">
        <f t="shared" si="615"/>
        <v>1X</v>
      </c>
      <c r="W1795" s="35" t="str">
        <f t="shared" ref="W1795:W1858" si="630">IF(ISBLANK(A1795),"",A1795&amp;B1795&amp;V1795&amp;E1795&amp;F1795&amp;G1795)</f>
        <v>133AM1X112</v>
      </c>
      <c r="X1795" s="388">
        <f t="shared" ref="X1795:X1858" si="631">IF($AD1795=1,0,K1795)</f>
        <v>0</v>
      </c>
      <c r="Y1795" s="388">
        <f t="shared" ref="Y1795:Y1858" si="632">IF($AD1795=1,0,L1795)</f>
        <v>0</v>
      </c>
      <c r="Z1795" s="280" t="str">
        <f t="shared" si="622"/>
        <v/>
      </c>
      <c r="AA1795" s="280" t="str">
        <f t="shared" si="623"/>
        <v/>
      </c>
      <c r="AB1795" s="389" t="str">
        <f t="shared" ref="AB1795:AB1858" si="633">IF(OR(K1795&gt;$H1795,AND($AD1795=1,K1795&gt;0)),1,"")</f>
        <v/>
      </c>
      <c r="AC1795" s="389" t="str">
        <f t="shared" ref="AC1795:AC1858" si="634">IF(OR(L1795&gt;$H1795,AND($AD1795=1,L1795&gt;0)),1,"")</f>
        <v/>
      </c>
      <c r="AD1795" s="390" t="str">
        <f t="shared" si="624"/>
        <v/>
      </c>
      <c r="AE1795" s="282">
        <f t="shared" si="625"/>
        <v>0</v>
      </c>
      <c r="AF1795" s="359">
        <f t="shared" si="626"/>
        <v>0</v>
      </c>
      <c r="AG1795" s="280">
        <f t="shared" si="627"/>
        <v>3</v>
      </c>
      <c r="AH1795" s="280">
        <f t="shared" si="628"/>
        <v>1</v>
      </c>
      <c r="AI1795" s="280">
        <f>IF(ISBLANK(T1795),AI1794,IF(COUNTIF(T$2:T1795,T1795)&gt;1,AI1794,1+MAX(AI1794,0)))</f>
        <v>49</v>
      </c>
      <c r="AL1795" s="391" t="str">
        <f t="shared" ref="AL1795:AL1858" si="635">IF(OR(AB1795=1,AC1795=1),IF(LEN(AJ1795)=0,"",AJ1795&amp;"; ")&amp;"Ignore sidewalk",IF(LEN(AJ1795)=0,"",AJ1795))</f>
        <v/>
      </c>
      <c r="AM1795" s="391" t="str">
        <f t="shared" ref="AM1795:AM1858" si="636">IF(OR(AB1795=1,AC1795=1),1,IF(LEN(AK1795)=0,"",AK1795))</f>
        <v/>
      </c>
      <c r="AO1795" s="310" t="str">
        <f t="shared" si="629"/>
        <v/>
      </c>
      <c r="AP1795" s="310">
        <f>SUM(AO$1:AO1795)</f>
        <v>0</v>
      </c>
      <c r="AQ1795" s="310">
        <f>SUM(AK$2:AK1795)</f>
        <v>12</v>
      </c>
      <c r="AR1795" s="310">
        <f>COUNTA(AJ$2:AJ1795)</f>
        <v>12</v>
      </c>
      <c r="AS1795" s="312"/>
      <c r="AT1795" s="312"/>
      <c r="AU1795" s="312"/>
      <c r="AV1795" s="312"/>
      <c r="AW1795" s="312"/>
      <c r="AZ1795">
        <v>0</v>
      </c>
      <c r="BA1795">
        <v>0</v>
      </c>
    </row>
    <row r="1796" spans="1:53" x14ac:dyDescent="0.25">
      <c r="A1796">
        <v>133</v>
      </c>
      <c r="B1796" t="s">
        <v>65</v>
      </c>
      <c r="C1796" t="s">
        <v>954</v>
      </c>
      <c r="D1796"/>
      <c r="E1796">
        <v>1</v>
      </c>
      <c r="F1796">
        <v>1</v>
      </c>
      <c r="G1796">
        <v>3</v>
      </c>
      <c r="H1796">
        <v>4</v>
      </c>
      <c r="I1796">
        <v>2</v>
      </c>
      <c r="J1796">
        <v>0</v>
      </c>
      <c r="K1796">
        <v>1</v>
      </c>
      <c r="L1796">
        <v>1</v>
      </c>
      <c r="M1796" t="s">
        <v>955</v>
      </c>
      <c r="O1796" s="101">
        <f>IF(ISBLANK(C1796),O1795,IF(COUNTIF(C$2:C1796,C1796)&gt;1,O1795,1+MAX(O1795,0)))</f>
        <v>50</v>
      </c>
      <c r="P1796" s="45">
        <f t="shared" si="616"/>
        <v>27</v>
      </c>
      <c r="Q1796" s="33" t="str">
        <f t="shared" si="617"/>
        <v/>
      </c>
      <c r="R1796" s="33">
        <f t="shared" si="618"/>
        <v>1</v>
      </c>
      <c r="S1796" s="33" t="str">
        <f t="shared" si="619"/>
        <v>133_1</v>
      </c>
      <c r="T1796" s="35" t="str">
        <f t="shared" si="620"/>
        <v>133AM</v>
      </c>
      <c r="U1796" s="35" t="str">
        <f t="shared" si="621"/>
        <v>133AMEW</v>
      </c>
      <c r="V1796" s="35" t="str">
        <f t="shared" ref="V1796:V1859" si="637">TEXT((O1796-MOD(O1796,26))/26,"0")&amp;CHAR(65+MOD(O1796-1,26))</f>
        <v>1X</v>
      </c>
      <c r="W1796" s="35" t="str">
        <f t="shared" si="630"/>
        <v>133AM1X113</v>
      </c>
      <c r="X1796" s="388">
        <f t="shared" si="631"/>
        <v>1</v>
      </c>
      <c r="Y1796" s="388">
        <f t="shared" si="632"/>
        <v>1</v>
      </c>
      <c r="Z1796" s="280" t="str">
        <f t="shared" si="622"/>
        <v/>
      </c>
      <c r="AA1796" s="280" t="str">
        <f t="shared" si="623"/>
        <v/>
      </c>
      <c r="AB1796" s="389" t="str">
        <f t="shared" si="633"/>
        <v/>
      </c>
      <c r="AC1796" s="389" t="str">
        <f t="shared" si="634"/>
        <v/>
      </c>
      <c r="AD1796" s="390" t="str">
        <f t="shared" si="624"/>
        <v/>
      </c>
      <c r="AE1796" s="282">
        <f t="shared" si="625"/>
        <v>0</v>
      </c>
      <c r="AF1796" s="359">
        <f t="shared" si="626"/>
        <v>0</v>
      </c>
      <c r="AG1796" s="280">
        <f t="shared" si="627"/>
        <v>3</v>
      </c>
      <c r="AH1796" s="280">
        <f t="shared" si="628"/>
        <v>1</v>
      </c>
      <c r="AI1796" s="280">
        <f>IF(ISBLANK(T1796),AI1795,IF(COUNTIF(T$2:T1796,T1796)&gt;1,AI1795,1+MAX(AI1795,0)))</f>
        <v>49</v>
      </c>
      <c r="AL1796" s="391" t="str">
        <f t="shared" si="635"/>
        <v/>
      </c>
      <c r="AM1796" s="391" t="str">
        <f t="shared" si="636"/>
        <v/>
      </c>
      <c r="AO1796" s="310" t="str">
        <f t="shared" si="629"/>
        <v/>
      </c>
      <c r="AP1796" s="310">
        <f>SUM(AO$1:AO1796)</f>
        <v>0</v>
      </c>
      <c r="AQ1796" s="310">
        <f>SUM(AK$2:AK1796)</f>
        <v>12</v>
      </c>
      <c r="AR1796" s="310">
        <f>COUNTA(AJ$2:AJ1796)</f>
        <v>12</v>
      </c>
      <c r="AS1796" s="312"/>
      <c r="AT1796" s="312"/>
      <c r="AU1796" s="312"/>
      <c r="AV1796" s="312"/>
      <c r="AW1796" s="312"/>
      <c r="AZ1796">
        <v>1</v>
      </c>
      <c r="BA1796">
        <v>1</v>
      </c>
    </row>
    <row r="1797" spans="1:53" x14ac:dyDescent="0.25">
      <c r="A1797">
        <v>133</v>
      </c>
      <c r="B1797" t="s">
        <v>65</v>
      </c>
      <c r="C1797" t="s">
        <v>954</v>
      </c>
      <c r="D1797"/>
      <c r="E1797">
        <v>1</v>
      </c>
      <c r="F1797">
        <v>1</v>
      </c>
      <c r="G1797">
        <v>4</v>
      </c>
      <c r="H1797">
        <v>5</v>
      </c>
      <c r="I1797">
        <v>2</v>
      </c>
      <c r="J1797">
        <v>1</v>
      </c>
      <c r="K1797">
        <v>0</v>
      </c>
      <c r="L1797">
        <v>3</v>
      </c>
      <c r="M1797" t="s">
        <v>955</v>
      </c>
      <c r="O1797" s="101">
        <f>IF(ISBLANK(C1797),O1796,IF(COUNTIF(C$2:C1797,C1797)&gt;1,O1796,1+MAX(O1796,0)))</f>
        <v>50</v>
      </c>
      <c r="P1797" s="45">
        <f t="shared" si="616"/>
        <v>27</v>
      </c>
      <c r="Q1797" s="33" t="str">
        <f t="shared" si="617"/>
        <v/>
      </c>
      <c r="R1797" s="33">
        <f t="shared" si="618"/>
        <v>1</v>
      </c>
      <c r="S1797" s="33" t="str">
        <f t="shared" si="619"/>
        <v>133_1</v>
      </c>
      <c r="T1797" s="35" t="str">
        <f t="shared" si="620"/>
        <v>133AM</v>
      </c>
      <c r="U1797" s="35" t="str">
        <f t="shared" si="621"/>
        <v>133AMEW</v>
      </c>
      <c r="V1797" s="35" t="str">
        <f t="shared" si="637"/>
        <v>1X</v>
      </c>
      <c r="W1797" s="35" t="str">
        <f t="shared" si="630"/>
        <v>133AM1X114</v>
      </c>
      <c r="X1797" s="388">
        <f t="shared" si="631"/>
        <v>0</v>
      </c>
      <c r="Y1797" s="388">
        <f t="shared" si="632"/>
        <v>3</v>
      </c>
      <c r="Z1797" s="280" t="str">
        <f t="shared" si="622"/>
        <v/>
      </c>
      <c r="AA1797" s="280" t="str">
        <f t="shared" si="623"/>
        <v/>
      </c>
      <c r="AB1797" s="389" t="str">
        <f t="shared" si="633"/>
        <v/>
      </c>
      <c r="AC1797" s="389" t="str">
        <f t="shared" si="634"/>
        <v/>
      </c>
      <c r="AD1797" s="390" t="str">
        <f t="shared" si="624"/>
        <v/>
      </c>
      <c r="AE1797" s="282">
        <f t="shared" si="625"/>
        <v>0</v>
      </c>
      <c r="AF1797" s="359">
        <f t="shared" si="626"/>
        <v>0</v>
      </c>
      <c r="AG1797" s="280">
        <f t="shared" si="627"/>
        <v>3</v>
      </c>
      <c r="AH1797" s="280">
        <f t="shared" si="628"/>
        <v>1</v>
      </c>
      <c r="AI1797" s="280">
        <f>IF(ISBLANK(T1797),AI1796,IF(COUNTIF(T$2:T1797,T1797)&gt;1,AI1796,1+MAX(AI1796,0)))</f>
        <v>49</v>
      </c>
      <c r="AL1797" s="391" t="str">
        <f t="shared" si="635"/>
        <v/>
      </c>
      <c r="AM1797" s="391" t="str">
        <f t="shared" si="636"/>
        <v/>
      </c>
      <c r="AO1797" s="310" t="str">
        <f t="shared" si="629"/>
        <v/>
      </c>
      <c r="AP1797" s="310">
        <f>SUM(AO$1:AO1797)</f>
        <v>0</v>
      </c>
      <c r="AQ1797" s="310">
        <f>SUM(AK$2:AK1797)</f>
        <v>12</v>
      </c>
      <c r="AR1797" s="310">
        <f>COUNTA(AJ$2:AJ1797)</f>
        <v>12</v>
      </c>
      <c r="AS1797" s="312"/>
      <c r="AT1797" s="312"/>
      <c r="AU1797" s="312"/>
      <c r="AV1797" s="312"/>
      <c r="AW1797" s="312"/>
      <c r="AZ1797">
        <v>0</v>
      </c>
      <c r="BA1797">
        <v>3</v>
      </c>
    </row>
    <row r="1798" spans="1:53" x14ac:dyDescent="0.25">
      <c r="A1798">
        <v>133</v>
      </c>
      <c r="B1798" t="s">
        <v>65</v>
      </c>
      <c r="C1798" t="s">
        <v>954</v>
      </c>
      <c r="D1798"/>
      <c r="E1798">
        <v>1</v>
      </c>
      <c r="F1798">
        <v>2</v>
      </c>
      <c r="G1798">
        <v>1</v>
      </c>
      <c r="H1798">
        <v>0</v>
      </c>
      <c r="I1798">
        <v>0</v>
      </c>
      <c r="J1798">
        <v>0</v>
      </c>
      <c r="K1798">
        <v>0</v>
      </c>
      <c r="L1798">
        <v>0</v>
      </c>
      <c r="M1798" t="s">
        <v>955</v>
      </c>
      <c r="O1798" s="101">
        <f>IF(ISBLANK(C1798),O1797,IF(COUNTIF(C$2:C1798,C1798)&gt;1,O1797,1+MAX(O1797,0)))</f>
        <v>50</v>
      </c>
      <c r="P1798" s="45">
        <f t="shared" si="616"/>
        <v>27</v>
      </c>
      <c r="Q1798" s="33" t="str">
        <f t="shared" si="617"/>
        <v/>
      </c>
      <c r="R1798" s="33">
        <f t="shared" si="618"/>
        <v>2</v>
      </c>
      <c r="S1798" s="33" t="str">
        <f t="shared" si="619"/>
        <v>133_2</v>
      </c>
      <c r="T1798" s="35" t="str">
        <f t="shared" si="620"/>
        <v>133AM</v>
      </c>
      <c r="U1798" s="35" t="str">
        <f t="shared" si="621"/>
        <v>133AMNS</v>
      </c>
      <c r="V1798" s="35" t="str">
        <f t="shared" si="637"/>
        <v>1X</v>
      </c>
      <c r="W1798" s="35" t="str">
        <f t="shared" si="630"/>
        <v>133AM1X121</v>
      </c>
      <c r="X1798" s="388">
        <f t="shared" si="631"/>
        <v>0</v>
      </c>
      <c r="Y1798" s="388">
        <f t="shared" si="632"/>
        <v>0</v>
      </c>
      <c r="Z1798" s="280" t="str">
        <f t="shared" si="622"/>
        <v/>
      </c>
      <c r="AA1798" s="280" t="str">
        <f t="shared" si="623"/>
        <v/>
      </c>
      <c r="AB1798" s="389" t="str">
        <f t="shared" si="633"/>
        <v/>
      </c>
      <c r="AC1798" s="389" t="str">
        <f t="shared" si="634"/>
        <v/>
      </c>
      <c r="AD1798" s="390" t="str">
        <f t="shared" si="624"/>
        <v/>
      </c>
      <c r="AE1798" s="282">
        <f t="shared" si="625"/>
        <v>1</v>
      </c>
      <c r="AF1798" s="359">
        <f t="shared" si="626"/>
        <v>0</v>
      </c>
      <c r="AG1798" s="280">
        <f t="shared" si="627"/>
        <v>3</v>
      </c>
      <c r="AH1798" s="280">
        <f t="shared" si="628"/>
        <v>1</v>
      </c>
      <c r="AI1798" s="280">
        <f>IF(ISBLANK(T1798),AI1797,IF(COUNTIF(T$2:T1798,T1798)&gt;1,AI1797,1+MAX(AI1797,0)))</f>
        <v>49</v>
      </c>
      <c r="AL1798" s="391" t="str">
        <f t="shared" si="635"/>
        <v/>
      </c>
      <c r="AM1798" s="391" t="str">
        <f t="shared" si="636"/>
        <v/>
      </c>
      <c r="AO1798" s="310" t="str">
        <f t="shared" si="629"/>
        <v/>
      </c>
      <c r="AP1798" s="310">
        <f>SUM(AO$1:AO1798)</f>
        <v>0</v>
      </c>
      <c r="AQ1798" s="310">
        <f>SUM(AK$2:AK1798)</f>
        <v>12</v>
      </c>
      <c r="AR1798" s="310">
        <f>COUNTA(AJ$2:AJ1798)</f>
        <v>12</v>
      </c>
      <c r="AS1798" s="312"/>
      <c r="AT1798" s="312"/>
      <c r="AU1798" s="312"/>
      <c r="AV1798" s="312"/>
      <c r="AW1798" s="312"/>
      <c r="AZ1798">
        <v>0</v>
      </c>
      <c r="BA1798">
        <v>0</v>
      </c>
    </row>
    <row r="1799" spans="1:53" x14ac:dyDescent="0.25">
      <c r="A1799">
        <v>133</v>
      </c>
      <c r="B1799" t="s">
        <v>65</v>
      </c>
      <c r="C1799" t="s">
        <v>954</v>
      </c>
      <c r="D1799"/>
      <c r="E1799">
        <v>1</v>
      </c>
      <c r="F1799">
        <v>2</v>
      </c>
      <c r="G1799">
        <v>2</v>
      </c>
      <c r="H1799">
        <v>0</v>
      </c>
      <c r="I1799">
        <v>0</v>
      </c>
      <c r="J1799">
        <v>0</v>
      </c>
      <c r="K1799">
        <v>0</v>
      </c>
      <c r="L1799">
        <v>0</v>
      </c>
      <c r="M1799" t="s">
        <v>955</v>
      </c>
      <c r="O1799" s="101">
        <f>IF(ISBLANK(C1799),O1798,IF(COUNTIF(C$2:C1799,C1799)&gt;1,O1798,1+MAX(O1798,0)))</f>
        <v>50</v>
      </c>
      <c r="P1799" s="45">
        <f t="shared" si="616"/>
        <v>27</v>
      </c>
      <c r="Q1799" s="33" t="str">
        <f t="shared" si="617"/>
        <v/>
      </c>
      <c r="R1799" s="33">
        <f t="shared" si="618"/>
        <v>2</v>
      </c>
      <c r="S1799" s="33" t="str">
        <f t="shared" si="619"/>
        <v>133_2</v>
      </c>
      <c r="T1799" s="35" t="str">
        <f t="shared" si="620"/>
        <v>133AM</v>
      </c>
      <c r="U1799" s="35" t="str">
        <f t="shared" si="621"/>
        <v>133AMNS</v>
      </c>
      <c r="V1799" s="35" t="str">
        <f t="shared" si="637"/>
        <v>1X</v>
      </c>
      <c r="W1799" s="35" t="str">
        <f t="shared" si="630"/>
        <v>133AM1X122</v>
      </c>
      <c r="X1799" s="388">
        <f t="shared" si="631"/>
        <v>0</v>
      </c>
      <c r="Y1799" s="388">
        <f t="shared" si="632"/>
        <v>0</v>
      </c>
      <c r="Z1799" s="280" t="str">
        <f t="shared" si="622"/>
        <v/>
      </c>
      <c r="AA1799" s="280" t="str">
        <f t="shared" si="623"/>
        <v/>
      </c>
      <c r="AB1799" s="389" t="str">
        <f t="shared" si="633"/>
        <v/>
      </c>
      <c r="AC1799" s="389" t="str">
        <f t="shared" si="634"/>
        <v/>
      </c>
      <c r="AD1799" s="390" t="str">
        <f t="shared" si="624"/>
        <v/>
      </c>
      <c r="AE1799" s="282">
        <f t="shared" si="625"/>
        <v>0</v>
      </c>
      <c r="AF1799" s="359">
        <f t="shared" si="626"/>
        <v>0</v>
      </c>
      <c r="AG1799" s="280">
        <f t="shared" si="627"/>
        <v>3</v>
      </c>
      <c r="AH1799" s="280">
        <f t="shared" si="628"/>
        <v>1</v>
      </c>
      <c r="AI1799" s="280">
        <f>IF(ISBLANK(T1799),AI1798,IF(COUNTIF(T$2:T1799,T1799)&gt;1,AI1798,1+MAX(AI1798,0)))</f>
        <v>49</v>
      </c>
      <c r="AL1799" s="391" t="str">
        <f t="shared" si="635"/>
        <v/>
      </c>
      <c r="AM1799" s="391" t="str">
        <f t="shared" si="636"/>
        <v/>
      </c>
      <c r="AO1799" s="310" t="str">
        <f t="shared" si="629"/>
        <v/>
      </c>
      <c r="AP1799" s="310">
        <f>SUM(AO$1:AO1799)</f>
        <v>0</v>
      </c>
      <c r="AQ1799" s="310">
        <f>SUM(AK$2:AK1799)</f>
        <v>12</v>
      </c>
      <c r="AR1799" s="310">
        <f>COUNTA(AJ$2:AJ1799)</f>
        <v>12</v>
      </c>
      <c r="AS1799" s="312"/>
      <c r="AT1799" s="312"/>
      <c r="AU1799" s="312"/>
      <c r="AV1799" s="312"/>
      <c r="AW1799" s="312"/>
      <c r="AZ1799">
        <v>0</v>
      </c>
      <c r="BA1799">
        <v>0</v>
      </c>
    </row>
    <row r="1800" spans="1:53" x14ac:dyDescent="0.25">
      <c r="A1800">
        <v>133</v>
      </c>
      <c r="B1800" t="s">
        <v>65</v>
      </c>
      <c r="C1800" t="s">
        <v>954</v>
      </c>
      <c r="D1800"/>
      <c r="E1800">
        <v>1</v>
      </c>
      <c r="F1800">
        <v>2</v>
      </c>
      <c r="G1800">
        <v>3</v>
      </c>
      <c r="H1800">
        <v>9</v>
      </c>
      <c r="I1800">
        <v>2</v>
      </c>
      <c r="J1800">
        <v>3</v>
      </c>
      <c r="K1800">
        <v>4</v>
      </c>
      <c r="L1800">
        <v>4</v>
      </c>
      <c r="M1800" t="s">
        <v>955</v>
      </c>
      <c r="O1800" s="101">
        <f>IF(ISBLANK(C1800),O1799,IF(COUNTIF(C$2:C1800,C1800)&gt;1,O1799,1+MAX(O1799,0)))</f>
        <v>50</v>
      </c>
      <c r="P1800" s="45">
        <f t="shared" si="616"/>
        <v>27</v>
      </c>
      <c r="Q1800" s="33" t="str">
        <f t="shared" si="617"/>
        <v/>
      </c>
      <c r="R1800" s="33">
        <f t="shared" si="618"/>
        <v>2</v>
      </c>
      <c r="S1800" s="33" t="str">
        <f t="shared" si="619"/>
        <v>133_2</v>
      </c>
      <c r="T1800" s="35" t="str">
        <f t="shared" si="620"/>
        <v>133AM</v>
      </c>
      <c r="U1800" s="35" t="str">
        <f t="shared" si="621"/>
        <v>133AMEW</v>
      </c>
      <c r="V1800" s="35" t="str">
        <f t="shared" si="637"/>
        <v>1X</v>
      </c>
      <c r="W1800" s="35" t="str">
        <f t="shared" si="630"/>
        <v>133AM1X123</v>
      </c>
      <c r="X1800" s="388">
        <f t="shared" si="631"/>
        <v>4</v>
      </c>
      <c r="Y1800" s="388">
        <f t="shared" si="632"/>
        <v>4</v>
      </c>
      <c r="Z1800" s="280" t="str">
        <f t="shared" si="622"/>
        <v/>
      </c>
      <c r="AA1800" s="280" t="str">
        <f t="shared" si="623"/>
        <v/>
      </c>
      <c r="AB1800" s="389" t="str">
        <f t="shared" si="633"/>
        <v/>
      </c>
      <c r="AC1800" s="389" t="str">
        <f t="shared" si="634"/>
        <v/>
      </c>
      <c r="AD1800" s="390" t="str">
        <f t="shared" si="624"/>
        <v/>
      </c>
      <c r="AE1800" s="282">
        <f t="shared" si="625"/>
        <v>0</v>
      </c>
      <c r="AF1800" s="359">
        <f t="shared" si="626"/>
        <v>0</v>
      </c>
      <c r="AG1800" s="280">
        <f t="shared" si="627"/>
        <v>3</v>
      </c>
      <c r="AH1800" s="280">
        <f t="shared" si="628"/>
        <v>1</v>
      </c>
      <c r="AI1800" s="280">
        <f>IF(ISBLANK(T1800),AI1799,IF(COUNTIF(T$2:T1800,T1800)&gt;1,AI1799,1+MAX(AI1799,0)))</f>
        <v>49</v>
      </c>
      <c r="AL1800" s="391" t="str">
        <f t="shared" si="635"/>
        <v/>
      </c>
      <c r="AM1800" s="391" t="str">
        <f t="shared" si="636"/>
        <v/>
      </c>
      <c r="AO1800" s="310" t="str">
        <f t="shared" si="629"/>
        <v/>
      </c>
      <c r="AP1800" s="310">
        <f>SUM(AO$1:AO1800)</f>
        <v>0</v>
      </c>
      <c r="AQ1800" s="310">
        <f>SUM(AK$2:AK1800)</f>
        <v>12</v>
      </c>
      <c r="AR1800" s="310">
        <f>COUNTA(AJ$2:AJ1800)</f>
        <v>12</v>
      </c>
      <c r="AS1800" s="312"/>
      <c r="AT1800" s="312"/>
      <c r="AU1800" s="312"/>
      <c r="AV1800" s="312"/>
      <c r="AW1800" s="312"/>
      <c r="AZ1800">
        <v>4</v>
      </c>
      <c r="BA1800">
        <v>4</v>
      </c>
    </row>
    <row r="1801" spans="1:53" x14ac:dyDescent="0.25">
      <c r="A1801">
        <v>133</v>
      </c>
      <c r="B1801" t="s">
        <v>65</v>
      </c>
      <c r="C1801" t="s">
        <v>954</v>
      </c>
      <c r="D1801"/>
      <c r="E1801">
        <v>1</v>
      </c>
      <c r="F1801">
        <v>2</v>
      </c>
      <c r="G1801">
        <v>4</v>
      </c>
      <c r="H1801">
        <v>9</v>
      </c>
      <c r="I1801">
        <v>0</v>
      </c>
      <c r="J1801">
        <v>0</v>
      </c>
      <c r="K1801">
        <v>1</v>
      </c>
      <c r="L1801">
        <v>3</v>
      </c>
      <c r="M1801" t="s">
        <v>955</v>
      </c>
      <c r="O1801" s="101">
        <f>IF(ISBLANK(C1801),O1800,IF(COUNTIF(C$2:C1801,C1801)&gt;1,O1800,1+MAX(O1800,0)))</f>
        <v>50</v>
      </c>
      <c r="P1801" s="45">
        <f t="shared" si="616"/>
        <v>27</v>
      </c>
      <c r="Q1801" s="33" t="str">
        <f t="shared" si="617"/>
        <v/>
      </c>
      <c r="R1801" s="33">
        <f t="shared" si="618"/>
        <v>2</v>
      </c>
      <c r="S1801" s="33" t="str">
        <f t="shared" si="619"/>
        <v>133_2</v>
      </c>
      <c r="T1801" s="35" t="str">
        <f t="shared" si="620"/>
        <v>133AM</v>
      </c>
      <c r="U1801" s="35" t="str">
        <f t="shared" si="621"/>
        <v>133AMEW</v>
      </c>
      <c r="V1801" s="35" t="str">
        <f t="shared" si="637"/>
        <v>1X</v>
      </c>
      <c r="W1801" s="35" t="str">
        <f t="shared" si="630"/>
        <v>133AM1X124</v>
      </c>
      <c r="X1801" s="388">
        <f t="shared" si="631"/>
        <v>1</v>
      </c>
      <c r="Y1801" s="388">
        <f t="shared" si="632"/>
        <v>3</v>
      </c>
      <c r="Z1801" s="280" t="str">
        <f t="shared" si="622"/>
        <v/>
      </c>
      <c r="AA1801" s="280" t="str">
        <f t="shared" si="623"/>
        <v/>
      </c>
      <c r="AB1801" s="389" t="str">
        <f t="shared" si="633"/>
        <v/>
      </c>
      <c r="AC1801" s="389" t="str">
        <f t="shared" si="634"/>
        <v/>
      </c>
      <c r="AD1801" s="390" t="str">
        <f t="shared" si="624"/>
        <v/>
      </c>
      <c r="AE1801" s="282">
        <f t="shared" si="625"/>
        <v>0</v>
      </c>
      <c r="AF1801" s="359">
        <f t="shared" si="626"/>
        <v>0</v>
      </c>
      <c r="AG1801" s="280">
        <f t="shared" si="627"/>
        <v>3</v>
      </c>
      <c r="AH1801" s="280">
        <f t="shared" si="628"/>
        <v>1</v>
      </c>
      <c r="AI1801" s="280">
        <f>IF(ISBLANK(T1801),AI1800,IF(COUNTIF(T$2:T1801,T1801)&gt;1,AI1800,1+MAX(AI1800,0)))</f>
        <v>49</v>
      </c>
      <c r="AL1801" s="391" t="str">
        <f t="shared" si="635"/>
        <v/>
      </c>
      <c r="AM1801" s="391" t="str">
        <f t="shared" si="636"/>
        <v/>
      </c>
      <c r="AO1801" s="310" t="str">
        <f t="shared" si="629"/>
        <v/>
      </c>
      <c r="AP1801" s="310">
        <f>SUM(AO$1:AO1801)</f>
        <v>0</v>
      </c>
      <c r="AQ1801" s="310">
        <f>SUM(AK$2:AK1801)</f>
        <v>12</v>
      </c>
      <c r="AR1801" s="310">
        <f>COUNTA(AJ$2:AJ1801)</f>
        <v>12</v>
      </c>
      <c r="AS1801" s="312"/>
      <c r="AT1801" s="312"/>
      <c r="AU1801" s="312"/>
      <c r="AV1801" s="312"/>
      <c r="AW1801" s="312"/>
      <c r="AZ1801">
        <v>1</v>
      </c>
      <c r="BA1801">
        <v>3</v>
      </c>
    </row>
    <row r="1802" spans="1:53" x14ac:dyDescent="0.25">
      <c r="A1802">
        <v>133</v>
      </c>
      <c r="B1802" t="s">
        <v>65</v>
      </c>
      <c r="C1802" t="s">
        <v>954</v>
      </c>
      <c r="D1802"/>
      <c r="E1802">
        <v>1</v>
      </c>
      <c r="F1802">
        <v>3</v>
      </c>
      <c r="G1802">
        <v>1</v>
      </c>
      <c r="H1802">
        <v>0</v>
      </c>
      <c r="I1802">
        <v>0</v>
      </c>
      <c r="J1802">
        <v>0</v>
      </c>
      <c r="K1802">
        <v>0</v>
      </c>
      <c r="L1802">
        <v>0</v>
      </c>
      <c r="M1802" t="s">
        <v>955</v>
      </c>
      <c r="O1802" s="101">
        <f>IF(ISBLANK(C1802),O1801,IF(COUNTIF(C$2:C1802,C1802)&gt;1,O1801,1+MAX(O1801,0)))</f>
        <v>50</v>
      </c>
      <c r="P1802" s="45">
        <f t="shared" si="616"/>
        <v>27</v>
      </c>
      <c r="Q1802" s="33" t="str">
        <f t="shared" si="617"/>
        <v/>
      </c>
      <c r="R1802" s="33">
        <f t="shared" si="618"/>
        <v>3</v>
      </c>
      <c r="S1802" s="33" t="str">
        <f t="shared" si="619"/>
        <v>133_3</v>
      </c>
      <c r="T1802" s="35" t="str">
        <f t="shared" si="620"/>
        <v>133AM</v>
      </c>
      <c r="U1802" s="35" t="str">
        <f t="shared" si="621"/>
        <v>133AMNS</v>
      </c>
      <c r="V1802" s="35" t="str">
        <f t="shared" si="637"/>
        <v>1X</v>
      </c>
      <c r="W1802" s="35" t="str">
        <f t="shared" si="630"/>
        <v>133AM1X131</v>
      </c>
      <c r="X1802" s="388">
        <f t="shared" si="631"/>
        <v>0</v>
      </c>
      <c r="Y1802" s="388">
        <f t="shared" si="632"/>
        <v>0</v>
      </c>
      <c r="Z1802" s="280" t="str">
        <f t="shared" si="622"/>
        <v/>
      </c>
      <c r="AA1802" s="280" t="str">
        <f t="shared" si="623"/>
        <v/>
      </c>
      <c r="AB1802" s="389" t="str">
        <f t="shared" si="633"/>
        <v/>
      </c>
      <c r="AC1802" s="389" t="str">
        <f t="shared" si="634"/>
        <v/>
      </c>
      <c r="AD1802" s="390" t="str">
        <f t="shared" si="624"/>
        <v/>
      </c>
      <c r="AE1802" s="282">
        <f t="shared" si="625"/>
        <v>1</v>
      </c>
      <c r="AF1802" s="359">
        <f t="shared" si="626"/>
        <v>0</v>
      </c>
      <c r="AG1802" s="280">
        <f t="shared" si="627"/>
        <v>3</v>
      </c>
      <c r="AH1802" s="280">
        <f t="shared" si="628"/>
        <v>1</v>
      </c>
      <c r="AI1802" s="280">
        <f>IF(ISBLANK(T1802),AI1801,IF(COUNTIF(T$2:T1802,T1802)&gt;1,AI1801,1+MAX(AI1801,0)))</f>
        <v>49</v>
      </c>
      <c r="AL1802" s="391" t="str">
        <f t="shared" si="635"/>
        <v/>
      </c>
      <c r="AM1802" s="391" t="str">
        <f t="shared" si="636"/>
        <v/>
      </c>
      <c r="AO1802" s="310" t="str">
        <f t="shared" si="629"/>
        <v/>
      </c>
      <c r="AP1802" s="310">
        <f>SUM(AO$1:AO1802)</f>
        <v>0</v>
      </c>
      <c r="AQ1802" s="310">
        <f>SUM(AK$2:AK1802)</f>
        <v>12</v>
      </c>
      <c r="AR1802" s="310">
        <f>COUNTA(AJ$2:AJ1802)</f>
        <v>12</v>
      </c>
      <c r="AS1802" s="312"/>
      <c r="AT1802" s="312"/>
      <c r="AU1802" s="312"/>
      <c r="AV1802" s="312"/>
      <c r="AW1802" s="312"/>
      <c r="AZ1802">
        <v>0</v>
      </c>
      <c r="BA1802">
        <v>0</v>
      </c>
    </row>
    <row r="1803" spans="1:53" x14ac:dyDescent="0.25">
      <c r="A1803">
        <v>133</v>
      </c>
      <c r="B1803" t="s">
        <v>65</v>
      </c>
      <c r="C1803" t="s">
        <v>954</v>
      </c>
      <c r="D1803"/>
      <c r="E1803">
        <v>1</v>
      </c>
      <c r="F1803">
        <v>3</v>
      </c>
      <c r="G1803">
        <v>2</v>
      </c>
      <c r="H1803">
        <v>0</v>
      </c>
      <c r="I1803">
        <v>0</v>
      </c>
      <c r="J1803">
        <v>0</v>
      </c>
      <c r="K1803">
        <v>0</v>
      </c>
      <c r="L1803">
        <v>0</v>
      </c>
      <c r="M1803" t="s">
        <v>955</v>
      </c>
      <c r="O1803" s="101">
        <f>IF(ISBLANK(C1803),O1802,IF(COUNTIF(C$2:C1803,C1803)&gt;1,O1802,1+MAX(O1802,0)))</f>
        <v>50</v>
      </c>
      <c r="P1803" s="45">
        <f t="shared" si="616"/>
        <v>27</v>
      </c>
      <c r="Q1803" s="33" t="str">
        <f t="shared" si="617"/>
        <v/>
      </c>
      <c r="R1803" s="33">
        <f t="shared" si="618"/>
        <v>3</v>
      </c>
      <c r="S1803" s="33" t="str">
        <f t="shared" si="619"/>
        <v>133_3</v>
      </c>
      <c r="T1803" s="35" t="str">
        <f t="shared" si="620"/>
        <v>133AM</v>
      </c>
      <c r="U1803" s="35" t="str">
        <f t="shared" si="621"/>
        <v>133AMNS</v>
      </c>
      <c r="V1803" s="35" t="str">
        <f t="shared" si="637"/>
        <v>1X</v>
      </c>
      <c r="W1803" s="35" t="str">
        <f t="shared" si="630"/>
        <v>133AM1X132</v>
      </c>
      <c r="X1803" s="388">
        <f t="shared" si="631"/>
        <v>0</v>
      </c>
      <c r="Y1803" s="388">
        <f t="shared" si="632"/>
        <v>0</v>
      </c>
      <c r="Z1803" s="280" t="str">
        <f t="shared" si="622"/>
        <v/>
      </c>
      <c r="AA1803" s="280" t="str">
        <f t="shared" si="623"/>
        <v/>
      </c>
      <c r="AB1803" s="389" t="str">
        <f t="shared" si="633"/>
        <v/>
      </c>
      <c r="AC1803" s="389" t="str">
        <f t="shared" si="634"/>
        <v/>
      </c>
      <c r="AD1803" s="390" t="str">
        <f t="shared" si="624"/>
        <v/>
      </c>
      <c r="AE1803" s="282">
        <f t="shared" si="625"/>
        <v>0</v>
      </c>
      <c r="AF1803" s="359">
        <f t="shared" si="626"/>
        <v>0</v>
      </c>
      <c r="AG1803" s="280">
        <f t="shared" si="627"/>
        <v>3</v>
      </c>
      <c r="AH1803" s="280">
        <f t="shared" si="628"/>
        <v>1</v>
      </c>
      <c r="AI1803" s="280">
        <f>IF(ISBLANK(T1803),AI1802,IF(COUNTIF(T$2:T1803,T1803)&gt;1,AI1802,1+MAX(AI1802,0)))</f>
        <v>49</v>
      </c>
      <c r="AL1803" s="391" t="str">
        <f t="shared" si="635"/>
        <v/>
      </c>
      <c r="AM1803" s="391" t="str">
        <f t="shared" si="636"/>
        <v/>
      </c>
      <c r="AO1803" s="310" t="str">
        <f t="shared" si="629"/>
        <v/>
      </c>
      <c r="AP1803" s="310">
        <f>SUM(AO$1:AO1803)</f>
        <v>0</v>
      </c>
      <c r="AQ1803" s="310">
        <f>SUM(AK$2:AK1803)</f>
        <v>12</v>
      </c>
      <c r="AR1803" s="310">
        <f>COUNTA(AJ$2:AJ1803)</f>
        <v>12</v>
      </c>
      <c r="AS1803" s="312"/>
      <c r="AT1803" s="312"/>
      <c r="AU1803" s="312"/>
      <c r="AV1803" s="312"/>
      <c r="AW1803" s="312"/>
      <c r="AZ1803">
        <v>0</v>
      </c>
      <c r="BA1803">
        <v>0</v>
      </c>
    </row>
    <row r="1804" spans="1:53" x14ac:dyDescent="0.25">
      <c r="A1804">
        <v>133</v>
      </c>
      <c r="B1804" t="s">
        <v>65</v>
      </c>
      <c r="C1804" t="s">
        <v>954</v>
      </c>
      <c r="D1804"/>
      <c r="E1804">
        <v>1</v>
      </c>
      <c r="F1804">
        <v>3</v>
      </c>
      <c r="G1804">
        <v>3</v>
      </c>
      <c r="H1804">
        <v>1</v>
      </c>
      <c r="I1804">
        <v>0</v>
      </c>
      <c r="J1804">
        <v>0</v>
      </c>
      <c r="K1804">
        <v>0</v>
      </c>
      <c r="L1804">
        <v>1</v>
      </c>
      <c r="M1804" t="s">
        <v>955</v>
      </c>
      <c r="O1804" s="101">
        <f>IF(ISBLANK(C1804),O1803,IF(COUNTIF(C$2:C1804,C1804)&gt;1,O1803,1+MAX(O1803,0)))</f>
        <v>50</v>
      </c>
      <c r="P1804" s="45">
        <f t="shared" si="616"/>
        <v>27</v>
      </c>
      <c r="Q1804" s="33" t="str">
        <f t="shared" si="617"/>
        <v/>
      </c>
      <c r="R1804" s="33">
        <f t="shared" si="618"/>
        <v>3</v>
      </c>
      <c r="S1804" s="33" t="str">
        <f t="shared" si="619"/>
        <v>133_3</v>
      </c>
      <c r="T1804" s="35" t="str">
        <f t="shared" si="620"/>
        <v>133AM</v>
      </c>
      <c r="U1804" s="35" t="str">
        <f t="shared" si="621"/>
        <v>133AMEW</v>
      </c>
      <c r="V1804" s="35" t="str">
        <f t="shared" si="637"/>
        <v>1X</v>
      </c>
      <c r="W1804" s="35" t="str">
        <f t="shared" si="630"/>
        <v>133AM1X133</v>
      </c>
      <c r="X1804" s="388">
        <f t="shared" si="631"/>
        <v>0</v>
      </c>
      <c r="Y1804" s="388">
        <f t="shared" si="632"/>
        <v>1</v>
      </c>
      <c r="Z1804" s="280" t="str">
        <f t="shared" si="622"/>
        <v/>
      </c>
      <c r="AA1804" s="280" t="str">
        <f t="shared" si="623"/>
        <v/>
      </c>
      <c r="AB1804" s="389" t="str">
        <f t="shared" si="633"/>
        <v/>
      </c>
      <c r="AC1804" s="389" t="str">
        <f t="shared" si="634"/>
        <v/>
      </c>
      <c r="AD1804" s="390" t="str">
        <f t="shared" si="624"/>
        <v/>
      </c>
      <c r="AE1804" s="282">
        <f t="shared" si="625"/>
        <v>0</v>
      </c>
      <c r="AF1804" s="359">
        <f t="shared" si="626"/>
        <v>0</v>
      </c>
      <c r="AG1804" s="280">
        <f t="shared" si="627"/>
        <v>3</v>
      </c>
      <c r="AH1804" s="280">
        <f t="shared" si="628"/>
        <v>1</v>
      </c>
      <c r="AI1804" s="280">
        <f>IF(ISBLANK(T1804),AI1803,IF(COUNTIF(T$2:T1804,T1804)&gt;1,AI1803,1+MAX(AI1803,0)))</f>
        <v>49</v>
      </c>
      <c r="AL1804" s="391" t="str">
        <f t="shared" si="635"/>
        <v/>
      </c>
      <c r="AM1804" s="391" t="str">
        <f t="shared" si="636"/>
        <v/>
      </c>
      <c r="AO1804" s="310" t="str">
        <f t="shared" si="629"/>
        <v/>
      </c>
      <c r="AP1804" s="310">
        <f>SUM(AO$1:AO1804)</f>
        <v>0</v>
      </c>
      <c r="AQ1804" s="310">
        <f>SUM(AK$2:AK1804)</f>
        <v>12</v>
      </c>
      <c r="AR1804" s="310">
        <f>COUNTA(AJ$2:AJ1804)</f>
        <v>12</v>
      </c>
      <c r="AS1804" s="312"/>
      <c r="AT1804" s="312"/>
      <c r="AU1804" s="312"/>
      <c r="AV1804" s="312"/>
      <c r="AW1804" s="312"/>
      <c r="AZ1804">
        <v>0</v>
      </c>
      <c r="BA1804">
        <v>1</v>
      </c>
    </row>
    <row r="1805" spans="1:53" x14ac:dyDescent="0.25">
      <c r="A1805">
        <v>133</v>
      </c>
      <c r="B1805" t="s">
        <v>65</v>
      </c>
      <c r="C1805" t="s">
        <v>954</v>
      </c>
      <c r="D1805"/>
      <c r="E1805">
        <v>1</v>
      </c>
      <c r="F1805">
        <v>3</v>
      </c>
      <c r="G1805">
        <v>4</v>
      </c>
      <c r="H1805">
        <v>6</v>
      </c>
      <c r="I1805">
        <v>2</v>
      </c>
      <c r="J1805">
        <v>2</v>
      </c>
      <c r="K1805">
        <v>0</v>
      </c>
      <c r="L1805">
        <v>1</v>
      </c>
      <c r="M1805" t="s">
        <v>955</v>
      </c>
      <c r="O1805" s="101">
        <f>IF(ISBLANK(C1805),O1804,IF(COUNTIF(C$2:C1805,C1805)&gt;1,O1804,1+MAX(O1804,0)))</f>
        <v>50</v>
      </c>
      <c r="P1805" s="45">
        <f t="shared" si="616"/>
        <v>27</v>
      </c>
      <c r="Q1805" s="33" t="str">
        <f t="shared" si="617"/>
        <v/>
      </c>
      <c r="R1805" s="33">
        <f t="shared" si="618"/>
        <v>3</v>
      </c>
      <c r="S1805" s="33" t="str">
        <f t="shared" si="619"/>
        <v>133_3</v>
      </c>
      <c r="T1805" s="35" t="str">
        <f t="shared" si="620"/>
        <v>133AM</v>
      </c>
      <c r="U1805" s="35" t="str">
        <f t="shared" si="621"/>
        <v>133AMEW</v>
      </c>
      <c r="V1805" s="35" t="str">
        <f t="shared" si="637"/>
        <v>1X</v>
      </c>
      <c r="W1805" s="35" t="str">
        <f t="shared" si="630"/>
        <v>133AM1X134</v>
      </c>
      <c r="X1805" s="388">
        <f t="shared" si="631"/>
        <v>0</v>
      </c>
      <c r="Y1805" s="388">
        <f t="shared" si="632"/>
        <v>1</v>
      </c>
      <c r="Z1805" s="280" t="str">
        <f t="shared" si="622"/>
        <v/>
      </c>
      <c r="AA1805" s="280" t="str">
        <f t="shared" si="623"/>
        <v/>
      </c>
      <c r="AB1805" s="389" t="str">
        <f t="shared" si="633"/>
        <v/>
      </c>
      <c r="AC1805" s="389" t="str">
        <f t="shared" si="634"/>
        <v/>
      </c>
      <c r="AD1805" s="390" t="str">
        <f t="shared" si="624"/>
        <v/>
      </c>
      <c r="AE1805" s="282">
        <f t="shared" si="625"/>
        <v>0</v>
      </c>
      <c r="AF1805" s="359">
        <f t="shared" si="626"/>
        <v>0</v>
      </c>
      <c r="AG1805" s="280">
        <f t="shared" si="627"/>
        <v>3</v>
      </c>
      <c r="AH1805" s="280">
        <f t="shared" si="628"/>
        <v>1</v>
      </c>
      <c r="AI1805" s="280">
        <f>IF(ISBLANK(T1805),AI1804,IF(COUNTIF(T$2:T1805,T1805)&gt;1,AI1804,1+MAX(AI1804,0)))</f>
        <v>49</v>
      </c>
      <c r="AL1805" s="391" t="str">
        <f t="shared" si="635"/>
        <v/>
      </c>
      <c r="AM1805" s="391" t="str">
        <f t="shared" si="636"/>
        <v/>
      </c>
      <c r="AO1805" s="310" t="str">
        <f t="shared" si="629"/>
        <v/>
      </c>
      <c r="AP1805" s="310">
        <f>SUM(AO$1:AO1805)</f>
        <v>0</v>
      </c>
      <c r="AQ1805" s="310">
        <f>SUM(AK$2:AK1805)</f>
        <v>12</v>
      </c>
      <c r="AR1805" s="310">
        <f>COUNTA(AJ$2:AJ1805)</f>
        <v>12</v>
      </c>
      <c r="AS1805" s="312"/>
      <c r="AT1805" s="312"/>
      <c r="AU1805" s="312"/>
      <c r="AV1805" s="312"/>
      <c r="AW1805" s="312"/>
      <c r="AZ1805">
        <v>0</v>
      </c>
      <c r="BA1805">
        <v>1</v>
      </c>
    </row>
    <row r="1806" spans="1:53" x14ac:dyDescent="0.25">
      <c r="A1806">
        <v>133</v>
      </c>
      <c r="B1806" t="s">
        <v>65</v>
      </c>
      <c r="C1806" t="s">
        <v>954</v>
      </c>
      <c r="D1806"/>
      <c r="E1806">
        <v>1</v>
      </c>
      <c r="F1806">
        <v>4</v>
      </c>
      <c r="G1806">
        <v>1</v>
      </c>
      <c r="H1806">
        <v>0</v>
      </c>
      <c r="I1806">
        <v>0</v>
      </c>
      <c r="J1806">
        <v>0</v>
      </c>
      <c r="K1806">
        <v>0</v>
      </c>
      <c r="L1806">
        <v>0</v>
      </c>
      <c r="M1806" t="s">
        <v>955</v>
      </c>
      <c r="O1806" s="101">
        <f>IF(ISBLANK(C1806),O1805,IF(COUNTIF(C$2:C1806,C1806)&gt;1,O1805,1+MAX(O1805,0)))</f>
        <v>50</v>
      </c>
      <c r="P1806" s="45">
        <f t="shared" si="616"/>
        <v>27</v>
      </c>
      <c r="Q1806" s="33" t="str">
        <f t="shared" si="617"/>
        <v/>
      </c>
      <c r="R1806" s="33">
        <f t="shared" si="618"/>
        <v>4</v>
      </c>
      <c r="S1806" s="33" t="str">
        <f t="shared" si="619"/>
        <v>133_4</v>
      </c>
      <c r="T1806" s="35" t="str">
        <f t="shared" si="620"/>
        <v>133AM</v>
      </c>
      <c r="U1806" s="35" t="str">
        <f t="shared" si="621"/>
        <v>133AMNS</v>
      </c>
      <c r="V1806" s="35" t="str">
        <f t="shared" si="637"/>
        <v>1X</v>
      </c>
      <c r="W1806" s="35" t="str">
        <f t="shared" si="630"/>
        <v>133AM1X141</v>
      </c>
      <c r="X1806" s="388">
        <f t="shared" si="631"/>
        <v>0</v>
      </c>
      <c r="Y1806" s="388">
        <f t="shared" si="632"/>
        <v>0</v>
      </c>
      <c r="Z1806" s="280" t="str">
        <f t="shared" si="622"/>
        <v/>
      </c>
      <c r="AA1806" s="280" t="str">
        <f t="shared" si="623"/>
        <v/>
      </c>
      <c r="AB1806" s="389" t="str">
        <f t="shared" si="633"/>
        <v/>
      </c>
      <c r="AC1806" s="389" t="str">
        <f t="shared" si="634"/>
        <v/>
      </c>
      <c r="AD1806" s="390" t="str">
        <f t="shared" si="624"/>
        <v/>
      </c>
      <c r="AE1806" s="282">
        <f t="shared" si="625"/>
        <v>1</v>
      </c>
      <c r="AF1806" s="359">
        <f t="shared" si="626"/>
        <v>0</v>
      </c>
      <c r="AG1806" s="280">
        <f t="shared" si="627"/>
        <v>3</v>
      </c>
      <c r="AH1806" s="280">
        <f t="shared" si="628"/>
        <v>1</v>
      </c>
      <c r="AI1806" s="280">
        <f>IF(ISBLANK(T1806),AI1805,IF(COUNTIF(T$2:T1806,T1806)&gt;1,AI1805,1+MAX(AI1805,0)))</f>
        <v>49</v>
      </c>
      <c r="AL1806" s="391" t="str">
        <f t="shared" si="635"/>
        <v/>
      </c>
      <c r="AM1806" s="391" t="str">
        <f t="shared" si="636"/>
        <v/>
      </c>
      <c r="AO1806" s="310" t="str">
        <f t="shared" si="629"/>
        <v/>
      </c>
      <c r="AP1806" s="310">
        <f>SUM(AO$1:AO1806)</f>
        <v>0</v>
      </c>
      <c r="AQ1806" s="310">
        <f>SUM(AK$2:AK1806)</f>
        <v>12</v>
      </c>
      <c r="AR1806" s="310">
        <f>COUNTA(AJ$2:AJ1806)</f>
        <v>12</v>
      </c>
      <c r="AS1806" s="312"/>
      <c r="AT1806" s="312"/>
      <c r="AU1806" s="312"/>
      <c r="AV1806" s="312"/>
      <c r="AW1806" s="312"/>
      <c r="AZ1806">
        <v>0</v>
      </c>
      <c r="BA1806">
        <v>0</v>
      </c>
    </row>
    <row r="1807" spans="1:53" x14ac:dyDescent="0.25">
      <c r="A1807">
        <v>133</v>
      </c>
      <c r="B1807" t="s">
        <v>65</v>
      </c>
      <c r="C1807" t="s">
        <v>954</v>
      </c>
      <c r="D1807"/>
      <c r="E1807">
        <v>1</v>
      </c>
      <c r="F1807">
        <v>4</v>
      </c>
      <c r="G1807">
        <v>2</v>
      </c>
      <c r="H1807">
        <v>0</v>
      </c>
      <c r="I1807">
        <v>0</v>
      </c>
      <c r="J1807">
        <v>0</v>
      </c>
      <c r="K1807">
        <v>0</v>
      </c>
      <c r="L1807">
        <v>0</v>
      </c>
      <c r="M1807" t="s">
        <v>955</v>
      </c>
      <c r="O1807" s="101">
        <f>IF(ISBLANK(C1807),O1806,IF(COUNTIF(C$2:C1807,C1807)&gt;1,O1806,1+MAX(O1806,0)))</f>
        <v>50</v>
      </c>
      <c r="P1807" s="45">
        <f t="shared" si="616"/>
        <v>27</v>
      </c>
      <c r="Q1807" s="33" t="str">
        <f t="shared" si="617"/>
        <v/>
      </c>
      <c r="R1807" s="33">
        <f t="shared" si="618"/>
        <v>4</v>
      </c>
      <c r="S1807" s="33" t="str">
        <f t="shared" si="619"/>
        <v>133_4</v>
      </c>
      <c r="T1807" s="35" t="str">
        <f t="shared" si="620"/>
        <v>133AM</v>
      </c>
      <c r="U1807" s="35" t="str">
        <f t="shared" si="621"/>
        <v>133AMNS</v>
      </c>
      <c r="V1807" s="35" t="str">
        <f t="shared" si="637"/>
        <v>1X</v>
      </c>
      <c r="W1807" s="35" t="str">
        <f t="shared" si="630"/>
        <v>133AM1X142</v>
      </c>
      <c r="X1807" s="388">
        <f t="shared" si="631"/>
        <v>0</v>
      </c>
      <c r="Y1807" s="388">
        <f t="shared" si="632"/>
        <v>0</v>
      </c>
      <c r="Z1807" s="280" t="str">
        <f t="shared" si="622"/>
        <v/>
      </c>
      <c r="AA1807" s="280" t="str">
        <f t="shared" si="623"/>
        <v/>
      </c>
      <c r="AB1807" s="389" t="str">
        <f t="shared" si="633"/>
        <v/>
      </c>
      <c r="AC1807" s="389" t="str">
        <f t="shared" si="634"/>
        <v/>
      </c>
      <c r="AD1807" s="390" t="str">
        <f t="shared" si="624"/>
        <v/>
      </c>
      <c r="AE1807" s="282">
        <f t="shared" si="625"/>
        <v>0</v>
      </c>
      <c r="AF1807" s="359">
        <f t="shared" si="626"/>
        <v>0</v>
      </c>
      <c r="AG1807" s="280">
        <f t="shared" si="627"/>
        <v>3</v>
      </c>
      <c r="AH1807" s="280">
        <f t="shared" si="628"/>
        <v>1</v>
      </c>
      <c r="AI1807" s="280">
        <f>IF(ISBLANK(T1807),AI1806,IF(COUNTIF(T$2:T1807,T1807)&gt;1,AI1806,1+MAX(AI1806,0)))</f>
        <v>49</v>
      </c>
      <c r="AL1807" s="391" t="str">
        <f t="shared" si="635"/>
        <v/>
      </c>
      <c r="AM1807" s="391" t="str">
        <f t="shared" si="636"/>
        <v/>
      </c>
      <c r="AO1807" s="310" t="str">
        <f t="shared" si="629"/>
        <v/>
      </c>
      <c r="AP1807" s="310">
        <f>SUM(AO$1:AO1807)</f>
        <v>0</v>
      </c>
      <c r="AQ1807" s="310">
        <f>SUM(AK$2:AK1807)</f>
        <v>12</v>
      </c>
      <c r="AR1807" s="310">
        <f>COUNTA(AJ$2:AJ1807)</f>
        <v>12</v>
      </c>
      <c r="AS1807" s="312"/>
      <c r="AT1807" s="312"/>
      <c r="AU1807" s="312"/>
      <c r="AV1807" s="312"/>
      <c r="AW1807" s="312"/>
      <c r="AZ1807">
        <v>0</v>
      </c>
      <c r="BA1807">
        <v>0</v>
      </c>
    </row>
    <row r="1808" spans="1:53" x14ac:dyDescent="0.25">
      <c r="A1808">
        <v>133</v>
      </c>
      <c r="B1808" t="s">
        <v>65</v>
      </c>
      <c r="C1808" t="s">
        <v>954</v>
      </c>
      <c r="D1808"/>
      <c r="E1808">
        <v>1</v>
      </c>
      <c r="F1808">
        <v>4</v>
      </c>
      <c r="G1808">
        <v>3</v>
      </c>
      <c r="H1808">
        <v>1</v>
      </c>
      <c r="I1808">
        <v>0</v>
      </c>
      <c r="J1808">
        <v>0</v>
      </c>
      <c r="K1808">
        <v>0</v>
      </c>
      <c r="L1808">
        <v>0</v>
      </c>
      <c r="M1808" t="s">
        <v>955</v>
      </c>
      <c r="O1808" s="101">
        <f>IF(ISBLANK(C1808),O1807,IF(COUNTIF(C$2:C1808,C1808)&gt;1,O1807,1+MAX(O1807,0)))</f>
        <v>50</v>
      </c>
      <c r="P1808" s="45">
        <f t="shared" si="616"/>
        <v>27</v>
      </c>
      <c r="Q1808" s="33" t="str">
        <f t="shared" si="617"/>
        <v/>
      </c>
      <c r="R1808" s="33">
        <f t="shared" si="618"/>
        <v>4</v>
      </c>
      <c r="S1808" s="33" t="str">
        <f t="shared" si="619"/>
        <v>133_4</v>
      </c>
      <c r="T1808" s="35" t="str">
        <f t="shared" si="620"/>
        <v>133AM</v>
      </c>
      <c r="U1808" s="35" t="str">
        <f t="shared" si="621"/>
        <v>133AMEW</v>
      </c>
      <c r="V1808" s="35" t="str">
        <f t="shared" si="637"/>
        <v>1X</v>
      </c>
      <c r="W1808" s="35" t="str">
        <f t="shared" si="630"/>
        <v>133AM1X143</v>
      </c>
      <c r="X1808" s="388">
        <f t="shared" si="631"/>
        <v>0</v>
      </c>
      <c r="Y1808" s="388">
        <f t="shared" si="632"/>
        <v>0</v>
      </c>
      <c r="Z1808" s="280" t="str">
        <f t="shared" si="622"/>
        <v/>
      </c>
      <c r="AA1808" s="280" t="str">
        <f t="shared" si="623"/>
        <v/>
      </c>
      <c r="AB1808" s="389" t="str">
        <f t="shared" si="633"/>
        <v/>
      </c>
      <c r="AC1808" s="389" t="str">
        <f t="shared" si="634"/>
        <v/>
      </c>
      <c r="AD1808" s="390" t="str">
        <f t="shared" si="624"/>
        <v/>
      </c>
      <c r="AE1808" s="282">
        <f t="shared" si="625"/>
        <v>0</v>
      </c>
      <c r="AF1808" s="359">
        <f t="shared" si="626"/>
        <v>0</v>
      </c>
      <c r="AG1808" s="280">
        <f t="shared" si="627"/>
        <v>3</v>
      </c>
      <c r="AH1808" s="280">
        <f t="shared" si="628"/>
        <v>1</v>
      </c>
      <c r="AI1808" s="280">
        <f>IF(ISBLANK(T1808),AI1807,IF(COUNTIF(T$2:T1808,T1808)&gt;1,AI1807,1+MAX(AI1807,0)))</f>
        <v>49</v>
      </c>
      <c r="AL1808" s="391" t="str">
        <f t="shared" si="635"/>
        <v/>
      </c>
      <c r="AM1808" s="391" t="str">
        <f t="shared" si="636"/>
        <v/>
      </c>
      <c r="AO1808" s="310" t="str">
        <f t="shared" si="629"/>
        <v/>
      </c>
      <c r="AP1808" s="310">
        <f>SUM(AO$1:AO1808)</f>
        <v>0</v>
      </c>
      <c r="AQ1808" s="310">
        <f>SUM(AK$2:AK1808)</f>
        <v>12</v>
      </c>
      <c r="AR1808" s="310">
        <f>COUNTA(AJ$2:AJ1808)</f>
        <v>12</v>
      </c>
      <c r="AS1808" s="312"/>
      <c r="AT1808" s="312"/>
      <c r="AU1808" s="312"/>
      <c r="AV1808" s="312"/>
      <c r="AW1808" s="312"/>
      <c r="AZ1808">
        <v>0</v>
      </c>
      <c r="BA1808">
        <v>0</v>
      </c>
    </row>
    <row r="1809" spans="1:53" x14ac:dyDescent="0.25">
      <c r="A1809">
        <v>133</v>
      </c>
      <c r="B1809" t="s">
        <v>65</v>
      </c>
      <c r="C1809" t="s">
        <v>954</v>
      </c>
      <c r="D1809"/>
      <c r="E1809">
        <v>1</v>
      </c>
      <c r="F1809">
        <v>4</v>
      </c>
      <c r="G1809">
        <v>4</v>
      </c>
      <c r="H1809">
        <v>8</v>
      </c>
      <c r="I1809">
        <v>6</v>
      </c>
      <c r="J1809">
        <v>1</v>
      </c>
      <c r="K1809">
        <v>2</v>
      </c>
      <c r="L1809">
        <v>2</v>
      </c>
      <c r="M1809" t="s">
        <v>955</v>
      </c>
      <c r="O1809" s="101">
        <f>IF(ISBLANK(C1809),O1808,IF(COUNTIF(C$2:C1809,C1809)&gt;1,O1808,1+MAX(O1808,0)))</f>
        <v>50</v>
      </c>
      <c r="P1809" s="45">
        <f t="shared" si="616"/>
        <v>27</v>
      </c>
      <c r="Q1809" s="33" t="str">
        <f t="shared" si="617"/>
        <v/>
      </c>
      <c r="R1809" s="33">
        <f t="shared" si="618"/>
        <v>4</v>
      </c>
      <c r="S1809" s="33" t="str">
        <f t="shared" si="619"/>
        <v>133_4</v>
      </c>
      <c r="T1809" s="35" t="str">
        <f t="shared" si="620"/>
        <v>133AM</v>
      </c>
      <c r="U1809" s="35" t="str">
        <f t="shared" si="621"/>
        <v>133AMEW</v>
      </c>
      <c r="V1809" s="35" t="str">
        <f t="shared" si="637"/>
        <v>1X</v>
      </c>
      <c r="W1809" s="35" t="str">
        <f t="shared" si="630"/>
        <v>133AM1X144</v>
      </c>
      <c r="X1809" s="388">
        <f t="shared" si="631"/>
        <v>2</v>
      </c>
      <c r="Y1809" s="388">
        <f t="shared" si="632"/>
        <v>2</v>
      </c>
      <c r="Z1809" s="280" t="str">
        <f t="shared" si="622"/>
        <v/>
      </c>
      <c r="AA1809" s="280" t="str">
        <f t="shared" si="623"/>
        <v/>
      </c>
      <c r="AB1809" s="389" t="str">
        <f t="shared" si="633"/>
        <v/>
      </c>
      <c r="AC1809" s="389" t="str">
        <f t="shared" si="634"/>
        <v/>
      </c>
      <c r="AD1809" s="390" t="str">
        <f t="shared" si="624"/>
        <v/>
      </c>
      <c r="AE1809" s="282">
        <f t="shared" si="625"/>
        <v>0</v>
      </c>
      <c r="AF1809" s="359">
        <f t="shared" si="626"/>
        <v>0</v>
      </c>
      <c r="AG1809" s="280">
        <f t="shared" si="627"/>
        <v>3</v>
      </c>
      <c r="AH1809" s="280">
        <f t="shared" si="628"/>
        <v>1</v>
      </c>
      <c r="AI1809" s="280">
        <f>IF(ISBLANK(T1809),AI1808,IF(COUNTIF(T$2:T1809,T1809)&gt;1,AI1808,1+MAX(AI1808,0)))</f>
        <v>49</v>
      </c>
      <c r="AL1809" s="391" t="str">
        <f t="shared" si="635"/>
        <v/>
      </c>
      <c r="AM1809" s="391" t="str">
        <f t="shared" si="636"/>
        <v/>
      </c>
      <c r="AO1809" s="310" t="str">
        <f t="shared" si="629"/>
        <v/>
      </c>
      <c r="AP1809" s="310">
        <f>SUM(AO$1:AO1809)</f>
        <v>0</v>
      </c>
      <c r="AQ1809" s="310">
        <f>SUM(AK$2:AK1809)</f>
        <v>12</v>
      </c>
      <c r="AR1809" s="310">
        <f>COUNTA(AJ$2:AJ1809)</f>
        <v>12</v>
      </c>
      <c r="AS1809" s="312"/>
      <c r="AT1809" s="312"/>
      <c r="AU1809" s="312"/>
      <c r="AV1809" s="312"/>
      <c r="AW1809" s="312"/>
      <c r="AZ1809">
        <v>2</v>
      </c>
      <c r="BA1809">
        <v>2</v>
      </c>
    </row>
    <row r="1810" spans="1:53" x14ac:dyDescent="0.25">
      <c r="A1810">
        <v>133</v>
      </c>
      <c r="B1810" t="s">
        <v>65</v>
      </c>
      <c r="C1810" t="s">
        <v>672</v>
      </c>
      <c r="D1810"/>
      <c r="E1810">
        <v>1</v>
      </c>
      <c r="F1810">
        <v>1</v>
      </c>
      <c r="G1810">
        <v>1</v>
      </c>
      <c r="H1810">
        <v>14</v>
      </c>
      <c r="I1810">
        <v>3</v>
      </c>
      <c r="J1810">
        <v>1</v>
      </c>
      <c r="K1810">
        <v>0</v>
      </c>
      <c r="L1810">
        <v>1</v>
      </c>
      <c r="M1810" t="s">
        <v>956</v>
      </c>
      <c r="O1810" s="101">
        <f>IF(ISBLANK(C1810),O1809,IF(COUNTIF(C$2:C1810,C1810)&gt;1,O1809,1+MAX(O1809,0)))</f>
        <v>51</v>
      </c>
      <c r="P1810" s="45">
        <f t="shared" si="616"/>
        <v>27</v>
      </c>
      <c r="Q1810" s="33" t="str">
        <f t="shared" si="617"/>
        <v/>
      </c>
      <c r="R1810" s="33">
        <f t="shared" si="618"/>
        <v>1</v>
      </c>
      <c r="S1810" s="33" t="str">
        <f t="shared" si="619"/>
        <v>133_1</v>
      </c>
      <c r="T1810" s="35" t="str">
        <f t="shared" si="620"/>
        <v>133AM</v>
      </c>
      <c r="U1810" s="35" t="str">
        <f t="shared" si="621"/>
        <v>133AMNS</v>
      </c>
      <c r="V1810" s="35" t="str">
        <f t="shared" si="637"/>
        <v>1Y</v>
      </c>
      <c r="W1810" s="35" t="str">
        <f t="shared" si="630"/>
        <v>133AM1Y111</v>
      </c>
      <c r="X1810" s="388">
        <f t="shared" si="631"/>
        <v>0</v>
      </c>
      <c r="Y1810" s="388">
        <f t="shared" si="632"/>
        <v>1</v>
      </c>
      <c r="Z1810" s="280" t="str">
        <f t="shared" si="622"/>
        <v/>
      </c>
      <c r="AA1810" s="280" t="str">
        <f t="shared" si="623"/>
        <v/>
      </c>
      <c r="AB1810" s="389" t="str">
        <f t="shared" si="633"/>
        <v/>
      </c>
      <c r="AC1810" s="389" t="str">
        <f t="shared" si="634"/>
        <v/>
      </c>
      <c r="AD1810" s="390" t="str">
        <f t="shared" si="624"/>
        <v/>
      </c>
      <c r="AE1810" s="282">
        <f t="shared" si="625"/>
        <v>1</v>
      </c>
      <c r="AF1810" s="359">
        <f t="shared" si="626"/>
        <v>0</v>
      </c>
      <c r="AG1810" s="280">
        <f t="shared" si="627"/>
        <v>3</v>
      </c>
      <c r="AH1810" s="280">
        <f t="shared" si="628"/>
        <v>1</v>
      </c>
      <c r="AI1810" s="280">
        <f>IF(ISBLANK(T1810),AI1809,IF(COUNTIF(T$2:T1810,T1810)&gt;1,AI1809,1+MAX(AI1809,0)))</f>
        <v>49</v>
      </c>
      <c r="AL1810" s="391" t="str">
        <f t="shared" si="635"/>
        <v/>
      </c>
      <c r="AM1810" s="391" t="str">
        <f t="shared" si="636"/>
        <v/>
      </c>
      <c r="AO1810" s="310" t="str">
        <f t="shared" si="629"/>
        <v/>
      </c>
      <c r="AP1810" s="310">
        <f>SUM(AO$1:AO1810)</f>
        <v>0</v>
      </c>
      <c r="AQ1810" s="310">
        <f>SUM(AK$2:AK1810)</f>
        <v>12</v>
      </c>
      <c r="AR1810" s="310">
        <f>COUNTA(AJ$2:AJ1810)</f>
        <v>12</v>
      </c>
      <c r="AS1810" s="312"/>
      <c r="AT1810" s="312"/>
      <c r="AU1810" s="312"/>
      <c r="AV1810" s="312"/>
      <c r="AW1810" s="312"/>
      <c r="AZ1810">
        <v>0</v>
      </c>
      <c r="BA1810">
        <v>1</v>
      </c>
    </row>
    <row r="1811" spans="1:53" x14ac:dyDescent="0.25">
      <c r="A1811">
        <v>133</v>
      </c>
      <c r="B1811" t="s">
        <v>65</v>
      </c>
      <c r="C1811" t="s">
        <v>672</v>
      </c>
      <c r="D1811"/>
      <c r="E1811">
        <v>1</v>
      </c>
      <c r="F1811">
        <v>1</v>
      </c>
      <c r="G1811">
        <v>2</v>
      </c>
      <c r="H1811">
        <v>4</v>
      </c>
      <c r="I1811">
        <v>2</v>
      </c>
      <c r="J1811">
        <v>2</v>
      </c>
      <c r="K1811">
        <v>0</v>
      </c>
      <c r="L1811">
        <v>0</v>
      </c>
      <c r="M1811" t="s">
        <v>956</v>
      </c>
      <c r="O1811" s="101">
        <f>IF(ISBLANK(C1811),O1810,IF(COUNTIF(C$2:C1811,C1811)&gt;1,O1810,1+MAX(O1810,0)))</f>
        <v>51</v>
      </c>
      <c r="P1811" s="45">
        <f t="shared" si="616"/>
        <v>27</v>
      </c>
      <c r="Q1811" s="33" t="str">
        <f t="shared" si="617"/>
        <v/>
      </c>
      <c r="R1811" s="33">
        <f t="shared" si="618"/>
        <v>1</v>
      </c>
      <c r="S1811" s="33" t="str">
        <f t="shared" si="619"/>
        <v>133_1</v>
      </c>
      <c r="T1811" s="35" t="str">
        <f t="shared" si="620"/>
        <v>133AM</v>
      </c>
      <c r="U1811" s="35" t="str">
        <f t="shared" si="621"/>
        <v>133AMNS</v>
      </c>
      <c r="V1811" s="35" t="str">
        <f t="shared" si="637"/>
        <v>1Y</v>
      </c>
      <c r="W1811" s="35" t="str">
        <f t="shared" si="630"/>
        <v>133AM1Y112</v>
      </c>
      <c r="X1811" s="388">
        <f t="shared" si="631"/>
        <v>0</v>
      </c>
      <c r="Y1811" s="388">
        <f t="shared" si="632"/>
        <v>0</v>
      </c>
      <c r="Z1811" s="280" t="str">
        <f t="shared" si="622"/>
        <v/>
      </c>
      <c r="AA1811" s="280" t="str">
        <f t="shared" si="623"/>
        <v/>
      </c>
      <c r="AB1811" s="389" t="str">
        <f t="shared" si="633"/>
        <v/>
      </c>
      <c r="AC1811" s="389" t="str">
        <f t="shared" si="634"/>
        <v/>
      </c>
      <c r="AD1811" s="390" t="str">
        <f t="shared" si="624"/>
        <v/>
      </c>
      <c r="AE1811" s="282">
        <f t="shared" si="625"/>
        <v>0</v>
      </c>
      <c r="AF1811" s="359">
        <f t="shared" si="626"/>
        <v>0</v>
      </c>
      <c r="AG1811" s="280">
        <f t="shared" si="627"/>
        <v>3</v>
      </c>
      <c r="AH1811" s="280">
        <f t="shared" si="628"/>
        <v>1</v>
      </c>
      <c r="AI1811" s="280">
        <f>IF(ISBLANK(T1811),AI1810,IF(COUNTIF(T$2:T1811,T1811)&gt;1,AI1810,1+MAX(AI1810,0)))</f>
        <v>49</v>
      </c>
      <c r="AL1811" s="391" t="str">
        <f t="shared" si="635"/>
        <v/>
      </c>
      <c r="AM1811" s="391" t="str">
        <f t="shared" si="636"/>
        <v/>
      </c>
      <c r="AO1811" s="310" t="str">
        <f t="shared" si="629"/>
        <v/>
      </c>
      <c r="AP1811" s="310">
        <f>SUM(AO$1:AO1811)</f>
        <v>0</v>
      </c>
      <c r="AQ1811" s="310">
        <f>SUM(AK$2:AK1811)</f>
        <v>12</v>
      </c>
      <c r="AR1811" s="310">
        <f>COUNTA(AJ$2:AJ1811)</f>
        <v>12</v>
      </c>
      <c r="AS1811" s="312"/>
      <c r="AT1811" s="312"/>
      <c r="AU1811" s="312"/>
      <c r="AV1811" s="312"/>
      <c r="AW1811" s="312"/>
      <c r="AZ1811">
        <v>0</v>
      </c>
      <c r="BA1811">
        <v>0</v>
      </c>
    </row>
    <row r="1812" spans="1:53" x14ac:dyDescent="0.25">
      <c r="A1812">
        <v>133</v>
      </c>
      <c r="B1812" t="s">
        <v>65</v>
      </c>
      <c r="C1812" t="s">
        <v>672</v>
      </c>
      <c r="D1812"/>
      <c r="E1812">
        <v>1</v>
      </c>
      <c r="F1812">
        <v>1</v>
      </c>
      <c r="G1812">
        <v>3</v>
      </c>
      <c r="H1812">
        <v>0</v>
      </c>
      <c r="I1812">
        <v>0</v>
      </c>
      <c r="J1812">
        <v>0</v>
      </c>
      <c r="K1812">
        <v>0</v>
      </c>
      <c r="L1812">
        <v>0</v>
      </c>
      <c r="M1812" t="s">
        <v>956</v>
      </c>
      <c r="O1812" s="101">
        <f>IF(ISBLANK(C1812),O1811,IF(COUNTIF(C$2:C1812,C1812)&gt;1,O1811,1+MAX(O1811,0)))</f>
        <v>51</v>
      </c>
      <c r="P1812" s="45">
        <f t="shared" si="616"/>
        <v>27</v>
      </c>
      <c r="Q1812" s="33" t="str">
        <f t="shared" si="617"/>
        <v/>
      </c>
      <c r="R1812" s="33">
        <f t="shared" si="618"/>
        <v>1</v>
      </c>
      <c r="S1812" s="33" t="str">
        <f t="shared" si="619"/>
        <v>133_1</v>
      </c>
      <c r="T1812" s="35" t="str">
        <f t="shared" si="620"/>
        <v>133AM</v>
      </c>
      <c r="U1812" s="35" t="str">
        <f t="shared" si="621"/>
        <v>133AMEW</v>
      </c>
      <c r="V1812" s="35" t="str">
        <f t="shared" si="637"/>
        <v>1Y</v>
      </c>
      <c r="W1812" s="35" t="str">
        <f t="shared" si="630"/>
        <v>133AM1Y113</v>
      </c>
      <c r="X1812" s="388">
        <f t="shared" si="631"/>
        <v>0</v>
      </c>
      <c r="Y1812" s="388">
        <f t="shared" si="632"/>
        <v>0</v>
      </c>
      <c r="Z1812" s="280" t="str">
        <f t="shared" si="622"/>
        <v/>
      </c>
      <c r="AA1812" s="280" t="str">
        <f t="shared" si="623"/>
        <v/>
      </c>
      <c r="AB1812" s="389" t="str">
        <f t="shared" si="633"/>
        <v/>
      </c>
      <c r="AC1812" s="389" t="str">
        <f t="shared" si="634"/>
        <v/>
      </c>
      <c r="AD1812" s="390" t="str">
        <f t="shared" si="624"/>
        <v/>
      </c>
      <c r="AE1812" s="282">
        <f t="shared" si="625"/>
        <v>0</v>
      </c>
      <c r="AF1812" s="359">
        <f t="shared" si="626"/>
        <v>0</v>
      </c>
      <c r="AG1812" s="280">
        <f t="shared" si="627"/>
        <v>3</v>
      </c>
      <c r="AH1812" s="280">
        <f t="shared" si="628"/>
        <v>1</v>
      </c>
      <c r="AI1812" s="280">
        <f>IF(ISBLANK(T1812),AI1811,IF(COUNTIF(T$2:T1812,T1812)&gt;1,AI1811,1+MAX(AI1811,0)))</f>
        <v>49</v>
      </c>
      <c r="AL1812" s="391" t="str">
        <f t="shared" si="635"/>
        <v/>
      </c>
      <c r="AM1812" s="391" t="str">
        <f t="shared" si="636"/>
        <v/>
      </c>
      <c r="AO1812" s="310" t="str">
        <f t="shared" si="629"/>
        <v/>
      </c>
      <c r="AP1812" s="310">
        <f>SUM(AO$1:AO1812)</f>
        <v>0</v>
      </c>
      <c r="AQ1812" s="310">
        <f>SUM(AK$2:AK1812)</f>
        <v>12</v>
      </c>
      <c r="AR1812" s="310">
        <f>COUNTA(AJ$2:AJ1812)</f>
        <v>12</v>
      </c>
      <c r="AS1812" s="312"/>
      <c r="AT1812" s="312"/>
      <c r="AU1812" s="312"/>
      <c r="AV1812" s="312"/>
      <c r="AW1812" s="312"/>
      <c r="AZ1812">
        <v>0</v>
      </c>
      <c r="BA1812">
        <v>0</v>
      </c>
    </row>
    <row r="1813" spans="1:53" x14ac:dyDescent="0.25">
      <c r="A1813">
        <v>133</v>
      </c>
      <c r="B1813" t="s">
        <v>65</v>
      </c>
      <c r="C1813" t="s">
        <v>672</v>
      </c>
      <c r="D1813"/>
      <c r="E1813">
        <v>1</v>
      </c>
      <c r="F1813">
        <v>1</v>
      </c>
      <c r="G1813">
        <v>4</v>
      </c>
      <c r="H1813">
        <v>0</v>
      </c>
      <c r="I1813">
        <v>0</v>
      </c>
      <c r="J1813">
        <v>0</v>
      </c>
      <c r="K1813">
        <v>0</v>
      </c>
      <c r="L1813">
        <v>0</v>
      </c>
      <c r="M1813" t="s">
        <v>956</v>
      </c>
      <c r="O1813" s="101">
        <f>IF(ISBLANK(C1813),O1812,IF(COUNTIF(C$2:C1813,C1813)&gt;1,O1812,1+MAX(O1812,0)))</f>
        <v>51</v>
      </c>
      <c r="P1813" s="45">
        <f t="shared" si="616"/>
        <v>27</v>
      </c>
      <c r="Q1813" s="33" t="str">
        <f t="shared" si="617"/>
        <v/>
      </c>
      <c r="R1813" s="33">
        <f t="shared" si="618"/>
        <v>1</v>
      </c>
      <c r="S1813" s="33" t="str">
        <f t="shared" si="619"/>
        <v>133_1</v>
      </c>
      <c r="T1813" s="35" t="str">
        <f t="shared" si="620"/>
        <v>133AM</v>
      </c>
      <c r="U1813" s="35" t="str">
        <f t="shared" si="621"/>
        <v>133AMEW</v>
      </c>
      <c r="V1813" s="35" t="str">
        <f t="shared" si="637"/>
        <v>1Y</v>
      </c>
      <c r="W1813" s="35" t="str">
        <f t="shared" si="630"/>
        <v>133AM1Y114</v>
      </c>
      <c r="X1813" s="388">
        <f t="shared" si="631"/>
        <v>0</v>
      </c>
      <c r="Y1813" s="388">
        <f t="shared" si="632"/>
        <v>0</v>
      </c>
      <c r="Z1813" s="280" t="str">
        <f t="shared" si="622"/>
        <v/>
      </c>
      <c r="AA1813" s="280" t="str">
        <f t="shared" si="623"/>
        <v/>
      </c>
      <c r="AB1813" s="389" t="str">
        <f t="shared" si="633"/>
        <v/>
      </c>
      <c r="AC1813" s="389" t="str">
        <f t="shared" si="634"/>
        <v/>
      </c>
      <c r="AD1813" s="390" t="str">
        <f t="shared" si="624"/>
        <v/>
      </c>
      <c r="AE1813" s="282">
        <f t="shared" si="625"/>
        <v>0</v>
      </c>
      <c r="AF1813" s="359">
        <f t="shared" si="626"/>
        <v>0</v>
      </c>
      <c r="AG1813" s="280">
        <f t="shared" si="627"/>
        <v>3</v>
      </c>
      <c r="AH1813" s="280">
        <f t="shared" si="628"/>
        <v>1</v>
      </c>
      <c r="AI1813" s="280">
        <f>IF(ISBLANK(T1813),AI1812,IF(COUNTIF(T$2:T1813,T1813)&gt;1,AI1812,1+MAX(AI1812,0)))</f>
        <v>49</v>
      </c>
      <c r="AL1813" s="391" t="str">
        <f t="shared" si="635"/>
        <v/>
      </c>
      <c r="AM1813" s="391" t="str">
        <f t="shared" si="636"/>
        <v/>
      </c>
      <c r="AO1813" s="310" t="str">
        <f t="shared" si="629"/>
        <v/>
      </c>
      <c r="AP1813" s="310">
        <f>SUM(AO$1:AO1813)</f>
        <v>0</v>
      </c>
      <c r="AQ1813" s="310">
        <f>SUM(AK$2:AK1813)</f>
        <v>12</v>
      </c>
      <c r="AR1813" s="310">
        <f>COUNTA(AJ$2:AJ1813)</f>
        <v>12</v>
      </c>
      <c r="AS1813" s="312"/>
      <c r="AT1813" s="312"/>
      <c r="AU1813" s="312"/>
      <c r="AV1813" s="312"/>
      <c r="AW1813" s="312"/>
      <c r="AZ1813">
        <v>0</v>
      </c>
      <c r="BA1813">
        <v>0</v>
      </c>
    </row>
    <row r="1814" spans="1:53" x14ac:dyDescent="0.25">
      <c r="A1814">
        <v>133</v>
      </c>
      <c r="B1814" t="s">
        <v>65</v>
      </c>
      <c r="C1814" t="s">
        <v>672</v>
      </c>
      <c r="D1814"/>
      <c r="E1814">
        <v>1</v>
      </c>
      <c r="F1814">
        <v>2</v>
      </c>
      <c r="G1814">
        <v>1</v>
      </c>
      <c r="H1814">
        <v>31</v>
      </c>
      <c r="I1814">
        <v>8</v>
      </c>
      <c r="J1814">
        <v>11</v>
      </c>
      <c r="K1814">
        <v>1</v>
      </c>
      <c r="L1814">
        <v>1</v>
      </c>
      <c r="M1814" t="s">
        <v>956</v>
      </c>
      <c r="O1814" s="101">
        <f>IF(ISBLANK(C1814),O1813,IF(COUNTIF(C$2:C1814,C1814)&gt;1,O1813,1+MAX(O1813,0)))</f>
        <v>51</v>
      </c>
      <c r="P1814" s="45">
        <f t="shared" si="616"/>
        <v>27</v>
      </c>
      <c r="Q1814" s="33" t="str">
        <f t="shared" si="617"/>
        <v/>
      </c>
      <c r="R1814" s="33">
        <f t="shared" si="618"/>
        <v>2</v>
      </c>
      <c r="S1814" s="33" t="str">
        <f t="shared" si="619"/>
        <v>133_2</v>
      </c>
      <c r="T1814" s="35" t="str">
        <f t="shared" si="620"/>
        <v>133AM</v>
      </c>
      <c r="U1814" s="35" t="str">
        <f t="shared" si="621"/>
        <v>133AMNS</v>
      </c>
      <c r="V1814" s="35" t="str">
        <f t="shared" si="637"/>
        <v>1Y</v>
      </c>
      <c r="W1814" s="35" t="str">
        <f t="shared" si="630"/>
        <v>133AM1Y121</v>
      </c>
      <c r="X1814" s="388">
        <f t="shared" si="631"/>
        <v>1</v>
      </c>
      <c r="Y1814" s="388">
        <f t="shared" si="632"/>
        <v>1</v>
      </c>
      <c r="Z1814" s="280" t="str">
        <f t="shared" si="622"/>
        <v/>
      </c>
      <c r="AA1814" s="280" t="str">
        <f t="shared" si="623"/>
        <v/>
      </c>
      <c r="AB1814" s="389" t="str">
        <f t="shared" si="633"/>
        <v/>
      </c>
      <c r="AC1814" s="389" t="str">
        <f t="shared" si="634"/>
        <v/>
      </c>
      <c r="AD1814" s="390" t="str">
        <f t="shared" si="624"/>
        <v/>
      </c>
      <c r="AE1814" s="282">
        <f t="shared" si="625"/>
        <v>1</v>
      </c>
      <c r="AF1814" s="359">
        <f t="shared" si="626"/>
        <v>0</v>
      </c>
      <c r="AG1814" s="280">
        <f t="shared" si="627"/>
        <v>3</v>
      </c>
      <c r="AH1814" s="280">
        <f t="shared" si="628"/>
        <v>1</v>
      </c>
      <c r="AI1814" s="280">
        <f>IF(ISBLANK(T1814),AI1813,IF(COUNTIF(T$2:T1814,T1814)&gt;1,AI1813,1+MAX(AI1813,0)))</f>
        <v>49</v>
      </c>
      <c r="AL1814" s="391" t="str">
        <f t="shared" si="635"/>
        <v/>
      </c>
      <c r="AM1814" s="391" t="str">
        <f t="shared" si="636"/>
        <v/>
      </c>
      <c r="AO1814" s="310" t="str">
        <f t="shared" si="629"/>
        <v/>
      </c>
      <c r="AP1814" s="310">
        <f>SUM(AO$1:AO1814)</f>
        <v>0</v>
      </c>
      <c r="AQ1814" s="310">
        <f>SUM(AK$2:AK1814)</f>
        <v>12</v>
      </c>
      <c r="AR1814" s="310">
        <f>COUNTA(AJ$2:AJ1814)</f>
        <v>12</v>
      </c>
      <c r="AS1814" s="312"/>
      <c r="AT1814" s="312"/>
      <c r="AU1814" s="312"/>
      <c r="AV1814" s="312"/>
      <c r="AW1814" s="312"/>
      <c r="AZ1814">
        <v>1</v>
      </c>
      <c r="BA1814">
        <v>1</v>
      </c>
    </row>
    <row r="1815" spans="1:53" x14ac:dyDescent="0.25">
      <c r="A1815">
        <v>133</v>
      </c>
      <c r="B1815" t="s">
        <v>65</v>
      </c>
      <c r="C1815" t="s">
        <v>672</v>
      </c>
      <c r="D1815"/>
      <c r="E1815">
        <v>1</v>
      </c>
      <c r="F1815">
        <v>2</v>
      </c>
      <c r="G1815">
        <v>2</v>
      </c>
      <c r="H1815">
        <v>3</v>
      </c>
      <c r="I1815">
        <v>0</v>
      </c>
      <c r="J1815">
        <v>1</v>
      </c>
      <c r="K1815">
        <v>0</v>
      </c>
      <c r="L1815">
        <v>0</v>
      </c>
      <c r="M1815" t="s">
        <v>956</v>
      </c>
      <c r="O1815" s="101">
        <f>IF(ISBLANK(C1815),O1814,IF(COUNTIF(C$2:C1815,C1815)&gt;1,O1814,1+MAX(O1814,0)))</f>
        <v>51</v>
      </c>
      <c r="P1815" s="45">
        <f t="shared" si="616"/>
        <v>27</v>
      </c>
      <c r="Q1815" s="33" t="str">
        <f t="shared" si="617"/>
        <v/>
      </c>
      <c r="R1815" s="33">
        <f t="shared" si="618"/>
        <v>2</v>
      </c>
      <c r="S1815" s="33" t="str">
        <f t="shared" si="619"/>
        <v>133_2</v>
      </c>
      <c r="T1815" s="35" t="str">
        <f t="shared" si="620"/>
        <v>133AM</v>
      </c>
      <c r="U1815" s="35" t="str">
        <f t="shared" si="621"/>
        <v>133AMNS</v>
      </c>
      <c r="V1815" s="35" t="str">
        <f t="shared" si="637"/>
        <v>1Y</v>
      </c>
      <c r="W1815" s="35" t="str">
        <f t="shared" si="630"/>
        <v>133AM1Y122</v>
      </c>
      <c r="X1815" s="388">
        <f t="shared" si="631"/>
        <v>0</v>
      </c>
      <c r="Y1815" s="388">
        <f t="shared" si="632"/>
        <v>0</v>
      </c>
      <c r="Z1815" s="280" t="str">
        <f t="shared" si="622"/>
        <v/>
      </c>
      <c r="AA1815" s="280" t="str">
        <f t="shared" si="623"/>
        <v/>
      </c>
      <c r="AB1815" s="389" t="str">
        <f t="shared" si="633"/>
        <v/>
      </c>
      <c r="AC1815" s="389" t="str">
        <f t="shared" si="634"/>
        <v/>
      </c>
      <c r="AD1815" s="390" t="str">
        <f t="shared" si="624"/>
        <v/>
      </c>
      <c r="AE1815" s="282">
        <f t="shared" si="625"/>
        <v>0</v>
      </c>
      <c r="AF1815" s="359">
        <f t="shared" si="626"/>
        <v>0</v>
      </c>
      <c r="AG1815" s="280">
        <f t="shared" si="627"/>
        <v>3</v>
      </c>
      <c r="AH1815" s="280">
        <f t="shared" si="628"/>
        <v>1</v>
      </c>
      <c r="AI1815" s="280">
        <f>IF(ISBLANK(T1815),AI1814,IF(COUNTIF(T$2:T1815,T1815)&gt;1,AI1814,1+MAX(AI1814,0)))</f>
        <v>49</v>
      </c>
      <c r="AL1815" s="391" t="str">
        <f t="shared" si="635"/>
        <v/>
      </c>
      <c r="AM1815" s="391" t="str">
        <f t="shared" si="636"/>
        <v/>
      </c>
      <c r="AO1815" s="310" t="str">
        <f t="shared" si="629"/>
        <v/>
      </c>
      <c r="AP1815" s="310">
        <f>SUM(AO$1:AO1815)</f>
        <v>0</v>
      </c>
      <c r="AQ1815" s="310">
        <f>SUM(AK$2:AK1815)</f>
        <v>12</v>
      </c>
      <c r="AR1815" s="310">
        <f>COUNTA(AJ$2:AJ1815)</f>
        <v>12</v>
      </c>
      <c r="AS1815" s="312"/>
      <c r="AT1815" s="312"/>
      <c r="AU1815" s="312"/>
      <c r="AV1815" s="312"/>
      <c r="AW1815" s="312"/>
      <c r="AZ1815">
        <v>0</v>
      </c>
      <c r="BA1815">
        <v>0</v>
      </c>
    </row>
    <row r="1816" spans="1:53" x14ac:dyDescent="0.25">
      <c r="A1816">
        <v>133</v>
      </c>
      <c r="B1816" t="s">
        <v>65</v>
      </c>
      <c r="C1816" t="s">
        <v>672</v>
      </c>
      <c r="D1816"/>
      <c r="E1816">
        <v>1</v>
      </c>
      <c r="F1816">
        <v>2</v>
      </c>
      <c r="G1816">
        <v>3</v>
      </c>
      <c r="H1816">
        <v>0</v>
      </c>
      <c r="I1816">
        <v>0</v>
      </c>
      <c r="J1816">
        <v>0</v>
      </c>
      <c r="K1816">
        <v>0</v>
      </c>
      <c r="L1816">
        <v>0</v>
      </c>
      <c r="M1816" t="s">
        <v>956</v>
      </c>
      <c r="O1816" s="101">
        <f>IF(ISBLANK(C1816),O1815,IF(COUNTIF(C$2:C1816,C1816)&gt;1,O1815,1+MAX(O1815,0)))</f>
        <v>51</v>
      </c>
      <c r="P1816" s="45">
        <f t="shared" si="616"/>
        <v>27</v>
      </c>
      <c r="Q1816" s="33" t="str">
        <f t="shared" si="617"/>
        <v/>
      </c>
      <c r="R1816" s="33">
        <f t="shared" si="618"/>
        <v>2</v>
      </c>
      <c r="S1816" s="33" t="str">
        <f t="shared" si="619"/>
        <v>133_2</v>
      </c>
      <c r="T1816" s="35" t="str">
        <f t="shared" si="620"/>
        <v>133AM</v>
      </c>
      <c r="U1816" s="35" t="str">
        <f t="shared" si="621"/>
        <v>133AMEW</v>
      </c>
      <c r="V1816" s="35" t="str">
        <f t="shared" si="637"/>
        <v>1Y</v>
      </c>
      <c r="W1816" s="35" t="str">
        <f t="shared" si="630"/>
        <v>133AM1Y123</v>
      </c>
      <c r="X1816" s="388">
        <f t="shared" si="631"/>
        <v>0</v>
      </c>
      <c r="Y1816" s="388">
        <f t="shared" si="632"/>
        <v>0</v>
      </c>
      <c r="Z1816" s="280" t="str">
        <f t="shared" si="622"/>
        <v/>
      </c>
      <c r="AA1816" s="280" t="str">
        <f t="shared" si="623"/>
        <v/>
      </c>
      <c r="AB1816" s="389" t="str">
        <f t="shared" si="633"/>
        <v/>
      </c>
      <c r="AC1816" s="389" t="str">
        <f t="shared" si="634"/>
        <v/>
      </c>
      <c r="AD1816" s="390" t="str">
        <f t="shared" si="624"/>
        <v/>
      </c>
      <c r="AE1816" s="282">
        <f t="shared" si="625"/>
        <v>0</v>
      </c>
      <c r="AF1816" s="359">
        <f t="shared" si="626"/>
        <v>0</v>
      </c>
      <c r="AG1816" s="280">
        <f t="shared" si="627"/>
        <v>3</v>
      </c>
      <c r="AH1816" s="280">
        <f t="shared" si="628"/>
        <v>1</v>
      </c>
      <c r="AI1816" s="280">
        <f>IF(ISBLANK(T1816),AI1815,IF(COUNTIF(T$2:T1816,T1816)&gt;1,AI1815,1+MAX(AI1815,0)))</f>
        <v>49</v>
      </c>
      <c r="AL1816" s="391" t="str">
        <f t="shared" si="635"/>
        <v/>
      </c>
      <c r="AM1816" s="391" t="str">
        <f t="shared" si="636"/>
        <v/>
      </c>
      <c r="AO1816" s="310" t="str">
        <f t="shared" si="629"/>
        <v/>
      </c>
      <c r="AP1816" s="310">
        <f>SUM(AO$1:AO1816)</f>
        <v>0</v>
      </c>
      <c r="AQ1816" s="310">
        <f>SUM(AK$2:AK1816)</f>
        <v>12</v>
      </c>
      <c r="AR1816" s="310">
        <f>COUNTA(AJ$2:AJ1816)</f>
        <v>12</v>
      </c>
      <c r="AS1816" s="312"/>
      <c r="AT1816" s="312"/>
      <c r="AU1816" s="312"/>
      <c r="AV1816" s="312"/>
      <c r="AW1816" s="312"/>
      <c r="AZ1816">
        <v>0</v>
      </c>
      <c r="BA1816">
        <v>0</v>
      </c>
    </row>
    <row r="1817" spans="1:53" x14ac:dyDescent="0.25">
      <c r="A1817">
        <v>133</v>
      </c>
      <c r="B1817" t="s">
        <v>65</v>
      </c>
      <c r="C1817" t="s">
        <v>672</v>
      </c>
      <c r="D1817"/>
      <c r="E1817">
        <v>1</v>
      </c>
      <c r="F1817">
        <v>2</v>
      </c>
      <c r="G1817">
        <v>4</v>
      </c>
      <c r="H1817">
        <v>0</v>
      </c>
      <c r="I1817">
        <v>0</v>
      </c>
      <c r="J1817">
        <v>0</v>
      </c>
      <c r="K1817">
        <v>0</v>
      </c>
      <c r="L1817">
        <v>0</v>
      </c>
      <c r="M1817" t="s">
        <v>956</v>
      </c>
      <c r="O1817" s="101">
        <f>IF(ISBLANK(C1817),O1816,IF(COUNTIF(C$2:C1817,C1817)&gt;1,O1816,1+MAX(O1816,0)))</f>
        <v>51</v>
      </c>
      <c r="P1817" s="45">
        <f t="shared" si="616"/>
        <v>27</v>
      </c>
      <c r="Q1817" s="33" t="str">
        <f t="shared" si="617"/>
        <v/>
      </c>
      <c r="R1817" s="33">
        <f t="shared" si="618"/>
        <v>2</v>
      </c>
      <c r="S1817" s="33" t="str">
        <f t="shared" si="619"/>
        <v>133_2</v>
      </c>
      <c r="T1817" s="35" t="str">
        <f t="shared" si="620"/>
        <v>133AM</v>
      </c>
      <c r="U1817" s="35" t="str">
        <f t="shared" si="621"/>
        <v>133AMEW</v>
      </c>
      <c r="V1817" s="35" t="str">
        <f t="shared" si="637"/>
        <v>1Y</v>
      </c>
      <c r="W1817" s="35" t="str">
        <f t="shared" si="630"/>
        <v>133AM1Y124</v>
      </c>
      <c r="X1817" s="388">
        <f t="shared" si="631"/>
        <v>0</v>
      </c>
      <c r="Y1817" s="388">
        <f t="shared" si="632"/>
        <v>0</v>
      </c>
      <c r="Z1817" s="280" t="str">
        <f t="shared" si="622"/>
        <v/>
      </c>
      <c r="AA1817" s="280" t="str">
        <f t="shared" si="623"/>
        <v/>
      </c>
      <c r="AB1817" s="389" t="str">
        <f t="shared" si="633"/>
        <v/>
      </c>
      <c r="AC1817" s="389" t="str">
        <f t="shared" si="634"/>
        <v/>
      </c>
      <c r="AD1817" s="390" t="str">
        <f t="shared" si="624"/>
        <v/>
      </c>
      <c r="AE1817" s="282">
        <f t="shared" si="625"/>
        <v>0</v>
      </c>
      <c r="AF1817" s="359">
        <f t="shared" si="626"/>
        <v>0</v>
      </c>
      <c r="AG1817" s="280">
        <f t="shared" si="627"/>
        <v>3</v>
      </c>
      <c r="AH1817" s="280">
        <f t="shared" si="628"/>
        <v>1</v>
      </c>
      <c r="AI1817" s="280">
        <f>IF(ISBLANK(T1817),AI1816,IF(COUNTIF(T$2:T1817,T1817)&gt;1,AI1816,1+MAX(AI1816,0)))</f>
        <v>49</v>
      </c>
      <c r="AL1817" s="391" t="str">
        <f t="shared" si="635"/>
        <v/>
      </c>
      <c r="AM1817" s="391" t="str">
        <f t="shared" si="636"/>
        <v/>
      </c>
      <c r="AO1817" s="310" t="str">
        <f t="shared" si="629"/>
        <v/>
      </c>
      <c r="AP1817" s="310">
        <f>SUM(AO$1:AO1817)</f>
        <v>0</v>
      </c>
      <c r="AQ1817" s="310">
        <f>SUM(AK$2:AK1817)</f>
        <v>12</v>
      </c>
      <c r="AR1817" s="310">
        <f>COUNTA(AJ$2:AJ1817)</f>
        <v>12</v>
      </c>
      <c r="AS1817" s="312"/>
      <c r="AT1817" s="312"/>
      <c r="AU1817" s="312"/>
      <c r="AV1817" s="312"/>
      <c r="AW1817" s="312"/>
      <c r="AZ1817">
        <v>0</v>
      </c>
      <c r="BA1817">
        <v>0</v>
      </c>
    </row>
    <row r="1818" spans="1:53" x14ac:dyDescent="0.25">
      <c r="A1818">
        <v>133</v>
      </c>
      <c r="B1818" t="s">
        <v>65</v>
      </c>
      <c r="C1818" t="s">
        <v>672</v>
      </c>
      <c r="D1818"/>
      <c r="E1818">
        <v>1</v>
      </c>
      <c r="F1818">
        <v>3</v>
      </c>
      <c r="G1818">
        <v>1</v>
      </c>
      <c r="H1818">
        <v>20</v>
      </c>
      <c r="I1818">
        <v>5</v>
      </c>
      <c r="J1818">
        <v>10</v>
      </c>
      <c r="K1818">
        <v>0</v>
      </c>
      <c r="L1818">
        <v>1</v>
      </c>
      <c r="M1818" t="s">
        <v>956</v>
      </c>
      <c r="O1818" s="101">
        <f>IF(ISBLANK(C1818),O1817,IF(COUNTIF(C$2:C1818,C1818)&gt;1,O1817,1+MAX(O1817,0)))</f>
        <v>51</v>
      </c>
      <c r="P1818" s="45">
        <f t="shared" si="616"/>
        <v>27</v>
      </c>
      <c r="Q1818" s="33" t="str">
        <f t="shared" si="617"/>
        <v/>
      </c>
      <c r="R1818" s="33">
        <f t="shared" si="618"/>
        <v>3</v>
      </c>
      <c r="S1818" s="33" t="str">
        <f t="shared" si="619"/>
        <v>133_3</v>
      </c>
      <c r="T1818" s="35" t="str">
        <f t="shared" si="620"/>
        <v>133AM</v>
      </c>
      <c r="U1818" s="35" t="str">
        <f t="shared" si="621"/>
        <v>133AMNS</v>
      </c>
      <c r="V1818" s="35" t="str">
        <f t="shared" si="637"/>
        <v>1Y</v>
      </c>
      <c r="W1818" s="35" t="str">
        <f t="shared" si="630"/>
        <v>133AM1Y131</v>
      </c>
      <c r="X1818" s="388">
        <f t="shared" si="631"/>
        <v>0</v>
      </c>
      <c r="Y1818" s="388">
        <f t="shared" si="632"/>
        <v>1</v>
      </c>
      <c r="Z1818" s="280" t="str">
        <f t="shared" si="622"/>
        <v/>
      </c>
      <c r="AA1818" s="280" t="str">
        <f t="shared" si="623"/>
        <v/>
      </c>
      <c r="AB1818" s="389" t="str">
        <f t="shared" si="633"/>
        <v/>
      </c>
      <c r="AC1818" s="389" t="str">
        <f t="shared" si="634"/>
        <v/>
      </c>
      <c r="AD1818" s="390" t="str">
        <f t="shared" si="624"/>
        <v/>
      </c>
      <c r="AE1818" s="282">
        <f t="shared" si="625"/>
        <v>1</v>
      </c>
      <c r="AF1818" s="359">
        <f t="shared" si="626"/>
        <v>0</v>
      </c>
      <c r="AG1818" s="280">
        <f t="shared" si="627"/>
        <v>3</v>
      </c>
      <c r="AH1818" s="280">
        <f t="shared" si="628"/>
        <v>1</v>
      </c>
      <c r="AI1818" s="280">
        <f>IF(ISBLANK(T1818),AI1817,IF(COUNTIF(T$2:T1818,T1818)&gt;1,AI1817,1+MAX(AI1817,0)))</f>
        <v>49</v>
      </c>
      <c r="AL1818" s="391" t="str">
        <f t="shared" si="635"/>
        <v/>
      </c>
      <c r="AM1818" s="391" t="str">
        <f t="shared" si="636"/>
        <v/>
      </c>
      <c r="AO1818" s="310" t="str">
        <f t="shared" si="629"/>
        <v/>
      </c>
      <c r="AP1818" s="310">
        <f>SUM(AO$1:AO1818)</f>
        <v>0</v>
      </c>
      <c r="AQ1818" s="310">
        <f>SUM(AK$2:AK1818)</f>
        <v>12</v>
      </c>
      <c r="AR1818" s="310">
        <f>COUNTA(AJ$2:AJ1818)</f>
        <v>12</v>
      </c>
      <c r="AS1818" s="312"/>
      <c r="AT1818" s="312"/>
      <c r="AU1818" s="312"/>
      <c r="AV1818" s="312"/>
      <c r="AW1818" s="312"/>
      <c r="AZ1818">
        <v>0</v>
      </c>
      <c r="BA1818">
        <v>1</v>
      </c>
    </row>
    <row r="1819" spans="1:53" x14ac:dyDescent="0.25">
      <c r="A1819">
        <v>133</v>
      </c>
      <c r="B1819" t="s">
        <v>65</v>
      </c>
      <c r="C1819" t="s">
        <v>672</v>
      </c>
      <c r="D1819"/>
      <c r="E1819">
        <v>1</v>
      </c>
      <c r="F1819">
        <v>3</v>
      </c>
      <c r="G1819">
        <v>2</v>
      </c>
      <c r="H1819">
        <v>0</v>
      </c>
      <c r="I1819">
        <v>0</v>
      </c>
      <c r="J1819">
        <v>0</v>
      </c>
      <c r="K1819">
        <v>0</v>
      </c>
      <c r="L1819">
        <v>0</v>
      </c>
      <c r="M1819" t="s">
        <v>956</v>
      </c>
      <c r="O1819" s="101">
        <f>IF(ISBLANK(C1819),O1818,IF(COUNTIF(C$2:C1819,C1819)&gt;1,O1818,1+MAX(O1818,0)))</f>
        <v>51</v>
      </c>
      <c r="P1819" s="45">
        <f t="shared" si="616"/>
        <v>27</v>
      </c>
      <c r="Q1819" s="33" t="str">
        <f t="shared" si="617"/>
        <v/>
      </c>
      <c r="R1819" s="33">
        <f t="shared" si="618"/>
        <v>3</v>
      </c>
      <c r="S1819" s="33" t="str">
        <f t="shared" si="619"/>
        <v>133_3</v>
      </c>
      <c r="T1819" s="35" t="str">
        <f t="shared" si="620"/>
        <v>133AM</v>
      </c>
      <c r="U1819" s="35" t="str">
        <f t="shared" si="621"/>
        <v>133AMNS</v>
      </c>
      <c r="V1819" s="35" t="str">
        <f t="shared" si="637"/>
        <v>1Y</v>
      </c>
      <c r="W1819" s="35" t="str">
        <f t="shared" si="630"/>
        <v>133AM1Y132</v>
      </c>
      <c r="X1819" s="388">
        <f t="shared" si="631"/>
        <v>0</v>
      </c>
      <c r="Y1819" s="388">
        <f t="shared" si="632"/>
        <v>0</v>
      </c>
      <c r="Z1819" s="280" t="str">
        <f t="shared" si="622"/>
        <v/>
      </c>
      <c r="AA1819" s="280" t="str">
        <f t="shared" si="623"/>
        <v/>
      </c>
      <c r="AB1819" s="389" t="str">
        <f t="shared" si="633"/>
        <v/>
      </c>
      <c r="AC1819" s="389" t="str">
        <f t="shared" si="634"/>
        <v/>
      </c>
      <c r="AD1819" s="390" t="str">
        <f t="shared" si="624"/>
        <v/>
      </c>
      <c r="AE1819" s="282">
        <f t="shared" si="625"/>
        <v>0</v>
      </c>
      <c r="AF1819" s="359">
        <f t="shared" si="626"/>
        <v>0</v>
      </c>
      <c r="AG1819" s="280">
        <f t="shared" si="627"/>
        <v>3</v>
      </c>
      <c r="AH1819" s="280">
        <f t="shared" si="628"/>
        <v>1</v>
      </c>
      <c r="AI1819" s="280">
        <f>IF(ISBLANK(T1819),AI1818,IF(COUNTIF(T$2:T1819,T1819)&gt;1,AI1818,1+MAX(AI1818,0)))</f>
        <v>49</v>
      </c>
      <c r="AL1819" s="391" t="str">
        <f t="shared" si="635"/>
        <v/>
      </c>
      <c r="AM1819" s="391" t="str">
        <f t="shared" si="636"/>
        <v/>
      </c>
      <c r="AO1819" s="310" t="str">
        <f t="shared" si="629"/>
        <v/>
      </c>
      <c r="AP1819" s="310">
        <f>SUM(AO$1:AO1819)</f>
        <v>0</v>
      </c>
      <c r="AQ1819" s="310">
        <f>SUM(AK$2:AK1819)</f>
        <v>12</v>
      </c>
      <c r="AR1819" s="310">
        <f>COUNTA(AJ$2:AJ1819)</f>
        <v>12</v>
      </c>
      <c r="AS1819" s="312"/>
      <c r="AT1819" s="312"/>
      <c r="AU1819" s="312"/>
      <c r="AV1819" s="312"/>
      <c r="AW1819" s="312"/>
      <c r="AZ1819">
        <v>0</v>
      </c>
      <c r="BA1819">
        <v>0</v>
      </c>
    </row>
    <row r="1820" spans="1:53" x14ac:dyDescent="0.25">
      <c r="A1820">
        <v>133</v>
      </c>
      <c r="B1820" t="s">
        <v>65</v>
      </c>
      <c r="C1820" t="s">
        <v>672</v>
      </c>
      <c r="D1820"/>
      <c r="E1820">
        <v>1</v>
      </c>
      <c r="F1820">
        <v>3</v>
      </c>
      <c r="G1820">
        <v>3</v>
      </c>
      <c r="H1820">
        <v>0</v>
      </c>
      <c r="I1820">
        <v>0</v>
      </c>
      <c r="J1820">
        <v>0</v>
      </c>
      <c r="K1820">
        <v>0</v>
      </c>
      <c r="L1820">
        <v>0</v>
      </c>
      <c r="M1820" t="s">
        <v>956</v>
      </c>
      <c r="O1820" s="101">
        <f>IF(ISBLANK(C1820),O1819,IF(COUNTIF(C$2:C1820,C1820)&gt;1,O1819,1+MAX(O1819,0)))</f>
        <v>51</v>
      </c>
      <c r="P1820" s="45">
        <f t="shared" si="616"/>
        <v>27</v>
      </c>
      <c r="Q1820" s="33" t="str">
        <f t="shared" si="617"/>
        <v/>
      </c>
      <c r="R1820" s="33">
        <f t="shared" si="618"/>
        <v>3</v>
      </c>
      <c r="S1820" s="33" t="str">
        <f t="shared" si="619"/>
        <v>133_3</v>
      </c>
      <c r="T1820" s="35" t="str">
        <f t="shared" si="620"/>
        <v>133AM</v>
      </c>
      <c r="U1820" s="35" t="str">
        <f t="shared" si="621"/>
        <v>133AMEW</v>
      </c>
      <c r="V1820" s="35" t="str">
        <f t="shared" si="637"/>
        <v>1Y</v>
      </c>
      <c r="W1820" s="35" t="str">
        <f t="shared" si="630"/>
        <v>133AM1Y133</v>
      </c>
      <c r="X1820" s="388">
        <f t="shared" si="631"/>
        <v>0</v>
      </c>
      <c r="Y1820" s="388">
        <f t="shared" si="632"/>
        <v>0</v>
      </c>
      <c r="Z1820" s="280" t="str">
        <f t="shared" si="622"/>
        <v/>
      </c>
      <c r="AA1820" s="280" t="str">
        <f t="shared" si="623"/>
        <v/>
      </c>
      <c r="AB1820" s="389" t="str">
        <f t="shared" si="633"/>
        <v/>
      </c>
      <c r="AC1820" s="389" t="str">
        <f t="shared" si="634"/>
        <v/>
      </c>
      <c r="AD1820" s="390" t="str">
        <f t="shared" si="624"/>
        <v/>
      </c>
      <c r="AE1820" s="282">
        <f t="shared" si="625"/>
        <v>0</v>
      </c>
      <c r="AF1820" s="359">
        <f t="shared" si="626"/>
        <v>0</v>
      </c>
      <c r="AG1820" s="280">
        <f t="shared" si="627"/>
        <v>3</v>
      </c>
      <c r="AH1820" s="280">
        <f t="shared" si="628"/>
        <v>1</v>
      </c>
      <c r="AI1820" s="280">
        <f>IF(ISBLANK(T1820),AI1819,IF(COUNTIF(T$2:T1820,T1820)&gt;1,AI1819,1+MAX(AI1819,0)))</f>
        <v>49</v>
      </c>
      <c r="AL1820" s="391" t="str">
        <f t="shared" si="635"/>
        <v/>
      </c>
      <c r="AM1820" s="391" t="str">
        <f t="shared" si="636"/>
        <v/>
      </c>
      <c r="AO1820" s="310" t="str">
        <f t="shared" si="629"/>
        <v/>
      </c>
      <c r="AP1820" s="310">
        <f>SUM(AO$1:AO1820)</f>
        <v>0</v>
      </c>
      <c r="AQ1820" s="310">
        <f>SUM(AK$2:AK1820)</f>
        <v>12</v>
      </c>
      <c r="AR1820" s="310">
        <f>COUNTA(AJ$2:AJ1820)</f>
        <v>12</v>
      </c>
      <c r="AS1820" s="312"/>
      <c r="AT1820" s="312"/>
      <c r="AU1820" s="312"/>
      <c r="AV1820" s="312"/>
      <c r="AW1820" s="312"/>
      <c r="AZ1820">
        <v>0</v>
      </c>
      <c r="BA1820">
        <v>0</v>
      </c>
    </row>
    <row r="1821" spans="1:53" x14ac:dyDescent="0.25">
      <c r="A1821">
        <v>133</v>
      </c>
      <c r="B1821" t="s">
        <v>65</v>
      </c>
      <c r="C1821" t="s">
        <v>672</v>
      </c>
      <c r="D1821"/>
      <c r="E1821">
        <v>1</v>
      </c>
      <c r="F1821">
        <v>3</v>
      </c>
      <c r="G1821">
        <v>4</v>
      </c>
      <c r="H1821">
        <v>0</v>
      </c>
      <c r="I1821">
        <v>0</v>
      </c>
      <c r="J1821">
        <v>0</v>
      </c>
      <c r="K1821">
        <v>0</v>
      </c>
      <c r="L1821">
        <v>0</v>
      </c>
      <c r="M1821" t="s">
        <v>956</v>
      </c>
      <c r="O1821" s="101">
        <f>IF(ISBLANK(C1821),O1820,IF(COUNTIF(C$2:C1821,C1821)&gt;1,O1820,1+MAX(O1820,0)))</f>
        <v>51</v>
      </c>
      <c r="P1821" s="45">
        <f t="shared" si="616"/>
        <v>27</v>
      </c>
      <c r="Q1821" s="33" t="str">
        <f t="shared" si="617"/>
        <v/>
      </c>
      <c r="R1821" s="33">
        <f t="shared" si="618"/>
        <v>3</v>
      </c>
      <c r="S1821" s="33" t="str">
        <f t="shared" si="619"/>
        <v>133_3</v>
      </c>
      <c r="T1821" s="35" t="str">
        <f t="shared" si="620"/>
        <v>133AM</v>
      </c>
      <c r="U1821" s="35" t="str">
        <f t="shared" si="621"/>
        <v>133AMEW</v>
      </c>
      <c r="V1821" s="35" t="str">
        <f t="shared" si="637"/>
        <v>1Y</v>
      </c>
      <c r="W1821" s="35" t="str">
        <f t="shared" si="630"/>
        <v>133AM1Y134</v>
      </c>
      <c r="X1821" s="388">
        <f t="shared" si="631"/>
        <v>0</v>
      </c>
      <c r="Y1821" s="388">
        <f t="shared" si="632"/>
        <v>0</v>
      </c>
      <c r="Z1821" s="280" t="str">
        <f t="shared" si="622"/>
        <v/>
      </c>
      <c r="AA1821" s="280" t="str">
        <f t="shared" si="623"/>
        <v/>
      </c>
      <c r="AB1821" s="389" t="str">
        <f t="shared" si="633"/>
        <v/>
      </c>
      <c r="AC1821" s="389" t="str">
        <f t="shared" si="634"/>
        <v/>
      </c>
      <c r="AD1821" s="390" t="str">
        <f t="shared" si="624"/>
        <v/>
      </c>
      <c r="AE1821" s="282">
        <f t="shared" si="625"/>
        <v>0</v>
      </c>
      <c r="AF1821" s="359">
        <f t="shared" si="626"/>
        <v>0</v>
      </c>
      <c r="AG1821" s="280">
        <f t="shared" si="627"/>
        <v>3</v>
      </c>
      <c r="AH1821" s="280">
        <f t="shared" si="628"/>
        <v>1</v>
      </c>
      <c r="AI1821" s="280">
        <f>IF(ISBLANK(T1821),AI1820,IF(COUNTIF(T$2:T1821,T1821)&gt;1,AI1820,1+MAX(AI1820,0)))</f>
        <v>49</v>
      </c>
      <c r="AL1821" s="391" t="str">
        <f t="shared" si="635"/>
        <v/>
      </c>
      <c r="AM1821" s="391" t="str">
        <f t="shared" si="636"/>
        <v/>
      </c>
      <c r="AO1821" s="310" t="str">
        <f t="shared" si="629"/>
        <v/>
      </c>
      <c r="AP1821" s="310">
        <f>SUM(AO$1:AO1821)</f>
        <v>0</v>
      </c>
      <c r="AQ1821" s="310">
        <f>SUM(AK$2:AK1821)</f>
        <v>12</v>
      </c>
      <c r="AR1821" s="310">
        <f>COUNTA(AJ$2:AJ1821)</f>
        <v>12</v>
      </c>
      <c r="AS1821" s="312"/>
      <c r="AT1821" s="312"/>
      <c r="AU1821" s="312"/>
      <c r="AV1821" s="312"/>
      <c r="AW1821" s="312"/>
      <c r="AZ1821">
        <v>0</v>
      </c>
      <c r="BA1821">
        <v>0</v>
      </c>
    </row>
    <row r="1822" spans="1:53" x14ac:dyDescent="0.25">
      <c r="A1822">
        <v>133</v>
      </c>
      <c r="B1822" t="s">
        <v>65</v>
      </c>
      <c r="C1822" t="s">
        <v>672</v>
      </c>
      <c r="D1822"/>
      <c r="E1822">
        <v>1</v>
      </c>
      <c r="F1822">
        <v>4</v>
      </c>
      <c r="G1822">
        <v>1</v>
      </c>
      <c r="H1822">
        <v>26</v>
      </c>
      <c r="I1822">
        <v>9</v>
      </c>
      <c r="J1822">
        <v>7</v>
      </c>
      <c r="K1822">
        <v>0</v>
      </c>
      <c r="L1822">
        <v>0</v>
      </c>
      <c r="M1822" t="s">
        <v>956</v>
      </c>
      <c r="O1822" s="101">
        <f>IF(ISBLANK(C1822),O1821,IF(COUNTIF(C$2:C1822,C1822)&gt;1,O1821,1+MAX(O1821,0)))</f>
        <v>51</v>
      </c>
      <c r="P1822" s="45">
        <f t="shared" si="616"/>
        <v>27</v>
      </c>
      <c r="Q1822" s="33" t="str">
        <f t="shared" si="617"/>
        <v/>
      </c>
      <c r="R1822" s="33">
        <f t="shared" si="618"/>
        <v>4</v>
      </c>
      <c r="S1822" s="33" t="str">
        <f t="shared" si="619"/>
        <v>133_4</v>
      </c>
      <c r="T1822" s="35" t="str">
        <f t="shared" si="620"/>
        <v>133AM</v>
      </c>
      <c r="U1822" s="35" t="str">
        <f t="shared" si="621"/>
        <v>133AMNS</v>
      </c>
      <c r="V1822" s="35" t="str">
        <f t="shared" si="637"/>
        <v>1Y</v>
      </c>
      <c r="W1822" s="35" t="str">
        <f t="shared" si="630"/>
        <v>133AM1Y141</v>
      </c>
      <c r="X1822" s="388">
        <f t="shared" si="631"/>
        <v>0</v>
      </c>
      <c r="Y1822" s="388">
        <f t="shared" si="632"/>
        <v>0</v>
      </c>
      <c r="Z1822" s="280" t="str">
        <f t="shared" si="622"/>
        <v/>
      </c>
      <c r="AA1822" s="280" t="str">
        <f t="shared" si="623"/>
        <v/>
      </c>
      <c r="AB1822" s="389" t="str">
        <f t="shared" si="633"/>
        <v/>
      </c>
      <c r="AC1822" s="389" t="str">
        <f t="shared" si="634"/>
        <v/>
      </c>
      <c r="AD1822" s="390" t="str">
        <f t="shared" si="624"/>
        <v/>
      </c>
      <c r="AE1822" s="282">
        <f t="shared" si="625"/>
        <v>1</v>
      </c>
      <c r="AF1822" s="359">
        <f t="shared" si="626"/>
        <v>0</v>
      </c>
      <c r="AG1822" s="280">
        <f t="shared" si="627"/>
        <v>3</v>
      </c>
      <c r="AH1822" s="280">
        <f t="shared" si="628"/>
        <v>1</v>
      </c>
      <c r="AI1822" s="280">
        <f>IF(ISBLANK(T1822),AI1821,IF(COUNTIF(T$2:T1822,T1822)&gt;1,AI1821,1+MAX(AI1821,0)))</f>
        <v>49</v>
      </c>
      <c r="AL1822" s="391" t="str">
        <f t="shared" si="635"/>
        <v/>
      </c>
      <c r="AM1822" s="391" t="str">
        <f t="shared" si="636"/>
        <v/>
      </c>
      <c r="AO1822" s="310" t="str">
        <f t="shared" si="629"/>
        <v/>
      </c>
      <c r="AP1822" s="310">
        <f>SUM(AO$1:AO1822)</f>
        <v>0</v>
      </c>
      <c r="AQ1822" s="310">
        <f>SUM(AK$2:AK1822)</f>
        <v>12</v>
      </c>
      <c r="AR1822" s="310">
        <f>COUNTA(AJ$2:AJ1822)</f>
        <v>12</v>
      </c>
      <c r="AS1822" s="312"/>
      <c r="AT1822" s="312"/>
      <c r="AU1822" s="312"/>
      <c r="AV1822" s="312"/>
      <c r="AW1822" s="312"/>
      <c r="AZ1822">
        <v>0</v>
      </c>
      <c r="BA1822">
        <v>0</v>
      </c>
    </row>
    <row r="1823" spans="1:53" x14ac:dyDescent="0.25">
      <c r="A1823">
        <v>133</v>
      </c>
      <c r="B1823" t="s">
        <v>65</v>
      </c>
      <c r="C1823" t="s">
        <v>672</v>
      </c>
      <c r="D1823"/>
      <c r="E1823">
        <v>1</v>
      </c>
      <c r="F1823">
        <v>4</v>
      </c>
      <c r="G1823">
        <v>2</v>
      </c>
      <c r="H1823">
        <v>2</v>
      </c>
      <c r="I1823">
        <v>1</v>
      </c>
      <c r="J1823">
        <v>1</v>
      </c>
      <c r="K1823">
        <v>0</v>
      </c>
      <c r="L1823">
        <v>0</v>
      </c>
      <c r="M1823" t="s">
        <v>956</v>
      </c>
      <c r="O1823" s="101">
        <f>IF(ISBLANK(C1823),O1822,IF(COUNTIF(C$2:C1823,C1823)&gt;1,O1822,1+MAX(O1822,0)))</f>
        <v>51</v>
      </c>
      <c r="P1823" s="45">
        <f t="shared" si="616"/>
        <v>27</v>
      </c>
      <c r="Q1823" s="33" t="str">
        <f t="shared" si="617"/>
        <v/>
      </c>
      <c r="R1823" s="33">
        <f t="shared" si="618"/>
        <v>4</v>
      </c>
      <c r="S1823" s="33" t="str">
        <f t="shared" si="619"/>
        <v>133_4</v>
      </c>
      <c r="T1823" s="35" t="str">
        <f t="shared" si="620"/>
        <v>133AM</v>
      </c>
      <c r="U1823" s="35" t="str">
        <f t="shared" si="621"/>
        <v>133AMNS</v>
      </c>
      <c r="V1823" s="35" t="str">
        <f t="shared" si="637"/>
        <v>1Y</v>
      </c>
      <c r="W1823" s="35" t="str">
        <f t="shared" si="630"/>
        <v>133AM1Y142</v>
      </c>
      <c r="X1823" s="388">
        <f t="shared" si="631"/>
        <v>0</v>
      </c>
      <c r="Y1823" s="388">
        <f t="shared" si="632"/>
        <v>0</v>
      </c>
      <c r="Z1823" s="280" t="str">
        <f t="shared" si="622"/>
        <v/>
      </c>
      <c r="AA1823" s="280" t="str">
        <f t="shared" si="623"/>
        <v/>
      </c>
      <c r="AB1823" s="389" t="str">
        <f t="shared" si="633"/>
        <v/>
      </c>
      <c r="AC1823" s="389" t="str">
        <f t="shared" si="634"/>
        <v/>
      </c>
      <c r="AD1823" s="390" t="str">
        <f t="shared" si="624"/>
        <v/>
      </c>
      <c r="AE1823" s="282">
        <f t="shared" si="625"/>
        <v>0</v>
      </c>
      <c r="AF1823" s="359">
        <f t="shared" si="626"/>
        <v>0</v>
      </c>
      <c r="AG1823" s="280">
        <f t="shared" si="627"/>
        <v>3</v>
      </c>
      <c r="AH1823" s="280">
        <f t="shared" si="628"/>
        <v>1</v>
      </c>
      <c r="AI1823" s="280">
        <f>IF(ISBLANK(T1823),AI1822,IF(COUNTIF(T$2:T1823,T1823)&gt;1,AI1822,1+MAX(AI1822,0)))</f>
        <v>49</v>
      </c>
      <c r="AL1823" s="391" t="str">
        <f t="shared" si="635"/>
        <v/>
      </c>
      <c r="AM1823" s="391" t="str">
        <f t="shared" si="636"/>
        <v/>
      </c>
      <c r="AO1823" s="310" t="str">
        <f t="shared" si="629"/>
        <v/>
      </c>
      <c r="AP1823" s="310">
        <f>SUM(AO$1:AO1823)</f>
        <v>0</v>
      </c>
      <c r="AQ1823" s="310">
        <f>SUM(AK$2:AK1823)</f>
        <v>12</v>
      </c>
      <c r="AR1823" s="310">
        <f>COUNTA(AJ$2:AJ1823)</f>
        <v>12</v>
      </c>
      <c r="AS1823" s="312"/>
      <c r="AT1823" s="312"/>
      <c r="AU1823" s="312"/>
      <c r="AV1823" s="312"/>
      <c r="AW1823" s="312"/>
      <c r="AZ1823">
        <v>0</v>
      </c>
      <c r="BA1823">
        <v>0</v>
      </c>
    </row>
    <row r="1824" spans="1:53" x14ac:dyDescent="0.25">
      <c r="A1824">
        <v>133</v>
      </c>
      <c r="B1824" t="s">
        <v>65</v>
      </c>
      <c r="C1824" t="s">
        <v>672</v>
      </c>
      <c r="D1824"/>
      <c r="E1824">
        <v>1</v>
      </c>
      <c r="F1824">
        <v>4</v>
      </c>
      <c r="G1824">
        <v>3</v>
      </c>
      <c r="H1824">
        <v>0</v>
      </c>
      <c r="I1824">
        <v>0</v>
      </c>
      <c r="J1824">
        <v>0</v>
      </c>
      <c r="K1824">
        <v>0</v>
      </c>
      <c r="L1824">
        <v>0</v>
      </c>
      <c r="M1824" t="s">
        <v>956</v>
      </c>
      <c r="O1824" s="101">
        <f>IF(ISBLANK(C1824),O1823,IF(COUNTIF(C$2:C1824,C1824)&gt;1,O1823,1+MAX(O1823,0)))</f>
        <v>51</v>
      </c>
      <c r="P1824" s="45">
        <f t="shared" si="616"/>
        <v>27</v>
      </c>
      <c r="Q1824" s="33" t="str">
        <f t="shared" si="617"/>
        <v/>
      </c>
      <c r="R1824" s="33">
        <f t="shared" si="618"/>
        <v>4</v>
      </c>
      <c r="S1824" s="33" t="str">
        <f t="shared" si="619"/>
        <v>133_4</v>
      </c>
      <c r="T1824" s="35" t="str">
        <f t="shared" si="620"/>
        <v>133AM</v>
      </c>
      <c r="U1824" s="35" t="str">
        <f t="shared" si="621"/>
        <v>133AMEW</v>
      </c>
      <c r="V1824" s="35" t="str">
        <f t="shared" si="637"/>
        <v>1Y</v>
      </c>
      <c r="W1824" s="35" t="str">
        <f t="shared" si="630"/>
        <v>133AM1Y143</v>
      </c>
      <c r="X1824" s="388">
        <f t="shared" si="631"/>
        <v>0</v>
      </c>
      <c r="Y1824" s="388">
        <f t="shared" si="632"/>
        <v>0</v>
      </c>
      <c r="Z1824" s="280" t="str">
        <f t="shared" si="622"/>
        <v/>
      </c>
      <c r="AA1824" s="280" t="str">
        <f t="shared" si="623"/>
        <v/>
      </c>
      <c r="AB1824" s="389" t="str">
        <f t="shared" si="633"/>
        <v/>
      </c>
      <c r="AC1824" s="389" t="str">
        <f t="shared" si="634"/>
        <v/>
      </c>
      <c r="AD1824" s="390" t="str">
        <f t="shared" si="624"/>
        <v/>
      </c>
      <c r="AE1824" s="282">
        <f t="shared" si="625"/>
        <v>0</v>
      </c>
      <c r="AF1824" s="359">
        <f t="shared" si="626"/>
        <v>0</v>
      </c>
      <c r="AG1824" s="280">
        <f t="shared" si="627"/>
        <v>3</v>
      </c>
      <c r="AH1824" s="280">
        <f t="shared" si="628"/>
        <v>1</v>
      </c>
      <c r="AI1824" s="280">
        <f>IF(ISBLANK(T1824),AI1823,IF(COUNTIF(T$2:T1824,T1824)&gt;1,AI1823,1+MAX(AI1823,0)))</f>
        <v>49</v>
      </c>
      <c r="AL1824" s="391" t="str">
        <f t="shared" si="635"/>
        <v/>
      </c>
      <c r="AM1824" s="391" t="str">
        <f t="shared" si="636"/>
        <v/>
      </c>
      <c r="AO1824" s="310" t="str">
        <f t="shared" si="629"/>
        <v/>
      </c>
      <c r="AP1824" s="310">
        <f>SUM(AO$1:AO1824)</f>
        <v>0</v>
      </c>
      <c r="AQ1824" s="310">
        <f>SUM(AK$2:AK1824)</f>
        <v>12</v>
      </c>
      <c r="AR1824" s="310">
        <f>COUNTA(AJ$2:AJ1824)</f>
        <v>12</v>
      </c>
      <c r="AS1824" s="312"/>
      <c r="AT1824" s="312"/>
      <c r="AU1824" s="312"/>
      <c r="AV1824" s="312"/>
      <c r="AW1824" s="312"/>
      <c r="AZ1824">
        <v>0</v>
      </c>
      <c r="BA1824">
        <v>0</v>
      </c>
    </row>
    <row r="1825" spans="1:53" x14ac:dyDescent="0.25">
      <c r="A1825">
        <v>133</v>
      </c>
      <c r="B1825" t="s">
        <v>65</v>
      </c>
      <c r="C1825" t="s">
        <v>672</v>
      </c>
      <c r="D1825"/>
      <c r="E1825">
        <v>1</v>
      </c>
      <c r="F1825">
        <v>4</v>
      </c>
      <c r="G1825">
        <v>4</v>
      </c>
      <c r="H1825">
        <v>0</v>
      </c>
      <c r="I1825">
        <v>0</v>
      </c>
      <c r="J1825">
        <v>0</v>
      </c>
      <c r="K1825">
        <v>0</v>
      </c>
      <c r="L1825">
        <v>0</v>
      </c>
      <c r="M1825" t="s">
        <v>956</v>
      </c>
      <c r="O1825" s="101">
        <f>IF(ISBLANK(C1825),O1824,IF(COUNTIF(C$2:C1825,C1825)&gt;1,O1824,1+MAX(O1824,0)))</f>
        <v>51</v>
      </c>
      <c r="P1825" s="45">
        <f t="shared" si="616"/>
        <v>27</v>
      </c>
      <c r="Q1825" s="33" t="str">
        <f t="shared" si="617"/>
        <v/>
      </c>
      <c r="R1825" s="33">
        <f t="shared" si="618"/>
        <v>4</v>
      </c>
      <c r="S1825" s="33" t="str">
        <f t="shared" si="619"/>
        <v>133_4</v>
      </c>
      <c r="T1825" s="35" t="str">
        <f t="shared" si="620"/>
        <v>133AM</v>
      </c>
      <c r="U1825" s="35" t="str">
        <f t="shared" si="621"/>
        <v>133AMEW</v>
      </c>
      <c r="V1825" s="35" t="str">
        <f t="shared" si="637"/>
        <v>1Y</v>
      </c>
      <c r="W1825" s="35" t="str">
        <f t="shared" si="630"/>
        <v>133AM1Y144</v>
      </c>
      <c r="X1825" s="388">
        <f t="shared" si="631"/>
        <v>0</v>
      </c>
      <c r="Y1825" s="388">
        <f t="shared" si="632"/>
        <v>0</v>
      </c>
      <c r="Z1825" s="280" t="str">
        <f t="shared" si="622"/>
        <v/>
      </c>
      <c r="AA1825" s="280" t="str">
        <f t="shared" si="623"/>
        <v/>
      </c>
      <c r="AB1825" s="389" t="str">
        <f t="shared" si="633"/>
        <v/>
      </c>
      <c r="AC1825" s="389" t="str">
        <f t="shared" si="634"/>
        <v/>
      </c>
      <c r="AD1825" s="390" t="str">
        <f t="shared" si="624"/>
        <v/>
      </c>
      <c r="AE1825" s="282">
        <f t="shared" si="625"/>
        <v>0</v>
      </c>
      <c r="AF1825" s="359">
        <f t="shared" si="626"/>
        <v>0</v>
      </c>
      <c r="AG1825" s="280">
        <f t="shared" si="627"/>
        <v>3</v>
      </c>
      <c r="AH1825" s="280">
        <f t="shared" si="628"/>
        <v>1</v>
      </c>
      <c r="AI1825" s="280">
        <f>IF(ISBLANK(T1825),AI1824,IF(COUNTIF(T$2:T1825,T1825)&gt;1,AI1824,1+MAX(AI1824,0)))</f>
        <v>49</v>
      </c>
      <c r="AL1825" s="391" t="str">
        <f t="shared" si="635"/>
        <v/>
      </c>
      <c r="AM1825" s="391" t="str">
        <f t="shared" si="636"/>
        <v/>
      </c>
      <c r="AO1825" s="310" t="str">
        <f t="shared" si="629"/>
        <v/>
      </c>
      <c r="AP1825" s="310">
        <f>SUM(AO$1:AO1825)</f>
        <v>0</v>
      </c>
      <c r="AQ1825" s="310">
        <f>SUM(AK$2:AK1825)</f>
        <v>12</v>
      </c>
      <c r="AR1825" s="310">
        <f>COUNTA(AJ$2:AJ1825)</f>
        <v>12</v>
      </c>
      <c r="AS1825" s="312"/>
      <c r="AT1825" s="312"/>
      <c r="AU1825" s="312"/>
      <c r="AV1825" s="312"/>
      <c r="AW1825" s="312"/>
      <c r="AZ1825">
        <v>0</v>
      </c>
      <c r="BA1825">
        <v>0</v>
      </c>
    </row>
    <row r="1826" spans="1:53" x14ac:dyDescent="0.25">
      <c r="A1826">
        <v>133</v>
      </c>
      <c r="B1826" t="s">
        <v>65</v>
      </c>
      <c r="C1826" t="s">
        <v>954</v>
      </c>
      <c r="D1826"/>
      <c r="E1826">
        <v>2</v>
      </c>
      <c r="F1826">
        <v>1</v>
      </c>
      <c r="G1826">
        <v>1</v>
      </c>
      <c r="H1826">
        <v>0</v>
      </c>
      <c r="I1826">
        <v>0</v>
      </c>
      <c r="J1826">
        <v>0</v>
      </c>
      <c r="K1826">
        <v>0</v>
      </c>
      <c r="L1826">
        <v>0</v>
      </c>
      <c r="M1826"/>
      <c r="O1826" s="101">
        <f>IF(ISBLANK(C1826),O1825,IF(COUNTIF(C$2:C1826,C1826)&gt;1,O1825,1+MAX(O1825,0)))</f>
        <v>51</v>
      </c>
      <c r="P1826" s="45">
        <f t="shared" si="616"/>
        <v>27</v>
      </c>
      <c r="Q1826" s="33" t="str">
        <f t="shared" si="617"/>
        <v/>
      </c>
      <c r="R1826" s="33">
        <f t="shared" si="618"/>
        <v>5</v>
      </c>
      <c r="S1826" s="33" t="str">
        <f t="shared" si="619"/>
        <v>133_5</v>
      </c>
      <c r="T1826" s="35" t="str">
        <f t="shared" si="620"/>
        <v>133AM</v>
      </c>
      <c r="U1826" s="35" t="str">
        <f t="shared" si="621"/>
        <v>133AMNS</v>
      </c>
      <c r="V1826" s="35" t="str">
        <f t="shared" si="637"/>
        <v>1Y</v>
      </c>
      <c r="W1826" s="35" t="str">
        <f t="shared" si="630"/>
        <v>133AM1Y211</v>
      </c>
      <c r="X1826" s="388">
        <f t="shared" si="631"/>
        <v>0</v>
      </c>
      <c r="Y1826" s="388">
        <f t="shared" si="632"/>
        <v>0</v>
      </c>
      <c r="Z1826" s="280" t="str">
        <f t="shared" si="622"/>
        <v/>
      </c>
      <c r="AA1826" s="280" t="str">
        <f t="shared" si="623"/>
        <v/>
      </c>
      <c r="AB1826" s="389" t="str">
        <f t="shared" si="633"/>
        <v/>
      </c>
      <c r="AC1826" s="389" t="str">
        <f t="shared" si="634"/>
        <v/>
      </c>
      <c r="AD1826" s="390" t="str">
        <f t="shared" si="624"/>
        <v/>
      </c>
      <c r="AE1826" s="282">
        <f t="shared" si="625"/>
        <v>1</v>
      </c>
      <c r="AF1826" s="359">
        <f t="shared" si="626"/>
        <v>0</v>
      </c>
      <c r="AG1826" s="280">
        <f t="shared" si="627"/>
        <v>3</v>
      </c>
      <c r="AH1826" s="280">
        <f t="shared" si="628"/>
        <v>1</v>
      </c>
      <c r="AI1826" s="280">
        <f>IF(ISBLANK(T1826),AI1825,IF(COUNTIF(T$2:T1826,T1826)&gt;1,AI1825,1+MAX(AI1825,0)))</f>
        <v>49</v>
      </c>
      <c r="AL1826" s="391" t="str">
        <f t="shared" si="635"/>
        <v/>
      </c>
      <c r="AM1826" s="391" t="str">
        <f t="shared" si="636"/>
        <v/>
      </c>
      <c r="AO1826" s="310" t="str">
        <f t="shared" si="629"/>
        <v/>
      </c>
      <c r="AP1826" s="310">
        <f>SUM(AO$1:AO1826)</f>
        <v>0</v>
      </c>
      <c r="AQ1826" s="310">
        <f>SUM(AK$2:AK1826)</f>
        <v>12</v>
      </c>
      <c r="AR1826" s="310">
        <f>COUNTA(AJ$2:AJ1826)</f>
        <v>12</v>
      </c>
      <c r="AS1826" s="312"/>
      <c r="AT1826" s="312"/>
      <c r="AU1826" s="312"/>
      <c r="AV1826" s="312"/>
      <c r="AW1826" s="312"/>
      <c r="AZ1826">
        <v>0</v>
      </c>
      <c r="BA1826">
        <v>0</v>
      </c>
    </row>
    <row r="1827" spans="1:53" x14ac:dyDescent="0.25">
      <c r="A1827">
        <v>133</v>
      </c>
      <c r="B1827" t="s">
        <v>65</v>
      </c>
      <c r="C1827" t="s">
        <v>954</v>
      </c>
      <c r="D1827"/>
      <c r="E1827">
        <v>2</v>
      </c>
      <c r="F1827">
        <v>1</v>
      </c>
      <c r="G1827">
        <v>2</v>
      </c>
      <c r="H1827">
        <v>0</v>
      </c>
      <c r="I1827">
        <v>0</v>
      </c>
      <c r="J1827">
        <v>0</v>
      </c>
      <c r="K1827">
        <v>0</v>
      </c>
      <c r="L1827">
        <v>0</v>
      </c>
      <c r="M1827"/>
      <c r="O1827" s="101">
        <f>IF(ISBLANK(C1827),O1826,IF(COUNTIF(C$2:C1827,C1827)&gt;1,O1826,1+MAX(O1826,0)))</f>
        <v>51</v>
      </c>
      <c r="P1827" s="45">
        <f t="shared" si="616"/>
        <v>27</v>
      </c>
      <c r="Q1827" s="33" t="str">
        <f t="shared" si="617"/>
        <v/>
      </c>
      <c r="R1827" s="33">
        <f t="shared" si="618"/>
        <v>5</v>
      </c>
      <c r="S1827" s="33" t="str">
        <f t="shared" si="619"/>
        <v>133_5</v>
      </c>
      <c r="T1827" s="35" t="str">
        <f t="shared" si="620"/>
        <v>133AM</v>
      </c>
      <c r="U1827" s="35" t="str">
        <f t="shared" si="621"/>
        <v>133AMNS</v>
      </c>
      <c r="V1827" s="35" t="str">
        <f t="shared" si="637"/>
        <v>1Y</v>
      </c>
      <c r="W1827" s="35" t="str">
        <f t="shared" si="630"/>
        <v>133AM1Y212</v>
      </c>
      <c r="X1827" s="388">
        <f t="shared" si="631"/>
        <v>0</v>
      </c>
      <c r="Y1827" s="388">
        <f t="shared" si="632"/>
        <v>0</v>
      </c>
      <c r="Z1827" s="280" t="str">
        <f t="shared" si="622"/>
        <v/>
      </c>
      <c r="AA1827" s="280" t="str">
        <f t="shared" si="623"/>
        <v/>
      </c>
      <c r="AB1827" s="389" t="str">
        <f t="shared" si="633"/>
        <v/>
      </c>
      <c r="AC1827" s="389" t="str">
        <f t="shared" si="634"/>
        <v/>
      </c>
      <c r="AD1827" s="390" t="str">
        <f t="shared" si="624"/>
        <v/>
      </c>
      <c r="AE1827" s="282">
        <f t="shared" si="625"/>
        <v>0</v>
      </c>
      <c r="AF1827" s="359">
        <f t="shared" si="626"/>
        <v>0</v>
      </c>
      <c r="AG1827" s="280">
        <f t="shared" si="627"/>
        <v>3</v>
      </c>
      <c r="AH1827" s="280">
        <f t="shared" si="628"/>
        <v>1</v>
      </c>
      <c r="AI1827" s="280">
        <f>IF(ISBLANK(T1827),AI1826,IF(COUNTIF(T$2:T1827,T1827)&gt;1,AI1826,1+MAX(AI1826,0)))</f>
        <v>49</v>
      </c>
      <c r="AL1827" s="391" t="str">
        <f t="shared" si="635"/>
        <v/>
      </c>
      <c r="AM1827" s="391" t="str">
        <f t="shared" si="636"/>
        <v/>
      </c>
      <c r="AO1827" s="310" t="str">
        <f t="shared" si="629"/>
        <v/>
      </c>
      <c r="AP1827" s="310">
        <f>SUM(AO$1:AO1827)</f>
        <v>0</v>
      </c>
      <c r="AQ1827" s="310">
        <f>SUM(AK$2:AK1827)</f>
        <v>12</v>
      </c>
      <c r="AR1827" s="310">
        <f>COUNTA(AJ$2:AJ1827)</f>
        <v>12</v>
      </c>
      <c r="AS1827" s="312"/>
      <c r="AT1827" s="312"/>
      <c r="AU1827" s="312"/>
      <c r="AV1827" s="312"/>
      <c r="AW1827" s="312"/>
      <c r="AZ1827">
        <v>0</v>
      </c>
      <c r="BA1827">
        <v>0</v>
      </c>
    </row>
    <row r="1828" spans="1:53" x14ac:dyDescent="0.25">
      <c r="A1828">
        <v>133</v>
      </c>
      <c r="B1828" t="s">
        <v>65</v>
      </c>
      <c r="C1828" t="s">
        <v>954</v>
      </c>
      <c r="D1828"/>
      <c r="E1828">
        <v>2</v>
      </c>
      <c r="F1828">
        <v>1</v>
      </c>
      <c r="G1828">
        <v>3</v>
      </c>
      <c r="H1828">
        <v>4</v>
      </c>
      <c r="I1828">
        <v>3</v>
      </c>
      <c r="J1828">
        <v>1</v>
      </c>
      <c r="K1828">
        <v>2</v>
      </c>
      <c r="L1828">
        <v>2</v>
      </c>
      <c r="M1828"/>
      <c r="O1828" s="101">
        <f>IF(ISBLANK(C1828),O1827,IF(COUNTIF(C$2:C1828,C1828)&gt;1,O1827,1+MAX(O1827,0)))</f>
        <v>51</v>
      </c>
      <c r="P1828" s="45">
        <f t="shared" si="616"/>
        <v>27</v>
      </c>
      <c r="Q1828" s="33" t="str">
        <f t="shared" si="617"/>
        <v/>
      </c>
      <c r="R1828" s="33">
        <f t="shared" si="618"/>
        <v>5</v>
      </c>
      <c r="S1828" s="33" t="str">
        <f t="shared" si="619"/>
        <v>133_5</v>
      </c>
      <c r="T1828" s="35" t="str">
        <f t="shared" si="620"/>
        <v>133AM</v>
      </c>
      <c r="U1828" s="35" t="str">
        <f t="shared" si="621"/>
        <v>133AMEW</v>
      </c>
      <c r="V1828" s="35" t="str">
        <f t="shared" si="637"/>
        <v>1Y</v>
      </c>
      <c r="W1828" s="35" t="str">
        <f t="shared" si="630"/>
        <v>133AM1Y213</v>
      </c>
      <c r="X1828" s="388">
        <f t="shared" si="631"/>
        <v>2</v>
      </c>
      <c r="Y1828" s="388">
        <f t="shared" si="632"/>
        <v>2</v>
      </c>
      <c r="Z1828" s="280" t="str">
        <f t="shared" si="622"/>
        <v/>
      </c>
      <c r="AA1828" s="280" t="str">
        <f t="shared" si="623"/>
        <v/>
      </c>
      <c r="AB1828" s="389" t="str">
        <f t="shared" si="633"/>
        <v/>
      </c>
      <c r="AC1828" s="389" t="str">
        <f t="shared" si="634"/>
        <v/>
      </c>
      <c r="AD1828" s="390" t="str">
        <f t="shared" si="624"/>
        <v/>
      </c>
      <c r="AE1828" s="282">
        <f t="shared" si="625"/>
        <v>0</v>
      </c>
      <c r="AF1828" s="359">
        <f t="shared" si="626"/>
        <v>0</v>
      </c>
      <c r="AG1828" s="280">
        <f t="shared" si="627"/>
        <v>3</v>
      </c>
      <c r="AH1828" s="280">
        <f t="shared" si="628"/>
        <v>1</v>
      </c>
      <c r="AI1828" s="280">
        <f>IF(ISBLANK(T1828),AI1827,IF(COUNTIF(T$2:T1828,T1828)&gt;1,AI1827,1+MAX(AI1827,0)))</f>
        <v>49</v>
      </c>
      <c r="AL1828" s="391" t="str">
        <f t="shared" si="635"/>
        <v/>
      </c>
      <c r="AM1828" s="391" t="str">
        <f t="shared" si="636"/>
        <v/>
      </c>
      <c r="AO1828" s="310" t="str">
        <f t="shared" si="629"/>
        <v/>
      </c>
      <c r="AP1828" s="310">
        <f>SUM(AO$1:AO1828)</f>
        <v>0</v>
      </c>
      <c r="AQ1828" s="310">
        <f>SUM(AK$2:AK1828)</f>
        <v>12</v>
      </c>
      <c r="AR1828" s="310">
        <f>COUNTA(AJ$2:AJ1828)</f>
        <v>12</v>
      </c>
      <c r="AS1828" s="312"/>
      <c r="AT1828" s="312"/>
      <c r="AU1828" s="312"/>
      <c r="AV1828" s="312"/>
      <c r="AW1828" s="312"/>
      <c r="AZ1828">
        <v>2</v>
      </c>
      <c r="BA1828">
        <v>2</v>
      </c>
    </row>
    <row r="1829" spans="1:53" x14ac:dyDescent="0.25">
      <c r="A1829">
        <v>133</v>
      </c>
      <c r="B1829" t="s">
        <v>65</v>
      </c>
      <c r="C1829" t="s">
        <v>954</v>
      </c>
      <c r="D1829"/>
      <c r="E1829">
        <v>2</v>
      </c>
      <c r="F1829">
        <v>1</v>
      </c>
      <c r="G1829">
        <v>4</v>
      </c>
      <c r="H1829">
        <v>5</v>
      </c>
      <c r="I1829">
        <v>0</v>
      </c>
      <c r="J1829">
        <v>0</v>
      </c>
      <c r="K1829">
        <v>4</v>
      </c>
      <c r="L1829">
        <v>2</v>
      </c>
      <c r="M1829"/>
      <c r="O1829" s="101">
        <f>IF(ISBLANK(C1829),O1828,IF(COUNTIF(C$2:C1829,C1829)&gt;1,O1828,1+MAX(O1828,0)))</f>
        <v>51</v>
      </c>
      <c r="P1829" s="45">
        <f t="shared" si="616"/>
        <v>27</v>
      </c>
      <c r="Q1829" s="33" t="str">
        <f t="shared" si="617"/>
        <v/>
      </c>
      <c r="R1829" s="33">
        <f t="shared" si="618"/>
        <v>5</v>
      </c>
      <c r="S1829" s="33" t="str">
        <f t="shared" si="619"/>
        <v>133_5</v>
      </c>
      <c r="T1829" s="35" t="str">
        <f t="shared" si="620"/>
        <v>133AM</v>
      </c>
      <c r="U1829" s="35" t="str">
        <f t="shared" si="621"/>
        <v>133AMEW</v>
      </c>
      <c r="V1829" s="35" t="str">
        <f t="shared" si="637"/>
        <v>1Y</v>
      </c>
      <c r="W1829" s="35" t="str">
        <f t="shared" si="630"/>
        <v>133AM1Y214</v>
      </c>
      <c r="X1829" s="388">
        <f t="shared" si="631"/>
        <v>4</v>
      </c>
      <c r="Y1829" s="388">
        <f t="shared" si="632"/>
        <v>2</v>
      </c>
      <c r="Z1829" s="280" t="str">
        <f t="shared" si="622"/>
        <v/>
      </c>
      <c r="AA1829" s="280" t="str">
        <f t="shared" si="623"/>
        <v/>
      </c>
      <c r="AB1829" s="389" t="str">
        <f t="shared" si="633"/>
        <v/>
      </c>
      <c r="AC1829" s="389" t="str">
        <f t="shared" si="634"/>
        <v/>
      </c>
      <c r="AD1829" s="390" t="str">
        <f t="shared" si="624"/>
        <v/>
      </c>
      <c r="AE1829" s="282">
        <f t="shared" si="625"/>
        <v>0</v>
      </c>
      <c r="AF1829" s="359">
        <f t="shared" si="626"/>
        <v>0</v>
      </c>
      <c r="AG1829" s="280">
        <f t="shared" si="627"/>
        <v>3</v>
      </c>
      <c r="AH1829" s="280">
        <f t="shared" si="628"/>
        <v>1</v>
      </c>
      <c r="AI1829" s="280">
        <f>IF(ISBLANK(T1829),AI1828,IF(COUNTIF(T$2:T1829,T1829)&gt;1,AI1828,1+MAX(AI1828,0)))</f>
        <v>49</v>
      </c>
      <c r="AL1829" s="391" t="str">
        <f t="shared" si="635"/>
        <v/>
      </c>
      <c r="AM1829" s="391" t="str">
        <f t="shared" si="636"/>
        <v/>
      </c>
      <c r="AO1829" s="310" t="str">
        <f t="shared" si="629"/>
        <v/>
      </c>
      <c r="AP1829" s="310">
        <f>SUM(AO$1:AO1829)</f>
        <v>0</v>
      </c>
      <c r="AQ1829" s="310">
        <f>SUM(AK$2:AK1829)</f>
        <v>12</v>
      </c>
      <c r="AR1829" s="310">
        <f>COUNTA(AJ$2:AJ1829)</f>
        <v>12</v>
      </c>
      <c r="AS1829" s="312"/>
      <c r="AT1829" s="312"/>
      <c r="AU1829" s="312"/>
      <c r="AV1829" s="312"/>
      <c r="AW1829" s="312"/>
      <c r="AZ1829">
        <v>4</v>
      </c>
      <c r="BA1829">
        <v>2</v>
      </c>
    </row>
    <row r="1830" spans="1:53" x14ac:dyDescent="0.25">
      <c r="A1830">
        <v>133</v>
      </c>
      <c r="B1830" t="s">
        <v>65</v>
      </c>
      <c r="C1830" t="s">
        <v>954</v>
      </c>
      <c r="D1830"/>
      <c r="E1830">
        <v>2</v>
      </c>
      <c r="F1830">
        <v>2</v>
      </c>
      <c r="G1830">
        <v>1</v>
      </c>
      <c r="H1830">
        <v>0</v>
      </c>
      <c r="I1830">
        <v>0</v>
      </c>
      <c r="J1830">
        <v>0</v>
      </c>
      <c r="K1830">
        <v>0</v>
      </c>
      <c r="L1830">
        <v>0</v>
      </c>
      <c r="M1830"/>
      <c r="O1830" s="101">
        <f>IF(ISBLANK(C1830),O1829,IF(COUNTIF(C$2:C1830,C1830)&gt;1,O1829,1+MAX(O1829,0)))</f>
        <v>51</v>
      </c>
      <c r="P1830" s="45">
        <f t="shared" si="616"/>
        <v>27</v>
      </c>
      <c r="Q1830" s="33" t="str">
        <f t="shared" si="617"/>
        <v/>
      </c>
      <c r="R1830" s="33">
        <f t="shared" si="618"/>
        <v>6</v>
      </c>
      <c r="S1830" s="33" t="str">
        <f t="shared" si="619"/>
        <v>133_6</v>
      </c>
      <c r="T1830" s="35" t="str">
        <f t="shared" si="620"/>
        <v>133AM</v>
      </c>
      <c r="U1830" s="35" t="str">
        <f t="shared" si="621"/>
        <v>133AMNS</v>
      </c>
      <c r="V1830" s="35" t="str">
        <f t="shared" si="637"/>
        <v>1Y</v>
      </c>
      <c r="W1830" s="35" t="str">
        <f t="shared" si="630"/>
        <v>133AM1Y221</v>
      </c>
      <c r="X1830" s="388">
        <f t="shared" si="631"/>
        <v>0</v>
      </c>
      <c r="Y1830" s="388">
        <f t="shared" si="632"/>
        <v>0</v>
      </c>
      <c r="Z1830" s="280" t="str">
        <f t="shared" si="622"/>
        <v/>
      </c>
      <c r="AA1830" s="280" t="str">
        <f t="shared" si="623"/>
        <v/>
      </c>
      <c r="AB1830" s="389" t="str">
        <f t="shared" si="633"/>
        <v/>
      </c>
      <c r="AC1830" s="389" t="str">
        <f t="shared" si="634"/>
        <v/>
      </c>
      <c r="AD1830" s="390" t="str">
        <f t="shared" si="624"/>
        <v/>
      </c>
      <c r="AE1830" s="282">
        <f t="shared" si="625"/>
        <v>1</v>
      </c>
      <c r="AF1830" s="359">
        <f t="shared" si="626"/>
        <v>0</v>
      </c>
      <c r="AG1830" s="280">
        <f t="shared" si="627"/>
        <v>3</v>
      </c>
      <c r="AH1830" s="280">
        <f t="shared" si="628"/>
        <v>1</v>
      </c>
      <c r="AI1830" s="280">
        <f>IF(ISBLANK(T1830),AI1829,IF(COUNTIF(T$2:T1830,T1830)&gt;1,AI1829,1+MAX(AI1829,0)))</f>
        <v>49</v>
      </c>
      <c r="AL1830" s="391" t="str">
        <f t="shared" si="635"/>
        <v/>
      </c>
      <c r="AM1830" s="391" t="str">
        <f t="shared" si="636"/>
        <v/>
      </c>
      <c r="AO1830" s="310" t="str">
        <f t="shared" si="629"/>
        <v/>
      </c>
      <c r="AP1830" s="310">
        <f>SUM(AO$1:AO1830)</f>
        <v>0</v>
      </c>
      <c r="AQ1830" s="310">
        <f>SUM(AK$2:AK1830)</f>
        <v>12</v>
      </c>
      <c r="AR1830" s="310">
        <f>COUNTA(AJ$2:AJ1830)</f>
        <v>12</v>
      </c>
      <c r="AS1830" s="312"/>
      <c r="AT1830" s="312"/>
      <c r="AU1830" s="312"/>
      <c r="AV1830" s="312"/>
      <c r="AW1830" s="312"/>
      <c r="AZ1830">
        <v>0</v>
      </c>
      <c r="BA1830">
        <v>0</v>
      </c>
    </row>
    <row r="1831" spans="1:53" x14ac:dyDescent="0.25">
      <c r="A1831">
        <v>133</v>
      </c>
      <c r="B1831" t="s">
        <v>65</v>
      </c>
      <c r="C1831" t="s">
        <v>954</v>
      </c>
      <c r="D1831"/>
      <c r="E1831">
        <v>2</v>
      </c>
      <c r="F1831">
        <v>2</v>
      </c>
      <c r="G1831">
        <v>2</v>
      </c>
      <c r="H1831">
        <v>0</v>
      </c>
      <c r="I1831">
        <v>0</v>
      </c>
      <c r="J1831">
        <v>0</v>
      </c>
      <c r="K1831">
        <v>0</v>
      </c>
      <c r="L1831">
        <v>0</v>
      </c>
      <c r="M1831"/>
      <c r="O1831" s="101">
        <f>IF(ISBLANK(C1831),O1830,IF(COUNTIF(C$2:C1831,C1831)&gt;1,O1830,1+MAX(O1830,0)))</f>
        <v>51</v>
      </c>
      <c r="P1831" s="45">
        <f t="shared" si="616"/>
        <v>27</v>
      </c>
      <c r="Q1831" s="33" t="str">
        <f t="shared" si="617"/>
        <v/>
      </c>
      <c r="R1831" s="33">
        <f t="shared" si="618"/>
        <v>6</v>
      </c>
      <c r="S1831" s="33" t="str">
        <f t="shared" si="619"/>
        <v>133_6</v>
      </c>
      <c r="T1831" s="35" t="str">
        <f t="shared" si="620"/>
        <v>133AM</v>
      </c>
      <c r="U1831" s="35" t="str">
        <f t="shared" si="621"/>
        <v>133AMNS</v>
      </c>
      <c r="V1831" s="35" t="str">
        <f t="shared" si="637"/>
        <v>1Y</v>
      </c>
      <c r="W1831" s="35" t="str">
        <f t="shared" si="630"/>
        <v>133AM1Y222</v>
      </c>
      <c r="X1831" s="388">
        <f t="shared" si="631"/>
        <v>0</v>
      </c>
      <c r="Y1831" s="388">
        <f t="shared" si="632"/>
        <v>0</v>
      </c>
      <c r="Z1831" s="280" t="str">
        <f t="shared" si="622"/>
        <v/>
      </c>
      <c r="AA1831" s="280" t="str">
        <f t="shared" si="623"/>
        <v/>
      </c>
      <c r="AB1831" s="389" t="str">
        <f t="shared" si="633"/>
        <v/>
      </c>
      <c r="AC1831" s="389" t="str">
        <f t="shared" si="634"/>
        <v/>
      </c>
      <c r="AD1831" s="390" t="str">
        <f t="shared" si="624"/>
        <v/>
      </c>
      <c r="AE1831" s="282">
        <f t="shared" si="625"/>
        <v>0</v>
      </c>
      <c r="AF1831" s="359">
        <f t="shared" si="626"/>
        <v>0</v>
      </c>
      <c r="AG1831" s="280">
        <f t="shared" si="627"/>
        <v>3</v>
      </c>
      <c r="AH1831" s="280">
        <f t="shared" si="628"/>
        <v>1</v>
      </c>
      <c r="AI1831" s="280">
        <f>IF(ISBLANK(T1831),AI1830,IF(COUNTIF(T$2:T1831,T1831)&gt;1,AI1830,1+MAX(AI1830,0)))</f>
        <v>49</v>
      </c>
      <c r="AL1831" s="391" t="str">
        <f t="shared" si="635"/>
        <v/>
      </c>
      <c r="AM1831" s="391" t="str">
        <f t="shared" si="636"/>
        <v/>
      </c>
      <c r="AO1831" s="310" t="str">
        <f t="shared" si="629"/>
        <v/>
      </c>
      <c r="AP1831" s="310">
        <f>SUM(AO$1:AO1831)</f>
        <v>0</v>
      </c>
      <c r="AQ1831" s="310">
        <f>SUM(AK$2:AK1831)</f>
        <v>12</v>
      </c>
      <c r="AR1831" s="310">
        <f>COUNTA(AJ$2:AJ1831)</f>
        <v>12</v>
      </c>
      <c r="AS1831" s="312"/>
      <c r="AT1831" s="312"/>
      <c r="AU1831" s="312"/>
      <c r="AV1831" s="312"/>
      <c r="AW1831" s="312"/>
      <c r="AZ1831">
        <v>0</v>
      </c>
      <c r="BA1831">
        <v>0</v>
      </c>
    </row>
    <row r="1832" spans="1:53" x14ac:dyDescent="0.25">
      <c r="A1832">
        <v>133</v>
      </c>
      <c r="B1832" t="s">
        <v>65</v>
      </c>
      <c r="C1832" t="s">
        <v>954</v>
      </c>
      <c r="D1832"/>
      <c r="E1832">
        <v>2</v>
      </c>
      <c r="F1832">
        <v>2</v>
      </c>
      <c r="G1832">
        <v>3</v>
      </c>
      <c r="H1832">
        <v>3</v>
      </c>
      <c r="I1832">
        <v>1</v>
      </c>
      <c r="J1832">
        <v>1</v>
      </c>
      <c r="K1832">
        <v>0</v>
      </c>
      <c r="L1832">
        <v>0</v>
      </c>
      <c r="M1832"/>
      <c r="O1832" s="101">
        <f>IF(ISBLANK(C1832),O1831,IF(COUNTIF(C$2:C1832,C1832)&gt;1,O1831,1+MAX(O1831,0)))</f>
        <v>51</v>
      </c>
      <c r="P1832" s="45">
        <f t="shared" si="616"/>
        <v>27</v>
      </c>
      <c r="Q1832" s="33" t="str">
        <f t="shared" si="617"/>
        <v/>
      </c>
      <c r="R1832" s="33">
        <f t="shared" si="618"/>
        <v>6</v>
      </c>
      <c r="S1832" s="33" t="str">
        <f t="shared" si="619"/>
        <v>133_6</v>
      </c>
      <c r="T1832" s="35" t="str">
        <f t="shared" si="620"/>
        <v>133AM</v>
      </c>
      <c r="U1832" s="35" t="str">
        <f t="shared" si="621"/>
        <v>133AMEW</v>
      </c>
      <c r="V1832" s="35" t="str">
        <f t="shared" si="637"/>
        <v>1Y</v>
      </c>
      <c r="W1832" s="35" t="str">
        <f t="shared" si="630"/>
        <v>133AM1Y223</v>
      </c>
      <c r="X1832" s="388">
        <f t="shared" si="631"/>
        <v>0</v>
      </c>
      <c r="Y1832" s="388">
        <f t="shared" si="632"/>
        <v>0</v>
      </c>
      <c r="Z1832" s="280" t="str">
        <f t="shared" si="622"/>
        <v/>
      </c>
      <c r="AA1832" s="280" t="str">
        <f t="shared" si="623"/>
        <v/>
      </c>
      <c r="AB1832" s="389" t="str">
        <f t="shared" si="633"/>
        <v/>
      </c>
      <c r="AC1832" s="389" t="str">
        <f t="shared" si="634"/>
        <v/>
      </c>
      <c r="AD1832" s="390" t="str">
        <f t="shared" si="624"/>
        <v/>
      </c>
      <c r="AE1832" s="282">
        <f t="shared" si="625"/>
        <v>0</v>
      </c>
      <c r="AF1832" s="359">
        <f t="shared" si="626"/>
        <v>0</v>
      </c>
      <c r="AG1832" s="280">
        <f t="shared" si="627"/>
        <v>3</v>
      </c>
      <c r="AH1832" s="280">
        <f t="shared" si="628"/>
        <v>1</v>
      </c>
      <c r="AI1832" s="280">
        <f>IF(ISBLANK(T1832),AI1831,IF(COUNTIF(T$2:T1832,T1832)&gt;1,AI1831,1+MAX(AI1831,0)))</f>
        <v>49</v>
      </c>
      <c r="AL1832" s="391" t="str">
        <f t="shared" si="635"/>
        <v/>
      </c>
      <c r="AM1832" s="391" t="str">
        <f t="shared" si="636"/>
        <v/>
      </c>
      <c r="AO1832" s="310" t="str">
        <f t="shared" si="629"/>
        <v/>
      </c>
      <c r="AP1832" s="310">
        <f>SUM(AO$1:AO1832)</f>
        <v>0</v>
      </c>
      <c r="AQ1832" s="310">
        <f>SUM(AK$2:AK1832)</f>
        <v>12</v>
      </c>
      <c r="AR1832" s="310">
        <f>COUNTA(AJ$2:AJ1832)</f>
        <v>12</v>
      </c>
      <c r="AS1832" s="312"/>
      <c r="AT1832" s="312"/>
      <c r="AU1832" s="312"/>
      <c r="AV1832" s="312"/>
      <c r="AW1832" s="312"/>
      <c r="AZ1832">
        <v>0</v>
      </c>
      <c r="BA1832">
        <v>0</v>
      </c>
    </row>
    <row r="1833" spans="1:53" x14ac:dyDescent="0.25">
      <c r="A1833">
        <v>133</v>
      </c>
      <c r="B1833" t="s">
        <v>65</v>
      </c>
      <c r="C1833" t="s">
        <v>954</v>
      </c>
      <c r="D1833"/>
      <c r="E1833">
        <v>2</v>
      </c>
      <c r="F1833">
        <v>2</v>
      </c>
      <c r="G1833">
        <v>4</v>
      </c>
      <c r="H1833">
        <v>6</v>
      </c>
      <c r="I1833">
        <v>2</v>
      </c>
      <c r="J1833">
        <v>1</v>
      </c>
      <c r="K1833">
        <v>0</v>
      </c>
      <c r="L1833">
        <v>1</v>
      </c>
      <c r="M1833"/>
      <c r="O1833" s="101">
        <f>IF(ISBLANK(C1833),O1832,IF(COUNTIF(C$2:C1833,C1833)&gt;1,O1832,1+MAX(O1832,0)))</f>
        <v>51</v>
      </c>
      <c r="P1833" s="45">
        <f t="shared" si="616"/>
        <v>27</v>
      </c>
      <c r="Q1833" s="33" t="str">
        <f t="shared" si="617"/>
        <v/>
      </c>
      <c r="R1833" s="33">
        <f t="shared" si="618"/>
        <v>6</v>
      </c>
      <c r="S1833" s="33" t="str">
        <f t="shared" si="619"/>
        <v>133_6</v>
      </c>
      <c r="T1833" s="35" t="str">
        <f t="shared" si="620"/>
        <v>133AM</v>
      </c>
      <c r="U1833" s="35" t="str">
        <f t="shared" si="621"/>
        <v>133AMEW</v>
      </c>
      <c r="V1833" s="35" t="str">
        <f t="shared" si="637"/>
        <v>1Y</v>
      </c>
      <c r="W1833" s="35" t="str">
        <f t="shared" si="630"/>
        <v>133AM1Y224</v>
      </c>
      <c r="X1833" s="388">
        <f t="shared" si="631"/>
        <v>0</v>
      </c>
      <c r="Y1833" s="388">
        <f t="shared" si="632"/>
        <v>1</v>
      </c>
      <c r="Z1833" s="280" t="str">
        <f t="shared" si="622"/>
        <v/>
      </c>
      <c r="AA1833" s="280" t="str">
        <f t="shared" si="623"/>
        <v/>
      </c>
      <c r="AB1833" s="389" t="str">
        <f t="shared" si="633"/>
        <v/>
      </c>
      <c r="AC1833" s="389" t="str">
        <f t="shared" si="634"/>
        <v/>
      </c>
      <c r="AD1833" s="390" t="str">
        <f t="shared" si="624"/>
        <v/>
      </c>
      <c r="AE1833" s="282">
        <f t="shared" si="625"/>
        <v>0</v>
      </c>
      <c r="AF1833" s="359">
        <f t="shared" si="626"/>
        <v>0</v>
      </c>
      <c r="AG1833" s="280">
        <f t="shared" si="627"/>
        <v>3</v>
      </c>
      <c r="AH1833" s="280">
        <f t="shared" si="628"/>
        <v>1</v>
      </c>
      <c r="AI1833" s="280">
        <f>IF(ISBLANK(T1833),AI1832,IF(COUNTIF(T$2:T1833,T1833)&gt;1,AI1832,1+MAX(AI1832,0)))</f>
        <v>49</v>
      </c>
      <c r="AL1833" s="391" t="str">
        <f t="shared" si="635"/>
        <v/>
      </c>
      <c r="AM1833" s="391" t="str">
        <f t="shared" si="636"/>
        <v/>
      </c>
      <c r="AO1833" s="310" t="str">
        <f t="shared" si="629"/>
        <v/>
      </c>
      <c r="AP1833" s="310">
        <f>SUM(AO$1:AO1833)</f>
        <v>0</v>
      </c>
      <c r="AQ1833" s="310">
        <f>SUM(AK$2:AK1833)</f>
        <v>12</v>
      </c>
      <c r="AR1833" s="310">
        <f>COUNTA(AJ$2:AJ1833)</f>
        <v>12</v>
      </c>
      <c r="AS1833" s="312"/>
      <c r="AT1833" s="312"/>
      <c r="AU1833" s="312"/>
      <c r="AV1833" s="312"/>
      <c r="AW1833" s="312"/>
      <c r="AZ1833">
        <v>0</v>
      </c>
      <c r="BA1833">
        <v>1</v>
      </c>
    </row>
    <row r="1834" spans="1:53" x14ac:dyDescent="0.25">
      <c r="A1834">
        <v>133</v>
      </c>
      <c r="B1834" t="s">
        <v>65</v>
      </c>
      <c r="C1834" t="s">
        <v>954</v>
      </c>
      <c r="D1834"/>
      <c r="E1834">
        <v>2</v>
      </c>
      <c r="F1834">
        <v>3</v>
      </c>
      <c r="G1834">
        <v>1</v>
      </c>
      <c r="H1834">
        <v>0</v>
      </c>
      <c r="I1834">
        <v>0</v>
      </c>
      <c r="J1834">
        <v>0</v>
      </c>
      <c r="K1834">
        <v>0</v>
      </c>
      <c r="L1834">
        <v>0</v>
      </c>
      <c r="M1834"/>
      <c r="O1834" s="101">
        <f>IF(ISBLANK(C1834),O1833,IF(COUNTIF(C$2:C1834,C1834)&gt;1,O1833,1+MAX(O1833,0)))</f>
        <v>51</v>
      </c>
      <c r="P1834" s="45">
        <f t="shared" si="616"/>
        <v>27</v>
      </c>
      <c r="Q1834" s="33" t="str">
        <f t="shared" si="617"/>
        <v/>
      </c>
      <c r="R1834" s="33">
        <f t="shared" si="618"/>
        <v>7</v>
      </c>
      <c r="S1834" s="33" t="str">
        <f t="shared" si="619"/>
        <v>133_7</v>
      </c>
      <c r="T1834" s="35" t="str">
        <f t="shared" si="620"/>
        <v>133AM</v>
      </c>
      <c r="U1834" s="35" t="str">
        <f t="shared" si="621"/>
        <v>133AMNS</v>
      </c>
      <c r="V1834" s="35" t="str">
        <f t="shared" si="637"/>
        <v>1Y</v>
      </c>
      <c r="W1834" s="35" t="str">
        <f t="shared" si="630"/>
        <v>133AM1Y231</v>
      </c>
      <c r="X1834" s="388">
        <f t="shared" si="631"/>
        <v>0</v>
      </c>
      <c r="Y1834" s="388">
        <f t="shared" si="632"/>
        <v>0</v>
      </c>
      <c r="Z1834" s="280" t="str">
        <f t="shared" si="622"/>
        <v/>
      </c>
      <c r="AA1834" s="280" t="str">
        <f t="shared" si="623"/>
        <v/>
      </c>
      <c r="AB1834" s="389" t="str">
        <f t="shared" si="633"/>
        <v/>
      </c>
      <c r="AC1834" s="389" t="str">
        <f t="shared" si="634"/>
        <v/>
      </c>
      <c r="AD1834" s="390" t="str">
        <f t="shared" si="624"/>
        <v/>
      </c>
      <c r="AE1834" s="282">
        <f t="shared" si="625"/>
        <v>1</v>
      </c>
      <c r="AF1834" s="359">
        <f t="shared" si="626"/>
        <v>0</v>
      </c>
      <c r="AG1834" s="280">
        <f t="shared" si="627"/>
        <v>3</v>
      </c>
      <c r="AH1834" s="280">
        <f t="shared" si="628"/>
        <v>1</v>
      </c>
      <c r="AI1834" s="280">
        <f>IF(ISBLANK(T1834),AI1833,IF(COUNTIF(T$2:T1834,T1834)&gt;1,AI1833,1+MAX(AI1833,0)))</f>
        <v>49</v>
      </c>
      <c r="AL1834" s="391" t="str">
        <f t="shared" si="635"/>
        <v/>
      </c>
      <c r="AM1834" s="391" t="str">
        <f t="shared" si="636"/>
        <v/>
      </c>
      <c r="AO1834" s="310" t="str">
        <f t="shared" si="629"/>
        <v/>
      </c>
      <c r="AP1834" s="310">
        <f>SUM(AO$1:AO1834)</f>
        <v>0</v>
      </c>
      <c r="AQ1834" s="310">
        <f>SUM(AK$2:AK1834)</f>
        <v>12</v>
      </c>
      <c r="AR1834" s="310">
        <f>COUNTA(AJ$2:AJ1834)</f>
        <v>12</v>
      </c>
      <c r="AS1834" s="312"/>
      <c r="AT1834" s="312"/>
      <c r="AU1834" s="312"/>
      <c r="AV1834" s="312"/>
      <c r="AW1834" s="312"/>
      <c r="AZ1834">
        <v>0</v>
      </c>
      <c r="BA1834">
        <v>0</v>
      </c>
    </row>
    <row r="1835" spans="1:53" x14ac:dyDescent="0.25">
      <c r="A1835">
        <v>133</v>
      </c>
      <c r="B1835" t="s">
        <v>65</v>
      </c>
      <c r="C1835" t="s">
        <v>954</v>
      </c>
      <c r="D1835"/>
      <c r="E1835">
        <v>2</v>
      </c>
      <c r="F1835">
        <v>3</v>
      </c>
      <c r="G1835">
        <v>2</v>
      </c>
      <c r="H1835">
        <v>0</v>
      </c>
      <c r="I1835">
        <v>0</v>
      </c>
      <c r="J1835">
        <v>0</v>
      </c>
      <c r="K1835">
        <v>0</v>
      </c>
      <c r="L1835">
        <v>0</v>
      </c>
      <c r="M1835"/>
      <c r="O1835" s="101">
        <f>IF(ISBLANK(C1835),O1834,IF(COUNTIF(C$2:C1835,C1835)&gt;1,O1834,1+MAX(O1834,0)))</f>
        <v>51</v>
      </c>
      <c r="P1835" s="45">
        <f t="shared" si="616"/>
        <v>27</v>
      </c>
      <c r="Q1835" s="33" t="str">
        <f t="shared" si="617"/>
        <v/>
      </c>
      <c r="R1835" s="33">
        <f t="shared" si="618"/>
        <v>7</v>
      </c>
      <c r="S1835" s="33" t="str">
        <f t="shared" si="619"/>
        <v>133_7</v>
      </c>
      <c r="T1835" s="35" t="str">
        <f t="shared" si="620"/>
        <v>133AM</v>
      </c>
      <c r="U1835" s="35" t="str">
        <f t="shared" si="621"/>
        <v>133AMNS</v>
      </c>
      <c r="V1835" s="35" t="str">
        <f t="shared" si="637"/>
        <v>1Y</v>
      </c>
      <c r="W1835" s="35" t="str">
        <f t="shared" si="630"/>
        <v>133AM1Y232</v>
      </c>
      <c r="X1835" s="388">
        <f t="shared" si="631"/>
        <v>0</v>
      </c>
      <c r="Y1835" s="388">
        <f t="shared" si="632"/>
        <v>0</v>
      </c>
      <c r="Z1835" s="280" t="str">
        <f t="shared" si="622"/>
        <v/>
      </c>
      <c r="AA1835" s="280" t="str">
        <f t="shared" si="623"/>
        <v/>
      </c>
      <c r="AB1835" s="389" t="str">
        <f t="shared" si="633"/>
        <v/>
      </c>
      <c r="AC1835" s="389" t="str">
        <f t="shared" si="634"/>
        <v/>
      </c>
      <c r="AD1835" s="390" t="str">
        <f t="shared" si="624"/>
        <v/>
      </c>
      <c r="AE1835" s="282">
        <f t="shared" si="625"/>
        <v>0</v>
      </c>
      <c r="AF1835" s="359">
        <f t="shared" si="626"/>
        <v>0</v>
      </c>
      <c r="AG1835" s="280">
        <f t="shared" si="627"/>
        <v>3</v>
      </c>
      <c r="AH1835" s="280">
        <f t="shared" si="628"/>
        <v>1</v>
      </c>
      <c r="AI1835" s="280">
        <f>IF(ISBLANK(T1835),AI1834,IF(COUNTIF(T$2:T1835,T1835)&gt;1,AI1834,1+MAX(AI1834,0)))</f>
        <v>49</v>
      </c>
      <c r="AL1835" s="391" t="str">
        <f t="shared" si="635"/>
        <v/>
      </c>
      <c r="AM1835" s="391" t="str">
        <f t="shared" si="636"/>
        <v/>
      </c>
      <c r="AO1835" s="310" t="str">
        <f t="shared" si="629"/>
        <v/>
      </c>
      <c r="AP1835" s="310">
        <f>SUM(AO$1:AO1835)</f>
        <v>0</v>
      </c>
      <c r="AQ1835" s="310">
        <f>SUM(AK$2:AK1835)</f>
        <v>12</v>
      </c>
      <c r="AR1835" s="310">
        <f>COUNTA(AJ$2:AJ1835)</f>
        <v>12</v>
      </c>
      <c r="AS1835" s="312"/>
      <c r="AT1835" s="312"/>
      <c r="AU1835" s="312"/>
      <c r="AV1835" s="312"/>
      <c r="AW1835" s="312"/>
      <c r="AZ1835">
        <v>0</v>
      </c>
      <c r="BA1835">
        <v>0</v>
      </c>
    </row>
    <row r="1836" spans="1:53" x14ac:dyDescent="0.25">
      <c r="A1836">
        <v>133</v>
      </c>
      <c r="B1836" t="s">
        <v>65</v>
      </c>
      <c r="C1836" t="s">
        <v>954</v>
      </c>
      <c r="D1836"/>
      <c r="E1836">
        <v>2</v>
      </c>
      <c r="F1836">
        <v>3</v>
      </c>
      <c r="G1836">
        <v>3</v>
      </c>
      <c r="H1836">
        <v>5</v>
      </c>
      <c r="I1836">
        <v>3</v>
      </c>
      <c r="J1836">
        <v>1</v>
      </c>
      <c r="K1836">
        <v>0</v>
      </c>
      <c r="L1836">
        <v>0</v>
      </c>
      <c r="M1836"/>
      <c r="O1836" s="101">
        <f>IF(ISBLANK(C1836),O1835,IF(COUNTIF(C$2:C1836,C1836)&gt;1,O1835,1+MAX(O1835,0)))</f>
        <v>51</v>
      </c>
      <c r="P1836" s="45">
        <f t="shared" si="616"/>
        <v>27</v>
      </c>
      <c r="Q1836" s="33" t="str">
        <f t="shared" si="617"/>
        <v/>
      </c>
      <c r="R1836" s="33">
        <f t="shared" si="618"/>
        <v>7</v>
      </c>
      <c r="S1836" s="33" t="str">
        <f t="shared" si="619"/>
        <v>133_7</v>
      </c>
      <c r="T1836" s="35" t="str">
        <f t="shared" si="620"/>
        <v>133AM</v>
      </c>
      <c r="U1836" s="35" t="str">
        <f t="shared" si="621"/>
        <v>133AMEW</v>
      </c>
      <c r="V1836" s="35" t="str">
        <f t="shared" si="637"/>
        <v>1Y</v>
      </c>
      <c r="W1836" s="35" t="str">
        <f t="shared" si="630"/>
        <v>133AM1Y233</v>
      </c>
      <c r="X1836" s="388">
        <f t="shared" si="631"/>
        <v>0</v>
      </c>
      <c r="Y1836" s="388">
        <f t="shared" si="632"/>
        <v>0</v>
      </c>
      <c r="Z1836" s="280" t="str">
        <f t="shared" si="622"/>
        <v/>
      </c>
      <c r="AA1836" s="280" t="str">
        <f t="shared" si="623"/>
        <v/>
      </c>
      <c r="AB1836" s="389" t="str">
        <f t="shared" si="633"/>
        <v/>
      </c>
      <c r="AC1836" s="389" t="str">
        <f t="shared" si="634"/>
        <v/>
      </c>
      <c r="AD1836" s="390" t="str">
        <f t="shared" si="624"/>
        <v/>
      </c>
      <c r="AE1836" s="282">
        <f t="shared" si="625"/>
        <v>0</v>
      </c>
      <c r="AF1836" s="359">
        <f t="shared" si="626"/>
        <v>0</v>
      </c>
      <c r="AG1836" s="280">
        <f t="shared" si="627"/>
        <v>3</v>
      </c>
      <c r="AH1836" s="280">
        <f t="shared" si="628"/>
        <v>1</v>
      </c>
      <c r="AI1836" s="280">
        <f>IF(ISBLANK(T1836),AI1835,IF(COUNTIF(T$2:T1836,T1836)&gt;1,AI1835,1+MAX(AI1835,0)))</f>
        <v>49</v>
      </c>
      <c r="AL1836" s="391" t="str">
        <f t="shared" si="635"/>
        <v/>
      </c>
      <c r="AM1836" s="391" t="str">
        <f t="shared" si="636"/>
        <v/>
      </c>
      <c r="AO1836" s="310" t="str">
        <f t="shared" si="629"/>
        <v/>
      </c>
      <c r="AP1836" s="310">
        <f>SUM(AO$1:AO1836)</f>
        <v>0</v>
      </c>
      <c r="AQ1836" s="310">
        <f>SUM(AK$2:AK1836)</f>
        <v>12</v>
      </c>
      <c r="AR1836" s="310">
        <f>COUNTA(AJ$2:AJ1836)</f>
        <v>12</v>
      </c>
      <c r="AS1836" s="312"/>
      <c r="AT1836" s="312"/>
      <c r="AU1836" s="312"/>
      <c r="AV1836" s="312"/>
      <c r="AW1836" s="312"/>
      <c r="AZ1836">
        <v>0</v>
      </c>
      <c r="BA1836">
        <v>0</v>
      </c>
    </row>
    <row r="1837" spans="1:53" x14ac:dyDescent="0.25">
      <c r="A1837">
        <v>133</v>
      </c>
      <c r="B1837" t="s">
        <v>65</v>
      </c>
      <c r="C1837" t="s">
        <v>954</v>
      </c>
      <c r="D1837"/>
      <c r="E1837">
        <v>2</v>
      </c>
      <c r="F1837">
        <v>3</v>
      </c>
      <c r="G1837">
        <v>4</v>
      </c>
      <c r="H1837">
        <v>10</v>
      </c>
      <c r="I1837">
        <v>4</v>
      </c>
      <c r="J1837">
        <v>2</v>
      </c>
      <c r="K1837">
        <v>1</v>
      </c>
      <c r="L1837">
        <v>3</v>
      </c>
      <c r="M1837"/>
      <c r="O1837" s="101">
        <f>IF(ISBLANK(C1837),O1836,IF(COUNTIF(C$2:C1837,C1837)&gt;1,O1836,1+MAX(O1836,0)))</f>
        <v>51</v>
      </c>
      <c r="P1837" s="45">
        <f t="shared" si="616"/>
        <v>27</v>
      </c>
      <c r="Q1837" s="33" t="str">
        <f t="shared" si="617"/>
        <v/>
      </c>
      <c r="R1837" s="33">
        <f t="shared" si="618"/>
        <v>7</v>
      </c>
      <c r="S1837" s="33" t="str">
        <f t="shared" si="619"/>
        <v>133_7</v>
      </c>
      <c r="T1837" s="35" t="str">
        <f t="shared" si="620"/>
        <v>133AM</v>
      </c>
      <c r="U1837" s="35" t="str">
        <f t="shared" si="621"/>
        <v>133AMEW</v>
      </c>
      <c r="V1837" s="35" t="str">
        <f t="shared" si="637"/>
        <v>1Y</v>
      </c>
      <c r="W1837" s="35" t="str">
        <f t="shared" si="630"/>
        <v>133AM1Y234</v>
      </c>
      <c r="X1837" s="388">
        <f t="shared" si="631"/>
        <v>1</v>
      </c>
      <c r="Y1837" s="388">
        <f t="shared" si="632"/>
        <v>3</v>
      </c>
      <c r="Z1837" s="280" t="str">
        <f t="shared" si="622"/>
        <v/>
      </c>
      <c r="AA1837" s="280" t="str">
        <f t="shared" si="623"/>
        <v/>
      </c>
      <c r="AB1837" s="389" t="str">
        <f t="shared" si="633"/>
        <v/>
      </c>
      <c r="AC1837" s="389" t="str">
        <f t="shared" si="634"/>
        <v/>
      </c>
      <c r="AD1837" s="390" t="str">
        <f t="shared" si="624"/>
        <v/>
      </c>
      <c r="AE1837" s="282">
        <f t="shared" si="625"/>
        <v>0</v>
      </c>
      <c r="AF1837" s="359">
        <f t="shared" si="626"/>
        <v>0</v>
      </c>
      <c r="AG1837" s="280">
        <f t="shared" si="627"/>
        <v>3</v>
      </c>
      <c r="AH1837" s="280">
        <f t="shared" si="628"/>
        <v>1</v>
      </c>
      <c r="AI1837" s="280">
        <f>IF(ISBLANK(T1837),AI1836,IF(COUNTIF(T$2:T1837,T1837)&gt;1,AI1836,1+MAX(AI1836,0)))</f>
        <v>49</v>
      </c>
      <c r="AL1837" s="391" t="str">
        <f t="shared" si="635"/>
        <v/>
      </c>
      <c r="AM1837" s="391" t="str">
        <f t="shared" si="636"/>
        <v/>
      </c>
      <c r="AO1837" s="310" t="str">
        <f t="shared" si="629"/>
        <v/>
      </c>
      <c r="AP1837" s="310">
        <f>SUM(AO$1:AO1837)</f>
        <v>0</v>
      </c>
      <c r="AQ1837" s="310">
        <f>SUM(AK$2:AK1837)</f>
        <v>12</v>
      </c>
      <c r="AR1837" s="310">
        <f>COUNTA(AJ$2:AJ1837)</f>
        <v>12</v>
      </c>
      <c r="AS1837" s="312"/>
      <c r="AT1837" s="312"/>
      <c r="AU1837" s="312"/>
      <c r="AV1837" s="312"/>
      <c r="AW1837" s="312"/>
      <c r="AZ1837">
        <v>1</v>
      </c>
      <c r="BA1837">
        <v>3</v>
      </c>
    </row>
    <row r="1838" spans="1:53" x14ac:dyDescent="0.25">
      <c r="A1838">
        <v>133</v>
      </c>
      <c r="B1838" t="s">
        <v>65</v>
      </c>
      <c r="C1838" t="s">
        <v>954</v>
      </c>
      <c r="D1838"/>
      <c r="E1838">
        <v>2</v>
      </c>
      <c r="F1838">
        <v>4</v>
      </c>
      <c r="G1838">
        <v>1</v>
      </c>
      <c r="H1838">
        <v>0</v>
      </c>
      <c r="I1838">
        <v>0</v>
      </c>
      <c r="J1838">
        <v>0</v>
      </c>
      <c r="K1838">
        <v>0</v>
      </c>
      <c r="L1838">
        <v>0</v>
      </c>
      <c r="M1838"/>
      <c r="O1838" s="101">
        <f>IF(ISBLANK(C1838),O1837,IF(COUNTIF(C$2:C1838,C1838)&gt;1,O1837,1+MAX(O1837,0)))</f>
        <v>51</v>
      </c>
      <c r="P1838" s="45">
        <f t="shared" si="616"/>
        <v>27</v>
      </c>
      <c r="Q1838" s="33" t="str">
        <f t="shared" si="617"/>
        <v/>
      </c>
      <c r="R1838" s="33">
        <f t="shared" si="618"/>
        <v>8</v>
      </c>
      <c r="S1838" s="33" t="str">
        <f t="shared" si="619"/>
        <v>133_8</v>
      </c>
      <c r="T1838" s="35" t="str">
        <f t="shared" si="620"/>
        <v>133AM</v>
      </c>
      <c r="U1838" s="35" t="str">
        <f t="shared" si="621"/>
        <v>133AMNS</v>
      </c>
      <c r="V1838" s="35" t="str">
        <f t="shared" si="637"/>
        <v>1Y</v>
      </c>
      <c r="W1838" s="35" t="str">
        <f t="shared" si="630"/>
        <v>133AM1Y241</v>
      </c>
      <c r="X1838" s="388">
        <f t="shared" si="631"/>
        <v>0</v>
      </c>
      <c r="Y1838" s="388">
        <f t="shared" si="632"/>
        <v>0</v>
      </c>
      <c r="Z1838" s="280" t="str">
        <f t="shared" si="622"/>
        <v/>
      </c>
      <c r="AA1838" s="280" t="str">
        <f t="shared" si="623"/>
        <v/>
      </c>
      <c r="AB1838" s="389" t="str">
        <f t="shared" si="633"/>
        <v/>
      </c>
      <c r="AC1838" s="389" t="str">
        <f t="shared" si="634"/>
        <v/>
      </c>
      <c r="AD1838" s="390" t="str">
        <f t="shared" si="624"/>
        <v/>
      </c>
      <c r="AE1838" s="282">
        <f t="shared" si="625"/>
        <v>1</v>
      </c>
      <c r="AF1838" s="359">
        <f t="shared" si="626"/>
        <v>0</v>
      </c>
      <c r="AG1838" s="280">
        <f t="shared" si="627"/>
        <v>3</v>
      </c>
      <c r="AH1838" s="280">
        <f t="shared" si="628"/>
        <v>1</v>
      </c>
      <c r="AI1838" s="280">
        <f>IF(ISBLANK(T1838),AI1837,IF(COUNTIF(T$2:T1838,T1838)&gt;1,AI1837,1+MAX(AI1837,0)))</f>
        <v>49</v>
      </c>
      <c r="AL1838" s="391" t="str">
        <f t="shared" si="635"/>
        <v/>
      </c>
      <c r="AM1838" s="391" t="str">
        <f t="shared" si="636"/>
        <v/>
      </c>
      <c r="AO1838" s="310" t="str">
        <f t="shared" si="629"/>
        <v/>
      </c>
      <c r="AP1838" s="310">
        <f>SUM(AO$1:AO1838)</f>
        <v>0</v>
      </c>
      <c r="AQ1838" s="310">
        <f>SUM(AK$2:AK1838)</f>
        <v>12</v>
      </c>
      <c r="AR1838" s="310">
        <f>COUNTA(AJ$2:AJ1838)</f>
        <v>12</v>
      </c>
      <c r="AS1838" s="312"/>
      <c r="AT1838" s="312"/>
      <c r="AU1838" s="312"/>
      <c r="AV1838" s="312"/>
      <c r="AW1838" s="312"/>
      <c r="AZ1838">
        <v>0</v>
      </c>
      <c r="BA1838">
        <v>0</v>
      </c>
    </row>
    <row r="1839" spans="1:53" x14ac:dyDescent="0.25">
      <c r="A1839">
        <v>133</v>
      </c>
      <c r="B1839" t="s">
        <v>65</v>
      </c>
      <c r="C1839" t="s">
        <v>954</v>
      </c>
      <c r="D1839"/>
      <c r="E1839">
        <v>2</v>
      </c>
      <c r="F1839">
        <v>4</v>
      </c>
      <c r="G1839">
        <v>2</v>
      </c>
      <c r="H1839">
        <v>0</v>
      </c>
      <c r="I1839">
        <v>0</v>
      </c>
      <c r="J1839">
        <v>0</v>
      </c>
      <c r="K1839">
        <v>0</v>
      </c>
      <c r="L1839">
        <v>0</v>
      </c>
      <c r="M1839"/>
      <c r="O1839" s="101">
        <f>IF(ISBLANK(C1839),O1838,IF(COUNTIF(C$2:C1839,C1839)&gt;1,O1838,1+MAX(O1838,0)))</f>
        <v>51</v>
      </c>
      <c r="P1839" s="45">
        <f t="shared" si="616"/>
        <v>27</v>
      </c>
      <c r="Q1839" s="33" t="str">
        <f t="shared" si="617"/>
        <v/>
      </c>
      <c r="R1839" s="33">
        <f t="shared" si="618"/>
        <v>8</v>
      </c>
      <c r="S1839" s="33" t="str">
        <f t="shared" si="619"/>
        <v>133_8</v>
      </c>
      <c r="T1839" s="35" t="str">
        <f t="shared" si="620"/>
        <v>133AM</v>
      </c>
      <c r="U1839" s="35" t="str">
        <f t="shared" si="621"/>
        <v>133AMNS</v>
      </c>
      <c r="V1839" s="35" t="str">
        <f t="shared" si="637"/>
        <v>1Y</v>
      </c>
      <c r="W1839" s="35" t="str">
        <f t="shared" si="630"/>
        <v>133AM1Y242</v>
      </c>
      <c r="X1839" s="388">
        <f t="shared" si="631"/>
        <v>0</v>
      </c>
      <c r="Y1839" s="388">
        <f t="shared" si="632"/>
        <v>0</v>
      </c>
      <c r="Z1839" s="280" t="str">
        <f t="shared" si="622"/>
        <v/>
      </c>
      <c r="AA1839" s="280" t="str">
        <f t="shared" si="623"/>
        <v/>
      </c>
      <c r="AB1839" s="389" t="str">
        <f t="shared" si="633"/>
        <v/>
      </c>
      <c r="AC1839" s="389" t="str">
        <f t="shared" si="634"/>
        <v/>
      </c>
      <c r="AD1839" s="390" t="str">
        <f t="shared" si="624"/>
        <v/>
      </c>
      <c r="AE1839" s="282">
        <f t="shared" si="625"/>
        <v>0</v>
      </c>
      <c r="AF1839" s="359">
        <f t="shared" si="626"/>
        <v>0</v>
      </c>
      <c r="AG1839" s="280">
        <f t="shared" si="627"/>
        <v>3</v>
      </c>
      <c r="AH1839" s="280">
        <f t="shared" si="628"/>
        <v>1</v>
      </c>
      <c r="AI1839" s="280">
        <f>IF(ISBLANK(T1839),AI1838,IF(COUNTIF(T$2:T1839,T1839)&gt;1,AI1838,1+MAX(AI1838,0)))</f>
        <v>49</v>
      </c>
      <c r="AL1839" s="391" t="str">
        <f t="shared" si="635"/>
        <v/>
      </c>
      <c r="AM1839" s="391" t="str">
        <f t="shared" si="636"/>
        <v/>
      </c>
      <c r="AO1839" s="310" t="str">
        <f t="shared" si="629"/>
        <v/>
      </c>
      <c r="AP1839" s="310">
        <f>SUM(AO$1:AO1839)</f>
        <v>0</v>
      </c>
      <c r="AQ1839" s="310">
        <f>SUM(AK$2:AK1839)</f>
        <v>12</v>
      </c>
      <c r="AR1839" s="310">
        <f>COUNTA(AJ$2:AJ1839)</f>
        <v>12</v>
      </c>
      <c r="AS1839" s="312"/>
      <c r="AT1839" s="312"/>
      <c r="AU1839" s="312"/>
      <c r="AV1839" s="312"/>
      <c r="AW1839" s="312"/>
      <c r="AZ1839">
        <v>0</v>
      </c>
      <c r="BA1839">
        <v>0</v>
      </c>
    </row>
    <row r="1840" spans="1:53" x14ac:dyDescent="0.25">
      <c r="A1840">
        <v>133</v>
      </c>
      <c r="B1840" t="s">
        <v>65</v>
      </c>
      <c r="C1840" t="s">
        <v>954</v>
      </c>
      <c r="D1840"/>
      <c r="E1840">
        <v>2</v>
      </c>
      <c r="F1840">
        <v>4</v>
      </c>
      <c r="G1840">
        <v>3</v>
      </c>
      <c r="H1840">
        <v>7</v>
      </c>
      <c r="I1840">
        <v>2</v>
      </c>
      <c r="J1840">
        <v>1</v>
      </c>
      <c r="K1840">
        <v>1</v>
      </c>
      <c r="L1840">
        <v>1</v>
      </c>
      <c r="M1840"/>
      <c r="O1840" s="101">
        <f>IF(ISBLANK(C1840),O1839,IF(COUNTIF(C$2:C1840,C1840)&gt;1,O1839,1+MAX(O1839,0)))</f>
        <v>51</v>
      </c>
      <c r="P1840" s="45">
        <f t="shared" si="616"/>
        <v>27</v>
      </c>
      <c r="Q1840" s="33" t="str">
        <f t="shared" si="617"/>
        <v/>
      </c>
      <c r="R1840" s="33">
        <f t="shared" si="618"/>
        <v>8</v>
      </c>
      <c r="S1840" s="33" t="str">
        <f t="shared" si="619"/>
        <v>133_8</v>
      </c>
      <c r="T1840" s="35" t="str">
        <f t="shared" si="620"/>
        <v>133AM</v>
      </c>
      <c r="U1840" s="35" t="str">
        <f t="shared" si="621"/>
        <v>133AMEW</v>
      </c>
      <c r="V1840" s="35" t="str">
        <f t="shared" si="637"/>
        <v>1Y</v>
      </c>
      <c r="W1840" s="35" t="str">
        <f t="shared" si="630"/>
        <v>133AM1Y243</v>
      </c>
      <c r="X1840" s="388">
        <f t="shared" si="631"/>
        <v>1</v>
      </c>
      <c r="Y1840" s="388">
        <f t="shared" si="632"/>
        <v>1</v>
      </c>
      <c r="Z1840" s="280" t="str">
        <f t="shared" si="622"/>
        <v/>
      </c>
      <c r="AA1840" s="280" t="str">
        <f t="shared" si="623"/>
        <v/>
      </c>
      <c r="AB1840" s="389" t="str">
        <f t="shared" si="633"/>
        <v/>
      </c>
      <c r="AC1840" s="389" t="str">
        <f t="shared" si="634"/>
        <v/>
      </c>
      <c r="AD1840" s="390" t="str">
        <f t="shared" si="624"/>
        <v/>
      </c>
      <c r="AE1840" s="282">
        <f t="shared" si="625"/>
        <v>0</v>
      </c>
      <c r="AF1840" s="359">
        <f t="shared" si="626"/>
        <v>0</v>
      </c>
      <c r="AG1840" s="280">
        <f t="shared" si="627"/>
        <v>3</v>
      </c>
      <c r="AH1840" s="280">
        <f t="shared" si="628"/>
        <v>1</v>
      </c>
      <c r="AI1840" s="280">
        <f>IF(ISBLANK(T1840),AI1839,IF(COUNTIF(T$2:T1840,T1840)&gt;1,AI1839,1+MAX(AI1839,0)))</f>
        <v>49</v>
      </c>
      <c r="AL1840" s="391" t="str">
        <f t="shared" si="635"/>
        <v/>
      </c>
      <c r="AM1840" s="391" t="str">
        <f t="shared" si="636"/>
        <v/>
      </c>
      <c r="AO1840" s="310" t="str">
        <f t="shared" si="629"/>
        <v/>
      </c>
      <c r="AP1840" s="310">
        <f>SUM(AO$1:AO1840)</f>
        <v>0</v>
      </c>
      <c r="AQ1840" s="310">
        <f>SUM(AK$2:AK1840)</f>
        <v>12</v>
      </c>
      <c r="AR1840" s="310">
        <f>COUNTA(AJ$2:AJ1840)</f>
        <v>12</v>
      </c>
      <c r="AS1840" s="312"/>
      <c r="AT1840" s="312"/>
      <c r="AU1840" s="312"/>
      <c r="AV1840" s="312"/>
      <c r="AW1840" s="312"/>
      <c r="AZ1840">
        <v>1</v>
      </c>
      <c r="BA1840">
        <v>1</v>
      </c>
    </row>
    <row r="1841" spans="1:53" x14ac:dyDescent="0.25">
      <c r="A1841">
        <v>133</v>
      </c>
      <c r="B1841" t="s">
        <v>65</v>
      </c>
      <c r="C1841" t="s">
        <v>954</v>
      </c>
      <c r="D1841"/>
      <c r="E1841">
        <v>2</v>
      </c>
      <c r="F1841">
        <v>4</v>
      </c>
      <c r="G1841">
        <v>4</v>
      </c>
      <c r="H1841">
        <v>42</v>
      </c>
      <c r="I1841">
        <v>14</v>
      </c>
      <c r="J1841">
        <v>1</v>
      </c>
      <c r="K1841">
        <v>8</v>
      </c>
      <c r="L1841">
        <v>6</v>
      </c>
      <c r="M1841"/>
      <c r="O1841" s="101">
        <f>IF(ISBLANK(C1841),O1840,IF(COUNTIF(C$2:C1841,C1841)&gt;1,O1840,1+MAX(O1840,0)))</f>
        <v>51</v>
      </c>
      <c r="P1841" s="45">
        <f t="shared" si="616"/>
        <v>27</v>
      </c>
      <c r="Q1841" s="33" t="str">
        <f t="shared" si="617"/>
        <v/>
      </c>
      <c r="R1841" s="33">
        <f t="shared" si="618"/>
        <v>8</v>
      </c>
      <c r="S1841" s="33" t="str">
        <f t="shared" si="619"/>
        <v>133_8</v>
      </c>
      <c r="T1841" s="35" t="str">
        <f t="shared" si="620"/>
        <v>133AM</v>
      </c>
      <c r="U1841" s="35" t="str">
        <f t="shared" si="621"/>
        <v>133AMEW</v>
      </c>
      <c r="V1841" s="35" t="str">
        <f t="shared" si="637"/>
        <v>1Y</v>
      </c>
      <c r="W1841" s="35" t="str">
        <f t="shared" si="630"/>
        <v>133AM1Y244</v>
      </c>
      <c r="X1841" s="388">
        <f t="shared" si="631"/>
        <v>8</v>
      </c>
      <c r="Y1841" s="388">
        <f t="shared" si="632"/>
        <v>6</v>
      </c>
      <c r="Z1841" s="280" t="str">
        <f t="shared" si="622"/>
        <v/>
      </c>
      <c r="AA1841" s="280" t="str">
        <f t="shared" si="623"/>
        <v/>
      </c>
      <c r="AB1841" s="389" t="str">
        <f t="shared" si="633"/>
        <v/>
      </c>
      <c r="AC1841" s="389" t="str">
        <f t="shared" si="634"/>
        <v/>
      </c>
      <c r="AD1841" s="390" t="str">
        <f t="shared" si="624"/>
        <v/>
      </c>
      <c r="AE1841" s="282">
        <f t="shared" si="625"/>
        <v>0</v>
      </c>
      <c r="AF1841" s="359">
        <f t="shared" si="626"/>
        <v>0</v>
      </c>
      <c r="AG1841" s="280">
        <f t="shared" si="627"/>
        <v>3</v>
      </c>
      <c r="AH1841" s="280">
        <f t="shared" si="628"/>
        <v>1</v>
      </c>
      <c r="AI1841" s="280">
        <f>IF(ISBLANK(T1841),AI1840,IF(COUNTIF(T$2:T1841,T1841)&gt;1,AI1840,1+MAX(AI1840,0)))</f>
        <v>49</v>
      </c>
      <c r="AL1841" s="391" t="str">
        <f t="shared" si="635"/>
        <v/>
      </c>
      <c r="AM1841" s="391" t="str">
        <f t="shared" si="636"/>
        <v/>
      </c>
      <c r="AO1841" s="310" t="str">
        <f t="shared" si="629"/>
        <v/>
      </c>
      <c r="AP1841" s="310">
        <f>SUM(AO$1:AO1841)</f>
        <v>0</v>
      </c>
      <c r="AQ1841" s="310">
        <f>SUM(AK$2:AK1841)</f>
        <v>12</v>
      </c>
      <c r="AR1841" s="310">
        <f>COUNTA(AJ$2:AJ1841)</f>
        <v>12</v>
      </c>
      <c r="AS1841" s="312"/>
      <c r="AT1841" s="312"/>
      <c r="AU1841" s="312"/>
      <c r="AV1841" s="312"/>
      <c r="AW1841" s="312"/>
      <c r="AZ1841">
        <v>8</v>
      </c>
      <c r="BA1841">
        <v>6</v>
      </c>
    </row>
    <row r="1842" spans="1:53" x14ac:dyDescent="0.25">
      <c r="A1842">
        <v>133</v>
      </c>
      <c r="B1842" t="s">
        <v>65</v>
      </c>
      <c r="C1842" t="s">
        <v>672</v>
      </c>
      <c r="D1842"/>
      <c r="E1842">
        <v>2</v>
      </c>
      <c r="F1842">
        <v>1</v>
      </c>
      <c r="G1842">
        <v>1</v>
      </c>
      <c r="H1842">
        <v>28</v>
      </c>
      <c r="I1842">
        <v>9</v>
      </c>
      <c r="J1842">
        <v>6</v>
      </c>
      <c r="K1842">
        <v>0</v>
      </c>
      <c r="L1842">
        <v>2</v>
      </c>
      <c r="M1842" t="s">
        <v>957</v>
      </c>
      <c r="O1842" s="101">
        <f>IF(ISBLANK(C1842),O1841,IF(COUNTIF(C$2:C1842,C1842)&gt;1,O1841,1+MAX(O1841,0)))</f>
        <v>51</v>
      </c>
      <c r="P1842" s="45">
        <f t="shared" si="616"/>
        <v>27</v>
      </c>
      <c r="Q1842" s="33" t="str">
        <f t="shared" si="617"/>
        <v/>
      </c>
      <c r="R1842" s="33">
        <f t="shared" si="618"/>
        <v>5</v>
      </c>
      <c r="S1842" s="33" t="str">
        <f t="shared" si="619"/>
        <v>133_5</v>
      </c>
      <c r="T1842" s="35" t="str">
        <f t="shared" si="620"/>
        <v>133AM</v>
      </c>
      <c r="U1842" s="35" t="str">
        <f t="shared" si="621"/>
        <v>133AMNS</v>
      </c>
      <c r="V1842" s="35" t="str">
        <f t="shared" si="637"/>
        <v>1Y</v>
      </c>
      <c r="W1842" s="35" t="str">
        <f t="shared" si="630"/>
        <v>133AM1Y211</v>
      </c>
      <c r="X1842" s="388">
        <f t="shared" si="631"/>
        <v>0</v>
      </c>
      <c r="Y1842" s="388">
        <f t="shared" si="632"/>
        <v>2</v>
      </c>
      <c r="Z1842" s="280" t="str">
        <f t="shared" si="622"/>
        <v/>
      </c>
      <c r="AA1842" s="280" t="str">
        <f t="shared" si="623"/>
        <v/>
      </c>
      <c r="AB1842" s="389" t="str">
        <f t="shared" si="633"/>
        <v/>
      </c>
      <c r="AC1842" s="389" t="str">
        <f t="shared" si="634"/>
        <v/>
      </c>
      <c r="AD1842" s="390" t="str">
        <f t="shared" si="624"/>
        <v/>
      </c>
      <c r="AE1842" s="282">
        <f t="shared" si="625"/>
        <v>1</v>
      </c>
      <c r="AF1842" s="359">
        <f t="shared" si="626"/>
        <v>0</v>
      </c>
      <c r="AG1842" s="280">
        <f t="shared" si="627"/>
        <v>3</v>
      </c>
      <c r="AH1842" s="280">
        <f t="shared" si="628"/>
        <v>1</v>
      </c>
      <c r="AI1842" s="280">
        <f>IF(ISBLANK(T1842),AI1841,IF(COUNTIF(T$2:T1842,T1842)&gt;1,AI1841,1+MAX(AI1841,0)))</f>
        <v>49</v>
      </c>
      <c r="AL1842" s="391" t="str">
        <f t="shared" si="635"/>
        <v/>
      </c>
      <c r="AM1842" s="391" t="str">
        <f t="shared" si="636"/>
        <v/>
      </c>
      <c r="AO1842" s="310" t="str">
        <f t="shared" si="629"/>
        <v/>
      </c>
      <c r="AP1842" s="310">
        <f>SUM(AO$1:AO1842)</f>
        <v>0</v>
      </c>
      <c r="AQ1842" s="310">
        <f>SUM(AK$2:AK1842)</f>
        <v>12</v>
      </c>
      <c r="AR1842" s="310">
        <f>COUNTA(AJ$2:AJ1842)</f>
        <v>12</v>
      </c>
      <c r="AS1842" s="312"/>
      <c r="AT1842" s="312"/>
      <c r="AU1842" s="312"/>
      <c r="AV1842" s="312"/>
      <c r="AW1842" s="312"/>
      <c r="AZ1842">
        <v>0</v>
      </c>
      <c r="BA1842">
        <v>2</v>
      </c>
    </row>
    <row r="1843" spans="1:53" x14ac:dyDescent="0.25">
      <c r="A1843">
        <v>133</v>
      </c>
      <c r="B1843" t="s">
        <v>65</v>
      </c>
      <c r="C1843" t="s">
        <v>672</v>
      </c>
      <c r="D1843"/>
      <c r="E1843">
        <v>2</v>
      </c>
      <c r="F1843">
        <v>1</v>
      </c>
      <c r="G1843">
        <v>2</v>
      </c>
      <c r="H1843">
        <v>0</v>
      </c>
      <c r="I1843">
        <v>0</v>
      </c>
      <c r="J1843">
        <v>0</v>
      </c>
      <c r="K1843">
        <v>0</v>
      </c>
      <c r="L1843">
        <v>0</v>
      </c>
      <c r="M1843" t="s">
        <v>957</v>
      </c>
      <c r="O1843" s="101">
        <f>IF(ISBLANK(C1843),O1842,IF(COUNTIF(C$2:C1843,C1843)&gt;1,O1842,1+MAX(O1842,0)))</f>
        <v>51</v>
      </c>
      <c r="P1843" s="45">
        <f t="shared" si="616"/>
        <v>27</v>
      </c>
      <c r="Q1843" s="33" t="str">
        <f t="shared" si="617"/>
        <v/>
      </c>
      <c r="R1843" s="33">
        <f t="shared" si="618"/>
        <v>5</v>
      </c>
      <c r="S1843" s="33" t="str">
        <f t="shared" si="619"/>
        <v>133_5</v>
      </c>
      <c r="T1843" s="35" t="str">
        <f t="shared" si="620"/>
        <v>133AM</v>
      </c>
      <c r="U1843" s="35" t="str">
        <f t="shared" si="621"/>
        <v>133AMNS</v>
      </c>
      <c r="V1843" s="35" t="str">
        <f t="shared" si="637"/>
        <v>1Y</v>
      </c>
      <c r="W1843" s="35" t="str">
        <f t="shared" si="630"/>
        <v>133AM1Y212</v>
      </c>
      <c r="X1843" s="388">
        <f t="shared" si="631"/>
        <v>0</v>
      </c>
      <c r="Y1843" s="388">
        <f t="shared" si="632"/>
        <v>0</v>
      </c>
      <c r="Z1843" s="280" t="str">
        <f t="shared" si="622"/>
        <v/>
      </c>
      <c r="AA1843" s="280" t="str">
        <f t="shared" si="623"/>
        <v/>
      </c>
      <c r="AB1843" s="389" t="str">
        <f t="shared" si="633"/>
        <v/>
      </c>
      <c r="AC1843" s="389" t="str">
        <f t="shared" si="634"/>
        <v/>
      </c>
      <c r="AD1843" s="390" t="str">
        <f t="shared" si="624"/>
        <v/>
      </c>
      <c r="AE1843" s="282">
        <f t="shared" si="625"/>
        <v>0</v>
      </c>
      <c r="AF1843" s="359">
        <f t="shared" si="626"/>
        <v>0</v>
      </c>
      <c r="AG1843" s="280">
        <f t="shared" si="627"/>
        <v>3</v>
      </c>
      <c r="AH1843" s="280">
        <f t="shared" si="628"/>
        <v>1</v>
      </c>
      <c r="AI1843" s="280">
        <f>IF(ISBLANK(T1843),AI1842,IF(COUNTIF(T$2:T1843,T1843)&gt;1,AI1842,1+MAX(AI1842,0)))</f>
        <v>49</v>
      </c>
      <c r="AL1843" s="391" t="str">
        <f t="shared" si="635"/>
        <v/>
      </c>
      <c r="AM1843" s="391" t="str">
        <f t="shared" si="636"/>
        <v/>
      </c>
      <c r="AO1843" s="310" t="str">
        <f t="shared" si="629"/>
        <v/>
      </c>
      <c r="AP1843" s="310">
        <f>SUM(AO$1:AO1843)</f>
        <v>0</v>
      </c>
      <c r="AQ1843" s="310">
        <f>SUM(AK$2:AK1843)</f>
        <v>12</v>
      </c>
      <c r="AR1843" s="310">
        <f>COUNTA(AJ$2:AJ1843)</f>
        <v>12</v>
      </c>
      <c r="AS1843" s="312"/>
      <c r="AT1843" s="312"/>
      <c r="AU1843" s="312"/>
      <c r="AV1843" s="312"/>
      <c r="AW1843" s="312"/>
      <c r="AZ1843">
        <v>0</v>
      </c>
      <c r="BA1843">
        <v>0</v>
      </c>
    </row>
    <row r="1844" spans="1:53" x14ac:dyDescent="0.25">
      <c r="A1844">
        <v>133</v>
      </c>
      <c r="B1844" t="s">
        <v>65</v>
      </c>
      <c r="C1844" t="s">
        <v>672</v>
      </c>
      <c r="D1844"/>
      <c r="E1844">
        <v>2</v>
      </c>
      <c r="F1844">
        <v>1</v>
      </c>
      <c r="G1844">
        <v>3</v>
      </c>
      <c r="H1844">
        <v>0</v>
      </c>
      <c r="I1844">
        <v>0</v>
      </c>
      <c r="J1844">
        <v>0</v>
      </c>
      <c r="K1844">
        <v>0</v>
      </c>
      <c r="L1844">
        <v>0</v>
      </c>
      <c r="M1844" t="s">
        <v>957</v>
      </c>
      <c r="O1844" s="101">
        <f>IF(ISBLANK(C1844),O1843,IF(COUNTIF(C$2:C1844,C1844)&gt;1,O1843,1+MAX(O1843,0)))</f>
        <v>51</v>
      </c>
      <c r="P1844" s="45">
        <f t="shared" si="616"/>
        <v>27</v>
      </c>
      <c r="Q1844" s="33" t="str">
        <f t="shared" si="617"/>
        <v/>
      </c>
      <c r="R1844" s="33">
        <f t="shared" si="618"/>
        <v>5</v>
      </c>
      <c r="S1844" s="33" t="str">
        <f t="shared" si="619"/>
        <v>133_5</v>
      </c>
      <c r="T1844" s="35" t="str">
        <f t="shared" si="620"/>
        <v>133AM</v>
      </c>
      <c r="U1844" s="35" t="str">
        <f t="shared" si="621"/>
        <v>133AMEW</v>
      </c>
      <c r="V1844" s="35" t="str">
        <f t="shared" si="637"/>
        <v>1Y</v>
      </c>
      <c r="W1844" s="35" t="str">
        <f t="shared" si="630"/>
        <v>133AM1Y213</v>
      </c>
      <c r="X1844" s="388">
        <f t="shared" si="631"/>
        <v>0</v>
      </c>
      <c r="Y1844" s="388">
        <f t="shared" si="632"/>
        <v>0</v>
      </c>
      <c r="Z1844" s="280" t="str">
        <f t="shared" si="622"/>
        <v/>
      </c>
      <c r="AA1844" s="280" t="str">
        <f t="shared" si="623"/>
        <v/>
      </c>
      <c r="AB1844" s="389" t="str">
        <f t="shared" si="633"/>
        <v/>
      </c>
      <c r="AC1844" s="389" t="str">
        <f t="shared" si="634"/>
        <v/>
      </c>
      <c r="AD1844" s="390" t="str">
        <f t="shared" si="624"/>
        <v/>
      </c>
      <c r="AE1844" s="282">
        <f t="shared" si="625"/>
        <v>0</v>
      </c>
      <c r="AF1844" s="359">
        <f t="shared" si="626"/>
        <v>0</v>
      </c>
      <c r="AG1844" s="280">
        <f t="shared" si="627"/>
        <v>3</v>
      </c>
      <c r="AH1844" s="280">
        <f t="shared" si="628"/>
        <v>1</v>
      </c>
      <c r="AI1844" s="280">
        <f>IF(ISBLANK(T1844),AI1843,IF(COUNTIF(T$2:T1844,T1844)&gt;1,AI1843,1+MAX(AI1843,0)))</f>
        <v>49</v>
      </c>
      <c r="AL1844" s="391" t="str">
        <f t="shared" si="635"/>
        <v/>
      </c>
      <c r="AM1844" s="391" t="str">
        <f t="shared" si="636"/>
        <v/>
      </c>
      <c r="AO1844" s="310" t="str">
        <f t="shared" si="629"/>
        <v/>
      </c>
      <c r="AP1844" s="310">
        <f>SUM(AO$1:AO1844)</f>
        <v>0</v>
      </c>
      <c r="AQ1844" s="310">
        <f>SUM(AK$2:AK1844)</f>
        <v>12</v>
      </c>
      <c r="AR1844" s="310">
        <f>COUNTA(AJ$2:AJ1844)</f>
        <v>12</v>
      </c>
      <c r="AS1844" s="312"/>
      <c r="AT1844" s="312"/>
      <c r="AU1844" s="312"/>
      <c r="AV1844" s="312"/>
      <c r="AW1844" s="312"/>
      <c r="AZ1844">
        <v>0</v>
      </c>
      <c r="BA1844">
        <v>0</v>
      </c>
    </row>
    <row r="1845" spans="1:53" x14ac:dyDescent="0.25">
      <c r="A1845">
        <v>133</v>
      </c>
      <c r="B1845" t="s">
        <v>65</v>
      </c>
      <c r="C1845" t="s">
        <v>672</v>
      </c>
      <c r="D1845"/>
      <c r="E1845">
        <v>2</v>
      </c>
      <c r="F1845">
        <v>1</v>
      </c>
      <c r="G1845">
        <v>4</v>
      </c>
      <c r="H1845">
        <v>0</v>
      </c>
      <c r="I1845">
        <v>0</v>
      </c>
      <c r="J1845">
        <v>0</v>
      </c>
      <c r="K1845">
        <v>0</v>
      </c>
      <c r="L1845">
        <v>0</v>
      </c>
      <c r="M1845" t="s">
        <v>957</v>
      </c>
      <c r="O1845" s="101">
        <f>IF(ISBLANK(C1845),O1844,IF(COUNTIF(C$2:C1845,C1845)&gt;1,O1844,1+MAX(O1844,0)))</f>
        <v>51</v>
      </c>
      <c r="P1845" s="45">
        <f t="shared" si="616"/>
        <v>27</v>
      </c>
      <c r="Q1845" s="33" t="str">
        <f t="shared" si="617"/>
        <v/>
      </c>
      <c r="R1845" s="33">
        <f t="shared" si="618"/>
        <v>5</v>
      </c>
      <c r="S1845" s="33" t="str">
        <f t="shared" si="619"/>
        <v>133_5</v>
      </c>
      <c r="T1845" s="35" t="str">
        <f t="shared" si="620"/>
        <v>133AM</v>
      </c>
      <c r="U1845" s="35" t="str">
        <f t="shared" si="621"/>
        <v>133AMEW</v>
      </c>
      <c r="V1845" s="35" t="str">
        <f t="shared" si="637"/>
        <v>1Y</v>
      </c>
      <c r="W1845" s="35" t="str">
        <f t="shared" si="630"/>
        <v>133AM1Y214</v>
      </c>
      <c r="X1845" s="388">
        <f t="shared" si="631"/>
        <v>0</v>
      </c>
      <c r="Y1845" s="388">
        <f t="shared" si="632"/>
        <v>0</v>
      </c>
      <c r="Z1845" s="280" t="str">
        <f t="shared" si="622"/>
        <v/>
      </c>
      <c r="AA1845" s="280" t="str">
        <f t="shared" si="623"/>
        <v/>
      </c>
      <c r="AB1845" s="389" t="str">
        <f t="shared" si="633"/>
        <v/>
      </c>
      <c r="AC1845" s="389" t="str">
        <f t="shared" si="634"/>
        <v/>
      </c>
      <c r="AD1845" s="390" t="str">
        <f t="shared" si="624"/>
        <v/>
      </c>
      <c r="AE1845" s="282">
        <f t="shared" si="625"/>
        <v>0</v>
      </c>
      <c r="AF1845" s="359">
        <f t="shared" si="626"/>
        <v>0</v>
      </c>
      <c r="AG1845" s="280">
        <f t="shared" si="627"/>
        <v>3</v>
      </c>
      <c r="AH1845" s="280">
        <f t="shared" si="628"/>
        <v>1</v>
      </c>
      <c r="AI1845" s="280">
        <f>IF(ISBLANK(T1845),AI1844,IF(COUNTIF(T$2:T1845,T1845)&gt;1,AI1844,1+MAX(AI1844,0)))</f>
        <v>49</v>
      </c>
      <c r="AL1845" s="391" t="str">
        <f t="shared" si="635"/>
        <v/>
      </c>
      <c r="AM1845" s="391" t="str">
        <f t="shared" si="636"/>
        <v/>
      </c>
      <c r="AO1845" s="310" t="str">
        <f t="shared" si="629"/>
        <v/>
      </c>
      <c r="AP1845" s="310">
        <f>SUM(AO$1:AO1845)</f>
        <v>0</v>
      </c>
      <c r="AQ1845" s="310">
        <f>SUM(AK$2:AK1845)</f>
        <v>12</v>
      </c>
      <c r="AR1845" s="310">
        <f>COUNTA(AJ$2:AJ1845)</f>
        <v>12</v>
      </c>
      <c r="AS1845" s="312"/>
      <c r="AT1845" s="312"/>
      <c r="AU1845" s="312"/>
      <c r="AV1845" s="312"/>
      <c r="AW1845" s="312"/>
      <c r="AZ1845">
        <v>0</v>
      </c>
      <c r="BA1845">
        <v>0</v>
      </c>
    </row>
    <row r="1846" spans="1:53" x14ac:dyDescent="0.25">
      <c r="A1846">
        <v>133</v>
      </c>
      <c r="B1846" t="s">
        <v>65</v>
      </c>
      <c r="C1846" t="s">
        <v>672</v>
      </c>
      <c r="D1846"/>
      <c r="E1846">
        <v>2</v>
      </c>
      <c r="F1846">
        <v>2</v>
      </c>
      <c r="G1846">
        <v>1</v>
      </c>
      <c r="H1846">
        <v>20</v>
      </c>
      <c r="I1846">
        <v>4</v>
      </c>
      <c r="J1846">
        <v>7</v>
      </c>
      <c r="K1846">
        <v>0</v>
      </c>
      <c r="L1846">
        <v>1</v>
      </c>
      <c r="M1846" t="s">
        <v>957</v>
      </c>
      <c r="O1846" s="101">
        <f>IF(ISBLANK(C1846),O1845,IF(COUNTIF(C$2:C1846,C1846)&gt;1,O1845,1+MAX(O1845,0)))</f>
        <v>51</v>
      </c>
      <c r="P1846" s="45">
        <f t="shared" si="616"/>
        <v>27</v>
      </c>
      <c r="Q1846" s="33" t="str">
        <f t="shared" si="617"/>
        <v/>
      </c>
      <c r="R1846" s="33">
        <f t="shared" si="618"/>
        <v>6</v>
      </c>
      <c r="S1846" s="33" t="str">
        <f t="shared" si="619"/>
        <v>133_6</v>
      </c>
      <c r="T1846" s="35" t="str">
        <f t="shared" si="620"/>
        <v>133AM</v>
      </c>
      <c r="U1846" s="35" t="str">
        <f t="shared" si="621"/>
        <v>133AMNS</v>
      </c>
      <c r="V1846" s="35" t="str">
        <f t="shared" si="637"/>
        <v>1Y</v>
      </c>
      <c r="W1846" s="35" t="str">
        <f t="shared" si="630"/>
        <v>133AM1Y221</v>
      </c>
      <c r="X1846" s="388">
        <f t="shared" si="631"/>
        <v>0</v>
      </c>
      <c r="Y1846" s="388">
        <f t="shared" si="632"/>
        <v>1</v>
      </c>
      <c r="Z1846" s="280" t="str">
        <f t="shared" si="622"/>
        <v/>
      </c>
      <c r="AA1846" s="280" t="str">
        <f t="shared" si="623"/>
        <v/>
      </c>
      <c r="AB1846" s="389" t="str">
        <f t="shared" si="633"/>
        <v/>
      </c>
      <c r="AC1846" s="389" t="str">
        <f t="shared" si="634"/>
        <v/>
      </c>
      <c r="AD1846" s="390" t="str">
        <f t="shared" si="624"/>
        <v/>
      </c>
      <c r="AE1846" s="282">
        <f t="shared" si="625"/>
        <v>1</v>
      </c>
      <c r="AF1846" s="359">
        <f t="shared" si="626"/>
        <v>0</v>
      </c>
      <c r="AG1846" s="280">
        <f t="shared" si="627"/>
        <v>3</v>
      </c>
      <c r="AH1846" s="280">
        <f t="shared" si="628"/>
        <v>1</v>
      </c>
      <c r="AI1846" s="280">
        <f>IF(ISBLANK(T1846),AI1845,IF(COUNTIF(T$2:T1846,T1846)&gt;1,AI1845,1+MAX(AI1845,0)))</f>
        <v>49</v>
      </c>
      <c r="AL1846" s="391" t="str">
        <f t="shared" si="635"/>
        <v/>
      </c>
      <c r="AM1846" s="391" t="str">
        <f t="shared" si="636"/>
        <v/>
      </c>
      <c r="AO1846" s="310" t="str">
        <f t="shared" si="629"/>
        <v/>
      </c>
      <c r="AP1846" s="310">
        <f>SUM(AO$1:AO1846)</f>
        <v>0</v>
      </c>
      <c r="AQ1846" s="310">
        <f>SUM(AK$2:AK1846)</f>
        <v>12</v>
      </c>
      <c r="AR1846" s="310">
        <f>COUNTA(AJ$2:AJ1846)</f>
        <v>12</v>
      </c>
      <c r="AS1846" s="312"/>
      <c r="AT1846" s="312"/>
      <c r="AU1846" s="312"/>
      <c r="AV1846" s="312"/>
      <c r="AW1846" s="312"/>
      <c r="AZ1846">
        <v>0</v>
      </c>
      <c r="BA1846">
        <v>1</v>
      </c>
    </row>
    <row r="1847" spans="1:53" x14ac:dyDescent="0.25">
      <c r="A1847">
        <v>133</v>
      </c>
      <c r="B1847" t="s">
        <v>65</v>
      </c>
      <c r="C1847" t="s">
        <v>672</v>
      </c>
      <c r="D1847"/>
      <c r="E1847">
        <v>2</v>
      </c>
      <c r="F1847">
        <v>2</v>
      </c>
      <c r="G1847">
        <v>2</v>
      </c>
      <c r="H1847">
        <v>10</v>
      </c>
      <c r="I1847">
        <v>3</v>
      </c>
      <c r="J1847">
        <v>0</v>
      </c>
      <c r="K1847">
        <v>0</v>
      </c>
      <c r="L1847">
        <v>0</v>
      </c>
      <c r="M1847" t="s">
        <v>957</v>
      </c>
      <c r="O1847" s="101">
        <f>IF(ISBLANK(C1847),O1846,IF(COUNTIF(C$2:C1847,C1847)&gt;1,O1846,1+MAX(O1846,0)))</f>
        <v>51</v>
      </c>
      <c r="P1847" s="45">
        <f t="shared" si="616"/>
        <v>27</v>
      </c>
      <c r="Q1847" s="33" t="str">
        <f t="shared" si="617"/>
        <v/>
      </c>
      <c r="R1847" s="33">
        <f t="shared" si="618"/>
        <v>6</v>
      </c>
      <c r="S1847" s="33" t="str">
        <f t="shared" si="619"/>
        <v>133_6</v>
      </c>
      <c r="T1847" s="35" t="str">
        <f t="shared" si="620"/>
        <v>133AM</v>
      </c>
      <c r="U1847" s="35" t="str">
        <f t="shared" si="621"/>
        <v>133AMNS</v>
      </c>
      <c r="V1847" s="35" t="str">
        <f t="shared" si="637"/>
        <v>1Y</v>
      </c>
      <c r="W1847" s="35" t="str">
        <f t="shared" si="630"/>
        <v>133AM1Y222</v>
      </c>
      <c r="X1847" s="388">
        <f t="shared" si="631"/>
        <v>0</v>
      </c>
      <c r="Y1847" s="388">
        <f t="shared" si="632"/>
        <v>0</v>
      </c>
      <c r="Z1847" s="280" t="str">
        <f t="shared" si="622"/>
        <v/>
      </c>
      <c r="AA1847" s="280" t="str">
        <f t="shared" si="623"/>
        <v/>
      </c>
      <c r="AB1847" s="389" t="str">
        <f t="shared" si="633"/>
        <v/>
      </c>
      <c r="AC1847" s="389" t="str">
        <f t="shared" si="634"/>
        <v/>
      </c>
      <c r="AD1847" s="390" t="str">
        <f t="shared" si="624"/>
        <v/>
      </c>
      <c r="AE1847" s="282">
        <f t="shared" si="625"/>
        <v>0</v>
      </c>
      <c r="AF1847" s="359">
        <f t="shared" si="626"/>
        <v>0</v>
      </c>
      <c r="AG1847" s="280">
        <f t="shared" si="627"/>
        <v>3</v>
      </c>
      <c r="AH1847" s="280">
        <f t="shared" si="628"/>
        <v>1</v>
      </c>
      <c r="AI1847" s="280">
        <f>IF(ISBLANK(T1847),AI1846,IF(COUNTIF(T$2:T1847,T1847)&gt;1,AI1846,1+MAX(AI1846,0)))</f>
        <v>49</v>
      </c>
      <c r="AL1847" s="391" t="str">
        <f t="shared" si="635"/>
        <v/>
      </c>
      <c r="AM1847" s="391" t="str">
        <f t="shared" si="636"/>
        <v/>
      </c>
      <c r="AO1847" s="310" t="str">
        <f t="shared" si="629"/>
        <v/>
      </c>
      <c r="AP1847" s="310">
        <f>SUM(AO$1:AO1847)</f>
        <v>0</v>
      </c>
      <c r="AQ1847" s="310">
        <f>SUM(AK$2:AK1847)</f>
        <v>12</v>
      </c>
      <c r="AR1847" s="310">
        <f>COUNTA(AJ$2:AJ1847)</f>
        <v>12</v>
      </c>
      <c r="AS1847" s="312"/>
      <c r="AT1847" s="312"/>
      <c r="AU1847" s="312"/>
      <c r="AV1847" s="312"/>
      <c r="AW1847" s="312"/>
      <c r="AZ1847">
        <v>0</v>
      </c>
      <c r="BA1847">
        <v>0</v>
      </c>
    </row>
    <row r="1848" spans="1:53" x14ac:dyDescent="0.25">
      <c r="A1848">
        <v>133</v>
      </c>
      <c r="B1848" t="s">
        <v>65</v>
      </c>
      <c r="C1848" t="s">
        <v>672</v>
      </c>
      <c r="D1848"/>
      <c r="E1848">
        <v>2</v>
      </c>
      <c r="F1848">
        <v>2</v>
      </c>
      <c r="G1848">
        <v>3</v>
      </c>
      <c r="H1848">
        <v>0</v>
      </c>
      <c r="I1848">
        <v>0</v>
      </c>
      <c r="J1848">
        <v>0</v>
      </c>
      <c r="K1848">
        <v>0</v>
      </c>
      <c r="L1848">
        <v>0</v>
      </c>
      <c r="M1848" t="s">
        <v>957</v>
      </c>
      <c r="O1848" s="101">
        <f>IF(ISBLANK(C1848),O1847,IF(COUNTIF(C$2:C1848,C1848)&gt;1,O1847,1+MAX(O1847,0)))</f>
        <v>51</v>
      </c>
      <c r="P1848" s="45">
        <f t="shared" si="616"/>
        <v>27</v>
      </c>
      <c r="Q1848" s="33" t="str">
        <f t="shared" si="617"/>
        <v/>
      </c>
      <c r="R1848" s="33">
        <f t="shared" si="618"/>
        <v>6</v>
      </c>
      <c r="S1848" s="33" t="str">
        <f t="shared" si="619"/>
        <v>133_6</v>
      </c>
      <c r="T1848" s="35" t="str">
        <f t="shared" si="620"/>
        <v>133AM</v>
      </c>
      <c r="U1848" s="35" t="str">
        <f t="shared" si="621"/>
        <v>133AMEW</v>
      </c>
      <c r="V1848" s="35" t="str">
        <f t="shared" si="637"/>
        <v>1Y</v>
      </c>
      <c r="W1848" s="35" t="str">
        <f t="shared" si="630"/>
        <v>133AM1Y223</v>
      </c>
      <c r="X1848" s="388">
        <f t="shared" si="631"/>
        <v>0</v>
      </c>
      <c r="Y1848" s="388">
        <f t="shared" si="632"/>
        <v>0</v>
      </c>
      <c r="Z1848" s="280" t="str">
        <f t="shared" si="622"/>
        <v/>
      </c>
      <c r="AA1848" s="280" t="str">
        <f t="shared" si="623"/>
        <v/>
      </c>
      <c r="AB1848" s="389" t="str">
        <f t="shared" si="633"/>
        <v/>
      </c>
      <c r="AC1848" s="389" t="str">
        <f t="shared" si="634"/>
        <v/>
      </c>
      <c r="AD1848" s="390" t="str">
        <f t="shared" si="624"/>
        <v/>
      </c>
      <c r="AE1848" s="282">
        <f t="shared" si="625"/>
        <v>0</v>
      </c>
      <c r="AF1848" s="359">
        <f t="shared" si="626"/>
        <v>0</v>
      </c>
      <c r="AG1848" s="280">
        <f t="shared" si="627"/>
        <v>3</v>
      </c>
      <c r="AH1848" s="280">
        <f t="shared" si="628"/>
        <v>1</v>
      </c>
      <c r="AI1848" s="280">
        <f>IF(ISBLANK(T1848),AI1847,IF(COUNTIF(T$2:T1848,T1848)&gt;1,AI1847,1+MAX(AI1847,0)))</f>
        <v>49</v>
      </c>
      <c r="AL1848" s="391" t="str">
        <f t="shared" si="635"/>
        <v/>
      </c>
      <c r="AM1848" s="391" t="str">
        <f t="shared" si="636"/>
        <v/>
      </c>
      <c r="AO1848" s="310" t="str">
        <f t="shared" si="629"/>
        <v/>
      </c>
      <c r="AP1848" s="310">
        <f>SUM(AO$1:AO1848)</f>
        <v>0</v>
      </c>
      <c r="AQ1848" s="310">
        <f>SUM(AK$2:AK1848)</f>
        <v>12</v>
      </c>
      <c r="AR1848" s="310">
        <f>COUNTA(AJ$2:AJ1848)</f>
        <v>12</v>
      </c>
      <c r="AS1848" s="312"/>
      <c r="AT1848" s="312"/>
      <c r="AU1848" s="312"/>
      <c r="AV1848" s="312"/>
      <c r="AW1848" s="312"/>
      <c r="AZ1848">
        <v>0</v>
      </c>
      <c r="BA1848">
        <v>0</v>
      </c>
    </row>
    <row r="1849" spans="1:53" x14ac:dyDescent="0.25">
      <c r="A1849">
        <v>133</v>
      </c>
      <c r="B1849" t="s">
        <v>65</v>
      </c>
      <c r="C1849" t="s">
        <v>672</v>
      </c>
      <c r="D1849"/>
      <c r="E1849">
        <v>2</v>
      </c>
      <c r="F1849">
        <v>2</v>
      </c>
      <c r="G1849">
        <v>4</v>
      </c>
      <c r="H1849">
        <v>0</v>
      </c>
      <c r="I1849">
        <v>0</v>
      </c>
      <c r="J1849">
        <v>0</v>
      </c>
      <c r="K1849">
        <v>0</v>
      </c>
      <c r="L1849">
        <v>0</v>
      </c>
      <c r="M1849" t="s">
        <v>957</v>
      </c>
      <c r="O1849" s="101">
        <f>IF(ISBLANK(C1849),O1848,IF(COUNTIF(C$2:C1849,C1849)&gt;1,O1848,1+MAX(O1848,0)))</f>
        <v>51</v>
      </c>
      <c r="P1849" s="45">
        <f t="shared" si="616"/>
        <v>27</v>
      </c>
      <c r="Q1849" s="33" t="str">
        <f t="shared" si="617"/>
        <v/>
      </c>
      <c r="R1849" s="33">
        <f t="shared" si="618"/>
        <v>6</v>
      </c>
      <c r="S1849" s="33" t="str">
        <f t="shared" si="619"/>
        <v>133_6</v>
      </c>
      <c r="T1849" s="35" t="str">
        <f t="shared" si="620"/>
        <v>133AM</v>
      </c>
      <c r="U1849" s="35" t="str">
        <f t="shared" si="621"/>
        <v>133AMEW</v>
      </c>
      <c r="V1849" s="35" t="str">
        <f t="shared" si="637"/>
        <v>1Y</v>
      </c>
      <c r="W1849" s="35" t="str">
        <f t="shared" si="630"/>
        <v>133AM1Y224</v>
      </c>
      <c r="X1849" s="388">
        <f t="shared" si="631"/>
        <v>0</v>
      </c>
      <c r="Y1849" s="388">
        <f t="shared" si="632"/>
        <v>0</v>
      </c>
      <c r="Z1849" s="280" t="str">
        <f t="shared" si="622"/>
        <v/>
      </c>
      <c r="AA1849" s="280" t="str">
        <f t="shared" si="623"/>
        <v/>
      </c>
      <c r="AB1849" s="389" t="str">
        <f t="shared" si="633"/>
        <v/>
      </c>
      <c r="AC1849" s="389" t="str">
        <f t="shared" si="634"/>
        <v/>
      </c>
      <c r="AD1849" s="390" t="str">
        <f t="shared" si="624"/>
        <v/>
      </c>
      <c r="AE1849" s="282">
        <f t="shared" si="625"/>
        <v>0</v>
      </c>
      <c r="AF1849" s="359">
        <f t="shared" si="626"/>
        <v>0</v>
      </c>
      <c r="AG1849" s="280">
        <f t="shared" si="627"/>
        <v>3</v>
      </c>
      <c r="AH1849" s="280">
        <f t="shared" si="628"/>
        <v>1</v>
      </c>
      <c r="AI1849" s="280">
        <f>IF(ISBLANK(T1849),AI1848,IF(COUNTIF(T$2:T1849,T1849)&gt;1,AI1848,1+MAX(AI1848,0)))</f>
        <v>49</v>
      </c>
      <c r="AL1849" s="391" t="str">
        <f t="shared" si="635"/>
        <v/>
      </c>
      <c r="AM1849" s="391" t="str">
        <f t="shared" si="636"/>
        <v/>
      </c>
      <c r="AO1849" s="310" t="str">
        <f t="shared" si="629"/>
        <v/>
      </c>
      <c r="AP1849" s="310">
        <f>SUM(AO$1:AO1849)</f>
        <v>0</v>
      </c>
      <c r="AQ1849" s="310">
        <f>SUM(AK$2:AK1849)</f>
        <v>12</v>
      </c>
      <c r="AR1849" s="310">
        <f>COUNTA(AJ$2:AJ1849)</f>
        <v>12</v>
      </c>
      <c r="AS1849" s="312"/>
      <c r="AT1849" s="312"/>
      <c r="AU1849" s="312"/>
      <c r="AV1849" s="312"/>
      <c r="AW1849" s="312"/>
      <c r="AZ1849">
        <v>0</v>
      </c>
      <c r="BA1849">
        <v>0</v>
      </c>
    </row>
    <row r="1850" spans="1:53" x14ac:dyDescent="0.25">
      <c r="A1850">
        <v>133</v>
      </c>
      <c r="B1850" t="s">
        <v>65</v>
      </c>
      <c r="C1850" t="s">
        <v>672</v>
      </c>
      <c r="D1850"/>
      <c r="E1850">
        <v>2</v>
      </c>
      <c r="F1850">
        <v>3</v>
      </c>
      <c r="G1850">
        <v>1</v>
      </c>
      <c r="H1850">
        <v>65</v>
      </c>
      <c r="I1850">
        <v>13</v>
      </c>
      <c r="J1850">
        <v>10</v>
      </c>
      <c r="K1850">
        <v>0</v>
      </c>
      <c r="L1850">
        <v>9</v>
      </c>
      <c r="M1850" t="s">
        <v>957</v>
      </c>
      <c r="O1850" s="101">
        <f>IF(ISBLANK(C1850),O1849,IF(COUNTIF(C$2:C1850,C1850)&gt;1,O1849,1+MAX(O1849,0)))</f>
        <v>51</v>
      </c>
      <c r="P1850" s="45">
        <f t="shared" si="616"/>
        <v>27</v>
      </c>
      <c r="Q1850" s="33" t="str">
        <f t="shared" si="617"/>
        <v/>
      </c>
      <c r="R1850" s="33">
        <f t="shared" si="618"/>
        <v>7</v>
      </c>
      <c r="S1850" s="33" t="str">
        <f t="shared" si="619"/>
        <v>133_7</v>
      </c>
      <c r="T1850" s="35" t="str">
        <f t="shared" si="620"/>
        <v>133AM</v>
      </c>
      <c r="U1850" s="35" t="str">
        <f t="shared" si="621"/>
        <v>133AMNS</v>
      </c>
      <c r="V1850" s="35" t="str">
        <f t="shared" si="637"/>
        <v>1Y</v>
      </c>
      <c r="W1850" s="35" t="str">
        <f t="shared" si="630"/>
        <v>133AM1Y231</v>
      </c>
      <c r="X1850" s="388">
        <f t="shared" si="631"/>
        <v>0</v>
      </c>
      <c r="Y1850" s="388">
        <f t="shared" si="632"/>
        <v>9</v>
      </c>
      <c r="Z1850" s="280" t="str">
        <f t="shared" si="622"/>
        <v/>
      </c>
      <c r="AA1850" s="280" t="str">
        <f t="shared" si="623"/>
        <v/>
      </c>
      <c r="AB1850" s="389" t="str">
        <f t="shared" si="633"/>
        <v/>
      </c>
      <c r="AC1850" s="389" t="str">
        <f t="shared" si="634"/>
        <v/>
      </c>
      <c r="AD1850" s="390" t="str">
        <f t="shared" si="624"/>
        <v/>
      </c>
      <c r="AE1850" s="282">
        <f t="shared" si="625"/>
        <v>1</v>
      </c>
      <c r="AF1850" s="359">
        <f t="shared" si="626"/>
        <v>0</v>
      </c>
      <c r="AG1850" s="280">
        <f t="shared" si="627"/>
        <v>3</v>
      </c>
      <c r="AH1850" s="280">
        <f t="shared" si="628"/>
        <v>1</v>
      </c>
      <c r="AI1850" s="280">
        <f>IF(ISBLANK(T1850),AI1849,IF(COUNTIF(T$2:T1850,T1850)&gt;1,AI1849,1+MAX(AI1849,0)))</f>
        <v>49</v>
      </c>
      <c r="AL1850" s="391" t="str">
        <f t="shared" si="635"/>
        <v/>
      </c>
      <c r="AM1850" s="391" t="str">
        <f t="shared" si="636"/>
        <v/>
      </c>
      <c r="AO1850" s="310" t="str">
        <f t="shared" si="629"/>
        <v/>
      </c>
      <c r="AP1850" s="310">
        <f>SUM(AO$1:AO1850)</f>
        <v>0</v>
      </c>
      <c r="AQ1850" s="310">
        <f>SUM(AK$2:AK1850)</f>
        <v>12</v>
      </c>
      <c r="AR1850" s="310">
        <f>COUNTA(AJ$2:AJ1850)</f>
        <v>12</v>
      </c>
      <c r="AS1850" s="312"/>
      <c r="AT1850" s="312"/>
      <c r="AU1850" s="312"/>
      <c r="AV1850" s="312"/>
      <c r="AW1850" s="312"/>
      <c r="AZ1850">
        <v>0</v>
      </c>
      <c r="BA1850">
        <v>9</v>
      </c>
    </row>
    <row r="1851" spans="1:53" x14ac:dyDescent="0.25">
      <c r="A1851">
        <v>133</v>
      </c>
      <c r="B1851" t="s">
        <v>65</v>
      </c>
      <c r="C1851" t="s">
        <v>672</v>
      </c>
      <c r="D1851"/>
      <c r="E1851">
        <v>2</v>
      </c>
      <c r="F1851">
        <v>3</v>
      </c>
      <c r="G1851">
        <v>2</v>
      </c>
      <c r="H1851">
        <v>0</v>
      </c>
      <c r="I1851">
        <v>0</v>
      </c>
      <c r="J1851">
        <v>0</v>
      </c>
      <c r="K1851">
        <v>0</v>
      </c>
      <c r="L1851">
        <v>0</v>
      </c>
      <c r="M1851" t="s">
        <v>957</v>
      </c>
      <c r="O1851" s="101">
        <f>IF(ISBLANK(C1851),O1850,IF(COUNTIF(C$2:C1851,C1851)&gt;1,O1850,1+MAX(O1850,0)))</f>
        <v>51</v>
      </c>
      <c r="P1851" s="45">
        <f t="shared" si="616"/>
        <v>27</v>
      </c>
      <c r="Q1851" s="33" t="str">
        <f t="shared" si="617"/>
        <v/>
      </c>
      <c r="R1851" s="33">
        <f t="shared" si="618"/>
        <v>7</v>
      </c>
      <c r="S1851" s="33" t="str">
        <f t="shared" si="619"/>
        <v>133_7</v>
      </c>
      <c r="T1851" s="35" t="str">
        <f t="shared" si="620"/>
        <v>133AM</v>
      </c>
      <c r="U1851" s="35" t="str">
        <f t="shared" si="621"/>
        <v>133AMNS</v>
      </c>
      <c r="V1851" s="35" t="str">
        <f t="shared" si="637"/>
        <v>1Y</v>
      </c>
      <c r="W1851" s="35" t="str">
        <f t="shared" si="630"/>
        <v>133AM1Y232</v>
      </c>
      <c r="X1851" s="388">
        <f t="shared" si="631"/>
        <v>0</v>
      </c>
      <c r="Y1851" s="388">
        <f t="shared" si="632"/>
        <v>0</v>
      </c>
      <c r="Z1851" s="280" t="str">
        <f t="shared" si="622"/>
        <v/>
      </c>
      <c r="AA1851" s="280" t="str">
        <f t="shared" si="623"/>
        <v/>
      </c>
      <c r="AB1851" s="389" t="str">
        <f t="shared" si="633"/>
        <v/>
      </c>
      <c r="AC1851" s="389" t="str">
        <f t="shared" si="634"/>
        <v/>
      </c>
      <c r="AD1851" s="390" t="str">
        <f t="shared" si="624"/>
        <v/>
      </c>
      <c r="AE1851" s="282">
        <f t="shared" si="625"/>
        <v>0</v>
      </c>
      <c r="AF1851" s="359">
        <f t="shared" si="626"/>
        <v>0</v>
      </c>
      <c r="AG1851" s="280">
        <f t="shared" si="627"/>
        <v>3</v>
      </c>
      <c r="AH1851" s="280">
        <f t="shared" si="628"/>
        <v>1</v>
      </c>
      <c r="AI1851" s="280">
        <f>IF(ISBLANK(T1851),AI1850,IF(COUNTIF(T$2:T1851,T1851)&gt;1,AI1850,1+MAX(AI1850,0)))</f>
        <v>49</v>
      </c>
      <c r="AL1851" s="391" t="str">
        <f t="shared" si="635"/>
        <v/>
      </c>
      <c r="AM1851" s="391" t="str">
        <f t="shared" si="636"/>
        <v/>
      </c>
      <c r="AO1851" s="310" t="str">
        <f t="shared" si="629"/>
        <v/>
      </c>
      <c r="AP1851" s="310">
        <f>SUM(AO$1:AO1851)</f>
        <v>0</v>
      </c>
      <c r="AQ1851" s="310">
        <f>SUM(AK$2:AK1851)</f>
        <v>12</v>
      </c>
      <c r="AR1851" s="310">
        <f>COUNTA(AJ$2:AJ1851)</f>
        <v>12</v>
      </c>
      <c r="AS1851" s="312"/>
      <c r="AT1851" s="312"/>
      <c r="AU1851" s="312"/>
      <c r="AV1851" s="312"/>
      <c r="AW1851" s="312"/>
      <c r="AZ1851">
        <v>0</v>
      </c>
      <c r="BA1851">
        <v>0</v>
      </c>
    </row>
    <row r="1852" spans="1:53" x14ac:dyDescent="0.25">
      <c r="A1852">
        <v>133</v>
      </c>
      <c r="B1852" t="s">
        <v>65</v>
      </c>
      <c r="C1852" t="s">
        <v>672</v>
      </c>
      <c r="D1852"/>
      <c r="E1852">
        <v>2</v>
      </c>
      <c r="F1852">
        <v>3</v>
      </c>
      <c r="G1852">
        <v>3</v>
      </c>
      <c r="H1852">
        <v>0</v>
      </c>
      <c r="I1852">
        <v>0</v>
      </c>
      <c r="J1852">
        <v>0</v>
      </c>
      <c r="K1852">
        <v>0</v>
      </c>
      <c r="L1852">
        <v>0</v>
      </c>
      <c r="M1852" t="s">
        <v>957</v>
      </c>
      <c r="O1852" s="101">
        <f>IF(ISBLANK(C1852),O1851,IF(COUNTIF(C$2:C1852,C1852)&gt;1,O1851,1+MAX(O1851,0)))</f>
        <v>51</v>
      </c>
      <c r="P1852" s="45">
        <f t="shared" si="616"/>
        <v>27</v>
      </c>
      <c r="Q1852" s="33" t="str">
        <f t="shared" si="617"/>
        <v/>
      </c>
      <c r="R1852" s="33">
        <f t="shared" si="618"/>
        <v>7</v>
      </c>
      <c r="S1852" s="33" t="str">
        <f t="shared" si="619"/>
        <v>133_7</v>
      </c>
      <c r="T1852" s="35" t="str">
        <f t="shared" si="620"/>
        <v>133AM</v>
      </c>
      <c r="U1852" s="35" t="str">
        <f t="shared" si="621"/>
        <v>133AMEW</v>
      </c>
      <c r="V1852" s="35" t="str">
        <f t="shared" si="637"/>
        <v>1Y</v>
      </c>
      <c r="W1852" s="35" t="str">
        <f t="shared" si="630"/>
        <v>133AM1Y233</v>
      </c>
      <c r="X1852" s="388">
        <f t="shared" si="631"/>
        <v>0</v>
      </c>
      <c r="Y1852" s="388">
        <f t="shared" si="632"/>
        <v>0</v>
      </c>
      <c r="Z1852" s="280" t="str">
        <f t="shared" si="622"/>
        <v/>
      </c>
      <c r="AA1852" s="280" t="str">
        <f t="shared" si="623"/>
        <v/>
      </c>
      <c r="AB1852" s="389" t="str">
        <f t="shared" si="633"/>
        <v/>
      </c>
      <c r="AC1852" s="389" t="str">
        <f t="shared" si="634"/>
        <v/>
      </c>
      <c r="AD1852" s="390" t="str">
        <f t="shared" si="624"/>
        <v/>
      </c>
      <c r="AE1852" s="282">
        <f t="shared" si="625"/>
        <v>0</v>
      </c>
      <c r="AF1852" s="359">
        <f t="shared" si="626"/>
        <v>0</v>
      </c>
      <c r="AG1852" s="280">
        <f t="shared" si="627"/>
        <v>3</v>
      </c>
      <c r="AH1852" s="280">
        <f t="shared" si="628"/>
        <v>1</v>
      </c>
      <c r="AI1852" s="280">
        <f>IF(ISBLANK(T1852),AI1851,IF(COUNTIF(T$2:T1852,T1852)&gt;1,AI1851,1+MAX(AI1851,0)))</f>
        <v>49</v>
      </c>
      <c r="AL1852" s="391" t="str">
        <f t="shared" si="635"/>
        <v/>
      </c>
      <c r="AM1852" s="391" t="str">
        <f t="shared" si="636"/>
        <v/>
      </c>
      <c r="AO1852" s="310" t="str">
        <f t="shared" si="629"/>
        <v/>
      </c>
      <c r="AP1852" s="310">
        <f>SUM(AO$1:AO1852)</f>
        <v>0</v>
      </c>
      <c r="AQ1852" s="310">
        <f>SUM(AK$2:AK1852)</f>
        <v>12</v>
      </c>
      <c r="AR1852" s="310">
        <f>COUNTA(AJ$2:AJ1852)</f>
        <v>12</v>
      </c>
      <c r="AS1852" s="312"/>
      <c r="AT1852" s="312"/>
      <c r="AU1852" s="312"/>
      <c r="AV1852" s="312"/>
      <c r="AW1852" s="312"/>
      <c r="AZ1852">
        <v>0</v>
      </c>
      <c r="BA1852">
        <v>0</v>
      </c>
    </row>
    <row r="1853" spans="1:53" x14ac:dyDescent="0.25">
      <c r="A1853">
        <v>133</v>
      </c>
      <c r="B1853" t="s">
        <v>65</v>
      </c>
      <c r="C1853" t="s">
        <v>672</v>
      </c>
      <c r="D1853"/>
      <c r="E1853">
        <v>2</v>
      </c>
      <c r="F1853">
        <v>3</v>
      </c>
      <c r="G1853">
        <v>4</v>
      </c>
      <c r="H1853">
        <v>0</v>
      </c>
      <c r="I1853">
        <v>0</v>
      </c>
      <c r="J1853">
        <v>0</v>
      </c>
      <c r="K1853">
        <v>0</v>
      </c>
      <c r="L1853">
        <v>0</v>
      </c>
      <c r="M1853" t="s">
        <v>957</v>
      </c>
      <c r="O1853" s="101">
        <f>IF(ISBLANK(C1853),O1852,IF(COUNTIF(C$2:C1853,C1853)&gt;1,O1852,1+MAX(O1852,0)))</f>
        <v>51</v>
      </c>
      <c r="P1853" s="45">
        <f t="shared" si="616"/>
        <v>27</v>
      </c>
      <c r="Q1853" s="33" t="str">
        <f t="shared" si="617"/>
        <v/>
      </c>
      <c r="R1853" s="33">
        <f t="shared" si="618"/>
        <v>7</v>
      </c>
      <c r="S1853" s="33" t="str">
        <f t="shared" si="619"/>
        <v>133_7</v>
      </c>
      <c r="T1853" s="35" t="str">
        <f t="shared" si="620"/>
        <v>133AM</v>
      </c>
      <c r="U1853" s="35" t="str">
        <f t="shared" si="621"/>
        <v>133AMEW</v>
      </c>
      <c r="V1853" s="35" t="str">
        <f t="shared" si="637"/>
        <v>1Y</v>
      </c>
      <c r="W1853" s="35" t="str">
        <f t="shared" si="630"/>
        <v>133AM1Y234</v>
      </c>
      <c r="X1853" s="388">
        <f t="shared" si="631"/>
        <v>0</v>
      </c>
      <c r="Y1853" s="388">
        <f t="shared" si="632"/>
        <v>0</v>
      </c>
      <c r="Z1853" s="280" t="str">
        <f t="shared" si="622"/>
        <v/>
      </c>
      <c r="AA1853" s="280" t="str">
        <f t="shared" si="623"/>
        <v/>
      </c>
      <c r="AB1853" s="389" t="str">
        <f t="shared" si="633"/>
        <v/>
      </c>
      <c r="AC1853" s="389" t="str">
        <f t="shared" si="634"/>
        <v/>
      </c>
      <c r="AD1853" s="390" t="str">
        <f t="shared" si="624"/>
        <v/>
      </c>
      <c r="AE1853" s="282">
        <f t="shared" si="625"/>
        <v>0</v>
      </c>
      <c r="AF1853" s="359">
        <f t="shared" si="626"/>
        <v>0</v>
      </c>
      <c r="AG1853" s="280">
        <f t="shared" si="627"/>
        <v>3</v>
      </c>
      <c r="AH1853" s="280">
        <f t="shared" si="628"/>
        <v>1</v>
      </c>
      <c r="AI1853" s="280">
        <f>IF(ISBLANK(T1853),AI1852,IF(COUNTIF(T$2:T1853,T1853)&gt;1,AI1852,1+MAX(AI1852,0)))</f>
        <v>49</v>
      </c>
      <c r="AL1853" s="391" t="str">
        <f t="shared" si="635"/>
        <v/>
      </c>
      <c r="AM1853" s="391" t="str">
        <f t="shared" si="636"/>
        <v/>
      </c>
      <c r="AO1853" s="310" t="str">
        <f t="shared" si="629"/>
        <v/>
      </c>
      <c r="AP1853" s="310">
        <f>SUM(AO$1:AO1853)</f>
        <v>0</v>
      </c>
      <c r="AQ1853" s="310">
        <f>SUM(AK$2:AK1853)</f>
        <v>12</v>
      </c>
      <c r="AR1853" s="310">
        <f>COUNTA(AJ$2:AJ1853)</f>
        <v>12</v>
      </c>
      <c r="AS1853" s="312"/>
      <c r="AT1853" s="312"/>
      <c r="AU1853" s="312"/>
      <c r="AV1853" s="312"/>
      <c r="AW1853" s="312"/>
      <c r="AZ1853">
        <v>0</v>
      </c>
      <c r="BA1853">
        <v>0</v>
      </c>
    </row>
    <row r="1854" spans="1:53" x14ac:dyDescent="0.25">
      <c r="A1854">
        <v>133</v>
      </c>
      <c r="B1854" t="s">
        <v>65</v>
      </c>
      <c r="C1854" t="s">
        <v>672</v>
      </c>
      <c r="D1854"/>
      <c r="E1854">
        <v>2</v>
      </c>
      <c r="F1854">
        <v>4</v>
      </c>
      <c r="G1854">
        <v>1</v>
      </c>
      <c r="H1854">
        <v>48</v>
      </c>
      <c r="I1854">
        <v>21</v>
      </c>
      <c r="J1854">
        <v>14</v>
      </c>
      <c r="K1854">
        <v>1</v>
      </c>
      <c r="L1854">
        <v>4</v>
      </c>
      <c r="M1854" t="s">
        <v>957</v>
      </c>
      <c r="O1854" s="101">
        <f>IF(ISBLANK(C1854),O1853,IF(COUNTIF(C$2:C1854,C1854)&gt;1,O1853,1+MAX(O1853,0)))</f>
        <v>51</v>
      </c>
      <c r="P1854" s="45">
        <f t="shared" si="616"/>
        <v>27</v>
      </c>
      <c r="Q1854" s="33" t="str">
        <f t="shared" si="617"/>
        <v/>
      </c>
      <c r="R1854" s="33">
        <f t="shared" si="618"/>
        <v>8</v>
      </c>
      <c r="S1854" s="33" t="str">
        <f t="shared" si="619"/>
        <v>133_8</v>
      </c>
      <c r="T1854" s="35" t="str">
        <f t="shared" si="620"/>
        <v>133AM</v>
      </c>
      <c r="U1854" s="35" t="str">
        <f t="shared" si="621"/>
        <v>133AMNS</v>
      </c>
      <c r="V1854" s="35" t="str">
        <f t="shared" si="637"/>
        <v>1Y</v>
      </c>
      <c r="W1854" s="35" t="str">
        <f t="shared" si="630"/>
        <v>133AM1Y241</v>
      </c>
      <c r="X1854" s="388">
        <f t="shared" si="631"/>
        <v>1</v>
      </c>
      <c r="Y1854" s="388">
        <f t="shared" si="632"/>
        <v>4</v>
      </c>
      <c r="Z1854" s="280" t="str">
        <f t="shared" si="622"/>
        <v/>
      </c>
      <c r="AA1854" s="280" t="str">
        <f t="shared" si="623"/>
        <v/>
      </c>
      <c r="AB1854" s="389" t="str">
        <f t="shared" si="633"/>
        <v/>
      </c>
      <c r="AC1854" s="389" t="str">
        <f t="shared" si="634"/>
        <v/>
      </c>
      <c r="AD1854" s="390" t="str">
        <f t="shared" si="624"/>
        <v/>
      </c>
      <c r="AE1854" s="282">
        <f t="shared" si="625"/>
        <v>1</v>
      </c>
      <c r="AF1854" s="359">
        <f t="shared" si="626"/>
        <v>0</v>
      </c>
      <c r="AG1854" s="280">
        <f t="shared" si="627"/>
        <v>3</v>
      </c>
      <c r="AH1854" s="280">
        <f t="shared" si="628"/>
        <v>1</v>
      </c>
      <c r="AI1854" s="280">
        <f>IF(ISBLANK(T1854),AI1853,IF(COUNTIF(T$2:T1854,T1854)&gt;1,AI1853,1+MAX(AI1853,0)))</f>
        <v>49</v>
      </c>
      <c r="AL1854" s="391" t="str">
        <f t="shared" si="635"/>
        <v/>
      </c>
      <c r="AM1854" s="391" t="str">
        <f t="shared" si="636"/>
        <v/>
      </c>
      <c r="AO1854" s="310" t="str">
        <f t="shared" si="629"/>
        <v/>
      </c>
      <c r="AP1854" s="310">
        <f>SUM(AO$1:AO1854)</f>
        <v>0</v>
      </c>
      <c r="AQ1854" s="310">
        <f>SUM(AK$2:AK1854)</f>
        <v>12</v>
      </c>
      <c r="AR1854" s="310">
        <f>COUNTA(AJ$2:AJ1854)</f>
        <v>12</v>
      </c>
      <c r="AS1854" s="312"/>
      <c r="AT1854" s="312"/>
      <c r="AU1854" s="312"/>
      <c r="AV1854" s="312"/>
      <c r="AW1854" s="312"/>
      <c r="AZ1854">
        <v>1</v>
      </c>
      <c r="BA1854">
        <v>4</v>
      </c>
    </row>
    <row r="1855" spans="1:53" x14ac:dyDescent="0.25">
      <c r="A1855">
        <v>133</v>
      </c>
      <c r="B1855" t="s">
        <v>65</v>
      </c>
      <c r="C1855" t="s">
        <v>672</v>
      </c>
      <c r="D1855"/>
      <c r="E1855">
        <v>2</v>
      </c>
      <c r="F1855">
        <v>4</v>
      </c>
      <c r="G1855">
        <v>2</v>
      </c>
      <c r="H1855">
        <v>4</v>
      </c>
      <c r="I1855">
        <v>0</v>
      </c>
      <c r="J1855">
        <v>0</v>
      </c>
      <c r="K1855">
        <v>0</v>
      </c>
      <c r="L1855">
        <v>0</v>
      </c>
      <c r="M1855" t="s">
        <v>957</v>
      </c>
      <c r="O1855" s="101">
        <f>IF(ISBLANK(C1855),O1854,IF(COUNTIF(C$2:C1855,C1855)&gt;1,O1854,1+MAX(O1854,0)))</f>
        <v>51</v>
      </c>
      <c r="P1855" s="45">
        <f t="shared" si="616"/>
        <v>27</v>
      </c>
      <c r="Q1855" s="33" t="str">
        <f t="shared" si="617"/>
        <v/>
      </c>
      <c r="R1855" s="33">
        <f t="shared" si="618"/>
        <v>8</v>
      </c>
      <c r="S1855" s="33" t="str">
        <f t="shared" si="619"/>
        <v>133_8</v>
      </c>
      <c r="T1855" s="35" t="str">
        <f t="shared" si="620"/>
        <v>133AM</v>
      </c>
      <c r="U1855" s="35" t="str">
        <f t="shared" si="621"/>
        <v>133AMNS</v>
      </c>
      <c r="V1855" s="35" t="str">
        <f t="shared" si="637"/>
        <v>1Y</v>
      </c>
      <c r="W1855" s="35" t="str">
        <f t="shared" si="630"/>
        <v>133AM1Y242</v>
      </c>
      <c r="X1855" s="388">
        <f t="shared" si="631"/>
        <v>0</v>
      </c>
      <c r="Y1855" s="388">
        <f t="shared" si="632"/>
        <v>0</v>
      </c>
      <c r="Z1855" s="280" t="str">
        <f t="shared" si="622"/>
        <v/>
      </c>
      <c r="AA1855" s="280" t="str">
        <f t="shared" si="623"/>
        <v/>
      </c>
      <c r="AB1855" s="389" t="str">
        <f t="shared" si="633"/>
        <v/>
      </c>
      <c r="AC1855" s="389" t="str">
        <f t="shared" si="634"/>
        <v/>
      </c>
      <c r="AD1855" s="390" t="str">
        <f t="shared" si="624"/>
        <v/>
      </c>
      <c r="AE1855" s="282">
        <f t="shared" si="625"/>
        <v>0</v>
      </c>
      <c r="AF1855" s="359">
        <f t="shared" si="626"/>
        <v>0</v>
      </c>
      <c r="AG1855" s="280">
        <f t="shared" si="627"/>
        <v>3</v>
      </c>
      <c r="AH1855" s="280">
        <f t="shared" si="628"/>
        <v>1</v>
      </c>
      <c r="AI1855" s="280">
        <f>IF(ISBLANK(T1855),AI1854,IF(COUNTIF(T$2:T1855,T1855)&gt;1,AI1854,1+MAX(AI1854,0)))</f>
        <v>49</v>
      </c>
      <c r="AL1855" s="391" t="str">
        <f t="shared" si="635"/>
        <v/>
      </c>
      <c r="AM1855" s="391" t="str">
        <f t="shared" si="636"/>
        <v/>
      </c>
      <c r="AO1855" s="310" t="str">
        <f t="shared" si="629"/>
        <v/>
      </c>
      <c r="AP1855" s="310">
        <f>SUM(AO$1:AO1855)</f>
        <v>0</v>
      </c>
      <c r="AQ1855" s="310">
        <f>SUM(AK$2:AK1855)</f>
        <v>12</v>
      </c>
      <c r="AR1855" s="310">
        <f>COUNTA(AJ$2:AJ1855)</f>
        <v>12</v>
      </c>
      <c r="AS1855" s="312"/>
      <c r="AT1855" s="312"/>
      <c r="AU1855" s="312"/>
      <c r="AV1855" s="312"/>
      <c r="AW1855" s="312"/>
      <c r="AZ1855">
        <v>0</v>
      </c>
      <c r="BA1855">
        <v>0</v>
      </c>
    </row>
    <row r="1856" spans="1:53" x14ac:dyDescent="0.25">
      <c r="A1856">
        <v>133</v>
      </c>
      <c r="B1856" t="s">
        <v>65</v>
      </c>
      <c r="C1856" t="s">
        <v>672</v>
      </c>
      <c r="D1856"/>
      <c r="E1856">
        <v>2</v>
      </c>
      <c r="F1856">
        <v>4</v>
      </c>
      <c r="G1856">
        <v>3</v>
      </c>
      <c r="H1856">
        <v>0</v>
      </c>
      <c r="I1856">
        <v>0</v>
      </c>
      <c r="J1856">
        <v>0</v>
      </c>
      <c r="K1856">
        <v>0</v>
      </c>
      <c r="L1856">
        <v>0</v>
      </c>
      <c r="M1856" t="s">
        <v>957</v>
      </c>
      <c r="O1856" s="101">
        <f>IF(ISBLANK(C1856),O1855,IF(COUNTIF(C$2:C1856,C1856)&gt;1,O1855,1+MAX(O1855,0)))</f>
        <v>51</v>
      </c>
      <c r="P1856" s="45">
        <f t="shared" si="616"/>
        <v>27</v>
      </c>
      <c r="Q1856" s="33" t="str">
        <f t="shared" si="617"/>
        <v/>
      </c>
      <c r="R1856" s="33">
        <f t="shared" si="618"/>
        <v>8</v>
      </c>
      <c r="S1856" s="33" t="str">
        <f t="shared" si="619"/>
        <v>133_8</v>
      </c>
      <c r="T1856" s="35" t="str">
        <f t="shared" si="620"/>
        <v>133AM</v>
      </c>
      <c r="U1856" s="35" t="str">
        <f t="shared" si="621"/>
        <v>133AMEW</v>
      </c>
      <c r="V1856" s="35" t="str">
        <f t="shared" si="637"/>
        <v>1Y</v>
      </c>
      <c r="W1856" s="35" t="str">
        <f t="shared" si="630"/>
        <v>133AM1Y243</v>
      </c>
      <c r="X1856" s="388">
        <f t="shared" si="631"/>
        <v>0</v>
      </c>
      <c r="Y1856" s="388">
        <f t="shared" si="632"/>
        <v>0</v>
      </c>
      <c r="Z1856" s="280" t="str">
        <f t="shared" si="622"/>
        <v/>
      </c>
      <c r="AA1856" s="280" t="str">
        <f t="shared" si="623"/>
        <v/>
      </c>
      <c r="AB1856" s="389" t="str">
        <f t="shared" si="633"/>
        <v/>
      </c>
      <c r="AC1856" s="389" t="str">
        <f t="shared" si="634"/>
        <v/>
      </c>
      <c r="AD1856" s="390" t="str">
        <f t="shared" si="624"/>
        <v/>
      </c>
      <c r="AE1856" s="282">
        <f t="shared" si="625"/>
        <v>0</v>
      </c>
      <c r="AF1856" s="359">
        <f t="shared" si="626"/>
        <v>0</v>
      </c>
      <c r="AG1856" s="280">
        <f t="shared" si="627"/>
        <v>3</v>
      </c>
      <c r="AH1856" s="280">
        <f t="shared" si="628"/>
        <v>1</v>
      </c>
      <c r="AI1856" s="280">
        <f>IF(ISBLANK(T1856),AI1855,IF(COUNTIF(T$2:T1856,T1856)&gt;1,AI1855,1+MAX(AI1855,0)))</f>
        <v>49</v>
      </c>
      <c r="AL1856" s="391" t="str">
        <f t="shared" si="635"/>
        <v/>
      </c>
      <c r="AM1856" s="391" t="str">
        <f t="shared" si="636"/>
        <v/>
      </c>
      <c r="AO1856" s="310" t="str">
        <f t="shared" si="629"/>
        <v/>
      </c>
      <c r="AP1856" s="310">
        <f>SUM(AO$1:AO1856)</f>
        <v>0</v>
      </c>
      <c r="AQ1856" s="310">
        <f>SUM(AK$2:AK1856)</f>
        <v>12</v>
      </c>
      <c r="AR1856" s="310">
        <f>COUNTA(AJ$2:AJ1856)</f>
        <v>12</v>
      </c>
      <c r="AS1856" s="312"/>
      <c r="AT1856" s="312"/>
      <c r="AU1856" s="312"/>
      <c r="AV1856" s="312"/>
      <c r="AW1856" s="312"/>
      <c r="AZ1856">
        <v>0</v>
      </c>
      <c r="BA1856">
        <v>0</v>
      </c>
    </row>
    <row r="1857" spans="1:53" x14ac:dyDescent="0.25">
      <c r="A1857">
        <v>133</v>
      </c>
      <c r="B1857" t="s">
        <v>65</v>
      </c>
      <c r="C1857" t="s">
        <v>672</v>
      </c>
      <c r="D1857"/>
      <c r="E1857">
        <v>2</v>
      </c>
      <c r="F1857">
        <v>4</v>
      </c>
      <c r="G1857">
        <v>4</v>
      </c>
      <c r="H1857">
        <v>0</v>
      </c>
      <c r="I1857">
        <v>0</v>
      </c>
      <c r="J1857">
        <v>0</v>
      </c>
      <c r="K1857">
        <v>0</v>
      </c>
      <c r="L1857">
        <v>0</v>
      </c>
      <c r="M1857" t="s">
        <v>957</v>
      </c>
      <c r="O1857" s="101">
        <f>IF(ISBLANK(C1857),O1856,IF(COUNTIF(C$2:C1857,C1857)&gt;1,O1856,1+MAX(O1856,0)))</f>
        <v>51</v>
      </c>
      <c r="P1857" s="45">
        <f t="shared" si="616"/>
        <v>27</v>
      </c>
      <c r="Q1857" s="33" t="str">
        <f t="shared" si="617"/>
        <v/>
      </c>
      <c r="R1857" s="33">
        <f t="shared" si="618"/>
        <v>8</v>
      </c>
      <c r="S1857" s="33" t="str">
        <f t="shared" si="619"/>
        <v>133_8</v>
      </c>
      <c r="T1857" s="35" t="str">
        <f t="shared" si="620"/>
        <v>133AM</v>
      </c>
      <c r="U1857" s="35" t="str">
        <f t="shared" si="621"/>
        <v>133AMEW</v>
      </c>
      <c r="V1857" s="35" t="str">
        <f t="shared" si="637"/>
        <v>1Y</v>
      </c>
      <c r="W1857" s="35" t="str">
        <f t="shared" si="630"/>
        <v>133AM1Y244</v>
      </c>
      <c r="X1857" s="388">
        <f t="shared" si="631"/>
        <v>0</v>
      </c>
      <c r="Y1857" s="388">
        <f t="shared" si="632"/>
        <v>0</v>
      </c>
      <c r="Z1857" s="280" t="str">
        <f t="shared" si="622"/>
        <v/>
      </c>
      <c r="AA1857" s="280" t="str">
        <f t="shared" si="623"/>
        <v/>
      </c>
      <c r="AB1857" s="389" t="str">
        <f t="shared" si="633"/>
        <v/>
      </c>
      <c r="AC1857" s="389" t="str">
        <f t="shared" si="634"/>
        <v/>
      </c>
      <c r="AD1857" s="390" t="str">
        <f t="shared" si="624"/>
        <v/>
      </c>
      <c r="AE1857" s="282">
        <f t="shared" si="625"/>
        <v>0</v>
      </c>
      <c r="AF1857" s="359">
        <f t="shared" si="626"/>
        <v>0</v>
      </c>
      <c r="AG1857" s="280">
        <f t="shared" si="627"/>
        <v>3</v>
      </c>
      <c r="AH1857" s="280">
        <f t="shared" si="628"/>
        <v>1</v>
      </c>
      <c r="AI1857" s="280">
        <f>IF(ISBLANK(T1857),AI1856,IF(COUNTIF(T$2:T1857,T1857)&gt;1,AI1856,1+MAX(AI1856,0)))</f>
        <v>49</v>
      </c>
      <c r="AL1857" s="391" t="str">
        <f t="shared" si="635"/>
        <v/>
      </c>
      <c r="AM1857" s="391" t="str">
        <f t="shared" si="636"/>
        <v/>
      </c>
      <c r="AO1857" s="310" t="str">
        <f t="shared" si="629"/>
        <v/>
      </c>
      <c r="AP1857" s="310">
        <f>SUM(AO$1:AO1857)</f>
        <v>0</v>
      </c>
      <c r="AQ1857" s="310">
        <f>SUM(AK$2:AK1857)</f>
        <v>12</v>
      </c>
      <c r="AR1857" s="310">
        <f>COUNTA(AJ$2:AJ1857)</f>
        <v>12</v>
      </c>
      <c r="AS1857" s="312"/>
      <c r="AT1857" s="312"/>
      <c r="AU1857" s="312"/>
      <c r="AV1857" s="312"/>
      <c r="AW1857" s="312"/>
      <c r="AZ1857">
        <v>0</v>
      </c>
      <c r="BA1857">
        <v>0</v>
      </c>
    </row>
    <row r="1858" spans="1:53" x14ac:dyDescent="0.25">
      <c r="A1858">
        <v>133</v>
      </c>
      <c r="B1858" t="s">
        <v>66</v>
      </c>
      <c r="C1858" t="s">
        <v>896</v>
      </c>
      <c r="D1858"/>
      <c r="E1858">
        <v>1</v>
      </c>
      <c r="F1858">
        <v>1</v>
      </c>
      <c r="G1858">
        <v>1</v>
      </c>
      <c r="H1858">
        <v>8</v>
      </c>
      <c r="I1858">
        <v>1</v>
      </c>
      <c r="J1858">
        <v>1</v>
      </c>
      <c r="K1858">
        <v>0</v>
      </c>
      <c r="L1858">
        <v>0</v>
      </c>
      <c r="M1858"/>
      <c r="O1858" s="101">
        <f>IF(ISBLANK(C1858),O1857,IF(COUNTIF(C$2:C1858,C1858)&gt;1,O1857,1+MAX(O1857,0)))</f>
        <v>51</v>
      </c>
      <c r="P1858" s="45">
        <f t="shared" ref="P1858:P1921" si="638">IF(A1858=A1857,P1857,IF(ISNUMBER(P1857),P1857+1,1))</f>
        <v>27</v>
      </c>
      <c r="Q1858" s="33" t="str">
        <f t="shared" ref="Q1858:Q1921" si="639">IF(OR(P1858=P1857,LEN(A1858)&lt;1),"",P1858)</f>
        <v/>
      </c>
      <c r="R1858" s="33">
        <f t="shared" ref="R1858:R1921" si="640">IF(ISNUMBER(F1858),F1858+4*(E1858-1)+8*IF(B1858="PM",1,0),"")</f>
        <v>9</v>
      </c>
      <c r="S1858" s="33" t="str">
        <f t="shared" ref="S1858:S1921" si="641">IF(ISNUMBER(R1858),A1858&amp;"_"&amp;R1858,"")</f>
        <v>133_9</v>
      </c>
      <c r="T1858" s="35" t="str">
        <f t="shared" ref="T1858:T1921" si="642">A1858&amp;B1858</f>
        <v>133PM</v>
      </c>
      <c r="U1858" s="35" t="str">
        <f t="shared" ref="U1858:U1921" si="643">IF(OR(G1858=1,G1858=2),T1858&amp;"NS",IF(OR(G1858=3,G1858=4),T1858&amp;"EW",""))</f>
        <v>133PMNS</v>
      </c>
      <c r="V1858" s="35" t="str">
        <f t="shared" si="637"/>
        <v>1Y</v>
      </c>
      <c r="W1858" s="35" t="str">
        <f t="shared" si="630"/>
        <v>133PM1Y111</v>
      </c>
      <c r="X1858" s="388">
        <f t="shared" si="631"/>
        <v>0</v>
      </c>
      <c r="Y1858" s="388">
        <f t="shared" si="632"/>
        <v>0</v>
      </c>
      <c r="Z1858" s="280" t="str">
        <f t="shared" ref="Z1858:Z1921" si="644">IF(I1858&gt;$H1858,1,"")</f>
        <v/>
      </c>
      <c r="AA1858" s="280" t="str">
        <f t="shared" ref="AA1858:AA1921" si="645">IF(J1858&gt;$H1858,1,"")</f>
        <v/>
      </c>
      <c r="AB1858" s="389" t="str">
        <f t="shared" si="633"/>
        <v/>
      </c>
      <c r="AC1858" s="389" t="str">
        <f t="shared" si="634"/>
        <v/>
      </c>
      <c r="AD1858" s="390" t="str">
        <f t="shared" ref="AD1858:AD1921" si="646">IF(ISERROR(MATCH(A1858&amp;"_"&amp;G1858,Sidewalk_ignore,0)),"",1)</f>
        <v/>
      </c>
      <c r="AE1858" s="282">
        <f t="shared" ref="AE1858:AE1921" si="647">IF(AND(ISNUMBER($G1858),$B1858="AM"),INDEX(CordonIn,MATCH($A1858,loc_ID,0),$G1858),0)</f>
        <v>0</v>
      </c>
      <c r="AF1858" s="359">
        <f t="shared" ref="AF1858:AF1921" si="648">IF(AND(ISNUMBER($G1858),$B1858="PM"),INDEX(CordonIn,MATCH($A1858,loc_ID,0),VLOOKUP($G1858,Reverse_dir,2,FALSE)),0)</f>
        <v>0</v>
      </c>
      <c r="AG1858" s="280">
        <f t="shared" ref="AG1858:AG1921" si="649">IF(AND(ISNUMBER($G1858),$B1858="AM"),INDEX(Lane,MATCH($A1858,loc_ID,0),$G1858),0)</f>
        <v>0</v>
      </c>
      <c r="AH1858" s="280">
        <f t="shared" ref="AH1858:AH1921" si="650">IF(AND(AG1858&gt;0,ISNUMBER(AG1858)),1,0)</f>
        <v>0</v>
      </c>
      <c r="AI1858" s="280">
        <f>IF(ISBLANK(T1858),AI1857,IF(COUNTIF(T$2:T1858,T1858)&gt;1,AI1857,1+MAX(AI1857,0)))</f>
        <v>50</v>
      </c>
      <c r="AL1858" s="391" t="str">
        <f t="shared" si="635"/>
        <v/>
      </c>
      <c r="AM1858" s="391" t="str">
        <f t="shared" si="636"/>
        <v/>
      </c>
      <c r="AO1858" s="310" t="str">
        <f t="shared" ref="AO1858:AO1921" si="651">IF(SUM(Z1858:AC1858)&gt;0,1,"")</f>
        <v/>
      </c>
      <c r="AP1858" s="310">
        <f>SUM(AO$1:AO1858)</f>
        <v>0</v>
      </c>
      <c r="AQ1858" s="310">
        <f>SUM(AK$2:AK1858)</f>
        <v>12</v>
      </c>
      <c r="AR1858" s="310">
        <f>COUNTA(AJ$2:AJ1858)</f>
        <v>12</v>
      </c>
      <c r="AS1858" s="312"/>
      <c r="AT1858" s="312"/>
      <c r="AU1858" s="312"/>
      <c r="AV1858" s="312"/>
      <c r="AW1858" s="312"/>
      <c r="AZ1858">
        <v>0</v>
      </c>
      <c r="BA1858">
        <v>0</v>
      </c>
    </row>
    <row r="1859" spans="1:53" x14ac:dyDescent="0.25">
      <c r="A1859">
        <v>133</v>
      </c>
      <c r="B1859" t="s">
        <v>66</v>
      </c>
      <c r="C1859" t="s">
        <v>896</v>
      </c>
      <c r="D1859"/>
      <c r="E1859">
        <v>1</v>
      </c>
      <c r="F1859">
        <v>1</v>
      </c>
      <c r="G1859">
        <v>2</v>
      </c>
      <c r="H1859">
        <v>23</v>
      </c>
      <c r="I1859">
        <v>9</v>
      </c>
      <c r="J1859">
        <v>5</v>
      </c>
      <c r="K1859">
        <v>0</v>
      </c>
      <c r="L1859">
        <v>1</v>
      </c>
      <c r="M1859"/>
      <c r="O1859" s="101">
        <f>IF(ISBLANK(C1859),O1858,IF(COUNTIF(C$2:C1859,C1859)&gt;1,O1858,1+MAX(O1858,0)))</f>
        <v>51</v>
      </c>
      <c r="P1859" s="45">
        <f t="shared" si="638"/>
        <v>27</v>
      </c>
      <c r="Q1859" s="33" t="str">
        <f t="shared" si="639"/>
        <v/>
      </c>
      <c r="R1859" s="33">
        <f t="shared" si="640"/>
        <v>9</v>
      </c>
      <c r="S1859" s="33" t="str">
        <f t="shared" si="641"/>
        <v>133_9</v>
      </c>
      <c r="T1859" s="35" t="str">
        <f t="shared" si="642"/>
        <v>133PM</v>
      </c>
      <c r="U1859" s="35" t="str">
        <f t="shared" si="643"/>
        <v>133PMNS</v>
      </c>
      <c r="V1859" s="35" t="str">
        <f t="shared" si="637"/>
        <v>1Y</v>
      </c>
      <c r="W1859" s="35" t="str">
        <f t="shared" ref="W1859:W1922" si="652">IF(ISBLANK(A1859),"",A1859&amp;B1859&amp;V1859&amp;E1859&amp;F1859&amp;G1859)</f>
        <v>133PM1Y112</v>
      </c>
      <c r="X1859" s="388">
        <f t="shared" ref="X1859:X1922" si="653">IF($AD1859=1,0,K1859)</f>
        <v>0</v>
      </c>
      <c r="Y1859" s="388">
        <f t="shared" ref="Y1859:Y1922" si="654">IF($AD1859=1,0,L1859)</f>
        <v>1</v>
      </c>
      <c r="Z1859" s="280" t="str">
        <f t="shared" si="644"/>
        <v/>
      </c>
      <c r="AA1859" s="280" t="str">
        <f t="shared" si="645"/>
        <v/>
      </c>
      <c r="AB1859" s="389" t="str">
        <f t="shared" ref="AB1859:AB1922" si="655">IF(OR(K1859&gt;$H1859,AND($AD1859=1,K1859&gt;0)),1,"")</f>
        <v/>
      </c>
      <c r="AC1859" s="389" t="str">
        <f t="shared" ref="AC1859:AC1922" si="656">IF(OR(L1859&gt;$H1859,AND($AD1859=1,L1859&gt;0)),1,"")</f>
        <v/>
      </c>
      <c r="AD1859" s="390" t="str">
        <f t="shared" si="646"/>
        <v/>
      </c>
      <c r="AE1859" s="282">
        <f t="shared" si="647"/>
        <v>0</v>
      </c>
      <c r="AF1859" s="359">
        <f t="shared" si="648"/>
        <v>1</v>
      </c>
      <c r="AG1859" s="280">
        <f t="shared" si="649"/>
        <v>0</v>
      </c>
      <c r="AH1859" s="280">
        <f t="shared" si="650"/>
        <v>0</v>
      </c>
      <c r="AI1859" s="280">
        <f>IF(ISBLANK(T1859),AI1858,IF(COUNTIF(T$2:T1859,T1859)&gt;1,AI1858,1+MAX(AI1858,0)))</f>
        <v>50</v>
      </c>
      <c r="AL1859" s="391" t="str">
        <f t="shared" ref="AL1859:AL1922" si="657">IF(OR(AB1859=1,AC1859=1),IF(LEN(AJ1859)=0,"",AJ1859&amp;"; ")&amp;"Ignore sidewalk",IF(LEN(AJ1859)=0,"",AJ1859))</f>
        <v/>
      </c>
      <c r="AM1859" s="391" t="str">
        <f t="shared" ref="AM1859:AM1922" si="658">IF(OR(AB1859=1,AC1859=1),1,IF(LEN(AK1859)=0,"",AK1859))</f>
        <v/>
      </c>
      <c r="AO1859" s="310" t="str">
        <f t="shared" si="651"/>
        <v/>
      </c>
      <c r="AP1859" s="310">
        <f>SUM(AO$1:AO1859)</f>
        <v>0</v>
      </c>
      <c r="AQ1859" s="310">
        <f>SUM(AK$2:AK1859)</f>
        <v>12</v>
      </c>
      <c r="AR1859" s="310">
        <f>COUNTA(AJ$2:AJ1859)</f>
        <v>12</v>
      </c>
      <c r="AS1859" s="312"/>
      <c r="AT1859" s="312"/>
      <c r="AU1859" s="312"/>
      <c r="AV1859" s="312"/>
      <c r="AW1859" s="312"/>
      <c r="AZ1859">
        <v>0</v>
      </c>
      <c r="BA1859">
        <v>1</v>
      </c>
    </row>
    <row r="1860" spans="1:53" x14ac:dyDescent="0.25">
      <c r="A1860">
        <v>133</v>
      </c>
      <c r="B1860" t="s">
        <v>66</v>
      </c>
      <c r="C1860" t="s">
        <v>896</v>
      </c>
      <c r="D1860"/>
      <c r="E1860">
        <v>1</v>
      </c>
      <c r="F1860">
        <v>1</v>
      </c>
      <c r="G1860">
        <v>3</v>
      </c>
      <c r="H1860">
        <v>3</v>
      </c>
      <c r="I1860">
        <v>2</v>
      </c>
      <c r="J1860">
        <v>1</v>
      </c>
      <c r="K1860">
        <v>0</v>
      </c>
      <c r="L1860">
        <v>2</v>
      </c>
      <c r="M1860"/>
      <c r="O1860" s="101">
        <f>IF(ISBLANK(C1860),O1859,IF(COUNTIF(C$2:C1860,C1860)&gt;1,O1859,1+MAX(O1859,0)))</f>
        <v>51</v>
      </c>
      <c r="P1860" s="45">
        <f t="shared" si="638"/>
        <v>27</v>
      </c>
      <c r="Q1860" s="33" t="str">
        <f t="shared" si="639"/>
        <v/>
      </c>
      <c r="R1860" s="33">
        <f t="shared" si="640"/>
        <v>9</v>
      </c>
      <c r="S1860" s="33" t="str">
        <f t="shared" si="641"/>
        <v>133_9</v>
      </c>
      <c r="T1860" s="35" t="str">
        <f t="shared" si="642"/>
        <v>133PM</v>
      </c>
      <c r="U1860" s="35" t="str">
        <f t="shared" si="643"/>
        <v>133PMEW</v>
      </c>
      <c r="V1860" s="35" t="str">
        <f t="shared" ref="V1860:V1923" si="659">TEXT((O1860-MOD(O1860,26))/26,"0")&amp;CHAR(65+MOD(O1860-1,26))</f>
        <v>1Y</v>
      </c>
      <c r="W1860" s="35" t="str">
        <f t="shared" si="652"/>
        <v>133PM1Y113</v>
      </c>
      <c r="X1860" s="388">
        <f t="shared" si="653"/>
        <v>0</v>
      </c>
      <c r="Y1860" s="388">
        <f t="shared" si="654"/>
        <v>2</v>
      </c>
      <c r="Z1860" s="280" t="str">
        <f t="shared" si="644"/>
        <v/>
      </c>
      <c r="AA1860" s="280" t="str">
        <f t="shared" si="645"/>
        <v/>
      </c>
      <c r="AB1860" s="389" t="str">
        <f t="shared" si="655"/>
        <v/>
      </c>
      <c r="AC1860" s="389" t="str">
        <f t="shared" si="656"/>
        <v/>
      </c>
      <c r="AD1860" s="390" t="str">
        <f t="shared" si="646"/>
        <v/>
      </c>
      <c r="AE1860" s="282">
        <f t="shared" si="647"/>
        <v>0</v>
      </c>
      <c r="AF1860" s="359">
        <f t="shared" si="648"/>
        <v>0</v>
      </c>
      <c r="AG1860" s="280">
        <f t="shared" si="649"/>
        <v>0</v>
      </c>
      <c r="AH1860" s="280">
        <f t="shared" si="650"/>
        <v>0</v>
      </c>
      <c r="AI1860" s="280">
        <f>IF(ISBLANK(T1860),AI1859,IF(COUNTIF(T$2:T1860,T1860)&gt;1,AI1859,1+MAX(AI1859,0)))</f>
        <v>50</v>
      </c>
      <c r="AL1860" s="391" t="str">
        <f t="shared" si="657"/>
        <v/>
      </c>
      <c r="AM1860" s="391" t="str">
        <f t="shared" si="658"/>
        <v/>
      </c>
      <c r="AO1860" s="310" t="str">
        <f t="shared" si="651"/>
        <v/>
      </c>
      <c r="AP1860" s="310">
        <f>SUM(AO$1:AO1860)</f>
        <v>0</v>
      </c>
      <c r="AQ1860" s="310">
        <f>SUM(AK$2:AK1860)</f>
        <v>12</v>
      </c>
      <c r="AR1860" s="310">
        <f>COUNTA(AJ$2:AJ1860)</f>
        <v>12</v>
      </c>
      <c r="AS1860" s="312"/>
      <c r="AT1860" s="312"/>
      <c r="AU1860" s="312"/>
      <c r="AV1860" s="312"/>
      <c r="AW1860" s="312"/>
      <c r="AZ1860">
        <v>0</v>
      </c>
      <c r="BA1860">
        <v>2</v>
      </c>
    </row>
    <row r="1861" spans="1:53" x14ac:dyDescent="0.25">
      <c r="A1861">
        <v>133</v>
      </c>
      <c r="B1861" t="s">
        <v>66</v>
      </c>
      <c r="C1861" t="s">
        <v>896</v>
      </c>
      <c r="D1861"/>
      <c r="E1861">
        <v>1</v>
      </c>
      <c r="F1861">
        <v>1</v>
      </c>
      <c r="G1861">
        <v>4</v>
      </c>
      <c r="H1861">
        <v>10</v>
      </c>
      <c r="I1861">
        <v>2</v>
      </c>
      <c r="J1861">
        <v>0</v>
      </c>
      <c r="K1861">
        <v>0</v>
      </c>
      <c r="L1861">
        <v>3</v>
      </c>
      <c r="M1861"/>
      <c r="O1861" s="101">
        <f>IF(ISBLANK(C1861),O1860,IF(COUNTIF(C$2:C1861,C1861)&gt;1,O1860,1+MAX(O1860,0)))</f>
        <v>51</v>
      </c>
      <c r="P1861" s="45">
        <f t="shared" si="638"/>
        <v>27</v>
      </c>
      <c r="Q1861" s="33" t="str">
        <f t="shared" si="639"/>
        <v/>
      </c>
      <c r="R1861" s="33">
        <f t="shared" si="640"/>
        <v>9</v>
      </c>
      <c r="S1861" s="33" t="str">
        <f t="shared" si="641"/>
        <v>133_9</v>
      </c>
      <c r="T1861" s="35" t="str">
        <f t="shared" si="642"/>
        <v>133PM</v>
      </c>
      <c r="U1861" s="35" t="str">
        <f t="shared" si="643"/>
        <v>133PMEW</v>
      </c>
      <c r="V1861" s="35" t="str">
        <f t="shared" si="659"/>
        <v>1Y</v>
      </c>
      <c r="W1861" s="35" t="str">
        <f t="shared" si="652"/>
        <v>133PM1Y114</v>
      </c>
      <c r="X1861" s="388">
        <f t="shared" si="653"/>
        <v>0</v>
      </c>
      <c r="Y1861" s="388">
        <f t="shared" si="654"/>
        <v>3</v>
      </c>
      <c r="Z1861" s="280" t="str">
        <f t="shared" si="644"/>
        <v/>
      </c>
      <c r="AA1861" s="280" t="str">
        <f t="shared" si="645"/>
        <v/>
      </c>
      <c r="AB1861" s="389" t="str">
        <f t="shared" si="655"/>
        <v/>
      </c>
      <c r="AC1861" s="389" t="str">
        <f t="shared" si="656"/>
        <v/>
      </c>
      <c r="AD1861" s="390" t="str">
        <f t="shared" si="646"/>
        <v/>
      </c>
      <c r="AE1861" s="282">
        <f t="shared" si="647"/>
        <v>0</v>
      </c>
      <c r="AF1861" s="359">
        <f t="shared" si="648"/>
        <v>0</v>
      </c>
      <c r="AG1861" s="280">
        <f t="shared" si="649"/>
        <v>0</v>
      </c>
      <c r="AH1861" s="280">
        <f t="shared" si="650"/>
        <v>0</v>
      </c>
      <c r="AI1861" s="280">
        <f>IF(ISBLANK(T1861),AI1860,IF(COUNTIF(T$2:T1861,T1861)&gt;1,AI1860,1+MAX(AI1860,0)))</f>
        <v>50</v>
      </c>
      <c r="AL1861" s="391" t="str">
        <f t="shared" si="657"/>
        <v/>
      </c>
      <c r="AM1861" s="391" t="str">
        <f t="shared" si="658"/>
        <v/>
      </c>
      <c r="AO1861" s="310" t="str">
        <f t="shared" si="651"/>
        <v/>
      </c>
      <c r="AP1861" s="310">
        <f>SUM(AO$1:AO1861)</f>
        <v>0</v>
      </c>
      <c r="AQ1861" s="310">
        <f>SUM(AK$2:AK1861)</f>
        <v>12</v>
      </c>
      <c r="AR1861" s="310">
        <f>COUNTA(AJ$2:AJ1861)</f>
        <v>12</v>
      </c>
      <c r="AS1861" s="312"/>
      <c r="AT1861" s="312"/>
      <c r="AU1861" s="312"/>
      <c r="AV1861" s="312"/>
      <c r="AW1861" s="312"/>
      <c r="AZ1861">
        <v>0</v>
      </c>
      <c r="BA1861">
        <v>3</v>
      </c>
    </row>
    <row r="1862" spans="1:53" x14ac:dyDescent="0.25">
      <c r="A1862">
        <v>133</v>
      </c>
      <c r="B1862" t="s">
        <v>66</v>
      </c>
      <c r="C1862" t="s">
        <v>896</v>
      </c>
      <c r="D1862"/>
      <c r="E1862">
        <v>1</v>
      </c>
      <c r="F1862">
        <v>2</v>
      </c>
      <c r="G1862">
        <v>1</v>
      </c>
      <c r="H1862">
        <v>25</v>
      </c>
      <c r="I1862">
        <v>11</v>
      </c>
      <c r="J1862">
        <v>2</v>
      </c>
      <c r="K1862">
        <v>0</v>
      </c>
      <c r="L1862">
        <v>0</v>
      </c>
      <c r="M1862"/>
      <c r="O1862" s="101">
        <f>IF(ISBLANK(C1862),O1861,IF(COUNTIF(C$2:C1862,C1862)&gt;1,O1861,1+MAX(O1861,0)))</f>
        <v>51</v>
      </c>
      <c r="P1862" s="45">
        <f t="shared" si="638"/>
        <v>27</v>
      </c>
      <c r="Q1862" s="33" t="str">
        <f t="shared" si="639"/>
        <v/>
      </c>
      <c r="R1862" s="33">
        <f t="shared" si="640"/>
        <v>10</v>
      </c>
      <c r="S1862" s="33" t="str">
        <f t="shared" si="641"/>
        <v>133_10</v>
      </c>
      <c r="T1862" s="35" t="str">
        <f t="shared" si="642"/>
        <v>133PM</v>
      </c>
      <c r="U1862" s="35" t="str">
        <f t="shared" si="643"/>
        <v>133PMNS</v>
      </c>
      <c r="V1862" s="35" t="str">
        <f t="shared" si="659"/>
        <v>1Y</v>
      </c>
      <c r="W1862" s="35" t="str">
        <f t="shared" si="652"/>
        <v>133PM1Y121</v>
      </c>
      <c r="X1862" s="388">
        <f t="shared" si="653"/>
        <v>0</v>
      </c>
      <c r="Y1862" s="388">
        <f t="shared" si="654"/>
        <v>0</v>
      </c>
      <c r="Z1862" s="280" t="str">
        <f t="shared" si="644"/>
        <v/>
      </c>
      <c r="AA1862" s="280" t="str">
        <f t="shared" si="645"/>
        <v/>
      </c>
      <c r="AB1862" s="389" t="str">
        <f t="shared" si="655"/>
        <v/>
      </c>
      <c r="AC1862" s="389" t="str">
        <f t="shared" si="656"/>
        <v/>
      </c>
      <c r="AD1862" s="390" t="str">
        <f t="shared" si="646"/>
        <v/>
      </c>
      <c r="AE1862" s="282">
        <f t="shared" si="647"/>
        <v>0</v>
      </c>
      <c r="AF1862" s="359">
        <f t="shared" si="648"/>
        <v>0</v>
      </c>
      <c r="AG1862" s="280">
        <f t="shared" si="649"/>
        <v>0</v>
      </c>
      <c r="AH1862" s="280">
        <f t="shared" si="650"/>
        <v>0</v>
      </c>
      <c r="AI1862" s="280">
        <f>IF(ISBLANK(T1862),AI1861,IF(COUNTIF(T$2:T1862,T1862)&gt;1,AI1861,1+MAX(AI1861,0)))</f>
        <v>50</v>
      </c>
      <c r="AL1862" s="391" t="str">
        <f t="shared" si="657"/>
        <v/>
      </c>
      <c r="AM1862" s="391" t="str">
        <f t="shared" si="658"/>
        <v/>
      </c>
      <c r="AO1862" s="310" t="str">
        <f t="shared" si="651"/>
        <v/>
      </c>
      <c r="AP1862" s="310">
        <f>SUM(AO$1:AO1862)</f>
        <v>0</v>
      </c>
      <c r="AQ1862" s="310">
        <f>SUM(AK$2:AK1862)</f>
        <v>12</v>
      </c>
      <c r="AR1862" s="310">
        <f>COUNTA(AJ$2:AJ1862)</f>
        <v>12</v>
      </c>
      <c r="AS1862" s="312"/>
      <c r="AT1862" s="312"/>
      <c r="AU1862" s="312"/>
      <c r="AV1862" s="312"/>
      <c r="AW1862" s="312"/>
      <c r="AZ1862">
        <v>0</v>
      </c>
      <c r="BA1862">
        <v>0</v>
      </c>
    </row>
    <row r="1863" spans="1:53" x14ac:dyDescent="0.25">
      <c r="A1863">
        <v>133</v>
      </c>
      <c r="B1863" t="s">
        <v>66</v>
      </c>
      <c r="C1863" t="s">
        <v>896</v>
      </c>
      <c r="D1863"/>
      <c r="E1863">
        <v>1</v>
      </c>
      <c r="F1863">
        <v>2</v>
      </c>
      <c r="G1863">
        <v>2</v>
      </c>
      <c r="H1863">
        <v>53</v>
      </c>
      <c r="I1863">
        <v>21</v>
      </c>
      <c r="J1863">
        <v>6</v>
      </c>
      <c r="K1863">
        <v>0</v>
      </c>
      <c r="L1863">
        <v>6</v>
      </c>
      <c r="M1863"/>
      <c r="O1863" s="101">
        <f>IF(ISBLANK(C1863),O1862,IF(COUNTIF(C$2:C1863,C1863)&gt;1,O1862,1+MAX(O1862,0)))</f>
        <v>51</v>
      </c>
      <c r="P1863" s="45">
        <f t="shared" si="638"/>
        <v>27</v>
      </c>
      <c r="Q1863" s="33" t="str">
        <f t="shared" si="639"/>
        <v/>
      </c>
      <c r="R1863" s="33">
        <f t="shared" si="640"/>
        <v>10</v>
      </c>
      <c r="S1863" s="33" t="str">
        <f t="shared" si="641"/>
        <v>133_10</v>
      </c>
      <c r="T1863" s="35" t="str">
        <f t="shared" si="642"/>
        <v>133PM</v>
      </c>
      <c r="U1863" s="35" t="str">
        <f t="shared" si="643"/>
        <v>133PMNS</v>
      </c>
      <c r="V1863" s="35" t="str">
        <f t="shared" si="659"/>
        <v>1Y</v>
      </c>
      <c r="W1863" s="35" t="str">
        <f t="shared" si="652"/>
        <v>133PM1Y122</v>
      </c>
      <c r="X1863" s="388">
        <f t="shared" si="653"/>
        <v>0</v>
      </c>
      <c r="Y1863" s="388">
        <f t="shared" si="654"/>
        <v>6</v>
      </c>
      <c r="Z1863" s="280" t="str">
        <f t="shared" si="644"/>
        <v/>
      </c>
      <c r="AA1863" s="280" t="str">
        <f t="shared" si="645"/>
        <v/>
      </c>
      <c r="AB1863" s="389" t="str">
        <f t="shared" si="655"/>
        <v/>
      </c>
      <c r="AC1863" s="389" t="str">
        <f t="shared" si="656"/>
        <v/>
      </c>
      <c r="AD1863" s="390" t="str">
        <f t="shared" si="646"/>
        <v/>
      </c>
      <c r="AE1863" s="282">
        <f t="shared" si="647"/>
        <v>0</v>
      </c>
      <c r="AF1863" s="359">
        <f t="shared" si="648"/>
        <v>1</v>
      </c>
      <c r="AG1863" s="280">
        <f t="shared" si="649"/>
        <v>0</v>
      </c>
      <c r="AH1863" s="280">
        <f t="shared" si="650"/>
        <v>0</v>
      </c>
      <c r="AI1863" s="280">
        <f>IF(ISBLANK(T1863),AI1862,IF(COUNTIF(T$2:T1863,T1863)&gt;1,AI1862,1+MAX(AI1862,0)))</f>
        <v>50</v>
      </c>
      <c r="AL1863" s="391" t="str">
        <f t="shared" si="657"/>
        <v/>
      </c>
      <c r="AM1863" s="391" t="str">
        <f t="shared" si="658"/>
        <v/>
      </c>
      <c r="AO1863" s="310" t="str">
        <f t="shared" si="651"/>
        <v/>
      </c>
      <c r="AP1863" s="310">
        <f>SUM(AO$1:AO1863)</f>
        <v>0</v>
      </c>
      <c r="AQ1863" s="310">
        <f>SUM(AK$2:AK1863)</f>
        <v>12</v>
      </c>
      <c r="AR1863" s="310">
        <f>COUNTA(AJ$2:AJ1863)</f>
        <v>12</v>
      </c>
      <c r="AS1863" s="312"/>
      <c r="AT1863" s="312"/>
      <c r="AU1863" s="312"/>
      <c r="AV1863" s="312"/>
      <c r="AW1863" s="312"/>
      <c r="AZ1863">
        <v>0</v>
      </c>
      <c r="BA1863">
        <v>6</v>
      </c>
    </row>
    <row r="1864" spans="1:53" x14ac:dyDescent="0.25">
      <c r="A1864">
        <v>133</v>
      </c>
      <c r="B1864" t="s">
        <v>66</v>
      </c>
      <c r="C1864" t="s">
        <v>896</v>
      </c>
      <c r="D1864"/>
      <c r="E1864">
        <v>1</v>
      </c>
      <c r="F1864">
        <v>2</v>
      </c>
      <c r="G1864">
        <v>3</v>
      </c>
      <c r="H1864">
        <v>7</v>
      </c>
      <c r="I1864">
        <v>3</v>
      </c>
      <c r="J1864">
        <v>0</v>
      </c>
      <c r="K1864">
        <v>6</v>
      </c>
      <c r="L1864">
        <v>6</v>
      </c>
      <c r="M1864"/>
      <c r="O1864" s="101">
        <f>IF(ISBLANK(C1864),O1863,IF(COUNTIF(C$2:C1864,C1864)&gt;1,O1863,1+MAX(O1863,0)))</f>
        <v>51</v>
      </c>
      <c r="P1864" s="45">
        <f t="shared" si="638"/>
        <v>27</v>
      </c>
      <c r="Q1864" s="33" t="str">
        <f t="shared" si="639"/>
        <v/>
      </c>
      <c r="R1864" s="33">
        <f t="shared" si="640"/>
        <v>10</v>
      </c>
      <c r="S1864" s="33" t="str">
        <f t="shared" si="641"/>
        <v>133_10</v>
      </c>
      <c r="T1864" s="35" t="str">
        <f t="shared" si="642"/>
        <v>133PM</v>
      </c>
      <c r="U1864" s="35" t="str">
        <f t="shared" si="643"/>
        <v>133PMEW</v>
      </c>
      <c r="V1864" s="35" t="str">
        <f t="shared" si="659"/>
        <v>1Y</v>
      </c>
      <c r="W1864" s="35" t="str">
        <f t="shared" si="652"/>
        <v>133PM1Y123</v>
      </c>
      <c r="X1864" s="388">
        <f t="shared" si="653"/>
        <v>6</v>
      </c>
      <c r="Y1864" s="388">
        <f t="shared" si="654"/>
        <v>6</v>
      </c>
      <c r="Z1864" s="280" t="str">
        <f t="shared" si="644"/>
        <v/>
      </c>
      <c r="AA1864" s="280" t="str">
        <f t="shared" si="645"/>
        <v/>
      </c>
      <c r="AB1864" s="389" t="str">
        <f t="shared" si="655"/>
        <v/>
      </c>
      <c r="AC1864" s="389" t="str">
        <f t="shared" si="656"/>
        <v/>
      </c>
      <c r="AD1864" s="390" t="str">
        <f t="shared" si="646"/>
        <v/>
      </c>
      <c r="AE1864" s="282">
        <f t="shared" si="647"/>
        <v>0</v>
      </c>
      <c r="AF1864" s="359">
        <f t="shared" si="648"/>
        <v>0</v>
      </c>
      <c r="AG1864" s="280">
        <f t="shared" si="649"/>
        <v>0</v>
      </c>
      <c r="AH1864" s="280">
        <f t="shared" si="650"/>
        <v>0</v>
      </c>
      <c r="AI1864" s="280">
        <f>IF(ISBLANK(T1864),AI1863,IF(COUNTIF(T$2:T1864,T1864)&gt;1,AI1863,1+MAX(AI1863,0)))</f>
        <v>50</v>
      </c>
      <c r="AL1864" s="391" t="str">
        <f t="shared" si="657"/>
        <v/>
      </c>
      <c r="AM1864" s="391" t="str">
        <f t="shared" si="658"/>
        <v/>
      </c>
      <c r="AO1864" s="310" t="str">
        <f t="shared" si="651"/>
        <v/>
      </c>
      <c r="AP1864" s="310">
        <f>SUM(AO$1:AO1864)</f>
        <v>0</v>
      </c>
      <c r="AQ1864" s="310">
        <f>SUM(AK$2:AK1864)</f>
        <v>12</v>
      </c>
      <c r="AR1864" s="310">
        <f>COUNTA(AJ$2:AJ1864)</f>
        <v>12</v>
      </c>
      <c r="AS1864" s="312"/>
      <c r="AT1864" s="312"/>
      <c r="AU1864" s="312"/>
      <c r="AV1864" s="312"/>
      <c r="AW1864" s="312"/>
      <c r="AZ1864">
        <v>6</v>
      </c>
      <c r="BA1864">
        <v>6</v>
      </c>
    </row>
    <row r="1865" spans="1:53" x14ac:dyDescent="0.25">
      <c r="A1865">
        <v>133</v>
      </c>
      <c r="B1865" t="s">
        <v>66</v>
      </c>
      <c r="C1865" t="s">
        <v>896</v>
      </c>
      <c r="D1865"/>
      <c r="E1865">
        <v>1</v>
      </c>
      <c r="F1865">
        <v>2</v>
      </c>
      <c r="G1865">
        <v>4</v>
      </c>
      <c r="H1865">
        <v>14</v>
      </c>
      <c r="I1865">
        <v>3</v>
      </c>
      <c r="J1865">
        <v>0</v>
      </c>
      <c r="K1865">
        <v>1</v>
      </c>
      <c r="L1865">
        <v>5</v>
      </c>
      <c r="M1865"/>
      <c r="O1865" s="101">
        <f>IF(ISBLANK(C1865),O1864,IF(COUNTIF(C$2:C1865,C1865)&gt;1,O1864,1+MAX(O1864,0)))</f>
        <v>51</v>
      </c>
      <c r="P1865" s="45">
        <f t="shared" si="638"/>
        <v>27</v>
      </c>
      <c r="Q1865" s="33" t="str">
        <f t="shared" si="639"/>
        <v/>
      </c>
      <c r="R1865" s="33">
        <f t="shared" si="640"/>
        <v>10</v>
      </c>
      <c r="S1865" s="33" t="str">
        <f t="shared" si="641"/>
        <v>133_10</v>
      </c>
      <c r="T1865" s="35" t="str">
        <f t="shared" si="642"/>
        <v>133PM</v>
      </c>
      <c r="U1865" s="35" t="str">
        <f t="shared" si="643"/>
        <v>133PMEW</v>
      </c>
      <c r="V1865" s="35" t="str">
        <f t="shared" si="659"/>
        <v>1Y</v>
      </c>
      <c r="W1865" s="35" t="str">
        <f t="shared" si="652"/>
        <v>133PM1Y124</v>
      </c>
      <c r="X1865" s="388">
        <f t="shared" si="653"/>
        <v>1</v>
      </c>
      <c r="Y1865" s="388">
        <f t="shared" si="654"/>
        <v>5</v>
      </c>
      <c r="Z1865" s="280" t="str">
        <f t="shared" si="644"/>
        <v/>
      </c>
      <c r="AA1865" s="280" t="str">
        <f t="shared" si="645"/>
        <v/>
      </c>
      <c r="AB1865" s="389" t="str">
        <f t="shared" si="655"/>
        <v/>
      </c>
      <c r="AC1865" s="389" t="str">
        <f t="shared" si="656"/>
        <v/>
      </c>
      <c r="AD1865" s="390" t="str">
        <f t="shared" si="646"/>
        <v/>
      </c>
      <c r="AE1865" s="282">
        <f t="shared" si="647"/>
        <v>0</v>
      </c>
      <c r="AF1865" s="359">
        <f t="shared" si="648"/>
        <v>0</v>
      </c>
      <c r="AG1865" s="280">
        <f t="shared" si="649"/>
        <v>0</v>
      </c>
      <c r="AH1865" s="280">
        <f t="shared" si="650"/>
        <v>0</v>
      </c>
      <c r="AI1865" s="280">
        <f>IF(ISBLANK(T1865),AI1864,IF(COUNTIF(T$2:T1865,T1865)&gt;1,AI1864,1+MAX(AI1864,0)))</f>
        <v>50</v>
      </c>
      <c r="AL1865" s="391" t="str">
        <f t="shared" si="657"/>
        <v/>
      </c>
      <c r="AM1865" s="391" t="str">
        <f t="shared" si="658"/>
        <v/>
      </c>
      <c r="AO1865" s="310" t="str">
        <f t="shared" si="651"/>
        <v/>
      </c>
      <c r="AP1865" s="310">
        <f>SUM(AO$1:AO1865)</f>
        <v>0</v>
      </c>
      <c r="AQ1865" s="310">
        <f>SUM(AK$2:AK1865)</f>
        <v>12</v>
      </c>
      <c r="AR1865" s="310">
        <f>COUNTA(AJ$2:AJ1865)</f>
        <v>12</v>
      </c>
      <c r="AS1865" s="312"/>
      <c r="AT1865" s="312"/>
      <c r="AU1865" s="312"/>
      <c r="AV1865" s="312"/>
      <c r="AW1865" s="312"/>
      <c r="AZ1865">
        <v>1</v>
      </c>
      <c r="BA1865">
        <v>5</v>
      </c>
    </row>
    <row r="1866" spans="1:53" x14ac:dyDescent="0.25">
      <c r="A1866">
        <v>133</v>
      </c>
      <c r="B1866" t="s">
        <v>66</v>
      </c>
      <c r="C1866" t="s">
        <v>896</v>
      </c>
      <c r="D1866"/>
      <c r="E1866">
        <v>1</v>
      </c>
      <c r="F1866">
        <v>3</v>
      </c>
      <c r="G1866">
        <v>1</v>
      </c>
      <c r="H1866">
        <v>6</v>
      </c>
      <c r="I1866">
        <v>2</v>
      </c>
      <c r="J1866">
        <v>0</v>
      </c>
      <c r="K1866">
        <v>1</v>
      </c>
      <c r="L1866">
        <v>0</v>
      </c>
      <c r="M1866"/>
      <c r="O1866" s="101">
        <f>IF(ISBLANK(C1866),O1865,IF(COUNTIF(C$2:C1866,C1866)&gt;1,O1865,1+MAX(O1865,0)))</f>
        <v>51</v>
      </c>
      <c r="P1866" s="45">
        <f t="shared" si="638"/>
        <v>27</v>
      </c>
      <c r="Q1866" s="33" t="str">
        <f t="shared" si="639"/>
        <v/>
      </c>
      <c r="R1866" s="33">
        <f t="shared" si="640"/>
        <v>11</v>
      </c>
      <c r="S1866" s="33" t="str">
        <f t="shared" si="641"/>
        <v>133_11</v>
      </c>
      <c r="T1866" s="35" t="str">
        <f t="shared" si="642"/>
        <v>133PM</v>
      </c>
      <c r="U1866" s="35" t="str">
        <f t="shared" si="643"/>
        <v>133PMNS</v>
      </c>
      <c r="V1866" s="35" t="str">
        <f t="shared" si="659"/>
        <v>1Y</v>
      </c>
      <c r="W1866" s="35" t="str">
        <f t="shared" si="652"/>
        <v>133PM1Y131</v>
      </c>
      <c r="X1866" s="388">
        <f t="shared" si="653"/>
        <v>1</v>
      </c>
      <c r="Y1866" s="388">
        <f t="shared" si="654"/>
        <v>0</v>
      </c>
      <c r="Z1866" s="280" t="str">
        <f t="shared" si="644"/>
        <v/>
      </c>
      <c r="AA1866" s="280" t="str">
        <f t="shared" si="645"/>
        <v/>
      </c>
      <c r="AB1866" s="389" t="str">
        <f t="shared" si="655"/>
        <v/>
      </c>
      <c r="AC1866" s="389" t="str">
        <f t="shared" si="656"/>
        <v/>
      </c>
      <c r="AD1866" s="390" t="str">
        <f t="shared" si="646"/>
        <v/>
      </c>
      <c r="AE1866" s="282">
        <f t="shared" si="647"/>
        <v>0</v>
      </c>
      <c r="AF1866" s="359">
        <f t="shared" si="648"/>
        <v>0</v>
      </c>
      <c r="AG1866" s="280">
        <f t="shared" si="649"/>
        <v>0</v>
      </c>
      <c r="AH1866" s="280">
        <f t="shared" si="650"/>
        <v>0</v>
      </c>
      <c r="AI1866" s="280">
        <f>IF(ISBLANK(T1866),AI1865,IF(COUNTIF(T$2:T1866,T1866)&gt;1,AI1865,1+MAX(AI1865,0)))</f>
        <v>50</v>
      </c>
      <c r="AL1866" s="391" t="str">
        <f t="shared" si="657"/>
        <v/>
      </c>
      <c r="AM1866" s="391" t="str">
        <f t="shared" si="658"/>
        <v/>
      </c>
      <c r="AO1866" s="310" t="str">
        <f t="shared" si="651"/>
        <v/>
      </c>
      <c r="AP1866" s="310">
        <f>SUM(AO$1:AO1866)</f>
        <v>0</v>
      </c>
      <c r="AQ1866" s="310">
        <f>SUM(AK$2:AK1866)</f>
        <v>12</v>
      </c>
      <c r="AR1866" s="310">
        <f>COUNTA(AJ$2:AJ1866)</f>
        <v>12</v>
      </c>
      <c r="AS1866" s="312"/>
      <c r="AT1866" s="312"/>
      <c r="AU1866" s="312"/>
      <c r="AV1866" s="312"/>
      <c r="AW1866" s="312"/>
      <c r="AZ1866">
        <v>1</v>
      </c>
      <c r="BA1866">
        <v>0</v>
      </c>
    </row>
    <row r="1867" spans="1:53" x14ac:dyDescent="0.25">
      <c r="A1867">
        <v>133</v>
      </c>
      <c r="B1867" t="s">
        <v>66</v>
      </c>
      <c r="C1867" t="s">
        <v>896</v>
      </c>
      <c r="D1867"/>
      <c r="E1867">
        <v>1</v>
      </c>
      <c r="F1867">
        <v>3</v>
      </c>
      <c r="G1867">
        <v>2</v>
      </c>
      <c r="H1867">
        <v>34</v>
      </c>
      <c r="I1867">
        <v>16</v>
      </c>
      <c r="J1867">
        <v>9</v>
      </c>
      <c r="K1867">
        <v>0</v>
      </c>
      <c r="L1867">
        <v>6</v>
      </c>
      <c r="M1867"/>
      <c r="O1867" s="101">
        <f>IF(ISBLANK(C1867),O1866,IF(COUNTIF(C$2:C1867,C1867)&gt;1,O1866,1+MAX(O1866,0)))</f>
        <v>51</v>
      </c>
      <c r="P1867" s="45">
        <f t="shared" si="638"/>
        <v>27</v>
      </c>
      <c r="Q1867" s="33" t="str">
        <f t="shared" si="639"/>
        <v/>
      </c>
      <c r="R1867" s="33">
        <f t="shared" si="640"/>
        <v>11</v>
      </c>
      <c r="S1867" s="33" t="str">
        <f t="shared" si="641"/>
        <v>133_11</v>
      </c>
      <c r="T1867" s="35" t="str">
        <f t="shared" si="642"/>
        <v>133PM</v>
      </c>
      <c r="U1867" s="35" t="str">
        <f t="shared" si="643"/>
        <v>133PMNS</v>
      </c>
      <c r="V1867" s="35" t="str">
        <f t="shared" si="659"/>
        <v>1Y</v>
      </c>
      <c r="W1867" s="35" t="str">
        <f t="shared" si="652"/>
        <v>133PM1Y132</v>
      </c>
      <c r="X1867" s="388">
        <f t="shared" si="653"/>
        <v>0</v>
      </c>
      <c r="Y1867" s="388">
        <f t="shared" si="654"/>
        <v>6</v>
      </c>
      <c r="Z1867" s="280" t="str">
        <f t="shared" si="644"/>
        <v/>
      </c>
      <c r="AA1867" s="280" t="str">
        <f t="shared" si="645"/>
        <v/>
      </c>
      <c r="AB1867" s="389" t="str">
        <f t="shared" si="655"/>
        <v/>
      </c>
      <c r="AC1867" s="389" t="str">
        <f t="shared" si="656"/>
        <v/>
      </c>
      <c r="AD1867" s="390" t="str">
        <f t="shared" si="646"/>
        <v/>
      </c>
      <c r="AE1867" s="282">
        <f t="shared" si="647"/>
        <v>0</v>
      </c>
      <c r="AF1867" s="359">
        <f t="shared" si="648"/>
        <v>1</v>
      </c>
      <c r="AG1867" s="280">
        <f t="shared" si="649"/>
        <v>0</v>
      </c>
      <c r="AH1867" s="280">
        <f t="shared" si="650"/>
        <v>0</v>
      </c>
      <c r="AI1867" s="280">
        <f>IF(ISBLANK(T1867),AI1866,IF(COUNTIF(T$2:T1867,T1867)&gt;1,AI1866,1+MAX(AI1866,0)))</f>
        <v>50</v>
      </c>
      <c r="AL1867" s="391" t="str">
        <f t="shared" si="657"/>
        <v/>
      </c>
      <c r="AM1867" s="391" t="str">
        <f t="shared" si="658"/>
        <v/>
      </c>
      <c r="AO1867" s="310" t="str">
        <f t="shared" si="651"/>
        <v/>
      </c>
      <c r="AP1867" s="310">
        <f>SUM(AO$1:AO1867)</f>
        <v>0</v>
      </c>
      <c r="AQ1867" s="310">
        <f>SUM(AK$2:AK1867)</f>
        <v>12</v>
      </c>
      <c r="AR1867" s="310">
        <f>COUNTA(AJ$2:AJ1867)</f>
        <v>12</v>
      </c>
      <c r="AS1867" s="312"/>
      <c r="AT1867" s="312"/>
      <c r="AU1867" s="312"/>
      <c r="AV1867" s="312"/>
      <c r="AW1867" s="312"/>
      <c r="AZ1867">
        <v>0</v>
      </c>
      <c r="BA1867">
        <v>6</v>
      </c>
    </row>
    <row r="1868" spans="1:53" x14ac:dyDescent="0.25">
      <c r="A1868">
        <v>133</v>
      </c>
      <c r="B1868" t="s">
        <v>66</v>
      </c>
      <c r="C1868" t="s">
        <v>896</v>
      </c>
      <c r="D1868"/>
      <c r="E1868">
        <v>1</v>
      </c>
      <c r="F1868">
        <v>3</v>
      </c>
      <c r="G1868">
        <v>3</v>
      </c>
      <c r="H1868">
        <v>11</v>
      </c>
      <c r="I1868">
        <v>6</v>
      </c>
      <c r="J1868">
        <v>1</v>
      </c>
      <c r="K1868">
        <v>5</v>
      </c>
      <c r="L1868">
        <v>7</v>
      </c>
      <c r="M1868"/>
      <c r="O1868" s="101">
        <f>IF(ISBLANK(C1868),O1867,IF(COUNTIF(C$2:C1868,C1868)&gt;1,O1867,1+MAX(O1867,0)))</f>
        <v>51</v>
      </c>
      <c r="P1868" s="45">
        <f t="shared" si="638"/>
        <v>27</v>
      </c>
      <c r="Q1868" s="33" t="str">
        <f t="shared" si="639"/>
        <v/>
      </c>
      <c r="R1868" s="33">
        <f t="shared" si="640"/>
        <v>11</v>
      </c>
      <c r="S1868" s="33" t="str">
        <f t="shared" si="641"/>
        <v>133_11</v>
      </c>
      <c r="T1868" s="35" t="str">
        <f t="shared" si="642"/>
        <v>133PM</v>
      </c>
      <c r="U1868" s="35" t="str">
        <f t="shared" si="643"/>
        <v>133PMEW</v>
      </c>
      <c r="V1868" s="35" t="str">
        <f t="shared" si="659"/>
        <v>1Y</v>
      </c>
      <c r="W1868" s="35" t="str">
        <f t="shared" si="652"/>
        <v>133PM1Y133</v>
      </c>
      <c r="X1868" s="388">
        <f t="shared" si="653"/>
        <v>5</v>
      </c>
      <c r="Y1868" s="388">
        <f t="shared" si="654"/>
        <v>7</v>
      </c>
      <c r="Z1868" s="280" t="str">
        <f t="shared" si="644"/>
        <v/>
      </c>
      <c r="AA1868" s="280" t="str">
        <f t="shared" si="645"/>
        <v/>
      </c>
      <c r="AB1868" s="389" t="str">
        <f t="shared" si="655"/>
        <v/>
      </c>
      <c r="AC1868" s="389" t="str">
        <f t="shared" si="656"/>
        <v/>
      </c>
      <c r="AD1868" s="390" t="str">
        <f t="shared" si="646"/>
        <v/>
      </c>
      <c r="AE1868" s="282">
        <f t="shared" si="647"/>
        <v>0</v>
      </c>
      <c r="AF1868" s="359">
        <f t="shared" si="648"/>
        <v>0</v>
      </c>
      <c r="AG1868" s="280">
        <f t="shared" si="649"/>
        <v>0</v>
      </c>
      <c r="AH1868" s="280">
        <f t="shared" si="650"/>
        <v>0</v>
      </c>
      <c r="AI1868" s="280">
        <f>IF(ISBLANK(T1868),AI1867,IF(COUNTIF(T$2:T1868,T1868)&gt;1,AI1867,1+MAX(AI1867,0)))</f>
        <v>50</v>
      </c>
      <c r="AL1868" s="391" t="str">
        <f t="shared" si="657"/>
        <v/>
      </c>
      <c r="AM1868" s="391" t="str">
        <f t="shared" si="658"/>
        <v/>
      </c>
      <c r="AO1868" s="310" t="str">
        <f t="shared" si="651"/>
        <v/>
      </c>
      <c r="AP1868" s="310">
        <f>SUM(AO$1:AO1868)</f>
        <v>0</v>
      </c>
      <c r="AQ1868" s="310">
        <f>SUM(AK$2:AK1868)</f>
        <v>12</v>
      </c>
      <c r="AR1868" s="310">
        <f>COUNTA(AJ$2:AJ1868)</f>
        <v>12</v>
      </c>
      <c r="AS1868" s="312"/>
      <c r="AT1868" s="312"/>
      <c r="AU1868" s="312"/>
      <c r="AV1868" s="312"/>
      <c r="AW1868" s="312"/>
      <c r="AZ1868">
        <v>5</v>
      </c>
      <c r="BA1868">
        <v>7</v>
      </c>
    </row>
    <row r="1869" spans="1:53" x14ac:dyDescent="0.25">
      <c r="A1869">
        <v>133</v>
      </c>
      <c r="B1869" t="s">
        <v>66</v>
      </c>
      <c r="C1869" t="s">
        <v>896</v>
      </c>
      <c r="D1869"/>
      <c r="E1869">
        <v>1</v>
      </c>
      <c r="F1869">
        <v>3</v>
      </c>
      <c r="G1869">
        <v>4</v>
      </c>
      <c r="H1869">
        <v>7</v>
      </c>
      <c r="I1869">
        <v>5</v>
      </c>
      <c r="J1869">
        <v>0</v>
      </c>
      <c r="K1869">
        <v>1</v>
      </c>
      <c r="L1869">
        <v>4</v>
      </c>
      <c r="M1869"/>
      <c r="O1869" s="101">
        <f>IF(ISBLANK(C1869),O1868,IF(COUNTIF(C$2:C1869,C1869)&gt;1,O1868,1+MAX(O1868,0)))</f>
        <v>51</v>
      </c>
      <c r="P1869" s="45">
        <f t="shared" si="638"/>
        <v>27</v>
      </c>
      <c r="Q1869" s="33" t="str">
        <f t="shared" si="639"/>
        <v/>
      </c>
      <c r="R1869" s="33">
        <f t="shared" si="640"/>
        <v>11</v>
      </c>
      <c r="S1869" s="33" t="str">
        <f t="shared" si="641"/>
        <v>133_11</v>
      </c>
      <c r="T1869" s="35" t="str">
        <f t="shared" si="642"/>
        <v>133PM</v>
      </c>
      <c r="U1869" s="35" t="str">
        <f t="shared" si="643"/>
        <v>133PMEW</v>
      </c>
      <c r="V1869" s="35" t="str">
        <f t="shared" si="659"/>
        <v>1Y</v>
      </c>
      <c r="W1869" s="35" t="str">
        <f t="shared" si="652"/>
        <v>133PM1Y134</v>
      </c>
      <c r="X1869" s="388">
        <f t="shared" si="653"/>
        <v>1</v>
      </c>
      <c r="Y1869" s="388">
        <f t="shared" si="654"/>
        <v>4</v>
      </c>
      <c r="Z1869" s="280" t="str">
        <f t="shared" si="644"/>
        <v/>
      </c>
      <c r="AA1869" s="280" t="str">
        <f t="shared" si="645"/>
        <v/>
      </c>
      <c r="AB1869" s="389" t="str">
        <f t="shared" si="655"/>
        <v/>
      </c>
      <c r="AC1869" s="389" t="str">
        <f t="shared" si="656"/>
        <v/>
      </c>
      <c r="AD1869" s="390" t="str">
        <f t="shared" si="646"/>
        <v/>
      </c>
      <c r="AE1869" s="282">
        <f t="shared" si="647"/>
        <v>0</v>
      </c>
      <c r="AF1869" s="359">
        <f t="shared" si="648"/>
        <v>0</v>
      </c>
      <c r="AG1869" s="280">
        <f t="shared" si="649"/>
        <v>0</v>
      </c>
      <c r="AH1869" s="280">
        <f t="shared" si="650"/>
        <v>0</v>
      </c>
      <c r="AI1869" s="280">
        <f>IF(ISBLANK(T1869),AI1868,IF(COUNTIF(T$2:T1869,T1869)&gt;1,AI1868,1+MAX(AI1868,0)))</f>
        <v>50</v>
      </c>
      <c r="AL1869" s="391" t="str">
        <f t="shared" si="657"/>
        <v/>
      </c>
      <c r="AM1869" s="391" t="str">
        <f t="shared" si="658"/>
        <v/>
      </c>
      <c r="AO1869" s="310" t="str">
        <f t="shared" si="651"/>
        <v/>
      </c>
      <c r="AP1869" s="310">
        <f>SUM(AO$1:AO1869)</f>
        <v>0</v>
      </c>
      <c r="AQ1869" s="310">
        <f>SUM(AK$2:AK1869)</f>
        <v>12</v>
      </c>
      <c r="AR1869" s="310">
        <f>COUNTA(AJ$2:AJ1869)</f>
        <v>12</v>
      </c>
      <c r="AS1869" s="312"/>
      <c r="AT1869" s="312"/>
      <c r="AU1869" s="312"/>
      <c r="AV1869" s="312"/>
      <c r="AW1869" s="312"/>
      <c r="AZ1869">
        <v>1</v>
      </c>
      <c r="BA1869">
        <v>4</v>
      </c>
    </row>
    <row r="1870" spans="1:53" x14ac:dyDescent="0.25">
      <c r="A1870">
        <v>133</v>
      </c>
      <c r="B1870" t="s">
        <v>66</v>
      </c>
      <c r="C1870" t="s">
        <v>896</v>
      </c>
      <c r="D1870"/>
      <c r="E1870">
        <v>1</v>
      </c>
      <c r="F1870">
        <v>4</v>
      </c>
      <c r="G1870">
        <v>1</v>
      </c>
      <c r="H1870">
        <v>9</v>
      </c>
      <c r="I1870">
        <v>1</v>
      </c>
      <c r="J1870">
        <v>1</v>
      </c>
      <c r="K1870">
        <v>0</v>
      </c>
      <c r="L1870">
        <v>0</v>
      </c>
      <c r="M1870"/>
      <c r="O1870" s="101">
        <f>IF(ISBLANK(C1870),O1869,IF(COUNTIF(C$2:C1870,C1870)&gt;1,O1869,1+MAX(O1869,0)))</f>
        <v>51</v>
      </c>
      <c r="P1870" s="45">
        <f t="shared" si="638"/>
        <v>27</v>
      </c>
      <c r="Q1870" s="33" t="str">
        <f t="shared" si="639"/>
        <v/>
      </c>
      <c r="R1870" s="33">
        <f t="shared" si="640"/>
        <v>12</v>
      </c>
      <c r="S1870" s="33" t="str">
        <f t="shared" si="641"/>
        <v>133_12</v>
      </c>
      <c r="T1870" s="35" t="str">
        <f t="shared" si="642"/>
        <v>133PM</v>
      </c>
      <c r="U1870" s="35" t="str">
        <f t="shared" si="643"/>
        <v>133PMNS</v>
      </c>
      <c r="V1870" s="35" t="str">
        <f t="shared" si="659"/>
        <v>1Y</v>
      </c>
      <c r="W1870" s="35" t="str">
        <f t="shared" si="652"/>
        <v>133PM1Y141</v>
      </c>
      <c r="X1870" s="388">
        <f t="shared" si="653"/>
        <v>0</v>
      </c>
      <c r="Y1870" s="388">
        <f t="shared" si="654"/>
        <v>0</v>
      </c>
      <c r="Z1870" s="280" t="str">
        <f t="shared" si="644"/>
        <v/>
      </c>
      <c r="AA1870" s="280" t="str">
        <f t="shared" si="645"/>
        <v/>
      </c>
      <c r="AB1870" s="389" t="str">
        <f t="shared" si="655"/>
        <v/>
      </c>
      <c r="AC1870" s="389" t="str">
        <f t="shared" si="656"/>
        <v/>
      </c>
      <c r="AD1870" s="390" t="str">
        <f t="shared" si="646"/>
        <v/>
      </c>
      <c r="AE1870" s="282">
        <f t="shared" si="647"/>
        <v>0</v>
      </c>
      <c r="AF1870" s="359">
        <f t="shared" si="648"/>
        <v>0</v>
      </c>
      <c r="AG1870" s="280">
        <f t="shared" si="649"/>
        <v>0</v>
      </c>
      <c r="AH1870" s="280">
        <f t="shared" si="650"/>
        <v>0</v>
      </c>
      <c r="AI1870" s="280">
        <f>IF(ISBLANK(T1870),AI1869,IF(COUNTIF(T$2:T1870,T1870)&gt;1,AI1869,1+MAX(AI1869,0)))</f>
        <v>50</v>
      </c>
      <c r="AL1870" s="391" t="str">
        <f t="shared" si="657"/>
        <v/>
      </c>
      <c r="AM1870" s="391" t="str">
        <f t="shared" si="658"/>
        <v/>
      </c>
      <c r="AO1870" s="310" t="str">
        <f t="shared" si="651"/>
        <v/>
      </c>
      <c r="AP1870" s="310">
        <f>SUM(AO$1:AO1870)</f>
        <v>0</v>
      </c>
      <c r="AQ1870" s="310">
        <f>SUM(AK$2:AK1870)</f>
        <v>12</v>
      </c>
      <c r="AR1870" s="310">
        <f>COUNTA(AJ$2:AJ1870)</f>
        <v>12</v>
      </c>
      <c r="AS1870" s="312"/>
      <c r="AT1870" s="312"/>
      <c r="AU1870" s="312"/>
      <c r="AV1870" s="312"/>
      <c r="AW1870" s="312"/>
      <c r="AZ1870">
        <v>0</v>
      </c>
      <c r="BA1870">
        <v>0</v>
      </c>
    </row>
    <row r="1871" spans="1:53" x14ac:dyDescent="0.25">
      <c r="A1871">
        <v>133</v>
      </c>
      <c r="B1871" t="s">
        <v>66</v>
      </c>
      <c r="C1871" t="s">
        <v>896</v>
      </c>
      <c r="D1871"/>
      <c r="E1871">
        <v>1</v>
      </c>
      <c r="F1871">
        <v>4</v>
      </c>
      <c r="G1871">
        <v>2</v>
      </c>
      <c r="H1871">
        <v>25</v>
      </c>
      <c r="I1871">
        <v>13</v>
      </c>
      <c r="J1871">
        <v>10</v>
      </c>
      <c r="K1871">
        <v>0</v>
      </c>
      <c r="L1871">
        <v>0</v>
      </c>
      <c r="M1871"/>
      <c r="O1871" s="101">
        <f>IF(ISBLANK(C1871),O1870,IF(COUNTIF(C$2:C1871,C1871)&gt;1,O1870,1+MAX(O1870,0)))</f>
        <v>51</v>
      </c>
      <c r="P1871" s="45">
        <f t="shared" si="638"/>
        <v>27</v>
      </c>
      <c r="Q1871" s="33" t="str">
        <f t="shared" si="639"/>
        <v/>
      </c>
      <c r="R1871" s="33">
        <f t="shared" si="640"/>
        <v>12</v>
      </c>
      <c r="S1871" s="33" t="str">
        <f t="shared" si="641"/>
        <v>133_12</v>
      </c>
      <c r="T1871" s="35" t="str">
        <f t="shared" si="642"/>
        <v>133PM</v>
      </c>
      <c r="U1871" s="35" t="str">
        <f t="shared" si="643"/>
        <v>133PMNS</v>
      </c>
      <c r="V1871" s="35" t="str">
        <f t="shared" si="659"/>
        <v>1Y</v>
      </c>
      <c r="W1871" s="35" t="str">
        <f t="shared" si="652"/>
        <v>133PM1Y142</v>
      </c>
      <c r="X1871" s="388">
        <f t="shared" si="653"/>
        <v>0</v>
      </c>
      <c r="Y1871" s="388">
        <f t="shared" si="654"/>
        <v>0</v>
      </c>
      <c r="Z1871" s="280" t="str">
        <f t="shared" si="644"/>
        <v/>
      </c>
      <c r="AA1871" s="280" t="str">
        <f t="shared" si="645"/>
        <v/>
      </c>
      <c r="AB1871" s="389" t="str">
        <f t="shared" si="655"/>
        <v/>
      </c>
      <c r="AC1871" s="389" t="str">
        <f t="shared" si="656"/>
        <v/>
      </c>
      <c r="AD1871" s="390" t="str">
        <f t="shared" si="646"/>
        <v/>
      </c>
      <c r="AE1871" s="282">
        <f t="shared" si="647"/>
        <v>0</v>
      </c>
      <c r="AF1871" s="359">
        <f t="shared" si="648"/>
        <v>1</v>
      </c>
      <c r="AG1871" s="280">
        <f t="shared" si="649"/>
        <v>0</v>
      </c>
      <c r="AH1871" s="280">
        <f t="shared" si="650"/>
        <v>0</v>
      </c>
      <c r="AI1871" s="280">
        <f>IF(ISBLANK(T1871),AI1870,IF(COUNTIF(T$2:T1871,T1871)&gt;1,AI1870,1+MAX(AI1870,0)))</f>
        <v>50</v>
      </c>
      <c r="AL1871" s="391" t="str">
        <f t="shared" si="657"/>
        <v/>
      </c>
      <c r="AM1871" s="391" t="str">
        <f t="shared" si="658"/>
        <v/>
      </c>
      <c r="AO1871" s="310" t="str">
        <f t="shared" si="651"/>
        <v/>
      </c>
      <c r="AP1871" s="310">
        <f>SUM(AO$1:AO1871)</f>
        <v>0</v>
      </c>
      <c r="AQ1871" s="310">
        <f>SUM(AK$2:AK1871)</f>
        <v>12</v>
      </c>
      <c r="AR1871" s="310">
        <f>COUNTA(AJ$2:AJ1871)</f>
        <v>12</v>
      </c>
      <c r="AS1871" s="312"/>
      <c r="AT1871" s="312"/>
      <c r="AU1871" s="312"/>
      <c r="AV1871" s="312"/>
      <c r="AW1871" s="312"/>
      <c r="AZ1871">
        <v>0</v>
      </c>
      <c r="BA1871">
        <v>0</v>
      </c>
    </row>
    <row r="1872" spans="1:53" x14ac:dyDescent="0.25">
      <c r="A1872">
        <v>133</v>
      </c>
      <c r="B1872" t="s">
        <v>66</v>
      </c>
      <c r="C1872" t="s">
        <v>896</v>
      </c>
      <c r="D1872"/>
      <c r="E1872">
        <v>1</v>
      </c>
      <c r="F1872">
        <v>4</v>
      </c>
      <c r="G1872">
        <v>3</v>
      </c>
      <c r="H1872">
        <v>9</v>
      </c>
      <c r="I1872">
        <v>2</v>
      </c>
      <c r="J1872">
        <v>0</v>
      </c>
      <c r="K1872">
        <v>1</v>
      </c>
      <c r="L1872">
        <v>1</v>
      </c>
      <c r="M1872"/>
      <c r="O1872" s="101">
        <f>IF(ISBLANK(C1872),O1871,IF(COUNTIF(C$2:C1872,C1872)&gt;1,O1871,1+MAX(O1871,0)))</f>
        <v>51</v>
      </c>
      <c r="P1872" s="45">
        <f t="shared" si="638"/>
        <v>27</v>
      </c>
      <c r="Q1872" s="33" t="str">
        <f t="shared" si="639"/>
        <v/>
      </c>
      <c r="R1872" s="33">
        <f t="shared" si="640"/>
        <v>12</v>
      </c>
      <c r="S1872" s="33" t="str">
        <f t="shared" si="641"/>
        <v>133_12</v>
      </c>
      <c r="T1872" s="35" t="str">
        <f t="shared" si="642"/>
        <v>133PM</v>
      </c>
      <c r="U1872" s="35" t="str">
        <f t="shared" si="643"/>
        <v>133PMEW</v>
      </c>
      <c r="V1872" s="35" t="str">
        <f t="shared" si="659"/>
        <v>1Y</v>
      </c>
      <c r="W1872" s="35" t="str">
        <f t="shared" si="652"/>
        <v>133PM1Y143</v>
      </c>
      <c r="X1872" s="388">
        <f t="shared" si="653"/>
        <v>1</v>
      </c>
      <c r="Y1872" s="388">
        <f t="shared" si="654"/>
        <v>1</v>
      </c>
      <c r="Z1872" s="280" t="str">
        <f t="shared" si="644"/>
        <v/>
      </c>
      <c r="AA1872" s="280" t="str">
        <f t="shared" si="645"/>
        <v/>
      </c>
      <c r="AB1872" s="389" t="str">
        <f t="shared" si="655"/>
        <v/>
      </c>
      <c r="AC1872" s="389" t="str">
        <f t="shared" si="656"/>
        <v/>
      </c>
      <c r="AD1872" s="390" t="str">
        <f t="shared" si="646"/>
        <v/>
      </c>
      <c r="AE1872" s="282">
        <f t="shared" si="647"/>
        <v>0</v>
      </c>
      <c r="AF1872" s="359">
        <f t="shared" si="648"/>
        <v>0</v>
      </c>
      <c r="AG1872" s="280">
        <f t="shared" si="649"/>
        <v>0</v>
      </c>
      <c r="AH1872" s="280">
        <f t="shared" si="650"/>
        <v>0</v>
      </c>
      <c r="AI1872" s="280">
        <f>IF(ISBLANK(T1872),AI1871,IF(COUNTIF(T$2:T1872,T1872)&gt;1,AI1871,1+MAX(AI1871,0)))</f>
        <v>50</v>
      </c>
      <c r="AL1872" s="391" t="str">
        <f t="shared" si="657"/>
        <v/>
      </c>
      <c r="AM1872" s="391" t="str">
        <f t="shared" si="658"/>
        <v/>
      </c>
      <c r="AO1872" s="310" t="str">
        <f t="shared" si="651"/>
        <v/>
      </c>
      <c r="AP1872" s="310">
        <f>SUM(AO$1:AO1872)</f>
        <v>0</v>
      </c>
      <c r="AQ1872" s="310">
        <f>SUM(AK$2:AK1872)</f>
        <v>12</v>
      </c>
      <c r="AR1872" s="310">
        <f>COUNTA(AJ$2:AJ1872)</f>
        <v>12</v>
      </c>
      <c r="AS1872" s="312"/>
      <c r="AT1872" s="312"/>
      <c r="AU1872" s="312"/>
      <c r="AV1872" s="312"/>
      <c r="AW1872" s="312"/>
      <c r="AZ1872">
        <v>1</v>
      </c>
      <c r="BA1872">
        <v>1</v>
      </c>
    </row>
    <row r="1873" spans="1:53" x14ac:dyDescent="0.25">
      <c r="A1873">
        <v>133</v>
      </c>
      <c r="B1873" t="s">
        <v>66</v>
      </c>
      <c r="C1873" t="s">
        <v>896</v>
      </c>
      <c r="D1873"/>
      <c r="E1873">
        <v>1</v>
      </c>
      <c r="F1873">
        <v>4</v>
      </c>
      <c r="G1873">
        <v>4</v>
      </c>
      <c r="H1873">
        <v>6</v>
      </c>
      <c r="I1873">
        <v>3</v>
      </c>
      <c r="J1873">
        <v>1</v>
      </c>
      <c r="K1873">
        <v>2</v>
      </c>
      <c r="L1873">
        <v>2</v>
      </c>
      <c r="M1873"/>
      <c r="O1873" s="101">
        <f>IF(ISBLANK(C1873),O1872,IF(COUNTIF(C$2:C1873,C1873)&gt;1,O1872,1+MAX(O1872,0)))</f>
        <v>51</v>
      </c>
      <c r="P1873" s="45">
        <f t="shared" si="638"/>
        <v>27</v>
      </c>
      <c r="Q1873" s="33" t="str">
        <f t="shared" si="639"/>
        <v/>
      </c>
      <c r="R1873" s="33">
        <f t="shared" si="640"/>
        <v>12</v>
      </c>
      <c r="S1873" s="33" t="str">
        <f t="shared" si="641"/>
        <v>133_12</v>
      </c>
      <c r="T1873" s="35" t="str">
        <f t="shared" si="642"/>
        <v>133PM</v>
      </c>
      <c r="U1873" s="35" t="str">
        <f t="shared" si="643"/>
        <v>133PMEW</v>
      </c>
      <c r="V1873" s="35" t="str">
        <f t="shared" si="659"/>
        <v>1Y</v>
      </c>
      <c r="W1873" s="35" t="str">
        <f t="shared" si="652"/>
        <v>133PM1Y144</v>
      </c>
      <c r="X1873" s="388">
        <f t="shared" si="653"/>
        <v>2</v>
      </c>
      <c r="Y1873" s="388">
        <f t="shared" si="654"/>
        <v>2</v>
      </c>
      <c r="Z1873" s="280" t="str">
        <f t="shared" si="644"/>
        <v/>
      </c>
      <c r="AA1873" s="280" t="str">
        <f t="shared" si="645"/>
        <v/>
      </c>
      <c r="AB1873" s="389" t="str">
        <f t="shared" si="655"/>
        <v/>
      </c>
      <c r="AC1873" s="389" t="str">
        <f t="shared" si="656"/>
        <v/>
      </c>
      <c r="AD1873" s="390" t="str">
        <f t="shared" si="646"/>
        <v/>
      </c>
      <c r="AE1873" s="282">
        <f t="shared" si="647"/>
        <v>0</v>
      </c>
      <c r="AF1873" s="359">
        <f t="shared" si="648"/>
        <v>0</v>
      </c>
      <c r="AG1873" s="280">
        <f t="shared" si="649"/>
        <v>0</v>
      </c>
      <c r="AH1873" s="280">
        <f t="shared" si="650"/>
        <v>0</v>
      </c>
      <c r="AI1873" s="280">
        <f>IF(ISBLANK(T1873),AI1872,IF(COUNTIF(T$2:T1873,T1873)&gt;1,AI1872,1+MAX(AI1872,0)))</f>
        <v>50</v>
      </c>
      <c r="AL1873" s="391" t="str">
        <f t="shared" si="657"/>
        <v/>
      </c>
      <c r="AM1873" s="391" t="str">
        <f t="shared" si="658"/>
        <v/>
      </c>
      <c r="AO1873" s="310" t="str">
        <f t="shared" si="651"/>
        <v/>
      </c>
      <c r="AP1873" s="310">
        <f>SUM(AO$1:AO1873)</f>
        <v>0</v>
      </c>
      <c r="AQ1873" s="310">
        <f>SUM(AK$2:AK1873)</f>
        <v>12</v>
      </c>
      <c r="AR1873" s="310">
        <f>COUNTA(AJ$2:AJ1873)</f>
        <v>12</v>
      </c>
      <c r="AS1873" s="312"/>
      <c r="AT1873" s="312"/>
      <c r="AU1873" s="312"/>
      <c r="AV1873" s="312"/>
      <c r="AW1873" s="312"/>
      <c r="AZ1873">
        <v>2</v>
      </c>
      <c r="BA1873">
        <v>2</v>
      </c>
    </row>
    <row r="1874" spans="1:53" x14ac:dyDescent="0.25">
      <c r="A1874">
        <v>133</v>
      </c>
      <c r="B1874" t="s">
        <v>66</v>
      </c>
      <c r="C1874" t="s">
        <v>672</v>
      </c>
      <c r="D1874"/>
      <c r="E1874">
        <v>1</v>
      </c>
      <c r="F1874">
        <v>1</v>
      </c>
      <c r="G1874">
        <v>1</v>
      </c>
      <c r="H1874">
        <v>14</v>
      </c>
      <c r="I1874">
        <v>2</v>
      </c>
      <c r="J1874">
        <v>1</v>
      </c>
      <c r="K1874">
        <v>0</v>
      </c>
      <c r="L1874">
        <v>0</v>
      </c>
      <c r="M1874"/>
      <c r="O1874" s="101">
        <f>IF(ISBLANK(C1874),O1873,IF(COUNTIF(C$2:C1874,C1874)&gt;1,O1873,1+MAX(O1873,0)))</f>
        <v>51</v>
      </c>
      <c r="P1874" s="45">
        <f t="shared" si="638"/>
        <v>27</v>
      </c>
      <c r="Q1874" s="33" t="str">
        <f t="shared" si="639"/>
        <v/>
      </c>
      <c r="R1874" s="33">
        <f t="shared" si="640"/>
        <v>9</v>
      </c>
      <c r="S1874" s="33" t="str">
        <f t="shared" si="641"/>
        <v>133_9</v>
      </c>
      <c r="T1874" s="35" t="str">
        <f t="shared" si="642"/>
        <v>133PM</v>
      </c>
      <c r="U1874" s="35" t="str">
        <f t="shared" si="643"/>
        <v>133PMNS</v>
      </c>
      <c r="V1874" s="35" t="str">
        <f t="shared" si="659"/>
        <v>1Y</v>
      </c>
      <c r="W1874" s="35" t="str">
        <f t="shared" si="652"/>
        <v>133PM1Y111</v>
      </c>
      <c r="X1874" s="388">
        <f t="shared" si="653"/>
        <v>0</v>
      </c>
      <c r="Y1874" s="388">
        <f t="shared" si="654"/>
        <v>0</v>
      </c>
      <c r="Z1874" s="280" t="str">
        <f t="shared" si="644"/>
        <v/>
      </c>
      <c r="AA1874" s="280" t="str">
        <f t="shared" si="645"/>
        <v/>
      </c>
      <c r="AB1874" s="389" t="str">
        <f t="shared" si="655"/>
        <v/>
      </c>
      <c r="AC1874" s="389" t="str">
        <f t="shared" si="656"/>
        <v/>
      </c>
      <c r="AD1874" s="390" t="str">
        <f t="shared" si="646"/>
        <v/>
      </c>
      <c r="AE1874" s="282">
        <f t="shared" si="647"/>
        <v>0</v>
      </c>
      <c r="AF1874" s="359">
        <f t="shared" si="648"/>
        <v>0</v>
      </c>
      <c r="AG1874" s="280">
        <f t="shared" si="649"/>
        <v>0</v>
      </c>
      <c r="AH1874" s="280">
        <f t="shared" si="650"/>
        <v>0</v>
      </c>
      <c r="AI1874" s="280">
        <f>IF(ISBLANK(T1874),AI1873,IF(COUNTIF(T$2:T1874,T1874)&gt;1,AI1873,1+MAX(AI1873,0)))</f>
        <v>50</v>
      </c>
      <c r="AL1874" s="391" t="str">
        <f t="shared" si="657"/>
        <v/>
      </c>
      <c r="AM1874" s="391" t="str">
        <f t="shared" si="658"/>
        <v/>
      </c>
      <c r="AO1874" s="310" t="str">
        <f t="shared" si="651"/>
        <v/>
      </c>
      <c r="AP1874" s="310">
        <f>SUM(AO$1:AO1874)</f>
        <v>0</v>
      </c>
      <c r="AQ1874" s="310">
        <f>SUM(AK$2:AK1874)</f>
        <v>12</v>
      </c>
      <c r="AR1874" s="310">
        <f>COUNTA(AJ$2:AJ1874)</f>
        <v>12</v>
      </c>
      <c r="AS1874" s="312"/>
      <c r="AT1874" s="312"/>
      <c r="AU1874" s="312"/>
      <c r="AV1874" s="312"/>
      <c r="AW1874" s="312"/>
      <c r="AZ1874">
        <v>0</v>
      </c>
      <c r="BA1874">
        <v>0</v>
      </c>
    </row>
    <row r="1875" spans="1:53" x14ac:dyDescent="0.25">
      <c r="A1875">
        <v>133</v>
      </c>
      <c r="B1875" t="s">
        <v>66</v>
      </c>
      <c r="C1875" t="s">
        <v>672</v>
      </c>
      <c r="D1875"/>
      <c r="E1875">
        <v>1</v>
      </c>
      <c r="F1875">
        <v>1</v>
      </c>
      <c r="G1875">
        <v>2</v>
      </c>
      <c r="H1875">
        <v>26</v>
      </c>
      <c r="I1875">
        <v>9</v>
      </c>
      <c r="J1875">
        <v>7</v>
      </c>
      <c r="K1875">
        <v>1</v>
      </c>
      <c r="L1875">
        <v>2</v>
      </c>
      <c r="M1875"/>
      <c r="O1875" s="101">
        <f>IF(ISBLANK(C1875),O1874,IF(COUNTIF(C$2:C1875,C1875)&gt;1,O1874,1+MAX(O1874,0)))</f>
        <v>51</v>
      </c>
      <c r="P1875" s="45">
        <f t="shared" si="638"/>
        <v>27</v>
      </c>
      <c r="Q1875" s="33" t="str">
        <f t="shared" si="639"/>
        <v/>
      </c>
      <c r="R1875" s="33">
        <f t="shared" si="640"/>
        <v>9</v>
      </c>
      <c r="S1875" s="33" t="str">
        <f t="shared" si="641"/>
        <v>133_9</v>
      </c>
      <c r="T1875" s="35" t="str">
        <f t="shared" si="642"/>
        <v>133PM</v>
      </c>
      <c r="U1875" s="35" t="str">
        <f t="shared" si="643"/>
        <v>133PMNS</v>
      </c>
      <c r="V1875" s="35" t="str">
        <f t="shared" si="659"/>
        <v>1Y</v>
      </c>
      <c r="W1875" s="35" t="str">
        <f t="shared" si="652"/>
        <v>133PM1Y112</v>
      </c>
      <c r="X1875" s="388">
        <f t="shared" si="653"/>
        <v>1</v>
      </c>
      <c r="Y1875" s="388">
        <f t="shared" si="654"/>
        <v>2</v>
      </c>
      <c r="Z1875" s="280" t="str">
        <f t="shared" si="644"/>
        <v/>
      </c>
      <c r="AA1875" s="280" t="str">
        <f t="shared" si="645"/>
        <v/>
      </c>
      <c r="AB1875" s="389" t="str">
        <f t="shared" si="655"/>
        <v/>
      </c>
      <c r="AC1875" s="389" t="str">
        <f t="shared" si="656"/>
        <v/>
      </c>
      <c r="AD1875" s="390" t="str">
        <f t="shared" si="646"/>
        <v/>
      </c>
      <c r="AE1875" s="282">
        <f t="shared" si="647"/>
        <v>0</v>
      </c>
      <c r="AF1875" s="359">
        <f t="shared" si="648"/>
        <v>1</v>
      </c>
      <c r="AG1875" s="280">
        <f t="shared" si="649"/>
        <v>0</v>
      </c>
      <c r="AH1875" s="280">
        <f t="shared" si="650"/>
        <v>0</v>
      </c>
      <c r="AI1875" s="280">
        <f>IF(ISBLANK(T1875),AI1874,IF(COUNTIF(T$2:T1875,T1875)&gt;1,AI1874,1+MAX(AI1874,0)))</f>
        <v>50</v>
      </c>
      <c r="AL1875" s="391" t="str">
        <f t="shared" si="657"/>
        <v/>
      </c>
      <c r="AM1875" s="391" t="str">
        <f t="shared" si="658"/>
        <v/>
      </c>
      <c r="AO1875" s="310" t="str">
        <f t="shared" si="651"/>
        <v/>
      </c>
      <c r="AP1875" s="310">
        <f>SUM(AO$1:AO1875)</f>
        <v>0</v>
      </c>
      <c r="AQ1875" s="310">
        <f>SUM(AK$2:AK1875)</f>
        <v>12</v>
      </c>
      <c r="AR1875" s="310">
        <f>COUNTA(AJ$2:AJ1875)</f>
        <v>12</v>
      </c>
      <c r="AS1875" s="312"/>
      <c r="AT1875" s="312"/>
      <c r="AU1875" s="312"/>
      <c r="AV1875" s="312"/>
      <c r="AW1875" s="312"/>
      <c r="AZ1875">
        <v>1</v>
      </c>
      <c r="BA1875">
        <v>2</v>
      </c>
    </row>
    <row r="1876" spans="1:53" x14ac:dyDescent="0.25">
      <c r="A1876">
        <v>133</v>
      </c>
      <c r="B1876" t="s">
        <v>66</v>
      </c>
      <c r="C1876" t="s">
        <v>672</v>
      </c>
      <c r="D1876"/>
      <c r="E1876">
        <v>1</v>
      </c>
      <c r="F1876">
        <v>1</v>
      </c>
      <c r="G1876">
        <v>3</v>
      </c>
      <c r="H1876">
        <v>8</v>
      </c>
      <c r="I1876">
        <v>5</v>
      </c>
      <c r="J1876">
        <v>1</v>
      </c>
      <c r="K1876">
        <v>3</v>
      </c>
      <c r="L1876">
        <v>4</v>
      </c>
      <c r="M1876"/>
      <c r="O1876" s="101">
        <f>IF(ISBLANK(C1876),O1875,IF(COUNTIF(C$2:C1876,C1876)&gt;1,O1875,1+MAX(O1875,0)))</f>
        <v>51</v>
      </c>
      <c r="P1876" s="45">
        <f t="shared" si="638"/>
        <v>27</v>
      </c>
      <c r="Q1876" s="33" t="str">
        <f t="shared" si="639"/>
        <v/>
      </c>
      <c r="R1876" s="33">
        <f t="shared" si="640"/>
        <v>9</v>
      </c>
      <c r="S1876" s="33" t="str">
        <f t="shared" si="641"/>
        <v>133_9</v>
      </c>
      <c r="T1876" s="35" t="str">
        <f t="shared" si="642"/>
        <v>133PM</v>
      </c>
      <c r="U1876" s="35" t="str">
        <f t="shared" si="643"/>
        <v>133PMEW</v>
      </c>
      <c r="V1876" s="35" t="str">
        <f t="shared" si="659"/>
        <v>1Y</v>
      </c>
      <c r="W1876" s="35" t="str">
        <f t="shared" si="652"/>
        <v>133PM1Y113</v>
      </c>
      <c r="X1876" s="388">
        <f t="shared" si="653"/>
        <v>3</v>
      </c>
      <c r="Y1876" s="388">
        <f t="shared" si="654"/>
        <v>4</v>
      </c>
      <c r="Z1876" s="280" t="str">
        <f t="shared" si="644"/>
        <v/>
      </c>
      <c r="AA1876" s="280" t="str">
        <f t="shared" si="645"/>
        <v/>
      </c>
      <c r="AB1876" s="389" t="str">
        <f t="shared" si="655"/>
        <v/>
      </c>
      <c r="AC1876" s="389" t="str">
        <f t="shared" si="656"/>
        <v/>
      </c>
      <c r="AD1876" s="390" t="str">
        <f t="shared" si="646"/>
        <v/>
      </c>
      <c r="AE1876" s="282">
        <f t="shared" si="647"/>
        <v>0</v>
      </c>
      <c r="AF1876" s="359">
        <f t="shared" si="648"/>
        <v>0</v>
      </c>
      <c r="AG1876" s="280">
        <f t="shared" si="649"/>
        <v>0</v>
      </c>
      <c r="AH1876" s="280">
        <f t="shared" si="650"/>
        <v>0</v>
      </c>
      <c r="AI1876" s="280">
        <f>IF(ISBLANK(T1876),AI1875,IF(COUNTIF(T$2:T1876,T1876)&gt;1,AI1875,1+MAX(AI1875,0)))</f>
        <v>50</v>
      </c>
      <c r="AL1876" s="391" t="str">
        <f t="shared" si="657"/>
        <v/>
      </c>
      <c r="AM1876" s="391" t="str">
        <f t="shared" si="658"/>
        <v/>
      </c>
      <c r="AO1876" s="310" t="str">
        <f t="shared" si="651"/>
        <v/>
      </c>
      <c r="AP1876" s="310">
        <f>SUM(AO$1:AO1876)</f>
        <v>0</v>
      </c>
      <c r="AQ1876" s="310">
        <f>SUM(AK$2:AK1876)</f>
        <v>12</v>
      </c>
      <c r="AR1876" s="310">
        <f>COUNTA(AJ$2:AJ1876)</f>
        <v>12</v>
      </c>
      <c r="AS1876" s="312"/>
      <c r="AT1876" s="312"/>
      <c r="AU1876" s="312"/>
      <c r="AV1876" s="312"/>
      <c r="AW1876" s="312"/>
      <c r="AZ1876">
        <v>3</v>
      </c>
      <c r="BA1876">
        <v>4</v>
      </c>
    </row>
    <row r="1877" spans="1:53" x14ac:dyDescent="0.25">
      <c r="A1877">
        <v>133</v>
      </c>
      <c r="B1877" t="s">
        <v>66</v>
      </c>
      <c r="C1877" t="s">
        <v>672</v>
      </c>
      <c r="D1877"/>
      <c r="E1877">
        <v>1</v>
      </c>
      <c r="F1877">
        <v>1</v>
      </c>
      <c r="G1877">
        <v>4</v>
      </c>
      <c r="H1877">
        <v>13</v>
      </c>
      <c r="I1877">
        <v>3</v>
      </c>
      <c r="J1877">
        <v>0</v>
      </c>
      <c r="K1877">
        <v>2</v>
      </c>
      <c r="L1877">
        <v>5</v>
      </c>
      <c r="M1877"/>
      <c r="O1877" s="101">
        <f>IF(ISBLANK(C1877),O1876,IF(COUNTIF(C$2:C1877,C1877)&gt;1,O1876,1+MAX(O1876,0)))</f>
        <v>51</v>
      </c>
      <c r="P1877" s="45">
        <f t="shared" si="638"/>
        <v>27</v>
      </c>
      <c r="Q1877" s="33" t="str">
        <f t="shared" si="639"/>
        <v/>
      </c>
      <c r="R1877" s="33">
        <f t="shared" si="640"/>
        <v>9</v>
      </c>
      <c r="S1877" s="33" t="str">
        <f t="shared" si="641"/>
        <v>133_9</v>
      </c>
      <c r="T1877" s="35" t="str">
        <f t="shared" si="642"/>
        <v>133PM</v>
      </c>
      <c r="U1877" s="35" t="str">
        <f t="shared" si="643"/>
        <v>133PMEW</v>
      </c>
      <c r="V1877" s="35" t="str">
        <f t="shared" si="659"/>
        <v>1Y</v>
      </c>
      <c r="W1877" s="35" t="str">
        <f t="shared" si="652"/>
        <v>133PM1Y114</v>
      </c>
      <c r="X1877" s="388">
        <f t="shared" si="653"/>
        <v>2</v>
      </c>
      <c r="Y1877" s="388">
        <f t="shared" si="654"/>
        <v>5</v>
      </c>
      <c r="Z1877" s="280" t="str">
        <f t="shared" si="644"/>
        <v/>
      </c>
      <c r="AA1877" s="280" t="str">
        <f t="shared" si="645"/>
        <v/>
      </c>
      <c r="AB1877" s="389" t="str">
        <f t="shared" si="655"/>
        <v/>
      </c>
      <c r="AC1877" s="389" t="str">
        <f t="shared" si="656"/>
        <v/>
      </c>
      <c r="AD1877" s="390" t="str">
        <f t="shared" si="646"/>
        <v/>
      </c>
      <c r="AE1877" s="282">
        <f t="shared" si="647"/>
        <v>0</v>
      </c>
      <c r="AF1877" s="359">
        <f t="shared" si="648"/>
        <v>0</v>
      </c>
      <c r="AG1877" s="280">
        <f t="shared" si="649"/>
        <v>0</v>
      </c>
      <c r="AH1877" s="280">
        <f t="shared" si="650"/>
        <v>0</v>
      </c>
      <c r="AI1877" s="280">
        <f>IF(ISBLANK(T1877),AI1876,IF(COUNTIF(T$2:T1877,T1877)&gt;1,AI1876,1+MAX(AI1876,0)))</f>
        <v>50</v>
      </c>
      <c r="AL1877" s="391" t="str">
        <f t="shared" si="657"/>
        <v/>
      </c>
      <c r="AM1877" s="391" t="str">
        <f t="shared" si="658"/>
        <v/>
      </c>
      <c r="AO1877" s="310" t="str">
        <f t="shared" si="651"/>
        <v/>
      </c>
      <c r="AP1877" s="310">
        <f>SUM(AO$1:AO1877)</f>
        <v>0</v>
      </c>
      <c r="AQ1877" s="310">
        <f>SUM(AK$2:AK1877)</f>
        <v>12</v>
      </c>
      <c r="AR1877" s="310">
        <f>COUNTA(AJ$2:AJ1877)</f>
        <v>12</v>
      </c>
      <c r="AS1877" s="312"/>
      <c r="AT1877" s="312"/>
      <c r="AU1877" s="312"/>
      <c r="AV1877" s="312"/>
      <c r="AW1877" s="312"/>
      <c r="AZ1877">
        <v>2</v>
      </c>
      <c r="BA1877">
        <v>5</v>
      </c>
    </row>
    <row r="1878" spans="1:53" x14ac:dyDescent="0.25">
      <c r="A1878">
        <v>133</v>
      </c>
      <c r="B1878" t="s">
        <v>66</v>
      </c>
      <c r="C1878" t="s">
        <v>672</v>
      </c>
      <c r="D1878"/>
      <c r="E1878">
        <v>1</v>
      </c>
      <c r="F1878">
        <v>2</v>
      </c>
      <c r="G1878">
        <v>1</v>
      </c>
      <c r="H1878">
        <v>27</v>
      </c>
      <c r="I1878">
        <v>14</v>
      </c>
      <c r="J1878">
        <v>2</v>
      </c>
      <c r="K1878">
        <v>1</v>
      </c>
      <c r="L1878">
        <v>3</v>
      </c>
      <c r="M1878"/>
      <c r="O1878" s="101">
        <f>IF(ISBLANK(C1878),O1877,IF(COUNTIF(C$2:C1878,C1878)&gt;1,O1877,1+MAX(O1877,0)))</f>
        <v>51</v>
      </c>
      <c r="P1878" s="45">
        <f t="shared" si="638"/>
        <v>27</v>
      </c>
      <c r="Q1878" s="33" t="str">
        <f t="shared" si="639"/>
        <v/>
      </c>
      <c r="R1878" s="33">
        <f t="shared" si="640"/>
        <v>10</v>
      </c>
      <c r="S1878" s="33" t="str">
        <f t="shared" si="641"/>
        <v>133_10</v>
      </c>
      <c r="T1878" s="35" t="str">
        <f t="shared" si="642"/>
        <v>133PM</v>
      </c>
      <c r="U1878" s="35" t="str">
        <f t="shared" si="643"/>
        <v>133PMNS</v>
      </c>
      <c r="V1878" s="35" t="str">
        <f t="shared" si="659"/>
        <v>1Y</v>
      </c>
      <c r="W1878" s="35" t="str">
        <f t="shared" si="652"/>
        <v>133PM1Y121</v>
      </c>
      <c r="X1878" s="388">
        <f t="shared" si="653"/>
        <v>1</v>
      </c>
      <c r="Y1878" s="388">
        <f t="shared" si="654"/>
        <v>3</v>
      </c>
      <c r="Z1878" s="280" t="str">
        <f t="shared" si="644"/>
        <v/>
      </c>
      <c r="AA1878" s="280" t="str">
        <f t="shared" si="645"/>
        <v/>
      </c>
      <c r="AB1878" s="389" t="str">
        <f t="shared" si="655"/>
        <v/>
      </c>
      <c r="AC1878" s="389" t="str">
        <f t="shared" si="656"/>
        <v/>
      </c>
      <c r="AD1878" s="390" t="str">
        <f t="shared" si="646"/>
        <v/>
      </c>
      <c r="AE1878" s="282">
        <f t="shared" si="647"/>
        <v>0</v>
      </c>
      <c r="AF1878" s="359">
        <f t="shared" si="648"/>
        <v>0</v>
      </c>
      <c r="AG1878" s="280">
        <f t="shared" si="649"/>
        <v>0</v>
      </c>
      <c r="AH1878" s="280">
        <f t="shared" si="650"/>
        <v>0</v>
      </c>
      <c r="AI1878" s="280">
        <f>IF(ISBLANK(T1878),AI1877,IF(COUNTIF(T$2:T1878,T1878)&gt;1,AI1877,1+MAX(AI1877,0)))</f>
        <v>50</v>
      </c>
      <c r="AL1878" s="391" t="str">
        <f t="shared" si="657"/>
        <v/>
      </c>
      <c r="AM1878" s="391" t="str">
        <f t="shared" si="658"/>
        <v/>
      </c>
      <c r="AO1878" s="310" t="str">
        <f t="shared" si="651"/>
        <v/>
      </c>
      <c r="AP1878" s="310">
        <f>SUM(AO$1:AO1878)</f>
        <v>0</v>
      </c>
      <c r="AQ1878" s="310">
        <f>SUM(AK$2:AK1878)</f>
        <v>12</v>
      </c>
      <c r="AR1878" s="310">
        <f>COUNTA(AJ$2:AJ1878)</f>
        <v>12</v>
      </c>
      <c r="AS1878" s="312"/>
      <c r="AT1878" s="312"/>
      <c r="AU1878" s="312"/>
      <c r="AV1878" s="312"/>
      <c r="AW1878" s="312"/>
      <c r="AZ1878">
        <v>1</v>
      </c>
      <c r="BA1878">
        <v>3</v>
      </c>
    </row>
    <row r="1879" spans="1:53" x14ac:dyDescent="0.25">
      <c r="A1879">
        <v>133</v>
      </c>
      <c r="B1879" t="s">
        <v>66</v>
      </c>
      <c r="C1879" t="s">
        <v>672</v>
      </c>
      <c r="D1879"/>
      <c r="E1879">
        <v>1</v>
      </c>
      <c r="F1879">
        <v>2</v>
      </c>
      <c r="G1879">
        <v>2</v>
      </c>
      <c r="H1879">
        <v>54</v>
      </c>
      <c r="I1879">
        <v>19</v>
      </c>
      <c r="J1879">
        <v>9</v>
      </c>
      <c r="K1879">
        <v>7</v>
      </c>
      <c r="L1879">
        <v>6</v>
      </c>
      <c r="M1879"/>
      <c r="O1879" s="101">
        <f>IF(ISBLANK(C1879),O1878,IF(COUNTIF(C$2:C1879,C1879)&gt;1,O1878,1+MAX(O1878,0)))</f>
        <v>51</v>
      </c>
      <c r="P1879" s="45">
        <f t="shared" si="638"/>
        <v>27</v>
      </c>
      <c r="Q1879" s="33" t="str">
        <f t="shared" si="639"/>
        <v/>
      </c>
      <c r="R1879" s="33">
        <f t="shared" si="640"/>
        <v>10</v>
      </c>
      <c r="S1879" s="33" t="str">
        <f t="shared" si="641"/>
        <v>133_10</v>
      </c>
      <c r="T1879" s="35" t="str">
        <f t="shared" si="642"/>
        <v>133PM</v>
      </c>
      <c r="U1879" s="35" t="str">
        <f t="shared" si="643"/>
        <v>133PMNS</v>
      </c>
      <c r="V1879" s="35" t="str">
        <f t="shared" si="659"/>
        <v>1Y</v>
      </c>
      <c r="W1879" s="35" t="str">
        <f t="shared" si="652"/>
        <v>133PM1Y122</v>
      </c>
      <c r="X1879" s="388">
        <f t="shared" si="653"/>
        <v>7</v>
      </c>
      <c r="Y1879" s="388">
        <f t="shared" si="654"/>
        <v>6</v>
      </c>
      <c r="Z1879" s="280" t="str">
        <f t="shared" si="644"/>
        <v/>
      </c>
      <c r="AA1879" s="280" t="str">
        <f t="shared" si="645"/>
        <v/>
      </c>
      <c r="AB1879" s="389" t="str">
        <f t="shared" si="655"/>
        <v/>
      </c>
      <c r="AC1879" s="389" t="str">
        <f t="shared" si="656"/>
        <v/>
      </c>
      <c r="AD1879" s="390" t="str">
        <f t="shared" si="646"/>
        <v/>
      </c>
      <c r="AE1879" s="282">
        <f t="shared" si="647"/>
        <v>0</v>
      </c>
      <c r="AF1879" s="359">
        <f t="shared" si="648"/>
        <v>1</v>
      </c>
      <c r="AG1879" s="280">
        <f t="shared" si="649"/>
        <v>0</v>
      </c>
      <c r="AH1879" s="280">
        <f t="shared" si="650"/>
        <v>0</v>
      </c>
      <c r="AI1879" s="280">
        <f>IF(ISBLANK(T1879),AI1878,IF(COUNTIF(T$2:T1879,T1879)&gt;1,AI1878,1+MAX(AI1878,0)))</f>
        <v>50</v>
      </c>
      <c r="AL1879" s="391" t="str">
        <f t="shared" si="657"/>
        <v/>
      </c>
      <c r="AM1879" s="391" t="str">
        <f t="shared" si="658"/>
        <v/>
      </c>
      <c r="AO1879" s="310" t="str">
        <f t="shared" si="651"/>
        <v/>
      </c>
      <c r="AP1879" s="310">
        <f>SUM(AO$1:AO1879)</f>
        <v>0</v>
      </c>
      <c r="AQ1879" s="310">
        <f>SUM(AK$2:AK1879)</f>
        <v>12</v>
      </c>
      <c r="AR1879" s="310">
        <f>COUNTA(AJ$2:AJ1879)</f>
        <v>12</v>
      </c>
      <c r="AS1879" s="312"/>
      <c r="AT1879" s="312"/>
      <c r="AU1879" s="312"/>
      <c r="AV1879" s="312"/>
      <c r="AW1879" s="312"/>
      <c r="AZ1879">
        <v>7</v>
      </c>
      <c r="BA1879">
        <v>6</v>
      </c>
    </row>
    <row r="1880" spans="1:53" x14ac:dyDescent="0.25">
      <c r="A1880">
        <v>133</v>
      </c>
      <c r="B1880" t="s">
        <v>66</v>
      </c>
      <c r="C1880" t="s">
        <v>672</v>
      </c>
      <c r="D1880"/>
      <c r="E1880">
        <v>1</v>
      </c>
      <c r="F1880">
        <v>2</v>
      </c>
      <c r="G1880">
        <v>3</v>
      </c>
      <c r="H1880">
        <v>7</v>
      </c>
      <c r="I1880">
        <v>3</v>
      </c>
      <c r="J1880">
        <v>0</v>
      </c>
      <c r="K1880">
        <v>6</v>
      </c>
      <c r="L1880">
        <v>6</v>
      </c>
      <c r="M1880"/>
      <c r="O1880" s="101">
        <f>IF(ISBLANK(C1880),O1879,IF(COUNTIF(C$2:C1880,C1880)&gt;1,O1879,1+MAX(O1879,0)))</f>
        <v>51</v>
      </c>
      <c r="P1880" s="45">
        <f t="shared" si="638"/>
        <v>27</v>
      </c>
      <c r="Q1880" s="33" t="str">
        <f t="shared" si="639"/>
        <v/>
      </c>
      <c r="R1880" s="33">
        <f t="shared" si="640"/>
        <v>10</v>
      </c>
      <c r="S1880" s="33" t="str">
        <f t="shared" si="641"/>
        <v>133_10</v>
      </c>
      <c r="T1880" s="35" t="str">
        <f t="shared" si="642"/>
        <v>133PM</v>
      </c>
      <c r="U1880" s="35" t="str">
        <f t="shared" si="643"/>
        <v>133PMEW</v>
      </c>
      <c r="V1880" s="35" t="str">
        <f t="shared" si="659"/>
        <v>1Y</v>
      </c>
      <c r="W1880" s="35" t="str">
        <f t="shared" si="652"/>
        <v>133PM1Y123</v>
      </c>
      <c r="X1880" s="388">
        <f t="shared" si="653"/>
        <v>6</v>
      </c>
      <c r="Y1880" s="388">
        <f t="shared" si="654"/>
        <v>6</v>
      </c>
      <c r="Z1880" s="280" t="str">
        <f t="shared" si="644"/>
        <v/>
      </c>
      <c r="AA1880" s="280" t="str">
        <f t="shared" si="645"/>
        <v/>
      </c>
      <c r="AB1880" s="389" t="str">
        <f t="shared" si="655"/>
        <v/>
      </c>
      <c r="AC1880" s="389" t="str">
        <f t="shared" si="656"/>
        <v/>
      </c>
      <c r="AD1880" s="390" t="str">
        <f t="shared" si="646"/>
        <v/>
      </c>
      <c r="AE1880" s="282">
        <f t="shared" si="647"/>
        <v>0</v>
      </c>
      <c r="AF1880" s="359">
        <f t="shared" si="648"/>
        <v>0</v>
      </c>
      <c r="AG1880" s="280">
        <f t="shared" si="649"/>
        <v>0</v>
      </c>
      <c r="AH1880" s="280">
        <f t="shared" si="650"/>
        <v>0</v>
      </c>
      <c r="AI1880" s="280">
        <f>IF(ISBLANK(T1880),AI1879,IF(COUNTIF(T$2:T1880,T1880)&gt;1,AI1879,1+MAX(AI1879,0)))</f>
        <v>50</v>
      </c>
      <c r="AL1880" s="391" t="str">
        <f t="shared" si="657"/>
        <v/>
      </c>
      <c r="AM1880" s="391" t="str">
        <f t="shared" si="658"/>
        <v/>
      </c>
      <c r="AO1880" s="310" t="str">
        <f t="shared" si="651"/>
        <v/>
      </c>
      <c r="AP1880" s="310">
        <f>SUM(AO$1:AO1880)</f>
        <v>0</v>
      </c>
      <c r="AQ1880" s="310">
        <f>SUM(AK$2:AK1880)</f>
        <v>12</v>
      </c>
      <c r="AR1880" s="310">
        <f>COUNTA(AJ$2:AJ1880)</f>
        <v>12</v>
      </c>
      <c r="AS1880" s="312"/>
      <c r="AT1880" s="312"/>
      <c r="AU1880" s="312"/>
      <c r="AV1880" s="312"/>
      <c r="AW1880" s="312"/>
      <c r="AZ1880">
        <v>6</v>
      </c>
      <c r="BA1880">
        <v>6</v>
      </c>
    </row>
    <row r="1881" spans="1:53" x14ac:dyDescent="0.25">
      <c r="A1881">
        <v>133</v>
      </c>
      <c r="B1881" t="s">
        <v>66</v>
      </c>
      <c r="C1881" t="s">
        <v>672</v>
      </c>
      <c r="D1881"/>
      <c r="E1881">
        <v>1</v>
      </c>
      <c r="F1881">
        <v>2</v>
      </c>
      <c r="G1881">
        <v>4</v>
      </c>
      <c r="H1881">
        <v>17</v>
      </c>
      <c r="I1881">
        <v>2</v>
      </c>
      <c r="J1881">
        <v>0</v>
      </c>
      <c r="K1881">
        <v>0</v>
      </c>
      <c r="L1881">
        <v>5</v>
      </c>
      <c r="M1881"/>
      <c r="O1881" s="101">
        <f>IF(ISBLANK(C1881),O1880,IF(COUNTIF(C$2:C1881,C1881)&gt;1,O1880,1+MAX(O1880,0)))</f>
        <v>51</v>
      </c>
      <c r="P1881" s="45">
        <f t="shared" si="638"/>
        <v>27</v>
      </c>
      <c r="Q1881" s="33" t="str">
        <f t="shared" si="639"/>
        <v/>
      </c>
      <c r="R1881" s="33">
        <f t="shared" si="640"/>
        <v>10</v>
      </c>
      <c r="S1881" s="33" t="str">
        <f t="shared" si="641"/>
        <v>133_10</v>
      </c>
      <c r="T1881" s="35" t="str">
        <f t="shared" si="642"/>
        <v>133PM</v>
      </c>
      <c r="U1881" s="35" t="str">
        <f t="shared" si="643"/>
        <v>133PMEW</v>
      </c>
      <c r="V1881" s="35" t="str">
        <f t="shared" si="659"/>
        <v>1Y</v>
      </c>
      <c r="W1881" s="35" t="str">
        <f t="shared" si="652"/>
        <v>133PM1Y124</v>
      </c>
      <c r="X1881" s="388">
        <f t="shared" si="653"/>
        <v>0</v>
      </c>
      <c r="Y1881" s="388">
        <f t="shared" si="654"/>
        <v>5</v>
      </c>
      <c r="Z1881" s="280" t="str">
        <f t="shared" si="644"/>
        <v/>
      </c>
      <c r="AA1881" s="280" t="str">
        <f t="shared" si="645"/>
        <v/>
      </c>
      <c r="AB1881" s="389" t="str">
        <f t="shared" si="655"/>
        <v/>
      </c>
      <c r="AC1881" s="389" t="str">
        <f t="shared" si="656"/>
        <v/>
      </c>
      <c r="AD1881" s="390" t="str">
        <f t="shared" si="646"/>
        <v/>
      </c>
      <c r="AE1881" s="282">
        <f t="shared" si="647"/>
        <v>0</v>
      </c>
      <c r="AF1881" s="359">
        <f t="shared" si="648"/>
        <v>0</v>
      </c>
      <c r="AG1881" s="280">
        <f t="shared" si="649"/>
        <v>0</v>
      </c>
      <c r="AH1881" s="280">
        <f t="shared" si="650"/>
        <v>0</v>
      </c>
      <c r="AI1881" s="280">
        <f>IF(ISBLANK(T1881),AI1880,IF(COUNTIF(T$2:T1881,T1881)&gt;1,AI1880,1+MAX(AI1880,0)))</f>
        <v>50</v>
      </c>
      <c r="AL1881" s="391" t="str">
        <f t="shared" si="657"/>
        <v/>
      </c>
      <c r="AM1881" s="391" t="str">
        <f t="shared" si="658"/>
        <v/>
      </c>
      <c r="AO1881" s="310" t="str">
        <f t="shared" si="651"/>
        <v/>
      </c>
      <c r="AP1881" s="310">
        <f>SUM(AO$1:AO1881)</f>
        <v>0</v>
      </c>
      <c r="AQ1881" s="310">
        <f>SUM(AK$2:AK1881)</f>
        <v>12</v>
      </c>
      <c r="AR1881" s="310">
        <f>COUNTA(AJ$2:AJ1881)</f>
        <v>12</v>
      </c>
      <c r="AS1881" s="312"/>
      <c r="AT1881" s="312"/>
      <c r="AU1881" s="312"/>
      <c r="AV1881" s="312"/>
      <c r="AW1881" s="312"/>
      <c r="AZ1881">
        <v>0</v>
      </c>
      <c r="BA1881">
        <v>5</v>
      </c>
    </row>
    <row r="1882" spans="1:53" x14ac:dyDescent="0.25">
      <c r="A1882">
        <v>133</v>
      </c>
      <c r="B1882" t="s">
        <v>66</v>
      </c>
      <c r="C1882" t="s">
        <v>672</v>
      </c>
      <c r="D1882"/>
      <c r="E1882">
        <v>1</v>
      </c>
      <c r="F1882">
        <v>3</v>
      </c>
      <c r="G1882">
        <v>1</v>
      </c>
      <c r="H1882">
        <v>8</v>
      </c>
      <c r="I1882">
        <v>1</v>
      </c>
      <c r="J1882">
        <v>0</v>
      </c>
      <c r="K1882">
        <v>3</v>
      </c>
      <c r="L1882">
        <v>0</v>
      </c>
      <c r="M1882"/>
      <c r="O1882" s="101">
        <f>IF(ISBLANK(C1882),O1881,IF(COUNTIF(C$2:C1882,C1882)&gt;1,O1881,1+MAX(O1881,0)))</f>
        <v>51</v>
      </c>
      <c r="P1882" s="45">
        <f t="shared" si="638"/>
        <v>27</v>
      </c>
      <c r="Q1882" s="33" t="str">
        <f t="shared" si="639"/>
        <v/>
      </c>
      <c r="R1882" s="33">
        <f t="shared" si="640"/>
        <v>11</v>
      </c>
      <c r="S1882" s="33" t="str">
        <f t="shared" si="641"/>
        <v>133_11</v>
      </c>
      <c r="T1882" s="35" t="str">
        <f t="shared" si="642"/>
        <v>133PM</v>
      </c>
      <c r="U1882" s="35" t="str">
        <f t="shared" si="643"/>
        <v>133PMNS</v>
      </c>
      <c r="V1882" s="35" t="str">
        <f t="shared" si="659"/>
        <v>1Y</v>
      </c>
      <c r="W1882" s="35" t="str">
        <f t="shared" si="652"/>
        <v>133PM1Y131</v>
      </c>
      <c r="X1882" s="388">
        <f t="shared" si="653"/>
        <v>3</v>
      </c>
      <c r="Y1882" s="388">
        <f t="shared" si="654"/>
        <v>0</v>
      </c>
      <c r="Z1882" s="280" t="str">
        <f t="shared" si="644"/>
        <v/>
      </c>
      <c r="AA1882" s="280" t="str">
        <f t="shared" si="645"/>
        <v/>
      </c>
      <c r="AB1882" s="389" t="str">
        <f t="shared" si="655"/>
        <v/>
      </c>
      <c r="AC1882" s="389" t="str">
        <f t="shared" si="656"/>
        <v/>
      </c>
      <c r="AD1882" s="390" t="str">
        <f t="shared" si="646"/>
        <v/>
      </c>
      <c r="AE1882" s="282">
        <f t="shared" si="647"/>
        <v>0</v>
      </c>
      <c r="AF1882" s="359">
        <f t="shared" si="648"/>
        <v>0</v>
      </c>
      <c r="AG1882" s="280">
        <f t="shared" si="649"/>
        <v>0</v>
      </c>
      <c r="AH1882" s="280">
        <f t="shared" si="650"/>
        <v>0</v>
      </c>
      <c r="AI1882" s="280">
        <f>IF(ISBLANK(T1882),AI1881,IF(COUNTIF(T$2:T1882,T1882)&gt;1,AI1881,1+MAX(AI1881,0)))</f>
        <v>50</v>
      </c>
      <c r="AL1882" s="391" t="str">
        <f t="shared" si="657"/>
        <v/>
      </c>
      <c r="AM1882" s="391" t="str">
        <f t="shared" si="658"/>
        <v/>
      </c>
      <c r="AO1882" s="310" t="str">
        <f t="shared" si="651"/>
        <v/>
      </c>
      <c r="AP1882" s="310">
        <f>SUM(AO$1:AO1882)</f>
        <v>0</v>
      </c>
      <c r="AQ1882" s="310">
        <f>SUM(AK$2:AK1882)</f>
        <v>12</v>
      </c>
      <c r="AR1882" s="310">
        <f>COUNTA(AJ$2:AJ1882)</f>
        <v>12</v>
      </c>
      <c r="AS1882" s="312"/>
      <c r="AT1882" s="312"/>
      <c r="AU1882" s="312"/>
      <c r="AV1882" s="312"/>
      <c r="AW1882" s="312"/>
      <c r="AZ1882">
        <v>3</v>
      </c>
      <c r="BA1882">
        <v>0</v>
      </c>
    </row>
    <row r="1883" spans="1:53" x14ac:dyDescent="0.25">
      <c r="A1883">
        <v>133</v>
      </c>
      <c r="B1883" t="s">
        <v>66</v>
      </c>
      <c r="C1883" t="s">
        <v>672</v>
      </c>
      <c r="D1883"/>
      <c r="E1883">
        <v>1</v>
      </c>
      <c r="F1883">
        <v>3</v>
      </c>
      <c r="G1883">
        <v>2</v>
      </c>
      <c r="H1883">
        <v>30</v>
      </c>
      <c r="I1883">
        <v>10</v>
      </c>
      <c r="J1883">
        <v>6</v>
      </c>
      <c r="K1883">
        <v>3</v>
      </c>
      <c r="L1883">
        <v>6</v>
      </c>
      <c r="M1883"/>
      <c r="O1883" s="101">
        <f>IF(ISBLANK(C1883),O1882,IF(COUNTIF(C$2:C1883,C1883)&gt;1,O1882,1+MAX(O1882,0)))</f>
        <v>51</v>
      </c>
      <c r="P1883" s="45">
        <f t="shared" si="638"/>
        <v>27</v>
      </c>
      <c r="Q1883" s="33" t="str">
        <f t="shared" si="639"/>
        <v/>
      </c>
      <c r="R1883" s="33">
        <f t="shared" si="640"/>
        <v>11</v>
      </c>
      <c r="S1883" s="33" t="str">
        <f t="shared" si="641"/>
        <v>133_11</v>
      </c>
      <c r="T1883" s="35" t="str">
        <f t="shared" si="642"/>
        <v>133PM</v>
      </c>
      <c r="U1883" s="35" t="str">
        <f t="shared" si="643"/>
        <v>133PMNS</v>
      </c>
      <c r="V1883" s="35" t="str">
        <f t="shared" si="659"/>
        <v>1Y</v>
      </c>
      <c r="W1883" s="35" t="str">
        <f t="shared" si="652"/>
        <v>133PM1Y132</v>
      </c>
      <c r="X1883" s="388">
        <f t="shared" si="653"/>
        <v>3</v>
      </c>
      <c r="Y1883" s="388">
        <f t="shared" si="654"/>
        <v>6</v>
      </c>
      <c r="Z1883" s="280" t="str">
        <f t="shared" si="644"/>
        <v/>
      </c>
      <c r="AA1883" s="280" t="str">
        <f t="shared" si="645"/>
        <v/>
      </c>
      <c r="AB1883" s="389" t="str">
        <f t="shared" si="655"/>
        <v/>
      </c>
      <c r="AC1883" s="389" t="str">
        <f t="shared" si="656"/>
        <v/>
      </c>
      <c r="AD1883" s="390" t="str">
        <f t="shared" si="646"/>
        <v/>
      </c>
      <c r="AE1883" s="282">
        <f t="shared" si="647"/>
        <v>0</v>
      </c>
      <c r="AF1883" s="359">
        <f t="shared" si="648"/>
        <v>1</v>
      </c>
      <c r="AG1883" s="280">
        <f t="shared" si="649"/>
        <v>0</v>
      </c>
      <c r="AH1883" s="280">
        <f t="shared" si="650"/>
        <v>0</v>
      </c>
      <c r="AI1883" s="280">
        <f>IF(ISBLANK(T1883),AI1882,IF(COUNTIF(T$2:T1883,T1883)&gt;1,AI1882,1+MAX(AI1882,0)))</f>
        <v>50</v>
      </c>
      <c r="AL1883" s="391" t="str">
        <f t="shared" si="657"/>
        <v/>
      </c>
      <c r="AM1883" s="391" t="str">
        <f t="shared" si="658"/>
        <v/>
      </c>
      <c r="AO1883" s="310" t="str">
        <f t="shared" si="651"/>
        <v/>
      </c>
      <c r="AP1883" s="310">
        <f>SUM(AO$1:AO1883)</f>
        <v>0</v>
      </c>
      <c r="AQ1883" s="310">
        <f>SUM(AK$2:AK1883)</f>
        <v>12</v>
      </c>
      <c r="AR1883" s="310">
        <f>COUNTA(AJ$2:AJ1883)</f>
        <v>12</v>
      </c>
      <c r="AS1883" s="312"/>
      <c r="AT1883" s="312"/>
      <c r="AU1883" s="312"/>
      <c r="AV1883" s="312"/>
      <c r="AW1883" s="312"/>
      <c r="AZ1883">
        <v>3</v>
      </c>
      <c r="BA1883">
        <v>6</v>
      </c>
    </row>
    <row r="1884" spans="1:53" x14ac:dyDescent="0.25">
      <c r="A1884">
        <v>133</v>
      </c>
      <c r="B1884" t="s">
        <v>66</v>
      </c>
      <c r="C1884" t="s">
        <v>672</v>
      </c>
      <c r="D1884"/>
      <c r="E1884">
        <v>1</v>
      </c>
      <c r="F1884">
        <v>3</v>
      </c>
      <c r="G1884">
        <v>3</v>
      </c>
      <c r="H1884">
        <v>9</v>
      </c>
      <c r="I1884">
        <v>4</v>
      </c>
      <c r="J1884">
        <v>0</v>
      </c>
      <c r="K1884">
        <v>5</v>
      </c>
      <c r="L1884">
        <v>6</v>
      </c>
      <c r="M1884"/>
      <c r="O1884" s="101">
        <f>IF(ISBLANK(C1884),O1883,IF(COUNTIF(C$2:C1884,C1884)&gt;1,O1883,1+MAX(O1883,0)))</f>
        <v>51</v>
      </c>
      <c r="P1884" s="45">
        <f t="shared" si="638"/>
        <v>27</v>
      </c>
      <c r="Q1884" s="33" t="str">
        <f t="shared" si="639"/>
        <v/>
      </c>
      <c r="R1884" s="33">
        <f t="shared" si="640"/>
        <v>11</v>
      </c>
      <c r="S1884" s="33" t="str">
        <f t="shared" si="641"/>
        <v>133_11</v>
      </c>
      <c r="T1884" s="35" t="str">
        <f t="shared" si="642"/>
        <v>133PM</v>
      </c>
      <c r="U1884" s="35" t="str">
        <f t="shared" si="643"/>
        <v>133PMEW</v>
      </c>
      <c r="V1884" s="35" t="str">
        <f t="shared" si="659"/>
        <v>1Y</v>
      </c>
      <c r="W1884" s="35" t="str">
        <f t="shared" si="652"/>
        <v>133PM1Y133</v>
      </c>
      <c r="X1884" s="388">
        <f t="shared" si="653"/>
        <v>5</v>
      </c>
      <c r="Y1884" s="388">
        <f t="shared" si="654"/>
        <v>6</v>
      </c>
      <c r="Z1884" s="280" t="str">
        <f t="shared" si="644"/>
        <v/>
      </c>
      <c r="AA1884" s="280" t="str">
        <f t="shared" si="645"/>
        <v/>
      </c>
      <c r="AB1884" s="389" t="str">
        <f t="shared" si="655"/>
        <v/>
      </c>
      <c r="AC1884" s="389" t="str">
        <f t="shared" si="656"/>
        <v/>
      </c>
      <c r="AD1884" s="390" t="str">
        <f t="shared" si="646"/>
        <v/>
      </c>
      <c r="AE1884" s="282">
        <f t="shared" si="647"/>
        <v>0</v>
      </c>
      <c r="AF1884" s="359">
        <f t="shared" si="648"/>
        <v>0</v>
      </c>
      <c r="AG1884" s="280">
        <f t="shared" si="649"/>
        <v>0</v>
      </c>
      <c r="AH1884" s="280">
        <f t="shared" si="650"/>
        <v>0</v>
      </c>
      <c r="AI1884" s="280">
        <f>IF(ISBLANK(T1884),AI1883,IF(COUNTIF(T$2:T1884,T1884)&gt;1,AI1883,1+MAX(AI1883,0)))</f>
        <v>50</v>
      </c>
      <c r="AL1884" s="391" t="str">
        <f t="shared" si="657"/>
        <v/>
      </c>
      <c r="AM1884" s="391" t="str">
        <f t="shared" si="658"/>
        <v/>
      </c>
      <c r="AO1884" s="310" t="str">
        <f t="shared" si="651"/>
        <v/>
      </c>
      <c r="AP1884" s="310">
        <f>SUM(AO$1:AO1884)</f>
        <v>0</v>
      </c>
      <c r="AQ1884" s="310">
        <f>SUM(AK$2:AK1884)</f>
        <v>12</v>
      </c>
      <c r="AR1884" s="310">
        <f>COUNTA(AJ$2:AJ1884)</f>
        <v>12</v>
      </c>
      <c r="AS1884" s="312"/>
      <c r="AT1884" s="312"/>
      <c r="AU1884" s="312"/>
      <c r="AV1884" s="312"/>
      <c r="AW1884" s="312"/>
      <c r="AZ1884">
        <v>5</v>
      </c>
      <c r="BA1884">
        <v>6</v>
      </c>
    </row>
    <row r="1885" spans="1:53" x14ac:dyDescent="0.25">
      <c r="A1885">
        <v>133</v>
      </c>
      <c r="B1885" t="s">
        <v>66</v>
      </c>
      <c r="C1885" t="s">
        <v>672</v>
      </c>
      <c r="D1885"/>
      <c r="E1885">
        <v>1</v>
      </c>
      <c r="F1885">
        <v>3</v>
      </c>
      <c r="G1885">
        <v>4</v>
      </c>
      <c r="H1885">
        <v>5</v>
      </c>
      <c r="I1885">
        <v>2</v>
      </c>
      <c r="J1885">
        <v>0</v>
      </c>
      <c r="K1885">
        <v>0</v>
      </c>
      <c r="L1885">
        <v>3</v>
      </c>
      <c r="M1885"/>
      <c r="O1885" s="101">
        <f>IF(ISBLANK(C1885),O1884,IF(COUNTIF(C$2:C1885,C1885)&gt;1,O1884,1+MAX(O1884,0)))</f>
        <v>51</v>
      </c>
      <c r="P1885" s="45">
        <f t="shared" si="638"/>
        <v>27</v>
      </c>
      <c r="Q1885" s="33" t="str">
        <f t="shared" si="639"/>
        <v/>
      </c>
      <c r="R1885" s="33">
        <f t="shared" si="640"/>
        <v>11</v>
      </c>
      <c r="S1885" s="33" t="str">
        <f t="shared" si="641"/>
        <v>133_11</v>
      </c>
      <c r="T1885" s="35" t="str">
        <f t="shared" si="642"/>
        <v>133PM</v>
      </c>
      <c r="U1885" s="35" t="str">
        <f t="shared" si="643"/>
        <v>133PMEW</v>
      </c>
      <c r="V1885" s="35" t="str">
        <f t="shared" si="659"/>
        <v>1Y</v>
      </c>
      <c r="W1885" s="35" t="str">
        <f t="shared" si="652"/>
        <v>133PM1Y134</v>
      </c>
      <c r="X1885" s="388">
        <f t="shared" si="653"/>
        <v>0</v>
      </c>
      <c r="Y1885" s="388">
        <f t="shared" si="654"/>
        <v>3</v>
      </c>
      <c r="Z1885" s="280" t="str">
        <f t="shared" si="644"/>
        <v/>
      </c>
      <c r="AA1885" s="280" t="str">
        <f t="shared" si="645"/>
        <v/>
      </c>
      <c r="AB1885" s="389" t="str">
        <f t="shared" si="655"/>
        <v/>
      </c>
      <c r="AC1885" s="389" t="str">
        <f t="shared" si="656"/>
        <v/>
      </c>
      <c r="AD1885" s="390" t="str">
        <f t="shared" si="646"/>
        <v/>
      </c>
      <c r="AE1885" s="282">
        <f t="shared" si="647"/>
        <v>0</v>
      </c>
      <c r="AF1885" s="359">
        <f t="shared" si="648"/>
        <v>0</v>
      </c>
      <c r="AG1885" s="280">
        <f t="shared" si="649"/>
        <v>0</v>
      </c>
      <c r="AH1885" s="280">
        <f t="shared" si="650"/>
        <v>0</v>
      </c>
      <c r="AI1885" s="280">
        <f>IF(ISBLANK(T1885),AI1884,IF(COUNTIF(T$2:T1885,T1885)&gt;1,AI1884,1+MAX(AI1884,0)))</f>
        <v>50</v>
      </c>
      <c r="AL1885" s="391" t="str">
        <f t="shared" si="657"/>
        <v/>
      </c>
      <c r="AM1885" s="391" t="str">
        <f t="shared" si="658"/>
        <v/>
      </c>
      <c r="AO1885" s="310" t="str">
        <f t="shared" si="651"/>
        <v/>
      </c>
      <c r="AP1885" s="310">
        <f>SUM(AO$1:AO1885)</f>
        <v>0</v>
      </c>
      <c r="AQ1885" s="310">
        <f>SUM(AK$2:AK1885)</f>
        <v>12</v>
      </c>
      <c r="AR1885" s="310">
        <f>COUNTA(AJ$2:AJ1885)</f>
        <v>12</v>
      </c>
      <c r="AS1885" s="312"/>
      <c r="AT1885" s="312"/>
      <c r="AU1885" s="312"/>
      <c r="AV1885" s="312"/>
      <c r="AW1885" s="312"/>
      <c r="AZ1885">
        <v>0</v>
      </c>
      <c r="BA1885">
        <v>3</v>
      </c>
    </row>
    <row r="1886" spans="1:53" x14ac:dyDescent="0.25">
      <c r="A1886">
        <v>133</v>
      </c>
      <c r="B1886" t="s">
        <v>66</v>
      </c>
      <c r="C1886" t="s">
        <v>672</v>
      </c>
      <c r="D1886"/>
      <c r="E1886">
        <v>1</v>
      </c>
      <c r="F1886">
        <v>4</v>
      </c>
      <c r="G1886">
        <v>1</v>
      </c>
      <c r="H1886">
        <v>10</v>
      </c>
      <c r="I1886">
        <v>1</v>
      </c>
      <c r="J1886">
        <v>1</v>
      </c>
      <c r="K1886">
        <v>1</v>
      </c>
      <c r="L1886">
        <v>2</v>
      </c>
      <c r="M1886"/>
      <c r="O1886" s="101">
        <f>IF(ISBLANK(C1886),O1885,IF(COUNTIF(C$2:C1886,C1886)&gt;1,O1885,1+MAX(O1885,0)))</f>
        <v>51</v>
      </c>
      <c r="P1886" s="45">
        <f t="shared" si="638"/>
        <v>27</v>
      </c>
      <c r="Q1886" s="33" t="str">
        <f t="shared" si="639"/>
        <v/>
      </c>
      <c r="R1886" s="33">
        <f t="shared" si="640"/>
        <v>12</v>
      </c>
      <c r="S1886" s="33" t="str">
        <f t="shared" si="641"/>
        <v>133_12</v>
      </c>
      <c r="T1886" s="35" t="str">
        <f t="shared" si="642"/>
        <v>133PM</v>
      </c>
      <c r="U1886" s="35" t="str">
        <f t="shared" si="643"/>
        <v>133PMNS</v>
      </c>
      <c r="V1886" s="35" t="str">
        <f t="shared" si="659"/>
        <v>1Y</v>
      </c>
      <c r="W1886" s="35" t="str">
        <f t="shared" si="652"/>
        <v>133PM1Y141</v>
      </c>
      <c r="X1886" s="388">
        <f t="shared" si="653"/>
        <v>1</v>
      </c>
      <c r="Y1886" s="388">
        <f t="shared" si="654"/>
        <v>2</v>
      </c>
      <c r="Z1886" s="280" t="str">
        <f t="shared" si="644"/>
        <v/>
      </c>
      <c r="AA1886" s="280" t="str">
        <f t="shared" si="645"/>
        <v/>
      </c>
      <c r="AB1886" s="389" t="str">
        <f t="shared" si="655"/>
        <v/>
      </c>
      <c r="AC1886" s="389" t="str">
        <f t="shared" si="656"/>
        <v/>
      </c>
      <c r="AD1886" s="390" t="str">
        <f t="shared" si="646"/>
        <v/>
      </c>
      <c r="AE1886" s="282">
        <f t="shared" si="647"/>
        <v>0</v>
      </c>
      <c r="AF1886" s="359">
        <f t="shared" si="648"/>
        <v>0</v>
      </c>
      <c r="AG1886" s="280">
        <f t="shared" si="649"/>
        <v>0</v>
      </c>
      <c r="AH1886" s="280">
        <f t="shared" si="650"/>
        <v>0</v>
      </c>
      <c r="AI1886" s="280">
        <f>IF(ISBLANK(T1886),AI1885,IF(COUNTIF(T$2:T1886,T1886)&gt;1,AI1885,1+MAX(AI1885,0)))</f>
        <v>50</v>
      </c>
      <c r="AL1886" s="391" t="str">
        <f t="shared" si="657"/>
        <v/>
      </c>
      <c r="AM1886" s="391" t="str">
        <f t="shared" si="658"/>
        <v/>
      </c>
      <c r="AO1886" s="310" t="str">
        <f t="shared" si="651"/>
        <v/>
      </c>
      <c r="AP1886" s="310">
        <f>SUM(AO$1:AO1886)</f>
        <v>0</v>
      </c>
      <c r="AQ1886" s="310">
        <f>SUM(AK$2:AK1886)</f>
        <v>12</v>
      </c>
      <c r="AR1886" s="310">
        <f>COUNTA(AJ$2:AJ1886)</f>
        <v>12</v>
      </c>
      <c r="AS1886" s="312"/>
      <c r="AT1886" s="312"/>
      <c r="AU1886" s="312"/>
      <c r="AV1886" s="312"/>
      <c r="AW1886" s="312"/>
      <c r="AZ1886">
        <v>1</v>
      </c>
      <c r="BA1886">
        <v>2</v>
      </c>
    </row>
    <row r="1887" spans="1:53" x14ac:dyDescent="0.25">
      <c r="A1887">
        <v>133</v>
      </c>
      <c r="B1887" t="s">
        <v>66</v>
      </c>
      <c r="C1887" t="s">
        <v>672</v>
      </c>
      <c r="D1887"/>
      <c r="E1887">
        <v>1</v>
      </c>
      <c r="F1887">
        <v>4</v>
      </c>
      <c r="G1887">
        <v>2</v>
      </c>
      <c r="H1887">
        <v>26</v>
      </c>
      <c r="I1887">
        <v>14</v>
      </c>
      <c r="J1887">
        <v>12</v>
      </c>
      <c r="K1887">
        <v>3</v>
      </c>
      <c r="L1887">
        <v>3</v>
      </c>
      <c r="M1887"/>
      <c r="O1887" s="101">
        <f>IF(ISBLANK(C1887),O1886,IF(COUNTIF(C$2:C1887,C1887)&gt;1,O1886,1+MAX(O1886,0)))</f>
        <v>51</v>
      </c>
      <c r="P1887" s="45">
        <f t="shared" si="638"/>
        <v>27</v>
      </c>
      <c r="Q1887" s="33" t="str">
        <f t="shared" si="639"/>
        <v/>
      </c>
      <c r="R1887" s="33">
        <f t="shared" si="640"/>
        <v>12</v>
      </c>
      <c r="S1887" s="33" t="str">
        <f t="shared" si="641"/>
        <v>133_12</v>
      </c>
      <c r="T1887" s="35" t="str">
        <f t="shared" si="642"/>
        <v>133PM</v>
      </c>
      <c r="U1887" s="35" t="str">
        <f t="shared" si="643"/>
        <v>133PMNS</v>
      </c>
      <c r="V1887" s="35" t="str">
        <f t="shared" si="659"/>
        <v>1Y</v>
      </c>
      <c r="W1887" s="35" t="str">
        <f t="shared" si="652"/>
        <v>133PM1Y142</v>
      </c>
      <c r="X1887" s="388">
        <f t="shared" si="653"/>
        <v>3</v>
      </c>
      <c r="Y1887" s="388">
        <f t="shared" si="654"/>
        <v>3</v>
      </c>
      <c r="Z1887" s="280" t="str">
        <f t="shared" si="644"/>
        <v/>
      </c>
      <c r="AA1887" s="280" t="str">
        <f t="shared" si="645"/>
        <v/>
      </c>
      <c r="AB1887" s="389" t="str">
        <f t="shared" si="655"/>
        <v/>
      </c>
      <c r="AC1887" s="389" t="str">
        <f t="shared" si="656"/>
        <v/>
      </c>
      <c r="AD1887" s="390" t="str">
        <f t="shared" si="646"/>
        <v/>
      </c>
      <c r="AE1887" s="282">
        <f t="shared" si="647"/>
        <v>0</v>
      </c>
      <c r="AF1887" s="359">
        <f t="shared" si="648"/>
        <v>1</v>
      </c>
      <c r="AG1887" s="280">
        <f t="shared" si="649"/>
        <v>0</v>
      </c>
      <c r="AH1887" s="280">
        <f t="shared" si="650"/>
        <v>0</v>
      </c>
      <c r="AI1887" s="280">
        <f>IF(ISBLANK(T1887),AI1886,IF(COUNTIF(T$2:T1887,T1887)&gt;1,AI1886,1+MAX(AI1886,0)))</f>
        <v>50</v>
      </c>
      <c r="AL1887" s="391" t="str">
        <f t="shared" si="657"/>
        <v/>
      </c>
      <c r="AM1887" s="391" t="str">
        <f t="shared" si="658"/>
        <v/>
      </c>
      <c r="AO1887" s="310" t="str">
        <f t="shared" si="651"/>
        <v/>
      </c>
      <c r="AP1887" s="310">
        <f>SUM(AO$1:AO1887)</f>
        <v>0</v>
      </c>
      <c r="AQ1887" s="310">
        <f>SUM(AK$2:AK1887)</f>
        <v>12</v>
      </c>
      <c r="AR1887" s="310">
        <f>COUNTA(AJ$2:AJ1887)</f>
        <v>12</v>
      </c>
      <c r="AS1887" s="312"/>
      <c r="AT1887" s="312"/>
      <c r="AU1887" s="312"/>
      <c r="AV1887" s="312"/>
      <c r="AW1887" s="312"/>
      <c r="AZ1887">
        <v>3</v>
      </c>
      <c r="BA1887">
        <v>3</v>
      </c>
    </row>
    <row r="1888" spans="1:53" x14ac:dyDescent="0.25">
      <c r="A1888">
        <v>133</v>
      </c>
      <c r="B1888" t="s">
        <v>66</v>
      </c>
      <c r="C1888" t="s">
        <v>672</v>
      </c>
      <c r="D1888"/>
      <c r="E1888">
        <v>1</v>
      </c>
      <c r="F1888">
        <v>4</v>
      </c>
      <c r="G1888">
        <v>3</v>
      </c>
      <c r="H1888">
        <v>7</v>
      </c>
      <c r="I1888">
        <v>2</v>
      </c>
      <c r="J1888">
        <v>0</v>
      </c>
      <c r="K1888">
        <v>0</v>
      </c>
      <c r="L1888">
        <v>0</v>
      </c>
      <c r="M1888"/>
      <c r="O1888" s="101">
        <f>IF(ISBLANK(C1888),O1887,IF(COUNTIF(C$2:C1888,C1888)&gt;1,O1887,1+MAX(O1887,0)))</f>
        <v>51</v>
      </c>
      <c r="P1888" s="45">
        <f t="shared" si="638"/>
        <v>27</v>
      </c>
      <c r="Q1888" s="33" t="str">
        <f t="shared" si="639"/>
        <v/>
      </c>
      <c r="R1888" s="33">
        <f t="shared" si="640"/>
        <v>12</v>
      </c>
      <c r="S1888" s="33" t="str">
        <f t="shared" si="641"/>
        <v>133_12</v>
      </c>
      <c r="T1888" s="35" t="str">
        <f t="shared" si="642"/>
        <v>133PM</v>
      </c>
      <c r="U1888" s="35" t="str">
        <f t="shared" si="643"/>
        <v>133PMEW</v>
      </c>
      <c r="V1888" s="35" t="str">
        <f t="shared" si="659"/>
        <v>1Y</v>
      </c>
      <c r="W1888" s="35" t="str">
        <f t="shared" si="652"/>
        <v>133PM1Y143</v>
      </c>
      <c r="X1888" s="388">
        <f t="shared" si="653"/>
        <v>0</v>
      </c>
      <c r="Y1888" s="388">
        <f t="shared" si="654"/>
        <v>0</v>
      </c>
      <c r="Z1888" s="280" t="str">
        <f t="shared" si="644"/>
        <v/>
      </c>
      <c r="AA1888" s="280" t="str">
        <f t="shared" si="645"/>
        <v/>
      </c>
      <c r="AB1888" s="389" t="str">
        <f t="shared" si="655"/>
        <v/>
      </c>
      <c r="AC1888" s="389" t="str">
        <f t="shared" si="656"/>
        <v/>
      </c>
      <c r="AD1888" s="390" t="str">
        <f t="shared" si="646"/>
        <v/>
      </c>
      <c r="AE1888" s="282">
        <f t="shared" si="647"/>
        <v>0</v>
      </c>
      <c r="AF1888" s="359">
        <f t="shared" si="648"/>
        <v>0</v>
      </c>
      <c r="AG1888" s="280">
        <f t="shared" si="649"/>
        <v>0</v>
      </c>
      <c r="AH1888" s="280">
        <f t="shared" si="650"/>
        <v>0</v>
      </c>
      <c r="AI1888" s="280">
        <f>IF(ISBLANK(T1888),AI1887,IF(COUNTIF(T$2:T1888,T1888)&gt;1,AI1887,1+MAX(AI1887,0)))</f>
        <v>50</v>
      </c>
      <c r="AL1888" s="391" t="str">
        <f t="shared" si="657"/>
        <v/>
      </c>
      <c r="AM1888" s="391" t="str">
        <f t="shared" si="658"/>
        <v/>
      </c>
      <c r="AO1888" s="310" t="str">
        <f t="shared" si="651"/>
        <v/>
      </c>
      <c r="AP1888" s="310">
        <f>SUM(AO$1:AO1888)</f>
        <v>0</v>
      </c>
      <c r="AQ1888" s="310">
        <f>SUM(AK$2:AK1888)</f>
        <v>12</v>
      </c>
      <c r="AR1888" s="310">
        <f>COUNTA(AJ$2:AJ1888)</f>
        <v>12</v>
      </c>
      <c r="AS1888" s="312"/>
      <c r="AT1888" s="312"/>
      <c r="AU1888" s="312"/>
      <c r="AV1888" s="312"/>
      <c r="AW1888" s="312"/>
      <c r="AZ1888">
        <v>0</v>
      </c>
      <c r="BA1888">
        <v>0</v>
      </c>
    </row>
    <row r="1889" spans="1:53" x14ac:dyDescent="0.25">
      <c r="A1889">
        <v>133</v>
      </c>
      <c r="B1889" t="s">
        <v>66</v>
      </c>
      <c r="C1889" t="s">
        <v>672</v>
      </c>
      <c r="D1889"/>
      <c r="E1889">
        <v>1</v>
      </c>
      <c r="F1889">
        <v>4</v>
      </c>
      <c r="G1889">
        <v>4</v>
      </c>
      <c r="H1889">
        <v>7</v>
      </c>
      <c r="I1889">
        <v>3</v>
      </c>
      <c r="J1889">
        <v>1</v>
      </c>
      <c r="K1889">
        <v>1</v>
      </c>
      <c r="L1889">
        <v>3</v>
      </c>
      <c r="M1889"/>
      <c r="O1889" s="101">
        <f>IF(ISBLANK(C1889),O1888,IF(COUNTIF(C$2:C1889,C1889)&gt;1,O1888,1+MAX(O1888,0)))</f>
        <v>51</v>
      </c>
      <c r="P1889" s="45">
        <f t="shared" si="638"/>
        <v>27</v>
      </c>
      <c r="Q1889" s="33" t="str">
        <f t="shared" si="639"/>
        <v/>
      </c>
      <c r="R1889" s="33">
        <f t="shared" si="640"/>
        <v>12</v>
      </c>
      <c r="S1889" s="33" t="str">
        <f t="shared" si="641"/>
        <v>133_12</v>
      </c>
      <c r="T1889" s="35" t="str">
        <f t="shared" si="642"/>
        <v>133PM</v>
      </c>
      <c r="U1889" s="35" t="str">
        <f t="shared" si="643"/>
        <v>133PMEW</v>
      </c>
      <c r="V1889" s="35" t="str">
        <f t="shared" si="659"/>
        <v>1Y</v>
      </c>
      <c r="W1889" s="35" t="str">
        <f t="shared" si="652"/>
        <v>133PM1Y144</v>
      </c>
      <c r="X1889" s="388">
        <f t="shared" si="653"/>
        <v>1</v>
      </c>
      <c r="Y1889" s="388">
        <f t="shared" si="654"/>
        <v>3</v>
      </c>
      <c r="Z1889" s="280" t="str">
        <f t="shared" si="644"/>
        <v/>
      </c>
      <c r="AA1889" s="280" t="str">
        <f t="shared" si="645"/>
        <v/>
      </c>
      <c r="AB1889" s="389" t="str">
        <f t="shared" si="655"/>
        <v/>
      </c>
      <c r="AC1889" s="389" t="str">
        <f t="shared" si="656"/>
        <v/>
      </c>
      <c r="AD1889" s="390" t="str">
        <f t="shared" si="646"/>
        <v/>
      </c>
      <c r="AE1889" s="282">
        <f t="shared" si="647"/>
        <v>0</v>
      </c>
      <c r="AF1889" s="359">
        <f t="shared" si="648"/>
        <v>0</v>
      </c>
      <c r="AG1889" s="280">
        <f t="shared" si="649"/>
        <v>0</v>
      </c>
      <c r="AH1889" s="280">
        <f t="shared" si="650"/>
        <v>0</v>
      </c>
      <c r="AI1889" s="280">
        <f>IF(ISBLANK(T1889),AI1888,IF(COUNTIF(T$2:T1889,T1889)&gt;1,AI1888,1+MAX(AI1888,0)))</f>
        <v>50</v>
      </c>
      <c r="AL1889" s="391" t="str">
        <f t="shared" si="657"/>
        <v/>
      </c>
      <c r="AM1889" s="391" t="str">
        <f t="shared" si="658"/>
        <v/>
      </c>
      <c r="AO1889" s="310" t="str">
        <f t="shared" si="651"/>
        <v/>
      </c>
      <c r="AP1889" s="310">
        <f>SUM(AO$1:AO1889)</f>
        <v>0</v>
      </c>
      <c r="AQ1889" s="310">
        <f>SUM(AK$2:AK1889)</f>
        <v>12</v>
      </c>
      <c r="AR1889" s="310">
        <f>COUNTA(AJ$2:AJ1889)</f>
        <v>12</v>
      </c>
      <c r="AS1889" s="312"/>
      <c r="AT1889" s="312"/>
      <c r="AU1889" s="312"/>
      <c r="AV1889" s="312"/>
      <c r="AW1889" s="312"/>
      <c r="AZ1889">
        <v>1</v>
      </c>
      <c r="BA1889">
        <v>3</v>
      </c>
    </row>
    <row r="1890" spans="1:53" x14ac:dyDescent="0.25">
      <c r="A1890">
        <v>133</v>
      </c>
      <c r="B1890" t="s">
        <v>66</v>
      </c>
      <c r="C1890" t="s">
        <v>896</v>
      </c>
      <c r="D1890"/>
      <c r="E1890">
        <v>2</v>
      </c>
      <c r="F1890">
        <v>1</v>
      </c>
      <c r="G1890">
        <v>1</v>
      </c>
      <c r="H1890">
        <v>10</v>
      </c>
      <c r="I1890">
        <v>2</v>
      </c>
      <c r="J1890">
        <v>1</v>
      </c>
      <c r="K1890">
        <v>0</v>
      </c>
      <c r="L1890">
        <v>4</v>
      </c>
      <c r="M1890"/>
      <c r="O1890" s="101">
        <f>IF(ISBLANK(C1890),O1889,IF(COUNTIF(C$2:C1890,C1890)&gt;1,O1889,1+MAX(O1889,0)))</f>
        <v>51</v>
      </c>
      <c r="P1890" s="45">
        <f t="shared" si="638"/>
        <v>27</v>
      </c>
      <c r="Q1890" s="33" t="str">
        <f t="shared" si="639"/>
        <v/>
      </c>
      <c r="R1890" s="33">
        <f t="shared" si="640"/>
        <v>13</v>
      </c>
      <c r="S1890" s="33" t="str">
        <f t="shared" si="641"/>
        <v>133_13</v>
      </c>
      <c r="T1890" s="35" t="str">
        <f t="shared" si="642"/>
        <v>133PM</v>
      </c>
      <c r="U1890" s="35" t="str">
        <f t="shared" si="643"/>
        <v>133PMNS</v>
      </c>
      <c r="V1890" s="35" t="str">
        <f t="shared" si="659"/>
        <v>1Y</v>
      </c>
      <c r="W1890" s="35" t="str">
        <f t="shared" si="652"/>
        <v>133PM1Y211</v>
      </c>
      <c r="X1890" s="388">
        <f t="shared" si="653"/>
        <v>0</v>
      </c>
      <c r="Y1890" s="388">
        <f t="shared" si="654"/>
        <v>4</v>
      </c>
      <c r="Z1890" s="280" t="str">
        <f t="shared" si="644"/>
        <v/>
      </c>
      <c r="AA1890" s="280" t="str">
        <f t="shared" si="645"/>
        <v/>
      </c>
      <c r="AB1890" s="389" t="str">
        <f t="shared" si="655"/>
        <v/>
      </c>
      <c r="AC1890" s="389" t="str">
        <f t="shared" si="656"/>
        <v/>
      </c>
      <c r="AD1890" s="390" t="str">
        <f t="shared" si="646"/>
        <v/>
      </c>
      <c r="AE1890" s="282">
        <f t="shared" si="647"/>
        <v>0</v>
      </c>
      <c r="AF1890" s="359">
        <f t="shared" si="648"/>
        <v>0</v>
      </c>
      <c r="AG1890" s="280">
        <f t="shared" si="649"/>
        <v>0</v>
      </c>
      <c r="AH1890" s="280">
        <f t="shared" si="650"/>
        <v>0</v>
      </c>
      <c r="AI1890" s="280">
        <f>IF(ISBLANK(T1890),AI1889,IF(COUNTIF(T$2:T1890,T1890)&gt;1,AI1889,1+MAX(AI1889,0)))</f>
        <v>50</v>
      </c>
      <c r="AL1890" s="391" t="str">
        <f t="shared" si="657"/>
        <v/>
      </c>
      <c r="AM1890" s="391" t="str">
        <f t="shared" si="658"/>
        <v/>
      </c>
      <c r="AO1890" s="310" t="str">
        <f t="shared" si="651"/>
        <v/>
      </c>
      <c r="AP1890" s="310">
        <f>SUM(AO$1:AO1890)</f>
        <v>0</v>
      </c>
      <c r="AQ1890" s="310">
        <f>SUM(AK$2:AK1890)</f>
        <v>12</v>
      </c>
      <c r="AR1890" s="310">
        <f>COUNTA(AJ$2:AJ1890)</f>
        <v>12</v>
      </c>
      <c r="AS1890" s="312"/>
      <c r="AT1890" s="312"/>
      <c r="AU1890" s="312"/>
      <c r="AV1890" s="312"/>
      <c r="AW1890" s="312"/>
      <c r="AZ1890">
        <v>0</v>
      </c>
      <c r="BA1890">
        <v>4</v>
      </c>
    </row>
    <row r="1891" spans="1:53" x14ac:dyDescent="0.25">
      <c r="A1891">
        <v>133</v>
      </c>
      <c r="B1891" t="s">
        <v>66</v>
      </c>
      <c r="C1891" t="s">
        <v>896</v>
      </c>
      <c r="D1891"/>
      <c r="E1891">
        <v>2</v>
      </c>
      <c r="F1891">
        <v>1</v>
      </c>
      <c r="G1891">
        <v>2</v>
      </c>
      <c r="H1891">
        <v>32</v>
      </c>
      <c r="I1891">
        <v>14</v>
      </c>
      <c r="J1891">
        <v>15</v>
      </c>
      <c r="K1891">
        <v>0</v>
      </c>
      <c r="L1891">
        <v>2</v>
      </c>
      <c r="M1891"/>
      <c r="O1891" s="101">
        <f>IF(ISBLANK(C1891),O1890,IF(COUNTIF(C$2:C1891,C1891)&gt;1,O1890,1+MAX(O1890,0)))</f>
        <v>51</v>
      </c>
      <c r="P1891" s="45">
        <f t="shared" si="638"/>
        <v>27</v>
      </c>
      <c r="Q1891" s="33" t="str">
        <f t="shared" si="639"/>
        <v/>
      </c>
      <c r="R1891" s="33">
        <f t="shared" si="640"/>
        <v>13</v>
      </c>
      <c r="S1891" s="33" t="str">
        <f t="shared" si="641"/>
        <v>133_13</v>
      </c>
      <c r="T1891" s="35" t="str">
        <f t="shared" si="642"/>
        <v>133PM</v>
      </c>
      <c r="U1891" s="35" t="str">
        <f t="shared" si="643"/>
        <v>133PMNS</v>
      </c>
      <c r="V1891" s="35" t="str">
        <f t="shared" si="659"/>
        <v>1Y</v>
      </c>
      <c r="W1891" s="35" t="str">
        <f t="shared" si="652"/>
        <v>133PM1Y212</v>
      </c>
      <c r="X1891" s="388">
        <f t="shared" si="653"/>
        <v>0</v>
      </c>
      <c r="Y1891" s="388">
        <f t="shared" si="654"/>
        <v>2</v>
      </c>
      <c r="Z1891" s="280" t="str">
        <f t="shared" si="644"/>
        <v/>
      </c>
      <c r="AA1891" s="280" t="str">
        <f t="shared" si="645"/>
        <v/>
      </c>
      <c r="AB1891" s="389" t="str">
        <f t="shared" si="655"/>
        <v/>
      </c>
      <c r="AC1891" s="389" t="str">
        <f t="shared" si="656"/>
        <v/>
      </c>
      <c r="AD1891" s="390" t="str">
        <f t="shared" si="646"/>
        <v/>
      </c>
      <c r="AE1891" s="282">
        <f t="shared" si="647"/>
        <v>0</v>
      </c>
      <c r="AF1891" s="359">
        <f t="shared" si="648"/>
        <v>1</v>
      </c>
      <c r="AG1891" s="280">
        <f t="shared" si="649"/>
        <v>0</v>
      </c>
      <c r="AH1891" s="280">
        <f t="shared" si="650"/>
        <v>0</v>
      </c>
      <c r="AI1891" s="280">
        <f>IF(ISBLANK(T1891),AI1890,IF(COUNTIF(T$2:T1891,T1891)&gt;1,AI1890,1+MAX(AI1890,0)))</f>
        <v>50</v>
      </c>
      <c r="AL1891" s="391" t="str">
        <f t="shared" si="657"/>
        <v/>
      </c>
      <c r="AM1891" s="391" t="str">
        <f t="shared" si="658"/>
        <v/>
      </c>
      <c r="AO1891" s="310" t="str">
        <f t="shared" si="651"/>
        <v/>
      </c>
      <c r="AP1891" s="310">
        <f>SUM(AO$1:AO1891)</f>
        <v>0</v>
      </c>
      <c r="AQ1891" s="310">
        <f>SUM(AK$2:AK1891)</f>
        <v>12</v>
      </c>
      <c r="AR1891" s="310">
        <f>COUNTA(AJ$2:AJ1891)</f>
        <v>12</v>
      </c>
      <c r="AS1891" s="312"/>
      <c r="AT1891" s="312"/>
      <c r="AU1891" s="312"/>
      <c r="AV1891" s="312"/>
      <c r="AW1891" s="312"/>
      <c r="AZ1891">
        <v>0</v>
      </c>
      <c r="BA1891">
        <v>2</v>
      </c>
    </row>
    <row r="1892" spans="1:53" x14ac:dyDescent="0.25">
      <c r="A1892">
        <v>133</v>
      </c>
      <c r="B1892" t="s">
        <v>66</v>
      </c>
      <c r="C1892" t="s">
        <v>896</v>
      </c>
      <c r="D1892"/>
      <c r="E1892">
        <v>2</v>
      </c>
      <c r="F1892">
        <v>1</v>
      </c>
      <c r="G1892">
        <v>3</v>
      </c>
      <c r="H1892">
        <v>8</v>
      </c>
      <c r="I1892">
        <v>3</v>
      </c>
      <c r="J1892">
        <v>0</v>
      </c>
      <c r="K1892">
        <v>1</v>
      </c>
      <c r="L1892">
        <v>3</v>
      </c>
      <c r="M1892"/>
      <c r="O1892" s="101">
        <f>IF(ISBLANK(C1892),O1891,IF(COUNTIF(C$2:C1892,C1892)&gt;1,O1891,1+MAX(O1891,0)))</f>
        <v>51</v>
      </c>
      <c r="P1892" s="45">
        <f t="shared" si="638"/>
        <v>27</v>
      </c>
      <c r="Q1892" s="33" t="str">
        <f t="shared" si="639"/>
        <v/>
      </c>
      <c r="R1892" s="33">
        <f t="shared" si="640"/>
        <v>13</v>
      </c>
      <c r="S1892" s="33" t="str">
        <f t="shared" si="641"/>
        <v>133_13</v>
      </c>
      <c r="T1892" s="35" t="str">
        <f t="shared" si="642"/>
        <v>133PM</v>
      </c>
      <c r="U1892" s="35" t="str">
        <f t="shared" si="643"/>
        <v>133PMEW</v>
      </c>
      <c r="V1892" s="35" t="str">
        <f t="shared" si="659"/>
        <v>1Y</v>
      </c>
      <c r="W1892" s="35" t="str">
        <f t="shared" si="652"/>
        <v>133PM1Y213</v>
      </c>
      <c r="X1892" s="388">
        <f t="shared" si="653"/>
        <v>1</v>
      </c>
      <c r="Y1892" s="388">
        <f t="shared" si="654"/>
        <v>3</v>
      </c>
      <c r="Z1892" s="280" t="str">
        <f t="shared" si="644"/>
        <v/>
      </c>
      <c r="AA1892" s="280" t="str">
        <f t="shared" si="645"/>
        <v/>
      </c>
      <c r="AB1892" s="389" t="str">
        <f t="shared" si="655"/>
        <v/>
      </c>
      <c r="AC1892" s="389" t="str">
        <f t="shared" si="656"/>
        <v/>
      </c>
      <c r="AD1892" s="390" t="str">
        <f t="shared" si="646"/>
        <v/>
      </c>
      <c r="AE1892" s="282">
        <f t="shared" si="647"/>
        <v>0</v>
      </c>
      <c r="AF1892" s="359">
        <f t="shared" si="648"/>
        <v>0</v>
      </c>
      <c r="AG1892" s="280">
        <f t="shared" si="649"/>
        <v>0</v>
      </c>
      <c r="AH1892" s="280">
        <f t="shared" si="650"/>
        <v>0</v>
      </c>
      <c r="AI1892" s="280">
        <f>IF(ISBLANK(T1892),AI1891,IF(COUNTIF(T$2:T1892,T1892)&gt;1,AI1891,1+MAX(AI1891,0)))</f>
        <v>50</v>
      </c>
      <c r="AL1892" s="391" t="str">
        <f t="shared" si="657"/>
        <v/>
      </c>
      <c r="AM1892" s="391" t="str">
        <f t="shared" si="658"/>
        <v/>
      </c>
      <c r="AO1892" s="310" t="str">
        <f t="shared" si="651"/>
        <v/>
      </c>
      <c r="AP1892" s="310">
        <f>SUM(AO$1:AO1892)</f>
        <v>0</v>
      </c>
      <c r="AQ1892" s="310">
        <f>SUM(AK$2:AK1892)</f>
        <v>12</v>
      </c>
      <c r="AR1892" s="310">
        <f>COUNTA(AJ$2:AJ1892)</f>
        <v>12</v>
      </c>
      <c r="AS1892" s="312"/>
      <c r="AT1892" s="312"/>
      <c r="AU1892" s="312"/>
      <c r="AV1892" s="312"/>
      <c r="AW1892" s="312"/>
      <c r="AZ1892">
        <v>1</v>
      </c>
      <c r="BA1892">
        <v>3</v>
      </c>
    </row>
    <row r="1893" spans="1:53" x14ac:dyDescent="0.25">
      <c r="A1893">
        <v>133</v>
      </c>
      <c r="B1893" t="s">
        <v>66</v>
      </c>
      <c r="C1893" t="s">
        <v>896</v>
      </c>
      <c r="D1893"/>
      <c r="E1893">
        <v>2</v>
      </c>
      <c r="F1893">
        <v>1</v>
      </c>
      <c r="G1893">
        <v>4</v>
      </c>
      <c r="H1893">
        <v>3</v>
      </c>
      <c r="I1893">
        <v>1</v>
      </c>
      <c r="J1893">
        <v>1</v>
      </c>
      <c r="K1893">
        <v>1</v>
      </c>
      <c r="L1893">
        <v>2</v>
      </c>
      <c r="M1893"/>
      <c r="O1893" s="101">
        <f>IF(ISBLANK(C1893),O1892,IF(COUNTIF(C$2:C1893,C1893)&gt;1,O1892,1+MAX(O1892,0)))</f>
        <v>51</v>
      </c>
      <c r="P1893" s="45">
        <f t="shared" si="638"/>
        <v>27</v>
      </c>
      <c r="Q1893" s="33" t="str">
        <f t="shared" si="639"/>
        <v/>
      </c>
      <c r="R1893" s="33">
        <f t="shared" si="640"/>
        <v>13</v>
      </c>
      <c r="S1893" s="33" t="str">
        <f t="shared" si="641"/>
        <v>133_13</v>
      </c>
      <c r="T1893" s="35" t="str">
        <f t="shared" si="642"/>
        <v>133PM</v>
      </c>
      <c r="U1893" s="35" t="str">
        <f t="shared" si="643"/>
        <v>133PMEW</v>
      </c>
      <c r="V1893" s="35" t="str">
        <f t="shared" si="659"/>
        <v>1Y</v>
      </c>
      <c r="W1893" s="35" t="str">
        <f t="shared" si="652"/>
        <v>133PM1Y214</v>
      </c>
      <c r="X1893" s="388">
        <f t="shared" si="653"/>
        <v>1</v>
      </c>
      <c r="Y1893" s="388">
        <f t="shared" si="654"/>
        <v>2</v>
      </c>
      <c r="Z1893" s="280" t="str">
        <f t="shared" si="644"/>
        <v/>
      </c>
      <c r="AA1893" s="280" t="str">
        <f t="shared" si="645"/>
        <v/>
      </c>
      <c r="AB1893" s="389" t="str">
        <f t="shared" si="655"/>
        <v/>
      </c>
      <c r="AC1893" s="389" t="str">
        <f t="shared" si="656"/>
        <v/>
      </c>
      <c r="AD1893" s="390" t="str">
        <f t="shared" si="646"/>
        <v/>
      </c>
      <c r="AE1893" s="282">
        <f t="shared" si="647"/>
        <v>0</v>
      </c>
      <c r="AF1893" s="359">
        <f t="shared" si="648"/>
        <v>0</v>
      </c>
      <c r="AG1893" s="280">
        <f t="shared" si="649"/>
        <v>0</v>
      </c>
      <c r="AH1893" s="280">
        <f t="shared" si="650"/>
        <v>0</v>
      </c>
      <c r="AI1893" s="280">
        <f>IF(ISBLANK(T1893),AI1892,IF(COUNTIF(T$2:T1893,T1893)&gt;1,AI1892,1+MAX(AI1892,0)))</f>
        <v>50</v>
      </c>
      <c r="AJ1893" s="277"/>
      <c r="AK1893" s="296"/>
      <c r="AL1893" s="391" t="str">
        <f t="shared" si="657"/>
        <v/>
      </c>
      <c r="AM1893" s="391" t="str">
        <f t="shared" si="658"/>
        <v/>
      </c>
      <c r="AN1893" s="296"/>
      <c r="AO1893" s="310" t="str">
        <f t="shared" si="651"/>
        <v/>
      </c>
      <c r="AP1893" s="310">
        <f>SUM(AO$1:AO1893)</f>
        <v>0</v>
      </c>
      <c r="AQ1893" s="310">
        <f>SUM(AK$2:AK1893)</f>
        <v>12</v>
      </c>
      <c r="AR1893" s="310">
        <f>COUNTA(AJ$2:AJ1893)</f>
        <v>12</v>
      </c>
      <c r="AS1893" s="312"/>
      <c r="AT1893" s="312"/>
      <c r="AU1893" s="312"/>
      <c r="AV1893" s="312"/>
      <c r="AW1893" s="312"/>
      <c r="AZ1893">
        <v>1</v>
      </c>
      <c r="BA1893">
        <v>2</v>
      </c>
    </row>
    <row r="1894" spans="1:53" x14ac:dyDescent="0.25">
      <c r="A1894">
        <v>133</v>
      </c>
      <c r="B1894" t="s">
        <v>66</v>
      </c>
      <c r="C1894" t="s">
        <v>896</v>
      </c>
      <c r="D1894"/>
      <c r="E1894">
        <v>2</v>
      </c>
      <c r="F1894">
        <v>2</v>
      </c>
      <c r="G1894">
        <v>1</v>
      </c>
      <c r="H1894">
        <v>3</v>
      </c>
      <c r="I1894">
        <v>1</v>
      </c>
      <c r="J1894">
        <v>0</v>
      </c>
      <c r="K1894">
        <v>0</v>
      </c>
      <c r="L1894">
        <v>0</v>
      </c>
      <c r="M1894"/>
      <c r="O1894" s="101">
        <f>IF(ISBLANK(C1894),O1893,IF(COUNTIF(C$2:C1894,C1894)&gt;1,O1893,1+MAX(O1893,0)))</f>
        <v>51</v>
      </c>
      <c r="P1894" s="45">
        <f t="shared" si="638"/>
        <v>27</v>
      </c>
      <c r="Q1894" s="33" t="str">
        <f t="shared" si="639"/>
        <v/>
      </c>
      <c r="R1894" s="33">
        <f t="shared" si="640"/>
        <v>14</v>
      </c>
      <c r="S1894" s="33" t="str">
        <f t="shared" si="641"/>
        <v>133_14</v>
      </c>
      <c r="T1894" s="35" t="str">
        <f t="shared" si="642"/>
        <v>133PM</v>
      </c>
      <c r="U1894" s="35" t="str">
        <f t="shared" si="643"/>
        <v>133PMNS</v>
      </c>
      <c r="V1894" s="35" t="str">
        <f t="shared" si="659"/>
        <v>1Y</v>
      </c>
      <c r="W1894" s="35" t="str">
        <f t="shared" si="652"/>
        <v>133PM1Y221</v>
      </c>
      <c r="X1894" s="388">
        <f t="shared" si="653"/>
        <v>0</v>
      </c>
      <c r="Y1894" s="388">
        <f t="shared" si="654"/>
        <v>0</v>
      </c>
      <c r="Z1894" s="280" t="str">
        <f t="shared" si="644"/>
        <v/>
      </c>
      <c r="AA1894" s="280" t="str">
        <f t="shared" si="645"/>
        <v/>
      </c>
      <c r="AB1894" s="389" t="str">
        <f t="shared" si="655"/>
        <v/>
      </c>
      <c r="AC1894" s="389" t="str">
        <f t="shared" si="656"/>
        <v/>
      </c>
      <c r="AD1894" s="390" t="str">
        <f t="shared" si="646"/>
        <v/>
      </c>
      <c r="AE1894" s="282">
        <f t="shared" si="647"/>
        <v>0</v>
      </c>
      <c r="AF1894" s="359">
        <f t="shared" si="648"/>
        <v>0</v>
      </c>
      <c r="AG1894" s="280">
        <f t="shared" si="649"/>
        <v>0</v>
      </c>
      <c r="AH1894" s="280">
        <f t="shared" si="650"/>
        <v>0</v>
      </c>
      <c r="AI1894" s="280">
        <f>IF(ISBLANK(T1894),AI1893,IF(COUNTIF(T$2:T1894,T1894)&gt;1,AI1893,1+MAX(AI1893,0)))</f>
        <v>50</v>
      </c>
      <c r="AL1894" s="391" t="str">
        <f t="shared" si="657"/>
        <v/>
      </c>
      <c r="AM1894" s="391" t="str">
        <f t="shared" si="658"/>
        <v/>
      </c>
      <c r="AO1894" s="310" t="str">
        <f t="shared" si="651"/>
        <v/>
      </c>
      <c r="AP1894" s="310">
        <f>SUM(AO$1:AO1894)</f>
        <v>0</v>
      </c>
      <c r="AQ1894" s="310">
        <f>SUM(AK$2:AK1894)</f>
        <v>12</v>
      </c>
      <c r="AR1894" s="310">
        <f>COUNTA(AJ$2:AJ1894)</f>
        <v>12</v>
      </c>
      <c r="AS1894" s="312"/>
      <c r="AT1894" s="312"/>
      <c r="AU1894" s="312"/>
      <c r="AV1894" s="312"/>
      <c r="AW1894" s="312"/>
      <c r="AZ1894">
        <v>0</v>
      </c>
      <c r="BA1894">
        <v>0</v>
      </c>
    </row>
    <row r="1895" spans="1:53" x14ac:dyDescent="0.25">
      <c r="A1895">
        <v>133</v>
      </c>
      <c r="B1895" t="s">
        <v>66</v>
      </c>
      <c r="C1895" t="s">
        <v>896</v>
      </c>
      <c r="D1895"/>
      <c r="E1895">
        <v>2</v>
      </c>
      <c r="F1895">
        <v>2</v>
      </c>
      <c r="G1895">
        <v>2</v>
      </c>
      <c r="H1895">
        <v>26</v>
      </c>
      <c r="I1895">
        <v>9</v>
      </c>
      <c r="J1895">
        <v>10</v>
      </c>
      <c r="K1895">
        <v>0</v>
      </c>
      <c r="L1895">
        <v>3</v>
      </c>
      <c r="M1895"/>
      <c r="O1895" s="101">
        <f>IF(ISBLANK(C1895),O1894,IF(COUNTIF(C$2:C1895,C1895)&gt;1,O1894,1+MAX(O1894,0)))</f>
        <v>51</v>
      </c>
      <c r="P1895" s="45">
        <f t="shared" si="638"/>
        <v>27</v>
      </c>
      <c r="Q1895" s="33" t="str">
        <f t="shared" si="639"/>
        <v/>
      </c>
      <c r="R1895" s="33">
        <f t="shared" si="640"/>
        <v>14</v>
      </c>
      <c r="S1895" s="33" t="str">
        <f t="shared" si="641"/>
        <v>133_14</v>
      </c>
      <c r="T1895" s="35" t="str">
        <f t="shared" si="642"/>
        <v>133PM</v>
      </c>
      <c r="U1895" s="35" t="str">
        <f t="shared" si="643"/>
        <v>133PMNS</v>
      </c>
      <c r="V1895" s="35" t="str">
        <f t="shared" si="659"/>
        <v>1Y</v>
      </c>
      <c r="W1895" s="35" t="str">
        <f t="shared" si="652"/>
        <v>133PM1Y222</v>
      </c>
      <c r="X1895" s="388">
        <f t="shared" si="653"/>
        <v>0</v>
      </c>
      <c r="Y1895" s="388">
        <f t="shared" si="654"/>
        <v>3</v>
      </c>
      <c r="Z1895" s="280" t="str">
        <f t="shared" si="644"/>
        <v/>
      </c>
      <c r="AA1895" s="280" t="str">
        <f t="shared" si="645"/>
        <v/>
      </c>
      <c r="AB1895" s="389" t="str">
        <f t="shared" si="655"/>
        <v/>
      </c>
      <c r="AC1895" s="389" t="str">
        <f t="shared" si="656"/>
        <v/>
      </c>
      <c r="AD1895" s="390" t="str">
        <f t="shared" si="646"/>
        <v/>
      </c>
      <c r="AE1895" s="282">
        <f t="shared" si="647"/>
        <v>0</v>
      </c>
      <c r="AF1895" s="359">
        <f t="shared" si="648"/>
        <v>1</v>
      </c>
      <c r="AG1895" s="280">
        <f t="shared" si="649"/>
        <v>0</v>
      </c>
      <c r="AH1895" s="280">
        <f t="shared" si="650"/>
        <v>0</v>
      </c>
      <c r="AI1895" s="280">
        <f>IF(ISBLANK(T1895),AI1894,IF(COUNTIF(T$2:T1895,T1895)&gt;1,AI1894,1+MAX(AI1894,0)))</f>
        <v>50</v>
      </c>
      <c r="AL1895" s="391" t="str">
        <f t="shared" si="657"/>
        <v/>
      </c>
      <c r="AM1895" s="391" t="str">
        <f t="shared" si="658"/>
        <v/>
      </c>
      <c r="AO1895" s="310" t="str">
        <f t="shared" si="651"/>
        <v/>
      </c>
      <c r="AP1895" s="310">
        <f>SUM(AO$1:AO1895)</f>
        <v>0</v>
      </c>
      <c r="AQ1895" s="310">
        <f>SUM(AK$2:AK1895)</f>
        <v>12</v>
      </c>
      <c r="AR1895" s="310">
        <f>COUNTA(AJ$2:AJ1895)</f>
        <v>12</v>
      </c>
      <c r="AS1895" s="312"/>
      <c r="AT1895" s="312"/>
      <c r="AU1895" s="312"/>
      <c r="AV1895" s="312"/>
      <c r="AW1895" s="312"/>
      <c r="AZ1895">
        <v>0</v>
      </c>
      <c r="BA1895">
        <v>3</v>
      </c>
    </row>
    <row r="1896" spans="1:53" x14ac:dyDescent="0.25">
      <c r="A1896">
        <v>133</v>
      </c>
      <c r="B1896" t="s">
        <v>66</v>
      </c>
      <c r="C1896" t="s">
        <v>896</v>
      </c>
      <c r="D1896"/>
      <c r="E1896">
        <v>2</v>
      </c>
      <c r="F1896">
        <v>2</v>
      </c>
      <c r="G1896">
        <v>3</v>
      </c>
      <c r="H1896">
        <v>5</v>
      </c>
      <c r="I1896">
        <v>1</v>
      </c>
      <c r="J1896">
        <v>1</v>
      </c>
      <c r="K1896">
        <v>2</v>
      </c>
      <c r="L1896">
        <v>2</v>
      </c>
      <c r="M1896"/>
      <c r="O1896" s="101">
        <f>IF(ISBLANK(C1896),O1895,IF(COUNTIF(C$2:C1896,C1896)&gt;1,O1895,1+MAX(O1895,0)))</f>
        <v>51</v>
      </c>
      <c r="P1896" s="45">
        <f t="shared" si="638"/>
        <v>27</v>
      </c>
      <c r="Q1896" s="33" t="str">
        <f t="shared" si="639"/>
        <v/>
      </c>
      <c r="R1896" s="33">
        <f t="shared" si="640"/>
        <v>14</v>
      </c>
      <c r="S1896" s="33" t="str">
        <f t="shared" si="641"/>
        <v>133_14</v>
      </c>
      <c r="T1896" s="35" t="str">
        <f t="shared" si="642"/>
        <v>133PM</v>
      </c>
      <c r="U1896" s="35" t="str">
        <f t="shared" si="643"/>
        <v>133PMEW</v>
      </c>
      <c r="V1896" s="35" t="str">
        <f t="shared" si="659"/>
        <v>1Y</v>
      </c>
      <c r="W1896" s="35" t="str">
        <f t="shared" si="652"/>
        <v>133PM1Y223</v>
      </c>
      <c r="X1896" s="388">
        <f t="shared" si="653"/>
        <v>2</v>
      </c>
      <c r="Y1896" s="388">
        <f t="shared" si="654"/>
        <v>2</v>
      </c>
      <c r="Z1896" s="280" t="str">
        <f t="shared" si="644"/>
        <v/>
      </c>
      <c r="AA1896" s="280" t="str">
        <f t="shared" si="645"/>
        <v/>
      </c>
      <c r="AB1896" s="389" t="str">
        <f t="shared" si="655"/>
        <v/>
      </c>
      <c r="AC1896" s="389" t="str">
        <f t="shared" si="656"/>
        <v/>
      </c>
      <c r="AD1896" s="390" t="str">
        <f t="shared" si="646"/>
        <v/>
      </c>
      <c r="AE1896" s="282">
        <f t="shared" si="647"/>
        <v>0</v>
      </c>
      <c r="AF1896" s="359">
        <f t="shared" si="648"/>
        <v>0</v>
      </c>
      <c r="AG1896" s="280">
        <f t="shared" si="649"/>
        <v>0</v>
      </c>
      <c r="AH1896" s="280">
        <f t="shared" si="650"/>
        <v>0</v>
      </c>
      <c r="AI1896" s="280">
        <f>IF(ISBLANK(T1896),AI1895,IF(COUNTIF(T$2:T1896,T1896)&gt;1,AI1895,1+MAX(AI1895,0)))</f>
        <v>50</v>
      </c>
      <c r="AL1896" s="391" t="str">
        <f t="shared" si="657"/>
        <v/>
      </c>
      <c r="AM1896" s="391" t="str">
        <f t="shared" si="658"/>
        <v/>
      </c>
      <c r="AO1896" s="310" t="str">
        <f t="shared" si="651"/>
        <v/>
      </c>
      <c r="AP1896" s="310">
        <f>SUM(AO$1:AO1896)</f>
        <v>0</v>
      </c>
      <c r="AQ1896" s="310">
        <f>SUM(AK$2:AK1896)</f>
        <v>12</v>
      </c>
      <c r="AR1896" s="310">
        <f>COUNTA(AJ$2:AJ1896)</f>
        <v>12</v>
      </c>
      <c r="AS1896" s="312"/>
      <c r="AT1896" s="312"/>
      <c r="AU1896" s="312"/>
      <c r="AV1896" s="312"/>
      <c r="AW1896" s="312"/>
      <c r="AZ1896">
        <v>2</v>
      </c>
      <c r="BA1896">
        <v>2</v>
      </c>
    </row>
    <row r="1897" spans="1:53" x14ac:dyDescent="0.25">
      <c r="A1897">
        <v>133</v>
      </c>
      <c r="B1897" t="s">
        <v>66</v>
      </c>
      <c r="C1897" t="s">
        <v>896</v>
      </c>
      <c r="D1897"/>
      <c r="E1897">
        <v>2</v>
      </c>
      <c r="F1897">
        <v>2</v>
      </c>
      <c r="G1897">
        <v>4</v>
      </c>
      <c r="H1897">
        <v>6</v>
      </c>
      <c r="I1897">
        <v>0</v>
      </c>
      <c r="J1897">
        <v>3</v>
      </c>
      <c r="K1897">
        <v>2</v>
      </c>
      <c r="L1897">
        <v>2</v>
      </c>
      <c r="M1897"/>
      <c r="O1897" s="101">
        <f>IF(ISBLANK(C1897),O1896,IF(COUNTIF(C$2:C1897,C1897)&gt;1,O1896,1+MAX(O1896,0)))</f>
        <v>51</v>
      </c>
      <c r="P1897" s="45">
        <f t="shared" si="638"/>
        <v>27</v>
      </c>
      <c r="Q1897" s="33" t="str">
        <f t="shared" si="639"/>
        <v/>
      </c>
      <c r="R1897" s="33">
        <f t="shared" si="640"/>
        <v>14</v>
      </c>
      <c r="S1897" s="33" t="str">
        <f t="shared" si="641"/>
        <v>133_14</v>
      </c>
      <c r="T1897" s="35" t="str">
        <f t="shared" si="642"/>
        <v>133PM</v>
      </c>
      <c r="U1897" s="35" t="str">
        <f t="shared" si="643"/>
        <v>133PMEW</v>
      </c>
      <c r="V1897" s="35" t="str">
        <f t="shared" si="659"/>
        <v>1Y</v>
      </c>
      <c r="W1897" s="35" t="str">
        <f t="shared" si="652"/>
        <v>133PM1Y224</v>
      </c>
      <c r="X1897" s="388">
        <f t="shared" si="653"/>
        <v>2</v>
      </c>
      <c r="Y1897" s="388">
        <f t="shared" si="654"/>
        <v>2</v>
      </c>
      <c r="Z1897" s="280" t="str">
        <f t="shared" si="644"/>
        <v/>
      </c>
      <c r="AA1897" s="280" t="str">
        <f t="shared" si="645"/>
        <v/>
      </c>
      <c r="AB1897" s="389" t="str">
        <f t="shared" si="655"/>
        <v/>
      </c>
      <c r="AC1897" s="389" t="str">
        <f t="shared" si="656"/>
        <v/>
      </c>
      <c r="AD1897" s="390" t="str">
        <f t="shared" si="646"/>
        <v/>
      </c>
      <c r="AE1897" s="282">
        <f t="shared" si="647"/>
        <v>0</v>
      </c>
      <c r="AF1897" s="359">
        <f t="shared" si="648"/>
        <v>0</v>
      </c>
      <c r="AG1897" s="280">
        <f t="shared" si="649"/>
        <v>0</v>
      </c>
      <c r="AH1897" s="280">
        <f t="shared" si="650"/>
        <v>0</v>
      </c>
      <c r="AI1897" s="280">
        <f>IF(ISBLANK(T1897),AI1896,IF(COUNTIF(T$2:T1897,T1897)&gt;1,AI1896,1+MAX(AI1896,0)))</f>
        <v>50</v>
      </c>
      <c r="AL1897" s="391" t="str">
        <f t="shared" si="657"/>
        <v/>
      </c>
      <c r="AM1897" s="391" t="str">
        <f t="shared" si="658"/>
        <v/>
      </c>
      <c r="AO1897" s="310" t="str">
        <f t="shared" si="651"/>
        <v/>
      </c>
      <c r="AP1897" s="310">
        <f>SUM(AO$1:AO1897)</f>
        <v>0</v>
      </c>
      <c r="AQ1897" s="310">
        <f>SUM(AK$2:AK1897)</f>
        <v>12</v>
      </c>
      <c r="AR1897" s="310">
        <f>COUNTA(AJ$2:AJ1897)</f>
        <v>12</v>
      </c>
      <c r="AS1897" s="312"/>
      <c r="AT1897" s="312"/>
      <c r="AU1897" s="312"/>
      <c r="AV1897" s="312"/>
      <c r="AW1897" s="312"/>
      <c r="AZ1897">
        <v>2</v>
      </c>
      <c r="BA1897">
        <v>2</v>
      </c>
    </row>
    <row r="1898" spans="1:53" x14ac:dyDescent="0.25">
      <c r="A1898">
        <v>133</v>
      </c>
      <c r="B1898" t="s">
        <v>66</v>
      </c>
      <c r="C1898" t="s">
        <v>896</v>
      </c>
      <c r="D1898"/>
      <c r="E1898">
        <v>2</v>
      </c>
      <c r="F1898">
        <v>3</v>
      </c>
      <c r="G1898">
        <v>1</v>
      </c>
      <c r="H1898">
        <v>11</v>
      </c>
      <c r="I1898">
        <v>3</v>
      </c>
      <c r="J1898">
        <v>1</v>
      </c>
      <c r="K1898">
        <v>0</v>
      </c>
      <c r="L1898">
        <v>0</v>
      </c>
      <c r="M1898"/>
      <c r="O1898" s="101">
        <f>IF(ISBLANK(C1898),O1897,IF(COUNTIF(C$2:C1898,C1898)&gt;1,O1897,1+MAX(O1897,0)))</f>
        <v>51</v>
      </c>
      <c r="P1898" s="45">
        <f t="shared" si="638"/>
        <v>27</v>
      </c>
      <c r="Q1898" s="33" t="str">
        <f t="shared" si="639"/>
        <v/>
      </c>
      <c r="R1898" s="33">
        <f t="shared" si="640"/>
        <v>15</v>
      </c>
      <c r="S1898" s="33" t="str">
        <f t="shared" si="641"/>
        <v>133_15</v>
      </c>
      <c r="T1898" s="35" t="str">
        <f t="shared" si="642"/>
        <v>133PM</v>
      </c>
      <c r="U1898" s="35" t="str">
        <f t="shared" si="643"/>
        <v>133PMNS</v>
      </c>
      <c r="V1898" s="35" t="str">
        <f t="shared" si="659"/>
        <v>1Y</v>
      </c>
      <c r="W1898" s="35" t="str">
        <f t="shared" si="652"/>
        <v>133PM1Y231</v>
      </c>
      <c r="X1898" s="388">
        <f t="shared" si="653"/>
        <v>0</v>
      </c>
      <c r="Y1898" s="388">
        <f t="shared" si="654"/>
        <v>0</v>
      </c>
      <c r="Z1898" s="280" t="str">
        <f t="shared" si="644"/>
        <v/>
      </c>
      <c r="AA1898" s="280" t="str">
        <f t="shared" si="645"/>
        <v/>
      </c>
      <c r="AB1898" s="389" t="str">
        <f t="shared" si="655"/>
        <v/>
      </c>
      <c r="AC1898" s="389" t="str">
        <f t="shared" si="656"/>
        <v/>
      </c>
      <c r="AD1898" s="390" t="str">
        <f t="shared" si="646"/>
        <v/>
      </c>
      <c r="AE1898" s="282">
        <f t="shared" si="647"/>
        <v>0</v>
      </c>
      <c r="AF1898" s="359">
        <f t="shared" si="648"/>
        <v>0</v>
      </c>
      <c r="AG1898" s="280">
        <f t="shared" si="649"/>
        <v>0</v>
      </c>
      <c r="AH1898" s="280">
        <f t="shared" si="650"/>
        <v>0</v>
      </c>
      <c r="AI1898" s="280">
        <f>IF(ISBLANK(T1898),AI1897,IF(COUNTIF(T$2:T1898,T1898)&gt;1,AI1897,1+MAX(AI1897,0)))</f>
        <v>50</v>
      </c>
      <c r="AL1898" s="391" t="str">
        <f t="shared" si="657"/>
        <v/>
      </c>
      <c r="AM1898" s="391" t="str">
        <f t="shared" si="658"/>
        <v/>
      </c>
      <c r="AO1898" s="310" t="str">
        <f t="shared" si="651"/>
        <v/>
      </c>
      <c r="AP1898" s="310">
        <f>SUM(AO$1:AO1898)</f>
        <v>0</v>
      </c>
      <c r="AQ1898" s="310">
        <f>SUM(AK$2:AK1898)</f>
        <v>12</v>
      </c>
      <c r="AR1898" s="310">
        <f>COUNTA(AJ$2:AJ1898)</f>
        <v>12</v>
      </c>
      <c r="AS1898" s="312"/>
      <c r="AT1898" s="312"/>
      <c r="AU1898" s="312"/>
      <c r="AV1898" s="312"/>
      <c r="AW1898" s="312"/>
      <c r="AZ1898">
        <v>0</v>
      </c>
      <c r="BA1898">
        <v>0</v>
      </c>
    </row>
    <row r="1899" spans="1:53" x14ac:dyDescent="0.25">
      <c r="A1899">
        <v>133</v>
      </c>
      <c r="B1899" t="s">
        <v>66</v>
      </c>
      <c r="C1899" t="s">
        <v>896</v>
      </c>
      <c r="D1899"/>
      <c r="E1899">
        <v>2</v>
      </c>
      <c r="F1899">
        <v>3</v>
      </c>
      <c r="G1899">
        <v>2</v>
      </c>
      <c r="H1899">
        <v>42</v>
      </c>
      <c r="I1899">
        <v>8</v>
      </c>
      <c r="J1899">
        <v>8</v>
      </c>
      <c r="K1899">
        <v>0</v>
      </c>
      <c r="L1899">
        <v>3</v>
      </c>
      <c r="M1899"/>
      <c r="O1899" s="101">
        <f>IF(ISBLANK(C1899),O1898,IF(COUNTIF(C$2:C1899,C1899)&gt;1,O1898,1+MAX(O1898,0)))</f>
        <v>51</v>
      </c>
      <c r="P1899" s="45">
        <f t="shared" si="638"/>
        <v>27</v>
      </c>
      <c r="Q1899" s="33" t="str">
        <f t="shared" si="639"/>
        <v/>
      </c>
      <c r="R1899" s="33">
        <f t="shared" si="640"/>
        <v>15</v>
      </c>
      <c r="S1899" s="33" t="str">
        <f t="shared" si="641"/>
        <v>133_15</v>
      </c>
      <c r="T1899" s="35" t="str">
        <f t="shared" si="642"/>
        <v>133PM</v>
      </c>
      <c r="U1899" s="35" t="str">
        <f t="shared" si="643"/>
        <v>133PMNS</v>
      </c>
      <c r="V1899" s="35" t="str">
        <f t="shared" si="659"/>
        <v>1Y</v>
      </c>
      <c r="W1899" s="35" t="str">
        <f t="shared" si="652"/>
        <v>133PM1Y232</v>
      </c>
      <c r="X1899" s="388">
        <f t="shared" si="653"/>
        <v>0</v>
      </c>
      <c r="Y1899" s="388">
        <f t="shared" si="654"/>
        <v>3</v>
      </c>
      <c r="Z1899" s="280" t="str">
        <f t="shared" si="644"/>
        <v/>
      </c>
      <c r="AA1899" s="280" t="str">
        <f t="shared" si="645"/>
        <v/>
      </c>
      <c r="AB1899" s="389" t="str">
        <f t="shared" si="655"/>
        <v/>
      </c>
      <c r="AC1899" s="389" t="str">
        <f t="shared" si="656"/>
        <v/>
      </c>
      <c r="AD1899" s="390" t="str">
        <f t="shared" si="646"/>
        <v/>
      </c>
      <c r="AE1899" s="282">
        <f t="shared" si="647"/>
        <v>0</v>
      </c>
      <c r="AF1899" s="359">
        <f t="shared" si="648"/>
        <v>1</v>
      </c>
      <c r="AG1899" s="280">
        <f t="shared" si="649"/>
        <v>0</v>
      </c>
      <c r="AH1899" s="280">
        <f t="shared" si="650"/>
        <v>0</v>
      </c>
      <c r="AI1899" s="280">
        <f>IF(ISBLANK(T1899),AI1898,IF(COUNTIF(T$2:T1899,T1899)&gt;1,AI1898,1+MAX(AI1898,0)))</f>
        <v>50</v>
      </c>
      <c r="AL1899" s="391" t="str">
        <f t="shared" si="657"/>
        <v/>
      </c>
      <c r="AM1899" s="391" t="str">
        <f t="shared" si="658"/>
        <v/>
      </c>
      <c r="AO1899" s="310" t="str">
        <f t="shared" si="651"/>
        <v/>
      </c>
      <c r="AP1899" s="310">
        <f>SUM(AO$1:AO1899)</f>
        <v>0</v>
      </c>
      <c r="AQ1899" s="310">
        <f>SUM(AK$2:AK1899)</f>
        <v>12</v>
      </c>
      <c r="AR1899" s="310">
        <f>COUNTA(AJ$2:AJ1899)</f>
        <v>12</v>
      </c>
      <c r="AS1899" s="312"/>
      <c r="AT1899" s="312"/>
      <c r="AU1899" s="312"/>
      <c r="AV1899" s="312"/>
      <c r="AW1899" s="312"/>
      <c r="AZ1899">
        <v>0</v>
      </c>
      <c r="BA1899">
        <v>3</v>
      </c>
    </row>
    <row r="1900" spans="1:53" x14ac:dyDescent="0.25">
      <c r="A1900">
        <v>133</v>
      </c>
      <c r="B1900" t="s">
        <v>66</v>
      </c>
      <c r="C1900" t="s">
        <v>896</v>
      </c>
      <c r="D1900"/>
      <c r="E1900">
        <v>2</v>
      </c>
      <c r="F1900">
        <v>3</v>
      </c>
      <c r="G1900">
        <v>3</v>
      </c>
      <c r="H1900">
        <v>13</v>
      </c>
      <c r="I1900">
        <v>4</v>
      </c>
      <c r="J1900">
        <v>6</v>
      </c>
      <c r="K1900">
        <v>3</v>
      </c>
      <c r="L1900">
        <v>5</v>
      </c>
      <c r="M1900"/>
      <c r="O1900" s="101">
        <f>IF(ISBLANK(C1900),O1899,IF(COUNTIF(C$2:C1900,C1900)&gt;1,O1899,1+MAX(O1899,0)))</f>
        <v>51</v>
      </c>
      <c r="P1900" s="45">
        <f t="shared" si="638"/>
        <v>27</v>
      </c>
      <c r="Q1900" s="33" t="str">
        <f t="shared" si="639"/>
        <v/>
      </c>
      <c r="R1900" s="33">
        <f t="shared" si="640"/>
        <v>15</v>
      </c>
      <c r="S1900" s="33" t="str">
        <f t="shared" si="641"/>
        <v>133_15</v>
      </c>
      <c r="T1900" s="35" t="str">
        <f t="shared" si="642"/>
        <v>133PM</v>
      </c>
      <c r="U1900" s="35" t="str">
        <f t="shared" si="643"/>
        <v>133PMEW</v>
      </c>
      <c r="V1900" s="35" t="str">
        <f t="shared" si="659"/>
        <v>1Y</v>
      </c>
      <c r="W1900" s="35" t="str">
        <f t="shared" si="652"/>
        <v>133PM1Y233</v>
      </c>
      <c r="X1900" s="388">
        <f t="shared" si="653"/>
        <v>3</v>
      </c>
      <c r="Y1900" s="388">
        <f t="shared" si="654"/>
        <v>5</v>
      </c>
      <c r="Z1900" s="280" t="str">
        <f t="shared" si="644"/>
        <v/>
      </c>
      <c r="AA1900" s="280" t="str">
        <f t="shared" si="645"/>
        <v/>
      </c>
      <c r="AB1900" s="389" t="str">
        <f t="shared" si="655"/>
        <v/>
      </c>
      <c r="AC1900" s="389" t="str">
        <f t="shared" si="656"/>
        <v/>
      </c>
      <c r="AD1900" s="390" t="str">
        <f t="shared" si="646"/>
        <v/>
      </c>
      <c r="AE1900" s="282">
        <f t="shared" si="647"/>
        <v>0</v>
      </c>
      <c r="AF1900" s="359">
        <f t="shared" si="648"/>
        <v>0</v>
      </c>
      <c r="AG1900" s="280">
        <f t="shared" si="649"/>
        <v>0</v>
      </c>
      <c r="AH1900" s="280">
        <f t="shared" si="650"/>
        <v>0</v>
      </c>
      <c r="AI1900" s="280">
        <f>IF(ISBLANK(T1900),AI1899,IF(COUNTIF(T$2:T1900,T1900)&gt;1,AI1899,1+MAX(AI1899,0)))</f>
        <v>50</v>
      </c>
      <c r="AL1900" s="391" t="str">
        <f t="shared" si="657"/>
        <v/>
      </c>
      <c r="AM1900" s="391" t="str">
        <f t="shared" si="658"/>
        <v/>
      </c>
      <c r="AO1900" s="310" t="str">
        <f t="shared" si="651"/>
        <v/>
      </c>
      <c r="AP1900" s="310">
        <f>SUM(AO$1:AO1900)</f>
        <v>0</v>
      </c>
      <c r="AQ1900" s="310">
        <f>SUM(AK$2:AK1900)</f>
        <v>12</v>
      </c>
      <c r="AR1900" s="310">
        <f>COUNTA(AJ$2:AJ1900)</f>
        <v>12</v>
      </c>
      <c r="AS1900" s="312"/>
      <c r="AT1900" s="312"/>
      <c r="AU1900" s="312"/>
      <c r="AV1900" s="312"/>
      <c r="AW1900" s="312"/>
      <c r="AZ1900">
        <v>3</v>
      </c>
      <c r="BA1900">
        <v>5</v>
      </c>
    </row>
    <row r="1901" spans="1:53" x14ac:dyDescent="0.25">
      <c r="A1901">
        <v>133</v>
      </c>
      <c r="B1901" t="s">
        <v>66</v>
      </c>
      <c r="C1901" t="s">
        <v>896</v>
      </c>
      <c r="D1901"/>
      <c r="E1901">
        <v>2</v>
      </c>
      <c r="F1901">
        <v>3</v>
      </c>
      <c r="G1901">
        <v>4</v>
      </c>
      <c r="H1901">
        <v>10</v>
      </c>
      <c r="I1901">
        <v>2</v>
      </c>
      <c r="J1901">
        <v>2</v>
      </c>
      <c r="K1901">
        <v>1</v>
      </c>
      <c r="L1901">
        <v>2</v>
      </c>
      <c r="M1901"/>
      <c r="O1901" s="101">
        <f>IF(ISBLANK(C1901),O1900,IF(COUNTIF(C$2:C1901,C1901)&gt;1,O1900,1+MAX(O1900,0)))</f>
        <v>51</v>
      </c>
      <c r="P1901" s="45">
        <f t="shared" si="638"/>
        <v>27</v>
      </c>
      <c r="Q1901" s="33" t="str">
        <f t="shared" si="639"/>
        <v/>
      </c>
      <c r="R1901" s="33">
        <f t="shared" si="640"/>
        <v>15</v>
      </c>
      <c r="S1901" s="33" t="str">
        <f t="shared" si="641"/>
        <v>133_15</v>
      </c>
      <c r="T1901" s="35" t="str">
        <f t="shared" si="642"/>
        <v>133PM</v>
      </c>
      <c r="U1901" s="35" t="str">
        <f t="shared" si="643"/>
        <v>133PMEW</v>
      </c>
      <c r="V1901" s="35" t="str">
        <f t="shared" si="659"/>
        <v>1Y</v>
      </c>
      <c r="W1901" s="35" t="str">
        <f t="shared" si="652"/>
        <v>133PM1Y234</v>
      </c>
      <c r="X1901" s="388">
        <f t="shared" si="653"/>
        <v>1</v>
      </c>
      <c r="Y1901" s="388">
        <f t="shared" si="654"/>
        <v>2</v>
      </c>
      <c r="Z1901" s="280" t="str">
        <f t="shared" si="644"/>
        <v/>
      </c>
      <c r="AA1901" s="280" t="str">
        <f t="shared" si="645"/>
        <v/>
      </c>
      <c r="AB1901" s="389" t="str">
        <f t="shared" si="655"/>
        <v/>
      </c>
      <c r="AC1901" s="389" t="str">
        <f t="shared" si="656"/>
        <v/>
      </c>
      <c r="AD1901" s="390" t="str">
        <f t="shared" si="646"/>
        <v/>
      </c>
      <c r="AE1901" s="282">
        <f t="shared" si="647"/>
        <v>0</v>
      </c>
      <c r="AF1901" s="359">
        <f t="shared" si="648"/>
        <v>0</v>
      </c>
      <c r="AG1901" s="280">
        <f t="shared" si="649"/>
        <v>0</v>
      </c>
      <c r="AH1901" s="280">
        <f t="shared" si="650"/>
        <v>0</v>
      </c>
      <c r="AI1901" s="280">
        <f>IF(ISBLANK(T1901),AI1900,IF(COUNTIF(T$2:T1901,T1901)&gt;1,AI1900,1+MAX(AI1900,0)))</f>
        <v>50</v>
      </c>
      <c r="AL1901" s="391" t="str">
        <f t="shared" si="657"/>
        <v/>
      </c>
      <c r="AM1901" s="391" t="str">
        <f t="shared" si="658"/>
        <v/>
      </c>
      <c r="AO1901" s="310" t="str">
        <f t="shared" si="651"/>
        <v/>
      </c>
      <c r="AP1901" s="310">
        <f>SUM(AO$1:AO1901)</f>
        <v>0</v>
      </c>
      <c r="AQ1901" s="310">
        <f>SUM(AK$2:AK1901)</f>
        <v>12</v>
      </c>
      <c r="AR1901" s="310">
        <f>COUNTA(AJ$2:AJ1901)</f>
        <v>12</v>
      </c>
      <c r="AS1901" s="312"/>
      <c r="AT1901" s="312"/>
      <c r="AU1901" s="312"/>
      <c r="AV1901" s="312"/>
      <c r="AW1901" s="312"/>
      <c r="AZ1901">
        <v>1</v>
      </c>
      <c r="BA1901">
        <v>2</v>
      </c>
    </row>
    <row r="1902" spans="1:53" x14ac:dyDescent="0.25">
      <c r="A1902">
        <v>133</v>
      </c>
      <c r="B1902" t="s">
        <v>66</v>
      </c>
      <c r="C1902" t="s">
        <v>896</v>
      </c>
      <c r="D1902"/>
      <c r="E1902">
        <v>2</v>
      </c>
      <c r="F1902">
        <v>4</v>
      </c>
      <c r="G1902">
        <v>1</v>
      </c>
      <c r="H1902">
        <v>16</v>
      </c>
      <c r="I1902">
        <v>3</v>
      </c>
      <c r="J1902">
        <v>2</v>
      </c>
      <c r="K1902">
        <v>0</v>
      </c>
      <c r="L1902">
        <v>1</v>
      </c>
      <c r="M1902"/>
      <c r="O1902" s="101">
        <f>IF(ISBLANK(C1902),O1901,IF(COUNTIF(C$2:C1902,C1902)&gt;1,O1901,1+MAX(O1901,0)))</f>
        <v>51</v>
      </c>
      <c r="P1902" s="45">
        <f t="shared" si="638"/>
        <v>27</v>
      </c>
      <c r="Q1902" s="33" t="str">
        <f t="shared" si="639"/>
        <v/>
      </c>
      <c r="R1902" s="33">
        <f t="shared" si="640"/>
        <v>16</v>
      </c>
      <c r="S1902" s="33" t="str">
        <f t="shared" si="641"/>
        <v>133_16</v>
      </c>
      <c r="T1902" s="35" t="str">
        <f t="shared" si="642"/>
        <v>133PM</v>
      </c>
      <c r="U1902" s="35" t="str">
        <f t="shared" si="643"/>
        <v>133PMNS</v>
      </c>
      <c r="V1902" s="35" t="str">
        <f t="shared" si="659"/>
        <v>1Y</v>
      </c>
      <c r="W1902" s="35" t="str">
        <f t="shared" si="652"/>
        <v>133PM1Y241</v>
      </c>
      <c r="X1902" s="388">
        <f t="shared" si="653"/>
        <v>0</v>
      </c>
      <c r="Y1902" s="388">
        <f t="shared" si="654"/>
        <v>1</v>
      </c>
      <c r="Z1902" s="280" t="str">
        <f t="shared" si="644"/>
        <v/>
      </c>
      <c r="AA1902" s="280" t="str">
        <f t="shared" si="645"/>
        <v/>
      </c>
      <c r="AB1902" s="389" t="str">
        <f t="shared" si="655"/>
        <v/>
      </c>
      <c r="AC1902" s="389" t="str">
        <f t="shared" si="656"/>
        <v/>
      </c>
      <c r="AD1902" s="390" t="str">
        <f t="shared" si="646"/>
        <v/>
      </c>
      <c r="AE1902" s="282">
        <f t="shared" si="647"/>
        <v>0</v>
      </c>
      <c r="AF1902" s="359">
        <f t="shared" si="648"/>
        <v>0</v>
      </c>
      <c r="AG1902" s="280">
        <f t="shared" si="649"/>
        <v>0</v>
      </c>
      <c r="AH1902" s="280">
        <f t="shared" si="650"/>
        <v>0</v>
      </c>
      <c r="AI1902" s="280">
        <f>IF(ISBLANK(T1902),AI1901,IF(COUNTIF(T$2:T1902,T1902)&gt;1,AI1901,1+MAX(AI1901,0)))</f>
        <v>50</v>
      </c>
      <c r="AL1902" s="391" t="str">
        <f t="shared" si="657"/>
        <v/>
      </c>
      <c r="AM1902" s="391" t="str">
        <f t="shared" si="658"/>
        <v/>
      </c>
      <c r="AO1902" s="310" t="str">
        <f t="shared" si="651"/>
        <v/>
      </c>
      <c r="AP1902" s="310">
        <f>SUM(AO$1:AO1902)</f>
        <v>0</v>
      </c>
      <c r="AQ1902" s="310">
        <f>SUM(AK$2:AK1902)</f>
        <v>12</v>
      </c>
      <c r="AR1902" s="310">
        <f>COUNTA(AJ$2:AJ1902)</f>
        <v>12</v>
      </c>
      <c r="AS1902" s="312"/>
      <c r="AT1902" s="312"/>
      <c r="AU1902" s="312"/>
      <c r="AV1902" s="312"/>
      <c r="AW1902" s="312"/>
      <c r="AZ1902">
        <v>0</v>
      </c>
      <c r="BA1902">
        <v>1</v>
      </c>
    </row>
    <row r="1903" spans="1:53" x14ac:dyDescent="0.25">
      <c r="A1903">
        <v>133</v>
      </c>
      <c r="B1903" t="s">
        <v>66</v>
      </c>
      <c r="C1903" t="s">
        <v>896</v>
      </c>
      <c r="D1903"/>
      <c r="E1903">
        <v>2</v>
      </c>
      <c r="F1903">
        <v>4</v>
      </c>
      <c r="G1903">
        <v>2</v>
      </c>
      <c r="H1903">
        <v>48</v>
      </c>
      <c r="I1903">
        <v>12</v>
      </c>
      <c r="J1903">
        <v>7</v>
      </c>
      <c r="K1903">
        <v>1</v>
      </c>
      <c r="L1903">
        <v>7</v>
      </c>
      <c r="M1903"/>
      <c r="O1903" s="101">
        <f>IF(ISBLANK(C1903),O1902,IF(COUNTIF(C$2:C1903,C1903)&gt;1,O1902,1+MAX(O1902,0)))</f>
        <v>51</v>
      </c>
      <c r="P1903" s="45">
        <f t="shared" si="638"/>
        <v>27</v>
      </c>
      <c r="Q1903" s="33" t="str">
        <f t="shared" si="639"/>
        <v/>
      </c>
      <c r="R1903" s="33">
        <f t="shared" si="640"/>
        <v>16</v>
      </c>
      <c r="S1903" s="33" t="str">
        <f t="shared" si="641"/>
        <v>133_16</v>
      </c>
      <c r="T1903" s="35" t="str">
        <f t="shared" si="642"/>
        <v>133PM</v>
      </c>
      <c r="U1903" s="35" t="str">
        <f t="shared" si="643"/>
        <v>133PMNS</v>
      </c>
      <c r="V1903" s="35" t="str">
        <f t="shared" si="659"/>
        <v>1Y</v>
      </c>
      <c r="W1903" s="35" t="str">
        <f t="shared" si="652"/>
        <v>133PM1Y242</v>
      </c>
      <c r="X1903" s="388">
        <f t="shared" si="653"/>
        <v>1</v>
      </c>
      <c r="Y1903" s="388">
        <f t="shared" si="654"/>
        <v>7</v>
      </c>
      <c r="Z1903" s="280" t="str">
        <f t="shared" si="644"/>
        <v/>
      </c>
      <c r="AA1903" s="280" t="str">
        <f t="shared" si="645"/>
        <v/>
      </c>
      <c r="AB1903" s="389" t="str">
        <f t="shared" si="655"/>
        <v/>
      </c>
      <c r="AC1903" s="389" t="str">
        <f t="shared" si="656"/>
        <v/>
      </c>
      <c r="AD1903" s="390" t="str">
        <f t="shared" si="646"/>
        <v/>
      </c>
      <c r="AE1903" s="282">
        <f t="shared" si="647"/>
        <v>0</v>
      </c>
      <c r="AF1903" s="359">
        <f t="shared" si="648"/>
        <v>1</v>
      </c>
      <c r="AG1903" s="280">
        <f t="shared" si="649"/>
        <v>0</v>
      </c>
      <c r="AH1903" s="280">
        <f t="shared" si="650"/>
        <v>0</v>
      </c>
      <c r="AI1903" s="280">
        <f>IF(ISBLANK(T1903),AI1902,IF(COUNTIF(T$2:T1903,T1903)&gt;1,AI1902,1+MAX(AI1902,0)))</f>
        <v>50</v>
      </c>
      <c r="AL1903" s="391" t="str">
        <f t="shared" si="657"/>
        <v/>
      </c>
      <c r="AM1903" s="391" t="str">
        <f t="shared" si="658"/>
        <v/>
      </c>
      <c r="AO1903" s="310" t="str">
        <f t="shared" si="651"/>
        <v/>
      </c>
      <c r="AP1903" s="310">
        <f>SUM(AO$1:AO1903)</f>
        <v>0</v>
      </c>
      <c r="AQ1903" s="310">
        <f>SUM(AK$2:AK1903)</f>
        <v>12</v>
      </c>
      <c r="AR1903" s="310">
        <f>COUNTA(AJ$2:AJ1903)</f>
        <v>12</v>
      </c>
      <c r="AS1903" s="312"/>
      <c r="AT1903" s="312"/>
      <c r="AU1903" s="312"/>
      <c r="AV1903" s="312"/>
      <c r="AW1903" s="312"/>
      <c r="AZ1903">
        <v>1</v>
      </c>
      <c r="BA1903">
        <v>7</v>
      </c>
    </row>
    <row r="1904" spans="1:53" x14ac:dyDescent="0.25">
      <c r="A1904">
        <v>133</v>
      </c>
      <c r="B1904" t="s">
        <v>66</v>
      </c>
      <c r="C1904" t="s">
        <v>896</v>
      </c>
      <c r="D1904"/>
      <c r="E1904">
        <v>2</v>
      </c>
      <c r="F1904">
        <v>4</v>
      </c>
      <c r="G1904">
        <v>3</v>
      </c>
      <c r="H1904">
        <v>18</v>
      </c>
      <c r="I1904">
        <v>5</v>
      </c>
      <c r="J1904">
        <v>3</v>
      </c>
      <c r="K1904">
        <v>9</v>
      </c>
      <c r="L1904">
        <v>10</v>
      </c>
      <c r="M1904"/>
      <c r="O1904" s="101">
        <f>IF(ISBLANK(C1904),O1903,IF(COUNTIF(C$2:C1904,C1904)&gt;1,O1903,1+MAX(O1903,0)))</f>
        <v>51</v>
      </c>
      <c r="P1904" s="45">
        <f t="shared" si="638"/>
        <v>27</v>
      </c>
      <c r="Q1904" s="33" t="str">
        <f t="shared" si="639"/>
        <v/>
      </c>
      <c r="R1904" s="33">
        <f t="shared" si="640"/>
        <v>16</v>
      </c>
      <c r="S1904" s="33" t="str">
        <f t="shared" si="641"/>
        <v>133_16</v>
      </c>
      <c r="T1904" s="35" t="str">
        <f t="shared" si="642"/>
        <v>133PM</v>
      </c>
      <c r="U1904" s="35" t="str">
        <f t="shared" si="643"/>
        <v>133PMEW</v>
      </c>
      <c r="V1904" s="35" t="str">
        <f t="shared" si="659"/>
        <v>1Y</v>
      </c>
      <c r="W1904" s="35" t="str">
        <f t="shared" si="652"/>
        <v>133PM1Y243</v>
      </c>
      <c r="X1904" s="388">
        <f t="shared" si="653"/>
        <v>9</v>
      </c>
      <c r="Y1904" s="388">
        <f t="shared" si="654"/>
        <v>10</v>
      </c>
      <c r="Z1904" s="280" t="str">
        <f t="shared" si="644"/>
        <v/>
      </c>
      <c r="AA1904" s="280" t="str">
        <f t="shared" si="645"/>
        <v/>
      </c>
      <c r="AB1904" s="389" t="str">
        <f t="shared" si="655"/>
        <v/>
      </c>
      <c r="AC1904" s="389" t="str">
        <f t="shared" si="656"/>
        <v/>
      </c>
      <c r="AD1904" s="390" t="str">
        <f t="shared" si="646"/>
        <v/>
      </c>
      <c r="AE1904" s="282">
        <f t="shared" si="647"/>
        <v>0</v>
      </c>
      <c r="AF1904" s="359">
        <f t="shared" si="648"/>
        <v>0</v>
      </c>
      <c r="AG1904" s="280">
        <f t="shared" si="649"/>
        <v>0</v>
      </c>
      <c r="AH1904" s="280">
        <f t="shared" si="650"/>
        <v>0</v>
      </c>
      <c r="AI1904" s="280">
        <f>IF(ISBLANK(T1904),AI1903,IF(COUNTIF(T$2:T1904,T1904)&gt;1,AI1903,1+MAX(AI1903,0)))</f>
        <v>50</v>
      </c>
      <c r="AL1904" s="391" t="str">
        <f t="shared" si="657"/>
        <v/>
      </c>
      <c r="AM1904" s="391" t="str">
        <f t="shared" si="658"/>
        <v/>
      </c>
      <c r="AO1904" s="310" t="str">
        <f t="shared" si="651"/>
        <v/>
      </c>
      <c r="AP1904" s="310">
        <f>SUM(AO$1:AO1904)</f>
        <v>0</v>
      </c>
      <c r="AQ1904" s="310">
        <f>SUM(AK$2:AK1904)</f>
        <v>12</v>
      </c>
      <c r="AR1904" s="310">
        <f>COUNTA(AJ$2:AJ1904)</f>
        <v>12</v>
      </c>
      <c r="AS1904" s="312"/>
      <c r="AT1904" s="312"/>
      <c r="AU1904" s="312"/>
      <c r="AV1904" s="312"/>
      <c r="AW1904" s="312"/>
      <c r="AZ1904">
        <v>9</v>
      </c>
      <c r="BA1904">
        <v>10</v>
      </c>
    </row>
    <row r="1905" spans="1:53" x14ac:dyDescent="0.25">
      <c r="A1905">
        <v>133</v>
      </c>
      <c r="B1905" t="s">
        <v>66</v>
      </c>
      <c r="C1905" t="s">
        <v>896</v>
      </c>
      <c r="D1905"/>
      <c r="E1905">
        <v>2</v>
      </c>
      <c r="F1905">
        <v>4</v>
      </c>
      <c r="G1905">
        <v>4</v>
      </c>
      <c r="H1905">
        <v>10</v>
      </c>
      <c r="I1905">
        <v>3</v>
      </c>
      <c r="J1905">
        <v>0</v>
      </c>
      <c r="K1905">
        <v>1</v>
      </c>
      <c r="L1905">
        <v>6</v>
      </c>
      <c r="M1905"/>
      <c r="O1905" s="101">
        <f>IF(ISBLANK(C1905),O1904,IF(COUNTIF(C$2:C1905,C1905)&gt;1,O1904,1+MAX(O1904,0)))</f>
        <v>51</v>
      </c>
      <c r="P1905" s="45">
        <f t="shared" si="638"/>
        <v>27</v>
      </c>
      <c r="Q1905" s="33" t="str">
        <f t="shared" si="639"/>
        <v/>
      </c>
      <c r="R1905" s="33">
        <f t="shared" si="640"/>
        <v>16</v>
      </c>
      <c r="S1905" s="33" t="str">
        <f t="shared" si="641"/>
        <v>133_16</v>
      </c>
      <c r="T1905" s="35" t="str">
        <f t="shared" si="642"/>
        <v>133PM</v>
      </c>
      <c r="U1905" s="35" t="str">
        <f t="shared" si="643"/>
        <v>133PMEW</v>
      </c>
      <c r="V1905" s="35" t="str">
        <f t="shared" si="659"/>
        <v>1Y</v>
      </c>
      <c r="W1905" s="35" t="str">
        <f t="shared" si="652"/>
        <v>133PM1Y244</v>
      </c>
      <c r="X1905" s="388">
        <f t="shared" si="653"/>
        <v>1</v>
      </c>
      <c r="Y1905" s="388">
        <f t="shared" si="654"/>
        <v>6</v>
      </c>
      <c r="Z1905" s="280" t="str">
        <f t="shared" si="644"/>
        <v/>
      </c>
      <c r="AA1905" s="280" t="str">
        <f t="shared" si="645"/>
        <v/>
      </c>
      <c r="AB1905" s="389" t="str">
        <f t="shared" si="655"/>
        <v/>
      </c>
      <c r="AC1905" s="389" t="str">
        <f t="shared" si="656"/>
        <v/>
      </c>
      <c r="AD1905" s="390" t="str">
        <f t="shared" si="646"/>
        <v/>
      </c>
      <c r="AE1905" s="282">
        <f t="shared" si="647"/>
        <v>0</v>
      </c>
      <c r="AF1905" s="359">
        <f t="shared" si="648"/>
        <v>0</v>
      </c>
      <c r="AG1905" s="280">
        <f t="shared" si="649"/>
        <v>0</v>
      </c>
      <c r="AH1905" s="280">
        <f t="shared" si="650"/>
        <v>0</v>
      </c>
      <c r="AI1905" s="280">
        <f>IF(ISBLANK(T1905),AI1904,IF(COUNTIF(T$2:T1905,T1905)&gt;1,AI1904,1+MAX(AI1904,0)))</f>
        <v>50</v>
      </c>
      <c r="AL1905" s="391" t="str">
        <f t="shared" si="657"/>
        <v/>
      </c>
      <c r="AM1905" s="391" t="str">
        <f t="shared" si="658"/>
        <v/>
      </c>
      <c r="AO1905" s="310" t="str">
        <f t="shared" si="651"/>
        <v/>
      </c>
      <c r="AP1905" s="310">
        <f>SUM(AO$1:AO1905)</f>
        <v>0</v>
      </c>
      <c r="AQ1905" s="310">
        <f>SUM(AK$2:AK1905)</f>
        <v>12</v>
      </c>
      <c r="AR1905" s="310">
        <f>COUNTA(AJ$2:AJ1905)</f>
        <v>12</v>
      </c>
      <c r="AS1905" s="312"/>
      <c r="AT1905" s="312"/>
      <c r="AU1905" s="312"/>
      <c r="AV1905" s="312"/>
      <c r="AW1905" s="312"/>
      <c r="AZ1905">
        <v>1</v>
      </c>
      <c r="BA1905">
        <v>6</v>
      </c>
    </row>
    <row r="1906" spans="1:53" x14ac:dyDescent="0.25">
      <c r="A1906">
        <v>133</v>
      </c>
      <c r="B1906" t="s">
        <v>66</v>
      </c>
      <c r="C1906" t="s">
        <v>672</v>
      </c>
      <c r="D1906"/>
      <c r="E1906">
        <v>2</v>
      </c>
      <c r="F1906">
        <v>1</v>
      </c>
      <c r="G1906">
        <v>1</v>
      </c>
      <c r="H1906">
        <v>7</v>
      </c>
      <c r="I1906">
        <v>1</v>
      </c>
      <c r="J1906">
        <v>1</v>
      </c>
      <c r="K1906">
        <v>0</v>
      </c>
      <c r="L1906">
        <v>2</v>
      </c>
      <c r="M1906"/>
      <c r="O1906" s="101">
        <f>IF(ISBLANK(C1906),O1905,IF(COUNTIF(C$2:C1906,C1906)&gt;1,O1905,1+MAX(O1905,0)))</f>
        <v>51</v>
      </c>
      <c r="P1906" s="45">
        <f t="shared" si="638"/>
        <v>27</v>
      </c>
      <c r="Q1906" s="33" t="str">
        <f t="shared" si="639"/>
        <v/>
      </c>
      <c r="R1906" s="33">
        <f t="shared" si="640"/>
        <v>13</v>
      </c>
      <c r="S1906" s="33" t="str">
        <f t="shared" si="641"/>
        <v>133_13</v>
      </c>
      <c r="T1906" s="35" t="str">
        <f t="shared" si="642"/>
        <v>133PM</v>
      </c>
      <c r="U1906" s="35" t="str">
        <f t="shared" si="643"/>
        <v>133PMNS</v>
      </c>
      <c r="V1906" s="35" t="str">
        <f t="shared" si="659"/>
        <v>1Y</v>
      </c>
      <c r="W1906" s="35" t="str">
        <f t="shared" si="652"/>
        <v>133PM1Y211</v>
      </c>
      <c r="X1906" s="388">
        <f t="shared" si="653"/>
        <v>0</v>
      </c>
      <c r="Y1906" s="388">
        <f t="shared" si="654"/>
        <v>2</v>
      </c>
      <c r="Z1906" s="280" t="str">
        <f t="shared" si="644"/>
        <v/>
      </c>
      <c r="AA1906" s="280" t="str">
        <f t="shared" si="645"/>
        <v/>
      </c>
      <c r="AB1906" s="389" t="str">
        <f t="shared" si="655"/>
        <v/>
      </c>
      <c r="AC1906" s="389" t="str">
        <f t="shared" si="656"/>
        <v/>
      </c>
      <c r="AD1906" s="390" t="str">
        <f t="shared" si="646"/>
        <v/>
      </c>
      <c r="AE1906" s="282">
        <f t="shared" si="647"/>
        <v>0</v>
      </c>
      <c r="AF1906" s="359">
        <f t="shared" si="648"/>
        <v>0</v>
      </c>
      <c r="AG1906" s="280">
        <f t="shared" si="649"/>
        <v>0</v>
      </c>
      <c r="AH1906" s="280">
        <f t="shared" si="650"/>
        <v>0</v>
      </c>
      <c r="AI1906" s="280">
        <f>IF(ISBLANK(T1906),AI1905,IF(COUNTIF(T$2:T1906,T1906)&gt;1,AI1905,1+MAX(AI1905,0)))</f>
        <v>50</v>
      </c>
      <c r="AL1906" s="391" t="str">
        <f t="shared" si="657"/>
        <v/>
      </c>
      <c r="AM1906" s="391" t="str">
        <f t="shared" si="658"/>
        <v/>
      </c>
      <c r="AO1906" s="310" t="str">
        <f t="shared" si="651"/>
        <v/>
      </c>
      <c r="AP1906" s="310">
        <f>SUM(AO$1:AO1906)</f>
        <v>0</v>
      </c>
      <c r="AQ1906" s="310">
        <f>SUM(AK$2:AK1906)</f>
        <v>12</v>
      </c>
      <c r="AR1906" s="310">
        <f>COUNTA(AJ$2:AJ1906)</f>
        <v>12</v>
      </c>
      <c r="AS1906" s="312"/>
      <c r="AT1906" s="312"/>
      <c r="AU1906" s="312"/>
      <c r="AV1906" s="312"/>
      <c r="AW1906" s="312"/>
      <c r="AZ1906">
        <v>0</v>
      </c>
      <c r="BA1906">
        <v>2</v>
      </c>
    </row>
    <row r="1907" spans="1:53" x14ac:dyDescent="0.25">
      <c r="A1907">
        <v>133</v>
      </c>
      <c r="B1907" t="s">
        <v>66</v>
      </c>
      <c r="C1907" t="s">
        <v>672</v>
      </c>
      <c r="D1907"/>
      <c r="E1907">
        <v>2</v>
      </c>
      <c r="F1907">
        <v>1</v>
      </c>
      <c r="G1907">
        <v>2</v>
      </c>
      <c r="H1907">
        <v>30</v>
      </c>
      <c r="I1907">
        <v>12</v>
      </c>
      <c r="J1907">
        <v>12</v>
      </c>
      <c r="K1907">
        <v>0</v>
      </c>
      <c r="L1907">
        <v>0</v>
      </c>
      <c r="M1907"/>
      <c r="O1907" s="101">
        <f>IF(ISBLANK(C1907),O1906,IF(COUNTIF(C$2:C1907,C1907)&gt;1,O1906,1+MAX(O1906,0)))</f>
        <v>51</v>
      </c>
      <c r="P1907" s="45">
        <f t="shared" si="638"/>
        <v>27</v>
      </c>
      <c r="Q1907" s="33" t="str">
        <f t="shared" si="639"/>
        <v/>
      </c>
      <c r="R1907" s="33">
        <f t="shared" si="640"/>
        <v>13</v>
      </c>
      <c r="S1907" s="33" t="str">
        <f t="shared" si="641"/>
        <v>133_13</v>
      </c>
      <c r="T1907" s="35" t="str">
        <f t="shared" si="642"/>
        <v>133PM</v>
      </c>
      <c r="U1907" s="35" t="str">
        <f t="shared" si="643"/>
        <v>133PMNS</v>
      </c>
      <c r="V1907" s="35" t="str">
        <f t="shared" si="659"/>
        <v>1Y</v>
      </c>
      <c r="W1907" s="35" t="str">
        <f t="shared" si="652"/>
        <v>133PM1Y212</v>
      </c>
      <c r="X1907" s="388">
        <f t="shared" si="653"/>
        <v>0</v>
      </c>
      <c r="Y1907" s="388">
        <f t="shared" si="654"/>
        <v>0</v>
      </c>
      <c r="Z1907" s="280" t="str">
        <f t="shared" si="644"/>
        <v/>
      </c>
      <c r="AA1907" s="280" t="str">
        <f t="shared" si="645"/>
        <v/>
      </c>
      <c r="AB1907" s="389" t="str">
        <f t="shared" si="655"/>
        <v/>
      </c>
      <c r="AC1907" s="389" t="str">
        <f t="shared" si="656"/>
        <v/>
      </c>
      <c r="AD1907" s="390" t="str">
        <f t="shared" si="646"/>
        <v/>
      </c>
      <c r="AE1907" s="282">
        <f t="shared" si="647"/>
        <v>0</v>
      </c>
      <c r="AF1907" s="359">
        <f t="shared" si="648"/>
        <v>1</v>
      </c>
      <c r="AG1907" s="280">
        <f t="shared" si="649"/>
        <v>0</v>
      </c>
      <c r="AH1907" s="280">
        <f t="shared" si="650"/>
        <v>0</v>
      </c>
      <c r="AI1907" s="280">
        <f>IF(ISBLANK(T1907),AI1906,IF(COUNTIF(T$2:T1907,T1907)&gt;1,AI1906,1+MAX(AI1906,0)))</f>
        <v>50</v>
      </c>
      <c r="AL1907" s="391" t="str">
        <f t="shared" si="657"/>
        <v/>
      </c>
      <c r="AM1907" s="391" t="str">
        <f t="shared" si="658"/>
        <v/>
      </c>
      <c r="AO1907" s="310" t="str">
        <f t="shared" si="651"/>
        <v/>
      </c>
      <c r="AP1907" s="310">
        <f>SUM(AO$1:AO1907)</f>
        <v>0</v>
      </c>
      <c r="AQ1907" s="310">
        <f>SUM(AK$2:AK1907)</f>
        <v>12</v>
      </c>
      <c r="AR1907" s="310">
        <f>COUNTA(AJ$2:AJ1907)</f>
        <v>12</v>
      </c>
      <c r="AS1907" s="312"/>
      <c r="AT1907" s="312"/>
      <c r="AU1907" s="312"/>
      <c r="AV1907" s="312"/>
      <c r="AW1907" s="312"/>
      <c r="AZ1907">
        <v>0</v>
      </c>
      <c r="BA1907">
        <v>0</v>
      </c>
    </row>
    <row r="1908" spans="1:53" x14ac:dyDescent="0.25">
      <c r="A1908">
        <v>133</v>
      </c>
      <c r="B1908" t="s">
        <v>66</v>
      </c>
      <c r="C1908" t="s">
        <v>672</v>
      </c>
      <c r="D1908"/>
      <c r="E1908">
        <v>2</v>
      </c>
      <c r="F1908">
        <v>1</v>
      </c>
      <c r="G1908">
        <v>3</v>
      </c>
      <c r="H1908">
        <v>9</v>
      </c>
      <c r="I1908">
        <v>3</v>
      </c>
      <c r="J1908">
        <v>2</v>
      </c>
      <c r="K1908">
        <v>1</v>
      </c>
      <c r="L1908">
        <v>1</v>
      </c>
      <c r="M1908"/>
      <c r="O1908" s="101">
        <f>IF(ISBLANK(C1908),O1907,IF(COUNTIF(C$2:C1908,C1908)&gt;1,O1907,1+MAX(O1907,0)))</f>
        <v>51</v>
      </c>
      <c r="P1908" s="45">
        <f t="shared" si="638"/>
        <v>27</v>
      </c>
      <c r="Q1908" s="33" t="str">
        <f t="shared" si="639"/>
        <v/>
      </c>
      <c r="R1908" s="33">
        <f t="shared" si="640"/>
        <v>13</v>
      </c>
      <c r="S1908" s="33" t="str">
        <f t="shared" si="641"/>
        <v>133_13</v>
      </c>
      <c r="T1908" s="35" t="str">
        <f t="shared" si="642"/>
        <v>133PM</v>
      </c>
      <c r="U1908" s="35" t="str">
        <f t="shared" si="643"/>
        <v>133PMEW</v>
      </c>
      <c r="V1908" s="35" t="str">
        <f t="shared" si="659"/>
        <v>1Y</v>
      </c>
      <c r="W1908" s="35" t="str">
        <f t="shared" si="652"/>
        <v>133PM1Y213</v>
      </c>
      <c r="X1908" s="388">
        <f t="shared" si="653"/>
        <v>1</v>
      </c>
      <c r="Y1908" s="388">
        <f t="shared" si="654"/>
        <v>1</v>
      </c>
      <c r="Z1908" s="280" t="str">
        <f t="shared" si="644"/>
        <v/>
      </c>
      <c r="AA1908" s="280" t="str">
        <f t="shared" si="645"/>
        <v/>
      </c>
      <c r="AB1908" s="389" t="str">
        <f t="shared" si="655"/>
        <v/>
      </c>
      <c r="AC1908" s="389" t="str">
        <f t="shared" si="656"/>
        <v/>
      </c>
      <c r="AD1908" s="390" t="str">
        <f t="shared" si="646"/>
        <v/>
      </c>
      <c r="AE1908" s="282">
        <f t="shared" si="647"/>
        <v>0</v>
      </c>
      <c r="AF1908" s="359">
        <f t="shared" si="648"/>
        <v>0</v>
      </c>
      <c r="AG1908" s="280">
        <f t="shared" si="649"/>
        <v>0</v>
      </c>
      <c r="AH1908" s="280">
        <f t="shared" si="650"/>
        <v>0</v>
      </c>
      <c r="AI1908" s="280">
        <f>IF(ISBLANK(T1908),AI1907,IF(COUNTIF(T$2:T1908,T1908)&gt;1,AI1907,1+MAX(AI1907,0)))</f>
        <v>50</v>
      </c>
      <c r="AL1908" s="391" t="str">
        <f t="shared" si="657"/>
        <v/>
      </c>
      <c r="AM1908" s="391" t="str">
        <f t="shared" si="658"/>
        <v/>
      </c>
      <c r="AO1908" s="310" t="str">
        <f t="shared" si="651"/>
        <v/>
      </c>
      <c r="AP1908" s="310">
        <f>SUM(AO$1:AO1908)</f>
        <v>0</v>
      </c>
      <c r="AQ1908" s="310">
        <f>SUM(AK$2:AK1908)</f>
        <v>12</v>
      </c>
      <c r="AR1908" s="310">
        <f>COUNTA(AJ$2:AJ1908)</f>
        <v>12</v>
      </c>
      <c r="AS1908" s="312"/>
      <c r="AT1908" s="312"/>
      <c r="AU1908" s="312"/>
      <c r="AV1908" s="312"/>
      <c r="AW1908" s="312"/>
      <c r="AZ1908">
        <v>1</v>
      </c>
      <c r="BA1908">
        <v>1</v>
      </c>
    </row>
    <row r="1909" spans="1:53" x14ac:dyDescent="0.25">
      <c r="A1909">
        <v>133</v>
      </c>
      <c r="B1909" t="s">
        <v>66</v>
      </c>
      <c r="C1909" t="s">
        <v>672</v>
      </c>
      <c r="D1909"/>
      <c r="E1909">
        <v>2</v>
      </c>
      <c r="F1909">
        <v>1</v>
      </c>
      <c r="G1909">
        <v>4</v>
      </c>
      <c r="H1909">
        <v>3</v>
      </c>
      <c r="I1909">
        <v>1</v>
      </c>
      <c r="J1909">
        <v>1</v>
      </c>
      <c r="K1909">
        <v>1</v>
      </c>
      <c r="L1909">
        <v>2</v>
      </c>
      <c r="M1909"/>
      <c r="O1909" s="101">
        <f>IF(ISBLANK(C1909),O1908,IF(COUNTIF(C$2:C1909,C1909)&gt;1,O1908,1+MAX(O1908,0)))</f>
        <v>51</v>
      </c>
      <c r="P1909" s="45">
        <f t="shared" si="638"/>
        <v>27</v>
      </c>
      <c r="Q1909" s="33" t="str">
        <f t="shared" si="639"/>
        <v/>
      </c>
      <c r="R1909" s="33">
        <f t="shared" si="640"/>
        <v>13</v>
      </c>
      <c r="S1909" s="33" t="str">
        <f t="shared" si="641"/>
        <v>133_13</v>
      </c>
      <c r="T1909" s="35" t="str">
        <f t="shared" si="642"/>
        <v>133PM</v>
      </c>
      <c r="U1909" s="35" t="str">
        <f t="shared" si="643"/>
        <v>133PMEW</v>
      </c>
      <c r="V1909" s="35" t="str">
        <f t="shared" si="659"/>
        <v>1Y</v>
      </c>
      <c r="W1909" s="35" t="str">
        <f t="shared" si="652"/>
        <v>133PM1Y214</v>
      </c>
      <c r="X1909" s="388">
        <f t="shared" si="653"/>
        <v>1</v>
      </c>
      <c r="Y1909" s="388">
        <f t="shared" si="654"/>
        <v>2</v>
      </c>
      <c r="Z1909" s="280" t="str">
        <f t="shared" si="644"/>
        <v/>
      </c>
      <c r="AA1909" s="280" t="str">
        <f t="shared" si="645"/>
        <v/>
      </c>
      <c r="AB1909" s="389" t="str">
        <f t="shared" si="655"/>
        <v/>
      </c>
      <c r="AC1909" s="389" t="str">
        <f t="shared" si="656"/>
        <v/>
      </c>
      <c r="AD1909" s="390" t="str">
        <f t="shared" si="646"/>
        <v/>
      </c>
      <c r="AE1909" s="282">
        <f t="shared" si="647"/>
        <v>0</v>
      </c>
      <c r="AF1909" s="359">
        <f t="shared" si="648"/>
        <v>0</v>
      </c>
      <c r="AG1909" s="280">
        <f t="shared" si="649"/>
        <v>0</v>
      </c>
      <c r="AH1909" s="280">
        <f t="shared" si="650"/>
        <v>0</v>
      </c>
      <c r="AI1909" s="280">
        <f>IF(ISBLANK(T1909),AI1908,IF(COUNTIF(T$2:T1909,T1909)&gt;1,AI1908,1+MAX(AI1908,0)))</f>
        <v>50</v>
      </c>
      <c r="AL1909" s="391" t="str">
        <f t="shared" si="657"/>
        <v/>
      </c>
      <c r="AM1909" s="391" t="str">
        <f t="shared" si="658"/>
        <v/>
      </c>
      <c r="AO1909" s="310" t="str">
        <f t="shared" si="651"/>
        <v/>
      </c>
      <c r="AP1909" s="310">
        <f>SUM(AO$1:AO1909)</f>
        <v>0</v>
      </c>
      <c r="AQ1909" s="310">
        <f>SUM(AK$2:AK1909)</f>
        <v>12</v>
      </c>
      <c r="AR1909" s="310">
        <f>COUNTA(AJ$2:AJ1909)</f>
        <v>12</v>
      </c>
      <c r="AS1909" s="312"/>
      <c r="AT1909" s="312"/>
      <c r="AU1909" s="312"/>
      <c r="AV1909" s="312"/>
      <c r="AW1909" s="312"/>
      <c r="AZ1909">
        <v>1</v>
      </c>
      <c r="BA1909">
        <v>2</v>
      </c>
    </row>
    <row r="1910" spans="1:53" x14ac:dyDescent="0.25">
      <c r="A1910">
        <v>133</v>
      </c>
      <c r="B1910" t="s">
        <v>66</v>
      </c>
      <c r="C1910" t="s">
        <v>672</v>
      </c>
      <c r="D1910"/>
      <c r="E1910">
        <v>2</v>
      </c>
      <c r="F1910">
        <v>2</v>
      </c>
      <c r="G1910">
        <v>1</v>
      </c>
      <c r="H1910">
        <v>5</v>
      </c>
      <c r="I1910">
        <v>1</v>
      </c>
      <c r="J1910">
        <v>0</v>
      </c>
      <c r="K1910">
        <v>0</v>
      </c>
      <c r="L1910">
        <v>0</v>
      </c>
      <c r="M1910"/>
      <c r="O1910" s="101">
        <f>IF(ISBLANK(C1910),O1909,IF(COUNTIF(C$2:C1910,C1910)&gt;1,O1909,1+MAX(O1909,0)))</f>
        <v>51</v>
      </c>
      <c r="P1910" s="45">
        <f t="shared" si="638"/>
        <v>27</v>
      </c>
      <c r="Q1910" s="33" t="str">
        <f t="shared" si="639"/>
        <v/>
      </c>
      <c r="R1910" s="33">
        <f t="shared" si="640"/>
        <v>14</v>
      </c>
      <c r="S1910" s="33" t="str">
        <f t="shared" si="641"/>
        <v>133_14</v>
      </c>
      <c r="T1910" s="35" t="str">
        <f t="shared" si="642"/>
        <v>133PM</v>
      </c>
      <c r="U1910" s="35" t="str">
        <f t="shared" si="643"/>
        <v>133PMNS</v>
      </c>
      <c r="V1910" s="35" t="str">
        <f t="shared" si="659"/>
        <v>1Y</v>
      </c>
      <c r="W1910" s="35" t="str">
        <f t="shared" si="652"/>
        <v>133PM1Y221</v>
      </c>
      <c r="X1910" s="388">
        <f t="shared" si="653"/>
        <v>0</v>
      </c>
      <c r="Y1910" s="388">
        <f t="shared" si="654"/>
        <v>0</v>
      </c>
      <c r="Z1910" s="280" t="str">
        <f t="shared" si="644"/>
        <v/>
      </c>
      <c r="AA1910" s="280" t="str">
        <f t="shared" si="645"/>
        <v/>
      </c>
      <c r="AB1910" s="389" t="str">
        <f t="shared" si="655"/>
        <v/>
      </c>
      <c r="AC1910" s="389" t="str">
        <f t="shared" si="656"/>
        <v/>
      </c>
      <c r="AD1910" s="390" t="str">
        <f t="shared" si="646"/>
        <v/>
      </c>
      <c r="AE1910" s="282">
        <f t="shared" si="647"/>
        <v>0</v>
      </c>
      <c r="AF1910" s="359">
        <f t="shared" si="648"/>
        <v>0</v>
      </c>
      <c r="AG1910" s="280">
        <f t="shared" si="649"/>
        <v>0</v>
      </c>
      <c r="AH1910" s="280">
        <f t="shared" si="650"/>
        <v>0</v>
      </c>
      <c r="AI1910" s="280">
        <f>IF(ISBLANK(T1910),AI1909,IF(COUNTIF(T$2:T1910,T1910)&gt;1,AI1909,1+MAX(AI1909,0)))</f>
        <v>50</v>
      </c>
      <c r="AL1910" s="391" t="str">
        <f t="shared" si="657"/>
        <v/>
      </c>
      <c r="AM1910" s="391" t="str">
        <f t="shared" si="658"/>
        <v/>
      </c>
      <c r="AO1910" s="310" t="str">
        <f t="shared" si="651"/>
        <v/>
      </c>
      <c r="AP1910" s="310">
        <f>SUM(AO$1:AO1910)</f>
        <v>0</v>
      </c>
      <c r="AQ1910" s="310">
        <f>SUM(AK$2:AK1910)</f>
        <v>12</v>
      </c>
      <c r="AR1910" s="310">
        <f>COUNTA(AJ$2:AJ1910)</f>
        <v>12</v>
      </c>
      <c r="AS1910" s="312"/>
      <c r="AT1910" s="312"/>
      <c r="AU1910" s="312"/>
      <c r="AV1910" s="312"/>
      <c r="AW1910" s="312"/>
      <c r="AZ1910">
        <v>0</v>
      </c>
      <c r="BA1910">
        <v>0</v>
      </c>
    </row>
    <row r="1911" spans="1:53" x14ac:dyDescent="0.25">
      <c r="A1911">
        <v>133</v>
      </c>
      <c r="B1911" t="s">
        <v>66</v>
      </c>
      <c r="C1911" t="s">
        <v>672</v>
      </c>
      <c r="D1911"/>
      <c r="E1911">
        <v>2</v>
      </c>
      <c r="F1911">
        <v>2</v>
      </c>
      <c r="G1911">
        <v>2</v>
      </c>
      <c r="H1911">
        <v>27</v>
      </c>
      <c r="I1911">
        <v>7</v>
      </c>
      <c r="J1911">
        <v>10</v>
      </c>
      <c r="K1911">
        <v>1</v>
      </c>
      <c r="L1911">
        <v>2</v>
      </c>
      <c r="M1911"/>
      <c r="O1911" s="101">
        <f>IF(ISBLANK(C1911),O1910,IF(COUNTIF(C$2:C1911,C1911)&gt;1,O1910,1+MAX(O1910,0)))</f>
        <v>51</v>
      </c>
      <c r="P1911" s="45">
        <f t="shared" si="638"/>
        <v>27</v>
      </c>
      <c r="Q1911" s="33" t="str">
        <f t="shared" si="639"/>
        <v/>
      </c>
      <c r="R1911" s="33">
        <f t="shared" si="640"/>
        <v>14</v>
      </c>
      <c r="S1911" s="33" t="str">
        <f t="shared" si="641"/>
        <v>133_14</v>
      </c>
      <c r="T1911" s="35" t="str">
        <f t="shared" si="642"/>
        <v>133PM</v>
      </c>
      <c r="U1911" s="35" t="str">
        <f t="shared" si="643"/>
        <v>133PMNS</v>
      </c>
      <c r="V1911" s="35" t="str">
        <f t="shared" si="659"/>
        <v>1Y</v>
      </c>
      <c r="W1911" s="35" t="str">
        <f t="shared" si="652"/>
        <v>133PM1Y222</v>
      </c>
      <c r="X1911" s="388">
        <f t="shared" si="653"/>
        <v>1</v>
      </c>
      <c r="Y1911" s="388">
        <f t="shared" si="654"/>
        <v>2</v>
      </c>
      <c r="Z1911" s="280" t="str">
        <f t="shared" si="644"/>
        <v/>
      </c>
      <c r="AA1911" s="280" t="str">
        <f t="shared" si="645"/>
        <v/>
      </c>
      <c r="AB1911" s="389" t="str">
        <f t="shared" si="655"/>
        <v/>
      </c>
      <c r="AC1911" s="389" t="str">
        <f t="shared" si="656"/>
        <v/>
      </c>
      <c r="AD1911" s="390" t="str">
        <f t="shared" si="646"/>
        <v/>
      </c>
      <c r="AE1911" s="282">
        <f t="shared" si="647"/>
        <v>0</v>
      </c>
      <c r="AF1911" s="359">
        <f t="shared" si="648"/>
        <v>1</v>
      </c>
      <c r="AG1911" s="280">
        <f t="shared" si="649"/>
        <v>0</v>
      </c>
      <c r="AH1911" s="280">
        <f t="shared" si="650"/>
        <v>0</v>
      </c>
      <c r="AI1911" s="280">
        <f>IF(ISBLANK(T1911),AI1910,IF(COUNTIF(T$2:T1911,T1911)&gt;1,AI1910,1+MAX(AI1910,0)))</f>
        <v>50</v>
      </c>
      <c r="AL1911" s="391" t="str">
        <f t="shared" si="657"/>
        <v/>
      </c>
      <c r="AM1911" s="391" t="str">
        <f t="shared" si="658"/>
        <v/>
      </c>
      <c r="AO1911" s="310" t="str">
        <f t="shared" si="651"/>
        <v/>
      </c>
      <c r="AP1911" s="310">
        <f>SUM(AO$1:AO1911)</f>
        <v>0</v>
      </c>
      <c r="AQ1911" s="310">
        <f>SUM(AK$2:AK1911)</f>
        <v>12</v>
      </c>
      <c r="AR1911" s="310">
        <f>COUNTA(AJ$2:AJ1911)</f>
        <v>12</v>
      </c>
      <c r="AS1911" s="312"/>
      <c r="AT1911" s="312"/>
      <c r="AU1911" s="312"/>
      <c r="AV1911" s="312"/>
      <c r="AW1911" s="312"/>
      <c r="AZ1911">
        <v>1</v>
      </c>
      <c r="BA1911">
        <v>2</v>
      </c>
    </row>
    <row r="1912" spans="1:53" x14ac:dyDescent="0.25">
      <c r="A1912">
        <v>133</v>
      </c>
      <c r="B1912" t="s">
        <v>66</v>
      </c>
      <c r="C1912" t="s">
        <v>672</v>
      </c>
      <c r="D1912"/>
      <c r="E1912">
        <v>2</v>
      </c>
      <c r="F1912">
        <v>2</v>
      </c>
      <c r="G1912">
        <v>3</v>
      </c>
      <c r="H1912">
        <v>6</v>
      </c>
      <c r="I1912">
        <v>1</v>
      </c>
      <c r="J1912">
        <v>1</v>
      </c>
      <c r="K1912">
        <v>3</v>
      </c>
      <c r="L1912">
        <v>3</v>
      </c>
      <c r="M1912"/>
      <c r="O1912" s="101">
        <f>IF(ISBLANK(C1912),O1911,IF(COUNTIF(C$2:C1912,C1912)&gt;1,O1911,1+MAX(O1911,0)))</f>
        <v>51</v>
      </c>
      <c r="P1912" s="45">
        <f t="shared" si="638"/>
        <v>27</v>
      </c>
      <c r="Q1912" s="33" t="str">
        <f t="shared" si="639"/>
        <v/>
      </c>
      <c r="R1912" s="33">
        <f t="shared" si="640"/>
        <v>14</v>
      </c>
      <c r="S1912" s="33" t="str">
        <f t="shared" si="641"/>
        <v>133_14</v>
      </c>
      <c r="T1912" s="35" t="str">
        <f t="shared" si="642"/>
        <v>133PM</v>
      </c>
      <c r="U1912" s="35" t="str">
        <f t="shared" si="643"/>
        <v>133PMEW</v>
      </c>
      <c r="V1912" s="35" t="str">
        <f t="shared" si="659"/>
        <v>1Y</v>
      </c>
      <c r="W1912" s="35" t="str">
        <f t="shared" si="652"/>
        <v>133PM1Y223</v>
      </c>
      <c r="X1912" s="388">
        <f t="shared" si="653"/>
        <v>3</v>
      </c>
      <c r="Y1912" s="388">
        <f t="shared" si="654"/>
        <v>3</v>
      </c>
      <c r="Z1912" s="280" t="str">
        <f t="shared" si="644"/>
        <v/>
      </c>
      <c r="AA1912" s="280" t="str">
        <f t="shared" si="645"/>
        <v/>
      </c>
      <c r="AB1912" s="389" t="str">
        <f t="shared" si="655"/>
        <v/>
      </c>
      <c r="AC1912" s="389" t="str">
        <f t="shared" si="656"/>
        <v/>
      </c>
      <c r="AD1912" s="390" t="str">
        <f t="shared" si="646"/>
        <v/>
      </c>
      <c r="AE1912" s="282">
        <f t="shared" si="647"/>
        <v>0</v>
      </c>
      <c r="AF1912" s="359">
        <f t="shared" si="648"/>
        <v>0</v>
      </c>
      <c r="AG1912" s="280">
        <f t="shared" si="649"/>
        <v>0</v>
      </c>
      <c r="AH1912" s="280">
        <f t="shared" si="650"/>
        <v>0</v>
      </c>
      <c r="AI1912" s="280">
        <f>IF(ISBLANK(T1912),AI1911,IF(COUNTIF(T$2:T1912,T1912)&gt;1,AI1911,1+MAX(AI1911,0)))</f>
        <v>50</v>
      </c>
      <c r="AL1912" s="391" t="str">
        <f t="shared" si="657"/>
        <v/>
      </c>
      <c r="AM1912" s="391" t="str">
        <f t="shared" si="658"/>
        <v/>
      </c>
      <c r="AO1912" s="310" t="str">
        <f t="shared" si="651"/>
        <v/>
      </c>
      <c r="AP1912" s="310">
        <f>SUM(AO$1:AO1912)</f>
        <v>0</v>
      </c>
      <c r="AQ1912" s="310">
        <f>SUM(AK$2:AK1912)</f>
        <v>12</v>
      </c>
      <c r="AR1912" s="310">
        <f>COUNTA(AJ$2:AJ1912)</f>
        <v>12</v>
      </c>
      <c r="AS1912" s="312"/>
      <c r="AT1912" s="312"/>
      <c r="AU1912" s="312"/>
      <c r="AV1912" s="312"/>
      <c r="AW1912" s="312"/>
      <c r="AZ1912">
        <v>3</v>
      </c>
      <c r="BA1912">
        <v>3</v>
      </c>
    </row>
    <row r="1913" spans="1:53" x14ac:dyDescent="0.25">
      <c r="A1913">
        <v>133</v>
      </c>
      <c r="B1913" t="s">
        <v>66</v>
      </c>
      <c r="C1913" t="s">
        <v>672</v>
      </c>
      <c r="D1913"/>
      <c r="E1913">
        <v>2</v>
      </c>
      <c r="F1913">
        <v>2</v>
      </c>
      <c r="G1913">
        <v>4</v>
      </c>
      <c r="H1913">
        <v>7</v>
      </c>
      <c r="I1913">
        <v>3</v>
      </c>
      <c r="J1913">
        <v>3</v>
      </c>
      <c r="K1913">
        <v>1</v>
      </c>
      <c r="L1913">
        <v>1</v>
      </c>
      <c r="M1913"/>
      <c r="O1913" s="101">
        <f>IF(ISBLANK(C1913),O1912,IF(COUNTIF(C$2:C1913,C1913)&gt;1,O1912,1+MAX(O1912,0)))</f>
        <v>51</v>
      </c>
      <c r="P1913" s="45">
        <f t="shared" si="638"/>
        <v>27</v>
      </c>
      <c r="Q1913" s="33" t="str">
        <f t="shared" si="639"/>
        <v/>
      </c>
      <c r="R1913" s="33">
        <f t="shared" si="640"/>
        <v>14</v>
      </c>
      <c r="S1913" s="33" t="str">
        <f t="shared" si="641"/>
        <v>133_14</v>
      </c>
      <c r="T1913" s="35" t="str">
        <f t="shared" si="642"/>
        <v>133PM</v>
      </c>
      <c r="U1913" s="35" t="str">
        <f t="shared" si="643"/>
        <v>133PMEW</v>
      </c>
      <c r="V1913" s="35" t="str">
        <f t="shared" si="659"/>
        <v>1Y</v>
      </c>
      <c r="W1913" s="35" t="str">
        <f t="shared" si="652"/>
        <v>133PM1Y224</v>
      </c>
      <c r="X1913" s="388">
        <f t="shared" si="653"/>
        <v>1</v>
      </c>
      <c r="Y1913" s="388">
        <f t="shared" si="654"/>
        <v>1</v>
      </c>
      <c r="Z1913" s="280" t="str">
        <f t="shared" si="644"/>
        <v/>
      </c>
      <c r="AA1913" s="280" t="str">
        <f t="shared" si="645"/>
        <v/>
      </c>
      <c r="AB1913" s="389" t="str">
        <f t="shared" si="655"/>
        <v/>
      </c>
      <c r="AC1913" s="389" t="str">
        <f t="shared" si="656"/>
        <v/>
      </c>
      <c r="AD1913" s="390" t="str">
        <f t="shared" si="646"/>
        <v/>
      </c>
      <c r="AE1913" s="282">
        <f t="shared" si="647"/>
        <v>0</v>
      </c>
      <c r="AF1913" s="359">
        <f t="shared" si="648"/>
        <v>0</v>
      </c>
      <c r="AG1913" s="280">
        <f t="shared" si="649"/>
        <v>0</v>
      </c>
      <c r="AH1913" s="280">
        <f t="shared" si="650"/>
        <v>0</v>
      </c>
      <c r="AI1913" s="280">
        <f>IF(ISBLANK(T1913),AI1912,IF(COUNTIF(T$2:T1913,T1913)&gt;1,AI1912,1+MAX(AI1912,0)))</f>
        <v>50</v>
      </c>
      <c r="AL1913" s="391" t="str">
        <f t="shared" si="657"/>
        <v/>
      </c>
      <c r="AM1913" s="391" t="str">
        <f t="shared" si="658"/>
        <v/>
      </c>
      <c r="AO1913" s="310" t="str">
        <f t="shared" si="651"/>
        <v/>
      </c>
      <c r="AP1913" s="310">
        <f>SUM(AO$1:AO1913)</f>
        <v>0</v>
      </c>
      <c r="AQ1913" s="310">
        <f>SUM(AK$2:AK1913)</f>
        <v>12</v>
      </c>
      <c r="AR1913" s="310">
        <f>COUNTA(AJ$2:AJ1913)</f>
        <v>12</v>
      </c>
      <c r="AS1913" s="312"/>
      <c r="AT1913" s="312"/>
      <c r="AU1913" s="312"/>
      <c r="AV1913" s="312"/>
      <c r="AW1913" s="312"/>
      <c r="AZ1913">
        <v>1</v>
      </c>
      <c r="BA1913">
        <v>1</v>
      </c>
    </row>
    <row r="1914" spans="1:53" x14ac:dyDescent="0.25">
      <c r="A1914">
        <v>133</v>
      </c>
      <c r="B1914" t="s">
        <v>66</v>
      </c>
      <c r="C1914" t="s">
        <v>672</v>
      </c>
      <c r="D1914"/>
      <c r="E1914">
        <v>2</v>
      </c>
      <c r="F1914">
        <v>3</v>
      </c>
      <c r="G1914">
        <v>1</v>
      </c>
      <c r="H1914">
        <v>14</v>
      </c>
      <c r="I1914">
        <v>2</v>
      </c>
      <c r="J1914">
        <v>2</v>
      </c>
      <c r="K1914">
        <v>0</v>
      </c>
      <c r="L1914">
        <v>0</v>
      </c>
      <c r="M1914"/>
      <c r="O1914" s="101">
        <f>IF(ISBLANK(C1914),O1913,IF(COUNTIF(C$2:C1914,C1914)&gt;1,O1913,1+MAX(O1913,0)))</f>
        <v>51</v>
      </c>
      <c r="P1914" s="45">
        <f t="shared" si="638"/>
        <v>27</v>
      </c>
      <c r="Q1914" s="33" t="str">
        <f t="shared" si="639"/>
        <v/>
      </c>
      <c r="R1914" s="33">
        <f t="shared" si="640"/>
        <v>15</v>
      </c>
      <c r="S1914" s="33" t="str">
        <f t="shared" si="641"/>
        <v>133_15</v>
      </c>
      <c r="T1914" s="35" t="str">
        <f t="shared" si="642"/>
        <v>133PM</v>
      </c>
      <c r="U1914" s="35" t="str">
        <f t="shared" si="643"/>
        <v>133PMNS</v>
      </c>
      <c r="V1914" s="35" t="str">
        <f t="shared" si="659"/>
        <v>1Y</v>
      </c>
      <c r="W1914" s="35" t="str">
        <f t="shared" si="652"/>
        <v>133PM1Y231</v>
      </c>
      <c r="X1914" s="388">
        <f t="shared" si="653"/>
        <v>0</v>
      </c>
      <c r="Y1914" s="388">
        <f t="shared" si="654"/>
        <v>0</v>
      </c>
      <c r="Z1914" s="280" t="str">
        <f t="shared" si="644"/>
        <v/>
      </c>
      <c r="AA1914" s="280" t="str">
        <f t="shared" si="645"/>
        <v/>
      </c>
      <c r="AB1914" s="389" t="str">
        <f t="shared" si="655"/>
        <v/>
      </c>
      <c r="AC1914" s="389" t="str">
        <f t="shared" si="656"/>
        <v/>
      </c>
      <c r="AD1914" s="390" t="str">
        <f t="shared" si="646"/>
        <v/>
      </c>
      <c r="AE1914" s="282">
        <f t="shared" si="647"/>
        <v>0</v>
      </c>
      <c r="AF1914" s="359">
        <f t="shared" si="648"/>
        <v>0</v>
      </c>
      <c r="AG1914" s="280">
        <f t="shared" si="649"/>
        <v>0</v>
      </c>
      <c r="AH1914" s="280">
        <f t="shared" si="650"/>
        <v>0</v>
      </c>
      <c r="AI1914" s="280">
        <f>IF(ISBLANK(T1914),AI1913,IF(COUNTIF(T$2:T1914,T1914)&gt;1,AI1913,1+MAX(AI1913,0)))</f>
        <v>50</v>
      </c>
      <c r="AL1914" s="391" t="str">
        <f t="shared" si="657"/>
        <v/>
      </c>
      <c r="AM1914" s="391" t="str">
        <f t="shared" si="658"/>
        <v/>
      </c>
      <c r="AO1914" s="310" t="str">
        <f t="shared" si="651"/>
        <v/>
      </c>
      <c r="AP1914" s="310">
        <f>SUM(AO$1:AO1914)</f>
        <v>0</v>
      </c>
      <c r="AQ1914" s="310">
        <f>SUM(AK$2:AK1914)</f>
        <v>12</v>
      </c>
      <c r="AR1914" s="310">
        <f>COUNTA(AJ$2:AJ1914)</f>
        <v>12</v>
      </c>
      <c r="AS1914" s="312"/>
      <c r="AT1914" s="312"/>
      <c r="AU1914" s="312"/>
      <c r="AV1914" s="312"/>
      <c r="AW1914" s="312"/>
      <c r="AZ1914">
        <v>0</v>
      </c>
      <c r="BA1914">
        <v>0</v>
      </c>
    </row>
    <row r="1915" spans="1:53" x14ac:dyDescent="0.25">
      <c r="A1915">
        <v>133</v>
      </c>
      <c r="B1915" t="s">
        <v>66</v>
      </c>
      <c r="C1915" t="s">
        <v>672</v>
      </c>
      <c r="D1915"/>
      <c r="E1915">
        <v>2</v>
      </c>
      <c r="F1915">
        <v>3</v>
      </c>
      <c r="G1915">
        <v>2</v>
      </c>
      <c r="H1915">
        <v>46</v>
      </c>
      <c r="I1915">
        <v>5</v>
      </c>
      <c r="J1915">
        <v>8</v>
      </c>
      <c r="K1915">
        <v>3</v>
      </c>
      <c r="L1915">
        <v>4</v>
      </c>
      <c r="M1915"/>
      <c r="O1915" s="101">
        <f>IF(ISBLANK(C1915),O1914,IF(COUNTIF(C$2:C1915,C1915)&gt;1,O1914,1+MAX(O1914,0)))</f>
        <v>51</v>
      </c>
      <c r="P1915" s="45">
        <f t="shared" si="638"/>
        <v>27</v>
      </c>
      <c r="Q1915" s="33" t="str">
        <f t="shared" si="639"/>
        <v/>
      </c>
      <c r="R1915" s="33">
        <f t="shared" si="640"/>
        <v>15</v>
      </c>
      <c r="S1915" s="33" t="str">
        <f t="shared" si="641"/>
        <v>133_15</v>
      </c>
      <c r="T1915" s="35" t="str">
        <f t="shared" si="642"/>
        <v>133PM</v>
      </c>
      <c r="U1915" s="35" t="str">
        <f t="shared" si="643"/>
        <v>133PMNS</v>
      </c>
      <c r="V1915" s="35" t="str">
        <f t="shared" si="659"/>
        <v>1Y</v>
      </c>
      <c r="W1915" s="35" t="str">
        <f t="shared" si="652"/>
        <v>133PM1Y232</v>
      </c>
      <c r="X1915" s="388">
        <f t="shared" si="653"/>
        <v>3</v>
      </c>
      <c r="Y1915" s="388">
        <f t="shared" si="654"/>
        <v>4</v>
      </c>
      <c r="Z1915" s="280" t="str">
        <f t="shared" si="644"/>
        <v/>
      </c>
      <c r="AA1915" s="280" t="str">
        <f t="shared" si="645"/>
        <v/>
      </c>
      <c r="AB1915" s="389" t="str">
        <f t="shared" si="655"/>
        <v/>
      </c>
      <c r="AC1915" s="389" t="str">
        <f t="shared" si="656"/>
        <v/>
      </c>
      <c r="AD1915" s="390" t="str">
        <f t="shared" si="646"/>
        <v/>
      </c>
      <c r="AE1915" s="282">
        <f t="shared" si="647"/>
        <v>0</v>
      </c>
      <c r="AF1915" s="359">
        <f t="shared" si="648"/>
        <v>1</v>
      </c>
      <c r="AG1915" s="280">
        <f t="shared" si="649"/>
        <v>0</v>
      </c>
      <c r="AH1915" s="280">
        <f t="shared" si="650"/>
        <v>0</v>
      </c>
      <c r="AI1915" s="280">
        <f>IF(ISBLANK(T1915),AI1914,IF(COUNTIF(T$2:T1915,T1915)&gt;1,AI1914,1+MAX(AI1914,0)))</f>
        <v>50</v>
      </c>
      <c r="AL1915" s="391" t="str">
        <f t="shared" si="657"/>
        <v/>
      </c>
      <c r="AM1915" s="391" t="str">
        <f t="shared" si="658"/>
        <v/>
      </c>
      <c r="AO1915" s="310" t="str">
        <f t="shared" si="651"/>
        <v/>
      </c>
      <c r="AP1915" s="310">
        <f>SUM(AO$1:AO1915)</f>
        <v>0</v>
      </c>
      <c r="AQ1915" s="310">
        <f>SUM(AK$2:AK1915)</f>
        <v>12</v>
      </c>
      <c r="AR1915" s="310">
        <f>COUNTA(AJ$2:AJ1915)</f>
        <v>12</v>
      </c>
      <c r="AS1915" s="312"/>
      <c r="AT1915" s="312"/>
      <c r="AU1915" s="312"/>
      <c r="AV1915" s="312"/>
      <c r="AW1915" s="312"/>
      <c r="AZ1915">
        <v>3</v>
      </c>
      <c r="BA1915">
        <v>4</v>
      </c>
    </row>
    <row r="1916" spans="1:53" x14ac:dyDescent="0.25">
      <c r="A1916">
        <v>133</v>
      </c>
      <c r="B1916" t="s">
        <v>66</v>
      </c>
      <c r="C1916" t="s">
        <v>672</v>
      </c>
      <c r="D1916"/>
      <c r="E1916">
        <v>2</v>
      </c>
      <c r="F1916">
        <v>3</v>
      </c>
      <c r="G1916">
        <v>3</v>
      </c>
      <c r="H1916">
        <v>12</v>
      </c>
      <c r="I1916">
        <v>5</v>
      </c>
      <c r="J1916">
        <v>6</v>
      </c>
      <c r="K1916">
        <v>3</v>
      </c>
      <c r="L1916">
        <v>3</v>
      </c>
      <c r="M1916"/>
      <c r="O1916" s="101">
        <f>IF(ISBLANK(C1916),O1915,IF(COUNTIF(C$2:C1916,C1916)&gt;1,O1915,1+MAX(O1915,0)))</f>
        <v>51</v>
      </c>
      <c r="P1916" s="45">
        <f t="shared" si="638"/>
        <v>27</v>
      </c>
      <c r="Q1916" s="33" t="str">
        <f t="shared" si="639"/>
        <v/>
      </c>
      <c r="R1916" s="33">
        <f t="shared" si="640"/>
        <v>15</v>
      </c>
      <c r="S1916" s="33" t="str">
        <f t="shared" si="641"/>
        <v>133_15</v>
      </c>
      <c r="T1916" s="35" t="str">
        <f t="shared" si="642"/>
        <v>133PM</v>
      </c>
      <c r="U1916" s="35" t="str">
        <f t="shared" si="643"/>
        <v>133PMEW</v>
      </c>
      <c r="V1916" s="35" t="str">
        <f t="shared" si="659"/>
        <v>1Y</v>
      </c>
      <c r="W1916" s="35" t="str">
        <f t="shared" si="652"/>
        <v>133PM1Y233</v>
      </c>
      <c r="X1916" s="388">
        <f t="shared" si="653"/>
        <v>3</v>
      </c>
      <c r="Y1916" s="388">
        <f t="shared" si="654"/>
        <v>3</v>
      </c>
      <c r="Z1916" s="280" t="str">
        <f t="shared" si="644"/>
        <v/>
      </c>
      <c r="AA1916" s="280" t="str">
        <f t="shared" si="645"/>
        <v/>
      </c>
      <c r="AB1916" s="389" t="str">
        <f t="shared" si="655"/>
        <v/>
      </c>
      <c r="AC1916" s="389" t="str">
        <f t="shared" si="656"/>
        <v/>
      </c>
      <c r="AD1916" s="390" t="str">
        <f t="shared" si="646"/>
        <v/>
      </c>
      <c r="AE1916" s="282">
        <f t="shared" si="647"/>
        <v>0</v>
      </c>
      <c r="AF1916" s="359">
        <f t="shared" si="648"/>
        <v>0</v>
      </c>
      <c r="AG1916" s="280">
        <f t="shared" si="649"/>
        <v>0</v>
      </c>
      <c r="AH1916" s="280">
        <f t="shared" si="650"/>
        <v>0</v>
      </c>
      <c r="AI1916" s="280">
        <f>IF(ISBLANK(T1916),AI1915,IF(COUNTIF(T$2:T1916,T1916)&gt;1,AI1915,1+MAX(AI1915,0)))</f>
        <v>50</v>
      </c>
      <c r="AL1916" s="391" t="str">
        <f t="shared" si="657"/>
        <v/>
      </c>
      <c r="AM1916" s="391" t="str">
        <f t="shared" si="658"/>
        <v/>
      </c>
      <c r="AO1916" s="310" t="str">
        <f t="shared" si="651"/>
        <v/>
      </c>
      <c r="AP1916" s="310">
        <f>SUM(AO$1:AO1916)</f>
        <v>0</v>
      </c>
      <c r="AQ1916" s="310">
        <f>SUM(AK$2:AK1916)</f>
        <v>12</v>
      </c>
      <c r="AR1916" s="310">
        <f>COUNTA(AJ$2:AJ1916)</f>
        <v>12</v>
      </c>
      <c r="AS1916" s="312"/>
      <c r="AT1916" s="312"/>
      <c r="AU1916" s="312"/>
      <c r="AV1916" s="312"/>
      <c r="AW1916" s="312"/>
      <c r="AZ1916">
        <v>3</v>
      </c>
      <c r="BA1916">
        <v>3</v>
      </c>
    </row>
    <row r="1917" spans="1:53" x14ac:dyDescent="0.25">
      <c r="A1917">
        <v>133</v>
      </c>
      <c r="B1917" t="s">
        <v>66</v>
      </c>
      <c r="C1917" t="s">
        <v>672</v>
      </c>
      <c r="D1917"/>
      <c r="E1917">
        <v>2</v>
      </c>
      <c r="F1917">
        <v>3</v>
      </c>
      <c r="G1917">
        <v>4</v>
      </c>
      <c r="H1917">
        <v>8</v>
      </c>
      <c r="I1917">
        <v>2</v>
      </c>
      <c r="J1917">
        <v>1</v>
      </c>
      <c r="K1917">
        <v>2</v>
      </c>
      <c r="L1917">
        <v>3</v>
      </c>
      <c r="M1917"/>
      <c r="O1917" s="101">
        <f>IF(ISBLANK(C1917),O1916,IF(COUNTIF(C$2:C1917,C1917)&gt;1,O1916,1+MAX(O1916,0)))</f>
        <v>51</v>
      </c>
      <c r="P1917" s="45">
        <f t="shared" si="638"/>
        <v>27</v>
      </c>
      <c r="Q1917" s="33" t="str">
        <f t="shared" si="639"/>
        <v/>
      </c>
      <c r="R1917" s="33">
        <f t="shared" si="640"/>
        <v>15</v>
      </c>
      <c r="S1917" s="33" t="str">
        <f t="shared" si="641"/>
        <v>133_15</v>
      </c>
      <c r="T1917" s="35" t="str">
        <f t="shared" si="642"/>
        <v>133PM</v>
      </c>
      <c r="U1917" s="35" t="str">
        <f t="shared" si="643"/>
        <v>133PMEW</v>
      </c>
      <c r="V1917" s="35" t="str">
        <f t="shared" si="659"/>
        <v>1Y</v>
      </c>
      <c r="W1917" s="35" t="str">
        <f t="shared" si="652"/>
        <v>133PM1Y234</v>
      </c>
      <c r="X1917" s="388">
        <f t="shared" si="653"/>
        <v>2</v>
      </c>
      <c r="Y1917" s="388">
        <f t="shared" si="654"/>
        <v>3</v>
      </c>
      <c r="Z1917" s="280" t="str">
        <f t="shared" si="644"/>
        <v/>
      </c>
      <c r="AA1917" s="280" t="str">
        <f t="shared" si="645"/>
        <v/>
      </c>
      <c r="AB1917" s="389" t="str">
        <f t="shared" si="655"/>
        <v/>
      </c>
      <c r="AC1917" s="389" t="str">
        <f t="shared" si="656"/>
        <v/>
      </c>
      <c r="AD1917" s="390" t="str">
        <f t="shared" si="646"/>
        <v/>
      </c>
      <c r="AE1917" s="282">
        <f t="shared" si="647"/>
        <v>0</v>
      </c>
      <c r="AF1917" s="359">
        <f t="shared" si="648"/>
        <v>0</v>
      </c>
      <c r="AG1917" s="280">
        <f t="shared" si="649"/>
        <v>0</v>
      </c>
      <c r="AH1917" s="280">
        <f t="shared" si="650"/>
        <v>0</v>
      </c>
      <c r="AI1917" s="280">
        <f>IF(ISBLANK(T1917),AI1916,IF(COUNTIF(T$2:T1917,T1917)&gt;1,AI1916,1+MAX(AI1916,0)))</f>
        <v>50</v>
      </c>
      <c r="AL1917" s="391" t="str">
        <f t="shared" si="657"/>
        <v/>
      </c>
      <c r="AM1917" s="391" t="str">
        <f t="shared" si="658"/>
        <v/>
      </c>
      <c r="AO1917" s="310" t="str">
        <f t="shared" si="651"/>
        <v/>
      </c>
      <c r="AP1917" s="310">
        <f>SUM(AO$1:AO1917)</f>
        <v>0</v>
      </c>
      <c r="AQ1917" s="310">
        <f>SUM(AK$2:AK1917)</f>
        <v>12</v>
      </c>
      <c r="AR1917" s="310">
        <f>COUNTA(AJ$2:AJ1917)</f>
        <v>12</v>
      </c>
      <c r="AS1917" s="312"/>
      <c r="AT1917" s="312"/>
      <c r="AU1917" s="312"/>
      <c r="AV1917" s="312"/>
      <c r="AW1917" s="312"/>
      <c r="AZ1917">
        <v>2</v>
      </c>
      <c r="BA1917">
        <v>3</v>
      </c>
    </row>
    <row r="1918" spans="1:53" x14ac:dyDescent="0.25">
      <c r="A1918">
        <v>133</v>
      </c>
      <c r="B1918" t="s">
        <v>66</v>
      </c>
      <c r="C1918" t="s">
        <v>672</v>
      </c>
      <c r="D1918"/>
      <c r="E1918">
        <v>2</v>
      </c>
      <c r="F1918">
        <v>4</v>
      </c>
      <c r="G1918">
        <v>1</v>
      </c>
      <c r="H1918">
        <v>3</v>
      </c>
      <c r="I1918">
        <v>0</v>
      </c>
      <c r="J1918">
        <v>0</v>
      </c>
      <c r="K1918">
        <v>0</v>
      </c>
      <c r="L1918">
        <v>0</v>
      </c>
      <c r="M1918"/>
      <c r="O1918" s="101">
        <f>IF(ISBLANK(C1918),O1917,IF(COUNTIF(C$2:C1918,C1918)&gt;1,O1917,1+MAX(O1917,0)))</f>
        <v>51</v>
      </c>
      <c r="P1918" s="45">
        <f t="shared" si="638"/>
        <v>27</v>
      </c>
      <c r="Q1918" s="33" t="str">
        <f t="shared" si="639"/>
        <v/>
      </c>
      <c r="R1918" s="33">
        <f t="shared" si="640"/>
        <v>16</v>
      </c>
      <c r="S1918" s="33" t="str">
        <f t="shared" si="641"/>
        <v>133_16</v>
      </c>
      <c r="T1918" s="35" t="str">
        <f t="shared" si="642"/>
        <v>133PM</v>
      </c>
      <c r="U1918" s="35" t="str">
        <f t="shared" si="643"/>
        <v>133PMNS</v>
      </c>
      <c r="V1918" s="35" t="str">
        <f t="shared" si="659"/>
        <v>1Y</v>
      </c>
      <c r="W1918" s="35" t="str">
        <f t="shared" si="652"/>
        <v>133PM1Y241</v>
      </c>
      <c r="X1918" s="388">
        <f t="shared" si="653"/>
        <v>0</v>
      </c>
      <c r="Y1918" s="388">
        <f t="shared" si="654"/>
        <v>0</v>
      </c>
      <c r="Z1918" s="280" t="str">
        <f t="shared" si="644"/>
        <v/>
      </c>
      <c r="AA1918" s="280" t="str">
        <f t="shared" si="645"/>
        <v/>
      </c>
      <c r="AB1918" s="389" t="str">
        <f t="shared" si="655"/>
        <v/>
      </c>
      <c r="AC1918" s="389" t="str">
        <f t="shared" si="656"/>
        <v/>
      </c>
      <c r="AD1918" s="390" t="str">
        <f t="shared" si="646"/>
        <v/>
      </c>
      <c r="AE1918" s="282">
        <f t="shared" si="647"/>
        <v>0</v>
      </c>
      <c r="AF1918" s="359">
        <f t="shared" si="648"/>
        <v>0</v>
      </c>
      <c r="AG1918" s="280">
        <f t="shared" si="649"/>
        <v>0</v>
      </c>
      <c r="AH1918" s="280">
        <f t="shared" si="650"/>
        <v>0</v>
      </c>
      <c r="AI1918" s="280">
        <f>IF(ISBLANK(T1918),AI1917,IF(COUNTIF(T$2:T1918,T1918)&gt;1,AI1917,1+MAX(AI1917,0)))</f>
        <v>50</v>
      </c>
      <c r="AL1918" s="391" t="str">
        <f t="shared" si="657"/>
        <v/>
      </c>
      <c r="AM1918" s="391" t="str">
        <f t="shared" si="658"/>
        <v/>
      </c>
      <c r="AO1918" s="310" t="str">
        <f t="shared" si="651"/>
        <v/>
      </c>
      <c r="AP1918" s="310">
        <f>SUM(AO$1:AO1918)</f>
        <v>0</v>
      </c>
      <c r="AQ1918" s="310">
        <f>SUM(AK$2:AK1918)</f>
        <v>12</v>
      </c>
      <c r="AR1918" s="310">
        <f>COUNTA(AJ$2:AJ1918)</f>
        <v>12</v>
      </c>
      <c r="AS1918" s="312"/>
      <c r="AT1918" s="312"/>
      <c r="AU1918" s="312"/>
      <c r="AV1918" s="312"/>
      <c r="AW1918" s="312"/>
      <c r="AZ1918">
        <v>0</v>
      </c>
      <c r="BA1918">
        <v>0</v>
      </c>
    </row>
    <row r="1919" spans="1:53" x14ac:dyDescent="0.25">
      <c r="A1919">
        <v>133</v>
      </c>
      <c r="B1919" t="s">
        <v>66</v>
      </c>
      <c r="C1919" t="s">
        <v>672</v>
      </c>
      <c r="D1919"/>
      <c r="E1919">
        <v>2</v>
      </c>
      <c r="F1919">
        <v>4</v>
      </c>
      <c r="G1919">
        <v>2</v>
      </c>
      <c r="H1919">
        <v>6</v>
      </c>
      <c r="I1919">
        <v>1</v>
      </c>
      <c r="J1919">
        <v>1</v>
      </c>
      <c r="K1919">
        <v>0</v>
      </c>
      <c r="L1919">
        <v>0</v>
      </c>
      <c r="M1919"/>
      <c r="O1919" s="101">
        <f>IF(ISBLANK(C1919),O1918,IF(COUNTIF(C$2:C1919,C1919)&gt;1,O1918,1+MAX(O1918,0)))</f>
        <v>51</v>
      </c>
      <c r="P1919" s="45">
        <f t="shared" si="638"/>
        <v>27</v>
      </c>
      <c r="Q1919" s="33" t="str">
        <f t="shared" si="639"/>
        <v/>
      </c>
      <c r="R1919" s="33">
        <f t="shared" si="640"/>
        <v>16</v>
      </c>
      <c r="S1919" s="33" t="str">
        <f t="shared" si="641"/>
        <v>133_16</v>
      </c>
      <c r="T1919" s="35" t="str">
        <f t="shared" si="642"/>
        <v>133PM</v>
      </c>
      <c r="U1919" s="35" t="str">
        <f t="shared" si="643"/>
        <v>133PMNS</v>
      </c>
      <c r="V1919" s="35" t="str">
        <f t="shared" si="659"/>
        <v>1Y</v>
      </c>
      <c r="W1919" s="35" t="str">
        <f t="shared" si="652"/>
        <v>133PM1Y242</v>
      </c>
      <c r="X1919" s="388">
        <f t="shared" si="653"/>
        <v>0</v>
      </c>
      <c r="Y1919" s="388">
        <f t="shared" si="654"/>
        <v>0</v>
      </c>
      <c r="Z1919" s="280" t="str">
        <f t="shared" si="644"/>
        <v/>
      </c>
      <c r="AA1919" s="280" t="str">
        <f t="shared" si="645"/>
        <v/>
      </c>
      <c r="AB1919" s="389" t="str">
        <f t="shared" si="655"/>
        <v/>
      </c>
      <c r="AC1919" s="389" t="str">
        <f t="shared" si="656"/>
        <v/>
      </c>
      <c r="AD1919" s="390" t="str">
        <f t="shared" si="646"/>
        <v/>
      </c>
      <c r="AE1919" s="282">
        <f t="shared" si="647"/>
        <v>0</v>
      </c>
      <c r="AF1919" s="359">
        <f t="shared" si="648"/>
        <v>1</v>
      </c>
      <c r="AG1919" s="280">
        <f t="shared" si="649"/>
        <v>0</v>
      </c>
      <c r="AH1919" s="280">
        <f t="shared" si="650"/>
        <v>0</v>
      </c>
      <c r="AI1919" s="280">
        <f>IF(ISBLANK(T1919),AI1918,IF(COUNTIF(T$2:T1919,T1919)&gt;1,AI1918,1+MAX(AI1918,0)))</f>
        <v>50</v>
      </c>
      <c r="AL1919" s="391" t="str">
        <f t="shared" si="657"/>
        <v/>
      </c>
      <c r="AM1919" s="391" t="str">
        <f t="shared" si="658"/>
        <v/>
      </c>
      <c r="AO1919" s="310" t="str">
        <f t="shared" si="651"/>
        <v/>
      </c>
      <c r="AP1919" s="310">
        <f>SUM(AO$1:AO1919)</f>
        <v>0</v>
      </c>
      <c r="AQ1919" s="310">
        <f>SUM(AK$2:AK1919)</f>
        <v>12</v>
      </c>
      <c r="AR1919" s="310">
        <f>COUNTA(AJ$2:AJ1919)</f>
        <v>12</v>
      </c>
      <c r="AS1919" s="312"/>
      <c r="AT1919" s="312"/>
      <c r="AU1919" s="312"/>
      <c r="AV1919" s="312"/>
      <c r="AW1919" s="312"/>
      <c r="AZ1919">
        <v>0</v>
      </c>
      <c r="BA1919">
        <v>0</v>
      </c>
    </row>
    <row r="1920" spans="1:53" x14ac:dyDescent="0.25">
      <c r="A1920">
        <v>133</v>
      </c>
      <c r="B1920" t="s">
        <v>66</v>
      </c>
      <c r="C1920" t="s">
        <v>672</v>
      </c>
      <c r="D1920"/>
      <c r="E1920">
        <v>2</v>
      </c>
      <c r="F1920">
        <v>4</v>
      </c>
      <c r="G1920">
        <v>3</v>
      </c>
      <c r="H1920">
        <v>0</v>
      </c>
      <c r="I1920">
        <v>0</v>
      </c>
      <c r="J1920">
        <v>0</v>
      </c>
      <c r="K1920">
        <v>0</v>
      </c>
      <c r="L1920">
        <v>0</v>
      </c>
      <c r="M1920"/>
      <c r="O1920" s="101">
        <f>IF(ISBLANK(C1920),O1919,IF(COUNTIF(C$2:C1920,C1920)&gt;1,O1919,1+MAX(O1919,0)))</f>
        <v>51</v>
      </c>
      <c r="P1920" s="45">
        <f t="shared" si="638"/>
        <v>27</v>
      </c>
      <c r="Q1920" s="33" t="str">
        <f t="shared" si="639"/>
        <v/>
      </c>
      <c r="R1920" s="33">
        <f t="shared" si="640"/>
        <v>16</v>
      </c>
      <c r="S1920" s="33" t="str">
        <f t="shared" si="641"/>
        <v>133_16</v>
      </c>
      <c r="T1920" s="35" t="str">
        <f t="shared" si="642"/>
        <v>133PM</v>
      </c>
      <c r="U1920" s="35" t="str">
        <f t="shared" si="643"/>
        <v>133PMEW</v>
      </c>
      <c r="V1920" s="35" t="str">
        <f t="shared" si="659"/>
        <v>1Y</v>
      </c>
      <c r="W1920" s="35" t="str">
        <f t="shared" si="652"/>
        <v>133PM1Y243</v>
      </c>
      <c r="X1920" s="388">
        <f t="shared" si="653"/>
        <v>0</v>
      </c>
      <c r="Y1920" s="388">
        <f t="shared" si="654"/>
        <v>0</v>
      </c>
      <c r="Z1920" s="280" t="str">
        <f t="shared" si="644"/>
        <v/>
      </c>
      <c r="AA1920" s="280" t="str">
        <f t="shared" si="645"/>
        <v/>
      </c>
      <c r="AB1920" s="389" t="str">
        <f t="shared" si="655"/>
        <v/>
      </c>
      <c r="AC1920" s="389" t="str">
        <f t="shared" si="656"/>
        <v/>
      </c>
      <c r="AD1920" s="390" t="str">
        <f t="shared" si="646"/>
        <v/>
      </c>
      <c r="AE1920" s="282">
        <f t="shared" si="647"/>
        <v>0</v>
      </c>
      <c r="AF1920" s="359">
        <f t="shared" si="648"/>
        <v>0</v>
      </c>
      <c r="AG1920" s="280">
        <f t="shared" si="649"/>
        <v>0</v>
      </c>
      <c r="AH1920" s="280">
        <f t="shared" si="650"/>
        <v>0</v>
      </c>
      <c r="AI1920" s="280">
        <f>IF(ISBLANK(T1920),AI1919,IF(COUNTIF(T$2:T1920,T1920)&gt;1,AI1919,1+MAX(AI1919,0)))</f>
        <v>50</v>
      </c>
      <c r="AL1920" s="391" t="str">
        <f t="shared" si="657"/>
        <v/>
      </c>
      <c r="AM1920" s="391" t="str">
        <f t="shared" si="658"/>
        <v/>
      </c>
      <c r="AO1920" s="310" t="str">
        <f t="shared" si="651"/>
        <v/>
      </c>
      <c r="AP1920" s="310">
        <f>SUM(AO$1:AO1920)</f>
        <v>0</v>
      </c>
      <c r="AQ1920" s="310">
        <f>SUM(AK$2:AK1920)</f>
        <v>12</v>
      </c>
      <c r="AR1920" s="310">
        <f>COUNTA(AJ$2:AJ1920)</f>
        <v>12</v>
      </c>
      <c r="AS1920" s="312"/>
      <c r="AT1920" s="312"/>
      <c r="AU1920" s="312"/>
      <c r="AV1920" s="312"/>
      <c r="AW1920" s="312"/>
      <c r="AZ1920">
        <v>0</v>
      </c>
      <c r="BA1920">
        <v>0</v>
      </c>
    </row>
    <row r="1921" spans="1:53" x14ac:dyDescent="0.25">
      <c r="A1921">
        <v>133</v>
      </c>
      <c r="B1921" t="s">
        <v>66</v>
      </c>
      <c r="C1921" t="s">
        <v>672</v>
      </c>
      <c r="D1921"/>
      <c r="E1921">
        <v>2</v>
      </c>
      <c r="F1921">
        <v>4</v>
      </c>
      <c r="G1921">
        <v>4</v>
      </c>
      <c r="H1921">
        <v>0</v>
      </c>
      <c r="I1921">
        <v>0</v>
      </c>
      <c r="J1921">
        <v>0</v>
      </c>
      <c r="K1921">
        <v>0</v>
      </c>
      <c r="L1921">
        <v>0</v>
      </c>
      <c r="M1921"/>
      <c r="O1921" s="101">
        <f>IF(ISBLANK(C1921),O1920,IF(COUNTIF(C$2:C1921,C1921)&gt;1,O1920,1+MAX(O1920,0)))</f>
        <v>51</v>
      </c>
      <c r="P1921" s="45">
        <f t="shared" si="638"/>
        <v>27</v>
      </c>
      <c r="Q1921" s="33" t="str">
        <f t="shared" si="639"/>
        <v/>
      </c>
      <c r="R1921" s="33">
        <f t="shared" si="640"/>
        <v>16</v>
      </c>
      <c r="S1921" s="33" t="str">
        <f t="shared" si="641"/>
        <v>133_16</v>
      </c>
      <c r="T1921" s="35" t="str">
        <f t="shared" si="642"/>
        <v>133PM</v>
      </c>
      <c r="U1921" s="35" t="str">
        <f t="shared" si="643"/>
        <v>133PMEW</v>
      </c>
      <c r="V1921" s="35" t="str">
        <f t="shared" si="659"/>
        <v>1Y</v>
      </c>
      <c r="W1921" s="35" t="str">
        <f t="shared" si="652"/>
        <v>133PM1Y244</v>
      </c>
      <c r="X1921" s="388">
        <f t="shared" si="653"/>
        <v>0</v>
      </c>
      <c r="Y1921" s="388">
        <f t="shared" si="654"/>
        <v>0</v>
      </c>
      <c r="Z1921" s="280" t="str">
        <f t="shared" si="644"/>
        <v/>
      </c>
      <c r="AA1921" s="280" t="str">
        <f t="shared" si="645"/>
        <v/>
      </c>
      <c r="AB1921" s="389" t="str">
        <f t="shared" si="655"/>
        <v/>
      </c>
      <c r="AC1921" s="389" t="str">
        <f t="shared" si="656"/>
        <v/>
      </c>
      <c r="AD1921" s="390" t="str">
        <f t="shared" si="646"/>
        <v/>
      </c>
      <c r="AE1921" s="282">
        <f t="shared" si="647"/>
        <v>0</v>
      </c>
      <c r="AF1921" s="359">
        <f t="shared" si="648"/>
        <v>0</v>
      </c>
      <c r="AG1921" s="280">
        <f t="shared" si="649"/>
        <v>0</v>
      </c>
      <c r="AH1921" s="280">
        <f t="shared" si="650"/>
        <v>0</v>
      </c>
      <c r="AI1921" s="280">
        <f>IF(ISBLANK(T1921),AI1920,IF(COUNTIF(T$2:T1921,T1921)&gt;1,AI1920,1+MAX(AI1920,0)))</f>
        <v>50</v>
      </c>
      <c r="AL1921" s="391" t="str">
        <f t="shared" si="657"/>
        <v/>
      </c>
      <c r="AM1921" s="391" t="str">
        <f t="shared" si="658"/>
        <v/>
      </c>
      <c r="AO1921" s="310" t="str">
        <f t="shared" si="651"/>
        <v/>
      </c>
      <c r="AP1921" s="310">
        <f>SUM(AO$1:AO1921)</f>
        <v>0</v>
      </c>
      <c r="AQ1921" s="310">
        <f>SUM(AK$2:AK1921)</f>
        <v>12</v>
      </c>
      <c r="AR1921" s="310">
        <f>COUNTA(AJ$2:AJ1921)</f>
        <v>12</v>
      </c>
      <c r="AS1921" s="312"/>
      <c r="AT1921" s="312"/>
      <c r="AU1921" s="312"/>
      <c r="AV1921" s="312"/>
      <c r="AW1921" s="312"/>
      <c r="AZ1921">
        <v>0</v>
      </c>
      <c r="BA1921">
        <v>0</v>
      </c>
    </row>
    <row r="1922" spans="1:53" x14ac:dyDescent="0.25">
      <c r="A1922">
        <v>134</v>
      </c>
      <c r="B1922" t="s">
        <v>65</v>
      </c>
      <c r="C1922" t="s">
        <v>959</v>
      </c>
      <c r="D1922"/>
      <c r="E1922">
        <v>2</v>
      </c>
      <c r="F1922">
        <v>1</v>
      </c>
      <c r="G1922">
        <v>1</v>
      </c>
      <c r="H1922">
        <v>7</v>
      </c>
      <c r="I1922">
        <v>2</v>
      </c>
      <c r="J1922">
        <v>0</v>
      </c>
      <c r="K1922">
        <v>0</v>
      </c>
      <c r="L1922">
        <v>0</v>
      </c>
      <c r="M1922"/>
      <c r="O1922" s="101">
        <f>IF(ISBLANK(C1922),O1921,IF(COUNTIF(C$2:C1922,C1922)&gt;1,O1921,1+MAX(O1921,0)))</f>
        <v>52</v>
      </c>
      <c r="P1922" s="45">
        <f t="shared" ref="P1922:P1953" si="660">IF(A1922=A1921,P1921,IF(ISNUMBER(P1921),P1921+1,1))</f>
        <v>28</v>
      </c>
      <c r="Q1922" s="33">
        <f t="shared" ref="Q1922:Q1953" si="661">IF(OR(P1922=P1921,LEN(A1922)&lt;1),"",P1922)</f>
        <v>28</v>
      </c>
      <c r="R1922" s="33">
        <f t="shared" ref="R1922:R1953" si="662">IF(ISNUMBER(F1922),F1922+4*(E1922-1)+8*IF(B1922="PM",1,0),"")</f>
        <v>5</v>
      </c>
      <c r="S1922" s="33" t="str">
        <f t="shared" ref="S1922:S1953" si="663">IF(ISNUMBER(R1922),A1922&amp;"_"&amp;R1922,"")</f>
        <v>134_5</v>
      </c>
      <c r="T1922" s="35" t="str">
        <f t="shared" ref="T1922:T1953" si="664">A1922&amp;B1922</f>
        <v>134AM</v>
      </c>
      <c r="U1922" s="35" t="str">
        <f t="shared" ref="U1922:U1953" si="665">IF(OR(G1922=1,G1922=2),T1922&amp;"NS",IF(OR(G1922=3,G1922=4),T1922&amp;"EW",""))</f>
        <v>134AMNS</v>
      </c>
      <c r="V1922" s="35" t="str">
        <f t="shared" si="659"/>
        <v>2Z</v>
      </c>
      <c r="W1922" s="35" t="str">
        <f t="shared" si="652"/>
        <v>134AM2Z211</v>
      </c>
      <c r="X1922" s="388">
        <f t="shared" si="653"/>
        <v>0</v>
      </c>
      <c r="Y1922" s="388">
        <f t="shared" si="654"/>
        <v>0</v>
      </c>
      <c r="Z1922" s="280" t="str">
        <f t="shared" ref="Z1922:Z1985" si="666">IF(I1922&gt;$H1922,1,"")</f>
        <v/>
      </c>
      <c r="AA1922" s="280" t="str">
        <f t="shared" ref="AA1922:AA1985" si="667">IF(J1922&gt;$H1922,1,"")</f>
        <v/>
      </c>
      <c r="AB1922" s="389" t="str">
        <f t="shared" si="655"/>
        <v/>
      </c>
      <c r="AC1922" s="389" t="str">
        <f t="shared" si="656"/>
        <v/>
      </c>
      <c r="AD1922" s="390" t="str">
        <f t="shared" ref="AD1922:AD1985" si="668">IF(ISERROR(MATCH(A1922&amp;"_"&amp;G1922,Sidewalk_ignore,0)),"",1)</f>
        <v/>
      </c>
      <c r="AE1922" s="282">
        <f t="shared" ref="AE1922:AE1985" si="669">IF(AND(ISNUMBER($G1922),$B1922="AM"),INDEX(CordonIn,MATCH($A1922,loc_ID,0),$G1922),0)</f>
        <v>1</v>
      </c>
      <c r="AF1922" s="359">
        <f t="shared" ref="AF1922:AF1985" si="670">IF(AND(ISNUMBER($G1922),$B1922="PM"),INDEX(CordonIn,MATCH($A1922,loc_ID,0),VLOOKUP($G1922,Reverse_dir,2,FALSE)),0)</f>
        <v>0</v>
      </c>
      <c r="AG1922" s="280">
        <f t="shared" ref="AG1922:AG1985" si="671">IF(AND(ISNUMBER($G1922),$B1922="AM"),INDEX(Lane,MATCH($A1922,loc_ID,0),$G1922),0)</f>
        <v>5</v>
      </c>
      <c r="AH1922" s="280">
        <f t="shared" ref="AH1922:AH1953" si="672">IF(AND(AG1922&gt;0,ISNUMBER(AG1922)),1,0)</f>
        <v>1</v>
      </c>
      <c r="AI1922" s="280">
        <f>IF(ISBLANK(T1922),AI1921,IF(COUNTIF(T$2:T1922,T1922)&gt;1,AI1921,1+MAX(AI1921,0)))</f>
        <v>51</v>
      </c>
      <c r="AL1922" s="391" t="str">
        <f t="shared" si="657"/>
        <v/>
      </c>
      <c r="AM1922" s="391" t="str">
        <f t="shared" si="658"/>
        <v/>
      </c>
      <c r="AO1922" s="310" t="str">
        <f t="shared" ref="AO1922:AO1985" si="673">IF(SUM(Z1922:AC1922)&gt;0,1,"")</f>
        <v/>
      </c>
      <c r="AP1922" s="310">
        <f>SUM(AO$1:AO1922)</f>
        <v>0</v>
      </c>
      <c r="AQ1922" s="310">
        <f>SUM(AK$2:AK1922)</f>
        <v>12</v>
      </c>
      <c r="AR1922" s="310">
        <f>COUNTA(AJ$2:AJ1922)</f>
        <v>12</v>
      </c>
      <c r="AS1922" s="312"/>
      <c r="AT1922" s="312"/>
      <c r="AU1922" s="312"/>
      <c r="AV1922" s="312"/>
      <c r="AW1922" s="312"/>
      <c r="AZ1922">
        <v>0</v>
      </c>
      <c r="BA1922">
        <v>0</v>
      </c>
    </row>
    <row r="1923" spans="1:53" x14ac:dyDescent="0.25">
      <c r="A1923">
        <v>134</v>
      </c>
      <c r="B1923" t="s">
        <v>65</v>
      </c>
      <c r="C1923" t="s">
        <v>959</v>
      </c>
      <c r="D1923"/>
      <c r="E1923">
        <v>2</v>
      </c>
      <c r="F1923">
        <v>1</v>
      </c>
      <c r="G1923">
        <v>2</v>
      </c>
      <c r="H1923">
        <v>4</v>
      </c>
      <c r="I1923">
        <v>2</v>
      </c>
      <c r="J1923">
        <v>1</v>
      </c>
      <c r="K1923">
        <v>0</v>
      </c>
      <c r="L1923">
        <v>0</v>
      </c>
      <c r="M1923"/>
      <c r="O1923" s="101">
        <f>IF(ISBLANK(C1923),O1922,IF(COUNTIF(C$2:C1923,C1923)&gt;1,O1922,1+MAX(O1922,0)))</f>
        <v>52</v>
      </c>
      <c r="P1923" s="45">
        <f t="shared" si="660"/>
        <v>28</v>
      </c>
      <c r="Q1923" s="33" t="str">
        <f t="shared" si="661"/>
        <v/>
      </c>
      <c r="R1923" s="33">
        <f t="shared" si="662"/>
        <v>5</v>
      </c>
      <c r="S1923" s="33" t="str">
        <f t="shared" si="663"/>
        <v>134_5</v>
      </c>
      <c r="T1923" s="35" t="str">
        <f t="shared" si="664"/>
        <v>134AM</v>
      </c>
      <c r="U1923" s="35" t="str">
        <f t="shared" si="665"/>
        <v>134AMNS</v>
      </c>
      <c r="V1923" s="35" t="str">
        <f t="shared" si="659"/>
        <v>2Z</v>
      </c>
      <c r="W1923" s="35" t="str">
        <f t="shared" ref="W1923:W1986" si="674">IF(ISBLANK(A1923),"",A1923&amp;B1923&amp;V1923&amp;E1923&amp;F1923&amp;G1923)</f>
        <v>134AM2Z212</v>
      </c>
      <c r="X1923" s="388">
        <f t="shared" ref="X1923:X1986" si="675">IF($AD1923=1,0,K1923)</f>
        <v>0</v>
      </c>
      <c r="Y1923" s="388">
        <f t="shared" ref="Y1923:Y1986" si="676">IF($AD1923=1,0,L1923)</f>
        <v>0</v>
      </c>
      <c r="Z1923" s="280" t="str">
        <f t="shared" si="666"/>
        <v/>
      </c>
      <c r="AA1923" s="280" t="str">
        <f t="shared" si="667"/>
        <v/>
      </c>
      <c r="AB1923" s="389" t="str">
        <f t="shared" ref="AB1923:AB1986" si="677">IF(OR(K1923&gt;$H1923,AND($AD1923=1,K1923&gt;0)),1,"")</f>
        <v/>
      </c>
      <c r="AC1923" s="389" t="str">
        <f t="shared" ref="AC1923:AC1986" si="678">IF(OR(L1923&gt;$H1923,AND($AD1923=1,L1923&gt;0)),1,"")</f>
        <v/>
      </c>
      <c r="AD1923" s="390" t="str">
        <f t="shared" si="668"/>
        <v/>
      </c>
      <c r="AE1923" s="282">
        <f t="shared" si="669"/>
        <v>0</v>
      </c>
      <c r="AF1923" s="359">
        <f t="shared" si="670"/>
        <v>0</v>
      </c>
      <c r="AG1923" s="280">
        <f t="shared" si="671"/>
        <v>5</v>
      </c>
      <c r="AH1923" s="280">
        <f t="shared" si="672"/>
        <v>1</v>
      </c>
      <c r="AI1923" s="280">
        <f>IF(ISBLANK(T1923),AI1922,IF(COUNTIF(T$2:T1923,T1923)&gt;1,AI1922,1+MAX(AI1922,0)))</f>
        <v>51</v>
      </c>
      <c r="AL1923" s="391" t="str">
        <f t="shared" ref="AL1923:AL1986" si="679">IF(OR(AB1923=1,AC1923=1),IF(LEN(AJ1923)=0,"",AJ1923&amp;"; ")&amp;"Ignore sidewalk",IF(LEN(AJ1923)=0,"",AJ1923))</f>
        <v/>
      </c>
      <c r="AM1923" s="391" t="str">
        <f t="shared" ref="AM1923:AM1986" si="680">IF(OR(AB1923=1,AC1923=1),1,IF(LEN(AK1923)=0,"",AK1923))</f>
        <v/>
      </c>
      <c r="AO1923" s="310" t="str">
        <f t="shared" si="673"/>
        <v/>
      </c>
      <c r="AP1923" s="310">
        <f>SUM(AO$1:AO1923)</f>
        <v>0</v>
      </c>
      <c r="AQ1923" s="310">
        <f>SUM(AK$2:AK1923)</f>
        <v>12</v>
      </c>
      <c r="AR1923" s="310">
        <f>COUNTA(AJ$2:AJ1923)</f>
        <v>12</v>
      </c>
      <c r="AS1923" s="312"/>
      <c r="AT1923" s="312"/>
      <c r="AU1923" s="312"/>
      <c r="AV1923" s="312"/>
      <c r="AW1923" s="312"/>
      <c r="AZ1923">
        <v>0</v>
      </c>
      <c r="BA1923">
        <v>0</v>
      </c>
    </row>
    <row r="1924" spans="1:53" x14ac:dyDescent="0.25">
      <c r="A1924">
        <v>134</v>
      </c>
      <c r="B1924" t="s">
        <v>65</v>
      </c>
      <c r="C1924" t="s">
        <v>959</v>
      </c>
      <c r="D1924"/>
      <c r="E1924">
        <v>2</v>
      </c>
      <c r="F1924">
        <v>1</v>
      </c>
      <c r="G1924">
        <v>3</v>
      </c>
      <c r="H1924">
        <v>2</v>
      </c>
      <c r="I1924">
        <v>0</v>
      </c>
      <c r="J1924">
        <v>1</v>
      </c>
      <c r="K1924">
        <v>0</v>
      </c>
      <c r="L1924">
        <v>0</v>
      </c>
      <c r="M1924"/>
      <c r="O1924" s="101">
        <f>IF(ISBLANK(C1924),O1923,IF(COUNTIF(C$2:C1924,C1924)&gt;1,O1923,1+MAX(O1923,0)))</f>
        <v>52</v>
      </c>
      <c r="P1924" s="45">
        <f t="shared" si="660"/>
        <v>28</v>
      </c>
      <c r="Q1924" s="33" t="str">
        <f t="shared" si="661"/>
        <v/>
      </c>
      <c r="R1924" s="33">
        <f t="shared" si="662"/>
        <v>5</v>
      </c>
      <c r="S1924" s="33" t="str">
        <f t="shared" si="663"/>
        <v>134_5</v>
      </c>
      <c r="T1924" s="35" t="str">
        <f t="shared" si="664"/>
        <v>134AM</v>
      </c>
      <c r="U1924" s="35" t="str">
        <f t="shared" si="665"/>
        <v>134AMEW</v>
      </c>
      <c r="V1924" s="35" t="str">
        <f t="shared" ref="V1924:V1987" si="681">TEXT((O1924-MOD(O1924,26))/26,"0")&amp;CHAR(65+MOD(O1924-1,26))</f>
        <v>2Z</v>
      </c>
      <c r="W1924" s="35" t="str">
        <f t="shared" si="674"/>
        <v>134AM2Z213</v>
      </c>
      <c r="X1924" s="388">
        <f t="shared" si="675"/>
        <v>0</v>
      </c>
      <c r="Y1924" s="388">
        <f t="shared" si="676"/>
        <v>0</v>
      </c>
      <c r="Z1924" s="280" t="str">
        <f t="shared" si="666"/>
        <v/>
      </c>
      <c r="AA1924" s="280" t="str">
        <f t="shared" si="667"/>
        <v/>
      </c>
      <c r="AB1924" s="389" t="str">
        <f t="shared" si="677"/>
        <v/>
      </c>
      <c r="AC1924" s="389" t="str">
        <f t="shared" si="678"/>
        <v/>
      </c>
      <c r="AD1924" s="390">
        <f t="shared" si="668"/>
        <v>1</v>
      </c>
      <c r="AE1924" s="282">
        <f t="shared" si="669"/>
        <v>0</v>
      </c>
      <c r="AF1924" s="359">
        <f t="shared" si="670"/>
        <v>0</v>
      </c>
      <c r="AG1924" s="280">
        <f t="shared" si="671"/>
        <v>3</v>
      </c>
      <c r="AH1924" s="280">
        <f t="shared" si="672"/>
        <v>1</v>
      </c>
      <c r="AI1924" s="280">
        <f>IF(ISBLANK(T1924),AI1923,IF(COUNTIF(T$2:T1924,T1924)&gt;1,AI1923,1+MAX(AI1923,0)))</f>
        <v>51</v>
      </c>
      <c r="AL1924" s="391" t="str">
        <f t="shared" si="679"/>
        <v/>
      </c>
      <c r="AM1924" s="391" t="str">
        <f t="shared" si="680"/>
        <v/>
      </c>
      <c r="AO1924" s="310" t="str">
        <f t="shared" si="673"/>
        <v/>
      </c>
      <c r="AP1924" s="310">
        <f>SUM(AO$1:AO1924)</f>
        <v>0</v>
      </c>
      <c r="AQ1924" s="310">
        <f>SUM(AK$2:AK1924)</f>
        <v>12</v>
      </c>
      <c r="AR1924" s="310">
        <f>COUNTA(AJ$2:AJ1924)</f>
        <v>12</v>
      </c>
      <c r="AS1924" s="312"/>
      <c r="AT1924" s="312"/>
      <c r="AU1924" s="312"/>
      <c r="AV1924" s="312"/>
      <c r="AW1924" s="312"/>
      <c r="AZ1924">
        <v>0</v>
      </c>
      <c r="BA1924">
        <v>0</v>
      </c>
    </row>
    <row r="1925" spans="1:53" x14ac:dyDescent="0.25">
      <c r="A1925">
        <v>134</v>
      </c>
      <c r="B1925" t="s">
        <v>65</v>
      </c>
      <c r="C1925" t="s">
        <v>959</v>
      </c>
      <c r="D1925"/>
      <c r="E1925">
        <v>2</v>
      </c>
      <c r="F1925">
        <v>1</v>
      </c>
      <c r="G1925">
        <v>4</v>
      </c>
      <c r="H1925">
        <v>10</v>
      </c>
      <c r="I1925">
        <v>5</v>
      </c>
      <c r="J1925">
        <v>2</v>
      </c>
      <c r="K1925">
        <v>0</v>
      </c>
      <c r="L1925">
        <v>0</v>
      </c>
      <c r="M1925"/>
      <c r="O1925" s="101">
        <f>IF(ISBLANK(C1925),O1924,IF(COUNTIF(C$2:C1925,C1925)&gt;1,O1924,1+MAX(O1924,0)))</f>
        <v>52</v>
      </c>
      <c r="P1925" s="45">
        <f t="shared" si="660"/>
        <v>28</v>
      </c>
      <c r="Q1925" s="33" t="str">
        <f t="shared" si="661"/>
        <v/>
      </c>
      <c r="R1925" s="33">
        <f t="shared" si="662"/>
        <v>5</v>
      </c>
      <c r="S1925" s="33" t="str">
        <f t="shared" si="663"/>
        <v>134_5</v>
      </c>
      <c r="T1925" s="35" t="str">
        <f t="shared" si="664"/>
        <v>134AM</v>
      </c>
      <c r="U1925" s="35" t="str">
        <f t="shared" si="665"/>
        <v>134AMEW</v>
      </c>
      <c r="V1925" s="35" t="str">
        <f t="shared" si="681"/>
        <v>2Z</v>
      </c>
      <c r="W1925" s="35" t="str">
        <f t="shared" si="674"/>
        <v>134AM2Z214</v>
      </c>
      <c r="X1925" s="388">
        <f t="shared" si="675"/>
        <v>0</v>
      </c>
      <c r="Y1925" s="388">
        <f t="shared" si="676"/>
        <v>0</v>
      </c>
      <c r="Z1925" s="280" t="str">
        <f t="shared" si="666"/>
        <v/>
      </c>
      <c r="AA1925" s="280" t="str">
        <f t="shared" si="667"/>
        <v/>
      </c>
      <c r="AB1925" s="389" t="str">
        <f t="shared" si="677"/>
        <v/>
      </c>
      <c r="AC1925" s="389" t="str">
        <f t="shared" si="678"/>
        <v/>
      </c>
      <c r="AD1925" s="390">
        <f t="shared" si="668"/>
        <v>1</v>
      </c>
      <c r="AE1925" s="282">
        <f t="shared" si="669"/>
        <v>0</v>
      </c>
      <c r="AF1925" s="359">
        <f t="shared" si="670"/>
        <v>0</v>
      </c>
      <c r="AG1925" s="280">
        <f t="shared" si="671"/>
        <v>3</v>
      </c>
      <c r="AH1925" s="280">
        <f t="shared" si="672"/>
        <v>1</v>
      </c>
      <c r="AI1925" s="280">
        <f>IF(ISBLANK(T1925),AI1924,IF(COUNTIF(T$2:T1925,T1925)&gt;1,AI1924,1+MAX(AI1924,0)))</f>
        <v>51</v>
      </c>
      <c r="AL1925" s="391" t="str">
        <f t="shared" si="679"/>
        <v/>
      </c>
      <c r="AM1925" s="391" t="str">
        <f t="shared" si="680"/>
        <v/>
      </c>
      <c r="AO1925" s="310" t="str">
        <f t="shared" si="673"/>
        <v/>
      </c>
      <c r="AP1925" s="310">
        <f>SUM(AO$1:AO1925)</f>
        <v>0</v>
      </c>
      <c r="AQ1925" s="310">
        <f>SUM(AK$2:AK1925)</f>
        <v>12</v>
      </c>
      <c r="AR1925" s="310">
        <f>COUNTA(AJ$2:AJ1925)</f>
        <v>12</v>
      </c>
      <c r="AS1925" s="312"/>
      <c r="AT1925" s="312"/>
      <c r="AU1925" s="312"/>
      <c r="AV1925" s="312"/>
      <c r="AW1925" s="312"/>
      <c r="AZ1925">
        <v>1</v>
      </c>
      <c r="BA1925">
        <v>3</v>
      </c>
    </row>
    <row r="1926" spans="1:53" x14ac:dyDescent="0.25">
      <c r="A1926">
        <v>134</v>
      </c>
      <c r="B1926" t="s">
        <v>65</v>
      </c>
      <c r="C1926" t="s">
        <v>959</v>
      </c>
      <c r="D1926"/>
      <c r="E1926">
        <v>2</v>
      </c>
      <c r="F1926">
        <v>2</v>
      </c>
      <c r="G1926">
        <v>1</v>
      </c>
      <c r="H1926">
        <v>8</v>
      </c>
      <c r="I1926">
        <v>1</v>
      </c>
      <c r="J1926">
        <v>0</v>
      </c>
      <c r="K1926">
        <v>0</v>
      </c>
      <c r="L1926">
        <v>0</v>
      </c>
      <c r="M1926"/>
      <c r="O1926" s="101">
        <f>IF(ISBLANK(C1926),O1925,IF(COUNTIF(C$2:C1926,C1926)&gt;1,O1925,1+MAX(O1925,0)))</f>
        <v>52</v>
      </c>
      <c r="P1926" s="45">
        <f t="shared" si="660"/>
        <v>28</v>
      </c>
      <c r="Q1926" s="33" t="str">
        <f t="shared" si="661"/>
        <v/>
      </c>
      <c r="R1926" s="33">
        <f t="shared" si="662"/>
        <v>6</v>
      </c>
      <c r="S1926" s="33" t="str">
        <f t="shared" si="663"/>
        <v>134_6</v>
      </c>
      <c r="T1926" s="35" t="str">
        <f t="shared" si="664"/>
        <v>134AM</v>
      </c>
      <c r="U1926" s="35" t="str">
        <f t="shared" si="665"/>
        <v>134AMNS</v>
      </c>
      <c r="V1926" s="35" t="str">
        <f t="shared" si="681"/>
        <v>2Z</v>
      </c>
      <c r="W1926" s="35" t="str">
        <f t="shared" si="674"/>
        <v>134AM2Z221</v>
      </c>
      <c r="X1926" s="388">
        <f t="shared" si="675"/>
        <v>0</v>
      </c>
      <c r="Y1926" s="388">
        <f t="shared" si="676"/>
        <v>0</v>
      </c>
      <c r="Z1926" s="280" t="str">
        <f t="shared" si="666"/>
        <v/>
      </c>
      <c r="AA1926" s="280" t="str">
        <f t="shared" si="667"/>
        <v/>
      </c>
      <c r="AB1926" s="389" t="str">
        <f t="shared" si="677"/>
        <v/>
      </c>
      <c r="AC1926" s="389" t="str">
        <f t="shared" si="678"/>
        <v/>
      </c>
      <c r="AD1926" s="390" t="str">
        <f t="shared" si="668"/>
        <v/>
      </c>
      <c r="AE1926" s="282">
        <f t="shared" si="669"/>
        <v>1</v>
      </c>
      <c r="AF1926" s="359">
        <f t="shared" si="670"/>
        <v>0</v>
      </c>
      <c r="AG1926" s="280">
        <f t="shared" si="671"/>
        <v>5</v>
      </c>
      <c r="AH1926" s="280">
        <f t="shared" si="672"/>
        <v>1</v>
      </c>
      <c r="AI1926" s="280">
        <f>IF(ISBLANK(T1926),AI1925,IF(COUNTIF(T$2:T1926,T1926)&gt;1,AI1925,1+MAX(AI1925,0)))</f>
        <v>51</v>
      </c>
      <c r="AL1926" s="391" t="str">
        <f t="shared" si="679"/>
        <v/>
      </c>
      <c r="AM1926" s="391" t="str">
        <f t="shared" si="680"/>
        <v/>
      </c>
      <c r="AO1926" s="310" t="str">
        <f t="shared" si="673"/>
        <v/>
      </c>
      <c r="AP1926" s="310">
        <f>SUM(AO$1:AO1926)</f>
        <v>0</v>
      </c>
      <c r="AQ1926" s="310">
        <f>SUM(AK$2:AK1926)</f>
        <v>12</v>
      </c>
      <c r="AR1926" s="310">
        <f>COUNTA(AJ$2:AJ1926)</f>
        <v>12</v>
      </c>
      <c r="AS1926" s="312"/>
      <c r="AT1926" s="312"/>
      <c r="AU1926" s="312"/>
      <c r="AV1926" s="312"/>
      <c r="AW1926" s="312"/>
      <c r="AZ1926">
        <v>0</v>
      </c>
      <c r="BA1926">
        <v>0</v>
      </c>
    </row>
    <row r="1927" spans="1:53" x14ac:dyDescent="0.25">
      <c r="A1927">
        <v>134</v>
      </c>
      <c r="B1927" t="s">
        <v>65</v>
      </c>
      <c r="C1927" t="s">
        <v>959</v>
      </c>
      <c r="D1927"/>
      <c r="E1927">
        <v>2</v>
      </c>
      <c r="F1927">
        <v>2</v>
      </c>
      <c r="G1927">
        <v>2</v>
      </c>
      <c r="H1927">
        <v>1</v>
      </c>
      <c r="I1927">
        <v>0</v>
      </c>
      <c r="J1927">
        <v>0</v>
      </c>
      <c r="K1927">
        <v>0</v>
      </c>
      <c r="L1927">
        <v>0</v>
      </c>
      <c r="M1927"/>
      <c r="O1927" s="101">
        <f>IF(ISBLANK(C1927),O1926,IF(COUNTIF(C$2:C1927,C1927)&gt;1,O1926,1+MAX(O1926,0)))</f>
        <v>52</v>
      </c>
      <c r="P1927" s="45">
        <f t="shared" si="660"/>
        <v>28</v>
      </c>
      <c r="Q1927" s="33" t="str">
        <f t="shared" si="661"/>
        <v/>
      </c>
      <c r="R1927" s="33">
        <f t="shared" si="662"/>
        <v>6</v>
      </c>
      <c r="S1927" s="33" t="str">
        <f t="shared" si="663"/>
        <v>134_6</v>
      </c>
      <c r="T1927" s="35" t="str">
        <f t="shared" si="664"/>
        <v>134AM</v>
      </c>
      <c r="U1927" s="35" t="str">
        <f t="shared" si="665"/>
        <v>134AMNS</v>
      </c>
      <c r="V1927" s="35" t="str">
        <f t="shared" si="681"/>
        <v>2Z</v>
      </c>
      <c r="W1927" s="35" t="str">
        <f t="shared" si="674"/>
        <v>134AM2Z222</v>
      </c>
      <c r="X1927" s="388">
        <f t="shared" si="675"/>
        <v>0</v>
      </c>
      <c r="Y1927" s="388">
        <f t="shared" si="676"/>
        <v>0</v>
      </c>
      <c r="Z1927" s="280" t="str">
        <f t="shared" si="666"/>
        <v/>
      </c>
      <c r="AA1927" s="280" t="str">
        <f t="shared" si="667"/>
        <v/>
      </c>
      <c r="AB1927" s="389" t="str">
        <f t="shared" si="677"/>
        <v/>
      </c>
      <c r="AC1927" s="389" t="str">
        <f t="shared" si="678"/>
        <v/>
      </c>
      <c r="AD1927" s="390" t="str">
        <f t="shared" si="668"/>
        <v/>
      </c>
      <c r="AE1927" s="282">
        <f t="shared" si="669"/>
        <v>0</v>
      </c>
      <c r="AF1927" s="359">
        <f t="shared" si="670"/>
        <v>0</v>
      </c>
      <c r="AG1927" s="280">
        <f t="shared" si="671"/>
        <v>5</v>
      </c>
      <c r="AH1927" s="280">
        <f t="shared" si="672"/>
        <v>1</v>
      </c>
      <c r="AI1927" s="280">
        <f>IF(ISBLANK(T1927),AI1926,IF(COUNTIF(T$2:T1927,T1927)&gt;1,AI1926,1+MAX(AI1926,0)))</f>
        <v>51</v>
      </c>
      <c r="AL1927" s="391" t="str">
        <f t="shared" si="679"/>
        <v/>
      </c>
      <c r="AM1927" s="391" t="str">
        <f t="shared" si="680"/>
        <v/>
      </c>
      <c r="AO1927" s="310" t="str">
        <f t="shared" si="673"/>
        <v/>
      </c>
      <c r="AP1927" s="310">
        <f>SUM(AO$1:AO1927)</f>
        <v>0</v>
      </c>
      <c r="AQ1927" s="310">
        <f>SUM(AK$2:AK1927)</f>
        <v>12</v>
      </c>
      <c r="AR1927" s="310">
        <f>COUNTA(AJ$2:AJ1927)</f>
        <v>12</v>
      </c>
      <c r="AS1927" s="312"/>
      <c r="AT1927" s="312"/>
      <c r="AU1927" s="312"/>
      <c r="AV1927" s="312"/>
      <c r="AW1927" s="312"/>
      <c r="AZ1927">
        <v>0</v>
      </c>
      <c r="BA1927">
        <v>0</v>
      </c>
    </row>
    <row r="1928" spans="1:53" x14ac:dyDescent="0.25">
      <c r="A1928">
        <v>134</v>
      </c>
      <c r="B1928" t="s">
        <v>65</v>
      </c>
      <c r="C1928" t="s">
        <v>959</v>
      </c>
      <c r="D1928"/>
      <c r="E1928">
        <v>2</v>
      </c>
      <c r="F1928">
        <v>2</v>
      </c>
      <c r="G1928">
        <v>3</v>
      </c>
      <c r="H1928">
        <v>8</v>
      </c>
      <c r="I1928">
        <v>1</v>
      </c>
      <c r="J1928">
        <v>1</v>
      </c>
      <c r="K1928">
        <v>0</v>
      </c>
      <c r="L1928">
        <v>0</v>
      </c>
      <c r="M1928"/>
      <c r="O1928" s="101">
        <f>IF(ISBLANK(C1928),O1927,IF(COUNTIF(C$2:C1928,C1928)&gt;1,O1927,1+MAX(O1927,0)))</f>
        <v>52</v>
      </c>
      <c r="P1928" s="45">
        <f t="shared" si="660"/>
        <v>28</v>
      </c>
      <c r="Q1928" s="33" t="str">
        <f t="shared" si="661"/>
        <v/>
      </c>
      <c r="R1928" s="33">
        <f t="shared" si="662"/>
        <v>6</v>
      </c>
      <c r="S1928" s="33" t="str">
        <f t="shared" si="663"/>
        <v>134_6</v>
      </c>
      <c r="T1928" s="35" t="str">
        <f t="shared" si="664"/>
        <v>134AM</v>
      </c>
      <c r="U1928" s="35" t="str">
        <f t="shared" si="665"/>
        <v>134AMEW</v>
      </c>
      <c r="V1928" s="35" t="str">
        <f t="shared" si="681"/>
        <v>2Z</v>
      </c>
      <c r="W1928" s="35" t="str">
        <f t="shared" si="674"/>
        <v>134AM2Z223</v>
      </c>
      <c r="X1928" s="388">
        <f t="shared" si="675"/>
        <v>0</v>
      </c>
      <c r="Y1928" s="388">
        <f t="shared" si="676"/>
        <v>0</v>
      </c>
      <c r="Z1928" s="280" t="str">
        <f t="shared" si="666"/>
        <v/>
      </c>
      <c r="AA1928" s="280" t="str">
        <f t="shared" si="667"/>
        <v/>
      </c>
      <c r="AB1928" s="389" t="str">
        <f t="shared" si="677"/>
        <v/>
      </c>
      <c r="AC1928" s="389" t="str">
        <f t="shared" si="678"/>
        <v/>
      </c>
      <c r="AD1928" s="390">
        <f t="shared" si="668"/>
        <v>1</v>
      </c>
      <c r="AE1928" s="282">
        <f t="shared" si="669"/>
        <v>0</v>
      </c>
      <c r="AF1928" s="359">
        <f t="shared" si="670"/>
        <v>0</v>
      </c>
      <c r="AG1928" s="280">
        <f t="shared" si="671"/>
        <v>3</v>
      </c>
      <c r="AH1928" s="280">
        <f t="shared" si="672"/>
        <v>1</v>
      </c>
      <c r="AI1928" s="280">
        <f>IF(ISBLANK(T1928),AI1927,IF(COUNTIF(T$2:T1928,T1928)&gt;1,AI1927,1+MAX(AI1927,0)))</f>
        <v>51</v>
      </c>
      <c r="AL1928" s="391" t="str">
        <f t="shared" si="679"/>
        <v/>
      </c>
      <c r="AM1928" s="391" t="str">
        <f t="shared" si="680"/>
        <v/>
      </c>
      <c r="AO1928" s="310" t="str">
        <f t="shared" si="673"/>
        <v/>
      </c>
      <c r="AP1928" s="310">
        <f>SUM(AO$1:AO1928)</f>
        <v>0</v>
      </c>
      <c r="AQ1928" s="310">
        <f>SUM(AK$2:AK1928)</f>
        <v>12</v>
      </c>
      <c r="AR1928" s="310">
        <f>COUNTA(AJ$2:AJ1928)</f>
        <v>12</v>
      </c>
      <c r="AS1928" s="312"/>
      <c r="AT1928" s="312"/>
      <c r="AU1928" s="312"/>
      <c r="AV1928" s="312"/>
      <c r="AW1928" s="312"/>
      <c r="AZ1928">
        <v>1</v>
      </c>
      <c r="BA1928">
        <v>3</v>
      </c>
    </row>
    <row r="1929" spans="1:53" x14ac:dyDescent="0.25">
      <c r="A1929">
        <v>134</v>
      </c>
      <c r="B1929" t="s">
        <v>65</v>
      </c>
      <c r="C1929" t="s">
        <v>959</v>
      </c>
      <c r="D1929"/>
      <c r="E1929">
        <v>2</v>
      </c>
      <c r="F1929">
        <v>2</v>
      </c>
      <c r="G1929">
        <v>4</v>
      </c>
      <c r="H1929">
        <v>19</v>
      </c>
      <c r="I1929">
        <v>5</v>
      </c>
      <c r="J1929">
        <v>5</v>
      </c>
      <c r="K1929">
        <v>0</v>
      </c>
      <c r="L1929">
        <v>0</v>
      </c>
      <c r="M1929"/>
      <c r="O1929" s="101">
        <f>IF(ISBLANK(C1929),O1928,IF(COUNTIF(C$2:C1929,C1929)&gt;1,O1928,1+MAX(O1928,0)))</f>
        <v>52</v>
      </c>
      <c r="P1929" s="45">
        <f t="shared" si="660"/>
        <v>28</v>
      </c>
      <c r="Q1929" s="33" t="str">
        <f t="shared" si="661"/>
        <v/>
      </c>
      <c r="R1929" s="33">
        <f t="shared" si="662"/>
        <v>6</v>
      </c>
      <c r="S1929" s="33" t="str">
        <f t="shared" si="663"/>
        <v>134_6</v>
      </c>
      <c r="T1929" s="35" t="str">
        <f t="shared" si="664"/>
        <v>134AM</v>
      </c>
      <c r="U1929" s="35" t="str">
        <f t="shared" si="665"/>
        <v>134AMEW</v>
      </c>
      <c r="V1929" s="35" t="str">
        <f t="shared" si="681"/>
        <v>2Z</v>
      </c>
      <c r="W1929" s="35" t="str">
        <f t="shared" si="674"/>
        <v>134AM2Z224</v>
      </c>
      <c r="X1929" s="388">
        <f t="shared" si="675"/>
        <v>0</v>
      </c>
      <c r="Y1929" s="388">
        <f t="shared" si="676"/>
        <v>0</v>
      </c>
      <c r="Z1929" s="280" t="str">
        <f t="shared" si="666"/>
        <v/>
      </c>
      <c r="AA1929" s="280" t="str">
        <f t="shared" si="667"/>
        <v/>
      </c>
      <c r="AB1929" s="389" t="str">
        <f t="shared" si="677"/>
        <v/>
      </c>
      <c r="AC1929" s="389" t="str">
        <f t="shared" si="678"/>
        <v/>
      </c>
      <c r="AD1929" s="390">
        <f t="shared" si="668"/>
        <v>1</v>
      </c>
      <c r="AE1929" s="282">
        <f t="shared" si="669"/>
        <v>0</v>
      </c>
      <c r="AF1929" s="359">
        <f t="shared" si="670"/>
        <v>0</v>
      </c>
      <c r="AG1929" s="280">
        <f t="shared" si="671"/>
        <v>3</v>
      </c>
      <c r="AH1929" s="280">
        <f t="shared" si="672"/>
        <v>1</v>
      </c>
      <c r="AI1929" s="280">
        <f>IF(ISBLANK(T1929),AI1928,IF(COUNTIF(T$2:T1929,T1929)&gt;1,AI1928,1+MAX(AI1928,0)))</f>
        <v>51</v>
      </c>
      <c r="AL1929" s="391" t="str">
        <f t="shared" si="679"/>
        <v/>
      </c>
      <c r="AM1929" s="391" t="str">
        <f t="shared" si="680"/>
        <v/>
      </c>
      <c r="AO1929" s="310" t="str">
        <f t="shared" si="673"/>
        <v/>
      </c>
      <c r="AP1929" s="310">
        <f>SUM(AO$1:AO1929)</f>
        <v>0</v>
      </c>
      <c r="AQ1929" s="310">
        <f>SUM(AK$2:AK1929)</f>
        <v>12</v>
      </c>
      <c r="AR1929" s="310">
        <f>COUNTA(AJ$2:AJ1929)</f>
        <v>12</v>
      </c>
      <c r="AS1929" s="312"/>
      <c r="AT1929" s="312"/>
      <c r="AU1929" s="312"/>
      <c r="AV1929" s="312"/>
      <c r="AW1929" s="312"/>
      <c r="AZ1929">
        <v>2</v>
      </c>
      <c r="BA1929">
        <v>6</v>
      </c>
    </row>
    <row r="1930" spans="1:53" x14ac:dyDescent="0.25">
      <c r="A1930">
        <v>134</v>
      </c>
      <c r="B1930" t="s">
        <v>65</v>
      </c>
      <c r="C1930" t="s">
        <v>959</v>
      </c>
      <c r="D1930"/>
      <c r="E1930">
        <v>2</v>
      </c>
      <c r="F1930">
        <v>3</v>
      </c>
      <c r="G1930">
        <v>1</v>
      </c>
      <c r="H1930">
        <v>34</v>
      </c>
      <c r="I1930">
        <v>15</v>
      </c>
      <c r="J1930">
        <v>1</v>
      </c>
      <c r="K1930">
        <v>0</v>
      </c>
      <c r="L1930">
        <v>0</v>
      </c>
      <c r="M1930"/>
      <c r="O1930" s="101">
        <f>IF(ISBLANK(C1930),O1929,IF(COUNTIF(C$2:C1930,C1930)&gt;1,O1929,1+MAX(O1929,0)))</f>
        <v>52</v>
      </c>
      <c r="P1930" s="45">
        <f t="shared" si="660"/>
        <v>28</v>
      </c>
      <c r="Q1930" s="33" t="str">
        <f t="shared" si="661"/>
        <v/>
      </c>
      <c r="R1930" s="33">
        <f t="shared" si="662"/>
        <v>7</v>
      </c>
      <c r="S1930" s="33" t="str">
        <f t="shared" si="663"/>
        <v>134_7</v>
      </c>
      <c r="T1930" s="35" t="str">
        <f t="shared" si="664"/>
        <v>134AM</v>
      </c>
      <c r="U1930" s="35" t="str">
        <f t="shared" si="665"/>
        <v>134AMNS</v>
      </c>
      <c r="V1930" s="35" t="str">
        <f t="shared" si="681"/>
        <v>2Z</v>
      </c>
      <c r="W1930" s="35" t="str">
        <f t="shared" si="674"/>
        <v>134AM2Z231</v>
      </c>
      <c r="X1930" s="388">
        <f t="shared" si="675"/>
        <v>0</v>
      </c>
      <c r="Y1930" s="388">
        <f t="shared" si="676"/>
        <v>0</v>
      </c>
      <c r="Z1930" s="280" t="str">
        <f t="shared" si="666"/>
        <v/>
      </c>
      <c r="AA1930" s="280" t="str">
        <f t="shared" si="667"/>
        <v/>
      </c>
      <c r="AB1930" s="389" t="str">
        <f t="shared" si="677"/>
        <v/>
      </c>
      <c r="AC1930" s="389" t="str">
        <f t="shared" si="678"/>
        <v/>
      </c>
      <c r="AD1930" s="390" t="str">
        <f t="shared" si="668"/>
        <v/>
      </c>
      <c r="AE1930" s="282">
        <f t="shared" si="669"/>
        <v>1</v>
      </c>
      <c r="AF1930" s="359">
        <f t="shared" si="670"/>
        <v>0</v>
      </c>
      <c r="AG1930" s="280">
        <f t="shared" si="671"/>
        <v>5</v>
      </c>
      <c r="AH1930" s="280">
        <f t="shared" si="672"/>
        <v>1</v>
      </c>
      <c r="AI1930" s="280">
        <f>IF(ISBLANK(T1930),AI1929,IF(COUNTIF(T$2:T1930,T1930)&gt;1,AI1929,1+MAX(AI1929,0)))</f>
        <v>51</v>
      </c>
      <c r="AL1930" s="391" t="str">
        <f t="shared" si="679"/>
        <v/>
      </c>
      <c r="AM1930" s="391" t="str">
        <f t="shared" si="680"/>
        <v/>
      </c>
      <c r="AO1930" s="310" t="str">
        <f t="shared" si="673"/>
        <v/>
      </c>
      <c r="AP1930" s="310">
        <f>SUM(AO$1:AO1930)</f>
        <v>0</v>
      </c>
      <c r="AQ1930" s="310">
        <f>SUM(AK$2:AK1930)</f>
        <v>12</v>
      </c>
      <c r="AR1930" s="310">
        <f>COUNTA(AJ$2:AJ1930)</f>
        <v>12</v>
      </c>
      <c r="AS1930" s="312"/>
      <c r="AT1930" s="312"/>
      <c r="AU1930" s="312"/>
      <c r="AV1930" s="312"/>
      <c r="AW1930" s="312"/>
      <c r="AZ1930">
        <v>0</v>
      </c>
      <c r="BA1930">
        <v>0</v>
      </c>
    </row>
    <row r="1931" spans="1:53" x14ac:dyDescent="0.25">
      <c r="A1931">
        <v>134</v>
      </c>
      <c r="B1931" t="s">
        <v>65</v>
      </c>
      <c r="C1931" t="s">
        <v>959</v>
      </c>
      <c r="D1931"/>
      <c r="E1931">
        <v>2</v>
      </c>
      <c r="F1931">
        <v>3</v>
      </c>
      <c r="G1931">
        <v>2</v>
      </c>
      <c r="H1931">
        <v>4</v>
      </c>
      <c r="I1931">
        <v>0</v>
      </c>
      <c r="J1931">
        <v>1</v>
      </c>
      <c r="K1931">
        <v>0</v>
      </c>
      <c r="L1931">
        <v>0</v>
      </c>
      <c r="M1931"/>
      <c r="O1931" s="101">
        <f>IF(ISBLANK(C1931),O1930,IF(COUNTIF(C$2:C1931,C1931)&gt;1,O1930,1+MAX(O1930,0)))</f>
        <v>52</v>
      </c>
      <c r="P1931" s="45">
        <f t="shared" si="660"/>
        <v>28</v>
      </c>
      <c r="Q1931" s="33" t="str">
        <f t="shared" si="661"/>
        <v/>
      </c>
      <c r="R1931" s="33">
        <f t="shared" si="662"/>
        <v>7</v>
      </c>
      <c r="S1931" s="33" t="str">
        <f t="shared" si="663"/>
        <v>134_7</v>
      </c>
      <c r="T1931" s="35" t="str">
        <f t="shared" si="664"/>
        <v>134AM</v>
      </c>
      <c r="U1931" s="35" t="str">
        <f t="shared" si="665"/>
        <v>134AMNS</v>
      </c>
      <c r="V1931" s="35" t="str">
        <f t="shared" si="681"/>
        <v>2Z</v>
      </c>
      <c r="W1931" s="35" t="str">
        <f t="shared" si="674"/>
        <v>134AM2Z232</v>
      </c>
      <c r="X1931" s="388">
        <f t="shared" si="675"/>
        <v>0</v>
      </c>
      <c r="Y1931" s="388">
        <f t="shared" si="676"/>
        <v>0</v>
      </c>
      <c r="Z1931" s="280" t="str">
        <f t="shared" si="666"/>
        <v/>
      </c>
      <c r="AA1931" s="280" t="str">
        <f t="shared" si="667"/>
        <v/>
      </c>
      <c r="AB1931" s="389" t="str">
        <f t="shared" si="677"/>
        <v/>
      </c>
      <c r="AC1931" s="389" t="str">
        <f t="shared" si="678"/>
        <v/>
      </c>
      <c r="AD1931" s="390" t="str">
        <f t="shared" si="668"/>
        <v/>
      </c>
      <c r="AE1931" s="282">
        <f t="shared" si="669"/>
        <v>0</v>
      </c>
      <c r="AF1931" s="359">
        <f t="shared" si="670"/>
        <v>0</v>
      </c>
      <c r="AG1931" s="280">
        <f t="shared" si="671"/>
        <v>5</v>
      </c>
      <c r="AH1931" s="280">
        <f t="shared" si="672"/>
        <v>1</v>
      </c>
      <c r="AI1931" s="280">
        <f>IF(ISBLANK(T1931),AI1930,IF(COUNTIF(T$2:T1931,T1931)&gt;1,AI1930,1+MAX(AI1930,0)))</f>
        <v>51</v>
      </c>
      <c r="AL1931" s="391" t="str">
        <f t="shared" si="679"/>
        <v/>
      </c>
      <c r="AM1931" s="391" t="str">
        <f t="shared" si="680"/>
        <v/>
      </c>
      <c r="AO1931" s="310" t="str">
        <f t="shared" si="673"/>
        <v/>
      </c>
      <c r="AP1931" s="310">
        <f>SUM(AO$1:AO1931)</f>
        <v>0</v>
      </c>
      <c r="AQ1931" s="310">
        <f>SUM(AK$2:AK1931)</f>
        <v>12</v>
      </c>
      <c r="AR1931" s="310">
        <f>COUNTA(AJ$2:AJ1931)</f>
        <v>12</v>
      </c>
      <c r="AS1931" s="312"/>
      <c r="AT1931" s="312"/>
      <c r="AU1931" s="312"/>
      <c r="AV1931" s="312"/>
      <c r="AW1931" s="312"/>
      <c r="AZ1931">
        <v>0</v>
      </c>
      <c r="BA1931">
        <v>0</v>
      </c>
    </row>
    <row r="1932" spans="1:53" x14ac:dyDescent="0.25">
      <c r="A1932">
        <v>134</v>
      </c>
      <c r="B1932" t="s">
        <v>65</v>
      </c>
      <c r="C1932" t="s">
        <v>959</v>
      </c>
      <c r="D1932"/>
      <c r="E1932">
        <v>2</v>
      </c>
      <c r="F1932">
        <v>3</v>
      </c>
      <c r="G1932">
        <v>3</v>
      </c>
      <c r="H1932">
        <v>5</v>
      </c>
      <c r="I1932">
        <v>0</v>
      </c>
      <c r="J1932">
        <v>1</v>
      </c>
      <c r="K1932">
        <v>0</v>
      </c>
      <c r="L1932">
        <v>0</v>
      </c>
      <c r="M1932"/>
      <c r="O1932" s="101">
        <f>IF(ISBLANK(C1932),O1931,IF(COUNTIF(C$2:C1932,C1932)&gt;1,O1931,1+MAX(O1931,0)))</f>
        <v>52</v>
      </c>
      <c r="P1932" s="45">
        <f t="shared" si="660"/>
        <v>28</v>
      </c>
      <c r="Q1932" s="33" t="str">
        <f t="shared" si="661"/>
        <v/>
      </c>
      <c r="R1932" s="33">
        <f t="shared" si="662"/>
        <v>7</v>
      </c>
      <c r="S1932" s="33" t="str">
        <f t="shared" si="663"/>
        <v>134_7</v>
      </c>
      <c r="T1932" s="35" t="str">
        <f t="shared" si="664"/>
        <v>134AM</v>
      </c>
      <c r="U1932" s="35" t="str">
        <f t="shared" si="665"/>
        <v>134AMEW</v>
      </c>
      <c r="V1932" s="35" t="str">
        <f t="shared" si="681"/>
        <v>2Z</v>
      </c>
      <c r="W1932" s="35" t="str">
        <f t="shared" si="674"/>
        <v>134AM2Z233</v>
      </c>
      <c r="X1932" s="388">
        <f t="shared" si="675"/>
        <v>0</v>
      </c>
      <c r="Y1932" s="388">
        <f t="shared" si="676"/>
        <v>0</v>
      </c>
      <c r="Z1932" s="280" t="str">
        <f t="shared" si="666"/>
        <v/>
      </c>
      <c r="AA1932" s="280" t="str">
        <f t="shared" si="667"/>
        <v/>
      </c>
      <c r="AB1932" s="389" t="str">
        <f t="shared" si="677"/>
        <v/>
      </c>
      <c r="AC1932" s="389" t="str">
        <f t="shared" si="678"/>
        <v/>
      </c>
      <c r="AD1932" s="390">
        <f t="shared" si="668"/>
        <v>1</v>
      </c>
      <c r="AE1932" s="282">
        <f t="shared" si="669"/>
        <v>0</v>
      </c>
      <c r="AF1932" s="359">
        <f t="shared" si="670"/>
        <v>0</v>
      </c>
      <c r="AG1932" s="280">
        <f t="shared" si="671"/>
        <v>3</v>
      </c>
      <c r="AH1932" s="280">
        <f t="shared" si="672"/>
        <v>1</v>
      </c>
      <c r="AI1932" s="280">
        <f>IF(ISBLANK(T1932),AI1931,IF(COUNTIF(T$2:T1932,T1932)&gt;1,AI1931,1+MAX(AI1931,0)))</f>
        <v>51</v>
      </c>
      <c r="AL1932" s="391" t="str">
        <f t="shared" si="679"/>
        <v/>
      </c>
      <c r="AM1932" s="391" t="str">
        <f t="shared" si="680"/>
        <v/>
      </c>
      <c r="AO1932" s="310" t="str">
        <f t="shared" si="673"/>
        <v/>
      </c>
      <c r="AP1932" s="310">
        <f>SUM(AO$1:AO1932)</f>
        <v>0</v>
      </c>
      <c r="AQ1932" s="310">
        <f>SUM(AK$2:AK1932)</f>
        <v>12</v>
      </c>
      <c r="AR1932" s="310">
        <f>COUNTA(AJ$2:AJ1932)</f>
        <v>12</v>
      </c>
      <c r="AS1932" s="312"/>
      <c r="AT1932" s="312"/>
      <c r="AU1932" s="312"/>
      <c r="AV1932" s="312"/>
      <c r="AW1932" s="312"/>
      <c r="AZ1932">
        <v>0</v>
      </c>
      <c r="BA1932">
        <v>1</v>
      </c>
    </row>
    <row r="1933" spans="1:53" x14ac:dyDescent="0.25">
      <c r="A1933">
        <v>134</v>
      </c>
      <c r="B1933" t="s">
        <v>65</v>
      </c>
      <c r="C1933" t="s">
        <v>959</v>
      </c>
      <c r="D1933"/>
      <c r="E1933">
        <v>2</v>
      </c>
      <c r="F1933">
        <v>3</v>
      </c>
      <c r="G1933">
        <v>4</v>
      </c>
      <c r="H1933">
        <v>31</v>
      </c>
      <c r="I1933">
        <v>9</v>
      </c>
      <c r="J1933">
        <v>2</v>
      </c>
      <c r="K1933">
        <v>0</v>
      </c>
      <c r="L1933">
        <v>0</v>
      </c>
      <c r="M1933"/>
      <c r="O1933" s="101">
        <f>IF(ISBLANK(C1933),O1932,IF(COUNTIF(C$2:C1933,C1933)&gt;1,O1932,1+MAX(O1932,0)))</f>
        <v>52</v>
      </c>
      <c r="P1933" s="45">
        <f t="shared" si="660"/>
        <v>28</v>
      </c>
      <c r="Q1933" s="33" t="str">
        <f t="shared" si="661"/>
        <v/>
      </c>
      <c r="R1933" s="33">
        <f t="shared" si="662"/>
        <v>7</v>
      </c>
      <c r="S1933" s="33" t="str">
        <f t="shared" si="663"/>
        <v>134_7</v>
      </c>
      <c r="T1933" s="35" t="str">
        <f t="shared" si="664"/>
        <v>134AM</v>
      </c>
      <c r="U1933" s="35" t="str">
        <f t="shared" si="665"/>
        <v>134AMEW</v>
      </c>
      <c r="V1933" s="35" t="str">
        <f t="shared" si="681"/>
        <v>2Z</v>
      </c>
      <c r="W1933" s="35" t="str">
        <f t="shared" si="674"/>
        <v>134AM2Z234</v>
      </c>
      <c r="X1933" s="388">
        <f t="shared" si="675"/>
        <v>0</v>
      </c>
      <c r="Y1933" s="388">
        <f t="shared" si="676"/>
        <v>0</v>
      </c>
      <c r="Z1933" s="280" t="str">
        <f t="shared" si="666"/>
        <v/>
      </c>
      <c r="AA1933" s="280" t="str">
        <f t="shared" si="667"/>
        <v/>
      </c>
      <c r="AB1933" s="389" t="str">
        <f t="shared" si="677"/>
        <v/>
      </c>
      <c r="AC1933" s="389" t="str">
        <f t="shared" si="678"/>
        <v/>
      </c>
      <c r="AD1933" s="390">
        <f t="shared" si="668"/>
        <v>1</v>
      </c>
      <c r="AE1933" s="282">
        <f t="shared" si="669"/>
        <v>0</v>
      </c>
      <c r="AF1933" s="359">
        <f t="shared" si="670"/>
        <v>0</v>
      </c>
      <c r="AG1933" s="280">
        <f t="shared" si="671"/>
        <v>3</v>
      </c>
      <c r="AH1933" s="280">
        <f t="shared" si="672"/>
        <v>1</v>
      </c>
      <c r="AI1933" s="280">
        <f>IF(ISBLANK(T1933),AI1932,IF(COUNTIF(T$2:T1933,T1933)&gt;1,AI1932,1+MAX(AI1932,0)))</f>
        <v>51</v>
      </c>
      <c r="AL1933" s="391" t="str">
        <f t="shared" si="679"/>
        <v/>
      </c>
      <c r="AM1933" s="391" t="str">
        <f t="shared" si="680"/>
        <v/>
      </c>
      <c r="AO1933" s="310" t="str">
        <f t="shared" si="673"/>
        <v/>
      </c>
      <c r="AP1933" s="310">
        <f>SUM(AO$1:AO1933)</f>
        <v>0</v>
      </c>
      <c r="AQ1933" s="310">
        <f>SUM(AK$2:AK1933)</f>
        <v>12</v>
      </c>
      <c r="AR1933" s="310">
        <f>COUNTA(AJ$2:AJ1933)</f>
        <v>12</v>
      </c>
      <c r="AS1933" s="312"/>
      <c r="AT1933" s="312"/>
      <c r="AU1933" s="312"/>
      <c r="AV1933" s="312"/>
      <c r="AW1933" s="312"/>
      <c r="AZ1933">
        <v>7</v>
      </c>
      <c r="BA1933">
        <v>8</v>
      </c>
    </row>
    <row r="1934" spans="1:53" x14ac:dyDescent="0.25">
      <c r="A1934">
        <v>134</v>
      </c>
      <c r="B1934" t="s">
        <v>65</v>
      </c>
      <c r="C1934" t="s">
        <v>959</v>
      </c>
      <c r="D1934"/>
      <c r="E1934">
        <v>2</v>
      </c>
      <c r="F1934">
        <v>4</v>
      </c>
      <c r="G1934">
        <v>1</v>
      </c>
      <c r="H1934">
        <v>39</v>
      </c>
      <c r="I1934">
        <v>14</v>
      </c>
      <c r="J1934">
        <v>0</v>
      </c>
      <c r="K1934">
        <v>0</v>
      </c>
      <c r="L1934">
        <v>0</v>
      </c>
      <c r="M1934"/>
      <c r="O1934" s="101">
        <f>IF(ISBLANK(C1934),O1933,IF(COUNTIF(C$2:C1934,C1934)&gt;1,O1933,1+MAX(O1933,0)))</f>
        <v>52</v>
      </c>
      <c r="P1934" s="45">
        <f t="shared" si="660"/>
        <v>28</v>
      </c>
      <c r="Q1934" s="33" t="str">
        <f t="shared" si="661"/>
        <v/>
      </c>
      <c r="R1934" s="33">
        <f t="shared" si="662"/>
        <v>8</v>
      </c>
      <c r="S1934" s="33" t="str">
        <f t="shared" si="663"/>
        <v>134_8</v>
      </c>
      <c r="T1934" s="35" t="str">
        <f t="shared" si="664"/>
        <v>134AM</v>
      </c>
      <c r="U1934" s="35" t="str">
        <f t="shared" si="665"/>
        <v>134AMNS</v>
      </c>
      <c r="V1934" s="35" t="str">
        <f t="shared" si="681"/>
        <v>2Z</v>
      </c>
      <c r="W1934" s="35" t="str">
        <f t="shared" si="674"/>
        <v>134AM2Z241</v>
      </c>
      <c r="X1934" s="388">
        <f t="shared" si="675"/>
        <v>0</v>
      </c>
      <c r="Y1934" s="388">
        <f t="shared" si="676"/>
        <v>0</v>
      </c>
      <c r="Z1934" s="280" t="str">
        <f t="shared" si="666"/>
        <v/>
      </c>
      <c r="AA1934" s="280" t="str">
        <f t="shared" si="667"/>
        <v/>
      </c>
      <c r="AB1934" s="389" t="str">
        <f t="shared" si="677"/>
        <v/>
      </c>
      <c r="AC1934" s="389" t="str">
        <f t="shared" si="678"/>
        <v/>
      </c>
      <c r="AD1934" s="390" t="str">
        <f t="shared" si="668"/>
        <v/>
      </c>
      <c r="AE1934" s="282">
        <f t="shared" si="669"/>
        <v>1</v>
      </c>
      <c r="AF1934" s="359">
        <f t="shared" si="670"/>
        <v>0</v>
      </c>
      <c r="AG1934" s="280">
        <f t="shared" si="671"/>
        <v>5</v>
      </c>
      <c r="AH1934" s="280">
        <f t="shared" si="672"/>
        <v>1</v>
      </c>
      <c r="AI1934" s="280">
        <f>IF(ISBLANK(T1934),AI1933,IF(COUNTIF(T$2:T1934,T1934)&gt;1,AI1933,1+MAX(AI1933,0)))</f>
        <v>51</v>
      </c>
      <c r="AL1934" s="391" t="str">
        <f t="shared" si="679"/>
        <v/>
      </c>
      <c r="AM1934" s="391" t="str">
        <f t="shared" si="680"/>
        <v/>
      </c>
      <c r="AO1934" s="310" t="str">
        <f t="shared" si="673"/>
        <v/>
      </c>
      <c r="AP1934" s="310">
        <f>SUM(AO$1:AO1934)</f>
        <v>0</v>
      </c>
      <c r="AQ1934" s="310">
        <f>SUM(AK$2:AK1934)</f>
        <v>12</v>
      </c>
      <c r="AR1934" s="310">
        <f>COUNTA(AJ$2:AJ1934)</f>
        <v>12</v>
      </c>
      <c r="AS1934" s="312"/>
      <c r="AT1934" s="312"/>
      <c r="AU1934" s="312"/>
      <c r="AV1934" s="312"/>
      <c r="AW1934" s="312"/>
      <c r="AZ1934">
        <v>0</v>
      </c>
      <c r="BA1934">
        <v>0</v>
      </c>
    </row>
    <row r="1935" spans="1:53" x14ac:dyDescent="0.25">
      <c r="A1935">
        <v>134</v>
      </c>
      <c r="B1935" t="s">
        <v>65</v>
      </c>
      <c r="C1935" t="s">
        <v>959</v>
      </c>
      <c r="D1935"/>
      <c r="E1935">
        <v>2</v>
      </c>
      <c r="F1935">
        <v>4</v>
      </c>
      <c r="G1935">
        <v>2</v>
      </c>
      <c r="H1935">
        <v>10</v>
      </c>
      <c r="I1935">
        <v>4</v>
      </c>
      <c r="J1935">
        <v>0</v>
      </c>
      <c r="K1935">
        <v>0</v>
      </c>
      <c r="L1935">
        <v>0</v>
      </c>
      <c r="M1935"/>
      <c r="O1935" s="101">
        <f>IF(ISBLANK(C1935),O1934,IF(COUNTIF(C$2:C1935,C1935)&gt;1,O1934,1+MAX(O1934,0)))</f>
        <v>52</v>
      </c>
      <c r="P1935" s="45">
        <f t="shared" si="660"/>
        <v>28</v>
      </c>
      <c r="Q1935" s="33" t="str">
        <f t="shared" si="661"/>
        <v/>
      </c>
      <c r="R1935" s="33">
        <f t="shared" si="662"/>
        <v>8</v>
      </c>
      <c r="S1935" s="33" t="str">
        <f t="shared" si="663"/>
        <v>134_8</v>
      </c>
      <c r="T1935" s="35" t="str">
        <f t="shared" si="664"/>
        <v>134AM</v>
      </c>
      <c r="U1935" s="35" t="str">
        <f t="shared" si="665"/>
        <v>134AMNS</v>
      </c>
      <c r="V1935" s="35" t="str">
        <f t="shared" si="681"/>
        <v>2Z</v>
      </c>
      <c r="W1935" s="35" t="str">
        <f t="shared" si="674"/>
        <v>134AM2Z242</v>
      </c>
      <c r="X1935" s="388">
        <f t="shared" si="675"/>
        <v>0</v>
      </c>
      <c r="Y1935" s="388">
        <f t="shared" si="676"/>
        <v>0</v>
      </c>
      <c r="Z1935" s="280" t="str">
        <f t="shared" si="666"/>
        <v/>
      </c>
      <c r="AA1935" s="280" t="str">
        <f t="shared" si="667"/>
        <v/>
      </c>
      <c r="AB1935" s="389" t="str">
        <f t="shared" si="677"/>
        <v/>
      </c>
      <c r="AC1935" s="389" t="str">
        <f t="shared" si="678"/>
        <v/>
      </c>
      <c r="AD1935" s="390" t="str">
        <f t="shared" si="668"/>
        <v/>
      </c>
      <c r="AE1935" s="282">
        <f t="shared" si="669"/>
        <v>0</v>
      </c>
      <c r="AF1935" s="359">
        <f t="shared" si="670"/>
        <v>0</v>
      </c>
      <c r="AG1935" s="280">
        <f t="shared" si="671"/>
        <v>5</v>
      </c>
      <c r="AH1935" s="280">
        <f t="shared" si="672"/>
        <v>1</v>
      </c>
      <c r="AI1935" s="280">
        <f>IF(ISBLANK(T1935),AI1934,IF(COUNTIF(T$2:T1935,T1935)&gt;1,AI1934,1+MAX(AI1934,0)))</f>
        <v>51</v>
      </c>
      <c r="AL1935" s="391" t="str">
        <f t="shared" si="679"/>
        <v/>
      </c>
      <c r="AM1935" s="391" t="str">
        <f t="shared" si="680"/>
        <v/>
      </c>
      <c r="AO1935" s="310" t="str">
        <f t="shared" si="673"/>
        <v/>
      </c>
      <c r="AP1935" s="310">
        <f>SUM(AO$1:AO1935)</f>
        <v>0</v>
      </c>
      <c r="AQ1935" s="310">
        <f>SUM(AK$2:AK1935)</f>
        <v>12</v>
      </c>
      <c r="AR1935" s="310">
        <f>COUNTA(AJ$2:AJ1935)</f>
        <v>12</v>
      </c>
      <c r="AS1935" s="312"/>
      <c r="AT1935" s="312"/>
      <c r="AU1935" s="312"/>
      <c r="AV1935" s="312"/>
      <c r="AW1935" s="312"/>
      <c r="AZ1935">
        <v>0</v>
      </c>
      <c r="BA1935">
        <v>0</v>
      </c>
    </row>
    <row r="1936" spans="1:53" x14ac:dyDescent="0.25">
      <c r="A1936">
        <v>134</v>
      </c>
      <c r="B1936" t="s">
        <v>65</v>
      </c>
      <c r="C1936" t="s">
        <v>959</v>
      </c>
      <c r="D1936"/>
      <c r="E1936">
        <v>2</v>
      </c>
      <c r="F1936">
        <v>4</v>
      </c>
      <c r="G1936">
        <v>3</v>
      </c>
      <c r="H1936">
        <v>8</v>
      </c>
      <c r="I1936">
        <v>2</v>
      </c>
      <c r="J1936">
        <v>0</v>
      </c>
      <c r="K1936">
        <v>0</v>
      </c>
      <c r="L1936">
        <v>0</v>
      </c>
      <c r="M1936"/>
      <c r="O1936" s="101">
        <f>IF(ISBLANK(C1936),O1935,IF(COUNTIF(C$2:C1936,C1936)&gt;1,O1935,1+MAX(O1935,0)))</f>
        <v>52</v>
      </c>
      <c r="P1936" s="45">
        <f t="shared" si="660"/>
        <v>28</v>
      </c>
      <c r="Q1936" s="33" t="str">
        <f t="shared" si="661"/>
        <v/>
      </c>
      <c r="R1936" s="33">
        <f t="shared" si="662"/>
        <v>8</v>
      </c>
      <c r="S1936" s="33" t="str">
        <f t="shared" si="663"/>
        <v>134_8</v>
      </c>
      <c r="T1936" s="35" t="str">
        <f t="shared" si="664"/>
        <v>134AM</v>
      </c>
      <c r="U1936" s="35" t="str">
        <f t="shared" si="665"/>
        <v>134AMEW</v>
      </c>
      <c r="V1936" s="35" t="str">
        <f t="shared" si="681"/>
        <v>2Z</v>
      </c>
      <c r="W1936" s="35" t="str">
        <f t="shared" si="674"/>
        <v>134AM2Z243</v>
      </c>
      <c r="X1936" s="388">
        <f t="shared" si="675"/>
        <v>0</v>
      </c>
      <c r="Y1936" s="388">
        <f t="shared" si="676"/>
        <v>0</v>
      </c>
      <c r="Z1936" s="280" t="str">
        <f t="shared" si="666"/>
        <v/>
      </c>
      <c r="AA1936" s="280" t="str">
        <f t="shared" si="667"/>
        <v/>
      </c>
      <c r="AB1936" s="389" t="str">
        <f t="shared" si="677"/>
        <v/>
      </c>
      <c r="AC1936" s="389" t="str">
        <f t="shared" si="678"/>
        <v/>
      </c>
      <c r="AD1936" s="390">
        <f t="shared" si="668"/>
        <v>1</v>
      </c>
      <c r="AE1936" s="282">
        <f t="shared" si="669"/>
        <v>0</v>
      </c>
      <c r="AF1936" s="359">
        <f t="shared" si="670"/>
        <v>0</v>
      </c>
      <c r="AG1936" s="280">
        <f t="shared" si="671"/>
        <v>3</v>
      </c>
      <c r="AH1936" s="280">
        <f t="shared" si="672"/>
        <v>1</v>
      </c>
      <c r="AI1936" s="280">
        <f>IF(ISBLANK(T1936),AI1935,IF(COUNTIF(T$2:T1936,T1936)&gt;1,AI1935,1+MAX(AI1935,0)))</f>
        <v>51</v>
      </c>
      <c r="AL1936" s="391" t="str">
        <f t="shared" si="679"/>
        <v/>
      </c>
      <c r="AM1936" s="391" t="str">
        <f t="shared" si="680"/>
        <v/>
      </c>
      <c r="AO1936" s="310" t="str">
        <f t="shared" si="673"/>
        <v/>
      </c>
      <c r="AP1936" s="310">
        <f>SUM(AO$1:AO1936)</f>
        <v>0</v>
      </c>
      <c r="AQ1936" s="310">
        <f>SUM(AK$2:AK1936)</f>
        <v>12</v>
      </c>
      <c r="AR1936" s="310">
        <f>COUNTA(AJ$2:AJ1936)</f>
        <v>12</v>
      </c>
      <c r="AS1936" s="312"/>
      <c r="AT1936" s="312"/>
      <c r="AU1936" s="312"/>
      <c r="AV1936" s="312"/>
      <c r="AW1936" s="312"/>
      <c r="AZ1936">
        <v>2</v>
      </c>
      <c r="BA1936">
        <v>3</v>
      </c>
    </row>
    <row r="1937" spans="1:53" x14ac:dyDescent="0.25">
      <c r="A1937">
        <v>134</v>
      </c>
      <c r="B1937" t="s">
        <v>65</v>
      </c>
      <c r="C1937" t="s">
        <v>959</v>
      </c>
      <c r="D1937"/>
      <c r="E1937">
        <v>2</v>
      </c>
      <c r="F1937">
        <v>4</v>
      </c>
      <c r="G1937">
        <v>4</v>
      </c>
      <c r="H1937">
        <v>59</v>
      </c>
      <c r="I1937">
        <v>21</v>
      </c>
      <c r="J1937">
        <v>4</v>
      </c>
      <c r="K1937">
        <v>0</v>
      </c>
      <c r="L1937">
        <v>0</v>
      </c>
      <c r="M1937"/>
      <c r="O1937" s="101">
        <f>IF(ISBLANK(C1937),O1936,IF(COUNTIF(C$2:C1937,C1937)&gt;1,O1936,1+MAX(O1936,0)))</f>
        <v>52</v>
      </c>
      <c r="P1937" s="45">
        <f t="shared" si="660"/>
        <v>28</v>
      </c>
      <c r="Q1937" s="33" t="str">
        <f t="shared" si="661"/>
        <v/>
      </c>
      <c r="R1937" s="33">
        <f t="shared" si="662"/>
        <v>8</v>
      </c>
      <c r="S1937" s="33" t="str">
        <f t="shared" si="663"/>
        <v>134_8</v>
      </c>
      <c r="T1937" s="35" t="str">
        <f t="shared" si="664"/>
        <v>134AM</v>
      </c>
      <c r="U1937" s="35" t="str">
        <f t="shared" si="665"/>
        <v>134AMEW</v>
      </c>
      <c r="V1937" s="35" t="str">
        <f t="shared" si="681"/>
        <v>2Z</v>
      </c>
      <c r="W1937" s="35" t="str">
        <f t="shared" si="674"/>
        <v>134AM2Z244</v>
      </c>
      <c r="X1937" s="388">
        <f t="shared" si="675"/>
        <v>0</v>
      </c>
      <c r="Y1937" s="388">
        <f t="shared" si="676"/>
        <v>0</v>
      </c>
      <c r="Z1937" s="280" t="str">
        <f t="shared" si="666"/>
        <v/>
      </c>
      <c r="AA1937" s="280" t="str">
        <f t="shared" si="667"/>
        <v/>
      </c>
      <c r="AB1937" s="389" t="str">
        <f t="shared" si="677"/>
        <v/>
      </c>
      <c r="AC1937" s="389" t="str">
        <f t="shared" si="678"/>
        <v/>
      </c>
      <c r="AD1937" s="390">
        <f t="shared" si="668"/>
        <v>1</v>
      </c>
      <c r="AE1937" s="282">
        <f t="shared" si="669"/>
        <v>0</v>
      </c>
      <c r="AF1937" s="359">
        <f t="shared" si="670"/>
        <v>0</v>
      </c>
      <c r="AG1937" s="280">
        <f t="shared" si="671"/>
        <v>3</v>
      </c>
      <c r="AH1937" s="280">
        <f t="shared" si="672"/>
        <v>1</v>
      </c>
      <c r="AI1937" s="280">
        <f>IF(ISBLANK(T1937),AI1936,IF(COUNTIF(T$2:T1937,T1937)&gt;1,AI1936,1+MAX(AI1936,0)))</f>
        <v>51</v>
      </c>
      <c r="AL1937" s="391" t="str">
        <f t="shared" si="679"/>
        <v/>
      </c>
      <c r="AM1937" s="391" t="str">
        <f t="shared" si="680"/>
        <v/>
      </c>
      <c r="AO1937" s="310" t="str">
        <f t="shared" si="673"/>
        <v/>
      </c>
      <c r="AP1937" s="310">
        <f>SUM(AO$1:AO1937)</f>
        <v>0</v>
      </c>
      <c r="AQ1937" s="310">
        <f>SUM(AK$2:AK1937)</f>
        <v>12</v>
      </c>
      <c r="AR1937" s="310">
        <f>COUNTA(AJ$2:AJ1937)</f>
        <v>12</v>
      </c>
      <c r="AS1937" s="312"/>
      <c r="AT1937" s="312"/>
      <c r="AU1937" s="312"/>
      <c r="AV1937" s="312"/>
      <c r="AW1937" s="312"/>
      <c r="AZ1937">
        <v>12</v>
      </c>
      <c r="BA1937">
        <v>15</v>
      </c>
    </row>
    <row r="1938" spans="1:53" x14ac:dyDescent="0.25">
      <c r="A1938">
        <v>134</v>
      </c>
      <c r="B1938" t="s">
        <v>65</v>
      </c>
      <c r="C1938" t="s">
        <v>959</v>
      </c>
      <c r="D1938"/>
      <c r="E1938">
        <v>1</v>
      </c>
      <c r="F1938">
        <v>1</v>
      </c>
      <c r="G1938">
        <v>1</v>
      </c>
      <c r="H1938">
        <v>11</v>
      </c>
      <c r="I1938">
        <v>5</v>
      </c>
      <c r="J1938">
        <v>0</v>
      </c>
      <c r="K1938">
        <v>0</v>
      </c>
      <c r="L1938">
        <v>0</v>
      </c>
      <c r="M1938"/>
      <c r="O1938" s="101">
        <f>IF(ISBLANK(C1938),O1937,IF(COUNTIF(C$2:C1938,C1938)&gt;1,O1937,1+MAX(O1937,0)))</f>
        <v>52</v>
      </c>
      <c r="P1938" s="45">
        <f t="shared" si="660"/>
        <v>28</v>
      </c>
      <c r="Q1938" s="33" t="str">
        <f t="shared" si="661"/>
        <v/>
      </c>
      <c r="R1938" s="33">
        <f t="shared" si="662"/>
        <v>1</v>
      </c>
      <c r="S1938" s="33" t="str">
        <f t="shared" si="663"/>
        <v>134_1</v>
      </c>
      <c r="T1938" s="35" t="str">
        <f t="shared" si="664"/>
        <v>134AM</v>
      </c>
      <c r="U1938" s="35" t="str">
        <f t="shared" si="665"/>
        <v>134AMNS</v>
      </c>
      <c r="V1938" s="35" t="str">
        <f t="shared" si="681"/>
        <v>2Z</v>
      </c>
      <c r="W1938" s="35" t="str">
        <f t="shared" si="674"/>
        <v>134AM2Z111</v>
      </c>
      <c r="X1938" s="388">
        <f t="shared" si="675"/>
        <v>0</v>
      </c>
      <c r="Y1938" s="388">
        <f t="shared" si="676"/>
        <v>0</v>
      </c>
      <c r="Z1938" s="280" t="str">
        <f t="shared" si="666"/>
        <v/>
      </c>
      <c r="AA1938" s="280" t="str">
        <f t="shared" si="667"/>
        <v/>
      </c>
      <c r="AB1938" s="389" t="str">
        <f t="shared" si="677"/>
        <v/>
      </c>
      <c r="AC1938" s="389" t="str">
        <f t="shared" si="678"/>
        <v/>
      </c>
      <c r="AD1938" s="390" t="str">
        <f t="shared" si="668"/>
        <v/>
      </c>
      <c r="AE1938" s="282">
        <f t="shared" si="669"/>
        <v>1</v>
      </c>
      <c r="AF1938" s="359">
        <f t="shared" si="670"/>
        <v>0</v>
      </c>
      <c r="AG1938" s="280">
        <f t="shared" si="671"/>
        <v>5</v>
      </c>
      <c r="AH1938" s="280">
        <f t="shared" si="672"/>
        <v>1</v>
      </c>
      <c r="AI1938" s="280">
        <f>IF(ISBLANK(T1938),AI1937,IF(COUNTIF(T$2:T1938,T1938)&gt;1,AI1937,1+MAX(AI1937,0)))</f>
        <v>51</v>
      </c>
      <c r="AL1938" s="391" t="str">
        <f t="shared" si="679"/>
        <v/>
      </c>
      <c r="AM1938" s="391" t="str">
        <f t="shared" si="680"/>
        <v/>
      </c>
      <c r="AO1938" s="310" t="str">
        <f t="shared" si="673"/>
        <v/>
      </c>
      <c r="AP1938" s="310">
        <f>SUM(AO$1:AO1938)</f>
        <v>0</v>
      </c>
      <c r="AQ1938" s="310">
        <f>SUM(AK$2:AK1938)</f>
        <v>12</v>
      </c>
      <c r="AR1938" s="310">
        <f>COUNTA(AJ$2:AJ1938)</f>
        <v>12</v>
      </c>
      <c r="AS1938" s="312"/>
      <c r="AT1938" s="312"/>
      <c r="AU1938" s="312"/>
      <c r="AV1938" s="312"/>
      <c r="AW1938" s="312"/>
      <c r="AZ1938">
        <v>0</v>
      </c>
      <c r="BA1938">
        <v>0</v>
      </c>
    </row>
    <row r="1939" spans="1:53" x14ac:dyDescent="0.25">
      <c r="A1939">
        <v>134</v>
      </c>
      <c r="B1939" t="s">
        <v>65</v>
      </c>
      <c r="C1939" t="s">
        <v>959</v>
      </c>
      <c r="D1939"/>
      <c r="E1939">
        <v>1</v>
      </c>
      <c r="F1939">
        <v>1</v>
      </c>
      <c r="G1939">
        <v>2</v>
      </c>
      <c r="H1939">
        <v>0</v>
      </c>
      <c r="I1939">
        <v>0</v>
      </c>
      <c r="J1939">
        <v>0</v>
      </c>
      <c r="K1939">
        <v>0</v>
      </c>
      <c r="L1939">
        <v>0</v>
      </c>
      <c r="M1939"/>
      <c r="O1939" s="101">
        <f>IF(ISBLANK(C1939),O1938,IF(COUNTIF(C$2:C1939,C1939)&gt;1,O1938,1+MAX(O1938,0)))</f>
        <v>52</v>
      </c>
      <c r="P1939" s="45">
        <f t="shared" si="660"/>
        <v>28</v>
      </c>
      <c r="Q1939" s="33" t="str">
        <f t="shared" si="661"/>
        <v/>
      </c>
      <c r="R1939" s="33">
        <f t="shared" si="662"/>
        <v>1</v>
      </c>
      <c r="S1939" s="33" t="str">
        <f t="shared" si="663"/>
        <v>134_1</v>
      </c>
      <c r="T1939" s="35" t="str">
        <f t="shared" si="664"/>
        <v>134AM</v>
      </c>
      <c r="U1939" s="35" t="str">
        <f t="shared" si="665"/>
        <v>134AMNS</v>
      </c>
      <c r="V1939" s="35" t="str">
        <f t="shared" si="681"/>
        <v>2Z</v>
      </c>
      <c r="W1939" s="35" t="str">
        <f t="shared" si="674"/>
        <v>134AM2Z112</v>
      </c>
      <c r="X1939" s="388">
        <f t="shared" si="675"/>
        <v>0</v>
      </c>
      <c r="Y1939" s="388">
        <f t="shared" si="676"/>
        <v>0</v>
      </c>
      <c r="Z1939" s="280" t="str">
        <f t="shared" si="666"/>
        <v/>
      </c>
      <c r="AA1939" s="280" t="str">
        <f t="shared" si="667"/>
        <v/>
      </c>
      <c r="AB1939" s="389" t="str">
        <f t="shared" si="677"/>
        <v/>
      </c>
      <c r="AC1939" s="389" t="str">
        <f t="shared" si="678"/>
        <v/>
      </c>
      <c r="AD1939" s="390" t="str">
        <f t="shared" si="668"/>
        <v/>
      </c>
      <c r="AE1939" s="282">
        <f t="shared" si="669"/>
        <v>0</v>
      </c>
      <c r="AF1939" s="359">
        <f t="shared" si="670"/>
        <v>0</v>
      </c>
      <c r="AG1939" s="280">
        <f t="shared" si="671"/>
        <v>5</v>
      </c>
      <c r="AH1939" s="280">
        <f t="shared" si="672"/>
        <v>1</v>
      </c>
      <c r="AI1939" s="280">
        <f>IF(ISBLANK(T1939),AI1938,IF(COUNTIF(T$2:T1939,T1939)&gt;1,AI1938,1+MAX(AI1938,0)))</f>
        <v>51</v>
      </c>
      <c r="AL1939" s="391" t="str">
        <f t="shared" si="679"/>
        <v/>
      </c>
      <c r="AM1939" s="391" t="str">
        <f t="shared" si="680"/>
        <v/>
      </c>
      <c r="AO1939" s="310" t="str">
        <f t="shared" si="673"/>
        <v/>
      </c>
      <c r="AP1939" s="310">
        <f>SUM(AO$1:AO1939)</f>
        <v>0</v>
      </c>
      <c r="AQ1939" s="310">
        <f>SUM(AK$2:AK1939)</f>
        <v>12</v>
      </c>
      <c r="AR1939" s="310">
        <f>COUNTA(AJ$2:AJ1939)</f>
        <v>12</v>
      </c>
      <c r="AS1939" s="312"/>
      <c r="AT1939" s="312"/>
      <c r="AU1939" s="312"/>
      <c r="AV1939" s="312"/>
      <c r="AW1939" s="312"/>
      <c r="AZ1939">
        <v>0</v>
      </c>
      <c r="BA1939">
        <v>0</v>
      </c>
    </row>
    <row r="1940" spans="1:53" x14ac:dyDescent="0.25">
      <c r="A1940">
        <v>134</v>
      </c>
      <c r="B1940" t="s">
        <v>65</v>
      </c>
      <c r="C1940" t="s">
        <v>959</v>
      </c>
      <c r="D1940"/>
      <c r="E1940">
        <v>1</v>
      </c>
      <c r="F1940">
        <v>1</v>
      </c>
      <c r="G1940">
        <v>3</v>
      </c>
      <c r="H1940">
        <v>4</v>
      </c>
      <c r="I1940">
        <v>0</v>
      </c>
      <c r="J1940">
        <v>0</v>
      </c>
      <c r="K1940">
        <v>0</v>
      </c>
      <c r="L1940">
        <v>0</v>
      </c>
      <c r="M1940"/>
      <c r="O1940" s="101">
        <f>IF(ISBLANK(C1940),O1939,IF(COUNTIF(C$2:C1940,C1940)&gt;1,O1939,1+MAX(O1939,0)))</f>
        <v>52</v>
      </c>
      <c r="P1940" s="45">
        <f t="shared" si="660"/>
        <v>28</v>
      </c>
      <c r="Q1940" s="33" t="str">
        <f t="shared" si="661"/>
        <v/>
      </c>
      <c r="R1940" s="33">
        <f t="shared" si="662"/>
        <v>1</v>
      </c>
      <c r="S1940" s="33" t="str">
        <f t="shared" si="663"/>
        <v>134_1</v>
      </c>
      <c r="T1940" s="35" t="str">
        <f t="shared" si="664"/>
        <v>134AM</v>
      </c>
      <c r="U1940" s="35" t="str">
        <f t="shared" si="665"/>
        <v>134AMEW</v>
      </c>
      <c r="V1940" s="35" t="str">
        <f t="shared" si="681"/>
        <v>2Z</v>
      </c>
      <c r="W1940" s="35" t="str">
        <f t="shared" si="674"/>
        <v>134AM2Z113</v>
      </c>
      <c r="X1940" s="388">
        <f t="shared" si="675"/>
        <v>0</v>
      </c>
      <c r="Y1940" s="388">
        <f t="shared" si="676"/>
        <v>0</v>
      </c>
      <c r="Z1940" s="280" t="str">
        <f t="shared" si="666"/>
        <v/>
      </c>
      <c r="AA1940" s="280" t="str">
        <f t="shared" si="667"/>
        <v/>
      </c>
      <c r="AB1940" s="389" t="str">
        <f t="shared" si="677"/>
        <v/>
      </c>
      <c r="AC1940" s="389" t="str">
        <f t="shared" si="678"/>
        <v/>
      </c>
      <c r="AD1940" s="390">
        <f t="shared" si="668"/>
        <v>1</v>
      </c>
      <c r="AE1940" s="282">
        <f t="shared" si="669"/>
        <v>0</v>
      </c>
      <c r="AF1940" s="359">
        <f t="shared" si="670"/>
        <v>0</v>
      </c>
      <c r="AG1940" s="280">
        <f t="shared" si="671"/>
        <v>3</v>
      </c>
      <c r="AH1940" s="280">
        <f t="shared" si="672"/>
        <v>1</v>
      </c>
      <c r="AI1940" s="280">
        <f>IF(ISBLANK(T1940),AI1939,IF(COUNTIF(T$2:T1940,T1940)&gt;1,AI1939,1+MAX(AI1939,0)))</f>
        <v>51</v>
      </c>
      <c r="AL1940" s="391" t="str">
        <f t="shared" si="679"/>
        <v/>
      </c>
      <c r="AM1940" s="391" t="str">
        <f t="shared" si="680"/>
        <v/>
      </c>
      <c r="AO1940" s="310" t="str">
        <f t="shared" si="673"/>
        <v/>
      </c>
      <c r="AP1940" s="310">
        <f>SUM(AO$1:AO1940)</f>
        <v>0</v>
      </c>
      <c r="AQ1940" s="310">
        <f>SUM(AK$2:AK1940)</f>
        <v>12</v>
      </c>
      <c r="AR1940" s="310">
        <f>COUNTA(AJ$2:AJ1940)</f>
        <v>12</v>
      </c>
      <c r="AS1940" s="312"/>
      <c r="AT1940" s="312"/>
      <c r="AU1940" s="312"/>
      <c r="AV1940" s="312"/>
      <c r="AW1940" s="312"/>
      <c r="AZ1940">
        <v>1</v>
      </c>
      <c r="BA1940">
        <v>1</v>
      </c>
    </row>
    <row r="1941" spans="1:53" x14ac:dyDescent="0.25">
      <c r="A1941">
        <v>134</v>
      </c>
      <c r="B1941" t="s">
        <v>65</v>
      </c>
      <c r="C1941" t="s">
        <v>959</v>
      </c>
      <c r="D1941"/>
      <c r="E1941">
        <v>1</v>
      </c>
      <c r="F1941">
        <v>1</v>
      </c>
      <c r="G1941">
        <v>4</v>
      </c>
      <c r="H1941">
        <v>17</v>
      </c>
      <c r="I1941">
        <v>0</v>
      </c>
      <c r="J1941">
        <v>1</v>
      </c>
      <c r="K1941">
        <v>0</v>
      </c>
      <c r="L1941">
        <v>0</v>
      </c>
      <c r="M1941"/>
      <c r="O1941" s="101">
        <f>IF(ISBLANK(C1941),O1940,IF(COUNTIF(C$2:C1941,C1941)&gt;1,O1940,1+MAX(O1940,0)))</f>
        <v>52</v>
      </c>
      <c r="P1941" s="45">
        <f t="shared" si="660"/>
        <v>28</v>
      </c>
      <c r="Q1941" s="33" t="str">
        <f t="shared" si="661"/>
        <v/>
      </c>
      <c r="R1941" s="33">
        <f t="shared" si="662"/>
        <v>1</v>
      </c>
      <c r="S1941" s="33" t="str">
        <f t="shared" si="663"/>
        <v>134_1</v>
      </c>
      <c r="T1941" s="35" t="str">
        <f t="shared" si="664"/>
        <v>134AM</v>
      </c>
      <c r="U1941" s="35" t="str">
        <f t="shared" si="665"/>
        <v>134AMEW</v>
      </c>
      <c r="V1941" s="35" t="str">
        <f t="shared" si="681"/>
        <v>2Z</v>
      </c>
      <c r="W1941" s="35" t="str">
        <f t="shared" si="674"/>
        <v>134AM2Z114</v>
      </c>
      <c r="X1941" s="388">
        <f t="shared" si="675"/>
        <v>0</v>
      </c>
      <c r="Y1941" s="388">
        <f t="shared" si="676"/>
        <v>0</v>
      </c>
      <c r="Z1941" s="280" t="str">
        <f t="shared" si="666"/>
        <v/>
      </c>
      <c r="AA1941" s="280" t="str">
        <f t="shared" si="667"/>
        <v/>
      </c>
      <c r="AB1941" s="389" t="str">
        <f t="shared" si="677"/>
        <v/>
      </c>
      <c r="AC1941" s="389" t="str">
        <f t="shared" si="678"/>
        <v/>
      </c>
      <c r="AD1941" s="390">
        <f t="shared" si="668"/>
        <v>1</v>
      </c>
      <c r="AE1941" s="282">
        <f t="shared" si="669"/>
        <v>0</v>
      </c>
      <c r="AF1941" s="359">
        <f t="shared" si="670"/>
        <v>0</v>
      </c>
      <c r="AG1941" s="280">
        <f t="shared" si="671"/>
        <v>3</v>
      </c>
      <c r="AH1941" s="280">
        <f t="shared" si="672"/>
        <v>1</v>
      </c>
      <c r="AI1941" s="280">
        <f>IF(ISBLANK(T1941),AI1940,IF(COUNTIF(T$2:T1941,T1941)&gt;1,AI1940,1+MAX(AI1940,0)))</f>
        <v>51</v>
      </c>
      <c r="AL1941" s="391" t="str">
        <f t="shared" si="679"/>
        <v/>
      </c>
      <c r="AM1941" s="391" t="str">
        <f t="shared" si="680"/>
        <v/>
      </c>
      <c r="AO1941" s="310" t="str">
        <f t="shared" si="673"/>
        <v/>
      </c>
      <c r="AP1941" s="310">
        <f>SUM(AO$1:AO1941)</f>
        <v>0</v>
      </c>
      <c r="AQ1941" s="310">
        <f>SUM(AK$2:AK1941)</f>
        <v>12</v>
      </c>
      <c r="AR1941" s="310">
        <f>COUNTA(AJ$2:AJ1941)</f>
        <v>12</v>
      </c>
      <c r="AS1941" s="312"/>
      <c r="AT1941" s="312"/>
      <c r="AU1941" s="312"/>
      <c r="AV1941" s="312"/>
      <c r="AW1941" s="312"/>
      <c r="AZ1941">
        <v>1</v>
      </c>
      <c r="BA1941">
        <v>1</v>
      </c>
    </row>
    <row r="1942" spans="1:53" x14ac:dyDescent="0.25">
      <c r="A1942">
        <v>134</v>
      </c>
      <c r="B1942" t="s">
        <v>65</v>
      </c>
      <c r="C1942" t="s">
        <v>959</v>
      </c>
      <c r="D1942"/>
      <c r="E1942">
        <v>1</v>
      </c>
      <c r="F1942">
        <v>2</v>
      </c>
      <c r="G1942">
        <v>1</v>
      </c>
      <c r="H1942">
        <v>14</v>
      </c>
      <c r="I1942">
        <v>6</v>
      </c>
      <c r="J1942">
        <v>0</v>
      </c>
      <c r="K1942">
        <v>0</v>
      </c>
      <c r="L1942">
        <v>0</v>
      </c>
      <c r="M1942"/>
      <c r="O1942" s="101">
        <f>IF(ISBLANK(C1942),O1941,IF(COUNTIF(C$2:C1942,C1942)&gt;1,O1941,1+MAX(O1941,0)))</f>
        <v>52</v>
      </c>
      <c r="P1942" s="45">
        <f t="shared" si="660"/>
        <v>28</v>
      </c>
      <c r="Q1942" s="33" t="str">
        <f t="shared" si="661"/>
        <v/>
      </c>
      <c r="R1942" s="33">
        <f t="shared" si="662"/>
        <v>2</v>
      </c>
      <c r="S1942" s="33" t="str">
        <f t="shared" si="663"/>
        <v>134_2</v>
      </c>
      <c r="T1942" s="35" t="str">
        <f t="shared" si="664"/>
        <v>134AM</v>
      </c>
      <c r="U1942" s="35" t="str">
        <f t="shared" si="665"/>
        <v>134AMNS</v>
      </c>
      <c r="V1942" s="35" t="str">
        <f t="shared" si="681"/>
        <v>2Z</v>
      </c>
      <c r="W1942" s="35" t="str">
        <f t="shared" si="674"/>
        <v>134AM2Z121</v>
      </c>
      <c r="X1942" s="388">
        <f t="shared" si="675"/>
        <v>0</v>
      </c>
      <c r="Y1942" s="388">
        <f t="shared" si="676"/>
        <v>0</v>
      </c>
      <c r="Z1942" s="280" t="str">
        <f t="shared" si="666"/>
        <v/>
      </c>
      <c r="AA1942" s="280" t="str">
        <f t="shared" si="667"/>
        <v/>
      </c>
      <c r="AB1942" s="389" t="str">
        <f t="shared" si="677"/>
        <v/>
      </c>
      <c r="AC1942" s="389" t="str">
        <f t="shared" si="678"/>
        <v/>
      </c>
      <c r="AD1942" s="390" t="str">
        <f t="shared" si="668"/>
        <v/>
      </c>
      <c r="AE1942" s="282">
        <f t="shared" si="669"/>
        <v>1</v>
      </c>
      <c r="AF1942" s="359">
        <f t="shared" si="670"/>
        <v>0</v>
      </c>
      <c r="AG1942" s="280">
        <f t="shared" si="671"/>
        <v>5</v>
      </c>
      <c r="AH1942" s="280">
        <f t="shared" si="672"/>
        <v>1</v>
      </c>
      <c r="AI1942" s="280">
        <f>IF(ISBLANK(T1942),AI1941,IF(COUNTIF(T$2:T1942,T1942)&gt;1,AI1941,1+MAX(AI1941,0)))</f>
        <v>51</v>
      </c>
      <c r="AL1942" s="391" t="str">
        <f t="shared" si="679"/>
        <v/>
      </c>
      <c r="AM1942" s="391" t="str">
        <f t="shared" si="680"/>
        <v/>
      </c>
      <c r="AO1942" s="310" t="str">
        <f t="shared" si="673"/>
        <v/>
      </c>
      <c r="AP1942" s="310">
        <f>SUM(AO$1:AO1942)</f>
        <v>0</v>
      </c>
      <c r="AQ1942" s="310">
        <f>SUM(AK$2:AK1942)</f>
        <v>12</v>
      </c>
      <c r="AR1942" s="310">
        <f>COUNTA(AJ$2:AJ1942)</f>
        <v>12</v>
      </c>
      <c r="AS1942" s="312"/>
      <c r="AT1942" s="312"/>
      <c r="AU1942" s="312"/>
      <c r="AV1942" s="312"/>
      <c r="AW1942" s="312"/>
      <c r="AZ1942">
        <v>0</v>
      </c>
      <c r="BA1942">
        <v>0</v>
      </c>
    </row>
    <row r="1943" spans="1:53" x14ac:dyDescent="0.25">
      <c r="A1943">
        <v>134</v>
      </c>
      <c r="B1943" t="s">
        <v>65</v>
      </c>
      <c r="C1943" t="s">
        <v>959</v>
      </c>
      <c r="D1943"/>
      <c r="E1943">
        <v>1</v>
      </c>
      <c r="F1943">
        <v>2</v>
      </c>
      <c r="G1943">
        <v>2</v>
      </c>
      <c r="H1943">
        <v>0</v>
      </c>
      <c r="I1943">
        <v>0</v>
      </c>
      <c r="J1943">
        <v>0</v>
      </c>
      <c r="K1943">
        <v>0</v>
      </c>
      <c r="L1943">
        <v>0</v>
      </c>
      <c r="M1943"/>
      <c r="O1943" s="101">
        <f>IF(ISBLANK(C1943),O1942,IF(COUNTIF(C$2:C1943,C1943)&gt;1,O1942,1+MAX(O1942,0)))</f>
        <v>52</v>
      </c>
      <c r="P1943" s="45">
        <f t="shared" si="660"/>
        <v>28</v>
      </c>
      <c r="Q1943" s="33" t="str">
        <f t="shared" si="661"/>
        <v/>
      </c>
      <c r="R1943" s="33">
        <f t="shared" si="662"/>
        <v>2</v>
      </c>
      <c r="S1943" s="33" t="str">
        <f t="shared" si="663"/>
        <v>134_2</v>
      </c>
      <c r="T1943" s="35" t="str">
        <f t="shared" si="664"/>
        <v>134AM</v>
      </c>
      <c r="U1943" s="35" t="str">
        <f t="shared" si="665"/>
        <v>134AMNS</v>
      </c>
      <c r="V1943" s="35" t="str">
        <f t="shared" si="681"/>
        <v>2Z</v>
      </c>
      <c r="W1943" s="35" t="str">
        <f t="shared" si="674"/>
        <v>134AM2Z122</v>
      </c>
      <c r="X1943" s="388">
        <f t="shared" si="675"/>
        <v>0</v>
      </c>
      <c r="Y1943" s="388">
        <f t="shared" si="676"/>
        <v>0</v>
      </c>
      <c r="Z1943" s="280" t="str">
        <f t="shared" si="666"/>
        <v/>
      </c>
      <c r="AA1943" s="280" t="str">
        <f t="shared" si="667"/>
        <v/>
      </c>
      <c r="AB1943" s="389" t="str">
        <f t="shared" si="677"/>
        <v/>
      </c>
      <c r="AC1943" s="389" t="str">
        <f t="shared" si="678"/>
        <v/>
      </c>
      <c r="AD1943" s="390" t="str">
        <f t="shared" si="668"/>
        <v/>
      </c>
      <c r="AE1943" s="282">
        <f t="shared" si="669"/>
        <v>0</v>
      </c>
      <c r="AF1943" s="359">
        <f t="shared" si="670"/>
        <v>0</v>
      </c>
      <c r="AG1943" s="280">
        <f t="shared" si="671"/>
        <v>5</v>
      </c>
      <c r="AH1943" s="280">
        <f t="shared" si="672"/>
        <v>1</v>
      </c>
      <c r="AI1943" s="280">
        <f>IF(ISBLANK(T1943),AI1942,IF(COUNTIF(T$2:T1943,T1943)&gt;1,AI1942,1+MAX(AI1942,0)))</f>
        <v>51</v>
      </c>
      <c r="AL1943" s="391" t="str">
        <f t="shared" si="679"/>
        <v/>
      </c>
      <c r="AM1943" s="391" t="str">
        <f t="shared" si="680"/>
        <v/>
      </c>
      <c r="AO1943" s="310" t="str">
        <f t="shared" si="673"/>
        <v/>
      </c>
      <c r="AP1943" s="310">
        <f>SUM(AO$1:AO1943)</f>
        <v>0</v>
      </c>
      <c r="AQ1943" s="310">
        <f>SUM(AK$2:AK1943)</f>
        <v>12</v>
      </c>
      <c r="AR1943" s="310">
        <f>COUNTA(AJ$2:AJ1943)</f>
        <v>12</v>
      </c>
      <c r="AS1943" s="312"/>
      <c r="AT1943" s="312"/>
      <c r="AU1943" s="312"/>
      <c r="AV1943" s="312"/>
      <c r="AW1943" s="312"/>
      <c r="AZ1943">
        <v>0</v>
      </c>
      <c r="BA1943">
        <v>0</v>
      </c>
    </row>
    <row r="1944" spans="1:53" x14ac:dyDescent="0.25">
      <c r="A1944">
        <v>134</v>
      </c>
      <c r="B1944" t="s">
        <v>65</v>
      </c>
      <c r="C1944" t="s">
        <v>959</v>
      </c>
      <c r="D1944"/>
      <c r="E1944">
        <v>1</v>
      </c>
      <c r="F1944">
        <v>2</v>
      </c>
      <c r="G1944">
        <v>3</v>
      </c>
      <c r="H1944">
        <v>1</v>
      </c>
      <c r="I1944">
        <v>0</v>
      </c>
      <c r="J1944">
        <v>0</v>
      </c>
      <c r="K1944">
        <v>0</v>
      </c>
      <c r="L1944">
        <v>0</v>
      </c>
      <c r="M1944"/>
      <c r="O1944" s="101">
        <f>IF(ISBLANK(C1944),O1943,IF(COUNTIF(C$2:C1944,C1944)&gt;1,O1943,1+MAX(O1943,0)))</f>
        <v>52</v>
      </c>
      <c r="P1944" s="45">
        <f t="shared" si="660"/>
        <v>28</v>
      </c>
      <c r="Q1944" s="33" t="str">
        <f t="shared" si="661"/>
        <v/>
      </c>
      <c r="R1944" s="33">
        <f t="shared" si="662"/>
        <v>2</v>
      </c>
      <c r="S1944" s="33" t="str">
        <f t="shared" si="663"/>
        <v>134_2</v>
      </c>
      <c r="T1944" s="35" t="str">
        <f t="shared" si="664"/>
        <v>134AM</v>
      </c>
      <c r="U1944" s="35" t="str">
        <f t="shared" si="665"/>
        <v>134AMEW</v>
      </c>
      <c r="V1944" s="35" t="str">
        <f t="shared" si="681"/>
        <v>2Z</v>
      </c>
      <c r="W1944" s="35" t="str">
        <f t="shared" si="674"/>
        <v>134AM2Z123</v>
      </c>
      <c r="X1944" s="388">
        <f t="shared" si="675"/>
        <v>0</v>
      </c>
      <c r="Y1944" s="388">
        <f t="shared" si="676"/>
        <v>0</v>
      </c>
      <c r="Z1944" s="280" t="str">
        <f t="shared" si="666"/>
        <v/>
      </c>
      <c r="AA1944" s="280" t="str">
        <f t="shared" si="667"/>
        <v/>
      </c>
      <c r="AB1944" s="389" t="str">
        <f t="shared" si="677"/>
        <v/>
      </c>
      <c r="AC1944" s="389" t="str">
        <f t="shared" si="678"/>
        <v/>
      </c>
      <c r="AD1944" s="390">
        <f t="shared" si="668"/>
        <v>1</v>
      </c>
      <c r="AE1944" s="282">
        <f t="shared" si="669"/>
        <v>0</v>
      </c>
      <c r="AF1944" s="359">
        <f t="shared" si="670"/>
        <v>0</v>
      </c>
      <c r="AG1944" s="280">
        <f t="shared" si="671"/>
        <v>3</v>
      </c>
      <c r="AH1944" s="280">
        <f t="shared" si="672"/>
        <v>1</v>
      </c>
      <c r="AI1944" s="280">
        <f>IF(ISBLANK(T1944),AI1943,IF(COUNTIF(T$2:T1944,T1944)&gt;1,AI1943,1+MAX(AI1943,0)))</f>
        <v>51</v>
      </c>
      <c r="AL1944" s="391" t="str">
        <f t="shared" si="679"/>
        <v/>
      </c>
      <c r="AM1944" s="391" t="str">
        <f t="shared" si="680"/>
        <v/>
      </c>
      <c r="AO1944" s="310" t="str">
        <f t="shared" si="673"/>
        <v/>
      </c>
      <c r="AP1944" s="310">
        <f>SUM(AO$1:AO1944)</f>
        <v>0</v>
      </c>
      <c r="AQ1944" s="310">
        <f>SUM(AK$2:AK1944)</f>
        <v>12</v>
      </c>
      <c r="AR1944" s="310">
        <f>COUNTA(AJ$2:AJ1944)</f>
        <v>12</v>
      </c>
      <c r="AS1944" s="312"/>
      <c r="AT1944" s="312"/>
      <c r="AU1944" s="312"/>
      <c r="AV1944" s="312"/>
      <c r="AW1944" s="312"/>
      <c r="AZ1944">
        <v>0</v>
      </c>
      <c r="BA1944">
        <v>0</v>
      </c>
    </row>
    <row r="1945" spans="1:53" x14ac:dyDescent="0.25">
      <c r="A1945">
        <v>134</v>
      </c>
      <c r="B1945" t="s">
        <v>65</v>
      </c>
      <c r="C1945" t="s">
        <v>959</v>
      </c>
      <c r="D1945"/>
      <c r="E1945">
        <v>1</v>
      </c>
      <c r="F1945">
        <v>2</v>
      </c>
      <c r="G1945">
        <v>4</v>
      </c>
      <c r="H1945">
        <v>44</v>
      </c>
      <c r="I1945">
        <v>8</v>
      </c>
      <c r="J1945">
        <v>0</v>
      </c>
      <c r="K1945">
        <v>0</v>
      </c>
      <c r="L1945">
        <v>0</v>
      </c>
      <c r="M1945"/>
      <c r="O1945" s="101">
        <f>IF(ISBLANK(C1945),O1944,IF(COUNTIF(C$2:C1945,C1945)&gt;1,O1944,1+MAX(O1944,0)))</f>
        <v>52</v>
      </c>
      <c r="P1945" s="45">
        <f t="shared" si="660"/>
        <v>28</v>
      </c>
      <c r="Q1945" s="33" t="str">
        <f t="shared" si="661"/>
        <v/>
      </c>
      <c r="R1945" s="33">
        <f t="shared" si="662"/>
        <v>2</v>
      </c>
      <c r="S1945" s="33" t="str">
        <f t="shared" si="663"/>
        <v>134_2</v>
      </c>
      <c r="T1945" s="35" t="str">
        <f t="shared" si="664"/>
        <v>134AM</v>
      </c>
      <c r="U1945" s="35" t="str">
        <f t="shared" si="665"/>
        <v>134AMEW</v>
      </c>
      <c r="V1945" s="35" t="str">
        <f t="shared" si="681"/>
        <v>2Z</v>
      </c>
      <c r="W1945" s="35" t="str">
        <f t="shared" si="674"/>
        <v>134AM2Z124</v>
      </c>
      <c r="X1945" s="388">
        <f t="shared" si="675"/>
        <v>0</v>
      </c>
      <c r="Y1945" s="388">
        <f t="shared" si="676"/>
        <v>0</v>
      </c>
      <c r="Z1945" s="280" t="str">
        <f t="shared" si="666"/>
        <v/>
      </c>
      <c r="AA1945" s="280" t="str">
        <f t="shared" si="667"/>
        <v/>
      </c>
      <c r="AB1945" s="389" t="str">
        <f t="shared" si="677"/>
        <v/>
      </c>
      <c r="AC1945" s="389" t="str">
        <f t="shared" si="678"/>
        <v/>
      </c>
      <c r="AD1945" s="390">
        <f t="shared" si="668"/>
        <v>1</v>
      </c>
      <c r="AE1945" s="282">
        <f t="shared" si="669"/>
        <v>0</v>
      </c>
      <c r="AF1945" s="359">
        <f t="shared" si="670"/>
        <v>0</v>
      </c>
      <c r="AG1945" s="280">
        <f t="shared" si="671"/>
        <v>3</v>
      </c>
      <c r="AH1945" s="280">
        <f t="shared" si="672"/>
        <v>1</v>
      </c>
      <c r="AI1945" s="280">
        <f>IF(ISBLANK(T1945),AI1944,IF(COUNTIF(T$2:T1945,T1945)&gt;1,AI1944,1+MAX(AI1944,0)))</f>
        <v>51</v>
      </c>
      <c r="AL1945" s="391" t="str">
        <f t="shared" si="679"/>
        <v/>
      </c>
      <c r="AM1945" s="391" t="str">
        <f t="shared" si="680"/>
        <v/>
      </c>
      <c r="AO1945" s="310" t="str">
        <f t="shared" si="673"/>
        <v/>
      </c>
      <c r="AP1945" s="310">
        <f>SUM(AO$1:AO1945)</f>
        <v>0</v>
      </c>
      <c r="AQ1945" s="310">
        <f>SUM(AK$2:AK1945)</f>
        <v>12</v>
      </c>
      <c r="AR1945" s="310">
        <f>COUNTA(AJ$2:AJ1945)</f>
        <v>12</v>
      </c>
      <c r="AS1945" s="312"/>
      <c r="AT1945" s="312"/>
      <c r="AU1945" s="312"/>
      <c r="AV1945" s="312"/>
      <c r="AW1945" s="312"/>
      <c r="AZ1945">
        <v>7</v>
      </c>
      <c r="BA1945">
        <v>15</v>
      </c>
    </row>
    <row r="1946" spans="1:53" x14ac:dyDescent="0.25">
      <c r="A1946">
        <v>134</v>
      </c>
      <c r="B1946" t="s">
        <v>65</v>
      </c>
      <c r="C1946" t="s">
        <v>959</v>
      </c>
      <c r="D1946"/>
      <c r="E1946">
        <v>1</v>
      </c>
      <c r="F1946">
        <v>3</v>
      </c>
      <c r="G1946">
        <v>1</v>
      </c>
      <c r="H1946">
        <v>9</v>
      </c>
      <c r="I1946">
        <v>1</v>
      </c>
      <c r="J1946">
        <v>0</v>
      </c>
      <c r="K1946">
        <v>0</v>
      </c>
      <c r="L1946">
        <v>0</v>
      </c>
      <c r="M1946"/>
      <c r="O1946" s="101">
        <f>IF(ISBLANK(C1946),O1945,IF(COUNTIF(C$2:C1946,C1946)&gt;1,O1945,1+MAX(O1945,0)))</f>
        <v>52</v>
      </c>
      <c r="P1946" s="45">
        <f t="shared" si="660"/>
        <v>28</v>
      </c>
      <c r="Q1946" s="33" t="str">
        <f t="shared" si="661"/>
        <v/>
      </c>
      <c r="R1946" s="33">
        <f t="shared" si="662"/>
        <v>3</v>
      </c>
      <c r="S1946" s="33" t="str">
        <f t="shared" si="663"/>
        <v>134_3</v>
      </c>
      <c r="T1946" s="35" t="str">
        <f t="shared" si="664"/>
        <v>134AM</v>
      </c>
      <c r="U1946" s="35" t="str">
        <f t="shared" si="665"/>
        <v>134AMNS</v>
      </c>
      <c r="V1946" s="35" t="str">
        <f t="shared" si="681"/>
        <v>2Z</v>
      </c>
      <c r="W1946" s="35" t="str">
        <f t="shared" si="674"/>
        <v>134AM2Z131</v>
      </c>
      <c r="X1946" s="388">
        <f t="shared" si="675"/>
        <v>0</v>
      </c>
      <c r="Y1946" s="388">
        <f t="shared" si="676"/>
        <v>0</v>
      </c>
      <c r="Z1946" s="280" t="str">
        <f t="shared" si="666"/>
        <v/>
      </c>
      <c r="AA1946" s="280" t="str">
        <f t="shared" si="667"/>
        <v/>
      </c>
      <c r="AB1946" s="389" t="str">
        <f t="shared" si="677"/>
        <v/>
      </c>
      <c r="AC1946" s="389" t="str">
        <f t="shared" si="678"/>
        <v/>
      </c>
      <c r="AD1946" s="390" t="str">
        <f t="shared" si="668"/>
        <v/>
      </c>
      <c r="AE1946" s="282">
        <f t="shared" si="669"/>
        <v>1</v>
      </c>
      <c r="AF1946" s="359">
        <f t="shared" si="670"/>
        <v>0</v>
      </c>
      <c r="AG1946" s="280">
        <f t="shared" si="671"/>
        <v>5</v>
      </c>
      <c r="AH1946" s="280">
        <f t="shared" si="672"/>
        <v>1</v>
      </c>
      <c r="AI1946" s="280">
        <f>IF(ISBLANK(T1946),AI1945,IF(COUNTIF(T$2:T1946,T1946)&gt;1,AI1945,1+MAX(AI1945,0)))</f>
        <v>51</v>
      </c>
      <c r="AL1946" s="391" t="str">
        <f t="shared" si="679"/>
        <v/>
      </c>
      <c r="AM1946" s="391" t="str">
        <f t="shared" si="680"/>
        <v/>
      </c>
      <c r="AO1946" s="310" t="str">
        <f t="shared" si="673"/>
        <v/>
      </c>
      <c r="AP1946" s="310">
        <f>SUM(AO$1:AO1946)</f>
        <v>0</v>
      </c>
      <c r="AQ1946" s="310">
        <f>SUM(AK$2:AK1946)</f>
        <v>12</v>
      </c>
      <c r="AR1946" s="310">
        <f>COUNTA(AJ$2:AJ1946)</f>
        <v>12</v>
      </c>
      <c r="AS1946" s="312"/>
      <c r="AT1946" s="312"/>
      <c r="AU1946" s="312"/>
      <c r="AV1946" s="312"/>
      <c r="AW1946" s="312"/>
      <c r="AZ1946">
        <v>0</v>
      </c>
      <c r="BA1946">
        <v>0</v>
      </c>
    </row>
    <row r="1947" spans="1:53" x14ac:dyDescent="0.25">
      <c r="A1947">
        <v>134</v>
      </c>
      <c r="B1947" t="s">
        <v>65</v>
      </c>
      <c r="C1947" t="s">
        <v>959</v>
      </c>
      <c r="D1947"/>
      <c r="E1947">
        <v>1</v>
      </c>
      <c r="F1947">
        <v>3</v>
      </c>
      <c r="G1947">
        <v>2</v>
      </c>
      <c r="H1947">
        <v>1</v>
      </c>
      <c r="I1947">
        <v>0</v>
      </c>
      <c r="J1947">
        <v>0</v>
      </c>
      <c r="K1947">
        <v>0</v>
      </c>
      <c r="L1947">
        <v>0</v>
      </c>
      <c r="M1947"/>
      <c r="O1947" s="101">
        <f>IF(ISBLANK(C1947),O1946,IF(COUNTIF(C$2:C1947,C1947)&gt;1,O1946,1+MAX(O1946,0)))</f>
        <v>52</v>
      </c>
      <c r="P1947" s="45">
        <f t="shared" si="660"/>
        <v>28</v>
      </c>
      <c r="Q1947" s="33" t="str">
        <f t="shared" si="661"/>
        <v/>
      </c>
      <c r="R1947" s="33">
        <f t="shared" si="662"/>
        <v>3</v>
      </c>
      <c r="S1947" s="33" t="str">
        <f t="shared" si="663"/>
        <v>134_3</v>
      </c>
      <c r="T1947" s="35" t="str">
        <f t="shared" si="664"/>
        <v>134AM</v>
      </c>
      <c r="U1947" s="35" t="str">
        <f t="shared" si="665"/>
        <v>134AMNS</v>
      </c>
      <c r="V1947" s="35" t="str">
        <f t="shared" si="681"/>
        <v>2Z</v>
      </c>
      <c r="W1947" s="35" t="str">
        <f t="shared" si="674"/>
        <v>134AM2Z132</v>
      </c>
      <c r="X1947" s="388">
        <f t="shared" si="675"/>
        <v>0</v>
      </c>
      <c r="Y1947" s="388">
        <f t="shared" si="676"/>
        <v>0</v>
      </c>
      <c r="Z1947" s="280" t="str">
        <f t="shared" si="666"/>
        <v/>
      </c>
      <c r="AA1947" s="280" t="str">
        <f t="shared" si="667"/>
        <v/>
      </c>
      <c r="AB1947" s="389" t="str">
        <f t="shared" si="677"/>
        <v/>
      </c>
      <c r="AC1947" s="389" t="str">
        <f t="shared" si="678"/>
        <v/>
      </c>
      <c r="AD1947" s="390" t="str">
        <f t="shared" si="668"/>
        <v/>
      </c>
      <c r="AE1947" s="282">
        <f t="shared" si="669"/>
        <v>0</v>
      </c>
      <c r="AF1947" s="359">
        <f t="shared" si="670"/>
        <v>0</v>
      </c>
      <c r="AG1947" s="280">
        <f t="shared" si="671"/>
        <v>5</v>
      </c>
      <c r="AH1947" s="280">
        <f t="shared" si="672"/>
        <v>1</v>
      </c>
      <c r="AI1947" s="280">
        <f>IF(ISBLANK(T1947),AI1946,IF(COUNTIF(T$2:T1947,T1947)&gt;1,AI1946,1+MAX(AI1946,0)))</f>
        <v>51</v>
      </c>
      <c r="AL1947" s="391" t="str">
        <f t="shared" si="679"/>
        <v/>
      </c>
      <c r="AM1947" s="391" t="str">
        <f t="shared" si="680"/>
        <v/>
      </c>
      <c r="AO1947" s="310" t="str">
        <f t="shared" si="673"/>
        <v/>
      </c>
      <c r="AP1947" s="310">
        <f>SUM(AO$1:AO1947)</f>
        <v>0</v>
      </c>
      <c r="AQ1947" s="310">
        <f>SUM(AK$2:AK1947)</f>
        <v>12</v>
      </c>
      <c r="AR1947" s="310">
        <f>COUNTA(AJ$2:AJ1947)</f>
        <v>12</v>
      </c>
      <c r="AS1947" s="312"/>
      <c r="AT1947" s="312"/>
      <c r="AU1947" s="312"/>
      <c r="AV1947" s="312"/>
      <c r="AW1947" s="312"/>
      <c r="AZ1947">
        <v>0</v>
      </c>
      <c r="BA1947">
        <v>0</v>
      </c>
    </row>
    <row r="1948" spans="1:53" x14ac:dyDescent="0.25">
      <c r="A1948">
        <v>134</v>
      </c>
      <c r="B1948" t="s">
        <v>65</v>
      </c>
      <c r="C1948" t="s">
        <v>959</v>
      </c>
      <c r="D1948"/>
      <c r="E1948">
        <v>1</v>
      </c>
      <c r="F1948">
        <v>3</v>
      </c>
      <c r="G1948">
        <v>3</v>
      </c>
      <c r="H1948">
        <v>2</v>
      </c>
      <c r="I1948">
        <v>2</v>
      </c>
      <c r="J1948">
        <v>0</v>
      </c>
      <c r="K1948">
        <v>0</v>
      </c>
      <c r="L1948">
        <v>0</v>
      </c>
      <c r="M1948"/>
      <c r="O1948" s="101">
        <f>IF(ISBLANK(C1948),O1947,IF(COUNTIF(C$2:C1948,C1948)&gt;1,O1947,1+MAX(O1947,0)))</f>
        <v>52</v>
      </c>
      <c r="P1948" s="45">
        <f t="shared" si="660"/>
        <v>28</v>
      </c>
      <c r="Q1948" s="33" t="str">
        <f t="shared" si="661"/>
        <v/>
      </c>
      <c r="R1948" s="33">
        <f t="shared" si="662"/>
        <v>3</v>
      </c>
      <c r="S1948" s="33" t="str">
        <f t="shared" si="663"/>
        <v>134_3</v>
      </c>
      <c r="T1948" s="35" t="str">
        <f t="shared" si="664"/>
        <v>134AM</v>
      </c>
      <c r="U1948" s="35" t="str">
        <f t="shared" si="665"/>
        <v>134AMEW</v>
      </c>
      <c r="V1948" s="35" t="str">
        <f t="shared" si="681"/>
        <v>2Z</v>
      </c>
      <c r="W1948" s="35" t="str">
        <f t="shared" si="674"/>
        <v>134AM2Z133</v>
      </c>
      <c r="X1948" s="388">
        <f t="shared" si="675"/>
        <v>0</v>
      </c>
      <c r="Y1948" s="388">
        <f t="shared" si="676"/>
        <v>0</v>
      </c>
      <c r="Z1948" s="280" t="str">
        <f t="shared" si="666"/>
        <v/>
      </c>
      <c r="AA1948" s="280" t="str">
        <f t="shared" si="667"/>
        <v/>
      </c>
      <c r="AB1948" s="389" t="str">
        <f t="shared" si="677"/>
        <v/>
      </c>
      <c r="AC1948" s="389" t="str">
        <f t="shared" si="678"/>
        <v/>
      </c>
      <c r="AD1948" s="390">
        <f t="shared" si="668"/>
        <v>1</v>
      </c>
      <c r="AE1948" s="282">
        <f t="shared" si="669"/>
        <v>0</v>
      </c>
      <c r="AF1948" s="359">
        <f t="shared" si="670"/>
        <v>0</v>
      </c>
      <c r="AG1948" s="280">
        <f t="shared" si="671"/>
        <v>3</v>
      </c>
      <c r="AH1948" s="280">
        <f t="shared" si="672"/>
        <v>1</v>
      </c>
      <c r="AI1948" s="280">
        <f>IF(ISBLANK(T1948),AI1947,IF(COUNTIF(T$2:T1948,T1948)&gt;1,AI1947,1+MAX(AI1947,0)))</f>
        <v>51</v>
      </c>
      <c r="AL1948" s="391" t="str">
        <f t="shared" si="679"/>
        <v/>
      </c>
      <c r="AM1948" s="391" t="str">
        <f t="shared" si="680"/>
        <v/>
      </c>
      <c r="AO1948" s="310" t="str">
        <f t="shared" si="673"/>
        <v/>
      </c>
      <c r="AP1948" s="310">
        <f>SUM(AO$1:AO1948)</f>
        <v>0</v>
      </c>
      <c r="AQ1948" s="310">
        <f>SUM(AK$2:AK1948)</f>
        <v>12</v>
      </c>
      <c r="AR1948" s="310">
        <f>COUNTA(AJ$2:AJ1948)</f>
        <v>12</v>
      </c>
      <c r="AS1948" s="312"/>
      <c r="AT1948" s="312"/>
      <c r="AU1948" s="312"/>
      <c r="AV1948" s="312"/>
      <c r="AW1948" s="312"/>
      <c r="AZ1948">
        <v>0</v>
      </c>
      <c r="BA1948">
        <v>0</v>
      </c>
    </row>
    <row r="1949" spans="1:53" x14ac:dyDescent="0.25">
      <c r="A1949">
        <v>134</v>
      </c>
      <c r="B1949" t="s">
        <v>65</v>
      </c>
      <c r="C1949" t="s">
        <v>959</v>
      </c>
      <c r="D1949"/>
      <c r="E1949">
        <v>1</v>
      </c>
      <c r="F1949">
        <v>3</v>
      </c>
      <c r="G1949">
        <v>4</v>
      </c>
      <c r="H1949">
        <v>15</v>
      </c>
      <c r="I1949">
        <v>4</v>
      </c>
      <c r="J1949">
        <v>1</v>
      </c>
      <c r="K1949">
        <v>0</v>
      </c>
      <c r="L1949">
        <v>0</v>
      </c>
      <c r="M1949"/>
      <c r="O1949" s="101">
        <f>IF(ISBLANK(C1949),O1948,IF(COUNTIF(C$2:C1949,C1949)&gt;1,O1948,1+MAX(O1948,0)))</f>
        <v>52</v>
      </c>
      <c r="P1949" s="45">
        <f t="shared" si="660"/>
        <v>28</v>
      </c>
      <c r="Q1949" s="33" t="str">
        <f t="shared" si="661"/>
        <v/>
      </c>
      <c r="R1949" s="33">
        <f t="shared" si="662"/>
        <v>3</v>
      </c>
      <c r="S1949" s="33" t="str">
        <f t="shared" si="663"/>
        <v>134_3</v>
      </c>
      <c r="T1949" s="35" t="str">
        <f t="shared" si="664"/>
        <v>134AM</v>
      </c>
      <c r="U1949" s="35" t="str">
        <f t="shared" si="665"/>
        <v>134AMEW</v>
      </c>
      <c r="V1949" s="35" t="str">
        <f t="shared" si="681"/>
        <v>2Z</v>
      </c>
      <c r="W1949" s="35" t="str">
        <f t="shared" si="674"/>
        <v>134AM2Z134</v>
      </c>
      <c r="X1949" s="388">
        <f t="shared" si="675"/>
        <v>0</v>
      </c>
      <c r="Y1949" s="388">
        <f t="shared" si="676"/>
        <v>0</v>
      </c>
      <c r="Z1949" s="280" t="str">
        <f t="shared" si="666"/>
        <v/>
      </c>
      <c r="AA1949" s="280" t="str">
        <f t="shared" si="667"/>
        <v/>
      </c>
      <c r="AB1949" s="389" t="str">
        <f t="shared" si="677"/>
        <v/>
      </c>
      <c r="AC1949" s="389" t="str">
        <f t="shared" si="678"/>
        <v/>
      </c>
      <c r="AD1949" s="390">
        <f t="shared" si="668"/>
        <v>1</v>
      </c>
      <c r="AE1949" s="282">
        <f t="shared" si="669"/>
        <v>0</v>
      </c>
      <c r="AF1949" s="359">
        <f t="shared" si="670"/>
        <v>0</v>
      </c>
      <c r="AG1949" s="280">
        <f t="shared" si="671"/>
        <v>3</v>
      </c>
      <c r="AH1949" s="280">
        <f t="shared" si="672"/>
        <v>1</v>
      </c>
      <c r="AI1949" s="280">
        <f>IF(ISBLANK(T1949),AI1948,IF(COUNTIF(T$2:T1949,T1949)&gt;1,AI1948,1+MAX(AI1948,0)))</f>
        <v>51</v>
      </c>
      <c r="AL1949" s="391" t="str">
        <f t="shared" si="679"/>
        <v/>
      </c>
      <c r="AM1949" s="391" t="str">
        <f t="shared" si="680"/>
        <v/>
      </c>
      <c r="AO1949" s="310" t="str">
        <f t="shared" si="673"/>
        <v/>
      </c>
      <c r="AP1949" s="310">
        <f>SUM(AO$1:AO1949)</f>
        <v>0</v>
      </c>
      <c r="AQ1949" s="310">
        <f>SUM(AK$2:AK1949)</f>
        <v>12</v>
      </c>
      <c r="AR1949" s="310">
        <f>COUNTA(AJ$2:AJ1949)</f>
        <v>12</v>
      </c>
      <c r="AS1949" s="312"/>
      <c r="AT1949" s="312"/>
      <c r="AU1949" s="312"/>
      <c r="AV1949" s="312"/>
      <c r="AW1949" s="312"/>
      <c r="AZ1949">
        <v>1</v>
      </c>
      <c r="BA1949">
        <v>1</v>
      </c>
    </row>
    <row r="1950" spans="1:53" x14ac:dyDescent="0.25">
      <c r="A1950">
        <v>134</v>
      </c>
      <c r="B1950" t="s">
        <v>65</v>
      </c>
      <c r="C1950" t="s">
        <v>959</v>
      </c>
      <c r="D1950"/>
      <c r="E1950">
        <v>1</v>
      </c>
      <c r="F1950">
        <v>4</v>
      </c>
      <c r="G1950">
        <v>1</v>
      </c>
      <c r="H1950">
        <v>13</v>
      </c>
      <c r="I1950">
        <v>5</v>
      </c>
      <c r="J1950">
        <v>1</v>
      </c>
      <c r="K1950">
        <v>0</v>
      </c>
      <c r="L1950">
        <v>0</v>
      </c>
      <c r="M1950"/>
      <c r="O1950" s="101">
        <f>IF(ISBLANK(C1950),O1949,IF(COUNTIF(C$2:C1950,C1950)&gt;1,O1949,1+MAX(O1949,0)))</f>
        <v>52</v>
      </c>
      <c r="P1950" s="45">
        <f t="shared" si="660"/>
        <v>28</v>
      </c>
      <c r="Q1950" s="33" t="str">
        <f t="shared" si="661"/>
        <v/>
      </c>
      <c r="R1950" s="33">
        <f t="shared" si="662"/>
        <v>4</v>
      </c>
      <c r="S1950" s="33" t="str">
        <f t="shared" si="663"/>
        <v>134_4</v>
      </c>
      <c r="T1950" s="35" t="str">
        <f t="shared" si="664"/>
        <v>134AM</v>
      </c>
      <c r="U1950" s="35" t="str">
        <f t="shared" si="665"/>
        <v>134AMNS</v>
      </c>
      <c r="V1950" s="35" t="str">
        <f t="shared" si="681"/>
        <v>2Z</v>
      </c>
      <c r="W1950" s="35" t="str">
        <f t="shared" si="674"/>
        <v>134AM2Z141</v>
      </c>
      <c r="X1950" s="388">
        <f t="shared" si="675"/>
        <v>0</v>
      </c>
      <c r="Y1950" s="388">
        <f t="shared" si="676"/>
        <v>0</v>
      </c>
      <c r="Z1950" s="280" t="str">
        <f t="shared" si="666"/>
        <v/>
      </c>
      <c r="AA1950" s="280" t="str">
        <f t="shared" si="667"/>
        <v/>
      </c>
      <c r="AB1950" s="389" t="str">
        <f t="shared" si="677"/>
        <v/>
      </c>
      <c r="AC1950" s="389" t="str">
        <f t="shared" si="678"/>
        <v/>
      </c>
      <c r="AD1950" s="390" t="str">
        <f t="shared" si="668"/>
        <v/>
      </c>
      <c r="AE1950" s="282">
        <f t="shared" si="669"/>
        <v>1</v>
      </c>
      <c r="AF1950" s="359">
        <f t="shared" si="670"/>
        <v>0</v>
      </c>
      <c r="AG1950" s="280">
        <f t="shared" si="671"/>
        <v>5</v>
      </c>
      <c r="AH1950" s="280">
        <f t="shared" si="672"/>
        <v>1</v>
      </c>
      <c r="AI1950" s="280">
        <f>IF(ISBLANK(T1950),AI1949,IF(COUNTIF(T$2:T1950,T1950)&gt;1,AI1949,1+MAX(AI1949,0)))</f>
        <v>51</v>
      </c>
      <c r="AL1950" s="391" t="str">
        <f t="shared" si="679"/>
        <v/>
      </c>
      <c r="AM1950" s="391" t="str">
        <f t="shared" si="680"/>
        <v/>
      </c>
      <c r="AO1950" s="310" t="str">
        <f t="shared" si="673"/>
        <v/>
      </c>
      <c r="AP1950" s="310">
        <f>SUM(AO$1:AO1950)</f>
        <v>0</v>
      </c>
      <c r="AQ1950" s="310">
        <f>SUM(AK$2:AK1950)</f>
        <v>12</v>
      </c>
      <c r="AR1950" s="310">
        <f>COUNTA(AJ$2:AJ1950)</f>
        <v>12</v>
      </c>
      <c r="AS1950" s="312"/>
      <c r="AT1950" s="312"/>
      <c r="AU1950" s="312"/>
      <c r="AV1950" s="312"/>
      <c r="AW1950" s="312"/>
      <c r="AZ1950">
        <v>0</v>
      </c>
      <c r="BA1950">
        <v>0</v>
      </c>
    </row>
    <row r="1951" spans="1:53" x14ac:dyDescent="0.25">
      <c r="A1951">
        <v>134</v>
      </c>
      <c r="B1951" t="s">
        <v>65</v>
      </c>
      <c r="C1951" t="s">
        <v>959</v>
      </c>
      <c r="D1951"/>
      <c r="E1951">
        <v>1</v>
      </c>
      <c r="F1951">
        <v>4</v>
      </c>
      <c r="G1951">
        <v>2</v>
      </c>
      <c r="H1951">
        <v>3</v>
      </c>
      <c r="I1951">
        <v>1</v>
      </c>
      <c r="J1951">
        <v>0</v>
      </c>
      <c r="K1951">
        <v>0</v>
      </c>
      <c r="L1951">
        <v>0</v>
      </c>
      <c r="M1951"/>
      <c r="O1951" s="101">
        <f>IF(ISBLANK(C1951),O1950,IF(COUNTIF(C$2:C1951,C1951)&gt;1,O1950,1+MAX(O1950,0)))</f>
        <v>52</v>
      </c>
      <c r="P1951" s="45">
        <f t="shared" si="660"/>
        <v>28</v>
      </c>
      <c r="Q1951" s="33" t="str">
        <f t="shared" si="661"/>
        <v/>
      </c>
      <c r="R1951" s="33">
        <f t="shared" si="662"/>
        <v>4</v>
      </c>
      <c r="S1951" s="33" t="str">
        <f t="shared" si="663"/>
        <v>134_4</v>
      </c>
      <c r="T1951" s="35" t="str">
        <f t="shared" si="664"/>
        <v>134AM</v>
      </c>
      <c r="U1951" s="35" t="str">
        <f t="shared" si="665"/>
        <v>134AMNS</v>
      </c>
      <c r="V1951" s="35" t="str">
        <f t="shared" si="681"/>
        <v>2Z</v>
      </c>
      <c r="W1951" s="35" t="str">
        <f t="shared" si="674"/>
        <v>134AM2Z142</v>
      </c>
      <c r="X1951" s="388">
        <f t="shared" si="675"/>
        <v>0</v>
      </c>
      <c r="Y1951" s="388">
        <f t="shared" si="676"/>
        <v>0</v>
      </c>
      <c r="Z1951" s="280" t="str">
        <f t="shared" si="666"/>
        <v/>
      </c>
      <c r="AA1951" s="280" t="str">
        <f t="shared" si="667"/>
        <v/>
      </c>
      <c r="AB1951" s="389" t="str">
        <f t="shared" si="677"/>
        <v/>
      </c>
      <c r="AC1951" s="389" t="str">
        <f t="shared" si="678"/>
        <v/>
      </c>
      <c r="AD1951" s="390" t="str">
        <f t="shared" si="668"/>
        <v/>
      </c>
      <c r="AE1951" s="282">
        <f t="shared" si="669"/>
        <v>0</v>
      </c>
      <c r="AF1951" s="359">
        <f t="shared" si="670"/>
        <v>0</v>
      </c>
      <c r="AG1951" s="280">
        <f t="shared" si="671"/>
        <v>5</v>
      </c>
      <c r="AH1951" s="280">
        <f t="shared" si="672"/>
        <v>1</v>
      </c>
      <c r="AI1951" s="280">
        <f>IF(ISBLANK(T1951),AI1950,IF(COUNTIF(T$2:T1951,T1951)&gt;1,AI1950,1+MAX(AI1950,0)))</f>
        <v>51</v>
      </c>
      <c r="AL1951" s="391" t="str">
        <f t="shared" si="679"/>
        <v/>
      </c>
      <c r="AM1951" s="391" t="str">
        <f t="shared" si="680"/>
        <v/>
      </c>
      <c r="AO1951" s="310" t="str">
        <f t="shared" si="673"/>
        <v/>
      </c>
      <c r="AP1951" s="310">
        <f>SUM(AO$1:AO1951)</f>
        <v>0</v>
      </c>
      <c r="AQ1951" s="310">
        <f>SUM(AK$2:AK1951)</f>
        <v>12</v>
      </c>
      <c r="AR1951" s="310">
        <f>COUNTA(AJ$2:AJ1951)</f>
        <v>12</v>
      </c>
      <c r="AS1951" s="312"/>
      <c r="AT1951" s="312"/>
      <c r="AU1951" s="312"/>
      <c r="AV1951" s="312"/>
      <c r="AW1951" s="312"/>
      <c r="AZ1951">
        <v>0</v>
      </c>
      <c r="BA1951">
        <v>0</v>
      </c>
    </row>
    <row r="1952" spans="1:53" x14ac:dyDescent="0.25">
      <c r="A1952">
        <v>134</v>
      </c>
      <c r="B1952" t="s">
        <v>65</v>
      </c>
      <c r="C1952" t="s">
        <v>959</v>
      </c>
      <c r="D1952"/>
      <c r="E1952">
        <v>1</v>
      </c>
      <c r="F1952">
        <v>4</v>
      </c>
      <c r="G1952">
        <v>3</v>
      </c>
      <c r="H1952">
        <v>1</v>
      </c>
      <c r="I1952">
        <v>1</v>
      </c>
      <c r="J1952">
        <v>0</v>
      </c>
      <c r="K1952">
        <v>0</v>
      </c>
      <c r="L1952">
        <v>0</v>
      </c>
      <c r="M1952"/>
      <c r="O1952" s="101">
        <f>IF(ISBLANK(C1952),O1951,IF(COUNTIF(C$2:C1952,C1952)&gt;1,O1951,1+MAX(O1951,0)))</f>
        <v>52</v>
      </c>
      <c r="P1952" s="45">
        <f t="shared" si="660"/>
        <v>28</v>
      </c>
      <c r="Q1952" s="33" t="str">
        <f t="shared" si="661"/>
        <v/>
      </c>
      <c r="R1952" s="33">
        <f t="shared" si="662"/>
        <v>4</v>
      </c>
      <c r="S1952" s="33" t="str">
        <f t="shared" si="663"/>
        <v>134_4</v>
      </c>
      <c r="T1952" s="35" t="str">
        <f t="shared" si="664"/>
        <v>134AM</v>
      </c>
      <c r="U1952" s="35" t="str">
        <f t="shared" si="665"/>
        <v>134AMEW</v>
      </c>
      <c r="V1952" s="35" t="str">
        <f t="shared" si="681"/>
        <v>2Z</v>
      </c>
      <c r="W1952" s="35" t="str">
        <f t="shared" si="674"/>
        <v>134AM2Z143</v>
      </c>
      <c r="X1952" s="388">
        <f t="shared" si="675"/>
        <v>0</v>
      </c>
      <c r="Y1952" s="388">
        <f t="shared" si="676"/>
        <v>0</v>
      </c>
      <c r="Z1952" s="280" t="str">
        <f t="shared" si="666"/>
        <v/>
      </c>
      <c r="AA1952" s="280" t="str">
        <f t="shared" si="667"/>
        <v/>
      </c>
      <c r="AB1952" s="389" t="str">
        <f t="shared" si="677"/>
        <v/>
      </c>
      <c r="AC1952" s="389" t="str">
        <f t="shared" si="678"/>
        <v/>
      </c>
      <c r="AD1952" s="390">
        <f t="shared" si="668"/>
        <v>1</v>
      </c>
      <c r="AE1952" s="282">
        <f t="shared" si="669"/>
        <v>0</v>
      </c>
      <c r="AF1952" s="359">
        <f t="shared" si="670"/>
        <v>0</v>
      </c>
      <c r="AG1952" s="280">
        <f t="shared" si="671"/>
        <v>3</v>
      </c>
      <c r="AH1952" s="280">
        <f t="shared" si="672"/>
        <v>1</v>
      </c>
      <c r="AI1952" s="280">
        <f>IF(ISBLANK(T1952),AI1951,IF(COUNTIF(T$2:T1952,T1952)&gt;1,AI1951,1+MAX(AI1951,0)))</f>
        <v>51</v>
      </c>
      <c r="AL1952" s="391" t="str">
        <f t="shared" si="679"/>
        <v/>
      </c>
      <c r="AM1952" s="391" t="str">
        <f t="shared" si="680"/>
        <v/>
      </c>
      <c r="AO1952" s="310" t="str">
        <f t="shared" si="673"/>
        <v/>
      </c>
      <c r="AP1952" s="310">
        <f>SUM(AO$1:AO1952)</f>
        <v>0</v>
      </c>
      <c r="AQ1952" s="310">
        <f>SUM(AK$2:AK1952)</f>
        <v>12</v>
      </c>
      <c r="AR1952" s="310">
        <f>COUNTA(AJ$2:AJ1952)</f>
        <v>12</v>
      </c>
      <c r="AS1952" s="312"/>
      <c r="AT1952" s="312"/>
      <c r="AU1952" s="312"/>
      <c r="AV1952" s="312"/>
      <c r="AW1952" s="312"/>
      <c r="AZ1952">
        <v>0</v>
      </c>
      <c r="BA1952">
        <v>0</v>
      </c>
    </row>
    <row r="1953" spans="1:53" x14ac:dyDescent="0.25">
      <c r="A1953">
        <v>134</v>
      </c>
      <c r="B1953" t="s">
        <v>65</v>
      </c>
      <c r="C1953" t="s">
        <v>959</v>
      </c>
      <c r="D1953"/>
      <c r="E1953">
        <v>1</v>
      </c>
      <c r="F1953">
        <v>4</v>
      </c>
      <c r="G1953">
        <v>4</v>
      </c>
      <c r="H1953">
        <v>16</v>
      </c>
      <c r="I1953">
        <v>5</v>
      </c>
      <c r="J1953">
        <v>5</v>
      </c>
      <c r="K1953">
        <v>0</v>
      </c>
      <c r="L1953">
        <v>0</v>
      </c>
      <c r="M1953"/>
      <c r="O1953" s="101">
        <f>IF(ISBLANK(C1953),O1952,IF(COUNTIF(C$2:C1953,C1953)&gt;1,O1952,1+MAX(O1952,0)))</f>
        <v>52</v>
      </c>
      <c r="P1953" s="45">
        <f t="shared" si="660"/>
        <v>28</v>
      </c>
      <c r="Q1953" s="33" t="str">
        <f t="shared" si="661"/>
        <v/>
      </c>
      <c r="R1953" s="33">
        <f t="shared" si="662"/>
        <v>4</v>
      </c>
      <c r="S1953" s="33" t="str">
        <f t="shared" si="663"/>
        <v>134_4</v>
      </c>
      <c r="T1953" s="35" t="str">
        <f t="shared" si="664"/>
        <v>134AM</v>
      </c>
      <c r="U1953" s="35" t="str">
        <f t="shared" si="665"/>
        <v>134AMEW</v>
      </c>
      <c r="V1953" s="35" t="str">
        <f t="shared" si="681"/>
        <v>2Z</v>
      </c>
      <c r="W1953" s="35" t="str">
        <f t="shared" si="674"/>
        <v>134AM2Z144</v>
      </c>
      <c r="X1953" s="388">
        <f t="shared" si="675"/>
        <v>0</v>
      </c>
      <c r="Y1953" s="388">
        <f t="shared" si="676"/>
        <v>0</v>
      </c>
      <c r="Z1953" s="280" t="str">
        <f t="shared" si="666"/>
        <v/>
      </c>
      <c r="AA1953" s="280" t="str">
        <f t="shared" si="667"/>
        <v/>
      </c>
      <c r="AB1953" s="389" t="str">
        <f t="shared" si="677"/>
        <v/>
      </c>
      <c r="AC1953" s="389" t="str">
        <f t="shared" si="678"/>
        <v/>
      </c>
      <c r="AD1953" s="390">
        <f t="shared" si="668"/>
        <v>1</v>
      </c>
      <c r="AE1953" s="282">
        <f t="shared" si="669"/>
        <v>0</v>
      </c>
      <c r="AF1953" s="359">
        <f t="shared" si="670"/>
        <v>0</v>
      </c>
      <c r="AG1953" s="280">
        <f t="shared" si="671"/>
        <v>3</v>
      </c>
      <c r="AH1953" s="280">
        <f t="shared" si="672"/>
        <v>1</v>
      </c>
      <c r="AI1953" s="280">
        <f>IF(ISBLANK(T1953),AI1952,IF(COUNTIF(T$2:T1953,T1953)&gt;1,AI1952,1+MAX(AI1952,0)))</f>
        <v>51</v>
      </c>
      <c r="AL1953" s="391" t="str">
        <f t="shared" si="679"/>
        <v/>
      </c>
      <c r="AM1953" s="391" t="str">
        <f t="shared" si="680"/>
        <v/>
      </c>
      <c r="AO1953" s="310" t="str">
        <f t="shared" si="673"/>
        <v/>
      </c>
      <c r="AP1953" s="310">
        <f>SUM(AO$1:AO1953)</f>
        <v>0</v>
      </c>
      <c r="AQ1953" s="310">
        <f>SUM(AK$2:AK1953)</f>
        <v>12</v>
      </c>
      <c r="AR1953" s="310">
        <f>COUNTA(AJ$2:AJ1953)</f>
        <v>12</v>
      </c>
      <c r="AS1953" s="312"/>
      <c r="AT1953" s="312"/>
      <c r="AU1953" s="312"/>
      <c r="AV1953" s="312"/>
      <c r="AW1953" s="312"/>
      <c r="AZ1953">
        <v>3</v>
      </c>
      <c r="BA1953">
        <v>1</v>
      </c>
    </row>
    <row r="1954" spans="1:53" x14ac:dyDescent="0.25">
      <c r="A1954">
        <v>134</v>
      </c>
      <c r="B1954" t="s">
        <v>66</v>
      </c>
      <c r="C1954" t="s">
        <v>960</v>
      </c>
      <c r="D1954"/>
      <c r="E1954">
        <v>1</v>
      </c>
      <c r="F1954">
        <v>1</v>
      </c>
      <c r="G1954">
        <v>1</v>
      </c>
      <c r="H1954">
        <v>7</v>
      </c>
      <c r="I1954">
        <v>1</v>
      </c>
      <c r="J1954">
        <v>1</v>
      </c>
      <c r="K1954">
        <v>0</v>
      </c>
      <c r="L1954">
        <v>0</v>
      </c>
      <c r="M1954" t="s">
        <v>961</v>
      </c>
      <c r="O1954" s="101">
        <f>IF(ISBLANK(C1954),O1953,IF(COUNTIF(C$2:C1954,C1954)&gt;1,O1953,1+MAX(O1953,0)))</f>
        <v>53</v>
      </c>
      <c r="P1954" s="45">
        <f t="shared" ref="P1954:P2017" si="682">IF(A1954=A1953,P1953,IF(ISNUMBER(P1953),P1953+1,1))</f>
        <v>28</v>
      </c>
      <c r="Q1954" s="33" t="str">
        <f t="shared" ref="Q1954:Q2017" si="683">IF(OR(P1954=P1953,LEN(A1954)&lt;1),"",P1954)</f>
        <v/>
      </c>
      <c r="R1954" s="33">
        <f t="shared" ref="R1954:R2017" si="684">IF(ISNUMBER(F1954),F1954+4*(E1954-1)+8*IF(B1954="PM",1,0),"")</f>
        <v>9</v>
      </c>
      <c r="S1954" s="33" t="str">
        <f t="shared" ref="S1954:S2017" si="685">IF(ISNUMBER(R1954),A1954&amp;"_"&amp;R1954,"")</f>
        <v>134_9</v>
      </c>
      <c r="T1954" s="35" t="str">
        <f t="shared" ref="T1954:T2017" si="686">A1954&amp;B1954</f>
        <v>134PM</v>
      </c>
      <c r="U1954" s="35" t="str">
        <f t="shared" ref="U1954:U2017" si="687">IF(OR(G1954=1,G1954=2),T1954&amp;"NS",IF(OR(G1954=3,G1954=4),T1954&amp;"EW",""))</f>
        <v>134PMNS</v>
      </c>
      <c r="V1954" s="35" t="str">
        <f t="shared" si="681"/>
        <v>2A</v>
      </c>
      <c r="W1954" s="35" t="str">
        <f t="shared" si="674"/>
        <v>134PM2A111</v>
      </c>
      <c r="X1954" s="388">
        <f t="shared" si="675"/>
        <v>0</v>
      </c>
      <c r="Y1954" s="388">
        <f t="shared" si="676"/>
        <v>0</v>
      </c>
      <c r="Z1954" s="280" t="str">
        <f t="shared" si="666"/>
        <v/>
      </c>
      <c r="AA1954" s="280" t="str">
        <f t="shared" si="667"/>
        <v/>
      </c>
      <c r="AB1954" s="389" t="str">
        <f t="shared" si="677"/>
        <v/>
      </c>
      <c r="AC1954" s="389" t="str">
        <f t="shared" si="678"/>
        <v/>
      </c>
      <c r="AD1954" s="390" t="str">
        <f t="shared" si="668"/>
        <v/>
      </c>
      <c r="AE1954" s="282">
        <f t="shared" si="669"/>
        <v>0</v>
      </c>
      <c r="AF1954" s="359">
        <f t="shared" si="670"/>
        <v>0</v>
      </c>
      <c r="AG1954" s="280">
        <f t="shared" si="671"/>
        <v>0</v>
      </c>
      <c r="AH1954" s="280">
        <f t="shared" ref="AH1954:AH2017" si="688">IF(AND(AG1954&gt;0,ISNUMBER(AG1954)),1,0)</f>
        <v>0</v>
      </c>
      <c r="AI1954" s="280">
        <f>IF(ISBLANK(T1954),AI1953,IF(COUNTIF(T$2:T1954,T1954)&gt;1,AI1953,1+MAX(AI1953,0)))</f>
        <v>52</v>
      </c>
      <c r="AL1954" s="391" t="str">
        <f t="shared" si="679"/>
        <v/>
      </c>
      <c r="AM1954" s="391" t="str">
        <f t="shared" si="680"/>
        <v/>
      </c>
      <c r="AO1954" s="310" t="str">
        <f t="shared" si="673"/>
        <v/>
      </c>
      <c r="AP1954" s="310">
        <f>SUM(AO$1:AO1954)</f>
        <v>0</v>
      </c>
      <c r="AQ1954" s="310">
        <f>SUM(AK$2:AK1954)</f>
        <v>12</v>
      </c>
      <c r="AR1954" s="310">
        <f>COUNTA(AJ$2:AJ1954)</f>
        <v>12</v>
      </c>
      <c r="AS1954" s="312"/>
      <c r="AT1954" s="312"/>
      <c r="AU1954" s="312"/>
      <c r="AV1954" s="312"/>
      <c r="AW1954" s="312"/>
      <c r="AZ1954">
        <v>0</v>
      </c>
      <c r="BA1954">
        <v>0</v>
      </c>
    </row>
    <row r="1955" spans="1:53" x14ac:dyDescent="0.25">
      <c r="A1955">
        <v>134</v>
      </c>
      <c r="B1955" t="s">
        <v>66</v>
      </c>
      <c r="C1955" t="s">
        <v>960</v>
      </c>
      <c r="D1955"/>
      <c r="E1955">
        <v>1</v>
      </c>
      <c r="F1955">
        <v>1</v>
      </c>
      <c r="G1955">
        <v>2</v>
      </c>
      <c r="H1955">
        <v>20</v>
      </c>
      <c r="I1955">
        <v>7</v>
      </c>
      <c r="J1955">
        <v>1</v>
      </c>
      <c r="K1955">
        <v>0</v>
      </c>
      <c r="L1955">
        <v>0</v>
      </c>
      <c r="M1955" t="s">
        <v>961</v>
      </c>
      <c r="O1955" s="101">
        <f>IF(ISBLANK(C1955),O1954,IF(COUNTIF(C$2:C1955,C1955)&gt;1,O1954,1+MAX(O1954,0)))</f>
        <v>53</v>
      </c>
      <c r="P1955" s="45">
        <f t="shared" si="682"/>
        <v>28</v>
      </c>
      <c r="Q1955" s="33" t="str">
        <f t="shared" si="683"/>
        <v/>
      </c>
      <c r="R1955" s="33">
        <f t="shared" si="684"/>
        <v>9</v>
      </c>
      <c r="S1955" s="33" t="str">
        <f t="shared" si="685"/>
        <v>134_9</v>
      </c>
      <c r="T1955" s="35" t="str">
        <f t="shared" si="686"/>
        <v>134PM</v>
      </c>
      <c r="U1955" s="35" t="str">
        <f t="shared" si="687"/>
        <v>134PMNS</v>
      </c>
      <c r="V1955" s="35" t="str">
        <f t="shared" si="681"/>
        <v>2A</v>
      </c>
      <c r="W1955" s="35" t="str">
        <f t="shared" si="674"/>
        <v>134PM2A112</v>
      </c>
      <c r="X1955" s="388">
        <f t="shared" si="675"/>
        <v>0</v>
      </c>
      <c r="Y1955" s="388">
        <f t="shared" si="676"/>
        <v>0</v>
      </c>
      <c r="Z1955" s="280" t="str">
        <f t="shared" si="666"/>
        <v/>
      </c>
      <c r="AA1955" s="280" t="str">
        <f t="shared" si="667"/>
        <v/>
      </c>
      <c r="AB1955" s="389" t="str">
        <f t="shared" si="677"/>
        <v/>
      </c>
      <c r="AC1955" s="389" t="str">
        <f t="shared" si="678"/>
        <v/>
      </c>
      <c r="AD1955" s="390" t="str">
        <f t="shared" si="668"/>
        <v/>
      </c>
      <c r="AE1955" s="282">
        <f t="shared" si="669"/>
        <v>0</v>
      </c>
      <c r="AF1955" s="359">
        <f t="shared" si="670"/>
        <v>1</v>
      </c>
      <c r="AG1955" s="280">
        <f t="shared" si="671"/>
        <v>0</v>
      </c>
      <c r="AH1955" s="280">
        <f t="shared" si="688"/>
        <v>0</v>
      </c>
      <c r="AI1955" s="280">
        <f>IF(ISBLANK(T1955),AI1954,IF(COUNTIF(T$2:T1955,T1955)&gt;1,AI1954,1+MAX(AI1954,0)))</f>
        <v>52</v>
      </c>
      <c r="AL1955" s="391" t="str">
        <f t="shared" si="679"/>
        <v/>
      </c>
      <c r="AM1955" s="391" t="str">
        <f t="shared" si="680"/>
        <v/>
      </c>
      <c r="AO1955" s="310" t="str">
        <f t="shared" si="673"/>
        <v/>
      </c>
      <c r="AP1955" s="310">
        <f>SUM(AO$1:AO1955)</f>
        <v>0</v>
      </c>
      <c r="AQ1955" s="310">
        <f>SUM(AK$2:AK1955)</f>
        <v>12</v>
      </c>
      <c r="AR1955" s="310">
        <f>COUNTA(AJ$2:AJ1955)</f>
        <v>12</v>
      </c>
      <c r="AS1955" s="312"/>
      <c r="AT1955" s="312"/>
      <c r="AU1955" s="312"/>
      <c r="AV1955" s="312"/>
      <c r="AW1955" s="312"/>
      <c r="AZ1955">
        <v>0</v>
      </c>
      <c r="BA1955">
        <v>0</v>
      </c>
    </row>
    <row r="1956" spans="1:53" x14ac:dyDescent="0.25">
      <c r="A1956">
        <v>134</v>
      </c>
      <c r="B1956" t="s">
        <v>66</v>
      </c>
      <c r="C1956" t="s">
        <v>960</v>
      </c>
      <c r="D1956"/>
      <c r="E1956">
        <v>1</v>
      </c>
      <c r="F1956">
        <v>1</v>
      </c>
      <c r="G1956">
        <v>3</v>
      </c>
      <c r="H1956">
        <v>28</v>
      </c>
      <c r="I1956">
        <v>14</v>
      </c>
      <c r="J1956">
        <v>2</v>
      </c>
      <c r="K1956">
        <v>0</v>
      </c>
      <c r="L1956">
        <v>0</v>
      </c>
      <c r="M1956" t="s">
        <v>961</v>
      </c>
      <c r="O1956" s="101">
        <f>IF(ISBLANK(C1956),O1955,IF(COUNTIF(C$2:C1956,C1956)&gt;1,O1955,1+MAX(O1955,0)))</f>
        <v>53</v>
      </c>
      <c r="P1956" s="45">
        <f t="shared" si="682"/>
        <v>28</v>
      </c>
      <c r="Q1956" s="33" t="str">
        <f t="shared" si="683"/>
        <v/>
      </c>
      <c r="R1956" s="33">
        <f t="shared" si="684"/>
        <v>9</v>
      </c>
      <c r="S1956" s="33" t="str">
        <f t="shared" si="685"/>
        <v>134_9</v>
      </c>
      <c r="T1956" s="35" t="str">
        <f t="shared" si="686"/>
        <v>134PM</v>
      </c>
      <c r="U1956" s="35" t="str">
        <f t="shared" si="687"/>
        <v>134PMEW</v>
      </c>
      <c r="V1956" s="35" t="str">
        <f t="shared" si="681"/>
        <v>2A</v>
      </c>
      <c r="W1956" s="35" t="str">
        <f t="shared" si="674"/>
        <v>134PM2A113</v>
      </c>
      <c r="X1956" s="388">
        <f t="shared" si="675"/>
        <v>0</v>
      </c>
      <c r="Y1956" s="388">
        <f t="shared" si="676"/>
        <v>0</v>
      </c>
      <c r="Z1956" s="280" t="str">
        <f t="shared" si="666"/>
        <v/>
      </c>
      <c r="AA1956" s="280" t="str">
        <f t="shared" si="667"/>
        <v/>
      </c>
      <c r="AB1956" s="389" t="str">
        <f t="shared" si="677"/>
        <v/>
      </c>
      <c r="AC1956" s="389" t="str">
        <f t="shared" si="678"/>
        <v/>
      </c>
      <c r="AD1956" s="390">
        <f t="shared" si="668"/>
        <v>1</v>
      </c>
      <c r="AE1956" s="282">
        <f t="shared" si="669"/>
        <v>0</v>
      </c>
      <c r="AF1956" s="359">
        <f t="shared" si="670"/>
        <v>0</v>
      </c>
      <c r="AG1956" s="280">
        <f t="shared" si="671"/>
        <v>0</v>
      </c>
      <c r="AH1956" s="280">
        <f t="shared" si="688"/>
        <v>0</v>
      </c>
      <c r="AI1956" s="280">
        <f>IF(ISBLANK(T1956),AI1955,IF(COUNTIF(T$2:T1956,T1956)&gt;1,AI1955,1+MAX(AI1955,0)))</f>
        <v>52</v>
      </c>
      <c r="AL1956" s="391" t="str">
        <f t="shared" si="679"/>
        <v/>
      </c>
      <c r="AM1956" s="391" t="str">
        <f t="shared" si="680"/>
        <v/>
      </c>
      <c r="AO1956" s="310" t="str">
        <f t="shared" si="673"/>
        <v/>
      </c>
      <c r="AP1956" s="310">
        <f>SUM(AO$1:AO1956)</f>
        <v>0</v>
      </c>
      <c r="AQ1956" s="310">
        <f>SUM(AK$2:AK1956)</f>
        <v>12</v>
      </c>
      <c r="AR1956" s="310">
        <f>COUNTA(AJ$2:AJ1956)</f>
        <v>12</v>
      </c>
      <c r="AS1956" s="312"/>
      <c r="AT1956" s="312"/>
      <c r="AU1956" s="312"/>
      <c r="AV1956" s="312"/>
      <c r="AW1956" s="312"/>
      <c r="AZ1956">
        <v>4</v>
      </c>
      <c r="BA1956">
        <v>5</v>
      </c>
    </row>
    <row r="1957" spans="1:53" x14ac:dyDescent="0.25">
      <c r="A1957">
        <v>134</v>
      </c>
      <c r="B1957" t="s">
        <v>66</v>
      </c>
      <c r="C1957" t="s">
        <v>960</v>
      </c>
      <c r="D1957"/>
      <c r="E1957">
        <v>1</v>
      </c>
      <c r="F1957">
        <v>1</v>
      </c>
      <c r="G1957">
        <v>4</v>
      </c>
      <c r="H1957">
        <v>18</v>
      </c>
      <c r="I1957">
        <v>2</v>
      </c>
      <c r="J1957">
        <v>0</v>
      </c>
      <c r="K1957">
        <v>0</v>
      </c>
      <c r="L1957">
        <v>0</v>
      </c>
      <c r="M1957" t="s">
        <v>961</v>
      </c>
      <c r="O1957" s="101">
        <f>IF(ISBLANK(C1957),O1956,IF(COUNTIF(C$2:C1957,C1957)&gt;1,O1956,1+MAX(O1956,0)))</f>
        <v>53</v>
      </c>
      <c r="P1957" s="45">
        <f t="shared" si="682"/>
        <v>28</v>
      </c>
      <c r="Q1957" s="33" t="str">
        <f t="shared" si="683"/>
        <v/>
      </c>
      <c r="R1957" s="33">
        <f t="shared" si="684"/>
        <v>9</v>
      </c>
      <c r="S1957" s="33" t="str">
        <f t="shared" si="685"/>
        <v>134_9</v>
      </c>
      <c r="T1957" s="35" t="str">
        <f t="shared" si="686"/>
        <v>134PM</v>
      </c>
      <c r="U1957" s="35" t="str">
        <f t="shared" si="687"/>
        <v>134PMEW</v>
      </c>
      <c r="V1957" s="35" t="str">
        <f t="shared" si="681"/>
        <v>2A</v>
      </c>
      <c r="W1957" s="35" t="str">
        <f t="shared" si="674"/>
        <v>134PM2A114</v>
      </c>
      <c r="X1957" s="388">
        <f t="shared" si="675"/>
        <v>0</v>
      </c>
      <c r="Y1957" s="388">
        <f t="shared" si="676"/>
        <v>0</v>
      </c>
      <c r="Z1957" s="280" t="str">
        <f t="shared" si="666"/>
        <v/>
      </c>
      <c r="AA1957" s="280" t="str">
        <f t="shared" si="667"/>
        <v/>
      </c>
      <c r="AB1957" s="389" t="str">
        <f t="shared" si="677"/>
        <v/>
      </c>
      <c r="AC1957" s="389" t="str">
        <f t="shared" si="678"/>
        <v/>
      </c>
      <c r="AD1957" s="390">
        <f t="shared" si="668"/>
        <v>1</v>
      </c>
      <c r="AE1957" s="282">
        <f t="shared" si="669"/>
        <v>0</v>
      </c>
      <c r="AF1957" s="359">
        <f t="shared" si="670"/>
        <v>0</v>
      </c>
      <c r="AG1957" s="280">
        <f t="shared" si="671"/>
        <v>0</v>
      </c>
      <c r="AH1957" s="280">
        <f t="shared" si="688"/>
        <v>0</v>
      </c>
      <c r="AI1957" s="280">
        <f>IF(ISBLANK(T1957),AI1956,IF(COUNTIF(T$2:T1957,T1957)&gt;1,AI1956,1+MAX(AI1956,0)))</f>
        <v>52</v>
      </c>
      <c r="AL1957" s="391" t="str">
        <f t="shared" si="679"/>
        <v/>
      </c>
      <c r="AM1957" s="391" t="str">
        <f t="shared" si="680"/>
        <v/>
      </c>
      <c r="AO1957" s="310" t="str">
        <f t="shared" si="673"/>
        <v/>
      </c>
      <c r="AP1957" s="310">
        <f>SUM(AO$1:AO1957)</f>
        <v>0</v>
      </c>
      <c r="AQ1957" s="310">
        <f>SUM(AK$2:AK1957)</f>
        <v>12</v>
      </c>
      <c r="AR1957" s="310">
        <f>COUNTA(AJ$2:AJ1957)</f>
        <v>12</v>
      </c>
      <c r="AS1957" s="312"/>
      <c r="AT1957" s="312"/>
      <c r="AU1957" s="312"/>
      <c r="AV1957" s="312"/>
      <c r="AW1957" s="312"/>
      <c r="AZ1957">
        <v>9</v>
      </c>
      <c r="BA1957">
        <v>11</v>
      </c>
    </row>
    <row r="1958" spans="1:53" x14ac:dyDescent="0.25">
      <c r="A1958">
        <v>134</v>
      </c>
      <c r="B1958" t="s">
        <v>66</v>
      </c>
      <c r="C1958" t="s">
        <v>960</v>
      </c>
      <c r="D1958"/>
      <c r="E1958">
        <v>1</v>
      </c>
      <c r="F1958">
        <v>2</v>
      </c>
      <c r="G1958">
        <v>1</v>
      </c>
      <c r="H1958">
        <v>19</v>
      </c>
      <c r="I1958">
        <v>7</v>
      </c>
      <c r="J1958">
        <v>1</v>
      </c>
      <c r="K1958">
        <v>0</v>
      </c>
      <c r="L1958">
        <v>0</v>
      </c>
      <c r="M1958" t="s">
        <v>961</v>
      </c>
      <c r="O1958" s="101">
        <f>IF(ISBLANK(C1958),O1957,IF(COUNTIF(C$2:C1958,C1958)&gt;1,O1957,1+MAX(O1957,0)))</f>
        <v>53</v>
      </c>
      <c r="P1958" s="45">
        <f t="shared" si="682"/>
        <v>28</v>
      </c>
      <c r="Q1958" s="33" t="str">
        <f t="shared" si="683"/>
        <v/>
      </c>
      <c r="R1958" s="33">
        <f t="shared" si="684"/>
        <v>10</v>
      </c>
      <c r="S1958" s="33" t="str">
        <f t="shared" si="685"/>
        <v>134_10</v>
      </c>
      <c r="T1958" s="35" t="str">
        <f t="shared" si="686"/>
        <v>134PM</v>
      </c>
      <c r="U1958" s="35" t="str">
        <f t="shared" si="687"/>
        <v>134PMNS</v>
      </c>
      <c r="V1958" s="35" t="str">
        <f t="shared" si="681"/>
        <v>2A</v>
      </c>
      <c r="W1958" s="35" t="str">
        <f t="shared" si="674"/>
        <v>134PM2A121</v>
      </c>
      <c r="X1958" s="388">
        <f t="shared" si="675"/>
        <v>0</v>
      </c>
      <c r="Y1958" s="388">
        <f t="shared" si="676"/>
        <v>0</v>
      </c>
      <c r="Z1958" s="280" t="str">
        <f t="shared" si="666"/>
        <v/>
      </c>
      <c r="AA1958" s="280" t="str">
        <f t="shared" si="667"/>
        <v/>
      </c>
      <c r="AB1958" s="389" t="str">
        <f t="shared" si="677"/>
        <v/>
      </c>
      <c r="AC1958" s="389" t="str">
        <f t="shared" si="678"/>
        <v/>
      </c>
      <c r="AD1958" s="390" t="str">
        <f t="shared" si="668"/>
        <v/>
      </c>
      <c r="AE1958" s="282">
        <f t="shared" si="669"/>
        <v>0</v>
      </c>
      <c r="AF1958" s="359">
        <f t="shared" si="670"/>
        <v>0</v>
      </c>
      <c r="AG1958" s="280">
        <f t="shared" si="671"/>
        <v>0</v>
      </c>
      <c r="AH1958" s="280">
        <f t="shared" si="688"/>
        <v>0</v>
      </c>
      <c r="AI1958" s="280">
        <f>IF(ISBLANK(T1958),AI1957,IF(COUNTIF(T$2:T1958,T1958)&gt;1,AI1957,1+MAX(AI1957,0)))</f>
        <v>52</v>
      </c>
      <c r="AL1958" s="391" t="str">
        <f t="shared" si="679"/>
        <v/>
      </c>
      <c r="AM1958" s="391" t="str">
        <f t="shared" si="680"/>
        <v/>
      </c>
      <c r="AO1958" s="310" t="str">
        <f t="shared" si="673"/>
        <v/>
      </c>
      <c r="AP1958" s="310">
        <f>SUM(AO$1:AO1958)</f>
        <v>0</v>
      </c>
      <c r="AQ1958" s="310">
        <f>SUM(AK$2:AK1958)</f>
        <v>12</v>
      </c>
      <c r="AR1958" s="310">
        <f>COUNTA(AJ$2:AJ1958)</f>
        <v>12</v>
      </c>
      <c r="AS1958" s="312"/>
      <c r="AT1958" s="312"/>
      <c r="AU1958" s="312"/>
      <c r="AV1958" s="312"/>
      <c r="AW1958" s="312"/>
      <c r="AZ1958">
        <v>0</v>
      </c>
      <c r="BA1958">
        <v>0</v>
      </c>
    </row>
    <row r="1959" spans="1:53" x14ac:dyDescent="0.25">
      <c r="A1959">
        <v>134</v>
      </c>
      <c r="B1959" t="s">
        <v>66</v>
      </c>
      <c r="C1959" t="s">
        <v>960</v>
      </c>
      <c r="D1959"/>
      <c r="E1959">
        <v>1</v>
      </c>
      <c r="F1959">
        <v>2</v>
      </c>
      <c r="G1959">
        <v>2</v>
      </c>
      <c r="H1959">
        <v>39</v>
      </c>
      <c r="I1959">
        <v>17</v>
      </c>
      <c r="J1959">
        <v>0</v>
      </c>
      <c r="K1959">
        <v>0</v>
      </c>
      <c r="L1959">
        <v>0</v>
      </c>
      <c r="M1959" t="s">
        <v>961</v>
      </c>
      <c r="O1959" s="101">
        <f>IF(ISBLANK(C1959),O1958,IF(COUNTIF(C$2:C1959,C1959)&gt;1,O1958,1+MAX(O1958,0)))</f>
        <v>53</v>
      </c>
      <c r="P1959" s="45">
        <f t="shared" si="682"/>
        <v>28</v>
      </c>
      <c r="Q1959" s="33" t="str">
        <f t="shared" si="683"/>
        <v/>
      </c>
      <c r="R1959" s="33">
        <f t="shared" si="684"/>
        <v>10</v>
      </c>
      <c r="S1959" s="33" t="str">
        <f t="shared" si="685"/>
        <v>134_10</v>
      </c>
      <c r="T1959" s="35" t="str">
        <f t="shared" si="686"/>
        <v>134PM</v>
      </c>
      <c r="U1959" s="35" t="str">
        <f t="shared" si="687"/>
        <v>134PMNS</v>
      </c>
      <c r="V1959" s="35" t="str">
        <f t="shared" si="681"/>
        <v>2A</v>
      </c>
      <c r="W1959" s="35" t="str">
        <f t="shared" si="674"/>
        <v>134PM2A122</v>
      </c>
      <c r="X1959" s="388">
        <f t="shared" si="675"/>
        <v>0</v>
      </c>
      <c r="Y1959" s="388">
        <f t="shared" si="676"/>
        <v>0</v>
      </c>
      <c r="Z1959" s="280" t="str">
        <f t="shared" si="666"/>
        <v/>
      </c>
      <c r="AA1959" s="280" t="str">
        <f t="shared" si="667"/>
        <v/>
      </c>
      <c r="AB1959" s="389" t="str">
        <f t="shared" si="677"/>
        <v/>
      </c>
      <c r="AC1959" s="389" t="str">
        <f t="shared" si="678"/>
        <v/>
      </c>
      <c r="AD1959" s="390" t="str">
        <f t="shared" si="668"/>
        <v/>
      </c>
      <c r="AE1959" s="282">
        <f t="shared" si="669"/>
        <v>0</v>
      </c>
      <c r="AF1959" s="359">
        <f t="shared" si="670"/>
        <v>1</v>
      </c>
      <c r="AG1959" s="280">
        <f t="shared" si="671"/>
        <v>0</v>
      </c>
      <c r="AH1959" s="280">
        <f t="shared" si="688"/>
        <v>0</v>
      </c>
      <c r="AI1959" s="280">
        <f>IF(ISBLANK(T1959),AI1958,IF(COUNTIF(T$2:T1959,T1959)&gt;1,AI1958,1+MAX(AI1958,0)))</f>
        <v>52</v>
      </c>
      <c r="AL1959" s="391" t="str">
        <f t="shared" si="679"/>
        <v/>
      </c>
      <c r="AM1959" s="391" t="str">
        <f t="shared" si="680"/>
        <v/>
      </c>
      <c r="AO1959" s="310" t="str">
        <f t="shared" si="673"/>
        <v/>
      </c>
      <c r="AP1959" s="310">
        <f>SUM(AO$1:AO1959)</f>
        <v>0</v>
      </c>
      <c r="AQ1959" s="310">
        <f>SUM(AK$2:AK1959)</f>
        <v>12</v>
      </c>
      <c r="AR1959" s="310">
        <f>COUNTA(AJ$2:AJ1959)</f>
        <v>12</v>
      </c>
      <c r="AS1959" s="312"/>
      <c r="AT1959" s="312"/>
      <c r="AU1959" s="312"/>
      <c r="AV1959" s="312"/>
      <c r="AW1959" s="312"/>
      <c r="AZ1959">
        <v>0</v>
      </c>
      <c r="BA1959">
        <v>0</v>
      </c>
    </row>
    <row r="1960" spans="1:53" x14ac:dyDescent="0.25">
      <c r="A1960">
        <v>134</v>
      </c>
      <c r="B1960" t="s">
        <v>66</v>
      </c>
      <c r="C1960" t="s">
        <v>960</v>
      </c>
      <c r="D1960"/>
      <c r="E1960">
        <v>1</v>
      </c>
      <c r="F1960">
        <v>2</v>
      </c>
      <c r="G1960">
        <v>3</v>
      </c>
      <c r="H1960">
        <v>32</v>
      </c>
      <c r="I1960">
        <v>9</v>
      </c>
      <c r="J1960">
        <v>2</v>
      </c>
      <c r="K1960">
        <v>0</v>
      </c>
      <c r="L1960">
        <v>0</v>
      </c>
      <c r="M1960" t="s">
        <v>961</v>
      </c>
      <c r="O1960" s="101">
        <f>IF(ISBLANK(C1960),O1959,IF(COUNTIF(C$2:C1960,C1960)&gt;1,O1959,1+MAX(O1959,0)))</f>
        <v>53</v>
      </c>
      <c r="P1960" s="45">
        <f t="shared" si="682"/>
        <v>28</v>
      </c>
      <c r="Q1960" s="33" t="str">
        <f t="shared" si="683"/>
        <v/>
      </c>
      <c r="R1960" s="33">
        <f t="shared" si="684"/>
        <v>10</v>
      </c>
      <c r="S1960" s="33" t="str">
        <f t="shared" si="685"/>
        <v>134_10</v>
      </c>
      <c r="T1960" s="35" t="str">
        <f t="shared" si="686"/>
        <v>134PM</v>
      </c>
      <c r="U1960" s="35" t="str">
        <f t="shared" si="687"/>
        <v>134PMEW</v>
      </c>
      <c r="V1960" s="35" t="str">
        <f t="shared" si="681"/>
        <v>2A</v>
      </c>
      <c r="W1960" s="35" t="str">
        <f t="shared" si="674"/>
        <v>134PM2A123</v>
      </c>
      <c r="X1960" s="388">
        <f t="shared" si="675"/>
        <v>0</v>
      </c>
      <c r="Y1960" s="388">
        <f t="shared" si="676"/>
        <v>0</v>
      </c>
      <c r="Z1960" s="280" t="str">
        <f t="shared" si="666"/>
        <v/>
      </c>
      <c r="AA1960" s="280" t="str">
        <f t="shared" si="667"/>
        <v/>
      </c>
      <c r="AB1960" s="389" t="str">
        <f t="shared" si="677"/>
        <v/>
      </c>
      <c r="AC1960" s="389" t="str">
        <f t="shared" si="678"/>
        <v/>
      </c>
      <c r="AD1960" s="390">
        <f t="shared" si="668"/>
        <v>1</v>
      </c>
      <c r="AE1960" s="282">
        <f t="shared" si="669"/>
        <v>0</v>
      </c>
      <c r="AF1960" s="359">
        <f t="shared" si="670"/>
        <v>0</v>
      </c>
      <c r="AG1960" s="280">
        <f t="shared" si="671"/>
        <v>0</v>
      </c>
      <c r="AH1960" s="280">
        <f t="shared" si="688"/>
        <v>0</v>
      </c>
      <c r="AI1960" s="280">
        <f>IF(ISBLANK(T1960),AI1959,IF(COUNTIF(T$2:T1960,T1960)&gt;1,AI1959,1+MAX(AI1959,0)))</f>
        <v>52</v>
      </c>
      <c r="AL1960" s="391" t="str">
        <f t="shared" si="679"/>
        <v/>
      </c>
      <c r="AM1960" s="391" t="str">
        <f t="shared" si="680"/>
        <v/>
      </c>
      <c r="AO1960" s="310" t="str">
        <f t="shared" si="673"/>
        <v/>
      </c>
      <c r="AP1960" s="310">
        <f>SUM(AO$1:AO1960)</f>
        <v>0</v>
      </c>
      <c r="AQ1960" s="310">
        <f>SUM(AK$2:AK1960)</f>
        <v>12</v>
      </c>
      <c r="AR1960" s="310">
        <f>COUNTA(AJ$2:AJ1960)</f>
        <v>12</v>
      </c>
      <c r="AS1960" s="312"/>
      <c r="AT1960" s="312"/>
      <c r="AU1960" s="312"/>
      <c r="AV1960" s="312"/>
      <c r="AW1960" s="312"/>
      <c r="AZ1960">
        <v>3</v>
      </c>
      <c r="BA1960">
        <v>10</v>
      </c>
    </row>
    <row r="1961" spans="1:53" x14ac:dyDescent="0.25">
      <c r="A1961">
        <v>134</v>
      </c>
      <c r="B1961" t="s">
        <v>66</v>
      </c>
      <c r="C1961" t="s">
        <v>960</v>
      </c>
      <c r="D1961"/>
      <c r="E1961">
        <v>1</v>
      </c>
      <c r="F1961">
        <v>2</v>
      </c>
      <c r="G1961">
        <v>4</v>
      </c>
      <c r="H1961">
        <v>18</v>
      </c>
      <c r="I1961">
        <v>3</v>
      </c>
      <c r="J1961">
        <v>3</v>
      </c>
      <c r="K1961">
        <v>0</v>
      </c>
      <c r="L1961">
        <v>0</v>
      </c>
      <c r="M1961" t="s">
        <v>961</v>
      </c>
      <c r="O1961" s="101">
        <f>IF(ISBLANK(C1961),O1960,IF(COUNTIF(C$2:C1961,C1961)&gt;1,O1960,1+MAX(O1960,0)))</f>
        <v>53</v>
      </c>
      <c r="P1961" s="45">
        <f t="shared" si="682"/>
        <v>28</v>
      </c>
      <c r="Q1961" s="33" t="str">
        <f t="shared" si="683"/>
        <v/>
      </c>
      <c r="R1961" s="33">
        <f t="shared" si="684"/>
        <v>10</v>
      </c>
      <c r="S1961" s="33" t="str">
        <f t="shared" si="685"/>
        <v>134_10</v>
      </c>
      <c r="T1961" s="35" t="str">
        <f t="shared" si="686"/>
        <v>134PM</v>
      </c>
      <c r="U1961" s="35" t="str">
        <f t="shared" si="687"/>
        <v>134PMEW</v>
      </c>
      <c r="V1961" s="35" t="str">
        <f t="shared" si="681"/>
        <v>2A</v>
      </c>
      <c r="W1961" s="35" t="str">
        <f t="shared" si="674"/>
        <v>134PM2A124</v>
      </c>
      <c r="X1961" s="388">
        <f t="shared" si="675"/>
        <v>0</v>
      </c>
      <c r="Y1961" s="388">
        <f t="shared" si="676"/>
        <v>0</v>
      </c>
      <c r="Z1961" s="280" t="str">
        <f t="shared" si="666"/>
        <v/>
      </c>
      <c r="AA1961" s="280" t="str">
        <f t="shared" si="667"/>
        <v/>
      </c>
      <c r="AB1961" s="389" t="str">
        <f t="shared" si="677"/>
        <v/>
      </c>
      <c r="AC1961" s="389" t="str">
        <f t="shared" si="678"/>
        <v/>
      </c>
      <c r="AD1961" s="390">
        <f t="shared" si="668"/>
        <v>1</v>
      </c>
      <c r="AE1961" s="282">
        <f t="shared" si="669"/>
        <v>0</v>
      </c>
      <c r="AF1961" s="359">
        <f t="shared" si="670"/>
        <v>0</v>
      </c>
      <c r="AG1961" s="280">
        <f t="shared" si="671"/>
        <v>0</v>
      </c>
      <c r="AH1961" s="280">
        <f t="shared" si="688"/>
        <v>0</v>
      </c>
      <c r="AI1961" s="280">
        <f>IF(ISBLANK(T1961),AI1960,IF(COUNTIF(T$2:T1961,T1961)&gt;1,AI1960,1+MAX(AI1960,0)))</f>
        <v>52</v>
      </c>
      <c r="AL1961" s="391" t="str">
        <f t="shared" si="679"/>
        <v/>
      </c>
      <c r="AM1961" s="391" t="str">
        <f t="shared" si="680"/>
        <v/>
      </c>
      <c r="AO1961" s="310" t="str">
        <f t="shared" si="673"/>
        <v/>
      </c>
      <c r="AP1961" s="310">
        <f>SUM(AO$1:AO1961)</f>
        <v>0</v>
      </c>
      <c r="AQ1961" s="310">
        <f>SUM(AK$2:AK1961)</f>
        <v>12</v>
      </c>
      <c r="AR1961" s="310">
        <f>COUNTA(AJ$2:AJ1961)</f>
        <v>12</v>
      </c>
      <c r="AS1961" s="312"/>
      <c r="AT1961" s="312"/>
      <c r="AU1961" s="312"/>
      <c r="AV1961" s="312"/>
      <c r="AW1961" s="312"/>
      <c r="AZ1961">
        <v>10</v>
      </c>
      <c r="BA1961">
        <v>12</v>
      </c>
    </row>
    <row r="1962" spans="1:53" x14ac:dyDescent="0.25">
      <c r="A1962">
        <v>134</v>
      </c>
      <c r="B1962" t="s">
        <v>66</v>
      </c>
      <c r="C1962" t="s">
        <v>960</v>
      </c>
      <c r="D1962"/>
      <c r="E1962">
        <v>1</v>
      </c>
      <c r="F1962">
        <v>3</v>
      </c>
      <c r="G1962">
        <v>1</v>
      </c>
      <c r="H1962">
        <v>17</v>
      </c>
      <c r="I1962">
        <v>6</v>
      </c>
      <c r="J1962">
        <v>3</v>
      </c>
      <c r="K1962">
        <v>0</v>
      </c>
      <c r="L1962">
        <v>0</v>
      </c>
      <c r="M1962" t="s">
        <v>961</v>
      </c>
      <c r="O1962" s="101">
        <f>IF(ISBLANK(C1962),O1961,IF(COUNTIF(C$2:C1962,C1962)&gt;1,O1961,1+MAX(O1961,0)))</f>
        <v>53</v>
      </c>
      <c r="P1962" s="45">
        <f t="shared" si="682"/>
        <v>28</v>
      </c>
      <c r="Q1962" s="33" t="str">
        <f t="shared" si="683"/>
        <v/>
      </c>
      <c r="R1962" s="33">
        <f t="shared" si="684"/>
        <v>11</v>
      </c>
      <c r="S1962" s="33" t="str">
        <f t="shared" si="685"/>
        <v>134_11</v>
      </c>
      <c r="T1962" s="35" t="str">
        <f t="shared" si="686"/>
        <v>134PM</v>
      </c>
      <c r="U1962" s="35" t="str">
        <f t="shared" si="687"/>
        <v>134PMNS</v>
      </c>
      <c r="V1962" s="35" t="str">
        <f t="shared" si="681"/>
        <v>2A</v>
      </c>
      <c r="W1962" s="35" t="str">
        <f t="shared" si="674"/>
        <v>134PM2A131</v>
      </c>
      <c r="X1962" s="388">
        <f t="shared" si="675"/>
        <v>0</v>
      </c>
      <c r="Y1962" s="388">
        <f t="shared" si="676"/>
        <v>0</v>
      </c>
      <c r="Z1962" s="280" t="str">
        <f t="shared" si="666"/>
        <v/>
      </c>
      <c r="AA1962" s="280" t="str">
        <f t="shared" si="667"/>
        <v/>
      </c>
      <c r="AB1962" s="389" t="str">
        <f t="shared" si="677"/>
        <v/>
      </c>
      <c r="AC1962" s="389" t="str">
        <f t="shared" si="678"/>
        <v/>
      </c>
      <c r="AD1962" s="390" t="str">
        <f t="shared" si="668"/>
        <v/>
      </c>
      <c r="AE1962" s="282">
        <f t="shared" si="669"/>
        <v>0</v>
      </c>
      <c r="AF1962" s="359">
        <f t="shared" si="670"/>
        <v>0</v>
      </c>
      <c r="AG1962" s="280">
        <f t="shared" si="671"/>
        <v>0</v>
      </c>
      <c r="AH1962" s="280">
        <f t="shared" si="688"/>
        <v>0</v>
      </c>
      <c r="AI1962" s="280">
        <f>IF(ISBLANK(T1962),AI1961,IF(COUNTIF(T$2:T1962,T1962)&gt;1,AI1961,1+MAX(AI1961,0)))</f>
        <v>52</v>
      </c>
      <c r="AL1962" s="391" t="str">
        <f t="shared" si="679"/>
        <v/>
      </c>
      <c r="AM1962" s="391" t="str">
        <f t="shared" si="680"/>
        <v/>
      </c>
      <c r="AO1962" s="310" t="str">
        <f t="shared" si="673"/>
        <v/>
      </c>
      <c r="AP1962" s="310">
        <f>SUM(AO$1:AO1962)</f>
        <v>0</v>
      </c>
      <c r="AQ1962" s="310">
        <f>SUM(AK$2:AK1962)</f>
        <v>12</v>
      </c>
      <c r="AR1962" s="310">
        <f>COUNTA(AJ$2:AJ1962)</f>
        <v>12</v>
      </c>
      <c r="AS1962" s="312"/>
      <c r="AT1962" s="312"/>
      <c r="AU1962" s="312"/>
      <c r="AV1962" s="312"/>
      <c r="AW1962" s="312"/>
      <c r="AZ1962">
        <v>0</v>
      </c>
      <c r="BA1962">
        <v>0</v>
      </c>
    </row>
    <row r="1963" spans="1:53" x14ac:dyDescent="0.25">
      <c r="A1963">
        <v>134</v>
      </c>
      <c r="B1963" t="s">
        <v>66</v>
      </c>
      <c r="C1963" t="s">
        <v>960</v>
      </c>
      <c r="D1963"/>
      <c r="E1963">
        <v>1</v>
      </c>
      <c r="F1963">
        <v>3</v>
      </c>
      <c r="G1963">
        <v>2</v>
      </c>
      <c r="H1963">
        <v>20</v>
      </c>
      <c r="I1963">
        <v>6</v>
      </c>
      <c r="J1963">
        <v>1</v>
      </c>
      <c r="K1963">
        <v>0</v>
      </c>
      <c r="L1963">
        <v>0</v>
      </c>
      <c r="M1963" t="s">
        <v>961</v>
      </c>
      <c r="O1963" s="101">
        <f>IF(ISBLANK(C1963),O1962,IF(COUNTIF(C$2:C1963,C1963)&gt;1,O1962,1+MAX(O1962,0)))</f>
        <v>53</v>
      </c>
      <c r="P1963" s="45">
        <f t="shared" si="682"/>
        <v>28</v>
      </c>
      <c r="Q1963" s="33" t="str">
        <f t="shared" si="683"/>
        <v/>
      </c>
      <c r="R1963" s="33">
        <f t="shared" si="684"/>
        <v>11</v>
      </c>
      <c r="S1963" s="33" t="str">
        <f t="shared" si="685"/>
        <v>134_11</v>
      </c>
      <c r="T1963" s="35" t="str">
        <f t="shared" si="686"/>
        <v>134PM</v>
      </c>
      <c r="U1963" s="35" t="str">
        <f t="shared" si="687"/>
        <v>134PMNS</v>
      </c>
      <c r="V1963" s="35" t="str">
        <f t="shared" si="681"/>
        <v>2A</v>
      </c>
      <c r="W1963" s="35" t="str">
        <f t="shared" si="674"/>
        <v>134PM2A132</v>
      </c>
      <c r="X1963" s="388">
        <f t="shared" si="675"/>
        <v>0</v>
      </c>
      <c r="Y1963" s="388">
        <f t="shared" si="676"/>
        <v>0</v>
      </c>
      <c r="Z1963" s="280" t="str">
        <f t="shared" si="666"/>
        <v/>
      </c>
      <c r="AA1963" s="280" t="str">
        <f t="shared" si="667"/>
        <v/>
      </c>
      <c r="AB1963" s="389" t="str">
        <f t="shared" si="677"/>
        <v/>
      </c>
      <c r="AC1963" s="389" t="str">
        <f t="shared" si="678"/>
        <v/>
      </c>
      <c r="AD1963" s="390" t="str">
        <f t="shared" si="668"/>
        <v/>
      </c>
      <c r="AE1963" s="282">
        <f t="shared" si="669"/>
        <v>0</v>
      </c>
      <c r="AF1963" s="359">
        <f t="shared" si="670"/>
        <v>1</v>
      </c>
      <c r="AG1963" s="280">
        <f t="shared" si="671"/>
        <v>0</v>
      </c>
      <c r="AH1963" s="280">
        <f t="shared" si="688"/>
        <v>0</v>
      </c>
      <c r="AI1963" s="280">
        <f>IF(ISBLANK(T1963),AI1962,IF(COUNTIF(T$2:T1963,T1963)&gt;1,AI1962,1+MAX(AI1962,0)))</f>
        <v>52</v>
      </c>
      <c r="AL1963" s="391" t="str">
        <f t="shared" si="679"/>
        <v/>
      </c>
      <c r="AM1963" s="391" t="str">
        <f t="shared" si="680"/>
        <v/>
      </c>
      <c r="AO1963" s="310" t="str">
        <f t="shared" si="673"/>
        <v/>
      </c>
      <c r="AP1963" s="310">
        <f>SUM(AO$1:AO1963)</f>
        <v>0</v>
      </c>
      <c r="AQ1963" s="310">
        <f>SUM(AK$2:AK1963)</f>
        <v>12</v>
      </c>
      <c r="AR1963" s="310">
        <f>COUNTA(AJ$2:AJ1963)</f>
        <v>12</v>
      </c>
      <c r="AS1963" s="312"/>
      <c r="AT1963" s="312"/>
      <c r="AU1963" s="312"/>
      <c r="AV1963" s="312"/>
      <c r="AW1963" s="312"/>
      <c r="AZ1963">
        <v>0</v>
      </c>
      <c r="BA1963">
        <v>0</v>
      </c>
    </row>
    <row r="1964" spans="1:53" x14ac:dyDescent="0.25">
      <c r="A1964">
        <v>134</v>
      </c>
      <c r="B1964" t="s">
        <v>66</v>
      </c>
      <c r="C1964" t="s">
        <v>960</v>
      </c>
      <c r="D1964"/>
      <c r="E1964">
        <v>1</v>
      </c>
      <c r="F1964">
        <v>3</v>
      </c>
      <c r="G1964">
        <v>3</v>
      </c>
      <c r="H1964">
        <v>20</v>
      </c>
      <c r="I1964">
        <v>4</v>
      </c>
      <c r="J1964">
        <v>1</v>
      </c>
      <c r="K1964">
        <v>0</v>
      </c>
      <c r="L1964">
        <v>0</v>
      </c>
      <c r="M1964" t="s">
        <v>961</v>
      </c>
      <c r="O1964" s="101">
        <f>IF(ISBLANK(C1964),O1963,IF(COUNTIF(C$2:C1964,C1964)&gt;1,O1963,1+MAX(O1963,0)))</f>
        <v>53</v>
      </c>
      <c r="P1964" s="45">
        <f t="shared" si="682"/>
        <v>28</v>
      </c>
      <c r="Q1964" s="33" t="str">
        <f t="shared" si="683"/>
        <v/>
      </c>
      <c r="R1964" s="33">
        <f t="shared" si="684"/>
        <v>11</v>
      </c>
      <c r="S1964" s="33" t="str">
        <f t="shared" si="685"/>
        <v>134_11</v>
      </c>
      <c r="T1964" s="35" t="str">
        <f t="shared" si="686"/>
        <v>134PM</v>
      </c>
      <c r="U1964" s="35" t="str">
        <f t="shared" si="687"/>
        <v>134PMEW</v>
      </c>
      <c r="V1964" s="35" t="str">
        <f t="shared" si="681"/>
        <v>2A</v>
      </c>
      <c r="W1964" s="35" t="str">
        <f t="shared" si="674"/>
        <v>134PM2A133</v>
      </c>
      <c r="X1964" s="388">
        <f t="shared" si="675"/>
        <v>0</v>
      </c>
      <c r="Y1964" s="388">
        <f t="shared" si="676"/>
        <v>0</v>
      </c>
      <c r="Z1964" s="280" t="str">
        <f t="shared" si="666"/>
        <v/>
      </c>
      <c r="AA1964" s="280" t="str">
        <f t="shared" si="667"/>
        <v/>
      </c>
      <c r="AB1964" s="389" t="str">
        <f t="shared" si="677"/>
        <v/>
      </c>
      <c r="AC1964" s="389" t="str">
        <f t="shared" si="678"/>
        <v/>
      </c>
      <c r="AD1964" s="390">
        <f t="shared" si="668"/>
        <v>1</v>
      </c>
      <c r="AE1964" s="282">
        <f t="shared" si="669"/>
        <v>0</v>
      </c>
      <c r="AF1964" s="359">
        <f t="shared" si="670"/>
        <v>0</v>
      </c>
      <c r="AG1964" s="280">
        <f t="shared" si="671"/>
        <v>0</v>
      </c>
      <c r="AH1964" s="280">
        <f t="shared" si="688"/>
        <v>0</v>
      </c>
      <c r="AI1964" s="280">
        <f>IF(ISBLANK(T1964),AI1963,IF(COUNTIF(T$2:T1964,T1964)&gt;1,AI1963,1+MAX(AI1963,0)))</f>
        <v>52</v>
      </c>
      <c r="AL1964" s="391" t="str">
        <f t="shared" si="679"/>
        <v/>
      </c>
      <c r="AM1964" s="391" t="str">
        <f t="shared" si="680"/>
        <v/>
      </c>
      <c r="AO1964" s="310" t="str">
        <f t="shared" si="673"/>
        <v/>
      </c>
      <c r="AP1964" s="310">
        <f>SUM(AO$1:AO1964)</f>
        <v>0</v>
      </c>
      <c r="AQ1964" s="310">
        <f>SUM(AK$2:AK1964)</f>
        <v>12</v>
      </c>
      <c r="AR1964" s="310">
        <f>COUNTA(AJ$2:AJ1964)</f>
        <v>12</v>
      </c>
      <c r="AS1964" s="312"/>
      <c r="AT1964" s="312"/>
      <c r="AU1964" s="312"/>
      <c r="AV1964" s="312"/>
      <c r="AW1964" s="312"/>
      <c r="AZ1964">
        <v>8</v>
      </c>
      <c r="BA1964">
        <v>10</v>
      </c>
    </row>
    <row r="1965" spans="1:53" x14ac:dyDescent="0.25">
      <c r="A1965">
        <v>134</v>
      </c>
      <c r="B1965" t="s">
        <v>66</v>
      </c>
      <c r="C1965" t="s">
        <v>960</v>
      </c>
      <c r="D1965"/>
      <c r="E1965">
        <v>1</v>
      </c>
      <c r="F1965">
        <v>3</v>
      </c>
      <c r="G1965">
        <v>4</v>
      </c>
      <c r="H1965">
        <v>12</v>
      </c>
      <c r="I1965">
        <v>3</v>
      </c>
      <c r="J1965">
        <v>0</v>
      </c>
      <c r="K1965">
        <v>0</v>
      </c>
      <c r="L1965">
        <v>0</v>
      </c>
      <c r="M1965" t="s">
        <v>961</v>
      </c>
      <c r="O1965" s="101">
        <f>IF(ISBLANK(C1965),O1964,IF(COUNTIF(C$2:C1965,C1965)&gt;1,O1964,1+MAX(O1964,0)))</f>
        <v>53</v>
      </c>
      <c r="P1965" s="45">
        <f t="shared" si="682"/>
        <v>28</v>
      </c>
      <c r="Q1965" s="33" t="str">
        <f t="shared" si="683"/>
        <v/>
      </c>
      <c r="R1965" s="33">
        <f t="shared" si="684"/>
        <v>11</v>
      </c>
      <c r="S1965" s="33" t="str">
        <f t="shared" si="685"/>
        <v>134_11</v>
      </c>
      <c r="T1965" s="35" t="str">
        <f t="shared" si="686"/>
        <v>134PM</v>
      </c>
      <c r="U1965" s="35" t="str">
        <f t="shared" si="687"/>
        <v>134PMEW</v>
      </c>
      <c r="V1965" s="35" t="str">
        <f t="shared" si="681"/>
        <v>2A</v>
      </c>
      <c r="W1965" s="35" t="str">
        <f t="shared" si="674"/>
        <v>134PM2A134</v>
      </c>
      <c r="X1965" s="388">
        <f t="shared" si="675"/>
        <v>0</v>
      </c>
      <c r="Y1965" s="388">
        <f t="shared" si="676"/>
        <v>0</v>
      </c>
      <c r="Z1965" s="280" t="str">
        <f t="shared" si="666"/>
        <v/>
      </c>
      <c r="AA1965" s="280" t="str">
        <f t="shared" si="667"/>
        <v/>
      </c>
      <c r="AB1965" s="389" t="str">
        <f t="shared" si="677"/>
        <v/>
      </c>
      <c r="AC1965" s="389" t="str">
        <f t="shared" si="678"/>
        <v/>
      </c>
      <c r="AD1965" s="390">
        <f t="shared" si="668"/>
        <v>1</v>
      </c>
      <c r="AE1965" s="282">
        <f t="shared" si="669"/>
        <v>0</v>
      </c>
      <c r="AF1965" s="359">
        <f t="shared" si="670"/>
        <v>0</v>
      </c>
      <c r="AG1965" s="280">
        <f t="shared" si="671"/>
        <v>0</v>
      </c>
      <c r="AH1965" s="280">
        <f t="shared" si="688"/>
        <v>0</v>
      </c>
      <c r="AI1965" s="280">
        <f>IF(ISBLANK(T1965),AI1964,IF(COUNTIF(T$2:T1965,T1965)&gt;1,AI1964,1+MAX(AI1964,0)))</f>
        <v>52</v>
      </c>
      <c r="AL1965" s="391" t="str">
        <f t="shared" si="679"/>
        <v/>
      </c>
      <c r="AM1965" s="391" t="str">
        <f t="shared" si="680"/>
        <v/>
      </c>
      <c r="AO1965" s="310" t="str">
        <f t="shared" si="673"/>
        <v/>
      </c>
      <c r="AP1965" s="310">
        <f>SUM(AO$1:AO1965)</f>
        <v>0</v>
      </c>
      <c r="AQ1965" s="310">
        <f>SUM(AK$2:AK1965)</f>
        <v>12</v>
      </c>
      <c r="AR1965" s="310">
        <f>COUNTA(AJ$2:AJ1965)</f>
        <v>12</v>
      </c>
      <c r="AS1965" s="312"/>
      <c r="AT1965" s="312"/>
      <c r="AU1965" s="312"/>
      <c r="AV1965" s="312"/>
      <c r="AW1965" s="312"/>
      <c r="AZ1965">
        <v>9</v>
      </c>
      <c r="BA1965">
        <v>7</v>
      </c>
    </row>
    <row r="1966" spans="1:53" x14ac:dyDescent="0.25">
      <c r="A1966">
        <v>134</v>
      </c>
      <c r="B1966" t="s">
        <v>66</v>
      </c>
      <c r="C1966" t="s">
        <v>960</v>
      </c>
      <c r="D1966"/>
      <c r="E1966">
        <v>1</v>
      </c>
      <c r="F1966">
        <v>4</v>
      </c>
      <c r="G1966">
        <v>1</v>
      </c>
      <c r="H1966">
        <v>11</v>
      </c>
      <c r="I1966">
        <v>5</v>
      </c>
      <c r="J1966">
        <v>3</v>
      </c>
      <c r="K1966">
        <v>0</v>
      </c>
      <c r="L1966">
        <v>0</v>
      </c>
      <c r="M1966" t="s">
        <v>961</v>
      </c>
      <c r="O1966" s="101">
        <f>IF(ISBLANK(C1966),O1965,IF(COUNTIF(C$2:C1966,C1966)&gt;1,O1965,1+MAX(O1965,0)))</f>
        <v>53</v>
      </c>
      <c r="P1966" s="45">
        <f t="shared" si="682"/>
        <v>28</v>
      </c>
      <c r="Q1966" s="33" t="str">
        <f t="shared" si="683"/>
        <v/>
      </c>
      <c r="R1966" s="33">
        <f t="shared" si="684"/>
        <v>12</v>
      </c>
      <c r="S1966" s="33" t="str">
        <f t="shared" si="685"/>
        <v>134_12</v>
      </c>
      <c r="T1966" s="35" t="str">
        <f t="shared" si="686"/>
        <v>134PM</v>
      </c>
      <c r="U1966" s="35" t="str">
        <f t="shared" si="687"/>
        <v>134PMNS</v>
      </c>
      <c r="V1966" s="35" t="str">
        <f t="shared" si="681"/>
        <v>2A</v>
      </c>
      <c r="W1966" s="35" t="str">
        <f t="shared" si="674"/>
        <v>134PM2A141</v>
      </c>
      <c r="X1966" s="388">
        <f t="shared" si="675"/>
        <v>0</v>
      </c>
      <c r="Y1966" s="388">
        <f t="shared" si="676"/>
        <v>0</v>
      </c>
      <c r="Z1966" s="280" t="str">
        <f t="shared" si="666"/>
        <v/>
      </c>
      <c r="AA1966" s="280" t="str">
        <f t="shared" si="667"/>
        <v/>
      </c>
      <c r="AB1966" s="389" t="str">
        <f t="shared" si="677"/>
        <v/>
      </c>
      <c r="AC1966" s="389" t="str">
        <f t="shared" si="678"/>
        <v/>
      </c>
      <c r="AD1966" s="390" t="str">
        <f t="shared" si="668"/>
        <v/>
      </c>
      <c r="AE1966" s="282">
        <f t="shared" si="669"/>
        <v>0</v>
      </c>
      <c r="AF1966" s="359">
        <f t="shared" si="670"/>
        <v>0</v>
      </c>
      <c r="AG1966" s="280">
        <f t="shared" si="671"/>
        <v>0</v>
      </c>
      <c r="AH1966" s="280">
        <f t="shared" si="688"/>
        <v>0</v>
      </c>
      <c r="AI1966" s="280">
        <f>IF(ISBLANK(T1966),AI1965,IF(COUNTIF(T$2:T1966,T1966)&gt;1,AI1965,1+MAX(AI1965,0)))</f>
        <v>52</v>
      </c>
      <c r="AL1966" s="391" t="str">
        <f t="shared" si="679"/>
        <v/>
      </c>
      <c r="AM1966" s="391" t="str">
        <f t="shared" si="680"/>
        <v/>
      </c>
      <c r="AO1966" s="310" t="str">
        <f t="shared" si="673"/>
        <v/>
      </c>
      <c r="AP1966" s="310">
        <f>SUM(AO$1:AO1966)</f>
        <v>0</v>
      </c>
      <c r="AQ1966" s="310">
        <f>SUM(AK$2:AK1966)</f>
        <v>12</v>
      </c>
      <c r="AR1966" s="310">
        <f>COUNTA(AJ$2:AJ1966)</f>
        <v>12</v>
      </c>
      <c r="AS1966" s="312"/>
      <c r="AT1966" s="312"/>
      <c r="AU1966" s="312"/>
      <c r="AV1966" s="312"/>
      <c r="AW1966" s="312"/>
      <c r="AZ1966">
        <v>0</v>
      </c>
      <c r="BA1966">
        <v>0</v>
      </c>
    </row>
    <row r="1967" spans="1:53" x14ac:dyDescent="0.25">
      <c r="A1967">
        <v>134</v>
      </c>
      <c r="B1967" t="s">
        <v>66</v>
      </c>
      <c r="C1967" t="s">
        <v>960</v>
      </c>
      <c r="D1967"/>
      <c r="E1967">
        <v>1</v>
      </c>
      <c r="F1967">
        <v>4</v>
      </c>
      <c r="G1967">
        <v>2</v>
      </c>
      <c r="H1967">
        <v>15</v>
      </c>
      <c r="I1967">
        <v>5</v>
      </c>
      <c r="J1967">
        <v>0</v>
      </c>
      <c r="K1967">
        <v>0</v>
      </c>
      <c r="L1967">
        <v>0</v>
      </c>
      <c r="M1967" t="s">
        <v>961</v>
      </c>
      <c r="O1967" s="101">
        <f>IF(ISBLANK(C1967),O1966,IF(COUNTIF(C$2:C1967,C1967)&gt;1,O1966,1+MAX(O1966,0)))</f>
        <v>53</v>
      </c>
      <c r="P1967" s="45">
        <f t="shared" si="682"/>
        <v>28</v>
      </c>
      <c r="Q1967" s="33" t="str">
        <f t="shared" si="683"/>
        <v/>
      </c>
      <c r="R1967" s="33">
        <f t="shared" si="684"/>
        <v>12</v>
      </c>
      <c r="S1967" s="33" t="str">
        <f t="shared" si="685"/>
        <v>134_12</v>
      </c>
      <c r="T1967" s="35" t="str">
        <f t="shared" si="686"/>
        <v>134PM</v>
      </c>
      <c r="U1967" s="35" t="str">
        <f t="shared" si="687"/>
        <v>134PMNS</v>
      </c>
      <c r="V1967" s="35" t="str">
        <f t="shared" si="681"/>
        <v>2A</v>
      </c>
      <c r="W1967" s="35" t="str">
        <f t="shared" si="674"/>
        <v>134PM2A142</v>
      </c>
      <c r="X1967" s="388">
        <f t="shared" si="675"/>
        <v>0</v>
      </c>
      <c r="Y1967" s="388">
        <f t="shared" si="676"/>
        <v>0</v>
      </c>
      <c r="Z1967" s="280" t="str">
        <f t="shared" si="666"/>
        <v/>
      </c>
      <c r="AA1967" s="280" t="str">
        <f t="shared" si="667"/>
        <v/>
      </c>
      <c r="AB1967" s="389" t="str">
        <f t="shared" si="677"/>
        <v/>
      </c>
      <c r="AC1967" s="389" t="str">
        <f t="shared" si="678"/>
        <v/>
      </c>
      <c r="AD1967" s="390" t="str">
        <f t="shared" si="668"/>
        <v/>
      </c>
      <c r="AE1967" s="282">
        <f t="shared" si="669"/>
        <v>0</v>
      </c>
      <c r="AF1967" s="359">
        <f t="shared" si="670"/>
        <v>1</v>
      </c>
      <c r="AG1967" s="280">
        <f t="shared" si="671"/>
        <v>0</v>
      </c>
      <c r="AH1967" s="280">
        <f t="shared" si="688"/>
        <v>0</v>
      </c>
      <c r="AI1967" s="280">
        <f>IF(ISBLANK(T1967),AI1966,IF(COUNTIF(T$2:T1967,T1967)&gt;1,AI1966,1+MAX(AI1966,0)))</f>
        <v>52</v>
      </c>
      <c r="AL1967" s="391" t="str">
        <f t="shared" si="679"/>
        <v/>
      </c>
      <c r="AM1967" s="391" t="str">
        <f t="shared" si="680"/>
        <v/>
      </c>
      <c r="AO1967" s="310" t="str">
        <f t="shared" si="673"/>
        <v/>
      </c>
      <c r="AP1967" s="310">
        <f>SUM(AO$1:AO1967)</f>
        <v>0</v>
      </c>
      <c r="AQ1967" s="310">
        <f>SUM(AK$2:AK1967)</f>
        <v>12</v>
      </c>
      <c r="AR1967" s="310">
        <f>COUNTA(AJ$2:AJ1967)</f>
        <v>12</v>
      </c>
      <c r="AS1967" s="312"/>
      <c r="AT1967" s="312"/>
      <c r="AU1967" s="312"/>
      <c r="AV1967" s="312"/>
      <c r="AW1967" s="312"/>
      <c r="AZ1967">
        <v>0</v>
      </c>
      <c r="BA1967">
        <v>0</v>
      </c>
    </row>
    <row r="1968" spans="1:53" x14ac:dyDescent="0.25">
      <c r="A1968">
        <v>134</v>
      </c>
      <c r="B1968" t="s">
        <v>66</v>
      </c>
      <c r="C1968" t="s">
        <v>960</v>
      </c>
      <c r="D1968"/>
      <c r="E1968">
        <v>1</v>
      </c>
      <c r="F1968">
        <v>4</v>
      </c>
      <c r="G1968">
        <v>3</v>
      </c>
      <c r="H1968">
        <v>13</v>
      </c>
      <c r="I1968">
        <v>7</v>
      </c>
      <c r="J1968">
        <v>3</v>
      </c>
      <c r="K1968">
        <v>0</v>
      </c>
      <c r="L1968">
        <v>0</v>
      </c>
      <c r="M1968" t="s">
        <v>961</v>
      </c>
      <c r="O1968" s="101">
        <f>IF(ISBLANK(C1968),O1967,IF(COUNTIF(C$2:C1968,C1968)&gt;1,O1967,1+MAX(O1967,0)))</f>
        <v>53</v>
      </c>
      <c r="P1968" s="45">
        <f t="shared" si="682"/>
        <v>28</v>
      </c>
      <c r="Q1968" s="33" t="str">
        <f t="shared" si="683"/>
        <v/>
      </c>
      <c r="R1968" s="33">
        <f t="shared" si="684"/>
        <v>12</v>
      </c>
      <c r="S1968" s="33" t="str">
        <f t="shared" si="685"/>
        <v>134_12</v>
      </c>
      <c r="T1968" s="35" t="str">
        <f t="shared" si="686"/>
        <v>134PM</v>
      </c>
      <c r="U1968" s="35" t="str">
        <f t="shared" si="687"/>
        <v>134PMEW</v>
      </c>
      <c r="V1968" s="35" t="str">
        <f t="shared" si="681"/>
        <v>2A</v>
      </c>
      <c r="W1968" s="35" t="str">
        <f t="shared" si="674"/>
        <v>134PM2A143</v>
      </c>
      <c r="X1968" s="388">
        <f t="shared" si="675"/>
        <v>0</v>
      </c>
      <c r="Y1968" s="388">
        <f t="shared" si="676"/>
        <v>0</v>
      </c>
      <c r="Z1968" s="280" t="str">
        <f t="shared" si="666"/>
        <v/>
      </c>
      <c r="AA1968" s="280" t="str">
        <f t="shared" si="667"/>
        <v/>
      </c>
      <c r="AB1968" s="389" t="str">
        <f t="shared" si="677"/>
        <v/>
      </c>
      <c r="AC1968" s="389" t="str">
        <f t="shared" si="678"/>
        <v/>
      </c>
      <c r="AD1968" s="390">
        <f t="shared" si="668"/>
        <v>1</v>
      </c>
      <c r="AE1968" s="282">
        <f t="shared" si="669"/>
        <v>0</v>
      </c>
      <c r="AF1968" s="359">
        <f t="shared" si="670"/>
        <v>0</v>
      </c>
      <c r="AG1968" s="280">
        <f t="shared" si="671"/>
        <v>0</v>
      </c>
      <c r="AH1968" s="280">
        <f t="shared" si="688"/>
        <v>0</v>
      </c>
      <c r="AI1968" s="280">
        <f>IF(ISBLANK(T1968),AI1967,IF(COUNTIF(T$2:T1968,T1968)&gt;1,AI1967,1+MAX(AI1967,0)))</f>
        <v>52</v>
      </c>
      <c r="AL1968" s="391" t="str">
        <f t="shared" si="679"/>
        <v/>
      </c>
      <c r="AM1968" s="391" t="str">
        <f t="shared" si="680"/>
        <v/>
      </c>
      <c r="AO1968" s="310" t="str">
        <f t="shared" si="673"/>
        <v/>
      </c>
      <c r="AP1968" s="310">
        <f>SUM(AO$1:AO1968)</f>
        <v>0</v>
      </c>
      <c r="AQ1968" s="310">
        <f>SUM(AK$2:AK1968)</f>
        <v>12</v>
      </c>
      <c r="AR1968" s="310">
        <f>COUNTA(AJ$2:AJ1968)</f>
        <v>12</v>
      </c>
      <c r="AS1968" s="312"/>
      <c r="AT1968" s="312"/>
      <c r="AU1968" s="312"/>
      <c r="AV1968" s="312"/>
      <c r="AW1968" s="312"/>
      <c r="AZ1968">
        <v>3</v>
      </c>
      <c r="BA1968">
        <v>8</v>
      </c>
    </row>
    <row r="1969" spans="1:53" x14ac:dyDescent="0.25">
      <c r="A1969">
        <v>134</v>
      </c>
      <c r="B1969" t="s">
        <v>66</v>
      </c>
      <c r="C1969" t="s">
        <v>960</v>
      </c>
      <c r="D1969"/>
      <c r="E1969">
        <v>1</v>
      </c>
      <c r="F1969">
        <v>4</v>
      </c>
      <c r="G1969">
        <v>4</v>
      </c>
      <c r="H1969">
        <v>13</v>
      </c>
      <c r="I1969">
        <v>8</v>
      </c>
      <c r="J1969">
        <v>0</v>
      </c>
      <c r="K1969">
        <v>0</v>
      </c>
      <c r="L1969">
        <v>0</v>
      </c>
      <c r="M1969" t="s">
        <v>961</v>
      </c>
      <c r="O1969" s="101">
        <f>IF(ISBLANK(C1969),O1968,IF(COUNTIF(C$2:C1969,C1969)&gt;1,O1968,1+MAX(O1968,0)))</f>
        <v>53</v>
      </c>
      <c r="P1969" s="45">
        <f t="shared" si="682"/>
        <v>28</v>
      </c>
      <c r="Q1969" s="33" t="str">
        <f t="shared" si="683"/>
        <v/>
      </c>
      <c r="R1969" s="33">
        <f t="shared" si="684"/>
        <v>12</v>
      </c>
      <c r="S1969" s="33" t="str">
        <f t="shared" si="685"/>
        <v>134_12</v>
      </c>
      <c r="T1969" s="35" t="str">
        <f t="shared" si="686"/>
        <v>134PM</v>
      </c>
      <c r="U1969" s="35" t="str">
        <f t="shared" si="687"/>
        <v>134PMEW</v>
      </c>
      <c r="V1969" s="35" t="str">
        <f t="shared" si="681"/>
        <v>2A</v>
      </c>
      <c r="W1969" s="35" t="str">
        <f t="shared" si="674"/>
        <v>134PM2A144</v>
      </c>
      <c r="X1969" s="388">
        <f t="shared" si="675"/>
        <v>0</v>
      </c>
      <c r="Y1969" s="388">
        <f t="shared" si="676"/>
        <v>0</v>
      </c>
      <c r="Z1969" s="280" t="str">
        <f t="shared" si="666"/>
        <v/>
      </c>
      <c r="AA1969" s="280" t="str">
        <f t="shared" si="667"/>
        <v/>
      </c>
      <c r="AB1969" s="389" t="str">
        <f t="shared" si="677"/>
        <v/>
      </c>
      <c r="AC1969" s="389" t="str">
        <f t="shared" si="678"/>
        <v/>
      </c>
      <c r="AD1969" s="390">
        <f t="shared" si="668"/>
        <v>1</v>
      </c>
      <c r="AE1969" s="282">
        <f t="shared" si="669"/>
        <v>0</v>
      </c>
      <c r="AF1969" s="359">
        <f t="shared" si="670"/>
        <v>0</v>
      </c>
      <c r="AG1969" s="280">
        <f t="shared" si="671"/>
        <v>0</v>
      </c>
      <c r="AH1969" s="280">
        <f t="shared" si="688"/>
        <v>0</v>
      </c>
      <c r="AI1969" s="280">
        <f>IF(ISBLANK(T1969),AI1968,IF(COUNTIF(T$2:T1969,T1969)&gt;1,AI1968,1+MAX(AI1968,0)))</f>
        <v>52</v>
      </c>
      <c r="AL1969" s="391" t="str">
        <f t="shared" si="679"/>
        <v/>
      </c>
      <c r="AM1969" s="391" t="str">
        <f t="shared" si="680"/>
        <v/>
      </c>
      <c r="AO1969" s="310" t="str">
        <f t="shared" si="673"/>
        <v/>
      </c>
      <c r="AP1969" s="310">
        <f>SUM(AO$1:AO1969)</f>
        <v>0</v>
      </c>
      <c r="AQ1969" s="310">
        <f>SUM(AK$2:AK1969)</f>
        <v>12</v>
      </c>
      <c r="AR1969" s="310">
        <f>COUNTA(AJ$2:AJ1969)</f>
        <v>12</v>
      </c>
      <c r="AS1969" s="312"/>
      <c r="AT1969" s="312"/>
      <c r="AU1969" s="312"/>
      <c r="AV1969" s="312"/>
      <c r="AW1969" s="312"/>
      <c r="AZ1969">
        <v>7</v>
      </c>
      <c r="BA1969">
        <v>11</v>
      </c>
    </row>
    <row r="1970" spans="1:53" x14ac:dyDescent="0.25">
      <c r="A1970">
        <v>134</v>
      </c>
      <c r="B1970" t="s">
        <v>66</v>
      </c>
      <c r="C1970" t="s">
        <v>960</v>
      </c>
      <c r="D1970"/>
      <c r="E1970">
        <v>2</v>
      </c>
      <c r="F1970">
        <v>1</v>
      </c>
      <c r="G1970">
        <v>1</v>
      </c>
      <c r="H1970">
        <v>9</v>
      </c>
      <c r="I1970">
        <v>2</v>
      </c>
      <c r="J1970">
        <v>1</v>
      </c>
      <c r="K1970">
        <v>0</v>
      </c>
      <c r="L1970">
        <v>0</v>
      </c>
      <c r="M1970" t="s">
        <v>962</v>
      </c>
      <c r="O1970" s="101">
        <f>IF(ISBLANK(C1970),O1969,IF(COUNTIF(C$2:C1970,C1970)&gt;1,O1969,1+MAX(O1969,0)))</f>
        <v>53</v>
      </c>
      <c r="P1970" s="45">
        <f t="shared" si="682"/>
        <v>28</v>
      </c>
      <c r="Q1970" s="33" t="str">
        <f t="shared" si="683"/>
        <v/>
      </c>
      <c r="R1970" s="33">
        <f t="shared" si="684"/>
        <v>13</v>
      </c>
      <c r="S1970" s="33" t="str">
        <f t="shared" si="685"/>
        <v>134_13</v>
      </c>
      <c r="T1970" s="35" t="str">
        <f t="shared" si="686"/>
        <v>134PM</v>
      </c>
      <c r="U1970" s="35" t="str">
        <f t="shared" si="687"/>
        <v>134PMNS</v>
      </c>
      <c r="V1970" s="35" t="str">
        <f t="shared" si="681"/>
        <v>2A</v>
      </c>
      <c r="W1970" s="35" t="str">
        <f t="shared" si="674"/>
        <v>134PM2A211</v>
      </c>
      <c r="X1970" s="388">
        <f t="shared" si="675"/>
        <v>0</v>
      </c>
      <c r="Y1970" s="388">
        <f t="shared" si="676"/>
        <v>0</v>
      </c>
      <c r="Z1970" s="280" t="str">
        <f t="shared" si="666"/>
        <v/>
      </c>
      <c r="AA1970" s="280" t="str">
        <f t="shared" si="667"/>
        <v/>
      </c>
      <c r="AB1970" s="389" t="str">
        <f t="shared" si="677"/>
        <v/>
      </c>
      <c r="AC1970" s="389" t="str">
        <f t="shared" si="678"/>
        <v/>
      </c>
      <c r="AD1970" s="390" t="str">
        <f t="shared" si="668"/>
        <v/>
      </c>
      <c r="AE1970" s="282">
        <f t="shared" si="669"/>
        <v>0</v>
      </c>
      <c r="AF1970" s="359">
        <f t="shared" si="670"/>
        <v>0</v>
      </c>
      <c r="AG1970" s="280">
        <f t="shared" si="671"/>
        <v>0</v>
      </c>
      <c r="AH1970" s="280">
        <f t="shared" si="688"/>
        <v>0</v>
      </c>
      <c r="AI1970" s="280">
        <f>IF(ISBLANK(T1970),AI1969,IF(COUNTIF(T$2:T1970,T1970)&gt;1,AI1969,1+MAX(AI1969,0)))</f>
        <v>52</v>
      </c>
      <c r="AL1970" s="391" t="str">
        <f t="shared" si="679"/>
        <v/>
      </c>
      <c r="AM1970" s="391" t="str">
        <f t="shared" si="680"/>
        <v/>
      </c>
      <c r="AO1970" s="310" t="str">
        <f t="shared" si="673"/>
        <v/>
      </c>
      <c r="AP1970" s="310">
        <f>SUM(AO$1:AO1970)</f>
        <v>0</v>
      </c>
      <c r="AQ1970" s="310">
        <f>SUM(AK$2:AK1970)</f>
        <v>12</v>
      </c>
      <c r="AR1970" s="310">
        <f>COUNTA(AJ$2:AJ1970)</f>
        <v>12</v>
      </c>
      <c r="AS1970" s="312"/>
      <c r="AT1970" s="312"/>
      <c r="AU1970" s="312"/>
      <c r="AV1970" s="312"/>
      <c r="AW1970" s="312"/>
      <c r="AZ1970">
        <v>0</v>
      </c>
      <c r="BA1970">
        <v>0</v>
      </c>
    </row>
    <row r="1971" spans="1:53" x14ac:dyDescent="0.25">
      <c r="A1971">
        <v>134</v>
      </c>
      <c r="B1971" t="s">
        <v>66</v>
      </c>
      <c r="C1971" t="s">
        <v>960</v>
      </c>
      <c r="D1971"/>
      <c r="E1971">
        <v>2</v>
      </c>
      <c r="F1971">
        <v>1</v>
      </c>
      <c r="G1971">
        <v>2</v>
      </c>
      <c r="H1971">
        <v>20</v>
      </c>
      <c r="I1971">
        <v>5</v>
      </c>
      <c r="J1971">
        <v>1</v>
      </c>
      <c r="K1971">
        <v>0</v>
      </c>
      <c r="L1971">
        <v>0</v>
      </c>
      <c r="M1971" t="s">
        <v>962</v>
      </c>
      <c r="O1971" s="101">
        <f>IF(ISBLANK(C1971),O1970,IF(COUNTIF(C$2:C1971,C1971)&gt;1,O1970,1+MAX(O1970,0)))</f>
        <v>53</v>
      </c>
      <c r="P1971" s="45">
        <f t="shared" si="682"/>
        <v>28</v>
      </c>
      <c r="Q1971" s="33" t="str">
        <f t="shared" si="683"/>
        <v/>
      </c>
      <c r="R1971" s="33">
        <f t="shared" si="684"/>
        <v>13</v>
      </c>
      <c r="S1971" s="33" t="str">
        <f t="shared" si="685"/>
        <v>134_13</v>
      </c>
      <c r="T1971" s="35" t="str">
        <f t="shared" si="686"/>
        <v>134PM</v>
      </c>
      <c r="U1971" s="35" t="str">
        <f t="shared" si="687"/>
        <v>134PMNS</v>
      </c>
      <c r="V1971" s="35" t="str">
        <f t="shared" si="681"/>
        <v>2A</v>
      </c>
      <c r="W1971" s="35" t="str">
        <f t="shared" si="674"/>
        <v>134PM2A212</v>
      </c>
      <c r="X1971" s="388">
        <f t="shared" si="675"/>
        <v>0</v>
      </c>
      <c r="Y1971" s="388">
        <f t="shared" si="676"/>
        <v>0</v>
      </c>
      <c r="Z1971" s="280" t="str">
        <f t="shared" si="666"/>
        <v/>
      </c>
      <c r="AA1971" s="280" t="str">
        <f t="shared" si="667"/>
        <v/>
      </c>
      <c r="AB1971" s="389" t="str">
        <f t="shared" si="677"/>
        <v/>
      </c>
      <c r="AC1971" s="389" t="str">
        <f t="shared" si="678"/>
        <v/>
      </c>
      <c r="AD1971" s="390" t="str">
        <f t="shared" si="668"/>
        <v/>
      </c>
      <c r="AE1971" s="282">
        <f t="shared" si="669"/>
        <v>0</v>
      </c>
      <c r="AF1971" s="359">
        <f t="shared" si="670"/>
        <v>1</v>
      </c>
      <c r="AG1971" s="280">
        <f t="shared" si="671"/>
        <v>0</v>
      </c>
      <c r="AH1971" s="280">
        <f t="shared" si="688"/>
        <v>0</v>
      </c>
      <c r="AI1971" s="280">
        <f>IF(ISBLANK(T1971),AI1970,IF(COUNTIF(T$2:T1971,T1971)&gt;1,AI1970,1+MAX(AI1970,0)))</f>
        <v>52</v>
      </c>
      <c r="AL1971" s="391" t="str">
        <f t="shared" si="679"/>
        <v/>
      </c>
      <c r="AM1971" s="391" t="str">
        <f t="shared" si="680"/>
        <v/>
      </c>
      <c r="AO1971" s="310" t="str">
        <f t="shared" si="673"/>
        <v/>
      </c>
      <c r="AP1971" s="310">
        <f>SUM(AO$1:AO1971)</f>
        <v>0</v>
      </c>
      <c r="AQ1971" s="310">
        <f>SUM(AK$2:AK1971)</f>
        <v>12</v>
      </c>
      <c r="AR1971" s="310">
        <f>COUNTA(AJ$2:AJ1971)</f>
        <v>12</v>
      </c>
      <c r="AS1971" s="312"/>
      <c r="AT1971" s="312"/>
      <c r="AU1971" s="312"/>
      <c r="AV1971" s="312"/>
      <c r="AW1971" s="312"/>
      <c r="AZ1971">
        <v>0</v>
      </c>
      <c r="BA1971">
        <v>0</v>
      </c>
    </row>
    <row r="1972" spans="1:53" x14ac:dyDescent="0.25">
      <c r="A1972">
        <v>134</v>
      </c>
      <c r="B1972" t="s">
        <v>66</v>
      </c>
      <c r="C1972" t="s">
        <v>960</v>
      </c>
      <c r="D1972"/>
      <c r="E1972">
        <v>2</v>
      </c>
      <c r="F1972">
        <v>1</v>
      </c>
      <c r="G1972">
        <v>3</v>
      </c>
      <c r="H1972">
        <v>10</v>
      </c>
      <c r="I1972">
        <v>4</v>
      </c>
      <c r="J1972">
        <v>1</v>
      </c>
      <c r="K1972">
        <v>0</v>
      </c>
      <c r="L1972">
        <v>0</v>
      </c>
      <c r="M1972" t="s">
        <v>962</v>
      </c>
      <c r="O1972" s="101">
        <f>IF(ISBLANK(C1972),O1971,IF(COUNTIF(C$2:C1972,C1972)&gt;1,O1971,1+MAX(O1971,0)))</f>
        <v>53</v>
      </c>
      <c r="P1972" s="45">
        <f t="shared" si="682"/>
        <v>28</v>
      </c>
      <c r="Q1972" s="33" t="str">
        <f t="shared" si="683"/>
        <v/>
      </c>
      <c r="R1972" s="33">
        <f t="shared" si="684"/>
        <v>13</v>
      </c>
      <c r="S1972" s="33" t="str">
        <f t="shared" si="685"/>
        <v>134_13</v>
      </c>
      <c r="T1972" s="35" t="str">
        <f t="shared" si="686"/>
        <v>134PM</v>
      </c>
      <c r="U1972" s="35" t="str">
        <f t="shared" si="687"/>
        <v>134PMEW</v>
      </c>
      <c r="V1972" s="35" t="str">
        <f t="shared" si="681"/>
        <v>2A</v>
      </c>
      <c r="W1972" s="35" t="str">
        <f t="shared" si="674"/>
        <v>134PM2A213</v>
      </c>
      <c r="X1972" s="388">
        <f t="shared" si="675"/>
        <v>0</v>
      </c>
      <c r="Y1972" s="388">
        <f t="shared" si="676"/>
        <v>0</v>
      </c>
      <c r="Z1972" s="280" t="str">
        <f t="shared" si="666"/>
        <v/>
      </c>
      <c r="AA1972" s="280" t="str">
        <f t="shared" si="667"/>
        <v/>
      </c>
      <c r="AB1972" s="389" t="str">
        <f t="shared" si="677"/>
        <v/>
      </c>
      <c r="AC1972" s="389" t="str">
        <f t="shared" si="678"/>
        <v/>
      </c>
      <c r="AD1972" s="390">
        <f t="shared" si="668"/>
        <v>1</v>
      </c>
      <c r="AE1972" s="282">
        <f t="shared" si="669"/>
        <v>0</v>
      </c>
      <c r="AF1972" s="359">
        <f t="shared" si="670"/>
        <v>0</v>
      </c>
      <c r="AG1972" s="280">
        <f t="shared" si="671"/>
        <v>0</v>
      </c>
      <c r="AH1972" s="280">
        <f t="shared" si="688"/>
        <v>0</v>
      </c>
      <c r="AI1972" s="280">
        <f>IF(ISBLANK(T1972),AI1971,IF(COUNTIF(T$2:T1972,T1972)&gt;1,AI1971,1+MAX(AI1971,0)))</f>
        <v>52</v>
      </c>
      <c r="AL1972" s="391" t="str">
        <f t="shared" si="679"/>
        <v/>
      </c>
      <c r="AM1972" s="391" t="str">
        <f t="shared" si="680"/>
        <v/>
      </c>
      <c r="AO1972" s="310" t="str">
        <f t="shared" si="673"/>
        <v/>
      </c>
      <c r="AP1972" s="310">
        <f>SUM(AO$1:AO1972)</f>
        <v>0</v>
      </c>
      <c r="AQ1972" s="310">
        <f>SUM(AK$2:AK1972)</f>
        <v>12</v>
      </c>
      <c r="AR1972" s="310">
        <f>COUNTA(AJ$2:AJ1972)</f>
        <v>12</v>
      </c>
      <c r="AS1972" s="312"/>
      <c r="AT1972" s="312"/>
      <c r="AU1972" s="312"/>
      <c r="AV1972" s="312"/>
      <c r="AW1972" s="312"/>
      <c r="AZ1972">
        <v>2</v>
      </c>
      <c r="BA1972">
        <v>6</v>
      </c>
    </row>
    <row r="1973" spans="1:53" x14ac:dyDescent="0.25">
      <c r="A1973">
        <v>134</v>
      </c>
      <c r="B1973" t="s">
        <v>66</v>
      </c>
      <c r="C1973" t="s">
        <v>960</v>
      </c>
      <c r="D1973"/>
      <c r="E1973">
        <v>2</v>
      </c>
      <c r="F1973">
        <v>1</v>
      </c>
      <c r="G1973">
        <v>4</v>
      </c>
      <c r="H1973">
        <v>4</v>
      </c>
      <c r="I1973">
        <v>1</v>
      </c>
      <c r="J1973">
        <v>1</v>
      </c>
      <c r="K1973">
        <v>0</v>
      </c>
      <c r="L1973">
        <v>0</v>
      </c>
      <c r="M1973" t="s">
        <v>962</v>
      </c>
      <c r="O1973" s="101">
        <f>IF(ISBLANK(C1973),O1972,IF(COUNTIF(C$2:C1973,C1973)&gt;1,O1972,1+MAX(O1972,0)))</f>
        <v>53</v>
      </c>
      <c r="P1973" s="45">
        <f t="shared" si="682"/>
        <v>28</v>
      </c>
      <c r="Q1973" s="33" t="str">
        <f t="shared" si="683"/>
        <v/>
      </c>
      <c r="R1973" s="33">
        <f t="shared" si="684"/>
        <v>13</v>
      </c>
      <c r="S1973" s="33" t="str">
        <f t="shared" si="685"/>
        <v>134_13</v>
      </c>
      <c r="T1973" s="35" t="str">
        <f t="shared" si="686"/>
        <v>134PM</v>
      </c>
      <c r="U1973" s="35" t="str">
        <f t="shared" si="687"/>
        <v>134PMEW</v>
      </c>
      <c r="V1973" s="35" t="str">
        <f t="shared" si="681"/>
        <v>2A</v>
      </c>
      <c r="W1973" s="35" t="str">
        <f t="shared" si="674"/>
        <v>134PM2A214</v>
      </c>
      <c r="X1973" s="388">
        <f t="shared" si="675"/>
        <v>0</v>
      </c>
      <c r="Y1973" s="388">
        <f t="shared" si="676"/>
        <v>0</v>
      </c>
      <c r="Z1973" s="280" t="str">
        <f t="shared" si="666"/>
        <v/>
      </c>
      <c r="AA1973" s="280" t="str">
        <f t="shared" si="667"/>
        <v/>
      </c>
      <c r="AB1973" s="389" t="str">
        <f t="shared" si="677"/>
        <v/>
      </c>
      <c r="AC1973" s="389" t="str">
        <f t="shared" si="678"/>
        <v/>
      </c>
      <c r="AD1973" s="390">
        <f t="shared" si="668"/>
        <v>1</v>
      </c>
      <c r="AE1973" s="282">
        <f t="shared" si="669"/>
        <v>0</v>
      </c>
      <c r="AF1973" s="359">
        <f t="shared" si="670"/>
        <v>0</v>
      </c>
      <c r="AG1973" s="280">
        <f t="shared" si="671"/>
        <v>0</v>
      </c>
      <c r="AH1973" s="280">
        <f t="shared" si="688"/>
        <v>0</v>
      </c>
      <c r="AI1973" s="280">
        <f>IF(ISBLANK(T1973),AI1972,IF(COUNTIF(T$2:T1973,T1973)&gt;1,AI1972,1+MAX(AI1972,0)))</f>
        <v>52</v>
      </c>
      <c r="AL1973" s="391" t="str">
        <f t="shared" si="679"/>
        <v/>
      </c>
      <c r="AM1973" s="391" t="str">
        <f t="shared" si="680"/>
        <v/>
      </c>
      <c r="AO1973" s="310" t="str">
        <f t="shared" si="673"/>
        <v/>
      </c>
      <c r="AP1973" s="310">
        <f>SUM(AO$1:AO1973)</f>
        <v>0</v>
      </c>
      <c r="AQ1973" s="310">
        <f>SUM(AK$2:AK1973)</f>
        <v>12</v>
      </c>
      <c r="AR1973" s="310">
        <f>COUNTA(AJ$2:AJ1973)</f>
        <v>12</v>
      </c>
      <c r="AS1973" s="312"/>
      <c r="AT1973" s="312"/>
      <c r="AU1973" s="312"/>
      <c r="AV1973" s="312"/>
      <c r="AW1973" s="312"/>
      <c r="AZ1973">
        <v>1</v>
      </c>
      <c r="BA1973">
        <v>3</v>
      </c>
    </row>
    <row r="1974" spans="1:53" x14ac:dyDescent="0.25">
      <c r="A1974">
        <v>134</v>
      </c>
      <c r="B1974" t="s">
        <v>66</v>
      </c>
      <c r="C1974" t="s">
        <v>960</v>
      </c>
      <c r="D1974"/>
      <c r="E1974">
        <v>2</v>
      </c>
      <c r="F1974">
        <v>2</v>
      </c>
      <c r="G1974">
        <v>1</v>
      </c>
      <c r="H1974">
        <v>10</v>
      </c>
      <c r="I1974">
        <v>1</v>
      </c>
      <c r="J1974">
        <v>2</v>
      </c>
      <c r="K1974">
        <v>0</v>
      </c>
      <c r="L1974">
        <v>0</v>
      </c>
      <c r="M1974" t="s">
        <v>962</v>
      </c>
      <c r="O1974" s="101">
        <f>IF(ISBLANK(C1974),O1973,IF(COUNTIF(C$2:C1974,C1974)&gt;1,O1973,1+MAX(O1973,0)))</f>
        <v>53</v>
      </c>
      <c r="P1974" s="45">
        <f t="shared" si="682"/>
        <v>28</v>
      </c>
      <c r="Q1974" s="33" t="str">
        <f t="shared" si="683"/>
        <v/>
      </c>
      <c r="R1974" s="33">
        <f t="shared" si="684"/>
        <v>14</v>
      </c>
      <c r="S1974" s="33" t="str">
        <f t="shared" si="685"/>
        <v>134_14</v>
      </c>
      <c r="T1974" s="35" t="str">
        <f t="shared" si="686"/>
        <v>134PM</v>
      </c>
      <c r="U1974" s="35" t="str">
        <f t="shared" si="687"/>
        <v>134PMNS</v>
      </c>
      <c r="V1974" s="35" t="str">
        <f t="shared" si="681"/>
        <v>2A</v>
      </c>
      <c r="W1974" s="35" t="str">
        <f t="shared" si="674"/>
        <v>134PM2A221</v>
      </c>
      <c r="X1974" s="388">
        <f t="shared" si="675"/>
        <v>0</v>
      </c>
      <c r="Y1974" s="388">
        <f t="shared" si="676"/>
        <v>0</v>
      </c>
      <c r="Z1974" s="280" t="str">
        <f t="shared" si="666"/>
        <v/>
      </c>
      <c r="AA1974" s="280" t="str">
        <f t="shared" si="667"/>
        <v/>
      </c>
      <c r="AB1974" s="389" t="str">
        <f t="shared" si="677"/>
        <v/>
      </c>
      <c r="AC1974" s="389" t="str">
        <f t="shared" si="678"/>
        <v/>
      </c>
      <c r="AD1974" s="390" t="str">
        <f t="shared" si="668"/>
        <v/>
      </c>
      <c r="AE1974" s="282">
        <f t="shared" si="669"/>
        <v>0</v>
      </c>
      <c r="AF1974" s="359">
        <f t="shared" si="670"/>
        <v>0</v>
      </c>
      <c r="AG1974" s="280">
        <f t="shared" si="671"/>
        <v>0</v>
      </c>
      <c r="AH1974" s="280">
        <f t="shared" si="688"/>
        <v>0</v>
      </c>
      <c r="AI1974" s="280">
        <f>IF(ISBLANK(T1974),AI1973,IF(COUNTIF(T$2:T1974,T1974)&gt;1,AI1973,1+MAX(AI1973,0)))</f>
        <v>52</v>
      </c>
      <c r="AL1974" s="391" t="str">
        <f t="shared" si="679"/>
        <v/>
      </c>
      <c r="AM1974" s="391" t="str">
        <f t="shared" si="680"/>
        <v/>
      </c>
      <c r="AO1974" s="310" t="str">
        <f t="shared" si="673"/>
        <v/>
      </c>
      <c r="AP1974" s="310">
        <f>SUM(AO$1:AO1974)</f>
        <v>0</v>
      </c>
      <c r="AQ1974" s="310">
        <f>SUM(AK$2:AK1974)</f>
        <v>12</v>
      </c>
      <c r="AR1974" s="310">
        <f>COUNTA(AJ$2:AJ1974)</f>
        <v>12</v>
      </c>
      <c r="AS1974" s="312"/>
      <c r="AT1974" s="312"/>
      <c r="AU1974" s="312"/>
      <c r="AV1974" s="312"/>
      <c r="AW1974" s="312"/>
      <c r="AZ1974">
        <v>0</v>
      </c>
      <c r="BA1974">
        <v>0</v>
      </c>
    </row>
    <row r="1975" spans="1:53" x14ac:dyDescent="0.25">
      <c r="A1975">
        <v>134</v>
      </c>
      <c r="B1975" t="s">
        <v>66</v>
      </c>
      <c r="C1975" t="s">
        <v>960</v>
      </c>
      <c r="D1975"/>
      <c r="E1975">
        <v>2</v>
      </c>
      <c r="F1975">
        <v>2</v>
      </c>
      <c r="G1975">
        <v>2</v>
      </c>
      <c r="H1975">
        <v>20</v>
      </c>
      <c r="I1975">
        <v>5</v>
      </c>
      <c r="J1975">
        <v>0</v>
      </c>
      <c r="K1975">
        <v>0</v>
      </c>
      <c r="L1975">
        <v>0</v>
      </c>
      <c r="M1975" t="s">
        <v>962</v>
      </c>
      <c r="O1975" s="101">
        <f>IF(ISBLANK(C1975),O1974,IF(COUNTIF(C$2:C1975,C1975)&gt;1,O1974,1+MAX(O1974,0)))</f>
        <v>53</v>
      </c>
      <c r="P1975" s="45">
        <f t="shared" si="682"/>
        <v>28</v>
      </c>
      <c r="Q1975" s="33" t="str">
        <f t="shared" si="683"/>
        <v/>
      </c>
      <c r="R1975" s="33">
        <f t="shared" si="684"/>
        <v>14</v>
      </c>
      <c r="S1975" s="33" t="str">
        <f t="shared" si="685"/>
        <v>134_14</v>
      </c>
      <c r="T1975" s="35" t="str">
        <f t="shared" si="686"/>
        <v>134PM</v>
      </c>
      <c r="U1975" s="35" t="str">
        <f t="shared" si="687"/>
        <v>134PMNS</v>
      </c>
      <c r="V1975" s="35" t="str">
        <f t="shared" si="681"/>
        <v>2A</v>
      </c>
      <c r="W1975" s="35" t="str">
        <f t="shared" si="674"/>
        <v>134PM2A222</v>
      </c>
      <c r="X1975" s="388">
        <f t="shared" si="675"/>
        <v>0</v>
      </c>
      <c r="Y1975" s="388">
        <f t="shared" si="676"/>
        <v>0</v>
      </c>
      <c r="Z1975" s="280" t="str">
        <f t="shared" si="666"/>
        <v/>
      </c>
      <c r="AA1975" s="280" t="str">
        <f t="shared" si="667"/>
        <v/>
      </c>
      <c r="AB1975" s="389" t="str">
        <f t="shared" si="677"/>
        <v/>
      </c>
      <c r="AC1975" s="389" t="str">
        <f t="shared" si="678"/>
        <v/>
      </c>
      <c r="AD1975" s="390" t="str">
        <f t="shared" si="668"/>
        <v/>
      </c>
      <c r="AE1975" s="282">
        <f t="shared" si="669"/>
        <v>0</v>
      </c>
      <c r="AF1975" s="359">
        <f t="shared" si="670"/>
        <v>1</v>
      </c>
      <c r="AG1975" s="280">
        <f t="shared" si="671"/>
        <v>0</v>
      </c>
      <c r="AH1975" s="280">
        <f t="shared" si="688"/>
        <v>0</v>
      </c>
      <c r="AI1975" s="280">
        <f>IF(ISBLANK(T1975),AI1974,IF(COUNTIF(T$2:T1975,T1975)&gt;1,AI1974,1+MAX(AI1974,0)))</f>
        <v>52</v>
      </c>
      <c r="AL1975" s="391" t="str">
        <f t="shared" si="679"/>
        <v/>
      </c>
      <c r="AM1975" s="391" t="str">
        <f t="shared" si="680"/>
        <v/>
      </c>
      <c r="AO1975" s="310" t="str">
        <f t="shared" si="673"/>
        <v/>
      </c>
      <c r="AP1975" s="310">
        <f>SUM(AO$1:AO1975)</f>
        <v>0</v>
      </c>
      <c r="AQ1975" s="310">
        <f>SUM(AK$2:AK1975)</f>
        <v>12</v>
      </c>
      <c r="AR1975" s="310">
        <f>COUNTA(AJ$2:AJ1975)</f>
        <v>12</v>
      </c>
      <c r="AS1975" s="312"/>
      <c r="AT1975" s="312"/>
      <c r="AU1975" s="312"/>
      <c r="AV1975" s="312"/>
      <c r="AW1975" s="312"/>
      <c r="AZ1975">
        <v>0</v>
      </c>
      <c r="BA1975">
        <v>0</v>
      </c>
    </row>
    <row r="1976" spans="1:53" x14ac:dyDescent="0.25">
      <c r="A1976">
        <v>134</v>
      </c>
      <c r="B1976" t="s">
        <v>66</v>
      </c>
      <c r="C1976" t="s">
        <v>960</v>
      </c>
      <c r="D1976"/>
      <c r="E1976">
        <v>2</v>
      </c>
      <c r="F1976">
        <v>2</v>
      </c>
      <c r="G1976">
        <v>3</v>
      </c>
      <c r="H1976">
        <v>11</v>
      </c>
      <c r="I1976">
        <v>1</v>
      </c>
      <c r="J1976">
        <v>0</v>
      </c>
      <c r="K1976">
        <v>0</v>
      </c>
      <c r="L1976">
        <v>0</v>
      </c>
      <c r="M1976" t="s">
        <v>962</v>
      </c>
      <c r="O1976" s="101">
        <f>IF(ISBLANK(C1976),O1975,IF(COUNTIF(C$2:C1976,C1976)&gt;1,O1975,1+MAX(O1975,0)))</f>
        <v>53</v>
      </c>
      <c r="P1976" s="45">
        <f t="shared" si="682"/>
        <v>28</v>
      </c>
      <c r="Q1976" s="33" t="str">
        <f t="shared" si="683"/>
        <v/>
      </c>
      <c r="R1976" s="33">
        <f t="shared" si="684"/>
        <v>14</v>
      </c>
      <c r="S1976" s="33" t="str">
        <f t="shared" si="685"/>
        <v>134_14</v>
      </c>
      <c r="T1976" s="35" t="str">
        <f t="shared" si="686"/>
        <v>134PM</v>
      </c>
      <c r="U1976" s="35" t="str">
        <f t="shared" si="687"/>
        <v>134PMEW</v>
      </c>
      <c r="V1976" s="35" t="str">
        <f t="shared" si="681"/>
        <v>2A</v>
      </c>
      <c r="W1976" s="35" t="str">
        <f t="shared" si="674"/>
        <v>134PM2A223</v>
      </c>
      <c r="X1976" s="388">
        <f t="shared" si="675"/>
        <v>0</v>
      </c>
      <c r="Y1976" s="388">
        <f t="shared" si="676"/>
        <v>0</v>
      </c>
      <c r="Z1976" s="280" t="str">
        <f t="shared" si="666"/>
        <v/>
      </c>
      <c r="AA1976" s="280" t="str">
        <f t="shared" si="667"/>
        <v/>
      </c>
      <c r="AB1976" s="389" t="str">
        <f t="shared" si="677"/>
        <v/>
      </c>
      <c r="AC1976" s="389" t="str">
        <f t="shared" si="678"/>
        <v/>
      </c>
      <c r="AD1976" s="390">
        <f t="shared" si="668"/>
        <v>1</v>
      </c>
      <c r="AE1976" s="282">
        <f t="shared" si="669"/>
        <v>0</v>
      </c>
      <c r="AF1976" s="359">
        <f t="shared" si="670"/>
        <v>0</v>
      </c>
      <c r="AG1976" s="280">
        <f t="shared" si="671"/>
        <v>0</v>
      </c>
      <c r="AH1976" s="280">
        <f t="shared" si="688"/>
        <v>0</v>
      </c>
      <c r="AI1976" s="280">
        <f>IF(ISBLANK(T1976),AI1975,IF(COUNTIF(T$2:T1976,T1976)&gt;1,AI1975,1+MAX(AI1975,0)))</f>
        <v>52</v>
      </c>
      <c r="AL1976" s="391" t="str">
        <f t="shared" si="679"/>
        <v/>
      </c>
      <c r="AM1976" s="391" t="str">
        <f t="shared" si="680"/>
        <v/>
      </c>
      <c r="AO1976" s="310" t="str">
        <f t="shared" si="673"/>
        <v/>
      </c>
      <c r="AP1976" s="310">
        <f>SUM(AO$1:AO1976)</f>
        <v>0</v>
      </c>
      <c r="AQ1976" s="310">
        <f>SUM(AK$2:AK1976)</f>
        <v>12</v>
      </c>
      <c r="AR1976" s="310">
        <f>COUNTA(AJ$2:AJ1976)</f>
        <v>12</v>
      </c>
      <c r="AS1976" s="312"/>
      <c r="AT1976" s="312"/>
      <c r="AU1976" s="312"/>
      <c r="AV1976" s="312"/>
      <c r="AW1976" s="312"/>
      <c r="AZ1976">
        <v>4</v>
      </c>
      <c r="BA1976">
        <v>7</v>
      </c>
    </row>
    <row r="1977" spans="1:53" x14ac:dyDescent="0.25">
      <c r="A1977">
        <v>134</v>
      </c>
      <c r="B1977" t="s">
        <v>66</v>
      </c>
      <c r="C1977" t="s">
        <v>960</v>
      </c>
      <c r="D1977"/>
      <c r="E1977">
        <v>2</v>
      </c>
      <c r="F1977">
        <v>2</v>
      </c>
      <c r="G1977">
        <v>4</v>
      </c>
      <c r="H1977">
        <v>11</v>
      </c>
      <c r="I1977">
        <v>4</v>
      </c>
      <c r="J1977">
        <v>1</v>
      </c>
      <c r="K1977">
        <v>0</v>
      </c>
      <c r="L1977">
        <v>0</v>
      </c>
      <c r="M1977" t="s">
        <v>962</v>
      </c>
      <c r="O1977" s="101">
        <f>IF(ISBLANK(C1977),O1976,IF(COUNTIF(C$2:C1977,C1977)&gt;1,O1976,1+MAX(O1976,0)))</f>
        <v>53</v>
      </c>
      <c r="P1977" s="45">
        <f t="shared" si="682"/>
        <v>28</v>
      </c>
      <c r="Q1977" s="33" t="str">
        <f t="shared" si="683"/>
        <v/>
      </c>
      <c r="R1977" s="33">
        <f t="shared" si="684"/>
        <v>14</v>
      </c>
      <c r="S1977" s="33" t="str">
        <f t="shared" si="685"/>
        <v>134_14</v>
      </c>
      <c r="T1977" s="35" t="str">
        <f t="shared" si="686"/>
        <v>134PM</v>
      </c>
      <c r="U1977" s="35" t="str">
        <f t="shared" si="687"/>
        <v>134PMEW</v>
      </c>
      <c r="V1977" s="35" t="str">
        <f t="shared" si="681"/>
        <v>2A</v>
      </c>
      <c r="W1977" s="35" t="str">
        <f t="shared" si="674"/>
        <v>134PM2A224</v>
      </c>
      <c r="X1977" s="388">
        <f t="shared" si="675"/>
        <v>0</v>
      </c>
      <c r="Y1977" s="388">
        <f t="shared" si="676"/>
        <v>0</v>
      </c>
      <c r="Z1977" s="280" t="str">
        <f t="shared" si="666"/>
        <v/>
      </c>
      <c r="AA1977" s="280" t="str">
        <f t="shared" si="667"/>
        <v/>
      </c>
      <c r="AB1977" s="389" t="str">
        <f t="shared" si="677"/>
        <v/>
      </c>
      <c r="AC1977" s="389" t="str">
        <f t="shared" si="678"/>
        <v/>
      </c>
      <c r="AD1977" s="390">
        <f t="shared" si="668"/>
        <v>1</v>
      </c>
      <c r="AE1977" s="282">
        <f t="shared" si="669"/>
        <v>0</v>
      </c>
      <c r="AF1977" s="359">
        <f t="shared" si="670"/>
        <v>0</v>
      </c>
      <c r="AG1977" s="280">
        <f t="shared" si="671"/>
        <v>0</v>
      </c>
      <c r="AH1977" s="280">
        <f t="shared" si="688"/>
        <v>0</v>
      </c>
      <c r="AI1977" s="280">
        <f>IF(ISBLANK(T1977),AI1976,IF(COUNTIF(T$2:T1977,T1977)&gt;1,AI1976,1+MAX(AI1976,0)))</f>
        <v>52</v>
      </c>
      <c r="AL1977" s="391" t="str">
        <f t="shared" si="679"/>
        <v/>
      </c>
      <c r="AM1977" s="391" t="str">
        <f t="shared" si="680"/>
        <v/>
      </c>
      <c r="AO1977" s="310" t="str">
        <f t="shared" si="673"/>
        <v/>
      </c>
      <c r="AP1977" s="310">
        <f>SUM(AO$1:AO1977)</f>
        <v>0</v>
      </c>
      <c r="AQ1977" s="310">
        <f>SUM(AK$2:AK1977)</f>
        <v>12</v>
      </c>
      <c r="AR1977" s="310">
        <f>COUNTA(AJ$2:AJ1977)</f>
        <v>12</v>
      </c>
      <c r="AS1977" s="312"/>
      <c r="AT1977" s="312"/>
      <c r="AU1977" s="312"/>
      <c r="AV1977" s="312"/>
      <c r="AW1977" s="312"/>
      <c r="AZ1977">
        <v>5</v>
      </c>
      <c r="BA1977">
        <v>5</v>
      </c>
    </row>
    <row r="1978" spans="1:53" x14ac:dyDescent="0.25">
      <c r="A1978">
        <v>134</v>
      </c>
      <c r="B1978" t="s">
        <v>66</v>
      </c>
      <c r="C1978" t="s">
        <v>960</v>
      </c>
      <c r="D1978"/>
      <c r="E1978">
        <v>2</v>
      </c>
      <c r="F1978">
        <v>3</v>
      </c>
      <c r="G1978">
        <v>1</v>
      </c>
      <c r="H1978">
        <v>14</v>
      </c>
      <c r="I1978">
        <v>4</v>
      </c>
      <c r="J1978">
        <v>0</v>
      </c>
      <c r="K1978">
        <v>0</v>
      </c>
      <c r="L1978">
        <v>0</v>
      </c>
      <c r="M1978" t="s">
        <v>962</v>
      </c>
      <c r="O1978" s="101">
        <f>IF(ISBLANK(C1978),O1977,IF(COUNTIF(C$2:C1978,C1978)&gt;1,O1977,1+MAX(O1977,0)))</f>
        <v>53</v>
      </c>
      <c r="P1978" s="45">
        <f t="shared" si="682"/>
        <v>28</v>
      </c>
      <c r="Q1978" s="33" t="str">
        <f t="shared" si="683"/>
        <v/>
      </c>
      <c r="R1978" s="33">
        <f t="shared" si="684"/>
        <v>15</v>
      </c>
      <c r="S1978" s="33" t="str">
        <f t="shared" si="685"/>
        <v>134_15</v>
      </c>
      <c r="T1978" s="35" t="str">
        <f t="shared" si="686"/>
        <v>134PM</v>
      </c>
      <c r="U1978" s="35" t="str">
        <f t="shared" si="687"/>
        <v>134PMNS</v>
      </c>
      <c r="V1978" s="35" t="str">
        <f t="shared" si="681"/>
        <v>2A</v>
      </c>
      <c r="W1978" s="35" t="str">
        <f t="shared" si="674"/>
        <v>134PM2A231</v>
      </c>
      <c r="X1978" s="388">
        <f t="shared" si="675"/>
        <v>0</v>
      </c>
      <c r="Y1978" s="388">
        <f t="shared" si="676"/>
        <v>0</v>
      </c>
      <c r="Z1978" s="280" t="str">
        <f t="shared" si="666"/>
        <v/>
      </c>
      <c r="AA1978" s="280" t="str">
        <f t="shared" si="667"/>
        <v/>
      </c>
      <c r="AB1978" s="389" t="str">
        <f t="shared" si="677"/>
        <v/>
      </c>
      <c r="AC1978" s="389" t="str">
        <f t="shared" si="678"/>
        <v/>
      </c>
      <c r="AD1978" s="390" t="str">
        <f t="shared" si="668"/>
        <v/>
      </c>
      <c r="AE1978" s="282">
        <f t="shared" si="669"/>
        <v>0</v>
      </c>
      <c r="AF1978" s="359">
        <f t="shared" si="670"/>
        <v>0</v>
      </c>
      <c r="AG1978" s="280">
        <f t="shared" si="671"/>
        <v>0</v>
      </c>
      <c r="AH1978" s="280">
        <f t="shared" si="688"/>
        <v>0</v>
      </c>
      <c r="AI1978" s="280">
        <f>IF(ISBLANK(T1978),AI1977,IF(COUNTIF(T$2:T1978,T1978)&gt;1,AI1977,1+MAX(AI1977,0)))</f>
        <v>52</v>
      </c>
      <c r="AL1978" s="391" t="str">
        <f t="shared" si="679"/>
        <v/>
      </c>
      <c r="AM1978" s="391" t="str">
        <f t="shared" si="680"/>
        <v/>
      </c>
      <c r="AO1978" s="310" t="str">
        <f t="shared" si="673"/>
        <v/>
      </c>
      <c r="AP1978" s="310">
        <f>SUM(AO$1:AO1978)</f>
        <v>0</v>
      </c>
      <c r="AQ1978" s="310">
        <f>SUM(AK$2:AK1978)</f>
        <v>12</v>
      </c>
      <c r="AR1978" s="310">
        <f>COUNTA(AJ$2:AJ1978)</f>
        <v>12</v>
      </c>
      <c r="AS1978" s="312"/>
      <c r="AT1978" s="312"/>
      <c r="AU1978" s="312"/>
      <c r="AV1978" s="312"/>
      <c r="AW1978" s="312"/>
      <c r="AZ1978">
        <v>0</v>
      </c>
      <c r="BA1978">
        <v>0</v>
      </c>
    </row>
    <row r="1979" spans="1:53" x14ac:dyDescent="0.25">
      <c r="A1979">
        <v>134</v>
      </c>
      <c r="B1979" t="s">
        <v>66</v>
      </c>
      <c r="C1979" t="s">
        <v>960</v>
      </c>
      <c r="D1979"/>
      <c r="E1979">
        <v>2</v>
      </c>
      <c r="F1979">
        <v>3</v>
      </c>
      <c r="G1979">
        <v>2</v>
      </c>
      <c r="H1979">
        <v>28</v>
      </c>
      <c r="I1979">
        <v>13</v>
      </c>
      <c r="J1979">
        <v>3</v>
      </c>
      <c r="K1979">
        <v>0</v>
      </c>
      <c r="L1979">
        <v>0</v>
      </c>
      <c r="M1979" t="s">
        <v>962</v>
      </c>
      <c r="O1979" s="101">
        <f>IF(ISBLANK(C1979),O1978,IF(COUNTIF(C$2:C1979,C1979)&gt;1,O1978,1+MAX(O1978,0)))</f>
        <v>53</v>
      </c>
      <c r="P1979" s="45">
        <f t="shared" si="682"/>
        <v>28</v>
      </c>
      <c r="Q1979" s="33" t="str">
        <f t="shared" si="683"/>
        <v/>
      </c>
      <c r="R1979" s="33">
        <f t="shared" si="684"/>
        <v>15</v>
      </c>
      <c r="S1979" s="33" t="str">
        <f t="shared" si="685"/>
        <v>134_15</v>
      </c>
      <c r="T1979" s="35" t="str">
        <f t="shared" si="686"/>
        <v>134PM</v>
      </c>
      <c r="U1979" s="35" t="str">
        <f t="shared" si="687"/>
        <v>134PMNS</v>
      </c>
      <c r="V1979" s="35" t="str">
        <f t="shared" si="681"/>
        <v>2A</v>
      </c>
      <c r="W1979" s="35" t="str">
        <f t="shared" si="674"/>
        <v>134PM2A232</v>
      </c>
      <c r="X1979" s="388">
        <f t="shared" si="675"/>
        <v>0</v>
      </c>
      <c r="Y1979" s="388">
        <f t="shared" si="676"/>
        <v>0</v>
      </c>
      <c r="Z1979" s="280" t="str">
        <f t="shared" si="666"/>
        <v/>
      </c>
      <c r="AA1979" s="280" t="str">
        <f t="shared" si="667"/>
        <v/>
      </c>
      <c r="AB1979" s="389" t="str">
        <f t="shared" si="677"/>
        <v/>
      </c>
      <c r="AC1979" s="389" t="str">
        <f t="shared" si="678"/>
        <v/>
      </c>
      <c r="AD1979" s="390" t="str">
        <f t="shared" si="668"/>
        <v/>
      </c>
      <c r="AE1979" s="282">
        <f t="shared" si="669"/>
        <v>0</v>
      </c>
      <c r="AF1979" s="359">
        <f t="shared" si="670"/>
        <v>1</v>
      </c>
      <c r="AG1979" s="280">
        <f t="shared" si="671"/>
        <v>0</v>
      </c>
      <c r="AH1979" s="280">
        <f t="shared" si="688"/>
        <v>0</v>
      </c>
      <c r="AI1979" s="280">
        <f>IF(ISBLANK(T1979),AI1978,IF(COUNTIF(T$2:T1979,T1979)&gt;1,AI1978,1+MAX(AI1978,0)))</f>
        <v>52</v>
      </c>
      <c r="AL1979" s="391" t="str">
        <f t="shared" si="679"/>
        <v/>
      </c>
      <c r="AM1979" s="391" t="str">
        <f t="shared" si="680"/>
        <v/>
      </c>
      <c r="AO1979" s="310" t="str">
        <f t="shared" si="673"/>
        <v/>
      </c>
      <c r="AP1979" s="310">
        <f>SUM(AO$1:AO1979)</f>
        <v>0</v>
      </c>
      <c r="AQ1979" s="310">
        <f>SUM(AK$2:AK1979)</f>
        <v>12</v>
      </c>
      <c r="AR1979" s="310">
        <f>COUNTA(AJ$2:AJ1979)</f>
        <v>12</v>
      </c>
      <c r="AS1979" s="312"/>
      <c r="AT1979" s="312"/>
      <c r="AU1979" s="312"/>
      <c r="AV1979" s="312"/>
      <c r="AW1979" s="312"/>
      <c r="AZ1979">
        <v>0</v>
      </c>
      <c r="BA1979">
        <v>0</v>
      </c>
    </row>
    <row r="1980" spans="1:53" x14ac:dyDescent="0.25">
      <c r="A1980">
        <v>134</v>
      </c>
      <c r="B1980" t="s">
        <v>66</v>
      </c>
      <c r="C1980" t="s">
        <v>960</v>
      </c>
      <c r="D1980"/>
      <c r="E1980">
        <v>2</v>
      </c>
      <c r="F1980">
        <v>3</v>
      </c>
      <c r="G1980">
        <v>3</v>
      </c>
      <c r="H1980">
        <v>20</v>
      </c>
      <c r="I1980">
        <v>6</v>
      </c>
      <c r="J1980">
        <v>2</v>
      </c>
      <c r="K1980">
        <v>0</v>
      </c>
      <c r="L1980">
        <v>0</v>
      </c>
      <c r="M1980" t="s">
        <v>962</v>
      </c>
      <c r="O1980" s="101">
        <f>IF(ISBLANK(C1980),O1979,IF(COUNTIF(C$2:C1980,C1980)&gt;1,O1979,1+MAX(O1979,0)))</f>
        <v>53</v>
      </c>
      <c r="P1980" s="45">
        <f t="shared" si="682"/>
        <v>28</v>
      </c>
      <c r="Q1980" s="33" t="str">
        <f t="shared" si="683"/>
        <v/>
      </c>
      <c r="R1980" s="33">
        <f t="shared" si="684"/>
        <v>15</v>
      </c>
      <c r="S1980" s="33" t="str">
        <f t="shared" si="685"/>
        <v>134_15</v>
      </c>
      <c r="T1980" s="35" t="str">
        <f t="shared" si="686"/>
        <v>134PM</v>
      </c>
      <c r="U1980" s="35" t="str">
        <f t="shared" si="687"/>
        <v>134PMEW</v>
      </c>
      <c r="V1980" s="35" t="str">
        <f t="shared" si="681"/>
        <v>2A</v>
      </c>
      <c r="W1980" s="35" t="str">
        <f t="shared" si="674"/>
        <v>134PM2A233</v>
      </c>
      <c r="X1980" s="388">
        <f t="shared" si="675"/>
        <v>0</v>
      </c>
      <c r="Y1980" s="388">
        <f t="shared" si="676"/>
        <v>0</v>
      </c>
      <c r="Z1980" s="280" t="str">
        <f t="shared" si="666"/>
        <v/>
      </c>
      <c r="AA1980" s="280" t="str">
        <f t="shared" si="667"/>
        <v/>
      </c>
      <c r="AB1980" s="389" t="str">
        <f t="shared" si="677"/>
        <v/>
      </c>
      <c r="AC1980" s="389" t="str">
        <f t="shared" si="678"/>
        <v/>
      </c>
      <c r="AD1980" s="390">
        <f t="shared" si="668"/>
        <v>1</v>
      </c>
      <c r="AE1980" s="282">
        <f t="shared" si="669"/>
        <v>0</v>
      </c>
      <c r="AF1980" s="359">
        <f t="shared" si="670"/>
        <v>0</v>
      </c>
      <c r="AG1980" s="280">
        <f t="shared" si="671"/>
        <v>0</v>
      </c>
      <c r="AH1980" s="280">
        <f t="shared" si="688"/>
        <v>0</v>
      </c>
      <c r="AI1980" s="280">
        <f>IF(ISBLANK(T1980),AI1979,IF(COUNTIF(T$2:T1980,T1980)&gt;1,AI1979,1+MAX(AI1979,0)))</f>
        <v>52</v>
      </c>
      <c r="AJ1980" s="42" t="s">
        <v>1070</v>
      </c>
      <c r="AK1980" s="42">
        <v>1</v>
      </c>
      <c r="AL1980" s="391" t="str">
        <f t="shared" si="679"/>
        <v>count 2 was 1 to match gender count</v>
      </c>
      <c r="AM1980" s="391">
        <f t="shared" si="680"/>
        <v>1</v>
      </c>
      <c r="AO1980" s="310" t="str">
        <f t="shared" si="673"/>
        <v/>
      </c>
      <c r="AP1980" s="310">
        <f>SUM(AO$1:AO1980)</f>
        <v>0</v>
      </c>
      <c r="AQ1980" s="310">
        <f>SUM(AK$2:AK1980)</f>
        <v>13</v>
      </c>
      <c r="AR1980" s="310">
        <f>COUNTA(AJ$2:AJ1980)</f>
        <v>13</v>
      </c>
      <c r="AS1980" s="312"/>
      <c r="AT1980" s="312"/>
      <c r="AU1980" s="312"/>
      <c r="AV1980" s="312"/>
      <c r="AW1980" s="312"/>
      <c r="AX1980" s="42" t="s">
        <v>1070</v>
      </c>
      <c r="AY1980" s="42">
        <v>1</v>
      </c>
      <c r="AZ1980">
        <v>2</v>
      </c>
      <c r="BA1980">
        <v>6</v>
      </c>
    </row>
    <row r="1981" spans="1:53" x14ac:dyDescent="0.25">
      <c r="A1981">
        <v>134</v>
      </c>
      <c r="B1981" t="s">
        <v>66</v>
      </c>
      <c r="C1981" t="s">
        <v>960</v>
      </c>
      <c r="D1981"/>
      <c r="E1981">
        <v>2</v>
      </c>
      <c r="F1981">
        <v>3</v>
      </c>
      <c r="G1981">
        <v>4</v>
      </c>
      <c r="H1981">
        <v>15</v>
      </c>
      <c r="I1981">
        <v>3</v>
      </c>
      <c r="J1981">
        <v>1</v>
      </c>
      <c r="K1981">
        <v>0</v>
      </c>
      <c r="L1981">
        <v>0</v>
      </c>
      <c r="M1981" t="s">
        <v>962</v>
      </c>
      <c r="O1981" s="101">
        <f>IF(ISBLANK(C1981),O1980,IF(COUNTIF(C$2:C1981,C1981)&gt;1,O1980,1+MAX(O1980,0)))</f>
        <v>53</v>
      </c>
      <c r="P1981" s="45">
        <f t="shared" si="682"/>
        <v>28</v>
      </c>
      <c r="Q1981" s="33" t="str">
        <f t="shared" si="683"/>
        <v/>
      </c>
      <c r="R1981" s="33">
        <f t="shared" si="684"/>
        <v>15</v>
      </c>
      <c r="S1981" s="33" t="str">
        <f t="shared" si="685"/>
        <v>134_15</v>
      </c>
      <c r="T1981" s="35" t="str">
        <f t="shared" si="686"/>
        <v>134PM</v>
      </c>
      <c r="U1981" s="35" t="str">
        <f t="shared" si="687"/>
        <v>134PMEW</v>
      </c>
      <c r="V1981" s="35" t="str">
        <f t="shared" si="681"/>
        <v>2A</v>
      </c>
      <c r="W1981" s="35" t="str">
        <f t="shared" si="674"/>
        <v>134PM2A234</v>
      </c>
      <c r="X1981" s="388">
        <f t="shared" si="675"/>
        <v>0</v>
      </c>
      <c r="Y1981" s="388">
        <f t="shared" si="676"/>
        <v>0</v>
      </c>
      <c r="Z1981" s="280" t="str">
        <f t="shared" si="666"/>
        <v/>
      </c>
      <c r="AA1981" s="280" t="str">
        <f t="shared" si="667"/>
        <v/>
      </c>
      <c r="AB1981" s="389" t="str">
        <f t="shared" si="677"/>
        <v/>
      </c>
      <c r="AC1981" s="389" t="str">
        <f t="shared" si="678"/>
        <v/>
      </c>
      <c r="AD1981" s="390">
        <f t="shared" si="668"/>
        <v>1</v>
      </c>
      <c r="AE1981" s="282">
        <f t="shared" si="669"/>
        <v>0</v>
      </c>
      <c r="AF1981" s="359">
        <f t="shared" si="670"/>
        <v>0</v>
      </c>
      <c r="AG1981" s="280">
        <f t="shared" si="671"/>
        <v>0</v>
      </c>
      <c r="AH1981" s="280">
        <f t="shared" si="688"/>
        <v>0</v>
      </c>
      <c r="AI1981" s="280">
        <f>IF(ISBLANK(T1981),AI1980,IF(COUNTIF(T$2:T1981,T1981)&gt;1,AI1980,1+MAX(AI1980,0)))</f>
        <v>52</v>
      </c>
      <c r="AL1981" s="391" t="str">
        <f t="shared" si="679"/>
        <v/>
      </c>
      <c r="AM1981" s="391" t="str">
        <f t="shared" si="680"/>
        <v/>
      </c>
      <c r="AO1981" s="310" t="str">
        <f t="shared" si="673"/>
        <v/>
      </c>
      <c r="AP1981" s="310">
        <f>SUM(AO$1:AO1981)</f>
        <v>0</v>
      </c>
      <c r="AQ1981" s="310">
        <f>SUM(AK$2:AK1981)</f>
        <v>13</v>
      </c>
      <c r="AR1981" s="310">
        <f>COUNTA(AJ$2:AJ1981)</f>
        <v>13</v>
      </c>
      <c r="AS1981" s="312"/>
      <c r="AT1981" s="312"/>
      <c r="AU1981" s="312"/>
      <c r="AV1981" s="312"/>
      <c r="AW1981" s="312"/>
      <c r="AZ1981">
        <v>3</v>
      </c>
      <c r="BA1981">
        <v>4</v>
      </c>
    </row>
    <row r="1982" spans="1:53" x14ac:dyDescent="0.25">
      <c r="A1982">
        <v>134</v>
      </c>
      <c r="B1982" t="s">
        <v>66</v>
      </c>
      <c r="C1982" t="s">
        <v>960</v>
      </c>
      <c r="D1982"/>
      <c r="E1982">
        <v>2</v>
      </c>
      <c r="F1982">
        <v>4</v>
      </c>
      <c r="G1982">
        <v>1</v>
      </c>
      <c r="H1982">
        <v>10</v>
      </c>
      <c r="I1982">
        <v>1</v>
      </c>
      <c r="J1982">
        <v>0</v>
      </c>
      <c r="K1982">
        <v>0</v>
      </c>
      <c r="L1982">
        <v>0</v>
      </c>
      <c r="M1982" t="s">
        <v>962</v>
      </c>
      <c r="O1982" s="101">
        <f>IF(ISBLANK(C1982),O1981,IF(COUNTIF(C$2:C1982,C1982)&gt;1,O1981,1+MAX(O1981,0)))</f>
        <v>53</v>
      </c>
      <c r="P1982" s="45">
        <f t="shared" si="682"/>
        <v>28</v>
      </c>
      <c r="Q1982" s="33" t="str">
        <f t="shared" si="683"/>
        <v/>
      </c>
      <c r="R1982" s="33">
        <f t="shared" si="684"/>
        <v>16</v>
      </c>
      <c r="S1982" s="33" t="str">
        <f t="shared" si="685"/>
        <v>134_16</v>
      </c>
      <c r="T1982" s="35" t="str">
        <f t="shared" si="686"/>
        <v>134PM</v>
      </c>
      <c r="U1982" s="35" t="str">
        <f t="shared" si="687"/>
        <v>134PMNS</v>
      </c>
      <c r="V1982" s="35" t="str">
        <f t="shared" si="681"/>
        <v>2A</v>
      </c>
      <c r="W1982" s="35" t="str">
        <f t="shared" si="674"/>
        <v>134PM2A241</v>
      </c>
      <c r="X1982" s="388">
        <f t="shared" si="675"/>
        <v>0</v>
      </c>
      <c r="Y1982" s="388">
        <f t="shared" si="676"/>
        <v>0</v>
      </c>
      <c r="Z1982" s="280" t="str">
        <f t="shared" si="666"/>
        <v/>
      </c>
      <c r="AA1982" s="280" t="str">
        <f t="shared" si="667"/>
        <v/>
      </c>
      <c r="AB1982" s="389" t="str">
        <f t="shared" si="677"/>
        <v/>
      </c>
      <c r="AC1982" s="389" t="str">
        <f t="shared" si="678"/>
        <v/>
      </c>
      <c r="AD1982" s="390" t="str">
        <f t="shared" si="668"/>
        <v/>
      </c>
      <c r="AE1982" s="282">
        <f t="shared" si="669"/>
        <v>0</v>
      </c>
      <c r="AF1982" s="359">
        <f t="shared" si="670"/>
        <v>0</v>
      </c>
      <c r="AG1982" s="280">
        <f t="shared" si="671"/>
        <v>0</v>
      </c>
      <c r="AH1982" s="280">
        <f t="shared" si="688"/>
        <v>0</v>
      </c>
      <c r="AI1982" s="280">
        <f>IF(ISBLANK(T1982),AI1981,IF(COUNTIF(T$2:T1982,T1982)&gt;1,AI1981,1+MAX(AI1981,0)))</f>
        <v>52</v>
      </c>
      <c r="AL1982" s="391" t="str">
        <f t="shared" si="679"/>
        <v/>
      </c>
      <c r="AM1982" s="391" t="str">
        <f t="shared" si="680"/>
        <v/>
      </c>
      <c r="AO1982" s="310" t="str">
        <f t="shared" si="673"/>
        <v/>
      </c>
      <c r="AP1982" s="310">
        <f>SUM(AO$1:AO1982)</f>
        <v>0</v>
      </c>
      <c r="AQ1982" s="310">
        <f>SUM(AK$2:AK1982)</f>
        <v>13</v>
      </c>
      <c r="AR1982" s="310">
        <f>COUNTA(AJ$2:AJ1982)</f>
        <v>13</v>
      </c>
      <c r="AS1982" s="312"/>
      <c r="AT1982" s="312"/>
      <c r="AU1982" s="312"/>
      <c r="AV1982" s="312"/>
      <c r="AW1982" s="312"/>
      <c r="AZ1982">
        <v>0</v>
      </c>
      <c r="BA1982">
        <v>0</v>
      </c>
    </row>
    <row r="1983" spans="1:53" x14ac:dyDescent="0.25">
      <c r="A1983">
        <v>134</v>
      </c>
      <c r="B1983" t="s">
        <v>66</v>
      </c>
      <c r="C1983" t="s">
        <v>960</v>
      </c>
      <c r="D1983"/>
      <c r="E1983">
        <v>2</v>
      </c>
      <c r="F1983">
        <v>4</v>
      </c>
      <c r="G1983">
        <v>2</v>
      </c>
      <c r="H1983">
        <v>16</v>
      </c>
      <c r="I1983">
        <v>5</v>
      </c>
      <c r="J1983">
        <v>0</v>
      </c>
      <c r="K1983">
        <v>0</v>
      </c>
      <c r="L1983">
        <v>0</v>
      </c>
      <c r="M1983" t="s">
        <v>962</v>
      </c>
      <c r="O1983" s="101">
        <f>IF(ISBLANK(C1983),O1982,IF(COUNTIF(C$2:C1983,C1983)&gt;1,O1982,1+MAX(O1982,0)))</f>
        <v>53</v>
      </c>
      <c r="P1983" s="45">
        <f t="shared" si="682"/>
        <v>28</v>
      </c>
      <c r="Q1983" s="33" t="str">
        <f t="shared" si="683"/>
        <v/>
      </c>
      <c r="R1983" s="33">
        <f t="shared" si="684"/>
        <v>16</v>
      </c>
      <c r="S1983" s="33" t="str">
        <f t="shared" si="685"/>
        <v>134_16</v>
      </c>
      <c r="T1983" s="35" t="str">
        <f t="shared" si="686"/>
        <v>134PM</v>
      </c>
      <c r="U1983" s="35" t="str">
        <f t="shared" si="687"/>
        <v>134PMNS</v>
      </c>
      <c r="V1983" s="35" t="str">
        <f t="shared" si="681"/>
        <v>2A</v>
      </c>
      <c r="W1983" s="35" t="str">
        <f t="shared" si="674"/>
        <v>134PM2A242</v>
      </c>
      <c r="X1983" s="388">
        <f t="shared" si="675"/>
        <v>0</v>
      </c>
      <c r="Y1983" s="388">
        <f t="shared" si="676"/>
        <v>0</v>
      </c>
      <c r="Z1983" s="280" t="str">
        <f t="shared" si="666"/>
        <v/>
      </c>
      <c r="AA1983" s="280" t="str">
        <f t="shared" si="667"/>
        <v/>
      </c>
      <c r="AB1983" s="389" t="str">
        <f t="shared" si="677"/>
        <v/>
      </c>
      <c r="AC1983" s="389" t="str">
        <f t="shared" si="678"/>
        <v/>
      </c>
      <c r="AD1983" s="390" t="str">
        <f t="shared" si="668"/>
        <v/>
      </c>
      <c r="AE1983" s="282">
        <f t="shared" si="669"/>
        <v>0</v>
      </c>
      <c r="AF1983" s="359">
        <f t="shared" si="670"/>
        <v>1</v>
      </c>
      <c r="AG1983" s="280">
        <f t="shared" si="671"/>
        <v>0</v>
      </c>
      <c r="AH1983" s="280">
        <f t="shared" si="688"/>
        <v>0</v>
      </c>
      <c r="AI1983" s="280">
        <f>IF(ISBLANK(T1983),AI1982,IF(COUNTIF(T$2:T1983,T1983)&gt;1,AI1982,1+MAX(AI1982,0)))</f>
        <v>52</v>
      </c>
      <c r="AL1983" s="391" t="str">
        <f t="shared" si="679"/>
        <v/>
      </c>
      <c r="AM1983" s="391" t="str">
        <f t="shared" si="680"/>
        <v/>
      </c>
      <c r="AO1983" s="310" t="str">
        <f t="shared" si="673"/>
        <v/>
      </c>
      <c r="AP1983" s="310">
        <f>SUM(AO$1:AO1983)</f>
        <v>0</v>
      </c>
      <c r="AQ1983" s="310">
        <f>SUM(AK$2:AK1983)</f>
        <v>13</v>
      </c>
      <c r="AR1983" s="310">
        <f>COUNTA(AJ$2:AJ1983)</f>
        <v>13</v>
      </c>
      <c r="AS1983" s="312"/>
      <c r="AT1983" s="312"/>
      <c r="AU1983" s="312"/>
      <c r="AV1983" s="312"/>
      <c r="AW1983" s="312"/>
      <c r="AZ1983">
        <v>0</v>
      </c>
      <c r="BA1983">
        <v>0</v>
      </c>
    </row>
    <row r="1984" spans="1:53" x14ac:dyDescent="0.25">
      <c r="A1984">
        <v>134</v>
      </c>
      <c r="B1984" t="s">
        <v>66</v>
      </c>
      <c r="C1984" t="s">
        <v>960</v>
      </c>
      <c r="D1984"/>
      <c r="E1984">
        <v>2</v>
      </c>
      <c r="F1984">
        <v>4</v>
      </c>
      <c r="G1984">
        <v>3</v>
      </c>
      <c r="H1984">
        <v>14</v>
      </c>
      <c r="I1984">
        <v>6</v>
      </c>
      <c r="J1984">
        <v>1</v>
      </c>
      <c r="K1984">
        <v>0</v>
      </c>
      <c r="L1984">
        <v>0</v>
      </c>
      <c r="M1984" t="s">
        <v>962</v>
      </c>
      <c r="O1984" s="101">
        <f>IF(ISBLANK(C1984),O1983,IF(COUNTIF(C$2:C1984,C1984)&gt;1,O1983,1+MAX(O1983,0)))</f>
        <v>53</v>
      </c>
      <c r="P1984" s="45">
        <f t="shared" si="682"/>
        <v>28</v>
      </c>
      <c r="Q1984" s="33" t="str">
        <f t="shared" si="683"/>
        <v/>
      </c>
      <c r="R1984" s="33">
        <f t="shared" si="684"/>
        <v>16</v>
      </c>
      <c r="S1984" s="33" t="str">
        <f t="shared" si="685"/>
        <v>134_16</v>
      </c>
      <c r="T1984" s="35" t="str">
        <f t="shared" si="686"/>
        <v>134PM</v>
      </c>
      <c r="U1984" s="35" t="str">
        <f t="shared" si="687"/>
        <v>134PMEW</v>
      </c>
      <c r="V1984" s="35" t="str">
        <f t="shared" si="681"/>
        <v>2A</v>
      </c>
      <c r="W1984" s="35" t="str">
        <f t="shared" si="674"/>
        <v>134PM2A243</v>
      </c>
      <c r="X1984" s="388">
        <f t="shared" si="675"/>
        <v>0</v>
      </c>
      <c r="Y1984" s="388">
        <f t="shared" si="676"/>
        <v>0</v>
      </c>
      <c r="Z1984" s="280" t="str">
        <f t="shared" si="666"/>
        <v/>
      </c>
      <c r="AA1984" s="280" t="str">
        <f t="shared" si="667"/>
        <v/>
      </c>
      <c r="AB1984" s="389" t="str">
        <f t="shared" si="677"/>
        <v/>
      </c>
      <c r="AC1984" s="389" t="str">
        <f t="shared" si="678"/>
        <v/>
      </c>
      <c r="AD1984" s="390">
        <f t="shared" si="668"/>
        <v>1</v>
      </c>
      <c r="AE1984" s="282">
        <f t="shared" si="669"/>
        <v>0</v>
      </c>
      <c r="AF1984" s="359">
        <f t="shared" si="670"/>
        <v>0</v>
      </c>
      <c r="AG1984" s="280">
        <f t="shared" si="671"/>
        <v>0</v>
      </c>
      <c r="AH1984" s="280">
        <f t="shared" si="688"/>
        <v>0</v>
      </c>
      <c r="AI1984" s="280">
        <f>IF(ISBLANK(T1984),AI1983,IF(COUNTIF(T$2:T1984,T1984)&gt;1,AI1983,1+MAX(AI1983,0)))</f>
        <v>52</v>
      </c>
      <c r="AL1984" s="391" t="str">
        <f t="shared" si="679"/>
        <v/>
      </c>
      <c r="AM1984" s="391" t="str">
        <f t="shared" si="680"/>
        <v/>
      </c>
      <c r="AO1984" s="310" t="str">
        <f t="shared" si="673"/>
        <v/>
      </c>
      <c r="AP1984" s="310">
        <f>SUM(AO$1:AO1984)</f>
        <v>0</v>
      </c>
      <c r="AQ1984" s="310">
        <f>SUM(AK$2:AK1984)</f>
        <v>13</v>
      </c>
      <c r="AR1984" s="310">
        <f>COUNTA(AJ$2:AJ1984)</f>
        <v>13</v>
      </c>
      <c r="AS1984" s="312"/>
      <c r="AT1984" s="312"/>
      <c r="AU1984" s="312"/>
      <c r="AV1984" s="312"/>
      <c r="AW1984" s="312"/>
      <c r="AZ1984">
        <v>3</v>
      </c>
      <c r="BA1984">
        <v>8</v>
      </c>
    </row>
    <row r="1985" spans="1:53" x14ac:dyDescent="0.25">
      <c r="A1985">
        <v>134</v>
      </c>
      <c r="B1985" t="s">
        <v>66</v>
      </c>
      <c r="C1985" t="s">
        <v>960</v>
      </c>
      <c r="D1985"/>
      <c r="E1985">
        <v>2</v>
      </c>
      <c r="F1985">
        <v>4</v>
      </c>
      <c r="G1985">
        <v>4</v>
      </c>
      <c r="H1985">
        <v>17</v>
      </c>
      <c r="I1985">
        <v>6</v>
      </c>
      <c r="J1985">
        <v>1</v>
      </c>
      <c r="K1985">
        <v>0</v>
      </c>
      <c r="L1985">
        <v>0</v>
      </c>
      <c r="M1985" t="s">
        <v>962</v>
      </c>
      <c r="O1985" s="101">
        <f>IF(ISBLANK(C1985),O1984,IF(COUNTIF(C$2:C1985,C1985)&gt;1,O1984,1+MAX(O1984,0)))</f>
        <v>53</v>
      </c>
      <c r="P1985" s="45">
        <f t="shared" si="682"/>
        <v>28</v>
      </c>
      <c r="Q1985" s="33" t="str">
        <f t="shared" si="683"/>
        <v/>
      </c>
      <c r="R1985" s="33">
        <f t="shared" si="684"/>
        <v>16</v>
      </c>
      <c r="S1985" s="33" t="str">
        <f t="shared" si="685"/>
        <v>134_16</v>
      </c>
      <c r="T1985" s="35" t="str">
        <f t="shared" si="686"/>
        <v>134PM</v>
      </c>
      <c r="U1985" s="35" t="str">
        <f t="shared" si="687"/>
        <v>134PMEW</v>
      </c>
      <c r="V1985" s="35" t="str">
        <f t="shared" si="681"/>
        <v>2A</v>
      </c>
      <c r="W1985" s="35" t="str">
        <f t="shared" si="674"/>
        <v>134PM2A244</v>
      </c>
      <c r="X1985" s="388">
        <f t="shared" si="675"/>
        <v>0</v>
      </c>
      <c r="Y1985" s="388">
        <f t="shared" si="676"/>
        <v>0</v>
      </c>
      <c r="Z1985" s="280" t="str">
        <f t="shared" si="666"/>
        <v/>
      </c>
      <c r="AA1985" s="280" t="str">
        <f t="shared" si="667"/>
        <v/>
      </c>
      <c r="AB1985" s="389" t="str">
        <f t="shared" si="677"/>
        <v/>
      </c>
      <c r="AC1985" s="389" t="str">
        <f t="shared" si="678"/>
        <v/>
      </c>
      <c r="AD1985" s="390">
        <f t="shared" si="668"/>
        <v>1</v>
      </c>
      <c r="AE1985" s="282">
        <f t="shared" si="669"/>
        <v>0</v>
      </c>
      <c r="AF1985" s="359">
        <f t="shared" si="670"/>
        <v>0</v>
      </c>
      <c r="AG1985" s="280">
        <f t="shared" si="671"/>
        <v>0</v>
      </c>
      <c r="AH1985" s="280">
        <f t="shared" si="688"/>
        <v>0</v>
      </c>
      <c r="AI1985" s="280">
        <f>IF(ISBLANK(T1985),AI1984,IF(COUNTIF(T$2:T1985,T1985)&gt;1,AI1984,1+MAX(AI1984,0)))</f>
        <v>52</v>
      </c>
      <c r="AL1985" s="391" t="str">
        <f t="shared" si="679"/>
        <v/>
      </c>
      <c r="AM1985" s="391" t="str">
        <f t="shared" si="680"/>
        <v/>
      </c>
      <c r="AO1985" s="310" t="str">
        <f t="shared" si="673"/>
        <v/>
      </c>
      <c r="AP1985" s="310">
        <f>SUM(AO$1:AO1985)</f>
        <v>0</v>
      </c>
      <c r="AQ1985" s="310">
        <f>SUM(AK$2:AK1985)</f>
        <v>13</v>
      </c>
      <c r="AR1985" s="310">
        <f>COUNTA(AJ$2:AJ1985)</f>
        <v>13</v>
      </c>
      <c r="AS1985" s="312"/>
      <c r="AT1985" s="312"/>
      <c r="AU1985" s="312"/>
      <c r="AV1985" s="312"/>
      <c r="AW1985" s="312"/>
      <c r="AZ1985">
        <v>6</v>
      </c>
      <c r="BA1985">
        <v>8</v>
      </c>
    </row>
    <row r="1986" spans="1:53" x14ac:dyDescent="0.25">
      <c r="A1986">
        <v>135</v>
      </c>
      <c r="B1986" t="s">
        <v>65</v>
      </c>
      <c r="C1986" t="s">
        <v>665</v>
      </c>
      <c r="D1986"/>
      <c r="E1986">
        <v>1</v>
      </c>
      <c r="F1986">
        <v>1</v>
      </c>
      <c r="G1986">
        <v>1</v>
      </c>
      <c r="H1986">
        <v>10</v>
      </c>
      <c r="I1986">
        <v>0</v>
      </c>
      <c r="J1986">
        <v>0</v>
      </c>
      <c r="K1986">
        <v>0</v>
      </c>
      <c r="L1986">
        <v>0</v>
      </c>
      <c r="M1986"/>
      <c r="O1986" s="101">
        <f>IF(ISBLANK(C1986),O1985,IF(COUNTIF(C$2:C1986,C1986)&gt;1,O1985,1+MAX(O1985,0)))</f>
        <v>53</v>
      </c>
      <c r="P1986" s="45">
        <f t="shared" si="682"/>
        <v>29</v>
      </c>
      <c r="Q1986" s="33">
        <f t="shared" si="683"/>
        <v>29</v>
      </c>
      <c r="R1986" s="33">
        <f t="shared" si="684"/>
        <v>1</v>
      </c>
      <c r="S1986" s="33" t="str">
        <f t="shared" si="685"/>
        <v>135_1</v>
      </c>
      <c r="T1986" s="35" t="str">
        <f t="shared" si="686"/>
        <v>135AM</v>
      </c>
      <c r="U1986" s="35" t="str">
        <f t="shared" si="687"/>
        <v>135AMNS</v>
      </c>
      <c r="V1986" s="35" t="str">
        <f t="shared" si="681"/>
        <v>2A</v>
      </c>
      <c r="W1986" s="35" t="str">
        <f t="shared" si="674"/>
        <v>135AM2A111</v>
      </c>
      <c r="X1986" s="388">
        <f t="shared" si="675"/>
        <v>0</v>
      </c>
      <c r="Y1986" s="388">
        <f t="shared" si="676"/>
        <v>0</v>
      </c>
      <c r="Z1986" s="280" t="str">
        <f t="shared" ref="Z1986:Z2049" si="689">IF(I1986&gt;$H1986,1,"")</f>
        <v/>
      </c>
      <c r="AA1986" s="280" t="str">
        <f t="shared" ref="AA1986:AA2049" si="690">IF(J1986&gt;$H1986,1,"")</f>
        <v/>
      </c>
      <c r="AB1986" s="389" t="str">
        <f t="shared" si="677"/>
        <v/>
      </c>
      <c r="AC1986" s="389" t="str">
        <f t="shared" si="678"/>
        <v/>
      </c>
      <c r="AD1986" s="390" t="str">
        <f t="shared" ref="AD1986:AD2049" si="691">IF(ISERROR(MATCH(A1986&amp;"_"&amp;G1986,Sidewalk_ignore,0)),"",1)</f>
        <v/>
      </c>
      <c r="AE1986" s="282">
        <f t="shared" ref="AE1986:AE2049" si="692">IF(AND(ISNUMBER($G1986),$B1986="AM"),INDEX(CordonIn,MATCH($A1986,loc_ID,0),$G1986),0)</f>
        <v>0</v>
      </c>
      <c r="AF1986" s="359">
        <f t="shared" ref="AF1986:AF2049" si="693">IF(AND(ISNUMBER($G1986),$B1986="PM"),INDEX(CordonIn,MATCH($A1986,loc_ID,0),VLOOKUP($G1986,Reverse_dir,2,FALSE)),0)</f>
        <v>0</v>
      </c>
      <c r="AG1986" s="280">
        <f t="shared" ref="AG1986:AG2049" si="694">IF(AND(ISNUMBER($G1986),$B1986="AM"),INDEX(Lane,MATCH($A1986,loc_ID,0),$G1986),0)</f>
        <v>0</v>
      </c>
      <c r="AH1986" s="280">
        <f t="shared" si="688"/>
        <v>0</v>
      </c>
      <c r="AI1986" s="280">
        <f>IF(ISBLANK(T1986),AI1985,IF(COUNTIF(T$2:T1986,T1986)&gt;1,AI1985,1+MAX(AI1985,0)))</f>
        <v>53</v>
      </c>
      <c r="AL1986" s="391" t="str">
        <f t="shared" si="679"/>
        <v/>
      </c>
      <c r="AM1986" s="391" t="str">
        <f t="shared" si="680"/>
        <v/>
      </c>
      <c r="AO1986" s="310" t="str">
        <f t="shared" ref="AO1986:AO2049" si="695">IF(SUM(Z1986:AC1986)&gt;0,1,"")</f>
        <v/>
      </c>
      <c r="AP1986" s="310">
        <f>SUM(AO$1:AO1986)</f>
        <v>0</v>
      </c>
      <c r="AQ1986" s="310">
        <f>SUM(AK$2:AK1986)</f>
        <v>13</v>
      </c>
      <c r="AR1986" s="310">
        <f>COUNTA(AJ$2:AJ1986)</f>
        <v>13</v>
      </c>
      <c r="AS1986" s="312"/>
      <c r="AT1986" s="312"/>
      <c r="AU1986" s="312"/>
      <c r="AV1986" s="312"/>
      <c r="AW1986" s="312"/>
      <c r="AZ1986">
        <v>0</v>
      </c>
      <c r="BA1986">
        <v>0</v>
      </c>
    </row>
    <row r="1987" spans="1:53" x14ac:dyDescent="0.25">
      <c r="A1987">
        <v>135</v>
      </c>
      <c r="B1987" t="s">
        <v>65</v>
      </c>
      <c r="C1987" t="s">
        <v>665</v>
      </c>
      <c r="D1987"/>
      <c r="E1987">
        <v>1</v>
      </c>
      <c r="F1987">
        <v>1</v>
      </c>
      <c r="G1987">
        <v>2</v>
      </c>
      <c r="H1987">
        <v>1</v>
      </c>
      <c r="I1987">
        <v>0</v>
      </c>
      <c r="J1987">
        <v>0</v>
      </c>
      <c r="K1987">
        <v>0</v>
      </c>
      <c r="L1987">
        <v>0</v>
      </c>
      <c r="M1987"/>
      <c r="O1987" s="101">
        <f>IF(ISBLANK(C1987),O1986,IF(COUNTIF(C$2:C1987,C1987)&gt;1,O1986,1+MAX(O1986,0)))</f>
        <v>53</v>
      </c>
      <c r="P1987" s="45">
        <f t="shared" si="682"/>
        <v>29</v>
      </c>
      <c r="Q1987" s="33" t="str">
        <f t="shared" si="683"/>
        <v/>
      </c>
      <c r="R1987" s="33">
        <f t="shared" si="684"/>
        <v>1</v>
      </c>
      <c r="S1987" s="33" t="str">
        <f t="shared" si="685"/>
        <v>135_1</v>
      </c>
      <c r="T1987" s="35" t="str">
        <f t="shared" si="686"/>
        <v>135AM</v>
      </c>
      <c r="U1987" s="35" t="str">
        <f t="shared" si="687"/>
        <v>135AMNS</v>
      </c>
      <c r="V1987" s="35" t="str">
        <f t="shared" si="681"/>
        <v>2A</v>
      </c>
      <c r="W1987" s="35" t="str">
        <f t="shared" ref="W1987:W2050" si="696">IF(ISBLANK(A1987),"",A1987&amp;B1987&amp;V1987&amp;E1987&amp;F1987&amp;G1987)</f>
        <v>135AM2A112</v>
      </c>
      <c r="X1987" s="388">
        <f t="shared" ref="X1987:X2050" si="697">IF($AD1987=1,0,K1987)</f>
        <v>0</v>
      </c>
      <c r="Y1987" s="388">
        <f t="shared" ref="Y1987:Y2050" si="698">IF($AD1987=1,0,L1987)</f>
        <v>0</v>
      </c>
      <c r="Z1987" s="280" t="str">
        <f t="shared" si="689"/>
        <v/>
      </c>
      <c r="AA1987" s="280" t="str">
        <f t="shared" si="690"/>
        <v/>
      </c>
      <c r="AB1987" s="389" t="str">
        <f t="shared" ref="AB1987:AB2050" si="699">IF(OR(K1987&gt;$H1987,AND($AD1987=1,K1987&gt;0)),1,"")</f>
        <v/>
      </c>
      <c r="AC1987" s="389" t="str">
        <f t="shared" ref="AC1987:AC2050" si="700">IF(OR(L1987&gt;$H1987,AND($AD1987=1,L1987&gt;0)),1,"")</f>
        <v/>
      </c>
      <c r="AD1987" s="390" t="str">
        <f t="shared" si="691"/>
        <v/>
      </c>
      <c r="AE1987" s="282">
        <f t="shared" si="692"/>
        <v>0</v>
      </c>
      <c r="AF1987" s="359">
        <f t="shared" si="693"/>
        <v>0</v>
      </c>
      <c r="AG1987" s="280">
        <f t="shared" si="694"/>
        <v>0</v>
      </c>
      <c r="AH1987" s="280">
        <f t="shared" si="688"/>
        <v>0</v>
      </c>
      <c r="AI1987" s="280">
        <f>IF(ISBLANK(T1987),AI1986,IF(COUNTIF(T$2:T1987,T1987)&gt;1,AI1986,1+MAX(AI1986,0)))</f>
        <v>53</v>
      </c>
      <c r="AL1987" s="391" t="str">
        <f t="shared" ref="AL1987:AL2050" si="701">IF(OR(AB1987=1,AC1987=1),IF(LEN(AJ1987)=0,"",AJ1987&amp;"; ")&amp;"Ignore sidewalk",IF(LEN(AJ1987)=0,"",AJ1987))</f>
        <v/>
      </c>
      <c r="AM1987" s="391" t="str">
        <f t="shared" ref="AM1987:AM2050" si="702">IF(OR(AB1987=1,AC1987=1),1,IF(LEN(AK1987)=0,"",AK1987))</f>
        <v/>
      </c>
      <c r="AO1987" s="310" t="str">
        <f t="shared" si="695"/>
        <v/>
      </c>
      <c r="AP1987" s="310">
        <f>SUM(AO$1:AO1987)</f>
        <v>0</v>
      </c>
      <c r="AQ1987" s="310">
        <f>SUM(AK$2:AK1987)</f>
        <v>13</v>
      </c>
      <c r="AR1987" s="310">
        <f>COUNTA(AJ$2:AJ1987)</f>
        <v>13</v>
      </c>
      <c r="AS1987" s="312"/>
      <c r="AT1987" s="312"/>
      <c r="AU1987" s="312"/>
      <c r="AV1987" s="312"/>
      <c r="AW1987" s="312"/>
      <c r="AZ1987">
        <v>0</v>
      </c>
      <c r="BA1987">
        <v>0</v>
      </c>
    </row>
    <row r="1988" spans="1:53" x14ac:dyDescent="0.25">
      <c r="A1988">
        <v>135</v>
      </c>
      <c r="B1988" t="s">
        <v>65</v>
      </c>
      <c r="C1988" t="s">
        <v>665</v>
      </c>
      <c r="D1988"/>
      <c r="E1988">
        <v>1</v>
      </c>
      <c r="F1988">
        <v>1</v>
      </c>
      <c r="G1988">
        <v>3</v>
      </c>
      <c r="H1988">
        <v>2</v>
      </c>
      <c r="I1988">
        <v>1</v>
      </c>
      <c r="J1988">
        <v>0</v>
      </c>
      <c r="K1988">
        <v>0</v>
      </c>
      <c r="L1988">
        <v>0</v>
      </c>
      <c r="M1988"/>
      <c r="O1988" s="101">
        <f>IF(ISBLANK(C1988),O1987,IF(COUNTIF(C$2:C1988,C1988)&gt;1,O1987,1+MAX(O1987,0)))</f>
        <v>53</v>
      </c>
      <c r="P1988" s="45">
        <f t="shared" si="682"/>
        <v>29</v>
      </c>
      <c r="Q1988" s="33" t="str">
        <f t="shared" si="683"/>
        <v/>
      </c>
      <c r="R1988" s="33">
        <f t="shared" si="684"/>
        <v>1</v>
      </c>
      <c r="S1988" s="33" t="str">
        <f t="shared" si="685"/>
        <v>135_1</v>
      </c>
      <c r="T1988" s="35" t="str">
        <f t="shared" si="686"/>
        <v>135AM</v>
      </c>
      <c r="U1988" s="35" t="str">
        <f t="shared" si="687"/>
        <v>135AMEW</v>
      </c>
      <c r="V1988" s="35" t="str">
        <f t="shared" ref="V1988:V2051" si="703">TEXT((O1988-MOD(O1988,26))/26,"0")&amp;CHAR(65+MOD(O1988-1,26))</f>
        <v>2A</v>
      </c>
      <c r="W1988" s="35" t="str">
        <f t="shared" si="696"/>
        <v>135AM2A113</v>
      </c>
      <c r="X1988" s="388">
        <f t="shared" si="697"/>
        <v>0</v>
      </c>
      <c r="Y1988" s="388">
        <f t="shared" si="698"/>
        <v>0</v>
      </c>
      <c r="Z1988" s="280" t="str">
        <f t="shared" si="689"/>
        <v/>
      </c>
      <c r="AA1988" s="280" t="str">
        <f t="shared" si="690"/>
        <v/>
      </c>
      <c r="AB1988" s="389" t="str">
        <f t="shared" si="699"/>
        <v/>
      </c>
      <c r="AC1988" s="389" t="str">
        <f t="shared" si="700"/>
        <v/>
      </c>
      <c r="AD1988" s="390" t="str">
        <f t="shared" si="691"/>
        <v/>
      </c>
      <c r="AE1988" s="282">
        <f t="shared" si="692"/>
        <v>0</v>
      </c>
      <c r="AF1988" s="359">
        <f t="shared" si="693"/>
        <v>0</v>
      </c>
      <c r="AG1988" s="280">
        <f t="shared" si="694"/>
        <v>3</v>
      </c>
      <c r="AH1988" s="280">
        <f t="shared" si="688"/>
        <v>1</v>
      </c>
      <c r="AI1988" s="280">
        <f>IF(ISBLANK(T1988),AI1987,IF(COUNTIF(T$2:T1988,T1988)&gt;1,AI1987,1+MAX(AI1987,0)))</f>
        <v>53</v>
      </c>
      <c r="AL1988" s="391" t="str">
        <f t="shared" si="701"/>
        <v/>
      </c>
      <c r="AM1988" s="391" t="str">
        <f t="shared" si="702"/>
        <v/>
      </c>
      <c r="AO1988" s="310" t="str">
        <f t="shared" si="695"/>
        <v/>
      </c>
      <c r="AP1988" s="310">
        <f>SUM(AO$1:AO1988)</f>
        <v>0</v>
      </c>
      <c r="AQ1988" s="310">
        <f>SUM(AK$2:AK1988)</f>
        <v>13</v>
      </c>
      <c r="AR1988" s="310">
        <f>COUNTA(AJ$2:AJ1988)</f>
        <v>13</v>
      </c>
      <c r="AS1988" s="312"/>
      <c r="AT1988" s="312"/>
      <c r="AU1988" s="312"/>
      <c r="AV1988" s="312"/>
      <c r="AW1988" s="312"/>
      <c r="AZ1988">
        <v>0</v>
      </c>
      <c r="BA1988">
        <v>0</v>
      </c>
    </row>
    <row r="1989" spans="1:53" x14ac:dyDescent="0.25">
      <c r="A1989">
        <v>135</v>
      </c>
      <c r="B1989" t="s">
        <v>65</v>
      </c>
      <c r="C1989" t="s">
        <v>665</v>
      </c>
      <c r="D1989"/>
      <c r="E1989">
        <v>1</v>
      </c>
      <c r="F1989">
        <v>1</v>
      </c>
      <c r="G1989">
        <v>4</v>
      </c>
      <c r="H1989">
        <v>8</v>
      </c>
      <c r="I1989">
        <v>1</v>
      </c>
      <c r="J1989">
        <v>0</v>
      </c>
      <c r="K1989">
        <v>1</v>
      </c>
      <c r="L1989">
        <v>0</v>
      </c>
      <c r="M1989"/>
      <c r="O1989" s="101">
        <f>IF(ISBLANK(C1989),O1988,IF(COUNTIF(C$2:C1989,C1989)&gt;1,O1988,1+MAX(O1988,0)))</f>
        <v>53</v>
      </c>
      <c r="P1989" s="45">
        <f t="shared" si="682"/>
        <v>29</v>
      </c>
      <c r="Q1989" s="33" t="str">
        <f t="shared" si="683"/>
        <v/>
      </c>
      <c r="R1989" s="33">
        <f t="shared" si="684"/>
        <v>1</v>
      </c>
      <c r="S1989" s="33" t="str">
        <f t="shared" si="685"/>
        <v>135_1</v>
      </c>
      <c r="T1989" s="35" t="str">
        <f t="shared" si="686"/>
        <v>135AM</v>
      </c>
      <c r="U1989" s="35" t="str">
        <f t="shared" si="687"/>
        <v>135AMEW</v>
      </c>
      <c r="V1989" s="35" t="str">
        <f t="shared" si="703"/>
        <v>2A</v>
      </c>
      <c r="W1989" s="35" t="str">
        <f t="shared" si="696"/>
        <v>135AM2A114</v>
      </c>
      <c r="X1989" s="388">
        <f t="shared" si="697"/>
        <v>1</v>
      </c>
      <c r="Y1989" s="388">
        <f t="shared" si="698"/>
        <v>0</v>
      </c>
      <c r="Z1989" s="280" t="str">
        <f t="shared" si="689"/>
        <v/>
      </c>
      <c r="AA1989" s="280" t="str">
        <f t="shared" si="690"/>
        <v/>
      </c>
      <c r="AB1989" s="389" t="str">
        <f t="shared" si="699"/>
        <v/>
      </c>
      <c r="AC1989" s="389" t="str">
        <f t="shared" si="700"/>
        <v/>
      </c>
      <c r="AD1989" s="390" t="str">
        <f t="shared" si="691"/>
        <v/>
      </c>
      <c r="AE1989" s="282">
        <f t="shared" si="692"/>
        <v>1</v>
      </c>
      <c r="AF1989" s="359">
        <f t="shared" si="693"/>
        <v>0</v>
      </c>
      <c r="AG1989" s="280">
        <f t="shared" si="694"/>
        <v>3</v>
      </c>
      <c r="AH1989" s="280">
        <f t="shared" si="688"/>
        <v>1</v>
      </c>
      <c r="AI1989" s="280">
        <f>IF(ISBLANK(T1989),AI1988,IF(COUNTIF(T$2:T1989,T1989)&gt;1,AI1988,1+MAX(AI1988,0)))</f>
        <v>53</v>
      </c>
      <c r="AL1989" s="391" t="str">
        <f t="shared" si="701"/>
        <v/>
      </c>
      <c r="AM1989" s="391" t="str">
        <f t="shared" si="702"/>
        <v/>
      </c>
      <c r="AO1989" s="310" t="str">
        <f t="shared" si="695"/>
        <v/>
      </c>
      <c r="AP1989" s="310">
        <f>SUM(AO$1:AO1989)</f>
        <v>0</v>
      </c>
      <c r="AQ1989" s="310">
        <f>SUM(AK$2:AK1989)</f>
        <v>13</v>
      </c>
      <c r="AR1989" s="310">
        <f>COUNTA(AJ$2:AJ1989)</f>
        <v>13</v>
      </c>
      <c r="AS1989" s="312"/>
      <c r="AT1989" s="312"/>
      <c r="AU1989" s="312"/>
      <c r="AV1989" s="312"/>
      <c r="AW1989" s="312"/>
      <c r="AZ1989">
        <v>1</v>
      </c>
      <c r="BA1989">
        <v>0</v>
      </c>
    </row>
    <row r="1990" spans="1:53" x14ac:dyDescent="0.25">
      <c r="A1990">
        <v>135</v>
      </c>
      <c r="B1990" t="s">
        <v>65</v>
      </c>
      <c r="C1990" t="s">
        <v>665</v>
      </c>
      <c r="D1990"/>
      <c r="E1990">
        <v>1</v>
      </c>
      <c r="F1990">
        <v>2</v>
      </c>
      <c r="G1990">
        <v>1</v>
      </c>
      <c r="H1990">
        <v>10</v>
      </c>
      <c r="I1990">
        <v>1</v>
      </c>
      <c r="J1990">
        <v>1</v>
      </c>
      <c r="K1990">
        <v>0</v>
      </c>
      <c r="L1990">
        <v>0</v>
      </c>
      <c r="M1990"/>
      <c r="O1990" s="101">
        <f>IF(ISBLANK(C1990),O1989,IF(COUNTIF(C$2:C1990,C1990)&gt;1,O1989,1+MAX(O1989,0)))</f>
        <v>53</v>
      </c>
      <c r="P1990" s="45">
        <f t="shared" si="682"/>
        <v>29</v>
      </c>
      <c r="Q1990" s="33" t="str">
        <f t="shared" si="683"/>
        <v/>
      </c>
      <c r="R1990" s="33">
        <f t="shared" si="684"/>
        <v>2</v>
      </c>
      <c r="S1990" s="33" t="str">
        <f t="shared" si="685"/>
        <v>135_2</v>
      </c>
      <c r="T1990" s="35" t="str">
        <f t="shared" si="686"/>
        <v>135AM</v>
      </c>
      <c r="U1990" s="35" t="str">
        <f t="shared" si="687"/>
        <v>135AMNS</v>
      </c>
      <c r="V1990" s="35" t="str">
        <f t="shared" si="703"/>
        <v>2A</v>
      </c>
      <c r="W1990" s="35" t="str">
        <f t="shared" si="696"/>
        <v>135AM2A121</v>
      </c>
      <c r="X1990" s="388">
        <f t="shared" si="697"/>
        <v>0</v>
      </c>
      <c r="Y1990" s="388">
        <f t="shared" si="698"/>
        <v>0</v>
      </c>
      <c r="Z1990" s="280" t="str">
        <f t="shared" si="689"/>
        <v/>
      </c>
      <c r="AA1990" s="280" t="str">
        <f t="shared" si="690"/>
        <v/>
      </c>
      <c r="AB1990" s="389" t="str">
        <f t="shared" si="699"/>
        <v/>
      </c>
      <c r="AC1990" s="389" t="str">
        <f t="shared" si="700"/>
        <v/>
      </c>
      <c r="AD1990" s="390" t="str">
        <f t="shared" si="691"/>
        <v/>
      </c>
      <c r="AE1990" s="282">
        <f t="shared" si="692"/>
        <v>0</v>
      </c>
      <c r="AF1990" s="359">
        <f t="shared" si="693"/>
        <v>0</v>
      </c>
      <c r="AG1990" s="280">
        <f t="shared" si="694"/>
        <v>0</v>
      </c>
      <c r="AH1990" s="280">
        <f t="shared" si="688"/>
        <v>0</v>
      </c>
      <c r="AI1990" s="280">
        <f>IF(ISBLANK(T1990),AI1989,IF(COUNTIF(T$2:T1990,T1990)&gt;1,AI1989,1+MAX(AI1989,0)))</f>
        <v>53</v>
      </c>
      <c r="AL1990" s="391" t="str">
        <f t="shared" si="701"/>
        <v/>
      </c>
      <c r="AM1990" s="391" t="str">
        <f t="shared" si="702"/>
        <v/>
      </c>
      <c r="AO1990" s="310" t="str">
        <f t="shared" si="695"/>
        <v/>
      </c>
      <c r="AP1990" s="310">
        <f>SUM(AO$1:AO1990)</f>
        <v>0</v>
      </c>
      <c r="AQ1990" s="310">
        <f>SUM(AK$2:AK1990)</f>
        <v>13</v>
      </c>
      <c r="AR1990" s="310">
        <f>COUNTA(AJ$2:AJ1990)</f>
        <v>13</v>
      </c>
      <c r="AS1990" s="312"/>
      <c r="AT1990" s="312"/>
      <c r="AU1990" s="312"/>
      <c r="AV1990" s="312"/>
      <c r="AW1990" s="312"/>
      <c r="AZ1990">
        <v>0</v>
      </c>
      <c r="BA1990">
        <v>0</v>
      </c>
    </row>
    <row r="1991" spans="1:53" x14ac:dyDescent="0.25">
      <c r="A1991">
        <v>135</v>
      </c>
      <c r="B1991" t="s">
        <v>65</v>
      </c>
      <c r="C1991" t="s">
        <v>665</v>
      </c>
      <c r="D1991"/>
      <c r="E1991">
        <v>1</v>
      </c>
      <c r="F1991">
        <v>2</v>
      </c>
      <c r="G1991">
        <v>2</v>
      </c>
      <c r="H1991">
        <v>1</v>
      </c>
      <c r="I1991">
        <v>0</v>
      </c>
      <c r="J1991">
        <v>0</v>
      </c>
      <c r="K1991">
        <v>0</v>
      </c>
      <c r="L1991">
        <v>0</v>
      </c>
      <c r="M1991"/>
      <c r="O1991" s="101">
        <f>IF(ISBLANK(C1991),O1990,IF(COUNTIF(C$2:C1991,C1991)&gt;1,O1990,1+MAX(O1990,0)))</f>
        <v>53</v>
      </c>
      <c r="P1991" s="45">
        <f t="shared" si="682"/>
        <v>29</v>
      </c>
      <c r="Q1991" s="33" t="str">
        <f t="shared" si="683"/>
        <v/>
      </c>
      <c r="R1991" s="33">
        <f t="shared" si="684"/>
        <v>2</v>
      </c>
      <c r="S1991" s="33" t="str">
        <f t="shared" si="685"/>
        <v>135_2</v>
      </c>
      <c r="T1991" s="35" t="str">
        <f t="shared" si="686"/>
        <v>135AM</v>
      </c>
      <c r="U1991" s="35" t="str">
        <f t="shared" si="687"/>
        <v>135AMNS</v>
      </c>
      <c r="V1991" s="35" t="str">
        <f t="shared" si="703"/>
        <v>2A</v>
      </c>
      <c r="W1991" s="35" t="str">
        <f t="shared" si="696"/>
        <v>135AM2A122</v>
      </c>
      <c r="X1991" s="388">
        <f t="shared" si="697"/>
        <v>0</v>
      </c>
      <c r="Y1991" s="388">
        <f t="shared" si="698"/>
        <v>0</v>
      </c>
      <c r="Z1991" s="280" t="str">
        <f t="shared" si="689"/>
        <v/>
      </c>
      <c r="AA1991" s="280" t="str">
        <f t="shared" si="690"/>
        <v/>
      </c>
      <c r="AB1991" s="389" t="str">
        <f t="shared" si="699"/>
        <v/>
      </c>
      <c r="AC1991" s="389" t="str">
        <f t="shared" si="700"/>
        <v/>
      </c>
      <c r="AD1991" s="390" t="str">
        <f t="shared" si="691"/>
        <v/>
      </c>
      <c r="AE1991" s="282">
        <f t="shared" si="692"/>
        <v>0</v>
      </c>
      <c r="AF1991" s="359">
        <f t="shared" si="693"/>
        <v>0</v>
      </c>
      <c r="AG1991" s="280">
        <f t="shared" si="694"/>
        <v>0</v>
      </c>
      <c r="AH1991" s="280">
        <f t="shared" si="688"/>
        <v>0</v>
      </c>
      <c r="AI1991" s="280">
        <f>IF(ISBLANK(T1991),AI1990,IF(COUNTIF(T$2:T1991,T1991)&gt;1,AI1990,1+MAX(AI1990,0)))</f>
        <v>53</v>
      </c>
      <c r="AL1991" s="391" t="str">
        <f t="shared" si="701"/>
        <v/>
      </c>
      <c r="AM1991" s="391" t="str">
        <f t="shared" si="702"/>
        <v/>
      </c>
      <c r="AO1991" s="310" t="str">
        <f t="shared" si="695"/>
        <v/>
      </c>
      <c r="AP1991" s="310">
        <f>SUM(AO$1:AO1991)</f>
        <v>0</v>
      </c>
      <c r="AQ1991" s="310">
        <f>SUM(AK$2:AK1991)</f>
        <v>13</v>
      </c>
      <c r="AR1991" s="310">
        <f>COUNTA(AJ$2:AJ1991)</f>
        <v>13</v>
      </c>
      <c r="AS1991" s="312"/>
      <c r="AT1991" s="312"/>
      <c r="AU1991" s="312"/>
      <c r="AV1991" s="312"/>
      <c r="AW1991" s="312"/>
      <c r="AZ1991">
        <v>0</v>
      </c>
      <c r="BA1991">
        <v>0</v>
      </c>
    </row>
    <row r="1992" spans="1:53" x14ac:dyDescent="0.25">
      <c r="A1992">
        <v>135</v>
      </c>
      <c r="B1992" t="s">
        <v>65</v>
      </c>
      <c r="C1992" t="s">
        <v>665</v>
      </c>
      <c r="D1992"/>
      <c r="E1992">
        <v>1</v>
      </c>
      <c r="F1992">
        <v>2</v>
      </c>
      <c r="G1992">
        <v>3</v>
      </c>
      <c r="H1992">
        <v>2</v>
      </c>
      <c r="I1992">
        <v>1</v>
      </c>
      <c r="J1992">
        <v>0</v>
      </c>
      <c r="K1992">
        <v>0</v>
      </c>
      <c r="L1992">
        <v>0</v>
      </c>
      <c r="M1992"/>
      <c r="O1992" s="101">
        <f>IF(ISBLANK(C1992),O1991,IF(COUNTIF(C$2:C1992,C1992)&gt;1,O1991,1+MAX(O1991,0)))</f>
        <v>53</v>
      </c>
      <c r="P1992" s="45">
        <f t="shared" si="682"/>
        <v>29</v>
      </c>
      <c r="Q1992" s="33" t="str">
        <f t="shared" si="683"/>
        <v/>
      </c>
      <c r="R1992" s="33">
        <f t="shared" si="684"/>
        <v>2</v>
      </c>
      <c r="S1992" s="33" t="str">
        <f t="shared" si="685"/>
        <v>135_2</v>
      </c>
      <c r="T1992" s="35" t="str">
        <f t="shared" si="686"/>
        <v>135AM</v>
      </c>
      <c r="U1992" s="35" t="str">
        <f t="shared" si="687"/>
        <v>135AMEW</v>
      </c>
      <c r="V1992" s="35" t="str">
        <f t="shared" si="703"/>
        <v>2A</v>
      </c>
      <c r="W1992" s="35" t="str">
        <f t="shared" si="696"/>
        <v>135AM2A123</v>
      </c>
      <c r="X1992" s="388">
        <f t="shared" si="697"/>
        <v>0</v>
      </c>
      <c r="Y1992" s="388">
        <f t="shared" si="698"/>
        <v>0</v>
      </c>
      <c r="Z1992" s="280" t="str">
        <f t="shared" si="689"/>
        <v/>
      </c>
      <c r="AA1992" s="280" t="str">
        <f t="shared" si="690"/>
        <v/>
      </c>
      <c r="AB1992" s="389" t="str">
        <f t="shared" si="699"/>
        <v/>
      </c>
      <c r="AC1992" s="389" t="str">
        <f t="shared" si="700"/>
        <v/>
      </c>
      <c r="AD1992" s="390" t="str">
        <f t="shared" si="691"/>
        <v/>
      </c>
      <c r="AE1992" s="282">
        <f t="shared" si="692"/>
        <v>0</v>
      </c>
      <c r="AF1992" s="359">
        <f t="shared" si="693"/>
        <v>0</v>
      </c>
      <c r="AG1992" s="280">
        <f t="shared" si="694"/>
        <v>3</v>
      </c>
      <c r="AH1992" s="280">
        <f t="shared" si="688"/>
        <v>1</v>
      </c>
      <c r="AI1992" s="280">
        <f>IF(ISBLANK(T1992),AI1991,IF(COUNTIF(T$2:T1992,T1992)&gt;1,AI1991,1+MAX(AI1991,0)))</f>
        <v>53</v>
      </c>
      <c r="AL1992" s="391" t="str">
        <f t="shared" si="701"/>
        <v/>
      </c>
      <c r="AM1992" s="391" t="str">
        <f t="shared" si="702"/>
        <v/>
      </c>
      <c r="AO1992" s="310" t="str">
        <f t="shared" si="695"/>
        <v/>
      </c>
      <c r="AP1992" s="310">
        <f>SUM(AO$1:AO1992)</f>
        <v>0</v>
      </c>
      <c r="AQ1992" s="310">
        <f>SUM(AK$2:AK1992)</f>
        <v>13</v>
      </c>
      <c r="AR1992" s="310">
        <f>COUNTA(AJ$2:AJ1992)</f>
        <v>13</v>
      </c>
      <c r="AS1992" s="312"/>
      <c r="AT1992" s="312"/>
      <c r="AU1992" s="312"/>
      <c r="AV1992" s="312"/>
      <c r="AW1992" s="312"/>
      <c r="AZ1992">
        <v>0</v>
      </c>
      <c r="BA1992">
        <v>0</v>
      </c>
    </row>
    <row r="1993" spans="1:53" x14ac:dyDescent="0.25">
      <c r="A1993">
        <v>135</v>
      </c>
      <c r="B1993" t="s">
        <v>65</v>
      </c>
      <c r="C1993" t="s">
        <v>665</v>
      </c>
      <c r="D1993"/>
      <c r="E1993">
        <v>1</v>
      </c>
      <c r="F1993">
        <v>2</v>
      </c>
      <c r="G1993">
        <v>4</v>
      </c>
      <c r="H1993">
        <v>7</v>
      </c>
      <c r="I1993">
        <v>4</v>
      </c>
      <c r="J1993">
        <v>0</v>
      </c>
      <c r="K1993">
        <v>1</v>
      </c>
      <c r="L1993">
        <v>0</v>
      </c>
      <c r="M1993"/>
      <c r="O1993" s="101">
        <f>IF(ISBLANK(C1993),O1992,IF(COUNTIF(C$2:C1993,C1993)&gt;1,O1992,1+MAX(O1992,0)))</f>
        <v>53</v>
      </c>
      <c r="P1993" s="45">
        <f t="shared" si="682"/>
        <v>29</v>
      </c>
      <c r="Q1993" s="33" t="str">
        <f t="shared" si="683"/>
        <v/>
      </c>
      <c r="R1993" s="33">
        <f t="shared" si="684"/>
        <v>2</v>
      </c>
      <c r="S1993" s="33" t="str">
        <f t="shared" si="685"/>
        <v>135_2</v>
      </c>
      <c r="T1993" s="35" t="str">
        <f t="shared" si="686"/>
        <v>135AM</v>
      </c>
      <c r="U1993" s="35" t="str">
        <f t="shared" si="687"/>
        <v>135AMEW</v>
      </c>
      <c r="V1993" s="35" t="str">
        <f t="shared" si="703"/>
        <v>2A</v>
      </c>
      <c r="W1993" s="35" t="str">
        <f t="shared" si="696"/>
        <v>135AM2A124</v>
      </c>
      <c r="X1993" s="388">
        <f t="shared" si="697"/>
        <v>1</v>
      </c>
      <c r="Y1993" s="388">
        <f t="shared" si="698"/>
        <v>0</v>
      </c>
      <c r="Z1993" s="280" t="str">
        <f t="shared" si="689"/>
        <v/>
      </c>
      <c r="AA1993" s="280" t="str">
        <f t="shared" si="690"/>
        <v/>
      </c>
      <c r="AB1993" s="389" t="str">
        <f t="shared" si="699"/>
        <v/>
      </c>
      <c r="AC1993" s="389" t="str">
        <f t="shared" si="700"/>
        <v/>
      </c>
      <c r="AD1993" s="390" t="str">
        <f t="shared" si="691"/>
        <v/>
      </c>
      <c r="AE1993" s="282">
        <f t="shared" si="692"/>
        <v>1</v>
      </c>
      <c r="AF1993" s="359">
        <f t="shared" si="693"/>
        <v>0</v>
      </c>
      <c r="AG1993" s="280">
        <f t="shared" si="694"/>
        <v>3</v>
      </c>
      <c r="AH1993" s="280">
        <f t="shared" si="688"/>
        <v>1</v>
      </c>
      <c r="AI1993" s="280">
        <f>IF(ISBLANK(T1993),AI1992,IF(COUNTIF(T$2:T1993,T1993)&gt;1,AI1992,1+MAX(AI1992,0)))</f>
        <v>53</v>
      </c>
      <c r="AL1993" s="391" t="str">
        <f t="shared" si="701"/>
        <v/>
      </c>
      <c r="AM1993" s="391" t="str">
        <f t="shared" si="702"/>
        <v/>
      </c>
      <c r="AO1993" s="310" t="str">
        <f t="shared" si="695"/>
        <v/>
      </c>
      <c r="AP1993" s="310">
        <f>SUM(AO$1:AO1993)</f>
        <v>0</v>
      </c>
      <c r="AQ1993" s="310">
        <f>SUM(AK$2:AK1993)</f>
        <v>13</v>
      </c>
      <c r="AR1993" s="310">
        <f>COUNTA(AJ$2:AJ1993)</f>
        <v>13</v>
      </c>
      <c r="AS1993" s="312"/>
      <c r="AT1993" s="312"/>
      <c r="AU1993" s="312"/>
      <c r="AV1993" s="312"/>
      <c r="AW1993" s="312"/>
      <c r="AZ1993">
        <v>1</v>
      </c>
      <c r="BA1993">
        <v>0</v>
      </c>
    </row>
    <row r="1994" spans="1:53" x14ac:dyDescent="0.25">
      <c r="A1994">
        <v>135</v>
      </c>
      <c r="B1994" t="s">
        <v>65</v>
      </c>
      <c r="C1994" t="s">
        <v>665</v>
      </c>
      <c r="D1994"/>
      <c r="E1994">
        <v>1</v>
      </c>
      <c r="F1994">
        <v>3</v>
      </c>
      <c r="G1994">
        <v>1</v>
      </c>
      <c r="H1994">
        <v>12</v>
      </c>
      <c r="I1994">
        <v>5</v>
      </c>
      <c r="J1994">
        <v>1</v>
      </c>
      <c r="K1994">
        <v>0</v>
      </c>
      <c r="L1994">
        <v>0</v>
      </c>
      <c r="M1994"/>
      <c r="O1994" s="101">
        <f>IF(ISBLANK(C1994),O1993,IF(COUNTIF(C$2:C1994,C1994)&gt;1,O1993,1+MAX(O1993,0)))</f>
        <v>53</v>
      </c>
      <c r="P1994" s="45">
        <f t="shared" si="682"/>
        <v>29</v>
      </c>
      <c r="Q1994" s="33" t="str">
        <f t="shared" si="683"/>
        <v/>
      </c>
      <c r="R1994" s="33">
        <f t="shared" si="684"/>
        <v>3</v>
      </c>
      <c r="S1994" s="33" t="str">
        <f t="shared" si="685"/>
        <v>135_3</v>
      </c>
      <c r="T1994" s="35" t="str">
        <f t="shared" si="686"/>
        <v>135AM</v>
      </c>
      <c r="U1994" s="35" t="str">
        <f t="shared" si="687"/>
        <v>135AMNS</v>
      </c>
      <c r="V1994" s="35" t="str">
        <f t="shared" si="703"/>
        <v>2A</v>
      </c>
      <c r="W1994" s="35" t="str">
        <f t="shared" si="696"/>
        <v>135AM2A131</v>
      </c>
      <c r="X1994" s="388">
        <f t="shared" si="697"/>
        <v>0</v>
      </c>
      <c r="Y1994" s="388">
        <f t="shared" si="698"/>
        <v>0</v>
      </c>
      <c r="Z1994" s="280" t="str">
        <f t="shared" si="689"/>
        <v/>
      </c>
      <c r="AA1994" s="280" t="str">
        <f t="shared" si="690"/>
        <v/>
      </c>
      <c r="AB1994" s="389" t="str">
        <f t="shared" si="699"/>
        <v/>
      </c>
      <c r="AC1994" s="389" t="str">
        <f t="shared" si="700"/>
        <v/>
      </c>
      <c r="AD1994" s="390" t="str">
        <f t="shared" si="691"/>
        <v/>
      </c>
      <c r="AE1994" s="282">
        <f t="shared" si="692"/>
        <v>0</v>
      </c>
      <c r="AF1994" s="359">
        <f t="shared" si="693"/>
        <v>0</v>
      </c>
      <c r="AG1994" s="280">
        <f t="shared" si="694"/>
        <v>0</v>
      </c>
      <c r="AH1994" s="280">
        <f t="shared" si="688"/>
        <v>0</v>
      </c>
      <c r="AI1994" s="280">
        <f>IF(ISBLANK(T1994),AI1993,IF(COUNTIF(T$2:T1994,T1994)&gt;1,AI1993,1+MAX(AI1993,0)))</f>
        <v>53</v>
      </c>
      <c r="AL1994" s="391" t="str">
        <f t="shared" si="701"/>
        <v/>
      </c>
      <c r="AM1994" s="391" t="str">
        <f t="shared" si="702"/>
        <v/>
      </c>
      <c r="AO1994" s="310" t="str">
        <f t="shared" si="695"/>
        <v/>
      </c>
      <c r="AP1994" s="310">
        <f>SUM(AO$1:AO1994)</f>
        <v>0</v>
      </c>
      <c r="AQ1994" s="310">
        <f>SUM(AK$2:AK1994)</f>
        <v>13</v>
      </c>
      <c r="AR1994" s="310">
        <f>COUNTA(AJ$2:AJ1994)</f>
        <v>13</v>
      </c>
      <c r="AS1994" s="312"/>
      <c r="AT1994" s="312"/>
      <c r="AU1994" s="312"/>
      <c r="AV1994" s="312"/>
      <c r="AW1994" s="312"/>
      <c r="AZ1994">
        <v>0</v>
      </c>
      <c r="BA1994">
        <v>0</v>
      </c>
    </row>
    <row r="1995" spans="1:53" x14ac:dyDescent="0.25">
      <c r="A1995">
        <v>135</v>
      </c>
      <c r="B1995" t="s">
        <v>65</v>
      </c>
      <c r="C1995" t="s">
        <v>665</v>
      </c>
      <c r="D1995"/>
      <c r="E1995">
        <v>1</v>
      </c>
      <c r="F1995">
        <v>3</v>
      </c>
      <c r="G1995">
        <v>2</v>
      </c>
      <c r="H1995">
        <v>2</v>
      </c>
      <c r="I1995">
        <v>0</v>
      </c>
      <c r="J1995">
        <v>0</v>
      </c>
      <c r="K1995">
        <v>0</v>
      </c>
      <c r="L1995">
        <v>0</v>
      </c>
      <c r="M1995"/>
      <c r="O1995" s="101">
        <f>IF(ISBLANK(C1995),O1994,IF(COUNTIF(C$2:C1995,C1995)&gt;1,O1994,1+MAX(O1994,0)))</f>
        <v>53</v>
      </c>
      <c r="P1995" s="45">
        <f t="shared" si="682"/>
        <v>29</v>
      </c>
      <c r="Q1995" s="33" t="str">
        <f t="shared" si="683"/>
        <v/>
      </c>
      <c r="R1995" s="33">
        <f t="shared" si="684"/>
        <v>3</v>
      </c>
      <c r="S1995" s="33" t="str">
        <f t="shared" si="685"/>
        <v>135_3</v>
      </c>
      <c r="T1995" s="35" t="str">
        <f t="shared" si="686"/>
        <v>135AM</v>
      </c>
      <c r="U1995" s="35" t="str">
        <f t="shared" si="687"/>
        <v>135AMNS</v>
      </c>
      <c r="V1995" s="35" t="str">
        <f t="shared" si="703"/>
        <v>2A</v>
      </c>
      <c r="W1995" s="35" t="str">
        <f t="shared" si="696"/>
        <v>135AM2A132</v>
      </c>
      <c r="X1995" s="388">
        <f t="shared" si="697"/>
        <v>0</v>
      </c>
      <c r="Y1995" s="388">
        <f t="shared" si="698"/>
        <v>0</v>
      </c>
      <c r="Z1995" s="280" t="str">
        <f t="shared" si="689"/>
        <v/>
      </c>
      <c r="AA1995" s="280" t="str">
        <f t="shared" si="690"/>
        <v/>
      </c>
      <c r="AB1995" s="389" t="str">
        <f t="shared" si="699"/>
        <v/>
      </c>
      <c r="AC1995" s="389" t="str">
        <f t="shared" si="700"/>
        <v/>
      </c>
      <c r="AD1995" s="390" t="str">
        <f t="shared" si="691"/>
        <v/>
      </c>
      <c r="AE1995" s="282">
        <f t="shared" si="692"/>
        <v>0</v>
      </c>
      <c r="AF1995" s="359">
        <f t="shared" si="693"/>
        <v>0</v>
      </c>
      <c r="AG1995" s="280">
        <f t="shared" si="694"/>
        <v>0</v>
      </c>
      <c r="AH1995" s="280">
        <f t="shared" si="688"/>
        <v>0</v>
      </c>
      <c r="AI1995" s="280">
        <f>IF(ISBLANK(T1995),AI1994,IF(COUNTIF(T$2:T1995,T1995)&gt;1,AI1994,1+MAX(AI1994,0)))</f>
        <v>53</v>
      </c>
      <c r="AL1995" s="391" t="str">
        <f t="shared" si="701"/>
        <v/>
      </c>
      <c r="AM1995" s="391" t="str">
        <f t="shared" si="702"/>
        <v/>
      </c>
      <c r="AO1995" s="310" t="str">
        <f t="shared" si="695"/>
        <v/>
      </c>
      <c r="AP1995" s="310">
        <f>SUM(AO$1:AO1995)</f>
        <v>0</v>
      </c>
      <c r="AQ1995" s="310">
        <f>SUM(AK$2:AK1995)</f>
        <v>13</v>
      </c>
      <c r="AR1995" s="310">
        <f>COUNTA(AJ$2:AJ1995)</f>
        <v>13</v>
      </c>
      <c r="AS1995" s="312"/>
      <c r="AT1995" s="312"/>
      <c r="AU1995" s="312"/>
      <c r="AV1995" s="312"/>
      <c r="AW1995" s="312"/>
      <c r="AZ1995">
        <v>0</v>
      </c>
      <c r="BA1995">
        <v>0</v>
      </c>
    </row>
    <row r="1996" spans="1:53" x14ac:dyDescent="0.25">
      <c r="A1996">
        <v>135</v>
      </c>
      <c r="B1996" t="s">
        <v>65</v>
      </c>
      <c r="C1996" t="s">
        <v>665</v>
      </c>
      <c r="D1996"/>
      <c r="E1996">
        <v>1</v>
      </c>
      <c r="F1996">
        <v>3</v>
      </c>
      <c r="G1996">
        <v>3</v>
      </c>
      <c r="H1996">
        <v>3</v>
      </c>
      <c r="I1996">
        <v>0</v>
      </c>
      <c r="J1996">
        <v>0</v>
      </c>
      <c r="K1996">
        <v>0</v>
      </c>
      <c r="L1996">
        <v>0</v>
      </c>
      <c r="M1996"/>
      <c r="O1996" s="101">
        <f>IF(ISBLANK(C1996),O1995,IF(COUNTIF(C$2:C1996,C1996)&gt;1,O1995,1+MAX(O1995,0)))</f>
        <v>53</v>
      </c>
      <c r="P1996" s="45">
        <f t="shared" si="682"/>
        <v>29</v>
      </c>
      <c r="Q1996" s="33" t="str">
        <f t="shared" si="683"/>
        <v/>
      </c>
      <c r="R1996" s="33">
        <f t="shared" si="684"/>
        <v>3</v>
      </c>
      <c r="S1996" s="33" t="str">
        <f t="shared" si="685"/>
        <v>135_3</v>
      </c>
      <c r="T1996" s="35" t="str">
        <f t="shared" si="686"/>
        <v>135AM</v>
      </c>
      <c r="U1996" s="35" t="str">
        <f t="shared" si="687"/>
        <v>135AMEW</v>
      </c>
      <c r="V1996" s="35" t="str">
        <f t="shared" si="703"/>
        <v>2A</v>
      </c>
      <c r="W1996" s="35" t="str">
        <f t="shared" si="696"/>
        <v>135AM2A133</v>
      </c>
      <c r="X1996" s="388">
        <f t="shared" si="697"/>
        <v>0</v>
      </c>
      <c r="Y1996" s="388">
        <f t="shared" si="698"/>
        <v>0</v>
      </c>
      <c r="Z1996" s="280" t="str">
        <f t="shared" si="689"/>
        <v/>
      </c>
      <c r="AA1996" s="280" t="str">
        <f t="shared" si="690"/>
        <v/>
      </c>
      <c r="AB1996" s="389" t="str">
        <f t="shared" si="699"/>
        <v/>
      </c>
      <c r="AC1996" s="389" t="str">
        <f t="shared" si="700"/>
        <v/>
      </c>
      <c r="AD1996" s="390" t="str">
        <f t="shared" si="691"/>
        <v/>
      </c>
      <c r="AE1996" s="282">
        <f t="shared" si="692"/>
        <v>0</v>
      </c>
      <c r="AF1996" s="359">
        <f t="shared" si="693"/>
        <v>0</v>
      </c>
      <c r="AG1996" s="280">
        <f t="shared" si="694"/>
        <v>3</v>
      </c>
      <c r="AH1996" s="280">
        <f t="shared" si="688"/>
        <v>1</v>
      </c>
      <c r="AI1996" s="280">
        <f>IF(ISBLANK(T1996),AI1995,IF(COUNTIF(T$2:T1996,T1996)&gt;1,AI1995,1+MAX(AI1995,0)))</f>
        <v>53</v>
      </c>
      <c r="AL1996" s="391" t="str">
        <f t="shared" si="701"/>
        <v/>
      </c>
      <c r="AM1996" s="391" t="str">
        <f t="shared" si="702"/>
        <v/>
      </c>
      <c r="AO1996" s="310" t="str">
        <f t="shared" si="695"/>
        <v/>
      </c>
      <c r="AP1996" s="310">
        <f>SUM(AO$1:AO1996)</f>
        <v>0</v>
      </c>
      <c r="AQ1996" s="310">
        <f>SUM(AK$2:AK1996)</f>
        <v>13</v>
      </c>
      <c r="AR1996" s="310">
        <f>COUNTA(AJ$2:AJ1996)</f>
        <v>13</v>
      </c>
      <c r="AS1996" s="312"/>
      <c r="AT1996" s="312"/>
      <c r="AU1996" s="312"/>
      <c r="AV1996" s="312"/>
      <c r="AW1996" s="312"/>
      <c r="AZ1996">
        <v>0</v>
      </c>
      <c r="BA1996">
        <v>0</v>
      </c>
    </row>
    <row r="1997" spans="1:53" x14ac:dyDescent="0.25">
      <c r="A1997">
        <v>135</v>
      </c>
      <c r="B1997" t="s">
        <v>65</v>
      </c>
      <c r="C1997" t="s">
        <v>665</v>
      </c>
      <c r="D1997"/>
      <c r="E1997">
        <v>1</v>
      </c>
      <c r="F1997">
        <v>3</v>
      </c>
      <c r="G1997">
        <v>4</v>
      </c>
      <c r="H1997">
        <v>4</v>
      </c>
      <c r="I1997">
        <v>0</v>
      </c>
      <c r="J1997">
        <v>0</v>
      </c>
      <c r="K1997">
        <v>1</v>
      </c>
      <c r="L1997">
        <v>0</v>
      </c>
      <c r="M1997"/>
      <c r="O1997" s="101">
        <f>IF(ISBLANK(C1997),O1996,IF(COUNTIF(C$2:C1997,C1997)&gt;1,O1996,1+MAX(O1996,0)))</f>
        <v>53</v>
      </c>
      <c r="P1997" s="45">
        <f t="shared" si="682"/>
        <v>29</v>
      </c>
      <c r="Q1997" s="33" t="str">
        <f t="shared" si="683"/>
        <v/>
      </c>
      <c r="R1997" s="33">
        <f t="shared" si="684"/>
        <v>3</v>
      </c>
      <c r="S1997" s="33" t="str">
        <f t="shared" si="685"/>
        <v>135_3</v>
      </c>
      <c r="T1997" s="35" t="str">
        <f t="shared" si="686"/>
        <v>135AM</v>
      </c>
      <c r="U1997" s="35" t="str">
        <f t="shared" si="687"/>
        <v>135AMEW</v>
      </c>
      <c r="V1997" s="35" t="str">
        <f t="shared" si="703"/>
        <v>2A</v>
      </c>
      <c r="W1997" s="35" t="str">
        <f t="shared" si="696"/>
        <v>135AM2A134</v>
      </c>
      <c r="X1997" s="388">
        <f t="shared" si="697"/>
        <v>1</v>
      </c>
      <c r="Y1997" s="388">
        <f t="shared" si="698"/>
        <v>0</v>
      </c>
      <c r="Z1997" s="280" t="str">
        <f t="shared" si="689"/>
        <v/>
      </c>
      <c r="AA1997" s="280" t="str">
        <f t="shared" si="690"/>
        <v/>
      </c>
      <c r="AB1997" s="389" t="str">
        <f t="shared" si="699"/>
        <v/>
      </c>
      <c r="AC1997" s="389" t="str">
        <f t="shared" si="700"/>
        <v/>
      </c>
      <c r="AD1997" s="390" t="str">
        <f t="shared" si="691"/>
        <v/>
      </c>
      <c r="AE1997" s="282">
        <f t="shared" si="692"/>
        <v>1</v>
      </c>
      <c r="AF1997" s="359">
        <f t="shared" si="693"/>
        <v>0</v>
      </c>
      <c r="AG1997" s="280">
        <f t="shared" si="694"/>
        <v>3</v>
      </c>
      <c r="AH1997" s="280">
        <f t="shared" si="688"/>
        <v>1</v>
      </c>
      <c r="AI1997" s="280">
        <f>IF(ISBLANK(T1997),AI1996,IF(COUNTIF(T$2:T1997,T1997)&gt;1,AI1996,1+MAX(AI1996,0)))</f>
        <v>53</v>
      </c>
      <c r="AL1997" s="391" t="str">
        <f t="shared" si="701"/>
        <v/>
      </c>
      <c r="AM1997" s="391" t="str">
        <f t="shared" si="702"/>
        <v/>
      </c>
      <c r="AO1997" s="310" t="str">
        <f t="shared" si="695"/>
        <v/>
      </c>
      <c r="AP1997" s="310">
        <f>SUM(AO$1:AO1997)</f>
        <v>0</v>
      </c>
      <c r="AQ1997" s="310">
        <f>SUM(AK$2:AK1997)</f>
        <v>13</v>
      </c>
      <c r="AR1997" s="310">
        <f>COUNTA(AJ$2:AJ1997)</f>
        <v>13</v>
      </c>
      <c r="AS1997" s="312"/>
      <c r="AT1997" s="312"/>
      <c r="AU1997" s="312"/>
      <c r="AV1997" s="312"/>
      <c r="AW1997" s="312"/>
      <c r="AZ1997">
        <v>1</v>
      </c>
      <c r="BA1997">
        <v>0</v>
      </c>
    </row>
    <row r="1998" spans="1:53" x14ac:dyDescent="0.25">
      <c r="A1998">
        <v>135</v>
      </c>
      <c r="B1998" t="s">
        <v>65</v>
      </c>
      <c r="C1998" t="s">
        <v>665</v>
      </c>
      <c r="D1998"/>
      <c r="E1998">
        <v>1</v>
      </c>
      <c r="F1998">
        <v>4</v>
      </c>
      <c r="G1998">
        <v>1</v>
      </c>
      <c r="H1998">
        <v>5</v>
      </c>
      <c r="I1998">
        <v>1</v>
      </c>
      <c r="J1998">
        <v>0</v>
      </c>
      <c r="K1998">
        <v>0</v>
      </c>
      <c r="L1998">
        <v>1</v>
      </c>
      <c r="M1998"/>
      <c r="O1998" s="101">
        <f>IF(ISBLANK(C1998),O1997,IF(COUNTIF(C$2:C1998,C1998)&gt;1,O1997,1+MAX(O1997,0)))</f>
        <v>53</v>
      </c>
      <c r="P1998" s="45">
        <f t="shared" si="682"/>
        <v>29</v>
      </c>
      <c r="Q1998" s="33" t="str">
        <f t="shared" si="683"/>
        <v/>
      </c>
      <c r="R1998" s="33">
        <f t="shared" si="684"/>
        <v>4</v>
      </c>
      <c r="S1998" s="33" t="str">
        <f t="shared" si="685"/>
        <v>135_4</v>
      </c>
      <c r="T1998" s="35" t="str">
        <f t="shared" si="686"/>
        <v>135AM</v>
      </c>
      <c r="U1998" s="35" t="str">
        <f t="shared" si="687"/>
        <v>135AMNS</v>
      </c>
      <c r="V1998" s="35" t="str">
        <f t="shared" si="703"/>
        <v>2A</v>
      </c>
      <c r="W1998" s="35" t="str">
        <f t="shared" si="696"/>
        <v>135AM2A141</v>
      </c>
      <c r="X1998" s="388">
        <f t="shared" si="697"/>
        <v>0</v>
      </c>
      <c r="Y1998" s="388">
        <f t="shared" si="698"/>
        <v>1</v>
      </c>
      <c r="Z1998" s="280" t="str">
        <f t="shared" si="689"/>
        <v/>
      </c>
      <c r="AA1998" s="280" t="str">
        <f t="shared" si="690"/>
        <v/>
      </c>
      <c r="AB1998" s="389" t="str">
        <f t="shared" si="699"/>
        <v/>
      </c>
      <c r="AC1998" s="389" t="str">
        <f t="shared" si="700"/>
        <v/>
      </c>
      <c r="AD1998" s="390" t="str">
        <f t="shared" si="691"/>
        <v/>
      </c>
      <c r="AE1998" s="282">
        <f t="shared" si="692"/>
        <v>0</v>
      </c>
      <c r="AF1998" s="359">
        <f t="shared" si="693"/>
        <v>0</v>
      </c>
      <c r="AG1998" s="280">
        <f t="shared" si="694"/>
        <v>0</v>
      </c>
      <c r="AH1998" s="280">
        <f t="shared" si="688"/>
        <v>0</v>
      </c>
      <c r="AI1998" s="280">
        <f>IF(ISBLANK(T1998),AI1997,IF(COUNTIF(T$2:T1998,T1998)&gt;1,AI1997,1+MAX(AI1997,0)))</f>
        <v>53</v>
      </c>
      <c r="AL1998" s="391" t="str">
        <f t="shared" si="701"/>
        <v/>
      </c>
      <c r="AM1998" s="391" t="str">
        <f t="shared" si="702"/>
        <v/>
      </c>
      <c r="AO1998" s="310" t="str">
        <f t="shared" si="695"/>
        <v/>
      </c>
      <c r="AP1998" s="310">
        <f>SUM(AO$1:AO1998)</f>
        <v>0</v>
      </c>
      <c r="AQ1998" s="310">
        <f>SUM(AK$2:AK1998)</f>
        <v>13</v>
      </c>
      <c r="AR1998" s="310">
        <f>COUNTA(AJ$2:AJ1998)</f>
        <v>13</v>
      </c>
      <c r="AS1998" s="312"/>
      <c r="AT1998" s="312"/>
      <c r="AU1998" s="312"/>
      <c r="AV1998" s="312"/>
      <c r="AW1998" s="312"/>
      <c r="AZ1998">
        <v>0</v>
      </c>
      <c r="BA1998">
        <v>1</v>
      </c>
    </row>
    <row r="1999" spans="1:53" x14ac:dyDescent="0.25">
      <c r="A1999">
        <v>135</v>
      </c>
      <c r="B1999" t="s">
        <v>65</v>
      </c>
      <c r="C1999" t="s">
        <v>665</v>
      </c>
      <c r="D1999"/>
      <c r="E1999">
        <v>1</v>
      </c>
      <c r="F1999">
        <v>4</v>
      </c>
      <c r="G1999">
        <v>2</v>
      </c>
      <c r="H1999">
        <v>4</v>
      </c>
      <c r="I1999">
        <v>0</v>
      </c>
      <c r="J1999">
        <v>0</v>
      </c>
      <c r="K1999">
        <v>3</v>
      </c>
      <c r="L1999">
        <v>0</v>
      </c>
      <c r="M1999"/>
      <c r="O1999" s="101">
        <f>IF(ISBLANK(C1999),O1998,IF(COUNTIF(C$2:C1999,C1999)&gt;1,O1998,1+MAX(O1998,0)))</f>
        <v>53</v>
      </c>
      <c r="P1999" s="45">
        <f t="shared" si="682"/>
        <v>29</v>
      </c>
      <c r="Q1999" s="33" t="str">
        <f t="shared" si="683"/>
        <v/>
      </c>
      <c r="R1999" s="33">
        <f t="shared" si="684"/>
        <v>4</v>
      </c>
      <c r="S1999" s="33" t="str">
        <f t="shared" si="685"/>
        <v>135_4</v>
      </c>
      <c r="T1999" s="35" t="str">
        <f t="shared" si="686"/>
        <v>135AM</v>
      </c>
      <c r="U1999" s="35" t="str">
        <f t="shared" si="687"/>
        <v>135AMNS</v>
      </c>
      <c r="V1999" s="35" t="str">
        <f t="shared" si="703"/>
        <v>2A</v>
      </c>
      <c r="W1999" s="35" t="str">
        <f t="shared" si="696"/>
        <v>135AM2A142</v>
      </c>
      <c r="X1999" s="388">
        <f t="shared" si="697"/>
        <v>3</v>
      </c>
      <c r="Y1999" s="388">
        <f t="shared" si="698"/>
        <v>0</v>
      </c>
      <c r="Z1999" s="280" t="str">
        <f t="shared" si="689"/>
        <v/>
      </c>
      <c r="AA1999" s="280" t="str">
        <f t="shared" si="690"/>
        <v/>
      </c>
      <c r="AB1999" s="389" t="str">
        <f t="shared" si="699"/>
        <v/>
      </c>
      <c r="AC1999" s="389" t="str">
        <f t="shared" si="700"/>
        <v/>
      </c>
      <c r="AD1999" s="390" t="str">
        <f t="shared" si="691"/>
        <v/>
      </c>
      <c r="AE1999" s="282">
        <f t="shared" si="692"/>
        <v>0</v>
      </c>
      <c r="AF1999" s="359">
        <f t="shared" si="693"/>
        <v>0</v>
      </c>
      <c r="AG1999" s="280">
        <f t="shared" si="694"/>
        <v>0</v>
      </c>
      <c r="AH1999" s="280">
        <f t="shared" si="688"/>
        <v>0</v>
      </c>
      <c r="AI1999" s="280">
        <f>IF(ISBLANK(T1999),AI1998,IF(COUNTIF(T$2:T1999,T1999)&gt;1,AI1998,1+MAX(AI1998,0)))</f>
        <v>53</v>
      </c>
      <c r="AL1999" s="391" t="str">
        <f t="shared" si="701"/>
        <v/>
      </c>
      <c r="AM1999" s="391" t="str">
        <f t="shared" si="702"/>
        <v/>
      </c>
      <c r="AO1999" s="310" t="str">
        <f t="shared" si="695"/>
        <v/>
      </c>
      <c r="AP1999" s="310">
        <f>SUM(AO$1:AO1999)</f>
        <v>0</v>
      </c>
      <c r="AQ1999" s="310">
        <f>SUM(AK$2:AK1999)</f>
        <v>13</v>
      </c>
      <c r="AR1999" s="310">
        <f>COUNTA(AJ$2:AJ1999)</f>
        <v>13</v>
      </c>
      <c r="AS1999" s="312"/>
      <c r="AT1999" s="312"/>
      <c r="AU1999" s="312"/>
      <c r="AV1999" s="312"/>
      <c r="AW1999" s="312"/>
      <c r="AZ1999">
        <v>3</v>
      </c>
      <c r="BA1999">
        <v>0</v>
      </c>
    </row>
    <row r="2000" spans="1:53" x14ac:dyDescent="0.25">
      <c r="A2000">
        <v>135</v>
      </c>
      <c r="B2000" t="s">
        <v>65</v>
      </c>
      <c r="C2000" t="s">
        <v>665</v>
      </c>
      <c r="D2000"/>
      <c r="E2000">
        <v>1</v>
      </c>
      <c r="F2000">
        <v>4</v>
      </c>
      <c r="G2000">
        <v>3</v>
      </c>
      <c r="H2000">
        <v>1</v>
      </c>
      <c r="I2000">
        <v>0</v>
      </c>
      <c r="J2000">
        <v>0</v>
      </c>
      <c r="K2000">
        <v>0</v>
      </c>
      <c r="L2000">
        <v>0</v>
      </c>
      <c r="M2000"/>
      <c r="O2000" s="101">
        <f>IF(ISBLANK(C2000),O1999,IF(COUNTIF(C$2:C2000,C2000)&gt;1,O1999,1+MAX(O1999,0)))</f>
        <v>53</v>
      </c>
      <c r="P2000" s="45">
        <f t="shared" si="682"/>
        <v>29</v>
      </c>
      <c r="Q2000" s="33" t="str">
        <f t="shared" si="683"/>
        <v/>
      </c>
      <c r="R2000" s="33">
        <f t="shared" si="684"/>
        <v>4</v>
      </c>
      <c r="S2000" s="33" t="str">
        <f t="shared" si="685"/>
        <v>135_4</v>
      </c>
      <c r="T2000" s="35" t="str">
        <f t="shared" si="686"/>
        <v>135AM</v>
      </c>
      <c r="U2000" s="35" t="str">
        <f t="shared" si="687"/>
        <v>135AMEW</v>
      </c>
      <c r="V2000" s="35" t="str">
        <f t="shared" si="703"/>
        <v>2A</v>
      </c>
      <c r="W2000" s="35" t="str">
        <f t="shared" si="696"/>
        <v>135AM2A143</v>
      </c>
      <c r="X2000" s="388">
        <f t="shared" si="697"/>
        <v>0</v>
      </c>
      <c r="Y2000" s="388">
        <f t="shared" si="698"/>
        <v>0</v>
      </c>
      <c r="Z2000" s="280" t="str">
        <f t="shared" si="689"/>
        <v/>
      </c>
      <c r="AA2000" s="280" t="str">
        <f t="shared" si="690"/>
        <v/>
      </c>
      <c r="AB2000" s="389" t="str">
        <f t="shared" si="699"/>
        <v/>
      </c>
      <c r="AC2000" s="389" t="str">
        <f t="shared" si="700"/>
        <v/>
      </c>
      <c r="AD2000" s="390" t="str">
        <f t="shared" si="691"/>
        <v/>
      </c>
      <c r="AE2000" s="282">
        <f t="shared" si="692"/>
        <v>0</v>
      </c>
      <c r="AF2000" s="359">
        <f t="shared" si="693"/>
        <v>0</v>
      </c>
      <c r="AG2000" s="280">
        <f t="shared" si="694"/>
        <v>3</v>
      </c>
      <c r="AH2000" s="280">
        <f t="shared" si="688"/>
        <v>1</v>
      </c>
      <c r="AI2000" s="280">
        <f>IF(ISBLANK(T2000),AI1999,IF(COUNTIF(T$2:T2000,T2000)&gt;1,AI1999,1+MAX(AI1999,0)))</f>
        <v>53</v>
      </c>
      <c r="AL2000" s="391" t="str">
        <f t="shared" si="701"/>
        <v/>
      </c>
      <c r="AM2000" s="391" t="str">
        <f t="shared" si="702"/>
        <v/>
      </c>
      <c r="AO2000" s="310" t="str">
        <f t="shared" si="695"/>
        <v/>
      </c>
      <c r="AP2000" s="310">
        <f>SUM(AO$1:AO2000)</f>
        <v>0</v>
      </c>
      <c r="AQ2000" s="310">
        <f>SUM(AK$2:AK2000)</f>
        <v>13</v>
      </c>
      <c r="AR2000" s="310">
        <f>COUNTA(AJ$2:AJ2000)</f>
        <v>13</v>
      </c>
      <c r="AS2000" s="312"/>
      <c r="AT2000" s="312"/>
      <c r="AU2000" s="312"/>
      <c r="AV2000" s="312"/>
      <c r="AW2000" s="312"/>
      <c r="AZ2000">
        <v>0</v>
      </c>
      <c r="BA2000">
        <v>0</v>
      </c>
    </row>
    <row r="2001" spans="1:53" x14ac:dyDescent="0.25">
      <c r="A2001">
        <v>135</v>
      </c>
      <c r="B2001" t="s">
        <v>65</v>
      </c>
      <c r="C2001" t="s">
        <v>665</v>
      </c>
      <c r="D2001"/>
      <c r="E2001">
        <v>1</v>
      </c>
      <c r="F2001">
        <v>4</v>
      </c>
      <c r="G2001">
        <v>4</v>
      </c>
      <c r="H2001">
        <v>9</v>
      </c>
      <c r="I2001">
        <v>1</v>
      </c>
      <c r="J2001">
        <v>0</v>
      </c>
      <c r="K2001">
        <v>1</v>
      </c>
      <c r="L2001">
        <v>0</v>
      </c>
      <c r="M2001"/>
      <c r="O2001" s="101">
        <f>IF(ISBLANK(C2001),O2000,IF(COUNTIF(C$2:C2001,C2001)&gt;1,O2000,1+MAX(O2000,0)))</f>
        <v>53</v>
      </c>
      <c r="P2001" s="45">
        <f t="shared" si="682"/>
        <v>29</v>
      </c>
      <c r="Q2001" s="33" t="str">
        <f t="shared" si="683"/>
        <v/>
      </c>
      <c r="R2001" s="33">
        <f t="shared" si="684"/>
        <v>4</v>
      </c>
      <c r="S2001" s="33" t="str">
        <f t="shared" si="685"/>
        <v>135_4</v>
      </c>
      <c r="T2001" s="35" t="str">
        <f t="shared" si="686"/>
        <v>135AM</v>
      </c>
      <c r="U2001" s="35" t="str">
        <f t="shared" si="687"/>
        <v>135AMEW</v>
      </c>
      <c r="V2001" s="35" t="str">
        <f t="shared" si="703"/>
        <v>2A</v>
      </c>
      <c r="W2001" s="35" t="str">
        <f t="shared" si="696"/>
        <v>135AM2A144</v>
      </c>
      <c r="X2001" s="388">
        <f t="shared" si="697"/>
        <v>1</v>
      </c>
      <c r="Y2001" s="388">
        <f t="shared" si="698"/>
        <v>0</v>
      </c>
      <c r="Z2001" s="280" t="str">
        <f t="shared" si="689"/>
        <v/>
      </c>
      <c r="AA2001" s="280" t="str">
        <f t="shared" si="690"/>
        <v/>
      </c>
      <c r="AB2001" s="389" t="str">
        <f t="shared" si="699"/>
        <v/>
      </c>
      <c r="AC2001" s="389" t="str">
        <f t="shared" si="700"/>
        <v/>
      </c>
      <c r="AD2001" s="390" t="str">
        <f t="shared" si="691"/>
        <v/>
      </c>
      <c r="AE2001" s="282">
        <f t="shared" si="692"/>
        <v>1</v>
      </c>
      <c r="AF2001" s="359">
        <f t="shared" si="693"/>
        <v>0</v>
      </c>
      <c r="AG2001" s="280">
        <f t="shared" si="694"/>
        <v>3</v>
      </c>
      <c r="AH2001" s="280">
        <f t="shared" si="688"/>
        <v>1</v>
      </c>
      <c r="AI2001" s="280">
        <f>IF(ISBLANK(T2001),AI2000,IF(COUNTIF(T$2:T2001,T2001)&gt;1,AI2000,1+MAX(AI2000,0)))</f>
        <v>53</v>
      </c>
      <c r="AL2001" s="391" t="str">
        <f t="shared" si="701"/>
        <v/>
      </c>
      <c r="AM2001" s="391" t="str">
        <f t="shared" si="702"/>
        <v/>
      </c>
      <c r="AO2001" s="310" t="str">
        <f t="shared" si="695"/>
        <v/>
      </c>
      <c r="AP2001" s="310">
        <f>SUM(AO$1:AO2001)</f>
        <v>0</v>
      </c>
      <c r="AQ2001" s="310">
        <f>SUM(AK$2:AK2001)</f>
        <v>13</v>
      </c>
      <c r="AR2001" s="310">
        <f>COUNTA(AJ$2:AJ2001)</f>
        <v>13</v>
      </c>
      <c r="AS2001" s="312"/>
      <c r="AT2001" s="312"/>
      <c r="AU2001" s="312"/>
      <c r="AV2001" s="312"/>
      <c r="AW2001" s="312"/>
      <c r="AZ2001">
        <v>1</v>
      </c>
      <c r="BA2001">
        <v>0</v>
      </c>
    </row>
    <row r="2002" spans="1:53" x14ac:dyDescent="0.25">
      <c r="A2002">
        <v>135</v>
      </c>
      <c r="B2002" t="s">
        <v>65</v>
      </c>
      <c r="C2002" t="s">
        <v>665</v>
      </c>
      <c r="D2002"/>
      <c r="E2002">
        <v>2</v>
      </c>
      <c r="F2002">
        <v>1</v>
      </c>
      <c r="G2002">
        <v>1</v>
      </c>
      <c r="H2002">
        <v>3</v>
      </c>
      <c r="I2002">
        <v>2</v>
      </c>
      <c r="J2002">
        <v>0</v>
      </c>
      <c r="K2002">
        <v>0</v>
      </c>
      <c r="L2002">
        <v>2</v>
      </c>
      <c r="M2002"/>
      <c r="O2002" s="101">
        <f>IF(ISBLANK(C2002),O2001,IF(COUNTIF(C$2:C2002,C2002)&gt;1,O2001,1+MAX(O2001,0)))</f>
        <v>53</v>
      </c>
      <c r="P2002" s="45">
        <f t="shared" si="682"/>
        <v>29</v>
      </c>
      <c r="Q2002" s="33" t="str">
        <f t="shared" si="683"/>
        <v/>
      </c>
      <c r="R2002" s="33">
        <f t="shared" si="684"/>
        <v>5</v>
      </c>
      <c r="S2002" s="33" t="str">
        <f t="shared" si="685"/>
        <v>135_5</v>
      </c>
      <c r="T2002" s="35" t="str">
        <f t="shared" si="686"/>
        <v>135AM</v>
      </c>
      <c r="U2002" s="35" t="str">
        <f t="shared" si="687"/>
        <v>135AMNS</v>
      </c>
      <c r="V2002" s="35" t="str">
        <f t="shared" si="703"/>
        <v>2A</v>
      </c>
      <c r="W2002" s="35" t="str">
        <f t="shared" si="696"/>
        <v>135AM2A211</v>
      </c>
      <c r="X2002" s="388">
        <f t="shared" si="697"/>
        <v>0</v>
      </c>
      <c r="Y2002" s="388">
        <f t="shared" si="698"/>
        <v>2</v>
      </c>
      <c r="Z2002" s="280" t="str">
        <f t="shared" si="689"/>
        <v/>
      </c>
      <c r="AA2002" s="280" t="str">
        <f t="shared" si="690"/>
        <v/>
      </c>
      <c r="AB2002" s="389" t="str">
        <f t="shared" si="699"/>
        <v/>
      </c>
      <c r="AC2002" s="389" t="str">
        <f t="shared" si="700"/>
        <v/>
      </c>
      <c r="AD2002" s="390" t="str">
        <f t="shared" si="691"/>
        <v/>
      </c>
      <c r="AE2002" s="282">
        <f t="shared" si="692"/>
        <v>0</v>
      </c>
      <c r="AF2002" s="359">
        <f t="shared" si="693"/>
        <v>0</v>
      </c>
      <c r="AG2002" s="280">
        <f t="shared" si="694"/>
        <v>0</v>
      </c>
      <c r="AH2002" s="280">
        <f t="shared" si="688"/>
        <v>0</v>
      </c>
      <c r="AI2002" s="280">
        <f>IF(ISBLANK(T2002),AI2001,IF(COUNTIF(T$2:T2002,T2002)&gt;1,AI2001,1+MAX(AI2001,0)))</f>
        <v>53</v>
      </c>
      <c r="AL2002" s="391" t="str">
        <f t="shared" si="701"/>
        <v/>
      </c>
      <c r="AM2002" s="391" t="str">
        <f t="shared" si="702"/>
        <v/>
      </c>
      <c r="AO2002" s="310" t="str">
        <f t="shared" si="695"/>
        <v/>
      </c>
      <c r="AP2002" s="310">
        <f>SUM(AO$1:AO2002)</f>
        <v>0</v>
      </c>
      <c r="AQ2002" s="310">
        <f>SUM(AK$2:AK2002)</f>
        <v>13</v>
      </c>
      <c r="AR2002" s="310">
        <f>COUNTA(AJ$2:AJ2002)</f>
        <v>13</v>
      </c>
      <c r="AS2002" s="312"/>
      <c r="AT2002" s="312"/>
      <c r="AU2002" s="312"/>
      <c r="AV2002" s="312"/>
      <c r="AW2002" s="312"/>
      <c r="AZ2002">
        <v>0</v>
      </c>
      <c r="BA2002">
        <v>2</v>
      </c>
    </row>
    <row r="2003" spans="1:53" x14ac:dyDescent="0.25">
      <c r="A2003">
        <v>135</v>
      </c>
      <c r="B2003" t="s">
        <v>65</v>
      </c>
      <c r="C2003" t="s">
        <v>665</v>
      </c>
      <c r="D2003"/>
      <c r="E2003">
        <v>2</v>
      </c>
      <c r="F2003">
        <v>1</v>
      </c>
      <c r="G2003">
        <v>2</v>
      </c>
      <c r="H2003">
        <v>2</v>
      </c>
      <c r="I2003">
        <v>0</v>
      </c>
      <c r="J2003">
        <v>0</v>
      </c>
      <c r="K2003">
        <v>0</v>
      </c>
      <c r="L2003">
        <v>2</v>
      </c>
      <c r="M2003"/>
      <c r="O2003" s="101">
        <f>IF(ISBLANK(C2003),O2002,IF(COUNTIF(C$2:C2003,C2003)&gt;1,O2002,1+MAX(O2002,0)))</f>
        <v>53</v>
      </c>
      <c r="P2003" s="45">
        <f t="shared" si="682"/>
        <v>29</v>
      </c>
      <c r="Q2003" s="33" t="str">
        <f t="shared" si="683"/>
        <v/>
      </c>
      <c r="R2003" s="33">
        <f t="shared" si="684"/>
        <v>5</v>
      </c>
      <c r="S2003" s="33" t="str">
        <f t="shared" si="685"/>
        <v>135_5</v>
      </c>
      <c r="T2003" s="35" t="str">
        <f t="shared" si="686"/>
        <v>135AM</v>
      </c>
      <c r="U2003" s="35" t="str">
        <f t="shared" si="687"/>
        <v>135AMNS</v>
      </c>
      <c r="V2003" s="35" t="str">
        <f t="shared" si="703"/>
        <v>2A</v>
      </c>
      <c r="W2003" s="35" t="str">
        <f t="shared" si="696"/>
        <v>135AM2A212</v>
      </c>
      <c r="X2003" s="388">
        <f t="shared" si="697"/>
        <v>0</v>
      </c>
      <c r="Y2003" s="388">
        <f t="shared" si="698"/>
        <v>2</v>
      </c>
      <c r="Z2003" s="280" t="str">
        <f t="shared" si="689"/>
        <v/>
      </c>
      <c r="AA2003" s="280" t="str">
        <f t="shared" si="690"/>
        <v/>
      </c>
      <c r="AB2003" s="389" t="str">
        <f t="shared" si="699"/>
        <v/>
      </c>
      <c r="AC2003" s="389" t="str">
        <f t="shared" si="700"/>
        <v/>
      </c>
      <c r="AD2003" s="390" t="str">
        <f t="shared" si="691"/>
        <v/>
      </c>
      <c r="AE2003" s="282">
        <f t="shared" si="692"/>
        <v>0</v>
      </c>
      <c r="AF2003" s="359">
        <f t="shared" si="693"/>
        <v>0</v>
      </c>
      <c r="AG2003" s="280">
        <f t="shared" si="694"/>
        <v>0</v>
      </c>
      <c r="AH2003" s="280">
        <f t="shared" si="688"/>
        <v>0</v>
      </c>
      <c r="AI2003" s="280">
        <f>IF(ISBLANK(T2003),AI2002,IF(COUNTIF(T$2:T2003,T2003)&gt;1,AI2002,1+MAX(AI2002,0)))</f>
        <v>53</v>
      </c>
      <c r="AL2003" s="391" t="str">
        <f t="shared" si="701"/>
        <v/>
      </c>
      <c r="AM2003" s="391" t="str">
        <f t="shared" si="702"/>
        <v/>
      </c>
      <c r="AO2003" s="310" t="str">
        <f t="shared" si="695"/>
        <v/>
      </c>
      <c r="AP2003" s="310">
        <f>SUM(AO$1:AO2003)</f>
        <v>0</v>
      </c>
      <c r="AQ2003" s="310">
        <f>SUM(AK$2:AK2003)</f>
        <v>13</v>
      </c>
      <c r="AR2003" s="310">
        <f>COUNTA(AJ$2:AJ2003)</f>
        <v>13</v>
      </c>
      <c r="AS2003" s="312"/>
      <c r="AT2003" s="312"/>
      <c r="AU2003" s="312"/>
      <c r="AV2003" s="312"/>
      <c r="AW2003" s="312"/>
      <c r="AZ2003">
        <v>0</v>
      </c>
      <c r="BA2003">
        <v>2</v>
      </c>
    </row>
    <row r="2004" spans="1:53" x14ac:dyDescent="0.25">
      <c r="A2004">
        <v>135</v>
      </c>
      <c r="B2004" t="s">
        <v>65</v>
      </c>
      <c r="C2004" t="s">
        <v>665</v>
      </c>
      <c r="D2004"/>
      <c r="E2004">
        <v>2</v>
      </c>
      <c r="F2004">
        <v>1</v>
      </c>
      <c r="G2004">
        <v>3</v>
      </c>
      <c r="H2004">
        <v>2</v>
      </c>
      <c r="I2004">
        <v>1</v>
      </c>
      <c r="J2004">
        <v>0</v>
      </c>
      <c r="K2004">
        <v>1</v>
      </c>
      <c r="L2004">
        <v>1</v>
      </c>
      <c r="M2004"/>
      <c r="O2004" s="101">
        <f>IF(ISBLANK(C2004),O2003,IF(COUNTIF(C$2:C2004,C2004)&gt;1,O2003,1+MAX(O2003,0)))</f>
        <v>53</v>
      </c>
      <c r="P2004" s="45">
        <f t="shared" si="682"/>
        <v>29</v>
      </c>
      <c r="Q2004" s="33" t="str">
        <f t="shared" si="683"/>
        <v/>
      </c>
      <c r="R2004" s="33">
        <f t="shared" si="684"/>
        <v>5</v>
      </c>
      <c r="S2004" s="33" t="str">
        <f t="shared" si="685"/>
        <v>135_5</v>
      </c>
      <c r="T2004" s="35" t="str">
        <f t="shared" si="686"/>
        <v>135AM</v>
      </c>
      <c r="U2004" s="35" t="str">
        <f t="shared" si="687"/>
        <v>135AMEW</v>
      </c>
      <c r="V2004" s="35" t="str">
        <f t="shared" si="703"/>
        <v>2A</v>
      </c>
      <c r="W2004" s="35" t="str">
        <f t="shared" si="696"/>
        <v>135AM2A213</v>
      </c>
      <c r="X2004" s="388">
        <f t="shared" si="697"/>
        <v>1</v>
      </c>
      <c r="Y2004" s="388">
        <f t="shared" si="698"/>
        <v>1</v>
      </c>
      <c r="Z2004" s="280" t="str">
        <f t="shared" si="689"/>
        <v/>
      </c>
      <c r="AA2004" s="280" t="str">
        <f t="shared" si="690"/>
        <v/>
      </c>
      <c r="AB2004" s="389" t="str">
        <f t="shared" si="699"/>
        <v/>
      </c>
      <c r="AC2004" s="389" t="str">
        <f t="shared" si="700"/>
        <v/>
      </c>
      <c r="AD2004" s="390" t="str">
        <f t="shared" si="691"/>
        <v/>
      </c>
      <c r="AE2004" s="282">
        <f t="shared" si="692"/>
        <v>0</v>
      </c>
      <c r="AF2004" s="359">
        <f t="shared" si="693"/>
        <v>0</v>
      </c>
      <c r="AG2004" s="280">
        <f t="shared" si="694"/>
        <v>3</v>
      </c>
      <c r="AH2004" s="280">
        <f t="shared" si="688"/>
        <v>1</v>
      </c>
      <c r="AI2004" s="280">
        <f>IF(ISBLANK(T2004),AI2003,IF(COUNTIF(T$2:T2004,T2004)&gt;1,AI2003,1+MAX(AI2003,0)))</f>
        <v>53</v>
      </c>
      <c r="AL2004" s="391" t="str">
        <f t="shared" si="701"/>
        <v/>
      </c>
      <c r="AM2004" s="391" t="str">
        <f t="shared" si="702"/>
        <v/>
      </c>
      <c r="AO2004" s="310" t="str">
        <f t="shared" si="695"/>
        <v/>
      </c>
      <c r="AP2004" s="310">
        <f>SUM(AO$1:AO2004)</f>
        <v>0</v>
      </c>
      <c r="AQ2004" s="310">
        <f>SUM(AK$2:AK2004)</f>
        <v>13</v>
      </c>
      <c r="AR2004" s="310">
        <f>COUNTA(AJ$2:AJ2004)</f>
        <v>13</v>
      </c>
      <c r="AS2004" s="312"/>
      <c r="AT2004" s="312"/>
      <c r="AU2004" s="312"/>
      <c r="AV2004" s="312"/>
      <c r="AW2004" s="312"/>
      <c r="AZ2004">
        <v>1</v>
      </c>
      <c r="BA2004">
        <v>1</v>
      </c>
    </row>
    <row r="2005" spans="1:53" x14ac:dyDescent="0.25">
      <c r="A2005">
        <v>135</v>
      </c>
      <c r="B2005" t="s">
        <v>65</v>
      </c>
      <c r="C2005" t="s">
        <v>665</v>
      </c>
      <c r="D2005"/>
      <c r="E2005">
        <v>2</v>
      </c>
      <c r="F2005">
        <v>1</v>
      </c>
      <c r="G2005">
        <v>4</v>
      </c>
      <c r="H2005">
        <v>11</v>
      </c>
      <c r="I2005">
        <v>5</v>
      </c>
      <c r="J2005">
        <v>1</v>
      </c>
      <c r="K2005">
        <v>1</v>
      </c>
      <c r="L2005">
        <v>1</v>
      </c>
      <c r="M2005"/>
      <c r="O2005" s="101">
        <f>IF(ISBLANK(C2005),O2004,IF(COUNTIF(C$2:C2005,C2005)&gt;1,O2004,1+MAX(O2004,0)))</f>
        <v>53</v>
      </c>
      <c r="P2005" s="45">
        <f t="shared" si="682"/>
        <v>29</v>
      </c>
      <c r="Q2005" s="33" t="str">
        <f t="shared" si="683"/>
        <v/>
      </c>
      <c r="R2005" s="33">
        <f t="shared" si="684"/>
        <v>5</v>
      </c>
      <c r="S2005" s="33" t="str">
        <f t="shared" si="685"/>
        <v>135_5</v>
      </c>
      <c r="T2005" s="35" t="str">
        <f t="shared" si="686"/>
        <v>135AM</v>
      </c>
      <c r="U2005" s="35" t="str">
        <f t="shared" si="687"/>
        <v>135AMEW</v>
      </c>
      <c r="V2005" s="35" t="str">
        <f t="shared" si="703"/>
        <v>2A</v>
      </c>
      <c r="W2005" s="35" t="str">
        <f t="shared" si="696"/>
        <v>135AM2A214</v>
      </c>
      <c r="X2005" s="388">
        <f t="shared" si="697"/>
        <v>1</v>
      </c>
      <c r="Y2005" s="388">
        <f t="shared" si="698"/>
        <v>1</v>
      </c>
      <c r="Z2005" s="280" t="str">
        <f t="shared" si="689"/>
        <v/>
      </c>
      <c r="AA2005" s="280" t="str">
        <f t="shared" si="690"/>
        <v/>
      </c>
      <c r="AB2005" s="389" t="str">
        <f t="shared" si="699"/>
        <v/>
      </c>
      <c r="AC2005" s="389" t="str">
        <f t="shared" si="700"/>
        <v/>
      </c>
      <c r="AD2005" s="390" t="str">
        <f t="shared" si="691"/>
        <v/>
      </c>
      <c r="AE2005" s="282">
        <f t="shared" si="692"/>
        <v>1</v>
      </c>
      <c r="AF2005" s="359">
        <f t="shared" si="693"/>
        <v>0</v>
      </c>
      <c r="AG2005" s="280">
        <f t="shared" si="694"/>
        <v>3</v>
      </c>
      <c r="AH2005" s="280">
        <f t="shared" si="688"/>
        <v>1</v>
      </c>
      <c r="AI2005" s="280">
        <f>IF(ISBLANK(T2005),AI2004,IF(COUNTIF(T$2:T2005,T2005)&gt;1,AI2004,1+MAX(AI2004,0)))</f>
        <v>53</v>
      </c>
      <c r="AL2005" s="391" t="str">
        <f t="shared" si="701"/>
        <v/>
      </c>
      <c r="AM2005" s="391" t="str">
        <f t="shared" si="702"/>
        <v/>
      </c>
      <c r="AO2005" s="310" t="str">
        <f t="shared" si="695"/>
        <v/>
      </c>
      <c r="AP2005" s="310">
        <f>SUM(AO$1:AO2005)</f>
        <v>0</v>
      </c>
      <c r="AQ2005" s="310">
        <f>SUM(AK$2:AK2005)</f>
        <v>13</v>
      </c>
      <c r="AR2005" s="310">
        <f>COUNTA(AJ$2:AJ2005)</f>
        <v>13</v>
      </c>
      <c r="AS2005" s="312"/>
      <c r="AT2005" s="312"/>
      <c r="AU2005" s="312"/>
      <c r="AV2005" s="312"/>
      <c r="AW2005" s="312"/>
      <c r="AZ2005">
        <v>1</v>
      </c>
      <c r="BA2005">
        <v>1</v>
      </c>
    </row>
    <row r="2006" spans="1:53" x14ac:dyDescent="0.25">
      <c r="A2006">
        <v>135</v>
      </c>
      <c r="B2006" t="s">
        <v>65</v>
      </c>
      <c r="C2006" t="s">
        <v>665</v>
      </c>
      <c r="D2006"/>
      <c r="E2006">
        <v>2</v>
      </c>
      <c r="F2006">
        <v>2</v>
      </c>
      <c r="G2006">
        <v>1</v>
      </c>
      <c r="H2006">
        <v>9</v>
      </c>
      <c r="I2006">
        <v>1</v>
      </c>
      <c r="J2006">
        <v>0</v>
      </c>
      <c r="K2006">
        <v>1</v>
      </c>
      <c r="L2006">
        <v>6</v>
      </c>
      <c r="M2006"/>
      <c r="O2006" s="101">
        <f>IF(ISBLANK(C2006),O2005,IF(COUNTIF(C$2:C2006,C2006)&gt;1,O2005,1+MAX(O2005,0)))</f>
        <v>53</v>
      </c>
      <c r="P2006" s="45">
        <f t="shared" si="682"/>
        <v>29</v>
      </c>
      <c r="Q2006" s="33" t="str">
        <f t="shared" si="683"/>
        <v/>
      </c>
      <c r="R2006" s="33">
        <f t="shared" si="684"/>
        <v>6</v>
      </c>
      <c r="S2006" s="33" t="str">
        <f t="shared" si="685"/>
        <v>135_6</v>
      </c>
      <c r="T2006" s="35" t="str">
        <f t="shared" si="686"/>
        <v>135AM</v>
      </c>
      <c r="U2006" s="35" t="str">
        <f t="shared" si="687"/>
        <v>135AMNS</v>
      </c>
      <c r="V2006" s="35" t="str">
        <f t="shared" si="703"/>
        <v>2A</v>
      </c>
      <c r="W2006" s="35" t="str">
        <f t="shared" si="696"/>
        <v>135AM2A221</v>
      </c>
      <c r="X2006" s="388">
        <f t="shared" si="697"/>
        <v>1</v>
      </c>
      <c r="Y2006" s="388">
        <f t="shared" si="698"/>
        <v>6</v>
      </c>
      <c r="Z2006" s="280" t="str">
        <f t="shared" si="689"/>
        <v/>
      </c>
      <c r="AA2006" s="280" t="str">
        <f t="shared" si="690"/>
        <v/>
      </c>
      <c r="AB2006" s="389" t="str">
        <f t="shared" si="699"/>
        <v/>
      </c>
      <c r="AC2006" s="389" t="str">
        <f t="shared" si="700"/>
        <v/>
      </c>
      <c r="AD2006" s="390" t="str">
        <f t="shared" si="691"/>
        <v/>
      </c>
      <c r="AE2006" s="282">
        <f t="shared" si="692"/>
        <v>0</v>
      </c>
      <c r="AF2006" s="359">
        <f t="shared" si="693"/>
        <v>0</v>
      </c>
      <c r="AG2006" s="280">
        <f t="shared" si="694"/>
        <v>0</v>
      </c>
      <c r="AH2006" s="280">
        <f t="shared" si="688"/>
        <v>0</v>
      </c>
      <c r="AI2006" s="280">
        <f>IF(ISBLANK(T2006),AI2005,IF(COUNTIF(T$2:T2006,T2006)&gt;1,AI2005,1+MAX(AI2005,0)))</f>
        <v>53</v>
      </c>
      <c r="AL2006" s="391" t="str">
        <f t="shared" si="701"/>
        <v/>
      </c>
      <c r="AM2006" s="391" t="str">
        <f t="shared" si="702"/>
        <v/>
      </c>
      <c r="AO2006" s="310" t="str">
        <f t="shared" si="695"/>
        <v/>
      </c>
      <c r="AP2006" s="310">
        <f>SUM(AO$1:AO2006)</f>
        <v>0</v>
      </c>
      <c r="AQ2006" s="310">
        <f>SUM(AK$2:AK2006)</f>
        <v>13</v>
      </c>
      <c r="AR2006" s="310">
        <f>COUNTA(AJ$2:AJ2006)</f>
        <v>13</v>
      </c>
      <c r="AS2006" s="312"/>
      <c r="AT2006" s="312"/>
      <c r="AU2006" s="312"/>
      <c r="AV2006" s="312"/>
      <c r="AW2006" s="312"/>
      <c r="AZ2006">
        <v>1</v>
      </c>
      <c r="BA2006">
        <v>6</v>
      </c>
    </row>
    <row r="2007" spans="1:53" x14ac:dyDescent="0.25">
      <c r="A2007">
        <v>135</v>
      </c>
      <c r="B2007" t="s">
        <v>65</v>
      </c>
      <c r="C2007" t="s">
        <v>665</v>
      </c>
      <c r="D2007"/>
      <c r="E2007">
        <v>2</v>
      </c>
      <c r="F2007">
        <v>2</v>
      </c>
      <c r="G2007">
        <v>2</v>
      </c>
      <c r="H2007">
        <v>4</v>
      </c>
      <c r="I2007">
        <v>1</v>
      </c>
      <c r="J2007">
        <v>0</v>
      </c>
      <c r="K2007">
        <v>1</v>
      </c>
      <c r="L2007">
        <v>1</v>
      </c>
      <c r="M2007"/>
      <c r="O2007" s="101">
        <f>IF(ISBLANK(C2007),O2006,IF(COUNTIF(C$2:C2007,C2007)&gt;1,O2006,1+MAX(O2006,0)))</f>
        <v>53</v>
      </c>
      <c r="P2007" s="45">
        <f t="shared" si="682"/>
        <v>29</v>
      </c>
      <c r="Q2007" s="33" t="str">
        <f t="shared" si="683"/>
        <v/>
      </c>
      <c r="R2007" s="33">
        <f t="shared" si="684"/>
        <v>6</v>
      </c>
      <c r="S2007" s="33" t="str">
        <f t="shared" si="685"/>
        <v>135_6</v>
      </c>
      <c r="T2007" s="35" t="str">
        <f t="shared" si="686"/>
        <v>135AM</v>
      </c>
      <c r="U2007" s="35" t="str">
        <f t="shared" si="687"/>
        <v>135AMNS</v>
      </c>
      <c r="V2007" s="35" t="str">
        <f t="shared" si="703"/>
        <v>2A</v>
      </c>
      <c r="W2007" s="35" t="str">
        <f t="shared" si="696"/>
        <v>135AM2A222</v>
      </c>
      <c r="X2007" s="388">
        <f t="shared" si="697"/>
        <v>1</v>
      </c>
      <c r="Y2007" s="388">
        <f t="shared" si="698"/>
        <v>1</v>
      </c>
      <c r="Z2007" s="280" t="str">
        <f t="shared" si="689"/>
        <v/>
      </c>
      <c r="AA2007" s="280" t="str">
        <f t="shared" si="690"/>
        <v/>
      </c>
      <c r="AB2007" s="389" t="str">
        <f t="shared" si="699"/>
        <v/>
      </c>
      <c r="AC2007" s="389" t="str">
        <f t="shared" si="700"/>
        <v/>
      </c>
      <c r="AD2007" s="390" t="str">
        <f t="shared" si="691"/>
        <v/>
      </c>
      <c r="AE2007" s="282">
        <f t="shared" si="692"/>
        <v>0</v>
      </c>
      <c r="AF2007" s="359">
        <f t="shared" si="693"/>
        <v>0</v>
      </c>
      <c r="AG2007" s="280">
        <f t="shared" si="694"/>
        <v>0</v>
      </c>
      <c r="AH2007" s="280">
        <f t="shared" si="688"/>
        <v>0</v>
      </c>
      <c r="AI2007" s="280">
        <f>IF(ISBLANK(T2007),AI2006,IF(COUNTIF(T$2:T2007,T2007)&gt;1,AI2006,1+MAX(AI2006,0)))</f>
        <v>53</v>
      </c>
      <c r="AL2007" s="391" t="str">
        <f t="shared" si="701"/>
        <v/>
      </c>
      <c r="AM2007" s="391" t="str">
        <f t="shared" si="702"/>
        <v/>
      </c>
      <c r="AO2007" s="310" t="str">
        <f t="shared" si="695"/>
        <v/>
      </c>
      <c r="AP2007" s="310">
        <f>SUM(AO$1:AO2007)</f>
        <v>0</v>
      </c>
      <c r="AQ2007" s="310">
        <f>SUM(AK$2:AK2007)</f>
        <v>13</v>
      </c>
      <c r="AR2007" s="310">
        <f>COUNTA(AJ$2:AJ2007)</f>
        <v>13</v>
      </c>
      <c r="AS2007" s="312"/>
      <c r="AT2007" s="312"/>
      <c r="AU2007" s="312"/>
      <c r="AV2007" s="312"/>
      <c r="AW2007" s="312"/>
      <c r="AZ2007">
        <v>1</v>
      </c>
      <c r="BA2007">
        <v>1</v>
      </c>
    </row>
    <row r="2008" spans="1:53" x14ac:dyDescent="0.25">
      <c r="A2008">
        <v>135</v>
      </c>
      <c r="B2008" t="s">
        <v>65</v>
      </c>
      <c r="C2008" t="s">
        <v>665</v>
      </c>
      <c r="D2008"/>
      <c r="E2008">
        <v>2</v>
      </c>
      <c r="F2008">
        <v>2</v>
      </c>
      <c r="G2008">
        <v>3</v>
      </c>
      <c r="H2008">
        <v>2</v>
      </c>
      <c r="I2008">
        <v>0</v>
      </c>
      <c r="J2008">
        <v>0</v>
      </c>
      <c r="K2008">
        <v>0</v>
      </c>
      <c r="L2008">
        <v>0</v>
      </c>
      <c r="M2008"/>
      <c r="O2008" s="101">
        <f>IF(ISBLANK(C2008),O2007,IF(COUNTIF(C$2:C2008,C2008)&gt;1,O2007,1+MAX(O2007,0)))</f>
        <v>53</v>
      </c>
      <c r="P2008" s="45">
        <f t="shared" si="682"/>
        <v>29</v>
      </c>
      <c r="Q2008" s="33" t="str">
        <f t="shared" si="683"/>
        <v/>
      </c>
      <c r="R2008" s="33">
        <f t="shared" si="684"/>
        <v>6</v>
      </c>
      <c r="S2008" s="33" t="str">
        <f t="shared" si="685"/>
        <v>135_6</v>
      </c>
      <c r="T2008" s="35" t="str">
        <f t="shared" si="686"/>
        <v>135AM</v>
      </c>
      <c r="U2008" s="35" t="str">
        <f t="shared" si="687"/>
        <v>135AMEW</v>
      </c>
      <c r="V2008" s="35" t="str">
        <f t="shared" si="703"/>
        <v>2A</v>
      </c>
      <c r="W2008" s="35" t="str">
        <f t="shared" si="696"/>
        <v>135AM2A223</v>
      </c>
      <c r="X2008" s="388">
        <f t="shared" si="697"/>
        <v>0</v>
      </c>
      <c r="Y2008" s="388">
        <f t="shared" si="698"/>
        <v>0</v>
      </c>
      <c r="Z2008" s="280" t="str">
        <f t="shared" si="689"/>
        <v/>
      </c>
      <c r="AA2008" s="280" t="str">
        <f t="shared" si="690"/>
        <v/>
      </c>
      <c r="AB2008" s="389" t="str">
        <f t="shared" si="699"/>
        <v/>
      </c>
      <c r="AC2008" s="389" t="str">
        <f t="shared" si="700"/>
        <v/>
      </c>
      <c r="AD2008" s="390" t="str">
        <f t="shared" si="691"/>
        <v/>
      </c>
      <c r="AE2008" s="282">
        <f t="shared" si="692"/>
        <v>0</v>
      </c>
      <c r="AF2008" s="359">
        <f t="shared" si="693"/>
        <v>0</v>
      </c>
      <c r="AG2008" s="280">
        <f t="shared" si="694"/>
        <v>3</v>
      </c>
      <c r="AH2008" s="280">
        <f t="shared" si="688"/>
        <v>1</v>
      </c>
      <c r="AI2008" s="280">
        <f>IF(ISBLANK(T2008),AI2007,IF(COUNTIF(T$2:T2008,T2008)&gt;1,AI2007,1+MAX(AI2007,0)))</f>
        <v>53</v>
      </c>
      <c r="AL2008" s="391" t="str">
        <f t="shared" si="701"/>
        <v/>
      </c>
      <c r="AM2008" s="391" t="str">
        <f t="shared" si="702"/>
        <v/>
      </c>
      <c r="AO2008" s="310" t="str">
        <f t="shared" si="695"/>
        <v/>
      </c>
      <c r="AP2008" s="310">
        <f>SUM(AO$1:AO2008)</f>
        <v>0</v>
      </c>
      <c r="AQ2008" s="310">
        <f>SUM(AK$2:AK2008)</f>
        <v>13</v>
      </c>
      <c r="AR2008" s="310">
        <f>COUNTA(AJ$2:AJ2008)</f>
        <v>13</v>
      </c>
      <c r="AS2008" s="312"/>
      <c r="AT2008" s="312"/>
      <c r="AU2008" s="312"/>
      <c r="AV2008" s="312"/>
      <c r="AW2008" s="312"/>
      <c r="AZ2008">
        <v>0</v>
      </c>
      <c r="BA2008">
        <v>0</v>
      </c>
    </row>
    <row r="2009" spans="1:53" x14ac:dyDescent="0.25">
      <c r="A2009">
        <v>135</v>
      </c>
      <c r="B2009" t="s">
        <v>65</v>
      </c>
      <c r="C2009" t="s">
        <v>665</v>
      </c>
      <c r="D2009"/>
      <c r="E2009">
        <v>2</v>
      </c>
      <c r="F2009">
        <v>2</v>
      </c>
      <c r="G2009">
        <v>4</v>
      </c>
      <c r="H2009">
        <v>14</v>
      </c>
      <c r="I2009">
        <v>5</v>
      </c>
      <c r="J2009">
        <v>0</v>
      </c>
      <c r="K2009">
        <v>3</v>
      </c>
      <c r="L2009">
        <v>1</v>
      </c>
      <c r="M2009"/>
      <c r="O2009" s="101">
        <f>IF(ISBLANK(C2009),O2008,IF(COUNTIF(C$2:C2009,C2009)&gt;1,O2008,1+MAX(O2008,0)))</f>
        <v>53</v>
      </c>
      <c r="P2009" s="45">
        <f t="shared" si="682"/>
        <v>29</v>
      </c>
      <c r="Q2009" s="33" t="str">
        <f t="shared" si="683"/>
        <v/>
      </c>
      <c r="R2009" s="33">
        <f t="shared" si="684"/>
        <v>6</v>
      </c>
      <c r="S2009" s="33" t="str">
        <f t="shared" si="685"/>
        <v>135_6</v>
      </c>
      <c r="T2009" s="35" t="str">
        <f t="shared" si="686"/>
        <v>135AM</v>
      </c>
      <c r="U2009" s="35" t="str">
        <f t="shared" si="687"/>
        <v>135AMEW</v>
      </c>
      <c r="V2009" s="35" t="str">
        <f t="shared" si="703"/>
        <v>2A</v>
      </c>
      <c r="W2009" s="35" t="str">
        <f t="shared" si="696"/>
        <v>135AM2A224</v>
      </c>
      <c r="X2009" s="388">
        <f t="shared" si="697"/>
        <v>3</v>
      </c>
      <c r="Y2009" s="388">
        <f t="shared" si="698"/>
        <v>1</v>
      </c>
      <c r="Z2009" s="280" t="str">
        <f t="shared" si="689"/>
        <v/>
      </c>
      <c r="AA2009" s="280" t="str">
        <f t="shared" si="690"/>
        <v/>
      </c>
      <c r="AB2009" s="389" t="str">
        <f t="shared" si="699"/>
        <v/>
      </c>
      <c r="AC2009" s="389" t="str">
        <f t="shared" si="700"/>
        <v/>
      </c>
      <c r="AD2009" s="390" t="str">
        <f t="shared" si="691"/>
        <v/>
      </c>
      <c r="AE2009" s="282">
        <f t="shared" si="692"/>
        <v>1</v>
      </c>
      <c r="AF2009" s="359">
        <f t="shared" si="693"/>
        <v>0</v>
      </c>
      <c r="AG2009" s="280">
        <f t="shared" si="694"/>
        <v>3</v>
      </c>
      <c r="AH2009" s="280">
        <f t="shared" si="688"/>
        <v>1</v>
      </c>
      <c r="AI2009" s="280">
        <f>IF(ISBLANK(T2009),AI2008,IF(COUNTIF(T$2:T2009,T2009)&gt;1,AI2008,1+MAX(AI2008,0)))</f>
        <v>53</v>
      </c>
      <c r="AL2009" s="391" t="str">
        <f t="shared" si="701"/>
        <v/>
      </c>
      <c r="AM2009" s="391" t="str">
        <f t="shared" si="702"/>
        <v/>
      </c>
      <c r="AO2009" s="310" t="str">
        <f t="shared" si="695"/>
        <v/>
      </c>
      <c r="AP2009" s="310">
        <f>SUM(AO$1:AO2009)</f>
        <v>0</v>
      </c>
      <c r="AQ2009" s="310">
        <f>SUM(AK$2:AK2009)</f>
        <v>13</v>
      </c>
      <c r="AR2009" s="310">
        <f>COUNTA(AJ$2:AJ2009)</f>
        <v>13</v>
      </c>
      <c r="AS2009" s="312"/>
      <c r="AT2009" s="312"/>
      <c r="AU2009" s="312"/>
      <c r="AV2009" s="312"/>
      <c r="AW2009" s="312"/>
      <c r="AZ2009">
        <v>3</v>
      </c>
      <c r="BA2009">
        <v>1</v>
      </c>
    </row>
    <row r="2010" spans="1:53" x14ac:dyDescent="0.25">
      <c r="A2010">
        <v>135</v>
      </c>
      <c r="B2010" t="s">
        <v>65</v>
      </c>
      <c r="C2010" t="s">
        <v>665</v>
      </c>
      <c r="D2010"/>
      <c r="E2010">
        <v>2</v>
      </c>
      <c r="F2010">
        <v>3</v>
      </c>
      <c r="G2010">
        <v>1</v>
      </c>
      <c r="H2010">
        <v>9</v>
      </c>
      <c r="I2010">
        <v>4</v>
      </c>
      <c r="J2010">
        <v>0</v>
      </c>
      <c r="K2010">
        <v>4</v>
      </c>
      <c r="L2010">
        <v>6</v>
      </c>
      <c r="M2010"/>
      <c r="O2010" s="101">
        <f>IF(ISBLANK(C2010),O2009,IF(COUNTIF(C$2:C2010,C2010)&gt;1,O2009,1+MAX(O2009,0)))</f>
        <v>53</v>
      </c>
      <c r="P2010" s="45">
        <f t="shared" si="682"/>
        <v>29</v>
      </c>
      <c r="Q2010" s="33" t="str">
        <f t="shared" si="683"/>
        <v/>
      </c>
      <c r="R2010" s="33">
        <f t="shared" si="684"/>
        <v>7</v>
      </c>
      <c r="S2010" s="33" t="str">
        <f t="shared" si="685"/>
        <v>135_7</v>
      </c>
      <c r="T2010" s="35" t="str">
        <f t="shared" si="686"/>
        <v>135AM</v>
      </c>
      <c r="U2010" s="35" t="str">
        <f t="shared" si="687"/>
        <v>135AMNS</v>
      </c>
      <c r="V2010" s="35" t="str">
        <f t="shared" si="703"/>
        <v>2A</v>
      </c>
      <c r="W2010" s="35" t="str">
        <f t="shared" si="696"/>
        <v>135AM2A231</v>
      </c>
      <c r="X2010" s="388">
        <f t="shared" si="697"/>
        <v>4</v>
      </c>
      <c r="Y2010" s="388">
        <f t="shared" si="698"/>
        <v>6</v>
      </c>
      <c r="Z2010" s="280" t="str">
        <f t="shared" si="689"/>
        <v/>
      </c>
      <c r="AA2010" s="280" t="str">
        <f t="shared" si="690"/>
        <v/>
      </c>
      <c r="AB2010" s="389" t="str">
        <f t="shared" si="699"/>
        <v/>
      </c>
      <c r="AC2010" s="389" t="str">
        <f t="shared" si="700"/>
        <v/>
      </c>
      <c r="AD2010" s="390" t="str">
        <f t="shared" si="691"/>
        <v/>
      </c>
      <c r="AE2010" s="282">
        <f t="shared" si="692"/>
        <v>0</v>
      </c>
      <c r="AF2010" s="359">
        <f t="shared" si="693"/>
        <v>0</v>
      </c>
      <c r="AG2010" s="280">
        <f t="shared" si="694"/>
        <v>0</v>
      </c>
      <c r="AH2010" s="280">
        <f t="shared" si="688"/>
        <v>0</v>
      </c>
      <c r="AI2010" s="280">
        <f>IF(ISBLANK(T2010),AI2009,IF(COUNTIF(T$2:T2010,T2010)&gt;1,AI2009,1+MAX(AI2009,0)))</f>
        <v>53</v>
      </c>
      <c r="AL2010" s="391" t="str">
        <f t="shared" si="701"/>
        <v/>
      </c>
      <c r="AM2010" s="391" t="str">
        <f t="shared" si="702"/>
        <v/>
      </c>
      <c r="AO2010" s="310" t="str">
        <f t="shared" si="695"/>
        <v/>
      </c>
      <c r="AP2010" s="310">
        <f>SUM(AO$1:AO2010)</f>
        <v>0</v>
      </c>
      <c r="AQ2010" s="310">
        <f>SUM(AK$2:AK2010)</f>
        <v>13</v>
      </c>
      <c r="AR2010" s="310">
        <f>COUNTA(AJ$2:AJ2010)</f>
        <v>13</v>
      </c>
      <c r="AS2010" s="312"/>
      <c r="AT2010" s="312"/>
      <c r="AU2010" s="312"/>
      <c r="AV2010" s="312"/>
      <c r="AW2010" s="312"/>
      <c r="AZ2010">
        <v>4</v>
      </c>
      <c r="BA2010">
        <v>6</v>
      </c>
    </row>
    <row r="2011" spans="1:53" x14ac:dyDescent="0.25">
      <c r="A2011">
        <v>135</v>
      </c>
      <c r="B2011" t="s">
        <v>65</v>
      </c>
      <c r="C2011" t="s">
        <v>665</v>
      </c>
      <c r="D2011"/>
      <c r="E2011">
        <v>2</v>
      </c>
      <c r="F2011">
        <v>3</v>
      </c>
      <c r="G2011">
        <v>2</v>
      </c>
      <c r="H2011">
        <v>3</v>
      </c>
      <c r="I2011">
        <v>1</v>
      </c>
      <c r="J2011">
        <v>0</v>
      </c>
      <c r="K2011">
        <v>2</v>
      </c>
      <c r="L2011">
        <v>1</v>
      </c>
      <c r="M2011"/>
      <c r="O2011" s="101">
        <f>IF(ISBLANK(C2011),O2010,IF(COUNTIF(C$2:C2011,C2011)&gt;1,O2010,1+MAX(O2010,0)))</f>
        <v>53</v>
      </c>
      <c r="P2011" s="45">
        <f t="shared" si="682"/>
        <v>29</v>
      </c>
      <c r="Q2011" s="33" t="str">
        <f t="shared" si="683"/>
        <v/>
      </c>
      <c r="R2011" s="33">
        <f t="shared" si="684"/>
        <v>7</v>
      </c>
      <c r="S2011" s="33" t="str">
        <f t="shared" si="685"/>
        <v>135_7</v>
      </c>
      <c r="T2011" s="35" t="str">
        <f t="shared" si="686"/>
        <v>135AM</v>
      </c>
      <c r="U2011" s="35" t="str">
        <f t="shared" si="687"/>
        <v>135AMNS</v>
      </c>
      <c r="V2011" s="35" t="str">
        <f t="shared" si="703"/>
        <v>2A</v>
      </c>
      <c r="W2011" s="35" t="str">
        <f t="shared" si="696"/>
        <v>135AM2A232</v>
      </c>
      <c r="X2011" s="388">
        <f t="shared" si="697"/>
        <v>2</v>
      </c>
      <c r="Y2011" s="388">
        <f t="shared" si="698"/>
        <v>1</v>
      </c>
      <c r="Z2011" s="280" t="str">
        <f t="shared" si="689"/>
        <v/>
      </c>
      <c r="AA2011" s="280" t="str">
        <f t="shared" si="690"/>
        <v/>
      </c>
      <c r="AB2011" s="389" t="str">
        <f t="shared" si="699"/>
        <v/>
      </c>
      <c r="AC2011" s="389" t="str">
        <f t="shared" si="700"/>
        <v/>
      </c>
      <c r="AD2011" s="390" t="str">
        <f t="shared" si="691"/>
        <v/>
      </c>
      <c r="AE2011" s="282">
        <f t="shared" si="692"/>
        <v>0</v>
      </c>
      <c r="AF2011" s="359">
        <f t="shared" si="693"/>
        <v>0</v>
      </c>
      <c r="AG2011" s="280">
        <f t="shared" si="694"/>
        <v>0</v>
      </c>
      <c r="AH2011" s="280">
        <f t="shared" si="688"/>
        <v>0</v>
      </c>
      <c r="AI2011" s="280">
        <f>IF(ISBLANK(T2011),AI2010,IF(COUNTIF(T$2:T2011,T2011)&gt;1,AI2010,1+MAX(AI2010,0)))</f>
        <v>53</v>
      </c>
      <c r="AL2011" s="391" t="str">
        <f t="shared" si="701"/>
        <v/>
      </c>
      <c r="AM2011" s="391" t="str">
        <f t="shared" si="702"/>
        <v/>
      </c>
      <c r="AO2011" s="310" t="str">
        <f t="shared" si="695"/>
        <v/>
      </c>
      <c r="AP2011" s="310">
        <f>SUM(AO$1:AO2011)</f>
        <v>0</v>
      </c>
      <c r="AQ2011" s="310">
        <f>SUM(AK$2:AK2011)</f>
        <v>13</v>
      </c>
      <c r="AR2011" s="310">
        <f>COUNTA(AJ$2:AJ2011)</f>
        <v>13</v>
      </c>
      <c r="AS2011" s="312"/>
      <c r="AT2011" s="312"/>
      <c r="AU2011" s="312"/>
      <c r="AV2011" s="312"/>
      <c r="AW2011" s="312"/>
      <c r="AZ2011">
        <v>2</v>
      </c>
      <c r="BA2011">
        <v>1</v>
      </c>
    </row>
    <row r="2012" spans="1:53" x14ac:dyDescent="0.25">
      <c r="A2012">
        <v>135</v>
      </c>
      <c r="B2012" t="s">
        <v>65</v>
      </c>
      <c r="C2012" t="s">
        <v>665</v>
      </c>
      <c r="D2012"/>
      <c r="E2012">
        <v>2</v>
      </c>
      <c r="F2012">
        <v>3</v>
      </c>
      <c r="G2012">
        <v>3</v>
      </c>
      <c r="H2012">
        <v>2</v>
      </c>
      <c r="I2012">
        <v>0</v>
      </c>
      <c r="J2012">
        <v>0</v>
      </c>
      <c r="K2012">
        <v>0</v>
      </c>
      <c r="L2012">
        <v>0</v>
      </c>
      <c r="M2012"/>
      <c r="O2012" s="101">
        <f>IF(ISBLANK(C2012),O2011,IF(COUNTIF(C$2:C2012,C2012)&gt;1,O2011,1+MAX(O2011,0)))</f>
        <v>53</v>
      </c>
      <c r="P2012" s="45">
        <f t="shared" si="682"/>
        <v>29</v>
      </c>
      <c r="Q2012" s="33" t="str">
        <f t="shared" si="683"/>
        <v/>
      </c>
      <c r="R2012" s="33">
        <f t="shared" si="684"/>
        <v>7</v>
      </c>
      <c r="S2012" s="33" t="str">
        <f t="shared" si="685"/>
        <v>135_7</v>
      </c>
      <c r="T2012" s="35" t="str">
        <f t="shared" si="686"/>
        <v>135AM</v>
      </c>
      <c r="U2012" s="35" t="str">
        <f t="shared" si="687"/>
        <v>135AMEW</v>
      </c>
      <c r="V2012" s="35" t="str">
        <f t="shared" si="703"/>
        <v>2A</v>
      </c>
      <c r="W2012" s="35" t="str">
        <f t="shared" si="696"/>
        <v>135AM2A233</v>
      </c>
      <c r="X2012" s="388">
        <f t="shared" si="697"/>
        <v>0</v>
      </c>
      <c r="Y2012" s="388">
        <f t="shared" si="698"/>
        <v>0</v>
      </c>
      <c r="Z2012" s="280" t="str">
        <f t="shared" si="689"/>
        <v/>
      </c>
      <c r="AA2012" s="280" t="str">
        <f t="shared" si="690"/>
        <v/>
      </c>
      <c r="AB2012" s="389" t="str">
        <f t="shared" si="699"/>
        <v/>
      </c>
      <c r="AC2012" s="389" t="str">
        <f t="shared" si="700"/>
        <v/>
      </c>
      <c r="AD2012" s="390" t="str">
        <f t="shared" si="691"/>
        <v/>
      </c>
      <c r="AE2012" s="282">
        <f t="shared" si="692"/>
        <v>0</v>
      </c>
      <c r="AF2012" s="359">
        <f t="shared" si="693"/>
        <v>0</v>
      </c>
      <c r="AG2012" s="280">
        <f t="shared" si="694"/>
        <v>3</v>
      </c>
      <c r="AH2012" s="280">
        <f t="shared" si="688"/>
        <v>1</v>
      </c>
      <c r="AI2012" s="280">
        <f>IF(ISBLANK(T2012),AI2011,IF(COUNTIF(T$2:T2012,T2012)&gt;1,AI2011,1+MAX(AI2011,0)))</f>
        <v>53</v>
      </c>
      <c r="AL2012" s="391" t="str">
        <f t="shared" si="701"/>
        <v/>
      </c>
      <c r="AM2012" s="391" t="str">
        <f t="shared" si="702"/>
        <v/>
      </c>
      <c r="AO2012" s="310" t="str">
        <f t="shared" si="695"/>
        <v/>
      </c>
      <c r="AP2012" s="310">
        <f>SUM(AO$1:AO2012)</f>
        <v>0</v>
      </c>
      <c r="AQ2012" s="310">
        <f>SUM(AK$2:AK2012)</f>
        <v>13</v>
      </c>
      <c r="AR2012" s="310">
        <f>COUNTA(AJ$2:AJ2012)</f>
        <v>13</v>
      </c>
      <c r="AS2012" s="312"/>
      <c r="AT2012" s="312"/>
      <c r="AU2012" s="312"/>
      <c r="AV2012" s="312"/>
      <c r="AW2012" s="312"/>
      <c r="AZ2012">
        <v>0</v>
      </c>
      <c r="BA2012">
        <v>0</v>
      </c>
    </row>
    <row r="2013" spans="1:53" x14ac:dyDescent="0.25">
      <c r="A2013">
        <v>135</v>
      </c>
      <c r="B2013" t="s">
        <v>65</v>
      </c>
      <c r="C2013" t="s">
        <v>665</v>
      </c>
      <c r="D2013"/>
      <c r="E2013">
        <v>2</v>
      </c>
      <c r="F2013">
        <v>3</v>
      </c>
      <c r="G2013">
        <v>4</v>
      </c>
      <c r="H2013">
        <v>23</v>
      </c>
      <c r="I2013">
        <v>7</v>
      </c>
      <c r="J2013">
        <v>0</v>
      </c>
      <c r="K2013">
        <v>4</v>
      </c>
      <c r="L2013">
        <v>5</v>
      </c>
      <c r="M2013"/>
      <c r="O2013" s="101">
        <f>IF(ISBLANK(C2013),O2012,IF(COUNTIF(C$2:C2013,C2013)&gt;1,O2012,1+MAX(O2012,0)))</f>
        <v>53</v>
      </c>
      <c r="P2013" s="45">
        <f t="shared" si="682"/>
        <v>29</v>
      </c>
      <c r="Q2013" s="33" t="str">
        <f t="shared" si="683"/>
        <v/>
      </c>
      <c r="R2013" s="33">
        <f t="shared" si="684"/>
        <v>7</v>
      </c>
      <c r="S2013" s="33" t="str">
        <f t="shared" si="685"/>
        <v>135_7</v>
      </c>
      <c r="T2013" s="35" t="str">
        <f t="shared" si="686"/>
        <v>135AM</v>
      </c>
      <c r="U2013" s="35" t="str">
        <f t="shared" si="687"/>
        <v>135AMEW</v>
      </c>
      <c r="V2013" s="35" t="str">
        <f t="shared" si="703"/>
        <v>2A</v>
      </c>
      <c r="W2013" s="35" t="str">
        <f t="shared" si="696"/>
        <v>135AM2A234</v>
      </c>
      <c r="X2013" s="388">
        <f t="shared" si="697"/>
        <v>4</v>
      </c>
      <c r="Y2013" s="388">
        <f t="shared" si="698"/>
        <v>5</v>
      </c>
      <c r="Z2013" s="280" t="str">
        <f t="shared" si="689"/>
        <v/>
      </c>
      <c r="AA2013" s="280" t="str">
        <f t="shared" si="690"/>
        <v/>
      </c>
      <c r="AB2013" s="389" t="str">
        <f t="shared" si="699"/>
        <v/>
      </c>
      <c r="AC2013" s="389" t="str">
        <f t="shared" si="700"/>
        <v/>
      </c>
      <c r="AD2013" s="390" t="str">
        <f t="shared" si="691"/>
        <v/>
      </c>
      <c r="AE2013" s="282">
        <f t="shared" si="692"/>
        <v>1</v>
      </c>
      <c r="AF2013" s="359">
        <f t="shared" si="693"/>
        <v>0</v>
      </c>
      <c r="AG2013" s="280">
        <f t="shared" si="694"/>
        <v>3</v>
      </c>
      <c r="AH2013" s="280">
        <f t="shared" si="688"/>
        <v>1</v>
      </c>
      <c r="AI2013" s="280">
        <f>IF(ISBLANK(T2013),AI2012,IF(COUNTIF(T$2:T2013,T2013)&gt;1,AI2012,1+MAX(AI2012,0)))</f>
        <v>53</v>
      </c>
      <c r="AL2013" s="391" t="str">
        <f t="shared" si="701"/>
        <v/>
      </c>
      <c r="AM2013" s="391" t="str">
        <f t="shared" si="702"/>
        <v/>
      </c>
      <c r="AO2013" s="310" t="str">
        <f t="shared" si="695"/>
        <v/>
      </c>
      <c r="AP2013" s="310">
        <f>SUM(AO$1:AO2013)</f>
        <v>0</v>
      </c>
      <c r="AQ2013" s="310">
        <f>SUM(AK$2:AK2013)</f>
        <v>13</v>
      </c>
      <c r="AR2013" s="310">
        <f>COUNTA(AJ$2:AJ2013)</f>
        <v>13</v>
      </c>
      <c r="AS2013" s="312"/>
      <c r="AT2013" s="312"/>
      <c r="AU2013" s="312"/>
      <c r="AV2013" s="312"/>
      <c r="AW2013" s="312"/>
      <c r="AZ2013">
        <v>4</v>
      </c>
      <c r="BA2013">
        <v>5</v>
      </c>
    </row>
    <row r="2014" spans="1:53" x14ac:dyDescent="0.25">
      <c r="A2014">
        <v>135</v>
      </c>
      <c r="B2014" t="s">
        <v>65</v>
      </c>
      <c r="C2014" t="s">
        <v>665</v>
      </c>
      <c r="D2014"/>
      <c r="E2014">
        <v>2</v>
      </c>
      <c r="F2014">
        <v>4</v>
      </c>
      <c r="G2014">
        <v>1</v>
      </c>
      <c r="H2014">
        <v>13</v>
      </c>
      <c r="I2014">
        <v>2</v>
      </c>
      <c r="J2014">
        <v>0</v>
      </c>
      <c r="K2014">
        <v>5</v>
      </c>
      <c r="L2014">
        <v>8</v>
      </c>
      <c r="M2014"/>
      <c r="O2014" s="101">
        <f>IF(ISBLANK(C2014),O2013,IF(COUNTIF(C$2:C2014,C2014)&gt;1,O2013,1+MAX(O2013,0)))</f>
        <v>53</v>
      </c>
      <c r="P2014" s="45">
        <f t="shared" si="682"/>
        <v>29</v>
      </c>
      <c r="Q2014" s="33" t="str">
        <f t="shared" si="683"/>
        <v/>
      </c>
      <c r="R2014" s="33">
        <f t="shared" si="684"/>
        <v>8</v>
      </c>
      <c r="S2014" s="33" t="str">
        <f t="shared" si="685"/>
        <v>135_8</v>
      </c>
      <c r="T2014" s="35" t="str">
        <f t="shared" si="686"/>
        <v>135AM</v>
      </c>
      <c r="U2014" s="35" t="str">
        <f t="shared" si="687"/>
        <v>135AMNS</v>
      </c>
      <c r="V2014" s="35" t="str">
        <f t="shared" si="703"/>
        <v>2A</v>
      </c>
      <c r="W2014" s="35" t="str">
        <f t="shared" si="696"/>
        <v>135AM2A241</v>
      </c>
      <c r="X2014" s="388">
        <f t="shared" si="697"/>
        <v>5</v>
      </c>
      <c r="Y2014" s="388">
        <f t="shared" si="698"/>
        <v>8</v>
      </c>
      <c r="Z2014" s="280" t="str">
        <f t="shared" si="689"/>
        <v/>
      </c>
      <c r="AA2014" s="280" t="str">
        <f t="shared" si="690"/>
        <v/>
      </c>
      <c r="AB2014" s="389" t="str">
        <f t="shared" si="699"/>
        <v/>
      </c>
      <c r="AC2014" s="389" t="str">
        <f t="shared" si="700"/>
        <v/>
      </c>
      <c r="AD2014" s="390" t="str">
        <f t="shared" si="691"/>
        <v/>
      </c>
      <c r="AE2014" s="282">
        <f t="shared" si="692"/>
        <v>0</v>
      </c>
      <c r="AF2014" s="359">
        <f t="shared" si="693"/>
        <v>0</v>
      </c>
      <c r="AG2014" s="280">
        <f t="shared" si="694"/>
        <v>0</v>
      </c>
      <c r="AH2014" s="280">
        <f t="shared" si="688"/>
        <v>0</v>
      </c>
      <c r="AI2014" s="280">
        <f>IF(ISBLANK(T2014),AI2013,IF(COUNTIF(T$2:T2014,T2014)&gt;1,AI2013,1+MAX(AI2013,0)))</f>
        <v>53</v>
      </c>
      <c r="AL2014" s="391" t="str">
        <f t="shared" si="701"/>
        <v/>
      </c>
      <c r="AM2014" s="391" t="str">
        <f t="shared" si="702"/>
        <v/>
      </c>
      <c r="AO2014" s="310" t="str">
        <f t="shared" si="695"/>
        <v/>
      </c>
      <c r="AP2014" s="310">
        <f>SUM(AO$1:AO2014)</f>
        <v>0</v>
      </c>
      <c r="AQ2014" s="310">
        <f>SUM(AK$2:AK2014)</f>
        <v>13</v>
      </c>
      <c r="AR2014" s="310">
        <f>COUNTA(AJ$2:AJ2014)</f>
        <v>13</v>
      </c>
      <c r="AS2014" s="312"/>
      <c r="AT2014" s="312"/>
      <c r="AU2014" s="312"/>
      <c r="AV2014" s="312"/>
      <c r="AW2014" s="312"/>
      <c r="AZ2014">
        <v>5</v>
      </c>
      <c r="BA2014">
        <v>8</v>
      </c>
    </row>
    <row r="2015" spans="1:53" x14ac:dyDescent="0.25">
      <c r="A2015">
        <v>135</v>
      </c>
      <c r="B2015" t="s">
        <v>65</v>
      </c>
      <c r="C2015" t="s">
        <v>665</v>
      </c>
      <c r="D2015"/>
      <c r="E2015">
        <v>2</v>
      </c>
      <c r="F2015">
        <v>4</v>
      </c>
      <c r="G2015">
        <v>2</v>
      </c>
      <c r="H2015">
        <v>0</v>
      </c>
      <c r="I2015">
        <v>0</v>
      </c>
      <c r="J2015">
        <v>0</v>
      </c>
      <c r="K2015">
        <v>0</v>
      </c>
      <c r="L2015">
        <v>0</v>
      </c>
      <c r="M2015"/>
      <c r="O2015" s="101">
        <f>IF(ISBLANK(C2015),O2014,IF(COUNTIF(C$2:C2015,C2015)&gt;1,O2014,1+MAX(O2014,0)))</f>
        <v>53</v>
      </c>
      <c r="P2015" s="45">
        <f t="shared" si="682"/>
        <v>29</v>
      </c>
      <c r="Q2015" s="33" t="str">
        <f t="shared" si="683"/>
        <v/>
      </c>
      <c r="R2015" s="33">
        <f t="shared" si="684"/>
        <v>8</v>
      </c>
      <c r="S2015" s="33" t="str">
        <f t="shared" si="685"/>
        <v>135_8</v>
      </c>
      <c r="T2015" s="35" t="str">
        <f t="shared" si="686"/>
        <v>135AM</v>
      </c>
      <c r="U2015" s="35" t="str">
        <f t="shared" si="687"/>
        <v>135AMNS</v>
      </c>
      <c r="V2015" s="35" t="str">
        <f t="shared" si="703"/>
        <v>2A</v>
      </c>
      <c r="W2015" s="35" t="str">
        <f t="shared" si="696"/>
        <v>135AM2A242</v>
      </c>
      <c r="X2015" s="388">
        <f t="shared" si="697"/>
        <v>0</v>
      </c>
      <c r="Y2015" s="388">
        <f t="shared" si="698"/>
        <v>0</v>
      </c>
      <c r="Z2015" s="280" t="str">
        <f t="shared" si="689"/>
        <v/>
      </c>
      <c r="AA2015" s="280" t="str">
        <f t="shared" si="690"/>
        <v/>
      </c>
      <c r="AB2015" s="389" t="str">
        <f t="shared" si="699"/>
        <v/>
      </c>
      <c r="AC2015" s="389" t="str">
        <f t="shared" si="700"/>
        <v/>
      </c>
      <c r="AD2015" s="390" t="str">
        <f t="shared" si="691"/>
        <v/>
      </c>
      <c r="AE2015" s="282">
        <f t="shared" si="692"/>
        <v>0</v>
      </c>
      <c r="AF2015" s="359">
        <f t="shared" si="693"/>
        <v>0</v>
      </c>
      <c r="AG2015" s="280">
        <f t="shared" si="694"/>
        <v>0</v>
      </c>
      <c r="AH2015" s="280">
        <f t="shared" si="688"/>
        <v>0</v>
      </c>
      <c r="AI2015" s="280">
        <f>IF(ISBLANK(T2015),AI2014,IF(COUNTIF(T$2:T2015,T2015)&gt;1,AI2014,1+MAX(AI2014,0)))</f>
        <v>53</v>
      </c>
      <c r="AL2015" s="391" t="str">
        <f t="shared" si="701"/>
        <v/>
      </c>
      <c r="AM2015" s="391" t="str">
        <f t="shared" si="702"/>
        <v/>
      </c>
      <c r="AO2015" s="310" t="str">
        <f t="shared" si="695"/>
        <v/>
      </c>
      <c r="AP2015" s="310">
        <f>SUM(AO$1:AO2015)</f>
        <v>0</v>
      </c>
      <c r="AQ2015" s="310">
        <f>SUM(AK$2:AK2015)</f>
        <v>13</v>
      </c>
      <c r="AR2015" s="310">
        <f>COUNTA(AJ$2:AJ2015)</f>
        <v>13</v>
      </c>
      <c r="AS2015" s="312"/>
      <c r="AT2015" s="312"/>
      <c r="AU2015" s="312"/>
      <c r="AV2015" s="312"/>
      <c r="AW2015" s="312"/>
      <c r="AZ2015">
        <v>0</v>
      </c>
      <c r="BA2015">
        <v>0</v>
      </c>
    </row>
    <row r="2016" spans="1:53" x14ac:dyDescent="0.25">
      <c r="A2016">
        <v>135</v>
      </c>
      <c r="B2016" t="s">
        <v>65</v>
      </c>
      <c r="C2016" t="s">
        <v>665</v>
      </c>
      <c r="D2016"/>
      <c r="E2016">
        <v>2</v>
      </c>
      <c r="F2016">
        <v>4</v>
      </c>
      <c r="G2016">
        <v>3</v>
      </c>
      <c r="H2016">
        <v>4</v>
      </c>
      <c r="I2016">
        <v>0</v>
      </c>
      <c r="J2016">
        <v>0</v>
      </c>
      <c r="K2016">
        <v>0</v>
      </c>
      <c r="L2016">
        <v>0</v>
      </c>
      <c r="M2016"/>
      <c r="O2016" s="101">
        <f>IF(ISBLANK(C2016),O2015,IF(COUNTIF(C$2:C2016,C2016)&gt;1,O2015,1+MAX(O2015,0)))</f>
        <v>53</v>
      </c>
      <c r="P2016" s="45">
        <f t="shared" si="682"/>
        <v>29</v>
      </c>
      <c r="Q2016" s="33" t="str">
        <f t="shared" si="683"/>
        <v/>
      </c>
      <c r="R2016" s="33">
        <f t="shared" si="684"/>
        <v>8</v>
      </c>
      <c r="S2016" s="33" t="str">
        <f t="shared" si="685"/>
        <v>135_8</v>
      </c>
      <c r="T2016" s="35" t="str">
        <f t="shared" si="686"/>
        <v>135AM</v>
      </c>
      <c r="U2016" s="35" t="str">
        <f t="shared" si="687"/>
        <v>135AMEW</v>
      </c>
      <c r="V2016" s="35" t="str">
        <f t="shared" si="703"/>
        <v>2A</v>
      </c>
      <c r="W2016" s="35" t="str">
        <f t="shared" si="696"/>
        <v>135AM2A243</v>
      </c>
      <c r="X2016" s="388">
        <f t="shared" si="697"/>
        <v>0</v>
      </c>
      <c r="Y2016" s="388">
        <f t="shared" si="698"/>
        <v>0</v>
      </c>
      <c r="Z2016" s="280" t="str">
        <f t="shared" si="689"/>
        <v/>
      </c>
      <c r="AA2016" s="280" t="str">
        <f t="shared" si="690"/>
        <v/>
      </c>
      <c r="AB2016" s="389" t="str">
        <f t="shared" si="699"/>
        <v/>
      </c>
      <c r="AC2016" s="389" t="str">
        <f t="shared" si="700"/>
        <v/>
      </c>
      <c r="AD2016" s="390" t="str">
        <f t="shared" si="691"/>
        <v/>
      </c>
      <c r="AE2016" s="282">
        <f t="shared" si="692"/>
        <v>0</v>
      </c>
      <c r="AF2016" s="359">
        <f t="shared" si="693"/>
        <v>0</v>
      </c>
      <c r="AG2016" s="280">
        <f t="shared" si="694"/>
        <v>3</v>
      </c>
      <c r="AH2016" s="280">
        <f t="shared" si="688"/>
        <v>1</v>
      </c>
      <c r="AI2016" s="280">
        <f>IF(ISBLANK(T2016),AI2015,IF(COUNTIF(T$2:T2016,T2016)&gt;1,AI2015,1+MAX(AI2015,0)))</f>
        <v>53</v>
      </c>
      <c r="AL2016" s="391" t="str">
        <f t="shared" si="701"/>
        <v/>
      </c>
      <c r="AM2016" s="391" t="str">
        <f t="shared" si="702"/>
        <v/>
      </c>
      <c r="AO2016" s="310" t="str">
        <f t="shared" si="695"/>
        <v/>
      </c>
      <c r="AP2016" s="310">
        <f>SUM(AO$1:AO2016)</f>
        <v>0</v>
      </c>
      <c r="AQ2016" s="310">
        <f>SUM(AK$2:AK2016)</f>
        <v>13</v>
      </c>
      <c r="AR2016" s="310">
        <f>COUNTA(AJ$2:AJ2016)</f>
        <v>13</v>
      </c>
      <c r="AS2016" s="312"/>
      <c r="AT2016" s="312"/>
      <c r="AU2016" s="312"/>
      <c r="AV2016" s="312"/>
      <c r="AW2016" s="312"/>
      <c r="AZ2016">
        <v>0</v>
      </c>
      <c r="BA2016">
        <v>0</v>
      </c>
    </row>
    <row r="2017" spans="1:53" x14ac:dyDescent="0.25">
      <c r="A2017">
        <v>135</v>
      </c>
      <c r="B2017" t="s">
        <v>65</v>
      </c>
      <c r="C2017" t="s">
        <v>665</v>
      </c>
      <c r="D2017"/>
      <c r="E2017">
        <v>2</v>
      </c>
      <c r="F2017">
        <v>4</v>
      </c>
      <c r="G2017">
        <v>4</v>
      </c>
      <c r="H2017">
        <v>57</v>
      </c>
      <c r="I2017">
        <v>12</v>
      </c>
      <c r="J2017">
        <v>1</v>
      </c>
      <c r="K2017">
        <v>16</v>
      </c>
      <c r="L2017">
        <v>13</v>
      </c>
      <c r="M2017"/>
      <c r="O2017" s="101">
        <f>IF(ISBLANK(C2017),O2016,IF(COUNTIF(C$2:C2017,C2017)&gt;1,O2016,1+MAX(O2016,0)))</f>
        <v>53</v>
      </c>
      <c r="P2017" s="45">
        <f t="shared" si="682"/>
        <v>29</v>
      </c>
      <c r="Q2017" s="33" t="str">
        <f t="shared" si="683"/>
        <v/>
      </c>
      <c r="R2017" s="33">
        <f t="shared" si="684"/>
        <v>8</v>
      </c>
      <c r="S2017" s="33" t="str">
        <f t="shared" si="685"/>
        <v>135_8</v>
      </c>
      <c r="T2017" s="35" t="str">
        <f t="shared" si="686"/>
        <v>135AM</v>
      </c>
      <c r="U2017" s="35" t="str">
        <f t="shared" si="687"/>
        <v>135AMEW</v>
      </c>
      <c r="V2017" s="35" t="str">
        <f t="shared" si="703"/>
        <v>2A</v>
      </c>
      <c r="W2017" s="35" t="str">
        <f t="shared" si="696"/>
        <v>135AM2A244</v>
      </c>
      <c r="X2017" s="388">
        <f t="shared" si="697"/>
        <v>16</v>
      </c>
      <c r="Y2017" s="388">
        <f t="shared" si="698"/>
        <v>13</v>
      </c>
      <c r="Z2017" s="280" t="str">
        <f t="shared" si="689"/>
        <v/>
      </c>
      <c r="AA2017" s="280" t="str">
        <f t="shared" si="690"/>
        <v/>
      </c>
      <c r="AB2017" s="389" t="str">
        <f t="shared" si="699"/>
        <v/>
      </c>
      <c r="AC2017" s="389" t="str">
        <f t="shared" si="700"/>
        <v/>
      </c>
      <c r="AD2017" s="390" t="str">
        <f t="shared" si="691"/>
        <v/>
      </c>
      <c r="AE2017" s="282">
        <f t="shared" si="692"/>
        <v>1</v>
      </c>
      <c r="AF2017" s="359">
        <f t="shared" si="693"/>
        <v>0</v>
      </c>
      <c r="AG2017" s="280">
        <f t="shared" si="694"/>
        <v>3</v>
      </c>
      <c r="AH2017" s="280">
        <f t="shared" si="688"/>
        <v>1</v>
      </c>
      <c r="AI2017" s="280">
        <f>IF(ISBLANK(T2017),AI2016,IF(COUNTIF(T$2:T2017,T2017)&gt;1,AI2016,1+MAX(AI2016,0)))</f>
        <v>53</v>
      </c>
      <c r="AL2017" s="391" t="str">
        <f t="shared" si="701"/>
        <v/>
      </c>
      <c r="AM2017" s="391" t="str">
        <f t="shared" si="702"/>
        <v/>
      </c>
      <c r="AO2017" s="310" t="str">
        <f t="shared" si="695"/>
        <v/>
      </c>
      <c r="AP2017" s="310">
        <f>SUM(AO$1:AO2017)</f>
        <v>0</v>
      </c>
      <c r="AQ2017" s="310">
        <f>SUM(AK$2:AK2017)</f>
        <v>13</v>
      </c>
      <c r="AR2017" s="310">
        <f>COUNTA(AJ$2:AJ2017)</f>
        <v>13</v>
      </c>
      <c r="AS2017" s="312"/>
      <c r="AT2017" s="312"/>
      <c r="AU2017" s="312"/>
      <c r="AV2017" s="312"/>
      <c r="AW2017" s="312"/>
      <c r="AZ2017">
        <v>16</v>
      </c>
      <c r="BA2017">
        <v>13</v>
      </c>
    </row>
    <row r="2018" spans="1:53" x14ac:dyDescent="0.25">
      <c r="A2018">
        <v>135</v>
      </c>
      <c r="B2018" t="s">
        <v>65</v>
      </c>
      <c r="C2018" t="s">
        <v>632</v>
      </c>
      <c r="D2018"/>
      <c r="E2018">
        <v>1</v>
      </c>
      <c r="F2018">
        <v>1</v>
      </c>
      <c r="G2018">
        <v>1</v>
      </c>
      <c r="H2018">
        <v>12</v>
      </c>
      <c r="I2018">
        <v>1</v>
      </c>
      <c r="J2018">
        <v>1</v>
      </c>
      <c r="K2018">
        <v>3</v>
      </c>
      <c r="L2018">
        <v>10</v>
      </c>
      <c r="M2018" t="s">
        <v>964</v>
      </c>
      <c r="O2018" s="101">
        <f>IF(ISBLANK(C2018),O2017,IF(COUNTIF(C$2:C2018,C2018)&gt;1,O2017,1+MAX(O2017,0)))</f>
        <v>54</v>
      </c>
      <c r="P2018" s="45">
        <f t="shared" ref="P2018:P2081" si="704">IF(A2018=A2017,P2017,IF(ISNUMBER(P2017),P2017+1,1))</f>
        <v>29</v>
      </c>
      <c r="Q2018" s="33" t="str">
        <f t="shared" ref="Q2018:Q2081" si="705">IF(OR(P2018=P2017,LEN(A2018)&lt;1),"",P2018)</f>
        <v/>
      </c>
      <c r="R2018" s="33">
        <f t="shared" ref="R2018:R2081" si="706">IF(ISNUMBER(F2018),F2018+4*(E2018-1)+8*IF(B2018="PM",1,0),"")</f>
        <v>1</v>
      </c>
      <c r="S2018" s="33" t="str">
        <f t="shared" ref="S2018:S2081" si="707">IF(ISNUMBER(R2018),A2018&amp;"_"&amp;R2018,"")</f>
        <v>135_1</v>
      </c>
      <c r="T2018" s="35" t="str">
        <f t="shared" ref="T2018:T2081" si="708">A2018&amp;B2018</f>
        <v>135AM</v>
      </c>
      <c r="U2018" s="35" t="str">
        <f t="shared" ref="U2018:U2081" si="709">IF(OR(G2018=1,G2018=2),T2018&amp;"NS",IF(OR(G2018=3,G2018=4),T2018&amp;"EW",""))</f>
        <v>135AMNS</v>
      </c>
      <c r="V2018" s="35" t="str">
        <f t="shared" si="703"/>
        <v>2B</v>
      </c>
      <c r="W2018" s="35" t="str">
        <f t="shared" si="696"/>
        <v>135AM2B111</v>
      </c>
      <c r="X2018" s="388">
        <f t="shared" si="697"/>
        <v>3</v>
      </c>
      <c r="Y2018" s="388">
        <f t="shared" si="698"/>
        <v>10</v>
      </c>
      <c r="Z2018" s="280" t="str">
        <f t="shared" si="689"/>
        <v/>
      </c>
      <c r="AA2018" s="280" t="str">
        <f t="shared" si="690"/>
        <v/>
      </c>
      <c r="AB2018" s="389" t="str">
        <f t="shared" si="699"/>
        <v/>
      </c>
      <c r="AC2018" s="389" t="str">
        <f t="shared" si="700"/>
        <v/>
      </c>
      <c r="AD2018" s="390" t="str">
        <f t="shared" si="691"/>
        <v/>
      </c>
      <c r="AE2018" s="282">
        <f t="shared" si="692"/>
        <v>0</v>
      </c>
      <c r="AF2018" s="359">
        <f t="shared" si="693"/>
        <v>0</v>
      </c>
      <c r="AG2018" s="280">
        <f t="shared" si="694"/>
        <v>0</v>
      </c>
      <c r="AH2018" s="280">
        <f t="shared" ref="AH2018:AH2081" si="710">IF(AND(AG2018&gt;0,ISNUMBER(AG2018)),1,0)</f>
        <v>0</v>
      </c>
      <c r="AI2018" s="280">
        <f>IF(ISBLANK(T2018),AI2017,IF(COUNTIF(T$2:T2018,T2018)&gt;1,AI2017,1+MAX(AI2017,0)))</f>
        <v>53</v>
      </c>
      <c r="AL2018" s="391" t="str">
        <f t="shared" si="701"/>
        <v/>
      </c>
      <c r="AM2018" s="391" t="str">
        <f t="shared" si="702"/>
        <v/>
      </c>
      <c r="AO2018" s="310" t="str">
        <f t="shared" si="695"/>
        <v/>
      </c>
      <c r="AP2018" s="310">
        <f>SUM(AO$1:AO2018)</f>
        <v>0</v>
      </c>
      <c r="AQ2018" s="310">
        <f>SUM(AK$2:AK2018)</f>
        <v>13</v>
      </c>
      <c r="AR2018" s="310">
        <f>COUNTA(AJ$2:AJ2018)</f>
        <v>13</v>
      </c>
      <c r="AS2018" s="312"/>
      <c r="AT2018" s="312"/>
      <c r="AU2018" s="312"/>
      <c r="AV2018" s="312"/>
      <c r="AW2018" s="312"/>
      <c r="AZ2018">
        <v>3</v>
      </c>
      <c r="BA2018">
        <v>10</v>
      </c>
    </row>
    <row r="2019" spans="1:53" x14ac:dyDescent="0.25">
      <c r="A2019">
        <v>135</v>
      </c>
      <c r="B2019" t="s">
        <v>65</v>
      </c>
      <c r="C2019" t="s">
        <v>632</v>
      </c>
      <c r="D2019"/>
      <c r="E2019">
        <v>1</v>
      </c>
      <c r="F2019">
        <v>1</v>
      </c>
      <c r="G2019">
        <v>2</v>
      </c>
      <c r="H2019">
        <v>3</v>
      </c>
      <c r="I2019">
        <v>0</v>
      </c>
      <c r="J2019">
        <v>0</v>
      </c>
      <c r="K2019">
        <v>0</v>
      </c>
      <c r="L2019">
        <v>2</v>
      </c>
      <c r="M2019" t="s">
        <v>964</v>
      </c>
      <c r="O2019" s="101">
        <f>IF(ISBLANK(C2019),O2018,IF(COUNTIF(C$2:C2019,C2019)&gt;1,O2018,1+MAX(O2018,0)))</f>
        <v>54</v>
      </c>
      <c r="P2019" s="45">
        <f t="shared" si="704"/>
        <v>29</v>
      </c>
      <c r="Q2019" s="33" t="str">
        <f t="shared" si="705"/>
        <v/>
      </c>
      <c r="R2019" s="33">
        <f t="shared" si="706"/>
        <v>1</v>
      </c>
      <c r="S2019" s="33" t="str">
        <f t="shared" si="707"/>
        <v>135_1</v>
      </c>
      <c r="T2019" s="35" t="str">
        <f t="shared" si="708"/>
        <v>135AM</v>
      </c>
      <c r="U2019" s="35" t="str">
        <f t="shared" si="709"/>
        <v>135AMNS</v>
      </c>
      <c r="V2019" s="35" t="str">
        <f t="shared" si="703"/>
        <v>2B</v>
      </c>
      <c r="W2019" s="35" t="str">
        <f t="shared" si="696"/>
        <v>135AM2B112</v>
      </c>
      <c r="X2019" s="388">
        <f t="shared" si="697"/>
        <v>0</v>
      </c>
      <c r="Y2019" s="388">
        <f t="shared" si="698"/>
        <v>2</v>
      </c>
      <c r="Z2019" s="280" t="str">
        <f t="shared" si="689"/>
        <v/>
      </c>
      <c r="AA2019" s="280" t="str">
        <f t="shared" si="690"/>
        <v/>
      </c>
      <c r="AB2019" s="389" t="str">
        <f t="shared" si="699"/>
        <v/>
      </c>
      <c r="AC2019" s="389" t="str">
        <f t="shared" si="700"/>
        <v/>
      </c>
      <c r="AD2019" s="390" t="str">
        <f t="shared" si="691"/>
        <v/>
      </c>
      <c r="AE2019" s="282">
        <f t="shared" si="692"/>
        <v>0</v>
      </c>
      <c r="AF2019" s="359">
        <f t="shared" si="693"/>
        <v>0</v>
      </c>
      <c r="AG2019" s="280">
        <f t="shared" si="694"/>
        <v>0</v>
      </c>
      <c r="AH2019" s="280">
        <f t="shared" si="710"/>
        <v>0</v>
      </c>
      <c r="AI2019" s="280">
        <f>IF(ISBLANK(T2019),AI2018,IF(COUNTIF(T$2:T2019,T2019)&gt;1,AI2018,1+MAX(AI2018,0)))</f>
        <v>53</v>
      </c>
      <c r="AL2019" s="391" t="str">
        <f t="shared" si="701"/>
        <v/>
      </c>
      <c r="AM2019" s="391" t="str">
        <f t="shared" si="702"/>
        <v/>
      </c>
      <c r="AO2019" s="310" t="str">
        <f t="shared" si="695"/>
        <v/>
      </c>
      <c r="AP2019" s="310">
        <f>SUM(AO$1:AO2019)</f>
        <v>0</v>
      </c>
      <c r="AQ2019" s="310">
        <f>SUM(AK$2:AK2019)</f>
        <v>13</v>
      </c>
      <c r="AR2019" s="310">
        <f>COUNTA(AJ$2:AJ2019)</f>
        <v>13</v>
      </c>
      <c r="AS2019" s="312"/>
      <c r="AT2019" s="312"/>
      <c r="AU2019" s="312"/>
      <c r="AV2019" s="312"/>
      <c r="AW2019" s="312"/>
      <c r="AZ2019">
        <v>0</v>
      </c>
      <c r="BA2019">
        <v>2</v>
      </c>
    </row>
    <row r="2020" spans="1:53" x14ac:dyDescent="0.25">
      <c r="A2020">
        <v>135</v>
      </c>
      <c r="B2020" t="s">
        <v>65</v>
      </c>
      <c r="C2020" t="s">
        <v>632</v>
      </c>
      <c r="D2020"/>
      <c r="E2020">
        <v>1</v>
      </c>
      <c r="F2020">
        <v>1</v>
      </c>
      <c r="G2020">
        <v>3</v>
      </c>
      <c r="H2020">
        <v>0</v>
      </c>
      <c r="I2020">
        <v>0</v>
      </c>
      <c r="J2020">
        <v>0</v>
      </c>
      <c r="K2020">
        <v>0</v>
      </c>
      <c r="L2020">
        <v>0</v>
      </c>
      <c r="M2020" t="s">
        <v>964</v>
      </c>
      <c r="O2020" s="101">
        <f>IF(ISBLANK(C2020),O2019,IF(COUNTIF(C$2:C2020,C2020)&gt;1,O2019,1+MAX(O2019,0)))</f>
        <v>54</v>
      </c>
      <c r="P2020" s="45">
        <f t="shared" si="704"/>
        <v>29</v>
      </c>
      <c r="Q2020" s="33" t="str">
        <f t="shared" si="705"/>
        <v/>
      </c>
      <c r="R2020" s="33">
        <f t="shared" si="706"/>
        <v>1</v>
      </c>
      <c r="S2020" s="33" t="str">
        <f t="shared" si="707"/>
        <v>135_1</v>
      </c>
      <c r="T2020" s="35" t="str">
        <f t="shared" si="708"/>
        <v>135AM</v>
      </c>
      <c r="U2020" s="35" t="str">
        <f t="shared" si="709"/>
        <v>135AMEW</v>
      </c>
      <c r="V2020" s="35" t="str">
        <f t="shared" si="703"/>
        <v>2B</v>
      </c>
      <c r="W2020" s="35" t="str">
        <f t="shared" si="696"/>
        <v>135AM2B113</v>
      </c>
      <c r="X2020" s="388">
        <f t="shared" si="697"/>
        <v>0</v>
      </c>
      <c r="Y2020" s="388">
        <f t="shared" si="698"/>
        <v>0</v>
      </c>
      <c r="Z2020" s="280" t="str">
        <f t="shared" si="689"/>
        <v/>
      </c>
      <c r="AA2020" s="280" t="str">
        <f t="shared" si="690"/>
        <v/>
      </c>
      <c r="AB2020" s="389" t="str">
        <f t="shared" si="699"/>
        <v/>
      </c>
      <c r="AC2020" s="389" t="str">
        <f t="shared" si="700"/>
        <v/>
      </c>
      <c r="AD2020" s="390" t="str">
        <f t="shared" si="691"/>
        <v/>
      </c>
      <c r="AE2020" s="282">
        <f t="shared" si="692"/>
        <v>0</v>
      </c>
      <c r="AF2020" s="359">
        <f t="shared" si="693"/>
        <v>0</v>
      </c>
      <c r="AG2020" s="280">
        <f t="shared" si="694"/>
        <v>3</v>
      </c>
      <c r="AH2020" s="280">
        <f t="shared" si="710"/>
        <v>1</v>
      </c>
      <c r="AI2020" s="280">
        <f>IF(ISBLANK(T2020),AI2019,IF(COUNTIF(T$2:T2020,T2020)&gt;1,AI2019,1+MAX(AI2019,0)))</f>
        <v>53</v>
      </c>
      <c r="AL2020" s="391" t="str">
        <f t="shared" si="701"/>
        <v/>
      </c>
      <c r="AM2020" s="391" t="str">
        <f t="shared" si="702"/>
        <v/>
      </c>
      <c r="AO2020" s="310" t="str">
        <f t="shared" si="695"/>
        <v/>
      </c>
      <c r="AP2020" s="310">
        <f>SUM(AO$1:AO2020)</f>
        <v>0</v>
      </c>
      <c r="AQ2020" s="310">
        <f>SUM(AK$2:AK2020)</f>
        <v>13</v>
      </c>
      <c r="AR2020" s="310">
        <f>COUNTA(AJ$2:AJ2020)</f>
        <v>13</v>
      </c>
      <c r="AS2020" s="312"/>
      <c r="AT2020" s="312"/>
      <c r="AU2020" s="312"/>
      <c r="AV2020" s="312"/>
      <c r="AW2020" s="312"/>
      <c r="AZ2020">
        <v>0</v>
      </c>
      <c r="BA2020">
        <v>0</v>
      </c>
    </row>
    <row r="2021" spans="1:53" x14ac:dyDescent="0.25">
      <c r="A2021">
        <v>135</v>
      </c>
      <c r="B2021" t="s">
        <v>65</v>
      </c>
      <c r="C2021" t="s">
        <v>632</v>
      </c>
      <c r="D2021"/>
      <c r="E2021">
        <v>1</v>
      </c>
      <c r="F2021">
        <v>1</v>
      </c>
      <c r="G2021">
        <v>4</v>
      </c>
      <c r="H2021">
        <v>12</v>
      </c>
      <c r="I2021">
        <v>5</v>
      </c>
      <c r="J2021">
        <v>0</v>
      </c>
      <c r="K2021">
        <v>2</v>
      </c>
      <c r="L2021">
        <v>6</v>
      </c>
      <c r="M2021" t="s">
        <v>964</v>
      </c>
      <c r="O2021" s="101">
        <f>IF(ISBLANK(C2021),O2020,IF(COUNTIF(C$2:C2021,C2021)&gt;1,O2020,1+MAX(O2020,0)))</f>
        <v>54</v>
      </c>
      <c r="P2021" s="45">
        <f t="shared" si="704"/>
        <v>29</v>
      </c>
      <c r="Q2021" s="33" t="str">
        <f t="shared" si="705"/>
        <v/>
      </c>
      <c r="R2021" s="33">
        <f t="shared" si="706"/>
        <v>1</v>
      </c>
      <c r="S2021" s="33" t="str">
        <f t="shared" si="707"/>
        <v>135_1</v>
      </c>
      <c r="T2021" s="35" t="str">
        <f t="shared" si="708"/>
        <v>135AM</v>
      </c>
      <c r="U2021" s="35" t="str">
        <f t="shared" si="709"/>
        <v>135AMEW</v>
      </c>
      <c r="V2021" s="35" t="str">
        <f t="shared" si="703"/>
        <v>2B</v>
      </c>
      <c r="W2021" s="35" t="str">
        <f t="shared" si="696"/>
        <v>135AM2B114</v>
      </c>
      <c r="X2021" s="388">
        <f t="shared" si="697"/>
        <v>2</v>
      </c>
      <c r="Y2021" s="388">
        <f t="shared" si="698"/>
        <v>6</v>
      </c>
      <c r="Z2021" s="280" t="str">
        <f t="shared" si="689"/>
        <v/>
      </c>
      <c r="AA2021" s="280" t="str">
        <f t="shared" si="690"/>
        <v/>
      </c>
      <c r="AB2021" s="389" t="str">
        <f t="shared" si="699"/>
        <v/>
      </c>
      <c r="AC2021" s="389" t="str">
        <f t="shared" si="700"/>
        <v/>
      </c>
      <c r="AD2021" s="390" t="str">
        <f t="shared" si="691"/>
        <v/>
      </c>
      <c r="AE2021" s="282">
        <f t="shared" si="692"/>
        <v>1</v>
      </c>
      <c r="AF2021" s="359">
        <f t="shared" si="693"/>
        <v>0</v>
      </c>
      <c r="AG2021" s="280">
        <f t="shared" si="694"/>
        <v>3</v>
      </c>
      <c r="AH2021" s="280">
        <f t="shared" si="710"/>
        <v>1</v>
      </c>
      <c r="AI2021" s="280">
        <f>IF(ISBLANK(T2021),AI2020,IF(COUNTIF(T$2:T2021,T2021)&gt;1,AI2020,1+MAX(AI2020,0)))</f>
        <v>53</v>
      </c>
      <c r="AL2021" s="391" t="str">
        <f t="shared" si="701"/>
        <v/>
      </c>
      <c r="AM2021" s="391" t="str">
        <f t="shared" si="702"/>
        <v/>
      </c>
      <c r="AO2021" s="310" t="str">
        <f t="shared" si="695"/>
        <v/>
      </c>
      <c r="AP2021" s="310">
        <f>SUM(AO$1:AO2021)</f>
        <v>0</v>
      </c>
      <c r="AQ2021" s="310">
        <f>SUM(AK$2:AK2021)</f>
        <v>13</v>
      </c>
      <c r="AR2021" s="310">
        <f>COUNTA(AJ$2:AJ2021)</f>
        <v>13</v>
      </c>
      <c r="AS2021" s="312"/>
      <c r="AT2021" s="312"/>
      <c r="AU2021" s="312"/>
      <c r="AV2021" s="312"/>
      <c r="AW2021" s="312"/>
      <c r="AZ2021">
        <v>2</v>
      </c>
      <c r="BA2021">
        <v>6</v>
      </c>
    </row>
    <row r="2022" spans="1:53" x14ac:dyDescent="0.25">
      <c r="A2022">
        <v>135</v>
      </c>
      <c r="B2022" t="s">
        <v>65</v>
      </c>
      <c r="C2022" t="s">
        <v>632</v>
      </c>
      <c r="D2022"/>
      <c r="E2022">
        <v>1</v>
      </c>
      <c r="F2022">
        <v>2</v>
      </c>
      <c r="G2022">
        <v>1</v>
      </c>
      <c r="H2022">
        <v>14</v>
      </c>
      <c r="I2022">
        <v>3</v>
      </c>
      <c r="J2022">
        <v>3</v>
      </c>
      <c r="K2022">
        <v>8</v>
      </c>
      <c r="L2022">
        <v>14</v>
      </c>
      <c r="M2022" t="s">
        <v>964</v>
      </c>
      <c r="O2022" s="101">
        <f>IF(ISBLANK(C2022),O2021,IF(COUNTIF(C$2:C2022,C2022)&gt;1,O2021,1+MAX(O2021,0)))</f>
        <v>54</v>
      </c>
      <c r="P2022" s="45">
        <f t="shared" si="704"/>
        <v>29</v>
      </c>
      <c r="Q2022" s="33" t="str">
        <f t="shared" si="705"/>
        <v/>
      </c>
      <c r="R2022" s="33">
        <f t="shared" si="706"/>
        <v>2</v>
      </c>
      <c r="S2022" s="33" t="str">
        <f t="shared" si="707"/>
        <v>135_2</v>
      </c>
      <c r="T2022" s="35" t="str">
        <f t="shared" si="708"/>
        <v>135AM</v>
      </c>
      <c r="U2022" s="35" t="str">
        <f t="shared" si="709"/>
        <v>135AMNS</v>
      </c>
      <c r="V2022" s="35" t="str">
        <f t="shared" si="703"/>
        <v>2B</v>
      </c>
      <c r="W2022" s="35" t="str">
        <f t="shared" si="696"/>
        <v>135AM2B121</v>
      </c>
      <c r="X2022" s="388">
        <f t="shared" si="697"/>
        <v>8</v>
      </c>
      <c r="Y2022" s="388">
        <f t="shared" si="698"/>
        <v>14</v>
      </c>
      <c r="Z2022" s="280" t="str">
        <f t="shared" si="689"/>
        <v/>
      </c>
      <c r="AA2022" s="280" t="str">
        <f t="shared" si="690"/>
        <v/>
      </c>
      <c r="AB2022" s="389" t="str">
        <f t="shared" si="699"/>
        <v/>
      </c>
      <c r="AC2022" s="389" t="str">
        <f t="shared" si="700"/>
        <v/>
      </c>
      <c r="AD2022" s="390" t="str">
        <f t="shared" si="691"/>
        <v/>
      </c>
      <c r="AE2022" s="282">
        <f t="shared" si="692"/>
        <v>0</v>
      </c>
      <c r="AF2022" s="359">
        <f t="shared" si="693"/>
        <v>0</v>
      </c>
      <c r="AG2022" s="280">
        <f t="shared" si="694"/>
        <v>0</v>
      </c>
      <c r="AH2022" s="280">
        <f t="shared" si="710"/>
        <v>0</v>
      </c>
      <c r="AI2022" s="280">
        <f>IF(ISBLANK(T2022),AI2021,IF(COUNTIF(T$2:T2022,T2022)&gt;1,AI2021,1+MAX(AI2021,0)))</f>
        <v>53</v>
      </c>
      <c r="AL2022" s="391" t="str">
        <f t="shared" si="701"/>
        <v/>
      </c>
      <c r="AM2022" s="391" t="str">
        <f t="shared" si="702"/>
        <v/>
      </c>
      <c r="AO2022" s="310" t="str">
        <f t="shared" si="695"/>
        <v/>
      </c>
      <c r="AP2022" s="310">
        <f>SUM(AO$1:AO2022)</f>
        <v>0</v>
      </c>
      <c r="AQ2022" s="310">
        <f>SUM(AK$2:AK2022)</f>
        <v>13</v>
      </c>
      <c r="AR2022" s="310">
        <f>COUNTA(AJ$2:AJ2022)</f>
        <v>13</v>
      </c>
      <c r="AS2022" s="312"/>
      <c r="AT2022" s="312"/>
      <c r="AU2022" s="312"/>
      <c r="AV2022" s="312"/>
      <c r="AW2022" s="312"/>
      <c r="AZ2022">
        <v>8</v>
      </c>
      <c r="BA2022">
        <v>14</v>
      </c>
    </row>
    <row r="2023" spans="1:53" x14ac:dyDescent="0.25">
      <c r="A2023">
        <v>135</v>
      </c>
      <c r="B2023" t="s">
        <v>65</v>
      </c>
      <c r="C2023" t="s">
        <v>632</v>
      </c>
      <c r="D2023"/>
      <c r="E2023">
        <v>1</v>
      </c>
      <c r="F2023">
        <v>2</v>
      </c>
      <c r="G2023">
        <v>2</v>
      </c>
      <c r="H2023">
        <v>1</v>
      </c>
      <c r="I2023">
        <v>0</v>
      </c>
      <c r="J2023">
        <v>0</v>
      </c>
      <c r="K2023">
        <v>0</v>
      </c>
      <c r="L2023">
        <v>1</v>
      </c>
      <c r="M2023" t="s">
        <v>964</v>
      </c>
      <c r="O2023" s="101">
        <f>IF(ISBLANK(C2023),O2022,IF(COUNTIF(C$2:C2023,C2023)&gt;1,O2022,1+MAX(O2022,0)))</f>
        <v>54</v>
      </c>
      <c r="P2023" s="45">
        <f t="shared" si="704"/>
        <v>29</v>
      </c>
      <c r="Q2023" s="33" t="str">
        <f t="shared" si="705"/>
        <v/>
      </c>
      <c r="R2023" s="33">
        <f t="shared" si="706"/>
        <v>2</v>
      </c>
      <c r="S2023" s="33" t="str">
        <f t="shared" si="707"/>
        <v>135_2</v>
      </c>
      <c r="T2023" s="35" t="str">
        <f t="shared" si="708"/>
        <v>135AM</v>
      </c>
      <c r="U2023" s="35" t="str">
        <f t="shared" si="709"/>
        <v>135AMNS</v>
      </c>
      <c r="V2023" s="35" t="str">
        <f t="shared" si="703"/>
        <v>2B</v>
      </c>
      <c r="W2023" s="35" t="str">
        <f t="shared" si="696"/>
        <v>135AM2B122</v>
      </c>
      <c r="X2023" s="388">
        <f t="shared" si="697"/>
        <v>0</v>
      </c>
      <c r="Y2023" s="388">
        <f t="shared" si="698"/>
        <v>1</v>
      </c>
      <c r="Z2023" s="280" t="str">
        <f t="shared" si="689"/>
        <v/>
      </c>
      <c r="AA2023" s="280" t="str">
        <f t="shared" si="690"/>
        <v/>
      </c>
      <c r="AB2023" s="389" t="str">
        <f t="shared" si="699"/>
        <v/>
      </c>
      <c r="AC2023" s="389" t="str">
        <f t="shared" si="700"/>
        <v/>
      </c>
      <c r="AD2023" s="390" t="str">
        <f t="shared" si="691"/>
        <v/>
      </c>
      <c r="AE2023" s="282">
        <f t="shared" si="692"/>
        <v>0</v>
      </c>
      <c r="AF2023" s="359">
        <f t="shared" si="693"/>
        <v>0</v>
      </c>
      <c r="AG2023" s="280">
        <f t="shared" si="694"/>
        <v>0</v>
      </c>
      <c r="AH2023" s="280">
        <f t="shared" si="710"/>
        <v>0</v>
      </c>
      <c r="AI2023" s="280">
        <f>IF(ISBLANK(T2023),AI2022,IF(COUNTIF(T$2:T2023,T2023)&gt;1,AI2022,1+MAX(AI2022,0)))</f>
        <v>53</v>
      </c>
      <c r="AL2023" s="391" t="str">
        <f t="shared" si="701"/>
        <v/>
      </c>
      <c r="AM2023" s="391" t="str">
        <f t="shared" si="702"/>
        <v/>
      </c>
      <c r="AO2023" s="310" t="str">
        <f t="shared" si="695"/>
        <v/>
      </c>
      <c r="AP2023" s="310">
        <f>SUM(AO$1:AO2023)</f>
        <v>0</v>
      </c>
      <c r="AQ2023" s="310">
        <f>SUM(AK$2:AK2023)</f>
        <v>13</v>
      </c>
      <c r="AR2023" s="310">
        <f>COUNTA(AJ$2:AJ2023)</f>
        <v>13</v>
      </c>
      <c r="AS2023" s="312"/>
      <c r="AT2023" s="312"/>
      <c r="AU2023" s="312"/>
      <c r="AV2023" s="312"/>
      <c r="AW2023" s="312"/>
      <c r="AZ2023">
        <v>0</v>
      </c>
      <c r="BA2023">
        <v>1</v>
      </c>
    </row>
    <row r="2024" spans="1:53" x14ac:dyDescent="0.25">
      <c r="A2024">
        <v>135</v>
      </c>
      <c r="B2024" t="s">
        <v>65</v>
      </c>
      <c r="C2024" t="s">
        <v>632</v>
      </c>
      <c r="D2024"/>
      <c r="E2024">
        <v>1</v>
      </c>
      <c r="F2024">
        <v>2</v>
      </c>
      <c r="G2024">
        <v>3</v>
      </c>
      <c r="H2024">
        <v>1</v>
      </c>
      <c r="I2024">
        <v>0</v>
      </c>
      <c r="J2024">
        <v>0</v>
      </c>
      <c r="K2024">
        <v>0</v>
      </c>
      <c r="L2024">
        <v>1</v>
      </c>
      <c r="M2024" t="s">
        <v>964</v>
      </c>
      <c r="O2024" s="101">
        <f>IF(ISBLANK(C2024),O2023,IF(COUNTIF(C$2:C2024,C2024)&gt;1,O2023,1+MAX(O2023,0)))</f>
        <v>54</v>
      </c>
      <c r="P2024" s="45">
        <f t="shared" si="704"/>
        <v>29</v>
      </c>
      <c r="Q2024" s="33" t="str">
        <f t="shared" si="705"/>
        <v/>
      </c>
      <c r="R2024" s="33">
        <f t="shared" si="706"/>
        <v>2</v>
      </c>
      <c r="S2024" s="33" t="str">
        <f t="shared" si="707"/>
        <v>135_2</v>
      </c>
      <c r="T2024" s="35" t="str">
        <f t="shared" si="708"/>
        <v>135AM</v>
      </c>
      <c r="U2024" s="35" t="str">
        <f t="shared" si="709"/>
        <v>135AMEW</v>
      </c>
      <c r="V2024" s="35" t="str">
        <f t="shared" si="703"/>
        <v>2B</v>
      </c>
      <c r="W2024" s="35" t="str">
        <f t="shared" si="696"/>
        <v>135AM2B123</v>
      </c>
      <c r="X2024" s="388">
        <f t="shared" si="697"/>
        <v>0</v>
      </c>
      <c r="Y2024" s="388">
        <f t="shared" si="698"/>
        <v>1</v>
      </c>
      <c r="Z2024" s="280" t="str">
        <f t="shared" si="689"/>
        <v/>
      </c>
      <c r="AA2024" s="280" t="str">
        <f t="shared" si="690"/>
        <v/>
      </c>
      <c r="AB2024" s="389" t="str">
        <f t="shared" si="699"/>
        <v/>
      </c>
      <c r="AC2024" s="389" t="str">
        <f t="shared" si="700"/>
        <v/>
      </c>
      <c r="AD2024" s="390" t="str">
        <f t="shared" si="691"/>
        <v/>
      </c>
      <c r="AE2024" s="282">
        <f t="shared" si="692"/>
        <v>0</v>
      </c>
      <c r="AF2024" s="359">
        <f t="shared" si="693"/>
        <v>0</v>
      </c>
      <c r="AG2024" s="280">
        <f t="shared" si="694"/>
        <v>3</v>
      </c>
      <c r="AH2024" s="280">
        <f t="shared" si="710"/>
        <v>1</v>
      </c>
      <c r="AI2024" s="280">
        <f>IF(ISBLANK(T2024),AI2023,IF(COUNTIF(T$2:T2024,T2024)&gt;1,AI2023,1+MAX(AI2023,0)))</f>
        <v>53</v>
      </c>
      <c r="AL2024" s="391" t="str">
        <f t="shared" si="701"/>
        <v/>
      </c>
      <c r="AM2024" s="391" t="str">
        <f t="shared" si="702"/>
        <v/>
      </c>
      <c r="AO2024" s="310" t="str">
        <f t="shared" si="695"/>
        <v/>
      </c>
      <c r="AP2024" s="310">
        <f>SUM(AO$1:AO2024)</f>
        <v>0</v>
      </c>
      <c r="AQ2024" s="310">
        <f>SUM(AK$2:AK2024)</f>
        <v>13</v>
      </c>
      <c r="AR2024" s="310">
        <f>COUNTA(AJ$2:AJ2024)</f>
        <v>13</v>
      </c>
      <c r="AS2024" s="312"/>
      <c r="AT2024" s="312"/>
      <c r="AU2024" s="312"/>
      <c r="AV2024" s="312"/>
      <c r="AW2024" s="312"/>
      <c r="AZ2024">
        <v>0</v>
      </c>
      <c r="BA2024">
        <v>1</v>
      </c>
    </row>
    <row r="2025" spans="1:53" x14ac:dyDescent="0.25">
      <c r="A2025">
        <v>135</v>
      </c>
      <c r="B2025" t="s">
        <v>65</v>
      </c>
      <c r="C2025" t="s">
        <v>632</v>
      </c>
      <c r="D2025"/>
      <c r="E2025">
        <v>1</v>
      </c>
      <c r="F2025">
        <v>2</v>
      </c>
      <c r="G2025">
        <v>4</v>
      </c>
      <c r="H2025">
        <v>13</v>
      </c>
      <c r="I2025">
        <v>4</v>
      </c>
      <c r="J2025">
        <v>0</v>
      </c>
      <c r="K2025">
        <v>4</v>
      </c>
      <c r="L2025">
        <v>5</v>
      </c>
      <c r="M2025" t="s">
        <v>964</v>
      </c>
      <c r="O2025" s="101">
        <f>IF(ISBLANK(C2025),O2024,IF(COUNTIF(C$2:C2025,C2025)&gt;1,O2024,1+MAX(O2024,0)))</f>
        <v>54</v>
      </c>
      <c r="P2025" s="45">
        <f t="shared" si="704"/>
        <v>29</v>
      </c>
      <c r="Q2025" s="33" t="str">
        <f t="shared" si="705"/>
        <v/>
      </c>
      <c r="R2025" s="33">
        <f t="shared" si="706"/>
        <v>2</v>
      </c>
      <c r="S2025" s="33" t="str">
        <f t="shared" si="707"/>
        <v>135_2</v>
      </c>
      <c r="T2025" s="35" t="str">
        <f t="shared" si="708"/>
        <v>135AM</v>
      </c>
      <c r="U2025" s="35" t="str">
        <f t="shared" si="709"/>
        <v>135AMEW</v>
      </c>
      <c r="V2025" s="35" t="str">
        <f t="shared" si="703"/>
        <v>2B</v>
      </c>
      <c r="W2025" s="35" t="str">
        <f t="shared" si="696"/>
        <v>135AM2B124</v>
      </c>
      <c r="X2025" s="388">
        <f t="shared" si="697"/>
        <v>4</v>
      </c>
      <c r="Y2025" s="388">
        <f t="shared" si="698"/>
        <v>5</v>
      </c>
      <c r="Z2025" s="280" t="str">
        <f t="shared" si="689"/>
        <v/>
      </c>
      <c r="AA2025" s="280" t="str">
        <f t="shared" si="690"/>
        <v/>
      </c>
      <c r="AB2025" s="389" t="str">
        <f t="shared" si="699"/>
        <v/>
      </c>
      <c r="AC2025" s="389" t="str">
        <f t="shared" si="700"/>
        <v/>
      </c>
      <c r="AD2025" s="390" t="str">
        <f t="shared" si="691"/>
        <v/>
      </c>
      <c r="AE2025" s="282">
        <f t="shared" si="692"/>
        <v>1</v>
      </c>
      <c r="AF2025" s="359">
        <f t="shared" si="693"/>
        <v>0</v>
      </c>
      <c r="AG2025" s="280">
        <f t="shared" si="694"/>
        <v>3</v>
      </c>
      <c r="AH2025" s="280">
        <f t="shared" si="710"/>
        <v>1</v>
      </c>
      <c r="AI2025" s="280">
        <f>IF(ISBLANK(T2025),AI2024,IF(COUNTIF(T$2:T2025,T2025)&gt;1,AI2024,1+MAX(AI2024,0)))</f>
        <v>53</v>
      </c>
      <c r="AL2025" s="391" t="str">
        <f t="shared" si="701"/>
        <v/>
      </c>
      <c r="AM2025" s="391" t="str">
        <f t="shared" si="702"/>
        <v/>
      </c>
      <c r="AO2025" s="310" t="str">
        <f t="shared" si="695"/>
        <v/>
      </c>
      <c r="AP2025" s="310">
        <f>SUM(AO$1:AO2025)</f>
        <v>0</v>
      </c>
      <c r="AQ2025" s="310">
        <f>SUM(AK$2:AK2025)</f>
        <v>13</v>
      </c>
      <c r="AR2025" s="310">
        <f>COUNTA(AJ$2:AJ2025)</f>
        <v>13</v>
      </c>
      <c r="AS2025" s="312"/>
      <c r="AT2025" s="312"/>
      <c r="AU2025" s="312"/>
      <c r="AV2025" s="312"/>
      <c r="AW2025" s="312"/>
      <c r="AZ2025">
        <v>4</v>
      </c>
      <c r="BA2025">
        <v>5</v>
      </c>
    </row>
    <row r="2026" spans="1:53" x14ac:dyDescent="0.25">
      <c r="A2026">
        <v>135</v>
      </c>
      <c r="B2026" t="s">
        <v>65</v>
      </c>
      <c r="C2026" t="s">
        <v>632</v>
      </c>
      <c r="D2026"/>
      <c r="E2026">
        <v>1</v>
      </c>
      <c r="F2026">
        <v>3</v>
      </c>
      <c r="G2026">
        <v>1</v>
      </c>
      <c r="H2026">
        <v>8</v>
      </c>
      <c r="I2026">
        <v>5</v>
      </c>
      <c r="J2026">
        <v>0</v>
      </c>
      <c r="K2026">
        <v>4</v>
      </c>
      <c r="L2026">
        <v>8</v>
      </c>
      <c r="M2026" t="s">
        <v>964</v>
      </c>
      <c r="O2026" s="101">
        <f>IF(ISBLANK(C2026),O2025,IF(COUNTIF(C$2:C2026,C2026)&gt;1,O2025,1+MAX(O2025,0)))</f>
        <v>54</v>
      </c>
      <c r="P2026" s="45">
        <f t="shared" si="704"/>
        <v>29</v>
      </c>
      <c r="Q2026" s="33" t="str">
        <f t="shared" si="705"/>
        <v/>
      </c>
      <c r="R2026" s="33">
        <f t="shared" si="706"/>
        <v>3</v>
      </c>
      <c r="S2026" s="33" t="str">
        <f t="shared" si="707"/>
        <v>135_3</v>
      </c>
      <c r="T2026" s="35" t="str">
        <f t="shared" si="708"/>
        <v>135AM</v>
      </c>
      <c r="U2026" s="35" t="str">
        <f t="shared" si="709"/>
        <v>135AMNS</v>
      </c>
      <c r="V2026" s="35" t="str">
        <f t="shared" si="703"/>
        <v>2B</v>
      </c>
      <c r="W2026" s="35" t="str">
        <f t="shared" si="696"/>
        <v>135AM2B131</v>
      </c>
      <c r="X2026" s="388">
        <f t="shared" si="697"/>
        <v>4</v>
      </c>
      <c r="Y2026" s="388">
        <f t="shared" si="698"/>
        <v>8</v>
      </c>
      <c r="Z2026" s="280" t="str">
        <f t="shared" si="689"/>
        <v/>
      </c>
      <c r="AA2026" s="280" t="str">
        <f t="shared" si="690"/>
        <v/>
      </c>
      <c r="AB2026" s="389" t="str">
        <f t="shared" si="699"/>
        <v/>
      </c>
      <c r="AC2026" s="389" t="str">
        <f t="shared" si="700"/>
        <v/>
      </c>
      <c r="AD2026" s="390" t="str">
        <f t="shared" si="691"/>
        <v/>
      </c>
      <c r="AE2026" s="282">
        <f t="shared" si="692"/>
        <v>0</v>
      </c>
      <c r="AF2026" s="359">
        <f t="shared" si="693"/>
        <v>0</v>
      </c>
      <c r="AG2026" s="280">
        <f t="shared" si="694"/>
        <v>0</v>
      </c>
      <c r="AH2026" s="280">
        <f t="shared" si="710"/>
        <v>0</v>
      </c>
      <c r="AI2026" s="280">
        <f>IF(ISBLANK(T2026),AI2025,IF(COUNTIF(T$2:T2026,T2026)&gt;1,AI2025,1+MAX(AI2025,0)))</f>
        <v>53</v>
      </c>
      <c r="AL2026" s="391" t="str">
        <f t="shared" si="701"/>
        <v/>
      </c>
      <c r="AM2026" s="391" t="str">
        <f t="shared" si="702"/>
        <v/>
      </c>
      <c r="AO2026" s="310" t="str">
        <f t="shared" si="695"/>
        <v/>
      </c>
      <c r="AP2026" s="310">
        <f>SUM(AO$1:AO2026)</f>
        <v>0</v>
      </c>
      <c r="AQ2026" s="310">
        <f>SUM(AK$2:AK2026)</f>
        <v>13</v>
      </c>
      <c r="AR2026" s="310">
        <f>COUNTA(AJ$2:AJ2026)</f>
        <v>13</v>
      </c>
      <c r="AS2026" s="312"/>
      <c r="AT2026" s="312"/>
      <c r="AU2026" s="312"/>
      <c r="AV2026" s="312"/>
      <c r="AW2026" s="312"/>
      <c r="AZ2026">
        <v>4</v>
      </c>
      <c r="BA2026">
        <v>8</v>
      </c>
    </row>
    <row r="2027" spans="1:53" x14ac:dyDescent="0.25">
      <c r="A2027">
        <v>135</v>
      </c>
      <c r="B2027" t="s">
        <v>65</v>
      </c>
      <c r="C2027" t="s">
        <v>632</v>
      </c>
      <c r="D2027"/>
      <c r="E2027">
        <v>1</v>
      </c>
      <c r="F2027">
        <v>3</v>
      </c>
      <c r="G2027">
        <v>2</v>
      </c>
      <c r="H2027">
        <v>3</v>
      </c>
      <c r="I2027">
        <v>1</v>
      </c>
      <c r="J2027">
        <v>0</v>
      </c>
      <c r="K2027">
        <v>0</v>
      </c>
      <c r="L2027">
        <v>3</v>
      </c>
      <c r="M2027" t="s">
        <v>964</v>
      </c>
      <c r="O2027" s="101">
        <f>IF(ISBLANK(C2027),O2026,IF(COUNTIF(C$2:C2027,C2027)&gt;1,O2026,1+MAX(O2026,0)))</f>
        <v>54</v>
      </c>
      <c r="P2027" s="45">
        <f t="shared" si="704"/>
        <v>29</v>
      </c>
      <c r="Q2027" s="33" t="str">
        <f t="shared" si="705"/>
        <v/>
      </c>
      <c r="R2027" s="33">
        <f t="shared" si="706"/>
        <v>3</v>
      </c>
      <c r="S2027" s="33" t="str">
        <f t="shared" si="707"/>
        <v>135_3</v>
      </c>
      <c r="T2027" s="35" t="str">
        <f t="shared" si="708"/>
        <v>135AM</v>
      </c>
      <c r="U2027" s="35" t="str">
        <f t="shared" si="709"/>
        <v>135AMNS</v>
      </c>
      <c r="V2027" s="35" t="str">
        <f t="shared" si="703"/>
        <v>2B</v>
      </c>
      <c r="W2027" s="35" t="str">
        <f t="shared" si="696"/>
        <v>135AM2B132</v>
      </c>
      <c r="X2027" s="388">
        <f t="shared" si="697"/>
        <v>0</v>
      </c>
      <c r="Y2027" s="388">
        <f t="shared" si="698"/>
        <v>3</v>
      </c>
      <c r="Z2027" s="280" t="str">
        <f t="shared" si="689"/>
        <v/>
      </c>
      <c r="AA2027" s="280" t="str">
        <f t="shared" si="690"/>
        <v/>
      </c>
      <c r="AB2027" s="389" t="str">
        <f t="shared" si="699"/>
        <v/>
      </c>
      <c r="AC2027" s="389" t="str">
        <f t="shared" si="700"/>
        <v/>
      </c>
      <c r="AD2027" s="390" t="str">
        <f t="shared" si="691"/>
        <v/>
      </c>
      <c r="AE2027" s="282">
        <f t="shared" si="692"/>
        <v>0</v>
      </c>
      <c r="AF2027" s="359">
        <f t="shared" si="693"/>
        <v>0</v>
      </c>
      <c r="AG2027" s="280">
        <f t="shared" si="694"/>
        <v>0</v>
      </c>
      <c r="AH2027" s="280">
        <f t="shared" si="710"/>
        <v>0</v>
      </c>
      <c r="AI2027" s="280">
        <f>IF(ISBLANK(T2027),AI2026,IF(COUNTIF(T$2:T2027,T2027)&gt;1,AI2026,1+MAX(AI2026,0)))</f>
        <v>53</v>
      </c>
      <c r="AL2027" s="391" t="str">
        <f t="shared" si="701"/>
        <v/>
      </c>
      <c r="AM2027" s="391" t="str">
        <f t="shared" si="702"/>
        <v/>
      </c>
      <c r="AO2027" s="310" t="str">
        <f t="shared" si="695"/>
        <v/>
      </c>
      <c r="AP2027" s="310">
        <f>SUM(AO$1:AO2027)</f>
        <v>0</v>
      </c>
      <c r="AQ2027" s="310">
        <f>SUM(AK$2:AK2027)</f>
        <v>13</v>
      </c>
      <c r="AR2027" s="310">
        <f>COUNTA(AJ$2:AJ2027)</f>
        <v>13</v>
      </c>
      <c r="AS2027" s="312"/>
      <c r="AT2027" s="312"/>
      <c r="AU2027" s="312"/>
      <c r="AV2027" s="312"/>
      <c r="AW2027" s="312"/>
      <c r="AZ2027">
        <v>0</v>
      </c>
      <c r="BA2027">
        <v>3</v>
      </c>
    </row>
    <row r="2028" spans="1:53" x14ac:dyDescent="0.25">
      <c r="A2028">
        <v>135</v>
      </c>
      <c r="B2028" t="s">
        <v>65</v>
      </c>
      <c r="C2028" t="s">
        <v>632</v>
      </c>
      <c r="D2028"/>
      <c r="E2028">
        <v>1</v>
      </c>
      <c r="F2028">
        <v>3</v>
      </c>
      <c r="G2028">
        <v>3</v>
      </c>
      <c r="H2028">
        <v>2</v>
      </c>
      <c r="I2028">
        <v>1</v>
      </c>
      <c r="J2028">
        <v>1</v>
      </c>
      <c r="K2028">
        <v>0</v>
      </c>
      <c r="L2028">
        <v>0</v>
      </c>
      <c r="M2028" t="s">
        <v>964</v>
      </c>
      <c r="O2028" s="101">
        <f>IF(ISBLANK(C2028),O2027,IF(COUNTIF(C$2:C2028,C2028)&gt;1,O2027,1+MAX(O2027,0)))</f>
        <v>54</v>
      </c>
      <c r="P2028" s="45">
        <f t="shared" si="704"/>
        <v>29</v>
      </c>
      <c r="Q2028" s="33" t="str">
        <f t="shared" si="705"/>
        <v/>
      </c>
      <c r="R2028" s="33">
        <f t="shared" si="706"/>
        <v>3</v>
      </c>
      <c r="S2028" s="33" t="str">
        <f t="shared" si="707"/>
        <v>135_3</v>
      </c>
      <c r="T2028" s="35" t="str">
        <f t="shared" si="708"/>
        <v>135AM</v>
      </c>
      <c r="U2028" s="35" t="str">
        <f t="shared" si="709"/>
        <v>135AMEW</v>
      </c>
      <c r="V2028" s="35" t="str">
        <f t="shared" si="703"/>
        <v>2B</v>
      </c>
      <c r="W2028" s="35" t="str">
        <f t="shared" si="696"/>
        <v>135AM2B133</v>
      </c>
      <c r="X2028" s="388">
        <f t="shared" si="697"/>
        <v>0</v>
      </c>
      <c r="Y2028" s="388">
        <f t="shared" si="698"/>
        <v>0</v>
      </c>
      <c r="Z2028" s="280" t="str">
        <f t="shared" si="689"/>
        <v/>
      </c>
      <c r="AA2028" s="280" t="str">
        <f t="shared" si="690"/>
        <v/>
      </c>
      <c r="AB2028" s="389" t="str">
        <f t="shared" si="699"/>
        <v/>
      </c>
      <c r="AC2028" s="389" t="str">
        <f t="shared" si="700"/>
        <v/>
      </c>
      <c r="AD2028" s="390" t="str">
        <f t="shared" si="691"/>
        <v/>
      </c>
      <c r="AE2028" s="282">
        <f t="shared" si="692"/>
        <v>0</v>
      </c>
      <c r="AF2028" s="359">
        <f t="shared" si="693"/>
        <v>0</v>
      </c>
      <c r="AG2028" s="280">
        <f t="shared" si="694"/>
        <v>3</v>
      </c>
      <c r="AH2028" s="280">
        <f t="shared" si="710"/>
        <v>1</v>
      </c>
      <c r="AI2028" s="280">
        <f>IF(ISBLANK(T2028),AI2027,IF(COUNTIF(T$2:T2028,T2028)&gt;1,AI2027,1+MAX(AI2027,0)))</f>
        <v>53</v>
      </c>
      <c r="AL2028" s="391" t="str">
        <f t="shared" si="701"/>
        <v/>
      </c>
      <c r="AM2028" s="391" t="str">
        <f t="shared" si="702"/>
        <v/>
      </c>
      <c r="AO2028" s="310" t="str">
        <f t="shared" si="695"/>
        <v/>
      </c>
      <c r="AP2028" s="310">
        <f>SUM(AO$1:AO2028)</f>
        <v>0</v>
      </c>
      <c r="AQ2028" s="310">
        <f>SUM(AK$2:AK2028)</f>
        <v>13</v>
      </c>
      <c r="AR2028" s="310">
        <f>COUNTA(AJ$2:AJ2028)</f>
        <v>13</v>
      </c>
      <c r="AS2028" s="312"/>
      <c r="AT2028" s="312"/>
      <c r="AU2028" s="312"/>
      <c r="AV2028" s="312"/>
      <c r="AW2028" s="312"/>
      <c r="AZ2028">
        <v>0</v>
      </c>
      <c r="BA2028">
        <v>0</v>
      </c>
    </row>
    <row r="2029" spans="1:53" x14ac:dyDescent="0.25">
      <c r="A2029">
        <v>135</v>
      </c>
      <c r="B2029" t="s">
        <v>65</v>
      </c>
      <c r="C2029" t="s">
        <v>632</v>
      </c>
      <c r="D2029"/>
      <c r="E2029">
        <v>1</v>
      </c>
      <c r="F2029">
        <v>3</v>
      </c>
      <c r="G2029">
        <v>4</v>
      </c>
      <c r="H2029">
        <v>5</v>
      </c>
      <c r="I2029">
        <v>2</v>
      </c>
      <c r="J2029">
        <v>1</v>
      </c>
      <c r="K2029">
        <v>1</v>
      </c>
      <c r="L2029">
        <v>2</v>
      </c>
      <c r="M2029" t="s">
        <v>964</v>
      </c>
      <c r="O2029" s="101">
        <f>IF(ISBLANK(C2029),O2028,IF(COUNTIF(C$2:C2029,C2029)&gt;1,O2028,1+MAX(O2028,0)))</f>
        <v>54</v>
      </c>
      <c r="P2029" s="45">
        <f t="shared" si="704"/>
        <v>29</v>
      </c>
      <c r="Q2029" s="33" t="str">
        <f t="shared" si="705"/>
        <v/>
      </c>
      <c r="R2029" s="33">
        <f t="shared" si="706"/>
        <v>3</v>
      </c>
      <c r="S2029" s="33" t="str">
        <f t="shared" si="707"/>
        <v>135_3</v>
      </c>
      <c r="T2029" s="35" t="str">
        <f t="shared" si="708"/>
        <v>135AM</v>
      </c>
      <c r="U2029" s="35" t="str">
        <f t="shared" si="709"/>
        <v>135AMEW</v>
      </c>
      <c r="V2029" s="35" t="str">
        <f t="shared" si="703"/>
        <v>2B</v>
      </c>
      <c r="W2029" s="35" t="str">
        <f t="shared" si="696"/>
        <v>135AM2B134</v>
      </c>
      <c r="X2029" s="388">
        <f t="shared" si="697"/>
        <v>1</v>
      </c>
      <c r="Y2029" s="388">
        <f t="shared" si="698"/>
        <v>2</v>
      </c>
      <c r="Z2029" s="280" t="str">
        <f t="shared" si="689"/>
        <v/>
      </c>
      <c r="AA2029" s="280" t="str">
        <f t="shared" si="690"/>
        <v/>
      </c>
      <c r="AB2029" s="389" t="str">
        <f t="shared" si="699"/>
        <v/>
      </c>
      <c r="AC2029" s="389" t="str">
        <f t="shared" si="700"/>
        <v/>
      </c>
      <c r="AD2029" s="390" t="str">
        <f t="shared" si="691"/>
        <v/>
      </c>
      <c r="AE2029" s="282">
        <f t="shared" si="692"/>
        <v>1</v>
      </c>
      <c r="AF2029" s="359">
        <f t="shared" si="693"/>
        <v>0</v>
      </c>
      <c r="AG2029" s="280">
        <f t="shared" si="694"/>
        <v>3</v>
      </c>
      <c r="AH2029" s="280">
        <f t="shared" si="710"/>
        <v>1</v>
      </c>
      <c r="AI2029" s="280">
        <f>IF(ISBLANK(T2029),AI2028,IF(COUNTIF(T$2:T2029,T2029)&gt;1,AI2028,1+MAX(AI2028,0)))</f>
        <v>53</v>
      </c>
      <c r="AL2029" s="391" t="str">
        <f t="shared" si="701"/>
        <v/>
      </c>
      <c r="AM2029" s="391" t="str">
        <f t="shared" si="702"/>
        <v/>
      </c>
      <c r="AO2029" s="310" t="str">
        <f t="shared" si="695"/>
        <v/>
      </c>
      <c r="AP2029" s="310">
        <f>SUM(AO$1:AO2029)</f>
        <v>0</v>
      </c>
      <c r="AQ2029" s="310">
        <f>SUM(AK$2:AK2029)</f>
        <v>13</v>
      </c>
      <c r="AR2029" s="310">
        <f>COUNTA(AJ$2:AJ2029)</f>
        <v>13</v>
      </c>
      <c r="AS2029" s="312"/>
      <c r="AT2029" s="312"/>
      <c r="AU2029" s="312"/>
      <c r="AV2029" s="312"/>
      <c r="AW2029" s="312"/>
      <c r="AZ2029">
        <v>1</v>
      </c>
      <c r="BA2029">
        <v>2</v>
      </c>
    </row>
    <row r="2030" spans="1:53" x14ac:dyDescent="0.25">
      <c r="A2030">
        <v>135</v>
      </c>
      <c r="B2030" t="s">
        <v>65</v>
      </c>
      <c r="C2030" t="s">
        <v>632</v>
      </c>
      <c r="D2030"/>
      <c r="E2030">
        <v>1</v>
      </c>
      <c r="F2030">
        <v>4</v>
      </c>
      <c r="G2030">
        <v>1</v>
      </c>
      <c r="H2030">
        <v>6</v>
      </c>
      <c r="I2030">
        <v>1</v>
      </c>
      <c r="J2030">
        <v>2</v>
      </c>
      <c r="K2030">
        <v>2</v>
      </c>
      <c r="L2030">
        <v>5</v>
      </c>
      <c r="M2030" t="s">
        <v>964</v>
      </c>
      <c r="O2030" s="101">
        <f>IF(ISBLANK(C2030),O2029,IF(COUNTIF(C$2:C2030,C2030)&gt;1,O2029,1+MAX(O2029,0)))</f>
        <v>54</v>
      </c>
      <c r="P2030" s="45">
        <f t="shared" si="704"/>
        <v>29</v>
      </c>
      <c r="Q2030" s="33" t="str">
        <f t="shared" si="705"/>
        <v/>
      </c>
      <c r="R2030" s="33">
        <f t="shared" si="706"/>
        <v>4</v>
      </c>
      <c r="S2030" s="33" t="str">
        <f t="shared" si="707"/>
        <v>135_4</v>
      </c>
      <c r="T2030" s="35" t="str">
        <f t="shared" si="708"/>
        <v>135AM</v>
      </c>
      <c r="U2030" s="35" t="str">
        <f t="shared" si="709"/>
        <v>135AMNS</v>
      </c>
      <c r="V2030" s="35" t="str">
        <f t="shared" si="703"/>
        <v>2B</v>
      </c>
      <c r="W2030" s="35" t="str">
        <f t="shared" si="696"/>
        <v>135AM2B141</v>
      </c>
      <c r="X2030" s="388">
        <f t="shared" si="697"/>
        <v>2</v>
      </c>
      <c r="Y2030" s="388">
        <f t="shared" si="698"/>
        <v>5</v>
      </c>
      <c r="Z2030" s="280" t="str">
        <f t="shared" si="689"/>
        <v/>
      </c>
      <c r="AA2030" s="280" t="str">
        <f t="shared" si="690"/>
        <v/>
      </c>
      <c r="AB2030" s="389" t="str">
        <f t="shared" si="699"/>
        <v/>
      </c>
      <c r="AC2030" s="389" t="str">
        <f t="shared" si="700"/>
        <v/>
      </c>
      <c r="AD2030" s="390" t="str">
        <f t="shared" si="691"/>
        <v/>
      </c>
      <c r="AE2030" s="282">
        <f t="shared" si="692"/>
        <v>0</v>
      </c>
      <c r="AF2030" s="359">
        <f t="shared" si="693"/>
        <v>0</v>
      </c>
      <c r="AG2030" s="280">
        <f t="shared" si="694"/>
        <v>0</v>
      </c>
      <c r="AH2030" s="280">
        <f t="shared" si="710"/>
        <v>0</v>
      </c>
      <c r="AI2030" s="280">
        <f>IF(ISBLANK(T2030),AI2029,IF(COUNTIF(T$2:T2030,T2030)&gt;1,AI2029,1+MAX(AI2029,0)))</f>
        <v>53</v>
      </c>
      <c r="AL2030" s="391" t="str">
        <f t="shared" si="701"/>
        <v/>
      </c>
      <c r="AM2030" s="391" t="str">
        <f t="shared" si="702"/>
        <v/>
      </c>
      <c r="AO2030" s="310" t="str">
        <f t="shared" si="695"/>
        <v/>
      </c>
      <c r="AP2030" s="310">
        <f>SUM(AO$1:AO2030)</f>
        <v>0</v>
      </c>
      <c r="AQ2030" s="310">
        <f>SUM(AK$2:AK2030)</f>
        <v>13</v>
      </c>
      <c r="AR2030" s="310">
        <f>COUNTA(AJ$2:AJ2030)</f>
        <v>13</v>
      </c>
      <c r="AS2030" s="312"/>
      <c r="AT2030" s="312"/>
      <c r="AU2030" s="312"/>
      <c r="AV2030" s="312"/>
      <c r="AW2030" s="312"/>
      <c r="AZ2030">
        <v>2</v>
      </c>
      <c r="BA2030">
        <v>5</v>
      </c>
    </row>
    <row r="2031" spans="1:53" x14ac:dyDescent="0.25">
      <c r="A2031">
        <v>135</v>
      </c>
      <c r="B2031" t="s">
        <v>65</v>
      </c>
      <c r="C2031" t="s">
        <v>632</v>
      </c>
      <c r="D2031"/>
      <c r="E2031">
        <v>1</v>
      </c>
      <c r="F2031">
        <v>4</v>
      </c>
      <c r="G2031">
        <v>2</v>
      </c>
      <c r="H2031">
        <v>4</v>
      </c>
      <c r="I2031">
        <v>1</v>
      </c>
      <c r="J2031">
        <v>0</v>
      </c>
      <c r="K2031">
        <v>3</v>
      </c>
      <c r="L2031">
        <v>4</v>
      </c>
      <c r="M2031" t="s">
        <v>964</v>
      </c>
      <c r="O2031" s="101">
        <f>IF(ISBLANK(C2031),O2030,IF(COUNTIF(C$2:C2031,C2031)&gt;1,O2030,1+MAX(O2030,0)))</f>
        <v>54</v>
      </c>
      <c r="P2031" s="45">
        <f t="shared" si="704"/>
        <v>29</v>
      </c>
      <c r="Q2031" s="33" t="str">
        <f t="shared" si="705"/>
        <v/>
      </c>
      <c r="R2031" s="33">
        <f t="shared" si="706"/>
        <v>4</v>
      </c>
      <c r="S2031" s="33" t="str">
        <f t="shared" si="707"/>
        <v>135_4</v>
      </c>
      <c r="T2031" s="35" t="str">
        <f t="shared" si="708"/>
        <v>135AM</v>
      </c>
      <c r="U2031" s="35" t="str">
        <f t="shared" si="709"/>
        <v>135AMNS</v>
      </c>
      <c r="V2031" s="35" t="str">
        <f t="shared" si="703"/>
        <v>2B</v>
      </c>
      <c r="W2031" s="35" t="str">
        <f t="shared" si="696"/>
        <v>135AM2B142</v>
      </c>
      <c r="X2031" s="388">
        <f t="shared" si="697"/>
        <v>3</v>
      </c>
      <c r="Y2031" s="388">
        <f t="shared" si="698"/>
        <v>4</v>
      </c>
      <c r="Z2031" s="280" t="str">
        <f t="shared" si="689"/>
        <v/>
      </c>
      <c r="AA2031" s="280" t="str">
        <f t="shared" si="690"/>
        <v/>
      </c>
      <c r="AB2031" s="389" t="str">
        <f t="shared" si="699"/>
        <v/>
      </c>
      <c r="AC2031" s="389" t="str">
        <f t="shared" si="700"/>
        <v/>
      </c>
      <c r="AD2031" s="390" t="str">
        <f t="shared" si="691"/>
        <v/>
      </c>
      <c r="AE2031" s="282">
        <f t="shared" si="692"/>
        <v>0</v>
      </c>
      <c r="AF2031" s="359">
        <f t="shared" si="693"/>
        <v>0</v>
      </c>
      <c r="AG2031" s="280">
        <f t="shared" si="694"/>
        <v>0</v>
      </c>
      <c r="AH2031" s="280">
        <f t="shared" si="710"/>
        <v>0</v>
      </c>
      <c r="AI2031" s="280">
        <f>IF(ISBLANK(T2031),AI2030,IF(COUNTIF(T$2:T2031,T2031)&gt;1,AI2030,1+MAX(AI2030,0)))</f>
        <v>53</v>
      </c>
      <c r="AL2031" s="391" t="str">
        <f t="shared" si="701"/>
        <v/>
      </c>
      <c r="AM2031" s="391" t="str">
        <f t="shared" si="702"/>
        <v/>
      </c>
      <c r="AO2031" s="310" t="str">
        <f t="shared" si="695"/>
        <v/>
      </c>
      <c r="AP2031" s="310">
        <f>SUM(AO$1:AO2031)</f>
        <v>0</v>
      </c>
      <c r="AQ2031" s="310">
        <f>SUM(AK$2:AK2031)</f>
        <v>13</v>
      </c>
      <c r="AR2031" s="310">
        <f>COUNTA(AJ$2:AJ2031)</f>
        <v>13</v>
      </c>
      <c r="AS2031" s="312"/>
      <c r="AT2031" s="312"/>
      <c r="AU2031" s="312"/>
      <c r="AV2031" s="312"/>
      <c r="AW2031" s="312"/>
      <c r="AZ2031">
        <v>3</v>
      </c>
      <c r="BA2031">
        <v>4</v>
      </c>
    </row>
    <row r="2032" spans="1:53" x14ac:dyDescent="0.25">
      <c r="A2032">
        <v>135</v>
      </c>
      <c r="B2032" t="s">
        <v>65</v>
      </c>
      <c r="C2032" t="s">
        <v>632</v>
      </c>
      <c r="D2032"/>
      <c r="E2032">
        <v>1</v>
      </c>
      <c r="F2032">
        <v>4</v>
      </c>
      <c r="G2032">
        <v>3</v>
      </c>
      <c r="H2032">
        <v>2</v>
      </c>
      <c r="I2032">
        <v>1</v>
      </c>
      <c r="J2032">
        <v>0</v>
      </c>
      <c r="K2032">
        <v>0</v>
      </c>
      <c r="L2032">
        <v>2</v>
      </c>
      <c r="M2032" t="s">
        <v>964</v>
      </c>
      <c r="O2032" s="101">
        <f>IF(ISBLANK(C2032),O2031,IF(COUNTIF(C$2:C2032,C2032)&gt;1,O2031,1+MAX(O2031,0)))</f>
        <v>54</v>
      </c>
      <c r="P2032" s="45">
        <f t="shared" si="704"/>
        <v>29</v>
      </c>
      <c r="Q2032" s="33" t="str">
        <f t="shared" si="705"/>
        <v/>
      </c>
      <c r="R2032" s="33">
        <f t="shared" si="706"/>
        <v>4</v>
      </c>
      <c r="S2032" s="33" t="str">
        <f t="shared" si="707"/>
        <v>135_4</v>
      </c>
      <c r="T2032" s="35" t="str">
        <f t="shared" si="708"/>
        <v>135AM</v>
      </c>
      <c r="U2032" s="35" t="str">
        <f t="shared" si="709"/>
        <v>135AMEW</v>
      </c>
      <c r="V2032" s="35" t="str">
        <f t="shared" si="703"/>
        <v>2B</v>
      </c>
      <c r="W2032" s="35" t="str">
        <f t="shared" si="696"/>
        <v>135AM2B143</v>
      </c>
      <c r="X2032" s="388">
        <f t="shared" si="697"/>
        <v>0</v>
      </c>
      <c r="Y2032" s="388">
        <f t="shared" si="698"/>
        <v>2</v>
      </c>
      <c r="Z2032" s="280" t="str">
        <f t="shared" si="689"/>
        <v/>
      </c>
      <c r="AA2032" s="280" t="str">
        <f t="shared" si="690"/>
        <v/>
      </c>
      <c r="AB2032" s="389" t="str">
        <f t="shared" si="699"/>
        <v/>
      </c>
      <c r="AC2032" s="389" t="str">
        <f t="shared" si="700"/>
        <v/>
      </c>
      <c r="AD2032" s="390" t="str">
        <f t="shared" si="691"/>
        <v/>
      </c>
      <c r="AE2032" s="282">
        <f t="shared" si="692"/>
        <v>0</v>
      </c>
      <c r="AF2032" s="359">
        <f t="shared" si="693"/>
        <v>0</v>
      </c>
      <c r="AG2032" s="280">
        <f t="shared" si="694"/>
        <v>3</v>
      </c>
      <c r="AH2032" s="280">
        <f t="shared" si="710"/>
        <v>1</v>
      </c>
      <c r="AI2032" s="280">
        <f>IF(ISBLANK(T2032),AI2031,IF(COUNTIF(T$2:T2032,T2032)&gt;1,AI2031,1+MAX(AI2031,0)))</f>
        <v>53</v>
      </c>
      <c r="AL2032" s="391" t="str">
        <f t="shared" si="701"/>
        <v/>
      </c>
      <c r="AM2032" s="391" t="str">
        <f t="shared" si="702"/>
        <v/>
      </c>
      <c r="AO2032" s="310" t="str">
        <f t="shared" si="695"/>
        <v/>
      </c>
      <c r="AP2032" s="310">
        <f>SUM(AO$1:AO2032)</f>
        <v>0</v>
      </c>
      <c r="AQ2032" s="310">
        <f>SUM(AK$2:AK2032)</f>
        <v>13</v>
      </c>
      <c r="AR2032" s="310">
        <f>COUNTA(AJ$2:AJ2032)</f>
        <v>13</v>
      </c>
      <c r="AS2032" s="312"/>
      <c r="AT2032" s="312"/>
      <c r="AU2032" s="312"/>
      <c r="AV2032" s="312"/>
      <c r="AW2032" s="312"/>
      <c r="AZ2032">
        <v>0</v>
      </c>
      <c r="BA2032">
        <v>2</v>
      </c>
    </row>
    <row r="2033" spans="1:53" x14ac:dyDescent="0.25">
      <c r="A2033">
        <v>135</v>
      </c>
      <c r="B2033" t="s">
        <v>65</v>
      </c>
      <c r="C2033" t="s">
        <v>632</v>
      </c>
      <c r="D2033"/>
      <c r="E2033">
        <v>1</v>
      </c>
      <c r="F2033">
        <v>4</v>
      </c>
      <c r="G2033">
        <v>4</v>
      </c>
      <c r="H2033">
        <v>8</v>
      </c>
      <c r="I2033">
        <v>1</v>
      </c>
      <c r="J2033">
        <v>0</v>
      </c>
      <c r="K2033">
        <v>4</v>
      </c>
      <c r="L2033">
        <v>6</v>
      </c>
      <c r="M2033" t="s">
        <v>964</v>
      </c>
      <c r="O2033" s="101">
        <f>IF(ISBLANK(C2033),O2032,IF(COUNTIF(C$2:C2033,C2033)&gt;1,O2032,1+MAX(O2032,0)))</f>
        <v>54</v>
      </c>
      <c r="P2033" s="45">
        <f t="shared" si="704"/>
        <v>29</v>
      </c>
      <c r="Q2033" s="33" t="str">
        <f t="shared" si="705"/>
        <v/>
      </c>
      <c r="R2033" s="33">
        <f t="shared" si="706"/>
        <v>4</v>
      </c>
      <c r="S2033" s="33" t="str">
        <f t="shared" si="707"/>
        <v>135_4</v>
      </c>
      <c r="T2033" s="35" t="str">
        <f t="shared" si="708"/>
        <v>135AM</v>
      </c>
      <c r="U2033" s="35" t="str">
        <f t="shared" si="709"/>
        <v>135AMEW</v>
      </c>
      <c r="V2033" s="35" t="str">
        <f t="shared" si="703"/>
        <v>2B</v>
      </c>
      <c r="W2033" s="35" t="str">
        <f t="shared" si="696"/>
        <v>135AM2B144</v>
      </c>
      <c r="X2033" s="388">
        <f t="shared" si="697"/>
        <v>4</v>
      </c>
      <c r="Y2033" s="388">
        <f t="shared" si="698"/>
        <v>6</v>
      </c>
      <c r="Z2033" s="280" t="str">
        <f t="shared" si="689"/>
        <v/>
      </c>
      <c r="AA2033" s="280" t="str">
        <f t="shared" si="690"/>
        <v/>
      </c>
      <c r="AB2033" s="389" t="str">
        <f t="shared" si="699"/>
        <v/>
      </c>
      <c r="AC2033" s="389" t="str">
        <f t="shared" si="700"/>
        <v/>
      </c>
      <c r="AD2033" s="390" t="str">
        <f t="shared" si="691"/>
        <v/>
      </c>
      <c r="AE2033" s="282">
        <f t="shared" si="692"/>
        <v>1</v>
      </c>
      <c r="AF2033" s="359">
        <f t="shared" si="693"/>
        <v>0</v>
      </c>
      <c r="AG2033" s="280">
        <f t="shared" si="694"/>
        <v>3</v>
      </c>
      <c r="AH2033" s="280">
        <f t="shared" si="710"/>
        <v>1</v>
      </c>
      <c r="AI2033" s="280">
        <f>IF(ISBLANK(T2033),AI2032,IF(COUNTIF(T$2:T2033,T2033)&gt;1,AI2032,1+MAX(AI2032,0)))</f>
        <v>53</v>
      </c>
      <c r="AL2033" s="391" t="str">
        <f t="shared" si="701"/>
        <v/>
      </c>
      <c r="AM2033" s="391" t="str">
        <f t="shared" si="702"/>
        <v/>
      </c>
      <c r="AO2033" s="310" t="str">
        <f t="shared" si="695"/>
        <v/>
      </c>
      <c r="AP2033" s="310">
        <f>SUM(AO$1:AO2033)</f>
        <v>0</v>
      </c>
      <c r="AQ2033" s="310">
        <f>SUM(AK$2:AK2033)</f>
        <v>13</v>
      </c>
      <c r="AR2033" s="310">
        <f>COUNTA(AJ$2:AJ2033)</f>
        <v>13</v>
      </c>
      <c r="AS2033" s="312"/>
      <c r="AT2033" s="312"/>
      <c r="AU2033" s="312"/>
      <c r="AV2033" s="312"/>
      <c r="AW2033" s="312"/>
      <c r="AZ2033">
        <v>4</v>
      </c>
      <c r="BA2033">
        <v>6</v>
      </c>
    </row>
    <row r="2034" spans="1:53" x14ac:dyDescent="0.25">
      <c r="A2034">
        <v>135</v>
      </c>
      <c r="B2034" t="s">
        <v>65</v>
      </c>
      <c r="C2034" t="s">
        <v>632</v>
      </c>
      <c r="D2034"/>
      <c r="E2034">
        <v>2</v>
      </c>
      <c r="F2034">
        <v>1</v>
      </c>
      <c r="G2034">
        <v>1</v>
      </c>
      <c r="H2034">
        <v>4</v>
      </c>
      <c r="I2034">
        <v>1</v>
      </c>
      <c r="J2034">
        <v>0</v>
      </c>
      <c r="K2034">
        <v>2</v>
      </c>
      <c r="L2034">
        <v>4</v>
      </c>
      <c r="M2034" t="s">
        <v>964</v>
      </c>
      <c r="O2034" s="101">
        <f>IF(ISBLANK(C2034),O2033,IF(COUNTIF(C$2:C2034,C2034)&gt;1,O2033,1+MAX(O2033,0)))</f>
        <v>54</v>
      </c>
      <c r="P2034" s="45">
        <f t="shared" si="704"/>
        <v>29</v>
      </c>
      <c r="Q2034" s="33" t="str">
        <f t="shared" si="705"/>
        <v/>
      </c>
      <c r="R2034" s="33">
        <f t="shared" si="706"/>
        <v>5</v>
      </c>
      <c r="S2034" s="33" t="str">
        <f t="shared" si="707"/>
        <v>135_5</v>
      </c>
      <c r="T2034" s="35" t="str">
        <f t="shared" si="708"/>
        <v>135AM</v>
      </c>
      <c r="U2034" s="35" t="str">
        <f t="shared" si="709"/>
        <v>135AMNS</v>
      </c>
      <c r="V2034" s="35" t="str">
        <f t="shared" si="703"/>
        <v>2B</v>
      </c>
      <c r="W2034" s="35" t="str">
        <f t="shared" si="696"/>
        <v>135AM2B211</v>
      </c>
      <c r="X2034" s="388">
        <f t="shared" si="697"/>
        <v>2</v>
      </c>
      <c r="Y2034" s="388">
        <f t="shared" si="698"/>
        <v>4</v>
      </c>
      <c r="Z2034" s="280" t="str">
        <f t="shared" si="689"/>
        <v/>
      </c>
      <c r="AA2034" s="280" t="str">
        <f t="shared" si="690"/>
        <v/>
      </c>
      <c r="AB2034" s="389" t="str">
        <f t="shared" si="699"/>
        <v/>
      </c>
      <c r="AC2034" s="389" t="str">
        <f t="shared" si="700"/>
        <v/>
      </c>
      <c r="AD2034" s="390" t="str">
        <f t="shared" si="691"/>
        <v/>
      </c>
      <c r="AE2034" s="282">
        <f t="shared" si="692"/>
        <v>0</v>
      </c>
      <c r="AF2034" s="359">
        <f t="shared" si="693"/>
        <v>0</v>
      </c>
      <c r="AG2034" s="280">
        <f t="shared" si="694"/>
        <v>0</v>
      </c>
      <c r="AH2034" s="280">
        <f t="shared" si="710"/>
        <v>0</v>
      </c>
      <c r="AI2034" s="280">
        <f>IF(ISBLANK(T2034),AI2033,IF(COUNTIF(T$2:T2034,T2034)&gt;1,AI2033,1+MAX(AI2033,0)))</f>
        <v>53</v>
      </c>
      <c r="AL2034" s="391" t="str">
        <f t="shared" si="701"/>
        <v/>
      </c>
      <c r="AM2034" s="391" t="str">
        <f t="shared" si="702"/>
        <v/>
      </c>
      <c r="AO2034" s="310" t="str">
        <f t="shared" si="695"/>
        <v/>
      </c>
      <c r="AP2034" s="310">
        <f>SUM(AO$1:AO2034)</f>
        <v>0</v>
      </c>
      <c r="AQ2034" s="310">
        <f>SUM(AK$2:AK2034)</f>
        <v>13</v>
      </c>
      <c r="AR2034" s="310">
        <f>COUNTA(AJ$2:AJ2034)</f>
        <v>13</v>
      </c>
      <c r="AS2034" s="312"/>
      <c r="AT2034" s="312"/>
      <c r="AU2034" s="312"/>
      <c r="AV2034" s="312"/>
      <c r="AW2034" s="312"/>
      <c r="AZ2034">
        <v>2</v>
      </c>
      <c r="BA2034">
        <v>4</v>
      </c>
    </row>
    <row r="2035" spans="1:53" x14ac:dyDescent="0.25">
      <c r="A2035">
        <v>135</v>
      </c>
      <c r="B2035" t="s">
        <v>65</v>
      </c>
      <c r="C2035" t="s">
        <v>632</v>
      </c>
      <c r="D2035"/>
      <c r="E2035">
        <v>2</v>
      </c>
      <c r="F2035">
        <v>1</v>
      </c>
      <c r="G2035">
        <v>2</v>
      </c>
      <c r="H2035">
        <v>1</v>
      </c>
      <c r="I2035">
        <v>0</v>
      </c>
      <c r="J2035">
        <v>0</v>
      </c>
      <c r="K2035">
        <v>0</v>
      </c>
      <c r="L2035">
        <v>0</v>
      </c>
      <c r="M2035" t="s">
        <v>964</v>
      </c>
      <c r="O2035" s="101">
        <f>IF(ISBLANK(C2035),O2034,IF(COUNTIF(C$2:C2035,C2035)&gt;1,O2034,1+MAX(O2034,0)))</f>
        <v>54</v>
      </c>
      <c r="P2035" s="45">
        <f t="shared" si="704"/>
        <v>29</v>
      </c>
      <c r="Q2035" s="33" t="str">
        <f t="shared" si="705"/>
        <v/>
      </c>
      <c r="R2035" s="33">
        <f t="shared" si="706"/>
        <v>5</v>
      </c>
      <c r="S2035" s="33" t="str">
        <f t="shared" si="707"/>
        <v>135_5</v>
      </c>
      <c r="T2035" s="35" t="str">
        <f t="shared" si="708"/>
        <v>135AM</v>
      </c>
      <c r="U2035" s="35" t="str">
        <f t="shared" si="709"/>
        <v>135AMNS</v>
      </c>
      <c r="V2035" s="35" t="str">
        <f t="shared" si="703"/>
        <v>2B</v>
      </c>
      <c r="W2035" s="35" t="str">
        <f t="shared" si="696"/>
        <v>135AM2B212</v>
      </c>
      <c r="X2035" s="388">
        <f t="shared" si="697"/>
        <v>0</v>
      </c>
      <c r="Y2035" s="388">
        <f t="shared" si="698"/>
        <v>0</v>
      </c>
      <c r="Z2035" s="280" t="str">
        <f t="shared" si="689"/>
        <v/>
      </c>
      <c r="AA2035" s="280" t="str">
        <f t="shared" si="690"/>
        <v/>
      </c>
      <c r="AB2035" s="389" t="str">
        <f t="shared" si="699"/>
        <v/>
      </c>
      <c r="AC2035" s="389" t="str">
        <f t="shared" si="700"/>
        <v/>
      </c>
      <c r="AD2035" s="390" t="str">
        <f t="shared" si="691"/>
        <v/>
      </c>
      <c r="AE2035" s="282">
        <f t="shared" si="692"/>
        <v>0</v>
      </c>
      <c r="AF2035" s="359">
        <f t="shared" si="693"/>
        <v>0</v>
      </c>
      <c r="AG2035" s="280">
        <f t="shared" si="694"/>
        <v>0</v>
      </c>
      <c r="AH2035" s="280">
        <f t="shared" si="710"/>
        <v>0</v>
      </c>
      <c r="AI2035" s="280">
        <f>IF(ISBLANK(T2035),AI2034,IF(COUNTIF(T$2:T2035,T2035)&gt;1,AI2034,1+MAX(AI2034,0)))</f>
        <v>53</v>
      </c>
      <c r="AL2035" s="391" t="str">
        <f t="shared" si="701"/>
        <v/>
      </c>
      <c r="AM2035" s="391" t="str">
        <f t="shared" si="702"/>
        <v/>
      </c>
      <c r="AO2035" s="310" t="str">
        <f t="shared" si="695"/>
        <v/>
      </c>
      <c r="AP2035" s="310">
        <f>SUM(AO$1:AO2035)</f>
        <v>0</v>
      </c>
      <c r="AQ2035" s="310">
        <f>SUM(AK$2:AK2035)</f>
        <v>13</v>
      </c>
      <c r="AR2035" s="310">
        <f>COUNTA(AJ$2:AJ2035)</f>
        <v>13</v>
      </c>
      <c r="AS2035" s="312"/>
      <c r="AT2035" s="312"/>
      <c r="AU2035" s="312"/>
      <c r="AV2035" s="312"/>
      <c r="AW2035" s="312"/>
      <c r="AZ2035">
        <v>0</v>
      </c>
      <c r="BA2035">
        <v>0</v>
      </c>
    </row>
    <row r="2036" spans="1:53" x14ac:dyDescent="0.25">
      <c r="A2036">
        <v>135</v>
      </c>
      <c r="B2036" t="s">
        <v>65</v>
      </c>
      <c r="C2036" t="s">
        <v>632</v>
      </c>
      <c r="D2036"/>
      <c r="E2036">
        <v>2</v>
      </c>
      <c r="F2036">
        <v>1</v>
      </c>
      <c r="G2036">
        <v>3</v>
      </c>
      <c r="H2036">
        <v>0</v>
      </c>
      <c r="I2036">
        <v>0</v>
      </c>
      <c r="J2036">
        <v>0</v>
      </c>
      <c r="K2036">
        <v>0</v>
      </c>
      <c r="L2036">
        <v>0</v>
      </c>
      <c r="M2036" t="s">
        <v>964</v>
      </c>
      <c r="O2036" s="101">
        <f>IF(ISBLANK(C2036),O2035,IF(COUNTIF(C$2:C2036,C2036)&gt;1,O2035,1+MAX(O2035,0)))</f>
        <v>54</v>
      </c>
      <c r="P2036" s="45">
        <f t="shared" si="704"/>
        <v>29</v>
      </c>
      <c r="Q2036" s="33" t="str">
        <f t="shared" si="705"/>
        <v/>
      </c>
      <c r="R2036" s="33">
        <f t="shared" si="706"/>
        <v>5</v>
      </c>
      <c r="S2036" s="33" t="str">
        <f t="shared" si="707"/>
        <v>135_5</v>
      </c>
      <c r="T2036" s="35" t="str">
        <f t="shared" si="708"/>
        <v>135AM</v>
      </c>
      <c r="U2036" s="35" t="str">
        <f t="shared" si="709"/>
        <v>135AMEW</v>
      </c>
      <c r="V2036" s="35" t="str">
        <f t="shared" si="703"/>
        <v>2B</v>
      </c>
      <c r="W2036" s="35" t="str">
        <f t="shared" si="696"/>
        <v>135AM2B213</v>
      </c>
      <c r="X2036" s="388">
        <f t="shared" si="697"/>
        <v>0</v>
      </c>
      <c r="Y2036" s="388">
        <f t="shared" si="698"/>
        <v>0</v>
      </c>
      <c r="Z2036" s="280" t="str">
        <f t="shared" si="689"/>
        <v/>
      </c>
      <c r="AA2036" s="280" t="str">
        <f t="shared" si="690"/>
        <v/>
      </c>
      <c r="AB2036" s="389" t="str">
        <f t="shared" si="699"/>
        <v/>
      </c>
      <c r="AC2036" s="389" t="str">
        <f t="shared" si="700"/>
        <v/>
      </c>
      <c r="AD2036" s="390" t="str">
        <f t="shared" si="691"/>
        <v/>
      </c>
      <c r="AE2036" s="282">
        <f t="shared" si="692"/>
        <v>0</v>
      </c>
      <c r="AF2036" s="359">
        <f t="shared" si="693"/>
        <v>0</v>
      </c>
      <c r="AG2036" s="280">
        <f t="shared" si="694"/>
        <v>3</v>
      </c>
      <c r="AH2036" s="280">
        <f t="shared" si="710"/>
        <v>1</v>
      </c>
      <c r="AI2036" s="280">
        <f>IF(ISBLANK(T2036),AI2035,IF(COUNTIF(T$2:T2036,T2036)&gt;1,AI2035,1+MAX(AI2035,0)))</f>
        <v>53</v>
      </c>
      <c r="AL2036" s="391" t="str">
        <f t="shared" si="701"/>
        <v/>
      </c>
      <c r="AM2036" s="391" t="str">
        <f t="shared" si="702"/>
        <v/>
      </c>
      <c r="AO2036" s="310" t="str">
        <f t="shared" si="695"/>
        <v/>
      </c>
      <c r="AP2036" s="310">
        <f>SUM(AO$1:AO2036)</f>
        <v>0</v>
      </c>
      <c r="AQ2036" s="310">
        <f>SUM(AK$2:AK2036)</f>
        <v>13</v>
      </c>
      <c r="AR2036" s="310">
        <f>COUNTA(AJ$2:AJ2036)</f>
        <v>13</v>
      </c>
      <c r="AS2036" s="312"/>
      <c r="AT2036" s="312"/>
      <c r="AU2036" s="312"/>
      <c r="AV2036" s="312"/>
      <c r="AW2036" s="312"/>
      <c r="AZ2036">
        <v>0</v>
      </c>
      <c r="BA2036">
        <v>0</v>
      </c>
    </row>
    <row r="2037" spans="1:53" x14ac:dyDescent="0.25">
      <c r="A2037">
        <v>135</v>
      </c>
      <c r="B2037" t="s">
        <v>65</v>
      </c>
      <c r="C2037" t="s">
        <v>632</v>
      </c>
      <c r="D2037"/>
      <c r="E2037">
        <v>2</v>
      </c>
      <c r="F2037">
        <v>1</v>
      </c>
      <c r="G2037">
        <v>4</v>
      </c>
      <c r="H2037">
        <v>14</v>
      </c>
      <c r="I2037">
        <v>5</v>
      </c>
      <c r="J2037">
        <v>0</v>
      </c>
      <c r="K2037">
        <v>5</v>
      </c>
      <c r="L2037">
        <v>7</v>
      </c>
      <c r="M2037" t="s">
        <v>964</v>
      </c>
      <c r="O2037" s="101">
        <f>IF(ISBLANK(C2037),O2036,IF(COUNTIF(C$2:C2037,C2037)&gt;1,O2036,1+MAX(O2036,0)))</f>
        <v>54</v>
      </c>
      <c r="P2037" s="45">
        <f t="shared" si="704"/>
        <v>29</v>
      </c>
      <c r="Q2037" s="33" t="str">
        <f t="shared" si="705"/>
        <v/>
      </c>
      <c r="R2037" s="33">
        <f t="shared" si="706"/>
        <v>5</v>
      </c>
      <c r="S2037" s="33" t="str">
        <f t="shared" si="707"/>
        <v>135_5</v>
      </c>
      <c r="T2037" s="35" t="str">
        <f t="shared" si="708"/>
        <v>135AM</v>
      </c>
      <c r="U2037" s="35" t="str">
        <f t="shared" si="709"/>
        <v>135AMEW</v>
      </c>
      <c r="V2037" s="35" t="str">
        <f t="shared" si="703"/>
        <v>2B</v>
      </c>
      <c r="W2037" s="35" t="str">
        <f t="shared" si="696"/>
        <v>135AM2B214</v>
      </c>
      <c r="X2037" s="388">
        <f t="shared" si="697"/>
        <v>5</v>
      </c>
      <c r="Y2037" s="388">
        <f t="shared" si="698"/>
        <v>7</v>
      </c>
      <c r="Z2037" s="280" t="str">
        <f t="shared" si="689"/>
        <v/>
      </c>
      <c r="AA2037" s="280" t="str">
        <f t="shared" si="690"/>
        <v/>
      </c>
      <c r="AB2037" s="389" t="str">
        <f t="shared" si="699"/>
        <v/>
      </c>
      <c r="AC2037" s="389" t="str">
        <f t="shared" si="700"/>
        <v/>
      </c>
      <c r="AD2037" s="390" t="str">
        <f t="shared" si="691"/>
        <v/>
      </c>
      <c r="AE2037" s="282">
        <f t="shared" si="692"/>
        <v>1</v>
      </c>
      <c r="AF2037" s="359">
        <f t="shared" si="693"/>
        <v>0</v>
      </c>
      <c r="AG2037" s="280">
        <f t="shared" si="694"/>
        <v>3</v>
      </c>
      <c r="AH2037" s="280">
        <f t="shared" si="710"/>
        <v>1</v>
      </c>
      <c r="AI2037" s="280">
        <f>IF(ISBLANK(T2037),AI2036,IF(COUNTIF(T$2:T2037,T2037)&gt;1,AI2036,1+MAX(AI2036,0)))</f>
        <v>53</v>
      </c>
      <c r="AL2037" s="391" t="str">
        <f t="shared" si="701"/>
        <v/>
      </c>
      <c r="AM2037" s="391" t="str">
        <f t="shared" si="702"/>
        <v/>
      </c>
      <c r="AO2037" s="310" t="str">
        <f t="shared" si="695"/>
        <v/>
      </c>
      <c r="AP2037" s="310">
        <f>SUM(AO$1:AO2037)</f>
        <v>0</v>
      </c>
      <c r="AQ2037" s="310">
        <f>SUM(AK$2:AK2037)</f>
        <v>13</v>
      </c>
      <c r="AR2037" s="310">
        <f>COUNTA(AJ$2:AJ2037)</f>
        <v>13</v>
      </c>
      <c r="AS2037" s="312"/>
      <c r="AT2037" s="312"/>
      <c r="AU2037" s="312"/>
      <c r="AV2037" s="312"/>
      <c r="AW2037" s="312"/>
      <c r="AZ2037">
        <v>5</v>
      </c>
      <c r="BA2037">
        <v>7</v>
      </c>
    </row>
    <row r="2038" spans="1:53" x14ac:dyDescent="0.25">
      <c r="A2038">
        <v>135</v>
      </c>
      <c r="B2038" t="s">
        <v>65</v>
      </c>
      <c r="C2038" t="s">
        <v>632</v>
      </c>
      <c r="D2038"/>
      <c r="E2038">
        <v>2</v>
      </c>
      <c r="F2038">
        <v>2</v>
      </c>
      <c r="G2038">
        <v>1</v>
      </c>
      <c r="H2038">
        <v>19</v>
      </c>
      <c r="I2038">
        <v>6</v>
      </c>
      <c r="J2038">
        <v>3</v>
      </c>
      <c r="K2038">
        <v>12</v>
      </c>
      <c r="L2038">
        <v>17</v>
      </c>
      <c r="M2038" t="s">
        <v>964</v>
      </c>
      <c r="O2038" s="101">
        <f>IF(ISBLANK(C2038),O2037,IF(COUNTIF(C$2:C2038,C2038)&gt;1,O2037,1+MAX(O2037,0)))</f>
        <v>54</v>
      </c>
      <c r="P2038" s="45">
        <f t="shared" si="704"/>
        <v>29</v>
      </c>
      <c r="Q2038" s="33" t="str">
        <f t="shared" si="705"/>
        <v/>
      </c>
      <c r="R2038" s="33">
        <f t="shared" si="706"/>
        <v>6</v>
      </c>
      <c r="S2038" s="33" t="str">
        <f t="shared" si="707"/>
        <v>135_6</v>
      </c>
      <c r="T2038" s="35" t="str">
        <f t="shared" si="708"/>
        <v>135AM</v>
      </c>
      <c r="U2038" s="35" t="str">
        <f t="shared" si="709"/>
        <v>135AMNS</v>
      </c>
      <c r="V2038" s="35" t="str">
        <f t="shared" si="703"/>
        <v>2B</v>
      </c>
      <c r="W2038" s="35" t="str">
        <f t="shared" si="696"/>
        <v>135AM2B221</v>
      </c>
      <c r="X2038" s="388">
        <f t="shared" si="697"/>
        <v>12</v>
      </c>
      <c r="Y2038" s="388">
        <f t="shared" si="698"/>
        <v>17</v>
      </c>
      <c r="Z2038" s="280" t="str">
        <f t="shared" si="689"/>
        <v/>
      </c>
      <c r="AA2038" s="280" t="str">
        <f t="shared" si="690"/>
        <v/>
      </c>
      <c r="AB2038" s="389" t="str">
        <f t="shared" si="699"/>
        <v/>
      </c>
      <c r="AC2038" s="389" t="str">
        <f t="shared" si="700"/>
        <v/>
      </c>
      <c r="AD2038" s="390" t="str">
        <f t="shared" si="691"/>
        <v/>
      </c>
      <c r="AE2038" s="282">
        <f t="shared" si="692"/>
        <v>0</v>
      </c>
      <c r="AF2038" s="359">
        <f t="shared" si="693"/>
        <v>0</v>
      </c>
      <c r="AG2038" s="280">
        <f t="shared" si="694"/>
        <v>0</v>
      </c>
      <c r="AH2038" s="280">
        <f t="shared" si="710"/>
        <v>0</v>
      </c>
      <c r="AI2038" s="280">
        <f>IF(ISBLANK(T2038),AI2037,IF(COUNTIF(T$2:T2038,T2038)&gt;1,AI2037,1+MAX(AI2037,0)))</f>
        <v>53</v>
      </c>
      <c r="AL2038" s="391" t="str">
        <f t="shared" si="701"/>
        <v/>
      </c>
      <c r="AM2038" s="391" t="str">
        <f t="shared" si="702"/>
        <v/>
      </c>
      <c r="AO2038" s="310" t="str">
        <f t="shared" si="695"/>
        <v/>
      </c>
      <c r="AP2038" s="310">
        <f>SUM(AO$1:AO2038)</f>
        <v>0</v>
      </c>
      <c r="AQ2038" s="310">
        <f>SUM(AK$2:AK2038)</f>
        <v>13</v>
      </c>
      <c r="AR2038" s="310">
        <f>COUNTA(AJ$2:AJ2038)</f>
        <v>13</v>
      </c>
      <c r="AS2038" s="312"/>
      <c r="AT2038" s="312"/>
      <c r="AU2038" s="312"/>
      <c r="AV2038" s="312"/>
      <c r="AW2038" s="312"/>
      <c r="AZ2038">
        <v>12</v>
      </c>
      <c r="BA2038">
        <v>17</v>
      </c>
    </row>
    <row r="2039" spans="1:53" x14ac:dyDescent="0.25">
      <c r="A2039">
        <v>135</v>
      </c>
      <c r="B2039" t="s">
        <v>65</v>
      </c>
      <c r="C2039" t="s">
        <v>632</v>
      </c>
      <c r="D2039"/>
      <c r="E2039">
        <v>2</v>
      </c>
      <c r="F2039">
        <v>2</v>
      </c>
      <c r="G2039">
        <v>2</v>
      </c>
      <c r="H2039">
        <v>5</v>
      </c>
      <c r="I2039">
        <v>1</v>
      </c>
      <c r="J2039">
        <v>1</v>
      </c>
      <c r="K2039">
        <v>4</v>
      </c>
      <c r="L2039">
        <v>5</v>
      </c>
      <c r="M2039" t="s">
        <v>964</v>
      </c>
      <c r="O2039" s="101">
        <f>IF(ISBLANK(C2039),O2038,IF(COUNTIF(C$2:C2039,C2039)&gt;1,O2038,1+MAX(O2038,0)))</f>
        <v>54</v>
      </c>
      <c r="P2039" s="45">
        <f t="shared" si="704"/>
        <v>29</v>
      </c>
      <c r="Q2039" s="33" t="str">
        <f t="shared" si="705"/>
        <v/>
      </c>
      <c r="R2039" s="33">
        <f t="shared" si="706"/>
        <v>6</v>
      </c>
      <c r="S2039" s="33" t="str">
        <f t="shared" si="707"/>
        <v>135_6</v>
      </c>
      <c r="T2039" s="35" t="str">
        <f t="shared" si="708"/>
        <v>135AM</v>
      </c>
      <c r="U2039" s="35" t="str">
        <f t="shared" si="709"/>
        <v>135AMNS</v>
      </c>
      <c r="V2039" s="35" t="str">
        <f t="shared" si="703"/>
        <v>2B</v>
      </c>
      <c r="W2039" s="35" t="str">
        <f t="shared" si="696"/>
        <v>135AM2B222</v>
      </c>
      <c r="X2039" s="388">
        <f t="shared" si="697"/>
        <v>4</v>
      </c>
      <c r="Y2039" s="388">
        <f t="shared" si="698"/>
        <v>5</v>
      </c>
      <c r="Z2039" s="280" t="str">
        <f t="shared" si="689"/>
        <v/>
      </c>
      <c r="AA2039" s="280" t="str">
        <f t="shared" si="690"/>
        <v/>
      </c>
      <c r="AB2039" s="389" t="str">
        <f t="shared" si="699"/>
        <v/>
      </c>
      <c r="AC2039" s="389" t="str">
        <f t="shared" si="700"/>
        <v/>
      </c>
      <c r="AD2039" s="390" t="str">
        <f t="shared" si="691"/>
        <v/>
      </c>
      <c r="AE2039" s="282">
        <f t="shared" si="692"/>
        <v>0</v>
      </c>
      <c r="AF2039" s="359">
        <f t="shared" si="693"/>
        <v>0</v>
      </c>
      <c r="AG2039" s="280">
        <f t="shared" si="694"/>
        <v>0</v>
      </c>
      <c r="AH2039" s="280">
        <f t="shared" si="710"/>
        <v>0</v>
      </c>
      <c r="AI2039" s="280">
        <f>IF(ISBLANK(T2039),AI2038,IF(COUNTIF(T$2:T2039,T2039)&gt;1,AI2038,1+MAX(AI2038,0)))</f>
        <v>53</v>
      </c>
      <c r="AL2039" s="391" t="str">
        <f t="shared" si="701"/>
        <v/>
      </c>
      <c r="AM2039" s="391" t="str">
        <f t="shared" si="702"/>
        <v/>
      </c>
      <c r="AO2039" s="310" t="str">
        <f t="shared" si="695"/>
        <v/>
      </c>
      <c r="AP2039" s="310">
        <f>SUM(AO$1:AO2039)</f>
        <v>0</v>
      </c>
      <c r="AQ2039" s="310">
        <f>SUM(AK$2:AK2039)</f>
        <v>13</v>
      </c>
      <c r="AR2039" s="310">
        <f>COUNTA(AJ$2:AJ2039)</f>
        <v>13</v>
      </c>
      <c r="AS2039" s="312"/>
      <c r="AT2039" s="312"/>
      <c r="AU2039" s="312"/>
      <c r="AV2039" s="312"/>
      <c r="AW2039" s="312"/>
      <c r="AZ2039">
        <v>4</v>
      </c>
      <c r="BA2039">
        <v>5</v>
      </c>
    </row>
    <row r="2040" spans="1:53" x14ac:dyDescent="0.25">
      <c r="A2040">
        <v>135</v>
      </c>
      <c r="B2040" t="s">
        <v>65</v>
      </c>
      <c r="C2040" t="s">
        <v>632</v>
      </c>
      <c r="D2040"/>
      <c r="E2040">
        <v>2</v>
      </c>
      <c r="F2040">
        <v>2</v>
      </c>
      <c r="G2040">
        <v>3</v>
      </c>
      <c r="H2040">
        <v>2</v>
      </c>
      <c r="I2040">
        <v>0</v>
      </c>
      <c r="J2040">
        <v>0</v>
      </c>
      <c r="K2040">
        <v>0</v>
      </c>
      <c r="L2040">
        <v>0</v>
      </c>
      <c r="M2040" t="s">
        <v>964</v>
      </c>
      <c r="O2040" s="101">
        <f>IF(ISBLANK(C2040),O2039,IF(COUNTIF(C$2:C2040,C2040)&gt;1,O2039,1+MAX(O2039,0)))</f>
        <v>54</v>
      </c>
      <c r="P2040" s="45">
        <f t="shared" si="704"/>
        <v>29</v>
      </c>
      <c r="Q2040" s="33" t="str">
        <f t="shared" si="705"/>
        <v/>
      </c>
      <c r="R2040" s="33">
        <f t="shared" si="706"/>
        <v>6</v>
      </c>
      <c r="S2040" s="33" t="str">
        <f t="shared" si="707"/>
        <v>135_6</v>
      </c>
      <c r="T2040" s="35" t="str">
        <f t="shared" si="708"/>
        <v>135AM</v>
      </c>
      <c r="U2040" s="35" t="str">
        <f t="shared" si="709"/>
        <v>135AMEW</v>
      </c>
      <c r="V2040" s="35" t="str">
        <f t="shared" si="703"/>
        <v>2B</v>
      </c>
      <c r="W2040" s="35" t="str">
        <f t="shared" si="696"/>
        <v>135AM2B223</v>
      </c>
      <c r="X2040" s="388">
        <f t="shared" si="697"/>
        <v>0</v>
      </c>
      <c r="Y2040" s="388">
        <f t="shared" si="698"/>
        <v>0</v>
      </c>
      <c r="Z2040" s="280" t="str">
        <f t="shared" si="689"/>
        <v/>
      </c>
      <c r="AA2040" s="280" t="str">
        <f t="shared" si="690"/>
        <v/>
      </c>
      <c r="AB2040" s="389" t="str">
        <f t="shared" si="699"/>
        <v/>
      </c>
      <c r="AC2040" s="389" t="str">
        <f t="shared" si="700"/>
        <v/>
      </c>
      <c r="AD2040" s="390" t="str">
        <f t="shared" si="691"/>
        <v/>
      </c>
      <c r="AE2040" s="282">
        <f t="shared" si="692"/>
        <v>0</v>
      </c>
      <c r="AF2040" s="359">
        <f t="shared" si="693"/>
        <v>0</v>
      </c>
      <c r="AG2040" s="280">
        <f t="shared" si="694"/>
        <v>3</v>
      </c>
      <c r="AH2040" s="280">
        <f t="shared" si="710"/>
        <v>1</v>
      </c>
      <c r="AI2040" s="280">
        <f>IF(ISBLANK(T2040),AI2039,IF(COUNTIF(T$2:T2040,T2040)&gt;1,AI2039,1+MAX(AI2039,0)))</f>
        <v>53</v>
      </c>
      <c r="AL2040" s="391" t="str">
        <f t="shared" si="701"/>
        <v/>
      </c>
      <c r="AM2040" s="391" t="str">
        <f t="shared" si="702"/>
        <v/>
      </c>
      <c r="AO2040" s="310" t="str">
        <f t="shared" si="695"/>
        <v/>
      </c>
      <c r="AP2040" s="310">
        <f>SUM(AO$1:AO2040)</f>
        <v>0</v>
      </c>
      <c r="AQ2040" s="310">
        <f>SUM(AK$2:AK2040)</f>
        <v>13</v>
      </c>
      <c r="AR2040" s="310">
        <f>COUNTA(AJ$2:AJ2040)</f>
        <v>13</v>
      </c>
      <c r="AS2040" s="312"/>
      <c r="AT2040" s="312"/>
      <c r="AU2040" s="312"/>
      <c r="AV2040" s="312"/>
      <c r="AW2040" s="312"/>
      <c r="AZ2040">
        <v>0</v>
      </c>
      <c r="BA2040">
        <v>0</v>
      </c>
    </row>
    <row r="2041" spans="1:53" x14ac:dyDescent="0.25">
      <c r="A2041">
        <v>135</v>
      </c>
      <c r="B2041" t="s">
        <v>65</v>
      </c>
      <c r="C2041" t="s">
        <v>632</v>
      </c>
      <c r="D2041"/>
      <c r="E2041">
        <v>2</v>
      </c>
      <c r="F2041">
        <v>2</v>
      </c>
      <c r="G2041">
        <v>4</v>
      </c>
      <c r="H2041">
        <v>7</v>
      </c>
      <c r="I2041">
        <v>5</v>
      </c>
      <c r="J2041">
        <v>0</v>
      </c>
      <c r="K2041">
        <v>1</v>
      </c>
      <c r="L2041">
        <v>2</v>
      </c>
      <c r="M2041" t="s">
        <v>964</v>
      </c>
      <c r="O2041" s="101">
        <f>IF(ISBLANK(C2041),O2040,IF(COUNTIF(C$2:C2041,C2041)&gt;1,O2040,1+MAX(O2040,0)))</f>
        <v>54</v>
      </c>
      <c r="P2041" s="45">
        <f t="shared" si="704"/>
        <v>29</v>
      </c>
      <c r="Q2041" s="33" t="str">
        <f t="shared" si="705"/>
        <v/>
      </c>
      <c r="R2041" s="33">
        <f t="shared" si="706"/>
        <v>6</v>
      </c>
      <c r="S2041" s="33" t="str">
        <f t="shared" si="707"/>
        <v>135_6</v>
      </c>
      <c r="T2041" s="35" t="str">
        <f t="shared" si="708"/>
        <v>135AM</v>
      </c>
      <c r="U2041" s="35" t="str">
        <f t="shared" si="709"/>
        <v>135AMEW</v>
      </c>
      <c r="V2041" s="35" t="str">
        <f t="shared" si="703"/>
        <v>2B</v>
      </c>
      <c r="W2041" s="35" t="str">
        <f t="shared" si="696"/>
        <v>135AM2B224</v>
      </c>
      <c r="X2041" s="388">
        <f t="shared" si="697"/>
        <v>1</v>
      </c>
      <c r="Y2041" s="388">
        <f t="shared" si="698"/>
        <v>2</v>
      </c>
      <c r="Z2041" s="280" t="str">
        <f t="shared" si="689"/>
        <v/>
      </c>
      <c r="AA2041" s="280" t="str">
        <f t="shared" si="690"/>
        <v/>
      </c>
      <c r="AB2041" s="389" t="str">
        <f t="shared" si="699"/>
        <v/>
      </c>
      <c r="AC2041" s="389" t="str">
        <f t="shared" si="700"/>
        <v/>
      </c>
      <c r="AD2041" s="390" t="str">
        <f t="shared" si="691"/>
        <v/>
      </c>
      <c r="AE2041" s="282">
        <f t="shared" si="692"/>
        <v>1</v>
      </c>
      <c r="AF2041" s="359">
        <f t="shared" si="693"/>
        <v>0</v>
      </c>
      <c r="AG2041" s="280">
        <f t="shared" si="694"/>
        <v>3</v>
      </c>
      <c r="AH2041" s="280">
        <f t="shared" si="710"/>
        <v>1</v>
      </c>
      <c r="AI2041" s="280">
        <f>IF(ISBLANK(T2041),AI2040,IF(COUNTIF(T$2:T2041,T2041)&gt;1,AI2040,1+MAX(AI2040,0)))</f>
        <v>53</v>
      </c>
      <c r="AJ2041" s="42" t="s">
        <v>1071</v>
      </c>
      <c r="AK2041" s="42">
        <v>1</v>
      </c>
      <c r="AL2041" s="391" t="str">
        <f t="shared" si="701"/>
        <v>Helmet 0 was blank</v>
      </c>
      <c r="AM2041" s="391">
        <f t="shared" si="702"/>
        <v>1</v>
      </c>
      <c r="AN2041" s="42" t="s">
        <v>1072</v>
      </c>
      <c r="AO2041" s="310" t="str">
        <f t="shared" si="695"/>
        <v/>
      </c>
      <c r="AP2041" s="310">
        <f>SUM(AO$1:AO2041)</f>
        <v>0</v>
      </c>
      <c r="AQ2041" s="310">
        <f>SUM(AK$2:AK2041)</f>
        <v>14</v>
      </c>
      <c r="AR2041" s="310">
        <f>COUNTA(AJ$2:AJ2041)</f>
        <v>14</v>
      </c>
      <c r="AS2041" s="312"/>
      <c r="AT2041" s="312"/>
      <c r="AU2041" s="312"/>
      <c r="AV2041" s="312"/>
      <c r="AW2041" s="312"/>
      <c r="AX2041" s="42" t="s">
        <v>1071</v>
      </c>
      <c r="AY2041" s="42">
        <v>1</v>
      </c>
      <c r="AZ2041">
        <v>1</v>
      </c>
      <c r="BA2041">
        <v>2</v>
      </c>
    </row>
    <row r="2042" spans="1:53" x14ac:dyDescent="0.25">
      <c r="A2042">
        <v>135</v>
      </c>
      <c r="B2042" t="s">
        <v>65</v>
      </c>
      <c r="C2042" t="s">
        <v>632</v>
      </c>
      <c r="D2042"/>
      <c r="E2042">
        <v>2</v>
      </c>
      <c r="F2042">
        <v>3</v>
      </c>
      <c r="G2042">
        <v>1</v>
      </c>
      <c r="H2042">
        <v>24</v>
      </c>
      <c r="I2042">
        <v>7</v>
      </c>
      <c r="J2042">
        <v>4</v>
      </c>
      <c r="K2042">
        <v>16</v>
      </c>
      <c r="L2042">
        <v>24</v>
      </c>
      <c r="M2042" t="s">
        <v>964</v>
      </c>
      <c r="O2042" s="101">
        <f>IF(ISBLANK(C2042),O2041,IF(COUNTIF(C$2:C2042,C2042)&gt;1,O2041,1+MAX(O2041,0)))</f>
        <v>54</v>
      </c>
      <c r="P2042" s="45">
        <f t="shared" si="704"/>
        <v>29</v>
      </c>
      <c r="Q2042" s="33" t="str">
        <f t="shared" si="705"/>
        <v/>
      </c>
      <c r="R2042" s="33">
        <f t="shared" si="706"/>
        <v>7</v>
      </c>
      <c r="S2042" s="33" t="str">
        <f t="shared" si="707"/>
        <v>135_7</v>
      </c>
      <c r="T2042" s="35" t="str">
        <f t="shared" si="708"/>
        <v>135AM</v>
      </c>
      <c r="U2042" s="35" t="str">
        <f t="shared" si="709"/>
        <v>135AMNS</v>
      </c>
      <c r="V2042" s="35" t="str">
        <f t="shared" si="703"/>
        <v>2B</v>
      </c>
      <c r="W2042" s="35" t="str">
        <f t="shared" si="696"/>
        <v>135AM2B231</v>
      </c>
      <c r="X2042" s="388">
        <f t="shared" si="697"/>
        <v>16</v>
      </c>
      <c r="Y2042" s="388">
        <f t="shared" si="698"/>
        <v>24</v>
      </c>
      <c r="Z2042" s="280" t="str">
        <f t="shared" si="689"/>
        <v/>
      </c>
      <c r="AA2042" s="280" t="str">
        <f t="shared" si="690"/>
        <v/>
      </c>
      <c r="AB2042" s="389" t="str">
        <f t="shared" si="699"/>
        <v/>
      </c>
      <c r="AC2042" s="389" t="str">
        <f t="shared" si="700"/>
        <v/>
      </c>
      <c r="AD2042" s="390" t="str">
        <f t="shared" si="691"/>
        <v/>
      </c>
      <c r="AE2042" s="282">
        <f t="shared" si="692"/>
        <v>0</v>
      </c>
      <c r="AF2042" s="359">
        <f t="shared" si="693"/>
        <v>0</v>
      </c>
      <c r="AG2042" s="280">
        <f t="shared" si="694"/>
        <v>0</v>
      </c>
      <c r="AH2042" s="280">
        <f t="shared" si="710"/>
        <v>0</v>
      </c>
      <c r="AI2042" s="280">
        <f>IF(ISBLANK(T2042),AI2041,IF(COUNTIF(T$2:T2042,T2042)&gt;1,AI2041,1+MAX(AI2041,0)))</f>
        <v>53</v>
      </c>
      <c r="AL2042" s="391" t="str">
        <f t="shared" si="701"/>
        <v/>
      </c>
      <c r="AM2042" s="391" t="str">
        <f t="shared" si="702"/>
        <v/>
      </c>
      <c r="AO2042" s="310" t="str">
        <f t="shared" si="695"/>
        <v/>
      </c>
      <c r="AP2042" s="310">
        <f>SUM(AO$1:AO2042)</f>
        <v>0</v>
      </c>
      <c r="AQ2042" s="310">
        <f>SUM(AK$2:AK2042)</f>
        <v>14</v>
      </c>
      <c r="AR2042" s="310">
        <f>COUNTA(AJ$2:AJ2042)</f>
        <v>14</v>
      </c>
      <c r="AS2042" s="312"/>
      <c r="AT2042" s="312"/>
      <c r="AU2042" s="312"/>
      <c r="AV2042" s="312"/>
      <c r="AW2042" s="312"/>
      <c r="AZ2042">
        <v>16</v>
      </c>
      <c r="BA2042">
        <v>24</v>
      </c>
    </row>
    <row r="2043" spans="1:53" x14ac:dyDescent="0.25">
      <c r="A2043">
        <v>135</v>
      </c>
      <c r="B2043" t="s">
        <v>65</v>
      </c>
      <c r="C2043" t="s">
        <v>632</v>
      </c>
      <c r="D2043"/>
      <c r="E2043">
        <v>2</v>
      </c>
      <c r="F2043">
        <v>3</v>
      </c>
      <c r="G2043">
        <v>2</v>
      </c>
      <c r="H2043">
        <v>1</v>
      </c>
      <c r="I2043">
        <v>0</v>
      </c>
      <c r="J2043">
        <v>0</v>
      </c>
      <c r="K2043">
        <v>0</v>
      </c>
      <c r="L2043">
        <v>1</v>
      </c>
      <c r="M2043" t="s">
        <v>964</v>
      </c>
      <c r="O2043" s="101">
        <f>IF(ISBLANK(C2043),O2042,IF(COUNTIF(C$2:C2043,C2043)&gt;1,O2042,1+MAX(O2042,0)))</f>
        <v>54</v>
      </c>
      <c r="P2043" s="45">
        <f t="shared" si="704"/>
        <v>29</v>
      </c>
      <c r="Q2043" s="33" t="str">
        <f t="shared" si="705"/>
        <v/>
      </c>
      <c r="R2043" s="33">
        <f t="shared" si="706"/>
        <v>7</v>
      </c>
      <c r="S2043" s="33" t="str">
        <f t="shared" si="707"/>
        <v>135_7</v>
      </c>
      <c r="T2043" s="35" t="str">
        <f t="shared" si="708"/>
        <v>135AM</v>
      </c>
      <c r="U2043" s="35" t="str">
        <f t="shared" si="709"/>
        <v>135AMNS</v>
      </c>
      <c r="V2043" s="35" t="str">
        <f t="shared" si="703"/>
        <v>2B</v>
      </c>
      <c r="W2043" s="35" t="str">
        <f t="shared" si="696"/>
        <v>135AM2B232</v>
      </c>
      <c r="X2043" s="388">
        <f t="shared" si="697"/>
        <v>0</v>
      </c>
      <c r="Y2043" s="388">
        <f t="shared" si="698"/>
        <v>1</v>
      </c>
      <c r="Z2043" s="280" t="str">
        <f t="shared" si="689"/>
        <v/>
      </c>
      <c r="AA2043" s="280" t="str">
        <f t="shared" si="690"/>
        <v/>
      </c>
      <c r="AB2043" s="389" t="str">
        <f t="shared" si="699"/>
        <v/>
      </c>
      <c r="AC2043" s="389" t="str">
        <f t="shared" si="700"/>
        <v/>
      </c>
      <c r="AD2043" s="390" t="str">
        <f t="shared" si="691"/>
        <v/>
      </c>
      <c r="AE2043" s="282">
        <f t="shared" si="692"/>
        <v>0</v>
      </c>
      <c r="AF2043" s="359">
        <f t="shared" si="693"/>
        <v>0</v>
      </c>
      <c r="AG2043" s="280">
        <f t="shared" si="694"/>
        <v>0</v>
      </c>
      <c r="AH2043" s="280">
        <f t="shared" si="710"/>
        <v>0</v>
      </c>
      <c r="AI2043" s="280">
        <f>IF(ISBLANK(T2043),AI2042,IF(COUNTIF(T$2:T2043,T2043)&gt;1,AI2042,1+MAX(AI2042,0)))</f>
        <v>53</v>
      </c>
      <c r="AL2043" s="391" t="str">
        <f t="shared" si="701"/>
        <v/>
      </c>
      <c r="AM2043" s="391" t="str">
        <f t="shared" si="702"/>
        <v/>
      </c>
      <c r="AO2043" s="310" t="str">
        <f t="shared" si="695"/>
        <v/>
      </c>
      <c r="AP2043" s="310">
        <f>SUM(AO$1:AO2043)</f>
        <v>0</v>
      </c>
      <c r="AQ2043" s="310">
        <f>SUM(AK$2:AK2043)</f>
        <v>14</v>
      </c>
      <c r="AR2043" s="310">
        <f>COUNTA(AJ$2:AJ2043)</f>
        <v>14</v>
      </c>
      <c r="AS2043" s="312"/>
      <c r="AT2043" s="312"/>
      <c r="AU2043" s="312"/>
      <c r="AV2043" s="312"/>
      <c r="AW2043" s="312"/>
      <c r="AZ2043">
        <v>0</v>
      </c>
      <c r="BA2043">
        <v>1</v>
      </c>
    </row>
    <row r="2044" spans="1:53" x14ac:dyDescent="0.25">
      <c r="A2044">
        <v>135</v>
      </c>
      <c r="B2044" t="s">
        <v>65</v>
      </c>
      <c r="C2044" t="s">
        <v>632</v>
      </c>
      <c r="D2044"/>
      <c r="E2044">
        <v>2</v>
      </c>
      <c r="F2044">
        <v>3</v>
      </c>
      <c r="G2044">
        <v>3</v>
      </c>
      <c r="H2044">
        <v>4</v>
      </c>
      <c r="I2044">
        <v>3</v>
      </c>
      <c r="J2044">
        <v>1</v>
      </c>
      <c r="K2044">
        <v>1</v>
      </c>
      <c r="L2044">
        <v>3</v>
      </c>
      <c r="M2044" t="s">
        <v>964</v>
      </c>
      <c r="O2044" s="101">
        <f>IF(ISBLANK(C2044),O2043,IF(COUNTIF(C$2:C2044,C2044)&gt;1,O2043,1+MAX(O2043,0)))</f>
        <v>54</v>
      </c>
      <c r="P2044" s="45">
        <f t="shared" si="704"/>
        <v>29</v>
      </c>
      <c r="Q2044" s="33" t="str">
        <f t="shared" si="705"/>
        <v/>
      </c>
      <c r="R2044" s="33">
        <f t="shared" si="706"/>
        <v>7</v>
      </c>
      <c r="S2044" s="33" t="str">
        <f t="shared" si="707"/>
        <v>135_7</v>
      </c>
      <c r="T2044" s="35" t="str">
        <f t="shared" si="708"/>
        <v>135AM</v>
      </c>
      <c r="U2044" s="35" t="str">
        <f t="shared" si="709"/>
        <v>135AMEW</v>
      </c>
      <c r="V2044" s="35" t="str">
        <f t="shared" si="703"/>
        <v>2B</v>
      </c>
      <c r="W2044" s="35" t="str">
        <f t="shared" si="696"/>
        <v>135AM2B233</v>
      </c>
      <c r="X2044" s="388">
        <f t="shared" si="697"/>
        <v>1</v>
      </c>
      <c r="Y2044" s="388">
        <f t="shared" si="698"/>
        <v>3</v>
      </c>
      <c r="Z2044" s="280" t="str">
        <f t="shared" si="689"/>
        <v/>
      </c>
      <c r="AA2044" s="280" t="str">
        <f t="shared" si="690"/>
        <v/>
      </c>
      <c r="AB2044" s="389" t="str">
        <f t="shared" si="699"/>
        <v/>
      </c>
      <c r="AC2044" s="389" t="str">
        <f t="shared" si="700"/>
        <v/>
      </c>
      <c r="AD2044" s="390" t="str">
        <f t="shared" si="691"/>
        <v/>
      </c>
      <c r="AE2044" s="282">
        <f t="shared" si="692"/>
        <v>0</v>
      </c>
      <c r="AF2044" s="359">
        <f t="shared" si="693"/>
        <v>0</v>
      </c>
      <c r="AG2044" s="280">
        <f t="shared" si="694"/>
        <v>3</v>
      </c>
      <c r="AH2044" s="280">
        <f t="shared" si="710"/>
        <v>1</v>
      </c>
      <c r="AI2044" s="280">
        <f>IF(ISBLANK(T2044),AI2043,IF(COUNTIF(T$2:T2044,T2044)&gt;1,AI2043,1+MAX(AI2043,0)))</f>
        <v>53</v>
      </c>
      <c r="AL2044" s="391" t="str">
        <f t="shared" si="701"/>
        <v/>
      </c>
      <c r="AM2044" s="391" t="str">
        <f t="shared" si="702"/>
        <v/>
      </c>
      <c r="AO2044" s="310" t="str">
        <f t="shared" si="695"/>
        <v/>
      </c>
      <c r="AP2044" s="310">
        <f>SUM(AO$1:AO2044)</f>
        <v>0</v>
      </c>
      <c r="AQ2044" s="310">
        <f>SUM(AK$2:AK2044)</f>
        <v>14</v>
      </c>
      <c r="AR2044" s="310">
        <f>COUNTA(AJ$2:AJ2044)</f>
        <v>14</v>
      </c>
      <c r="AS2044" s="312"/>
      <c r="AT2044" s="312"/>
      <c r="AU2044" s="312"/>
      <c r="AV2044" s="312"/>
      <c r="AW2044" s="312"/>
      <c r="AZ2044">
        <v>1</v>
      </c>
      <c r="BA2044">
        <v>3</v>
      </c>
    </row>
    <row r="2045" spans="1:53" x14ac:dyDescent="0.25">
      <c r="A2045">
        <v>135</v>
      </c>
      <c r="B2045" t="s">
        <v>65</v>
      </c>
      <c r="C2045" t="s">
        <v>632</v>
      </c>
      <c r="D2045"/>
      <c r="E2045">
        <v>2</v>
      </c>
      <c r="F2045">
        <v>3</v>
      </c>
      <c r="G2045">
        <v>4</v>
      </c>
      <c r="H2045">
        <v>17</v>
      </c>
      <c r="I2045">
        <v>8</v>
      </c>
      <c r="J2045">
        <v>1</v>
      </c>
      <c r="K2045">
        <v>4</v>
      </c>
      <c r="L2045">
        <v>8</v>
      </c>
      <c r="M2045" t="s">
        <v>964</v>
      </c>
      <c r="O2045" s="101">
        <f>IF(ISBLANK(C2045),O2044,IF(COUNTIF(C$2:C2045,C2045)&gt;1,O2044,1+MAX(O2044,0)))</f>
        <v>54</v>
      </c>
      <c r="P2045" s="45">
        <f t="shared" si="704"/>
        <v>29</v>
      </c>
      <c r="Q2045" s="33" t="str">
        <f t="shared" si="705"/>
        <v/>
      </c>
      <c r="R2045" s="33">
        <f t="shared" si="706"/>
        <v>7</v>
      </c>
      <c r="S2045" s="33" t="str">
        <f t="shared" si="707"/>
        <v>135_7</v>
      </c>
      <c r="T2045" s="35" t="str">
        <f t="shared" si="708"/>
        <v>135AM</v>
      </c>
      <c r="U2045" s="35" t="str">
        <f t="shared" si="709"/>
        <v>135AMEW</v>
      </c>
      <c r="V2045" s="35" t="str">
        <f t="shared" si="703"/>
        <v>2B</v>
      </c>
      <c r="W2045" s="35" t="str">
        <f t="shared" si="696"/>
        <v>135AM2B234</v>
      </c>
      <c r="X2045" s="388">
        <f t="shared" si="697"/>
        <v>4</v>
      </c>
      <c r="Y2045" s="388">
        <f t="shared" si="698"/>
        <v>8</v>
      </c>
      <c r="Z2045" s="280" t="str">
        <f t="shared" si="689"/>
        <v/>
      </c>
      <c r="AA2045" s="280" t="str">
        <f t="shared" si="690"/>
        <v/>
      </c>
      <c r="AB2045" s="389" t="str">
        <f t="shared" si="699"/>
        <v/>
      </c>
      <c r="AC2045" s="389" t="str">
        <f t="shared" si="700"/>
        <v/>
      </c>
      <c r="AD2045" s="390" t="str">
        <f t="shared" si="691"/>
        <v/>
      </c>
      <c r="AE2045" s="282">
        <f t="shared" si="692"/>
        <v>1</v>
      </c>
      <c r="AF2045" s="359">
        <f t="shared" si="693"/>
        <v>0</v>
      </c>
      <c r="AG2045" s="280">
        <f t="shared" si="694"/>
        <v>3</v>
      </c>
      <c r="AH2045" s="280">
        <f t="shared" si="710"/>
        <v>1</v>
      </c>
      <c r="AI2045" s="280">
        <f>IF(ISBLANK(T2045),AI2044,IF(COUNTIF(T$2:T2045,T2045)&gt;1,AI2044,1+MAX(AI2044,0)))</f>
        <v>53</v>
      </c>
      <c r="AL2045" s="391" t="str">
        <f t="shared" si="701"/>
        <v/>
      </c>
      <c r="AM2045" s="391" t="str">
        <f t="shared" si="702"/>
        <v/>
      </c>
      <c r="AO2045" s="310" t="str">
        <f t="shared" si="695"/>
        <v/>
      </c>
      <c r="AP2045" s="310">
        <f>SUM(AO$1:AO2045)</f>
        <v>0</v>
      </c>
      <c r="AQ2045" s="310">
        <f>SUM(AK$2:AK2045)</f>
        <v>14</v>
      </c>
      <c r="AR2045" s="310">
        <f>COUNTA(AJ$2:AJ2045)</f>
        <v>14</v>
      </c>
      <c r="AS2045" s="312"/>
      <c r="AT2045" s="312"/>
      <c r="AU2045" s="312"/>
      <c r="AV2045" s="312"/>
      <c r="AW2045" s="312"/>
      <c r="AZ2045">
        <v>4</v>
      </c>
      <c r="BA2045">
        <v>8</v>
      </c>
    </row>
    <row r="2046" spans="1:53" x14ac:dyDescent="0.25">
      <c r="A2046">
        <v>135</v>
      </c>
      <c r="B2046" t="s">
        <v>65</v>
      </c>
      <c r="C2046" t="s">
        <v>632</v>
      </c>
      <c r="D2046"/>
      <c r="E2046">
        <v>2</v>
      </c>
      <c r="F2046">
        <v>4</v>
      </c>
      <c r="G2046">
        <v>1</v>
      </c>
      <c r="H2046">
        <v>39</v>
      </c>
      <c r="I2046">
        <v>9</v>
      </c>
      <c r="J2046">
        <v>3</v>
      </c>
      <c r="K2046">
        <v>23</v>
      </c>
      <c r="L2046">
        <v>37</v>
      </c>
      <c r="M2046" t="s">
        <v>964</v>
      </c>
      <c r="O2046" s="101">
        <f>IF(ISBLANK(C2046),O2045,IF(COUNTIF(C$2:C2046,C2046)&gt;1,O2045,1+MAX(O2045,0)))</f>
        <v>54</v>
      </c>
      <c r="P2046" s="45">
        <f t="shared" si="704"/>
        <v>29</v>
      </c>
      <c r="Q2046" s="33" t="str">
        <f t="shared" si="705"/>
        <v/>
      </c>
      <c r="R2046" s="33">
        <f t="shared" si="706"/>
        <v>8</v>
      </c>
      <c r="S2046" s="33" t="str">
        <f t="shared" si="707"/>
        <v>135_8</v>
      </c>
      <c r="T2046" s="35" t="str">
        <f t="shared" si="708"/>
        <v>135AM</v>
      </c>
      <c r="U2046" s="35" t="str">
        <f t="shared" si="709"/>
        <v>135AMNS</v>
      </c>
      <c r="V2046" s="35" t="str">
        <f t="shared" si="703"/>
        <v>2B</v>
      </c>
      <c r="W2046" s="35" t="str">
        <f t="shared" si="696"/>
        <v>135AM2B241</v>
      </c>
      <c r="X2046" s="388">
        <f t="shared" si="697"/>
        <v>23</v>
      </c>
      <c r="Y2046" s="388">
        <f t="shared" si="698"/>
        <v>37</v>
      </c>
      <c r="Z2046" s="280" t="str">
        <f t="shared" si="689"/>
        <v/>
      </c>
      <c r="AA2046" s="280" t="str">
        <f t="shared" si="690"/>
        <v/>
      </c>
      <c r="AB2046" s="389" t="str">
        <f t="shared" si="699"/>
        <v/>
      </c>
      <c r="AC2046" s="389" t="str">
        <f t="shared" si="700"/>
        <v/>
      </c>
      <c r="AD2046" s="390" t="str">
        <f t="shared" si="691"/>
        <v/>
      </c>
      <c r="AE2046" s="282">
        <f t="shared" si="692"/>
        <v>0</v>
      </c>
      <c r="AF2046" s="359">
        <f t="shared" si="693"/>
        <v>0</v>
      </c>
      <c r="AG2046" s="280">
        <f t="shared" si="694"/>
        <v>0</v>
      </c>
      <c r="AH2046" s="280">
        <f t="shared" si="710"/>
        <v>0</v>
      </c>
      <c r="AI2046" s="280">
        <f>IF(ISBLANK(T2046),AI2045,IF(COUNTIF(T$2:T2046,T2046)&gt;1,AI2045,1+MAX(AI2045,0)))</f>
        <v>53</v>
      </c>
      <c r="AL2046" s="391" t="str">
        <f t="shared" si="701"/>
        <v/>
      </c>
      <c r="AM2046" s="391" t="str">
        <f t="shared" si="702"/>
        <v/>
      </c>
      <c r="AO2046" s="310" t="str">
        <f t="shared" si="695"/>
        <v/>
      </c>
      <c r="AP2046" s="310">
        <f>SUM(AO$1:AO2046)</f>
        <v>0</v>
      </c>
      <c r="AQ2046" s="310">
        <f>SUM(AK$2:AK2046)</f>
        <v>14</v>
      </c>
      <c r="AR2046" s="310">
        <f>COUNTA(AJ$2:AJ2046)</f>
        <v>14</v>
      </c>
      <c r="AS2046" s="312"/>
      <c r="AT2046" s="312"/>
      <c r="AU2046" s="312"/>
      <c r="AV2046" s="312"/>
      <c r="AW2046" s="312"/>
      <c r="AZ2046">
        <v>23</v>
      </c>
      <c r="BA2046">
        <v>37</v>
      </c>
    </row>
    <row r="2047" spans="1:53" x14ac:dyDescent="0.25">
      <c r="A2047">
        <v>135</v>
      </c>
      <c r="B2047" t="s">
        <v>65</v>
      </c>
      <c r="C2047" t="s">
        <v>632</v>
      </c>
      <c r="D2047"/>
      <c r="E2047">
        <v>2</v>
      </c>
      <c r="F2047">
        <v>4</v>
      </c>
      <c r="G2047">
        <v>2</v>
      </c>
      <c r="H2047">
        <v>6</v>
      </c>
      <c r="I2047">
        <v>3</v>
      </c>
      <c r="J2047">
        <v>0</v>
      </c>
      <c r="K2047">
        <v>1</v>
      </c>
      <c r="L2047">
        <v>6</v>
      </c>
      <c r="M2047" t="s">
        <v>964</v>
      </c>
      <c r="O2047" s="101">
        <f>IF(ISBLANK(C2047),O2046,IF(COUNTIF(C$2:C2047,C2047)&gt;1,O2046,1+MAX(O2046,0)))</f>
        <v>54</v>
      </c>
      <c r="P2047" s="45">
        <f t="shared" si="704"/>
        <v>29</v>
      </c>
      <c r="Q2047" s="33" t="str">
        <f t="shared" si="705"/>
        <v/>
      </c>
      <c r="R2047" s="33">
        <f t="shared" si="706"/>
        <v>8</v>
      </c>
      <c r="S2047" s="33" t="str">
        <f t="shared" si="707"/>
        <v>135_8</v>
      </c>
      <c r="T2047" s="35" t="str">
        <f t="shared" si="708"/>
        <v>135AM</v>
      </c>
      <c r="U2047" s="35" t="str">
        <f t="shared" si="709"/>
        <v>135AMNS</v>
      </c>
      <c r="V2047" s="35" t="str">
        <f t="shared" si="703"/>
        <v>2B</v>
      </c>
      <c r="W2047" s="35" t="str">
        <f t="shared" si="696"/>
        <v>135AM2B242</v>
      </c>
      <c r="X2047" s="388">
        <f t="shared" si="697"/>
        <v>1</v>
      </c>
      <c r="Y2047" s="388">
        <f t="shared" si="698"/>
        <v>6</v>
      </c>
      <c r="Z2047" s="280" t="str">
        <f t="shared" si="689"/>
        <v/>
      </c>
      <c r="AA2047" s="280" t="str">
        <f t="shared" si="690"/>
        <v/>
      </c>
      <c r="AB2047" s="389" t="str">
        <f t="shared" si="699"/>
        <v/>
      </c>
      <c r="AC2047" s="389" t="str">
        <f t="shared" si="700"/>
        <v/>
      </c>
      <c r="AD2047" s="390" t="str">
        <f t="shared" si="691"/>
        <v/>
      </c>
      <c r="AE2047" s="282">
        <f t="shared" si="692"/>
        <v>0</v>
      </c>
      <c r="AF2047" s="359">
        <f t="shared" si="693"/>
        <v>0</v>
      </c>
      <c r="AG2047" s="280">
        <f t="shared" si="694"/>
        <v>0</v>
      </c>
      <c r="AH2047" s="280">
        <f t="shared" si="710"/>
        <v>0</v>
      </c>
      <c r="AI2047" s="280">
        <f>IF(ISBLANK(T2047),AI2046,IF(COUNTIF(T$2:T2047,T2047)&gt;1,AI2046,1+MAX(AI2046,0)))</f>
        <v>53</v>
      </c>
      <c r="AL2047" s="391" t="str">
        <f t="shared" si="701"/>
        <v/>
      </c>
      <c r="AM2047" s="391" t="str">
        <f t="shared" si="702"/>
        <v/>
      </c>
      <c r="AO2047" s="310" t="str">
        <f t="shared" si="695"/>
        <v/>
      </c>
      <c r="AP2047" s="310">
        <f>SUM(AO$1:AO2047)</f>
        <v>0</v>
      </c>
      <c r="AQ2047" s="310">
        <f>SUM(AK$2:AK2047)</f>
        <v>14</v>
      </c>
      <c r="AR2047" s="310">
        <f>COUNTA(AJ$2:AJ2047)</f>
        <v>14</v>
      </c>
      <c r="AS2047" s="312"/>
      <c r="AT2047" s="312"/>
      <c r="AU2047" s="312"/>
      <c r="AV2047" s="312"/>
      <c r="AW2047" s="312"/>
      <c r="AZ2047">
        <v>1</v>
      </c>
      <c r="BA2047">
        <v>6</v>
      </c>
    </row>
    <row r="2048" spans="1:53" x14ac:dyDescent="0.25">
      <c r="A2048">
        <v>135</v>
      </c>
      <c r="B2048" t="s">
        <v>65</v>
      </c>
      <c r="C2048" t="s">
        <v>632</v>
      </c>
      <c r="D2048"/>
      <c r="E2048">
        <v>2</v>
      </c>
      <c r="F2048">
        <v>4</v>
      </c>
      <c r="G2048">
        <v>3</v>
      </c>
      <c r="H2048">
        <v>7</v>
      </c>
      <c r="I2048">
        <v>2</v>
      </c>
      <c r="J2048">
        <v>0</v>
      </c>
      <c r="K2048">
        <v>0</v>
      </c>
      <c r="L2048">
        <v>3</v>
      </c>
      <c r="M2048" t="s">
        <v>964</v>
      </c>
      <c r="O2048" s="101">
        <f>IF(ISBLANK(C2048),O2047,IF(COUNTIF(C$2:C2048,C2048)&gt;1,O2047,1+MAX(O2047,0)))</f>
        <v>54</v>
      </c>
      <c r="P2048" s="45">
        <f t="shared" si="704"/>
        <v>29</v>
      </c>
      <c r="Q2048" s="33" t="str">
        <f t="shared" si="705"/>
        <v/>
      </c>
      <c r="R2048" s="33">
        <f t="shared" si="706"/>
        <v>8</v>
      </c>
      <c r="S2048" s="33" t="str">
        <f t="shared" si="707"/>
        <v>135_8</v>
      </c>
      <c r="T2048" s="35" t="str">
        <f t="shared" si="708"/>
        <v>135AM</v>
      </c>
      <c r="U2048" s="35" t="str">
        <f t="shared" si="709"/>
        <v>135AMEW</v>
      </c>
      <c r="V2048" s="35" t="str">
        <f t="shared" si="703"/>
        <v>2B</v>
      </c>
      <c r="W2048" s="35" t="str">
        <f t="shared" si="696"/>
        <v>135AM2B243</v>
      </c>
      <c r="X2048" s="388">
        <f t="shared" si="697"/>
        <v>0</v>
      </c>
      <c r="Y2048" s="388">
        <f t="shared" si="698"/>
        <v>3</v>
      </c>
      <c r="Z2048" s="280" t="str">
        <f t="shared" si="689"/>
        <v/>
      </c>
      <c r="AA2048" s="280" t="str">
        <f t="shared" si="690"/>
        <v/>
      </c>
      <c r="AB2048" s="389" t="str">
        <f t="shared" si="699"/>
        <v/>
      </c>
      <c r="AC2048" s="389" t="str">
        <f t="shared" si="700"/>
        <v/>
      </c>
      <c r="AD2048" s="390" t="str">
        <f t="shared" si="691"/>
        <v/>
      </c>
      <c r="AE2048" s="282">
        <f t="shared" si="692"/>
        <v>0</v>
      </c>
      <c r="AF2048" s="359">
        <f t="shared" si="693"/>
        <v>0</v>
      </c>
      <c r="AG2048" s="280">
        <f t="shared" si="694"/>
        <v>3</v>
      </c>
      <c r="AH2048" s="280">
        <f t="shared" si="710"/>
        <v>1</v>
      </c>
      <c r="AI2048" s="280">
        <f>IF(ISBLANK(T2048),AI2047,IF(COUNTIF(T$2:T2048,T2048)&gt;1,AI2047,1+MAX(AI2047,0)))</f>
        <v>53</v>
      </c>
      <c r="AL2048" s="391" t="str">
        <f t="shared" si="701"/>
        <v/>
      </c>
      <c r="AM2048" s="391" t="str">
        <f t="shared" si="702"/>
        <v/>
      </c>
      <c r="AO2048" s="310" t="str">
        <f t="shared" si="695"/>
        <v/>
      </c>
      <c r="AP2048" s="310">
        <f>SUM(AO$1:AO2048)</f>
        <v>0</v>
      </c>
      <c r="AQ2048" s="310">
        <f>SUM(AK$2:AK2048)</f>
        <v>14</v>
      </c>
      <c r="AR2048" s="310">
        <f>COUNTA(AJ$2:AJ2048)</f>
        <v>14</v>
      </c>
      <c r="AS2048" s="312"/>
      <c r="AT2048" s="312"/>
      <c r="AU2048" s="312"/>
      <c r="AV2048" s="312"/>
      <c r="AW2048" s="312"/>
      <c r="AZ2048">
        <v>0</v>
      </c>
      <c r="BA2048">
        <v>3</v>
      </c>
    </row>
    <row r="2049" spans="1:53" x14ac:dyDescent="0.25">
      <c r="A2049">
        <v>135</v>
      </c>
      <c r="B2049" t="s">
        <v>65</v>
      </c>
      <c r="C2049" t="s">
        <v>632</v>
      </c>
      <c r="D2049"/>
      <c r="E2049">
        <v>2</v>
      </c>
      <c r="F2049">
        <v>4</v>
      </c>
      <c r="G2049">
        <v>4</v>
      </c>
      <c r="H2049">
        <v>46</v>
      </c>
      <c r="I2049">
        <v>13</v>
      </c>
      <c r="J2049">
        <v>2</v>
      </c>
      <c r="K2049">
        <v>13</v>
      </c>
      <c r="L2049">
        <v>17</v>
      </c>
      <c r="M2049" t="s">
        <v>964</v>
      </c>
      <c r="O2049" s="101">
        <f>IF(ISBLANK(C2049),O2048,IF(COUNTIF(C$2:C2049,C2049)&gt;1,O2048,1+MAX(O2048,0)))</f>
        <v>54</v>
      </c>
      <c r="P2049" s="45">
        <f t="shared" si="704"/>
        <v>29</v>
      </c>
      <c r="Q2049" s="33" t="str">
        <f t="shared" si="705"/>
        <v/>
      </c>
      <c r="R2049" s="33">
        <f t="shared" si="706"/>
        <v>8</v>
      </c>
      <c r="S2049" s="33" t="str">
        <f t="shared" si="707"/>
        <v>135_8</v>
      </c>
      <c r="T2049" s="35" t="str">
        <f t="shared" si="708"/>
        <v>135AM</v>
      </c>
      <c r="U2049" s="35" t="str">
        <f t="shared" si="709"/>
        <v>135AMEW</v>
      </c>
      <c r="V2049" s="35" t="str">
        <f t="shared" si="703"/>
        <v>2B</v>
      </c>
      <c r="W2049" s="35" t="str">
        <f t="shared" si="696"/>
        <v>135AM2B244</v>
      </c>
      <c r="X2049" s="388">
        <f t="shared" si="697"/>
        <v>13</v>
      </c>
      <c r="Y2049" s="388">
        <f t="shared" si="698"/>
        <v>17</v>
      </c>
      <c r="Z2049" s="280" t="str">
        <f t="shared" si="689"/>
        <v/>
      </c>
      <c r="AA2049" s="280" t="str">
        <f t="shared" si="690"/>
        <v/>
      </c>
      <c r="AB2049" s="389" t="str">
        <f t="shared" si="699"/>
        <v/>
      </c>
      <c r="AC2049" s="389" t="str">
        <f t="shared" si="700"/>
        <v/>
      </c>
      <c r="AD2049" s="390" t="str">
        <f t="shared" si="691"/>
        <v/>
      </c>
      <c r="AE2049" s="282">
        <f t="shared" si="692"/>
        <v>1</v>
      </c>
      <c r="AF2049" s="359">
        <f t="shared" si="693"/>
        <v>0</v>
      </c>
      <c r="AG2049" s="280">
        <f t="shared" si="694"/>
        <v>3</v>
      </c>
      <c r="AH2049" s="280">
        <f t="shared" si="710"/>
        <v>1</v>
      </c>
      <c r="AI2049" s="280">
        <f>IF(ISBLANK(T2049),AI2048,IF(COUNTIF(T$2:T2049,T2049)&gt;1,AI2048,1+MAX(AI2048,0)))</f>
        <v>53</v>
      </c>
      <c r="AL2049" s="391" t="str">
        <f t="shared" si="701"/>
        <v/>
      </c>
      <c r="AM2049" s="391" t="str">
        <f t="shared" si="702"/>
        <v/>
      </c>
      <c r="AO2049" s="310" t="str">
        <f t="shared" si="695"/>
        <v/>
      </c>
      <c r="AP2049" s="310">
        <f>SUM(AO$1:AO2049)</f>
        <v>0</v>
      </c>
      <c r="AQ2049" s="310">
        <f>SUM(AK$2:AK2049)</f>
        <v>14</v>
      </c>
      <c r="AR2049" s="310">
        <f>COUNTA(AJ$2:AJ2049)</f>
        <v>14</v>
      </c>
      <c r="AS2049" s="312"/>
      <c r="AT2049" s="312"/>
      <c r="AU2049" s="312"/>
      <c r="AV2049" s="312"/>
      <c r="AW2049" s="312"/>
      <c r="AZ2049">
        <v>13</v>
      </c>
      <c r="BA2049">
        <v>17</v>
      </c>
    </row>
    <row r="2050" spans="1:53" x14ac:dyDescent="0.25">
      <c r="A2050">
        <v>135</v>
      </c>
      <c r="B2050" t="s">
        <v>66</v>
      </c>
      <c r="C2050" t="s">
        <v>965</v>
      </c>
      <c r="D2050"/>
      <c r="E2050">
        <v>1</v>
      </c>
      <c r="F2050">
        <v>1</v>
      </c>
      <c r="G2050">
        <v>1</v>
      </c>
      <c r="H2050">
        <v>12</v>
      </c>
      <c r="I2050">
        <v>0</v>
      </c>
      <c r="J2050">
        <v>0</v>
      </c>
      <c r="K2050">
        <v>6</v>
      </c>
      <c r="L2050">
        <v>0</v>
      </c>
      <c r="M2050"/>
      <c r="O2050" s="101">
        <f>IF(ISBLANK(C2050),O2049,IF(COUNTIF(C$2:C2050,C2050)&gt;1,O2049,1+MAX(O2049,0)))</f>
        <v>55</v>
      </c>
      <c r="P2050" s="45">
        <f t="shared" si="704"/>
        <v>29</v>
      </c>
      <c r="Q2050" s="33" t="str">
        <f t="shared" si="705"/>
        <v/>
      </c>
      <c r="R2050" s="33">
        <f t="shared" si="706"/>
        <v>9</v>
      </c>
      <c r="S2050" s="33" t="str">
        <f t="shared" si="707"/>
        <v>135_9</v>
      </c>
      <c r="T2050" s="35" t="str">
        <f t="shared" si="708"/>
        <v>135PM</v>
      </c>
      <c r="U2050" s="35" t="str">
        <f t="shared" si="709"/>
        <v>135PMNS</v>
      </c>
      <c r="V2050" s="35" t="str">
        <f t="shared" si="703"/>
        <v>2C</v>
      </c>
      <c r="W2050" s="35" t="str">
        <f t="shared" si="696"/>
        <v>135PM2C111</v>
      </c>
      <c r="X2050" s="388">
        <f t="shared" si="697"/>
        <v>6</v>
      </c>
      <c r="Y2050" s="388">
        <f t="shared" si="698"/>
        <v>0</v>
      </c>
      <c r="Z2050" s="280" t="str">
        <f t="shared" ref="Z2050:Z2113" si="711">IF(I2050&gt;$H2050,1,"")</f>
        <v/>
      </c>
      <c r="AA2050" s="280" t="str">
        <f t="shared" ref="AA2050:AA2113" si="712">IF(J2050&gt;$H2050,1,"")</f>
        <v/>
      </c>
      <c r="AB2050" s="389" t="str">
        <f t="shared" si="699"/>
        <v/>
      </c>
      <c r="AC2050" s="389" t="str">
        <f t="shared" si="700"/>
        <v/>
      </c>
      <c r="AD2050" s="390" t="str">
        <f t="shared" ref="AD2050:AD2113" si="713">IF(ISERROR(MATCH(A2050&amp;"_"&amp;G2050,Sidewalk_ignore,0)),"",1)</f>
        <v/>
      </c>
      <c r="AE2050" s="282">
        <f t="shared" ref="AE2050:AE2113" si="714">IF(AND(ISNUMBER($G2050),$B2050="AM"),INDEX(CordonIn,MATCH($A2050,loc_ID,0),$G2050),0)</f>
        <v>0</v>
      </c>
      <c r="AF2050" s="359">
        <f t="shared" ref="AF2050:AF2113" si="715">IF(AND(ISNUMBER($G2050),$B2050="PM"),INDEX(CordonIn,MATCH($A2050,loc_ID,0),VLOOKUP($G2050,Reverse_dir,2,FALSE)),0)</f>
        <v>0</v>
      </c>
      <c r="AG2050" s="280">
        <f t="shared" ref="AG2050:AG2113" si="716">IF(AND(ISNUMBER($G2050),$B2050="AM"),INDEX(Lane,MATCH($A2050,loc_ID,0),$G2050),0)</f>
        <v>0</v>
      </c>
      <c r="AH2050" s="280">
        <f t="shared" si="710"/>
        <v>0</v>
      </c>
      <c r="AI2050" s="280">
        <f>IF(ISBLANK(T2050),AI2049,IF(COUNTIF(T$2:T2050,T2050)&gt;1,AI2049,1+MAX(AI2049,0)))</f>
        <v>54</v>
      </c>
      <c r="AL2050" s="391" t="str">
        <f t="shared" si="701"/>
        <v/>
      </c>
      <c r="AM2050" s="391" t="str">
        <f t="shared" si="702"/>
        <v/>
      </c>
      <c r="AO2050" s="310" t="str">
        <f t="shared" ref="AO2050:AO2113" si="717">IF(SUM(Z2050:AC2050)&gt;0,1,"")</f>
        <v/>
      </c>
      <c r="AP2050" s="310">
        <f>SUM(AO$1:AO2050)</f>
        <v>0</v>
      </c>
      <c r="AQ2050" s="310">
        <f>SUM(AK$2:AK2050)</f>
        <v>14</v>
      </c>
      <c r="AR2050" s="310">
        <f>COUNTA(AJ$2:AJ2050)</f>
        <v>14</v>
      </c>
      <c r="AS2050" s="312"/>
      <c r="AT2050" s="312"/>
      <c r="AU2050" s="312"/>
      <c r="AV2050" s="312"/>
      <c r="AW2050" s="312"/>
      <c r="AZ2050">
        <v>6</v>
      </c>
      <c r="BA2050">
        <v>0</v>
      </c>
    </row>
    <row r="2051" spans="1:53" x14ac:dyDescent="0.25">
      <c r="A2051">
        <v>135</v>
      </c>
      <c r="B2051" t="s">
        <v>66</v>
      </c>
      <c r="C2051" t="s">
        <v>965</v>
      </c>
      <c r="D2051"/>
      <c r="E2051">
        <v>1</v>
      </c>
      <c r="F2051">
        <v>1</v>
      </c>
      <c r="G2051">
        <v>2</v>
      </c>
      <c r="H2051">
        <v>13</v>
      </c>
      <c r="I2051">
        <v>4</v>
      </c>
      <c r="J2051">
        <v>1</v>
      </c>
      <c r="K2051">
        <v>3</v>
      </c>
      <c r="L2051">
        <v>0</v>
      </c>
      <c r="M2051"/>
      <c r="O2051" s="101">
        <f>IF(ISBLANK(C2051),O2050,IF(COUNTIF(C$2:C2051,C2051)&gt;1,O2050,1+MAX(O2050,0)))</f>
        <v>55</v>
      </c>
      <c r="P2051" s="45">
        <f t="shared" si="704"/>
        <v>29</v>
      </c>
      <c r="Q2051" s="33" t="str">
        <f t="shared" si="705"/>
        <v/>
      </c>
      <c r="R2051" s="33">
        <f t="shared" si="706"/>
        <v>9</v>
      </c>
      <c r="S2051" s="33" t="str">
        <f t="shared" si="707"/>
        <v>135_9</v>
      </c>
      <c r="T2051" s="35" t="str">
        <f t="shared" si="708"/>
        <v>135PM</v>
      </c>
      <c r="U2051" s="35" t="str">
        <f t="shared" si="709"/>
        <v>135PMNS</v>
      </c>
      <c r="V2051" s="35" t="str">
        <f t="shared" si="703"/>
        <v>2C</v>
      </c>
      <c r="W2051" s="35" t="str">
        <f t="shared" ref="W2051:W2114" si="718">IF(ISBLANK(A2051),"",A2051&amp;B2051&amp;V2051&amp;E2051&amp;F2051&amp;G2051)</f>
        <v>135PM2C112</v>
      </c>
      <c r="X2051" s="388">
        <f t="shared" ref="X2051:X2114" si="719">IF($AD2051=1,0,K2051)</f>
        <v>3</v>
      </c>
      <c r="Y2051" s="388">
        <f t="shared" ref="Y2051:Y2114" si="720">IF($AD2051=1,0,L2051)</f>
        <v>0</v>
      </c>
      <c r="Z2051" s="280" t="str">
        <f t="shared" si="711"/>
        <v/>
      </c>
      <c r="AA2051" s="280" t="str">
        <f t="shared" si="712"/>
        <v/>
      </c>
      <c r="AB2051" s="389" t="str">
        <f t="shared" ref="AB2051:AB2114" si="721">IF(OR(K2051&gt;$H2051,AND($AD2051=1,K2051&gt;0)),1,"")</f>
        <v/>
      </c>
      <c r="AC2051" s="389" t="str">
        <f t="shared" ref="AC2051:AC2114" si="722">IF(OR(L2051&gt;$H2051,AND($AD2051=1,L2051&gt;0)),1,"")</f>
        <v/>
      </c>
      <c r="AD2051" s="390" t="str">
        <f t="shared" si="713"/>
        <v/>
      </c>
      <c r="AE2051" s="282">
        <f t="shared" si="714"/>
        <v>0</v>
      </c>
      <c r="AF2051" s="359">
        <f t="shared" si="715"/>
        <v>0</v>
      </c>
      <c r="AG2051" s="280">
        <f t="shared" si="716"/>
        <v>0</v>
      </c>
      <c r="AH2051" s="280">
        <f t="shared" si="710"/>
        <v>0</v>
      </c>
      <c r="AI2051" s="280">
        <f>IF(ISBLANK(T2051),AI2050,IF(COUNTIF(T$2:T2051,T2051)&gt;1,AI2050,1+MAX(AI2050,0)))</f>
        <v>54</v>
      </c>
      <c r="AL2051" s="391" t="str">
        <f t="shared" ref="AL2051:AL2114" si="723">IF(OR(AB2051=1,AC2051=1),IF(LEN(AJ2051)=0,"",AJ2051&amp;"; ")&amp;"Ignore sidewalk",IF(LEN(AJ2051)=0,"",AJ2051))</f>
        <v/>
      </c>
      <c r="AM2051" s="391" t="str">
        <f t="shared" ref="AM2051:AM2114" si="724">IF(OR(AB2051=1,AC2051=1),1,IF(LEN(AK2051)=0,"",AK2051))</f>
        <v/>
      </c>
      <c r="AO2051" s="310" t="str">
        <f t="shared" si="717"/>
        <v/>
      </c>
      <c r="AP2051" s="310">
        <f>SUM(AO$1:AO2051)</f>
        <v>0</v>
      </c>
      <c r="AQ2051" s="310">
        <f>SUM(AK$2:AK2051)</f>
        <v>14</v>
      </c>
      <c r="AR2051" s="310">
        <f>COUNTA(AJ$2:AJ2051)</f>
        <v>14</v>
      </c>
      <c r="AS2051" s="312"/>
      <c r="AT2051" s="312"/>
      <c r="AU2051" s="312"/>
      <c r="AV2051" s="312"/>
      <c r="AW2051" s="312"/>
      <c r="AZ2051">
        <v>3</v>
      </c>
      <c r="BA2051">
        <v>0</v>
      </c>
    </row>
    <row r="2052" spans="1:53" x14ac:dyDescent="0.25">
      <c r="A2052">
        <v>135</v>
      </c>
      <c r="B2052" t="s">
        <v>66</v>
      </c>
      <c r="C2052" t="s">
        <v>965</v>
      </c>
      <c r="D2052"/>
      <c r="E2052">
        <v>1</v>
      </c>
      <c r="F2052">
        <v>1</v>
      </c>
      <c r="G2052">
        <v>3</v>
      </c>
      <c r="H2052">
        <v>17</v>
      </c>
      <c r="I2052">
        <v>6</v>
      </c>
      <c r="J2052">
        <v>0</v>
      </c>
      <c r="K2052">
        <v>0</v>
      </c>
      <c r="L2052">
        <v>4</v>
      </c>
      <c r="M2052"/>
      <c r="O2052" s="101">
        <f>IF(ISBLANK(C2052),O2051,IF(COUNTIF(C$2:C2052,C2052)&gt;1,O2051,1+MAX(O2051,0)))</f>
        <v>55</v>
      </c>
      <c r="P2052" s="45">
        <f t="shared" si="704"/>
        <v>29</v>
      </c>
      <c r="Q2052" s="33" t="str">
        <f t="shared" si="705"/>
        <v/>
      </c>
      <c r="R2052" s="33">
        <f t="shared" si="706"/>
        <v>9</v>
      </c>
      <c r="S2052" s="33" t="str">
        <f t="shared" si="707"/>
        <v>135_9</v>
      </c>
      <c r="T2052" s="35" t="str">
        <f t="shared" si="708"/>
        <v>135PM</v>
      </c>
      <c r="U2052" s="35" t="str">
        <f t="shared" si="709"/>
        <v>135PMEW</v>
      </c>
      <c r="V2052" s="35" t="str">
        <f t="shared" ref="V2052:V2115" si="725">TEXT((O2052-MOD(O2052,26))/26,"0")&amp;CHAR(65+MOD(O2052-1,26))</f>
        <v>2C</v>
      </c>
      <c r="W2052" s="35" t="str">
        <f t="shared" si="718"/>
        <v>135PM2C113</v>
      </c>
      <c r="X2052" s="388">
        <f t="shared" si="719"/>
        <v>0</v>
      </c>
      <c r="Y2052" s="388">
        <f t="shared" si="720"/>
        <v>4</v>
      </c>
      <c r="Z2052" s="280" t="str">
        <f t="shared" si="711"/>
        <v/>
      </c>
      <c r="AA2052" s="280" t="str">
        <f t="shared" si="712"/>
        <v/>
      </c>
      <c r="AB2052" s="389" t="str">
        <f t="shared" si="721"/>
        <v/>
      </c>
      <c r="AC2052" s="389" t="str">
        <f t="shared" si="722"/>
        <v/>
      </c>
      <c r="AD2052" s="390" t="str">
        <f t="shared" si="713"/>
        <v/>
      </c>
      <c r="AE2052" s="282">
        <f t="shared" si="714"/>
        <v>0</v>
      </c>
      <c r="AF2052" s="359">
        <f t="shared" si="715"/>
        <v>1</v>
      </c>
      <c r="AG2052" s="280">
        <f t="shared" si="716"/>
        <v>0</v>
      </c>
      <c r="AH2052" s="280">
        <f t="shared" si="710"/>
        <v>0</v>
      </c>
      <c r="AI2052" s="280">
        <f>IF(ISBLANK(T2052),AI2051,IF(COUNTIF(T$2:T2052,T2052)&gt;1,AI2051,1+MAX(AI2051,0)))</f>
        <v>54</v>
      </c>
      <c r="AL2052" s="391" t="str">
        <f t="shared" si="723"/>
        <v/>
      </c>
      <c r="AM2052" s="391" t="str">
        <f t="shared" si="724"/>
        <v/>
      </c>
      <c r="AO2052" s="310" t="str">
        <f t="shared" si="717"/>
        <v/>
      </c>
      <c r="AP2052" s="310">
        <f>SUM(AO$1:AO2052)</f>
        <v>0</v>
      </c>
      <c r="AQ2052" s="310">
        <f>SUM(AK$2:AK2052)</f>
        <v>14</v>
      </c>
      <c r="AR2052" s="310">
        <f>COUNTA(AJ$2:AJ2052)</f>
        <v>14</v>
      </c>
      <c r="AS2052" s="312"/>
      <c r="AT2052" s="312"/>
      <c r="AU2052" s="312"/>
      <c r="AV2052" s="312"/>
      <c r="AW2052" s="312"/>
      <c r="AZ2052">
        <v>0</v>
      </c>
      <c r="BA2052">
        <v>4</v>
      </c>
    </row>
    <row r="2053" spans="1:53" x14ac:dyDescent="0.25">
      <c r="A2053">
        <v>135</v>
      </c>
      <c r="B2053" t="s">
        <v>66</v>
      </c>
      <c r="C2053" t="s">
        <v>965</v>
      </c>
      <c r="D2053"/>
      <c r="E2053">
        <v>1</v>
      </c>
      <c r="F2053">
        <v>1</v>
      </c>
      <c r="G2053">
        <v>4</v>
      </c>
      <c r="H2053">
        <v>11</v>
      </c>
      <c r="I2053">
        <v>6</v>
      </c>
      <c r="J2053">
        <v>0</v>
      </c>
      <c r="K2053">
        <v>1</v>
      </c>
      <c r="L2053">
        <v>0</v>
      </c>
      <c r="M2053"/>
      <c r="O2053" s="101">
        <f>IF(ISBLANK(C2053),O2052,IF(COUNTIF(C$2:C2053,C2053)&gt;1,O2052,1+MAX(O2052,0)))</f>
        <v>55</v>
      </c>
      <c r="P2053" s="45">
        <f t="shared" si="704"/>
        <v>29</v>
      </c>
      <c r="Q2053" s="33" t="str">
        <f t="shared" si="705"/>
        <v/>
      </c>
      <c r="R2053" s="33">
        <f t="shared" si="706"/>
        <v>9</v>
      </c>
      <c r="S2053" s="33" t="str">
        <f t="shared" si="707"/>
        <v>135_9</v>
      </c>
      <c r="T2053" s="35" t="str">
        <f t="shared" si="708"/>
        <v>135PM</v>
      </c>
      <c r="U2053" s="35" t="str">
        <f t="shared" si="709"/>
        <v>135PMEW</v>
      </c>
      <c r="V2053" s="35" t="str">
        <f t="shared" si="725"/>
        <v>2C</v>
      </c>
      <c r="W2053" s="35" t="str">
        <f t="shared" si="718"/>
        <v>135PM2C114</v>
      </c>
      <c r="X2053" s="388">
        <f t="shared" si="719"/>
        <v>1</v>
      </c>
      <c r="Y2053" s="388">
        <f t="shared" si="720"/>
        <v>0</v>
      </c>
      <c r="Z2053" s="280" t="str">
        <f t="shared" si="711"/>
        <v/>
      </c>
      <c r="AA2053" s="280" t="str">
        <f t="shared" si="712"/>
        <v/>
      </c>
      <c r="AB2053" s="389" t="str">
        <f t="shared" si="721"/>
        <v/>
      </c>
      <c r="AC2053" s="389" t="str">
        <f t="shared" si="722"/>
        <v/>
      </c>
      <c r="AD2053" s="390" t="str">
        <f t="shared" si="713"/>
        <v/>
      </c>
      <c r="AE2053" s="282">
        <f t="shared" si="714"/>
        <v>0</v>
      </c>
      <c r="AF2053" s="359">
        <f t="shared" si="715"/>
        <v>0</v>
      </c>
      <c r="AG2053" s="280">
        <f t="shared" si="716"/>
        <v>0</v>
      </c>
      <c r="AH2053" s="280">
        <f t="shared" si="710"/>
        <v>0</v>
      </c>
      <c r="AI2053" s="280">
        <f>IF(ISBLANK(T2053),AI2052,IF(COUNTIF(T$2:T2053,T2053)&gt;1,AI2052,1+MAX(AI2052,0)))</f>
        <v>54</v>
      </c>
      <c r="AL2053" s="391" t="str">
        <f t="shared" si="723"/>
        <v/>
      </c>
      <c r="AM2053" s="391" t="str">
        <f t="shared" si="724"/>
        <v/>
      </c>
      <c r="AO2053" s="310" t="str">
        <f t="shared" si="717"/>
        <v/>
      </c>
      <c r="AP2053" s="310">
        <f>SUM(AO$1:AO2053)</f>
        <v>0</v>
      </c>
      <c r="AQ2053" s="310">
        <f>SUM(AK$2:AK2053)</f>
        <v>14</v>
      </c>
      <c r="AR2053" s="310">
        <f>COUNTA(AJ$2:AJ2053)</f>
        <v>14</v>
      </c>
      <c r="AS2053" s="312"/>
      <c r="AT2053" s="312"/>
      <c r="AU2053" s="312"/>
      <c r="AV2053" s="312"/>
      <c r="AW2053" s="312"/>
      <c r="AZ2053">
        <v>1</v>
      </c>
      <c r="BA2053">
        <v>0</v>
      </c>
    </row>
    <row r="2054" spans="1:53" x14ac:dyDescent="0.25">
      <c r="A2054">
        <v>135</v>
      </c>
      <c r="B2054" t="s">
        <v>66</v>
      </c>
      <c r="C2054" t="s">
        <v>965</v>
      </c>
      <c r="D2054"/>
      <c r="E2054">
        <v>1</v>
      </c>
      <c r="F2054">
        <v>2</v>
      </c>
      <c r="G2054">
        <v>1</v>
      </c>
      <c r="H2054">
        <v>15</v>
      </c>
      <c r="I2054">
        <v>4</v>
      </c>
      <c r="J2054">
        <v>0</v>
      </c>
      <c r="K2054">
        <v>13</v>
      </c>
      <c r="L2054">
        <v>0</v>
      </c>
      <c r="M2054"/>
      <c r="O2054" s="101">
        <f>IF(ISBLANK(C2054),O2053,IF(COUNTIF(C$2:C2054,C2054)&gt;1,O2053,1+MAX(O2053,0)))</f>
        <v>55</v>
      </c>
      <c r="P2054" s="45">
        <f t="shared" si="704"/>
        <v>29</v>
      </c>
      <c r="Q2054" s="33" t="str">
        <f t="shared" si="705"/>
        <v/>
      </c>
      <c r="R2054" s="33">
        <f t="shared" si="706"/>
        <v>10</v>
      </c>
      <c r="S2054" s="33" t="str">
        <f t="shared" si="707"/>
        <v>135_10</v>
      </c>
      <c r="T2054" s="35" t="str">
        <f t="shared" si="708"/>
        <v>135PM</v>
      </c>
      <c r="U2054" s="35" t="str">
        <f t="shared" si="709"/>
        <v>135PMNS</v>
      </c>
      <c r="V2054" s="35" t="str">
        <f t="shared" si="725"/>
        <v>2C</v>
      </c>
      <c r="W2054" s="35" t="str">
        <f t="shared" si="718"/>
        <v>135PM2C121</v>
      </c>
      <c r="X2054" s="388">
        <f t="shared" si="719"/>
        <v>13</v>
      </c>
      <c r="Y2054" s="388">
        <f t="shared" si="720"/>
        <v>0</v>
      </c>
      <c r="Z2054" s="280" t="str">
        <f t="shared" si="711"/>
        <v/>
      </c>
      <c r="AA2054" s="280" t="str">
        <f t="shared" si="712"/>
        <v/>
      </c>
      <c r="AB2054" s="389" t="str">
        <f t="shared" si="721"/>
        <v/>
      </c>
      <c r="AC2054" s="389" t="str">
        <f t="shared" si="722"/>
        <v/>
      </c>
      <c r="AD2054" s="390" t="str">
        <f t="shared" si="713"/>
        <v/>
      </c>
      <c r="AE2054" s="282">
        <f t="shared" si="714"/>
        <v>0</v>
      </c>
      <c r="AF2054" s="359">
        <f t="shared" si="715"/>
        <v>0</v>
      </c>
      <c r="AG2054" s="280">
        <f t="shared" si="716"/>
        <v>0</v>
      </c>
      <c r="AH2054" s="280">
        <f t="shared" si="710"/>
        <v>0</v>
      </c>
      <c r="AI2054" s="280">
        <f>IF(ISBLANK(T2054),AI2053,IF(COUNTIF(T$2:T2054,T2054)&gt;1,AI2053,1+MAX(AI2053,0)))</f>
        <v>54</v>
      </c>
      <c r="AL2054" s="391" t="str">
        <f t="shared" si="723"/>
        <v/>
      </c>
      <c r="AM2054" s="391" t="str">
        <f t="shared" si="724"/>
        <v/>
      </c>
      <c r="AO2054" s="310" t="str">
        <f t="shared" si="717"/>
        <v/>
      </c>
      <c r="AP2054" s="310">
        <f>SUM(AO$1:AO2054)</f>
        <v>0</v>
      </c>
      <c r="AQ2054" s="310">
        <f>SUM(AK$2:AK2054)</f>
        <v>14</v>
      </c>
      <c r="AR2054" s="310">
        <f>COUNTA(AJ$2:AJ2054)</f>
        <v>14</v>
      </c>
      <c r="AS2054" s="312"/>
      <c r="AT2054" s="312"/>
      <c r="AU2054" s="312"/>
      <c r="AV2054" s="312"/>
      <c r="AW2054" s="312"/>
      <c r="AZ2054">
        <v>13</v>
      </c>
      <c r="BA2054">
        <v>0</v>
      </c>
    </row>
    <row r="2055" spans="1:53" x14ac:dyDescent="0.25">
      <c r="A2055">
        <v>135</v>
      </c>
      <c r="B2055" t="s">
        <v>66</v>
      </c>
      <c r="C2055" t="s">
        <v>965</v>
      </c>
      <c r="D2055"/>
      <c r="E2055">
        <v>1</v>
      </c>
      <c r="F2055">
        <v>2</v>
      </c>
      <c r="G2055">
        <v>2</v>
      </c>
      <c r="H2055">
        <v>15</v>
      </c>
      <c r="I2055">
        <v>6</v>
      </c>
      <c r="J2055">
        <v>1</v>
      </c>
      <c r="K2055">
        <v>3</v>
      </c>
      <c r="L2055">
        <v>0</v>
      </c>
      <c r="M2055"/>
      <c r="O2055" s="101">
        <f>IF(ISBLANK(C2055),O2054,IF(COUNTIF(C$2:C2055,C2055)&gt;1,O2054,1+MAX(O2054,0)))</f>
        <v>55</v>
      </c>
      <c r="P2055" s="45">
        <f t="shared" si="704"/>
        <v>29</v>
      </c>
      <c r="Q2055" s="33" t="str">
        <f t="shared" si="705"/>
        <v/>
      </c>
      <c r="R2055" s="33">
        <f t="shared" si="706"/>
        <v>10</v>
      </c>
      <c r="S2055" s="33" t="str">
        <f t="shared" si="707"/>
        <v>135_10</v>
      </c>
      <c r="T2055" s="35" t="str">
        <f t="shared" si="708"/>
        <v>135PM</v>
      </c>
      <c r="U2055" s="35" t="str">
        <f t="shared" si="709"/>
        <v>135PMNS</v>
      </c>
      <c r="V2055" s="35" t="str">
        <f t="shared" si="725"/>
        <v>2C</v>
      </c>
      <c r="W2055" s="35" t="str">
        <f t="shared" si="718"/>
        <v>135PM2C122</v>
      </c>
      <c r="X2055" s="388">
        <f t="shared" si="719"/>
        <v>3</v>
      </c>
      <c r="Y2055" s="388">
        <f t="shared" si="720"/>
        <v>0</v>
      </c>
      <c r="Z2055" s="280" t="str">
        <f t="shared" si="711"/>
        <v/>
      </c>
      <c r="AA2055" s="280" t="str">
        <f t="shared" si="712"/>
        <v/>
      </c>
      <c r="AB2055" s="389" t="str">
        <f t="shared" si="721"/>
        <v/>
      </c>
      <c r="AC2055" s="389" t="str">
        <f t="shared" si="722"/>
        <v/>
      </c>
      <c r="AD2055" s="390" t="str">
        <f t="shared" si="713"/>
        <v/>
      </c>
      <c r="AE2055" s="282">
        <f t="shared" si="714"/>
        <v>0</v>
      </c>
      <c r="AF2055" s="359">
        <f t="shared" si="715"/>
        <v>0</v>
      </c>
      <c r="AG2055" s="280">
        <f t="shared" si="716"/>
        <v>0</v>
      </c>
      <c r="AH2055" s="280">
        <f t="shared" si="710"/>
        <v>0</v>
      </c>
      <c r="AI2055" s="280">
        <f>IF(ISBLANK(T2055),AI2054,IF(COUNTIF(T$2:T2055,T2055)&gt;1,AI2054,1+MAX(AI2054,0)))</f>
        <v>54</v>
      </c>
      <c r="AL2055" s="391" t="str">
        <f t="shared" si="723"/>
        <v/>
      </c>
      <c r="AM2055" s="391" t="str">
        <f t="shared" si="724"/>
        <v/>
      </c>
      <c r="AO2055" s="310" t="str">
        <f t="shared" si="717"/>
        <v/>
      </c>
      <c r="AP2055" s="310">
        <f>SUM(AO$1:AO2055)</f>
        <v>0</v>
      </c>
      <c r="AQ2055" s="310">
        <f>SUM(AK$2:AK2055)</f>
        <v>14</v>
      </c>
      <c r="AR2055" s="310">
        <f>COUNTA(AJ$2:AJ2055)</f>
        <v>14</v>
      </c>
      <c r="AS2055" s="312"/>
      <c r="AT2055" s="312"/>
      <c r="AU2055" s="312"/>
      <c r="AV2055" s="312"/>
      <c r="AW2055" s="312"/>
      <c r="AZ2055">
        <v>3</v>
      </c>
      <c r="BA2055">
        <v>0</v>
      </c>
    </row>
    <row r="2056" spans="1:53" x14ac:dyDescent="0.25">
      <c r="A2056">
        <v>135</v>
      </c>
      <c r="B2056" t="s">
        <v>66</v>
      </c>
      <c r="C2056" t="s">
        <v>965</v>
      </c>
      <c r="D2056"/>
      <c r="E2056">
        <v>1</v>
      </c>
      <c r="F2056">
        <v>2</v>
      </c>
      <c r="G2056">
        <v>3</v>
      </c>
      <c r="H2056">
        <v>32</v>
      </c>
      <c r="I2056">
        <v>8</v>
      </c>
      <c r="J2056">
        <v>2</v>
      </c>
      <c r="K2056">
        <v>2</v>
      </c>
      <c r="L2056">
        <v>14</v>
      </c>
      <c r="M2056"/>
      <c r="O2056" s="101">
        <f>IF(ISBLANK(C2056),O2055,IF(COUNTIF(C$2:C2056,C2056)&gt;1,O2055,1+MAX(O2055,0)))</f>
        <v>55</v>
      </c>
      <c r="P2056" s="45">
        <f t="shared" si="704"/>
        <v>29</v>
      </c>
      <c r="Q2056" s="33" t="str">
        <f t="shared" si="705"/>
        <v/>
      </c>
      <c r="R2056" s="33">
        <f t="shared" si="706"/>
        <v>10</v>
      </c>
      <c r="S2056" s="33" t="str">
        <f t="shared" si="707"/>
        <v>135_10</v>
      </c>
      <c r="T2056" s="35" t="str">
        <f t="shared" si="708"/>
        <v>135PM</v>
      </c>
      <c r="U2056" s="35" t="str">
        <f t="shared" si="709"/>
        <v>135PMEW</v>
      </c>
      <c r="V2056" s="35" t="str">
        <f t="shared" si="725"/>
        <v>2C</v>
      </c>
      <c r="W2056" s="35" t="str">
        <f t="shared" si="718"/>
        <v>135PM2C123</v>
      </c>
      <c r="X2056" s="388">
        <f t="shared" si="719"/>
        <v>2</v>
      </c>
      <c r="Y2056" s="388">
        <f t="shared" si="720"/>
        <v>14</v>
      </c>
      <c r="Z2056" s="280" t="str">
        <f t="shared" si="711"/>
        <v/>
      </c>
      <c r="AA2056" s="280" t="str">
        <f t="shared" si="712"/>
        <v/>
      </c>
      <c r="AB2056" s="389" t="str">
        <f t="shared" si="721"/>
        <v/>
      </c>
      <c r="AC2056" s="389" t="str">
        <f t="shared" si="722"/>
        <v/>
      </c>
      <c r="AD2056" s="390" t="str">
        <f t="shared" si="713"/>
        <v/>
      </c>
      <c r="AE2056" s="282">
        <f t="shared" si="714"/>
        <v>0</v>
      </c>
      <c r="AF2056" s="359">
        <f t="shared" si="715"/>
        <v>1</v>
      </c>
      <c r="AG2056" s="280">
        <f t="shared" si="716"/>
        <v>0</v>
      </c>
      <c r="AH2056" s="280">
        <f t="shared" si="710"/>
        <v>0</v>
      </c>
      <c r="AI2056" s="280">
        <f>IF(ISBLANK(T2056),AI2055,IF(COUNTIF(T$2:T2056,T2056)&gt;1,AI2055,1+MAX(AI2055,0)))</f>
        <v>54</v>
      </c>
      <c r="AL2056" s="391" t="str">
        <f t="shared" si="723"/>
        <v/>
      </c>
      <c r="AM2056" s="391" t="str">
        <f t="shared" si="724"/>
        <v/>
      </c>
      <c r="AO2056" s="310" t="str">
        <f t="shared" si="717"/>
        <v/>
      </c>
      <c r="AP2056" s="310">
        <f>SUM(AO$1:AO2056)</f>
        <v>0</v>
      </c>
      <c r="AQ2056" s="310">
        <f>SUM(AK$2:AK2056)</f>
        <v>14</v>
      </c>
      <c r="AR2056" s="310">
        <f>COUNTA(AJ$2:AJ2056)</f>
        <v>14</v>
      </c>
      <c r="AS2056" s="312"/>
      <c r="AT2056" s="312"/>
      <c r="AU2056" s="312"/>
      <c r="AV2056" s="312"/>
      <c r="AW2056" s="312"/>
      <c r="AZ2056">
        <v>2</v>
      </c>
      <c r="BA2056">
        <v>14</v>
      </c>
    </row>
    <row r="2057" spans="1:53" x14ac:dyDescent="0.25">
      <c r="A2057">
        <v>135</v>
      </c>
      <c r="B2057" t="s">
        <v>66</v>
      </c>
      <c r="C2057" t="s">
        <v>965</v>
      </c>
      <c r="D2057"/>
      <c r="E2057">
        <v>1</v>
      </c>
      <c r="F2057">
        <v>2</v>
      </c>
      <c r="G2057">
        <v>4</v>
      </c>
      <c r="H2057">
        <v>11</v>
      </c>
      <c r="I2057">
        <v>0</v>
      </c>
      <c r="J2057">
        <v>0</v>
      </c>
      <c r="K2057">
        <v>5</v>
      </c>
      <c r="L2057">
        <v>3</v>
      </c>
      <c r="M2057"/>
      <c r="O2057" s="101">
        <f>IF(ISBLANK(C2057),O2056,IF(COUNTIF(C$2:C2057,C2057)&gt;1,O2056,1+MAX(O2056,0)))</f>
        <v>55</v>
      </c>
      <c r="P2057" s="45">
        <f t="shared" si="704"/>
        <v>29</v>
      </c>
      <c r="Q2057" s="33" t="str">
        <f t="shared" si="705"/>
        <v/>
      </c>
      <c r="R2057" s="33">
        <f t="shared" si="706"/>
        <v>10</v>
      </c>
      <c r="S2057" s="33" t="str">
        <f t="shared" si="707"/>
        <v>135_10</v>
      </c>
      <c r="T2057" s="35" t="str">
        <f t="shared" si="708"/>
        <v>135PM</v>
      </c>
      <c r="U2057" s="35" t="str">
        <f t="shared" si="709"/>
        <v>135PMEW</v>
      </c>
      <c r="V2057" s="35" t="str">
        <f t="shared" si="725"/>
        <v>2C</v>
      </c>
      <c r="W2057" s="35" t="str">
        <f t="shared" si="718"/>
        <v>135PM2C124</v>
      </c>
      <c r="X2057" s="388">
        <f t="shared" si="719"/>
        <v>5</v>
      </c>
      <c r="Y2057" s="388">
        <f t="shared" si="720"/>
        <v>3</v>
      </c>
      <c r="Z2057" s="280" t="str">
        <f t="shared" si="711"/>
        <v/>
      </c>
      <c r="AA2057" s="280" t="str">
        <f t="shared" si="712"/>
        <v/>
      </c>
      <c r="AB2057" s="389" t="str">
        <f t="shared" si="721"/>
        <v/>
      </c>
      <c r="AC2057" s="389" t="str">
        <f t="shared" si="722"/>
        <v/>
      </c>
      <c r="AD2057" s="390" t="str">
        <f t="shared" si="713"/>
        <v/>
      </c>
      <c r="AE2057" s="282">
        <f t="shared" si="714"/>
        <v>0</v>
      </c>
      <c r="AF2057" s="359">
        <f t="shared" si="715"/>
        <v>0</v>
      </c>
      <c r="AG2057" s="280">
        <f t="shared" si="716"/>
        <v>0</v>
      </c>
      <c r="AH2057" s="280">
        <f t="shared" si="710"/>
        <v>0</v>
      </c>
      <c r="AI2057" s="280">
        <f>IF(ISBLANK(T2057),AI2056,IF(COUNTIF(T$2:T2057,T2057)&gt;1,AI2056,1+MAX(AI2056,0)))</f>
        <v>54</v>
      </c>
      <c r="AL2057" s="391" t="str">
        <f t="shared" si="723"/>
        <v/>
      </c>
      <c r="AM2057" s="391" t="str">
        <f t="shared" si="724"/>
        <v/>
      </c>
      <c r="AO2057" s="310" t="str">
        <f t="shared" si="717"/>
        <v/>
      </c>
      <c r="AP2057" s="310">
        <f>SUM(AO$1:AO2057)</f>
        <v>0</v>
      </c>
      <c r="AQ2057" s="310">
        <f>SUM(AK$2:AK2057)</f>
        <v>14</v>
      </c>
      <c r="AR2057" s="310">
        <f>COUNTA(AJ$2:AJ2057)</f>
        <v>14</v>
      </c>
      <c r="AS2057" s="312"/>
      <c r="AT2057" s="312"/>
      <c r="AU2057" s="312"/>
      <c r="AV2057" s="312"/>
      <c r="AW2057" s="312"/>
      <c r="AZ2057">
        <v>5</v>
      </c>
      <c r="BA2057">
        <v>3</v>
      </c>
    </row>
    <row r="2058" spans="1:53" x14ac:dyDescent="0.25">
      <c r="A2058">
        <v>135</v>
      </c>
      <c r="B2058" t="s">
        <v>66</v>
      </c>
      <c r="C2058" t="s">
        <v>965</v>
      </c>
      <c r="D2058"/>
      <c r="E2058">
        <v>1</v>
      </c>
      <c r="F2058">
        <v>3</v>
      </c>
      <c r="G2058">
        <v>1</v>
      </c>
      <c r="H2058">
        <v>12</v>
      </c>
      <c r="I2058">
        <v>1</v>
      </c>
      <c r="J2058">
        <v>0</v>
      </c>
      <c r="K2058">
        <v>7</v>
      </c>
      <c r="L2058">
        <v>0</v>
      </c>
      <c r="M2058"/>
      <c r="O2058" s="101">
        <f>IF(ISBLANK(C2058),O2057,IF(COUNTIF(C$2:C2058,C2058)&gt;1,O2057,1+MAX(O2057,0)))</f>
        <v>55</v>
      </c>
      <c r="P2058" s="45">
        <f t="shared" si="704"/>
        <v>29</v>
      </c>
      <c r="Q2058" s="33" t="str">
        <f t="shared" si="705"/>
        <v/>
      </c>
      <c r="R2058" s="33">
        <f t="shared" si="706"/>
        <v>11</v>
      </c>
      <c r="S2058" s="33" t="str">
        <f t="shared" si="707"/>
        <v>135_11</v>
      </c>
      <c r="T2058" s="35" t="str">
        <f t="shared" si="708"/>
        <v>135PM</v>
      </c>
      <c r="U2058" s="35" t="str">
        <f t="shared" si="709"/>
        <v>135PMNS</v>
      </c>
      <c r="V2058" s="35" t="str">
        <f t="shared" si="725"/>
        <v>2C</v>
      </c>
      <c r="W2058" s="35" t="str">
        <f t="shared" si="718"/>
        <v>135PM2C131</v>
      </c>
      <c r="X2058" s="388">
        <f t="shared" si="719"/>
        <v>7</v>
      </c>
      <c r="Y2058" s="388">
        <f t="shared" si="720"/>
        <v>0</v>
      </c>
      <c r="Z2058" s="280" t="str">
        <f t="shared" si="711"/>
        <v/>
      </c>
      <c r="AA2058" s="280" t="str">
        <f t="shared" si="712"/>
        <v/>
      </c>
      <c r="AB2058" s="389" t="str">
        <f t="shared" si="721"/>
        <v/>
      </c>
      <c r="AC2058" s="389" t="str">
        <f t="shared" si="722"/>
        <v/>
      </c>
      <c r="AD2058" s="390" t="str">
        <f t="shared" si="713"/>
        <v/>
      </c>
      <c r="AE2058" s="282">
        <f t="shared" si="714"/>
        <v>0</v>
      </c>
      <c r="AF2058" s="359">
        <f t="shared" si="715"/>
        <v>0</v>
      </c>
      <c r="AG2058" s="280">
        <f t="shared" si="716"/>
        <v>0</v>
      </c>
      <c r="AH2058" s="280">
        <f t="shared" si="710"/>
        <v>0</v>
      </c>
      <c r="AI2058" s="280">
        <f>IF(ISBLANK(T2058),AI2057,IF(COUNTIF(T$2:T2058,T2058)&gt;1,AI2057,1+MAX(AI2057,0)))</f>
        <v>54</v>
      </c>
      <c r="AL2058" s="391" t="str">
        <f t="shared" si="723"/>
        <v/>
      </c>
      <c r="AM2058" s="391" t="str">
        <f t="shared" si="724"/>
        <v/>
      </c>
      <c r="AO2058" s="310" t="str">
        <f t="shared" si="717"/>
        <v/>
      </c>
      <c r="AP2058" s="310">
        <f>SUM(AO$1:AO2058)</f>
        <v>0</v>
      </c>
      <c r="AQ2058" s="310">
        <f>SUM(AK$2:AK2058)</f>
        <v>14</v>
      </c>
      <c r="AR2058" s="310">
        <f>COUNTA(AJ$2:AJ2058)</f>
        <v>14</v>
      </c>
      <c r="AS2058" s="312"/>
      <c r="AT2058" s="312"/>
      <c r="AU2058" s="312"/>
      <c r="AV2058" s="312"/>
      <c r="AW2058" s="312"/>
      <c r="AZ2058">
        <v>7</v>
      </c>
      <c r="BA2058">
        <v>0</v>
      </c>
    </row>
    <row r="2059" spans="1:53" x14ac:dyDescent="0.25">
      <c r="A2059">
        <v>135</v>
      </c>
      <c r="B2059" t="s">
        <v>66</v>
      </c>
      <c r="C2059" t="s">
        <v>965</v>
      </c>
      <c r="D2059"/>
      <c r="E2059">
        <v>1</v>
      </c>
      <c r="F2059">
        <v>3</v>
      </c>
      <c r="G2059">
        <v>2</v>
      </c>
      <c r="H2059">
        <v>16</v>
      </c>
      <c r="I2059">
        <v>4</v>
      </c>
      <c r="J2059">
        <v>2</v>
      </c>
      <c r="K2059">
        <v>5</v>
      </c>
      <c r="L2059">
        <v>0</v>
      </c>
      <c r="M2059"/>
      <c r="O2059" s="101">
        <f>IF(ISBLANK(C2059),O2058,IF(COUNTIF(C$2:C2059,C2059)&gt;1,O2058,1+MAX(O2058,0)))</f>
        <v>55</v>
      </c>
      <c r="P2059" s="45">
        <f t="shared" si="704"/>
        <v>29</v>
      </c>
      <c r="Q2059" s="33" t="str">
        <f t="shared" si="705"/>
        <v/>
      </c>
      <c r="R2059" s="33">
        <f t="shared" si="706"/>
        <v>11</v>
      </c>
      <c r="S2059" s="33" t="str">
        <f t="shared" si="707"/>
        <v>135_11</v>
      </c>
      <c r="T2059" s="35" t="str">
        <f t="shared" si="708"/>
        <v>135PM</v>
      </c>
      <c r="U2059" s="35" t="str">
        <f t="shared" si="709"/>
        <v>135PMNS</v>
      </c>
      <c r="V2059" s="35" t="str">
        <f t="shared" si="725"/>
        <v>2C</v>
      </c>
      <c r="W2059" s="35" t="str">
        <f t="shared" si="718"/>
        <v>135PM2C132</v>
      </c>
      <c r="X2059" s="388">
        <f t="shared" si="719"/>
        <v>5</v>
      </c>
      <c r="Y2059" s="388">
        <f t="shared" si="720"/>
        <v>0</v>
      </c>
      <c r="Z2059" s="280" t="str">
        <f t="shared" si="711"/>
        <v/>
      </c>
      <c r="AA2059" s="280" t="str">
        <f t="shared" si="712"/>
        <v/>
      </c>
      <c r="AB2059" s="389" t="str">
        <f t="shared" si="721"/>
        <v/>
      </c>
      <c r="AC2059" s="389" t="str">
        <f t="shared" si="722"/>
        <v/>
      </c>
      <c r="AD2059" s="390" t="str">
        <f t="shared" si="713"/>
        <v/>
      </c>
      <c r="AE2059" s="282">
        <f t="shared" si="714"/>
        <v>0</v>
      </c>
      <c r="AF2059" s="359">
        <f t="shared" si="715"/>
        <v>0</v>
      </c>
      <c r="AG2059" s="280">
        <f t="shared" si="716"/>
        <v>0</v>
      </c>
      <c r="AH2059" s="280">
        <f t="shared" si="710"/>
        <v>0</v>
      </c>
      <c r="AI2059" s="280">
        <f>IF(ISBLANK(T2059),AI2058,IF(COUNTIF(T$2:T2059,T2059)&gt;1,AI2058,1+MAX(AI2058,0)))</f>
        <v>54</v>
      </c>
      <c r="AL2059" s="391" t="str">
        <f t="shared" si="723"/>
        <v/>
      </c>
      <c r="AM2059" s="391" t="str">
        <f t="shared" si="724"/>
        <v/>
      </c>
      <c r="AO2059" s="310" t="str">
        <f t="shared" si="717"/>
        <v/>
      </c>
      <c r="AP2059" s="310">
        <f>SUM(AO$1:AO2059)</f>
        <v>0</v>
      </c>
      <c r="AQ2059" s="310">
        <f>SUM(AK$2:AK2059)</f>
        <v>14</v>
      </c>
      <c r="AR2059" s="310">
        <f>COUNTA(AJ$2:AJ2059)</f>
        <v>14</v>
      </c>
      <c r="AS2059" s="312"/>
      <c r="AT2059" s="312"/>
      <c r="AU2059" s="312"/>
      <c r="AV2059" s="312"/>
      <c r="AW2059" s="312"/>
      <c r="AZ2059">
        <v>5</v>
      </c>
      <c r="BA2059">
        <v>0</v>
      </c>
    </row>
    <row r="2060" spans="1:53" x14ac:dyDescent="0.25">
      <c r="A2060">
        <v>135</v>
      </c>
      <c r="B2060" t="s">
        <v>66</v>
      </c>
      <c r="C2060" t="s">
        <v>965</v>
      </c>
      <c r="D2060"/>
      <c r="E2060">
        <v>1</v>
      </c>
      <c r="F2060">
        <v>3</v>
      </c>
      <c r="G2060">
        <v>3</v>
      </c>
      <c r="H2060">
        <v>19</v>
      </c>
      <c r="I2060">
        <v>8</v>
      </c>
      <c r="J2060">
        <v>0</v>
      </c>
      <c r="K2060">
        <v>3</v>
      </c>
      <c r="L2060">
        <v>6</v>
      </c>
      <c r="M2060"/>
      <c r="O2060" s="101">
        <f>IF(ISBLANK(C2060),O2059,IF(COUNTIF(C$2:C2060,C2060)&gt;1,O2059,1+MAX(O2059,0)))</f>
        <v>55</v>
      </c>
      <c r="P2060" s="45">
        <f t="shared" si="704"/>
        <v>29</v>
      </c>
      <c r="Q2060" s="33" t="str">
        <f t="shared" si="705"/>
        <v/>
      </c>
      <c r="R2060" s="33">
        <f t="shared" si="706"/>
        <v>11</v>
      </c>
      <c r="S2060" s="33" t="str">
        <f t="shared" si="707"/>
        <v>135_11</v>
      </c>
      <c r="T2060" s="35" t="str">
        <f t="shared" si="708"/>
        <v>135PM</v>
      </c>
      <c r="U2060" s="35" t="str">
        <f t="shared" si="709"/>
        <v>135PMEW</v>
      </c>
      <c r="V2060" s="35" t="str">
        <f t="shared" si="725"/>
        <v>2C</v>
      </c>
      <c r="W2060" s="35" t="str">
        <f t="shared" si="718"/>
        <v>135PM2C133</v>
      </c>
      <c r="X2060" s="388">
        <f t="shared" si="719"/>
        <v>3</v>
      </c>
      <c r="Y2060" s="388">
        <f t="shared" si="720"/>
        <v>6</v>
      </c>
      <c r="Z2060" s="280" t="str">
        <f t="shared" si="711"/>
        <v/>
      </c>
      <c r="AA2060" s="280" t="str">
        <f t="shared" si="712"/>
        <v/>
      </c>
      <c r="AB2060" s="389" t="str">
        <f t="shared" si="721"/>
        <v/>
      </c>
      <c r="AC2060" s="389" t="str">
        <f t="shared" si="722"/>
        <v/>
      </c>
      <c r="AD2060" s="390" t="str">
        <f t="shared" si="713"/>
        <v/>
      </c>
      <c r="AE2060" s="282">
        <f t="shared" si="714"/>
        <v>0</v>
      </c>
      <c r="AF2060" s="359">
        <f t="shared" si="715"/>
        <v>1</v>
      </c>
      <c r="AG2060" s="280">
        <f t="shared" si="716"/>
        <v>0</v>
      </c>
      <c r="AH2060" s="280">
        <f t="shared" si="710"/>
        <v>0</v>
      </c>
      <c r="AI2060" s="280">
        <f>IF(ISBLANK(T2060),AI2059,IF(COUNTIF(T$2:T2060,T2060)&gt;1,AI2059,1+MAX(AI2059,0)))</f>
        <v>54</v>
      </c>
      <c r="AL2060" s="391" t="str">
        <f t="shared" si="723"/>
        <v/>
      </c>
      <c r="AM2060" s="391" t="str">
        <f t="shared" si="724"/>
        <v/>
      </c>
      <c r="AO2060" s="310" t="str">
        <f t="shared" si="717"/>
        <v/>
      </c>
      <c r="AP2060" s="310">
        <f>SUM(AO$1:AO2060)</f>
        <v>0</v>
      </c>
      <c r="AQ2060" s="310">
        <f>SUM(AK$2:AK2060)</f>
        <v>14</v>
      </c>
      <c r="AR2060" s="310">
        <f>COUNTA(AJ$2:AJ2060)</f>
        <v>14</v>
      </c>
      <c r="AS2060" s="312"/>
      <c r="AT2060" s="312"/>
      <c r="AU2060" s="312"/>
      <c r="AV2060" s="312"/>
      <c r="AW2060" s="312"/>
      <c r="AZ2060">
        <v>3</v>
      </c>
      <c r="BA2060">
        <v>6</v>
      </c>
    </row>
    <row r="2061" spans="1:53" x14ac:dyDescent="0.25">
      <c r="A2061">
        <v>135</v>
      </c>
      <c r="B2061" t="s">
        <v>66</v>
      </c>
      <c r="C2061" t="s">
        <v>965</v>
      </c>
      <c r="D2061"/>
      <c r="E2061">
        <v>1</v>
      </c>
      <c r="F2061">
        <v>3</v>
      </c>
      <c r="G2061">
        <v>4</v>
      </c>
      <c r="H2061">
        <v>8</v>
      </c>
      <c r="I2061">
        <v>3</v>
      </c>
      <c r="J2061">
        <v>0</v>
      </c>
      <c r="K2061">
        <v>1</v>
      </c>
      <c r="L2061">
        <v>0</v>
      </c>
      <c r="M2061"/>
      <c r="O2061" s="101">
        <f>IF(ISBLANK(C2061),O2060,IF(COUNTIF(C$2:C2061,C2061)&gt;1,O2060,1+MAX(O2060,0)))</f>
        <v>55</v>
      </c>
      <c r="P2061" s="45">
        <f t="shared" si="704"/>
        <v>29</v>
      </c>
      <c r="Q2061" s="33" t="str">
        <f t="shared" si="705"/>
        <v/>
      </c>
      <c r="R2061" s="33">
        <f t="shared" si="706"/>
        <v>11</v>
      </c>
      <c r="S2061" s="33" t="str">
        <f t="shared" si="707"/>
        <v>135_11</v>
      </c>
      <c r="T2061" s="35" t="str">
        <f t="shared" si="708"/>
        <v>135PM</v>
      </c>
      <c r="U2061" s="35" t="str">
        <f t="shared" si="709"/>
        <v>135PMEW</v>
      </c>
      <c r="V2061" s="35" t="str">
        <f t="shared" si="725"/>
        <v>2C</v>
      </c>
      <c r="W2061" s="35" t="str">
        <f t="shared" si="718"/>
        <v>135PM2C134</v>
      </c>
      <c r="X2061" s="388">
        <f t="shared" si="719"/>
        <v>1</v>
      </c>
      <c r="Y2061" s="388">
        <f t="shared" si="720"/>
        <v>0</v>
      </c>
      <c r="Z2061" s="280" t="str">
        <f t="shared" si="711"/>
        <v/>
      </c>
      <c r="AA2061" s="280" t="str">
        <f t="shared" si="712"/>
        <v/>
      </c>
      <c r="AB2061" s="389" t="str">
        <f t="shared" si="721"/>
        <v/>
      </c>
      <c r="AC2061" s="389" t="str">
        <f t="shared" si="722"/>
        <v/>
      </c>
      <c r="AD2061" s="390" t="str">
        <f t="shared" si="713"/>
        <v/>
      </c>
      <c r="AE2061" s="282">
        <f t="shared" si="714"/>
        <v>0</v>
      </c>
      <c r="AF2061" s="359">
        <f t="shared" si="715"/>
        <v>0</v>
      </c>
      <c r="AG2061" s="280">
        <f t="shared" si="716"/>
        <v>0</v>
      </c>
      <c r="AH2061" s="280">
        <f t="shared" si="710"/>
        <v>0</v>
      </c>
      <c r="AI2061" s="280">
        <f>IF(ISBLANK(T2061),AI2060,IF(COUNTIF(T$2:T2061,T2061)&gt;1,AI2060,1+MAX(AI2060,0)))</f>
        <v>54</v>
      </c>
      <c r="AL2061" s="391" t="str">
        <f t="shared" si="723"/>
        <v/>
      </c>
      <c r="AM2061" s="391" t="str">
        <f t="shared" si="724"/>
        <v/>
      </c>
      <c r="AO2061" s="310" t="str">
        <f t="shared" si="717"/>
        <v/>
      </c>
      <c r="AP2061" s="310">
        <f>SUM(AO$1:AO2061)</f>
        <v>0</v>
      </c>
      <c r="AQ2061" s="310">
        <f>SUM(AK$2:AK2061)</f>
        <v>14</v>
      </c>
      <c r="AR2061" s="310">
        <f>COUNTA(AJ$2:AJ2061)</f>
        <v>14</v>
      </c>
      <c r="AS2061" s="312"/>
      <c r="AT2061" s="312"/>
      <c r="AU2061" s="312"/>
      <c r="AV2061" s="312"/>
      <c r="AW2061" s="312"/>
      <c r="AZ2061">
        <v>1</v>
      </c>
      <c r="BA2061">
        <v>0</v>
      </c>
    </row>
    <row r="2062" spans="1:53" x14ac:dyDescent="0.25">
      <c r="A2062">
        <v>135</v>
      </c>
      <c r="B2062" t="s">
        <v>66</v>
      </c>
      <c r="C2062" t="s">
        <v>965</v>
      </c>
      <c r="D2062"/>
      <c r="E2062">
        <v>1</v>
      </c>
      <c r="F2062">
        <v>4</v>
      </c>
      <c r="G2062">
        <v>1</v>
      </c>
      <c r="H2062">
        <v>6</v>
      </c>
      <c r="I2062">
        <v>1</v>
      </c>
      <c r="J2062">
        <v>0</v>
      </c>
      <c r="K2062">
        <v>1</v>
      </c>
      <c r="L2062">
        <v>0</v>
      </c>
      <c r="M2062"/>
      <c r="O2062" s="101">
        <f>IF(ISBLANK(C2062),O2061,IF(COUNTIF(C$2:C2062,C2062)&gt;1,O2061,1+MAX(O2061,0)))</f>
        <v>55</v>
      </c>
      <c r="P2062" s="45">
        <f t="shared" si="704"/>
        <v>29</v>
      </c>
      <c r="Q2062" s="33" t="str">
        <f t="shared" si="705"/>
        <v/>
      </c>
      <c r="R2062" s="33">
        <f t="shared" si="706"/>
        <v>12</v>
      </c>
      <c r="S2062" s="33" t="str">
        <f t="shared" si="707"/>
        <v>135_12</v>
      </c>
      <c r="T2062" s="35" t="str">
        <f t="shared" si="708"/>
        <v>135PM</v>
      </c>
      <c r="U2062" s="35" t="str">
        <f t="shared" si="709"/>
        <v>135PMNS</v>
      </c>
      <c r="V2062" s="35" t="str">
        <f t="shared" si="725"/>
        <v>2C</v>
      </c>
      <c r="W2062" s="35" t="str">
        <f t="shared" si="718"/>
        <v>135PM2C141</v>
      </c>
      <c r="X2062" s="388">
        <f t="shared" si="719"/>
        <v>1</v>
      </c>
      <c r="Y2062" s="388">
        <f t="shared" si="720"/>
        <v>0</v>
      </c>
      <c r="Z2062" s="280" t="str">
        <f t="shared" si="711"/>
        <v/>
      </c>
      <c r="AA2062" s="280" t="str">
        <f t="shared" si="712"/>
        <v/>
      </c>
      <c r="AB2062" s="389" t="str">
        <f t="shared" si="721"/>
        <v/>
      </c>
      <c r="AC2062" s="389" t="str">
        <f t="shared" si="722"/>
        <v/>
      </c>
      <c r="AD2062" s="390" t="str">
        <f t="shared" si="713"/>
        <v/>
      </c>
      <c r="AE2062" s="282">
        <f t="shared" si="714"/>
        <v>0</v>
      </c>
      <c r="AF2062" s="359">
        <f t="shared" si="715"/>
        <v>0</v>
      </c>
      <c r="AG2062" s="280">
        <f t="shared" si="716"/>
        <v>0</v>
      </c>
      <c r="AH2062" s="280">
        <f t="shared" si="710"/>
        <v>0</v>
      </c>
      <c r="AI2062" s="280">
        <f>IF(ISBLANK(T2062),AI2061,IF(COUNTIF(T$2:T2062,T2062)&gt;1,AI2061,1+MAX(AI2061,0)))</f>
        <v>54</v>
      </c>
      <c r="AL2062" s="391" t="str">
        <f t="shared" si="723"/>
        <v/>
      </c>
      <c r="AM2062" s="391" t="str">
        <f t="shared" si="724"/>
        <v/>
      </c>
      <c r="AO2062" s="310" t="str">
        <f t="shared" si="717"/>
        <v/>
      </c>
      <c r="AP2062" s="310">
        <f>SUM(AO$1:AO2062)</f>
        <v>0</v>
      </c>
      <c r="AQ2062" s="310">
        <f>SUM(AK$2:AK2062)</f>
        <v>14</v>
      </c>
      <c r="AR2062" s="310">
        <f>COUNTA(AJ$2:AJ2062)</f>
        <v>14</v>
      </c>
      <c r="AS2062" s="312"/>
      <c r="AT2062" s="312"/>
      <c r="AU2062" s="312"/>
      <c r="AV2062" s="312"/>
      <c r="AW2062" s="312"/>
      <c r="AZ2062">
        <v>1</v>
      </c>
      <c r="BA2062">
        <v>0</v>
      </c>
    </row>
    <row r="2063" spans="1:53" x14ac:dyDescent="0.25">
      <c r="A2063">
        <v>135</v>
      </c>
      <c r="B2063" t="s">
        <v>66</v>
      </c>
      <c r="C2063" t="s">
        <v>965</v>
      </c>
      <c r="D2063"/>
      <c r="E2063">
        <v>1</v>
      </c>
      <c r="F2063">
        <v>4</v>
      </c>
      <c r="G2063">
        <v>2</v>
      </c>
      <c r="H2063">
        <v>5</v>
      </c>
      <c r="I2063">
        <v>1</v>
      </c>
      <c r="J2063">
        <v>0</v>
      </c>
      <c r="K2063">
        <v>1</v>
      </c>
      <c r="L2063">
        <v>0</v>
      </c>
      <c r="M2063"/>
      <c r="O2063" s="101">
        <f>IF(ISBLANK(C2063),O2062,IF(COUNTIF(C$2:C2063,C2063)&gt;1,O2062,1+MAX(O2062,0)))</f>
        <v>55</v>
      </c>
      <c r="P2063" s="45">
        <f t="shared" si="704"/>
        <v>29</v>
      </c>
      <c r="Q2063" s="33" t="str">
        <f t="shared" si="705"/>
        <v/>
      </c>
      <c r="R2063" s="33">
        <f t="shared" si="706"/>
        <v>12</v>
      </c>
      <c r="S2063" s="33" t="str">
        <f t="shared" si="707"/>
        <v>135_12</v>
      </c>
      <c r="T2063" s="35" t="str">
        <f t="shared" si="708"/>
        <v>135PM</v>
      </c>
      <c r="U2063" s="35" t="str">
        <f t="shared" si="709"/>
        <v>135PMNS</v>
      </c>
      <c r="V2063" s="35" t="str">
        <f t="shared" si="725"/>
        <v>2C</v>
      </c>
      <c r="W2063" s="35" t="str">
        <f t="shared" si="718"/>
        <v>135PM2C142</v>
      </c>
      <c r="X2063" s="388">
        <f t="shared" si="719"/>
        <v>1</v>
      </c>
      <c r="Y2063" s="388">
        <f t="shared" si="720"/>
        <v>0</v>
      </c>
      <c r="Z2063" s="280" t="str">
        <f t="shared" si="711"/>
        <v/>
      </c>
      <c r="AA2063" s="280" t="str">
        <f t="shared" si="712"/>
        <v/>
      </c>
      <c r="AB2063" s="389" t="str">
        <f t="shared" si="721"/>
        <v/>
      </c>
      <c r="AC2063" s="389" t="str">
        <f t="shared" si="722"/>
        <v/>
      </c>
      <c r="AD2063" s="390" t="str">
        <f t="shared" si="713"/>
        <v/>
      </c>
      <c r="AE2063" s="282">
        <f t="shared" si="714"/>
        <v>0</v>
      </c>
      <c r="AF2063" s="359">
        <f t="shared" si="715"/>
        <v>0</v>
      </c>
      <c r="AG2063" s="280">
        <f t="shared" si="716"/>
        <v>0</v>
      </c>
      <c r="AH2063" s="280">
        <f t="shared" si="710"/>
        <v>0</v>
      </c>
      <c r="AI2063" s="280">
        <f>IF(ISBLANK(T2063),AI2062,IF(COUNTIF(T$2:T2063,T2063)&gt;1,AI2062,1+MAX(AI2062,0)))</f>
        <v>54</v>
      </c>
      <c r="AL2063" s="391" t="str">
        <f t="shared" si="723"/>
        <v/>
      </c>
      <c r="AM2063" s="391" t="str">
        <f t="shared" si="724"/>
        <v/>
      </c>
      <c r="AO2063" s="310" t="str">
        <f t="shared" si="717"/>
        <v/>
      </c>
      <c r="AP2063" s="310">
        <f>SUM(AO$1:AO2063)</f>
        <v>0</v>
      </c>
      <c r="AQ2063" s="310">
        <f>SUM(AK$2:AK2063)</f>
        <v>14</v>
      </c>
      <c r="AR2063" s="310">
        <f>COUNTA(AJ$2:AJ2063)</f>
        <v>14</v>
      </c>
      <c r="AS2063" s="312"/>
      <c r="AT2063" s="312"/>
      <c r="AU2063" s="312"/>
      <c r="AV2063" s="312"/>
      <c r="AW2063" s="312"/>
      <c r="AZ2063">
        <v>1</v>
      </c>
      <c r="BA2063">
        <v>0</v>
      </c>
    </row>
    <row r="2064" spans="1:53" x14ac:dyDescent="0.25">
      <c r="A2064">
        <v>135</v>
      </c>
      <c r="B2064" t="s">
        <v>66</v>
      </c>
      <c r="C2064" t="s">
        <v>965</v>
      </c>
      <c r="D2064"/>
      <c r="E2064">
        <v>1</v>
      </c>
      <c r="F2064">
        <v>4</v>
      </c>
      <c r="G2064">
        <v>3</v>
      </c>
      <c r="H2064">
        <v>15</v>
      </c>
      <c r="I2064">
        <v>3</v>
      </c>
      <c r="J2064">
        <v>2</v>
      </c>
      <c r="K2064">
        <v>2</v>
      </c>
      <c r="L2064">
        <v>4</v>
      </c>
      <c r="M2064"/>
      <c r="O2064" s="101">
        <f>IF(ISBLANK(C2064),O2063,IF(COUNTIF(C$2:C2064,C2064)&gt;1,O2063,1+MAX(O2063,0)))</f>
        <v>55</v>
      </c>
      <c r="P2064" s="45">
        <f t="shared" si="704"/>
        <v>29</v>
      </c>
      <c r="Q2064" s="33" t="str">
        <f t="shared" si="705"/>
        <v/>
      </c>
      <c r="R2064" s="33">
        <f t="shared" si="706"/>
        <v>12</v>
      </c>
      <c r="S2064" s="33" t="str">
        <f t="shared" si="707"/>
        <v>135_12</v>
      </c>
      <c r="T2064" s="35" t="str">
        <f t="shared" si="708"/>
        <v>135PM</v>
      </c>
      <c r="U2064" s="35" t="str">
        <f t="shared" si="709"/>
        <v>135PMEW</v>
      </c>
      <c r="V2064" s="35" t="str">
        <f t="shared" si="725"/>
        <v>2C</v>
      </c>
      <c r="W2064" s="35" t="str">
        <f t="shared" si="718"/>
        <v>135PM2C143</v>
      </c>
      <c r="X2064" s="388">
        <f t="shared" si="719"/>
        <v>2</v>
      </c>
      <c r="Y2064" s="388">
        <f t="shared" si="720"/>
        <v>4</v>
      </c>
      <c r="Z2064" s="280" t="str">
        <f t="shared" si="711"/>
        <v/>
      </c>
      <c r="AA2064" s="280" t="str">
        <f t="shared" si="712"/>
        <v/>
      </c>
      <c r="AB2064" s="389" t="str">
        <f t="shared" si="721"/>
        <v/>
      </c>
      <c r="AC2064" s="389" t="str">
        <f t="shared" si="722"/>
        <v/>
      </c>
      <c r="AD2064" s="390" t="str">
        <f t="shared" si="713"/>
        <v/>
      </c>
      <c r="AE2064" s="282">
        <f t="shared" si="714"/>
        <v>0</v>
      </c>
      <c r="AF2064" s="359">
        <f t="shared" si="715"/>
        <v>1</v>
      </c>
      <c r="AG2064" s="280">
        <f t="shared" si="716"/>
        <v>0</v>
      </c>
      <c r="AH2064" s="280">
        <f t="shared" si="710"/>
        <v>0</v>
      </c>
      <c r="AI2064" s="280">
        <f>IF(ISBLANK(T2064),AI2063,IF(COUNTIF(T$2:T2064,T2064)&gt;1,AI2063,1+MAX(AI2063,0)))</f>
        <v>54</v>
      </c>
      <c r="AL2064" s="391" t="str">
        <f t="shared" si="723"/>
        <v/>
      </c>
      <c r="AM2064" s="391" t="str">
        <f t="shared" si="724"/>
        <v/>
      </c>
      <c r="AO2064" s="310" t="str">
        <f t="shared" si="717"/>
        <v/>
      </c>
      <c r="AP2064" s="310">
        <f>SUM(AO$1:AO2064)</f>
        <v>0</v>
      </c>
      <c r="AQ2064" s="310">
        <f>SUM(AK$2:AK2064)</f>
        <v>14</v>
      </c>
      <c r="AR2064" s="310">
        <f>COUNTA(AJ$2:AJ2064)</f>
        <v>14</v>
      </c>
      <c r="AS2064" s="312"/>
      <c r="AT2064" s="312"/>
      <c r="AU2064" s="312"/>
      <c r="AV2064" s="312"/>
      <c r="AW2064" s="312"/>
      <c r="AZ2064">
        <v>2</v>
      </c>
      <c r="BA2064">
        <v>4</v>
      </c>
    </row>
    <row r="2065" spans="1:53" x14ac:dyDescent="0.25">
      <c r="A2065">
        <v>135</v>
      </c>
      <c r="B2065" t="s">
        <v>66</v>
      </c>
      <c r="C2065" t="s">
        <v>965</v>
      </c>
      <c r="D2065"/>
      <c r="E2065">
        <v>1</v>
      </c>
      <c r="F2065">
        <v>4</v>
      </c>
      <c r="G2065">
        <v>4</v>
      </c>
      <c r="H2065">
        <v>10</v>
      </c>
      <c r="I2065">
        <v>1</v>
      </c>
      <c r="J2065">
        <v>1</v>
      </c>
      <c r="K2065">
        <v>5</v>
      </c>
      <c r="L2065">
        <v>1</v>
      </c>
      <c r="M2065"/>
      <c r="O2065" s="101">
        <f>IF(ISBLANK(C2065),O2064,IF(COUNTIF(C$2:C2065,C2065)&gt;1,O2064,1+MAX(O2064,0)))</f>
        <v>55</v>
      </c>
      <c r="P2065" s="45">
        <f t="shared" si="704"/>
        <v>29</v>
      </c>
      <c r="Q2065" s="33" t="str">
        <f t="shared" si="705"/>
        <v/>
      </c>
      <c r="R2065" s="33">
        <f t="shared" si="706"/>
        <v>12</v>
      </c>
      <c r="S2065" s="33" t="str">
        <f t="shared" si="707"/>
        <v>135_12</v>
      </c>
      <c r="T2065" s="35" t="str">
        <f t="shared" si="708"/>
        <v>135PM</v>
      </c>
      <c r="U2065" s="35" t="str">
        <f t="shared" si="709"/>
        <v>135PMEW</v>
      </c>
      <c r="V2065" s="35" t="str">
        <f t="shared" si="725"/>
        <v>2C</v>
      </c>
      <c r="W2065" s="35" t="str">
        <f t="shared" si="718"/>
        <v>135PM2C144</v>
      </c>
      <c r="X2065" s="388">
        <f t="shared" si="719"/>
        <v>5</v>
      </c>
      <c r="Y2065" s="388">
        <f t="shared" si="720"/>
        <v>1</v>
      </c>
      <c r="Z2065" s="280" t="str">
        <f t="shared" si="711"/>
        <v/>
      </c>
      <c r="AA2065" s="280" t="str">
        <f t="shared" si="712"/>
        <v/>
      </c>
      <c r="AB2065" s="389" t="str">
        <f t="shared" si="721"/>
        <v/>
      </c>
      <c r="AC2065" s="389" t="str">
        <f t="shared" si="722"/>
        <v/>
      </c>
      <c r="AD2065" s="390" t="str">
        <f t="shared" si="713"/>
        <v/>
      </c>
      <c r="AE2065" s="282">
        <f t="shared" si="714"/>
        <v>0</v>
      </c>
      <c r="AF2065" s="359">
        <f t="shared" si="715"/>
        <v>0</v>
      </c>
      <c r="AG2065" s="280">
        <f t="shared" si="716"/>
        <v>0</v>
      </c>
      <c r="AH2065" s="280">
        <f t="shared" si="710"/>
        <v>0</v>
      </c>
      <c r="AI2065" s="280">
        <f>IF(ISBLANK(T2065),AI2064,IF(COUNTIF(T$2:T2065,T2065)&gt;1,AI2064,1+MAX(AI2064,0)))</f>
        <v>54</v>
      </c>
      <c r="AL2065" s="391" t="str">
        <f t="shared" si="723"/>
        <v/>
      </c>
      <c r="AM2065" s="391" t="str">
        <f t="shared" si="724"/>
        <v/>
      </c>
      <c r="AO2065" s="310" t="str">
        <f t="shared" si="717"/>
        <v/>
      </c>
      <c r="AP2065" s="310">
        <f>SUM(AO$1:AO2065)</f>
        <v>0</v>
      </c>
      <c r="AQ2065" s="310">
        <f>SUM(AK$2:AK2065)</f>
        <v>14</v>
      </c>
      <c r="AR2065" s="310">
        <f>COUNTA(AJ$2:AJ2065)</f>
        <v>14</v>
      </c>
      <c r="AS2065" s="312"/>
      <c r="AT2065" s="312"/>
      <c r="AU2065" s="312"/>
      <c r="AV2065" s="312"/>
      <c r="AW2065" s="312"/>
      <c r="AZ2065">
        <v>5</v>
      </c>
      <c r="BA2065">
        <v>1</v>
      </c>
    </row>
    <row r="2066" spans="1:53" x14ac:dyDescent="0.25">
      <c r="A2066">
        <v>135</v>
      </c>
      <c r="B2066" t="s">
        <v>66</v>
      </c>
      <c r="C2066" t="s">
        <v>965</v>
      </c>
      <c r="D2066"/>
      <c r="E2066">
        <v>2</v>
      </c>
      <c r="F2066">
        <v>1</v>
      </c>
      <c r="G2066">
        <v>1</v>
      </c>
      <c r="H2066">
        <v>5</v>
      </c>
      <c r="I2066">
        <v>3</v>
      </c>
      <c r="J2066">
        <v>0</v>
      </c>
      <c r="K2066">
        <v>2</v>
      </c>
      <c r="L2066">
        <v>0</v>
      </c>
      <c r="M2066"/>
      <c r="O2066" s="101">
        <f>IF(ISBLANK(C2066),O2065,IF(COUNTIF(C$2:C2066,C2066)&gt;1,O2065,1+MAX(O2065,0)))</f>
        <v>55</v>
      </c>
      <c r="P2066" s="45">
        <f t="shared" si="704"/>
        <v>29</v>
      </c>
      <c r="Q2066" s="33" t="str">
        <f t="shared" si="705"/>
        <v/>
      </c>
      <c r="R2066" s="33">
        <f t="shared" si="706"/>
        <v>13</v>
      </c>
      <c r="S2066" s="33" t="str">
        <f t="shared" si="707"/>
        <v>135_13</v>
      </c>
      <c r="T2066" s="35" t="str">
        <f t="shared" si="708"/>
        <v>135PM</v>
      </c>
      <c r="U2066" s="35" t="str">
        <f t="shared" si="709"/>
        <v>135PMNS</v>
      </c>
      <c r="V2066" s="35" t="str">
        <f t="shared" si="725"/>
        <v>2C</v>
      </c>
      <c r="W2066" s="35" t="str">
        <f t="shared" si="718"/>
        <v>135PM2C211</v>
      </c>
      <c r="X2066" s="388">
        <f t="shared" si="719"/>
        <v>2</v>
      </c>
      <c r="Y2066" s="388">
        <f t="shared" si="720"/>
        <v>0</v>
      </c>
      <c r="Z2066" s="280" t="str">
        <f t="shared" si="711"/>
        <v/>
      </c>
      <c r="AA2066" s="280" t="str">
        <f t="shared" si="712"/>
        <v/>
      </c>
      <c r="AB2066" s="389" t="str">
        <f t="shared" si="721"/>
        <v/>
      </c>
      <c r="AC2066" s="389" t="str">
        <f t="shared" si="722"/>
        <v/>
      </c>
      <c r="AD2066" s="390" t="str">
        <f t="shared" si="713"/>
        <v/>
      </c>
      <c r="AE2066" s="282">
        <f t="shared" si="714"/>
        <v>0</v>
      </c>
      <c r="AF2066" s="359">
        <f t="shared" si="715"/>
        <v>0</v>
      </c>
      <c r="AG2066" s="280">
        <f t="shared" si="716"/>
        <v>0</v>
      </c>
      <c r="AH2066" s="280">
        <f t="shared" si="710"/>
        <v>0</v>
      </c>
      <c r="AI2066" s="280">
        <f>IF(ISBLANK(T2066),AI2065,IF(COUNTIF(T$2:T2066,T2066)&gt;1,AI2065,1+MAX(AI2065,0)))</f>
        <v>54</v>
      </c>
      <c r="AL2066" s="391" t="str">
        <f t="shared" si="723"/>
        <v/>
      </c>
      <c r="AM2066" s="391" t="str">
        <f t="shared" si="724"/>
        <v/>
      </c>
      <c r="AO2066" s="310" t="str">
        <f t="shared" si="717"/>
        <v/>
      </c>
      <c r="AP2066" s="310">
        <f>SUM(AO$1:AO2066)</f>
        <v>0</v>
      </c>
      <c r="AQ2066" s="310">
        <f>SUM(AK$2:AK2066)</f>
        <v>14</v>
      </c>
      <c r="AR2066" s="310">
        <f>COUNTA(AJ$2:AJ2066)</f>
        <v>14</v>
      </c>
      <c r="AS2066" s="312"/>
      <c r="AT2066" s="312"/>
      <c r="AU2066" s="312"/>
      <c r="AV2066" s="312"/>
      <c r="AW2066" s="312"/>
      <c r="AZ2066">
        <v>2</v>
      </c>
      <c r="BA2066">
        <v>0</v>
      </c>
    </row>
    <row r="2067" spans="1:53" x14ac:dyDescent="0.25">
      <c r="A2067">
        <v>135</v>
      </c>
      <c r="B2067" t="s">
        <v>66</v>
      </c>
      <c r="C2067" t="s">
        <v>965</v>
      </c>
      <c r="D2067"/>
      <c r="E2067">
        <v>2</v>
      </c>
      <c r="F2067">
        <v>1</v>
      </c>
      <c r="G2067">
        <v>2</v>
      </c>
      <c r="H2067">
        <v>11</v>
      </c>
      <c r="I2067">
        <v>2</v>
      </c>
      <c r="J2067">
        <v>0</v>
      </c>
      <c r="K2067">
        <v>2</v>
      </c>
      <c r="L2067">
        <v>0</v>
      </c>
      <c r="M2067"/>
      <c r="O2067" s="101">
        <f>IF(ISBLANK(C2067),O2066,IF(COUNTIF(C$2:C2067,C2067)&gt;1,O2066,1+MAX(O2066,0)))</f>
        <v>55</v>
      </c>
      <c r="P2067" s="45">
        <f t="shared" si="704"/>
        <v>29</v>
      </c>
      <c r="Q2067" s="33" t="str">
        <f t="shared" si="705"/>
        <v/>
      </c>
      <c r="R2067" s="33">
        <f t="shared" si="706"/>
        <v>13</v>
      </c>
      <c r="S2067" s="33" t="str">
        <f t="shared" si="707"/>
        <v>135_13</v>
      </c>
      <c r="T2067" s="35" t="str">
        <f t="shared" si="708"/>
        <v>135PM</v>
      </c>
      <c r="U2067" s="35" t="str">
        <f t="shared" si="709"/>
        <v>135PMNS</v>
      </c>
      <c r="V2067" s="35" t="str">
        <f t="shared" si="725"/>
        <v>2C</v>
      </c>
      <c r="W2067" s="35" t="str">
        <f t="shared" si="718"/>
        <v>135PM2C212</v>
      </c>
      <c r="X2067" s="388">
        <f t="shared" si="719"/>
        <v>2</v>
      </c>
      <c r="Y2067" s="388">
        <f t="shared" si="720"/>
        <v>0</v>
      </c>
      <c r="Z2067" s="280" t="str">
        <f t="shared" si="711"/>
        <v/>
      </c>
      <c r="AA2067" s="280" t="str">
        <f t="shared" si="712"/>
        <v/>
      </c>
      <c r="AB2067" s="389" t="str">
        <f t="shared" si="721"/>
        <v/>
      </c>
      <c r="AC2067" s="389" t="str">
        <f t="shared" si="722"/>
        <v/>
      </c>
      <c r="AD2067" s="390" t="str">
        <f t="shared" si="713"/>
        <v/>
      </c>
      <c r="AE2067" s="282">
        <f t="shared" si="714"/>
        <v>0</v>
      </c>
      <c r="AF2067" s="359">
        <f t="shared" si="715"/>
        <v>0</v>
      </c>
      <c r="AG2067" s="280">
        <f t="shared" si="716"/>
        <v>0</v>
      </c>
      <c r="AH2067" s="280">
        <f t="shared" si="710"/>
        <v>0</v>
      </c>
      <c r="AI2067" s="280">
        <f>IF(ISBLANK(T2067),AI2066,IF(COUNTIF(T$2:T2067,T2067)&gt;1,AI2066,1+MAX(AI2066,0)))</f>
        <v>54</v>
      </c>
      <c r="AL2067" s="391" t="str">
        <f t="shared" si="723"/>
        <v/>
      </c>
      <c r="AM2067" s="391" t="str">
        <f t="shared" si="724"/>
        <v/>
      </c>
      <c r="AO2067" s="310" t="str">
        <f t="shared" si="717"/>
        <v/>
      </c>
      <c r="AP2067" s="310">
        <f>SUM(AO$1:AO2067)</f>
        <v>0</v>
      </c>
      <c r="AQ2067" s="310">
        <f>SUM(AK$2:AK2067)</f>
        <v>14</v>
      </c>
      <c r="AR2067" s="310">
        <f>COUNTA(AJ$2:AJ2067)</f>
        <v>14</v>
      </c>
      <c r="AS2067" s="312"/>
      <c r="AT2067" s="312"/>
      <c r="AU2067" s="312"/>
      <c r="AV2067" s="312"/>
      <c r="AW2067" s="312"/>
      <c r="AZ2067">
        <v>2</v>
      </c>
      <c r="BA2067">
        <v>0</v>
      </c>
    </row>
    <row r="2068" spans="1:53" x14ac:dyDescent="0.25">
      <c r="A2068">
        <v>135</v>
      </c>
      <c r="B2068" t="s">
        <v>66</v>
      </c>
      <c r="C2068" t="s">
        <v>965</v>
      </c>
      <c r="D2068"/>
      <c r="E2068">
        <v>2</v>
      </c>
      <c r="F2068">
        <v>1</v>
      </c>
      <c r="G2068">
        <v>3</v>
      </c>
      <c r="H2068">
        <v>23</v>
      </c>
      <c r="I2068">
        <v>9</v>
      </c>
      <c r="J2068">
        <v>2</v>
      </c>
      <c r="K2068">
        <v>1</v>
      </c>
      <c r="L2068">
        <v>11</v>
      </c>
      <c r="M2068"/>
      <c r="O2068" s="101">
        <f>IF(ISBLANK(C2068),O2067,IF(COUNTIF(C$2:C2068,C2068)&gt;1,O2067,1+MAX(O2067,0)))</f>
        <v>55</v>
      </c>
      <c r="P2068" s="45">
        <f t="shared" si="704"/>
        <v>29</v>
      </c>
      <c r="Q2068" s="33" t="str">
        <f t="shared" si="705"/>
        <v/>
      </c>
      <c r="R2068" s="33">
        <f t="shared" si="706"/>
        <v>13</v>
      </c>
      <c r="S2068" s="33" t="str">
        <f t="shared" si="707"/>
        <v>135_13</v>
      </c>
      <c r="T2068" s="35" t="str">
        <f t="shared" si="708"/>
        <v>135PM</v>
      </c>
      <c r="U2068" s="35" t="str">
        <f t="shared" si="709"/>
        <v>135PMEW</v>
      </c>
      <c r="V2068" s="35" t="str">
        <f t="shared" si="725"/>
        <v>2C</v>
      </c>
      <c r="W2068" s="35" t="str">
        <f t="shared" si="718"/>
        <v>135PM2C213</v>
      </c>
      <c r="X2068" s="388">
        <f t="shared" si="719"/>
        <v>1</v>
      </c>
      <c r="Y2068" s="388">
        <f t="shared" si="720"/>
        <v>11</v>
      </c>
      <c r="Z2068" s="280" t="str">
        <f t="shared" si="711"/>
        <v/>
      </c>
      <c r="AA2068" s="280" t="str">
        <f t="shared" si="712"/>
        <v/>
      </c>
      <c r="AB2068" s="389" t="str">
        <f t="shared" si="721"/>
        <v/>
      </c>
      <c r="AC2068" s="389" t="str">
        <f t="shared" si="722"/>
        <v/>
      </c>
      <c r="AD2068" s="390" t="str">
        <f t="shared" si="713"/>
        <v/>
      </c>
      <c r="AE2068" s="282">
        <f t="shared" si="714"/>
        <v>0</v>
      </c>
      <c r="AF2068" s="359">
        <f t="shared" si="715"/>
        <v>1</v>
      </c>
      <c r="AG2068" s="280">
        <f t="shared" si="716"/>
        <v>0</v>
      </c>
      <c r="AH2068" s="280">
        <f t="shared" si="710"/>
        <v>0</v>
      </c>
      <c r="AI2068" s="280">
        <f>IF(ISBLANK(T2068),AI2067,IF(COUNTIF(T$2:T2068,T2068)&gt;1,AI2067,1+MAX(AI2067,0)))</f>
        <v>54</v>
      </c>
      <c r="AL2068" s="391" t="str">
        <f t="shared" si="723"/>
        <v/>
      </c>
      <c r="AM2068" s="391" t="str">
        <f t="shared" si="724"/>
        <v/>
      </c>
      <c r="AO2068" s="310" t="str">
        <f t="shared" si="717"/>
        <v/>
      </c>
      <c r="AP2068" s="310">
        <f>SUM(AO$1:AO2068)</f>
        <v>0</v>
      </c>
      <c r="AQ2068" s="310">
        <f>SUM(AK$2:AK2068)</f>
        <v>14</v>
      </c>
      <c r="AR2068" s="310">
        <f>COUNTA(AJ$2:AJ2068)</f>
        <v>14</v>
      </c>
      <c r="AS2068" s="312"/>
      <c r="AT2068" s="312"/>
      <c r="AU2068" s="312"/>
      <c r="AV2068" s="312"/>
      <c r="AW2068" s="312"/>
      <c r="AZ2068">
        <v>1</v>
      </c>
      <c r="BA2068">
        <v>11</v>
      </c>
    </row>
    <row r="2069" spans="1:53" x14ac:dyDescent="0.25">
      <c r="A2069">
        <v>135</v>
      </c>
      <c r="B2069" t="s">
        <v>66</v>
      </c>
      <c r="C2069" t="s">
        <v>965</v>
      </c>
      <c r="D2069"/>
      <c r="E2069">
        <v>2</v>
      </c>
      <c r="F2069">
        <v>1</v>
      </c>
      <c r="G2069">
        <v>4</v>
      </c>
      <c r="H2069">
        <v>7</v>
      </c>
      <c r="I2069">
        <v>2</v>
      </c>
      <c r="J2069">
        <v>1</v>
      </c>
      <c r="K2069">
        <v>3</v>
      </c>
      <c r="L2069">
        <v>4</v>
      </c>
      <c r="M2069"/>
      <c r="O2069" s="101">
        <f>IF(ISBLANK(C2069),O2068,IF(COUNTIF(C$2:C2069,C2069)&gt;1,O2068,1+MAX(O2068,0)))</f>
        <v>55</v>
      </c>
      <c r="P2069" s="45">
        <f t="shared" si="704"/>
        <v>29</v>
      </c>
      <c r="Q2069" s="33" t="str">
        <f t="shared" si="705"/>
        <v/>
      </c>
      <c r="R2069" s="33">
        <f t="shared" si="706"/>
        <v>13</v>
      </c>
      <c r="S2069" s="33" t="str">
        <f t="shared" si="707"/>
        <v>135_13</v>
      </c>
      <c r="T2069" s="35" t="str">
        <f t="shared" si="708"/>
        <v>135PM</v>
      </c>
      <c r="U2069" s="35" t="str">
        <f t="shared" si="709"/>
        <v>135PMEW</v>
      </c>
      <c r="V2069" s="35" t="str">
        <f t="shared" si="725"/>
        <v>2C</v>
      </c>
      <c r="W2069" s="35" t="str">
        <f t="shared" si="718"/>
        <v>135PM2C214</v>
      </c>
      <c r="X2069" s="388">
        <f t="shared" si="719"/>
        <v>3</v>
      </c>
      <c r="Y2069" s="388">
        <f t="shared" si="720"/>
        <v>4</v>
      </c>
      <c r="Z2069" s="280" t="str">
        <f t="shared" si="711"/>
        <v/>
      </c>
      <c r="AA2069" s="280" t="str">
        <f t="shared" si="712"/>
        <v/>
      </c>
      <c r="AB2069" s="389" t="str">
        <f t="shared" si="721"/>
        <v/>
      </c>
      <c r="AC2069" s="389" t="str">
        <f t="shared" si="722"/>
        <v/>
      </c>
      <c r="AD2069" s="390" t="str">
        <f t="shared" si="713"/>
        <v/>
      </c>
      <c r="AE2069" s="282">
        <f t="shared" si="714"/>
        <v>0</v>
      </c>
      <c r="AF2069" s="359">
        <f t="shared" si="715"/>
        <v>0</v>
      </c>
      <c r="AG2069" s="280">
        <f t="shared" si="716"/>
        <v>0</v>
      </c>
      <c r="AH2069" s="280">
        <f t="shared" si="710"/>
        <v>0</v>
      </c>
      <c r="AI2069" s="280">
        <f>IF(ISBLANK(T2069),AI2068,IF(COUNTIF(T$2:T2069,T2069)&gt;1,AI2068,1+MAX(AI2068,0)))</f>
        <v>54</v>
      </c>
      <c r="AL2069" s="391" t="str">
        <f t="shared" si="723"/>
        <v/>
      </c>
      <c r="AM2069" s="391" t="str">
        <f t="shared" si="724"/>
        <v/>
      </c>
      <c r="AO2069" s="310" t="str">
        <f t="shared" si="717"/>
        <v/>
      </c>
      <c r="AP2069" s="310">
        <f>SUM(AO$1:AO2069)</f>
        <v>0</v>
      </c>
      <c r="AQ2069" s="310">
        <f>SUM(AK$2:AK2069)</f>
        <v>14</v>
      </c>
      <c r="AR2069" s="310">
        <f>COUNTA(AJ$2:AJ2069)</f>
        <v>14</v>
      </c>
      <c r="AS2069" s="312"/>
      <c r="AT2069" s="312"/>
      <c r="AU2069" s="312"/>
      <c r="AV2069" s="312"/>
      <c r="AW2069" s="312"/>
      <c r="AZ2069">
        <v>3</v>
      </c>
      <c r="BA2069">
        <v>4</v>
      </c>
    </row>
    <row r="2070" spans="1:53" x14ac:dyDescent="0.25">
      <c r="A2070">
        <v>135</v>
      </c>
      <c r="B2070" t="s">
        <v>66</v>
      </c>
      <c r="C2070" t="s">
        <v>965</v>
      </c>
      <c r="D2070"/>
      <c r="E2070">
        <v>2</v>
      </c>
      <c r="F2070">
        <v>2</v>
      </c>
      <c r="G2070">
        <v>1</v>
      </c>
      <c r="H2070">
        <v>4</v>
      </c>
      <c r="I2070">
        <v>1</v>
      </c>
      <c r="J2070">
        <v>0</v>
      </c>
      <c r="K2070">
        <v>2</v>
      </c>
      <c r="L2070">
        <v>0</v>
      </c>
      <c r="M2070"/>
      <c r="O2070" s="101">
        <f>IF(ISBLANK(C2070),O2069,IF(COUNTIF(C$2:C2070,C2070)&gt;1,O2069,1+MAX(O2069,0)))</f>
        <v>55</v>
      </c>
      <c r="P2070" s="45">
        <f t="shared" si="704"/>
        <v>29</v>
      </c>
      <c r="Q2070" s="33" t="str">
        <f t="shared" si="705"/>
        <v/>
      </c>
      <c r="R2070" s="33">
        <f t="shared" si="706"/>
        <v>14</v>
      </c>
      <c r="S2070" s="33" t="str">
        <f t="shared" si="707"/>
        <v>135_14</v>
      </c>
      <c r="T2070" s="35" t="str">
        <f t="shared" si="708"/>
        <v>135PM</v>
      </c>
      <c r="U2070" s="35" t="str">
        <f t="shared" si="709"/>
        <v>135PMNS</v>
      </c>
      <c r="V2070" s="35" t="str">
        <f t="shared" si="725"/>
        <v>2C</v>
      </c>
      <c r="W2070" s="35" t="str">
        <f t="shared" si="718"/>
        <v>135PM2C221</v>
      </c>
      <c r="X2070" s="388">
        <f t="shared" si="719"/>
        <v>2</v>
      </c>
      <c r="Y2070" s="388">
        <f t="shared" si="720"/>
        <v>0</v>
      </c>
      <c r="Z2070" s="280" t="str">
        <f t="shared" si="711"/>
        <v/>
      </c>
      <c r="AA2070" s="280" t="str">
        <f t="shared" si="712"/>
        <v/>
      </c>
      <c r="AB2070" s="389" t="str">
        <f t="shared" si="721"/>
        <v/>
      </c>
      <c r="AC2070" s="389" t="str">
        <f t="shared" si="722"/>
        <v/>
      </c>
      <c r="AD2070" s="390" t="str">
        <f t="shared" si="713"/>
        <v/>
      </c>
      <c r="AE2070" s="282">
        <f t="shared" si="714"/>
        <v>0</v>
      </c>
      <c r="AF2070" s="359">
        <f t="shared" si="715"/>
        <v>0</v>
      </c>
      <c r="AG2070" s="280">
        <f t="shared" si="716"/>
        <v>0</v>
      </c>
      <c r="AH2070" s="280">
        <f t="shared" si="710"/>
        <v>0</v>
      </c>
      <c r="AI2070" s="280">
        <f>IF(ISBLANK(T2070),AI2069,IF(COUNTIF(T$2:T2070,T2070)&gt;1,AI2069,1+MAX(AI2069,0)))</f>
        <v>54</v>
      </c>
      <c r="AL2070" s="391" t="str">
        <f t="shared" si="723"/>
        <v/>
      </c>
      <c r="AM2070" s="391" t="str">
        <f t="shared" si="724"/>
        <v/>
      </c>
      <c r="AO2070" s="310" t="str">
        <f t="shared" si="717"/>
        <v/>
      </c>
      <c r="AP2070" s="310">
        <f>SUM(AO$1:AO2070)</f>
        <v>0</v>
      </c>
      <c r="AQ2070" s="310">
        <f>SUM(AK$2:AK2070)</f>
        <v>14</v>
      </c>
      <c r="AR2070" s="310">
        <f>COUNTA(AJ$2:AJ2070)</f>
        <v>14</v>
      </c>
      <c r="AS2070" s="312"/>
      <c r="AT2070" s="312"/>
      <c r="AU2070" s="312"/>
      <c r="AV2070" s="312"/>
      <c r="AW2070" s="312"/>
      <c r="AZ2070">
        <v>2</v>
      </c>
      <c r="BA2070">
        <v>0</v>
      </c>
    </row>
    <row r="2071" spans="1:53" x14ac:dyDescent="0.25">
      <c r="A2071">
        <v>135</v>
      </c>
      <c r="B2071" t="s">
        <v>66</v>
      </c>
      <c r="C2071" t="s">
        <v>965</v>
      </c>
      <c r="D2071"/>
      <c r="E2071">
        <v>2</v>
      </c>
      <c r="F2071">
        <v>2</v>
      </c>
      <c r="G2071">
        <v>2</v>
      </c>
      <c r="H2071">
        <v>14</v>
      </c>
      <c r="I2071">
        <v>2</v>
      </c>
      <c r="J2071">
        <v>2</v>
      </c>
      <c r="K2071">
        <v>1</v>
      </c>
      <c r="L2071">
        <v>0</v>
      </c>
      <c r="M2071"/>
      <c r="O2071" s="101">
        <f>IF(ISBLANK(C2071),O2070,IF(COUNTIF(C$2:C2071,C2071)&gt;1,O2070,1+MAX(O2070,0)))</f>
        <v>55</v>
      </c>
      <c r="P2071" s="45">
        <f t="shared" si="704"/>
        <v>29</v>
      </c>
      <c r="Q2071" s="33" t="str">
        <f t="shared" si="705"/>
        <v/>
      </c>
      <c r="R2071" s="33">
        <f t="shared" si="706"/>
        <v>14</v>
      </c>
      <c r="S2071" s="33" t="str">
        <f t="shared" si="707"/>
        <v>135_14</v>
      </c>
      <c r="T2071" s="35" t="str">
        <f t="shared" si="708"/>
        <v>135PM</v>
      </c>
      <c r="U2071" s="35" t="str">
        <f t="shared" si="709"/>
        <v>135PMNS</v>
      </c>
      <c r="V2071" s="35" t="str">
        <f t="shared" si="725"/>
        <v>2C</v>
      </c>
      <c r="W2071" s="35" t="str">
        <f t="shared" si="718"/>
        <v>135PM2C222</v>
      </c>
      <c r="X2071" s="388">
        <f t="shared" si="719"/>
        <v>1</v>
      </c>
      <c r="Y2071" s="388">
        <f t="shared" si="720"/>
        <v>0</v>
      </c>
      <c r="Z2071" s="280" t="str">
        <f t="shared" si="711"/>
        <v/>
      </c>
      <c r="AA2071" s="280" t="str">
        <f t="shared" si="712"/>
        <v/>
      </c>
      <c r="AB2071" s="389" t="str">
        <f t="shared" si="721"/>
        <v/>
      </c>
      <c r="AC2071" s="389" t="str">
        <f t="shared" si="722"/>
        <v/>
      </c>
      <c r="AD2071" s="390" t="str">
        <f t="shared" si="713"/>
        <v/>
      </c>
      <c r="AE2071" s="282">
        <f t="shared" si="714"/>
        <v>0</v>
      </c>
      <c r="AF2071" s="359">
        <f t="shared" si="715"/>
        <v>0</v>
      </c>
      <c r="AG2071" s="280">
        <f t="shared" si="716"/>
        <v>0</v>
      </c>
      <c r="AH2071" s="280">
        <f t="shared" si="710"/>
        <v>0</v>
      </c>
      <c r="AI2071" s="280">
        <f>IF(ISBLANK(T2071),AI2070,IF(COUNTIF(T$2:T2071,T2071)&gt;1,AI2070,1+MAX(AI2070,0)))</f>
        <v>54</v>
      </c>
      <c r="AL2071" s="391" t="str">
        <f t="shared" si="723"/>
        <v/>
      </c>
      <c r="AM2071" s="391" t="str">
        <f t="shared" si="724"/>
        <v/>
      </c>
      <c r="AO2071" s="310" t="str">
        <f t="shared" si="717"/>
        <v/>
      </c>
      <c r="AP2071" s="310">
        <f>SUM(AO$1:AO2071)</f>
        <v>0</v>
      </c>
      <c r="AQ2071" s="310">
        <f>SUM(AK$2:AK2071)</f>
        <v>14</v>
      </c>
      <c r="AR2071" s="310">
        <f>COUNTA(AJ$2:AJ2071)</f>
        <v>14</v>
      </c>
      <c r="AS2071" s="312"/>
      <c r="AT2071" s="312"/>
      <c r="AU2071" s="312"/>
      <c r="AV2071" s="312"/>
      <c r="AW2071" s="312"/>
      <c r="AZ2071">
        <v>1</v>
      </c>
      <c r="BA2071">
        <v>0</v>
      </c>
    </row>
    <row r="2072" spans="1:53" x14ac:dyDescent="0.25">
      <c r="A2072">
        <v>135</v>
      </c>
      <c r="B2072" t="s">
        <v>66</v>
      </c>
      <c r="C2072" t="s">
        <v>965</v>
      </c>
      <c r="D2072"/>
      <c r="E2072">
        <v>2</v>
      </c>
      <c r="F2072">
        <v>2</v>
      </c>
      <c r="G2072">
        <v>3</v>
      </c>
      <c r="H2072">
        <v>30</v>
      </c>
      <c r="I2072">
        <v>12</v>
      </c>
      <c r="J2072">
        <v>7</v>
      </c>
      <c r="K2072">
        <v>1</v>
      </c>
      <c r="L2072">
        <v>10</v>
      </c>
      <c r="M2072"/>
      <c r="O2072" s="101">
        <f>IF(ISBLANK(C2072),O2071,IF(COUNTIF(C$2:C2072,C2072)&gt;1,O2071,1+MAX(O2071,0)))</f>
        <v>55</v>
      </c>
      <c r="P2072" s="45">
        <f t="shared" si="704"/>
        <v>29</v>
      </c>
      <c r="Q2072" s="33" t="str">
        <f t="shared" si="705"/>
        <v/>
      </c>
      <c r="R2072" s="33">
        <f t="shared" si="706"/>
        <v>14</v>
      </c>
      <c r="S2072" s="33" t="str">
        <f t="shared" si="707"/>
        <v>135_14</v>
      </c>
      <c r="T2072" s="35" t="str">
        <f t="shared" si="708"/>
        <v>135PM</v>
      </c>
      <c r="U2072" s="35" t="str">
        <f t="shared" si="709"/>
        <v>135PMEW</v>
      </c>
      <c r="V2072" s="35" t="str">
        <f t="shared" si="725"/>
        <v>2C</v>
      </c>
      <c r="W2072" s="35" t="str">
        <f t="shared" si="718"/>
        <v>135PM2C223</v>
      </c>
      <c r="X2072" s="388">
        <f t="shared" si="719"/>
        <v>1</v>
      </c>
      <c r="Y2072" s="388">
        <f t="shared" si="720"/>
        <v>10</v>
      </c>
      <c r="Z2072" s="280" t="str">
        <f t="shared" si="711"/>
        <v/>
      </c>
      <c r="AA2072" s="280" t="str">
        <f t="shared" si="712"/>
        <v/>
      </c>
      <c r="AB2072" s="389" t="str">
        <f t="shared" si="721"/>
        <v/>
      </c>
      <c r="AC2072" s="389" t="str">
        <f t="shared" si="722"/>
        <v/>
      </c>
      <c r="AD2072" s="390" t="str">
        <f t="shared" si="713"/>
        <v/>
      </c>
      <c r="AE2072" s="282">
        <f t="shared" si="714"/>
        <v>0</v>
      </c>
      <c r="AF2072" s="359">
        <f t="shared" si="715"/>
        <v>1</v>
      </c>
      <c r="AG2072" s="280">
        <f t="shared" si="716"/>
        <v>0</v>
      </c>
      <c r="AH2072" s="280">
        <f t="shared" si="710"/>
        <v>0</v>
      </c>
      <c r="AI2072" s="280">
        <f>IF(ISBLANK(T2072),AI2071,IF(COUNTIF(T$2:T2072,T2072)&gt;1,AI2071,1+MAX(AI2071,0)))</f>
        <v>54</v>
      </c>
      <c r="AL2072" s="391" t="str">
        <f t="shared" si="723"/>
        <v/>
      </c>
      <c r="AM2072" s="391" t="str">
        <f t="shared" si="724"/>
        <v/>
      </c>
      <c r="AO2072" s="310" t="str">
        <f t="shared" si="717"/>
        <v/>
      </c>
      <c r="AP2072" s="310">
        <f>SUM(AO$1:AO2072)</f>
        <v>0</v>
      </c>
      <c r="AQ2072" s="310">
        <f>SUM(AK$2:AK2072)</f>
        <v>14</v>
      </c>
      <c r="AR2072" s="310">
        <f>COUNTA(AJ$2:AJ2072)</f>
        <v>14</v>
      </c>
      <c r="AS2072" s="312"/>
      <c r="AT2072" s="312"/>
      <c r="AU2072" s="312"/>
      <c r="AV2072" s="312"/>
      <c r="AW2072" s="312"/>
      <c r="AZ2072">
        <v>1</v>
      </c>
      <c r="BA2072">
        <v>10</v>
      </c>
    </row>
    <row r="2073" spans="1:53" x14ac:dyDescent="0.25">
      <c r="A2073">
        <v>135</v>
      </c>
      <c r="B2073" t="s">
        <v>66</v>
      </c>
      <c r="C2073" t="s">
        <v>965</v>
      </c>
      <c r="D2073"/>
      <c r="E2073">
        <v>2</v>
      </c>
      <c r="F2073">
        <v>2</v>
      </c>
      <c r="G2073">
        <v>4</v>
      </c>
      <c r="H2073">
        <v>7</v>
      </c>
      <c r="I2073">
        <v>2</v>
      </c>
      <c r="J2073">
        <v>0</v>
      </c>
      <c r="K2073">
        <v>3</v>
      </c>
      <c r="L2073">
        <v>3</v>
      </c>
      <c r="M2073"/>
      <c r="O2073" s="101">
        <f>IF(ISBLANK(C2073),O2072,IF(COUNTIF(C$2:C2073,C2073)&gt;1,O2072,1+MAX(O2072,0)))</f>
        <v>55</v>
      </c>
      <c r="P2073" s="45">
        <f t="shared" si="704"/>
        <v>29</v>
      </c>
      <c r="Q2073" s="33" t="str">
        <f t="shared" si="705"/>
        <v/>
      </c>
      <c r="R2073" s="33">
        <f t="shared" si="706"/>
        <v>14</v>
      </c>
      <c r="S2073" s="33" t="str">
        <f t="shared" si="707"/>
        <v>135_14</v>
      </c>
      <c r="T2073" s="35" t="str">
        <f t="shared" si="708"/>
        <v>135PM</v>
      </c>
      <c r="U2073" s="35" t="str">
        <f t="shared" si="709"/>
        <v>135PMEW</v>
      </c>
      <c r="V2073" s="35" t="str">
        <f t="shared" si="725"/>
        <v>2C</v>
      </c>
      <c r="W2073" s="35" t="str">
        <f t="shared" si="718"/>
        <v>135PM2C224</v>
      </c>
      <c r="X2073" s="388">
        <f t="shared" si="719"/>
        <v>3</v>
      </c>
      <c r="Y2073" s="388">
        <f t="shared" si="720"/>
        <v>3</v>
      </c>
      <c r="Z2073" s="280" t="str">
        <f t="shared" si="711"/>
        <v/>
      </c>
      <c r="AA2073" s="280" t="str">
        <f t="shared" si="712"/>
        <v/>
      </c>
      <c r="AB2073" s="389" t="str">
        <f t="shared" si="721"/>
        <v/>
      </c>
      <c r="AC2073" s="389" t="str">
        <f t="shared" si="722"/>
        <v/>
      </c>
      <c r="AD2073" s="390" t="str">
        <f t="shared" si="713"/>
        <v/>
      </c>
      <c r="AE2073" s="282">
        <f t="shared" si="714"/>
        <v>0</v>
      </c>
      <c r="AF2073" s="359">
        <f t="shared" si="715"/>
        <v>0</v>
      </c>
      <c r="AG2073" s="280">
        <f t="shared" si="716"/>
        <v>0</v>
      </c>
      <c r="AH2073" s="280">
        <f t="shared" si="710"/>
        <v>0</v>
      </c>
      <c r="AI2073" s="280">
        <f>IF(ISBLANK(T2073),AI2072,IF(COUNTIF(T$2:T2073,T2073)&gt;1,AI2072,1+MAX(AI2072,0)))</f>
        <v>54</v>
      </c>
      <c r="AL2073" s="391" t="str">
        <f t="shared" si="723"/>
        <v/>
      </c>
      <c r="AM2073" s="391" t="str">
        <f t="shared" si="724"/>
        <v/>
      </c>
      <c r="AO2073" s="310" t="str">
        <f t="shared" si="717"/>
        <v/>
      </c>
      <c r="AP2073" s="310">
        <f>SUM(AO$1:AO2073)</f>
        <v>0</v>
      </c>
      <c r="AQ2073" s="310">
        <f>SUM(AK$2:AK2073)</f>
        <v>14</v>
      </c>
      <c r="AR2073" s="310">
        <f>COUNTA(AJ$2:AJ2073)</f>
        <v>14</v>
      </c>
      <c r="AS2073" s="312"/>
      <c r="AT2073" s="312"/>
      <c r="AU2073" s="312"/>
      <c r="AV2073" s="312"/>
      <c r="AW2073" s="312"/>
      <c r="AZ2073">
        <v>3</v>
      </c>
      <c r="BA2073">
        <v>3</v>
      </c>
    </row>
    <row r="2074" spans="1:53" x14ac:dyDescent="0.25">
      <c r="A2074">
        <v>135</v>
      </c>
      <c r="B2074" t="s">
        <v>66</v>
      </c>
      <c r="C2074" t="s">
        <v>965</v>
      </c>
      <c r="D2074"/>
      <c r="E2074">
        <v>2</v>
      </c>
      <c r="F2074">
        <v>3</v>
      </c>
      <c r="G2074">
        <v>1</v>
      </c>
      <c r="H2074">
        <v>6</v>
      </c>
      <c r="I2074">
        <v>4</v>
      </c>
      <c r="J2074">
        <v>0</v>
      </c>
      <c r="K2074">
        <v>5</v>
      </c>
      <c r="L2074">
        <v>0</v>
      </c>
      <c r="M2074"/>
      <c r="O2074" s="101">
        <f>IF(ISBLANK(C2074),O2073,IF(COUNTIF(C$2:C2074,C2074)&gt;1,O2073,1+MAX(O2073,0)))</f>
        <v>55</v>
      </c>
      <c r="P2074" s="45">
        <f t="shared" si="704"/>
        <v>29</v>
      </c>
      <c r="Q2074" s="33" t="str">
        <f t="shared" si="705"/>
        <v/>
      </c>
      <c r="R2074" s="33">
        <f t="shared" si="706"/>
        <v>15</v>
      </c>
      <c r="S2074" s="33" t="str">
        <f t="shared" si="707"/>
        <v>135_15</v>
      </c>
      <c r="T2074" s="35" t="str">
        <f t="shared" si="708"/>
        <v>135PM</v>
      </c>
      <c r="U2074" s="35" t="str">
        <f t="shared" si="709"/>
        <v>135PMNS</v>
      </c>
      <c r="V2074" s="35" t="str">
        <f t="shared" si="725"/>
        <v>2C</v>
      </c>
      <c r="W2074" s="35" t="str">
        <f t="shared" si="718"/>
        <v>135PM2C231</v>
      </c>
      <c r="X2074" s="388">
        <f t="shared" si="719"/>
        <v>5</v>
      </c>
      <c r="Y2074" s="388">
        <f t="shared" si="720"/>
        <v>0</v>
      </c>
      <c r="Z2074" s="280" t="str">
        <f t="shared" si="711"/>
        <v/>
      </c>
      <c r="AA2074" s="280" t="str">
        <f t="shared" si="712"/>
        <v/>
      </c>
      <c r="AB2074" s="389" t="str">
        <f t="shared" si="721"/>
        <v/>
      </c>
      <c r="AC2074" s="389" t="str">
        <f t="shared" si="722"/>
        <v/>
      </c>
      <c r="AD2074" s="390" t="str">
        <f t="shared" si="713"/>
        <v/>
      </c>
      <c r="AE2074" s="282">
        <f t="shared" si="714"/>
        <v>0</v>
      </c>
      <c r="AF2074" s="359">
        <f t="shared" si="715"/>
        <v>0</v>
      </c>
      <c r="AG2074" s="280">
        <f t="shared" si="716"/>
        <v>0</v>
      </c>
      <c r="AH2074" s="280">
        <f t="shared" si="710"/>
        <v>0</v>
      </c>
      <c r="AI2074" s="280">
        <f>IF(ISBLANK(T2074),AI2073,IF(COUNTIF(T$2:T2074,T2074)&gt;1,AI2073,1+MAX(AI2073,0)))</f>
        <v>54</v>
      </c>
      <c r="AL2074" s="391" t="str">
        <f t="shared" si="723"/>
        <v/>
      </c>
      <c r="AM2074" s="391" t="str">
        <f t="shared" si="724"/>
        <v/>
      </c>
      <c r="AO2074" s="310" t="str">
        <f t="shared" si="717"/>
        <v/>
      </c>
      <c r="AP2074" s="310">
        <f>SUM(AO$1:AO2074)</f>
        <v>0</v>
      </c>
      <c r="AQ2074" s="310">
        <f>SUM(AK$2:AK2074)</f>
        <v>14</v>
      </c>
      <c r="AR2074" s="310">
        <f>COUNTA(AJ$2:AJ2074)</f>
        <v>14</v>
      </c>
      <c r="AS2074" s="312"/>
      <c r="AT2074" s="312"/>
      <c r="AU2074" s="312"/>
      <c r="AV2074" s="312"/>
      <c r="AW2074" s="312"/>
      <c r="AZ2074">
        <v>5</v>
      </c>
      <c r="BA2074">
        <v>0</v>
      </c>
    </row>
    <row r="2075" spans="1:53" x14ac:dyDescent="0.25">
      <c r="A2075">
        <v>135</v>
      </c>
      <c r="B2075" t="s">
        <v>66</v>
      </c>
      <c r="C2075" t="s">
        <v>965</v>
      </c>
      <c r="D2075"/>
      <c r="E2075">
        <v>2</v>
      </c>
      <c r="F2075">
        <v>3</v>
      </c>
      <c r="G2075">
        <v>2</v>
      </c>
      <c r="H2075">
        <v>11</v>
      </c>
      <c r="I2075">
        <v>4</v>
      </c>
      <c r="J2075">
        <v>2</v>
      </c>
      <c r="K2075">
        <v>1</v>
      </c>
      <c r="L2075">
        <v>0</v>
      </c>
      <c r="M2075"/>
      <c r="O2075" s="101">
        <f>IF(ISBLANK(C2075),O2074,IF(COUNTIF(C$2:C2075,C2075)&gt;1,O2074,1+MAX(O2074,0)))</f>
        <v>55</v>
      </c>
      <c r="P2075" s="45">
        <f t="shared" si="704"/>
        <v>29</v>
      </c>
      <c r="Q2075" s="33" t="str">
        <f t="shared" si="705"/>
        <v/>
      </c>
      <c r="R2075" s="33">
        <f t="shared" si="706"/>
        <v>15</v>
      </c>
      <c r="S2075" s="33" t="str">
        <f t="shared" si="707"/>
        <v>135_15</v>
      </c>
      <c r="T2075" s="35" t="str">
        <f t="shared" si="708"/>
        <v>135PM</v>
      </c>
      <c r="U2075" s="35" t="str">
        <f t="shared" si="709"/>
        <v>135PMNS</v>
      </c>
      <c r="V2075" s="35" t="str">
        <f t="shared" si="725"/>
        <v>2C</v>
      </c>
      <c r="W2075" s="35" t="str">
        <f t="shared" si="718"/>
        <v>135PM2C232</v>
      </c>
      <c r="X2075" s="388">
        <f t="shared" si="719"/>
        <v>1</v>
      </c>
      <c r="Y2075" s="388">
        <f t="shared" si="720"/>
        <v>0</v>
      </c>
      <c r="Z2075" s="280" t="str">
        <f t="shared" si="711"/>
        <v/>
      </c>
      <c r="AA2075" s="280" t="str">
        <f t="shared" si="712"/>
        <v/>
      </c>
      <c r="AB2075" s="389" t="str">
        <f t="shared" si="721"/>
        <v/>
      </c>
      <c r="AC2075" s="389" t="str">
        <f t="shared" si="722"/>
        <v/>
      </c>
      <c r="AD2075" s="390" t="str">
        <f t="shared" si="713"/>
        <v/>
      </c>
      <c r="AE2075" s="282">
        <f t="shared" si="714"/>
        <v>0</v>
      </c>
      <c r="AF2075" s="359">
        <f t="shared" si="715"/>
        <v>0</v>
      </c>
      <c r="AG2075" s="280">
        <f t="shared" si="716"/>
        <v>0</v>
      </c>
      <c r="AH2075" s="280">
        <f t="shared" si="710"/>
        <v>0</v>
      </c>
      <c r="AI2075" s="280">
        <f>IF(ISBLANK(T2075),AI2074,IF(COUNTIF(T$2:T2075,T2075)&gt;1,AI2074,1+MAX(AI2074,0)))</f>
        <v>54</v>
      </c>
      <c r="AL2075" s="391" t="str">
        <f t="shared" si="723"/>
        <v/>
      </c>
      <c r="AM2075" s="391" t="str">
        <f t="shared" si="724"/>
        <v/>
      </c>
      <c r="AO2075" s="310" t="str">
        <f t="shared" si="717"/>
        <v/>
      </c>
      <c r="AP2075" s="310">
        <f>SUM(AO$1:AO2075)</f>
        <v>0</v>
      </c>
      <c r="AQ2075" s="310">
        <f>SUM(AK$2:AK2075)</f>
        <v>14</v>
      </c>
      <c r="AR2075" s="310">
        <f>COUNTA(AJ$2:AJ2075)</f>
        <v>14</v>
      </c>
      <c r="AS2075" s="312"/>
      <c r="AT2075" s="312"/>
      <c r="AU2075" s="312"/>
      <c r="AV2075" s="312"/>
      <c r="AW2075" s="312"/>
      <c r="AZ2075">
        <v>1</v>
      </c>
      <c r="BA2075">
        <v>0</v>
      </c>
    </row>
    <row r="2076" spans="1:53" x14ac:dyDescent="0.25">
      <c r="A2076">
        <v>135</v>
      </c>
      <c r="B2076" t="s">
        <v>66</v>
      </c>
      <c r="C2076" t="s">
        <v>965</v>
      </c>
      <c r="D2076"/>
      <c r="E2076">
        <v>2</v>
      </c>
      <c r="F2076">
        <v>3</v>
      </c>
      <c r="G2076">
        <v>3</v>
      </c>
      <c r="H2076">
        <v>26</v>
      </c>
      <c r="I2076">
        <v>7</v>
      </c>
      <c r="J2076">
        <v>3</v>
      </c>
      <c r="K2076">
        <v>0</v>
      </c>
      <c r="L2076">
        <v>11</v>
      </c>
      <c r="M2076"/>
      <c r="O2076" s="101">
        <f>IF(ISBLANK(C2076),O2075,IF(COUNTIF(C$2:C2076,C2076)&gt;1,O2075,1+MAX(O2075,0)))</f>
        <v>55</v>
      </c>
      <c r="P2076" s="45">
        <f t="shared" si="704"/>
        <v>29</v>
      </c>
      <c r="Q2076" s="33" t="str">
        <f t="shared" si="705"/>
        <v/>
      </c>
      <c r="R2076" s="33">
        <f t="shared" si="706"/>
        <v>15</v>
      </c>
      <c r="S2076" s="33" t="str">
        <f t="shared" si="707"/>
        <v>135_15</v>
      </c>
      <c r="T2076" s="35" t="str">
        <f t="shared" si="708"/>
        <v>135PM</v>
      </c>
      <c r="U2076" s="35" t="str">
        <f t="shared" si="709"/>
        <v>135PMEW</v>
      </c>
      <c r="V2076" s="35" t="str">
        <f t="shared" si="725"/>
        <v>2C</v>
      </c>
      <c r="W2076" s="35" t="str">
        <f t="shared" si="718"/>
        <v>135PM2C233</v>
      </c>
      <c r="X2076" s="388">
        <f t="shared" si="719"/>
        <v>0</v>
      </c>
      <c r="Y2076" s="388">
        <f t="shared" si="720"/>
        <v>11</v>
      </c>
      <c r="Z2076" s="280" t="str">
        <f t="shared" si="711"/>
        <v/>
      </c>
      <c r="AA2076" s="280" t="str">
        <f t="shared" si="712"/>
        <v/>
      </c>
      <c r="AB2076" s="389" t="str">
        <f t="shared" si="721"/>
        <v/>
      </c>
      <c r="AC2076" s="389" t="str">
        <f t="shared" si="722"/>
        <v/>
      </c>
      <c r="AD2076" s="390" t="str">
        <f t="shared" si="713"/>
        <v/>
      </c>
      <c r="AE2076" s="282">
        <f t="shared" si="714"/>
        <v>0</v>
      </c>
      <c r="AF2076" s="359">
        <f t="shared" si="715"/>
        <v>1</v>
      </c>
      <c r="AG2076" s="280">
        <f t="shared" si="716"/>
        <v>0</v>
      </c>
      <c r="AH2076" s="280">
        <f t="shared" si="710"/>
        <v>0</v>
      </c>
      <c r="AI2076" s="280">
        <f>IF(ISBLANK(T2076),AI2075,IF(COUNTIF(T$2:T2076,T2076)&gt;1,AI2075,1+MAX(AI2075,0)))</f>
        <v>54</v>
      </c>
      <c r="AL2076" s="391" t="str">
        <f t="shared" si="723"/>
        <v/>
      </c>
      <c r="AM2076" s="391" t="str">
        <f t="shared" si="724"/>
        <v/>
      </c>
      <c r="AO2076" s="310" t="str">
        <f t="shared" si="717"/>
        <v/>
      </c>
      <c r="AP2076" s="310">
        <f>SUM(AO$1:AO2076)</f>
        <v>0</v>
      </c>
      <c r="AQ2076" s="310">
        <f>SUM(AK$2:AK2076)</f>
        <v>14</v>
      </c>
      <c r="AR2076" s="310">
        <f>COUNTA(AJ$2:AJ2076)</f>
        <v>14</v>
      </c>
      <c r="AS2076" s="312"/>
      <c r="AT2076" s="312"/>
      <c r="AU2076" s="312"/>
      <c r="AV2076" s="312"/>
      <c r="AW2076" s="312"/>
      <c r="AZ2076">
        <v>0</v>
      </c>
      <c r="BA2076">
        <v>11</v>
      </c>
    </row>
    <row r="2077" spans="1:53" x14ac:dyDescent="0.25">
      <c r="A2077">
        <v>135</v>
      </c>
      <c r="B2077" t="s">
        <v>66</v>
      </c>
      <c r="C2077" t="s">
        <v>965</v>
      </c>
      <c r="D2077"/>
      <c r="E2077">
        <v>2</v>
      </c>
      <c r="F2077">
        <v>3</v>
      </c>
      <c r="G2077">
        <v>4</v>
      </c>
      <c r="H2077">
        <v>6</v>
      </c>
      <c r="I2077">
        <v>2</v>
      </c>
      <c r="J2077">
        <v>1</v>
      </c>
      <c r="K2077">
        <v>1</v>
      </c>
      <c r="L2077">
        <v>2</v>
      </c>
      <c r="M2077"/>
      <c r="O2077" s="101">
        <f>IF(ISBLANK(C2077),O2076,IF(COUNTIF(C$2:C2077,C2077)&gt;1,O2076,1+MAX(O2076,0)))</f>
        <v>55</v>
      </c>
      <c r="P2077" s="45">
        <f t="shared" si="704"/>
        <v>29</v>
      </c>
      <c r="Q2077" s="33" t="str">
        <f t="shared" si="705"/>
        <v/>
      </c>
      <c r="R2077" s="33">
        <f t="shared" si="706"/>
        <v>15</v>
      </c>
      <c r="S2077" s="33" t="str">
        <f t="shared" si="707"/>
        <v>135_15</v>
      </c>
      <c r="T2077" s="35" t="str">
        <f t="shared" si="708"/>
        <v>135PM</v>
      </c>
      <c r="U2077" s="35" t="str">
        <f t="shared" si="709"/>
        <v>135PMEW</v>
      </c>
      <c r="V2077" s="35" t="str">
        <f t="shared" si="725"/>
        <v>2C</v>
      </c>
      <c r="W2077" s="35" t="str">
        <f t="shared" si="718"/>
        <v>135PM2C234</v>
      </c>
      <c r="X2077" s="388">
        <f t="shared" si="719"/>
        <v>1</v>
      </c>
      <c r="Y2077" s="388">
        <f t="shared" si="720"/>
        <v>2</v>
      </c>
      <c r="Z2077" s="280" t="str">
        <f t="shared" si="711"/>
        <v/>
      </c>
      <c r="AA2077" s="280" t="str">
        <f t="shared" si="712"/>
        <v/>
      </c>
      <c r="AB2077" s="389" t="str">
        <f t="shared" si="721"/>
        <v/>
      </c>
      <c r="AC2077" s="389" t="str">
        <f t="shared" si="722"/>
        <v/>
      </c>
      <c r="AD2077" s="390" t="str">
        <f t="shared" si="713"/>
        <v/>
      </c>
      <c r="AE2077" s="282">
        <f t="shared" si="714"/>
        <v>0</v>
      </c>
      <c r="AF2077" s="359">
        <f t="shared" si="715"/>
        <v>0</v>
      </c>
      <c r="AG2077" s="280">
        <f t="shared" si="716"/>
        <v>0</v>
      </c>
      <c r="AH2077" s="280">
        <f t="shared" si="710"/>
        <v>0</v>
      </c>
      <c r="AI2077" s="280">
        <f>IF(ISBLANK(T2077),AI2076,IF(COUNTIF(T$2:T2077,T2077)&gt;1,AI2076,1+MAX(AI2076,0)))</f>
        <v>54</v>
      </c>
      <c r="AL2077" s="391" t="str">
        <f t="shared" si="723"/>
        <v/>
      </c>
      <c r="AM2077" s="391" t="str">
        <f t="shared" si="724"/>
        <v/>
      </c>
      <c r="AO2077" s="310" t="str">
        <f t="shared" si="717"/>
        <v/>
      </c>
      <c r="AP2077" s="310">
        <f>SUM(AO$1:AO2077)</f>
        <v>0</v>
      </c>
      <c r="AQ2077" s="310">
        <f>SUM(AK$2:AK2077)</f>
        <v>14</v>
      </c>
      <c r="AR2077" s="310">
        <f>COUNTA(AJ$2:AJ2077)</f>
        <v>14</v>
      </c>
      <c r="AS2077" s="312"/>
      <c r="AT2077" s="312"/>
      <c r="AU2077" s="312"/>
      <c r="AV2077" s="312"/>
      <c r="AW2077" s="312"/>
      <c r="AZ2077">
        <v>1</v>
      </c>
      <c r="BA2077">
        <v>2</v>
      </c>
    </row>
    <row r="2078" spans="1:53" x14ac:dyDescent="0.25">
      <c r="A2078">
        <v>135</v>
      </c>
      <c r="B2078" t="s">
        <v>66</v>
      </c>
      <c r="C2078" t="s">
        <v>965</v>
      </c>
      <c r="D2078"/>
      <c r="E2078">
        <v>2</v>
      </c>
      <c r="F2078">
        <v>4</v>
      </c>
      <c r="G2078">
        <v>1</v>
      </c>
      <c r="H2078">
        <v>15</v>
      </c>
      <c r="I2078">
        <v>7</v>
      </c>
      <c r="J2078">
        <v>0</v>
      </c>
      <c r="K2078">
        <v>7</v>
      </c>
      <c r="L2078">
        <v>1</v>
      </c>
      <c r="M2078"/>
      <c r="O2078" s="101">
        <f>IF(ISBLANK(C2078),O2077,IF(COUNTIF(C$2:C2078,C2078)&gt;1,O2077,1+MAX(O2077,0)))</f>
        <v>55</v>
      </c>
      <c r="P2078" s="45">
        <f t="shared" si="704"/>
        <v>29</v>
      </c>
      <c r="Q2078" s="33" t="str">
        <f t="shared" si="705"/>
        <v/>
      </c>
      <c r="R2078" s="33">
        <f t="shared" si="706"/>
        <v>16</v>
      </c>
      <c r="S2078" s="33" t="str">
        <f t="shared" si="707"/>
        <v>135_16</v>
      </c>
      <c r="T2078" s="35" t="str">
        <f t="shared" si="708"/>
        <v>135PM</v>
      </c>
      <c r="U2078" s="35" t="str">
        <f t="shared" si="709"/>
        <v>135PMNS</v>
      </c>
      <c r="V2078" s="35" t="str">
        <f t="shared" si="725"/>
        <v>2C</v>
      </c>
      <c r="W2078" s="35" t="str">
        <f t="shared" si="718"/>
        <v>135PM2C241</v>
      </c>
      <c r="X2078" s="388">
        <f t="shared" si="719"/>
        <v>7</v>
      </c>
      <c r="Y2078" s="388">
        <f t="shared" si="720"/>
        <v>1</v>
      </c>
      <c r="Z2078" s="280" t="str">
        <f t="shared" si="711"/>
        <v/>
      </c>
      <c r="AA2078" s="280" t="str">
        <f t="shared" si="712"/>
        <v/>
      </c>
      <c r="AB2078" s="389" t="str">
        <f t="shared" si="721"/>
        <v/>
      </c>
      <c r="AC2078" s="389" t="str">
        <f t="shared" si="722"/>
        <v/>
      </c>
      <c r="AD2078" s="390" t="str">
        <f t="shared" si="713"/>
        <v/>
      </c>
      <c r="AE2078" s="282">
        <f t="shared" si="714"/>
        <v>0</v>
      </c>
      <c r="AF2078" s="359">
        <f t="shared" si="715"/>
        <v>0</v>
      </c>
      <c r="AG2078" s="280">
        <f t="shared" si="716"/>
        <v>0</v>
      </c>
      <c r="AH2078" s="280">
        <f t="shared" si="710"/>
        <v>0</v>
      </c>
      <c r="AI2078" s="280">
        <f>IF(ISBLANK(T2078),AI2077,IF(COUNTIF(T$2:T2078,T2078)&gt;1,AI2077,1+MAX(AI2077,0)))</f>
        <v>54</v>
      </c>
      <c r="AL2078" s="391" t="str">
        <f t="shared" si="723"/>
        <v/>
      </c>
      <c r="AM2078" s="391" t="str">
        <f t="shared" si="724"/>
        <v/>
      </c>
      <c r="AO2078" s="310" t="str">
        <f t="shared" si="717"/>
        <v/>
      </c>
      <c r="AP2078" s="310">
        <f>SUM(AO$1:AO2078)</f>
        <v>0</v>
      </c>
      <c r="AQ2078" s="310">
        <f>SUM(AK$2:AK2078)</f>
        <v>14</v>
      </c>
      <c r="AR2078" s="310">
        <f>COUNTA(AJ$2:AJ2078)</f>
        <v>14</v>
      </c>
      <c r="AS2078" s="312"/>
      <c r="AT2078" s="312"/>
      <c r="AU2078" s="312"/>
      <c r="AV2078" s="312"/>
      <c r="AW2078" s="312"/>
      <c r="AZ2078">
        <v>7</v>
      </c>
      <c r="BA2078">
        <v>1</v>
      </c>
    </row>
    <row r="2079" spans="1:53" x14ac:dyDescent="0.25">
      <c r="A2079">
        <v>135</v>
      </c>
      <c r="B2079" t="s">
        <v>66</v>
      </c>
      <c r="C2079" t="s">
        <v>965</v>
      </c>
      <c r="D2079"/>
      <c r="E2079">
        <v>2</v>
      </c>
      <c r="F2079">
        <v>4</v>
      </c>
      <c r="G2079">
        <v>2</v>
      </c>
      <c r="H2079">
        <v>14</v>
      </c>
      <c r="I2079">
        <v>3</v>
      </c>
      <c r="J2079">
        <v>0</v>
      </c>
      <c r="K2079">
        <v>3</v>
      </c>
      <c r="L2079">
        <v>0</v>
      </c>
      <c r="M2079"/>
      <c r="O2079" s="101">
        <f>IF(ISBLANK(C2079),O2078,IF(COUNTIF(C$2:C2079,C2079)&gt;1,O2078,1+MAX(O2078,0)))</f>
        <v>55</v>
      </c>
      <c r="P2079" s="45">
        <f t="shared" si="704"/>
        <v>29</v>
      </c>
      <c r="Q2079" s="33" t="str">
        <f t="shared" si="705"/>
        <v/>
      </c>
      <c r="R2079" s="33">
        <f t="shared" si="706"/>
        <v>16</v>
      </c>
      <c r="S2079" s="33" t="str">
        <f t="shared" si="707"/>
        <v>135_16</v>
      </c>
      <c r="T2079" s="35" t="str">
        <f t="shared" si="708"/>
        <v>135PM</v>
      </c>
      <c r="U2079" s="35" t="str">
        <f t="shared" si="709"/>
        <v>135PMNS</v>
      </c>
      <c r="V2079" s="35" t="str">
        <f t="shared" si="725"/>
        <v>2C</v>
      </c>
      <c r="W2079" s="35" t="str">
        <f t="shared" si="718"/>
        <v>135PM2C242</v>
      </c>
      <c r="X2079" s="388">
        <f t="shared" si="719"/>
        <v>3</v>
      </c>
      <c r="Y2079" s="388">
        <f t="shared" si="720"/>
        <v>0</v>
      </c>
      <c r="Z2079" s="280" t="str">
        <f t="shared" si="711"/>
        <v/>
      </c>
      <c r="AA2079" s="280" t="str">
        <f t="shared" si="712"/>
        <v/>
      </c>
      <c r="AB2079" s="389" t="str">
        <f t="shared" si="721"/>
        <v/>
      </c>
      <c r="AC2079" s="389" t="str">
        <f t="shared" si="722"/>
        <v/>
      </c>
      <c r="AD2079" s="390" t="str">
        <f t="shared" si="713"/>
        <v/>
      </c>
      <c r="AE2079" s="282">
        <f t="shared" si="714"/>
        <v>0</v>
      </c>
      <c r="AF2079" s="359">
        <f t="shared" si="715"/>
        <v>0</v>
      </c>
      <c r="AG2079" s="280">
        <f t="shared" si="716"/>
        <v>0</v>
      </c>
      <c r="AH2079" s="280">
        <f t="shared" si="710"/>
        <v>0</v>
      </c>
      <c r="AI2079" s="280">
        <f>IF(ISBLANK(T2079),AI2078,IF(COUNTIF(T$2:T2079,T2079)&gt;1,AI2078,1+MAX(AI2078,0)))</f>
        <v>54</v>
      </c>
      <c r="AL2079" s="391" t="str">
        <f t="shared" si="723"/>
        <v/>
      </c>
      <c r="AM2079" s="391" t="str">
        <f t="shared" si="724"/>
        <v/>
      </c>
      <c r="AO2079" s="310" t="str">
        <f t="shared" si="717"/>
        <v/>
      </c>
      <c r="AP2079" s="310">
        <f>SUM(AO$1:AO2079)</f>
        <v>0</v>
      </c>
      <c r="AQ2079" s="310">
        <f>SUM(AK$2:AK2079)</f>
        <v>14</v>
      </c>
      <c r="AR2079" s="310">
        <f>COUNTA(AJ$2:AJ2079)</f>
        <v>14</v>
      </c>
      <c r="AS2079" s="312"/>
      <c r="AT2079" s="312"/>
      <c r="AU2079" s="312"/>
      <c r="AV2079" s="312"/>
      <c r="AW2079" s="312"/>
      <c r="AZ2079">
        <v>3</v>
      </c>
      <c r="BA2079">
        <v>0</v>
      </c>
    </row>
    <row r="2080" spans="1:53" x14ac:dyDescent="0.25">
      <c r="A2080">
        <v>135</v>
      </c>
      <c r="B2080" t="s">
        <v>66</v>
      </c>
      <c r="C2080" t="s">
        <v>965</v>
      </c>
      <c r="D2080"/>
      <c r="E2080">
        <v>2</v>
      </c>
      <c r="F2080">
        <v>4</v>
      </c>
      <c r="G2080">
        <v>3</v>
      </c>
      <c r="H2080">
        <v>33</v>
      </c>
      <c r="I2080">
        <v>10</v>
      </c>
      <c r="J2080">
        <v>0</v>
      </c>
      <c r="K2080">
        <v>3</v>
      </c>
      <c r="L2080">
        <v>15</v>
      </c>
      <c r="M2080"/>
      <c r="O2080" s="101">
        <f>IF(ISBLANK(C2080),O2079,IF(COUNTIF(C$2:C2080,C2080)&gt;1,O2079,1+MAX(O2079,0)))</f>
        <v>55</v>
      </c>
      <c r="P2080" s="45">
        <f t="shared" si="704"/>
        <v>29</v>
      </c>
      <c r="Q2080" s="33" t="str">
        <f t="shared" si="705"/>
        <v/>
      </c>
      <c r="R2080" s="33">
        <f t="shared" si="706"/>
        <v>16</v>
      </c>
      <c r="S2080" s="33" t="str">
        <f t="shared" si="707"/>
        <v>135_16</v>
      </c>
      <c r="T2080" s="35" t="str">
        <f t="shared" si="708"/>
        <v>135PM</v>
      </c>
      <c r="U2080" s="35" t="str">
        <f t="shared" si="709"/>
        <v>135PMEW</v>
      </c>
      <c r="V2080" s="35" t="str">
        <f t="shared" si="725"/>
        <v>2C</v>
      </c>
      <c r="W2080" s="35" t="str">
        <f t="shared" si="718"/>
        <v>135PM2C243</v>
      </c>
      <c r="X2080" s="388">
        <f t="shared" si="719"/>
        <v>3</v>
      </c>
      <c r="Y2080" s="388">
        <f t="shared" si="720"/>
        <v>15</v>
      </c>
      <c r="Z2080" s="280" t="str">
        <f t="shared" si="711"/>
        <v/>
      </c>
      <c r="AA2080" s="280" t="str">
        <f t="shared" si="712"/>
        <v/>
      </c>
      <c r="AB2080" s="389" t="str">
        <f t="shared" si="721"/>
        <v/>
      </c>
      <c r="AC2080" s="389" t="str">
        <f t="shared" si="722"/>
        <v/>
      </c>
      <c r="AD2080" s="390" t="str">
        <f t="shared" si="713"/>
        <v/>
      </c>
      <c r="AE2080" s="282">
        <f t="shared" si="714"/>
        <v>0</v>
      </c>
      <c r="AF2080" s="359">
        <f t="shared" si="715"/>
        <v>1</v>
      </c>
      <c r="AG2080" s="280">
        <f t="shared" si="716"/>
        <v>0</v>
      </c>
      <c r="AH2080" s="280">
        <f t="shared" si="710"/>
        <v>0</v>
      </c>
      <c r="AI2080" s="280">
        <f>IF(ISBLANK(T2080),AI2079,IF(COUNTIF(T$2:T2080,T2080)&gt;1,AI2079,1+MAX(AI2079,0)))</f>
        <v>54</v>
      </c>
      <c r="AL2080" s="391" t="str">
        <f t="shared" si="723"/>
        <v/>
      </c>
      <c r="AM2080" s="391" t="str">
        <f t="shared" si="724"/>
        <v/>
      </c>
      <c r="AO2080" s="310" t="str">
        <f t="shared" si="717"/>
        <v/>
      </c>
      <c r="AP2080" s="310">
        <f>SUM(AO$1:AO2080)</f>
        <v>0</v>
      </c>
      <c r="AQ2080" s="310">
        <f>SUM(AK$2:AK2080)</f>
        <v>14</v>
      </c>
      <c r="AR2080" s="310">
        <f>COUNTA(AJ$2:AJ2080)</f>
        <v>14</v>
      </c>
      <c r="AS2080" s="312"/>
      <c r="AT2080" s="312"/>
      <c r="AU2080" s="312"/>
      <c r="AV2080" s="312"/>
      <c r="AW2080" s="312"/>
      <c r="AZ2080">
        <v>3</v>
      </c>
      <c r="BA2080">
        <v>15</v>
      </c>
    </row>
    <row r="2081" spans="1:53" x14ac:dyDescent="0.25">
      <c r="A2081">
        <v>135</v>
      </c>
      <c r="B2081" t="s">
        <v>66</v>
      </c>
      <c r="C2081" t="s">
        <v>965</v>
      </c>
      <c r="D2081"/>
      <c r="E2081">
        <v>2</v>
      </c>
      <c r="F2081">
        <v>4</v>
      </c>
      <c r="G2081">
        <v>4</v>
      </c>
      <c r="H2081">
        <v>15</v>
      </c>
      <c r="I2081">
        <v>2</v>
      </c>
      <c r="J2081">
        <v>0</v>
      </c>
      <c r="K2081">
        <v>5</v>
      </c>
      <c r="L2081">
        <v>3</v>
      </c>
      <c r="M2081"/>
      <c r="O2081" s="101">
        <f>IF(ISBLANK(C2081),O2080,IF(COUNTIF(C$2:C2081,C2081)&gt;1,O2080,1+MAX(O2080,0)))</f>
        <v>55</v>
      </c>
      <c r="P2081" s="45">
        <f t="shared" si="704"/>
        <v>29</v>
      </c>
      <c r="Q2081" s="33" t="str">
        <f t="shared" si="705"/>
        <v/>
      </c>
      <c r="R2081" s="33">
        <f t="shared" si="706"/>
        <v>16</v>
      </c>
      <c r="S2081" s="33" t="str">
        <f t="shared" si="707"/>
        <v>135_16</v>
      </c>
      <c r="T2081" s="35" t="str">
        <f t="shared" si="708"/>
        <v>135PM</v>
      </c>
      <c r="U2081" s="35" t="str">
        <f t="shared" si="709"/>
        <v>135PMEW</v>
      </c>
      <c r="V2081" s="35" t="str">
        <f t="shared" si="725"/>
        <v>2C</v>
      </c>
      <c r="W2081" s="35" t="str">
        <f t="shared" si="718"/>
        <v>135PM2C244</v>
      </c>
      <c r="X2081" s="388">
        <f t="shared" si="719"/>
        <v>5</v>
      </c>
      <c r="Y2081" s="388">
        <f t="shared" si="720"/>
        <v>3</v>
      </c>
      <c r="Z2081" s="280" t="str">
        <f t="shared" si="711"/>
        <v/>
      </c>
      <c r="AA2081" s="280" t="str">
        <f t="shared" si="712"/>
        <v/>
      </c>
      <c r="AB2081" s="389" t="str">
        <f t="shared" si="721"/>
        <v/>
      </c>
      <c r="AC2081" s="389" t="str">
        <f t="shared" si="722"/>
        <v/>
      </c>
      <c r="AD2081" s="390" t="str">
        <f t="shared" si="713"/>
        <v/>
      </c>
      <c r="AE2081" s="282">
        <f t="shared" si="714"/>
        <v>0</v>
      </c>
      <c r="AF2081" s="359">
        <f t="shared" si="715"/>
        <v>0</v>
      </c>
      <c r="AG2081" s="280">
        <f t="shared" si="716"/>
        <v>0</v>
      </c>
      <c r="AH2081" s="280">
        <f t="shared" si="710"/>
        <v>0</v>
      </c>
      <c r="AI2081" s="280">
        <f>IF(ISBLANK(T2081),AI2080,IF(COUNTIF(T$2:T2081,T2081)&gt;1,AI2080,1+MAX(AI2080,0)))</f>
        <v>54</v>
      </c>
      <c r="AL2081" s="391" t="str">
        <f t="shared" si="723"/>
        <v/>
      </c>
      <c r="AM2081" s="391" t="str">
        <f t="shared" si="724"/>
        <v/>
      </c>
      <c r="AO2081" s="310" t="str">
        <f t="shared" si="717"/>
        <v/>
      </c>
      <c r="AP2081" s="310">
        <f>SUM(AO$1:AO2081)</f>
        <v>0</v>
      </c>
      <c r="AQ2081" s="310">
        <f>SUM(AK$2:AK2081)</f>
        <v>14</v>
      </c>
      <c r="AR2081" s="310">
        <f>COUNTA(AJ$2:AJ2081)</f>
        <v>14</v>
      </c>
      <c r="AS2081" s="312"/>
      <c r="AT2081" s="312"/>
      <c r="AU2081" s="312"/>
      <c r="AV2081" s="312"/>
      <c r="AW2081" s="312"/>
      <c r="AZ2081">
        <v>5</v>
      </c>
      <c r="BA2081">
        <v>3</v>
      </c>
    </row>
    <row r="2082" spans="1:53" x14ac:dyDescent="0.25">
      <c r="A2082">
        <v>137</v>
      </c>
      <c r="B2082" t="s">
        <v>65</v>
      </c>
      <c r="C2082" t="s">
        <v>662</v>
      </c>
      <c r="D2082"/>
      <c r="E2082">
        <v>1</v>
      </c>
      <c r="F2082">
        <v>1</v>
      </c>
      <c r="G2082">
        <v>1</v>
      </c>
      <c r="H2082">
        <v>1</v>
      </c>
      <c r="I2082">
        <v>0</v>
      </c>
      <c r="J2082">
        <v>1</v>
      </c>
      <c r="K2082">
        <v>0</v>
      </c>
      <c r="L2082">
        <v>0</v>
      </c>
      <c r="M2082" t="s">
        <v>966</v>
      </c>
      <c r="O2082" s="101">
        <f>IF(ISBLANK(C2082),O2081,IF(COUNTIF(C$2:C2082,C2082)&gt;1,O2081,1+MAX(O2081,0)))</f>
        <v>56</v>
      </c>
      <c r="P2082" s="45">
        <f t="shared" ref="P2082:P2145" si="726">IF(A2082=A2081,P2081,IF(ISNUMBER(P2081),P2081+1,1))</f>
        <v>30</v>
      </c>
      <c r="Q2082" s="33">
        <f t="shared" ref="Q2082:Q2145" si="727">IF(OR(P2082=P2081,LEN(A2082)&lt;1),"",P2082)</f>
        <v>30</v>
      </c>
      <c r="R2082" s="33">
        <f t="shared" ref="R2082:R2145" si="728">IF(ISNUMBER(F2082),F2082+4*(E2082-1)+8*IF(B2082="PM",1,0),"")</f>
        <v>1</v>
      </c>
      <c r="S2082" s="33" t="str">
        <f t="shared" ref="S2082:S2145" si="729">IF(ISNUMBER(R2082),A2082&amp;"_"&amp;R2082,"")</f>
        <v>137_1</v>
      </c>
      <c r="T2082" s="35" t="str">
        <f t="shared" ref="T2082:T2145" si="730">A2082&amp;B2082</f>
        <v>137AM</v>
      </c>
      <c r="U2082" s="35" t="str">
        <f t="shared" ref="U2082:U2145" si="731">IF(OR(G2082=1,G2082=2),T2082&amp;"NS",IF(OR(G2082=3,G2082=4),T2082&amp;"EW",""))</f>
        <v>137AMNS</v>
      </c>
      <c r="V2082" s="35" t="str">
        <f t="shared" si="725"/>
        <v>2D</v>
      </c>
      <c r="W2082" s="35" t="str">
        <f t="shared" si="718"/>
        <v>137AM2D111</v>
      </c>
      <c r="X2082" s="388">
        <f t="shared" si="719"/>
        <v>0</v>
      </c>
      <c r="Y2082" s="388">
        <f t="shared" si="720"/>
        <v>0</v>
      </c>
      <c r="Z2082" s="280" t="str">
        <f t="shared" si="711"/>
        <v/>
      </c>
      <c r="AA2082" s="280" t="str">
        <f t="shared" si="712"/>
        <v/>
      </c>
      <c r="AB2082" s="389" t="str">
        <f t="shared" si="721"/>
        <v/>
      </c>
      <c r="AC2082" s="389" t="str">
        <f t="shared" si="722"/>
        <v/>
      </c>
      <c r="AD2082" s="390" t="str">
        <f t="shared" si="713"/>
        <v/>
      </c>
      <c r="AE2082" s="282">
        <f t="shared" si="714"/>
        <v>0</v>
      </c>
      <c r="AF2082" s="359">
        <f t="shared" si="715"/>
        <v>0</v>
      </c>
      <c r="AG2082" s="280">
        <f t="shared" si="716"/>
        <v>3</v>
      </c>
      <c r="AH2082" s="280">
        <f t="shared" ref="AH2082:AH2145" si="732">IF(AND(AG2082&gt;0,ISNUMBER(AG2082)),1,0)</f>
        <v>1</v>
      </c>
      <c r="AI2082" s="280">
        <f>IF(ISBLANK(T2082),AI2081,IF(COUNTIF(T$2:T2082,T2082)&gt;1,AI2081,1+MAX(AI2081,0)))</f>
        <v>55</v>
      </c>
      <c r="AL2082" s="391" t="str">
        <f t="shared" si="723"/>
        <v/>
      </c>
      <c r="AM2082" s="391" t="str">
        <f t="shared" si="724"/>
        <v/>
      </c>
      <c r="AO2082" s="310" t="str">
        <f t="shared" si="717"/>
        <v/>
      </c>
      <c r="AP2082" s="310">
        <f>SUM(AO$1:AO2082)</f>
        <v>0</v>
      </c>
      <c r="AQ2082" s="310">
        <f>SUM(AK$2:AK2082)</f>
        <v>14</v>
      </c>
      <c r="AR2082" s="310">
        <f>COUNTA(AJ$2:AJ2082)</f>
        <v>14</v>
      </c>
      <c r="AS2082" s="312"/>
      <c r="AT2082" s="312"/>
      <c r="AU2082" s="312"/>
      <c r="AV2082" s="312"/>
      <c r="AW2082" s="312"/>
      <c r="AZ2082">
        <v>0</v>
      </c>
      <c r="BA2082">
        <v>0</v>
      </c>
    </row>
    <row r="2083" spans="1:53" x14ac:dyDescent="0.25">
      <c r="A2083">
        <v>137</v>
      </c>
      <c r="B2083" t="s">
        <v>65</v>
      </c>
      <c r="C2083" t="s">
        <v>662</v>
      </c>
      <c r="D2083"/>
      <c r="E2083">
        <v>1</v>
      </c>
      <c r="F2083">
        <v>1</v>
      </c>
      <c r="G2083">
        <v>2</v>
      </c>
      <c r="H2083">
        <v>1</v>
      </c>
      <c r="I2083">
        <v>0</v>
      </c>
      <c r="J2083">
        <v>0</v>
      </c>
      <c r="K2083">
        <v>0</v>
      </c>
      <c r="L2083">
        <v>0</v>
      </c>
      <c r="M2083" t="s">
        <v>966</v>
      </c>
      <c r="O2083" s="101">
        <f>IF(ISBLANK(C2083),O2082,IF(COUNTIF(C$2:C2083,C2083)&gt;1,O2082,1+MAX(O2082,0)))</f>
        <v>56</v>
      </c>
      <c r="P2083" s="45">
        <f t="shared" si="726"/>
        <v>30</v>
      </c>
      <c r="Q2083" s="33" t="str">
        <f t="shared" si="727"/>
        <v/>
      </c>
      <c r="R2083" s="33">
        <f t="shared" si="728"/>
        <v>1</v>
      </c>
      <c r="S2083" s="33" t="str">
        <f t="shared" si="729"/>
        <v>137_1</v>
      </c>
      <c r="T2083" s="35" t="str">
        <f t="shared" si="730"/>
        <v>137AM</v>
      </c>
      <c r="U2083" s="35" t="str">
        <f t="shared" si="731"/>
        <v>137AMNS</v>
      </c>
      <c r="V2083" s="35" t="str">
        <f t="shared" si="725"/>
        <v>2D</v>
      </c>
      <c r="W2083" s="35" t="str">
        <f t="shared" si="718"/>
        <v>137AM2D112</v>
      </c>
      <c r="X2083" s="388">
        <f t="shared" si="719"/>
        <v>0</v>
      </c>
      <c r="Y2083" s="388">
        <f t="shared" si="720"/>
        <v>0</v>
      </c>
      <c r="Z2083" s="280" t="str">
        <f t="shared" si="711"/>
        <v/>
      </c>
      <c r="AA2083" s="280" t="str">
        <f t="shared" si="712"/>
        <v/>
      </c>
      <c r="AB2083" s="389" t="str">
        <f t="shared" si="721"/>
        <v/>
      </c>
      <c r="AC2083" s="389" t="str">
        <f t="shared" si="722"/>
        <v/>
      </c>
      <c r="AD2083" s="390" t="str">
        <f t="shared" si="713"/>
        <v/>
      </c>
      <c r="AE2083" s="282">
        <f t="shared" si="714"/>
        <v>0</v>
      </c>
      <c r="AF2083" s="359">
        <f t="shared" si="715"/>
        <v>0</v>
      </c>
      <c r="AG2083" s="280">
        <f t="shared" si="716"/>
        <v>3</v>
      </c>
      <c r="AH2083" s="280">
        <f t="shared" si="732"/>
        <v>1</v>
      </c>
      <c r="AI2083" s="280">
        <f>IF(ISBLANK(T2083),AI2082,IF(COUNTIF(T$2:T2083,T2083)&gt;1,AI2082,1+MAX(AI2082,0)))</f>
        <v>55</v>
      </c>
      <c r="AL2083" s="391" t="str">
        <f t="shared" si="723"/>
        <v/>
      </c>
      <c r="AM2083" s="391" t="str">
        <f t="shared" si="724"/>
        <v/>
      </c>
      <c r="AO2083" s="310" t="str">
        <f t="shared" si="717"/>
        <v/>
      </c>
      <c r="AP2083" s="310">
        <f>SUM(AO$1:AO2083)</f>
        <v>0</v>
      </c>
      <c r="AQ2083" s="310">
        <f>SUM(AK$2:AK2083)</f>
        <v>14</v>
      </c>
      <c r="AR2083" s="310">
        <f>COUNTA(AJ$2:AJ2083)</f>
        <v>14</v>
      </c>
      <c r="AS2083" s="312"/>
      <c r="AT2083" s="312"/>
      <c r="AU2083" s="312"/>
      <c r="AV2083" s="312"/>
      <c r="AW2083" s="312"/>
      <c r="AZ2083">
        <v>0</v>
      </c>
      <c r="BA2083">
        <v>0</v>
      </c>
    </row>
    <row r="2084" spans="1:53" x14ac:dyDescent="0.25">
      <c r="A2084">
        <v>137</v>
      </c>
      <c r="B2084" t="s">
        <v>65</v>
      </c>
      <c r="C2084" t="s">
        <v>662</v>
      </c>
      <c r="D2084"/>
      <c r="E2084">
        <v>1</v>
      </c>
      <c r="F2084">
        <v>1</v>
      </c>
      <c r="G2084">
        <v>3</v>
      </c>
      <c r="H2084">
        <v>1</v>
      </c>
      <c r="I2084">
        <v>1</v>
      </c>
      <c r="J2084">
        <v>1</v>
      </c>
      <c r="K2084">
        <v>0</v>
      </c>
      <c r="L2084">
        <v>1</v>
      </c>
      <c r="M2084" t="s">
        <v>966</v>
      </c>
      <c r="O2084" s="101">
        <f>IF(ISBLANK(C2084),O2083,IF(COUNTIF(C$2:C2084,C2084)&gt;1,O2083,1+MAX(O2083,0)))</f>
        <v>56</v>
      </c>
      <c r="P2084" s="45">
        <f t="shared" si="726"/>
        <v>30</v>
      </c>
      <c r="Q2084" s="33" t="str">
        <f t="shared" si="727"/>
        <v/>
      </c>
      <c r="R2084" s="33">
        <f t="shared" si="728"/>
        <v>1</v>
      </c>
      <c r="S2084" s="33" t="str">
        <f t="shared" si="729"/>
        <v>137_1</v>
      </c>
      <c r="T2084" s="35" t="str">
        <f t="shared" si="730"/>
        <v>137AM</v>
      </c>
      <c r="U2084" s="35" t="str">
        <f t="shared" si="731"/>
        <v>137AMEW</v>
      </c>
      <c r="V2084" s="35" t="str">
        <f t="shared" si="725"/>
        <v>2D</v>
      </c>
      <c r="W2084" s="35" t="str">
        <f t="shared" si="718"/>
        <v>137AM2D113</v>
      </c>
      <c r="X2084" s="388">
        <f t="shared" si="719"/>
        <v>0</v>
      </c>
      <c r="Y2084" s="388">
        <f t="shared" si="720"/>
        <v>1</v>
      </c>
      <c r="Z2084" s="280" t="str">
        <f t="shared" si="711"/>
        <v/>
      </c>
      <c r="AA2084" s="280" t="str">
        <f t="shared" si="712"/>
        <v/>
      </c>
      <c r="AB2084" s="389" t="str">
        <f t="shared" si="721"/>
        <v/>
      </c>
      <c r="AC2084" s="389" t="str">
        <f t="shared" si="722"/>
        <v/>
      </c>
      <c r="AD2084" s="390" t="str">
        <f t="shared" si="713"/>
        <v/>
      </c>
      <c r="AE2084" s="282">
        <f t="shared" si="714"/>
        <v>0</v>
      </c>
      <c r="AF2084" s="359">
        <f t="shared" si="715"/>
        <v>0</v>
      </c>
      <c r="AG2084" s="280">
        <f t="shared" si="716"/>
        <v>0</v>
      </c>
      <c r="AH2084" s="280">
        <f t="shared" si="732"/>
        <v>0</v>
      </c>
      <c r="AI2084" s="280">
        <f>IF(ISBLANK(T2084),AI2083,IF(COUNTIF(T$2:T2084,T2084)&gt;1,AI2083,1+MAX(AI2083,0)))</f>
        <v>55</v>
      </c>
      <c r="AL2084" s="391" t="str">
        <f t="shared" si="723"/>
        <v/>
      </c>
      <c r="AM2084" s="391" t="str">
        <f t="shared" si="724"/>
        <v/>
      </c>
      <c r="AO2084" s="310" t="str">
        <f t="shared" si="717"/>
        <v/>
      </c>
      <c r="AP2084" s="310">
        <f>SUM(AO$1:AO2084)</f>
        <v>0</v>
      </c>
      <c r="AQ2084" s="310">
        <f>SUM(AK$2:AK2084)</f>
        <v>14</v>
      </c>
      <c r="AR2084" s="310">
        <f>COUNTA(AJ$2:AJ2084)</f>
        <v>14</v>
      </c>
      <c r="AS2084" s="312"/>
      <c r="AT2084" s="312"/>
      <c r="AU2084" s="312"/>
      <c r="AV2084" s="312"/>
      <c r="AW2084" s="312"/>
      <c r="AZ2084">
        <v>0</v>
      </c>
      <c r="BA2084">
        <v>1</v>
      </c>
    </row>
    <row r="2085" spans="1:53" x14ac:dyDescent="0.25">
      <c r="A2085">
        <v>137</v>
      </c>
      <c r="B2085" t="s">
        <v>65</v>
      </c>
      <c r="C2085" t="s">
        <v>662</v>
      </c>
      <c r="D2085"/>
      <c r="E2085">
        <v>1</v>
      </c>
      <c r="F2085">
        <v>1</v>
      </c>
      <c r="G2085">
        <v>4</v>
      </c>
      <c r="H2085">
        <v>2</v>
      </c>
      <c r="I2085">
        <v>1</v>
      </c>
      <c r="J2085">
        <v>0</v>
      </c>
      <c r="K2085">
        <v>2</v>
      </c>
      <c r="L2085">
        <v>2</v>
      </c>
      <c r="M2085" t="s">
        <v>966</v>
      </c>
      <c r="O2085" s="101">
        <f>IF(ISBLANK(C2085),O2084,IF(COUNTIF(C$2:C2085,C2085)&gt;1,O2084,1+MAX(O2084,0)))</f>
        <v>56</v>
      </c>
      <c r="P2085" s="45">
        <f t="shared" si="726"/>
        <v>30</v>
      </c>
      <c r="Q2085" s="33" t="str">
        <f t="shared" si="727"/>
        <v/>
      </c>
      <c r="R2085" s="33">
        <f t="shared" si="728"/>
        <v>1</v>
      </c>
      <c r="S2085" s="33" t="str">
        <f t="shared" si="729"/>
        <v>137_1</v>
      </c>
      <c r="T2085" s="35" t="str">
        <f t="shared" si="730"/>
        <v>137AM</v>
      </c>
      <c r="U2085" s="35" t="str">
        <f t="shared" si="731"/>
        <v>137AMEW</v>
      </c>
      <c r="V2085" s="35" t="str">
        <f t="shared" si="725"/>
        <v>2D</v>
      </c>
      <c r="W2085" s="35" t="str">
        <f t="shared" si="718"/>
        <v>137AM2D114</v>
      </c>
      <c r="X2085" s="388">
        <f t="shared" si="719"/>
        <v>2</v>
      </c>
      <c r="Y2085" s="388">
        <f t="shared" si="720"/>
        <v>2</v>
      </c>
      <c r="Z2085" s="280" t="str">
        <f t="shared" si="711"/>
        <v/>
      </c>
      <c r="AA2085" s="280" t="str">
        <f t="shared" si="712"/>
        <v/>
      </c>
      <c r="AB2085" s="389" t="str">
        <f t="shared" si="721"/>
        <v/>
      </c>
      <c r="AC2085" s="389" t="str">
        <f t="shared" si="722"/>
        <v/>
      </c>
      <c r="AD2085" s="390" t="str">
        <f t="shared" si="713"/>
        <v/>
      </c>
      <c r="AE2085" s="282">
        <f t="shared" si="714"/>
        <v>0</v>
      </c>
      <c r="AF2085" s="359">
        <f t="shared" si="715"/>
        <v>0</v>
      </c>
      <c r="AG2085" s="280">
        <f t="shared" si="716"/>
        <v>0</v>
      </c>
      <c r="AH2085" s="280">
        <f t="shared" si="732"/>
        <v>0</v>
      </c>
      <c r="AI2085" s="280">
        <f>IF(ISBLANK(T2085),AI2084,IF(COUNTIF(T$2:T2085,T2085)&gt;1,AI2084,1+MAX(AI2084,0)))</f>
        <v>55</v>
      </c>
      <c r="AL2085" s="391" t="str">
        <f t="shared" si="723"/>
        <v/>
      </c>
      <c r="AM2085" s="391" t="str">
        <f t="shared" si="724"/>
        <v/>
      </c>
      <c r="AO2085" s="310" t="str">
        <f t="shared" si="717"/>
        <v/>
      </c>
      <c r="AP2085" s="310">
        <f>SUM(AO$1:AO2085)</f>
        <v>0</v>
      </c>
      <c r="AQ2085" s="310">
        <f>SUM(AK$2:AK2085)</f>
        <v>14</v>
      </c>
      <c r="AR2085" s="310">
        <f>COUNTA(AJ$2:AJ2085)</f>
        <v>14</v>
      </c>
      <c r="AS2085" s="312"/>
      <c r="AT2085" s="312"/>
      <c r="AU2085" s="312"/>
      <c r="AV2085" s="312"/>
      <c r="AW2085" s="312"/>
      <c r="AZ2085">
        <v>2</v>
      </c>
      <c r="BA2085">
        <v>2</v>
      </c>
    </row>
    <row r="2086" spans="1:53" x14ac:dyDescent="0.25">
      <c r="A2086">
        <v>137</v>
      </c>
      <c r="B2086" t="s">
        <v>65</v>
      </c>
      <c r="C2086" t="s">
        <v>662</v>
      </c>
      <c r="D2086"/>
      <c r="E2086">
        <v>1</v>
      </c>
      <c r="F2086">
        <v>2</v>
      </c>
      <c r="G2086">
        <v>1</v>
      </c>
      <c r="H2086">
        <v>1</v>
      </c>
      <c r="I2086">
        <v>0</v>
      </c>
      <c r="J2086">
        <v>1</v>
      </c>
      <c r="K2086">
        <v>1</v>
      </c>
      <c r="L2086">
        <v>1</v>
      </c>
      <c r="M2086" t="s">
        <v>966</v>
      </c>
      <c r="O2086" s="101">
        <f>IF(ISBLANK(C2086),O2085,IF(COUNTIF(C$2:C2086,C2086)&gt;1,O2085,1+MAX(O2085,0)))</f>
        <v>56</v>
      </c>
      <c r="P2086" s="45">
        <f t="shared" si="726"/>
        <v>30</v>
      </c>
      <c r="Q2086" s="33" t="str">
        <f t="shared" si="727"/>
        <v/>
      </c>
      <c r="R2086" s="33">
        <f t="shared" si="728"/>
        <v>2</v>
      </c>
      <c r="S2086" s="33" t="str">
        <f t="shared" si="729"/>
        <v>137_2</v>
      </c>
      <c r="T2086" s="35" t="str">
        <f t="shared" si="730"/>
        <v>137AM</v>
      </c>
      <c r="U2086" s="35" t="str">
        <f t="shared" si="731"/>
        <v>137AMNS</v>
      </c>
      <c r="V2086" s="35" t="str">
        <f t="shared" si="725"/>
        <v>2D</v>
      </c>
      <c r="W2086" s="35" t="str">
        <f t="shared" si="718"/>
        <v>137AM2D121</v>
      </c>
      <c r="X2086" s="388">
        <f t="shared" si="719"/>
        <v>1</v>
      </c>
      <c r="Y2086" s="388">
        <f t="shared" si="720"/>
        <v>1</v>
      </c>
      <c r="Z2086" s="280" t="str">
        <f t="shared" si="711"/>
        <v/>
      </c>
      <c r="AA2086" s="280" t="str">
        <f t="shared" si="712"/>
        <v/>
      </c>
      <c r="AB2086" s="389" t="str">
        <f t="shared" si="721"/>
        <v/>
      </c>
      <c r="AC2086" s="389" t="str">
        <f t="shared" si="722"/>
        <v/>
      </c>
      <c r="AD2086" s="390" t="str">
        <f t="shared" si="713"/>
        <v/>
      </c>
      <c r="AE2086" s="282">
        <f t="shared" si="714"/>
        <v>0</v>
      </c>
      <c r="AF2086" s="359">
        <f t="shared" si="715"/>
        <v>0</v>
      </c>
      <c r="AG2086" s="280">
        <f t="shared" si="716"/>
        <v>3</v>
      </c>
      <c r="AH2086" s="280">
        <f t="shared" si="732"/>
        <v>1</v>
      </c>
      <c r="AI2086" s="280">
        <f>IF(ISBLANK(T2086),AI2085,IF(COUNTIF(T$2:T2086,T2086)&gt;1,AI2085,1+MAX(AI2085,0)))</f>
        <v>55</v>
      </c>
      <c r="AL2086" s="391" t="str">
        <f t="shared" si="723"/>
        <v/>
      </c>
      <c r="AM2086" s="391" t="str">
        <f t="shared" si="724"/>
        <v/>
      </c>
      <c r="AO2086" s="310" t="str">
        <f t="shared" si="717"/>
        <v/>
      </c>
      <c r="AP2086" s="310">
        <f>SUM(AO$1:AO2086)</f>
        <v>0</v>
      </c>
      <c r="AQ2086" s="310">
        <f>SUM(AK$2:AK2086)</f>
        <v>14</v>
      </c>
      <c r="AR2086" s="310">
        <f>COUNTA(AJ$2:AJ2086)</f>
        <v>14</v>
      </c>
      <c r="AS2086" s="312"/>
      <c r="AT2086" s="312"/>
      <c r="AU2086" s="312"/>
      <c r="AV2086" s="312"/>
      <c r="AW2086" s="312"/>
      <c r="AZ2086">
        <v>1</v>
      </c>
      <c r="BA2086">
        <v>1</v>
      </c>
    </row>
    <row r="2087" spans="1:53" x14ac:dyDescent="0.25">
      <c r="A2087">
        <v>137</v>
      </c>
      <c r="B2087" t="s">
        <v>65</v>
      </c>
      <c r="C2087" t="s">
        <v>662</v>
      </c>
      <c r="D2087"/>
      <c r="E2087">
        <v>1</v>
      </c>
      <c r="F2087">
        <v>2</v>
      </c>
      <c r="G2087">
        <v>2</v>
      </c>
      <c r="H2087">
        <v>1</v>
      </c>
      <c r="I2087">
        <v>0</v>
      </c>
      <c r="J2087">
        <v>0</v>
      </c>
      <c r="K2087">
        <v>0</v>
      </c>
      <c r="L2087">
        <v>1</v>
      </c>
      <c r="M2087" t="s">
        <v>966</v>
      </c>
      <c r="O2087" s="101">
        <f>IF(ISBLANK(C2087),O2086,IF(COUNTIF(C$2:C2087,C2087)&gt;1,O2086,1+MAX(O2086,0)))</f>
        <v>56</v>
      </c>
      <c r="P2087" s="45">
        <f t="shared" si="726"/>
        <v>30</v>
      </c>
      <c r="Q2087" s="33" t="str">
        <f t="shared" si="727"/>
        <v/>
      </c>
      <c r="R2087" s="33">
        <f t="shared" si="728"/>
        <v>2</v>
      </c>
      <c r="S2087" s="33" t="str">
        <f t="shared" si="729"/>
        <v>137_2</v>
      </c>
      <c r="T2087" s="35" t="str">
        <f t="shared" si="730"/>
        <v>137AM</v>
      </c>
      <c r="U2087" s="35" t="str">
        <f t="shared" si="731"/>
        <v>137AMNS</v>
      </c>
      <c r="V2087" s="35" t="str">
        <f t="shared" si="725"/>
        <v>2D</v>
      </c>
      <c r="W2087" s="35" t="str">
        <f t="shared" si="718"/>
        <v>137AM2D122</v>
      </c>
      <c r="X2087" s="388">
        <f t="shared" si="719"/>
        <v>0</v>
      </c>
      <c r="Y2087" s="388">
        <f t="shared" si="720"/>
        <v>1</v>
      </c>
      <c r="Z2087" s="280" t="str">
        <f t="shared" si="711"/>
        <v/>
      </c>
      <c r="AA2087" s="280" t="str">
        <f t="shared" si="712"/>
        <v/>
      </c>
      <c r="AB2087" s="389" t="str">
        <f t="shared" si="721"/>
        <v/>
      </c>
      <c r="AC2087" s="389" t="str">
        <f t="shared" si="722"/>
        <v/>
      </c>
      <c r="AD2087" s="390" t="str">
        <f t="shared" si="713"/>
        <v/>
      </c>
      <c r="AE2087" s="282">
        <f t="shared" si="714"/>
        <v>0</v>
      </c>
      <c r="AF2087" s="359">
        <f t="shared" si="715"/>
        <v>0</v>
      </c>
      <c r="AG2087" s="280">
        <f t="shared" si="716"/>
        <v>3</v>
      </c>
      <c r="AH2087" s="280">
        <f t="shared" si="732"/>
        <v>1</v>
      </c>
      <c r="AI2087" s="280">
        <f>IF(ISBLANK(T2087),AI2086,IF(COUNTIF(T$2:T2087,T2087)&gt;1,AI2086,1+MAX(AI2086,0)))</f>
        <v>55</v>
      </c>
      <c r="AL2087" s="391" t="str">
        <f t="shared" si="723"/>
        <v/>
      </c>
      <c r="AM2087" s="391" t="str">
        <f t="shared" si="724"/>
        <v/>
      </c>
      <c r="AO2087" s="310" t="str">
        <f t="shared" si="717"/>
        <v/>
      </c>
      <c r="AP2087" s="310">
        <f>SUM(AO$1:AO2087)</f>
        <v>0</v>
      </c>
      <c r="AQ2087" s="310">
        <f>SUM(AK$2:AK2087)</f>
        <v>14</v>
      </c>
      <c r="AR2087" s="310">
        <f>COUNTA(AJ$2:AJ2087)</f>
        <v>14</v>
      </c>
      <c r="AS2087" s="312"/>
      <c r="AT2087" s="312"/>
      <c r="AU2087" s="312"/>
      <c r="AV2087" s="312"/>
      <c r="AW2087" s="312"/>
      <c r="AZ2087">
        <v>0</v>
      </c>
      <c r="BA2087">
        <v>1</v>
      </c>
    </row>
    <row r="2088" spans="1:53" x14ac:dyDescent="0.25">
      <c r="A2088">
        <v>137</v>
      </c>
      <c r="B2088" t="s">
        <v>65</v>
      </c>
      <c r="C2088" t="s">
        <v>662</v>
      </c>
      <c r="D2088"/>
      <c r="E2088">
        <v>1</v>
      </c>
      <c r="F2088">
        <v>2</v>
      </c>
      <c r="G2088">
        <v>3</v>
      </c>
      <c r="H2088">
        <v>0</v>
      </c>
      <c r="I2088">
        <v>0</v>
      </c>
      <c r="J2088">
        <v>0</v>
      </c>
      <c r="K2088">
        <v>0</v>
      </c>
      <c r="L2088">
        <v>0</v>
      </c>
      <c r="M2088" t="s">
        <v>966</v>
      </c>
      <c r="O2088" s="101">
        <f>IF(ISBLANK(C2088),O2087,IF(COUNTIF(C$2:C2088,C2088)&gt;1,O2087,1+MAX(O2087,0)))</f>
        <v>56</v>
      </c>
      <c r="P2088" s="45">
        <f t="shared" si="726"/>
        <v>30</v>
      </c>
      <c r="Q2088" s="33" t="str">
        <f t="shared" si="727"/>
        <v/>
      </c>
      <c r="R2088" s="33">
        <f t="shared" si="728"/>
        <v>2</v>
      </c>
      <c r="S2088" s="33" t="str">
        <f t="shared" si="729"/>
        <v>137_2</v>
      </c>
      <c r="T2088" s="35" t="str">
        <f t="shared" si="730"/>
        <v>137AM</v>
      </c>
      <c r="U2088" s="35" t="str">
        <f t="shared" si="731"/>
        <v>137AMEW</v>
      </c>
      <c r="V2088" s="35" t="str">
        <f t="shared" si="725"/>
        <v>2D</v>
      </c>
      <c r="W2088" s="35" t="str">
        <f t="shared" si="718"/>
        <v>137AM2D123</v>
      </c>
      <c r="X2088" s="388">
        <f t="shared" si="719"/>
        <v>0</v>
      </c>
      <c r="Y2088" s="388">
        <f t="shared" si="720"/>
        <v>0</v>
      </c>
      <c r="Z2088" s="280" t="str">
        <f t="shared" si="711"/>
        <v/>
      </c>
      <c r="AA2088" s="280" t="str">
        <f t="shared" si="712"/>
        <v/>
      </c>
      <c r="AB2088" s="389" t="str">
        <f t="shared" si="721"/>
        <v/>
      </c>
      <c r="AC2088" s="389" t="str">
        <f t="shared" si="722"/>
        <v/>
      </c>
      <c r="AD2088" s="390" t="str">
        <f t="shared" si="713"/>
        <v/>
      </c>
      <c r="AE2088" s="282">
        <f t="shared" si="714"/>
        <v>0</v>
      </c>
      <c r="AF2088" s="359">
        <f t="shared" si="715"/>
        <v>0</v>
      </c>
      <c r="AG2088" s="280">
        <f t="shared" si="716"/>
        <v>0</v>
      </c>
      <c r="AH2088" s="280">
        <f t="shared" si="732"/>
        <v>0</v>
      </c>
      <c r="AI2088" s="280">
        <f>IF(ISBLANK(T2088),AI2087,IF(COUNTIF(T$2:T2088,T2088)&gt;1,AI2087,1+MAX(AI2087,0)))</f>
        <v>55</v>
      </c>
      <c r="AL2088" s="391" t="str">
        <f t="shared" si="723"/>
        <v/>
      </c>
      <c r="AM2088" s="391" t="str">
        <f t="shared" si="724"/>
        <v/>
      </c>
      <c r="AO2088" s="310" t="str">
        <f t="shared" si="717"/>
        <v/>
      </c>
      <c r="AP2088" s="310">
        <f>SUM(AO$1:AO2088)</f>
        <v>0</v>
      </c>
      <c r="AQ2088" s="310">
        <f>SUM(AK$2:AK2088)</f>
        <v>14</v>
      </c>
      <c r="AR2088" s="310">
        <f>COUNTA(AJ$2:AJ2088)</f>
        <v>14</v>
      </c>
      <c r="AS2088" s="312"/>
      <c r="AT2088" s="312"/>
      <c r="AU2088" s="312"/>
      <c r="AV2088" s="312"/>
      <c r="AW2088" s="312"/>
      <c r="AZ2088">
        <v>0</v>
      </c>
      <c r="BA2088">
        <v>0</v>
      </c>
    </row>
    <row r="2089" spans="1:53" x14ac:dyDescent="0.25">
      <c r="A2089">
        <v>137</v>
      </c>
      <c r="B2089" t="s">
        <v>65</v>
      </c>
      <c r="C2089" t="s">
        <v>662</v>
      </c>
      <c r="D2089"/>
      <c r="E2089">
        <v>1</v>
      </c>
      <c r="F2089">
        <v>2</v>
      </c>
      <c r="G2089">
        <v>4</v>
      </c>
      <c r="H2089">
        <v>0</v>
      </c>
      <c r="I2089">
        <v>0</v>
      </c>
      <c r="J2089">
        <v>0</v>
      </c>
      <c r="K2089">
        <v>0</v>
      </c>
      <c r="L2089">
        <v>0</v>
      </c>
      <c r="M2089" t="s">
        <v>966</v>
      </c>
      <c r="O2089" s="101">
        <f>IF(ISBLANK(C2089),O2088,IF(COUNTIF(C$2:C2089,C2089)&gt;1,O2088,1+MAX(O2088,0)))</f>
        <v>56</v>
      </c>
      <c r="P2089" s="45">
        <f t="shared" si="726"/>
        <v>30</v>
      </c>
      <c r="Q2089" s="33" t="str">
        <f t="shared" si="727"/>
        <v/>
      </c>
      <c r="R2089" s="33">
        <f t="shared" si="728"/>
        <v>2</v>
      </c>
      <c r="S2089" s="33" t="str">
        <f t="shared" si="729"/>
        <v>137_2</v>
      </c>
      <c r="T2089" s="35" t="str">
        <f t="shared" si="730"/>
        <v>137AM</v>
      </c>
      <c r="U2089" s="35" t="str">
        <f t="shared" si="731"/>
        <v>137AMEW</v>
      </c>
      <c r="V2089" s="35" t="str">
        <f t="shared" si="725"/>
        <v>2D</v>
      </c>
      <c r="W2089" s="35" t="str">
        <f t="shared" si="718"/>
        <v>137AM2D124</v>
      </c>
      <c r="X2089" s="388">
        <f t="shared" si="719"/>
        <v>0</v>
      </c>
      <c r="Y2089" s="388">
        <f t="shared" si="720"/>
        <v>0</v>
      </c>
      <c r="Z2089" s="280" t="str">
        <f t="shared" si="711"/>
        <v/>
      </c>
      <c r="AA2089" s="280" t="str">
        <f t="shared" si="712"/>
        <v/>
      </c>
      <c r="AB2089" s="389" t="str">
        <f t="shared" si="721"/>
        <v/>
      </c>
      <c r="AC2089" s="389" t="str">
        <f t="shared" si="722"/>
        <v/>
      </c>
      <c r="AD2089" s="390" t="str">
        <f t="shared" si="713"/>
        <v/>
      </c>
      <c r="AE2089" s="282">
        <f t="shared" si="714"/>
        <v>0</v>
      </c>
      <c r="AF2089" s="359">
        <f t="shared" si="715"/>
        <v>0</v>
      </c>
      <c r="AG2089" s="280">
        <f t="shared" si="716"/>
        <v>0</v>
      </c>
      <c r="AH2089" s="280">
        <f t="shared" si="732"/>
        <v>0</v>
      </c>
      <c r="AI2089" s="280">
        <f>IF(ISBLANK(T2089),AI2088,IF(COUNTIF(T$2:T2089,T2089)&gt;1,AI2088,1+MAX(AI2088,0)))</f>
        <v>55</v>
      </c>
      <c r="AL2089" s="391" t="str">
        <f t="shared" si="723"/>
        <v/>
      </c>
      <c r="AM2089" s="391" t="str">
        <f t="shared" si="724"/>
        <v/>
      </c>
      <c r="AO2089" s="310" t="str">
        <f t="shared" si="717"/>
        <v/>
      </c>
      <c r="AP2089" s="310">
        <f>SUM(AO$1:AO2089)</f>
        <v>0</v>
      </c>
      <c r="AQ2089" s="310">
        <f>SUM(AK$2:AK2089)</f>
        <v>14</v>
      </c>
      <c r="AR2089" s="310">
        <f>COUNTA(AJ$2:AJ2089)</f>
        <v>14</v>
      </c>
      <c r="AS2089" s="312"/>
      <c r="AT2089" s="312"/>
      <c r="AU2089" s="312"/>
      <c r="AV2089" s="312"/>
      <c r="AW2089" s="312"/>
      <c r="AZ2089">
        <v>0</v>
      </c>
      <c r="BA2089">
        <v>0</v>
      </c>
    </row>
    <row r="2090" spans="1:53" x14ac:dyDescent="0.25">
      <c r="A2090">
        <v>137</v>
      </c>
      <c r="B2090" t="s">
        <v>65</v>
      </c>
      <c r="C2090" t="s">
        <v>662</v>
      </c>
      <c r="D2090"/>
      <c r="E2090">
        <v>1</v>
      </c>
      <c r="F2090">
        <v>3</v>
      </c>
      <c r="G2090">
        <v>1</v>
      </c>
      <c r="H2090">
        <v>1</v>
      </c>
      <c r="I2090">
        <v>0</v>
      </c>
      <c r="J2090">
        <v>1</v>
      </c>
      <c r="K2090">
        <v>1</v>
      </c>
      <c r="L2090">
        <v>1</v>
      </c>
      <c r="M2090" t="s">
        <v>966</v>
      </c>
      <c r="O2090" s="101">
        <f>IF(ISBLANK(C2090),O2089,IF(COUNTIF(C$2:C2090,C2090)&gt;1,O2089,1+MAX(O2089,0)))</f>
        <v>56</v>
      </c>
      <c r="P2090" s="45">
        <f t="shared" si="726"/>
        <v>30</v>
      </c>
      <c r="Q2090" s="33" t="str">
        <f t="shared" si="727"/>
        <v/>
      </c>
      <c r="R2090" s="33">
        <f t="shared" si="728"/>
        <v>3</v>
      </c>
      <c r="S2090" s="33" t="str">
        <f t="shared" si="729"/>
        <v>137_3</v>
      </c>
      <c r="T2090" s="35" t="str">
        <f t="shared" si="730"/>
        <v>137AM</v>
      </c>
      <c r="U2090" s="35" t="str">
        <f t="shared" si="731"/>
        <v>137AMNS</v>
      </c>
      <c r="V2090" s="35" t="str">
        <f t="shared" si="725"/>
        <v>2D</v>
      </c>
      <c r="W2090" s="35" t="str">
        <f t="shared" si="718"/>
        <v>137AM2D131</v>
      </c>
      <c r="X2090" s="388">
        <f t="shared" si="719"/>
        <v>1</v>
      </c>
      <c r="Y2090" s="388">
        <f t="shared" si="720"/>
        <v>1</v>
      </c>
      <c r="Z2090" s="280" t="str">
        <f t="shared" si="711"/>
        <v/>
      </c>
      <c r="AA2090" s="280" t="str">
        <f t="shared" si="712"/>
        <v/>
      </c>
      <c r="AB2090" s="389" t="str">
        <f t="shared" si="721"/>
        <v/>
      </c>
      <c r="AC2090" s="389" t="str">
        <f t="shared" si="722"/>
        <v/>
      </c>
      <c r="AD2090" s="390" t="str">
        <f t="shared" si="713"/>
        <v/>
      </c>
      <c r="AE2090" s="282">
        <f t="shared" si="714"/>
        <v>0</v>
      </c>
      <c r="AF2090" s="359">
        <f t="shared" si="715"/>
        <v>0</v>
      </c>
      <c r="AG2090" s="280">
        <f t="shared" si="716"/>
        <v>3</v>
      </c>
      <c r="AH2090" s="280">
        <f t="shared" si="732"/>
        <v>1</v>
      </c>
      <c r="AI2090" s="280">
        <f>IF(ISBLANK(T2090),AI2089,IF(COUNTIF(T$2:T2090,T2090)&gt;1,AI2089,1+MAX(AI2089,0)))</f>
        <v>55</v>
      </c>
      <c r="AL2090" s="391" t="str">
        <f t="shared" si="723"/>
        <v/>
      </c>
      <c r="AM2090" s="391" t="str">
        <f t="shared" si="724"/>
        <v/>
      </c>
      <c r="AO2090" s="310" t="str">
        <f t="shared" si="717"/>
        <v/>
      </c>
      <c r="AP2090" s="310">
        <f>SUM(AO$1:AO2090)</f>
        <v>0</v>
      </c>
      <c r="AQ2090" s="310">
        <f>SUM(AK$2:AK2090)</f>
        <v>14</v>
      </c>
      <c r="AR2090" s="310">
        <f>COUNTA(AJ$2:AJ2090)</f>
        <v>14</v>
      </c>
      <c r="AS2090" s="312"/>
      <c r="AT2090" s="312"/>
      <c r="AU2090" s="312"/>
      <c r="AV2090" s="312"/>
      <c r="AW2090" s="312"/>
      <c r="AZ2090">
        <v>1</v>
      </c>
      <c r="BA2090">
        <v>1</v>
      </c>
    </row>
    <row r="2091" spans="1:53" x14ac:dyDescent="0.25">
      <c r="A2091">
        <v>137</v>
      </c>
      <c r="B2091" t="s">
        <v>65</v>
      </c>
      <c r="C2091" t="s">
        <v>662</v>
      </c>
      <c r="D2091"/>
      <c r="E2091">
        <v>1</v>
      </c>
      <c r="F2091">
        <v>3</v>
      </c>
      <c r="G2091">
        <v>2</v>
      </c>
      <c r="H2091">
        <v>0</v>
      </c>
      <c r="I2091">
        <v>0</v>
      </c>
      <c r="J2091">
        <v>0</v>
      </c>
      <c r="K2091">
        <v>0</v>
      </c>
      <c r="L2091">
        <v>0</v>
      </c>
      <c r="M2091" t="s">
        <v>966</v>
      </c>
      <c r="O2091" s="101">
        <f>IF(ISBLANK(C2091),O2090,IF(COUNTIF(C$2:C2091,C2091)&gt;1,O2090,1+MAX(O2090,0)))</f>
        <v>56</v>
      </c>
      <c r="P2091" s="45">
        <f t="shared" si="726"/>
        <v>30</v>
      </c>
      <c r="Q2091" s="33" t="str">
        <f t="shared" si="727"/>
        <v/>
      </c>
      <c r="R2091" s="33">
        <f t="shared" si="728"/>
        <v>3</v>
      </c>
      <c r="S2091" s="33" t="str">
        <f t="shared" si="729"/>
        <v>137_3</v>
      </c>
      <c r="T2091" s="35" t="str">
        <f t="shared" si="730"/>
        <v>137AM</v>
      </c>
      <c r="U2091" s="35" t="str">
        <f t="shared" si="731"/>
        <v>137AMNS</v>
      </c>
      <c r="V2091" s="35" t="str">
        <f t="shared" si="725"/>
        <v>2D</v>
      </c>
      <c r="W2091" s="35" t="str">
        <f t="shared" si="718"/>
        <v>137AM2D132</v>
      </c>
      <c r="X2091" s="388">
        <f t="shared" si="719"/>
        <v>0</v>
      </c>
      <c r="Y2091" s="388">
        <f t="shared" si="720"/>
        <v>0</v>
      </c>
      <c r="Z2091" s="280" t="str">
        <f t="shared" si="711"/>
        <v/>
      </c>
      <c r="AA2091" s="280" t="str">
        <f t="shared" si="712"/>
        <v/>
      </c>
      <c r="AB2091" s="389" t="str">
        <f t="shared" si="721"/>
        <v/>
      </c>
      <c r="AC2091" s="389" t="str">
        <f t="shared" si="722"/>
        <v/>
      </c>
      <c r="AD2091" s="390" t="str">
        <f t="shared" si="713"/>
        <v/>
      </c>
      <c r="AE2091" s="282">
        <f t="shared" si="714"/>
        <v>0</v>
      </c>
      <c r="AF2091" s="359">
        <f t="shared" si="715"/>
        <v>0</v>
      </c>
      <c r="AG2091" s="280">
        <f t="shared" si="716"/>
        <v>3</v>
      </c>
      <c r="AH2091" s="280">
        <f t="shared" si="732"/>
        <v>1</v>
      </c>
      <c r="AI2091" s="280">
        <f>IF(ISBLANK(T2091),AI2090,IF(COUNTIF(T$2:T2091,T2091)&gt;1,AI2090,1+MAX(AI2090,0)))</f>
        <v>55</v>
      </c>
      <c r="AL2091" s="391" t="str">
        <f t="shared" si="723"/>
        <v/>
      </c>
      <c r="AM2091" s="391" t="str">
        <f t="shared" si="724"/>
        <v/>
      </c>
      <c r="AO2091" s="310" t="str">
        <f t="shared" si="717"/>
        <v/>
      </c>
      <c r="AP2091" s="310">
        <f>SUM(AO$1:AO2091)</f>
        <v>0</v>
      </c>
      <c r="AQ2091" s="310">
        <f>SUM(AK$2:AK2091)</f>
        <v>14</v>
      </c>
      <c r="AR2091" s="310">
        <f>COUNTA(AJ$2:AJ2091)</f>
        <v>14</v>
      </c>
      <c r="AS2091" s="312"/>
      <c r="AT2091" s="312"/>
      <c r="AU2091" s="312"/>
      <c r="AV2091" s="312"/>
      <c r="AW2091" s="312"/>
      <c r="AZ2091">
        <v>0</v>
      </c>
      <c r="BA2091">
        <v>0</v>
      </c>
    </row>
    <row r="2092" spans="1:53" x14ac:dyDescent="0.25">
      <c r="A2092">
        <v>137</v>
      </c>
      <c r="B2092" t="s">
        <v>65</v>
      </c>
      <c r="C2092" t="s">
        <v>662</v>
      </c>
      <c r="D2092"/>
      <c r="E2092">
        <v>1</v>
      </c>
      <c r="F2092">
        <v>3</v>
      </c>
      <c r="G2092">
        <v>3</v>
      </c>
      <c r="H2092">
        <v>0</v>
      </c>
      <c r="I2092">
        <v>0</v>
      </c>
      <c r="J2092">
        <v>0</v>
      </c>
      <c r="K2092">
        <v>0</v>
      </c>
      <c r="L2092">
        <v>0</v>
      </c>
      <c r="M2092" t="s">
        <v>966</v>
      </c>
      <c r="O2092" s="101">
        <f>IF(ISBLANK(C2092),O2091,IF(COUNTIF(C$2:C2092,C2092)&gt;1,O2091,1+MAX(O2091,0)))</f>
        <v>56</v>
      </c>
      <c r="P2092" s="45">
        <f t="shared" si="726"/>
        <v>30</v>
      </c>
      <c r="Q2092" s="33" t="str">
        <f t="shared" si="727"/>
        <v/>
      </c>
      <c r="R2092" s="33">
        <f t="shared" si="728"/>
        <v>3</v>
      </c>
      <c r="S2092" s="33" t="str">
        <f t="shared" si="729"/>
        <v>137_3</v>
      </c>
      <c r="T2092" s="35" t="str">
        <f t="shared" si="730"/>
        <v>137AM</v>
      </c>
      <c r="U2092" s="35" t="str">
        <f t="shared" si="731"/>
        <v>137AMEW</v>
      </c>
      <c r="V2092" s="35" t="str">
        <f t="shared" si="725"/>
        <v>2D</v>
      </c>
      <c r="W2092" s="35" t="str">
        <f t="shared" si="718"/>
        <v>137AM2D133</v>
      </c>
      <c r="X2092" s="388">
        <f t="shared" si="719"/>
        <v>0</v>
      </c>
      <c r="Y2092" s="388">
        <f t="shared" si="720"/>
        <v>0</v>
      </c>
      <c r="Z2092" s="280" t="str">
        <f t="shared" si="711"/>
        <v/>
      </c>
      <c r="AA2092" s="280" t="str">
        <f t="shared" si="712"/>
        <v/>
      </c>
      <c r="AB2092" s="389" t="str">
        <f t="shared" si="721"/>
        <v/>
      </c>
      <c r="AC2092" s="389" t="str">
        <f t="shared" si="722"/>
        <v/>
      </c>
      <c r="AD2092" s="390" t="str">
        <f t="shared" si="713"/>
        <v/>
      </c>
      <c r="AE2092" s="282">
        <f t="shared" si="714"/>
        <v>0</v>
      </c>
      <c r="AF2092" s="359">
        <f t="shared" si="715"/>
        <v>0</v>
      </c>
      <c r="AG2092" s="280">
        <f t="shared" si="716"/>
        <v>0</v>
      </c>
      <c r="AH2092" s="280">
        <f t="shared" si="732"/>
        <v>0</v>
      </c>
      <c r="AI2092" s="280">
        <f>IF(ISBLANK(T2092),AI2091,IF(COUNTIF(T$2:T2092,T2092)&gt;1,AI2091,1+MAX(AI2091,0)))</f>
        <v>55</v>
      </c>
      <c r="AL2092" s="391" t="str">
        <f t="shared" si="723"/>
        <v/>
      </c>
      <c r="AM2092" s="391" t="str">
        <f t="shared" si="724"/>
        <v/>
      </c>
      <c r="AO2092" s="310" t="str">
        <f t="shared" si="717"/>
        <v/>
      </c>
      <c r="AP2092" s="310">
        <f>SUM(AO$1:AO2092)</f>
        <v>0</v>
      </c>
      <c r="AQ2092" s="310">
        <f>SUM(AK$2:AK2092)</f>
        <v>14</v>
      </c>
      <c r="AR2092" s="310">
        <f>COUNTA(AJ$2:AJ2092)</f>
        <v>14</v>
      </c>
      <c r="AS2092" s="312"/>
      <c r="AT2092" s="312"/>
      <c r="AU2092" s="312"/>
      <c r="AV2092" s="312"/>
      <c r="AW2092" s="312"/>
      <c r="AZ2092">
        <v>0</v>
      </c>
      <c r="BA2092">
        <v>0</v>
      </c>
    </row>
    <row r="2093" spans="1:53" x14ac:dyDescent="0.25">
      <c r="A2093">
        <v>137</v>
      </c>
      <c r="B2093" t="s">
        <v>65</v>
      </c>
      <c r="C2093" t="s">
        <v>662</v>
      </c>
      <c r="D2093"/>
      <c r="E2093">
        <v>1</v>
      </c>
      <c r="F2093">
        <v>3</v>
      </c>
      <c r="G2093">
        <v>4</v>
      </c>
      <c r="H2093">
        <v>1</v>
      </c>
      <c r="I2093">
        <v>0</v>
      </c>
      <c r="J2093">
        <v>0</v>
      </c>
      <c r="K2093">
        <v>1</v>
      </c>
      <c r="L2093">
        <v>1</v>
      </c>
      <c r="M2093" t="s">
        <v>966</v>
      </c>
      <c r="O2093" s="101">
        <f>IF(ISBLANK(C2093),O2092,IF(COUNTIF(C$2:C2093,C2093)&gt;1,O2092,1+MAX(O2092,0)))</f>
        <v>56</v>
      </c>
      <c r="P2093" s="45">
        <f t="shared" si="726"/>
        <v>30</v>
      </c>
      <c r="Q2093" s="33" t="str">
        <f t="shared" si="727"/>
        <v/>
      </c>
      <c r="R2093" s="33">
        <f t="shared" si="728"/>
        <v>3</v>
      </c>
      <c r="S2093" s="33" t="str">
        <f t="shared" si="729"/>
        <v>137_3</v>
      </c>
      <c r="T2093" s="35" t="str">
        <f t="shared" si="730"/>
        <v>137AM</v>
      </c>
      <c r="U2093" s="35" t="str">
        <f t="shared" si="731"/>
        <v>137AMEW</v>
      </c>
      <c r="V2093" s="35" t="str">
        <f t="shared" si="725"/>
        <v>2D</v>
      </c>
      <c r="W2093" s="35" t="str">
        <f t="shared" si="718"/>
        <v>137AM2D134</v>
      </c>
      <c r="X2093" s="388">
        <f t="shared" si="719"/>
        <v>1</v>
      </c>
      <c r="Y2093" s="388">
        <f t="shared" si="720"/>
        <v>1</v>
      </c>
      <c r="Z2093" s="280" t="str">
        <f t="shared" si="711"/>
        <v/>
      </c>
      <c r="AA2093" s="280" t="str">
        <f t="shared" si="712"/>
        <v/>
      </c>
      <c r="AB2093" s="389" t="str">
        <f t="shared" si="721"/>
        <v/>
      </c>
      <c r="AC2093" s="389" t="str">
        <f t="shared" si="722"/>
        <v/>
      </c>
      <c r="AD2093" s="390" t="str">
        <f t="shared" si="713"/>
        <v/>
      </c>
      <c r="AE2093" s="282">
        <f t="shared" si="714"/>
        <v>0</v>
      </c>
      <c r="AF2093" s="359">
        <f t="shared" si="715"/>
        <v>0</v>
      </c>
      <c r="AG2093" s="280">
        <f t="shared" si="716"/>
        <v>0</v>
      </c>
      <c r="AH2093" s="280">
        <f t="shared" si="732"/>
        <v>0</v>
      </c>
      <c r="AI2093" s="280">
        <f>IF(ISBLANK(T2093),AI2092,IF(COUNTIF(T$2:T2093,T2093)&gt;1,AI2092,1+MAX(AI2092,0)))</f>
        <v>55</v>
      </c>
      <c r="AL2093" s="391" t="str">
        <f t="shared" si="723"/>
        <v/>
      </c>
      <c r="AM2093" s="391" t="str">
        <f t="shared" si="724"/>
        <v/>
      </c>
      <c r="AO2093" s="310" t="str">
        <f t="shared" si="717"/>
        <v/>
      </c>
      <c r="AP2093" s="310">
        <f>SUM(AO$1:AO2093)</f>
        <v>0</v>
      </c>
      <c r="AQ2093" s="310">
        <f>SUM(AK$2:AK2093)</f>
        <v>14</v>
      </c>
      <c r="AR2093" s="310">
        <f>COUNTA(AJ$2:AJ2093)</f>
        <v>14</v>
      </c>
      <c r="AS2093" s="312"/>
      <c r="AT2093" s="312"/>
      <c r="AU2093" s="312"/>
      <c r="AV2093" s="312"/>
      <c r="AW2093" s="312"/>
      <c r="AZ2093">
        <v>1</v>
      </c>
      <c r="BA2093">
        <v>1</v>
      </c>
    </row>
    <row r="2094" spans="1:53" x14ac:dyDescent="0.25">
      <c r="A2094">
        <v>137</v>
      </c>
      <c r="B2094" t="s">
        <v>65</v>
      </c>
      <c r="C2094" t="s">
        <v>662</v>
      </c>
      <c r="D2094"/>
      <c r="E2094">
        <v>1</v>
      </c>
      <c r="F2094">
        <v>4</v>
      </c>
      <c r="G2094">
        <v>1</v>
      </c>
      <c r="H2094">
        <v>0</v>
      </c>
      <c r="I2094">
        <v>0</v>
      </c>
      <c r="J2094">
        <v>0</v>
      </c>
      <c r="K2094">
        <v>0</v>
      </c>
      <c r="L2094">
        <v>0</v>
      </c>
      <c r="M2094" t="s">
        <v>966</v>
      </c>
      <c r="O2094" s="101">
        <f>IF(ISBLANK(C2094),O2093,IF(COUNTIF(C$2:C2094,C2094)&gt;1,O2093,1+MAX(O2093,0)))</f>
        <v>56</v>
      </c>
      <c r="P2094" s="45">
        <f t="shared" si="726"/>
        <v>30</v>
      </c>
      <c r="Q2094" s="33" t="str">
        <f t="shared" si="727"/>
        <v/>
      </c>
      <c r="R2094" s="33">
        <f t="shared" si="728"/>
        <v>4</v>
      </c>
      <c r="S2094" s="33" t="str">
        <f t="shared" si="729"/>
        <v>137_4</v>
      </c>
      <c r="T2094" s="35" t="str">
        <f t="shared" si="730"/>
        <v>137AM</v>
      </c>
      <c r="U2094" s="35" t="str">
        <f t="shared" si="731"/>
        <v>137AMNS</v>
      </c>
      <c r="V2094" s="35" t="str">
        <f t="shared" si="725"/>
        <v>2D</v>
      </c>
      <c r="W2094" s="35" t="str">
        <f t="shared" si="718"/>
        <v>137AM2D141</v>
      </c>
      <c r="X2094" s="388">
        <f t="shared" si="719"/>
        <v>0</v>
      </c>
      <c r="Y2094" s="388">
        <f t="shared" si="720"/>
        <v>0</v>
      </c>
      <c r="Z2094" s="280" t="str">
        <f t="shared" si="711"/>
        <v/>
      </c>
      <c r="AA2094" s="280" t="str">
        <f t="shared" si="712"/>
        <v/>
      </c>
      <c r="AB2094" s="389" t="str">
        <f t="shared" si="721"/>
        <v/>
      </c>
      <c r="AC2094" s="389" t="str">
        <f t="shared" si="722"/>
        <v/>
      </c>
      <c r="AD2094" s="390" t="str">
        <f t="shared" si="713"/>
        <v/>
      </c>
      <c r="AE2094" s="282">
        <f t="shared" si="714"/>
        <v>0</v>
      </c>
      <c r="AF2094" s="359">
        <f t="shared" si="715"/>
        <v>0</v>
      </c>
      <c r="AG2094" s="280">
        <f t="shared" si="716"/>
        <v>3</v>
      </c>
      <c r="AH2094" s="280">
        <f t="shared" si="732"/>
        <v>1</v>
      </c>
      <c r="AI2094" s="280">
        <f>IF(ISBLANK(T2094),AI2093,IF(COUNTIF(T$2:T2094,T2094)&gt;1,AI2093,1+MAX(AI2093,0)))</f>
        <v>55</v>
      </c>
      <c r="AL2094" s="391" t="str">
        <f t="shared" si="723"/>
        <v/>
      </c>
      <c r="AM2094" s="391" t="str">
        <f t="shared" si="724"/>
        <v/>
      </c>
      <c r="AO2094" s="310" t="str">
        <f t="shared" si="717"/>
        <v/>
      </c>
      <c r="AP2094" s="310">
        <f>SUM(AO$1:AO2094)</f>
        <v>0</v>
      </c>
      <c r="AQ2094" s="310">
        <f>SUM(AK$2:AK2094)</f>
        <v>14</v>
      </c>
      <c r="AR2094" s="310">
        <f>COUNTA(AJ$2:AJ2094)</f>
        <v>14</v>
      </c>
      <c r="AS2094" s="312"/>
      <c r="AT2094" s="312"/>
      <c r="AU2094" s="312"/>
      <c r="AV2094" s="312"/>
      <c r="AW2094" s="312"/>
      <c r="AZ2094">
        <v>0</v>
      </c>
      <c r="BA2094">
        <v>0</v>
      </c>
    </row>
    <row r="2095" spans="1:53" x14ac:dyDescent="0.25">
      <c r="A2095">
        <v>137</v>
      </c>
      <c r="B2095" t="s">
        <v>65</v>
      </c>
      <c r="C2095" t="s">
        <v>662</v>
      </c>
      <c r="D2095"/>
      <c r="E2095">
        <v>1</v>
      </c>
      <c r="F2095">
        <v>4</v>
      </c>
      <c r="G2095">
        <v>2</v>
      </c>
      <c r="H2095">
        <v>2</v>
      </c>
      <c r="I2095">
        <v>1</v>
      </c>
      <c r="J2095">
        <v>0</v>
      </c>
      <c r="K2095">
        <v>2</v>
      </c>
      <c r="L2095">
        <v>2</v>
      </c>
      <c r="M2095" t="s">
        <v>966</v>
      </c>
      <c r="O2095" s="101">
        <f>IF(ISBLANK(C2095),O2094,IF(COUNTIF(C$2:C2095,C2095)&gt;1,O2094,1+MAX(O2094,0)))</f>
        <v>56</v>
      </c>
      <c r="P2095" s="45">
        <f t="shared" si="726"/>
        <v>30</v>
      </c>
      <c r="Q2095" s="33" t="str">
        <f t="shared" si="727"/>
        <v/>
      </c>
      <c r="R2095" s="33">
        <f t="shared" si="728"/>
        <v>4</v>
      </c>
      <c r="S2095" s="33" t="str">
        <f t="shared" si="729"/>
        <v>137_4</v>
      </c>
      <c r="T2095" s="35" t="str">
        <f t="shared" si="730"/>
        <v>137AM</v>
      </c>
      <c r="U2095" s="35" t="str">
        <f t="shared" si="731"/>
        <v>137AMNS</v>
      </c>
      <c r="V2095" s="35" t="str">
        <f t="shared" si="725"/>
        <v>2D</v>
      </c>
      <c r="W2095" s="35" t="str">
        <f t="shared" si="718"/>
        <v>137AM2D142</v>
      </c>
      <c r="X2095" s="388">
        <f t="shared" si="719"/>
        <v>2</v>
      </c>
      <c r="Y2095" s="388">
        <f t="shared" si="720"/>
        <v>2</v>
      </c>
      <c r="Z2095" s="280" t="str">
        <f t="shared" si="711"/>
        <v/>
      </c>
      <c r="AA2095" s="280" t="str">
        <f t="shared" si="712"/>
        <v/>
      </c>
      <c r="AB2095" s="389" t="str">
        <f t="shared" si="721"/>
        <v/>
      </c>
      <c r="AC2095" s="389" t="str">
        <f t="shared" si="722"/>
        <v/>
      </c>
      <c r="AD2095" s="390" t="str">
        <f t="shared" si="713"/>
        <v/>
      </c>
      <c r="AE2095" s="282">
        <f t="shared" si="714"/>
        <v>0</v>
      </c>
      <c r="AF2095" s="359">
        <f t="shared" si="715"/>
        <v>0</v>
      </c>
      <c r="AG2095" s="280">
        <f t="shared" si="716"/>
        <v>3</v>
      </c>
      <c r="AH2095" s="280">
        <f t="shared" si="732"/>
        <v>1</v>
      </c>
      <c r="AI2095" s="280">
        <f>IF(ISBLANK(T2095),AI2094,IF(COUNTIF(T$2:T2095,T2095)&gt;1,AI2094,1+MAX(AI2094,0)))</f>
        <v>55</v>
      </c>
      <c r="AL2095" s="391" t="str">
        <f t="shared" si="723"/>
        <v/>
      </c>
      <c r="AM2095" s="391" t="str">
        <f t="shared" si="724"/>
        <v/>
      </c>
      <c r="AO2095" s="310" t="str">
        <f t="shared" si="717"/>
        <v/>
      </c>
      <c r="AP2095" s="310">
        <f>SUM(AO$1:AO2095)</f>
        <v>0</v>
      </c>
      <c r="AQ2095" s="310">
        <f>SUM(AK$2:AK2095)</f>
        <v>14</v>
      </c>
      <c r="AR2095" s="310">
        <f>COUNTA(AJ$2:AJ2095)</f>
        <v>14</v>
      </c>
      <c r="AS2095" s="312"/>
      <c r="AT2095" s="312"/>
      <c r="AU2095" s="312"/>
      <c r="AV2095" s="312"/>
      <c r="AW2095" s="312"/>
      <c r="AZ2095">
        <v>2</v>
      </c>
      <c r="BA2095">
        <v>2</v>
      </c>
    </row>
    <row r="2096" spans="1:53" x14ac:dyDescent="0.25">
      <c r="A2096">
        <v>137</v>
      </c>
      <c r="B2096" t="s">
        <v>65</v>
      </c>
      <c r="C2096" t="s">
        <v>662</v>
      </c>
      <c r="D2096"/>
      <c r="E2096">
        <v>1</v>
      </c>
      <c r="F2096">
        <v>4</v>
      </c>
      <c r="G2096">
        <v>3</v>
      </c>
      <c r="H2096">
        <v>0</v>
      </c>
      <c r="I2096">
        <v>0</v>
      </c>
      <c r="J2096">
        <v>0</v>
      </c>
      <c r="K2096">
        <v>0</v>
      </c>
      <c r="L2096">
        <v>0</v>
      </c>
      <c r="M2096" t="s">
        <v>966</v>
      </c>
      <c r="O2096" s="101">
        <f>IF(ISBLANK(C2096),O2095,IF(COUNTIF(C$2:C2096,C2096)&gt;1,O2095,1+MAX(O2095,0)))</f>
        <v>56</v>
      </c>
      <c r="P2096" s="45">
        <f t="shared" si="726"/>
        <v>30</v>
      </c>
      <c r="Q2096" s="33" t="str">
        <f t="shared" si="727"/>
        <v/>
      </c>
      <c r="R2096" s="33">
        <f t="shared" si="728"/>
        <v>4</v>
      </c>
      <c r="S2096" s="33" t="str">
        <f t="shared" si="729"/>
        <v>137_4</v>
      </c>
      <c r="T2096" s="35" t="str">
        <f t="shared" si="730"/>
        <v>137AM</v>
      </c>
      <c r="U2096" s="35" t="str">
        <f t="shared" si="731"/>
        <v>137AMEW</v>
      </c>
      <c r="V2096" s="35" t="str">
        <f t="shared" si="725"/>
        <v>2D</v>
      </c>
      <c r="W2096" s="35" t="str">
        <f t="shared" si="718"/>
        <v>137AM2D143</v>
      </c>
      <c r="X2096" s="388">
        <f t="shared" si="719"/>
        <v>0</v>
      </c>
      <c r="Y2096" s="388">
        <f t="shared" si="720"/>
        <v>0</v>
      </c>
      <c r="Z2096" s="280" t="str">
        <f t="shared" si="711"/>
        <v/>
      </c>
      <c r="AA2096" s="280" t="str">
        <f t="shared" si="712"/>
        <v/>
      </c>
      <c r="AB2096" s="389" t="str">
        <f t="shared" si="721"/>
        <v/>
      </c>
      <c r="AC2096" s="389" t="str">
        <f t="shared" si="722"/>
        <v/>
      </c>
      <c r="AD2096" s="390" t="str">
        <f t="shared" si="713"/>
        <v/>
      </c>
      <c r="AE2096" s="282">
        <f t="shared" si="714"/>
        <v>0</v>
      </c>
      <c r="AF2096" s="359">
        <f t="shared" si="715"/>
        <v>0</v>
      </c>
      <c r="AG2096" s="280">
        <f t="shared" si="716"/>
        <v>0</v>
      </c>
      <c r="AH2096" s="280">
        <f t="shared" si="732"/>
        <v>0</v>
      </c>
      <c r="AI2096" s="280">
        <f>IF(ISBLANK(T2096),AI2095,IF(COUNTIF(T$2:T2096,T2096)&gt;1,AI2095,1+MAX(AI2095,0)))</f>
        <v>55</v>
      </c>
      <c r="AL2096" s="391" t="str">
        <f t="shared" si="723"/>
        <v/>
      </c>
      <c r="AM2096" s="391" t="str">
        <f t="shared" si="724"/>
        <v/>
      </c>
      <c r="AO2096" s="310" t="str">
        <f t="shared" si="717"/>
        <v/>
      </c>
      <c r="AP2096" s="310">
        <f>SUM(AO$1:AO2096)</f>
        <v>0</v>
      </c>
      <c r="AQ2096" s="310">
        <f>SUM(AK$2:AK2096)</f>
        <v>14</v>
      </c>
      <c r="AR2096" s="310">
        <f>COUNTA(AJ$2:AJ2096)</f>
        <v>14</v>
      </c>
      <c r="AS2096" s="312"/>
      <c r="AT2096" s="312"/>
      <c r="AU2096" s="312"/>
      <c r="AV2096" s="312"/>
      <c r="AW2096" s="312"/>
      <c r="AZ2096">
        <v>0</v>
      </c>
      <c r="BA2096">
        <v>0</v>
      </c>
    </row>
    <row r="2097" spans="1:53" x14ac:dyDescent="0.25">
      <c r="A2097">
        <v>137</v>
      </c>
      <c r="B2097" t="s">
        <v>65</v>
      </c>
      <c r="C2097" t="s">
        <v>662</v>
      </c>
      <c r="D2097"/>
      <c r="E2097">
        <v>1</v>
      </c>
      <c r="F2097">
        <v>4</v>
      </c>
      <c r="G2097">
        <v>4</v>
      </c>
      <c r="H2097">
        <v>1</v>
      </c>
      <c r="I2097">
        <v>0</v>
      </c>
      <c r="J2097">
        <v>0</v>
      </c>
      <c r="K2097">
        <v>1</v>
      </c>
      <c r="L2097">
        <v>1</v>
      </c>
      <c r="M2097" t="s">
        <v>966</v>
      </c>
      <c r="O2097" s="101">
        <f>IF(ISBLANK(C2097),O2096,IF(COUNTIF(C$2:C2097,C2097)&gt;1,O2096,1+MAX(O2096,0)))</f>
        <v>56</v>
      </c>
      <c r="P2097" s="45">
        <f t="shared" si="726"/>
        <v>30</v>
      </c>
      <c r="Q2097" s="33" t="str">
        <f t="shared" si="727"/>
        <v/>
      </c>
      <c r="R2097" s="33">
        <f t="shared" si="728"/>
        <v>4</v>
      </c>
      <c r="S2097" s="33" t="str">
        <f t="shared" si="729"/>
        <v>137_4</v>
      </c>
      <c r="T2097" s="35" t="str">
        <f t="shared" si="730"/>
        <v>137AM</v>
      </c>
      <c r="U2097" s="35" t="str">
        <f t="shared" si="731"/>
        <v>137AMEW</v>
      </c>
      <c r="V2097" s="35" t="str">
        <f t="shared" si="725"/>
        <v>2D</v>
      </c>
      <c r="W2097" s="35" t="str">
        <f t="shared" si="718"/>
        <v>137AM2D144</v>
      </c>
      <c r="X2097" s="388">
        <f t="shared" si="719"/>
        <v>1</v>
      </c>
      <c r="Y2097" s="388">
        <f t="shared" si="720"/>
        <v>1</v>
      </c>
      <c r="Z2097" s="280" t="str">
        <f t="shared" si="711"/>
        <v/>
      </c>
      <c r="AA2097" s="280" t="str">
        <f t="shared" si="712"/>
        <v/>
      </c>
      <c r="AB2097" s="389" t="str">
        <f t="shared" si="721"/>
        <v/>
      </c>
      <c r="AC2097" s="389" t="str">
        <f t="shared" si="722"/>
        <v/>
      </c>
      <c r="AD2097" s="390" t="str">
        <f t="shared" si="713"/>
        <v/>
      </c>
      <c r="AE2097" s="282">
        <f t="shared" si="714"/>
        <v>0</v>
      </c>
      <c r="AF2097" s="359">
        <f t="shared" si="715"/>
        <v>0</v>
      </c>
      <c r="AG2097" s="280">
        <f t="shared" si="716"/>
        <v>0</v>
      </c>
      <c r="AH2097" s="280">
        <f t="shared" si="732"/>
        <v>0</v>
      </c>
      <c r="AI2097" s="280">
        <f>IF(ISBLANK(T2097),AI2096,IF(COUNTIF(T$2:T2097,T2097)&gt;1,AI2096,1+MAX(AI2096,0)))</f>
        <v>55</v>
      </c>
      <c r="AL2097" s="391" t="str">
        <f t="shared" si="723"/>
        <v/>
      </c>
      <c r="AM2097" s="391" t="str">
        <f t="shared" si="724"/>
        <v/>
      </c>
      <c r="AO2097" s="310" t="str">
        <f t="shared" si="717"/>
        <v/>
      </c>
      <c r="AP2097" s="310">
        <f>SUM(AO$1:AO2097)</f>
        <v>0</v>
      </c>
      <c r="AQ2097" s="310">
        <f>SUM(AK$2:AK2097)</f>
        <v>14</v>
      </c>
      <c r="AR2097" s="310">
        <f>COUNTA(AJ$2:AJ2097)</f>
        <v>14</v>
      </c>
      <c r="AS2097" s="312"/>
      <c r="AT2097" s="312"/>
      <c r="AU2097" s="312"/>
      <c r="AV2097" s="312"/>
      <c r="AW2097" s="312"/>
      <c r="AZ2097">
        <v>1</v>
      </c>
      <c r="BA2097">
        <v>1</v>
      </c>
    </row>
    <row r="2098" spans="1:53" x14ac:dyDescent="0.25">
      <c r="A2098">
        <v>137</v>
      </c>
      <c r="B2098" t="s">
        <v>65</v>
      </c>
      <c r="C2098" t="s">
        <v>662</v>
      </c>
      <c r="D2098"/>
      <c r="E2098">
        <v>2</v>
      </c>
      <c r="F2098">
        <v>1</v>
      </c>
      <c r="G2098">
        <v>1</v>
      </c>
      <c r="H2098">
        <v>0</v>
      </c>
      <c r="I2098">
        <v>0</v>
      </c>
      <c r="J2098">
        <v>0</v>
      </c>
      <c r="K2098">
        <v>0</v>
      </c>
      <c r="L2098">
        <v>0</v>
      </c>
      <c r="M2098"/>
      <c r="O2098" s="101">
        <f>IF(ISBLANK(C2098),O2097,IF(COUNTIF(C$2:C2098,C2098)&gt;1,O2097,1+MAX(O2097,0)))</f>
        <v>56</v>
      </c>
      <c r="P2098" s="45">
        <f t="shared" si="726"/>
        <v>30</v>
      </c>
      <c r="Q2098" s="33" t="str">
        <f t="shared" si="727"/>
        <v/>
      </c>
      <c r="R2098" s="33">
        <f t="shared" si="728"/>
        <v>5</v>
      </c>
      <c r="S2098" s="33" t="str">
        <f t="shared" si="729"/>
        <v>137_5</v>
      </c>
      <c r="T2098" s="35" t="str">
        <f t="shared" si="730"/>
        <v>137AM</v>
      </c>
      <c r="U2098" s="35" t="str">
        <f t="shared" si="731"/>
        <v>137AMNS</v>
      </c>
      <c r="V2098" s="35" t="str">
        <f t="shared" si="725"/>
        <v>2D</v>
      </c>
      <c r="W2098" s="35" t="str">
        <f t="shared" si="718"/>
        <v>137AM2D211</v>
      </c>
      <c r="X2098" s="388">
        <f t="shared" si="719"/>
        <v>0</v>
      </c>
      <c r="Y2098" s="388">
        <f t="shared" si="720"/>
        <v>0</v>
      </c>
      <c r="Z2098" s="280" t="str">
        <f t="shared" si="711"/>
        <v/>
      </c>
      <c r="AA2098" s="280" t="str">
        <f t="shared" si="712"/>
        <v/>
      </c>
      <c r="AB2098" s="389" t="str">
        <f t="shared" si="721"/>
        <v/>
      </c>
      <c r="AC2098" s="389" t="str">
        <f t="shared" si="722"/>
        <v/>
      </c>
      <c r="AD2098" s="390" t="str">
        <f t="shared" si="713"/>
        <v/>
      </c>
      <c r="AE2098" s="282">
        <f t="shared" si="714"/>
        <v>0</v>
      </c>
      <c r="AF2098" s="359">
        <f t="shared" si="715"/>
        <v>0</v>
      </c>
      <c r="AG2098" s="280">
        <f t="shared" si="716"/>
        <v>3</v>
      </c>
      <c r="AH2098" s="280">
        <f t="shared" si="732"/>
        <v>1</v>
      </c>
      <c r="AI2098" s="280">
        <f>IF(ISBLANK(T2098),AI2097,IF(COUNTIF(T$2:T2098,T2098)&gt;1,AI2097,1+MAX(AI2097,0)))</f>
        <v>55</v>
      </c>
      <c r="AL2098" s="391" t="str">
        <f t="shared" si="723"/>
        <v/>
      </c>
      <c r="AM2098" s="391" t="str">
        <f t="shared" si="724"/>
        <v/>
      </c>
      <c r="AO2098" s="310" t="str">
        <f t="shared" si="717"/>
        <v/>
      </c>
      <c r="AP2098" s="310">
        <f>SUM(AO$1:AO2098)</f>
        <v>0</v>
      </c>
      <c r="AQ2098" s="310">
        <f>SUM(AK$2:AK2098)</f>
        <v>14</v>
      </c>
      <c r="AR2098" s="310">
        <f>COUNTA(AJ$2:AJ2098)</f>
        <v>14</v>
      </c>
      <c r="AS2098" s="312"/>
      <c r="AT2098" s="312"/>
      <c r="AU2098" s="312"/>
      <c r="AV2098" s="312"/>
      <c r="AW2098" s="312"/>
      <c r="AZ2098">
        <v>0</v>
      </c>
      <c r="BA2098">
        <v>0</v>
      </c>
    </row>
    <row r="2099" spans="1:53" x14ac:dyDescent="0.25">
      <c r="A2099">
        <v>137</v>
      </c>
      <c r="B2099" t="s">
        <v>65</v>
      </c>
      <c r="C2099" t="s">
        <v>662</v>
      </c>
      <c r="D2099"/>
      <c r="E2099">
        <v>2</v>
      </c>
      <c r="F2099">
        <v>1</v>
      </c>
      <c r="G2099">
        <v>2</v>
      </c>
      <c r="H2099">
        <v>1</v>
      </c>
      <c r="I2099">
        <v>1</v>
      </c>
      <c r="J2099">
        <v>0</v>
      </c>
      <c r="K2099">
        <v>0</v>
      </c>
      <c r="L2099">
        <v>1</v>
      </c>
      <c r="M2099"/>
      <c r="O2099" s="101">
        <f>IF(ISBLANK(C2099),O2098,IF(COUNTIF(C$2:C2099,C2099)&gt;1,O2098,1+MAX(O2098,0)))</f>
        <v>56</v>
      </c>
      <c r="P2099" s="45">
        <f t="shared" si="726"/>
        <v>30</v>
      </c>
      <c r="Q2099" s="33" t="str">
        <f t="shared" si="727"/>
        <v/>
      </c>
      <c r="R2099" s="33">
        <f t="shared" si="728"/>
        <v>5</v>
      </c>
      <c r="S2099" s="33" t="str">
        <f t="shared" si="729"/>
        <v>137_5</v>
      </c>
      <c r="T2099" s="35" t="str">
        <f t="shared" si="730"/>
        <v>137AM</v>
      </c>
      <c r="U2099" s="35" t="str">
        <f t="shared" si="731"/>
        <v>137AMNS</v>
      </c>
      <c r="V2099" s="35" t="str">
        <f t="shared" si="725"/>
        <v>2D</v>
      </c>
      <c r="W2099" s="35" t="str">
        <f t="shared" si="718"/>
        <v>137AM2D212</v>
      </c>
      <c r="X2099" s="388">
        <f t="shared" si="719"/>
        <v>0</v>
      </c>
      <c r="Y2099" s="388">
        <f t="shared" si="720"/>
        <v>1</v>
      </c>
      <c r="Z2099" s="280" t="str">
        <f t="shared" si="711"/>
        <v/>
      </c>
      <c r="AA2099" s="280" t="str">
        <f t="shared" si="712"/>
        <v/>
      </c>
      <c r="AB2099" s="389" t="str">
        <f t="shared" si="721"/>
        <v/>
      </c>
      <c r="AC2099" s="389" t="str">
        <f t="shared" si="722"/>
        <v/>
      </c>
      <c r="AD2099" s="390" t="str">
        <f t="shared" si="713"/>
        <v/>
      </c>
      <c r="AE2099" s="282">
        <f t="shared" si="714"/>
        <v>0</v>
      </c>
      <c r="AF2099" s="359">
        <f t="shared" si="715"/>
        <v>0</v>
      </c>
      <c r="AG2099" s="280">
        <f t="shared" si="716"/>
        <v>3</v>
      </c>
      <c r="AH2099" s="280">
        <f t="shared" si="732"/>
        <v>1</v>
      </c>
      <c r="AI2099" s="280">
        <f>IF(ISBLANK(T2099),AI2098,IF(COUNTIF(T$2:T2099,T2099)&gt;1,AI2098,1+MAX(AI2098,0)))</f>
        <v>55</v>
      </c>
      <c r="AL2099" s="391" t="str">
        <f t="shared" si="723"/>
        <v/>
      </c>
      <c r="AM2099" s="391" t="str">
        <f t="shared" si="724"/>
        <v/>
      </c>
      <c r="AO2099" s="310" t="str">
        <f t="shared" si="717"/>
        <v/>
      </c>
      <c r="AP2099" s="310">
        <f>SUM(AO$1:AO2099)</f>
        <v>0</v>
      </c>
      <c r="AQ2099" s="310">
        <f>SUM(AK$2:AK2099)</f>
        <v>14</v>
      </c>
      <c r="AR2099" s="310">
        <f>COUNTA(AJ$2:AJ2099)</f>
        <v>14</v>
      </c>
      <c r="AS2099" s="312"/>
      <c r="AT2099" s="312"/>
      <c r="AU2099" s="312"/>
      <c r="AV2099" s="312"/>
      <c r="AW2099" s="312"/>
      <c r="AZ2099">
        <v>0</v>
      </c>
      <c r="BA2099">
        <v>1</v>
      </c>
    </row>
    <row r="2100" spans="1:53" x14ac:dyDescent="0.25">
      <c r="A2100">
        <v>137</v>
      </c>
      <c r="B2100" t="s">
        <v>65</v>
      </c>
      <c r="C2100" t="s">
        <v>662</v>
      </c>
      <c r="D2100"/>
      <c r="E2100">
        <v>2</v>
      </c>
      <c r="F2100">
        <v>1</v>
      </c>
      <c r="G2100">
        <v>3</v>
      </c>
      <c r="H2100">
        <v>0</v>
      </c>
      <c r="I2100">
        <v>0</v>
      </c>
      <c r="J2100">
        <v>0</v>
      </c>
      <c r="K2100">
        <v>0</v>
      </c>
      <c r="L2100">
        <v>0</v>
      </c>
      <c r="M2100"/>
      <c r="O2100" s="101">
        <f>IF(ISBLANK(C2100),O2099,IF(COUNTIF(C$2:C2100,C2100)&gt;1,O2099,1+MAX(O2099,0)))</f>
        <v>56</v>
      </c>
      <c r="P2100" s="45">
        <f t="shared" si="726"/>
        <v>30</v>
      </c>
      <c r="Q2100" s="33" t="str">
        <f t="shared" si="727"/>
        <v/>
      </c>
      <c r="R2100" s="33">
        <f t="shared" si="728"/>
        <v>5</v>
      </c>
      <c r="S2100" s="33" t="str">
        <f t="shared" si="729"/>
        <v>137_5</v>
      </c>
      <c r="T2100" s="35" t="str">
        <f t="shared" si="730"/>
        <v>137AM</v>
      </c>
      <c r="U2100" s="35" t="str">
        <f t="shared" si="731"/>
        <v>137AMEW</v>
      </c>
      <c r="V2100" s="35" t="str">
        <f t="shared" si="725"/>
        <v>2D</v>
      </c>
      <c r="W2100" s="35" t="str">
        <f t="shared" si="718"/>
        <v>137AM2D213</v>
      </c>
      <c r="X2100" s="388">
        <f t="shared" si="719"/>
        <v>0</v>
      </c>
      <c r="Y2100" s="388">
        <f t="shared" si="720"/>
        <v>0</v>
      </c>
      <c r="Z2100" s="280" t="str">
        <f t="shared" si="711"/>
        <v/>
      </c>
      <c r="AA2100" s="280" t="str">
        <f t="shared" si="712"/>
        <v/>
      </c>
      <c r="AB2100" s="389" t="str">
        <f t="shared" si="721"/>
        <v/>
      </c>
      <c r="AC2100" s="389" t="str">
        <f t="shared" si="722"/>
        <v/>
      </c>
      <c r="AD2100" s="390" t="str">
        <f t="shared" si="713"/>
        <v/>
      </c>
      <c r="AE2100" s="282">
        <f t="shared" si="714"/>
        <v>0</v>
      </c>
      <c r="AF2100" s="359">
        <f t="shared" si="715"/>
        <v>0</v>
      </c>
      <c r="AG2100" s="280">
        <f t="shared" si="716"/>
        <v>0</v>
      </c>
      <c r="AH2100" s="280">
        <f t="shared" si="732"/>
        <v>0</v>
      </c>
      <c r="AI2100" s="280">
        <f>IF(ISBLANK(T2100),AI2099,IF(COUNTIF(T$2:T2100,T2100)&gt;1,AI2099,1+MAX(AI2099,0)))</f>
        <v>55</v>
      </c>
      <c r="AL2100" s="391" t="str">
        <f t="shared" si="723"/>
        <v/>
      </c>
      <c r="AM2100" s="391" t="str">
        <f t="shared" si="724"/>
        <v/>
      </c>
      <c r="AO2100" s="310" t="str">
        <f t="shared" si="717"/>
        <v/>
      </c>
      <c r="AP2100" s="310">
        <f>SUM(AO$1:AO2100)</f>
        <v>0</v>
      </c>
      <c r="AQ2100" s="310">
        <f>SUM(AK$2:AK2100)</f>
        <v>14</v>
      </c>
      <c r="AR2100" s="310">
        <f>COUNTA(AJ$2:AJ2100)</f>
        <v>14</v>
      </c>
      <c r="AS2100" s="312"/>
      <c r="AT2100" s="312"/>
      <c r="AU2100" s="312"/>
      <c r="AV2100" s="312"/>
      <c r="AW2100" s="312"/>
      <c r="AZ2100">
        <v>0</v>
      </c>
      <c r="BA2100">
        <v>0</v>
      </c>
    </row>
    <row r="2101" spans="1:53" x14ac:dyDescent="0.25">
      <c r="A2101">
        <v>137</v>
      </c>
      <c r="B2101" t="s">
        <v>65</v>
      </c>
      <c r="C2101" t="s">
        <v>662</v>
      </c>
      <c r="D2101"/>
      <c r="E2101">
        <v>2</v>
      </c>
      <c r="F2101">
        <v>1</v>
      </c>
      <c r="G2101">
        <v>4</v>
      </c>
      <c r="H2101">
        <v>1</v>
      </c>
      <c r="I2101">
        <v>0</v>
      </c>
      <c r="J2101">
        <v>0</v>
      </c>
      <c r="K2101">
        <v>1</v>
      </c>
      <c r="L2101">
        <v>1</v>
      </c>
      <c r="M2101"/>
      <c r="O2101" s="101">
        <f>IF(ISBLANK(C2101),O2100,IF(COUNTIF(C$2:C2101,C2101)&gt;1,O2100,1+MAX(O2100,0)))</f>
        <v>56</v>
      </c>
      <c r="P2101" s="45">
        <f t="shared" si="726"/>
        <v>30</v>
      </c>
      <c r="Q2101" s="33" t="str">
        <f t="shared" si="727"/>
        <v/>
      </c>
      <c r="R2101" s="33">
        <f t="shared" si="728"/>
        <v>5</v>
      </c>
      <c r="S2101" s="33" t="str">
        <f t="shared" si="729"/>
        <v>137_5</v>
      </c>
      <c r="T2101" s="35" t="str">
        <f t="shared" si="730"/>
        <v>137AM</v>
      </c>
      <c r="U2101" s="35" t="str">
        <f t="shared" si="731"/>
        <v>137AMEW</v>
      </c>
      <c r="V2101" s="35" t="str">
        <f t="shared" si="725"/>
        <v>2D</v>
      </c>
      <c r="W2101" s="35" t="str">
        <f t="shared" si="718"/>
        <v>137AM2D214</v>
      </c>
      <c r="X2101" s="388">
        <f t="shared" si="719"/>
        <v>1</v>
      </c>
      <c r="Y2101" s="388">
        <f t="shared" si="720"/>
        <v>1</v>
      </c>
      <c r="Z2101" s="280" t="str">
        <f t="shared" si="711"/>
        <v/>
      </c>
      <c r="AA2101" s="280" t="str">
        <f t="shared" si="712"/>
        <v/>
      </c>
      <c r="AB2101" s="389" t="str">
        <f t="shared" si="721"/>
        <v/>
      </c>
      <c r="AC2101" s="389" t="str">
        <f t="shared" si="722"/>
        <v/>
      </c>
      <c r="AD2101" s="390" t="str">
        <f t="shared" si="713"/>
        <v/>
      </c>
      <c r="AE2101" s="282">
        <f t="shared" si="714"/>
        <v>0</v>
      </c>
      <c r="AF2101" s="359">
        <f t="shared" si="715"/>
        <v>0</v>
      </c>
      <c r="AG2101" s="280">
        <f t="shared" si="716"/>
        <v>0</v>
      </c>
      <c r="AH2101" s="280">
        <f t="shared" si="732"/>
        <v>0</v>
      </c>
      <c r="AI2101" s="280">
        <f>IF(ISBLANK(T2101),AI2100,IF(COUNTIF(T$2:T2101,T2101)&gt;1,AI2100,1+MAX(AI2100,0)))</f>
        <v>55</v>
      </c>
      <c r="AL2101" s="391" t="str">
        <f t="shared" si="723"/>
        <v/>
      </c>
      <c r="AM2101" s="391" t="str">
        <f t="shared" si="724"/>
        <v/>
      </c>
      <c r="AO2101" s="310" t="str">
        <f t="shared" si="717"/>
        <v/>
      </c>
      <c r="AP2101" s="310">
        <f>SUM(AO$1:AO2101)</f>
        <v>0</v>
      </c>
      <c r="AQ2101" s="310">
        <f>SUM(AK$2:AK2101)</f>
        <v>14</v>
      </c>
      <c r="AR2101" s="310">
        <f>COUNTA(AJ$2:AJ2101)</f>
        <v>14</v>
      </c>
      <c r="AS2101" s="312"/>
      <c r="AT2101" s="312"/>
      <c r="AU2101" s="312"/>
      <c r="AV2101" s="312"/>
      <c r="AW2101" s="312"/>
      <c r="AZ2101">
        <v>1</v>
      </c>
      <c r="BA2101">
        <v>1</v>
      </c>
    </row>
    <row r="2102" spans="1:53" x14ac:dyDescent="0.25">
      <c r="A2102">
        <v>137</v>
      </c>
      <c r="B2102" t="s">
        <v>65</v>
      </c>
      <c r="C2102" t="s">
        <v>662</v>
      </c>
      <c r="D2102"/>
      <c r="E2102">
        <v>2</v>
      </c>
      <c r="F2102">
        <v>2</v>
      </c>
      <c r="G2102">
        <v>1</v>
      </c>
      <c r="H2102">
        <v>1</v>
      </c>
      <c r="I2102">
        <v>0</v>
      </c>
      <c r="J2102">
        <v>1</v>
      </c>
      <c r="K2102">
        <v>0</v>
      </c>
      <c r="L2102">
        <v>0</v>
      </c>
      <c r="M2102"/>
      <c r="O2102" s="101">
        <f>IF(ISBLANK(C2102),O2101,IF(COUNTIF(C$2:C2102,C2102)&gt;1,O2101,1+MAX(O2101,0)))</f>
        <v>56</v>
      </c>
      <c r="P2102" s="45">
        <f t="shared" si="726"/>
        <v>30</v>
      </c>
      <c r="Q2102" s="33" t="str">
        <f t="shared" si="727"/>
        <v/>
      </c>
      <c r="R2102" s="33">
        <f t="shared" si="728"/>
        <v>6</v>
      </c>
      <c r="S2102" s="33" t="str">
        <f t="shared" si="729"/>
        <v>137_6</v>
      </c>
      <c r="T2102" s="35" t="str">
        <f t="shared" si="730"/>
        <v>137AM</v>
      </c>
      <c r="U2102" s="35" t="str">
        <f t="shared" si="731"/>
        <v>137AMNS</v>
      </c>
      <c r="V2102" s="35" t="str">
        <f t="shared" si="725"/>
        <v>2D</v>
      </c>
      <c r="W2102" s="35" t="str">
        <f t="shared" si="718"/>
        <v>137AM2D221</v>
      </c>
      <c r="X2102" s="388">
        <f t="shared" si="719"/>
        <v>0</v>
      </c>
      <c r="Y2102" s="388">
        <f t="shared" si="720"/>
        <v>0</v>
      </c>
      <c r="Z2102" s="280" t="str">
        <f t="shared" si="711"/>
        <v/>
      </c>
      <c r="AA2102" s="280" t="str">
        <f t="shared" si="712"/>
        <v/>
      </c>
      <c r="AB2102" s="389" t="str">
        <f t="shared" si="721"/>
        <v/>
      </c>
      <c r="AC2102" s="389" t="str">
        <f t="shared" si="722"/>
        <v/>
      </c>
      <c r="AD2102" s="390" t="str">
        <f t="shared" si="713"/>
        <v/>
      </c>
      <c r="AE2102" s="282">
        <f t="shared" si="714"/>
        <v>0</v>
      </c>
      <c r="AF2102" s="359">
        <f t="shared" si="715"/>
        <v>0</v>
      </c>
      <c r="AG2102" s="280">
        <f t="shared" si="716"/>
        <v>3</v>
      </c>
      <c r="AH2102" s="280">
        <f t="shared" si="732"/>
        <v>1</v>
      </c>
      <c r="AI2102" s="280">
        <f>IF(ISBLANK(T2102),AI2101,IF(COUNTIF(T$2:T2102,T2102)&gt;1,AI2101,1+MAX(AI2101,0)))</f>
        <v>55</v>
      </c>
      <c r="AL2102" s="391" t="str">
        <f t="shared" si="723"/>
        <v/>
      </c>
      <c r="AM2102" s="391" t="str">
        <f t="shared" si="724"/>
        <v/>
      </c>
      <c r="AO2102" s="310" t="str">
        <f t="shared" si="717"/>
        <v/>
      </c>
      <c r="AP2102" s="310">
        <f>SUM(AO$1:AO2102)</f>
        <v>0</v>
      </c>
      <c r="AQ2102" s="310">
        <f>SUM(AK$2:AK2102)</f>
        <v>14</v>
      </c>
      <c r="AR2102" s="310">
        <f>COUNTA(AJ$2:AJ2102)</f>
        <v>14</v>
      </c>
      <c r="AS2102" s="312"/>
      <c r="AT2102" s="312"/>
      <c r="AU2102" s="312"/>
      <c r="AV2102" s="312"/>
      <c r="AW2102" s="312"/>
      <c r="AZ2102">
        <v>0</v>
      </c>
      <c r="BA2102">
        <v>0</v>
      </c>
    </row>
    <row r="2103" spans="1:53" x14ac:dyDescent="0.25">
      <c r="A2103">
        <v>137</v>
      </c>
      <c r="B2103" t="s">
        <v>65</v>
      </c>
      <c r="C2103" t="s">
        <v>662</v>
      </c>
      <c r="D2103"/>
      <c r="E2103">
        <v>2</v>
      </c>
      <c r="F2103">
        <v>2</v>
      </c>
      <c r="G2103">
        <v>2</v>
      </c>
      <c r="H2103">
        <v>1</v>
      </c>
      <c r="I2103">
        <v>0</v>
      </c>
      <c r="J2103">
        <v>1</v>
      </c>
      <c r="K2103">
        <v>0</v>
      </c>
      <c r="L2103">
        <v>0</v>
      </c>
      <c r="M2103"/>
      <c r="O2103" s="101">
        <f>IF(ISBLANK(C2103),O2102,IF(COUNTIF(C$2:C2103,C2103)&gt;1,O2102,1+MAX(O2102,0)))</f>
        <v>56</v>
      </c>
      <c r="P2103" s="45">
        <f t="shared" si="726"/>
        <v>30</v>
      </c>
      <c r="Q2103" s="33" t="str">
        <f t="shared" si="727"/>
        <v/>
      </c>
      <c r="R2103" s="33">
        <f t="shared" si="728"/>
        <v>6</v>
      </c>
      <c r="S2103" s="33" t="str">
        <f t="shared" si="729"/>
        <v>137_6</v>
      </c>
      <c r="T2103" s="35" t="str">
        <f t="shared" si="730"/>
        <v>137AM</v>
      </c>
      <c r="U2103" s="35" t="str">
        <f t="shared" si="731"/>
        <v>137AMNS</v>
      </c>
      <c r="V2103" s="35" t="str">
        <f t="shared" si="725"/>
        <v>2D</v>
      </c>
      <c r="W2103" s="35" t="str">
        <f t="shared" si="718"/>
        <v>137AM2D222</v>
      </c>
      <c r="X2103" s="388">
        <f t="shared" si="719"/>
        <v>0</v>
      </c>
      <c r="Y2103" s="388">
        <f t="shared" si="720"/>
        <v>0</v>
      </c>
      <c r="Z2103" s="280" t="str">
        <f t="shared" si="711"/>
        <v/>
      </c>
      <c r="AA2103" s="280" t="str">
        <f t="shared" si="712"/>
        <v/>
      </c>
      <c r="AB2103" s="389" t="str">
        <f t="shared" si="721"/>
        <v/>
      </c>
      <c r="AC2103" s="389" t="str">
        <f t="shared" si="722"/>
        <v/>
      </c>
      <c r="AD2103" s="390" t="str">
        <f t="shared" si="713"/>
        <v/>
      </c>
      <c r="AE2103" s="282">
        <f t="shared" si="714"/>
        <v>0</v>
      </c>
      <c r="AF2103" s="359">
        <f t="shared" si="715"/>
        <v>0</v>
      </c>
      <c r="AG2103" s="280">
        <f t="shared" si="716"/>
        <v>3</v>
      </c>
      <c r="AH2103" s="280">
        <f t="shared" si="732"/>
        <v>1</v>
      </c>
      <c r="AI2103" s="280">
        <f>IF(ISBLANK(T2103),AI2102,IF(COUNTIF(T$2:T2103,T2103)&gt;1,AI2102,1+MAX(AI2102,0)))</f>
        <v>55</v>
      </c>
      <c r="AL2103" s="391" t="str">
        <f t="shared" si="723"/>
        <v/>
      </c>
      <c r="AM2103" s="391" t="str">
        <f t="shared" si="724"/>
        <v/>
      </c>
      <c r="AO2103" s="310" t="str">
        <f t="shared" si="717"/>
        <v/>
      </c>
      <c r="AP2103" s="310">
        <f>SUM(AO$1:AO2103)</f>
        <v>0</v>
      </c>
      <c r="AQ2103" s="310">
        <f>SUM(AK$2:AK2103)</f>
        <v>14</v>
      </c>
      <c r="AR2103" s="310">
        <f>COUNTA(AJ$2:AJ2103)</f>
        <v>14</v>
      </c>
      <c r="AS2103" s="312"/>
      <c r="AT2103" s="312"/>
      <c r="AU2103" s="312"/>
      <c r="AV2103" s="312"/>
      <c r="AW2103" s="312"/>
      <c r="AZ2103">
        <v>0</v>
      </c>
      <c r="BA2103">
        <v>0</v>
      </c>
    </row>
    <row r="2104" spans="1:53" x14ac:dyDescent="0.25">
      <c r="A2104">
        <v>137</v>
      </c>
      <c r="B2104" t="s">
        <v>65</v>
      </c>
      <c r="C2104" t="s">
        <v>662</v>
      </c>
      <c r="D2104"/>
      <c r="E2104">
        <v>2</v>
      </c>
      <c r="F2104">
        <v>2</v>
      </c>
      <c r="G2104">
        <v>3</v>
      </c>
      <c r="H2104">
        <v>0</v>
      </c>
      <c r="I2104">
        <v>0</v>
      </c>
      <c r="J2104">
        <v>0</v>
      </c>
      <c r="K2104">
        <v>0</v>
      </c>
      <c r="L2104">
        <v>0</v>
      </c>
      <c r="M2104"/>
      <c r="O2104" s="101">
        <f>IF(ISBLANK(C2104),O2103,IF(COUNTIF(C$2:C2104,C2104)&gt;1,O2103,1+MAX(O2103,0)))</f>
        <v>56</v>
      </c>
      <c r="P2104" s="45">
        <f t="shared" si="726"/>
        <v>30</v>
      </c>
      <c r="Q2104" s="33" t="str">
        <f t="shared" si="727"/>
        <v/>
      </c>
      <c r="R2104" s="33">
        <f t="shared" si="728"/>
        <v>6</v>
      </c>
      <c r="S2104" s="33" t="str">
        <f t="shared" si="729"/>
        <v>137_6</v>
      </c>
      <c r="T2104" s="35" t="str">
        <f t="shared" si="730"/>
        <v>137AM</v>
      </c>
      <c r="U2104" s="35" t="str">
        <f t="shared" si="731"/>
        <v>137AMEW</v>
      </c>
      <c r="V2104" s="35" t="str">
        <f t="shared" si="725"/>
        <v>2D</v>
      </c>
      <c r="W2104" s="35" t="str">
        <f t="shared" si="718"/>
        <v>137AM2D223</v>
      </c>
      <c r="X2104" s="388">
        <f t="shared" si="719"/>
        <v>0</v>
      </c>
      <c r="Y2104" s="388">
        <f t="shared" si="720"/>
        <v>0</v>
      </c>
      <c r="Z2104" s="280" t="str">
        <f t="shared" si="711"/>
        <v/>
      </c>
      <c r="AA2104" s="280" t="str">
        <f t="shared" si="712"/>
        <v/>
      </c>
      <c r="AB2104" s="389" t="str">
        <f t="shared" si="721"/>
        <v/>
      </c>
      <c r="AC2104" s="389" t="str">
        <f t="shared" si="722"/>
        <v/>
      </c>
      <c r="AD2104" s="390" t="str">
        <f t="shared" si="713"/>
        <v/>
      </c>
      <c r="AE2104" s="282">
        <f t="shared" si="714"/>
        <v>0</v>
      </c>
      <c r="AF2104" s="359">
        <f t="shared" si="715"/>
        <v>0</v>
      </c>
      <c r="AG2104" s="280">
        <f t="shared" si="716"/>
        <v>0</v>
      </c>
      <c r="AH2104" s="280">
        <f t="shared" si="732"/>
        <v>0</v>
      </c>
      <c r="AI2104" s="280">
        <f>IF(ISBLANK(T2104),AI2103,IF(COUNTIF(T$2:T2104,T2104)&gt;1,AI2103,1+MAX(AI2103,0)))</f>
        <v>55</v>
      </c>
      <c r="AL2104" s="391" t="str">
        <f t="shared" si="723"/>
        <v/>
      </c>
      <c r="AM2104" s="391" t="str">
        <f t="shared" si="724"/>
        <v/>
      </c>
      <c r="AO2104" s="310" t="str">
        <f t="shared" si="717"/>
        <v/>
      </c>
      <c r="AP2104" s="310">
        <f>SUM(AO$1:AO2104)</f>
        <v>0</v>
      </c>
      <c r="AQ2104" s="310">
        <f>SUM(AK$2:AK2104)</f>
        <v>14</v>
      </c>
      <c r="AR2104" s="310">
        <f>COUNTA(AJ$2:AJ2104)</f>
        <v>14</v>
      </c>
      <c r="AS2104" s="312"/>
      <c r="AT2104" s="312"/>
      <c r="AU2104" s="312"/>
      <c r="AV2104" s="312"/>
      <c r="AW2104" s="312"/>
      <c r="AZ2104">
        <v>0</v>
      </c>
      <c r="BA2104">
        <v>0</v>
      </c>
    </row>
    <row r="2105" spans="1:53" x14ac:dyDescent="0.25">
      <c r="A2105">
        <v>137</v>
      </c>
      <c r="B2105" t="s">
        <v>65</v>
      </c>
      <c r="C2105" t="s">
        <v>662</v>
      </c>
      <c r="D2105"/>
      <c r="E2105">
        <v>2</v>
      </c>
      <c r="F2105">
        <v>2</v>
      </c>
      <c r="G2105">
        <v>4</v>
      </c>
      <c r="H2105">
        <v>1</v>
      </c>
      <c r="I2105">
        <v>0</v>
      </c>
      <c r="J2105">
        <v>0</v>
      </c>
      <c r="K2105">
        <v>0</v>
      </c>
      <c r="L2105">
        <v>1</v>
      </c>
      <c r="M2105"/>
      <c r="O2105" s="101">
        <f>IF(ISBLANK(C2105),O2104,IF(COUNTIF(C$2:C2105,C2105)&gt;1,O2104,1+MAX(O2104,0)))</f>
        <v>56</v>
      </c>
      <c r="P2105" s="45">
        <f t="shared" si="726"/>
        <v>30</v>
      </c>
      <c r="Q2105" s="33" t="str">
        <f t="shared" si="727"/>
        <v/>
      </c>
      <c r="R2105" s="33">
        <f t="shared" si="728"/>
        <v>6</v>
      </c>
      <c r="S2105" s="33" t="str">
        <f t="shared" si="729"/>
        <v>137_6</v>
      </c>
      <c r="T2105" s="35" t="str">
        <f t="shared" si="730"/>
        <v>137AM</v>
      </c>
      <c r="U2105" s="35" t="str">
        <f t="shared" si="731"/>
        <v>137AMEW</v>
      </c>
      <c r="V2105" s="35" t="str">
        <f t="shared" si="725"/>
        <v>2D</v>
      </c>
      <c r="W2105" s="35" t="str">
        <f t="shared" si="718"/>
        <v>137AM2D224</v>
      </c>
      <c r="X2105" s="388">
        <f t="shared" si="719"/>
        <v>0</v>
      </c>
      <c r="Y2105" s="388">
        <f t="shared" si="720"/>
        <v>1</v>
      </c>
      <c r="Z2105" s="280" t="str">
        <f t="shared" si="711"/>
        <v/>
      </c>
      <c r="AA2105" s="280" t="str">
        <f t="shared" si="712"/>
        <v/>
      </c>
      <c r="AB2105" s="389" t="str">
        <f t="shared" si="721"/>
        <v/>
      </c>
      <c r="AC2105" s="389" t="str">
        <f t="shared" si="722"/>
        <v/>
      </c>
      <c r="AD2105" s="390" t="str">
        <f t="shared" si="713"/>
        <v/>
      </c>
      <c r="AE2105" s="282">
        <f t="shared" si="714"/>
        <v>0</v>
      </c>
      <c r="AF2105" s="359">
        <f t="shared" si="715"/>
        <v>0</v>
      </c>
      <c r="AG2105" s="280">
        <f t="shared" si="716"/>
        <v>0</v>
      </c>
      <c r="AH2105" s="280">
        <f t="shared" si="732"/>
        <v>0</v>
      </c>
      <c r="AI2105" s="280">
        <f>IF(ISBLANK(T2105),AI2104,IF(COUNTIF(T$2:T2105,T2105)&gt;1,AI2104,1+MAX(AI2104,0)))</f>
        <v>55</v>
      </c>
      <c r="AL2105" s="391" t="str">
        <f t="shared" si="723"/>
        <v/>
      </c>
      <c r="AM2105" s="391" t="str">
        <f t="shared" si="724"/>
        <v/>
      </c>
      <c r="AO2105" s="310" t="str">
        <f t="shared" si="717"/>
        <v/>
      </c>
      <c r="AP2105" s="310">
        <f>SUM(AO$1:AO2105)</f>
        <v>0</v>
      </c>
      <c r="AQ2105" s="310">
        <f>SUM(AK$2:AK2105)</f>
        <v>14</v>
      </c>
      <c r="AR2105" s="310">
        <f>COUNTA(AJ$2:AJ2105)</f>
        <v>14</v>
      </c>
      <c r="AS2105" s="312"/>
      <c r="AT2105" s="312"/>
      <c r="AU2105" s="312"/>
      <c r="AV2105" s="312"/>
      <c r="AW2105" s="312"/>
      <c r="AZ2105">
        <v>0</v>
      </c>
      <c r="BA2105">
        <v>1</v>
      </c>
    </row>
    <row r="2106" spans="1:53" x14ac:dyDescent="0.25">
      <c r="A2106">
        <v>137</v>
      </c>
      <c r="B2106" t="s">
        <v>65</v>
      </c>
      <c r="C2106" t="s">
        <v>662</v>
      </c>
      <c r="D2106"/>
      <c r="E2106">
        <v>2</v>
      </c>
      <c r="F2106">
        <v>3</v>
      </c>
      <c r="G2106">
        <v>1</v>
      </c>
      <c r="H2106">
        <v>2</v>
      </c>
      <c r="I2106">
        <v>0</v>
      </c>
      <c r="J2106">
        <v>1</v>
      </c>
      <c r="K2106">
        <v>0</v>
      </c>
      <c r="L2106">
        <v>0</v>
      </c>
      <c r="M2106"/>
      <c r="O2106" s="101">
        <f>IF(ISBLANK(C2106),O2105,IF(COUNTIF(C$2:C2106,C2106)&gt;1,O2105,1+MAX(O2105,0)))</f>
        <v>56</v>
      </c>
      <c r="P2106" s="45">
        <f t="shared" si="726"/>
        <v>30</v>
      </c>
      <c r="Q2106" s="33" t="str">
        <f t="shared" si="727"/>
        <v/>
      </c>
      <c r="R2106" s="33">
        <f t="shared" si="728"/>
        <v>7</v>
      </c>
      <c r="S2106" s="33" t="str">
        <f t="shared" si="729"/>
        <v>137_7</v>
      </c>
      <c r="T2106" s="35" t="str">
        <f t="shared" si="730"/>
        <v>137AM</v>
      </c>
      <c r="U2106" s="35" t="str">
        <f t="shared" si="731"/>
        <v>137AMNS</v>
      </c>
      <c r="V2106" s="35" t="str">
        <f t="shared" si="725"/>
        <v>2D</v>
      </c>
      <c r="W2106" s="35" t="str">
        <f t="shared" si="718"/>
        <v>137AM2D231</v>
      </c>
      <c r="X2106" s="388">
        <f t="shared" si="719"/>
        <v>0</v>
      </c>
      <c r="Y2106" s="388">
        <f t="shared" si="720"/>
        <v>0</v>
      </c>
      <c r="Z2106" s="280" t="str">
        <f t="shared" si="711"/>
        <v/>
      </c>
      <c r="AA2106" s="280" t="str">
        <f t="shared" si="712"/>
        <v/>
      </c>
      <c r="AB2106" s="389" t="str">
        <f t="shared" si="721"/>
        <v/>
      </c>
      <c r="AC2106" s="389" t="str">
        <f t="shared" si="722"/>
        <v/>
      </c>
      <c r="AD2106" s="390" t="str">
        <f t="shared" si="713"/>
        <v/>
      </c>
      <c r="AE2106" s="282">
        <f t="shared" si="714"/>
        <v>0</v>
      </c>
      <c r="AF2106" s="359">
        <f t="shared" si="715"/>
        <v>0</v>
      </c>
      <c r="AG2106" s="280">
        <f t="shared" si="716"/>
        <v>3</v>
      </c>
      <c r="AH2106" s="280">
        <f t="shared" si="732"/>
        <v>1</v>
      </c>
      <c r="AI2106" s="280">
        <f>IF(ISBLANK(T2106),AI2105,IF(COUNTIF(T$2:T2106,T2106)&gt;1,AI2105,1+MAX(AI2105,0)))</f>
        <v>55</v>
      </c>
      <c r="AL2106" s="391" t="str">
        <f t="shared" si="723"/>
        <v/>
      </c>
      <c r="AM2106" s="391" t="str">
        <f t="shared" si="724"/>
        <v/>
      </c>
      <c r="AO2106" s="310" t="str">
        <f t="shared" si="717"/>
        <v/>
      </c>
      <c r="AP2106" s="310">
        <f>SUM(AO$1:AO2106)</f>
        <v>0</v>
      </c>
      <c r="AQ2106" s="310">
        <f>SUM(AK$2:AK2106)</f>
        <v>14</v>
      </c>
      <c r="AR2106" s="310">
        <f>COUNTA(AJ$2:AJ2106)</f>
        <v>14</v>
      </c>
      <c r="AS2106" s="312"/>
      <c r="AT2106" s="312"/>
      <c r="AU2106" s="312"/>
      <c r="AV2106" s="312"/>
      <c r="AW2106" s="312"/>
      <c r="AZ2106">
        <v>0</v>
      </c>
      <c r="BA2106">
        <v>0</v>
      </c>
    </row>
    <row r="2107" spans="1:53" x14ac:dyDescent="0.25">
      <c r="A2107">
        <v>137</v>
      </c>
      <c r="B2107" t="s">
        <v>65</v>
      </c>
      <c r="C2107" t="s">
        <v>662</v>
      </c>
      <c r="D2107"/>
      <c r="E2107">
        <v>2</v>
      </c>
      <c r="F2107">
        <v>3</v>
      </c>
      <c r="G2107">
        <v>2</v>
      </c>
      <c r="H2107">
        <v>4</v>
      </c>
      <c r="I2107">
        <v>0</v>
      </c>
      <c r="J2107">
        <v>2</v>
      </c>
      <c r="K2107">
        <v>3</v>
      </c>
      <c r="L2107">
        <v>4</v>
      </c>
      <c r="M2107"/>
      <c r="O2107" s="101">
        <f>IF(ISBLANK(C2107),O2106,IF(COUNTIF(C$2:C2107,C2107)&gt;1,O2106,1+MAX(O2106,0)))</f>
        <v>56</v>
      </c>
      <c r="P2107" s="45">
        <f t="shared" si="726"/>
        <v>30</v>
      </c>
      <c r="Q2107" s="33" t="str">
        <f t="shared" si="727"/>
        <v/>
      </c>
      <c r="R2107" s="33">
        <f t="shared" si="728"/>
        <v>7</v>
      </c>
      <c r="S2107" s="33" t="str">
        <f t="shared" si="729"/>
        <v>137_7</v>
      </c>
      <c r="T2107" s="35" t="str">
        <f t="shared" si="730"/>
        <v>137AM</v>
      </c>
      <c r="U2107" s="35" t="str">
        <f t="shared" si="731"/>
        <v>137AMNS</v>
      </c>
      <c r="V2107" s="35" t="str">
        <f t="shared" si="725"/>
        <v>2D</v>
      </c>
      <c r="W2107" s="35" t="str">
        <f t="shared" si="718"/>
        <v>137AM2D232</v>
      </c>
      <c r="X2107" s="388">
        <f t="shared" si="719"/>
        <v>3</v>
      </c>
      <c r="Y2107" s="388">
        <f t="shared" si="720"/>
        <v>4</v>
      </c>
      <c r="Z2107" s="280" t="str">
        <f t="shared" si="711"/>
        <v/>
      </c>
      <c r="AA2107" s="280" t="str">
        <f t="shared" si="712"/>
        <v/>
      </c>
      <c r="AB2107" s="389" t="str">
        <f t="shared" si="721"/>
        <v/>
      </c>
      <c r="AC2107" s="389" t="str">
        <f t="shared" si="722"/>
        <v/>
      </c>
      <c r="AD2107" s="390" t="str">
        <f t="shared" si="713"/>
        <v/>
      </c>
      <c r="AE2107" s="282">
        <f t="shared" si="714"/>
        <v>0</v>
      </c>
      <c r="AF2107" s="359">
        <f t="shared" si="715"/>
        <v>0</v>
      </c>
      <c r="AG2107" s="280">
        <f t="shared" si="716"/>
        <v>3</v>
      </c>
      <c r="AH2107" s="280">
        <f t="shared" si="732"/>
        <v>1</v>
      </c>
      <c r="AI2107" s="280">
        <f>IF(ISBLANK(T2107),AI2106,IF(COUNTIF(T$2:T2107,T2107)&gt;1,AI2106,1+MAX(AI2106,0)))</f>
        <v>55</v>
      </c>
      <c r="AL2107" s="391" t="str">
        <f t="shared" si="723"/>
        <v/>
      </c>
      <c r="AM2107" s="391" t="str">
        <f t="shared" si="724"/>
        <v/>
      </c>
      <c r="AO2107" s="310" t="str">
        <f t="shared" si="717"/>
        <v/>
      </c>
      <c r="AP2107" s="310">
        <f>SUM(AO$1:AO2107)</f>
        <v>0</v>
      </c>
      <c r="AQ2107" s="310">
        <f>SUM(AK$2:AK2107)</f>
        <v>14</v>
      </c>
      <c r="AR2107" s="310">
        <f>COUNTA(AJ$2:AJ2107)</f>
        <v>14</v>
      </c>
      <c r="AS2107" s="312"/>
      <c r="AT2107" s="312"/>
      <c r="AU2107" s="312"/>
      <c r="AV2107" s="312"/>
      <c r="AW2107" s="312"/>
      <c r="AZ2107">
        <v>3</v>
      </c>
      <c r="BA2107">
        <v>4</v>
      </c>
    </row>
    <row r="2108" spans="1:53" x14ac:dyDescent="0.25">
      <c r="A2108">
        <v>137</v>
      </c>
      <c r="B2108" t="s">
        <v>65</v>
      </c>
      <c r="C2108" t="s">
        <v>662</v>
      </c>
      <c r="D2108"/>
      <c r="E2108">
        <v>2</v>
      </c>
      <c r="F2108">
        <v>3</v>
      </c>
      <c r="G2108">
        <v>3</v>
      </c>
      <c r="H2108">
        <v>1</v>
      </c>
      <c r="I2108">
        <v>0</v>
      </c>
      <c r="J2108">
        <v>0</v>
      </c>
      <c r="K2108">
        <v>1</v>
      </c>
      <c r="L2108">
        <v>1</v>
      </c>
      <c r="M2108"/>
      <c r="O2108" s="101">
        <f>IF(ISBLANK(C2108),O2107,IF(COUNTIF(C$2:C2108,C2108)&gt;1,O2107,1+MAX(O2107,0)))</f>
        <v>56</v>
      </c>
      <c r="P2108" s="45">
        <f t="shared" si="726"/>
        <v>30</v>
      </c>
      <c r="Q2108" s="33" t="str">
        <f t="shared" si="727"/>
        <v/>
      </c>
      <c r="R2108" s="33">
        <f t="shared" si="728"/>
        <v>7</v>
      </c>
      <c r="S2108" s="33" t="str">
        <f t="shared" si="729"/>
        <v>137_7</v>
      </c>
      <c r="T2108" s="35" t="str">
        <f t="shared" si="730"/>
        <v>137AM</v>
      </c>
      <c r="U2108" s="35" t="str">
        <f t="shared" si="731"/>
        <v>137AMEW</v>
      </c>
      <c r="V2108" s="35" t="str">
        <f t="shared" si="725"/>
        <v>2D</v>
      </c>
      <c r="W2108" s="35" t="str">
        <f t="shared" si="718"/>
        <v>137AM2D233</v>
      </c>
      <c r="X2108" s="388">
        <f t="shared" si="719"/>
        <v>1</v>
      </c>
      <c r="Y2108" s="388">
        <f t="shared" si="720"/>
        <v>1</v>
      </c>
      <c r="Z2108" s="280" t="str">
        <f t="shared" si="711"/>
        <v/>
      </c>
      <c r="AA2108" s="280" t="str">
        <f t="shared" si="712"/>
        <v/>
      </c>
      <c r="AB2108" s="389" t="str">
        <f t="shared" si="721"/>
        <v/>
      </c>
      <c r="AC2108" s="389" t="str">
        <f t="shared" si="722"/>
        <v/>
      </c>
      <c r="AD2108" s="390" t="str">
        <f t="shared" si="713"/>
        <v/>
      </c>
      <c r="AE2108" s="282">
        <f t="shared" si="714"/>
        <v>0</v>
      </c>
      <c r="AF2108" s="359">
        <f t="shared" si="715"/>
        <v>0</v>
      </c>
      <c r="AG2108" s="280">
        <f t="shared" si="716"/>
        <v>0</v>
      </c>
      <c r="AH2108" s="280">
        <f t="shared" si="732"/>
        <v>0</v>
      </c>
      <c r="AI2108" s="280">
        <f>IF(ISBLANK(T2108),AI2107,IF(COUNTIF(T$2:T2108,T2108)&gt;1,AI2107,1+MAX(AI2107,0)))</f>
        <v>55</v>
      </c>
      <c r="AL2108" s="391" t="str">
        <f t="shared" si="723"/>
        <v/>
      </c>
      <c r="AM2108" s="391" t="str">
        <f t="shared" si="724"/>
        <v/>
      </c>
      <c r="AO2108" s="310" t="str">
        <f t="shared" si="717"/>
        <v/>
      </c>
      <c r="AP2108" s="310">
        <f>SUM(AO$1:AO2108)</f>
        <v>0</v>
      </c>
      <c r="AQ2108" s="310">
        <f>SUM(AK$2:AK2108)</f>
        <v>14</v>
      </c>
      <c r="AR2108" s="310">
        <f>COUNTA(AJ$2:AJ2108)</f>
        <v>14</v>
      </c>
      <c r="AS2108" s="312"/>
      <c r="AT2108" s="312"/>
      <c r="AU2108" s="312"/>
      <c r="AV2108" s="312"/>
      <c r="AW2108" s="312"/>
      <c r="AZ2108">
        <v>1</v>
      </c>
      <c r="BA2108">
        <v>1</v>
      </c>
    </row>
    <row r="2109" spans="1:53" x14ac:dyDescent="0.25">
      <c r="A2109">
        <v>137</v>
      </c>
      <c r="B2109" t="s">
        <v>65</v>
      </c>
      <c r="C2109" t="s">
        <v>662</v>
      </c>
      <c r="D2109"/>
      <c r="E2109">
        <v>2</v>
      </c>
      <c r="F2109">
        <v>3</v>
      </c>
      <c r="G2109">
        <v>4</v>
      </c>
      <c r="H2109">
        <v>1</v>
      </c>
      <c r="I2109">
        <v>0</v>
      </c>
      <c r="J2109">
        <v>0</v>
      </c>
      <c r="K2109">
        <v>1</v>
      </c>
      <c r="L2109">
        <v>1</v>
      </c>
      <c r="M2109"/>
      <c r="O2109" s="101">
        <f>IF(ISBLANK(C2109),O2108,IF(COUNTIF(C$2:C2109,C2109)&gt;1,O2108,1+MAX(O2108,0)))</f>
        <v>56</v>
      </c>
      <c r="P2109" s="45">
        <f t="shared" si="726"/>
        <v>30</v>
      </c>
      <c r="Q2109" s="33" t="str">
        <f t="shared" si="727"/>
        <v/>
      </c>
      <c r="R2109" s="33">
        <f t="shared" si="728"/>
        <v>7</v>
      </c>
      <c r="S2109" s="33" t="str">
        <f t="shared" si="729"/>
        <v>137_7</v>
      </c>
      <c r="T2109" s="35" t="str">
        <f t="shared" si="730"/>
        <v>137AM</v>
      </c>
      <c r="U2109" s="35" t="str">
        <f t="shared" si="731"/>
        <v>137AMEW</v>
      </c>
      <c r="V2109" s="35" t="str">
        <f t="shared" si="725"/>
        <v>2D</v>
      </c>
      <c r="W2109" s="35" t="str">
        <f t="shared" si="718"/>
        <v>137AM2D234</v>
      </c>
      <c r="X2109" s="388">
        <f t="shared" si="719"/>
        <v>1</v>
      </c>
      <c r="Y2109" s="388">
        <f t="shared" si="720"/>
        <v>1</v>
      </c>
      <c r="Z2109" s="280" t="str">
        <f t="shared" si="711"/>
        <v/>
      </c>
      <c r="AA2109" s="280" t="str">
        <f t="shared" si="712"/>
        <v/>
      </c>
      <c r="AB2109" s="389" t="str">
        <f t="shared" si="721"/>
        <v/>
      </c>
      <c r="AC2109" s="389" t="str">
        <f t="shared" si="722"/>
        <v/>
      </c>
      <c r="AD2109" s="390" t="str">
        <f t="shared" si="713"/>
        <v/>
      </c>
      <c r="AE2109" s="282">
        <f t="shared" si="714"/>
        <v>0</v>
      </c>
      <c r="AF2109" s="359">
        <f t="shared" si="715"/>
        <v>0</v>
      </c>
      <c r="AG2109" s="280">
        <f t="shared" si="716"/>
        <v>0</v>
      </c>
      <c r="AH2109" s="280">
        <f t="shared" si="732"/>
        <v>0</v>
      </c>
      <c r="AI2109" s="280">
        <f>IF(ISBLANK(T2109),AI2108,IF(COUNTIF(T$2:T2109,T2109)&gt;1,AI2108,1+MAX(AI2108,0)))</f>
        <v>55</v>
      </c>
      <c r="AL2109" s="391" t="str">
        <f t="shared" si="723"/>
        <v/>
      </c>
      <c r="AM2109" s="391" t="str">
        <f t="shared" si="724"/>
        <v/>
      </c>
      <c r="AO2109" s="310" t="str">
        <f t="shared" si="717"/>
        <v/>
      </c>
      <c r="AP2109" s="310">
        <f>SUM(AO$1:AO2109)</f>
        <v>0</v>
      </c>
      <c r="AQ2109" s="310">
        <f>SUM(AK$2:AK2109)</f>
        <v>14</v>
      </c>
      <c r="AR2109" s="310">
        <f>COUNTA(AJ$2:AJ2109)</f>
        <v>14</v>
      </c>
      <c r="AS2109" s="312"/>
      <c r="AT2109" s="312"/>
      <c r="AU2109" s="312"/>
      <c r="AV2109" s="312"/>
      <c r="AW2109" s="312"/>
      <c r="AZ2109">
        <v>1</v>
      </c>
      <c r="BA2109">
        <v>1</v>
      </c>
    </row>
    <row r="2110" spans="1:53" x14ac:dyDescent="0.25">
      <c r="A2110">
        <v>137</v>
      </c>
      <c r="B2110" t="s">
        <v>65</v>
      </c>
      <c r="C2110" t="s">
        <v>662</v>
      </c>
      <c r="D2110"/>
      <c r="E2110">
        <v>2</v>
      </c>
      <c r="F2110">
        <v>4</v>
      </c>
      <c r="G2110">
        <v>1</v>
      </c>
      <c r="H2110">
        <v>1</v>
      </c>
      <c r="I2110">
        <v>0</v>
      </c>
      <c r="J2110">
        <v>1</v>
      </c>
      <c r="K2110">
        <v>0</v>
      </c>
      <c r="L2110">
        <v>0</v>
      </c>
      <c r="M2110"/>
      <c r="O2110" s="101">
        <f>IF(ISBLANK(C2110),O2109,IF(COUNTIF(C$2:C2110,C2110)&gt;1,O2109,1+MAX(O2109,0)))</f>
        <v>56</v>
      </c>
      <c r="P2110" s="45">
        <f t="shared" si="726"/>
        <v>30</v>
      </c>
      <c r="Q2110" s="33" t="str">
        <f t="shared" si="727"/>
        <v/>
      </c>
      <c r="R2110" s="33">
        <f t="shared" si="728"/>
        <v>8</v>
      </c>
      <c r="S2110" s="33" t="str">
        <f t="shared" si="729"/>
        <v>137_8</v>
      </c>
      <c r="T2110" s="35" t="str">
        <f t="shared" si="730"/>
        <v>137AM</v>
      </c>
      <c r="U2110" s="35" t="str">
        <f t="shared" si="731"/>
        <v>137AMNS</v>
      </c>
      <c r="V2110" s="35" t="str">
        <f t="shared" si="725"/>
        <v>2D</v>
      </c>
      <c r="W2110" s="35" t="str">
        <f t="shared" si="718"/>
        <v>137AM2D241</v>
      </c>
      <c r="X2110" s="388">
        <f t="shared" si="719"/>
        <v>0</v>
      </c>
      <c r="Y2110" s="388">
        <f t="shared" si="720"/>
        <v>0</v>
      </c>
      <c r="Z2110" s="280" t="str">
        <f t="shared" si="711"/>
        <v/>
      </c>
      <c r="AA2110" s="280" t="str">
        <f t="shared" si="712"/>
        <v/>
      </c>
      <c r="AB2110" s="389" t="str">
        <f t="shared" si="721"/>
        <v/>
      </c>
      <c r="AC2110" s="389" t="str">
        <f t="shared" si="722"/>
        <v/>
      </c>
      <c r="AD2110" s="390" t="str">
        <f t="shared" si="713"/>
        <v/>
      </c>
      <c r="AE2110" s="282">
        <f t="shared" si="714"/>
        <v>0</v>
      </c>
      <c r="AF2110" s="359">
        <f t="shared" si="715"/>
        <v>0</v>
      </c>
      <c r="AG2110" s="280">
        <f t="shared" si="716"/>
        <v>3</v>
      </c>
      <c r="AH2110" s="280">
        <f t="shared" si="732"/>
        <v>1</v>
      </c>
      <c r="AI2110" s="280">
        <f>IF(ISBLANK(T2110),AI2109,IF(COUNTIF(T$2:T2110,T2110)&gt;1,AI2109,1+MAX(AI2109,0)))</f>
        <v>55</v>
      </c>
      <c r="AL2110" s="391" t="str">
        <f t="shared" si="723"/>
        <v/>
      </c>
      <c r="AM2110" s="391" t="str">
        <f t="shared" si="724"/>
        <v/>
      </c>
      <c r="AO2110" s="310" t="str">
        <f t="shared" si="717"/>
        <v/>
      </c>
      <c r="AP2110" s="310">
        <f>SUM(AO$1:AO2110)</f>
        <v>0</v>
      </c>
      <c r="AQ2110" s="310">
        <f>SUM(AK$2:AK2110)</f>
        <v>14</v>
      </c>
      <c r="AR2110" s="310">
        <f>COUNTA(AJ$2:AJ2110)</f>
        <v>14</v>
      </c>
      <c r="AS2110" s="312"/>
      <c r="AT2110" s="312"/>
      <c r="AU2110" s="312"/>
      <c r="AV2110" s="312"/>
      <c r="AW2110" s="312"/>
      <c r="AZ2110">
        <v>0</v>
      </c>
      <c r="BA2110">
        <v>0</v>
      </c>
    </row>
    <row r="2111" spans="1:53" x14ac:dyDescent="0.25">
      <c r="A2111">
        <v>137</v>
      </c>
      <c r="B2111" t="s">
        <v>65</v>
      </c>
      <c r="C2111" t="s">
        <v>662</v>
      </c>
      <c r="D2111"/>
      <c r="E2111">
        <v>2</v>
      </c>
      <c r="F2111">
        <v>4</v>
      </c>
      <c r="G2111">
        <v>2</v>
      </c>
      <c r="H2111">
        <v>3</v>
      </c>
      <c r="I2111">
        <v>0</v>
      </c>
      <c r="J2111">
        <v>2</v>
      </c>
      <c r="K2111">
        <v>0</v>
      </c>
      <c r="L2111">
        <v>2</v>
      </c>
      <c r="M2111"/>
      <c r="O2111" s="101">
        <f>IF(ISBLANK(C2111),O2110,IF(COUNTIF(C$2:C2111,C2111)&gt;1,O2110,1+MAX(O2110,0)))</f>
        <v>56</v>
      </c>
      <c r="P2111" s="45">
        <f t="shared" si="726"/>
        <v>30</v>
      </c>
      <c r="Q2111" s="33" t="str">
        <f t="shared" si="727"/>
        <v/>
      </c>
      <c r="R2111" s="33">
        <f t="shared" si="728"/>
        <v>8</v>
      </c>
      <c r="S2111" s="33" t="str">
        <f t="shared" si="729"/>
        <v>137_8</v>
      </c>
      <c r="T2111" s="35" t="str">
        <f t="shared" si="730"/>
        <v>137AM</v>
      </c>
      <c r="U2111" s="35" t="str">
        <f t="shared" si="731"/>
        <v>137AMNS</v>
      </c>
      <c r="V2111" s="35" t="str">
        <f t="shared" si="725"/>
        <v>2D</v>
      </c>
      <c r="W2111" s="35" t="str">
        <f t="shared" si="718"/>
        <v>137AM2D242</v>
      </c>
      <c r="X2111" s="388">
        <f t="shared" si="719"/>
        <v>0</v>
      </c>
      <c r="Y2111" s="388">
        <f t="shared" si="720"/>
        <v>2</v>
      </c>
      <c r="Z2111" s="280" t="str">
        <f t="shared" si="711"/>
        <v/>
      </c>
      <c r="AA2111" s="280" t="str">
        <f t="shared" si="712"/>
        <v/>
      </c>
      <c r="AB2111" s="389" t="str">
        <f t="shared" si="721"/>
        <v/>
      </c>
      <c r="AC2111" s="389" t="str">
        <f t="shared" si="722"/>
        <v/>
      </c>
      <c r="AD2111" s="390" t="str">
        <f t="shared" si="713"/>
        <v/>
      </c>
      <c r="AE2111" s="282">
        <f t="shared" si="714"/>
        <v>0</v>
      </c>
      <c r="AF2111" s="359">
        <f t="shared" si="715"/>
        <v>0</v>
      </c>
      <c r="AG2111" s="280">
        <f t="shared" si="716"/>
        <v>3</v>
      </c>
      <c r="AH2111" s="280">
        <f t="shared" si="732"/>
        <v>1</v>
      </c>
      <c r="AI2111" s="280">
        <f>IF(ISBLANK(T2111),AI2110,IF(COUNTIF(T$2:T2111,T2111)&gt;1,AI2110,1+MAX(AI2110,0)))</f>
        <v>55</v>
      </c>
      <c r="AL2111" s="391" t="str">
        <f t="shared" si="723"/>
        <v/>
      </c>
      <c r="AM2111" s="391" t="str">
        <f t="shared" si="724"/>
        <v/>
      </c>
      <c r="AO2111" s="310" t="str">
        <f t="shared" si="717"/>
        <v/>
      </c>
      <c r="AP2111" s="310">
        <f>SUM(AO$1:AO2111)</f>
        <v>0</v>
      </c>
      <c r="AQ2111" s="310">
        <f>SUM(AK$2:AK2111)</f>
        <v>14</v>
      </c>
      <c r="AR2111" s="310">
        <f>COUNTA(AJ$2:AJ2111)</f>
        <v>14</v>
      </c>
      <c r="AS2111" s="312"/>
      <c r="AT2111" s="312"/>
      <c r="AU2111" s="312"/>
      <c r="AV2111" s="312"/>
      <c r="AW2111" s="312"/>
      <c r="AZ2111">
        <v>0</v>
      </c>
      <c r="BA2111">
        <v>2</v>
      </c>
    </row>
    <row r="2112" spans="1:53" x14ac:dyDescent="0.25">
      <c r="A2112">
        <v>137</v>
      </c>
      <c r="B2112" t="s">
        <v>65</v>
      </c>
      <c r="C2112" t="s">
        <v>662</v>
      </c>
      <c r="D2112"/>
      <c r="E2112">
        <v>2</v>
      </c>
      <c r="F2112">
        <v>4</v>
      </c>
      <c r="G2112">
        <v>3</v>
      </c>
      <c r="H2112">
        <v>0</v>
      </c>
      <c r="I2112">
        <v>0</v>
      </c>
      <c r="J2112">
        <v>0</v>
      </c>
      <c r="K2112">
        <v>0</v>
      </c>
      <c r="L2112">
        <v>0</v>
      </c>
      <c r="M2112"/>
      <c r="O2112" s="101">
        <f>IF(ISBLANK(C2112),O2111,IF(COUNTIF(C$2:C2112,C2112)&gt;1,O2111,1+MAX(O2111,0)))</f>
        <v>56</v>
      </c>
      <c r="P2112" s="45">
        <f t="shared" si="726"/>
        <v>30</v>
      </c>
      <c r="Q2112" s="33" t="str">
        <f t="shared" si="727"/>
        <v/>
      </c>
      <c r="R2112" s="33">
        <f t="shared" si="728"/>
        <v>8</v>
      </c>
      <c r="S2112" s="33" t="str">
        <f t="shared" si="729"/>
        <v>137_8</v>
      </c>
      <c r="T2112" s="35" t="str">
        <f t="shared" si="730"/>
        <v>137AM</v>
      </c>
      <c r="U2112" s="35" t="str">
        <f t="shared" si="731"/>
        <v>137AMEW</v>
      </c>
      <c r="V2112" s="35" t="str">
        <f t="shared" si="725"/>
        <v>2D</v>
      </c>
      <c r="W2112" s="35" t="str">
        <f t="shared" si="718"/>
        <v>137AM2D243</v>
      </c>
      <c r="X2112" s="388">
        <f t="shared" si="719"/>
        <v>0</v>
      </c>
      <c r="Y2112" s="388">
        <f t="shared" si="720"/>
        <v>0</v>
      </c>
      <c r="Z2112" s="280" t="str">
        <f t="shared" si="711"/>
        <v/>
      </c>
      <c r="AA2112" s="280" t="str">
        <f t="shared" si="712"/>
        <v/>
      </c>
      <c r="AB2112" s="389" t="str">
        <f t="shared" si="721"/>
        <v/>
      </c>
      <c r="AC2112" s="389" t="str">
        <f t="shared" si="722"/>
        <v/>
      </c>
      <c r="AD2112" s="390" t="str">
        <f t="shared" si="713"/>
        <v/>
      </c>
      <c r="AE2112" s="282">
        <f t="shared" si="714"/>
        <v>0</v>
      </c>
      <c r="AF2112" s="359">
        <f t="shared" si="715"/>
        <v>0</v>
      </c>
      <c r="AG2112" s="280">
        <f t="shared" si="716"/>
        <v>0</v>
      </c>
      <c r="AH2112" s="280">
        <f t="shared" si="732"/>
        <v>0</v>
      </c>
      <c r="AI2112" s="280">
        <f>IF(ISBLANK(T2112),AI2111,IF(COUNTIF(T$2:T2112,T2112)&gt;1,AI2111,1+MAX(AI2111,0)))</f>
        <v>55</v>
      </c>
      <c r="AL2112" s="391" t="str">
        <f t="shared" si="723"/>
        <v/>
      </c>
      <c r="AM2112" s="391" t="str">
        <f t="shared" si="724"/>
        <v/>
      </c>
      <c r="AO2112" s="310" t="str">
        <f t="shared" si="717"/>
        <v/>
      </c>
      <c r="AP2112" s="310">
        <f>SUM(AO$1:AO2112)</f>
        <v>0</v>
      </c>
      <c r="AQ2112" s="310">
        <f>SUM(AK$2:AK2112)</f>
        <v>14</v>
      </c>
      <c r="AR2112" s="310">
        <f>COUNTA(AJ$2:AJ2112)</f>
        <v>14</v>
      </c>
      <c r="AS2112" s="312"/>
      <c r="AT2112" s="312"/>
      <c r="AU2112" s="312"/>
      <c r="AV2112" s="312"/>
      <c r="AW2112" s="312"/>
      <c r="AZ2112">
        <v>0</v>
      </c>
      <c r="BA2112">
        <v>0</v>
      </c>
    </row>
    <row r="2113" spans="1:53" x14ac:dyDescent="0.25">
      <c r="A2113">
        <v>137</v>
      </c>
      <c r="B2113" t="s">
        <v>65</v>
      </c>
      <c r="C2113" t="s">
        <v>662</v>
      </c>
      <c r="D2113"/>
      <c r="E2113">
        <v>2</v>
      </c>
      <c r="F2113">
        <v>4</v>
      </c>
      <c r="G2113">
        <v>4</v>
      </c>
      <c r="H2113">
        <v>0</v>
      </c>
      <c r="I2113">
        <v>0</v>
      </c>
      <c r="J2113">
        <v>0</v>
      </c>
      <c r="K2113">
        <v>0</v>
      </c>
      <c r="L2113">
        <v>0</v>
      </c>
      <c r="M2113"/>
      <c r="O2113" s="101">
        <f>IF(ISBLANK(C2113),O2112,IF(COUNTIF(C$2:C2113,C2113)&gt;1,O2112,1+MAX(O2112,0)))</f>
        <v>56</v>
      </c>
      <c r="P2113" s="45">
        <f t="shared" si="726"/>
        <v>30</v>
      </c>
      <c r="Q2113" s="33" t="str">
        <f t="shared" si="727"/>
        <v/>
      </c>
      <c r="R2113" s="33">
        <f t="shared" si="728"/>
        <v>8</v>
      </c>
      <c r="S2113" s="33" t="str">
        <f t="shared" si="729"/>
        <v>137_8</v>
      </c>
      <c r="T2113" s="35" t="str">
        <f t="shared" si="730"/>
        <v>137AM</v>
      </c>
      <c r="U2113" s="35" t="str">
        <f t="shared" si="731"/>
        <v>137AMEW</v>
      </c>
      <c r="V2113" s="35" t="str">
        <f t="shared" si="725"/>
        <v>2D</v>
      </c>
      <c r="W2113" s="35" t="str">
        <f t="shared" si="718"/>
        <v>137AM2D244</v>
      </c>
      <c r="X2113" s="388">
        <f t="shared" si="719"/>
        <v>0</v>
      </c>
      <c r="Y2113" s="388">
        <f t="shared" si="720"/>
        <v>0</v>
      </c>
      <c r="Z2113" s="280" t="str">
        <f t="shared" si="711"/>
        <v/>
      </c>
      <c r="AA2113" s="280" t="str">
        <f t="shared" si="712"/>
        <v/>
      </c>
      <c r="AB2113" s="389" t="str">
        <f t="shared" si="721"/>
        <v/>
      </c>
      <c r="AC2113" s="389" t="str">
        <f t="shared" si="722"/>
        <v/>
      </c>
      <c r="AD2113" s="390" t="str">
        <f t="shared" si="713"/>
        <v/>
      </c>
      <c r="AE2113" s="282">
        <f t="shared" si="714"/>
        <v>0</v>
      </c>
      <c r="AF2113" s="359">
        <f t="shared" si="715"/>
        <v>0</v>
      </c>
      <c r="AG2113" s="280">
        <f t="shared" si="716"/>
        <v>0</v>
      </c>
      <c r="AH2113" s="280">
        <f t="shared" si="732"/>
        <v>0</v>
      </c>
      <c r="AI2113" s="280">
        <f>IF(ISBLANK(T2113),AI2112,IF(COUNTIF(T$2:T2113,T2113)&gt;1,AI2112,1+MAX(AI2112,0)))</f>
        <v>55</v>
      </c>
      <c r="AL2113" s="391" t="str">
        <f t="shared" si="723"/>
        <v/>
      </c>
      <c r="AM2113" s="391" t="str">
        <f t="shared" si="724"/>
        <v/>
      </c>
      <c r="AO2113" s="310" t="str">
        <f t="shared" si="717"/>
        <v/>
      </c>
      <c r="AP2113" s="310">
        <f>SUM(AO$1:AO2113)</f>
        <v>0</v>
      </c>
      <c r="AQ2113" s="310">
        <f>SUM(AK$2:AK2113)</f>
        <v>14</v>
      </c>
      <c r="AR2113" s="310">
        <f>COUNTA(AJ$2:AJ2113)</f>
        <v>14</v>
      </c>
      <c r="AS2113" s="312"/>
      <c r="AT2113" s="312"/>
      <c r="AU2113" s="312"/>
      <c r="AV2113" s="312"/>
      <c r="AW2113" s="312"/>
      <c r="AZ2113">
        <v>0</v>
      </c>
      <c r="BA2113">
        <v>0</v>
      </c>
    </row>
    <row r="2114" spans="1:53" x14ac:dyDescent="0.25">
      <c r="A2114">
        <v>137</v>
      </c>
      <c r="B2114" t="s">
        <v>66</v>
      </c>
      <c r="C2114" t="s">
        <v>665</v>
      </c>
      <c r="D2114"/>
      <c r="E2114">
        <v>2</v>
      </c>
      <c r="F2114">
        <v>1</v>
      </c>
      <c r="G2114">
        <v>1</v>
      </c>
      <c r="H2114">
        <v>2</v>
      </c>
      <c r="I2114">
        <v>0</v>
      </c>
      <c r="J2114">
        <v>0</v>
      </c>
      <c r="K2114">
        <v>0</v>
      </c>
      <c r="L2114">
        <v>1</v>
      </c>
      <c r="M2114"/>
      <c r="O2114" s="101">
        <f>IF(ISBLANK(C2114),O2113,IF(COUNTIF(C$2:C2114,C2114)&gt;1,O2113,1+MAX(O2113,0)))</f>
        <v>56</v>
      </c>
      <c r="P2114" s="45">
        <f t="shared" si="726"/>
        <v>30</v>
      </c>
      <c r="Q2114" s="33" t="str">
        <f t="shared" si="727"/>
        <v/>
      </c>
      <c r="R2114" s="33">
        <f t="shared" si="728"/>
        <v>13</v>
      </c>
      <c r="S2114" s="33" t="str">
        <f t="shared" si="729"/>
        <v>137_13</v>
      </c>
      <c r="T2114" s="35" t="str">
        <f t="shared" si="730"/>
        <v>137PM</v>
      </c>
      <c r="U2114" s="35" t="str">
        <f t="shared" si="731"/>
        <v>137PMNS</v>
      </c>
      <c r="V2114" s="35" t="str">
        <f t="shared" si="725"/>
        <v>2D</v>
      </c>
      <c r="W2114" s="35" t="str">
        <f t="shared" si="718"/>
        <v>137PM2D211</v>
      </c>
      <c r="X2114" s="388">
        <f t="shared" si="719"/>
        <v>0</v>
      </c>
      <c r="Y2114" s="388">
        <f t="shared" si="720"/>
        <v>1</v>
      </c>
      <c r="Z2114" s="280" t="str">
        <f t="shared" ref="Z2114:Z2177" si="733">IF(I2114&gt;$H2114,1,"")</f>
        <v/>
      </c>
      <c r="AA2114" s="280" t="str">
        <f t="shared" ref="AA2114:AA2177" si="734">IF(J2114&gt;$H2114,1,"")</f>
        <v/>
      </c>
      <c r="AB2114" s="389" t="str">
        <f t="shared" si="721"/>
        <v/>
      </c>
      <c r="AC2114" s="389" t="str">
        <f t="shared" si="722"/>
        <v/>
      </c>
      <c r="AD2114" s="390" t="str">
        <f t="shared" ref="AD2114:AD2177" si="735">IF(ISERROR(MATCH(A2114&amp;"_"&amp;G2114,Sidewalk_ignore,0)),"",1)</f>
        <v/>
      </c>
      <c r="AE2114" s="282">
        <f t="shared" ref="AE2114:AE2177" si="736">IF(AND(ISNUMBER($G2114),$B2114="AM"),INDEX(CordonIn,MATCH($A2114,loc_ID,0),$G2114),0)</f>
        <v>0</v>
      </c>
      <c r="AF2114" s="359">
        <f t="shared" ref="AF2114:AF2177" si="737">IF(AND(ISNUMBER($G2114),$B2114="PM"),INDEX(CordonIn,MATCH($A2114,loc_ID,0),VLOOKUP($G2114,Reverse_dir,2,FALSE)),0)</f>
        <v>0</v>
      </c>
      <c r="AG2114" s="280">
        <f t="shared" ref="AG2114:AG2177" si="738">IF(AND(ISNUMBER($G2114),$B2114="AM"),INDEX(Lane,MATCH($A2114,loc_ID,0),$G2114),0)</f>
        <v>0</v>
      </c>
      <c r="AH2114" s="280">
        <f t="shared" si="732"/>
        <v>0</v>
      </c>
      <c r="AI2114" s="280">
        <f>IF(ISBLANK(T2114),AI2113,IF(COUNTIF(T$2:T2114,T2114)&gt;1,AI2113,1+MAX(AI2113,0)))</f>
        <v>56</v>
      </c>
      <c r="AL2114" s="391" t="str">
        <f t="shared" si="723"/>
        <v/>
      </c>
      <c r="AM2114" s="391" t="str">
        <f t="shared" si="724"/>
        <v/>
      </c>
      <c r="AO2114" s="310" t="str">
        <f t="shared" ref="AO2114:AO2177" si="739">IF(SUM(Z2114:AC2114)&gt;0,1,"")</f>
        <v/>
      </c>
      <c r="AP2114" s="310">
        <f>SUM(AO$1:AO2114)</f>
        <v>0</v>
      </c>
      <c r="AQ2114" s="310">
        <f>SUM(AK$2:AK2114)</f>
        <v>14</v>
      </c>
      <c r="AR2114" s="310">
        <f>COUNTA(AJ$2:AJ2114)</f>
        <v>14</v>
      </c>
      <c r="AS2114" s="312"/>
      <c r="AT2114" s="312"/>
      <c r="AU2114" s="312"/>
      <c r="AV2114" s="312"/>
      <c r="AW2114" s="312"/>
      <c r="AZ2114">
        <v>0</v>
      </c>
      <c r="BA2114">
        <v>1</v>
      </c>
    </row>
    <row r="2115" spans="1:53" x14ac:dyDescent="0.25">
      <c r="A2115">
        <v>137</v>
      </c>
      <c r="B2115" t="s">
        <v>66</v>
      </c>
      <c r="C2115" t="s">
        <v>665</v>
      </c>
      <c r="D2115"/>
      <c r="E2115">
        <v>2</v>
      </c>
      <c r="F2115">
        <v>1</v>
      </c>
      <c r="G2115">
        <v>2</v>
      </c>
      <c r="H2115">
        <v>1</v>
      </c>
      <c r="I2115">
        <v>0</v>
      </c>
      <c r="J2115">
        <v>0</v>
      </c>
      <c r="K2115">
        <v>1</v>
      </c>
      <c r="L2115">
        <v>1</v>
      </c>
      <c r="M2115"/>
      <c r="O2115" s="101">
        <f>IF(ISBLANK(C2115),O2114,IF(COUNTIF(C$2:C2115,C2115)&gt;1,O2114,1+MAX(O2114,0)))</f>
        <v>56</v>
      </c>
      <c r="P2115" s="45">
        <f t="shared" si="726"/>
        <v>30</v>
      </c>
      <c r="Q2115" s="33" t="str">
        <f t="shared" si="727"/>
        <v/>
      </c>
      <c r="R2115" s="33">
        <f t="shared" si="728"/>
        <v>13</v>
      </c>
      <c r="S2115" s="33" t="str">
        <f t="shared" si="729"/>
        <v>137_13</v>
      </c>
      <c r="T2115" s="35" t="str">
        <f t="shared" si="730"/>
        <v>137PM</v>
      </c>
      <c r="U2115" s="35" t="str">
        <f t="shared" si="731"/>
        <v>137PMNS</v>
      </c>
      <c r="V2115" s="35" t="str">
        <f t="shared" si="725"/>
        <v>2D</v>
      </c>
      <c r="W2115" s="35" t="str">
        <f t="shared" ref="W2115:W2178" si="740">IF(ISBLANK(A2115),"",A2115&amp;B2115&amp;V2115&amp;E2115&amp;F2115&amp;G2115)</f>
        <v>137PM2D212</v>
      </c>
      <c r="X2115" s="388">
        <f t="shared" ref="X2115:X2178" si="741">IF($AD2115=1,0,K2115)</f>
        <v>1</v>
      </c>
      <c r="Y2115" s="388">
        <f t="shared" ref="Y2115:Y2178" si="742">IF($AD2115=1,0,L2115)</f>
        <v>1</v>
      </c>
      <c r="Z2115" s="280" t="str">
        <f t="shared" si="733"/>
        <v/>
      </c>
      <c r="AA2115" s="280" t="str">
        <f t="shared" si="734"/>
        <v/>
      </c>
      <c r="AB2115" s="389" t="str">
        <f t="shared" ref="AB2115:AB2178" si="743">IF(OR(K2115&gt;$H2115,AND($AD2115=1,K2115&gt;0)),1,"")</f>
        <v/>
      </c>
      <c r="AC2115" s="389" t="str">
        <f t="shared" ref="AC2115:AC2178" si="744">IF(OR(L2115&gt;$H2115,AND($AD2115=1,L2115&gt;0)),1,"")</f>
        <v/>
      </c>
      <c r="AD2115" s="390" t="str">
        <f t="shared" si="735"/>
        <v/>
      </c>
      <c r="AE2115" s="282">
        <f t="shared" si="736"/>
        <v>0</v>
      </c>
      <c r="AF2115" s="359">
        <f t="shared" si="737"/>
        <v>0</v>
      </c>
      <c r="AG2115" s="280">
        <f t="shared" si="738"/>
        <v>0</v>
      </c>
      <c r="AH2115" s="280">
        <f t="shared" si="732"/>
        <v>0</v>
      </c>
      <c r="AI2115" s="280">
        <f>IF(ISBLANK(T2115),AI2114,IF(COUNTIF(T$2:T2115,T2115)&gt;1,AI2114,1+MAX(AI2114,0)))</f>
        <v>56</v>
      </c>
      <c r="AL2115" s="391" t="str">
        <f t="shared" ref="AL2115:AL2178" si="745">IF(OR(AB2115=1,AC2115=1),IF(LEN(AJ2115)=0,"",AJ2115&amp;"; ")&amp;"Ignore sidewalk",IF(LEN(AJ2115)=0,"",AJ2115))</f>
        <v/>
      </c>
      <c r="AM2115" s="391" t="str">
        <f t="shared" ref="AM2115:AM2178" si="746">IF(OR(AB2115=1,AC2115=1),1,IF(LEN(AK2115)=0,"",AK2115))</f>
        <v/>
      </c>
      <c r="AO2115" s="310" t="str">
        <f t="shared" si="739"/>
        <v/>
      </c>
      <c r="AP2115" s="310">
        <f>SUM(AO$1:AO2115)</f>
        <v>0</v>
      </c>
      <c r="AQ2115" s="310">
        <f>SUM(AK$2:AK2115)</f>
        <v>14</v>
      </c>
      <c r="AR2115" s="310">
        <f>COUNTA(AJ$2:AJ2115)</f>
        <v>14</v>
      </c>
      <c r="AS2115" s="312"/>
      <c r="AT2115" s="312"/>
      <c r="AU2115" s="312"/>
      <c r="AV2115" s="312"/>
      <c r="AW2115" s="312"/>
      <c r="AZ2115">
        <v>1</v>
      </c>
      <c r="BA2115">
        <v>1</v>
      </c>
    </row>
    <row r="2116" spans="1:53" x14ac:dyDescent="0.25">
      <c r="A2116">
        <v>137</v>
      </c>
      <c r="B2116" t="s">
        <v>66</v>
      </c>
      <c r="C2116" t="s">
        <v>665</v>
      </c>
      <c r="D2116"/>
      <c r="E2116">
        <v>2</v>
      </c>
      <c r="F2116">
        <v>1</v>
      </c>
      <c r="G2116">
        <v>3</v>
      </c>
      <c r="H2116">
        <v>5</v>
      </c>
      <c r="I2116">
        <v>1</v>
      </c>
      <c r="J2116">
        <v>0</v>
      </c>
      <c r="K2116">
        <v>0</v>
      </c>
      <c r="L2116">
        <v>5</v>
      </c>
      <c r="M2116"/>
      <c r="O2116" s="101">
        <f>IF(ISBLANK(C2116),O2115,IF(COUNTIF(C$2:C2116,C2116)&gt;1,O2115,1+MAX(O2115,0)))</f>
        <v>56</v>
      </c>
      <c r="P2116" s="45">
        <f t="shared" si="726"/>
        <v>30</v>
      </c>
      <c r="Q2116" s="33" t="str">
        <f t="shared" si="727"/>
        <v/>
      </c>
      <c r="R2116" s="33">
        <f t="shared" si="728"/>
        <v>13</v>
      </c>
      <c r="S2116" s="33" t="str">
        <f t="shared" si="729"/>
        <v>137_13</v>
      </c>
      <c r="T2116" s="35" t="str">
        <f t="shared" si="730"/>
        <v>137PM</v>
      </c>
      <c r="U2116" s="35" t="str">
        <f t="shared" si="731"/>
        <v>137PMEW</v>
      </c>
      <c r="V2116" s="35" t="str">
        <f t="shared" ref="V2116:V2179" si="747">TEXT((O2116-MOD(O2116,26))/26,"0")&amp;CHAR(65+MOD(O2116-1,26))</f>
        <v>2D</v>
      </c>
      <c r="W2116" s="35" t="str">
        <f t="shared" si="740"/>
        <v>137PM2D213</v>
      </c>
      <c r="X2116" s="388">
        <f t="shared" si="741"/>
        <v>0</v>
      </c>
      <c r="Y2116" s="388">
        <f t="shared" si="742"/>
        <v>5</v>
      </c>
      <c r="Z2116" s="280" t="str">
        <f t="shared" si="733"/>
        <v/>
      </c>
      <c r="AA2116" s="280" t="str">
        <f t="shared" si="734"/>
        <v/>
      </c>
      <c r="AB2116" s="389" t="str">
        <f t="shared" si="743"/>
        <v/>
      </c>
      <c r="AC2116" s="389" t="str">
        <f t="shared" si="744"/>
        <v/>
      </c>
      <c r="AD2116" s="390" t="str">
        <f t="shared" si="735"/>
        <v/>
      </c>
      <c r="AE2116" s="282">
        <f t="shared" si="736"/>
        <v>0</v>
      </c>
      <c r="AF2116" s="359">
        <f t="shared" si="737"/>
        <v>0</v>
      </c>
      <c r="AG2116" s="280">
        <f t="shared" si="738"/>
        <v>0</v>
      </c>
      <c r="AH2116" s="280">
        <f t="shared" si="732"/>
        <v>0</v>
      </c>
      <c r="AI2116" s="280">
        <f>IF(ISBLANK(T2116),AI2115,IF(COUNTIF(T$2:T2116,T2116)&gt;1,AI2115,1+MAX(AI2115,0)))</f>
        <v>56</v>
      </c>
      <c r="AL2116" s="391" t="str">
        <f t="shared" si="745"/>
        <v/>
      </c>
      <c r="AM2116" s="391" t="str">
        <f t="shared" si="746"/>
        <v/>
      </c>
      <c r="AO2116" s="310" t="str">
        <f t="shared" si="739"/>
        <v/>
      </c>
      <c r="AP2116" s="310">
        <f>SUM(AO$1:AO2116)</f>
        <v>0</v>
      </c>
      <c r="AQ2116" s="310">
        <f>SUM(AK$2:AK2116)</f>
        <v>14</v>
      </c>
      <c r="AR2116" s="310">
        <f>COUNTA(AJ$2:AJ2116)</f>
        <v>14</v>
      </c>
      <c r="AS2116" s="312"/>
      <c r="AT2116" s="312"/>
      <c r="AU2116" s="312"/>
      <c r="AV2116" s="312"/>
      <c r="AW2116" s="312"/>
      <c r="AZ2116">
        <v>0</v>
      </c>
      <c r="BA2116">
        <v>5</v>
      </c>
    </row>
    <row r="2117" spans="1:53" x14ac:dyDescent="0.25">
      <c r="A2117">
        <v>137</v>
      </c>
      <c r="B2117" t="s">
        <v>66</v>
      </c>
      <c r="C2117" t="s">
        <v>665</v>
      </c>
      <c r="D2117"/>
      <c r="E2117">
        <v>2</v>
      </c>
      <c r="F2117">
        <v>1</v>
      </c>
      <c r="G2117">
        <v>4</v>
      </c>
      <c r="H2117">
        <v>1</v>
      </c>
      <c r="I2117">
        <v>0</v>
      </c>
      <c r="J2117">
        <v>0</v>
      </c>
      <c r="K2117">
        <v>1</v>
      </c>
      <c r="L2117">
        <v>1</v>
      </c>
      <c r="M2117"/>
      <c r="O2117" s="101">
        <f>IF(ISBLANK(C2117),O2116,IF(COUNTIF(C$2:C2117,C2117)&gt;1,O2116,1+MAX(O2116,0)))</f>
        <v>56</v>
      </c>
      <c r="P2117" s="45">
        <f t="shared" si="726"/>
        <v>30</v>
      </c>
      <c r="Q2117" s="33" t="str">
        <f t="shared" si="727"/>
        <v/>
      </c>
      <c r="R2117" s="33">
        <f t="shared" si="728"/>
        <v>13</v>
      </c>
      <c r="S2117" s="33" t="str">
        <f t="shared" si="729"/>
        <v>137_13</v>
      </c>
      <c r="T2117" s="35" t="str">
        <f t="shared" si="730"/>
        <v>137PM</v>
      </c>
      <c r="U2117" s="35" t="str">
        <f t="shared" si="731"/>
        <v>137PMEW</v>
      </c>
      <c r="V2117" s="35" t="str">
        <f t="shared" si="747"/>
        <v>2D</v>
      </c>
      <c r="W2117" s="35" t="str">
        <f t="shared" si="740"/>
        <v>137PM2D214</v>
      </c>
      <c r="X2117" s="388">
        <f t="shared" si="741"/>
        <v>1</v>
      </c>
      <c r="Y2117" s="388">
        <f t="shared" si="742"/>
        <v>1</v>
      </c>
      <c r="Z2117" s="280" t="str">
        <f t="shared" si="733"/>
        <v/>
      </c>
      <c r="AA2117" s="280" t="str">
        <f t="shared" si="734"/>
        <v/>
      </c>
      <c r="AB2117" s="389" t="str">
        <f t="shared" si="743"/>
        <v/>
      </c>
      <c r="AC2117" s="389" t="str">
        <f t="shared" si="744"/>
        <v/>
      </c>
      <c r="AD2117" s="390" t="str">
        <f t="shared" si="735"/>
        <v/>
      </c>
      <c r="AE2117" s="282">
        <f t="shared" si="736"/>
        <v>0</v>
      </c>
      <c r="AF2117" s="359">
        <f t="shared" si="737"/>
        <v>0</v>
      </c>
      <c r="AG2117" s="280">
        <f t="shared" si="738"/>
        <v>0</v>
      </c>
      <c r="AH2117" s="280">
        <f t="shared" si="732"/>
        <v>0</v>
      </c>
      <c r="AI2117" s="280">
        <f>IF(ISBLANK(T2117),AI2116,IF(COUNTIF(T$2:T2117,T2117)&gt;1,AI2116,1+MAX(AI2116,0)))</f>
        <v>56</v>
      </c>
      <c r="AL2117" s="391" t="str">
        <f t="shared" si="745"/>
        <v/>
      </c>
      <c r="AM2117" s="391" t="str">
        <f t="shared" si="746"/>
        <v/>
      </c>
      <c r="AO2117" s="310" t="str">
        <f t="shared" si="739"/>
        <v/>
      </c>
      <c r="AP2117" s="310">
        <f>SUM(AO$1:AO2117)</f>
        <v>0</v>
      </c>
      <c r="AQ2117" s="310">
        <f>SUM(AK$2:AK2117)</f>
        <v>14</v>
      </c>
      <c r="AR2117" s="310">
        <f>COUNTA(AJ$2:AJ2117)</f>
        <v>14</v>
      </c>
      <c r="AS2117" s="312"/>
      <c r="AT2117" s="312"/>
      <c r="AU2117" s="312"/>
      <c r="AV2117" s="312"/>
      <c r="AW2117" s="312"/>
      <c r="AZ2117">
        <v>1</v>
      </c>
      <c r="BA2117">
        <v>1</v>
      </c>
    </row>
    <row r="2118" spans="1:53" x14ac:dyDescent="0.25">
      <c r="A2118">
        <v>137</v>
      </c>
      <c r="B2118" t="s">
        <v>66</v>
      </c>
      <c r="C2118" t="s">
        <v>665</v>
      </c>
      <c r="D2118"/>
      <c r="E2118">
        <v>2</v>
      </c>
      <c r="F2118">
        <v>2</v>
      </c>
      <c r="G2118">
        <v>1</v>
      </c>
      <c r="H2118">
        <v>1</v>
      </c>
      <c r="I2118">
        <v>0</v>
      </c>
      <c r="J2118">
        <v>0</v>
      </c>
      <c r="K2118">
        <v>0</v>
      </c>
      <c r="L2118">
        <v>1</v>
      </c>
      <c r="M2118"/>
      <c r="O2118" s="101">
        <f>IF(ISBLANK(C2118),O2117,IF(COUNTIF(C$2:C2118,C2118)&gt;1,O2117,1+MAX(O2117,0)))</f>
        <v>56</v>
      </c>
      <c r="P2118" s="45">
        <f t="shared" si="726"/>
        <v>30</v>
      </c>
      <c r="Q2118" s="33" t="str">
        <f t="shared" si="727"/>
        <v/>
      </c>
      <c r="R2118" s="33">
        <f t="shared" si="728"/>
        <v>14</v>
      </c>
      <c r="S2118" s="33" t="str">
        <f t="shared" si="729"/>
        <v>137_14</v>
      </c>
      <c r="T2118" s="35" t="str">
        <f t="shared" si="730"/>
        <v>137PM</v>
      </c>
      <c r="U2118" s="35" t="str">
        <f t="shared" si="731"/>
        <v>137PMNS</v>
      </c>
      <c r="V2118" s="35" t="str">
        <f t="shared" si="747"/>
        <v>2D</v>
      </c>
      <c r="W2118" s="35" t="str">
        <f t="shared" si="740"/>
        <v>137PM2D221</v>
      </c>
      <c r="X2118" s="388">
        <f t="shared" si="741"/>
        <v>0</v>
      </c>
      <c r="Y2118" s="388">
        <f t="shared" si="742"/>
        <v>1</v>
      </c>
      <c r="Z2118" s="280" t="str">
        <f t="shared" si="733"/>
        <v/>
      </c>
      <c r="AA2118" s="280" t="str">
        <f t="shared" si="734"/>
        <v/>
      </c>
      <c r="AB2118" s="389" t="str">
        <f t="shared" si="743"/>
        <v/>
      </c>
      <c r="AC2118" s="389" t="str">
        <f t="shared" si="744"/>
        <v/>
      </c>
      <c r="AD2118" s="390" t="str">
        <f t="shared" si="735"/>
        <v/>
      </c>
      <c r="AE2118" s="282">
        <f t="shared" si="736"/>
        <v>0</v>
      </c>
      <c r="AF2118" s="359">
        <f t="shared" si="737"/>
        <v>0</v>
      </c>
      <c r="AG2118" s="280">
        <f t="shared" si="738"/>
        <v>0</v>
      </c>
      <c r="AH2118" s="280">
        <f t="shared" si="732"/>
        <v>0</v>
      </c>
      <c r="AI2118" s="280">
        <f>IF(ISBLANK(T2118),AI2117,IF(COUNTIF(T$2:T2118,T2118)&gt;1,AI2117,1+MAX(AI2117,0)))</f>
        <v>56</v>
      </c>
      <c r="AL2118" s="391" t="str">
        <f t="shared" si="745"/>
        <v/>
      </c>
      <c r="AM2118" s="391" t="str">
        <f t="shared" si="746"/>
        <v/>
      </c>
      <c r="AO2118" s="310" t="str">
        <f t="shared" si="739"/>
        <v/>
      </c>
      <c r="AP2118" s="310">
        <f>SUM(AO$1:AO2118)</f>
        <v>0</v>
      </c>
      <c r="AQ2118" s="310">
        <f>SUM(AK$2:AK2118)</f>
        <v>14</v>
      </c>
      <c r="AR2118" s="310">
        <f>COUNTA(AJ$2:AJ2118)</f>
        <v>14</v>
      </c>
      <c r="AS2118" s="312"/>
      <c r="AT2118" s="312"/>
      <c r="AU2118" s="312"/>
      <c r="AV2118" s="312"/>
      <c r="AW2118" s="312"/>
      <c r="AZ2118">
        <v>0</v>
      </c>
      <c r="BA2118">
        <v>1</v>
      </c>
    </row>
    <row r="2119" spans="1:53" x14ac:dyDescent="0.25">
      <c r="A2119">
        <v>137</v>
      </c>
      <c r="B2119" t="s">
        <v>66</v>
      </c>
      <c r="C2119" t="s">
        <v>665</v>
      </c>
      <c r="D2119"/>
      <c r="E2119">
        <v>2</v>
      </c>
      <c r="F2119">
        <v>2</v>
      </c>
      <c r="G2119">
        <v>2</v>
      </c>
      <c r="H2119">
        <v>0</v>
      </c>
      <c r="I2119">
        <v>0</v>
      </c>
      <c r="J2119">
        <v>0</v>
      </c>
      <c r="K2119">
        <v>0</v>
      </c>
      <c r="L2119">
        <v>0</v>
      </c>
      <c r="M2119"/>
      <c r="O2119" s="101">
        <f>IF(ISBLANK(C2119),O2118,IF(COUNTIF(C$2:C2119,C2119)&gt;1,O2118,1+MAX(O2118,0)))</f>
        <v>56</v>
      </c>
      <c r="P2119" s="45">
        <f t="shared" si="726"/>
        <v>30</v>
      </c>
      <c r="Q2119" s="33" t="str">
        <f t="shared" si="727"/>
        <v/>
      </c>
      <c r="R2119" s="33">
        <f t="shared" si="728"/>
        <v>14</v>
      </c>
      <c r="S2119" s="33" t="str">
        <f t="shared" si="729"/>
        <v>137_14</v>
      </c>
      <c r="T2119" s="35" t="str">
        <f t="shared" si="730"/>
        <v>137PM</v>
      </c>
      <c r="U2119" s="35" t="str">
        <f t="shared" si="731"/>
        <v>137PMNS</v>
      </c>
      <c r="V2119" s="35" t="str">
        <f t="shared" si="747"/>
        <v>2D</v>
      </c>
      <c r="W2119" s="35" t="str">
        <f t="shared" si="740"/>
        <v>137PM2D222</v>
      </c>
      <c r="X2119" s="388">
        <f t="shared" si="741"/>
        <v>0</v>
      </c>
      <c r="Y2119" s="388">
        <f t="shared" si="742"/>
        <v>0</v>
      </c>
      <c r="Z2119" s="280" t="str">
        <f t="shared" si="733"/>
        <v/>
      </c>
      <c r="AA2119" s="280" t="str">
        <f t="shared" si="734"/>
        <v/>
      </c>
      <c r="AB2119" s="389" t="str">
        <f t="shared" si="743"/>
        <v/>
      </c>
      <c r="AC2119" s="389" t="str">
        <f t="shared" si="744"/>
        <v/>
      </c>
      <c r="AD2119" s="390" t="str">
        <f t="shared" si="735"/>
        <v/>
      </c>
      <c r="AE2119" s="282">
        <f t="shared" si="736"/>
        <v>0</v>
      </c>
      <c r="AF2119" s="359">
        <f t="shared" si="737"/>
        <v>0</v>
      </c>
      <c r="AG2119" s="280">
        <f t="shared" si="738"/>
        <v>0</v>
      </c>
      <c r="AH2119" s="280">
        <f t="shared" si="732"/>
        <v>0</v>
      </c>
      <c r="AI2119" s="280">
        <f>IF(ISBLANK(T2119),AI2118,IF(COUNTIF(T$2:T2119,T2119)&gt;1,AI2118,1+MAX(AI2118,0)))</f>
        <v>56</v>
      </c>
      <c r="AL2119" s="391" t="str">
        <f t="shared" si="745"/>
        <v/>
      </c>
      <c r="AM2119" s="391" t="str">
        <f t="shared" si="746"/>
        <v/>
      </c>
      <c r="AO2119" s="310" t="str">
        <f t="shared" si="739"/>
        <v/>
      </c>
      <c r="AP2119" s="310">
        <f>SUM(AO$1:AO2119)</f>
        <v>0</v>
      </c>
      <c r="AQ2119" s="310">
        <f>SUM(AK$2:AK2119)</f>
        <v>14</v>
      </c>
      <c r="AR2119" s="310">
        <f>COUNTA(AJ$2:AJ2119)</f>
        <v>14</v>
      </c>
      <c r="AS2119" s="312"/>
      <c r="AT2119" s="312"/>
      <c r="AU2119" s="312"/>
      <c r="AV2119" s="312"/>
      <c r="AW2119" s="312"/>
      <c r="AZ2119">
        <v>0</v>
      </c>
      <c r="BA2119">
        <v>0</v>
      </c>
    </row>
    <row r="2120" spans="1:53" x14ac:dyDescent="0.25">
      <c r="A2120">
        <v>137</v>
      </c>
      <c r="B2120" t="s">
        <v>66</v>
      </c>
      <c r="C2120" t="s">
        <v>665</v>
      </c>
      <c r="D2120"/>
      <c r="E2120">
        <v>2</v>
      </c>
      <c r="F2120">
        <v>2</v>
      </c>
      <c r="G2120">
        <v>3</v>
      </c>
      <c r="H2120">
        <v>0</v>
      </c>
      <c r="I2120">
        <v>0</v>
      </c>
      <c r="J2120">
        <v>0</v>
      </c>
      <c r="K2120">
        <v>0</v>
      </c>
      <c r="L2120">
        <v>0</v>
      </c>
      <c r="M2120"/>
      <c r="O2120" s="101">
        <f>IF(ISBLANK(C2120),O2119,IF(COUNTIF(C$2:C2120,C2120)&gt;1,O2119,1+MAX(O2119,0)))</f>
        <v>56</v>
      </c>
      <c r="P2120" s="45">
        <f t="shared" si="726"/>
        <v>30</v>
      </c>
      <c r="Q2120" s="33" t="str">
        <f t="shared" si="727"/>
        <v/>
      </c>
      <c r="R2120" s="33">
        <f t="shared" si="728"/>
        <v>14</v>
      </c>
      <c r="S2120" s="33" t="str">
        <f t="shared" si="729"/>
        <v>137_14</v>
      </c>
      <c r="T2120" s="35" t="str">
        <f t="shared" si="730"/>
        <v>137PM</v>
      </c>
      <c r="U2120" s="35" t="str">
        <f t="shared" si="731"/>
        <v>137PMEW</v>
      </c>
      <c r="V2120" s="35" t="str">
        <f t="shared" si="747"/>
        <v>2D</v>
      </c>
      <c r="W2120" s="35" t="str">
        <f t="shared" si="740"/>
        <v>137PM2D223</v>
      </c>
      <c r="X2120" s="388">
        <f t="shared" si="741"/>
        <v>0</v>
      </c>
      <c r="Y2120" s="388">
        <f t="shared" si="742"/>
        <v>0</v>
      </c>
      <c r="Z2120" s="280" t="str">
        <f t="shared" si="733"/>
        <v/>
      </c>
      <c r="AA2120" s="280" t="str">
        <f t="shared" si="734"/>
        <v/>
      </c>
      <c r="AB2120" s="389" t="str">
        <f t="shared" si="743"/>
        <v/>
      </c>
      <c r="AC2120" s="389" t="str">
        <f t="shared" si="744"/>
        <v/>
      </c>
      <c r="AD2120" s="390" t="str">
        <f t="shared" si="735"/>
        <v/>
      </c>
      <c r="AE2120" s="282">
        <f t="shared" si="736"/>
        <v>0</v>
      </c>
      <c r="AF2120" s="359">
        <f t="shared" si="737"/>
        <v>0</v>
      </c>
      <c r="AG2120" s="280">
        <f t="shared" si="738"/>
        <v>0</v>
      </c>
      <c r="AH2120" s="280">
        <f t="shared" si="732"/>
        <v>0</v>
      </c>
      <c r="AI2120" s="280">
        <f>IF(ISBLANK(T2120),AI2119,IF(COUNTIF(T$2:T2120,T2120)&gt;1,AI2119,1+MAX(AI2119,0)))</f>
        <v>56</v>
      </c>
      <c r="AL2120" s="391" t="str">
        <f t="shared" si="745"/>
        <v/>
      </c>
      <c r="AM2120" s="391" t="str">
        <f t="shared" si="746"/>
        <v/>
      </c>
      <c r="AO2120" s="310" t="str">
        <f t="shared" si="739"/>
        <v/>
      </c>
      <c r="AP2120" s="310">
        <f>SUM(AO$1:AO2120)</f>
        <v>0</v>
      </c>
      <c r="AQ2120" s="310">
        <f>SUM(AK$2:AK2120)</f>
        <v>14</v>
      </c>
      <c r="AR2120" s="310">
        <f>COUNTA(AJ$2:AJ2120)</f>
        <v>14</v>
      </c>
      <c r="AS2120" s="312"/>
      <c r="AT2120" s="312"/>
      <c r="AU2120" s="312"/>
      <c r="AV2120" s="312"/>
      <c r="AW2120" s="312"/>
      <c r="AZ2120">
        <v>0</v>
      </c>
      <c r="BA2120">
        <v>0</v>
      </c>
    </row>
    <row r="2121" spans="1:53" x14ac:dyDescent="0.25">
      <c r="A2121">
        <v>137</v>
      </c>
      <c r="B2121" t="s">
        <v>66</v>
      </c>
      <c r="C2121" t="s">
        <v>665</v>
      </c>
      <c r="D2121"/>
      <c r="E2121">
        <v>2</v>
      </c>
      <c r="F2121">
        <v>2</v>
      </c>
      <c r="G2121">
        <v>4</v>
      </c>
      <c r="H2121">
        <v>2</v>
      </c>
      <c r="I2121">
        <v>0</v>
      </c>
      <c r="J2121">
        <v>0</v>
      </c>
      <c r="K2121">
        <v>0</v>
      </c>
      <c r="L2121">
        <v>1</v>
      </c>
      <c r="M2121"/>
      <c r="O2121" s="101">
        <f>IF(ISBLANK(C2121),O2120,IF(COUNTIF(C$2:C2121,C2121)&gt;1,O2120,1+MAX(O2120,0)))</f>
        <v>56</v>
      </c>
      <c r="P2121" s="45">
        <f t="shared" si="726"/>
        <v>30</v>
      </c>
      <c r="Q2121" s="33" t="str">
        <f t="shared" si="727"/>
        <v/>
      </c>
      <c r="R2121" s="33">
        <f t="shared" si="728"/>
        <v>14</v>
      </c>
      <c r="S2121" s="33" t="str">
        <f t="shared" si="729"/>
        <v>137_14</v>
      </c>
      <c r="T2121" s="35" t="str">
        <f t="shared" si="730"/>
        <v>137PM</v>
      </c>
      <c r="U2121" s="35" t="str">
        <f t="shared" si="731"/>
        <v>137PMEW</v>
      </c>
      <c r="V2121" s="35" t="str">
        <f t="shared" si="747"/>
        <v>2D</v>
      </c>
      <c r="W2121" s="35" t="str">
        <f t="shared" si="740"/>
        <v>137PM2D224</v>
      </c>
      <c r="X2121" s="388">
        <f t="shared" si="741"/>
        <v>0</v>
      </c>
      <c r="Y2121" s="388">
        <f t="shared" si="742"/>
        <v>1</v>
      </c>
      <c r="Z2121" s="280" t="str">
        <f t="shared" si="733"/>
        <v/>
      </c>
      <c r="AA2121" s="280" t="str">
        <f t="shared" si="734"/>
        <v/>
      </c>
      <c r="AB2121" s="389" t="str">
        <f t="shared" si="743"/>
        <v/>
      </c>
      <c r="AC2121" s="389" t="str">
        <f t="shared" si="744"/>
        <v/>
      </c>
      <c r="AD2121" s="390" t="str">
        <f t="shared" si="735"/>
        <v/>
      </c>
      <c r="AE2121" s="282">
        <f t="shared" si="736"/>
        <v>0</v>
      </c>
      <c r="AF2121" s="359">
        <f t="shared" si="737"/>
        <v>0</v>
      </c>
      <c r="AG2121" s="280">
        <f t="shared" si="738"/>
        <v>0</v>
      </c>
      <c r="AH2121" s="280">
        <f t="shared" si="732"/>
        <v>0</v>
      </c>
      <c r="AI2121" s="280">
        <f>IF(ISBLANK(T2121),AI2120,IF(COUNTIF(T$2:T2121,T2121)&gt;1,AI2120,1+MAX(AI2120,0)))</f>
        <v>56</v>
      </c>
      <c r="AL2121" s="391" t="str">
        <f t="shared" si="745"/>
        <v/>
      </c>
      <c r="AM2121" s="391" t="str">
        <f t="shared" si="746"/>
        <v/>
      </c>
      <c r="AO2121" s="310" t="str">
        <f t="shared" si="739"/>
        <v/>
      </c>
      <c r="AP2121" s="310">
        <f>SUM(AO$1:AO2121)</f>
        <v>0</v>
      </c>
      <c r="AQ2121" s="310">
        <f>SUM(AK$2:AK2121)</f>
        <v>14</v>
      </c>
      <c r="AR2121" s="310">
        <f>COUNTA(AJ$2:AJ2121)</f>
        <v>14</v>
      </c>
      <c r="AS2121" s="312"/>
      <c r="AT2121" s="312"/>
      <c r="AU2121" s="312"/>
      <c r="AV2121" s="312"/>
      <c r="AW2121" s="312"/>
      <c r="AZ2121">
        <v>0</v>
      </c>
      <c r="BA2121">
        <v>1</v>
      </c>
    </row>
    <row r="2122" spans="1:53" x14ac:dyDescent="0.25">
      <c r="A2122">
        <v>137</v>
      </c>
      <c r="B2122" t="s">
        <v>66</v>
      </c>
      <c r="C2122" t="s">
        <v>665</v>
      </c>
      <c r="D2122"/>
      <c r="E2122">
        <v>2</v>
      </c>
      <c r="F2122">
        <v>3</v>
      </c>
      <c r="G2122">
        <v>1</v>
      </c>
      <c r="H2122">
        <v>4</v>
      </c>
      <c r="I2122">
        <v>1</v>
      </c>
      <c r="J2122">
        <v>1</v>
      </c>
      <c r="K2122">
        <v>1</v>
      </c>
      <c r="L2122">
        <v>2</v>
      </c>
      <c r="M2122"/>
      <c r="O2122" s="101">
        <f>IF(ISBLANK(C2122),O2121,IF(COUNTIF(C$2:C2122,C2122)&gt;1,O2121,1+MAX(O2121,0)))</f>
        <v>56</v>
      </c>
      <c r="P2122" s="45">
        <f t="shared" si="726"/>
        <v>30</v>
      </c>
      <c r="Q2122" s="33" t="str">
        <f t="shared" si="727"/>
        <v/>
      </c>
      <c r="R2122" s="33">
        <f t="shared" si="728"/>
        <v>15</v>
      </c>
      <c r="S2122" s="33" t="str">
        <f t="shared" si="729"/>
        <v>137_15</v>
      </c>
      <c r="T2122" s="35" t="str">
        <f t="shared" si="730"/>
        <v>137PM</v>
      </c>
      <c r="U2122" s="35" t="str">
        <f t="shared" si="731"/>
        <v>137PMNS</v>
      </c>
      <c r="V2122" s="35" t="str">
        <f t="shared" si="747"/>
        <v>2D</v>
      </c>
      <c r="W2122" s="35" t="str">
        <f t="shared" si="740"/>
        <v>137PM2D231</v>
      </c>
      <c r="X2122" s="388">
        <f t="shared" si="741"/>
        <v>1</v>
      </c>
      <c r="Y2122" s="388">
        <f t="shared" si="742"/>
        <v>2</v>
      </c>
      <c r="Z2122" s="280" t="str">
        <f t="shared" si="733"/>
        <v/>
      </c>
      <c r="AA2122" s="280" t="str">
        <f t="shared" si="734"/>
        <v/>
      </c>
      <c r="AB2122" s="389" t="str">
        <f t="shared" si="743"/>
        <v/>
      </c>
      <c r="AC2122" s="389" t="str">
        <f t="shared" si="744"/>
        <v/>
      </c>
      <c r="AD2122" s="390" t="str">
        <f t="shared" si="735"/>
        <v/>
      </c>
      <c r="AE2122" s="282">
        <f t="shared" si="736"/>
        <v>0</v>
      </c>
      <c r="AF2122" s="359">
        <f t="shared" si="737"/>
        <v>0</v>
      </c>
      <c r="AG2122" s="280">
        <f t="shared" si="738"/>
        <v>0</v>
      </c>
      <c r="AH2122" s="280">
        <f t="shared" si="732"/>
        <v>0</v>
      </c>
      <c r="AI2122" s="280">
        <f>IF(ISBLANK(T2122),AI2121,IF(COUNTIF(T$2:T2122,T2122)&gt;1,AI2121,1+MAX(AI2121,0)))</f>
        <v>56</v>
      </c>
      <c r="AL2122" s="391" t="str">
        <f t="shared" si="745"/>
        <v/>
      </c>
      <c r="AM2122" s="391" t="str">
        <f t="shared" si="746"/>
        <v/>
      </c>
      <c r="AO2122" s="310" t="str">
        <f t="shared" si="739"/>
        <v/>
      </c>
      <c r="AP2122" s="310">
        <f>SUM(AO$1:AO2122)</f>
        <v>0</v>
      </c>
      <c r="AQ2122" s="310">
        <f>SUM(AK$2:AK2122)</f>
        <v>14</v>
      </c>
      <c r="AR2122" s="310">
        <f>COUNTA(AJ$2:AJ2122)</f>
        <v>14</v>
      </c>
      <c r="AS2122" s="312"/>
      <c r="AT2122" s="312"/>
      <c r="AU2122" s="312"/>
      <c r="AV2122" s="312"/>
      <c r="AW2122" s="312"/>
      <c r="AZ2122">
        <v>1</v>
      </c>
      <c r="BA2122">
        <v>2</v>
      </c>
    </row>
    <row r="2123" spans="1:53" x14ac:dyDescent="0.25">
      <c r="A2123">
        <v>137</v>
      </c>
      <c r="B2123" t="s">
        <v>66</v>
      </c>
      <c r="C2123" t="s">
        <v>665</v>
      </c>
      <c r="D2123"/>
      <c r="E2123">
        <v>2</v>
      </c>
      <c r="F2123">
        <v>3</v>
      </c>
      <c r="G2123">
        <v>2</v>
      </c>
      <c r="H2123">
        <v>2</v>
      </c>
      <c r="I2123">
        <v>1</v>
      </c>
      <c r="J2123">
        <v>0</v>
      </c>
      <c r="K2123">
        <v>1</v>
      </c>
      <c r="L2123">
        <v>1</v>
      </c>
      <c r="M2123"/>
      <c r="O2123" s="101">
        <f>IF(ISBLANK(C2123),O2122,IF(COUNTIF(C$2:C2123,C2123)&gt;1,O2122,1+MAX(O2122,0)))</f>
        <v>56</v>
      </c>
      <c r="P2123" s="45">
        <f t="shared" si="726"/>
        <v>30</v>
      </c>
      <c r="Q2123" s="33" t="str">
        <f t="shared" si="727"/>
        <v/>
      </c>
      <c r="R2123" s="33">
        <f t="shared" si="728"/>
        <v>15</v>
      </c>
      <c r="S2123" s="33" t="str">
        <f t="shared" si="729"/>
        <v>137_15</v>
      </c>
      <c r="T2123" s="35" t="str">
        <f t="shared" si="730"/>
        <v>137PM</v>
      </c>
      <c r="U2123" s="35" t="str">
        <f t="shared" si="731"/>
        <v>137PMNS</v>
      </c>
      <c r="V2123" s="35" t="str">
        <f t="shared" si="747"/>
        <v>2D</v>
      </c>
      <c r="W2123" s="35" t="str">
        <f t="shared" si="740"/>
        <v>137PM2D232</v>
      </c>
      <c r="X2123" s="388">
        <f t="shared" si="741"/>
        <v>1</v>
      </c>
      <c r="Y2123" s="388">
        <f t="shared" si="742"/>
        <v>1</v>
      </c>
      <c r="Z2123" s="280" t="str">
        <f t="shared" si="733"/>
        <v/>
      </c>
      <c r="AA2123" s="280" t="str">
        <f t="shared" si="734"/>
        <v/>
      </c>
      <c r="AB2123" s="389" t="str">
        <f t="shared" si="743"/>
        <v/>
      </c>
      <c r="AC2123" s="389" t="str">
        <f t="shared" si="744"/>
        <v/>
      </c>
      <c r="AD2123" s="390" t="str">
        <f t="shared" si="735"/>
        <v/>
      </c>
      <c r="AE2123" s="282">
        <f t="shared" si="736"/>
        <v>0</v>
      </c>
      <c r="AF2123" s="359">
        <f t="shared" si="737"/>
        <v>0</v>
      </c>
      <c r="AG2123" s="280">
        <f t="shared" si="738"/>
        <v>0</v>
      </c>
      <c r="AH2123" s="280">
        <f t="shared" si="732"/>
        <v>0</v>
      </c>
      <c r="AI2123" s="280">
        <f>IF(ISBLANK(T2123),AI2122,IF(COUNTIF(T$2:T2123,T2123)&gt;1,AI2122,1+MAX(AI2122,0)))</f>
        <v>56</v>
      </c>
      <c r="AL2123" s="391" t="str">
        <f t="shared" si="745"/>
        <v/>
      </c>
      <c r="AM2123" s="391" t="str">
        <f t="shared" si="746"/>
        <v/>
      </c>
      <c r="AO2123" s="310" t="str">
        <f t="shared" si="739"/>
        <v/>
      </c>
      <c r="AP2123" s="310">
        <f>SUM(AO$1:AO2123)</f>
        <v>0</v>
      </c>
      <c r="AQ2123" s="310">
        <f>SUM(AK$2:AK2123)</f>
        <v>14</v>
      </c>
      <c r="AR2123" s="310">
        <f>COUNTA(AJ$2:AJ2123)</f>
        <v>14</v>
      </c>
      <c r="AS2123" s="312"/>
      <c r="AT2123" s="312"/>
      <c r="AU2123" s="312"/>
      <c r="AV2123" s="312"/>
      <c r="AW2123" s="312"/>
      <c r="AZ2123">
        <v>1</v>
      </c>
      <c r="BA2123">
        <v>1</v>
      </c>
    </row>
    <row r="2124" spans="1:53" x14ac:dyDescent="0.25">
      <c r="A2124">
        <v>137</v>
      </c>
      <c r="B2124" t="s">
        <v>66</v>
      </c>
      <c r="C2124" t="s">
        <v>665</v>
      </c>
      <c r="D2124"/>
      <c r="E2124">
        <v>2</v>
      </c>
      <c r="F2124">
        <v>3</v>
      </c>
      <c r="G2124">
        <v>3</v>
      </c>
      <c r="H2124">
        <v>2</v>
      </c>
      <c r="I2124">
        <v>1</v>
      </c>
      <c r="J2124">
        <v>0</v>
      </c>
      <c r="K2124">
        <v>1</v>
      </c>
      <c r="L2124">
        <v>2</v>
      </c>
      <c r="M2124"/>
      <c r="O2124" s="101">
        <f>IF(ISBLANK(C2124),O2123,IF(COUNTIF(C$2:C2124,C2124)&gt;1,O2123,1+MAX(O2123,0)))</f>
        <v>56</v>
      </c>
      <c r="P2124" s="45">
        <f t="shared" si="726"/>
        <v>30</v>
      </c>
      <c r="Q2124" s="33" t="str">
        <f t="shared" si="727"/>
        <v/>
      </c>
      <c r="R2124" s="33">
        <f t="shared" si="728"/>
        <v>15</v>
      </c>
      <c r="S2124" s="33" t="str">
        <f t="shared" si="729"/>
        <v>137_15</v>
      </c>
      <c r="T2124" s="35" t="str">
        <f t="shared" si="730"/>
        <v>137PM</v>
      </c>
      <c r="U2124" s="35" t="str">
        <f t="shared" si="731"/>
        <v>137PMEW</v>
      </c>
      <c r="V2124" s="35" t="str">
        <f t="shared" si="747"/>
        <v>2D</v>
      </c>
      <c r="W2124" s="35" t="str">
        <f t="shared" si="740"/>
        <v>137PM2D233</v>
      </c>
      <c r="X2124" s="388">
        <f t="shared" si="741"/>
        <v>1</v>
      </c>
      <c r="Y2124" s="388">
        <f t="shared" si="742"/>
        <v>2</v>
      </c>
      <c r="Z2124" s="280" t="str">
        <f t="shared" si="733"/>
        <v/>
      </c>
      <c r="AA2124" s="280" t="str">
        <f t="shared" si="734"/>
        <v/>
      </c>
      <c r="AB2124" s="389" t="str">
        <f t="shared" si="743"/>
        <v/>
      </c>
      <c r="AC2124" s="389" t="str">
        <f t="shared" si="744"/>
        <v/>
      </c>
      <c r="AD2124" s="390" t="str">
        <f t="shared" si="735"/>
        <v/>
      </c>
      <c r="AE2124" s="282">
        <f t="shared" si="736"/>
        <v>0</v>
      </c>
      <c r="AF2124" s="359">
        <f t="shared" si="737"/>
        <v>0</v>
      </c>
      <c r="AG2124" s="280">
        <f t="shared" si="738"/>
        <v>0</v>
      </c>
      <c r="AH2124" s="280">
        <f t="shared" si="732"/>
        <v>0</v>
      </c>
      <c r="AI2124" s="280">
        <f>IF(ISBLANK(T2124),AI2123,IF(COUNTIF(T$2:T2124,T2124)&gt;1,AI2123,1+MAX(AI2123,0)))</f>
        <v>56</v>
      </c>
      <c r="AL2124" s="391" t="str">
        <f t="shared" si="745"/>
        <v/>
      </c>
      <c r="AM2124" s="391" t="str">
        <f t="shared" si="746"/>
        <v/>
      </c>
      <c r="AO2124" s="310" t="str">
        <f t="shared" si="739"/>
        <v/>
      </c>
      <c r="AP2124" s="310">
        <f>SUM(AO$1:AO2124)</f>
        <v>0</v>
      </c>
      <c r="AQ2124" s="310">
        <f>SUM(AK$2:AK2124)</f>
        <v>14</v>
      </c>
      <c r="AR2124" s="310">
        <f>COUNTA(AJ$2:AJ2124)</f>
        <v>14</v>
      </c>
      <c r="AS2124" s="312"/>
      <c r="AT2124" s="312"/>
      <c r="AU2124" s="312"/>
      <c r="AV2124" s="312"/>
      <c r="AW2124" s="312"/>
      <c r="AZ2124">
        <v>1</v>
      </c>
      <c r="BA2124">
        <v>2</v>
      </c>
    </row>
    <row r="2125" spans="1:53" x14ac:dyDescent="0.25">
      <c r="A2125">
        <v>137</v>
      </c>
      <c r="B2125" t="s">
        <v>66</v>
      </c>
      <c r="C2125" t="s">
        <v>665</v>
      </c>
      <c r="D2125"/>
      <c r="E2125">
        <v>2</v>
      </c>
      <c r="F2125">
        <v>3</v>
      </c>
      <c r="G2125">
        <v>4</v>
      </c>
      <c r="H2125">
        <v>1</v>
      </c>
      <c r="I2125">
        <v>1</v>
      </c>
      <c r="J2125">
        <v>0</v>
      </c>
      <c r="K2125">
        <v>1</v>
      </c>
      <c r="L2125">
        <v>1</v>
      </c>
      <c r="M2125"/>
      <c r="O2125" s="101">
        <f>IF(ISBLANK(C2125),O2124,IF(COUNTIF(C$2:C2125,C2125)&gt;1,O2124,1+MAX(O2124,0)))</f>
        <v>56</v>
      </c>
      <c r="P2125" s="45">
        <f t="shared" si="726"/>
        <v>30</v>
      </c>
      <c r="Q2125" s="33" t="str">
        <f t="shared" si="727"/>
        <v/>
      </c>
      <c r="R2125" s="33">
        <f t="shared" si="728"/>
        <v>15</v>
      </c>
      <c r="S2125" s="33" t="str">
        <f t="shared" si="729"/>
        <v>137_15</v>
      </c>
      <c r="T2125" s="35" t="str">
        <f t="shared" si="730"/>
        <v>137PM</v>
      </c>
      <c r="U2125" s="35" t="str">
        <f t="shared" si="731"/>
        <v>137PMEW</v>
      </c>
      <c r="V2125" s="35" t="str">
        <f t="shared" si="747"/>
        <v>2D</v>
      </c>
      <c r="W2125" s="35" t="str">
        <f t="shared" si="740"/>
        <v>137PM2D234</v>
      </c>
      <c r="X2125" s="388">
        <f t="shared" si="741"/>
        <v>1</v>
      </c>
      <c r="Y2125" s="388">
        <f t="shared" si="742"/>
        <v>1</v>
      </c>
      <c r="Z2125" s="280" t="str">
        <f t="shared" si="733"/>
        <v/>
      </c>
      <c r="AA2125" s="280" t="str">
        <f t="shared" si="734"/>
        <v/>
      </c>
      <c r="AB2125" s="389" t="str">
        <f t="shared" si="743"/>
        <v/>
      </c>
      <c r="AC2125" s="389" t="str">
        <f t="shared" si="744"/>
        <v/>
      </c>
      <c r="AD2125" s="390" t="str">
        <f t="shared" si="735"/>
        <v/>
      </c>
      <c r="AE2125" s="282">
        <f t="shared" si="736"/>
        <v>0</v>
      </c>
      <c r="AF2125" s="359">
        <f t="shared" si="737"/>
        <v>0</v>
      </c>
      <c r="AG2125" s="280">
        <f t="shared" si="738"/>
        <v>0</v>
      </c>
      <c r="AH2125" s="280">
        <f t="shared" si="732"/>
        <v>0</v>
      </c>
      <c r="AI2125" s="280">
        <f>IF(ISBLANK(T2125),AI2124,IF(COUNTIF(T$2:T2125,T2125)&gt;1,AI2124,1+MAX(AI2124,0)))</f>
        <v>56</v>
      </c>
      <c r="AL2125" s="391" t="str">
        <f t="shared" si="745"/>
        <v/>
      </c>
      <c r="AM2125" s="391" t="str">
        <f t="shared" si="746"/>
        <v/>
      </c>
      <c r="AO2125" s="310" t="str">
        <f t="shared" si="739"/>
        <v/>
      </c>
      <c r="AP2125" s="310">
        <f>SUM(AO$1:AO2125)</f>
        <v>0</v>
      </c>
      <c r="AQ2125" s="310">
        <f>SUM(AK$2:AK2125)</f>
        <v>14</v>
      </c>
      <c r="AR2125" s="310">
        <f>COUNTA(AJ$2:AJ2125)</f>
        <v>14</v>
      </c>
      <c r="AS2125" s="312"/>
      <c r="AT2125" s="312"/>
      <c r="AU2125" s="312"/>
      <c r="AV2125" s="312"/>
      <c r="AW2125" s="312"/>
      <c r="AZ2125">
        <v>1</v>
      </c>
      <c r="BA2125">
        <v>1</v>
      </c>
    </row>
    <row r="2126" spans="1:53" x14ac:dyDescent="0.25">
      <c r="A2126">
        <v>137</v>
      </c>
      <c r="B2126" t="s">
        <v>66</v>
      </c>
      <c r="C2126" t="s">
        <v>665</v>
      </c>
      <c r="D2126"/>
      <c r="E2126">
        <v>2</v>
      </c>
      <c r="F2126">
        <v>4</v>
      </c>
      <c r="G2126">
        <v>1</v>
      </c>
      <c r="H2126">
        <v>2</v>
      </c>
      <c r="I2126">
        <v>2</v>
      </c>
      <c r="J2126">
        <v>0</v>
      </c>
      <c r="K2126">
        <v>0</v>
      </c>
      <c r="L2126">
        <v>2</v>
      </c>
      <c r="M2126"/>
      <c r="O2126" s="101">
        <f>IF(ISBLANK(C2126),O2125,IF(COUNTIF(C$2:C2126,C2126)&gt;1,O2125,1+MAX(O2125,0)))</f>
        <v>56</v>
      </c>
      <c r="P2126" s="45">
        <f t="shared" si="726"/>
        <v>30</v>
      </c>
      <c r="Q2126" s="33" t="str">
        <f t="shared" si="727"/>
        <v/>
      </c>
      <c r="R2126" s="33">
        <f t="shared" si="728"/>
        <v>16</v>
      </c>
      <c r="S2126" s="33" t="str">
        <f t="shared" si="729"/>
        <v>137_16</v>
      </c>
      <c r="T2126" s="35" t="str">
        <f t="shared" si="730"/>
        <v>137PM</v>
      </c>
      <c r="U2126" s="35" t="str">
        <f t="shared" si="731"/>
        <v>137PMNS</v>
      </c>
      <c r="V2126" s="35" t="str">
        <f t="shared" si="747"/>
        <v>2D</v>
      </c>
      <c r="W2126" s="35" t="str">
        <f t="shared" si="740"/>
        <v>137PM2D241</v>
      </c>
      <c r="X2126" s="388">
        <f t="shared" si="741"/>
        <v>0</v>
      </c>
      <c r="Y2126" s="388">
        <f t="shared" si="742"/>
        <v>2</v>
      </c>
      <c r="Z2126" s="280" t="str">
        <f t="shared" si="733"/>
        <v/>
      </c>
      <c r="AA2126" s="280" t="str">
        <f t="shared" si="734"/>
        <v/>
      </c>
      <c r="AB2126" s="389" t="str">
        <f t="shared" si="743"/>
        <v/>
      </c>
      <c r="AC2126" s="389" t="str">
        <f t="shared" si="744"/>
        <v/>
      </c>
      <c r="AD2126" s="390" t="str">
        <f t="shared" si="735"/>
        <v/>
      </c>
      <c r="AE2126" s="282">
        <f t="shared" si="736"/>
        <v>0</v>
      </c>
      <c r="AF2126" s="359">
        <f t="shared" si="737"/>
        <v>0</v>
      </c>
      <c r="AG2126" s="280">
        <f t="shared" si="738"/>
        <v>0</v>
      </c>
      <c r="AH2126" s="280">
        <f t="shared" si="732"/>
        <v>0</v>
      </c>
      <c r="AI2126" s="280">
        <f>IF(ISBLANK(T2126),AI2125,IF(COUNTIF(T$2:T2126,T2126)&gt;1,AI2125,1+MAX(AI2125,0)))</f>
        <v>56</v>
      </c>
      <c r="AL2126" s="391" t="str">
        <f t="shared" si="745"/>
        <v/>
      </c>
      <c r="AM2126" s="391" t="str">
        <f t="shared" si="746"/>
        <v/>
      </c>
      <c r="AO2126" s="310" t="str">
        <f t="shared" si="739"/>
        <v/>
      </c>
      <c r="AP2126" s="310">
        <f>SUM(AO$1:AO2126)</f>
        <v>0</v>
      </c>
      <c r="AQ2126" s="310">
        <f>SUM(AK$2:AK2126)</f>
        <v>14</v>
      </c>
      <c r="AR2126" s="310">
        <f>COUNTA(AJ$2:AJ2126)</f>
        <v>14</v>
      </c>
      <c r="AS2126" s="312"/>
      <c r="AT2126" s="312"/>
      <c r="AU2126" s="312"/>
      <c r="AV2126" s="312"/>
      <c r="AW2126" s="312"/>
      <c r="AZ2126">
        <v>0</v>
      </c>
      <c r="BA2126">
        <v>2</v>
      </c>
    </row>
    <row r="2127" spans="1:53" x14ac:dyDescent="0.25">
      <c r="A2127">
        <v>137</v>
      </c>
      <c r="B2127" t="s">
        <v>66</v>
      </c>
      <c r="C2127" t="s">
        <v>665</v>
      </c>
      <c r="D2127"/>
      <c r="E2127">
        <v>2</v>
      </c>
      <c r="F2127">
        <v>4</v>
      </c>
      <c r="G2127">
        <v>2</v>
      </c>
      <c r="H2127">
        <v>1</v>
      </c>
      <c r="I2127">
        <v>0</v>
      </c>
      <c r="J2127">
        <v>0</v>
      </c>
      <c r="K2127">
        <v>1</v>
      </c>
      <c r="L2127">
        <v>0</v>
      </c>
      <c r="M2127"/>
      <c r="O2127" s="101">
        <f>IF(ISBLANK(C2127),O2126,IF(COUNTIF(C$2:C2127,C2127)&gt;1,O2126,1+MAX(O2126,0)))</f>
        <v>56</v>
      </c>
      <c r="P2127" s="45">
        <f t="shared" si="726"/>
        <v>30</v>
      </c>
      <c r="Q2127" s="33" t="str">
        <f t="shared" si="727"/>
        <v/>
      </c>
      <c r="R2127" s="33">
        <f t="shared" si="728"/>
        <v>16</v>
      </c>
      <c r="S2127" s="33" t="str">
        <f t="shared" si="729"/>
        <v>137_16</v>
      </c>
      <c r="T2127" s="35" t="str">
        <f t="shared" si="730"/>
        <v>137PM</v>
      </c>
      <c r="U2127" s="35" t="str">
        <f t="shared" si="731"/>
        <v>137PMNS</v>
      </c>
      <c r="V2127" s="35" t="str">
        <f t="shared" si="747"/>
        <v>2D</v>
      </c>
      <c r="W2127" s="35" t="str">
        <f t="shared" si="740"/>
        <v>137PM2D242</v>
      </c>
      <c r="X2127" s="388">
        <f t="shared" si="741"/>
        <v>1</v>
      </c>
      <c r="Y2127" s="388">
        <f t="shared" si="742"/>
        <v>0</v>
      </c>
      <c r="Z2127" s="280" t="str">
        <f t="shared" si="733"/>
        <v/>
      </c>
      <c r="AA2127" s="280" t="str">
        <f t="shared" si="734"/>
        <v/>
      </c>
      <c r="AB2127" s="389" t="str">
        <f t="shared" si="743"/>
        <v/>
      </c>
      <c r="AC2127" s="389" t="str">
        <f t="shared" si="744"/>
        <v/>
      </c>
      <c r="AD2127" s="390" t="str">
        <f t="shared" si="735"/>
        <v/>
      </c>
      <c r="AE2127" s="282">
        <f t="shared" si="736"/>
        <v>0</v>
      </c>
      <c r="AF2127" s="359">
        <f t="shared" si="737"/>
        <v>0</v>
      </c>
      <c r="AG2127" s="280">
        <f t="shared" si="738"/>
        <v>0</v>
      </c>
      <c r="AH2127" s="280">
        <f t="shared" si="732"/>
        <v>0</v>
      </c>
      <c r="AI2127" s="280">
        <f>IF(ISBLANK(T2127),AI2126,IF(COUNTIF(T$2:T2127,T2127)&gt;1,AI2126,1+MAX(AI2126,0)))</f>
        <v>56</v>
      </c>
      <c r="AL2127" s="391" t="str">
        <f t="shared" si="745"/>
        <v/>
      </c>
      <c r="AM2127" s="391" t="str">
        <f t="shared" si="746"/>
        <v/>
      </c>
      <c r="AO2127" s="310" t="str">
        <f t="shared" si="739"/>
        <v/>
      </c>
      <c r="AP2127" s="310">
        <f>SUM(AO$1:AO2127)</f>
        <v>0</v>
      </c>
      <c r="AQ2127" s="310">
        <f>SUM(AK$2:AK2127)</f>
        <v>14</v>
      </c>
      <c r="AR2127" s="310">
        <f>COUNTA(AJ$2:AJ2127)</f>
        <v>14</v>
      </c>
      <c r="AS2127" s="312"/>
      <c r="AT2127" s="312"/>
      <c r="AU2127" s="312"/>
      <c r="AV2127" s="312"/>
      <c r="AW2127" s="312"/>
      <c r="AZ2127">
        <v>1</v>
      </c>
      <c r="BA2127">
        <v>0</v>
      </c>
    </row>
    <row r="2128" spans="1:53" x14ac:dyDescent="0.25">
      <c r="A2128">
        <v>137</v>
      </c>
      <c r="B2128" t="s">
        <v>66</v>
      </c>
      <c r="C2128" t="s">
        <v>665</v>
      </c>
      <c r="D2128"/>
      <c r="E2128">
        <v>2</v>
      </c>
      <c r="F2128">
        <v>4</v>
      </c>
      <c r="G2128">
        <v>3</v>
      </c>
      <c r="H2128">
        <v>4</v>
      </c>
      <c r="I2128">
        <v>0</v>
      </c>
      <c r="J2128">
        <v>1</v>
      </c>
      <c r="K2128">
        <v>1</v>
      </c>
      <c r="L2128">
        <v>4</v>
      </c>
      <c r="M2128"/>
      <c r="O2128" s="101">
        <f>IF(ISBLANK(C2128),O2127,IF(COUNTIF(C$2:C2128,C2128)&gt;1,O2127,1+MAX(O2127,0)))</f>
        <v>56</v>
      </c>
      <c r="P2128" s="45">
        <f t="shared" si="726"/>
        <v>30</v>
      </c>
      <c r="Q2128" s="33" t="str">
        <f t="shared" si="727"/>
        <v/>
      </c>
      <c r="R2128" s="33">
        <f t="shared" si="728"/>
        <v>16</v>
      </c>
      <c r="S2128" s="33" t="str">
        <f t="shared" si="729"/>
        <v>137_16</v>
      </c>
      <c r="T2128" s="35" t="str">
        <f t="shared" si="730"/>
        <v>137PM</v>
      </c>
      <c r="U2128" s="35" t="str">
        <f t="shared" si="731"/>
        <v>137PMEW</v>
      </c>
      <c r="V2128" s="35" t="str">
        <f t="shared" si="747"/>
        <v>2D</v>
      </c>
      <c r="W2128" s="35" t="str">
        <f t="shared" si="740"/>
        <v>137PM2D243</v>
      </c>
      <c r="X2128" s="388">
        <f t="shared" si="741"/>
        <v>1</v>
      </c>
      <c r="Y2128" s="388">
        <f t="shared" si="742"/>
        <v>4</v>
      </c>
      <c r="Z2128" s="280" t="str">
        <f t="shared" si="733"/>
        <v/>
      </c>
      <c r="AA2128" s="280" t="str">
        <f t="shared" si="734"/>
        <v/>
      </c>
      <c r="AB2128" s="389" t="str">
        <f t="shared" si="743"/>
        <v/>
      </c>
      <c r="AC2128" s="389" t="str">
        <f t="shared" si="744"/>
        <v/>
      </c>
      <c r="AD2128" s="390" t="str">
        <f t="shared" si="735"/>
        <v/>
      </c>
      <c r="AE2128" s="282">
        <f t="shared" si="736"/>
        <v>0</v>
      </c>
      <c r="AF2128" s="359">
        <f t="shared" si="737"/>
        <v>0</v>
      </c>
      <c r="AG2128" s="280">
        <f t="shared" si="738"/>
        <v>0</v>
      </c>
      <c r="AH2128" s="280">
        <f t="shared" si="732"/>
        <v>0</v>
      </c>
      <c r="AI2128" s="280">
        <f>IF(ISBLANK(T2128),AI2127,IF(COUNTIF(T$2:T2128,T2128)&gt;1,AI2127,1+MAX(AI2127,0)))</f>
        <v>56</v>
      </c>
      <c r="AL2128" s="391" t="str">
        <f t="shared" si="745"/>
        <v/>
      </c>
      <c r="AM2128" s="391" t="str">
        <f t="shared" si="746"/>
        <v/>
      </c>
      <c r="AO2128" s="310" t="str">
        <f t="shared" si="739"/>
        <v/>
      </c>
      <c r="AP2128" s="310">
        <f>SUM(AO$1:AO2128)</f>
        <v>0</v>
      </c>
      <c r="AQ2128" s="310">
        <f>SUM(AK$2:AK2128)</f>
        <v>14</v>
      </c>
      <c r="AR2128" s="310">
        <f>COUNTA(AJ$2:AJ2128)</f>
        <v>14</v>
      </c>
      <c r="AS2128" s="312"/>
      <c r="AT2128" s="312"/>
      <c r="AU2128" s="312"/>
      <c r="AV2128" s="312"/>
      <c r="AW2128" s="312"/>
      <c r="AZ2128">
        <v>1</v>
      </c>
      <c r="BA2128">
        <v>4</v>
      </c>
    </row>
    <row r="2129" spans="1:53" x14ac:dyDescent="0.25">
      <c r="A2129">
        <v>137</v>
      </c>
      <c r="B2129" t="s">
        <v>66</v>
      </c>
      <c r="C2129" t="s">
        <v>665</v>
      </c>
      <c r="D2129"/>
      <c r="E2129">
        <v>2</v>
      </c>
      <c r="F2129">
        <v>4</v>
      </c>
      <c r="G2129">
        <v>4</v>
      </c>
      <c r="H2129">
        <v>0</v>
      </c>
      <c r="I2129">
        <v>0</v>
      </c>
      <c r="J2129">
        <v>0</v>
      </c>
      <c r="K2129">
        <v>0</v>
      </c>
      <c r="L2129">
        <v>0</v>
      </c>
      <c r="M2129"/>
      <c r="O2129" s="101">
        <f>IF(ISBLANK(C2129),O2128,IF(COUNTIF(C$2:C2129,C2129)&gt;1,O2128,1+MAX(O2128,0)))</f>
        <v>56</v>
      </c>
      <c r="P2129" s="45">
        <f t="shared" si="726"/>
        <v>30</v>
      </c>
      <c r="Q2129" s="33" t="str">
        <f t="shared" si="727"/>
        <v/>
      </c>
      <c r="R2129" s="33">
        <f t="shared" si="728"/>
        <v>16</v>
      </c>
      <c r="S2129" s="33" t="str">
        <f t="shared" si="729"/>
        <v>137_16</v>
      </c>
      <c r="T2129" s="35" t="str">
        <f t="shared" si="730"/>
        <v>137PM</v>
      </c>
      <c r="U2129" s="35" t="str">
        <f t="shared" si="731"/>
        <v>137PMEW</v>
      </c>
      <c r="V2129" s="35" t="str">
        <f t="shared" si="747"/>
        <v>2D</v>
      </c>
      <c r="W2129" s="35" t="str">
        <f t="shared" si="740"/>
        <v>137PM2D244</v>
      </c>
      <c r="X2129" s="388">
        <f t="shared" si="741"/>
        <v>0</v>
      </c>
      <c r="Y2129" s="388">
        <f t="shared" si="742"/>
        <v>0</v>
      </c>
      <c r="Z2129" s="280" t="str">
        <f t="shared" si="733"/>
        <v/>
      </c>
      <c r="AA2129" s="280" t="str">
        <f t="shared" si="734"/>
        <v/>
      </c>
      <c r="AB2129" s="389" t="str">
        <f t="shared" si="743"/>
        <v/>
      </c>
      <c r="AC2129" s="389" t="str">
        <f t="shared" si="744"/>
        <v/>
      </c>
      <c r="AD2129" s="390" t="str">
        <f t="shared" si="735"/>
        <v/>
      </c>
      <c r="AE2129" s="282">
        <f t="shared" si="736"/>
        <v>0</v>
      </c>
      <c r="AF2129" s="359">
        <f t="shared" si="737"/>
        <v>0</v>
      </c>
      <c r="AG2129" s="280">
        <f t="shared" si="738"/>
        <v>0</v>
      </c>
      <c r="AH2129" s="280">
        <f t="shared" si="732"/>
        <v>0</v>
      </c>
      <c r="AI2129" s="280">
        <f>IF(ISBLANK(T2129),AI2128,IF(COUNTIF(T$2:T2129,T2129)&gt;1,AI2128,1+MAX(AI2128,0)))</f>
        <v>56</v>
      </c>
      <c r="AL2129" s="391" t="str">
        <f t="shared" si="745"/>
        <v/>
      </c>
      <c r="AM2129" s="391" t="str">
        <f t="shared" si="746"/>
        <v/>
      </c>
      <c r="AO2129" s="310" t="str">
        <f t="shared" si="739"/>
        <v/>
      </c>
      <c r="AP2129" s="310">
        <f>SUM(AO$1:AO2129)</f>
        <v>0</v>
      </c>
      <c r="AQ2129" s="310">
        <f>SUM(AK$2:AK2129)</f>
        <v>14</v>
      </c>
      <c r="AR2129" s="310">
        <f>COUNTA(AJ$2:AJ2129)</f>
        <v>14</v>
      </c>
      <c r="AS2129" s="312"/>
      <c r="AT2129" s="312"/>
      <c r="AU2129" s="312"/>
      <c r="AV2129" s="312"/>
      <c r="AW2129" s="312"/>
      <c r="AZ2129">
        <v>0</v>
      </c>
      <c r="BA2129">
        <v>0</v>
      </c>
    </row>
    <row r="2130" spans="1:53" x14ac:dyDescent="0.25">
      <c r="A2130">
        <v>137</v>
      </c>
      <c r="B2130" t="s">
        <v>66</v>
      </c>
      <c r="C2130" t="s">
        <v>665</v>
      </c>
      <c r="D2130"/>
      <c r="E2130">
        <v>1</v>
      </c>
      <c r="F2130">
        <v>1</v>
      </c>
      <c r="G2130">
        <v>1</v>
      </c>
      <c r="H2130">
        <v>0</v>
      </c>
      <c r="I2130">
        <v>0</v>
      </c>
      <c r="J2130">
        <v>0</v>
      </c>
      <c r="K2130">
        <v>0</v>
      </c>
      <c r="L2130">
        <v>0</v>
      </c>
      <c r="M2130"/>
      <c r="O2130" s="101">
        <f>IF(ISBLANK(C2130),O2129,IF(COUNTIF(C$2:C2130,C2130)&gt;1,O2129,1+MAX(O2129,0)))</f>
        <v>56</v>
      </c>
      <c r="P2130" s="45">
        <f t="shared" si="726"/>
        <v>30</v>
      </c>
      <c r="Q2130" s="33" t="str">
        <f t="shared" si="727"/>
        <v/>
      </c>
      <c r="R2130" s="33">
        <f t="shared" si="728"/>
        <v>9</v>
      </c>
      <c r="S2130" s="33" t="str">
        <f t="shared" si="729"/>
        <v>137_9</v>
      </c>
      <c r="T2130" s="35" t="str">
        <f t="shared" si="730"/>
        <v>137PM</v>
      </c>
      <c r="U2130" s="35" t="str">
        <f t="shared" si="731"/>
        <v>137PMNS</v>
      </c>
      <c r="V2130" s="35" t="str">
        <f t="shared" si="747"/>
        <v>2D</v>
      </c>
      <c r="W2130" s="35" t="str">
        <f t="shared" si="740"/>
        <v>137PM2D111</v>
      </c>
      <c r="X2130" s="388">
        <f t="shared" si="741"/>
        <v>0</v>
      </c>
      <c r="Y2130" s="388">
        <f t="shared" si="742"/>
        <v>0</v>
      </c>
      <c r="Z2130" s="280" t="str">
        <f t="shared" si="733"/>
        <v/>
      </c>
      <c r="AA2130" s="280" t="str">
        <f t="shared" si="734"/>
        <v/>
      </c>
      <c r="AB2130" s="389" t="str">
        <f t="shared" si="743"/>
        <v/>
      </c>
      <c r="AC2130" s="389" t="str">
        <f t="shared" si="744"/>
        <v/>
      </c>
      <c r="AD2130" s="390" t="str">
        <f t="shared" si="735"/>
        <v/>
      </c>
      <c r="AE2130" s="282">
        <f t="shared" si="736"/>
        <v>0</v>
      </c>
      <c r="AF2130" s="359">
        <f t="shared" si="737"/>
        <v>0</v>
      </c>
      <c r="AG2130" s="280">
        <f t="shared" si="738"/>
        <v>0</v>
      </c>
      <c r="AH2130" s="280">
        <f t="shared" si="732"/>
        <v>0</v>
      </c>
      <c r="AI2130" s="280">
        <f>IF(ISBLANK(T2130),AI2129,IF(COUNTIF(T$2:T2130,T2130)&gt;1,AI2129,1+MAX(AI2129,0)))</f>
        <v>56</v>
      </c>
      <c r="AL2130" s="391" t="str">
        <f t="shared" si="745"/>
        <v/>
      </c>
      <c r="AM2130" s="391" t="str">
        <f t="shared" si="746"/>
        <v/>
      </c>
      <c r="AO2130" s="310" t="str">
        <f t="shared" si="739"/>
        <v/>
      </c>
      <c r="AP2130" s="310">
        <f>SUM(AO$1:AO2130)</f>
        <v>0</v>
      </c>
      <c r="AQ2130" s="310">
        <f>SUM(AK$2:AK2130)</f>
        <v>14</v>
      </c>
      <c r="AR2130" s="310">
        <f>COUNTA(AJ$2:AJ2130)</f>
        <v>14</v>
      </c>
      <c r="AS2130" s="312"/>
      <c r="AT2130" s="312"/>
      <c r="AU2130" s="312"/>
      <c r="AV2130" s="312"/>
      <c r="AW2130" s="312"/>
      <c r="AZ2130">
        <v>0</v>
      </c>
      <c r="BA2130">
        <v>0</v>
      </c>
    </row>
    <row r="2131" spans="1:53" x14ac:dyDescent="0.25">
      <c r="A2131">
        <v>137</v>
      </c>
      <c r="B2131" t="s">
        <v>66</v>
      </c>
      <c r="C2131" t="s">
        <v>665</v>
      </c>
      <c r="D2131"/>
      <c r="E2131">
        <v>1</v>
      </c>
      <c r="F2131">
        <v>1</v>
      </c>
      <c r="G2131">
        <v>2</v>
      </c>
      <c r="H2131">
        <v>0</v>
      </c>
      <c r="I2131">
        <v>0</v>
      </c>
      <c r="J2131">
        <v>0</v>
      </c>
      <c r="K2131">
        <v>0</v>
      </c>
      <c r="L2131">
        <v>0</v>
      </c>
      <c r="M2131"/>
      <c r="O2131" s="101">
        <f>IF(ISBLANK(C2131),O2130,IF(COUNTIF(C$2:C2131,C2131)&gt;1,O2130,1+MAX(O2130,0)))</f>
        <v>56</v>
      </c>
      <c r="P2131" s="45">
        <f t="shared" si="726"/>
        <v>30</v>
      </c>
      <c r="Q2131" s="33" t="str">
        <f t="shared" si="727"/>
        <v/>
      </c>
      <c r="R2131" s="33">
        <f t="shared" si="728"/>
        <v>9</v>
      </c>
      <c r="S2131" s="33" t="str">
        <f t="shared" si="729"/>
        <v>137_9</v>
      </c>
      <c r="T2131" s="35" t="str">
        <f t="shared" si="730"/>
        <v>137PM</v>
      </c>
      <c r="U2131" s="35" t="str">
        <f t="shared" si="731"/>
        <v>137PMNS</v>
      </c>
      <c r="V2131" s="35" t="str">
        <f t="shared" si="747"/>
        <v>2D</v>
      </c>
      <c r="W2131" s="35" t="str">
        <f t="shared" si="740"/>
        <v>137PM2D112</v>
      </c>
      <c r="X2131" s="388">
        <f t="shared" si="741"/>
        <v>0</v>
      </c>
      <c r="Y2131" s="388">
        <f t="shared" si="742"/>
        <v>0</v>
      </c>
      <c r="Z2131" s="280" t="str">
        <f t="shared" si="733"/>
        <v/>
      </c>
      <c r="AA2131" s="280" t="str">
        <f t="shared" si="734"/>
        <v/>
      </c>
      <c r="AB2131" s="389" t="str">
        <f t="shared" si="743"/>
        <v/>
      </c>
      <c r="AC2131" s="389" t="str">
        <f t="shared" si="744"/>
        <v/>
      </c>
      <c r="AD2131" s="390" t="str">
        <f t="shared" si="735"/>
        <v/>
      </c>
      <c r="AE2131" s="282">
        <f t="shared" si="736"/>
        <v>0</v>
      </c>
      <c r="AF2131" s="359">
        <f t="shared" si="737"/>
        <v>0</v>
      </c>
      <c r="AG2131" s="280">
        <f t="shared" si="738"/>
        <v>0</v>
      </c>
      <c r="AH2131" s="280">
        <f t="shared" si="732"/>
        <v>0</v>
      </c>
      <c r="AI2131" s="280">
        <f>IF(ISBLANK(T2131),AI2130,IF(COUNTIF(T$2:T2131,T2131)&gt;1,AI2130,1+MAX(AI2130,0)))</f>
        <v>56</v>
      </c>
      <c r="AL2131" s="391" t="str">
        <f t="shared" si="745"/>
        <v/>
      </c>
      <c r="AM2131" s="391" t="str">
        <f t="shared" si="746"/>
        <v/>
      </c>
      <c r="AO2131" s="310" t="str">
        <f t="shared" si="739"/>
        <v/>
      </c>
      <c r="AP2131" s="310">
        <f>SUM(AO$1:AO2131)</f>
        <v>0</v>
      </c>
      <c r="AQ2131" s="310">
        <f>SUM(AK$2:AK2131)</f>
        <v>14</v>
      </c>
      <c r="AR2131" s="310">
        <f>COUNTA(AJ$2:AJ2131)</f>
        <v>14</v>
      </c>
      <c r="AS2131" s="312"/>
      <c r="AT2131" s="312"/>
      <c r="AU2131" s="312"/>
      <c r="AV2131" s="312"/>
      <c r="AW2131" s="312"/>
      <c r="AZ2131">
        <v>0</v>
      </c>
      <c r="BA2131">
        <v>0</v>
      </c>
    </row>
    <row r="2132" spans="1:53" x14ac:dyDescent="0.25">
      <c r="A2132">
        <v>137</v>
      </c>
      <c r="B2132" t="s">
        <v>66</v>
      </c>
      <c r="C2132" t="s">
        <v>665</v>
      </c>
      <c r="D2132"/>
      <c r="E2132">
        <v>1</v>
      </c>
      <c r="F2132">
        <v>1</v>
      </c>
      <c r="G2132">
        <v>3</v>
      </c>
      <c r="H2132">
        <v>0</v>
      </c>
      <c r="I2132">
        <v>0</v>
      </c>
      <c r="J2132">
        <v>0</v>
      </c>
      <c r="K2132">
        <v>0</v>
      </c>
      <c r="L2132">
        <v>0</v>
      </c>
      <c r="M2132"/>
      <c r="O2132" s="101">
        <f>IF(ISBLANK(C2132),O2131,IF(COUNTIF(C$2:C2132,C2132)&gt;1,O2131,1+MAX(O2131,0)))</f>
        <v>56</v>
      </c>
      <c r="P2132" s="45">
        <f t="shared" si="726"/>
        <v>30</v>
      </c>
      <c r="Q2132" s="33" t="str">
        <f t="shared" si="727"/>
        <v/>
      </c>
      <c r="R2132" s="33">
        <f t="shared" si="728"/>
        <v>9</v>
      </c>
      <c r="S2132" s="33" t="str">
        <f t="shared" si="729"/>
        <v>137_9</v>
      </c>
      <c r="T2132" s="35" t="str">
        <f t="shared" si="730"/>
        <v>137PM</v>
      </c>
      <c r="U2132" s="35" t="str">
        <f t="shared" si="731"/>
        <v>137PMEW</v>
      </c>
      <c r="V2132" s="35" t="str">
        <f t="shared" si="747"/>
        <v>2D</v>
      </c>
      <c r="W2132" s="35" t="str">
        <f t="shared" si="740"/>
        <v>137PM2D113</v>
      </c>
      <c r="X2132" s="388">
        <f t="shared" si="741"/>
        <v>0</v>
      </c>
      <c r="Y2132" s="388">
        <f t="shared" si="742"/>
        <v>0</v>
      </c>
      <c r="Z2132" s="280" t="str">
        <f t="shared" si="733"/>
        <v/>
      </c>
      <c r="AA2132" s="280" t="str">
        <f t="shared" si="734"/>
        <v/>
      </c>
      <c r="AB2132" s="389" t="str">
        <f t="shared" si="743"/>
        <v/>
      </c>
      <c r="AC2132" s="389" t="str">
        <f t="shared" si="744"/>
        <v/>
      </c>
      <c r="AD2132" s="390" t="str">
        <f t="shared" si="735"/>
        <v/>
      </c>
      <c r="AE2132" s="282">
        <f t="shared" si="736"/>
        <v>0</v>
      </c>
      <c r="AF2132" s="359">
        <f t="shared" si="737"/>
        <v>0</v>
      </c>
      <c r="AG2132" s="280">
        <f t="shared" si="738"/>
        <v>0</v>
      </c>
      <c r="AH2132" s="280">
        <f t="shared" si="732"/>
        <v>0</v>
      </c>
      <c r="AI2132" s="280">
        <f>IF(ISBLANK(T2132),AI2131,IF(COUNTIF(T$2:T2132,T2132)&gt;1,AI2131,1+MAX(AI2131,0)))</f>
        <v>56</v>
      </c>
      <c r="AL2132" s="391" t="str">
        <f t="shared" si="745"/>
        <v/>
      </c>
      <c r="AM2132" s="391" t="str">
        <f t="shared" si="746"/>
        <v/>
      </c>
      <c r="AO2132" s="310" t="str">
        <f t="shared" si="739"/>
        <v/>
      </c>
      <c r="AP2132" s="310">
        <f>SUM(AO$1:AO2132)</f>
        <v>0</v>
      </c>
      <c r="AQ2132" s="310">
        <f>SUM(AK$2:AK2132)</f>
        <v>14</v>
      </c>
      <c r="AR2132" s="310">
        <f>COUNTA(AJ$2:AJ2132)</f>
        <v>14</v>
      </c>
      <c r="AS2132" s="312"/>
      <c r="AT2132" s="312"/>
      <c r="AU2132" s="312"/>
      <c r="AV2132" s="312"/>
      <c r="AW2132" s="312"/>
      <c r="AZ2132">
        <v>0</v>
      </c>
      <c r="BA2132">
        <v>0</v>
      </c>
    </row>
    <row r="2133" spans="1:53" x14ac:dyDescent="0.25">
      <c r="A2133">
        <v>137</v>
      </c>
      <c r="B2133" t="s">
        <v>66</v>
      </c>
      <c r="C2133" t="s">
        <v>665</v>
      </c>
      <c r="D2133"/>
      <c r="E2133">
        <v>1</v>
      </c>
      <c r="F2133">
        <v>1</v>
      </c>
      <c r="G2133">
        <v>4</v>
      </c>
      <c r="H2133">
        <v>0</v>
      </c>
      <c r="I2133">
        <v>0</v>
      </c>
      <c r="J2133">
        <v>0</v>
      </c>
      <c r="K2133">
        <v>0</v>
      </c>
      <c r="L2133">
        <v>0</v>
      </c>
      <c r="M2133"/>
      <c r="O2133" s="101">
        <f>IF(ISBLANK(C2133),O2132,IF(COUNTIF(C$2:C2133,C2133)&gt;1,O2132,1+MAX(O2132,0)))</f>
        <v>56</v>
      </c>
      <c r="P2133" s="45">
        <f t="shared" si="726"/>
        <v>30</v>
      </c>
      <c r="Q2133" s="33" t="str">
        <f t="shared" si="727"/>
        <v/>
      </c>
      <c r="R2133" s="33">
        <f t="shared" si="728"/>
        <v>9</v>
      </c>
      <c r="S2133" s="33" t="str">
        <f t="shared" si="729"/>
        <v>137_9</v>
      </c>
      <c r="T2133" s="35" t="str">
        <f t="shared" si="730"/>
        <v>137PM</v>
      </c>
      <c r="U2133" s="35" t="str">
        <f t="shared" si="731"/>
        <v>137PMEW</v>
      </c>
      <c r="V2133" s="35" t="str">
        <f t="shared" si="747"/>
        <v>2D</v>
      </c>
      <c r="W2133" s="35" t="str">
        <f t="shared" si="740"/>
        <v>137PM2D114</v>
      </c>
      <c r="X2133" s="388">
        <f t="shared" si="741"/>
        <v>0</v>
      </c>
      <c r="Y2133" s="388">
        <f t="shared" si="742"/>
        <v>0</v>
      </c>
      <c r="Z2133" s="280" t="str">
        <f t="shared" si="733"/>
        <v/>
      </c>
      <c r="AA2133" s="280" t="str">
        <f t="shared" si="734"/>
        <v/>
      </c>
      <c r="AB2133" s="389" t="str">
        <f t="shared" si="743"/>
        <v/>
      </c>
      <c r="AC2133" s="389" t="str">
        <f t="shared" si="744"/>
        <v/>
      </c>
      <c r="AD2133" s="390" t="str">
        <f t="shared" si="735"/>
        <v/>
      </c>
      <c r="AE2133" s="282">
        <f t="shared" si="736"/>
        <v>0</v>
      </c>
      <c r="AF2133" s="359">
        <f t="shared" si="737"/>
        <v>0</v>
      </c>
      <c r="AG2133" s="280">
        <f t="shared" si="738"/>
        <v>0</v>
      </c>
      <c r="AH2133" s="280">
        <f t="shared" si="732"/>
        <v>0</v>
      </c>
      <c r="AI2133" s="280">
        <f>IF(ISBLANK(T2133),AI2132,IF(COUNTIF(T$2:T2133,T2133)&gt;1,AI2132,1+MAX(AI2132,0)))</f>
        <v>56</v>
      </c>
      <c r="AL2133" s="391" t="str">
        <f t="shared" si="745"/>
        <v/>
      </c>
      <c r="AM2133" s="391" t="str">
        <f t="shared" si="746"/>
        <v/>
      </c>
      <c r="AO2133" s="310" t="str">
        <f t="shared" si="739"/>
        <v/>
      </c>
      <c r="AP2133" s="310">
        <f>SUM(AO$1:AO2133)</f>
        <v>0</v>
      </c>
      <c r="AQ2133" s="310">
        <f>SUM(AK$2:AK2133)</f>
        <v>14</v>
      </c>
      <c r="AR2133" s="310">
        <f>COUNTA(AJ$2:AJ2133)</f>
        <v>14</v>
      </c>
      <c r="AS2133" s="312"/>
      <c r="AT2133" s="312"/>
      <c r="AU2133" s="312"/>
      <c r="AV2133" s="312"/>
      <c r="AW2133" s="312"/>
      <c r="AZ2133">
        <v>0</v>
      </c>
      <c r="BA2133">
        <v>0</v>
      </c>
    </row>
    <row r="2134" spans="1:53" x14ac:dyDescent="0.25">
      <c r="A2134">
        <v>137</v>
      </c>
      <c r="B2134" t="s">
        <v>66</v>
      </c>
      <c r="C2134" t="s">
        <v>665</v>
      </c>
      <c r="D2134"/>
      <c r="E2134">
        <v>1</v>
      </c>
      <c r="F2134">
        <v>2</v>
      </c>
      <c r="G2134">
        <v>1</v>
      </c>
      <c r="H2134">
        <v>0</v>
      </c>
      <c r="I2134">
        <v>0</v>
      </c>
      <c r="J2134">
        <v>0</v>
      </c>
      <c r="K2134">
        <v>0</v>
      </c>
      <c r="L2134">
        <v>0</v>
      </c>
      <c r="M2134"/>
      <c r="O2134" s="101">
        <f>IF(ISBLANK(C2134),O2133,IF(COUNTIF(C$2:C2134,C2134)&gt;1,O2133,1+MAX(O2133,0)))</f>
        <v>56</v>
      </c>
      <c r="P2134" s="45">
        <f t="shared" si="726"/>
        <v>30</v>
      </c>
      <c r="Q2134" s="33" t="str">
        <f t="shared" si="727"/>
        <v/>
      </c>
      <c r="R2134" s="33">
        <f t="shared" si="728"/>
        <v>10</v>
      </c>
      <c r="S2134" s="33" t="str">
        <f t="shared" si="729"/>
        <v>137_10</v>
      </c>
      <c r="T2134" s="35" t="str">
        <f t="shared" si="730"/>
        <v>137PM</v>
      </c>
      <c r="U2134" s="35" t="str">
        <f t="shared" si="731"/>
        <v>137PMNS</v>
      </c>
      <c r="V2134" s="35" t="str">
        <f t="shared" si="747"/>
        <v>2D</v>
      </c>
      <c r="W2134" s="35" t="str">
        <f t="shared" si="740"/>
        <v>137PM2D121</v>
      </c>
      <c r="X2134" s="388">
        <f t="shared" si="741"/>
        <v>0</v>
      </c>
      <c r="Y2134" s="388">
        <f t="shared" si="742"/>
        <v>0</v>
      </c>
      <c r="Z2134" s="280" t="str">
        <f t="shared" si="733"/>
        <v/>
      </c>
      <c r="AA2134" s="280" t="str">
        <f t="shared" si="734"/>
        <v/>
      </c>
      <c r="AB2134" s="389" t="str">
        <f t="shared" si="743"/>
        <v/>
      </c>
      <c r="AC2134" s="389" t="str">
        <f t="shared" si="744"/>
        <v/>
      </c>
      <c r="AD2134" s="390" t="str">
        <f t="shared" si="735"/>
        <v/>
      </c>
      <c r="AE2134" s="282">
        <f t="shared" si="736"/>
        <v>0</v>
      </c>
      <c r="AF2134" s="359">
        <f t="shared" si="737"/>
        <v>0</v>
      </c>
      <c r="AG2134" s="280">
        <f t="shared" si="738"/>
        <v>0</v>
      </c>
      <c r="AH2134" s="280">
        <f t="shared" si="732"/>
        <v>0</v>
      </c>
      <c r="AI2134" s="280">
        <f>IF(ISBLANK(T2134),AI2133,IF(COUNTIF(T$2:T2134,T2134)&gt;1,AI2133,1+MAX(AI2133,0)))</f>
        <v>56</v>
      </c>
      <c r="AL2134" s="391" t="str">
        <f t="shared" si="745"/>
        <v/>
      </c>
      <c r="AM2134" s="391" t="str">
        <f t="shared" si="746"/>
        <v/>
      </c>
      <c r="AO2134" s="310" t="str">
        <f t="shared" si="739"/>
        <v/>
      </c>
      <c r="AP2134" s="310">
        <f>SUM(AO$1:AO2134)</f>
        <v>0</v>
      </c>
      <c r="AQ2134" s="310">
        <f>SUM(AK$2:AK2134)</f>
        <v>14</v>
      </c>
      <c r="AR2134" s="310">
        <f>COUNTA(AJ$2:AJ2134)</f>
        <v>14</v>
      </c>
      <c r="AS2134" s="312"/>
      <c r="AT2134" s="312"/>
      <c r="AU2134" s="312"/>
      <c r="AV2134" s="312"/>
      <c r="AW2134" s="312"/>
      <c r="AZ2134">
        <v>0</v>
      </c>
      <c r="BA2134">
        <v>0</v>
      </c>
    </row>
    <row r="2135" spans="1:53" x14ac:dyDescent="0.25">
      <c r="A2135">
        <v>137</v>
      </c>
      <c r="B2135" t="s">
        <v>66</v>
      </c>
      <c r="C2135" t="s">
        <v>665</v>
      </c>
      <c r="D2135"/>
      <c r="E2135">
        <v>1</v>
      </c>
      <c r="F2135">
        <v>2</v>
      </c>
      <c r="G2135">
        <v>2</v>
      </c>
      <c r="H2135">
        <v>0</v>
      </c>
      <c r="I2135">
        <v>0</v>
      </c>
      <c r="J2135">
        <v>0</v>
      </c>
      <c r="K2135">
        <v>0</v>
      </c>
      <c r="L2135">
        <v>0</v>
      </c>
      <c r="M2135"/>
      <c r="O2135" s="101">
        <f>IF(ISBLANK(C2135),O2134,IF(COUNTIF(C$2:C2135,C2135)&gt;1,O2134,1+MAX(O2134,0)))</f>
        <v>56</v>
      </c>
      <c r="P2135" s="45">
        <f t="shared" si="726"/>
        <v>30</v>
      </c>
      <c r="Q2135" s="33" t="str">
        <f t="shared" si="727"/>
        <v/>
      </c>
      <c r="R2135" s="33">
        <f t="shared" si="728"/>
        <v>10</v>
      </c>
      <c r="S2135" s="33" t="str">
        <f t="shared" si="729"/>
        <v>137_10</v>
      </c>
      <c r="T2135" s="35" t="str">
        <f t="shared" si="730"/>
        <v>137PM</v>
      </c>
      <c r="U2135" s="35" t="str">
        <f t="shared" si="731"/>
        <v>137PMNS</v>
      </c>
      <c r="V2135" s="35" t="str">
        <f t="shared" si="747"/>
        <v>2D</v>
      </c>
      <c r="W2135" s="35" t="str">
        <f t="shared" si="740"/>
        <v>137PM2D122</v>
      </c>
      <c r="X2135" s="388">
        <f t="shared" si="741"/>
        <v>0</v>
      </c>
      <c r="Y2135" s="388">
        <f t="shared" si="742"/>
        <v>0</v>
      </c>
      <c r="Z2135" s="280" t="str">
        <f t="shared" si="733"/>
        <v/>
      </c>
      <c r="AA2135" s="280" t="str">
        <f t="shared" si="734"/>
        <v/>
      </c>
      <c r="AB2135" s="389" t="str">
        <f t="shared" si="743"/>
        <v/>
      </c>
      <c r="AC2135" s="389" t="str">
        <f t="shared" si="744"/>
        <v/>
      </c>
      <c r="AD2135" s="390" t="str">
        <f t="shared" si="735"/>
        <v/>
      </c>
      <c r="AE2135" s="282">
        <f t="shared" si="736"/>
        <v>0</v>
      </c>
      <c r="AF2135" s="359">
        <f t="shared" si="737"/>
        <v>0</v>
      </c>
      <c r="AG2135" s="280">
        <f t="shared" si="738"/>
        <v>0</v>
      </c>
      <c r="AH2135" s="280">
        <f t="shared" si="732"/>
        <v>0</v>
      </c>
      <c r="AI2135" s="280">
        <f>IF(ISBLANK(T2135),AI2134,IF(COUNTIF(T$2:T2135,T2135)&gt;1,AI2134,1+MAX(AI2134,0)))</f>
        <v>56</v>
      </c>
      <c r="AL2135" s="391" t="str">
        <f t="shared" si="745"/>
        <v/>
      </c>
      <c r="AM2135" s="391" t="str">
        <f t="shared" si="746"/>
        <v/>
      </c>
      <c r="AO2135" s="310" t="str">
        <f t="shared" si="739"/>
        <v/>
      </c>
      <c r="AP2135" s="310">
        <f>SUM(AO$1:AO2135)</f>
        <v>0</v>
      </c>
      <c r="AQ2135" s="310">
        <f>SUM(AK$2:AK2135)</f>
        <v>14</v>
      </c>
      <c r="AR2135" s="310">
        <f>COUNTA(AJ$2:AJ2135)</f>
        <v>14</v>
      </c>
      <c r="AS2135" s="312"/>
      <c r="AT2135" s="312"/>
      <c r="AU2135" s="312"/>
      <c r="AV2135" s="312"/>
      <c r="AW2135" s="312"/>
      <c r="AZ2135">
        <v>0</v>
      </c>
      <c r="BA2135">
        <v>0</v>
      </c>
    </row>
    <row r="2136" spans="1:53" x14ac:dyDescent="0.25">
      <c r="A2136">
        <v>137</v>
      </c>
      <c r="B2136" t="s">
        <v>66</v>
      </c>
      <c r="C2136" t="s">
        <v>665</v>
      </c>
      <c r="D2136"/>
      <c r="E2136">
        <v>1</v>
      </c>
      <c r="F2136">
        <v>2</v>
      </c>
      <c r="G2136">
        <v>3</v>
      </c>
      <c r="H2136">
        <v>2</v>
      </c>
      <c r="I2136">
        <v>2</v>
      </c>
      <c r="J2136">
        <v>2</v>
      </c>
      <c r="K2136">
        <v>0</v>
      </c>
      <c r="L2136">
        <v>2</v>
      </c>
      <c r="M2136"/>
      <c r="O2136" s="101">
        <f>IF(ISBLANK(C2136),O2135,IF(COUNTIF(C$2:C2136,C2136)&gt;1,O2135,1+MAX(O2135,0)))</f>
        <v>56</v>
      </c>
      <c r="P2136" s="45">
        <f t="shared" si="726"/>
        <v>30</v>
      </c>
      <c r="Q2136" s="33" t="str">
        <f t="shared" si="727"/>
        <v/>
      </c>
      <c r="R2136" s="33">
        <f t="shared" si="728"/>
        <v>10</v>
      </c>
      <c r="S2136" s="33" t="str">
        <f t="shared" si="729"/>
        <v>137_10</v>
      </c>
      <c r="T2136" s="35" t="str">
        <f t="shared" si="730"/>
        <v>137PM</v>
      </c>
      <c r="U2136" s="35" t="str">
        <f t="shared" si="731"/>
        <v>137PMEW</v>
      </c>
      <c r="V2136" s="35" t="str">
        <f t="shared" si="747"/>
        <v>2D</v>
      </c>
      <c r="W2136" s="35" t="str">
        <f t="shared" si="740"/>
        <v>137PM2D123</v>
      </c>
      <c r="X2136" s="388">
        <f t="shared" si="741"/>
        <v>0</v>
      </c>
      <c r="Y2136" s="388">
        <f t="shared" si="742"/>
        <v>2</v>
      </c>
      <c r="Z2136" s="280" t="str">
        <f t="shared" si="733"/>
        <v/>
      </c>
      <c r="AA2136" s="280" t="str">
        <f t="shared" si="734"/>
        <v/>
      </c>
      <c r="AB2136" s="389" t="str">
        <f t="shared" si="743"/>
        <v/>
      </c>
      <c r="AC2136" s="389" t="str">
        <f t="shared" si="744"/>
        <v/>
      </c>
      <c r="AD2136" s="390" t="str">
        <f t="shared" si="735"/>
        <v/>
      </c>
      <c r="AE2136" s="282">
        <f t="shared" si="736"/>
        <v>0</v>
      </c>
      <c r="AF2136" s="359">
        <f t="shared" si="737"/>
        <v>0</v>
      </c>
      <c r="AG2136" s="280">
        <f t="shared" si="738"/>
        <v>0</v>
      </c>
      <c r="AH2136" s="280">
        <f t="shared" si="732"/>
        <v>0</v>
      </c>
      <c r="AI2136" s="280">
        <f>IF(ISBLANK(T2136),AI2135,IF(COUNTIF(T$2:T2136,T2136)&gt;1,AI2135,1+MAX(AI2135,0)))</f>
        <v>56</v>
      </c>
      <c r="AL2136" s="391" t="str">
        <f t="shared" si="745"/>
        <v/>
      </c>
      <c r="AM2136" s="391" t="str">
        <f t="shared" si="746"/>
        <v/>
      </c>
      <c r="AO2136" s="310" t="str">
        <f t="shared" si="739"/>
        <v/>
      </c>
      <c r="AP2136" s="310">
        <f>SUM(AO$1:AO2136)</f>
        <v>0</v>
      </c>
      <c r="AQ2136" s="310">
        <f>SUM(AK$2:AK2136)</f>
        <v>14</v>
      </c>
      <c r="AR2136" s="310">
        <f>COUNTA(AJ$2:AJ2136)</f>
        <v>14</v>
      </c>
      <c r="AS2136" s="312"/>
      <c r="AT2136" s="312"/>
      <c r="AU2136" s="312"/>
      <c r="AV2136" s="312"/>
      <c r="AW2136" s="312"/>
      <c r="AZ2136">
        <v>0</v>
      </c>
      <c r="BA2136">
        <v>2</v>
      </c>
    </row>
    <row r="2137" spans="1:53" x14ac:dyDescent="0.25">
      <c r="A2137">
        <v>137</v>
      </c>
      <c r="B2137" t="s">
        <v>66</v>
      </c>
      <c r="C2137" t="s">
        <v>665</v>
      </c>
      <c r="D2137"/>
      <c r="E2137">
        <v>1</v>
      </c>
      <c r="F2137">
        <v>2</v>
      </c>
      <c r="G2137">
        <v>4</v>
      </c>
      <c r="H2137">
        <v>1</v>
      </c>
      <c r="I2137">
        <v>0</v>
      </c>
      <c r="J2137">
        <v>0</v>
      </c>
      <c r="K2137">
        <v>0</v>
      </c>
      <c r="L2137">
        <v>1</v>
      </c>
      <c r="M2137"/>
      <c r="O2137" s="101">
        <f>IF(ISBLANK(C2137),O2136,IF(COUNTIF(C$2:C2137,C2137)&gt;1,O2136,1+MAX(O2136,0)))</f>
        <v>56</v>
      </c>
      <c r="P2137" s="45">
        <f t="shared" si="726"/>
        <v>30</v>
      </c>
      <c r="Q2137" s="33" t="str">
        <f t="shared" si="727"/>
        <v/>
      </c>
      <c r="R2137" s="33">
        <f t="shared" si="728"/>
        <v>10</v>
      </c>
      <c r="S2137" s="33" t="str">
        <f t="shared" si="729"/>
        <v>137_10</v>
      </c>
      <c r="T2137" s="35" t="str">
        <f t="shared" si="730"/>
        <v>137PM</v>
      </c>
      <c r="U2137" s="35" t="str">
        <f t="shared" si="731"/>
        <v>137PMEW</v>
      </c>
      <c r="V2137" s="35" t="str">
        <f t="shared" si="747"/>
        <v>2D</v>
      </c>
      <c r="W2137" s="35" t="str">
        <f t="shared" si="740"/>
        <v>137PM2D124</v>
      </c>
      <c r="X2137" s="388">
        <f t="shared" si="741"/>
        <v>0</v>
      </c>
      <c r="Y2137" s="388">
        <f t="shared" si="742"/>
        <v>1</v>
      </c>
      <c r="Z2137" s="280" t="str">
        <f t="shared" si="733"/>
        <v/>
      </c>
      <c r="AA2137" s="280" t="str">
        <f t="shared" si="734"/>
        <v/>
      </c>
      <c r="AB2137" s="389" t="str">
        <f t="shared" si="743"/>
        <v/>
      </c>
      <c r="AC2137" s="389" t="str">
        <f t="shared" si="744"/>
        <v/>
      </c>
      <c r="AD2137" s="390" t="str">
        <f t="shared" si="735"/>
        <v/>
      </c>
      <c r="AE2137" s="282">
        <f t="shared" si="736"/>
        <v>0</v>
      </c>
      <c r="AF2137" s="359">
        <f t="shared" si="737"/>
        <v>0</v>
      </c>
      <c r="AG2137" s="280">
        <f t="shared" si="738"/>
        <v>0</v>
      </c>
      <c r="AH2137" s="280">
        <f t="shared" si="732"/>
        <v>0</v>
      </c>
      <c r="AI2137" s="280">
        <f>IF(ISBLANK(T2137),AI2136,IF(COUNTIF(T$2:T2137,T2137)&gt;1,AI2136,1+MAX(AI2136,0)))</f>
        <v>56</v>
      </c>
      <c r="AL2137" s="391" t="str">
        <f t="shared" si="745"/>
        <v/>
      </c>
      <c r="AM2137" s="391" t="str">
        <f t="shared" si="746"/>
        <v/>
      </c>
      <c r="AO2137" s="310" t="str">
        <f t="shared" si="739"/>
        <v/>
      </c>
      <c r="AP2137" s="310">
        <f>SUM(AO$1:AO2137)</f>
        <v>0</v>
      </c>
      <c r="AQ2137" s="310">
        <f>SUM(AK$2:AK2137)</f>
        <v>14</v>
      </c>
      <c r="AR2137" s="310">
        <f>COUNTA(AJ$2:AJ2137)</f>
        <v>14</v>
      </c>
      <c r="AS2137" s="312"/>
      <c r="AT2137" s="312"/>
      <c r="AU2137" s="312"/>
      <c r="AV2137" s="312"/>
      <c r="AW2137" s="312"/>
      <c r="AZ2137">
        <v>0</v>
      </c>
      <c r="BA2137">
        <v>1</v>
      </c>
    </row>
    <row r="2138" spans="1:53" x14ac:dyDescent="0.25">
      <c r="A2138">
        <v>137</v>
      </c>
      <c r="B2138" t="s">
        <v>66</v>
      </c>
      <c r="C2138" t="s">
        <v>665</v>
      </c>
      <c r="D2138"/>
      <c r="E2138">
        <v>1</v>
      </c>
      <c r="F2138">
        <v>3</v>
      </c>
      <c r="G2138">
        <v>1</v>
      </c>
      <c r="H2138">
        <v>2</v>
      </c>
      <c r="I2138">
        <v>1</v>
      </c>
      <c r="J2138">
        <v>0</v>
      </c>
      <c r="K2138">
        <v>0</v>
      </c>
      <c r="L2138">
        <v>0</v>
      </c>
      <c r="M2138"/>
      <c r="O2138" s="101">
        <f>IF(ISBLANK(C2138),O2137,IF(COUNTIF(C$2:C2138,C2138)&gt;1,O2137,1+MAX(O2137,0)))</f>
        <v>56</v>
      </c>
      <c r="P2138" s="45">
        <f t="shared" si="726"/>
        <v>30</v>
      </c>
      <c r="Q2138" s="33" t="str">
        <f t="shared" si="727"/>
        <v/>
      </c>
      <c r="R2138" s="33">
        <f t="shared" si="728"/>
        <v>11</v>
      </c>
      <c r="S2138" s="33" t="str">
        <f t="shared" si="729"/>
        <v>137_11</v>
      </c>
      <c r="T2138" s="35" t="str">
        <f t="shared" si="730"/>
        <v>137PM</v>
      </c>
      <c r="U2138" s="35" t="str">
        <f t="shared" si="731"/>
        <v>137PMNS</v>
      </c>
      <c r="V2138" s="35" t="str">
        <f t="shared" si="747"/>
        <v>2D</v>
      </c>
      <c r="W2138" s="35" t="str">
        <f t="shared" si="740"/>
        <v>137PM2D131</v>
      </c>
      <c r="X2138" s="388">
        <f t="shared" si="741"/>
        <v>0</v>
      </c>
      <c r="Y2138" s="388">
        <f t="shared" si="742"/>
        <v>0</v>
      </c>
      <c r="Z2138" s="280" t="str">
        <f t="shared" si="733"/>
        <v/>
      </c>
      <c r="AA2138" s="280" t="str">
        <f t="shared" si="734"/>
        <v/>
      </c>
      <c r="AB2138" s="389" t="str">
        <f t="shared" si="743"/>
        <v/>
      </c>
      <c r="AC2138" s="389" t="str">
        <f t="shared" si="744"/>
        <v/>
      </c>
      <c r="AD2138" s="390" t="str">
        <f t="shared" si="735"/>
        <v/>
      </c>
      <c r="AE2138" s="282">
        <f t="shared" si="736"/>
        <v>0</v>
      </c>
      <c r="AF2138" s="359">
        <f t="shared" si="737"/>
        <v>0</v>
      </c>
      <c r="AG2138" s="280">
        <f t="shared" si="738"/>
        <v>0</v>
      </c>
      <c r="AH2138" s="280">
        <f t="shared" si="732"/>
        <v>0</v>
      </c>
      <c r="AI2138" s="280">
        <f>IF(ISBLANK(T2138),AI2137,IF(COUNTIF(T$2:T2138,T2138)&gt;1,AI2137,1+MAX(AI2137,0)))</f>
        <v>56</v>
      </c>
      <c r="AL2138" s="391" t="str">
        <f t="shared" si="745"/>
        <v/>
      </c>
      <c r="AM2138" s="391" t="str">
        <f t="shared" si="746"/>
        <v/>
      </c>
      <c r="AO2138" s="310" t="str">
        <f t="shared" si="739"/>
        <v/>
      </c>
      <c r="AP2138" s="310">
        <f>SUM(AO$1:AO2138)</f>
        <v>0</v>
      </c>
      <c r="AQ2138" s="310">
        <f>SUM(AK$2:AK2138)</f>
        <v>14</v>
      </c>
      <c r="AR2138" s="310">
        <f>COUNTA(AJ$2:AJ2138)</f>
        <v>14</v>
      </c>
      <c r="AS2138" s="312"/>
      <c r="AT2138" s="312"/>
      <c r="AU2138" s="312"/>
      <c r="AV2138" s="312"/>
      <c r="AW2138" s="312"/>
      <c r="AZ2138">
        <v>0</v>
      </c>
      <c r="BA2138">
        <v>0</v>
      </c>
    </row>
    <row r="2139" spans="1:53" x14ac:dyDescent="0.25">
      <c r="A2139">
        <v>137</v>
      </c>
      <c r="B2139" t="s">
        <v>66</v>
      </c>
      <c r="C2139" t="s">
        <v>665</v>
      </c>
      <c r="D2139"/>
      <c r="E2139">
        <v>1</v>
      </c>
      <c r="F2139">
        <v>3</v>
      </c>
      <c r="G2139">
        <v>2</v>
      </c>
      <c r="H2139">
        <v>2</v>
      </c>
      <c r="I2139">
        <v>0</v>
      </c>
      <c r="J2139">
        <v>0</v>
      </c>
      <c r="K2139">
        <v>1</v>
      </c>
      <c r="L2139">
        <v>2</v>
      </c>
      <c r="M2139"/>
      <c r="O2139" s="101">
        <f>IF(ISBLANK(C2139),O2138,IF(COUNTIF(C$2:C2139,C2139)&gt;1,O2138,1+MAX(O2138,0)))</f>
        <v>56</v>
      </c>
      <c r="P2139" s="45">
        <f t="shared" si="726"/>
        <v>30</v>
      </c>
      <c r="Q2139" s="33" t="str">
        <f t="shared" si="727"/>
        <v/>
      </c>
      <c r="R2139" s="33">
        <f t="shared" si="728"/>
        <v>11</v>
      </c>
      <c r="S2139" s="33" t="str">
        <f t="shared" si="729"/>
        <v>137_11</v>
      </c>
      <c r="T2139" s="35" t="str">
        <f t="shared" si="730"/>
        <v>137PM</v>
      </c>
      <c r="U2139" s="35" t="str">
        <f t="shared" si="731"/>
        <v>137PMNS</v>
      </c>
      <c r="V2139" s="35" t="str">
        <f t="shared" si="747"/>
        <v>2D</v>
      </c>
      <c r="W2139" s="35" t="str">
        <f t="shared" si="740"/>
        <v>137PM2D132</v>
      </c>
      <c r="X2139" s="388">
        <f t="shared" si="741"/>
        <v>1</v>
      </c>
      <c r="Y2139" s="388">
        <f t="shared" si="742"/>
        <v>2</v>
      </c>
      <c r="Z2139" s="280" t="str">
        <f t="shared" si="733"/>
        <v/>
      </c>
      <c r="AA2139" s="280" t="str">
        <f t="shared" si="734"/>
        <v/>
      </c>
      <c r="AB2139" s="389" t="str">
        <f t="shared" si="743"/>
        <v/>
      </c>
      <c r="AC2139" s="389" t="str">
        <f t="shared" si="744"/>
        <v/>
      </c>
      <c r="AD2139" s="390" t="str">
        <f t="shared" si="735"/>
        <v/>
      </c>
      <c r="AE2139" s="282">
        <f t="shared" si="736"/>
        <v>0</v>
      </c>
      <c r="AF2139" s="359">
        <f t="shared" si="737"/>
        <v>0</v>
      </c>
      <c r="AG2139" s="280">
        <f t="shared" si="738"/>
        <v>0</v>
      </c>
      <c r="AH2139" s="280">
        <f t="shared" si="732"/>
        <v>0</v>
      </c>
      <c r="AI2139" s="280">
        <f>IF(ISBLANK(T2139),AI2138,IF(COUNTIF(T$2:T2139,T2139)&gt;1,AI2138,1+MAX(AI2138,0)))</f>
        <v>56</v>
      </c>
      <c r="AL2139" s="391" t="str">
        <f t="shared" si="745"/>
        <v/>
      </c>
      <c r="AM2139" s="391" t="str">
        <f t="shared" si="746"/>
        <v/>
      </c>
      <c r="AO2139" s="310" t="str">
        <f t="shared" si="739"/>
        <v/>
      </c>
      <c r="AP2139" s="310">
        <f>SUM(AO$1:AO2139)</f>
        <v>0</v>
      </c>
      <c r="AQ2139" s="310">
        <f>SUM(AK$2:AK2139)</f>
        <v>14</v>
      </c>
      <c r="AR2139" s="310">
        <f>COUNTA(AJ$2:AJ2139)</f>
        <v>14</v>
      </c>
      <c r="AS2139" s="312"/>
      <c r="AT2139" s="312"/>
      <c r="AU2139" s="312"/>
      <c r="AV2139" s="312"/>
      <c r="AW2139" s="312"/>
      <c r="AZ2139">
        <v>1</v>
      </c>
      <c r="BA2139">
        <v>2</v>
      </c>
    </row>
    <row r="2140" spans="1:53" x14ac:dyDescent="0.25">
      <c r="A2140">
        <v>137</v>
      </c>
      <c r="B2140" t="s">
        <v>66</v>
      </c>
      <c r="C2140" t="s">
        <v>665</v>
      </c>
      <c r="D2140"/>
      <c r="E2140">
        <v>1</v>
      </c>
      <c r="F2140">
        <v>3</v>
      </c>
      <c r="G2140">
        <v>3</v>
      </c>
      <c r="H2140">
        <v>0</v>
      </c>
      <c r="I2140">
        <v>0</v>
      </c>
      <c r="J2140">
        <v>0</v>
      </c>
      <c r="K2140">
        <v>0</v>
      </c>
      <c r="L2140">
        <v>0</v>
      </c>
      <c r="M2140"/>
      <c r="O2140" s="101">
        <f>IF(ISBLANK(C2140),O2139,IF(COUNTIF(C$2:C2140,C2140)&gt;1,O2139,1+MAX(O2139,0)))</f>
        <v>56</v>
      </c>
      <c r="P2140" s="45">
        <f t="shared" si="726"/>
        <v>30</v>
      </c>
      <c r="Q2140" s="33" t="str">
        <f t="shared" si="727"/>
        <v/>
      </c>
      <c r="R2140" s="33">
        <f t="shared" si="728"/>
        <v>11</v>
      </c>
      <c r="S2140" s="33" t="str">
        <f t="shared" si="729"/>
        <v>137_11</v>
      </c>
      <c r="T2140" s="35" t="str">
        <f t="shared" si="730"/>
        <v>137PM</v>
      </c>
      <c r="U2140" s="35" t="str">
        <f t="shared" si="731"/>
        <v>137PMEW</v>
      </c>
      <c r="V2140" s="35" t="str">
        <f t="shared" si="747"/>
        <v>2D</v>
      </c>
      <c r="W2140" s="35" t="str">
        <f t="shared" si="740"/>
        <v>137PM2D133</v>
      </c>
      <c r="X2140" s="388">
        <f t="shared" si="741"/>
        <v>0</v>
      </c>
      <c r="Y2140" s="388">
        <f t="shared" si="742"/>
        <v>0</v>
      </c>
      <c r="Z2140" s="280" t="str">
        <f t="shared" si="733"/>
        <v/>
      </c>
      <c r="AA2140" s="280" t="str">
        <f t="shared" si="734"/>
        <v/>
      </c>
      <c r="AB2140" s="389" t="str">
        <f t="shared" si="743"/>
        <v/>
      </c>
      <c r="AC2140" s="389" t="str">
        <f t="shared" si="744"/>
        <v/>
      </c>
      <c r="AD2140" s="390" t="str">
        <f t="shared" si="735"/>
        <v/>
      </c>
      <c r="AE2140" s="282">
        <f t="shared" si="736"/>
        <v>0</v>
      </c>
      <c r="AF2140" s="359">
        <f t="shared" si="737"/>
        <v>0</v>
      </c>
      <c r="AG2140" s="280">
        <f t="shared" si="738"/>
        <v>0</v>
      </c>
      <c r="AH2140" s="280">
        <f t="shared" si="732"/>
        <v>0</v>
      </c>
      <c r="AI2140" s="280">
        <f>IF(ISBLANK(T2140),AI2139,IF(COUNTIF(T$2:T2140,T2140)&gt;1,AI2139,1+MAX(AI2139,0)))</f>
        <v>56</v>
      </c>
      <c r="AL2140" s="391" t="str">
        <f t="shared" si="745"/>
        <v/>
      </c>
      <c r="AM2140" s="391" t="str">
        <f t="shared" si="746"/>
        <v/>
      </c>
      <c r="AO2140" s="310" t="str">
        <f t="shared" si="739"/>
        <v/>
      </c>
      <c r="AP2140" s="310">
        <f>SUM(AO$1:AO2140)</f>
        <v>0</v>
      </c>
      <c r="AQ2140" s="310">
        <f>SUM(AK$2:AK2140)</f>
        <v>14</v>
      </c>
      <c r="AR2140" s="310">
        <f>COUNTA(AJ$2:AJ2140)</f>
        <v>14</v>
      </c>
      <c r="AS2140" s="312"/>
      <c r="AT2140" s="312"/>
      <c r="AU2140" s="312"/>
      <c r="AV2140" s="312"/>
      <c r="AW2140" s="312"/>
      <c r="AZ2140">
        <v>0</v>
      </c>
      <c r="BA2140">
        <v>0</v>
      </c>
    </row>
    <row r="2141" spans="1:53" x14ac:dyDescent="0.25">
      <c r="A2141">
        <v>137</v>
      </c>
      <c r="B2141" t="s">
        <v>66</v>
      </c>
      <c r="C2141" t="s">
        <v>665</v>
      </c>
      <c r="D2141"/>
      <c r="E2141">
        <v>1</v>
      </c>
      <c r="F2141">
        <v>3</v>
      </c>
      <c r="G2141">
        <v>4</v>
      </c>
      <c r="H2141">
        <v>0</v>
      </c>
      <c r="I2141">
        <v>0</v>
      </c>
      <c r="J2141">
        <v>0</v>
      </c>
      <c r="K2141">
        <v>0</v>
      </c>
      <c r="L2141">
        <v>0</v>
      </c>
      <c r="M2141"/>
      <c r="O2141" s="101">
        <f>IF(ISBLANK(C2141),O2140,IF(COUNTIF(C$2:C2141,C2141)&gt;1,O2140,1+MAX(O2140,0)))</f>
        <v>56</v>
      </c>
      <c r="P2141" s="45">
        <f t="shared" si="726"/>
        <v>30</v>
      </c>
      <c r="Q2141" s="33" t="str">
        <f t="shared" si="727"/>
        <v/>
      </c>
      <c r="R2141" s="33">
        <f t="shared" si="728"/>
        <v>11</v>
      </c>
      <c r="S2141" s="33" t="str">
        <f t="shared" si="729"/>
        <v>137_11</v>
      </c>
      <c r="T2141" s="35" t="str">
        <f t="shared" si="730"/>
        <v>137PM</v>
      </c>
      <c r="U2141" s="35" t="str">
        <f t="shared" si="731"/>
        <v>137PMEW</v>
      </c>
      <c r="V2141" s="35" t="str">
        <f t="shared" si="747"/>
        <v>2D</v>
      </c>
      <c r="W2141" s="35" t="str">
        <f t="shared" si="740"/>
        <v>137PM2D134</v>
      </c>
      <c r="X2141" s="388">
        <f t="shared" si="741"/>
        <v>0</v>
      </c>
      <c r="Y2141" s="388">
        <f t="shared" si="742"/>
        <v>0</v>
      </c>
      <c r="Z2141" s="280" t="str">
        <f t="shared" si="733"/>
        <v/>
      </c>
      <c r="AA2141" s="280" t="str">
        <f t="shared" si="734"/>
        <v/>
      </c>
      <c r="AB2141" s="389" t="str">
        <f t="shared" si="743"/>
        <v/>
      </c>
      <c r="AC2141" s="389" t="str">
        <f t="shared" si="744"/>
        <v/>
      </c>
      <c r="AD2141" s="390" t="str">
        <f t="shared" si="735"/>
        <v/>
      </c>
      <c r="AE2141" s="282">
        <f t="shared" si="736"/>
        <v>0</v>
      </c>
      <c r="AF2141" s="359">
        <f t="shared" si="737"/>
        <v>0</v>
      </c>
      <c r="AG2141" s="280">
        <f t="shared" si="738"/>
        <v>0</v>
      </c>
      <c r="AH2141" s="280">
        <f t="shared" si="732"/>
        <v>0</v>
      </c>
      <c r="AI2141" s="280">
        <f>IF(ISBLANK(T2141),AI2140,IF(COUNTIF(T$2:T2141,T2141)&gt;1,AI2140,1+MAX(AI2140,0)))</f>
        <v>56</v>
      </c>
      <c r="AL2141" s="391" t="str">
        <f t="shared" si="745"/>
        <v/>
      </c>
      <c r="AM2141" s="391" t="str">
        <f t="shared" si="746"/>
        <v/>
      </c>
      <c r="AO2141" s="310" t="str">
        <f t="shared" si="739"/>
        <v/>
      </c>
      <c r="AP2141" s="310">
        <f>SUM(AO$1:AO2141)</f>
        <v>0</v>
      </c>
      <c r="AQ2141" s="310">
        <f>SUM(AK$2:AK2141)</f>
        <v>14</v>
      </c>
      <c r="AR2141" s="310">
        <f>COUNTA(AJ$2:AJ2141)</f>
        <v>14</v>
      </c>
      <c r="AS2141" s="312"/>
      <c r="AT2141" s="312"/>
      <c r="AU2141" s="312"/>
      <c r="AV2141" s="312"/>
      <c r="AW2141" s="312"/>
      <c r="AZ2141">
        <v>0</v>
      </c>
      <c r="BA2141">
        <v>0</v>
      </c>
    </row>
    <row r="2142" spans="1:53" x14ac:dyDescent="0.25">
      <c r="A2142">
        <v>137</v>
      </c>
      <c r="B2142" t="s">
        <v>66</v>
      </c>
      <c r="C2142" t="s">
        <v>665</v>
      </c>
      <c r="D2142"/>
      <c r="E2142">
        <v>1</v>
      </c>
      <c r="F2142">
        <v>4</v>
      </c>
      <c r="G2142">
        <v>1</v>
      </c>
      <c r="H2142">
        <v>1</v>
      </c>
      <c r="I2142">
        <v>0</v>
      </c>
      <c r="J2142">
        <v>0</v>
      </c>
      <c r="K2142">
        <v>0</v>
      </c>
      <c r="L2142">
        <v>0</v>
      </c>
      <c r="M2142"/>
      <c r="O2142" s="101">
        <f>IF(ISBLANK(C2142),O2141,IF(COUNTIF(C$2:C2142,C2142)&gt;1,O2141,1+MAX(O2141,0)))</f>
        <v>56</v>
      </c>
      <c r="P2142" s="45">
        <f t="shared" si="726"/>
        <v>30</v>
      </c>
      <c r="Q2142" s="33" t="str">
        <f t="shared" si="727"/>
        <v/>
      </c>
      <c r="R2142" s="33">
        <f t="shared" si="728"/>
        <v>12</v>
      </c>
      <c r="S2142" s="33" t="str">
        <f t="shared" si="729"/>
        <v>137_12</v>
      </c>
      <c r="T2142" s="35" t="str">
        <f t="shared" si="730"/>
        <v>137PM</v>
      </c>
      <c r="U2142" s="35" t="str">
        <f t="shared" si="731"/>
        <v>137PMNS</v>
      </c>
      <c r="V2142" s="35" t="str">
        <f t="shared" si="747"/>
        <v>2D</v>
      </c>
      <c r="W2142" s="35" t="str">
        <f t="shared" si="740"/>
        <v>137PM2D141</v>
      </c>
      <c r="X2142" s="388">
        <f t="shared" si="741"/>
        <v>0</v>
      </c>
      <c r="Y2142" s="388">
        <f t="shared" si="742"/>
        <v>0</v>
      </c>
      <c r="Z2142" s="280" t="str">
        <f t="shared" si="733"/>
        <v/>
      </c>
      <c r="AA2142" s="280" t="str">
        <f t="shared" si="734"/>
        <v/>
      </c>
      <c r="AB2142" s="389" t="str">
        <f t="shared" si="743"/>
        <v/>
      </c>
      <c r="AC2142" s="389" t="str">
        <f t="shared" si="744"/>
        <v/>
      </c>
      <c r="AD2142" s="390" t="str">
        <f t="shared" si="735"/>
        <v/>
      </c>
      <c r="AE2142" s="282">
        <f t="shared" si="736"/>
        <v>0</v>
      </c>
      <c r="AF2142" s="359">
        <f t="shared" si="737"/>
        <v>0</v>
      </c>
      <c r="AG2142" s="280">
        <f t="shared" si="738"/>
        <v>0</v>
      </c>
      <c r="AH2142" s="280">
        <f t="shared" si="732"/>
        <v>0</v>
      </c>
      <c r="AI2142" s="280">
        <f>IF(ISBLANK(T2142),AI2141,IF(COUNTIF(T$2:T2142,T2142)&gt;1,AI2141,1+MAX(AI2141,0)))</f>
        <v>56</v>
      </c>
      <c r="AL2142" s="391" t="str">
        <f t="shared" si="745"/>
        <v/>
      </c>
      <c r="AM2142" s="391" t="str">
        <f t="shared" si="746"/>
        <v/>
      </c>
      <c r="AO2142" s="310" t="str">
        <f t="shared" si="739"/>
        <v/>
      </c>
      <c r="AP2142" s="310">
        <f>SUM(AO$1:AO2142)</f>
        <v>0</v>
      </c>
      <c r="AQ2142" s="310">
        <f>SUM(AK$2:AK2142)</f>
        <v>14</v>
      </c>
      <c r="AR2142" s="310">
        <f>COUNTA(AJ$2:AJ2142)</f>
        <v>14</v>
      </c>
      <c r="AS2142" s="312"/>
      <c r="AT2142" s="312"/>
      <c r="AU2142" s="312"/>
      <c r="AV2142" s="312"/>
      <c r="AW2142" s="312"/>
      <c r="AZ2142">
        <v>0</v>
      </c>
      <c r="BA2142">
        <v>0</v>
      </c>
    </row>
    <row r="2143" spans="1:53" x14ac:dyDescent="0.25">
      <c r="A2143">
        <v>137</v>
      </c>
      <c r="B2143" t="s">
        <v>66</v>
      </c>
      <c r="C2143" t="s">
        <v>665</v>
      </c>
      <c r="D2143"/>
      <c r="E2143">
        <v>1</v>
      </c>
      <c r="F2143">
        <v>4</v>
      </c>
      <c r="G2143">
        <v>2</v>
      </c>
      <c r="H2143">
        <v>2</v>
      </c>
      <c r="I2143">
        <v>1</v>
      </c>
      <c r="J2143">
        <v>0</v>
      </c>
      <c r="K2143">
        <v>2</v>
      </c>
      <c r="L2143">
        <v>2</v>
      </c>
      <c r="M2143"/>
      <c r="O2143" s="101">
        <f>IF(ISBLANK(C2143),O2142,IF(COUNTIF(C$2:C2143,C2143)&gt;1,O2142,1+MAX(O2142,0)))</f>
        <v>56</v>
      </c>
      <c r="P2143" s="45">
        <f t="shared" si="726"/>
        <v>30</v>
      </c>
      <c r="Q2143" s="33" t="str">
        <f t="shared" si="727"/>
        <v/>
      </c>
      <c r="R2143" s="33">
        <f t="shared" si="728"/>
        <v>12</v>
      </c>
      <c r="S2143" s="33" t="str">
        <f t="shared" si="729"/>
        <v>137_12</v>
      </c>
      <c r="T2143" s="35" t="str">
        <f t="shared" si="730"/>
        <v>137PM</v>
      </c>
      <c r="U2143" s="35" t="str">
        <f t="shared" si="731"/>
        <v>137PMNS</v>
      </c>
      <c r="V2143" s="35" t="str">
        <f t="shared" si="747"/>
        <v>2D</v>
      </c>
      <c r="W2143" s="35" t="str">
        <f t="shared" si="740"/>
        <v>137PM2D142</v>
      </c>
      <c r="X2143" s="388">
        <f t="shared" si="741"/>
        <v>2</v>
      </c>
      <c r="Y2143" s="388">
        <f t="shared" si="742"/>
        <v>2</v>
      </c>
      <c r="Z2143" s="280" t="str">
        <f t="shared" si="733"/>
        <v/>
      </c>
      <c r="AA2143" s="280" t="str">
        <f t="shared" si="734"/>
        <v/>
      </c>
      <c r="AB2143" s="389" t="str">
        <f t="shared" si="743"/>
        <v/>
      </c>
      <c r="AC2143" s="389" t="str">
        <f t="shared" si="744"/>
        <v/>
      </c>
      <c r="AD2143" s="390" t="str">
        <f t="shared" si="735"/>
        <v/>
      </c>
      <c r="AE2143" s="282">
        <f t="shared" si="736"/>
        <v>0</v>
      </c>
      <c r="AF2143" s="359">
        <f t="shared" si="737"/>
        <v>0</v>
      </c>
      <c r="AG2143" s="280">
        <f t="shared" si="738"/>
        <v>0</v>
      </c>
      <c r="AH2143" s="280">
        <f t="shared" si="732"/>
        <v>0</v>
      </c>
      <c r="AI2143" s="280">
        <f>IF(ISBLANK(T2143),AI2142,IF(COUNTIF(T$2:T2143,T2143)&gt;1,AI2142,1+MAX(AI2142,0)))</f>
        <v>56</v>
      </c>
      <c r="AL2143" s="391" t="str">
        <f t="shared" si="745"/>
        <v/>
      </c>
      <c r="AM2143" s="391" t="str">
        <f t="shared" si="746"/>
        <v/>
      </c>
      <c r="AO2143" s="310" t="str">
        <f t="shared" si="739"/>
        <v/>
      </c>
      <c r="AP2143" s="310">
        <f>SUM(AO$1:AO2143)</f>
        <v>0</v>
      </c>
      <c r="AQ2143" s="310">
        <f>SUM(AK$2:AK2143)</f>
        <v>14</v>
      </c>
      <c r="AR2143" s="310">
        <f>COUNTA(AJ$2:AJ2143)</f>
        <v>14</v>
      </c>
      <c r="AS2143" s="312"/>
      <c r="AT2143" s="312"/>
      <c r="AU2143" s="312"/>
      <c r="AV2143" s="312"/>
      <c r="AW2143" s="312"/>
      <c r="AZ2143">
        <v>2</v>
      </c>
      <c r="BA2143">
        <v>2</v>
      </c>
    </row>
    <row r="2144" spans="1:53" x14ac:dyDescent="0.25">
      <c r="A2144">
        <v>137</v>
      </c>
      <c r="B2144" t="s">
        <v>66</v>
      </c>
      <c r="C2144" t="s">
        <v>665</v>
      </c>
      <c r="D2144"/>
      <c r="E2144">
        <v>1</v>
      </c>
      <c r="F2144">
        <v>4</v>
      </c>
      <c r="G2144">
        <v>3</v>
      </c>
      <c r="H2144">
        <v>0</v>
      </c>
      <c r="I2144">
        <v>0</v>
      </c>
      <c r="J2144">
        <v>0</v>
      </c>
      <c r="K2144">
        <v>0</v>
      </c>
      <c r="L2144">
        <v>0</v>
      </c>
      <c r="M2144"/>
      <c r="O2144" s="101">
        <f>IF(ISBLANK(C2144),O2143,IF(COUNTIF(C$2:C2144,C2144)&gt;1,O2143,1+MAX(O2143,0)))</f>
        <v>56</v>
      </c>
      <c r="P2144" s="45">
        <f t="shared" si="726"/>
        <v>30</v>
      </c>
      <c r="Q2144" s="33" t="str">
        <f t="shared" si="727"/>
        <v/>
      </c>
      <c r="R2144" s="33">
        <f t="shared" si="728"/>
        <v>12</v>
      </c>
      <c r="S2144" s="33" t="str">
        <f t="shared" si="729"/>
        <v>137_12</v>
      </c>
      <c r="T2144" s="35" t="str">
        <f t="shared" si="730"/>
        <v>137PM</v>
      </c>
      <c r="U2144" s="35" t="str">
        <f t="shared" si="731"/>
        <v>137PMEW</v>
      </c>
      <c r="V2144" s="35" t="str">
        <f t="shared" si="747"/>
        <v>2D</v>
      </c>
      <c r="W2144" s="35" t="str">
        <f t="shared" si="740"/>
        <v>137PM2D143</v>
      </c>
      <c r="X2144" s="388">
        <f t="shared" si="741"/>
        <v>0</v>
      </c>
      <c r="Y2144" s="388">
        <f t="shared" si="742"/>
        <v>0</v>
      </c>
      <c r="Z2144" s="280" t="str">
        <f t="shared" si="733"/>
        <v/>
      </c>
      <c r="AA2144" s="280" t="str">
        <f t="shared" si="734"/>
        <v/>
      </c>
      <c r="AB2144" s="389" t="str">
        <f t="shared" si="743"/>
        <v/>
      </c>
      <c r="AC2144" s="389" t="str">
        <f t="shared" si="744"/>
        <v/>
      </c>
      <c r="AD2144" s="390" t="str">
        <f t="shared" si="735"/>
        <v/>
      </c>
      <c r="AE2144" s="282">
        <f t="shared" si="736"/>
        <v>0</v>
      </c>
      <c r="AF2144" s="359">
        <f t="shared" si="737"/>
        <v>0</v>
      </c>
      <c r="AG2144" s="280">
        <f t="shared" si="738"/>
        <v>0</v>
      </c>
      <c r="AH2144" s="280">
        <f t="shared" si="732"/>
        <v>0</v>
      </c>
      <c r="AI2144" s="280">
        <f>IF(ISBLANK(T2144),AI2143,IF(COUNTIF(T$2:T2144,T2144)&gt;1,AI2143,1+MAX(AI2143,0)))</f>
        <v>56</v>
      </c>
      <c r="AL2144" s="391" t="str">
        <f t="shared" si="745"/>
        <v/>
      </c>
      <c r="AM2144" s="391" t="str">
        <f t="shared" si="746"/>
        <v/>
      </c>
      <c r="AO2144" s="310" t="str">
        <f t="shared" si="739"/>
        <v/>
      </c>
      <c r="AP2144" s="310">
        <f>SUM(AO$1:AO2144)</f>
        <v>0</v>
      </c>
      <c r="AQ2144" s="310">
        <f>SUM(AK$2:AK2144)</f>
        <v>14</v>
      </c>
      <c r="AR2144" s="310">
        <f>COUNTA(AJ$2:AJ2144)</f>
        <v>14</v>
      </c>
      <c r="AS2144" s="312"/>
      <c r="AT2144" s="312"/>
      <c r="AU2144" s="312"/>
      <c r="AV2144" s="312"/>
      <c r="AW2144" s="312"/>
      <c r="AZ2144">
        <v>0</v>
      </c>
      <c r="BA2144">
        <v>0</v>
      </c>
    </row>
    <row r="2145" spans="1:53" x14ac:dyDescent="0.25">
      <c r="A2145">
        <v>137</v>
      </c>
      <c r="B2145" t="s">
        <v>66</v>
      </c>
      <c r="C2145" t="s">
        <v>665</v>
      </c>
      <c r="D2145"/>
      <c r="E2145">
        <v>1</v>
      </c>
      <c r="F2145">
        <v>4</v>
      </c>
      <c r="G2145">
        <v>4</v>
      </c>
      <c r="H2145">
        <v>1</v>
      </c>
      <c r="I2145">
        <v>0</v>
      </c>
      <c r="J2145">
        <v>0</v>
      </c>
      <c r="K2145">
        <v>0</v>
      </c>
      <c r="L2145">
        <v>0</v>
      </c>
      <c r="M2145"/>
      <c r="O2145" s="101">
        <f>IF(ISBLANK(C2145),O2144,IF(COUNTIF(C$2:C2145,C2145)&gt;1,O2144,1+MAX(O2144,0)))</f>
        <v>56</v>
      </c>
      <c r="P2145" s="45">
        <f t="shared" si="726"/>
        <v>30</v>
      </c>
      <c r="Q2145" s="33" t="str">
        <f t="shared" si="727"/>
        <v/>
      </c>
      <c r="R2145" s="33">
        <f t="shared" si="728"/>
        <v>12</v>
      </c>
      <c r="S2145" s="33" t="str">
        <f t="shared" si="729"/>
        <v>137_12</v>
      </c>
      <c r="T2145" s="35" t="str">
        <f t="shared" si="730"/>
        <v>137PM</v>
      </c>
      <c r="U2145" s="35" t="str">
        <f t="shared" si="731"/>
        <v>137PMEW</v>
      </c>
      <c r="V2145" s="35" t="str">
        <f t="shared" si="747"/>
        <v>2D</v>
      </c>
      <c r="W2145" s="35" t="str">
        <f t="shared" si="740"/>
        <v>137PM2D144</v>
      </c>
      <c r="X2145" s="388">
        <f t="shared" si="741"/>
        <v>0</v>
      </c>
      <c r="Y2145" s="388">
        <f t="shared" si="742"/>
        <v>0</v>
      </c>
      <c r="Z2145" s="280" t="str">
        <f t="shared" si="733"/>
        <v/>
      </c>
      <c r="AA2145" s="280" t="str">
        <f t="shared" si="734"/>
        <v/>
      </c>
      <c r="AB2145" s="389" t="str">
        <f t="shared" si="743"/>
        <v/>
      </c>
      <c r="AC2145" s="389" t="str">
        <f t="shared" si="744"/>
        <v/>
      </c>
      <c r="AD2145" s="390" t="str">
        <f t="shared" si="735"/>
        <v/>
      </c>
      <c r="AE2145" s="282">
        <f t="shared" si="736"/>
        <v>0</v>
      </c>
      <c r="AF2145" s="359">
        <f t="shared" si="737"/>
        <v>0</v>
      </c>
      <c r="AG2145" s="280">
        <f t="shared" si="738"/>
        <v>0</v>
      </c>
      <c r="AH2145" s="280">
        <f t="shared" si="732"/>
        <v>0</v>
      </c>
      <c r="AI2145" s="280">
        <f>IF(ISBLANK(T2145),AI2144,IF(COUNTIF(T$2:T2145,T2145)&gt;1,AI2144,1+MAX(AI2144,0)))</f>
        <v>56</v>
      </c>
      <c r="AL2145" s="391" t="str">
        <f t="shared" si="745"/>
        <v/>
      </c>
      <c r="AM2145" s="391" t="str">
        <f t="shared" si="746"/>
        <v/>
      </c>
      <c r="AO2145" s="310" t="str">
        <f t="shared" si="739"/>
        <v/>
      </c>
      <c r="AP2145" s="310">
        <f>SUM(AO$1:AO2145)</f>
        <v>0</v>
      </c>
      <c r="AQ2145" s="310">
        <f>SUM(AK$2:AK2145)</f>
        <v>14</v>
      </c>
      <c r="AR2145" s="310">
        <f>COUNTA(AJ$2:AJ2145)</f>
        <v>14</v>
      </c>
      <c r="AS2145" s="312"/>
      <c r="AT2145" s="312"/>
      <c r="AU2145" s="312"/>
      <c r="AV2145" s="312"/>
      <c r="AW2145" s="312"/>
      <c r="AZ2145">
        <v>0</v>
      </c>
      <c r="BA2145">
        <v>0</v>
      </c>
    </row>
    <row r="2146" spans="1:53" x14ac:dyDescent="0.25">
      <c r="A2146">
        <v>138</v>
      </c>
      <c r="B2146" t="s">
        <v>65</v>
      </c>
      <c r="C2146" t="s">
        <v>967</v>
      </c>
      <c r="D2146"/>
      <c r="E2146">
        <v>1</v>
      </c>
      <c r="F2146">
        <v>1</v>
      </c>
      <c r="G2146">
        <v>1</v>
      </c>
      <c r="H2146">
        <v>18</v>
      </c>
      <c r="I2146">
        <v>6</v>
      </c>
      <c r="J2146">
        <v>3</v>
      </c>
      <c r="K2146">
        <v>9</v>
      </c>
      <c r="L2146">
        <v>16</v>
      </c>
      <c r="M2146" t="s">
        <v>968</v>
      </c>
      <c r="O2146" s="101">
        <f>IF(ISBLANK(C2146),O2145,IF(COUNTIF(C$2:C2146,C2146)&gt;1,O2145,1+MAX(O2145,0)))</f>
        <v>57</v>
      </c>
      <c r="P2146" s="45">
        <f t="shared" ref="P2146:P2209" si="748">IF(A2146=A2145,P2145,IF(ISNUMBER(P2145),P2145+1,1))</f>
        <v>31</v>
      </c>
      <c r="Q2146" s="33">
        <f t="shared" ref="Q2146:Q2209" si="749">IF(OR(P2146=P2145,LEN(A2146)&lt;1),"",P2146)</f>
        <v>31</v>
      </c>
      <c r="R2146" s="33">
        <f t="shared" ref="R2146:R2209" si="750">IF(ISNUMBER(F2146),F2146+4*(E2146-1)+8*IF(B2146="PM",1,0),"")</f>
        <v>1</v>
      </c>
      <c r="S2146" s="33" t="str">
        <f t="shared" ref="S2146:S2209" si="751">IF(ISNUMBER(R2146),A2146&amp;"_"&amp;R2146,"")</f>
        <v>138_1</v>
      </c>
      <c r="T2146" s="35" t="str">
        <f t="shared" ref="T2146:T2209" si="752">A2146&amp;B2146</f>
        <v>138AM</v>
      </c>
      <c r="U2146" s="35" t="str">
        <f t="shared" ref="U2146:U2209" si="753">IF(OR(G2146=1,G2146=2),T2146&amp;"NS",IF(OR(G2146=3,G2146=4),T2146&amp;"EW",""))</f>
        <v>138AMNS</v>
      </c>
      <c r="V2146" s="35" t="str">
        <f t="shared" si="747"/>
        <v>2E</v>
      </c>
      <c r="W2146" s="35" t="str">
        <f t="shared" si="740"/>
        <v>138AM2E111</v>
      </c>
      <c r="X2146" s="388">
        <f t="shared" si="741"/>
        <v>9</v>
      </c>
      <c r="Y2146" s="388">
        <f t="shared" si="742"/>
        <v>16</v>
      </c>
      <c r="Z2146" s="280" t="str">
        <f t="shared" si="733"/>
        <v/>
      </c>
      <c r="AA2146" s="280" t="str">
        <f t="shared" si="734"/>
        <v/>
      </c>
      <c r="AB2146" s="389" t="str">
        <f t="shared" si="743"/>
        <v/>
      </c>
      <c r="AC2146" s="389" t="str">
        <f t="shared" si="744"/>
        <v/>
      </c>
      <c r="AD2146" s="390" t="str">
        <f t="shared" si="735"/>
        <v/>
      </c>
      <c r="AE2146" s="282">
        <f t="shared" si="736"/>
        <v>0</v>
      </c>
      <c r="AF2146" s="359">
        <f t="shared" si="737"/>
        <v>0</v>
      </c>
      <c r="AG2146" s="280">
        <f t="shared" si="738"/>
        <v>0</v>
      </c>
      <c r="AH2146" s="280">
        <f t="shared" ref="AH2146:AH2209" si="754">IF(AND(AG2146&gt;0,ISNUMBER(AG2146)),1,0)</f>
        <v>0</v>
      </c>
      <c r="AI2146" s="280">
        <f>IF(ISBLANK(T2146),AI2145,IF(COUNTIF(T$2:T2146,T2146)&gt;1,AI2145,1+MAX(AI2145,0)))</f>
        <v>57</v>
      </c>
      <c r="AL2146" s="391" t="str">
        <f t="shared" si="745"/>
        <v/>
      </c>
      <c r="AM2146" s="391" t="str">
        <f t="shared" si="746"/>
        <v/>
      </c>
      <c r="AO2146" s="310" t="str">
        <f t="shared" si="739"/>
        <v/>
      </c>
      <c r="AP2146" s="310">
        <f>SUM(AO$1:AO2146)</f>
        <v>0</v>
      </c>
      <c r="AQ2146" s="310">
        <f>SUM(AK$2:AK2146)</f>
        <v>14</v>
      </c>
      <c r="AR2146" s="310">
        <f>COUNTA(AJ$2:AJ2146)</f>
        <v>14</v>
      </c>
      <c r="AS2146" s="312"/>
      <c r="AT2146" s="312"/>
      <c r="AU2146" s="312"/>
      <c r="AV2146" s="312"/>
      <c r="AW2146" s="312"/>
      <c r="AZ2146">
        <v>9</v>
      </c>
      <c r="BA2146">
        <v>16</v>
      </c>
    </row>
    <row r="2147" spans="1:53" x14ac:dyDescent="0.25">
      <c r="A2147">
        <v>138</v>
      </c>
      <c r="B2147" t="s">
        <v>65</v>
      </c>
      <c r="C2147" t="s">
        <v>967</v>
      </c>
      <c r="D2147"/>
      <c r="E2147">
        <v>1</v>
      </c>
      <c r="F2147">
        <v>1</v>
      </c>
      <c r="G2147">
        <v>2</v>
      </c>
      <c r="H2147">
        <v>3</v>
      </c>
      <c r="I2147">
        <v>0</v>
      </c>
      <c r="J2147">
        <v>0</v>
      </c>
      <c r="K2147">
        <v>1</v>
      </c>
      <c r="L2147">
        <v>3</v>
      </c>
      <c r="M2147" t="s">
        <v>968</v>
      </c>
      <c r="O2147" s="101">
        <f>IF(ISBLANK(C2147),O2146,IF(COUNTIF(C$2:C2147,C2147)&gt;1,O2146,1+MAX(O2146,0)))</f>
        <v>57</v>
      </c>
      <c r="P2147" s="45">
        <f t="shared" si="748"/>
        <v>31</v>
      </c>
      <c r="Q2147" s="33" t="str">
        <f t="shared" si="749"/>
        <v/>
      </c>
      <c r="R2147" s="33">
        <f t="shared" si="750"/>
        <v>1</v>
      </c>
      <c r="S2147" s="33" t="str">
        <f t="shared" si="751"/>
        <v>138_1</v>
      </c>
      <c r="T2147" s="35" t="str">
        <f t="shared" si="752"/>
        <v>138AM</v>
      </c>
      <c r="U2147" s="35" t="str">
        <f t="shared" si="753"/>
        <v>138AMNS</v>
      </c>
      <c r="V2147" s="35" t="str">
        <f t="shared" si="747"/>
        <v>2E</v>
      </c>
      <c r="W2147" s="35" t="str">
        <f t="shared" si="740"/>
        <v>138AM2E112</v>
      </c>
      <c r="X2147" s="388">
        <f t="shared" si="741"/>
        <v>1</v>
      </c>
      <c r="Y2147" s="388">
        <f t="shared" si="742"/>
        <v>3</v>
      </c>
      <c r="Z2147" s="280" t="str">
        <f t="shared" si="733"/>
        <v/>
      </c>
      <c r="AA2147" s="280" t="str">
        <f t="shared" si="734"/>
        <v/>
      </c>
      <c r="AB2147" s="389" t="str">
        <f t="shared" si="743"/>
        <v/>
      </c>
      <c r="AC2147" s="389" t="str">
        <f t="shared" si="744"/>
        <v/>
      </c>
      <c r="AD2147" s="390" t="str">
        <f t="shared" si="735"/>
        <v/>
      </c>
      <c r="AE2147" s="282">
        <f t="shared" si="736"/>
        <v>0</v>
      </c>
      <c r="AF2147" s="359">
        <f t="shared" si="737"/>
        <v>0</v>
      </c>
      <c r="AG2147" s="280">
        <f t="shared" si="738"/>
        <v>0</v>
      </c>
      <c r="AH2147" s="280">
        <f t="shared" si="754"/>
        <v>0</v>
      </c>
      <c r="AI2147" s="280">
        <f>IF(ISBLANK(T2147),AI2146,IF(COUNTIF(T$2:T2147,T2147)&gt;1,AI2146,1+MAX(AI2146,0)))</f>
        <v>57</v>
      </c>
      <c r="AL2147" s="391" t="str">
        <f t="shared" si="745"/>
        <v/>
      </c>
      <c r="AM2147" s="391" t="str">
        <f t="shared" si="746"/>
        <v/>
      </c>
      <c r="AO2147" s="310" t="str">
        <f t="shared" si="739"/>
        <v/>
      </c>
      <c r="AP2147" s="310">
        <f>SUM(AO$1:AO2147)</f>
        <v>0</v>
      </c>
      <c r="AQ2147" s="310">
        <f>SUM(AK$2:AK2147)</f>
        <v>14</v>
      </c>
      <c r="AR2147" s="310">
        <f>COUNTA(AJ$2:AJ2147)</f>
        <v>14</v>
      </c>
      <c r="AS2147" s="312"/>
      <c r="AT2147" s="312"/>
      <c r="AU2147" s="312"/>
      <c r="AV2147" s="312"/>
      <c r="AW2147" s="312"/>
      <c r="AZ2147">
        <v>1</v>
      </c>
      <c r="BA2147">
        <v>3</v>
      </c>
    </row>
    <row r="2148" spans="1:53" x14ac:dyDescent="0.25">
      <c r="A2148">
        <v>138</v>
      </c>
      <c r="B2148" t="s">
        <v>65</v>
      </c>
      <c r="C2148" t="s">
        <v>967</v>
      </c>
      <c r="D2148"/>
      <c r="E2148">
        <v>1</v>
      </c>
      <c r="F2148">
        <v>1</v>
      </c>
      <c r="G2148">
        <v>3</v>
      </c>
      <c r="H2148">
        <v>2</v>
      </c>
      <c r="I2148">
        <v>1</v>
      </c>
      <c r="J2148">
        <v>1</v>
      </c>
      <c r="K2148">
        <v>1</v>
      </c>
      <c r="L2148">
        <v>2</v>
      </c>
      <c r="M2148" t="s">
        <v>968</v>
      </c>
      <c r="O2148" s="101">
        <f>IF(ISBLANK(C2148),O2147,IF(COUNTIF(C$2:C2148,C2148)&gt;1,O2147,1+MAX(O2147,0)))</f>
        <v>57</v>
      </c>
      <c r="P2148" s="45">
        <f t="shared" si="748"/>
        <v>31</v>
      </c>
      <c r="Q2148" s="33" t="str">
        <f t="shared" si="749"/>
        <v/>
      </c>
      <c r="R2148" s="33">
        <f t="shared" si="750"/>
        <v>1</v>
      </c>
      <c r="S2148" s="33" t="str">
        <f t="shared" si="751"/>
        <v>138_1</v>
      </c>
      <c r="T2148" s="35" t="str">
        <f t="shared" si="752"/>
        <v>138AM</v>
      </c>
      <c r="U2148" s="35" t="str">
        <f t="shared" si="753"/>
        <v>138AMEW</v>
      </c>
      <c r="V2148" s="35" t="str">
        <f t="shared" si="747"/>
        <v>2E</v>
      </c>
      <c r="W2148" s="35" t="str">
        <f t="shared" si="740"/>
        <v>138AM2E113</v>
      </c>
      <c r="X2148" s="388">
        <f t="shared" si="741"/>
        <v>1</v>
      </c>
      <c r="Y2148" s="388">
        <f t="shared" si="742"/>
        <v>2</v>
      </c>
      <c r="Z2148" s="280" t="str">
        <f t="shared" si="733"/>
        <v/>
      </c>
      <c r="AA2148" s="280" t="str">
        <f t="shared" si="734"/>
        <v/>
      </c>
      <c r="AB2148" s="389" t="str">
        <f t="shared" si="743"/>
        <v/>
      </c>
      <c r="AC2148" s="389" t="str">
        <f t="shared" si="744"/>
        <v/>
      </c>
      <c r="AD2148" s="390" t="str">
        <f t="shared" si="735"/>
        <v/>
      </c>
      <c r="AE2148" s="282">
        <f t="shared" si="736"/>
        <v>0</v>
      </c>
      <c r="AF2148" s="359">
        <f t="shared" si="737"/>
        <v>0</v>
      </c>
      <c r="AG2148" s="280">
        <f t="shared" si="738"/>
        <v>0</v>
      </c>
      <c r="AH2148" s="280">
        <f t="shared" si="754"/>
        <v>0</v>
      </c>
      <c r="AI2148" s="280">
        <f>IF(ISBLANK(T2148),AI2147,IF(COUNTIF(T$2:T2148,T2148)&gt;1,AI2147,1+MAX(AI2147,0)))</f>
        <v>57</v>
      </c>
      <c r="AL2148" s="391" t="str">
        <f t="shared" si="745"/>
        <v/>
      </c>
      <c r="AM2148" s="391" t="str">
        <f t="shared" si="746"/>
        <v/>
      </c>
      <c r="AO2148" s="310" t="str">
        <f t="shared" si="739"/>
        <v/>
      </c>
      <c r="AP2148" s="310">
        <f>SUM(AO$1:AO2148)</f>
        <v>0</v>
      </c>
      <c r="AQ2148" s="310">
        <f>SUM(AK$2:AK2148)</f>
        <v>14</v>
      </c>
      <c r="AR2148" s="310">
        <f>COUNTA(AJ$2:AJ2148)</f>
        <v>14</v>
      </c>
      <c r="AS2148" s="312"/>
      <c r="AT2148" s="312"/>
      <c r="AU2148" s="312"/>
      <c r="AV2148" s="312"/>
      <c r="AW2148" s="312"/>
      <c r="AZ2148">
        <v>1</v>
      </c>
      <c r="BA2148">
        <v>2</v>
      </c>
    </row>
    <row r="2149" spans="1:53" x14ac:dyDescent="0.25">
      <c r="A2149">
        <v>138</v>
      </c>
      <c r="B2149" t="s">
        <v>65</v>
      </c>
      <c r="C2149" t="s">
        <v>967</v>
      </c>
      <c r="D2149"/>
      <c r="E2149">
        <v>1</v>
      </c>
      <c r="F2149">
        <v>1</v>
      </c>
      <c r="G2149">
        <v>4</v>
      </c>
      <c r="H2149">
        <v>1</v>
      </c>
      <c r="I2149">
        <v>0</v>
      </c>
      <c r="J2149">
        <v>0</v>
      </c>
      <c r="K2149">
        <v>0</v>
      </c>
      <c r="L2149">
        <v>0</v>
      </c>
      <c r="M2149" t="s">
        <v>968</v>
      </c>
      <c r="O2149" s="101">
        <f>IF(ISBLANK(C2149),O2148,IF(COUNTIF(C$2:C2149,C2149)&gt;1,O2148,1+MAX(O2148,0)))</f>
        <v>57</v>
      </c>
      <c r="P2149" s="45">
        <f t="shared" si="748"/>
        <v>31</v>
      </c>
      <c r="Q2149" s="33" t="str">
        <f t="shared" si="749"/>
        <v/>
      </c>
      <c r="R2149" s="33">
        <f t="shared" si="750"/>
        <v>1</v>
      </c>
      <c r="S2149" s="33" t="str">
        <f t="shared" si="751"/>
        <v>138_1</v>
      </c>
      <c r="T2149" s="35" t="str">
        <f t="shared" si="752"/>
        <v>138AM</v>
      </c>
      <c r="U2149" s="35" t="str">
        <f t="shared" si="753"/>
        <v>138AMEW</v>
      </c>
      <c r="V2149" s="35" t="str">
        <f t="shared" si="747"/>
        <v>2E</v>
      </c>
      <c r="W2149" s="35" t="str">
        <f t="shared" si="740"/>
        <v>138AM2E114</v>
      </c>
      <c r="X2149" s="388">
        <f t="shared" si="741"/>
        <v>0</v>
      </c>
      <c r="Y2149" s="388">
        <f t="shared" si="742"/>
        <v>0</v>
      </c>
      <c r="Z2149" s="280" t="str">
        <f t="shared" si="733"/>
        <v/>
      </c>
      <c r="AA2149" s="280" t="str">
        <f t="shared" si="734"/>
        <v/>
      </c>
      <c r="AB2149" s="389" t="str">
        <f t="shared" si="743"/>
        <v/>
      </c>
      <c r="AC2149" s="389" t="str">
        <f t="shared" si="744"/>
        <v/>
      </c>
      <c r="AD2149" s="390" t="str">
        <f t="shared" si="735"/>
        <v/>
      </c>
      <c r="AE2149" s="282">
        <f t="shared" si="736"/>
        <v>0</v>
      </c>
      <c r="AF2149" s="359">
        <f t="shared" si="737"/>
        <v>0</v>
      </c>
      <c r="AG2149" s="280">
        <f t="shared" si="738"/>
        <v>0</v>
      </c>
      <c r="AH2149" s="280">
        <f t="shared" si="754"/>
        <v>0</v>
      </c>
      <c r="AI2149" s="280">
        <f>IF(ISBLANK(T2149),AI2148,IF(COUNTIF(T$2:T2149,T2149)&gt;1,AI2148,1+MAX(AI2148,0)))</f>
        <v>57</v>
      </c>
      <c r="AL2149" s="391" t="str">
        <f t="shared" si="745"/>
        <v/>
      </c>
      <c r="AM2149" s="391" t="str">
        <f t="shared" si="746"/>
        <v/>
      </c>
      <c r="AO2149" s="310" t="str">
        <f t="shared" si="739"/>
        <v/>
      </c>
      <c r="AP2149" s="310">
        <f>SUM(AO$1:AO2149)</f>
        <v>0</v>
      </c>
      <c r="AQ2149" s="310">
        <f>SUM(AK$2:AK2149)</f>
        <v>14</v>
      </c>
      <c r="AR2149" s="310">
        <f>COUNTA(AJ$2:AJ2149)</f>
        <v>14</v>
      </c>
      <c r="AS2149" s="312"/>
      <c r="AT2149" s="312"/>
      <c r="AU2149" s="312"/>
      <c r="AV2149" s="312"/>
      <c r="AW2149" s="312"/>
      <c r="AZ2149">
        <v>0</v>
      </c>
      <c r="BA2149">
        <v>0</v>
      </c>
    </row>
    <row r="2150" spans="1:53" x14ac:dyDescent="0.25">
      <c r="A2150">
        <v>138</v>
      </c>
      <c r="B2150" t="s">
        <v>65</v>
      </c>
      <c r="C2150" t="s">
        <v>967</v>
      </c>
      <c r="D2150"/>
      <c r="E2150">
        <v>1</v>
      </c>
      <c r="F2150">
        <v>2</v>
      </c>
      <c r="G2150">
        <v>1</v>
      </c>
      <c r="H2150">
        <v>8</v>
      </c>
      <c r="I2150">
        <v>1</v>
      </c>
      <c r="J2150">
        <v>1</v>
      </c>
      <c r="K2150">
        <v>0</v>
      </c>
      <c r="L2150">
        <v>8</v>
      </c>
      <c r="M2150" t="s">
        <v>968</v>
      </c>
      <c r="O2150" s="101">
        <f>IF(ISBLANK(C2150),O2149,IF(COUNTIF(C$2:C2150,C2150)&gt;1,O2149,1+MAX(O2149,0)))</f>
        <v>57</v>
      </c>
      <c r="P2150" s="45">
        <f t="shared" si="748"/>
        <v>31</v>
      </c>
      <c r="Q2150" s="33" t="str">
        <f t="shared" si="749"/>
        <v/>
      </c>
      <c r="R2150" s="33">
        <f t="shared" si="750"/>
        <v>2</v>
      </c>
      <c r="S2150" s="33" t="str">
        <f t="shared" si="751"/>
        <v>138_2</v>
      </c>
      <c r="T2150" s="35" t="str">
        <f t="shared" si="752"/>
        <v>138AM</v>
      </c>
      <c r="U2150" s="35" t="str">
        <f t="shared" si="753"/>
        <v>138AMNS</v>
      </c>
      <c r="V2150" s="35" t="str">
        <f t="shared" si="747"/>
        <v>2E</v>
      </c>
      <c r="W2150" s="35" t="str">
        <f t="shared" si="740"/>
        <v>138AM2E121</v>
      </c>
      <c r="X2150" s="388">
        <f t="shared" si="741"/>
        <v>0</v>
      </c>
      <c r="Y2150" s="388">
        <f t="shared" si="742"/>
        <v>8</v>
      </c>
      <c r="Z2150" s="280" t="str">
        <f t="shared" si="733"/>
        <v/>
      </c>
      <c r="AA2150" s="280" t="str">
        <f t="shared" si="734"/>
        <v/>
      </c>
      <c r="AB2150" s="389" t="str">
        <f t="shared" si="743"/>
        <v/>
      </c>
      <c r="AC2150" s="389" t="str">
        <f t="shared" si="744"/>
        <v/>
      </c>
      <c r="AD2150" s="390" t="str">
        <f t="shared" si="735"/>
        <v/>
      </c>
      <c r="AE2150" s="282">
        <f t="shared" si="736"/>
        <v>0</v>
      </c>
      <c r="AF2150" s="359">
        <f t="shared" si="737"/>
        <v>0</v>
      </c>
      <c r="AG2150" s="280">
        <f t="shared" si="738"/>
        <v>0</v>
      </c>
      <c r="AH2150" s="280">
        <f t="shared" si="754"/>
        <v>0</v>
      </c>
      <c r="AI2150" s="280">
        <f>IF(ISBLANK(T2150),AI2149,IF(COUNTIF(T$2:T2150,T2150)&gt;1,AI2149,1+MAX(AI2149,0)))</f>
        <v>57</v>
      </c>
      <c r="AL2150" s="391" t="str">
        <f t="shared" si="745"/>
        <v/>
      </c>
      <c r="AM2150" s="391" t="str">
        <f t="shared" si="746"/>
        <v/>
      </c>
      <c r="AO2150" s="310" t="str">
        <f t="shared" si="739"/>
        <v/>
      </c>
      <c r="AP2150" s="310">
        <f>SUM(AO$1:AO2150)</f>
        <v>0</v>
      </c>
      <c r="AQ2150" s="310">
        <f>SUM(AK$2:AK2150)</f>
        <v>14</v>
      </c>
      <c r="AR2150" s="310">
        <f>COUNTA(AJ$2:AJ2150)</f>
        <v>14</v>
      </c>
      <c r="AS2150" s="312"/>
      <c r="AT2150" s="312"/>
      <c r="AU2150" s="312"/>
      <c r="AV2150" s="312"/>
      <c r="AW2150" s="312"/>
      <c r="AZ2150">
        <v>0</v>
      </c>
      <c r="BA2150">
        <v>8</v>
      </c>
    </row>
    <row r="2151" spans="1:53" x14ac:dyDescent="0.25">
      <c r="A2151">
        <v>138</v>
      </c>
      <c r="B2151" t="s">
        <v>65</v>
      </c>
      <c r="C2151" t="s">
        <v>967</v>
      </c>
      <c r="D2151"/>
      <c r="E2151">
        <v>1</v>
      </c>
      <c r="F2151">
        <v>2</v>
      </c>
      <c r="G2151">
        <v>2</v>
      </c>
      <c r="H2151">
        <v>1</v>
      </c>
      <c r="I2151">
        <v>0</v>
      </c>
      <c r="J2151">
        <v>1</v>
      </c>
      <c r="K2151">
        <v>1</v>
      </c>
      <c r="L2151">
        <v>1</v>
      </c>
      <c r="M2151" t="s">
        <v>968</v>
      </c>
      <c r="O2151" s="101">
        <f>IF(ISBLANK(C2151),O2150,IF(COUNTIF(C$2:C2151,C2151)&gt;1,O2150,1+MAX(O2150,0)))</f>
        <v>57</v>
      </c>
      <c r="P2151" s="45">
        <f t="shared" si="748"/>
        <v>31</v>
      </c>
      <c r="Q2151" s="33" t="str">
        <f t="shared" si="749"/>
        <v/>
      </c>
      <c r="R2151" s="33">
        <f t="shared" si="750"/>
        <v>2</v>
      </c>
      <c r="S2151" s="33" t="str">
        <f t="shared" si="751"/>
        <v>138_2</v>
      </c>
      <c r="T2151" s="35" t="str">
        <f t="shared" si="752"/>
        <v>138AM</v>
      </c>
      <c r="U2151" s="35" t="str">
        <f t="shared" si="753"/>
        <v>138AMNS</v>
      </c>
      <c r="V2151" s="35" t="str">
        <f t="shared" si="747"/>
        <v>2E</v>
      </c>
      <c r="W2151" s="35" t="str">
        <f t="shared" si="740"/>
        <v>138AM2E122</v>
      </c>
      <c r="X2151" s="388">
        <f t="shared" si="741"/>
        <v>1</v>
      </c>
      <c r="Y2151" s="388">
        <f t="shared" si="742"/>
        <v>1</v>
      </c>
      <c r="Z2151" s="280" t="str">
        <f t="shared" si="733"/>
        <v/>
      </c>
      <c r="AA2151" s="280" t="str">
        <f t="shared" si="734"/>
        <v/>
      </c>
      <c r="AB2151" s="389" t="str">
        <f t="shared" si="743"/>
        <v/>
      </c>
      <c r="AC2151" s="389" t="str">
        <f t="shared" si="744"/>
        <v/>
      </c>
      <c r="AD2151" s="390" t="str">
        <f t="shared" si="735"/>
        <v/>
      </c>
      <c r="AE2151" s="282">
        <f t="shared" si="736"/>
        <v>0</v>
      </c>
      <c r="AF2151" s="359">
        <f t="shared" si="737"/>
        <v>0</v>
      </c>
      <c r="AG2151" s="280">
        <f t="shared" si="738"/>
        <v>0</v>
      </c>
      <c r="AH2151" s="280">
        <f t="shared" si="754"/>
        <v>0</v>
      </c>
      <c r="AI2151" s="280">
        <f>IF(ISBLANK(T2151),AI2150,IF(COUNTIF(T$2:T2151,T2151)&gt;1,AI2150,1+MAX(AI2150,0)))</f>
        <v>57</v>
      </c>
      <c r="AL2151" s="391" t="str">
        <f t="shared" si="745"/>
        <v/>
      </c>
      <c r="AM2151" s="391" t="str">
        <f t="shared" si="746"/>
        <v/>
      </c>
      <c r="AO2151" s="310" t="str">
        <f t="shared" si="739"/>
        <v/>
      </c>
      <c r="AP2151" s="310">
        <f>SUM(AO$1:AO2151)</f>
        <v>0</v>
      </c>
      <c r="AQ2151" s="310">
        <f>SUM(AK$2:AK2151)</f>
        <v>14</v>
      </c>
      <c r="AR2151" s="310">
        <f>COUNTA(AJ$2:AJ2151)</f>
        <v>14</v>
      </c>
      <c r="AS2151" s="312"/>
      <c r="AT2151" s="312"/>
      <c r="AU2151" s="312"/>
      <c r="AV2151" s="312"/>
      <c r="AW2151" s="312"/>
      <c r="AZ2151">
        <v>1</v>
      </c>
      <c r="BA2151">
        <v>1</v>
      </c>
    </row>
    <row r="2152" spans="1:53" x14ac:dyDescent="0.25">
      <c r="A2152">
        <v>138</v>
      </c>
      <c r="B2152" t="s">
        <v>65</v>
      </c>
      <c r="C2152" t="s">
        <v>967</v>
      </c>
      <c r="D2152"/>
      <c r="E2152">
        <v>1</v>
      </c>
      <c r="F2152">
        <v>2</v>
      </c>
      <c r="G2152">
        <v>3</v>
      </c>
      <c r="H2152">
        <v>2</v>
      </c>
      <c r="I2152">
        <v>0</v>
      </c>
      <c r="J2152">
        <v>0</v>
      </c>
      <c r="K2152">
        <v>0</v>
      </c>
      <c r="L2152">
        <v>2</v>
      </c>
      <c r="M2152" t="s">
        <v>968</v>
      </c>
      <c r="O2152" s="101">
        <f>IF(ISBLANK(C2152),O2151,IF(COUNTIF(C$2:C2152,C2152)&gt;1,O2151,1+MAX(O2151,0)))</f>
        <v>57</v>
      </c>
      <c r="P2152" s="45">
        <f t="shared" si="748"/>
        <v>31</v>
      </c>
      <c r="Q2152" s="33" t="str">
        <f t="shared" si="749"/>
        <v/>
      </c>
      <c r="R2152" s="33">
        <f t="shared" si="750"/>
        <v>2</v>
      </c>
      <c r="S2152" s="33" t="str">
        <f t="shared" si="751"/>
        <v>138_2</v>
      </c>
      <c r="T2152" s="35" t="str">
        <f t="shared" si="752"/>
        <v>138AM</v>
      </c>
      <c r="U2152" s="35" t="str">
        <f t="shared" si="753"/>
        <v>138AMEW</v>
      </c>
      <c r="V2152" s="35" t="str">
        <f t="shared" si="747"/>
        <v>2E</v>
      </c>
      <c r="W2152" s="35" t="str">
        <f t="shared" si="740"/>
        <v>138AM2E123</v>
      </c>
      <c r="X2152" s="388">
        <f t="shared" si="741"/>
        <v>0</v>
      </c>
      <c r="Y2152" s="388">
        <f t="shared" si="742"/>
        <v>2</v>
      </c>
      <c r="Z2152" s="280" t="str">
        <f t="shared" si="733"/>
        <v/>
      </c>
      <c r="AA2152" s="280" t="str">
        <f t="shared" si="734"/>
        <v/>
      </c>
      <c r="AB2152" s="389" t="str">
        <f t="shared" si="743"/>
        <v/>
      </c>
      <c r="AC2152" s="389" t="str">
        <f t="shared" si="744"/>
        <v/>
      </c>
      <c r="AD2152" s="390" t="str">
        <f t="shared" si="735"/>
        <v/>
      </c>
      <c r="AE2152" s="282">
        <f t="shared" si="736"/>
        <v>0</v>
      </c>
      <c r="AF2152" s="359">
        <f t="shared" si="737"/>
        <v>0</v>
      </c>
      <c r="AG2152" s="280">
        <f t="shared" si="738"/>
        <v>0</v>
      </c>
      <c r="AH2152" s="280">
        <f t="shared" si="754"/>
        <v>0</v>
      </c>
      <c r="AI2152" s="280">
        <f>IF(ISBLANK(T2152),AI2151,IF(COUNTIF(T$2:T2152,T2152)&gt;1,AI2151,1+MAX(AI2151,0)))</f>
        <v>57</v>
      </c>
      <c r="AL2152" s="391" t="str">
        <f t="shared" si="745"/>
        <v/>
      </c>
      <c r="AM2152" s="391" t="str">
        <f t="shared" si="746"/>
        <v/>
      </c>
      <c r="AO2152" s="310" t="str">
        <f t="shared" si="739"/>
        <v/>
      </c>
      <c r="AP2152" s="310">
        <f>SUM(AO$1:AO2152)</f>
        <v>0</v>
      </c>
      <c r="AQ2152" s="310">
        <f>SUM(AK$2:AK2152)</f>
        <v>14</v>
      </c>
      <c r="AR2152" s="310">
        <f>COUNTA(AJ$2:AJ2152)</f>
        <v>14</v>
      </c>
      <c r="AS2152" s="312"/>
      <c r="AT2152" s="312"/>
      <c r="AU2152" s="312"/>
      <c r="AV2152" s="312"/>
      <c r="AW2152" s="312"/>
      <c r="AZ2152">
        <v>0</v>
      </c>
      <c r="BA2152">
        <v>2</v>
      </c>
    </row>
    <row r="2153" spans="1:53" x14ac:dyDescent="0.25">
      <c r="A2153">
        <v>138</v>
      </c>
      <c r="B2153" t="s">
        <v>65</v>
      </c>
      <c r="C2153" t="s">
        <v>967</v>
      </c>
      <c r="D2153"/>
      <c r="E2153">
        <v>1</v>
      </c>
      <c r="F2153">
        <v>2</v>
      </c>
      <c r="G2153">
        <v>4</v>
      </c>
      <c r="H2153">
        <v>1</v>
      </c>
      <c r="I2153">
        <v>0</v>
      </c>
      <c r="J2153">
        <v>0</v>
      </c>
      <c r="K2153">
        <v>0</v>
      </c>
      <c r="L2153">
        <v>1</v>
      </c>
      <c r="M2153" t="s">
        <v>968</v>
      </c>
      <c r="O2153" s="101">
        <f>IF(ISBLANK(C2153),O2152,IF(COUNTIF(C$2:C2153,C2153)&gt;1,O2152,1+MAX(O2152,0)))</f>
        <v>57</v>
      </c>
      <c r="P2153" s="45">
        <f t="shared" si="748"/>
        <v>31</v>
      </c>
      <c r="Q2153" s="33" t="str">
        <f t="shared" si="749"/>
        <v/>
      </c>
      <c r="R2153" s="33">
        <f t="shared" si="750"/>
        <v>2</v>
      </c>
      <c r="S2153" s="33" t="str">
        <f t="shared" si="751"/>
        <v>138_2</v>
      </c>
      <c r="T2153" s="35" t="str">
        <f t="shared" si="752"/>
        <v>138AM</v>
      </c>
      <c r="U2153" s="35" t="str">
        <f t="shared" si="753"/>
        <v>138AMEW</v>
      </c>
      <c r="V2153" s="35" t="str">
        <f t="shared" si="747"/>
        <v>2E</v>
      </c>
      <c r="W2153" s="35" t="str">
        <f t="shared" si="740"/>
        <v>138AM2E124</v>
      </c>
      <c r="X2153" s="388">
        <f t="shared" si="741"/>
        <v>0</v>
      </c>
      <c r="Y2153" s="388">
        <f t="shared" si="742"/>
        <v>1</v>
      </c>
      <c r="Z2153" s="280" t="str">
        <f t="shared" si="733"/>
        <v/>
      </c>
      <c r="AA2153" s="280" t="str">
        <f t="shared" si="734"/>
        <v/>
      </c>
      <c r="AB2153" s="389" t="str">
        <f t="shared" si="743"/>
        <v/>
      </c>
      <c r="AC2153" s="389" t="str">
        <f t="shared" si="744"/>
        <v/>
      </c>
      <c r="AD2153" s="390" t="str">
        <f t="shared" si="735"/>
        <v/>
      </c>
      <c r="AE2153" s="282">
        <f t="shared" si="736"/>
        <v>0</v>
      </c>
      <c r="AF2153" s="359">
        <f t="shared" si="737"/>
        <v>0</v>
      </c>
      <c r="AG2153" s="280">
        <f t="shared" si="738"/>
        <v>0</v>
      </c>
      <c r="AH2153" s="280">
        <f t="shared" si="754"/>
        <v>0</v>
      </c>
      <c r="AI2153" s="280">
        <f>IF(ISBLANK(T2153),AI2152,IF(COUNTIF(T$2:T2153,T2153)&gt;1,AI2152,1+MAX(AI2152,0)))</f>
        <v>57</v>
      </c>
      <c r="AL2153" s="391" t="str">
        <f t="shared" si="745"/>
        <v/>
      </c>
      <c r="AM2153" s="391" t="str">
        <f t="shared" si="746"/>
        <v/>
      </c>
      <c r="AO2153" s="310" t="str">
        <f t="shared" si="739"/>
        <v/>
      </c>
      <c r="AP2153" s="310">
        <f>SUM(AO$1:AO2153)</f>
        <v>0</v>
      </c>
      <c r="AQ2153" s="310">
        <f>SUM(AK$2:AK2153)</f>
        <v>14</v>
      </c>
      <c r="AR2153" s="310">
        <f>COUNTA(AJ$2:AJ2153)</f>
        <v>14</v>
      </c>
      <c r="AS2153" s="312"/>
      <c r="AT2153" s="312"/>
      <c r="AU2153" s="312"/>
      <c r="AV2153" s="312"/>
      <c r="AW2153" s="312"/>
      <c r="AZ2153">
        <v>0</v>
      </c>
      <c r="BA2153">
        <v>1</v>
      </c>
    </row>
    <row r="2154" spans="1:53" x14ac:dyDescent="0.25">
      <c r="A2154">
        <v>138</v>
      </c>
      <c r="B2154" t="s">
        <v>65</v>
      </c>
      <c r="C2154" t="s">
        <v>967</v>
      </c>
      <c r="D2154"/>
      <c r="E2154">
        <v>1</v>
      </c>
      <c r="F2154">
        <v>3</v>
      </c>
      <c r="G2154">
        <v>1</v>
      </c>
      <c r="H2154">
        <v>2</v>
      </c>
      <c r="I2154">
        <v>2</v>
      </c>
      <c r="J2154">
        <v>1</v>
      </c>
      <c r="K2154">
        <v>2</v>
      </c>
      <c r="L2154">
        <v>2</v>
      </c>
      <c r="M2154" t="s">
        <v>968</v>
      </c>
      <c r="O2154" s="101">
        <f>IF(ISBLANK(C2154),O2153,IF(COUNTIF(C$2:C2154,C2154)&gt;1,O2153,1+MAX(O2153,0)))</f>
        <v>57</v>
      </c>
      <c r="P2154" s="45">
        <f t="shared" si="748"/>
        <v>31</v>
      </c>
      <c r="Q2154" s="33" t="str">
        <f t="shared" si="749"/>
        <v/>
      </c>
      <c r="R2154" s="33">
        <f t="shared" si="750"/>
        <v>3</v>
      </c>
      <c r="S2154" s="33" t="str">
        <f t="shared" si="751"/>
        <v>138_3</v>
      </c>
      <c r="T2154" s="35" t="str">
        <f t="shared" si="752"/>
        <v>138AM</v>
      </c>
      <c r="U2154" s="35" t="str">
        <f t="shared" si="753"/>
        <v>138AMNS</v>
      </c>
      <c r="V2154" s="35" t="str">
        <f t="shared" si="747"/>
        <v>2E</v>
      </c>
      <c r="W2154" s="35" t="str">
        <f t="shared" si="740"/>
        <v>138AM2E131</v>
      </c>
      <c r="X2154" s="388">
        <f t="shared" si="741"/>
        <v>2</v>
      </c>
      <c r="Y2154" s="388">
        <f t="shared" si="742"/>
        <v>2</v>
      </c>
      <c r="Z2154" s="280" t="str">
        <f t="shared" si="733"/>
        <v/>
      </c>
      <c r="AA2154" s="280" t="str">
        <f t="shared" si="734"/>
        <v/>
      </c>
      <c r="AB2154" s="389" t="str">
        <f t="shared" si="743"/>
        <v/>
      </c>
      <c r="AC2154" s="389" t="str">
        <f t="shared" si="744"/>
        <v/>
      </c>
      <c r="AD2154" s="390" t="str">
        <f t="shared" si="735"/>
        <v/>
      </c>
      <c r="AE2154" s="282">
        <f t="shared" si="736"/>
        <v>0</v>
      </c>
      <c r="AF2154" s="359">
        <f t="shared" si="737"/>
        <v>0</v>
      </c>
      <c r="AG2154" s="280">
        <f t="shared" si="738"/>
        <v>0</v>
      </c>
      <c r="AH2154" s="280">
        <f t="shared" si="754"/>
        <v>0</v>
      </c>
      <c r="AI2154" s="280">
        <f>IF(ISBLANK(T2154),AI2153,IF(COUNTIF(T$2:T2154,T2154)&gt;1,AI2153,1+MAX(AI2153,0)))</f>
        <v>57</v>
      </c>
      <c r="AL2154" s="391" t="str">
        <f t="shared" si="745"/>
        <v/>
      </c>
      <c r="AM2154" s="391" t="str">
        <f t="shared" si="746"/>
        <v/>
      </c>
      <c r="AO2154" s="310" t="str">
        <f t="shared" si="739"/>
        <v/>
      </c>
      <c r="AP2154" s="310">
        <f>SUM(AO$1:AO2154)</f>
        <v>0</v>
      </c>
      <c r="AQ2154" s="310">
        <f>SUM(AK$2:AK2154)</f>
        <v>14</v>
      </c>
      <c r="AR2154" s="310">
        <f>COUNTA(AJ$2:AJ2154)</f>
        <v>14</v>
      </c>
      <c r="AS2154" s="312"/>
      <c r="AT2154" s="312"/>
      <c r="AU2154" s="312"/>
      <c r="AV2154" s="312"/>
      <c r="AW2154" s="312"/>
      <c r="AZ2154">
        <v>2</v>
      </c>
      <c r="BA2154">
        <v>2</v>
      </c>
    </row>
    <row r="2155" spans="1:53" x14ac:dyDescent="0.25">
      <c r="A2155">
        <v>138</v>
      </c>
      <c r="B2155" t="s">
        <v>65</v>
      </c>
      <c r="C2155" t="s">
        <v>967</v>
      </c>
      <c r="D2155"/>
      <c r="E2155">
        <v>1</v>
      </c>
      <c r="F2155">
        <v>3</v>
      </c>
      <c r="G2155">
        <v>2</v>
      </c>
      <c r="H2155">
        <v>4</v>
      </c>
      <c r="I2155">
        <v>1</v>
      </c>
      <c r="J2155">
        <v>0</v>
      </c>
      <c r="K2155">
        <v>2</v>
      </c>
      <c r="L2155">
        <v>4</v>
      </c>
      <c r="M2155" t="s">
        <v>968</v>
      </c>
      <c r="O2155" s="101">
        <f>IF(ISBLANK(C2155),O2154,IF(COUNTIF(C$2:C2155,C2155)&gt;1,O2154,1+MAX(O2154,0)))</f>
        <v>57</v>
      </c>
      <c r="P2155" s="45">
        <f t="shared" si="748"/>
        <v>31</v>
      </c>
      <c r="Q2155" s="33" t="str">
        <f t="shared" si="749"/>
        <v/>
      </c>
      <c r="R2155" s="33">
        <f t="shared" si="750"/>
        <v>3</v>
      </c>
      <c r="S2155" s="33" t="str">
        <f t="shared" si="751"/>
        <v>138_3</v>
      </c>
      <c r="T2155" s="35" t="str">
        <f t="shared" si="752"/>
        <v>138AM</v>
      </c>
      <c r="U2155" s="35" t="str">
        <f t="shared" si="753"/>
        <v>138AMNS</v>
      </c>
      <c r="V2155" s="35" t="str">
        <f t="shared" si="747"/>
        <v>2E</v>
      </c>
      <c r="W2155" s="35" t="str">
        <f t="shared" si="740"/>
        <v>138AM2E132</v>
      </c>
      <c r="X2155" s="388">
        <f t="shared" si="741"/>
        <v>2</v>
      </c>
      <c r="Y2155" s="388">
        <f t="shared" si="742"/>
        <v>4</v>
      </c>
      <c r="Z2155" s="280" t="str">
        <f t="shared" si="733"/>
        <v/>
      </c>
      <c r="AA2155" s="280" t="str">
        <f t="shared" si="734"/>
        <v/>
      </c>
      <c r="AB2155" s="389" t="str">
        <f t="shared" si="743"/>
        <v/>
      </c>
      <c r="AC2155" s="389" t="str">
        <f t="shared" si="744"/>
        <v/>
      </c>
      <c r="AD2155" s="390" t="str">
        <f t="shared" si="735"/>
        <v/>
      </c>
      <c r="AE2155" s="282">
        <f t="shared" si="736"/>
        <v>0</v>
      </c>
      <c r="AF2155" s="359">
        <f t="shared" si="737"/>
        <v>0</v>
      </c>
      <c r="AG2155" s="280">
        <f t="shared" si="738"/>
        <v>0</v>
      </c>
      <c r="AH2155" s="280">
        <f t="shared" si="754"/>
        <v>0</v>
      </c>
      <c r="AI2155" s="280">
        <f>IF(ISBLANK(T2155),AI2154,IF(COUNTIF(T$2:T2155,T2155)&gt;1,AI2154,1+MAX(AI2154,0)))</f>
        <v>57</v>
      </c>
      <c r="AL2155" s="391" t="str">
        <f t="shared" si="745"/>
        <v/>
      </c>
      <c r="AM2155" s="391" t="str">
        <f t="shared" si="746"/>
        <v/>
      </c>
      <c r="AO2155" s="310" t="str">
        <f t="shared" si="739"/>
        <v/>
      </c>
      <c r="AP2155" s="310">
        <f>SUM(AO$1:AO2155)</f>
        <v>0</v>
      </c>
      <c r="AQ2155" s="310">
        <f>SUM(AK$2:AK2155)</f>
        <v>14</v>
      </c>
      <c r="AR2155" s="310">
        <f>COUNTA(AJ$2:AJ2155)</f>
        <v>14</v>
      </c>
      <c r="AS2155" s="312"/>
      <c r="AT2155" s="312"/>
      <c r="AU2155" s="312"/>
      <c r="AV2155" s="312"/>
      <c r="AW2155" s="312"/>
      <c r="AZ2155">
        <v>2</v>
      </c>
      <c r="BA2155">
        <v>4</v>
      </c>
    </row>
    <row r="2156" spans="1:53" x14ac:dyDescent="0.25">
      <c r="A2156">
        <v>138</v>
      </c>
      <c r="B2156" t="s">
        <v>65</v>
      </c>
      <c r="C2156" t="s">
        <v>967</v>
      </c>
      <c r="D2156"/>
      <c r="E2156">
        <v>1</v>
      </c>
      <c r="F2156">
        <v>3</v>
      </c>
      <c r="G2156">
        <v>3</v>
      </c>
      <c r="H2156">
        <v>4</v>
      </c>
      <c r="I2156">
        <v>3</v>
      </c>
      <c r="J2156">
        <v>2</v>
      </c>
      <c r="K2156">
        <v>0</v>
      </c>
      <c r="L2156">
        <v>4</v>
      </c>
      <c r="M2156" t="s">
        <v>968</v>
      </c>
      <c r="O2156" s="101">
        <f>IF(ISBLANK(C2156),O2155,IF(COUNTIF(C$2:C2156,C2156)&gt;1,O2155,1+MAX(O2155,0)))</f>
        <v>57</v>
      </c>
      <c r="P2156" s="45">
        <f t="shared" si="748"/>
        <v>31</v>
      </c>
      <c r="Q2156" s="33" t="str">
        <f t="shared" si="749"/>
        <v/>
      </c>
      <c r="R2156" s="33">
        <f t="shared" si="750"/>
        <v>3</v>
      </c>
      <c r="S2156" s="33" t="str">
        <f t="shared" si="751"/>
        <v>138_3</v>
      </c>
      <c r="T2156" s="35" t="str">
        <f t="shared" si="752"/>
        <v>138AM</v>
      </c>
      <c r="U2156" s="35" t="str">
        <f t="shared" si="753"/>
        <v>138AMEW</v>
      </c>
      <c r="V2156" s="35" t="str">
        <f t="shared" si="747"/>
        <v>2E</v>
      </c>
      <c r="W2156" s="35" t="str">
        <f t="shared" si="740"/>
        <v>138AM2E133</v>
      </c>
      <c r="X2156" s="388">
        <f t="shared" si="741"/>
        <v>0</v>
      </c>
      <c r="Y2156" s="388">
        <f t="shared" si="742"/>
        <v>4</v>
      </c>
      <c r="Z2156" s="280" t="str">
        <f t="shared" si="733"/>
        <v/>
      </c>
      <c r="AA2156" s="280" t="str">
        <f t="shared" si="734"/>
        <v/>
      </c>
      <c r="AB2156" s="389" t="str">
        <f t="shared" si="743"/>
        <v/>
      </c>
      <c r="AC2156" s="389" t="str">
        <f t="shared" si="744"/>
        <v/>
      </c>
      <c r="AD2156" s="390" t="str">
        <f t="shared" si="735"/>
        <v/>
      </c>
      <c r="AE2156" s="282">
        <f t="shared" si="736"/>
        <v>0</v>
      </c>
      <c r="AF2156" s="359">
        <f t="shared" si="737"/>
        <v>0</v>
      </c>
      <c r="AG2156" s="280">
        <f t="shared" si="738"/>
        <v>0</v>
      </c>
      <c r="AH2156" s="280">
        <f t="shared" si="754"/>
        <v>0</v>
      </c>
      <c r="AI2156" s="280">
        <f>IF(ISBLANK(T2156),AI2155,IF(COUNTIF(T$2:T2156,T2156)&gt;1,AI2155,1+MAX(AI2155,0)))</f>
        <v>57</v>
      </c>
      <c r="AL2156" s="391" t="str">
        <f t="shared" si="745"/>
        <v/>
      </c>
      <c r="AM2156" s="391" t="str">
        <f t="shared" si="746"/>
        <v/>
      </c>
      <c r="AO2156" s="310" t="str">
        <f t="shared" si="739"/>
        <v/>
      </c>
      <c r="AP2156" s="310">
        <f>SUM(AO$1:AO2156)</f>
        <v>0</v>
      </c>
      <c r="AQ2156" s="310">
        <f>SUM(AK$2:AK2156)</f>
        <v>14</v>
      </c>
      <c r="AR2156" s="310">
        <f>COUNTA(AJ$2:AJ2156)</f>
        <v>14</v>
      </c>
      <c r="AS2156" s="312"/>
      <c r="AT2156" s="312"/>
      <c r="AU2156" s="312"/>
      <c r="AV2156" s="312"/>
      <c r="AW2156" s="312"/>
      <c r="AZ2156">
        <v>0</v>
      </c>
      <c r="BA2156">
        <v>4</v>
      </c>
    </row>
    <row r="2157" spans="1:53" x14ac:dyDescent="0.25">
      <c r="A2157">
        <v>138</v>
      </c>
      <c r="B2157" t="s">
        <v>65</v>
      </c>
      <c r="C2157" t="s">
        <v>967</v>
      </c>
      <c r="D2157"/>
      <c r="E2157">
        <v>1</v>
      </c>
      <c r="F2157">
        <v>3</v>
      </c>
      <c r="G2157">
        <v>4</v>
      </c>
      <c r="H2157">
        <v>1</v>
      </c>
      <c r="I2157">
        <v>0</v>
      </c>
      <c r="J2157">
        <v>0</v>
      </c>
      <c r="K2157">
        <v>0</v>
      </c>
      <c r="L2157">
        <v>1</v>
      </c>
      <c r="M2157" t="s">
        <v>968</v>
      </c>
      <c r="O2157" s="101">
        <f>IF(ISBLANK(C2157),O2156,IF(COUNTIF(C$2:C2157,C2157)&gt;1,O2156,1+MAX(O2156,0)))</f>
        <v>57</v>
      </c>
      <c r="P2157" s="45">
        <f t="shared" si="748"/>
        <v>31</v>
      </c>
      <c r="Q2157" s="33" t="str">
        <f t="shared" si="749"/>
        <v/>
      </c>
      <c r="R2157" s="33">
        <f t="shared" si="750"/>
        <v>3</v>
      </c>
      <c r="S2157" s="33" t="str">
        <f t="shared" si="751"/>
        <v>138_3</v>
      </c>
      <c r="T2157" s="35" t="str">
        <f t="shared" si="752"/>
        <v>138AM</v>
      </c>
      <c r="U2157" s="35" t="str">
        <f t="shared" si="753"/>
        <v>138AMEW</v>
      </c>
      <c r="V2157" s="35" t="str">
        <f t="shared" si="747"/>
        <v>2E</v>
      </c>
      <c r="W2157" s="35" t="str">
        <f t="shared" si="740"/>
        <v>138AM2E134</v>
      </c>
      <c r="X2157" s="388">
        <f t="shared" si="741"/>
        <v>0</v>
      </c>
      <c r="Y2157" s="388">
        <f t="shared" si="742"/>
        <v>1</v>
      </c>
      <c r="Z2157" s="280" t="str">
        <f t="shared" si="733"/>
        <v/>
      </c>
      <c r="AA2157" s="280" t="str">
        <f t="shared" si="734"/>
        <v/>
      </c>
      <c r="AB2157" s="389" t="str">
        <f t="shared" si="743"/>
        <v/>
      </c>
      <c r="AC2157" s="389" t="str">
        <f t="shared" si="744"/>
        <v/>
      </c>
      <c r="AD2157" s="390" t="str">
        <f t="shared" si="735"/>
        <v/>
      </c>
      <c r="AE2157" s="282">
        <f t="shared" si="736"/>
        <v>0</v>
      </c>
      <c r="AF2157" s="359">
        <f t="shared" si="737"/>
        <v>0</v>
      </c>
      <c r="AG2157" s="280">
        <f t="shared" si="738"/>
        <v>0</v>
      </c>
      <c r="AH2157" s="280">
        <f t="shared" si="754"/>
        <v>0</v>
      </c>
      <c r="AI2157" s="280">
        <f>IF(ISBLANK(T2157),AI2156,IF(COUNTIF(T$2:T2157,T2157)&gt;1,AI2156,1+MAX(AI2156,0)))</f>
        <v>57</v>
      </c>
      <c r="AL2157" s="391" t="str">
        <f t="shared" si="745"/>
        <v/>
      </c>
      <c r="AM2157" s="391" t="str">
        <f t="shared" si="746"/>
        <v/>
      </c>
      <c r="AO2157" s="310" t="str">
        <f t="shared" si="739"/>
        <v/>
      </c>
      <c r="AP2157" s="310">
        <f>SUM(AO$1:AO2157)</f>
        <v>0</v>
      </c>
      <c r="AQ2157" s="310">
        <f>SUM(AK$2:AK2157)</f>
        <v>14</v>
      </c>
      <c r="AR2157" s="310">
        <f>COUNTA(AJ$2:AJ2157)</f>
        <v>14</v>
      </c>
      <c r="AS2157" s="312"/>
      <c r="AT2157" s="312"/>
      <c r="AU2157" s="312"/>
      <c r="AV2157" s="312"/>
      <c r="AW2157" s="312"/>
      <c r="AZ2157">
        <v>0</v>
      </c>
      <c r="BA2157">
        <v>1</v>
      </c>
    </row>
    <row r="2158" spans="1:53" x14ac:dyDescent="0.25">
      <c r="A2158">
        <v>138</v>
      </c>
      <c r="B2158" t="s">
        <v>65</v>
      </c>
      <c r="C2158" t="s">
        <v>967</v>
      </c>
      <c r="D2158"/>
      <c r="E2158">
        <v>1</v>
      </c>
      <c r="F2158">
        <v>4</v>
      </c>
      <c r="G2158">
        <v>1</v>
      </c>
      <c r="H2158">
        <v>6</v>
      </c>
      <c r="I2158">
        <v>3</v>
      </c>
      <c r="J2158">
        <v>2</v>
      </c>
      <c r="K2158">
        <v>2</v>
      </c>
      <c r="L2158">
        <v>6</v>
      </c>
      <c r="M2158" t="s">
        <v>968</v>
      </c>
      <c r="O2158" s="101">
        <f>IF(ISBLANK(C2158),O2157,IF(COUNTIF(C$2:C2158,C2158)&gt;1,O2157,1+MAX(O2157,0)))</f>
        <v>57</v>
      </c>
      <c r="P2158" s="45">
        <f t="shared" si="748"/>
        <v>31</v>
      </c>
      <c r="Q2158" s="33" t="str">
        <f t="shared" si="749"/>
        <v/>
      </c>
      <c r="R2158" s="33">
        <f t="shared" si="750"/>
        <v>4</v>
      </c>
      <c r="S2158" s="33" t="str">
        <f t="shared" si="751"/>
        <v>138_4</v>
      </c>
      <c r="T2158" s="35" t="str">
        <f t="shared" si="752"/>
        <v>138AM</v>
      </c>
      <c r="U2158" s="35" t="str">
        <f t="shared" si="753"/>
        <v>138AMNS</v>
      </c>
      <c r="V2158" s="35" t="str">
        <f t="shared" si="747"/>
        <v>2E</v>
      </c>
      <c r="W2158" s="35" t="str">
        <f t="shared" si="740"/>
        <v>138AM2E141</v>
      </c>
      <c r="X2158" s="388">
        <f t="shared" si="741"/>
        <v>2</v>
      </c>
      <c r="Y2158" s="388">
        <f t="shared" si="742"/>
        <v>6</v>
      </c>
      <c r="Z2158" s="280" t="str">
        <f t="shared" si="733"/>
        <v/>
      </c>
      <c r="AA2158" s="280" t="str">
        <f t="shared" si="734"/>
        <v/>
      </c>
      <c r="AB2158" s="389" t="str">
        <f t="shared" si="743"/>
        <v/>
      </c>
      <c r="AC2158" s="389" t="str">
        <f t="shared" si="744"/>
        <v/>
      </c>
      <c r="AD2158" s="390" t="str">
        <f t="shared" si="735"/>
        <v/>
      </c>
      <c r="AE2158" s="282">
        <f t="shared" si="736"/>
        <v>0</v>
      </c>
      <c r="AF2158" s="359">
        <f t="shared" si="737"/>
        <v>0</v>
      </c>
      <c r="AG2158" s="280">
        <f t="shared" si="738"/>
        <v>0</v>
      </c>
      <c r="AH2158" s="280">
        <f t="shared" si="754"/>
        <v>0</v>
      </c>
      <c r="AI2158" s="280">
        <f>IF(ISBLANK(T2158),AI2157,IF(COUNTIF(T$2:T2158,T2158)&gt;1,AI2157,1+MAX(AI2157,0)))</f>
        <v>57</v>
      </c>
      <c r="AL2158" s="391" t="str">
        <f t="shared" si="745"/>
        <v/>
      </c>
      <c r="AM2158" s="391" t="str">
        <f t="shared" si="746"/>
        <v/>
      </c>
      <c r="AO2158" s="310" t="str">
        <f t="shared" si="739"/>
        <v/>
      </c>
      <c r="AP2158" s="310">
        <f>SUM(AO$1:AO2158)</f>
        <v>0</v>
      </c>
      <c r="AQ2158" s="310">
        <f>SUM(AK$2:AK2158)</f>
        <v>14</v>
      </c>
      <c r="AR2158" s="310">
        <f>COUNTA(AJ$2:AJ2158)</f>
        <v>14</v>
      </c>
      <c r="AS2158" s="312"/>
      <c r="AT2158" s="312"/>
      <c r="AU2158" s="312"/>
      <c r="AV2158" s="312"/>
      <c r="AW2158" s="312"/>
      <c r="AZ2158">
        <v>2</v>
      </c>
      <c r="BA2158">
        <v>6</v>
      </c>
    </row>
    <row r="2159" spans="1:53" x14ac:dyDescent="0.25">
      <c r="A2159">
        <v>138</v>
      </c>
      <c r="B2159" t="s">
        <v>65</v>
      </c>
      <c r="C2159" t="s">
        <v>967</v>
      </c>
      <c r="D2159"/>
      <c r="E2159">
        <v>1</v>
      </c>
      <c r="F2159">
        <v>4</v>
      </c>
      <c r="G2159">
        <v>2</v>
      </c>
      <c r="H2159">
        <v>1</v>
      </c>
      <c r="I2159">
        <v>0</v>
      </c>
      <c r="J2159">
        <v>0</v>
      </c>
      <c r="K2159">
        <v>0</v>
      </c>
      <c r="L2159">
        <v>1</v>
      </c>
      <c r="M2159" t="s">
        <v>968</v>
      </c>
      <c r="O2159" s="101">
        <f>IF(ISBLANK(C2159),O2158,IF(COUNTIF(C$2:C2159,C2159)&gt;1,O2158,1+MAX(O2158,0)))</f>
        <v>57</v>
      </c>
      <c r="P2159" s="45">
        <f t="shared" si="748"/>
        <v>31</v>
      </c>
      <c r="Q2159" s="33" t="str">
        <f t="shared" si="749"/>
        <v/>
      </c>
      <c r="R2159" s="33">
        <f t="shared" si="750"/>
        <v>4</v>
      </c>
      <c r="S2159" s="33" t="str">
        <f t="shared" si="751"/>
        <v>138_4</v>
      </c>
      <c r="T2159" s="35" t="str">
        <f t="shared" si="752"/>
        <v>138AM</v>
      </c>
      <c r="U2159" s="35" t="str">
        <f t="shared" si="753"/>
        <v>138AMNS</v>
      </c>
      <c r="V2159" s="35" t="str">
        <f t="shared" si="747"/>
        <v>2E</v>
      </c>
      <c r="W2159" s="35" t="str">
        <f t="shared" si="740"/>
        <v>138AM2E142</v>
      </c>
      <c r="X2159" s="388">
        <f t="shared" si="741"/>
        <v>0</v>
      </c>
      <c r="Y2159" s="388">
        <f t="shared" si="742"/>
        <v>1</v>
      </c>
      <c r="Z2159" s="280" t="str">
        <f t="shared" si="733"/>
        <v/>
      </c>
      <c r="AA2159" s="280" t="str">
        <f t="shared" si="734"/>
        <v/>
      </c>
      <c r="AB2159" s="389" t="str">
        <f t="shared" si="743"/>
        <v/>
      </c>
      <c r="AC2159" s="389" t="str">
        <f t="shared" si="744"/>
        <v/>
      </c>
      <c r="AD2159" s="390" t="str">
        <f t="shared" si="735"/>
        <v/>
      </c>
      <c r="AE2159" s="282">
        <f t="shared" si="736"/>
        <v>0</v>
      </c>
      <c r="AF2159" s="359">
        <f t="shared" si="737"/>
        <v>0</v>
      </c>
      <c r="AG2159" s="280">
        <f t="shared" si="738"/>
        <v>0</v>
      </c>
      <c r="AH2159" s="280">
        <f t="shared" si="754"/>
        <v>0</v>
      </c>
      <c r="AI2159" s="280">
        <f>IF(ISBLANK(T2159),AI2158,IF(COUNTIF(T$2:T2159,T2159)&gt;1,AI2158,1+MAX(AI2158,0)))</f>
        <v>57</v>
      </c>
      <c r="AL2159" s="391" t="str">
        <f t="shared" si="745"/>
        <v/>
      </c>
      <c r="AM2159" s="391" t="str">
        <f t="shared" si="746"/>
        <v/>
      </c>
      <c r="AO2159" s="310" t="str">
        <f t="shared" si="739"/>
        <v/>
      </c>
      <c r="AP2159" s="310">
        <f>SUM(AO$1:AO2159)</f>
        <v>0</v>
      </c>
      <c r="AQ2159" s="310">
        <f>SUM(AK$2:AK2159)</f>
        <v>14</v>
      </c>
      <c r="AR2159" s="310">
        <f>COUNTA(AJ$2:AJ2159)</f>
        <v>14</v>
      </c>
      <c r="AS2159" s="312"/>
      <c r="AT2159" s="312"/>
      <c r="AU2159" s="312"/>
      <c r="AV2159" s="312"/>
      <c r="AW2159" s="312"/>
      <c r="AZ2159">
        <v>0</v>
      </c>
      <c r="BA2159">
        <v>1</v>
      </c>
    </row>
    <row r="2160" spans="1:53" x14ac:dyDescent="0.25">
      <c r="A2160">
        <v>138</v>
      </c>
      <c r="B2160" t="s">
        <v>65</v>
      </c>
      <c r="C2160" t="s">
        <v>967</v>
      </c>
      <c r="D2160"/>
      <c r="E2160">
        <v>1</v>
      </c>
      <c r="F2160">
        <v>4</v>
      </c>
      <c r="G2160">
        <v>3</v>
      </c>
      <c r="H2160">
        <v>1</v>
      </c>
      <c r="I2160">
        <v>0</v>
      </c>
      <c r="J2160">
        <v>0</v>
      </c>
      <c r="K2160">
        <v>1</v>
      </c>
      <c r="L2160">
        <v>1</v>
      </c>
      <c r="M2160" t="s">
        <v>968</v>
      </c>
      <c r="O2160" s="101">
        <f>IF(ISBLANK(C2160),O2159,IF(COUNTIF(C$2:C2160,C2160)&gt;1,O2159,1+MAX(O2159,0)))</f>
        <v>57</v>
      </c>
      <c r="P2160" s="45">
        <f t="shared" si="748"/>
        <v>31</v>
      </c>
      <c r="Q2160" s="33" t="str">
        <f t="shared" si="749"/>
        <v/>
      </c>
      <c r="R2160" s="33">
        <f t="shared" si="750"/>
        <v>4</v>
      </c>
      <c r="S2160" s="33" t="str">
        <f t="shared" si="751"/>
        <v>138_4</v>
      </c>
      <c r="T2160" s="35" t="str">
        <f t="shared" si="752"/>
        <v>138AM</v>
      </c>
      <c r="U2160" s="35" t="str">
        <f t="shared" si="753"/>
        <v>138AMEW</v>
      </c>
      <c r="V2160" s="35" t="str">
        <f t="shared" si="747"/>
        <v>2E</v>
      </c>
      <c r="W2160" s="35" t="str">
        <f t="shared" si="740"/>
        <v>138AM2E143</v>
      </c>
      <c r="X2160" s="388">
        <f t="shared" si="741"/>
        <v>1</v>
      </c>
      <c r="Y2160" s="388">
        <f t="shared" si="742"/>
        <v>1</v>
      </c>
      <c r="Z2160" s="280" t="str">
        <f t="shared" si="733"/>
        <v/>
      </c>
      <c r="AA2160" s="280" t="str">
        <f t="shared" si="734"/>
        <v/>
      </c>
      <c r="AB2160" s="389" t="str">
        <f t="shared" si="743"/>
        <v/>
      </c>
      <c r="AC2160" s="389" t="str">
        <f t="shared" si="744"/>
        <v/>
      </c>
      <c r="AD2160" s="390" t="str">
        <f t="shared" si="735"/>
        <v/>
      </c>
      <c r="AE2160" s="282">
        <f t="shared" si="736"/>
        <v>0</v>
      </c>
      <c r="AF2160" s="359">
        <f t="shared" si="737"/>
        <v>0</v>
      </c>
      <c r="AG2160" s="280">
        <f t="shared" si="738"/>
        <v>0</v>
      </c>
      <c r="AH2160" s="280">
        <f t="shared" si="754"/>
        <v>0</v>
      </c>
      <c r="AI2160" s="280">
        <f>IF(ISBLANK(T2160),AI2159,IF(COUNTIF(T$2:T2160,T2160)&gt;1,AI2159,1+MAX(AI2159,0)))</f>
        <v>57</v>
      </c>
      <c r="AL2160" s="391" t="str">
        <f t="shared" si="745"/>
        <v/>
      </c>
      <c r="AM2160" s="391" t="str">
        <f t="shared" si="746"/>
        <v/>
      </c>
      <c r="AO2160" s="310" t="str">
        <f t="shared" si="739"/>
        <v/>
      </c>
      <c r="AP2160" s="310">
        <f>SUM(AO$1:AO2160)</f>
        <v>0</v>
      </c>
      <c r="AQ2160" s="310">
        <f>SUM(AK$2:AK2160)</f>
        <v>14</v>
      </c>
      <c r="AR2160" s="310">
        <f>COUNTA(AJ$2:AJ2160)</f>
        <v>14</v>
      </c>
      <c r="AS2160" s="312"/>
      <c r="AT2160" s="312"/>
      <c r="AU2160" s="312"/>
      <c r="AV2160" s="312"/>
      <c r="AW2160" s="312"/>
      <c r="AZ2160">
        <v>1</v>
      </c>
      <c r="BA2160">
        <v>1</v>
      </c>
    </row>
    <row r="2161" spans="1:53" x14ac:dyDescent="0.25">
      <c r="A2161">
        <v>138</v>
      </c>
      <c r="B2161" t="s">
        <v>65</v>
      </c>
      <c r="C2161" t="s">
        <v>967</v>
      </c>
      <c r="D2161"/>
      <c r="E2161">
        <v>1</v>
      </c>
      <c r="F2161">
        <v>4</v>
      </c>
      <c r="G2161">
        <v>4</v>
      </c>
      <c r="H2161">
        <v>3</v>
      </c>
      <c r="I2161">
        <v>1</v>
      </c>
      <c r="J2161">
        <v>0</v>
      </c>
      <c r="K2161">
        <v>0</v>
      </c>
      <c r="L2161">
        <v>3</v>
      </c>
      <c r="M2161" t="s">
        <v>968</v>
      </c>
      <c r="O2161" s="101">
        <f>IF(ISBLANK(C2161),O2160,IF(COUNTIF(C$2:C2161,C2161)&gt;1,O2160,1+MAX(O2160,0)))</f>
        <v>57</v>
      </c>
      <c r="P2161" s="45">
        <f t="shared" si="748"/>
        <v>31</v>
      </c>
      <c r="Q2161" s="33" t="str">
        <f t="shared" si="749"/>
        <v/>
      </c>
      <c r="R2161" s="33">
        <f t="shared" si="750"/>
        <v>4</v>
      </c>
      <c r="S2161" s="33" t="str">
        <f t="shared" si="751"/>
        <v>138_4</v>
      </c>
      <c r="T2161" s="35" t="str">
        <f t="shared" si="752"/>
        <v>138AM</v>
      </c>
      <c r="U2161" s="35" t="str">
        <f t="shared" si="753"/>
        <v>138AMEW</v>
      </c>
      <c r="V2161" s="35" t="str">
        <f t="shared" si="747"/>
        <v>2E</v>
      </c>
      <c r="W2161" s="35" t="str">
        <f t="shared" si="740"/>
        <v>138AM2E144</v>
      </c>
      <c r="X2161" s="388">
        <f t="shared" si="741"/>
        <v>0</v>
      </c>
      <c r="Y2161" s="388">
        <f t="shared" si="742"/>
        <v>3</v>
      </c>
      <c r="Z2161" s="280" t="str">
        <f t="shared" si="733"/>
        <v/>
      </c>
      <c r="AA2161" s="280" t="str">
        <f t="shared" si="734"/>
        <v/>
      </c>
      <c r="AB2161" s="389" t="str">
        <f t="shared" si="743"/>
        <v/>
      </c>
      <c r="AC2161" s="389" t="str">
        <f t="shared" si="744"/>
        <v/>
      </c>
      <c r="AD2161" s="390" t="str">
        <f t="shared" si="735"/>
        <v/>
      </c>
      <c r="AE2161" s="282">
        <f t="shared" si="736"/>
        <v>0</v>
      </c>
      <c r="AF2161" s="359">
        <f t="shared" si="737"/>
        <v>0</v>
      </c>
      <c r="AG2161" s="280">
        <f t="shared" si="738"/>
        <v>0</v>
      </c>
      <c r="AH2161" s="280">
        <f t="shared" si="754"/>
        <v>0</v>
      </c>
      <c r="AI2161" s="280">
        <f>IF(ISBLANK(T2161),AI2160,IF(COUNTIF(T$2:T2161,T2161)&gt;1,AI2160,1+MAX(AI2160,0)))</f>
        <v>57</v>
      </c>
      <c r="AL2161" s="391" t="str">
        <f t="shared" si="745"/>
        <v/>
      </c>
      <c r="AM2161" s="391" t="str">
        <f t="shared" si="746"/>
        <v/>
      </c>
      <c r="AO2161" s="310" t="str">
        <f t="shared" si="739"/>
        <v/>
      </c>
      <c r="AP2161" s="310">
        <f>SUM(AO$1:AO2161)</f>
        <v>0</v>
      </c>
      <c r="AQ2161" s="310">
        <f>SUM(AK$2:AK2161)</f>
        <v>14</v>
      </c>
      <c r="AR2161" s="310">
        <f>COUNTA(AJ$2:AJ2161)</f>
        <v>14</v>
      </c>
      <c r="AS2161" s="312"/>
      <c r="AT2161" s="312"/>
      <c r="AU2161" s="312"/>
      <c r="AV2161" s="312"/>
      <c r="AW2161" s="312"/>
      <c r="AZ2161">
        <v>0</v>
      </c>
      <c r="BA2161">
        <v>3</v>
      </c>
    </row>
    <row r="2162" spans="1:53" x14ac:dyDescent="0.25">
      <c r="A2162">
        <v>138</v>
      </c>
      <c r="B2162" t="s">
        <v>65</v>
      </c>
      <c r="C2162" t="s">
        <v>967</v>
      </c>
      <c r="D2162"/>
      <c r="E2162">
        <v>2</v>
      </c>
      <c r="F2162">
        <v>1</v>
      </c>
      <c r="G2162">
        <v>1</v>
      </c>
      <c r="H2162">
        <v>1</v>
      </c>
      <c r="I2162">
        <v>0</v>
      </c>
      <c r="J2162">
        <v>0</v>
      </c>
      <c r="K2162">
        <v>0</v>
      </c>
      <c r="L2162">
        <v>1</v>
      </c>
      <c r="M2162"/>
      <c r="O2162" s="101">
        <f>IF(ISBLANK(C2162),O2161,IF(COUNTIF(C$2:C2162,C2162)&gt;1,O2161,1+MAX(O2161,0)))</f>
        <v>57</v>
      </c>
      <c r="P2162" s="45">
        <f t="shared" si="748"/>
        <v>31</v>
      </c>
      <c r="Q2162" s="33" t="str">
        <f t="shared" si="749"/>
        <v/>
      </c>
      <c r="R2162" s="33">
        <f t="shared" si="750"/>
        <v>5</v>
      </c>
      <c r="S2162" s="33" t="str">
        <f t="shared" si="751"/>
        <v>138_5</v>
      </c>
      <c r="T2162" s="35" t="str">
        <f t="shared" si="752"/>
        <v>138AM</v>
      </c>
      <c r="U2162" s="35" t="str">
        <f t="shared" si="753"/>
        <v>138AMNS</v>
      </c>
      <c r="V2162" s="35" t="str">
        <f t="shared" si="747"/>
        <v>2E</v>
      </c>
      <c r="W2162" s="35" t="str">
        <f t="shared" si="740"/>
        <v>138AM2E211</v>
      </c>
      <c r="X2162" s="388">
        <f t="shared" si="741"/>
        <v>0</v>
      </c>
      <c r="Y2162" s="388">
        <f t="shared" si="742"/>
        <v>1</v>
      </c>
      <c r="Z2162" s="280" t="str">
        <f t="shared" si="733"/>
        <v/>
      </c>
      <c r="AA2162" s="280" t="str">
        <f t="shared" si="734"/>
        <v/>
      </c>
      <c r="AB2162" s="389" t="str">
        <f t="shared" si="743"/>
        <v/>
      </c>
      <c r="AC2162" s="389" t="str">
        <f t="shared" si="744"/>
        <v/>
      </c>
      <c r="AD2162" s="390" t="str">
        <f t="shared" si="735"/>
        <v/>
      </c>
      <c r="AE2162" s="282">
        <f t="shared" si="736"/>
        <v>0</v>
      </c>
      <c r="AF2162" s="359">
        <f t="shared" si="737"/>
        <v>0</v>
      </c>
      <c r="AG2162" s="280">
        <f t="shared" si="738"/>
        <v>0</v>
      </c>
      <c r="AH2162" s="280">
        <f t="shared" si="754"/>
        <v>0</v>
      </c>
      <c r="AI2162" s="280">
        <f>IF(ISBLANK(T2162),AI2161,IF(COUNTIF(T$2:T2162,T2162)&gt;1,AI2161,1+MAX(AI2161,0)))</f>
        <v>57</v>
      </c>
      <c r="AL2162" s="391" t="str">
        <f t="shared" si="745"/>
        <v/>
      </c>
      <c r="AM2162" s="391" t="str">
        <f t="shared" si="746"/>
        <v/>
      </c>
      <c r="AO2162" s="310" t="str">
        <f t="shared" si="739"/>
        <v/>
      </c>
      <c r="AP2162" s="310">
        <f>SUM(AO$1:AO2162)</f>
        <v>0</v>
      </c>
      <c r="AQ2162" s="310">
        <f>SUM(AK$2:AK2162)</f>
        <v>14</v>
      </c>
      <c r="AR2162" s="310">
        <f>COUNTA(AJ$2:AJ2162)</f>
        <v>14</v>
      </c>
      <c r="AS2162" s="312"/>
      <c r="AT2162" s="312"/>
      <c r="AU2162" s="312"/>
      <c r="AV2162" s="312"/>
      <c r="AW2162" s="312"/>
      <c r="AZ2162">
        <v>0</v>
      </c>
      <c r="BA2162">
        <v>1</v>
      </c>
    </row>
    <row r="2163" spans="1:53" x14ac:dyDescent="0.25">
      <c r="A2163">
        <v>138</v>
      </c>
      <c r="B2163" t="s">
        <v>65</v>
      </c>
      <c r="C2163" t="s">
        <v>967</v>
      </c>
      <c r="D2163"/>
      <c r="E2163">
        <v>2</v>
      </c>
      <c r="F2163">
        <v>1</v>
      </c>
      <c r="G2163">
        <v>2</v>
      </c>
      <c r="H2163">
        <v>3</v>
      </c>
      <c r="I2163">
        <v>1</v>
      </c>
      <c r="J2163">
        <v>0</v>
      </c>
      <c r="K2163">
        <v>1</v>
      </c>
      <c r="L2163">
        <v>3</v>
      </c>
      <c r="M2163"/>
      <c r="O2163" s="101">
        <f>IF(ISBLANK(C2163),O2162,IF(COUNTIF(C$2:C2163,C2163)&gt;1,O2162,1+MAX(O2162,0)))</f>
        <v>57</v>
      </c>
      <c r="P2163" s="45">
        <f t="shared" si="748"/>
        <v>31</v>
      </c>
      <c r="Q2163" s="33" t="str">
        <f t="shared" si="749"/>
        <v/>
      </c>
      <c r="R2163" s="33">
        <f t="shared" si="750"/>
        <v>5</v>
      </c>
      <c r="S2163" s="33" t="str">
        <f t="shared" si="751"/>
        <v>138_5</v>
      </c>
      <c r="T2163" s="35" t="str">
        <f t="shared" si="752"/>
        <v>138AM</v>
      </c>
      <c r="U2163" s="35" t="str">
        <f t="shared" si="753"/>
        <v>138AMNS</v>
      </c>
      <c r="V2163" s="35" t="str">
        <f t="shared" si="747"/>
        <v>2E</v>
      </c>
      <c r="W2163" s="35" t="str">
        <f t="shared" si="740"/>
        <v>138AM2E212</v>
      </c>
      <c r="X2163" s="388">
        <f t="shared" si="741"/>
        <v>1</v>
      </c>
      <c r="Y2163" s="388">
        <f t="shared" si="742"/>
        <v>3</v>
      </c>
      <c r="Z2163" s="280" t="str">
        <f t="shared" si="733"/>
        <v/>
      </c>
      <c r="AA2163" s="280" t="str">
        <f t="shared" si="734"/>
        <v/>
      </c>
      <c r="AB2163" s="389" t="str">
        <f t="shared" si="743"/>
        <v/>
      </c>
      <c r="AC2163" s="389" t="str">
        <f t="shared" si="744"/>
        <v/>
      </c>
      <c r="AD2163" s="390" t="str">
        <f t="shared" si="735"/>
        <v/>
      </c>
      <c r="AE2163" s="282">
        <f t="shared" si="736"/>
        <v>0</v>
      </c>
      <c r="AF2163" s="359">
        <f t="shared" si="737"/>
        <v>0</v>
      </c>
      <c r="AG2163" s="280">
        <f t="shared" si="738"/>
        <v>0</v>
      </c>
      <c r="AH2163" s="280">
        <f t="shared" si="754"/>
        <v>0</v>
      </c>
      <c r="AI2163" s="280">
        <f>IF(ISBLANK(T2163),AI2162,IF(COUNTIF(T$2:T2163,T2163)&gt;1,AI2162,1+MAX(AI2162,0)))</f>
        <v>57</v>
      </c>
      <c r="AL2163" s="391" t="str">
        <f t="shared" si="745"/>
        <v/>
      </c>
      <c r="AM2163" s="391" t="str">
        <f t="shared" si="746"/>
        <v/>
      </c>
      <c r="AO2163" s="310" t="str">
        <f t="shared" si="739"/>
        <v/>
      </c>
      <c r="AP2163" s="310">
        <f>SUM(AO$1:AO2163)</f>
        <v>0</v>
      </c>
      <c r="AQ2163" s="310">
        <f>SUM(AK$2:AK2163)</f>
        <v>14</v>
      </c>
      <c r="AR2163" s="310">
        <f>COUNTA(AJ$2:AJ2163)</f>
        <v>14</v>
      </c>
      <c r="AS2163" s="312"/>
      <c r="AT2163" s="312"/>
      <c r="AU2163" s="312"/>
      <c r="AV2163" s="312"/>
      <c r="AW2163" s="312"/>
      <c r="AZ2163">
        <v>1</v>
      </c>
      <c r="BA2163">
        <v>3</v>
      </c>
    </row>
    <row r="2164" spans="1:53" x14ac:dyDescent="0.25">
      <c r="A2164">
        <v>138</v>
      </c>
      <c r="B2164" t="s">
        <v>65</v>
      </c>
      <c r="C2164" t="s">
        <v>967</v>
      </c>
      <c r="D2164"/>
      <c r="E2164">
        <v>2</v>
      </c>
      <c r="F2164">
        <v>1</v>
      </c>
      <c r="G2164">
        <v>3</v>
      </c>
      <c r="H2164">
        <v>1</v>
      </c>
      <c r="I2164">
        <v>0</v>
      </c>
      <c r="J2164">
        <v>0</v>
      </c>
      <c r="K2164">
        <v>1</v>
      </c>
      <c r="L2164">
        <v>1</v>
      </c>
      <c r="M2164"/>
      <c r="O2164" s="101">
        <f>IF(ISBLANK(C2164),O2163,IF(COUNTIF(C$2:C2164,C2164)&gt;1,O2163,1+MAX(O2163,0)))</f>
        <v>57</v>
      </c>
      <c r="P2164" s="45">
        <f t="shared" si="748"/>
        <v>31</v>
      </c>
      <c r="Q2164" s="33" t="str">
        <f t="shared" si="749"/>
        <v/>
      </c>
      <c r="R2164" s="33">
        <f t="shared" si="750"/>
        <v>5</v>
      </c>
      <c r="S2164" s="33" t="str">
        <f t="shared" si="751"/>
        <v>138_5</v>
      </c>
      <c r="T2164" s="35" t="str">
        <f t="shared" si="752"/>
        <v>138AM</v>
      </c>
      <c r="U2164" s="35" t="str">
        <f t="shared" si="753"/>
        <v>138AMEW</v>
      </c>
      <c r="V2164" s="35" t="str">
        <f t="shared" si="747"/>
        <v>2E</v>
      </c>
      <c r="W2164" s="35" t="str">
        <f t="shared" si="740"/>
        <v>138AM2E213</v>
      </c>
      <c r="X2164" s="388">
        <f t="shared" si="741"/>
        <v>1</v>
      </c>
      <c r="Y2164" s="388">
        <f t="shared" si="742"/>
        <v>1</v>
      </c>
      <c r="Z2164" s="280" t="str">
        <f t="shared" si="733"/>
        <v/>
      </c>
      <c r="AA2164" s="280" t="str">
        <f t="shared" si="734"/>
        <v/>
      </c>
      <c r="AB2164" s="389" t="str">
        <f t="shared" si="743"/>
        <v/>
      </c>
      <c r="AC2164" s="389" t="str">
        <f t="shared" si="744"/>
        <v/>
      </c>
      <c r="AD2164" s="390" t="str">
        <f t="shared" si="735"/>
        <v/>
      </c>
      <c r="AE2164" s="282">
        <f t="shared" si="736"/>
        <v>0</v>
      </c>
      <c r="AF2164" s="359">
        <f t="shared" si="737"/>
        <v>0</v>
      </c>
      <c r="AG2164" s="280">
        <f t="shared" si="738"/>
        <v>0</v>
      </c>
      <c r="AH2164" s="280">
        <f t="shared" si="754"/>
        <v>0</v>
      </c>
      <c r="AI2164" s="280">
        <f>IF(ISBLANK(T2164),AI2163,IF(COUNTIF(T$2:T2164,T2164)&gt;1,AI2163,1+MAX(AI2163,0)))</f>
        <v>57</v>
      </c>
      <c r="AL2164" s="391" t="str">
        <f t="shared" si="745"/>
        <v/>
      </c>
      <c r="AM2164" s="391" t="str">
        <f t="shared" si="746"/>
        <v/>
      </c>
      <c r="AO2164" s="310" t="str">
        <f t="shared" si="739"/>
        <v/>
      </c>
      <c r="AP2164" s="310">
        <f>SUM(AO$1:AO2164)</f>
        <v>0</v>
      </c>
      <c r="AQ2164" s="310">
        <f>SUM(AK$2:AK2164)</f>
        <v>14</v>
      </c>
      <c r="AR2164" s="310">
        <f>COUNTA(AJ$2:AJ2164)</f>
        <v>14</v>
      </c>
      <c r="AS2164" s="312"/>
      <c r="AT2164" s="312"/>
      <c r="AU2164" s="312"/>
      <c r="AV2164" s="312"/>
      <c r="AW2164" s="312"/>
      <c r="AZ2164">
        <v>1</v>
      </c>
      <c r="BA2164">
        <v>1</v>
      </c>
    </row>
    <row r="2165" spans="1:53" x14ac:dyDescent="0.25">
      <c r="A2165">
        <v>138</v>
      </c>
      <c r="B2165" t="s">
        <v>65</v>
      </c>
      <c r="C2165" t="s">
        <v>967</v>
      </c>
      <c r="D2165"/>
      <c r="E2165">
        <v>2</v>
      </c>
      <c r="F2165">
        <v>1</v>
      </c>
      <c r="G2165">
        <v>4</v>
      </c>
      <c r="H2165">
        <v>2</v>
      </c>
      <c r="I2165">
        <v>1</v>
      </c>
      <c r="J2165">
        <v>1</v>
      </c>
      <c r="K2165">
        <v>1</v>
      </c>
      <c r="L2165">
        <v>1</v>
      </c>
      <c r="M2165"/>
      <c r="O2165" s="101">
        <f>IF(ISBLANK(C2165),O2164,IF(COUNTIF(C$2:C2165,C2165)&gt;1,O2164,1+MAX(O2164,0)))</f>
        <v>57</v>
      </c>
      <c r="P2165" s="45">
        <f t="shared" si="748"/>
        <v>31</v>
      </c>
      <c r="Q2165" s="33" t="str">
        <f t="shared" si="749"/>
        <v/>
      </c>
      <c r="R2165" s="33">
        <f t="shared" si="750"/>
        <v>5</v>
      </c>
      <c r="S2165" s="33" t="str">
        <f t="shared" si="751"/>
        <v>138_5</v>
      </c>
      <c r="T2165" s="35" t="str">
        <f t="shared" si="752"/>
        <v>138AM</v>
      </c>
      <c r="U2165" s="35" t="str">
        <f t="shared" si="753"/>
        <v>138AMEW</v>
      </c>
      <c r="V2165" s="35" t="str">
        <f t="shared" si="747"/>
        <v>2E</v>
      </c>
      <c r="W2165" s="35" t="str">
        <f t="shared" si="740"/>
        <v>138AM2E214</v>
      </c>
      <c r="X2165" s="388">
        <f t="shared" si="741"/>
        <v>1</v>
      </c>
      <c r="Y2165" s="388">
        <f t="shared" si="742"/>
        <v>1</v>
      </c>
      <c r="Z2165" s="280" t="str">
        <f t="shared" si="733"/>
        <v/>
      </c>
      <c r="AA2165" s="280" t="str">
        <f t="shared" si="734"/>
        <v/>
      </c>
      <c r="AB2165" s="389" t="str">
        <f t="shared" si="743"/>
        <v/>
      </c>
      <c r="AC2165" s="389" t="str">
        <f t="shared" si="744"/>
        <v/>
      </c>
      <c r="AD2165" s="390" t="str">
        <f t="shared" si="735"/>
        <v/>
      </c>
      <c r="AE2165" s="282">
        <f t="shared" si="736"/>
        <v>0</v>
      </c>
      <c r="AF2165" s="359">
        <f t="shared" si="737"/>
        <v>0</v>
      </c>
      <c r="AG2165" s="280">
        <f t="shared" si="738"/>
        <v>0</v>
      </c>
      <c r="AH2165" s="280">
        <f t="shared" si="754"/>
        <v>0</v>
      </c>
      <c r="AI2165" s="280">
        <f>IF(ISBLANK(T2165),AI2164,IF(COUNTIF(T$2:T2165,T2165)&gt;1,AI2164,1+MAX(AI2164,0)))</f>
        <v>57</v>
      </c>
      <c r="AL2165" s="391" t="str">
        <f t="shared" si="745"/>
        <v/>
      </c>
      <c r="AM2165" s="391" t="str">
        <f t="shared" si="746"/>
        <v/>
      </c>
      <c r="AO2165" s="310" t="str">
        <f t="shared" si="739"/>
        <v/>
      </c>
      <c r="AP2165" s="310">
        <f>SUM(AO$1:AO2165)</f>
        <v>0</v>
      </c>
      <c r="AQ2165" s="310">
        <f>SUM(AK$2:AK2165)</f>
        <v>14</v>
      </c>
      <c r="AR2165" s="310">
        <f>COUNTA(AJ$2:AJ2165)</f>
        <v>14</v>
      </c>
      <c r="AS2165" s="312"/>
      <c r="AT2165" s="312"/>
      <c r="AU2165" s="312"/>
      <c r="AV2165" s="312"/>
      <c r="AW2165" s="312"/>
      <c r="AZ2165">
        <v>1</v>
      </c>
      <c r="BA2165">
        <v>1</v>
      </c>
    </row>
    <row r="2166" spans="1:53" x14ac:dyDescent="0.25">
      <c r="A2166">
        <v>138</v>
      </c>
      <c r="B2166" t="s">
        <v>65</v>
      </c>
      <c r="C2166" t="s">
        <v>967</v>
      </c>
      <c r="D2166"/>
      <c r="E2166">
        <v>2</v>
      </c>
      <c r="F2166">
        <v>2</v>
      </c>
      <c r="G2166">
        <v>1</v>
      </c>
      <c r="H2166">
        <v>1</v>
      </c>
      <c r="I2166">
        <v>1</v>
      </c>
      <c r="J2166">
        <v>0</v>
      </c>
      <c r="K2166">
        <v>0</v>
      </c>
      <c r="L2166">
        <v>1</v>
      </c>
      <c r="M2166"/>
      <c r="O2166" s="101">
        <f>IF(ISBLANK(C2166),O2165,IF(COUNTIF(C$2:C2166,C2166)&gt;1,O2165,1+MAX(O2165,0)))</f>
        <v>57</v>
      </c>
      <c r="P2166" s="45">
        <f t="shared" si="748"/>
        <v>31</v>
      </c>
      <c r="Q2166" s="33" t="str">
        <f t="shared" si="749"/>
        <v/>
      </c>
      <c r="R2166" s="33">
        <f t="shared" si="750"/>
        <v>6</v>
      </c>
      <c r="S2166" s="33" t="str">
        <f t="shared" si="751"/>
        <v>138_6</v>
      </c>
      <c r="T2166" s="35" t="str">
        <f t="shared" si="752"/>
        <v>138AM</v>
      </c>
      <c r="U2166" s="35" t="str">
        <f t="shared" si="753"/>
        <v>138AMNS</v>
      </c>
      <c r="V2166" s="35" t="str">
        <f t="shared" si="747"/>
        <v>2E</v>
      </c>
      <c r="W2166" s="35" t="str">
        <f t="shared" si="740"/>
        <v>138AM2E221</v>
      </c>
      <c r="X2166" s="388">
        <f t="shared" si="741"/>
        <v>0</v>
      </c>
      <c r="Y2166" s="388">
        <f t="shared" si="742"/>
        <v>1</v>
      </c>
      <c r="Z2166" s="280" t="str">
        <f t="shared" si="733"/>
        <v/>
      </c>
      <c r="AA2166" s="280" t="str">
        <f t="shared" si="734"/>
        <v/>
      </c>
      <c r="AB2166" s="389" t="str">
        <f t="shared" si="743"/>
        <v/>
      </c>
      <c r="AC2166" s="389" t="str">
        <f t="shared" si="744"/>
        <v/>
      </c>
      <c r="AD2166" s="390" t="str">
        <f t="shared" si="735"/>
        <v/>
      </c>
      <c r="AE2166" s="282">
        <f t="shared" si="736"/>
        <v>0</v>
      </c>
      <c r="AF2166" s="359">
        <f t="shared" si="737"/>
        <v>0</v>
      </c>
      <c r="AG2166" s="280">
        <f t="shared" si="738"/>
        <v>0</v>
      </c>
      <c r="AH2166" s="280">
        <f t="shared" si="754"/>
        <v>0</v>
      </c>
      <c r="AI2166" s="280">
        <f>IF(ISBLANK(T2166),AI2165,IF(COUNTIF(T$2:T2166,T2166)&gt;1,AI2165,1+MAX(AI2165,0)))</f>
        <v>57</v>
      </c>
      <c r="AL2166" s="391" t="str">
        <f t="shared" si="745"/>
        <v/>
      </c>
      <c r="AM2166" s="391" t="str">
        <f t="shared" si="746"/>
        <v/>
      </c>
      <c r="AO2166" s="310" t="str">
        <f t="shared" si="739"/>
        <v/>
      </c>
      <c r="AP2166" s="310">
        <f>SUM(AO$1:AO2166)</f>
        <v>0</v>
      </c>
      <c r="AQ2166" s="310">
        <f>SUM(AK$2:AK2166)</f>
        <v>14</v>
      </c>
      <c r="AR2166" s="310">
        <f>COUNTA(AJ$2:AJ2166)</f>
        <v>14</v>
      </c>
      <c r="AS2166" s="312"/>
      <c r="AT2166" s="312"/>
      <c r="AU2166" s="312"/>
      <c r="AV2166" s="312"/>
      <c r="AW2166" s="312"/>
      <c r="AZ2166">
        <v>0</v>
      </c>
      <c r="BA2166">
        <v>1</v>
      </c>
    </row>
    <row r="2167" spans="1:53" x14ac:dyDescent="0.25">
      <c r="A2167">
        <v>138</v>
      </c>
      <c r="B2167" t="s">
        <v>65</v>
      </c>
      <c r="C2167" t="s">
        <v>967</v>
      </c>
      <c r="D2167"/>
      <c r="E2167">
        <v>2</v>
      </c>
      <c r="F2167">
        <v>2</v>
      </c>
      <c r="G2167">
        <v>2</v>
      </c>
      <c r="H2167">
        <v>2</v>
      </c>
      <c r="I2167">
        <v>1</v>
      </c>
      <c r="J2167">
        <v>1</v>
      </c>
      <c r="K2167">
        <v>0</v>
      </c>
      <c r="L2167">
        <v>2</v>
      </c>
      <c r="M2167"/>
      <c r="O2167" s="101">
        <f>IF(ISBLANK(C2167),O2166,IF(COUNTIF(C$2:C2167,C2167)&gt;1,O2166,1+MAX(O2166,0)))</f>
        <v>57</v>
      </c>
      <c r="P2167" s="45">
        <f t="shared" si="748"/>
        <v>31</v>
      </c>
      <c r="Q2167" s="33" t="str">
        <f t="shared" si="749"/>
        <v/>
      </c>
      <c r="R2167" s="33">
        <f t="shared" si="750"/>
        <v>6</v>
      </c>
      <c r="S2167" s="33" t="str">
        <f t="shared" si="751"/>
        <v>138_6</v>
      </c>
      <c r="T2167" s="35" t="str">
        <f t="shared" si="752"/>
        <v>138AM</v>
      </c>
      <c r="U2167" s="35" t="str">
        <f t="shared" si="753"/>
        <v>138AMNS</v>
      </c>
      <c r="V2167" s="35" t="str">
        <f t="shared" si="747"/>
        <v>2E</v>
      </c>
      <c r="W2167" s="35" t="str">
        <f t="shared" si="740"/>
        <v>138AM2E222</v>
      </c>
      <c r="X2167" s="388">
        <f t="shared" si="741"/>
        <v>0</v>
      </c>
      <c r="Y2167" s="388">
        <f t="shared" si="742"/>
        <v>2</v>
      </c>
      <c r="Z2167" s="280" t="str">
        <f t="shared" si="733"/>
        <v/>
      </c>
      <c r="AA2167" s="280" t="str">
        <f t="shared" si="734"/>
        <v/>
      </c>
      <c r="AB2167" s="389" t="str">
        <f t="shared" si="743"/>
        <v/>
      </c>
      <c r="AC2167" s="389" t="str">
        <f t="shared" si="744"/>
        <v/>
      </c>
      <c r="AD2167" s="390" t="str">
        <f t="shared" si="735"/>
        <v/>
      </c>
      <c r="AE2167" s="282">
        <f t="shared" si="736"/>
        <v>0</v>
      </c>
      <c r="AF2167" s="359">
        <f t="shared" si="737"/>
        <v>0</v>
      </c>
      <c r="AG2167" s="280">
        <f t="shared" si="738"/>
        <v>0</v>
      </c>
      <c r="AH2167" s="280">
        <f t="shared" si="754"/>
        <v>0</v>
      </c>
      <c r="AI2167" s="280">
        <f>IF(ISBLANK(T2167),AI2166,IF(COUNTIF(T$2:T2167,T2167)&gt;1,AI2166,1+MAX(AI2166,0)))</f>
        <v>57</v>
      </c>
      <c r="AL2167" s="391" t="str">
        <f t="shared" si="745"/>
        <v/>
      </c>
      <c r="AM2167" s="391" t="str">
        <f t="shared" si="746"/>
        <v/>
      </c>
      <c r="AO2167" s="310" t="str">
        <f t="shared" si="739"/>
        <v/>
      </c>
      <c r="AP2167" s="310">
        <f>SUM(AO$1:AO2167)</f>
        <v>0</v>
      </c>
      <c r="AQ2167" s="310">
        <f>SUM(AK$2:AK2167)</f>
        <v>14</v>
      </c>
      <c r="AR2167" s="310">
        <f>COUNTA(AJ$2:AJ2167)</f>
        <v>14</v>
      </c>
      <c r="AS2167" s="312"/>
      <c r="AT2167" s="312"/>
      <c r="AU2167" s="312"/>
      <c r="AV2167" s="312"/>
      <c r="AW2167" s="312"/>
      <c r="AZ2167">
        <v>0</v>
      </c>
      <c r="BA2167">
        <v>2</v>
      </c>
    </row>
    <row r="2168" spans="1:53" x14ac:dyDescent="0.25">
      <c r="A2168">
        <v>138</v>
      </c>
      <c r="B2168" t="s">
        <v>65</v>
      </c>
      <c r="C2168" t="s">
        <v>967</v>
      </c>
      <c r="D2168"/>
      <c r="E2168">
        <v>2</v>
      </c>
      <c r="F2168">
        <v>2</v>
      </c>
      <c r="G2168">
        <v>3</v>
      </c>
      <c r="H2168">
        <v>1</v>
      </c>
      <c r="I2168">
        <v>0</v>
      </c>
      <c r="J2168">
        <v>0</v>
      </c>
      <c r="K2168">
        <v>1</v>
      </c>
      <c r="L2168">
        <v>1</v>
      </c>
      <c r="M2168"/>
      <c r="O2168" s="101">
        <f>IF(ISBLANK(C2168),O2167,IF(COUNTIF(C$2:C2168,C2168)&gt;1,O2167,1+MAX(O2167,0)))</f>
        <v>57</v>
      </c>
      <c r="P2168" s="45">
        <f t="shared" si="748"/>
        <v>31</v>
      </c>
      <c r="Q2168" s="33" t="str">
        <f t="shared" si="749"/>
        <v/>
      </c>
      <c r="R2168" s="33">
        <f t="shared" si="750"/>
        <v>6</v>
      </c>
      <c r="S2168" s="33" t="str">
        <f t="shared" si="751"/>
        <v>138_6</v>
      </c>
      <c r="T2168" s="35" t="str">
        <f t="shared" si="752"/>
        <v>138AM</v>
      </c>
      <c r="U2168" s="35" t="str">
        <f t="shared" si="753"/>
        <v>138AMEW</v>
      </c>
      <c r="V2168" s="35" t="str">
        <f t="shared" si="747"/>
        <v>2E</v>
      </c>
      <c r="W2168" s="35" t="str">
        <f t="shared" si="740"/>
        <v>138AM2E223</v>
      </c>
      <c r="X2168" s="388">
        <f t="shared" si="741"/>
        <v>1</v>
      </c>
      <c r="Y2168" s="388">
        <f t="shared" si="742"/>
        <v>1</v>
      </c>
      <c r="Z2168" s="280" t="str">
        <f t="shared" si="733"/>
        <v/>
      </c>
      <c r="AA2168" s="280" t="str">
        <f t="shared" si="734"/>
        <v/>
      </c>
      <c r="AB2168" s="389" t="str">
        <f t="shared" si="743"/>
        <v/>
      </c>
      <c r="AC2168" s="389" t="str">
        <f t="shared" si="744"/>
        <v/>
      </c>
      <c r="AD2168" s="390" t="str">
        <f t="shared" si="735"/>
        <v/>
      </c>
      <c r="AE2168" s="282">
        <f t="shared" si="736"/>
        <v>0</v>
      </c>
      <c r="AF2168" s="359">
        <f t="shared" si="737"/>
        <v>0</v>
      </c>
      <c r="AG2168" s="280">
        <f t="shared" si="738"/>
        <v>0</v>
      </c>
      <c r="AH2168" s="280">
        <f t="shared" si="754"/>
        <v>0</v>
      </c>
      <c r="AI2168" s="280">
        <f>IF(ISBLANK(T2168),AI2167,IF(COUNTIF(T$2:T2168,T2168)&gt;1,AI2167,1+MAX(AI2167,0)))</f>
        <v>57</v>
      </c>
      <c r="AL2168" s="391" t="str">
        <f t="shared" si="745"/>
        <v/>
      </c>
      <c r="AM2168" s="391" t="str">
        <f t="shared" si="746"/>
        <v/>
      </c>
      <c r="AO2168" s="310" t="str">
        <f t="shared" si="739"/>
        <v/>
      </c>
      <c r="AP2168" s="310">
        <f>SUM(AO$1:AO2168)</f>
        <v>0</v>
      </c>
      <c r="AQ2168" s="310">
        <f>SUM(AK$2:AK2168)</f>
        <v>14</v>
      </c>
      <c r="AR2168" s="310">
        <f>COUNTA(AJ$2:AJ2168)</f>
        <v>14</v>
      </c>
      <c r="AS2168" s="312"/>
      <c r="AT2168" s="312"/>
      <c r="AU2168" s="312"/>
      <c r="AV2168" s="312"/>
      <c r="AW2168" s="312"/>
      <c r="AZ2168">
        <v>1</v>
      </c>
      <c r="BA2168">
        <v>1</v>
      </c>
    </row>
    <row r="2169" spans="1:53" x14ac:dyDescent="0.25">
      <c r="A2169">
        <v>138</v>
      </c>
      <c r="B2169" t="s">
        <v>65</v>
      </c>
      <c r="C2169" t="s">
        <v>967</v>
      </c>
      <c r="D2169"/>
      <c r="E2169">
        <v>2</v>
      </c>
      <c r="F2169">
        <v>2</v>
      </c>
      <c r="G2169">
        <v>4</v>
      </c>
      <c r="H2169">
        <v>1</v>
      </c>
      <c r="I2169">
        <v>0</v>
      </c>
      <c r="J2169">
        <v>0</v>
      </c>
      <c r="K2169">
        <v>0</v>
      </c>
      <c r="L2169">
        <v>1</v>
      </c>
      <c r="M2169"/>
      <c r="O2169" s="101">
        <f>IF(ISBLANK(C2169),O2168,IF(COUNTIF(C$2:C2169,C2169)&gt;1,O2168,1+MAX(O2168,0)))</f>
        <v>57</v>
      </c>
      <c r="P2169" s="45">
        <f t="shared" si="748"/>
        <v>31</v>
      </c>
      <c r="Q2169" s="33" t="str">
        <f t="shared" si="749"/>
        <v/>
      </c>
      <c r="R2169" s="33">
        <f t="shared" si="750"/>
        <v>6</v>
      </c>
      <c r="S2169" s="33" t="str">
        <f t="shared" si="751"/>
        <v>138_6</v>
      </c>
      <c r="T2169" s="35" t="str">
        <f t="shared" si="752"/>
        <v>138AM</v>
      </c>
      <c r="U2169" s="35" t="str">
        <f t="shared" si="753"/>
        <v>138AMEW</v>
      </c>
      <c r="V2169" s="35" t="str">
        <f t="shared" si="747"/>
        <v>2E</v>
      </c>
      <c r="W2169" s="35" t="str">
        <f t="shared" si="740"/>
        <v>138AM2E224</v>
      </c>
      <c r="X2169" s="388">
        <f t="shared" si="741"/>
        <v>0</v>
      </c>
      <c r="Y2169" s="388">
        <f t="shared" si="742"/>
        <v>1</v>
      </c>
      <c r="Z2169" s="280" t="str">
        <f t="shared" si="733"/>
        <v/>
      </c>
      <c r="AA2169" s="280" t="str">
        <f t="shared" si="734"/>
        <v/>
      </c>
      <c r="AB2169" s="389" t="str">
        <f t="shared" si="743"/>
        <v/>
      </c>
      <c r="AC2169" s="389" t="str">
        <f t="shared" si="744"/>
        <v/>
      </c>
      <c r="AD2169" s="390" t="str">
        <f t="shared" si="735"/>
        <v/>
      </c>
      <c r="AE2169" s="282">
        <f t="shared" si="736"/>
        <v>0</v>
      </c>
      <c r="AF2169" s="359">
        <f t="shared" si="737"/>
        <v>0</v>
      </c>
      <c r="AG2169" s="280">
        <f t="shared" si="738"/>
        <v>0</v>
      </c>
      <c r="AH2169" s="280">
        <f t="shared" si="754"/>
        <v>0</v>
      </c>
      <c r="AI2169" s="280">
        <f>IF(ISBLANK(T2169),AI2168,IF(COUNTIF(T$2:T2169,T2169)&gt;1,AI2168,1+MAX(AI2168,0)))</f>
        <v>57</v>
      </c>
      <c r="AL2169" s="391" t="str">
        <f t="shared" si="745"/>
        <v/>
      </c>
      <c r="AM2169" s="391" t="str">
        <f t="shared" si="746"/>
        <v/>
      </c>
      <c r="AO2169" s="310" t="str">
        <f t="shared" si="739"/>
        <v/>
      </c>
      <c r="AP2169" s="310">
        <f>SUM(AO$1:AO2169)</f>
        <v>0</v>
      </c>
      <c r="AQ2169" s="310">
        <f>SUM(AK$2:AK2169)</f>
        <v>14</v>
      </c>
      <c r="AR2169" s="310">
        <f>COUNTA(AJ$2:AJ2169)</f>
        <v>14</v>
      </c>
      <c r="AS2169" s="312"/>
      <c r="AT2169" s="312"/>
      <c r="AU2169" s="312"/>
      <c r="AV2169" s="312"/>
      <c r="AW2169" s="312"/>
      <c r="AZ2169">
        <v>0</v>
      </c>
      <c r="BA2169">
        <v>1</v>
      </c>
    </row>
    <row r="2170" spans="1:53" x14ac:dyDescent="0.25">
      <c r="A2170">
        <v>138</v>
      </c>
      <c r="B2170" t="s">
        <v>65</v>
      </c>
      <c r="C2170" t="s">
        <v>967</v>
      </c>
      <c r="D2170"/>
      <c r="E2170">
        <v>2</v>
      </c>
      <c r="F2170">
        <v>3</v>
      </c>
      <c r="G2170">
        <v>1</v>
      </c>
      <c r="H2170">
        <v>11</v>
      </c>
      <c r="I2170">
        <v>1</v>
      </c>
      <c r="J2170">
        <v>2</v>
      </c>
      <c r="K2170">
        <v>2</v>
      </c>
      <c r="L2170">
        <v>11</v>
      </c>
      <c r="M2170"/>
      <c r="O2170" s="101">
        <f>IF(ISBLANK(C2170),O2169,IF(COUNTIF(C$2:C2170,C2170)&gt;1,O2169,1+MAX(O2169,0)))</f>
        <v>57</v>
      </c>
      <c r="P2170" s="45">
        <f t="shared" si="748"/>
        <v>31</v>
      </c>
      <c r="Q2170" s="33" t="str">
        <f t="shared" si="749"/>
        <v/>
      </c>
      <c r="R2170" s="33">
        <f t="shared" si="750"/>
        <v>7</v>
      </c>
      <c r="S2170" s="33" t="str">
        <f t="shared" si="751"/>
        <v>138_7</v>
      </c>
      <c r="T2170" s="35" t="str">
        <f t="shared" si="752"/>
        <v>138AM</v>
      </c>
      <c r="U2170" s="35" t="str">
        <f t="shared" si="753"/>
        <v>138AMNS</v>
      </c>
      <c r="V2170" s="35" t="str">
        <f t="shared" si="747"/>
        <v>2E</v>
      </c>
      <c r="W2170" s="35" t="str">
        <f t="shared" si="740"/>
        <v>138AM2E231</v>
      </c>
      <c r="X2170" s="388">
        <f t="shared" si="741"/>
        <v>2</v>
      </c>
      <c r="Y2170" s="388">
        <f t="shared" si="742"/>
        <v>11</v>
      </c>
      <c r="Z2170" s="280" t="str">
        <f t="shared" si="733"/>
        <v/>
      </c>
      <c r="AA2170" s="280" t="str">
        <f t="shared" si="734"/>
        <v/>
      </c>
      <c r="AB2170" s="389" t="str">
        <f t="shared" si="743"/>
        <v/>
      </c>
      <c r="AC2170" s="389" t="str">
        <f t="shared" si="744"/>
        <v/>
      </c>
      <c r="AD2170" s="390" t="str">
        <f t="shared" si="735"/>
        <v/>
      </c>
      <c r="AE2170" s="282">
        <f t="shared" si="736"/>
        <v>0</v>
      </c>
      <c r="AF2170" s="359">
        <f t="shared" si="737"/>
        <v>0</v>
      </c>
      <c r="AG2170" s="280">
        <f t="shared" si="738"/>
        <v>0</v>
      </c>
      <c r="AH2170" s="280">
        <f t="shared" si="754"/>
        <v>0</v>
      </c>
      <c r="AI2170" s="280">
        <f>IF(ISBLANK(T2170),AI2169,IF(COUNTIF(T$2:T2170,T2170)&gt;1,AI2169,1+MAX(AI2169,0)))</f>
        <v>57</v>
      </c>
      <c r="AL2170" s="391" t="str">
        <f t="shared" si="745"/>
        <v/>
      </c>
      <c r="AM2170" s="391" t="str">
        <f t="shared" si="746"/>
        <v/>
      </c>
      <c r="AO2170" s="310" t="str">
        <f t="shared" si="739"/>
        <v/>
      </c>
      <c r="AP2170" s="310">
        <f>SUM(AO$1:AO2170)</f>
        <v>0</v>
      </c>
      <c r="AQ2170" s="310">
        <f>SUM(AK$2:AK2170)</f>
        <v>14</v>
      </c>
      <c r="AR2170" s="310">
        <f>COUNTA(AJ$2:AJ2170)</f>
        <v>14</v>
      </c>
      <c r="AS2170" s="312"/>
      <c r="AT2170" s="312"/>
      <c r="AU2170" s="312"/>
      <c r="AV2170" s="312"/>
      <c r="AW2170" s="312"/>
      <c r="AZ2170">
        <v>2</v>
      </c>
      <c r="BA2170">
        <v>11</v>
      </c>
    </row>
    <row r="2171" spans="1:53" x14ac:dyDescent="0.25">
      <c r="A2171">
        <v>138</v>
      </c>
      <c r="B2171" t="s">
        <v>65</v>
      </c>
      <c r="C2171" t="s">
        <v>967</v>
      </c>
      <c r="D2171"/>
      <c r="E2171">
        <v>2</v>
      </c>
      <c r="F2171">
        <v>3</v>
      </c>
      <c r="G2171">
        <v>2</v>
      </c>
      <c r="H2171">
        <v>1</v>
      </c>
      <c r="I2171">
        <v>0</v>
      </c>
      <c r="J2171">
        <v>1</v>
      </c>
      <c r="K2171">
        <v>0</v>
      </c>
      <c r="L2171">
        <v>1</v>
      </c>
      <c r="M2171"/>
      <c r="O2171" s="101">
        <f>IF(ISBLANK(C2171),O2170,IF(COUNTIF(C$2:C2171,C2171)&gt;1,O2170,1+MAX(O2170,0)))</f>
        <v>57</v>
      </c>
      <c r="P2171" s="45">
        <f t="shared" si="748"/>
        <v>31</v>
      </c>
      <c r="Q2171" s="33" t="str">
        <f t="shared" si="749"/>
        <v/>
      </c>
      <c r="R2171" s="33">
        <f t="shared" si="750"/>
        <v>7</v>
      </c>
      <c r="S2171" s="33" t="str">
        <f t="shared" si="751"/>
        <v>138_7</v>
      </c>
      <c r="T2171" s="35" t="str">
        <f t="shared" si="752"/>
        <v>138AM</v>
      </c>
      <c r="U2171" s="35" t="str">
        <f t="shared" si="753"/>
        <v>138AMNS</v>
      </c>
      <c r="V2171" s="35" t="str">
        <f t="shared" si="747"/>
        <v>2E</v>
      </c>
      <c r="W2171" s="35" t="str">
        <f t="shared" si="740"/>
        <v>138AM2E232</v>
      </c>
      <c r="X2171" s="388">
        <f t="shared" si="741"/>
        <v>0</v>
      </c>
      <c r="Y2171" s="388">
        <f t="shared" si="742"/>
        <v>1</v>
      </c>
      <c r="Z2171" s="280" t="str">
        <f t="shared" si="733"/>
        <v/>
      </c>
      <c r="AA2171" s="280" t="str">
        <f t="shared" si="734"/>
        <v/>
      </c>
      <c r="AB2171" s="389" t="str">
        <f t="shared" si="743"/>
        <v/>
      </c>
      <c r="AC2171" s="389" t="str">
        <f t="shared" si="744"/>
        <v/>
      </c>
      <c r="AD2171" s="390" t="str">
        <f t="shared" si="735"/>
        <v/>
      </c>
      <c r="AE2171" s="282">
        <f t="shared" si="736"/>
        <v>0</v>
      </c>
      <c r="AF2171" s="359">
        <f t="shared" si="737"/>
        <v>0</v>
      </c>
      <c r="AG2171" s="280">
        <f t="shared" si="738"/>
        <v>0</v>
      </c>
      <c r="AH2171" s="280">
        <f t="shared" si="754"/>
        <v>0</v>
      </c>
      <c r="AI2171" s="280">
        <f>IF(ISBLANK(T2171),AI2170,IF(COUNTIF(T$2:T2171,T2171)&gt;1,AI2170,1+MAX(AI2170,0)))</f>
        <v>57</v>
      </c>
      <c r="AL2171" s="391" t="str">
        <f t="shared" si="745"/>
        <v/>
      </c>
      <c r="AM2171" s="391" t="str">
        <f t="shared" si="746"/>
        <v/>
      </c>
      <c r="AO2171" s="310" t="str">
        <f t="shared" si="739"/>
        <v/>
      </c>
      <c r="AP2171" s="310">
        <f>SUM(AO$1:AO2171)</f>
        <v>0</v>
      </c>
      <c r="AQ2171" s="310">
        <f>SUM(AK$2:AK2171)</f>
        <v>14</v>
      </c>
      <c r="AR2171" s="310">
        <f>COUNTA(AJ$2:AJ2171)</f>
        <v>14</v>
      </c>
      <c r="AS2171" s="312"/>
      <c r="AT2171" s="312"/>
      <c r="AU2171" s="312"/>
      <c r="AV2171" s="312"/>
      <c r="AW2171" s="312"/>
      <c r="AZ2171">
        <v>0</v>
      </c>
      <c r="BA2171">
        <v>1</v>
      </c>
    </row>
    <row r="2172" spans="1:53" x14ac:dyDescent="0.25">
      <c r="A2172">
        <v>138</v>
      </c>
      <c r="B2172" t="s">
        <v>65</v>
      </c>
      <c r="C2172" t="s">
        <v>967</v>
      </c>
      <c r="D2172"/>
      <c r="E2172">
        <v>2</v>
      </c>
      <c r="F2172">
        <v>3</v>
      </c>
      <c r="G2172">
        <v>3</v>
      </c>
      <c r="H2172">
        <v>5</v>
      </c>
      <c r="I2172">
        <v>3</v>
      </c>
      <c r="J2172">
        <v>0</v>
      </c>
      <c r="K2172">
        <v>3</v>
      </c>
      <c r="L2172">
        <v>5</v>
      </c>
      <c r="M2172"/>
      <c r="O2172" s="101">
        <f>IF(ISBLANK(C2172),O2171,IF(COUNTIF(C$2:C2172,C2172)&gt;1,O2171,1+MAX(O2171,0)))</f>
        <v>57</v>
      </c>
      <c r="P2172" s="45">
        <f t="shared" si="748"/>
        <v>31</v>
      </c>
      <c r="Q2172" s="33" t="str">
        <f t="shared" si="749"/>
        <v/>
      </c>
      <c r="R2172" s="33">
        <f t="shared" si="750"/>
        <v>7</v>
      </c>
      <c r="S2172" s="33" t="str">
        <f t="shared" si="751"/>
        <v>138_7</v>
      </c>
      <c r="T2172" s="35" t="str">
        <f t="shared" si="752"/>
        <v>138AM</v>
      </c>
      <c r="U2172" s="35" t="str">
        <f t="shared" si="753"/>
        <v>138AMEW</v>
      </c>
      <c r="V2172" s="35" t="str">
        <f t="shared" si="747"/>
        <v>2E</v>
      </c>
      <c r="W2172" s="35" t="str">
        <f t="shared" si="740"/>
        <v>138AM2E233</v>
      </c>
      <c r="X2172" s="388">
        <f t="shared" si="741"/>
        <v>3</v>
      </c>
      <c r="Y2172" s="388">
        <f t="shared" si="742"/>
        <v>5</v>
      </c>
      <c r="Z2172" s="280" t="str">
        <f t="shared" si="733"/>
        <v/>
      </c>
      <c r="AA2172" s="280" t="str">
        <f t="shared" si="734"/>
        <v/>
      </c>
      <c r="AB2172" s="389" t="str">
        <f t="shared" si="743"/>
        <v/>
      </c>
      <c r="AC2172" s="389" t="str">
        <f t="shared" si="744"/>
        <v/>
      </c>
      <c r="AD2172" s="390" t="str">
        <f t="shared" si="735"/>
        <v/>
      </c>
      <c r="AE2172" s="282">
        <f t="shared" si="736"/>
        <v>0</v>
      </c>
      <c r="AF2172" s="359">
        <f t="shared" si="737"/>
        <v>0</v>
      </c>
      <c r="AG2172" s="280">
        <f t="shared" si="738"/>
        <v>0</v>
      </c>
      <c r="AH2172" s="280">
        <f t="shared" si="754"/>
        <v>0</v>
      </c>
      <c r="AI2172" s="280">
        <f>IF(ISBLANK(T2172),AI2171,IF(COUNTIF(T$2:T2172,T2172)&gt;1,AI2171,1+MAX(AI2171,0)))</f>
        <v>57</v>
      </c>
      <c r="AL2172" s="391" t="str">
        <f t="shared" si="745"/>
        <v/>
      </c>
      <c r="AM2172" s="391" t="str">
        <f t="shared" si="746"/>
        <v/>
      </c>
      <c r="AO2172" s="310" t="str">
        <f t="shared" si="739"/>
        <v/>
      </c>
      <c r="AP2172" s="310">
        <f>SUM(AO$1:AO2172)</f>
        <v>0</v>
      </c>
      <c r="AQ2172" s="310">
        <f>SUM(AK$2:AK2172)</f>
        <v>14</v>
      </c>
      <c r="AR2172" s="310">
        <f>COUNTA(AJ$2:AJ2172)</f>
        <v>14</v>
      </c>
      <c r="AS2172" s="312"/>
      <c r="AT2172" s="312"/>
      <c r="AU2172" s="312"/>
      <c r="AV2172" s="312"/>
      <c r="AW2172" s="312"/>
      <c r="AZ2172">
        <v>3</v>
      </c>
      <c r="BA2172">
        <v>5</v>
      </c>
    </row>
    <row r="2173" spans="1:53" x14ac:dyDescent="0.25">
      <c r="A2173">
        <v>138</v>
      </c>
      <c r="B2173" t="s">
        <v>65</v>
      </c>
      <c r="C2173" t="s">
        <v>967</v>
      </c>
      <c r="D2173"/>
      <c r="E2173">
        <v>2</v>
      </c>
      <c r="F2173">
        <v>3</v>
      </c>
      <c r="G2173">
        <v>4</v>
      </c>
      <c r="H2173">
        <v>5</v>
      </c>
      <c r="I2173">
        <v>2</v>
      </c>
      <c r="J2173">
        <v>0</v>
      </c>
      <c r="K2173">
        <v>1</v>
      </c>
      <c r="L2173">
        <v>5</v>
      </c>
      <c r="M2173"/>
      <c r="O2173" s="101">
        <f>IF(ISBLANK(C2173),O2172,IF(COUNTIF(C$2:C2173,C2173)&gt;1,O2172,1+MAX(O2172,0)))</f>
        <v>57</v>
      </c>
      <c r="P2173" s="45">
        <f t="shared" si="748"/>
        <v>31</v>
      </c>
      <c r="Q2173" s="33" t="str">
        <f t="shared" si="749"/>
        <v/>
      </c>
      <c r="R2173" s="33">
        <f t="shared" si="750"/>
        <v>7</v>
      </c>
      <c r="S2173" s="33" t="str">
        <f t="shared" si="751"/>
        <v>138_7</v>
      </c>
      <c r="T2173" s="35" t="str">
        <f t="shared" si="752"/>
        <v>138AM</v>
      </c>
      <c r="U2173" s="35" t="str">
        <f t="shared" si="753"/>
        <v>138AMEW</v>
      </c>
      <c r="V2173" s="35" t="str">
        <f t="shared" si="747"/>
        <v>2E</v>
      </c>
      <c r="W2173" s="35" t="str">
        <f t="shared" si="740"/>
        <v>138AM2E234</v>
      </c>
      <c r="X2173" s="388">
        <f t="shared" si="741"/>
        <v>1</v>
      </c>
      <c r="Y2173" s="388">
        <f t="shared" si="742"/>
        <v>5</v>
      </c>
      <c r="Z2173" s="280" t="str">
        <f t="shared" si="733"/>
        <v/>
      </c>
      <c r="AA2173" s="280" t="str">
        <f t="shared" si="734"/>
        <v/>
      </c>
      <c r="AB2173" s="389" t="str">
        <f t="shared" si="743"/>
        <v/>
      </c>
      <c r="AC2173" s="389" t="str">
        <f t="shared" si="744"/>
        <v/>
      </c>
      <c r="AD2173" s="390" t="str">
        <f t="shared" si="735"/>
        <v/>
      </c>
      <c r="AE2173" s="282">
        <f t="shared" si="736"/>
        <v>0</v>
      </c>
      <c r="AF2173" s="359">
        <f t="shared" si="737"/>
        <v>0</v>
      </c>
      <c r="AG2173" s="280">
        <f t="shared" si="738"/>
        <v>0</v>
      </c>
      <c r="AH2173" s="280">
        <f t="shared" si="754"/>
        <v>0</v>
      </c>
      <c r="AI2173" s="280">
        <f>IF(ISBLANK(T2173),AI2172,IF(COUNTIF(T$2:T2173,T2173)&gt;1,AI2172,1+MAX(AI2172,0)))</f>
        <v>57</v>
      </c>
      <c r="AL2173" s="391" t="str">
        <f t="shared" si="745"/>
        <v/>
      </c>
      <c r="AM2173" s="391" t="str">
        <f t="shared" si="746"/>
        <v/>
      </c>
      <c r="AO2173" s="310" t="str">
        <f t="shared" si="739"/>
        <v/>
      </c>
      <c r="AP2173" s="310">
        <f>SUM(AO$1:AO2173)</f>
        <v>0</v>
      </c>
      <c r="AQ2173" s="310">
        <f>SUM(AK$2:AK2173)</f>
        <v>14</v>
      </c>
      <c r="AR2173" s="310">
        <f>COUNTA(AJ$2:AJ2173)</f>
        <v>14</v>
      </c>
      <c r="AS2173" s="312"/>
      <c r="AT2173" s="312"/>
      <c r="AU2173" s="312"/>
      <c r="AV2173" s="312"/>
      <c r="AW2173" s="312"/>
      <c r="AZ2173">
        <v>1</v>
      </c>
      <c r="BA2173">
        <v>5</v>
      </c>
    </row>
    <row r="2174" spans="1:53" x14ac:dyDescent="0.25">
      <c r="A2174">
        <v>138</v>
      </c>
      <c r="B2174" t="s">
        <v>65</v>
      </c>
      <c r="C2174" t="s">
        <v>967</v>
      </c>
      <c r="D2174"/>
      <c r="E2174">
        <v>2</v>
      </c>
      <c r="F2174">
        <v>4</v>
      </c>
      <c r="G2174">
        <v>1</v>
      </c>
      <c r="H2174">
        <v>16</v>
      </c>
      <c r="I2174">
        <v>5</v>
      </c>
      <c r="J2174">
        <v>2</v>
      </c>
      <c r="K2174">
        <v>1</v>
      </c>
      <c r="L2174">
        <v>15</v>
      </c>
      <c r="M2174"/>
      <c r="O2174" s="101">
        <f>IF(ISBLANK(C2174),O2173,IF(COUNTIF(C$2:C2174,C2174)&gt;1,O2173,1+MAX(O2173,0)))</f>
        <v>57</v>
      </c>
      <c r="P2174" s="45">
        <f t="shared" si="748"/>
        <v>31</v>
      </c>
      <c r="Q2174" s="33" t="str">
        <f t="shared" si="749"/>
        <v/>
      </c>
      <c r="R2174" s="33">
        <f t="shared" si="750"/>
        <v>8</v>
      </c>
      <c r="S2174" s="33" t="str">
        <f t="shared" si="751"/>
        <v>138_8</v>
      </c>
      <c r="T2174" s="35" t="str">
        <f t="shared" si="752"/>
        <v>138AM</v>
      </c>
      <c r="U2174" s="35" t="str">
        <f t="shared" si="753"/>
        <v>138AMNS</v>
      </c>
      <c r="V2174" s="35" t="str">
        <f t="shared" si="747"/>
        <v>2E</v>
      </c>
      <c r="W2174" s="35" t="str">
        <f t="shared" si="740"/>
        <v>138AM2E241</v>
      </c>
      <c r="X2174" s="388">
        <f t="shared" si="741"/>
        <v>1</v>
      </c>
      <c r="Y2174" s="388">
        <f t="shared" si="742"/>
        <v>15</v>
      </c>
      <c r="Z2174" s="280" t="str">
        <f t="shared" si="733"/>
        <v/>
      </c>
      <c r="AA2174" s="280" t="str">
        <f t="shared" si="734"/>
        <v/>
      </c>
      <c r="AB2174" s="389" t="str">
        <f t="shared" si="743"/>
        <v/>
      </c>
      <c r="AC2174" s="389" t="str">
        <f t="shared" si="744"/>
        <v/>
      </c>
      <c r="AD2174" s="390" t="str">
        <f t="shared" si="735"/>
        <v/>
      </c>
      <c r="AE2174" s="282">
        <f t="shared" si="736"/>
        <v>0</v>
      </c>
      <c r="AF2174" s="359">
        <f t="shared" si="737"/>
        <v>0</v>
      </c>
      <c r="AG2174" s="280">
        <f t="shared" si="738"/>
        <v>0</v>
      </c>
      <c r="AH2174" s="280">
        <f t="shared" si="754"/>
        <v>0</v>
      </c>
      <c r="AI2174" s="280">
        <f>IF(ISBLANK(T2174),AI2173,IF(COUNTIF(T$2:T2174,T2174)&gt;1,AI2173,1+MAX(AI2173,0)))</f>
        <v>57</v>
      </c>
      <c r="AL2174" s="391" t="str">
        <f t="shared" si="745"/>
        <v/>
      </c>
      <c r="AM2174" s="391" t="str">
        <f t="shared" si="746"/>
        <v/>
      </c>
      <c r="AO2174" s="310" t="str">
        <f t="shared" si="739"/>
        <v/>
      </c>
      <c r="AP2174" s="310">
        <f>SUM(AO$1:AO2174)</f>
        <v>0</v>
      </c>
      <c r="AQ2174" s="310">
        <f>SUM(AK$2:AK2174)</f>
        <v>14</v>
      </c>
      <c r="AR2174" s="310">
        <f>COUNTA(AJ$2:AJ2174)</f>
        <v>14</v>
      </c>
      <c r="AS2174" s="312"/>
      <c r="AT2174" s="312"/>
      <c r="AU2174" s="312"/>
      <c r="AV2174" s="312"/>
      <c r="AW2174" s="312"/>
      <c r="AZ2174">
        <v>1</v>
      </c>
      <c r="BA2174">
        <v>15</v>
      </c>
    </row>
    <row r="2175" spans="1:53" x14ac:dyDescent="0.25">
      <c r="A2175">
        <v>138</v>
      </c>
      <c r="B2175" t="s">
        <v>65</v>
      </c>
      <c r="C2175" t="s">
        <v>967</v>
      </c>
      <c r="D2175"/>
      <c r="E2175">
        <v>2</v>
      </c>
      <c r="F2175">
        <v>4</v>
      </c>
      <c r="G2175">
        <v>2</v>
      </c>
      <c r="H2175">
        <v>2</v>
      </c>
      <c r="I2175">
        <v>0</v>
      </c>
      <c r="J2175">
        <v>0</v>
      </c>
      <c r="K2175">
        <v>1</v>
      </c>
      <c r="L2175">
        <v>2</v>
      </c>
      <c r="M2175"/>
      <c r="O2175" s="101">
        <f>IF(ISBLANK(C2175),O2174,IF(COUNTIF(C$2:C2175,C2175)&gt;1,O2174,1+MAX(O2174,0)))</f>
        <v>57</v>
      </c>
      <c r="P2175" s="45">
        <f t="shared" si="748"/>
        <v>31</v>
      </c>
      <c r="Q2175" s="33" t="str">
        <f t="shared" si="749"/>
        <v/>
      </c>
      <c r="R2175" s="33">
        <f t="shared" si="750"/>
        <v>8</v>
      </c>
      <c r="S2175" s="33" t="str">
        <f t="shared" si="751"/>
        <v>138_8</v>
      </c>
      <c r="T2175" s="35" t="str">
        <f t="shared" si="752"/>
        <v>138AM</v>
      </c>
      <c r="U2175" s="35" t="str">
        <f t="shared" si="753"/>
        <v>138AMNS</v>
      </c>
      <c r="V2175" s="35" t="str">
        <f t="shared" si="747"/>
        <v>2E</v>
      </c>
      <c r="W2175" s="35" t="str">
        <f t="shared" si="740"/>
        <v>138AM2E242</v>
      </c>
      <c r="X2175" s="388">
        <f t="shared" si="741"/>
        <v>1</v>
      </c>
      <c r="Y2175" s="388">
        <f t="shared" si="742"/>
        <v>2</v>
      </c>
      <c r="Z2175" s="280" t="str">
        <f t="shared" si="733"/>
        <v/>
      </c>
      <c r="AA2175" s="280" t="str">
        <f t="shared" si="734"/>
        <v/>
      </c>
      <c r="AB2175" s="389" t="str">
        <f t="shared" si="743"/>
        <v/>
      </c>
      <c r="AC2175" s="389" t="str">
        <f t="shared" si="744"/>
        <v/>
      </c>
      <c r="AD2175" s="390" t="str">
        <f t="shared" si="735"/>
        <v/>
      </c>
      <c r="AE2175" s="282">
        <f t="shared" si="736"/>
        <v>0</v>
      </c>
      <c r="AF2175" s="359">
        <f t="shared" si="737"/>
        <v>0</v>
      </c>
      <c r="AG2175" s="280">
        <f t="shared" si="738"/>
        <v>0</v>
      </c>
      <c r="AH2175" s="280">
        <f t="shared" si="754"/>
        <v>0</v>
      </c>
      <c r="AI2175" s="280">
        <f>IF(ISBLANK(T2175),AI2174,IF(COUNTIF(T$2:T2175,T2175)&gt;1,AI2174,1+MAX(AI2174,0)))</f>
        <v>57</v>
      </c>
      <c r="AL2175" s="391" t="str">
        <f t="shared" si="745"/>
        <v/>
      </c>
      <c r="AM2175" s="391" t="str">
        <f t="shared" si="746"/>
        <v/>
      </c>
      <c r="AO2175" s="310" t="str">
        <f t="shared" si="739"/>
        <v/>
      </c>
      <c r="AP2175" s="310">
        <f>SUM(AO$1:AO2175)</f>
        <v>0</v>
      </c>
      <c r="AQ2175" s="310">
        <f>SUM(AK$2:AK2175)</f>
        <v>14</v>
      </c>
      <c r="AR2175" s="310">
        <f>COUNTA(AJ$2:AJ2175)</f>
        <v>14</v>
      </c>
      <c r="AS2175" s="312"/>
      <c r="AT2175" s="312"/>
      <c r="AU2175" s="312"/>
      <c r="AV2175" s="312"/>
      <c r="AW2175" s="312"/>
      <c r="AZ2175">
        <v>1</v>
      </c>
      <c r="BA2175">
        <v>2</v>
      </c>
    </row>
    <row r="2176" spans="1:53" x14ac:dyDescent="0.25">
      <c r="A2176">
        <v>138</v>
      </c>
      <c r="B2176" t="s">
        <v>65</v>
      </c>
      <c r="C2176" t="s">
        <v>967</v>
      </c>
      <c r="D2176"/>
      <c r="E2176">
        <v>2</v>
      </c>
      <c r="F2176">
        <v>4</v>
      </c>
      <c r="G2176">
        <v>3</v>
      </c>
      <c r="H2176">
        <v>2</v>
      </c>
      <c r="I2176">
        <v>1</v>
      </c>
      <c r="J2176">
        <v>0</v>
      </c>
      <c r="K2176">
        <v>0</v>
      </c>
      <c r="L2176">
        <v>2</v>
      </c>
      <c r="M2176"/>
      <c r="O2176" s="101">
        <f>IF(ISBLANK(C2176),O2175,IF(COUNTIF(C$2:C2176,C2176)&gt;1,O2175,1+MAX(O2175,0)))</f>
        <v>57</v>
      </c>
      <c r="P2176" s="45">
        <f t="shared" si="748"/>
        <v>31</v>
      </c>
      <c r="Q2176" s="33" t="str">
        <f t="shared" si="749"/>
        <v/>
      </c>
      <c r="R2176" s="33">
        <f t="shared" si="750"/>
        <v>8</v>
      </c>
      <c r="S2176" s="33" t="str">
        <f t="shared" si="751"/>
        <v>138_8</v>
      </c>
      <c r="T2176" s="35" t="str">
        <f t="shared" si="752"/>
        <v>138AM</v>
      </c>
      <c r="U2176" s="35" t="str">
        <f t="shared" si="753"/>
        <v>138AMEW</v>
      </c>
      <c r="V2176" s="35" t="str">
        <f t="shared" si="747"/>
        <v>2E</v>
      </c>
      <c r="W2176" s="35" t="str">
        <f t="shared" si="740"/>
        <v>138AM2E243</v>
      </c>
      <c r="X2176" s="388">
        <f t="shared" si="741"/>
        <v>0</v>
      </c>
      <c r="Y2176" s="388">
        <f t="shared" si="742"/>
        <v>2</v>
      </c>
      <c r="Z2176" s="280" t="str">
        <f t="shared" si="733"/>
        <v/>
      </c>
      <c r="AA2176" s="280" t="str">
        <f t="shared" si="734"/>
        <v/>
      </c>
      <c r="AB2176" s="389" t="str">
        <f t="shared" si="743"/>
        <v/>
      </c>
      <c r="AC2176" s="389" t="str">
        <f t="shared" si="744"/>
        <v/>
      </c>
      <c r="AD2176" s="390" t="str">
        <f t="shared" si="735"/>
        <v/>
      </c>
      <c r="AE2176" s="282">
        <f t="shared" si="736"/>
        <v>0</v>
      </c>
      <c r="AF2176" s="359">
        <f t="shared" si="737"/>
        <v>0</v>
      </c>
      <c r="AG2176" s="280">
        <f t="shared" si="738"/>
        <v>0</v>
      </c>
      <c r="AH2176" s="280">
        <f t="shared" si="754"/>
        <v>0</v>
      </c>
      <c r="AI2176" s="280">
        <f>IF(ISBLANK(T2176),AI2175,IF(COUNTIF(T$2:T2176,T2176)&gt;1,AI2175,1+MAX(AI2175,0)))</f>
        <v>57</v>
      </c>
      <c r="AL2176" s="391" t="str">
        <f t="shared" si="745"/>
        <v/>
      </c>
      <c r="AM2176" s="391" t="str">
        <f t="shared" si="746"/>
        <v/>
      </c>
      <c r="AO2176" s="310" t="str">
        <f t="shared" si="739"/>
        <v/>
      </c>
      <c r="AP2176" s="310">
        <f>SUM(AO$1:AO2176)</f>
        <v>0</v>
      </c>
      <c r="AQ2176" s="310">
        <f>SUM(AK$2:AK2176)</f>
        <v>14</v>
      </c>
      <c r="AR2176" s="310">
        <f>COUNTA(AJ$2:AJ2176)</f>
        <v>14</v>
      </c>
      <c r="AS2176" s="312"/>
      <c r="AT2176" s="312"/>
      <c r="AU2176" s="312"/>
      <c r="AV2176" s="312"/>
      <c r="AW2176" s="312"/>
      <c r="AZ2176">
        <v>0</v>
      </c>
      <c r="BA2176">
        <v>2</v>
      </c>
    </row>
    <row r="2177" spans="1:53" x14ac:dyDescent="0.25">
      <c r="A2177">
        <v>138</v>
      </c>
      <c r="B2177" t="s">
        <v>65</v>
      </c>
      <c r="C2177" t="s">
        <v>967</v>
      </c>
      <c r="D2177"/>
      <c r="E2177">
        <v>2</v>
      </c>
      <c r="F2177">
        <v>4</v>
      </c>
      <c r="G2177">
        <v>4</v>
      </c>
      <c r="H2177">
        <v>7</v>
      </c>
      <c r="I2177">
        <v>1</v>
      </c>
      <c r="J2177">
        <v>0</v>
      </c>
      <c r="K2177">
        <v>4</v>
      </c>
      <c r="L2177">
        <v>7</v>
      </c>
      <c r="M2177"/>
      <c r="O2177" s="101">
        <f>IF(ISBLANK(C2177),O2176,IF(COUNTIF(C$2:C2177,C2177)&gt;1,O2176,1+MAX(O2176,0)))</f>
        <v>57</v>
      </c>
      <c r="P2177" s="45">
        <f t="shared" si="748"/>
        <v>31</v>
      </c>
      <c r="Q2177" s="33" t="str">
        <f t="shared" si="749"/>
        <v/>
      </c>
      <c r="R2177" s="33">
        <f t="shared" si="750"/>
        <v>8</v>
      </c>
      <c r="S2177" s="33" t="str">
        <f t="shared" si="751"/>
        <v>138_8</v>
      </c>
      <c r="T2177" s="35" t="str">
        <f t="shared" si="752"/>
        <v>138AM</v>
      </c>
      <c r="U2177" s="35" t="str">
        <f t="shared" si="753"/>
        <v>138AMEW</v>
      </c>
      <c r="V2177" s="35" t="str">
        <f t="shared" si="747"/>
        <v>2E</v>
      </c>
      <c r="W2177" s="35" t="str">
        <f t="shared" si="740"/>
        <v>138AM2E244</v>
      </c>
      <c r="X2177" s="388">
        <f t="shared" si="741"/>
        <v>4</v>
      </c>
      <c r="Y2177" s="388">
        <f t="shared" si="742"/>
        <v>7</v>
      </c>
      <c r="Z2177" s="280" t="str">
        <f t="shared" si="733"/>
        <v/>
      </c>
      <c r="AA2177" s="280" t="str">
        <f t="shared" si="734"/>
        <v/>
      </c>
      <c r="AB2177" s="389" t="str">
        <f t="shared" si="743"/>
        <v/>
      </c>
      <c r="AC2177" s="389" t="str">
        <f t="shared" si="744"/>
        <v/>
      </c>
      <c r="AD2177" s="390" t="str">
        <f t="shared" si="735"/>
        <v/>
      </c>
      <c r="AE2177" s="282">
        <f t="shared" si="736"/>
        <v>0</v>
      </c>
      <c r="AF2177" s="359">
        <f t="shared" si="737"/>
        <v>0</v>
      </c>
      <c r="AG2177" s="280">
        <f t="shared" si="738"/>
        <v>0</v>
      </c>
      <c r="AH2177" s="280">
        <f t="shared" si="754"/>
        <v>0</v>
      </c>
      <c r="AI2177" s="280">
        <f>IF(ISBLANK(T2177),AI2176,IF(COUNTIF(T$2:T2177,T2177)&gt;1,AI2176,1+MAX(AI2176,0)))</f>
        <v>57</v>
      </c>
      <c r="AL2177" s="391" t="str">
        <f t="shared" si="745"/>
        <v/>
      </c>
      <c r="AM2177" s="391" t="str">
        <f t="shared" si="746"/>
        <v/>
      </c>
      <c r="AO2177" s="310" t="str">
        <f t="shared" si="739"/>
        <v/>
      </c>
      <c r="AP2177" s="310">
        <f>SUM(AO$1:AO2177)</f>
        <v>0</v>
      </c>
      <c r="AQ2177" s="310">
        <f>SUM(AK$2:AK2177)</f>
        <v>14</v>
      </c>
      <c r="AR2177" s="310">
        <f>COUNTA(AJ$2:AJ2177)</f>
        <v>14</v>
      </c>
      <c r="AS2177" s="312"/>
      <c r="AT2177" s="312"/>
      <c r="AU2177" s="312"/>
      <c r="AV2177" s="312"/>
      <c r="AW2177" s="312"/>
      <c r="AZ2177">
        <v>4</v>
      </c>
      <c r="BA2177">
        <v>7</v>
      </c>
    </row>
    <row r="2178" spans="1:53" x14ac:dyDescent="0.25">
      <c r="A2178">
        <v>138</v>
      </c>
      <c r="B2178" t="s">
        <v>66</v>
      </c>
      <c r="C2178" t="s">
        <v>916</v>
      </c>
      <c r="D2178"/>
      <c r="E2178">
        <v>1</v>
      </c>
      <c r="F2178">
        <v>1</v>
      </c>
      <c r="G2178">
        <v>1</v>
      </c>
      <c r="H2178">
        <v>5</v>
      </c>
      <c r="I2178">
        <v>2</v>
      </c>
      <c r="J2178">
        <v>0</v>
      </c>
      <c r="K2178">
        <v>2</v>
      </c>
      <c r="L2178">
        <v>5</v>
      </c>
      <c r="M2178" t="s">
        <v>969</v>
      </c>
      <c r="O2178" s="101">
        <f>IF(ISBLANK(C2178),O2177,IF(COUNTIF(C$2:C2178,C2178)&gt;1,O2177,1+MAX(O2177,0)))</f>
        <v>57</v>
      </c>
      <c r="P2178" s="45">
        <f t="shared" si="748"/>
        <v>31</v>
      </c>
      <c r="Q2178" s="33" t="str">
        <f t="shared" si="749"/>
        <v/>
      </c>
      <c r="R2178" s="33">
        <f t="shared" si="750"/>
        <v>9</v>
      </c>
      <c r="S2178" s="33" t="str">
        <f t="shared" si="751"/>
        <v>138_9</v>
      </c>
      <c r="T2178" s="35" t="str">
        <f t="shared" si="752"/>
        <v>138PM</v>
      </c>
      <c r="U2178" s="35" t="str">
        <f t="shared" si="753"/>
        <v>138PMNS</v>
      </c>
      <c r="V2178" s="35" t="str">
        <f t="shared" si="747"/>
        <v>2E</v>
      </c>
      <c r="W2178" s="35" t="str">
        <f t="shared" si="740"/>
        <v>138PM2E111</v>
      </c>
      <c r="X2178" s="388">
        <f t="shared" si="741"/>
        <v>2</v>
      </c>
      <c r="Y2178" s="388">
        <f t="shared" si="742"/>
        <v>5</v>
      </c>
      <c r="Z2178" s="280" t="str">
        <f t="shared" ref="Z2178:Z2241" si="755">IF(I2178&gt;$H2178,1,"")</f>
        <v/>
      </c>
      <c r="AA2178" s="280" t="str">
        <f t="shared" ref="AA2178:AA2241" si="756">IF(J2178&gt;$H2178,1,"")</f>
        <v/>
      </c>
      <c r="AB2178" s="389" t="str">
        <f t="shared" si="743"/>
        <v/>
      </c>
      <c r="AC2178" s="389" t="str">
        <f t="shared" si="744"/>
        <v/>
      </c>
      <c r="AD2178" s="390" t="str">
        <f t="shared" ref="AD2178:AD2241" si="757">IF(ISERROR(MATCH(A2178&amp;"_"&amp;G2178,Sidewalk_ignore,0)),"",1)</f>
        <v/>
      </c>
      <c r="AE2178" s="282">
        <f t="shared" ref="AE2178:AE2241" si="758">IF(AND(ISNUMBER($G2178),$B2178="AM"),INDEX(CordonIn,MATCH($A2178,loc_ID,0),$G2178),0)</f>
        <v>0</v>
      </c>
      <c r="AF2178" s="359">
        <f t="shared" ref="AF2178:AF2241" si="759">IF(AND(ISNUMBER($G2178),$B2178="PM"),INDEX(CordonIn,MATCH($A2178,loc_ID,0),VLOOKUP($G2178,Reverse_dir,2,FALSE)),0)</f>
        <v>0</v>
      </c>
      <c r="AG2178" s="280">
        <f t="shared" ref="AG2178:AG2241" si="760">IF(AND(ISNUMBER($G2178),$B2178="AM"),INDEX(Lane,MATCH($A2178,loc_ID,0),$G2178),0)</f>
        <v>0</v>
      </c>
      <c r="AH2178" s="280">
        <f t="shared" si="754"/>
        <v>0</v>
      </c>
      <c r="AI2178" s="280">
        <f>IF(ISBLANK(T2178),AI2177,IF(COUNTIF(T$2:T2178,T2178)&gt;1,AI2177,1+MAX(AI2177,0)))</f>
        <v>58</v>
      </c>
      <c r="AL2178" s="391" t="str">
        <f t="shared" si="745"/>
        <v/>
      </c>
      <c r="AM2178" s="391" t="str">
        <f t="shared" si="746"/>
        <v/>
      </c>
      <c r="AO2178" s="310" t="str">
        <f t="shared" ref="AO2178:AO2241" si="761">IF(SUM(Z2178:AC2178)&gt;0,1,"")</f>
        <v/>
      </c>
      <c r="AP2178" s="310">
        <f>SUM(AO$1:AO2178)</f>
        <v>0</v>
      </c>
      <c r="AQ2178" s="310">
        <f>SUM(AK$2:AK2178)</f>
        <v>14</v>
      </c>
      <c r="AR2178" s="310">
        <f>COUNTA(AJ$2:AJ2178)</f>
        <v>14</v>
      </c>
      <c r="AS2178" s="312"/>
      <c r="AT2178" s="312"/>
      <c r="AU2178" s="312"/>
      <c r="AV2178" s="312"/>
      <c r="AW2178" s="312"/>
      <c r="AZ2178">
        <v>2</v>
      </c>
      <c r="BA2178">
        <v>5</v>
      </c>
    </row>
    <row r="2179" spans="1:53" x14ac:dyDescent="0.25">
      <c r="A2179">
        <v>138</v>
      </c>
      <c r="B2179" t="s">
        <v>66</v>
      </c>
      <c r="C2179" t="s">
        <v>916</v>
      </c>
      <c r="D2179"/>
      <c r="E2179">
        <v>1</v>
      </c>
      <c r="F2179">
        <v>1</v>
      </c>
      <c r="G2179">
        <v>2</v>
      </c>
      <c r="H2179">
        <v>14</v>
      </c>
      <c r="I2179">
        <v>4</v>
      </c>
      <c r="J2179">
        <v>0</v>
      </c>
      <c r="K2179">
        <v>4</v>
      </c>
      <c r="L2179">
        <v>14</v>
      </c>
      <c r="M2179" t="s">
        <v>969</v>
      </c>
      <c r="O2179" s="101">
        <f>IF(ISBLANK(C2179),O2178,IF(COUNTIF(C$2:C2179,C2179)&gt;1,O2178,1+MAX(O2178,0)))</f>
        <v>57</v>
      </c>
      <c r="P2179" s="45">
        <f t="shared" si="748"/>
        <v>31</v>
      </c>
      <c r="Q2179" s="33" t="str">
        <f t="shared" si="749"/>
        <v/>
      </c>
      <c r="R2179" s="33">
        <f t="shared" si="750"/>
        <v>9</v>
      </c>
      <c r="S2179" s="33" t="str">
        <f t="shared" si="751"/>
        <v>138_9</v>
      </c>
      <c r="T2179" s="35" t="str">
        <f t="shared" si="752"/>
        <v>138PM</v>
      </c>
      <c r="U2179" s="35" t="str">
        <f t="shared" si="753"/>
        <v>138PMNS</v>
      </c>
      <c r="V2179" s="35" t="str">
        <f t="shared" si="747"/>
        <v>2E</v>
      </c>
      <c r="W2179" s="35" t="str">
        <f t="shared" ref="W2179:W2242" si="762">IF(ISBLANK(A2179),"",A2179&amp;B2179&amp;V2179&amp;E2179&amp;F2179&amp;G2179)</f>
        <v>138PM2E112</v>
      </c>
      <c r="X2179" s="388">
        <f t="shared" ref="X2179:X2242" si="763">IF($AD2179=1,0,K2179)</f>
        <v>4</v>
      </c>
      <c r="Y2179" s="388">
        <f t="shared" ref="Y2179:Y2242" si="764">IF($AD2179=1,0,L2179)</f>
        <v>14</v>
      </c>
      <c r="Z2179" s="280" t="str">
        <f t="shared" si="755"/>
        <v/>
      </c>
      <c r="AA2179" s="280" t="str">
        <f t="shared" si="756"/>
        <v/>
      </c>
      <c r="AB2179" s="389" t="str">
        <f t="shared" ref="AB2179:AB2242" si="765">IF(OR(K2179&gt;$H2179,AND($AD2179=1,K2179&gt;0)),1,"")</f>
        <v/>
      </c>
      <c r="AC2179" s="389" t="str">
        <f t="shared" ref="AC2179:AC2242" si="766">IF(OR(L2179&gt;$H2179,AND($AD2179=1,L2179&gt;0)),1,"")</f>
        <v/>
      </c>
      <c r="AD2179" s="390" t="str">
        <f t="shared" si="757"/>
        <v/>
      </c>
      <c r="AE2179" s="282">
        <f t="shared" si="758"/>
        <v>0</v>
      </c>
      <c r="AF2179" s="359">
        <f t="shared" si="759"/>
        <v>0</v>
      </c>
      <c r="AG2179" s="280">
        <f t="shared" si="760"/>
        <v>0</v>
      </c>
      <c r="AH2179" s="280">
        <f t="shared" si="754"/>
        <v>0</v>
      </c>
      <c r="AI2179" s="280">
        <f>IF(ISBLANK(T2179),AI2178,IF(COUNTIF(T$2:T2179,T2179)&gt;1,AI2178,1+MAX(AI2178,0)))</f>
        <v>58</v>
      </c>
      <c r="AL2179" s="391" t="str">
        <f t="shared" ref="AL2179:AL2242" si="767">IF(OR(AB2179=1,AC2179=1),IF(LEN(AJ2179)=0,"",AJ2179&amp;"; ")&amp;"Ignore sidewalk",IF(LEN(AJ2179)=0,"",AJ2179))</f>
        <v/>
      </c>
      <c r="AM2179" s="391" t="str">
        <f t="shared" ref="AM2179:AM2242" si="768">IF(OR(AB2179=1,AC2179=1),1,IF(LEN(AK2179)=0,"",AK2179))</f>
        <v/>
      </c>
      <c r="AO2179" s="310" t="str">
        <f t="shared" si="761"/>
        <v/>
      </c>
      <c r="AP2179" s="310">
        <f>SUM(AO$1:AO2179)</f>
        <v>0</v>
      </c>
      <c r="AQ2179" s="310">
        <f>SUM(AK$2:AK2179)</f>
        <v>14</v>
      </c>
      <c r="AR2179" s="310">
        <f>COUNTA(AJ$2:AJ2179)</f>
        <v>14</v>
      </c>
      <c r="AS2179" s="312"/>
      <c r="AT2179" s="312"/>
      <c r="AU2179" s="312"/>
      <c r="AV2179" s="312"/>
      <c r="AW2179" s="312"/>
      <c r="AZ2179">
        <v>4</v>
      </c>
      <c r="BA2179">
        <v>14</v>
      </c>
    </row>
    <row r="2180" spans="1:53" x14ac:dyDescent="0.25">
      <c r="A2180">
        <v>138</v>
      </c>
      <c r="B2180" t="s">
        <v>66</v>
      </c>
      <c r="C2180" t="s">
        <v>916</v>
      </c>
      <c r="D2180"/>
      <c r="E2180">
        <v>1</v>
      </c>
      <c r="F2180">
        <v>1</v>
      </c>
      <c r="G2180">
        <v>3</v>
      </c>
      <c r="H2180">
        <v>2</v>
      </c>
      <c r="I2180">
        <v>0</v>
      </c>
      <c r="J2180">
        <v>0</v>
      </c>
      <c r="K2180">
        <v>0</v>
      </c>
      <c r="L2180">
        <v>2</v>
      </c>
      <c r="M2180" t="s">
        <v>969</v>
      </c>
      <c r="O2180" s="101">
        <f>IF(ISBLANK(C2180),O2179,IF(COUNTIF(C$2:C2180,C2180)&gt;1,O2179,1+MAX(O2179,0)))</f>
        <v>57</v>
      </c>
      <c r="P2180" s="45">
        <f t="shared" si="748"/>
        <v>31</v>
      </c>
      <c r="Q2180" s="33" t="str">
        <f t="shared" si="749"/>
        <v/>
      </c>
      <c r="R2180" s="33">
        <f t="shared" si="750"/>
        <v>9</v>
      </c>
      <c r="S2180" s="33" t="str">
        <f t="shared" si="751"/>
        <v>138_9</v>
      </c>
      <c r="T2180" s="35" t="str">
        <f t="shared" si="752"/>
        <v>138PM</v>
      </c>
      <c r="U2180" s="35" t="str">
        <f t="shared" si="753"/>
        <v>138PMEW</v>
      </c>
      <c r="V2180" s="35" t="str">
        <f t="shared" ref="V2180:V2243" si="769">TEXT((O2180-MOD(O2180,26))/26,"0")&amp;CHAR(65+MOD(O2180-1,26))</f>
        <v>2E</v>
      </c>
      <c r="W2180" s="35" t="str">
        <f t="shared" si="762"/>
        <v>138PM2E113</v>
      </c>
      <c r="X2180" s="388">
        <f t="shared" si="763"/>
        <v>0</v>
      </c>
      <c r="Y2180" s="388">
        <f t="shared" si="764"/>
        <v>2</v>
      </c>
      <c r="Z2180" s="280" t="str">
        <f t="shared" si="755"/>
        <v/>
      </c>
      <c r="AA2180" s="280" t="str">
        <f t="shared" si="756"/>
        <v/>
      </c>
      <c r="AB2180" s="389" t="str">
        <f t="shared" si="765"/>
        <v/>
      </c>
      <c r="AC2180" s="389" t="str">
        <f t="shared" si="766"/>
        <v/>
      </c>
      <c r="AD2180" s="390" t="str">
        <f t="shared" si="757"/>
        <v/>
      </c>
      <c r="AE2180" s="282">
        <f t="shared" si="758"/>
        <v>0</v>
      </c>
      <c r="AF2180" s="359">
        <f t="shared" si="759"/>
        <v>0</v>
      </c>
      <c r="AG2180" s="280">
        <f t="shared" si="760"/>
        <v>0</v>
      </c>
      <c r="AH2180" s="280">
        <f t="shared" si="754"/>
        <v>0</v>
      </c>
      <c r="AI2180" s="280">
        <f>IF(ISBLANK(T2180),AI2179,IF(COUNTIF(T$2:T2180,T2180)&gt;1,AI2179,1+MAX(AI2179,0)))</f>
        <v>58</v>
      </c>
      <c r="AL2180" s="391" t="str">
        <f t="shared" si="767"/>
        <v/>
      </c>
      <c r="AM2180" s="391" t="str">
        <f t="shared" si="768"/>
        <v/>
      </c>
      <c r="AO2180" s="310" t="str">
        <f t="shared" si="761"/>
        <v/>
      </c>
      <c r="AP2180" s="310">
        <f>SUM(AO$1:AO2180)</f>
        <v>0</v>
      </c>
      <c r="AQ2180" s="310">
        <f>SUM(AK$2:AK2180)</f>
        <v>14</v>
      </c>
      <c r="AR2180" s="310">
        <f>COUNTA(AJ$2:AJ2180)</f>
        <v>14</v>
      </c>
      <c r="AS2180" s="312"/>
      <c r="AT2180" s="312"/>
      <c r="AU2180" s="312"/>
      <c r="AV2180" s="312"/>
      <c r="AW2180" s="312"/>
      <c r="AZ2180">
        <v>0</v>
      </c>
      <c r="BA2180">
        <v>2</v>
      </c>
    </row>
    <row r="2181" spans="1:53" x14ac:dyDescent="0.25">
      <c r="A2181">
        <v>138</v>
      </c>
      <c r="B2181" t="s">
        <v>66</v>
      </c>
      <c r="C2181" t="s">
        <v>916</v>
      </c>
      <c r="D2181"/>
      <c r="E2181">
        <v>1</v>
      </c>
      <c r="F2181">
        <v>1</v>
      </c>
      <c r="G2181">
        <v>4</v>
      </c>
      <c r="H2181">
        <v>1</v>
      </c>
      <c r="I2181">
        <v>0</v>
      </c>
      <c r="J2181">
        <v>0</v>
      </c>
      <c r="K2181">
        <v>1</v>
      </c>
      <c r="L2181">
        <v>1</v>
      </c>
      <c r="M2181" t="s">
        <v>969</v>
      </c>
      <c r="O2181" s="101">
        <f>IF(ISBLANK(C2181),O2180,IF(COUNTIF(C$2:C2181,C2181)&gt;1,O2180,1+MAX(O2180,0)))</f>
        <v>57</v>
      </c>
      <c r="P2181" s="45">
        <f t="shared" si="748"/>
        <v>31</v>
      </c>
      <c r="Q2181" s="33" t="str">
        <f t="shared" si="749"/>
        <v/>
      </c>
      <c r="R2181" s="33">
        <f t="shared" si="750"/>
        <v>9</v>
      </c>
      <c r="S2181" s="33" t="str">
        <f t="shared" si="751"/>
        <v>138_9</v>
      </c>
      <c r="T2181" s="35" t="str">
        <f t="shared" si="752"/>
        <v>138PM</v>
      </c>
      <c r="U2181" s="35" t="str">
        <f t="shared" si="753"/>
        <v>138PMEW</v>
      </c>
      <c r="V2181" s="35" t="str">
        <f t="shared" si="769"/>
        <v>2E</v>
      </c>
      <c r="W2181" s="35" t="str">
        <f t="shared" si="762"/>
        <v>138PM2E114</v>
      </c>
      <c r="X2181" s="388">
        <f t="shared" si="763"/>
        <v>1</v>
      </c>
      <c r="Y2181" s="388">
        <f t="shared" si="764"/>
        <v>1</v>
      </c>
      <c r="Z2181" s="280" t="str">
        <f t="shared" si="755"/>
        <v/>
      </c>
      <c r="AA2181" s="280" t="str">
        <f t="shared" si="756"/>
        <v/>
      </c>
      <c r="AB2181" s="389" t="str">
        <f t="shared" si="765"/>
        <v/>
      </c>
      <c r="AC2181" s="389" t="str">
        <f t="shared" si="766"/>
        <v/>
      </c>
      <c r="AD2181" s="390" t="str">
        <f t="shared" si="757"/>
        <v/>
      </c>
      <c r="AE2181" s="282">
        <f t="shared" si="758"/>
        <v>0</v>
      </c>
      <c r="AF2181" s="359">
        <f t="shared" si="759"/>
        <v>0</v>
      </c>
      <c r="AG2181" s="280">
        <f t="shared" si="760"/>
        <v>0</v>
      </c>
      <c r="AH2181" s="280">
        <f t="shared" si="754"/>
        <v>0</v>
      </c>
      <c r="AI2181" s="280">
        <f>IF(ISBLANK(T2181),AI2180,IF(COUNTIF(T$2:T2181,T2181)&gt;1,AI2180,1+MAX(AI2180,0)))</f>
        <v>58</v>
      </c>
      <c r="AL2181" s="391" t="str">
        <f t="shared" si="767"/>
        <v/>
      </c>
      <c r="AM2181" s="391" t="str">
        <f t="shared" si="768"/>
        <v/>
      </c>
      <c r="AO2181" s="310" t="str">
        <f t="shared" si="761"/>
        <v/>
      </c>
      <c r="AP2181" s="310">
        <f>SUM(AO$1:AO2181)</f>
        <v>0</v>
      </c>
      <c r="AQ2181" s="310">
        <f>SUM(AK$2:AK2181)</f>
        <v>14</v>
      </c>
      <c r="AR2181" s="310">
        <f>COUNTA(AJ$2:AJ2181)</f>
        <v>14</v>
      </c>
      <c r="AS2181" s="312"/>
      <c r="AT2181" s="312"/>
      <c r="AU2181" s="312"/>
      <c r="AV2181" s="312"/>
      <c r="AW2181" s="312"/>
      <c r="AZ2181">
        <v>1</v>
      </c>
      <c r="BA2181">
        <v>1</v>
      </c>
    </row>
    <row r="2182" spans="1:53" x14ac:dyDescent="0.25">
      <c r="A2182">
        <v>138</v>
      </c>
      <c r="B2182" t="s">
        <v>66</v>
      </c>
      <c r="C2182" t="s">
        <v>916</v>
      </c>
      <c r="D2182"/>
      <c r="E2182">
        <v>1</v>
      </c>
      <c r="F2182">
        <v>2</v>
      </c>
      <c r="G2182">
        <v>1</v>
      </c>
      <c r="H2182">
        <v>6</v>
      </c>
      <c r="I2182">
        <v>2</v>
      </c>
      <c r="J2182">
        <v>0</v>
      </c>
      <c r="K2182">
        <v>0</v>
      </c>
      <c r="L2182">
        <v>6</v>
      </c>
      <c r="M2182" t="s">
        <v>969</v>
      </c>
      <c r="O2182" s="101">
        <f>IF(ISBLANK(C2182),O2181,IF(COUNTIF(C$2:C2182,C2182)&gt;1,O2181,1+MAX(O2181,0)))</f>
        <v>57</v>
      </c>
      <c r="P2182" s="45">
        <f t="shared" si="748"/>
        <v>31</v>
      </c>
      <c r="Q2182" s="33" t="str">
        <f t="shared" si="749"/>
        <v/>
      </c>
      <c r="R2182" s="33">
        <f t="shared" si="750"/>
        <v>10</v>
      </c>
      <c r="S2182" s="33" t="str">
        <f t="shared" si="751"/>
        <v>138_10</v>
      </c>
      <c r="T2182" s="35" t="str">
        <f t="shared" si="752"/>
        <v>138PM</v>
      </c>
      <c r="U2182" s="35" t="str">
        <f t="shared" si="753"/>
        <v>138PMNS</v>
      </c>
      <c r="V2182" s="35" t="str">
        <f t="shared" si="769"/>
        <v>2E</v>
      </c>
      <c r="W2182" s="35" t="str">
        <f t="shared" si="762"/>
        <v>138PM2E121</v>
      </c>
      <c r="X2182" s="388">
        <f t="shared" si="763"/>
        <v>0</v>
      </c>
      <c r="Y2182" s="388">
        <f t="shared" si="764"/>
        <v>6</v>
      </c>
      <c r="Z2182" s="280" t="str">
        <f t="shared" si="755"/>
        <v/>
      </c>
      <c r="AA2182" s="280" t="str">
        <f t="shared" si="756"/>
        <v/>
      </c>
      <c r="AB2182" s="389" t="str">
        <f t="shared" si="765"/>
        <v/>
      </c>
      <c r="AC2182" s="389" t="str">
        <f t="shared" si="766"/>
        <v/>
      </c>
      <c r="AD2182" s="390" t="str">
        <f t="shared" si="757"/>
        <v/>
      </c>
      <c r="AE2182" s="282">
        <f t="shared" si="758"/>
        <v>0</v>
      </c>
      <c r="AF2182" s="359">
        <f t="shared" si="759"/>
        <v>0</v>
      </c>
      <c r="AG2182" s="280">
        <f t="shared" si="760"/>
        <v>0</v>
      </c>
      <c r="AH2182" s="280">
        <f t="shared" si="754"/>
        <v>0</v>
      </c>
      <c r="AI2182" s="280">
        <f>IF(ISBLANK(T2182),AI2181,IF(COUNTIF(T$2:T2182,T2182)&gt;1,AI2181,1+MAX(AI2181,0)))</f>
        <v>58</v>
      </c>
      <c r="AL2182" s="391" t="str">
        <f t="shared" si="767"/>
        <v/>
      </c>
      <c r="AM2182" s="391" t="str">
        <f t="shared" si="768"/>
        <v/>
      </c>
      <c r="AO2182" s="310" t="str">
        <f t="shared" si="761"/>
        <v/>
      </c>
      <c r="AP2182" s="310">
        <f>SUM(AO$1:AO2182)</f>
        <v>0</v>
      </c>
      <c r="AQ2182" s="310">
        <f>SUM(AK$2:AK2182)</f>
        <v>14</v>
      </c>
      <c r="AR2182" s="310">
        <f>COUNTA(AJ$2:AJ2182)</f>
        <v>14</v>
      </c>
      <c r="AS2182" s="312"/>
      <c r="AT2182" s="312"/>
      <c r="AU2182" s="312"/>
      <c r="AV2182" s="312"/>
      <c r="AW2182" s="312"/>
      <c r="AZ2182">
        <v>0</v>
      </c>
      <c r="BA2182">
        <v>6</v>
      </c>
    </row>
    <row r="2183" spans="1:53" x14ac:dyDescent="0.25">
      <c r="A2183">
        <v>138</v>
      </c>
      <c r="B2183" t="s">
        <v>66</v>
      </c>
      <c r="C2183" t="s">
        <v>916</v>
      </c>
      <c r="D2183"/>
      <c r="E2183">
        <v>1</v>
      </c>
      <c r="F2183">
        <v>2</v>
      </c>
      <c r="G2183">
        <v>2</v>
      </c>
      <c r="H2183">
        <v>15</v>
      </c>
      <c r="I2183">
        <v>3</v>
      </c>
      <c r="J2183">
        <v>1</v>
      </c>
      <c r="K2183">
        <v>5</v>
      </c>
      <c r="L2183">
        <v>14</v>
      </c>
      <c r="M2183" t="s">
        <v>969</v>
      </c>
      <c r="O2183" s="101">
        <f>IF(ISBLANK(C2183),O2182,IF(COUNTIF(C$2:C2183,C2183)&gt;1,O2182,1+MAX(O2182,0)))</f>
        <v>57</v>
      </c>
      <c r="P2183" s="45">
        <f t="shared" si="748"/>
        <v>31</v>
      </c>
      <c r="Q2183" s="33" t="str">
        <f t="shared" si="749"/>
        <v/>
      </c>
      <c r="R2183" s="33">
        <f t="shared" si="750"/>
        <v>10</v>
      </c>
      <c r="S2183" s="33" t="str">
        <f t="shared" si="751"/>
        <v>138_10</v>
      </c>
      <c r="T2183" s="35" t="str">
        <f t="shared" si="752"/>
        <v>138PM</v>
      </c>
      <c r="U2183" s="35" t="str">
        <f t="shared" si="753"/>
        <v>138PMNS</v>
      </c>
      <c r="V2183" s="35" t="str">
        <f t="shared" si="769"/>
        <v>2E</v>
      </c>
      <c r="W2183" s="35" t="str">
        <f t="shared" si="762"/>
        <v>138PM2E122</v>
      </c>
      <c r="X2183" s="388">
        <f t="shared" si="763"/>
        <v>5</v>
      </c>
      <c r="Y2183" s="388">
        <f t="shared" si="764"/>
        <v>14</v>
      </c>
      <c r="Z2183" s="280" t="str">
        <f t="shared" si="755"/>
        <v/>
      </c>
      <c r="AA2183" s="280" t="str">
        <f t="shared" si="756"/>
        <v/>
      </c>
      <c r="AB2183" s="389" t="str">
        <f t="shared" si="765"/>
        <v/>
      </c>
      <c r="AC2183" s="389" t="str">
        <f t="shared" si="766"/>
        <v/>
      </c>
      <c r="AD2183" s="390" t="str">
        <f t="shared" si="757"/>
        <v/>
      </c>
      <c r="AE2183" s="282">
        <f t="shared" si="758"/>
        <v>0</v>
      </c>
      <c r="AF2183" s="359">
        <f t="shared" si="759"/>
        <v>0</v>
      </c>
      <c r="AG2183" s="280">
        <f t="shared" si="760"/>
        <v>0</v>
      </c>
      <c r="AH2183" s="280">
        <f t="shared" si="754"/>
        <v>0</v>
      </c>
      <c r="AI2183" s="280">
        <f>IF(ISBLANK(T2183),AI2182,IF(COUNTIF(T$2:T2183,T2183)&gt;1,AI2182,1+MAX(AI2182,0)))</f>
        <v>58</v>
      </c>
      <c r="AL2183" s="391" t="str">
        <f t="shared" si="767"/>
        <v/>
      </c>
      <c r="AM2183" s="391" t="str">
        <f t="shared" si="768"/>
        <v/>
      </c>
      <c r="AO2183" s="310" t="str">
        <f t="shared" si="761"/>
        <v/>
      </c>
      <c r="AP2183" s="310">
        <f>SUM(AO$1:AO2183)</f>
        <v>0</v>
      </c>
      <c r="AQ2183" s="310">
        <f>SUM(AK$2:AK2183)</f>
        <v>14</v>
      </c>
      <c r="AR2183" s="310">
        <f>COUNTA(AJ$2:AJ2183)</f>
        <v>14</v>
      </c>
      <c r="AS2183" s="312"/>
      <c r="AT2183" s="312"/>
      <c r="AU2183" s="312"/>
      <c r="AV2183" s="312"/>
      <c r="AW2183" s="312"/>
      <c r="AZ2183">
        <v>5</v>
      </c>
      <c r="BA2183">
        <v>14</v>
      </c>
    </row>
    <row r="2184" spans="1:53" x14ac:dyDescent="0.25">
      <c r="A2184">
        <v>138</v>
      </c>
      <c r="B2184" t="s">
        <v>66</v>
      </c>
      <c r="C2184" t="s">
        <v>916</v>
      </c>
      <c r="D2184"/>
      <c r="E2184">
        <v>1</v>
      </c>
      <c r="F2184">
        <v>2</v>
      </c>
      <c r="G2184">
        <v>3</v>
      </c>
      <c r="H2184">
        <v>4</v>
      </c>
      <c r="I2184">
        <v>0</v>
      </c>
      <c r="J2184">
        <v>0</v>
      </c>
      <c r="K2184">
        <v>2</v>
      </c>
      <c r="L2184">
        <v>4</v>
      </c>
      <c r="M2184" t="s">
        <v>969</v>
      </c>
      <c r="O2184" s="101">
        <f>IF(ISBLANK(C2184),O2183,IF(COUNTIF(C$2:C2184,C2184)&gt;1,O2183,1+MAX(O2183,0)))</f>
        <v>57</v>
      </c>
      <c r="P2184" s="45">
        <f t="shared" si="748"/>
        <v>31</v>
      </c>
      <c r="Q2184" s="33" t="str">
        <f t="shared" si="749"/>
        <v/>
      </c>
      <c r="R2184" s="33">
        <f t="shared" si="750"/>
        <v>10</v>
      </c>
      <c r="S2184" s="33" t="str">
        <f t="shared" si="751"/>
        <v>138_10</v>
      </c>
      <c r="T2184" s="35" t="str">
        <f t="shared" si="752"/>
        <v>138PM</v>
      </c>
      <c r="U2184" s="35" t="str">
        <f t="shared" si="753"/>
        <v>138PMEW</v>
      </c>
      <c r="V2184" s="35" t="str">
        <f t="shared" si="769"/>
        <v>2E</v>
      </c>
      <c r="W2184" s="35" t="str">
        <f t="shared" si="762"/>
        <v>138PM2E123</v>
      </c>
      <c r="X2184" s="388">
        <f t="shared" si="763"/>
        <v>2</v>
      </c>
      <c r="Y2184" s="388">
        <f t="shared" si="764"/>
        <v>4</v>
      </c>
      <c r="Z2184" s="280" t="str">
        <f t="shared" si="755"/>
        <v/>
      </c>
      <c r="AA2184" s="280" t="str">
        <f t="shared" si="756"/>
        <v/>
      </c>
      <c r="AB2184" s="389" t="str">
        <f t="shared" si="765"/>
        <v/>
      </c>
      <c r="AC2184" s="389" t="str">
        <f t="shared" si="766"/>
        <v/>
      </c>
      <c r="AD2184" s="390" t="str">
        <f t="shared" si="757"/>
        <v/>
      </c>
      <c r="AE2184" s="282">
        <f t="shared" si="758"/>
        <v>0</v>
      </c>
      <c r="AF2184" s="359">
        <f t="shared" si="759"/>
        <v>0</v>
      </c>
      <c r="AG2184" s="280">
        <f t="shared" si="760"/>
        <v>0</v>
      </c>
      <c r="AH2184" s="280">
        <f t="shared" si="754"/>
        <v>0</v>
      </c>
      <c r="AI2184" s="280">
        <f>IF(ISBLANK(T2184),AI2183,IF(COUNTIF(T$2:T2184,T2184)&gt;1,AI2183,1+MAX(AI2183,0)))</f>
        <v>58</v>
      </c>
      <c r="AL2184" s="391" t="str">
        <f t="shared" si="767"/>
        <v/>
      </c>
      <c r="AM2184" s="391" t="str">
        <f t="shared" si="768"/>
        <v/>
      </c>
      <c r="AO2184" s="310" t="str">
        <f t="shared" si="761"/>
        <v/>
      </c>
      <c r="AP2184" s="310">
        <f>SUM(AO$1:AO2184)</f>
        <v>0</v>
      </c>
      <c r="AQ2184" s="310">
        <f>SUM(AK$2:AK2184)</f>
        <v>14</v>
      </c>
      <c r="AR2184" s="310">
        <f>COUNTA(AJ$2:AJ2184)</f>
        <v>14</v>
      </c>
      <c r="AS2184" s="312"/>
      <c r="AT2184" s="312"/>
      <c r="AU2184" s="312"/>
      <c r="AV2184" s="312"/>
      <c r="AW2184" s="312"/>
      <c r="AZ2184">
        <v>2</v>
      </c>
      <c r="BA2184">
        <v>4</v>
      </c>
    </row>
    <row r="2185" spans="1:53" x14ac:dyDescent="0.25">
      <c r="A2185">
        <v>138</v>
      </c>
      <c r="B2185" t="s">
        <v>66</v>
      </c>
      <c r="C2185" t="s">
        <v>916</v>
      </c>
      <c r="D2185"/>
      <c r="E2185">
        <v>1</v>
      </c>
      <c r="F2185">
        <v>2</v>
      </c>
      <c r="G2185">
        <v>4</v>
      </c>
      <c r="H2185">
        <v>6</v>
      </c>
      <c r="I2185">
        <v>1</v>
      </c>
      <c r="J2185">
        <v>0</v>
      </c>
      <c r="K2185">
        <v>2</v>
      </c>
      <c r="L2185">
        <v>5</v>
      </c>
      <c r="M2185" t="s">
        <v>969</v>
      </c>
      <c r="O2185" s="101">
        <f>IF(ISBLANK(C2185),O2184,IF(COUNTIF(C$2:C2185,C2185)&gt;1,O2184,1+MAX(O2184,0)))</f>
        <v>57</v>
      </c>
      <c r="P2185" s="45">
        <f t="shared" si="748"/>
        <v>31</v>
      </c>
      <c r="Q2185" s="33" t="str">
        <f t="shared" si="749"/>
        <v/>
      </c>
      <c r="R2185" s="33">
        <f t="shared" si="750"/>
        <v>10</v>
      </c>
      <c r="S2185" s="33" t="str">
        <f t="shared" si="751"/>
        <v>138_10</v>
      </c>
      <c r="T2185" s="35" t="str">
        <f t="shared" si="752"/>
        <v>138PM</v>
      </c>
      <c r="U2185" s="35" t="str">
        <f t="shared" si="753"/>
        <v>138PMEW</v>
      </c>
      <c r="V2185" s="35" t="str">
        <f t="shared" si="769"/>
        <v>2E</v>
      </c>
      <c r="W2185" s="35" t="str">
        <f t="shared" si="762"/>
        <v>138PM2E124</v>
      </c>
      <c r="X2185" s="388">
        <f t="shared" si="763"/>
        <v>2</v>
      </c>
      <c r="Y2185" s="388">
        <f t="shared" si="764"/>
        <v>5</v>
      </c>
      <c r="Z2185" s="280" t="str">
        <f t="shared" si="755"/>
        <v/>
      </c>
      <c r="AA2185" s="280" t="str">
        <f t="shared" si="756"/>
        <v/>
      </c>
      <c r="AB2185" s="389" t="str">
        <f t="shared" si="765"/>
        <v/>
      </c>
      <c r="AC2185" s="389" t="str">
        <f t="shared" si="766"/>
        <v/>
      </c>
      <c r="AD2185" s="390" t="str">
        <f t="shared" si="757"/>
        <v/>
      </c>
      <c r="AE2185" s="282">
        <f t="shared" si="758"/>
        <v>0</v>
      </c>
      <c r="AF2185" s="359">
        <f t="shared" si="759"/>
        <v>0</v>
      </c>
      <c r="AG2185" s="280">
        <f t="shared" si="760"/>
        <v>0</v>
      </c>
      <c r="AH2185" s="280">
        <f t="shared" si="754"/>
        <v>0</v>
      </c>
      <c r="AI2185" s="280">
        <f>IF(ISBLANK(T2185),AI2184,IF(COUNTIF(T$2:T2185,T2185)&gt;1,AI2184,1+MAX(AI2184,0)))</f>
        <v>58</v>
      </c>
      <c r="AL2185" s="391" t="str">
        <f t="shared" si="767"/>
        <v/>
      </c>
      <c r="AM2185" s="391" t="str">
        <f t="shared" si="768"/>
        <v/>
      </c>
      <c r="AO2185" s="310" t="str">
        <f t="shared" si="761"/>
        <v/>
      </c>
      <c r="AP2185" s="310">
        <f>SUM(AO$1:AO2185)</f>
        <v>0</v>
      </c>
      <c r="AQ2185" s="310">
        <f>SUM(AK$2:AK2185)</f>
        <v>14</v>
      </c>
      <c r="AR2185" s="310">
        <f>COUNTA(AJ$2:AJ2185)</f>
        <v>14</v>
      </c>
      <c r="AS2185" s="312"/>
      <c r="AT2185" s="312"/>
      <c r="AU2185" s="312"/>
      <c r="AV2185" s="312"/>
      <c r="AW2185" s="312"/>
      <c r="AZ2185">
        <v>2</v>
      </c>
      <c r="BA2185">
        <v>5</v>
      </c>
    </row>
    <row r="2186" spans="1:53" x14ac:dyDescent="0.25">
      <c r="A2186">
        <v>138</v>
      </c>
      <c r="B2186" t="s">
        <v>66</v>
      </c>
      <c r="C2186" t="s">
        <v>916</v>
      </c>
      <c r="D2186"/>
      <c r="E2186">
        <v>1</v>
      </c>
      <c r="F2186">
        <v>3</v>
      </c>
      <c r="G2186">
        <v>1</v>
      </c>
      <c r="H2186">
        <v>4</v>
      </c>
      <c r="I2186">
        <v>1</v>
      </c>
      <c r="J2186">
        <v>1</v>
      </c>
      <c r="K2186">
        <v>1</v>
      </c>
      <c r="L2186">
        <v>4</v>
      </c>
      <c r="M2186" t="s">
        <v>969</v>
      </c>
      <c r="O2186" s="101">
        <f>IF(ISBLANK(C2186),O2185,IF(COUNTIF(C$2:C2186,C2186)&gt;1,O2185,1+MAX(O2185,0)))</f>
        <v>57</v>
      </c>
      <c r="P2186" s="45">
        <f t="shared" si="748"/>
        <v>31</v>
      </c>
      <c r="Q2186" s="33" t="str">
        <f t="shared" si="749"/>
        <v/>
      </c>
      <c r="R2186" s="33">
        <f t="shared" si="750"/>
        <v>11</v>
      </c>
      <c r="S2186" s="33" t="str">
        <f t="shared" si="751"/>
        <v>138_11</v>
      </c>
      <c r="T2186" s="35" t="str">
        <f t="shared" si="752"/>
        <v>138PM</v>
      </c>
      <c r="U2186" s="35" t="str">
        <f t="shared" si="753"/>
        <v>138PMNS</v>
      </c>
      <c r="V2186" s="35" t="str">
        <f t="shared" si="769"/>
        <v>2E</v>
      </c>
      <c r="W2186" s="35" t="str">
        <f t="shared" si="762"/>
        <v>138PM2E131</v>
      </c>
      <c r="X2186" s="388">
        <f t="shared" si="763"/>
        <v>1</v>
      </c>
      <c r="Y2186" s="388">
        <f t="shared" si="764"/>
        <v>4</v>
      </c>
      <c r="Z2186" s="280" t="str">
        <f t="shared" si="755"/>
        <v/>
      </c>
      <c r="AA2186" s="280" t="str">
        <f t="shared" si="756"/>
        <v/>
      </c>
      <c r="AB2186" s="389" t="str">
        <f t="shared" si="765"/>
        <v/>
      </c>
      <c r="AC2186" s="389" t="str">
        <f t="shared" si="766"/>
        <v/>
      </c>
      <c r="AD2186" s="390" t="str">
        <f t="shared" si="757"/>
        <v/>
      </c>
      <c r="AE2186" s="282">
        <f t="shared" si="758"/>
        <v>0</v>
      </c>
      <c r="AF2186" s="359">
        <f t="shared" si="759"/>
        <v>0</v>
      </c>
      <c r="AG2186" s="280">
        <f t="shared" si="760"/>
        <v>0</v>
      </c>
      <c r="AH2186" s="280">
        <f t="shared" si="754"/>
        <v>0</v>
      </c>
      <c r="AI2186" s="280">
        <f>IF(ISBLANK(T2186),AI2185,IF(COUNTIF(T$2:T2186,T2186)&gt;1,AI2185,1+MAX(AI2185,0)))</f>
        <v>58</v>
      </c>
      <c r="AL2186" s="391" t="str">
        <f t="shared" si="767"/>
        <v/>
      </c>
      <c r="AM2186" s="391" t="str">
        <f t="shared" si="768"/>
        <v/>
      </c>
      <c r="AO2186" s="310" t="str">
        <f t="shared" si="761"/>
        <v/>
      </c>
      <c r="AP2186" s="310">
        <f>SUM(AO$1:AO2186)</f>
        <v>0</v>
      </c>
      <c r="AQ2186" s="310">
        <f>SUM(AK$2:AK2186)</f>
        <v>14</v>
      </c>
      <c r="AR2186" s="310">
        <f>COUNTA(AJ$2:AJ2186)</f>
        <v>14</v>
      </c>
      <c r="AS2186" s="312"/>
      <c r="AT2186" s="312"/>
      <c r="AU2186" s="312"/>
      <c r="AV2186" s="312"/>
      <c r="AW2186" s="312"/>
      <c r="AZ2186">
        <v>1</v>
      </c>
      <c r="BA2186">
        <v>4</v>
      </c>
    </row>
    <row r="2187" spans="1:53" x14ac:dyDescent="0.25">
      <c r="A2187">
        <v>138</v>
      </c>
      <c r="B2187" t="s">
        <v>66</v>
      </c>
      <c r="C2187" t="s">
        <v>916</v>
      </c>
      <c r="D2187"/>
      <c r="E2187">
        <v>1</v>
      </c>
      <c r="F2187">
        <v>3</v>
      </c>
      <c r="G2187">
        <v>2</v>
      </c>
      <c r="H2187">
        <v>14</v>
      </c>
      <c r="I2187">
        <v>4</v>
      </c>
      <c r="J2187">
        <v>3</v>
      </c>
      <c r="K2187">
        <v>4</v>
      </c>
      <c r="L2187">
        <v>14</v>
      </c>
      <c r="M2187" t="s">
        <v>969</v>
      </c>
      <c r="O2187" s="101">
        <f>IF(ISBLANK(C2187),O2186,IF(COUNTIF(C$2:C2187,C2187)&gt;1,O2186,1+MAX(O2186,0)))</f>
        <v>57</v>
      </c>
      <c r="P2187" s="45">
        <f t="shared" si="748"/>
        <v>31</v>
      </c>
      <c r="Q2187" s="33" t="str">
        <f t="shared" si="749"/>
        <v/>
      </c>
      <c r="R2187" s="33">
        <f t="shared" si="750"/>
        <v>11</v>
      </c>
      <c r="S2187" s="33" t="str">
        <f t="shared" si="751"/>
        <v>138_11</v>
      </c>
      <c r="T2187" s="35" t="str">
        <f t="shared" si="752"/>
        <v>138PM</v>
      </c>
      <c r="U2187" s="35" t="str">
        <f t="shared" si="753"/>
        <v>138PMNS</v>
      </c>
      <c r="V2187" s="35" t="str">
        <f t="shared" si="769"/>
        <v>2E</v>
      </c>
      <c r="W2187" s="35" t="str">
        <f t="shared" si="762"/>
        <v>138PM2E132</v>
      </c>
      <c r="X2187" s="388">
        <f t="shared" si="763"/>
        <v>4</v>
      </c>
      <c r="Y2187" s="388">
        <f t="shared" si="764"/>
        <v>14</v>
      </c>
      <c r="Z2187" s="280" t="str">
        <f t="shared" si="755"/>
        <v/>
      </c>
      <c r="AA2187" s="280" t="str">
        <f t="shared" si="756"/>
        <v/>
      </c>
      <c r="AB2187" s="389" t="str">
        <f t="shared" si="765"/>
        <v/>
      </c>
      <c r="AC2187" s="389" t="str">
        <f t="shared" si="766"/>
        <v/>
      </c>
      <c r="AD2187" s="390" t="str">
        <f t="shared" si="757"/>
        <v/>
      </c>
      <c r="AE2187" s="282">
        <f t="shared" si="758"/>
        <v>0</v>
      </c>
      <c r="AF2187" s="359">
        <f t="shared" si="759"/>
        <v>0</v>
      </c>
      <c r="AG2187" s="280">
        <f t="shared" si="760"/>
        <v>0</v>
      </c>
      <c r="AH2187" s="280">
        <f t="shared" si="754"/>
        <v>0</v>
      </c>
      <c r="AI2187" s="280">
        <f>IF(ISBLANK(T2187),AI2186,IF(COUNTIF(T$2:T2187,T2187)&gt;1,AI2186,1+MAX(AI2186,0)))</f>
        <v>58</v>
      </c>
      <c r="AL2187" s="391" t="str">
        <f t="shared" si="767"/>
        <v/>
      </c>
      <c r="AM2187" s="391" t="str">
        <f t="shared" si="768"/>
        <v/>
      </c>
      <c r="AO2187" s="310" t="str">
        <f t="shared" si="761"/>
        <v/>
      </c>
      <c r="AP2187" s="310">
        <f>SUM(AO$1:AO2187)</f>
        <v>0</v>
      </c>
      <c r="AQ2187" s="310">
        <f>SUM(AK$2:AK2187)</f>
        <v>14</v>
      </c>
      <c r="AR2187" s="310">
        <f>COUNTA(AJ$2:AJ2187)</f>
        <v>14</v>
      </c>
      <c r="AS2187" s="312"/>
      <c r="AT2187" s="312"/>
      <c r="AU2187" s="312"/>
      <c r="AV2187" s="312"/>
      <c r="AW2187" s="312"/>
      <c r="AZ2187">
        <v>4</v>
      </c>
      <c r="BA2187">
        <v>14</v>
      </c>
    </row>
    <row r="2188" spans="1:53" x14ac:dyDescent="0.25">
      <c r="A2188">
        <v>138</v>
      </c>
      <c r="B2188" t="s">
        <v>66</v>
      </c>
      <c r="C2188" t="s">
        <v>916</v>
      </c>
      <c r="D2188"/>
      <c r="E2188">
        <v>1</v>
      </c>
      <c r="F2188">
        <v>3</v>
      </c>
      <c r="G2188">
        <v>3</v>
      </c>
      <c r="H2188">
        <v>5</v>
      </c>
      <c r="I2188">
        <v>1</v>
      </c>
      <c r="J2188">
        <v>1</v>
      </c>
      <c r="K2188">
        <v>3</v>
      </c>
      <c r="L2188">
        <v>5</v>
      </c>
      <c r="M2188" t="s">
        <v>969</v>
      </c>
      <c r="O2188" s="101">
        <f>IF(ISBLANK(C2188),O2187,IF(COUNTIF(C$2:C2188,C2188)&gt;1,O2187,1+MAX(O2187,0)))</f>
        <v>57</v>
      </c>
      <c r="P2188" s="45">
        <f t="shared" si="748"/>
        <v>31</v>
      </c>
      <c r="Q2188" s="33" t="str">
        <f t="shared" si="749"/>
        <v/>
      </c>
      <c r="R2188" s="33">
        <f t="shared" si="750"/>
        <v>11</v>
      </c>
      <c r="S2188" s="33" t="str">
        <f t="shared" si="751"/>
        <v>138_11</v>
      </c>
      <c r="T2188" s="35" t="str">
        <f t="shared" si="752"/>
        <v>138PM</v>
      </c>
      <c r="U2188" s="35" t="str">
        <f t="shared" si="753"/>
        <v>138PMEW</v>
      </c>
      <c r="V2188" s="35" t="str">
        <f t="shared" si="769"/>
        <v>2E</v>
      </c>
      <c r="W2188" s="35" t="str">
        <f t="shared" si="762"/>
        <v>138PM2E133</v>
      </c>
      <c r="X2188" s="388">
        <f t="shared" si="763"/>
        <v>3</v>
      </c>
      <c r="Y2188" s="388">
        <f t="shared" si="764"/>
        <v>5</v>
      </c>
      <c r="Z2188" s="280" t="str">
        <f t="shared" si="755"/>
        <v/>
      </c>
      <c r="AA2188" s="280" t="str">
        <f t="shared" si="756"/>
        <v/>
      </c>
      <c r="AB2188" s="389" t="str">
        <f t="shared" si="765"/>
        <v/>
      </c>
      <c r="AC2188" s="389" t="str">
        <f t="shared" si="766"/>
        <v/>
      </c>
      <c r="AD2188" s="390" t="str">
        <f t="shared" si="757"/>
        <v/>
      </c>
      <c r="AE2188" s="282">
        <f t="shared" si="758"/>
        <v>0</v>
      </c>
      <c r="AF2188" s="359">
        <f t="shared" si="759"/>
        <v>0</v>
      </c>
      <c r="AG2188" s="280">
        <f t="shared" si="760"/>
        <v>0</v>
      </c>
      <c r="AH2188" s="280">
        <f t="shared" si="754"/>
        <v>0</v>
      </c>
      <c r="AI2188" s="280">
        <f>IF(ISBLANK(T2188),AI2187,IF(COUNTIF(T$2:T2188,T2188)&gt;1,AI2187,1+MAX(AI2187,0)))</f>
        <v>58</v>
      </c>
      <c r="AL2188" s="391" t="str">
        <f t="shared" si="767"/>
        <v/>
      </c>
      <c r="AM2188" s="391" t="str">
        <f t="shared" si="768"/>
        <v/>
      </c>
      <c r="AO2188" s="310" t="str">
        <f t="shared" si="761"/>
        <v/>
      </c>
      <c r="AP2188" s="310">
        <f>SUM(AO$1:AO2188)</f>
        <v>0</v>
      </c>
      <c r="AQ2188" s="310">
        <f>SUM(AK$2:AK2188)</f>
        <v>14</v>
      </c>
      <c r="AR2188" s="310">
        <f>COUNTA(AJ$2:AJ2188)</f>
        <v>14</v>
      </c>
      <c r="AS2188" s="312"/>
      <c r="AT2188" s="312"/>
      <c r="AU2188" s="312"/>
      <c r="AV2188" s="312"/>
      <c r="AW2188" s="312"/>
      <c r="AZ2188">
        <v>3</v>
      </c>
      <c r="BA2188">
        <v>5</v>
      </c>
    </row>
    <row r="2189" spans="1:53" x14ac:dyDescent="0.25">
      <c r="A2189">
        <v>138</v>
      </c>
      <c r="B2189" t="s">
        <v>66</v>
      </c>
      <c r="C2189" t="s">
        <v>916</v>
      </c>
      <c r="D2189"/>
      <c r="E2189">
        <v>1</v>
      </c>
      <c r="F2189">
        <v>3</v>
      </c>
      <c r="G2189">
        <v>4</v>
      </c>
      <c r="H2189">
        <v>4</v>
      </c>
      <c r="I2189">
        <v>1</v>
      </c>
      <c r="J2189">
        <v>0</v>
      </c>
      <c r="K2189">
        <v>1</v>
      </c>
      <c r="L2189">
        <v>4</v>
      </c>
      <c r="M2189" t="s">
        <v>969</v>
      </c>
      <c r="O2189" s="101">
        <f>IF(ISBLANK(C2189),O2188,IF(COUNTIF(C$2:C2189,C2189)&gt;1,O2188,1+MAX(O2188,0)))</f>
        <v>57</v>
      </c>
      <c r="P2189" s="45">
        <f t="shared" si="748"/>
        <v>31</v>
      </c>
      <c r="Q2189" s="33" t="str">
        <f t="shared" si="749"/>
        <v/>
      </c>
      <c r="R2189" s="33">
        <f t="shared" si="750"/>
        <v>11</v>
      </c>
      <c r="S2189" s="33" t="str">
        <f t="shared" si="751"/>
        <v>138_11</v>
      </c>
      <c r="T2189" s="35" t="str">
        <f t="shared" si="752"/>
        <v>138PM</v>
      </c>
      <c r="U2189" s="35" t="str">
        <f t="shared" si="753"/>
        <v>138PMEW</v>
      </c>
      <c r="V2189" s="35" t="str">
        <f t="shared" si="769"/>
        <v>2E</v>
      </c>
      <c r="W2189" s="35" t="str">
        <f t="shared" si="762"/>
        <v>138PM2E134</v>
      </c>
      <c r="X2189" s="388">
        <f t="shared" si="763"/>
        <v>1</v>
      </c>
      <c r="Y2189" s="388">
        <f t="shared" si="764"/>
        <v>4</v>
      </c>
      <c r="Z2189" s="280" t="str">
        <f t="shared" si="755"/>
        <v/>
      </c>
      <c r="AA2189" s="280" t="str">
        <f t="shared" si="756"/>
        <v/>
      </c>
      <c r="AB2189" s="389" t="str">
        <f t="shared" si="765"/>
        <v/>
      </c>
      <c r="AC2189" s="389" t="str">
        <f t="shared" si="766"/>
        <v/>
      </c>
      <c r="AD2189" s="390" t="str">
        <f t="shared" si="757"/>
        <v/>
      </c>
      <c r="AE2189" s="282">
        <f t="shared" si="758"/>
        <v>0</v>
      </c>
      <c r="AF2189" s="359">
        <f t="shared" si="759"/>
        <v>0</v>
      </c>
      <c r="AG2189" s="280">
        <f t="shared" si="760"/>
        <v>0</v>
      </c>
      <c r="AH2189" s="280">
        <f t="shared" si="754"/>
        <v>0</v>
      </c>
      <c r="AI2189" s="280">
        <f>IF(ISBLANK(T2189),AI2188,IF(COUNTIF(T$2:T2189,T2189)&gt;1,AI2188,1+MAX(AI2188,0)))</f>
        <v>58</v>
      </c>
      <c r="AL2189" s="391" t="str">
        <f t="shared" si="767"/>
        <v/>
      </c>
      <c r="AM2189" s="391" t="str">
        <f t="shared" si="768"/>
        <v/>
      </c>
      <c r="AO2189" s="310" t="str">
        <f t="shared" si="761"/>
        <v/>
      </c>
      <c r="AP2189" s="310">
        <f>SUM(AO$1:AO2189)</f>
        <v>0</v>
      </c>
      <c r="AQ2189" s="310">
        <f>SUM(AK$2:AK2189)</f>
        <v>14</v>
      </c>
      <c r="AR2189" s="310">
        <f>COUNTA(AJ$2:AJ2189)</f>
        <v>14</v>
      </c>
      <c r="AS2189" s="312"/>
      <c r="AT2189" s="312"/>
      <c r="AU2189" s="312"/>
      <c r="AV2189" s="312"/>
      <c r="AW2189" s="312"/>
      <c r="AZ2189">
        <v>1</v>
      </c>
      <c r="BA2189">
        <v>4</v>
      </c>
    </row>
    <row r="2190" spans="1:53" x14ac:dyDescent="0.25">
      <c r="A2190">
        <v>138</v>
      </c>
      <c r="B2190" t="s">
        <v>66</v>
      </c>
      <c r="C2190" t="s">
        <v>916</v>
      </c>
      <c r="D2190"/>
      <c r="E2190">
        <v>1</v>
      </c>
      <c r="F2190">
        <v>4</v>
      </c>
      <c r="G2190">
        <v>1</v>
      </c>
      <c r="H2190">
        <v>7</v>
      </c>
      <c r="I2190">
        <v>1</v>
      </c>
      <c r="J2190">
        <v>0</v>
      </c>
      <c r="K2190">
        <v>1</v>
      </c>
      <c r="L2190">
        <v>7</v>
      </c>
      <c r="M2190" t="s">
        <v>969</v>
      </c>
      <c r="O2190" s="101">
        <f>IF(ISBLANK(C2190),O2189,IF(COUNTIF(C$2:C2190,C2190)&gt;1,O2189,1+MAX(O2189,0)))</f>
        <v>57</v>
      </c>
      <c r="P2190" s="45">
        <f t="shared" si="748"/>
        <v>31</v>
      </c>
      <c r="Q2190" s="33" t="str">
        <f t="shared" si="749"/>
        <v/>
      </c>
      <c r="R2190" s="33">
        <f t="shared" si="750"/>
        <v>12</v>
      </c>
      <c r="S2190" s="33" t="str">
        <f t="shared" si="751"/>
        <v>138_12</v>
      </c>
      <c r="T2190" s="35" t="str">
        <f t="shared" si="752"/>
        <v>138PM</v>
      </c>
      <c r="U2190" s="35" t="str">
        <f t="shared" si="753"/>
        <v>138PMNS</v>
      </c>
      <c r="V2190" s="35" t="str">
        <f t="shared" si="769"/>
        <v>2E</v>
      </c>
      <c r="W2190" s="35" t="str">
        <f t="shared" si="762"/>
        <v>138PM2E141</v>
      </c>
      <c r="X2190" s="388">
        <f t="shared" si="763"/>
        <v>1</v>
      </c>
      <c r="Y2190" s="388">
        <f t="shared" si="764"/>
        <v>7</v>
      </c>
      <c r="Z2190" s="280" t="str">
        <f t="shared" si="755"/>
        <v/>
      </c>
      <c r="AA2190" s="280" t="str">
        <f t="shared" si="756"/>
        <v/>
      </c>
      <c r="AB2190" s="389" t="str">
        <f t="shared" si="765"/>
        <v/>
      </c>
      <c r="AC2190" s="389" t="str">
        <f t="shared" si="766"/>
        <v/>
      </c>
      <c r="AD2190" s="390" t="str">
        <f t="shared" si="757"/>
        <v/>
      </c>
      <c r="AE2190" s="282">
        <f t="shared" si="758"/>
        <v>0</v>
      </c>
      <c r="AF2190" s="359">
        <f t="shared" si="759"/>
        <v>0</v>
      </c>
      <c r="AG2190" s="280">
        <f t="shared" si="760"/>
        <v>0</v>
      </c>
      <c r="AH2190" s="280">
        <f t="shared" si="754"/>
        <v>0</v>
      </c>
      <c r="AI2190" s="280">
        <f>IF(ISBLANK(T2190),AI2189,IF(COUNTIF(T$2:T2190,T2190)&gt;1,AI2189,1+MAX(AI2189,0)))</f>
        <v>58</v>
      </c>
      <c r="AL2190" s="391" t="str">
        <f t="shared" si="767"/>
        <v/>
      </c>
      <c r="AM2190" s="391" t="str">
        <f t="shared" si="768"/>
        <v/>
      </c>
      <c r="AO2190" s="310" t="str">
        <f t="shared" si="761"/>
        <v/>
      </c>
      <c r="AP2190" s="310">
        <f>SUM(AO$1:AO2190)</f>
        <v>0</v>
      </c>
      <c r="AQ2190" s="310">
        <f>SUM(AK$2:AK2190)</f>
        <v>14</v>
      </c>
      <c r="AR2190" s="310">
        <f>COUNTA(AJ$2:AJ2190)</f>
        <v>14</v>
      </c>
      <c r="AS2190" s="312"/>
      <c r="AT2190" s="312"/>
      <c r="AU2190" s="312"/>
      <c r="AV2190" s="312"/>
      <c r="AW2190" s="312"/>
      <c r="AZ2190">
        <v>1</v>
      </c>
      <c r="BA2190">
        <v>7</v>
      </c>
    </row>
    <row r="2191" spans="1:53" x14ac:dyDescent="0.25">
      <c r="A2191">
        <v>138</v>
      </c>
      <c r="B2191" t="s">
        <v>66</v>
      </c>
      <c r="C2191" t="s">
        <v>916</v>
      </c>
      <c r="D2191"/>
      <c r="E2191">
        <v>1</v>
      </c>
      <c r="F2191">
        <v>4</v>
      </c>
      <c r="G2191">
        <v>2</v>
      </c>
      <c r="H2191">
        <v>6</v>
      </c>
      <c r="I2191">
        <v>2</v>
      </c>
      <c r="J2191">
        <v>1</v>
      </c>
      <c r="K2191">
        <v>2</v>
      </c>
      <c r="L2191">
        <v>6</v>
      </c>
      <c r="M2191" t="s">
        <v>969</v>
      </c>
      <c r="O2191" s="101">
        <f>IF(ISBLANK(C2191),O2190,IF(COUNTIF(C$2:C2191,C2191)&gt;1,O2190,1+MAX(O2190,0)))</f>
        <v>57</v>
      </c>
      <c r="P2191" s="45">
        <f t="shared" si="748"/>
        <v>31</v>
      </c>
      <c r="Q2191" s="33" t="str">
        <f t="shared" si="749"/>
        <v/>
      </c>
      <c r="R2191" s="33">
        <f t="shared" si="750"/>
        <v>12</v>
      </c>
      <c r="S2191" s="33" t="str">
        <f t="shared" si="751"/>
        <v>138_12</v>
      </c>
      <c r="T2191" s="35" t="str">
        <f t="shared" si="752"/>
        <v>138PM</v>
      </c>
      <c r="U2191" s="35" t="str">
        <f t="shared" si="753"/>
        <v>138PMNS</v>
      </c>
      <c r="V2191" s="35" t="str">
        <f t="shared" si="769"/>
        <v>2E</v>
      </c>
      <c r="W2191" s="35" t="str">
        <f t="shared" si="762"/>
        <v>138PM2E142</v>
      </c>
      <c r="X2191" s="388">
        <f t="shared" si="763"/>
        <v>2</v>
      </c>
      <c r="Y2191" s="388">
        <f t="shared" si="764"/>
        <v>6</v>
      </c>
      <c r="Z2191" s="280" t="str">
        <f t="shared" si="755"/>
        <v/>
      </c>
      <c r="AA2191" s="280" t="str">
        <f t="shared" si="756"/>
        <v/>
      </c>
      <c r="AB2191" s="389" t="str">
        <f t="shared" si="765"/>
        <v/>
      </c>
      <c r="AC2191" s="389" t="str">
        <f t="shared" si="766"/>
        <v/>
      </c>
      <c r="AD2191" s="390" t="str">
        <f t="shared" si="757"/>
        <v/>
      </c>
      <c r="AE2191" s="282">
        <f t="shared" si="758"/>
        <v>0</v>
      </c>
      <c r="AF2191" s="359">
        <f t="shared" si="759"/>
        <v>0</v>
      </c>
      <c r="AG2191" s="280">
        <f t="shared" si="760"/>
        <v>0</v>
      </c>
      <c r="AH2191" s="280">
        <f t="shared" si="754"/>
        <v>0</v>
      </c>
      <c r="AI2191" s="280">
        <f>IF(ISBLANK(T2191),AI2190,IF(COUNTIF(T$2:T2191,T2191)&gt;1,AI2190,1+MAX(AI2190,0)))</f>
        <v>58</v>
      </c>
      <c r="AL2191" s="391" t="str">
        <f t="shared" si="767"/>
        <v/>
      </c>
      <c r="AM2191" s="391" t="str">
        <f t="shared" si="768"/>
        <v/>
      </c>
      <c r="AO2191" s="310" t="str">
        <f t="shared" si="761"/>
        <v/>
      </c>
      <c r="AP2191" s="310">
        <f>SUM(AO$1:AO2191)</f>
        <v>0</v>
      </c>
      <c r="AQ2191" s="310">
        <f>SUM(AK$2:AK2191)</f>
        <v>14</v>
      </c>
      <c r="AR2191" s="310">
        <f>COUNTA(AJ$2:AJ2191)</f>
        <v>14</v>
      </c>
      <c r="AS2191" s="312"/>
      <c r="AT2191" s="312"/>
      <c r="AU2191" s="312"/>
      <c r="AV2191" s="312"/>
      <c r="AW2191" s="312"/>
      <c r="AZ2191">
        <v>2</v>
      </c>
      <c r="BA2191">
        <v>6</v>
      </c>
    </row>
    <row r="2192" spans="1:53" x14ac:dyDescent="0.25">
      <c r="A2192">
        <v>138</v>
      </c>
      <c r="B2192" t="s">
        <v>66</v>
      </c>
      <c r="C2192" t="s">
        <v>916</v>
      </c>
      <c r="D2192"/>
      <c r="E2192">
        <v>1</v>
      </c>
      <c r="F2192">
        <v>4</v>
      </c>
      <c r="G2192">
        <v>3</v>
      </c>
      <c r="H2192">
        <v>4</v>
      </c>
      <c r="I2192">
        <v>1</v>
      </c>
      <c r="J2192">
        <v>0</v>
      </c>
      <c r="K2192">
        <v>3</v>
      </c>
      <c r="L2192">
        <v>4</v>
      </c>
      <c r="M2192" t="s">
        <v>969</v>
      </c>
      <c r="O2192" s="101">
        <f>IF(ISBLANK(C2192),O2191,IF(COUNTIF(C$2:C2192,C2192)&gt;1,O2191,1+MAX(O2191,0)))</f>
        <v>57</v>
      </c>
      <c r="P2192" s="45">
        <f t="shared" si="748"/>
        <v>31</v>
      </c>
      <c r="Q2192" s="33" t="str">
        <f t="shared" si="749"/>
        <v/>
      </c>
      <c r="R2192" s="33">
        <f t="shared" si="750"/>
        <v>12</v>
      </c>
      <c r="S2192" s="33" t="str">
        <f t="shared" si="751"/>
        <v>138_12</v>
      </c>
      <c r="T2192" s="35" t="str">
        <f t="shared" si="752"/>
        <v>138PM</v>
      </c>
      <c r="U2192" s="35" t="str">
        <f t="shared" si="753"/>
        <v>138PMEW</v>
      </c>
      <c r="V2192" s="35" t="str">
        <f t="shared" si="769"/>
        <v>2E</v>
      </c>
      <c r="W2192" s="35" t="str">
        <f t="shared" si="762"/>
        <v>138PM2E143</v>
      </c>
      <c r="X2192" s="388">
        <f t="shared" si="763"/>
        <v>3</v>
      </c>
      <c r="Y2192" s="388">
        <f t="shared" si="764"/>
        <v>4</v>
      </c>
      <c r="Z2192" s="280" t="str">
        <f t="shared" si="755"/>
        <v/>
      </c>
      <c r="AA2192" s="280" t="str">
        <f t="shared" si="756"/>
        <v/>
      </c>
      <c r="AB2192" s="389" t="str">
        <f t="shared" si="765"/>
        <v/>
      </c>
      <c r="AC2192" s="389" t="str">
        <f t="shared" si="766"/>
        <v/>
      </c>
      <c r="AD2192" s="390" t="str">
        <f t="shared" si="757"/>
        <v/>
      </c>
      <c r="AE2192" s="282">
        <f t="shared" si="758"/>
        <v>0</v>
      </c>
      <c r="AF2192" s="359">
        <f t="shared" si="759"/>
        <v>0</v>
      </c>
      <c r="AG2192" s="280">
        <f t="shared" si="760"/>
        <v>0</v>
      </c>
      <c r="AH2192" s="280">
        <f t="shared" si="754"/>
        <v>0</v>
      </c>
      <c r="AI2192" s="280">
        <f>IF(ISBLANK(T2192),AI2191,IF(COUNTIF(T$2:T2192,T2192)&gt;1,AI2191,1+MAX(AI2191,0)))</f>
        <v>58</v>
      </c>
      <c r="AL2192" s="391" t="str">
        <f t="shared" si="767"/>
        <v/>
      </c>
      <c r="AM2192" s="391" t="str">
        <f t="shared" si="768"/>
        <v/>
      </c>
      <c r="AO2192" s="310" t="str">
        <f t="shared" si="761"/>
        <v/>
      </c>
      <c r="AP2192" s="310">
        <f>SUM(AO$1:AO2192)</f>
        <v>0</v>
      </c>
      <c r="AQ2192" s="310">
        <f>SUM(AK$2:AK2192)</f>
        <v>14</v>
      </c>
      <c r="AR2192" s="310">
        <f>COUNTA(AJ$2:AJ2192)</f>
        <v>14</v>
      </c>
      <c r="AS2192" s="312"/>
      <c r="AT2192" s="312"/>
      <c r="AU2192" s="312"/>
      <c r="AV2192" s="312"/>
      <c r="AW2192" s="312"/>
      <c r="AZ2192">
        <v>3</v>
      </c>
      <c r="BA2192">
        <v>4</v>
      </c>
    </row>
    <row r="2193" spans="1:53" x14ac:dyDescent="0.25">
      <c r="A2193">
        <v>138</v>
      </c>
      <c r="B2193" t="s">
        <v>66</v>
      </c>
      <c r="C2193" t="s">
        <v>916</v>
      </c>
      <c r="D2193"/>
      <c r="E2193">
        <v>1</v>
      </c>
      <c r="F2193">
        <v>4</v>
      </c>
      <c r="G2193">
        <v>4</v>
      </c>
      <c r="H2193">
        <v>2</v>
      </c>
      <c r="I2193">
        <v>0</v>
      </c>
      <c r="J2193">
        <v>1</v>
      </c>
      <c r="K2193">
        <v>0</v>
      </c>
      <c r="L2193">
        <v>2</v>
      </c>
      <c r="M2193" t="s">
        <v>969</v>
      </c>
      <c r="O2193" s="101">
        <f>IF(ISBLANK(C2193),O2192,IF(COUNTIF(C$2:C2193,C2193)&gt;1,O2192,1+MAX(O2192,0)))</f>
        <v>57</v>
      </c>
      <c r="P2193" s="45">
        <f t="shared" si="748"/>
        <v>31</v>
      </c>
      <c r="Q2193" s="33" t="str">
        <f t="shared" si="749"/>
        <v/>
      </c>
      <c r="R2193" s="33">
        <f t="shared" si="750"/>
        <v>12</v>
      </c>
      <c r="S2193" s="33" t="str">
        <f t="shared" si="751"/>
        <v>138_12</v>
      </c>
      <c r="T2193" s="35" t="str">
        <f t="shared" si="752"/>
        <v>138PM</v>
      </c>
      <c r="U2193" s="35" t="str">
        <f t="shared" si="753"/>
        <v>138PMEW</v>
      </c>
      <c r="V2193" s="35" t="str">
        <f t="shared" si="769"/>
        <v>2E</v>
      </c>
      <c r="W2193" s="35" t="str">
        <f t="shared" si="762"/>
        <v>138PM2E144</v>
      </c>
      <c r="X2193" s="388">
        <f t="shared" si="763"/>
        <v>0</v>
      </c>
      <c r="Y2193" s="388">
        <f t="shared" si="764"/>
        <v>2</v>
      </c>
      <c r="Z2193" s="280" t="str">
        <f t="shared" si="755"/>
        <v/>
      </c>
      <c r="AA2193" s="280" t="str">
        <f t="shared" si="756"/>
        <v/>
      </c>
      <c r="AB2193" s="389" t="str">
        <f t="shared" si="765"/>
        <v/>
      </c>
      <c r="AC2193" s="389" t="str">
        <f t="shared" si="766"/>
        <v/>
      </c>
      <c r="AD2193" s="390" t="str">
        <f t="shared" si="757"/>
        <v/>
      </c>
      <c r="AE2193" s="282">
        <f t="shared" si="758"/>
        <v>0</v>
      </c>
      <c r="AF2193" s="359">
        <f t="shared" si="759"/>
        <v>0</v>
      </c>
      <c r="AG2193" s="280">
        <f t="shared" si="760"/>
        <v>0</v>
      </c>
      <c r="AH2193" s="280">
        <f t="shared" si="754"/>
        <v>0</v>
      </c>
      <c r="AI2193" s="280">
        <f>IF(ISBLANK(T2193),AI2192,IF(COUNTIF(T$2:T2193,T2193)&gt;1,AI2192,1+MAX(AI2192,0)))</f>
        <v>58</v>
      </c>
      <c r="AL2193" s="391" t="str">
        <f t="shared" si="767"/>
        <v/>
      </c>
      <c r="AM2193" s="391" t="str">
        <f t="shared" si="768"/>
        <v/>
      </c>
      <c r="AO2193" s="310" t="str">
        <f t="shared" si="761"/>
        <v/>
      </c>
      <c r="AP2193" s="310">
        <f>SUM(AO$1:AO2193)</f>
        <v>0</v>
      </c>
      <c r="AQ2193" s="310">
        <f>SUM(AK$2:AK2193)</f>
        <v>14</v>
      </c>
      <c r="AR2193" s="310">
        <f>COUNTA(AJ$2:AJ2193)</f>
        <v>14</v>
      </c>
      <c r="AS2193" s="312"/>
      <c r="AT2193" s="312"/>
      <c r="AU2193" s="312"/>
      <c r="AV2193" s="312"/>
      <c r="AW2193" s="312"/>
      <c r="AZ2193">
        <v>0</v>
      </c>
      <c r="BA2193">
        <v>2</v>
      </c>
    </row>
    <row r="2194" spans="1:53" x14ac:dyDescent="0.25">
      <c r="A2194">
        <v>138</v>
      </c>
      <c r="B2194" t="s">
        <v>66</v>
      </c>
      <c r="C2194" t="s">
        <v>916</v>
      </c>
      <c r="D2194"/>
      <c r="E2194">
        <v>2</v>
      </c>
      <c r="F2194">
        <v>1</v>
      </c>
      <c r="G2194">
        <v>1</v>
      </c>
      <c r="H2194">
        <v>0</v>
      </c>
      <c r="I2194">
        <v>0</v>
      </c>
      <c r="J2194">
        <v>0</v>
      </c>
      <c r="K2194">
        <v>0</v>
      </c>
      <c r="L2194">
        <v>0</v>
      </c>
      <c r="M2194"/>
      <c r="O2194" s="101">
        <f>IF(ISBLANK(C2194),O2193,IF(COUNTIF(C$2:C2194,C2194)&gt;1,O2193,1+MAX(O2193,0)))</f>
        <v>57</v>
      </c>
      <c r="P2194" s="45">
        <f t="shared" si="748"/>
        <v>31</v>
      </c>
      <c r="Q2194" s="33" t="str">
        <f t="shared" si="749"/>
        <v/>
      </c>
      <c r="R2194" s="33">
        <f t="shared" si="750"/>
        <v>13</v>
      </c>
      <c r="S2194" s="33" t="str">
        <f t="shared" si="751"/>
        <v>138_13</v>
      </c>
      <c r="T2194" s="35" t="str">
        <f t="shared" si="752"/>
        <v>138PM</v>
      </c>
      <c r="U2194" s="35" t="str">
        <f t="shared" si="753"/>
        <v>138PMNS</v>
      </c>
      <c r="V2194" s="35" t="str">
        <f t="shared" si="769"/>
        <v>2E</v>
      </c>
      <c r="W2194" s="35" t="str">
        <f t="shared" si="762"/>
        <v>138PM2E211</v>
      </c>
      <c r="X2194" s="388">
        <f t="shared" si="763"/>
        <v>0</v>
      </c>
      <c r="Y2194" s="388">
        <f t="shared" si="764"/>
        <v>0</v>
      </c>
      <c r="Z2194" s="280" t="str">
        <f t="shared" si="755"/>
        <v/>
      </c>
      <c r="AA2194" s="280" t="str">
        <f t="shared" si="756"/>
        <v/>
      </c>
      <c r="AB2194" s="389" t="str">
        <f t="shared" si="765"/>
        <v/>
      </c>
      <c r="AC2194" s="389" t="str">
        <f t="shared" si="766"/>
        <v/>
      </c>
      <c r="AD2194" s="390" t="str">
        <f t="shared" si="757"/>
        <v/>
      </c>
      <c r="AE2194" s="282">
        <f t="shared" si="758"/>
        <v>0</v>
      </c>
      <c r="AF2194" s="359">
        <f t="shared" si="759"/>
        <v>0</v>
      </c>
      <c r="AG2194" s="280">
        <f t="shared" si="760"/>
        <v>0</v>
      </c>
      <c r="AH2194" s="280">
        <f t="shared" si="754"/>
        <v>0</v>
      </c>
      <c r="AI2194" s="280">
        <f>IF(ISBLANK(T2194),AI2193,IF(COUNTIF(T$2:T2194,T2194)&gt;1,AI2193,1+MAX(AI2193,0)))</f>
        <v>58</v>
      </c>
      <c r="AL2194" s="391" t="str">
        <f t="shared" si="767"/>
        <v/>
      </c>
      <c r="AM2194" s="391" t="str">
        <f t="shared" si="768"/>
        <v/>
      </c>
      <c r="AO2194" s="310" t="str">
        <f t="shared" si="761"/>
        <v/>
      </c>
      <c r="AP2194" s="310">
        <f>SUM(AO$1:AO2194)</f>
        <v>0</v>
      </c>
      <c r="AQ2194" s="310">
        <f>SUM(AK$2:AK2194)</f>
        <v>14</v>
      </c>
      <c r="AR2194" s="310">
        <f>COUNTA(AJ$2:AJ2194)</f>
        <v>14</v>
      </c>
      <c r="AS2194" s="312"/>
      <c r="AT2194" s="312"/>
      <c r="AU2194" s="312"/>
      <c r="AV2194" s="312"/>
      <c r="AW2194" s="312"/>
      <c r="AZ2194">
        <v>0</v>
      </c>
      <c r="BA2194">
        <v>0</v>
      </c>
    </row>
    <row r="2195" spans="1:53" x14ac:dyDescent="0.25">
      <c r="A2195">
        <v>138</v>
      </c>
      <c r="B2195" t="s">
        <v>66</v>
      </c>
      <c r="C2195" t="s">
        <v>916</v>
      </c>
      <c r="D2195"/>
      <c r="E2195">
        <v>2</v>
      </c>
      <c r="F2195">
        <v>1</v>
      </c>
      <c r="G2195">
        <v>2</v>
      </c>
      <c r="H2195">
        <v>7</v>
      </c>
      <c r="I2195">
        <v>4</v>
      </c>
      <c r="J2195">
        <v>1</v>
      </c>
      <c r="K2195">
        <v>0</v>
      </c>
      <c r="L2195">
        <v>7</v>
      </c>
      <c r="M2195"/>
      <c r="O2195" s="101">
        <f>IF(ISBLANK(C2195),O2194,IF(COUNTIF(C$2:C2195,C2195)&gt;1,O2194,1+MAX(O2194,0)))</f>
        <v>57</v>
      </c>
      <c r="P2195" s="45">
        <f t="shared" si="748"/>
        <v>31</v>
      </c>
      <c r="Q2195" s="33" t="str">
        <f t="shared" si="749"/>
        <v/>
      </c>
      <c r="R2195" s="33">
        <f t="shared" si="750"/>
        <v>13</v>
      </c>
      <c r="S2195" s="33" t="str">
        <f t="shared" si="751"/>
        <v>138_13</v>
      </c>
      <c r="T2195" s="35" t="str">
        <f t="shared" si="752"/>
        <v>138PM</v>
      </c>
      <c r="U2195" s="35" t="str">
        <f t="shared" si="753"/>
        <v>138PMNS</v>
      </c>
      <c r="V2195" s="35" t="str">
        <f t="shared" si="769"/>
        <v>2E</v>
      </c>
      <c r="W2195" s="35" t="str">
        <f t="shared" si="762"/>
        <v>138PM2E212</v>
      </c>
      <c r="X2195" s="388">
        <f t="shared" si="763"/>
        <v>0</v>
      </c>
      <c r="Y2195" s="388">
        <f t="shared" si="764"/>
        <v>7</v>
      </c>
      <c r="Z2195" s="280" t="str">
        <f t="shared" si="755"/>
        <v/>
      </c>
      <c r="AA2195" s="280" t="str">
        <f t="shared" si="756"/>
        <v/>
      </c>
      <c r="AB2195" s="389" t="str">
        <f t="shared" si="765"/>
        <v/>
      </c>
      <c r="AC2195" s="389" t="str">
        <f t="shared" si="766"/>
        <v/>
      </c>
      <c r="AD2195" s="390" t="str">
        <f t="shared" si="757"/>
        <v/>
      </c>
      <c r="AE2195" s="282">
        <f t="shared" si="758"/>
        <v>0</v>
      </c>
      <c r="AF2195" s="359">
        <f t="shared" si="759"/>
        <v>0</v>
      </c>
      <c r="AG2195" s="280">
        <f t="shared" si="760"/>
        <v>0</v>
      </c>
      <c r="AH2195" s="280">
        <f t="shared" si="754"/>
        <v>0</v>
      </c>
      <c r="AI2195" s="280">
        <f>IF(ISBLANK(T2195),AI2194,IF(COUNTIF(T$2:T2195,T2195)&gt;1,AI2194,1+MAX(AI2194,0)))</f>
        <v>58</v>
      </c>
      <c r="AL2195" s="391" t="str">
        <f t="shared" si="767"/>
        <v/>
      </c>
      <c r="AM2195" s="391" t="str">
        <f t="shared" si="768"/>
        <v/>
      </c>
      <c r="AO2195" s="310" t="str">
        <f t="shared" si="761"/>
        <v/>
      </c>
      <c r="AP2195" s="310">
        <f>SUM(AO$1:AO2195)</f>
        <v>0</v>
      </c>
      <c r="AQ2195" s="310">
        <f>SUM(AK$2:AK2195)</f>
        <v>14</v>
      </c>
      <c r="AR2195" s="310">
        <f>COUNTA(AJ$2:AJ2195)</f>
        <v>14</v>
      </c>
      <c r="AS2195" s="312"/>
      <c r="AT2195" s="312"/>
      <c r="AU2195" s="312"/>
      <c r="AV2195" s="312"/>
      <c r="AW2195" s="312"/>
      <c r="AZ2195">
        <v>0</v>
      </c>
      <c r="BA2195">
        <v>7</v>
      </c>
    </row>
    <row r="2196" spans="1:53" x14ac:dyDescent="0.25">
      <c r="A2196">
        <v>138</v>
      </c>
      <c r="B2196" t="s">
        <v>66</v>
      </c>
      <c r="C2196" t="s">
        <v>916</v>
      </c>
      <c r="D2196"/>
      <c r="E2196">
        <v>2</v>
      </c>
      <c r="F2196">
        <v>1</v>
      </c>
      <c r="G2196">
        <v>3</v>
      </c>
      <c r="H2196">
        <v>1</v>
      </c>
      <c r="I2196">
        <v>0</v>
      </c>
      <c r="J2196">
        <v>0</v>
      </c>
      <c r="K2196">
        <v>1</v>
      </c>
      <c r="L2196">
        <v>1</v>
      </c>
      <c r="M2196"/>
      <c r="O2196" s="101">
        <f>IF(ISBLANK(C2196),O2195,IF(COUNTIF(C$2:C2196,C2196)&gt;1,O2195,1+MAX(O2195,0)))</f>
        <v>57</v>
      </c>
      <c r="P2196" s="45">
        <f t="shared" si="748"/>
        <v>31</v>
      </c>
      <c r="Q2196" s="33" t="str">
        <f t="shared" si="749"/>
        <v/>
      </c>
      <c r="R2196" s="33">
        <f t="shared" si="750"/>
        <v>13</v>
      </c>
      <c r="S2196" s="33" t="str">
        <f t="shared" si="751"/>
        <v>138_13</v>
      </c>
      <c r="T2196" s="35" t="str">
        <f t="shared" si="752"/>
        <v>138PM</v>
      </c>
      <c r="U2196" s="35" t="str">
        <f t="shared" si="753"/>
        <v>138PMEW</v>
      </c>
      <c r="V2196" s="35" t="str">
        <f t="shared" si="769"/>
        <v>2E</v>
      </c>
      <c r="W2196" s="35" t="str">
        <f t="shared" si="762"/>
        <v>138PM2E213</v>
      </c>
      <c r="X2196" s="388">
        <f t="shared" si="763"/>
        <v>1</v>
      </c>
      <c r="Y2196" s="388">
        <f t="shared" si="764"/>
        <v>1</v>
      </c>
      <c r="Z2196" s="280" t="str">
        <f t="shared" si="755"/>
        <v/>
      </c>
      <c r="AA2196" s="280" t="str">
        <f t="shared" si="756"/>
        <v/>
      </c>
      <c r="AB2196" s="389" t="str">
        <f t="shared" si="765"/>
        <v/>
      </c>
      <c r="AC2196" s="389" t="str">
        <f t="shared" si="766"/>
        <v/>
      </c>
      <c r="AD2196" s="390" t="str">
        <f t="shared" si="757"/>
        <v/>
      </c>
      <c r="AE2196" s="282">
        <f t="shared" si="758"/>
        <v>0</v>
      </c>
      <c r="AF2196" s="359">
        <f t="shared" si="759"/>
        <v>0</v>
      </c>
      <c r="AG2196" s="280">
        <f t="shared" si="760"/>
        <v>0</v>
      </c>
      <c r="AH2196" s="280">
        <f t="shared" si="754"/>
        <v>0</v>
      </c>
      <c r="AI2196" s="280">
        <f>IF(ISBLANK(T2196),AI2195,IF(COUNTIF(T$2:T2196,T2196)&gt;1,AI2195,1+MAX(AI2195,0)))</f>
        <v>58</v>
      </c>
      <c r="AL2196" s="391" t="str">
        <f t="shared" si="767"/>
        <v/>
      </c>
      <c r="AM2196" s="391" t="str">
        <f t="shared" si="768"/>
        <v/>
      </c>
      <c r="AO2196" s="310" t="str">
        <f t="shared" si="761"/>
        <v/>
      </c>
      <c r="AP2196" s="310">
        <f>SUM(AO$1:AO2196)</f>
        <v>0</v>
      </c>
      <c r="AQ2196" s="310">
        <f>SUM(AK$2:AK2196)</f>
        <v>14</v>
      </c>
      <c r="AR2196" s="310">
        <f>COUNTA(AJ$2:AJ2196)</f>
        <v>14</v>
      </c>
      <c r="AS2196" s="312"/>
      <c r="AT2196" s="312"/>
      <c r="AU2196" s="312"/>
      <c r="AV2196" s="312"/>
      <c r="AW2196" s="312"/>
      <c r="AZ2196">
        <v>1</v>
      </c>
      <c r="BA2196">
        <v>1</v>
      </c>
    </row>
    <row r="2197" spans="1:53" x14ac:dyDescent="0.25">
      <c r="A2197">
        <v>138</v>
      </c>
      <c r="B2197" t="s">
        <v>66</v>
      </c>
      <c r="C2197" t="s">
        <v>916</v>
      </c>
      <c r="D2197"/>
      <c r="E2197">
        <v>2</v>
      </c>
      <c r="F2197">
        <v>1</v>
      </c>
      <c r="G2197">
        <v>4</v>
      </c>
      <c r="H2197">
        <v>3</v>
      </c>
      <c r="I2197">
        <v>1</v>
      </c>
      <c r="J2197">
        <v>0</v>
      </c>
      <c r="K2197">
        <v>1</v>
      </c>
      <c r="L2197">
        <v>3</v>
      </c>
      <c r="M2197"/>
      <c r="O2197" s="101">
        <f>IF(ISBLANK(C2197),O2196,IF(COUNTIF(C$2:C2197,C2197)&gt;1,O2196,1+MAX(O2196,0)))</f>
        <v>57</v>
      </c>
      <c r="P2197" s="45">
        <f t="shared" si="748"/>
        <v>31</v>
      </c>
      <c r="Q2197" s="33" t="str">
        <f t="shared" si="749"/>
        <v/>
      </c>
      <c r="R2197" s="33">
        <f t="shared" si="750"/>
        <v>13</v>
      </c>
      <c r="S2197" s="33" t="str">
        <f t="shared" si="751"/>
        <v>138_13</v>
      </c>
      <c r="T2197" s="35" t="str">
        <f t="shared" si="752"/>
        <v>138PM</v>
      </c>
      <c r="U2197" s="35" t="str">
        <f t="shared" si="753"/>
        <v>138PMEW</v>
      </c>
      <c r="V2197" s="35" t="str">
        <f t="shared" si="769"/>
        <v>2E</v>
      </c>
      <c r="W2197" s="35" t="str">
        <f t="shared" si="762"/>
        <v>138PM2E214</v>
      </c>
      <c r="X2197" s="388">
        <f t="shared" si="763"/>
        <v>1</v>
      </c>
      <c r="Y2197" s="388">
        <f t="shared" si="764"/>
        <v>3</v>
      </c>
      <c r="Z2197" s="280" t="str">
        <f t="shared" si="755"/>
        <v/>
      </c>
      <c r="AA2197" s="280" t="str">
        <f t="shared" si="756"/>
        <v/>
      </c>
      <c r="AB2197" s="389" t="str">
        <f t="shared" si="765"/>
        <v/>
      </c>
      <c r="AC2197" s="389" t="str">
        <f t="shared" si="766"/>
        <v/>
      </c>
      <c r="AD2197" s="390" t="str">
        <f t="shared" si="757"/>
        <v/>
      </c>
      <c r="AE2197" s="282">
        <f t="shared" si="758"/>
        <v>0</v>
      </c>
      <c r="AF2197" s="359">
        <f t="shared" si="759"/>
        <v>0</v>
      </c>
      <c r="AG2197" s="280">
        <f t="shared" si="760"/>
        <v>0</v>
      </c>
      <c r="AH2197" s="280">
        <f t="shared" si="754"/>
        <v>0</v>
      </c>
      <c r="AI2197" s="280">
        <f>IF(ISBLANK(T2197),AI2196,IF(COUNTIF(T$2:T2197,T2197)&gt;1,AI2196,1+MAX(AI2196,0)))</f>
        <v>58</v>
      </c>
      <c r="AL2197" s="391" t="str">
        <f t="shared" si="767"/>
        <v/>
      </c>
      <c r="AM2197" s="391" t="str">
        <f t="shared" si="768"/>
        <v/>
      </c>
      <c r="AO2197" s="310" t="str">
        <f t="shared" si="761"/>
        <v/>
      </c>
      <c r="AP2197" s="310">
        <f>SUM(AO$1:AO2197)</f>
        <v>0</v>
      </c>
      <c r="AQ2197" s="310">
        <f>SUM(AK$2:AK2197)</f>
        <v>14</v>
      </c>
      <c r="AR2197" s="310">
        <f>COUNTA(AJ$2:AJ2197)</f>
        <v>14</v>
      </c>
      <c r="AS2197" s="312"/>
      <c r="AT2197" s="312"/>
      <c r="AU2197" s="312"/>
      <c r="AV2197" s="312"/>
      <c r="AW2197" s="312"/>
      <c r="AZ2197">
        <v>1</v>
      </c>
      <c r="BA2197">
        <v>3</v>
      </c>
    </row>
    <row r="2198" spans="1:53" x14ac:dyDescent="0.25">
      <c r="A2198">
        <v>138</v>
      </c>
      <c r="B2198" t="s">
        <v>66</v>
      </c>
      <c r="C2198" t="s">
        <v>916</v>
      </c>
      <c r="D2198"/>
      <c r="E2198">
        <v>2</v>
      </c>
      <c r="F2198">
        <v>2</v>
      </c>
      <c r="G2198">
        <v>1</v>
      </c>
      <c r="H2198">
        <v>5</v>
      </c>
      <c r="I2198">
        <v>1</v>
      </c>
      <c r="J2198">
        <v>0</v>
      </c>
      <c r="K2198">
        <v>1</v>
      </c>
      <c r="L2198">
        <v>5</v>
      </c>
      <c r="M2198"/>
      <c r="O2198" s="101">
        <f>IF(ISBLANK(C2198),O2197,IF(COUNTIF(C$2:C2198,C2198)&gt;1,O2197,1+MAX(O2197,0)))</f>
        <v>57</v>
      </c>
      <c r="P2198" s="45">
        <f t="shared" si="748"/>
        <v>31</v>
      </c>
      <c r="Q2198" s="33" t="str">
        <f t="shared" si="749"/>
        <v/>
      </c>
      <c r="R2198" s="33">
        <f t="shared" si="750"/>
        <v>14</v>
      </c>
      <c r="S2198" s="33" t="str">
        <f t="shared" si="751"/>
        <v>138_14</v>
      </c>
      <c r="T2198" s="35" t="str">
        <f t="shared" si="752"/>
        <v>138PM</v>
      </c>
      <c r="U2198" s="35" t="str">
        <f t="shared" si="753"/>
        <v>138PMNS</v>
      </c>
      <c r="V2198" s="35" t="str">
        <f t="shared" si="769"/>
        <v>2E</v>
      </c>
      <c r="W2198" s="35" t="str">
        <f t="shared" si="762"/>
        <v>138PM2E221</v>
      </c>
      <c r="X2198" s="388">
        <f t="shared" si="763"/>
        <v>1</v>
      </c>
      <c r="Y2198" s="388">
        <f t="shared" si="764"/>
        <v>5</v>
      </c>
      <c r="Z2198" s="280" t="str">
        <f t="shared" si="755"/>
        <v/>
      </c>
      <c r="AA2198" s="280" t="str">
        <f t="shared" si="756"/>
        <v/>
      </c>
      <c r="AB2198" s="389" t="str">
        <f t="shared" si="765"/>
        <v/>
      </c>
      <c r="AC2198" s="389" t="str">
        <f t="shared" si="766"/>
        <v/>
      </c>
      <c r="AD2198" s="390" t="str">
        <f t="shared" si="757"/>
        <v/>
      </c>
      <c r="AE2198" s="282">
        <f t="shared" si="758"/>
        <v>0</v>
      </c>
      <c r="AF2198" s="359">
        <f t="shared" si="759"/>
        <v>0</v>
      </c>
      <c r="AG2198" s="280">
        <f t="shared" si="760"/>
        <v>0</v>
      </c>
      <c r="AH2198" s="280">
        <f t="shared" si="754"/>
        <v>0</v>
      </c>
      <c r="AI2198" s="280">
        <f>IF(ISBLANK(T2198),AI2197,IF(COUNTIF(T$2:T2198,T2198)&gt;1,AI2197,1+MAX(AI2197,0)))</f>
        <v>58</v>
      </c>
      <c r="AL2198" s="391" t="str">
        <f t="shared" si="767"/>
        <v/>
      </c>
      <c r="AM2198" s="391" t="str">
        <f t="shared" si="768"/>
        <v/>
      </c>
      <c r="AO2198" s="310" t="str">
        <f t="shared" si="761"/>
        <v/>
      </c>
      <c r="AP2198" s="310">
        <f>SUM(AO$1:AO2198)</f>
        <v>0</v>
      </c>
      <c r="AQ2198" s="310">
        <f>SUM(AK$2:AK2198)</f>
        <v>14</v>
      </c>
      <c r="AR2198" s="310">
        <f>COUNTA(AJ$2:AJ2198)</f>
        <v>14</v>
      </c>
      <c r="AS2198" s="312"/>
      <c r="AT2198" s="312"/>
      <c r="AU2198" s="312"/>
      <c r="AV2198" s="312"/>
      <c r="AW2198" s="312"/>
      <c r="AZ2198">
        <v>1</v>
      </c>
      <c r="BA2198">
        <v>5</v>
      </c>
    </row>
    <row r="2199" spans="1:53" x14ac:dyDescent="0.25">
      <c r="A2199">
        <v>138</v>
      </c>
      <c r="B2199" t="s">
        <v>66</v>
      </c>
      <c r="C2199" t="s">
        <v>916</v>
      </c>
      <c r="D2199"/>
      <c r="E2199">
        <v>2</v>
      </c>
      <c r="F2199">
        <v>2</v>
      </c>
      <c r="G2199">
        <v>2</v>
      </c>
      <c r="H2199">
        <v>10</v>
      </c>
      <c r="I2199">
        <v>2</v>
      </c>
      <c r="J2199">
        <v>1</v>
      </c>
      <c r="K2199">
        <v>1</v>
      </c>
      <c r="L2199">
        <v>10</v>
      </c>
      <c r="M2199"/>
      <c r="O2199" s="101">
        <f>IF(ISBLANK(C2199),O2198,IF(COUNTIF(C$2:C2199,C2199)&gt;1,O2198,1+MAX(O2198,0)))</f>
        <v>57</v>
      </c>
      <c r="P2199" s="45">
        <f t="shared" si="748"/>
        <v>31</v>
      </c>
      <c r="Q2199" s="33" t="str">
        <f t="shared" si="749"/>
        <v/>
      </c>
      <c r="R2199" s="33">
        <f t="shared" si="750"/>
        <v>14</v>
      </c>
      <c r="S2199" s="33" t="str">
        <f t="shared" si="751"/>
        <v>138_14</v>
      </c>
      <c r="T2199" s="35" t="str">
        <f t="shared" si="752"/>
        <v>138PM</v>
      </c>
      <c r="U2199" s="35" t="str">
        <f t="shared" si="753"/>
        <v>138PMNS</v>
      </c>
      <c r="V2199" s="35" t="str">
        <f t="shared" si="769"/>
        <v>2E</v>
      </c>
      <c r="W2199" s="35" t="str">
        <f t="shared" si="762"/>
        <v>138PM2E222</v>
      </c>
      <c r="X2199" s="388">
        <f t="shared" si="763"/>
        <v>1</v>
      </c>
      <c r="Y2199" s="388">
        <f t="shared" si="764"/>
        <v>10</v>
      </c>
      <c r="Z2199" s="280" t="str">
        <f t="shared" si="755"/>
        <v/>
      </c>
      <c r="AA2199" s="280" t="str">
        <f t="shared" si="756"/>
        <v/>
      </c>
      <c r="AB2199" s="389" t="str">
        <f t="shared" si="765"/>
        <v/>
      </c>
      <c r="AC2199" s="389" t="str">
        <f t="shared" si="766"/>
        <v/>
      </c>
      <c r="AD2199" s="390" t="str">
        <f t="shared" si="757"/>
        <v/>
      </c>
      <c r="AE2199" s="282">
        <f t="shared" si="758"/>
        <v>0</v>
      </c>
      <c r="AF2199" s="359">
        <f t="shared" si="759"/>
        <v>0</v>
      </c>
      <c r="AG2199" s="280">
        <f t="shared" si="760"/>
        <v>0</v>
      </c>
      <c r="AH2199" s="280">
        <f t="shared" si="754"/>
        <v>0</v>
      </c>
      <c r="AI2199" s="280">
        <f>IF(ISBLANK(T2199),AI2198,IF(COUNTIF(T$2:T2199,T2199)&gt;1,AI2198,1+MAX(AI2198,0)))</f>
        <v>58</v>
      </c>
      <c r="AL2199" s="391" t="str">
        <f t="shared" si="767"/>
        <v/>
      </c>
      <c r="AM2199" s="391" t="str">
        <f t="shared" si="768"/>
        <v/>
      </c>
      <c r="AO2199" s="310" t="str">
        <f t="shared" si="761"/>
        <v/>
      </c>
      <c r="AP2199" s="310">
        <f>SUM(AO$1:AO2199)</f>
        <v>0</v>
      </c>
      <c r="AQ2199" s="310">
        <f>SUM(AK$2:AK2199)</f>
        <v>14</v>
      </c>
      <c r="AR2199" s="310">
        <f>COUNTA(AJ$2:AJ2199)</f>
        <v>14</v>
      </c>
      <c r="AS2199" s="312"/>
      <c r="AT2199" s="312"/>
      <c r="AU2199" s="312"/>
      <c r="AV2199" s="312"/>
      <c r="AW2199" s="312"/>
      <c r="AZ2199">
        <v>1</v>
      </c>
      <c r="BA2199">
        <v>10</v>
      </c>
    </row>
    <row r="2200" spans="1:53" x14ac:dyDescent="0.25">
      <c r="A2200">
        <v>138</v>
      </c>
      <c r="B2200" t="s">
        <v>66</v>
      </c>
      <c r="C2200" t="s">
        <v>916</v>
      </c>
      <c r="D2200"/>
      <c r="E2200">
        <v>2</v>
      </c>
      <c r="F2200">
        <v>2</v>
      </c>
      <c r="G2200">
        <v>3</v>
      </c>
      <c r="H2200">
        <v>6</v>
      </c>
      <c r="I2200">
        <v>1</v>
      </c>
      <c r="J2200">
        <v>1</v>
      </c>
      <c r="K2200">
        <v>4</v>
      </c>
      <c r="L2200">
        <v>6</v>
      </c>
      <c r="M2200"/>
      <c r="O2200" s="101">
        <f>IF(ISBLANK(C2200),O2199,IF(COUNTIF(C$2:C2200,C2200)&gt;1,O2199,1+MAX(O2199,0)))</f>
        <v>57</v>
      </c>
      <c r="P2200" s="45">
        <f t="shared" si="748"/>
        <v>31</v>
      </c>
      <c r="Q2200" s="33" t="str">
        <f t="shared" si="749"/>
        <v/>
      </c>
      <c r="R2200" s="33">
        <f t="shared" si="750"/>
        <v>14</v>
      </c>
      <c r="S2200" s="33" t="str">
        <f t="shared" si="751"/>
        <v>138_14</v>
      </c>
      <c r="T2200" s="35" t="str">
        <f t="shared" si="752"/>
        <v>138PM</v>
      </c>
      <c r="U2200" s="35" t="str">
        <f t="shared" si="753"/>
        <v>138PMEW</v>
      </c>
      <c r="V2200" s="35" t="str">
        <f t="shared" si="769"/>
        <v>2E</v>
      </c>
      <c r="W2200" s="35" t="str">
        <f t="shared" si="762"/>
        <v>138PM2E223</v>
      </c>
      <c r="X2200" s="388">
        <f t="shared" si="763"/>
        <v>4</v>
      </c>
      <c r="Y2200" s="388">
        <f t="shared" si="764"/>
        <v>6</v>
      </c>
      <c r="Z2200" s="280" t="str">
        <f t="shared" si="755"/>
        <v/>
      </c>
      <c r="AA2200" s="280" t="str">
        <f t="shared" si="756"/>
        <v/>
      </c>
      <c r="AB2200" s="389" t="str">
        <f t="shared" si="765"/>
        <v/>
      </c>
      <c r="AC2200" s="389" t="str">
        <f t="shared" si="766"/>
        <v/>
      </c>
      <c r="AD2200" s="390" t="str">
        <f t="shared" si="757"/>
        <v/>
      </c>
      <c r="AE2200" s="282">
        <f t="shared" si="758"/>
        <v>0</v>
      </c>
      <c r="AF2200" s="359">
        <f t="shared" si="759"/>
        <v>0</v>
      </c>
      <c r="AG2200" s="280">
        <f t="shared" si="760"/>
        <v>0</v>
      </c>
      <c r="AH2200" s="280">
        <f t="shared" si="754"/>
        <v>0</v>
      </c>
      <c r="AI2200" s="280">
        <f>IF(ISBLANK(T2200),AI2199,IF(COUNTIF(T$2:T2200,T2200)&gt;1,AI2199,1+MAX(AI2199,0)))</f>
        <v>58</v>
      </c>
      <c r="AL2200" s="391" t="str">
        <f t="shared" si="767"/>
        <v/>
      </c>
      <c r="AM2200" s="391" t="str">
        <f t="shared" si="768"/>
        <v/>
      </c>
      <c r="AO2200" s="310" t="str">
        <f t="shared" si="761"/>
        <v/>
      </c>
      <c r="AP2200" s="310">
        <f>SUM(AO$1:AO2200)</f>
        <v>0</v>
      </c>
      <c r="AQ2200" s="310">
        <f>SUM(AK$2:AK2200)</f>
        <v>14</v>
      </c>
      <c r="AR2200" s="310">
        <f>COUNTA(AJ$2:AJ2200)</f>
        <v>14</v>
      </c>
      <c r="AS2200" s="312"/>
      <c r="AT2200" s="312"/>
      <c r="AU2200" s="312"/>
      <c r="AV2200" s="312"/>
      <c r="AW2200" s="312"/>
      <c r="AZ2200">
        <v>4</v>
      </c>
      <c r="BA2200">
        <v>6</v>
      </c>
    </row>
    <row r="2201" spans="1:53" x14ac:dyDescent="0.25">
      <c r="A2201">
        <v>138</v>
      </c>
      <c r="B2201" t="s">
        <v>66</v>
      </c>
      <c r="C2201" t="s">
        <v>916</v>
      </c>
      <c r="D2201"/>
      <c r="E2201">
        <v>2</v>
      </c>
      <c r="F2201">
        <v>2</v>
      </c>
      <c r="G2201">
        <v>4</v>
      </c>
      <c r="H2201">
        <v>2</v>
      </c>
      <c r="I2201">
        <v>0</v>
      </c>
      <c r="J2201">
        <v>0</v>
      </c>
      <c r="K2201">
        <v>0</v>
      </c>
      <c r="L2201">
        <v>2</v>
      </c>
      <c r="M2201"/>
      <c r="O2201" s="101">
        <f>IF(ISBLANK(C2201),O2200,IF(COUNTIF(C$2:C2201,C2201)&gt;1,O2200,1+MAX(O2200,0)))</f>
        <v>57</v>
      </c>
      <c r="P2201" s="45">
        <f t="shared" si="748"/>
        <v>31</v>
      </c>
      <c r="Q2201" s="33" t="str">
        <f t="shared" si="749"/>
        <v/>
      </c>
      <c r="R2201" s="33">
        <f t="shared" si="750"/>
        <v>14</v>
      </c>
      <c r="S2201" s="33" t="str">
        <f t="shared" si="751"/>
        <v>138_14</v>
      </c>
      <c r="T2201" s="35" t="str">
        <f t="shared" si="752"/>
        <v>138PM</v>
      </c>
      <c r="U2201" s="35" t="str">
        <f t="shared" si="753"/>
        <v>138PMEW</v>
      </c>
      <c r="V2201" s="35" t="str">
        <f t="shared" si="769"/>
        <v>2E</v>
      </c>
      <c r="W2201" s="35" t="str">
        <f t="shared" si="762"/>
        <v>138PM2E224</v>
      </c>
      <c r="X2201" s="388">
        <f t="shared" si="763"/>
        <v>0</v>
      </c>
      <c r="Y2201" s="388">
        <f t="shared" si="764"/>
        <v>2</v>
      </c>
      <c r="Z2201" s="280" t="str">
        <f t="shared" si="755"/>
        <v/>
      </c>
      <c r="AA2201" s="280" t="str">
        <f t="shared" si="756"/>
        <v/>
      </c>
      <c r="AB2201" s="389" t="str">
        <f t="shared" si="765"/>
        <v/>
      </c>
      <c r="AC2201" s="389" t="str">
        <f t="shared" si="766"/>
        <v/>
      </c>
      <c r="AD2201" s="390" t="str">
        <f t="shared" si="757"/>
        <v/>
      </c>
      <c r="AE2201" s="282">
        <f t="shared" si="758"/>
        <v>0</v>
      </c>
      <c r="AF2201" s="359">
        <f t="shared" si="759"/>
        <v>0</v>
      </c>
      <c r="AG2201" s="280">
        <f t="shared" si="760"/>
        <v>0</v>
      </c>
      <c r="AH2201" s="280">
        <f t="shared" si="754"/>
        <v>0</v>
      </c>
      <c r="AI2201" s="280">
        <f>IF(ISBLANK(T2201),AI2200,IF(COUNTIF(T$2:T2201,T2201)&gt;1,AI2200,1+MAX(AI2200,0)))</f>
        <v>58</v>
      </c>
      <c r="AL2201" s="391" t="str">
        <f t="shared" si="767"/>
        <v/>
      </c>
      <c r="AM2201" s="391" t="str">
        <f t="shared" si="768"/>
        <v/>
      </c>
      <c r="AO2201" s="310" t="str">
        <f t="shared" si="761"/>
        <v/>
      </c>
      <c r="AP2201" s="310">
        <f>SUM(AO$1:AO2201)</f>
        <v>0</v>
      </c>
      <c r="AQ2201" s="310">
        <f>SUM(AK$2:AK2201)</f>
        <v>14</v>
      </c>
      <c r="AR2201" s="310">
        <f>COUNTA(AJ$2:AJ2201)</f>
        <v>14</v>
      </c>
      <c r="AS2201" s="312"/>
      <c r="AT2201" s="312"/>
      <c r="AU2201" s="312"/>
      <c r="AV2201" s="312"/>
      <c r="AW2201" s="312"/>
      <c r="AZ2201">
        <v>0</v>
      </c>
      <c r="BA2201">
        <v>2</v>
      </c>
    </row>
    <row r="2202" spans="1:53" x14ac:dyDescent="0.25">
      <c r="A2202">
        <v>138</v>
      </c>
      <c r="B2202" t="s">
        <v>66</v>
      </c>
      <c r="C2202" t="s">
        <v>916</v>
      </c>
      <c r="D2202"/>
      <c r="E2202">
        <v>2</v>
      </c>
      <c r="F2202">
        <v>3</v>
      </c>
      <c r="G2202">
        <v>1</v>
      </c>
      <c r="H2202">
        <v>5</v>
      </c>
      <c r="I2202">
        <v>1</v>
      </c>
      <c r="J2202">
        <v>0</v>
      </c>
      <c r="K2202">
        <v>2</v>
      </c>
      <c r="L2202">
        <v>5</v>
      </c>
      <c r="M2202"/>
      <c r="O2202" s="101">
        <f>IF(ISBLANK(C2202),O2201,IF(COUNTIF(C$2:C2202,C2202)&gt;1,O2201,1+MAX(O2201,0)))</f>
        <v>57</v>
      </c>
      <c r="P2202" s="45">
        <f t="shared" si="748"/>
        <v>31</v>
      </c>
      <c r="Q2202" s="33" t="str">
        <f t="shared" si="749"/>
        <v/>
      </c>
      <c r="R2202" s="33">
        <f t="shared" si="750"/>
        <v>15</v>
      </c>
      <c r="S2202" s="33" t="str">
        <f t="shared" si="751"/>
        <v>138_15</v>
      </c>
      <c r="T2202" s="35" t="str">
        <f t="shared" si="752"/>
        <v>138PM</v>
      </c>
      <c r="U2202" s="35" t="str">
        <f t="shared" si="753"/>
        <v>138PMNS</v>
      </c>
      <c r="V2202" s="35" t="str">
        <f t="shared" si="769"/>
        <v>2E</v>
      </c>
      <c r="W2202" s="35" t="str">
        <f t="shared" si="762"/>
        <v>138PM2E231</v>
      </c>
      <c r="X2202" s="388">
        <f t="shared" si="763"/>
        <v>2</v>
      </c>
      <c r="Y2202" s="388">
        <f t="shared" si="764"/>
        <v>5</v>
      </c>
      <c r="Z2202" s="280" t="str">
        <f t="shared" si="755"/>
        <v/>
      </c>
      <c r="AA2202" s="280" t="str">
        <f t="shared" si="756"/>
        <v/>
      </c>
      <c r="AB2202" s="389" t="str">
        <f t="shared" si="765"/>
        <v/>
      </c>
      <c r="AC2202" s="389" t="str">
        <f t="shared" si="766"/>
        <v/>
      </c>
      <c r="AD2202" s="390" t="str">
        <f t="shared" si="757"/>
        <v/>
      </c>
      <c r="AE2202" s="282">
        <f t="shared" si="758"/>
        <v>0</v>
      </c>
      <c r="AF2202" s="359">
        <f t="shared" si="759"/>
        <v>0</v>
      </c>
      <c r="AG2202" s="280">
        <f t="shared" si="760"/>
        <v>0</v>
      </c>
      <c r="AH2202" s="280">
        <f t="shared" si="754"/>
        <v>0</v>
      </c>
      <c r="AI2202" s="280">
        <f>IF(ISBLANK(T2202),AI2201,IF(COUNTIF(T$2:T2202,T2202)&gt;1,AI2201,1+MAX(AI2201,0)))</f>
        <v>58</v>
      </c>
      <c r="AL2202" s="391" t="str">
        <f t="shared" si="767"/>
        <v/>
      </c>
      <c r="AM2202" s="391" t="str">
        <f t="shared" si="768"/>
        <v/>
      </c>
      <c r="AO2202" s="310" t="str">
        <f t="shared" si="761"/>
        <v/>
      </c>
      <c r="AP2202" s="310">
        <f>SUM(AO$1:AO2202)</f>
        <v>0</v>
      </c>
      <c r="AQ2202" s="310">
        <f>SUM(AK$2:AK2202)</f>
        <v>14</v>
      </c>
      <c r="AR2202" s="310">
        <f>COUNTA(AJ$2:AJ2202)</f>
        <v>14</v>
      </c>
      <c r="AS2202" s="312"/>
      <c r="AT2202" s="312"/>
      <c r="AU2202" s="312"/>
      <c r="AV2202" s="312"/>
      <c r="AW2202" s="312"/>
      <c r="AZ2202">
        <v>2</v>
      </c>
      <c r="BA2202">
        <v>5</v>
      </c>
    </row>
    <row r="2203" spans="1:53" x14ac:dyDescent="0.25">
      <c r="A2203">
        <v>138</v>
      </c>
      <c r="B2203" t="s">
        <v>66</v>
      </c>
      <c r="C2203" t="s">
        <v>916</v>
      </c>
      <c r="D2203"/>
      <c r="E2203">
        <v>2</v>
      </c>
      <c r="F2203">
        <v>3</v>
      </c>
      <c r="G2203">
        <v>2</v>
      </c>
      <c r="H2203">
        <v>11</v>
      </c>
      <c r="I2203">
        <v>3</v>
      </c>
      <c r="J2203">
        <v>2</v>
      </c>
      <c r="K2203">
        <v>4</v>
      </c>
      <c r="L2203">
        <v>9</v>
      </c>
      <c r="M2203"/>
      <c r="O2203" s="101">
        <f>IF(ISBLANK(C2203),O2202,IF(COUNTIF(C$2:C2203,C2203)&gt;1,O2202,1+MAX(O2202,0)))</f>
        <v>57</v>
      </c>
      <c r="P2203" s="45">
        <f t="shared" si="748"/>
        <v>31</v>
      </c>
      <c r="Q2203" s="33" t="str">
        <f t="shared" si="749"/>
        <v/>
      </c>
      <c r="R2203" s="33">
        <f t="shared" si="750"/>
        <v>15</v>
      </c>
      <c r="S2203" s="33" t="str">
        <f t="shared" si="751"/>
        <v>138_15</v>
      </c>
      <c r="T2203" s="35" t="str">
        <f t="shared" si="752"/>
        <v>138PM</v>
      </c>
      <c r="U2203" s="35" t="str">
        <f t="shared" si="753"/>
        <v>138PMNS</v>
      </c>
      <c r="V2203" s="35" t="str">
        <f t="shared" si="769"/>
        <v>2E</v>
      </c>
      <c r="W2203" s="35" t="str">
        <f t="shared" si="762"/>
        <v>138PM2E232</v>
      </c>
      <c r="X2203" s="388">
        <f t="shared" si="763"/>
        <v>4</v>
      </c>
      <c r="Y2203" s="388">
        <f t="shared" si="764"/>
        <v>9</v>
      </c>
      <c r="Z2203" s="280" t="str">
        <f t="shared" si="755"/>
        <v/>
      </c>
      <c r="AA2203" s="280" t="str">
        <f t="shared" si="756"/>
        <v/>
      </c>
      <c r="AB2203" s="389" t="str">
        <f t="shared" si="765"/>
        <v/>
      </c>
      <c r="AC2203" s="389" t="str">
        <f t="shared" si="766"/>
        <v/>
      </c>
      <c r="AD2203" s="390" t="str">
        <f t="shared" si="757"/>
        <v/>
      </c>
      <c r="AE2203" s="282">
        <f t="shared" si="758"/>
        <v>0</v>
      </c>
      <c r="AF2203" s="359">
        <f t="shared" si="759"/>
        <v>0</v>
      </c>
      <c r="AG2203" s="280">
        <f t="shared" si="760"/>
        <v>0</v>
      </c>
      <c r="AH2203" s="280">
        <f t="shared" si="754"/>
        <v>0</v>
      </c>
      <c r="AI2203" s="280">
        <f>IF(ISBLANK(T2203),AI2202,IF(COUNTIF(T$2:T2203,T2203)&gt;1,AI2202,1+MAX(AI2202,0)))</f>
        <v>58</v>
      </c>
      <c r="AL2203" s="391" t="str">
        <f t="shared" si="767"/>
        <v/>
      </c>
      <c r="AM2203" s="391" t="str">
        <f t="shared" si="768"/>
        <v/>
      </c>
      <c r="AO2203" s="310" t="str">
        <f t="shared" si="761"/>
        <v/>
      </c>
      <c r="AP2203" s="310">
        <f>SUM(AO$1:AO2203)</f>
        <v>0</v>
      </c>
      <c r="AQ2203" s="310">
        <f>SUM(AK$2:AK2203)</f>
        <v>14</v>
      </c>
      <c r="AR2203" s="310">
        <f>COUNTA(AJ$2:AJ2203)</f>
        <v>14</v>
      </c>
      <c r="AS2203" s="312"/>
      <c r="AT2203" s="312"/>
      <c r="AU2203" s="312"/>
      <c r="AV2203" s="312"/>
      <c r="AW2203" s="312"/>
      <c r="AZ2203">
        <v>4</v>
      </c>
      <c r="BA2203">
        <v>9</v>
      </c>
    </row>
    <row r="2204" spans="1:53" x14ac:dyDescent="0.25">
      <c r="A2204">
        <v>138</v>
      </c>
      <c r="B2204" t="s">
        <v>66</v>
      </c>
      <c r="C2204" t="s">
        <v>916</v>
      </c>
      <c r="D2204"/>
      <c r="E2204">
        <v>2</v>
      </c>
      <c r="F2204">
        <v>3</v>
      </c>
      <c r="G2204">
        <v>3</v>
      </c>
      <c r="H2204">
        <v>7</v>
      </c>
      <c r="I2204">
        <v>2</v>
      </c>
      <c r="J2204">
        <v>2</v>
      </c>
      <c r="K2204">
        <v>4</v>
      </c>
      <c r="L2204">
        <v>7</v>
      </c>
      <c r="M2204"/>
      <c r="O2204" s="101">
        <f>IF(ISBLANK(C2204),O2203,IF(COUNTIF(C$2:C2204,C2204)&gt;1,O2203,1+MAX(O2203,0)))</f>
        <v>57</v>
      </c>
      <c r="P2204" s="45">
        <f t="shared" si="748"/>
        <v>31</v>
      </c>
      <c r="Q2204" s="33" t="str">
        <f t="shared" si="749"/>
        <v/>
      </c>
      <c r="R2204" s="33">
        <f t="shared" si="750"/>
        <v>15</v>
      </c>
      <c r="S2204" s="33" t="str">
        <f t="shared" si="751"/>
        <v>138_15</v>
      </c>
      <c r="T2204" s="35" t="str">
        <f t="shared" si="752"/>
        <v>138PM</v>
      </c>
      <c r="U2204" s="35" t="str">
        <f t="shared" si="753"/>
        <v>138PMEW</v>
      </c>
      <c r="V2204" s="35" t="str">
        <f t="shared" si="769"/>
        <v>2E</v>
      </c>
      <c r="W2204" s="35" t="str">
        <f t="shared" si="762"/>
        <v>138PM2E233</v>
      </c>
      <c r="X2204" s="388">
        <f t="shared" si="763"/>
        <v>4</v>
      </c>
      <c r="Y2204" s="388">
        <f t="shared" si="764"/>
        <v>7</v>
      </c>
      <c r="Z2204" s="280" t="str">
        <f t="shared" si="755"/>
        <v/>
      </c>
      <c r="AA2204" s="280" t="str">
        <f t="shared" si="756"/>
        <v/>
      </c>
      <c r="AB2204" s="389" t="str">
        <f t="shared" si="765"/>
        <v/>
      </c>
      <c r="AC2204" s="389" t="str">
        <f t="shared" si="766"/>
        <v/>
      </c>
      <c r="AD2204" s="390" t="str">
        <f t="shared" si="757"/>
        <v/>
      </c>
      <c r="AE2204" s="282">
        <f t="shared" si="758"/>
        <v>0</v>
      </c>
      <c r="AF2204" s="359">
        <f t="shared" si="759"/>
        <v>0</v>
      </c>
      <c r="AG2204" s="280">
        <f t="shared" si="760"/>
        <v>0</v>
      </c>
      <c r="AH2204" s="280">
        <f t="shared" si="754"/>
        <v>0</v>
      </c>
      <c r="AI2204" s="280">
        <f>IF(ISBLANK(T2204),AI2203,IF(COUNTIF(T$2:T2204,T2204)&gt;1,AI2203,1+MAX(AI2203,0)))</f>
        <v>58</v>
      </c>
      <c r="AL2204" s="391" t="str">
        <f t="shared" si="767"/>
        <v/>
      </c>
      <c r="AM2204" s="391" t="str">
        <f t="shared" si="768"/>
        <v/>
      </c>
      <c r="AO2204" s="310" t="str">
        <f t="shared" si="761"/>
        <v/>
      </c>
      <c r="AP2204" s="310">
        <f>SUM(AO$1:AO2204)</f>
        <v>0</v>
      </c>
      <c r="AQ2204" s="310">
        <f>SUM(AK$2:AK2204)</f>
        <v>14</v>
      </c>
      <c r="AR2204" s="310">
        <f>COUNTA(AJ$2:AJ2204)</f>
        <v>14</v>
      </c>
      <c r="AS2204" s="312"/>
      <c r="AT2204" s="312"/>
      <c r="AU2204" s="312"/>
      <c r="AV2204" s="312"/>
      <c r="AW2204" s="312"/>
      <c r="AZ2204">
        <v>4</v>
      </c>
      <c r="BA2204">
        <v>7</v>
      </c>
    </row>
    <row r="2205" spans="1:53" x14ac:dyDescent="0.25">
      <c r="A2205">
        <v>138</v>
      </c>
      <c r="B2205" t="s">
        <v>66</v>
      </c>
      <c r="C2205" t="s">
        <v>916</v>
      </c>
      <c r="D2205"/>
      <c r="E2205">
        <v>2</v>
      </c>
      <c r="F2205">
        <v>3</v>
      </c>
      <c r="G2205">
        <v>4</v>
      </c>
      <c r="H2205">
        <v>0</v>
      </c>
      <c r="I2205">
        <v>0</v>
      </c>
      <c r="J2205">
        <v>0</v>
      </c>
      <c r="K2205">
        <v>0</v>
      </c>
      <c r="L2205">
        <v>0</v>
      </c>
      <c r="M2205"/>
      <c r="O2205" s="101">
        <f>IF(ISBLANK(C2205),O2204,IF(COUNTIF(C$2:C2205,C2205)&gt;1,O2204,1+MAX(O2204,0)))</f>
        <v>57</v>
      </c>
      <c r="P2205" s="45">
        <f t="shared" si="748"/>
        <v>31</v>
      </c>
      <c r="Q2205" s="33" t="str">
        <f t="shared" si="749"/>
        <v/>
      </c>
      <c r="R2205" s="33">
        <f t="shared" si="750"/>
        <v>15</v>
      </c>
      <c r="S2205" s="33" t="str">
        <f t="shared" si="751"/>
        <v>138_15</v>
      </c>
      <c r="T2205" s="35" t="str">
        <f t="shared" si="752"/>
        <v>138PM</v>
      </c>
      <c r="U2205" s="35" t="str">
        <f t="shared" si="753"/>
        <v>138PMEW</v>
      </c>
      <c r="V2205" s="35" t="str">
        <f t="shared" si="769"/>
        <v>2E</v>
      </c>
      <c r="W2205" s="35" t="str">
        <f t="shared" si="762"/>
        <v>138PM2E234</v>
      </c>
      <c r="X2205" s="388">
        <f t="shared" si="763"/>
        <v>0</v>
      </c>
      <c r="Y2205" s="388">
        <f t="shared" si="764"/>
        <v>0</v>
      </c>
      <c r="Z2205" s="280" t="str">
        <f t="shared" si="755"/>
        <v/>
      </c>
      <c r="AA2205" s="280" t="str">
        <f t="shared" si="756"/>
        <v/>
      </c>
      <c r="AB2205" s="389" t="str">
        <f t="shared" si="765"/>
        <v/>
      </c>
      <c r="AC2205" s="389" t="str">
        <f t="shared" si="766"/>
        <v/>
      </c>
      <c r="AD2205" s="390" t="str">
        <f t="shared" si="757"/>
        <v/>
      </c>
      <c r="AE2205" s="282">
        <f t="shared" si="758"/>
        <v>0</v>
      </c>
      <c r="AF2205" s="359">
        <f t="shared" si="759"/>
        <v>0</v>
      </c>
      <c r="AG2205" s="280">
        <f t="shared" si="760"/>
        <v>0</v>
      </c>
      <c r="AH2205" s="280">
        <f t="shared" si="754"/>
        <v>0</v>
      </c>
      <c r="AI2205" s="280">
        <f>IF(ISBLANK(T2205),AI2204,IF(COUNTIF(T$2:T2205,T2205)&gt;1,AI2204,1+MAX(AI2204,0)))</f>
        <v>58</v>
      </c>
      <c r="AL2205" s="391" t="str">
        <f t="shared" si="767"/>
        <v/>
      </c>
      <c r="AM2205" s="391" t="str">
        <f t="shared" si="768"/>
        <v/>
      </c>
      <c r="AO2205" s="310" t="str">
        <f t="shared" si="761"/>
        <v/>
      </c>
      <c r="AP2205" s="310">
        <f>SUM(AO$1:AO2205)</f>
        <v>0</v>
      </c>
      <c r="AQ2205" s="310">
        <f>SUM(AK$2:AK2205)</f>
        <v>14</v>
      </c>
      <c r="AR2205" s="310">
        <f>COUNTA(AJ$2:AJ2205)</f>
        <v>14</v>
      </c>
      <c r="AS2205" s="312"/>
      <c r="AT2205" s="312"/>
      <c r="AU2205" s="312"/>
      <c r="AV2205" s="312"/>
      <c r="AW2205" s="312"/>
      <c r="AZ2205">
        <v>0</v>
      </c>
      <c r="BA2205">
        <v>0</v>
      </c>
    </row>
    <row r="2206" spans="1:53" x14ac:dyDescent="0.25">
      <c r="A2206">
        <v>138</v>
      </c>
      <c r="B2206" t="s">
        <v>66</v>
      </c>
      <c r="C2206" t="s">
        <v>916</v>
      </c>
      <c r="D2206"/>
      <c r="E2206">
        <v>2</v>
      </c>
      <c r="F2206">
        <v>4</v>
      </c>
      <c r="G2206">
        <v>1</v>
      </c>
      <c r="H2206">
        <v>5</v>
      </c>
      <c r="I2206">
        <v>1</v>
      </c>
      <c r="J2206">
        <v>0</v>
      </c>
      <c r="K2206">
        <v>2</v>
      </c>
      <c r="L2206">
        <v>5</v>
      </c>
      <c r="M2206"/>
      <c r="O2206" s="101">
        <f>IF(ISBLANK(C2206),O2205,IF(COUNTIF(C$2:C2206,C2206)&gt;1,O2205,1+MAX(O2205,0)))</f>
        <v>57</v>
      </c>
      <c r="P2206" s="45">
        <f t="shared" si="748"/>
        <v>31</v>
      </c>
      <c r="Q2206" s="33" t="str">
        <f t="shared" si="749"/>
        <v/>
      </c>
      <c r="R2206" s="33">
        <f t="shared" si="750"/>
        <v>16</v>
      </c>
      <c r="S2206" s="33" t="str">
        <f t="shared" si="751"/>
        <v>138_16</v>
      </c>
      <c r="T2206" s="35" t="str">
        <f t="shared" si="752"/>
        <v>138PM</v>
      </c>
      <c r="U2206" s="35" t="str">
        <f t="shared" si="753"/>
        <v>138PMNS</v>
      </c>
      <c r="V2206" s="35" t="str">
        <f t="shared" si="769"/>
        <v>2E</v>
      </c>
      <c r="W2206" s="35" t="str">
        <f t="shared" si="762"/>
        <v>138PM2E241</v>
      </c>
      <c r="X2206" s="388">
        <f t="shared" si="763"/>
        <v>2</v>
      </c>
      <c r="Y2206" s="388">
        <f t="shared" si="764"/>
        <v>5</v>
      </c>
      <c r="Z2206" s="280" t="str">
        <f t="shared" si="755"/>
        <v/>
      </c>
      <c r="AA2206" s="280" t="str">
        <f t="shared" si="756"/>
        <v/>
      </c>
      <c r="AB2206" s="389" t="str">
        <f t="shared" si="765"/>
        <v/>
      </c>
      <c r="AC2206" s="389" t="str">
        <f t="shared" si="766"/>
        <v/>
      </c>
      <c r="AD2206" s="390" t="str">
        <f t="shared" si="757"/>
        <v/>
      </c>
      <c r="AE2206" s="282">
        <f t="shared" si="758"/>
        <v>0</v>
      </c>
      <c r="AF2206" s="359">
        <f t="shared" si="759"/>
        <v>0</v>
      </c>
      <c r="AG2206" s="280">
        <f t="shared" si="760"/>
        <v>0</v>
      </c>
      <c r="AH2206" s="280">
        <f t="shared" si="754"/>
        <v>0</v>
      </c>
      <c r="AI2206" s="280">
        <f>IF(ISBLANK(T2206),AI2205,IF(COUNTIF(T$2:T2206,T2206)&gt;1,AI2205,1+MAX(AI2205,0)))</f>
        <v>58</v>
      </c>
      <c r="AL2206" s="391" t="str">
        <f t="shared" si="767"/>
        <v/>
      </c>
      <c r="AM2206" s="391" t="str">
        <f t="shared" si="768"/>
        <v/>
      </c>
      <c r="AO2206" s="310" t="str">
        <f t="shared" si="761"/>
        <v/>
      </c>
      <c r="AP2206" s="310">
        <f>SUM(AO$1:AO2206)</f>
        <v>0</v>
      </c>
      <c r="AQ2206" s="310">
        <f>SUM(AK$2:AK2206)</f>
        <v>14</v>
      </c>
      <c r="AR2206" s="310">
        <f>COUNTA(AJ$2:AJ2206)</f>
        <v>14</v>
      </c>
      <c r="AS2206" s="312"/>
      <c r="AT2206" s="312"/>
      <c r="AU2206" s="312"/>
      <c r="AV2206" s="312"/>
      <c r="AW2206" s="312"/>
      <c r="AZ2206">
        <v>2</v>
      </c>
      <c r="BA2206">
        <v>5</v>
      </c>
    </row>
    <row r="2207" spans="1:53" x14ac:dyDescent="0.25">
      <c r="A2207">
        <v>138</v>
      </c>
      <c r="B2207" t="s">
        <v>66</v>
      </c>
      <c r="C2207" t="s">
        <v>916</v>
      </c>
      <c r="D2207"/>
      <c r="E2207">
        <v>2</v>
      </c>
      <c r="F2207">
        <v>4</v>
      </c>
      <c r="G2207">
        <v>2</v>
      </c>
      <c r="H2207">
        <v>7</v>
      </c>
      <c r="I2207">
        <v>0</v>
      </c>
      <c r="J2207">
        <v>1</v>
      </c>
      <c r="K2207">
        <v>3</v>
      </c>
      <c r="L2207">
        <v>7</v>
      </c>
      <c r="M2207"/>
      <c r="O2207" s="101">
        <f>IF(ISBLANK(C2207),O2206,IF(COUNTIF(C$2:C2207,C2207)&gt;1,O2206,1+MAX(O2206,0)))</f>
        <v>57</v>
      </c>
      <c r="P2207" s="45">
        <f t="shared" si="748"/>
        <v>31</v>
      </c>
      <c r="Q2207" s="33" t="str">
        <f t="shared" si="749"/>
        <v/>
      </c>
      <c r="R2207" s="33">
        <f t="shared" si="750"/>
        <v>16</v>
      </c>
      <c r="S2207" s="33" t="str">
        <f t="shared" si="751"/>
        <v>138_16</v>
      </c>
      <c r="T2207" s="35" t="str">
        <f t="shared" si="752"/>
        <v>138PM</v>
      </c>
      <c r="U2207" s="35" t="str">
        <f t="shared" si="753"/>
        <v>138PMNS</v>
      </c>
      <c r="V2207" s="35" t="str">
        <f t="shared" si="769"/>
        <v>2E</v>
      </c>
      <c r="W2207" s="35" t="str">
        <f t="shared" si="762"/>
        <v>138PM2E242</v>
      </c>
      <c r="X2207" s="388">
        <f t="shared" si="763"/>
        <v>3</v>
      </c>
      <c r="Y2207" s="388">
        <f t="shared" si="764"/>
        <v>7</v>
      </c>
      <c r="Z2207" s="280" t="str">
        <f t="shared" si="755"/>
        <v/>
      </c>
      <c r="AA2207" s="280" t="str">
        <f t="shared" si="756"/>
        <v/>
      </c>
      <c r="AB2207" s="389" t="str">
        <f t="shared" si="765"/>
        <v/>
      </c>
      <c r="AC2207" s="389" t="str">
        <f t="shared" si="766"/>
        <v/>
      </c>
      <c r="AD2207" s="390" t="str">
        <f t="shared" si="757"/>
        <v/>
      </c>
      <c r="AE2207" s="282">
        <f t="shared" si="758"/>
        <v>0</v>
      </c>
      <c r="AF2207" s="359">
        <f t="shared" si="759"/>
        <v>0</v>
      </c>
      <c r="AG2207" s="280">
        <f t="shared" si="760"/>
        <v>0</v>
      </c>
      <c r="AH2207" s="280">
        <f t="shared" si="754"/>
        <v>0</v>
      </c>
      <c r="AI2207" s="280">
        <f>IF(ISBLANK(T2207),AI2206,IF(COUNTIF(T$2:T2207,T2207)&gt;1,AI2206,1+MAX(AI2206,0)))</f>
        <v>58</v>
      </c>
      <c r="AL2207" s="391" t="str">
        <f t="shared" si="767"/>
        <v/>
      </c>
      <c r="AM2207" s="391" t="str">
        <f t="shared" si="768"/>
        <v/>
      </c>
      <c r="AO2207" s="310" t="str">
        <f t="shared" si="761"/>
        <v/>
      </c>
      <c r="AP2207" s="310">
        <f>SUM(AO$1:AO2207)</f>
        <v>0</v>
      </c>
      <c r="AQ2207" s="310">
        <f>SUM(AK$2:AK2207)</f>
        <v>14</v>
      </c>
      <c r="AR2207" s="310">
        <f>COUNTA(AJ$2:AJ2207)</f>
        <v>14</v>
      </c>
      <c r="AS2207" s="312"/>
      <c r="AT2207" s="312"/>
      <c r="AU2207" s="312"/>
      <c r="AV2207" s="312"/>
      <c r="AW2207" s="312"/>
      <c r="AZ2207">
        <v>3</v>
      </c>
      <c r="BA2207">
        <v>7</v>
      </c>
    </row>
    <row r="2208" spans="1:53" x14ac:dyDescent="0.25">
      <c r="A2208">
        <v>138</v>
      </c>
      <c r="B2208" t="s">
        <v>66</v>
      </c>
      <c r="C2208" t="s">
        <v>916</v>
      </c>
      <c r="D2208"/>
      <c r="E2208">
        <v>2</v>
      </c>
      <c r="F2208">
        <v>4</v>
      </c>
      <c r="G2208">
        <v>3</v>
      </c>
      <c r="H2208">
        <v>3</v>
      </c>
      <c r="I2208">
        <v>2</v>
      </c>
      <c r="J2208">
        <v>0</v>
      </c>
      <c r="K2208">
        <v>2</v>
      </c>
      <c r="L2208">
        <v>3</v>
      </c>
      <c r="M2208"/>
      <c r="O2208" s="101">
        <f>IF(ISBLANK(C2208),O2207,IF(COUNTIF(C$2:C2208,C2208)&gt;1,O2207,1+MAX(O2207,0)))</f>
        <v>57</v>
      </c>
      <c r="P2208" s="45">
        <f t="shared" si="748"/>
        <v>31</v>
      </c>
      <c r="Q2208" s="33" t="str">
        <f t="shared" si="749"/>
        <v/>
      </c>
      <c r="R2208" s="33">
        <f t="shared" si="750"/>
        <v>16</v>
      </c>
      <c r="S2208" s="33" t="str">
        <f t="shared" si="751"/>
        <v>138_16</v>
      </c>
      <c r="T2208" s="35" t="str">
        <f t="shared" si="752"/>
        <v>138PM</v>
      </c>
      <c r="U2208" s="35" t="str">
        <f t="shared" si="753"/>
        <v>138PMEW</v>
      </c>
      <c r="V2208" s="35" t="str">
        <f t="shared" si="769"/>
        <v>2E</v>
      </c>
      <c r="W2208" s="35" t="str">
        <f t="shared" si="762"/>
        <v>138PM2E243</v>
      </c>
      <c r="X2208" s="388">
        <f t="shared" si="763"/>
        <v>2</v>
      </c>
      <c r="Y2208" s="388">
        <f t="shared" si="764"/>
        <v>3</v>
      </c>
      <c r="Z2208" s="280" t="str">
        <f t="shared" si="755"/>
        <v/>
      </c>
      <c r="AA2208" s="280" t="str">
        <f t="shared" si="756"/>
        <v/>
      </c>
      <c r="AB2208" s="389" t="str">
        <f t="shared" si="765"/>
        <v/>
      </c>
      <c r="AC2208" s="389" t="str">
        <f t="shared" si="766"/>
        <v/>
      </c>
      <c r="AD2208" s="390" t="str">
        <f t="shared" si="757"/>
        <v/>
      </c>
      <c r="AE2208" s="282">
        <f t="shared" si="758"/>
        <v>0</v>
      </c>
      <c r="AF2208" s="359">
        <f t="shared" si="759"/>
        <v>0</v>
      </c>
      <c r="AG2208" s="280">
        <f t="shared" si="760"/>
        <v>0</v>
      </c>
      <c r="AH2208" s="280">
        <f t="shared" si="754"/>
        <v>0</v>
      </c>
      <c r="AI2208" s="280">
        <f>IF(ISBLANK(T2208),AI2207,IF(COUNTIF(T$2:T2208,T2208)&gt;1,AI2207,1+MAX(AI2207,0)))</f>
        <v>58</v>
      </c>
      <c r="AL2208" s="391" t="str">
        <f t="shared" si="767"/>
        <v/>
      </c>
      <c r="AM2208" s="391" t="str">
        <f t="shared" si="768"/>
        <v/>
      </c>
      <c r="AO2208" s="310" t="str">
        <f t="shared" si="761"/>
        <v/>
      </c>
      <c r="AP2208" s="310">
        <f>SUM(AO$1:AO2208)</f>
        <v>0</v>
      </c>
      <c r="AQ2208" s="310">
        <f>SUM(AK$2:AK2208)</f>
        <v>14</v>
      </c>
      <c r="AR2208" s="310">
        <f>COUNTA(AJ$2:AJ2208)</f>
        <v>14</v>
      </c>
      <c r="AS2208" s="312"/>
      <c r="AT2208" s="312"/>
      <c r="AU2208" s="312"/>
      <c r="AV2208" s="312"/>
      <c r="AW2208" s="312"/>
      <c r="AZ2208">
        <v>2</v>
      </c>
      <c r="BA2208">
        <v>3</v>
      </c>
    </row>
    <row r="2209" spans="1:53" x14ac:dyDescent="0.25">
      <c r="A2209">
        <v>138</v>
      </c>
      <c r="B2209" t="s">
        <v>66</v>
      </c>
      <c r="C2209" t="s">
        <v>916</v>
      </c>
      <c r="D2209"/>
      <c r="E2209">
        <v>2</v>
      </c>
      <c r="F2209">
        <v>4</v>
      </c>
      <c r="G2209">
        <v>4</v>
      </c>
      <c r="H2209">
        <v>2</v>
      </c>
      <c r="I2209">
        <v>0</v>
      </c>
      <c r="J2209">
        <v>0</v>
      </c>
      <c r="K2209">
        <v>0</v>
      </c>
      <c r="L2209">
        <v>2</v>
      </c>
      <c r="M2209"/>
      <c r="O2209" s="101">
        <f>IF(ISBLANK(C2209),O2208,IF(COUNTIF(C$2:C2209,C2209)&gt;1,O2208,1+MAX(O2208,0)))</f>
        <v>57</v>
      </c>
      <c r="P2209" s="45">
        <f t="shared" si="748"/>
        <v>31</v>
      </c>
      <c r="Q2209" s="33" t="str">
        <f t="shared" si="749"/>
        <v/>
      </c>
      <c r="R2209" s="33">
        <f t="shared" si="750"/>
        <v>16</v>
      </c>
      <c r="S2209" s="33" t="str">
        <f t="shared" si="751"/>
        <v>138_16</v>
      </c>
      <c r="T2209" s="35" t="str">
        <f t="shared" si="752"/>
        <v>138PM</v>
      </c>
      <c r="U2209" s="35" t="str">
        <f t="shared" si="753"/>
        <v>138PMEW</v>
      </c>
      <c r="V2209" s="35" t="str">
        <f t="shared" si="769"/>
        <v>2E</v>
      </c>
      <c r="W2209" s="35" t="str">
        <f t="shared" si="762"/>
        <v>138PM2E244</v>
      </c>
      <c r="X2209" s="388">
        <f t="shared" si="763"/>
        <v>0</v>
      </c>
      <c r="Y2209" s="388">
        <f t="shared" si="764"/>
        <v>2</v>
      </c>
      <c r="Z2209" s="280" t="str">
        <f t="shared" si="755"/>
        <v/>
      </c>
      <c r="AA2209" s="280" t="str">
        <f t="shared" si="756"/>
        <v/>
      </c>
      <c r="AB2209" s="389" t="str">
        <f t="shared" si="765"/>
        <v/>
      </c>
      <c r="AC2209" s="389" t="str">
        <f t="shared" si="766"/>
        <v/>
      </c>
      <c r="AD2209" s="390" t="str">
        <f t="shared" si="757"/>
        <v/>
      </c>
      <c r="AE2209" s="282">
        <f t="shared" si="758"/>
        <v>0</v>
      </c>
      <c r="AF2209" s="359">
        <f t="shared" si="759"/>
        <v>0</v>
      </c>
      <c r="AG2209" s="280">
        <f t="shared" si="760"/>
        <v>0</v>
      </c>
      <c r="AH2209" s="280">
        <f t="shared" si="754"/>
        <v>0</v>
      </c>
      <c r="AI2209" s="280">
        <f>IF(ISBLANK(T2209),AI2208,IF(COUNTIF(T$2:T2209,T2209)&gt;1,AI2208,1+MAX(AI2208,0)))</f>
        <v>58</v>
      </c>
      <c r="AL2209" s="391" t="str">
        <f t="shared" si="767"/>
        <v/>
      </c>
      <c r="AM2209" s="391" t="str">
        <f t="shared" si="768"/>
        <v/>
      </c>
      <c r="AO2209" s="310" t="str">
        <f t="shared" si="761"/>
        <v/>
      </c>
      <c r="AP2209" s="310">
        <f>SUM(AO$1:AO2209)</f>
        <v>0</v>
      </c>
      <c r="AQ2209" s="310">
        <f>SUM(AK$2:AK2209)</f>
        <v>14</v>
      </c>
      <c r="AR2209" s="310">
        <f>COUNTA(AJ$2:AJ2209)</f>
        <v>14</v>
      </c>
      <c r="AS2209" s="312"/>
      <c r="AT2209" s="312"/>
      <c r="AU2209" s="312"/>
      <c r="AV2209" s="312"/>
      <c r="AW2209" s="312"/>
      <c r="AZ2209">
        <v>0</v>
      </c>
      <c r="BA2209">
        <v>2</v>
      </c>
    </row>
    <row r="2210" spans="1:53" x14ac:dyDescent="0.25">
      <c r="A2210">
        <v>139</v>
      </c>
      <c r="B2210" t="s">
        <v>65</v>
      </c>
      <c r="C2210" t="s">
        <v>970</v>
      </c>
      <c r="D2210"/>
      <c r="E2210">
        <v>1</v>
      </c>
      <c r="F2210">
        <v>1</v>
      </c>
      <c r="G2210">
        <v>1</v>
      </c>
      <c r="H2210">
        <v>17</v>
      </c>
      <c r="I2210">
        <v>3</v>
      </c>
      <c r="J2210">
        <v>9</v>
      </c>
      <c r="K2210">
        <v>0</v>
      </c>
      <c r="L2210">
        <v>0</v>
      </c>
      <c r="M2210"/>
      <c r="O2210" s="101">
        <f>IF(ISBLANK(C2210),O2209,IF(COUNTIF(C$2:C2210,C2210)&gt;1,O2209,1+MAX(O2209,0)))</f>
        <v>58</v>
      </c>
      <c r="P2210" s="45">
        <f t="shared" ref="P2210:P2273" si="770">IF(A2210=A2209,P2209,IF(ISNUMBER(P2209),P2209+1,1))</f>
        <v>32</v>
      </c>
      <c r="Q2210" s="33">
        <f t="shared" ref="Q2210:Q2273" si="771">IF(OR(P2210=P2209,LEN(A2210)&lt;1),"",P2210)</f>
        <v>32</v>
      </c>
      <c r="R2210" s="33">
        <f t="shared" ref="R2210:R2273" si="772">IF(ISNUMBER(F2210),F2210+4*(E2210-1)+8*IF(B2210="PM",1,0),"")</f>
        <v>1</v>
      </c>
      <c r="S2210" s="33" t="str">
        <f t="shared" ref="S2210:S2273" si="773">IF(ISNUMBER(R2210),A2210&amp;"_"&amp;R2210,"")</f>
        <v>139_1</v>
      </c>
      <c r="T2210" s="35" t="str">
        <f t="shared" ref="T2210:T2273" si="774">A2210&amp;B2210</f>
        <v>139AM</v>
      </c>
      <c r="U2210" s="35" t="str">
        <f t="shared" ref="U2210:U2273" si="775">IF(OR(G2210=1,G2210=2),T2210&amp;"NS",IF(OR(G2210=3,G2210=4),T2210&amp;"EW",""))</f>
        <v>139AMNS</v>
      </c>
      <c r="V2210" s="35" t="str">
        <f t="shared" si="769"/>
        <v>2F</v>
      </c>
      <c r="W2210" s="35" t="str">
        <f t="shared" si="762"/>
        <v>139AM2F111</v>
      </c>
      <c r="X2210" s="388">
        <f t="shared" si="763"/>
        <v>0</v>
      </c>
      <c r="Y2210" s="388">
        <f t="shared" si="764"/>
        <v>0</v>
      </c>
      <c r="Z2210" s="280" t="str">
        <f t="shared" si="755"/>
        <v/>
      </c>
      <c r="AA2210" s="280" t="str">
        <f t="shared" si="756"/>
        <v/>
      </c>
      <c r="AB2210" s="389" t="str">
        <f t="shared" si="765"/>
        <v/>
      </c>
      <c r="AC2210" s="389" t="str">
        <f t="shared" si="766"/>
        <v/>
      </c>
      <c r="AD2210" s="390" t="str">
        <f t="shared" si="757"/>
        <v/>
      </c>
      <c r="AE2210" s="282">
        <f t="shared" si="758"/>
        <v>0</v>
      </c>
      <c r="AF2210" s="359">
        <f t="shared" si="759"/>
        <v>0</v>
      </c>
      <c r="AG2210" s="280">
        <f t="shared" si="760"/>
        <v>3</v>
      </c>
      <c r="AH2210" s="280">
        <f t="shared" ref="AH2210:AH2273" si="776">IF(AND(AG2210&gt;0,ISNUMBER(AG2210)),1,0)</f>
        <v>1</v>
      </c>
      <c r="AI2210" s="280">
        <f>IF(ISBLANK(T2210),AI2209,IF(COUNTIF(T$2:T2210,T2210)&gt;1,AI2209,1+MAX(AI2209,0)))</f>
        <v>59</v>
      </c>
      <c r="AL2210" s="391" t="str">
        <f t="shared" si="767"/>
        <v/>
      </c>
      <c r="AM2210" s="391" t="str">
        <f t="shared" si="768"/>
        <v/>
      </c>
      <c r="AO2210" s="310" t="str">
        <f t="shared" si="761"/>
        <v/>
      </c>
      <c r="AP2210" s="310">
        <f>SUM(AO$1:AO2210)</f>
        <v>0</v>
      </c>
      <c r="AQ2210" s="310">
        <f>SUM(AK$2:AK2210)</f>
        <v>14</v>
      </c>
      <c r="AR2210" s="310">
        <f>COUNTA(AJ$2:AJ2210)</f>
        <v>14</v>
      </c>
      <c r="AS2210" s="312"/>
      <c r="AT2210" s="312"/>
      <c r="AU2210" s="312"/>
      <c r="AV2210" s="312"/>
      <c r="AW2210" s="312"/>
      <c r="AZ2210">
        <v>0</v>
      </c>
      <c r="BA2210">
        <v>0</v>
      </c>
    </row>
    <row r="2211" spans="1:53" x14ac:dyDescent="0.25">
      <c r="A2211">
        <v>139</v>
      </c>
      <c r="B2211" t="s">
        <v>65</v>
      </c>
      <c r="C2211" t="s">
        <v>970</v>
      </c>
      <c r="D2211"/>
      <c r="E2211">
        <v>1</v>
      </c>
      <c r="F2211">
        <v>1</v>
      </c>
      <c r="G2211">
        <v>2</v>
      </c>
      <c r="H2211">
        <v>1</v>
      </c>
      <c r="I2211">
        <v>1</v>
      </c>
      <c r="J2211">
        <v>0</v>
      </c>
      <c r="K2211">
        <v>0</v>
      </c>
      <c r="L2211">
        <v>0</v>
      </c>
      <c r="M2211"/>
      <c r="O2211" s="101">
        <f>IF(ISBLANK(C2211),O2210,IF(COUNTIF(C$2:C2211,C2211)&gt;1,O2210,1+MAX(O2210,0)))</f>
        <v>58</v>
      </c>
      <c r="P2211" s="45">
        <f t="shared" si="770"/>
        <v>32</v>
      </c>
      <c r="Q2211" s="33" t="str">
        <f t="shared" si="771"/>
        <v/>
      </c>
      <c r="R2211" s="33">
        <f t="shared" si="772"/>
        <v>1</v>
      </c>
      <c r="S2211" s="33" t="str">
        <f t="shared" si="773"/>
        <v>139_1</v>
      </c>
      <c r="T2211" s="35" t="str">
        <f t="shared" si="774"/>
        <v>139AM</v>
      </c>
      <c r="U2211" s="35" t="str">
        <f t="shared" si="775"/>
        <v>139AMNS</v>
      </c>
      <c r="V2211" s="35" t="str">
        <f t="shared" si="769"/>
        <v>2F</v>
      </c>
      <c r="W2211" s="35" t="str">
        <f t="shared" si="762"/>
        <v>139AM2F112</v>
      </c>
      <c r="X2211" s="388">
        <f t="shared" si="763"/>
        <v>0</v>
      </c>
      <c r="Y2211" s="388">
        <f t="shared" si="764"/>
        <v>0</v>
      </c>
      <c r="Z2211" s="280" t="str">
        <f t="shared" si="755"/>
        <v/>
      </c>
      <c r="AA2211" s="280" t="str">
        <f t="shared" si="756"/>
        <v/>
      </c>
      <c r="AB2211" s="389" t="str">
        <f t="shared" si="765"/>
        <v/>
      </c>
      <c r="AC2211" s="389" t="str">
        <f t="shared" si="766"/>
        <v/>
      </c>
      <c r="AD2211" s="390" t="str">
        <f t="shared" si="757"/>
        <v/>
      </c>
      <c r="AE2211" s="282">
        <f t="shared" si="758"/>
        <v>0</v>
      </c>
      <c r="AF2211" s="359">
        <f t="shared" si="759"/>
        <v>0</v>
      </c>
      <c r="AG2211" s="280">
        <f t="shared" si="760"/>
        <v>3</v>
      </c>
      <c r="AH2211" s="280">
        <f t="shared" si="776"/>
        <v>1</v>
      </c>
      <c r="AI2211" s="280">
        <f>IF(ISBLANK(T2211),AI2210,IF(COUNTIF(T$2:T2211,T2211)&gt;1,AI2210,1+MAX(AI2210,0)))</f>
        <v>59</v>
      </c>
      <c r="AJ2211" s="42" t="s">
        <v>1071</v>
      </c>
      <c r="AK2211" s="42">
        <v>1</v>
      </c>
      <c r="AL2211" s="391" t="str">
        <f t="shared" si="767"/>
        <v>Helmet 0 was blank</v>
      </c>
      <c r="AM2211" s="391">
        <f t="shared" si="768"/>
        <v>1</v>
      </c>
      <c r="AN2211" s="42" t="s">
        <v>1072</v>
      </c>
      <c r="AO2211" s="310" t="str">
        <f t="shared" si="761"/>
        <v/>
      </c>
      <c r="AP2211" s="310">
        <f>SUM(AO$1:AO2211)</f>
        <v>0</v>
      </c>
      <c r="AQ2211" s="310">
        <f>SUM(AK$2:AK2211)</f>
        <v>15</v>
      </c>
      <c r="AR2211" s="310">
        <f>COUNTA(AJ$2:AJ2211)</f>
        <v>15</v>
      </c>
      <c r="AS2211" s="312"/>
      <c r="AT2211" s="312"/>
      <c r="AU2211" s="312"/>
      <c r="AV2211" s="312"/>
      <c r="AW2211" s="312"/>
      <c r="AX2211" s="42" t="s">
        <v>1071</v>
      </c>
      <c r="AY2211" s="42">
        <v>1</v>
      </c>
      <c r="AZ2211">
        <v>0</v>
      </c>
      <c r="BA2211">
        <v>0</v>
      </c>
    </row>
    <row r="2212" spans="1:53" x14ac:dyDescent="0.25">
      <c r="A2212">
        <v>139</v>
      </c>
      <c r="B2212" t="s">
        <v>65</v>
      </c>
      <c r="C2212" t="s">
        <v>970</v>
      </c>
      <c r="D2212"/>
      <c r="E2212">
        <v>1</v>
      </c>
      <c r="F2212">
        <v>1</v>
      </c>
      <c r="G2212">
        <v>3</v>
      </c>
      <c r="H2212">
        <v>0</v>
      </c>
      <c r="I2212">
        <v>0</v>
      </c>
      <c r="J2212">
        <v>0</v>
      </c>
      <c r="K2212">
        <v>0</v>
      </c>
      <c r="L2212">
        <v>0</v>
      </c>
      <c r="M2212"/>
      <c r="O2212" s="101">
        <f>IF(ISBLANK(C2212),O2211,IF(COUNTIF(C$2:C2212,C2212)&gt;1,O2211,1+MAX(O2211,0)))</f>
        <v>58</v>
      </c>
      <c r="P2212" s="45">
        <f t="shared" si="770"/>
        <v>32</v>
      </c>
      <c r="Q2212" s="33" t="str">
        <f t="shared" si="771"/>
        <v/>
      </c>
      <c r="R2212" s="33">
        <f t="shared" si="772"/>
        <v>1</v>
      </c>
      <c r="S2212" s="33" t="str">
        <f t="shared" si="773"/>
        <v>139_1</v>
      </c>
      <c r="T2212" s="35" t="str">
        <f t="shared" si="774"/>
        <v>139AM</v>
      </c>
      <c r="U2212" s="35" t="str">
        <f t="shared" si="775"/>
        <v>139AMEW</v>
      </c>
      <c r="V2212" s="35" t="str">
        <f t="shared" si="769"/>
        <v>2F</v>
      </c>
      <c r="W2212" s="35" t="str">
        <f t="shared" si="762"/>
        <v>139AM2F113</v>
      </c>
      <c r="X2212" s="388">
        <f t="shared" si="763"/>
        <v>0</v>
      </c>
      <c r="Y2212" s="388">
        <f t="shared" si="764"/>
        <v>0</v>
      </c>
      <c r="Z2212" s="280" t="str">
        <f t="shared" si="755"/>
        <v/>
      </c>
      <c r="AA2212" s="280" t="str">
        <f t="shared" si="756"/>
        <v/>
      </c>
      <c r="AB2212" s="389" t="str">
        <f t="shared" si="765"/>
        <v/>
      </c>
      <c r="AC2212" s="389" t="str">
        <f t="shared" si="766"/>
        <v/>
      </c>
      <c r="AD2212" s="390" t="str">
        <f t="shared" si="757"/>
        <v/>
      </c>
      <c r="AE2212" s="282">
        <f t="shared" si="758"/>
        <v>0</v>
      </c>
      <c r="AF2212" s="359">
        <f t="shared" si="759"/>
        <v>0</v>
      </c>
      <c r="AG2212" s="280">
        <f t="shared" si="760"/>
        <v>0</v>
      </c>
      <c r="AH2212" s="280">
        <f t="shared" si="776"/>
        <v>0</v>
      </c>
      <c r="AI2212" s="280">
        <f>IF(ISBLANK(T2212),AI2211,IF(COUNTIF(T$2:T2212,T2212)&gt;1,AI2211,1+MAX(AI2211,0)))</f>
        <v>59</v>
      </c>
      <c r="AL2212" s="391" t="str">
        <f t="shared" si="767"/>
        <v/>
      </c>
      <c r="AM2212" s="391" t="str">
        <f t="shared" si="768"/>
        <v/>
      </c>
      <c r="AO2212" s="310" t="str">
        <f t="shared" si="761"/>
        <v/>
      </c>
      <c r="AP2212" s="310">
        <f>SUM(AO$1:AO2212)</f>
        <v>0</v>
      </c>
      <c r="AQ2212" s="310">
        <f>SUM(AK$2:AK2212)</f>
        <v>15</v>
      </c>
      <c r="AR2212" s="310">
        <f>COUNTA(AJ$2:AJ2212)</f>
        <v>15</v>
      </c>
      <c r="AS2212" s="312"/>
      <c r="AT2212" s="312"/>
      <c r="AU2212" s="312"/>
      <c r="AV2212" s="312"/>
      <c r="AW2212" s="312"/>
      <c r="AZ2212">
        <v>0</v>
      </c>
      <c r="BA2212">
        <v>0</v>
      </c>
    </row>
    <row r="2213" spans="1:53" x14ac:dyDescent="0.25">
      <c r="A2213">
        <v>139</v>
      </c>
      <c r="B2213" t="s">
        <v>65</v>
      </c>
      <c r="C2213" t="s">
        <v>970</v>
      </c>
      <c r="D2213"/>
      <c r="E2213">
        <v>1</v>
      </c>
      <c r="F2213">
        <v>1</v>
      </c>
      <c r="G2213">
        <v>4</v>
      </c>
      <c r="H2213">
        <v>2</v>
      </c>
      <c r="I2213">
        <v>1</v>
      </c>
      <c r="J2213">
        <v>1</v>
      </c>
      <c r="K2213">
        <v>0</v>
      </c>
      <c r="L2213">
        <v>0</v>
      </c>
      <c r="M2213"/>
      <c r="O2213" s="101">
        <f>IF(ISBLANK(C2213),O2212,IF(COUNTIF(C$2:C2213,C2213)&gt;1,O2212,1+MAX(O2212,0)))</f>
        <v>58</v>
      </c>
      <c r="P2213" s="45">
        <f t="shared" si="770"/>
        <v>32</v>
      </c>
      <c r="Q2213" s="33" t="str">
        <f t="shared" si="771"/>
        <v/>
      </c>
      <c r="R2213" s="33">
        <f t="shared" si="772"/>
        <v>1</v>
      </c>
      <c r="S2213" s="33" t="str">
        <f t="shared" si="773"/>
        <v>139_1</v>
      </c>
      <c r="T2213" s="35" t="str">
        <f t="shared" si="774"/>
        <v>139AM</v>
      </c>
      <c r="U2213" s="35" t="str">
        <f t="shared" si="775"/>
        <v>139AMEW</v>
      </c>
      <c r="V2213" s="35" t="str">
        <f t="shared" si="769"/>
        <v>2F</v>
      </c>
      <c r="W2213" s="35" t="str">
        <f t="shared" si="762"/>
        <v>139AM2F114</v>
      </c>
      <c r="X2213" s="388">
        <f t="shared" si="763"/>
        <v>0</v>
      </c>
      <c r="Y2213" s="388">
        <f t="shared" si="764"/>
        <v>0</v>
      </c>
      <c r="Z2213" s="280" t="str">
        <f t="shared" si="755"/>
        <v/>
      </c>
      <c r="AA2213" s="280" t="str">
        <f t="shared" si="756"/>
        <v/>
      </c>
      <c r="AB2213" s="389" t="str">
        <f t="shared" si="765"/>
        <v/>
      </c>
      <c r="AC2213" s="389" t="str">
        <f t="shared" si="766"/>
        <v/>
      </c>
      <c r="AD2213" s="390" t="str">
        <f t="shared" si="757"/>
        <v/>
      </c>
      <c r="AE2213" s="282">
        <f t="shared" si="758"/>
        <v>0</v>
      </c>
      <c r="AF2213" s="359">
        <f t="shared" si="759"/>
        <v>0</v>
      </c>
      <c r="AG2213" s="280">
        <f t="shared" si="760"/>
        <v>0</v>
      </c>
      <c r="AH2213" s="280">
        <f t="shared" si="776"/>
        <v>0</v>
      </c>
      <c r="AI2213" s="280">
        <f>IF(ISBLANK(T2213),AI2212,IF(COUNTIF(T$2:T2213,T2213)&gt;1,AI2212,1+MAX(AI2212,0)))</f>
        <v>59</v>
      </c>
      <c r="AL2213" s="391" t="str">
        <f t="shared" si="767"/>
        <v/>
      </c>
      <c r="AM2213" s="391" t="str">
        <f t="shared" si="768"/>
        <v/>
      </c>
      <c r="AO2213" s="310" t="str">
        <f t="shared" si="761"/>
        <v/>
      </c>
      <c r="AP2213" s="310">
        <f>SUM(AO$1:AO2213)</f>
        <v>0</v>
      </c>
      <c r="AQ2213" s="310">
        <f>SUM(AK$2:AK2213)</f>
        <v>15</v>
      </c>
      <c r="AR2213" s="310">
        <f>COUNTA(AJ$2:AJ2213)</f>
        <v>15</v>
      </c>
      <c r="AS2213" s="312"/>
      <c r="AT2213" s="312"/>
      <c r="AU2213" s="312"/>
      <c r="AV2213" s="312"/>
      <c r="AW2213" s="312"/>
      <c r="AZ2213">
        <v>0</v>
      </c>
      <c r="BA2213">
        <v>0</v>
      </c>
    </row>
    <row r="2214" spans="1:53" x14ac:dyDescent="0.25">
      <c r="A2214">
        <v>139</v>
      </c>
      <c r="B2214" t="s">
        <v>65</v>
      </c>
      <c r="C2214" t="s">
        <v>970</v>
      </c>
      <c r="D2214"/>
      <c r="E2214">
        <v>1</v>
      </c>
      <c r="F2214">
        <v>2</v>
      </c>
      <c r="G2214">
        <v>1</v>
      </c>
      <c r="H2214">
        <v>23</v>
      </c>
      <c r="I2214">
        <v>3</v>
      </c>
      <c r="J2214">
        <v>9</v>
      </c>
      <c r="K2214">
        <v>0</v>
      </c>
      <c r="L2214">
        <v>0</v>
      </c>
      <c r="M2214"/>
      <c r="O2214" s="101">
        <f>IF(ISBLANK(C2214),O2213,IF(COUNTIF(C$2:C2214,C2214)&gt;1,O2213,1+MAX(O2213,0)))</f>
        <v>58</v>
      </c>
      <c r="P2214" s="45">
        <f t="shared" si="770"/>
        <v>32</v>
      </c>
      <c r="Q2214" s="33" t="str">
        <f t="shared" si="771"/>
        <v/>
      </c>
      <c r="R2214" s="33">
        <f t="shared" si="772"/>
        <v>2</v>
      </c>
      <c r="S2214" s="33" t="str">
        <f t="shared" si="773"/>
        <v>139_2</v>
      </c>
      <c r="T2214" s="35" t="str">
        <f t="shared" si="774"/>
        <v>139AM</v>
      </c>
      <c r="U2214" s="35" t="str">
        <f t="shared" si="775"/>
        <v>139AMNS</v>
      </c>
      <c r="V2214" s="35" t="str">
        <f t="shared" si="769"/>
        <v>2F</v>
      </c>
      <c r="W2214" s="35" t="str">
        <f t="shared" si="762"/>
        <v>139AM2F121</v>
      </c>
      <c r="X2214" s="388">
        <f t="shared" si="763"/>
        <v>0</v>
      </c>
      <c r="Y2214" s="388">
        <f t="shared" si="764"/>
        <v>0</v>
      </c>
      <c r="Z2214" s="280" t="str">
        <f t="shared" si="755"/>
        <v/>
      </c>
      <c r="AA2214" s="280" t="str">
        <f t="shared" si="756"/>
        <v/>
      </c>
      <c r="AB2214" s="389" t="str">
        <f t="shared" si="765"/>
        <v/>
      </c>
      <c r="AC2214" s="389" t="str">
        <f t="shared" si="766"/>
        <v/>
      </c>
      <c r="AD2214" s="390" t="str">
        <f t="shared" si="757"/>
        <v/>
      </c>
      <c r="AE2214" s="282">
        <f t="shared" si="758"/>
        <v>0</v>
      </c>
      <c r="AF2214" s="359">
        <f t="shared" si="759"/>
        <v>0</v>
      </c>
      <c r="AG2214" s="280">
        <f t="shared" si="760"/>
        <v>3</v>
      </c>
      <c r="AH2214" s="280">
        <f t="shared" si="776"/>
        <v>1</v>
      </c>
      <c r="AI2214" s="280">
        <f>IF(ISBLANK(T2214),AI2213,IF(COUNTIF(T$2:T2214,T2214)&gt;1,AI2213,1+MAX(AI2213,0)))</f>
        <v>59</v>
      </c>
      <c r="AL2214" s="391" t="str">
        <f t="shared" si="767"/>
        <v/>
      </c>
      <c r="AM2214" s="391" t="str">
        <f t="shared" si="768"/>
        <v/>
      </c>
      <c r="AO2214" s="310" t="str">
        <f t="shared" si="761"/>
        <v/>
      </c>
      <c r="AP2214" s="310">
        <f>SUM(AO$1:AO2214)</f>
        <v>0</v>
      </c>
      <c r="AQ2214" s="310">
        <f>SUM(AK$2:AK2214)</f>
        <v>15</v>
      </c>
      <c r="AR2214" s="310">
        <f>COUNTA(AJ$2:AJ2214)</f>
        <v>15</v>
      </c>
      <c r="AS2214" s="312"/>
      <c r="AT2214" s="312"/>
      <c r="AU2214" s="312"/>
      <c r="AV2214" s="312"/>
      <c r="AW2214" s="312"/>
      <c r="AZ2214">
        <v>0</v>
      </c>
      <c r="BA2214">
        <v>0</v>
      </c>
    </row>
    <row r="2215" spans="1:53" x14ac:dyDescent="0.25">
      <c r="A2215">
        <v>139</v>
      </c>
      <c r="B2215" t="s">
        <v>65</v>
      </c>
      <c r="C2215" t="s">
        <v>970</v>
      </c>
      <c r="D2215"/>
      <c r="E2215">
        <v>1</v>
      </c>
      <c r="F2215">
        <v>2</v>
      </c>
      <c r="G2215">
        <v>2</v>
      </c>
      <c r="H2215">
        <v>2</v>
      </c>
      <c r="I2215">
        <v>0</v>
      </c>
      <c r="J2215">
        <v>1</v>
      </c>
      <c r="K2215">
        <v>0</v>
      </c>
      <c r="L2215">
        <v>0</v>
      </c>
      <c r="M2215"/>
      <c r="O2215" s="101">
        <f>IF(ISBLANK(C2215),O2214,IF(COUNTIF(C$2:C2215,C2215)&gt;1,O2214,1+MAX(O2214,0)))</f>
        <v>58</v>
      </c>
      <c r="P2215" s="45">
        <f t="shared" si="770"/>
        <v>32</v>
      </c>
      <c r="Q2215" s="33" t="str">
        <f t="shared" si="771"/>
        <v/>
      </c>
      <c r="R2215" s="33">
        <f t="shared" si="772"/>
        <v>2</v>
      </c>
      <c r="S2215" s="33" t="str">
        <f t="shared" si="773"/>
        <v>139_2</v>
      </c>
      <c r="T2215" s="35" t="str">
        <f t="shared" si="774"/>
        <v>139AM</v>
      </c>
      <c r="U2215" s="35" t="str">
        <f t="shared" si="775"/>
        <v>139AMNS</v>
      </c>
      <c r="V2215" s="35" t="str">
        <f t="shared" si="769"/>
        <v>2F</v>
      </c>
      <c r="W2215" s="35" t="str">
        <f t="shared" si="762"/>
        <v>139AM2F122</v>
      </c>
      <c r="X2215" s="388">
        <f t="shared" si="763"/>
        <v>0</v>
      </c>
      <c r="Y2215" s="388">
        <f t="shared" si="764"/>
        <v>0</v>
      </c>
      <c r="Z2215" s="280" t="str">
        <f t="shared" si="755"/>
        <v/>
      </c>
      <c r="AA2215" s="280" t="str">
        <f t="shared" si="756"/>
        <v/>
      </c>
      <c r="AB2215" s="389" t="str">
        <f t="shared" si="765"/>
        <v/>
      </c>
      <c r="AC2215" s="389" t="str">
        <f t="shared" si="766"/>
        <v/>
      </c>
      <c r="AD2215" s="390" t="str">
        <f t="shared" si="757"/>
        <v/>
      </c>
      <c r="AE2215" s="282">
        <f t="shared" si="758"/>
        <v>0</v>
      </c>
      <c r="AF2215" s="359">
        <f t="shared" si="759"/>
        <v>0</v>
      </c>
      <c r="AG2215" s="280">
        <f t="shared" si="760"/>
        <v>3</v>
      </c>
      <c r="AH2215" s="280">
        <f t="shared" si="776"/>
        <v>1</v>
      </c>
      <c r="AI2215" s="280">
        <f>IF(ISBLANK(T2215),AI2214,IF(COUNTIF(T$2:T2215,T2215)&gt;1,AI2214,1+MAX(AI2214,0)))</f>
        <v>59</v>
      </c>
      <c r="AL2215" s="391" t="str">
        <f t="shared" si="767"/>
        <v/>
      </c>
      <c r="AM2215" s="391" t="str">
        <f t="shared" si="768"/>
        <v/>
      </c>
      <c r="AO2215" s="310" t="str">
        <f t="shared" si="761"/>
        <v/>
      </c>
      <c r="AP2215" s="310">
        <f>SUM(AO$1:AO2215)</f>
        <v>0</v>
      </c>
      <c r="AQ2215" s="310">
        <f>SUM(AK$2:AK2215)</f>
        <v>15</v>
      </c>
      <c r="AR2215" s="310">
        <f>COUNTA(AJ$2:AJ2215)</f>
        <v>15</v>
      </c>
      <c r="AS2215" s="312"/>
      <c r="AT2215" s="312"/>
      <c r="AU2215" s="312"/>
      <c r="AV2215" s="312"/>
      <c r="AW2215" s="312"/>
      <c r="AZ2215">
        <v>0</v>
      </c>
      <c r="BA2215">
        <v>0</v>
      </c>
    </row>
    <row r="2216" spans="1:53" x14ac:dyDescent="0.25">
      <c r="A2216">
        <v>139</v>
      </c>
      <c r="B2216" t="s">
        <v>65</v>
      </c>
      <c r="C2216" t="s">
        <v>970</v>
      </c>
      <c r="D2216"/>
      <c r="E2216">
        <v>1</v>
      </c>
      <c r="F2216">
        <v>2</v>
      </c>
      <c r="G2216">
        <v>3</v>
      </c>
      <c r="H2216">
        <v>2</v>
      </c>
      <c r="I2216">
        <v>2</v>
      </c>
      <c r="J2216">
        <v>0</v>
      </c>
      <c r="K2216">
        <v>0</v>
      </c>
      <c r="L2216">
        <v>0</v>
      </c>
      <c r="M2216"/>
      <c r="O2216" s="101">
        <f>IF(ISBLANK(C2216),O2215,IF(COUNTIF(C$2:C2216,C2216)&gt;1,O2215,1+MAX(O2215,0)))</f>
        <v>58</v>
      </c>
      <c r="P2216" s="45">
        <f t="shared" si="770"/>
        <v>32</v>
      </c>
      <c r="Q2216" s="33" t="str">
        <f t="shared" si="771"/>
        <v/>
      </c>
      <c r="R2216" s="33">
        <f t="shared" si="772"/>
        <v>2</v>
      </c>
      <c r="S2216" s="33" t="str">
        <f t="shared" si="773"/>
        <v>139_2</v>
      </c>
      <c r="T2216" s="35" t="str">
        <f t="shared" si="774"/>
        <v>139AM</v>
      </c>
      <c r="U2216" s="35" t="str">
        <f t="shared" si="775"/>
        <v>139AMEW</v>
      </c>
      <c r="V2216" s="35" t="str">
        <f t="shared" si="769"/>
        <v>2F</v>
      </c>
      <c r="W2216" s="35" t="str">
        <f t="shared" si="762"/>
        <v>139AM2F123</v>
      </c>
      <c r="X2216" s="388">
        <f t="shared" si="763"/>
        <v>0</v>
      </c>
      <c r="Y2216" s="388">
        <f t="shared" si="764"/>
        <v>0</v>
      </c>
      <c r="Z2216" s="280" t="str">
        <f t="shared" si="755"/>
        <v/>
      </c>
      <c r="AA2216" s="280" t="str">
        <f t="shared" si="756"/>
        <v/>
      </c>
      <c r="AB2216" s="389" t="str">
        <f t="shared" si="765"/>
        <v/>
      </c>
      <c r="AC2216" s="389" t="str">
        <f t="shared" si="766"/>
        <v/>
      </c>
      <c r="AD2216" s="390" t="str">
        <f t="shared" si="757"/>
        <v/>
      </c>
      <c r="AE2216" s="282">
        <f t="shared" si="758"/>
        <v>0</v>
      </c>
      <c r="AF2216" s="359">
        <f t="shared" si="759"/>
        <v>0</v>
      </c>
      <c r="AG2216" s="280">
        <f t="shared" si="760"/>
        <v>0</v>
      </c>
      <c r="AH2216" s="280">
        <f t="shared" si="776"/>
        <v>0</v>
      </c>
      <c r="AI2216" s="280">
        <f>IF(ISBLANK(T2216),AI2215,IF(COUNTIF(T$2:T2216,T2216)&gt;1,AI2215,1+MAX(AI2215,0)))</f>
        <v>59</v>
      </c>
      <c r="AL2216" s="391" t="str">
        <f t="shared" si="767"/>
        <v/>
      </c>
      <c r="AM2216" s="391" t="str">
        <f t="shared" si="768"/>
        <v/>
      </c>
      <c r="AO2216" s="310" t="str">
        <f t="shared" si="761"/>
        <v/>
      </c>
      <c r="AP2216" s="310">
        <f>SUM(AO$1:AO2216)</f>
        <v>0</v>
      </c>
      <c r="AQ2216" s="310">
        <f>SUM(AK$2:AK2216)</f>
        <v>15</v>
      </c>
      <c r="AR2216" s="310">
        <f>COUNTA(AJ$2:AJ2216)</f>
        <v>15</v>
      </c>
      <c r="AS2216" s="312"/>
      <c r="AT2216" s="312"/>
      <c r="AU2216" s="312"/>
      <c r="AV2216" s="312"/>
      <c r="AW2216" s="312"/>
      <c r="AZ2216">
        <v>0</v>
      </c>
      <c r="BA2216">
        <v>0</v>
      </c>
    </row>
    <row r="2217" spans="1:53" x14ac:dyDescent="0.25">
      <c r="A2217">
        <v>139</v>
      </c>
      <c r="B2217" t="s">
        <v>65</v>
      </c>
      <c r="C2217" t="s">
        <v>970</v>
      </c>
      <c r="D2217"/>
      <c r="E2217">
        <v>1</v>
      </c>
      <c r="F2217">
        <v>2</v>
      </c>
      <c r="G2217">
        <v>4</v>
      </c>
      <c r="H2217">
        <v>0</v>
      </c>
      <c r="I2217">
        <v>0</v>
      </c>
      <c r="J2217">
        <v>0</v>
      </c>
      <c r="K2217">
        <v>0</v>
      </c>
      <c r="L2217">
        <v>0</v>
      </c>
      <c r="M2217"/>
      <c r="O2217" s="101">
        <f>IF(ISBLANK(C2217),O2216,IF(COUNTIF(C$2:C2217,C2217)&gt;1,O2216,1+MAX(O2216,0)))</f>
        <v>58</v>
      </c>
      <c r="P2217" s="45">
        <f t="shared" si="770"/>
        <v>32</v>
      </c>
      <c r="Q2217" s="33" t="str">
        <f t="shared" si="771"/>
        <v/>
      </c>
      <c r="R2217" s="33">
        <f t="shared" si="772"/>
        <v>2</v>
      </c>
      <c r="S2217" s="33" t="str">
        <f t="shared" si="773"/>
        <v>139_2</v>
      </c>
      <c r="T2217" s="35" t="str">
        <f t="shared" si="774"/>
        <v>139AM</v>
      </c>
      <c r="U2217" s="35" t="str">
        <f t="shared" si="775"/>
        <v>139AMEW</v>
      </c>
      <c r="V2217" s="35" t="str">
        <f t="shared" si="769"/>
        <v>2F</v>
      </c>
      <c r="W2217" s="35" t="str">
        <f t="shared" si="762"/>
        <v>139AM2F124</v>
      </c>
      <c r="X2217" s="388">
        <f t="shared" si="763"/>
        <v>0</v>
      </c>
      <c r="Y2217" s="388">
        <f t="shared" si="764"/>
        <v>0</v>
      </c>
      <c r="Z2217" s="280" t="str">
        <f t="shared" si="755"/>
        <v/>
      </c>
      <c r="AA2217" s="280" t="str">
        <f t="shared" si="756"/>
        <v/>
      </c>
      <c r="AB2217" s="389" t="str">
        <f t="shared" si="765"/>
        <v/>
      </c>
      <c r="AC2217" s="389" t="str">
        <f t="shared" si="766"/>
        <v/>
      </c>
      <c r="AD2217" s="390" t="str">
        <f t="shared" si="757"/>
        <v/>
      </c>
      <c r="AE2217" s="282">
        <f t="shared" si="758"/>
        <v>0</v>
      </c>
      <c r="AF2217" s="359">
        <f t="shared" si="759"/>
        <v>0</v>
      </c>
      <c r="AG2217" s="280">
        <f t="shared" si="760"/>
        <v>0</v>
      </c>
      <c r="AH2217" s="280">
        <f t="shared" si="776"/>
        <v>0</v>
      </c>
      <c r="AI2217" s="280">
        <f>IF(ISBLANK(T2217),AI2216,IF(COUNTIF(T$2:T2217,T2217)&gt;1,AI2216,1+MAX(AI2216,0)))</f>
        <v>59</v>
      </c>
      <c r="AL2217" s="391" t="str">
        <f t="shared" si="767"/>
        <v/>
      </c>
      <c r="AM2217" s="391" t="str">
        <f t="shared" si="768"/>
        <v/>
      </c>
      <c r="AO2217" s="310" t="str">
        <f t="shared" si="761"/>
        <v/>
      </c>
      <c r="AP2217" s="310">
        <f>SUM(AO$1:AO2217)</f>
        <v>0</v>
      </c>
      <c r="AQ2217" s="310">
        <f>SUM(AK$2:AK2217)</f>
        <v>15</v>
      </c>
      <c r="AR2217" s="310">
        <f>COUNTA(AJ$2:AJ2217)</f>
        <v>15</v>
      </c>
      <c r="AS2217" s="312"/>
      <c r="AT2217" s="312"/>
      <c r="AU2217" s="312"/>
      <c r="AV2217" s="312"/>
      <c r="AW2217" s="312"/>
      <c r="AZ2217">
        <v>0</v>
      </c>
      <c r="BA2217">
        <v>0</v>
      </c>
    </row>
    <row r="2218" spans="1:53" x14ac:dyDescent="0.25">
      <c r="A2218">
        <v>139</v>
      </c>
      <c r="B2218" t="s">
        <v>65</v>
      </c>
      <c r="C2218" t="s">
        <v>970</v>
      </c>
      <c r="D2218"/>
      <c r="E2218">
        <v>1</v>
      </c>
      <c r="F2218">
        <v>3</v>
      </c>
      <c r="G2218">
        <v>1</v>
      </c>
      <c r="H2218">
        <v>17</v>
      </c>
      <c r="I2218">
        <v>7</v>
      </c>
      <c r="J2218">
        <v>10</v>
      </c>
      <c r="K2218">
        <v>0</v>
      </c>
      <c r="L2218">
        <v>0</v>
      </c>
      <c r="M2218"/>
      <c r="O2218" s="101">
        <f>IF(ISBLANK(C2218),O2217,IF(COUNTIF(C$2:C2218,C2218)&gt;1,O2217,1+MAX(O2217,0)))</f>
        <v>58</v>
      </c>
      <c r="P2218" s="45">
        <f t="shared" si="770"/>
        <v>32</v>
      </c>
      <c r="Q2218" s="33" t="str">
        <f t="shared" si="771"/>
        <v/>
      </c>
      <c r="R2218" s="33">
        <f t="shared" si="772"/>
        <v>3</v>
      </c>
      <c r="S2218" s="33" t="str">
        <f t="shared" si="773"/>
        <v>139_3</v>
      </c>
      <c r="T2218" s="35" t="str">
        <f t="shared" si="774"/>
        <v>139AM</v>
      </c>
      <c r="U2218" s="35" t="str">
        <f t="shared" si="775"/>
        <v>139AMNS</v>
      </c>
      <c r="V2218" s="35" t="str">
        <f t="shared" si="769"/>
        <v>2F</v>
      </c>
      <c r="W2218" s="35" t="str">
        <f t="shared" si="762"/>
        <v>139AM2F131</v>
      </c>
      <c r="X2218" s="388">
        <f t="shared" si="763"/>
        <v>0</v>
      </c>
      <c r="Y2218" s="388">
        <f t="shared" si="764"/>
        <v>0</v>
      </c>
      <c r="Z2218" s="280" t="str">
        <f t="shared" si="755"/>
        <v/>
      </c>
      <c r="AA2218" s="280" t="str">
        <f t="shared" si="756"/>
        <v/>
      </c>
      <c r="AB2218" s="389" t="str">
        <f t="shared" si="765"/>
        <v/>
      </c>
      <c r="AC2218" s="389" t="str">
        <f t="shared" si="766"/>
        <v/>
      </c>
      <c r="AD2218" s="390" t="str">
        <f t="shared" si="757"/>
        <v/>
      </c>
      <c r="AE2218" s="282">
        <f t="shared" si="758"/>
        <v>0</v>
      </c>
      <c r="AF2218" s="359">
        <f t="shared" si="759"/>
        <v>0</v>
      </c>
      <c r="AG2218" s="280">
        <f t="shared" si="760"/>
        <v>3</v>
      </c>
      <c r="AH2218" s="280">
        <f t="shared" si="776"/>
        <v>1</v>
      </c>
      <c r="AI2218" s="280">
        <f>IF(ISBLANK(T2218),AI2217,IF(COUNTIF(T$2:T2218,T2218)&gt;1,AI2217,1+MAX(AI2217,0)))</f>
        <v>59</v>
      </c>
      <c r="AL2218" s="391" t="str">
        <f t="shared" si="767"/>
        <v/>
      </c>
      <c r="AM2218" s="391" t="str">
        <f t="shared" si="768"/>
        <v/>
      </c>
      <c r="AO2218" s="310" t="str">
        <f t="shared" si="761"/>
        <v/>
      </c>
      <c r="AP2218" s="310">
        <f>SUM(AO$1:AO2218)</f>
        <v>0</v>
      </c>
      <c r="AQ2218" s="310">
        <f>SUM(AK$2:AK2218)</f>
        <v>15</v>
      </c>
      <c r="AR2218" s="310">
        <f>COUNTA(AJ$2:AJ2218)</f>
        <v>15</v>
      </c>
      <c r="AS2218" s="312"/>
      <c r="AT2218" s="312"/>
      <c r="AU2218" s="312"/>
      <c r="AV2218" s="312"/>
      <c r="AW2218" s="312"/>
      <c r="AZ2218">
        <v>0</v>
      </c>
      <c r="BA2218">
        <v>0</v>
      </c>
    </row>
    <row r="2219" spans="1:53" x14ac:dyDescent="0.25">
      <c r="A2219">
        <v>139</v>
      </c>
      <c r="B2219" t="s">
        <v>65</v>
      </c>
      <c r="C2219" t="s">
        <v>970</v>
      </c>
      <c r="D2219"/>
      <c r="E2219">
        <v>1</v>
      </c>
      <c r="F2219">
        <v>3</v>
      </c>
      <c r="G2219">
        <v>2</v>
      </c>
      <c r="H2219">
        <v>1</v>
      </c>
      <c r="I2219">
        <v>0</v>
      </c>
      <c r="J2219">
        <v>1</v>
      </c>
      <c r="K2219">
        <v>0</v>
      </c>
      <c r="L2219">
        <v>0</v>
      </c>
      <c r="M2219"/>
      <c r="O2219" s="101">
        <f>IF(ISBLANK(C2219),O2218,IF(COUNTIF(C$2:C2219,C2219)&gt;1,O2218,1+MAX(O2218,0)))</f>
        <v>58</v>
      </c>
      <c r="P2219" s="45">
        <f t="shared" si="770"/>
        <v>32</v>
      </c>
      <c r="Q2219" s="33" t="str">
        <f t="shared" si="771"/>
        <v/>
      </c>
      <c r="R2219" s="33">
        <f t="shared" si="772"/>
        <v>3</v>
      </c>
      <c r="S2219" s="33" t="str">
        <f t="shared" si="773"/>
        <v>139_3</v>
      </c>
      <c r="T2219" s="35" t="str">
        <f t="shared" si="774"/>
        <v>139AM</v>
      </c>
      <c r="U2219" s="35" t="str">
        <f t="shared" si="775"/>
        <v>139AMNS</v>
      </c>
      <c r="V2219" s="35" t="str">
        <f t="shared" si="769"/>
        <v>2F</v>
      </c>
      <c r="W2219" s="35" t="str">
        <f t="shared" si="762"/>
        <v>139AM2F132</v>
      </c>
      <c r="X2219" s="388">
        <f t="shared" si="763"/>
        <v>0</v>
      </c>
      <c r="Y2219" s="388">
        <f t="shared" si="764"/>
        <v>0</v>
      </c>
      <c r="Z2219" s="280" t="str">
        <f t="shared" si="755"/>
        <v/>
      </c>
      <c r="AA2219" s="280" t="str">
        <f t="shared" si="756"/>
        <v/>
      </c>
      <c r="AB2219" s="389" t="str">
        <f t="shared" si="765"/>
        <v/>
      </c>
      <c r="AC2219" s="389" t="str">
        <f t="shared" si="766"/>
        <v/>
      </c>
      <c r="AD2219" s="390" t="str">
        <f t="shared" si="757"/>
        <v/>
      </c>
      <c r="AE2219" s="282">
        <f t="shared" si="758"/>
        <v>0</v>
      </c>
      <c r="AF2219" s="359">
        <f t="shared" si="759"/>
        <v>0</v>
      </c>
      <c r="AG2219" s="280">
        <f t="shared" si="760"/>
        <v>3</v>
      </c>
      <c r="AH2219" s="280">
        <f t="shared" si="776"/>
        <v>1</v>
      </c>
      <c r="AI2219" s="280">
        <f>IF(ISBLANK(T2219),AI2218,IF(COUNTIF(T$2:T2219,T2219)&gt;1,AI2218,1+MAX(AI2218,0)))</f>
        <v>59</v>
      </c>
      <c r="AL2219" s="391" t="str">
        <f t="shared" si="767"/>
        <v/>
      </c>
      <c r="AM2219" s="391" t="str">
        <f t="shared" si="768"/>
        <v/>
      </c>
      <c r="AO2219" s="310" t="str">
        <f t="shared" si="761"/>
        <v/>
      </c>
      <c r="AP2219" s="310">
        <f>SUM(AO$1:AO2219)</f>
        <v>0</v>
      </c>
      <c r="AQ2219" s="310">
        <f>SUM(AK$2:AK2219)</f>
        <v>15</v>
      </c>
      <c r="AR2219" s="310">
        <f>COUNTA(AJ$2:AJ2219)</f>
        <v>15</v>
      </c>
      <c r="AS2219" s="312"/>
      <c r="AT2219" s="312"/>
      <c r="AU2219" s="312"/>
      <c r="AV2219" s="312"/>
      <c r="AW2219" s="312"/>
      <c r="AZ2219">
        <v>0</v>
      </c>
      <c r="BA2219">
        <v>0</v>
      </c>
    </row>
    <row r="2220" spans="1:53" x14ac:dyDescent="0.25">
      <c r="A2220">
        <v>139</v>
      </c>
      <c r="B2220" t="s">
        <v>65</v>
      </c>
      <c r="C2220" t="s">
        <v>970</v>
      </c>
      <c r="D2220"/>
      <c r="E2220">
        <v>1</v>
      </c>
      <c r="F2220">
        <v>3</v>
      </c>
      <c r="G2220">
        <v>3</v>
      </c>
      <c r="H2220">
        <v>2</v>
      </c>
      <c r="I2220">
        <v>0</v>
      </c>
      <c r="J2220">
        <v>1</v>
      </c>
      <c r="K2220">
        <v>0</v>
      </c>
      <c r="L2220">
        <v>0</v>
      </c>
      <c r="M2220"/>
      <c r="O2220" s="101">
        <f>IF(ISBLANK(C2220),O2219,IF(COUNTIF(C$2:C2220,C2220)&gt;1,O2219,1+MAX(O2219,0)))</f>
        <v>58</v>
      </c>
      <c r="P2220" s="45">
        <f t="shared" si="770"/>
        <v>32</v>
      </c>
      <c r="Q2220" s="33" t="str">
        <f t="shared" si="771"/>
        <v/>
      </c>
      <c r="R2220" s="33">
        <f t="shared" si="772"/>
        <v>3</v>
      </c>
      <c r="S2220" s="33" t="str">
        <f t="shared" si="773"/>
        <v>139_3</v>
      </c>
      <c r="T2220" s="35" t="str">
        <f t="shared" si="774"/>
        <v>139AM</v>
      </c>
      <c r="U2220" s="35" t="str">
        <f t="shared" si="775"/>
        <v>139AMEW</v>
      </c>
      <c r="V2220" s="35" t="str">
        <f t="shared" si="769"/>
        <v>2F</v>
      </c>
      <c r="W2220" s="35" t="str">
        <f t="shared" si="762"/>
        <v>139AM2F133</v>
      </c>
      <c r="X2220" s="388">
        <f t="shared" si="763"/>
        <v>0</v>
      </c>
      <c r="Y2220" s="388">
        <f t="shared" si="764"/>
        <v>0</v>
      </c>
      <c r="Z2220" s="280" t="str">
        <f t="shared" si="755"/>
        <v/>
      </c>
      <c r="AA2220" s="280" t="str">
        <f t="shared" si="756"/>
        <v/>
      </c>
      <c r="AB2220" s="389" t="str">
        <f t="shared" si="765"/>
        <v/>
      </c>
      <c r="AC2220" s="389" t="str">
        <f t="shared" si="766"/>
        <v/>
      </c>
      <c r="AD2220" s="390" t="str">
        <f t="shared" si="757"/>
        <v/>
      </c>
      <c r="AE2220" s="282">
        <f t="shared" si="758"/>
        <v>0</v>
      </c>
      <c r="AF2220" s="359">
        <f t="shared" si="759"/>
        <v>0</v>
      </c>
      <c r="AG2220" s="280">
        <f t="shared" si="760"/>
        <v>0</v>
      </c>
      <c r="AH2220" s="280">
        <f t="shared" si="776"/>
        <v>0</v>
      </c>
      <c r="AI2220" s="280">
        <f>IF(ISBLANK(T2220),AI2219,IF(COUNTIF(T$2:T2220,T2220)&gt;1,AI2219,1+MAX(AI2219,0)))</f>
        <v>59</v>
      </c>
      <c r="AL2220" s="391" t="str">
        <f t="shared" si="767"/>
        <v/>
      </c>
      <c r="AM2220" s="391" t="str">
        <f t="shared" si="768"/>
        <v/>
      </c>
      <c r="AO2220" s="310" t="str">
        <f t="shared" si="761"/>
        <v/>
      </c>
      <c r="AP2220" s="310">
        <f>SUM(AO$1:AO2220)</f>
        <v>0</v>
      </c>
      <c r="AQ2220" s="310">
        <f>SUM(AK$2:AK2220)</f>
        <v>15</v>
      </c>
      <c r="AR2220" s="310">
        <f>COUNTA(AJ$2:AJ2220)</f>
        <v>15</v>
      </c>
      <c r="AS2220" s="312"/>
      <c r="AT2220" s="312"/>
      <c r="AU2220" s="312"/>
      <c r="AV2220" s="312"/>
      <c r="AW2220" s="312"/>
      <c r="AZ2220">
        <v>0</v>
      </c>
      <c r="BA2220">
        <v>0</v>
      </c>
    </row>
    <row r="2221" spans="1:53" x14ac:dyDescent="0.25">
      <c r="A2221">
        <v>139</v>
      </c>
      <c r="B2221" t="s">
        <v>65</v>
      </c>
      <c r="C2221" t="s">
        <v>970</v>
      </c>
      <c r="D2221"/>
      <c r="E2221">
        <v>1</v>
      </c>
      <c r="F2221">
        <v>3</v>
      </c>
      <c r="G2221">
        <v>4</v>
      </c>
      <c r="H2221">
        <v>1</v>
      </c>
      <c r="I2221">
        <v>1</v>
      </c>
      <c r="J2221">
        <v>0</v>
      </c>
      <c r="K2221">
        <v>0</v>
      </c>
      <c r="L2221">
        <v>0</v>
      </c>
      <c r="M2221"/>
      <c r="O2221" s="101">
        <f>IF(ISBLANK(C2221),O2220,IF(COUNTIF(C$2:C2221,C2221)&gt;1,O2220,1+MAX(O2220,0)))</f>
        <v>58</v>
      </c>
      <c r="P2221" s="45">
        <f t="shared" si="770"/>
        <v>32</v>
      </c>
      <c r="Q2221" s="33" t="str">
        <f t="shared" si="771"/>
        <v/>
      </c>
      <c r="R2221" s="33">
        <f t="shared" si="772"/>
        <v>3</v>
      </c>
      <c r="S2221" s="33" t="str">
        <f t="shared" si="773"/>
        <v>139_3</v>
      </c>
      <c r="T2221" s="35" t="str">
        <f t="shared" si="774"/>
        <v>139AM</v>
      </c>
      <c r="U2221" s="35" t="str">
        <f t="shared" si="775"/>
        <v>139AMEW</v>
      </c>
      <c r="V2221" s="35" t="str">
        <f t="shared" si="769"/>
        <v>2F</v>
      </c>
      <c r="W2221" s="35" t="str">
        <f t="shared" si="762"/>
        <v>139AM2F134</v>
      </c>
      <c r="X2221" s="388">
        <f t="shared" si="763"/>
        <v>0</v>
      </c>
      <c r="Y2221" s="388">
        <f t="shared" si="764"/>
        <v>0</v>
      </c>
      <c r="Z2221" s="280" t="str">
        <f t="shared" si="755"/>
        <v/>
      </c>
      <c r="AA2221" s="280" t="str">
        <f t="shared" si="756"/>
        <v/>
      </c>
      <c r="AB2221" s="389" t="str">
        <f t="shared" si="765"/>
        <v/>
      </c>
      <c r="AC2221" s="389" t="str">
        <f t="shared" si="766"/>
        <v/>
      </c>
      <c r="AD2221" s="390" t="str">
        <f t="shared" si="757"/>
        <v/>
      </c>
      <c r="AE2221" s="282">
        <f t="shared" si="758"/>
        <v>0</v>
      </c>
      <c r="AF2221" s="359">
        <f t="shared" si="759"/>
        <v>0</v>
      </c>
      <c r="AG2221" s="280">
        <f t="shared" si="760"/>
        <v>0</v>
      </c>
      <c r="AH2221" s="280">
        <f t="shared" si="776"/>
        <v>0</v>
      </c>
      <c r="AI2221" s="280">
        <f>IF(ISBLANK(T2221),AI2220,IF(COUNTIF(T$2:T2221,T2221)&gt;1,AI2220,1+MAX(AI2220,0)))</f>
        <v>59</v>
      </c>
      <c r="AL2221" s="391" t="str">
        <f t="shared" si="767"/>
        <v/>
      </c>
      <c r="AM2221" s="391" t="str">
        <f t="shared" si="768"/>
        <v/>
      </c>
      <c r="AO2221" s="310" t="str">
        <f t="shared" si="761"/>
        <v/>
      </c>
      <c r="AP2221" s="310">
        <f>SUM(AO$1:AO2221)</f>
        <v>0</v>
      </c>
      <c r="AQ2221" s="310">
        <f>SUM(AK$2:AK2221)</f>
        <v>15</v>
      </c>
      <c r="AR2221" s="310">
        <f>COUNTA(AJ$2:AJ2221)</f>
        <v>15</v>
      </c>
      <c r="AS2221" s="312"/>
      <c r="AT2221" s="312"/>
      <c r="AU2221" s="312"/>
      <c r="AV2221" s="312"/>
      <c r="AW2221" s="312"/>
      <c r="AZ2221">
        <v>0</v>
      </c>
      <c r="BA2221">
        <v>0</v>
      </c>
    </row>
    <row r="2222" spans="1:53" x14ac:dyDescent="0.25">
      <c r="A2222">
        <v>139</v>
      </c>
      <c r="B2222" t="s">
        <v>65</v>
      </c>
      <c r="C2222" t="s">
        <v>970</v>
      </c>
      <c r="D2222"/>
      <c r="E2222">
        <v>1</v>
      </c>
      <c r="F2222">
        <v>4</v>
      </c>
      <c r="G2222">
        <v>1</v>
      </c>
      <c r="H2222">
        <v>26</v>
      </c>
      <c r="I2222">
        <v>10</v>
      </c>
      <c r="J2222">
        <v>10</v>
      </c>
      <c r="K2222">
        <v>0</v>
      </c>
      <c r="L2222">
        <v>0</v>
      </c>
      <c r="M2222"/>
      <c r="O2222" s="101">
        <f>IF(ISBLANK(C2222),O2221,IF(COUNTIF(C$2:C2222,C2222)&gt;1,O2221,1+MAX(O2221,0)))</f>
        <v>58</v>
      </c>
      <c r="P2222" s="45">
        <f t="shared" si="770"/>
        <v>32</v>
      </c>
      <c r="Q2222" s="33" t="str">
        <f t="shared" si="771"/>
        <v/>
      </c>
      <c r="R2222" s="33">
        <f t="shared" si="772"/>
        <v>4</v>
      </c>
      <c r="S2222" s="33" t="str">
        <f t="shared" si="773"/>
        <v>139_4</v>
      </c>
      <c r="T2222" s="35" t="str">
        <f t="shared" si="774"/>
        <v>139AM</v>
      </c>
      <c r="U2222" s="35" t="str">
        <f t="shared" si="775"/>
        <v>139AMNS</v>
      </c>
      <c r="V2222" s="35" t="str">
        <f t="shared" si="769"/>
        <v>2F</v>
      </c>
      <c r="W2222" s="35" t="str">
        <f t="shared" si="762"/>
        <v>139AM2F141</v>
      </c>
      <c r="X2222" s="388">
        <f t="shared" si="763"/>
        <v>0</v>
      </c>
      <c r="Y2222" s="388">
        <f t="shared" si="764"/>
        <v>0</v>
      </c>
      <c r="Z2222" s="280" t="str">
        <f t="shared" si="755"/>
        <v/>
      </c>
      <c r="AA2222" s="280" t="str">
        <f t="shared" si="756"/>
        <v/>
      </c>
      <c r="AB2222" s="389" t="str">
        <f t="shared" si="765"/>
        <v/>
      </c>
      <c r="AC2222" s="389" t="str">
        <f t="shared" si="766"/>
        <v/>
      </c>
      <c r="AD2222" s="390" t="str">
        <f t="shared" si="757"/>
        <v/>
      </c>
      <c r="AE2222" s="282">
        <f t="shared" si="758"/>
        <v>0</v>
      </c>
      <c r="AF2222" s="359">
        <f t="shared" si="759"/>
        <v>0</v>
      </c>
      <c r="AG2222" s="280">
        <f t="shared" si="760"/>
        <v>3</v>
      </c>
      <c r="AH2222" s="280">
        <f t="shared" si="776"/>
        <v>1</v>
      </c>
      <c r="AI2222" s="280">
        <f>IF(ISBLANK(T2222),AI2221,IF(COUNTIF(T$2:T2222,T2222)&gt;1,AI2221,1+MAX(AI2221,0)))</f>
        <v>59</v>
      </c>
      <c r="AL2222" s="391" t="str">
        <f t="shared" si="767"/>
        <v/>
      </c>
      <c r="AM2222" s="391" t="str">
        <f t="shared" si="768"/>
        <v/>
      </c>
      <c r="AO2222" s="310" t="str">
        <f t="shared" si="761"/>
        <v/>
      </c>
      <c r="AP2222" s="310">
        <f>SUM(AO$1:AO2222)</f>
        <v>0</v>
      </c>
      <c r="AQ2222" s="310">
        <f>SUM(AK$2:AK2222)</f>
        <v>15</v>
      </c>
      <c r="AR2222" s="310">
        <f>COUNTA(AJ$2:AJ2222)</f>
        <v>15</v>
      </c>
      <c r="AS2222" s="312"/>
      <c r="AT2222" s="312"/>
      <c r="AU2222" s="312"/>
      <c r="AV2222" s="312"/>
      <c r="AW2222" s="312"/>
      <c r="AZ2222">
        <v>0</v>
      </c>
      <c r="BA2222">
        <v>0</v>
      </c>
    </row>
    <row r="2223" spans="1:53" x14ac:dyDescent="0.25">
      <c r="A2223">
        <v>139</v>
      </c>
      <c r="B2223" t="s">
        <v>65</v>
      </c>
      <c r="C2223" t="s">
        <v>970</v>
      </c>
      <c r="D2223"/>
      <c r="E2223">
        <v>1</v>
      </c>
      <c r="F2223">
        <v>4</v>
      </c>
      <c r="G2223">
        <v>2</v>
      </c>
      <c r="H2223">
        <v>5</v>
      </c>
      <c r="I2223">
        <v>1</v>
      </c>
      <c r="J2223">
        <v>3</v>
      </c>
      <c r="K2223">
        <v>0</v>
      </c>
      <c r="L2223">
        <v>0</v>
      </c>
      <c r="M2223"/>
      <c r="O2223" s="101">
        <f>IF(ISBLANK(C2223),O2222,IF(COUNTIF(C$2:C2223,C2223)&gt;1,O2222,1+MAX(O2222,0)))</f>
        <v>58</v>
      </c>
      <c r="P2223" s="45">
        <f t="shared" si="770"/>
        <v>32</v>
      </c>
      <c r="Q2223" s="33" t="str">
        <f t="shared" si="771"/>
        <v/>
      </c>
      <c r="R2223" s="33">
        <f t="shared" si="772"/>
        <v>4</v>
      </c>
      <c r="S2223" s="33" t="str">
        <f t="shared" si="773"/>
        <v>139_4</v>
      </c>
      <c r="T2223" s="35" t="str">
        <f t="shared" si="774"/>
        <v>139AM</v>
      </c>
      <c r="U2223" s="35" t="str">
        <f t="shared" si="775"/>
        <v>139AMNS</v>
      </c>
      <c r="V2223" s="35" t="str">
        <f t="shared" si="769"/>
        <v>2F</v>
      </c>
      <c r="W2223" s="35" t="str">
        <f t="shared" si="762"/>
        <v>139AM2F142</v>
      </c>
      <c r="X2223" s="388">
        <f t="shared" si="763"/>
        <v>0</v>
      </c>
      <c r="Y2223" s="388">
        <f t="shared" si="764"/>
        <v>0</v>
      </c>
      <c r="Z2223" s="280" t="str">
        <f t="shared" si="755"/>
        <v/>
      </c>
      <c r="AA2223" s="280" t="str">
        <f t="shared" si="756"/>
        <v/>
      </c>
      <c r="AB2223" s="389" t="str">
        <f t="shared" si="765"/>
        <v/>
      </c>
      <c r="AC2223" s="389" t="str">
        <f t="shared" si="766"/>
        <v/>
      </c>
      <c r="AD2223" s="390" t="str">
        <f t="shared" si="757"/>
        <v/>
      </c>
      <c r="AE2223" s="282">
        <f t="shared" si="758"/>
        <v>0</v>
      </c>
      <c r="AF2223" s="359">
        <f t="shared" si="759"/>
        <v>0</v>
      </c>
      <c r="AG2223" s="280">
        <f t="shared" si="760"/>
        <v>3</v>
      </c>
      <c r="AH2223" s="280">
        <f t="shared" si="776"/>
        <v>1</v>
      </c>
      <c r="AI2223" s="280">
        <f>IF(ISBLANK(T2223),AI2222,IF(COUNTIF(T$2:T2223,T2223)&gt;1,AI2222,1+MAX(AI2222,0)))</f>
        <v>59</v>
      </c>
      <c r="AL2223" s="391" t="str">
        <f t="shared" si="767"/>
        <v/>
      </c>
      <c r="AM2223" s="391" t="str">
        <f t="shared" si="768"/>
        <v/>
      </c>
      <c r="AO2223" s="310" t="str">
        <f t="shared" si="761"/>
        <v/>
      </c>
      <c r="AP2223" s="310">
        <f>SUM(AO$1:AO2223)</f>
        <v>0</v>
      </c>
      <c r="AQ2223" s="310">
        <f>SUM(AK$2:AK2223)</f>
        <v>15</v>
      </c>
      <c r="AR2223" s="310">
        <f>COUNTA(AJ$2:AJ2223)</f>
        <v>15</v>
      </c>
      <c r="AS2223" s="312"/>
      <c r="AT2223" s="312"/>
      <c r="AU2223" s="312"/>
      <c r="AV2223" s="312"/>
      <c r="AW2223" s="312"/>
      <c r="AZ2223">
        <v>0</v>
      </c>
      <c r="BA2223">
        <v>0</v>
      </c>
    </row>
    <row r="2224" spans="1:53" x14ac:dyDescent="0.25">
      <c r="A2224">
        <v>139</v>
      </c>
      <c r="B2224" t="s">
        <v>65</v>
      </c>
      <c r="C2224" t="s">
        <v>970</v>
      </c>
      <c r="D2224"/>
      <c r="E2224">
        <v>1</v>
      </c>
      <c r="F2224">
        <v>4</v>
      </c>
      <c r="G2224">
        <v>3</v>
      </c>
      <c r="H2224">
        <v>0</v>
      </c>
      <c r="I2224">
        <v>0</v>
      </c>
      <c r="J2224">
        <v>0</v>
      </c>
      <c r="K2224">
        <v>0</v>
      </c>
      <c r="L2224">
        <v>0</v>
      </c>
      <c r="M2224"/>
      <c r="O2224" s="101">
        <f>IF(ISBLANK(C2224),O2223,IF(COUNTIF(C$2:C2224,C2224)&gt;1,O2223,1+MAX(O2223,0)))</f>
        <v>58</v>
      </c>
      <c r="P2224" s="45">
        <f t="shared" si="770"/>
        <v>32</v>
      </c>
      <c r="Q2224" s="33" t="str">
        <f t="shared" si="771"/>
        <v/>
      </c>
      <c r="R2224" s="33">
        <f t="shared" si="772"/>
        <v>4</v>
      </c>
      <c r="S2224" s="33" t="str">
        <f t="shared" si="773"/>
        <v>139_4</v>
      </c>
      <c r="T2224" s="35" t="str">
        <f t="shared" si="774"/>
        <v>139AM</v>
      </c>
      <c r="U2224" s="35" t="str">
        <f t="shared" si="775"/>
        <v>139AMEW</v>
      </c>
      <c r="V2224" s="35" t="str">
        <f t="shared" si="769"/>
        <v>2F</v>
      </c>
      <c r="W2224" s="35" t="str">
        <f t="shared" si="762"/>
        <v>139AM2F143</v>
      </c>
      <c r="X2224" s="388">
        <f t="shared" si="763"/>
        <v>0</v>
      </c>
      <c r="Y2224" s="388">
        <f t="shared" si="764"/>
        <v>0</v>
      </c>
      <c r="Z2224" s="280" t="str">
        <f t="shared" si="755"/>
        <v/>
      </c>
      <c r="AA2224" s="280" t="str">
        <f t="shared" si="756"/>
        <v/>
      </c>
      <c r="AB2224" s="389" t="str">
        <f t="shared" si="765"/>
        <v/>
      </c>
      <c r="AC2224" s="389" t="str">
        <f t="shared" si="766"/>
        <v/>
      </c>
      <c r="AD2224" s="390" t="str">
        <f t="shared" si="757"/>
        <v/>
      </c>
      <c r="AE2224" s="282">
        <f t="shared" si="758"/>
        <v>0</v>
      </c>
      <c r="AF2224" s="359">
        <f t="shared" si="759"/>
        <v>0</v>
      </c>
      <c r="AG2224" s="280">
        <f t="shared" si="760"/>
        <v>0</v>
      </c>
      <c r="AH2224" s="280">
        <f t="shared" si="776"/>
        <v>0</v>
      </c>
      <c r="AI2224" s="280">
        <f>IF(ISBLANK(T2224),AI2223,IF(COUNTIF(T$2:T2224,T2224)&gt;1,AI2223,1+MAX(AI2223,0)))</f>
        <v>59</v>
      </c>
      <c r="AL2224" s="391" t="str">
        <f t="shared" si="767"/>
        <v/>
      </c>
      <c r="AM2224" s="391" t="str">
        <f t="shared" si="768"/>
        <v/>
      </c>
      <c r="AO2224" s="310" t="str">
        <f t="shared" si="761"/>
        <v/>
      </c>
      <c r="AP2224" s="310">
        <f>SUM(AO$1:AO2224)</f>
        <v>0</v>
      </c>
      <c r="AQ2224" s="310">
        <f>SUM(AK$2:AK2224)</f>
        <v>15</v>
      </c>
      <c r="AR2224" s="310">
        <f>COUNTA(AJ$2:AJ2224)</f>
        <v>15</v>
      </c>
      <c r="AS2224" s="312"/>
      <c r="AT2224" s="312"/>
      <c r="AU2224" s="312"/>
      <c r="AV2224" s="312"/>
      <c r="AW2224" s="312"/>
      <c r="AZ2224">
        <v>0</v>
      </c>
      <c r="BA2224">
        <v>0</v>
      </c>
    </row>
    <row r="2225" spans="1:53" x14ac:dyDescent="0.25">
      <c r="A2225">
        <v>139</v>
      </c>
      <c r="B2225" t="s">
        <v>65</v>
      </c>
      <c r="C2225" t="s">
        <v>970</v>
      </c>
      <c r="D2225"/>
      <c r="E2225">
        <v>1</v>
      </c>
      <c r="F2225">
        <v>4</v>
      </c>
      <c r="G2225">
        <v>4</v>
      </c>
      <c r="H2225">
        <v>0</v>
      </c>
      <c r="I2225">
        <v>0</v>
      </c>
      <c r="J2225">
        <v>0</v>
      </c>
      <c r="K2225">
        <v>0</v>
      </c>
      <c r="L2225">
        <v>0</v>
      </c>
      <c r="M2225"/>
      <c r="O2225" s="101">
        <f>IF(ISBLANK(C2225),O2224,IF(COUNTIF(C$2:C2225,C2225)&gt;1,O2224,1+MAX(O2224,0)))</f>
        <v>58</v>
      </c>
      <c r="P2225" s="45">
        <f t="shared" si="770"/>
        <v>32</v>
      </c>
      <c r="Q2225" s="33" t="str">
        <f t="shared" si="771"/>
        <v/>
      </c>
      <c r="R2225" s="33">
        <f t="shared" si="772"/>
        <v>4</v>
      </c>
      <c r="S2225" s="33" t="str">
        <f t="shared" si="773"/>
        <v>139_4</v>
      </c>
      <c r="T2225" s="35" t="str">
        <f t="shared" si="774"/>
        <v>139AM</v>
      </c>
      <c r="U2225" s="35" t="str">
        <f t="shared" si="775"/>
        <v>139AMEW</v>
      </c>
      <c r="V2225" s="35" t="str">
        <f t="shared" si="769"/>
        <v>2F</v>
      </c>
      <c r="W2225" s="35" t="str">
        <f t="shared" si="762"/>
        <v>139AM2F144</v>
      </c>
      <c r="X2225" s="388">
        <f t="shared" si="763"/>
        <v>0</v>
      </c>
      <c r="Y2225" s="388">
        <f t="shared" si="764"/>
        <v>0</v>
      </c>
      <c r="Z2225" s="280" t="str">
        <f t="shared" si="755"/>
        <v/>
      </c>
      <c r="AA2225" s="280" t="str">
        <f t="shared" si="756"/>
        <v/>
      </c>
      <c r="AB2225" s="389" t="str">
        <f t="shared" si="765"/>
        <v/>
      </c>
      <c r="AC2225" s="389" t="str">
        <f t="shared" si="766"/>
        <v/>
      </c>
      <c r="AD2225" s="390" t="str">
        <f t="shared" si="757"/>
        <v/>
      </c>
      <c r="AE2225" s="282">
        <f t="shared" si="758"/>
        <v>0</v>
      </c>
      <c r="AF2225" s="359">
        <f t="shared" si="759"/>
        <v>0</v>
      </c>
      <c r="AG2225" s="280">
        <f t="shared" si="760"/>
        <v>0</v>
      </c>
      <c r="AH2225" s="280">
        <f t="shared" si="776"/>
        <v>0</v>
      </c>
      <c r="AI2225" s="280">
        <f>IF(ISBLANK(T2225),AI2224,IF(COUNTIF(T$2:T2225,T2225)&gt;1,AI2224,1+MAX(AI2224,0)))</f>
        <v>59</v>
      </c>
      <c r="AJ2225" s="42" t="s">
        <v>1076</v>
      </c>
      <c r="AK2225" s="42">
        <v>1</v>
      </c>
      <c r="AL2225" s="391" t="str">
        <f t="shared" si="767"/>
        <v>wrongway 0 was blank</v>
      </c>
      <c r="AM2225" s="391">
        <f t="shared" si="768"/>
        <v>1</v>
      </c>
      <c r="AN2225" s="42" t="s">
        <v>1072</v>
      </c>
      <c r="AO2225" s="310" t="str">
        <f t="shared" si="761"/>
        <v/>
      </c>
      <c r="AP2225" s="310">
        <f>SUM(AO$1:AO2225)</f>
        <v>0</v>
      </c>
      <c r="AQ2225" s="310">
        <f>SUM(AK$2:AK2225)</f>
        <v>16</v>
      </c>
      <c r="AR2225" s="310">
        <f>COUNTA(AJ$2:AJ2225)</f>
        <v>16</v>
      </c>
      <c r="AS2225" s="312"/>
      <c r="AT2225" s="312"/>
      <c r="AU2225" s="312"/>
      <c r="AV2225" s="312"/>
      <c r="AW2225" s="312"/>
      <c r="AX2225" s="42" t="s">
        <v>1076</v>
      </c>
      <c r="AY2225" s="42">
        <v>1</v>
      </c>
      <c r="AZ2225">
        <v>0</v>
      </c>
      <c r="BA2225">
        <v>0</v>
      </c>
    </row>
    <row r="2226" spans="1:53" x14ac:dyDescent="0.25">
      <c r="A2226">
        <v>139</v>
      </c>
      <c r="B2226" t="s">
        <v>65</v>
      </c>
      <c r="C2226" t="s">
        <v>970</v>
      </c>
      <c r="D2226"/>
      <c r="E2226">
        <v>2</v>
      </c>
      <c r="F2226">
        <v>1</v>
      </c>
      <c r="G2226">
        <v>1</v>
      </c>
      <c r="H2226">
        <v>13</v>
      </c>
      <c r="I2226">
        <v>6</v>
      </c>
      <c r="J2226">
        <v>6</v>
      </c>
      <c r="K2226">
        <v>0</v>
      </c>
      <c r="L2226">
        <v>0</v>
      </c>
      <c r="M2226"/>
      <c r="O2226" s="101">
        <f>IF(ISBLANK(C2226),O2225,IF(COUNTIF(C$2:C2226,C2226)&gt;1,O2225,1+MAX(O2225,0)))</f>
        <v>58</v>
      </c>
      <c r="P2226" s="45">
        <f t="shared" si="770"/>
        <v>32</v>
      </c>
      <c r="Q2226" s="33" t="str">
        <f t="shared" si="771"/>
        <v/>
      </c>
      <c r="R2226" s="33">
        <f t="shared" si="772"/>
        <v>5</v>
      </c>
      <c r="S2226" s="33" t="str">
        <f t="shared" si="773"/>
        <v>139_5</v>
      </c>
      <c r="T2226" s="35" t="str">
        <f t="shared" si="774"/>
        <v>139AM</v>
      </c>
      <c r="U2226" s="35" t="str">
        <f t="shared" si="775"/>
        <v>139AMNS</v>
      </c>
      <c r="V2226" s="35" t="str">
        <f t="shared" si="769"/>
        <v>2F</v>
      </c>
      <c r="W2226" s="35" t="str">
        <f t="shared" si="762"/>
        <v>139AM2F211</v>
      </c>
      <c r="X2226" s="388">
        <f t="shared" si="763"/>
        <v>0</v>
      </c>
      <c r="Y2226" s="388">
        <f t="shared" si="764"/>
        <v>0</v>
      </c>
      <c r="Z2226" s="280" t="str">
        <f t="shared" si="755"/>
        <v/>
      </c>
      <c r="AA2226" s="280" t="str">
        <f t="shared" si="756"/>
        <v/>
      </c>
      <c r="AB2226" s="389" t="str">
        <f t="shared" si="765"/>
        <v/>
      </c>
      <c r="AC2226" s="389" t="str">
        <f t="shared" si="766"/>
        <v/>
      </c>
      <c r="AD2226" s="390" t="str">
        <f t="shared" si="757"/>
        <v/>
      </c>
      <c r="AE2226" s="282">
        <f t="shared" si="758"/>
        <v>0</v>
      </c>
      <c r="AF2226" s="359">
        <f t="shared" si="759"/>
        <v>0</v>
      </c>
      <c r="AG2226" s="280">
        <f t="shared" si="760"/>
        <v>3</v>
      </c>
      <c r="AH2226" s="280">
        <f t="shared" si="776"/>
        <v>1</v>
      </c>
      <c r="AI2226" s="280">
        <f>IF(ISBLANK(T2226),AI2225,IF(COUNTIF(T$2:T2226,T2226)&gt;1,AI2225,1+MAX(AI2225,0)))</f>
        <v>59</v>
      </c>
      <c r="AL2226" s="391" t="str">
        <f t="shared" si="767"/>
        <v/>
      </c>
      <c r="AM2226" s="391" t="str">
        <f t="shared" si="768"/>
        <v/>
      </c>
      <c r="AO2226" s="310" t="str">
        <f t="shared" si="761"/>
        <v/>
      </c>
      <c r="AP2226" s="310">
        <f>SUM(AO$1:AO2226)</f>
        <v>0</v>
      </c>
      <c r="AQ2226" s="310">
        <f>SUM(AK$2:AK2226)</f>
        <v>16</v>
      </c>
      <c r="AR2226" s="310">
        <f>COUNTA(AJ$2:AJ2226)</f>
        <v>16</v>
      </c>
      <c r="AS2226" s="312"/>
      <c r="AT2226" s="312"/>
      <c r="AU2226" s="312"/>
      <c r="AV2226" s="312"/>
      <c r="AW2226" s="312"/>
      <c r="AZ2226">
        <v>0</v>
      </c>
      <c r="BA2226">
        <v>0</v>
      </c>
    </row>
    <row r="2227" spans="1:53" x14ac:dyDescent="0.25">
      <c r="A2227">
        <v>139</v>
      </c>
      <c r="B2227" t="s">
        <v>65</v>
      </c>
      <c r="C2227" t="s">
        <v>970</v>
      </c>
      <c r="D2227"/>
      <c r="E2227">
        <v>2</v>
      </c>
      <c r="F2227">
        <v>1</v>
      </c>
      <c r="G2227">
        <v>2</v>
      </c>
      <c r="H2227">
        <v>5</v>
      </c>
      <c r="I2227">
        <v>3</v>
      </c>
      <c r="J2227">
        <v>4</v>
      </c>
      <c r="K2227">
        <v>0</v>
      </c>
      <c r="L2227">
        <v>0</v>
      </c>
      <c r="M2227"/>
      <c r="O2227" s="101">
        <f>IF(ISBLANK(C2227),O2226,IF(COUNTIF(C$2:C2227,C2227)&gt;1,O2226,1+MAX(O2226,0)))</f>
        <v>58</v>
      </c>
      <c r="P2227" s="45">
        <f t="shared" si="770"/>
        <v>32</v>
      </c>
      <c r="Q2227" s="33" t="str">
        <f t="shared" si="771"/>
        <v/>
      </c>
      <c r="R2227" s="33">
        <f t="shared" si="772"/>
        <v>5</v>
      </c>
      <c r="S2227" s="33" t="str">
        <f t="shared" si="773"/>
        <v>139_5</v>
      </c>
      <c r="T2227" s="35" t="str">
        <f t="shared" si="774"/>
        <v>139AM</v>
      </c>
      <c r="U2227" s="35" t="str">
        <f t="shared" si="775"/>
        <v>139AMNS</v>
      </c>
      <c r="V2227" s="35" t="str">
        <f t="shared" si="769"/>
        <v>2F</v>
      </c>
      <c r="W2227" s="35" t="str">
        <f t="shared" si="762"/>
        <v>139AM2F212</v>
      </c>
      <c r="X2227" s="388">
        <f t="shared" si="763"/>
        <v>0</v>
      </c>
      <c r="Y2227" s="388">
        <f t="shared" si="764"/>
        <v>0</v>
      </c>
      <c r="Z2227" s="280" t="str">
        <f t="shared" si="755"/>
        <v/>
      </c>
      <c r="AA2227" s="280" t="str">
        <f t="shared" si="756"/>
        <v/>
      </c>
      <c r="AB2227" s="389" t="str">
        <f t="shared" si="765"/>
        <v/>
      </c>
      <c r="AC2227" s="389" t="str">
        <f t="shared" si="766"/>
        <v/>
      </c>
      <c r="AD2227" s="390" t="str">
        <f t="shared" si="757"/>
        <v/>
      </c>
      <c r="AE2227" s="282">
        <f t="shared" si="758"/>
        <v>0</v>
      </c>
      <c r="AF2227" s="359">
        <f t="shared" si="759"/>
        <v>0</v>
      </c>
      <c r="AG2227" s="280">
        <f t="shared" si="760"/>
        <v>3</v>
      </c>
      <c r="AH2227" s="280">
        <f t="shared" si="776"/>
        <v>1</v>
      </c>
      <c r="AI2227" s="280">
        <f>IF(ISBLANK(T2227),AI2226,IF(COUNTIF(T$2:T2227,T2227)&gt;1,AI2226,1+MAX(AI2226,0)))</f>
        <v>59</v>
      </c>
      <c r="AL2227" s="391" t="str">
        <f t="shared" si="767"/>
        <v/>
      </c>
      <c r="AM2227" s="391" t="str">
        <f t="shared" si="768"/>
        <v/>
      </c>
      <c r="AO2227" s="310" t="str">
        <f t="shared" si="761"/>
        <v/>
      </c>
      <c r="AP2227" s="310">
        <f>SUM(AO$1:AO2227)</f>
        <v>0</v>
      </c>
      <c r="AQ2227" s="310">
        <f>SUM(AK$2:AK2227)</f>
        <v>16</v>
      </c>
      <c r="AR2227" s="310">
        <f>COUNTA(AJ$2:AJ2227)</f>
        <v>16</v>
      </c>
      <c r="AS2227" s="312"/>
      <c r="AT2227" s="312"/>
      <c r="AU2227" s="312"/>
      <c r="AV2227" s="312"/>
      <c r="AW2227" s="312"/>
      <c r="AZ2227">
        <v>0</v>
      </c>
      <c r="BA2227">
        <v>0</v>
      </c>
    </row>
    <row r="2228" spans="1:53" x14ac:dyDescent="0.25">
      <c r="A2228">
        <v>139</v>
      </c>
      <c r="B2228" t="s">
        <v>65</v>
      </c>
      <c r="C2228" t="s">
        <v>970</v>
      </c>
      <c r="D2228"/>
      <c r="E2228">
        <v>2</v>
      </c>
      <c r="F2228">
        <v>1</v>
      </c>
      <c r="G2228">
        <v>3</v>
      </c>
      <c r="H2228">
        <v>2</v>
      </c>
      <c r="I2228">
        <v>0</v>
      </c>
      <c r="J2228">
        <v>0</v>
      </c>
      <c r="K2228">
        <v>0</v>
      </c>
      <c r="L2228">
        <v>0</v>
      </c>
      <c r="M2228"/>
      <c r="O2228" s="101">
        <f>IF(ISBLANK(C2228),O2227,IF(COUNTIF(C$2:C2228,C2228)&gt;1,O2227,1+MAX(O2227,0)))</f>
        <v>58</v>
      </c>
      <c r="P2228" s="45">
        <f t="shared" si="770"/>
        <v>32</v>
      </c>
      <c r="Q2228" s="33" t="str">
        <f t="shared" si="771"/>
        <v/>
      </c>
      <c r="R2228" s="33">
        <f t="shared" si="772"/>
        <v>5</v>
      </c>
      <c r="S2228" s="33" t="str">
        <f t="shared" si="773"/>
        <v>139_5</v>
      </c>
      <c r="T2228" s="35" t="str">
        <f t="shared" si="774"/>
        <v>139AM</v>
      </c>
      <c r="U2228" s="35" t="str">
        <f t="shared" si="775"/>
        <v>139AMEW</v>
      </c>
      <c r="V2228" s="35" t="str">
        <f t="shared" si="769"/>
        <v>2F</v>
      </c>
      <c r="W2228" s="35" t="str">
        <f t="shared" si="762"/>
        <v>139AM2F213</v>
      </c>
      <c r="X2228" s="388">
        <f t="shared" si="763"/>
        <v>0</v>
      </c>
      <c r="Y2228" s="388">
        <f t="shared" si="764"/>
        <v>0</v>
      </c>
      <c r="Z2228" s="280" t="str">
        <f t="shared" si="755"/>
        <v/>
      </c>
      <c r="AA2228" s="280" t="str">
        <f t="shared" si="756"/>
        <v/>
      </c>
      <c r="AB2228" s="389" t="str">
        <f t="shared" si="765"/>
        <v/>
      </c>
      <c r="AC2228" s="389" t="str">
        <f t="shared" si="766"/>
        <v/>
      </c>
      <c r="AD2228" s="390" t="str">
        <f t="shared" si="757"/>
        <v/>
      </c>
      <c r="AE2228" s="282">
        <f t="shared" si="758"/>
        <v>0</v>
      </c>
      <c r="AF2228" s="359">
        <f t="shared" si="759"/>
        <v>0</v>
      </c>
      <c r="AG2228" s="280">
        <f t="shared" si="760"/>
        <v>0</v>
      </c>
      <c r="AH2228" s="280">
        <f t="shared" si="776"/>
        <v>0</v>
      </c>
      <c r="AI2228" s="280">
        <f>IF(ISBLANK(T2228),AI2227,IF(COUNTIF(T$2:T2228,T2228)&gt;1,AI2227,1+MAX(AI2227,0)))</f>
        <v>59</v>
      </c>
      <c r="AL2228" s="391" t="str">
        <f t="shared" si="767"/>
        <v/>
      </c>
      <c r="AM2228" s="391" t="str">
        <f t="shared" si="768"/>
        <v/>
      </c>
      <c r="AO2228" s="310" t="str">
        <f t="shared" si="761"/>
        <v/>
      </c>
      <c r="AP2228" s="310">
        <f>SUM(AO$1:AO2228)</f>
        <v>0</v>
      </c>
      <c r="AQ2228" s="310">
        <f>SUM(AK$2:AK2228)</f>
        <v>16</v>
      </c>
      <c r="AR2228" s="310">
        <f>COUNTA(AJ$2:AJ2228)</f>
        <v>16</v>
      </c>
      <c r="AS2228" s="312"/>
      <c r="AT2228" s="312"/>
      <c r="AU2228" s="312"/>
      <c r="AV2228" s="312"/>
      <c r="AW2228" s="312"/>
      <c r="AZ2228">
        <v>0</v>
      </c>
      <c r="BA2228">
        <v>0</v>
      </c>
    </row>
    <row r="2229" spans="1:53" x14ac:dyDescent="0.25">
      <c r="A2229">
        <v>139</v>
      </c>
      <c r="B2229" t="s">
        <v>65</v>
      </c>
      <c r="C2229" t="s">
        <v>970</v>
      </c>
      <c r="D2229"/>
      <c r="E2229">
        <v>2</v>
      </c>
      <c r="F2229">
        <v>1</v>
      </c>
      <c r="G2229">
        <v>4</v>
      </c>
      <c r="H2229">
        <v>1</v>
      </c>
      <c r="I2229">
        <v>0</v>
      </c>
      <c r="J2229">
        <v>0</v>
      </c>
      <c r="K2229">
        <v>0</v>
      </c>
      <c r="L2229">
        <v>0</v>
      </c>
      <c r="M2229"/>
      <c r="O2229" s="101">
        <f>IF(ISBLANK(C2229),O2228,IF(COUNTIF(C$2:C2229,C2229)&gt;1,O2228,1+MAX(O2228,0)))</f>
        <v>58</v>
      </c>
      <c r="P2229" s="45">
        <f t="shared" si="770"/>
        <v>32</v>
      </c>
      <c r="Q2229" s="33" t="str">
        <f t="shared" si="771"/>
        <v/>
      </c>
      <c r="R2229" s="33">
        <f t="shared" si="772"/>
        <v>5</v>
      </c>
      <c r="S2229" s="33" t="str">
        <f t="shared" si="773"/>
        <v>139_5</v>
      </c>
      <c r="T2229" s="35" t="str">
        <f t="shared" si="774"/>
        <v>139AM</v>
      </c>
      <c r="U2229" s="35" t="str">
        <f t="shared" si="775"/>
        <v>139AMEW</v>
      </c>
      <c r="V2229" s="35" t="str">
        <f t="shared" si="769"/>
        <v>2F</v>
      </c>
      <c r="W2229" s="35" t="str">
        <f t="shared" si="762"/>
        <v>139AM2F214</v>
      </c>
      <c r="X2229" s="388">
        <f t="shared" si="763"/>
        <v>0</v>
      </c>
      <c r="Y2229" s="388">
        <f t="shared" si="764"/>
        <v>0</v>
      </c>
      <c r="Z2229" s="280" t="str">
        <f t="shared" si="755"/>
        <v/>
      </c>
      <c r="AA2229" s="280" t="str">
        <f t="shared" si="756"/>
        <v/>
      </c>
      <c r="AB2229" s="389" t="str">
        <f t="shared" si="765"/>
        <v/>
      </c>
      <c r="AC2229" s="389" t="str">
        <f t="shared" si="766"/>
        <v/>
      </c>
      <c r="AD2229" s="390" t="str">
        <f t="shared" si="757"/>
        <v/>
      </c>
      <c r="AE2229" s="282">
        <f t="shared" si="758"/>
        <v>0</v>
      </c>
      <c r="AF2229" s="359">
        <f t="shared" si="759"/>
        <v>0</v>
      </c>
      <c r="AG2229" s="280">
        <f t="shared" si="760"/>
        <v>0</v>
      </c>
      <c r="AH2229" s="280">
        <f t="shared" si="776"/>
        <v>0</v>
      </c>
      <c r="AI2229" s="280">
        <f>IF(ISBLANK(T2229),AI2228,IF(COUNTIF(T$2:T2229,T2229)&gt;1,AI2228,1+MAX(AI2228,0)))</f>
        <v>59</v>
      </c>
      <c r="AL2229" s="391" t="str">
        <f t="shared" si="767"/>
        <v/>
      </c>
      <c r="AM2229" s="391" t="str">
        <f t="shared" si="768"/>
        <v/>
      </c>
      <c r="AO2229" s="310" t="str">
        <f t="shared" si="761"/>
        <v/>
      </c>
      <c r="AP2229" s="310">
        <f>SUM(AO$1:AO2229)</f>
        <v>0</v>
      </c>
      <c r="AQ2229" s="310">
        <f>SUM(AK$2:AK2229)</f>
        <v>16</v>
      </c>
      <c r="AR2229" s="310">
        <f>COUNTA(AJ$2:AJ2229)</f>
        <v>16</v>
      </c>
      <c r="AS2229" s="312"/>
      <c r="AT2229" s="312"/>
      <c r="AU2229" s="312"/>
      <c r="AV2229" s="312"/>
      <c r="AW2229" s="312"/>
      <c r="AZ2229">
        <v>0</v>
      </c>
      <c r="BA2229">
        <v>0</v>
      </c>
    </row>
    <row r="2230" spans="1:53" x14ac:dyDescent="0.25">
      <c r="A2230">
        <v>139</v>
      </c>
      <c r="B2230" t="s">
        <v>65</v>
      </c>
      <c r="C2230" t="s">
        <v>970</v>
      </c>
      <c r="D2230"/>
      <c r="E2230">
        <v>2</v>
      </c>
      <c r="F2230">
        <v>2</v>
      </c>
      <c r="G2230">
        <v>1</v>
      </c>
      <c r="H2230">
        <v>20</v>
      </c>
      <c r="I2230">
        <v>7</v>
      </c>
      <c r="J2230">
        <v>12</v>
      </c>
      <c r="K2230">
        <v>0</v>
      </c>
      <c r="L2230">
        <v>0</v>
      </c>
      <c r="M2230"/>
      <c r="O2230" s="101">
        <f>IF(ISBLANK(C2230),O2229,IF(COUNTIF(C$2:C2230,C2230)&gt;1,O2229,1+MAX(O2229,0)))</f>
        <v>58</v>
      </c>
      <c r="P2230" s="45">
        <f t="shared" si="770"/>
        <v>32</v>
      </c>
      <c r="Q2230" s="33" t="str">
        <f t="shared" si="771"/>
        <v/>
      </c>
      <c r="R2230" s="33">
        <f t="shared" si="772"/>
        <v>6</v>
      </c>
      <c r="S2230" s="33" t="str">
        <f t="shared" si="773"/>
        <v>139_6</v>
      </c>
      <c r="T2230" s="35" t="str">
        <f t="shared" si="774"/>
        <v>139AM</v>
      </c>
      <c r="U2230" s="35" t="str">
        <f t="shared" si="775"/>
        <v>139AMNS</v>
      </c>
      <c r="V2230" s="35" t="str">
        <f t="shared" si="769"/>
        <v>2F</v>
      </c>
      <c r="W2230" s="35" t="str">
        <f t="shared" si="762"/>
        <v>139AM2F221</v>
      </c>
      <c r="X2230" s="388">
        <f t="shared" si="763"/>
        <v>0</v>
      </c>
      <c r="Y2230" s="388">
        <f t="shared" si="764"/>
        <v>0</v>
      </c>
      <c r="Z2230" s="280" t="str">
        <f t="shared" si="755"/>
        <v/>
      </c>
      <c r="AA2230" s="280" t="str">
        <f t="shared" si="756"/>
        <v/>
      </c>
      <c r="AB2230" s="389" t="str">
        <f t="shared" si="765"/>
        <v/>
      </c>
      <c r="AC2230" s="389" t="str">
        <f t="shared" si="766"/>
        <v/>
      </c>
      <c r="AD2230" s="390" t="str">
        <f t="shared" si="757"/>
        <v/>
      </c>
      <c r="AE2230" s="282">
        <f t="shared" si="758"/>
        <v>0</v>
      </c>
      <c r="AF2230" s="359">
        <f t="shared" si="759"/>
        <v>0</v>
      </c>
      <c r="AG2230" s="280">
        <f t="shared" si="760"/>
        <v>3</v>
      </c>
      <c r="AH2230" s="280">
        <f t="shared" si="776"/>
        <v>1</v>
      </c>
      <c r="AI2230" s="280">
        <f>IF(ISBLANK(T2230),AI2229,IF(COUNTIF(T$2:T2230,T2230)&gt;1,AI2229,1+MAX(AI2229,0)))</f>
        <v>59</v>
      </c>
      <c r="AL2230" s="391" t="str">
        <f t="shared" si="767"/>
        <v/>
      </c>
      <c r="AM2230" s="391" t="str">
        <f t="shared" si="768"/>
        <v/>
      </c>
      <c r="AO2230" s="310" t="str">
        <f t="shared" si="761"/>
        <v/>
      </c>
      <c r="AP2230" s="310">
        <f>SUM(AO$1:AO2230)</f>
        <v>0</v>
      </c>
      <c r="AQ2230" s="310">
        <f>SUM(AK$2:AK2230)</f>
        <v>16</v>
      </c>
      <c r="AR2230" s="310">
        <f>COUNTA(AJ$2:AJ2230)</f>
        <v>16</v>
      </c>
      <c r="AS2230" s="312"/>
      <c r="AT2230" s="312"/>
      <c r="AU2230" s="312"/>
      <c r="AV2230" s="312"/>
      <c r="AW2230" s="312"/>
      <c r="AZ2230">
        <v>0</v>
      </c>
      <c r="BA2230">
        <v>0</v>
      </c>
    </row>
    <row r="2231" spans="1:53" x14ac:dyDescent="0.25">
      <c r="A2231">
        <v>139</v>
      </c>
      <c r="B2231" t="s">
        <v>65</v>
      </c>
      <c r="C2231" t="s">
        <v>970</v>
      </c>
      <c r="D2231"/>
      <c r="E2231">
        <v>2</v>
      </c>
      <c r="F2231">
        <v>2</v>
      </c>
      <c r="G2231">
        <v>2</v>
      </c>
      <c r="H2231">
        <v>6</v>
      </c>
      <c r="I2231">
        <v>1</v>
      </c>
      <c r="J2231">
        <v>3</v>
      </c>
      <c r="K2231">
        <v>0</v>
      </c>
      <c r="L2231">
        <v>0</v>
      </c>
      <c r="M2231"/>
      <c r="O2231" s="101">
        <f>IF(ISBLANK(C2231),O2230,IF(COUNTIF(C$2:C2231,C2231)&gt;1,O2230,1+MAX(O2230,0)))</f>
        <v>58</v>
      </c>
      <c r="P2231" s="45">
        <f t="shared" si="770"/>
        <v>32</v>
      </c>
      <c r="Q2231" s="33" t="str">
        <f t="shared" si="771"/>
        <v/>
      </c>
      <c r="R2231" s="33">
        <f t="shared" si="772"/>
        <v>6</v>
      </c>
      <c r="S2231" s="33" t="str">
        <f t="shared" si="773"/>
        <v>139_6</v>
      </c>
      <c r="T2231" s="35" t="str">
        <f t="shared" si="774"/>
        <v>139AM</v>
      </c>
      <c r="U2231" s="35" t="str">
        <f t="shared" si="775"/>
        <v>139AMNS</v>
      </c>
      <c r="V2231" s="35" t="str">
        <f t="shared" si="769"/>
        <v>2F</v>
      </c>
      <c r="W2231" s="35" t="str">
        <f t="shared" si="762"/>
        <v>139AM2F222</v>
      </c>
      <c r="X2231" s="388">
        <f t="shared" si="763"/>
        <v>0</v>
      </c>
      <c r="Y2231" s="388">
        <f t="shared" si="764"/>
        <v>0</v>
      </c>
      <c r="Z2231" s="280" t="str">
        <f t="shared" si="755"/>
        <v/>
      </c>
      <c r="AA2231" s="280" t="str">
        <f t="shared" si="756"/>
        <v/>
      </c>
      <c r="AB2231" s="389" t="str">
        <f t="shared" si="765"/>
        <v/>
      </c>
      <c r="AC2231" s="389" t="str">
        <f t="shared" si="766"/>
        <v/>
      </c>
      <c r="AD2231" s="390" t="str">
        <f t="shared" si="757"/>
        <v/>
      </c>
      <c r="AE2231" s="282">
        <f t="shared" si="758"/>
        <v>0</v>
      </c>
      <c r="AF2231" s="359">
        <f t="shared" si="759"/>
        <v>0</v>
      </c>
      <c r="AG2231" s="280">
        <f t="shared" si="760"/>
        <v>3</v>
      </c>
      <c r="AH2231" s="280">
        <f t="shared" si="776"/>
        <v>1</v>
      </c>
      <c r="AI2231" s="280">
        <f>IF(ISBLANK(T2231),AI2230,IF(COUNTIF(T$2:T2231,T2231)&gt;1,AI2230,1+MAX(AI2230,0)))</f>
        <v>59</v>
      </c>
      <c r="AL2231" s="391" t="str">
        <f t="shared" si="767"/>
        <v/>
      </c>
      <c r="AM2231" s="391" t="str">
        <f t="shared" si="768"/>
        <v/>
      </c>
      <c r="AO2231" s="310" t="str">
        <f t="shared" si="761"/>
        <v/>
      </c>
      <c r="AP2231" s="310">
        <f>SUM(AO$1:AO2231)</f>
        <v>0</v>
      </c>
      <c r="AQ2231" s="310">
        <f>SUM(AK$2:AK2231)</f>
        <v>16</v>
      </c>
      <c r="AR2231" s="310">
        <f>COUNTA(AJ$2:AJ2231)</f>
        <v>16</v>
      </c>
      <c r="AS2231" s="312"/>
      <c r="AT2231" s="312"/>
      <c r="AU2231" s="312"/>
      <c r="AV2231" s="312"/>
      <c r="AW2231" s="312"/>
      <c r="AZ2231">
        <v>0</v>
      </c>
      <c r="BA2231">
        <v>0</v>
      </c>
    </row>
    <row r="2232" spans="1:53" x14ac:dyDescent="0.25">
      <c r="A2232">
        <v>139</v>
      </c>
      <c r="B2232" t="s">
        <v>65</v>
      </c>
      <c r="C2232" t="s">
        <v>970</v>
      </c>
      <c r="D2232"/>
      <c r="E2232">
        <v>2</v>
      </c>
      <c r="F2232">
        <v>2</v>
      </c>
      <c r="G2232">
        <v>3</v>
      </c>
      <c r="H2232">
        <v>1</v>
      </c>
      <c r="I2232">
        <v>0</v>
      </c>
      <c r="J2232">
        <v>0</v>
      </c>
      <c r="K2232">
        <v>0</v>
      </c>
      <c r="L2232">
        <v>0</v>
      </c>
      <c r="M2232"/>
      <c r="O2232" s="101">
        <f>IF(ISBLANK(C2232),O2231,IF(COUNTIF(C$2:C2232,C2232)&gt;1,O2231,1+MAX(O2231,0)))</f>
        <v>58</v>
      </c>
      <c r="P2232" s="45">
        <f t="shared" si="770"/>
        <v>32</v>
      </c>
      <c r="Q2232" s="33" t="str">
        <f t="shared" si="771"/>
        <v/>
      </c>
      <c r="R2232" s="33">
        <f t="shared" si="772"/>
        <v>6</v>
      </c>
      <c r="S2232" s="33" t="str">
        <f t="shared" si="773"/>
        <v>139_6</v>
      </c>
      <c r="T2232" s="35" t="str">
        <f t="shared" si="774"/>
        <v>139AM</v>
      </c>
      <c r="U2232" s="35" t="str">
        <f t="shared" si="775"/>
        <v>139AMEW</v>
      </c>
      <c r="V2232" s="35" t="str">
        <f t="shared" si="769"/>
        <v>2F</v>
      </c>
      <c r="W2232" s="35" t="str">
        <f t="shared" si="762"/>
        <v>139AM2F223</v>
      </c>
      <c r="X2232" s="388">
        <f t="shared" si="763"/>
        <v>0</v>
      </c>
      <c r="Y2232" s="388">
        <f t="shared" si="764"/>
        <v>0</v>
      </c>
      <c r="Z2232" s="280" t="str">
        <f t="shared" si="755"/>
        <v/>
      </c>
      <c r="AA2232" s="280" t="str">
        <f t="shared" si="756"/>
        <v/>
      </c>
      <c r="AB2232" s="389" t="str">
        <f t="shared" si="765"/>
        <v/>
      </c>
      <c r="AC2232" s="389" t="str">
        <f t="shared" si="766"/>
        <v/>
      </c>
      <c r="AD2232" s="390" t="str">
        <f t="shared" si="757"/>
        <v/>
      </c>
      <c r="AE2232" s="282">
        <f t="shared" si="758"/>
        <v>0</v>
      </c>
      <c r="AF2232" s="359">
        <f t="shared" si="759"/>
        <v>0</v>
      </c>
      <c r="AG2232" s="280">
        <f t="shared" si="760"/>
        <v>0</v>
      </c>
      <c r="AH2232" s="280">
        <f t="shared" si="776"/>
        <v>0</v>
      </c>
      <c r="AI2232" s="280">
        <f>IF(ISBLANK(T2232),AI2231,IF(COUNTIF(T$2:T2232,T2232)&gt;1,AI2231,1+MAX(AI2231,0)))</f>
        <v>59</v>
      </c>
      <c r="AL2232" s="391" t="str">
        <f t="shared" si="767"/>
        <v/>
      </c>
      <c r="AM2232" s="391" t="str">
        <f t="shared" si="768"/>
        <v/>
      </c>
      <c r="AO2232" s="310" t="str">
        <f t="shared" si="761"/>
        <v/>
      </c>
      <c r="AP2232" s="310">
        <f>SUM(AO$1:AO2232)</f>
        <v>0</v>
      </c>
      <c r="AQ2232" s="310">
        <f>SUM(AK$2:AK2232)</f>
        <v>16</v>
      </c>
      <c r="AR2232" s="310">
        <f>COUNTA(AJ$2:AJ2232)</f>
        <v>16</v>
      </c>
      <c r="AS2232" s="312"/>
      <c r="AT2232" s="312"/>
      <c r="AU2232" s="312"/>
      <c r="AV2232" s="312"/>
      <c r="AW2232" s="312"/>
      <c r="AZ2232">
        <v>0</v>
      </c>
      <c r="BA2232">
        <v>0</v>
      </c>
    </row>
    <row r="2233" spans="1:53" x14ac:dyDescent="0.25">
      <c r="A2233">
        <v>139</v>
      </c>
      <c r="B2233" t="s">
        <v>65</v>
      </c>
      <c r="C2233" t="s">
        <v>970</v>
      </c>
      <c r="D2233"/>
      <c r="E2233">
        <v>2</v>
      </c>
      <c r="F2233">
        <v>2</v>
      </c>
      <c r="G2233">
        <v>4</v>
      </c>
      <c r="H2233">
        <v>0</v>
      </c>
      <c r="I2233">
        <v>0</v>
      </c>
      <c r="J2233">
        <v>0</v>
      </c>
      <c r="K2233">
        <v>0</v>
      </c>
      <c r="L2233">
        <v>0</v>
      </c>
      <c r="M2233"/>
      <c r="O2233" s="101">
        <f>IF(ISBLANK(C2233),O2232,IF(COUNTIF(C$2:C2233,C2233)&gt;1,O2232,1+MAX(O2232,0)))</f>
        <v>58</v>
      </c>
      <c r="P2233" s="45">
        <f t="shared" si="770"/>
        <v>32</v>
      </c>
      <c r="Q2233" s="33" t="str">
        <f t="shared" si="771"/>
        <v/>
      </c>
      <c r="R2233" s="33">
        <f t="shared" si="772"/>
        <v>6</v>
      </c>
      <c r="S2233" s="33" t="str">
        <f t="shared" si="773"/>
        <v>139_6</v>
      </c>
      <c r="T2233" s="35" t="str">
        <f t="shared" si="774"/>
        <v>139AM</v>
      </c>
      <c r="U2233" s="35" t="str">
        <f t="shared" si="775"/>
        <v>139AMEW</v>
      </c>
      <c r="V2233" s="35" t="str">
        <f t="shared" si="769"/>
        <v>2F</v>
      </c>
      <c r="W2233" s="35" t="str">
        <f t="shared" si="762"/>
        <v>139AM2F224</v>
      </c>
      <c r="X2233" s="388">
        <f t="shared" si="763"/>
        <v>0</v>
      </c>
      <c r="Y2233" s="388">
        <f t="shared" si="764"/>
        <v>0</v>
      </c>
      <c r="Z2233" s="280" t="str">
        <f t="shared" si="755"/>
        <v/>
      </c>
      <c r="AA2233" s="280" t="str">
        <f t="shared" si="756"/>
        <v/>
      </c>
      <c r="AB2233" s="389" t="str">
        <f t="shared" si="765"/>
        <v/>
      </c>
      <c r="AC2233" s="389" t="str">
        <f t="shared" si="766"/>
        <v/>
      </c>
      <c r="AD2233" s="390" t="str">
        <f t="shared" si="757"/>
        <v/>
      </c>
      <c r="AE2233" s="282">
        <f t="shared" si="758"/>
        <v>0</v>
      </c>
      <c r="AF2233" s="359">
        <f t="shared" si="759"/>
        <v>0</v>
      </c>
      <c r="AG2233" s="280">
        <f t="shared" si="760"/>
        <v>0</v>
      </c>
      <c r="AH2233" s="280">
        <f t="shared" si="776"/>
        <v>0</v>
      </c>
      <c r="AI2233" s="280">
        <f>IF(ISBLANK(T2233),AI2232,IF(COUNTIF(T$2:T2233,T2233)&gt;1,AI2232,1+MAX(AI2232,0)))</f>
        <v>59</v>
      </c>
      <c r="AL2233" s="391" t="str">
        <f t="shared" si="767"/>
        <v/>
      </c>
      <c r="AM2233" s="391" t="str">
        <f t="shared" si="768"/>
        <v/>
      </c>
      <c r="AO2233" s="310" t="str">
        <f t="shared" si="761"/>
        <v/>
      </c>
      <c r="AP2233" s="310">
        <f>SUM(AO$1:AO2233)</f>
        <v>0</v>
      </c>
      <c r="AQ2233" s="310">
        <f>SUM(AK$2:AK2233)</f>
        <v>16</v>
      </c>
      <c r="AR2233" s="310">
        <f>COUNTA(AJ$2:AJ2233)</f>
        <v>16</v>
      </c>
      <c r="AS2233" s="312"/>
      <c r="AT2233" s="312"/>
      <c r="AU2233" s="312"/>
      <c r="AV2233" s="312"/>
      <c r="AW2233" s="312"/>
      <c r="AZ2233">
        <v>0</v>
      </c>
      <c r="BA2233">
        <v>0</v>
      </c>
    </row>
    <row r="2234" spans="1:53" x14ac:dyDescent="0.25">
      <c r="A2234">
        <v>139</v>
      </c>
      <c r="B2234" t="s">
        <v>65</v>
      </c>
      <c r="C2234" t="s">
        <v>970</v>
      </c>
      <c r="D2234"/>
      <c r="E2234">
        <v>2</v>
      </c>
      <c r="F2234">
        <v>3</v>
      </c>
      <c r="G2234">
        <v>1</v>
      </c>
      <c r="H2234">
        <v>56</v>
      </c>
      <c r="I2234">
        <v>17</v>
      </c>
      <c r="J2234">
        <v>15</v>
      </c>
      <c r="K2234">
        <v>1</v>
      </c>
      <c r="L2234">
        <v>0</v>
      </c>
      <c r="M2234"/>
      <c r="O2234" s="101">
        <f>IF(ISBLANK(C2234),O2233,IF(COUNTIF(C$2:C2234,C2234)&gt;1,O2233,1+MAX(O2233,0)))</f>
        <v>58</v>
      </c>
      <c r="P2234" s="45">
        <f t="shared" si="770"/>
        <v>32</v>
      </c>
      <c r="Q2234" s="33" t="str">
        <f t="shared" si="771"/>
        <v/>
      </c>
      <c r="R2234" s="33">
        <f t="shared" si="772"/>
        <v>7</v>
      </c>
      <c r="S2234" s="33" t="str">
        <f t="shared" si="773"/>
        <v>139_7</v>
      </c>
      <c r="T2234" s="35" t="str">
        <f t="shared" si="774"/>
        <v>139AM</v>
      </c>
      <c r="U2234" s="35" t="str">
        <f t="shared" si="775"/>
        <v>139AMNS</v>
      </c>
      <c r="V2234" s="35" t="str">
        <f t="shared" si="769"/>
        <v>2F</v>
      </c>
      <c r="W2234" s="35" t="str">
        <f t="shared" si="762"/>
        <v>139AM2F231</v>
      </c>
      <c r="X2234" s="388">
        <f t="shared" si="763"/>
        <v>1</v>
      </c>
      <c r="Y2234" s="388">
        <f t="shared" si="764"/>
        <v>0</v>
      </c>
      <c r="Z2234" s="280" t="str">
        <f t="shared" si="755"/>
        <v/>
      </c>
      <c r="AA2234" s="280" t="str">
        <f t="shared" si="756"/>
        <v/>
      </c>
      <c r="AB2234" s="389" t="str">
        <f t="shared" si="765"/>
        <v/>
      </c>
      <c r="AC2234" s="389" t="str">
        <f t="shared" si="766"/>
        <v/>
      </c>
      <c r="AD2234" s="390" t="str">
        <f t="shared" si="757"/>
        <v/>
      </c>
      <c r="AE2234" s="282">
        <f t="shared" si="758"/>
        <v>0</v>
      </c>
      <c r="AF2234" s="359">
        <f t="shared" si="759"/>
        <v>0</v>
      </c>
      <c r="AG2234" s="280">
        <f t="shared" si="760"/>
        <v>3</v>
      </c>
      <c r="AH2234" s="280">
        <f t="shared" si="776"/>
        <v>1</v>
      </c>
      <c r="AI2234" s="280">
        <f>IF(ISBLANK(T2234),AI2233,IF(COUNTIF(T$2:T2234,T2234)&gt;1,AI2233,1+MAX(AI2233,0)))</f>
        <v>59</v>
      </c>
      <c r="AL2234" s="391" t="str">
        <f t="shared" si="767"/>
        <v/>
      </c>
      <c r="AM2234" s="391" t="str">
        <f t="shared" si="768"/>
        <v/>
      </c>
      <c r="AO2234" s="310" t="str">
        <f t="shared" si="761"/>
        <v/>
      </c>
      <c r="AP2234" s="310">
        <f>SUM(AO$1:AO2234)</f>
        <v>0</v>
      </c>
      <c r="AQ2234" s="310">
        <f>SUM(AK$2:AK2234)</f>
        <v>16</v>
      </c>
      <c r="AR2234" s="310">
        <f>COUNTA(AJ$2:AJ2234)</f>
        <v>16</v>
      </c>
      <c r="AS2234" s="312"/>
      <c r="AT2234" s="312"/>
      <c r="AU2234" s="312"/>
      <c r="AV2234" s="312"/>
      <c r="AW2234" s="312"/>
      <c r="AZ2234">
        <v>1</v>
      </c>
      <c r="BA2234">
        <v>0</v>
      </c>
    </row>
    <row r="2235" spans="1:53" x14ac:dyDescent="0.25">
      <c r="A2235">
        <v>139</v>
      </c>
      <c r="B2235" t="s">
        <v>65</v>
      </c>
      <c r="C2235" t="s">
        <v>970</v>
      </c>
      <c r="D2235"/>
      <c r="E2235">
        <v>2</v>
      </c>
      <c r="F2235">
        <v>3</v>
      </c>
      <c r="G2235">
        <v>2</v>
      </c>
      <c r="H2235">
        <v>6</v>
      </c>
      <c r="I2235">
        <v>1</v>
      </c>
      <c r="J2235">
        <v>4</v>
      </c>
      <c r="K2235">
        <v>0</v>
      </c>
      <c r="L2235">
        <v>0</v>
      </c>
      <c r="M2235"/>
      <c r="O2235" s="101">
        <f>IF(ISBLANK(C2235),O2234,IF(COUNTIF(C$2:C2235,C2235)&gt;1,O2234,1+MAX(O2234,0)))</f>
        <v>58</v>
      </c>
      <c r="P2235" s="45">
        <f t="shared" si="770"/>
        <v>32</v>
      </c>
      <c r="Q2235" s="33" t="str">
        <f t="shared" si="771"/>
        <v/>
      </c>
      <c r="R2235" s="33">
        <f t="shared" si="772"/>
        <v>7</v>
      </c>
      <c r="S2235" s="33" t="str">
        <f t="shared" si="773"/>
        <v>139_7</v>
      </c>
      <c r="T2235" s="35" t="str">
        <f t="shared" si="774"/>
        <v>139AM</v>
      </c>
      <c r="U2235" s="35" t="str">
        <f t="shared" si="775"/>
        <v>139AMNS</v>
      </c>
      <c r="V2235" s="35" t="str">
        <f t="shared" si="769"/>
        <v>2F</v>
      </c>
      <c r="W2235" s="35" t="str">
        <f t="shared" si="762"/>
        <v>139AM2F232</v>
      </c>
      <c r="X2235" s="388">
        <f t="shared" si="763"/>
        <v>0</v>
      </c>
      <c r="Y2235" s="388">
        <f t="shared" si="764"/>
        <v>0</v>
      </c>
      <c r="Z2235" s="280" t="str">
        <f t="shared" si="755"/>
        <v/>
      </c>
      <c r="AA2235" s="280" t="str">
        <f t="shared" si="756"/>
        <v/>
      </c>
      <c r="AB2235" s="389" t="str">
        <f t="shared" si="765"/>
        <v/>
      </c>
      <c r="AC2235" s="389" t="str">
        <f t="shared" si="766"/>
        <v/>
      </c>
      <c r="AD2235" s="390" t="str">
        <f t="shared" si="757"/>
        <v/>
      </c>
      <c r="AE2235" s="282">
        <f t="shared" si="758"/>
        <v>0</v>
      </c>
      <c r="AF2235" s="359">
        <f t="shared" si="759"/>
        <v>0</v>
      </c>
      <c r="AG2235" s="280">
        <f t="shared" si="760"/>
        <v>3</v>
      </c>
      <c r="AH2235" s="280">
        <f t="shared" si="776"/>
        <v>1</v>
      </c>
      <c r="AI2235" s="280">
        <f>IF(ISBLANK(T2235),AI2234,IF(COUNTIF(T$2:T2235,T2235)&gt;1,AI2234,1+MAX(AI2234,0)))</f>
        <v>59</v>
      </c>
      <c r="AL2235" s="391" t="str">
        <f t="shared" si="767"/>
        <v/>
      </c>
      <c r="AM2235" s="391" t="str">
        <f t="shared" si="768"/>
        <v/>
      </c>
      <c r="AO2235" s="310" t="str">
        <f t="shared" si="761"/>
        <v/>
      </c>
      <c r="AP2235" s="310">
        <f>SUM(AO$1:AO2235)</f>
        <v>0</v>
      </c>
      <c r="AQ2235" s="310">
        <f>SUM(AK$2:AK2235)</f>
        <v>16</v>
      </c>
      <c r="AR2235" s="310">
        <f>COUNTA(AJ$2:AJ2235)</f>
        <v>16</v>
      </c>
      <c r="AS2235" s="312"/>
      <c r="AT2235" s="312"/>
      <c r="AU2235" s="312"/>
      <c r="AV2235" s="312"/>
      <c r="AW2235" s="312"/>
      <c r="AZ2235">
        <v>0</v>
      </c>
      <c r="BA2235">
        <v>0</v>
      </c>
    </row>
    <row r="2236" spans="1:53" x14ac:dyDescent="0.25">
      <c r="A2236">
        <v>139</v>
      </c>
      <c r="B2236" t="s">
        <v>65</v>
      </c>
      <c r="C2236" t="s">
        <v>970</v>
      </c>
      <c r="D2236"/>
      <c r="E2236">
        <v>2</v>
      </c>
      <c r="F2236">
        <v>3</v>
      </c>
      <c r="G2236">
        <v>3</v>
      </c>
      <c r="H2236">
        <v>0</v>
      </c>
      <c r="I2236">
        <v>0</v>
      </c>
      <c r="J2236">
        <v>0</v>
      </c>
      <c r="K2236">
        <v>0</v>
      </c>
      <c r="L2236">
        <v>0</v>
      </c>
      <c r="M2236"/>
      <c r="O2236" s="101">
        <f>IF(ISBLANK(C2236),O2235,IF(COUNTIF(C$2:C2236,C2236)&gt;1,O2235,1+MAX(O2235,0)))</f>
        <v>58</v>
      </c>
      <c r="P2236" s="45">
        <f t="shared" si="770"/>
        <v>32</v>
      </c>
      <c r="Q2236" s="33" t="str">
        <f t="shared" si="771"/>
        <v/>
      </c>
      <c r="R2236" s="33">
        <f t="shared" si="772"/>
        <v>7</v>
      </c>
      <c r="S2236" s="33" t="str">
        <f t="shared" si="773"/>
        <v>139_7</v>
      </c>
      <c r="T2236" s="35" t="str">
        <f t="shared" si="774"/>
        <v>139AM</v>
      </c>
      <c r="U2236" s="35" t="str">
        <f t="shared" si="775"/>
        <v>139AMEW</v>
      </c>
      <c r="V2236" s="35" t="str">
        <f t="shared" si="769"/>
        <v>2F</v>
      </c>
      <c r="W2236" s="35" t="str">
        <f t="shared" si="762"/>
        <v>139AM2F233</v>
      </c>
      <c r="X2236" s="388">
        <f t="shared" si="763"/>
        <v>0</v>
      </c>
      <c r="Y2236" s="388">
        <f t="shared" si="764"/>
        <v>0</v>
      </c>
      <c r="Z2236" s="280" t="str">
        <f t="shared" si="755"/>
        <v/>
      </c>
      <c r="AA2236" s="280" t="str">
        <f t="shared" si="756"/>
        <v/>
      </c>
      <c r="AB2236" s="389" t="str">
        <f t="shared" si="765"/>
        <v/>
      </c>
      <c r="AC2236" s="389" t="str">
        <f t="shared" si="766"/>
        <v/>
      </c>
      <c r="AD2236" s="390" t="str">
        <f t="shared" si="757"/>
        <v/>
      </c>
      <c r="AE2236" s="282">
        <f t="shared" si="758"/>
        <v>0</v>
      </c>
      <c r="AF2236" s="359">
        <f t="shared" si="759"/>
        <v>0</v>
      </c>
      <c r="AG2236" s="280">
        <f t="shared" si="760"/>
        <v>0</v>
      </c>
      <c r="AH2236" s="280">
        <f t="shared" si="776"/>
        <v>0</v>
      </c>
      <c r="AI2236" s="280">
        <f>IF(ISBLANK(T2236),AI2235,IF(COUNTIF(T$2:T2236,T2236)&gt;1,AI2235,1+MAX(AI2235,0)))</f>
        <v>59</v>
      </c>
      <c r="AL2236" s="391" t="str">
        <f t="shared" si="767"/>
        <v/>
      </c>
      <c r="AM2236" s="391" t="str">
        <f t="shared" si="768"/>
        <v/>
      </c>
      <c r="AO2236" s="310" t="str">
        <f t="shared" si="761"/>
        <v/>
      </c>
      <c r="AP2236" s="310">
        <f>SUM(AO$1:AO2236)</f>
        <v>0</v>
      </c>
      <c r="AQ2236" s="310">
        <f>SUM(AK$2:AK2236)</f>
        <v>16</v>
      </c>
      <c r="AR2236" s="310">
        <f>COUNTA(AJ$2:AJ2236)</f>
        <v>16</v>
      </c>
      <c r="AS2236" s="312"/>
      <c r="AT2236" s="312"/>
      <c r="AU2236" s="312"/>
      <c r="AV2236" s="312"/>
      <c r="AW2236" s="312"/>
      <c r="AZ2236">
        <v>0</v>
      </c>
      <c r="BA2236">
        <v>0</v>
      </c>
    </row>
    <row r="2237" spans="1:53" x14ac:dyDescent="0.25">
      <c r="A2237">
        <v>139</v>
      </c>
      <c r="B2237" t="s">
        <v>65</v>
      </c>
      <c r="C2237" t="s">
        <v>970</v>
      </c>
      <c r="D2237"/>
      <c r="E2237">
        <v>2</v>
      </c>
      <c r="F2237">
        <v>3</v>
      </c>
      <c r="G2237">
        <v>4</v>
      </c>
      <c r="H2237">
        <v>2</v>
      </c>
      <c r="I2237">
        <v>0</v>
      </c>
      <c r="J2237">
        <v>0</v>
      </c>
      <c r="K2237">
        <v>0</v>
      </c>
      <c r="L2237">
        <v>0</v>
      </c>
      <c r="M2237"/>
      <c r="O2237" s="101">
        <f>IF(ISBLANK(C2237),O2236,IF(COUNTIF(C$2:C2237,C2237)&gt;1,O2236,1+MAX(O2236,0)))</f>
        <v>58</v>
      </c>
      <c r="P2237" s="45">
        <f t="shared" si="770"/>
        <v>32</v>
      </c>
      <c r="Q2237" s="33" t="str">
        <f t="shared" si="771"/>
        <v/>
      </c>
      <c r="R2237" s="33">
        <f t="shared" si="772"/>
        <v>7</v>
      </c>
      <c r="S2237" s="33" t="str">
        <f t="shared" si="773"/>
        <v>139_7</v>
      </c>
      <c r="T2237" s="35" t="str">
        <f t="shared" si="774"/>
        <v>139AM</v>
      </c>
      <c r="U2237" s="35" t="str">
        <f t="shared" si="775"/>
        <v>139AMEW</v>
      </c>
      <c r="V2237" s="35" t="str">
        <f t="shared" si="769"/>
        <v>2F</v>
      </c>
      <c r="W2237" s="35" t="str">
        <f t="shared" si="762"/>
        <v>139AM2F234</v>
      </c>
      <c r="X2237" s="388">
        <f t="shared" si="763"/>
        <v>0</v>
      </c>
      <c r="Y2237" s="388">
        <f t="shared" si="764"/>
        <v>0</v>
      </c>
      <c r="Z2237" s="280" t="str">
        <f t="shared" si="755"/>
        <v/>
      </c>
      <c r="AA2237" s="280" t="str">
        <f t="shared" si="756"/>
        <v/>
      </c>
      <c r="AB2237" s="389" t="str">
        <f t="shared" si="765"/>
        <v/>
      </c>
      <c r="AC2237" s="389" t="str">
        <f t="shared" si="766"/>
        <v/>
      </c>
      <c r="AD2237" s="390" t="str">
        <f t="shared" si="757"/>
        <v/>
      </c>
      <c r="AE2237" s="282">
        <f t="shared" si="758"/>
        <v>0</v>
      </c>
      <c r="AF2237" s="359">
        <f t="shared" si="759"/>
        <v>0</v>
      </c>
      <c r="AG2237" s="280">
        <f t="shared" si="760"/>
        <v>0</v>
      </c>
      <c r="AH2237" s="280">
        <f t="shared" si="776"/>
        <v>0</v>
      </c>
      <c r="AI2237" s="280">
        <f>IF(ISBLANK(T2237),AI2236,IF(COUNTIF(T$2:T2237,T2237)&gt;1,AI2236,1+MAX(AI2236,0)))</f>
        <v>59</v>
      </c>
      <c r="AL2237" s="391" t="str">
        <f t="shared" si="767"/>
        <v/>
      </c>
      <c r="AM2237" s="391" t="str">
        <f t="shared" si="768"/>
        <v/>
      </c>
      <c r="AO2237" s="310" t="str">
        <f t="shared" si="761"/>
        <v/>
      </c>
      <c r="AP2237" s="310">
        <f>SUM(AO$1:AO2237)</f>
        <v>0</v>
      </c>
      <c r="AQ2237" s="310">
        <f>SUM(AK$2:AK2237)</f>
        <v>16</v>
      </c>
      <c r="AR2237" s="310">
        <f>COUNTA(AJ$2:AJ2237)</f>
        <v>16</v>
      </c>
      <c r="AS2237" s="312"/>
      <c r="AT2237" s="312"/>
      <c r="AU2237" s="312"/>
      <c r="AV2237" s="312"/>
      <c r="AW2237" s="312"/>
      <c r="AZ2237">
        <v>0</v>
      </c>
      <c r="BA2237">
        <v>0</v>
      </c>
    </row>
    <row r="2238" spans="1:53" x14ac:dyDescent="0.25">
      <c r="A2238">
        <v>139</v>
      </c>
      <c r="B2238" t="s">
        <v>65</v>
      </c>
      <c r="C2238" t="s">
        <v>970</v>
      </c>
      <c r="D2238"/>
      <c r="E2238">
        <v>2</v>
      </c>
      <c r="F2238">
        <v>4</v>
      </c>
      <c r="G2238">
        <v>1</v>
      </c>
      <c r="H2238">
        <v>57</v>
      </c>
      <c r="I2238">
        <v>13</v>
      </c>
      <c r="J2238">
        <v>15</v>
      </c>
      <c r="K2238">
        <v>3</v>
      </c>
      <c r="L2238">
        <v>0</v>
      </c>
      <c r="M2238"/>
      <c r="O2238" s="101">
        <f>IF(ISBLANK(C2238),O2237,IF(COUNTIF(C$2:C2238,C2238)&gt;1,O2237,1+MAX(O2237,0)))</f>
        <v>58</v>
      </c>
      <c r="P2238" s="45">
        <f t="shared" si="770"/>
        <v>32</v>
      </c>
      <c r="Q2238" s="33" t="str">
        <f t="shared" si="771"/>
        <v/>
      </c>
      <c r="R2238" s="33">
        <f t="shared" si="772"/>
        <v>8</v>
      </c>
      <c r="S2238" s="33" t="str">
        <f t="shared" si="773"/>
        <v>139_8</v>
      </c>
      <c r="T2238" s="35" t="str">
        <f t="shared" si="774"/>
        <v>139AM</v>
      </c>
      <c r="U2238" s="35" t="str">
        <f t="shared" si="775"/>
        <v>139AMNS</v>
      </c>
      <c r="V2238" s="35" t="str">
        <f t="shared" si="769"/>
        <v>2F</v>
      </c>
      <c r="W2238" s="35" t="str">
        <f t="shared" si="762"/>
        <v>139AM2F241</v>
      </c>
      <c r="X2238" s="388">
        <f t="shared" si="763"/>
        <v>3</v>
      </c>
      <c r="Y2238" s="388">
        <f t="shared" si="764"/>
        <v>0</v>
      </c>
      <c r="Z2238" s="280" t="str">
        <f t="shared" si="755"/>
        <v/>
      </c>
      <c r="AA2238" s="280" t="str">
        <f t="shared" si="756"/>
        <v/>
      </c>
      <c r="AB2238" s="389" t="str">
        <f t="shared" si="765"/>
        <v/>
      </c>
      <c r="AC2238" s="389" t="str">
        <f t="shared" si="766"/>
        <v/>
      </c>
      <c r="AD2238" s="390" t="str">
        <f t="shared" si="757"/>
        <v/>
      </c>
      <c r="AE2238" s="282">
        <f t="shared" si="758"/>
        <v>0</v>
      </c>
      <c r="AF2238" s="359">
        <f t="shared" si="759"/>
        <v>0</v>
      </c>
      <c r="AG2238" s="280">
        <f t="shared" si="760"/>
        <v>3</v>
      </c>
      <c r="AH2238" s="280">
        <f t="shared" si="776"/>
        <v>1</v>
      </c>
      <c r="AI2238" s="280">
        <f>IF(ISBLANK(T2238),AI2237,IF(COUNTIF(T$2:T2238,T2238)&gt;1,AI2237,1+MAX(AI2237,0)))</f>
        <v>59</v>
      </c>
      <c r="AL2238" s="391" t="str">
        <f t="shared" si="767"/>
        <v/>
      </c>
      <c r="AM2238" s="391" t="str">
        <f t="shared" si="768"/>
        <v/>
      </c>
      <c r="AO2238" s="310" t="str">
        <f t="shared" si="761"/>
        <v/>
      </c>
      <c r="AP2238" s="310">
        <f>SUM(AO$1:AO2238)</f>
        <v>0</v>
      </c>
      <c r="AQ2238" s="310">
        <f>SUM(AK$2:AK2238)</f>
        <v>16</v>
      </c>
      <c r="AR2238" s="310">
        <f>COUNTA(AJ$2:AJ2238)</f>
        <v>16</v>
      </c>
      <c r="AS2238" s="312"/>
      <c r="AT2238" s="312"/>
      <c r="AU2238" s="312"/>
      <c r="AV2238" s="312"/>
      <c r="AW2238" s="312"/>
      <c r="AZ2238">
        <v>3</v>
      </c>
      <c r="BA2238">
        <v>0</v>
      </c>
    </row>
    <row r="2239" spans="1:53" x14ac:dyDescent="0.25">
      <c r="A2239">
        <v>139</v>
      </c>
      <c r="B2239" t="s">
        <v>65</v>
      </c>
      <c r="C2239" t="s">
        <v>970</v>
      </c>
      <c r="D2239"/>
      <c r="E2239">
        <v>2</v>
      </c>
      <c r="F2239">
        <v>4</v>
      </c>
      <c r="G2239">
        <v>2</v>
      </c>
      <c r="H2239">
        <v>6</v>
      </c>
      <c r="I2239">
        <v>3</v>
      </c>
      <c r="J2239">
        <v>4</v>
      </c>
      <c r="K2239">
        <v>0</v>
      </c>
      <c r="L2239">
        <v>0</v>
      </c>
      <c r="M2239"/>
      <c r="O2239" s="101">
        <f>IF(ISBLANK(C2239),O2238,IF(COUNTIF(C$2:C2239,C2239)&gt;1,O2238,1+MAX(O2238,0)))</f>
        <v>58</v>
      </c>
      <c r="P2239" s="45">
        <f t="shared" si="770"/>
        <v>32</v>
      </c>
      <c r="Q2239" s="33" t="str">
        <f t="shared" si="771"/>
        <v/>
      </c>
      <c r="R2239" s="33">
        <f t="shared" si="772"/>
        <v>8</v>
      </c>
      <c r="S2239" s="33" t="str">
        <f t="shared" si="773"/>
        <v>139_8</v>
      </c>
      <c r="T2239" s="35" t="str">
        <f t="shared" si="774"/>
        <v>139AM</v>
      </c>
      <c r="U2239" s="35" t="str">
        <f t="shared" si="775"/>
        <v>139AMNS</v>
      </c>
      <c r="V2239" s="35" t="str">
        <f t="shared" si="769"/>
        <v>2F</v>
      </c>
      <c r="W2239" s="35" t="str">
        <f t="shared" si="762"/>
        <v>139AM2F242</v>
      </c>
      <c r="X2239" s="388">
        <f t="shared" si="763"/>
        <v>0</v>
      </c>
      <c r="Y2239" s="388">
        <f t="shared" si="764"/>
        <v>0</v>
      </c>
      <c r="Z2239" s="280" t="str">
        <f t="shared" si="755"/>
        <v/>
      </c>
      <c r="AA2239" s="280" t="str">
        <f t="shared" si="756"/>
        <v/>
      </c>
      <c r="AB2239" s="389" t="str">
        <f t="shared" si="765"/>
        <v/>
      </c>
      <c r="AC2239" s="389" t="str">
        <f t="shared" si="766"/>
        <v/>
      </c>
      <c r="AD2239" s="390" t="str">
        <f t="shared" si="757"/>
        <v/>
      </c>
      <c r="AE2239" s="282">
        <f t="shared" si="758"/>
        <v>0</v>
      </c>
      <c r="AF2239" s="359">
        <f t="shared" si="759"/>
        <v>0</v>
      </c>
      <c r="AG2239" s="280">
        <f t="shared" si="760"/>
        <v>3</v>
      </c>
      <c r="AH2239" s="280">
        <f t="shared" si="776"/>
        <v>1</v>
      </c>
      <c r="AI2239" s="280">
        <f>IF(ISBLANK(T2239),AI2238,IF(COUNTIF(T$2:T2239,T2239)&gt;1,AI2238,1+MAX(AI2238,0)))</f>
        <v>59</v>
      </c>
      <c r="AL2239" s="391" t="str">
        <f t="shared" si="767"/>
        <v/>
      </c>
      <c r="AM2239" s="391" t="str">
        <f t="shared" si="768"/>
        <v/>
      </c>
      <c r="AO2239" s="310" t="str">
        <f t="shared" si="761"/>
        <v/>
      </c>
      <c r="AP2239" s="310">
        <f>SUM(AO$1:AO2239)</f>
        <v>0</v>
      </c>
      <c r="AQ2239" s="310">
        <f>SUM(AK$2:AK2239)</f>
        <v>16</v>
      </c>
      <c r="AR2239" s="310">
        <f>COUNTA(AJ$2:AJ2239)</f>
        <v>16</v>
      </c>
      <c r="AS2239" s="312"/>
      <c r="AT2239" s="312"/>
      <c r="AU2239" s="312"/>
      <c r="AV2239" s="312"/>
      <c r="AW2239" s="312"/>
      <c r="AZ2239">
        <v>0</v>
      </c>
      <c r="BA2239">
        <v>0</v>
      </c>
    </row>
    <row r="2240" spans="1:53" x14ac:dyDescent="0.25">
      <c r="A2240">
        <v>139</v>
      </c>
      <c r="B2240" t="s">
        <v>65</v>
      </c>
      <c r="C2240" t="s">
        <v>970</v>
      </c>
      <c r="D2240"/>
      <c r="E2240">
        <v>2</v>
      </c>
      <c r="F2240">
        <v>4</v>
      </c>
      <c r="G2240">
        <v>3</v>
      </c>
      <c r="H2240">
        <v>7</v>
      </c>
      <c r="I2240">
        <v>4</v>
      </c>
      <c r="J2240">
        <v>0</v>
      </c>
      <c r="K2240">
        <v>0</v>
      </c>
      <c r="L2240">
        <v>0</v>
      </c>
      <c r="M2240"/>
      <c r="O2240" s="101">
        <f>IF(ISBLANK(C2240),O2239,IF(COUNTIF(C$2:C2240,C2240)&gt;1,O2239,1+MAX(O2239,0)))</f>
        <v>58</v>
      </c>
      <c r="P2240" s="45">
        <f t="shared" si="770"/>
        <v>32</v>
      </c>
      <c r="Q2240" s="33" t="str">
        <f t="shared" si="771"/>
        <v/>
      </c>
      <c r="R2240" s="33">
        <f t="shared" si="772"/>
        <v>8</v>
      </c>
      <c r="S2240" s="33" t="str">
        <f t="shared" si="773"/>
        <v>139_8</v>
      </c>
      <c r="T2240" s="35" t="str">
        <f t="shared" si="774"/>
        <v>139AM</v>
      </c>
      <c r="U2240" s="35" t="str">
        <f t="shared" si="775"/>
        <v>139AMEW</v>
      </c>
      <c r="V2240" s="35" t="str">
        <f t="shared" si="769"/>
        <v>2F</v>
      </c>
      <c r="W2240" s="35" t="str">
        <f t="shared" si="762"/>
        <v>139AM2F243</v>
      </c>
      <c r="X2240" s="388">
        <f t="shared" si="763"/>
        <v>0</v>
      </c>
      <c r="Y2240" s="388">
        <f t="shared" si="764"/>
        <v>0</v>
      </c>
      <c r="Z2240" s="280" t="str">
        <f t="shared" si="755"/>
        <v/>
      </c>
      <c r="AA2240" s="280" t="str">
        <f t="shared" si="756"/>
        <v/>
      </c>
      <c r="AB2240" s="389" t="str">
        <f t="shared" si="765"/>
        <v/>
      </c>
      <c r="AC2240" s="389" t="str">
        <f t="shared" si="766"/>
        <v/>
      </c>
      <c r="AD2240" s="390" t="str">
        <f t="shared" si="757"/>
        <v/>
      </c>
      <c r="AE2240" s="282">
        <f t="shared" si="758"/>
        <v>0</v>
      </c>
      <c r="AF2240" s="359">
        <f t="shared" si="759"/>
        <v>0</v>
      </c>
      <c r="AG2240" s="280">
        <f t="shared" si="760"/>
        <v>0</v>
      </c>
      <c r="AH2240" s="280">
        <f t="shared" si="776"/>
        <v>0</v>
      </c>
      <c r="AI2240" s="280">
        <f>IF(ISBLANK(T2240),AI2239,IF(COUNTIF(T$2:T2240,T2240)&gt;1,AI2239,1+MAX(AI2239,0)))</f>
        <v>59</v>
      </c>
      <c r="AL2240" s="391" t="str">
        <f t="shared" si="767"/>
        <v/>
      </c>
      <c r="AM2240" s="391" t="str">
        <f t="shared" si="768"/>
        <v/>
      </c>
      <c r="AO2240" s="310" t="str">
        <f t="shared" si="761"/>
        <v/>
      </c>
      <c r="AP2240" s="310">
        <f>SUM(AO$1:AO2240)</f>
        <v>0</v>
      </c>
      <c r="AQ2240" s="310">
        <f>SUM(AK$2:AK2240)</f>
        <v>16</v>
      </c>
      <c r="AR2240" s="310">
        <f>COUNTA(AJ$2:AJ2240)</f>
        <v>16</v>
      </c>
      <c r="AS2240" s="312"/>
      <c r="AT2240" s="312"/>
      <c r="AU2240" s="312"/>
      <c r="AV2240" s="312"/>
      <c r="AW2240" s="312"/>
      <c r="AZ2240">
        <v>0</v>
      </c>
      <c r="BA2240">
        <v>0</v>
      </c>
    </row>
    <row r="2241" spans="1:53" x14ac:dyDescent="0.25">
      <c r="A2241">
        <v>139</v>
      </c>
      <c r="B2241" t="s">
        <v>65</v>
      </c>
      <c r="C2241" t="s">
        <v>970</v>
      </c>
      <c r="D2241"/>
      <c r="E2241">
        <v>2</v>
      </c>
      <c r="F2241">
        <v>4</v>
      </c>
      <c r="G2241">
        <v>4</v>
      </c>
      <c r="H2241">
        <v>3</v>
      </c>
      <c r="I2241">
        <v>0</v>
      </c>
      <c r="J2241">
        <v>0</v>
      </c>
      <c r="K2241">
        <v>0</v>
      </c>
      <c r="L2241">
        <v>0</v>
      </c>
      <c r="M2241"/>
      <c r="O2241" s="101">
        <f>IF(ISBLANK(C2241),O2240,IF(COUNTIF(C$2:C2241,C2241)&gt;1,O2240,1+MAX(O2240,0)))</f>
        <v>58</v>
      </c>
      <c r="P2241" s="45">
        <f t="shared" si="770"/>
        <v>32</v>
      </c>
      <c r="Q2241" s="33" t="str">
        <f t="shared" si="771"/>
        <v/>
      </c>
      <c r="R2241" s="33">
        <f t="shared" si="772"/>
        <v>8</v>
      </c>
      <c r="S2241" s="33" t="str">
        <f t="shared" si="773"/>
        <v>139_8</v>
      </c>
      <c r="T2241" s="35" t="str">
        <f t="shared" si="774"/>
        <v>139AM</v>
      </c>
      <c r="U2241" s="35" t="str">
        <f t="shared" si="775"/>
        <v>139AMEW</v>
      </c>
      <c r="V2241" s="35" t="str">
        <f t="shared" si="769"/>
        <v>2F</v>
      </c>
      <c r="W2241" s="35" t="str">
        <f t="shared" si="762"/>
        <v>139AM2F244</v>
      </c>
      <c r="X2241" s="388">
        <f t="shared" si="763"/>
        <v>0</v>
      </c>
      <c r="Y2241" s="388">
        <f t="shared" si="764"/>
        <v>0</v>
      </c>
      <c r="Z2241" s="280" t="str">
        <f t="shared" si="755"/>
        <v/>
      </c>
      <c r="AA2241" s="280" t="str">
        <f t="shared" si="756"/>
        <v/>
      </c>
      <c r="AB2241" s="389" t="str">
        <f t="shared" si="765"/>
        <v/>
      </c>
      <c r="AC2241" s="389" t="str">
        <f t="shared" si="766"/>
        <v/>
      </c>
      <c r="AD2241" s="390" t="str">
        <f t="shared" si="757"/>
        <v/>
      </c>
      <c r="AE2241" s="282">
        <f t="shared" si="758"/>
        <v>0</v>
      </c>
      <c r="AF2241" s="359">
        <f t="shared" si="759"/>
        <v>0</v>
      </c>
      <c r="AG2241" s="280">
        <f t="shared" si="760"/>
        <v>0</v>
      </c>
      <c r="AH2241" s="280">
        <f t="shared" si="776"/>
        <v>0</v>
      </c>
      <c r="AI2241" s="280">
        <f>IF(ISBLANK(T2241),AI2240,IF(COUNTIF(T$2:T2241,T2241)&gt;1,AI2240,1+MAX(AI2240,0)))</f>
        <v>59</v>
      </c>
      <c r="AL2241" s="391" t="str">
        <f t="shared" si="767"/>
        <v/>
      </c>
      <c r="AM2241" s="391" t="str">
        <f t="shared" si="768"/>
        <v/>
      </c>
      <c r="AO2241" s="310" t="str">
        <f t="shared" si="761"/>
        <v/>
      </c>
      <c r="AP2241" s="310">
        <f>SUM(AO$1:AO2241)</f>
        <v>0</v>
      </c>
      <c r="AQ2241" s="310">
        <f>SUM(AK$2:AK2241)</f>
        <v>16</v>
      </c>
      <c r="AR2241" s="310">
        <f>COUNTA(AJ$2:AJ2241)</f>
        <v>16</v>
      </c>
      <c r="AS2241" s="312"/>
      <c r="AT2241" s="312"/>
      <c r="AU2241" s="312"/>
      <c r="AV2241" s="312"/>
      <c r="AW2241" s="312"/>
      <c r="AZ2241">
        <v>0</v>
      </c>
      <c r="BA2241">
        <v>0</v>
      </c>
    </row>
    <row r="2242" spans="1:53" x14ac:dyDescent="0.25">
      <c r="A2242">
        <v>139</v>
      </c>
      <c r="B2242" t="s">
        <v>66</v>
      </c>
      <c r="C2242" t="s">
        <v>672</v>
      </c>
      <c r="D2242"/>
      <c r="E2242">
        <v>1</v>
      </c>
      <c r="F2242">
        <v>1</v>
      </c>
      <c r="G2242">
        <v>1</v>
      </c>
      <c r="H2242">
        <v>14</v>
      </c>
      <c r="I2242">
        <v>5</v>
      </c>
      <c r="J2242">
        <v>4</v>
      </c>
      <c r="K2242">
        <v>1</v>
      </c>
      <c r="L2242">
        <v>4</v>
      </c>
      <c r="M2242"/>
      <c r="O2242" s="101">
        <f>IF(ISBLANK(C2242),O2241,IF(COUNTIF(C$2:C2242,C2242)&gt;1,O2241,1+MAX(O2241,0)))</f>
        <v>58</v>
      </c>
      <c r="P2242" s="45">
        <f t="shared" si="770"/>
        <v>32</v>
      </c>
      <c r="Q2242" s="33" t="str">
        <f t="shared" si="771"/>
        <v/>
      </c>
      <c r="R2242" s="33">
        <f t="shared" si="772"/>
        <v>9</v>
      </c>
      <c r="S2242" s="33" t="str">
        <f t="shared" si="773"/>
        <v>139_9</v>
      </c>
      <c r="T2242" s="35" t="str">
        <f t="shared" si="774"/>
        <v>139PM</v>
      </c>
      <c r="U2242" s="35" t="str">
        <f t="shared" si="775"/>
        <v>139PMNS</v>
      </c>
      <c r="V2242" s="35" t="str">
        <f t="shared" si="769"/>
        <v>2F</v>
      </c>
      <c r="W2242" s="35" t="str">
        <f t="shared" si="762"/>
        <v>139PM2F111</v>
      </c>
      <c r="X2242" s="388">
        <f t="shared" si="763"/>
        <v>1</v>
      </c>
      <c r="Y2242" s="388">
        <f t="shared" si="764"/>
        <v>4</v>
      </c>
      <c r="Z2242" s="280" t="str">
        <f t="shared" ref="Z2242:Z2305" si="777">IF(I2242&gt;$H2242,1,"")</f>
        <v/>
      </c>
      <c r="AA2242" s="280" t="str">
        <f t="shared" ref="AA2242:AA2305" si="778">IF(J2242&gt;$H2242,1,"")</f>
        <v/>
      </c>
      <c r="AB2242" s="389" t="str">
        <f t="shared" si="765"/>
        <v/>
      </c>
      <c r="AC2242" s="389" t="str">
        <f t="shared" si="766"/>
        <v/>
      </c>
      <c r="AD2242" s="390" t="str">
        <f t="shared" ref="AD2242:AD2305" si="779">IF(ISERROR(MATCH(A2242&amp;"_"&amp;G2242,Sidewalk_ignore,0)),"",1)</f>
        <v/>
      </c>
      <c r="AE2242" s="282">
        <f t="shared" ref="AE2242:AE2305" si="780">IF(AND(ISNUMBER($G2242),$B2242="AM"),INDEX(CordonIn,MATCH($A2242,loc_ID,0),$G2242),0)</f>
        <v>0</v>
      </c>
      <c r="AF2242" s="359">
        <f t="shared" ref="AF2242:AF2305" si="781">IF(AND(ISNUMBER($G2242),$B2242="PM"),INDEX(CordonIn,MATCH($A2242,loc_ID,0),VLOOKUP($G2242,Reverse_dir,2,FALSE)),0)</f>
        <v>0</v>
      </c>
      <c r="AG2242" s="280">
        <f t="shared" ref="AG2242:AG2305" si="782">IF(AND(ISNUMBER($G2242),$B2242="AM"),INDEX(Lane,MATCH($A2242,loc_ID,0),$G2242),0)</f>
        <v>0</v>
      </c>
      <c r="AH2242" s="280">
        <f t="shared" si="776"/>
        <v>0</v>
      </c>
      <c r="AI2242" s="280">
        <f>IF(ISBLANK(T2242),AI2241,IF(COUNTIF(T$2:T2242,T2242)&gt;1,AI2241,1+MAX(AI2241,0)))</f>
        <v>60</v>
      </c>
      <c r="AL2242" s="391" t="str">
        <f t="shared" si="767"/>
        <v/>
      </c>
      <c r="AM2242" s="391" t="str">
        <f t="shared" si="768"/>
        <v/>
      </c>
      <c r="AO2242" s="310" t="str">
        <f t="shared" ref="AO2242:AO2305" si="783">IF(SUM(Z2242:AC2242)&gt;0,1,"")</f>
        <v/>
      </c>
      <c r="AP2242" s="310">
        <f>SUM(AO$1:AO2242)</f>
        <v>0</v>
      </c>
      <c r="AQ2242" s="310">
        <f>SUM(AK$2:AK2242)</f>
        <v>16</v>
      </c>
      <c r="AR2242" s="310">
        <f>COUNTA(AJ$2:AJ2242)</f>
        <v>16</v>
      </c>
      <c r="AS2242" s="312"/>
      <c r="AT2242" s="312"/>
      <c r="AU2242" s="312"/>
      <c r="AV2242" s="312"/>
      <c r="AW2242" s="312"/>
      <c r="AZ2242">
        <v>1</v>
      </c>
      <c r="BA2242">
        <v>4</v>
      </c>
    </row>
    <row r="2243" spans="1:53" x14ac:dyDescent="0.25">
      <c r="A2243">
        <v>139</v>
      </c>
      <c r="B2243" t="s">
        <v>66</v>
      </c>
      <c r="C2243" t="s">
        <v>672</v>
      </c>
      <c r="D2243"/>
      <c r="E2243">
        <v>1</v>
      </c>
      <c r="F2243">
        <v>1</v>
      </c>
      <c r="G2243">
        <v>2</v>
      </c>
      <c r="H2243">
        <v>25</v>
      </c>
      <c r="I2243">
        <v>7</v>
      </c>
      <c r="J2243">
        <v>9</v>
      </c>
      <c r="K2243">
        <v>0</v>
      </c>
      <c r="L2243">
        <v>2</v>
      </c>
      <c r="M2243"/>
      <c r="O2243" s="101">
        <f>IF(ISBLANK(C2243),O2242,IF(COUNTIF(C$2:C2243,C2243)&gt;1,O2242,1+MAX(O2242,0)))</f>
        <v>58</v>
      </c>
      <c r="P2243" s="45">
        <f t="shared" si="770"/>
        <v>32</v>
      </c>
      <c r="Q2243" s="33" t="str">
        <f t="shared" si="771"/>
        <v/>
      </c>
      <c r="R2243" s="33">
        <f t="shared" si="772"/>
        <v>9</v>
      </c>
      <c r="S2243" s="33" t="str">
        <f t="shared" si="773"/>
        <v>139_9</v>
      </c>
      <c r="T2243" s="35" t="str">
        <f t="shared" si="774"/>
        <v>139PM</v>
      </c>
      <c r="U2243" s="35" t="str">
        <f t="shared" si="775"/>
        <v>139PMNS</v>
      </c>
      <c r="V2243" s="35" t="str">
        <f t="shared" si="769"/>
        <v>2F</v>
      </c>
      <c r="W2243" s="35" t="str">
        <f t="shared" ref="W2243:W2306" si="784">IF(ISBLANK(A2243),"",A2243&amp;B2243&amp;V2243&amp;E2243&amp;F2243&amp;G2243)</f>
        <v>139PM2F112</v>
      </c>
      <c r="X2243" s="388">
        <f t="shared" ref="X2243:X2306" si="785">IF($AD2243=1,0,K2243)</f>
        <v>0</v>
      </c>
      <c r="Y2243" s="388">
        <f t="shared" ref="Y2243:Y2306" si="786">IF($AD2243=1,0,L2243)</f>
        <v>2</v>
      </c>
      <c r="Z2243" s="280" t="str">
        <f t="shared" si="777"/>
        <v/>
      </c>
      <c r="AA2243" s="280" t="str">
        <f t="shared" si="778"/>
        <v/>
      </c>
      <c r="AB2243" s="389" t="str">
        <f t="shared" ref="AB2243:AB2306" si="787">IF(OR(K2243&gt;$H2243,AND($AD2243=1,K2243&gt;0)),1,"")</f>
        <v/>
      </c>
      <c r="AC2243" s="389" t="str">
        <f t="shared" ref="AC2243:AC2306" si="788">IF(OR(L2243&gt;$H2243,AND($AD2243=1,L2243&gt;0)),1,"")</f>
        <v/>
      </c>
      <c r="AD2243" s="390" t="str">
        <f t="shared" si="779"/>
        <v/>
      </c>
      <c r="AE2243" s="282">
        <f t="shared" si="780"/>
        <v>0</v>
      </c>
      <c r="AF2243" s="359">
        <f t="shared" si="781"/>
        <v>0</v>
      </c>
      <c r="AG2243" s="280">
        <f t="shared" si="782"/>
        <v>0</v>
      </c>
      <c r="AH2243" s="280">
        <f t="shared" si="776"/>
        <v>0</v>
      </c>
      <c r="AI2243" s="280">
        <f>IF(ISBLANK(T2243),AI2242,IF(COUNTIF(T$2:T2243,T2243)&gt;1,AI2242,1+MAX(AI2242,0)))</f>
        <v>60</v>
      </c>
      <c r="AL2243" s="391" t="str">
        <f t="shared" ref="AL2243:AL2306" si="789">IF(OR(AB2243=1,AC2243=1),IF(LEN(AJ2243)=0,"",AJ2243&amp;"; ")&amp;"Ignore sidewalk",IF(LEN(AJ2243)=0,"",AJ2243))</f>
        <v/>
      </c>
      <c r="AM2243" s="391" t="str">
        <f t="shared" ref="AM2243:AM2306" si="790">IF(OR(AB2243=1,AC2243=1),1,IF(LEN(AK2243)=0,"",AK2243))</f>
        <v/>
      </c>
      <c r="AO2243" s="310" t="str">
        <f t="shared" si="783"/>
        <v/>
      </c>
      <c r="AP2243" s="310">
        <f>SUM(AO$1:AO2243)</f>
        <v>0</v>
      </c>
      <c r="AQ2243" s="310">
        <f>SUM(AK$2:AK2243)</f>
        <v>16</v>
      </c>
      <c r="AR2243" s="310">
        <f>COUNTA(AJ$2:AJ2243)</f>
        <v>16</v>
      </c>
      <c r="AS2243" s="312"/>
      <c r="AT2243" s="312"/>
      <c r="AU2243" s="312"/>
      <c r="AV2243" s="312"/>
      <c r="AW2243" s="312"/>
      <c r="AZ2243">
        <v>0</v>
      </c>
      <c r="BA2243">
        <v>2</v>
      </c>
    </row>
    <row r="2244" spans="1:53" x14ac:dyDescent="0.25">
      <c r="A2244">
        <v>139</v>
      </c>
      <c r="B2244" t="s">
        <v>66</v>
      </c>
      <c r="C2244" t="s">
        <v>672</v>
      </c>
      <c r="D2244"/>
      <c r="E2244">
        <v>1</v>
      </c>
      <c r="F2244">
        <v>1</v>
      </c>
      <c r="G2244">
        <v>3</v>
      </c>
      <c r="H2244">
        <v>5</v>
      </c>
      <c r="I2244">
        <v>0</v>
      </c>
      <c r="J2244">
        <v>0</v>
      </c>
      <c r="K2244">
        <v>0</v>
      </c>
      <c r="L2244">
        <v>4</v>
      </c>
      <c r="M2244"/>
      <c r="O2244" s="101">
        <f>IF(ISBLANK(C2244),O2243,IF(COUNTIF(C$2:C2244,C2244)&gt;1,O2243,1+MAX(O2243,0)))</f>
        <v>58</v>
      </c>
      <c r="P2244" s="45">
        <f t="shared" si="770"/>
        <v>32</v>
      </c>
      <c r="Q2244" s="33" t="str">
        <f t="shared" si="771"/>
        <v/>
      </c>
      <c r="R2244" s="33">
        <f t="shared" si="772"/>
        <v>9</v>
      </c>
      <c r="S2244" s="33" t="str">
        <f t="shared" si="773"/>
        <v>139_9</v>
      </c>
      <c r="T2244" s="35" t="str">
        <f t="shared" si="774"/>
        <v>139PM</v>
      </c>
      <c r="U2244" s="35" t="str">
        <f t="shared" si="775"/>
        <v>139PMEW</v>
      </c>
      <c r="V2244" s="35" t="str">
        <f t="shared" ref="V2244:V2307" si="791">TEXT((O2244-MOD(O2244,26))/26,"0")&amp;CHAR(65+MOD(O2244-1,26))</f>
        <v>2F</v>
      </c>
      <c r="W2244" s="35" t="str">
        <f t="shared" si="784"/>
        <v>139PM2F113</v>
      </c>
      <c r="X2244" s="388">
        <f t="shared" si="785"/>
        <v>0</v>
      </c>
      <c r="Y2244" s="388">
        <f t="shared" si="786"/>
        <v>4</v>
      </c>
      <c r="Z2244" s="280" t="str">
        <f t="shared" si="777"/>
        <v/>
      </c>
      <c r="AA2244" s="280" t="str">
        <f t="shared" si="778"/>
        <v/>
      </c>
      <c r="AB2244" s="389" t="str">
        <f t="shared" si="787"/>
        <v/>
      </c>
      <c r="AC2244" s="389" t="str">
        <f t="shared" si="788"/>
        <v/>
      </c>
      <c r="AD2244" s="390" t="str">
        <f t="shared" si="779"/>
        <v/>
      </c>
      <c r="AE2244" s="282">
        <f t="shared" si="780"/>
        <v>0</v>
      </c>
      <c r="AF2244" s="359">
        <f t="shared" si="781"/>
        <v>0</v>
      </c>
      <c r="AG2244" s="280">
        <f t="shared" si="782"/>
        <v>0</v>
      </c>
      <c r="AH2244" s="280">
        <f t="shared" si="776"/>
        <v>0</v>
      </c>
      <c r="AI2244" s="280">
        <f>IF(ISBLANK(T2244),AI2243,IF(COUNTIF(T$2:T2244,T2244)&gt;1,AI2243,1+MAX(AI2243,0)))</f>
        <v>60</v>
      </c>
      <c r="AL2244" s="391" t="str">
        <f t="shared" si="789"/>
        <v/>
      </c>
      <c r="AM2244" s="391" t="str">
        <f t="shared" si="790"/>
        <v/>
      </c>
      <c r="AO2244" s="310" t="str">
        <f t="shared" si="783"/>
        <v/>
      </c>
      <c r="AP2244" s="310">
        <f>SUM(AO$1:AO2244)</f>
        <v>0</v>
      </c>
      <c r="AQ2244" s="310">
        <f>SUM(AK$2:AK2244)</f>
        <v>16</v>
      </c>
      <c r="AR2244" s="310">
        <f>COUNTA(AJ$2:AJ2244)</f>
        <v>16</v>
      </c>
      <c r="AS2244" s="312"/>
      <c r="AT2244" s="312"/>
      <c r="AU2244" s="312"/>
      <c r="AV2244" s="312"/>
      <c r="AW2244" s="312"/>
      <c r="AZ2244">
        <v>0</v>
      </c>
      <c r="BA2244">
        <v>4</v>
      </c>
    </row>
    <row r="2245" spans="1:53" x14ac:dyDescent="0.25">
      <c r="A2245">
        <v>139</v>
      </c>
      <c r="B2245" t="s">
        <v>66</v>
      </c>
      <c r="C2245" t="s">
        <v>672</v>
      </c>
      <c r="D2245"/>
      <c r="E2245">
        <v>1</v>
      </c>
      <c r="F2245">
        <v>1</v>
      </c>
      <c r="G2245">
        <v>4</v>
      </c>
      <c r="H2245">
        <v>0</v>
      </c>
      <c r="I2245">
        <v>0</v>
      </c>
      <c r="J2245">
        <v>0</v>
      </c>
      <c r="K2245">
        <v>0</v>
      </c>
      <c r="L2245">
        <v>0</v>
      </c>
      <c r="M2245"/>
      <c r="O2245" s="101">
        <f>IF(ISBLANK(C2245),O2244,IF(COUNTIF(C$2:C2245,C2245)&gt;1,O2244,1+MAX(O2244,0)))</f>
        <v>58</v>
      </c>
      <c r="P2245" s="45">
        <f t="shared" si="770"/>
        <v>32</v>
      </c>
      <c r="Q2245" s="33" t="str">
        <f t="shared" si="771"/>
        <v/>
      </c>
      <c r="R2245" s="33">
        <f t="shared" si="772"/>
        <v>9</v>
      </c>
      <c r="S2245" s="33" t="str">
        <f t="shared" si="773"/>
        <v>139_9</v>
      </c>
      <c r="T2245" s="35" t="str">
        <f t="shared" si="774"/>
        <v>139PM</v>
      </c>
      <c r="U2245" s="35" t="str">
        <f t="shared" si="775"/>
        <v>139PMEW</v>
      </c>
      <c r="V2245" s="35" t="str">
        <f t="shared" si="791"/>
        <v>2F</v>
      </c>
      <c r="W2245" s="35" t="str">
        <f t="shared" si="784"/>
        <v>139PM2F114</v>
      </c>
      <c r="X2245" s="388">
        <f t="shared" si="785"/>
        <v>0</v>
      </c>
      <c r="Y2245" s="388">
        <f t="shared" si="786"/>
        <v>0</v>
      </c>
      <c r="Z2245" s="280" t="str">
        <f t="shared" si="777"/>
        <v/>
      </c>
      <c r="AA2245" s="280" t="str">
        <f t="shared" si="778"/>
        <v/>
      </c>
      <c r="AB2245" s="389" t="str">
        <f t="shared" si="787"/>
        <v/>
      </c>
      <c r="AC2245" s="389" t="str">
        <f t="shared" si="788"/>
        <v/>
      </c>
      <c r="AD2245" s="390" t="str">
        <f t="shared" si="779"/>
        <v/>
      </c>
      <c r="AE2245" s="282">
        <f t="shared" si="780"/>
        <v>0</v>
      </c>
      <c r="AF2245" s="359">
        <f t="shared" si="781"/>
        <v>0</v>
      </c>
      <c r="AG2245" s="280">
        <f t="shared" si="782"/>
        <v>0</v>
      </c>
      <c r="AH2245" s="280">
        <f t="shared" si="776"/>
        <v>0</v>
      </c>
      <c r="AI2245" s="280">
        <f>IF(ISBLANK(T2245),AI2244,IF(COUNTIF(T$2:T2245,T2245)&gt;1,AI2244,1+MAX(AI2244,0)))</f>
        <v>60</v>
      </c>
      <c r="AL2245" s="391" t="str">
        <f t="shared" si="789"/>
        <v/>
      </c>
      <c r="AM2245" s="391" t="str">
        <f t="shared" si="790"/>
        <v/>
      </c>
      <c r="AO2245" s="310" t="str">
        <f t="shared" si="783"/>
        <v/>
      </c>
      <c r="AP2245" s="310">
        <f>SUM(AO$1:AO2245)</f>
        <v>0</v>
      </c>
      <c r="AQ2245" s="310">
        <f>SUM(AK$2:AK2245)</f>
        <v>16</v>
      </c>
      <c r="AR2245" s="310">
        <f>COUNTA(AJ$2:AJ2245)</f>
        <v>16</v>
      </c>
      <c r="AS2245" s="312"/>
      <c r="AT2245" s="312"/>
      <c r="AU2245" s="312"/>
      <c r="AV2245" s="312"/>
      <c r="AW2245" s="312"/>
      <c r="AZ2245">
        <v>0</v>
      </c>
      <c r="BA2245">
        <v>0</v>
      </c>
    </row>
    <row r="2246" spans="1:53" x14ac:dyDescent="0.25">
      <c r="A2246">
        <v>139</v>
      </c>
      <c r="B2246" t="s">
        <v>66</v>
      </c>
      <c r="C2246" t="s">
        <v>672</v>
      </c>
      <c r="D2246"/>
      <c r="E2246">
        <v>1</v>
      </c>
      <c r="F2246">
        <v>2</v>
      </c>
      <c r="G2246">
        <v>1</v>
      </c>
      <c r="H2246">
        <v>11</v>
      </c>
      <c r="I2246">
        <v>2</v>
      </c>
      <c r="J2246">
        <v>5</v>
      </c>
      <c r="K2246">
        <v>0</v>
      </c>
      <c r="L2246">
        <v>1</v>
      </c>
      <c r="M2246"/>
      <c r="O2246" s="101">
        <f>IF(ISBLANK(C2246),O2245,IF(COUNTIF(C$2:C2246,C2246)&gt;1,O2245,1+MAX(O2245,0)))</f>
        <v>58</v>
      </c>
      <c r="P2246" s="45">
        <f t="shared" si="770"/>
        <v>32</v>
      </c>
      <c r="Q2246" s="33" t="str">
        <f t="shared" si="771"/>
        <v/>
      </c>
      <c r="R2246" s="33">
        <f t="shared" si="772"/>
        <v>10</v>
      </c>
      <c r="S2246" s="33" t="str">
        <f t="shared" si="773"/>
        <v>139_10</v>
      </c>
      <c r="T2246" s="35" t="str">
        <f t="shared" si="774"/>
        <v>139PM</v>
      </c>
      <c r="U2246" s="35" t="str">
        <f t="shared" si="775"/>
        <v>139PMNS</v>
      </c>
      <c r="V2246" s="35" t="str">
        <f t="shared" si="791"/>
        <v>2F</v>
      </c>
      <c r="W2246" s="35" t="str">
        <f t="shared" si="784"/>
        <v>139PM2F121</v>
      </c>
      <c r="X2246" s="388">
        <f t="shared" si="785"/>
        <v>0</v>
      </c>
      <c r="Y2246" s="388">
        <f t="shared" si="786"/>
        <v>1</v>
      </c>
      <c r="Z2246" s="280" t="str">
        <f t="shared" si="777"/>
        <v/>
      </c>
      <c r="AA2246" s="280" t="str">
        <f t="shared" si="778"/>
        <v/>
      </c>
      <c r="AB2246" s="389" t="str">
        <f t="shared" si="787"/>
        <v/>
      </c>
      <c r="AC2246" s="389" t="str">
        <f t="shared" si="788"/>
        <v/>
      </c>
      <c r="AD2246" s="390" t="str">
        <f t="shared" si="779"/>
        <v/>
      </c>
      <c r="AE2246" s="282">
        <f t="shared" si="780"/>
        <v>0</v>
      </c>
      <c r="AF2246" s="359">
        <f t="shared" si="781"/>
        <v>0</v>
      </c>
      <c r="AG2246" s="280">
        <f t="shared" si="782"/>
        <v>0</v>
      </c>
      <c r="AH2246" s="280">
        <f t="shared" si="776"/>
        <v>0</v>
      </c>
      <c r="AI2246" s="280">
        <f>IF(ISBLANK(T2246),AI2245,IF(COUNTIF(T$2:T2246,T2246)&gt;1,AI2245,1+MAX(AI2245,0)))</f>
        <v>60</v>
      </c>
      <c r="AL2246" s="391" t="str">
        <f t="shared" si="789"/>
        <v/>
      </c>
      <c r="AM2246" s="391" t="str">
        <f t="shared" si="790"/>
        <v/>
      </c>
      <c r="AO2246" s="310" t="str">
        <f t="shared" si="783"/>
        <v/>
      </c>
      <c r="AP2246" s="310">
        <f>SUM(AO$1:AO2246)</f>
        <v>0</v>
      </c>
      <c r="AQ2246" s="310">
        <f>SUM(AK$2:AK2246)</f>
        <v>16</v>
      </c>
      <c r="AR2246" s="310">
        <f>COUNTA(AJ$2:AJ2246)</f>
        <v>16</v>
      </c>
      <c r="AS2246" s="312"/>
      <c r="AT2246" s="312"/>
      <c r="AU2246" s="312"/>
      <c r="AV2246" s="312"/>
      <c r="AW2246" s="312"/>
      <c r="AZ2246">
        <v>0</v>
      </c>
      <c r="BA2246">
        <v>1</v>
      </c>
    </row>
    <row r="2247" spans="1:53" x14ac:dyDescent="0.25">
      <c r="A2247">
        <v>139</v>
      </c>
      <c r="B2247" t="s">
        <v>66</v>
      </c>
      <c r="C2247" t="s">
        <v>672</v>
      </c>
      <c r="D2247"/>
      <c r="E2247">
        <v>1</v>
      </c>
      <c r="F2247">
        <v>2</v>
      </c>
      <c r="G2247">
        <v>2</v>
      </c>
      <c r="H2247">
        <v>32</v>
      </c>
      <c r="I2247">
        <v>7</v>
      </c>
      <c r="J2247">
        <v>10</v>
      </c>
      <c r="K2247">
        <v>3</v>
      </c>
      <c r="L2247">
        <v>3</v>
      </c>
      <c r="M2247"/>
      <c r="O2247" s="101">
        <f>IF(ISBLANK(C2247),O2246,IF(COUNTIF(C$2:C2247,C2247)&gt;1,O2246,1+MAX(O2246,0)))</f>
        <v>58</v>
      </c>
      <c r="P2247" s="45">
        <f t="shared" si="770"/>
        <v>32</v>
      </c>
      <c r="Q2247" s="33" t="str">
        <f t="shared" si="771"/>
        <v/>
      </c>
      <c r="R2247" s="33">
        <f t="shared" si="772"/>
        <v>10</v>
      </c>
      <c r="S2247" s="33" t="str">
        <f t="shared" si="773"/>
        <v>139_10</v>
      </c>
      <c r="T2247" s="35" t="str">
        <f t="shared" si="774"/>
        <v>139PM</v>
      </c>
      <c r="U2247" s="35" t="str">
        <f t="shared" si="775"/>
        <v>139PMNS</v>
      </c>
      <c r="V2247" s="35" t="str">
        <f t="shared" si="791"/>
        <v>2F</v>
      </c>
      <c r="W2247" s="35" t="str">
        <f t="shared" si="784"/>
        <v>139PM2F122</v>
      </c>
      <c r="X2247" s="388">
        <f t="shared" si="785"/>
        <v>3</v>
      </c>
      <c r="Y2247" s="388">
        <f t="shared" si="786"/>
        <v>3</v>
      </c>
      <c r="Z2247" s="280" t="str">
        <f t="shared" si="777"/>
        <v/>
      </c>
      <c r="AA2247" s="280" t="str">
        <f t="shared" si="778"/>
        <v/>
      </c>
      <c r="AB2247" s="389" t="str">
        <f t="shared" si="787"/>
        <v/>
      </c>
      <c r="AC2247" s="389" t="str">
        <f t="shared" si="788"/>
        <v/>
      </c>
      <c r="AD2247" s="390" t="str">
        <f t="shared" si="779"/>
        <v/>
      </c>
      <c r="AE2247" s="282">
        <f t="shared" si="780"/>
        <v>0</v>
      </c>
      <c r="AF2247" s="359">
        <f t="shared" si="781"/>
        <v>0</v>
      </c>
      <c r="AG2247" s="280">
        <f t="shared" si="782"/>
        <v>0</v>
      </c>
      <c r="AH2247" s="280">
        <f t="shared" si="776"/>
        <v>0</v>
      </c>
      <c r="AI2247" s="280">
        <f>IF(ISBLANK(T2247),AI2246,IF(COUNTIF(T$2:T2247,T2247)&gt;1,AI2246,1+MAX(AI2246,0)))</f>
        <v>60</v>
      </c>
      <c r="AL2247" s="391" t="str">
        <f t="shared" si="789"/>
        <v/>
      </c>
      <c r="AM2247" s="391" t="str">
        <f t="shared" si="790"/>
        <v/>
      </c>
      <c r="AO2247" s="310" t="str">
        <f t="shared" si="783"/>
        <v/>
      </c>
      <c r="AP2247" s="310">
        <f>SUM(AO$1:AO2247)</f>
        <v>0</v>
      </c>
      <c r="AQ2247" s="310">
        <f>SUM(AK$2:AK2247)</f>
        <v>16</v>
      </c>
      <c r="AR2247" s="310">
        <f>COUNTA(AJ$2:AJ2247)</f>
        <v>16</v>
      </c>
      <c r="AS2247" s="312"/>
      <c r="AT2247" s="312"/>
      <c r="AU2247" s="312"/>
      <c r="AV2247" s="312"/>
      <c r="AW2247" s="312"/>
      <c r="AZ2247">
        <v>3</v>
      </c>
      <c r="BA2247">
        <v>3</v>
      </c>
    </row>
    <row r="2248" spans="1:53" x14ac:dyDescent="0.25">
      <c r="A2248">
        <v>139</v>
      </c>
      <c r="B2248" t="s">
        <v>66</v>
      </c>
      <c r="C2248" t="s">
        <v>672</v>
      </c>
      <c r="D2248"/>
      <c r="E2248">
        <v>1</v>
      </c>
      <c r="F2248">
        <v>2</v>
      </c>
      <c r="G2248">
        <v>3</v>
      </c>
      <c r="H2248">
        <v>7</v>
      </c>
      <c r="I2248">
        <v>2</v>
      </c>
      <c r="J2248">
        <v>2</v>
      </c>
      <c r="K2248">
        <v>1</v>
      </c>
      <c r="L2248">
        <v>6</v>
      </c>
      <c r="M2248"/>
      <c r="O2248" s="101">
        <f>IF(ISBLANK(C2248),O2247,IF(COUNTIF(C$2:C2248,C2248)&gt;1,O2247,1+MAX(O2247,0)))</f>
        <v>58</v>
      </c>
      <c r="P2248" s="45">
        <f t="shared" si="770"/>
        <v>32</v>
      </c>
      <c r="Q2248" s="33" t="str">
        <f t="shared" si="771"/>
        <v/>
      </c>
      <c r="R2248" s="33">
        <f t="shared" si="772"/>
        <v>10</v>
      </c>
      <c r="S2248" s="33" t="str">
        <f t="shared" si="773"/>
        <v>139_10</v>
      </c>
      <c r="T2248" s="35" t="str">
        <f t="shared" si="774"/>
        <v>139PM</v>
      </c>
      <c r="U2248" s="35" t="str">
        <f t="shared" si="775"/>
        <v>139PMEW</v>
      </c>
      <c r="V2248" s="35" t="str">
        <f t="shared" si="791"/>
        <v>2F</v>
      </c>
      <c r="W2248" s="35" t="str">
        <f t="shared" si="784"/>
        <v>139PM2F123</v>
      </c>
      <c r="X2248" s="388">
        <f t="shared" si="785"/>
        <v>1</v>
      </c>
      <c r="Y2248" s="388">
        <f t="shared" si="786"/>
        <v>6</v>
      </c>
      <c r="Z2248" s="280" t="str">
        <f t="shared" si="777"/>
        <v/>
      </c>
      <c r="AA2248" s="280" t="str">
        <f t="shared" si="778"/>
        <v/>
      </c>
      <c r="AB2248" s="389" t="str">
        <f t="shared" si="787"/>
        <v/>
      </c>
      <c r="AC2248" s="389" t="str">
        <f t="shared" si="788"/>
        <v/>
      </c>
      <c r="AD2248" s="390" t="str">
        <f t="shared" si="779"/>
        <v/>
      </c>
      <c r="AE2248" s="282">
        <f t="shared" si="780"/>
        <v>0</v>
      </c>
      <c r="AF2248" s="359">
        <f t="shared" si="781"/>
        <v>0</v>
      </c>
      <c r="AG2248" s="280">
        <f t="shared" si="782"/>
        <v>0</v>
      </c>
      <c r="AH2248" s="280">
        <f t="shared" si="776"/>
        <v>0</v>
      </c>
      <c r="AI2248" s="280">
        <f>IF(ISBLANK(T2248),AI2247,IF(COUNTIF(T$2:T2248,T2248)&gt;1,AI2247,1+MAX(AI2247,0)))</f>
        <v>60</v>
      </c>
      <c r="AL2248" s="391" t="str">
        <f t="shared" si="789"/>
        <v/>
      </c>
      <c r="AM2248" s="391" t="str">
        <f t="shared" si="790"/>
        <v/>
      </c>
      <c r="AO2248" s="310" t="str">
        <f t="shared" si="783"/>
        <v/>
      </c>
      <c r="AP2248" s="310">
        <f>SUM(AO$1:AO2248)</f>
        <v>0</v>
      </c>
      <c r="AQ2248" s="310">
        <f>SUM(AK$2:AK2248)</f>
        <v>16</v>
      </c>
      <c r="AR2248" s="310">
        <f>COUNTA(AJ$2:AJ2248)</f>
        <v>16</v>
      </c>
      <c r="AS2248" s="312"/>
      <c r="AT2248" s="312"/>
      <c r="AU2248" s="312"/>
      <c r="AV2248" s="312"/>
      <c r="AW2248" s="312"/>
      <c r="AZ2248">
        <v>1</v>
      </c>
      <c r="BA2248">
        <v>6</v>
      </c>
    </row>
    <row r="2249" spans="1:53" x14ac:dyDescent="0.25">
      <c r="A2249">
        <v>139</v>
      </c>
      <c r="B2249" t="s">
        <v>66</v>
      </c>
      <c r="C2249" t="s">
        <v>672</v>
      </c>
      <c r="D2249"/>
      <c r="E2249">
        <v>1</v>
      </c>
      <c r="F2249">
        <v>2</v>
      </c>
      <c r="G2249">
        <v>4</v>
      </c>
      <c r="H2249">
        <v>3</v>
      </c>
      <c r="I2249">
        <v>0</v>
      </c>
      <c r="J2249">
        <v>0</v>
      </c>
      <c r="K2249">
        <v>1</v>
      </c>
      <c r="L2249">
        <v>3</v>
      </c>
      <c r="M2249"/>
      <c r="O2249" s="101">
        <f>IF(ISBLANK(C2249),O2248,IF(COUNTIF(C$2:C2249,C2249)&gt;1,O2248,1+MAX(O2248,0)))</f>
        <v>58</v>
      </c>
      <c r="P2249" s="45">
        <f t="shared" si="770"/>
        <v>32</v>
      </c>
      <c r="Q2249" s="33" t="str">
        <f t="shared" si="771"/>
        <v/>
      </c>
      <c r="R2249" s="33">
        <f t="shared" si="772"/>
        <v>10</v>
      </c>
      <c r="S2249" s="33" t="str">
        <f t="shared" si="773"/>
        <v>139_10</v>
      </c>
      <c r="T2249" s="35" t="str">
        <f t="shared" si="774"/>
        <v>139PM</v>
      </c>
      <c r="U2249" s="35" t="str">
        <f t="shared" si="775"/>
        <v>139PMEW</v>
      </c>
      <c r="V2249" s="35" t="str">
        <f t="shared" si="791"/>
        <v>2F</v>
      </c>
      <c r="W2249" s="35" t="str">
        <f t="shared" si="784"/>
        <v>139PM2F124</v>
      </c>
      <c r="X2249" s="388">
        <f t="shared" si="785"/>
        <v>1</v>
      </c>
      <c r="Y2249" s="388">
        <f t="shared" si="786"/>
        <v>3</v>
      </c>
      <c r="Z2249" s="280" t="str">
        <f t="shared" si="777"/>
        <v/>
      </c>
      <c r="AA2249" s="280" t="str">
        <f t="shared" si="778"/>
        <v/>
      </c>
      <c r="AB2249" s="389" t="str">
        <f t="shared" si="787"/>
        <v/>
      </c>
      <c r="AC2249" s="389" t="str">
        <f t="shared" si="788"/>
        <v/>
      </c>
      <c r="AD2249" s="390" t="str">
        <f t="shared" si="779"/>
        <v/>
      </c>
      <c r="AE2249" s="282">
        <f t="shared" si="780"/>
        <v>0</v>
      </c>
      <c r="AF2249" s="359">
        <f t="shared" si="781"/>
        <v>0</v>
      </c>
      <c r="AG2249" s="280">
        <f t="shared" si="782"/>
        <v>0</v>
      </c>
      <c r="AH2249" s="280">
        <f t="shared" si="776"/>
        <v>0</v>
      </c>
      <c r="AI2249" s="280">
        <f>IF(ISBLANK(T2249),AI2248,IF(COUNTIF(T$2:T2249,T2249)&gt;1,AI2248,1+MAX(AI2248,0)))</f>
        <v>60</v>
      </c>
      <c r="AL2249" s="391" t="str">
        <f t="shared" si="789"/>
        <v/>
      </c>
      <c r="AM2249" s="391" t="str">
        <f t="shared" si="790"/>
        <v/>
      </c>
      <c r="AO2249" s="310" t="str">
        <f t="shared" si="783"/>
        <v/>
      </c>
      <c r="AP2249" s="310">
        <f>SUM(AO$1:AO2249)</f>
        <v>0</v>
      </c>
      <c r="AQ2249" s="310">
        <f>SUM(AK$2:AK2249)</f>
        <v>16</v>
      </c>
      <c r="AR2249" s="310">
        <f>COUNTA(AJ$2:AJ2249)</f>
        <v>16</v>
      </c>
      <c r="AS2249" s="312"/>
      <c r="AT2249" s="312"/>
      <c r="AU2249" s="312"/>
      <c r="AV2249" s="312"/>
      <c r="AW2249" s="312"/>
      <c r="AZ2249">
        <v>1</v>
      </c>
      <c r="BA2249">
        <v>3</v>
      </c>
    </row>
    <row r="2250" spans="1:53" x14ac:dyDescent="0.25">
      <c r="A2250">
        <v>139</v>
      </c>
      <c r="B2250" t="s">
        <v>66</v>
      </c>
      <c r="C2250" t="s">
        <v>672</v>
      </c>
      <c r="D2250"/>
      <c r="E2250">
        <v>1</v>
      </c>
      <c r="F2250">
        <v>3</v>
      </c>
      <c r="G2250">
        <v>1</v>
      </c>
      <c r="H2250">
        <v>7</v>
      </c>
      <c r="I2250">
        <v>1</v>
      </c>
      <c r="J2250">
        <v>1</v>
      </c>
      <c r="K2250">
        <v>0</v>
      </c>
      <c r="L2250">
        <v>0</v>
      </c>
      <c r="M2250"/>
      <c r="O2250" s="101">
        <f>IF(ISBLANK(C2250),O2249,IF(COUNTIF(C$2:C2250,C2250)&gt;1,O2249,1+MAX(O2249,0)))</f>
        <v>58</v>
      </c>
      <c r="P2250" s="45">
        <f t="shared" si="770"/>
        <v>32</v>
      </c>
      <c r="Q2250" s="33" t="str">
        <f t="shared" si="771"/>
        <v/>
      </c>
      <c r="R2250" s="33">
        <f t="shared" si="772"/>
        <v>11</v>
      </c>
      <c r="S2250" s="33" t="str">
        <f t="shared" si="773"/>
        <v>139_11</v>
      </c>
      <c r="T2250" s="35" t="str">
        <f t="shared" si="774"/>
        <v>139PM</v>
      </c>
      <c r="U2250" s="35" t="str">
        <f t="shared" si="775"/>
        <v>139PMNS</v>
      </c>
      <c r="V2250" s="35" t="str">
        <f t="shared" si="791"/>
        <v>2F</v>
      </c>
      <c r="W2250" s="35" t="str">
        <f t="shared" si="784"/>
        <v>139PM2F131</v>
      </c>
      <c r="X2250" s="388">
        <f t="shared" si="785"/>
        <v>0</v>
      </c>
      <c r="Y2250" s="388">
        <f t="shared" si="786"/>
        <v>0</v>
      </c>
      <c r="Z2250" s="280" t="str">
        <f t="shared" si="777"/>
        <v/>
      </c>
      <c r="AA2250" s="280" t="str">
        <f t="shared" si="778"/>
        <v/>
      </c>
      <c r="AB2250" s="389" t="str">
        <f t="shared" si="787"/>
        <v/>
      </c>
      <c r="AC2250" s="389" t="str">
        <f t="shared" si="788"/>
        <v/>
      </c>
      <c r="AD2250" s="390" t="str">
        <f t="shared" si="779"/>
        <v/>
      </c>
      <c r="AE2250" s="282">
        <f t="shared" si="780"/>
        <v>0</v>
      </c>
      <c r="AF2250" s="359">
        <f t="shared" si="781"/>
        <v>0</v>
      </c>
      <c r="AG2250" s="280">
        <f t="shared" si="782"/>
        <v>0</v>
      </c>
      <c r="AH2250" s="280">
        <f t="shared" si="776"/>
        <v>0</v>
      </c>
      <c r="AI2250" s="280">
        <f>IF(ISBLANK(T2250),AI2249,IF(COUNTIF(T$2:T2250,T2250)&gt;1,AI2249,1+MAX(AI2249,0)))</f>
        <v>60</v>
      </c>
      <c r="AL2250" s="391" t="str">
        <f t="shared" si="789"/>
        <v/>
      </c>
      <c r="AM2250" s="391" t="str">
        <f t="shared" si="790"/>
        <v/>
      </c>
      <c r="AO2250" s="310" t="str">
        <f t="shared" si="783"/>
        <v/>
      </c>
      <c r="AP2250" s="310">
        <f>SUM(AO$1:AO2250)</f>
        <v>0</v>
      </c>
      <c r="AQ2250" s="310">
        <f>SUM(AK$2:AK2250)</f>
        <v>16</v>
      </c>
      <c r="AR2250" s="310">
        <f>COUNTA(AJ$2:AJ2250)</f>
        <v>16</v>
      </c>
      <c r="AS2250" s="312"/>
      <c r="AT2250" s="312"/>
      <c r="AU2250" s="312"/>
      <c r="AV2250" s="312"/>
      <c r="AW2250" s="312"/>
      <c r="AZ2250">
        <v>0</v>
      </c>
      <c r="BA2250">
        <v>0</v>
      </c>
    </row>
    <row r="2251" spans="1:53" x14ac:dyDescent="0.25">
      <c r="A2251">
        <v>139</v>
      </c>
      <c r="B2251" t="s">
        <v>66</v>
      </c>
      <c r="C2251" t="s">
        <v>672</v>
      </c>
      <c r="D2251"/>
      <c r="E2251">
        <v>1</v>
      </c>
      <c r="F2251">
        <v>3</v>
      </c>
      <c r="G2251">
        <v>2</v>
      </c>
      <c r="H2251">
        <v>32</v>
      </c>
      <c r="I2251">
        <v>11</v>
      </c>
      <c r="J2251">
        <v>11</v>
      </c>
      <c r="K2251">
        <v>3</v>
      </c>
      <c r="L2251">
        <v>5</v>
      </c>
      <c r="M2251"/>
      <c r="O2251" s="101">
        <f>IF(ISBLANK(C2251),O2250,IF(COUNTIF(C$2:C2251,C2251)&gt;1,O2250,1+MAX(O2250,0)))</f>
        <v>58</v>
      </c>
      <c r="P2251" s="45">
        <f t="shared" si="770"/>
        <v>32</v>
      </c>
      <c r="Q2251" s="33" t="str">
        <f t="shared" si="771"/>
        <v/>
      </c>
      <c r="R2251" s="33">
        <f t="shared" si="772"/>
        <v>11</v>
      </c>
      <c r="S2251" s="33" t="str">
        <f t="shared" si="773"/>
        <v>139_11</v>
      </c>
      <c r="T2251" s="35" t="str">
        <f t="shared" si="774"/>
        <v>139PM</v>
      </c>
      <c r="U2251" s="35" t="str">
        <f t="shared" si="775"/>
        <v>139PMNS</v>
      </c>
      <c r="V2251" s="35" t="str">
        <f t="shared" si="791"/>
        <v>2F</v>
      </c>
      <c r="W2251" s="35" t="str">
        <f t="shared" si="784"/>
        <v>139PM2F132</v>
      </c>
      <c r="X2251" s="388">
        <f t="shared" si="785"/>
        <v>3</v>
      </c>
      <c r="Y2251" s="388">
        <f t="shared" si="786"/>
        <v>5</v>
      </c>
      <c r="Z2251" s="280" t="str">
        <f t="shared" si="777"/>
        <v/>
      </c>
      <c r="AA2251" s="280" t="str">
        <f t="shared" si="778"/>
        <v/>
      </c>
      <c r="AB2251" s="389" t="str">
        <f t="shared" si="787"/>
        <v/>
      </c>
      <c r="AC2251" s="389" t="str">
        <f t="shared" si="788"/>
        <v/>
      </c>
      <c r="AD2251" s="390" t="str">
        <f t="shared" si="779"/>
        <v/>
      </c>
      <c r="AE2251" s="282">
        <f t="shared" si="780"/>
        <v>0</v>
      </c>
      <c r="AF2251" s="359">
        <f t="shared" si="781"/>
        <v>0</v>
      </c>
      <c r="AG2251" s="280">
        <f t="shared" si="782"/>
        <v>0</v>
      </c>
      <c r="AH2251" s="280">
        <f t="shared" si="776"/>
        <v>0</v>
      </c>
      <c r="AI2251" s="280">
        <f>IF(ISBLANK(T2251),AI2250,IF(COUNTIF(T$2:T2251,T2251)&gt;1,AI2250,1+MAX(AI2250,0)))</f>
        <v>60</v>
      </c>
      <c r="AL2251" s="391" t="str">
        <f t="shared" si="789"/>
        <v/>
      </c>
      <c r="AM2251" s="391" t="str">
        <f t="shared" si="790"/>
        <v/>
      </c>
      <c r="AO2251" s="310" t="str">
        <f t="shared" si="783"/>
        <v/>
      </c>
      <c r="AP2251" s="310">
        <f>SUM(AO$1:AO2251)</f>
        <v>0</v>
      </c>
      <c r="AQ2251" s="310">
        <f>SUM(AK$2:AK2251)</f>
        <v>16</v>
      </c>
      <c r="AR2251" s="310">
        <f>COUNTA(AJ$2:AJ2251)</f>
        <v>16</v>
      </c>
      <c r="AS2251" s="312"/>
      <c r="AT2251" s="312"/>
      <c r="AU2251" s="312"/>
      <c r="AV2251" s="312"/>
      <c r="AW2251" s="312"/>
      <c r="AZ2251">
        <v>3</v>
      </c>
      <c r="BA2251">
        <v>5</v>
      </c>
    </row>
    <row r="2252" spans="1:53" x14ac:dyDescent="0.25">
      <c r="A2252">
        <v>139</v>
      </c>
      <c r="B2252" t="s">
        <v>66</v>
      </c>
      <c r="C2252" t="s">
        <v>672</v>
      </c>
      <c r="D2252"/>
      <c r="E2252">
        <v>1</v>
      </c>
      <c r="F2252">
        <v>3</v>
      </c>
      <c r="G2252">
        <v>3</v>
      </c>
      <c r="H2252">
        <v>4</v>
      </c>
      <c r="I2252">
        <v>2</v>
      </c>
      <c r="J2252">
        <v>1</v>
      </c>
      <c r="K2252">
        <v>1</v>
      </c>
      <c r="L2252">
        <v>4</v>
      </c>
      <c r="M2252"/>
      <c r="O2252" s="101">
        <f>IF(ISBLANK(C2252),O2251,IF(COUNTIF(C$2:C2252,C2252)&gt;1,O2251,1+MAX(O2251,0)))</f>
        <v>58</v>
      </c>
      <c r="P2252" s="45">
        <f t="shared" si="770"/>
        <v>32</v>
      </c>
      <c r="Q2252" s="33" t="str">
        <f t="shared" si="771"/>
        <v/>
      </c>
      <c r="R2252" s="33">
        <f t="shared" si="772"/>
        <v>11</v>
      </c>
      <c r="S2252" s="33" t="str">
        <f t="shared" si="773"/>
        <v>139_11</v>
      </c>
      <c r="T2252" s="35" t="str">
        <f t="shared" si="774"/>
        <v>139PM</v>
      </c>
      <c r="U2252" s="35" t="str">
        <f t="shared" si="775"/>
        <v>139PMEW</v>
      </c>
      <c r="V2252" s="35" t="str">
        <f t="shared" si="791"/>
        <v>2F</v>
      </c>
      <c r="W2252" s="35" t="str">
        <f t="shared" si="784"/>
        <v>139PM2F133</v>
      </c>
      <c r="X2252" s="388">
        <f t="shared" si="785"/>
        <v>1</v>
      </c>
      <c r="Y2252" s="388">
        <f t="shared" si="786"/>
        <v>4</v>
      </c>
      <c r="Z2252" s="280" t="str">
        <f t="shared" si="777"/>
        <v/>
      </c>
      <c r="AA2252" s="280" t="str">
        <f t="shared" si="778"/>
        <v/>
      </c>
      <c r="AB2252" s="389" t="str">
        <f t="shared" si="787"/>
        <v/>
      </c>
      <c r="AC2252" s="389" t="str">
        <f t="shared" si="788"/>
        <v/>
      </c>
      <c r="AD2252" s="390" t="str">
        <f t="shared" si="779"/>
        <v/>
      </c>
      <c r="AE2252" s="282">
        <f t="shared" si="780"/>
        <v>0</v>
      </c>
      <c r="AF2252" s="359">
        <f t="shared" si="781"/>
        <v>0</v>
      </c>
      <c r="AG2252" s="280">
        <f t="shared" si="782"/>
        <v>0</v>
      </c>
      <c r="AH2252" s="280">
        <f t="shared" si="776"/>
        <v>0</v>
      </c>
      <c r="AI2252" s="280">
        <f>IF(ISBLANK(T2252),AI2251,IF(COUNTIF(T$2:T2252,T2252)&gt;1,AI2251,1+MAX(AI2251,0)))</f>
        <v>60</v>
      </c>
      <c r="AL2252" s="391" t="str">
        <f t="shared" si="789"/>
        <v/>
      </c>
      <c r="AM2252" s="391" t="str">
        <f t="shared" si="790"/>
        <v/>
      </c>
      <c r="AO2252" s="310" t="str">
        <f t="shared" si="783"/>
        <v/>
      </c>
      <c r="AP2252" s="310">
        <f>SUM(AO$1:AO2252)</f>
        <v>0</v>
      </c>
      <c r="AQ2252" s="310">
        <f>SUM(AK$2:AK2252)</f>
        <v>16</v>
      </c>
      <c r="AR2252" s="310">
        <f>COUNTA(AJ$2:AJ2252)</f>
        <v>16</v>
      </c>
      <c r="AS2252" s="312"/>
      <c r="AT2252" s="312"/>
      <c r="AU2252" s="312"/>
      <c r="AV2252" s="312"/>
      <c r="AW2252" s="312"/>
      <c r="AZ2252">
        <v>1</v>
      </c>
      <c r="BA2252">
        <v>4</v>
      </c>
    </row>
    <row r="2253" spans="1:53" x14ac:dyDescent="0.25">
      <c r="A2253">
        <v>139</v>
      </c>
      <c r="B2253" t="s">
        <v>66</v>
      </c>
      <c r="C2253" t="s">
        <v>672</v>
      </c>
      <c r="D2253"/>
      <c r="E2253">
        <v>1</v>
      </c>
      <c r="F2253">
        <v>3</v>
      </c>
      <c r="G2253">
        <v>4</v>
      </c>
      <c r="H2253">
        <v>1</v>
      </c>
      <c r="I2253">
        <v>0</v>
      </c>
      <c r="J2253">
        <v>0</v>
      </c>
      <c r="K2253">
        <v>0</v>
      </c>
      <c r="L2253">
        <v>0</v>
      </c>
      <c r="M2253"/>
      <c r="O2253" s="101">
        <f>IF(ISBLANK(C2253),O2252,IF(COUNTIF(C$2:C2253,C2253)&gt;1,O2252,1+MAX(O2252,0)))</f>
        <v>58</v>
      </c>
      <c r="P2253" s="45">
        <f t="shared" si="770"/>
        <v>32</v>
      </c>
      <c r="Q2253" s="33" t="str">
        <f t="shared" si="771"/>
        <v/>
      </c>
      <c r="R2253" s="33">
        <f t="shared" si="772"/>
        <v>11</v>
      </c>
      <c r="S2253" s="33" t="str">
        <f t="shared" si="773"/>
        <v>139_11</v>
      </c>
      <c r="T2253" s="35" t="str">
        <f t="shared" si="774"/>
        <v>139PM</v>
      </c>
      <c r="U2253" s="35" t="str">
        <f t="shared" si="775"/>
        <v>139PMEW</v>
      </c>
      <c r="V2253" s="35" t="str">
        <f t="shared" si="791"/>
        <v>2F</v>
      </c>
      <c r="W2253" s="35" t="str">
        <f t="shared" si="784"/>
        <v>139PM2F134</v>
      </c>
      <c r="X2253" s="388">
        <f t="shared" si="785"/>
        <v>0</v>
      </c>
      <c r="Y2253" s="388">
        <f t="shared" si="786"/>
        <v>0</v>
      </c>
      <c r="Z2253" s="280" t="str">
        <f t="shared" si="777"/>
        <v/>
      </c>
      <c r="AA2253" s="280" t="str">
        <f t="shared" si="778"/>
        <v/>
      </c>
      <c r="AB2253" s="389" t="str">
        <f t="shared" si="787"/>
        <v/>
      </c>
      <c r="AC2253" s="389" t="str">
        <f t="shared" si="788"/>
        <v/>
      </c>
      <c r="AD2253" s="390" t="str">
        <f t="shared" si="779"/>
        <v/>
      </c>
      <c r="AE2253" s="282">
        <f t="shared" si="780"/>
        <v>0</v>
      </c>
      <c r="AF2253" s="359">
        <f t="shared" si="781"/>
        <v>0</v>
      </c>
      <c r="AG2253" s="280">
        <f t="shared" si="782"/>
        <v>0</v>
      </c>
      <c r="AH2253" s="280">
        <f t="shared" si="776"/>
        <v>0</v>
      </c>
      <c r="AI2253" s="280">
        <f>IF(ISBLANK(T2253),AI2252,IF(COUNTIF(T$2:T2253,T2253)&gt;1,AI2252,1+MAX(AI2252,0)))</f>
        <v>60</v>
      </c>
      <c r="AL2253" s="391" t="str">
        <f t="shared" si="789"/>
        <v/>
      </c>
      <c r="AM2253" s="391" t="str">
        <f t="shared" si="790"/>
        <v/>
      </c>
      <c r="AO2253" s="310" t="str">
        <f t="shared" si="783"/>
        <v/>
      </c>
      <c r="AP2253" s="310">
        <f>SUM(AO$1:AO2253)</f>
        <v>0</v>
      </c>
      <c r="AQ2253" s="310">
        <f>SUM(AK$2:AK2253)</f>
        <v>16</v>
      </c>
      <c r="AR2253" s="310">
        <f>COUNTA(AJ$2:AJ2253)</f>
        <v>16</v>
      </c>
      <c r="AS2253" s="312"/>
      <c r="AT2253" s="312"/>
      <c r="AU2253" s="312"/>
      <c r="AV2253" s="312"/>
      <c r="AW2253" s="312"/>
      <c r="AZ2253">
        <v>0</v>
      </c>
      <c r="BA2253">
        <v>0</v>
      </c>
    </row>
    <row r="2254" spans="1:53" x14ac:dyDescent="0.25">
      <c r="A2254">
        <v>139</v>
      </c>
      <c r="B2254" t="s">
        <v>66</v>
      </c>
      <c r="C2254" t="s">
        <v>672</v>
      </c>
      <c r="D2254"/>
      <c r="E2254">
        <v>1</v>
      </c>
      <c r="F2254">
        <v>4</v>
      </c>
      <c r="G2254">
        <v>1</v>
      </c>
      <c r="H2254">
        <v>5</v>
      </c>
      <c r="I2254">
        <v>1</v>
      </c>
      <c r="J2254">
        <v>1</v>
      </c>
      <c r="K2254">
        <v>1</v>
      </c>
      <c r="L2254">
        <v>1</v>
      </c>
      <c r="M2254"/>
      <c r="O2254" s="101">
        <f>IF(ISBLANK(C2254),O2253,IF(COUNTIF(C$2:C2254,C2254)&gt;1,O2253,1+MAX(O2253,0)))</f>
        <v>58</v>
      </c>
      <c r="P2254" s="45">
        <f t="shared" si="770"/>
        <v>32</v>
      </c>
      <c r="Q2254" s="33" t="str">
        <f t="shared" si="771"/>
        <v/>
      </c>
      <c r="R2254" s="33">
        <f t="shared" si="772"/>
        <v>12</v>
      </c>
      <c r="S2254" s="33" t="str">
        <f t="shared" si="773"/>
        <v>139_12</v>
      </c>
      <c r="T2254" s="35" t="str">
        <f t="shared" si="774"/>
        <v>139PM</v>
      </c>
      <c r="U2254" s="35" t="str">
        <f t="shared" si="775"/>
        <v>139PMNS</v>
      </c>
      <c r="V2254" s="35" t="str">
        <f t="shared" si="791"/>
        <v>2F</v>
      </c>
      <c r="W2254" s="35" t="str">
        <f t="shared" si="784"/>
        <v>139PM2F141</v>
      </c>
      <c r="X2254" s="388">
        <f t="shared" si="785"/>
        <v>1</v>
      </c>
      <c r="Y2254" s="388">
        <f t="shared" si="786"/>
        <v>1</v>
      </c>
      <c r="Z2254" s="280" t="str">
        <f t="shared" si="777"/>
        <v/>
      </c>
      <c r="AA2254" s="280" t="str">
        <f t="shared" si="778"/>
        <v/>
      </c>
      <c r="AB2254" s="389" t="str">
        <f t="shared" si="787"/>
        <v/>
      </c>
      <c r="AC2254" s="389" t="str">
        <f t="shared" si="788"/>
        <v/>
      </c>
      <c r="AD2254" s="390" t="str">
        <f t="shared" si="779"/>
        <v/>
      </c>
      <c r="AE2254" s="282">
        <f t="shared" si="780"/>
        <v>0</v>
      </c>
      <c r="AF2254" s="359">
        <f t="shared" si="781"/>
        <v>0</v>
      </c>
      <c r="AG2254" s="280">
        <f t="shared" si="782"/>
        <v>0</v>
      </c>
      <c r="AH2254" s="280">
        <f t="shared" si="776"/>
        <v>0</v>
      </c>
      <c r="AI2254" s="280">
        <f>IF(ISBLANK(T2254),AI2253,IF(COUNTIF(T$2:T2254,T2254)&gt;1,AI2253,1+MAX(AI2253,0)))</f>
        <v>60</v>
      </c>
      <c r="AL2254" s="391" t="str">
        <f t="shared" si="789"/>
        <v/>
      </c>
      <c r="AM2254" s="391" t="str">
        <f t="shared" si="790"/>
        <v/>
      </c>
      <c r="AO2254" s="310" t="str">
        <f t="shared" si="783"/>
        <v/>
      </c>
      <c r="AP2254" s="310">
        <f>SUM(AO$1:AO2254)</f>
        <v>0</v>
      </c>
      <c r="AQ2254" s="310">
        <f>SUM(AK$2:AK2254)</f>
        <v>16</v>
      </c>
      <c r="AR2254" s="310">
        <f>COUNTA(AJ$2:AJ2254)</f>
        <v>16</v>
      </c>
      <c r="AS2254" s="312"/>
      <c r="AT2254" s="312"/>
      <c r="AU2254" s="312"/>
      <c r="AV2254" s="312"/>
      <c r="AW2254" s="312"/>
      <c r="AZ2254">
        <v>1</v>
      </c>
      <c r="BA2254">
        <v>1</v>
      </c>
    </row>
    <row r="2255" spans="1:53" x14ac:dyDescent="0.25">
      <c r="A2255">
        <v>139</v>
      </c>
      <c r="B2255" t="s">
        <v>66</v>
      </c>
      <c r="C2255" t="s">
        <v>672</v>
      </c>
      <c r="D2255"/>
      <c r="E2255">
        <v>1</v>
      </c>
      <c r="F2255">
        <v>4</v>
      </c>
      <c r="G2255">
        <v>2</v>
      </c>
      <c r="H2255">
        <v>25</v>
      </c>
      <c r="I2255">
        <v>4</v>
      </c>
      <c r="J2255">
        <v>6</v>
      </c>
      <c r="K2255">
        <v>1</v>
      </c>
      <c r="L2255">
        <v>3</v>
      </c>
      <c r="M2255"/>
      <c r="O2255" s="101">
        <f>IF(ISBLANK(C2255),O2254,IF(COUNTIF(C$2:C2255,C2255)&gt;1,O2254,1+MAX(O2254,0)))</f>
        <v>58</v>
      </c>
      <c r="P2255" s="45">
        <f t="shared" si="770"/>
        <v>32</v>
      </c>
      <c r="Q2255" s="33" t="str">
        <f t="shared" si="771"/>
        <v/>
      </c>
      <c r="R2255" s="33">
        <f t="shared" si="772"/>
        <v>12</v>
      </c>
      <c r="S2255" s="33" t="str">
        <f t="shared" si="773"/>
        <v>139_12</v>
      </c>
      <c r="T2255" s="35" t="str">
        <f t="shared" si="774"/>
        <v>139PM</v>
      </c>
      <c r="U2255" s="35" t="str">
        <f t="shared" si="775"/>
        <v>139PMNS</v>
      </c>
      <c r="V2255" s="35" t="str">
        <f t="shared" si="791"/>
        <v>2F</v>
      </c>
      <c r="W2255" s="35" t="str">
        <f t="shared" si="784"/>
        <v>139PM2F142</v>
      </c>
      <c r="X2255" s="388">
        <f t="shared" si="785"/>
        <v>1</v>
      </c>
      <c r="Y2255" s="388">
        <f t="shared" si="786"/>
        <v>3</v>
      </c>
      <c r="Z2255" s="280" t="str">
        <f t="shared" si="777"/>
        <v/>
      </c>
      <c r="AA2255" s="280" t="str">
        <f t="shared" si="778"/>
        <v/>
      </c>
      <c r="AB2255" s="389" t="str">
        <f t="shared" si="787"/>
        <v/>
      </c>
      <c r="AC2255" s="389" t="str">
        <f t="shared" si="788"/>
        <v/>
      </c>
      <c r="AD2255" s="390" t="str">
        <f t="shared" si="779"/>
        <v/>
      </c>
      <c r="AE2255" s="282">
        <f t="shared" si="780"/>
        <v>0</v>
      </c>
      <c r="AF2255" s="359">
        <f t="shared" si="781"/>
        <v>0</v>
      </c>
      <c r="AG2255" s="280">
        <f t="shared" si="782"/>
        <v>0</v>
      </c>
      <c r="AH2255" s="280">
        <f t="shared" si="776"/>
        <v>0</v>
      </c>
      <c r="AI2255" s="280">
        <f>IF(ISBLANK(T2255),AI2254,IF(COUNTIF(T$2:T2255,T2255)&gt;1,AI2254,1+MAX(AI2254,0)))</f>
        <v>60</v>
      </c>
      <c r="AL2255" s="391" t="str">
        <f t="shared" si="789"/>
        <v/>
      </c>
      <c r="AM2255" s="391" t="str">
        <f t="shared" si="790"/>
        <v/>
      </c>
      <c r="AO2255" s="310" t="str">
        <f t="shared" si="783"/>
        <v/>
      </c>
      <c r="AP2255" s="310">
        <f>SUM(AO$1:AO2255)</f>
        <v>0</v>
      </c>
      <c r="AQ2255" s="310">
        <f>SUM(AK$2:AK2255)</f>
        <v>16</v>
      </c>
      <c r="AR2255" s="310">
        <f>COUNTA(AJ$2:AJ2255)</f>
        <v>16</v>
      </c>
      <c r="AS2255" s="312"/>
      <c r="AT2255" s="312"/>
      <c r="AU2255" s="312"/>
      <c r="AV2255" s="312"/>
      <c r="AW2255" s="312"/>
      <c r="AZ2255">
        <v>1</v>
      </c>
      <c r="BA2255">
        <v>3</v>
      </c>
    </row>
    <row r="2256" spans="1:53" x14ac:dyDescent="0.25">
      <c r="A2256">
        <v>139</v>
      </c>
      <c r="B2256" t="s">
        <v>66</v>
      </c>
      <c r="C2256" t="s">
        <v>672</v>
      </c>
      <c r="D2256"/>
      <c r="E2256">
        <v>1</v>
      </c>
      <c r="F2256">
        <v>4</v>
      </c>
      <c r="G2256">
        <v>3</v>
      </c>
      <c r="H2256">
        <v>2</v>
      </c>
      <c r="I2256">
        <v>1</v>
      </c>
      <c r="J2256">
        <v>0</v>
      </c>
      <c r="K2256">
        <v>1</v>
      </c>
      <c r="L2256">
        <v>2</v>
      </c>
      <c r="M2256"/>
      <c r="O2256" s="101">
        <f>IF(ISBLANK(C2256),O2255,IF(COUNTIF(C$2:C2256,C2256)&gt;1,O2255,1+MAX(O2255,0)))</f>
        <v>58</v>
      </c>
      <c r="P2256" s="45">
        <f t="shared" si="770"/>
        <v>32</v>
      </c>
      <c r="Q2256" s="33" t="str">
        <f t="shared" si="771"/>
        <v/>
      </c>
      <c r="R2256" s="33">
        <f t="shared" si="772"/>
        <v>12</v>
      </c>
      <c r="S2256" s="33" t="str">
        <f t="shared" si="773"/>
        <v>139_12</v>
      </c>
      <c r="T2256" s="35" t="str">
        <f t="shared" si="774"/>
        <v>139PM</v>
      </c>
      <c r="U2256" s="35" t="str">
        <f t="shared" si="775"/>
        <v>139PMEW</v>
      </c>
      <c r="V2256" s="35" t="str">
        <f t="shared" si="791"/>
        <v>2F</v>
      </c>
      <c r="W2256" s="35" t="str">
        <f t="shared" si="784"/>
        <v>139PM2F143</v>
      </c>
      <c r="X2256" s="388">
        <f t="shared" si="785"/>
        <v>1</v>
      </c>
      <c r="Y2256" s="388">
        <f t="shared" si="786"/>
        <v>2</v>
      </c>
      <c r="Z2256" s="280" t="str">
        <f t="shared" si="777"/>
        <v/>
      </c>
      <c r="AA2256" s="280" t="str">
        <f t="shared" si="778"/>
        <v/>
      </c>
      <c r="AB2256" s="389" t="str">
        <f t="shared" si="787"/>
        <v/>
      </c>
      <c r="AC2256" s="389" t="str">
        <f t="shared" si="788"/>
        <v/>
      </c>
      <c r="AD2256" s="390" t="str">
        <f t="shared" si="779"/>
        <v/>
      </c>
      <c r="AE2256" s="282">
        <f t="shared" si="780"/>
        <v>0</v>
      </c>
      <c r="AF2256" s="359">
        <f t="shared" si="781"/>
        <v>0</v>
      </c>
      <c r="AG2256" s="280">
        <f t="shared" si="782"/>
        <v>0</v>
      </c>
      <c r="AH2256" s="280">
        <f t="shared" si="776"/>
        <v>0</v>
      </c>
      <c r="AI2256" s="280">
        <f>IF(ISBLANK(T2256),AI2255,IF(COUNTIF(T$2:T2256,T2256)&gt;1,AI2255,1+MAX(AI2255,0)))</f>
        <v>60</v>
      </c>
      <c r="AL2256" s="391" t="str">
        <f t="shared" si="789"/>
        <v/>
      </c>
      <c r="AM2256" s="391" t="str">
        <f t="shared" si="790"/>
        <v/>
      </c>
      <c r="AO2256" s="310" t="str">
        <f t="shared" si="783"/>
        <v/>
      </c>
      <c r="AP2256" s="310">
        <f>SUM(AO$1:AO2256)</f>
        <v>0</v>
      </c>
      <c r="AQ2256" s="310">
        <f>SUM(AK$2:AK2256)</f>
        <v>16</v>
      </c>
      <c r="AR2256" s="310">
        <f>COUNTA(AJ$2:AJ2256)</f>
        <v>16</v>
      </c>
      <c r="AS2256" s="312"/>
      <c r="AT2256" s="312"/>
      <c r="AU2256" s="312"/>
      <c r="AV2256" s="312"/>
      <c r="AW2256" s="312"/>
      <c r="AZ2256">
        <v>1</v>
      </c>
      <c r="BA2256">
        <v>2</v>
      </c>
    </row>
    <row r="2257" spans="1:53" x14ac:dyDescent="0.25">
      <c r="A2257">
        <v>139</v>
      </c>
      <c r="B2257" t="s">
        <v>66</v>
      </c>
      <c r="C2257" t="s">
        <v>672</v>
      </c>
      <c r="D2257"/>
      <c r="E2257">
        <v>1</v>
      </c>
      <c r="F2257">
        <v>4</v>
      </c>
      <c r="G2257">
        <v>4</v>
      </c>
      <c r="H2257">
        <v>2</v>
      </c>
      <c r="I2257">
        <v>1</v>
      </c>
      <c r="J2257">
        <v>1</v>
      </c>
      <c r="K2257">
        <v>0</v>
      </c>
      <c r="L2257">
        <v>2</v>
      </c>
      <c r="M2257"/>
      <c r="O2257" s="101">
        <f>IF(ISBLANK(C2257),O2256,IF(COUNTIF(C$2:C2257,C2257)&gt;1,O2256,1+MAX(O2256,0)))</f>
        <v>58</v>
      </c>
      <c r="P2257" s="45">
        <f t="shared" si="770"/>
        <v>32</v>
      </c>
      <c r="Q2257" s="33" t="str">
        <f t="shared" si="771"/>
        <v/>
      </c>
      <c r="R2257" s="33">
        <f t="shared" si="772"/>
        <v>12</v>
      </c>
      <c r="S2257" s="33" t="str">
        <f t="shared" si="773"/>
        <v>139_12</v>
      </c>
      <c r="T2257" s="35" t="str">
        <f t="shared" si="774"/>
        <v>139PM</v>
      </c>
      <c r="U2257" s="35" t="str">
        <f t="shared" si="775"/>
        <v>139PMEW</v>
      </c>
      <c r="V2257" s="35" t="str">
        <f t="shared" si="791"/>
        <v>2F</v>
      </c>
      <c r="W2257" s="35" t="str">
        <f t="shared" si="784"/>
        <v>139PM2F144</v>
      </c>
      <c r="X2257" s="388">
        <f t="shared" si="785"/>
        <v>0</v>
      </c>
      <c r="Y2257" s="388">
        <f t="shared" si="786"/>
        <v>2</v>
      </c>
      <c r="Z2257" s="280" t="str">
        <f t="shared" si="777"/>
        <v/>
      </c>
      <c r="AA2257" s="280" t="str">
        <f t="shared" si="778"/>
        <v/>
      </c>
      <c r="AB2257" s="389" t="str">
        <f t="shared" si="787"/>
        <v/>
      </c>
      <c r="AC2257" s="389" t="str">
        <f t="shared" si="788"/>
        <v/>
      </c>
      <c r="AD2257" s="390" t="str">
        <f t="shared" si="779"/>
        <v/>
      </c>
      <c r="AE2257" s="282">
        <f t="shared" si="780"/>
        <v>0</v>
      </c>
      <c r="AF2257" s="359">
        <f t="shared" si="781"/>
        <v>0</v>
      </c>
      <c r="AG2257" s="280">
        <f t="shared" si="782"/>
        <v>0</v>
      </c>
      <c r="AH2257" s="280">
        <f t="shared" si="776"/>
        <v>0</v>
      </c>
      <c r="AI2257" s="280">
        <f>IF(ISBLANK(T2257),AI2256,IF(COUNTIF(T$2:T2257,T2257)&gt;1,AI2256,1+MAX(AI2256,0)))</f>
        <v>60</v>
      </c>
      <c r="AL2257" s="391" t="str">
        <f t="shared" si="789"/>
        <v/>
      </c>
      <c r="AM2257" s="391" t="str">
        <f t="shared" si="790"/>
        <v/>
      </c>
      <c r="AO2257" s="310" t="str">
        <f t="shared" si="783"/>
        <v/>
      </c>
      <c r="AP2257" s="310">
        <f>SUM(AO$1:AO2257)</f>
        <v>0</v>
      </c>
      <c r="AQ2257" s="310">
        <f>SUM(AK$2:AK2257)</f>
        <v>16</v>
      </c>
      <c r="AR2257" s="310">
        <f>COUNTA(AJ$2:AJ2257)</f>
        <v>16</v>
      </c>
      <c r="AS2257" s="312"/>
      <c r="AT2257" s="312"/>
      <c r="AU2257" s="312"/>
      <c r="AV2257" s="312"/>
      <c r="AW2257" s="312"/>
      <c r="AZ2257">
        <v>0</v>
      </c>
      <c r="BA2257">
        <v>2</v>
      </c>
    </row>
    <row r="2258" spans="1:53" x14ac:dyDescent="0.25">
      <c r="A2258">
        <v>139</v>
      </c>
      <c r="B2258" t="s">
        <v>66</v>
      </c>
      <c r="C2258" t="s">
        <v>672</v>
      </c>
      <c r="D2258"/>
      <c r="E2258">
        <v>2</v>
      </c>
      <c r="F2258">
        <v>1</v>
      </c>
      <c r="G2258">
        <v>1</v>
      </c>
      <c r="H2258">
        <v>6</v>
      </c>
      <c r="I2258">
        <v>0</v>
      </c>
      <c r="J2258">
        <v>2</v>
      </c>
      <c r="K2258">
        <v>0</v>
      </c>
      <c r="L2258">
        <v>0</v>
      </c>
      <c r="M2258"/>
      <c r="O2258" s="101">
        <f>IF(ISBLANK(C2258),O2257,IF(COUNTIF(C$2:C2258,C2258)&gt;1,O2257,1+MAX(O2257,0)))</f>
        <v>58</v>
      </c>
      <c r="P2258" s="45">
        <f t="shared" si="770"/>
        <v>32</v>
      </c>
      <c r="Q2258" s="33" t="str">
        <f t="shared" si="771"/>
        <v/>
      </c>
      <c r="R2258" s="33">
        <f t="shared" si="772"/>
        <v>13</v>
      </c>
      <c r="S2258" s="33" t="str">
        <f t="shared" si="773"/>
        <v>139_13</v>
      </c>
      <c r="T2258" s="35" t="str">
        <f t="shared" si="774"/>
        <v>139PM</v>
      </c>
      <c r="U2258" s="35" t="str">
        <f t="shared" si="775"/>
        <v>139PMNS</v>
      </c>
      <c r="V2258" s="35" t="str">
        <f t="shared" si="791"/>
        <v>2F</v>
      </c>
      <c r="W2258" s="35" t="str">
        <f t="shared" si="784"/>
        <v>139PM2F211</v>
      </c>
      <c r="X2258" s="388">
        <f t="shared" si="785"/>
        <v>0</v>
      </c>
      <c r="Y2258" s="388">
        <f t="shared" si="786"/>
        <v>0</v>
      </c>
      <c r="Z2258" s="280" t="str">
        <f t="shared" si="777"/>
        <v/>
      </c>
      <c r="AA2258" s="280" t="str">
        <f t="shared" si="778"/>
        <v/>
      </c>
      <c r="AB2258" s="389" t="str">
        <f t="shared" si="787"/>
        <v/>
      </c>
      <c r="AC2258" s="389" t="str">
        <f t="shared" si="788"/>
        <v/>
      </c>
      <c r="AD2258" s="390" t="str">
        <f t="shared" si="779"/>
        <v/>
      </c>
      <c r="AE2258" s="282">
        <f t="shared" si="780"/>
        <v>0</v>
      </c>
      <c r="AF2258" s="359">
        <f t="shared" si="781"/>
        <v>0</v>
      </c>
      <c r="AG2258" s="280">
        <f t="shared" si="782"/>
        <v>0</v>
      </c>
      <c r="AH2258" s="280">
        <f t="shared" si="776"/>
        <v>0</v>
      </c>
      <c r="AI2258" s="280">
        <f>IF(ISBLANK(T2258),AI2257,IF(COUNTIF(T$2:T2258,T2258)&gt;1,AI2257,1+MAX(AI2257,0)))</f>
        <v>60</v>
      </c>
      <c r="AL2258" s="391" t="str">
        <f t="shared" si="789"/>
        <v/>
      </c>
      <c r="AM2258" s="391" t="str">
        <f t="shared" si="790"/>
        <v/>
      </c>
      <c r="AO2258" s="310" t="str">
        <f t="shared" si="783"/>
        <v/>
      </c>
      <c r="AP2258" s="310">
        <f>SUM(AO$1:AO2258)</f>
        <v>0</v>
      </c>
      <c r="AQ2258" s="310">
        <f>SUM(AK$2:AK2258)</f>
        <v>16</v>
      </c>
      <c r="AR2258" s="310">
        <f>COUNTA(AJ$2:AJ2258)</f>
        <v>16</v>
      </c>
      <c r="AS2258" s="312"/>
      <c r="AT2258" s="312"/>
      <c r="AU2258" s="312"/>
      <c r="AV2258" s="312"/>
      <c r="AW2258" s="312"/>
      <c r="AZ2258">
        <v>0</v>
      </c>
      <c r="BA2258">
        <v>0</v>
      </c>
    </row>
    <row r="2259" spans="1:53" x14ac:dyDescent="0.25">
      <c r="A2259">
        <v>139</v>
      </c>
      <c r="B2259" t="s">
        <v>66</v>
      </c>
      <c r="C2259" t="s">
        <v>672</v>
      </c>
      <c r="D2259"/>
      <c r="E2259">
        <v>2</v>
      </c>
      <c r="F2259">
        <v>1</v>
      </c>
      <c r="G2259">
        <v>2</v>
      </c>
      <c r="H2259">
        <v>26</v>
      </c>
      <c r="I2259">
        <v>9</v>
      </c>
      <c r="J2259">
        <v>14</v>
      </c>
      <c r="K2259">
        <v>2</v>
      </c>
      <c r="L2259">
        <v>1</v>
      </c>
      <c r="M2259"/>
      <c r="O2259" s="101">
        <f>IF(ISBLANK(C2259),O2258,IF(COUNTIF(C$2:C2259,C2259)&gt;1,O2258,1+MAX(O2258,0)))</f>
        <v>58</v>
      </c>
      <c r="P2259" s="45">
        <f t="shared" si="770"/>
        <v>32</v>
      </c>
      <c r="Q2259" s="33" t="str">
        <f t="shared" si="771"/>
        <v/>
      </c>
      <c r="R2259" s="33">
        <f t="shared" si="772"/>
        <v>13</v>
      </c>
      <c r="S2259" s="33" t="str">
        <f t="shared" si="773"/>
        <v>139_13</v>
      </c>
      <c r="T2259" s="35" t="str">
        <f t="shared" si="774"/>
        <v>139PM</v>
      </c>
      <c r="U2259" s="35" t="str">
        <f t="shared" si="775"/>
        <v>139PMNS</v>
      </c>
      <c r="V2259" s="35" t="str">
        <f t="shared" si="791"/>
        <v>2F</v>
      </c>
      <c r="W2259" s="35" t="str">
        <f t="shared" si="784"/>
        <v>139PM2F212</v>
      </c>
      <c r="X2259" s="388">
        <f t="shared" si="785"/>
        <v>2</v>
      </c>
      <c r="Y2259" s="388">
        <f t="shared" si="786"/>
        <v>1</v>
      </c>
      <c r="Z2259" s="280" t="str">
        <f t="shared" si="777"/>
        <v/>
      </c>
      <c r="AA2259" s="280" t="str">
        <f t="shared" si="778"/>
        <v/>
      </c>
      <c r="AB2259" s="389" t="str">
        <f t="shared" si="787"/>
        <v/>
      </c>
      <c r="AC2259" s="389" t="str">
        <f t="shared" si="788"/>
        <v/>
      </c>
      <c r="AD2259" s="390" t="str">
        <f t="shared" si="779"/>
        <v/>
      </c>
      <c r="AE2259" s="282">
        <f t="shared" si="780"/>
        <v>0</v>
      </c>
      <c r="AF2259" s="359">
        <f t="shared" si="781"/>
        <v>0</v>
      </c>
      <c r="AG2259" s="280">
        <f t="shared" si="782"/>
        <v>0</v>
      </c>
      <c r="AH2259" s="280">
        <f t="shared" si="776"/>
        <v>0</v>
      </c>
      <c r="AI2259" s="280">
        <f>IF(ISBLANK(T2259),AI2258,IF(COUNTIF(T$2:T2259,T2259)&gt;1,AI2258,1+MAX(AI2258,0)))</f>
        <v>60</v>
      </c>
      <c r="AL2259" s="391" t="str">
        <f t="shared" si="789"/>
        <v/>
      </c>
      <c r="AM2259" s="391" t="str">
        <f t="shared" si="790"/>
        <v/>
      </c>
      <c r="AO2259" s="310" t="str">
        <f t="shared" si="783"/>
        <v/>
      </c>
      <c r="AP2259" s="310">
        <f>SUM(AO$1:AO2259)</f>
        <v>0</v>
      </c>
      <c r="AQ2259" s="310">
        <f>SUM(AK$2:AK2259)</f>
        <v>16</v>
      </c>
      <c r="AR2259" s="310">
        <f>COUNTA(AJ$2:AJ2259)</f>
        <v>16</v>
      </c>
      <c r="AS2259" s="312"/>
      <c r="AT2259" s="312"/>
      <c r="AU2259" s="312"/>
      <c r="AV2259" s="312"/>
      <c r="AW2259" s="312"/>
      <c r="AZ2259">
        <v>2</v>
      </c>
      <c r="BA2259">
        <v>1</v>
      </c>
    </row>
    <row r="2260" spans="1:53" x14ac:dyDescent="0.25">
      <c r="A2260">
        <v>139</v>
      </c>
      <c r="B2260" t="s">
        <v>66</v>
      </c>
      <c r="C2260" t="s">
        <v>672</v>
      </c>
      <c r="D2260"/>
      <c r="E2260">
        <v>2</v>
      </c>
      <c r="F2260">
        <v>1</v>
      </c>
      <c r="G2260">
        <v>3</v>
      </c>
      <c r="H2260">
        <v>0</v>
      </c>
      <c r="I2260">
        <v>0</v>
      </c>
      <c r="J2260">
        <v>0</v>
      </c>
      <c r="K2260">
        <v>0</v>
      </c>
      <c r="L2260">
        <v>0</v>
      </c>
      <c r="M2260"/>
      <c r="O2260" s="101">
        <f>IF(ISBLANK(C2260),O2259,IF(COUNTIF(C$2:C2260,C2260)&gt;1,O2259,1+MAX(O2259,0)))</f>
        <v>58</v>
      </c>
      <c r="P2260" s="45">
        <f t="shared" si="770"/>
        <v>32</v>
      </c>
      <c r="Q2260" s="33" t="str">
        <f t="shared" si="771"/>
        <v/>
      </c>
      <c r="R2260" s="33">
        <f t="shared" si="772"/>
        <v>13</v>
      </c>
      <c r="S2260" s="33" t="str">
        <f t="shared" si="773"/>
        <v>139_13</v>
      </c>
      <c r="T2260" s="35" t="str">
        <f t="shared" si="774"/>
        <v>139PM</v>
      </c>
      <c r="U2260" s="35" t="str">
        <f t="shared" si="775"/>
        <v>139PMEW</v>
      </c>
      <c r="V2260" s="35" t="str">
        <f t="shared" si="791"/>
        <v>2F</v>
      </c>
      <c r="W2260" s="35" t="str">
        <f t="shared" si="784"/>
        <v>139PM2F213</v>
      </c>
      <c r="X2260" s="388">
        <f t="shared" si="785"/>
        <v>0</v>
      </c>
      <c r="Y2260" s="388">
        <f t="shared" si="786"/>
        <v>0</v>
      </c>
      <c r="Z2260" s="280" t="str">
        <f t="shared" si="777"/>
        <v/>
      </c>
      <c r="AA2260" s="280" t="str">
        <f t="shared" si="778"/>
        <v/>
      </c>
      <c r="AB2260" s="389" t="str">
        <f t="shared" si="787"/>
        <v/>
      </c>
      <c r="AC2260" s="389" t="str">
        <f t="shared" si="788"/>
        <v/>
      </c>
      <c r="AD2260" s="390" t="str">
        <f t="shared" si="779"/>
        <v/>
      </c>
      <c r="AE2260" s="282">
        <f t="shared" si="780"/>
        <v>0</v>
      </c>
      <c r="AF2260" s="359">
        <f t="shared" si="781"/>
        <v>0</v>
      </c>
      <c r="AG2260" s="280">
        <f t="shared" si="782"/>
        <v>0</v>
      </c>
      <c r="AH2260" s="280">
        <f t="shared" si="776"/>
        <v>0</v>
      </c>
      <c r="AI2260" s="280">
        <f>IF(ISBLANK(T2260),AI2259,IF(COUNTIF(T$2:T2260,T2260)&gt;1,AI2259,1+MAX(AI2259,0)))</f>
        <v>60</v>
      </c>
      <c r="AL2260" s="391" t="str">
        <f t="shared" si="789"/>
        <v/>
      </c>
      <c r="AM2260" s="391" t="str">
        <f t="shared" si="790"/>
        <v/>
      </c>
      <c r="AO2260" s="310" t="str">
        <f t="shared" si="783"/>
        <v/>
      </c>
      <c r="AP2260" s="310">
        <f>SUM(AO$1:AO2260)</f>
        <v>0</v>
      </c>
      <c r="AQ2260" s="310">
        <f>SUM(AK$2:AK2260)</f>
        <v>16</v>
      </c>
      <c r="AR2260" s="310">
        <f>COUNTA(AJ$2:AJ2260)</f>
        <v>16</v>
      </c>
      <c r="AS2260" s="312"/>
      <c r="AT2260" s="312"/>
      <c r="AU2260" s="312"/>
      <c r="AV2260" s="312"/>
      <c r="AW2260" s="312"/>
      <c r="AZ2260">
        <v>0</v>
      </c>
      <c r="BA2260">
        <v>0</v>
      </c>
    </row>
    <row r="2261" spans="1:53" x14ac:dyDescent="0.25">
      <c r="A2261">
        <v>139</v>
      </c>
      <c r="B2261" t="s">
        <v>66</v>
      </c>
      <c r="C2261" t="s">
        <v>672</v>
      </c>
      <c r="D2261"/>
      <c r="E2261">
        <v>2</v>
      </c>
      <c r="F2261">
        <v>1</v>
      </c>
      <c r="G2261">
        <v>4</v>
      </c>
      <c r="H2261">
        <v>1</v>
      </c>
      <c r="I2261">
        <v>0</v>
      </c>
      <c r="J2261">
        <v>0</v>
      </c>
      <c r="K2261">
        <v>0</v>
      </c>
      <c r="L2261">
        <v>0</v>
      </c>
      <c r="M2261"/>
      <c r="O2261" s="101">
        <f>IF(ISBLANK(C2261),O2260,IF(COUNTIF(C$2:C2261,C2261)&gt;1,O2260,1+MAX(O2260,0)))</f>
        <v>58</v>
      </c>
      <c r="P2261" s="45">
        <f t="shared" si="770"/>
        <v>32</v>
      </c>
      <c r="Q2261" s="33" t="str">
        <f t="shared" si="771"/>
        <v/>
      </c>
      <c r="R2261" s="33">
        <f t="shared" si="772"/>
        <v>13</v>
      </c>
      <c r="S2261" s="33" t="str">
        <f t="shared" si="773"/>
        <v>139_13</v>
      </c>
      <c r="T2261" s="35" t="str">
        <f t="shared" si="774"/>
        <v>139PM</v>
      </c>
      <c r="U2261" s="35" t="str">
        <f t="shared" si="775"/>
        <v>139PMEW</v>
      </c>
      <c r="V2261" s="35" t="str">
        <f t="shared" si="791"/>
        <v>2F</v>
      </c>
      <c r="W2261" s="35" t="str">
        <f t="shared" si="784"/>
        <v>139PM2F214</v>
      </c>
      <c r="X2261" s="388">
        <f t="shared" si="785"/>
        <v>0</v>
      </c>
      <c r="Y2261" s="388">
        <f t="shared" si="786"/>
        <v>0</v>
      </c>
      <c r="Z2261" s="280" t="str">
        <f t="shared" si="777"/>
        <v/>
      </c>
      <c r="AA2261" s="280" t="str">
        <f t="shared" si="778"/>
        <v/>
      </c>
      <c r="AB2261" s="389" t="str">
        <f t="shared" si="787"/>
        <v/>
      </c>
      <c r="AC2261" s="389" t="str">
        <f t="shared" si="788"/>
        <v/>
      </c>
      <c r="AD2261" s="390" t="str">
        <f t="shared" si="779"/>
        <v/>
      </c>
      <c r="AE2261" s="282">
        <f t="shared" si="780"/>
        <v>0</v>
      </c>
      <c r="AF2261" s="359">
        <f t="shared" si="781"/>
        <v>0</v>
      </c>
      <c r="AG2261" s="280">
        <f t="shared" si="782"/>
        <v>0</v>
      </c>
      <c r="AH2261" s="280">
        <f t="shared" si="776"/>
        <v>0</v>
      </c>
      <c r="AI2261" s="280">
        <f>IF(ISBLANK(T2261),AI2260,IF(COUNTIF(T$2:T2261,T2261)&gt;1,AI2260,1+MAX(AI2260,0)))</f>
        <v>60</v>
      </c>
      <c r="AL2261" s="391" t="str">
        <f t="shared" si="789"/>
        <v/>
      </c>
      <c r="AM2261" s="391" t="str">
        <f t="shared" si="790"/>
        <v/>
      </c>
      <c r="AO2261" s="310" t="str">
        <f t="shared" si="783"/>
        <v/>
      </c>
      <c r="AP2261" s="310">
        <f>SUM(AO$1:AO2261)</f>
        <v>0</v>
      </c>
      <c r="AQ2261" s="310">
        <f>SUM(AK$2:AK2261)</f>
        <v>16</v>
      </c>
      <c r="AR2261" s="310">
        <f>COUNTA(AJ$2:AJ2261)</f>
        <v>16</v>
      </c>
      <c r="AS2261" s="312"/>
      <c r="AT2261" s="312"/>
      <c r="AU2261" s="312"/>
      <c r="AV2261" s="312"/>
      <c r="AW2261" s="312"/>
      <c r="AZ2261">
        <v>0</v>
      </c>
      <c r="BA2261">
        <v>0</v>
      </c>
    </row>
    <row r="2262" spans="1:53" x14ac:dyDescent="0.25">
      <c r="A2262">
        <v>139</v>
      </c>
      <c r="B2262" t="s">
        <v>66</v>
      </c>
      <c r="C2262" t="s">
        <v>672</v>
      </c>
      <c r="D2262"/>
      <c r="E2262">
        <v>2</v>
      </c>
      <c r="F2262">
        <v>2</v>
      </c>
      <c r="G2262">
        <v>1</v>
      </c>
      <c r="H2262">
        <v>7</v>
      </c>
      <c r="I2262">
        <v>0</v>
      </c>
      <c r="J2262">
        <v>4</v>
      </c>
      <c r="K2262">
        <v>0</v>
      </c>
      <c r="L2262">
        <v>2</v>
      </c>
      <c r="M2262"/>
      <c r="O2262" s="101">
        <f>IF(ISBLANK(C2262),O2261,IF(COUNTIF(C$2:C2262,C2262)&gt;1,O2261,1+MAX(O2261,0)))</f>
        <v>58</v>
      </c>
      <c r="P2262" s="45">
        <f t="shared" si="770"/>
        <v>32</v>
      </c>
      <c r="Q2262" s="33" t="str">
        <f t="shared" si="771"/>
        <v/>
      </c>
      <c r="R2262" s="33">
        <f t="shared" si="772"/>
        <v>14</v>
      </c>
      <c r="S2262" s="33" t="str">
        <f t="shared" si="773"/>
        <v>139_14</v>
      </c>
      <c r="T2262" s="35" t="str">
        <f t="shared" si="774"/>
        <v>139PM</v>
      </c>
      <c r="U2262" s="35" t="str">
        <f t="shared" si="775"/>
        <v>139PMNS</v>
      </c>
      <c r="V2262" s="35" t="str">
        <f t="shared" si="791"/>
        <v>2F</v>
      </c>
      <c r="W2262" s="35" t="str">
        <f t="shared" si="784"/>
        <v>139PM2F221</v>
      </c>
      <c r="X2262" s="388">
        <f t="shared" si="785"/>
        <v>0</v>
      </c>
      <c r="Y2262" s="388">
        <f t="shared" si="786"/>
        <v>2</v>
      </c>
      <c r="Z2262" s="280" t="str">
        <f t="shared" si="777"/>
        <v/>
      </c>
      <c r="AA2262" s="280" t="str">
        <f t="shared" si="778"/>
        <v/>
      </c>
      <c r="AB2262" s="389" t="str">
        <f t="shared" si="787"/>
        <v/>
      </c>
      <c r="AC2262" s="389" t="str">
        <f t="shared" si="788"/>
        <v/>
      </c>
      <c r="AD2262" s="390" t="str">
        <f t="shared" si="779"/>
        <v/>
      </c>
      <c r="AE2262" s="282">
        <f t="shared" si="780"/>
        <v>0</v>
      </c>
      <c r="AF2262" s="359">
        <f t="shared" si="781"/>
        <v>0</v>
      </c>
      <c r="AG2262" s="280">
        <f t="shared" si="782"/>
        <v>0</v>
      </c>
      <c r="AH2262" s="280">
        <f t="shared" si="776"/>
        <v>0</v>
      </c>
      <c r="AI2262" s="280">
        <f>IF(ISBLANK(T2262),AI2261,IF(COUNTIF(T$2:T2262,T2262)&gt;1,AI2261,1+MAX(AI2261,0)))</f>
        <v>60</v>
      </c>
      <c r="AL2262" s="391" t="str">
        <f t="shared" si="789"/>
        <v/>
      </c>
      <c r="AM2262" s="391" t="str">
        <f t="shared" si="790"/>
        <v/>
      </c>
      <c r="AO2262" s="310" t="str">
        <f t="shared" si="783"/>
        <v/>
      </c>
      <c r="AP2262" s="310">
        <f>SUM(AO$1:AO2262)</f>
        <v>0</v>
      </c>
      <c r="AQ2262" s="310">
        <f>SUM(AK$2:AK2262)</f>
        <v>16</v>
      </c>
      <c r="AR2262" s="310">
        <f>COUNTA(AJ$2:AJ2262)</f>
        <v>16</v>
      </c>
      <c r="AS2262" s="312"/>
      <c r="AT2262" s="312"/>
      <c r="AU2262" s="312"/>
      <c r="AV2262" s="312"/>
      <c r="AW2262" s="312"/>
      <c r="AZ2262">
        <v>0</v>
      </c>
      <c r="BA2262">
        <v>2</v>
      </c>
    </row>
    <row r="2263" spans="1:53" x14ac:dyDescent="0.25">
      <c r="A2263">
        <v>139</v>
      </c>
      <c r="B2263" t="s">
        <v>66</v>
      </c>
      <c r="C2263" t="s">
        <v>672</v>
      </c>
      <c r="D2263"/>
      <c r="E2263">
        <v>2</v>
      </c>
      <c r="F2263">
        <v>2</v>
      </c>
      <c r="G2263">
        <v>2</v>
      </c>
      <c r="H2263">
        <v>37</v>
      </c>
      <c r="I2263">
        <v>10</v>
      </c>
      <c r="J2263">
        <v>20</v>
      </c>
      <c r="K2263">
        <v>1</v>
      </c>
      <c r="L2263">
        <v>2</v>
      </c>
      <c r="M2263"/>
      <c r="O2263" s="101">
        <f>IF(ISBLANK(C2263),O2262,IF(COUNTIF(C$2:C2263,C2263)&gt;1,O2262,1+MAX(O2262,0)))</f>
        <v>58</v>
      </c>
      <c r="P2263" s="45">
        <f t="shared" si="770"/>
        <v>32</v>
      </c>
      <c r="Q2263" s="33" t="str">
        <f t="shared" si="771"/>
        <v/>
      </c>
      <c r="R2263" s="33">
        <f t="shared" si="772"/>
        <v>14</v>
      </c>
      <c r="S2263" s="33" t="str">
        <f t="shared" si="773"/>
        <v>139_14</v>
      </c>
      <c r="T2263" s="35" t="str">
        <f t="shared" si="774"/>
        <v>139PM</v>
      </c>
      <c r="U2263" s="35" t="str">
        <f t="shared" si="775"/>
        <v>139PMNS</v>
      </c>
      <c r="V2263" s="35" t="str">
        <f t="shared" si="791"/>
        <v>2F</v>
      </c>
      <c r="W2263" s="35" t="str">
        <f t="shared" si="784"/>
        <v>139PM2F222</v>
      </c>
      <c r="X2263" s="388">
        <f t="shared" si="785"/>
        <v>1</v>
      </c>
      <c r="Y2263" s="388">
        <f t="shared" si="786"/>
        <v>2</v>
      </c>
      <c r="Z2263" s="280" t="str">
        <f t="shared" si="777"/>
        <v/>
      </c>
      <c r="AA2263" s="280" t="str">
        <f t="shared" si="778"/>
        <v/>
      </c>
      <c r="AB2263" s="389" t="str">
        <f t="shared" si="787"/>
        <v/>
      </c>
      <c r="AC2263" s="389" t="str">
        <f t="shared" si="788"/>
        <v/>
      </c>
      <c r="AD2263" s="390" t="str">
        <f t="shared" si="779"/>
        <v/>
      </c>
      <c r="AE2263" s="282">
        <f t="shared" si="780"/>
        <v>0</v>
      </c>
      <c r="AF2263" s="359">
        <f t="shared" si="781"/>
        <v>0</v>
      </c>
      <c r="AG2263" s="280">
        <f t="shared" si="782"/>
        <v>0</v>
      </c>
      <c r="AH2263" s="280">
        <f t="shared" si="776"/>
        <v>0</v>
      </c>
      <c r="AI2263" s="280">
        <f>IF(ISBLANK(T2263),AI2262,IF(COUNTIF(T$2:T2263,T2263)&gt;1,AI2262,1+MAX(AI2262,0)))</f>
        <v>60</v>
      </c>
      <c r="AL2263" s="391" t="str">
        <f t="shared" si="789"/>
        <v/>
      </c>
      <c r="AM2263" s="391" t="str">
        <f t="shared" si="790"/>
        <v/>
      </c>
      <c r="AO2263" s="310" t="str">
        <f t="shared" si="783"/>
        <v/>
      </c>
      <c r="AP2263" s="310">
        <f>SUM(AO$1:AO2263)</f>
        <v>0</v>
      </c>
      <c r="AQ2263" s="310">
        <f>SUM(AK$2:AK2263)</f>
        <v>16</v>
      </c>
      <c r="AR2263" s="310">
        <f>COUNTA(AJ$2:AJ2263)</f>
        <v>16</v>
      </c>
      <c r="AS2263" s="312"/>
      <c r="AT2263" s="312"/>
      <c r="AU2263" s="312"/>
      <c r="AV2263" s="312"/>
      <c r="AW2263" s="312"/>
      <c r="AZ2263">
        <v>1</v>
      </c>
      <c r="BA2263">
        <v>2</v>
      </c>
    </row>
    <row r="2264" spans="1:53" x14ac:dyDescent="0.25">
      <c r="A2264">
        <v>139</v>
      </c>
      <c r="B2264" t="s">
        <v>66</v>
      </c>
      <c r="C2264" t="s">
        <v>672</v>
      </c>
      <c r="D2264"/>
      <c r="E2264">
        <v>2</v>
      </c>
      <c r="F2264">
        <v>2</v>
      </c>
      <c r="G2264">
        <v>3</v>
      </c>
      <c r="H2264">
        <v>1</v>
      </c>
      <c r="I2264">
        <v>1</v>
      </c>
      <c r="J2264">
        <v>0</v>
      </c>
      <c r="K2264">
        <v>1</v>
      </c>
      <c r="L2264">
        <v>1</v>
      </c>
      <c r="M2264"/>
      <c r="O2264" s="101">
        <f>IF(ISBLANK(C2264),O2263,IF(COUNTIF(C$2:C2264,C2264)&gt;1,O2263,1+MAX(O2263,0)))</f>
        <v>58</v>
      </c>
      <c r="P2264" s="45">
        <f t="shared" si="770"/>
        <v>32</v>
      </c>
      <c r="Q2264" s="33" t="str">
        <f t="shared" si="771"/>
        <v/>
      </c>
      <c r="R2264" s="33">
        <f t="shared" si="772"/>
        <v>14</v>
      </c>
      <c r="S2264" s="33" t="str">
        <f t="shared" si="773"/>
        <v>139_14</v>
      </c>
      <c r="T2264" s="35" t="str">
        <f t="shared" si="774"/>
        <v>139PM</v>
      </c>
      <c r="U2264" s="35" t="str">
        <f t="shared" si="775"/>
        <v>139PMEW</v>
      </c>
      <c r="V2264" s="35" t="str">
        <f t="shared" si="791"/>
        <v>2F</v>
      </c>
      <c r="W2264" s="35" t="str">
        <f t="shared" si="784"/>
        <v>139PM2F223</v>
      </c>
      <c r="X2264" s="388">
        <f t="shared" si="785"/>
        <v>1</v>
      </c>
      <c r="Y2264" s="388">
        <f t="shared" si="786"/>
        <v>1</v>
      </c>
      <c r="Z2264" s="280" t="str">
        <f t="shared" si="777"/>
        <v/>
      </c>
      <c r="AA2264" s="280" t="str">
        <f t="shared" si="778"/>
        <v/>
      </c>
      <c r="AB2264" s="389" t="str">
        <f t="shared" si="787"/>
        <v/>
      </c>
      <c r="AC2264" s="389" t="str">
        <f t="shared" si="788"/>
        <v/>
      </c>
      <c r="AD2264" s="390" t="str">
        <f t="shared" si="779"/>
        <v/>
      </c>
      <c r="AE2264" s="282">
        <f t="shared" si="780"/>
        <v>0</v>
      </c>
      <c r="AF2264" s="359">
        <f t="shared" si="781"/>
        <v>0</v>
      </c>
      <c r="AG2264" s="280">
        <f t="shared" si="782"/>
        <v>0</v>
      </c>
      <c r="AH2264" s="280">
        <f t="shared" si="776"/>
        <v>0</v>
      </c>
      <c r="AI2264" s="280">
        <f>IF(ISBLANK(T2264),AI2263,IF(COUNTIF(T$2:T2264,T2264)&gt;1,AI2263,1+MAX(AI2263,0)))</f>
        <v>60</v>
      </c>
      <c r="AL2264" s="391" t="str">
        <f t="shared" si="789"/>
        <v/>
      </c>
      <c r="AM2264" s="391" t="str">
        <f t="shared" si="790"/>
        <v/>
      </c>
      <c r="AO2264" s="310" t="str">
        <f t="shared" si="783"/>
        <v/>
      </c>
      <c r="AP2264" s="310">
        <f>SUM(AO$1:AO2264)</f>
        <v>0</v>
      </c>
      <c r="AQ2264" s="310">
        <f>SUM(AK$2:AK2264)</f>
        <v>16</v>
      </c>
      <c r="AR2264" s="310">
        <f>COUNTA(AJ$2:AJ2264)</f>
        <v>16</v>
      </c>
      <c r="AS2264" s="312"/>
      <c r="AT2264" s="312"/>
      <c r="AU2264" s="312"/>
      <c r="AV2264" s="312"/>
      <c r="AW2264" s="312"/>
      <c r="AZ2264">
        <v>1</v>
      </c>
      <c r="BA2264">
        <v>1</v>
      </c>
    </row>
    <row r="2265" spans="1:53" x14ac:dyDescent="0.25">
      <c r="A2265">
        <v>139</v>
      </c>
      <c r="B2265" t="s">
        <v>66</v>
      </c>
      <c r="C2265" t="s">
        <v>672</v>
      </c>
      <c r="D2265"/>
      <c r="E2265">
        <v>2</v>
      </c>
      <c r="F2265">
        <v>2</v>
      </c>
      <c r="G2265">
        <v>4</v>
      </c>
      <c r="H2265">
        <v>0</v>
      </c>
      <c r="I2265">
        <v>0</v>
      </c>
      <c r="J2265">
        <v>0</v>
      </c>
      <c r="K2265">
        <v>0</v>
      </c>
      <c r="L2265">
        <v>0</v>
      </c>
      <c r="M2265"/>
      <c r="O2265" s="101">
        <f>IF(ISBLANK(C2265),O2264,IF(COUNTIF(C$2:C2265,C2265)&gt;1,O2264,1+MAX(O2264,0)))</f>
        <v>58</v>
      </c>
      <c r="P2265" s="45">
        <f t="shared" si="770"/>
        <v>32</v>
      </c>
      <c r="Q2265" s="33" t="str">
        <f t="shared" si="771"/>
        <v/>
      </c>
      <c r="R2265" s="33">
        <f t="shared" si="772"/>
        <v>14</v>
      </c>
      <c r="S2265" s="33" t="str">
        <f t="shared" si="773"/>
        <v>139_14</v>
      </c>
      <c r="T2265" s="35" t="str">
        <f t="shared" si="774"/>
        <v>139PM</v>
      </c>
      <c r="U2265" s="35" t="str">
        <f t="shared" si="775"/>
        <v>139PMEW</v>
      </c>
      <c r="V2265" s="35" t="str">
        <f t="shared" si="791"/>
        <v>2F</v>
      </c>
      <c r="W2265" s="35" t="str">
        <f t="shared" si="784"/>
        <v>139PM2F224</v>
      </c>
      <c r="X2265" s="388">
        <f t="shared" si="785"/>
        <v>0</v>
      </c>
      <c r="Y2265" s="388">
        <f t="shared" si="786"/>
        <v>0</v>
      </c>
      <c r="Z2265" s="280" t="str">
        <f t="shared" si="777"/>
        <v/>
      </c>
      <c r="AA2265" s="280" t="str">
        <f t="shared" si="778"/>
        <v/>
      </c>
      <c r="AB2265" s="389" t="str">
        <f t="shared" si="787"/>
        <v/>
      </c>
      <c r="AC2265" s="389" t="str">
        <f t="shared" si="788"/>
        <v/>
      </c>
      <c r="AD2265" s="390" t="str">
        <f t="shared" si="779"/>
        <v/>
      </c>
      <c r="AE2265" s="282">
        <f t="shared" si="780"/>
        <v>0</v>
      </c>
      <c r="AF2265" s="359">
        <f t="shared" si="781"/>
        <v>0</v>
      </c>
      <c r="AG2265" s="280">
        <f t="shared" si="782"/>
        <v>0</v>
      </c>
      <c r="AH2265" s="280">
        <f t="shared" si="776"/>
        <v>0</v>
      </c>
      <c r="AI2265" s="280">
        <f>IF(ISBLANK(T2265),AI2264,IF(COUNTIF(T$2:T2265,T2265)&gt;1,AI2264,1+MAX(AI2264,0)))</f>
        <v>60</v>
      </c>
      <c r="AL2265" s="391" t="str">
        <f t="shared" si="789"/>
        <v/>
      </c>
      <c r="AM2265" s="391" t="str">
        <f t="shared" si="790"/>
        <v/>
      </c>
      <c r="AO2265" s="310" t="str">
        <f t="shared" si="783"/>
        <v/>
      </c>
      <c r="AP2265" s="310">
        <f>SUM(AO$1:AO2265)</f>
        <v>0</v>
      </c>
      <c r="AQ2265" s="310">
        <f>SUM(AK$2:AK2265)</f>
        <v>16</v>
      </c>
      <c r="AR2265" s="310">
        <f>COUNTA(AJ$2:AJ2265)</f>
        <v>16</v>
      </c>
      <c r="AS2265" s="312"/>
      <c r="AT2265" s="312"/>
      <c r="AU2265" s="312"/>
      <c r="AV2265" s="312"/>
      <c r="AW2265" s="312"/>
      <c r="AZ2265">
        <v>0</v>
      </c>
      <c r="BA2265">
        <v>0</v>
      </c>
    </row>
    <row r="2266" spans="1:53" x14ac:dyDescent="0.25">
      <c r="A2266">
        <v>139</v>
      </c>
      <c r="B2266" t="s">
        <v>66</v>
      </c>
      <c r="C2266" t="s">
        <v>672</v>
      </c>
      <c r="D2266"/>
      <c r="E2266">
        <v>2</v>
      </c>
      <c r="F2266">
        <v>3</v>
      </c>
      <c r="G2266">
        <v>1</v>
      </c>
      <c r="H2266">
        <v>6</v>
      </c>
      <c r="I2266">
        <v>2</v>
      </c>
      <c r="J2266">
        <v>0</v>
      </c>
      <c r="K2266">
        <v>0</v>
      </c>
      <c r="L2266">
        <v>0</v>
      </c>
      <c r="M2266"/>
      <c r="O2266" s="101">
        <f>IF(ISBLANK(C2266),O2265,IF(COUNTIF(C$2:C2266,C2266)&gt;1,O2265,1+MAX(O2265,0)))</f>
        <v>58</v>
      </c>
      <c r="P2266" s="45">
        <f t="shared" si="770"/>
        <v>32</v>
      </c>
      <c r="Q2266" s="33" t="str">
        <f t="shared" si="771"/>
        <v/>
      </c>
      <c r="R2266" s="33">
        <f t="shared" si="772"/>
        <v>15</v>
      </c>
      <c r="S2266" s="33" t="str">
        <f t="shared" si="773"/>
        <v>139_15</v>
      </c>
      <c r="T2266" s="35" t="str">
        <f t="shared" si="774"/>
        <v>139PM</v>
      </c>
      <c r="U2266" s="35" t="str">
        <f t="shared" si="775"/>
        <v>139PMNS</v>
      </c>
      <c r="V2266" s="35" t="str">
        <f t="shared" si="791"/>
        <v>2F</v>
      </c>
      <c r="W2266" s="35" t="str">
        <f t="shared" si="784"/>
        <v>139PM2F231</v>
      </c>
      <c r="X2266" s="388">
        <f t="shared" si="785"/>
        <v>0</v>
      </c>
      <c r="Y2266" s="388">
        <f t="shared" si="786"/>
        <v>0</v>
      </c>
      <c r="Z2266" s="280" t="str">
        <f t="shared" si="777"/>
        <v/>
      </c>
      <c r="AA2266" s="280" t="str">
        <f t="shared" si="778"/>
        <v/>
      </c>
      <c r="AB2266" s="389" t="str">
        <f t="shared" si="787"/>
        <v/>
      </c>
      <c r="AC2266" s="389" t="str">
        <f t="shared" si="788"/>
        <v/>
      </c>
      <c r="AD2266" s="390" t="str">
        <f t="shared" si="779"/>
        <v/>
      </c>
      <c r="AE2266" s="282">
        <f t="shared" si="780"/>
        <v>0</v>
      </c>
      <c r="AF2266" s="359">
        <f t="shared" si="781"/>
        <v>0</v>
      </c>
      <c r="AG2266" s="280">
        <f t="shared" si="782"/>
        <v>0</v>
      </c>
      <c r="AH2266" s="280">
        <f t="shared" si="776"/>
        <v>0</v>
      </c>
      <c r="AI2266" s="280">
        <f>IF(ISBLANK(T2266),AI2265,IF(COUNTIF(T$2:T2266,T2266)&gt;1,AI2265,1+MAX(AI2265,0)))</f>
        <v>60</v>
      </c>
      <c r="AL2266" s="391" t="str">
        <f t="shared" si="789"/>
        <v/>
      </c>
      <c r="AM2266" s="391" t="str">
        <f t="shared" si="790"/>
        <v/>
      </c>
      <c r="AO2266" s="310" t="str">
        <f t="shared" si="783"/>
        <v/>
      </c>
      <c r="AP2266" s="310">
        <f>SUM(AO$1:AO2266)</f>
        <v>0</v>
      </c>
      <c r="AQ2266" s="310">
        <f>SUM(AK$2:AK2266)</f>
        <v>16</v>
      </c>
      <c r="AR2266" s="310">
        <f>COUNTA(AJ$2:AJ2266)</f>
        <v>16</v>
      </c>
      <c r="AS2266" s="312"/>
      <c r="AT2266" s="312"/>
      <c r="AU2266" s="312"/>
      <c r="AV2266" s="312"/>
      <c r="AW2266" s="312"/>
      <c r="AZ2266">
        <v>0</v>
      </c>
      <c r="BA2266">
        <v>0</v>
      </c>
    </row>
    <row r="2267" spans="1:53" x14ac:dyDescent="0.25">
      <c r="A2267">
        <v>139</v>
      </c>
      <c r="B2267" t="s">
        <v>66</v>
      </c>
      <c r="C2267" t="s">
        <v>672</v>
      </c>
      <c r="D2267"/>
      <c r="E2267">
        <v>2</v>
      </c>
      <c r="F2267">
        <v>3</v>
      </c>
      <c r="G2267">
        <v>2</v>
      </c>
      <c r="H2267">
        <v>30</v>
      </c>
      <c r="I2267">
        <v>5</v>
      </c>
      <c r="J2267">
        <v>8</v>
      </c>
      <c r="K2267">
        <v>0</v>
      </c>
      <c r="L2267">
        <v>2</v>
      </c>
      <c r="M2267"/>
      <c r="O2267" s="101">
        <f>IF(ISBLANK(C2267),O2266,IF(COUNTIF(C$2:C2267,C2267)&gt;1,O2266,1+MAX(O2266,0)))</f>
        <v>58</v>
      </c>
      <c r="P2267" s="45">
        <f t="shared" si="770"/>
        <v>32</v>
      </c>
      <c r="Q2267" s="33" t="str">
        <f t="shared" si="771"/>
        <v/>
      </c>
      <c r="R2267" s="33">
        <f t="shared" si="772"/>
        <v>15</v>
      </c>
      <c r="S2267" s="33" t="str">
        <f t="shared" si="773"/>
        <v>139_15</v>
      </c>
      <c r="T2267" s="35" t="str">
        <f t="shared" si="774"/>
        <v>139PM</v>
      </c>
      <c r="U2267" s="35" t="str">
        <f t="shared" si="775"/>
        <v>139PMNS</v>
      </c>
      <c r="V2267" s="35" t="str">
        <f t="shared" si="791"/>
        <v>2F</v>
      </c>
      <c r="W2267" s="35" t="str">
        <f t="shared" si="784"/>
        <v>139PM2F232</v>
      </c>
      <c r="X2267" s="388">
        <f t="shared" si="785"/>
        <v>0</v>
      </c>
      <c r="Y2267" s="388">
        <f t="shared" si="786"/>
        <v>2</v>
      </c>
      <c r="Z2267" s="280" t="str">
        <f t="shared" si="777"/>
        <v/>
      </c>
      <c r="AA2267" s="280" t="str">
        <f t="shared" si="778"/>
        <v/>
      </c>
      <c r="AB2267" s="389" t="str">
        <f t="shared" si="787"/>
        <v/>
      </c>
      <c r="AC2267" s="389" t="str">
        <f t="shared" si="788"/>
        <v/>
      </c>
      <c r="AD2267" s="390" t="str">
        <f t="shared" si="779"/>
        <v/>
      </c>
      <c r="AE2267" s="282">
        <f t="shared" si="780"/>
        <v>0</v>
      </c>
      <c r="AF2267" s="359">
        <f t="shared" si="781"/>
        <v>0</v>
      </c>
      <c r="AG2267" s="280">
        <f t="shared" si="782"/>
        <v>0</v>
      </c>
      <c r="AH2267" s="280">
        <f t="shared" si="776"/>
        <v>0</v>
      </c>
      <c r="AI2267" s="280">
        <f>IF(ISBLANK(T2267),AI2266,IF(COUNTIF(T$2:T2267,T2267)&gt;1,AI2266,1+MAX(AI2266,0)))</f>
        <v>60</v>
      </c>
      <c r="AL2267" s="391" t="str">
        <f t="shared" si="789"/>
        <v/>
      </c>
      <c r="AM2267" s="391" t="str">
        <f t="shared" si="790"/>
        <v/>
      </c>
      <c r="AO2267" s="310" t="str">
        <f t="shared" si="783"/>
        <v/>
      </c>
      <c r="AP2267" s="310">
        <f>SUM(AO$1:AO2267)</f>
        <v>0</v>
      </c>
      <c r="AQ2267" s="310">
        <f>SUM(AK$2:AK2267)</f>
        <v>16</v>
      </c>
      <c r="AR2267" s="310">
        <f>COUNTA(AJ$2:AJ2267)</f>
        <v>16</v>
      </c>
      <c r="AS2267" s="312"/>
      <c r="AT2267" s="312"/>
      <c r="AU2267" s="312"/>
      <c r="AV2267" s="312"/>
      <c r="AW2267" s="312"/>
      <c r="AZ2267">
        <v>0</v>
      </c>
      <c r="BA2267">
        <v>2</v>
      </c>
    </row>
    <row r="2268" spans="1:53" x14ac:dyDescent="0.25">
      <c r="A2268">
        <v>139</v>
      </c>
      <c r="B2268" t="s">
        <v>66</v>
      </c>
      <c r="C2268" t="s">
        <v>672</v>
      </c>
      <c r="D2268"/>
      <c r="E2268">
        <v>2</v>
      </c>
      <c r="F2268">
        <v>3</v>
      </c>
      <c r="G2268">
        <v>3</v>
      </c>
      <c r="H2268">
        <v>2</v>
      </c>
      <c r="I2268">
        <v>0</v>
      </c>
      <c r="J2268">
        <v>0</v>
      </c>
      <c r="K2268">
        <v>0</v>
      </c>
      <c r="L2268">
        <v>2</v>
      </c>
      <c r="M2268"/>
      <c r="O2268" s="101">
        <f>IF(ISBLANK(C2268),O2267,IF(COUNTIF(C$2:C2268,C2268)&gt;1,O2267,1+MAX(O2267,0)))</f>
        <v>58</v>
      </c>
      <c r="P2268" s="45">
        <f t="shared" si="770"/>
        <v>32</v>
      </c>
      <c r="Q2268" s="33" t="str">
        <f t="shared" si="771"/>
        <v/>
      </c>
      <c r="R2268" s="33">
        <f t="shared" si="772"/>
        <v>15</v>
      </c>
      <c r="S2268" s="33" t="str">
        <f t="shared" si="773"/>
        <v>139_15</v>
      </c>
      <c r="T2268" s="35" t="str">
        <f t="shared" si="774"/>
        <v>139PM</v>
      </c>
      <c r="U2268" s="35" t="str">
        <f t="shared" si="775"/>
        <v>139PMEW</v>
      </c>
      <c r="V2268" s="35" t="str">
        <f t="shared" si="791"/>
        <v>2F</v>
      </c>
      <c r="W2268" s="35" t="str">
        <f t="shared" si="784"/>
        <v>139PM2F233</v>
      </c>
      <c r="X2268" s="388">
        <f t="shared" si="785"/>
        <v>0</v>
      </c>
      <c r="Y2268" s="388">
        <f t="shared" si="786"/>
        <v>2</v>
      </c>
      <c r="Z2268" s="280" t="str">
        <f t="shared" si="777"/>
        <v/>
      </c>
      <c r="AA2268" s="280" t="str">
        <f t="shared" si="778"/>
        <v/>
      </c>
      <c r="AB2268" s="389" t="str">
        <f t="shared" si="787"/>
        <v/>
      </c>
      <c r="AC2268" s="389" t="str">
        <f t="shared" si="788"/>
        <v/>
      </c>
      <c r="AD2268" s="390" t="str">
        <f t="shared" si="779"/>
        <v/>
      </c>
      <c r="AE2268" s="282">
        <f t="shared" si="780"/>
        <v>0</v>
      </c>
      <c r="AF2268" s="359">
        <f t="shared" si="781"/>
        <v>0</v>
      </c>
      <c r="AG2268" s="280">
        <f t="shared" si="782"/>
        <v>0</v>
      </c>
      <c r="AH2268" s="280">
        <f t="shared" si="776"/>
        <v>0</v>
      </c>
      <c r="AI2268" s="280">
        <f>IF(ISBLANK(T2268),AI2267,IF(COUNTIF(T$2:T2268,T2268)&gt;1,AI2267,1+MAX(AI2267,0)))</f>
        <v>60</v>
      </c>
      <c r="AL2268" s="391" t="str">
        <f t="shared" si="789"/>
        <v/>
      </c>
      <c r="AM2268" s="391" t="str">
        <f t="shared" si="790"/>
        <v/>
      </c>
      <c r="AO2268" s="310" t="str">
        <f t="shared" si="783"/>
        <v/>
      </c>
      <c r="AP2268" s="310">
        <f>SUM(AO$1:AO2268)</f>
        <v>0</v>
      </c>
      <c r="AQ2268" s="310">
        <f>SUM(AK$2:AK2268)</f>
        <v>16</v>
      </c>
      <c r="AR2268" s="310">
        <f>COUNTA(AJ$2:AJ2268)</f>
        <v>16</v>
      </c>
      <c r="AS2268" s="312"/>
      <c r="AT2268" s="312"/>
      <c r="AU2268" s="312"/>
      <c r="AV2268" s="312"/>
      <c r="AW2268" s="312"/>
      <c r="AZ2268">
        <v>0</v>
      </c>
      <c r="BA2268">
        <v>2</v>
      </c>
    </row>
    <row r="2269" spans="1:53" x14ac:dyDescent="0.25">
      <c r="A2269">
        <v>139</v>
      </c>
      <c r="B2269" t="s">
        <v>66</v>
      </c>
      <c r="C2269" t="s">
        <v>672</v>
      </c>
      <c r="D2269"/>
      <c r="E2269">
        <v>2</v>
      </c>
      <c r="F2269">
        <v>3</v>
      </c>
      <c r="G2269">
        <v>4</v>
      </c>
      <c r="H2269">
        <v>0</v>
      </c>
      <c r="I2269">
        <v>0</v>
      </c>
      <c r="J2269">
        <v>0</v>
      </c>
      <c r="K2269">
        <v>0</v>
      </c>
      <c r="L2269">
        <v>0</v>
      </c>
      <c r="M2269"/>
      <c r="O2269" s="101">
        <f>IF(ISBLANK(C2269),O2268,IF(COUNTIF(C$2:C2269,C2269)&gt;1,O2268,1+MAX(O2268,0)))</f>
        <v>58</v>
      </c>
      <c r="P2269" s="45">
        <f t="shared" si="770"/>
        <v>32</v>
      </c>
      <c r="Q2269" s="33" t="str">
        <f t="shared" si="771"/>
        <v/>
      </c>
      <c r="R2269" s="33">
        <f t="shared" si="772"/>
        <v>15</v>
      </c>
      <c r="S2269" s="33" t="str">
        <f t="shared" si="773"/>
        <v>139_15</v>
      </c>
      <c r="T2269" s="35" t="str">
        <f t="shared" si="774"/>
        <v>139PM</v>
      </c>
      <c r="U2269" s="35" t="str">
        <f t="shared" si="775"/>
        <v>139PMEW</v>
      </c>
      <c r="V2269" s="35" t="str">
        <f t="shared" si="791"/>
        <v>2F</v>
      </c>
      <c r="W2269" s="35" t="str">
        <f t="shared" si="784"/>
        <v>139PM2F234</v>
      </c>
      <c r="X2269" s="388">
        <f t="shared" si="785"/>
        <v>0</v>
      </c>
      <c r="Y2269" s="388">
        <f t="shared" si="786"/>
        <v>0</v>
      </c>
      <c r="Z2269" s="280" t="str">
        <f t="shared" si="777"/>
        <v/>
      </c>
      <c r="AA2269" s="280" t="str">
        <f t="shared" si="778"/>
        <v/>
      </c>
      <c r="AB2269" s="389" t="str">
        <f t="shared" si="787"/>
        <v/>
      </c>
      <c r="AC2269" s="389" t="str">
        <f t="shared" si="788"/>
        <v/>
      </c>
      <c r="AD2269" s="390" t="str">
        <f t="shared" si="779"/>
        <v/>
      </c>
      <c r="AE2269" s="282">
        <f t="shared" si="780"/>
        <v>0</v>
      </c>
      <c r="AF2269" s="359">
        <f t="shared" si="781"/>
        <v>0</v>
      </c>
      <c r="AG2269" s="280">
        <f t="shared" si="782"/>
        <v>0</v>
      </c>
      <c r="AH2269" s="280">
        <f t="shared" si="776"/>
        <v>0</v>
      </c>
      <c r="AI2269" s="280">
        <f>IF(ISBLANK(T2269),AI2268,IF(COUNTIF(T$2:T2269,T2269)&gt;1,AI2268,1+MAX(AI2268,0)))</f>
        <v>60</v>
      </c>
      <c r="AL2269" s="391" t="str">
        <f t="shared" si="789"/>
        <v/>
      </c>
      <c r="AM2269" s="391" t="str">
        <f t="shared" si="790"/>
        <v/>
      </c>
      <c r="AO2269" s="310" t="str">
        <f t="shared" si="783"/>
        <v/>
      </c>
      <c r="AP2269" s="310">
        <f>SUM(AO$1:AO2269)</f>
        <v>0</v>
      </c>
      <c r="AQ2269" s="310">
        <f>SUM(AK$2:AK2269)</f>
        <v>16</v>
      </c>
      <c r="AR2269" s="310">
        <f>COUNTA(AJ$2:AJ2269)</f>
        <v>16</v>
      </c>
      <c r="AS2269" s="312"/>
      <c r="AT2269" s="312"/>
      <c r="AU2269" s="312"/>
      <c r="AV2269" s="312"/>
      <c r="AW2269" s="312"/>
      <c r="AZ2269">
        <v>0</v>
      </c>
      <c r="BA2269">
        <v>0</v>
      </c>
    </row>
    <row r="2270" spans="1:53" x14ac:dyDescent="0.25">
      <c r="A2270">
        <v>139</v>
      </c>
      <c r="B2270" t="s">
        <v>66</v>
      </c>
      <c r="C2270" t="s">
        <v>672</v>
      </c>
      <c r="D2270"/>
      <c r="E2270">
        <v>2</v>
      </c>
      <c r="F2270">
        <v>4</v>
      </c>
      <c r="G2270">
        <v>1</v>
      </c>
      <c r="H2270">
        <v>8</v>
      </c>
      <c r="I2270">
        <v>3</v>
      </c>
      <c r="J2270">
        <v>3</v>
      </c>
      <c r="K2270">
        <v>0</v>
      </c>
      <c r="L2270">
        <v>0</v>
      </c>
      <c r="M2270"/>
      <c r="O2270" s="101">
        <f>IF(ISBLANK(C2270),O2269,IF(COUNTIF(C$2:C2270,C2270)&gt;1,O2269,1+MAX(O2269,0)))</f>
        <v>58</v>
      </c>
      <c r="P2270" s="45">
        <f t="shared" si="770"/>
        <v>32</v>
      </c>
      <c r="Q2270" s="33" t="str">
        <f t="shared" si="771"/>
        <v/>
      </c>
      <c r="R2270" s="33">
        <f t="shared" si="772"/>
        <v>16</v>
      </c>
      <c r="S2270" s="33" t="str">
        <f t="shared" si="773"/>
        <v>139_16</v>
      </c>
      <c r="T2270" s="35" t="str">
        <f t="shared" si="774"/>
        <v>139PM</v>
      </c>
      <c r="U2270" s="35" t="str">
        <f t="shared" si="775"/>
        <v>139PMNS</v>
      </c>
      <c r="V2270" s="35" t="str">
        <f t="shared" si="791"/>
        <v>2F</v>
      </c>
      <c r="W2270" s="35" t="str">
        <f t="shared" si="784"/>
        <v>139PM2F241</v>
      </c>
      <c r="X2270" s="388">
        <f t="shared" si="785"/>
        <v>0</v>
      </c>
      <c r="Y2270" s="388">
        <f t="shared" si="786"/>
        <v>0</v>
      </c>
      <c r="Z2270" s="280" t="str">
        <f t="shared" si="777"/>
        <v/>
      </c>
      <c r="AA2270" s="280" t="str">
        <f t="shared" si="778"/>
        <v/>
      </c>
      <c r="AB2270" s="389" t="str">
        <f t="shared" si="787"/>
        <v/>
      </c>
      <c r="AC2270" s="389" t="str">
        <f t="shared" si="788"/>
        <v/>
      </c>
      <c r="AD2270" s="390" t="str">
        <f t="shared" si="779"/>
        <v/>
      </c>
      <c r="AE2270" s="282">
        <f t="shared" si="780"/>
        <v>0</v>
      </c>
      <c r="AF2270" s="359">
        <f t="shared" si="781"/>
        <v>0</v>
      </c>
      <c r="AG2270" s="280">
        <f t="shared" si="782"/>
        <v>0</v>
      </c>
      <c r="AH2270" s="280">
        <f t="shared" si="776"/>
        <v>0</v>
      </c>
      <c r="AI2270" s="280">
        <f>IF(ISBLANK(T2270),AI2269,IF(COUNTIF(T$2:T2270,T2270)&gt;1,AI2269,1+MAX(AI2269,0)))</f>
        <v>60</v>
      </c>
      <c r="AL2270" s="391" t="str">
        <f t="shared" si="789"/>
        <v/>
      </c>
      <c r="AM2270" s="391" t="str">
        <f t="shared" si="790"/>
        <v/>
      </c>
      <c r="AO2270" s="310" t="str">
        <f t="shared" si="783"/>
        <v/>
      </c>
      <c r="AP2270" s="310">
        <f>SUM(AO$1:AO2270)</f>
        <v>0</v>
      </c>
      <c r="AQ2270" s="310">
        <f>SUM(AK$2:AK2270)</f>
        <v>16</v>
      </c>
      <c r="AR2270" s="310">
        <f>COUNTA(AJ$2:AJ2270)</f>
        <v>16</v>
      </c>
      <c r="AS2270" s="312"/>
      <c r="AT2270" s="312"/>
      <c r="AU2270" s="312"/>
      <c r="AV2270" s="312"/>
      <c r="AW2270" s="312"/>
      <c r="AZ2270">
        <v>0</v>
      </c>
      <c r="BA2270">
        <v>0</v>
      </c>
    </row>
    <row r="2271" spans="1:53" x14ac:dyDescent="0.25">
      <c r="A2271">
        <v>139</v>
      </c>
      <c r="B2271" t="s">
        <v>66</v>
      </c>
      <c r="C2271" t="s">
        <v>672</v>
      </c>
      <c r="D2271"/>
      <c r="E2271">
        <v>2</v>
      </c>
      <c r="F2271">
        <v>4</v>
      </c>
      <c r="G2271">
        <v>2</v>
      </c>
      <c r="H2271">
        <v>25</v>
      </c>
      <c r="I2271">
        <v>2</v>
      </c>
      <c r="J2271">
        <v>9</v>
      </c>
      <c r="K2271">
        <v>0</v>
      </c>
      <c r="L2271">
        <v>0</v>
      </c>
      <c r="M2271"/>
      <c r="O2271" s="101">
        <f>IF(ISBLANK(C2271),O2270,IF(COUNTIF(C$2:C2271,C2271)&gt;1,O2270,1+MAX(O2270,0)))</f>
        <v>58</v>
      </c>
      <c r="P2271" s="45">
        <f t="shared" si="770"/>
        <v>32</v>
      </c>
      <c r="Q2271" s="33" t="str">
        <f t="shared" si="771"/>
        <v/>
      </c>
      <c r="R2271" s="33">
        <f t="shared" si="772"/>
        <v>16</v>
      </c>
      <c r="S2271" s="33" t="str">
        <f t="shared" si="773"/>
        <v>139_16</v>
      </c>
      <c r="T2271" s="35" t="str">
        <f t="shared" si="774"/>
        <v>139PM</v>
      </c>
      <c r="U2271" s="35" t="str">
        <f t="shared" si="775"/>
        <v>139PMNS</v>
      </c>
      <c r="V2271" s="35" t="str">
        <f t="shared" si="791"/>
        <v>2F</v>
      </c>
      <c r="W2271" s="35" t="str">
        <f t="shared" si="784"/>
        <v>139PM2F242</v>
      </c>
      <c r="X2271" s="388">
        <f t="shared" si="785"/>
        <v>0</v>
      </c>
      <c r="Y2271" s="388">
        <f t="shared" si="786"/>
        <v>0</v>
      </c>
      <c r="Z2271" s="280" t="str">
        <f t="shared" si="777"/>
        <v/>
      </c>
      <c r="AA2271" s="280" t="str">
        <f t="shared" si="778"/>
        <v/>
      </c>
      <c r="AB2271" s="389" t="str">
        <f t="shared" si="787"/>
        <v/>
      </c>
      <c r="AC2271" s="389" t="str">
        <f t="shared" si="788"/>
        <v/>
      </c>
      <c r="AD2271" s="390" t="str">
        <f t="shared" si="779"/>
        <v/>
      </c>
      <c r="AE2271" s="282">
        <f t="shared" si="780"/>
        <v>0</v>
      </c>
      <c r="AF2271" s="359">
        <f t="shared" si="781"/>
        <v>0</v>
      </c>
      <c r="AG2271" s="280">
        <f t="shared" si="782"/>
        <v>0</v>
      </c>
      <c r="AH2271" s="280">
        <f t="shared" si="776"/>
        <v>0</v>
      </c>
      <c r="AI2271" s="280">
        <f>IF(ISBLANK(T2271),AI2270,IF(COUNTIF(T$2:T2271,T2271)&gt;1,AI2270,1+MAX(AI2270,0)))</f>
        <v>60</v>
      </c>
      <c r="AL2271" s="391" t="str">
        <f t="shared" si="789"/>
        <v/>
      </c>
      <c r="AM2271" s="391" t="str">
        <f t="shared" si="790"/>
        <v/>
      </c>
      <c r="AO2271" s="310" t="str">
        <f t="shared" si="783"/>
        <v/>
      </c>
      <c r="AP2271" s="310">
        <f>SUM(AO$1:AO2271)</f>
        <v>0</v>
      </c>
      <c r="AQ2271" s="310">
        <f>SUM(AK$2:AK2271)</f>
        <v>16</v>
      </c>
      <c r="AR2271" s="310">
        <f>COUNTA(AJ$2:AJ2271)</f>
        <v>16</v>
      </c>
      <c r="AS2271" s="312"/>
      <c r="AT2271" s="312"/>
      <c r="AU2271" s="312"/>
      <c r="AV2271" s="312"/>
      <c r="AW2271" s="312"/>
      <c r="AZ2271">
        <v>0</v>
      </c>
      <c r="BA2271">
        <v>0</v>
      </c>
    </row>
    <row r="2272" spans="1:53" x14ac:dyDescent="0.25">
      <c r="A2272">
        <v>139</v>
      </c>
      <c r="B2272" t="s">
        <v>66</v>
      </c>
      <c r="C2272" t="s">
        <v>672</v>
      </c>
      <c r="D2272"/>
      <c r="E2272">
        <v>2</v>
      </c>
      <c r="F2272">
        <v>4</v>
      </c>
      <c r="G2272">
        <v>3</v>
      </c>
      <c r="H2272">
        <v>0</v>
      </c>
      <c r="I2272">
        <v>0</v>
      </c>
      <c r="J2272">
        <v>0</v>
      </c>
      <c r="K2272">
        <v>0</v>
      </c>
      <c r="L2272">
        <v>0</v>
      </c>
      <c r="M2272"/>
      <c r="O2272" s="101">
        <f>IF(ISBLANK(C2272),O2271,IF(COUNTIF(C$2:C2272,C2272)&gt;1,O2271,1+MAX(O2271,0)))</f>
        <v>58</v>
      </c>
      <c r="P2272" s="45">
        <f t="shared" si="770"/>
        <v>32</v>
      </c>
      <c r="Q2272" s="33" t="str">
        <f t="shared" si="771"/>
        <v/>
      </c>
      <c r="R2272" s="33">
        <f t="shared" si="772"/>
        <v>16</v>
      </c>
      <c r="S2272" s="33" t="str">
        <f t="shared" si="773"/>
        <v>139_16</v>
      </c>
      <c r="T2272" s="35" t="str">
        <f t="shared" si="774"/>
        <v>139PM</v>
      </c>
      <c r="U2272" s="35" t="str">
        <f t="shared" si="775"/>
        <v>139PMEW</v>
      </c>
      <c r="V2272" s="35" t="str">
        <f t="shared" si="791"/>
        <v>2F</v>
      </c>
      <c r="W2272" s="35" t="str">
        <f t="shared" si="784"/>
        <v>139PM2F243</v>
      </c>
      <c r="X2272" s="388">
        <f t="shared" si="785"/>
        <v>0</v>
      </c>
      <c r="Y2272" s="388">
        <f t="shared" si="786"/>
        <v>0</v>
      </c>
      <c r="Z2272" s="280" t="str">
        <f t="shared" si="777"/>
        <v/>
      </c>
      <c r="AA2272" s="280" t="str">
        <f t="shared" si="778"/>
        <v/>
      </c>
      <c r="AB2272" s="389" t="str">
        <f t="shared" si="787"/>
        <v/>
      </c>
      <c r="AC2272" s="389" t="str">
        <f t="shared" si="788"/>
        <v/>
      </c>
      <c r="AD2272" s="390" t="str">
        <f t="shared" si="779"/>
        <v/>
      </c>
      <c r="AE2272" s="282">
        <f t="shared" si="780"/>
        <v>0</v>
      </c>
      <c r="AF2272" s="359">
        <f t="shared" si="781"/>
        <v>0</v>
      </c>
      <c r="AG2272" s="280">
        <f t="shared" si="782"/>
        <v>0</v>
      </c>
      <c r="AH2272" s="280">
        <f t="shared" si="776"/>
        <v>0</v>
      </c>
      <c r="AI2272" s="280">
        <f>IF(ISBLANK(T2272),AI2271,IF(COUNTIF(T$2:T2272,T2272)&gt;1,AI2271,1+MAX(AI2271,0)))</f>
        <v>60</v>
      </c>
      <c r="AL2272" s="391" t="str">
        <f t="shared" si="789"/>
        <v/>
      </c>
      <c r="AM2272" s="391" t="str">
        <f t="shared" si="790"/>
        <v/>
      </c>
      <c r="AO2272" s="310" t="str">
        <f t="shared" si="783"/>
        <v/>
      </c>
      <c r="AP2272" s="310">
        <f>SUM(AO$1:AO2272)</f>
        <v>0</v>
      </c>
      <c r="AQ2272" s="310">
        <f>SUM(AK$2:AK2272)</f>
        <v>16</v>
      </c>
      <c r="AR2272" s="310">
        <f>COUNTA(AJ$2:AJ2272)</f>
        <v>16</v>
      </c>
      <c r="AS2272" s="312"/>
      <c r="AT2272" s="312"/>
      <c r="AU2272" s="312"/>
      <c r="AV2272" s="312"/>
      <c r="AW2272" s="312"/>
      <c r="AZ2272">
        <v>0</v>
      </c>
      <c r="BA2272">
        <v>0</v>
      </c>
    </row>
    <row r="2273" spans="1:53" x14ac:dyDescent="0.25">
      <c r="A2273">
        <v>139</v>
      </c>
      <c r="B2273" t="s">
        <v>66</v>
      </c>
      <c r="C2273" t="s">
        <v>672</v>
      </c>
      <c r="D2273"/>
      <c r="E2273">
        <v>2</v>
      </c>
      <c r="F2273">
        <v>4</v>
      </c>
      <c r="G2273">
        <v>4</v>
      </c>
      <c r="H2273">
        <v>1</v>
      </c>
      <c r="I2273">
        <v>0</v>
      </c>
      <c r="J2273">
        <v>0</v>
      </c>
      <c r="K2273">
        <v>1</v>
      </c>
      <c r="L2273">
        <v>1</v>
      </c>
      <c r="M2273"/>
      <c r="O2273" s="101">
        <f>IF(ISBLANK(C2273),O2272,IF(COUNTIF(C$2:C2273,C2273)&gt;1,O2272,1+MAX(O2272,0)))</f>
        <v>58</v>
      </c>
      <c r="P2273" s="45">
        <f t="shared" si="770"/>
        <v>32</v>
      </c>
      <c r="Q2273" s="33" t="str">
        <f t="shared" si="771"/>
        <v/>
      </c>
      <c r="R2273" s="33">
        <f t="shared" si="772"/>
        <v>16</v>
      </c>
      <c r="S2273" s="33" t="str">
        <f t="shared" si="773"/>
        <v>139_16</v>
      </c>
      <c r="T2273" s="35" t="str">
        <f t="shared" si="774"/>
        <v>139PM</v>
      </c>
      <c r="U2273" s="35" t="str">
        <f t="shared" si="775"/>
        <v>139PMEW</v>
      </c>
      <c r="V2273" s="35" t="str">
        <f t="shared" si="791"/>
        <v>2F</v>
      </c>
      <c r="W2273" s="35" t="str">
        <f t="shared" si="784"/>
        <v>139PM2F244</v>
      </c>
      <c r="X2273" s="388">
        <f t="shared" si="785"/>
        <v>1</v>
      </c>
      <c r="Y2273" s="388">
        <f t="shared" si="786"/>
        <v>1</v>
      </c>
      <c r="Z2273" s="280" t="str">
        <f t="shared" si="777"/>
        <v/>
      </c>
      <c r="AA2273" s="280" t="str">
        <f t="shared" si="778"/>
        <v/>
      </c>
      <c r="AB2273" s="389" t="str">
        <f t="shared" si="787"/>
        <v/>
      </c>
      <c r="AC2273" s="389" t="str">
        <f t="shared" si="788"/>
        <v/>
      </c>
      <c r="AD2273" s="390" t="str">
        <f t="shared" si="779"/>
        <v/>
      </c>
      <c r="AE2273" s="282">
        <f t="shared" si="780"/>
        <v>0</v>
      </c>
      <c r="AF2273" s="359">
        <f t="shared" si="781"/>
        <v>0</v>
      </c>
      <c r="AG2273" s="280">
        <f t="shared" si="782"/>
        <v>0</v>
      </c>
      <c r="AH2273" s="280">
        <f t="shared" si="776"/>
        <v>0</v>
      </c>
      <c r="AI2273" s="280">
        <f>IF(ISBLANK(T2273),AI2272,IF(COUNTIF(T$2:T2273,T2273)&gt;1,AI2272,1+MAX(AI2272,0)))</f>
        <v>60</v>
      </c>
      <c r="AL2273" s="391" t="str">
        <f t="shared" si="789"/>
        <v/>
      </c>
      <c r="AM2273" s="391" t="str">
        <f t="shared" si="790"/>
        <v/>
      </c>
      <c r="AO2273" s="310" t="str">
        <f t="shared" si="783"/>
        <v/>
      </c>
      <c r="AP2273" s="310">
        <f>SUM(AO$1:AO2273)</f>
        <v>0</v>
      </c>
      <c r="AQ2273" s="310">
        <f>SUM(AK$2:AK2273)</f>
        <v>16</v>
      </c>
      <c r="AR2273" s="310">
        <f>COUNTA(AJ$2:AJ2273)</f>
        <v>16</v>
      </c>
      <c r="AS2273" s="312"/>
      <c r="AT2273" s="312"/>
      <c r="AU2273" s="312"/>
      <c r="AV2273" s="312"/>
      <c r="AW2273" s="312"/>
      <c r="AZ2273">
        <v>1</v>
      </c>
      <c r="BA2273">
        <v>1</v>
      </c>
    </row>
    <row r="2274" spans="1:53" x14ac:dyDescent="0.25">
      <c r="A2274">
        <v>141</v>
      </c>
      <c r="B2274" t="s">
        <v>65</v>
      </c>
      <c r="C2274" t="s">
        <v>672</v>
      </c>
      <c r="D2274"/>
      <c r="E2274">
        <v>1</v>
      </c>
      <c r="F2274">
        <v>1</v>
      </c>
      <c r="G2274">
        <v>1</v>
      </c>
      <c r="H2274">
        <v>7</v>
      </c>
      <c r="I2274">
        <v>2</v>
      </c>
      <c r="J2274">
        <v>6</v>
      </c>
      <c r="K2274">
        <v>1</v>
      </c>
      <c r="L2274">
        <v>0</v>
      </c>
      <c r="M2274"/>
      <c r="O2274" s="101">
        <f>IF(ISBLANK(C2274),O2273,IF(COUNTIF(C$2:C2274,C2274)&gt;1,O2273,1+MAX(O2273,0)))</f>
        <v>58</v>
      </c>
      <c r="P2274" s="45">
        <f t="shared" ref="P2274:P2337" si="792">IF(A2274=A2273,P2273,IF(ISNUMBER(P2273),P2273+1,1))</f>
        <v>33</v>
      </c>
      <c r="Q2274" s="33">
        <f t="shared" ref="Q2274:Q2337" si="793">IF(OR(P2274=P2273,LEN(A2274)&lt;1),"",P2274)</f>
        <v>33</v>
      </c>
      <c r="R2274" s="33">
        <f t="shared" ref="R2274:R2337" si="794">IF(ISNUMBER(F2274),F2274+4*(E2274-1)+8*IF(B2274="PM",1,0),"")</f>
        <v>1</v>
      </c>
      <c r="S2274" s="33" t="str">
        <f t="shared" ref="S2274:S2337" si="795">IF(ISNUMBER(R2274),A2274&amp;"_"&amp;R2274,"")</f>
        <v>141_1</v>
      </c>
      <c r="T2274" s="35" t="str">
        <f t="shared" ref="T2274:T2337" si="796">A2274&amp;B2274</f>
        <v>141AM</v>
      </c>
      <c r="U2274" s="35" t="str">
        <f t="shared" ref="U2274:U2337" si="797">IF(OR(G2274=1,G2274=2),T2274&amp;"NS",IF(OR(G2274=3,G2274=4),T2274&amp;"EW",""))</f>
        <v>141AMNS</v>
      </c>
      <c r="V2274" s="35" t="str">
        <f t="shared" si="791"/>
        <v>2F</v>
      </c>
      <c r="W2274" s="35" t="str">
        <f t="shared" si="784"/>
        <v>141AM2F111</v>
      </c>
      <c r="X2274" s="388">
        <f t="shared" si="785"/>
        <v>1</v>
      </c>
      <c r="Y2274" s="388">
        <f t="shared" si="786"/>
        <v>0</v>
      </c>
      <c r="Z2274" s="280" t="str">
        <f t="shared" si="777"/>
        <v/>
      </c>
      <c r="AA2274" s="280" t="str">
        <f t="shared" si="778"/>
        <v/>
      </c>
      <c r="AB2274" s="389" t="str">
        <f t="shared" si="787"/>
        <v/>
      </c>
      <c r="AC2274" s="389" t="str">
        <f t="shared" si="788"/>
        <v/>
      </c>
      <c r="AD2274" s="390" t="str">
        <f t="shared" si="779"/>
        <v/>
      </c>
      <c r="AE2274" s="282">
        <f t="shared" si="780"/>
        <v>0</v>
      </c>
      <c r="AF2274" s="359">
        <f t="shared" si="781"/>
        <v>0</v>
      </c>
      <c r="AG2274" s="280">
        <f t="shared" si="782"/>
        <v>3</v>
      </c>
      <c r="AH2274" s="280">
        <f t="shared" ref="AH2274:AH2337" si="798">IF(AND(AG2274&gt;0,ISNUMBER(AG2274)),1,0)</f>
        <v>1</v>
      </c>
      <c r="AI2274" s="280">
        <f>IF(ISBLANK(T2274),AI2273,IF(COUNTIF(T$2:T2274,T2274)&gt;1,AI2273,1+MAX(AI2273,0)))</f>
        <v>61</v>
      </c>
      <c r="AL2274" s="391" t="str">
        <f t="shared" si="789"/>
        <v/>
      </c>
      <c r="AM2274" s="391" t="str">
        <f t="shared" si="790"/>
        <v/>
      </c>
      <c r="AO2274" s="310" t="str">
        <f t="shared" si="783"/>
        <v/>
      </c>
      <c r="AP2274" s="310">
        <f>SUM(AO$1:AO2274)</f>
        <v>0</v>
      </c>
      <c r="AQ2274" s="310">
        <f>SUM(AK$2:AK2274)</f>
        <v>16</v>
      </c>
      <c r="AR2274" s="310">
        <f>COUNTA(AJ$2:AJ2274)</f>
        <v>16</v>
      </c>
      <c r="AS2274" s="312"/>
      <c r="AT2274" s="312"/>
      <c r="AU2274" s="312"/>
      <c r="AV2274" s="312"/>
      <c r="AW2274" s="312"/>
      <c r="AZ2274">
        <v>1</v>
      </c>
      <c r="BA2274">
        <v>0</v>
      </c>
    </row>
    <row r="2275" spans="1:53" x14ac:dyDescent="0.25">
      <c r="A2275">
        <v>141</v>
      </c>
      <c r="B2275" t="s">
        <v>65</v>
      </c>
      <c r="C2275" t="s">
        <v>672</v>
      </c>
      <c r="D2275"/>
      <c r="E2275">
        <v>1</v>
      </c>
      <c r="F2275">
        <v>1</v>
      </c>
      <c r="G2275">
        <v>2</v>
      </c>
      <c r="H2275">
        <v>3</v>
      </c>
      <c r="I2275">
        <v>0</v>
      </c>
      <c r="J2275">
        <v>0</v>
      </c>
      <c r="K2275">
        <v>0</v>
      </c>
      <c r="L2275">
        <v>2</v>
      </c>
      <c r="M2275"/>
      <c r="O2275" s="101">
        <f>IF(ISBLANK(C2275),O2274,IF(COUNTIF(C$2:C2275,C2275)&gt;1,O2274,1+MAX(O2274,0)))</f>
        <v>58</v>
      </c>
      <c r="P2275" s="45">
        <f t="shared" si="792"/>
        <v>33</v>
      </c>
      <c r="Q2275" s="33" t="str">
        <f t="shared" si="793"/>
        <v/>
      </c>
      <c r="R2275" s="33">
        <f t="shared" si="794"/>
        <v>1</v>
      </c>
      <c r="S2275" s="33" t="str">
        <f t="shared" si="795"/>
        <v>141_1</v>
      </c>
      <c r="T2275" s="35" t="str">
        <f t="shared" si="796"/>
        <v>141AM</v>
      </c>
      <c r="U2275" s="35" t="str">
        <f t="shared" si="797"/>
        <v>141AMNS</v>
      </c>
      <c r="V2275" s="35" t="str">
        <f t="shared" si="791"/>
        <v>2F</v>
      </c>
      <c r="W2275" s="35" t="str">
        <f t="shared" si="784"/>
        <v>141AM2F112</v>
      </c>
      <c r="X2275" s="388">
        <f t="shared" si="785"/>
        <v>0</v>
      </c>
      <c r="Y2275" s="388">
        <f t="shared" si="786"/>
        <v>2</v>
      </c>
      <c r="Z2275" s="280" t="str">
        <f t="shared" si="777"/>
        <v/>
      </c>
      <c r="AA2275" s="280" t="str">
        <f t="shared" si="778"/>
        <v/>
      </c>
      <c r="AB2275" s="389" t="str">
        <f t="shared" si="787"/>
        <v/>
      </c>
      <c r="AC2275" s="389" t="str">
        <f t="shared" si="788"/>
        <v/>
      </c>
      <c r="AD2275" s="390" t="str">
        <f t="shared" si="779"/>
        <v/>
      </c>
      <c r="AE2275" s="282">
        <f t="shared" si="780"/>
        <v>0</v>
      </c>
      <c r="AF2275" s="359">
        <f t="shared" si="781"/>
        <v>0</v>
      </c>
      <c r="AG2275" s="280">
        <f t="shared" si="782"/>
        <v>3</v>
      </c>
      <c r="AH2275" s="280">
        <f t="shared" si="798"/>
        <v>1</v>
      </c>
      <c r="AI2275" s="280">
        <f>IF(ISBLANK(T2275),AI2274,IF(COUNTIF(T$2:T2275,T2275)&gt;1,AI2274,1+MAX(AI2274,0)))</f>
        <v>61</v>
      </c>
      <c r="AL2275" s="391" t="str">
        <f t="shared" si="789"/>
        <v/>
      </c>
      <c r="AM2275" s="391" t="str">
        <f t="shared" si="790"/>
        <v/>
      </c>
      <c r="AO2275" s="310" t="str">
        <f t="shared" si="783"/>
        <v/>
      </c>
      <c r="AP2275" s="310">
        <f>SUM(AO$1:AO2275)</f>
        <v>0</v>
      </c>
      <c r="AQ2275" s="310">
        <f>SUM(AK$2:AK2275)</f>
        <v>16</v>
      </c>
      <c r="AR2275" s="310">
        <f>COUNTA(AJ$2:AJ2275)</f>
        <v>16</v>
      </c>
      <c r="AS2275" s="312"/>
      <c r="AT2275" s="312"/>
      <c r="AU2275" s="312"/>
      <c r="AV2275" s="312"/>
      <c r="AW2275" s="312"/>
      <c r="AZ2275">
        <v>0</v>
      </c>
      <c r="BA2275">
        <v>2</v>
      </c>
    </row>
    <row r="2276" spans="1:53" x14ac:dyDescent="0.25">
      <c r="A2276">
        <v>141</v>
      </c>
      <c r="B2276" t="s">
        <v>65</v>
      </c>
      <c r="C2276" t="s">
        <v>672</v>
      </c>
      <c r="D2276"/>
      <c r="E2276">
        <v>1</v>
      </c>
      <c r="F2276">
        <v>1</v>
      </c>
      <c r="G2276">
        <v>3</v>
      </c>
      <c r="H2276">
        <v>6</v>
      </c>
      <c r="I2276">
        <v>3</v>
      </c>
      <c r="J2276">
        <v>3</v>
      </c>
      <c r="K2276">
        <v>0</v>
      </c>
      <c r="L2276">
        <v>5</v>
      </c>
      <c r="M2276"/>
      <c r="O2276" s="101">
        <f>IF(ISBLANK(C2276),O2275,IF(COUNTIF(C$2:C2276,C2276)&gt;1,O2275,1+MAX(O2275,0)))</f>
        <v>58</v>
      </c>
      <c r="P2276" s="45">
        <f t="shared" si="792"/>
        <v>33</v>
      </c>
      <c r="Q2276" s="33" t="str">
        <f t="shared" si="793"/>
        <v/>
      </c>
      <c r="R2276" s="33">
        <f t="shared" si="794"/>
        <v>1</v>
      </c>
      <c r="S2276" s="33" t="str">
        <f t="shared" si="795"/>
        <v>141_1</v>
      </c>
      <c r="T2276" s="35" t="str">
        <f t="shared" si="796"/>
        <v>141AM</v>
      </c>
      <c r="U2276" s="35" t="str">
        <f t="shared" si="797"/>
        <v>141AMEW</v>
      </c>
      <c r="V2276" s="35" t="str">
        <f t="shared" si="791"/>
        <v>2F</v>
      </c>
      <c r="W2276" s="35" t="str">
        <f t="shared" si="784"/>
        <v>141AM2F113</v>
      </c>
      <c r="X2276" s="388">
        <f t="shared" si="785"/>
        <v>0</v>
      </c>
      <c r="Y2276" s="388">
        <f t="shared" si="786"/>
        <v>5</v>
      </c>
      <c r="Z2276" s="280" t="str">
        <f t="shared" si="777"/>
        <v/>
      </c>
      <c r="AA2276" s="280" t="str">
        <f t="shared" si="778"/>
        <v/>
      </c>
      <c r="AB2276" s="389" t="str">
        <f t="shared" si="787"/>
        <v/>
      </c>
      <c r="AC2276" s="389" t="str">
        <f t="shared" si="788"/>
        <v/>
      </c>
      <c r="AD2276" s="390" t="str">
        <f t="shared" si="779"/>
        <v/>
      </c>
      <c r="AE2276" s="282">
        <f t="shared" si="780"/>
        <v>0</v>
      </c>
      <c r="AF2276" s="359">
        <f t="shared" si="781"/>
        <v>0</v>
      </c>
      <c r="AG2276" s="280">
        <f t="shared" si="782"/>
        <v>0</v>
      </c>
      <c r="AH2276" s="280">
        <f t="shared" si="798"/>
        <v>0</v>
      </c>
      <c r="AI2276" s="280">
        <f>IF(ISBLANK(T2276),AI2275,IF(COUNTIF(T$2:T2276,T2276)&gt;1,AI2275,1+MAX(AI2275,0)))</f>
        <v>61</v>
      </c>
      <c r="AL2276" s="391" t="str">
        <f t="shared" si="789"/>
        <v/>
      </c>
      <c r="AM2276" s="391" t="str">
        <f t="shared" si="790"/>
        <v/>
      </c>
      <c r="AO2276" s="310" t="str">
        <f t="shared" si="783"/>
        <v/>
      </c>
      <c r="AP2276" s="310">
        <f>SUM(AO$1:AO2276)</f>
        <v>0</v>
      </c>
      <c r="AQ2276" s="310">
        <f>SUM(AK$2:AK2276)</f>
        <v>16</v>
      </c>
      <c r="AR2276" s="310">
        <f>COUNTA(AJ$2:AJ2276)</f>
        <v>16</v>
      </c>
      <c r="AS2276" s="312"/>
      <c r="AT2276" s="312"/>
      <c r="AU2276" s="312"/>
      <c r="AV2276" s="312"/>
      <c r="AW2276" s="312"/>
      <c r="AZ2276">
        <v>0</v>
      </c>
      <c r="BA2276">
        <v>5</v>
      </c>
    </row>
    <row r="2277" spans="1:53" x14ac:dyDescent="0.25">
      <c r="A2277">
        <v>141</v>
      </c>
      <c r="B2277" t="s">
        <v>65</v>
      </c>
      <c r="C2277" t="s">
        <v>672</v>
      </c>
      <c r="D2277"/>
      <c r="E2277">
        <v>1</v>
      </c>
      <c r="F2277">
        <v>1</v>
      </c>
      <c r="G2277">
        <v>4</v>
      </c>
      <c r="H2277">
        <v>1</v>
      </c>
      <c r="I2277">
        <v>0</v>
      </c>
      <c r="J2277">
        <v>0</v>
      </c>
      <c r="K2277">
        <v>0</v>
      </c>
      <c r="L2277">
        <v>1</v>
      </c>
      <c r="M2277"/>
      <c r="O2277" s="101">
        <f>IF(ISBLANK(C2277),O2276,IF(COUNTIF(C$2:C2277,C2277)&gt;1,O2276,1+MAX(O2276,0)))</f>
        <v>58</v>
      </c>
      <c r="P2277" s="45">
        <f t="shared" si="792"/>
        <v>33</v>
      </c>
      <c r="Q2277" s="33" t="str">
        <f t="shared" si="793"/>
        <v/>
      </c>
      <c r="R2277" s="33">
        <f t="shared" si="794"/>
        <v>1</v>
      </c>
      <c r="S2277" s="33" t="str">
        <f t="shared" si="795"/>
        <v>141_1</v>
      </c>
      <c r="T2277" s="35" t="str">
        <f t="shared" si="796"/>
        <v>141AM</v>
      </c>
      <c r="U2277" s="35" t="str">
        <f t="shared" si="797"/>
        <v>141AMEW</v>
      </c>
      <c r="V2277" s="35" t="str">
        <f t="shared" si="791"/>
        <v>2F</v>
      </c>
      <c r="W2277" s="35" t="str">
        <f t="shared" si="784"/>
        <v>141AM2F114</v>
      </c>
      <c r="X2277" s="388">
        <f t="shared" si="785"/>
        <v>0</v>
      </c>
      <c r="Y2277" s="388">
        <f t="shared" si="786"/>
        <v>1</v>
      </c>
      <c r="Z2277" s="280" t="str">
        <f t="shared" si="777"/>
        <v/>
      </c>
      <c r="AA2277" s="280" t="str">
        <f t="shared" si="778"/>
        <v/>
      </c>
      <c r="AB2277" s="389" t="str">
        <f t="shared" si="787"/>
        <v/>
      </c>
      <c r="AC2277" s="389" t="str">
        <f t="shared" si="788"/>
        <v/>
      </c>
      <c r="AD2277" s="390" t="str">
        <f t="shared" si="779"/>
        <v/>
      </c>
      <c r="AE2277" s="282">
        <f t="shared" si="780"/>
        <v>0</v>
      </c>
      <c r="AF2277" s="359">
        <f t="shared" si="781"/>
        <v>0</v>
      </c>
      <c r="AG2277" s="280">
        <f t="shared" si="782"/>
        <v>0</v>
      </c>
      <c r="AH2277" s="280">
        <f t="shared" si="798"/>
        <v>0</v>
      </c>
      <c r="AI2277" s="280">
        <f>IF(ISBLANK(T2277),AI2276,IF(COUNTIF(T$2:T2277,T2277)&gt;1,AI2276,1+MAX(AI2276,0)))</f>
        <v>61</v>
      </c>
      <c r="AL2277" s="391" t="str">
        <f t="shared" si="789"/>
        <v/>
      </c>
      <c r="AM2277" s="391" t="str">
        <f t="shared" si="790"/>
        <v/>
      </c>
      <c r="AO2277" s="310" t="str">
        <f t="shared" si="783"/>
        <v/>
      </c>
      <c r="AP2277" s="310">
        <f>SUM(AO$1:AO2277)</f>
        <v>0</v>
      </c>
      <c r="AQ2277" s="310">
        <f>SUM(AK$2:AK2277)</f>
        <v>16</v>
      </c>
      <c r="AR2277" s="310">
        <f>COUNTA(AJ$2:AJ2277)</f>
        <v>16</v>
      </c>
      <c r="AS2277" s="312"/>
      <c r="AT2277" s="312"/>
      <c r="AU2277" s="312"/>
      <c r="AV2277" s="312"/>
      <c r="AW2277" s="312"/>
      <c r="AZ2277">
        <v>0</v>
      </c>
      <c r="BA2277">
        <v>1</v>
      </c>
    </row>
    <row r="2278" spans="1:53" x14ac:dyDescent="0.25">
      <c r="A2278">
        <v>141</v>
      </c>
      <c r="B2278" t="s">
        <v>65</v>
      </c>
      <c r="C2278" t="s">
        <v>672</v>
      </c>
      <c r="D2278"/>
      <c r="E2278">
        <v>1</v>
      </c>
      <c r="F2278">
        <v>2</v>
      </c>
      <c r="G2278">
        <v>1</v>
      </c>
      <c r="H2278">
        <v>12</v>
      </c>
      <c r="I2278">
        <v>2</v>
      </c>
      <c r="J2278">
        <v>10</v>
      </c>
      <c r="K2278">
        <v>0</v>
      </c>
      <c r="L2278">
        <v>0</v>
      </c>
      <c r="M2278"/>
      <c r="O2278" s="101">
        <f>IF(ISBLANK(C2278),O2277,IF(COUNTIF(C$2:C2278,C2278)&gt;1,O2277,1+MAX(O2277,0)))</f>
        <v>58</v>
      </c>
      <c r="P2278" s="45">
        <f t="shared" si="792"/>
        <v>33</v>
      </c>
      <c r="Q2278" s="33" t="str">
        <f t="shared" si="793"/>
        <v/>
      </c>
      <c r="R2278" s="33">
        <f t="shared" si="794"/>
        <v>2</v>
      </c>
      <c r="S2278" s="33" t="str">
        <f t="shared" si="795"/>
        <v>141_2</v>
      </c>
      <c r="T2278" s="35" t="str">
        <f t="shared" si="796"/>
        <v>141AM</v>
      </c>
      <c r="U2278" s="35" t="str">
        <f t="shared" si="797"/>
        <v>141AMNS</v>
      </c>
      <c r="V2278" s="35" t="str">
        <f t="shared" si="791"/>
        <v>2F</v>
      </c>
      <c r="W2278" s="35" t="str">
        <f t="shared" si="784"/>
        <v>141AM2F121</v>
      </c>
      <c r="X2278" s="388">
        <f t="shared" si="785"/>
        <v>0</v>
      </c>
      <c r="Y2278" s="388">
        <f t="shared" si="786"/>
        <v>0</v>
      </c>
      <c r="Z2278" s="280" t="str">
        <f t="shared" si="777"/>
        <v/>
      </c>
      <c r="AA2278" s="280" t="str">
        <f t="shared" si="778"/>
        <v/>
      </c>
      <c r="AB2278" s="389" t="str">
        <f t="shared" si="787"/>
        <v/>
      </c>
      <c r="AC2278" s="389" t="str">
        <f t="shared" si="788"/>
        <v/>
      </c>
      <c r="AD2278" s="390" t="str">
        <f t="shared" si="779"/>
        <v/>
      </c>
      <c r="AE2278" s="282">
        <f t="shared" si="780"/>
        <v>0</v>
      </c>
      <c r="AF2278" s="359">
        <f t="shared" si="781"/>
        <v>0</v>
      </c>
      <c r="AG2278" s="280">
        <f t="shared" si="782"/>
        <v>3</v>
      </c>
      <c r="AH2278" s="280">
        <f t="shared" si="798"/>
        <v>1</v>
      </c>
      <c r="AI2278" s="280">
        <f>IF(ISBLANK(T2278),AI2277,IF(COUNTIF(T$2:T2278,T2278)&gt;1,AI2277,1+MAX(AI2277,0)))</f>
        <v>61</v>
      </c>
      <c r="AL2278" s="391" t="str">
        <f t="shared" si="789"/>
        <v/>
      </c>
      <c r="AM2278" s="391" t="str">
        <f t="shared" si="790"/>
        <v/>
      </c>
      <c r="AO2278" s="310" t="str">
        <f t="shared" si="783"/>
        <v/>
      </c>
      <c r="AP2278" s="310">
        <f>SUM(AO$1:AO2278)</f>
        <v>0</v>
      </c>
      <c r="AQ2278" s="310">
        <f>SUM(AK$2:AK2278)</f>
        <v>16</v>
      </c>
      <c r="AR2278" s="310">
        <f>COUNTA(AJ$2:AJ2278)</f>
        <v>16</v>
      </c>
      <c r="AS2278" s="312"/>
      <c r="AT2278" s="312"/>
      <c r="AU2278" s="312"/>
      <c r="AV2278" s="312"/>
      <c r="AW2278" s="312"/>
      <c r="AZ2278">
        <v>0</v>
      </c>
      <c r="BA2278">
        <v>0</v>
      </c>
    </row>
    <row r="2279" spans="1:53" x14ac:dyDescent="0.25">
      <c r="A2279">
        <v>141</v>
      </c>
      <c r="B2279" t="s">
        <v>65</v>
      </c>
      <c r="C2279" t="s">
        <v>672</v>
      </c>
      <c r="D2279"/>
      <c r="E2279">
        <v>1</v>
      </c>
      <c r="F2279">
        <v>2</v>
      </c>
      <c r="G2279">
        <v>2</v>
      </c>
      <c r="H2279">
        <v>0</v>
      </c>
      <c r="I2279">
        <v>0</v>
      </c>
      <c r="J2279">
        <v>0</v>
      </c>
      <c r="K2279">
        <v>0</v>
      </c>
      <c r="L2279">
        <v>0</v>
      </c>
      <c r="M2279"/>
      <c r="O2279" s="101">
        <f>IF(ISBLANK(C2279),O2278,IF(COUNTIF(C$2:C2279,C2279)&gt;1,O2278,1+MAX(O2278,0)))</f>
        <v>58</v>
      </c>
      <c r="P2279" s="45">
        <f t="shared" si="792"/>
        <v>33</v>
      </c>
      <c r="Q2279" s="33" t="str">
        <f t="shared" si="793"/>
        <v/>
      </c>
      <c r="R2279" s="33">
        <f t="shared" si="794"/>
        <v>2</v>
      </c>
      <c r="S2279" s="33" t="str">
        <f t="shared" si="795"/>
        <v>141_2</v>
      </c>
      <c r="T2279" s="35" t="str">
        <f t="shared" si="796"/>
        <v>141AM</v>
      </c>
      <c r="U2279" s="35" t="str">
        <f t="shared" si="797"/>
        <v>141AMNS</v>
      </c>
      <c r="V2279" s="35" t="str">
        <f t="shared" si="791"/>
        <v>2F</v>
      </c>
      <c r="W2279" s="35" t="str">
        <f t="shared" si="784"/>
        <v>141AM2F122</v>
      </c>
      <c r="X2279" s="388">
        <f t="shared" si="785"/>
        <v>0</v>
      </c>
      <c r="Y2279" s="388">
        <f t="shared" si="786"/>
        <v>0</v>
      </c>
      <c r="Z2279" s="280" t="str">
        <f t="shared" si="777"/>
        <v/>
      </c>
      <c r="AA2279" s="280" t="str">
        <f t="shared" si="778"/>
        <v/>
      </c>
      <c r="AB2279" s="389" t="str">
        <f t="shared" si="787"/>
        <v/>
      </c>
      <c r="AC2279" s="389" t="str">
        <f t="shared" si="788"/>
        <v/>
      </c>
      <c r="AD2279" s="390" t="str">
        <f t="shared" si="779"/>
        <v/>
      </c>
      <c r="AE2279" s="282">
        <f t="shared" si="780"/>
        <v>0</v>
      </c>
      <c r="AF2279" s="359">
        <f t="shared" si="781"/>
        <v>0</v>
      </c>
      <c r="AG2279" s="280">
        <f t="shared" si="782"/>
        <v>3</v>
      </c>
      <c r="AH2279" s="280">
        <f t="shared" si="798"/>
        <v>1</v>
      </c>
      <c r="AI2279" s="280">
        <f>IF(ISBLANK(T2279),AI2278,IF(COUNTIF(T$2:T2279,T2279)&gt;1,AI2278,1+MAX(AI2278,0)))</f>
        <v>61</v>
      </c>
      <c r="AL2279" s="391" t="str">
        <f t="shared" si="789"/>
        <v/>
      </c>
      <c r="AM2279" s="391" t="str">
        <f t="shared" si="790"/>
        <v/>
      </c>
      <c r="AO2279" s="310" t="str">
        <f t="shared" si="783"/>
        <v/>
      </c>
      <c r="AP2279" s="310">
        <f>SUM(AO$1:AO2279)</f>
        <v>0</v>
      </c>
      <c r="AQ2279" s="310">
        <f>SUM(AK$2:AK2279)</f>
        <v>16</v>
      </c>
      <c r="AR2279" s="310">
        <f>COUNTA(AJ$2:AJ2279)</f>
        <v>16</v>
      </c>
      <c r="AS2279" s="312"/>
      <c r="AT2279" s="312"/>
      <c r="AU2279" s="312"/>
      <c r="AV2279" s="312"/>
      <c r="AW2279" s="312"/>
      <c r="AZ2279">
        <v>0</v>
      </c>
      <c r="BA2279">
        <v>0</v>
      </c>
    </row>
    <row r="2280" spans="1:53" x14ac:dyDescent="0.25">
      <c r="A2280">
        <v>141</v>
      </c>
      <c r="B2280" t="s">
        <v>65</v>
      </c>
      <c r="C2280" t="s">
        <v>672</v>
      </c>
      <c r="D2280"/>
      <c r="E2280">
        <v>1</v>
      </c>
      <c r="F2280">
        <v>2</v>
      </c>
      <c r="G2280">
        <v>3</v>
      </c>
      <c r="H2280">
        <v>2</v>
      </c>
      <c r="I2280">
        <v>0</v>
      </c>
      <c r="J2280">
        <v>0</v>
      </c>
      <c r="K2280">
        <v>1</v>
      </c>
      <c r="L2280">
        <v>1</v>
      </c>
      <c r="M2280"/>
      <c r="O2280" s="101">
        <f>IF(ISBLANK(C2280),O2279,IF(COUNTIF(C$2:C2280,C2280)&gt;1,O2279,1+MAX(O2279,0)))</f>
        <v>58</v>
      </c>
      <c r="P2280" s="45">
        <f t="shared" si="792"/>
        <v>33</v>
      </c>
      <c r="Q2280" s="33" t="str">
        <f t="shared" si="793"/>
        <v/>
      </c>
      <c r="R2280" s="33">
        <f t="shared" si="794"/>
        <v>2</v>
      </c>
      <c r="S2280" s="33" t="str">
        <f t="shared" si="795"/>
        <v>141_2</v>
      </c>
      <c r="T2280" s="35" t="str">
        <f t="shared" si="796"/>
        <v>141AM</v>
      </c>
      <c r="U2280" s="35" t="str">
        <f t="shared" si="797"/>
        <v>141AMEW</v>
      </c>
      <c r="V2280" s="35" t="str">
        <f t="shared" si="791"/>
        <v>2F</v>
      </c>
      <c r="W2280" s="35" t="str">
        <f t="shared" si="784"/>
        <v>141AM2F123</v>
      </c>
      <c r="X2280" s="388">
        <f t="shared" si="785"/>
        <v>1</v>
      </c>
      <c r="Y2280" s="388">
        <f t="shared" si="786"/>
        <v>1</v>
      </c>
      <c r="Z2280" s="280" t="str">
        <f t="shared" si="777"/>
        <v/>
      </c>
      <c r="AA2280" s="280" t="str">
        <f t="shared" si="778"/>
        <v/>
      </c>
      <c r="AB2280" s="389" t="str">
        <f t="shared" si="787"/>
        <v/>
      </c>
      <c r="AC2280" s="389" t="str">
        <f t="shared" si="788"/>
        <v/>
      </c>
      <c r="AD2280" s="390" t="str">
        <f t="shared" si="779"/>
        <v/>
      </c>
      <c r="AE2280" s="282">
        <f t="shared" si="780"/>
        <v>0</v>
      </c>
      <c r="AF2280" s="359">
        <f t="shared" si="781"/>
        <v>0</v>
      </c>
      <c r="AG2280" s="280">
        <f t="shared" si="782"/>
        <v>0</v>
      </c>
      <c r="AH2280" s="280">
        <f t="shared" si="798"/>
        <v>0</v>
      </c>
      <c r="AI2280" s="280">
        <f>IF(ISBLANK(T2280),AI2279,IF(COUNTIF(T$2:T2280,T2280)&gt;1,AI2279,1+MAX(AI2279,0)))</f>
        <v>61</v>
      </c>
      <c r="AL2280" s="391" t="str">
        <f t="shared" si="789"/>
        <v/>
      </c>
      <c r="AM2280" s="391" t="str">
        <f t="shared" si="790"/>
        <v/>
      </c>
      <c r="AO2280" s="310" t="str">
        <f t="shared" si="783"/>
        <v/>
      </c>
      <c r="AP2280" s="310">
        <f>SUM(AO$1:AO2280)</f>
        <v>0</v>
      </c>
      <c r="AQ2280" s="310">
        <f>SUM(AK$2:AK2280)</f>
        <v>16</v>
      </c>
      <c r="AR2280" s="310">
        <f>COUNTA(AJ$2:AJ2280)</f>
        <v>16</v>
      </c>
      <c r="AS2280" s="312"/>
      <c r="AT2280" s="312"/>
      <c r="AU2280" s="312"/>
      <c r="AV2280" s="312"/>
      <c r="AW2280" s="312"/>
      <c r="AZ2280">
        <v>1</v>
      </c>
      <c r="BA2280">
        <v>1</v>
      </c>
    </row>
    <row r="2281" spans="1:53" x14ac:dyDescent="0.25">
      <c r="A2281">
        <v>141</v>
      </c>
      <c r="B2281" t="s">
        <v>65</v>
      </c>
      <c r="C2281" t="s">
        <v>672</v>
      </c>
      <c r="D2281"/>
      <c r="E2281">
        <v>1</v>
      </c>
      <c r="F2281">
        <v>2</v>
      </c>
      <c r="G2281">
        <v>4</v>
      </c>
      <c r="H2281">
        <v>0</v>
      </c>
      <c r="I2281">
        <v>0</v>
      </c>
      <c r="J2281">
        <v>0</v>
      </c>
      <c r="K2281">
        <v>0</v>
      </c>
      <c r="L2281">
        <v>0</v>
      </c>
      <c r="M2281"/>
      <c r="O2281" s="101">
        <f>IF(ISBLANK(C2281),O2280,IF(COUNTIF(C$2:C2281,C2281)&gt;1,O2280,1+MAX(O2280,0)))</f>
        <v>58</v>
      </c>
      <c r="P2281" s="45">
        <f t="shared" si="792"/>
        <v>33</v>
      </c>
      <c r="Q2281" s="33" t="str">
        <f t="shared" si="793"/>
        <v/>
      </c>
      <c r="R2281" s="33">
        <f t="shared" si="794"/>
        <v>2</v>
      </c>
      <c r="S2281" s="33" t="str">
        <f t="shared" si="795"/>
        <v>141_2</v>
      </c>
      <c r="T2281" s="35" t="str">
        <f t="shared" si="796"/>
        <v>141AM</v>
      </c>
      <c r="U2281" s="35" t="str">
        <f t="shared" si="797"/>
        <v>141AMEW</v>
      </c>
      <c r="V2281" s="35" t="str">
        <f t="shared" si="791"/>
        <v>2F</v>
      </c>
      <c r="W2281" s="35" t="str">
        <f t="shared" si="784"/>
        <v>141AM2F124</v>
      </c>
      <c r="X2281" s="388">
        <f t="shared" si="785"/>
        <v>0</v>
      </c>
      <c r="Y2281" s="388">
        <f t="shared" si="786"/>
        <v>0</v>
      </c>
      <c r="Z2281" s="280" t="str">
        <f t="shared" si="777"/>
        <v/>
      </c>
      <c r="AA2281" s="280" t="str">
        <f t="shared" si="778"/>
        <v/>
      </c>
      <c r="AB2281" s="389" t="str">
        <f t="shared" si="787"/>
        <v/>
      </c>
      <c r="AC2281" s="389" t="str">
        <f t="shared" si="788"/>
        <v/>
      </c>
      <c r="AD2281" s="390" t="str">
        <f t="shared" si="779"/>
        <v/>
      </c>
      <c r="AE2281" s="282">
        <f t="shared" si="780"/>
        <v>0</v>
      </c>
      <c r="AF2281" s="359">
        <f t="shared" si="781"/>
        <v>0</v>
      </c>
      <c r="AG2281" s="280">
        <f t="shared" si="782"/>
        <v>0</v>
      </c>
      <c r="AH2281" s="280">
        <f t="shared" si="798"/>
        <v>0</v>
      </c>
      <c r="AI2281" s="280">
        <f>IF(ISBLANK(T2281),AI2280,IF(COUNTIF(T$2:T2281,T2281)&gt;1,AI2280,1+MAX(AI2280,0)))</f>
        <v>61</v>
      </c>
      <c r="AL2281" s="391" t="str">
        <f t="shared" si="789"/>
        <v/>
      </c>
      <c r="AM2281" s="391" t="str">
        <f t="shared" si="790"/>
        <v/>
      </c>
      <c r="AO2281" s="310" t="str">
        <f t="shared" si="783"/>
        <v/>
      </c>
      <c r="AP2281" s="310">
        <f>SUM(AO$1:AO2281)</f>
        <v>0</v>
      </c>
      <c r="AQ2281" s="310">
        <f>SUM(AK$2:AK2281)</f>
        <v>16</v>
      </c>
      <c r="AR2281" s="310">
        <f>COUNTA(AJ$2:AJ2281)</f>
        <v>16</v>
      </c>
      <c r="AS2281" s="312"/>
      <c r="AT2281" s="312"/>
      <c r="AU2281" s="312"/>
      <c r="AV2281" s="312"/>
      <c r="AW2281" s="312"/>
      <c r="AZ2281">
        <v>0</v>
      </c>
      <c r="BA2281">
        <v>0</v>
      </c>
    </row>
    <row r="2282" spans="1:53" x14ac:dyDescent="0.25">
      <c r="A2282">
        <v>141</v>
      </c>
      <c r="B2282" t="s">
        <v>65</v>
      </c>
      <c r="C2282" t="s">
        <v>672</v>
      </c>
      <c r="D2282"/>
      <c r="E2282">
        <v>1</v>
      </c>
      <c r="F2282">
        <v>3</v>
      </c>
      <c r="G2282">
        <v>1</v>
      </c>
      <c r="H2282">
        <v>14</v>
      </c>
      <c r="I2282">
        <v>3</v>
      </c>
      <c r="J2282">
        <v>6</v>
      </c>
      <c r="K2282">
        <v>0</v>
      </c>
      <c r="L2282">
        <v>0</v>
      </c>
      <c r="M2282"/>
      <c r="O2282" s="101">
        <f>IF(ISBLANK(C2282),O2281,IF(COUNTIF(C$2:C2282,C2282)&gt;1,O2281,1+MAX(O2281,0)))</f>
        <v>58</v>
      </c>
      <c r="P2282" s="45">
        <f t="shared" si="792"/>
        <v>33</v>
      </c>
      <c r="Q2282" s="33" t="str">
        <f t="shared" si="793"/>
        <v/>
      </c>
      <c r="R2282" s="33">
        <f t="shared" si="794"/>
        <v>3</v>
      </c>
      <c r="S2282" s="33" t="str">
        <f t="shared" si="795"/>
        <v>141_3</v>
      </c>
      <c r="T2282" s="35" t="str">
        <f t="shared" si="796"/>
        <v>141AM</v>
      </c>
      <c r="U2282" s="35" t="str">
        <f t="shared" si="797"/>
        <v>141AMNS</v>
      </c>
      <c r="V2282" s="35" t="str">
        <f t="shared" si="791"/>
        <v>2F</v>
      </c>
      <c r="W2282" s="35" t="str">
        <f t="shared" si="784"/>
        <v>141AM2F131</v>
      </c>
      <c r="X2282" s="388">
        <f t="shared" si="785"/>
        <v>0</v>
      </c>
      <c r="Y2282" s="388">
        <f t="shared" si="786"/>
        <v>0</v>
      </c>
      <c r="Z2282" s="280" t="str">
        <f t="shared" si="777"/>
        <v/>
      </c>
      <c r="AA2282" s="280" t="str">
        <f t="shared" si="778"/>
        <v/>
      </c>
      <c r="AB2282" s="389" t="str">
        <f t="shared" si="787"/>
        <v/>
      </c>
      <c r="AC2282" s="389" t="str">
        <f t="shared" si="788"/>
        <v/>
      </c>
      <c r="AD2282" s="390" t="str">
        <f t="shared" si="779"/>
        <v/>
      </c>
      <c r="AE2282" s="282">
        <f t="shared" si="780"/>
        <v>0</v>
      </c>
      <c r="AF2282" s="359">
        <f t="shared" si="781"/>
        <v>0</v>
      </c>
      <c r="AG2282" s="280">
        <f t="shared" si="782"/>
        <v>3</v>
      </c>
      <c r="AH2282" s="280">
        <f t="shared" si="798"/>
        <v>1</v>
      </c>
      <c r="AI2282" s="280">
        <f>IF(ISBLANK(T2282),AI2281,IF(COUNTIF(T$2:T2282,T2282)&gt;1,AI2281,1+MAX(AI2281,0)))</f>
        <v>61</v>
      </c>
      <c r="AL2282" s="391" t="str">
        <f t="shared" si="789"/>
        <v/>
      </c>
      <c r="AM2282" s="391" t="str">
        <f t="shared" si="790"/>
        <v/>
      </c>
      <c r="AO2282" s="310" t="str">
        <f t="shared" si="783"/>
        <v/>
      </c>
      <c r="AP2282" s="310">
        <f>SUM(AO$1:AO2282)</f>
        <v>0</v>
      </c>
      <c r="AQ2282" s="310">
        <f>SUM(AK$2:AK2282)</f>
        <v>16</v>
      </c>
      <c r="AR2282" s="310">
        <f>COUNTA(AJ$2:AJ2282)</f>
        <v>16</v>
      </c>
      <c r="AS2282" s="312"/>
      <c r="AT2282" s="312"/>
      <c r="AU2282" s="312"/>
      <c r="AV2282" s="312"/>
      <c r="AW2282" s="312"/>
      <c r="AZ2282">
        <v>0</v>
      </c>
      <c r="BA2282">
        <v>0</v>
      </c>
    </row>
    <row r="2283" spans="1:53" x14ac:dyDescent="0.25">
      <c r="A2283">
        <v>141</v>
      </c>
      <c r="B2283" t="s">
        <v>65</v>
      </c>
      <c r="C2283" t="s">
        <v>672</v>
      </c>
      <c r="D2283"/>
      <c r="E2283">
        <v>1</v>
      </c>
      <c r="F2283">
        <v>3</v>
      </c>
      <c r="G2283">
        <v>2</v>
      </c>
      <c r="H2283">
        <v>0</v>
      </c>
      <c r="I2283">
        <v>0</v>
      </c>
      <c r="J2283">
        <v>0</v>
      </c>
      <c r="K2283">
        <v>0</v>
      </c>
      <c r="L2283">
        <v>0</v>
      </c>
      <c r="M2283"/>
      <c r="O2283" s="101">
        <f>IF(ISBLANK(C2283),O2282,IF(COUNTIF(C$2:C2283,C2283)&gt;1,O2282,1+MAX(O2282,0)))</f>
        <v>58</v>
      </c>
      <c r="P2283" s="45">
        <f t="shared" si="792"/>
        <v>33</v>
      </c>
      <c r="Q2283" s="33" t="str">
        <f t="shared" si="793"/>
        <v/>
      </c>
      <c r="R2283" s="33">
        <f t="shared" si="794"/>
        <v>3</v>
      </c>
      <c r="S2283" s="33" t="str">
        <f t="shared" si="795"/>
        <v>141_3</v>
      </c>
      <c r="T2283" s="35" t="str">
        <f t="shared" si="796"/>
        <v>141AM</v>
      </c>
      <c r="U2283" s="35" t="str">
        <f t="shared" si="797"/>
        <v>141AMNS</v>
      </c>
      <c r="V2283" s="35" t="str">
        <f t="shared" si="791"/>
        <v>2F</v>
      </c>
      <c r="W2283" s="35" t="str">
        <f t="shared" si="784"/>
        <v>141AM2F132</v>
      </c>
      <c r="X2283" s="388">
        <f t="shared" si="785"/>
        <v>0</v>
      </c>
      <c r="Y2283" s="388">
        <f t="shared" si="786"/>
        <v>0</v>
      </c>
      <c r="Z2283" s="280" t="str">
        <f t="shared" si="777"/>
        <v/>
      </c>
      <c r="AA2283" s="280" t="str">
        <f t="shared" si="778"/>
        <v/>
      </c>
      <c r="AB2283" s="389" t="str">
        <f t="shared" si="787"/>
        <v/>
      </c>
      <c r="AC2283" s="389" t="str">
        <f t="shared" si="788"/>
        <v/>
      </c>
      <c r="AD2283" s="390" t="str">
        <f t="shared" si="779"/>
        <v/>
      </c>
      <c r="AE2283" s="282">
        <f t="shared" si="780"/>
        <v>0</v>
      </c>
      <c r="AF2283" s="359">
        <f t="shared" si="781"/>
        <v>0</v>
      </c>
      <c r="AG2283" s="280">
        <f t="shared" si="782"/>
        <v>3</v>
      </c>
      <c r="AH2283" s="280">
        <f t="shared" si="798"/>
        <v>1</v>
      </c>
      <c r="AI2283" s="280">
        <f>IF(ISBLANK(T2283),AI2282,IF(COUNTIF(T$2:T2283,T2283)&gt;1,AI2282,1+MAX(AI2282,0)))</f>
        <v>61</v>
      </c>
      <c r="AL2283" s="391" t="str">
        <f t="shared" si="789"/>
        <v/>
      </c>
      <c r="AM2283" s="391" t="str">
        <f t="shared" si="790"/>
        <v/>
      </c>
      <c r="AO2283" s="310" t="str">
        <f t="shared" si="783"/>
        <v/>
      </c>
      <c r="AP2283" s="310">
        <f>SUM(AO$1:AO2283)</f>
        <v>0</v>
      </c>
      <c r="AQ2283" s="310">
        <f>SUM(AK$2:AK2283)</f>
        <v>16</v>
      </c>
      <c r="AR2283" s="310">
        <f>COUNTA(AJ$2:AJ2283)</f>
        <v>16</v>
      </c>
      <c r="AS2283" s="312"/>
      <c r="AT2283" s="312"/>
      <c r="AU2283" s="312"/>
      <c r="AV2283" s="312"/>
      <c r="AW2283" s="312"/>
      <c r="AZ2283">
        <v>0</v>
      </c>
      <c r="BA2283">
        <v>0</v>
      </c>
    </row>
    <row r="2284" spans="1:53" x14ac:dyDescent="0.25">
      <c r="A2284">
        <v>141</v>
      </c>
      <c r="B2284" t="s">
        <v>65</v>
      </c>
      <c r="C2284" t="s">
        <v>672</v>
      </c>
      <c r="D2284"/>
      <c r="E2284">
        <v>1</v>
      </c>
      <c r="F2284">
        <v>3</v>
      </c>
      <c r="G2284">
        <v>3</v>
      </c>
      <c r="H2284">
        <v>0</v>
      </c>
      <c r="I2284">
        <v>0</v>
      </c>
      <c r="J2284">
        <v>0</v>
      </c>
      <c r="K2284">
        <v>0</v>
      </c>
      <c r="L2284">
        <v>0</v>
      </c>
      <c r="M2284"/>
      <c r="O2284" s="101">
        <f>IF(ISBLANK(C2284),O2283,IF(COUNTIF(C$2:C2284,C2284)&gt;1,O2283,1+MAX(O2283,0)))</f>
        <v>58</v>
      </c>
      <c r="P2284" s="45">
        <f t="shared" si="792"/>
        <v>33</v>
      </c>
      <c r="Q2284" s="33" t="str">
        <f t="shared" si="793"/>
        <v/>
      </c>
      <c r="R2284" s="33">
        <f t="shared" si="794"/>
        <v>3</v>
      </c>
      <c r="S2284" s="33" t="str">
        <f t="shared" si="795"/>
        <v>141_3</v>
      </c>
      <c r="T2284" s="35" t="str">
        <f t="shared" si="796"/>
        <v>141AM</v>
      </c>
      <c r="U2284" s="35" t="str">
        <f t="shared" si="797"/>
        <v>141AMEW</v>
      </c>
      <c r="V2284" s="35" t="str">
        <f t="shared" si="791"/>
        <v>2F</v>
      </c>
      <c r="W2284" s="35" t="str">
        <f t="shared" si="784"/>
        <v>141AM2F133</v>
      </c>
      <c r="X2284" s="388">
        <f t="shared" si="785"/>
        <v>0</v>
      </c>
      <c r="Y2284" s="388">
        <f t="shared" si="786"/>
        <v>0</v>
      </c>
      <c r="Z2284" s="280" t="str">
        <f t="shared" si="777"/>
        <v/>
      </c>
      <c r="AA2284" s="280" t="str">
        <f t="shared" si="778"/>
        <v/>
      </c>
      <c r="AB2284" s="389" t="str">
        <f t="shared" si="787"/>
        <v/>
      </c>
      <c r="AC2284" s="389" t="str">
        <f t="shared" si="788"/>
        <v/>
      </c>
      <c r="AD2284" s="390" t="str">
        <f t="shared" si="779"/>
        <v/>
      </c>
      <c r="AE2284" s="282">
        <f t="shared" si="780"/>
        <v>0</v>
      </c>
      <c r="AF2284" s="359">
        <f t="shared" si="781"/>
        <v>0</v>
      </c>
      <c r="AG2284" s="280">
        <f t="shared" si="782"/>
        <v>0</v>
      </c>
      <c r="AH2284" s="280">
        <f t="shared" si="798"/>
        <v>0</v>
      </c>
      <c r="AI2284" s="280">
        <f>IF(ISBLANK(T2284),AI2283,IF(COUNTIF(T$2:T2284,T2284)&gt;1,AI2283,1+MAX(AI2283,0)))</f>
        <v>61</v>
      </c>
      <c r="AJ2284" s="42" t="s">
        <v>1077</v>
      </c>
      <c r="AK2284" s="42">
        <v>1</v>
      </c>
      <c r="AL2284" s="391" t="str">
        <f t="shared" si="789"/>
        <v>count 4 was 3 to match sidewalk</v>
      </c>
      <c r="AM2284" s="391">
        <f t="shared" si="790"/>
        <v>1</v>
      </c>
      <c r="AO2284" s="310" t="str">
        <f t="shared" si="783"/>
        <v/>
      </c>
      <c r="AP2284" s="310">
        <f>SUM(AO$1:AO2284)</f>
        <v>0</v>
      </c>
      <c r="AQ2284" s="310">
        <f>SUM(AK$2:AK2284)</f>
        <v>17</v>
      </c>
      <c r="AR2284" s="310">
        <f>COUNTA(AJ$2:AJ2284)</f>
        <v>17</v>
      </c>
      <c r="AS2284" s="312"/>
      <c r="AT2284" s="312"/>
      <c r="AU2284" s="312"/>
      <c r="AV2284" s="312"/>
      <c r="AW2284" s="312"/>
      <c r="AX2284" s="42" t="s">
        <v>1077</v>
      </c>
      <c r="AY2284" s="42">
        <v>1</v>
      </c>
      <c r="AZ2284">
        <v>0</v>
      </c>
      <c r="BA2284">
        <v>0</v>
      </c>
    </row>
    <row r="2285" spans="1:53" x14ac:dyDescent="0.25">
      <c r="A2285">
        <v>141</v>
      </c>
      <c r="B2285" t="s">
        <v>65</v>
      </c>
      <c r="C2285" t="s">
        <v>672</v>
      </c>
      <c r="D2285"/>
      <c r="E2285">
        <v>1</v>
      </c>
      <c r="F2285">
        <v>3</v>
      </c>
      <c r="G2285">
        <v>4</v>
      </c>
      <c r="H2285">
        <v>0</v>
      </c>
      <c r="I2285">
        <v>0</v>
      </c>
      <c r="J2285">
        <v>0</v>
      </c>
      <c r="K2285">
        <v>0</v>
      </c>
      <c r="L2285">
        <v>0</v>
      </c>
      <c r="M2285"/>
      <c r="O2285" s="101">
        <f>IF(ISBLANK(C2285),O2284,IF(COUNTIF(C$2:C2285,C2285)&gt;1,O2284,1+MAX(O2284,0)))</f>
        <v>58</v>
      </c>
      <c r="P2285" s="45">
        <f t="shared" si="792"/>
        <v>33</v>
      </c>
      <c r="Q2285" s="33" t="str">
        <f t="shared" si="793"/>
        <v/>
      </c>
      <c r="R2285" s="33">
        <f t="shared" si="794"/>
        <v>3</v>
      </c>
      <c r="S2285" s="33" t="str">
        <f t="shared" si="795"/>
        <v>141_3</v>
      </c>
      <c r="T2285" s="35" t="str">
        <f t="shared" si="796"/>
        <v>141AM</v>
      </c>
      <c r="U2285" s="35" t="str">
        <f t="shared" si="797"/>
        <v>141AMEW</v>
      </c>
      <c r="V2285" s="35" t="str">
        <f t="shared" si="791"/>
        <v>2F</v>
      </c>
      <c r="W2285" s="35" t="str">
        <f t="shared" si="784"/>
        <v>141AM2F134</v>
      </c>
      <c r="X2285" s="388">
        <f t="shared" si="785"/>
        <v>0</v>
      </c>
      <c r="Y2285" s="388">
        <f t="shared" si="786"/>
        <v>0</v>
      </c>
      <c r="Z2285" s="280" t="str">
        <f t="shared" si="777"/>
        <v/>
      </c>
      <c r="AA2285" s="280" t="str">
        <f t="shared" si="778"/>
        <v/>
      </c>
      <c r="AB2285" s="389" t="str">
        <f t="shared" si="787"/>
        <v/>
      </c>
      <c r="AC2285" s="389" t="str">
        <f t="shared" si="788"/>
        <v/>
      </c>
      <c r="AD2285" s="390" t="str">
        <f t="shared" si="779"/>
        <v/>
      </c>
      <c r="AE2285" s="282">
        <f t="shared" si="780"/>
        <v>0</v>
      </c>
      <c r="AF2285" s="359">
        <f t="shared" si="781"/>
        <v>0</v>
      </c>
      <c r="AG2285" s="280">
        <f t="shared" si="782"/>
        <v>0</v>
      </c>
      <c r="AH2285" s="280">
        <f t="shared" si="798"/>
        <v>0</v>
      </c>
      <c r="AI2285" s="280">
        <f>IF(ISBLANK(T2285),AI2284,IF(COUNTIF(T$2:T2285,T2285)&gt;1,AI2284,1+MAX(AI2284,0)))</f>
        <v>61</v>
      </c>
      <c r="AL2285" s="391" t="str">
        <f t="shared" si="789"/>
        <v/>
      </c>
      <c r="AM2285" s="391" t="str">
        <f t="shared" si="790"/>
        <v/>
      </c>
      <c r="AO2285" s="310" t="str">
        <f t="shared" si="783"/>
        <v/>
      </c>
      <c r="AP2285" s="310">
        <f>SUM(AO$1:AO2285)</f>
        <v>0</v>
      </c>
      <c r="AQ2285" s="310">
        <f>SUM(AK$2:AK2285)</f>
        <v>17</v>
      </c>
      <c r="AR2285" s="310">
        <f>COUNTA(AJ$2:AJ2285)</f>
        <v>17</v>
      </c>
      <c r="AS2285" s="312"/>
      <c r="AT2285" s="312"/>
      <c r="AU2285" s="312"/>
      <c r="AV2285" s="312"/>
      <c r="AW2285" s="312"/>
      <c r="AZ2285">
        <v>0</v>
      </c>
      <c r="BA2285">
        <v>0</v>
      </c>
    </row>
    <row r="2286" spans="1:53" x14ac:dyDescent="0.25">
      <c r="A2286">
        <v>141</v>
      </c>
      <c r="B2286" t="s">
        <v>65</v>
      </c>
      <c r="C2286" t="s">
        <v>672</v>
      </c>
      <c r="D2286"/>
      <c r="E2286">
        <v>1</v>
      </c>
      <c r="F2286">
        <v>4</v>
      </c>
      <c r="G2286">
        <v>1</v>
      </c>
      <c r="H2286">
        <v>7</v>
      </c>
      <c r="I2286">
        <v>1</v>
      </c>
      <c r="J2286">
        <v>5</v>
      </c>
      <c r="K2286">
        <v>0</v>
      </c>
      <c r="L2286">
        <v>0</v>
      </c>
      <c r="M2286"/>
      <c r="O2286" s="101">
        <f>IF(ISBLANK(C2286),O2285,IF(COUNTIF(C$2:C2286,C2286)&gt;1,O2285,1+MAX(O2285,0)))</f>
        <v>58</v>
      </c>
      <c r="P2286" s="45">
        <f t="shared" si="792"/>
        <v>33</v>
      </c>
      <c r="Q2286" s="33" t="str">
        <f t="shared" si="793"/>
        <v/>
      </c>
      <c r="R2286" s="33">
        <f t="shared" si="794"/>
        <v>4</v>
      </c>
      <c r="S2286" s="33" t="str">
        <f t="shared" si="795"/>
        <v>141_4</v>
      </c>
      <c r="T2286" s="35" t="str">
        <f t="shared" si="796"/>
        <v>141AM</v>
      </c>
      <c r="U2286" s="35" t="str">
        <f t="shared" si="797"/>
        <v>141AMNS</v>
      </c>
      <c r="V2286" s="35" t="str">
        <f t="shared" si="791"/>
        <v>2F</v>
      </c>
      <c r="W2286" s="35" t="str">
        <f t="shared" si="784"/>
        <v>141AM2F141</v>
      </c>
      <c r="X2286" s="388">
        <f t="shared" si="785"/>
        <v>0</v>
      </c>
      <c r="Y2286" s="388">
        <f t="shared" si="786"/>
        <v>0</v>
      </c>
      <c r="Z2286" s="280" t="str">
        <f t="shared" si="777"/>
        <v/>
      </c>
      <c r="AA2286" s="280" t="str">
        <f t="shared" si="778"/>
        <v/>
      </c>
      <c r="AB2286" s="389" t="str">
        <f t="shared" si="787"/>
        <v/>
      </c>
      <c r="AC2286" s="389" t="str">
        <f t="shared" si="788"/>
        <v/>
      </c>
      <c r="AD2286" s="390" t="str">
        <f t="shared" si="779"/>
        <v/>
      </c>
      <c r="AE2286" s="282">
        <f t="shared" si="780"/>
        <v>0</v>
      </c>
      <c r="AF2286" s="359">
        <f t="shared" si="781"/>
        <v>0</v>
      </c>
      <c r="AG2286" s="280">
        <f t="shared" si="782"/>
        <v>3</v>
      </c>
      <c r="AH2286" s="280">
        <f t="shared" si="798"/>
        <v>1</v>
      </c>
      <c r="AI2286" s="280">
        <f>IF(ISBLANK(T2286),AI2285,IF(COUNTIF(T$2:T2286,T2286)&gt;1,AI2285,1+MAX(AI2285,0)))</f>
        <v>61</v>
      </c>
      <c r="AL2286" s="391" t="str">
        <f t="shared" si="789"/>
        <v/>
      </c>
      <c r="AM2286" s="391" t="str">
        <f t="shared" si="790"/>
        <v/>
      </c>
      <c r="AO2286" s="310" t="str">
        <f t="shared" si="783"/>
        <v/>
      </c>
      <c r="AP2286" s="310">
        <f>SUM(AO$1:AO2286)</f>
        <v>0</v>
      </c>
      <c r="AQ2286" s="310">
        <f>SUM(AK$2:AK2286)</f>
        <v>17</v>
      </c>
      <c r="AR2286" s="310">
        <f>COUNTA(AJ$2:AJ2286)</f>
        <v>17</v>
      </c>
      <c r="AS2286" s="312"/>
      <c r="AT2286" s="312"/>
      <c r="AU2286" s="312"/>
      <c r="AV2286" s="312"/>
      <c r="AW2286" s="312"/>
      <c r="AZ2286">
        <v>0</v>
      </c>
      <c r="BA2286">
        <v>0</v>
      </c>
    </row>
    <row r="2287" spans="1:53" x14ac:dyDescent="0.25">
      <c r="A2287">
        <v>141</v>
      </c>
      <c r="B2287" t="s">
        <v>65</v>
      </c>
      <c r="C2287" t="s">
        <v>672</v>
      </c>
      <c r="D2287"/>
      <c r="E2287">
        <v>1</v>
      </c>
      <c r="F2287">
        <v>4</v>
      </c>
      <c r="G2287">
        <v>2</v>
      </c>
      <c r="H2287">
        <v>1</v>
      </c>
      <c r="I2287">
        <v>1</v>
      </c>
      <c r="J2287">
        <v>0</v>
      </c>
      <c r="K2287">
        <v>1</v>
      </c>
      <c r="L2287">
        <v>1</v>
      </c>
      <c r="M2287"/>
      <c r="O2287" s="101">
        <f>IF(ISBLANK(C2287),O2286,IF(COUNTIF(C$2:C2287,C2287)&gt;1,O2286,1+MAX(O2286,0)))</f>
        <v>58</v>
      </c>
      <c r="P2287" s="45">
        <f t="shared" si="792"/>
        <v>33</v>
      </c>
      <c r="Q2287" s="33" t="str">
        <f t="shared" si="793"/>
        <v/>
      </c>
      <c r="R2287" s="33">
        <f t="shared" si="794"/>
        <v>4</v>
      </c>
      <c r="S2287" s="33" t="str">
        <f t="shared" si="795"/>
        <v>141_4</v>
      </c>
      <c r="T2287" s="35" t="str">
        <f t="shared" si="796"/>
        <v>141AM</v>
      </c>
      <c r="U2287" s="35" t="str">
        <f t="shared" si="797"/>
        <v>141AMNS</v>
      </c>
      <c r="V2287" s="35" t="str">
        <f t="shared" si="791"/>
        <v>2F</v>
      </c>
      <c r="W2287" s="35" t="str">
        <f t="shared" si="784"/>
        <v>141AM2F142</v>
      </c>
      <c r="X2287" s="388">
        <f t="shared" si="785"/>
        <v>1</v>
      </c>
      <c r="Y2287" s="388">
        <f t="shared" si="786"/>
        <v>1</v>
      </c>
      <c r="Z2287" s="280" t="str">
        <f t="shared" si="777"/>
        <v/>
      </c>
      <c r="AA2287" s="280" t="str">
        <f t="shared" si="778"/>
        <v/>
      </c>
      <c r="AB2287" s="389" t="str">
        <f t="shared" si="787"/>
        <v/>
      </c>
      <c r="AC2287" s="389" t="str">
        <f t="shared" si="788"/>
        <v/>
      </c>
      <c r="AD2287" s="390" t="str">
        <f t="shared" si="779"/>
        <v/>
      </c>
      <c r="AE2287" s="282">
        <f t="shared" si="780"/>
        <v>0</v>
      </c>
      <c r="AF2287" s="359">
        <f t="shared" si="781"/>
        <v>0</v>
      </c>
      <c r="AG2287" s="280">
        <f t="shared" si="782"/>
        <v>3</v>
      </c>
      <c r="AH2287" s="280">
        <f t="shared" si="798"/>
        <v>1</v>
      </c>
      <c r="AI2287" s="280">
        <f>IF(ISBLANK(T2287),AI2286,IF(COUNTIF(T$2:T2287,T2287)&gt;1,AI2286,1+MAX(AI2286,0)))</f>
        <v>61</v>
      </c>
      <c r="AL2287" s="391" t="str">
        <f t="shared" si="789"/>
        <v/>
      </c>
      <c r="AM2287" s="391" t="str">
        <f t="shared" si="790"/>
        <v/>
      </c>
      <c r="AO2287" s="310" t="str">
        <f t="shared" si="783"/>
        <v/>
      </c>
      <c r="AP2287" s="310">
        <f>SUM(AO$1:AO2287)</f>
        <v>0</v>
      </c>
      <c r="AQ2287" s="310">
        <f>SUM(AK$2:AK2287)</f>
        <v>17</v>
      </c>
      <c r="AR2287" s="310">
        <f>COUNTA(AJ$2:AJ2287)</f>
        <v>17</v>
      </c>
      <c r="AS2287" s="312"/>
      <c r="AT2287" s="312"/>
      <c r="AU2287" s="312"/>
      <c r="AV2287" s="312"/>
      <c r="AW2287" s="312"/>
      <c r="AZ2287">
        <v>1</v>
      </c>
      <c r="BA2287">
        <v>1</v>
      </c>
    </row>
    <row r="2288" spans="1:53" x14ac:dyDescent="0.25">
      <c r="A2288">
        <v>141</v>
      </c>
      <c r="B2288" t="s">
        <v>65</v>
      </c>
      <c r="C2288" t="s">
        <v>672</v>
      </c>
      <c r="D2288"/>
      <c r="E2288">
        <v>1</v>
      </c>
      <c r="F2288">
        <v>4</v>
      </c>
      <c r="G2288">
        <v>3</v>
      </c>
      <c r="H2288">
        <v>4</v>
      </c>
      <c r="I2288">
        <v>0</v>
      </c>
      <c r="J2288">
        <v>2</v>
      </c>
      <c r="K2288">
        <v>1</v>
      </c>
      <c r="L2288">
        <v>4</v>
      </c>
      <c r="M2288"/>
      <c r="O2288" s="101">
        <f>IF(ISBLANK(C2288),O2287,IF(COUNTIF(C$2:C2288,C2288)&gt;1,O2287,1+MAX(O2287,0)))</f>
        <v>58</v>
      </c>
      <c r="P2288" s="45">
        <f t="shared" si="792"/>
        <v>33</v>
      </c>
      <c r="Q2288" s="33" t="str">
        <f t="shared" si="793"/>
        <v/>
      </c>
      <c r="R2288" s="33">
        <f t="shared" si="794"/>
        <v>4</v>
      </c>
      <c r="S2288" s="33" t="str">
        <f t="shared" si="795"/>
        <v>141_4</v>
      </c>
      <c r="T2288" s="35" t="str">
        <f t="shared" si="796"/>
        <v>141AM</v>
      </c>
      <c r="U2288" s="35" t="str">
        <f t="shared" si="797"/>
        <v>141AMEW</v>
      </c>
      <c r="V2288" s="35" t="str">
        <f t="shared" si="791"/>
        <v>2F</v>
      </c>
      <c r="W2288" s="35" t="str">
        <f t="shared" si="784"/>
        <v>141AM2F143</v>
      </c>
      <c r="X2288" s="388">
        <f t="shared" si="785"/>
        <v>1</v>
      </c>
      <c r="Y2288" s="388">
        <f t="shared" si="786"/>
        <v>4</v>
      </c>
      <c r="Z2288" s="280" t="str">
        <f t="shared" si="777"/>
        <v/>
      </c>
      <c r="AA2288" s="280" t="str">
        <f t="shared" si="778"/>
        <v/>
      </c>
      <c r="AB2288" s="389" t="str">
        <f t="shared" si="787"/>
        <v/>
      </c>
      <c r="AC2288" s="389" t="str">
        <f t="shared" si="788"/>
        <v/>
      </c>
      <c r="AD2288" s="390" t="str">
        <f t="shared" si="779"/>
        <v/>
      </c>
      <c r="AE2288" s="282">
        <f t="shared" si="780"/>
        <v>0</v>
      </c>
      <c r="AF2288" s="359">
        <f t="shared" si="781"/>
        <v>0</v>
      </c>
      <c r="AG2288" s="280">
        <f t="shared" si="782"/>
        <v>0</v>
      </c>
      <c r="AH2288" s="280">
        <f t="shared" si="798"/>
        <v>0</v>
      </c>
      <c r="AI2288" s="280">
        <f>IF(ISBLANK(T2288),AI2287,IF(COUNTIF(T$2:T2288,T2288)&gt;1,AI2287,1+MAX(AI2287,0)))</f>
        <v>61</v>
      </c>
      <c r="AL2288" s="391" t="str">
        <f t="shared" si="789"/>
        <v/>
      </c>
      <c r="AM2288" s="391" t="str">
        <f t="shared" si="790"/>
        <v/>
      </c>
      <c r="AO2288" s="310" t="str">
        <f t="shared" si="783"/>
        <v/>
      </c>
      <c r="AP2288" s="310">
        <f>SUM(AO$1:AO2288)</f>
        <v>0</v>
      </c>
      <c r="AQ2288" s="310">
        <f>SUM(AK$2:AK2288)</f>
        <v>17</v>
      </c>
      <c r="AR2288" s="310">
        <f>COUNTA(AJ$2:AJ2288)</f>
        <v>17</v>
      </c>
      <c r="AS2288" s="312"/>
      <c r="AT2288" s="312"/>
      <c r="AU2288" s="312"/>
      <c r="AV2288" s="312"/>
      <c r="AW2288" s="312"/>
      <c r="AZ2288">
        <v>1</v>
      </c>
      <c r="BA2288">
        <v>4</v>
      </c>
    </row>
    <row r="2289" spans="1:53" x14ac:dyDescent="0.25">
      <c r="A2289">
        <v>141</v>
      </c>
      <c r="B2289" t="s">
        <v>65</v>
      </c>
      <c r="C2289" t="s">
        <v>672</v>
      </c>
      <c r="D2289"/>
      <c r="E2289">
        <v>1</v>
      </c>
      <c r="F2289">
        <v>4</v>
      </c>
      <c r="G2289">
        <v>4</v>
      </c>
      <c r="H2289">
        <v>1</v>
      </c>
      <c r="I2289">
        <v>0</v>
      </c>
      <c r="J2289">
        <v>1</v>
      </c>
      <c r="K2289">
        <v>0</v>
      </c>
      <c r="L2289">
        <v>1</v>
      </c>
      <c r="M2289"/>
      <c r="O2289" s="101">
        <f>IF(ISBLANK(C2289),O2288,IF(COUNTIF(C$2:C2289,C2289)&gt;1,O2288,1+MAX(O2288,0)))</f>
        <v>58</v>
      </c>
      <c r="P2289" s="45">
        <f t="shared" si="792"/>
        <v>33</v>
      </c>
      <c r="Q2289" s="33" t="str">
        <f t="shared" si="793"/>
        <v/>
      </c>
      <c r="R2289" s="33">
        <f t="shared" si="794"/>
        <v>4</v>
      </c>
      <c r="S2289" s="33" t="str">
        <f t="shared" si="795"/>
        <v>141_4</v>
      </c>
      <c r="T2289" s="35" t="str">
        <f t="shared" si="796"/>
        <v>141AM</v>
      </c>
      <c r="U2289" s="35" t="str">
        <f t="shared" si="797"/>
        <v>141AMEW</v>
      </c>
      <c r="V2289" s="35" t="str">
        <f t="shared" si="791"/>
        <v>2F</v>
      </c>
      <c r="W2289" s="35" t="str">
        <f t="shared" si="784"/>
        <v>141AM2F144</v>
      </c>
      <c r="X2289" s="388">
        <f t="shared" si="785"/>
        <v>0</v>
      </c>
      <c r="Y2289" s="388">
        <f t="shared" si="786"/>
        <v>1</v>
      </c>
      <c r="Z2289" s="280" t="str">
        <f t="shared" si="777"/>
        <v/>
      </c>
      <c r="AA2289" s="280" t="str">
        <f t="shared" si="778"/>
        <v/>
      </c>
      <c r="AB2289" s="389" t="str">
        <f t="shared" si="787"/>
        <v/>
      </c>
      <c r="AC2289" s="389" t="str">
        <f t="shared" si="788"/>
        <v/>
      </c>
      <c r="AD2289" s="390" t="str">
        <f t="shared" si="779"/>
        <v/>
      </c>
      <c r="AE2289" s="282">
        <f t="shared" si="780"/>
        <v>0</v>
      </c>
      <c r="AF2289" s="359">
        <f t="shared" si="781"/>
        <v>0</v>
      </c>
      <c r="AG2289" s="280">
        <f t="shared" si="782"/>
        <v>0</v>
      </c>
      <c r="AH2289" s="280">
        <f t="shared" si="798"/>
        <v>0</v>
      </c>
      <c r="AI2289" s="280">
        <f>IF(ISBLANK(T2289),AI2288,IF(COUNTIF(T$2:T2289,T2289)&gt;1,AI2288,1+MAX(AI2288,0)))</f>
        <v>61</v>
      </c>
      <c r="AL2289" s="391" t="str">
        <f t="shared" si="789"/>
        <v/>
      </c>
      <c r="AM2289" s="391" t="str">
        <f t="shared" si="790"/>
        <v/>
      </c>
      <c r="AO2289" s="310" t="str">
        <f t="shared" si="783"/>
        <v/>
      </c>
      <c r="AP2289" s="310">
        <f>SUM(AO$1:AO2289)</f>
        <v>0</v>
      </c>
      <c r="AQ2289" s="310">
        <f>SUM(AK$2:AK2289)</f>
        <v>17</v>
      </c>
      <c r="AR2289" s="310">
        <f>COUNTA(AJ$2:AJ2289)</f>
        <v>17</v>
      </c>
      <c r="AS2289" s="312"/>
      <c r="AT2289" s="312"/>
      <c r="AU2289" s="312"/>
      <c r="AV2289" s="312"/>
      <c r="AW2289" s="312"/>
      <c r="AZ2289">
        <v>0</v>
      </c>
      <c r="BA2289">
        <v>1</v>
      </c>
    </row>
    <row r="2290" spans="1:53" x14ac:dyDescent="0.25">
      <c r="A2290">
        <v>141</v>
      </c>
      <c r="B2290" t="s">
        <v>65</v>
      </c>
      <c r="C2290" t="s">
        <v>672</v>
      </c>
      <c r="D2290"/>
      <c r="E2290">
        <v>2</v>
      </c>
      <c r="F2290">
        <v>1</v>
      </c>
      <c r="G2290">
        <v>1</v>
      </c>
      <c r="H2290">
        <v>6</v>
      </c>
      <c r="I2290">
        <v>1</v>
      </c>
      <c r="J2290">
        <v>4</v>
      </c>
      <c r="K2290">
        <v>0</v>
      </c>
      <c r="L2290">
        <v>0</v>
      </c>
      <c r="M2290"/>
      <c r="O2290" s="101">
        <f>IF(ISBLANK(C2290),O2289,IF(COUNTIF(C$2:C2290,C2290)&gt;1,O2289,1+MAX(O2289,0)))</f>
        <v>58</v>
      </c>
      <c r="P2290" s="45">
        <f t="shared" si="792"/>
        <v>33</v>
      </c>
      <c r="Q2290" s="33" t="str">
        <f t="shared" si="793"/>
        <v/>
      </c>
      <c r="R2290" s="33">
        <f t="shared" si="794"/>
        <v>5</v>
      </c>
      <c r="S2290" s="33" t="str">
        <f t="shared" si="795"/>
        <v>141_5</v>
      </c>
      <c r="T2290" s="35" t="str">
        <f t="shared" si="796"/>
        <v>141AM</v>
      </c>
      <c r="U2290" s="35" t="str">
        <f t="shared" si="797"/>
        <v>141AMNS</v>
      </c>
      <c r="V2290" s="35" t="str">
        <f t="shared" si="791"/>
        <v>2F</v>
      </c>
      <c r="W2290" s="35" t="str">
        <f t="shared" si="784"/>
        <v>141AM2F211</v>
      </c>
      <c r="X2290" s="388">
        <f t="shared" si="785"/>
        <v>0</v>
      </c>
      <c r="Y2290" s="388">
        <f t="shared" si="786"/>
        <v>0</v>
      </c>
      <c r="Z2290" s="280" t="str">
        <f t="shared" si="777"/>
        <v/>
      </c>
      <c r="AA2290" s="280" t="str">
        <f t="shared" si="778"/>
        <v/>
      </c>
      <c r="AB2290" s="389" t="str">
        <f t="shared" si="787"/>
        <v/>
      </c>
      <c r="AC2290" s="389" t="str">
        <f t="shared" si="788"/>
        <v/>
      </c>
      <c r="AD2290" s="390" t="str">
        <f t="shared" si="779"/>
        <v/>
      </c>
      <c r="AE2290" s="282">
        <f t="shared" si="780"/>
        <v>0</v>
      </c>
      <c r="AF2290" s="359">
        <f t="shared" si="781"/>
        <v>0</v>
      </c>
      <c r="AG2290" s="280">
        <f t="shared" si="782"/>
        <v>3</v>
      </c>
      <c r="AH2290" s="280">
        <f t="shared" si="798"/>
        <v>1</v>
      </c>
      <c r="AI2290" s="280">
        <f>IF(ISBLANK(T2290),AI2289,IF(COUNTIF(T$2:T2290,T2290)&gt;1,AI2289,1+MAX(AI2289,0)))</f>
        <v>61</v>
      </c>
      <c r="AL2290" s="391" t="str">
        <f t="shared" si="789"/>
        <v/>
      </c>
      <c r="AM2290" s="391" t="str">
        <f t="shared" si="790"/>
        <v/>
      </c>
      <c r="AO2290" s="310" t="str">
        <f t="shared" si="783"/>
        <v/>
      </c>
      <c r="AP2290" s="310">
        <f>SUM(AO$1:AO2290)</f>
        <v>0</v>
      </c>
      <c r="AQ2290" s="310">
        <f>SUM(AK$2:AK2290)</f>
        <v>17</v>
      </c>
      <c r="AR2290" s="310">
        <f>COUNTA(AJ$2:AJ2290)</f>
        <v>17</v>
      </c>
      <c r="AS2290" s="312"/>
      <c r="AT2290" s="312"/>
      <c r="AU2290" s="312"/>
      <c r="AV2290" s="312"/>
      <c r="AW2290" s="312"/>
      <c r="AZ2290">
        <v>0</v>
      </c>
      <c r="BA2290">
        <v>0</v>
      </c>
    </row>
    <row r="2291" spans="1:53" x14ac:dyDescent="0.25">
      <c r="A2291">
        <v>141</v>
      </c>
      <c r="B2291" t="s">
        <v>65</v>
      </c>
      <c r="C2291" t="s">
        <v>672</v>
      </c>
      <c r="D2291"/>
      <c r="E2291">
        <v>2</v>
      </c>
      <c r="F2291">
        <v>1</v>
      </c>
      <c r="G2291">
        <v>2</v>
      </c>
      <c r="H2291">
        <v>3</v>
      </c>
      <c r="I2291">
        <v>2</v>
      </c>
      <c r="J2291">
        <v>2</v>
      </c>
      <c r="K2291">
        <v>0</v>
      </c>
      <c r="L2291">
        <v>1</v>
      </c>
      <c r="M2291"/>
      <c r="O2291" s="101">
        <f>IF(ISBLANK(C2291),O2290,IF(COUNTIF(C$2:C2291,C2291)&gt;1,O2290,1+MAX(O2290,0)))</f>
        <v>58</v>
      </c>
      <c r="P2291" s="45">
        <f t="shared" si="792"/>
        <v>33</v>
      </c>
      <c r="Q2291" s="33" t="str">
        <f t="shared" si="793"/>
        <v/>
      </c>
      <c r="R2291" s="33">
        <f t="shared" si="794"/>
        <v>5</v>
      </c>
      <c r="S2291" s="33" t="str">
        <f t="shared" si="795"/>
        <v>141_5</v>
      </c>
      <c r="T2291" s="35" t="str">
        <f t="shared" si="796"/>
        <v>141AM</v>
      </c>
      <c r="U2291" s="35" t="str">
        <f t="shared" si="797"/>
        <v>141AMNS</v>
      </c>
      <c r="V2291" s="35" t="str">
        <f t="shared" si="791"/>
        <v>2F</v>
      </c>
      <c r="W2291" s="35" t="str">
        <f t="shared" si="784"/>
        <v>141AM2F212</v>
      </c>
      <c r="X2291" s="388">
        <f t="shared" si="785"/>
        <v>0</v>
      </c>
      <c r="Y2291" s="388">
        <f t="shared" si="786"/>
        <v>1</v>
      </c>
      <c r="Z2291" s="280" t="str">
        <f t="shared" si="777"/>
        <v/>
      </c>
      <c r="AA2291" s="280" t="str">
        <f t="shared" si="778"/>
        <v/>
      </c>
      <c r="AB2291" s="389" t="str">
        <f t="shared" si="787"/>
        <v/>
      </c>
      <c r="AC2291" s="389" t="str">
        <f t="shared" si="788"/>
        <v/>
      </c>
      <c r="AD2291" s="390" t="str">
        <f t="shared" si="779"/>
        <v/>
      </c>
      <c r="AE2291" s="282">
        <f t="shared" si="780"/>
        <v>0</v>
      </c>
      <c r="AF2291" s="359">
        <f t="shared" si="781"/>
        <v>0</v>
      </c>
      <c r="AG2291" s="280">
        <f t="shared" si="782"/>
        <v>3</v>
      </c>
      <c r="AH2291" s="280">
        <f t="shared" si="798"/>
        <v>1</v>
      </c>
      <c r="AI2291" s="280">
        <f>IF(ISBLANK(T2291),AI2290,IF(COUNTIF(T$2:T2291,T2291)&gt;1,AI2290,1+MAX(AI2290,0)))</f>
        <v>61</v>
      </c>
      <c r="AL2291" s="391" t="str">
        <f t="shared" si="789"/>
        <v/>
      </c>
      <c r="AM2291" s="391" t="str">
        <f t="shared" si="790"/>
        <v/>
      </c>
      <c r="AO2291" s="310" t="str">
        <f t="shared" si="783"/>
        <v/>
      </c>
      <c r="AP2291" s="310">
        <f>SUM(AO$1:AO2291)</f>
        <v>0</v>
      </c>
      <c r="AQ2291" s="310">
        <f>SUM(AK$2:AK2291)</f>
        <v>17</v>
      </c>
      <c r="AR2291" s="310">
        <f>COUNTA(AJ$2:AJ2291)</f>
        <v>17</v>
      </c>
      <c r="AS2291" s="312"/>
      <c r="AT2291" s="312"/>
      <c r="AU2291" s="312"/>
      <c r="AV2291" s="312"/>
      <c r="AW2291" s="312"/>
      <c r="AZ2291">
        <v>0</v>
      </c>
      <c r="BA2291">
        <v>1</v>
      </c>
    </row>
    <row r="2292" spans="1:53" x14ac:dyDescent="0.25">
      <c r="A2292">
        <v>141</v>
      </c>
      <c r="B2292" t="s">
        <v>65</v>
      </c>
      <c r="C2292" t="s">
        <v>672</v>
      </c>
      <c r="D2292"/>
      <c r="E2292">
        <v>2</v>
      </c>
      <c r="F2292">
        <v>1</v>
      </c>
      <c r="G2292">
        <v>3</v>
      </c>
      <c r="H2292">
        <v>4</v>
      </c>
      <c r="I2292">
        <v>1</v>
      </c>
      <c r="J2292">
        <v>1</v>
      </c>
      <c r="K2292">
        <v>0</v>
      </c>
      <c r="L2292">
        <v>4</v>
      </c>
      <c r="M2292"/>
      <c r="O2292" s="101">
        <f>IF(ISBLANK(C2292),O2291,IF(COUNTIF(C$2:C2292,C2292)&gt;1,O2291,1+MAX(O2291,0)))</f>
        <v>58</v>
      </c>
      <c r="P2292" s="45">
        <f t="shared" si="792"/>
        <v>33</v>
      </c>
      <c r="Q2292" s="33" t="str">
        <f t="shared" si="793"/>
        <v/>
      </c>
      <c r="R2292" s="33">
        <f t="shared" si="794"/>
        <v>5</v>
      </c>
      <c r="S2292" s="33" t="str">
        <f t="shared" si="795"/>
        <v>141_5</v>
      </c>
      <c r="T2292" s="35" t="str">
        <f t="shared" si="796"/>
        <v>141AM</v>
      </c>
      <c r="U2292" s="35" t="str">
        <f t="shared" si="797"/>
        <v>141AMEW</v>
      </c>
      <c r="V2292" s="35" t="str">
        <f t="shared" si="791"/>
        <v>2F</v>
      </c>
      <c r="W2292" s="35" t="str">
        <f t="shared" si="784"/>
        <v>141AM2F213</v>
      </c>
      <c r="X2292" s="388">
        <f t="shared" si="785"/>
        <v>0</v>
      </c>
      <c r="Y2292" s="388">
        <f t="shared" si="786"/>
        <v>4</v>
      </c>
      <c r="Z2292" s="280" t="str">
        <f t="shared" si="777"/>
        <v/>
      </c>
      <c r="AA2292" s="280" t="str">
        <f t="shared" si="778"/>
        <v/>
      </c>
      <c r="AB2292" s="389" t="str">
        <f t="shared" si="787"/>
        <v/>
      </c>
      <c r="AC2292" s="389" t="str">
        <f t="shared" si="788"/>
        <v/>
      </c>
      <c r="AD2292" s="390" t="str">
        <f t="shared" si="779"/>
        <v/>
      </c>
      <c r="AE2292" s="282">
        <f t="shared" si="780"/>
        <v>0</v>
      </c>
      <c r="AF2292" s="359">
        <f t="shared" si="781"/>
        <v>0</v>
      </c>
      <c r="AG2292" s="280">
        <f t="shared" si="782"/>
        <v>0</v>
      </c>
      <c r="AH2292" s="280">
        <f t="shared" si="798"/>
        <v>0</v>
      </c>
      <c r="AI2292" s="280">
        <f>IF(ISBLANK(T2292),AI2291,IF(COUNTIF(T$2:T2292,T2292)&gt;1,AI2291,1+MAX(AI2291,0)))</f>
        <v>61</v>
      </c>
      <c r="AL2292" s="391" t="str">
        <f t="shared" si="789"/>
        <v/>
      </c>
      <c r="AM2292" s="391" t="str">
        <f t="shared" si="790"/>
        <v/>
      </c>
      <c r="AO2292" s="310" t="str">
        <f t="shared" si="783"/>
        <v/>
      </c>
      <c r="AP2292" s="310">
        <f>SUM(AO$1:AO2292)</f>
        <v>0</v>
      </c>
      <c r="AQ2292" s="310">
        <f>SUM(AK$2:AK2292)</f>
        <v>17</v>
      </c>
      <c r="AR2292" s="310">
        <f>COUNTA(AJ$2:AJ2292)</f>
        <v>17</v>
      </c>
      <c r="AS2292" s="312"/>
      <c r="AT2292" s="312"/>
      <c r="AU2292" s="312"/>
      <c r="AV2292" s="312"/>
      <c r="AW2292" s="312"/>
      <c r="AZ2292">
        <v>0</v>
      </c>
      <c r="BA2292">
        <v>4</v>
      </c>
    </row>
    <row r="2293" spans="1:53" x14ac:dyDescent="0.25">
      <c r="A2293">
        <v>141</v>
      </c>
      <c r="B2293" t="s">
        <v>65</v>
      </c>
      <c r="C2293" t="s">
        <v>672</v>
      </c>
      <c r="D2293"/>
      <c r="E2293">
        <v>2</v>
      </c>
      <c r="F2293">
        <v>1</v>
      </c>
      <c r="G2293">
        <v>4</v>
      </c>
      <c r="H2293">
        <v>1</v>
      </c>
      <c r="I2293">
        <v>0</v>
      </c>
      <c r="J2293">
        <v>1</v>
      </c>
      <c r="K2293">
        <v>0</v>
      </c>
      <c r="L2293">
        <v>1</v>
      </c>
      <c r="M2293"/>
      <c r="O2293" s="101">
        <f>IF(ISBLANK(C2293),O2292,IF(COUNTIF(C$2:C2293,C2293)&gt;1,O2292,1+MAX(O2292,0)))</f>
        <v>58</v>
      </c>
      <c r="P2293" s="45">
        <f t="shared" si="792"/>
        <v>33</v>
      </c>
      <c r="Q2293" s="33" t="str">
        <f t="shared" si="793"/>
        <v/>
      </c>
      <c r="R2293" s="33">
        <f t="shared" si="794"/>
        <v>5</v>
      </c>
      <c r="S2293" s="33" t="str">
        <f t="shared" si="795"/>
        <v>141_5</v>
      </c>
      <c r="T2293" s="35" t="str">
        <f t="shared" si="796"/>
        <v>141AM</v>
      </c>
      <c r="U2293" s="35" t="str">
        <f t="shared" si="797"/>
        <v>141AMEW</v>
      </c>
      <c r="V2293" s="35" t="str">
        <f t="shared" si="791"/>
        <v>2F</v>
      </c>
      <c r="W2293" s="35" t="str">
        <f t="shared" si="784"/>
        <v>141AM2F214</v>
      </c>
      <c r="X2293" s="388">
        <f t="shared" si="785"/>
        <v>0</v>
      </c>
      <c r="Y2293" s="388">
        <f t="shared" si="786"/>
        <v>1</v>
      </c>
      <c r="Z2293" s="280" t="str">
        <f t="shared" si="777"/>
        <v/>
      </c>
      <c r="AA2293" s="280" t="str">
        <f t="shared" si="778"/>
        <v/>
      </c>
      <c r="AB2293" s="389" t="str">
        <f t="shared" si="787"/>
        <v/>
      </c>
      <c r="AC2293" s="389" t="str">
        <f t="shared" si="788"/>
        <v/>
      </c>
      <c r="AD2293" s="390" t="str">
        <f t="shared" si="779"/>
        <v/>
      </c>
      <c r="AE2293" s="282">
        <f t="shared" si="780"/>
        <v>0</v>
      </c>
      <c r="AF2293" s="359">
        <f t="shared" si="781"/>
        <v>0</v>
      </c>
      <c r="AG2293" s="280">
        <f t="shared" si="782"/>
        <v>0</v>
      </c>
      <c r="AH2293" s="280">
        <f t="shared" si="798"/>
        <v>0</v>
      </c>
      <c r="AI2293" s="280">
        <f>IF(ISBLANK(T2293),AI2292,IF(COUNTIF(T$2:T2293,T2293)&gt;1,AI2292,1+MAX(AI2292,0)))</f>
        <v>61</v>
      </c>
      <c r="AL2293" s="391" t="str">
        <f t="shared" si="789"/>
        <v/>
      </c>
      <c r="AM2293" s="391" t="str">
        <f t="shared" si="790"/>
        <v/>
      </c>
      <c r="AO2293" s="310" t="str">
        <f t="shared" si="783"/>
        <v/>
      </c>
      <c r="AP2293" s="310">
        <f>SUM(AO$1:AO2293)</f>
        <v>0</v>
      </c>
      <c r="AQ2293" s="310">
        <f>SUM(AK$2:AK2293)</f>
        <v>17</v>
      </c>
      <c r="AR2293" s="310">
        <f>COUNTA(AJ$2:AJ2293)</f>
        <v>17</v>
      </c>
      <c r="AS2293" s="312"/>
      <c r="AT2293" s="312"/>
      <c r="AU2293" s="312"/>
      <c r="AV2293" s="312"/>
      <c r="AW2293" s="312"/>
      <c r="AZ2293">
        <v>0</v>
      </c>
      <c r="BA2293">
        <v>1</v>
      </c>
    </row>
    <row r="2294" spans="1:53" x14ac:dyDescent="0.25">
      <c r="A2294">
        <v>141</v>
      </c>
      <c r="B2294" t="s">
        <v>65</v>
      </c>
      <c r="C2294" t="s">
        <v>672</v>
      </c>
      <c r="D2294"/>
      <c r="E2294">
        <v>2</v>
      </c>
      <c r="F2294">
        <v>2</v>
      </c>
      <c r="G2294">
        <v>1</v>
      </c>
      <c r="H2294">
        <v>11</v>
      </c>
      <c r="I2294">
        <v>4</v>
      </c>
      <c r="J2294">
        <v>7</v>
      </c>
      <c r="K2294">
        <v>0</v>
      </c>
      <c r="L2294">
        <v>1</v>
      </c>
      <c r="M2294"/>
      <c r="O2294" s="101">
        <f>IF(ISBLANK(C2294),O2293,IF(COUNTIF(C$2:C2294,C2294)&gt;1,O2293,1+MAX(O2293,0)))</f>
        <v>58</v>
      </c>
      <c r="P2294" s="45">
        <f t="shared" si="792"/>
        <v>33</v>
      </c>
      <c r="Q2294" s="33" t="str">
        <f t="shared" si="793"/>
        <v/>
      </c>
      <c r="R2294" s="33">
        <f t="shared" si="794"/>
        <v>6</v>
      </c>
      <c r="S2294" s="33" t="str">
        <f t="shared" si="795"/>
        <v>141_6</v>
      </c>
      <c r="T2294" s="35" t="str">
        <f t="shared" si="796"/>
        <v>141AM</v>
      </c>
      <c r="U2294" s="35" t="str">
        <f t="shared" si="797"/>
        <v>141AMNS</v>
      </c>
      <c r="V2294" s="35" t="str">
        <f t="shared" si="791"/>
        <v>2F</v>
      </c>
      <c r="W2294" s="35" t="str">
        <f t="shared" si="784"/>
        <v>141AM2F221</v>
      </c>
      <c r="X2294" s="388">
        <f t="shared" si="785"/>
        <v>0</v>
      </c>
      <c r="Y2294" s="388">
        <f t="shared" si="786"/>
        <v>1</v>
      </c>
      <c r="Z2294" s="280" t="str">
        <f t="shared" si="777"/>
        <v/>
      </c>
      <c r="AA2294" s="280" t="str">
        <f t="shared" si="778"/>
        <v/>
      </c>
      <c r="AB2294" s="389" t="str">
        <f t="shared" si="787"/>
        <v/>
      </c>
      <c r="AC2294" s="389" t="str">
        <f t="shared" si="788"/>
        <v/>
      </c>
      <c r="AD2294" s="390" t="str">
        <f t="shared" si="779"/>
        <v/>
      </c>
      <c r="AE2294" s="282">
        <f t="shared" si="780"/>
        <v>0</v>
      </c>
      <c r="AF2294" s="359">
        <f t="shared" si="781"/>
        <v>0</v>
      </c>
      <c r="AG2294" s="280">
        <f t="shared" si="782"/>
        <v>3</v>
      </c>
      <c r="AH2294" s="280">
        <f t="shared" si="798"/>
        <v>1</v>
      </c>
      <c r="AI2294" s="280">
        <f>IF(ISBLANK(T2294),AI2293,IF(COUNTIF(T$2:T2294,T2294)&gt;1,AI2293,1+MAX(AI2293,0)))</f>
        <v>61</v>
      </c>
      <c r="AL2294" s="391" t="str">
        <f t="shared" si="789"/>
        <v/>
      </c>
      <c r="AM2294" s="391" t="str">
        <f t="shared" si="790"/>
        <v/>
      </c>
      <c r="AO2294" s="310" t="str">
        <f t="shared" si="783"/>
        <v/>
      </c>
      <c r="AP2294" s="310">
        <f>SUM(AO$1:AO2294)</f>
        <v>0</v>
      </c>
      <c r="AQ2294" s="310">
        <f>SUM(AK$2:AK2294)</f>
        <v>17</v>
      </c>
      <c r="AR2294" s="310">
        <f>COUNTA(AJ$2:AJ2294)</f>
        <v>17</v>
      </c>
      <c r="AS2294" s="312"/>
      <c r="AT2294" s="312"/>
      <c r="AU2294" s="312"/>
      <c r="AV2294" s="312"/>
      <c r="AW2294" s="312"/>
      <c r="AZ2294">
        <v>0</v>
      </c>
      <c r="BA2294">
        <v>1</v>
      </c>
    </row>
    <row r="2295" spans="1:53" x14ac:dyDescent="0.25">
      <c r="A2295">
        <v>141</v>
      </c>
      <c r="B2295" t="s">
        <v>65</v>
      </c>
      <c r="C2295" t="s">
        <v>672</v>
      </c>
      <c r="D2295"/>
      <c r="E2295">
        <v>2</v>
      </c>
      <c r="F2295">
        <v>2</v>
      </c>
      <c r="G2295">
        <v>2</v>
      </c>
      <c r="H2295">
        <v>3</v>
      </c>
      <c r="I2295">
        <v>2</v>
      </c>
      <c r="J2295">
        <v>3</v>
      </c>
      <c r="K2295">
        <v>0</v>
      </c>
      <c r="L2295">
        <v>0</v>
      </c>
      <c r="M2295"/>
      <c r="O2295" s="101">
        <f>IF(ISBLANK(C2295),O2294,IF(COUNTIF(C$2:C2295,C2295)&gt;1,O2294,1+MAX(O2294,0)))</f>
        <v>58</v>
      </c>
      <c r="P2295" s="45">
        <f t="shared" si="792"/>
        <v>33</v>
      </c>
      <c r="Q2295" s="33" t="str">
        <f t="shared" si="793"/>
        <v/>
      </c>
      <c r="R2295" s="33">
        <f t="shared" si="794"/>
        <v>6</v>
      </c>
      <c r="S2295" s="33" t="str">
        <f t="shared" si="795"/>
        <v>141_6</v>
      </c>
      <c r="T2295" s="35" t="str">
        <f t="shared" si="796"/>
        <v>141AM</v>
      </c>
      <c r="U2295" s="35" t="str">
        <f t="shared" si="797"/>
        <v>141AMNS</v>
      </c>
      <c r="V2295" s="35" t="str">
        <f t="shared" si="791"/>
        <v>2F</v>
      </c>
      <c r="W2295" s="35" t="str">
        <f t="shared" si="784"/>
        <v>141AM2F222</v>
      </c>
      <c r="X2295" s="388">
        <f t="shared" si="785"/>
        <v>0</v>
      </c>
      <c r="Y2295" s="388">
        <f t="shared" si="786"/>
        <v>0</v>
      </c>
      <c r="Z2295" s="280" t="str">
        <f t="shared" si="777"/>
        <v/>
      </c>
      <c r="AA2295" s="280" t="str">
        <f t="shared" si="778"/>
        <v/>
      </c>
      <c r="AB2295" s="389" t="str">
        <f t="shared" si="787"/>
        <v/>
      </c>
      <c r="AC2295" s="389" t="str">
        <f t="shared" si="788"/>
        <v/>
      </c>
      <c r="AD2295" s="390" t="str">
        <f t="shared" si="779"/>
        <v/>
      </c>
      <c r="AE2295" s="282">
        <f t="shared" si="780"/>
        <v>0</v>
      </c>
      <c r="AF2295" s="359">
        <f t="shared" si="781"/>
        <v>0</v>
      </c>
      <c r="AG2295" s="280">
        <f t="shared" si="782"/>
        <v>3</v>
      </c>
      <c r="AH2295" s="280">
        <f t="shared" si="798"/>
        <v>1</v>
      </c>
      <c r="AI2295" s="280">
        <f>IF(ISBLANK(T2295),AI2294,IF(COUNTIF(T$2:T2295,T2295)&gt;1,AI2294,1+MAX(AI2294,0)))</f>
        <v>61</v>
      </c>
      <c r="AL2295" s="391" t="str">
        <f t="shared" si="789"/>
        <v/>
      </c>
      <c r="AM2295" s="391" t="str">
        <f t="shared" si="790"/>
        <v/>
      </c>
      <c r="AO2295" s="310" t="str">
        <f t="shared" si="783"/>
        <v/>
      </c>
      <c r="AP2295" s="310">
        <f>SUM(AO$1:AO2295)</f>
        <v>0</v>
      </c>
      <c r="AQ2295" s="310">
        <f>SUM(AK$2:AK2295)</f>
        <v>17</v>
      </c>
      <c r="AR2295" s="310">
        <f>COUNTA(AJ$2:AJ2295)</f>
        <v>17</v>
      </c>
      <c r="AS2295" s="312"/>
      <c r="AT2295" s="312"/>
      <c r="AU2295" s="312"/>
      <c r="AV2295" s="312"/>
      <c r="AW2295" s="312"/>
      <c r="AZ2295">
        <v>0</v>
      </c>
      <c r="BA2295">
        <v>0</v>
      </c>
    </row>
    <row r="2296" spans="1:53" x14ac:dyDescent="0.25">
      <c r="A2296">
        <v>141</v>
      </c>
      <c r="B2296" t="s">
        <v>65</v>
      </c>
      <c r="C2296" t="s">
        <v>672</v>
      </c>
      <c r="D2296"/>
      <c r="E2296">
        <v>2</v>
      </c>
      <c r="F2296">
        <v>2</v>
      </c>
      <c r="G2296">
        <v>3</v>
      </c>
      <c r="H2296">
        <v>3</v>
      </c>
      <c r="I2296">
        <v>1</v>
      </c>
      <c r="J2296">
        <v>0</v>
      </c>
      <c r="K2296">
        <v>0</v>
      </c>
      <c r="L2296">
        <v>3</v>
      </c>
      <c r="M2296"/>
      <c r="O2296" s="101">
        <f>IF(ISBLANK(C2296),O2295,IF(COUNTIF(C$2:C2296,C2296)&gt;1,O2295,1+MAX(O2295,0)))</f>
        <v>58</v>
      </c>
      <c r="P2296" s="45">
        <f t="shared" si="792"/>
        <v>33</v>
      </c>
      <c r="Q2296" s="33" t="str">
        <f t="shared" si="793"/>
        <v/>
      </c>
      <c r="R2296" s="33">
        <f t="shared" si="794"/>
        <v>6</v>
      </c>
      <c r="S2296" s="33" t="str">
        <f t="shared" si="795"/>
        <v>141_6</v>
      </c>
      <c r="T2296" s="35" t="str">
        <f t="shared" si="796"/>
        <v>141AM</v>
      </c>
      <c r="U2296" s="35" t="str">
        <f t="shared" si="797"/>
        <v>141AMEW</v>
      </c>
      <c r="V2296" s="35" t="str">
        <f t="shared" si="791"/>
        <v>2F</v>
      </c>
      <c r="W2296" s="35" t="str">
        <f t="shared" si="784"/>
        <v>141AM2F223</v>
      </c>
      <c r="X2296" s="388">
        <f t="shared" si="785"/>
        <v>0</v>
      </c>
      <c r="Y2296" s="388">
        <f t="shared" si="786"/>
        <v>3</v>
      </c>
      <c r="Z2296" s="280" t="str">
        <f t="shared" si="777"/>
        <v/>
      </c>
      <c r="AA2296" s="280" t="str">
        <f t="shared" si="778"/>
        <v/>
      </c>
      <c r="AB2296" s="389" t="str">
        <f t="shared" si="787"/>
        <v/>
      </c>
      <c r="AC2296" s="389" t="str">
        <f t="shared" si="788"/>
        <v/>
      </c>
      <c r="AD2296" s="390" t="str">
        <f t="shared" si="779"/>
        <v/>
      </c>
      <c r="AE2296" s="282">
        <f t="shared" si="780"/>
        <v>0</v>
      </c>
      <c r="AF2296" s="359">
        <f t="shared" si="781"/>
        <v>0</v>
      </c>
      <c r="AG2296" s="280">
        <f t="shared" si="782"/>
        <v>0</v>
      </c>
      <c r="AH2296" s="280">
        <f t="shared" si="798"/>
        <v>0</v>
      </c>
      <c r="AI2296" s="280">
        <f>IF(ISBLANK(T2296),AI2295,IF(COUNTIF(T$2:T2296,T2296)&gt;1,AI2295,1+MAX(AI2295,0)))</f>
        <v>61</v>
      </c>
      <c r="AL2296" s="391" t="str">
        <f t="shared" si="789"/>
        <v/>
      </c>
      <c r="AM2296" s="391" t="str">
        <f t="shared" si="790"/>
        <v/>
      </c>
      <c r="AO2296" s="310" t="str">
        <f t="shared" si="783"/>
        <v/>
      </c>
      <c r="AP2296" s="310">
        <f>SUM(AO$1:AO2296)</f>
        <v>0</v>
      </c>
      <c r="AQ2296" s="310">
        <f>SUM(AK$2:AK2296)</f>
        <v>17</v>
      </c>
      <c r="AR2296" s="310">
        <f>COUNTA(AJ$2:AJ2296)</f>
        <v>17</v>
      </c>
      <c r="AS2296" s="312"/>
      <c r="AT2296" s="312"/>
      <c r="AU2296" s="312"/>
      <c r="AV2296" s="312"/>
      <c r="AW2296" s="312"/>
      <c r="AZ2296">
        <v>0</v>
      </c>
      <c r="BA2296">
        <v>3</v>
      </c>
    </row>
    <row r="2297" spans="1:53" x14ac:dyDescent="0.25">
      <c r="A2297">
        <v>141</v>
      </c>
      <c r="B2297" t="s">
        <v>65</v>
      </c>
      <c r="C2297" t="s">
        <v>672</v>
      </c>
      <c r="D2297"/>
      <c r="E2297">
        <v>2</v>
      </c>
      <c r="F2297">
        <v>2</v>
      </c>
      <c r="G2297">
        <v>4</v>
      </c>
      <c r="H2297">
        <v>1</v>
      </c>
      <c r="I2297">
        <v>0</v>
      </c>
      <c r="J2297">
        <v>0</v>
      </c>
      <c r="K2297">
        <v>0</v>
      </c>
      <c r="L2297">
        <v>1</v>
      </c>
      <c r="M2297"/>
      <c r="O2297" s="101">
        <f>IF(ISBLANK(C2297),O2296,IF(COUNTIF(C$2:C2297,C2297)&gt;1,O2296,1+MAX(O2296,0)))</f>
        <v>58</v>
      </c>
      <c r="P2297" s="45">
        <f t="shared" si="792"/>
        <v>33</v>
      </c>
      <c r="Q2297" s="33" t="str">
        <f t="shared" si="793"/>
        <v/>
      </c>
      <c r="R2297" s="33">
        <f t="shared" si="794"/>
        <v>6</v>
      </c>
      <c r="S2297" s="33" t="str">
        <f t="shared" si="795"/>
        <v>141_6</v>
      </c>
      <c r="T2297" s="35" t="str">
        <f t="shared" si="796"/>
        <v>141AM</v>
      </c>
      <c r="U2297" s="35" t="str">
        <f t="shared" si="797"/>
        <v>141AMEW</v>
      </c>
      <c r="V2297" s="35" t="str">
        <f t="shared" si="791"/>
        <v>2F</v>
      </c>
      <c r="W2297" s="35" t="str">
        <f t="shared" si="784"/>
        <v>141AM2F224</v>
      </c>
      <c r="X2297" s="388">
        <f t="shared" si="785"/>
        <v>0</v>
      </c>
      <c r="Y2297" s="388">
        <f t="shared" si="786"/>
        <v>1</v>
      </c>
      <c r="Z2297" s="280" t="str">
        <f t="shared" si="777"/>
        <v/>
      </c>
      <c r="AA2297" s="280" t="str">
        <f t="shared" si="778"/>
        <v/>
      </c>
      <c r="AB2297" s="389" t="str">
        <f t="shared" si="787"/>
        <v/>
      </c>
      <c r="AC2297" s="389" t="str">
        <f t="shared" si="788"/>
        <v/>
      </c>
      <c r="AD2297" s="390" t="str">
        <f t="shared" si="779"/>
        <v/>
      </c>
      <c r="AE2297" s="282">
        <f t="shared" si="780"/>
        <v>0</v>
      </c>
      <c r="AF2297" s="359">
        <f t="shared" si="781"/>
        <v>0</v>
      </c>
      <c r="AG2297" s="280">
        <f t="shared" si="782"/>
        <v>0</v>
      </c>
      <c r="AH2297" s="280">
        <f t="shared" si="798"/>
        <v>0</v>
      </c>
      <c r="AI2297" s="280">
        <f>IF(ISBLANK(T2297),AI2296,IF(COUNTIF(T$2:T2297,T2297)&gt;1,AI2296,1+MAX(AI2296,0)))</f>
        <v>61</v>
      </c>
      <c r="AL2297" s="391" t="str">
        <f t="shared" si="789"/>
        <v/>
      </c>
      <c r="AM2297" s="391" t="str">
        <f t="shared" si="790"/>
        <v/>
      </c>
      <c r="AO2297" s="310" t="str">
        <f t="shared" si="783"/>
        <v/>
      </c>
      <c r="AP2297" s="310">
        <f>SUM(AO$1:AO2297)</f>
        <v>0</v>
      </c>
      <c r="AQ2297" s="310">
        <f>SUM(AK$2:AK2297)</f>
        <v>17</v>
      </c>
      <c r="AR2297" s="310">
        <f>COUNTA(AJ$2:AJ2297)</f>
        <v>17</v>
      </c>
      <c r="AS2297" s="312"/>
      <c r="AT2297" s="312"/>
      <c r="AU2297" s="312"/>
      <c r="AV2297" s="312"/>
      <c r="AW2297" s="312"/>
      <c r="AZ2297">
        <v>0</v>
      </c>
      <c r="BA2297">
        <v>1</v>
      </c>
    </row>
    <row r="2298" spans="1:53" x14ac:dyDescent="0.25">
      <c r="A2298">
        <v>141</v>
      </c>
      <c r="B2298" t="s">
        <v>65</v>
      </c>
      <c r="C2298" t="s">
        <v>672</v>
      </c>
      <c r="D2298"/>
      <c r="E2298">
        <v>2</v>
      </c>
      <c r="F2298">
        <v>3</v>
      </c>
      <c r="G2298">
        <v>1</v>
      </c>
      <c r="H2298">
        <v>11</v>
      </c>
      <c r="I2298">
        <v>3</v>
      </c>
      <c r="J2298">
        <v>6</v>
      </c>
      <c r="K2298">
        <v>0</v>
      </c>
      <c r="L2298">
        <v>0</v>
      </c>
      <c r="M2298"/>
      <c r="O2298" s="101">
        <f>IF(ISBLANK(C2298),O2297,IF(COUNTIF(C$2:C2298,C2298)&gt;1,O2297,1+MAX(O2297,0)))</f>
        <v>58</v>
      </c>
      <c r="P2298" s="45">
        <f t="shared" si="792"/>
        <v>33</v>
      </c>
      <c r="Q2298" s="33" t="str">
        <f t="shared" si="793"/>
        <v/>
      </c>
      <c r="R2298" s="33">
        <f t="shared" si="794"/>
        <v>7</v>
      </c>
      <c r="S2298" s="33" t="str">
        <f t="shared" si="795"/>
        <v>141_7</v>
      </c>
      <c r="T2298" s="35" t="str">
        <f t="shared" si="796"/>
        <v>141AM</v>
      </c>
      <c r="U2298" s="35" t="str">
        <f t="shared" si="797"/>
        <v>141AMNS</v>
      </c>
      <c r="V2298" s="35" t="str">
        <f t="shared" si="791"/>
        <v>2F</v>
      </c>
      <c r="W2298" s="35" t="str">
        <f t="shared" si="784"/>
        <v>141AM2F231</v>
      </c>
      <c r="X2298" s="388">
        <f t="shared" si="785"/>
        <v>0</v>
      </c>
      <c r="Y2298" s="388">
        <f t="shared" si="786"/>
        <v>0</v>
      </c>
      <c r="Z2298" s="280" t="str">
        <f t="shared" si="777"/>
        <v/>
      </c>
      <c r="AA2298" s="280" t="str">
        <f t="shared" si="778"/>
        <v/>
      </c>
      <c r="AB2298" s="389" t="str">
        <f t="shared" si="787"/>
        <v/>
      </c>
      <c r="AC2298" s="389" t="str">
        <f t="shared" si="788"/>
        <v/>
      </c>
      <c r="AD2298" s="390" t="str">
        <f t="shared" si="779"/>
        <v/>
      </c>
      <c r="AE2298" s="282">
        <f t="shared" si="780"/>
        <v>0</v>
      </c>
      <c r="AF2298" s="359">
        <f t="shared" si="781"/>
        <v>0</v>
      </c>
      <c r="AG2298" s="280">
        <f t="shared" si="782"/>
        <v>3</v>
      </c>
      <c r="AH2298" s="280">
        <f t="shared" si="798"/>
        <v>1</v>
      </c>
      <c r="AI2298" s="280">
        <f>IF(ISBLANK(T2298),AI2297,IF(COUNTIF(T$2:T2298,T2298)&gt;1,AI2297,1+MAX(AI2297,0)))</f>
        <v>61</v>
      </c>
      <c r="AL2298" s="391" t="str">
        <f t="shared" si="789"/>
        <v/>
      </c>
      <c r="AM2298" s="391" t="str">
        <f t="shared" si="790"/>
        <v/>
      </c>
      <c r="AO2298" s="310" t="str">
        <f t="shared" si="783"/>
        <v/>
      </c>
      <c r="AP2298" s="310">
        <f>SUM(AO$1:AO2298)</f>
        <v>0</v>
      </c>
      <c r="AQ2298" s="310">
        <f>SUM(AK$2:AK2298)</f>
        <v>17</v>
      </c>
      <c r="AR2298" s="310">
        <f>COUNTA(AJ$2:AJ2298)</f>
        <v>17</v>
      </c>
      <c r="AS2298" s="312"/>
      <c r="AT2298" s="312"/>
      <c r="AU2298" s="312"/>
      <c r="AV2298" s="312"/>
      <c r="AW2298" s="312"/>
      <c r="AZ2298">
        <v>0</v>
      </c>
      <c r="BA2298">
        <v>0</v>
      </c>
    </row>
    <row r="2299" spans="1:53" x14ac:dyDescent="0.25">
      <c r="A2299">
        <v>141</v>
      </c>
      <c r="B2299" t="s">
        <v>65</v>
      </c>
      <c r="C2299" t="s">
        <v>672</v>
      </c>
      <c r="D2299"/>
      <c r="E2299">
        <v>2</v>
      </c>
      <c r="F2299">
        <v>3</v>
      </c>
      <c r="G2299">
        <v>2</v>
      </c>
      <c r="H2299">
        <v>1</v>
      </c>
      <c r="I2299">
        <v>0</v>
      </c>
      <c r="J2299">
        <v>0</v>
      </c>
      <c r="K2299">
        <v>0</v>
      </c>
      <c r="L2299">
        <v>0</v>
      </c>
      <c r="M2299"/>
      <c r="O2299" s="101">
        <f>IF(ISBLANK(C2299),O2298,IF(COUNTIF(C$2:C2299,C2299)&gt;1,O2298,1+MAX(O2298,0)))</f>
        <v>58</v>
      </c>
      <c r="P2299" s="45">
        <f t="shared" si="792"/>
        <v>33</v>
      </c>
      <c r="Q2299" s="33" t="str">
        <f t="shared" si="793"/>
        <v/>
      </c>
      <c r="R2299" s="33">
        <f t="shared" si="794"/>
        <v>7</v>
      </c>
      <c r="S2299" s="33" t="str">
        <f t="shared" si="795"/>
        <v>141_7</v>
      </c>
      <c r="T2299" s="35" t="str">
        <f t="shared" si="796"/>
        <v>141AM</v>
      </c>
      <c r="U2299" s="35" t="str">
        <f t="shared" si="797"/>
        <v>141AMNS</v>
      </c>
      <c r="V2299" s="35" t="str">
        <f t="shared" si="791"/>
        <v>2F</v>
      </c>
      <c r="W2299" s="35" t="str">
        <f t="shared" si="784"/>
        <v>141AM2F232</v>
      </c>
      <c r="X2299" s="388">
        <f t="shared" si="785"/>
        <v>0</v>
      </c>
      <c r="Y2299" s="388">
        <f t="shared" si="786"/>
        <v>0</v>
      </c>
      <c r="Z2299" s="280" t="str">
        <f t="shared" si="777"/>
        <v/>
      </c>
      <c r="AA2299" s="280" t="str">
        <f t="shared" si="778"/>
        <v/>
      </c>
      <c r="AB2299" s="389" t="str">
        <f t="shared" si="787"/>
        <v/>
      </c>
      <c r="AC2299" s="389" t="str">
        <f t="shared" si="788"/>
        <v/>
      </c>
      <c r="AD2299" s="390" t="str">
        <f t="shared" si="779"/>
        <v/>
      </c>
      <c r="AE2299" s="282">
        <f t="shared" si="780"/>
        <v>0</v>
      </c>
      <c r="AF2299" s="359">
        <f t="shared" si="781"/>
        <v>0</v>
      </c>
      <c r="AG2299" s="280">
        <f t="shared" si="782"/>
        <v>3</v>
      </c>
      <c r="AH2299" s="280">
        <f t="shared" si="798"/>
        <v>1</v>
      </c>
      <c r="AI2299" s="280">
        <f>IF(ISBLANK(T2299),AI2298,IF(COUNTIF(T$2:T2299,T2299)&gt;1,AI2298,1+MAX(AI2298,0)))</f>
        <v>61</v>
      </c>
      <c r="AL2299" s="391" t="str">
        <f t="shared" si="789"/>
        <v/>
      </c>
      <c r="AM2299" s="391" t="str">
        <f t="shared" si="790"/>
        <v/>
      </c>
      <c r="AO2299" s="310" t="str">
        <f t="shared" si="783"/>
        <v/>
      </c>
      <c r="AP2299" s="310">
        <f>SUM(AO$1:AO2299)</f>
        <v>0</v>
      </c>
      <c r="AQ2299" s="310">
        <f>SUM(AK$2:AK2299)</f>
        <v>17</v>
      </c>
      <c r="AR2299" s="310">
        <f>COUNTA(AJ$2:AJ2299)</f>
        <v>17</v>
      </c>
      <c r="AS2299" s="312"/>
      <c r="AT2299" s="312"/>
      <c r="AU2299" s="312"/>
      <c r="AV2299" s="312"/>
      <c r="AW2299" s="312"/>
      <c r="AZ2299">
        <v>0</v>
      </c>
      <c r="BA2299">
        <v>0</v>
      </c>
    </row>
    <row r="2300" spans="1:53" x14ac:dyDescent="0.25">
      <c r="A2300">
        <v>141</v>
      </c>
      <c r="B2300" t="s">
        <v>65</v>
      </c>
      <c r="C2300" t="s">
        <v>672</v>
      </c>
      <c r="D2300"/>
      <c r="E2300">
        <v>2</v>
      </c>
      <c r="F2300">
        <v>3</v>
      </c>
      <c r="G2300">
        <v>3</v>
      </c>
      <c r="H2300">
        <v>5</v>
      </c>
      <c r="I2300">
        <v>1</v>
      </c>
      <c r="J2300">
        <v>2</v>
      </c>
      <c r="K2300">
        <v>1</v>
      </c>
      <c r="L2300">
        <v>5</v>
      </c>
      <c r="M2300"/>
      <c r="O2300" s="101">
        <f>IF(ISBLANK(C2300),O2299,IF(COUNTIF(C$2:C2300,C2300)&gt;1,O2299,1+MAX(O2299,0)))</f>
        <v>58</v>
      </c>
      <c r="P2300" s="45">
        <f t="shared" si="792"/>
        <v>33</v>
      </c>
      <c r="Q2300" s="33" t="str">
        <f t="shared" si="793"/>
        <v/>
      </c>
      <c r="R2300" s="33">
        <f t="shared" si="794"/>
        <v>7</v>
      </c>
      <c r="S2300" s="33" t="str">
        <f t="shared" si="795"/>
        <v>141_7</v>
      </c>
      <c r="T2300" s="35" t="str">
        <f t="shared" si="796"/>
        <v>141AM</v>
      </c>
      <c r="U2300" s="35" t="str">
        <f t="shared" si="797"/>
        <v>141AMEW</v>
      </c>
      <c r="V2300" s="35" t="str">
        <f t="shared" si="791"/>
        <v>2F</v>
      </c>
      <c r="W2300" s="35" t="str">
        <f t="shared" si="784"/>
        <v>141AM2F233</v>
      </c>
      <c r="X2300" s="388">
        <f t="shared" si="785"/>
        <v>1</v>
      </c>
      <c r="Y2300" s="388">
        <f t="shared" si="786"/>
        <v>5</v>
      </c>
      <c r="Z2300" s="280" t="str">
        <f t="shared" si="777"/>
        <v/>
      </c>
      <c r="AA2300" s="280" t="str">
        <f t="shared" si="778"/>
        <v/>
      </c>
      <c r="AB2300" s="389" t="str">
        <f t="shared" si="787"/>
        <v/>
      </c>
      <c r="AC2300" s="389" t="str">
        <f t="shared" si="788"/>
        <v/>
      </c>
      <c r="AD2300" s="390" t="str">
        <f t="shared" si="779"/>
        <v/>
      </c>
      <c r="AE2300" s="282">
        <f t="shared" si="780"/>
        <v>0</v>
      </c>
      <c r="AF2300" s="359">
        <f t="shared" si="781"/>
        <v>0</v>
      </c>
      <c r="AG2300" s="280">
        <f t="shared" si="782"/>
        <v>0</v>
      </c>
      <c r="AH2300" s="280">
        <f t="shared" si="798"/>
        <v>0</v>
      </c>
      <c r="AI2300" s="280">
        <f>IF(ISBLANK(T2300),AI2299,IF(COUNTIF(T$2:T2300,T2300)&gt;1,AI2299,1+MAX(AI2299,0)))</f>
        <v>61</v>
      </c>
      <c r="AL2300" s="391" t="str">
        <f t="shared" si="789"/>
        <v/>
      </c>
      <c r="AM2300" s="391" t="str">
        <f t="shared" si="790"/>
        <v/>
      </c>
      <c r="AO2300" s="310" t="str">
        <f t="shared" si="783"/>
        <v/>
      </c>
      <c r="AP2300" s="310">
        <f>SUM(AO$1:AO2300)</f>
        <v>0</v>
      </c>
      <c r="AQ2300" s="310">
        <f>SUM(AK$2:AK2300)</f>
        <v>17</v>
      </c>
      <c r="AR2300" s="310">
        <f>COUNTA(AJ$2:AJ2300)</f>
        <v>17</v>
      </c>
      <c r="AS2300" s="312"/>
      <c r="AT2300" s="312"/>
      <c r="AU2300" s="312"/>
      <c r="AV2300" s="312"/>
      <c r="AW2300" s="312"/>
      <c r="AZ2300">
        <v>1</v>
      </c>
      <c r="BA2300">
        <v>5</v>
      </c>
    </row>
    <row r="2301" spans="1:53" x14ac:dyDescent="0.25">
      <c r="A2301">
        <v>141</v>
      </c>
      <c r="B2301" t="s">
        <v>65</v>
      </c>
      <c r="C2301" t="s">
        <v>672</v>
      </c>
      <c r="D2301"/>
      <c r="E2301">
        <v>2</v>
      </c>
      <c r="F2301">
        <v>3</v>
      </c>
      <c r="G2301">
        <v>4</v>
      </c>
      <c r="H2301">
        <v>1</v>
      </c>
      <c r="I2301">
        <v>0</v>
      </c>
      <c r="J2301">
        <v>0</v>
      </c>
      <c r="K2301">
        <v>1</v>
      </c>
      <c r="L2301">
        <v>1</v>
      </c>
      <c r="M2301"/>
      <c r="O2301" s="101">
        <f>IF(ISBLANK(C2301),O2300,IF(COUNTIF(C$2:C2301,C2301)&gt;1,O2300,1+MAX(O2300,0)))</f>
        <v>58</v>
      </c>
      <c r="P2301" s="45">
        <f t="shared" si="792"/>
        <v>33</v>
      </c>
      <c r="Q2301" s="33" t="str">
        <f t="shared" si="793"/>
        <v/>
      </c>
      <c r="R2301" s="33">
        <f t="shared" si="794"/>
        <v>7</v>
      </c>
      <c r="S2301" s="33" t="str">
        <f t="shared" si="795"/>
        <v>141_7</v>
      </c>
      <c r="T2301" s="35" t="str">
        <f t="shared" si="796"/>
        <v>141AM</v>
      </c>
      <c r="U2301" s="35" t="str">
        <f t="shared" si="797"/>
        <v>141AMEW</v>
      </c>
      <c r="V2301" s="35" t="str">
        <f t="shared" si="791"/>
        <v>2F</v>
      </c>
      <c r="W2301" s="35" t="str">
        <f t="shared" si="784"/>
        <v>141AM2F234</v>
      </c>
      <c r="X2301" s="388">
        <f t="shared" si="785"/>
        <v>1</v>
      </c>
      <c r="Y2301" s="388">
        <f t="shared" si="786"/>
        <v>1</v>
      </c>
      <c r="Z2301" s="280" t="str">
        <f t="shared" si="777"/>
        <v/>
      </c>
      <c r="AA2301" s="280" t="str">
        <f t="shared" si="778"/>
        <v/>
      </c>
      <c r="AB2301" s="389" t="str">
        <f t="shared" si="787"/>
        <v/>
      </c>
      <c r="AC2301" s="389" t="str">
        <f t="shared" si="788"/>
        <v/>
      </c>
      <c r="AD2301" s="390" t="str">
        <f t="shared" si="779"/>
        <v/>
      </c>
      <c r="AE2301" s="282">
        <f t="shared" si="780"/>
        <v>0</v>
      </c>
      <c r="AF2301" s="359">
        <f t="shared" si="781"/>
        <v>0</v>
      </c>
      <c r="AG2301" s="280">
        <f t="shared" si="782"/>
        <v>0</v>
      </c>
      <c r="AH2301" s="280">
        <f t="shared" si="798"/>
        <v>0</v>
      </c>
      <c r="AI2301" s="280">
        <f>IF(ISBLANK(T2301),AI2300,IF(COUNTIF(T$2:T2301,T2301)&gt;1,AI2300,1+MAX(AI2300,0)))</f>
        <v>61</v>
      </c>
      <c r="AL2301" s="391" t="str">
        <f t="shared" si="789"/>
        <v/>
      </c>
      <c r="AM2301" s="391" t="str">
        <f t="shared" si="790"/>
        <v/>
      </c>
      <c r="AO2301" s="310" t="str">
        <f t="shared" si="783"/>
        <v/>
      </c>
      <c r="AP2301" s="310">
        <f>SUM(AO$1:AO2301)</f>
        <v>0</v>
      </c>
      <c r="AQ2301" s="310">
        <f>SUM(AK$2:AK2301)</f>
        <v>17</v>
      </c>
      <c r="AR2301" s="310">
        <f>COUNTA(AJ$2:AJ2301)</f>
        <v>17</v>
      </c>
      <c r="AS2301" s="312"/>
      <c r="AT2301" s="312"/>
      <c r="AU2301" s="312"/>
      <c r="AV2301" s="312"/>
      <c r="AW2301" s="312"/>
      <c r="AZ2301">
        <v>1</v>
      </c>
      <c r="BA2301">
        <v>1</v>
      </c>
    </row>
    <row r="2302" spans="1:53" x14ac:dyDescent="0.25">
      <c r="A2302">
        <v>141</v>
      </c>
      <c r="B2302" t="s">
        <v>65</v>
      </c>
      <c r="C2302" t="s">
        <v>672</v>
      </c>
      <c r="D2302"/>
      <c r="E2302">
        <v>2</v>
      </c>
      <c r="F2302">
        <v>4</v>
      </c>
      <c r="G2302">
        <v>1</v>
      </c>
      <c r="H2302">
        <v>5</v>
      </c>
      <c r="I2302">
        <v>1</v>
      </c>
      <c r="J2302">
        <v>2</v>
      </c>
      <c r="K2302">
        <v>0</v>
      </c>
      <c r="L2302">
        <v>0</v>
      </c>
      <c r="M2302"/>
      <c r="O2302" s="101">
        <f>IF(ISBLANK(C2302),O2301,IF(COUNTIF(C$2:C2302,C2302)&gt;1,O2301,1+MAX(O2301,0)))</f>
        <v>58</v>
      </c>
      <c r="P2302" s="45">
        <f t="shared" si="792"/>
        <v>33</v>
      </c>
      <c r="Q2302" s="33" t="str">
        <f t="shared" si="793"/>
        <v/>
      </c>
      <c r="R2302" s="33">
        <f t="shared" si="794"/>
        <v>8</v>
      </c>
      <c r="S2302" s="33" t="str">
        <f t="shared" si="795"/>
        <v>141_8</v>
      </c>
      <c r="T2302" s="35" t="str">
        <f t="shared" si="796"/>
        <v>141AM</v>
      </c>
      <c r="U2302" s="35" t="str">
        <f t="shared" si="797"/>
        <v>141AMNS</v>
      </c>
      <c r="V2302" s="35" t="str">
        <f t="shared" si="791"/>
        <v>2F</v>
      </c>
      <c r="W2302" s="35" t="str">
        <f t="shared" si="784"/>
        <v>141AM2F241</v>
      </c>
      <c r="X2302" s="388">
        <f t="shared" si="785"/>
        <v>0</v>
      </c>
      <c r="Y2302" s="388">
        <f t="shared" si="786"/>
        <v>0</v>
      </c>
      <c r="Z2302" s="280" t="str">
        <f t="shared" si="777"/>
        <v/>
      </c>
      <c r="AA2302" s="280" t="str">
        <f t="shared" si="778"/>
        <v/>
      </c>
      <c r="AB2302" s="389" t="str">
        <f t="shared" si="787"/>
        <v/>
      </c>
      <c r="AC2302" s="389" t="str">
        <f t="shared" si="788"/>
        <v/>
      </c>
      <c r="AD2302" s="390" t="str">
        <f t="shared" si="779"/>
        <v/>
      </c>
      <c r="AE2302" s="282">
        <f t="shared" si="780"/>
        <v>0</v>
      </c>
      <c r="AF2302" s="359">
        <f t="shared" si="781"/>
        <v>0</v>
      </c>
      <c r="AG2302" s="280">
        <f t="shared" si="782"/>
        <v>3</v>
      </c>
      <c r="AH2302" s="280">
        <f t="shared" si="798"/>
        <v>1</v>
      </c>
      <c r="AI2302" s="280">
        <f>IF(ISBLANK(T2302),AI2301,IF(COUNTIF(T$2:T2302,T2302)&gt;1,AI2301,1+MAX(AI2301,0)))</f>
        <v>61</v>
      </c>
      <c r="AL2302" s="391" t="str">
        <f t="shared" si="789"/>
        <v/>
      </c>
      <c r="AM2302" s="391" t="str">
        <f t="shared" si="790"/>
        <v/>
      </c>
      <c r="AO2302" s="310" t="str">
        <f t="shared" si="783"/>
        <v/>
      </c>
      <c r="AP2302" s="310">
        <f>SUM(AO$1:AO2302)</f>
        <v>0</v>
      </c>
      <c r="AQ2302" s="310">
        <f>SUM(AK$2:AK2302)</f>
        <v>17</v>
      </c>
      <c r="AR2302" s="310">
        <f>COUNTA(AJ$2:AJ2302)</f>
        <v>17</v>
      </c>
      <c r="AS2302" s="312"/>
      <c r="AT2302" s="312"/>
      <c r="AU2302" s="312"/>
      <c r="AV2302" s="312"/>
      <c r="AW2302" s="312"/>
      <c r="AZ2302">
        <v>0</v>
      </c>
      <c r="BA2302">
        <v>0</v>
      </c>
    </row>
    <row r="2303" spans="1:53" x14ac:dyDescent="0.25">
      <c r="A2303">
        <v>141</v>
      </c>
      <c r="B2303" t="s">
        <v>65</v>
      </c>
      <c r="C2303" t="s">
        <v>672</v>
      </c>
      <c r="D2303"/>
      <c r="E2303">
        <v>2</v>
      </c>
      <c r="F2303">
        <v>4</v>
      </c>
      <c r="G2303">
        <v>2</v>
      </c>
      <c r="H2303">
        <v>5</v>
      </c>
      <c r="I2303">
        <v>2</v>
      </c>
      <c r="J2303">
        <v>2</v>
      </c>
      <c r="K2303">
        <v>2</v>
      </c>
      <c r="L2303">
        <v>2</v>
      </c>
      <c r="M2303"/>
      <c r="O2303" s="101">
        <f>IF(ISBLANK(C2303),O2302,IF(COUNTIF(C$2:C2303,C2303)&gt;1,O2302,1+MAX(O2302,0)))</f>
        <v>58</v>
      </c>
      <c r="P2303" s="45">
        <f t="shared" si="792"/>
        <v>33</v>
      </c>
      <c r="Q2303" s="33" t="str">
        <f t="shared" si="793"/>
        <v/>
      </c>
      <c r="R2303" s="33">
        <f t="shared" si="794"/>
        <v>8</v>
      </c>
      <c r="S2303" s="33" t="str">
        <f t="shared" si="795"/>
        <v>141_8</v>
      </c>
      <c r="T2303" s="35" t="str">
        <f t="shared" si="796"/>
        <v>141AM</v>
      </c>
      <c r="U2303" s="35" t="str">
        <f t="shared" si="797"/>
        <v>141AMNS</v>
      </c>
      <c r="V2303" s="35" t="str">
        <f t="shared" si="791"/>
        <v>2F</v>
      </c>
      <c r="W2303" s="35" t="str">
        <f t="shared" si="784"/>
        <v>141AM2F242</v>
      </c>
      <c r="X2303" s="388">
        <f t="shared" si="785"/>
        <v>2</v>
      </c>
      <c r="Y2303" s="388">
        <f t="shared" si="786"/>
        <v>2</v>
      </c>
      <c r="Z2303" s="280" t="str">
        <f t="shared" si="777"/>
        <v/>
      </c>
      <c r="AA2303" s="280" t="str">
        <f t="shared" si="778"/>
        <v/>
      </c>
      <c r="AB2303" s="389" t="str">
        <f t="shared" si="787"/>
        <v/>
      </c>
      <c r="AC2303" s="389" t="str">
        <f t="shared" si="788"/>
        <v/>
      </c>
      <c r="AD2303" s="390" t="str">
        <f t="shared" si="779"/>
        <v/>
      </c>
      <c r="AE2303" s="282">
        <f t="shared" si="780"/>
        <v>0</v>
      </c>
      <c r="AF2303" s="359">
        <f t="shared" si="781"/>
        <v>0</v>
      </c>
      <c r="AG2303" s="280">
        <f t="shared" si="782"/>
        <v>3</v>
      </c>
      <c r="AH2303" s="280">
        <f t="shared" si="798"/>
        <v>1</v>
      </c>
      <c r="AI2303" s="280">
        <f>IF(ISBLANK(T2303),AI2302,IF(COUNTIF(T$2:T2303,T2303)&gt;1,AI2302,1+MAX(AI2302,0)))</f>
        <v>61</v>
      </c>
      <c r="AL2303" s="391" t="str">
        <f t="shared" si="789"/>
        <v/>
      </c>
      <c r="AM2303" s="391" t="str">
        <f t="shared" si="790"/>
        <v/>
      </c>
      <c r="AO2303" s="310" t="str">
        <f t="shared" si="783"/>
        <v/>
      </c>
      <c r="AP2303" s="310">
        <f>SUM(AO$1:AO2303)</f>
        <v>0</v>
      </c>
      <c r="AQ2303" s="310">
        <f>SUM(AK$2:AK2303)</f>
        <v>17</v>
      </c>
      <c r="AR2303" s="310">
        <f>COUNTA(AJ$2:AJ2303)</f>
        <v>17</v>
      </c>
      <c r="AS2303" s="312"/>
      <c r="AT2303" s="312"/>
      <c r="AU2303" s="312"/>
      <c r="AV2303" s="312"/>
      <c r="AW2303" s="312"/>
      <c r="AZ2303">
        <v>2</v>
      </c>
      <c r="BA2303">
        <v>2</v>
      </c>
    </row>
    <row r="2304" spans="1:53" x14ac:dyDescent="0.25">
      <c r="A2304">
        <v>141</v>
      </c>
      <c r="B2304" t="s">
        <v>65</v>
      </c>
      <c r="C2304" t="s">
        <v>672</v>
      </c>
      <c r="D2304"/>
      <c r="E2304">
        <v>2</v>
      </c>
      <c r="F2304">
        <v>4</v>
      </c>
      <c r="G2304">
        <v>3</v>
      </c>
      <c r="H2304">
        <v>0</v>
      </c>
      <c r="I2304">
        <v>0</v>
      </c>
      <c r="J2304">
        <v>0</v>
      </c>
      <c r="K2304">
        <v>0</v>
      </c>
      <c r="L2304">
        <v>0</v>
      </c>
      <c r="M2304"/>
      <c r="O2304" s="101">
        <f>IF(ISBLANK(C2304),O2303,IF(COUNTIF(C$2:C2304,C2304)&gt;1,O2303,1+MAX(O2303,0)))</f>
        <v>58</v>
      </c>
      <c r="P2304" s="45">
        <f t="shared" si="792"/>
        <v>33</v>
      </c>
      <c r="Q2304" s="33" t="str">
        <f t="shared" si="793"/>
        <v/>
      </c>
      <c r="R2304" s="33">
        <f t="shared" si="794"/>
        <v>8</v>
      </c>
      <c r="S2304" s="33" t="str">
        <f t="shared" si="795"/>
        <v>141_8</v>
      </c>
      <c r="T2304" s="35" t="str">
        <f t="shared" si="796"/>
        <v>141AM</v>
      </c>
      <c r="U2304" s="35" t="str">
        <f t="shared" si="797"/>
        <v>141AMEW</v>
      </c>
      <c r="V2304" s="35" t="str">
        <f t="shared" si="791"/>
        <v>2F</v>
      </c>
      <c r="W2304" s="35" t="str">
        <f t="shared" si="784"/>
        <v>141AM2F243</v>
      </c>
      <c r="X2304" s="388">
        <f t="shared" si="785"/>
        <v>0</v>
      </c>
      <c r="Y2304" s="388">
        <f t="shared" si="786"/>
        <v>0</v>
      </c>
      <c r="Z2304" s="280" t="str">
        <f t="shared" si="777"/>
        <v/>
      </c>
      <c r="AA2304" s="280" t="str">
        <f t="shared" si="778"/>
        <v/>
      </c>
      <c r="AB2304" s="389" t="str">
        <f t="shared" si="787"/>
        <v/>
      </c>
      <c r="AC2304" s="389" t="str">
        <f t="shared" si="788"/>
        <v/>
      </c>
      <c r="AD2304" s="390" t="str">
        <f t="shared" si="779"/>
        <v/>
      </c>
      <c r="AE2304" s="282">
        <f t="shared" si="780"/>
        <v>0</v>
      </c>
      <c r="AF2304" s="359">
        <f t="shared" si="781"/>
        <v>0</v>
      </c>
      <c r="AG2304" s="280">
        <f t="shared" si="782"/>
        <v>0</v>
      </c>
      <c r="AH2304" s="280">
        <f t="shared" si="798"/>
        <v>0</v>
      </c>
      <c r="AI2304" s="280">
        <f>IF(ISBLANK(T2304),AI2303,IF(COUNTIF(T$2:T2304,T2304)&gt;1,AI2303,1+MAX(AI2303,0)))</f>
        <v>61</v>
      </c>
      <c r="AL2304" s="391" t="str">
        <f t="shared" si="789"/>
        <v/>
      </c>
      <c r="AM2304" s="391" t="str">
        <f t="shared" si="790"/>
        <v/>
      </c>
      <c r="AO2304" s="310" t="str">
        <f t="shared" si="783"/>
        <v/>
      </c>
      <c r="AP2304" s="310">
        <f>SUM(AO$1:AO2304)</f>
        <v>0</v>
      </c>
      <c r="AQ2304" s="310">
        <f>SUM(AK$2:AK2304)</f>
        <v>17</v>
      </c>
      <c r="AR2304" s="310">
        <f>COUNTA(AJ$2:AJ2304)</f>
        <v>17</v>
      </c>
      <c r="AS2304" s="312"/>
      <c r="AT2304" s="312"/>
      <c r="AU2304" s="312"/>
      <c r="AV2304" s="312"/>
      <c r="AW2304" s="312"/>
      <c r="AZ2304">
        <v>0</v>
      </c>
      <c r="BA2304">
        <v>0</v>
      </c>
    </row>
    <row r="2305" spans="1:53" x14ac:dyDescent="0.25">
      <c r="A2305">
        <v>141</v>
      </c>
      <c r="B2305" t="s">
        <v>65</v>
      </c>
      <c r="C2305" t="s">
        <v>672</v>
      </c>
      <c r="D2305"/>
      <c r="E2305">
        <v>2</v>
      </c>
      <c r="F2305">
        <v>4</v>
      </c>
      <c r="G2305">
        <v>4</v>
      </c>
      <c r="H2305">
        <v>2</v>
      </c>
      <c r="I2305">
        <v>0</v>
      </c>
      <c r="J2305">
        <v>0</v>
      </c>
      <c r="K2305">
        <v>0</v>
      </c>
      <c r="L2305">
        <v>2</v>
      </c>
      <c r="M2305"/>
      <c r="O2305" s="101">
        <f>IF(ISBLANK(C2305),O2304,IF(COUNTIF(C$2:C2305,C2305)&gt;1,O2304,1+MAX(O2304,0)))</f>
        <v>58</v>
      </c>
      <c r="P2305" s="45">
        <f t="shared" si="792"/>
        <v>33</v>
      </c>
      <c r="Q2305" s="33" t="str">
        <f t="shared" si="793"/>
        <v/>
      </c>
      <c r="R2305" s="33">
        <f t="shared" si="794"/>
        <v>8</v>
      </c>
      <c r="S2305" s="33" t="str">
        <f t="shared" si="795"/>
        <v>141_8</v>
      </c>
      <c r="T2305" s="35" t="str">
        <f t="shared" si="796"/>
        <v>141AM</v>
      </c>
      <c r="U2305" s="35" t="str">
        <f t="shared" si="797"/>
        <v>141AMEW</v>
      </c>
      <c r="V2305" s="35" t="str">
        <f t="shared" si="791"/>
        <v>2F</v>
      </c>
      <c r="W2305" s="35" t="str">
        <f t="shared" si="784"/>
        <v>141AM2F244</v>
      </c>
      <c r="X2305" s="388">
        <f t="shared" si="785"/>
        <v>0</v>
      </c>
      <c r="Y2305" s="388">
        <f t="shared" si="786"/>
        <v>2</v>
      </c>
      <c r="Z2305" s="280" t="str">
        <f t="shared" si="777"/>
        <v/>
      </c>
      <c r="AA2305" s="280" t="str">
        <f t="shared" si="778"/>
        <v/>
      </c>
      <c r="AB2305" s="389" t="str">
        <f t="shared" si="787"/>
        <v/>
      </c>
      <c r="AC2305" s="389" t="str">
        <f t="shared" si="788"/>
        <v/>
      </c>
      <c r="AD2305" s="390" t="str">
        <f t="shared" si="779"/>
        <v/>
      </c>
      <c r="AE2305" s="282">
        <f t="shared" si="780"/>
        <v>0</v>
      </c>
      <c r="AF2305" s="359">
        <f t="shared" si="781"/>
        <v>0</v>
      </c>
      <c r="AG2305" s="280">
        <f t="shared" si="782"/>
        <v>0</v>
      </c>
      <c r="AH2305" s="280">
        <f t="shared" si="798"/>
        <v>0</v>
      </c>
      <c r="AI2305" s="280">
        <f>IF(ISBLANK(T2305),AI2304,IF(COUNTIF(T$2:T2305,T2305)&gt;1,AI2304,1+MAX(AI2304,0)))</f>
        <v>61</v>
      </c>
      <c r="AL2305" s="391" t="str">
        <f t="shared" si="789"/>
        <v/>
      </c>
      <c r="AM2305" s="391" t="str">
        <f t="shared" si="790"/>
        <v/>
      </c>
      <c r="AO2305" s="310" t="str">
        <f t="shared" si="783"/>
        <v/>
      </c>
      <c r="AP2305" s="310">
        <f>SUM(AO$1:AO2305)</f>
        <v>0</v>
      </c>
      <c r="AQ2305" s="310">
        <f>SUM(AK$2:AK2305)</f>
        <v>17</v>
      </c>
      <c r="AR2305" s="310">
        <f>COUNTA(AJ$2:AJ2305)</f>
        <v>17</v>
      </c>
      <c r="AS2305" s="312"/>
      <c r="AT2305" s="312"/>
      <c r="AU2305" s="312"/>
      <c r="AV2305" s="312"/>
      <c r="AW2305" s="312"/>
      <c r="AZ2305">
        <v>0</v>
      </c>
      <c r="BA2305">
        <v>2</v>
      </c>
    </row>
    <row r="2306" spans="1:53" x14ac:dyDescent="0.25">
      <c r="A2306">
        <v>141</v>
      </c>
      <c r="B2306" t="s">
        <v>66</v>
      </c>
      <c r="C2306" t="s">
        <v>674</v>
      </c>
      <c r="D2306"/>
      <c r="E2306">
        <v>1</v>
      </c>
      <c r="F2306">
        <v>1</v>
      </c>
      <c r="G2306">
        <v>1</v>
      </c>
      <c r="H2306">
        <v>3</v>
      </c>
      <c r="I2306">
        <v>0</v>
      </c>
      <c r="J2306">
        <v>0</v>
      </c>
      <c r="K2306">
        <v>0</v>
      </c>
      <c r="L2306">
        <v>0</v>
      </c>
      <c r="M2306"/>
      <c r="O2306" s="101">
        <f>IF(ISBLANK(C2306),O2305,IF(COUNTIF(C$2:C2306,C2306)&gt;1,O2305,1+MAX(O2305,0)))</f>
        <v>59</v>
      </c>
      <c r="P2306" s="45">
        <f t="shared" si="792"/>
        <v>33</v>
      </c>
      <c r="Q2306" s="33" t="str">
        <f t="shared" si="793"/>
        <v/>
      </c>
      <c r="R2306" s="33">
        <f t="shared" si="794"/>
        <v>9</v>
      </c>
      <c r="S2306" s="33" t="str">
        <f t="shared" si="795"/>
        <v>141_9</v>
      </c>
      <c r="T2306" s="35" t="str">
        <f t="shared" si="796"/>
        <v>141PM</v>
      </c>
      <c r="U2306" s="35" t="str">
        <f t="shared" si="797"/>
        <v>141PMNS</v>
      </c>
      <c r="V2306" s="35" t="str">
        <f t="shared" si="791"/>
        <v>2G</v>
      </c>
      <c r="W2306" s="35" t="str">
        <f t="shared" si="784"/>
        <v>141PM2G111</v>
      </c>
      <c r="X2306" s="388">
        <f t="shared" si="785"/>
        <v>0</v>
      </c>
      <c r="Y2306" s="388">
        <f t="shared" si="786"/>
        <v>0</v>
      </c>
      <c r="Z2306" s="280" t="str">
        <f t="shared" ref="Z2306:Z2369" si="799">IF(I2306&gt;$H2306,1,"")</f>
        <v/>
      </c>
      <c r="AA2306" s="280" t="str">
        <f t="shared" ref="AA2306:AA2369" si="800">IF(J2306&gt;$H2306,1,"")</f>
        <v/>
      </c>
      <c r="AB2306" s="389" t="str">
        <f t="shared" si="787"/>
        <v/>
      </c>
      <c r="AC2306" s="389" t="str">
        <f t="shared" si="788"/>
        <v/>
      </c>
      <c r="AD2306" s="390" t="str">
        <f t="shared" ref="AD2306:AD2369" si="801">IF(ISERROR(MATCH(A2306&amp;"_"&amp;G2306,Sidewalk_ignore,0)),"",1)</f>
        <v/>
      </c>
      <c r="AE2306" s="282">
        <f t="shared" ref="AE2306:AE2369" si="802">IF(AND(ISNUMBER($G2306),$B2306="AM"),INDEX(CordonIn,MATCH($A2306,loc_ID,0),$G2306),0)</f>
        <v>0</v>
      </c>
      <c r="AF2306" s="359">
        <f t="shared" ref="AF2306:AF2369" si="803">IF(AND(ISNUMBER($G2306),$B2306="PM"),INDEX(CordonIn,MATCH($A2306,loc_ID,0),VLOOKUP($G2306,Reverse_dir,2,FALSE)),0)</f>
        <v>0</v>
      </c>
      <c r="AG2306" s="280">
        <f t="shared" ref="AG2306:AG2369" si="804">IF(AND(ISNUMBER($G2306),$B2306="AM"),INDEX(Lane,MATCH($A2306,loc_ID,0),$G2306),0)</f>
        <v>0</v>
      </c>
      <c r="AH2306" s="280">
        <f t="shared" si="798"/>
        <v>0</v>
      </c>
      <c r="AI2306" s="280">
        <f>IF(ISBLANK(T2306),AI2305,IF(COUNTIF(T$2:T2306,T2306)&gt;1,AI2305,1+MAX(AI2305,0)))</f>
        <v>62</v>
      </c>
      <c r="AL2306" s="391" t="str">
        <f t="shared" si="789"/>
        <v/>
      </c>
      <c r="AM2306" s="391" t="str">
        <f t="shared" si="790"/>
        <v/>
      </c>
      <c r="AO2306" s="310" t="str">
        <f t="shared" ref="AO2306:AO2369" si="805">IF(SUM(Z2306:AC2306)&gt;0,1,"")</f>
        <v/>
      </c>
      <c r="AP2306" s="310">
        <f>SUM(AO$1:AO2306)</f>
        <v>0</v>
      </c>
      <c r="AQ2306" s="310">
        <f>SUM(AK$2:AK2306)</f>
        <v>17</v>
      </c>
      <c r="AR2306" s="310">
        <f>COUNTA(AJ$2:AJ2306)</f>
        <v>17</v>
      </c>
      <c r="AS2306" s="312"/>
      <c r="AT2306" s="312"/>
      <c r="AU2306" s="312"/>
      <c r="AV2306" s="312"/>
      <c r="AW2306" s="312"/>
      <c r="AZ2306">
        <v>0</v>
      </c>
      <c r="BA2306">
        <v>0</v>
      </c>
    </row>
    <row r="2307" spans="1:53" x14ac:dyDescent="0.25">
      <c r="A2307">
        <v>141</v>
      </c>
      <c r="B2307" t="s">
        <v>66</v>
      </c>
      <c r="C2307" t="s">
        <v>674</v>
      </c>
      <c r="D2307"/>
      <c r="E2307">
        <v>1</v>
      </c>
      <c r="F2307">
        <v>1</v>
      </c>
      <c r="G2307">
        <v>2</v>
      </c>
      <c r="H2307">
        <v>11</v>
      </c>
      <c r="I2307">
        <v>3</v>
      </c>
      <c r="J2307">
        <v>4</v>
      </c>
      <c r="K2307">
        <v>2</v>
      </c>
      <c r="L2307">
        <v>2</v>
      </c>
      <c r="M2307"/>
      <c r="O2307" s="101">
        <f>IF(ISBLANK(C2307),O2306,IF(COUNTIF(C$2:C2307,C2307)&gt;1,O2306,1+MAX(O2306,0)))</f>
        <v>59</v>
      </c>
      <c r="P2307" s="45">
        <f t="shared" si="792"/>
        <v>33</v>
      </c>
      <c r="Q2307" s="33" t="str">
        <f t="shared" si="793"/>
        <v/>
      </c>
      <c r="R2307" s="33">
        <f t="shared" si="794"/>
        <v>9</v>
      </c>
      <c r="S2307" s="33" t="str">
        <f t="shared" si="795"/>
        <v>141_9</v>
      </c>
      <c r="T2307" s="35" t="str">
        <f t="shared" si="796"/>
        <v>141PM</v>
      </c>
      <c r="U2307" s="35" t="str">
        <f t="shared" si="797"/>
        <v>141PMNS</v>
      </c>
      <c r="V2307" s="35" t="str">
        <f t="shared" si="791"/>
        <v>2G</v>
      </c>
      <c r="W2307" s="35" t="str">
        <f t="shared" ref="W2307:W2370" si="806">IF(ISBLANK(A2307),"",A2307&amp;B2307&amp;V2307&amp;E2307&amp;F2307&amp;G2307)</f>
        <v>141PM2G112</v>
      </c>
      <c r="X2307" s="388">
        <f t="shared" ref="X2307:X2370" si="807">IF($AD2307=1,0,K2307)</f>
        <v>2</v>
      </c>
      <c r="Y2307" s="388">
        <f t="shared" ref="Y2307:Y2370" si="808">IF($AD2307=1,0,L2307)</f>
        <v>2</v>
      </c>
      <c r="Z2307" s="280" t="str">
        <f t="shared" si="799"/>
        <v/>
      </c>
      <c r="AA2307" s="280" t="str">
        <f t="shared" si="800"/>
        <v/>
      </c>
      <c r="AB2307" s="389" t="str">
        <f t="shared" ref="AB2307:AB2370" si="809">IF(OR(K2307&gt;$H2307,AND($AD2307=1,K2307&gt;0)),1,"")</f>
        <v/>
      </c>
      <c r="AC2307" s="389" t="str">
        <f t="shared" ref="AC2307:AC2370" si="810">IF(OR(L2307&gt;$H2307,AND($AD2307=1,L2307&gt;0)),1,"")</f>
        <v/>
      </c>
      <c r="AD2307" s="390" t="str">
        <f t="shared" si="801"/>
        <v/>
      </c>
      <c r="AE2307" s="282">
        <f t="shared" si="802"/>
        <v>0</v>
      </c>
      <c r="AF2307" s="359">
        <f t="shared" si="803"/>
        <v>0</v>
      </c>
      <c r="AG2307" s="280">
        <f t="shared" si="804"/>
        <v>0</v>
      </c>
      <c r="AH2307" s="280">
        <f t="shared" si="798"/>
        <v>0</v>
      </c>
      <c r="AI2307" s="280">
        <f>IF(ISBLANK(T2307),AI2306,IF(COUNTIF(T$2:T2307,T2307)&gt;1,AI2306,1+MAX(AI2306,0)))</f>
        <v>62</v>
      </c>
      <c r="AL2307" s="391" t="str">
        <f t="shared" ref="AL2307:AL2370" si="811">IF(OR(AB2307=1,AC2307=1),IF(LEN(AJ2307)=0,"",AJ2307&amp;"; ")&amp;"Ignore sidewalk",IF(LEN(AJ2307)=0,"",AJ2307))</f>
        <v/>
      </c>
      <c r="AM2307" s="391" t="str">
        <f t="shared" ref="AM2307:AM2370" si="812">IF(OR(AB2307=1,AC2307=1),1,IF(LEN(AK2307)=0,"",AK2307))</f>
        <v/>
      </c>
      <c r="AO2307" s="310" t="str">
        <f t="shared" si="805"/>
        <v/>
      </c>
      <c r="AP2307" s="310">
        <f>SUM(AO$1:AO2307)</f>
        <v>0</v>
      </c>
      <c r="AQ2307" s="310">
        <f>SUM(AK$2:AK2307)</f>
        <v>17</v>
      </c>
      <c r="AR2307" s="310">
        <f>COUNTA(AJ$2:AJ2307)</f>
        <v>17</v>
      </c>
      <c r="AS2307" s="312"/>
      <c r="AT2307" s="312"/>
      <c r="AU2307" s="312"/>
      <c r="AV2307" s="312"/>
      <c r="AW2307" s="312"/>
      <c r="AZ2307">
        <v>2</v>
      </c>
      <c r="BA2307">
        <v>2</v>
      </c>
    </row>
    <row r="2308" spans="1:53" x14ac:dyDescent="0.25">
      <c r="A2308">
        <v>141</v>
      </c>
      <c r="B2308" t="s">
        <v>66</v>
      </c>
      <c r="C2308" t="s">
        <v>674</v>
      </c>
      <c r="D2308"/>
      <c r="E2308">
        <v>1</v>
      </c>
      <c r="F2308">
        <v>1</v>
      </c>
      <c r="G2308">
        <v>3</v>
      </c>
      <c r="H2308">
        <v>2</v>
      </c>
      <c r="I2308">
        <v>0</v>
      </c>
      <c r="J2308">
        <v>0</v>
      </c>
      <c r="K2308">
        <v>0</v>
      </c>
      <c r="L2308">
        <v>1</v>
      </c>
      <c r="M2308"/>
      <c r="O2308" s="101">
        <f>IF(ISBLANK(C2308),O2307,IF(COUNTIF(C$2:C2308,C2308)&gt;1,O2307,1+MAX(O2307,0)))</f>
        <v>59</v>
      </c>
      <c r="P2308" s="45">
        <f t="shared" si="792"/>
        <v>33</v>
      </c>
      <c r="Q2308" s="33" t="str">
        <f t="shared" si="793"/>
        <v/>
      </c>
      <c r="R2308" s="33">
        <f t="shared" si="794"/>
        <v>9</v>
      </c>
      <c r="S2308" s="33" t="str">
        <f t="shared" si="795"/>
        <v>141_9</v>
      </c>
      <c r="T2308" s="35" t="str">
        <f t="shared" si="796"/>
        <v>141PM</v>
      </c>
      <c r="U2308" s="35" t="str">
        <f t="shared" si="797"/>
        <v>141PMEW</v>
      </c>
      <c r="V2308" s="35" t="str">
        <f t="shared" ref="V2308:V2371" si="813">TEXT((O2308-MOD(O2308,26))/26,"0")&amp;CHAR(65+MOD(O2308-1,26))</f>
        <v>2G</v>
      </c>
      <c r="W2308" s="35" t="str">
        <f t="shared" si="806"/>
        <v>141PM2G113</v>
      </c>
      <c r="X2308" s="388">
        <f t="shared" si="807"/>
        <v>0</v>
      </c>
      <c r="Y2308" s="388">
        <f t="shared" si="808"/>
        <v>1</v>
      </c>
      <c r="Z2308" s="280" t="str">
        <f t="shared" si="799"/>
        <v/>
      </c>
      <c r="AA2308" s="280" t="str">
        <f t="shared" si="800"/>
        <v/>
      </c>
      <c r="AB2308" s="389" t="str">
        <f t="shared" si="809"/>
        <v/>
      </c>
      <c r="AC2308" s="389" t="str">
        <f t="shared" si="810"/>
        <v/>
      </c>
      <c r="AD2308" s="390" t="str">
        <f t="shared" si="801"/>
        <v/>
      </c>
      <c r="AE2308" s="282">
        <f t="shared" si="802"/>
        <v>0</v>
      </c>
      <c r="AF2308" s="359">
        <f t="shared" si="803"/>
        <v>0</v>
      </c>
      <c r="AG2308" s="280">
        <f t="shared" si="804"/>
        <v>0</v>
      </c>
      <c r="AH2308" s="280">
        <f t="shared" si="798"/>
        <v>0</v>
      </c>
      <c r="AI2308" s="280">
        <f>IF(ISBLANK(T2308),AI2307,IF(COUNTIF(T$2:T2308,T2308)&gt;1,AI2307,1+MAX(AI2307,0)))</f>
        <v>62</v>
      </c>
      <c r="AL2308" s="391" t="str">
        <f t="shared" si="811"/>
        <v/>
      </c>
      <c r="AM2308" s="391" t="str">
        <f t="shared" si="812"/>
        <v/>
      </c>
      <c r="AO2308" s="310" t="str">
        <f t="shared" si="805"/>
        <v/>
      </c>
      <c r="AP2308" s="310">
        <f>SUM(AO$1:AO2308)</f>
        <v>0</v>
      </c>
      <c r="AQ2308" s="310">
        <f>SUM(AK$2:AK2308)</f>
        <v>17</v>
      </c>
      <c r="AR2308" s="310">
        <f>COUNTA(AJ$2:AJ2308)</f>
        <v>17</v>
      </c>
      <c r="AS2308" s="312"/>
      <c r="AT2308" s="312"/>
      <c r="AU2308" s="312"/>
      <c r="AV2308" s="312"/>
      <c r="AW2308" s="312"/>
      <c r="AZ2308">
        <v>0</v>
      </c>
      <c r="BA2308">
        <v>1</v>
      </c>
    </row>
    <row r="2309" spans="1:53" x14ac:dyDescent="0.25">
      <c r="A2309">
        <v>141</v>
      </c>
      <c r="B2309" t="s">
        <v>66</v>
      </c>
      <c r="C2309" t="s">
        <v>674</v>
      </c>
      <c r="D2309"/>
      <c r="E2309">
        <v>1</v>
      </c>
      <c r="F2309">
        <v>1</v>
      </c>
      <c r="G2309">
        <v>4</v>
      </c>
      <c r="H2309">
        <v>5</v>
      </c>
      <c r="I2309">
        <v>1</v>
      </c>
      <c r="J2309">
        <v>1</v>
      </c>
      <c r="K2309">
        <v>2</v>
      </c>
      <c r="L2309">
        <v>4</v>
      </c>
      <c r="M2309"/>
      <c r="O2309" s="101">
        <f>IF(ISBLANK(C2309),O2308,IF(COUNTIF(C$2:C2309,C2309)&gt;1,O2308,1+MAX(O2308,0)))</f>
        <v>59</v>
      </c>
      <c r="P2309" s="45">
        <f t="shared" si="792"/>
        <v>33</v>
      </c>
      <c r="Q2309" s="33" t="str">
        <f t="shared" si="793"/>
        <v/>
      </c>
      <c r="R2309" s="33">
        <f t="shared" si="794"/>
        <v>9</v>
      </c>
      <c r="S2309" s="33" t="str">
        <f t="shared" si="795"/>
        <v>141_9</v>
      </c>
      <c r="T2309" s="35" t="str">
        <f t="shared" si="796"/>
        <v>141PM</v>
      </c>
      <c r="U2309" s="35" t="str">
        <f t="shared" si="797"/>
        <v>141PMEW</v>
      </c>
      <c r="V2309" s="35" t="str">
        <f t="shared" si="813"/>
        <v>2G</v>
      </c>
      <c r="W2309" s="35" t="str">
        <f t="shared" si="806"/>
        <v>141PM2G114</v>
      </c>
      <c r="X2309" s="388">
        <f t="shared" si="807"/>
        <v>2</v>
      </c>
      <c r="Y2309" s="388">
        <f t="shared" si="808"/>
        <v>4</v>
      </c>
      <c r="Z2309" s="280" t="str">
        <f t="shared" si="799"/>
        <v/>
      </c>
      <c r="AA2309" s="280" t="str">
        <f t="shared" si="800"/>
        <v/>
      </c>
      <c r="AB2309" s="389" t="str">
        <f t="shared" si="809"/>
        <v/>
      </c>
      <c r="AC2309" s="389" t="str">
        <f t="shared" si="810"/>
        <v/>
      </c>
      <c r="AD2309" s="390" t="str">
        <f t="shared" si="801"/>
        <v/>
      </c>
      <c r="AE2309" s="282">
        <f t="shared" si="802"/>
        <v>0</v>
      </c>
      <c r="AF2309" s="359">
        <f t="shared" si="803"/>
        <v>0</v>
      </c>
      <c r="AG2309" s="280">
        <f t="shared" si="804"/>
        <v>0</v>
      </c>
      <c r="AH2309" s="280">
        <f t="shared" si="798"/>
        <v>0</v>
      </c>
      <c r="AI2309" s="280">
        <f>IF(ISBLANK(T2309),AI2308,IF(COUNTIF(T$2:T2309,T2309)&gt;1,AI2308,1+MAX(AI2308,0)))</f>
        <v>62</v>
      </c>
      <c r="AL2309" s="391" t="str">
        <f t="shared" si="811"/>
        <v/>
      </c>
      <c r="AM2309" s="391" t="str">
        <f t="shared" si="812"/>
        <v/>
      </c>
      <c r="AO2309" s="310" t="str">
        <f t="shared" si="805"/>
        <v/>
      </c>
      <c r="AP2309" s="310">
        <f>SUM(AO$1:AO2309)</f>
        <v>0</v>
      </c>
      <c r="AQ2309" s="310">
        <f>SUM(AK$2:AK2309)</f>
        <v>17</v>
      </c>
      <c r="AR2309" s="310">
        <f>COUNTA(AJ$2:AJ2309)</f>
        <v>17</v>
      </c>
      <c r="AS2309" s="312"/>
      <c r="AT2309" s="312"/>
      <c r="AU2309" s="312"/>
      <c r="AV2309" s="312"/>
      <c r="AW2309" s="312"/>
      <c r="AZ2309">
        <v>2</v>
      </c>
      <c r="BA2309">
        <v>4</v>
      </c>
    </row>
    <row r="2310" spans="1:53" x14ac:dyDescent="0.25">
      <c r="A2310">
        <v>141</v>
      </c>
      <c r="B2310" t="s">
        <v>66</v>
      </c>
      <c r="C2310" t="s">
        <v>674</v>
      </c>
      <c r="D2310"/>
      <c r="E2310">
        <v>1</v>
      </c>
      <c r="F2310">
        <v>2</v>
      </c>
      <c r="G2310">
        <v>1</v>
      </c>
      <c r="H2310">
        <v>1</v>
      </c>
      <c r="I2310">
        <v>0</v>
      </c>
      <c r="J2310">
        <v>1</v>
      </c>
      <c r="K2310">
        <v>0</v>
      </c>
      <c r="L2310">
        <v>0</v>
      </c>
      <c r="M2310"/>
      <c r="O2310" s="101">
        <f>IF(ISBLANK(C2310),O2309,IF(COUNTIF(C$2:C2310,C2310)&gt;1,O2309,1+MAX(O2309,0)))</f>
        <v>59</v>
      </c>
      <c r="P2310" s="45">
        <f t="shared" si="792"/>
        <v>33</v>
      </c>
      <c r="Q2310" s="33" t="str">
        <f t="shared" si="793"/>
        <v/>
      </c>
      <c r="R2310" s="33">
        <f t="shared" si="794"/>
        <v>10</v>
      </c>
      <c r="S2310" s="33" t="str">
        <f t="shared" si="795"/>
        <v>141_10</v>
      </c>
      <c r="T2310" s="35" t="str">
        <f t="shared" si="796"/>
        <v>141PM</v>
      </c>
      <c r="U2310" s="35" t="str">
        <f t="shared" si="797"/>
        <v>141PMNS</v>
      </c>
      <c r="V2310" s="35" t="str">
        <f t="shared" si="813"/>
        <v>2G</v>
      </c>
      <c r="W2310" s="35" t="str">
        <f t="shared" si="806"/>
        <v>141PM2G121</v>
      </c>
      <c r="X2310" s="388">
        <f t="shared" si="807"/>
        <v>0</v>
      </c>
      <c r="Y2310" s="388">
        <f t="shared" si="808"/>
        <v>0</v>
      </c>
      <c r="Z2310" s="280" t="str">
        <f t="shared" si="799"/>
        <v/>
      </c>
      <c r="AA2310" s="280" t="str">
        <f t="shared" si="800"/>
        <v/>
      </c>
      <c r="AB2310" s="389" t="str">
        <f t="shared" si="809"/>
        <v/>
      </c>
      <c r="AC2310" s="389" t="str">
        <f t="shared" si="810"/>
        <v/>
      </c>
      <c r="AD2310" s="390" t="str">
        <f t="shared" si="801"/>
        <v/>
      </c>
      <c r="AE2310" s="282">
        <f t="shared" si="802"/>
        <v>0</v>
      </c>
      <c r="AF2310" s="359">
        <f t="shared" si="803"/>
        <v>0</v>
      </c>
      <c r="AG2310" s="280">
        <f t="shared" si="804"/>
        <v>0</v>
      </c>
      <c r="AH2310" s="280">
        <f t="shared" si="798"/>
        <v>0</v>
      </c>
      <c r="AI2310" s="280">
        <f>IF(ISBLANK(T2310),AI2309,IF(COUNTIF(T$2:T2310,T2310)&gt;1,AI2309,1+MAX(AI2309,0)))</f>
        <v>62</v>
      </c>
      <c r="AL2310" s="391" t="str">
        <f t="shared" si="811"/>
        <v/>
      </c>
      <c r="AM2310" s="391" t="str">
        <f t="shared" si="812"/>
        <v/>
      </c>
      <c r="AO2310" s="310" t="str">
        <f t="shared" si="805"/>
        <v/>
      </c>
      <c r="AP2310" s="310">
        <f>SUM(AO$1:AO2310)</f>
        <v>0</v>
      </c>
      <c r="AQ2310" s="310">
        <f>SUM(AK$2:AK2310)</f>
        <v>17</v>
      </c>
      <c r="AR2310" s="310">
        <f>COUNTA(AJ$2:AJ2310)</f>
        <v>17</v>
      </c>
      <c r="AS2310" s="312"/>
      <c r="AT2310" s="312"/>
      <c r="AU2310" s="312"/>
      <c r="AV2310" s="312"/>
      <c r="AW2310" s="312"/>
      <c r="AZ2310">
        <v>0</v>
      </c>
      <c r="BA2310">
        <v>0</v>
      </c>
    </row>
    <row r="2311" spans="1:53" x14ac:dyDescent="0.25">
      <c r="A2311">
        <v>141</v>
      </c>
      <c r="B2311" t="s">
        <v>66</v>
      </c>
      <c r="C2311" t="s">
        <v>674</v>
      </c>
      <c r="D2311"/>
      <c r="E2311">
        <v>1</v>
      </c>
      <c r="F2311">
        <v>2</v>
      </c>
      <c r="G2311">
        <v>2</v>
      </c>
      <c r="H2311">
        <v>9</v>
      </c>
      <c r="I2311">
        <v>4</v>
      </c>
      <c r="J2311">
        <v>2</v>
      </c>
      <c r="K2311">
        <v>0</v>
      </c>
      <c r="L2311">
        <v>2</v>
      </c>
      <c r="M2311"/>
      <c r="O2311" s="101">
        <f>IF(ISBLANK(C2311),O2310,IF(COUNTIF(C$2:C2311,C2311)&gt;1,O2310,1+MAX(O2310,0)))</f>
        <v>59</v>
      </c>
      <c r="P2311" s="45">
        <f t="shared" si="792"/>
        <v>33</v>
      </c>
      <c r="Q2311" s="33" t="str">
        <f t="shared" si="793"/>
        <v/>
      </c>
      <c r="R2311" s="33">
        <f t="shared" si="794"/>
        <v>10</v>
      </c>
      <c r="S2311" s="33" t="str">
        <f t="shared" si="795"/>
        <v>141_10</v>
      </c>
      <c r="T2311" s="35" t="str">
        <f t="shared" si="796"/>
        <v>141PM</v>
      </c>
      <c r="U2311" s="35" t="str">
        <f t="shared" si="797"/>
        <v>141PMNS</v>
      </c>
      <c r="V2311" s="35" t="str">
        <f t="shared" si="813"/>
        <v>2G</v>
      </c>
      <c r="W2311" s="35" t="str">
        <f t="shared" si="806"/>
        <v>141PM2G122</v>
      </c>
      <c r="X2311" s="388">
        <f t="shared" si="807"/>
        <v>0</v>
      </c>
      <c r="Y2311" s="388">
        <f t="shared" si="808"/>
        <v>2</v>
      </c>
      <c r="Z2311" s="280" t="str">
        <f t="shared" si="799"/>
        <v/>
      </c>
      <c r="AA2311" s="280" t="str">
        <f t="shared" si="800"/>
        <v/>
      </c>
      <c r="AB2311" s="389" t="str">
        <f t="shared" si="809"/>
        <v/>
      </c>
      <c r="AC2311" s="389" t="str">
        <f t="shared" si="810"/>
        <v/>
      </c>
      <c r="AD2311" s="390" t="str">
        <f t="shared" si="801"/>
        <v/>
      </c>
      <c r="AE2311" s="282">
        <f t="shared" si="802"/>
        <v>0</v>
      </c>
      <c r="AF2311" s="359">
        <f t="shared" si="803"/>
        <v>0</v>
      </c>
      <c r="AG2311" s="280">
        <f t="shared" si="804"/>
        <v>0</v>
      </c>
      <c r="AH2311" s="280">
        <f t="shared" si="798"/>
        <v>0</v>
      </c>
      <c r="AI2311" s="280">
        <f>IF(ISBLANK(T2311),AI2310,IF(COUNTIF(T$2:T2311,T2311)&gt;1,AI2310,1+MAX(AI2310,0)))</f>
        <v>62</v>
      </c>
      <c r="AL2311" s="391" t="str">
        <f t="shared" si="811"/>
        <v/>
      </c>
      <c r="AM2311" s="391" t="str">
        <f t="shared" si="812"/>
        <v/>
      </c>
      <c r="AO2311" s="310" t="str">
        <f t="shared" si="805"/>
        <v/>
      </c>
      <c r="AP2311" s="310">
        <f>SUM(AO$1:AO2311)</f>
        <v>0</v>
      </c>
      <c r="AQ2311" s="310">
        <f>SUM(AK$2:AK2311)</f>
        <v>17</v>
      </c>
      <c r="AR2311" s="310">
        <f>COUNTA(AJ$2:AJ2311)</f>
        <v>17</v>
      </c>
      <c r="AS2311" s="312"/>
      <c r="AT2311" s="312"/>
      <c r="AU2311" s="312"/>
      <c r="AV2311" s="312"/>
      <c r="AW2311" s="312"/>
      <c r="AZ2311">
        <v>0</v>
      </c>
      <c r="BA2311">
        <v>2</v>
      </c>
    </row>
    <row r="2312" spans="1:53" x14ac:dyDescent="0.25">
      <c r="A2312">
        <v>141</v>
      </c>
      <c r="B2312" t="s">
        <v>66</v>
      </c>
      <c r="C2312" t="s">
        <v>674</v>
      </c>
      <c r="D2312"/>
      <c r="E2312">
        <v>1</v>
      </c>
      <c r="F2312">
        <v>2</v>
      </c>
      <c r="G2312">
        <v>3</v>
      </c>
      <c r="H2312">
        <v>5</v>
      </c>
      <c r="I2312">
        <v>0</v>
      </c>
      <c r="J2312">
        <v>1</v>
      </c>
      <c r="K2312">
        <v>2</v>
      </c>
      <c r="L2312">
        <v>5</v>
      </c>
      <c r="M2312"/>
      <c r="O2312" s="101">
        <f>IF(ISBLANK(C2312),O2311,IF(COUNTIF(C$2:C2312,C2312)&gt;1,O2311,1+MAX(O2311,0)))</f>
        <v>59</v>
      </c>
      <c r="P2312" s="45">
        <f t="shared" si="792"/>
        <v>33</v>
      </c>
      <c r="Q2312" s="33" t="str">
        <f t="shared" si="793"/>
        <v/>
      </c>
      <c r="R2312" s="33">
        <f t="shared" si="794"/>
        <v>10</v>
      </c>
      <c r="S2312" s="33" t="str">
        <f t="shared" si="795"/>
        <v>141_10</v>
      </c>
      <c r="T2312" s="35" t="str">
        <f t="shared" si="796"/>
        <v>141PM</v>
      </c>
      <c r="U2312" s="35" t="str">
        <f t="shared" si="797"/>
        <v>141PMEW</v>
      </c>
      <c r="V2312" s="35" t="str">
        <f t="shared" si="813"/>
        <v>2G</v>
      </c>
      <c r="W2312" s="35" t="str">
        <f t="shared" si="806"/>
        <v>141PM2G123</v>
      </c>
      <c r="X2312" s="388">
        <f t="shared" si="807"/>
        <v>2</v>
      </c>
      <c r="Y2312" s="388">
        <f t="shared" si="808"/>
        <v>5</v>
      </c>
      <c r="Z2312" s="280" t="str">
        <f t="shared" si="799"/>
        <v/>
      </c>
      <c r="AA2312" s="280" t="str">
        <f t="shared" si="800"/>
        <v/>
      </c>
      <c r="AB2312" s="389" t="str">
        <f t="shared" si="809"/>
        <v/>
      </c>
      <c r="AC2312" s="389" t="str">
        <f t="shared" si="810"/>
        <v/>
      </c>
      <c r="AD2312" s="390" t="str">
        <f t="shared" si="801"/>
        <v/>
      </c>
      <c r="AE2312" s="282">
        <f t="shared" si="802"/>
        <v>0</v>
      </c>
      <c r="AF2312" s="359">
        <f t="shared" si="803"/>
        <v>0</v>
      </c>
      <c r="AG2312" s="280">
        <f t="shared" si="804"/>
        <v>0</v>
      </c>
      <c r="AH2312" s="280">
        <f t="shared" si="798"/>
        <v>0</v>
      </c>
      <c r="AI2312" s="280">
        <f>IF(ISBLANK(T2312),AI2311,IF(COUNTIF(T$2:T2312,T2312)&gt;1,AI2311,1+MAX(AI2311,0)))</f>
        <v>62</v>
      </c>
      <c r="AL2312" s="391" t="str">
        <f t="shared" si="811"/>
        <v/>
      </c>
      <c r="AM2312" s="391" t="str">
        <f t="shared" si="812"/>
        <v/>
      </c>
      <c r="AO2312" s="310" t="str">
        <f t="shared" si="805"/>
        <v/>
      </c>
      <c r="AP2312" s="310">
        <f>SUM(AO$1:AO2312)</f>
        <v>0</v>
      </c>
      <c r="AQ2312" s="310">
        <f>SUM(AK$2:AK2312)</f>
        <v>17</v>
      </c>
      <c r="AR2312" s="310">
        <f>COUNTA(AJ$2:AJ2312)</f>
        <v>17</v>
      </c>
      <c r="AS2312" s="312"/>
      <c r="AT2312" s="312"/>
      <c r="AU2312" s="312"/>
      <c r="AV2312" s="312"/>
      <c r="AW2312" s="312"/>
      <c r="AZ2312">
        <v>2</v>
      </c>
      <c r="BA2312">
        <v>5</v>
      </c>
    </row>
    <row r="2313" spans="1:53" x14ac:dyDescent="0.25">
      <c r="A2313">
        <v>141</v>
      </c>
      <c r="B2313" t="s">
        <v>66</v>
      </c>
      <c r="C2313" t="s">
        <v>674</v>
      </c>
      <c r="D2313"/>
      <c r="E2313">
        <v>1</v>
      </c>
      <c r="F2313">
        <v>2</v>
      </c>
      <c r="G2313">
        <v>4</v>
      </c>
      <c r="H2313">
        <v>5</v>
      </c>
      <c r="I2313">
        <v>0</v>
      </c>
      <c r="J2313">
        <v>0</v>
      </c>
      <c r="K2313">
        <v>4</v>
      </c>
      <c r="L2313">
        <v>5</v>
      </c>
      <c r="M2313"/>
      <c r="O2313" s="101">
        <f>IF(ISBLANK(C2313),O2312,IF(COUNTIF(C$2:C2313,C2313)&gt;1,O2312,1+MAX(O2312,0)))</f>
        <v>59</v>
      </c>
      <c r="P2313" s="45">
        <f t="shared" si="792"/>
        <v>33</v>
      </c>
      <c r="Q2313" s="33" t="str">
        <f t="shared" si="793"/>
        <v/>
      </c>
      <c r="R2313" s="33">
        <f t="shared" si="794"/>
        <v>10</v>
      </c>
      <c r="S2313" s="33" t="str">
        <f t="shared" si="795"/>
        <v>141_10</v>
      </c>
      <c r="T2313" s="35" t="str">
        <f t="shared" si="796"/>
        <v>141PM</v>
      </c>
      <c r="U2313" s="35" t="str">
        <f t="shared" si="797"/>
        <v>141PMEW</v>
      </c>
      <c r="V2313" s="35" t="str">
        <f t="shared" si="813"/>
        <v>2G</v>
      </c>
      <c r="W2313" s="35" t="str">
        <f t="shared" si="806"/>
        <v>141PM2G124</v>
      </c>
      <c r="X2313" s="388">
        <f t="shared" si="807"/>
        <v>4</v>
      </c>
      <c r="Y2313" s="388">
        <f t="shared" si="808"/>
        <v>5</v>
      </c>
      <c r="Z2313" s="280" t="str">
        <f t="shared" si="799"/>
        <v/>
      </c>
      <c r="AA2313" s="280" t="str">
        <f t="shared" si="800"/>
        <v/>
      </c>
      <c r="AB2313" s="389" t="str">
        <f t="shared" si="809"/>
        <v/>
      </c>
      <c r="AC2313" s="389" t="str">
        <f t="shared" si="810"/>
        <v/>
      </c>
      <c r="AD2313" s="390" t="str">
        <f t="shared" si="801"/>
        <v/>
      </c>
      <c r="AE2313" s="282">
        <f t="shared" si="802"/>
        <v>0</v>
      </c>
      <c r="AF2313" s="359">
        <f t="shared" si="803"/>
        <v>0</v>
      </c>
      <c r="AG2313" s="280">
        <f t="shared" si="804"/>
        <v>0</v>
      </c>
      <c r="AH2313" s="280">
        <f t="shared" si="798"/>
        <v>0</v>
      </c>
      <c r="AI2313" s="280">
        <f>IF(ISBLANK(T2313),AI2312,IF(COUNTIF(T$2:T2313,T2313)&gt;1,AI2312,1+MAX(AI2312,0)))</f>
        <v>62</v>
      </c>
      <c r="AL2313" s="391" t="str">
        <f t="shared" si="811"/>
        <v/>
      </c>
      <c r="AM2313" s="391" t="str">
        <f t="shared" si="812"/>
        <v/>
      </c>
      <c r="AO2313" s="310" t="str">
        <f t="shared" si="805"/>
        <v/>
      </c>
      <c r="AP2313" s="310">
        <f>SUM(AO$1:AO2313)</f>
        <v>0</v>
      </c>
      <c r="AQ2313" s="310">
        <f>SUM(AK$2:AK2313)</f>
        <v>17</v>
      </c>
      <c r="AR2313" s="310">
        <f>COUNTA(AJ$2:AJ2313)</f>
        <v>17</v>
      </c>
      <c r="AS2313" s="312"/>
      <c r="AT2313" s="312"/>
      <c r="AU2313" s="312"/>
      <c r="AV2313" s="312"/>
      <c r="AW2313" s="312"/>
      <c r="AZ2313">
        <v>4</v>
      </c>
      <c r="BA2313">
        <v>5</v>
      </c>
    </row>
    <row r="2314" spans="1:53" x14ac:dyDescent="0.25">
      <c r="A2314">
        <v>141</v>
      </c>
      <c r="B2314" t="s">
        <v>66</v>
      </c>
      <c r="C2314" t="s">
        <v>674</v>
      </c>
      <c r="D2314"/>
      <c r="E2314">
        <v>1</v>
      </c>
      <c r="F2314">
        <v>3</v>
      </c>
      <c r="G2314">
        <v>1</v>
      </c>
      <c r="H2314">
        <v>1</v>
      </c>
      <c r="I2314">
        <v>0</v>
      </c>
      <c r="J2314">
        <v>0</v>
      </c>
      <c r="K2314">
        <v>0</v>
      </c>
      <c r="L2314">
        <v>0</v>
      </c>
      <c r="M2314"/>
      <c r="O2314" s="101">
        <f>IF(ISBLANK(C2314),O2313,IF(COUNTIF(C$2:C2314,C2314)&gt;1,O2313,1+MAX(O2313,0)))</f>
        <v>59</v>
      </c>
      <c r="P2314" s="45">
        <f t="shared" si="792"/>
        <v>33</v>
      </c>
      <c r="Q2314" s="33" t="str">
        <f t="shared" si="793"/>
        <v/>
      </c>
      <c r="R2314" s="33">
        <f t="shared" si="794"/>
        <v>11</v>
      </c>
      <c r="S2314" s="33" t="str">
        <f t="shared" si="795"/>
        <v>141_11</v>
      </c>
      <c r="T2314" s="35" t="str">
        <f t="shared" si="796"/>
        <v>141PM</v>
      </c>
      <c r="U2314" s="35" t="str">
        <f t="shared" si="797"/>
        <v>141PMNS</v>
      </c>
      <c r="V2314" s="35" t="str">
        <f t="shared" si="813"/>
        <v>2G</v>
      </c>
      <c r="W2314" s="35" t="str">
        <f t="shared" si="806"/>
        <v>141PM2G131</v>
      </c>
      <c r="X2314" s="388">
        <f t="shared" si="807"/>
        <v>0</v>
      </c>
      <c r="Y2314" s="388">
        <f t="shared" si="808"/>
        <v>0</v>
      </c>
      <c r="Z2314" s="280" t="str">
        <f t="shared" si="799"/>
        <v/>
      </c>
      <c r="AA2314" s="280" t="str">
        <f t="shared" si="800"/>
        <v/>
      </c>
      <c r="AB2314" s="389" t="str">
        <f t="shared" si="809"/>
        <v/>
      </c>
      <c r="AC2314" s="389" t="str">
        <f t="shared" si="810"/>
        <v/>
      </c>
      <c r="AD2314" s="390" t="str">
        <f t="shared" si="801"/>
        <v/>
      </c>
      <c r="AE2314" s="282">
        <f t="shared" si="802"/>
        <v>0</v>
      </c>
      <c r="AF2314" s="359">
        <f t="shared" si="803"/>
        <v>0</v>
      </c>
      <c r="AG2314" s="280">
        <f t="shared" si="804"/>
        <v>0</v>
      </c>
      <c r="AH2314" s="280">
        <f t="shared" si="798"/>
        <v>0</v>
      </c>
      <c r="AI2314" s="280">
        <f>IF(ISBLANK(T2314),AI2313,IF(COUNTIF(T$2:T2314,T2314)&gt;1,AI2313,1+MAX(AI2313,0)))</f>
        <v>62</v>
      </c>
      <c r="AL2314" s="391" t="str">
        <f t="shared" si="811"/>
        <v/>
      </c>
      <c r="AM2314" s="391" t="str">
        <f t="shared" si="812"/>
        <v/>
      </c>
      <c r="AO2314" s="310" t="str">
        <f t="shared" si="805"/>
        <v/>
      </c>
      <c r="AP2314" s="310">
        <f>SUM(AO$1:AO2314)</f>
        <v>0</v>
      </c>
      <c r="AQ2314" s="310">
        <f>SUM(AK$2:AK2314)</f>
        <v>17</v>
      </c>
      <c r="AR2314" s="310">
        <f>COUNTA(AJ$2:AJ2314)</f>
        <v>17</v>
      </c>
      <c r="AS2314" s="312"/>
      <c r="AT2314" s="312"/>
      <c r="AU2314" s="312"/>
      <c r="AV2314" s="312"/>
      <c r="AW2314" s="312"/>
      <c r="AZ2314">
        <v>0</v>
      </c>
      <c r="BA2314">
        <v>0</v>
      </c>
    </row>
    <row r="2315" spans="1:53" x14ac:dyDescent="0.25">
      <c r="A2315">
        <v>141</v>
      </c>
      <c r="B2315" t="s">
        <v>66</v>
      </c>
      <c r="C2315" t="s">
        <v>674</v>
      </c>
      <c r="D2315"/>
      <c r="E2315">
        <v>1</v>
      </c>
      <c r="F2315">
        <v>3</v>
      </c>
      <c r="G2315">
        <v>2</v>
      </c>
      <c r="H2315">
        <v>9</v>
      </c>
      <c r="I2315">
        <v>2</v>
      </c>
      <c r="J2315">
        <v>1</v>
      </c>
      <c r="K2315">
        <v>5</v>
      </c>
      <c r="L2315">
        <v>2</v>
      </c>
      <c r="M2315"/>
      <c r="O2315" s="101">
        <f>IF(ISBLANK(C2315),O2314,IF(COUNTIF(C$2:C2315,C2315)&gt;1,O2314,1+MAX(O2314,0)))</f>
        <v>59</v>
      </c>
      <c r="P2315" s="45">
        <f t="shared" si="792"/>
        <v>33</v>
      </c>
      <c r="Q2315" s="33" t="str">
        <f t="shared" si="793"/>
        <v/>
      </c>
      <c r="R2315" s="33">
        <f t="shared" si="794"/>
        <v>11</v>
      </c>
      <c r="S2315" s="33" t="str">
        <f t="shared" si="795"/>
        <v>141_11</v>
      </c>
      <c r="T2315" s="35" t="str">
        <f t="shared" si="796"/>
        <v>141PM</v>
      </c>
      <c r="U2315" s="35" t="str">
        <f t="shared" si="797"/>
        <v>141PMNS</v>
      </c>
      <c r="V2315" s="35" t="str">
        <f t="shared" si="813"/>
        <v>2G</v>
      </c>
      <c r="W2315" s="35" t="str">
        <f t="shared" si="806"/>
        <v>141PM2G132</v>
      </c>
      <c r="X2315" s="388">
        <f t="shared" si="807"/>
        <v>5</v>
      </c>
      <c r="Y2315" s="388">
        <f t="shared" si="808"/>
        <v>2</v>
      </c>
      <c r="Z2315" s="280" t="str">
        <f t="shared" si="799"/>
        <v/>
      </c>
      <c r="AA2315" s="280" t="str">
        <f t="shared" si="800"/>
        <v/>
      </c>
      <c r="AB2315" s="389" t="str">
        <f t="shared" si="809"/>
        <v/>
      </c>
      <c r="AC2315" s="389" t="str">
        <f t="shared" si="810"/>
        <v/>
      </c>
      <c r="AD2315" s="390" t="str">
        <f t="shared" si="801"/>
        <v/>
      </c>
      <c r="AE2315" s="282">
        <f t="shared" si="802"/>
        <v>0</v>
      </c>
      <c r="AF2315" s="359">
        <f t="shared" si="803"/>
        <v>0</v>
      </c>
      <c r="AG2315" s="280">
        <f t="shared" si="804"/>
        <v>0</v>
      </c>
      <c r="AH2315" s="280">
        <f t="shared" si="798"/>
        <v>0</v>
      </c>
      <c r="AI2315" s="280">
        <f>IF(ISBLANK(T2315),AI2314,IF(COUNTIF(T$2:T2315,T2315)&gt;1,AI2314,1+MAX(AI2314,0)))</f>
        <v>62</v>
      </c>
      <c r="AL2315" s="391" t="str">
        <f t="shared" si="811"/>
        <v/>
      </c>
      <c r="AM2315" s="391" t="str">
        <f t="shared" si="812"/>
        <v/>
      </c>
      <c r="AO2315" s="310" t="str">
        <f t="shared" si="805"/>
        <v/>
      </c>
      <c r="AP2315" s="310">
        <f>SUM(AO$1:AO2315)</f>
        <v>0</v>
      </c>
      <c r="AQ2315" s="310">
        <f>SUM(AK$2:AK2315)</f>
        <v>17</v>
      </c>
      <c r="AR2315" s="310">
        <f>COUNTA(AJ$2:AJ2315)</f>
        <v>17</v>
      </c>
      <c r="AS2315" s="312"/>
      <c r="AT2315" s="312"/>
      <c r="AU2315" s="312"/>
      <c r="AV2315" s="312"/>
      <c r="AW2315" s="312"/>
      <c r="AZ2315">
        <v>5</v>
      </c>
      <c r="BA2315">
        <v>2</v>
      </c>
    </row>
    <row r="2316" spans="1:53" x14ac:dyDescent="0.25">
      <c r="A2316">
        <v>141</v>
      </c>
      <c r="B2316" t="s">
        <v>66</v>
      </c>
      <c r="C2316" t="s">
        <v>674</v>
      </c>
      <c r="D2316"/>
      <c r="E2316">
        <v>1</v>
      </c>
      <c r="F2316">
        <v>3</v>
      </c>
      <c r="G2316">
        <v>3</v>
      </c>
      <c r="H2316">
        <v>2</v>
      </c>
      <c r="I2316">
        <v>0</v>
      </c>
      <c r="J2316">
        <v>0</v>
      </c>
      <c r="K2316">
        <v>0</v>
      </c>
      <c r="L2316">
        <v>2</v>
      </c>
      <c r="M2316"/>
      <c r="O2316" s="101">
        <f>IF(ISBLANK(C2316),O2315,IF(COUNTIF(C$2:C2316,C2316)&gt;1,O2315,1+MAX(O2315,0)))</f>
        <v>59</v>
      </c>
      <c r="P2316" s="45">
        <f t="shared" si="792"/>
        <v>33</v>
      </c>
      <c r="Q2316" s="33" t="str">
        <f t="shared" si="793"/>
        <v/>
      </c>
      <c r="R2316" s="33">
        <f t="shared" si="794"/>
        <v>11</v>
      </c>
      <c r="S2316" s="33" t="str">
        <f t="shared" si="795"/>
        <v>141_11</v>
      </c>
      <c r="T2316" s="35" t="str">
        <f t="shared" si="796"/>
        <v>141PM</v>
      </c>
      <c r="U2316" s="35" t="str">
        <f t="shared" si="797"/>
        <v>141PMEW</v>
      </c>
      <c r="V2316" s="35" t="str">
        <f t="shared" si="813"/>
        <v>2G</v>
      </c>
      <c r="W2316" s="35" t="str">
        <f t="shared" si="806"/>
        <v>141PM2G133</v>
      </c>
      <c r="X2316" s="388">
        <f t="shared" si="807"/>
        <v>0</v>
      </c>
      <c r="Y2316" s="388">
        <f t="shared" si="808"/>
        <v>2</v>
      </c>
      <c r="Z2316" s="280" t="str">
        <f t="shared" si="799"/>
        <v/>
      </c>
      <c r="AA2316" s="280" t="str">
        <f t="shared" si="800"/>
        <v/>
      </c>
      <c r="AB2316" s="389" t="str">
        <f t="shared" si="809"/>
        <v/>
      </c>
      <c r="AC2316" s="389" t="str">
        <f t="shared" si="810"/>
        <v/>
      </c>
      <c r="AD2316" s="390" t="str">
        <f t="shared" si="801"/>
        <v/>
      </c>
      <c r="AE2316" s="282">
        <f t="shared" si="802"/>
        <v>0</v>
      </c>
      <c r="AF2316" s="359">
        <f t="shared" si="803"/>
        <v>0</v>
      </c>
      <c r="AG2316" s="280">
        <f t="shared" si="804"/>
        <v>0</v>
      </c>
      <c r="AH2316" s="280">
        <f t="shared" si="798"/>
        <v>0</v>
      </c>
      <c r="AI2316" s="280">
        <f>IF(ISBLANK(T2316),AI2315,IF(COUNTIF(T$2:T2316,T2316)&gt;1,AI2315,1+MAX(AI2315,0)))</f>
        <v>62</v>
      </c>
      <c r="AL2316" s="391" t="str">
        <f t="shared" si="811"/>
        <v/>
      </c>
      <c r="AM2316" s="391" t="str">
        <f t="shared" si="812"/>
        <v/>
      </c>
      <c r="AO2316" s="310" t="str">
        <f t="shared" si="805"/>
        <v/>
      </c>
      <c r="AP2316" s="310">
        <f>SUM(AO$1:AO2316)</f>
        <v>0</v>
      </c>
      <c r="AQ2316" s="310">
        <f>SUM(AK$2:AK2316)</f>
        <v>17</v>
      </c>
      <c r="AR2316" s="310">
        <f>COUNTA(AJ$2:AJ2316)</f>
        <v>17</v>
      </c>
      <c r="AS2316" s="312"/>
      <c r="AT2316" s="312"/>
      <c r="AU2316" s="312"/>
      <c r="AV2316" s="312"/>
      <c r="AW2316" s="312"/>
      <c r="AZ2316">
        <v>0</v>
      </c>
      <c r="BA2316">
        <v>2</v>
      </c>
    </row>
    <row r="2317" spans="1:53" x14ac:dyDescent="0.25">
      <c r="A2317">
        <v>141</v>
      </c>
      <c r="B2317" t="s">
        <v>66</v>
      </c>
      <c r="C2317" t="s">
        <v>674</v>
      </c>
      <c r="D2317"/>
      <c r="E2317">
        <v>1</v>
      </c>
      <c r="F2317">
        <v>3</v>
      </c>
      <c r="G2317">
        <v>4</v>
      </c>
      <c r="H2317">
        <v>0</v>
      </c>
      <c r="I2317">
        <v>0</v>
      </c>
      <c r="J2317">
        <v>0</v>
      </c>
      <c r="K2317">
        <v>0</v>
      </c>
      <c r="L2317">
        <v>0</v>
      </c>
      <c r="M2317"/>
      <c r="O2317" s="101">
        <f>IF(ISBLANK(C2317),O2316,IF(COUNTIF(C$2:C2317,C2317)&gt;1,O2316,1+MAX(O2316,0)))</f>
        <v>59</v>
      </c>
      <c r="P2317" s="45">
        <f t="shared" si="792"/>
        <v>33</v>
      </c>
      <c r="Q2317" s="33" t="str">
        <f t="shared" si="793"/>
        <v/>
      </c>
      <c r="R2317" s="33">
        <f t="shared" si="794"/>
        <v>11</v>
      </c>
      <c r="S2317" s="33" t="str">
        <f t="shared" si="795"/>
        <v>141_11</v>
      </c>
      <c r="T2317" s="35" t="str">
        <f t="shared" si="796"/>
        <v>141PM</v>
      </c>
      <c r="U2317" s="35" t="str">
        <f t="shared" si="797"/>
        <v>141PMEW</v>
      </c>
      <c r="V2317" s="35" t="str">
        <f t="shared" si="813"/>
        <v>2G</v>
      </c>
      <c r="W2317" s="35" t="str">
        <f t="shared" si="806"/>
        <v>141PM2G134</v>
      </c>
      <c r="X2317" s="388">
        <f t="shared" si="807"/>
        <v>0</v>
      </c>
      <c r="Y2317" s="388">
        <f t="shared" si="808"/>
        <v>0</v>
      </c>
      <c r="Z2317" s="280" t="str">
        <f t="shared" si="799"/>
        <v/>
      </c>
      <c r="AA2317" s="280" t="str">
        <f t="shared" si="800"/>
        <v/>
      </c>
      <c r="AB2317" s="389" t="str">
        <f t="shared" si="809"/>
        <v/>
      </c>
      <c r="AC2317" s="389" t="str">
        <f t="shared" si="810"/>
        <v/>
      </c>
      <c r="AD2317" s="390" t="str">
        <f t="shared" si="801"/>
        <v/>
      </c>
      <c r="AE2317" s="282">
        <f t="shared" si="802"/>
        <v>0</v>
      </c>
      <c r="AF2317" s="359">
        <f t="shared" si="803"/>
        <v>0</v>
      </c>
      <c r="AG2317" s="280">
        <f t="shared" si="804"/>
        <v>0</v>
      </c>
      <c r="AH2317" s="280">
        <f t="shared" si="798"/>
        <v>0</v>
      </c>
      <c r="AI2317" s="280">
        <f>IF(ISBLANK(T2317),AI2316,IF(COUNTIF(T$2:T2317,T2317)&gt;1,AI2316,1+MAX(AI2316,0)))</f>
        <v>62</v>
      </c>
      <c r="AL2317" s="391" t="str">
        <f t="shared" si="811"/>
        <v/>
      </c>
      <c r="AM2317" s="391" t="str">
        <f t="shared" si="812"/>
        <v/>
      </c>
      <c r="AO2317" s="310" t="str">
        <f t="shared" si="805"/>
        <v/>
      </c>
      <c r="AP2317" s="310">
        <f>SUM(AO$1:AO2317)</f>
        <v>0</v>
      </c>
      <c r="AQ2317" s="310">
        <f>SUM(AK$2:AK2317)</f>
        <v>17</v>
      </c>
      <c r="AR2317" s="310">
        <f>COUNTA(AJ$2:AJ2317)</f>
        <v>17</v>
      </c>
      <c r="AS2317" s="312"/>
      <c r="AT2317" s="312"/>
      <c r="AU2317" s="312"/>
      <c r="AV2317" s="312"/>
      <c r="AW2317" s="312"/>
      <c r="AZ2317">
        <v>0</v>
      </c>
      <c r="BA2317">
        <v>0</v>
      </c>
    </row>
    <row r="2318" spans="1:53" x14ac:dyDescent="0.25">
      <c r="A2318">
        <v>141</v>
      </c>
      <c r="B2318" t="s">
        <v>66</v>
      </c>
      <c r="C2318" t="s">
        <v>674</v>
      </c>
      <c r="D2318"/>
      <c r="E2318">
        <v>1</v>
      </c>
      <c r="F2318">
        <v>4</v>
      </c>
      <c r="G2318">
        <v>1</v>
      </c>
      <c r="H2318">
        <v>3</v>
      </c>
      <c r="I2318">
        <v>2</v>
      </c>
      <c r="J2318">
        <v>0</v>
      </c>
      <c r="K2318">
        <v>0</v>
      </c>
      <c r="L2318">
        <v>0</v>
      </c>
      <c r="M2318"/>
      <c r="O2318" s="101">
        <f>IF(ISBLANK(C2318),O2317,IF(COUNTIF(C$2:C2318,C2318)&gt;1,O2317,1+MAX(O2317,0)))</f>
        <v>59</v>
      </c>
      <c r="P2318" s="45">
        <f t="shared" si="792"/>
        <v>33</v>
      </c>
      <c r="Q2318" s="33" t="str">
        <f t="shared" si="793"/>
        <v/>
      </c>
      <c r="R2318" s="33">
        <f t="shared" si="794"/>
        <v>12</v>
      </c>
      <c r="S2318" s="33" t="str">
        <f t="shared" si="795"/>
        <v>141_12</v>
      </c>
      <c r="T2318" s="35" t="str">
        <f t="shared" si="796"/>
        <v>141PM</v>
      </c>
      <c r="U2318" s="35" t="str">
        <f t="shared" si="797"/>
        <v>141PMNS</v>
      </c>
      <c r="V2318" s="35" t="str">
        <f t="shared" si="813"/>
        <v>2G</v>
      </c>
      <c r="W2318" s="35" t="str">
        <f t="shared" si="806"/>
        <v>141PM2G141</v>
      </c>
      <c r="X2318" s="388">
        <f t="shared" si="807"/>
        <v>0</v>
      </c>
      <c r="Y2318" s="388">
        <f t="shared" si="808"/>
        <v>0</v>
      </c>
      <c r="Z2318" s="280" t="str">
        <f t="shared" si="799"/>
        <v/>
      </c>
      <c r="AA2318" s="280" t="str">
        <f t="shared" si="800"/>
        <v/>
      </c>
      <c r="AB2318" s="389" t="str">
        <f t="shared" si="809"/>
        <v/>
      </c>
      <c r="AC2318" s="389" t="str">
        <f t="shared" si="810"/>
        <v/>
      </c>
      <c r="AD2318" s="390" t="str">
        <f t="shared" si="801"/>
        <v/>
      </c>
      <c r="AE2318" s="282">
        <f t="shared" si="802"/>
        <v>0</v>
      </c>
      <c r="AF2318" s="359">
        <f t="shared" si="803"/>
        <v>0</v>
      </c>
      <c r="AG2318" s="280">
        <f t="shared" si="804"/>
        <v>0</v>
      </c>
      <c r="AH2318" s="280">
        <f t="shared" si="798"/>
        <v>0</v>
      </c>
      <c r="AI2318" s="280">
        <f>IF(ISBLANK(T2318),AI2317,IF(COUNTIF(T$2:T2318,T2318)&gt;1,AI2317,1+MAX(AI2317,0)))</f>
        <v>62</v>
      </c>
      <c r="AL2318" s="391" t="str">
        <f t="shared" si="811"/>
        <v/>
      </c>
      <c r="AM2318" s="391" t="str">
        <f t="shared" si="812"/>
        <v/>
      </c>
      <c r="AO2318" s="310" t="str">
        <f t="shared" si="805"/>
        <v/>
      </c>
      <c r="AP2318" s="310">
        <f>SUM(AO$1:AO2318)</f>
        <v>0</v>
      </c>
      <c r="AQ2318" s="310">
        <f>SUM(AK$2:AK2318)</f>
        <v>17</v>
      </c>
      <c r="AR2318" s="310">
        <f>COUNTA(AJ$2:AJ2318)</f>
        <v>17</v>
      </c>
      <c r="AS2318" s="312"/>
      <c r="AT2318" s="312"/>
      <c r="AU2318" s="312"/>
      <c r="AV2318" s="312"/>
      <c r="AW2318" s="312"/>
      <c r="AZ2318">
        <v>0</v>
      </c>
      <c r="BA2318">
        <v>0</v>
      </c>
    </row>
    <row r="2319" spans="1:53" x14ac:dyDescent="0.25">
      <c r="A2319">
        <v>141</v>
      </c>
      <c r="B2319" t="s">
        <v>66</v>
      </c>
      <c r="C2319" t="s">
        <v>674</v>
      </c>
      <c r="D2319"/>
      <c r="E2319">
        <v>1</v>
      </c>
      <c r="F2319">
        <v>4</v>
      </c>
      <c r="G2319">
        <v>2</v>
      </c>
      <c r="H2319">
        <v>13</v>
      </c>
      <c r="I2319">
        <v>3</v>
      </c>
      <c r="J2319">
        <v>5</v>
      </c>
      <c r="K2319">
        <v>0</v>
      </c>
      <c r="L2319">
        <v>5</v>
      </c>
      <c r="M2319"/>
      <c r="O2319" s="101">
        <f>IF(ISBLANK(C2319),O2318,IF(COUNTIF(C$2:C2319,C2319)&gt;1,O2318,1+MAX(O2318,0)))</f>
        <v>59</v>
      </c>
      <c r="P2319" s="45">
        <f t="shared" si="792"/>
        <v>33</v>
      </c>
      <c r="Q2319" s="33" t="str">
        <f t="shared" si="793"/>
        <v/>
      </c>
      <c r="R2319" s="33">
        <f t="shared" si="794"/>
        <v>12</v>
      </c>
      <c r="S2319" s="33" t="str">
        <f t="shared" si="795"/>
        <v>141_12</v>
      </c>
      <c r="T2319" s="35" t="str">
        <f t="shared" si="796"/>
        <v>141PM</v>
      </c>
      <c r="U2319" s="35" t="str">
        <f t="shared" si="797"/>
        <v>141PMNS</v>
      </c>
      <c r="V2319" s="35" t="str">
        <f t="shared" si="813"/>
        <v>2G</v>
      </c>
      <c r="W2319" s="35" t="str">
        <f t="shared" si="806"/>
        <v>141PM2G142</v>
      </c>
      <c r="X2319" s="388">
        <f t="shared" si="807"/>
        <v>0</v>
      </c>
      <c r="Y2319" s="388">
        <f t="shared" si="808"/>
        <v>5</v>
      </c>
      <c r="Z2319" s="280" t="str">
        <f t="shared" si="799"/>
        <v/>
      </c>
      <c r="AA2319" s="280" t="str">
        <f t="shared" si="800"/>
        <v/>
      </c>
      <c r="AB2319" s="389" t="str">
        <f t="shared" si="809"/>
        <v/>
      </c>
      <c r="AC2319" s="389" t="str">
        <f t="shared" si="810"/>
        <v/>
      </c>
      <c r="AD2319" s="390" t="str">
        <f t="shared" si="801"/>
        <v/>
      </c>
      <c r="AE2319" s="282">
        <f t="shared" si="802"/>
        <v>0</v>
      </c>
      <c r="AF2319" s="359">
        <f t="shared" si="803"/>
        <v>0</v>
      </c>
      <c r="AG2319" s="280">
        <f t="shared" si="804"/>
        <v>0</v>
      </c>
      <c r="AH2319" s="280">
        <f t="shared" si="798"/>
        <v>0</v>
      </c>
      <c r="AI2319" s="280">
        <f>IF(ISBLANK(T2319),AI2318,IF(COUNTIF(T$2:T2319,T2319)&gt;1,AI2318,1+MAX(AI2318,0)))</f>
        <v>62</v>
      </c>
      <c r="AL2319" s="391" t="str">
        <f t="shared" si="811"/>
        <v/>
      </c>
      <c r="AM2319" s="391" t="str">
        <f t="shared" si="812"/>
        <v/>
      </c>
      <c r="AO2319" s="310" t="str">
        <f t="shared" si="805"/>
        <v/>
      </c>
      <c r="AP2319" s="310">
        <f>SUM(AO$1:AO2319)</f>
        <v>0</v>
      </c>
      <c r="AQ2319" s="310">
        <f>SUM(AK$2:AK2319)</f>
        <v>17</v>
      </c>
      <c r="AR2319" s="310">
        <f>COUNTA(AJ$2:AJ2319)</f>
        <v>17</v>
      </c>
      <c r="AS2319" s="312"/>
      <c r="AT2319" s="312"/>
      <c r="AU2319" s="312"/>
      <c r="AV2319" s="312"/>
      <c r="AW2319" s="312"/>
      <c r="AZ2319">
        <v>0</v>
      </c>
      <c r="BA2319">
        <v>5</v>
      </c>
    </row>
    <row r="2320" spans="1:53" x14ac:dyDescent="0.25">
      <c r="A2320">
        <v>141</v>
      </c>
      <c r="B2320" t="s">
        <v>66</v>
      </c>
      <c r="C2320" t="s">
        <v>674</v>
      </c>
      <c r="D2320"/>
      <c r="E2320">
        <v>1</v>
      </c>
      <c r="F2320">
        <v>4</v>
      </c>
      <c r="G2320">
        <v>3</v>
      </c>
      <c r="H2320">
        <v>6</v>
      </c>
      <c r="I2320">
        <v>1</v>
      </c>
      <c r="J2320">
        <v>1</v>
      </c>
      <c r="K2320">
        <v>0</v>
      </c>
      <c r="L2320">
        <v>6</v>
      </c>
      <c r="M2320"/>
      <c r="O2320" s="101">
        <f>IF(ISBLANK(C2320),O2319,IF(COUNTIF(C$2:C2320,C2320)&gt;1,O2319,1+MAX(O2319,0)))</f>
        <v>59</v>
      </c>
      <c r="P2320" s="45">
        <f t="shared" si="792"/>
        <v>33</v>
      </c>
      <c r="Q2320" s="33" t="str">
        <f t="shared" si="793"/>
        <v/>
      </c>
      <c r="R2320" s="33">
        <f t="shared" si="794"/>
        <v>12</v>
      </c>
      <c r="S2320" s="33" t="str">
        <f t="shared" si="795"/>
        <v>141_12</v>
      </c>
      <c r="T2320" s="35" t="str">
        <f t="shared" si="796"/>
        <v>141PM</v>
      </c>
      <c r="U2320" s="35" t="str">
        <f t="shared" si="797"/>
        <v>141PMEW</v>
      </c>
      <c r="V2320" s="35" t="str">
        <f t="shared" si="813"/>
        <v>2G</v>
      </c>
      <c r="W2320" s="35" t="str">
        <f t="shared" si="806"/>
        <v>141PM2G143</v>
      </c>
      <c r="X2320" s="388">
        <f t="shared" si="807"/>
        <v>0</v>
      </c>
      <c r="Y2320" s="388">
        <f t="shared" si="808"/>
        <v>6</v>
      </c>
      <c r="Z2320" s="280" t="str">
        <f t="shared" si="799"/>
        <v/>
      </c>
      <c r="AA2320" s="280" t="str">
        <f t="shared" si="800"/>
        <v/>
      </c>
      <c r="AB2320" s="389" t="str">
        <f t="shared" si="809"/>
        <v/>
      </c>
      <c r="AC2320" s="389" t="str">
        <f t="shared" si="810"/>
        <v/>
      </c>
      <c r="AD2320" s="390" t="str">
        <f t="shared" si="801"/>
        <v/>
      </c>
      <c r="AE2320" s="282">
        <f t="shared" si="802"/>
        <v>0</v>
      </c>
      <c r="AF2320" s="359">
        <f t="shared" si="803"/>
        <v>0</v>
      </c>
      <c r="AG2320" s="280">
        <f t="shared" si="804"/>
        <v>0</v>
      </c>
      <c r="AH2320" s="280">
        <f t="shared" si="798"/>
        <v>0</v>
      </c>
      <c r="AI2320" s="280">
        <f>IF(ISBLANK(T2320),AI2319,IF(COUNTIF(T$2:T2320,T2320)&gt;1,AI2319,1+MAX(AI2319,0)))</f>
        <v>62</v>
      </c>
      <c r="AL2320" s="391" t="str">
        <f t="shared" si="811"/>
        <v/>
      </c>
      <c r="AM2320" s="391" t="str">
        <f t="shared" si="812"/>
        <v/>
      </c>
      <c r="AO2320" s="310" t="str">
        <f t="shared" si="805"/>
        <v/>
      </c>
      <c r="AP2320" s="310">
        <f>SUM(AO$1:AO2320)</f>
        <v>0</v>
      </c>
      <c r="AQ2320" s="310">
        <f>SUM(AK$2:AK2320)</f>
        <v>17</v>
      </c>
      <c r="AR2320" s="310">
        <f>COUNTA(AJ$2:AJ2320)</f>
        <v>17</v>
      </c>
      <c r="AS2320" s="312"/>
      <c r="AT2320" s="312"/>
      <c r="AU2320" s="312"/>
      <c r="AV2320" s="312"/>
      <c r="AW2320" s="312"/>
      <c r="AZ2320">
        <v>0</v>
      </c>
      <c r="BA2320">
        <v>6</v>
      </c>
    </row>
    <row r="2321" spans="1:53" x14ac:dyDescent="0.25">
      <c r="A2321">
        <v>141</v>
      </c>
      <c r="B2321" t="s">
        <v>66</v>
      </c>
      <c r="C2321" t="s">
        <v>674</v>
      </c>
      <c r="D2321"/>
      <c r="E2321">
        <v>1</v>
      </c>
      <c r="F2321">
        <v>4</v>
      </c>
      <c r="G2321">
        <v>4</v>
      </c>
      <c r="H2321">
        <v>0</v>
      </c>
      <c r="I2321">
        <v>0</v>
      </c>
      <c r="J2321">
        <v>0</v>
      </c>
      <c r="K2321">
        <v>0</v>
      </c>
      <c r="L2321">
        <v>0</v>
      </c>
      <c r="M2321"/>
      <c r="O2321" s="101">
        <f>IF(ISBLANK(C2321),O2320,IF(COUNTIF(C$2:C2321,C2321)&gt;1,O2320,1+MAX(O2320,0)))</f>
        <v>59</v>
      </c>
      <c r="P2321" s="45">
        <f t="shared" si="792"/>
        <v>33</v>
      </c>
      <c r="Q2321" s="33" t="str">
        <f t="shared" si="793"/>
        <v/>
      </c>
      <c r="R2321" s="33">
        <f t="shared" si="794"/>
        <v>12</v>
      </c>
      <c r="S2321" s="33" t="str">
        <f t="shared" si="795"/>
        <v>141_12</v>
      </c>
      <c r="T2321" s="35" t="str">
        <f t="shared" si="796"/>
        <v>141PM</v>
      </c>
      <c r="U2321" s="35" t="str">
        <f t="shared" si="797"/>
        <v>141PMEW</v>
      </c>
      <c r="V2321" s="35" t="str">
        <f t="shared" si="813"/>
        <v>2G</v>
      </c>
      <c r="W2321" s="35" t="str">
        <f t="shared" si="806"/>
        <v>141PM2G144</v>
      </c>
      <c r="X2321" s="388">
        <f t="shared" si="807"/>
        <v>0</v>
      </c>
      <c r="Y2321" s="388">
        <f t="shared" si="808"/>
        <v>0</v>
      </c>
      <c r="Z2321" s="280" t="str">
        <f t="shared" si="799"/>
        <v/>
      </c>
      <c r="AA2321" s="280" t="str">
        <f t="shared" si="800"/>
        <v/>
      </c>
      <c r="AB2321" s="389" t="str">
        <f t="shared" si="809"/>
        <v/>
      </c>
      <c r="AC2321" s="389" t="str">
        <f t="shared" si="810"/>
        <v/>
      </c>
      <c r="AD2321" s="390" t="str">
        <f t="shared" si="801"/>
        <v/>
      </c>
      <c r="AE2321" s="282">
        <f t="shared" si="802"/>
        <v>0</v>
      </c>
      <c r="AF2321" s="359">
        <f t="shared" si="803"/>
        <v>0</v>
      </c>
      <c r="AG2321" s="280">
        <f t="shared" si="804"/>
        <v>0</v>
      </c>
      <c r="AH2321" s="280">
        <f t="shared" si="798"/>
        <v>0</v>
      </c>
      <c r="AI2321" s="280">
        <f>IF(ISBLANK(T2321),AI2320,IF(COUNTIF(T$2:T2321,T2321)&gt;1,AI2320,1+MAX(AI2320,0)))</f>
        <v>62</v>
      </c>
      <c r="AL2321" s="391" t="str">
        <f t="shared" si="811"/>
        <v/>
      </c>
      <c r="AM2321" s="391" t="str">
        <f t="shared" si="812"/>
        <v/>
      </c>
      <c r="AO2321" s="310" t="str">
        <f t="shared" si="805"/>
        <v/>
      </c>
      <c r="AP2321" s="310">
        <f>SUM(AO$1:AO2321)</f>
        <v>0</v>
      </c>
      <c r="AQ2321" s="310">
        <f>SUM(AK$2:AK2321)</f>
        <v>17</v>
      </c>
      <c r="AR2321" s="310">
        <f>COUNTA(AJ$2:AJ2321)</f>
        <v>17</v>
      </c>
      <c r="AS2321" s="312"/>
      <c r="AT2321" s="312"/>
      <c r="AU2321" s="312"/>
      <c r="AV2321" s="312"/>
      <c r="AW2321" s="312"/>
      <c r="AZ2321">
        <v>0</v>
      </c>
      <c r="BA2321">
        <v>0</v>
      </c>
    </row>
    <row r="2322" spans="1:53" x14ac:dyDescent="0.25">
      <c r="A2322">
        <v>141</v>
      </c>
      <c r="B2322" t="s">
        <v>66</v>
      </c>
      <c r="C2322" t="s">
        <v>674</v>
      </c>
      <c r="D2322"/>
      <c r="E2322">
        <v>2</v>
      </c>
      <c r="F2322">
        <v>1</v>
      </c>
      <c r="G2322">
        <v>1</v>
      </c>
      <c r="H2322">
        <v>3</v>
      </c>
      <c r="I2322">
        <v>0</v>
      </c>
      <c r="J2322">
        <v>2</v>
      </c>
      <c r="K2322">
        <v>0</v>
      </c>
      <c r="L2322">
        <v>0</v>
      </c>
      <c r="M2322"/>
      <c r="O2322" s="101">
        <f>IF(ISBLANK(C2322),O2321,IF(COUNTIF(C$2:C2322,C2322)&gt;1,O2321,1+MAX(O2321,0)))</f>
        <v>59</v>
      </c>
      <c r="P2322" s="45">
        <f t="shared" si="792"/>
        <v>33</v>
      </c>
      <c r="Q2322" s="33" t="str">
        <f t="shared" si="793"/>
        <v/>
      </c>
      <c r="R2322" s="33">
        <f t="shared" si="794"/>
        <v>13</v>
      </c>
      <c r="S2322" s="33" t="str">
        <f t="shared" si="795"/>
        <v>141_13</v>
      </c>
      <c r="T2322" s="35" t="str">
        <f t="shared" si="796"/>
        <v>141PM</v>
      </c>
      <c r="U2322" s="35" t="str">
        <f t="shared" si="797"/>
        <v>141PMNS</v>
      </c>
      <c r="V2322" s="35" t="str">
        <f t="shared" si="813"/>
        <v>2G</v>
      </c>
      <c r="W2322" s="35" t="str">
        <f t="shared" si="806"/>
        <v>141PM2G211</v>
      </c>
      <c r="X2322" s="388">
        <f t="shared" si="807"/>
        <v>0</v>
      </c>
      <c r="Y2322" s="388">
        <f t="shared" si="808"/>
        <v>0</v>
      </c>
      <c r="Z2322" s="280" t="str">
        <f t="shared" si="799"/>
        <v/>
      </c>
      <c r="AA2322" s="280" t="str">
        <f t="shared" si="800"/>
        <v/>
      </c>
      <c r="AB2322" s="389" t="str">
        <f t="shared" si="809"/>
        <v/>
      </c>
      <c r="AC2322" s="389" t="str">
        <f t="shared" si="810"/>
        <v/>
      </c>
      <c r="AD2322" s="390" t="str">
        <f t="shared" si="801"/>
        <v/>
      </c>
      <c r="AE2322" s="282">
        <f t="shared" si="802"/>
        <v>0</v>
      </c>
      <c r="AF2322" s="359">
        <f t="shared" si="803"/>
        <v>0</v>
      </c>
      <c r="AG2322" s="280">
        <f t="shared" si="804"/>
        <v>0</v>
      </c>
      <c r="AH2322" s="280">
        <f t="shared" si="798"/>
        <v>0</v>
      </c>
      <c r="AI2322" s="280">
        <f>IF(ISBLANK(T2322),AI2321,IF(COUNTIF(T$2:T2322,T2322)&gt;1,AI2321,1+MAX(AI2321,0)))</f>
        <v>62</v>
      </c>
      <c r="AL2322" s="391" t="str">
        <f t="shared" si="811"/>
        <v/>
      </c>
      <c r="AM2322" s="391" t="str">
        <f t="shared" si="812"/>
        <v/>
      </c>
      <c r="AO2322" s="310" t="str">
        <f t="shared" si="805"/>
        <v/>
      </c>
      <c r="AP2322" s="310">
        <f>SUM(AO$1:AO2322)</f>
        <v>0</v>
      </c>
      <c r="AQ2322" s="310">
        <f>SUM(AK$2:AK2322)</f>
        <v>17</v>
      </c>
      <c r="AR2322" s="310">
        <f>COUNTA(AJ$2:AJ2322)</f>
        <v>17</v>
      </c>
      <c r="AS2322" s="312"/>
      <c r="AT2322" s="312"/>
      <c r="AU2322" s="312"/>
      <c r="AV2322" s="312"/>
      <c r="AW2322" s="312"/>
      <c r="AZ2322">
        <v>0</v>
      </c>
      <c r="BA2322">
        <v>0</v>
      </c>
    </row>
    <row r="2323" spans="1:53" x14ac:dyDescent="0.25">
      <c r="A2323">
        <v>141</v>
      </c>
      <c r="B2323" t="s">
        <v>66</v>
      </c>
      <c r="C2323" t="s">
        <v>674</v>
      </c>
      <c r="D2323"/>
      <c r="E2323">
        <v>2</v>
      </c>
      <c r="F2323">
        <v>1</v>
      </c>
      <c r="G2323">
        <v>2</v>
      </c>
      <c r="H2323">
        <v>13</v>
      </c>
      <c r="I2323">
        <v>4</v>
      </c>
      <c r="J2323">
        <v>7</v>
      </c>
      <c r="K2323">
        <v>0</v>
      </c>
      <c r="L2323">
        <v>3</v>
      </c>
      <c r="M2323"/>
      <c r="O2323" s="101">
        <f>IF(ISBLANK(C2323),O2322,IF(COUNTIF(C$2:C2323,C2323)&gt;1,O2322,1+MAX(O2322,0)))</f>
        <v>59</v>
      </c>
      <c r="P2323" s="45">
        <f t="shared" si="792"/>
        <v>33</v>
      </c>
      <c r="Q2323" s="33" t="str">
        <f t="shared" si="793"/>
        <v/>
      </c>
      <c r="R2323" s="33">
        <f t="shared" si="794"/>
        <v>13</v>
      </c>
      <c r="S2323" s="33" t="str">
        <f t="shared" si="795"/>
        <v>141_13</v>
      </c>
      <c r="T2323" s="35" t="str">
        <f t="shared" si="796"/>
        <v>141PM</v>
      </c>
      <c r="U2323" s="35" t="str">
        <f t="shared" si="797"/>
        <v>141PMNS</v>
      </c>
      <c r="V2323" s="35" t="str">
        <f t="shared" si="813"/>
        <v>2G</v>
      </c>
      <c r="W2323" s="35" t="str">
        <f t="shared" si="806"/>
        <v>141PM2G212</v>
      </c>
      <c r="X2323" s="388">
        <f t="shared" si="807"/>
        <v>0</v>
      </c>
      <c r="Y2323" s="388">
        <f t="shared" si="808"/>
        <v>3</v>
      </c>
      <c r="Z2323" s="280" t="str">
        <f t="shared" si="799"/>
        <v/>
      </c>
      <c r="AA2323" s="280" t="str">
        <f t="shared" si="800"/>
        <v/>
      </c>
      <c r="AB2323" s="389" t="str">
        <f t="shared" si="809"/>
        <v/>
      </c>
      <c r="AC2323" s="389" t="str">
        <f t="shared" si="810"/>
        <v/>
      </c>
      <c r="AD2323" s="390" t="str">
        <f t="shared" si="801"/>
        <v/>
      </c>
      <c r="AE2323" s="282">
        <f t="shared" si="802"/>
        <v>0</v>
      </c>
      <c r="AF2323" s="359">
        <f t="shared" si="803"/>
        <v>0</v>
      </c>
      <c r="AG2323" s="280">
        <f t="shared" si="804"/>
        <v>0</v>
      </c>
      <c r="AH2323" s="280">
        <f t="shared" si="798"/>
        <v>0</v>
      </c>
      <c r="AI2323" s="280">
        <f>IF(ISBLANK(T2323),AI2322,IF(COUNTIF(T$2:T2323,T2323)&gt;1,AI2322,1+MAX(AI2322,0)))</f>
        <v>62</v>
      </c>
      <c r="AL2323" s="391" t="str">
        <f t="shared" si="811"/>
        <v/>
      </c>
      <c r="AM2323" s="391" t="str">
        <f t="shared" si="812"/>
        <v/>
      </c>
      <c r="AO2323" s="310" t="str">
        <f t="shared" si="805"/>
        <v/>
      </c>
      <c r="AP2323" s="310">
        <f>SUM(AO$1:AO2323)</f>
        <v>0</v>
      </c>
      <c r="AQ2323" s="310">
        <f>SUM(AK$2:AK2323)</f>
        <v>17</v>
      </c>
      <c r="AR2323" s="310">
        <f>COUNTA(AJ$2:AJ2323)</f>
        <v>17</v>
      </c>
      <c r="AS2323" s="312"/>
      <c r="AT2323" s="312"/>
      <c r="AU2323" s="312"/>
      <c r="AV2323" s="312"/>
      <c r="AW2323" s="312"/>
      <c r="AZ2323">
        <v>0</v>
      </c>
      <c r="BA2323">
        <v>3</v>
      </c>
    </row>
    <row r="2324" spans="1:53" x14ac:dyDescent="0.25">
      <c r="A2324">
        <v>141</v>
      </c>
      <c r="B2324" t="s">
        <v>66</v>
      </c>
      <c r="C2324" t="s">
        <v>674</v>
      </c>
      <c r="D2324"/>
      <c r="E2324">
        <v>2</v>
      </c>
      <c r="F2324">
        <v>1</v>
      </c>
      <c r="G2324">
        <v>3</v>
      </c>
      <c r="H2324">
        <v>4</v>
      </c>
      <c r="I2324">
        <v>1</v>
      </c>
      <c r="J2324">
        <v>0</v>
      </c>
      <c r="K2324">
        <v>1</v>
      </c>
      <c r="L2324">
        <v>4</v>
      </c>
      <c r="M2324"/>
      <c r="O2324" s="101">
        <f>IF(ISBLANK(C2324),O2323,IF(COUNTIF(C$2:C2324,C2324)&gt;1,O2323,1+MAX(O2323,0)))</f>
        <v>59</v>
      </c>
      <c r="P2324" s="45">
        <f t="shared" si="792"/>
        <v>33</v>
      </c>
      <c r="Q2324" s="33" t="str">
        <f t="shared" si="793"/>
        <v/>
      </c>
      <c r="R2324" s="33">
        <f t="shared" si="794"/>
        <v>13</v>
      </c>
      <c r="S2324" s="33" t="str">
        <f t="shared" si="795"/>
        <v>141_13</v>
      </c>
      <c r="T2324" s="35" t="str">
        <f t="shared" si="796"/>
        <v>141PM</v>
      </c>
      <c r="U2324" s="35" t="str">
        <f t="shared" si="797"/>
        <v>141PMEW</v>
      </c>
      <c r="V2324" s="35" t="str">
        <f t="shared" si="813"/>
        <v>2G</v>
      </c>
      <c r="W2324" s="35" t="str">
        <f t="shared" si="806"/>
        <v>141PM2G213</v>
      </c>
      <c r="X2324" s="388">
        <f t="shared" si="807"/>
        <v>1</v>
      </c>
      <c r="Y2324" s="388">
        <f t="shared" si="808"/>
        <v>4</v>
      </c>
      <c r="Z2324" s="280" t="str">
        <f t="shared" si="799"/>
        <v/>
      </c>
      <c r="AA2324" s="280" t="str">
        <f t="shared" si="800"/>
        <v/>
      </c>
      <c r="AB2324" s="389" t="str">
        <f t="shared" si="809"/>
        <v/>
      </c>
      <c r="AC2324" s="389" t="str">
        <f t="shared" si="810"/>
        <v/>
      </c>
      <c r="AD2324" s="390" t="str">
        <f t="shared" si="801"/>
        <v/>
      </c>
      <c r="AE2324" s="282">
        <f t="shared" si="802"/>
        <v>0</v>
      </c>
      <c r="AF2324" s="359">
        <f t="shared" si="803"/>
        <v>0</v>
      </c>
      <c r="AG2324" s="280">
        <f t="shared" si="804"/>
        <v>0</v>
      </c>
      <c r="AH2324" s="280">
        <f t="shared" si="798"/>
        <v>0</v>
      </c>
      <c r="AI2324" s="280">
        <f>IF(ISBLANK(T2324),AI2323,IF(COUNTIF(T$2:T2324,T2324)&gt;1,AI2323,1+MAX(AI2323,0)))</f>
        <v>62</v>
      </c>
      <c r="AL2324" s="391" t="str">
        <f t="shared" si="811"/>
        <v/>
      </c>
      <c r="AM2324" s="391" t="str">
        <f t="shared" si="812"/>
        <v/>
      </c>
      <c r="AO2324" s="310" t="str">
        <f t="shared" si="805"/>
        <v/>
      </c>
      <c r="AP2324" s="310">
        <f>SUM(AO$1:AO2324)</f>
        <v>0</v>
      </c>
      <c r="AQ2324" s="310">
        <f>SUM(AK$2:AK2324)</f>
        <v>17</v>
      </c>
      <c r="AR2324" s="310">
        <f>COUNTA(AJ$2:AJ2324)</f>
        <v>17</v>
      </c>
      <c r="AS2324" s="312"/>
      <c r="AT2324" s="312"/>
      <c r="AU2324" s="312"/>
      <c r="AV2324" s="312"/>
      <c r="AW2324" s="312"/>
      <c r="AZ2324">
        <v>1</v>
      </c>
      <c r="BA2324">
        <v>4</v>
      </c>
    </row>
    <row r="2325" spans="1:53" x14ac:dyDescent="0.25">
      <c r="A2325">
        <v>141</v>
      </c>
      <c r="B2325" t="s">
        <v>66</v>
      </c>
      <c r="C2325" t="s">
        <v>674</v>
      </c>
      <c r="D2325"/>
      <c r="E2325">
        <v>2</v>
      </c>
      <c r="F2325">
        <v>1</v>
      </c>
      <c r="G2325">
        <v>4</v>
      </c>
      <c r="H2325">
        <v>1</v>
      </c>
      <c r="I2325">
        <v>1</v>
      </c>
      <c r="J2325">
        <v>1</v>
      </c>
      <c r="K2325">
        <v>0</v>
      </c>
      <c r="L2325">
        <v>1</v>
      </c>
      <c r="M2325"/>
      <c r="O2325" s="101">
        <f>IF(ISBLANK(C2325),O2324,IF(COUNTIF(C$2:C2325,C2325)&gt;1,O2324,1+MAX(O2324,0)))</f>
        <v>59</v>
      </c>
      <c r="P2325" s="45">
        <f t="shared" si="792"/>
        <v>33</v>
      </c>
      <c r="Q2325" s="33" t="str">
        <f t="shared" si="793"/>
        <v/>
      </c>
      <c r="R2325" s="33">
        <f t="shared" si="794"/>
        <v>13</v>
      </c>
      <c r="S2325" s="33" t="str">
        <f t="shared" si="795"/>
        <v>141_13</v>
      </c>
      <c r="T2325" s="35" t="str">
        <f t="shared" si="796"/>
        <v>141PM</v>
      </c>
      <c r="U2325" s="35" t="str">
        <f t="shared" si="797"/>
        <v>141PMEW</v>
      </c>
      <c r="V2325" s="35" t="str">
        <f t="shared" si="813"/>
        <v>2G</v>
      </c>
      <c r="W2325" s="35" t="str">
        <f t="shared" si="806"/>
        <v>141PM2G214</v>
      </c>
      <c r="X2325" s="388">
        <f t="shared" si="807"/>
        <v>0</v>
      </c>
      <c r="Y2325" s="388">
        <f t="shared" si="808"/>
        <v>1</v>
      </c>
      <c r="Z2325" s="280" t="str">
        <f t="shared" si="799"/>
        <v/>
      </c>
      <c r="AA2325" s="280" t="str">
        <f t="shared" si="800"/>
        <v/>
      </c>
      <c r="AB2325" s="389" t="str">
        <f t="shared" si="809"/>
        <v/>
      </c>
      <c r="AC2325" s="389" t="str">
        <f t="shared" si="810"/>
        <v/>
      </c>
      <c r="AD2325" s="390" t="str">
        <f t="shared" si="801"/>
        <v/>
      </c>
      <c r="AE2325" s="282">
        <f t="shared" si="802"/>
        <v>0</v>
      </c>
      <c r="AF2325" s="359">
        <f t="shared" si="803"/>
        <v>0</v>
      </c>
      <c r="AG2325" s="280">
        <f t="shared" si="804"/>
        <v>0</v>
      </c>
      <c r="AH2325" s="280">
        <f t="shared" si="798"/>
        <v>0</v>
      </c>
      <c r="AI2325" s="280">
        <f>IF(ISBLANK(T2325),AI2324,IF(COUNTIF(T$2:T2325,T2325)&gt;1,AI2324,1+MAX(AI2324,0)))</f>
        <v>62</v>
      </c>
      <c r="AL2325" s="391" t="str">
        <f t="shared" si="811"/>
        <v/>
      </c>
      <c r="AM2325" s="391" t="str">
        <f t="shared" si="812"/>
        <v/>
      </c>
      <c r="AO2325" s="310" t="str">
        <f t="shared" si="805"/>
        <v/>
      </c>
      <c r="AP2325" s="310">
        <f>SUM(AO$1:AO2325)</f>
        <v>0</v>
      </c>
      <c r="AQ2325" s="310">
        <f>SUM(AK$2:AK2325)</f>
        <v>17</v>
      </c>
      <c r="AR2325" s="310">
        <f>COUNTA(AJ$2:AJ2325)</f>
        <v>17</v>
      </c>
      <c r="AS2325" s="312"/>
      <c r="AT2325" s="312"/>
      <c r="AU2325" s="312"/>
      <c r="AV2325" s="312"/>
      <c r="AW2325" s="312"/>
      <c r="AZ2325">
        <v>0</v>
      </c>
      <c r="BA2325">
        <v>1</v>
      </c>
    </row>
    <row r="2326" spans="1:53" x14ac:dyDescent="0.25">
      <c r="A2326">
        <v>141</v>
      </c>
      <c r="B2326" t="s">
        <v>66</v>
      </c>
      <c r="C2326" t="s">
        <v>674</v>
      </c>
      <c r="D2326"/>
      <c r="E2326">
        <v>2</v>
      </c>
      <c r="F2326">
        <v>2</v>
      </c>
      <c r="G2326">
        <v>1</v>
      </c>
      <c r="H2326">
        <v>0</v>
      </c>
      <c r="I2326">
        <v>0</v>
      </c>
      <c r="J2326">
        <v>0</v>
      </c>
      <c r="K2326">
        <v>0</v>
      </c>
      <c r="L2326">
        <v>0</v>
      </c>
      <c r="M2326"/>
      <c r="O2326" s="101">
        <f>IF(ISBLANK(C2326),O2325,IF(COUNTIF(C$2:C2326,C2326)&gt;1,O2325,1+MAX(O2325,0)))</f>
        <v>59</v>
      </c>
      <c r="P2326" s="45">
        <f t="shared" si="792"/>
        <v>33</v>
      </c>
      <c r="Q2326" s="33" t="str">
        <f t="shared" si="793"/>
        <v/>
      </c>
      <c r="R2326" s="33">
        <f t="shared" si="794"/>
        <v>14</v>
      </c>
      <c r="S2326" s="33" t="str">
        <f t="shared" si="795"/>
        <v>141_14</v>
      </c>
      <c r="T2326" s="35" t="str">
        <f t="shared" si="796"/>
        <v>141PM</v>
      </c>
      <c r="U2326" s="35" t="str">
        <f t="shared" si="797"/>
        <v>141PMNS</v>
      </c>
      <c r="V2326" s="35" t="str">
        <f t="shared" si="813"/>
        <v>2G</v>
      </c>
      <c r="W2326" s="35" t="str">
        <f t="shared" si="806"/>
        <v>141PM2G221</v>
      </c>
      <c r="X2326" s="388">
        <f t="shared" si="807"/>
        <v>0</v>
      </c>
      <c r="Y2326" s="388">
        <f t="shared" si="808"/>
        <v>0</v>
      </c>
      <c r="Z2326" s="280" t="str">
        <f t="shared" si="799"/>
        <v/>
      </c>
      <c r="AA2326" s="280" t="str">
        <f t="shared" si="800"/>
        <v/>
      </c>
      <c r="AB2326" s="389" t="str">
        <f t="shared" si="809"/>
        <v/>
      </c>
      <c r="AC2326" s="389" t="str">
        <f t="shared" si="810"/>
        <v/>
      </c>
      <c r="AD2326" s="390" t="str">
        <f t="shared" si="801"/>
        <v/>
      </c>
      <c r="AE2326" s="282">
        <f t="shared" si="802"/>
        <v>0</v>
      </c>
      <c r="AF2326" s="359">
        <f t="shared" si="803"/>
        <v>0</v>
      </c>
      <c r="AG2326" s="280">
        <f t="shared" si="804"/>
        <v>0</v>
      </c>
      <c r="AH2326" s="280">
        <f t="shared" si="798"/>
        <v>0</v>
      </c>
      <c r="AI2326" s="280">
        <f>IF(ISBLANK(T2326),AI2325,IF(COUNTIF(T$2:T2326,T2326)&gt;1,AI2325,1+MAX(AI2325,0)))</f>
        <v>62</v>
      </c>
      <c r="AL2326" s="391" t="str">
        <f t="shared" si="811"/>
        <v/>
      </c>
      <c r="AM2326" s="391" t="str">
        <f t="shared" si="812"/>
        <v/>
      </c>
      <c r="AO2326" s="310" t="str">
        <f t="shared" si="805"/>
        <v/>
      </c>
      <c r="AP2326" s="310">
        <f>SUM(AO$1:AO2326)</f>
        <v>0</v>
      </c>
      <c r="AQ2326" s="310">
        <f>SUM(AK$2:AK2326)</f>
        <v>17</v>
      </c>
      <c r="AR2326" s="310">
        <f>COUNTA(AJ$2:AJ2326)</f>
        <v>17</v>
      </c>
      <c r="AS2326" s="312"/>
      <c r="AT2326" s="312"/>
      <c r="AU2326" s="312"/>
      <c r="AV2326" s="312"/>
      <c r="AW2326" s="312"/>
      <c r="AZ2326">
        <v>0</v>
      </c>
      <c r="BA2326">
        <v>0</v>
      </c>
    </row>
    <row r="2327" spans="1:53" x14ac:dyDescent="0.25">
      <c r="A2327">
        <v>141</v>
      </c>
      <c r="B2327" t="s">
        <v>66</v>
      </c>
      <c r="C2327" t="s">
        <v>674</v>
      </c>
      <c r="D2327"/>
      <c r="E2327">
        <v>2</v>
      </c>
      <c r="F2327">
        <v>2</v>
      </c>
      <c r="G2327">
        <v>2</v>
      </c>
      <c r="H2327">
        <v>20</v>
      </c>
      <c r="I2327">
        <v>7</v>
      </c>
      <c r="J2327">
        <v>10</v>
      </c>
      <c r="K2327">
        <v>0</v>
      </c>
      <c r="L2327">
        <v>2</v>
      </c>
      <c r="M2327"/>
      <c r="O2327" s="101">
        <f>IF(ISBLANK(C2327),O2326,IF(COUNTIF(C$2:C2327,C2327)&gt;1,O2326,1+MAX(O2326,0)))</f>
        <v>59</v>
      </c>
      <c r="P2327" s="45">
        <f t="shared" si="792"/>
        <v>33</v>
      </c>
      <c r="Q2327" s="33" t="str">
        <f t="shared" si="793"/>
        <v/>
      </c>
      <c r="R2327" s="33">
        <f t="shared" si="794"/>
        <v>14</v>
      </c>
      <c r="S2327" s="33" t="str">
        <f t="shared" si="795"/>
        <v>141_14</v>
      </c>
      <c r="T2327" s="35" t="str">
        <f t="shared" si="796"/>
        <v>141PM</v>
      </c>
      <c r="U2327" s="35" t="str">
        <f t="shared" si="797"/>
        <v>141PMNS</v>
      </c>
      <c r="V2327" s="35" t="str">
        <f t="shared" si="813"/>
        <v>2G</v>
      </c>
      <c r="W2327" s="35" t="str">
        <f t="shared" si="806"/>
        <v>141PM2G222</v>
      </c>
      <c r="X2327" s="388">
        <f t="shared" si="807"/>
        <v>0</v>
      </c>
      <c r="Y2327" s="388">
        <f t="shared" si="808"/>
        <v>2</v>
      </c>
      <c r="Z2327" s="280" t="str">
        <f t="shared" si="799"/>
        <v/>
      </c>
      <c r="AA2327" s="280" t="str">
        <f t="shared" si="800"/>
        <v/>
      </c>
      <c r="AB2327" s="389" t="str">
        <f t="shared" si="809"/>
        <v/>
      </c>
      <c r="AC2327" s="389" t="str">
        <f t="shared" si="810"/>
        <v/>
      </c>
      <c r="AD2327" s="390" t="str">
        <f t="shared" si="801"/>
        <v/>
      </c>
      <c r="AE2327" s="282">
        <f t="shared" si="802"/>
        <v>0</v>
      </c>
      <c r="AF2327" s="359">
        <f t="shared" si="803"/>
        <v>0</v>
      </c>
      <c r="AG2327" s="280">
        <f t="shared" si="804"/>
        <v>0</v>
      </c>
      <c r="AH2327" s="280">
        <f t="shared" si="798"/>
        <v>0</v>
      </c>
      <c r="AI2327" s="280">
        <f>IF(ISBLANK(T2327),AI2326,IF(COUNTIF(T$2:T2327,T2327)&gt;1,AI2326,1+MAX(AI2326,0)))</f>
        <v>62</v>
      </c>
      <c r="AL2327" s="391" t="str">
        <f t="shared" si="811"/>
        <v/>
      </c>
      <c r="AM2327" s="391" t="str">
        <f t="shared" si="812"/>
        <v/>
      </c>
      <c r="AO2327" s="310" t="str">
        <f t="shared" si="805"/>
        <v/>
      </c>
      <c r="AP2327" s="310">
        <f>SUM(AO$1:AO2327)</f>
        <v>0</v>
      </c>
      <c r="AQ2327" s="310">
        <f>SUM(AK$2:AK2327)</f>
        <v>17</v>
      </c>
      <c r="AR2327" s="310">
        <f>COUNTA(AJ$2:AJ2327)</f>
        <v>17</v>
      </c>
      <c r="AS2327" s="312"/>
      <c r="AT2327" s="312"/>
      <c r="AU2327" s="312"/>
      <c r="AV2327" s="312"/>
      <c r="AW2327" s="312"/>
      <c r="AZ2327">
        <v>0</v>
      </c>
      <c r="BA2327">
        <v>2</v>
      </c>
    </row>
    <row r="2328" spans="1:53" x14ac:dyDescent="0.25">
      <c r="A2328">
        <v>141</v>
      </c>
      <c r="B2328" t="s">
        <v>66</v>
      </c>
      <c r="C2328" t="s">
        <v>674</v>
      </c>
      <c r="D2328"/>
      <c r="E2328">
        <v>2</v>
      </c>
      <c r="F2328">
        <v>2</v>
      </c>
      <c r="G2328">
        <v>3</v>
      </c>
      <c r="H2328">
        <v>9</v>
      </c>
      <c r="I2328">
        <v>1</v>
      </c>
      <c r="J2328">
        <v>1</v>
      </c>
      <c r="K2328">
        <v>0</v>
      </c>
      <c r="L2328">
        <v>9</v>
      </c>
      <c r="M2328"/>
      <c r="O2328" s="101">
        <f>IF(ISBLANK(C2328),O2327,IF(COUNTIF(C$2:C2328,C2328)&gt;1,O2327,1+MAX(O2327,0)))</f>
        <v>59</v>
      </c>
      <c r="P2328" s="45">
        <f t="shared" si="792"/>
        <v>33</v>
      </c>
      <c r="Q2328" s="33" t="str">
        <f t="shared" si="793"/>
        <v/>
      </c>
      <c r="R2328" s="33">
        <f t="shared" si="794"/>
        <v>14</v>
      </c>
      <c r="S2328" s="33" t="str">
        <f t="shared" si="795"/>
        <v>141_14</v>
      </c>
      <c r="T2328" s="35" t="str">
        <f t="shared" si="796"/>
        <v>141PM</v>
      </c>
      <c r="U2328" s="35" t="str">
        <f t="shared" si="797"/>
        <v>141PMEW</v>
      </c>
      <c r="V2328" s="35" t="str">
        <f t="shared" si="813"/>
        <v>2G</v>
      </c>
      <c r="W2328" s="35" t="str">
        <f t="shared" si="806"/>
        <v>141PM2G223</v>
      </c>
      <c r="X2328" s="388">
        <f t="shared" si="807"/>
        <v>0</v>
      </c>
      <c r="Y2328" s="388">
        <f t="shared" si="808"/>
        <v>9</v>
      </c>
      <c r="Z2328" s="280" t="str">
        <f t="shared" si="799"/>
        <v/>
      </c>
      <c r="AA2328" s="280" t="str">
        <f t="shared" si="800"/>
        <v/>
      </c>
      <c r="AB2328" s="389" t="str">
        <f t="shared" si="809"/>
        <v/>
      </c>
      <c r="AC2328" s="389" t="str">
        <f t="shared" si="810"/>
        <v/>
      </c>
      <c r="AD2328" s="390" t="str">
        <f t="shared" si="801"/>
        <v/>
      </c>
      <c r="AE2328" s="282">
        <f t="shared" si="802"/>
        <v>0</v>
      </c>
      <c r="AF2328" s="359">
        <f t="shared" si="803"/>
        <v>0</v>
      </c>
      <c r="AG2328" s="280">
        <f t="shared" si="804"/>
        <v>0</v>
      </c>
      <c r="AH2328" s="280">
        <f t="shared" si="798"/>
        <v>0</v>
      </c>
      <c r="AI2328" s="280">
        <f>IF(ISBLANK(T2328),AI2327,IF(COUNTIF(T$2:T2328,T2328)&gt;1,AI2327,1+MAX(AI2327,0)))</f>
        <v>62</v>
      </c>
      <c r="AL2328" s="391" t="str">
        <f t="shared" si="811"/>
        <v/>
      </c>
      <c r="AM2328" s="391" t="str">
        <f t="shared" si="812"/>
        <v/>
      </c>
      <c r="AO2328" s="310" t="str">
        <f t="shared" si="805"/>
        <v/>
      </c>
      <c r="AP2328" s="310">
        <f>SUM(AO$1:AO2328)</f>
        <v>0</v>
      </c>
      <c r="AQ2328" s="310">
        <f>SUM(AK$2:AK2328)</f>
        <v>17</v>
      </c>
      <c r="AR2328" s="310">
        <f>COUNTA(AJ$2:AJ2328)</f>
        <v>17</v>
      </c>
      <c r="AS2328" s="312"/>
      <c r="AT2328" s="312"/>
      <c r="AU2328" s="312"/>
      <c r="AV2328" s="312"/>
      <c r="AW2328" s="312"/>
      <c r="AZ2328">
        <v>0</v>
      </c>
      <c r="BA2328">
        <v>9</v>
      </c>
    </row>
    <row r="2329" spans="1:53" x14ac:dyDescent="0.25">
      <c r="A2329">
        <v>141</v>
      </c>
      <c r="B2329" t="s">
        <v>66</v>
      </c>
      <c r="C2329" t="s">
        <v>674</v>
      </c>
      <c r="D2329"/>
      <c r="E2329">
        <v>2</v>
      </c>
      <c r="F2329">
        <v>2</v>
      </c>
      <c r="G2329">
        <v>4</v>
      </c>
      <c r="H2329">
        <v>0</v>
      </c>
      <c r="I2329">
        <v>0</v>
      </c>
      <c r="J2329">
        <v>0</v>
      </c>
      <c r="K2329">
        <v>0</v>
      </c>
      <c r="L2329">
        <v>0</v>
      </c>
      <c r="M2329"/>
      <c r="O2329" s="101">
        <f>IF(ISBLANK(C2329),O2328,IF(COUNTIF(C$2:C2329,C2329)&gt;1,O2328,1+MAX(O2328,0)))</f>
        <v>59</v>
      </c>
      <c r="P2329" s="45">
        <f t="shared" si="792"/>
        <v>33</v>
      </c>
      <c r="Q2329" s="33" t="str">
        <f t="shared" si="793"/>
        <v/>
      </c>
      <c r="R2329" s="33">
        <f t="shared" si="794"/>
        <v>14</v>
      </c>
      <c r="S2329" s="33" t="str">
        <f t="shared" si="795"/>
        <v>141_14</v>
      </c>
      <c r="T2329" s="35" t="str">
        <f t="shared" si="796"/>
        <v>141PM</v>
      </c>
      <c r="U2329" s="35" t="str">
        <f t="shared" si="797"/>
        <v>141PMEW</v>
      </c>
      <c r="V2329" s="35" t="str">
        <f t="shared" si="813"/>
        <v>2G</v>
      </c>
      <c r="W2329" s="35" t="str">
        <f t="shared" si="806"/>
        <v>141PM2G224</v>
      </c>
      <c r="X2329" s="388">
        <f t="shared" si="807"/>
        <v>0</v>
      </c>
      <c r="Y2329" s="388">
        <f t="shared" si="808"/>
        <v>0</v>
      </c>
      <c r="Z2329" s="280" t="str">
        <f t="shared" si="799"/>
        <v/>
      </c>
      <c r="AA2329" s="280" t="str">
        <f t="shared" si="800"/>
        <v/>
      </c>
      <c r="AB2329" s="389" t="str">
        <f t="shared" si="809"/>
        <v/>
      </c>
      <c r="AC2329" s="389" t="str">
        <f t="shared" si="810"/>
        <v/>
      </c>
      <c r="AD2329" s="390" t="str">
        <f t="shared" si="801"/>
        <v/>
      </c>
      <c r="AE2329" s="282">
        <f t="shared" si="802"/>
        <v>0</v>
      </c>
      <c r="AF2329" s="359">
        <f t="shared" si="803"/>
        <v>0</v>
      </c>
      <c r="AG2329" s="280">
        <f t="shared" si="804"/>
        <v>0</v>
      </c>
      <c r="AH2329" s="280">
        <f t="shared" si="798"/>
        <v>0</v>
      </c>
      <c r="AI2329" s="280">
        <f>IF(ISBLANK(T2329),AI2328,IF(COUNTIF(T$2:T2329,T2329)&gt;1,AI2328,1+MAX(AI2328,0)))</f>
        <v>62</v>
      </c>
      <c r="AL2329" s="391" t="str">
        <f t="shared" si="811"/>
        <v/>
      </c>
      <c r="AM2329" s="391" t="str">
        <f t="shared" si="812"/>
        <v/>
      </c>
      <c r="AO2329" s="310" t="str">
        <f t="shared" si="805"/>
        <v/>
      </c>
      <c r="AP2329" s="310">
        <f>SUM(AO$1:AO2329)</f>
        <v>0</v>
      </c>
      <c r="AQ2329" s="310">
        <f>SUM(AK$2:AK2329)</f>
        <v>17</v>
      </c>
      <c r="AR2329" s="310">
        <f>COUNTA(AJ$2:AJ2329)</f>
        <v>17</v>
      </c>
      <c r="AS2329" s="312"/>
      <c r="AT2329" s="312"/>
      <c r="AU2329" s="312"/>
      <c r="AV2329" s="312"/>
      <c r="AW2329" s="312"/>
      <c r="AZ2329">
        <v>0</v>
      </c>
      <c r="BA2329">
        <v>0</v>
      </c>
    </row>
    <row r="2330" spans="1:53" x14ac:dyDescent="0.25">
      <c r="A2330">
        <v>141</v>
      </c>
      <c r="B2330" t="s">
        <v>66</v>
      </c>
      <c r="C2330" t="s">
        <v>674</v>
      </c>
      <c r="D2330"/>
      <c r="E2330">
        <v>2</v>
      </c>
      <c r="F2330">
        <v>3</v>
      </c>
      <c r="G2330">
        <v>1</v>
      </c>
      <c r="H2330">
        <v>9</v>
      </c>
      <c r="I2330">
        <v>4</v>
      </c>
      <c r="J2330">
        <v>6</v>
      </c>
      <c r="K2330">
        <v>0</v>
      </c>
      <c r="L2330">
        <v>0</v>
      </c>
      <c r="M2330"/>
      <c r="O2330" s="101">
        <f>IF(ISBLANK(C2330),O2329,IF(COUNTIF(C$2:C2330,C2330)&gt;1,O2329,1+MAX(O2329,0)))</f>
        <v>59</v>
      </c>
      <c r="P2330" s="45">
        <f t="shared" si="792"/>
        <v>33</v>
      </c>
      <c r="Q2330" s="33" t="str">
        <f t="shared" si="793"/>
        <v/>
      </c>
      <c r="R2330" s="33">
        <f t="shared" si="794"/>
        <v>15</v>
      </c>
      <c r="S2330" s="33" t="str">
        <f t="shared" si="795"/>
        <v>141_15</v>
      </c>
      <c r="T2330" s="35" t="str">
        <f t="shared" si="796"/>
        <v>141PM</v>
      </c>
      <c r="U2330" s="35" t="str">
        <f t="shared" si="797"/>
        <v>141PMNS</v>
      </c>
      <c r="V2330" s="35" t="str">
        <f t="shared" si="813"/>
        <v>2G</v>
      </c>
      <c r="W2330" s="35" t="str">
        <f t="shared" si="806"/>
        <v>141PM2G231</v>
      </c>
      <c r="X2330" s="388">
        <f t="shared" si="807"/>
        <v>0</v>
      </c>
      <c r="Y2330" s="388">
        <f t="shared" si="808"/>
        <v>0</v>
      </c>
      <c r="Z2330" s="280" t="str">
        <f t="shared" si="799"/>
        <v/>
      </c>
      <c r="AA2330" s="280" t="str">
        <f t="shared" si="800"/>
        <v/>
      </c>
      <c r="AB2330" s="389" t="str">
        <f t="shared" si="809"/>
        <v/>
      </c>
      <c r="AC2330" s="389" t="str">
        <f t="shared" si="810"/>
        <v/>
      </c>
      <c r="AD2330" s="390" t="str">
        <f t="shared" si="801"/>
        <v/>
      </c>
      <c r="AE2330" s="282">
        <f t="shared" si="802"/>
        <v>0</v>
      </c>
      <c r="AF2330" s="359">
        <f t="shared" si="803"/>
        <v>0</v>
      </c>
      <c r="AG2330" s="280">
        <f t="shared" si="804"/>
        <v>0</v>
      </c>
      <c r="AH2330" s="280">
        <f t="shared" si="798"/>
        <v>0</v>
      </c>
      <c r="AI2330" s="280">
        <f>IF(ISBLANK(T2330),AI2329,IF(COUNTIF(T$2:T2330,T2330)&gt;1,AI2329,1+MAX(AI2329,0)))</f>
        <v>62</v>
      </c>
      <c r="AL2330" s="391" t="str">
        <f t="shared" si="811"/>
        <v/>
      </c>
      <c r="AM2330" s="391" t="str">
        <f t="shared" si="812"/>
        <v/>
      </c>
      <c r="AO2330" s="310" t="str">
        <f t="shared" si="805"/>
        <v/>
      </c>
      <c r="AP2330" s="310">
        <f>SUM(AO$1:AO2330)</f>
        <v>0</v>
      </c>
      <c r="AQ2330" s="310">
        <f>SUM(AK$2:AK2330)</f>
        <v>17</v>
      </c>
      <c r="AR2330" s="310">
        <f>COUNTA(AJ$2:AJ2330)</f>
        <v>17</v>
      </c>
      <c r="AS2330" s="312"/>
      <c r="AT2330" s="312"/>
      <c r="AU2330" s="312"/>
      <c r="AV2330" s="312"/>
      <c r="AW2330" s="312"/>
      <c r="AZ2330">
        <v>0</v>
      </c>
      <c r="BA2330">
        <v>0</v>
      </c>
    </row>
    <row r="2331" spans="1:53" x14ac:dyDescent="0.25">
      <c r="A2331">
        <v>141</v>
      </c>
      <c r="B2331" t="s">
        <v>66</v>
      </c>
      <c r="C2331" t="s">
        <v>674</v>
      </c>
      <c r="D2331"/>
      <c r="E2331">
        <v>2</v>
      </c>
      <c r="F2331">
        <v>3</v>
      </c>
      <c r="G2331">
        <v>2</v>
      </c>
      <c r="H2331">
        <v>11</v>
      </c>
      <c r="I2331">
        <v>1</v>
      </c>
      <c r="J2331">
        <v>3</v>
      </c>
      <c r="K2331">
        <v>0</v>
      </c>
      <c r="L2331">
        <v>1</v>
      </c>
      <c r="M2331"/>
      <c r="O2331" s="101">
        <f>IF(ISBLANK(C2331),O2330,IF(COUNTIF(C$2:C2331,C2331)&gt;1,O2330,1+MAX(O2330,0)))</f>
        <v>59</v>
      </c>
      <c r="P2331" s="45">
        <f t="shared" si="792"/>
        <v>33</v>
      </c>
      <c r="Q2331" s="33" t="str">
        <f t="shared" si="793"/>
        <v/>
      </c>
      <c r="R2331" s="33">
        <f t="shared" si="794"/>
        <v>15</v>
      </c>
      <c r="S2331" s="33" t="str">
        <f t="shared" si="795"/>
        <v>141_15</v>
      </c>
      <c r="T2331" s="35" t="str">
        <f t="shared" si="796"/>
        <v>141PM</v>
      </c>
      <c r="U2331" s="35" t="str">
        <f t="shared" si="797"/>
        <v>141PMNS</v>
      </c>
      <c r="V2331" s="35" t="str">
        <f t="shared" si="813"/>
        <v>2G</v>
      </c>
      <c r="W2331" s="35" t="str">
        <f t="shared" si="806"/>
        <v>141PM2G232</v>
      </c>
      <c r="X2331" s="388">
        <f t="shared" si="807"/>
        <v>0</v>
      </c>
      <c r="Y2331" s="388">
        <f t="shared" si="808"/>
        <v>1</v>
      </c>
      <c r="Z2331" s="280" t="str">
        <f t="shared" si="799"/>
        <v/>
      </c>
      <c r="AA2331" s="280" t="str">
        <f t="shared" si="800"/>
        <v/>
      </c>
      <c r="AB2331" s="389" t="str">
        <f t="shared" si="809"/>
        <v/>
      </c>
      <c r="AC2331" s="389" t="str">
        <f t="shared" si="810"/>
        <v/>
      </c>
      <c r="AD2331" s="390" t="str">
        <f t="shared" si="801"/>
        <v/>
      </c>
      <c r="AE2331" s="282">
        <f t="shared" si="802"/>
        <v>0</v>
      </c>
      <c r="AF2331" s="359">
        <f t="shared" si="803"/>
        <v>0</v>
      </c>
      <c r="AG2331" s="280">
        <f t="shared" si="804"/>
        <v>0</v>
      </c>
      <c r="AH2331" s="280">
        <f t="shared" si="798"/>
        <v>0</v>
      </c>
      <c r="AI2331" s="280">
        <f>IF(ISBLANK(T2331),AI2330,IF(COUNTIF(T$2:T2331,T2331)&gt;1,AI2330,1+MAX(AI2330,0)))</f>
        <v>62</v>
      </c>
      <c r="AL2331" s="391" t="str">
        <f t="shared" si="811"/>
        <v/>
      </c>
      <c r="AM2331" s="391" t="str">
        <f t="shared" si="812"/>
        <v/>
      </c>
      <c r="AO2331" s="310" t="str">
        <f t="shared" si="805"/>
        <v/>
      </c>
      <c r="AP2331" s="310">
        <f>SUM(AO$1:AO2331)</f>
        <v>0</v>
      </c>
      <c r="AQ2331" s="310">
        <f>SUM(AK$2:AK2331)</f>
        <v>17</v>
      </c>
      <c r="AR2331" s="310">
        <f>COUNTA(AJ$2:AJ2331)</f>
        <v>17</v>
      </c>
      <c r="AS2331" s="312"/>
      <c r="AT2331" s="312"/>
      <c r="AU2331" s="312"/>
      <c r="AV2331" s="312"/>
      <c r="AW2331" s="312"/>
      <c r="AZ2331">
        <v>0</v>
      </c>
      <c r="BA2331">
        <v>1</v>
      </c>
    </row>
    <row r="2332" spans="1:53" x14ac:dyDescent="0.25">
      <c r="A2332">
        <v>141</v>
      </c>
      <c r="B2332" t="s">
        <v>66</v>
      </c>
      <c r="C2332" t="s">
        <v>674</v>
      </c>
      <c r="D2332"/>
      <c r="E2332">
        <v>2</v>
      </c>
      <c r="F2332">
        <v>3</v>
      </c>
      <c r="G2332">
        <v>3</v>
      </c>
      <c r="H2332">
        <v>2</v>
      </c>
      <c r="I2332">
        <v>0</v>
      </c>
      <c r="J2332">
        <v>0</v>
      </c>
      <c r="K2332">
        <v>0</v>
      </c>
      <c r="L2332">
        <v>2</v>
      </c>
      <c r="M2332"/>
      <c r="O2332" s="101">
        <f>IF(ISBLANK(C2332),O2331,IF(COUNTIF(C$2:C2332,C2332)&gt;1,O2331,1+MAX(O2331,0)))</f>
        <v>59</v>
      </c>
      <c r="P2332" s="45">
        <f t="shared" si="792"/>
        <v>33</v>
      </c>
      <c r="Q2332" s="33" t="str">
        <f t="shared" si="793"/>
        <v/>
      </c>
      <c r="R2332" s="33">
        <f t="shared" si="794"/>
        <v>15</v>
      </c>
      <c r="S2332" s="33" t="str">
        <f t="shared" si="795"/>
        <v>141_15</v>
      </c>
      <c r="T2332" s="35" t="str">
        <f t="shared" si="796"/>
        <v>141PM</v>
      </c>
      <c r="U2332" s="35" t="str">
        <f t="shared" si="797"/>
        <v>141PMEW</v>
      </c>
      <c r="V2332" s="35" t="str">
        <f t="shared" si="813"/>
        <v>2G</v>
      </c>
      <c r="W2332" s="35" t="str">
        <f t="shared" si="806"/>
        <v>141PM2G233</v>
      </c>
      <c r="X2332" s="388">
        <f t="shared" si="807"/>
        <v>0</v>
      </c>
      <c r="Y2332" s="388">
        <f t="shared" si="808"/>
        <v>2</v>
      </c>
      <c r="Z2332" s="280" t="str">
        <f t="shared" si="799"/>
        <v/>
      </c>
      <c r="AA2332" s="280" t="str">
        <f t="shared" si="800"/>
        <v/>
      </c>
      <c r="AB2332" s="389" t="str">
        <f t="shared" si="809"/>
        <v/>
      </c>
      <c r="AC2332" s="389" t="str">
        <f t="shared" si="810"/>
        <v/>
      </c>
      <c r="AD2332" s="390" t="str">
        <f t="shared" si="801"/>
        <v/>
      </c>
      <c r="AE2332" s="282">
        <f t="shared" si="802"/>
        <v>0</v>
      </c>
      <c r="AF2332" s="359">
        <f t="shared" si="803"/>
        <v>0</v>
      </c>
      <c r="AG2332" s="280">
        <f t="shared" si="804"/>
        <v>0</v>
      </c>
      <c r="AH2332" s="280">
        <f t="shared" si="798"/>
        <v>0</v>
      </c>
      <c r="AI2332" s="280">
        <f>IF(ISBLANK(T2332),AI2331,IF(COUNTIF(T$2:T2332,T2332)&gt;1,AI2331,1+MAX(AI2331,0)))</f>
        <v>62</v>
      </c>
      <c r="AJ2332" s="42" t="s">
        <v>1078</v>
      </c>
      <c r="AK2332" s="42">
        <v>1</v>
      </c>
      <c r="AL2332" s="391" t="str">
        <f t="shared" si="811"/>
        <v>count 5 was 4 to match sidewalk</v>
      </c>
      <c r="AM2332" s="391">
        <f t="shared" si="812"/>
        <v>1</v>
      </c>
      <c r="AO2332" s="310" t="str">
        <f t="shared" si="805"/>
        <v/>
      </c>
      <c r="AP2332" s="310">
        <f>SUM(AO$1:AO2332)</f>
        <v>0</v>
      </c>
      <c r="AQ2332" s="310">
        <f>SUM(AK$2:AK2332)</f>
        <v>18</v>
      </c>
      <c r="AR2332" s="310">
        <f>COUNTA(AJ$2:AJ2332)</f>
        <v>18</v>
      </c>
      <c r="AS2332" s="312"/>
      <c r="AT2332" s="312"/>
      <c r="AU2332" s="312"/>
      <c r="AV2332" s="312"/>
      <c r="AW2332" s="312"/>
      <c r="AX2332" s="42" t="s">
        <v>1078</v>
      </c>
      <c r="AY2332" s="42">
        <v>1</v>
      </c>
      <c r="AZ2332">
        <v>0</v>
      </c>
      <c r="BA2332">
        <v>2</v>
      </c>
    </row>
    <row r="2333" spans="1:53" x14ac:dyDescent="0.25">
      <c r="A2333">
        <v>141</v>
      </c>
      <c r="B2333" t="s">
        <v>66</v>
      </c>
      <c r="C2333" t="s">
        <v>674</v>
      </c>
      <c r="D2333"/>
      <c r="E2333">
        <v>2</v>
      </c>
      <c r="F2333">
        <v>3</v>
      </c>
      <c r="G2333">
        <v>4</v>
      </c>
      <c r="H2333">
        <v>2</v>
      </c>
      <c r="I2333">
        <v>0</v>
      </c>
      <c r="J2333">
        <v>0</v>
      </c>
      <c r="K2333">
        <v>0</v>
      </c>
      <c r="L2333">
        <v>2</v>
      </c>
      <c r="M2333"/>
      <c r="O2333" s="101">
        <f>IF(ISBLANK(C2333),O2332,IF(COUNTIF(C$2:C2333,C2333)&gt;1,O2332,1+MAX(O2332,0)))</f>
        <v>59</v>
      </c>
      <c r="P2333" s="45">
        <f t="shared" si="792"/>
        <v>33</v>
      </c>
      <c r="Q2333" s="33" t="str">
        <f t="shared" si="793"/>
        <v/>
      </c>
      <c r="R2333" s="33">
        <f t="shared" si="794"/>
        <v>15</v>
      </c>
      <c r="S2333" s="33" t="str">
        <f t="shared" si="795"/>
        <v>141_15</v>
      </c>
      <c r="T2333" s="35" t="str">
        <f t="shared" si="796"/>
        <v>141PM</v>
      </c>
      <c r="U2333" s="35" t="str">
        <f t="shared" si="797"/>
        <v>141PMEW</v>
      </c>
      <c r="V2333" s="35" t="str">
        <f t="shared" si="813"/>
        <v>2G</v>
      </c>
      <c r="W2333" s="35" t="str">
        <f t="shared" si="806"/>
        <v>141PM2G234</v>
      </c>
      <c r="X2333" s="388">
        <f t="shared" si="807"/>
        <v>0</v>
      </c>
      <c r="Y2333" s="388">
        <f t="shared" si="808"/>
        <v>2</v>
      </c>
      <c r="Z2333" s="280" t="str">
        <f t="shared" si="799"/>
        <v/>
      </c>
      <c r="AA2333" s="280" t="str">
        <f t="shared" si="800"/>
        <v/>
      </c>
      <c r="AB2333" s="389" t="str">
        <f t="shared" si="809"/>
        <v/>
      </c>
      <c r="AC2333" s="389" t="str">
        <f t="shared" si="810"/>
        <v/>
      </c>
      <c r="AD2333" s="390" t="str">
        <f t="shared" si="801"/>
        <v/>
      </c>
      <c r="AE2333" s="282">
        <f t="shared" si="802"/>
        <v>0</v>
      </c>
      <c r="AF2333" s="359">
        <f t="shared" si="803"/>
        <v>0</v>
      </c>
      <c r="AG2333" s="280">
        <f t="shared" si="804"/>
        <v>0</v>
      </c>
      <c r="AH2333" s="280">
        <f t="shared" si="798"/>
        <v>0</v>
      </c>
      <c r="AI2333" s="280">
        <f>IF(ISBLANK(T2333),AI2332,IF(COUNTIF(T$2:T2333,T2333)&gt;1,AI2332,1+MAX(AI2332,0)))</f>
        <v>62</v>
      </c>
      <c r="AL2333" s="391" t="str">
        <f t="shared" si="811"/>
        <v/>
      </c>
      <c r="AM2333" s="391" t="str">
        <f t="shared" si="812"/>
        <v/>
      </c>
      <c r="AO2333" s="310" t="str">
        <f t="shared" si="805"/>
        <v/>
      </c>
      <c r="AP2333" s="310">
        <f>SUM(AO$1:AO2333)</f>
        <v>0</v>
      </c>
      <c r="AQ2333" s="310">
        <f>SUM(AK$2:AK2333)</f>
        <v>18</v>
      </c>
      <c r="AR2333" s="310">
        <f>COUNTA(AJ$2:AJ2333)</f>
        <v>18</v>
      </c>
      <c r="AS2333" s="312"/>
      <c r="AT2333" s="312"/>
      <c r="AU2333" s="312"/>
      <c r="AV2333" s="312"/>
      <c r="AW2333" s="312"/>
      <c r="AZ2333">
        <v>0</v>
      </c>
      <c r="BA2333">
        <v>2</v>
      </c>
    </row>
    <row r="2334" spans="1:53" x14ac:dyDescent="0.25">
      <c r="A2334">
        <v>141</v>
      </c>
      <c r="B2334" t="s">
        <v>66</v>
      </c>
      <c r="C2334" t="s">
        <v>674</v>
      </c>
      <c r="D2334"/>
      <c r="E2334">
        <v>2</v>
      </c>
      <c r="F2334">
        <v>4</v>
      </c>
      <c r="G2334">
        <v>1</v>
      </c>
      <c r="H2334">
        <v>2</v>
      </c>
      <c r="I2334">
        <v>1</v>
      </c>
      <c r="J2334">
        <v>1</v>
      </c>
      <c r="K2334">
        <v>0</v>
      </c>
      <c r="L2334">
        <v>1</v>
      </c>
      <c r="M2334"/>
      <c r="O2334" s="101">
        <f>IF(ISBLANK(C2334),O2333,IF(COUNTIF(C$2:C2334,C2334)&gt;1,O2333,1+MAX(O2333,0)))</f>
        <v>59</v>
      </c>
      <c r="P2334" s="45">
        <f t="shared" si="792"/>
        <v>33</v>
      </c>
      <c r="Q2334" s="33" t="str">
        <f t="shared" si="793"/>
        <v/>
      </c>
      <c r="R2334" s="33">
        <f t="shared" si="794"/>
        <v>16</v>
      </c>
      <c r="S2334" s="33" t="str">
        <f t="shared" si="795"/>
        <v>141_16</v>
      </c>
      <c r="T2334" s="35" t="str">
        <f t="shared" si="796"/>
        <v>141PM</v>
      </c>
      <c r="U2334" s="35" t="str">
        <f t="shared" si="797"/>
        <v>141PMNS</v>
      </c>
      <c r="V2334" s="35" t="str">
        <f t="shared" si="813"/>
        <v>2G</v>
      </c>
      <c r="W2334" s="35" t="str">
        <f t="shared" si="806"/>
        <v>141PM2G241</v>
      </c>
      <c r="X2334" s="388">
        <f t="shared" si="807"/>
        <v>0</v>
      </c>
      <c r="Y2334" s="388">
        <f t="shared" si="808"/>
        <v>1</v>
      </c>
      <c r="Z2334" s="280" t="str">
        <f t="shared" si="799"/>
        <v/>
      </c>
      <c r="AA2334" s="280" t="str">
        <f t="shared" si="800"/>
        <v/>
      </c>
      <c r="AB2334" s="389" t="str">
        <f t="shared" si="809"/>
        <v/>
      </c>
      <c r="AC2334" s="389" t="str">
        <f t="shared" si="810"/>
        <v/>
      </c>
      <c r="AD2334" s="390" t="str">
        <f t="shared" si="801"/>
        <v/>
      </c>
      <c r="AE2334" s="282">
        <f t="shared" si="802"/>
        <v>0</v>
      </c>
      <c r="AF2334" s="359">
        <f t="shared" si="803"/>
        <v>0</v>
      </c>
      <c r="AG2334" s="280">
        <f t="shared" si="804"/>
        <v>0</v>
      </c>
      <c r="AH2334" s="280">
        <f t="shared" si="798"/>
        <v>0</v>
      </c>
      <c r="AI2334" s="280">
        <f>IF(ISBLANK(T2334),AI2333,IF(COUNTIF(T$2:T2334,T2334)&gt;1,AI2333,1+MAX(AI2333,0)))</f>
        <v>62</v>
      </c>
      <c r="AL2334" s="391" t="str">
        <f t="shared" si="811"/>
        <v/>
      </c>
      <c r="AM2334" s="391" t="str">
        <f t="shared" si="812"/>
        <v/>
      </c>
      <c r="AO2334" s="310" t="str">
        <f t="shared" si="805"/>
        <v/>
      </c>
      <c r="AP2334" s="310">
        <f>SUM(AO$1:AO2334)</f>
        <v>0</v>
      </c>
      <c r="AQ2334" s="310">
        <f>SUM(AK$2:AK2334)</f>
        <v>18</v>
      </c>
      <c r="AR2334" s="310">
        <f>COUNTA(AJ$2:AJ2334)</f>
        <v>18</v>
      </c>
      <c r="AS2334" s="312"/>
      <c r="AT2334" s="312"/>
      <c r="AU2334" s="312"/>
      <c r="AV2334" s="312"/>
      <c r="AW2334" s="312"/>
      <c r="AZ2334">
        <v>0</v>
      </c>
      <c r="BA2334">
        <v>1</v>
      </c>
    </row>
    <row r="2335" spans="1:53" x14ac:dyDescent="0.25">
      <c r="A2335">
        <v>141</v>
      </c>
      <c r="B2335" t="s">
        <v>66</v>
      </c>
      <c r="C2335" t="s">
        <v>674</v>
      </c>
      <c r="D2335"/>
      <c r="E2335">
        <v>2</v>
      </c>
      <c r="F2335">
        <v>4</v>
      </c>
      <c r="G2335">
        <v>2</v>
      </c>
      <c r="H2335">
        <v>14</v>
      </c>
      <c r="I2335">
        <v>3</v>
      </c>
      <c r="J2335">
        <v>7</v>
      </c>
      <c r="K2335">
        <v>0</v>
      </c>
      <c r="L2335">
        <v>1</v>
      </c>
      <c r="M2335"/>
      <c r="O2335" s="101">
        <f>IF(ISBLANK(C2335),O2334,IF(COUNTIF(C$2:C2335,C2335)&gt;1,O2334,1+MAX(O2334,0)))</f>
        <v>59</v>
      </c>
      <c r="P2335" s="45">
        <f t="shared" si="792"/>
        <v>33</v>
      </c>
      <c r="Q2335" s="33" t="str">
        <f t="shared" si="793"/>
        <v/>
      </c>
      <c r="R2335" s="33">
        <f t="shared" si="794"/>
        <v>16</v>
      </c>
      <c r="S2335" s="33" t="str">
        <f t="shared" si="795"/>
        <v>141_16</v>
      </c>
      <c r="T2335" s="35" t="str">
        <f t="shared" si="796"/>
        <v>141PM</v>
      </c>
      <c r="U2335" s="35" t="str">
        <f t="shared" si="797"/>
        <v>141PMNS</v>
      </c>
      <c r="V2335" s="35" t="str">
        <f t="shared" si="813"/>
        <v>2G</v>
      </c>
      <c r="W2335" s="35" t="str">
        <f t="shared" si="806"/>
        <v>141PM2G242</v>
      </c>
      <c r="X2335" s="388">
        <f t="shared" si="807"/>
        <v>0</v>
      </c>
      <c r="Y2335" s="388">
        <f t="shared" si="808"/>
        <v>1</v>
      </c>
      <c r="Z2335" s="280" t="str">
        <f t="shared" si="799"/>
        <v/>
      </c>
      <c r="AA2335" s="280" t="str">
        <f t="shared" si="800"/>
        <v/>
      </c>
      <c r="AB2335" s="389" t="str">
        <f t="shared" si="809"/>
        <v/>
      </c>
      <c r="AC2335" s="389" t="str">
        <f t="shared" si="810"/>
        <v/>
      </c>
      <c r="AD2335" s="390" t="str">
        <f t="shared" si="801"/>
        <v/>
      </c>
      <c r="AE2335" s="282">
        <f t="shared" si="802"/>
        <v>0</v>
      </c>
      <c r="AF2335" s="359">
        <f t="shared" si="803"/>
        <v>0</v>
      </c>
      <c r="AG2335" s="280">
        <f t="shared" si="804"/>
        <v>0</v>
      </c>
      <c r="AH2335" s="280">
        <f t="shared" si="798"/>
        <v>0</v>
      </c>
      <c r="AI2335" s="280">
        <f>IF(ISBLANK(T2335),AI2334,IF(COUNTIF(T$2:T2335,T2335)&gt;1,AI2334,1+MAX(AI2334,0)))</f>
        <v>62</v>
      </c>
      <c r="AL2335" s="391" t="str">
        <f t="shared" si="811"/>
        <v/>
      </c>
      <c r="AM2335" s="391" t="str">
        <f t="shared" si="812"/>
        <v/>
      </c>
      <c r="AO2335" s="310" t="str">
        <f t="shared" si="805"/>
        <v/>
      </c>
      <c r="AP2335" s="310">
        <f>SUM(AO$1:AO2335)</f>
        <v>0</v>
      </c>
      <c r="AQ2335" s="310">
        <f>SUM(AK$2:AK2335)</f>
        <v>18</v>
      </c>
      <c r="AR2335" s="310">
        <f>COUNTA(AJ$2:AJ2335)</f>
        <v>18</v>
      </c>
      <c r="AS2335" s="312"/>
      <c r="AT2335" s="312"/>
      <c r="AU2335" s="312"/>
      <c r="AV2335" s="312"/>
      <c r="AW2335" s="312"/>
      <c r="AZ2335">
        <v>0</v>
      </c>
      <c r="BA2335">
        <v>1</v>
      </c>
    </row>
    <row r="2336" spans="1:53" x14ac:dyDescent="0.25">
      <c r="A2336">
        <v>141</v>
      </c>
      <c r="B2336" t="s">
        <v>66</v>
      </c>
      <c r="C2336" t="s">
        <v>674</v>
      </c>
      <c r="D2336"/>
      <c r="E2336">
        <v>2</v>
      </c>
      <c r="F2336">
        <v>4</v>
      </c>
      <c r="G2336">
        <v>3</v>
      </c>
      <c r="H2336">
        <v>2</v>
      </c>
      <c r="I2336">
        <v>0</v>
      </c>
      <c r="J2336">
        <v>1</v>
      </c>
      <c r="K2336">
        <v>1</v>
      </c>
      <c r="L2336">
        <v>2</v>
      </c>
      <c r="M2336"/>
      <c r="O2336" s="101">
        <f>IF(ISBLANK(C2336),O2335,IF(COUNTIF(C$2:C2336,C2336)&gt;1,O2335,1+MAX(O2335,0)))</f>
        <v>59</v>
      </c>
      <c r="P2336" s="45">
        <f t="shared" si="792"/>
        <v>33</v>
      </c>
      <c r="Q2336" s="33" t="str">
        <f t="shared" si="793"/>
        <v/>
      </c>
      <c r="R2336" s="33">
        <f t="shared" si="794"/>
        <v>16</v>
      </c>
      <c r="S2336" s="33" t="str">
        <f t="shared" si="795"/>
        <v>141_16</v>
      </c>
      <c r="T2336" s="35" t="str">
        <f t="shared" si="796"/>
        <v>141PM</v>
      </c>
      <c r="U2336" s="35" t="str">
        <f t="shared" si="797"/>
        <v>141PMEW</v>
      </c>
      <c r="V2336" s="35" t="str">
        <f t="shared" si="813"/>
        <v>2G</v>
      </c>
      <c r="W2336" s="35" t="str">
        <f t="shared" si="806"/>
        <v>141PM2G243</v>
      </c>
      <c r="X2336" s="388">
        <f t="shared" si="807"/>
        <v>1</v>
      </c>
      <c r="Y2336" s="388">
        <f t="shared" si="808"/>
        <v>2</v>
      </c>
      <c r="Z2336" s="280" t="str">
        <f t="shared" si="799"/>
        <v/>
      </c>
      <c r="AA2336" s="280" t="str">
        <f t="shared" si="800"/>
        <v/>
      </c>
      <c r="AB2336" s="389" t="str">
        <f t="shared" si="809"/>
        <v/>
      </c>
      <c r="AC2336" s="389" t="str">
        <f t="shared" si="810"/>
        <v/>
      </c>
      <c r="AD2336" s="390" t="str">
        <f t="shared" si="801"/>
        <v/>
      </c>
      <c r="AE2336" s="282">
        <f t="shared" si="802"/>
        <v>0</v>
      </c>
      <c r="AF2336" s="359">
        <f t="shared" si="803"/>
        <v>0</v>
      </c>
      <c r="AG2336" s="280">
        <f t="shared" si="804"/>
        <v>0</v>
      </c>
      <c r="AH2336" s="280">
        <f t="shared" si="798"/>
        <v>0</v>
      </c>
      <c r="AI2336" s="280">
        <f>IF(ISBLANK(T2336),AI2335,IF(COUNTIF(T$2:T2336,T2336)&gt;1,AI2335,1+MAX(AI2335,0)))</f>
        <v>62</v>
      </c>
      <c r="AL2336" s="391" t="str">
        <f t="shared" si="811"/>
        <v/>
      </c>
      <c r="AM2336" s="391" t="str">
        <f t="shared" si="812"/>
        <v/>
      </c>
      <c r="AO2336" s="310" t="str">
        <f t="shared" si="805"/>
        <v/>
      </c>
      <c r="AP2336" s="310">
        <f>SUM(AO$1:AO2336)</f>
        <v>0</v>
      </c>
      <c r="AQ2336" s="310">
        <f>SUM(AK$2:AK2336)</f>
        <v>18</v>
      </c>
      <c r="AR2336" s="310">
        <f>COUNTA(AJ$2:AJ2336)</f>
        <v>18</v>
      </c>
      <c r="AS2336" s="312"/>
      <c r="AT2336" s="312"/>
      <c r="AU2336" s="312"/>
      <c r="AV2336" s="312"/>
      <c r="AW2336" s="312"/>
      <c r="AZ2336">
        <v>1</v>
      </c>
      <c r="BA2336">
        <v>2</v>
      </c>
    </row>
    <row r="2337" spans="1:53" x14ac:dyDescent="0.25">
      <c r="A2337">
        <v>141</v>
      </c>
      <c r="B2337" t="s">
        <v>66</v>
      </c>
      <c r="C2337" t="s">
        <v>674</v>
      </c>
      <c r="D2337"/>
      <c r="E2337">
        <v>2</v>
      </c>
      <c r="F2337">
        <v>4</v>
      </c>
      <c r="G2337">
        <v>4</v>
      </c>
      <c r="H2337">
        <v>2</v>
      </c>
      <c r="I2337">
        <v>0</v>
      </c>
      <c r="J2337">
        <v>0</v>
      </c>
      <c r="K2337">
        <v>0</v>
      </c>
      <c r="L2337">
        <v>2</v>
      </c>
      <c r="M2337"/>
      <c r="O2337" s="101">
        <f>IF(ISBLANK(C2337),O2336,IF(COUNTIF(C$2:C2337,C2337)&gt;1,O2336,1+MAX(O2336,0)))</f>
        <v>59</v>
      </c>
      <c r="P2337" s="45">
        <f t="shared" si="792"/>
        <v>33</v>
      </c>
      <c r="Q2337" s="33" t="str">
        <f t="shared" si="793"/>
        <v/>
      </c>
      <c r="R2337" s="33">
        <f t="shared" si="794"/>
        <v>16</v>
      </c>
      <c r="S2337" s="33" t="str">
        <f t="shared" si="795"/>
        <v>141_16</v>
      </c>
      <c r="T2337" s="35" t="str">
        <f t="shared" si="796"/>
        <v>141PM</v>
      </c>
      <c r="U2337" s="35" t="str">
        <f t="shared" si="797"/>
        <v>141PMEW</v>
      </c>
      <c r="V2337" s="35" t="str">
        <f t="shared" si="813"/>
        <v>2G</v>
      </c>
      <c r="W2337" s="35" t="str">
        <f t="shared" si="806"/>
        <v>141PM2G244</v>
      </c>
      <c r="X2337" s="388">
        <f t="shared" si="807"/>
        <v>0</v>
      </c>
      <c r="Y2337" s="388">
        <f t="shared" si="808"/>
        <v>2</v>
      </c>
      <c r="Z2337" s="280" t="str">
        <f t="shared" si="799"/>
        <v/>
      </c>
      <c r="AA2337" s="280" t="str">
        <f t="shared" si="800"/>
        <v/>
      </c>
      <c r="AB2337" s="389" t="str">
        <f t="shared" si="809"/>
        <v/>
      </c>
      <c r="AC2337" s="389" t="str">
        <f t="shared" si="810"/>
        <v/>
      </c>
      <c r="AD2337" s="390" t="str">
        <f t="shared" si="801"/>
        <v/>
      </c>
      <c r="AE2337" s="282">
        <f t="shared" si="802"/>
        <v>0</v>
      </c>
      <c r="AF2337" s="359">
        <f t="shared" si="803"/>
        <v>0</v>
      </c>
      <c r="AG2337" s="280">
        <f t="shared" si="804"/>
        <v>0</v>
      </c>
      <c r="AH2337" s="280">
        <f t="shared" si="798"/>
        <v>0</v>
      </c>
      <c r="AI2337" s="280">
        <f>IF(ISBLANK(T2337),AI2336,IF(COUNTIF(T$2:T2337,T2337)&gt;1,AI2336,1+MAX(AI2336,0)))</f>
        <v>62</v>
      </c>
      <c r="AL2337" s="391" t="str">
        <f t="shared" si="811"/>
        <v/>
      </c>
      <c r="AM2337" s="391" t="str">
        <f t="shared" si="812"/>
        <v/>
      </c>
      <c r="AO2337" s="310" t="str">
        <f t="shared" si="805"/>
        <v/>
      </c>
      <c r="AP2337" s="310">
        <f>SUM(AO$1:AO2337)</f>
        <v>0</v>
      </c>
      <c r="AQ2337" s="310">
        <f>SUM(AK$2:AK2337)</f>
        <v>18</v>
      </c>
      <c r="AR2337" s="310">
        <f>COUNTA(AJ$2:AJ2337)</f>
        <v>18</v>
      </c>
      <c r="AS2337" s="312"/>
      <c r="AT2337" s="312"/>
      <c r="AU2337" s="312"/>
      <c r="AV2337" s="312"/>
      <c r="AW2337" s="312"/>
      <c r="AZ2337">
        <v>0</v>
      </c>
      <c r="BA2337">
        <v>2</v>
      </c>
    </row>
    <row r="2338" spans="1:53" x14ac:dyDescent="0.25">
      <c r="A2338">
        <v>142</v>
      </c>
      <c r="B2338" t="s">
        <v>65</v>
      </c>
      <c r="C2338" t="s">
        <v>971</v>
      </c>
      <c r="D2338"/>
      <c r="E2338">
        <v>1</v>
      </c>
      <c r="F2338">
        <v>1</v>
      </c>
      <c r="G2338">
        <v>1</v>
      </c>
      <c r="H2338">
        <v>8</v>
      </c>
      <c r="I2338">
        <v>1</v>
      </c>
      <c r="J2338">
        <v>0</v>
      </c>
      <c r="K2338">
        <v>1</v>
      </c>
      <c r="L2338">
        <v>8</v>
      </c>
      <c r="M2338"/>
      <c r="O2338" s="101">
        <f>IF(ISBLANK(C2338),O2337,IF(COUNTIF(C$2:C2338,C2338)&gt;1,O2337,1+MAX(O2337,0)))</f>
        <v>60</v>
      </c>
      <c r="P2338" s="45">
        <f t="shared" ref="P2338:P2401" si="814">IF(A2338=A2337,P2337,IF(ISNUMBER(P2337),P2337+1,1))</f>
        <v>34</v>
      </c>
      <c r="Q2338" s="33">
        <f t="shared" ref="Q2338:Q2401" si="815">IF(OR(P2338=P2337,LEN(A2338)&lt;1),"",P2338)</f>
        <v>34</v>
      </c>
      <c r="R2338" s="33">
        <f t="shared" ref="R2338:R2401" si="816">IF(ISNUMBER(F2338),F2338+4*(E2338-1)+8*IF(B2338="PM",1,0),"")</f>
        <v>1</v>
      </c>
      <c r="S2338" s="33" t="str">
        <f t="shared" ref="S2338:S2401" si="817">IF(ISNUMBER(R2338),A2338&amp;"_"&amp;R2338,"")</f>
        <v>142_1</v>
      </c>
      <c r="T2338" s="35" t="str">
        <f t="shared" ref="T2338:T2401" si="818">A2338&amp;B2338</f>
        <v>142AM</v>
      </c>
      <c r="U2338" s="35" t="str">
        <f t="shared" ref="U2338:U2401" si="819">IF(OR(G2338=1,G2338=2),T2338&amp;"NS",IF(OR(G2338=3,G2338=4),T2338&amp;"EW",""))</f>
        <v>142AMNS</v>
      </c>
      <c r="V2338" s="35" t="str">
        <f t="shared" si="813"/>
        <v>2H</v>
      </c>
      <c r="W2338" s="35" t="str">
        <f t="shared" si="806"/>
        <v>142AM2H111</v>
      </c>
      <c r="X2338" s="388">
        <f t="shared" si="807"/>
        <v>1</v>
      </c>
      <c r="Y2338" s="388">
        <f t="shared" si="808"/>
        <v>8</v>
      </c>
      <c r="Z2338" s="280" t="str">
        <f t="shared" si="799"/>
        <v/>
      </c>
      <c r="AA2338" s="280" t="str">
        <f t="shared" si="800"/>
        <v/>
      </c>
      <c r="AB2338" s="389" t="str">
        <f t="shared" si="809"/>
        <v/>
      </c>
      <c r="AC2338" s="389" t="str">
        <f t="shared" si="810"/>
        <v/>
      </c>
      <c r="AD2338" s="390" t="str">
        <f t="shared" si="801"/>
        <v/>
      </c>
      <c r="AE2338" s="282">
        <f t="shared" si="802"/>
        <v>0</v>
      </c>
      <c r="AF2338" s="359">
        <f t="shared" si="803"/>
        <v>0</v>
      </c>
      <c r="AG2338" s="280">
        <f t="shared" si="804"/>
        <v>0</v>
      </c>
      <c r="AH2338" s="280">
        <f t="shared" ref="AH2338:AH2401" si="820">IF(AND(AG2338&gt;0,ISNUMBER(AG2338)),1,0)</f>
        <v>0</v>
      </c>
      <c r="AI2338" s="280">
        <f>IF(ISBLANK(T2338),AI2337,IF(COUNTIF(T$2:T2338,T2338)&gt;1,AI2337,1+MAX(AI2337,0)))</f>
        <v>63</v>
      </c>
      <c r="AL2338" s="391" t="str">
        <f t="shared" si="811"/>
        <v/>
      </c>
      <c r="AM2338" s="391" t="str">
        <f t="shared" si="812"/>
        <v/>
      </c>
      <c r="AO2338" s="310" t="str">
        <f t="shared" si="805"/>
        <v/>
      </c>
      <c r="AP2338" s="310">
        <f>SUM(AO$1:AO2338)</f>
        <v>0</v>
      </c>
      <c r="AQ2338" s="310">
        <f>SUM(AK$2:AK2338)</f>
        <v>18</v>
      </c>
      <c r="AR2338" s="310">
        <f>COUNTA(AJ$2:AJ2338)</f>
        <v>18</v>
      </c>
      <c r="AS2338" s="312"/>
      <c r="AT2338" s="312"/>
      <c r="AU2338" s="312"/>
      <c r="AV2338" s="312"/>
      <c r="AW2338" s="312"/>
      <c r="AZ2338">
        <v>1</v>
      </c>
      <c r="BA2338">
        <v>8</v>
      </c>
    </row>
    <row r="2339" spans="1:53" x14ac:dyDescent="0.25">
      <c r="A2339">
        <v>142</v>
      </c>
      <c r="B2339" t="s">
        <v>65</v>
      </c>
      <c r="C2339" t="s">
        <v>971</v>
      </c>
      <c r="D2339"/>
      <c r="E2339">
        <v>1</v>
      </c>
      <c r="F2339">
        <v>1</v>
      </c>
      <c r="G2339">
        <v>2</v>
      </c>
      <c r="H2339">
        <v>1</v>
      </c>
      <c r="I2339">
        <v>0</v>
      </c>
      <c r="J2339">
        <v>0</v>
      </c>
      <c r="K2339">
        <v>0</v>
      </c>
      <c r="L2339">
        <v>1</v>
      </c>
      <c r="M2339"/>
      <c r="O2339" s="101">
        <f>IF(ISBLANK(C2339),O2338,IF(COUNTIF(C$2:C2339,C2339)&gt;1,O2338,1+MAX(O2338,0)))</f>
        <v>60</v>
      </c>
      <c r="P2339" s="45">
        <f t="shared" si="814"/>
        <v>34</v>
      </c>
      <c r="Q2339" s="33" t="str">
        <f t="shared" si="815"/>
        <v/>
      </c>
      <c r="R2339" s="33">
        <f t="shared" si="816"/>
        <v>1</v>
      </c>
      <c r="S2339" s="33" t="str">
        <f t="shared" si="817"/>
        <v>142_1</v>
      </c>
      <c r="T2339" s="35" t="str">
        <f t="shared" si="818"/>
        <v>142AM</v>
      </c>
      <c r="U2339" s="35" t="str">
        <f t="shared" si="819"/>
        <v>142AMNS</v>
      </c>
      <c r="V2339" s="35" t="str">
        <f t="shared" si="813"/>
        <v>2H</v>
      </c>
      <c r="W2339" s="35" t="str">
        <f t="shared" si="806"/>
        <v>142AM2H112</v>
      </c>
      <c r="X2339" s="388">
        <f t="shared" si="807"/>
        <v>0</v>
      </c>
      <c r="Y2339" s="388">
        <f t="shared" si="808"/>
        <v>1</v>
      </c>
      <c r="Z2339" s="280" t="str">
        <f t="shared" si="799"/>
        <v/>
      </c>
      <c r="AA2339" s="280" t="str">
        <f t="shared" si="800"/>
        <v/>
      </c>
      <c r="AB2339" s="389" t="str">
        <f t="shared" si="809"/>
        <v/>
      </c>
      <c r="AC2339" s="389" t="str">
        <f t="shared" si="810"/>
        <v/>
      </c>
      <c r="AD2339" s="390" t="str">
        <f t="shared" si="801"/>
        <v/>
      </c>
      <c r="AE2339" s="282">
        <f t="shared" si="802"/>
        <v>0</v>
      </c>
      <c r="AF2339" s="359">
        <f t="shared" si="803"/>
        <v>0</v>
      </c>
      <c r="AG2339" s="280">
        <f t="shared" si="804"/>
        <v>0</v>
      </c>
      <c r="AH2339" s="280">
        <f t="shared" si="820"/>
        <v>0</v>
      </c>
      <c r="AI2339" s="280">
        <f>IF(ISBLANK(T2339),AI2338,IF(COUNTIF(T$2:T2339,T2339)&gt;1,AI2338,1+MAX(AI2338,0)))</f>
        <v>63</v>
      </c>
      <c r="AL2339" s="391" t="str">
        <f t="shared" si="811"/>
        <v/>
      </c>
      <c r="AM2339" s="391" t="str">
        <f t="shared" si="812"/>
        <v/>
      </c>
      <c r="AO2339" s="310" t="str">
        <f t="shared" si="805"/>
        <v/>
      </c>
      <c r="AP2339" s="310">
        <f>SUM(AO$1:AO2339)</f>
        <v>0</v>
      </c>
      <c r="AQ2339" s="310">
        <f>SUM(AK$2:AK2339)</f>
        <v>18</v>
      </c>
      <c r="AR2339" s="310">
        <f>COUNTA(AJ$2:AJ2339)</f>
        <v>18</v>
      </c>
      <c r="AS2339" s="312"/>
      <c r="AT2339" s="312"/>
      <c r="AU2339" s="312"/>
      <c r="AV2339" s="312"/>
      <c r="AW2339" s="312"/>
      <c r="AZ2339">
        <v>0</v>
      </c>
      <c r="BA2339">
        <v>1</v>
      </c>
    </row>
    <row r="2340" spans="1:53" x14ac:dyDescent="0.25">
      <c r="A2340">
        <v>142</v>
      </c>
      <c r="B2340" t="s">
        <v>65</v>
      </c>
      <c r="C2340" t="s">
        <v>971</v>
      </c>
      <c r="D2340"/>
      <c r="E2340">
        <v>1</v>
      </c>
      <c r="F2340">
        <v>1</v>
      </c>
      <c r="G2340">
        <v>3</v>
      </c>
      <c r="H2340">
        <v>2</v>
      </c>
      <c r="I2340">
        <v>2</v>
      </c>
      <c r="J2340">
        <v>2</v>
      </c>
      <c r="K2340">
        <v>0</v>
      </c>
      <c r="L2340">
        <v>1</v>
      </c>
      <c r="M2340"/>
      <c r="O2340" s="101">
        <f>IF(ISBLANK(C2340),O2339,IF(COUNTIF(C$2:C2340,C2340)&gt;1,O2339,1+MAX(O2339,0)))</f>
        <v>60</v>
      </c>
      <c r="P2340" s="45">
        <f t="shared" si="814"/>
        <v>34</v>
      </c>
      <c r="Q2340" s="33" t="str">
        <f t="shared" si="815"/>
        <v/>
      </c>
      <c r="R2340" s="33">
        <f t="shared" si="816"/>
        <v>1</v>
      </c>
      <c r="S2340" s="33" t="str">
        <f t="shared" si="817"/>
        <v>142_1</v>
      </c>
      <c r="T2340" s="35" t="str">
        <f t="shared" si="818"/>
        <v>142AM</v>
      </c>
      <c r="U2340" s="35" t="str">
        <f t="shared" si="819"/>
        <v>142AMEW</v>
      </c>
      <c r="V2340" s="35" t="str">
        <f t="shared" si="813"/>
        <v>2H</v>
      </c>
      <c r="W2340" s="35" t="str">
        <f t="shared" si="806"/>
        <v>142AM2H113</v>
      </c>
      <c r="X2340" s="388">
        <f t="shared" si="807"/>
        <v>0</v>
      </c>
      <c r="Y2340" s="388">
        <f t="shared" si="808"/>
        <v>1</v>
      </c>
      <c r="Z2340" s="280" t="str">
        <f t="shared" si="799"/>
        <v/>
      </c>
      <c r="AA2340" s="280" t="str">
        <f t="shared" si="800"/>
        <v/>
      </c>
      <c r="AB2340" s="389" t="str">
        <f t="shared" si="809"/>
        <v/>
      </c>
      <c r="AC2340" s="389" t="str">
        <f t="shared" si="810"/>
        <v/>
      </c>
      <c r="AD2340" s="390" t="str">
        <f t="shared" si="801"/>
        <v/>
      </c>
      <c r="AE2340" s="282">
        <f t="shared" si="802"/>
        <v>0</v>
      </c>
      <c r="AF2340" s="359">
        <f t="shared" si="803"/>
        <v>0</v>
      </c>
      <c r="AG2340" s="280">
        <f t="shared" si="804"/>
        <v>0</v>
      </c>
      <c r="AH2340" s="280">
        <f t="shared" si="820"/>
        <v>0</v>
      </c>
      <c r="AI2340" s="280">
        <f>IF(ISBLANK(T2340),AI2339,IF(COUNTIF(T$2:T2340,T2340)&gt;1,AI2339,1+MAX(AI2339,0)))</f>
        <v>63</v>
      </c>
      <c r="AL2340" s="391" t="str">
        <f t="shared" si="811"/>
        <v/>
      </c>
      <c r="AM2340" s="391" t="str">
        <f t="shared" si="812"/>
        <v/>
      </c>
      <c r="AO2340" s="310" t="str">
        <f t="shared" si="805"/>
        <v/>
      </c>
      <c r="AP2340" s="310">
        <f>SUM(AO$1:AO2340)</f>
        <v>0</v>
      </c>
      <c r="AQ2340" s="310">
        <f>SUM(AK$2:AK2340)</f>
        <v>18</v>
      </c>
      <c r="AR2340" s="310">
        <f>COUNTA(AJ$2:AJ2340)</f>
        <v>18</v>
      </c>
      <c r="AS2340" s="312"/>
      <c r="AT2340" s="312"/>
      <c r="AU2340" s="312"/>
      <c r="AV2340" s="312"/>
      <c r="AW2340" s="312"/>
      <c r="AZ2340">
        <v>0</v>
      </c>
      <c r="BA2340">
        <v>1</v>
      </c>
    </row>
    <row r="2341" spans="1:53" x14ac:dyDescent="0.25">
      <c r="A2341">
        <v>142</v>
      </c>
      <c r="B2341" t="s">
        <v>65</v>
      </c>
      <c r="C2341" t="s">
        <v>971</v>
      </c>
      <c r="D2341"/>
      <c r="E2341">
        <v>1</v>
      </c>
      <c r="F2341">
        <v>1</v>
      </c>
      <c r="G2341">
        <v>4</v>
      </c>
      <c r="H2341">
        <v>3</v>
      </c>
      <c r="I2341">
        <v>0</v>
      </c>
      <c r="J2341">
        <v>1</v>
      </c>
      <c r="K2341">
        <v>1</v>
      </c>
      <c r="L2341">
        <v>3</v>
      </c>
      <c r="M2341"/>
      <c r="O2341" s="101">
        <f>IF(ISBLANK(C2341),O2340,IF(COUNTIF(C$2:C2341,C2341)&gt;1,O2340,1+MAX(O2340,0)))</f>
        <v>60</v>
      </c>
      <c r="P2341" s="45">
        <f t="shared" si="814"/>
        <v>34</v>
      </c>
      <c r="Q2341" s="33" t="str">
        <f t="shared" si="815"/>
        <v/>
      </c>
      <c r="R2341" s="33">
        <f t="shared" si="816"/>
        <v>1</v>
      </c>
      <c r="S2341" s="33" t="str">
        <f t="shared" si="817"/>
        <v>142_1</v>
      </c>
      <c r="T2341" s="35" t="str">
        <f t="shared" si="818"/>
        <v>142AM</v>
      </c>
      <c r="U2341" s="35" t="str">
        <f t="shared" si="819"/>
        <v>142AMEW</v>
      </c>
      <c r="V2341" s="35" t="str">
        <f t="shared" si="813"/>
        <v>2H</v>
      </c>
      <c r="W2341" s="35" t="str">
        <f t="shared" si="806"/>
        <v>142AM2H114</v>
      </c>
      <c r="X2341" s="388">
        <f t="shared" si="807"/>
        <v>1</v>
      </c>
      <c r="Y2341" s="388">
        <f t="shared" si="808"/>
        <v>3</v>
      </c>
      <c r="Z2341" s="280" t="str">
        <f t="shared" si="799"/>
        <v/>
      </c>
      <c r="AA2341" s="280" t="str">
        <f t="shared" si="800"/>
        <v/>
      </c>
      <c r="AB2341" s="389" t="str">
        <f t="shared" si="809"/>
        <v/>
      </c>
      <c r="AC2341" s="389" t="str">
        <f t="shared" si="810"/>
        <v/>
      </c>
      <c r="AD2341" s="390" t="str">
        <f t="shared" si="801"/>
        <v/>
      </c>
      <c r="AE2341" s="282">
        <f t="shared" si="802"/>
        <v>0</v>
      </c>
      <c r="AF2341" s="359">
        <f t="shared" si="803"/>
        <v>0</v>
      </c>
      <c r="AG2341" s="280">
        <f t="shared" si="804"/>
        <v>0</v>
      </c>
      <c r="AH2341" s="280">
        <f t="shared" si="820"/>
        <v>0</v>
      </c>
      <c r="AI2341" s="280">
        <f>IF(ISBLANK(T2341),AI2340,IF(COUNTIF(T$2:T2341,T2341)&gt;1,AI2340,1+MAX(AI2340,0)))</f>
        <v>63</v>
      </c>
      <c r="AL2341" s="391" t="str">
        <f t="shared" si="811"/>
        <v/>
      </c>
      <c r="AM2341" s="391" t="str">
        <f t="shared" si="812"/>
        <v/>
      </c>
      <c r="AO2341" s="310" t="str">
        <f t="shared" si="805"/>
        <v/>
      </c>
      <c r="AP2341" s="310">
        <f>SUM(AO$1:AO2341)</f>
        <v>0</v>
      </c>
      <c r="AQ2341" s="310">
        <f>SUM(AK$2:AK2341)</f>
        <v>18</v>
      </c>
      <c r="AR2341" s="310">
        <f>COUNTA(AJ$2:AJ2341)</f>
        <v>18</v>
      </c>
      <c r="AS2341" s="312"/>
      <c r="AT2341" s="312"/>
      <c r="AU2341" s="312"/>
      <c r="AV2341" s="312"/>
      <c r="AW2341" s="312"/>
      <c r="AZ2341">
        <v>1</v>
      </c>
      <c r="BA2341">
        <v>3</v>
      </c>
    </row>
    <row r="2342" spans="1:53" x14ac:dyDescent="0.25">
      <c r="A2342">
        <v>142</v>
      </c>
      <c r="B2342" t="s">
        <v>65</v>
      </c>
      <c r="C2342" t="s">
        <v>971</v>
      </c>
      <c r="D2342"/>
      <c r="E2342">
        <v>1</v>
      </c>
      <c r="F2342">
        <v>2</v>
      </c>
      <c r="G2342">
        <v>1</v>
      </c>
      <c r="H2342">
        <v>2</v>
      </c>
      <c r="I2342">
        <v>0</v>
      </c>
      <c r="J2342">
        <v>1</v>
      </c>
      <c r="K2342">
        <v>0</v>
      </c>
      <c r="L2342">
        <v>2</v>
      </c>
      <c r="M2342"/>
      <c r="O2342" s="101">
        <f>IF(ISBLANK(C2342),O2341,IF(COUNTIF(C$2:C2342,C2342)&gt;1,O2341,1+MAX(O2341,0)))</f>
        <v>60</v>
      </c>
      <c r="P2342" s="45">
        <f t="shared" si="814"/>
        <v>34</v>
      </c>
      <c r="Q2342" s="33" t="str">
        <f t="shared" si="815"/>
        <v/>
      </c>
      <c r="R2342" s="33">
        <f t="shared" si="816"/>
        <v>2</v>
      </c>
      <c r="S2342" s="33" t="str">
        <f t="shared" si="817"/>
        <v>142_2</v>
      </c>
      <c r="T2342" s="35" t="str">
        <f t="shared" si="818"/>
        <v>142AM</v>
      </c>
      <c r="U2342" s="35" t="str">
        <f t="shared" si="819"/>
        <v>142AMNS</v>
      </c>
      <c r="V2342" s="35" t="str">
        <f t="shared" si="813"/>
        <v>2H</v>
      </c>
      <c r="W2342" s="35" t="str">
        <f t="shared" si="806"/>
        <v>142AM2H121</v>
      </c>
      <c r="X2342" s="388">
        <f t="shared" si="807"/>
        <v>0</v>
      </c>
      <c r="Y2342" s="388">
        <f t="shared" si="808"/>
        <v>2</v>
      </c>
      <c r="Z2342" s="280" t="str">
        <f t="shared" si="799"/>
        <v/>
      </c>
      <c r="AA2342" s="280" t="str">
        <f t="shared" si="800"/>
        <v/>
      </c>
      <c r="AB2342" s="389" t="str">
        <f t="shared" si="809"/>
        <v/>
      </c>
      <c r="AC2342" s="389" t="str">
        <f t="shared" si="810"/>
        <v/>
      </c>
      <c r="AD2342" s="390" t="str">
        <f t="shared" si="801"/>
        <v/>
      </c>
      <c r="AE2342" s="282">
        <f t="shared" si="802"/>
        <v>0</v>
      </c>
      <c r="AF2342" s="359">
        <f t="shared" si="803"/>
        <v>0</v>
      </c>
      <c r="AG2342" s="280">
        <f t="shared" si="804"/>
        <v>0</v>
      </c>
      <c r="AH2342" s="280">
        <f t="shared" si="820"/>
        <v>0</v>
      </c>
      <c r="AI2342" s="280">
        <f>IF(ISBLANK(T2342),AI2341,IF(COUNTIF(T$2:T2342,T2342)&gt;1,AI2341,1+MAX(AI2341,0)))</f>
        <v>63</v>
      </c>
      <c r="AL2342" s="391" t="str">
        <f t="shared" si="811"/>
        <v/>
      </c>
      <c r="AM2342" s="391" t="str">
        <f t="shared" si="812"/>
        <v/>
      </c>
      <c r="AO2342" s="310" t="str">
        <f t="shared" si="805"/>
        <v/>
      </c>
      <c r="AP2342" s="310">
        <f>SUM(AO$1:AO2342)</f>
        <v>0</v>
      </c>
      <c r="AQ2342" s="310">
        <f>SUM(AK$2:AK2342)</f>
        <v>18</v>
      </c>
      <c r="AR2342" s="310">
        <f>COUNTA(AJ$2:AJ2342)</f>
        <v>18</v>
      </c>
      <c r="AS2342" s="312"/>
      <c r="AT2342" s="312"/>
      <c r="AU2342" s="312"/>
      <c r="AV2342" s="312"/>
      <c r="AW2342" s="312"/>
      <c r="AZ2342">
        <v>0</v>
      </c>
      <c r="BA2342">
        <v>2</v>
      </c>
    </row>
    <row r="2343" spans="1:53" x14ac:dyDescent="0.25">
      <c r="A2343">
        <v>142</v>
      </c>
      <c r="B2343" t="s">
        <v>65</v>
      </c>
      <c r="C2343" t="s">
        <v>971</v>
      </c>
      <c r="D2343"/>
      <c r="E2343">
        <v>1</v>
      </c>
      <c r="F2343">
        <v>2</v>
      </c>
      <c r="G2343">
        <v>2</v>
      </c>
      <c r="H2343">
        <v>1</v>
      </c>
      <c r="I2343">
        <v>0</v>
      </c>
      <c r="J2343">
        <v>0</v>
      </c>
      <c r="K2343">
        <v>1</v>
      </c>
      <c r="L2343">
        <v>1</v>
      </c>
      <c r="M2343"/>
      <c r="O2343" s="101">
        <f>IF(ISBLANK(C2343),O2342,IF(COUNTIF(C$2:C2343,C2343)&gt;1,O2342,1+MAX(O2342,0)))</f>
        <v>60</v>
      </c>
      <c r="P2343" s="45">
        <f t="shared" si="814"/>
        <v>34</v>
      </c>
      <c r="Q2343" s="33" t="str">
        <f t="shared" si="815"/>
        <v/>
      </c>
      <c r="R2343" s="33">
        <f t="shared" si="816"/>
        <v>2</v>
      </c>
      <c r="S2343" s="33" t="str">
        <f t="shared" si="817"/>
        <v>142_2</v>
      </c>
      <c r="T2343" s="35" t="str">
        <f t="shared" si="818"/>
        <v>142AM</v>
      </c>
      <c r="U2343" s="35" t="str">
        <f t="shared" si="819"/>
        <v>142AMNS</v>
      </c>
      <c r="V2343" s="35" t="str">
        <f t="shared" si="813"/>
        <v>2H</v>
      </c>
      <c r="W2343" s="35" t="str">
        <f t="shared" si="806"/>
        <v>142AM2H122</v>
      </c>
      <c r="X2343" s="388">
        <f t="shared" si="807"/>
        <v>1</v>
      </c>
      <c r="Y2343" s="388">
        <f t="shared" si="808"/>
        <v>1</v>
      </c>
      <c r="Z2343" s="280" t="str">
        <f t="shared" si="799"/>
        <v/>
      </c>
      <c r="AA2343" s="280" t="str">
        <f t="shared" si="800"/>
        <v/>
      </c>
      <c r="AB2343" s="389" t="str">
        <f t="shared" si="809"/>
        <v/>
      </c>
      <c r="AC2343" s="389" t="str">
        <f t="shared" si="810"/>
        <v/>
      </c>
      <c r="AD2343" s="390" t="str">
        <f t="shared" si="801"/>
        <v/>
      </c>
      <c r="AE2343" s="282">
        <f t="shared" si="802"/>
        <v>0</v>
      </c>
      <c r="AF2343" s="359">
        <f t="shared" si="803"/>
        <v>0</v>
      </c>
      <c r="AG2343" s="280">
        <f t="shared" si="804"/>
        <v>0</v>
      </c>
      <c r="AH2343" s="280">
        <f t="shared" si="820"/>
        <v>0</v>
      </c>
      <c r="AI2343" s="280">
        <f>IF(ISBLANK(T2343),AI2342,IF(COUNTIF(T$2:T2343,T2343)&gt;1,AI2342,1+MAX(AI2342,0)))</f>
        <v>63</v>
      </c>
      <c r="AL2343" s="391" t="str">
        <f t="shared" si="811"/>
        <v/>
      </c>
      <c r="AM2343" s="391" t="str">
        <f t="shared" si="812"/>
        <v/>
      </c>
      <c r="AO2343" s="310" t="str">
        <f t="shared" si="805"/>
        <v/>
      </c>
      <c r="AP2343" s="310">
        <f>SUM(AO$1:AO2343)</f>
        <v>0</v>
      </c>
      <c r="AQ2343" s="310">
        <f>SUM(AK$2:AK2343)</f>
        <v>18</v>
      </c>
      <c r="AR2343" s="310">
        <f>COUNTA(AJ$2:AJ2343)</f>
        <v>18</v>
      </c>
      <c r="AS2343" s="312"/>
      <c r="AT2343" s="312"/>
      <c r="AU2343" s="312"/>
      <c r="AV2343" s="312"/>
      <c r="AW2343" s="312"/>
      <c r="AZ2343">
        <v>1</v>
      </c>
      <c r="BA2343">
        <v>1</v>
      </c>
    </row>
    <row r="2344" spans="1:53" x14ac:dyDescent="0.25">
      <c r="A2344">
        <v>142</v>
      </c>
      <c r="B2344" t="s">
        <v>65</v>
      </c>
      <c r="C2344" t="s">
        <v>971</v>
      </c>
      <c r="D2344"/>
      <c r="E2344">
        <v>1</v>
      </c>
      <c r="F2344">
        <v>2</v>
      </c>
      <c r="G2344">
        <v>3</v>
      </c>
      <c r="H2344">
        <v>0</v>
      </c>
      <c r="I2344">
        <v>0</v>
      </c>
      <c r="J2344">
        <v>0</v>
      </c>
      <c r="K2344">
        <v>0</v>
      </c>
      <c r="L2344">
        <v>0</v>
      </c>
      <c r="M2344"/>
      <c r="O2344" s="101">
        <f>IF(ISBLANK(C2344),O2343,IF(COUNTIF(C$2:C2344,C2344)&gt;1,O2343,1+MAX(O2343,0)))</f>
        <v>60</v>
      </c>
      <c r="P2344" s="45">
        <f t="shared" si="814"/>
        <v>34</v>
      </c>
      <c r="Q2344" s="33" t="str">
        <f t="shared" si="815"/>
        <v/>
      </c>
      <c r="R2344" s="33">
        <f t="shared" si="816"/>
        <v>2</v>
      </c>
      <c r="S2344" s="33" t="str">
        <f t="shared" si="817"/>
        <v>142_2</v>
      </c>
      <c r="T2344" s="35" t="str">
        <f t="shared" si="818"/>
        <v>142AM</v>
      </c>
      <c r="U2344" s="35" t="str">
        <f t="shared" si="819"/>
        <v>142AMEW</v>
      </c>
      <c r="V2344" s="35" t="str">
        <f t="shared" si="813"/>
        <v>2H</v>
      </c>
      <c r="W2344" s="35" t="str">
        <f t="shared" si="806"/>
        <v>142AM2H123</v>
      </c>
      <c r="X2344" s="388">
        <f t="shared" si="807"/>
        <v>0</v>
      </c>
      <c r="Y2344" s="388">
        <f t="shared" si="808"/>
        <v>0</v>
      </c>
      <c r="Z2344" s="280" t="str">
        <f t="shared" si="799"/>
        <v/>
      </c>
      <c r="AA2344" s="280" t="str">
        <f t="shared" si="800"/>
        <v/>
      </c>
      <c r="AB2344" s="389" t="str">
        <f t="shared" si="809"/>
        <v/>
      </c>
      <c r="AC2344" s="389" t="str">
        <f t="shared" si="810"/>
        <v/>
      </c>
      <c r="AD2344" s="390" t="str">
        <f t="shared" si="801"/>
        <v/>
      </c>
      <c r="AE2344" s="282">
        <f t="shared" si="802"/>
        <v>0</v>
      </c>
      <c r="AF2344" s="359">
        <f t="shared" si="803"/>
        <v>0</v>
      </c>
      <c r="AG2344" s="280">
        <f t="shared" si="804"/>
        <v>0</v>
      </c>
      <c r="AH2344" s="280">
        <f t="shared" si="820"/>
        <v>0</v>
      </c>
      <c r="AI2344" s="280">
        <f>IF(ISBLANK(T2344),AI2343,IF(COUNTIF(T$2:T2344,T2344)&gt;1,AI2343,1+MAX(AI2343,0)))</f>
        <v>63</v>
      </c>
      <c r="AL2344" s="391" t="str">
        <f t="shared" si="811"/>
        <v/>
      </c>
      <c r="AM2344" s="391" t="str">
        <f t="shared" si="812"/>
        <v/>
      </c>
      <c r="AO2344" s="310" t="str">
        <f t="shared" si="805"/>
        <v/>
      </c>
      <c r="AP2344" s="310">
        <f>SUM(AO$1:AO2344)</f>
        <v>0</v>
      </c>
      <c r="AQ2344" s="310">
        <f>SUM(AK$2:AK2344)</f>
        <v>18</v>
      </c>
      <c r="AR2344" s="310">
        <f>COUNTA(AJ$2:AJ2344)</f>
        <v>18</v>
      </c>
      <c r="AS2344" s="312"/>
      <c r="AT2344" s="312"/>
      <c r="AU2344" s="312"/>
      <c r="AV2344" s="312"/>
      <c r="AW2344" s="312"/>
      <c r="AZ2344">
        <v>0</v>
      </c>
      <c r="BA2344">
        <v>0</v>
      </c>
    </row>
    <row r="2345" spans="1:53" x14ac:dyDescent="0.25">
      <c r="A2345">
        <v>142</v>
      </c>
      <c r="B2345" t="s">
        <v>65</v>
      </c>
      <c r="C2345" t="s">
        <v>971</v>
      </c>
      <c r="D2345"/>
      <c r="E2345">
        <v>1</v>
      </c>
      <c r="F2345">
        <v>2</v>
      </c>
      <c r="G2345">
        <v>4</v>
      </c>
      <c r="H2345">
        <v>0</v>
      </c>
      <c r="I2345">
        <v>0</v>
      </c>
      <c r="J2345">
        <v>0</v>
      </c>
      <c r="K2345">
        <v>0</v>
      </c>
      <c r="L2345">
        <v>0</v>
      </c>
      <c r="M2345"/>
      <c r="O2345" s="101">
        <f>IF(ISBLANK(C2345),O2344,IF(COUNTIF(C$2:C2345,C2345)&gt;1,O2344,1+MAX(O2344,0)))</f>
        <v>60</v>
      </c>
      <c r="P2345" s="45">
        <f t="shared" si="814"/>
        <v>34</v>
      </c>
      <c r="Q2345" s="33" t="str">
        <f t="shared" si="815"/>
        <v/>
      </c>
      <c r="R2345" s="33">
        <f t="shared" si="816"/>
        <v>2</v>
      </c>
      <c r="S2345" s="33" t="str">
        <f t="shared" si="817"/>
        <v>142_2</v>
      </c>
      <c r="T2345" s="35" t="str">
        <f t="shared" si="818"/>
        <v>142AM</v>
      </c>
      <c r="U2345" s="35" t="str">
        <f t="shared" si="819"/>
        <v>142AMEW</v>
      </c>
      <c r="V2345" s="35" t="str">
        <f t="shared" si="813"/>
        <v>2H</v>
      </c>
      <c r="W2345" s="35" t="str">
        <f t="shared" si="806"/>
        <v>142AM2H124</v>
      </c>
      <c r="X2345" s="388">
        <f t="shared" si="807"/>
        <v>0</v>
      </c>
      <c r="Y2345" s="388">
        <f t="shared" si="808"/>
        <v>0</v>
      </c>
      <c r="Z2345" s="280" t="str">
        <f t="shared" si="799"/>
        <v/>
      </c>
      <c r="AA2345" s="280" t="str">
        <f t="shared" si="800"/>
        <v/>
      </c>
      <c r="AB2345" s="389" t="str">
        <f t="shared" si="809"/>
        <v/>
      </c>
      <c r="AC2345" s="389" t="str">
        <f t="shared" si="810"/>
        <v/>
      </c>
      <c r="AD2345" s="390" t="str">
        <f t="shared" si="801"/>
        <v/>
      </c>
      <c r="AE2345" s="282">
        <f t="shared" si="802"/>
        <v>0</v>
      </c>
      <c r="AF2345" s="359">
        <f t="shared" si="803"/>
        <v>0</v>
      </c>
      <c r="AG2345" s="280">
        <f t="shared" si="804"/>
        <v>0</v>
      </c>
      <c r="AH2345" s="280">
        <f t="shared" si="820"/>
        <v>0</v>
      </c>
      <c r="AI2345" s="280">
        <f>IF(ISBLANK(T2345),AI2344,IF(COUNTIF(T$2:T2345,T2345)&gt;1,AI2344,1+MAX(AI2344,0)))</f>
        <v>63</v>
      </c>
      <c r="AL2345" s="391" t="str">
        <f t="shared" si="811"/>
        <v/>
      </c>
      <c r="AM2345" s="391" t="str">
        <f t="shared" si="812"/>
        <v/>
      </c>
      <c r="AO2345" s="310" t="str">
        <f t="shared" si="805"/>
        <v/>
      </c>
      <c r="AP2345" s="310">
        <f>SUM(AO$1:AO2345)</f>
        <v>0</v>
      </c>
      <c r="AQ2345" s="310">
        <f>SUM(AK$2:AK2345)</f>
        <v>18</v>
      </c>
      <c r="AR2345" s="310">
        <f>COUNTA(AJ$2:AJ2345)</f>
        <v>18</v>
      </c>
      <c r="AS2345" s="312"/>
      <c r="AT2345" s="312"/>
      <c r="AU2345" s="312"/>
      <c r="AV2345" s="312"/>
      <c r="AW2345" s="312"/>
      <c r="AZ2345">
        <v>0</v>
      </c>
      <c r="BA2345">
        <v>0</v>
      </c>
    </row>
    <row r="2346" spans="1:53" x14ac:dyDescent="0.25">
      <c r="A2346">
        <v>142</v>
      </c>
      <c r="B2346" t="s">
        <v>65</v>
      </c>
      <c r="C2346" t="s">
        <v>971</v>
      </c>
      <c r="D2346"/>
      <c r="E2346">
        <v>1</v>
      </c>
      <c r="F2346">
        <v>3</v>
      </c>
      <c r="G2346">
        <v>1</v>
      </c>
      <c r="H2346">
        <v>2</v>
      </c>
      <c r="I2346">
        <v>0</v>
      </c>
      <c r="J2346">
        <v>1</v>
      </c>
      <c r="K2346">
        <v>0</v>
      </c>
      <c r="L2346">
        <v>2</v>
      </c>
      <c r="M2346"/>
      <c r="O2346" s="101">
        <f>IF(ISBLANK(C2346),O2345,IF(COUNTIF(C$2:C2346,C2346)&gt;1,O2345,1+MAX(O2345,0)))</f>
        <v>60</v>
      </c>
      <c r="P2346" s="45">
        <f t="shared" si="814"/>
        <v>34</v>
      </c>
      <c r="Q2346" s="33" t="str">
        <f t="shared" si="815"/>
        <v/>
      </c>
      <c r="R2346" s="33">
        <f t="shared" si="816"/>
        <v>3</v>
      </c>
      <c r="S2346" s="33" t="str">
        <f t="shared" si="817"/>
        <v>142_3</v>
      </c>
      <c r="T2346" s="35" t="str">
        <f t="shared" si="818"/>
        <v>142AM</v>
      </c>
      <c r="U2346" s="35" t="str">
        <f t="shared" si="819"/>
        <v>142AMNS</v>
      </c>
      <c r="V2346" s="35" t="str">
        <f t="shared" si="813"/>
        <v>2H</v>
      </c>
      <c r="W2346" s="35" t="str">
        <f t="shared" si="806"/>
        <v>142AM2H131</v>
      </c>
      <c r="X2346" s="388">
        <f t="shared" si="807"/>
        <v>0</v>
      </c>
      <c r="Y2346" s="388">
        <f t="shared" si="808"/>
        <v>2</v>
      </c>
      <c r="Z2346" s="280" t="str">
        <f t="shared" si="799"/>
        <v/>
      </c>
      <c r="AA2346" s="280" t="str">
        <f t="shared" si="800"/>
        <v/>
      </c>
      <c r="AB2346" s="389" t="str">
        <f t="shared" si="809"/>
        <v/>
      </c>
      <c r="AC2346" s="389" t="str">
        <f t="shared" si="810"/>
        <v/>
      </c>
      <c r="AD2346" s="390" t="str">
        <f t="shared" si="801"/>
        <v/>
      </c>
      <c r="AE2346" s="282">
        <f t="shared" si="802"/>
        <v>0</v>
      </c>
      <c r="AF2346" s="359">
        <f t="shared" si="803"/>
        <v>0</v>
      </c>
      <c r="AG2346" s="280">
        <f t="shared" si="804"/>
        <v>0</v>
      </c>
      <c r="AH2346" s="280">
        <f t="shared" si="820"/>
        <v>0</v>
      </c>
      <c r="AI2346" s="280">
        <f>IF(ISBLANK(T2346),AI2345,IF(COUNTIF(T$2:T2346,T2346)&gt;1,AI2345,1+MAX(AI2345,0)))</f>
        <v>63</v>
      </c>
      <c r="AL2346" s="391" t="str">
        <f t="shared" si="811"/>
        <v/>
      </c>
      <c r="AM2346" s="391" t="str">
        <f t="shared" si="812"/>
        <v/>
      </c>
      <c r="AO2346" s="310" t="str">
        <f t="shared" si="805"/>
        <v/>
      </c>
      <c r="AP2346" s="310">
        <f>SUM(AO$1:AO2346)</f>
        <v>0</v>
      </c>
      <c r="AQ2346" s="310">
        <f>SUM(AK$2:AK2346)</f>
        <v>18</v>
      </c>
      <c r="AR2346" s="310">
        <f>COUNTA(AJ$2:AJ2346)</f>
        <v>18</v>
      </c>
      <c r="AS2346" s="312"/>
      <c r="AT2346" s="312"/>
      <c r="AU2346" s="312"/>
      <c r="AV2346" s="312"/>
      <c r="AW2346" s="312"/>
      <c r="AZ2346">
        <v>0</v>
      </c>
      <c r="BA2346">
        <v>2</v>
      </c>
    </row>
    <row r="2347" spans="1:53" x14ac:dyDescent="0.25">
      <c r="A2347">
        <v>142</v>
      </c>
      <c r="B2347" t="s">
        <v>65</v>
      </c>
      <c r="C2347" t="s">
        <v>971</v>
      </c>
      <c r="D2347"/>
      <c r="E2347">
        <v>1</v>
      </c>
      <c r="F2347">
        <v>3</v>
      </c>
      <c r="G2347">
        <v>2</v>
      </c>
      <c r="H2347">
        <v>2</v>
      </c>
      <c r="I2347">
        <v>1</v>
      </c>
      <c r="J2347">
        <v>1</v>
      </c>
      <c r="K2347">
        <v>0</v>
      </c>
      <c r="L2347">
        <v>2</v>
      </c>
      <c r="M2347"/>
      <c r="O2347" s="101">
        <f>IF(ISBLANK(C2347),O2346,IF(COUNTIF(C$2:C2347,C2347)&gt;1,O2346,1+MAX(O2346,0)))</f>
        <v>60</v>
      </c>
      <c r="P2347" s="45">
        <f t="shared" si="814"/>
        <v>34</v>
      </c>
      <c r="Q2347" s="33" t="str">
        <f t="shared" si="815"/>
        <v/>
      </c>
      <c r="R2347" s="33">
        <f t="shared" si="816"/>
        <v>3</v>
      </c>
      <c r="S2347" s="33" t="str">
        <f t="shared" si="817"/>
        <v>142_3</v>
      </c>
      <c r="T2347" s="35" t="str">
        <f t="shared" si="818"/>
        <v>142AM</v>
      </c>
      <c r="U2347" s="35" t="str">
        <f t="shared" si="819"/>
        <v>142AMNS</v>
      </c>
      <c r="V2347" s="35" t="str">
        <f t="shared" si="813"/>
        <v>2H</v>
      </c>
      <c r="W2347" s="35" t="str">
        <f t="shared" si="806"/>
        <v>142AM2H132</v>
      </c>
      <c r="X2347" s="388">
        <f t="shared" si="807"/>
        <v>0</v>
      </c>
      <c r="Y2347" s="388">
        <f t="shared" si="808"/>
        <v>2</v>
      </c>
      <c r="Z2347" s="280" t="str">
        <f t="shared" si="799"/>
        <v/>
      </c>
      <c r="AA2347" s="280" t="str">
        <f t="shared" si="800"/>
        <v/>
      </c>
      <c r="AB2347" s="389" t="str">
        <f t="shared" si="809"/>
        <v/>
      </c>
      <c r="AC2347" s="389" t="str">
        <f t="shared" si="810"/>
        <v/>
      </c>
      <c r="AD2347" s="390" t="str">
        <f t="shared" si="801"/>
        <v/>
      </c>
      <c r="AE2347" s="282">
        <f t="shared" si="802"/>
        <v>0</v>
      </c>
      <c r="AF2347" s="359">
        <f t="shared" si="803"/>
        <v>0</v>
      </c>
      <c r="AG2347" s="280">
        <f t="shared" si="804"/>
        <v>0</v>
      </c>
      <c r="AH2347" s="280">
        <f t="shared" si="820"/>
        <v>0</v>
      </c>
      <c r="AI2347" s="280">
        <f>IF(ISBLANK(T2347),AI2346,IF(COUNTIF(T$2:T2347,T2347)&gt;1,AI2346,1+MAX(AI2346,0)))</f>
        <v>63</v>
      </c>
      <c r="AL2347" s="391" t="str">
        <f t="shared" si="811"/>
        <v/>
      </c>
      <c r="AM2347" s="391" t="str">
        <f t="shared" si="812"/>
        <v/>
      </c>
      <c r="AO2347" s="310" t="str">
        <f t="shared" si="805"/>
        <v/>
      </c>
      <c r="AP2347" s="310">
        <f>SUM(AO$1:AO2347)</f>
        <v>0</v>
      </c>
      <c r="AQ2347" s="310">
        <f>SUM(AK$2:AK2347)</f>
        <v>18</v>
      </c>
      <c r="AR2347" s="310">
        <f>COUNTA(AJ$2:AJ2347)</f>
        <v>18</v>
      </c>
      <c r="AS2347" s="312"/>
      <c r="AT2347" s="312"/>
      <c r="AU2347" s="312"/>
      <c r="AV2347" s="312"/>
      <c r="AW2347" s="312"/>
      <c r="AZ2347">
        <v>0</v>
      </c>
      <c r="BA2347">
        <v>2</v>
      </c>
    </row>
    <row r="2348" spans="1:53" x14ac:dyDescent="0.25">
      <c r="A2348">
        <v>142</v>
      </c>
      <c r="B2348" t="s">
        <v>65</v>
      </c>
      <c r="C2348" t="s">
        <v>971</v>
      </c>
      <c r="D2348"/>
      <c r="E2348">
        <v>1</v>
      </c>
      <c r="F2348">
        <v>3</v>
      </c>
      <c r="G2348">
        <v>3</v>
      </c>
      <c r="H2348">
        <v>1</v>
      </c>
      <c r="I2348">
        <v>1</v>
      </c>
      <c r="J2348">
        <v>0</v>
      </c>
      <c r="K2348">
        <v>0</v>
      </c>
      <c r="L2348">
        <v>1</v>
      </c>
      <c r="M2348"/>
      <c r="O2348" s="101">
        <f>IF(ISBLANK(C2348),O2347,IF(COUNTIF(C$2:C2348,C2348)&gt;1,O2347,1+MAX(O2347,0)))</f>
        <v>60</v>
      </c>
      <c r="P2348" s="45">
        <f t="shared" si="814"/>
        <v>34</v>
      </c>
      <c r="Q2348" s="33" t="str">
        <f t="shared" si="815"/>
        <v/>
      </c>
      <c r="R2348" s="33">
        <f t="shared" si="816"/>
        <v>3</v>
      </c>
      <c r="S2348" s="33" t="str">
        <f t="shared" si="817"/>
        <v>142_3</v>
      </c>
      <c r="T2348" s="35" t="str">
        <f t="shared" si="818"/>
        <v>142AM</v>
      </c>
      <c r="U2348" s="35" t="str">
        <f t="shared" si="819"/>
        <v>142AMEW</v>
      </c>
      <c r="V2348" s="35" t="str">
        <f t="shared" si="813"/>
        <v>2H</v>
      </c>
      <c r="W2348" s="35" t="str">
        <f t="shared" si="806"/>
        <v>142AM2H133</v>
      </c>
      <c r="X2348" s="388">
        <f t="shared" si="807"/>
        <v>0</v>
      </c>
      <c r="Y2348" s="388">
        <f t="shared" si="808"/>
        <v>1</v>
      </c>
      <c r="Z2348" s="280" t="str">
        <f t="shared" si="799"/>
        <v/>
      </c>
      <c r="AA2348" s="280" t="str">
        <f t="shared" si="800"/>
        <v/>
      </c>
      <c r="AB2348" s="389" t="str">
        <f t="shared" si="809"/>
        <v/>
      </c>
      <c r="AC2348" s="389" t="str">
        <f t="shared" si="810"/>
        <v/>
      </c>
      <c r="AD2348" s="390" t="str">
        <f t="shared" si="801"/>
        <v/>
      </c>
      <c r="AE2348" s="282">
        <f t="shared" si="802"/>
        <v>0</v>
      </c>
      <c r="AF2348" s="359">
        <f t="shared" si="803"/>
        <v>0</v>
      </c>
      <c r="AG2348" s="280">
        <f t="shared" si="804"/>
        <v>0</v>
      </c>
      <c r="AH2348" s="280">
        <f t="shared" si="820"/>
        <v>0</v>
      </c>
      <c r="AI2348" s="280">
        <f>IF(ISBLANK(T2348),AI2347,IF(COUNTIF(T$2:T2348,T2348)&gt;1,AI2347,1+MAX(AI2347,0)))</f>
        <v>63</v>
      </c>
      <c r="AL2348" s="391" t="str">
        <f t="shared" si="811"/>
        <v/>
      </c>
      <c r="AM2348" s="391" t="str">
        <f t="shared" si="812"/>
        <v/>
      </c>
      <c r="AO2348" s="310" t="str">
        <f t="shared" si="805"/>
        <v/>
      </c>
      <c r="AP2348" s="310">
        <f>SUM(AO$1:AO2348)</f>
        <v>0</v>
      </c>
      <c r="AQ2348" s="310">
        <f>SUM(AK$2:AK2348)</f>
        <v>18</v>
      </c>
      <c r="AR2348" s="310">
        <f>COUNTA(AJ$2:AJ2348)</f>
        <v>18</v>
      </c>
      <c r="AS2348" s="312"/>
      <c r="AT2348" s="312"/>
      <c r="AU2348" s="312"/>
      <c r="AV2348" s="312"/>
      <c r="AW2348" s="312"/>
      <c r="AZ2348">
        <v>0</v>
      </c>
      <c r="BA2348">
        <v>1</v>
      </c>
    </row>
    <row r="2349" spans="1:53" x14ac:dyDescent="0.25">
      <c r="A2349">
        <v>142</v>
      </c>
      <c r="B2349" t="s">
        <v>65</v>
      </c>
      <c r="C2349" t="s">
        <v>971</v>
      </c>
      <c r="D2349"/>
      <c r="E2349">
        <v>1</v>
      </c>
      <c r="F2349">
        <v>3</v>
      </c>
      <c r="G2349">
        <v>4</v>
      </c>
      <c r="H2349">
        <v>1</v>
      </c>
      <c r="I2349">
        <v>0</v>
      </c>
      <c r="J2349">
        <v>0</v>
      </c>
      <c r="K2349">
        <v>0</v>
      </c>
      <c r="L2349">
        <v>1</v>
      </c>
      <c r="M2349"/>
      <c r="O2349" s="101">
        <f>IF(ISBLANK(C2349),O2348,IF(COUNTIF(C$2:C2349,C2349)&gt;1,O2348,1+MAX(O2348,0)))</f>
        <v>60</v>
      </c>
      <c r="P2349" s="45">
        <f t="shared" si="814"/>
        <v>34</v>
      </c>
      <c r="Q2349" s="33" t="str">
        <f t="shared" si="815"/>
        <v/>
      </c>
      <c r="R2349" s="33">
        <f t="shared" si="816"/>
        <v>3</v>
      </c>
      <c r="S2349" s="33" t="str">
        <f t="shared" si="817"/>
        <v>142_3</v>
      </c>
      <c r="T2349" s="35" t="str">
        <f t="shared" si="818"/>
        <v>142AM</v>
      </c>
      <c r="U2349" s="35" t="str">
        <f t="shared" si="819"/>
        <v>142AMEW</v>
      </c>
      <c r="V2349" s="35" t="str">
        <f t="shared" si="813"/>
        <v>2H</v>
      </c>
      <c r="W2349" s="35" t="str">
        <f t="shared" si="806"/>
        <v>142AM2H134</v>
      </c>
      <c r="X2349" s="388">
        <f t="shared" si="807"/>
        <v>0</v>
      </c>
      <c r="Y2349" s="388">
        <f t="shared" si="808"/>
        <v>1</v>
      </c>
      <c r="Z2349" s="280" t="str">
        <f t="shared" si="799"/>
        <v/>
      </c>
      <c r="AA2349" s="280" t="str">
        <f t="shared" si="800"/>
        <v/>
      </c>
      <c r="AB2349" s="389" t="str">
        <f t="shared" si="809"/>
        <v/>
      </c>
      <c r="AC2349" s="389" t="str">
        <f t="shared" si="810"/>
        <v/>
      </c>
      <c r="AD2349" s="390" t="str">
        <f t="shared" si="801"/>
        <v/>
      </c>
      <c r="AE2349" s="282">
        <f t="shared" si="802"/>
        <v>0</v>
      </c>
      <c r="AF2349" s="359">
        <f t="shared" si="803"/>
        <v>0</v>
      </c>
      <c r="AG2349" s="280">
        <f t="shared" si="804"/>
        <v>0</v>
      </c>
      <c r="AH2349" s="280">
        <f t="shared" si="820"/>
        <v>0</v>
      </c>
      <c r="AI2349" s="280">
        <f>IF(ISBLANK(T2349),AI2348,IF(COUNTIF(T$2:T2349,T2349)&gt;1,AI2348,1+MAX(AI2348,0)))</f>
        <v>63</v>
      </c>
      <c r="AL2349" s="391" t="str">
        <f t="shared" si="811"/>
        <v/>
      </c>
      <c r="AM2349" s="391" t="str">
        <f t="shared" si="812"/>
        <v/>
      </c>
      <c r="AO2349" s="310" t="str">
        <f t="shared" si="805"/>
        <v/>
      </c>
      <c r="AP2349" s="310">
        <f>SUM(AO$1:AO2349)</f>
        <v>0</v>
      </c>
      <c r="AQ2349" s="310">
        <f>SUM(AK$2:AK2349)</f>
        <v>18</v>
      </c>
      <c r="AR2349" s="310">
        <f>COUNTA(AJ$2:AJ2349)</f>
        <v>18</v>
      </c>
      <c r="AS2349" s="312"/>
      <c r="AT2349" s="312"/>
      <c r="AU2349" s="312"/>
      <c r="AV2349" s="312"/>
      <c r="AW2349" s="312"/>
      <c r="AZ2349">
        <v>0</v>
      </c>
      <c r="BA2349">
        <v>1</v>
      </c>
    </row>
    <row r="2350" spans="1:53" x14ac:dyDescent="0.25">
      <c r="A2350">
        <v>142</v>
      </c>
      <c r="B2350" t="s">
        <v>65</v>
      </c>
      <c r="C2350" t="s">
        <v>971</v>
      </c>
      <c r="D2350"/>
      <c r="E2350">
        <v>1</v>
      </c>
      <c r="F2350">
        <v>4</v>
      </c>
      <c r="G2350">
        <v>1</v>
      </c>
      <c r="H2350">
        <v>1</v>
      </c>
      <c r="I2350">
        <v>0</v>
      </c>
      <c r="J2350">
        <v>0</v>
      </c>
      <c r="K2350">
        <v>0</v>
      </c>
      <c r="L2350">
        <v>1</v>
      </c>
      <c r="M2350"/>
      <c r="O2350" s="101">
        <f>IF(ISBLANK(C2350),O2349,IF(COUNTIF(C$2:C2350,C2350)&gt;1,O2349,1+MAX(O2349,0)))</f>
        <v>60</v>
      </c>
      <c r="P2350" s="45">
        <f t="shared" si="814"/>
        <v>34</v>
      </c>
      <c r="Q2350" s="33" t="str">
        <f t="shared" si="815"/>
        <v/>
      </c>
      <c r="R2350" s="33">
        <f t="shared" si="816"/>
        <v>4</v>
      </c>
      <c r="S2350" s="33" t="str">
        <f t="shared" si="817"/>
        <v>142_4</v>
      </c>
      <c r="T2350" s="35" t="str">
        <f t="shared" si="818"/>
        <v>142AM</v>
      </c>
      <c r="U2350" s="35" t="str">
        <f t="shared" si="819"/>
        <v>142AMNS</v>
      </c>
      <c r="V2350" s="35" t="str">
        <f t="shared" si="813"/>
        <v>2H</v>
      </c>
      <c r="W2350" s="35" t="str">
        <f t="shared" si="806"/>
        <v>142AM2H141</v>
      </c>
      <c r="X2350" s="388">
        <f t="shared" si="807"/>
        <v>0</v>
      </c>
      <c r="Y2350" s="388">
        <f t="shared" si="808"/>
        <v>1</v>
      </c>
      <c r="Z2350" s="280" t="str">
        <f t="shared" si="799"/>
        <v/>
      </c>
      <c r="AA2350" s="280" t="str">
        <f t="shared" si="800"/>
        <v/>
      </c>
      <c r="AB2350" s="389" t="str">
        <f t="shared" si="809"/>
        <v/>
      </c>
      <c r="AC2350" s="389" t="str">
        <f t="shared" si="810"/>
        <v/>
      </c>
      <c r="AD2350" s="390" t="str">
        <f t="shared" si="801"/>
        <v/>
      </c>
      <c r="AE2350" s="282">
        <f t="shared" si="802"/>
        <v>0</v>
      </c>
      <c r="AF2350" s="359">
        <f t="shared" si="803"/>
        <v>0</v>
      </c>
      <c r="AG2350" s="280">
        <f t="shared" si="804"/>
        <v>0</v>
      </c>
      <c r="AH2350" s="280">
        <f t="shared" si="820"/>
        <v>0</v>
      </c>
      <c r="AI2350" s="280">
        <f>IF(ISBLANK(T2350),AI2349,IF(COUNTIF(T$2:T2350,T2350)&gt;1,AI2349,1+MAX(AI2349,0)))</f>
        <v>63</v>
      </c>
      <c r="AL2350" s="391" t="str">
        <f t="shared" si="811"/>
        <v/>
      </c>
      <c r="AM2350" s="391" t="str">
        <f t="shared" si="812"/>
        <v/>
      </c>
      <c r="AO2350" s="310" t="str">
        <f t="shared" si="805"/>
        <v/>
      </c>
      <c r="AP2350" s="310">
        <f>SUM(AO$1:AO2350)</f>
        <v>0</v>
      </c>
      <c r="AQ2350" s="310">
        <f>SUM(AK$2:AK2350)</f>
        <v>18</v>
      </c>
      <c r="AR2350" s="310">
        <f>COUNTA(AJ$2:AJ2350)</f>
        <v>18</v>
      </c>
      <c r="AS2350" s="312"/>
      <c r="AT2350" s="312"/>
      <c r="AU2350" s="312"/>
      <c r="AV2350" s="312"/>
      <c r="AW2350" s="312"/>
      <c r="AZ2350">
        <v>0</v>
      </c>
      <c r="BA2350">
        <v>1</v>
      </c>
    </row>
    <row r="2351" spans="1:53" x14ac:dyDescent="0.25">
      <c r="A2351">
        <v>142</v>
      </c>
      <c r="B2351" t="s">
        <v>65</v>
      </c>
      <c r="C2351" t="s">
        <v>971</v>
      </c>
      <c r="D2351"/>
      <c r="E2351">
        <v>1</v>
      </c>
      <c r="F2351">
        <v>4</v>
      </c>
      <c r="G2351">
        <v>2</v>
      </c>
      <c r="H2351">
        <v>1</v>
      </c>
      <c r="I2351">
        <v>0</v>
      </c>
      <c r="J2351">
        <v>0</v>
      </c>
      <c r="K2351">
        <v>0</v>
      </c>
      <c r="L2351">
        <v>1</v>
      </c>
      <c r="M2351"/>
      <c r="O2351" s="101">
        <f>IF(ISBLANK(C2351),O2350,IF(COUNTIF(C$2:C2351,C2351)&gt;1,O2350,1+MAX(O2350,0)))</f>
        <v>60</v>
      </c>
      <c r="P2351" s="45">
        <f t="shared" si="814"/>
        <v>34</v>
      </c>
      <c r="Q2351" s="33" t="str">
        <f t="shared" si="815"/>
        <v/>
      </c>
      <c r="R2351" s="33">
        <f t="shared" si="816"/>
        <v>4</v>
      </c>
      <c r="S2351" s="33" t="str">
        <f t="shared" si="817"/>
        <v>142_4</v>
      </c>
      <c r="T2351" s="35" t="str">
        <f t="shared" si="818"/>
        <v>142AM</v>
      </c>
      <c r="U2351" s="35" t="str">
        <f t="shared" si="819"/>
        <v>142AMNS</v>
      </c>
      <c r="V2351" s="35" t="str">
        <f t="shared" si="813"/>
        <v>2H</v>
      </c>
      <c r="W2351" s="35" t="str">
        <f t="shared" si="806"/>
        <v>142AM2H142</v>
      </c>
      <c r="X2351" s="388">
        <f t="shared" si="807"/>
        <v>0</v>
      </c>
      <c r="Y2351" s="388">
        <f t="shared" si="808"/>
        <v>1</v>
      </c>
      <c r="Z2351" s="280" t="str">
        <f t="shared" si="799"/>
        <v/>
      </c>
      <c r="AA2351" s="280" t="str">
        <f t="shared" si="800"/>
        <v/>
      </c>
      <c r="AB2351" s="389" t="str">
        <f t="shared" si="809"/>
        <v/>
      </c>
      <c r="AC2351" s="389" t="str">
        <f t="shared" si="810"/>
        <v/>
      </c>
      <c r="AD2351" s="390" t="str">
        <f t="shared" si="801"/>
        <v/>
      </c>
      <c r="AE2351" s="282">
        <f t="shared" si="802"/>
        <v>0</v>
      </c>
      <c r="AF2351" s="359">
        <f t="shared" si="803"/>
        <v>0</v>
      </c>
      <c r="AG2351" s="280">
        <f t="shared" si="804"/>
        <v>0</v>
      </c>
      <c r="AH2351" s="280">
        <f t="shared" si="820"/>
        <v>0</v>
      </c>
      <c r="AI2351" s="280">
        <f>IF(ISBLANK(T2351),AI2350,IF(COUNTIF(T$2:T2351,T2351)&gt;1,AI2350,1+MAX(AI2350,0)))</f>
        <v>63</v>
      </c>
      <c r="AL2351" s="391" t="str">
        <f t="shared" si="811"/>
        <v/>
      </c>
      <c r="AM2351" s="391" t="str">
        <f t="shared" si="812"/>
        <v/>
      </c>
      <c r="AO2351" s="310" t="str">
        <f t="shared" si="805"/>
        <v/>
      </c>
      <c r="AP2351" s="310">
        <f>SUM(AO$1:AO2351)</f>
        <v>0</v>
      </c>
      <c r="AQ2351" s="310">
        <f>SUM(AK$2:AK2351)</f>
        <v>18</v>
      </c>
      <c r="AR2351" s="310">
        <f>COUNTA(AJ$2:AJ2351)</f>
        <v>18</v>
      </c>
      <c r="AS2351" s="312"/>
      <c r="AT2351" s="312"/>
      <c r="AU2351" s="312"/>
      <c r="AV2351" s="312"/>
      <c r="AW2351" s="312"/>
      <c r="AZ2351">
        <v>0</v>
      </c>
      <c r="BA2351">
        <v>1</v>
      </c>
    </row>
    <row r="2352" spans="1:53" x14ac:dyDescent="0.25">
      <c r="A2352">
        <v>142</v>
      </c>
      <c r="B2352" t="s">
        <v>65</v>
      </c>
      <c r="C2352" t="s">
        <v>971</v>
      </c>
      <c r="D2352"/>
      <c r="E2352">
        <v>1</v>
      </c>
      <c r="F2352">
        <v>4</v>
      </c>
      <c r="G2352">
        <v>3</v>
      </c>
      <c r="H2352">
        <v>0</v>
      </c>
      <c r="I2352">
        <v>0</v>
      </c>
      <c r="J2352">
        <v>0</v>
      </c>
      <c r="K2352">
        <v>0</v>
      </c>
      <c r="L2352">
        <v>0</v>
      </c>
      <c r="M2352"/>
      <c r="O2352" s="101">
        <f>IF(ISBLANK(C2352),O2351,IF(COUNTIF(C$2:C2352,C2352)&gt;1,O2351,1+MAX(O2351,0)))</f>
        <v>60</v>
      </c>
      <c r="P2352" s="45">
        <f t="shared" si="814"/>
        <v>34</v>
      </c>
      <c r="Q2352" s="33" t="str">
        <f t="shared" si="815"/>
        <v/>
      </c>
      <c r="R2352" s="33">
        <f t="shared" si="816"/>
        <v>4</v>
      </c>
      <c r="S2352" s="33" t="str">
        <f t="shared" si="817"/>
        <v>142_4</v>
      </c>
      <c r="T2352" s="35" t="str">
        <f t="shared" si="818"/>
        <v>142AM</v>
      </c>
      <c r="U2352" s="35" t="str">
        <f t="shared" si="819"/>
        <v>142AMEW</v>
      </c>
      <c r="V2352" s="35" t="str">
        <f t="shared" si="813"/>
        <v>2H</v>
      </c>
      <c r="W2352" s="35" t="str">
        <f t="shared" si="806"/>
        <v>142AM2H143</v>
      </c>
      <c r="X2352" s="388">
        <f t="shared" si="807"/>
        <v>0</v>
      </c>
      <c r="Y2352" s="388">
        <f t="shared" si="808"/>
        <v>0</v>
      </c>
      <c r="Z2352" s="280" t="str">
        <f t="shared" si="799"/>
        <v/>
      </c>
      <c r="AA2352" s="280" t="str">
        <f t="shared" si="800"/>
        <v/>
      </c>
      <c r="AB2352" s="389" t="str">
        <f t="shared" si="809"/>
        <v/>
      </c>
      <c r="AC2352" s="389" t="str">
        <f t="shared" si="810"/>
        <v/>
      </c>
      <c r="AD2352" s="390" t="str">
        <f t="shared" si="801"/>
        <v/>
      </c>
      <c r="AE2352" s="282">
        <f t="shared" si="802"/>
        <v>0</v>
      </c>
      <c r="AF2352" s="359">
        <f t="shared" si="803"/>
        <v>0</v>
      </c>
      <c r="AG2352" s="280">
        <f t="shared" si="804"/>
        <v>0</v>
      </c>
      <c r="AH2352" s="280">
        <f t="shared" si="820"/>
        <v>0</v>
      </c>
      <c r="AI2352" s="280">
        <f>IF(ISBLANK(T2352),AI2351,IF(COUNTIF(T$2:T2352,T2352)&gt;1,AI2351,1+MAX(AI2351,0)))</f>
        <v>63</v>
      </c>
      <c r="AL2352" s="391" t="str">
        <f t="shared" si="811"/>
        <v/>
      </c>
      <c r="AM2352" s="391" t="str">
        <f t="shared" si="812"/>
        <v/>
      </c>
      <c r="AO2352" s="310" t="str">
        <f t="shared" si="805"/>
        <v/>
      </c>
      <c r="AP2352" s="310">
        <f>SUM(AO$1:AO2352)</f>
        <v>0</v>
      </c>
      <c r="AQ2352" s="310">
        <f>SUM(AK$2:AK2352)</f>
        <v>18</v>
      </c>
      <c r="AR2352" s="310">
        <f>COUNTA(AJ$2:AJ2352)</f>
        <v>18</v>
      </c>
      <c r="AS2352" s="312"/>
      <c r="AT2352" s="312"/>
      <c r="AU2352" s="312"/>
      <c r="AV2352" s="312"/>
      <c r="AW2352" s="312"/>
      <c r="AZ2352">
        <v>0</v>
      </c>
      <c r="BA2352">
        <v>0</v>
      </c>
    </row>
    <row r="2353" spans="1:53" x14ac:dyDescent="0.25">
      <c r="A2353">
        <v>142</v>
      </c>
      <c r="B2353" t="s">
        <v>65</v>
      </c>
      <c r="C2353" t="s">
        <v>971</v>
      </c>
      <c r="D2353"/>
      <c r="E2353">
        <v>1</v>
      </c>
      <c r="F2353">
        <v>4</v>
      </c>
      <c r="G2353">
        <v>4</v>
      </c>
      <c r="H2353">
        <v>1</v>
      </c>
      <c r="I2353">
        <v>1</v>
      </c>
      <c r="J2353">
        <v>0</v>
      </c>
      <c r="K2353">
        <v>0</v>
      </c>
      <c r="L2353">
        <v>1</v>
      </c>
      <c r="M2353"/>
      <c r="O2353" s="101">
        <f>IF(ISBLANK(C2353),O2352,IF(COUNTIF(C$2:C2353,C2353)&gt;1,O2352,1+MAX(O2352,0)))</f>
        <v>60</v>
      </c>
      <c r="P2353" s="45">
        <f t="shared" si="814"/>
        <v>34</v>
      </c>
      <c r="Q2353" s="33" t="str">
        <f t="shared" si="815"/>
        <v/>
      </c>
      <c r="R2353" s="33">
        <f t="shared" si="816"/>
        <v>4</v>
      </c>
      <c r="S2353" s="33" t="str">
        <f t="shared" si="817"/>
        <v>142_4</v>
      </c>
      <c r="T2353" s="35" t="str">
        <f t="shared" si="818"/>
        <v>142AM</v>
      </c>
      <c r="U2353" s="35" t="str">
        <f t="shared" si="819"/>
        <v>142AMEW</v>
      </c>
      <c r="V2353" s="35" t="str">
        <f t="shared" si="813"/>
        <v>2H</v>
      </c>
      <c r="W2353" s="35" t="str">
        <f t="shared" si="806"/>
        <v>142AM2H144</v>
      </c>
      <c r="X2353" s="388">
        <f t="shared" si="807"/>
        <v>0</v>
      </c>
      <c r="Y2353" s="388">
        <f t="shared" si="808"/>
        <v>1</v>
      </c>
      <c r="Z2353" s="280" t="str">
        <f t="shared" si="799"/>
        <v/>
      </c>
      <c r="AA2353" s="280" t="str">
        <f t="shared" si="800"/>
        <v/>
      </c>
      <c r="AB2353" s="389" t="str">
        <f t="shared" si="809"/>
        <v/>
      </c>
      <c r="AC2353" s="389" t="str">
        <f t="shared" si="810"/>
        <v/>
      </c>
      <c r="AD2353" s="390" t="str">
        <f t="shared" si="801"/>
        <v/>
      </c>
      <c r="AE2353" s="282">
        <f t="shared" si="802"/>
        <v>0</v>
      </c>
      <c r="AF2353" s="359">
        <f t="shared" si="803"/>
        <v>0</v>
      </c>
      <c r="AG2353" s="280">
        <f t="shared" si="804"/>
        <v>0</v>
      </c>
      <c r="AH2353" s="280">
        <f t="shared" si="820"/>
        <v>0</v>
      </c>
      <c r="AI2353" s="280">
        <f>IF(ISBLANK(T2353),AI2352,IF(COUNTIF(T$2:T2353,T2353)&gt;1,AI2352,1+MAX(AI2352,0)))</f>
        <v>63</v>
      </c>
      <c r="AL2353" s="391" t="str">
        <f t="shared" si="811"/>
        <v/>
      </c>
      <c r="AM2353" s="391" t="str">
        <f t="shared" si="812"/>
        <v/>
      </c>
      <c r="AO2353" s="310" t="str">
        <f t="shared" si="805"/>
        <v/>
      </c>
      <c r="AP2353" s="310">
        <f>SUM(AO$1:AO2353)</f>
        <v>0</v>
      </c>
      <c r="AQ2353" s="310">
        <f>SUM(AK$2:AK2353)</f>
        <v>18</v>
      </c>
      <c r="AR2353" s="310">
        <f>COUNTA(AJ$2:AJ2353)</f>
        <v>18</v>
      </c>
      <c r="AS2353" s="312"/>
      <c r="AT2353" s="312"/>
      <c r="AU2353" s="312"/>
      <c r="AV2353" s="312"/>
      <c r="AW2353" s="312"/>
      <c r="AZ2353">
        <v>0</v>
      </c>
      <c r="BA2353">
        <v>1</v>
      </c>
    </row>
    <row r="2354" spans="1:53" x14ac:dyDescent="0.25">
      <c r="A2354">
        <v>142</v>
      </c>
      <c r="B2354" t="s">
        <v>65</v>
      </c>
      <c r="C2354" t="s">
        <v>971</v>
      </c>
      <c r="D2354"/>
      <c r="E2354">
        <v>2</v>
      </c>
      <c r="F2354">
        <v>1</v>
      </c>
      <c r="G2354">
        <v>1</v>
      </c>
      <c r="H2354">
        <v>3</v>
      </c>
      <c r="I2354">
        <v>0</v>
      </c>
      <c r="J2354">
        <v>0</v>
      </c>
      <c r="K2354">
        <v>2</v>
      </c>
      <c r="L2354">
        <v>3</v>
      </c>
      <c r="M2354"/>
      <c r="O2354" s="101">
        <f>IF(ISBLANK(C2354),O2353,IF(COUNTIF(C$2:C2354,C2354)&gt;1,O2353,1+MAX(O2353,0)))</f>
        <v>60</v>
      </c>
      <c r="P2354" s="45">
        <f t="shared" si="814"/>
        <v>34</v>
      </c>
      <c r="Q2354" s="33" t="str">
        <f t="shared" si="815"/>
        <v/>
      </c>
      <c r="R2354" s="33">
        <f t="shared" si="816"/>
        <v>5</v>
      </c>
      <c r="S2354" s="33" t="str">
        <f t="shared" si="817"/>
        <v>142_5</v>
      </c>
      <c r="T2354" s="35" t="str">
        <f t="shared" si="818"/>
        <v>142AM</v>
      </c>
      <c r="U2354" s="35" t="str">
        <f t="shared" si="819"/>
        <v>142AMNS</v>
      </c>
      <c r="V2354" s="35" t="str">
        <f t="shared" si="813"/>
        <v>2H</v>
      </c>
      <c r="W2354" s="35" t="str">
        <f t="shared" si="806"/>
        <v>142AM2H211</v>
      </c>
      <c r="X2354" s="388">
        <f t="shared" si="807"/>
        <v>2</v>
      </c>
      <c r="Y2354" s="388">
        <f t="shared" si="808"/>
        <v>3</v>
      </c>
      <c r="Z2354" s="280" t="str">
        <f t="shared" si="799"/>
        <v/>
      </c>
      <c r="AA2354" s="280" t="str">
        <f t="shared" si="800"/>
        <v/>
      </c>
      <c r="AB2354" s="389" t="str">
        <f t="shared" si="809"/>
        <v/>
      </c>
      <c r="AC2354" s="389" t="str">
        <f t="shared" si="810"/>
        <v/>
      </c>
      <c r="AD2354" s="390" t="str">
        <f t="shared" si="801"/>
        <v/>
      </c>
      <c r="AE2354" s="282">
        <f t="shared" si="802"/>
        <v>0</v>
      </c>
      <c r="AF2354" s="359">
        <f t="shared" si="803"/>
        <v>0</v>
      </c>
      <c r="AG2354" s="280">
        <f t="shared" si="804"/>
        <v>0</v>
      </c>
      <c r="AH2354" s="280">
        <f t="shared" si="820"/>
        <v>0</v>
      </c>
      <c r="AI2354" s="280">
        <f>IF(ISBLANK(T2354),AI2353,IF(COUNTIF(T$2:T2354,T2354)&gt;1,AI2353,1+MAX(AI2353,0)))</f>
        <v>63</v>
      </c>
      <c r="AL2354" s="391" t="str">
        <f t="shared" si="811"/>
        <v/>
      </c>
      <c r="AM2354" s="391" t="str">
        <f t="shared" si="812"/>
        <v/>
      </c>
      <c r="AO2354" s="310" t="str">
        <f t="shared" si="805"/>
        <v/>
      </c>
      <c r="AP2354" s="310">
        <f>SUM(AO$1:AO2354)</f>
        <v>0</v>
      </c>
      <c r="AQ2354" s="310">
        <f>SUM(AK$2:AK2354)</f>
        <v>18</v>
      </c>
      <c r="AR2354" s="310">
        <f>COUNTA(AJ$2:AJ2354)</f>
        <v>18</v>
      </c>
      <c r="AS2354" s="312"/>
      <c r="AT2354" s="312"/>
      <c r="AU2354" s="312"/>
      <c r="AV2354" s="312"/>
      <c r="AW2354" s="312"/>
      <c r="AZ2354">
        <v>2</v>
      </c>
      <c r="BA2354">
        <v>3</v>
      </c>
    </row>
    <row r="2355" spans="1:53" x14ac:dyDescent="0.25">
      <c r="A2355">
        <v>142</v>
      </c>
      <c r="B2355" t="s">
        <v>65</v>
      </c>
      <c r="C2355" t="s">
        <v>971</v>
      </c>
      <c r="D2355"/>
      <c r="E2355">
        <v>2</v>
      </c>
      <c r="F2355">
        <v>1</v>
      </c>
      <c r="G2355">
        <v>2</v>
      </c>
      <c r="H2355">
        <v>2</v>
      </c>
      <c r="I2355">
        <v>0</v>
      </c>
      <c r="J2355">
        <v>0</v>
      </c>
      <c r="K2355">
        <v>1</v>
      </c>
      <c r="L2355">
        <v>2</v>
      </c>
      <c r="M2355"/>
      <c r="O2355" s="101">
        <f>IF(ISBLANK(C2355),O2354,IF(COUNTIF(C$2:C2355,C2355)&gt;1,O2354,1+MAX(O2354,0)))</f>
        <v>60</v>
      </c>
      <c r="P2355" s="45">
        <f t="shared" si="814"/>
        <v>34</v>
      </c>
      <c r="Q2355" s="33" t="str">
        <f t="shared" si="815"/>
        <v/>
      </c>
      <c r="R2355" s="33">
        <f t="shared" si="816"/>
        <v>5</v>
      </c>
      <c r="S2355" s="33" t="str">
        <f t="shared" si="817"/>
        <v>142_5</v>
      </c>
      <c r="T2355" s="35" t="str">
        <f t="shared" si="818"/>
        <v>142AM</v>
      </c>
      <c r="U2355" s="35" t="str">
        <f t="shared" si="819"/>
        <v>142AMNS</v>
      </c>
      <c r="V2355" s="35" t="str">
        <f t="shared" si="813"/>
        <v>2H</v>
      </c>
      <c r="W2355" s="35" t="str">
        <f t="shared" si="806"/>
        <v>142AM2H212</v>
      </c>
      <c r="X2355" s="388">
        <f t="shared" si="807"/>
        <v>1</v>
      </c>
      <c r="Y2355" s="388">
        <f t="shared" si="808"/>
        <v>2</v>
      </c>
      <c r="Z2355" s="280" t="str">
        <f t="shared" si="799"/>
        <v/>
      </c>
      <c r="AA2355" s="280" t="str">
        <f t="shared" si="800"/>
        <v/>
      </c>
      <c r="AB2355" s="389" t="str">
        <f t="shared" si="809"/>
        <v/>
      </c>
      <c r="AC2355" s="389" t="str">
        <f t="shared" si="810"/>
        <v/>
      </c>
      <c r="AD2355" s="390" t="str">
        <f t="shared" si="801"/>
        <v/>
      </c>
      <c r="AE2355" s="282">
        <f t="shared" si="802"/>
        <v>0</v>
      </c>
      <c r="AF2355" s="359">
        <f t="shared" si="803"/>
        <v>0</v>
      </c>
      <c r="AG2355" s="280">
        <f t="shared" si="804"/>
        <v>0</v>
      </c>
      <c r="AH2355" s="280">
        <f t="shared" si="820"/>
        <v>0</v>
      </c>
      <c r="AI2355" s="280">
        <f>IF(ISBLANK(T2355),AI2354,IF(COUNTIF(T$2:T2355,T2355)&gt;1,AI2354,1+MAX(AI2354,0)))</f>
        <v>63</v>
      </c>
      <c r="AL2355" s="391" t="str">
        <f t="shared" si="811"/>
        <v/>
      </c>
      <c r="AM2355" s="391" t="str">
        <f t="shared" si="812"/>
        <v/>
      </c>
      <c r="AO2355" s="310" t="str">
        <f t="shared" si="805"/>
        <v/>
      </c>
      <c r="AP2355" s="310">
        <f>SUM(AO$1:AO2355)</f>
        <v>0</v>
      </c>
      <c r="AQ2355" s="310">
        <f>SUM(AK$2:AK2355)</f>
        <v>18</v>
      </c>
      <c r="AR2355" s="310">
        <f>COUNTA(AJ$2:AJ2355)</f>
        <v>18</v>
      </c>
      <c r="AS2355" s="312"/>
      <c r="AT2355" s="312"/>
      <c r="AU2355" s="312"/>
      <c r="AV2355" s="312"/>
      <c r="AW2355" s="312"/>
      <c r="AZ2355">
        <v>1</v>
      </c>
      <c r="BA2355">
        <v>2</v>
      </c>
    </row>
    <row r="2356" spans="1:53" x14ac:dyDescent="0.25">
      <c r="A2356">
        <v>142</v>
      </c>
      <c r="B2356" t="s">
        <v>65</v>
      </c>
      <c r="C2356" t="s">
        <v>971</v>
      </c>
      <c r="D2356"/>
      <c r="E2356">
        <v>2</v>
      </c>
      <c r="F2356">
        <v>1</v>
      </c>
      <c r="G2356">
        <v>3</v>
      </c>
      <c r="H2356">
        <v>1</v>
      </c>
      <c r="I2356">
        <v>0</v>
      </c>
      <c r="J2356">
        <v>0</v>
      </c>
      <c r="K2356">
        <v>0</v>
      </c>
      <c r="L2356">
        <v>1</v>
      </c>
      <c r="M2356"/>
      <c r="O2356" s="101">
        <f>IF(ISBLANK(C2356),O2355,IF(COUNTIF(C$2:C2356,C2356)&gt;1,O2355,1+MAX(O2355,0)))</f>
        <v>60</v>
      </c>
      <c r="P2356" s="45">
        <f t="shared" si="814"/>
        <v>34</v>
      </c>
      <c r="Q2356" s="33" t="str">
        <f t="shared" si="815"/>
        <v/>
      </c>
      <c r="R2356" s="33">
        <f t="shared" si="816"/>
        <v>5</v>
      </c>
      <c r="S2356" s="33" t="str">
        <f t="shared" si="817"/>
        <v>142_5</v>
      </c>
      <c r="T2356" s="35" t="str">
        <f t="shared" si="818"/>
        <v>142AM</v>
      </c>
      <c r="U2356" s="35" t="str">
        <f t="shared" si="819"/>
        <v>142AMEW</v>
      </c>
      <c r="V2356" s="35" t="str">
        <f t="shared" si="813"/>
        <v>2H</v>
      </c>
      <c r="W2356" s="35" t="str">
        <f t="shared" si="806"/>
        <v>142AM2H213</v>
      </c>
      <c r="X2356" s="388">
        <f t="shared" si="807"/>
        <v>0</v>
      </c>
      <c r="Y2356" s="388">
        <f t="shared" si="808"/>
        <v>1</v>
      </c>
      <c r="Z2356" s="280" t="str">
        <f t="shared" si="799"/>
        <v/>
      </c>
      <c r="AA2356" s="280" t="str">
        <f t="shared" si="800"/>
        <v/>
      </c>
      <c r="AB2356" s="389" t="str">
        <f t="shared" si="809"/>
        <v/>
      </c>
      <c r="AC2356" s="389" t="str">
        <f t="shared" si="810"/>
        <v/>
      </c>
      <c r="AD2356" s="390" t="str">
        <f t="shared" si="801"/>
        <v/>
      </c>
      <c r="AE2356" s="282">
        <f t="shared" si="802"/>
        <v>0</v>
      </c>
      <c r="AF2356" s="359">
        <f t="shared" si="803"/>
        <v>0</v>
      </c>
      <c r="AG2356" s="280">
        <f t="shared" si="804"/>
        <v>0</v>
      </c>
      <c r="AH2356" s="280">
        <f t="shared" si="820"/>
        <v>0</v>
      </c>
      <c r="AI2356" s="280">
        <f>IF(ISBLANK(T2356),AI2355,IF(COUNTIF(T$2:T2356,T2356)&gt;1,AI2355,1+MAX(AI2355,0)))</f>
        <v>63</v>
      </c>
      <c r="AL2356" s="391" t="str">
        <f t="shared" si="811"/>
        <v/>
      </c>
      <c r="AM2356" s="391" t="str">
        <f t="shared" si="812"/>
        <v/>
      </c>
      <c r="AO2356" s="310" t="str">
        <f t="shared" si="805"/>
        <v/>
      </c>
      <c r="AP2356" s="310">
        <f>SUM(AO$1:AO2356)</f>
        <v>0</v>
      </c>
      <c r="AQ2356" s="310">
        <f>SUM(AK$2:AK2356)</f>
        <v>18</v>
      </c>
      <c r="AR2356" s="310">
        <f>COUNTA(AJ$2:AJ2356)</f>
        <v>18</v>
      </c>
      <c r="AS2356" s="312"/>
      <c r="AT2356" s="312"/>
      <c r="AU2356" s="312"/>
      <c r="AV2356" s="312"/>
      <c r="AW2356" s="312"/>
      <c r="AZ2356">
        <v>0</v>
      </c>
      <c r="BA2356">
        <v>1</v>
      </c>
    </row>
    <row r="2357" spans="1:53" x14ac:dyDescent="0.25">
      <c r="A2357">
        <v>142</v>
      </c>
      <c r="B2357" t="s">
        <v>65</v>
      </c>
      <c r="C2357" t="s">
        <v>971</v>
      </c>
      <c r="D2357"/>
      <c r="E2357">
        <v>2</v>
      </c>
      <c r="F2357">
        <v>1</v>
      </c>
      <c r="G2357">
        <v>4</v>
      </c>
      <c r="H2357">
        <v>3</v>
      </c>
      <c r="I2357">
        <v>0</v>
      </c>
      <c r="J2357">
        <v>0</v>
      </c>
      <c r="K2357">
        <v>1</v>
      </c>
      <c r="L2357">
        <v>3</v>
      </c>
      <c r="M2357"/>
      <c r="O2357" s="101">
        <f>IF(ISBLANK(C2357),O2356,IF(COUNTIF(C$2:C2357,C2357)&gt;1,O2356,1+MAX(O2356,0)))</f>
        <v>60</v>
      </c>
      <c r="P2357" s="45">
        <f t="shared" si="814"/>
        <v>34</v>
      </c>
      <c r="Q2357" s="33" t="str">
        <f t="shared" si="815"/>
        <v/>
      </c>
      <c r="R2357" s="33">
        <f t="shared" si="816"/>
        <v>5</v>
      </c>
      <c r="S2357" s="33" t="str">
        <f t="shared" si="817"/>
        <v>142_5</v>
      </c>
      <c r="T2357" s="35" t="str">
        <f t="shared" si="818"/>
        <v>142AM</v>
      </c>
      <c r="U2357" s="35" t="str">
        <f t="shared" si="819"/>
        <v>142AMEW</v>
      </c>
      <c r="V2357" s="35" t="str">
        <f t="shared" si="813"/>
        <v>2H</v>
      </c>
      <c r="W2357" s="35" t="str">
        <f t="shared" si="806"/>
        <v>142AM2H214</v>
      </c>
      <c r="X2357" s="388">
        <f t="shared" si="807"/>
        <v>1</v>
      </c>
      <c r="Y2357" s="388">
        <f t="shared" si="808"/>
        <v>3</v>
      </c>
      <c r="Z2357" s="280" t="str">
        <f t="shared" si="799"/>
        <v/>
      </c>
      <c r="AA2357" s="280" t="str">
        <f t="shared" si="800"/>
        <v/>
      </c>
      <c r="AB2357" s="389" t="str">
        <f t="shared" si="809"/>
        <v/>
      </c>
      <c r="AC2357" s="389" t="str">
        <f t="shared" si="810"/>
        <v/>
      </c>
      <c r="AD2357" s="390" t="str">
        <f t="shared" si="801"/>
        <v/>
      </c>
      <c r="AE2357" s="282">
        <f t="shared" si="802"/>
        <v>0</v>
      </c>
      <c r="AF2357" s="359">
        <f t="shared" si="803"/>
        <v>0</v>
      </c>
      <c r="AG2357" s="280">
        <f t="shared" si="804"/>
        <v>0</v>
      </c>
      <c r="AH2357" s="280">
        <f t="shared" si="820"/>
        <v>0</v>
      </c>
      <c r="AI2357" s="280">
        <f>IF(ISBLANK(T2357),AI2356,IF(COUNTIF(T$2:T2357,T2357)&gt;1,AI2356,1+MAX(AI2356,0)))</f>
        <v>63</v>
      </c>
      <c r="AL2357" s="391" t="str">
        <f t="shared" si="811"/>
        <v/>
      </c>
      <c r="AM2357" s="391" t="str">
        <f t="shared" si="812"/>
        <v/>
      </c>
      <c r="AO2357" s="310" t="str">
        <f t="shared" si="805"/>
        <v/>
      </c>
      <c r="AP2357" s="310">
        <f>SUM(AO$1:AO2357)</f>
        <v>0</v>
      </c>
      <c r="AQ2357" s="310">
        <f>SUM(AK$2:AK2357)</f>
        <v>18</v>
      </c>
      <c r="AR2357" s="310">
        <f>COUNTA(AJ$2:AJ2357)</f>
        <v>18</v>
      </c>
      <c r="AS2357" s="312"/>
      <c r="AT2357" s="312"/>
      <c r="AU2357" s="312"/>
      <c r="AV2357" s="312"/>
      <c r="AW2357" s="312"/>
      <c r="AZ2357">
        <v>1</v>
      </c>
      <c r="BA2357">
        <v>3</v>
      </c>
    </row>
    <row r="2358" spans="1:53" x14ac:dyDescent="0.25">
      <c r="A2358">
        <v>142</v>
      </c>
      <c r="B2358" t="s">
        <v>65</v>
      </c>
      <c r="C2358" t="s">
        <v>971</v>
      </c>
      <c r="D2358"/>
      <c r="E2358">
        <v>2</v>
      </c>
      <c r="F2358">
        <v>2</v>
      </c>
      <c r="G2358">
        <v>1</v>
      </c>
      <c r="H2358">
        <v>4</v>
      </c>
      <c r="I2358">
        <v>1</v>
      </c>
      <c r="J2358">
        <v>1</v>
      </c>
      <c r="K2358">
        <v>0</v>
      </c>
      <c r="L2358">
        <v>4</v>
      </c>
      <c r="M2358"/>
      <c r="O2358" s="101">
        <f>IF(ISBLANK(C2358),O2357,IF(COUNTIF(C$2:C2358,C2358)&gt;1,O2357,1+MAX(O2357,0)))</f>
        <v>60</v>
      </c>
      <c r="P2358" s="45">
        <f t="shared" si="814"/>
        <v>34</v>
      </c>
      <c r="Q2358" s="33" t="str">
        <f t="shared" si="815"/>
        <v/>
      </c>
      <c r="R2358" s="33">
        <f t="shared" si="816"/>
        <v>6</v>
      </c>
      <c r="S2358" s="33" t="str">
        <f t="shared" si="817"/>
        <v>142_6</v>
      </c>
      <c r="T2358" s="35" t="str">
        <f t="shared" si="818"/>
        <v>142AM</v>
      </c>
      <c r="U2358" s="35" t="str">
        <f t="shared" si="819"/>
        <v>142AMNS</v>
      </c>
      <c r="V2358" s="35" t="str">
        <f t="shared" si="813"/>
        <v>2H</v>
      </c>
      <c r="W2358" s="35" t="str">
        <f t="shared" si="806"/>
        <v>142AM2H221</v>
      </c>
      <c r="X2358" s="388">
        <f t="shared" si="807"/>
        <v>0</v>
      </c>
      <c r="Y2358" s="388">
        <f t="shared" si="808"/>
        <v>4</v>
      </c>
      <c r="Z2358" s="280" t="str">
        <f t="shared" si="799"/>
        <v/>
      </c>
      <c r="AA2358" s="280" t="str">
        <f t="shared" si="800"/>
        <v/>
      </c>
      <c r="AB2358" s="389" t="str">
        <f t="shared" si="809"/>
        <v/>
      </c>
      <c r="AC2358" s="389" t="str">
        <f t="shared" si="810"/>
        <v/>
      </c>
      <c r="AD2358" s="390" t="str">
        <f t="shared" si="801"/>
        <v/>
      </c>
      <c r="AE2358" s="282">
        <f t="shared" si="802"/>
        <v>0</v>
      </c>
      <c r="AF2358" s="359">
        <f t="shared" si="803"/>
        <v>0</v>
      </c>
      <c r="AG2358" s="280">
        <f t="shared" si="804"/>
        <v>0</v>
      </c>
      <c r="AH2358" s="280">
        <f t="shared" si="820"/>
        <v>0</v>
      </c>
      <c r="AI2358" s="280">
        <f>IF(ISBLANK(T2358),AI2357,IF(COUNTIF(T$2:T2358,T2358)&gt;1,AI2357,1+MAX(AI2357,0)))</f>
        <v>63</v>
      </c>
      <c r="AL2358" s="391" t="str">
        <f t="shared" si="811"/>
        <v/>
      </c>
      <c r="AM2358" s="391" t="str">
        <f t="shared" si="812"/>
        <v/>
      </c>
      <c r="AO2358" s="310" t="str">
        <f t="shared" si="805"/>
        <v/>
      </c>
      <c r="AP2358" s="310">
        <f>SUM(AO$1:AO2358)</f>
        <v>0</v>
      </c>
      <c r="AQ2358" s="310">
        <f>SUM(AK$2:AK2358)</f>
        <v>18</v>
      </c>
      <c r="AR2358" s="310">
        <f>COUNTA(AJ$2:AJ2358)</f>
        <v>18</v>
      </c>
      <c r="AS2358" s="312"/>
      <c r="AT2358" s="312"/>
      <c r="AU2358" s="312"/>
      <c r="AV2358" s="312"/>
      <c r="AW2358" s="312"/>
      <c r="AZ2358">
        <v>0</v>
      </c>
      <c r="BA2358">
        <v>4</v>
      </c>
    </row>
    <row r="2359" spans="1:53" x14ac:dyDescent="0.25">
      <c r="A2359">
        <v>142</v>
      </c>
      <c r="B2359" t="s">
        <v>65</v>
      </c>
      <c r="C2359" t="s">
        <v>971</v>
      </c>
      <c r="D2359"/>
      <c r="E2359">
        <v>2</v>
      </c>
      <c r="F2359">
        <v>2</v>
      </c>
      <c r="G2359">
        <v>2</v>
      </c>
      <c r="H2359">
        <v>0</v>
      </c>
      <c r="I2359">
        <v>0</v>
      </c>
      <c r="J2359">
        <v>0</v>
      </c>
      <c r="K2359">
        <v>0</v>
      </c>
      <c r="L2359">
        <v>0</v>
      </c>
      <c r="M2359"/>
      <c r="O2359" s="101">
        <f>IF(ISBLANK(C2359),O2358,IF(COUNTIF(C$2:C2359,C2359)&gt;1,O2358,1+MAX(O2358,0)))</f>
        <v>60</v>
      </c>
      <c r="P2359" s="45">
        <f t="shared" si="814"/>
        <v>34</v>
      </c>
      <c r="Q2359" s="33" t="str">
        <f t="shared" si="815"/>
        <v/>
      </c>
      <c r="R2359" s="33">
        <f t="shared" si="816"/>
        <v>6</v>
      </c>
      <c r="S2359" s="33" t="str">
        <f t="shared" si="817"/>
        <v>142_6</v>
      </c>
      <c r="T2359" s="35" t="str">
        <f t="shared" si="818"/>
        <v>142AM</v>
      </c>
      <c r="U2359" s="35" t="str">
        <f t="shared" si="819"/>
        <v>142AMNS</v>
      </c>
      <c r="V2359" s="35" t="str">
        <f t="shared" si="813"/>
        <v>2H</v>
      </c>
      <c r="W2359" s="35" t="str">
        <f t="shared" si="806"/>
        <v>142AM2H222</v>
      </c>
      <c r="X2359" s="388">
        <f t="shared" si="807"/>
        <v>0</v>
      </c>
      <c r="Y2359" s="388">
        <f t="shared" si="808"/>
        <v>0</v>
      </c>
      <c r="Z2359" s="280" t="str">
        <f t="shared" si="799"/>
        <v/>
      </c>
      <c r="AA2359" s="280" t="str">
        <f t="shared" si="800"/>
        <v/>
      </c>
      <c r="AB2359" s="389" t="str">
        <f t="shared" si="809"/>
        <v/>
      </c>
      <c r="AC2359" s="389" t="str">
        <f t="shared" si="810"/>
        <v/>
      </c>
      <c r="AD2359" s="390" t="str">
        <f t="shared" si="801"/>
        <v/>
      </c>
      <c r="AE2359" s="282">
        <f t="shared" si="802"/>
        <v>0</v>
      </c>
      <c r="AF2359" s="359">
        <f t="shared" si="803"/>
        <v>0</v>
      </c>
      <c r="AG2359" s="280">
        <f t="shared" si="804"/>
        <v>0</v>
      </c>
      <c r="AH2359" s="280">
        <f t="shared" si="820"/>
        <v>0</v>
      </c>
      <c r="AI2359" s="280">
        <f>IF(ISBLANK(T2359),AI2358,IF(COUNTIF(T$2:T2359,T2359)&gt;1,AI2358,1+MAX(AI2358,0)))</f>
        <v>63</v>
      </c>
      <c r="AL2359" s="391" t="str">
        <f t="shared" si="811"/>
        <v/>
      </c>
      <c r="AM2359" s="391" t="str">
        <f t="shared" si="812"/>
        <v/>
      </c>
      <c r="AO2359" s="310" t="str">
        <f t="shared" si="805"/>
        <v/>
      </c>
      <c r="AP2359" s="310">
        <f>SUM(AO$1:AO2359)</f>
        <v>0</v>
      </c>
      <c r="AQ2359" s="310">
        <f>SUM(AK$2:AK2359)</f>
        <v>18</v>
      </c>
      <c r="AR2359" s="310">
        <f>COUNTA(AJ$2:AJ2359)</f>
        <v>18</v>
      </c>
      <c r="AS2359" s="312"/>
      <c r="AT2359" s="312"/>
      <c r="AU2359" s="312"/>
      <c r="AV2359" s="312"/>
      <c r="AW2359" s="312"/>
      <c r="AZ2359">
        <v>0</v>
      </c>
      <c r="BA2359">
        <v>0</v>
      </c>
    </row>
    <row r="2360" spans="1:53" x14ac:dyDescent="0.25">
      <c r="A2360">
        <v>142</v>
      </c>
      <c r="B2360" t="s">
        <v>65</v>
      </c>
      <c r="C2360" t="s">
        <v>971</v>
      </c>
      <c r="D2360"/>
      <c r="E2360">
        <v>2</v>
      </c>
      <c r="F2360">
        <v>2</v>
      </c>
      <c r="G2360">
        <v>3</v>
      </c>
      <c r="H2360">
        <v>0</v>
      </c>
      <c r="I2360">
        <v>0</v>
      </c>
      <c r="J2360">
        <v>0</v>
      </c>
      <c r="K2360">
        <v>0</v>
      </c>
      <c r="L2360">
        <v>0</v>
      </c>
      <c r="M2360"/>
      <c r="O2360" s="101">
        <f>IF(ISBLANK(C2360),O2359,IF(COUNTIF(C$2:C2360,C2360)&gt;1,O2359,1+MAX(O2359,0)))</f>
        <v>60</v>
      </c>
      <c r="P2360" s="45">
        <f t="shared" si="814"/>
        <v>34</v>
      </c>
      <c r="Q2360" s="33" t="str">
        <f t="shared" si="815"/>
        <v/>
      </c>
      <c r="R2360" s="33">
        <f t="shared" si="816"/>
        <v>6</v>
      </c>
      <c r="S2360" s="33" t="str">
        <f t="shared" si="817"/>
        <v>142_6</v>
      </c>
      <c r="T2360" s="35" t="str">
        <f t="shared" si="818"/>
        <v>142AM</v>
      </c>
      <c r="U2360" s="35" t="str">
        <f t="shared" si="819"/>
        <v>142AMEW</v>
      </c>
      <c r="V2360" s="35" t="str">
        <f t="shared" si="813"/>
        <v>2H</v>
      </c>
      <c r="W2360" s="35" t="str">
        <f t="shared" si="806"/>
        <v>142AM2H223</v>
      </c>
      <c r="X2360" s="388">
        <f t="shared" si="807"/>
        <v>0</v>
      </c>
      <c r="Y2360" s="388">
        <f t="shared" si="808"/>
        <v>0</v>
      </c>
      <c r="Z2360" s="280" t="str">
        <f t="shared" si="799"/>
        <v/>
      </c>
      <c r="AA2360" s="280" t="str">
        <f t="shared" si="800"/>
        <v/>
      </c>
      <c r="AB2360" s="389" t="str">
        <f t="shared" si="809"/>
        <v/>
      </c>
      <c r="AC2360" s="389" t="str">
        <f t="shared" si="810"/>
        <v/>
      </c>
      <c r="AD2360" s="390" t="str">
        <f t="shared" si="801"/>
        <v/>
      </c>
      <c r="AE2360" s="282">
        <f t="shared" si="802"/>
        <v>0</v>
      </c>
      <c r="AF2360" s="359">
        <f t="shared" si="803"/>
        <v>0</v>
      </c>
      <c r="AG2360" s="280">
        <f t="shared" si="804"/>
        <v>0</v>
      </c>
      <c r="AH2360" s="280">
        <f t="shared" si="820"/>
        <v>0</v>
      </c>
      <c r="AI2360" s="280">
        <f>IF(ISBLANK(T2360),AI2359,IF(COUNTIF(T$2:T2360,T2360)&gt;1,AI2359,1+MAX(AI2359,0)))</f>
        <v>63</v>
      </c>
      <c r="AL2360" s="391" t="str">
        <f t="shared" si="811"/>
        <v/>
      </c>
      <c r="AM2360" s="391" t="str">
        <f t="shared" si="812"/>
        <v/>
      </c>
      <c r="AO2360" s="310" t="str">
        <f t="shared" si="805"/>
        <v/>
      </c>
      <c r="AP2360" s="310">
        <f>SUM(AO$1:AO2360)</f>
        <v>0</v>
      </c>
      <c r="AQ2360" s="310">
        <f>SUM(AK$2:AK2360)</f>
        <v>18</v>
      </c>
      <c r="AR2360" s="310">
        <f>COUNTA(AJ$2:AJ2360)</f>
        <v>18</v>
      </c>
      <c r="AS2360" s="312"/>
      <c r="AT2360" s="312"/>
      <c r="AU2360" s="312"/>
      <c r="AV2360" s="312"/>
      <c r="AW2360" s="312"/>
      <c r="AZ2360">
        <v>0</v>
      </c>
      <c r="BA2360">
        <v>0</v>
      </c>
    </row>
    <row r="2361" spans="1:53" x14ac:dyDescent="0.25">
      <c r="A2361">
        <v>142</v>
      </c>
      <c r="B2361" t="s">
        <v>65</v>
      </c>
      <c r="C2361" t="s">
        <v>971</v>
      </c>
      <c r="D2361"/>
      <c r="E2361">
        <v>2</v>
      </c>
      <c r="F2361">
        <v>2</v>
      </c>
      <c r="G2361">
        <v>4</v>
      </c>
      <c r="H2361">
        <v>2</v>
      </c>
      <c r="I2361">
        <v>0</v>
      </c>
      <c r="J2361">
        <v>1</v>
      </c>
      <c r="K2361">
        <v>0</v>
      </c>
      <c r="L2361">
        <v>2</v>
      </c>
      <c r="M2361"/>
      <c r="O2361" s="101">
        <f>IF(ISBLANK(C2361),O2360,IF(COUNTIF(C$2:C2361,C2361)&gt;1,O2360,1+MAX(O2360,0)))</f>
        <v>60</v>
      </c>
      <c r="P2361" s="45">
        <f t="shared" si="814"/>
        <v>34</v>
      </c>
      <c r="Q2361" s="33" t="str">
        <f t="shared" si="815"/>
        <v/>
      </c>
      <c r="R2361" s="33">
        <f t="shared" si="816"/>
        <v>6</v>
      </c>
      <c r="S2361" s="33" t="str">
        <f t="shared" si="817"/>
        <v>142_6</v>
      </c>
      <c r="T2361" s="35" t="str">
        <f t="shared" si="818"/>
        <v>142AM</v>
      </c>
      <c r="U2361" s="35" t="str">
        <f t="shared" si="819"/>
        <v>142AMEW</v>
      </c>
      <c r="V2361" s="35" t="str">
        <f t="shared" si="813"/>
        <v>2H</v>
      </c>
      <c r="W2361" s="35" t="str">
        <f t="shared" si="806"/>
        <v>142AM2H224</v>
      </c>
      <c r="X2361" s="388">
        <f t="shared" si="807"/>
        <v>0</v>
      </c>
      <c r="Y2361" s="388">
        <f t="shared" si="808"/>
        <v>2</v>
      </c>
      <c r="Z2361" s="280" t="str">
        <f t="shared" si="799"/>
        <v/>
      </c>
      <c r="AA2361" s="280" t="str">
        <f t="shared" si="800"/>
        <v/>
      </c>
      <c r="AB2361" s="389" t="str">
        <f t="shared" si="809"/>
        <v/>
      </c>
      <c r="AC2361" s="389" t="str">
        <f t="shared" si="810"/>
        <v/>
      </c>
      <c r="AD2361" s="390" t="str">
        <f t="shared" si="801"/>
        <v/>
      </c>
      <c r="AE2361" s="282">
        <f t="shared" si="802"/>
        <v>0</v>
      </c>
      <c r="AF2361" s="359">
        <f t="shared" si="803"/>
        <v>0</v>
      </c>
      <c r="AG2361" s="280">
        <f t="shared" si="804"/>
        <v>0</v>
      </c>
      <c r="AH2361" s="280">
        <f t="shared" si="820"/>
        <v>0</v>
      </c>
      <c r="AI2361" s="280">
        <f>IF(ISBLANK(T2361),AI2360,IF(COUNTIF(T$2:T2361,T2361)&gt;1,AI2360,1+MAX(AI2360,0)))</f>
        <v>63</v>
      </c>
      <c r="AL2361" s="391" t="str">
        <f t="shared" si="811"/>
        <v/>
      </c>
      <c r="AM2361" s="391" t="str">
        <f t="shared" si="812"/>
        <v/>
      </c>
      <c r="AO2361" s="310" t="str">
        <f t="shared" si="805"/>
        <v/>
      </c>
      <c r="AP2361" s="310">
        <f>SUM(AO$1:AO2361)</f>
        <v>0</v>
      </c>
      <c r="AQ2361" s="310">
        <f>SUM(AK$2:AK2361)</f>
        <v>18</v>
      </c>
      <c r="AR2361" s="310">
        <f>COUNTA(AJ$2:AJ2361)</f>
        <v>18</v>
      </c>
      <c r="AS2361" s="312"/>
      <c r="AT2361" s="312"/>
      <c r="AU2361" s="312"/>
      <c r="AV2361" s="312"/>
      <c r="AW2361" s="312"/>
      <c r="AZ2361">
        <v>0</v>
      </c>
      <c r="BA2361">
        <v>2</v>
      </c>
    </row>
    <row r="2362" spans="1:53" x14ac:dyDescent="0.25">
      <c r="A2362">
        <v>142</v>
      </c>
      <c r="B2362" t="s">
        <v>65</v>
      </c>
      <c r="C2362" t="s">
        <v>971</v>
      </c>
      <c r="D2362"/>
      <c r="E2362">
        <v>2</v>
      </c>
      <c r="F2362">
        <v>3</v>
      </c>
      <c r="G2362">
        <v>1</v>
      </c>
      <c r="H2362">
        <v>5</v>
      </c>
      <c r="I2362">
        <v>0</v>
      </c>
      <c r="J2362">
        <v>1</v>
      </c>
      <c r="K2362">
        <v>1</v>
      </c>
      <c r="L2362">
        <v>5</v>
      </c>
      <c r="M2362"/>
      <c r="O2362" s="101">
        <f>IF(ISBLANK(C2362),O2361,IF(COUNTIF(C$2:C2362,C2362)&gt;1,O2361,1+MAX(O2361,0)))</f>
        <v>60</v>
      </c>
      <c r="P2362" s="45">
        <f t="shared" si="814"/>
        <v>34</v>
      </c>
      <c r="Q2362" s="33" t="str">
        <f t="shared" si="815"/>
        <v/>
      </c>
      <c r="R2362" s="33">
        <f t="shared" si="816"/>
        <v>7</v>
      </c>
      <c r="S2362" s="33" t="str">
        <f t="shared" si="817"/>
        <v>142_7</v>
      </c>
      <c r="T2362" s="35" t="str">
        <f t="shared" si="818"/>
        <v>142AM</v>
      </c>
      <c r="U2362" s="35" t="str">
        <f t="shared" si="819"/>
        <v>142AMNS</v>
      </c>
      <c r="V2362" s="35" t="str">
        <f t="shared" si="813"/>
        <v>2H</v>
      </c>
      <c r="W2362" s="35" t="str">
        <f t="shared" si="806"/>
        <v>142AM2H231</v>
      </c>
      <c r="X2362" s="388">
        <f t="shared" si="807"/>
        <v>1</v>
      </c>
      <c r="Y2362" s="388">
        <f t="shared" si="808"/>
        <v>5</v>
      </c>
      <c r="Z2362" s="280" t="str">
        <f t="shared" si="799"/>
        <v/>
      </c>
      <c r="AA2362" s="280" t="str">
        <f t="shared" si="800"/>
        <v/>
      </c>
      <c r="AB2362" s="389" t="str">
        <f t="shared" si="809"/>
        <v/>
      </c>
      <c r="AC2362" s="389" t="str">
        <f t="shared" si="810"/>
        <v/>
      </c>
      <c r="AD2362" s="390" t="str">
        <f t="shared" si="801"/>
        <v/>
      </c>
      <c r="AE2362" s="282">
        <f t="shared" si="802"/>
        <v>0</v>
      </c>
      <c r="AF2362" s="359">
        <f t="shared" si="803"/>
        <v>0</v>
      </c>
      <c r="AG2362" s="280">
        <f t="shared" si="804"/>
        <v>0</v>
      </c>
      <c r="AH2362" s="280">
        <f t="shared" si="820"/>
        <v>0</v>
      </c>
      <c r="AI2362" s="280">
        <f>IF(ISBLANK(T2362),AI2361,IF(COUNTIF(T$2:T2362,T2362)&gt;1,AI2361,1+MAX(AI2361,0)))</f>
        <v>63</v>
      </c>
      <c r="AL2362" s="391" t="str">
        <f t="shared" si="811"/>
        <v/>
      </c>
      <c r="AM2362" s="391" t="str">
        <f t="shared" si="812"/>
        <v/>
      </c>
      <c r="AO2362" s="310" t="str">
        <f t="shared" si="805"/>
        <v/>
      </c>
      <c r="AP2362" s="310">
        <f>SUM(AO$1:AO2362)</f>
        <v>0</v>
      </c>
      <c r="AQ2362" s="310">
        <f>SUM(AK$2:AK2362)</f>
        <v>18</v>
      </c>
      <c r="AR2362" s="310">
        <f>COUNTA(AJ$2:AJ2362)</f>
        <v>18</v>
      </c>
      <c r="AS2362" s="312"/>
      <c r="AT2362" s="312"/>
      <c r="AU2362" s="312"/>
      <c r="AV2362" s="312"/>
      <c r="AW2362" s="312"/>
      <c r="AZ2362">
        <v>1</v>
      </c>
      <c r="BA2362">
        <v>5</v>
      </c>
    </row>
    <row r="2363" spans="1:53" x14ac:dyDescent="0.25">
      <c r="A2363">
        <v>142</v>
      </c>
      <c r="B2363" t="s">
        <v>65</v>
      </c>
      <c r="C2363" t="s">
        <v>971</v>
      </c>
      <c r="D2363"/>
      <c r="E2363">
        <v>2</v>
      </c>
      <c r="F2363">
        <v>3</v>
      </c>
      <c r="G2363">
        <v>2</v>
      </c>
      <c r="H2363">
        <v>0</v>
      </c>
      <c r="I2363">
        <v>0</v>
      </c>
      <c r="J2363">
        <v>0</v>
      </c>
      <c r="K2363">
        <v>0</v>
      </c>
      <c r="L2363">
        <v>0</v>
      </c>
      <c r="M2363"/>
      <c r="O2363" s="101">
        <f>IF(ISBLANK(C2363),O2362,IF(COUNTIF(C$2:C2363,C2363)&gt;1,O2362,1+MAX(O2362,0)))</f>
        <v>60</v>
      </c>
      <c r="P2363" s="45">
        <f t="shared" si="814"/>
        <v>34</v>
      </c>
      <c r="Q2363" s="33" t="str">
        <f t="shared" si="815"/>
        <v/>
      </c>
      <c r="R2363" s="33">
        <f t="shared" si="816"/>
        <v>7</v>
      </c>
      <c r="S2363" s="33" t="str">
        <f t="shared" si="817"/>
        <v>142_7</v>
      </c>
      <c r="T2363" s="35" t="str">
        <f t="shared" si="818"/>
        <v>142AM</v>
      </c>
      <c r="U2363" s="35" t="str">
        <f t="shared" si="819"/>
        <v>142AMNS</v>
      </c>
      <c r="V2363" s="35" t="str">
        <f t="shared" si="813"/>
        <v>2H</v>
      </c>
      <c r="W2363" s="35" t="str">
        <f t="shared" si="806"/>
        <v>142AM2H232</v>
      </c>
      <c r="X2363" s="388">
        <f t="shared" si="807"/>
        <v>0</v>
      </c>
      <c r="Y2363" s="388">
        <f t="shared" si="808"/>
        <v>0</v>
      </c>
      <c r="Z2363" s="280" t="str">
        <f t="shared" si="799"/>
        <v/>
      </c>
      <c r="AA2363" s="280" t="str">
        <f t="shared" si="800"/>
        <v/>
      </c>
      <c r="AB2363" s="389" t="str">
        <f t="shared" si="809"/>
        <v/>
      </c>
      <c r="AC2363" s="389" t="str">
        <f t="shared" si="810"/>
        <v/>
      </c>
      <c r="AD2363" s="390" t="str">
        <f t="shared" si="801"/>
        <v/>
      </c>
      <c r="AE2363" s="282">
        <f t="shared" si="802"/>
        <v>0</v>
      </c>
      <c r="AF2363" s="359">
        <f t="shared" si="803"/>
        <v>0</v>
      </c>
      <c r="AG2363" s="280">
        <f t="shared" si="804"/>
        <v>0</v>
      </c>
      <c r="AH2363" s="280">
        <f t="shared" si="820"/>
        <v>0</v>
      </c>
      <c r="AI2363" s="280">
        <f>IF(ISBLANK(T2363),AI2362,IF(COUNTIF(T$2:T2363,T2363)&gt;1,AI2362,1+MAX(AI2362,0)))</f>
        <v>63</v>
      </c>
      <c r="AL2363" s="391" t="str">
        <f t="shared" si="811"/>
        <v/>
      </c>
      <c r="AM2363" s="391" t="str">
        <f t="shared" si="812"/>
        <v/>
      </c>
      <c r="AO2363" s="310" t="str">
        <f t="shared" si="805"/>
        <v/>
      </c>
      <c r="AP2363" s="310">
        <f>SUM(AO$1:AO2363)</f>
        <v>0</v>
      </c>
      <c r="AQ2363" s="310">
        <f>SUM(AK$2:AK2363)</f>
        <v>18</v>
      </c>
      <c r="AR2363" s="310">
        <f>COUNTA(AJ$2:AJ2363)</f>
        <v>18</v>
      </c>
      <c r="AS2363" s="312"/>
      <c r="AT2363" s="312"/>
      <c r="AU2363" s="312"/>
      <c r="AV2363" s="312"/>
      <c r="AW2363" s="312"/>
      <c r="AZ2363">
        <v>0</v>
      </c>
      <c r="BA2363">
        <v>0</v>
      </c>
    </row>
    <row r="2364" spans="1:53" x14ac:dyDescent="0.25">
      <c r="A2364">
        <v>142</v>
      </c>
      <c r="B2364" t="s">
        <v>65</v>
      </c>
      <c r="C2364" t="s">
        <v>971</v>
      </c>
      <c r="D2364"/>
      <c r="E2364">
        <v>2</v>
      </c>
      <c r="F2364">
        <v>3</v>
      </c>
      <c r="G2364">
        <v>3</v>
      </c>
      <c r="H2364">
        <v>1</v>
      </c>
      <c r="I2364">
        <v>0</v>
      </c>
      <c r="J2364">
        <v>1</v>
      </c>
      <c r="K2364">
        <v>0</v>
      </c>
      <c r="L2364">
        <v>0</v>
      </c>
      <c r="M2364"/>
      <c r="O2364" s="101">
        <f>IF(ISBLANK(C2364),O2363,IF(COUNTIF(C$2:C2364,C2364)&gt;1,O2363,1+MAX(O2363,0)))</f>
        <v>60</v>
      </c>
      <c r="P2364" s="45">
        <f t="shared" si="814"/>
        <v>34</v>
      </c>
      <c r="Q2364" s="33" t="str">
        <f t="shared" si="815"/>
        <v/>
      </c>
      <c r="R2364" s="33">
        <f t="shared" si="816"/>
        <v>7</v>
      </c>
      <c r="S2364" s="33" t="str">
        <f t="shared" si="817"/>
        <v>142_7</v>
      </c>
      <c r="T2364" s="35" t="str">
        <f t="shared" si="818"/>
        <v>142AM</v>
      </c>
      <c r="U2364" s="35" t="str">
        <f t="shared" si="819"/>
        <v>142AMEW</v>
      </c>
      <c r="V2364" s="35" t="str">
        <f t="shared" si="813"/>
        <v>2H</v>
      </c>
      <c r="W2364" s="35" t="str">
        <f t="shared" si="806"/>
        <v>142AM2H233</v>
      </c>
      <c r="X2364" s="388">
        <f t="shared" si="807"/>
        <v>0</v>
      </c>
      <c r="Y2364" s="388">
        <f t="shared" si="808"/>
        <v>0</v>
      </c>
      <c r="Z2364" s="280" t="str">
        <f t="shared" si="799"/>
        <v/>
      </c>
      <c r="AA2364" s="280" t="str">
        <f t="shared" si="800"/>
        <v/>
      </c>
      <c r="AB2364" s="389" t="str">
        <f t="shared" si="809"/>
        <v/>
      </c>
      <c r="AC2364" s="389" t="str">
        <f t="shared" si="810"/>
        <v/>
      </c>
      <c r="AD2364" s="390" t="str">
        <f t="shared" si="801"/>
        <v/>
      </c>
      <c r="AE2364" s="282">
        <f t="shared" si="802"/>
        <v>0</v>
      </c>
      <c r="AF2364" s="359">
        <f t="shared" si="803"/>
        <v>0</v>
      </c>
      <c r="AG2364" s="280">
        <f t="shared" si="804"/>
        <v>0</v>
      </c>
      <c r="AH2364" s="280">
        <f t="shared" si="820"/>
        <v>0</v>
      </c>
      <c r="AI2364" s="280">
        <f>IF(ISBLANK(T2364),AI2363,IF(COUNTIF(T$2:T2364,T2364)&gt;1,AI2363,1+MAX(AI2363,0)))</f>
        <v>63</v>
      </c>
      <c r="AL2364" s="391" t="str">
        <f t="shared" si="811"/>
        <v/>
      </c>
      <c r="AM2364" s="391" t="str">
        <f t="shared" si="812"/>
        <v/>
      </c>
      <c r="AO2364" s="310" t="str">
        <f t="shared" si="805"/>
        <v/>
      </c>
      <c r="AP2364" s="310">
        <f>SUM(AO$1:AO2364)</f>
        <v>0</v>
      </c>
      <c r="AQ2364" s="310">
        <f>SUM(AK$2:AK2364)</f>
        <v>18</v>
      </c>
      <c r="AR2364" s="310">
        <f>COUNTA(AJ$2:AJ2364)</f>
        <v>18</v>
      </c>
      <c r="AS2364" s="312"/>
      <c r="AT2364" s="312"/>
      <c r="AU2364" s="312"/>
      <c r="AV2364" s="312"/>
      <c r="AW2364" s="312"/>
      <c r="AZ2364">
        <v>0</v>
      </c>
      <c r="BA2364">
        <v>0</v>
      </c>
    </row>
    <row r="2365" spans="1:53" x14ac:dyDescent="0.25">
      <c r="A2365">
        <v>142</v>
      </c>
      <c r="B2365" t="s">
        <v>65</v>
      </c>
      <c r="C2365" t="s">
        <v>971</v>
      </c>
      <c r="D2365"/>
      <c r="E2365">
        <v>2</v>
      </c>
      <c r="F2365">
        <v>3</v>
      </c>
      <c r="G2365">
        <v>4</v>
      </c>
      <c r="H2365">
        <v>1</v>
      </c>
      <c r="I2365">
        <v>0</v>
      </c>
      <c r="J2365">
        <v>0</v>
      </c>
      <c r="K2365">
        <v>0</v>
      </c>
      <c r="L2365">
        <v>1</v>
      </c>
      <c r="M2365"/>
      <c r="O2365" s="101">
        <f>IF(ISBLANK(C2365),O2364,IF(COUNTIF(C$2:C2365,C2365)&gt;1,O2364,1+MAX(O2364,0)))</f>
        <v>60</v>
      </c>
      <c r="P2365" s="45">
        <f t="shared" si="814"/>
        <v>34</v>
      </c>
      <c r="Q2365" s="33" t="str">
        <f t="shared" si="815"/>
        <v/>
      </c>
      <c r="R2365" s="33">
        <f t="shared" si="816"/>
        <v>7</v>
      </c>
      <c r="S2365" s="33" t="str">
        <f t="shared" si="817"/>
        <v>142_7</v>
      </c>
      <c r="T2365" s="35" t="str">
        <f t="shared" si="818"/>
        <v>142AM</v>
      </c>
      <c r="U2365" s="35" t="str">
        <f t="shared" si="819"/>
        <v>142AMEW</v>
      </c>
      <c r="V2365" s="35" t="str">
        <f t="shared" si="813"/>
        <v>2H</v>
      </c>
      <c r="W2365" s="35" t="str">
        <f t="shared" si="806"/>
        <v>142AM2H234</v>
      </c>
      <c r="X2365" s="388">
        <f t="shared" si="807"/>
        <v>0</v>
      </c>
      <c r="Y2365" s="388">
        <f t="shared" si="808"/>
        <v>1</v>
      </c>
      <c r="Z2365" s="280" t="str">
        <f t="shared" si="799"/>
        <v/>
      </c>
      <c r="AA2365" s="280" t="str">
        <f t="shared" si="800"/>
        <v/>
      </c>
      <c r="AB2365" s="389" t="str">
        <f t="shared" si="809"/>
        <v/>
      </c>
      <c r="AC2365" s="389" t="str">
        <f t="shared" si="810"/>
        <v/>
      </c>
      <c r="AD2365" s="390" t="str">
        <f t="shared" si="801"/>
        <v/>
      </c>
      <c r="AE2365" s="282">
        <f t="shared" si="802"/>
        <v>0</v>
      </c>
      <c r="AF2365" s="359">
        <f t="shared" si="803"/>
        <v>0</v>
      </c>
      <c r="AG2365" s="280">
        <f t="shared" si="804"/>
        <v>0</v>
      </c>
      <c r="AH2365" s="280">
        <f t="shared" si="820"/>
        <v>0</v>
      </c>
      <c r="AI2365" s="280">
        <f>IF(ISBLANK(T2365),AI2364,IF(COUNTIF(T$2:T2365,T2365)&gt;1,AI2364,1+MAX(AI2364,0)))</f>
        <v>63</v>
      </c>
      <c r="AL2365" s="391" t="str">
        <f t="shared" si="811"/>
        <v/>
      </c>
      <c r="AM2365" s="391" t="str">
        <f t="shared" si="812"/>
        <v/>
      </c>
      <c r="AO2365" s="310" t="str">
        <f t="shared" si="805"/>
        <v/>
      </c>
      <c r="AP2365" s="310">
        <f>SUM(AO$1:AO2365)</f>
        <v>0</v>
      </c>
      <c r="AQ2365" s="310">
        <f>SUM(AK$2:AK2365)</f>
        <v>18</v>
      </c>
      <c r="AR2365" s="310">
        <f>COUNTA(AJ$2:AJ2365)</f>
        <v>18</v>
      </c>
      <c r="AS2365" s="312"/>
      <c r="AT2365" s="312"/>
      <c r="AU2365" s="312"/>
      <c r="AV2365" s="312"/>
      <c r="AW2365" s="312"/>
      <c r="AZ2365">
        <v>0</v>
      </c>
      <c r="BA2365">
        <v>1</v>
      </c>
    </row>
    <row r="2366" spans="1:53" x14ac:dyDescent="0.25">
      <c r="A2366">
        <v>142</v>
      </c>
      <c r="B2366" t="s">
        <v>65</v>
      </c>
      <c r="C2366" t="s">
        <v>971</v>
      </c>
      <c r="D2366"/>
      <c r="E2366">
        <v>2</v>
      </c>
      <c r="F2366">
        <v>4</v>
      </c>
      <c r="G2366">
        <v>1</v>
      </c>
      <c r="H2366">
        <v>4</v>
      </c>
      <c r="I2366">
        <v>1</v>
      </c>
      <c r="J2366">
        <v>1</v>
      </c>
      <c r="K2366">
        <v>0</v>
      </c>
      <c r="L2366">
        <v>4</v>
      </c>
      <c r="M2366"/>
      <c r="O2366" s="101">
        <f>IF(ISBLANK(C2366),O2365,IF(COUNTIF(C$2:C2366,C2366)&gt;1,O2365,1+MAX(O2365,0)))</f>
        <v>60</v>
      </c>
      <c r="P2366" s="45">
        <f t="shared" si="814"/>
        <v>34</v>
      </c>
      <c r="Q2366" s="33" t="str">
        <f t="shared" si="815"/>
        <v/>
      </c>
      <c r="R2366" s="33">
        <f t="shared" si="816"/>
        <v>8</v>
      </c>
      <c r="S2366" s="33" t="str">
        <f t="shared" si="817"/>
        <v>142_8</v>
      </c>
      <c r="T2366" s="35" t="str">
        <f t="shared" si="818"/>
        <v>142AM</v>
      </c>
      <c r="U2366" s="35" t="str">
        <f t="shared" si="819"/>
        <v>142AMNS</v>
      </c>
      <c r="V2366" s="35" t="str">
        <f t="shared" si="813"/>
        <v>2H</v>
      </c>
      <c r="W2366" s="35" t="str">
        <f t="shared" si="806"/>
        <v>142AM2H241</v>
      </c>
      <c r="X2366" s="388">
        <f t="shared" si="807"/>
        <v>0</v>
      </c>
      <c r="Y2366" s="388">
        <f t="shared" si="808"/>
        <v>4</v>
      </c>
      <c r="Z2366" s="280" t="str">
        <f t="shared" si="799"/>
        <v/>
      </c>
      <c r="AA2366" s="280" t="str">
        <f t="shared" si="800"/>
        <v/>
      </c>
      <c r="AB2366" s="389" t="str">
        <f t="shared" si="809"/>
        <v/>
      </c>
      <c r="AC2366" s="389" t="str">
        <f t="shared" si="810"/>
        <v/>
      </c>
      <c r="AD2366" s="390" t="str">
        <f t="shared" si="801"/>
        <v/>
      </c>
      <c r="AE2366" s="282">
        <f t="shared" si="802"/>
        <v>0</v>
      </c>
      <c r="AF2366" s="359">
        <f t="shared" si="803"/>
        <v>0</v>
      </c>
      <c r="AG2366" s="280">
        <f t="shared" si="804"/>
        <v>0</v>
      </c>
      <c r="AH2366" s="280">
        <f t="shared" si="820"/>
        <v>0</v>
      </c>
      <c r="AI2366" s="280">
        <f>IF(ISBLANK(T2366),AI2365,IF(COUNTIF(T$2:T2366,T2366)&gt;1,AI2365,1+MAX(AI2365,0)))</f>
        <v>63</v>
      </c>
      <c r="AL2366" s="391" t="str">
        <f t="shared" si="811"/>
        <v/>
      </c>
      <c r="AM2366" s="391" t="str">
        <f t="shared" si="812"/>
        <v/>
      </c>
      <c r="AO2366" s="310" t="str">
        <f t="shared" si="805"/>
        <v/>
      </c>
      <c r="AP2366" s="310">
        <f>SUM(AO$1:AO2366)</f>
        <v>0</v>
      </c>
      <c r="AQ2366" s="310">
        <f>SUM(AK$2:AK2366)</f>
        <v>18</v>
      </c>
      <c r="AR2366" s="310">
        <f>COUNTA(AJ$2:AJ2366)</f>
        <v>18</v>
      </c>
      <c r="AS2366" s="312"/>
      <c r="AT2366" s="312"/>
      <c r="AU2366" s="312"/>
      <c r="AV2366" s="312"/>
      <c r="AW2366" s="312"/>
      <c r="AZ2366">
        <v>0</v>
      </c>
      <c r="BA2366">
        <v>4</v>
      </c>
    </row>
    <row r="2367" spans="1:53" x14ac:dyDescent="0.25">
      <c r="A2367">
        <v>142</v>
      </c>
      <c r="B2367" t="s">
        <v>65</v>
      </c>
      <c r="C2367" t="s">
        <v>971</v>
      </c>
      <c r="D2367"/>
      <c r="E2367">
        <v>2</v>
      </c>
      <c r="F2367">
        <v>4</v>
      </c>
      <c r="G2367">
        <v>2</v>
      </c>
      <c r="H2367">
        <v>1</v>
      </c>
      <c r="I2367">
        <v>0</v>
      </c>
      <c r="J2367">
        <v>0</v>
      </c>
      <c r="K2367">
        <v>1</v>
      </c>
      <c r="L2367">
        <v>1</v>
      </c>
      <c r="M2367"/>
      <c r="O2367" s="101">
        <f>IF(ISBLANK(C2367),O2366,IF(COUNTIF(C$2:C2367,C2367)&gt;1,O2366,1+MAX(O2366,0)))</f>
        <v>60</v>
      </c>
      <c r="P2367" s="45">
        <f t="shared" si="814"/>
        <v>34</v>
      </c>
      <c r="Q2367" s="33" t="str">
        <f t="shared" si="815"/>
        <v/>
      </c>
      <c r="R2367" s="33">
        <f t="shared" si="816"/>
        <v>8</v>
      </c>
      <c r="S2367" s="33" t="str">
        <f t="shared" si="817"/>
        <v>142_8</v>
      </c>
      <c r="T2367" s="35" t="str">
        <f t="shared" si="818"/>
        <v>142AM</v>
      </c>
      <c r="U2367" s="35" t="str">
        <f t="shared" si="819"/>
        <v>142AMNS</v>
      </c>
      <c r="V2367" s="35" t="str">
        <f t="shared" si="813"/>
        <v>2H</v>
      </c>
      <c r="W2367" s="35" t="str">
        <f t="shared" si="806"/>
        <v>142AM2H242</v>
      </c>
      <c r="X2367" s="388">
        <f t="shared" si="807"/>
        <v>1</v>
      </c>
      <c r="Y2367" s="388">
        <f t="shared" si="808"/>
        <v>1</v>
      </c>
      <c r="Z2367" s="280" t="str">
        <f t="shared" si="799"/>
        <v/>
      </c>
      <c r="AA2367" s="280" t="str">
        <f t="shared" si="800"/>
        <v/>
      </c>
      <c r="AB2367" s="389" t="str">
        <f t="shared" si="809"/>
        <v/>
      </c>
      <c r="AC2367" s="389" t="str">
        <f t="shared" si="810"/>
        <v/>
      </c>
      <c r="AD2367" s="390" t="str">
        <f t="shared" si="801"/>
        <v/>
      </c>
      <c r="AE2367" s="282">
        <f t="shared" si="802"/>
        <v>0</v>
      </c>
      <c r="AF2367" s="359">
        <f t="shared" si="803"/>
        <v>0</v>
      </c>
      <c r="AG2367" s="280">
        <f t="shared" si="804"/>
        <v>0</v>
      </c>
      <c r="AH2367" s="280">
        <f t="shared" si="820"/>
        <v>0</v>
      </c>
      <c r="AI2367" s="280">
        <f>IF(ISBLANK(T2367),AI2366,IF(COUNTIF(T$2:T2367,T2367)&gt;1,AI2366,1+MAX(AI2366,0)))</f>
        <v>63</v>
      </c>
      <c r="AL2367" s="391" t="str">
        <f t="shared" si="811"/>
        <v/>
      </c>
      <c r="AM2367" s="391" t="str">
        <f t="shared" si="812"/>
        <v/>
      </c>
      <c r="AO2367" s="310" t="str">
        <f t="shared" si="805"/>
        <v/>
      </c>
      <c r="AP2367" s="310">
        <f>SUM(AO$1:AO2367)</f>
        <v>0</v>
      </c>
      <c r="AQ2367" s="310">
        <f>SUM(AK$2:AK2367)</f>
        <v>18</v>
      </c>
      <c r="AR2367" s="310">
        <f>COUNTA(AJ$2:AJ2367)</f>
        <v>18</v>
      </c>
      <c r="AS2367" s="312"/>
      <c r="AT2367" s="312"/>
      <c r="AU2367" s="312"/>
      <c r="AV2367" s="312"/>
      <c r="AW2367" s="312"/>
      <c r="AZ2367">
        <v>1</v>
      </c>
      <c r="BA2367">
        <v>1</v>
      </c>
    </row>
    <row r="2368" spans="1:53" x14ac:dyDescent="0.25">
      <c r="A2368">
        <v>142</v>
      </c>
      <c r="B2368" t="s">
        <v>65</v>
      </c>
      <c r="C2368" t="s">
        <v>971</v>
      </c>
      <c r="D2368"/>
      <c r="E2368">
        <v>2</v>
      </c>
      <c r="F2368">
        <v>4</v>
      </c>
      <c r="G2368">
        <v>3</v>
      </c>
      <c r="H2368">
        <v>2</v>
      </c>
      <c r="I2368">
        <v>0</v>
      </c>
      <c r="J2368">
        <v>2</v>
      </c>
      <c r="K2368">
        <v>1</v>
      </c>
      <c r="L2368">
        <v>1</v>
      </c>
      <c r="M2368"/>
      <c r="O2368" s="101">
        <f>IF(ISBLANK(C2368),O2367,IF(COUNTIF(C$2:C2368,C2368)&gt;1,O2367,1+MAX(O2367,0)))</f>
        <v>60</v>
      </c>
      <c r="P2368" s="45">
        <f t="shared" si="814"/>
        <v>34</v>
      </c>
      <c r="Q2368" s="33" t="str">
        <f t="shared" si="815"/>
        <v/>
      </c>
      <c r="R2368" s="33">
        <f t="shared" si="816"/>
        <v>8</v>
      </c>
      <c r="S2368" s="33" t="str">
        <f t="shared" si="817"/>
        <v>142_8</v>
      </c>
      <c r="T2368" s="35" t="str">
        <f t="shared" si="818"/>
        <v>142AM</v>
      </c>
      <c r="U2368" s="35" t="str">
        <f t="shared" si="819"/>
        <v>142AMEW</v>
      </c>
      <c r="V2368" s="35" t="str">
        <f t="shared" si="813"/>
        <v>2H</v>
      </c>
      <c r="W2368" s="35" t="str">
        <f t="shared" si="806"/>
        <v>142AM2H243</v>
      </c>
      <c r="X2368" s="388">
        <f t="shared" si="807"/>
        <v>1</v>
      </c>
      <c r="Y2368" s="388">
        <f t="shared" si="808"/>
        <v>1</v>
      </c>
      <c r="Z2368" s="280" t="str">
        <f t="shared" si="799"/>
        <v/>
      </c>
      <c r="AA2368" s="280" t="str">
        <f t="shared" si="800"/>
        <v/>
      </c>
      <c r="AB2368" s="389" t="str">
        <f t="shared" si="809"/>
        <v/>
      </c>
      <c r="AC2368" s="389" t="str">
        <f t="shared" si="810"/>
        <v/>
      </c>
      <c r="AD2368" s="390" t="str">
        <f t="shared" si="801"/>
        <v/>
      </c>
      <c r="AE2368" s="282">
        <f t="shared" si="802"/>
        <v>0</v>
      </c>
      <c r="AF2368" s="359">
        <f t="shared" si="803"/>
        <v>0</v>
      </c>
      <c r="AG2368" s="280">
        <f t="shared" si="804"/>
        <v>0</v>
      </c>
      <c r="AH2368" s="280">
        <f t="shared" si="820"/>
        <v>0</v>
      </c>
      <c r="AI2368" s="280">
        <f>IF(ISBLANK(T2368),AI2367,IF(COUNTIF(T$2:T2368,T2368)&gt;1,AI2367,1+MAX(AI2367,0)))</f>
        <v>63</v>
      </c>
      <c r="AL2368" s="391" t="str">
        <f t="shared" si="811"/>
        <v/>
      </c>
      <c r="AM2368" s="391" t="str">
        <f t="shared" si="812"/>
        <v/>
      </c>
      <c r="AO2368" s="310" t="str">
        <f t="shared" si="805"/>
        <v/>
      </c>
      <c r="AP2368" s="310">
        <f>SUM(AO$1:AO2368)</f>
        <v>0</v>
      </c>
      <c r="AQ2368" s="310">
        <f>SUM(AK$2:AK2368)</f>
        <v>18</v>
      </c>
      <c r="AR2368" s="310">
        <f>COUNTA(AJ$2:AJ2368)</f>
        <v>18</v>
      </c>
      <c r="AS2368" s="312"/>
      <c r="AT2368" s="312"/>
      <c r="AU2368" s="312"/>
      <c r="AV2368" s="312"/>
      <c r="AW2368" s="312"/>
      <c r="AZ2368">
        <v>1</v>
      </c>
      <c r="BA2368">
        <v>1</v>
      </c>
    </row>
    <row r="2369" spans="1:53" x14ac:dyDescent="0.25">
      <c r="A2369">
        <v>142</v>
      </c>
      <c r="B2369" t="s">
        <v>65</v>
      </c>
      <c r="C2369" t="s">
        <v>971</v>
      </c>
      <c r="D2369"/>
      <c r="E2369">
        <v>2</v>
      </c>
      <c r="F2369">
        <v>4</v>
      </c>
      <c r="G2369">
        <v>4</v>
      </c>
      <c r="H2369">
        <v>0</v>
      </c>
      <c r="I2369">
        <v>0</v>
      </c>
      <c r="J2369">
        <v>0</v>
      </c>
      <c r="K2369">
        <v>0</v>
      </c>
      <c r="L2369">
        <v>0</v>
      </c>
      <c r="M2369"/>
      <c r="O2369" s="101">
        <f>IF(ISBLANK(C2369),O2368,IF(COUNTIF(C$2:C2369,C2369)&gt;1,O2368,1+MAX(O2368,0)))</f>
        <v>60</v>
      </c>
      <c r="P2369" s="45">
        <f t="shared" si="814"/>
        <v>34</v>
      </c>
      <c r="Q2369" s="33" t="str">
        <f t="shared" si="815"/>
        <v/>
      </c>
      <c r="R2369" s="33">
        <f t="shared" si="816"/>
        <v>8</v>
      </c>
      <c r="S2369" s="33" t="str">
        <f t="shared" si="817"/>
        <v>142_8</v>
      </c>
      <c r="T2369" s="35" t="str">
        <f t="shared" si="818"/>
        <v>142AM</v>
      </c>
      <c r="U2369" s="35" t="str">
        <f t="shared" si="819"/>
        <v>142AMEW</v>
      </c>
      <c r="V2369" s="35" t="str">
        <f t="shared" si="813"/>
        <v>2H</v>
      </c>
      <c r="W2369" s="35" t="str">
        <f t="shared" si="806"/>
        <v>142AM2H244</v>
      </c>
      <c r="X2369" s="388">
        <f t="shared" si="807"/>
        <v>0</v>
      </c>
      <c r="Y2369" s="388">
        <f t="shared" si="808"/>
        <v>0</v>
      </c>
      <c r="Z2369" s="280" t="str">
        <f t="shared" si="799"/>
        <v/>
      </c>
      <c r="AA2369" s="280" t="str">
        <f t="shared" si="800"/>
        <v/>
      </c>
      <c r="AB2369" s="389" t="str">
        <f t="shared" si="809"/>
        <v/>
      </c>
      <c r="AC2369" s="389" t="str">
        <f t="shared" si="810"/>
        <v/>
      </c>
      <c r="AD2369" s="390" t="str">
        <f t="shared" si="801"/>
        <v/>
      </c>
      <c r="AE2369" s="282">
        <f t="shared" si="802"/>
        <v>0</v>
      </c>
      <c r="AF2369" s="359">
        <f t="shared" si="803"/>
        <v>0</v>
      </c>
      <c r="AG2369" s="280">
        <f t="shared" si="804"/>
        <v>0</v>
      </c>
      <c r="AH2369" s="280">
        <f t="shared" si="820"/>
        <v>0</v>
      </c>
      <c r="AI2369" s="280">
        <f>IF(ISBLANK(T2369),AI2368,IF(COUNTIF(T$2:T2369,T2369)&gt;1,AI2368,1+MAX(AI2368,0)))</f>
        <v>63</v>
      </c>
      <c r="AL2369" s="391" t="str">
        <f t="shared" si="811"/>
        <v/>
      </c>
      <c r="AM2369" s="391" t="str">
        <f t="shared" si="812"/>
        <v/>
      </c>
      <c r="AO2369" s="310" t="str">
        <f t="shared" si="805"/>
        <v/>
      </c>
      <c r="AP2369" s="310">
        <f>SUM(AO$1:AO2369)</f>
        <v>0</v>
      </c>
      <c r="AQ2369" s="310">
        <f>SUM(AK$2:AK2369)</f>
        <v>18</v>
      </c>
      <c r="AR2369" s="310">
        <f>COUNTA(AJ$2:AJ2369)</f>
        <v>18</v>
      </c>
      <c r="AS2369" s="312"/>
      <c r="AT2369" s="312"/>
      <c r="AU2369" s="312"/>
      <c r="AV2369" s="312"/>
      <c r="AW2369" s="312"/>
      <c r="AZ2369">
        <v>0</v>
      </c>
      <c r="BA2369">
        <v>0</v>
      </c>
    </row>
    <row r="2370" spans="1:53" x14ac:dyDescent="0.25">
      <c r="A2370">
        <v>142</v>
      </c>
      <c r="B2370" t="s">
        <v>66</v>
      </c>
      <c r="C2370" t="s">
        <v>695</v>
      </c>
      <c r="D2370"/>
      <c r="E2370">
        <v>1</v>
      </c>
      <c r="F2370">
        <v>1</v>
      </c>
      <c r="G2370">
        <v>1</v>
      </c>
      <c r="H2370">
        <v>2</v>
      </c>
      <c r="I2370">
        <v>0</v>
      </c>
      <c r="J2370">
        <v>0</v>
      </c>
      <c r="K2370">
        <v>0</v>
      </c>
      <c r="L2370">
        <v>2</v>
      </c>
      <c r="M2370" t="s">
        <v>972</v>
      </c>
      <c r="O2370" s="101">
        <f>IF(ISBLANK(C2370),O2369,IF(COUNTIF(C$2:C2370,C2370)&gt;1,O2369,1+MAX(O2369,0)))</f>
        <v>61</v>
      </c>
      <c r="P2370" s="45">
        <f t="shared" si="814"/>
        <v>34</v>
      </c>
      <c r="Q2370" s="33" t="str">
        <f t="shared" si="815"/>
        <v/>
      </c>
      <c r="R2370" s="33">
        <f t="shared" si="816"/>
        <v>9</v>
      </c>
      <c r="S2370" s="33" t="str">
        <f t="shared" si="817"/>
        <v>142_9</v>
      </c>
      <c r="T2370" s="35" t="str">
        <f t="shared" si="818"/>
        <v>142PM</v>
      </c>
      <c r="U2370" s="35" t="str">
        <f t="shared" si="819"/>
        <v>142PMNS</v>
      </c>
      <c r="V2370" s="35" t="str">
        <f t="shared" si="813"/>
        <v>2I</v>
      </c>
      <c r="W2370" s="35" t="str">
        <f t="shared" si="806"/>
        <v>142PM2I111</v>
      </c>
      <c r="X2370" s="388">
        <f t="shared" si="807"/>
        <v>0</v>
      </c>
      <c r="Y2370" s="388">
        <f t="shared" si="808"/>
        <v>2</v>
      </c>
      <c r="Z2370" s="280" t="str">
        <f t="shared" ref="Z2370:Z2433" si="821">IF(I2370&gt;$H2370,1,"")</f>
        <v/>
      </c>
      <c r="AA2370" s="280" t="str">
        <f t="shared" ref="AA2370:AA2433" si="822">IF(J2370&gt;$H2370,1,"")</f>
        <v/>
      </c>
      <c r="AB2370" s="389" t="str">
        <f t="shared" si="809"/>
        <v/>
      </c>
      <c r="AC2370" s="389" t="str">
        <f t="shared" si="810"/>
        <v/>
      </c>
      <c r="AD2370" s="390" t="str">
        <f t="shared" ref="AD2370:AD2433" si="823">IF(ISERROR(MATCH(A2370&amp;"_"&amp;G2370,Sidewalk_ignore,0)),"",1)</f>
        <v/>
      </c>
      <c r="AE2370" s="282">
        <f t="shared" ref="AE2370:AE2433" si="824">IF(AND(ISNUMBER($G2370),$B2370="AM"),INDEX(CordonIn,MATCH($A2370,loc_ID,0),$G2370),0)</f>
        <v>0</v>
      </c>
      <c r="AF2370" s="359">
        <f t="shared" ref="AF2370:AF2433" si="825">IF(AND(ISNUMBER($G2370),$B2370="PM"),INDEX(CordonIn,MATCH($A2370,loc_ID,0),VLOOKUP($G2370,Reverse_dir,2,FALSE)),0)</f>
        <v>0</v>
      </c>
      <c r="AG2370" s="280">
        <f t="shared" ref="AG2370:AG2433" si="826">IF(AND(ISNUMBER($G2370),$B2370="AM"),INDEX(Lane,MATCH($A2370,loc_ID,0),$G2370),0)</f>
        <v>0</v>
      </c>
      <c r="AH2370" s="280">
        <f t="shared" si="820"/>
        <v>0</v>
      </c>
      <c r="AI2370" s="280">
        <f>IF(ISBLANK(T2370),AI2369,IF(COUNTIF(T$2:T2370,T2370)&gt;1,AI2369,1+MAX(AI2369,0)))</f>
        <v>64</v>
      </c>
      <c r="AL2370" s="391" t="str">
        <f t="shared" si="811"/>
        <v/>
      </c>
      <c r="AM2370" s="391" t="str">
        <f t="shared" si="812"/>
        <v/>
      </c>
      <c r="AO2370" s="310" t="str">
        <f t="shared" ref="AO2370:AO2433" si="827">IF(SUM(Z2370:AC2370)&gt;0,1,"")</f>
        <v/>
      </c>
      <c r="AP2370" s="310">
        <f>SUM(AO$1:AO2370)</f>
        <v>0</v>
      </c>
      <c r="AQ2370" s="310">
        <f>SUM(AK$2:AK2370)</f>
        <v>18</v>
      </c>
      <c r="AR2370" s="310">
        <f>COUNTA(AJ$2:AJ2370)</f>
        <v>18</v>
      </c>
      <c r="AS2370" s="312"/>
      <c r="AT2370" s="312"/>
      <c r="AU2370" s="312"/>
      <c r="AV2370" s="312"/>
      <c r="AW2370" s="312"/>
      <c r="AZ2370">
        <v>0</v>
      </c>
      <c r="BA2370">
        <v>2</v>
      </c>
    </row>
    <row r="2371" spans="1:53" x14ac:dyDescent="0.25">
      <c r="A2371">
        <v>142</v>
      </c>
      <c r="B2371" t="s">
        <v>66</v>
      </c>
      <c r="C2371" t="s">
        <v>695</v>
      </c>
      <c r="D2371"/>
      <c r="E2371">
        <v>1</v>
      </c>
      <c r="F2371">
        <v>1</v>
      </c>
      <c r="G2371">
        <v>2</v>
      </c>
      <c r="H2371">
        <v>3</v>
      </c>
      <c r="I2371">
        <v>0</v>
      </c>
      <c r="J2371">
        <v>2</v>
      </c>
      <c r="K2371">
        <v>0</v>
      </c>
      <c r="L2371">
        <v>3</v>
      </c>
      <c r="M2371" t="s">
        <v>972</v>
      </c>
      <c r="O2371" s="101">
        <f>IF(ISBLANK(C2371),O2370,IF(COUNTIF(C$2:C2371,C2371)&gt;1,O2370,1+MAX(O2370,0)))</f>
        <v>61</v>
      </c>
      <c r="P2371" s="45">
        <f t="shared" si="814"/>
        <v>34</v>
      </c>
      <c r="Q2371" s="33" t="str">
        <f t="shared" si="815"/>
        <v/>
      </c>
      <c r="R2371" s="33">
        <f t="shared" si="816"/>
        <v>9</v>
      </c>
      <c r="S2371" s="33" t="str">
        <f t="shared" si="817"/>
        <v>142_9</v>
      </c>
      <c r="T2371" s="35" t="str">
        <f t="shared" si="818"/>
        <v>142PM</v>
      </c>
      <c r="U2371" s="35" t="str">
        <f t="shared" si="819"/>
        <v>142PMNS</v>
      </c>
      <c r="V2371" s="35" t="str">
        <f t="shared" si="813"/>
        <v>2I</v>
      </c>
      <c r="W2371" s="35" t="str">
        <f t="shared" ref="W2371:W2434" si="828">IF(ISBLANK(A2371),"",A2371&amp;B2371&amp;V2371&amp;E2371&amp;F2371&amp;G2371)</f>
        <v>142PM2I112</v>
      </c>
      <c r="X2371" s="388">
        <f t="shared" ref="X2371:X2434" si="829">IF($AD2371=1,0,K2371)</f>
        <v>0</v>
      </c>
      <c r="Y2371" s="388">
        <f t="shared" ref="Y2371:Y2434" si="830">IF($AD2371=1,0,L2371)</f>
        <v>3</v>
      </c>
      <c r="Z2371" s="280" t="str">
        <f t="shared" si="821"/>
        <v/>
      </c>
      <c r="AA2371" s="280" t="str">
        <f t="shared" si="822"/>
        <v/>
      </c>
      <c r="AB2371" s="389" t="str">
        <f t="shared" ref="AB2371:AB2434" si="831">IF(OR(K2371&gt;$H2371,AND($AD2371=1,K2371&gt;0)),1,"")</f>
        <v/>
      </c>
      <c r="AC2371" s="389" t="str">
        <f t="shared" ref="AC2371:AC2434" si="832">IF(OR(L2371&gt;$H2371,AND($AD2371=1,L2371&gt;0)),1,"")</f>
        <v/>
      </c>
      <c r="AD2371" s="390" t="str">
        <f t="shared" si="823"/>
        <v/>
      </c>
      <c r="AE2371" s="282">
        <f t="shared" si="824"/>
        <v>0</v>
      </c>
      <c r="AF2371" s="359">
        <f t="shared" si="825"/>
        <v>0</v>
      </c>
      <c r="AG2371" s="280">
        <f t="shared" si="826"/>
        <v>0</v>
      </c>
      <c r="AH2371" s="280">
        <f t="shared" si="820"/>
        <v>0</v>
      </c>
      <c r="AI2371" s="280">
        <f>IF(ISBLANK(T2371),AI2370,IF(COUNTIF(T$2:T2371,T2371)&gt;1,AI2370,1+MAX(AI2370,0)))</f>
        <v>64</v>
      </c>
      <c r="AL2371" s="391" t="str">
        <f t="shared" ref="AL2371:AL2434" si="833">IF(OR(AB2371=1,AC2371=1),IF(LEN(AJ2371)=0,"",AJ2371&amp;"; ")&amp;"Ignore sidewalk",IF(LEN(AJ2371)=0,"",AJ2371))</f>
        <v/>
      </c>
      <c r="AM2371" s="391" t="str">
        <f t="shared" ref="AM2371:AM2434" si="834">IF(OR(AB2371=1,AC2371=1),1,IF(LEN(AK2371)=0,"",AK2371))</f>
        <v/>
      </c>
      <c r="AO2371" s="310" t="str">
        <f t="shared" si="827"/>
        <v/>
      </c>
      <c r="AP2371" s="310">
        <f>SUM(AO$1:AO2371)</f>
        <v>0</v>
      </c>
      <c r="AQ2371" s="310">
        <f>SUM(AK$2:AK2371)</f>
        <v>18</v>
      </c>
      <c r="AR2371" s="310">
        <f>COUNTA(AJ$2:AJ2371)</f>
        <v>18</v>
      </c>
      <c r="AS2371" s="312"/>
      <c r="AT2371" s="312"/>
      <c r="AU2371" s="312"/>
      <c r="AV2371" s="312"/>
      <c r="AW2371" s="312"/>
      <c r="AZ2371">
        <v>0</v>
      </c>
      <c r="BA2371">
        <v>3</v>
      </c>
    </row>
    <row r="2372" spans="1:53" x14ac:dyDescent="0.25">
      <c r="A2372">
        <v>142</v>
      </c>
      <c r="B2372" t="s">
        <v>66</v>
      </c>
      <c r="C2372" t="s">
        <v>695</v>
      </c>
      <c r="D2372"/>
      <c r="E2372">
        <v>1</v>
      </c>
      <c r="F2372">
        <v>1</v>
      </c>
      <c r="G2372">
        <v>3</v>
      </c>
      <c r="H2372">
        <v>4</v>
      </c>
      <c r="I2372">
        <v>1</v>
      </c>
      <c r="J2372">
        <v>1</v>
      </c>
      <c r="K2372">
        <v>2</v>
      </c>
      <c r="L2372">
        <v>3</v>
      </c>
      <c r="M2372" t="s">
        <v>972</v>
      </c>
      <c r="O2372" s="101">
        <f>IF(ISBLANK(C2372),O2371,IF(COUNTIF(C$2:C2372,C2372)&gt;1,O2371,1+MAX(O2371,0)))</f>
        <v>61</v>
      </c>
      <c r="P2372" s="45">
        <f t="shared" si="814"/>
        <v>34</v>
      </c>
      <c r="Q2372" s="33" t="str">
        <f t="shared" si="815"/>
        <v/>
      </c>
      <c r="R2372" s="33">
        <f t="shared" si="816"/>
        <v>9</v>
      </c>
      <c r="S2372" s="33" t="str">
        <f t="shared" si="817"/>
        <v>142_9</v>
      </c>
      <c r="T2372" s="35" t="str">
        <f t="shared" si="818"/>
        <v>142PM</v>
      </c>
      <c r="U2372" s="35" t="str">
        <f t="shared" si="819"/>
        <v>142PMEW</v>
      </c>
      <c r="V2372" s="35" t="str">
        <f t="shared" ref="V2372:V2435" si="835">TEXT((O2372-MOD(O2372,26))/26,"0")&amp;CHAR(65+MOD(O2372-1,26))</f>
        <v>2I</v>
      </c>
      <c r="W2372" s="35" t="str">
        <f t="shared" si="828"/>
        <v>142PM2I113</v>
      </c>
      <c r="X2372" s="388">
        <f t="shared" si="829"/>
        <v>2</v>
      </c>
      <c r="Y2372" s="388">
        <f t="shared" si="830"/>
        <v>3</v>
      </c>
      <c r="Z2372" s="280" t="str">
        <f t="shared" si="821"/>
        <v/>
      </c>
      <c r="AA2372" s="280" t="str">
        <f t="shared" si="822"/>
        <v/>
      </c>
      <c r="AB2372" s="389" t="str">
        <f t="shared" si="831"/>
        <v/>
      </c>
      <c r="AC2372" s="389" t="str">
        <f t="shared" si="832"/>
        <v/>
      </c>
      <c r="AD2372" s="390" t="str">
        <f t="shared" si="823"/>
        <v/>
      </c>
      <c r="AE2372" s="282">
        <f t="shared" si="824"/>
        <v>0</v>
      </c>
      <c r="AF2372" s="359">
        <f t="shared" si="825"/>
        <v>0</v>
      </c>
      <c r="AG2372" s="280">
        <f t="shared" si="826"/>
        <v>0</v>
      </c>
      <c r="AH2372" s="280">
        <f t="shared" si="820"/>
        <v>0</v>
      </c>
      <c r="AI2372" s="280">
        <f>IF(ISBLANK(T2372),AI2371,IF(COUNTIF(T$2:T2372,T2372)&gt;1,AI2371,1+MAX(AI2371,0)))</f>
        <v>64</v>
      </c>
      <c r="AL2372" s="391" t="str">
        <f t="shared" si="833"/>
        <v/>
      </c>
      <c r="AM2372" s="391" t="str">
        <f t="shared" si="834"/>
        <v/>
      </c>
      <c r="AO2372" s="310" t="str">
        <f t="shared" si="827"/>
        <v/>
      </c>
      <c r="AP2372" s="310">
        <f>SUM(AO$1:AO2372)</f>
        <v>0</v>
      </c>
      <c r="AQ2372" s="310">
        <f>SUM(AK$2:AK2372)</f>
        <v>18</v>
      </c>
      <c r="AR2372" s="310">
        <f>COUNTA(AJ$2:AJ2372)</f>
        <v>18</v>
      </c>
      <c r="AS2372" s="312"/>
      <c r="AT2372" s="312"/>
      <c r="AU2372" s="312"/>
      <c r="AV2372" s="312"/>
      <c r="AW2372" s="312"/>
      <c r="AZ2372">
        <v>2</v>
      </c>
      <c r="BA2372">
        <v>3</v>
      </c>
    </row>
    <row r="2373" spans="1:53" x14ac:dyDescent="0.25">
      <c r="A2373">
        <v>142</v>
      </c>
      <c r="B2373" t="s">
        <v>66</v>
      </c>
      <c r="C2373" t="s">
        <v>695</v>
      </c>
      <c r="D2373"/>
      <c r="E2373">
        <v>1</v>
      </c>
      <c r="F2373">
        <v>1</v>
      </c>
      <c r="G2373">
        <v>4</v>
      </c>
      <c r="H2373">
        <v>4</v>
      </c>
      <c r="I2373">
        <v>2</v>
      </c>
      <c r="J2373">
        <v>2</v>
      </c>
      <c r="K2373">
        <v>1</v>
      </c>
      <c r="L2373">
        <v>3</v>
      </c>
      <c r="M2373" t="s">
        <v>972</v>
      </c>
      <c r="O2373" s="101">
        <f>IF(ISBLANK(C2373),O2372,IF(COUNTIF(C$2:C2373,C2373)&gt;1,O2372,1+MAX(O2372,0)))</f>
        <v>61</v>
      </c>
      <c r="P2373" s="45">
        <f t="shared" si="814"/>
        <v>34</v>
      </c>
      <c r="Q2373" s="33" t="str">
        <f t="shared" si="815"/>
        <v/>
      </c>
      <c r="R2373" s="33">
        <f t="shared" si="816"/>
        <v>9</v>
      </c>
      <c r="S2373" s="33" t="str">
        <f t="shared" si="817"/>
        <v>142_9</v>
      </c>
      <c r="T2373" s="35" t="str">
        <f t="shared" si="818"/>
        <v>142PM</v>
      </c>
      <c r="U2373" s="35" t="str">
        <f t="shared" si="819"/>
        <v>142PMEW</v>
      </c>
      <c r="V2373" s="35" t="str">
        <f t="shared" si="835"/>
        <v>2I</v>
      </c>
      <c r="W2373" s="35" t="str">
        <f t="shared" si="828"/>
        <v>142PM2I114</v>
      </c>
      <c r="X2373" s="388">
        <f t="shared" si="829"/>
        <v>1</v>
      </c>
      <c r="Y2373" s="388">
        <f t="shared" si="830"/>
        <v>3</v>
      </c>
      <c r="Z2373" s="280" t="str">
        <f t="shared" si="821"/>
        <v/>
      </c>
      <c r="AA2373" s="280" t="str">
        <f t="shared" si="822"/>
        <v/>
      </c>
      <c r="AB2373" s="389" t="str">
        <f t="shared" si="831"/>
        <v/>
      </c>
      <c r="AC2373" s="389" t="str">
        <f t="shared" si="832"/>
        <v/>
      </c>
      <c r="AD2373" s="390" t="str">
        <f t="shared" si="823"/>
        <v/>
      </c>
      <c r="AE2373" s="282">
        <f t="shared" si="824"/>
        <v>0</v>
      </c>
      <c r="AF2373" s="359">
        <f t="shared" si="825"/>
        <v>0</v>
      </c>
      <c r="AG2373" s="280">
        <f t="shared" si="826"/>
        <v>0</v>
      </c>
      <c r="AH2373" s="280">
        <f t="shared" si="820"/>
        <v>0</v>
      </c>
      <c r="AI2373" s="280">
        <f>IF(ISBLANK(T2373),AI2372,IF(COUNTIF(T$2:T2373,T2373)&gt;1,AI2372,1+MAX(AI2372,0)))</f>
        <v>64</v>
      </c>
      <c r="AL2373" s="391" t="str">
        <f t="shared" si="833"/>
        <v/>
      </c>
      <c r="AM2373" s="391" t="str">
        <f t="shared" si="834"/>
        <v/>
      </c>
      <c r="AO2373" s="310" t="str">
        <f t="shared" si="827"/>
        <v/>
      </c>
      <c r="AP2373" s="310">
        <f>SUM(AO$1:AO2373)</f>
        <v>0</v>
      </c>
      <c r="AQ2373" s="310">
        <f>SUM(AK$2:AK2373)</f>
        <v>18</v>
      </c>
      <c r="AR2373" s="310">
        <f>COUNTA(AJ$2:AJ2373)</f>
        <v>18</v>
      </c>
      <c r="AS2373" s="312"/>
      <c r="AT2373" s="312"/>
      <c r="AU2373" s="312"/>
      <c r="AV2373" s="312"/>
      <c r="AW2373" s="312"/>
      <c r="AZ2373">
        <v>1</v>
      </c>
      <c r="BA2373">
        <v>3</v>
      </c>
    </row>
    <row r="2374" spans="1:53" x14ac:dyDescent="0.25">
      <c r="A2374">
        <v>142</v>
      </c>
      <c r="B2374" t="s">
        <v>66</v>
      </c>
      <c r="C2374" t="s">
        <v>695</v>
      </c>
      <c r="D2374"/>
      <c r="E2374">
        <v>1</v>
      </c>
      <c r="F2374">
        <v>2</v>
      </c>
      <c r="G2374">
        <v>1</v>
      </c>
      <c r="H2374">
        <v>1</v>
      </c>
      <c r="I2374">
        <v>0</v>
      </c>
      <c r="J2374">
        <v>1</v>
      </c>
      <c r="K2374">
        <v>1</v>
      </c>
      <c r="L2374">
        <v>1</v>
      </c>
      <c r="M2374" t="s">
        <v>972</v>
      </c>
      <c r="O2374" s="101">
        <f>IF(ISBLANK(C2374),O2373,IF(COUNTIF(C$2:C2374,C2374)&gt;1,O2373,1+MAX(O2373,0)))</f>
        <v>61</v>
      </c>
      <c r="P2374" s="45">
        <f t="shared" si="814"/>
        <v>34</v>
      </c>
      <c r="Q2374" s="33" t="str">
        <f t="shared" si="815"/>
        <v/>
      </c>
      <c r="R2374" s="33">
        <f t="shared" si="816"/>
        <v>10</v>
      </c>
      <c r="S2374" s="33" t="str">
        <f t="shared" si="817"/>
        <v>142_10</v>
      </c>
      <c r="T2374" s="35" t="str">
        <f t="shared" si="818"/>
        <v>142PM</v>
      </c>
      <c r="U2374" s="35" t="str">
        <f t="shared" si="819"/>
        <v>142PMNS</v>
      </c>
      <c r="V2374" s="35" t="str">
        <f t="shared" si="835"/>
        <v>2I</v>
      </c>
      <c r="W2374" s="35" t="str">
        <f t="shared" si="828"/>
        <v>142PM2I121</v>
      </c>
      <c r="X2374" s="388">
        <f t="shared" si="829"/>
        <v>1</v>
      </c>
      <c r="Y2374" s="388">
        <f t="shared" si="830"/>
        <v>1</v>
      </c>
      <c r="Z2374" s="280" t="str">
        <f t="shared" si="821"/>
        <v/>
      </c>
      <c r="AA2374" s="280" t="str">
        <f t="shared" si="822"/>
        <v/>
      </c>
      <c r="AB2374" s="389" t="str">
        <f t="shared" si="831"/>
        <v/>
      </c>
      <c r="AC2374" s="389" t="str">
        <f t="shared" si="832"/>
        <v/>
      </c>
      <c r="AD2374" s="390" t="str">
        <f t="shared" si="823"/>
        <v/>
      </c>
      <c r="AE2374" s="282">
        <f t="shared" si="824"/>
        <v>0</v>
      </c>
      <c r="AF2374" s="359">
        <f t="shared" si="825"/>
        <v>0</v>
      </c>
      <c r="AG2374" s="280">
        <f t="shared" si="826"/>
        <v>0</v>
      </c>
      <c r="AH2374" s="280">
        <f t="shared" si="820"/>
        <v>0</v>
      </c>
      <c r="AI2374" s="280">
        <f>IF(ISBLANK(T2374),AI2373,IF(COUNTIF(T$2:T2374,T2374)&gt;1,AI2373,1+MAX(AI2373,0)))</f>
        <v>64</v>
      </c>
      <c r="AL2374" s="391" t="str">
        <f t="shared" si="833"/>
        <v/>
      </c>
      <c r="AM2374" s="391" t="str">
        <f t="shared" si="834"/>
        <v/>
      </c>
      <c r="AO2374" s="310" t="str">
        <f t="shared" si="827"/>
        <v/>
      </c>
      <c r="AP2374" s="310">
        <f>SUM(AO$1:AO2374)</f>
        <v>0</v>
      </c>
      <c r="AQ2374" s="310">
        <f>SUM(AK$2:AK2374)</f>
        <v>18</v>
      </c>
      <c r="AR2374" s="310">
        <f>COUNTA(AJ$2:AJ2374)</f>
        <v>18</v>
      </c>
      <c r="AS2374" s="312"/>
      <c r="AT2374" s="312"/>
      <c r="AU2374" s="312"/>
      <c r="AV2374" s="312"/>
      <c r="AW2374" s="312"/>
      <c r="AZ2374">
        <v>1</v>
      </c>
      <c r="BA2374">
        <v>1</v>
      </c>
    </row>
    <row r="2375" spans="1:53" x14ac:dyDescent="0.25">
      <c r="A2375">
        <v>142</v>
      </c>
      <c r="B2375" t="s">
        <v>66</v>
      </c>
      <c r="C2375" t="s">
        <v>695</v>
      </c>
      <c r="D2375"/>
      <c r="E2375">
        <v>1</v>
      </c>
      <c r="F2375">
        <v>2</v>
      </c>
      <c r="G2375">
        <v>2</v>
      </c>
      <c r="H2375">
        <v>4</v>
      </c>
      <c r="I2375">
        <v>0</v>
      </c>
      <c r="J2375">
        <v>1</v>
      </c>
      <c r="K2375">
        <v>0</v>
      </c>
      <c r="L2375">
        <v>4</v>
      </c>
      <c r="M2375" t="s">
        <v>972</v>
      </c>
      <c r="O2375" s="101">
        <f>IF(ISBLANK(C2375),O2374,IF(COUNTIF(C$2:C2375,C2375)&gt;1,O2374,1+MAX(O2374,0)))</f>
        <v>61</v>
      </c>
      <c r="P2375" s="45">
        <f t="shared" si="814"/>
        <v>34</v>
      </c>
      <c r="Q2375" s="33" t="str">
        <f t="shared" si="815"/>
        <v/>
      </c>
      <c r="R2375" s="33">
        <f t="shared" si="816"/>
        <v>10</v>
      </c>
      <c r="S2375" s="33" t="str">
        <f t="shared" si="817"/>
        <v>142_10</v>
      </c>
      <c r="T2375" s="35" t="str">
        <f t="shared" si="818"/>
        <v>142PM</v>
      </c>
      <c r="U2375" s="35" t="str">
        <f t="shared" si="819"/>
        <v>142PMNS</v>
      </c>
      <c r="V2375" s="35" t="str">
        <f t="shared" si="835"/>
        <v>2I</v>
      </c>
      <c r="W2375" s="35" t="str">
        <f t="shared" si="828"/>
        <v>142PM2I122</v>
      </c>
      <c r="X2375" s="388">
        <f t="shared" si="829"/>
        <v>0</v>
      </c>
      <c r="Y2375" s="388">
        <f t="shared" si="830"/>
        <v>4</v>
      </c>
      <c r="Z2375" s="280" t="str">
        <f t="shared" si="821"/>
        <v/>
      </c>
      <c r="AA2375" s="280" t="str">
        <f t="shared" si="822"/>
        <v/>
      </c>
      <c r="AB2375" s="389" t="str">
        <f t="shared" si="831"/>
        <v/>
      </c>
      <c r="AC2375" s="389" t="str">
        <f t="shared" si="832"/>
        <v/>
      </c>
      <c r="AD2375" s="390" t="str">
        <f t="shared" si="823"/>
        <v/>
      </c>
      <c r="AE2375" s="282">
        <f t="shared" si="824"/>
        <v>0</v>
      </c>
      <c r="AF2375" s="359">
        <f t="shared" si="825"/>
        <v>0</v>
      </c>
      <c r="AG2375" s="280">
        <f t="shared" si="826"/>
        <v>0</v>
      </c>
      <c r="AH2375" s="280">
        <f t="shared" si="820"/>
        <v>0</v>
      </c>
      <c r="AI2375" s="280">
        <f>IF(ISBLANK(T2375),AI2374,IF(COUNTIF(T$2:T2375,T2375)&gt;1,AI2374,1+MAX(AI2374,0)))</f>
        <v>64</v>
      </c>
      <c r="AL2375" s="391" t="str">
        <f t="shared" si="833"/>
        <v/>
      </c>
      <c r="AM2375" s="391" t="str">
        <f t="shared" si="834"/>
        <v/>
      </c>
      <c r="AO2375" s="310" t="str">
        <f t="shared" si="827"/>
        <v/>
      </c>
      <c r="AP2375" s="310">
        <f>SUM(AO$1:AO2375)</f>
        <v>0</v>
      </c>
      <c r="AQ2375" s="310">
        <f>SUM(AK$2:AK2375)</f>
        <v>18</v>
      </c>
      <c r="AR2375" s="310">
        <f>COUNTA(AJ$2:AJ2375)</f>
        <v>18</v>
      </c>
      <c r="AS2375" s="312"/>
      <c r="AT2375" s="312"/>
      <c r="AU2375" s="312"/>
      <c r="AV2375" s="312"/>
      <c r="AW2375" s="312"/>
      <c r="AZ2375">
        <v>0</v>
      </c>
      <c r="BA2375">
        <v>4</v>
      </c>
    </row>
    <row r="2376" spans="1:53" x14ac:dyDescent="0.25">
      <c r="A2376">
        <v>142</v>
      </c>
      <c r="B2376" t="s">
        <v>66</v>
      </c>
      <c r="C2376" t="s">
        <v>695</v>
      </c>
      <c r="D2376"/>
      <c r="E2376">
        <v>1</v>
      </c>
      <c r="F2376">
        <v>2</v>
      </c>
      <c r="G2376">
        <v>3</v>
      </c>
      <c r="H2376">
        <v>6</v>
      </c>
      <c r="I2376">
        <v>1</v>
      </c>
      <c r="J2376">
        <v>1</v>
      </c>
      <c r="K2376">
        <v>4</v>
      </c>
      <c r="L2376">
        <v>5</v>
      </c>
      <c r="M2376" t="s">
        <v>972</v>
      </c>
      <c r="O2376" s="101">
        <f>IF(ISBLANK(C2376),O2375,IF(COUNTIF(C$2:C2376,C2376)&gt;1,O2375,1+MAX(O2375,0)))</f>
        <v>61</v>
      </c>
      <c r="P2376" s="45">
        <f t="shared" si="814"/>
        <v>34</v>
      </c>
      <c r="Q2376" s="33" t="str">
        <f t="shared" si="815"/>
        <v/>
      </c>
      <c r="R2376" s="33">
        <f t="shared" si="816"/>
        <v>10</v>
      </c>
      <c r="S2376" s="33" t="str">
        <f t="shared" si="817"/>
        <v>142_10</v>
      </c>
      <c r="T2376" s="35" t="str">
        <f t="shared" si="818"/>
        <v>142PM</v>
      </c>
      <c r="U2376" s="35" t="str">
        <f t="shared" si="819"/>
        <v>142PMEW</v>
      </c>
      <c r="V2376" s="35" t="str">
        <f t="shared" si="835"/>
        <v>2I</v>
      </c>
      <c r="W2376" s="35" t="str">
        <f t="shared" si="828"/>
        <v>142PM2I123</v>
      </c>
      <c r="X2376" s="388">
        <f t="shared" si="829"/>
        <v>4</v>
      </c>
      <c r="Y2376" s="388">
        <f t="shared" si="830"/>
        <v>5</v>
      </c>
      <c r="Z2376" s="280" t="str">
        <f t="shared" si="821"/>
        <v/>
      </c>
      <c r="AA2376" s="280" t="str">
        <f t="shared" si="822"/>
        <v/>
      </c>
      <c r="AB2376" s="389" t="str">
        <f t="shared" si="831"/>
        <v/>
      </c>
      <c r="AC2376" s="389" t="str">
        <f t="shared" si="832"/>
        <v/>
      </c>
      <c r="AD2376" s="390" t="str">
        <f t="shared" si="823"/>
        <v/>
      </c>
      <c r="AE2376" s="282">
        <f t="shared" si="824"/>
        <v>0</v>
      </c>
      <c r="AF2376" s="359">
        <f t="shared" si="825"/>
        <v>0</v>
      </c>
      <c r="AG2376" s="280">
        <f t="shared" si="826"/>
        <v>0</v>
      </c>
      <c r="AH2376" s="280">
        <f t="shared" si="820"/>
        <v>0</v>
      </c>
      <c r="AI2376" s="280">
        <f>IF(ISBLANK(T2376),AI2375,IF(COUNTIF(T$2:T2376,T2376)&gt;1,AI2375,1+MAX(AI2375,0)))</f>
        <v>64</v>
      </c>
      <c r="AL2376" s="391" t="str">
        <f t="shared" si="833"/>
        <v/>
      </c>
      <c r="AM2376" s="391" t="str">
        <f t="shared" si="834"/>
        <v/>
      </c>
      <c r="AO2376" s="310" t="str">
        <f t="shared" si="827"/>
        <v/>
      </c>
      <c r="AP2376" s="310">
        <f>SUM(AO$1:AO2376)</f>
        <v>0</v>
      </c>
      <c r="AQ2376" s="310">
        <f>SUM(AK$2:AK2376)</f>
        <v>18</v>
      </c>
      <c r="AR2376" s="310">
        <f>COUNTA(AJ$2:AJ2376)</f>
        <v>18</v>
      </c>
      <c r="AS2376" s="312"/>
      <c r="AT2376" s="312"/>
      <c r="AU2376" s="312"/>
      <c r="AV2376" s="312"/>
      <c r="AW2376" s="312"/>
      <c r="AZ2376">
        <v>4</v>
      </c>
      <c r="BA2376">
        <v>5</v>
      </c>
    </row>
    <row r="2377" spans="1:53" x14ac:dyDescent="0.25">
      <c r="A2377">
        <v>142</v>
      </c>
      <c r="B2377" t="s">
        <v>66</v>
      </c>
      <c r="C2377" t="s">
        <v>695</v>
      </c>
      <c r="D2377"/>
      <c r="E2377">
        <v>1</v>
      </c>
      <c r="F2377">
        <v>2</v>
      </c>
      <c r="G2377">
        <v>4</v>
      </c>
      <c r="H2377">
        <v>4</v>
      </c>
      <c r="I2377">
        <v>0</v>
      </c>
      <c r="J2377">
        <v>0</v>
      </c>
      <c r="K2377">
        <v>1</v>
      </c>
      <c r="L2377">
        <v>4</v>
      </c>
      <c r="M2377" t="s">
        <v>972</v>
      </c>
      <c r="O2377" s="101">
        <f>IF(ISBLANK(C2377),O2376,IF(COUNTIF(C$2:C2377,C2377)&gt;1,O2376,1+MAX(O2376,0)))</f>
        <v>61</v>
      </c>
      <c r="P2377" s="45">
        <f t="shared" si="814"/>
        <v>34</v>
      </c>
      <c r="Q2377" s="33" t="str">
        <f t="shared" si="815"/>
        <v/>
      </c>
      <c r="R2377" s="33">
        <f t="shared" si="816"/>
        <v>10</v>
      </c>
      <c r="S2377" s="33" t="str">
        <f t="shared" si="817"/>
        <v>142_10</v>
      </c>
      <c r="T2377" s="35" t="str">
        <f t="shared" si="818"/>
        <v>142PM</v>
      </c>
      <c r="U2377" s="35" t="str">
        <f t="shared" si="819"/>
        <v>142PMEW</v>
      </c>
      <c r="V2377" s="35" t="str">
        <f t="shared" si="835"/>
        <v>2I</v>
      </c>
      <c r="W2377" s="35" t="str">
        <f t="shared" si="828"/>
        <v>142PM2I124</v>
      </c>
      <c r="X2377" s="388">
        <f t="shared" si="829"/>
        <v>1</v>
      </c>
      <c r="Y2377" s="388">
        <f t="shared" si="830"/>
        <v>4</v>
      </c>
      <c r="Z2377" s="280" t="str">
        <f t="shared" si="821"/>
        <v/>
      </c>
      <c r="AA2377" s="280" t="str">
        <f t="shared" si="822"/>
        <v/>
      </c>
      <c r="AB2377" s="389" t="str">
        <f t="shared" si="831"/>
        <v/>
      </c>
      <c r="AC2377" s="389" t="str">
        <f t="shared" si="832"/>
        <v/>
      </c>
      <c r="AD2377" s="390" t="str">
        <f t="shared" si="823"/>
        <v/>
      </c>
      <c r="AE2377" s="282">
        <f t="shared" si="824"/>
        <v>0</v>
      </c>
      <c r="AF2377" s="359">
        <f t="shared" si="825"/>
        <v>0</v>
      </c>
      <c r="AG2377" s="280">
        <f t="shared" si="826"/>
        <v>0</v>
      </c>
      <c r="AH2377" s="280">
        <f t="shared" si="820"/>
        <v>0</v>
      </c>
      <c r="AI2377" s="280">
        <f>IF(ISBLANK(T2377),AI2376,IF(COUNTIF(T$2:T2377,T2377)&gt;1,AI2376,1+MAX(AI2376,0)))</f>
        <v>64</v>
      </c>
      <c r="AL2377" s="391" t="str">
        <f t="shared" si="833"/>
        <v/>
      </c>
      <c r="AM2377" s="391" t="str">
        <f t="shared" si="834"/>
        <v/>
      </c>
      <c r="AO2377" s="310" t="str">
        <f t="shared" si="827"/>
        <v/>
      </c>
      <c r="AP2377" s="310">
        <f>SUM(AO$1:AO2377)</f>
        <v>0</v>
      </c>
      <c r="AQ2377" s="310">
        <f>SUM(AK$2:AK2377)</f>
        <v>18</v>
      </c>
      <c r="AR2377" s="310">
        <f>COUNTA(AJ$2:AJ2377)</f>
        <v>18</v>
      </c>
      <c r="AS2377" s="312"/>
      <c r="AT2377" s="312"/>
      <c r="AU2377" s="312"/>
      <c r="AV2377" s="312"/>
      <c r="AW2377" s="312"/>
      <c r="AZ2377">
        <v>1</v>
      </c>
      <c r="BA2377">
        <v>4</v>
      </c>
    </row>
    <row r="2378" spans="1:53" x14ac:dyDescent="0.25">
      <c r="A2378">
        <v>142</v>
      </c>
      <c r="B2378" t="s">
        <v>66</v>
      </c>
      <c r="C2378" t="s">
        <v>695</v>
      </c>
      <c r="D2378"/>
      <c r="E2378">
        <v>1</v>
      </c>
      <c r="F2378">
        <v>3</v>
      </c>
      <c r="G2378">
        <v>1</v>
      </c>
      <c r="H2378">
        <v>3</v>
      </c>
      <c r="I2378">
        <v>0</v>
      </c>
      <c r="J2378">
        <v>0</v>
      </c>
      <c r="K2378">
        <v>2</v>
      </c>
      <c r="L2378">
        <v>3</v>
      </c>
      <c r="M2378" t="s">
        <v>972</v>
      </c>
      <c r="O2378" s="101">
        <f>IF(ISBLANK(C2378),O2377,IF(COUNTIF(C$2:C2378,C2378)&gt;1,O2377,1+MAX(O2377,0)))</f>
        <v>61</v>
      </c>
      <c r="P2378" s="45">
        <f t="shared" si="814"/>
        <v>34</v>
      </c>
      <c r="Q2378" s="33" t="str">
        <f t="shared" si="815"/>
        <v/>
      </c>
      <c r="R2378" s="33">
        <f t="shared" si="816"/>
        <v>11</v>
      </c>
      <c r="S2378" s="33" t="str">
        <f t="shared" si="817"/>
        <v>142_11</v>
      </c>
      <c r="T2378" s="35" t="str">
        <f t="shared" si="818"/>
        <v>142PM</v>
      </c>
      <c r="U2378" s="35" t="str">
        <f t="shared" si="819"/>
        <v>142PMNS</v>
      </c>
      <c r="V2378" s="35" t="str">
        <f t="shared" si="835"/>
        <v>2I</v>
      </c>
      <c r="W2378" s="35" t="str">
        <f t="shared" si="828"/>
        <v>142PM2I131</v>
      </c>
      <c r="X2378" s="388">
        <f t="shared" si="829"/>
        <v>2</v>
      </c>
      <c r="Y2378" s="388">
        <f t="shared" si="830"/>
        <v>3</v>
      </c>
      <c r="Z2378" s="280" t="str">
        <f t="shared" si="821"/>
        <v/>
      </c>
      <c r="AA2378" s="280" t="str">
        <f t="shared" si="822"/>
        <v/>
      </c>
      <c r="AB2378" s="389" t="str">
        <f t="shared" si="831"/>
        <v/>
      </c>
      <c r="AC2378" s="389" t="str">
        <f t="shared" si="832"/>
        <v/>
      </c>
      <c r="AD2378" s="390" t="str">
        <f t="shared" si="823"/>
        <v/>
      </c>
      <c r="AE2378" s="282">
        <f t="shared" si="824"/>
        <v>0</v>
      </c>
      <c r="AF2378" s="359">
        <f t="shared" si="825"/>
        <v>0</v>
      </c>
      <c r="AG2378" s="280">
        <f t="shared" si="826"/>
        <v>0</v>
      </c>
      <c r="AH2378" s="280">
        <f t="shared" si="820"/>
        <v>0</v>
      </c>
      <c r="AI2378" s="280">
        <f>IF(ISBLANK(T2378),AI2377,IF(COUNTIF(T$2:T2378,T2378)&gt;1,AI2377,1+MAX(AI2377,0)))</f>
        <v>64</v>
      </c>
      <c r="AL2378" s="391" t="str">
        <f t="shared" si="833"/>
        <v/>
      </c>
      <c r="AM2378" s="391" t="str">
        <f t="shared" si="834"/>
        <v/>
      </c>
      <c r="AO2378" s="310" t="str">
        <f t="shared" si="827"/>
        <v/>
      </c>
      <c r="AP2378" s="310">
        <f>SUM(AO$1:AO2378)</f>
        <v>0</v>
      </c>
      <c r="AQ2378" s="310">
        <f>SUM(AK$2:AK2378)</f>
        <v>18</v>
      </c>
      <c r="AR2378" s="310">
        <f>COUNTA(AJ$2:AJ2378)</f>
        <v>18</v>
      </c>
      <c r="AS2378" s="312"/>
      <c r="AT2378" s="312"/>
      <c r="AU2378" s="312"/>
      <c r="AV2378" s="312"/>
      <c r="AW2378" s="312"/>
      <c r="AZ2378">
        <v>2</v>
      </c>
      <c r="BA2378">
        <v>3</v>
      </c>
    </row>
    <row r="2379" spans="1:53" x14ac:dyDescent="0.25">
      <c r="A2379">
        <v>142</v>
      </c>
      <c r="B2379" t="s">
        <v>66</v>
      </c>
      <c r="C2379" t="s">
        <v>695</v>
      </c>
      <c r="D2379"/>
      <c r="E2379">
        <v>1</v>
      </c>
      <c r="F2379">
        <v>3</v>
      </c>
      <c r="G2379">
        <v>2</v>
      </c>
      <c r="H2379">
        <v>4</v>
      </c>
      <c r="I2379">
        <v>0</v>
      </c>
      <c r="J2379">
        <v>3</v>
      </c>
      <c r="K2379">
        <v>0</v>
      </c>
      <c r="L2379">
        <v>4</v>
      </c>
      <c r="M2379" t="s">
        <v>972</v>
      </c>
      <c r="O2379" s="101">
        <f>IF(ISBLANK(C2379),O2378,IF(COUNTIF(C$2:C2379,C2379)&gt;1,O2378,1+MAX(O2378,0)))</f>
        <v>61</v>
      </c>
      <c r="P2379" s="45">
        <f t="shared" si="814"/>
        <v>34</v>
      </c>
      <c r="Q2379" s="33" t="str">
        <f t="shared" si="815"/>
        <v/>
      </c>
      <c r="R2379" s="33">
        <f t="shared" si="816"/>
        <v>11</v>
      </c>
      <c r="S2379" s="33" t="str">
        <f t="shared" si="817"/>
        <v>142_11</v>
      </c>
      <c r="T2379" s="35" t="str">
        <f t="shared" si="818"/>
        <v>142PM</v>
      </c>
      <c r="U2379" s="35" t="str">
        <f t="shared" si="819"/>
        <v>142PMNS</v>
      </c>
      <c r="V2379" s="35" t="str">
        <f t="shared" si="835"/>
        <v>2I</v>
      </c>
      <c r="W2379" s="35" t="str">
        <f t="shared" si="828"/>
        <v>142PM2I132</v>
      </c>
      <c r="X2379" s="388">
        <f t="shared" si="829"/>
        <v>0</v>
      </c>
      <c r="Y2379" s="388">
        <f t="shared" si="830"/>
        <v>4</v>
      </c>
      <c r="Z2379" s="280" t="str">
        <f t="shared" si="821"/>
        <v/>
      </c>
      <c r="AA2379" s="280" t="str">
        <f t="shared" si="822"/>
        <v/>
      </c>
      <c r="AB2379" s="389" t="str">
        <f t="shared" si="831"/>
        <v/>
      </c>
      <c r="AC2379" s="389" t="str">
        <f t="shared" si="832"/>
        <v/>
      </c>
      <c r="AD2379" s="390" t="str">
        <f t="shared" si="823"/>
        <v/>
      </c>
      <c r="AE2379" s="282">
        <f t="shared" si="824"/>
        <v>0</v>
      </c>
      <c r="AF2379" s="359">
        <f t="shared" si="825"/>
        <v>0</v>
      </c>
      <c r="AG2379" s="280">
        <f t="shared" si="826"/>
        <v>0</v>
      </c>
      <c r="AH2379" s="280">
        <f t="shared" si="820"/>
        <v>0</v>
      </c>
      <c r="AI2379" s="280">
        <f>IF(ISBLANK(T2379),AI2378,IF(COUNTIF(T$2:T2379,T2379)&gt;1,AI2378,1+MAX(AI2378,0)))</f>
        <v>64</v>
      </c>
      <c r="AL2379" s="391" t="str">
        <f t="shared" si="833"/>
        <v/>
      </c>
      <c r="AM2379" s="391" t="str">
        <f t="shared" si="834"/>
        <v/>
      </c>
      <c r="AO2379" s="310" t="str">
        <f t="shared" si="827"/>
        <v/>
      </c>
      <c r="AP2379" s="310">
        <f>SUM(AO$1:AO2379)</f>
        <v>0</v>
      </c>
      <c r="AQ2379" s="310">
        <f>SUM(AK$2:AK2379)</f>
        <v>18</v>
      </c>
      <c r="AR2379" s="310">
        <f>COUNTA(AJ$2:AJ2379)</f>
        <v>18</v>
      </c>
      <c r="AS2379" s="312"/>
      <c r="AT2379" s="312"/>
      <c r="AU2379" s="312"/>
      <c r="AV2379" s="312"/>
      <c r="AW2379" s="312"/>
      <c r="AZ2379">
        <v>0</v>
      </c>
      <c r="BA2379">
        <v>4</v>
      </c>
    </row>
    <row r="2380" spans="1:53" x14ac:dyDescent="0.25">
      <c r="A2380">
        <v>142</v>
      </c>
      <c r="B2380" t="s">
        <v>66</v>
      </c>
      <c r="C2380" t="s">
        <v>695</v>
      </c>
      <c r="D2380"/>
      <c r="E2380">
        <v>1</v>
      </c>
      <c r="F2380">
        <v>3</v>
      </c>
      <c r="G2380">
        <v>3</v>
      </c>
      <c r="H2380">
        <v>8</v>
      </c>
      <c r="I2380">
        <v>1</v>
      </c>
      <c r="J2380">
        <v>1</v>
      </c>
      <c r="K2380">
        <v>3</v>
      </c>
      <c r="L2380">
        <v>8</v>
      </c>
      <c r="M2380" t="s">
        <v>972</v>
      </c>
      <c r="O2380" s="101">
        <f>IF(ISBLANK(C2380),O2379,IF(COUNTIF(C$2:C2380,C2380)&gt;1,O2379,1+MAX(O2379,0)))</f>
        <v>61</v>
      </c>
      <c r="P2380" s="45">
        <f t="shared" si="814"/>
        <v>34</v>
      </c>
      <c r="Q2380" s="33" t="str">
        <f t="shared" si="815"/>
        <v/>
      </c>
      <c r="R2380" s="33">
        <f t="shared" si="816"/>
        <v>11</v>
      </c>
      <c r="S2380" s="33" t="str">
        <f t="shared" si="817"/>
        <v>142_11</v>
      </c>
      <c r="T2380" s="35" t="str">
        <f t="shared" si="818"/>
        <v>142PM</v>
      </c>
      <c r="U2380" s="35" t="str">
        <f t="shared" si="819"/>
        <v>142PMEW</v>
      </c>
      <c r="V2380" s="35" t="str">
        <f t="shared" si="835"/>
        <v>2I</v>
      </c>
      <c r="W2380" s="35" t="str">
        <f t="shared" si="828"/>
        <v>142PM2I133</v>
      </c>
      <c r="X2380" s="388">
        <f t="shared" si="829"/>
        <v>3</v>
      </c>
      <c r="Y2380" s="388">
        <f t="shared" si="830"/>
        <v>8</v>
      </c>
      <c r="Z2380" s="280" t="str">
        <f t="shared" si="821"/>
        <v/>
      </c>
      <c r="AA2380" s="280" t="str">
        <f t="shared" si="822"/>
        <v/>
      </c>
      <c r="AB2380" s="389" t="str">
        <f t="shared" si="831"/>
        <v/>
      </c>
      <c r="AC2380" s="389" t="str">
        <f t="shared" si="832"/>
        <v/>
      </c>
      <c r="AD2380" s="390" t="str">
        <f t="shared" si="823"/>
        <v/>
      </c>
      <c r="AE2380" s="282">
        <f t="shared" si="824"/>
        <v>0</v>
      </c>
      <c r="AF2380" s="359">
        <f t="shared" si="825"/>
        <v>0</v>
      </c>
      <c r="AG2380" s="280">
        <f t="shared" si="826"/>
        <v>0</v>
      </c>
      <c r="AH2380" s="280">
        <f t="shared" si="820"/>
        <v>0</v>
      </c>
      <c r="AI2380" s="280">
        <f>IF(ISBLANK(T2380),AI2379,IF(COUNTIF(T$2:T2380,T2380)&gt;1,AI2379,1+MAX(AI2379,0)))</f>
        <v>64</v>
      </c>
      <c r="AL2380" s="391" t="str">
        <f t="shared" si="833"/>
        <v/>
      </c>
      <c r="AM2380" s="391" t="str">
        <f t="shared" si="834"/>
        <v/>
      </c>
      <c r="AO2380" s="310" t="str">
        <f t="shared" si="827"/>
        <v/>
      </c>
      <c r="AP2380" s="310">
        <f>SUM(AO$1:AO2380)</f>
        <v>0</v>
      </c>
      <c r="AQ2380" s="310">
        <f>SUM(AK$2:AK2380)</f>
        <v>18</v>
      </c>
      <c r="AR2380" s="310">
        <f>COUNTA(AJ$2:AJ2380)</f>
        <v>18</v>
      </c>
      <c r="AS2380" s="312"/>
      <c r="AT2380" s="312"/>
      <c r="AU2380" s="312"/>
      <c r="AV2380" s="312"/>
      <c r="AW2380" s="312"/>
      <c r="AZ2380">
        <v>3</v>
      </c>
      <c r="BA2380">
        <v>8</v>
      </c>
    </row>
    <row r="2381" spans="1:53" x14ac:dyDescent="0.25">
      <c r="A2381">
        <v>142</v>
      </c>
      <c r="B2381" t="s">
        <v>66</v>
      </c>
      <c r="C2381" t="s">
        <v>695</v>
      </c>
      <c r="D2381"/>
      <c r="E2381">
        <v>1</v>
      </c>
      <c r="F2381">
        <v>3</v>
      </c>
      <c r="G2381">
        <v>4</v>
      </c>
      <c r="H2381">
        <v>5</v>
      </c>
      <c r="I2381">
        <v>1</v>
      </c>
      <c r="J2381">
        <v>2</v>
      </c>
      <c r="K2381">
        <v>1</v>
      </c>
      <c r="L2381">
        <v>5</v>
      </c>
      <c r="M2381" t="s">
        <v>972</v>
      </c>
      <c r="O2381" s="101">
        <f>IF(ISBLANK(C2381),O2380,IF(COUNTIF(C$2:C2381,C2381)&gt;1,O2380,1+MAX(O2380,0)))</f>
        <v>61</v>
      </c>
      <c r="P2381" s="45">
        <f t="shared" si="814"/>
        <v>34</v>
      </c>
      <c r="Q2381" s="33" t="str">
        <f t="shared" si="815"/>
        <v/>
      </c>
      <c r="R2381" s="33">
        <f t="shared" si="816"/>
        <v>11</v>
      </c>
      <c r="S2381" s="33" t="str">
        <f t="shared" si="817"/>
        <v>142_11</v>
      </c>
      <c r="T2381" s="35" t="str">
        <f t="shared" si="818"/>
        <v>142PM</v>
      </c>
      <c r="U2381" s="35" t="str">
        <f t="shared" si="819"/>
        <v>142PMEW</v>
      </c>
      <c r="V2381" s="35" t="str">
        <f t="shared" si="835"/>
        <v>2I</v>
      </c>
      <c r="W2381" s="35" t="str">
        <f t="shared" si="828"/>
        <v>142PM2I134</v>
      </c>
      <c r="X2381" s="388">
        <f t="shared" si="829"/>
        <v>1</v>
      </c>
      <c r="Y2381" s="388">
        <f t="shared" si="830"/>
        <v>5</v>
      </c>
      <c r="Z2381" s="280" t="str">
        <f t="shared" si="821"/>
        <v/>
      </c>
      <c r="AA2381" s="280" t="str">
        <f t="shared" si="822"/>
        <v/>
      </c>
      <c r="AB2381" s="389" t="str">
        <f t="shared" si="831"/>
        <v/>
      </c>
      <c r="AC2381" s="389" t="str">
        <f t="shared" si="832"/>
        <v/>
      </c>
      <c r="AD2381" s="390" t="str">
        <f t="shared" si="823"/>
        <v/>
      </c>
      <c r="AE2381" s="282">
        <f t="shared" si="824"/>
        <v>0</v>
      </c>
      <c r="AF2381" s="359">
        <f t="shared" si="825"/>
        <v>0</v>
      </c>
      <c r="AG2381" s="280">
        <f t="shared" si="826"/>
        <v>0</v>
      </c>
      <c r="AH2381" s="280">
        <f t="shared" si="820"/>
        <v>0</v>
      </c>
      <c r="AI2381" s="280">
        <f>IF(ISBLANK(T2381),AI2380,IF(COUNTIF(T$2:T2381,T2381)&gt;1,AI2380,1+MAX(AI2380,0)))</f>
        <v>64</v>
      </c>
      <c r="AL2381" s="391" t="str">
        <f t="shared" si="833"/>
        <v/>
      </c>
      <c r="AM2381" s="391" t="str">
        <f t="shared" si="834"/>
        <v/>
      </c>
      <c r="AO2381" s="310" t="str">
        <f t="shared" si="827"/>
        <v/>
      </c>
      <c r="AP2381" s="310">
        <f>SUM(AO$1:AO2381)</f>
        <v>0</v>
      </c>
      <c r="AQ2381" s="310">
        <f>SUM(AK$2:AK2381)</f>
        <v>18</v>
      </c>
      <c r="AR2381" s="310">
        <f>COUNTA(AJ$2:AJ2381)</f>
        <v>18</v>
      </c>
      <c r="AS2381" s="312"/>
      <c r="AT2381" s="312"/>
      <c r="AU2381" s="312"/>
      <c r="AV2381" s="312"/>
      <c r="AW2381" s="312"/>
      <c r="AZ2381">
        <v>1</v>
      </c>
      <c r="BA2381">
        <v>5</v>
      </c>
    </row>
    <row r="2382" spans="1:53" x14ac:dyDescent="0.25">
      <c r="A2382">
        <v>142</v>
      </c>
      <c r="B2382" t="s">
        <v>66</v>
      </c>
      <c r="C2382" t="s">
        <v>695</v>
      </c>
      <c r="D2382"/>
      <c r="E2382">
        <v>1</v>
      </c>
      <c r="F2382">
        <v>4</v>
      </c>
      <c r="G2382">
        <v>1</v>
      </c>
      <c r="H2382">
        <v>1</v>
      </c>
      <c r="I2382">
        <v>0</v>
      </c>
      <c r="J2382">
        <v>0</v>
      </c>
      <c r="K2382">
        <v>0</v>
      </c>
      <c r="L2382">
        <v>1</v>
      </c>
      <c r="M2382" t="s">
        <v>972</v>
      </c>
      <c r="O2382" s="101">
        <f>IF(ISBLANK(C2382),O2381,IF(COUNTIF(C$2:C2382,C2382)&gt;1,O2381,1+MAX(O2381,0)))</f>
        <v>61</v>
      </c>
      <c r="P2382" s="45">
        <f t="shared" si="814"/>
        <v>34</v>
      </c>
      <c r="Q2382" s="33" t="str">
        <f t="shared" si="815"/>
        <v/>
      </c>
      <c r="R2382" s="33">
        <f t="shared" si="816"/>
        <v>12</v>
      </c>
      <c r="S2382" s="33" t="str">
        <f t="shared" si="817"/>
        <v>142_12</v>
      </c>
      <c r="T2382" s="35" t="str">
        <f t="shared" si="818"/>
        <v>142PM</v>
      </c>
      <c r="U2382" s="35" t="str">
        <f t="shared" si="819"/>
        <v>142PMNS</v>
      </c>
      <c r="V2382" s="35" t="str">
        <f t="shared" si="835"/>
        <v>2I</v>
      </c>
      <c r="W2382" s="35" t="str">
        <f t="shared" si="828"/>
        <v>142PM2I141</v>
      </c>
      <c r="X2382" s="388">
        <f t="shared" si="829"/>
        <v>0</v>
      </c>
      <c r="Y2382" s="388">
        <f t="shared" si="830"/>
        <v>1</v>
      </c>
      <c r="Z2382" s="280" t="str">
        <f t="shared" si="821"/>
        <v/>
      </c>
      <c r="AA2382" s="280" t="str">
        <f t="shared" si="822"/>
        <v/>
      </c>
      <c r="AB2382" s="389" t="str">
        <f t="shared" si="831"/>
        <v/>
      </c>
      <c r="AC2382" s="389" t="str">
        <f t="shared" si="832"/>
        <v/>
      </c>
      <c r="AD2382" s="390" t="str">
        <f t="shared" si="823"/>
        <v/>
      </c>
      <c r="AE2382" s="282">
        <f t="shared" si="824"/>
        <v>0</v>
      </c>
      <c r="AF2382" s="359">
        <f t="shared" si="825"/>
        <v>0</v>
      </c>
      <c r="AG2382" s="280">
        <f t="shared" si="826"/>
        <v>0</v>
      </c>
      <c r="AH2382" s="280">
        <f t="shared" si="820"/>
        <v>0</v>
      </c>
      <c r="AI2382" s="280">
        <f>IF(ISBLANK(T2382),AI2381,IF(COUNTIF(T$2:T2382,T2382)&gt;1,AI2381,1+MAX(AI2381,0)))</f>
        <v>64</v>
      </c>
      <c r="AL2382" s="391" t="str">
        <f t="shared" si="833"/>
        <v/>
      </c>
      <c r="AM2382" s="391" t="str">
        <f t="shared" si="834"/>
        <v/>
      </c>
      <c r="AO2382" s="310" t="str">
        <f t="shared" si="827"/>
        <v/>
      </c>
      <c r="AP2382" s="310">
        <f>SUM(AO$1:AO2382)</f>
        <v>0</v>
      </c>
      <c r="AQ2382" s="310">
        <f>SUM(AK$2:AK2382)</f>
        <v>18</v>
      </c>
      <c r="AR2382" s="310">
        <f>COUNTA(AJ$2:AJ2382)</f>
        <v>18</v>
      </c>
      <c r="AS2382" s="312"/>
      <c r="AT2382" s="312"/>
      <c r="AU2382" s="312"/>
      <c r="AV2382" s="312"/>
      <c r="AW2382" s="312"/>
      <c r="AZ2382">
        <v>0</v>
      </c>
      <c r="BA2382">
        <v>1</v>
      </c>
    </row>
    <row r="2383" spans="1:53" x14ac:dyDescent="0.25">
      <c r="A2383">
        <v>142</v>
      </c>
      <c r="B2383" t="s">
        <v>66</v>
      </c>
      <c r="C2383" t="s">
        <v>695</v>
      </c>
      <c r="D2383"/>
      <c r="E2383">
        <v>1</v>
      </c>
      <c r="F2383">
        <v>4</v>
      </c>
      <c r="G2383">
        <v>2</v>
      </c>
      <c r="H2383">
        <v>3</v>
      </c>
      <c r="I2383">
        <v>1</v>
      </c>
      <c r="J2383">
        <v>0</v>
      </c>
      <c r="K2383">
        <v>2</v>
      </c>
      <c r="L2383">
        <v>3</v>
      </c>
      <c r="M2383" t="s">
        <v>972</v>
      </c>
      <c r="O2383" s="101">
        <f>IF(ISBLANK(C2383),O2382,IF(COUNTIF(C$2:C2383,C2383)&gt;1,O2382,1+MAX(O2382,0)))</f>
        <v>61</v>
      </c>
      <c r="P2383" s="45">
        <f t="shared" si="814"/>
        <v>34</v>
      </c>
      <c r="Q2383" s="33" t="str">
        <f t="shared" si="815"/>
        <v/>
      </c>
      <c r="R2383" s="33">
        <f t="shared" si="816"/>
        <v>12</v>
      </c>
      <c r="S2383" s="33" t="str">
        <f t="shared" si="817"/>
        <v>142_12</v>
      </c>
      <c r="T2383" s="35" t="str">
        <f t="shared" si="818"/>
        <v>142PM</v>
      </c>
      <c r="U2383" s="35" t="str">
        <f t="shared" si="819"/>
        <v>142PMNS</v>
      </c>
      <c r="V2383" s="35" t="str">
        <f t="shared" si="835"/>
        <v>2I</v>
      </c>
      <c r="W2383" s="35" t="str">
        <f t="shared" si="828"/>
        <v>142PM2I142</v>
      </c>
      <c r="X2383" s="388">
        <f t="shared" si="829"/>
        <v>2</v>
      </c>
      <c r="Y2383" s="388">
        <f t="shared" si="830"/>
        <v>3</v>
      </c>
      <c r="Z2383" s="280" t="str">
        <f t="shared" si="821"/>
        <v/>
      </c>
      <c r="AA2383" s="280" t="str">
        <f t="shared" si="822"/>
        <v/>
      </c>
      <c r="AB2383" s="389" t="str">
        <f t="shared" si="831"/>
        <v/>
      </c>
      <c r="AC2383" s="389" t="str">
        <f t="shared" si="832"/>
        <v/>
      </c>
      <c r="AD2383" s="390" t="str">
        <f t="shared" si="823"/>
        <v/>
      </c>
      <c r="AE2383" s="282">
        <f t="shared" si="824"/>
        <v>0</v>
      </c>
      <c r="AF2383" s="359">
        <f t="shared" si="825"/>
        <v>0</v>
      </c>
      <c r="AG2383" s="280">
        <f t="shared" si="826"/>
        <v>0</v>
      </c>
      <c r="AH2383" s="280">
        <f t="shared" si="820"/>
        <v>0</v>
      </c>
      <c r="AI2383" s="280">
        <f>IF(ISBLANK(T2383),AI2382,IF(COUNTIF(T$2:T2383,T2383)&gt;1,AI2382,1+MAX(AI2382,0)))</f>
        <v>64</v>
      </c>
      <c r="AL2383" s="391" t="str">
        <f t="shared" si="833"/>
        <v/>
      </c>
      <c r="AM2383" s="391" t="str">
        <f t="shared" si="834"/>
        <v/>
      </c>
      <c r="AO2383" s="310" t="str">
        <f t="shared" si="827"/>
        <v/>
      </c>
      <c r="AP2383" s="310">
        <f>SUM(AO$1:AO2383)</f>
        <v>0</v>
      </c>
      <c r="AQ2383" s="310">
        <f>SUM(AK$2:AK2383)</f>
        <v>18</v>
      </c>
      <c r="AR2383" s="310">
        <f>COUNTA(AJ$2:AJ2383)</f>
        <v>18</v>
      </c>
      <c r="AS2383" s="312"/>
      <c r="AT2383" s="312"/>
      <c r="AU2383" s="312"/>
      <c r="AV2383" s="312"/>
      <c r="AW2383" s="312"/>
      <c r="AZ2383">
        <v>2</v>
      </c>
      <c r="BA2383">
        <v>3</v>
      </c>
    </row>
    <row r="2384" spans="1:53" x14ac:dyDescent="0.25">
      <c r="A2384">
        <v>142</v>
      </c>
      <c r="B2384" t="s">
        <v>66</v>
      </c>
      <c r="C2384" t="s">
        <v>695</v>
      </c>
      <c r="D2384"/>
      <c r="E2384">
        <v>1</v>
      </c>
      <c r="F2384">
        <v>4</v>
      </c>
      <c r="G2384">
        <v>3</v>
      </c>
      <c r="H2384">
        <v>3</v>
      </c>
      <c r="I2384">
        <v>0</v>
      </c>
      <c r="J2384">
        <v>0</v>
      </c>
      <c r="K2384">
        <v>0</v>
      </c>
      <c r="L2384">
        <v>3</v>
      </c>
      <c r="M2384" t="s">
        <v>972</v>
      </c>
      <c r="O2384" s="101">
        <f>IF(ISBLANK(C2384),O2383,IF(COUNTIF(C$2:C2384,C2384)&gt;1,O2383,1+MAX(O2383,0)))</f>
        <v>61</v>
      </c>
      <c r="P2384" s="45">
        <f t="shared" si="814"/>
        <v>34</v>
      </c>
      <c r="Q2384" s="33" t="str">
        <f t="shared" si="815"/>
        <v/>
      </c>
      <c r="R2384" s="33">
        <f t="shared" si="816"/>
        <v>12</v>
      </c>
      <c r="S2384" s="33" t="str">
        <f t="shared" si="817"/>
        <v>142_12</v>
      </c>
      <c r="T2384" s="35" t="str">
        <f t="shared" si="818"/>
        <v>142PM</v>
      </c>
      <c r="U2384" s="35" t="str">
        <f t="shared" si="819"/>
        <v>142PMEW</v>
      </c>
      <c r="V2384" s="35" t="str">
        <f t="shared" si="835"/>
        <v>2I</v>
      </c>
      <c r="W2384" s="35" t="str">
        <f t="shared" si="828"/>
        <v>142PM2I143</v>
      </c>
      <c r="X2384" s="388">
        <f t="shared" si="829"/>
        <v>0</v>
      </c>
      <c r="Y2384" s="388">
        <f t="shared" si="830"/>
        <v>3</v>
      </c>
      <c r="Z2384" s="280" t="str">
        <f t="shared" si="821"/>
        <v/>
      </c>
      <c r="AA2384" s="280" t="str">
        <f t="shared" si="822"/>
        <v/>
      </c>
      <c r="AB2384" s="389" t="str">
        <f t="shared" si="831"/>
        <v/>
      </c>
      <c r="AC2384" s="389" t="str">
        <f t="shared" si="832"/>
        <v/>
      </c>
      <c r="AD2384" s="390" t="str">
        <f t="shared" si="823"/>
        <v/>
      </c>
      <c r="AE2384" s="282">
        <f t="shared" si="824"/>
        <v>0</v>
      </c>
      <c r="AF2384" s="359">
        <f t="shared" si="825"/>
        <v>0</v>
      </c>
      <c r="AG2384" s="280">
        <f t="shared" si="826"/>
        <v>0</v>
      </c>
      <c r="AH2384" s="280">
        <f t="shared" si="820"/>
        <v>0</v>
      </c>
      <c r="AI2384" s="280">
        <f>IF(ISBLANK(T2384),AI2383,IF(COUNTIF(T$2:T2384,T2384)&gt;1,AI2383,1+MAX(AI2383,0)))</f>
        <v>64</v>
      </c>
      <c r="AL2384" s="391" t="str">
        <f t="shared" si="833"/>
        <v/>
      </c>
      <c r="AM2384" s="391" t="str">
        <f t="shared" si="834"/>
        <v/>
      </c>
      <c r="AO2384" s="310" t="str">
        <f t="shared" si="827"/>
        <v/>
      </c>
      <c r="AP2384" s="310">
        <f>SUM(AO$1:AO2384)</f>
        <v>0</v>
      </c>
      <c r="AQ2384" s="310">
        <f>SUM(AK$2:AK2384)</f>
        <v>18</v>
      </c>
      <c r="AR2384" s="310">
        <f>COUNTA(AJ$2:AJ2384)</f>
        <v>18</v>
      </c>
      <c r="AS2384" s="312"/>
      <c r="AT2384" s="312"/>
      <c r="AU2384" s="312"/>
      <c r="AV2384" s="312"/>
      <c r="AW2384" s="312"/>
      <c r="AZ2384">
        <v>0</v>
      </c>
      <c r="BA2384">
        <v>3</v>
      </c>
    </row>
    <row r="2385" spans="1:53" x14ac:dyDescent="0.25">
      <c r="A2385">
        <v>142</v>
      </c>
      <c r="B2385" t="s">
        <v>66</v>
      </c>
      <c r="C2385" t="s">
        <v>695</v>
      </c>
      <c r="D2385"/>
      <c r="E2385">
        <v>1</v>
      </c>
      <c r="F2385">
        <v>4</v>
      </c>
      <c r="G2385">
        <v>4</v>
      </c>
      <c r="H2385">
        <v>1</v>
      </c>
      <c r="I2385">
        <v>0</v>
      </c>
      <c r="J2385">
        <v>0</v>
      </c>
      <c r="K2385">
        <v>0</v>
      </c>
      <c r="L2385">
        <v>1</v>
      </c>
      <c r="M2385" t="s">
        <v>972</v>
      </c>
      <c r="O2385" s="101">
        <f>IF(ISBLANK(C2385),O2384,IF(COUNTIF(C$2:C2385,C2385)&gt;1,O2384,1+MAX(O2384,0)))</f>
        <v>61</v>
      </c>
      <c r="P2385" s="45">
        <f t="shared" si="814"/>
        <v>34</v>
      </c>
      <c r="Q2385" s="33" t="str">
        <f t="shared" si="815"/>
        <v/>
      </c>
      <c r="R2385" s="33">
        <f t="shared" si="816"/>
        <v>12</v>
      </c>
      <c r="S2385" s="33" t="str">
        <f t="shared" si="817"/>
        <v>142_12</v>
      </c>
      <c r="T2385" s="35" t="str">
        <f t="shared" si="818"/>
        <v>142PM</v>
      </c>
      <c r="U2385" s="35" t="str">
        <f t="shared" si="819"/>
        <v>142PMEW</v>
      </c>
      <c r="V2385" s="35" t="str">
        <f t="shared" si="835"/>
        <v>2I</v>
      </c>
      <c r="W2385" s="35" t="str">
        <f t="shared" si="828"/>
        <v>142PM2I144</v>
      </c>
      <c r="X2385" s="388">
        <f t="shared" si="829"/>
        <v>0</v>
      </c>
      <c r="Y2385" s="388">
        <f t="shared" si="830"/>
        <v>1</v>
      </c>
      <c r="Z2385" s="280" t="str">
        <f t="shared" si="821"/>
        <v/>
      </c>
      <c r="AA2385" s="280" t="str">
        <f t="shared" si="822"/>
        <v/>
      </c>
      <c r="AB2385" s="389" t="str">
        <f t="shared" si="831"/>
        <v/>
      </c>
      <c r="AC2385" s="389" t="str">
        <f t="shared" si="832"/>
        <v/>
      </c>
      <c r="AD2385" s="390" t="str">
        <f t="shared" si="823"/>
        <v/>
      </c>
      <c r="AE2385" s="282">
        <f t="shared" si="824"/>
        <v>0</v>
      </c>
      <c r="AF2385" s="359">
        <f t="shared" si="825"/>
        <v>0</v>
      </c>
      <c r="AG2385" s="280">
        <f t="shared" si="826"/>
        <v>0</v>
      </c>
      <c r="AH2385" s="280">
        <f t="shared" si="820"/>
        <v>0</v>
      </c>
      <c r="AI2385" s="280">
        <f>IF(ISBLANK(T2385),AI2384,IF(COUNTIF(T$2:T2385,T2385)&gt;1,AI2384,1+MAX(AI2384,0)))</f>
        <v>64</v>
      </c>
      <c r="AL2385" s="391" t="str">
        <f t="shared" si="833"/>
        <v/>
      </c>
      <c r="AM2385" s="391" t="str">
        <f t="shared" si="834"/>
        <v/>
      </c>
      <c r="AO2385" s="310" t="str">
        <f t="shared" si="827"/>
        <v/>
      </c>
      <c r="AP2385" s="310">
        <f>SUM(AO$1:AO2385)</f>
        <v>0</v>
      </c>
      <c r="AQ2385" s="310">
        <f>SUM(AK$2:AK2385)</f>
        <v>18</v>
      </c>
      <c r="AR2385" s="310">
        <f>COUNTA(AJ$2:AJ2385)</f>
        <v>18</v>
      </c>
      <c r="AS2385" s="312"/>
      <c r="AT2385" s="312"/>
      <c r="AU2385" s="312"/>
      <c r="AV2385" s="312"/>
      <c r="AW2385" s="312"/>
      <c r="AZ2385">
        <v>0</v>
      </c>
      <c r="BA2385">
        <v>1</v>
      </c>
    </row>
    <row r="2386" spans="1:53" x14ac:dyDescent="0.25">
      <c r="A2386">
        <v>142</v>
      </c>
      <c r="B2386" t="s">
        <v>66</v>
      </c>
      <c r="C2386" t="s">
        <v>695</v>
      </c>
      <c r="D2386"/>
      <c r="E2386">
        <v>2</v>
      </c>
      <c r="F2386">
        <v>1</v>
      </c>
      <c r="G2386">
        <v>1</v>
      </c>
      <c r="H2386">
        <v>2</v>
      </c>
      <c r="I2386">
        <v>0</v>
      </c>
      <c r="J2386">
        <v>0</v>
      </c>
      <c r="K2386">
        <v>2</v>
      </c>
      <c r="L2386">
        <v>2</v>
      </c>
      <c r="M2386"/>
      <c r="O2386" s="101">
        <f>IF(ISBLANK(C2386),O2385,IF(COUNTIF(C$2:C2386,C2386)&gt;1,O2385,1+MAX(O2385,0)))</f>
        <v>61</v>
      </c>
      <c r="P2386" s="45">
        <f t="shared" si="814"/>
        <v>34</v>
      </c>
      <c r="Q2386" s="33" t="str">
        <f t="shared" si="815"/>
        <v/>
      </c>
      <c r="R2386" s="33">
        <f t="shared" si="816"/>
        <v>13</v>
      </c>
      <c r="S2386" s="33" t="str">
        <f t="shared" si="817"/>
        <v>142_13</v>
      </c>
      <c r="T2386" s="35" t="str">
        <f t="shared" si="818"/>
        <v>142PM</v>
      </c>
      <c r="U2386" s="35" t="str">
        <f t="shared" si="819"/>
        <v>142PMNS</v>
      </c>
      <c r="V2386" s="35" t="str">
        <f t="shared" si="835"/>
        <v>2I</v>
      </c>
      <c r="W2386" s="35" t="str">
        <f t="shared" si="828"/>
        <v>142PM2I211</v>
      </c>
      <c r="X2386" s="388">
        <f t="shared" si="829"/>
        <v>2</v>
      </c>
      <c r="Y2386" s="388">
        <f t="shared" si="830"/>
        <v>2</v>
      </c>
      <c r="Z2386" s="280" t="str">
        <f t="shared" si="821"/>
        <v/>
      </c>
      <c r="AA2386" s="280" t="str">
        <f t="shared" si="822"/>
        <v/>
      </c>
      <c r="AB2386" s="389" t="str">
        <f t="shared" si="831"/>
        <v/>
      </c>
      <c r="AC2386" s="389" t="str">
        <f t="shared" si="832"/>
        <v/>
      </c>
      <c r="AD2386" s="390" t="str">
        <f t="shared" si="823"/>
        <v/>
      </c>
      <c r="AE2386" s="282">
        <f t="shared" si="824"/>
        <v>0</v>
      </c>
      <c r="AF2386" s="359">
        <f t="shared" si="825"/>
        <v>0</v>
      </c>
      <c r="AG2386" s="280">
        <f t="shared" si="826"/>
        <v>0</v>
      </c>
      <c r="AH2386" s="280">
        <f t="shared" si="820"/>
        <v>0</v>
      </c>
      <c r="AI2386" s="280">
        <f>IF(ISBLANK(T2386),AI2385,IF(COUNTIF(T$2:T2386,T2386)&gt;1,AI2385,1+MAX(AI2385,0)))</f>
        <v>64</v>
      </c>
      <c r="AL2386" s="391" t="str">
        <f t="shared" si="833"/>
        <v/>
      </c>
      <c r="AM2386" s="391" t="str">
        <f t="shared" si="834"/>
        <v/>
      </c>
      <c r="AO2386" s="310" t="str">
        <f t="shared" si="827"/>
        <v/>
      </c>
      <c r="AP2386" s="310">
        <f>SUM(AO$1:AO2386)</f>
        <v>0</v>
      </c>
      <c r="AQ2386" s="310">
        <f>SUM(AK$2:AK2386)</f>
        <v>18</v>
      </c>
      <c r="AR2386" s="310">
        <f>COUNTA(AJ$2:AJ2386)</f>
        <v>18</v>
      </c>
      <c r="AS2386" s="312"/>
      <c r="AT2386" s="312"/>
      <c r="AU2386" s="312"/>
      <c r="AV2386" s="312"/>
      <c r="AW2386" s="312"/>
      <c r="AZ2386">
        <v>2</v>
      </c>
      <c r="BA2386">
        <v>2</v>
      </c>
    </row>
    <row r="2387" spans="1:53" x14ac:dyDescent="0.25">
      <c r="A2387">
        <v>142</v>
      </c>
      <c r="B2387" t="s">
        <v>66</v>
      </c>
      <c r="C2387" t="s">
        <v>695</v>
      </c>
      <c r="D2387"/>
      <c r="E2387">
        <v>2</v>
      </c>
      <c r="F2387">
        <v>1</v>
      </c>
      <c r="G2387">
        <v>2</v>
      </c>
      <c r="H2387">
        <v>2</v>
      </c>
      <c r="I2387">
        <v>0</v>
      </c>
      <c r="J2387">
        <v>1</v>
      </c>
      <c r="K2387">
        <v>0</v>
      </c>
      <c r="L2387">
        <v>2</v>
      </c>
      <c r="M2387"/>
      <c r="O2387" s="101">
        <f>IF(ISBLANK(C2387),O2386,IF(COUNTIF(C$2:C2387,C2387)&gt;1,O2386,1+MAX(O2386,0)))</f>
        <v>61</v>
      </c>
      <c r="P2387" s="45">
        <f t="shared" si="814"/>
        <v>34</v>
      </c>
      <c r="Q2387" s="33" t="str">
        <f t="shared" si="815"/>
        <v/>
      </c>
      <c r="R2387" s="33">
        <f t="shared" si="816"/>
        <v>13</v>
      </c>
      <c r="S2387" s="33" t="str">
        <f t="shared" si="817"/>
        <v>142_13</v>
      </c>
      <c r="T2387" s="35" t="str">
        <f t="shared" si="818"/>
        <v>142PM</v>
      </c>
      <c r="U2387" s="35" t="str">
        <f t="shared" si="819"/>
        <v>142PMNS</v>
      </c>
      <c r="V2387" s="35" t="str">
        <f t="shared" si="835"/>
        <v>2I</v>
      </c>
      <c r="W2387" s="35" t="str">
        <f t="shared" si="828"/>
        <v>142PM2I212</v>
      </c>
      <c r="X2387" s="388">
        <f t="shared" si="829"/>
        <v>0</v>
      </c>
      <c r="Y2387" s="388">
        <f t="shared" si="830"/>
        <v>2</v>
      </c>
      <c r="Z2387" s="280" t="str">
        <f t="shared" si="821"/>
        <v/>
      </c>
      <c r="AA2387" s="280" t="str">
        <f t="shared" si="822"/>
        <v/>
      </c>
      <c r="AB2387" s="389" t="str">
        <f t="shared" si="831"/>
        <v/>
      </c>
      <c r="AC2387" s="389" t="str">
        <f t="shared" si="832"/>
        <v/>
      </c>
      <c r="AD2387" s="390" t="str">
        <f t="shared" si="823"/>
        <v/>
      </c>
      <c r="AE2387" s="282">
        <f t="shared" si="824"/>
        <v>0</v>
      </c>
      <c r="AF2387" s="359">
        <f t="shared" si="825"/>
        <v>0</v>
      </c>
      <c r="AG2387" s="280">
        <f t="shared" si="826"/>
        <v>0</v>
      </c>
      <c r="AH2387" s="280">
        <f t="shared" si="820"/>
        <v>0</v>
      </c>
      <c r="AI2387" s="280">
        <f>IF(ISBLANK(T2387),AI2386,IF(COUNTIF(T$2:T2387,T2387)&gt;1,AI2386,1+MAX(AI2386,0)))</f>
        <v>64</v>
      </c>
      <c r="AL2387" s="391" t="str">
        <f t="shared" si="833"/>
        <v/>
      </c>
      <c r="AM2387" s="391" t="str">
        <f t="shared" si="834"/>
        <v/>
      </c>
      <c r="AO2387" s="310" t="str">
        <f t="shared" si="827"/>
        <v/>
      </c>
      <c r="AP2387" s="310">
        <f>SUM(AO$1:AO2387)</f>
        <v>0</v>
      </c>
      <c r="AQ2387" s="310">
        <f>SUM(AK$2:AK2387)</f>
        <v>18</v>
      </c>
      <c r="AR2387" s="310">
        <f>COUNTA(AJ$2:AJ2387)</f>
        <v>18</v>
      </c>
      <c r="AS2387" s="312"/>
      <c r="AT2387" s="312"/>
      <c r="AU2387" s="312"/>
      <c r="AV2387" s="312"/>
      <c r="AW2387" s="312"/>
      <c r="AZ2387">
        <v>0</v>
      </c>
      <c r="BA2387">
        <v>2</v>
      </c>
    </row>
    <row r="2388" spans="1:53" x14ac:dyDescent="0.25">
      <c r="A2388">
        <v>142</v>
      </c>
      <c r="B2388" t="s">
        <v>66</v>
      </c>
      <c r="C2388" t="s">
        <v>695</v>
      </c>
      <c r="D2388"/>
      <c r="E2388">
        <v>2</v>
      </c>
      <c r="F2388">
        <v>1</v>
      </c>
      <c r="G2388">
        <v>3</v>
      </c>
      <c r="H2388">
        <v>2</v>
      </c>
      <c r="I2388">
        <v>0</v>
      </c>
      <c r="J2388">
        <v>0</v>
      </c>
      <c r="K2388">
        <v>0</v>
      </c>
      <c r="L2388">
        <v>2</v>
      </c>
      <c r="M2388"/>
      <c r="O2388" s="101">
        <f>IF(ISBLANK(C2388),O2387,IF(COUNTIF(C$2:C2388,C2388)&gt;1,O2387,1+MAX(O2387,0)))</f>
        <v>61</v>
      </c>
      <c r="P2388" s="45">
        <f t="shared" si="814"/>
        <v>34</v>
      </c>
      <c r="Q2388" s="33" t="str">
        <f t="shared" si="815"/>
        <v/>
      </c>
      <c r="R2388" s="33">
        <f t="shared" si="816"/>
        <v>13</v>
      </c>
      <c r="S2388" s="33" t="str">
        <f t="shared" si="817"/>
        <v>142_13</v>
      </c>
      <c r="T2388" s="35" t="str">
        <f t="shared" si="818"/>
        <v>142PM</v>
      </c>
      <c r="U2388" s="35" t="str">
        <f t="shared" si="819"/>
        <v>142PMEW</v>
      </c>
      <c r="V2388" s="35" t="str">
        <f t="shared" si="835"/>
        <v>2I</v>
      </c>
      <c r="W2388" s="35" t="str">
        <f t="shared" si="828"/>
        <v>142PM2I213</v>
      </c>
      <c r="X2388" s="388">
        <f t="shared" si="829"/>
        <v>0</v>
      </c>
      <c r="Y2388" s="388">
        <f t="shared" si="830"/>
        <v>2</v>
      </c>
      <c r="Z2388" s="280" t="str">
        <f t="shared" si="821"/>
        <v/>
      </c>
      <c r="AA2388" s="280" t="str">
        <f t="shared" si="822"/>
        <v/>
      </c>
      <c r="AB2388" s="389" t="str">
        <f t="shared" si="831"/>
        <v/>
      </c>
      <c r="AC2388" s="389" t="str">
        <f t="shared" si="832"/>
        <v/>
      </c>
      <c r="AD2388" s="390" t="str">
        <f t="shared" si="823"/>
        <v/>
      </c>
      <c r="AE2388" s="282">
        <f t="shared" si="824"/>
        <v>0</v>
      </c>
      <c r="AF2388" s="359">
        <f t="shared" si="825"/>
        <v>0</v>
      </c>
      <c r="AG2388" s="280">
        <f t="shared" si="826"/>
        <v>0</v>
      </c>
      <c r="AH2388" s="280">
        <f t="shared" si="820"/>
        <v>0</v>
      </c>
      <c r="AI2388" s="280">
        <f>IF(ISBLANK(T2388),AI2387,IF(COUNTIF(T$2:T2388,T2388)&gt;1,AI2387,1+MAX(AI2387,0)))</f>
        <v>64</v>
      </c>
      <c r="AL2388" s="391" t="str">
        <f t="shared" si="833"/>
        <v/>
      </c>
      <c r="AM2388" s="391" t="str">
        <f t="shared" si="834"/>
        <v/>
      </c>
      <c r="AO2388" s="310" t="str">
        <f t="shared" si="827"/>
        <v/>
      </c>
      <c r="AP2388" s="310">
        <f>SUM(AO$1:AO2388)</f>
        <v>0</v>
      </c>
      <c r="AQ2388" s="310">
        <f>SUM(AK$2:AK2388)</f>
        <v>18</v>
      </c>
      <c r="AR2388" s="310">
        <f>COUNTA(AJ$2:AJ2388)</f>
        <v>18</v>
      </c>
      <c r="AS2388" s="312"/>
      <c r="AT2388" s="312"/>
      <c r="AU2388" s="312"/>
      <c r="AV2388" s="312"/>
      <c r="AW2388" s="312"/>
      <c r="AZ2388">
        <v>0</v>
      </c>
      <c r="BA2388">
        <v>2</v>
      </c>
    </row>
    <row r="2389" spans="1:53" x14ac:dyDescent="0.25">
      <c r="A2389">
        <v>142</v>
      </c>
      <c r="B2389" t="s">
        <v>66</v>
      </c>
      <c r="C2389" t="s">
        <v>695</v>
      </c>
      <c r="D2389"/>
      <c r="E2389">
        <v>2</v>
      </c>
      <c r="F2389">
        <v>1</v>
      </c>
      <c r="G2389">
        <v>4</v>
      </c>
      <c r="H2389">
        <v>3</v>
      </c>
      <c r="I2389">
        <v>0</v>
      </c>
      <c r="J2389">
        <v>0</v>
      </c>
      <c r="K2389">
        <v>0</v>
      </c>
      <c r="L2389">
        <v>3</v>
      </c>
      <c r="M2389"/>
      <c r="O2389" s="101">
        <f>IF(ISBLANK(C2389),O2388,IF(COUNTIF(C$2:C2389,C2389)&gt;1,O2388,1+MAX(O2388,0)))</f>
        <v>61</v>
      </c>
      <c r="P2389" s="45">
        <f t="shared" si="814"/>
        <v>34</v>
      </c>
      <c r="Q2389" s="33" t="str">
        <f t="shared" si="815"/>
        <v/>
      </c>
      <c r="R2389" s="33">
        <f t="shared" si="816"/>
        <v>13</v>
      </c>
      <c r="S2389" s="33" t="str">
        <f t="shared" si="817"/>
        <v>142_13</v>
      </c>
      <c r="T2389" s="35" t="str">
        <f t="shared" si="818"/>
        <v>142PM</v>
      </c>
      <c r="U2389" s="35" t="str">
        <f t="shared" si="819"/>
        <v>142PMEW</v>
      </c>
      <c r="V2389" s="35" t="str">
        <f t="shared" si="835"/>
        <v>2I</v>
      </c>
      <c r="W2389" s="35" t="str">
        <f t="shared" si="828"/>
        <v>142PM2I214</v>
      </c>
      <c r="X2389" s="388">
        <f t="shared" si="829"/>
        <v>0</v>
      </c>
      <c r="Y2389" s="388">
        <f t="shared" si="830"/>
        <v>3</v>
      </c>
      <c r="Z2389" s="280" t="str">
        <f t="shared" si="821"/>
        <v/>
      </c>
      <c r="AA2389" s="280" t="str">
        <f t="shared" si="822"/>
        <v/>
      </c>
      <c r="AB2389" s="389" t="str">
        <f t="shared" si="831"/>
        <v/>
      </c>
      <c r="AC2389" s="389" t="str">
        <f t="shared" si="832"/>
        <v/>
      </c>
      <c r="AD2389" s="390" t="str">
        <f t="shared" si="823"/>
        <v/>
      </c>
      <c r="AE2389" s="282">
        <f t="shared" si="824"/>
        <v>0</v>
      </c>
      <c r="AF2389" s="359">
        <f t="shared" si="825"/>
        <v>0</v>
      </c>
      <c r="AG2389" s="280">
        <f t="shared" si="826"/>
        <v>0</v>
      </c>
      <c r="AH2389" s="280">
        <f t="shared" si="820"/>
        <v>0</v>
      </c>
      <c r="AI2389" s="280">
        <f>IF(ISBLANK(T2389),AI2388,IF(COUNTIF(T$2:T2389,T2389)&gt;1,AI2388,1+MAX(AI2388,0)))</f>
        <v>64</v>
      </c>
      <c r="AL2389" s="391" t="str">
        <f t="shared" si="833"/>
        <v/>
      </c>
      <c r="AM2389" s="391" t="str">
        <f t="shared" si="834"/>
        <v/>
      </c>
      <c r="AO2389" s="310" t="str">
        <f t="shared" si="827"/>
        <v/>
      </c>
      <c r="AP2389" s="310">
        <f>SUM(AO$1:AO2389)</f>
        <v>0</v>
      </c>
      <c r="AQ2389" s="310">
        <f>SUM(AK$2:AK2389)</f>
        <v>18</v>
      </c>
      <c r="AR2389" s="310">
        <f>COUNTA(AJ$2:AJ2389)</f>
        <v>18</v>
      </c>
      <c r="AS2389" s="312"/>
      <c r="AT2389" s="312"/>
      <c r="AU2389" s="312"/>
      <c r="AV2389" s="312"/>
      <c r="AW2389" s="312"/>
      <c r="AZ2389">
        <v>0</v>
      </c>
      <c r="BA2389">
        <v>3</v>
      </c>
    </row>
    <row r="2390" spans="1:53" x14ac:dyDescent="0.25">
      <c r="A2390">
        <v>142</v>
      </c>
      <c r="B2390" t="s">
        <v>66</v>
      </c>
      <c r="C2390" t="s">
        <v>695</v>
      </c>
      <c r="D2390"/>
      <c r="E2390">
        <v>2</v>
      </c>
      <c r="F2390">
        <v>2</v>
      </c>
      <c r="G2390">
        <v>1</v>
      </c>
      <c r="H2390">
        <v>6</v>
      </c>
      <c r="I2390">
        <v>1</v>
      </c>
      <c r="J2390">
        <v>1</v>
      </c>
      <c r="K2390">
        <v>1</v>
      </c>
      <c r="L2390">
        <v>6</v>
      </c>
      <c r="M2390"/>
      <c r="O2390" s="101">
        <f>IF(ISBLANK(C2390),O2389,IF(COUNTIF(C$2:C2390,C2390)&gt;1,O2389,1+MAX(O2389,0)))</f>
        <v>61</v>
      </c>
      <c r="P2390" s="45">
        <f t="shared" si="814"/>
        <v>34</v>
      </c>
      <c r="Q2390" s="33" t="str">
        <f t="shared" si="815"/>
        <v/>
      </c>
      <c r="R2390" s="33">
        <f t="shared" si="816"/>
        <v>14</v>
      </c>
      <c r="S2390" s="33" t="str">
        <f t="shared" si="817"/>
        <v>142_14</v>
      </c>
      <c r="T2390" s="35" t="str">
        <f t="shared" si="818"/>
        <v>142PM</v>
      </c>
      <c r="U2390" s="35" t="str">
        <f t="shared" si="819"/>
        <v>142PMNS</v>
      </c>
      <c r="V2390" s="35" t="str">
        <f t="shared" si="835"/>
        <v>2I</v>
      </c>
      <c r="W2390" s="35" t="str">
        <f t="shared" si="828"/>
        <v>142PM2I221</v>
      </c>
      <c r="X2390" s="388">
        <f t="shared" si="829"/>
        <v>1</v>
      </c>
      <c r="Y2390" s="388">
        <f t="shared" si="830"/>
        <v>6</v>
      </c>
      <c r="Z2390" s="280" t="str">
        <f t="shared" si="821"/>
        <v/>
      </c>
      <c r="AA2390" s="280" t="str">
        <f t="shared" si="822"/>
        <v/>
      </c>
      <c r="AB2390" s="389" t="str">
        <f t="shared" si="831"/>
        <v/>
      </c>
      <c r="AC2390" s="389" t="str">
        <f t="shared" si="832"/>
        <v/>
      </c>
      <c r="AD2390" s="390" t="str">
        <f t="shared" si="823"/>
        <v/>
      </c>
      <c r="AE2390" s="282">
        <f t="shared" si="824"/>
        <v>0</v>
      </c>
      <c r="AF2390" s="359">
        <f t="shared" si="825"/>
        <v>0</v>
      </c>
      <c r="AG2390" s="280">
        <f t="shared" si="826"/>
        <v>0</v>
      </c>
      <c r="AH2390" s="280">
        <f t="shared" si="820"/>
        <v>0</v>
      </c>
      <c r="AI2390" s="280">
        <f>IF(ISBLANK(T2390),AI2389,IF(COUNTIF(T$2:T2390,T2390)&gt;1,AI2389,1+MAX(AI2389,0)))</f>
        <v>64</v>
      </c>
      <c r="AL2390" s="391" t="str">
        <f t="shared" si="833"/>
        <v/>
      </c>
      <c r="AM2390" s="391" t="str">
        <f t="shared" si="834"/>
        <v/>
      </c>
      <c r="AO2390" s="310" t="str">
        <f t="shared" si="827"/>
        <v/>
      </c>
      <c r="AP2390" s="310">
        <f>SUM(AO$1:AO2390)</f>
        <v>0</v>
      </c>
      <c r="AQ2390" s="310">
        <f>SUM(AK$2:AK2390)</f>
        <v>18</v>
      </c>
      <c r="AR2390" s="310">
        <f>COUNTA(AJ$2:AJ2390)</f>
        <v>18</v>
      </c>
      <c r="AS2390" s="312"/>
      <c r="AT2390" s="312"/>
      <c r="AU2390" s="312"/>
      <c r="AV2390" s="312"/>
      <c r="AW2390" s="312"/>
      <c r="AZ2390">
        <v>1</v>
      </c>
      <c r="BA2390">
        <v>6</v>
      </c>
    </row>
    <row r="2391" spans="1:53" x14ac:dyDescent="0.25">
      <c r="A2391">
        <v>142</v>
      </c>
      <c r="B2391" t="s">
        <v>66</v>
      </c>
      <c r="C2391" t="s">
        <v>695</v>
      </c>
      <c r="D2391"/>
      <c r="E2391">
        <v>2</v>
      </c>
      <c r="F2391">
        <v>2</v>
      </c>
      <c r="G2391">
        <v>2</v>
      </c>
      <c r="H2391">
        <v>5</v>
      </c>
      <c r="I2391">
        <v>0</v>
      </c>
      <c r="J2391">
        <v>2</v>
      </c>
      <c r="K2391">
        <v>1</v>
      </c>
      <c r="L2391">
        <v>5</v>
      </c>
      <c r="M2391"/>
      <c r="O2391" s="101">
        <f>IF(ISBLANK(C2391),O2390,IF(COUNTIF(C$2:C2391,C2391)&gt;1,O2390,1+MAX(O2390,0)))</f>
        <v>61</v>
      </c>
      <c r="P2391" s="45">
        <f t="shared" si="814"/>
        <v>34</v>
      </c>
      <c r="Q2391" s="33" t="str">
        <f t="shared" si="815"/>
        <v/>
      </c>
      <c r="R2391" s="33">
        <f t="shared" si="816"/>
        <v>14</v>
      </c>
      <c r="S2391" s="33" t="str">
        <f t="shared" si="817"/>
        <v>142_14</v>
      </c>
      <c r="T2391" s="35" t="str">
        <f t="shared" si="818"/>
        <v>142PM</v>
      </c>
      <c r="U2391" s="35" t="str">
        <f t="shared" si="819"/>
        <v>142PMNS</v>
      </c>
      <c r="V2391" s="35" t="str">
        <f t="shared" si="835"/>
        <v>2I</v>
      </c>
      <c r="W2391" s="35" t="str">
        <f t="shared" si="828"/>
        <v>142PM2I222</v>
      </c>
      <c r="X2391" s="388">
        <f t="shared" si="829"/>
        <v>1</v>
      </c>
      <c r="Y2391" s="388">
        <f t="shared" si="830"/>
        <v>5</v>
      </c>
      <c r="Z2391" s="280" t="str">
        <f t="shared" si="821"/>
        <v/>
      </c>
      <c r="AA2391" s="280" t="str">
        <f t="shared" si="822"/>
        <v/>
      </c>
      <c r="AB2391" s="389" t="str">
        <f t="shared" si="831"/>
        <v/>
      </c>
      <c r="AC2391" s="389" t="str">
        <f t="shared" si="832"/>
        <v/>
      </c>
      <c r="AD2391" s="390" t="str">
        <f t="shared" si="823"/>
        <v/>
      </c>
      <c r="AE2391" s="282">
        <f t="shared" si="824"/>
        <v>0</v>
      </c>
      <c r="AF2391" s="359">
        <f t="shared" si="825"/>
        <v>0</v>
      </c>
      <c r="AG2391" s="280">
        <f t="shared" si="826"/>
        <v>0</v>
      </c>
      <c r="AH2391" s="280">
        <f t="shared" si="820"/>
        <v>0</v>
      </c>
      <c r="AI2391" s="280">
        <f>IF(ISBLANK(T2391),AI2390,IF(COUNTIF(T$2:T2391,T2391)&gt;1,AI2390,1+MAX(AI2390,0)))</f>
        <v>64</v>
      </c>
      <c r="AL2391" s="391" t="str">
        <f t="shared" si="833"/>
        <v/>
      </c>
      <c r="AM2391" s="391" t="str">
        <f t="shared" si="834"/>
        <v/>
      </c>
      <c r="AO2391" s="310" t="str">
        <f t="shared" si="827"/>
        <v/>
      </c>
      <c r="AP2391" s="310">
        <f>SUM(AO$1:AO2391)</f>
        <v>0</v>
      </c>
      <c r="AQ2391" s="310">
        <f>SUM(AK$2:AK2391)</f>
        <v>18</v>
      </c>
      <c r="AR2391" s="310">
        <f>COUNTA(AJ$2:AJ2391)</f>
        <v>18</v>
      </c>
      <c r="AS2391" s="312"/>
      <c r="AT2391" s="312"/>
      <c r="AU2391" s="312"/>
      <c r="AV2391" s="312"/>
      <c r="AW2391" s="312"/>
      <c r="AZ2391">
        <v>1</v>
      </c>
      <c r="BA2391">
        <v>5</v>
      </c>
    </row>
    <row r="2392" spans="1:53" x14ac:dyDescent="0.25">
      <c r="A2392">
        <v>142</v>
      </c>
      <c r="B2392" t="s">
        <v>66</v>
      </c>
      <c r="C2392" t="s">
        <v>695</v>
      </c>
      <c r="D2392"/>
      <c r="E2392">
        <v>2</v>
      </c>
      <c r="F2392">
        <v>2</v>
      </c>
      <c r="G2392">
        <v>3</v>
      </c>
      <c r="H2392">
        <v>5</v>
      </c>
      <c r="I2392">
        <v>1</v>
      </c>
      <c r="J2392">
        <v>0</v>
      </c>
      <c r="K2392">
        <v>2</v>
      </c>
      <c r="L2392">
        <v>5</v>
      </c>
      <c r="M2392"/>
      <c r="O2392" s="101">
        <f>IF(ISBLANK(C2392),O2391,IF(COUNTIF(C$2:C2392,C2392)&gt;1,O2391,1+MAX(O2391,0)))</f>
        <v>61</v>
      </c>
      <c r="P2392" s="45">
        <f t="shared" si="814"/>
        <v>34</v>
      </c>
      <c r="Q2392" s="33" t="str">
        <f t="shared" si="815"/>
        <v/>
      </c>
      <c r="R2392" s="33">
        <f t="shared" si="816"/>
        <v>14</v>
      </c>
      <c r="S2392" s="33" t="str">
        <f t="shared" si="817"/>
        <v>142_14</v>
      </c>
      <c r="T2392" s="35" t="str">
        <f t="shared" si="818"/>
        <v>142PM</v>
      </c>
      <c r="U2392" s="35" t="str">
        <f t="shared" si="819"/>
        <v>142PMEW</v>
      </c>
      <c r="V2392" s="35" t="str">
        <f t="shared" si="835"/>
        <v>2I</v>
      </c>
      <c r="W2392" s="35" t="str">
        <f t="shared" si="828"/>
        <v>142PM2I223</v>
      </c>
      <c r="X2392" s="388">
        <f t="shared" si="829"/>
        <v>2</v>
      </c>
      <c r="Y2392" s="388">
        <f t="shared" si="830"/>
        <v>5</v>
      </c>
      <c r="Z2392" s="280" t="str">
        <f t="shared" si="821"/>
        <v/>
      </c>
      <c r="AA2392" s="280" t="str">
        <f t="shared" si="822"/>
        <v/>
      </c>
      <c r="AB2392" s="389" t="str">
        <f t="shared" si="831"/>
        <v/>
      </c>
      <c r="AC2392" s="389" t="str">
        <f t="shared" si="832"/>
        <v/>
      </c>
      <c r="AD2392" s="390" t="str">
        <f t="shared" si="823"/>
        <v/>
      </c>
      <c r="AE2392" s="282">
        <f t="shared" si="824"/>
        <v>0</v>
      </c>
      <c r="AF2392" s="359">
        <f t="shared" si="825"/>
        <v>0</v>
      </c>
      <c r="AG2392" s="280">
        <f t="shared" si="826"/>
        <v>0</v>
      </c>
      <c r="AH2392" s="280">
        <f t="shared" si="820"/>
        <v>0</v>
      </c>
      <c r="AI2392" s="280">
        <f>IF(ISBLANK(T2392),AI2391,IF(COUNTIF(T$2:T2392,T2392)&gt;1,AI2391,1+MAX(AI2391,0)))</f>
        <v>64</v>
      </c>
      <c r="AL2392" s="391" t="str">
        <f t="shared" si="833"/>
        <v/>
      </c>
      <c r="AM2392" s="391" t="str">
        <f t="shared" si="834"/>
        <v/>
      </c>
      <c r="AO2392" s="310" t="str">
        <f t="shared" si="827"/>
        <v/>
      </c>
      <c r="AP2392" s="310">
        <f>SUM(AO$1:AO2392)</f>
        <v>0</v>
      </c>
      <c r="AQ2392" s="310">
        <f>SUM(AK$2:AK2392)</f>
        <v>18</v>
      </c>
      <c r="AR2392" s="310">
        <f>COUNTA(AJ$2:AJ2392)</f>
        <v>18</v>
      </c>
      <c r="AS2392" s="312"/>
      <c r="AT2392" s="312"/>
      <c r="AU2392" s="312"/>
      <c r="AV2392" s="312"/>
      <c r="AW2392" s="312"/>
      <c r="AZ2392">
        <v>2</v>
      </c>
      <c r="BA2392">
        <v>5</v>
      </c>
    </row>
    <row r="2393" spans="1:53" x14ac:dyDescent="0.25">
      <c r="A2393">
        <v>142</v>
      </c>
      <c r="B2393" t="s">
        <v>66</v>
      </c>
      <c r="C2393" t="s">
        <v>695</v>
      </c>
      <c r="D2393"/>
      <c r="E2393">
        <v>2</v>
      </c>
      <c r="F2393">
        <v>2</v>
      </c>
      <c r="G2393">
        <v>4</v>
      </c>
      <c r="H2393">
        <v>5</v>
      </c>
      <c r="I2393">
        <v>1</v>
      </c>
      <c r="J2393">
        <v>0</v>
      </c>
      <c r="K2393">
        <v>2</v>
      </c>
      <c r="L2393">
        <v>5</v>
      </c>
      <c r="M2393"/>
      <c r="O2393" s="101">
        <f>IF(ISBLANK(C2393),O2392,IF(COUNTIF(C$2:C2393,C2393)&gt;1,O2392,1+MAX(O2392,0)))</f>
        <v>61</v>
      </c>
      <c r="P2393" s="45">
        <f t="shared" si="814"/>
        <v>34</v>
      </c>
      <c r="Q2393" s="33" t="str">
        <f t="shared" si="815"/>
        <v/>
      </c>
      <c r="R2393" s="33">
        <f t="shared" si="816"/>
        <v>14</v>
      </c>
      <c r="S2393" s="33" t="str">
        <f t="shared" si="817"/>
        <v>142_14</v>
      </c>
      <c r="T2393" s="35" t="str">
        <f t="shared" si="818"/>
        <v>142PM</v>
      </c>
      <c r="U2393" s="35" t="str">
        <f t="shared" si="819"/>
        <v>142PMEW</v>
      </c>
      <c r="V2393" s="35" t="str">
        <f t="shared" si="835"/>
        <v>2I</v>
      </c>
      <c r="W2393" s="35" t="str">
        <f t="shared" si="828"/>
        <v>142PM2I224</v>
      </c>
      <c r="X2393" s="388">
        <f t="shared" si="829"/>
        <v>2</v>
      </c>
      <c r="Y2393" s="388">
        <f t="shared" si="830"/>
        <v>5</v>
      </c>
      <c r="Z2393" s="280" t="str">
        <f t="shared" si="821"/>
        <v/>
      </c>
      <c r="AA2393" s="280" t="str">
        <f t="shared" si="822"/>
        <v/>
      </c>
      <c r="AB2393" s="389" t="str">
        <f t="shared" si="831"/>
        <v/>
      </c>
      <c r="AC2393" s="389" t="str">
        <f t="shared" si="832"/>
        <v/>
      </c>
      <c r="AD2393" s="390" t="str">
        <f t="shared" si="823"/>
        <v/>
      </c>
      <c r="AE2393" s="282">
        <f t="shared" si="824"/>
        <v>0</v>
      </c>
      <c r="AF2393" s="359">
        <f t="shared" si="825"/>
        <v>0</v>
      </c>
      <c r="AG2393" s="280">
        <f t="shared" si="826"/>
        <v>0</v>
      </c>
      <c r="AH2393" s="280">
        <f t="shared" si="820"/>
        <v>0</v>
      </c>
      <c r="AI2393" s="280">
        <f>IF(ISBLANK(T2393),AI2392,IF(COUNTIF(T$2:T2393,T2393)&gt;1,AI2392,1+MAX(AI2392,0)))</f>
        <v>64</v>
      </c>
      <c r="AL2393" s="391" t="str">
        <f t="shared" si="833"/>
        <v/>
      </c>
      <c r="AM2393" s="391" t="str">
        <f t="shared" si="834"/>
        <v/>
      </c>
      <c r="AO2393" s="310" t="str">
        <f t="shared" si="827"/>
        <v/>
      </c>
      <c r="AP2393" s="310">
        <f>SUM(AO$1:AO2393)</f>
        <v>0</v>
      </c>
      <c r="AQ2393" s="310">
        <f>SUM(AK$2:AK2393)</f>
        <v>18</v>
      </c>
      <c r="AR2393" s="310">
        <f>COUNTA(AJ$2:AJ2393)</f>
        <v>18</v>
      </c>
      <c r="AS2393" s="312"/>
      <c r="AT2393" s="312"/>
      <c r="AU2393" s="312"/>
      <c r="AV2393" s="312"/>
      <c r="AW2393" s="312"/>
      <c r="AZ2393">
        <v>2</v>
      </c>
      <c r="BA2393">
        <v>5</v>
      </c>
    </row>
    <row r="2394" spans="1:53" x14ac:dyDescent="0.25">
      <c r="A2394">
        <v>142</v>
      </c>
      <c r="B2394" t="s">
        <v>66</v>
      </c>
      <c r="C2394" t="s">
        <v>695</v>
      </c>
      <c r="D2394"/>
      <c r="E2394">
        <v>2</v>
      </c>
      <c r="F2394">
        <v>3</v>
      </c>
      <c r="G2394">
        <v>1</v>
      </c>
      <c r="H2394">
        <v>2</v>
      </c>
      <c r="I2394">
        <v>0</v>
      </c>
      <c r="J2394">
        <v>0</v>
      </c>
      <c r="K2394">
        <v>2</v>
      </c>
      <c r="L2394">
        <v>2</v>
      </c>
      <c r="M2394"/>
      <c r="O2394" s="101">
        <f>IF(ISBLANK(C2394),O2393,IF(COUNTIF(C$2:C2394,C2394)&gt;1,O2393,1+MAX(O2393,0)))</f>
        <v>61</v>
      </c>
      <c r="P2394" s="45">
        <f t="shared" si="814"/>
        <v>34</v>
      </c>
      <c r="Q2394" s="33" t="str">
        <f t="shared" si="815"/>
        <v/>
      </c>
      <c r="R2394" s="33">
        <f t="shared" si="816"/>
        <v>15</v>
      </c>
      <c r="S2394" s="33" t="str">
        <f t="shared" si="817"/>
        <v>142_15</v>
      </c>
      <c r="T2394" s="35" t="str">
        <f t="shared" si="818"/>
        <v>142PM</v>
      </c>
      <c r="U2394" s="35" t="str">
        <f t="shared" si="819"/>
        <v>142PMNS</v>
      </c>
      <c r="V2394" s="35" t="str">
        <f t="shared" si="835"/>
        <v>2I</v>
      </c>
      <c r="W2394" s="35" t="str">
        <f t="shared" si="828"/>
        <v>142PM2I231</v>
      </c>
      <c r="X2394" s="388">
        <f t="shared" si="829"/>
        <v>2</v>
      </c>
      <c r="Y2394" s="388">
        <f t="shared" si="830"/>
        <v>2</v>
      </c>
      <c r="Z2394" s="280" t="str">
        <f t="shared" si="821"/>
        <v/>
      </c>
      <c r="AA2394" s="280" t="str">
        <f t="shared" si="822"/>
        <v/>
      </c>
      <c r="AB2394" s="389" t="str">
        <f t="shared" si="831"/>
        <v/>
      </c>
      <c r="AC2394" s="389" t="str">
        <f t="shared" si="832"/>
        <v/>
      </c>
      <c r="AD2394" s="390" t="str">
        <f t="shared" si="823"/>
        <v/>
      </c>
      <c r="AE2394" s="282">
        <f t="shared" si="824"/>
        <v>0</v>
      </c>
      <c r="AF2394" s="359">
        <f t="shared" si="825"/>
        <v>0</v>
      </c>
      <c r="AG2394" s="280">
        <f t="shared" si="826"/>
        <v>0</v>
      </c>
      <c r="AH2394" s="280">
        <f t="shared" si="820"/>
        <v>0</v>
      </c>
      <c r="AI2394" s="280">
        <f>IF(ISBLANK(T2394),AI2393,IF(COUNTIF(T$2:T2394,T2394)&gt;1,AI2393,1+MAX(AI2393,0)))</f>
        <v>64</v>
      </c>
      <c r="AL2394" s="391" t="str">
        <f t="shared" si="833"/>
        <v/>
      </c>
      <c r="AM2394" s="391" t="str">
        <f t="shared" si="834"/>
        <v/>
      </c>
      <c r="AO2394" s="310" t="str">
        <f t="shared" si="827"/>
        <v/>
      </c>
      <c r="AP2394" s="310">
        <f>SUM(AO$1:AO2394)</f>
        <v>0</v>
      </c>
      <c r="AQ2394" s="310">
        <f>SUM(AK$2:AK2394)</f>
        <v>18</v>
      </c>
      <c r="AR2394" s="310">
        <f>COUNTA(AJ$2:AJ2394)</f>
        <v>18</v>
      </c>
      <c r="AS2394" s="312"/>
      <c r="AT2394" s="312"/>
      <c r="AU2394" s="312"/>
      <c r="AV2394" s="312"/>
      <c r="AW2394" s="312"/>
      <c r="AZ2394">
        <v>2</v>
      </c>
      <c r="BA2394">
        <v>2</v>
      </c>
    </row>
    <row r="2395" spans="1:53" x14ac:dyDescent="0.25">
      <c r="A2395">
        <v>142</v>
      </c>
      <c r="B2395" t="s">
        <v>66</v>
      </c>
      <c r="C2395" t="s">
        <v>695</v>
      </c>
      <c r="D2395"/>
      <c r="E2395">
        <v>2</v>
      </c>
      <c r="F2395">
        <v>3</v>
      </c>
      <c r="G2395">
        <v>2</v>
      </c>
      <c r="H2395">
        <v>3</v>
      </c>
      <c r="I2395">
        <v>0</v>
      </c>
      <c r="J2395">
        <v>0</v>
      </c>
      <c r="K2395">
        <v>1</v>
      </c>
      <c r="L2395">
        <v>2</v>
      </c>
      <c r="M2395"/>
      <c r="O2395" s="101">
        <f>IF(ISBLANK(C2395),O2394,IF(COUNTIF(C$2:C2395,C2395)&gt;1,O2394,1+MAX(O2394,0)))</f>
        <v>61</v>
      </c>
      <c r="P2395" s="45">
        <f t="shared" si="814"/>
        <v>34</v>
      </c>
      <c r="Q2395" s="33" t="str">
        <f t="shared" si="815"/>
        <v/>
      </c>
      <c r="R2395" s="33">
        <f t="shared" si="816"/>
        <v>15</v>
      </c>
      <c r="S2395" s="33" t="str">
        <f t="shared" si="817"/>
        <v>142_15</v>
      </c>
      <c r="T2395" s="35" t="str">
        <f t="shared" si="818"/>
        <v>142PM</v>
      </c>
      <c r="U2395" s="35" t="str">
        <f t="shared" si="819"/>
        <v>142PMNS</v>
      </c>
      <c r="V2395" s="35" t="str">
        <f t="shared" si="835"/>
        <v>2I</v>
      </c>
      <c r="W2395" s="35" t="str">
        <f t="shared" si="828"/>
        <v>142PM2I232</v>
      </c>
      <c r="X2395" s="388">
        <f t="shared" si="829"/>
        <v>1</v>
      </c>
      <c r="Y2395" s="388">
        <f t="shared" si="830"/>
        <v>2</v>
      </c>
      <c r="Z2395" s="280" t="str">
        <f t="shared" si="821"/>
        <v/>
      </c>
      <c r="AA2395" s="280" t="str">
        <f t="shared" si="822"/>
        <v/>
      </c>
      <c r="AB2395" s="389" t="str">
        <f t="shared" si="831"/>
        <v/>
      </c>
      <c r="AC2395" s="389" t="str">
        <f t="shared" si="832"/>
        <v/>
      </c>
      <c r="AD2395" s="390" t="str">
        <f t="shared" si="823"/>
        <v/>
      </c>
      <c r="AE2395" s="282">
        <f t="shared" si="824"/>
        <v>0</v>
      </c>
      <c r="AF2395" s="359">
        <f t="shared" si="825"/>
        <v>0</v>
      </c>
      <c r="AG2395" s="280">
        <f t="shared" si="826"/>
        <v>0</v>
      </c>
      <c r="AH2395" s="280">
        <f t="shared" si="820"/>
        <v>0</v>
      </c>
      <c r="AI2395" s="280">
        <f>IF(ISBLANK(T2395),AI2394,IF(COUNTIF(T$2:T2395,T2395)&gt;1,AI2394,1+MAX(AI2394,0)))</f>
        <v>64</v>
      </c>
      <c r="AL2395" s="391" t="str">
        <f t="shared" si="833"/>
        <v/>
      </c>
      <c r="AM2395" s="391" t="str">
        <f t="shared" si="834"/>
        <v/>
      </c>
      <c r="AO2395" s="310" t="str">
        <f t="shared" si="827"/>
        <v/>
      </c>
      <c r="AP2395" s="310">
        <f>SUM(AO$1:AO2395)</f>
        <v>0</v>
      </c>
      <c r="AQ2395" s="310">
        <f>SUM(AK$2:AK2395)</f>
        <v>18</v>
      </c>
      <c r="AR2395" s="310">
        <f>COUNTA(AJ$2:AJ2395)</f>
        <v>18</v>
      </c>
      <c r="AS2395" s="312"/>
      <c r="AT2395" s="312"/>
      <c r="AU2395" s="312"/>
      <c r="AV2395" s="312"/>
      <c r="AW2395" s="312"/>
      <c r="AZ2395">
        <v>1</v>
      </c>
      <c r="BA2395">
        <v>2</v>
      </c>
    </row>
    <row r="2396" spans="1:53" x14ac:dyDescent="0.25">
      <c r="A2396">
        <v>142</v>
      </c>
      <c r="B2396" t="s">
        <v>66</v>
      </c>
      <c r="C2396" t="s">
        <v>695</v>
      </c>
      <c r="D2396"/>
      <c r="E2396">
        <v>2</v>
      </c>
      <c r="F2396">
        <v>3</v>
      </c>
      <c r="G2396">
        <v>3</v>
      </c>
      <c r="H2396">
        <v>8</v>
      </c>
      <c r="I2396">
        <v>1</v>
      </c>
      <c r="J2396">
        <v>0</v>
      </c>
      <c r="K2396">
        <v>0</v>
      </c>
      <c r="L2396">
        <v>8</v>
      </c>
      <c r="M2396"/>
      <c r="O2396" s="101">
        <f>IF(ISBLANK(C2396),O2395,IF(COUNTIF(C$2:C2396,C2396)&gt;1,O2395,1+MAX(O2395,0)))</f>
        <v>61</v>
      </c>
      <c r="P2396" s="45">
        <f t="shared" si="814"/>
        <v>34</v>
      </c>
      <c r="Q2396" s="33" t="str">
        <f t="shared" si="815"/>
        <v/>
      </c>
      <c r="R2396" s="33">
        <f t="shared" si="816"/>
        <v>15</v>
      </c>
      <c r="S2396" s="33" t="str">
        <f t="shared" si="817"/>
        <v>142_15</v>
      </c>
      <c r="T2396" s="35" t="str">
        <f t="shared" si="818"/>
        <v>142PM</v>
      </c>
      <c r="U2396" s="35" t="str">
        <f t="shared" si="819"/>
        <v>142PMEW</v>
      </c>
      <c r="V2396" s="35" t="str">
        <f t="shared" si="835"/>
        <v>2I</v>
      </c>
      <c r="W2396" s="35" t="str">
        <f t="shared" si="828"/>
        <v>142PM2I233</v>
      </c>
      <c r="X2396" s="388">
        <f t="shared" si="829"/>
        <v>0</v>
      </c>
      <c r="Y2396" s="388">
        <f t="shared" si="830"/>
        <v>8</v>
      </c>
      <c r="Z2396" s="280" t="str">
        <f t="shared" si="821"/>
        <v/>
      </c>
      <c r="AA2396" s="280" t="str">
        <f t="shared" si="822"/>
        <v/>
      </c>
      <c r="AB2396" s="389" t="str">
        <f t="shared" si="831"/>
        <v/>
      </c>
      <c r="AC2396" s="389" t="str">
        <f t="shared" si="832"/>
        <v/>
      </c>
      <c r="AD2396" s="390" t="str">
        <f t="shared" si="823"/>
        <v/>
      </c>
      <c r="AE2396" s="282">
        <f t="shared" si="824"/>
        <v>0</v>
      </c>
      <c r="AF2396" s="359">
        <f t="shared" si="825"/>
        <v>0</v>
      </c>
      <c r="AG2396" s="280">
        <f t="shared" si="826"/>
        <v>0</v>
      </c>
      <c r="AH2396" s="280">
        <f t="shared" si="820"/>
        <v>0</v>
      </c>
      <c r="AI2396" s="280">
        <f>IF(ISBLANK(T2396),AI2395,IF(COUNTIF(T$2:T2396,T2396)&gt;1,AI2395,1+MAX(AI2395,0)))</f>
        <v>64</v>
      </c>
      <c r="AL2396" s="391" t="str">
        <f t="shared" si="833"/>
        <v/>
      </c>
      <c r="AM2396" s="391" t="str">
        <f t="shared" si="834"/>
        <v/>
      </c>
      <c r="AO2396" s="310" t="str">
        <f t="shared" si="827"/>
        <v/>
      </c>
      <c r="AP2396" s="310">
        <f>SUM(AO$1:AO2396)</f>
        <v>0</v>
      </c>
      <c r="AQ2396" s="310">
        <f>SUM(AK$2:AK2396)</f>
        <v>18</v>
      </c>
      <c r="AR2396" s="310">
        <f>COUNTA(AJ$2:AJ2396)</f>
        <v>18</v>
      </c>
      <c r="AS2396" s="312"/>
      <c r="AT2396" s="312"/>
      <c r="AU2396" s="312"/>
      <c r="AV2396" s="312"/>
      <c r="AW2396" s="312"/>
      <c r="AZ2396">
        <v>0</v>
      </c>
      <c r="BA2396">
        <v>8</v>
      </c>
    </row>
    <row r="2397" spans="1:53" x14ac:dyDescent="0.25">
      <c r="A2397">
        <v>142</v>
      </c>
      <c r="B2397" t="s">
        <v>66</v>
      </c>
      <c r="C2397" t="s">
        <v>695</v>
      </c>
      <c r="D2397"/>
      <c r="E2397">
        <v>2</v>
      </c>
      <c r="F2397">
        <v>3</v>
      </c>
      <c r="G2397">
        <v>4</v>
      </c>
      <c r="H2397">
        <v>2</v>
      </c>
      <c r="I2397">
        <v>0</v>
      </c>
      <c r="J2397">
        <v>1</v>
      </c>
      <c r="K2397">
        <v>0</v>
      </c>
      <c r="L2397">
        <v>2</v>
      </c>
      <c r="M2397"/>
      <c r="O2397" s="101">
        <f>IF(ISBLANK(C2397),O2396,IF(COUNTIF(C$2:C2397,C2397)&gt;1,O2396,1+MAX(O2396,0)))</f>
        <v>61</v>
      </c>
      <c r="P2397" s="45">
        <f t="shared" si="814"/>
        <v>34</v>
      </c>
      <c r="Q2397" s="33" t="str">
        <f t="shared" si="815"/>
        <v/>
      </c>
      <c r="R2397" s="33">
        <f t="shared" si="816"/>
        <v>15</v>
      </c>
      <c r="S2397" s="33" t="str">
        <f t="shared" si="817"/>
        <v>142_15</v>
      </c>
      <c r="T2397" s="35" t="str">
        <f t="shared" si="818"/>
        <v>142PM</v>
      </c>
      <c r="U2397" s="35" t="str">
        <f t="shared" si="819"/>
        <v>142PMEW</v>
      </c>
      <c r="V2397" s="35" t="str">
        <f t="shared" si="835"/>
        <v>2I</v>
      </c>
      <c r="W2397" s="35" t="str">
        <f t="shared" si="828"/>
        <v>142PM2I234</v>
      </c>
      <c r="X2397" s="388">
        <f t="shared" si="829"/>
        <v>0</v>
      </c>
      <c r="Y2397" s="388">
        <f t="shared" si="830"/>
        <v>2</v>
      </c>
      <c r="Z2397" s="280" t="str">
        <f t="shared" si="821"/>
        <v/>
      </c>
      <c r="AA2397" s="280" t="str">
        <f t="shared" si="822"/>
        <v/>
      </c>
      <c r="AB2397" s="389" t="str">
        <f t="shared" si="831"/>
        <v/>
      </c>
      <c r="AC2397" s="389" t="str">
        <f t="shared" si="832"/>
        <v/>
      </c>
      <c r="AD2397" s="390" t="str">
        <f t="shared" si="823"/>
        <v/>
      </c>
      <c r="AE2397" s="282">
        <f t="shared" si="824"/>
        <v>0</v>
      </c>
      <c r="AF2397" s="359">
        <f t="shared" si="825"/>
        <v>0</v>
      </c>
      <c r="AG2397" s="280">
        <f t="shared" si="826"/>
        <v>0</v>
      </c>
      <c r="AH2397" s="280">
        <f t="shared" si="820"/>
        <v>0</v>
      </c>
      <c r="AI2397" s="280">
        <f>IF(ISBLANK(T2397),AI2396,IF(COUNTIF(T$2:T2397,T2397)&gt;1,AI2396,1+MAX(AI2396,0)))</f>
        <v>64</v>
      </c>
      <c r="AL2397" s="391" t="str">
        <f t="shared" si="833"/>
        <v/>
      </c>
      <c r="AM2397" s="391" t="str">
        <f t="shared" si="834"/>
        <v/>
      </c>
      <c r="AO2397" s="310" t="str">
        <f t="shared" si="827"/>
        <v/>
      </c>
      <c r="AP2397" s="310">
        <f>SUM(AO$1:AO2397)</f>
        <v>0</v>
      </c>
      <c r="AQ2397" s="310">
        <f>SUM(AK$2:AK2397)</f>
        <v>18</v>
      </c>
      <c r="AR2397" s="310">
        <f>COUNTA(AJ$2:AJ2397)</f>
        <v>18</v>
      </c>
      <c r="AS2397" s="312"/>
      <c r="AT2397" s="312"/>
      <c r="AU2397" s="312"/>
      <c r="AV2397" s="312"/>
      <c r="AW2397" s="312"/>
      <c r="AZ2397">
        <v>0</v>
      </c>
      <c r="BA2397">
        <v>2</v>
      </c>
    </row>
    <row r="2398" spans="1:53" x14ac:dyDescent="0.25">
      <c r="A2398">
        <v>142</v>
      </c>
      <c r="B2398" t="s">
        <v>66</v>
      </c>
      <c r="C2398" t="s">
        <v>695</v>
      </c>
      <c r="D2398"/>
      <c r="E2398">
        <v>2</v>
      </c>
      <c r="F2398">
        <v>4</v>
      </c>
      <c r="G2398">
        <v>1</v>
      </c>
      <c r="H2398">
        <v>1</v>
      </c>
      <c r="I2398">
        <v>0</v>
      </c>
      <c r="J2398">
        <v>0</v>
      </c>
      <c r="K2398">
        <v>0</v>
      </c>
      <c r="L2398">
        <v>1</v>
      </c>
      <c r="M2398"/>
      <c r="O2398" s="101">
        <f>IF(ISBLANK(C2398),O2397,IF(COUNTIF(C$2:C2398,C2398)&gt;1,O2397,1+MAX(O2397,0)))</f>
        <v>61</v>
      </c>
      <c r="P2398" s="45">
        <f t="shared" si="814"/>
        <v>34</v>
      </c>
      <c r="Q2398" s="33" t="str">
        <f t="shared" si="815"/>
        <v/>
      </c>
      <c r="R2398" s="33">
        <f t="shared" si="816"/>
        <v>16</v>
      </c>
      <c r="S2398" s="33" t="str">
        <f t="shared" si="817"/>
        <v>142_16</v>
      </c>
      <c r="T2398" s="35" t="str">
        <f t="shared" si="818"/>
        <v>142PM</v>
      </c>
      <c r="U2398" s="35" t="str">
        <f t="shared" si="819"/>
        <v>142PMNS</v>
      </c>
      <c r="V2398" s="35" t="str">
        <f t="shared" si="835"/>
        <v>2I</v>
      </c>
      <c r="W2398" s="35" t="str">
        <f t="shared" si="828"/>
        <v>142PM2I241</v>
      </c>
      <c r="X2398" s="388">
        <f t="shared" si="829"/>
        <v>0</v>
      </c>
      <c r="Y2398" s="388">
        <f t="shared" si="830"/>
        <v>1</v>
      </c>
      <c r="Z2398" s="280" t="str">
        <f t="shared" si="821"/>
        <v/>
      </c>
      <c r="AA2398" s="280" t="str">
        <f t="shared" si="822"/>
        <v/>
      </c>
      <c r="AB2398" s="389" t="str">
        <f t="shared" si="831"/>
        <v/>
      </c>
      <c r="AC2398" s="389" t="str">
        <f t="shared" si="832"/>
        <v/>
      </c>
      <c r="AD2398" s="390" t="str">
        <f t="shared" si="823"/>
        <v/>
      </c>
      <c r="AE2398" s="282">
        <f t="shared" si="824"/>
        <v>0</v>
      </c>
      <c r="AF2398" s="359">
        <f t="shared" si="825"/>
        <v>0</v>
      </c>
      <c r="AG2398" s="280">
        <f t="shared" si="826"/>
        <v>0</v>
      </c>
      <c r="AH2398" s="280">
        <f t="shared" si="820"/>
        <v>0</v>
      </c>
      <c r="AI2398" s="280">
        <f>IF(ISBLANK(T2398),AI2397,IF(COUNTIF(T$2:T2398,T2398)&gt;1,AI2397,1+MAX(AI2397,0)))</f>
        <v>64</v>
      </c>
      <c r="AL2398" s="391" t="str">
        <f t="shared" si="833"/>
        <v/>
      </c>
      <c r="AM2398" s="391" t="str">
        <f t="shared" si="834"/>
        <v/>
      </c>
      <c r="AO2398" s="310" t="str">
        <f t="shared" si="827"/>
        <v/>
      </c>
      <c r="AP2398" s="310">
        <f>SUM(AO$1:AO2398)</f>
        <v>0</v>
      </c>
      <c r="AQ2398" s="310">
        <f>SUM(AK$2:AK2398)</f>
        <v>18</v>
      </c>
      <c r="AR2398" s="310">
        <f>COUNTA(AJ$2:AJ2398)</f>
        <v>18</v>
      </c>
      <c r="AS2398" s="312"/>
      <c r="AT2398" s="312"/>
      <c r="AU2398" s="312"/>
      <c r="AV2398" s="312"/>
      <c r="AW2398" s="312"/>
      <c r="AZ2398">
        <v>0</v>
      </c>
      <c r="BA2398">
        <v>1</v>
      </c>
    </row>
    <row r="2399" spans="1:53" x14ac:dyDescent="0.25">
      <c r="A2399">
        <v>142</v>
      </c>
      <c r="B2399" t="s">
        <v>66</v>
      </c>
      <c r="C2399" t="s">
        <v>695</v>
      </c>
      <c r="D2399"/>
      <c r="E2399">
        <v>2</v>
      </c>
      <c r="F2399">
        <v>4</v>
      </c>
      <c r="G2399">
        <v>2</v>
      </c>
      <c r="H2399">
        <v>3</v>
      </c>
      <c r="I2399">
        <v>0</v>
      </c>
      <c r="J2399">
        <v>2</v>
      </c>
      <c r="K2399">
        <v>0</v>
      </c>
      <c r="L2399">
        <v>3</v>
      </c>
      <c r="M2399"/>
      <c r="O2399" s="101">
        <f>IF(ISBLANK(C2399),O2398,IF(COUNTIF(C$2:C2399,C2399)&gt;1,O2398,1+MAX(O2398,0)))</f>
        <v>61</v>
      </c>
      <c r="P2399" s="45">
        <f t="shared" si="814"/>
        <v>34</v>
      </c>
      <c r="Q2399" s="33" t="str">
        <f t="shared" si="815"/>
        <v/>
      </c>
      <c r="R2399" s="33">
        <f t="shared" si="816"/>
        <v>16</v>
      </c>
      <c r="S2399" s="33" t="str">
        <f t="shared" si="817"/>
        <v>142_16</v>
      </c>
      <c r="T2399" s="35" t="str">
        <f t="shared" si="818"/>
        <v>142PM</v>
      </c>
      <c r="U2399" s="35" t="str">
        <f t="shared" si="819"/>
        <v>142PMNS</v>
      </c>
      <c r="V2399" s="35" t="str">
        <f t="shared" si="835"/>
        <v>2I</v>
      </c>
      <c r="W2399" s="35" t="str">
        <f t="shared" si="828"/>
        <v>142PM2I242</v>
      </c>
      <c r="X2399" s="388">
        <f t="shared" si="829"/>
        <v>0</v>
      </c>
      <c r="Y2399" s="388">
        <f t="shared" si="830"/>
        <v>3</v>
      </c>
      <c r="Z2399" s="280" t="str">
        <f t="shared" si="821"/>
        <v/>
      </c>
      <c r="AA2399" s="280" t="str">
        <f t="shared" si="822"/>
        <v/>
      </c>
      <c r="AB2399" s="389" t="str">
        <f t="shared" si="831"/>
        <v/>
      </c>
      <c r="AC2399" s="389" t="str">
        <f t="shared" si="832"/>
        <v/>
      </c>
      <c r="AD2399" s="390" t="str">
        <f t="shared" si="823"/>
        <v/>
      </c>
      <c r="AE2399" s="282">
        <f t="shared" si="824"/>
        <v>0</v>
      </c>
      <c r="AF2399" s="359">
        <f t="shared" si="825"/>
        <v>0</v>
      </c>
      <c r="AG2399" s="280">
        <f t="shared" si="826"/>
        <v>0</v>
      </c>
      <c r="AH2399" s="280">
        <f t="shared" si="820"/>
        <v>0</v>
      </c>
      <c r="AI2399" s="280">
        <f>IF(ISBLANK(T2399),AI2398,IF(COUNTIF(T$2:T2399,T2399)&gt;1,AI2398,1+MAX(AI2398,0)))</f>
        <v>64</v>
      </c>
      <c r="AL2399" s="391" t="str">
        <f t="shared" si="833"/>
        <v/>
      </c>
      <c r="AM2399" s="391" t="str">
        <f t="shared" si="834"/>
        <v/>
      </c>
      <c r="AO2399" s="310" t="str">
        <f t="shared" si="827"/>
        <v/>
      </c>
      <c r="AP2399" s="310">
        <f>SUM(AO$1:AO2399)</f>
        <v>0</v>
      </c>
      <c r="AQ2399" s="310">
        <f>SUM(AK$2:AK2399)</f>
        <v>18</v>
      </c>
      <c r="AR2399" s="310">
        <f>COUNTA(AJ$2:AJ2399)</f>
        <v>18</v>
      </c>
      <c r="AS2399" s="312"/>
      <c r="AT2399" s="312"/>
      <c r="AU2399" s="312"/>
      <c r="AV2399" s="312"/>
      <c r="AW2399" s="312"/>
      <c r="AZ2399">
        <v>0</v>
      </c>
      <c r="BA2399">
        <v>3</v>
      </c>
    </row>
    <row r="2400" spans="1:53" x14ac:dyDescent="0.25">
      <c r="A2400">
        <v>142</v>
      </c>
      <c r="B2400" t="s">
        <v>66</v>
      </c>
      <c r="C2400" t="s">
        <v>695</v>
      </c>
      <c r="D2400"/>
      <c r="E2400">
        <v>2</v>
      </c>
      <c r="F2400">
        <v>4</v>
      </c>
      <c r="G2400">
        <v>3</v>
      </c>
      <c r="H2400">
        <v>2</v>
      </c>
      <c r="I2400">
        <v>0</v>
      </c>
      <c r="J2400">
        <v>0</v>
      </c>
      <c r="K2400">
        <v>1</v>
      </c>
      <c r="L2400">
        <v>2</v>
      </c>
      <c r="M2400"/>
      <c r="O2400" s="101">
        <f>IF(ISBLANK(C2400),O2399,IF(COUNTIF(C$2:C2400,C2400)&gt;1,O2399,1+MAX(O2399,0)))</f>
        <v>61</v>
      </c>
      <c r="P2400" s="45">
        <f t="shared" si="814"/>
        <v>34</v>
      </c>
      <c r="Q2400" s="33" t="str">
        <f t="shared" si="815"/>
        <v/>
      </c>
      <c r="R2400" s="33">
        <f t="shared" si="816"/>
        <v>16</v>
      </c>
      <c r="S2400" s="33" t="str">
        <f t="shared" si="817"/>
        <v>142_16</v>
      </c>
      <c r="T2400" s="35" t="str">
        <f t="shared" si="818"/>
        <v>142PM</v>
      </c>
      <c r="U2400" s="35" t="str">
        <f t="shared" si="819"/>
        <v>142PMEW</v>
      </c>
      <c r="V2400" s="35" t="str">
        <f t="shared" si="835"/>
        <v>2I</v>
      </c>
      <c r="W2400" s="35" t="str">
        <f t="shared" si="828"/>
        <v>142PM2I243</v>
      </c>
      <c r="X2400" s="388">
        <f t="shared" si="829"/>
        <v>1</v>
      </c>
      <c r="Y2400" s="388">
        <f t="shared" si="830"/>
        <v>2</v>
      </c>
      <c r="Z2400" s="280" t="str">
        <f t="shared" si="821"/>
        <v/>
      </c>
      <c r="AA2400" s="280" t="str">
        <f t="shared" si="822"/>
        <v/>
      </c>
      <c r="AB2400" s="389" t="str">
        <f t="shared" si="831"/>
        <v/>
      </c>
      <c r="AC2400" s="389" t="str">
        <f t="shared" si="832"/>
        <v/>
      </c>
      <c r="AD2400" s="390" t="str">
        <f t="shared" si="823"/>
        <v/>
      </c>
      <c r="AE2400" s="282">
        <f t="shared" si="824"/>
        <v>0</v>
      </c>
      <c r="AF2400" s="359">
        <f t="shared" si="825"/>
        <v>0</v>
      </c>
      <c r="AG2400" s="280">
        <f t="shared" si="826"/>
        <v>0</v>
      </c>
      <c r="AH2400" s="280">
        <f t="shared" si="820"/>
        <v>0</v>
      </c>
      <c r="AI2400" s="280">
        <f>IF(ISBLANK(T2400),AI2399,IF(COUNTIF(T$2:T2400,T2400)&gt;1,AI2399,1+MAX(AI2399,0)))</f>
        <v>64</v>
      </c>
      <c r="AL2400" s="391" t="str">
        <f t="shared" si="833"/>
        <v/>
      </c>
      <c r="AM2400" s="391" t="str">
        <f t="shared" si="834"/>
        <v/>
      </c>
      <c r="AO2400" s="310" t="str">
        <f t="shared" si="827"/>
        <v/>
      </c>
      <c r="AP2400" s="310">
        <f>SUM(AO$1:AO2400)</f>
        <v>0</v>
      </c>
      <c r="AQ2400" s="310">
        <f>SUM(AK$2:AK2400)</f>
        <v>18</v>
      </c>
      <c r="AR2400" s="310">
        <f>COUNTA(AJ$2:AJ2400)</f>
        <v>18</v>
      </c>
      <c r="AS2400" s="312"/>
      <c r="AT2400" s="312"/>
      <c r="AU2400" s="312"/>
      <c r="AV2400" s="312"/>
      <c r="AW2400" s="312"/>
      <c r="AZ2400">
        <v>1</v>
      </c>
      <c r="BA2400">
        <v>2</v>
      </c>
    </row>
    <row r="2401" spans="1:53" x14ac:dyDescent="0.25">
      <c r="A2401">
        <v>142</v>
      </c>
      <c r="B2401" t="s">
        <v>66</v>
      </c>
      <c r="C2401" t="s">
        <v>695</v>
      </c>
      <c r="D2401"/>
      <c r="E2401">
        <v>2</v>
      </c>
      <c r="F2401">
        <v>4</v>
      </c>
      <c r="G2401">
        <v>4</v>
      </c>
      <c r="H2401">
        <v>2</v>
      </c>
      <c r="I2401">
        <v>1</v>
      </c>
      <c r="J2401">
        <v>0</v>
      </c>
      <c r="K2401">
        <v>0</v>
      </c>
      <c r="L2401">
        <v>2</v>
      </c>
      <c r="M2401"/>
      <c r="O2401" s="101">
        <f>IF(ISBLANK(C2401),O2400,IF(COUNTIF(C$2:C2401,C2401)&gt;1,O2400,1+MAX(O2400,0)))</f>
        <v>61</v>
      </c>
      <c r="P2401" s="45">
        <f t="shared" si="814"/>
        <v>34</v>
      </c>
      <c r="Q2401" s="33" t="str">
        <f t="shared" si="815"/>
        <v/>
      </c>
      <c r="R2401" s="33">
        <f t="shared" si="816"/>
        <v>16</v>
      </c>
      <c r="S2401" s="33" t="str">
        <f t="shared" si="817"/>
        <v>142_16</v>
      </c>
      <c r="T2401" s="35" t="str">
        <f t="shared" si="818"/>
        <v>142PM</v>
      </c>
      <c r="U2401" s="35" t="str">
        <f t="shared" si="819"/>
        <v>142PMEW</v>
      </c>
      <c r="V2401" s="35" t="str">
        <f t="shared" si="835"/>
        <v>2I</v>
      </c>
      <c r="W2401" s="35" t="str">
        <f t="shared" si="828"/>
        <v>142PM2I244</v>
      </c>
      <c r="X2401" s="388">
        <f t="shared" si="829"/>
        <v>0</v>
      </c>
      <c r="Y2401" s="388">
        <f t="shared" si="830"/>
        <v>2</v>
      </c>
      <c r="Z2401" s="280" t="str">
        <f t="shared" si="821"/>
        <v/>
      </c>
      <c r="AA2401" s="280" t="str">
        <f t="shared" si="822"/>
        <v/>
      </c>
      <c r="AB2401" s="389" t="str">
        <f t="shared" si="831"/>
        <v/>
      </c>
      <c r="AC2401" s="389" t="str">
        <f t="shared" si="832"/>
        <v/>
      </c>
      <c r="AD2401" s="390" t="str">
        <f t="shared" si="823"/>
        <v/>
      </c>
      <c r="AE2401" s="282">
        <f t="shared" si="824"/>
        <v>0</v>
      </c>
      <c r="AF2401" s="359">
        <f t="shared" si="825"/>
        <v>0</v>
      </c>
      <c r="AG2401" s="280">
        <f t="shared" si="826"/>
        <v>0</v>
      </c>
      <c r="AH2401" s="280">
        <f t="shared" si="820"/>
        <v>0</v>
      </c>
      <c r="AI2401" s="280">
        <f>IF(ISBLANK(T2401),AI2400,IF(COUNTIF(T$2:T2401,T2401)&gt;1,AI2400,1+MAX(AI2400,0)))</f>
        <v>64</v>
      </c>
      <c r="AL2401" s="391" t="str">
        <f t="shared" si="833"/>
        <v/>
      </c>
      <c r="AM2401" s="391" t="str">
        <f t="shared" si="834"/>
        <v/>
      </c>
      <c r="AO2401" s="310" t="str">
        <f t="shared" si="827"/>
        <v/>
      </c>
      <c r="AP2401" s="310">
        <f>SUM(AO$1:AO2401)</f>
        <v>0</v>
      </c>
      <c r="AQ2401" s="310">
        <f>SUM(AK$2:AK2401)</f>
        <v>18</v>
      </c>
      <c r="AR2401" s="310">
        <f>COUNTA(AJ$2:AJ2401)</f>
        <v>18</v>
      </c>
      <c r="AS2401" s="312"/>
      <c r="AT2401" s="312"/>
      <c r="AU2401" s="312"/>
      <c r="AV2401" s="312"/>
      <c r="AW2401" s="312"/>
      <c r="AZ2401">
        <v>0</v>
      </c>
      <c r="BA2401">
        <v>2</v>
      </c>
    </row>
    <row r="2402" spans="1:53" x14ac:dyDescent="0.25">
      <c r="A2402">
        <v>143</v>
      </c>
      <c r="B2402" t="s">
        <v>65</v>
      </c>
      <c r="C2402" t="s">
        <v>673</v>
      </c>
      <c r="D2402"/>
      <c r="E2402">
        <v>1</v>
      </c>
      <c r="F2402">
        <v>1</v>
      </c>
      <c r="G2402">
        <v>1</v>
      </c>
      <c r="H2402">
        <v>2</v>
      </c>
      <c r="I2402">
        <v>0</v>
      </c>
      <c r="J2402">
        <v>2</v>
      </c>
      <c r="K2402">
        <v>0</v>
      </c>
      <c r="L2402">
        <v>0</v>
      </c>
      <c r="M2402"/>
      <c r="O2402" s="101">
        <f>IF(ISBLANK(C2402),O2401,IF(COUNTIF(C$2:C2402,C2402)&gt;1,O2401,1+MAX(O2401,0)))</f>
        <v>62</v>
      </c>
      <c r="P2402" s="45">
        <f t="shared" ref="P2402:P2465" si="836">IF(A2402=A2401,P2401,IF(ISNUMBER(P2401),P2401+1,1))</f>
        <v>35</v>
      </c>
      <c r="Q2402" s="33">
        <f t="shared" ref="Q2402:Q2465" si="837">IF(OR(P2402=P2401,LEN(A2402)&lt;1),"",P2402)</f>
        <v>35</v>
      </c>
      <c r="R2402" s="33">
        <f t="shared" ref="R2402:R2465" si="838">IF(ISNUMBER(F2402),F2402+4*(E2402-1)+8*IF(B2402="PM",1,0),"")</f>
        <v>1</v>
      </c>
      <c r="S2402" s="33" t="str">
        <f t="shared" ref="S2402:S2465" si="839">IF(ISNUMBER(R2402),A2402&amp;"_"&amp;R2402,"")</f>
        <v>143_1</v>
      </c>
      <c r="T2402" s="35" t="str">
        <f t="shared" ref="T2402:T2465" si="840">A2402&amp;B2402</f>
        <v>143AM</v>
      </c>
      <c r="U2402" s="35" t="str">
        <f t="shared" ref="U2402:U2465" si="841">IF(OR(G2402=1,G2402=2),T2402&amp;"NS",IF(OR(G2402=3,G2402=4),T2402&amp;"EW",""))</f>
        <v>143AMNS</v>
      </c>
      <c r="V2402" s="35" t="str">
        <f t="shared" si="835"/>
        <v>2J</v>
      </c>
      <c r="W2402" s="35" t="str">
        <f t="shared" si="828"/>
        <v>143AM2J111</v>
      </c>
      <c r="X2402" s="388">
        <f t="shared" si="829"/>
        <v>0</v>
      </c>
      <c r="Y2402" s="388">
        <f t="shared" si="830"/>
        <v>0</v>
      </c>
      <c r="Z2402" s="280" t="str">
        <f t="shared" si="821"/>
        <v/>
      </c>
      <c r="AA2402" s="280" t="str">
        <f t="shared" si="822"/>
        <v/>
      </c>
      <c r="AB2402" s="389" t="str">
        <f t="shared" si="831"/>
        <v/>
      </c>
      <c r="AC2402" s="389" t="str">
        <f t="shared" si="832"/>
        <v/>
      </c>
      <c r="AD2402" s="390" t="str">
        <f t="shared" si="823"/>
        <v/>
      </c>
      <c r="AE2402" s="282">
        <f t="shared" si="824"/>
        <v>0</v>
      </c>
      <c r="AF2402" s="359">
        <f t="shared" si="825"/>
        <v>0</v>
      </c>
      <c r="AG2402" s="280">
        <f t="shared" si="826"/>
        <v>3</v>
      </c>
      <c r="AH2402" s="280">
        <f t="shared" ref="AH2402:AH2465" si="842">IF(AND(AG2402&gt;0,ISNUMBER(AG2402)),1,0)</f>
        <v>1</v>
      </c>
      <c r="AI2402" s="280">
        <f>IF(ISBLANK(T2402),AI2401,IF(COUNTIF(T$2:T2402,T2402)&gt;1,AI2401,1+MAX(AI2401,0)))</f>
        <v>65</v>
      </c>
      <c r="AL2402" s="391" t="str">
        <f t="shared" si="833"/>
        <v/>
      </c>
      <c r="AM2402" s="391" t="str">
        <f t="shared" si="834"/>
        <v/>
      </c>
      <c r="AO2402" s="310" t="str">
        <f t="shared" si="827"/>
        <v/>
      </c>
      <c r="AP2402" s="310">
        <f>SUM(AO$1:AO2402)</f>
        <v>0</v>
      </c>
      <c r="AQ2402" s="310">
        <f>SUM(AK$2:AK2402)</f>
        <v>18</v>
      </c>
      <c r="AR2402" s="310">
        <f>COUNTA(AJ$2:AJ2402)</f>
        <v>18</v>
      </c>
      <c r="AS2402" s="312"/>
      <c r="AT2402" s="312"/>
      <c r="AU2402" s="312"/>
      <c r="AV2402" s="312"/>
      <c r="AW2402" s="312"/>
      <c r="AZ2402">
        <v>0</v>
      </c>
      <c r="BA2402">
        <v>0</v>
      </c>
    </row>
    <row r="2403" spans="1:53" x14ac:dyDescent="0.25">
      <c r="A2403">
        <v>143</v>
      </c>
      <c r="B2403" t="s">
        <v>65</v>
      </c>
      <c r="C2403" t="s">
        <v>673</v>
      </c>
      <c r="D2403"/>
      <c r="E2403">
        <v>1</v>
      </c>
      <c r="F2403">
        <v>1</v>
      </c>
      <c r="G2403">
        <v>2</v>
      </c>
      <c r="H2403">
        <v>1</v>
      </c>
      <c r="I2403">
        <v>0</v>
      </c>
      <c r="J2403">
        <v>0</v>
      </c>
      <c r="K2403">
        <v>0</v>
      </c>
      <c r="L2403">
        <v>1</v>
      </c>
      <c r="M2403"/>
      <c r="O2403" s="101">
        <f>IF(ISBLANK(C2403),O2402,IF(COUNTIF(C$2:C2403,C2403)&gt;1,O2402,1+MAX(O2402,0)))</f>
        <v>62</v>
      </c>
      <c r="P2403" s="45">
        <f t="shared" si="836"/>
        <v>35</v>
      </c>
      <c r="Q2403" s="33" t="str">
        <f t="shared" si="837"/>
        <v/>
      </c>
      <c r="R2403" s="33">
        <f t="shared" si="838"/>
        <v>1</v>
      </c>
      <c r="S2403" s="33" t="str">
        <f t="shared" si="839"/>
        <v>143_1</v>
      </c>
      <c r="T2403" s="35" t="str">
        <f t="shared" si="840"/>
        <v>143AM</v>
      </c>
      <c r="U2403" s="35" t="str">
        <f t="shared" si="841"/>
        <v>143AMNS</v>
      </c>
      <c r="V2403" s="35" t="str">
        <f t="shared" si="835"/>
        <v>2J</v>
      </c>
      <c r="W2403" s="35" t="str">
        <f t="shared" si="828"/>
        <v>143AM2J112</v>
      </c>
      <c r="X2403" s="388">
        <f t="shared" si="829"/>
        <v>0</v>
      </c>
      <c r="Y2403" s="388">
        <f t="shared" si="830"/>
        <v>1</v>
      </c>
      <c r="Z2403" s="280" t="str">
        <f t="shared" si="821"/>
        <v/>
      </c>
      <c r="AA2403" s="280" t="str">
        <f t="shared" si="822"/>
        <v/>
      </c>
      <c r="AB2403" s="389" t="str">
        <f t="shared" si="831"/>
        <v/>
      </c>
      <c r="AC2403" s="389" t="str">
        <f t="shared" si="832"/>
        <v/>
      </c>
      <c r="AD2403" s="390" t="str">
        <f t="shared" si="823"/>
        <v/>
      </c>
      <c r="AE2403" s="282">
        <f t="shared" si="824"/>
        <v>0</v>
      </c>
      <c r="AF2403" s="359">
        <f t="shared" si="825"/>
        <v>0</v>
      </c>
      <c r="AG2403" s="280">
        <f t="shared" si="826"/>
        <v>3</v>
      </c>
      <c r="AH2403" s="280">
        <f t="shared" si="842"/>
        <v>1</v>
      </c>
      <c r="AI2403" s="280">
        <f>IF(ISBLANK(T2403),AI2402,IF(COUNTIF(T$2:T2403,T2403)&gt;1,AI2402,1+MAX(AI2402,0)))</f>
        <v>65</v>
      </c>
      <c r="AL2403" s="391" t="str">
        <f t="shared" si="833"/>
        <v/>
      </c>
      <c r="AM2403" s="391" t="str">
        <f t="shared" si="834"/>
        <v/>
      </c>
      <c r="AO2403" s="310" t="str">
        <f t="shared" si="827"/>
        <v/>
      </c>
      <c r="AP2403" s="310">
        <f>SUM(AO$1:AO2403)</f>
        <v>0</v>
      </c>
      <c r="AQ2403" s="310">
        <f>SUM(AK$2:AK2403)</f>
        <v>18</v>
      </c>
      <c r="AR2403" s="310">
        <f>COUNTA(AJ$2:AJ2403)</f>
        <v>18</v>
      </c>
      <c r="AS2403" s="312"/>
      <c r="AT2403" s="312"/>
      <c r="AU2403" s="312"/>
      <c r="AV2403" s="312"/>
      <c r="AW2403" s="312"/>
      <c r="AZ2403">
        <v>0</v>
      </c>
      <c r="BA2403">
        <v>1</v>
      </c>
    </row>
    <row r="2404" spans="1:53" x14ac:dyDescent="0.25">
      <c r="A2404">
        <v>143</v>
      </c>
      <c r="B2404" t="s">
        <v>65</v>
      </c>
      <c r="C2404" t="s">
        <v>673</v>
      </c>
      <c r="D2404"/>
      <c r="E2404">
        <v>1</v>
      </c>
      <c r="F2404">
        <v>1</v>
      </c>
      <c r="G2404">
        <v>3</v>
      </c>
      <c r="H2404">
        <v>1</v>
      </c>
      <c r="I2404">
        <v>0</v>
      </c>
      <c r="J2404">
        <v>0</v>
      </c>
      <c r="K2404">
        <v>0</v>
      </c>
      <c r="L2404">
        <v>1</v>
      </c>
      <c r="M2404"/>
      <c r="O2404" s="101">
        <f>IF(ISBLANK(C2404),O2403,IF(COUNTIF(C$2:C2404,C2404)&gt;1,O2403,1+MAX(O2403,0)))</f>
        <v>62</v>
      </c>
      <c r="P2404" s="45">
        <f t="shared" si="836"/>
        <v>35</v>
      </c>
      <c r="Q2404" s="33" t="str">
        <f t="shared" si="837"/>
        <v/>
      </c>
      <c r="R2404" s="33">
        <f t="shared" si="838"/>
        <v>1</v>
      </c>
      <c r="S2404" s="33" t="str">
        <f t="shared" si="839"/>
        <v>143_1</v>
      </c>
      <c r="T2404" s="35" t="str">
        <f t="shared" si="840"/>
        <v>143AM</v>
      </c>
      <c r="U2404" s="35" t="str">
        <f t="shared" si="841"/>
        <v>143AMEW</v>
      </c>
      <c r="V2404" s="35" t="str">
        <f t="shared" si="835"/>
        <v>2J</v>
      </c>
      <c r="W2404" s="35" t="str">
        <f t="shared" si="828"/>
        <v>143AM2J113</v>
      </c>
      <c r="X2404" s="388">
        <f t="shared" si="829"/>
        <v>0</v>
      </c>
      <c r="Y2404" s="388">
        <f t="shared" si="830"/>
        <v>1</v>
      </c>
      <c r="Z2404" s="280" t="str">
        <f t="shared" si="821"/>
        <v/>
      </c>
      <c r="AA2404" s="280" t="str">
        <f t="shared" si="822"/>
        <v/>
      </c>
      <c r="AB2404" s="389" t="str">
        <f t="shared" si="831"/>
        <v/>
      </c>
      <c r="AC2404" s="389" t="str">
        <f t="shared" si="832"/>
        <v/>
      </c>
      <c r="AD2404" s="390" t="str">
        <f t="shared" si="823"/>
        <v/>
      </c>
      <c r="AE2404" s="282">
        <f t="shared" si="824"/>
        <v>0</v>
      </c>
      <c r="AF2404" s="359">
        <f t="shared" si="825"/>
        <v>0</v>
      </c>
      <c r="AG2404" s="280">
        <f t="shared" si="826"/>
        <v>0</v>
      </c>
      <c r="AH2404" s="280">
        <f t="shared" si="842"/>
        <v>0</v>
      </c>
      <c r="AI2404" s="280">
        <f>IF(ISBLANK(T2404),AI2403,IF(COUNTIF(T$2:T2404,T2404)&gt;1,AI2403,1+MAX(AI2403,0)))</f>
        <v>65</v>
      </c>
      <c r="AL2404" s="391" t="str">
        <f t="shared" si="833"/>
        <v/>
      </c>
      <c r="AM2404" s="391" t="str">
        <f t="shared" si="834"/>
        <v/>
      </c>
      <c r="AO2404" s="310" t="str">
        <f t="shared" si="827"/>
        <v/>
      </c>
      <c r="AP2404" s="310">
        <f>SUM(AO$1:AO2404)</f>
        <v>0</v>
      </c>
      <c r="AQ2404" s="310">
        <f>SUM(AK$2:AK2404)</f>
        <v>18</v>
      </c>
      <c r="AR2404" s="310">
        <f>COUNTA(AJ$2:AJ2404)</f>
        <v>18</v>
      </c>
      <c r="AS2404" s="312"/>
      <c r="AT2404" s="312"/>
      <c r="AU2404" s="312"/>
      <c r="AV2404" s="312"/>
      <c r="AW2404" s="312"/>
      <c r="AZ2404">
        <v>0</v>
      </c>
      <c r="BA2404">
        <v>1</v>
      </c>
    </row>
    <row r="2405" spans="1:53" x14ac:dyDescent="0.25">
      <c r="A2405">
        <v>143</v>
      </c>
      <c r="B2405" t="s">
        <v>65</v>
      </c>
      <c r="C2405" t="s">
        <v>673</v>
      </c>
      <c r="D2405"/>
      <c r="E2405">
        <v>1</v>
      </c>
      <c r="F2405">
        <v>1</v>
      </c>
      <c r="G2405">
        <v>4</v>
      </c>
      <c r="H2405">
        <v>0</v>
      </c>
      <c r="I2405">
        <v>0</v>
      </c>
      <c r="J2405">
        <v>0</v>
      </c>
      <c r="K2405">
        <v>0</v>
      </c>
      <c r="L2405">
        <v>0</v>
      </c>
      <c r="M2405"/>
      <c r="O2405" s="101">
        <f>IF(ISBLANK(C2405),O2404,IF(COUNTIF(C$2:C2405,C2405)&gt;1,O2404,1+MAX(O2404,0)))</f>
        <v>62</v>
      </c>
      <c r="P2405" s="45">
        <f t="shared" si="836"/>
        <v>35</v>
      </c>
      <c r="Q2405" s="33" t="str">
        <f t="shared" si="837"/>
        <v/>
      </c>
      <c r="R2405" s="33">
        <f t="shared" si="838"/>
        <v>1</v>
      </c>
      <c r="S2405" s="33" t="str">
        <f t="shared" si="839"/>
        <v>143_1</v>
      </c>
      <c r="T2405" s="35" t="str">
        <f t="shared" si="840"/>
        <v>143AM</v>
      </c>
      <c r="U2405" s="35" t="str">
        <f t="shared" si="841"/>
        <v>143AMEW</v>
      </c>
      <c r="V2405" s="35" t="str">
        <f t="shared" si="835"/>
        <v>2J</v>
      </c>
      <c r="W2405" s="35" t="str">
        <f t="shared" si="828"/>
        <v>143AM2J114</v>
      </c>
      <c r="X2405" s="388">
        <f t="shared" si="829"/>
        <v>0</v>
      </c>
      <c r="Y2405" s="388">
        <f t="shared" si="830"/>
        <v>0</v>
      </c>
      <c r="Z2405" s="280" t="str">
        <f t="shared" si="821"/>
        <v/>
      </c>
      <c r="AA2405" s="280" t="str">
        <f t="shared" si="822"/>
        <v/>
      </c>
      <c r="AB2405" s="389" t="str">
        <f t="shared" si="831"/>
        <v/>
      </c>
      <c r="AC2405" s="389" t="str">
        <f t="shared" si="832"/>
        <v/>
      </c>
      <c r="AD2405" s="390" t="str">
        <f t="shared" si="823"/>
        <v/>
      </c>
      <c r="AE2405" s="282">
        <f t="shared" si="824"/>
        <v>0</v>
      </c>
      <c r="AF2405" s="359">
        <f t="shared" si="825"/>
        <v>0</v>
      </c>
      <c r="AG2405" s="280">
        <f t="shared" si="826"/>
        <v>0</v>
      </c>
      <c r="AH2405" s="280">
        <f t="shared" si="842"/>
        <v>0</v>
      </c>
      <c r="AI2405" s="280">
        <f>IF(ISBLANK(T2405),AI2404,IF(COUNTIF(T$2:T2405,T2405)&gt;1,AI2404,1+MAX(AI2404,0)))</f>
        <v>65</v>
      </c>
      <c r="AL2405" s="391" t="str">
        <f t="shared" si="833"/>
        <v/>
      </c>
      <c r="AM2405" s="391" t="str">
        <f t="shared" si="834"/>
        <v/>
      </c>
      <c r="AO2405" s="310" t="str">
        <f t="shared" si="827"/>
        <v/>
      </c>
      <c r="AP2405" s="310">
        <f>SUM(AO$1:AO2405)</f>
        <v>0</v>
      </c>
      <c r="AQ2405" s="310">
        <f>SUM(AK$2:AK2405)</f>
        <v>18</v>
      </c>
      <c r="AR2405" s="310">
        <f>COUNTA(AJ$2:AJ2405)</f>
        <v>18</v>
      </c>
      <c r="AS2405" s="312"/>
      <c r="AT2405" s="312"/>
      <c r="AU2405" s="312"/>
      <c r="AV2405" s="312"/>
      <c r="AW2405" s="312"/>
      <c r="AZ2405">
        <v>0</v>
      </c>
      <c r="BA2405">
        <v>0</v>
      </c>
    </row>
    <row r="2406" spans="1:53" x14ac:dyDescent="0.25">
      <c r="A2406">
        <v>143</v>
      </c>
      <c r="B2406" t="s">
        <v>65</v>
      </c>
      <c r="C2406" t="s">
        <v>673</v>
      </c>
      <c r="D2406"/>
      <c r="E2406">
        <v>1</v>
      </c>
      <c r="F2406">
        <v>2</v>
      </c>
      <c r="G2406">
        <v>1</v>
      </c>
      <c r="H2406">
        <v>3</v>
      </c>
      <c r="I2406">
        <v>1</v>
      </c>
      <c r="J2406">
        <v>3</v>
      </c>
      <c r="K2406">
        <v>0</v>
      </c>
      <c r="L2406">
        <v>1</v>
      </c>
      <c r="M2406"/>
      <c r="O2406" s="101">
        <f>IF(ISBLANK(C2406),O2405,IF(COUNTIF(C$2:C2406,C2406)&gt;1,O2405,1+MAX(O2405,0)))</f>
        <v>62</v>
      </c>
      <c r="P2406" s="45">
        <f t="shared" si="836"/>
        <v>35</v>
      </c>
      <c r="Q2406" s="33" t="str">
        <f t="shared" si="837"/>
        <v/>
      </c>
      <c r="R2406" s="33">
        <f t="shared" si="838"/>
        <v>2</v>
      </c>
      <c r="S2406" s="33" t="str">
        <f t="shared" si="839"/>
        <v>143_2</v>
      </c>
      <c r="T2406" s="35" t="str">
        <f t="shared" si="840"/>
        <v>143AM</v>
      </c>
      <c r="U2406" s="35" t="str">
        <f t="shared" si="841"/>
        <v>143AMNS</v>
      </c>
      <c r="V2406" s="35" t="str">
        <f t="shared" si="835"/>
        <v>2J</v>
      </c>
      <c r="W2406" s="35" t="str">
        <f t="shared" si="828"/>
        <v>143AM2J121</v>
      </c>
      <c r="X2406" s="388">
        <f t="shared" si="829"/>
        <v>0</v>
      </c>
      <c r="Y2406" s="388">
        <f t="shared" si="830"/>
        <v>1</v>
      </c>
      <c r="Z2406" s="280" t="str">
        <f t="shared" si="821"/>
        <v/>
      </c>
      <c r="AA2406" s="280" t="str">
        <f t="shared" si="822"/>
        <v/>
      </c>
      <c r="AB2406" s="389" t="str">
        <f t="shared" si="831"/>
        <v/>
      </c>
      <c r="AC2406" s="389" t="str">
        <f t="shared" si="832"/>
        <v/>
      </c>
      <c r="AD2406" s="390" t="str">
        <f t="shared" si="823"/>
        <v/>
      </c>
      <c r="AE2406" s="282">
        <f t="shared" si="824"/>
        <v>0</v>
      </c>
      <c r="AF2406" s="359">
        <f t="shared" si="825"/>
        <v>0</v>
      </c>
      <c r="AG2406" s="280">
        <f t="shared" si="826"/>
        <v>3</v>
      </c>
      <c r="AH2406" s="280">
        <f t="shared" si="842"/>
        <v>1</v>
      </c>
      <c r="AI2406" s="280">
        <f>IF(ISBLANK(T2406),AI2405,IF(COUNTIF(T$2:T2406,T2406)&gt;1,AI2405,1+MAX(AI2405,0)))</f>
        <v>65</v>
      </c>
      <c r="AL2406" s="391" t="str">
        <f t="shared" si="833"/>
        <v/>
      </c>
      <c r="AM2406" s="391" t="str">
        <f t="shared" si="834"/>
        <v/>
      </c>
      <c r="AO2406" s="310" t="str">
        <f t="shared" si="827"/>
        <v/>
      </c>
      <c r="AP2406" s="310">
        <f>SUM(AO$1:AO2406)</f>
        <v>0</v>
      </c>
      <c r="AQ2406" s="310">
        <f>SUM(AK$2:AK2406)</f>
        <v>18</v>
      </c>
      <c r="AR2406" s="310">
        <f>COUNTA(AJ$2:AJ2406)</f>
        <v>18</v>
      </c>
      <c r="AS2406" s="312"/>
      <c r="AT2406" s="312"/>
      <c r="AU2406" s="312"/>
      <c r="AV2406" s="312"/>
      <c r="AW2406" s="312"/>
      <c r="AZ2406">
        <v>0</v>
      </c>
      <c r="BA2406">
        <v>1</v>
      </c>
    </row>
    <row r="2407" spans="1:53" x14ac:dyDescent="0.25">
      <c r="A2407">
        <v>143</v>
      </c>
      <c r="B2407" t="s">
        <v>65</v>
      </c>
      <c r="C2407" t="s">
        <v>673</v>
      </c>
      <c r="D2407"/>
      <c r="E2407">
        <v>1</v>
      </c>
      <c r="F2407">
        <v>2</v>
      </c>
      <c r="G2407">
        <v>2</v>
      </c>
      <c r="H2407">
        <v>0</v>
      </c>
      <c r="I2407">
        <v>0</v>
      </c>
      <c r="J2407">
        <v>0</v>
      </c>
      <c r="K2407">
        <v>0</v>
      </c>
      <c r="L2407">
        <v>0</v>
      </c>
      <c r="M2407"/>
      <c r="O2407" s="101">
        <f>IF(ISBLANK(C2407),O2406,IF(COUNTIF(C$2:C2407,C2407)&gt;1,O2406,1+MAX(O2406,0)))</f>
        <v>62</v>
      </c>
      <c r="P2407" s="45">
        <f t="shared" si="836"/>
        <v>35</v>
      </c>
      <c r="Q2407" s="33" t="str">
        <f t="shared" si="837"/>
        <v/>
      </c>
      <c r="R2407" s="33">
        <f t="shared" si="838"/>
        <v>2</v>
      </c>
      <c r="S2407" s="33" t="str">
        <f t="shared" si="839"/>
        <v>143_2</v>
      </c>
      <c r="T2407" s="35" t="str">
        <f t="shared" si="840"/>
        <v>143AM</v>
      </c>
      <c r="U2407" s="35" t="str">
        <f t="shared" si="841"/>
        <v>143AMNS</v>
      </c>
      <c r="V2407" s="35" t="str">
        <f t="shared" si="835"/>
        <v>2J</v>
      </c>
      <c r="W2407" s="35" t="str">
        <f t="shared" si="828"/>
        <v>143AM2J122</v>
      </c>
      <c r="X2407" s="388">
        <f t="shared" si="829"/>
        <v>0</v>
      </c>
      <c r="Y2407" s="388">
        <f t="shared" si="830"/>
        <v>0</v>
      </c>
      <c r="Z2407" s="280" t="str">
        <f t="shared" si="821"/>
        <v/>
      </c>
      <c r="AA2407" s="280" t="str">
        <f t="shared" si="822"/>
        <v/>
      </c>
      <c r="AB2407" s="389" t="str">
        <f t="shared" si="831"/>
        <v/>
      </c>
      <c r="AC2407" s="389" t="str">
        <f t="shared" si="832"/>
        <v/>
      </c>
      <c r="AD2407" s="390" t="str">
        <f t="shared" si="823"/>
        <v/>
      </c>
      <c r="AE2407" s="282">
        <f t="shared" si="824"/>
        <v>0</v>
      </c>
      <c r="AF2407" s="359">
        <f t="shared" si="825"/>
        <v>0</v>
      </c>
      <c r="AG2407" s="280">
        <f t="shared" si="826"/>
        <v>3</v>
      </c>
      <c r="AH2407" s="280">
        <f t="shared" si="842"/>
        <v>1</v>
      </c>
      <c r="AI2407" s="280">
        <f>IF(ISBLANK(T2407),AI2406,IF(COUNTIF(T$2:T2407,T2407)&gt;1,AI2406,1+MAX(AI2406,0)))</f>
        <v>65</v>
      </c>
      <c r="AL2407" s="391" t="str">
        <f t="shared" si="833"/>
        <v/>
      </c>
      <c r="AM2407" s="391" t="str">
        <f t="shared" si="834"/>
        <v/>
      </c>
      <c r="AO2407" s="310" t="str">
        <f t="shared" si="827"/>
        <v/>
      </c>
      <c r="AP2407" s="310">
        <f>SUM(AO$1:AO2407)</f>
        <v>0</v>
      </c>
      <c r="AQ2407" s="310">
        <f>SUM(AK$2:AK2407)</f>
        <v>18</v>
      </c>
      <c r="AR2407" s="310">
        <f>COUNTA(AJ$2:AJ2407)</f>
        <v>18</v>
      </c>
      <c r="AS2407" s="312"/>
      <c r="AT2407" s="312"/>
      <c r="AU2407" s="312"/>
      <c r="AV2407" s="312"/>
      <c r="AW2407" s="312"/>
      <c r="AZ2407">
        <v>0</v>
      </c>
      <c r="BA2407">
        <v>0</v>
      </c>
    </row>
    <row r="2408" spans="1:53" x14ac:dyDescent="0.25">
      <c r="A2408">
        <v>143</v>
      </c>
      <c r="B2408" t="s">
        <v>65</v>
      </c>
      <c r="C2408" t="s">
        <v>673</v>
      </c>
      <c r="D2408"/>
      <c r="E2408">
        <v>1</v>
      </c>
      <c r="F2408">
        <v>2</v>
      </c>
      <c r="G2408">
        <v>3</v>
      </c>
      <c r="H2408">
        <v>1</v>
      </c>
      <c r="I2408">
        <v>0</v>
      </c>
      <c r="J2408">
        <v>0</v>
      </c>
      <c r="K2408">
        <v>0</v>
      </c>
      <c r="L2408">
        <v>1</v>
      </c>
      <c r="M2408"/>
      <c r="O2408" s="101">
        <f>IF(ISBLANK(C2408),O2407,IF(COUNTIF(C$2:C2408,C2408)&gt;1,O2407,1+MAX(O2407,0)))</f>
        <v>62</v>
      </c>
      <c r="P2408" s="45">
        <f t="shared" si="836"/>
        <v>35</v>
      </c>
      <c r="Q2408" s="33" t="str">
        <f t="shared" si="837"/>
        <v/>
      </c>
      <c r="R2408" s="33">
        <f t="shared" si="838"/>
        <v>2</v>
      </c>
      <c r="S2408" s="33" t="str">
        <f t="shared" si="839"/>
        <v>143_2</v>
      </c>
      <c r="T2408" s="35" t="str">
        <f t="shared" si="840"/>
        <v>143AM</v>
      </c>
      <c r="U2408" s="35" t="str">
        <f t="shared" si="841"/>
        <v>143AMEW</v>
      </c>
      <c r="V2408" s="35" t="str">
        <f t="shared" si="835"/>
        <v>2J</v>
      </c>
      <c r="W2408" s="35" t="str">
        <f t="shared" si="828"/>
        <v>143AM2J123</v>
      </c>
      <c r="X2408" s="388">
        <f t="shared" si="829"/>
        <v>0</v>
      </c>
      <c r="Y2408" s="388">
        <f t="shared" si="830"/>
        <v>1</v>
      </c>
      <c r="Z2408" s="280" t="str">
        <f t="shared" si="821"/>
        <v/>
      </c>
      <c r="AA2408" s="280" t="str">
        <f t="shared" si="822"/>
        <v/>
      </c>
      <c r="AB2408" s="389" t="str">
        <f t="shared" si="831"/>
        <v/>
      </c>
      <c r="AC2408" s="389" t="str">
        <f t="shared" si="832"/>
        <v/>
      </c>
      <c r="AD2408" s="390" t="str">
        <f t="shared" si="823"/>
        <v/>
      </c>
      <c r="AE2408" s="282">
        <f t="shared" si="824"/>
        <v>0</v>
      </c>
      <c r="AF2408" s="359">
        <f t="shared" si="825"/>
        <v>0</v>
      </c>
      <c r="AG2408" s="280">
        <f t="shared" si="826"/>
        <v>0</v>
      </c>
      <c r="AH2408" s="280">
        <f t="shared" si="842"/>
        <v>0</v>
      </c>
      <c r="AI2408" s="280">
        <f>IF(ISBLANK(T2408),AI2407,IF(COUNTIF(T$2:T2408,T2408)&gt;1,AI2407,1+MAX(AI2407,0)))</f>
        <v>65</v>
      </c>
      <c r="AL2408" s="391" t="str">
        <f t="shared" si="833"/>
        <v/>
      </c>
      <c r="AM2408" s="391" t="str">
        <f t="shared" si="834"/>
        <v/>
      </c>
      <c r="AO2408" s="310" t="str">
        <f t="shared" si="827"/>
        <v/>
      </c>
      <c r="AP2408" s="310">
        <f>SUM(AO$1:AO2408)</f>
        <v>0</v>
      </c>
      <c r="AQ2408" s="310">
        <f>SUM(AK$2:AK2408)</f>
        <v>18</v>
      </c>
      <c r="AR2408" s="310">
        <f>COUNTA(AJ$2:AJ2408)</f>
        <v>18</v>
      </c>
      <c r="AS2408" s="312"/>
      <c r="AT2408" s="312"/>
      <c r="AU2408" s="312"/>
      <c r="AV2408" s="312"/>
      <c r="AW2408" s="312"/>
      <c r="AZ2408">
        <v>0</v>
      </c>
      <c r="BA2408">
        <v>1</v>
      </c>
    </row>
    <row r="2409" spans="1:53" x14ac:dyDescent="0.25">
      <c r="A2409">
        <v>143</v>
      </c>
      <c r="B2409" t="s">
        <v>65</v>
      </c>
      <c r="C2409" t="s">
        <v>673</v>
      </c>
      <c r="D2409"/>
      <c r="E2409">
        <v>1</v>
      </c>
      <c r="F2409">
        <v>2</v>
      </c>
      <c r="G2409">
        <v>4</v>
      </c>
      <c r="H2409">
        <v>0</v>
      </c>
      <c r="I2409">
        <v>0</v>
      </c>
      <c r="J2409">
        <v>0</v>
      </c>
      <c r="K2409">
        <v>0</v>
      </c>
      <c r="L2409">
        <v>0</v>
      </c>
      <c r="M2409"/>
      <c r="O2409" s="101">
        <f>IF(ISBLANK(C2409),O2408,IF(COUNTIF(C$2:C2409,C2409)&gt;1,O2408,1+MAX(O2408,0)))</f>
        <v>62</v>
      </c>
      <c r="P2409" s="45">
        <f t="shared" si="836"/>
        <v>35</v>
      </c>
      <c r="Q2409" s="33" t="str">
        <f t="shared" si="837"/>
        <v/>
      </c>
      <c r="R2409" s="33">
        <f t="shared" si="838"/>
        <v>2</v>
      </c>
      <c r="S2409" s="33" t="str">
        <f t="shared" si="839"/>
        <v>143_2</v>
      </c>
      <c r="T2409" s="35" t="str">
        <f t="shared" si="840"/>
        <v>143AM</v>
      </c>
      <c r="U2409" s="35" t="str">
        <f t="shared" si="841"/>
        <v>143AMEW</v>
      </c>
      <c r="V2409" s="35" t="str">
        <f t="shared" si="835"/>
        <v>2J</v>
      </c>
      <c r="W2409" s="35" t="str">
        <f t="shared" si="828"/>
        <v>143AM2J124</v>
      </c>
      <c r="X2409" s="388">
        <f t="shared" si="829"/>
        <v>0</v>
      </c>
      <c r="Y2409" s="388">
        <f t="shared" si="830"/>
        <v>0</v>
      </c>
      <c r="Z2409" s="280" t="str">
        <f t="shared" si="821"/>
        <v/>
      </c>
      <c r="AA2409" s="280" t="str">
        <f t="shared" si="822"/>
        <v/>
      </c>
      <c r="AB2409" s="389" t="str">
        <f t="shared" si="831"/>
        <v/>
      </c>
      <c r="AC2409" s="389" t="str">
        <f t="shared" si="832"/>
        <v/>
      </c>
      <c r="AD2409" s="390" t="str">
        <f t="shared" si="823"/>
        <v/>
      </c>
      <c r="AE2409" s="282">
        <f t="shared" si="824"/>
        <v>0</v>
      </c>
      <c r="AF2409" s="359">
        <f t="shared" si="825"/>
        <v>0</v>
      </c>
      <c r="AG2409" s="280">
        <f t="shared" si="826"/>
        <v>0</v>
      </c>
      <c r="AH2409" s="280">
        <f t="shared" si="842"/>
        <v>0</v>
      </c>
      <c r="AI2409" s="280">
        <f>IF(ISBLANK(T2409),AI2408,IF(COUNTIF(T$2:T2409,T2409)&gt;1,AI2408,1+MAX(AI2408,0)))</f>
        <v>65</v>
      </c>
      <c r="AL2409" s="391" t="str">
        <f t="shared" si="833"/>
        <v/>
      </c>
      <c r="AM2409" s="391" t="str">
        <f t="shared" si="834"/>
        <v/>
      </c>
      <c r="AO2409" s="310" t="str">
        <f t="shared" si="827"/>
        <v/>
      </c>
      <c r="AP2409" s="310">
        <f>SUM(AO$1:AO2409)</f>
        <v>0</v>
      </c>
      <c r="AQ2409" s="310">
        <f>SUM(AK$2:AK2409)</f>
        <v>18</v>
      </c>
      <c r="AR2409" s="310">
        <f>COUNTA(AJ$2:AJ2409)</f>
        <v>18</v>
      </c>
      <c r="AS2409" s="312"/>
      <c r="AT2409" s="312"/>
      <c r="AU2409" s="312"/>
      <c r="AV2409" s="312"/>
      <c r="AW2409" s="312"/>
      <c r="AZ2409">
        <v>0</v>
      </c>
      <c r="BA2409">
        <v>0</v>
      </c>
    </row>
    <row r="2410" spans="1:53" x14ac:dyDescent="0.25">
      <c r="A2410">
        <v>143</v>
      </c>
      <c r="B2410" t="s">
        <v>65</v>
      </c>
      <c r="C2410" t="s">
        <v>673</v>
      </c>
      <c r="D2410"/>
      <c r="E2410">
        <v>1</v>
      </c>
      <c r="F2410">
        <v>3</v>
      </c>
      <c r="G2410">
        <v>1</v>
      </c>
      <c r="H2410">
        <v>2</v>
      </c>
      <c r="I2410">
        <v>1</v>
      </c>
      <c r="J2410">
        <v>2</v>
      </c>
      <c r="K2410">
        <v>0</v>
      </c>
      <c r="L2410">
        <v>0</v>
      </c>
      <c r="M2410"/>
      <c r="O2410" s="101">
        <f>IF(ISBLANK(C2410),O2409,IF(COUNTIF(C$2:C2410,C2410)&gt;1,O2409,1+MAX(O2409,0)))</f>
        <v>62</v>
      </c>
      <c r="P2410" s="45">
        <f t="shared" si="836"/>
        <v>35</v>
      </c>
      <c r="Q2410" s="33" t="str">
        <f t="shared" si="837"/>
        <v/>
      </c>
      <c r="R2410" s="33">
        <f t="shared" si="838"/>
        <v>3</v>
      </c>
      <c r="S2410" s="33" t="str">
        <f t="shared" si="839"/>
        <v>143_3</v>
      </c>
      <c r="T2410" s="35" t="str">
        <f t="shared" si="840"/>
        <v>143AM</v>
      </c>
      <c r="U2410" s="35" t="str">
        <f t="shared" si="841"/>
        <v>143AMNS</v>
      </c>
      <c r="V2410" s="35" t="str">
        <f t="shared" si="835"/>
        <v>2J</v>
      </c>
      <c r="W2410" s="35" t="str">
        <f t="shared" si="828"/>
        <v>143AM2J131</v>
      </c>
      <c r="X2410" s="388">
        <f t="shared" si="829"/>
        <v>0</v>
      </c>
      <c r="Y2410" s="388">
        <f t="shared" si="830"/>
        <v>0</v>
      </c>
      <c r="Z2410" s="280" t="str">
        <f t="shared" si="821"/>
        <v/>
      </c>
      <c r="AA2410" s="280" t="str">
        <f t="shared" si="822"/>
        <v/>
      </c>
      <c r="AB2410" s="389" t="str">
        <f t="shared" si="831"/>
        <v/>
      </c>
      <c r="AC2410" s="389" t="str">
        <f t="shared" si="832"/>
        <v/>
      </c>
      <c r="AD2410" s="390" t="str">
        <f t="shared" si="823"/>
        <v/>
      </c>
      <c r="AE2410" s="282">
        <f t="shared" si="824"/>
        <v>0</v>
      </c>
      <c r="AF2410" s="359">
        <f t="shared" si="825"/>
        <v>0</v>
      </c>
      <c r="AG2410" s="280">
        <f t="shared" si="826"/>
        <v>3</v>
      </c>
      <c r="AH2410" s="280">
        <f t="shared" si="842"/>
        <v>1</v>
      </c>
      <c r="AI2410" s="280">
        <f>IF(ISBLANK(T2410),AI2409,IF(COUNTIF(T$2:T2410,T2410)&gt;1,AI2409,1+MAX(AI2409,0)))</f>
        <v>65</v>
      </c>
      <c r="AL2410" s="391" t="str">
        <f t="shared" si="833"/>
        <v/>
      </c>
      <c r="AM2410" s="391" t="str">
        <f t="shared" si="834"/>
        <v/>
      </c>
      <c r="AO2410" s="310" t="str">
        <f t="shared" si="827"/>
        <v/>
      </c>
      <c r="AP2410" s="310">
        <f>SUM(AO$1:AO2410)</f>
        <v>0</v>
      </c>
      <c r="AQ2410" s="310">
        <f>SUM(AK$2:AK2410)</f>
        <v>18</v>
      </c>
      <c r="AR2410" s="310">
        <f>COUNTA(AJ$2:AJ2410)</f>
        <v>18</v>
      </c>
      <c r="AS2410" s="312"/>
      <c r="AT2410" s="312"/>
      <c r="AU2410" s="312"/>
      <c r="AV2410" s="312"/>
      <c r="AW2410" s="312"/>
      <c r="AZ2410">
        <v>0</v>
      </c>
      <c r="BA2410">
        <v>0</v>
      </c>
    </row>
    <row r="2411" spans="1:53" x14ac:dyDescent="0.25">
      <c r="A2411">
        <v>143</v>
      </c>
      <c r="B2411" t="s">
        <v>65</v>
      </c>
      <c r="C2411" t="s">
        <v>673</v>
      </c>
      <c r="D2411"/>
      <c r="E2411">
        <v>1</v>
      </c>
      <c r="F2411">
        <v>3</v>
      </c>
      <c r="G2411">
        <v>2</v>
      </c>
      <c r="H2411">
        <v>0</v>
      </c>
      <c r="I2411">
        <v>0</v>
      </c>
      <c r="J2411">
        <v>0</v>
      </c>
      <c r="K2411">
        <v>0</v>
      </c>
      <c r="L2411">
        <v>0</v>
      </c>
      <c r="M2411"/>
      <c r="O2411" s="101">
        <f>IF(ISBLANK(C2411),O2410,IF(COUNTIF(C$2:C2411,C2411)&gt;1,O2410,1+MAX(O2410,0)))</f>
        <v>62</v>
      </c>
      <c r="P2411" s="45">
        <f t="shared" si="836"/>
        <v>35</v>
      </c>
      <c r="Q2411" s="33" t="str">
        <f t="shared" si="837"/>
        <v/>
      </c>
      <c r="R2411" s="33">
        <f t="shared" si="838"/>
        <v>3</v>
      </c>
      <c r="S2411" s="33" t="str">
        <f t="shared" si="839"/>
        <v>143_3</v>
      </c>
      <c r="T2411" s="35" t="str">
        <f t="shared" si="840"/>
        <v>143AM</v>
      </c>
      <c r="U2411" s="35" t="str">
        <f t="shared" si="841"/>
        <v>143AMNS</v>
      </c>
      <c r="V2411" s="35" t="str">
        <f t="shared" si="835"/>
        <v>2J</v>
      </c>
      <c r="W2411" s="35" t="str">
        <f t="shared" si="828"/>
        <v>143AM2J132</v>
      </c>
      <c r="X2411" s="388">
        <f t="shared" si="829"/>
        <v>0</v>
      </c>
      <c r="Y2411" s="388">
        <f t="shared" si="830"/>
        <v>0</v>
      </c>
      <c r="Z2411" s="280" t="str">
        <f t="shared" si="821"/>
        <v/>
      </c>
      <c r="AA2411" s="280" t="str">
        <f t="shared" si="822"/>
        <v/>
      </c>
      <c r="AB2411" s="389" t="str">
        <f t="shared" si="831"/>
        <v/>
      </c>
      <c r="AC2411" s="389" t="str">
        <f t="shared" si="832"/>
        <v/>
      </c>
      <c r="AD2411" s="390" t="str">
        <f t="shared" si="823"/>
        <v/>
      </c>
      <c r="AE2411" s="282">
        <f t="shared" si="824"/>
        <v>0</v>
      </c>
      <c r="AF2411" s="359">
        <f t="shared" si="825"/>
        <v>0</v>
      </c>
      <c r="AG2411" s="280">
        <f t="shared" si="826"/>
        <v>3</v>
      </c>
      <c r="AH2411" s="280">
        <f t="shared" si="842"/>
        <v>1</v>
      </c>
      <c r="AI2411" s="280">
        <f>IF(ISBLANK(T2411),AI2410,IF(COUNTIF(T$2:T2411,T2411)&gt;1,AI2410,1+MAX(AI2410,0)))</f>
        <v>65</v>
      </c>
      <c r="AL2411" s="391" t="str">
        <f t="shared" si="833"/>
        <v/>
      </c>
      <c r="AM2411" s="391" t="str">
        <f t="shared" si="834"/>
        <v/>
      </c>
      <c r="AO2411" s="310" t="str">
        <f t="shared" si="827"/>
        <v/>
      </c>
      <c r="AP2411" s="310">
        <f>SUM(AO$1:AO2411)</f>
        <v>0</v>
      </c>
      <c r="AQ2411" s="310">
        <f>SUM(AK$2:AK2411)</f>
        <v>18</v>
      </c>
      <c r="AR2411" s="310">
        <f>COUNTA(AJ$2:AJ2411)</f>
        <v>18</v>
      </c>
      <c r="AS2411" s="312"/>
      <c r="AT2411" s="312"/>
      <c r="AU2411" s="312"/>
      <c r="AV2411" s="312"/>
      <c r="AW2411" s="312"/>
      <c r="AZ2411">
        <v>0</v>
      </c>
      <c r="BA2411">
        <v>0</v>
      </c>
    </row>
    <row r="2412" spans="1:53" x14ac:dyDescent="0.25">
      <c r="A2412">
        <v>143</v>
      </c>
      <c r="B2412" t="s">
        <v>65</v>
      </c>
      <c r="C2412" t="s">
        <v>673</v>
      </c>
      <c r="D2412"/>
      <c r="E2412">
        <v>1</v>
      </c>
      <c r="F2412">
        <v>3</v>
      </c>
      <c r="G2412">
        <v>3</v>
      </c>
      <c r="H2412">
        <v>2</v>
      </c>
      <c r="I2412">
        <v>0</v>
      </c>
      <c r="J2412">
        <v>1</v>
      </c>
      <c r="K2412">
        <v>1</v>
      </c>
      <c r="L2412">
        <v>2</v>
      </c>
      <c r="M2412"/>
      <c r="O2412" s="101">
        <f>IF(ISBLANK(C2412),O2411,IF(COUNTIF(C$2:C2412,C2412)&gt;1,O2411,1+MAX(O2411,0)))</f>
        <v>62</v>
      </c>
      <c r="P2412" s="45">
        <f t="shared" si="836"/>
        <v>35</v>
      </c>
      <c r="Q2412" s="33" t="str">
        <f t="shared" si="837"/>
        <v/>
      </c>
      <c r="R2412" s="33">
        <f t="shared" si="838"/>
        <v>3</v>
      </c>
      <c r="S2412" s="33" t="str">
        <f t="shared" si="839"/>
        <v>143_3</v>
      </c>
      <c r="T2412" s="35" t="str">
        <f t="shared" si="840"/>
        <v>143AM</v>
      </c>
      <c r="U2412" s="35" t="str">
        <f t="shared" si="841"/>
        <v>143AMEW</v>
      </c>
      <c r="V2412" s="35" t="str">
        <f t="shared" si="835"/>
        <v>2J</v>
      </c>
      <c r="W2412" s="35" t="str">
        <f t="shared" si="828"/>
        <v>143AM2J133</v>
      </c>
      <c r="X2412" s="388">
        <f t="shared" si="829"/>
        <v>1</v>
      </c>
      <c r="Y2412" s="388">
        <f t="shared" si="830"/>
        <v>2</v>
      </c>
      <c r="Z2412" s="280" t="str">
        <f t="shared" si="821"/>
        <v/>
      </c>
      <c r="AA2412" s="280" t="str">
        <f t="shared" si="822"/>
        <v/>
      </c>
      <c r="AB2412" s="389" t="str">
        <f t="shared" si="831"/>
        <v/>
      </c>
      <c r="AC2412" s="389" t="str">
        <f t="shared" si="832"/>
        <v/>
      </c>
      <c r="AD2412" s="390" t="str">
        <f t="shared" si="823"/>
        <v/>
      </c>
      <c r="AE2412" s="282">
        <f t="shared" si="824"/>
        <v>0</v>
      </c>
      <c r="AF2412" s="359">
        <f t="shared" si="825"/>
        <v>0</v>
      </c>
      <c r="AG2412" s="280">
        <f t="shared" si="826"/>
        <v>0</v>
      </c>
      <c r="AH2412" s="280">
        <f t="shared" si="842"/>
        <v>0</v>
      </c>
      <c r="AI2412" s="280">
        <f>IF(ISBLANK(T2412),AI2411,IF(COUNTIF(T$2:T2412,T2412)&gt;1,AI2411,1+MAX(AI2411,0)))</f>
        <v>65</v>
      </c>
      <c r="AL2412" s="391" t="str">
        <f t="shared" si="833"/>
        <v/>
      </c>
      <c r="AM2412" s="391" t="str">
        <f t="shared" si="834"/>
        <v/>
      </c>
      <c r="AO2412" s="310" t="str">
        <f t="shared" si="827"/>
        <v/>
      </c>
      <c r="AP2412" s="310">
        <f>SUM(AO$1:AO2412)</f>
        <v>0</v>
      </c>
      <c r="AQ2412" s="310">
        <f>SUM(AK$2:AK2412)</f>
        <v>18</v>
      </c>
      <c r="AR2412" s="310">
        <f>COUNTA(AJ$2:AJ2412)</f>
        <v>18</v>
      </c>
      <c r="AS2412" s="312"/>
      <c r="AT2412" s="312"/>
      <c r="AU2412" s="312"/>
      <c r="AV2412" s="312"/>
      <c r="AW2412" s="312"/>
      <c r="AZ2412">
        <v>1</v>
      </c>
      <c r="BA2412">
        <v>2</v>
      </c>
    </row>
    <row r="2413" spans="1:53" x14ac:dyDescent="0.25">
      <c r="A2413">
        <v>143</v>
      </c>
      <c r="B2413" t="s">
        <v>65</v>
      </c>
      <c r="C2413" t="s">
        <v>673</v>
      </c>
      <c r="D2413"/>
      <c r="E2413">
        <v>1</v>
      </c>
      <c r="F2413">
        <v>3</v>
      </c>
      <c r="G2413">
        <v>4</v>
      </c>
      <c r="H2413">
        <v>3</v>
      </c>
      <c r="I2413">
        <v>1</v>
      </c>
      <c r="J2413">
        <v>1</v>
      </c>
      <c r="K2413">
        <v>1</v>
      </c>
      <c r="L2413">
        <v>2</v>
      </c>
      <c r="M2413"/>
      <c r="O2413" s="101">
        <f>IF(ISBLANK(C2413),O2412,IF(COUNTIF(C$2:C2413,C2413)&gt;1,O2412,1+MAX(O2412,0)))</f>
        <v>62</v>
      </c>
      <c r="P2413" s="45">
        <f t="shared" si="836"/>
        <v>35</v>
      </c>
      <c r="Q2413" s="33" t="str">
        <f t="shared" si="837"/>
        <v/>
      </c>
      <c r="R2413" s="33">
        <f t="shared" si="838"/>
        <v>3</v>
      </c>
      <c r="S2413" s="33" t="str">
        <f t="shared" si="839"/>
        <v>143_3</v>
      </c>
      <c r="T2413" s="35" t="str">
        <f t="shared" si="840"/>
        <v>143AM</v>
      </c>
      <c r="U2413" s="35" t="str">
        <f t="shared" si="841"/>
        <v>143AMEW</v>
      </c>
      <c r="V2413" s="35" t="str">
        <f t="shared" si="835"/>
        <v>2J</v>
      </c>
      <c r="W2413" s="35" t="str">
        <f t="shared" si="828"/>
        <v>143AM2J134</v>
      </c>
      <c r="X2413" s="388">
        <f t="shared" si="829"/>
        <v>1</v>
      </c>
      <c r="Y2413" s="388">
        <f t="shared" si="830"/>
        <v>2</v>
      </c>
      <c r="Z2413" s="280" t="str">
        <f t="shared" si="821"/>
        <v/>
      </c>
      <c r="AA2413" s="280" t="str">
        <f t="shared" si="822"/>
        <v/>
      </c>
      <c r="AB2413" s="389" t="str">
        <f t="shared" si="831"/>
        <v/>
      </c>
      <c r="AC2413" s="389" t="str">
        <f t="shared" si="832"/>
        <v/>
      </c>
      <c r="AD2413" s="390" t="str">
        <f t="shared" si="823"/>
        <v/>
      </c>
      <c r="AE2413" s="282">
        <f t="shared" si="824"/>
        <v>0</v>
      </c>
      <c r="AF2413" s="359">
        <f t="shared" si="825"/>
        <v>0</v>
      </c>
      <c r="AG2413" s="280">
        <f t="shared" si="826"/>
        <v>0</v>
      </c>
      <c r="AH2413" s="280">
        <f t="shared" si="842"/>
        <v>0</v>
      </c>
      <c r="AI2413" s="280">
        <f>IF(ISBLANK(T2413),AI2412,IF(COUNTIF(T$2:T2413,T2413)&gt;1,AI2412,1+MAX(AI2412,0)))</f>
        <v>65</v>
      </c>
      <c r="AL2413" s="391" t="str">
        <f t="shared" si="833"/>
        <v/>
      </c>
      <c r="AM2413" s="391" t="str">
        <f t="shared" si="834"/>
        <v/>
      </c>
      <c r="AO2413" s="310" t="str">
        <f t="shared" si="827"/>
        <v/>
      </c>
      <c r="AP2413" s="310">
        <f>SUM(AO$1:AO2413)</f>
        <v>0</v>
      </c>
      <c r="AQ2413" s="310">
        <f>SUM(AK$2:AK2413)</f>
        <v>18</v>
      </c>
      <c r="AR2413" s="310">
        <f>COUNTA(AJ$2:AJ2413)</f>
        <v>18</v>
      </c>
      <c r="AS2413" s="312"/>
      <c r="AT2413" s="312"/>
      <c r="AU2413" s="312"/>
      <c r="AV2413" s="312"/>
      <c r="AW2413" s="312"/>
      <c r="AZ2413">
        <v>1</v>
      </c>
      <c r="BA2413">
        <v>2</v>
      </c>
    </row>
    <row r="2414" spans="1:53" x14ac:dyDescent="0.25">
      <c r="A2414">
        <v>143</v>
      </c>
      <c r="B2414" t="s">
        <v>65</v>
      </c>
      <c r="C2414" t="s">
        <v>673</v>
      </c>
      <c r="D2414"/>
      <c r="E2414">
        <v>1</v>
      </c>
      <c r="F2414">
        <v>4</v>
      </c>
      <c r="G2414">
        <v>1</v>
      </c>
      <c r="H2414">
        <v>0</v>
      </c>
      <c r="I2414">
        <v>0</v>
      </c>
      <c r="J2414">
        <v>0</v>
      </c>
      <c r="K2414">
        <v>0</v>
      </c>
      <c r="L2414">
        <v>0</v>
      </c>
      <c r="M2414"/>
      <c r="O2414" s="101">
        <f>IF(ISBLANK(C2414),O2413,IF(COUNTIF(C$2:C2414,C2414)&gt;1,O2413,1+MAX(O2413,0)))</f>
        <v>62</v>
      </c>
      <c r="P2414" s="45">
        <f t="shared" si="836"/>
        <v>35</v>
      </c>
      <c r="Q2414" s="33" t="str">
        <f t="shared" si="837"/>
        <v/>
      </c>
      <c r="R2414" s="33">
        <f t="shared" si="838"/>
        <v>4</v>
      </c>
      <c r="S2414" s="33" t="str">
        <f t="shared" si="839"/>
        <v>143_4</v>
      </c>
      <c r="T2414" s="35" t="str">
        <f t="shared" si="840"/>
        <v>143AM</v>
      </c>
      <c r="U2414" s="35" t="str">
        <f t="shared" si="841"/>
        <v>143AMNS</v>
      </c>
      <c r="V2414" s="35" t="str">
        <f t="shared" si="835"/>
        <v>2J</v>
      </c>
      <c r="W2414" s="35" t="str">
        <f t="shared" si="828"/>
        <v>143AM2J141</v>
      </c>
      <c r="X2414" s="388">
        <f t="shared" si="829"/>
        <v>0</v>
      </c>
      <c r="Y2414" s="388">
        <f t="shared" si="830"/>
        <v>0</v>
      </c>
      <c r="Z2414" s="280" t="str">
        <f t="shared" si="821"/>
        <v/>
      </c>
      <c r="AA2414" s="280" t="str">
        <f t="shared" si="822"/>
        <v/>
      </c>
      <c r="AB2414" s="389" t="str">
        <f t="shared" si="831"/>
        <v/>
      </c>
      <c r="AC2414" s="389" t="str">
        <f t="shared" si="832"/>
        <v/>
      </c>
      <c r="AD2414" s="390" t="str">
        <f t="shared" si="823"/>
        <v/>
      </c>
      <c r="AE2414" s="282">
        <f t="shared" si="824"/>
        <v>0</v>
      </c>
      <c r="AF2414" s="359">
        <f t="shared" si="825"/>
        <v>0</v>
      </c>
      <c r="AG2414" s="280">
        <f t="shared" si="826"/>
        <v>3</v>
      </c>
      <c r="AH2414" s="280">
        <f t="shared" si="842"/>
        <v>1</v>
      </c>
      <c r="AI2414" s="280">
        <f>IF(ISBLANK(T2414),AI2413,IF(COUNTIF(T$2:T2414,T2414)&gt;1,AI2413,1+MAX(AI2413,0)))</f>
        <v>65</v>
      </c>
      <c r="AL2414" s="391" t="str">
        <f t="shared" si="833"/>
        <v/>
      </c>
      <c r="AM2414" s="391" t="str">
        <f t="shared" si="834"/>
        <v/>
      </c>
      <c r="AO2414" s="310" t="str">
        <f t="shared" si="827"/>
        <v/>
      </c>
      <c r="AP2414" s="310">
        <f>SUM(AO$1:AO2414)</f>
        <v>0</v>
      </c>
      <c r="AQ2414" s="310">
        <f>SUM(AK$2:AK2414)</f>
        <v>18</v>
      </c>
      <c r="AR2414" s="310">
        <f>COUNTA(AJ$2:AJ2414)</f>
        <v>18</v>
      </c>
      <c r="AS2414" s="312"/>
      <c r="AT2414" s="312"/>
      <c r="AU2414" s="312"/>
      <c r="AV2414" s="312"/>
      <c r="AW2414" s="312"/>
      <c r="AZ2414">
        <v>0</v>
      </c>
      <c r="BA2414">
        <v>0</v>
      </c>
    </row>
    <row r="2415" spans="1:53" x14ac:dyDescent="0.25">
      <c r="A2415">
        <v>143</v>
      </c>
      <c r="B2415" t="s">
        <v>65</v>
      </c>
      <c r="C2415" t="s">
        <v>673</v>
      </c>
      <c r="D2415"/>
      <c r="E2415">
        <v>1</v>
      </c>
      <c r="F2415">
        <v>4</v>
      </c>
      <c r="G2415">
        <v>2</v>
      </c>
      <c r="H2415">
        <v>1</v>
      </c>
      <c r="I2415">
        <v>0</v>
      </c>
      <c r="J2415">
        <v>1</v>
      </c>
      <c r="K2415">
        <v>0</v>
      </c>
      <c r="L2415">
        <v>0</v>
      </c>
      <c r="M2415"/>
      <c r="O2415" s="101">
        <f>IF(ISBLANK(C2415),O2414,IF(COUNTIF(C$2:C2415,C2415)&gt;1,O2414,1+MAX(O2414,0)))</f>
        <v>62</v>
      </c>
      <c r="P2415" s="45">
        <f t="shared" si="836"/>
        <v>35</v>
      </c>
      <c r="Q2415" s="33" t="str">
        <f t="shared" si="837"/>
        <v/>
      </c>
      <c r="R2415" s="33">
        <f t="shared" si="838"/>
        <v>4</v>
      </c>
      <c r="S2415" s="33" t="str">
        <f t="shared" si="839"/>
        <v>143_4</v>
      </c>
      <c r="T2415" s="35" t="str">
        <f t="shared" si="840"/>
        <v>143AM</v>
      </c>
      <c r="U2415" s="35" t="str">
        <f t="shared" si="841"/>
        <v>143AMNS</v>
      </c>
      <c r="V2415" s="35" t="str">
        <f t="shared" si="835"/>
        <v>2J</v>
      </c>
      <c r="W2415" s="35" t="str">
        <f t="shared" si="828"/>
        <v>143AM2J142</v>
      </c>
      <c r="X2415" s="388">
        <f t="shared" si="829"/>
        <v>0</v>
      </c>
      <c r="Y2415" s="388">
        <f t="shared" si="830"/>
        <v>0</v>
      </c>
      <c r="Z2415" s="280" t="str">
        <f t="shared" si="821"/>
        <v/>
      </c>
      <c r="AA2415" s="280" t="str">
        <f t="shared" si="822"/>
        <v/>
      </c>
      <c r="AB2415" s="389" t="str">
        <f t="shared" si="831"/>
        <v/>
      </c>
      <c r="AC2415" s="389" t="str">
        <f t="shared" si="832"/>
        <v/>
      </c>
      <c r="AD2415" s="390" t="str">
        <f t="shared" si="823"/>
        <v/>
      </c>
      <c r="AE2415" s="282">
        <f t="shared" si="824"/>
        <v>0</v>
      </c>
      <c r="AF2415" s="359">
        <f t="shared" si="825"/>
        <v>0</v>
      </c>
      <c r="AG2415" s="280">
        <f t="shared" si="826"/>
        <v>3</v>
      </c>
      <c r="AH2415" s="280">
        <f t="shared" si="842"/>
        <v>1</v>
      </c>
      <c r="AI2415" s="280">
        <f>IF(ISBLANK(T2415),AI2414,IF(COUNTIF(T$2:T2415,T2415)&gt;1,AI2414,1+MAX(AI2414,0)))</f>
        <v>65</v>
      </c>
      <c r="AL2415" s="391" t="str">
        <f t="shared" si="833"/>
        <v/>
      </c>
      <c r="AM2415" s="391" t="str">
        <f t="shared" si="834"/>
        <v/>
      </c>
      <c r="AO2415" s="310" t="str">
        <f t="shared" si="827"/>
        <v/>
      </c>
      <c r="AP2415" s="310">
        <f>SUM(AO$1:AO2415)</f>
        <v>0</v>
      </c>
      <c r="AQ2415" s="310">
        <f>SUM(AK$2:AK2415)</f>
        <v>18</v>
      </c>
      <c r="AR2415" s="310">
        <f>COUNTA(AJ$2:AJ2415)</f>
        <v>18</v>
      </c>
      <c r="AS2415" s="312"/>
      <c r="AT2415" s="312"/>
      <c r="AU2415" s="312"/>
      <c r="AV2415" s="312"/>
      <c r="AW2415" s="312"/>
      <c r="AZ2415">
        <v>0</v>
      </c>
      <c r="BA2415">
        <v>0</v>
      </c>
    </row>
    <row r="2416" spans="1:53" x14ac:dyDescent="0.25">
      <c r="A2416">
        <v>143</v>
      </c>
      <c r="B2416" t="s">
        <v>65</v>
      </c>
      <c r="C2416" t="s">
        <v>673</v>
      </c>
      <c r="D2416"/>
      <c r="E2416">
        <v>1</v>
      </c>
      <c r="F2416">
        <v>4</v>
      </c>
      <c r="G2416">
        <v>3</v>
      </c>
      <c r="H2416">
        <v>0</v>
      </c>
      <c r="I2416">
        <v>0</v>
      </c>
      <c r="J2416">
        <v>0</v>
      </c>
      <c r="K2416">
        <v>0</v>
      </c>
      <c r="L2416">
        <v>0</v>
      </c>
      <c r="M2416"/>
      <c r="O2416" s="101">
        <f>IF(ISBLANK(C2416),O2415,IF(COUNTIF(C$2:C2416,C2416)&gt;1,O2415,1+MAX(O2415,0)))</f>
        <v>62</v>
      </c>
      <c r="P2416" s="45">
        <f t="shared" si="836"/>
        <v>35</v>
      </c>
      <c r="Q2416" s="33" t="str">
        <f t="shared" si="837"/>
        <v/>
      </c>
      <c r="R2416" s="33">
        <f t="shared" si="838"/>
        <v>4</v>
      </c>
      <c r="S2416" s="33" t="str">
        <f t="shared" si="839"/>
        <v>143_4</v>
      </c>
      <c r="T2416" s="35" t="str">
        <f t="shared" si="840"/>
        <v>143AM</v>
      </c>
      <c r="U2416" s="35" t="str">
        <f t="shared" si="841"/>
        <v>143AMEW</v>
      </c>
      <c r="V2416" s="35" t="str">
        <f t="shared" si="835"/>
        <v>2J</v>
      </c>
      <c r="W2416" s="35" t="str">
        <f t="shared" si="828"/>
        <v>143AM2J143</v>
      </c>
      <c r="X2416" s="388">
        <f t="shared" si="829"/>
        <v>0</v>
      </c>
      <c r="Y2416" s="388">
        <f t="shared" si="830"/>
        <v>0</v>
      </c>
      <c r="Z2416" s="280" t="str">
        <f t="shared" si="821"/>
        <v/>
      </c>
      <c r="AA2416" s="280" t="str">
        <f t="shared" si="822"/>
        <v/>
      </c>
      <c r="AB2416" s="389" t="str">
        <f t="shared" si="831"/>
        <v/>
      </c>
      <c r="AC2416" s="389" t="str">
        <f t="shared" si="832"/>
        <v/>
      </c>
      <c r="AD2416" s="390" t="str">
        <f t="shared" si="823"/>
        <v/>
      </c>
      <c r="AE2416" s="282">
        <f t="shared" si="824"/>
        <v>0</v>
      </c>
      <c r="AF2416" s="359">
        <f t="shared" si="825"/>
        <v>0</v>
      </c>
      <c r="AG2416" s="280">
        <f t="shared" si="826"/>
        <v>0</v>
      </c>
      <c r="AH2416" s="280">
        <f t="shared" si="842"/>
        <v>0</v>
      </c>
      <c r="AI2416" s="280">
        <f>IF(ISBLANK(T2416),AI2415,IF(COUNTIF(T$2:T2416,T2416)&gt;1,AI2415,1+MAX(AI2415,0)))</f>
        <v>65</v>
      </c>
      <c r="AL2416" s="391" t="str">
        <f t="shared" si="833"/>
        <v/>
      </c>
      <c r="AM2416" s="391" t="str">
        <f t="shared" si="834"/>
        <v/>
      </c>
      <c r="AO2416" s="310" t="str">
        <f t="shared" si="827"/>
        <v/>
      </c>
      <c r="AP2416" s="310">
        <f>SUM(AO$1:AO2416)</f>
        <v>0</v>
      </c>
      <c r="AQ2416" s="310">
        <f>SUM(AK$2:AK2416)</f>
        <v>18</v>
      </c>
      <c r="AR2416" s="310">
        <f>COUNTA(AJ$2:AJ2416)</f>
        <v>18</v>
      </c>
      <c r="AS2416" s="312"/>
      <c r="AT2416" s="312"/>
      <c r="AU2416" s="312"/>
      <c r="AV2416" s="312"/>
      <c r="AW2416" s="312"/>
      <c r="AZ2416">
        <v>0</v>
      </c>
      <c r="BA2416">
        <v>0</v>
      </c>
    </row>
    <row r="2417" spans="1:53" x14ac:dyDescent="0.25">
      <c r="A2417">
        <v>143</v>
      </c>
      <c r="B2417" t="s">
        <v>65</v>
      </c>
      <c r="C2417" t="s">
        <v>673</v>
      </c>
      <c r="D2417"/>
      <c r="E2417">
        <v>1</v>
      </c>
      <c r="F2417">
        <v>4</v>
      </c>
      <c r="G2417">
        <v>4</v>
      </c>
      <c r="H2417">
        <v>1</v>
      </c>
      <c r="I2417">
        <v>0</v>
      </c>
      <c r="J2417">
        <v>1</v>
      </c>
      <c r="K2417">
        <v>0</v>
      </c>
      <c r="L2417">
        <v>1</v>
      </c>
      <c r="M2417"/>
      <c r="O2417" s="101">
        <f>IF(ISBLANK(C2417),O2416,IF(COUNTIF(C$2:C2417,C2417)&gt;1,O2416,1+MAX(O2416,0)))</f>
        <v>62</v>
      </c>
      <c r="P2417" s="45">
        <f t="shared" si="836"/>
        <v>35</v>
      </c>
      <c r="Q2417" s="33" t="str">
        <f t="shared" si="837"/>
        <v/>
      </c>
      <c r="R2417" s="33">
        <f t="shared" si="838"/>
        <v>4</v>
      </c>
      <c r="S2417" s="33" t="str">
        <f t="shared" si="839"/>
        <v>143_4</v>
      </c>
      <c r="T2417" s="35" t="str">
        <f t="shared" si="840"/>
        <v>143AM</v>
      </c>
      <c r="U2417" s="35" t="str">
        <f t="shared" si="841"/>
        <v>143AMEW</v>
      </c>
      <c r="V2417" s="35" t="str">
        <f t="shared" si="835"/>
        <v>2J</v>
      </c>
      <c r="W2417" s="35" t="str">
        <f t="shared" si="828"/>
        <v>143AM2J144</v>
      </c>
      <c r="X2417" s="388">
        <f t="shared" si="829"/>
        <v>0</v>
      </c>
      <c r="Y2417" s="388">
        <f t="shared" si="830"/>
        <v>1</v>
      </c>
      <c r="Z2417" s="280" t="str">
        <f t="shared" si="821"/>
        <v/>
      </c>
      <c r="AA2417" s="280" t="str">
        <f t="shared" si="822"/>
        <v/>
      </c>
      <c r="AB2417" s="389" t="str">
        <f t="shared" si="831"/>
        <v/>
      </c>
      <c r="AC2417" s="389" t="str">
        <f t="shared" si="832"/>
        <v/>
      </c>
      <c r="AD2417" s="390" t="str">
        <f t="shared" si="823"/>
        <v/>
      </c>
      <c r="AE2417" s="282">
        <f t="shared" si="824"/>
        <v>0</v>
      </c>
      <c r="AF2417" s="359">
        <f t="shared" si="825"/>
        <v>0</v>
      </c>
      <c r="AG2417" s="280">
        <f t="shared" si="826"/>
        <v>0</v>
      </c>
      <c r="AH2417" s="280">
        <f t="shared" si="842"/>
        <v>0</v>
      </c>
      <c r="AI2417" s="280">
        <f>IF(ISBLANK(T2417),AI2416,IF(COUNTIF(T$2:T2417,T2417)&gt;1,AI2416,1+MAX(AI2416,0)))</f>
        <v>65</v>
      </c>
      <c r="AL2417" s="391" t="str">
        <f t="shared" si="833"/>
        <v/>
      </c>
      <c r="AM2417" s="391" t="str">
        <f t="shared" si="834"/>
        <v/>
      </c>
      <c r="AO2417" s="310" t="str">
        <f t="shared" si="827"/>
        <v/>
      </c>
      <c r="AP2417" s="310">
        <f>SUM(AO$1:AO2417)</f>
        <v>0</v>
      </c>
      <c r="AQ2417" s="310">
        <f>SUM(AK$2:AK2417)</f>
        <v>18</v>
      </c>
      <c r="AR2417" s="310">
        <f>COUNTA(AJ$2:AJ2417)</f>
        <v>18</v>
      </c>
      <c r="AS2417" s="312"/>
      <c r="AT2417" s="312"/>
      <c r="AU2417" s="312"/>
      <c r="AV2417" s="312"/>
      <c r="AW2417" s="312"/>
      <c r="AZ2417">
        <v>0</v>
      </c>
      <c r="BA2417">
        <v>1</v>
      </c>
    </row>
    <row r="2418" spans="1:53" x14ac:dyDescent="0.25">
      <c r="A2418">
        <v>143</v>
      </c>
      <c r="B2418" t="s">
        <v>65</v>
      </c>
      <c r="C2418" t="s">
        <v>673</v>
      </c>
      <c r="D2418"/>
      <c r="E2418">
        <v>2</v>
      </c>
      <c r="F2418">
        <v>1</v>
      </c>
      <c r="G2418">
        <v>1</v>
      </c>
      <c r="H2418">
        <v>1</v>
      </c>
      <c r="I2418">
        <v>0</v>
      </c>
      <c r="J2418">
        <v>0</v>
      </c>
      <c r="K2418">
        <v>0</v>
      </c>
      <c r="L2418">
        <v>1</v>
      </c>
      <c r="M2418"/>
      <c r="O2418" s="101">
        <f>IF(ISBLANK(C2418),O2417,IF(COUNTIF(C$2:C2418,C2418)&gt;1,O2417,1+MAX(O2417,0)))</f>
        <v>62</v>
      </c>
      <c r="P2418" s="45">
        <f t="shared" si="836"/>
        <v>35</v>
      </c>
      <c r="Q2418" s="33" t="str">
        <f t="shared" si="837"/>
        <v/>
      </c>
      <c r="R2418" s="33">
        <f t="shared" si="838"/>
        <v>5</v>
      </c>
      <c r="S2418" s="33" t="str">
        <f t="shared" si="839"/>
        <v>143_5</v>
      </c>
      <c r="T2418" s="35" t="str">
        <f t="shared" si="840"/>
        <v>143AM</v>
      </c>
      <c r="U2418" s="35" t="str">
        <f t="shared" si="841"/>
        <v>143AMNS</v>
      </c>
      <c r="V2418" s="35" t="str">
        <f t="shared" si="835"/>
        <v>2J</v>
      </c>
      <c r="W2418" s="35" t="str">
        <f t="shared" si="828"/>
        <v>143AM2J211</v>
      </c>
      <c r="X2418" s="388">
        <f t="shared" si="829"/>
        <v>0</v>
      </c>
      <c r="Y2418" s="388">
        <f t="shared" si="830"/>
        <v>1</v>
      </c>
      <c r="Z2418" s="280" t="str">
        <f t="shared" si="821"/>
        <v/>
      </c>
      <c r="AA2418" s="280" t="str">
        <f t="shared" si="822"/>
        <v/>
      </c>
      <c r="AB2418" s="389" t="str">
        <f t="shared" si="831"/>
        <v/>
      </c>
      <c r="AC2418" s="389" t="str">
        <f t="shared" si="832"/>
        <v/>
      </c>
      <c r="AD2418" s="390" t="str">
        <f t="shared" si="823"/>
        <v/>
      </c>
      <c r="AE2418" s="282">
        <f t="shared" si="824"/>
        <v>0</v>
      </c>
      <c r="AF2418" s="359">
        <f t="shared" si="825"/>
        <v>0</v>
      </c>
      <c r="AG2418" s="280">
        <f t="shared" si="826"/>
        <v>3</v>
      </c>
      <c r="AH2418" s="280">
        <f t="shared" si="842"/>
        <v>1</v>
      </c>
      <c r="AI2418" s="280">
        <f>IF(ISBLANK(T2418),AI2417,IF(COUNTIF(T$2:T2418,T2418)&gt;1,AI2417,1+MAX(AI2417,0)))</f>
        <v>65</v>
      </c>
      <c r="AL2418" s="391" t="str">
        <f t="shared" si="833"/>
        <v/>
      </c>
      <c r="AM2418" s="391" t="str">
        <f t="shared" si="834"/>
        <v/>
      </c>
      <c r="AO2418" s="310" t="str">
        <f t="shared" si="827"/>
        <v/>
      </c>
      <c r="AP2418" s="310">
        <f>SUM(AO$1:AO2418)</f>
        <v>0</v>
      </c>
      <c r="AQ2418" s="310">
        <f>SUM(AK$2:AK2418)</f>
        <v>18</v>
      </c>
      <c r="AR2418" s="310">
        <f>COUNTA(AJ$2:AJ2418)</f>
        <v>18</v>
      </c>
      <c r="AS2418" s="312"/>
      <c r="AT2418" s="312"/>
      <c r="AU2418" s="312"/>
      <c r="AV2418" s="312"/>
      <c r="AW2418" s="312"/>
      <c r="AZ2418">
        <v>0</v>
      </c>
      <c r="BA2418">
        <v>1</v>
      </c>
    </row>
    <row r="2419" spans="1:53" x14ac:dyDescent="0.25">
      <c r="A2419">
        <v>143</v>
      </c>
      <c r="B2419" t="s">
        <v>65</v>
      </c>
      <c r="C2419" t="s">
        <v>673</v>
      </c>
      <c r="D2419"/>
      <c r="E2419">
        <v>2</v>
      </c>
      <c r="F2419">
        <v>1</v>
      </c>
      <c r="G2419">
        <v>2</v>
      </c>
      <c r="H2419">
        <v>3</v>
      </c>
      <c r="I2419">
        <v>0</v>
      </c>
      <c r="J2419">
        <v>1</v>
      </c>
      <c r="K2419">
        <v>0</v>
      </c>
      <c r="L2419">
        <v>1</v>
      </c>
      <c r="M2419"/>
      <c r="O2419" s="101">
        <f>IF(ISBLANK(C2419),O2418,IF(COUNTIF(C$2:C2419,C2419)&gt;1,O2418,1+MAX(O2418,0)))</f>
        <v>62</v>
      </c>
      <c r="P2419" s="45">
        <f t="shared" si="836"/>
        <v>35</v>
      </c>
      <c r="Q2419" s="33" t="str">
        <f t="shared" si="837"/>
        <v/>
      </c>
      <c r="R2419" s="33">
        <f t="shared" si="838"/>
        <v>5</v>
      </c>
      <c r="S2419" s="33" t="str">
        <f t="shared" si="839"/>
        <v>143_5</v>
      </c>
      <c r="T2419" s="35" t="str">
        <f t="shared" si="840"/>
        <v>143AM</v>
      </c>
      <c r="U2419" s="35" t="str">
        <f t="shared" si="841"/>
        <v>143AMNS</v>
      </c>
      <c r="V2419" s="35" t="str">
        <f t="shared" si="835"/>
        <v>2J</v>
      </c>
      <c r="W2419" s="35" t="str">
        <f t="shared" si="828"/>
        <v>143AM2J212</v>
      </c>
      <c r="X2419" s="388">
        <f t="shared" si="829"/>
        <v>0</v>
      </c>
      <c r="Y2419" s="388">
        <f t="shared" si="830"/>
        <v>1</v>
      </c>
      <c r="Z2419" s="280" t="str">
        <f t="shared" si="821"/>
        <v/>
      </c>
      <c r="AA2419" s="280" t="str">
        <f t="shared" si="822"/>
        <v/>
      </c>
      <c r="AB2419" s="389" t="str">
        <f t="shared" si="831"/>
        <v/>
      </c>
      <c r="AC2419" s="389" t="str">
        <f t="shared" si="832"/>
        <v/>
      </c>
      <c r="AD2419" s="390" t="str">
        <f t="shared" si="823"/>
        <v/>
      </c>
      <c r="AE2419" s="282">
        <f t="shared" si="824"/>
        <v>0</v>
      </c>
      <c r="AF2419" s="359">
        <f t="shared" si="825"/>
        <v>0</v>
      </c>
      <c r="AG2419" s="280">
        <f t="shared" si="826"/>
        <v>3</v>
      </c>
      <c r="AH2419" s="280">
        <f t="shared" si="842"/>
        <v>1</v>
      </c>
      <c r="AI2419" s="280">
        <f>IF(ISBLANK(T2419),AI2418,IF(COUNTIF(T$2:T2419,T2419)&gt;1,AI2418,1+MAX(AI2418,0)))</f>
        <v>65</v>
      </c>
      <c r="AL2419" s="391" t="str">
        <f t="shared" si="833"/>
        <v/>
      </c>
      <c r="AM2419" s="391" t="str">
        <f t="shared" si="834"/>
        <v/>
      </c>
      <c r="AO2419" s="310" t="str">
        <f t="shared" si="827"/>
        <v/>
      </c>
      <c r="AP2419" s="310">
        <f>SUM(AO$1:AO2419)</f>
        <v>0</v>
      </c>
      <c r="AQ2419" s="310">
        <f>SUM(AK$2:AK2419)</f>
        <v>18</v>
      </c>
      <c r="AR2419" s="310">
        <f>COUNTA(AJ$2:AJ2419)</f>
        <v>18</v>
      </c>
      <c r="AS2419" s="312"/>
      <c r="AT2419" s="312"/>
      <c r="AU2419" s="312"/>
      <c r="AV2419" s="312"/>
      <c r="AW2419" s="312"/>
      <c r="AZ2419">
        <v>0</v>
      </c>
      <c r="BA2419">
        <v>1</v>
      </c>
    </row>
    <row r="2420" spans="1:53" x14ac:dyDescent="0.25">
      <c r="A2420">
        <v>143</v>
      </c>
      <c r="B2420" t="s">
        <v>65</v>
      </c>
      <c r="C2420" t="s">
        <v>673</v>
      </c>
      <c r="D2420"/>
      <c r="E2420">
        <v>2</v>
      </c>
      <c r="F2420">
        <v>1</v>
      </c>
      <c r="G2420">
        <v>3</v>
      </c>
      <c r="H2420">
        <v>0</v>
      </c>
      <c r="I2420">
        <v>0</v>
      </c>
      <c r="J2420">
        <v>0</v>
      </c>
      <c r="K2420">
        <v>0</v>
      </c>
      <c r="L2420">
        <v>0</v>
      </c>
      <c r="M2420"/>
      <c r="O2420" s="101">
        <f>IF(ISBLANK(C2420),O2419,IF(COUNTIF(C$2:C2420,C2420)&gt;1,O2419,1+MAX(O2419,0)))</f>
        <v>62</v>
      </c>
      <c r="P2420" s="45">
        <f t="shared" si="836"/>
        <v>35</v>
      </c>
      <c r="Q2420" s="33" t="str">
        <f t="shared" si="837"/>
        <v/>
      </c>
      <c r="R2420" s="33">
        <f t="shared" si="838"/>
        <v>5</v>
      </c>
      <c r="S2420" s="33" t="str">
        <f t="shared" si="839"/>
        <v>143_5</v>
      </c>
      <c r="T2420" s="35" t="str">
        <f t="shared" si="840"/>
        <v>143AM</v>
      </c>
      <c r="U2420" s="35" t="str">
        <f t="shared" si="841"/>
        <v>143AMEW</v>
      </c>
      <c r="V2420" s="35" t="str">
        <f t="shared" si="835"/>
        <v>2J</v>
      </c>
      <c r="W2420" s="35" t="str">
        <f t="shared" si="828"/>
        <v>143AM2J213</v>
      </c>
      <c r="X2420" s="388">
        <f t="shared" si="829"/>
        <v>0</v>
      </c>
      <c r="Y2420" s="388">
        <f t="shared" si="830"/>
        <v>0</v>
      </c>
      <c r="Z2420" s="280" t="str">
        <f t="shared" si="821"/>
        <v/>
      </c>
      <c r="AA2420" s="280" t="str">
        <f t="shared" si="822"/>
        <v/>
      </c>
      <c r="AB2420" s="389" t="str">
        <f t="shared" si="831"/>
        <v/>
      </c>
      <c r="AC2420" s="389" t="str">
        <f t="shared" si="832"/>
        <v/>
      </c>
      <c r="AD2420" s="390" t="str">
        <f t="shared" si="823"/>
        <v/>
      </c>
      <c r="AE2420" s="282">
        <f t="shared" si="824"/>
        <v>0</v>
      </c>
      <c r="AF2420" s="359">
        <f t="shared" si="825"/>
        <v>0</v>
      </c>
      <c r="AG2420" s="280">
        <f t="shared" si="826"/>
        <v>0</v>
      </c>
      <c r="AH2420" s="280">
        <f t="shared" si="842"/>
        <v>0</v>
      </c>
      <c r="AI2420" s="280">
        <f>IF(ISBLANK(T2420),AI2419,IF(COUNTIF(T$2:T2420,T2420)&gt;1,AI2419,1+MAX(AI2419,0)))</f>
        <v>65</v>
      </c>
      <c r="AL2420" s="391" t="str">
        <f t="shared" si="833"/>
        <v/>
      </c>
      <c r="AM2420" s="391" t="str">
        <f t="shared" si="834"/>
        <v/>
      </c>
      <c r="AO2420" s="310" t="str">
        <f t="shared" si="827"/>
        <v/>
      </c>
      <c r="AP2420" s="310">
        <f>SUM(AO$1:AO2420)</f>
        <v>0</v>
      </c>
      <c r="AQ2420" s="310">
        <f>SUM(AK$2:AK2420)</f>
        <v>18</v>
      </c>
      <c r="AR2420" s="310">
        <f>COUNTA(AJ$2:AJ2420)</f>
        <v>18</v>
      </c>
      <c r="AS2420" s="312"/>
      <c r="AT2420" s="312"/>
      <c r="AU2420" s="312"/>
      <c r="AV2420" s="312"/>
      <c r="AW2420" s="312"/>
      <c r="AZ2420">
        <v>0</v>
      </c>
      <c r="BA2420">
        <v>0</v>
      </c>
    </row>
    <row r="2421" spans="1:53" x14ac:dyDescent="0.25">
      <c r="A2421">
        <v>143</v>
      </c>
      <c r="B2421" t="s">
        <v>65</v>
      </c>
      <c r="C2421" t="s">
        <v>673</v>
      </c>
      <c r="D2421"/>
      <c r="E2421">
        <v>2</v>
      </c>
      <c r="F2421">
        <v>1</v>
      </c>
      <c r="G2421">
        <v>4</v>
      </c>
      <c r="H2421">
        <v>2</v>
      </c>
      <c r="I2421">
        <v>0</v>
      </c>
      <c r="J2421">
        <v>0</v>
      </c>
      <c r="K2421">
        <v>0</v>
      </c>
      <c r="L2421">
        <v>2</v>
      </c>
      <c r="M2421"/>
      <c r="O2421" s="101">
        <f>IF(ISBLANK(C2421),O2420,IF(COUNTIF(C$2:C2421,C2421)&gt;1,O2420,1+MAX(O2420,0)))</f>
        <v>62</v>
      </c>
      <c r="P2421" s="45">
        <f t="shared" si="836"/>
        <v>35</v>
      </c>
      <c r="Q2421" s="33" t="str">
        <f t="shared" si="837"/>
        <v/>
      </c>
      <c r="R2421" s="33">
        <f t="shared" si="838"/>
        <v>5</v>
      </c>
      <c r="S2421" s="33" t="str">
        <f t="shared" si="839"/>
        <v>143_5</v>
      </c>
      <c r="T2421" s="35" t="str">
        <f t="shared" si="840"/>
        <v>143AM</v>
      </c>
      <c r="U2421" s="35" t="str">
        <f t="shared" si="841"/>
        <v>143AMEW</v>
      </c>
      <c r="V2421" s="35" t="str">
        <f t="shared" si="835"/>
        <v>2J</v>
      </c>
      <c r="W2421" s="35" t="str">
        <f t="shared" si="828"/>
        <v>143AM2J214</v>
      </c>
      <c r="X2421" s="388">
        <f t="shared" si="829"/>
        <v>0</v>
      </c>
      <c r="Y2421" s="388">
        <f t="shared" si="830"/>
        <v>2</v>
      </c>
      <c r="Z2421" s="280" t="str">
        <f t="shared" si="821"/>
        <v/>
      </c>
      <c r="AA2421" s="280" t="str">
        <f t="shared" si="822"/>
        <v/>
      </c>
      <c r="AB2421" s="389" t="str">
        <f t="shared" si="831"/>
        <v/>
      </c>
      <c r="AC2421" s="389" t="str">
        <f t="shared" si="832"/>
        <v/>
      </c>
      <c r="AD2421" s="390" t="str">
        <f t="shared" si="823"/>
        <v/>
      </c>
      <c r="AE2421" s="282">
        <f t="shared" si="824"/>
        <v>0</v>
      </c>
      <c r="AF2421" s="359">
        <f t="shared" si="825"/>
        <v>0</v>
      </c>
      <c r="AG2421" s="280">
        <f t="shared" si="826"/>
        <v>0</v>
      </c>
      <c r="AH2421" s="280">
        <f t="shared" si="842"/>
        <v>0</v>
      </c>
      <c r="AI2421" s="280">
        <f>IF(ISBLANK(T2421),AI2420,IF(COUNTIF(T$2:T2421,T2421)&gt;1,AI2420,1+MAX(AI2420,0)))</f>
        <v>65</v>
      </c>
      <c r="AL2421" s="391" t="str">
        <f t="shared" si="833"/>
        <v/>
      </c>
      <c r="AM2421" s="391" t="str">
        <f t="shared" si="834"/>
        <v/>
      </c>
      <c r="AO2421" s="310" t="str">
        <f t="shared" si="827"/>
        <v/>
      </c>
      <c r="AP2421" s="310">
        <f>SUM(AO$1:AO2421)</f>
        <v>0</v>
      </c>
      <c r="AQ2421" s="310">
        <f>SUM(AK$2:AK2421)</f>
        <v>18</v>
      </c>
      <c r="AR2421" s="310">
        <f>COUNTA(AJ$2:AJ2421)</f>
        <v>18</v>
      </c>
      <c r="AS2421" s="312"/>
      <c r="AT2421" s="312"/>
      <c r="AU2421" s="312"/>
      <c r="AV2421" s="312"/>
      <c r="AW2421" s="312"/>
      <c r="AZ2421">
        <v>0</v>
      </c>
      <c r="BA2421">
        <v>2</v>
      </c>
    </row>
    <row r="2422" spans="1:53" x14ac:dyDescent="0.25">
      <c r="A2422">
        <v>143</v>
      </c>
      <c r="B2422" t="s">
        <v>65</v>
      </c>
      <c r="C2422" t="s">
        <v>673</v>
      </c>
      <c r="D2422"/>
      <c r="E2422">
        <v>2</v>
      </c>
      <c r="F2422">
        <v>2</v>
      </c>
      <c r="G2422">
        <v>1</v>
      </c>
      <c r="H2422">
        <v>1</v>
      </c>
      <c r="I2422">
        <v>0</v>
      </c>
      <c r="J2422">
        <v>0</v>
      </c>
      <c r="K2422">
        <v>0</v>
      </c>
      <c r="L2422">
        <v>0</v>
      </c>
      <c r="M2422"/>
      <c r="O2422" s="101">
        <f>IF(ISBLANK(C2422),O2421,IF(COUNTIF(C$2:C2422,C2422)&gt;1,O2421,1+MAX(O2421,0)))</f>
        <v>62</v>
      </c>
      <c r="P2422" s="45">
        <f t="shared" si="836"/>
        <v>35</v>
      </c>
      <c r="Q2422" s="33" t="str">
        <f t="shared" si="837"/>
        <v/>
      </c>
      <c r="R2422" s="33">
        <f t="shared" si="838"/>
        <v>6</v>
      </c>
      <c r="S2422" s="33" t="str">
        <f t="shared" si="839"/>
        <v>143_6</v>
      </c>
      <c r="T2422" s="35" t="str">
        <f t="shared" si="840"/>
        <v>143AM</v>
      </c>
      <c r="U2422" s="35" t="str">
        <f t="shared" si="841"/>
        <v>143AMNS</v>
      </c>
      <c r="V2422" s="35" t="str">
        <f t="shared" si="835"/>
        <v>2J</v>
      </c>
      <c r="W2422" s="35" t="str">
        <f t="shared" si="828"/>
        <v>143AM2J221</v>
      </c>
      <c r="X2422" s="388">
        <f t="shared" si="829"/>
        <v>0</v>
      </c>
      <c r="Y2422" s="388">
        <f t="shared" si="830"/>
        <v>0</v>
      </c>
      <c r="Z2422" s="280" t="str">
        <f t="shared" si="821"/>
        <v/>
      </c>
      <c r="AA2422" s="280" t="str">
        <f t="shared" si="822"/>
        <v/>
      </c>
      <c r="AB2422" s="389" t="str">
        <f t="shared" si="831"/>
        <v/>
      </c>
      <c r="AC2422" s="389" t="str">
        <f t="shared" si="832"/>
        <v/>
      </c>
      <c r="AD2422" s="390" t="str">
        <f t="shared" si="823"/>
        <v/>
      </c>
      <c r="AE2422" s="282">
        <f t="shared" si="824"/>
        <v>0</v>
      </c>
      <c r="AF2422" s="359">
        <f t="shared" si="825"/>
        <v>0</v>
      </c>
      <c r="AG2422" s="280">
        <f t="shared" si="826"/>
        <v>3</v>
      </c>
      <c r="AH2422" s="280">
        <f t="shared" si="842"/>
        <v>1</v>
      </c>
      <c r="AI2422" s="280">
        <f>IF(ISBLANK(T2422),AI2421,IF(COUNTIF(T$2:T2422,T2422)&gt;1,AI2421,1+MAX(AI2421,0)))</f>
        <v>65</v>
      </c>
      <c r="AL2422" s="391" t="str">
        <f t="shared" si="833"/>
        <v/>
      </c>
      <c r="AM2422" s="391" t="str">
        <f t="shared" si="834"/>
        <v/>
      </c>
      <c r="AO2422" s="310" t="str">
        <f t="shared" si="827"/>
        <v/>
      </c>
      <c r="AP2422" s="310">
        <f>SUM(AO$1:AO2422)</f>
        <v>0</v>
      </c>
      <c r="AQ2422" s="310">
        <f>SUM(AK$2:AK2422)</f>
        <v>18</v>
      </c>
      <c r="AR2422" s="310">
        <f>COUNTA(AJ$2:AJ2422)</f>
        <v>18</v>
      </c>
      <c r="AS2422" s="312"/>
      <c r="AT2422" s="312"/>
      <c r="AU2422" s="312"/>
      <c r="AV2422" s="312"/>
      <c r="AW2422" s="312"/>
      <c r="AZ2422">
        <v>0</v>
      </c>
      <c r="BA2422">
        <v>0</v>
      </c>
    </row>
    <row r="2423" spans="1:53" x14ac:dyDescent="0.25">
      <c r="A2423">
        <v>143</v>
      </c>
      <c r="B2423" t="s">
        <v>65</v>
      </c>
      <c r="C2423" t="s">
        <v>673</v>
      </c>
      <c r="D2423"/>
      <c r="E2423">
        <v>2</v>
      </c>
      <c r="F2423">
        <v>2</v>
      </c>
      <c r="G2423">
        <v>2</v>
      </c>
      <c r="H2423">
        <v>0</v>
      </c>
      <c r="I2423">
        <v>0</v>
      </c>
      <c r="J2423">
        <v>0</v>
      </c>
      <c r="K2423">
        <v>0</v>
      </c>
      <c r="L2423">
        <v>0</v>
      </c>
      <c r="M2423"/>
      <c r="O2423" s="101">
        <f>IF(ISBLANK(C2423),O2422,IF(COUNTIF(C$2:C2423,C2423)&gt;1,O2422,1+MAX(O2422,0)))</f>
        <v>62</v>
      </c>
      <c r="P2423" s="45">
        <f t="shared" si="836"/>
        <v>35</v>
      </c>
      <c r="Q2423" s="33" t="str">
        <f t="shared" si="837"/>
        <v/>
      </c>
      <c r="R2423" s="33">
        <f t="shared" si="838"/>
        <v>6</v>
      </c>
      <c r="S2423" s="33" t="str">
        <f t="shared" si="839"/>
        <v>143_6</v>
      </c>
      <c r="T2423" s="35" t="str">
        <f t="shared" si="840"/>
        <v>143AM</v>
      </c>
      <c r="U2423" s="35" t="str">
        <f t="shared" si="841"/>
        <v>143AMNS</v>
      </c>
      <c r="V2423" s="35" t="str">
        <f t="shared" si="835"/>
        <v>2J</v>
      </c>
      <c r="W2423" s="35" t="str">
        <f t="shared" si="828"/>
        <v>143AM2J222</v>
      </c>
      <c r="X2423" s="388">
        <f t="shared" si="829"/>
        <v>0</v>
      </c>
      <c r="Y2423" s="388">
        <f t="shared" si="830"/>
        <v>0</v>
      </c>
      <c r="Z2423" s="280" t="str">
        <f t="shared" si="821"/>
        <v/>
      </c>
      <c r="AA2423" s="280" t="str">
        <f t="shared" si="822"/>
        <v/>
      </c>
      <c r="AB2423" s="389" t="str">
        <f t="shared" si="831"/>
        <v/>
      </c>
      <c r="AC2423" s="389" t="str">
        <f t="shared" si="832"/>
        <v/>
      </c>
      <c r="AD2423" s="390" t="str">
        <f t="shared" si="823"/>
        <v/>
      </c>
      <c r="AE2423" s="282">
        <f t="shared" si="824"/>
        <v>0</v>
      </c>
      <c r="AF2423" s="359">
        <f t="shared" si="825"/>
        <v>0</v>
      </c>
      <c r="AG2423" s="280">
        <f t="shared" si="826"/>
        <v>3</v>
      </c>
      <c r="AH2423" s="280">
        <f t="shared" si="842"/>
        <v>1</v>
      </c>
      <c r="AI2423" s="280">
        <f>IF(ISBLANK(T2423),AI2422,IF(COUNTIF(T$2:T2423,T2423)&gt;1,AI2422,1+MAX(AI2422,0)))</f>
        <v>65</v>
      </c>
      <c r="AL2423" s="391" t="str">
        <f t="shared" si="833"/>
        <v/>
      </c>
      <c r="AM2423" s="391" t="str">
        <f t="shared" si="834"/>
        <v/>
      </c>
      <c r="AO2423" s="310" t="str">
        <f t="shared" si="827"/>
        <v/>
      </c>
      <c r="AP2423" s="310">
        <f>SUM(AO$1:AO2423)</f>
        <v>0</v>
      </c>
      <c r="AQ2423" s="310">
        <f>SUM(AK$2:AK2423)</f>
        <v>18</v>
      </c>
      <c r="AR2423" s="310">
        <f>COUNTA(AJ$2:AJ2423)</f>
        <v>18</v>
      </c>
      <c r="AS2423" s="312"/>
      <c r="AT2423" s="312"/>
      <c r="AU2423" s="312"/>
      <c r="AV2423" s="312"/>
      <c r="AW2423" s="312"/>
      <c r="AZ2423">
        <v>0</v>
      </c>
      <c r="BA2423">
        <v>0</v>
      </c>
    </row>
    <row r="2424" spans="1:53" x14ac:dyDescent="0.25">
      <c r="A2424">
        <v>143</v>
      </c>
      <c r="B2424" t="s">
        <v>65</v>
      </c>
      <c r="C2424" t="s">
        <v>673</v>
      </c>
      <c r="D2424"/>
      <c r="E2424">
        <v>2</v>
      </c>
      <c r="F2424">
        <v>2</v>
      </c>
      <c r="G2424">
        <v>3</v>
      </c>
      <c r="H2424">
        <v>0</v>
      </c>
      <c r="I2424">
        <v>0</v>
      </c>
      <c r="J2424">
        <v>0</v>
      </c>
      <c r="K2424">
        <v>0</v>
      </c>
      <c r="L2424">
        <v>0</v>
      </c>
      <c r="M2424"/>
      <c r="O2424" s="101">
        <f>IF(ISBLANK(C2424),O2423,IF(COUNTIF(C$2:C2424,C2424)&gt;1,O2423,1+MAX(O2423,0)))</f>
        <v>62</v>
      </c>
      <c r="P2424" s="45">
        <f t="shared" si="836"/>
        <v>35</v>
      </c>
      <c r="Q2424" s="33" t="str">
        <f t="shared" si="837"/>
        <v/>
      </c>
      <c r="R2424" s="33">
        <f t="shared" si="838"/>
        <v>6</v>
      </c>
      <c r="S2424" s="33" t="str">
        <f t="shared" si="839"/>
        <v>143_6</v>
      </c>
      <c r="T2424" s="35" t="str">
        <f t="shared" si="840"/>
        <v>143AM</v>
      </c>
      <c r="U2424" s="35" t="str">
        <f t="shared" si="841"/>
        <v>143AMEW</v>
      </c>
      <c r="V2424" s="35" t="str">
        <f t="shared" si="835"/>
        <v>2J</v>
      </c>
      <c r="W2424" s="35" t="str">
        <f t="shared" si="828"/>
        <v>143AM2J223</v>
      </c>
      <c r="X2424" s="388">
        <f t="shared" si="829"/>
        <v>0</v>
      </c>
      <c r="Y2424" s="388">
        <f t="shared" si="830"/>
        <v>0</v>
      </c>
      <c r="Z2424" s="280" t="str">
        <f t="shared" si="821"/>
        <v/>
      </c>
      <c r="AA2424" s="280" t="str">
        <f t="shared" si="822"/>
        <v/>
      </c>
      <c r="AB2424" s="389" t="str">
        <f t="shared" si="831"/>
        <v/>
      </c>
      <c r="AC2424" s="389" t="str">
        <f t="shared" si="832"/>
        <v/>
      </c>
      <c r="AD2424" s="390" t="str">
        <f t="shared" si="823"/>
        <v/>
      </c>
      <c r="AE2424" s="282">
        <f t="shared" si="824"/>
        <v>0</v>
      </c>
      <c r="AF2424" s="359">
        <f t="shared" si="825"/>
        <v>0</v>
      </c>
      <c r="AG2424" s="280">
        <f t="shared" si="826"/>
        <v>0</v>
      </c>
      <c r="AH2424" s="280">
        <f t="shared" si="842"/>
        <v>0</v>
      </c>
      <c r="AI2424" s="280">
        <f>IF(ISBLANK(T2424),AI2423,IF(COUNTIF(T$2:T2424,T2424)&gt;1,AI2423,1+MAX(AI2423,0)))</f>
        <v>65</v>
      </c>
      <c r="AL2424" s="391" t="str">
        <f t="shared" si="833"/>
        <v/>
      </c>
      <c r="AM2424" s="391" t="str">
        <f t="shared" si="834"/>
        <v/>
      </c>
      <c r="AO2424" s="310" t="str">
        <f t="shared" si="827"/>
        <v/>
      </c>
      <c r="AP2424" s="310">
        <f>SUM(AO$1:AO2424)</f>
        <v>0</v>
      </c>
      <c r="AQ2424" s="310">
        <f>SUM(AK$2:AK2424)</f>
        <v>18</v>
      </c>
      <c r="AR2424" s="310">
        <f>COUNTA(AJ$2:AJ2424)</f>
        <v>18</v>
      </c>
      <c r="AS2424" s="312"/>
      <c r="AT2424" s="312"/>
      <c r="AU2424" s="312"/>
      <c r="AV2424" s="312"/>
      <c r="AW2424" s="312"/>
      <c r="AZ2424">
        <v>0</v>
      </c>
      <c r="BA2424">
        <v>0</v>
      </c>
    </row>
    <row r="2425" spans="1:53" x14ac:dyDescent="0.25">
      <c r="A2425">
        <v>143</v>
      </c>
      <c r="B2425" t="s">
        <v>65</v>
      </c>
      <c r="C2425" t="s">
        <v>673</v>
      </c>
      <c r="D2425"/>
      <c r="E2425">
        <v>2</v>
      </c>
      <c r="F2425">
        <v>2</v>
      </c>
      <c r="G2425">
        <v>4</v>
      </c>
      <c r="H2425">
        <v>2</v>
      </c>
      <c r="I2425">
        <v>0</v>
      </c>
      <c r="J2425">
        <v>0</v>
      </c>
      <c r="K2425">
        <v>0</v>
      </c>
      <c r="L2425">
        <v>2</v>
      </c>
      <c r="M2425"/>
      <c r="O2425" s="101">
        <f>IF(ISBLANK(C2425),O2424,IF(COUNTIF(C$2:C2425,C2425)&gt;1,O2424,1+MAX(O2424,0)))</f>
        <v>62</v>
      </c>
      <c r="P2425" s="45">
        <f t="shared" si="836"/>
        <v>35</v>
      </c>
      <c r="Q2425" s="33" t="str">
        <f t="shared" si="837"/>
        <v/>
      </c>
      <c r="R2425" s="33">
        <f t="shared" si="838"/>
        <v>6</v>
      </c>
      <c r="S2425" s="33" t="str">
        <f t="shared" si="839"/>
        <v>143_6</v>
      </c>
      <c r="T2425" s="35" t="str">
        <f t="shared" si="840"/>
        <v>143AM</v>
      </c>
      <c r="U2425" s="35" t="str">
        <f t="shared" si="841"/>
        <v>143AMEW</v>
      </c>
      <c r="V2425" s="35" t="str">
        <f t="shared" si="835"/>
        <v>2J</v>
      </c>
      <c r="W2425" s="35" t="str">
        <f t="shared" si="828"/>
        <v>143AM2J224</v>
      </c>
      <c r="X2425" s="388">
        <f t="shared" si="829"/>
        <v>0</v>
      </c>
      <c r="Y2425" s="388">
        <f t="shared" si="830"/>
        <v>2</v>
      </c>
      <c r="Z2425" s="280" t="str">
        <f t="shared" si="821"/>
        <v/>
      </c>
      <c r="AA2425" s="280" t="str">
        <f t="shared" si="822"/>
        <v/>
      </c>
      <c r="AB2425" s="389" t="str">
        <f t="shared" si="831"/>
        <v/>
      </c>
      <c r="AC2425" s="389" t="str">
        <f t="shared" si="832"/>
        <v/>
      </c>
      <c r="AD2425" s="390" t="str">
        <f t="shared" si="823"/>
        <v/>
      </c>
      <c r="AE2425" s="282">
        <f t="shared" si="824"/>
        <v>0</v>
      </c>
      <c r="AF2425" s="359">
        <f t="shared" si="825"/>
        <v>0</v>
      </c>
      <c r="AG2425" s="280">
        <f t="shared" si="826"/>
        <v>0</v>
      </c>
      <c r="AH2425" s="280">
        <f t="shared" si="842"/>
        <v>0</v>
      </c>
      <c r="AI2425" s="280">
        <f>IF(ISBLANK(T2425),AI2424,IF(COUNTIF(T$2:T2425,T2425)&gt;1,AI2424,1+MAX(AI2424,0)))</f>
        <v>65</v>
      </c>
      <c r="AL2425" s="391" t="str">
        <f t="shared" si="833"/>
        <v/>
      </c>
      <c r="AM2425" s="391" t="str">
        <f t="shared" si="834"/>
        <v/>
      </c>
      <c r="AO2425" s="310" t="str">
        <f t="shared" si="827"/>
        <v/>
      </c>
      <c r="AP2425" s="310">
        <f>SUM(AO$1:AO2425)</f>
        <v>0</v>
      </c>
      <c r="AQ2425" s="310">
        <f>SUM(AK$2:AK2425)</f>
        <v>18</v>
      </c>
      <c r="AR2425" s="310">
        <f>COUNTA(AJ$2:AJ2425)</f>
        <v>18</v>
      </c>
      <c r="AS2425" s="312"/>
      <c r="AT2425" s="312"/>
      <c r="AU2425" s="312"/>
      <c r="AV2425" s="312"/>
      <c r="AW2425" s="312"/>
      <c r="AZ2425">
        <v>0</v>
      </c>
      <c r="BA2425">
        <v>2</v>
      </c>
    </row>
    <row r="2426" spans="1:53" x14ac:dyDescent="0.25">
      <c r="A2426">
        <v>143</v>
      </c>
      <c r="B2426" t="s">
        <v>65</v>
      </c>
      <c r="C2426" t="s">
        <v>673</v>
      </c>
      <c r="D2426"/>
      <c r="E2426">
        <v>2</v>
      </c>
      <c r="F2426">
        <v>3</v>
      </c>
      <c r="G2426">
        <v>1</v>
      </c>
      <c r="H2426">
        <v>3</v>
      </c>
      <c r="I2426">
        <v>1</v>
      </c>
      <c r="J2426">
        <v>2</v>
      </c>
      <c r="K2426">
        <v>0</v>
      </c>
      <c r="L2426">
        <v>0</v>
      </c>
      <c r="M2426"/>
      <c r="O2426" s="101">
        <f>IF(ISBLANK(C2426),O2425,IF(COUNTIF(C$2:C2426,C2426)&gt;1,O2425,1+MAX(O2425,0)))</f>
        <v>62</v>
      </c>
      <c r="P2426" s="45">
        <f t="shared" si="836"/>
        <v>35</v>
      </c>
      <c r="Q2426" s="33" t="str">
        <f t="shared" si="837"/>
        <v/>
      </c>
      <c r="R2426" s="33">
        <f t="shared" si="838"/>
        <v>7</v>
      </c>
      <c r="S2426" s="33" t="str">
        <f t="shared" si="839"/>
        <v>143_7</v>
      </c>
      <c r="T2426" s="35" t="str">
        <f t="shared" si="840"/>
        <v>143AM</v>
      </c>
      <c r="U2426" s="35" t="str">
        <f t="shared" si="841"/>
        <v>143AMNS</v>
      </c>
      <c r="V2426" s="35" t="str">
        <f t="shared" si="835"/>
        <v>2J</v>
      </c>
      <c r="W2426" s="35" t="str">
        <f t="shared" si="828"/>
        <v>143AM2J231</v>
      </c>
      <c r="X2426" s="388">
        <f t="shared" si="829"/>
        <v>0</v>
      </c>
      <c r="Y2426" s="388">
        <f t="shared" si="830"/>
        <v>0</v>
      </c>
      <c r="Z2426" s="280" t="str">
        <f t="shared" si="821"/>
        <v/>
      </c>
      <c r="AA2426" s="280" t="str">
        <f t="shared" si="822"/>
        <v/>
      </c>
      <c r="AB2426" s="389" t="str">
        <f t="shared" si="831"/>
        <v/>
      </c>
      <c r="AC2426" s="389" t="str">
        <f t="shared" si="832"/>
        <v/>
      </c>
      <c r="AD2426" s="390" t="str">
        <f t="shared" si="823"/>
        <v/>
      </c>
      <c r="AE2426" s="282">
        <f t="shared" si="824"/>
        <v>0</v>
      </c>
      <c r="AF2426" s="359">
        <f t="shared" si="825"/>
        <v>0</v>
      </c>
      <c r="AG2426" s="280">
        <f t="shared" si="826"/>
        <v>3</v>
      </c>
      <c r="AH2426" s="280">
        <f t="shared" si="842"/>
        <v>1</v>
      </c>
      <c r="AI2426" s="280">
        <f>IF(ISBLANK(T2426),AI2425,IF(COUNTIF(T$2:T2426,T2426)&gt;1,AI2425,1+MAX(AI2425,0)))</f>
        <v>65</v>
      </c>
      <c r="AL2426" s="391" t="str">
        <f t="shared" si="833"/>
        <v/>
      </c>
      <c r="AM2426" s="391" t="str">
        <f t="shared" si="834"/>
        <v/>
      </c>
      <c r="AO2426" s="310" t="str">
        <f t="shared" si="827"/>
        <v/>
      </c>
      <c r="AP2426" s="310">
        <f>SUM(AO$1:AO2426)</f>
        <v>0</v>
      </c>
      <c r="AQ2426" s="310">
        <f>SUM(AK$2:AK2426)</f>
        <v>18</v>
      </c>
      <c r="AR2426" s="310">
        <f>COUNTA(AJ$2:AJ2426)</f>
        <v>18</v>
      </c>
      <c r="AS2426" s="312"/>
      <c r="AT2426" s="312"/>
      <c r="AU2426" s="312"/>
      <c r="AV2426" s="312"/>
      <c r="AW2426" s="312"/>
      <c r="AZ2426">
        <v>0</v>
      </c>
      <c r="BA2426">
        <v>0</v>
      </c>
    </row>
    <row r="2427" spans="1:53" x14ac:dyDescent="0.25">
      <c r="A2427">
        <v>143</v>
      </c>
      <c r="B2427" t="s">
        <v>65</v>
      </c>
      <c r="C2427" t="s">
        <v>673</v>
      </c>
      <c r="D2427"/>
      <c r="E2427">
        <v>2</v>
      </c>
      <c r="F2427">
        <v>3</v>
      </c>
      <c r="G2427">
        <v>2</v>
      </c>
      <c r="H2427">
        <v>0</v>
      </c>
      <c r="I2427">
        <v>0</v>
      </c>
      <c r="J2427">
        <v>0</v>
      </c>
      <c r="K2427">
        <v>0</v>
      </c>
      <c r="L2427">
        <v>0</v>
      </c>
      <c r="M2427"/>
      <c r="O2427" s="101">
        <f>IF(ISBLANK(C2427),O2426,IF(COUNTIF(C$2:C2427,C2427)&gt;1,O2426,1+MAX(O2426,0)))</f>
        <v>62</v>
      </c>
      <c r="P2427" s="45">
        <f t="shared" si="836"/>
        <v>35</v>
      </c>
      <c r="Q2427" s="33" t="str">
        <f t="shared" si="837"/>
        <v/>
      </c>
      <c r="R2427" s="33">
        <f t="shared" si="838"/>
        <v>7</v>
      </c>
      <c r="S2427" s="33" t="str">
        <f t="shared" si="839"/>
        <v>143_7</v>
      </c>
      <c r="T2427" s="35" t="str">
        <f t="shared" si="840"/>
        <v>143AM</v>
      </c>
      <c r="U2427" s="35" t="str">
        <f t="shared" si="841"/>
        <v>143AMNS</v>
      </c>
      <c r="V2427" s="35" t="str">
        <f t="shared" si="835"/>
        <v>2J</v>
      </c>
      <c r="W2427" s="35" t="str">
        <f t="shared" si="828"/>
        <v>143AM2J232</v>
      </c>
      <c r="X2427" s="388">
        <f t="shared" si="829"/>
        <v>0</v>
      </c>
      <c r="Y2427" s="388">
        <f t="shared" si="830"/>
        <v>0</v>
      </c>
      <c r="Z2427" s="280" t="str">
        <f t="shared" si="821"/>
        <v/>
      </c>
      <c r="AA2427" s="280" t="str">
        <f t="shared" si="822"/>
        <v/>
      </c>
      <c r="AB2427" s="389" t="str">
        <f t="shared" si="831"/>
        <v/>
      </c>
      <c r="AC2427" s="389" t="str">
        <f t="shared" si="832"/>
        <v/>
      </c>
      <c r="AD2427" s="390" t="str">
        <f t="shared" si="823"/>
        <v/>
      </c>
      <c r="AE2427" s="282">
        <f t="shared" si="824"/>
        <v>0</v>
      </c>
      <c r="AF2427" s="359">
        <f t="shared" si="825"/>
        <v>0</v>
      </c>
      <c r="AG2427" s="280">
        <f t="shared" si="826"/>
        <v>3</v>
      </c>
      <c r="AH2427" s="280">
        <f t="shared" si="842"/>
        <v>1</v>
      </c>
      <c r="AI2427" s="280">
        <f>IF(ISBLANK(T2427),AI2426,IF(COUNTIF(T$2:T2427,T2427)&gt;1,AI2426,1+MAX(AI2426,0)))</f>
        <v>65</v>
      </c>
      <c r="AL2427" s="391" t="str">
        <f t="shared" si="833"/>
        <v/>
      </c>
      <c r="AM2427" s="391" t="str">
        <f t="shared" si="834"/>
        <v/>
      </c>
      <c r="AO2427" s="310" t="str">
        <f t="shared" si="827"/>
        <v/>
      </c>
      <c r="AP2427" s="310">
        <f>SUM(AO$1:AO2427)</f>
        <v>0</v>
      </c>
      <c r="AQ2427" s="310">
        <f>SUM(AK$2:AK2427)</f>
        <v>18</v>
      </c>
      <c r="AR2427" s="310">
        <f>COUNTA(AJ$2:AJ2427)</f>
        <v>18</v>
      </c>
      <c r="AS2427" s="312"/>
      <c r="AT2427" s="312"/>
      <c r="AU2427" s="312"/>
      <c r="AV2427" s="312"/>
      <c r="AW2427" s="312"/>
      <c r="AZ2427">
        <v>0</v>
      </c>
      <c r="BA2427">
        <v>0</v>
      </c>
    </row>
    <row r="2428" spans="1:53" x14ac:dyDescent="0.25">
      <c r="A2428">
        <v>143</v>
      </c>
      <c r="B2428" t="s">
        <v>65</v>
      </c>
      <c r="C2428" t="s">
        <v>673</v>
      </c>
      <c r="D2428"/>
      <c r="E2428">
        <v>2</v>
      </c>
      <c r="F2428">
        <v>3</v>
      </c>
      <c r="G2428">
        <v>3</v>
      </c>
      <c r="H2428">
        <v>0</v>
      </c>
      <c r="I2428">
        <v>0</v>
      </c>
      <c r="J2428">
        <v>0</v>
      </c>
      <c r="K2428">
        <v>0</v>
      </c>
      <c r="L2428">
        <v>0</v>
      </c>
      <c r="M2428"/>
      <c r="O2428" s="101">
        <f>IF(ISBLANK(C2428),O2427,IF(COUNTIF(C$2:C2428,C2428)&gt;1,O2427,1+MAX(O2427,0)))</f>
        <v>62</v>
      </c>
      <c r="P2428" s="45">
        <f t="shared" si="836"/>
        <v>35</v>
      </c>
      <c r="Q2428" s="33" t="str">
        <f t="shared" si="837"/>
        <v/>
      </c>
      <c r="R2428" s="33">
        <f t="shared" si="838"/>
        <v>7</v>
      </c>
      <c r="S2428" s="33" t="str">
        <f t="shared" si="839"/>
        <v>143_7</v>
      </c>
      <c r="T2428" s="35" t="str">
        <f t="shared" si="840"/>
        <v>143AM</v>
      </c>
      <c r="U2428" s="35" t="str">
        <f t="shared" si="841"/>
        <v>143AMEW</v>
      </c>
      <c r="V2428" s="35" t="str">
        <f t="shared" si="835"/>
        <v>2J</v>
      </c>
      <c r="W2428" s="35" t="str">
        <f t="shared" si="828"/>
        <v>143AM2J233</v>
      </c>
      <c r="X2428" s="388">
        <f t="shared" si="829"/>
        <v>0</v>
      </c>
      <c r="Y2428" s="388">
        <f t="shared" si="830"/>
        <v>0</v>
      </c>
      <c r="Z2428" s="280" t="str">
        <f t="shared" si="821"/>
        <v/>
      </c>
      <c r="AA2428" s="280" t="str">
        <f t="shared" si="822"/>
        <v/>
      </c>
      <c r="AB2428" s="389" t="str">
        <f t="shared" si="831"/>
        <v/>
      </c>
      <c r="AC2428" s="389" t="str">
        <f t="shared" si="832"/>
        <v/>
      </c>
      <c r="AD2428" s="390" t="str">
        <f t="shared" si="823"/>
        <v/>
      </c>
      <c r="AE2428" s="282">
        <f t="shared" si="824"/>
        <v>0</v>
      </c>
      <c r="AF2428" s="359">
        <f t="shared" si="825"/>
        <v>0</v>
      </c>
      <c r="AG2428" s="280">
        <f t="shared" si="826"/>
        <v>0</v>
      </c>
      <c r="AH2428" s="280">
        <f t="shared" si="842"/>
        <v>0</v>
      </c>
      <c r="AI2428" s="280">
        <f>IF(ISBLANK(T2428),AI2427,IF(COUNTIF(T$2:T2428,T2428)&gt;1,AI2427,1+MAX(AI2427,0)))</f>
        <v>65</v>
      </c>
      <c r="AL2428" s="391" t="str">
        <f t="shared" si="833"/>
        <v/>
      </c>
      <c r="AM2428" s="391" t="str">
        <f t="shared" si="834"/>
        <v/>
      </c>
      <c r="AO2428" s="310" t="str">
        <f t="shared" si="827"/>
        <v/>
      </c>
      <c r="AP2428" s="310">
        <f>SUM(AO$1:AO2428)</f>
        <v>0</v>
      </c>
      <c r="AQ2428" s="310">
        <f>SUM(AK$2:AK2428)</f>
        <v>18</v>
      </c>
      <c r="AR2428" s="310">
        <f>COUNTA(AJ$2:AJ2428)</f>
        <v>18</v>
      </c>
      <c r="AS2428" s="312"/>
      <c r="AT2428" s="312"/>
      <c r="AU2428" s="312"/>
      <c r="AV2428" s="312"/>
      <c r="AW2428" s="312"/>
      <c r="AZ2428">
        <v>0</v>
      </c>
      <c r="BA2428">
        <v>0</v>
      </c>
    </row>
    <row r="2429" spans="1:53" x14ac:dyDescent="0.25">
      <c r="A2429">
        <v>143</v>
      </c>
      <c r="B2429" t="s">
        <v>65</v>
      </c>
      <c r="C2429" t="s">
        <v>673</v>
      </c>
      <c r="D2429"/>
      <c r="E2429">
        <v>2</v>
      </c>
      <c r="F2429">
        <v>3</v>
      </c>
      <c r="G2429">
        <v>4</v>
      </c>
      <c r="H2429">
        <v>0</v>
      </c>
      <c r="I2429">
        <v>0</v>
      </c>
      <c r="J2429">
        <v>0</v>
      </c>
      <c r="K2429">
        <v>0</v>
      </c>
      <c r="L2429">
        <v>0</v>
      </c>
      <c r="M2429"/>
      <c r="O2429" s="101">
        <f>IF(ISBLANK(C2429),O2428,IF(COUNTIF(C$2:C2429,C2429)&gt;1,O2428,1+MAX(O2428,0)))</f>
        <v>62</v>
      </c>
      <c r="P2429" s="45">
        <f t="shared" si="836"/>
        <v>35</v>
      </c>
      <c r="Q2429" s="33" t="str">
        <f t="shared" si="837"/>
        <v/>
      </c>
      <c r="R2429" s="33">
        <f t="shared" si="838"/>
        <v>7</v>
      </c>
      <c r="S2429" s="33" t="str">
        <f t="shared" si="839"/>
        <v>143_7</v>
      </c>
      <c r="T2429" s="35" t="str">
        <f t="shared" si="840"/>
        <v>143AM</v>
      </c>
      <c r="U2429" s="35" t="str">
        <f t="shared" si="841"/>
        <v>143AMEW</v>
      </c>
      <c r="V2429" s="35" t="str">
        <f t="shared" si="835"/>
        <v>2J</v>
      </c>
      <c r="W2429" s="35" t="str">
        <f t="shared" si="828"/>
        <v>143AM2J234</v>
      </c>
      <c r="X2429" s="388">
        <f t="shared" si="829"/>
        <v>0</v>
      </c>
      <c r="Y2429" s="388">
        <f t="shared" si="830"/>
        <v>0</v>
      </c>
      <c r="Z2429" s="280" t="str">
        <f t="shared" si="821"/>
        <v/>
      </c>
      <c r="AA2429" s="280" t="str">
        <f t="shared" si="822"/>
        <v/>
      </c>
      <c r="AB2429" s="389" t="str">
        <f t="shared" si="831"/>
        <v/>
      </c>
      <c r="AC2429" s="389" t="str">
        <f t="shared" si="832"/>
        <v/>
      </c>
      <c r="AD2429" s="390" t="str">
        <f t="shared" si="823"/>
        <v/>
      </c>
      <c r="AE2429" s="282">
        <f t="shared" si="824"/>
        <v>0</v>
      </c>
      <c r="AF2429" s="359">
        <f t="shared" si="825"/>
        <v>0</v>
      </c>
      <c r="AG2429" s="280">
        <f t="shared" si="826"/>
        <v>0</v>
      </c>
      <c r="AH2429" s="280">
        <f t="shared" si="842"/>
        <v>0</v>
      </c>
      <c r="AI2429" s="280">
        <f>IF(ISBLANK(T2429),AI2428,IF(COUNTIF(T$2:T2429,T2429)&gt;1,AI2428,1+MAX(AI2428,0)))</f>
        <v>65</v>
      </c>
      <c r="AL2429" s="391" t="str">
        <f t="shared" si="833"/>
        <v/>
      </c>
      <c r="AM2429" s="391" t="str">
        <f t="shared" si="834"/>
        <v/>
      </c>
      <c r="AO2429" s="310" t="str">
        <f t="shared" si="827"/>
        <v/>
      </c>
      <c r="AP2429" s="310">
        <f>SUM(AO$1:AO2429)</f>
        <v>0</v>
      </c>
      <c r="AQ2429" s="310">
        <f>SUM(AK$2:AK2429)</f>
        <v>18</v>
      </c>
      <c r="AR2429" s="310">
        <f>COUNTA(AJ$2:AJ2429)</f>
        <v>18</v>
      </c>
      <c r="AS2429" s="312"/>
      <c r="AT2429" s="312"/>
      <c r="AU2429" s="312"/>
      <c r="AV2429" s="312"/>
      <c r="AW2429" s="312"/>
      <c r="AZ2429">
        <v>0</v>
      </c>
      <c r="BA2429">
        <v>0</v>
      </c>
    </row>
    <row r="2430" spans="1:53" x14ac:dyDescent="0.25">
      <c r="A2430">
        <v>143</v>
      </c>
      <c r="B2430" t="s">
        <v>65</v>
      </c>
      <c r="C2430" t="s">
        <v>673</v>
      </c>
      <c r="D2430"/>
      <c r="E2430">
        <v>2</v>
      </c>
      <c r="F2430">
        <v>4</v>
      </c>
      <c r="G2430">
        <v>1</v>
      </c>
      <c r="H2430">
        <v>2</v>
      </c>
      <c r="I2430">
        <v>0</v>
      </c>
      <c r="J2430">
        <v>2</v>
      </c>
      <c r="K2430">
        <v>0</v>
      </c>
      <c r="L2430">
        <v>1</v>
      </c>
      <c r="M2430"/>
      <c r="O2430" s="101">
        <f>IF(ISBLANK(C2430),O2429,IF(COUNTIF(C$2:C2430,C2430)&gt;1,O2429,1+MAX(O2429,0)))</f>
        <v>62</v>
      </c>
      <c r="P2430" s="45">
        <f t="shared" si="836"/>
        <v>35</v>
      </c>
      <c r="Q2430" s="33" t="str">
        <f t="shared" si="837"/>
        <v/>
      </c>
      <c r="R2430" s="33">
        <f t="shared" si="838"/>
        <v>8</v>
      </c>
      <c r="S2430" s="33" t="str">
        <f t="shared" si="839"/>
        <v>143_8</v>
      </c>
      <c r="T2430" s="35" t="str">
        <f t="shared" si="840"/>
        <v>143AM</v>
      </c>
      <c r="U2430" s="35" t="str">
        <f t="shared" si="841"/>
        <v>143AMNS</v>
      </c>
      <c r="V2430" s="35" t="str">
        <f t="shared" si="835"/>
        <v>2J</v>
      </c>
      <c r="W2430" s="35" t="str">
        <f t="shared" si="828"/>
        <v>143AM2J241</v>
      </c>
      <c r="X2430" s="388">
        <f t="shared" si="829"/>
        <v>0</v>
      </c>
      <c r="Y2430" s="388">
        <f t="shared" si="830"/>
        <v>1</v>
      </c>
      <c r="Z2430" s="280" t="str">
        <f t="shared" si="821"/>
        <v/>
      </c>
      <c r="AA2430" s="280" t="str">
        <f t="shared" si="822"/>
        <v/>
      </c>
      <c r="AB2430" s="389" t="str">
        <f t="shared" si="831"/>
        <v/>
      </c>
      <c r="AC2430" s="389" t="str">
        <f t="shared" si="832"/>
        <v/>
      </c>
      <c r="AD2430" s="390" t="str">
        <f t="shared" si="823"/>
        <v/>
      </c>
      <c r="AE2430" s="282">
        <f t="shared" si="824"/>
        <v>0</v>
      </c>
      <c r="AF2430" s="359">
        <f t="shared" si="825"/>
        <v>0</v>
      </c>
      <c r="AG2430" s="280">
        <f t="shared" si="826"/>
        <v>3</v>
      </c>
      <c r="AH2430" s="280">
        <f t="shared" si="842"/>
        <v>1</v>
      </c>
      <c r="AI2430" s="280">
        <f>IF(ISBLANK(T2430),AI2429,IF(COUNTIF(T$2:T2430,T2430)&gt;1,AI2429,1+MAX(AI2429,0)))</f>
        <v>65</v>
      </c>
      <c r="AL2430" s="391" t="str">
        <f t="shared" si="833"/>
        <v/>
      </c>
      <c r="AM2430" s="391" t="str">
        <f t="shared" si="834"/>
        <v/>
      </c>
      <c r="AO2430" s="310" t="str">
        <f t="shared" si="827"/>
        <v/>
      </c>
      <c r="AP2430" s="310">
        <f>SUM(AO$1:AO2430)</f>
        <v>0</v>
      </c>
      <c r="AQ2430" s="310">
        <f>SUM(AK$2:AK2430)</f>
        <v>18</v>
      </c>
      <c r="AR2430" s="310">
        <f>COUNTA(AJ$2:AJ2430)</f>
        <v>18</v>
      </c>
      <c r="AS2430" s="312"/>
      <c r="AT2430" s="312"/>
      <c r="AU2430" s="312"/>
      <c r="AV2430" s="312"/>
      <c r="AW2430" s="312"/>
      <c r="AZ2430">
        <v>0</v>
      </c>
      <c r="BA2430">
        <v>1</v>
      </c>
    </row>
    <row r="2431" spans="1:53" x14ac:dyDescent="0.25">
      <c r="A2431">
        <v>143</v>
      </c>
      <c r="B2431" t="s">
        <v>65</v>
      </c>
      <c r="C2431" t="s">
        <v>673</v>
      </c>
      <c r="D2431"/>
      <c r="E2431">
        <v>2</v>
      </c>
      <c r="F2431">
        <v>4</v>
      </c>
      <c r="G2431">
        <v>2</v>
      </c>
      <c r="H2431">
        <v>0</v>
      </c>
      <c r="I2431">
        <v>0</v>
      </c>
      <c r="J2431">
        <v>0</v>
      </c>
      <c r="K2431">
        <v>0</v>
      </c>
      <c r="L2431">
        <v>0</v>
      </c>
      <c r="M2431"/>
      <c r="O2431" s="101">
        <f>IF(ISBLANK(C2431),O2430,IF(COUNTIF(C$2:C2431,C2431)&gt;1,O2430,1+MAX(O2430,0)))</f>
        <v>62</v>
      </c>
      <c r="P2431" s="45">
        <f t="shared" si="836"/>
        <v>35</v>
      </c>
      <c r="Q2431" s="33" t="str">
        <f t="shared" si="837"/>
        <v/>
      </c>
      <c r="R2431" s="33">
        <f t="shared" si="838"/>
        <v>8</v>
      </c>
      <c r="S2431" s="33" t="str">
        <f t="shared" si="839"/>
        <v>143_8</v>
      </c>
      <c r="T2431" s="35" t="str">
        <f t="shared" si="840"/>
        <v>143AM</v>
      </c>
      <c r="U2431" s="35" t="str">
        <f t="shared" si="841"/>
        <v>143AMNS</v>
      </c>
      <c r="V2431" s="35" t="str">
        <f t="shared" si="835"/>
        <v>2J</v>
      </c>
      <c r="W2431" s="35" t="str">
        <f t="shared" si="828"/>
        <v>143AM2J242</v>
      </c>
      <c r="X2431" s="388">
        <f t="shared" si="829"/>
        <v>0</v>
      </c>
      <c r="Y2431" s="388">
        <f t="shared" si="830"/>
        <v>0</v>
      </c>
      <c r="Z2431" s="280" t="str">
        <f t="shared" si="821"/>
        <v/>
      </c>
      <c r="AA2431" s="280" t="str">
        <f t="shared" si="822"/>
        <v/>
      </c>
      <c r="AB2431" s="389" t="str">
        <f t="shared" si="831"/>
        <v/>
      </c>
      <c r="AC2431" s="389" t="str">
        <f t="shared" si="832"/>
        <v/>
      </c>
      <c r="AD2431" s="390" t="str">
        <f t="shared" si="823"/>
        <v/>
      </c>
      <c r="AE2431" s="282">
        <f t="shared" si="824"/>
        <v>0</v>
      </c>
      <c r="AF2431" s="359">
        <f t="shared" si="825"/>
        <v>0</v>
      </c>
      <c r="AG2431" s="280">
        <f t="shared" si="826"/>
        <v>3</v>
      </c>
      <c r="AH2431" s="280">
        <f t="shared" si="842"/>
        <v>1</v>
      </c>
      <c r="AI2431" s="280">
        <f>IF(ISBLANK(T2431),AI2430,IF(COUNTIF(T$2:T2431,T2431)&gt;1,AI2430,1+MAX(AI2430,0)))</f>
        <v>65</v>
      </c>
      <c r="AL2431" s="391" t="str">
        <f t="shared" si="833"/>
        <v/>
      </c>
      <c r="AM2431" s="391" t="str">
        <f t="shared" si="834"/>
        <v/>
      </c>
      <c r="AO2431" s="310" t="str">
        <f t="shared" si="827"/>
        <v/>
      </c>
      <c r="AP2431" s="310">
        <f>SUM(AO$1:AO2431)</f>
        <v>0</v>
      </c>
      <c r="AQ2431" s="310">
        <f>SUM(AK$2:AK2431)</f>
        <v>18</v>
      </c>
      <c r="AR2431" s="310">
        <f>COUNTA(AJ$2:AJ2431)</f>
        <v>18</v>
      </c>
      <c r="AS2431" s="312"/>
      <c r="AT2431" s="312"/>
      <c r="AU2431" s="312"/>
      <c r="AV2431" s="312"/>
      <c r="AW2431" s="312"/>
      <c r="AZ2431">
        <v>0</v>
      </c>
      <c r="BA2431">
        <v>0</v>
      </c>
    </row>
    <row r="2432" spans="1:53" x14ac:dyDescent="0.25">
      <c r="A2432">
        <v>143</v>
      </c>
      <c r="B2432" t="s">
        <v>65</v>
      </c>
      <c r="C2432" t="s">
        <v>673</v>
      </c>
      <c r="D2432"/>
      <c r="E2432">
        <v>2</v>
      </c>
      <c r="F2432">
        <v>4</v>
      </c>
      <c r="G2432">
        <v>3</v>
      </c>
      <c r="H2432">
        <v>1</v>
      </c>
      <c r="I2432">
        <v>1</v>
      </c>
      <c r="J2432">
        <v>0</v>
      </c>
      <c r="K2432">
        <v>0</v>
      </c>
      <c r="L2432">
        <v>1</v>
      </c>
      <c r="M2432"/>
      <c r="O2432" s="101">
        <f>IF(ISBLANK(C2432),O2431,IF(COUNTIF(C$2:C2432,C2432)&gt;1,O2431,1+MAX(O2431,0)))</f>
        <v>62</v>
      </c>
      <c r="P2432" s="45">
        <f t="shared" si="836"/>
        <v>35</v>
      </c>
      <c r="Q2432" s="33" t="str">
        <f t="shared" si="837"/>
        <v/>
      </c>
      <c r="R2432" s="33">
        <f t="shared" si="838"/>
        <v>8</v>
      </c>
      <c r="S2432" s="33" t="str">
        <f t="shared" si="839"/>
        <v>143_8</v>
      </c>
      <c r="T2432" s="35" t="str">
        <f t="shared" si="840"/>
        <v>143AM</v>
      </c>
      <c r="U2432" s="35" t="str">
        <f t="shared" si="841"/>
        <v>143AMEW</v>
      </c>
      <c r="V2432" s="35" t="str">
        <f t="shared" si="835"/>
        <v>2J</v>
      </c>
      <c r="W2432" s="35" t="str">
        <f t="shared" si="828"/>
        <v>143AM2J243</v>
      </c>
      <c r="X2432" s="388">
        <f t="shared" si="829"/>
        <v>0</v>
      </c>
      <c r="Y2432" s="388">
        <f t="shared" si="830"/>
        <v>1</v>
      </c>
      <c r="Z2432" s="280" t="str">
        <f t="shared" si="821"/>
        <v/>
      </c>
      <c r="AA2432" s="280" t="str">
        <f t="shared" si="822"/>
        <v/>
      </c>
      <c r="AB2432" s="389" t="str">
        <f t="shared" si="831"/>
        <v/>
      </c>
      <c r="AC2432" s="389" t="str">
        <f t="shared" si="832"/>
        <v/>
      </c>
      <c r="AD2432" s="390" t="str">
        <f t="shared" si="823"/>
        <v/>
      </c>
      <c r="AE2432" s="282">
        <f t="shared" si="824"/>
        <v>0</v>
      </c>
      <c r="AF2432" s="359">
        <f t="shared" si="825"/>
        <v>0</v>
      </c>
      <c r="AG2432" s="280">
        <f t="shared" si="826"/>
        <v>0</v>
      </c>
      <c r="AH2432" s="280">
        <f t="shared" si="842"/>
        <v>0</v>
      </c>
      <c r="AI2432" s="280">
        <f>IF(ISBLANK(T2432),AI2431,IF(COUNTIF(T$2:T2432,T2432)&gt;1,AI2431,1+MAX(AI2431,0)))</f>
        <v>65</v>
      </c>
      <c r="AL2432" s="391" t="str">
        <f t="shared" si="833"/>
        <v/>
      </c>
      <c r="AM2432" s="391" t="str">
        <f t="shared" si="834"/>
        <v/>
      </c>
      <c r="AO2432" s="310" t="str">
        <f t="shared" si="827"/>
        <v/>
      </c>
      <c r="AP2432" s="310">
        <f>SUM(AO$1:AO2432)</f>
        <v>0</v>
      </c>
      <c r="AQ2432" s="310">
        <f>SUM(AK$2:AK2432)</f>
        <v>18</v>
      </c>
      <c r="AR2432" s="310">
        <f>COUNTA(AJ$2:AJ2432)</f>
        <v>18</v>
      </c>
      <c r="AS2432" s="312"/>
      <c r="AT2432" s="312"/>
      <c r="AU2432" s="312"/>
      <c r="AV2432" s="312"/>
      <c r="AW2432" s="312"/>
      <c r="AZ2432">
        <v>0</v>
      </c>
      <c r="BA2432">
        <v>1</v>
      </c>
    </row>
    <row r="2433" spans="1:53" x14ac:dyDescent="0.25">
      <c r="A2433">
        <v>143</v>
      </c>
      <c r="B2433" t="s">
        <v>65</v>
      </c>
      <c r="C2433" t="s">
        <v>673</v>
      </c>
      <c r="D2433"/>
      <c r="E2433">
        <v>2</v>
      </c>
      <c r="F2433">
        <v>4</v>
      </c>
      <c r="G2433">
        <v>4</v>
      </c>
      <c r="H2433">
        <v>0</v>
      </c>
      <c r="I2433">
        <v>0</v>
      </c>
      <c r="J2433">
        <v>0</v>
      </c>
      <c r="K2433">
        <v>0</v>
      </c>
      <c r="L2433">
        <v>0</v>
      </c>
      <c r="M2433"/>
      <c r="O2433" s="101">
        <f>IF(ISBLANK(C2433),O2432,IF(COUNTIF(C$2:C2433,C2433)&gt;1,O2432,1+MAX(O2432,0)))</f>
        <v>62</v>
      </c>
      <c r="P2433" s="45">
        <f t="shared" si="836"/>
        <v>35</v>
      </c>
      <c r="Q2433" s="33" t="str">
        <f t="shared" si="837"/>
        <v/>
      </c>
      <c r="R2433" s="33">
        <f t="shared" si="838"/>
        <v>8</v>
      </c>
      <c r="S2433" s="33" t="str">
        <f t="shared" si="839"/>
        <v>143_8</v>
      </c>
      <c r="T2433" s="35" t="str">
        <f t="shared" si="840"/>
        <v>143AM</v>
      </c>
      <c r="U2433" s="35" t="str">
        <f t="shared" si="841"/>
        <v>143AMEW</v>
      </c>
      <c r="V2433" s="35" t="str">
        <f t="shared" si="835"/>
        <v>2J</v>
      </c>
      <c r="W2433" s="35" t="str">
        <f t="shared" si="828"/>
        <v>143AM2J244</v>
      </c>
      <c r="X2433" s="388">
        <f t="shared" si="829"/>
        <v>0</v>
      </c>
      <c r="Y2433" s="388">
        <f t="shared" si="830"/>
        <v>0</v>
      </c>
      <c r="Z2433" s="280" t="str">
        <f t="shared" si="821"/>
        <v/>
      </c>
      <c r="AA2433" s="280" t="str">
        <f t="shared" si="822"/>
        <v/>
      </c>
      <c r="AB2433" s="389" t="str">
        <f t="shared" si="831"/>
        <v/>
      </c>
      <c r="AC2433" s="389" t="str">
        <f t="shared" si="832"/>
        <v/>
      </c>
      <c r="AD2433" s="390" t="str">
        <f t="shared" si="823"/>
        <v/>
      </c>
      <c r="AE2433" s="282">
        <f t="shared" si="824"/>
        <v>0</v>
      </c>
      <c r="AF2433" s="359">
        <f t="shared" si="825"/>
        <v>0</v>
      </c>
      <c r="AG2433" s="280">
        <f t="shared" si="826"/>
        <v>0</v>
      </c>
      <c r="AH2433" s="280">
        <f t="shared" si="842"/>
        <v>0</v>
      </c>
      <c r="AI2433" s="280">
        <f>IF(ISBLANK(T2433),AI2432,IF(COUNTIF(T$2:T2433,T2433)&gt;1,AI2432,1+MAX(AI2432,0)))</f>
        <v>65</v>
      </c>
      <c r="AL2433" s="391" t="str">
        <f t="shared" si="833"/>
        <v/>
      </c>
      <c r="AM2433" s="391" t="str">
        <f t="shared" si="834"/>
        <v/>
      </c>
      <c r="AO2433" s="310" t="str">
        <f t="shared" si="827"/>
        <v/>
      </c>
      <c r="AP2433" s="310">
        <f>SUM(AO$1:AO2433)</f>
        <v>0</v>
      </c>
      <c r="AQ2433" s="310">
        <f>SUM(AK$2:AK2433)</f>
        <v>18</v>
      </c>
      <c r="AR2433" s="310">
        <f>COUNTA(AJ$2:AJ2433)</f>
        <v>18</v>
      </c>
      <c r="AS2433" s="312"/>
      <c r="AT2433" s="312"/>
      <c r="AU2433" s="312"/>
      <c r="AV2433" s="312"/>
      <c r="AW2433" s="312"/>
      <c r="AZ2433">
        <v>0</v>
      </c>
      <c r="BA2433">
        <v>0</v>
      </c>
    </row>
    <row r="2434" spans="1:53" x14ac:dyDescent="0.25">
      <c r="A2434">
        <v>143</v>
      </c>
      <c r="B2434" t="s">
        <v>66</v>
      </c>
      <c r="C2434" t="s">
        <v>673</v>
      </c>
      <c r="D2434"/>
      <c r="E2434">
        <v>1</v>
      </c>
      <c r="F2434">
        <v>1</v>
      </c>
      <c r="G2434">
        <v>1</v>
      </c>
      <c r="H2434">
        <v>2</v>
      </c>
      <c r="I2434">
        <v>0</v>
      </c>
      <c r="J2434">
        <v>1</v>
      </c>
      <c r="K2434">
        <v>0</v>
      </c>
      <c r="L2434">
        <v>0</v>
      </c>
      <c r="M2434"/>
      <c r="O2434" s="101">
        <f>IF(ISBLANK(C2434),O2433,IF(COUNTIF(C$2:C2434,C2434)&gt;1,O2433,1+MAX(O2433,0)))</f>
        <v>62</v>
      </c>
      <c r="P2434" s="45">
        <f t="shared" si="836"/>
        <v>35</v>
      </c>
      <c r="Q2434" s="33" t="str">
        <f t="shared" si="837"/>
        <v/>
      </c>
      <c r="R2434" s="33">
        <f t="shared" si="838"/>
        <v>9</v>
      </c>
      <c r="S2434" s="33" t="str">
        <f t="shared" si="839"/>
        <v>143_9</v>
      </c>
      <c r="T2434" s="35" t="str">
        <f t="shared" si="840"/>
        <v>143PM</v>
      </c>
      <c r="U2434" s="35" t="str">
        <f t="shared" si="841"/>
        <v>143PMNS</v>
      </c>
      <c r="V2434" s="35" t="str">
        <f t="shared" si="835"/>
        <v>2J</v>
      </c>
      <c r="W2434" s="35" t="str">
        <f t="shared" si="828"/>
        <v>143PM2J111</v>
      </c>
      <c r="X2434" s="388">
        <f t="shared" si="829"/>
        <v>0</v>
      </c>
      <c r="Y2434" s="388">
        <f t="shared" si="830"/>
        <v>0</v>
      </c>
      <c r="Z2434" s="280" t="str">
        <f t="shared" ref="Z2434:Z2497" si="843">IF(I2434&gt;$H2434,1,"")</f>
        <v/>
      </c>
      <c r="AA2434" s="280" t="str">
        <f t="shared" ref="AA2434:AA2497" si="844">IF(J2434&gt;$H2434,1,"")</f>
        <v/>
      </c>
      <c r="AB2434" s="389" t="str">
        <f t="shared" si="831"/>
        <v/>
      </c>
      <c r="AC2434" s="389" t="str">
        <f t="shared" si="832"/>
        <v/>
      </c>
      <c r="AD2434" s="390" t="str">
        <f t="shared" ref="AD2434:AD2497" si="845">IF(ISERROR(MATCH(A2434&amp;"_"&amp;G2434,Sidewalk_ignore,0)),"",1)</f>
        <v/>
      </c>
      <c r="AE2434" s="282">
        <f t="shared" ref="AE2434:AE2497" si="846">IF(AND(ISNUMBER($G2434),$B2434="AM"),INDEX(CordonIn,MATCH($A2434,loc_ID,0),$G2434),0)</f>
        <v>0</v>
      </c>
      <c r="AF2434" s="359">
        <f t="shared" ref="AF2434:AF2497" si="847">IF(AND(ISNUMBER($G2434),$B2434="PM"),INDEX(CordonIn,MATCH($A2434,loc_ID,0),VLOOKUP($G2434,Reverse_dir,2,FALSE)),0)</f>
        <v>0</v>
      </c>
      <c r="AG2434" s="280">
        <f t="shared" ref="AG2434:AG2497" si="848">IF(AND(ISNUMBER($G2434),$B2434="AM"),INDEX(Lane,MATCH($A2434,loc_ID,0),$G2434),0)</f>
        <v>0</v>
      </c>
      <c r="AH2434" s="280">
        <f t="shared" si="842"/>
        <v>0</v>
      </c>
      <c r="AI2434" s="280">
        <f>IF(ISBLANK(T2434),AI2433,IF(COUNTIF(T$2:T2434,T2434)&gt;1,AI2433,1+MAX(AI2433,0)))</f>
        <v>66</v>
      </c>
      <c r="AL2434" s="391" t="str">
        <f t="shared" si="833"/>
        <v/>
      </c>
      <c r="AM2434" s="391" t="str">
        <f t="shared" si="834"/>
        <v/>
      </c>
      <c r="AO2434" s="310" t="str">
        <f t="shared" ref="AO2434:AO2497" si="849">IF(SUM(Z2434:AC2434)&gt;0,1,"")</f>
        <v/>
      </c>
      <c r="AP2434" s="310">
        <f>SUM(AO$1:AO2434)</f>
        <v>0</v>
      </c>
      <c r="AQ2434" s="310">
        <f>SUM(AK$2:AK2434)</f>
        <v>18</v>
      </c>
      <c r="AR2434" s="310">
        <f>COUNTA(AJ$2:AJ2434)</f>
        <v>18</v>
      </c>
      <c r="AS2434" s="312"/>
      <c r="AT2434" s="312"/>
      <c r="AU2434" s="312"/>
      <c r="AV2434" s="312"/>
      <c r="AW2434" s="312"/>
      <c r="AZ2434">
        <v>0</v>
      </c>
      <c r="BA2434">
        <v>0</v>
      </c>
    </row>
    <row r="2435" spans="1:53" x14ac:dyDescent="0.25">
      <c r="A2435">
        <v>143</v>
      </c>
      <c r="B2435" t="s">
        <v>66</v>
      </c>
      <c r="C2435" t="s">
        <v>673</v>
      </c>
      <c r="D2435"/>
      <c r="E2435">
        <v>1</v>
      </c>
      <c r="F2435">
        <v>1</v>
      </c>
      <c r="G2435">
        <v>2</v>
      </c>
      <c r="H2435">
        <v>3</v>
      </c>
      <c r="I2435">
        <v>0</v>
      </c>
      <c r="J2435">
        <v>2</v>
      </c>
      <c r="K2435">
        <v>0</v>
      </c>
      <c r="L2435">
        <v>1</v>
      </c>
      <c r="M2435"/>
      <c r="O2435" s="101">
        <f>IF(ISBLANK(C2435),O2434,IF(COUNTIF(C$2:C2435,C2435)&gt;1,O2434,1+MAX(O2434,0)))</f>
        <v>62</v>
      </c>
      <c r="P2435" s="45">
        <f t="shared" si="836"/>
        <v>35</v>
      </c>
      <c r="Q2435" s="33" t="str">
        <f t="shared" si="837"/>
        <v/>
      </c>
      <c r="R2435" s="33">
        <f t="shared" si="838"/>
        <v>9</v>
      </c>
      <c r="S2435" s="33" t="str">
        <f t="shared" si="839"/>
        <v>143_9</v>
      </c>
      <c r="T2435" s="35" t="str">
        <f t="shared" si="840"/>
        <v>143PM</v>
      </c>
      <c r="U2435" s="35" t="str">
        <f t="shared" si="841"/>
        <v>143PMNS</v>
      </c>
      <c r="V2435" s="35" t="str">
        <f t="shared" si="835"/>
        <v>2J</v>
      </c>
      <c r="W2435" s="35" t="str">
        <f t="shared" ref="W2435:W2498" si="850">IF(ISBLANK(A2435),"",A2435&amp;B2435&amp;V2435&amp;E2435&amp;F2435&amp;G2435)</f>
        <v>143PM2J112</v>
      </c>
      <c r="X2435" s="388">
        <f t="shared" ref="X2435:X2498" si="851">IF($AD2435=1,0,K2435)</f>
        <v>0</v>
      </c>
      <c r="Y2435" s="388">
        <f t="shared" ref="Y2435:Y2498" si="852">IF($AD2435=1,0,L2435)</f>
        <v>1</v>
      </c>
      <c r="Z2435" s="280" t="str">
        <f t="shared" si="843"/>
        <v/>
      </c>
      <c r="AA2435" s="280" t="str">
        <f t="shared" si="844"/>
        <v/>
      </c>
      <c r="AB2435" s="389" t="str">
        <f t="shared" ref="AB2435:AB2498" si="853">IF(OR(K2435&gt;$H2435,AND($AD2435=1,K2435&gt;0)),1,"")</f>
        <v/>
      </c>
      <c r="AC2435" s="389" t="str">
        <f t="shared" ref="AC2435:AC2498" si="854">IF(OR(L2435&gt;$H2435,AND($AD2435=1,L2435&gt;0)),1,"")</f>
        <v/>
      </c>
      <c r="AD2435" s="390" t="str">
        <f t="shared" si="845"/>
        <v/>
      </c>
      <c r="AE2435" s="282">
        <f t="shared" si="846"/>
        <v>0</v>
      </c>
      <c r="AF2435" s="359">
        <f t="shared" si="847"/>
        <v>0</v>
      </c>
      <c r="AG2435" s="280">
        <f t="shared" si="848"/>
        <v>0</v>
      </c>
      <c r="AH2435" s="280">
        <f t="shared" si="842"/>
        <v>0</v>
      </c>
      <c r="AI2435" s="280">
        <f>IF(ISBLANK(T2435),AI2434,IF(COUNTIF(T$2:T2435,T2435)&gt;1,AI2434,1+MAX(AI2434,0)))</f>
        <v>66</v>
      </c>
      <c r="AL2435" s="391" t="str">
        <f t="shared" ref="AL2435:AL2498" si="855">IF(OR(AB2435=1,AC2435=1),IF(LEN(AJ2435)=0,"",AJ2435&amp;"; ")&amp;"Ignore sidewalk",IF(LEN(AJ2435)=0,"",AJ2435))</f>
        <v/>
      </c>
      <c r="AM2435" s="391" t="str">
        <f t="shared" ref="AM2435:AM2498" si="856">IF(OR(AB2435=1,AC2435=1),1,IF(LEN(AK2435)=0,"",AK2435))</f>
        <v/>
      </c>
      <c r="AO2435" s="310" t="str">
        <f t="shared" si="849"/>
        <v/>
      </c>
      <c r="AP2435" s="310">
        <f>SUM(AO$1:AO2435)</f>
        <v>0</v>
      </c>
      <c r="AQ2435" s="310">
        <f>SUM(AK$2:AK2435)</f>
        <v>18</v>
      </c>
      <c r="AR2435" s="310">
        <f>COUNTA(AJ$2:AJ2435)</f>
        <v>18</v>
      </c>
      <c r="AS2435" s="312"/>
      <c r="AT2435" s="312"/>
      <c r="AU2435" s="312"/>
      <c r="AV2435" s="312"/>
      <c r="AW2435" s="312"/>
      <c r="AZ2435">
        <v>0</v>
      </c>
      <c r="BA2435">
        <v>1</v>
      </c>
    </row>
    <row r="2436" spans="1:53" x14ac:dyDescent="0.25">
      <c r="A2436">
        <v>143</v>
      </c>
      <c r="B2436" t="s">
        <v>66</v>
      </c>
      <c r="C2436" t="s">
        <v>673</v>
      </c>
      <c r="D2436"/>
      <c r="E2436">
        <v>1</v>
      </c>
      <c r="F2436">
        <v>1</v>
      </c>
      <c r="G2436">
        <v>3</v>
      </c>
      <c r="H2436">
        <v>2</v>
      </c>
      <c r="I2436">
        <v>0</v>
      </c>
      <c r="J2436">
        <v>0</v>
      </c>
      <c r="K2436">
        <v>0</v>
      </c>
      <c r="L2436">
        <v>2</v>
      </c>
      <c r="M2436"/>
      <c r="O2436" s="101">
        <f>IF(ISBLANK(C2436),O2435,IF(COUNTIF(C$2:C2436,C2436)&gt;1,O2435,1+MAX(O2435,0)))</f>
        <v>62</v>
      </c>
      <c r="P2436" s="45">
        <f t="shared" si="836"/>
        <v>35</v>
      </c>
      <c r="Q2436" s="33" t="str">
        <f t="shared" si="837"/>
        <v/>
      </c>
      <c r="R2436" s="33">
        <f t="shared" si="838"/>
        <v>9</v>
      </c>
      <c r="S2436" s="33" t="str">
        <f t="shared" si="839"/>
        <v>143_9</v>
      </c>
      <c r="T2436" s="35" t="str">
        <f t="shared" si="840"/>
        <v>143PM</v>
      </c>
      <c r="U2436" s="35" t="str">
        <f t="shared" si="841"/>
        <v>143PMEW</v>
      </c>
      <c r="V2436" s="35" t="str">
        <f t="shared" ref="V2436:V2499" si="857">TEXT((O2436-MOD(O2436,26))/26,"0")&amp;CHAR(65+MOD(O2436-1,26))</f>
        <v>2J</v>
      </c>
      <c r="W2436" s="35" t="str">
        <f t="shared" si="850"/>
        <v>143PM2J113</v>
      </c>
      <c r="X2436" s="388">
        <f t="shared" si="851"/>
        <v>0</v>
      </c>
      <c r="Y2436" s="388">
        <f t="shared" si="852"/>
        <v>2</v>
      </c>
      <c r="Z2436" s="280" t="str">
        <f t="shared" si="843"/>
        <v/>
      </c>
      <c r="AA2436" s="280" t="str">
        <f t="shared" si="844"/>
        <v/>
      </c>
      <c r="AB2436" s="389" t="str">
        <f t="shared" si="853"/>
        <v/>
      </c>
      <c r="AC2436" s="389" t="str">
        <f t="shared" si="854"/>
        <v/>
      </c>
      <c r="AD2436" s="390" t="str">
        <f t="shared" si="845"/>
        <v/>
      </c>
      <c r="AE2436" s="282">
        <f t="shared" si="846"/>
        <v>0</v>
      </c>
      <c r="AF2436" s="359">
        <f t="shared" si="847"/>
        <v>0</v>
      </c>
      <c r="AG2436" s="280">
        <f t="shared" si="848"/>
        <v>0</v>
      </c>
      <c r="AH2436" s="280">
        <f t="shared" si="842"/>
        <v>0</v>
      </c>
      <c r="AI2436" s="280">
        <f>IF(ISBLANK(T2436),AI2435,IF(COUNTIF(T$2:T2436,T2436)&gt;1,AI2435,1+MAX(AI2435,0)))</f>
        <v>66</v>
      </c>
      <c r="AL2436" s="391" t="str">
        <f t="shared" si="855"/>
        <v/>
      </c>
      <c r="AM2436" s="391" t="str">
        <f t="shared" si="856"/>
        <v/>
      </c>
      <c r="AO2436" s="310" t="str">
        <f t="shared" si="849"/>
        <v/>
      </c>
      <c r="AP2436" s="310">
        <f>SUM(AO$1:AO2436)</f>
        <v>0</v>
      </c>
      <c r="AQ2436" s="310">
        <f>SUM(AK$2:AK2436)</f>
        <v>18</v>
      </c>
      <c r="AR2436" s="310">
        <f>COUNTA(AJ$2:AJ2436)</f>
        <v>18</v>
      </c>
      <c r="AS2436" s="312"/>
      <c r="AT2436" s="312"/>
      <c r="AU2436" s="312"/>
      <c r="AV2436" s="312"/>
      <c r="AW2436" s="312"/>
      <c r="AZ2436">
        <v>0</v>
      </c>
      <c r="BA2436">
        <v>2</v>
      </c>
    </row>
    <row r="2437" spans="1:53" x14ac:dyDescent="0.25">
      <c r="A2437">
        <v>143</v>
      </c>
      <c r="B2437" t="s">
        <v>66</v>
      </c>
      <c r="C2437" t="s">
        <v>673</v>
      </c>
      <c r="D2437"/>
      <c r="E2437">
        <v>1</v>
      </c>
      <c r="F2437">
        <v>1</v>
      </c>
      <c r="G2437">
        <v>4</v>
      </c>
      <c r="H2437">
        <v>2</v>
      </c>
      <c r="I2437">
        <v>0</v>
      </c>
      <c r="J2437">
        <v>0</v>
      </c>
      <c r="K2437">
        <v>1</v>
      </c>
      <c r="L2437">
        <v>1</v>
      </c>
      <c r="M2437"/>
      <c r="O2437" s="101">
        <f>IF(ISBLANK(C2437),O2436,IF(COUNTIF(C$2:C2437,C2437)&gt;1,O2436,1+MAX(O2436,0)))</f>
        <v>62</v>
      </c>
      <c r="P2437" s="45">
        <f t="shared" si="836"/>
        <v>35</v>
      </c>
      <c r="Q2437" s="33" t="str">
        <f t="shared" si="837"/>
        <v/>
      </c>
      <c r="R2437" s="33">
        <f t="shared" si="838"/>
        <v>9</v>
      </c>
      <c r="S2437" s="33" t="str">
        <f t="shared" si="839"/>
        <v>143_9</v>
      </c>
      <c r="T2437" s="35" t="str">
        <f t="shared" si="840"/>
        <v>143PM</v>
      </c>
      <c r="U2437" s="35" t="str">
        <f t="shared" si="841"/>
        <v>143PMEW</v>
      </c>
      <c r="V2437" s="35" t="str">
        <f t="shared" si="857"/>
        <v>2J</v>
      </c>
      <c r="W2437" s="35" t="str">
        <f t="shared" si="850"/>
        <v>143PM2J114</v>
      </c>
      <c r="X2437" s="388">
        <f t="shared" si="851"/>
        <v>1</v>
      </c>
      <c r="Y2437" s="388">
        <f t="shared" si="852"/>
        <v>1</v>
      </c>
      <c r="Z2437" s="280" t="str">
        <f t="shared" si="843"/>
        <v/>
      </c>
      <c r="AA2437" s="280" t="str">
        <f t="shared" si="844"/>
        <v/>
      </c>
      <c r="AB2437" s="389" t="str">
        <f t="shared" si="853"/>
        <v/>
      </c>
      <c r="AC2437" s="389" t="str">
        <f t="shared" si="854"/>
        <v/>
      </c>
      <c r="AD2437" s="390" t="str">
        <f t="shared" si="845"/>
        <v/>
      </c>
      <c r="AE2437" s="282">
        <f t="shared" si="846"/>
        <v>0</v>
      </c>
      <c r="AF2437" s="359">
        <f t="shared" si="847"/>
        <v>0</v>
      </c>
      <c r="AG2437" s="280">
        <f t="shared" si="848"/>
        <v>0</v>
      </c>
      <c r="AH2437" s="280">
        <f t="shared" si="842"/>
        <v>0</v>
      </c>
      <c r="AI2437" s="280">
        <f>IF(ISBLANK(T2437),AI2436,IF(COUNTIF(T$2:T2437,T2437)&gt;1,AI2436,1+MAX(AI2436,0)))</f>
        <v>66</v>
      </c>
      <c r="AL2437" s="391" t="str">
        <f t="shared" si="855"/>
        <v/>
      </c>
      <c r="AM2437" s="391" t="str">
        <f t="shared" si="856"/>
        <v/>
      </c>
      <c r="AO2437" s="310" t="str">
        <f t="shared" si="849"/>
        <v/>
      </c>
      <c r="AP2437" s="310">
        <f>SUM(AO$1:AO2437)</f>
        <v>0</v>
      </c>
      <c r="AQ2437" s="310">
        <f>SUM(AK$2:AK2437)</f>
        <v>18</v>
      </c>
      <c r="AR2437" s="310">
        <f>COUNTA(AJ$2:AJ2437)</f>
        <v>18</v>
      </c>
      <c r="AS2437" s="312"/>
      <c r="AT2437" s="312"/>
      <c r="AU2437" s="312"/>
      <c r="AV2437" s="312"/>
      <c r="AW2437" s="312"/>
      <c r="AZ2437">
        <v>1</v>
      </c>
      <c r="BA2437">
        <v>1</v>
      </c>
    </row>
    <row r="2438" spans="1:53" x14ac:dyDescent="0.25">
      <c r="A2438">
        <v>143</v>
      </c>
      <c r="B2438" t="s">
        <v>66</v>
      </c>
      <c r="C2438" t="s">
        <v>673</v>
      </c>
      <c r="D2438"/>
      <c r="E2438">
        <v>1</v>
      </c>
      <c r="F2438">
        <v>2</v>
      </c>
      <c r="G2438">
        <v>1</v>
      </c>
      <c r="H2438">
        <v>3</v>
      </c>
      <c r="I2438">
        <v>0</v>
      </c>
      <c r="J2438">
        <v>0</v>
      </c>
      <c r="K2438">
        <v>1</v>
      </c>
      <c r="L2438">
        <v>2</v>
      </c>
      <c r="M2438"/>
      <c r="O2438" s="101">
        <f>IF(ISBLANK(C2438),O2437,IF(COUNTIF(C$2:C2438,C2438)&gt;1,O2437,1+MAX(O2437,0)))</f>
        <v>62</v>
      </c>
      <c r="P2438" s="45">
        <f t="shared" si="836"/>
        <v>35</v>
      </c>
      <c r="Q2438" s="33" t="str">
        <f t="shared" si="837"/>
        <v/>
      </c>
      <c r="R2438" s="33">
        <f t="shared" si="838"/>
        <v>10</v>
      </c>
      <c r="S2438" s="33" t="str">
        <f t="shared" si="839"/>
        <v>143_10</v>
      </c>
      <c r="T2438" s="35" t="str">
        <f t="shared" si="840"/>
        <v>143PM</v>
      </c>
      <c r="U2438" s="35" t="str">
        <f t="shared" si="841"/>
        <v>143PMNS</v>
      </c>
      <c r="V2438" s="35" t="str">
        <f t="shared" si="857"/>
        <v>2J</v>
      </c>
      <c r="W2438" s="35" t="str">
        <f t="shared" si="850"/>
        <v>143PM2J121</v>
      </c>
      <c r="X2438" s="388">
        <f t="shared" si="851"/>
        <v>1</v>
      </c>
      <c r="Y2438" s="388">
        <f t="shared" si="852"/>
        <v>2</v>
      </c>
      <c r="Z2438" s="280" t="str">
        <f t="shared" si="843"/>
        <v/>
      </c>
      <c r="AA2438" s="280" t="str">
        <f t="shared" si="844"/>
        <v/>
      </c>
      <c r="AB2438" s="389" t="str">
        <f t="shared" si="853"/>
        <v/>
      </c>
      <c r="AC2438" s="389" t="str">
        <f t="shared" si="854"/>
        <v/>
      </c>
      <c r="AD2438" s="390" t="str">
        <f t="shared" si="845"/>
        <v/>
      </c>
      <c r="AE2438" s="282">
        <f t="shared" si="846"/>
        <v>0</v>
      </c>
      <c r="AF2438" s="359">
        <f t="shared" si="847"/>
        <v>0</v>
      </c>
      <c r="AG2438" s="280">
        <f t="shared" si="848"/>
        <v>0</v>
      </c>
      <c r="AH2438" s="280">
        <f t="shared" si="842"/>
        <v>0</v>
      </c>
      <c r="AI2438" s="280">
        <f>IF(ISBLANK(T2438),AI2437,IF(COUNTIF(T$2:T2438,T2438)&gt;1,AI2437,1+MAX(AI2437,0)))</f>
        <v>66</v>
      </c>
      <c r="AL2438" s="391" t="str">
        <f t="shared" si="855"/>
        <v/>
      </c>
      <c r="AM2438" s="391" t="str">
        <f t="shared" si="856"/>
        <v/>
      </c>
      <c r="AO2438" s="310" t="str">
        <f t="shared" si="849"/>
        <v/>
      </c>
      <c r="AP2438" s="310">
        <f>SUM(AO$1:AO2438)</f>
        <v>0</v>
      </c>
      <c r="AQ2438" s="310">
        <f>SUM(AK$2:AK2438)</f>
        <v>18</v>
      </c>
      <c r="AR2438" s="310">
        <f>COUNTA(AJ$2:AJ2438)</f>
        <v>18</v>
      </c>
      <c r="AS2438" s="312"/>
      <c r="AT2438" s="312"/>
      <c r="AU2438" s="312"/>
      <c r="AV2438" s="312"/>
      <c r="AW2438" s="312"/>
      <c r="AZ2438">
        <v>1</v>
      </c>
      <c r="BA2438">
        <v>2</v>
      </c>
    </row>
    <row r="2439" spans="1:53" x14ac:dyDescent="0.25">
      <c r="A2439">
        <v>143</v>
      </c>
      <c r="B2439" t="s">
        <v>66</v>
      </c>
      <c r="C2439" t="s">
        <v>673</v>
      </c>
      <c r="D2439"/>
      <c r="E2439">
        <v>1</v>
      </c>
      <c r="F2439">
        <v>2</v>
      </c>
      <c r="G2439">
        <v>2</v>
      </c>
      <c r="H2439">
        <v>1</v>
      </c>
      <c r="I2439">
        <v>0</v>
      </c>
      <c r="J2439">
        <v>1</v>
      </c>
      <c r="K2439">
        <v>0</v>
      </c>
      <c r="L2439">
        <v>0</v>
      </c>
      <c r="M2439"/>
      <c r="O2439" s="101">
        <f>IF(ISBLANK(C2439),O2438,IF(COUNTIF(C$2:C2439,C2439)&gt;1,O2438,1+MAX(O2438,0)))</f>
        <v>62</v>
      </c>
      <c r="P2439" s="45">
        <f t="shared" si="836"/>
        <v>35</v>
      </c>
      <c r="Q2439" s="33" t="str">
        <f t="shared" si="837"/>
        <v/>
      </c>
      <c r="R2439" s="33">
        <f t="shared" si="838"/>
        <v>10</v>
      </c>
      <c r="S2439" s="33" t="str">
        <f t="shared" si="839"/>
        <v>143_10</v>
      </c>
      <c r="T2439" s="35" t="str">
        <f t="shared" si="840"/>
        <v>143PM</v>
      </c>
      <c r="U2439" s="35" t="str">
        <f t="shared" si="841"/>
        <v>143PMNS</v>
      </c>
      <c r="V2439" s="35" t="str">
        <f t="shared" si="857"/>
        <v>2J</v>
      </c>
      <c r="W2439" s="35" t="str">
        <f t="shared" si="850"/>
        <v>143PM2J122</v>
      </c>
      <c r="X2439" s="388">
        <f t="shared" si="851"/>
        <v>0</v>
      </c>
      <c r="Y2439" s="388">
        <f t="shared" si="852"/>
        <v>0</v>
      </c>
      <c r="Z2439" s="280" t="str">
        <f t="shared" si="843"/>
        <v/>
      </c>
      <c r="AA2439" s="280" t="str">
        <f t="shared" si="844"/>
        <v/>
      </c>
      <c r="AB2439" s="389" t="str">
        <f t="shared" si="853"/>
        <v/>
      </c>
      <c r="AC2439" s="389" t="str">
        <f t="shared" si="854"/>
        <v/>
      </c>
      <c r="AD2439" s="390" t="str">
        <f t="shared" si="845"/>
        <v/>
      </c>
      <c r="AE2439" s="282">
        <f t="shared" si="846"/>
        <v>0</v>
      </c>
      <c r="AF2439" s="359">
        <f t="shared" si="847"/>
        <v>0</v>
      </c>
      <c r="AG2439" s="280">
        <f t="shared" si="848"/>
        <v>0</v>
      </c>
      <c r="AH2439" s="280">
        <f t="shared" si="842"/>
        <v>0</v>
      </c>
      <c r="AI2439" s="280">
        <f>IF(ISBLANK(T2439),AI2438,IF(COUNTIF(T$2:T2439,T2439)&gt;1,AI2438,1+MAX(AI2438,0)))</f>
        <v>66</v>
      </c>
      <c r="AL2439" s="391" t="str">
        <f t="shared" si="855"/>
        <v/>
      </c>
      <c r="AM2439" s="391" t="str">
        <f t="shared" si="856"/>
        <v/>
      </c>
      <c r="AO2439" s="310" t="str">
        <f t="shared" si="849"/>
        <v/>
      </c>
      <c r="AP2439" s="310">
        <f>SUM(AO$1:AO2439)</f>
        <v>0</v>
      </c>
      <c r="AQ2439" s="310">
        <f>SUM(AK$2:AK2439)</f>
        <v>18</v>
      </c>
      <c r="AR2439" s="310">
        <f>COUNTA(AJ$2:AJ2439)</f>
        <v>18</v>
      </c>
      <c r="AS2439" s="312"/>
      <c r="AT2439" s="312"/>
      <c r="AU2439" s="312"/>
      <c r="AV2439" s="312"/>
      <c r="AW2439" s="312"/>
      <c r="AZ2439">
        <v>0</v>
      </c>
      <c r="BA2439">
        <v>0</v>
      </c>
    </row>
    <row r="2440" spans="1:53" x14ac:dyDescent="0.25">
      <c r="A2440">
        <v>143</v>
      </c>
      <c r="B2440" t="s">
        <v>66</v>
      </c>
      <c r="C2440" t="s">
        <v>673</v>
      </c>
      <c r="D2440"/>
      <c r="E2440">
        <v>1</v>
      </c>
      <c r="F2440">
        <v>2</v>
      </c>
      <c r="G2440">
        <v>3</v>
      </c>
      <c r="H2440">
        <v>0</v>
      </c>
      <c r="I2440">
        <v>0</v>
      </c>
      <c r="J2440">
        <v>0</v>
      </c>
      <c r="K2440">
        <v>0</v>
      </c>
      <c r="L2440">
        <v>0</v>
      </c>
      <c r="M2440"/>
      <c r="O2440" s="101">
        <f>IF(ISBLANK(C2440),O2439,IF(COUNTIF(C$2:C2440,C2440)&gt;1,O2439,1+MAX(O2439,0)))</f>
        <v>62</v>
      </c>
      <c r="P2440" s="45">
        <f t="shared" si="836"/>
        <v>35</v>
      </c>
      <c r="Q2440" s="33" t="str">
        <f t="shared" si="837"/>
        <v/>
      </c>
      <c r="R2440" s="33">
        <f t="shared" si="838"/>
        <v>10</v>
      </c>
      <c r="S2440" s="33" t="str">
        <f t="shared" si="839"/>
        <v>143_10</v>
      </c>
      <c r="T2440" s="35" t="str">
        <f t="shared" si="840"/>
        <v>143PM</v>
      </c>
      <c r="U2440" s="35" t="str">
        <f t="shared" si="841"/>
        <v>143PMEW</v>
      </c>
      <c r="V2440" s="35" t="str">
        <f t="shared" si="857"/>
        <v>2J</v>
      </c>
      <c r="W2440" s="35" t="str">
        <f t="shared" si="850"/>
        <v>143PM2J123</v>
      </c>
      <c r="X2440" s="388">
        <f t="shared" si="851"/>
        <v>0</v>
      </c>
      <c r="Y2440" s="388">
        <f t="shared" si="852"/>
        <v>0</v>
      </c>
      <c r="Z2440" s="280" t="str">
        <f t="shared" si="843"/>
        <v/>
      </c>
      <c r="AA2440" s="280" t="str">
        <f t="shared" si="844"/>
        <v/>
      </c>
      <c r="AB2440" s="389" t="str">
        <f t="shared" si="853"/>
        <v/>
      </c>
      <c r="AC2440" s="389" t="str">
        <f t="shared" si="854"/>
        <v/>
      </c>
      <c r="AD2440" s="390" t="str">
        <f t="shared" si="845"/>
        <v/>
      </c>
      <c r="AE2440" s="282">
        <f t="shared" si="846"/>
        <v>0</v>
      </c>
      <c r="AF2440" s="359">
        <f t="shared" si="847"/>
        <v>0</v>
      </c>
      <c r="AG2440" s="280">
        <f t="shared" si="848"/>
        <v>0</v>
      </c>
      <c r="AH2440" s="280">
        <f t="shared" si="842"/>
        <v>0</v>
      </c>
      <c r="AI2440" s="280">
        <f>IF(ISBLANK(T2440),AI2439,IF(COUNTIF(T$2:T2440,T2440)&gt;1,AI2439,1+MAX(AI2439,0)))</f>
        <v>66</v>
      </c>
      <c r="AL2440" s="391" t="str">
        <f t="shared" si="855"/>
        <v/>
      </c>
      <c r="AM2440" s="391" t="str">
        <f t="shared" si="856"/>
        <v/>
      </c>
      <c r="AO2440" s="310" t="str">
        <f t="shared" si="849"/>
        <v/>
      </c>
      <c r="AP2440" s="310">
        <f>SUM(AO$1:AO2440)</f>
        <v>0</v>
      </c>
      <c r="AQ2440" s="310">
        <f>SUM(AK$2:AK2440)</f>
        <v>18</v>
      </c>
      <c r="AR2440" s="310">
        <f>COUNTA(AJ$2:AJ2440)</f>
        <v>18</v>
      </c>
      <c r="AS2440" s="312"/>
      <c r="AT2440" s="312"/>
      <c r="AU2440" s="312"/>
      <c r="AV2440" s="312"/>
      <c r="AW2440" s="312"/>
      <c r="AZ2440">
        <v>0</v>
      </c>
      <c r="BA2440">
        <v>0</v>
      </c>
    </row>
    <row r="2441" spans="1:53" x14ac:dyDescent="0.25">
      <c r="A2441">
        <v>143</v>
      </c>
      <c r="B2441" t="s">
        <v>66</v>
      </c>
      <c r="C2441" t="s">
        <v>673</v>
      </c>
      <c r="D2441"/>
      <c r="E2441">
        <v>1</v>
      </c>
      <c r="F2441">
        <v>2</v>
      </c>
      <c r="G2441">
        <v>4</v>
      </c>
      <c r="H2441">
        <v>3</v>
      </c>
      <c r="I2441">
        <v>2</v>
      </c>
      <c r="J2441">
        <v>1</v>
      </c>
      <c r="K2441">
        <v>0</v>
      </c>
      <c r="L2441">
        <v>3</v>
      </c>
      <c r="M2441"/>
      <c r="O2441" s="101">
        <f>IF(ISBLANK(C2441),O2440,IF(COUNTIF(C$2:C2441,C2441)&gt;1,O2440,1+MAX(O2440,0)))</f>
        <v>62</v>
      </c>
      <c r="P2441" s="45">
        <f t="shared" si="836"/>
        <v>35</v>
      </c>
      <c r="Q2441" s="33" t="str">
        <f t="shared" si="837"/>
        <v/>
      </c>
      <c r="R2441" s="33">
        <f t="shared" si="838"/>
        <v>10</v>
      </c>
      <c r="S2441" s="33" t="str">
        <f t="shared" si="839"/>
        <v>143_10</v>
      </c>
      <c r="T2441" s="35" t="str">
        <f t="shared" si="840"/>
        <v>143PM</v>
      </c>
      <c r="U2441" s="35" t="str">
        <f t="shared" si="841"/>
        <v>143PMEW</v>
      </c>
      <c r="V2441" s="35" t="str">
        <f t="shared" si="857"/>
        <v>2J</v>
      </c>
      <c r="W2441" s="35" t="str">
        <f t="shared" si="850"/>
        <v>143PM2J124</v>
      </c>
      <c r="X2441" s="388">
        <f t="shared" si="851"/>
        <v>0</v>
      </c>
      <c r="Y2441" s="388">
        <f t="shared" si="852"/>
        <v>3</v>
      </c>
      <c r="Z2441" s="280" t="str">
        <f t="shared" si="843"/>
        <v/>
      </c>
      <c r="AA2441" s="280" t="str">
        <f t="shared" si="844"/>
        <v/>
      </c>
      <c r="AB2441" s="389" t="str">
        <f t="shared" si="853"/>
        <v/>
      </c>
      <c r="AC2441" s="389" t="str">
        <f t="shared" si="854"/>
        <v/>
      </c>
      <c r="AD2441" s="390" t="str">
        <f t="shared" si="845"/>
        <v/>
      </c>
      <c r="AE2441" s="282">
        <f t="shared" si="846"/>
        <v>0</v>
      </c>
      <c r="AF2441" s="359">
        <f t="shared" si="847"/>
        <v>0</v>
      </c>
      <c r="AG2441" s="280">
        <f t="shared" si="848"/>
        <v>0</v>
      </c>
      <c r="AH2441" s="280">
        <f t="shared" si="842"/>
        <v>0</v>
      </c>
      <c r="AI2441" s="280">
        <f>IF(ISBLANK(T2441),AI2440,IF(COUNTIF(T$2:T2441,T2441)&gt;1,AI2440,1+MAX(AI2440,0)))</f>
        <v>66</v>
      </c>
      <c r="AL2441" s="391" t="str">
        <f t="shared" si="855"/>
        <v/>
      </c>
      <c r="AM2441" s="391" t="str">
        <f t="shared" si="856"/>
        <v/>
      </c>
      <c r="AO2441" s="310" t="str">
        <f t="shared" si="849"/>
        <v/>
      </c>
      <c r="AP2441" s="310">
        <f>SUM(AO$1:AO2441)</f>
        <v>0</v>
      </c>
      <c r="AQ2441" s="310">
        <f>SUM(AK$2:AK2441)</f>
        <v>18</v>
      </c>
      <c r="AR2441" s="310">
        <f>COUNTA(AJ$2:AJ2441)</f>
        <v>18</v>
      </c>
      <c r="AS2441" s="312"/>
      <c r="AT2441" s="312"/>
      <c r="AU2441" s="312"/>
      <c r="AV2441" s="312"/>
      <c r="AW2441" s="312"/>
      <c r="AZ2441">
        <v>0</v>
      </c>
      <c r="BA2441">
        <v>3</v>
      </c>
    </row>
    <row r="2442" spans="1:53" x14ac:dyDescent="0.25">
      <c r="A2442">
        <v>143</v>
      </c>
      <c r="B2442" t="s">
        <v>66</v>
      </c>
      <c r="C2442" t="s">
        <v>673</v>
      </c>
      <c r="D2442"/>
      <c r="E2442">
        <v>1</v>
      </c>
      <c r="F2442">
        <v>3</v>
      </c>
      <c r="G2442">
        <v>1</v>
      </c>
      <c r="H2442">
        <v>2</v>
      </c>
      <c r="I2442">
        <v>0</v>
      </c>
      <c r="J2442">
        <v>1</v>
      </c>
      <c r="K2442">
        <v>0</v>
      </c>
      <c r="L2442">
        <v>1</v>
      </c>
      <c r="M2442"/>
      <c r="O2442" s="101">
        <f>IF(ISBLANK(C2442),O2441,IF(COUNTIF(C$2:C2442,C2442)&gt;1,O2441,1+MAX(O2441,0)))</f>
        <v>62</v>
      </c>
      <c r="P2442" s="45">
        <f t="shared" si="836"/>
        <v>35</v>
      </c>
      <c r="Q2442" s="33" t="str">
        <f t="shared" si="837"/>
        <v/>
      </c>
      <c r="R2442" s="33">
        <f t="shared" si="838"/>
        <v>11</v>
      </c>
      <c r="S2442" s="33" t="str">
        <f t="shared" si="839"/>
        <v>143_11</v>
      </c>
      <c r="T2442" s="35" t="str">
        <f t="shared" si="840"/>
        <v>143PM</v>
      </c>
      <c r="U2442" s="35" t="str">
        <f t="shared" si="841"/>
        <v>143PMNS</v>
      </c>
      <c r="V2442" s="35" t="str">
        <f t="shared" si="857"/>
        <v>2J</v>
      </c>
      <c r="W2442" s="35" t="str">
        <f t="shared" si="850"/>
        <v>143PM2J131</v>
      </c>
      <c r="X2442" s="388">
        <f t="shared" si="851"/>
        <v>0</v>
      </c>
      <c r="Y2442" s="388">
        <f t="shared" si="852"/>
        <v>1</v>
      </c>
      <c r="Z2442" s="280" t="str">
        <f t="shared" si="843"/>
        <v/>
      </c>
      <c r="AA2442" s="280" t="str">
        <f t="shared" si="844"/>
        <v/>
      </c>
      <c r="AB2442" s="389" t="str">
        <f t="shared" si="853"/>
        <v/>
      </c>
      <c r="AC2442" s="389" t="str">
        <f t="shared" si="854"/>
        <v/>
      </c>
      <c r="AD2442" s="390" t="str">
        <f t="shared" si="845"/>
        <v/>
      </c>
      <c r="AE2442" s="282">
        <f t="shared" si="846"/>
        <v>0</v>
      </c>
      <c r="AF2442" s="359">
        <f t="shared" si="847"/>
        <v>0</v>
      </c>
      <c r="AG2442" s="280">
        <f t="shared" si="848"/>
        <v>0</v>
      </c>
      <c r="AH2442" s="280">
        <f t="shared" si="842"/>
        <v>0</v>
      </c>
      <c r="AI2442" s="280">
        <f>IF(ISBLANK(T2442),AI2441,IF(COUNTIF(T$2:T2442,T2442)&gt;1,AI2441,1+MAX(AI2441,0)))</f>
        <v>66</v>
      </c>
      <c r="AL2442" s="391" t="str">
        <f t="shared" si="855"/>
        <v/>
      </c>
      <c r="AM2442" s="391" t="str">
        <f t="shared" si="856"/>
        <v/>
      </c>
      <c r="AO2442" s="310" t="str">
        <f t="shared" si="849"/>
        <v/>
      </c>
      <c r="AP2442" s="310">
        <f>SUM(AO$1:AO2442)</f>
        <v>0</v>
      </c>
      <c r="AQ2442" s="310">
        <f>SUM(AK$2:AK2442)</f>
        <v>18</v>
      </c>
      <c r="AR2442" s="310">
        <f>COUNTA(AJ$2:AJ2442)</f>
        <v>18</v>
      </c>
      <c r="AS2442" s="312"/>
      <c r="AT2442" s="312"/>
      <c r="AU2442" s="312"/>
      <c r="AV2442" s="312"/>
      <c r="AW2442" s="312"/>
      <c r="AZ2442">
        <v>0</v>
      </c>
      <c r="BA2442">
        <v>1</v>
      </c>
    </row>
    <row r="2443" spans="1:53" x14ac:dyDescent="0.25">
      <c r="A2443">
        <v>143</v>
      </c>
      <c r="B2443" t="s">
        <v>66</v>
      </c>
      <c r="C2443" t="s">
        <v>673</v>
      </c>
      <c r="D2443"/>
      <c r="E2443">
        <v>1</v>
      </c>
      <c r="F2443">
        <v>3</v>
      </c>
      <c r="G2443">
        <v>2</v>
      </c>
      <c r="H2443">
        <v>2</v>
      </c>
      <c r="I2443">
        <v>1</v>
      </c>
      <c r="J2443">
        <v>0</v>
      </c>
      <c r="K2443">
        <v>0</v>
      </c>
      <c r="L2443">
        <v>1</v>
      </c>
      <c r="M2443"/>
      <c r="O2443" s="101">
        <f>IF(ISBLANK(C2443),O2442,IF(COUNTIF(C$2:C2443,C2443)&gt;1,O2442,1+MAX(O2442,0)))</f>
        <v>62</v>
      </c>
      <c r="P2443" s="45">
        <f t="shared" si="836"/>
        <v>35</v>
      </c>
      <c r="Q2443" s="33" t="str">
        <f t="shared" si="837"/>
        <v/>
      </c>
      <c r="R2443" s="33">
        <f t="shared" si="838"/>
        <v>11</v>
      </c>
      <c r="S2443" s="33" t="str">
        <f t="shared" si="839"/>
        <v>143_11</v>
      </c>
      <c r="T2443" s="35" t="str">
        <f t="shared" si="840"/>
        <v>143PM</v>
      </c>
      <c r="U2443" s="35" t="str">
        <f t="shared" si="841"/>
        <v>143PMNS</v>
      </c>
      <c r="V2443" s="35" t="str">
        <f t="shared" si="857"/>
        <v>2J</v>
      </c>
      <c r="W2443" s="35" t="str">
        <f t="shared" si="850"/>
        <v>143PM2J132</v>
      </c>
      <c r="X2443" s="388">
        <f t="shared" si="851"/>
        <v>0</v>
      </c>
      <c r="Y2443" s="388">
        <f t="shared" si="852"/>
        <v>1</v>
      </c>
      <c r="Z2443" s="280" t="str">
        <f t="shared" si="843"/>
        <v/>
      </c>
      <c r="AA2443" s="280" t="str">
        <f t="shared" si="844"/>
        <v/>
      </c>
      <c r="AB2443" s="389" t="str">
        <f t="shared" si="853"/>
        <v/>
      </c>
      <c r="AC2443" s="389" t="str">
        <f t="shared" si="854"/>
        <v/>
      </c>
      <c r="AD2443" s="390" t="str">
        <f t="shared" si="845"/>
        <v/>
      </c>
      <c r="AE2443" s="282">
        <f t="shared" si="846"/>
        <v>0</v>
      </c>
      <c r="AF2443" s="359">
        <f t="shared" si="847"/>
        <v>0</v>
      </c>
      <c r="AG2443" s="280">
        <f t="shared" si="848"/>
        <v>0</v>
      </c>
      <c r="AH2443" s="280">
        <f t="shared" si="842"/>
        <v>0</v>
      </c>
      <c r="AI2443" s="280">
        <f>IF(ISBLANK(T2443),AI2442,IF(COUNTIF(T$2:T2443,T2443)&gt;1,AI2442,1+MAX(AI2442,0)))</f>
        <v>66</v>
      </c>
      <c r="AL2443" s="391" t="str">
        <f t="shared" si="855"/>
        <v/>
      </c>
      <c r="AM2443" s="391" t="str">
        <f t="shared" si="856"/>
        <v/>
      </c>
      <c r="AO2443" s="310" t="str">
        <f t="shared" si="849"/>
        <v/>
      </c>
      <c r="AP2443" s="310">
        <f>SUM(AO$1:AO2443)</f>
        <v>0</v>
      </c>
      <c r="AQ2443" s="310">
        <f>SUM(AK$2:AK2443)</f>
        <v>18</v>
      </c>
      <c r="AR2443" s="310">
        <f>COUNTA(AJ$2:AJ2443)</f>
        <v>18</v>
      </c>
      <c r="AS2443" s="312"/>
      <c r="AT2443" s="312"/>
      <c r="AU2443" s="312"/>
      <c r="AV2443" s="312"/>
      <c r="AW2443" s="312"/>
      <c r="AZ2443">
        <v>0</v>
      </c>
      <c r="BA2443">
        <v>1</v>
      </c>
    </row>
    <row r="2444" spans="1:53" x14ac:dyDescent="0.25">
      <c r="A2444">
        <v>143</v>
      </c>
      <c r="B2444" t="s">
        <v>66</v>
      </c>
      <c r="C2444" t="s">
        <v>673</v>
      </c>
      <c r="D2444"/>
      <c r="E2444">
        <v>1</v>
      </c>
      <c r="F2444">
        <v>3</v>
      </c>
      <c r="G2444">
        <v>3</v>
      </c>
      <c r="H2444">
        <v>1</v>
      </c>
      <c r="I2444">
        <v>0</v>
      </c>
      <c r="J2444">
        <v>0</v>
      </c>
      <c r="K2444">
        <v>0</v>
      </c>
      <c r="L2444">
        <v>1</v>
      </c>
      <c r="M2444"/>
      <c r="O2444" s="101">
        <f>IF(ISBLANK(C2444),O2443,IF(COUNTIF(C$2:C2444,C2444)&gt;1,O2443,1+MAX(O2443,0)))</f>
        <v>62</v>
      </c>
      <c r="P2444" s="45">
        <f t="shared" si="836"/>
        <v>35</v>
      </c>
      <c r="Q2444" s="33" t="str">
        <f t="shared" si="837"/>
        <v/>
      </c>
      <c r="R2444" s="33">
        <f t="shared" si="838"/>
        <v>11</v>
      </c>
      <c r="S2444" s="33" t="str">
        <f t="shared" si="839"/>
        <v>143_11</v>
      </c>
      <c r="T2444" s="35" t="str">
        <f t="shared" si="840"/>
        <v>143PM</v>
      </c>
      <c r="U2444" s="35" t="str">
        <f t="shared" si="841"/>
        <v>143PMEW</v>
      </c>
      <c r="V2444" s="35" t="str">
        <f t="shared" si="857"/>
        <v>2J</v>
      </c>
      <c r="W2444" s="35" t="str">
        <f t="shared" si="850"/>
        <v>143PM2J133</v>
      </c>
      <c r="X2444" s="388">
        <f t="shared" si="851"/>
        <v>0</v>
      </c>
      <c r="Y2444" s="388">
        <f t="shared" si="852"/>
        <v>1</v>
      </c>
      <c r="Z2444" s="280" t="str">
        <f t="shared" si="843"/>
        <v/>
      </c>
      <c r="AA2444" s="280" t="str">
        <f t="shared" si="844"/>
        <v/>
      </c>
      <c r="AB2444" s="389" t="str">
        <f t="shared" si="853"/>
        <v/>
      </c>
      <c r="AC2444" s="389" t="str">
        <f t="shared" si="854"/>
        <v/>
      </c>
      <c r="AD2444" s="390" t="str">
        <f t="shared" si="845"/>
        <v/>
      </c>
      <c r="AE2444" s="282">
        <f t="shared" si="846"/>
        <v>0</v>
      </c>
      <c r="AF2444" s="359">
        <f t="shared" si="847"/>
        <v>0</v>
      </c>
      <c r="AG2444" s="280">
        <f t="shared" si="848"/>
        <v>0</v>
      </c>
      <c r="AH2444" s="280">
        <f t="shared" si="842"/>
        <v>0</v>
      </c>
      <c r="AI2444" s="280">
        <f>IF(ISBLANK(T2444),AI2443,IF(COUNTIF(T$2:T2444,T2444)&gt;1,AI2443,1+MAX(AI2443,0)))</f>
        <v>66</v>
      </c>
      <c r="AL2444" s="391" t="str">
        <f t="shared" si="855"/>
        <v/>
      </c>
      <c r="AM2444" s="391" t="str">
        <f t="shared" si="856"/>
        <v/>
      </c>
      <c r="AO2444" s="310" t="str">
        <f t="shared" si="849"/>
        <v/>
      </c>
      <c r="AP2444" s="310">
        <f>SUM(AO$1:AO2444)</f>
        <v>0</v>
      </c>
      <c r="AQ2444" s="310">
        <f>SUM(AK$2:AK2444)</f>
        <v>18</v>
      </c>
      <c r="AR2444" s="310">
        <f>COUNTA(AJ$2:AJ2444)</f>
        <v>18</v>
      </c>
      <c r="AS2444" s="312"/>
      <c r="AT2444" s="312"/>
      <c r="AU2444" s="312"/>
      <c r="AV2444" s="312"/>
      <c r="AW2444" s="312"/>
      <c r="AZ2444">
        <v>0</v>
      </c>
      <c r="BA2444">
        <v>1</v>
      </c>
    </row>
    <row r="2445" spans="1:53" x14ac:dyDescent="0.25">
      <c r="A2445">
        <v>143</v>
      </c>
      <c r="B2445" t="s">
        <v>66</v>
      </c>
      <c r="C2445" t="s">
        <v>673</v>
      </c>
      <c r="D2445"/>
      <c r="E2445">
        <v>1</v>
      </c>
      <c r="F2445">
        <v>3</v>
      </c>
      <c r="G2445">
        <v>4</v>
      </c>
      <c r="H2445">
        <v>2</v>
      </c>
      <c r="I2445">
        <v>0</v>
      </c>
      <c r="J2445">
        <v>0</v>
      </c>
      <c r="K2445">
        <v>0</v>
      </c>
      <c r="L2445">
        <v>2</v>
      </c>
      <c r="M2445"/>
      <c r="O2445" s="101">
        <f>IF(ISBLANK(C2445),O2444,IF(COUNTIF(C$2:C2445,C2445)&gt;1,O2444,1+MAX(O2444,0)))</f>
        <v>62</v>
      </c>
      <c r="P2445" s="45">
        <f t="shared" si="836"/>
        <v>35</v>
      </c>
      <c r="Q2445" s="33" t="str">
        <f t="shared" si="837"/>
        <v/>
      </c>
      <c r="R2445" s="33">
        <f t="shared" si="838"/>
        <v>11</v>
      </c>
      <c r="S2445" s="33" t="str">
        <f t="shared" si="839"/>
        <v>143_11</v>
      </c>
      <c r="T2445" s="35" t="str">
        <f t="shared" si="840"/>
        <v>143PM</v>
      </c>
      <c r="U2445" s="35" t="str">
        <f t="shared" si="841"/>
        <v>143PMEW</v>
      </c>
      <c r="V2445" s="35" t="str">
        <f t="shared" si="857"/>
        <v>2J</v>
      </c>
      <c r="W2445" s="35" t="str">
        <f t="shared" si="850"/>
        <v>143PM2J134</v>
      </c>
      <c r="X2445" s="388">
        <f t="shared" si="851"/>
        <v>0</v>
      </c>
      <c r="Y2445" s="388">
        <f t="shared" si="852"/>
        <v>2</v>
      </c>
      <c r="Z2445" s="280" t="str">
        <f t="shared" si="843"/>
        <v/>
      </c>
      <c r="AA2445" s="280" t="str">
        <f t="shared" si="844"/>
        <v/>
      </c>
      <c r="AB2445" s="389" t="str">
        <f t="shared" si="853"/>
        <v/>
      </c>
      <c r="AC2445" s="389" t="str">
        <f t="shared" si="854"/>
        <v/>
      </c>
      <c r="AD2445" s="390" t="str">
        <f t="shared" si="845"/>
        <v/>
      </c>
      <c r="AE2445" s="282">
        <f t="shared" si="846"/>
        <v>0</v>
      </c>
      <c r="AF2445" s="359">
        <f t="shared" si="847"/>
        <v>0</v>
      </c>
      <c r="AG2445" s="280">
        <f t="shared" si="848"/>
        <v>0</v>
      </c>
      <c r="AH2445" s="280">
        <f t="shared" si="842"/>
        <v>0</v>
      </c>
      <c r="AI2445" s="280">
        <f>IF(ISBLANK(T2445),AI2444,IF(COUNTIF(T$2:T2445,T2445)&gt;1,AI2444,1+MAX(AI2444,0)))</f>
        <v>66</v>
      </c>
      <c r="AL2445" s="391" t="str">
        <f t="shared" si="855"/>
        <v/>
      </c>
      <c r="AM2445" s="391" t="str">
        <f t="shared" si="856"/>
        <v/>
      </c>
      <c r="AO2445" s="310" t="str">
        <f t="shared" si="849"/>
        <v/>
      </c>
      <c r="AP2445" s="310">
        <f>SUM(AO$1:AO2445)</f>
        <v>0</v>
      </c>
      <c r="AQ2445" s="310">
        <f>SUM(AK$2:AK2445)</f>
        <v>18</v>
      </c>
      <c r="AR2445" s="310">
        <f>COUNTA(AJ$2:AJ2445)</f>
        <v>18</v>
      </c>
      <c r="AS2445" s="312"/>
      <c r="AT2445" s="312"/>
      <c r="AU2445" s="312"/>
      <c r="AV2445" s="312"/>
      <c r="AW2445" s="312"/>
      <c r="AZ2445">
        <v>0</v>
      </c>
      <c r="BA2445">
        <v>2</v>
      </c>
    </row>
    <row r="2446" spans="1:53" x14ac:dyDescent="0.25">
      <c r="A2446">
        <v>143</v>
      </c>
      <c r="B2446" t="s">
        <v>66</v>
      </c>
      <c r="C2446" t="s">
        <v>673</v>
      </c>
      <c r="D2446"/>
      <c r="E2446">
        <v>1</v>
      </c>
      <c r="F2446">
        <v>4</v>
      </c>
      <c r="G2446">
        <v>1</v>
      </c>
      <c r="H2446">
        <v>0</v>
      </c>
      <c r="I2446">
        <v>0</v>
      </c>
      <c r="J2446">
        <v>0</v>
      </c>
      <c r="K2446">
        <v>0</v>
      </c>
      <c r="L2446">
        <v>0</v>
      </c>
      <c r="M2446"/>
      <c r="O2446" s="101">
        <f>IF(ISBLANK(C2446),O2445,IF(COUNTIF(C$2:C2446,C2446)&gt;1,O2445,1+MAX(O2445,0)))</f>
        <v>62</v>
      </c>
      <c r="P2446" s="45">
        <f t="shared" si="836"/>
        <v>35</v>
      </c>
      <c r="Q2446" s="33" t="str">
        <f t="shared" si="837"/>
        <v/>
      </c>
      <c r="R2446" s="33">
        <f t="shared" si="838"/>
        <v>12</v>
      </c>
      <c r="S2446" s="33" t="str">
        <f t="shared" si="839"/>
        <v>143_12</v>
      </c>
      <c r="T2446" s="35" t="str">
        <f t="shared" si="840"/>
        <v>143PM</v>
      </c>
      <c r="U2446" s="35" t="str">
        <f t="shared" si="841"/>
        <v>143PMNS</v>
      </c>
      <c r="V2446" s="35" t="str">
        <f t="shared" si="857"/>
        <v>2J</v>
      </c>
      <c r="W2446" s="35" t="str">
        <f t="shared" si="850"/>
        <v>143PM2J141</v>
      </c>
      <c r="X2446" s="388">
        <f t="shared" si="851"/>
        <v>0</v>
      </c>
      <c r="Y2446" s="388">
        <f t="shared" si="852"/>
        <v>0</v>
      </c>
      <c r="Z2446" s="280" t="str">
        <f t="shared" si="843"/>
        <v/>
      </c>
      <c r="AA2446" s="280" t="str">
        <f t="shared" si="844"/>
        <v/>
      </c>
      <c r="AB2446" s="389" t="str">
        <f t="shared" si="853"/>
        <v/>
      </c>
      <c r="AC2446" s="389" t="str">
        <f t="shared" si="854"/>
        <v/>
      </c>
      <c r="AD2446" s="390" t="str">
        <f t="shared" si="845"/>
        <v/>
      </c>
      <c r="AE2446" s="282">
        <f t="shared" si="846"/>
        <v>0</v>
      </c>
      <c r="AF2446" s="359">
        <f t="shared" si="847"/>
        <v>0</v>
      </c>
      <c r="AG2446" s="280">
        <f t="shared" si="848"/>
        <v>0</v>
      </c>
      <c r="AH2446" s="280">
        <f t="shared" si="842"/>
        <v>0</v>
      </c>
      <c r="AI2446" s="280">
        <f>IF(ISBLANK(T2446),AI2445,IF(COUNTIF(T$2:T2446,T2446)&gt;1,AI2445,1+MAX(AI2445,0)))</f>
        <v>66</v>
      </c>
      <c r="AL2446" s="391" t="str">
        <f t="shared" si="855"/>
        <v/>
      </c>
      <c r="AM2446" s="391" t="str">
        <f t="shared" si="856"/>
        <v/>
      </c>
      <c r="AO2446" s="310" t="str">
        <f t="shared" si="849"/>
        <v/>
      </c>
      <c r="AP2446" s="310">
        <f>SUM(AO$1:AO2446)</f>
        <v>0</v>
      </c>
      <c r="AQ2446" s="310">
        <f>SUM(AK$2:AK2446)</f>
        <v>18</v>
      </c>
      <c r="AR2446" s="310">
        <f>COUNTA(AJ$2:AJ2446)</f>
        <v>18</v>
      </c>
      <c r="AS2446" s="312"/>
      <c r="AT2446" s="312"/>
      <c r="AU2446" s="312"/>
      <c r="AV2446" s="312"/>
      <c r="AW2446" s="312"/>
      <c r="AZ2446">
        <v>0</v>
      </c>
      <c r="BA2446">
        <v>0</v>
      </c>
    </row>
    <row r="2447" spans="1:53" x14ac:dyDescent="0.25">
      <c r="A2447">
        <v>143</v>
      </c>
      <c r="B2447" t="s">
        <v>66</v>
      </c>
      <c r="C2447" t="s">
        <v>673</v>
      </c>
      <c r="D2447"/>
      <c r="E2447">
        <v>1</v>
      </c>
      <c r="F2447">
        <v>4</v>
      </c>
      <c r="G2447">
        <v>2</v>
      </c>
      <c r="H2447">
        <v>2</v>
      </c>
      <c r="I2447">
        <v>1</v>
      </c>
      <c r="J2447">
        <v>0</v>
      </c>
      <c r="K2447">
        <v>0</v>
      </c>
      <c r="L2447">
        <v>0</v>
      </c>
      <c r="M2447"/>
      <c r="O2447" s="101">
        <f>IF(ISBLANK(C2447),O2446,IF(COUNTIF(C$2:C2447,C2447)&gt;1,O2446,1+MAX(O2446,0)))</f>
        <v>62</v>
      </c>
      <c r="P2447" s="45">
        <f t="shared" si="836"/>
        <v>35</v>
      </c>
      <c r="Q2447" s="33" t="str">
        <f t="shared" si="837"/>
        <v/>
      </c>
      <c r="R2447" s="33">
        <f t="shared" si="838"/>
        <v>12</v>
      </c>
      <c r="S2447" s="33" t="str">
        <f t="shared" si="839"/>
        <v>143_12</v>
      </c>
      <c r="T2447" s="35" t="str">
        <f t="shared" si="840"/>
        <v>143PM</v>
      </c>
      <c r="U2447" s="35" t="str">
        <f t="shared" si="841"/>
        <v>143PMNS</v>
      </c>
      <c r="V2447" s="35" t="str">
        <f t="shared" si="857"/>
        <v>2J</v>
      </c>
      <c r="W2447" s="35" t="str">
        <f t="shared" si="850"/>
        <v>143PM2J142</v>
      </c>
      <c r="X2447" s="388">
        <f t="shared" si="851"/>
        <v>0</v>
      </c>
      <c r="Y2447" s="388">
        <f t="shared" si="852"/>
        <v>0</v>
      </c>
      <c r="Z2447" s="280" t="str">
        <f t="shared" si="843"/>
        <v/>
      </c>
      <c r="AA2447" s="280" t="str">
        <f t="shared" si="844"/>
        <v/>
      </c>
      <c r="AB2447" s="389" t="str">
        <f t="shared" si="853"/>
        <v/>
      </c>
      <c r="AC2447" s="389" t="str">
        <f t="shared" si="854"/>
        <v/>
      </c>
      <c r="AD2447" s="390" t="str">
        <f t="shared" si="845"/>
        <v/>
      </c>
      <c r="AE2447" s="282">
        <f t="shared" si="846"/>
        <v>0</v>
      </c>
      <c r="AF2447" s="359">
        <f t="shared" si="847"/>
        <v>0</v>
      </c>
      <c r="AG2447" s="280">
        <f t="shared" si="848"/>
        <v>0</v>
      </c>
      <c r="AH2447" s="280">
        <f t="shared" si="842"/>
        <v>0</v>
      </c>
      <c r="AI2447" s="280">
        <f>IF(ISBLANK(T2447),AI2446,IF(COUNTIF(T$2:T2447,T2447)&gt;1,AI2446,1+MAX(AI2446,0)))</f>
        <v>66</v>
      </c>
      <c r="AL2447" s="391" t="str">
        <f t="shared" si="855"/>
        <v/>
      </c>
      <c r="AM2447" s="391" t="str">
        <f t="shared" si="856"/>
        <v/>
      </c>
      <c r="AO2447" s="310" t="str">
        <f t="shared" si="849"/>
        <v/>
      </c>
      <c r="AP2447" s="310">
        <f>SUM(AO$1:AO2447)</f>
        <v>0</v>
      </c>
      <c r="AQ2447" s="310">
        <f>SUM(AK$2:AK2447)</f>
        <v>18</v>
      </c>
      <c r="AR2447" s="310">
        <f>COUNTA(AJ$2:AJ2447)</f>
        <v>18</v>
      </c>
      <c r="AS2447" s="312"/>
      <c r="AT2447" s="312"/>
      <c r="AU2447" s="312"/>
      <c r="AV2447" s="312"/>
      <c r="AW2447" s="312"/>
      <c r="AZ2447">
        <v>0</v>
      </c>
      <c r="BA2447">
        <v>0</v>
      </c>
    </row>
    <row r="2448" spans="1:53" x14ac:dyDescent="0.25">
      <c r="A2448">
        <v>143</v>
      </c>
      <c r="B2448" t="s">
        <v>66</v>
      </c>
      <c r="C2448" t="s">
        <v>673</v>
      </c>
      <c r="D2448"/>
      <c r="E2448">
        <v>1</v>
      </c>
      <c r="F2448">
        <v>4</v>
      </c>
      <c r="G2448">
        <v>3</v>
      </c>
      <c r="H2448">
        <v>3</v>
      </c>
      <c r="I2448">
        <v>1</v>
      </c>
      <c r="J2448">
        <v>1</v>
      </c>
      <c r="K2448">
        <v>0</v>
      </c>
      <c r="L2448">
        <v>3</v>
      </c>
      <c r="M2448"/>
      <c r="O2448" s="101">
        <f>IF(ISBLANK(C2448),O2447,IF(COUNTIF(C$2:C2448,C2448)&gt;1,O2447,1+MAX(O2447,0)))</f>
        <v>62</v>
      </c>
      <c r="P2448" s="45">
        <f t="shared" si="836"/>
        <v>35</v>
      </c>
      <c r="Q2448" s="33" t="str">
        <f t="shared" si="837"/>
        <v/>
      </c>
      <c r="R2448" s="33">
        <f t="shared" si="838"/>
        <v>12</v>
      </c>
      <c r="S2448" s="33" t="str">
        <f t="shared" si="839"/>
        <v>143_12</v>
      </c>
      <c r="T2448" s="35" t="str">
        <f t="shared" si="840"/>
        <v>143PM</v>
      </c>
      <c r="U2448" s="35" t="str">
        <f t="shared" si="841"/>
        <v>143PMEW</v>
      </c>
      <c r="V2448" s="35" t="str">
        <f t="shared" si="857"/>
        <v>2J</v>
      </c>
      <c r="W2448" s="35" t="str">
        <f t="shared" si="850"/>
        <v>143PM2J143</v>
      </c>
      <c r="X2448" s="388">
        <f t="shared" si="851"/>
        <v>0</v>
      </c>
      <c r="Y2448" s="388">
        <f t="shared" si="852"/>
        <v>3</v>
      </c>
      <c r="Z2448" s="280" t="str">
        <f t="shared" si="843"/>
        <v/>
      </c>
      <c r="AA2448" s="280" t="str">
        <f t="shared" si="844"/>
        <v/>
      </c>
      <c r="AB2448" s="389" t="str">
        <f t="shared" si="853"/>
        <v/>
      </c>
      <c r="AC2448" s="389" t="str">
        <f t="shared" si="854"/>
        <v/>
      </c>
      <c r="AD2448" s="390" t="str">
        <f t="shared" si="845"/>
        <v/>
      </c>
      <c r="AE2448" s="282">
        <f t="shared" si="846"/>
        <v>0</v>
      </c>
      <c r="AF2448" s="359">
        <f t="shared" si="847"/>
        <v>0</v>
      </c>
      <c r="AG2448" s="280">
        <f t="shared" si="848"/>
        <v>0</v>
      </c>
      <c r="AH2448" s="280">
        <f t="shared" si="842"/>
        <v>0</v>
      </c>
      <c r="AI2448" s="280">
        <f>IF(ISBLANK(T2448),AI2447,IF(COUNTIF(T$2:T2448,T2448)&gt;1,AI2447,1+MAX(AI2447,0)))</f>
        <v>66</v>
      </c>
      <c r="AL2448" s="391" t="str">
        <f t="shared" si="855"/>
        <v/>
      </c>
      <c r="AM2448" s="391" t="str">
        <f t="shared" si="856"/>
        <v/>
      </c>
      <c r="AO2448" s="310" t="str">
        <f t="shared" si="849"/>
        <v/>
      </c>
      <c r="AP2448" s="310">
        <f>SUM(AO$1:AO2448)</f>
        <v>0</v>
      </c>
      <c r="AQ2448" s="310">
        <f>SUM(AK$2:AK2448)</f>
        <v>18</v>
      </c>
      <c r="AR2448" s="310">
        <f>COUNTA(AJ$2:AJ2448)</f>
        <v>18</v>
      </c>
      <c r="AS2448" s="312"/>
      <c r="AT2448" s="312"/>
      <c r="AU2448" s="312"/>
      <c r="AV2448" s="312"/>
      <c r="AW2448" s="312"/>
      <c r="AZ2448">
        <v>0</v>
      </c>
      <c r="BA2448">
        <v>3</v>
      </c>
    </row>
    <row r="2449" spans="1:53" x14ac:dyDescent="0.25">
      <c r="A2449">
        <v>143</v>
      </c>
      <c r="B2449" t="s">
        <v>66</v>
      </c>
      <c r="C2449" t="s">
        <v>673</v>
      </c>
      <c r="D2449"/>
      <c r="E2449">
        <v>1</v>
      </c>
      <c r="F2449">
        <v>4</v>
      </c>
      <c r="G2449">
        <v>4</v>
      </c>
      <c r="H2449">
        <v>0</v>
      </c>
      <c r="I2449">
        <v>0</v>
      </c>
      <c r="J2449">
        <v>0</v>
      </c>
      <c r="K2449">
        <v>0</v>
      </c>
      <c r="L2449">
        <v>0</v>
      </c>
      <c r="M2449"/>
      <c r="O2449" s="101">
        <f>IF(ISBLANK(C2449),O2448,IF(COUNTIF(C$2:C2449,C2449)&gt;1,O2448,1+MAX(O2448,0)))</f>
        <v>62</v>
      </c>
      <c r="P2449" s="45">
        <f t="shared" si="836"/>
        <v>35</v>
      </c>
      <c r="Q2449" s="33" t="str">
        <f t="shared" si="837"/>
        <v/>
      </c>
      <c r="R2449" s="33">
        <f t="shared" si="838"/>
        <v>12</v>
      </c>
      <c r="S2449" s="33" t="str">
        <f t="shared" si="839"/>
        <v>143_12</v>
      </c>
      <c r="T2449" s="35" t="str">
        <f t="shared" si="840"/>
        <v>143PM</v>
      </c>
      <c r="U2449" s="35" t="str">
        <f t="shared" si="841"/>
        <v>143PMEW</v>
      </c>
      <c r="V2449" s="35" t="str">
        <f t="shared" si="857"/>
        <v>2J</v>
      </c>
      <c r="W2449" s="35" t="str">
        <f t="shared" si="850"/>
        <v>143PM2J144</v>
      </c>
      <c r="X2449" s="388">
        <f t="shared" si="851"/>
        <v>0</v>
      </c>
      <c r="Y2449" s="388">
        <f t="shared" si="852"/>
        <v>0</v>
      </c>
      <c r="Z2449" s="280" t="str">
        <f t="shared" si="843"/>
        <v/>
      </c>
      <c r="AA2449" s="280" t="str">
        <f t="shared" si="844"/>
        <v/>
      </c>
      <c r="AB2449" s="389" t="str">
        <f t="shared" si="853"/>
        <v/>
      </c>
      <c r="AC2449" s="389" t="str">
        <f t="shared" si="854"/>
        <v/>
      </c>
      <c r="AD2449" s="390" t="str">
        <f t="shared" si="845"/>
        <v/>
      </c>
      <c r="AE2449" s="282">
        <f t="shared" si="846"/>
        <v>0</v>
      </c>
      <c r="AF2449" s="359">
        <f t="shared" si="847"/>
        <v>0</v>
      </c>
      <c r="AG2449" s="280">
        <f t="shared" si="848"/>
        <v>0</v>
      </c>
      <c r="AH2449" s="280">
        <f t="shared" si="842"/>
        <v>0</v>
      </c>
      <c r="AI2449" s="280">
        <f>IF(ISBLANK(T2449),AI2448,IF(COUNTIF(T$2:T2449,T2449)&gt;1,AI2448,1+MAX(AI2448,0)))</f>
        <v>66</v>
      </c>
      <c r="AL2449" s="391" t="str">
        <f t="shared" si="855"/>
        <v/>
      </c>
      <c r="AM2449" s="391" t="str">
        <f t="shared" si="856"/>
        <v/>
      </c>
      <c r="AO2449" s="310" t="str">
        <f t="shared" si="849"/>
        <v/>
      </c>
      <c r="AP2449" s="310">
        <f>SUM(AO$1:AO2449)</f>
        <v>0</v>
      </c>
      <c r="AQ2449" s="310">
        <f>SUM(AK$2:AK2449)</f>
        <v>18</v>
      </c>
      <c r="AR2449" s="310">
        <f>COUNTA(AJ$2:AJ2449)</f>
        <v>18</v>
      </c>
      <c r="AS2449" s="312"/>
      <c r="AT2449" s="312"/>
      <c r="AU2449" s="312"/>
      <c r="AV2449" s="312"/>
      <c r="AW2449" s="312"/>
      <c r="AZ2449">
        <v>0</v>
      </c>
      <c r="BA2449">
        <v>0</v>
      </c>
    </row>
    <row r="2450" spans="1:53" x14ac:dyDescent="0.25">
      <c r="A2450">
        <v>143</v>
      </c>
      <c r="B2450" t="s">
        <v>66</v>
      </c>
      <c r="C2450" t="s">
        <v>673</v>
      </c>
      <c r="D2450"/>
      <c r="E2450">
        <v>2</v>
      </c>
      <c r="F2450">
        <v>1</v>
      </c>
      <c r="G2450">
        <v>1</v>
      </c>
      <c r="H2450">
        <v>0</v>
      </c>
      <c r="I2450">
        <v>0</v>
      </c>
      <c r="J2450">
        <v>0</v>
      </c>
      <c r="K2450">
        <v>0</v>
      </c>
      <c r="L2450">
        <v>0</v>
      </c>
      <c r="M2450"/>
      <c r="O2450" s="101">
        <f>IF(ISBLANK(C2450),O2449,IF(COUNTIF(C$2:C2450,C2450)&gt;1,O2449,1+MAX(O2449,0)))</f>
        <v>62</v>
      </c>
      <c r="P2450" s="45">
        <f t="shared" si="836"/>
        <v>35</v>
      </c>
      <c r="Q2450" s="33" t="str">
        <f t="shared" si="837"/>
        <v/>
      </c>
      <c r="R2450" s="33">
        <f t="shared" si="838"/>
        <v>13</v>
      </c>
      <c r="S2450" s="33" t="str">
        <f t="shared" si="839"/>
        <v>143_13</v>
      </c>
      <c r="T2450" s="35" t="str">
        <f t="shared" si="840"/>
        <v>143PM</v>
      </c>
      <c r="U2450" s="35" t="str">
        <f t="shared" si="841"/>
        <v>143PMNS</v>
      </c>
      <c r="V2450" s="35" t="str">
        <f t="shared" si="857"/>
        <v>2J</v>
      </c>
      <c r="W2450" s="35" t="str">
        <f t="shared" si="850"/>
        <v>143PM2J211</v>
      </c>
      <c r="X2450" s="388">
        <f t="shared" si="851"/>
        <v>0</v>
      </c>
      <c r="Y2450" s="388">
        <f t="shared" si="852"/>
        <v>0</v>
      </c>
      <c r="Z2450" s="280" t="str">
        <f t="shared" si="843"/>
        <v/>
      </c>
      <c r="AA2450" s="280" t="str">
        <f t="shared" si="844"/>
        <v/>
      </c>
      <c r="AB2450" s="389" t="str">
        <f t="shared" si="853"/>
        <v/>
      </c>
      <c r="AC2450" s="389" t="str">
        <f t="shared" si="854"/>
        <v/>
      </c>
      <c r="AD2450" s="390" t="str">
        <f t="shared" si="845"/>
        <v/>
      </c>
      <c r="AE2450" s="282">
        <f t="shared" si="846"/>
        <v>0</v>
      </c>
      <c r="AF2450" s="359">
        <f t="shared" si="847"/>
        <v>0</v>
      </c>
      <c r="AG2450" s="280">
        <f t="shared" si="848"/>
        <v>0</v>
      </c>
      <c r="AH2450" s="280">
        <f t="shared" si="842"/>
        <v>0</v>
      </c>
      <c r="AI2450" s="280">
        <f>IF(ISBLANK(T2450),AI2449,IF(COUNTIF(T$2:T2450,T2450)&gt;1,AI2449,1+MAX(AI2449,0)))</f>
        <v>66</v>
      </c>
      <c r="AL2450" s="391" t="str">
        <f t="shared" si="855"/>
        <v/>
      </c>
      <c r="AM2450" s="391" t="str">
        <f t="shared" si="856"/>
        <v/>
      </c>
      <c r="AO2450" s="310" t="str">
        <f t="shared" si="849"/>
        <v/>
      </c>
      <c r="AP2450" s="310">
        <f>SUM(AO$1:AO2450)</f>
        <v>0</v>
      </c>
      <c r="AQ2450" s="310">
        <f>SUM(AK$2:AK2450)</f>
        <v>18</v>
      </c>
      <c r="AR2450" s="310">
        <f>COUNTA(AJ$2:AJ2450)</f>
        <v>18</v>
      </c>
      <c r="AS2450" s="312"/>
      <c r="AT2450" s="312"/>
      <c r="AU2450" s="312"/>
      <c r="AV2450" s="312"/>
      <c r="AW2450" s="312"/>
      <c r="AZ2450">
        <v>0</v>
      </c>
      <c r="BA2450">
        <v>0</v>
      </c>
    </row>
    <row r="2451" spans="1:53" x14ac:dyDescent="0.25">
      <c r="A2451">
        <v>143</v>
      </c>
      <c r="B2451" t="s">
        <v>66</v>
      </c>
      <c r="C2451" t="s">
        <v>673</v>
      </c>
      <c r="D2451"/>
      <c r="E2451">
        <v>2</v>
      </c>
      <c r="F2451">
        <v>1</v>
      </c>
      <c r="G2451">
        <v>2</v>
      </c>
      <c r="H2451">
        <v>4</v>
      </c>
      <c r="I2451">
        <v>2</v>
      </c>
      <c r="J2451">
        <v>3</v>
      </c>
      <c r="K2451">
        <v>0</v>
      </c>
      <c r="L2451">
        <v>1</v>
      </c>
      <c r="M2451"/>
      <c r="O2451" s="101">
        <f>IF(ISBLANK(C2451),O2450,IF(COUNTIF(C$2:C2451,C2451)&gt;1,O2450,1+MAX(O2450,0)))</f>
        <v>62</v>
      </c>
      <c r="P2451" s="45">
        <f t="shared" si="836"/>
        <v>35</v>
      </c>
      <c r="Q2451" s="33" t="str">
        <f t="shared" si="837"/>
        <v/>
      </c>
      <c r="R2451" s="33">
        <f t="shared" si="838"/>
        <v>13</v>
      </c>
      <c r="S2451" s="33" t="str">
        <f t="shared" si="839"/>
        <v>143_13</v>
      </c>
      <c r="T2451" s="35" t="str">
        <f t="shared" si="840"/>
        <v>143PM</v>
      </c>
      <c r="U2451" s="35" t="str">
        <f t="shared" si="841"/>
        <v>143PMNS</v>
      </c>
      <c r="V2451" s="35" t="str">
        <f t="shared" si="857"/>
        <v>2J</v>
      </c>
      <c r="W2451" s="35" t="str">
        <f t="shared" si="850"/>
        <v>143PM2J212</v>
      </c>
      <c r="X2451" s="388">
        <f t="shared" si="851"/>
        <v>0</v>
      </c>
      <c r="Y2451" s="388">
        <f t="shared" si="852"/>
        <v>1</v>
      </c>
      <c r="Z2451" s="280" t="str">
        <f t="shared" si="843"/>
        <v/>
      </c>
      <c r="AA2451" s="280" t="str">
        <f t="shared" si="844"/>
        <v/>
      </c>
      <c r="AB2451" s="389" t="str">
        <f t="shared" si="853"/>
        <v/>
      </c>
      <c r="AC2451" s="389" t="str">
        <f t="shared" si="854"/>
        <v/>
      </c>
      <c r="AD2451" s="390" t="str">
        <f t="shared" si="845"/>
        <v/>
      </c>
      <c r="AE2451" s="282">
        <f t="shared" si="846"/>
        <v>0</v>
      </c>
      <c r="AF2451" s="359">
        <f t="shared" si="847"/>
        <v>0</v>
      </c>
      <c r="AG2451" s="280">
        <f t="shared" si="848"/>
        <v>0</v>
      </c>
      <c r="AH2451" s="280">
        <f t="shared" si="842"/>
        <v>0</v>
      </c>
      <c r="AI2451" s="280">
        <f>IF(ISBLANK(T2451),AI2450,IF(COUNTIF(T$2:T2451,T2451)&gt;1,AI2450,1+MAX(AI2450,0)))</f>
        <v>66</v>
      </c>
      <c r="AL2451" s="391" t="str">
        <f t="shared" si="855"/>
        <v/>
      </c>
      <c r="AM2451" s="391" t="str">
        <f t="shared" si="856"/>
        <v/>
      </c>
      <c r="AO2451" s="310" t="str">
        <f t="shared" si="849"/>
        <v/>
      </c>
      <c r="AP2451" s="310">
        <f>SUM(AO$1:AO2451)</f>
        <v>0</v>
      </c>
      <c r="AQ2451" s="310">
        <f>SUM(AK$2:AK2451)</f>
        <v>18</v>
      </c>
      <c r="AR2451" s="310">
        <f>COUNTA(AJ$2:AJ2451)</f>
        <v>18</v>
      </c>
      <c r="AS2451" s="312"/>
      <c r="AT2451" s="312"/>
      <c r="AU2451" s="312"/>
      <c r="AV2451" s="312"/>
      <c r="AW2451" s="312"/>
      <c r="AZ2451">
        <v>0</v>
      </c>
      <c r="BA2451">
        <v>1</v>
      </c>
    </row>
    <row r="2452" spans="1:53" x14ac:dyDescent="0.25">
      <c r="A2452">
        <v>143</v>
      </c>
      <c r="B2452" t="s">
        <v>66</v>
      </c>
      <c r="C2452" t="s">
        <v>673</v>
      </c>
      <c r="D2452"/>
      <c r="E2452">
        <v>2</v>
      </c>
      <c r="F2452">
        <v>1</v>
      </c>
      <c r="G2452">
        <v>3</v>
      </c>
      <c r="H2452">
        <v>1</v>
      </c>
      <c r="I2452">
        <v>0</v>
      </c>
      <c r="J2452">
        <v>1</v>
      </c>
      <c r="K2452">
        <v>1</v>
      </c>
      <c r="L2452">
        <v>0</v>
      </c>
      <c r="M2452"/>
      <c r="O2452" s="101">
        <f>IF(ISBLANK(C2452),O2451,IF(COUNTIF(C$2:C2452,C2452)&gt;1,O2451,1+MAX(O2451,0)))</f>
        <v>62</v>
      </c>
      <c r="P2452" s="45">
        <f t="shared" si="836"/>
        <v>35</v>
      </c>
      <c r="Q2452" s="33" t="str">
        <f t="shared" si="837"/>
        <v/>
      </c>
      <c r="R2452" s="33">
        <f t="shared" si="838"/>
        <v>13</v>
      </c>
      <c r="S2452" s="33" t="str">
        <f t="shared" si="839"/>
        <v>143_13</v>
      </c>
      <c r="T2452" s="35" t="str">
        <f t="shared" si="840"/>
        <v>143PM</v>
      </c>
      <c r="U2452" s="35" t="str">
        <f t="shared" si="841"/>
        <v>143PMEW</v>
      </c>
      <c r="V2452" s="35" t="str">
        <f t="shared" si="857"/>
        <v>2J</v>
      </c>
      <c r="W2452" s="35" t="str">
        <f t="shared" si="850"/>
        <v>143PM2J213</v>
      </c>
      <c r="X2452" s="388">
        <f t="shared" si="851"/>
        <v>1</v>
      </c>
      <c r="Y2452" s="388">
        <f t="shared" si="852"/>
        <v>0</v>
      </c>
      <c r="Z2452" s="280" t="str">
        <f t="shared" si="843"/>
        <v/>
      </c>
      <c r="AA2452" s="280" t="str">
        <f t="shared" si="844"/>
        <v/>
      </c>
      <c r="AB2452" s="389" t="str">
        <f t="shared" si="853"/>
        <v/>
      </c>
      <c r="AC2452" s="389" t="str">
        <f t="shared" si="854"/>
        <v/>
      </c>
      <c r="AD2452" s="390" t="str">
        <f t="shared" si="845"/>
        <v/>
      </c>
      <c r="AE2452" s="282">
        <f t="shared" si="846"/>
        <v>0</v>
      </c>
      <c r="AF2452" s="359">
        <f t="shared" si="847"/>
        <v>0</v>
      </c>
      <c r="AG2452" s="280">
        <f t="shared" si="848"/>
        <v>0</v>
      </c>
      <c r="AH2452" s="280">
        <f t="shared" si="842"/>
        <v>0</v>
      </c>
      <c r="AI2452" s="280">
        <f>IF(ISBLANK(T2452),AI2451,IF(COUNTIF(T$2:T2452,T2452)&gt;1,AI2451,1+MAX(AI2451,0)))</f>
        <v>66</v>
      </c>
      <c r="AL2452" s="391" t="str">
        <f t="shared" si="855"/>
        <v/>
      </c>
      <c r="AM2452" s="391" t="str">
        <f t="shared" si="856"/>
        <v/>
      </c>
      <c r="AO2452" s="310" t="str">
        <f t="shared" si="849"/>
        <v/>
      </c>
      <c r="AP2452" s="310">
        <f>SUM(AO$1:AO2452)</f>
        <v>0</v>
      </c>
      <c r="AQ2452" s="310">
        <f>SUM(AK$2:AK2452)</f>
        <v>18</v>
      </c>
      <c r="AR2452" s="310">
        <f>COUNTA(AJ$2:AJ2452)</f>
        <v>18</v>
      </c>
      <c r="AS2452" s="312"/>
      <c r="AT2452" s="312"/>
      <c r="AU2452" s="312"/>
      <c r="AV2452" s="312"/>
      <c r="AW2452" s="312"/>
      <c r="AZ2452">
        <v>1</v>
      </c>
      <c r="BA2452">
        <v>0</v>
      </c>
    </row>
    <row r="2453" spans="1:53" x14ac:dyDescent="0.25">
      <c r="A2453">
        <v>143</v>
      </c>
      <c r="B2453" t="s">
        <v>66</v>
      </c>
      <c r="C2453" t="s">
        <v>673</v>
      </c>
      <c r="D2453"/>
      <c r="E2453">
        <v>2</v>
      </c>
      <c r="F2453">
        <v>1</v>
      </c>
      <c r="G2453">
        <v>4</v>
      </c>
      <c r="H2453">
        <v>2</v>
      </c>
      <c r="I2453">
        <v>1</v>
      </c>
      <c r="J2453">
        <v>0</v>
      </c>
      <c r="K2453">
        <v>0</v>
      </c>
      <c r="L2453">
        <v>2</v>
      </c>
      <c r="M2453"/>
      <c r="O2453" s="101">
        <f>IF(ISBLANK(C2453),O2452,IF(COUNTIF(C$2:C2453,C2453)&gt;1,O2452,1+MAX(O2452,0)))</f>
        <v>62</v>
      </c>
      <c r="P2453" s="45">
        <f t="shared" si="836"/>
        <v>35</v>
      </c>
      <c r="Q2453" s="33" t="str">
        <f t="shared" si="837"/>
        <v/>
      </c>
      <c r="R2453" s="33">
        <f t="shared" si="838"/>
        <v>13</v>
      </c>
      <c r="S2453" s="33" t="str">
        <f t="shared" si="839"/>
        <v>143_13</v>
      </c>
      <c r="T2453" s="35" t="str">
        <f t="shared" si="840"/>
        <v>143PM</v>
      </c>
      <c r="U2453" s="35" t="str">
        <f t="shared" si="841"/>
        <v>143PMEW</v>
      </c>
      <c r="V2453" s="35" t="str">
        <f t="shared" si="857"/>
        <v>2J</v>
      </c>
      <c r="W2453" s="35" t="str">
        <f t="shared" si="850"/>
        <v>143PM2J214</v>
      </c>
      <c r="X2453" s="388">
        <f t="shared" si="851"/>
        <v>0</v>
      </c>
      <c r="Y2453" s="388">
        <f t="shared" si="852"/>
        <v>2</v>
      </c>
      <c r="Z2453" s="280" t="str">
        <f t="shared" si="843"/>
        <v/>
      </c>
      <c r="AA2453" s="280" t="str">
        <f t="shared" si="844"/>
        <v/>
      </c>
      <c r="AB2453" s="389" t="str">
        <f t="shared" si="853"/>
        <v/>
      </c>
      <c r="AC2453" s="389" t="str">
        <f t="shared" si="854"/>
        <v/>
      </c>
      <c r="AD2453" s="390" t="str">
        <f t="shared" si="845"/>
        <v/>
      </c>
      <c r="AE2453" s="282">
        <f t="shared" si="846"/>
        <v>0</v>
      </c>
      <c r="AF2453" s="359">
        <f t="shared" si="847"/>
        <v>0</v>
      </c>
      <c r="AG2453" s="280">
        <f t="shared" si="848"/>
        <v>0</v>
      </c>
      <c r="AH2453" s="280">
        <f t="shared" si="842"/>
        <v>0</v>
      </c>
      <c r="AI2453" s="280">
        <f>IF(ISBLANK(T2453),AI2452,IF(COUNTIF(T$2:T2453,T2453)&gt;1,AI2452,1+MAX(AI2452,0)))</f>
        <v>66</v>
      </c>
      <c r="AL2453" s="391" t="str">
        <f t="shared" si="855"/>
        <v/>
      </c>
      <c r="AM2453" s="391" t="str">
        <f t="shared" si="856"/>
        <v/>
      </c>
      <c r="AO2453" s="310" t="str">
        <f t="shared" si="849"/>
        <v/>
      </c>
      <c r="AP2453" s="310">
        <f>SUM(AO$1:AO2453)</f>
        <v>0</v>
      </c>
      <c r="AQ2453" s="310">
        <f>SUM(AK$2:AK2453)</f>
        <v>18</v>
      </c>
      <c r="AR2453" s="310">
        <f>COUNTA(AJ$2:AJ2453)</f>
        <v>18</v>
      </c>
      <c r="AS2453" s="312"/>
      <c r="AT2453" s="312"/>
      <c r="AU2453" s="312"/>
      <c r="AV2453" s="312"/>
      <c r="AW2453" s="312"/>
      <c r="AZ2453">
        <v>0</v>
      </c>
      <c r="BA2453">
        <v>2</v>
      </c>
    </row>
    <row r="2454" spans="1:53" x14ac:dyDescent="0.25">
      <c r="A2454">
        <v>143</v>
      </c>
      <c r="B2454" t="s">
        <v>66</v>
      </c>
      <c r="C2454" t="s">
        <v>673</v>
      </c>
      <c r="D2454"/>
      <c r="E2454">
        <v>2</v>
      </c>
      <c r="F2454">
        <v>2</v>
      </c>
      <c r="G2454">
        <v>1</v>
      </c>
      <c r="H2454">
        <v>0</v>
      </c>
      <c r="I2454">
        <v>0</v>
      </c>
      <c r="J2454">
        <v>0</v>
      </c>
      <c r="K2454">
        <v>0</v>
      </c>
      <c r="L2454">
        <v>0</v>
      </c>
      <c r="M2454"/>
      <c r="O2454" s="101">
        <f>IF(ISBLANK(C2454),O2453,IF(COUNTIF(C$2:C2454,C2454)&gt;1,O2453,1+MAX(O2453,0)))</f>
        <v>62</v>
      </c>
      <c r="P2454" s="45">
        <f t="shared" si="836"/>
        <v>35</v>
      </c>
      <c r="Q2454" s="33" t="str">
        <f t="shared" si="837"/>
        <v/>
      </c>
      <c r="R2454" s="33">
        <f t="shared" si="838"/>
        <v>14</v>
      </c>
      <c r="S2454" s="33" t="str">
        <f t="shared" si="839"/>
        <v>143_14</v>
      </c>
      <c r="T2454" s="35" t="str">
        <f t="shared" si="840"/>
        <v>143PM</v>
      </c>
      <c r="U2454" s="35" t="str">
        <f t="shared" si="841"/>
        <v>143PMNS</v>
      </c>
      <c r="V2454" s="35" t="str">
        <f t="shared" si="857"/>
        <v>2J</v>
      </c>
      <c r="W2454" s="35" t="str">
        <f t="shared" si="850"/>
        <v>143PM2J221</v>
      </c>
      <c r="X2454" s="388">
        <f t="shared" si="851"/>
        <v>0</v>
      </c>
      <c r="Y2454" s="388">
        <f t="shared" si="852"/>
        <v>0</v>
      </c>
      <c r="Z2454" s="280" t="str">
        <f t="shared" si="843"/>
        <v/>
      </c>
      <c r="AA2454" s="280" t="str">
        <f t="shared" si="844"/>
        <v/>
      </c>
      <c r="AB2454" s="389" t="str">
        <f t="shared" si="853"/>
        <v/>
      </c>
      <c r="AC2454" s="389" t="str">
        <f t="shared" si="854"/>
        <v/>
      </c>
      <c r="AD2454" s="390" t="str">
        <f t="shared" si="845"/>
        <v/>
      </c>
      <c r="AE2454" s="282">
        <f t="shared" si="846"/>
        <v>0</v>
      </c>
      <c r="AF2454" s="359">
        <f t="shared" si="847"/>
        <v>0</v>
      </c>
      <c r="AG2454" s="280">
        <f t="shared" si="848"/>
        <v>0</v>
      </c>
      <c r="AH2454" s="280">
        <f t="shared" si="842"/>
        <v>0</v>
      </c>
      <c r="AI2454" s="280">
        <f>IF(ISBLANK(T2454),AI2453,IF(COUNTIF(T$2:T2454,T2454)&gt;1,AI2453,1+MAX(AI2453,0)))</f>
        <v>66</v>
      </c>
      <c r="AL2454" s="391" t="str">
        <f t="shared" si="855"/>
        <v/>
      </c>
      <c r="AM2454" s="391" t="str">
        <f t="shared" si="856"/>
        <v/>
      </c>
      <c r="AO2454" s="310" t="str">
        <f t="shared" si="849"/>
        <v/>
      </c>
      <c r="AP2454" s="310">
        <f>SUM(AO$1:AO2454)</f>
        <v>0</v>
      </c>
      <c r="AQ2454" s="310">
        <f>SUM(AK$2:AK2454)</f>
        <v>18</v>
      </c>
      <c r="AR2454" s="310">
        <f>COUNTA(AJ$2:AJ2454)</f>
        <v>18</v>
      </c>
      <c r="AS2454" s="312"/>
      <c r="AT2454" s="312"/>
      <c r="AU2454" s="312"/>
      <c r="AV2454" s="312"/>
      <c r="AW2454" s="312"/>
      <c r="AZ2454">
        <v>0</v>
      </c>
      <c r="BA2454">
        <v>0</v>
      </c>
    </row>
    <row r="2455" spans="1:53" x14ac:dyDescent="0.25">
      <c r="A2455">
        <v>143</v>
      </c>
      <c r="B2455" t="s">
        <v>66</v>
      </c>
      <c r="C2455" t="s">
        <v>673</v>
      </c>
      <c r="D2455"/>
      <c r="E2455">
        <v>2</v>
      </c>
      <c r="F2455">
        <v>2</v>
      </c>
      <c r="G2455">
        <v>2</v>
      </c>
      <c r="H2455">
        <v>0</v>
      </c>
      <c r="I2455">
        <v>0</v>
      </c>
      <c r="J2455">
        <v>0</v>
      </c>
      <c r="K2455">
        <v>0</v>
      </c>
      <c r="L2455">
        <v>0</v>
      </c>
      <c r="M2455"/>
      <c r="O2455" s="101">
        <f>IF(ISBLANK(C2455),O2454,IF(COUNTIF(C$2:C2455,C2455)&gt;1,O2454,1+MAX(O2454,0)))</f>
        <v>62</v>
      </c>
      <c r="P2455" s="45">
        <f t="shared" si="836"/>
        <v>35</v>
      </c>
      <c r="Q2455" s="33" t="str">
        <f t="shared" si="837"/>
        <v/>
      </c>
      <c r="R2455" s="33">
        <f t="shared" si="838"/>
        <v>14</v>
      </c>
      <c r="S2455" s="33" t="str">
        <f t="shared" si="839"/>
        <v>143_14</v>
      </c>
      <c r="T2455" s="35" t="str">
        <f t="shared" si="840"/>
        <v>143PM</v>
      </c>
      <c r="U2455" s="35" t="str">
        <f t="shared" si="841"/>
        <v>143PMNS</v>
      </c>
      <c r="V2455" s="35" t="str">
        <f t="shared" si="857"/>
        <v>2J</v>
      </c>
      <c r="W2455" s="35" t="str">
        <f t="shared" si="850"/>
        <v>143PM2J222</v>
      </c>
      <c r="X2455" s="388">
        <f t="shared" si="851"/>
        <v>0</v>
      </c>
      <c r="Y2455" s="388">
        <f t="shared" si="852"/>
        <v>0</v>
      </c>
      <c r="Z2455" s="280" t="str">
        <f t="shared" si="843"/>
        <v/>
      </c>
      <c r="AA2455" s="280" t="str">
        <f t="shared" si="844"/>
        <v/>
      </c>
      <c r="AB2455" s="389" t="str">
        <f t="shared" si="853"/>
        <v/>
      </c>
      <c r="AC2455" s="389" t="str">
        <f t="shared" si="854"/>
        <v/>
      </c>
      <c r="AD2455" s="390" t="str">
        <f t="shared" si="845"/>
        <v/>
      </c>
      <c r="AE2455" s="282">
        <f t="shared" si="846"/>
        <v>0</v>
      </c>
      <c r="AF2455" s="359">
        <f t="shared" si="847"/>
        <v>0</v>
      </c>
      <c r="AG2455" s="280">
        <f t="shared" si="848"/>
        <v>0</v>
      </c>
      <c r="AH2455" s="280">
        <f t="shared" si="842"/>
        <v>0</v>
      </c>
      <c r="AI2455" s="280">
        <f>IF(ISBLANK(T2455),AI2454,IF(COUNTIF(T$2:T2455,T2455)&gt;1,AI2454,1+MAX(AI2454,0)))</f>
        <v>66</v>
      </c>
      <c r="AL2455" s="391" t="str">
        <f t="shared" si="855"/>
        <v/>
      </c>
      <c r="AM2455" s="391" t="str">
        <f t="shared" si="856"/>
        <v/>
      </c>
      <c r="AO2455" s="310" t="str">
        <f t="shared" si="849"/>
        <v/>
      </c>
      <c r="AP2455" s="310">
        <f>SUM(AO$1:AO2455)</f>
        <v>0</v>
      </c>
      <c r="AQ2455" s="310">
        <f>SUM(AK$2:AK2455)</f>
        <v>18</v>
      </c>
      <c r="AR2455" s="310">
        <f>COUNTA(AJ$2:AJ2455)</f>
        <v>18</v>
      </c>
      <c r="AS2455" s="312"/>
      <c r="AT2455" s="312"/>
      <c r="AU2455" s="312"/>
      <c r="AV2455" s="312"/>
      <c r="AW2455" s="312"/>
      <c r="AZ2455">
        <v>0</v>
      </c>
      <c r="BA2455">
        <v>0</v>
      </c>
    </row>
    <row r="2456" spans="1:53" x14ac:dyDescent="0.25">
      <c r="A2456">
        <v>143</v>
      </c>
      <c r="B2456" t="s">
        <v>66</v>
      </c>
      <c r="C2456" t="s">
        <v>673</v>
      </c>
      <c r="D2456"/>
      <c r="E2456">
        <v>2</v>
      </c>
      <c r="F2456">
        <v>2</v>
      </c>
      <c r="G2456">
        <v>3</v>
      </c>
      <c r="H2456">
        <v>1</v>
      </c>
      <c r="I2456">
        <v>0</v>
      </c>
      <c r="J2456">
        <v>0</v>
      </c>
      <c r="K2456">
        <v>0</v>
      </c>
      <c r="L2456">
        <v>1</v>
      </c>
      <c r="M2456"/>
      <c r="O2456" s="101">
        <f>IF(ISBLANK(C2456),O2455,IF(COUNTIF(C$2:C2456,C2456)&gt;1,O2455,1+MAX(O2455,0)))</f>
        <v>62</v>
      </c>
      <c r="P2456" s="45">
        <f t="shared" si="836"/>
        <v>35</v>
      </c>
      <c r="Q2456" s="33" t="str">
        <f t="shared" si="837"/>
        <v/>
      </c>
      <c r="R2456" s="33">
        <f t="shared" si="838"/>
        <v>14</v>
      </c>
      <c r="S2456" s="33" t="str">
        <f t="shared" si="839"/>
        <v>143_14</v>
      </c>
      <c r="T2456" s="35" t="str">
        <f t="shared" si="840"/>
        <v>143PM</v>
      </c>
      <c r="U2456" s="35" t="str">
        <f t="shared" si="841"/>
        <v>143PMEW</v>
      </c>
      <c r="V2456" s="35" t="str">
        <f t="shared" si="857"/>
        <v>2J</v>
      </c>
      <c r="W2456" s="35" t="str">
        <f t="shared" si="850"/>
        <v>143PM2J223</v>
      </c>
      <c r="X2456" s="388">
        <f t="shared" si="851"/>
        <v>0</v>
      </c>
      <c r="Y2456" s="388">
        <f t="shared" si="852"/>
        <v>1</v>
      </c>
      <c r="Z2456" s="280" t="str">
        <f t="shared" si="843"/>
        <v/>
      </c>
      <c r="AA2456" s="280" t="str">
        <f t="shared" si="844"/>
        <v/>
      </c>
      <c r="AB2456" s="389" t="str">
        <f t="shared" si="853"/>
        <v/>
      </c>
      <c r="AC2456" s="389" t="str">
        <f t="shared" si="854"/>
        <v/>
      </c>
      <c r="AD2456" s="390" t="str">
        <f t="shared" si="845"/>
        <v/>
      </c>
      <c r="AE2456" s="282">
        <f t="shared" si="846"/>
        <v>0</v>
      </c>
      <c r="AF2456" s="359">
        <f t="shared" si="847"/>
        <v>0</v>
      </c>
      <c r="AG2456" s="280">
        <f t="shared" si="848"/>
        <v>0</v>
      </c>
      <c r="AH2456" s="280">
        <f t="shared" si="842"/>
        <v>0</v>
      </c>
      <c r="AI2456" s="280">
        <f>IF(ISBLANK(T2456),AI2455,IF(COUNTIF(T$2:T2456,T2456)&gt;1,AI2455,1+MAX(AI2455,0)))</f>
        <v>66</v>
      </c>
      <c r="AL2456" s="391" t="str">
        <f t="shared" si="855"/>
        <v/>
      </c>
      <c r="AM2456" s="391" t="str">
        <f t="shared" si="856"/>
        <v/>
      </c>
      <c r="AO2456" s="310" t="str">
        <f t="shared" si="849"/>
        <v/>
      </c>
      <c r="AP2456" s="310">
        <f>SUM(AO$1:AO2456)</f>
        <v>0</v>
      </c>
      <c r="AQ2456" s="310">
        <f>SUM(AK$2:AK2456)</f>
        <v>18</v>
      </c>
      <c r="AR2456" s="310">
        <f>COUNTA(AJ$2:AJ2456)</f>
        <v>18</v>
      </c>
      <c r="AS2456" s="312"/>
      <c r="AT2456" s="312"/>
      <c r="AU2456" s="312"/>
      <c r="AV2456" s="312"/>
      <c r="AW2456" s="312"/>
      <c r="AZ2456">
        <v>0</v>
      </c>
      <c r="BA2456">
        <v>1</v>
      </c>
    </row>
    <row r="2457" spans="1:53" x14ac:dyDescent="0.25">
      <c r="A2457">
        <v>143</v>
      </c>
      <c r="B2457" t="s">
        <v>66</v>
      </c>
      <c r="C2457" t="s">
        <v>673</v>
      </c>
      <c r="D2457"/>
      <c r="E2457">
        <v>2</v>
      </c>
      <c r="F2457">
        <v>2</v>
      </c>
      <c r="G2457">
        <v>4</v>
      </c>
      <c r="H2457">
        <v>4</v>
      </c>
      <c r="I2457">
        <v>1</v>
      </c>
      <c r="J2457">
        <v>1</v>
      </c>
      <c r="K2457">
        <v>0</v>
      </c>
      <c r="L2457">
        <v>2</v>
      </c>
      <c r="M2457"/>
      <c r="O2457" s="101">
        <f>IF(ISBLANK(C2457),O2456,IF(COUNTIF(C$2:C2457,C2457)&gt;1,O2456,1+MAX(O2456,0)))</f>
        <v>62</v>
      </c>
      <c r="P2457" s="45">
        <f t="shared" si="836"/>
        <v>35</v>
      </c>
      <c r="Q2457" s="33" t="str">
        <f t="shared" si="837"/>
        <v/>
      </c>
      <c r="R2457" s="33">
        <f t="shared" si="838"/>
        <v>14</v>
      </c>
      <c r="S2457" s="33" t="str">
        <f t="shared" si="839"/>
        <v>143_14</v>
      </c>
      <c r="T2457" s="35" t="str">
        <f t="shared" si="840"/>
        <v>143PM</v>
      </c>
      <c r="U2457" s="35" t="str">
        <f t="shared" si="841"/>
        <v>143PMEW</v>
      </c>
      <c r="V2457" s="35" t="str">
        <f t="shared" si="857"/>
        <v>2J</v>
      </c>
      <c r="W2457" s="35" t="str">
        <f t="shared" si="850"/>
        <v>143PM2J224</v>
      </c>
      <c r="X2457" s="388">
        <f t="shared" si="851"/>
        <v>0</v>
      </c>
      <c r="Y2457" s="388">
        <f t="shared" si="852"/>
        <v>2</v>
      </c>
      <c r="Z2457" s="280" t="str">
        <f t="shared" si="843"/>
        <v/>
      </c>
      <c r="AA2457" s="280" t="str">
        <f t="shared" si="844"/>
        <v/>
      </c>
      <c r="AB2457" s="389" t="str">
        <f t="shared" si="853"/>
        <v/>
      </c>
      <c r="AC2457" s="389" t="str">
        <f t="shared" si="854"/>
        <v/>
      </c>
      <c r="AD2457" s="390" t="str">
        <f t="shared" si="845"/>
        <v/>
      </c>
      <c r="AE2457" s="282">
        <f t="shared" si="846"/>
        <v>0</v>
      </c>
      <c r="AF2457" s="359">
        <f t="shared" si="847"/>
        <v>0</v>
      </c>
      <c r="AG2457" s="280">
        <f t="shared" si="848"/>
        <v>0</v>
      </c>
      <c r="AH2457" s="280">
        <f t="shared" si="842"/>
        <v>0</v>
      </c>
      <c r="AI2457" s="280">
        <f>IF(ISBLANK(T2457),AI2456,IF(COUNTIF(T$2:T2457,T2457)&gt;1,AI2456,1+MAX(AI2456,0)))</f>
        <v>66</v>
      </c>
      <c r="AL2457" s="391" t="str">
        <f t="shared" si="855"/>
        <v/>
      </c>
      <c r="AM2457" s="391" t="str">
        <f t="shared" si="856"/>
        <v/>
      </c>
      <c r="AO2457" s="310" t="str">
        <f t="shared" si="849"/>
        <v/>
      </c>
      <c r="AP2457" s="310">
        <f>SUM(AO$1:AO2457)</f>
        <v>0</v>
      </c>
      <c r="AQ2457" s="310">
        <f>SUM(AK$2:AK2457)</f>
        <v>18</v>
      </c>
      <c r="AR2457" s="310">
        <f>COUNTA(AJ$2:AJ2457)</f>
        <v>18</v>
      </c>
      <c r="AS2457" s="312"/>
      <c r="AT2457" s="312"/>
      <c r="AU2457" s="312"/>
      <c r="AV2457" s="312"/>
      <c r="AW2457" s="312"/>
      <c r="AZ2457">
        <v>0</v>
      </c>
      <c r="BA2457">
        <v>2</v>
      </c>
    </row>
    <row r="2458" spans="1:53" x14ac:dyDescent="0.25">
      <c r="A2458">
        <v>143</v>
      </c>
      <c r="B2458" t="s">
        <v>66</v>
      </c>
      <c r="C2458" t="s">
        <v>673</v>
      </c>
      <c r="D2458"/>
      <c r="E2458">
        <v>2</v>
      </c>
      <c r="F2458">
        <v>3</v>
      </c>
      <c r="G2458">
        <v>1</v>
      </c>
      <c r="H2458">
        <v>1</v>
      </c>
      <c r="I2458">
        <v>0</v>
      </c>
      <c r="J2458">
        <v>1</v>
      </c>
      <c r="K2458">
        <v>0</v>
      </c>
      <c r="L2458">
        <v>1</v>
      </c>
      <c r="M2458"/>
      <c r="O2458" s="101">
        <f>IF(ISBLANK(C2458),O2457,IF(COUNTIF(C$2:C2458,C2458)&gt;1,O2457,1+MAX(O2457,0)))</f>
        <v>62</v>
      </c>
      <c r="P2458" s="45">
        <f t="shared" si="836"/>
        <v>35</v>
      </c>
      <c r="Q2458" s="33" t="str">
        <f t="shared" si="837"/>
        <v/>
      </c>
      <c r="R2458" s="33">
        <f t="shared" si="838"/>
        <v>15</v>
      </c>
      <c r="S2458" s="33" t="str">
        <f t="shared" si="839"/>
        <v>143_15</v>
      </c>
      <c r="T2458" s="35" t="str">
        <f t="shared" si="840"/>
        <v>143PM</v>
      </c>
      <c r="U2458" s="35" t="str">
        <f t="shared" si="841"/>
        <v>143PMNS</v>
      </c>
      <c r="V2458" s="35" t="str">
        <f t="shared" si="857"/>
        <v>2J</v>
      </c>
      <c r="W2458" s="35" t="str">
        <f t="shared" si="850"/>
        <v>143PM2J231</v>
      </c>
      <c r="X2458" s="388">
        <f t="shared" si="851"/>
        <v>0</v>
      </c>
      <c r="Y2458" s="388">
        <f t="shared" si="852"/>
        <v>1</v>
      </c>
      <c r="Z2458" s="280" t="str">
        <f t="shared" si="843"/>
        <v/>
      </c>
      <c r="AA2458" s="280" t="str">
        <f t="shared" si="844"/>
        <v/>
      </c>
      <c r="AB2458" s="389" t="str">
        <f t="shared" si="853"/>
        <v/>
      </c>
      <c r="AC2458" s="389" t="str">
        <f t="shared" si="854"/>
        <v/>
      </c>
      <c r="AD2458" s="390" t="str">
        <f t="shared" si="845"/>
        <v/>
      </c>
      <c r="AE2458" s="282">
        <f t="shared" si="846"/>
        <v>0</v>
      </c>
      <c r="AF2458" s="359">
        <f t="shared" si="847"/>
        <v>0</v>
      </c>
      <c r="AG2458" s="280">
        <f t="shared" si="848"/>
        <v>0</v>
      </c>
      <c r="AH2458" s="280">
        <f t="shared" si="842"/>
        <v>0</v>
      </c>
      <c r="AI2458" s="280">
        <f>IF(ISBLANK(T2458),AI2457,IF(COUNTIF(T$2:T2458,T2458)&gt;1,AI2457,1+MAX(AI2457,0)))</f>
        <v>66</v>
      </c>
      <c r="AL2458" s="391" t="str">
        <f t="shared" si="855"/>
        <v/>
      </c>
      <c r="AM2458" s="391" t="str">
        <f t="shared" si="856"/>
        <v/>
      </c>
      <c r="AO2458" s="310" t="str">
        <f t="shared" si="849"/>
        <v/>
      </c>
      <c r="AP2458" s="310">
        <f>SUM(AO$1:AO2458)</f>
        <v>0</v>
      </c>
      <c r="AQ2458" s="310">
        <f>SUM(AK$2:AK2458)</f>
        <v>18</v>
      </c>
      <c r="AR2458" s="310">
        <f>COUNTA(AJ$2:AJ2458)</f>
        <v>18</v>
      </c>
      <c r="AS2458" s="312"/>
      <c r="AT2458" s="312"/>
      <c r="AU2458" s="312"/>
      <c r="AV2458" s="312"/>
      <c r="AW2458" s="312"/>
      <c r="AZ2458">
        <v>0</v>
      </c>
      <c r="BA2458">
        <v>1</v>
      </c>
    </row>
    <row r="2459" spans="1:53" x14ac:dyDescent="0.25">
      <c r="A2459">
        <v>143</v>
      </c>
      <c r="B2459" t="s">
        <v>66</v>
      </c>
      <c r="C2459" t="s">
        <v>673</v>
      </c>
      <c r="D2459"/>
      <c r="E2459">
        <v>2</v>
      </c>
      <c r="F2459">
        <v>3</v>
      </c>
      <c r="G2459">
        <v>2</v>
      </c>
      <c r="H2459">
        <v>3</v>
      </c>
      <c r="I2459">
        <v>1</v>
      </c>
      <c r="J2459">
        <v>1</v>
      </c>
      <c r="K2459">
        <v>0</v>
      </c>
      <c r="L2459">
        <v>2</v>
      </c>
      <c r="M2459"/>
      <c r="O2459" s="101">
        <f>IF(ISBLANK(C2459),O2458,IF(COUNTIF(C$2:C2459,C2459)&gt;1,O2458,1+MAX(O2458,0)))</f>
        <v>62</v>
      </c>
      <c r="P2459" s="45">
        <f t="shared" si="836"/>
        <v>35</v>
      </c>
      <c r="Q2459" s="33" t="str">
        <f t="shared" si="837"/>
        <v/>
      </c>
      <c r="R2459" s="33">
        <f t="shared" si="838"/>
        <v>15</v>
      </c>
      <c r="S2459" s="33" t="str">
        <f t="shared" si="839"/>
        <v>143_15</v>
      </c>
      <c r="T2459" s="35" t="str">
        <f t="shared" si="840"/>
        <v>143PM</v>
      </c>
      <c r="U2459" s="35" t="str">
        <f t="shared" si="841"/>
        <v>143PMNS</v>
      </c>
      <c r="V2459" s="35" t="str">
        <f t="shared" si="857"/>
        <v>2J</v>
      </c>
      <c r="W2459" s="35" t="str">
        <f t="shared" si="850"/>
        <v>143PM2J232</v>
      </c>
      <c r="X2459" s="388">
        <f t="shared" si="851"/>
        <v>0</v>
      </c>
      <c r="Y2459" s="388">
        <f t="shared" si="852"/>
        <v>2</v>
      </c>
      <c r="Z2459" s="280" t="str">
        <f t="shared" si="843"/>
        <v/>
      </c>
      <c r="AA2459" s="280" t="str">
        <f t="shared" si="844"/>
        <v/>
      </c>
      <c r="AB2459" s="389" t="str">
        <f t="shared" si="853"/>
        <v/>
      </c>
      <c r="AC2459" s="389" t="str">
        <f t="shared" si="854"/>
        <v/>
      </c>
      <c r="AD2459" s="390" t="str">
        <f t="shared" si="845"/>
        <v/>
      </c>
      <c r="AE2459" s="282">
        <f t="shared" si="846"/>
        <v>0</v>
      </c>
      <c r="AF2459" s="359">
        <f t="shared" si="847"/>
        <v>0</v>
      </c>
      <c r="AG2459" s="280">
        <f t="shared" si="848"/>
        <v>0</v>
      </c>
      <c r="AH2459" s="280">
        <f t="shared" si="842"/>
        <v>0</v>
      </c>
      <c r="AI2459" s="280">
        <f>IF(ISBLANK(T2459),AI2458,IF(COUNTIF(T$2:T2459,T2459)&gt;1,AI2458,1+MAX(AI2458,0)))</f>
        <v>66</v>
      </c>
      <c r="AL2459" s="391" t="str">
        <f t="shared" si="855"/>
        <v/>
      </c>
      <c r="AM2459" s="391" t="str">
        <f t="shared" si="856"/>
        <v/>
      </c>
      <c r="AO2459" s="310" t="str">
        <f t="shared" si="849"/>
        <v/>
      </c>
      <c r="AP2459" s="310">
        <f>SUM(AO$1:AO2459)</f>
        <v>0</v>
      </c>
      <c r="AQ2459" s="310">
        <f>SUM(AK$2:AK2459)</f>
        <v>18</v>
      </c>
      <c r="AR2459" s="310">
        <f>COUNTA(AJ$2:AJ2459)</f>
        <v>18</v>
      </c>
      <c r="AS2459" s="312"/>
      <c r="AT2459" s="312"/>
      <c r="AU2459" s="312"/>
      <c r="AV2459" s="312"/>
      <c r="AW2459" s="312"/>
      <c r="AZ2459">
        <v>0</v>
      </c>
      <c r="BA2459">
        <v>2</v>
      </c>
    </row>
    <row r="2460" spans="1:53" x14ac:dyDescent="0.25">
      <c r="A2460">
        <v>143</v>
      </c>
      <c r="B2460" t="s">
        <v>66</v>
      </c>
      <c r="C2460" t="s">
        <v>673</v>
      </c>
      <c r="D2460"/>
      <c r="E2460">
        <v>2</v>
      </c>
      <c r="F2460">
        <v>3</v>
      </c>
      <c r="G2460">
        <v>3</v>
      </c>
      <c r="H2460">
        <v>0</v>
      </c>
      <c r="I2460">
        <v>0</v>
      </c>
      <c r="J2460">
        <v>0</v>
      </c>
      <c r="K2460">
        <v>0</v>
      </c>
      <c r="L2460">
        <v>0</v>
      </c>
      <c r="M2460"/>
      <c r="O2460" s="101">
        <f>IF(ISBLANK(C2460),O2459,IF(COUNTIF(C$2:C2460,C2460)&gt;1,O2459,1+MAX(O2459,0)))</f>
        <v>62</v>
      </c>
      <c r="P2460" s="45">
        <f t="shared" si="836"/>
        <v>35</v>
      </c>
      <c r="Q2460" s="33" t="str">
        <f t="shared" si="837"/>
        <v/>
      </c>
      <c r="R2460" s="33">
        <f t="shared" si="838"/>
        <v>15</v>
      </c>
      <c r="S2460" s="33" t="str">
        <f t="shared" si="839"/>
        <v>143_15</v>
      </c>
      <c r="T2460" s="35" t="str">
        <f t="shared" si="840"/>
        <v>143PM</v>
      </c>
      <c r="U2460" s="35" t="str">
        <f t="shared" si="841"/>
        <v>143PMEW</v>
      </c>
      <c r="V2460" s="35" t="str">
        <f t="shared" si="857"/>
        <v>2J</v>
      </c>
      <c r="W2460" s="35" t="str">
        <f t="shared" si="850"/>
        <v>143PM2J233</v>
      </c>
      <c r="X2460" s="388">
        <f t="shared" si="851"/>
        <v>0</v>
      </c>
      <c r="Y2460" s="388">
        <f t="shared" si="852"/>
        <v>0</v>
      </c>
      <c r="Z2460" s="280" t="str">
        <f t="shared" si="843"/>
        <v/>
      </c>
      <c r="AA2460" s="280" t="str">
        <f t="shared" si="844"/>
        <v/>
      </c>
      <c r="AB2460" s="389" t="str">
        <f t="shared" si="853"/>
        <v/>
      </c>
      <c r="AC2460" s="389" t="str">
        <f t="shared" si="854"/>
        <v/>
      </c>
      <c r="AD2460" s="390" t="str">
        <f t="shared" si="845"/>
        <v/>
      </c>
      <c r="AE2460" s="282">
        <f t="shared" si="846"/>
        <v>0</v>
      </c>
      <c r="AF2460" s="359">
        <f t="shared" si="847"/>
        <v>0</v>
      </c>
      <c r="AG2460" s="280">
        <f t="shared" si="848"/>
        <v>0</v>
      </c>
      <c r="AH2460" s="280">
        <f t="shared" si="842"/>
        <v>0</v>
      </c>
      <c r="AI2460" s="280">
        <f>IF(ISBLANK(T2460),AI2459,IF(COUNTIF(T$2:T2460,T2460)&gt;1,AI2459,1+MAX(AI2459,0)))</f>
        <v>66</v>
      </c>
      <c r="AL2460" s="391" t="str">
        <f t="shared" si="855"/>
        <v/>
      </c>
      <c r="AM2460" s="391" t="str">
        <f t="shared" si="856"/>
        <v/>
      </c>
      <c r="AO2460" s="310" t="str">
        <f t="shared" si="849"/>
        <v/>
      </c>
      <c r="AP2460" s="310">
        <f>SUM(AO$1:AO2460)</f>
        <v>0</v>
      </c>
      <c r="AQ2460" s="310">
        <f>SUM(AK$2:AK2460)</f>
        <v>18</v>
      </c>
      <c r="AR2460" s="310">
        <f>COUNTA(AJ$2:AJ2460)</f>
        <v>18</v>
      </c>
      <c r="AS2460" s="312"/>
      <c r="AT2460" s="312"/>
      <c r="AU2460" s="312"/>
      <c r="AV2460" s="312"/>
      <c r="AW2460" s="312"/>
      <c r="AZ2460">
        <v>0</v>
      </c>
      <c r="BA2460">
        <v>0</v>
      </c>
    </row>
    <row r="2461" spans="1:53" x14ac:dyDescent="0.25">
      <c r="A2461">
        <v>143</v>
      </c>
      <c r="B2461" t="s">
        <v>66</v>
      </c>
      <c r="C2461" t="s">
        <v>673</v>
      </c>
      <c r="D2461"/>
      <c r="E2461">
        <v>2</v>
      </c>
      <c r="F2461">
        <v>3</v>
      </c>
      <c r="G2461">
        <v>4</v>
      </c>
      <c r="H2461">
        <v>1</v>
      </c>
      <c r="I2461">
        <v>0</v>
      </c>
      <c r="J2461">
        <v>0</v>
      </c>
      <c r="K2461">
        <v>0</v>
      </c>
      <c r="L2461">
        <v>1</v>
      </c>
      <c r="M2461"/>
      <c r="O2461" s="101">
        <f>IF(ISBLANK(C2461),O2460,IF(COUNTIF(C$2:C2461,C2461)&gt;1,O2460,1+MAX(O2460,0)))</f>
        <v>62</v>
      </c>
      <c r="P2461" s="45">
        <f t="shared" si="836"/>
        <v>35</v>
      </c>
      <c r="Q2461" s="33" t="str">
        <f t="shared" si="837"/>
        <v/>
      </c>
      <c r="R2461" s="33">
        <f t="shared" si="838"/>
        <v>15</v>
      </c>
      <c r="S2461" s="33" t="str">
        <f t="shared" si="839"/>
        <v>143_15</v>
      </c>
      <c r="T2461" s="35" t="str">
        <f t="shared" si="840"/>
        <v>143PM</v>
      </c>
      <c r="U2461" s="35" t="str">
        <f t="shared" si="841"/>
        <v>143PMEW</v>
      </c>
      <c r="V2461" s="35" t="str">
        <f t="shared" si="857"/>
        <v>2J</v>
      </c>
      <c r="W2461" s="35" t="str">
        <f t="shared" si="850"/>
        <v>143PM2J234</v>
      </c>
      <c r="X2461" s="388">
        <f t="shared" si="851"/>
        <v>0</v>
      </c>
      <c r="Y2461" s="388">
        <f t="shared" si="852"/>
        <v>1</v>
      </c>
      <c r="Z2461" s="280" t="str">
        <f t="shared" si="843"/>
        <v/>
      </c>
      <c r="AA2461" s="280" t="str">
        <f t="shared" si="844"/>
        <v/>
      </c>
      <c r="AB2461" s="389" t="str">
        <f t="shared" si="853"/>
        <v/>
      </c>
      <c r="AC2461" s="389" t="str">
        <f t="shared" si="854"/>
        <v/>
      </c>
      <c r="AD2461" s="390" t="str">
        <f t="shared" si="845"/>
        <v/>
      </c>
      <c r="AE2461" s="282">
        <f t="shared" si="846"/>
        <v>0</v>
      </c>
      <c r="AF2461" s="359">
        <f t="shared" si="847"/>
        <v>0</v>
      </c>
      <c r="AG2461" s="280">
        <f t="shared" si="848"/>
        <v>0</v>
      </c>
      <c r="AH2461" s="280">
        <f t="shared" si="842"/>
        <v>0</v>
      </c>
      <c r="AI2461" s="280">
        <f>IF(ISBLANK(T2461),AI2460,IF(COUNTIF(T$2:T2461,T2461)&gt;1,AI2460,1+MAX(AI2460,0)))</f>
        <v>66</v>
      </c>
      <c r="AL2461" s="391" t="str">
        <f t="shared" si="855"/>
        <v/>
      </c>
      <c r="AM2461" s="391" t="str">
        <f t="shared" si="856"/>
        <v/>
      </c>
      <c r="AO2461" s="310" t="str">
        <f t="shared" si="849"/>
        <v/>
      </c>
      <c r="AP2461" s="310">
        <f>SUM(AO$1:AO2461)</f>
        <v>0</v>
      </c>
      <c r="AQ2461" s="310">
        <f>SUM(AK$2:AK2461)</f>
        <v>18</v>
      </c>
      <c r="AR2461" s="310">
        <f>COUNTA(AJ$2:AJ2461)</f>
        <v>18</v>
      </c>
      <c r="AS2461" s="312"/>
      <c r="AT2461" s="312"/>
      <c r="AU2461" s="312"/>
      <c r="AV2461" s="312"/>
      <c r="AW2461" s="312"/>
      <c r="AZ2461">
        <v>0</v>
      </c>
      <c r="BA2461">
        <v>1</v>
      </c>
    </row>
    <row r="2462" spans="1:53" x14ac:dyDescent="0.25">
      <c r="A2462">
        <v>143</v>
      </c>
      <c r="B2462" t="s">
        <v>66</v>
      </c>
      <c r="C2462" t="s">
        <v>673</v>
      </c>
      <c r="D2462"/>
      <c r="E2462">
        <v>2</v>
      </c>
      <c r="F2462">
        <v>4</v>
      </c>
      <c r="G2462">
        <v>1</v>
      </c>
      <c r="H2462">
        <v>2</v>
      </c>
      <c r="I2462">
        <v>1</v>
      </c>
      <c r="J2462">
        <v>0</v>
      </c>
      <c r="K2462">
        <v>0</v>
      </c>
      <c r="L2462">
        <v>0</v>
      </c>
      <c r="M2462"/>
      <c r="O2462" s="101">
        <f>IF(ISBLANK(C2462),O2461,IF(COUNTIF(C$2:C2462,C2462)&gt;1,O2461,1+MAX(O2461,0)))</f>
        <v>62</v>
      </c>
      <c r="P2462" s="45">
        <f t="shared" si="836"/>
        <v>35</v>
      </c>
      <c r="Q2462" s="33" t="str">
        <f t="shared" si="837"/>
        <v/>
      </c>
      <c r="R2462" s="33">
        <f t="shared" si="838"/>
        <v>16</v>
      </c>
      <c r="S2462" s="33" t="str">
        <f t="shared" si="839"/>
        <v>143_16</v>
      </c>
      <c r="T2462" s="35" t="str">
        <f t="shared" si="840"/>
        <v>143PM</v>
      </c>
      <c r="U2462" s="35" t="str">
        <f t="shared" si="841"/>
        <v>143PMNS</v>
      </c>
      <c r="V2462" s="35" t="str">
        <f t="shared" si="857"/>
        <v>2J</v>
      </c>
      <c r="W2462" s="35" t="str">
        <f t="shared" si="850"/>
        <v>143PM2J241</v>
      </c>
      <c r="X2462" s="388">
        <f t="shared" si="851"/>
        <v>0</v>
      </c>
      <c r="Y2462" s="388">
        <f t="shared" si="852"/>
        <v>0</v>
      </c>
      <c r="Z2462" s="280" t="str">
        <f t="shared" si="843"/>
        <v/>
      </c>
      <c r="AA2462" s="280" t="str">
        <f t="shared" si="844"/>
        <v/>
      </c>
      <c r="AB2462" s="389" t="str">
        <f t="shared" si="853"/>
        <v/>
      </c>
      <c r="AC2462" s="389" t="str">
        <f t="shared" si="854"/>
        <v/>
      </c>
      <c r="AD2462" s="390" t="str">
        <f t="shared" si="845"/>
        <v/>
      </c>
      <c r="AE2462" s="282">
        <f t="shared" si="846"/>
        <v>0</v>
      </c>
      <c r="AF2462" s="359">
        <f t="shared" si="847"/>
        <v>0</v>
      </c>
      <c r="AG2462" s="280">
        <f t="shared" si="848"/>
        <v>0</v>
      </c>
      <c r="AH2462" s="280">
        <f t="shared" si="842"/>
        <v>0</v>
      </c>
      <c r="AI2462" s="280">
        <f>IF(ISBLANK(T2462),AI2461,IF(COUNTIF(T$2:T2462,T2462)&gt;1,AI2461,1+MAX(AI2461,0)))</f>
        <v>66</v>
      </c>
      <c r="AL2462" s="391" t="str">
        <f t="shared" si="855"/>
        <v/>
      </c>
      <c r="AM2462" s="391" t="str">
        <f t="shared" si="856"/>
        <v/>
      </c>
      <c r="AO2462" s="310" t="str">
        <f t="shared" si="849"/>
        <v/>
      </c>
      <c r="AP2462" s="310">
        <f>SUM(AO$1:AO2462)</f>
        <v>0</v>
      </c>
      <c r="AQ2462" s="310">
        <f>SUM(AK$2:AK2462)</f>
        <v>18</v>
      </c>
      <c r="AR2462" s="310">
        <f>COUNTA(AJ$2:AJ2462)</f>
        <v>18</v>
      </c>
      <c r="AS2462" s="312"/>
      <c r="AT2462" s="312"/>
      <c r="AU2462" s="312"/>
      <c r="AV2462" s="312"/>
      <c r="AW2462" s="312"/>
      <c r="AZ2462">
        <v>0</v>
      </c>
      <c r="BA2462">
        <v>0</v>
      </c>
    </row>
    <row r="2463" spans="1:53" x14ac:dyDescent="0.25">
      <c r="A2463">
        <v>143</v>
      </c>
      <c r="B2463" t="s">
        <v>66</v>
      </c>
      <c r="C2463" t="s">
        <v>673</v>
      </c>
      <c r="D2463"/>
      <c r="E2463">
        <v>2</v>
      </c>
      <c r="F2463">
        <v>4</v>
      </c>
      <c r="G2463">
        <v>2</v>
      </c>
      <c r="H2463">
        <v>4</v>
      </c>
      <c r="I2463">
        <v>2</v>
      </c>
      <c r="J2463">
        <v>0</v>
      </c>
      <c r="K2463">
        <v>0</v>
      </c>
      <c r="L2463">
        <v>2</v>
      </c>
      <c r="M2463"/>
      <c r="O2463" s="101">
        <f>IF(ISBLANK(C2463),O2462,IF(COUNTIF(C$2:C2463,C2463)&gt;1,O2462,1+MAX(O2462,0)))</f>
        <v>62</v>
      </c>
      <c r="P2463" s="45">
        <f t="shared" si="836"/>
        <v>35</v>
      </c>
      <c r="Q2463" s="33" t="str">
        <f t="shared" si="837"/>
        <v/>
      </c>
      <c r="R2463" s="33">
        <f t="shared" si="838"/>
        <v>16</v>
      </c>
      <c r="S2463" s="33" t="str">
        <f t="shared" si="839"/>
        <v>143_16</v>
      </c>
      <c r="T2463" s="35" t="str">
        <f t="shared" si="840"/>
        <v>143PM</v>
      </c>
      <c r="U2463" s="35" t="str">
        <f t="shared" si="841"/>
        <v>143PMNS</v>
      </c>
      <c r="V2463" s="35" t="str">
        <f t="shared" si="857"/>
        <v>2J</v>
      </c>
      <c r="W2463" s="35" t="str">
        <f t="shared" si="850"/>
        <v>143PM2J242</v>
      </c>
      <c r="X2463" s="388">
        <f t="shared" si="851"/>
        <v>0</v>
      </c>
      <c r="Y2463" s="388">
        <f t="shared" si="852"/>
        <v>2</v>
      </c>
      <c r="Z2463" s="280" t="str">
        <f t="shared" si="843"/>
        <v/>
      </c>
      <c r="AA2463" s="280" t="str">
        <f t="shared" si="844"/>
        <v/>
      </c>
      <c r="AB2463" s="389" t="str">
        <f t="shared" si="853"/>
        <v/>
      </c>
      <c r="AC2463" s="389" t="str">
        <f t="shared" si="854"/>
        <v/>
      </c>
      <c r="AD2463" s="390" t="str">
        <f t="shared" si="845"/>
        <v/>
      </c>
      <c r="AE2463" s="282">
        <f t="shared" si="846"/>
        <v>0</v>
      </c>
      <c r="AF2463" s="359">
        <f t="shared" si="847"/>
        <v>0</v>
      </c>
      <c r="AG2463" s="280">
        <f t="shared" si="848"/>
        <v>0</v>
      </c>
      <c r="AH2463" s="280">
        <f t="shared" si="842"/>
        <v>0</v>
      </c>
      <c r="AI2463" s="280">
        <f>IF(ISBLANK(T2463),AI2462,IF(COUNTIF(T$2:T2463,T2463)&gt;1,AI2462,1+MAX(AI2462,0)))</f>
        <v>66</v>
      </c>
      <c r="AL2463" s="391" t="str">
        <f t="shared" si="855"/>
        <v/>
      </c>
      <c r="AM2463" s="391" t="str">
        <f t="shared" si="856"/>
        <v/>
      </c>
      <c r="AO2463" s="310" t="str">
        <f t="shared" si="849"/>
        <v/>
      </c>
      <c r="AP2463" s="310">
        <f>SUM(AO$1:AO2463)</f>
        <v>0</v>
      </c>
      <c r="AQ2463" s="310">
        <f>SUM(AK$2:AK2463)</f>
        <v>18</v>
      </c>
      <c r="AR2463" s="310">
        <f>COUNTA(AJ$2:AJ2463)</f>
        <v>18</v>
      </c>
      <c r="AS2463" s="312"/>
      <c r="AT2463" s="312"/>
      <c r="AU2463" s="312"/>
      <c r="AV2463" s="312"/>
      <c r="AW2463" s="312"/>
      <c r="AZ2463">
        <v>0</v>
      </c>
      <c r="BA2463">
        <v>2</v>
      </c>
    </row>
    <row r="2464" spans="1:53" x14ac:dyDescent="0.25">
      <c r="A2464">
        <v>143</v>
      </c>
      <c r="B2464" t="s">
        <v>66</v>
      </c>
      <c r="C2464" t="s">
        <v>673</v>
      </c>
      <c r="D2464"/>
      <c r="E2464">
        <v>2</v>
      </c>
      <c r="F2464">
        <v>4</v>
      </c>
      <c r="G2464">
        <v>3</v>
      </c>
      <c r="H2464">
        <v>3</v>
      </c>
      <c r="I2464">
        <v>0</v>
      </c>
      <c r="J2464">
        <v>1</v>
      </c>
      <c r="K2464">
        <v>1</v>
      </c>
      <c r="L2464">
        <v>3</v>
      </c>
      <c r="M2464"/>
      <c r="O2464" s="101">
        <f>IF(ISBLANK(C2464),O2463,IF(COUNTIF(C$2:C2464,C2464)&gt;1,O2463,1+MAX(O2463,0)))</f>
        <v>62</v>
      </c>
      <c r="P2464" s="45">
        <f t="shared" si="836"/>
        <v>35</v>
      </c>
      <c r="Q2464" s="33" t="str">
        <f t="shared" si="837"/>
        <v/>
      </c>
      <c r="R2464" s="33">
        <f t="shared" si="838"/>
        <v>16</v>
      </c>
      <c r="S2464" s="33" t="str">
        <f t="shared" si="839"/>
        <v>143_16</v>
      </c>
      <c r="T2464" s="35" t="str">
        <f t="shared" si="840"/>
        <v>143PM</v>
      </c>
      <c r="U2464" s="35" t="str">
        <f t="shared" si="841"/>
        <v>143PMEW</v>
      </c>
      <c r="V2464" s="35" t="str">
        <f t="shared" si="857"/>
        <v>2J</v>
      </c>
      <c r="W2464" s="35" t="str">
        <f t="shared" si="850"/>
        <v>143PM2J243</v>
      </c>
      <c r="X2464" s="388">
        <f t="shared" si="851"/>
        <v>1</v>
      </c>
      <c r="Y2464" s="388">
        <f t="shared" si="852"/>
        <v>3</v>
      </c>
      <c r="Z2464" s="280" t="str">
        <f t="shared" si="843"/>
        <v/>
      </c>
      <c r="AA2464" s="280" t="str">
        <f t="shared" si="844"/>
        <v/>
      </c>
      <c r="AB2464" s="389" t="str">
        <f t="shared" si="853"/>
        <v/>
      </c>
      <c r="AC2464" s="389" t="str">
        <f t="shared" si="854"/>
        <v/>
      </c>
      <c r="AD2464" s="390" t="str">
        <f t="shared" si="845"/>
        <v/>
      </c>
      <c r="AE2464" s="282">
        <f t="shared" si="846"/>
        <v>0</v>
      </c>
      <c r="AF2464" s="359">
        <f t="shared" si="847"/>
        <v>0</v>
      </c>
      <c r="AG2464" s="280">
        <f t="shared" si="848"/>
        <v>0</v>
      </c>
      <c r="AH2464" s="280">
        <f t="shared" si="842"/>
        <v>0</v>
      </c>
      <c r="AI2464" s="280">
        <f>IF(ISBLANK(T2464),AI2463,IF(COUNTIF(T$2:T2464,T2464)&gt;1,AI2463,1+MAX(AI2463,0)))</f>
        <v>66</v>
      </c>
      <c r="AL2464" s="391" t="str">
        <f t="shared" si="855"/>
        <v/>
      </c>
      <c r="AM2464" s="391" t="str">
        <f t="shared" si="856"/>
        <v/>
      </c>
      <c r="AO2464" s="310" t="str">
        <f t="shared" si="849"/>
        <v/>
      </c>
      <c r="AP2464" s="310">
        <f>SUM(AO$1:AO2464)</f>
        <v>0</v>
      </c>
      <c r="AQ2464" s="310">
        <f>SUM(AK$2:AK2464)</f>
        <v>18</v>
      </c>
      <c r="AR2464" s="310">
        <f>COUNTA(AJ$2:AJ2464)</f>
        <v>18</v>
      </c>
      <c r="AS2464" s="312"/>
      <c r="AT2464" s="312"/>
      <c r="AU2464" s="312"/>
      <c r="AV2464" s="312"/>
      <c r="AW2464" s="312"/>
      <c r="AZ2464">
        <v>1</v>
      </c>
      <c r="BA2464">
        <v>3</v>
      </c>
    </row>
    <row r="2465" spans="1:53" x14ac:dyDescent="0.25">
      <c r="A2465">
        <v>143</v>
      </c>
      <c r="B2465" t="s">
        <v>66</v>
      </c>
      <c r="C2465" t="s">
        <v>673</v>
      </c>
      <c r="D2465"/>
      <c r="E2465">
        <v>2</v>
      </c>
      <c r="F2465">
        <v>4</v>
      </c>
      <c r="G2465">
        <v>4</v>
      </c>
      <c r="H2465">
        <v>1</v>
      </c>
      <c r="I2465">
        <v>0</v>
      </c>
      <c r="J2465">
        <v>0</v>
      </c>
      <c r="K2465">
        <v>0</v>
      </c>
      <c r="L2465">
        <v>1</v>
      </c>
      <c r="M2465"/>
      <c r="O2465" s="101">
        <f>IF(ISBLANK(C2465),O2464,IF(COUNTIF(C$2:C2465,C2465)&gt;1,O2464,1+MAX(O2464,0)))</f>
        <v>62</v>
      </c>
      <c r="P2465" s="45">
        <f t="shared" si="836"/>
        <v>35</v>
      </c>
      <c r="Q2465" s="33" t="str">
        <f t="shared" si="837"/>
        <v/>
      </c>
      <c r="R2465" s="33">
        <f t="shared" si="838"/>
        <v>16</v>
      </c>
      <c r="S2465" s="33" t="str">
        <f t="shared" si="839"/>
        <v>143_16</v>
      </c>
      <c r="T2465" s="35" t="str">
        <f t="shared" si="840"/>
        <v>143PM</v>
      </c>
      <c r="U2465" s="35" t="str">
        <f t="shared" si="841"/>
        <v>143PMEW</v>
      </c>
      <c r="V2465" s="35" t="str">
        <f t="shared" si="857"/>
        <v>2J</v>
      </c>
      <c r="W2465" s="35" t="str">
        <f t="shared" si="850"/>
        <v>143PM2J244</v>
      </c>
      <c r="X2465" s="388">
        <f t="shared" si="851"/>
        <v>0</v>
      </c>
      <c r="Y2465" s="388">
        <f t="shared" si="852"/>
        <v>1</v>
      </c>
      <c r="Z2465" s="280" t="str">
        <f t="shared" si="843"/>
        <v/>
      </c>
      <c r="AA2465" s="280" t="str">
        <f t="shared" si="844"/>
        <v/>
      </c>
      <c r="AB2465" s="389" t="str">
        <f t="shared" si="853"/>
        <v/>
      </c>
      <c r="AC2465" s="389" t="str">
        <f t="shared" si="854"/>
        <v/>
      </c>
      <c r="AD2465" s="390" t="str">
        <f t="shared" si="845"/>
        <v/>
      </c>
      <c r="AE2465" s="282">
        <f t="shared" si="846"/>
        <v>0</v>
      </c>
      <c r="AF2465" s="359">
        <f t="shared" si="847"/>
        <v>0</v>
      </c>
      <c r="AG2465" s="280">
        <f t="shared" si="848"/>
        <v>0</v>
      </c>
      <c r="AH2465" s="280">
        <f t="shared" si="842"/>
        <v>0</v>
      </c>
      <c r="AI2465" s="280">
        <f>IF(ISBLANK(T2465),AI2464,IF(COUNTIF(T$2:T2465,T2465)&gt;1,AI2464,1+MAX(AI2464,0)))</f>
        <v>66</v>
      </c>
      <c r="AL2465" s="391" t="str">
        <f t="shared" si="855"/>
        <v/>
      </c>
      <c r="AM2465" s="391" t="str">
        <f t="shared" si="856"/>
        <v/>
      </c>
      <c r="AO2465" s="310" t="str">
        <f t="shared" si="849"/>
        <v/>
      </c>
      <c r="AP2465" s="310">
        <f>SUM(AO$1:AO2465)</f>
        <v>0</v>
      </c>
      <c r="AQ2465" s="310">
        <f>SUM(AK$2:AK2465)</f>
        <v>18</v>
      </c>
      <c r="AR2465" s="310">
        <f>COUNTA(AJ$2:AJ2465)</f>
        <v>18</v>
      </c>
      <c r="AS2465" s="312"/>
      <c r="AT2465" s="312"/>
      <c r="AU2465" s="312"/>
      <c r="AV2465" s="312"/>
      <c r="AW2465" s="312"/>
      <c r="AZ2465">
        <v>0</v>
      </c>
      <c r="BA2465">
        <v>1</v>
      </c>
    </row>
    <row r="2466" spans="1:53" x14ac:dyDescent="0.25">
      <c r="A2466">
        <v>144</v>
      </c>
      <c r="B2466" t="s">
        <v>65</v>
      </c>
      <c r="C2466" t="s">
        <v>695</v>
      </c>
      <c r="D2466"/>
      <c r="E2466">
        <v>1</v>
      </c>
      <c r="F2466">
        <v>1</v>
      </c>
      <c r="G2466">
        <v>1</v>
      </c>
      <c r="H2466">
        <v>2</v>
      </c>
      <c r="I2466">
        <v>1</v>
      </c>
      <c r="J2466">
        <v>2</v>
      </c>
      <c r="K2466">
        <v>1</v>
      </c>
      <c r="L2466">
        <v>1</v>
      </c>
      <c r="M2466"/>
      <c r="O2466" s="101">
        <f>IF(ISBLANK(C2466),O2465,IF(COUNTIF(C$2:C2466,C2466)&gt;1,O2465,1+MAX(O2465,0)))</f>
        <v>62</v>
      </c>
      <c r="P2466" s="45">
        <f t="shared" ref="P2466:P2529" si="858">IF(A2466=A2465,P2465,IF(ISNUMBER(P2465),P2465+1,1))</f>
        <v>36</v>
      </c>
      <c r="Q2466" s="33">
        <f t="shared" ref="Q2466:Q2529" si="859">IF(OR(P2466=P2465,LEN(A2466)&lt;1),"",P2466)</f>
        <v>36</v>
      </c>
      <c r="R2466" s="33">
        <f t="shared" ref="R2466:R2529" si="860">IF(ISNUMBER(F2466),F2466+4*(E2466-1)+8*IF(B2466="PM",1,0),"")</f>
        <v>1</v>
      </c>
      <c r="S2466" s="33" t="str">
        <f t="shared" ref="S2466:S2529" si="861">IF(ISNUMBER(R2466),A2466&amp;"_"&amp;R2466,"")</f>
        <v>144_1</v>
      </c>
      <c r="T2466" s="35" t="str">
        <f t="shared" ref="T2466:T2529" si="862">A2466&amp;B2466</f>
        <v>144AM</v>
      </c>
      <c r="U2466" s="35" t="str">
        <f t="shared" ref="U2466:U2529" si="863">IF(OR(G2466=1,G2466=2),T2466&amp;"NS",IF(OR(G2466=3,G2466=4),T2466&amp;"EW",""))</f>
        <v>144AMNS</v>
      </c>
      <c r="V2466" s="35" t="str">
        <f t="shared" si="857"/>
        <v>2J</v>
      </c>
      <c r="W2466" s="35" t="str">
        <f t="shared" si="850"/>
        <v>144AM2J111</v>
      </c>
      <c r="X2466" s="388">
        <f t="shared" si="851"/>
        <v>1</v>
      </c>
      <c r="Y2466" s="388">
        <f t="shared" si="852"/>
        <v>1</v>
      </c>
      <c r="Z2466" s="280" t="str">
        <f t="shared" si="843"/>
        <v/>
      </c>
      <c r="AA2466" s="280" t="str">
        <f t="shared" si="844"/>
        <v/>
      </c>
      <c r="AB2466" s="389" t="str">
        <f t="shared" si="853"/>
        <v/>
      </c>
      <c r="AC2466" s="389" t="str">
        <f t="shared" si="854"/>
        <v/>
      </c>
      <c r="AD2466" s="390" t="str">
        <f t="shared" si="845"/>
        <v/>
      </c>
      <c r="AE2466" s="282">
        <f t="shared" si="846"/>
        <v>0</v>
      </c>
      <c r="AF2466" s="359">
        <f t="shared" si="847"/>
        <v>0</v>
      </c>
      <c r="AG2466" s="280">
        <f t="shared" si="848"/>
        <v>1</v>
      </c>
      <c r="AH2466" s="280">
        <f t="shared" ref="AH2466:AH2529" si="864">IF(AND(AG2466&gt;0,ISNUMBER(AG2466)),1,0)</f>
        <v>1</v>
      </c>
      <c r="AI2466" s="280">
        <f>IF(ISBLANK(T2466),AI2465,IF(COUNTIF(T$2:T2466,T2466)&gt;1,AI2465,1+MAX(AI2465,0)))</f>
        <v>67</v>
      </c>
      <c r="AL2466" s="391" t="str">
        <f t="shared" si="855"/>
        <v/>
      </c>
      <c r="AM2466" s="391" t="str">
        <f t="shared" si="856"/>
        <v/>
      </c>
      <c r="AO2466" s="310" t="str">
        <f t="shared" si="849"/>
        <v/>
      </c>
      <c r="AP2466" s="310">
        <f>SUM(AO$1:AO2466)</f>
        <v>0</v>
      </c>
      <c r="AQ2466" s="310">
        <f>SUM(AK$2:AK2466)</f>
        <v>18</v>
      </c>
      <c r="AR2466" s="310">
        <f>COUNTA(AJ$2:AJ2466)</f>
        <v>18</v>
      </c>
      <c r="AS2466" s="312"/>
      <c r="AT2466" s="312"/>
      <c r="AU2466" s="312"/>
      <c r="AV2466" s="312"/>
      <c r="AW2466" s="312"/>
      <c r="AZ2466">
        <v>1</v>
      </c>
      <c r="BA2466">
        <v>1</v>
      </c>
    </row>
    <row r="2467" spans="1:53" x14ac:dyDescent="0.25">
      <c r="A2467">
        <v>144</v>
      </c>
      <c r="B2467" t="s">
        <v>65</v>
      </c>
      <c r="C2467" t="s">
        <v>695</v>
      </c>
      <c r="D2467"/>
      <c r="E2467">
        <v>1</v>
      </c>
      <c r="F2467">
        <v>1</v>
      </c>
      <c r="G2467">
        <v>2</v>
      </c>
      <c r="H2467">
        <v>1</v>
      </c>
      <c r="I2467">
        <v>0</v>
      </c>
      <c r="J2467">
        <v>0</v>
      </c>
      <c r="K2467">
        <v>0</v>
      </c>
      <c r="L2467">
        <v>1</v>
      </c>
      <c r="M2467"/>
      <c r="O2467" s="101">
        <f>IF(ISBLANK(C2467),O2466,IF(COUNTIF(C$2:C2467,C2467)&gt;1,O2466,1+MAX(O2466,0)))</f>
        <v>62</v>
      </c>
      <c r="P2467" s="45">
        <f t="shared" si="858"/>
        <v>36</v>
      </c>
      <c r="Q2467" s="33" t="str">
        <f t="shared" si="859"/>
        <v/>
      </c>
      <c r="R2467" s="33">
        <f t="shared" si="860"/>
        <v>1</v>
      </c>
      <c r="S2467" s="33" t="str">
        <f t="shared" si="861"/>
        <v>144_1</v>
      </c>
      <c r="T2467" s="35" t="str">
        <f t="shared" si="862"/>
        <v>144AM</v>
      </c>
      <c r="U2467" s="35" t="str">
        <f t="shared" si="863"/>
        <v>144AMNS</v>
      </c>
      <c r="V2467" s="35" t="str">
        <f t="shared" si="857"/>
        <v>2J</v>
      </c>
      <c r="W2467" s="35" t="str">
        <f t="shared" si="850"/>
        <v>144AM2J112</v>
      </c>
      <c r="X2467" s="388">
        <f t="shared" si="851"/>
        <v>0</v>
      </c>
      <c r="Y2467" s="388">
        <f t="shared" si="852"/>
        <v>1</v>
      </c>
      <c r="Z2467" s="280" t="str">
        <f t="shared" si="843"/>
        <v/>
      </c>
      <c r="AA2467" s="280" t="str">
        <f t="shared" si="844"/>
        <v/>
      </c>
      <c r="AB2467" s="389" t="str">
        <f t="shared" si="853"/>
        <v/>
      </c>
      <c r="AC2467" s="389" t="str">
        <f t="shared" si="854"/>
        <v/>
      </c>
      <c r="AD2467" s="390" t="str">
        <f t="shared" si="845"/>
        <v/>
      </c>
      <c r="AE2467" s="282">
        <f t="shared" si="846"/>
        <v>0</v>
      </c>
      <c r="AF2467" s="359">
        <f t="shared" si="847"/>
        <v>0</v>
      </c>
      <c r="AG2467" s="280">
        <f t="shared" si="848"/>
        <v>1</v>
      </c>
      <c r="AH2467" s="280">
        <f t="shared" si="864"/>
        <v>1</v>
      </c>
      <c r="AI2467" s="280">
        <f>IF(ISBLANK(T2467),AI2466,IF(COUNTIF(T$2:T2467,T2467)&gt;1,AI2466,1+MAX(AI2466,0)))</f>
        <v>67</v>
      </c>
      <c r="AL2467" s="391" t="str">
        <f t="shared" si="855"/>
        <v/>
      </c>
      <c r="AM2467" s="391" t="str">
        <f t="shared" si="856"/>
        <v/>
      </c>
      <c r="AO2467" s="310" t="str">
        <f t="shared" si="849"/>
        <v/>
      </c>
      <c r="AP2467" s="310">
        <f>SUM(AO$1:AO2467)</f>
        <v>0</v>
      </c>
      <c r="AQ2467" s="310">
        <f>SUM(AK$2:AK2467)</f>
        <v>18</v>
      </c>
      <c r="AR2467" s="310">
        <f>COUNTA(AJ$2:AJ2467)</f>
        <v>18</v>
      </c>
      <c r="AS2467" s="312"/>
      <c r="AT2467" s="312"/>
      <c r="AU2467" s="312"/>
      <c r="AV2467" s="312"/>
      <c r="AW2467" s="312"/>
      <c r="AZ2467">
        <v>0</v>
      </c>
      <c r="BA2467">
        <v>1</v>
      </c>
    </row>
    <row r="2468" spans="1:53" x14ac:dyDescent="0.25">
      <c r="A2468">
        <v>144</v>
      </c>
      <c r="B2468" t="s">
        <v>65</v>
      </c>
      <c r="C2468" t="s">
        <v>695</v>
      </c>
      <c r="D2468"/>
      <c r="E2468">
        <v>1</v>
      </c>
      <c r="F2468">
        <v>1</v>
      </c>
      <c r="G2468">
        <v>3</v>
      </c>
      <c r="H2468">
        <v>1</v>
      </c>
      <c r="I2468">
        <v>0</v>
      </c>
      <c r="J2468">
        <v>0</v>
      </c>
      <c r="K2468">
        <v>0</v>
      </c>
      <c r="L2468">
        <v>1</v>
      </c>
      <c r="M2468"/>
      <c r="O2468" s="101">
        <f>IF(ISBLANK(C2468),O2467,IF(COUNTIF(C$2:C2468,C2468)&gt;1,O2467,1+MAX(O2467,0)))</f>
        <v>62</v>
      </c>
      <c r="P2468" s="45">
        <f t="shared" si="858"/>
        <v>36</v>
      </c>
      <c r="Q2468" s="33" t="str">
        <f t="shared" si="859"/>
        <v/>
      </c>
      <c r="R2468" s="33">
        <f t="shared" si="860"/>
        <v>1</v>
      </c>
      <c r="S2468" s="33" t="str">
        <f t="shared" si="861"/>
        <v>144_1</v>
      </c>
      <c r="T2468" s="35" t="str">
        <f t="shared" si="862"/>
        <v>144AM</v>
      </c>
      <c r="U2468" s="35" t="str">
        <f t="shared" si="863"/>
        <v>144AMEW</v>
      </c>
      <c r="V2468" s="35" t="str">
        <f t="shared" si="857"/>
        <v>2J</v>
      </c>
      <c r="W2468" s="35" t="str">
        <f t="shared" si="850"/>
        <v>144AM2J113</v>
      </c>
      <c r="X2468" s="388">
        <f t="shared" si="851"/>
        <v>0</v>
      </c>
      <c r="Y2468" s="388">
        <f t="shared" si="852"/>
        <v>1</v>
      </c>
      <c r="Z2468" s="280" t="str">
        <f t="shared" si="843"/>
        <v/>
      </c>
      <c r="AA2468" s="280" t="str">
        <f t="shared" si="844"/>
        <v/>
      </c>
      <c r="AB2468" s="389" t="str">
        <f t="shared" si="853"/>
        <v/>
      </c>
      <c r="AC2468" s="389" t="str">
        <f t="shared" si="854"/>
        <v/>
      </c>
      <c r="AD2468" s="390" t="str">
        <f t="shared" si="845"/>
        <v/>
      </c>
      <c r="AE2468" s="282">
        <f t="shared" si="846"/>
        <v>0</v>
      </c>
      <c r="AF2468" s="359">
        <f t="shared" si="847"/>
        <v>0</v>
      </c>
      <c r="AG2468" s="280">
        <f t="shared" si="848"/>
        <v>0</v>
      </c>
      <c r="AH2468" s="280">
        <f t="shared" si="864"/>
        <v>0</v>
      </c>
      <c r="AI2468" s="280">
        <f>IF(ISBLANK(T2468),AI2467,IF(COUNTIF(T$2:T2468,T2468)&gt;1,AI2467,1+MAX(AI2467,0)))</f>
        <v>67</v>
      </c>
      <c r="AL2468" s="391" t="str">
        <f t="shared" si="855"/>
        <v/>
      </c>
      <c r="AM2468" s="391" t="str">
        <f t="shared" si="856"/>
        <v/>
      </c>
      <c r="AO2468" s="310" t="str">
        <f t="shared" si="849"/>
        <v/>
      </c>
      <c r="AP2468" s="310">
        <f>SUM(AO$1:AO2468)</f>
        <v>0</v>
      </c>
      <c r="AQ2468" s="310">
        <f>SUM(AK$2:AK2468)</f>
        <v>18</v>
      </c>
      <c r="AR2468" s="310">
        <f>COUNTA(AJ$2:AJ2468)</f>
        <v>18</v>
      </c>
      <c r="AS2468" s="312"/>
      <c r="AT2468" s="312"/>
      <c r="AU2468" s="312"/>
      <c r="AV2468" s="312"/>
      <c r="AW2468" s="312"/>
      <c r="AZ2468">
        <v>0</v>
      </c>
      <c r="BA2468">
        <v>1</v>
      </c>
    </row>
    <row r="2469" spans="1:53" x14ac:dyDescent="0.25">
      <c r="A2469">
        <v>144</v>
      </c>
      <c r="B2469" t="s">
        <v>65</v>
      </c>
      <c r="C2469" t="s">
        <v>695</v>
      </c>
      <c r="D2469"/>
      <c r="E2469">
        <v>1</v>
      </c>
      <c r="F2469">
        <v>1</v>
      </c>
      <c r="G2469">
        <v>4</v>
      </c>
      <c r="H2469">
        <v>3</v>
      </c>
      <c r="I2469">
        <v>2</v>
      </c>
      <c r="J2469">
        <v>1</v>
      </c>
      <c r="K2469">
        <v>1</v>
      </c>
      <c r="L2469">
        <v>2</v>
      </c>
      <c r="M2469"/>
      <c r="O2469" s="101">
        <f>IF(ISBLANK(C2469),O2468,IF(COUNTIF(C$2:C2469,C2469)&gt;1,O2468,1+MAX(O2468,0)))</f>
        <v>62</v>
      </c>
      <c r="P2469" s="45">
        <f t="shared" si="858"/>
        <v>36</v>
      </c>
      <c r="Q2469" s="33" t="str">
        <f t="shared" si="859"/>
        <v/>
      </c>
      <c r="R2469" s="33">
        <f t="shared" si="860"/>
        <v>1</v>
      </c>
      <c r="S2469" s="33" t="str">
        <f t="shared" si="861"/>
        <v>144_1</v>
      </c>
      <c r="T2469" s="35" t="str">
        <f t="shared" si="862"/>
        <v>144AM</v>
      </c>
      <c r="U2469" s="35" t="str">
        <f t="shared" si="863"/>
        <v>144AMEW</v>
      </c>
      <c r="V2469" s="35" t="str">
        <f t="shared" si="857"/>
        <v>2J</v>
      </c>
      <c r="W2469" s="35" t="str">
        <f t="shared" si="850"/>
        <v>144AM2J114</v>
      </c>
      <c r="X2469" s="388">
        <f t="shared" si="851"/>
        <v>1</v>
      </c>
      <c r="Y2469" s="388">
        <f t="shared" si="852"/>
        <v>2</v>
      </c>
      <c r="Z2469" s="280" t="str">
        <f t="shared" si="843"/>
        <v/>
      </c>
      <c r="AA2469" s="280" t="str">
        <f t="shared" si="844"/>
        <v/>
      </c>
      <c r="AB2469" s="389" t="str">
        <f t="shared" si="853"/>
        <v/>
      </c>
      <c r="AC2469" s="389" t="str">
        <f t="shared" si="854"/>
        <v/>
      </c>
      <c r="AD2469" s="390" t="str">
        <f t="shared" si="845"/>
        <v/>
      </c>
      <c r="AE2469" s="282">
        <f t="shared" si="846"/>
        <v>0</v>
      </c>
      <c r="AF2469" s="359">
        <f t="shared" si="847"/>
        <v>0</v>
      </c>
      <c r="AG2469" s="280">
        <f t="shared" si="848"/>
        <v>0</v>
      </c>
      <c r="AH2469" s="280">
        <f t="shared" si="864"/>
        <v>0</v>
      </c>
      <c r="AI2469" s="280">
        <f>IF(ISBLANK(T2469),AI2468,IF(COUNTIF(T$2:T2469,T2469)&gt;1,AI2468,1+MAX(AI2468,0)))</f>
        <v>67</v>
      </c>
      <c r="AL2469" s="391" t="str">
        <f t="shared" si="855"/>
        <v/>
      </c>
      <c r="AM2469" s="391" t="str">
        <f t="shared" si="856"/>
        <v/>
      </c>
      <c r="AO2469" s="310" t="str">
        <f t="shared" si="849"/>
        <v/>
      </c>
      <c r="AP2469" s="310">
        <f>SUM(AO$1:AO2469)</f>
        <v>0</v>
      </c>
      <c r="AQ2469" s="310">
        <f>SUM(AK$2:AK2469)</f>
        <v>18</v>
      </c>
      <c r="AR2469" s="310">
        <f>COUNTA(AJ$2:AJ2469)</f>
        <v>18</v>
      </c>
      <c r="AS2469" s="312"/>
      <c r="AT2469" s="312"/>
      <c r="AU2469" s="312"/>
      <c r="AV2469" s="312"/>
      <c r="AW2469" s="312"/>
      <c r="AZ2469">
        <v>1</v>
      </c>
      <c r="BA2469">
        <v>2</v>
      </c>
    </row>
    <row r="2470" spans="1:53" x14ac:dyDescent="0.25">
      <c r="A2470">
        <v>144</v>
      </c>
      <c r="B2470" t="s">
        <v>65</v>
      </c>
      <c r="C2470" t="s">
        <v>695</v>
      </c>
      <c r="D2470"/>
      <c r="E2470">
        <v>1</v>
      </c>
      <c r="F2470">
        <v>2</v>
      </c>
      <c r="G2470">
        <v>1</v>
      </c>
      <c r="H2470">
        <v>2</v>
      </c>
      <c r="I2470">
        <v>1</v>
      </c>
      <c r="J2470">
        <v>2</v>
      </c>
      <c r="K2470">
        <v>1</v>
      </c>
      <c r="L2470">
        <v>1</v>
      </c>
      <c r="M2470"/>
      <c r="O2470" s="101">
        <f>IF(ISBLANK(C2470),O2469,IF(COUNTIF(C$2:C2470,C2470)&gt;1,O2469,1+MAX(O2469,0)))</f>
        <v>62</v>
      </c>
      <c r="P2470" s="45">
        <f t="shared" si="858"/>
        <v>36</v>
      </c>
      <c r="Q2470" s="33" t="str">
        <f t="shared" si="859"/>
        <v/>
      </c>
      <c r="R2470" s="33">
        <f t="shared" si="860"/>
        <v>2</v>
      </c>
      <c r="S2470" s="33" t="str">
        <f t="shared" si="861"/>
        <v>144_2</v>
      </c>
      <c r="T2470" s="35" t="str">
        <f t="shared" si="862"/>
        <v>144AM</v>
      </c>
      <c r="U2470" s="35" t="str">
        <f t="shared" si="863"/>
        <v>144AMNS</v>
      </c>
      <c r="V2470" s="35" t="str">
        <f t="shared" si="857"/>
        <v>2J</v>
      </c>
      <c r="W2470" s="35" t="str">
        <f t="shared" si="850"/>
        <v>144AM2J121</v>
      </c>
      <c r="X2470" s="388">
        <f t="shared" si="851"/>
        <v>1</v>
      </c>
      <c r="Y2470" s="388">
        <f t="shared" si="852"/>
        <v>1</v>
      </c>
      <c r="Z2470" s="280" t="str">
        <f t="shared" si="843"/>
        <v/>
      </c>
      <c r="AA2470" s="280" t="str">
        <f t="shared" si="844"/>
        <v/>
      </c>
      <c r="AB2470" s="389" t="str">
        <f t="shared" si="853"/>
        <v/>
      </c>
      <c r="AC2470" s="389" t="str">
        <f t="shared" si="854"/>
        <v/>
      </c>
      <c r="AD2470" s="390" t="str">
        <f t="shared" si="845"/>
        <v/>
      </c>
      <c r="AE2470" s="282">
        <f t="shared" si="846"/>
        <v>0</v>
      </c>
      <c r="AF2470" s="359">
        <f t="shared" si="847"/>
        <v>0</v>
      </c>
      <c r="AG2470" s="280">
        <f t="shared" si="848"/>
        <v>1</v>
      </c>
      <c r="AH2470" s="280">
        <f t="shared" si="864"/>
        <v>1</v>
      </c>
      <c r="AI2470" s="280">
        <f>IF(ISBLANK(T2470),AI2469,IF(COUNTIF(T$2:T2470,T2470)&gt;1,AI2469,1+MAX(AI2469,0)))</f>
        <v>67</v>
      </c>
      <c r="AL2470" s="391" t="str">
        <f t="shared" si="855"/>
        <v/>
      </c>
      <c r="AM2470" s="391" t="str">
        <f t="shared" si="856"/>
        <v/>
      </c>
      <c r="AO2470" s="310" t="str">
        <f t="shared" si="849"/>
        <v/>
      </c>
      <c r="AP2470" s="310">
        <f>SUM(AO$1:AO2470)</f>
        <v>0</v>
      </c>
      <c r="AQ2470" s="310">
        <f>SUM(AK$2:AK2470)</f>
        <v>18</v>
      </c>
      <c r="AR2470" s="310">
        <f>COUNTA(AJ$2:AJ2470)</f>
        <v>18</v>
      </c>
      <c r="AS2470" s="312"/>
      <c r="AT2470" s="312"/>
      <c r="AU2470" s="312"/>
      <c r="AV2470" s="312"/>
      <c r="AW2470" s="312"/>
      <c r="AZ2470">
        <v>1</v>
      </c>
      <c r="BA2470">
        <v>1</v>
      </c>
    </row>
    <row r="2471" spans="1:53" x14ac:dyDescent="0.25">
      <c r="A2471">
        <v>144</v>
      </c>
      <c r="B2471" t="s">
        <v>65</v>
      </c>
      <c r="C2471" t="s">
        <v>695</v>
      </c>
      <c r="D2471"/>
      <c r="E2471">
        <v>1</v>
      </c>
      <c r="F2471">
        <v>2</v>
      </c>
      <c r="G2471">
        <v>2</v>
      </c>
      <c r="H2471">
        <v>1</v>
      </c>
      <c r="I2471">
        <v>1</v>
      </c>
      <c r="J2471">
        <v>0</v>
      </c>
      <c r="K2471">
        <v>0</v>
      </c>
      <c r="L2471">
        <v>1</v>
      </c>
      <c r="M2471"/>
      <c r="O2471" s="101">
        <f>IF(ISBLANK(C2471),O2470,IF(COUNTIF(C$2:C2471,C2471)&gt;1,O2470,1+MAX(O2470,0)))</f>
        <v>62</v>
      </c>
      <c r="P2471" s="45">
        <f t="shared" si="858"/>
        <v>36</v>
      </c>
      <c r="Q2471" s="33" t="str">
        <f t="shared" si="859"/>
        <v/>
      </c>
      <c r="R2471" s="33">
        <f t="shared" si="860"/>
        <v>2</v>
      </c>
      <c r="S2471" s="33" t="str">
        <f t="shared" si="861"/>
        <v>144_2</v>
      </c>
      <c r="T2471" s="35" t="str">
        <f t="shared" si="862"/>
        <v>144AM</v>
      </c>
      <c r="U2471" s="35" t="str">
        <f t="shared" si="863"/>
        <v>144AMNS</v>
      </c>
      <c r="V2471" s="35" t="str">
        <f t="shared" si="857"/>
        <v>2J</v>
      </c>
      <c r="W2471" s="35" t="str">
        <f t="shared" si="850"/>
        <v>144AM2J122</v>
      </c>
      <c r="X2471" s="388">
        <f t="shared" si="851"/>
        <v>0</v>
      </c>
      <c r="Y2471" s="388">
        <f t="shared" si="852"/>
        <v>1</v>
      </c>
      <c r="Z2471" s="280" t="str">
        <f t="shared" si="843"/>
        <v/>
      </c>
      <c r="AA2471" s="280" t="str">
        <f t="shared" si="844"/>
        <v/>
      </c>
      <c r="AB2471" s="389" t="str">
        <f t="shared" si="853"/>
        <v/>
      </c>
      <c r="AC2471" s="389" t="str">
        <f t="shared" si="854"/>
        <v/>
      </c>
      <c r="AD2471" s="390" t="str">
        <f t="shared" si="845"/>
        <v/>
      </c>
      <c r="AE2471" s="282">
        <f t="shared" si="846"/>
        <v>0</v>
      </c>
      <c r="AF2471" s="359">
        <f t="shared" si="847"/>
        <v>0</v>
      </c>
      <c r="AG2471" s="280">
        <f t="shared" si="848"/>
        <v>1</v>
      </c>
      <c r="AH2471" s="280">
        <f t="shared" si="864"/>
        <v>1</v>
      </c>
      <c r="AI2471" s="280">
        <f>IF(ISBLANK(T2471),AI2470,IF(COUNTIF(T$2:T2471,T2471)&gt;1,AI2470,1+MAX(AI2470,0)))</f>
        <v>67</v>
      </c>
      <c r="AL2471" s="391" t="str">
        <f t="shared" si="855"/>
        <v/>
      </c>
      <c r="AM2471" s="391" t="str">
        <f t="shared" si="856"/>
        <v/>
      </c>
      <c r="AO2471" s="310" t="str">
        <f t="shared" si="849"/>
        <v/>
      </c>
      <c r="AP2471" s="310">
        <f>SUM(AO$1:AO2471)</f>
        <v>0</v>
      </c>
      <c r="AQ2471" s="310">
        <f>SUM(AK$2:AK2471)</f>
        <v>18</v>
      </c>
      <c r="AR2471" s="310">
        <f>COUNTA(AJ$2:AJ2471)</f>
        <v>18</v>
      </c>
      <c r="AS2471" s="312"/>
      <c r="AT2471" s="312"/>
      <c r="AU2471" s="312"/>
      <c r="AV2471" s="312"/>
      <c r="AW2471" s="312"/>
      <c r="AZ2471">
        <v>0</v>
      </c>
      <c r="BA2471">
        <v>1</v>
      </c>
    </row>
    <row r="2472" spans="1:53" x14ac:dyDescent="0.25">
      <c r="A2472">
        <v>144</v>
      </c>
      <c r="B2472" t="s">
        <v>65</v>
      </c>
      <c r="C2472" t="s">
        <v>695</v>
      </c>
      <c r="D2472"/>
      <c r="E2472">
        <v>1</v>
      </c>
      <c r="F2472">
        <v>2</v>
      </c>
      <c r="G2472">
        <v>3</v>
      </c>
      <c r="H2472">
        <v>2</v>
      </c>
      <c r="I2472">
        <v>1</v>
      </c>
      <c r="J2472">
        <v>1</v>
      </c>
      <c r="K2472">
        <v>0</v>
      </c>
      <c r="L2472">
        <v>1</v>
      </c>
      <c r="M2472"/>
      <c r="O2472" s="101">
        <f>IF(ISBLANK(C2472),O2471,IF(COUNTIF(C$2:C2472,C2472)&gt;1,O2471,1+MAX(O2471,0)))</f>
        <v>62</v>
      </c>
      <c r="P2472" s="45">
        <f t="shared" si="858"/>
        <v>36</v>
      </c>
      <c r="Q2472" s="33" t="str">
        <f t="shared" si="859"/>
        <v/>
      </c>
      <c r="R2472" s="33">
        <f t="shared" si="860"/>
        <v>2</v>
      </c>
      <c r="S2472" s="33" t="str">
        <f t="shared" si="861"/>
        <v>144_2</v>
      </c>
      <c r="T2472" s="35" t="str">
        <f t="shared" si="862"/>
        <v>144AM</v>
      </c>
      <c r="U2472" s="35" t="str">
        <f t="shared" si="863"/>
        <v>144AMEW</v>
      </c>
      <c r="V2472" s="35" t="str">
        <f t="shared" si="857"/>
        <v>2J</v>
      </c>
      <c r="W2472" s="35" t="str">
        <f t="shared" si="850"/>
        <v>144AM2J123</v>
      </c>
      <c r="X2472" s="388">
        <f t="shared" si="851"/>
        <v>0</v>
      </c>
      <c r="Y2472" s="388">
        <f t="shared" si="852"/>
        <v>1</v>
      </c>
      <c r="Z2472" s="280" t="str">
        <f t="shared" si="843"/>
        <v/>
      </c>
      <c r="AA2472" s="280" t="str">
        <f t="shared" si="844"/>
        <v/>
      </c>
      <c r="AB2472" s="389" t="str">
        <f t="shared" si="853"/>
        <v/>
      </c>
      <c r="AC2472" s="389" t="str">
        <f t="shared" si="854"/>
        <v/>
      </c>
      <c r="AD2472" s="390" t="str">
        <f t="shared" si="845"/>
        <v/>
      </c>
      <c r="AE2472" s="282">
        <f t="shared" si="846"/>
        <v>0</v>
      </c>
      <c r="AF2472" s="359">
        <f t="shared" si="847"/>
        <v>0</v>
      </c>
      <c r="AG2472" s="280">
        <f t="shared" si="848"/>
        <v>0</v>
      </c>
      <c r="AH2472" s="280">
        <f t="shared" si="864"/>
        <v>0</v>
      </c>
      <c r="AI2472" s="280">
        <f>IF(ISBLANK(T2472),AI2471,IF(COUNTIF(T$2:T2472,T2472)&gt;1,AI2471,1+MAX(AI2471,0)))</f>
        <v>67</v>
      </c>
      <c r="AL2472" s="391" t="str">
        <f t="shared" si="855"/>
        <v/>
      </c>
      <c r="AM2472" s="391" t="str">
        <f t="shared" si="856"/>
        <v/>
      </c>
      <c r="AO2472" s="310" t="str">
        <f t="shared" si="849"/>
        <v/>
      </c>
      <c r="AP2472" s="310">
        <f>SUM(AO$1:AO2472)</f>
        <v>0</v>
      </c>
      <c r="AQ2472" s="310">
        <f>SUM(AK$2:AK2472)</f>
        <v>18</v>
      </c>
      <c r="AR2472" s="310">
        <f>COUNTA(AJ$2:AJ2472)</f>
        <v>18</v>
      </c>
      <c r="AS2472" s="312"/>
      <c r="AT2472" s="312"/>
      <c r="AU2472" s="312"/>
      <c r="AV2472" s="312"/>
      <c r="AW2472" s="312"/>
      <c r="AZ2472">
        <v>0</v>
      </c>
      <c r="BA2472">
        <v>1</v>
      </c>
    </row>
    <row r="2473" spans="1:53" x14ac:dyDescent="0.25">
      <c r="A2473">
        <v>144</v>
      </c>
      <c r="B2473" t="s">
        <v>65</v>
      </c>
      <c r="C2473" t="s">
        <v>695</v>
      </c>
      <c r="D2473"/>
      <c r="E2473">
        <v>1</v>
      </c>
      <c r="F2473">
        <v>2</v>
      </c>
      <c r="G2473">
        <v>4</v>
      </c>
      <c r="H2473">
        <v>1</v>
      </c>
      <c r="I2473">
        <v>0</v>
      </c>
      <c r="J2473">
        <v>0</v>
      </c>
      <c r="K2473">
        <v>0</v>
      </c>
      <c r="L2473">
        <v>1</v>
      </c>
      <c r="M2473"/>
      <c r="O2473" s="101">
        <f>IF(ISBLANK(C2473),O2472,IF(COUNTIF(C$2:C2473,C2473)&gt;1,O2472,1+MAX(O2472,0)))</f>
        <v>62</v>
      </c>
      <c r="P2473" s="45">
        <f t="shared" si="858"/>
        <v>36</v>
      </c>
      <c r="Q2473" s="33" t="str">
        <f t="shared" si="859"/>
        <v/>
      </c>
      <c r="R2473" s="33">
        <f t="shared" si="860"/>
        <v>2</v>
      </c>
      <c r="S2473" s="33" t="str">
        <f t="shared" si="861"/>
        <v>144_2</v>
      </c>
      <c r="T2473" s="35" t="str">
        <f t="shared" si="862"/>
        <v>144AM</v>
      </c>
      <c r="U2473" s="35" t="str">
        <f t="shared" si="863"/>
        <v>144AMEW</v>
      </c>
      <c r="V2473" s="35" t="str">
        <f t="shared" si="857"/>
        <v>2J</v>
      </c>
      <c r="W2473" s="35" t="str">
        <f t="shared" si="850"/>
        <v>144AM2J124</v>
      </c>
      <c r="X2473" s="388">
        <f t="shared" si="851"/>
        <v>0</v>
      </c>
      <c r="Y2473" s="388">
        <f t="shared" si="852"/>
        <v>1</v>
      </c>
      <c r="Z2473" s="280" t="str">
        <f t="shared" si="843"/>
        <v/>
      </c>
      <c r="AA2473" s="280" t="str">
        <f t="shared" si="844"/>
        <v/>
      </c>
      <c r="AB2473" s="389" t="str">
        <f t="shared" si="853"/>
        <v/>
      </c>
      <c r="AC2473" s="389" t="str">
        <f t="shared" si="854"/>
        <v/>
      </c>
      <c r="AD2473" s="390" t="str">
        <f t="shared" si="845"/>
        <v/>
      </c>
      <c r="AE2473" s="282">
        <f t="shared" si="846"/>
        <v>0</v>
      </c>
      <c r="AF2473" s="359">
        <f t="shared" si="847"/>
        <v>0</v>
      </c>
      <c r="AG2473" s="280">
        <f t="shared" si="848"/>
        <v>0</v>
      </c>
      <c r="AH2473" s="280">
        <f t="shared" si="864"/>
        <v>0</v>
      </c>
      <c r="AI2473" s="280">
        <f>IF(ISBLANK(T2473),AI2472,IF(COUNTIF(T$2:T2473,T2473)&gt;1,AI2472,1+MAX(AI2472,0)))</f>
        <v>67</v>
      </c>
      <c r="AL2473" s="391" t="str">
        <f t="shared" si="855"/>
        <v/>
      </c>
      <c r="AM2473" s="391" t="str">
        <f t="shared" si="856"/>
        <v/>
      </c>
      <c r="AO2473" s="310" t="str">
        <f t="shared" si="849"/>
        <v/>
      </c>
      <c r="AP2473" s="310">
        <f>SUM(AO$1:AO2473)</f>
        <v>0</v>
      </c>
      <c r="AQ2473" s="310">
        <f>SUM(AK$2:AK2473)</f>
        <v>18</v>
      </c>
      <c r="AR2473" s="310">
        <f>COUNTA(AJ$2:AJ2473)</f>
        <v>18</v>
      </c>
      <c r="AS2473" s="312"/>
      <c r="AT2473" s="312"/>
      <c r="AU2473" s="312"/>
      <c r="AV2473" s="312"/>
      <c r="AW2473" s="312"/>
      <c r="AZ2473">
        <v>0</v>
      </c>
      <c r="BA2473">
        <v>1</v>
      </c>
    </row>
    <row r="2474" spans="1:53" x14ac:dyDescent="0.25">
      <c r="A2474">
        <v>144</v>
      </c>
      <c r="B2474" t="s">
        <v>65</v>
      </c>
      <c r="C2474" t="s">
        <v>695</v>
      </c>
      <c r="D2474"/>
      <c r="E2474">
        <v>1</v>
      </c>
      <c r="F2474">
        <v>3</v>
      </c>
      <c r="G2474">
        <v>1</v>
      </c>
      <c r="H2474">
        <v>0</v>
      </c>
      <c r="I2474">
        <v>0</v>
      </c>
      <c r="J2474">
        <v>0</v>
      </c>
      <c r="K2474">
        <v>0</v>
      </c>
      <c r="L2474">
        <v>0</v>
      </c>
      <c r="M2474"/>
      <c r="O2474" s="101">
        <f>IF(ISBLANK(C2474),O2473,IF(COUNTIF(C$2:C2474,C2474)&gt;1,O2473,1+MAX(O2473,0)))</f>
        <v>62</v>
      </c>
      <c r="P2474" s="45">
        <f t="shared" si="858"/>
        <v>36</v>
      </c>
      <c r="Q2474" s="33" t="str">
        <f t="shared" si="859"/>
        <v/>
      </c>
      <c r="R2474" s="33">
        <f t="shared" si="860"/>
        <v>3</v>
      </c>
      <c r="S2474" s="33" t="str">
        <f t="shared" si="861"/>
        <v>144_3</v>
      </c>
      <c r="T2474" s="35" t="str">
        <f t="shared" si="862"/>
        <v>144AM</v>
      </c>
      <c r="U2474" s="35" t="str">
        <f t="shared" si="863"/>
        <v>144AMNS</v>
      </c>
      <c r="V2474" s="35" t="str">
        <f t="shared" si="857"/>
        <v>2J</v>
      </c>
      <c r="W2474" s="35" t="str">
        <f t="shared" si="850"/>
        <v>144AM2J131</v>
      </c>
      <c r="X2474" s="388">
        <f t="shared" si="851"/>
        <v>0</v>
      </c>
      <c r="Y2474" s="388">
        <f t="shared" si="852"/>
        <v>0</v>
      </c>
      <c r="Z2474" s="280" t="str">
        <f t="shared" si="843"/>
        <v/>
      </c>
      <c r="AA2474" s="280" t="str">
        <f t="shared" si="844"/>
        <v/>
      </c>
      <c r="AB2474" s="389" t="str">
        <f t="shared" si="853"/>
        <v/>
      </c>
      <c r="AC2474" s="389" t="str">
        <f t="shared" si="854"/>
        <v/>
      </c>
      <c r="AD2474" s="390" t="str">
        <f t="shared" si="845"/>
        <v/>
      </c>
      <c r="AE2474" s="282">
        <f t="shared" si="846"/>
        <v>0</v>
      </c>
      <c r="AF2474" s="359">
        <f t="shared" si="847"/>
        <v>0</v>
      </c>
      <c r="AG2474" s="280">
        <f t="shared" si="848"/>
        <v>1</v>
      </c>
      <c r="AH2474" s="280">
        <f t="shared" si="864"/>
        <v>1</v>
      </c>
      <c r="AI2474" s="280">
        <f>IF(ISBLANK(T2474),AI2473,IF(COUNTIF(T$2:T2474,T2474)&gt;1,AI2473,1+MAX(AI2473,0)))</f>
        <v>67</v>
      </c>
      <c r="AL2474" s="391" t="str">
        <f t="shared" si="855"/>
        <v/>
      </c>
      <c r="AM2474" s="391" t="str">
        <f t="shared" si="856"/>
        <v/>
      </c>
      <c r="AO2474" s="310" t="str">
        <f t="shared" si="849"/>
        <v/>
      </c>
      <c r="AP2474" s="310">
        <f>SUM(AO$1:AO2474)</f>
        <v>0</v>
      </c>
      <c r="AQ2474" s="310">
        <f>SUM(AK$2:AK2474)</f>
        <v>18</v>
      </c>
      <c r="AR2474" s="310">
        <f>COUNTA(AJ$2:AJ2474)</f>
        <v>18</v>
      </c>
      <c r="AS2474" s="312"/>
      <c r="AT2474" s="312"/>
      <c r="AU2474" s="312"/>
      <c r="AV2474" s="312"/>
      <c r="AW2474" s="312"/>
      <c r="AZ2474">
        <v>0</v>
      </c>
      <c r="BA2474">
        <v>0</v>
      </c>
    </row>
    <row r="2475" spans="1:53" x14ac:dyDescent="0.25">
      <c r="A2475">
        <v>144</v>
      </c>
      <c r="B2475" t="s">
        <v>65</v>
      </c>
      <c r="C2475" t="s">
        <v>695</v>
      </c>
      <c r="D2475"/>
      <c r="E2475">
        <v>1</v>
      </c>
      <c r="F2475">
        <v>3</v>
      </c>
      <c r="G2475">
        <v>2</v>
      </c>
      <c r="H2475">
        <v>1</v>
      </c>
      <c r="I2475">
        <v>1</v>
      </c>
      <c r="J2475">
        <v>0</v>
      </c>
      <c r="K2475">
        <v>1</v>
      </c>
      <c r="L2475">
        <v>1</v>
      </c>
      <c r="M2475"/>
      <c r="O2475" s="101">
        <f>IF(ISBLANK(C2475),O2474,IF(COUNTIF(C$2:C2475,C2475)&gt;1,O2474,1+MAX(O2474,0)))</f>
        <v>62</v>
      </c>
      <c r="P2475" s="45">
        <f t="shared" si="858"/>
        <v>36</v>
      </c>
      <c r="Q2475" s="33" t="str">
        <f t="shared" si="859"/>
        <v/>
      </c>
      <c r="R2475" s="33">
        <f t="shared" si="860"/>
        <v>3</v>
      </c>
      <c r="S2475" s="33" t="str">
        <f t="shared" si="861"/>
        <v>144_3</v>
      </c>
      <c r="T2475" s="35" t="str">
        <f t="shared" si="862"/>
        <v>144AM</v>
      </c>
      <c r="U2475" s="35" t="str">
        <f t="shared" si="863"/>
        <v>144AMNS</v>
      </c>
      <c r="V2475" s="35" t="str">
        <f t="shared" si="857"/>
        <v>2J</v>
      </c>
      <c r="W2475" s="35" t="str">
        <f t="shared" si="850"/>
        <v>144AM2J132</v>
      </c>
      <c r="X2475" s="388">
        <f t="shared" si="851"/>
        <v>1</v>
      </c>
      <c r="Y2475" s="388">
        <f t="shared" si="852"/>
        <v>1</v>
      </c>
      <c r="Z2475" s="280" t="str">
        <f t="shared" si="843"/>
        <v/>
      </c>
      <c r="AA2475" s="280" t="str">
        <f t="shared" si="844"/>
        <v/>
      </c>
      <c r="AB2475" s="389" t="str">
        <f t="shared" si="853"/>
        <v/>
      </c>
      <c r="AC2475" s="389" t="str">
        <f t="shared" si="854"/>
        <v/>
      </c>
      <c r="AD2475" s="390" t="str">
        <f t="shared" si="845"/>
        <v/>
      </c>
      <c r="AE2475" s="282">
        <f t="shared" si="846"/>
        <v>0</v>
      </c>
      <c r="AF2475" s="359">
        <f t="shared" si="847"/>
        <v>0</v>
      </c>
      <c r="AG2475" s="280">
        <f t="shared" si="848"/>
        <v>1</v>
      </c>
      <c r="AH2475" s="280">
        <f t="shared" si="864"/>
        <v>1</v>
      </c>
      <c r="AI2475" s="280">
        <f>IF(ISBLANK(T2475),AI2474,IF(COUNTIF(T$2:T2475,T2475)&gt;1,AI2474,1+MAX(AI2474,0)))</f>
        <v>67</v>
      </c>
      <c r="AL2475" s="391" t="str">
        <f t="shared" si="855"/>
        <v/>
      </c>
      <c r="AM2475" s="391" t="str">
        <f t="shared" si="856"/>
        <v/>
      </c>
      <c r="AO2475" s="310" t="str">
        <f t="shared" si="849"/>
        <v/>
      </c>
      <c r="AP2475" s="310">
        <f>SUM(AO$1:AO2475)</f>
        <v>0</v>
      </c>
      <c r="AQ2475" s="310">
        <f>SUM(AK$2:AK2475)</f>
        <v>18</v>
      </c>
      <c r="AR2475" s="310">
        <f>COUNTA(AJ$2:AJ2475)</f>
        <v>18</v>
      </c>
      <c r="AS2475" s="312"/>
      <c r="AT2475" s="312"/>
      <c r="AU2475" s="312"/>
      <c r="AV2475" s="312"/>
      <c r="AW2475" s="312"/>
      <c r="AZ2475">
        <v>1</v>
      </c>
      <c r="BA2475">
        <v>1</v>
      </c>
    </row>
    <row r="2476" spans="1:53" x14ac:dyDescent="0.25">
      <c r="A2476">
        <v>144</v>
      </c>
      <c r="B2476" t="s">
        <v>65</v>
      </c>
      <c r="C2476" t="s">
        <v>695</v>
      </c>
      <c r="D2476"/>
      <c r="E2476">
        <v>1</v>
      </c>
      <c r="F2476">
        <v>3</v>
      </c>
      <c r="G2476">
        <v>3</v>
      </c>
      <c r="H2476">
        <v>1</v>
      </c>
      <c r="I2476">
        <v>0</v>
      </c>
      <c r="J2476">
        <v>0</v>
      </c>
      <c r="K2476">
        <v>0</v>
      </c>
      <c r="L2476">
        <v>1</v>
      </c>
      <c r="M2476"/>
      <c r="O2476" s="101">
        <f>IF(ISBLANK(C2476),O2475,IF(COUNTIF(C$2:C2476,C2476)&gt;1,O2475,1+MAX(O2475,0)))</f>
        <v>62</v>
      </c>
      <c r="P2476" s="45">
        <f t="shared" si="858"/>
        <v>36</v>
      </c>
      <c r="Q2476" s="33" t="str">
        <f t="shared" si="859"/>
        <v/>
      </c>
      <c r="R2476" s="33">
        <f t="shared" si="860"/>
        <v>3</v>
      </c>
      <c r="S2476" s="33" t="str">
        <f t="shared" si="861"/>
        <v>144_3</v>
      </c>
      <c r="T2476" s="35" t="str">
        <f t="shared" si="862"/>
        <v>144AM</v>
      </c>
      <c r="U2476" s="35" t="str">
        <f t="shared" si="863"/>
        <v>144AMEW</v>
      </c>
      <c r="V2476" s="35" t="str">
        <f t="shared" si="857"/>
        <v>2J</v>
      </c>
      <c r="W2476" s="35" t="str">
        <f t="shared" si="850"/>
        <v>144AM2J133</v>
      </c>
      <c r="X2476" s="388">
        <f t="shared" si="851"/>
        <v>0</v>
      </c>
      <c r="Y2476" s="388">
        <f t="shared" si="852"/>
        <v>1</v>
      </c>
      <c r="Z2476" s="280" t="str">
        <f t="shared" si="843"/>
        <v/>
      </c>
      <c r="AA2476" s="280" t="str">
        <f t="shared" si="844"/>
        <v/>
      </c>
      <c r="AB2476" s="389" t="str">
        <f t="shared" si="853"/>
        <v/>
      </c>
      <c r="AC2476" s="389" t="str">
        <f t="shared" si="854"/>
        <v/>
      </c>
      <c r="AD2476" s="390" t="str">
        <f t="shared" si="845"/>
        <v/>
      </c>
      <c r="AE2476" s="282">
        <f t="shared" si="846"/>
        <v>0</v>
      </c>
      <c r="AF2476" s="359">
        <f t="shared" si="847"/>
        <v>0</v>
      </c>
      <c r="AG2476" s="280">
        <f t="shared" si="848"/>
        <v>0</v>
      </c>
      <c r="AH2476" s="280">
        <f t="shared" si="864"/>
        <v>0</v>
      </c>
      <c r="AI2476" s="280">
        <f>IF(ISBLANK(T2476),AI2475,IF(COUNTIF(T$2:T2476,T2476)&gt;1,AI2475,1+MAX(AI2475,0)))</f>
        <v>67</v>
      </c>
      <c r="AL2476" s="391" t="str">
        <f t="shared" si="855"/>
        <v/>
      </c>
      <c r="AM2476" s="391" t="str">
        <f t="shared" si="856"/>
        <v/>
      </c>
      <c r="AO2476" s="310" t="str">
        <f t="shared" si="849"/>
        <v/>
      </c>
      <c r="AP2476" s="310">
        <f>SUM(AO$1:AO2476)</f>
        <v>0</v>
      </c>
      <c r="AQ2476" s="310">
        <f>SUM(AK$2:AK2476)</f>
        <v>18</v>
      </c>
      <c r="AR2476" s="310">
        <f>COUNTA(AJ$2:AJ2476)</f>
        <v>18</v>
      </c>
      <c r="AS2476" s="312"/>
      <c r="AT2476" s="312"/>
      <c r="AU2476" s="312"/>
      <c r="AV2476" s="312"/>
      <c r="AW2476" s="312"/>
      <c r="AZ2476">
        <v>0</v>
      </c>
      <c r="BA2476">
        <v>1</v>
      </c>
    </row>
    <row r="2477" spans="1:53" x14ac:dyDescent="0.25">
      <c r="A2477">
        <v>144</v>
      </c>
      <c r="B2477" t="s">
        <v>65</v>
      </c>
      <c r="C2477" t="s">
        <v>695</v>
      </c>
      <c r="D2477"/>
      <c r="E2477">
        <v>1</v>
      </c>
      <c r="F2477">
        <v>3</v>
      </c>
      <c r="G2477">
        <v>4</v>
      </c>
      <c r="H2477">
        <v>1</v>
      </c>
      <c r="I2477">
        <v>0</v>
      </c>
      <c r="J2477">
        <v>0</v>
      </c>
      <c r="K2477">
        <v>0</v>
      </c>
      <c r="L2477">
        <v>1</v>
      </c>
      <c r="M2477"/>
      <c r="O2477" s="101">
        <f>IF(ISBLANK(C2477),O2476,IF(COUNTIF(C$2:C2477,C2477)&gt;1,O2476,1+MAX(O2476,0)))</f>
        <v>62</v>
      </c>
      <c r="P2477" s="45">
        <f t="shared" si="858"/>
        <v>36</v>
      </c>
      <c r="Q2477" s="33" t="str">
        <f t="shared" si="859"/>
        <v/>
      </c>
      <c r="R2477" s="33">
        <f t="shared" si="860"/>
        <v>3</v>
      </c>
      <c r="S2477" s="33" t="str">
        <f t="shared" si="861"/>
        <v>144_3</v>
      </c>
      <c r="T2477" s="35" t="str">
        <f t="shared" si="862"/>
        <v>144AM</v>
      </c>
      <c r="U2477" s="35" t="str">
        <f t="shared" si="863"/>
        <v>144AMEW</v>
      </c>
      <c r="V2477" s="35" t="str">
        <f t="shared" si="857"/>
        <v>2J</v>
      </c>
      <c r="W2477" s="35" t="str">
        <f t="shared" si="850"/>
        <v>144AM2J134</v>
      </c>
      <c r="X2477" s="388">
        <f t="shared" si="851"/>
        <v>0</v>
      </c>
      <c r="Y2477" s="388">
        <f t="shared" si="852"/>
        <v>1</v>
      </c>
      <c r="Z2477" s="280" t="str">
        <f t="shared" si="843"/>
        <v/>
      </c>
      <c r="AA2477" s="280" t="str">
        <f t="shared" si="844"/>
        <v/>
      </c>
      <c r="AB2477" s="389" t="str">
        <f t="shared" si="853"/>
        <v/>
      </c>
      <c r="AC2477" s="389" t="str">
        <f t="shared" si="854"/>
        <v/>
      </c>
      <c r="AD2477" s="390" t="str">
        <f t="shared" si="845"/>
        <v/>
      </c>
      <c r="AE2477" s="282">
        <f t="shared" si="846"/>
        <v>0</v>
      </c>
      <c r="AF2477" s="359">
        <f t="shared" si="847"/>
        <v>0</v>
      </c>
      <c r="AG2477" s="280">
        <f t="shared" si="848"/>
        <v>0</v>
      </c>
      <c r="AH2477" s="280">
        <f t="shared" si="864"/>
        <v>0</v>
      </c>
      <c r="AI2477" s="280">
        <f>IF(ISBLANK(T2477),AI2476,IF(COUNTIF(T$2:T2477,T2477)&gt;1,AI2476,1+MAX(AI2476,0)))</f>
        <v>67</v>
      </c>
      <c r="AL2477" s="391" t="str">
        <f t="shared" si="855"/>
        <v/>
      </c>
      <c r="AM2477" s="391" t="str">
        <f t="shared" si="856"/>
        <v/>
      </c>
      <c r="AO2477" s="310" t="str">
        <f t="shared" si="849"/>
        <v/>
      </c>
      <c r="AP2477" s="310">
        <f>SUM(AO$1:AO2477)</f>
        <v>0</v>
      </c>
      <c r="AQ2477" s="310">
        <f>SUM(AK$2:AK2477)</f>
        <v>18</v>
      </c>
      <c r="AR2477" s="310">
        <f>COUNTA(AJ$2:AJ2477)</f>
        <v>18</v>
      </c>
      <c r="AS2477" s="312"/>
      <c r="AT2477" s="312"/>
      <c r="AU2477" s="312"/>
      <c r="AV2477" s="312"/>
      <c r="AW2477" s="312"/>
      <c r="AZ2477">
        <v>0</v>
      </c>
      <c r="BA2477">
        <v>1</v>
      </c>
    </row>
    <row r="2478" spans="1:53" x14ac:dyDescent="0.25">
      <c r="A2478">
        <v>144</v>
      </c>
      <c r="B2478" t="s">
        <v>65</v>
      </c>
      <c r="C2478" t="s">
        <v>695</v>
      </c>
      <c r="D2478"/>
      <c r="E2478">
        <v>1</v>
      </c>
      <c r="F2478">
        <v>4</v>
      </c>
      <c r="G2478">
        <v>1</v>
      </c>
      <c r="H2478">
        <v>3</v>
      </c>
      <c r="I2478">
        <v>2</v>
      </c>
      <c r="J2478">
        <v>0</v>
      </c>
      <c r="K2478">
        <v>1</v>
      </c>
      <c r="L2478">
        <v>3</v>
      </c>
      <c r="M2478"/>
      <c r="O2478" s="101">
        <f>IF(ISBLANK(C2478),O2477,IF(COUNTIF(C$2:C2478,C2478)&gt;1,O2477,1+MAX(O2477,0)))</f>
        <v>62</v>
      </c>
      <c r="P2478" s="45">
        <f t="shared" si="858"/>
        <v>36</v>
      </c>
      <c r="Q2478" s="33" t="str">
        <f t="shared" si="859"/>
        <v/>
      </c>
      <c r="R2478" s="33">
        <f t="shared" si="860"/>
        <v>4</v>
      </c>
      <c r="S2478" s="33" t="str">
        <f t="shared" si="861"/>
        <v>144_4</v>
      </c>
      <c r="T2478" s="35" t="str">
        <f t="shared" si="862"/>
        <v>144AM</v>
      </c>
      <c r="U2478" s="35" t="str">
        <f t="shared" si="863"/>
        <v>144AMNS</v>
      </c>
      <c r="V2478" s="35" t="str">
        <f t="shared" si="857"/>
        <v>2J</v>
      </c>
      <c r="W2478" s="35" t="str">
        <f t="shared" si="850"/>
        <v>144AM2J141</v>
      </c>
      <c r="X2478" s="388">
        <f t="shared" si="851"/>
        <v>1</v>
      </c>
      <c r="Y2478" s="388">
        <f t="shared" si="852"/>
        <v>3</v>
      </c>
      <c r="Z2478" s="280" t="str">
        <f t="shared" si="843"/>
        <v/>
      </c>
      <c r="AA2478" s="280" t="str">
        <f t="shared" si="844"/>
        <v/>
      </c>
      <c r="AB2478" s="389" t="str">
        <f t="shared" si="853"/>
        <v/>
      </c>
      <c r="AC2478" s="389" t="str">
        <f t="shared" si="854"/>
        <v/>
      </c>
      <c r="AD2478" s="390" t="str">
        <f t="shared" si="845"/>
        <v/>
      </c>
      <c r="AE2478" s="282">
        <f t="shared" si="846"/>
        <v>0</v>
      </c>
      <c r="AF2478" s="359">
        <f t="shared" si="847"/>
        <v>0</v>
      </c>
      <c r="AG2478" s="280">
        <f t="shared" si="848"/>
        <v>1</v>
      </c>
      <c r="AH2478" s="280">
        <f t="shared" si="864"/>
        <v>1</v>
      </c>
      <c r="AI2478" s="280">
        <f>IF(ISBLANK(T2478),AI2477,IF(COUNTIF(T$2:T2478,T2478)&gt;1,AI2477,1+MAX(AI2477,0)))</f>
        <v>67</v>
      </c>
      <c r="AL2478" s="391" t="str">
        <f t="shared" si="855"/>
        <v/>
      </c>
      <c r="AM2478" s="391" t="str">
        <f t="shared" si="856"/>
        <v/>
      </c>
      <c r="AO2478" s="310" t="str">
        <f t="shared" si="849"/>
        <v/>
      </c>
      <c r="AP2478" s="310">
        <f>SUM(AO$1:AO2478)</f>
        <v>0</v>
      </c>
      <c r="AQ2478" s="310">
        <f>SUM(AK$2:AK2478)</f>
        <v>18</v>
      </c>
      <c r="AR2478" s="310">
        <f>COUNTA(AJ$2:AJ2478)</f>
        <v>18</v>
      </c>
      <c r="AS2478" s="312"/>
      <c r="AT2478" s="312"/>
      <c r="AU2478" s="312"/>
      <c r="AV2478" s="312"/>
      <c r="AW2478" s="312"/>
      <c r="AZ2478">
        <v>1</v>
      </c>
      <c r="BA2478">
        <v>3</v>
      </c>
    </row>
    <row r="2479" spans="1:53" x14ac:dyDescent="0.25">
      <c r="A2479">
        <v>144</v>
      </c>
      <c r="B2479" t="s">
        <v>65</v>
      </c>
      <c r="C2479" t="s">
        <v>695</v>
      </c>
      <c r="D2479"/>
      <c r="E2479">
        <v>1</v>
      </c>
      <c r="F2479">
        <v>4</v>
      </c>
      <c r="G2479">
        <v>2</v>
      </c>
      <c r="H2479">
        <v>1</v>
      </c>
      <c r="I2479">
        <v>0</v>
      </c>
      <c r="J2479">
        <v>0</v>
      </c>
      <c r="K2479">
        <v>1</v>
      </c>
      <c r="L2479">
        <v>1</v>
      </c>
      <c r="M2479"/>
      <c r="O2479" s="101">
        <f>IF(ISBLANK(C2479),O2478,IF(COUNTIF(C$2:C2479,C2479)&gt;1,O2478,1+MAX(O2478,0)))</f>
        <v>62</v>
      </c>
      <c r="P2479" s="45">
        <f t="shared" si="858"/>
        <v>36</v>
      </c>
      <c r="Q2479" s="33" t="str">
        <f t="shared" si="859"/>
        <v/>
      </c>
      <c r="R2479" s="33">
        <f t="shared" si="860"/>
        <v>4</v>
      </c>
      <c r="S2479" s="33" t="str">
        <f t="shared" si="861"/>
        <v>144_4</v>
      </c>
      <c r="T2479" s="35" t="str">
        <f t="shared" si="862"/>
        <v>144AM</v>
      </c>
      <c r="U2479" s="35" t="str">
        <f t="shared" si="863"/>
        <v>144AMNS</v>
      </c>
      <c r="V2479" s="35" t="str">
        <f t="shared" si="857"/>
        <v>2J</v>
      </c>
      <c r="W2479" s="35" t="str">
        <f t="shared" si="850"/>
        <v>144AM2J142</v>
      </c>
      <c r="X2479" s="388">
        <f t="shared" si="851"/>
        <v>1</v>
      </c>
      <c r="Y2479" s="388">
        <f t="shared" si="852"/>
        <v>1</v>
      </c>
      <c r="Z2479" s="280" t="str">
        <f t="shared" si="843"/>
        <v/>
      </c>
      <c r="AA2479" s="280" t="str">
        <f t="shared" si="844"/>
        <v/>
      </c>
      <c r="AB2479" s="389" t="str">
        <f t="shared" si="853"/>
        <v/>
      </c>
      <c r="AC2479" s="389" t="str">
        <f t="shared" si="854"/>
        <v/>
      </c>
      <c r="AD2479" s="390" t="str">
        <f t="shared" si="845"/>
        <v/>
      </c>
      <c r="AE2479" s="282">
        <f t="shared" si="846"/>
        <v>0</v>
      </c>
      <c r="AF2479" s="359">
        <f t="shared" si="847"/>
        <v>0</v>
      </c>
      <c r="AG2479" s="280">
        <f t="shared" si="848"/>
        <v>1</v>
      </c>
      <c r="AH2479" s="280">
        <f t="shared" si="864"/>
        <v>1</v>
      </c>
      <c r="AI2479" s="280">
        <f>IF(ISBLANK(T2479),AI2478,IF(COUNTIF(T$2:T2479,T2479)&gt;1,AI2478,1+MAX(AI2478,0)))</f>
        <v>67</v>
      </c>
      <c r="AL2479" s="391" t="str">
        <f t="shared" si="855"/>
        <v/>
      </c>
      <c r="AM2479" s="391" t="str">
        <f t="shared" si="856"/>
        <v/>
      </c>
      <c r="AO2479" s="310" t="str">
        <f t="shared" si="849"/>
        <v/>
      </c>
      <c r="AP2479" s="310">
        <f>SUM(AO$1:AO2479)</f>
        <v>0</v>
      </c>
      <c r="AQ2479" s="310">
        <f>SUM(AK$2:AK2479)</f>
        <v>18</v>
      </c>
      <c r="AR2479" s="310">
        <f>COUNTA(AJ$2:AJ2479)</f>
        <v>18</v>
      </c>
      <c r="AS2479" s="312"/>
      <c r="AT2479" s="312"/>
      <c r="AU2479" s="312"/>
      <c r="AV2479" s="312"/>
      <c r="AW2479" s="312"/>
      <c r="AZ2479">
        <v>1</v>
      </c>
      <c r="BA2479">
        <v>1</v>
      </c>
    </row>
    <row r="2480" spans="1:53" x14ac:dyDescent="0.25">
      <c r="A2480">
        <v>144</v>
      </c>
      <c r="B2480" t="s">
        <v>65</v>
      </c>
      <c r="C2480" t="s">
        <v>695</v>
      </c>
      <c r="D2480"/>
      <c r="E2480">
        <v>1</v>
      </c>
      <c r="F2480">
        <v>4</v>
      </c>
      <c r="G2480">
        <v>3</v>
      </c>
      <c r="H2480">
        <v>1</v>
      </c>
      <c r="I2480">
        <v>0</v>
      </c>
      <c r="J2480">
        <v>0</v>
      </c>
      <c r="K2480">
        <v>0</v>
      </c>
      <c r="L2480">
        <v>1</v>
      </c>
      <c r="M2480"/>
      <c r="O2480" s="101">
        <f>IF(ISBLANK(C2480),O2479,IF(COUNTIF(C$2:C2480,C2480)&gt;1,O2479,1+MAX(O2479,0)))</f>
        <v>62</v>
      </c>
      <c r="P2480" s="45">
        <f t="shared" si="858"/>
        <v>36</v>
      </c>
      <c r="Q2480" s="33" t="str">
        <f t="shared" si="859"/>
        <v/>
      </c>
      <c r="R2480" s="33">
        <f t="shared" si="860"/>
        <v>4</v>
      </c>
      <c r="S2480" s="33" t="str">
        <f t="shared" si="861"/>
        <v>144_4</v>
      </c>
      <c r="T2480" s="35" t="str">
        <f t="shared" si="862"/>
        <v>144AM</v>
      </c>
      <c r="U2480" s="35" t="str">
        <f t="shared" si="863"/>
        <v>144AMEW</v>
      </c>
      <c r="V2480" s="35" t="str">
        <f t="shared" si="857"/>
        <v>2J</v>
      </c>
      <c r="W2480" s="35" t="str">
        <f t="shared" si="850"/>
        <v>144AM2J143</v>
      </c>
      <c r="X2480" s="388">
        <f t="shared" si="851"/>
        <v>0</v>
      </c>
      <c r="Y2480" s="388">
        <f t="shared" si="852"/>
        <v>1</v>
      </c>
      <c r="Z2480" s="280" t="str">
        <f t="shared" si="843"/>
        <v/>
      </c>
      <c r="AA2480" s="280" t="str">
        <f t="shared" si="844"/>
        <v/>
      </c>
      <c r="AB2480" s="389" t="str">
        <f t="shared" si="853"/>
        <v/>
      </c>
      <c r="AC2480" s="389" t="str">
        <f t="shared" si="854"/>
        <v/>
      </c>
      <c r="AD2480" s="390" t="str">
        <f t="shared" si="845"/>
        <v/>
      </c>
      <c r="AE2480" s="282">
        <f t="shared" si="846"/>
        <v>0</v>
      </c>
      <c r="AF2480" s="359">
        <f t="shared" si="847"/>
        <v>0</v>
      </c>
      <c r="AG2480" s="280">
        <f t="shared" si="848"/>
        <v>0</v>
      </c>
      <c r="AH2480" s="280">
        <f t="shared" si="864"/>
        <v>0</v>
      </c>
      <c r="AI2480" s="280">
        <f>IF(ISBLANK(T2480),AI2479,IF(COUNTIF(T$2:T2480,T2480)&gt;1,AI2479,1+MAX(AI2479,0)))</f>
        <v>67</v>
      </c>
      <c r="AL2480" s="391" t="str">
        <f t="shared" si="855"/>
        <v/>
      </c>
      <c r="AM2480" s="391" t="str">
        <f t="shared" si="856"/>
        <v/>
      </c>
      <c r="AO2480" s="310" t="str">
        <f t="shared" si="849"/>
        <v/>
      </c>
      <c r="AP2480" s="310">
        <f>SUM(AO$1:AO2480)</f>
        <v>0</v>
      </c>
      <c r="AQ2480" s="310">
        <f>SUM(AK$2:AK2480)</f>
        <v>18</v>
      </c>
      <c r="AR2480" s="310">
        <f>COUNTA(AJ$2:AJ2480)</f>
        <v>18</v>
      </c>
      <c r="AS2480" s="312"/>
      <c r="AT2480" s="312"/>
      <c r="AU2480" s="312"/>
      <c r="AV2480" s="312"/>
      <c r="AW2480" s="312"/>
      <c r="AZ2480">
        <v>0</v>
      </c>
      <c r="BA2480">
        <v>1</v>
      </c>
    </row>
    <row r="2481" spans="1:53" x14ac:dyDescent="0.25">
      <c r="A2481">
        <v>144</v>
      </c>
      <c r="B2481" t="s">
        <v>65</v>
      </c>
      <c r="C2481" t="s">
        <v>695</v>
      </c>
      <c r="D2481"/>
      <c r="E2481">
        <v>1</v>
      </c>
      <c r="F2481">
        <v>4</v>
      </c>
      <c r="G2481">
        <v>4</v>
      </c>
      <c r="H2481">
        <v>1</v>
      </c>
      <c r="I2481">
        <v>0</v>
      </c>
      <c r="J2481">
        <v>0</v>
      </c>
      <c r="K2481">
        <v>1</v>
      </c>
      <c r="L2481">
        <v>1</v>
      </c>
      <c r="M2481"/>
      <c r="O2481" s="101">
        <f>IF(ISBLANK(C2481),O2480,IF(COUNTIF(C$2:C2481,C2481)&gt;1,O2480,1+MAX(O2480,0)))</f>
        <v>62</v>
      </c>
      <c r="P2481" s="45">
        <f t="shared" si="858"/>
        <v>36</v>
      </c>
      <c r="Q2481" s="33" t="str">
        <f t="shared" si="859"/>
        <v/>
      </c>
      <c r="R2481" s="33">
        <f t="shared" si="860"/>
        <v>4</v>
      </c>
      <c r="S2481" s="33" t="str">
        <f t="shared" si="861"/>
        <v>144_4</v>
      </c>
      <c r="T2481" s="35" t="str">
        <f t="shared" si="862"/>
        <v>144AM</v>
      </c>
      <c r="U2481" s="35" t="str">
        <f t="shared" si="863"/>
        <v>144AMEW</v>
      </c>
      <c r="V2481" s="35" t="str">
        <f t="shared" si="857"/>
        <v>2J</v>
      </c>
      <c r="W2481" s="35" t="str">
        <f t="shared" si="850"/>
        <v>144AM2J144</v>
      </c>
      <c r="X2481" s="388">
        <f t="shared" si="851"/>
        <v>1</v>
      </c>
      <c r="Y2481" s="388">
        <f t="shared" si="852"/>
        <v>1</v>
      </c>
      <c r="Z2481" s="280" t="str">
        <f t="shared" si="843"/>
        <v/>
      </c>
      <c r="AA2481" s="280" t="str">
        <f t="shared" si="844"/>
        <v/>
      </c>
      <c r="AB2481" s="389" t="str">
        <f t="shared" si="853"/>
        <v/>
      </c>
      <c r="AC2481" s="389" t="str">
        <f t="shared" si="854"/>
        <v/>
      </c>
      <c r="AD2481" s="390" t="str">
        <f t="shared" si="845"/>
        <v/>
      </c>
      <c r="AE2481" s="282">
        <f t="shared" si="846"/>
        <v>0</v>
      </c>
      <c r="AF2481" s="359">
        <f t="shared" si="847"/>
        <v>0</v>
      </c>
      <c r="AG2481" s="280">
        <f t="shared" si="848"/>
        <v>0</v>
      </c>
      <c r="AH2481" s="280">
        <f t="shared" si="864"/>
        <v>0</v>
      </c>
      <c r="AI2481" s="280">
        <f>IF(ISBLANK(T2481),AI2480,IF(COUNTIF(T$2:T2481,T2481)&gt;1,AI2480,1+MAX(AI2480,0)))</f>
        <v>67</v>
      </c>
      <c r="AL2481" s="391" t="str">
        <f t="shared" si="855"/>
        <v/>
      </c>
      <c r="AM2481" s="391" t="str">
        <f t="shared" si="856"/>
        <v/>
      </c>
      <c r="AO2481" s="310" t="str">
        <f t="shared" si="849"/>
        <v/>
      </c>
      <c r="AP2481" s="310">
        <f>SUM(AO$1:AO2481)</f>
        <v>0</v>
      </c>
      <c r="AQ2481" s="310">
        <f>SUM(AK$2:AK2481)</f>
        <v>18</v>
      </c>
      <c r="AR2481" s="310">
        <f>COUNTA(AJ$2:AJ2481)</f>
        <v>18</v>
      </c>
      <c r="AS2481" s="312"/>
      <c r="AT2481" s="312"/>
      <c r="AU2481" s="312"/>
      <c r="AV2481" s="312"/>
      <c r="AW2481" s="312"/>
      <c r="AZ2481">
        <v>1</v>
      </c>
      <c r="BA2481">
        <v>1</v>
      </c>
    </row>
    <row r="2482" spans="1:53" x14ac:dyDescent="0.25">
      <c r="A2482">
        <v>144</v>
      </c>
      <c r="B2482" t="s">
        <v>65</v>
      </c>
      <c r="C2482" t="s">
        <v>695</v>
      </c>
      <c r="D2482"/>
      <c r="E2482">
        <v>2</v>
      </c>
      <c r="F2482">
        <v>1</v>
      </c>
      <c r="G2482">
        <v>1</v>
      </c>
      <c r="H2482">
        <v>4</v>
      </c>
      <c r="I2482">
        <v>2</v>
      </c>
      <c r="J2482">
        <v>0</v>
      </c>
      <c r="K2482">
        <v>2</v>
      </c>
      <c r="L2482">
        <v>4</v>
      </c>
      <c r="M2482"/>
      <c r="O2482" s="101">
        <f>IF(ISBLANK(C2482),O2481,IF(COUNTIF(C$2:C2482,C2482)&gt;1,O2481,1+MAX(O2481,0)))</f>
        <v>62</v>
      </c>
      <c r="P2482" s="45">
        <f t="shared" si="858"/>
        <v>36</v>
      </c>
      <c r="Q2482" s="33" t="str">
        <f t="shared" si="859"/>
        <v/>
      </c>
      <c r="R2482" s="33">
        <f t="shared" si="860"/>
        <v>5</v>
      </c>
      <c r="S2482" s="33" t="str">
        <f t="shared" si="861"/>
        <v>144_5</v>
      </c>
      <c r="T2482" s="35" t="str">
        <f t="shared" si="862"/>
        <v>144AM</v>
      </c>
      <c r="U2482" s="35" t="str">
        <f t="shared" si="863"/>
        <v>144AMNS</v>
      </c>
      <c r="V2482" s="35" t="str">
        <f t="shared" si="857"/>
        <v>2J</v>
      </c>
      <c r="W2482" s="35" t="str">
        <f t="shared" si="850"/>
        <v>144AM2J211</v>
      </c>
      <c r="X2482" s="388">
        <f t="shared" si="851"/>
        <v>2</v>
      </c>
      <c r="Y2482" s="388">
        <f t="shared" si="852"/>
        <v>4</v>
      </c>
      <c r="Z2482" s="280" t="str">
        <f t="shared" si="843"/>
        <v/>
      </c>
      <c r="AA2482" s="280" t="str">
        <f t="shared" si="844"/>
        <v/>
      </c>
      <c r="AB2482" s="389" t="str">
        <f t="shared" si="853"/>
        <v/>
      </c>
      <c r="AC2482" s="389" t="str">
        <f t="shared" si="854"/>
        <v/>
      </c>
      <c r="AD2482" s="390" t="str">
        <f t="shared" si="845"/>
        <v/>
      </c>
      <c r="AE2482" s="282">
        <f t="shared" si="846"/>
        <v>0</v>
      </c>
      <c r="AF2482" s="359">
        <f t="shared" si="847"/>
        <v>0</v>
      </c>
      <c r="AG2482" s="280">
        <f t="shared" si="848"/>
        <v>1</v>
      </c>
      <c r="AH2482" s="280">
        <f t="shared" si="864"/>
        <v>1</v>
      </c>
      <c r="AI2482" s="280">
        <f>IF(ISBLANK(T2482),AI2481,IF(COUNTIF(T$2:T2482,T2482)&gt;1,AI2481,1+MAX(AI2481,0)))</f>
        <v>67</v>
      </c>
      <c r="AL2482" s="391" t="str">
        <f t="shared" si="855"/>
        <v/>
      </c>
      <c r="AM2482" s="391" t="str">
        <f t="shared" si="856"/>
        <v/>
      </c>
      <c r="AO2482" s="310" t="str">
        <f t="shared" si="849"/>
        <v/>
      </c>
      <c r="AP2482" s="310">
        <f>SUM(AO$1:AO2482)</f>
        <v>0</v>
      </c>
      <c r="AQ2482" s="310">
        <f>SUM(AK$2:AK2482)</f>
        <v>18</v>
      </c>
      <c r="AR2482" s="310">
        <f>COUNTA(AJ$2:AJ2482)</f>
        <v>18</v>
      </c>
      <c r="AS2482" s="312"/>
      <c r="AT2482" s="312"/>
      <c r="AU2482" s="312"/>
      <c r="AV2482" s="312"/>
      <c r="AW2482" s="312"/>
      <c r="AZ2482">
        <v>2</v>
      </c>
      <c r="BA2482">
        <v>4</v>
      </c>
    </row>
    <row r="2483" spans="1:53" x14ac:dyDescent="0.25">
      <c r="A2483">
        <v>144</v>
      </c>
      <c r="B2483" t="s">
        <v>65</v>
      </c>
      <c r="C2483" t="s">
        <v>695</v>
      </c>
      <c r="D2483"/>
      <c r="E2483">
        <v>2</v>
      </c>
      <c r="F2483">
        <v>1</v>
      </c>
      <c r="G2483">
        <v>2</v>
      </c>
      <c r="H2483">
        <v>0</v>
      </c>
      <c r="I2483">
        <v>0</v>
      </c>
      <c r="J2483">
        <v>0</v>
      </c>
      <c r="K2483">
        <v>0</v>
      </c>
      <c r="L2483">
        <v>0</v>
      </c>
      <c r="M2483"/>
      <c r="O2483" s="101">
        <f>IF(ISBLANK(C2483),O2482,IF(COUNTIF(C$2:C2483,C2483)&gt;1,O2482,1+MAX(O2482,0)))</f>
        <v>62</v>
      </c>
      <c r="P2483" s="45">
        <f t="shared" si="858"/>
        <v>36</v>
      </c>
      <c r="Q2483" s="33" t="str">
        <f t="shared" si="859"/>
        <v/>
      </c>
      <c r="R2483" s="33">
        <f t="shared" si="860"/>
        <v>5</v>
      </c>
      <c r="S2483" s="33" t="str">
        <f t="shared" si="861"/>
        <v>144_5</v>
      </c>
      <c r="T2483" s="35" t="str">
        <f t="shared" si="862"/>
        <v>144AM</v>
      </c>
      <c r="U2483" s="35" t="str">
        <f t="shared" si="863"/>
        <v>144AMNS</v>
      </c>
      <c r="V2483" s="35" t="str">
        <f t="shared" si="857"/>
        <v>2J</v>
      </c>
      <c r="W2483" s="35" t="str">
        <f t="shared" si="850"/>
        <v>144AM2J212</v>
      </c>
      <c r="X2483" s="388">
        <f t="shared" si="851"/>
        <v>0</v>
      </c>
      <c r="Y2483" s="388">
        <f t="shared" si="852"/>
        <v>0</v>
      </c>
      <c r="Z2483" s="280" t="str">
        <f t="shared" si="843"/>
        <v/>
      </c>
      <c r="AA2483" s="280" t="str">
        <f t="shared" si="844"/>
        <v/>
      </c>
      <c r="AB2483" s="389" t="str">
        <f t="shared" si="853"/>
        <v/>
      </c>
      <c r="AC2483" s="389" t="str">
        <f t="shared" si="854"/>
        <v/>
      </c>
      <c r="AD2483" s="390" t="str">
        <f t="shared" si="845"/>
        <v/>
      </c>
      <c r="AE2483" s="282">
        <f t="shared" si="846"/>
        <v>0</v>
      </c>
      <c r="AF2483" s="359">
        <f t="shared" si="847"/>
        <v>0</v>
      </c>
      <c r="AG2483" s="280">
        <f t="shared" si="848"/>
        <v>1</v>
      </c>
      <c r="AH2483" s="280">
        <f t="shared" si="864"/>
        <v>1</v>
      </c>
      <c r="AI2483" s="280">
        <f>IF(ISBLANK(T2483),AI2482,IF(COUNTIF(T$2:T2483,T2483)&gt;1,AI2482,1+MAX(AI2482,0)))</f>
        <v>67</v>
      </c>
      <c r="AL2483" s="391" t="str">
        <f t="shared" si="855"/>
        <v/>
      </c>
      <c r="AM2483" s="391" t="str">
        <f t="shared" si="856"/>
        <v/>
      </c>
      <c r="AO2483" s="310" t="str">
        <f t="shared" si="849"/>
        <v/>
      </c>
      <c r="AP2483" s="310">
        <f>SUM(AO$1:AO2483)</f>
        <v>0</v>
      </c>
      <c r="AQ2483" s="310">
        <f>SUM(AK$2:AK2483)</f>
        <v>18</v>
      </c>
      <c r="AR2483" s="310">
        <f>COUNTA(AJ$2:AJ2483)</f>
        <v>18</v>
      </c>
      <c r="AS2483" s="312"/>
      <c r="AT2483" s="312"/>
      <c r="AU2483" s="312"/>
      <c r="AV2483" s="312"/>
      <c r="AW2483" s="312"/>
      <c r="AZ2483">
        <v>0</v>
      </c>
      <c r="BA2483">
        <v>0</v>
      </c>
    </row>
    <row r="2484" spans="1:53" x14ac:dyDescent="0.25">
      <c r="A2484">
        <v>144</v>
      </c>
      <c r="B2484" t="s">
        <v>65</v>
      </c>
      <c r="C2484" t="s">
        <v>695</v>
      </c>
      <c r="D2484"/>
      <c r="E2484">
        <v>2</v>
      </c>
      <c r="F2484">
        <v>1</v>
      </c>
      <c r="G2484">
        <v>3</v>
      </c>
      <c r="H2484">
        <v>3</v>
      </c>
      <c r="I2484">
        <v>0</v>
      </c>
      <c r="J2484">
        <v>0</v>
      </c>
      <c r="K2484">
        <v>1</v>
      </c>
      <c r="L2484">
        <v>3</v>
      </c>
      <c r="M2484"/>
      <c r="O2484" s="101">
        <f>IF(ISBLANK(C2484),O2483,IF(COUNTIF(C$2:C2484,C2484)&gt;1,O2483,1+MAX(O2483,0)))</f>
        <v>62</v>
      </c>
      <c r="P2484" s="45">
        <f t="shared" si="858"/>
        <v>36</v>
      </c>
      <c r="Q2484" s="33" t="str">
        <f t="shared" si="859"/>
        <v/>
      </c>
      <c r="R2484" s="33">
        <f t="shared" si="860"/>
        <v>5</v>
      </c>
      <c r="S2484" s="33" t="str">
        <f t="shared" si="861"/>
        <v>144_5</v>
      </c>
      <c r="T2484" s="35" t="str">
        <f t="shared" si="862"/>
        <v>144AM</v>
      </c>
      <c r="U2484" s="35" t="str">
        <f t="shared" si="863"/>
        <v>144AMEW</v>
      </c>
      <c r="V2484" s="35" t="str">
        <f t="shared" si="857"/>
        <v>2J</v>
      </c>
      <c r="W2484" s="35" t="str">
        <f t="shared" si="850"/>
        <v>144AM2J213</v>
      </c>
      <c r="X2484" s="388">
        <f t="shared" si="851"/>
        <v>1</v>
      </c>
      <c r="Y2484" s="388">
        <f t="shared" si="852"/>
        <v>3</v>
      </c>
      <c r="Z2484" s="280" t="str">
        <f t="shared" si="843"/>
        <v/>
      </c>
      <c r="AA2484" s="280" t="str">
        <f t="shared" si="844"/>
        <v/>
      </c>
      <c r="AB2484" s="389" t="str">
        <f t="shared" si="853"/>
        <v/>
      </c>
      <c r="AC2484" s="389" t="str">
        <f t="shared" si="854"/>
        <v/>
      </c>
      <c r="AD2484" s="390" t="str">
        <f t="shared" si="845"/>
        <v/>
      </c>
      <c r="AE2484" s="282">
        <f t="shared" si="846"/>
        <v>0</v>
      </c>
      <c r="AF2484" s="359">
        <f t="shared" si="847"/>
        <v>0</v>
      </c>
      <c r="AG2484" s="280">
        <f t="shared" si="848"/>
        <v>0</v>
      </c>
      <c r="AH2484" s="280">
        <f t="shared" si="864"/>
        <v>0</v>
      </c>
      <c r="AI2484" s="280">
        <f>IF(ISBLANK(T2484),AI2483,IF(COUNTIF(T$2:T2484,T2484)&gt;1,AI2483,1+MAX(AI2483,0)))</f>
        <v>67</v>
      </c>
      <c r="AL2484" s="391" t="str">
        <f t="shared" si="855"/>
        <v/>
      </c>
      <c r="AM2484" s="391" t="str">
        <f t="shared" si="856"/>
        <v/>
      </c>
      <c r="AO2484" s="310" t="str">
        <f t="shared" si="849"/>
        <v/>
      </c>
      <c r="AP2484" s="310">
        <f>SUM(AO$1:AO2484)</f>
        <v>0</v>
      </c>
      <c r="AQ2484" s="310">
        <f>SUM(AK$2:AK2484)</f>
        <v>18</v>
      </c>
      <c r="AR2484" s="310">
        <f>COUNTA(AJ$2:AJ2484)</f>
        <v>18</v>
      </c>
      <c r="AS2484" s="312"/>
      <c r="AT2484" s="312"/>
      <c r="AU2484" s="312"/>
      <c r="AV2484" s="312"/>
      <c r="AW2484" s="312"/>
      <c r="AZ2484">
        <v>1</v>
      </c>
      <c r="BA2484">
        <v>3</v>
      </c>
    </row>
    <row r="2485" spans="1:53" x14ac:dyDescent="0.25">
      <c r="A2485">
        <v>144</v>
      </c>
      <c r="B2485" t="s">
        <v>65</v>
      </c>
      <c r="C2485" t="s">
        <v>695</v>
      </c>
      <c r="D2485"/>
      <c r="E2485">
        <v>2</v>
      </c>
      <c r="F2485">
        <v>1</v>
      </c>
      <c r="G2485">
        <v>4</v>
      </c>
      <c r="H2485">
        <v>2</v>
      </c>
      <c r="I2485">
        <v>0</v>
      </c>
      <c r="J2485">
        <v>1</v>
      </c>
      <c r="K2485">
        <v>1</v>
      </c>
      <c r="L2485">
        <v>2</v>
      </c>
      <c r="M2485"/>
      <c r="O2485" s="101">
        <f>IF(ISBLANK(C2485),O2484,IF(COUNTIF(C$2:C2485,C2485)&gt;1,O2484,1+MAX(O2484,0)))</f>
        <v>62</v>
      </c>
      <c r="P2485" s="45">
        <f t="shared" si="858"/>
        <v>36</v>
      </c>
      <c r="Q2485" s="33" t="str">
        <f t="shared" si="859"/>
        <v/>
      </c>
      <c r="R2485" s="33">
        <f t="shared" si="860"/>
        <v>5</v>
      </c>
      <c r="S2485" s="33" t="str">
        <f t="shared" si="861"/>
        <v>144_5</v>
      </c>
      <c r="T2485" s="35" t="str">
        <f t="shared" si="862"/>
        <v>144AM</v>
      </c>
      <c r="U2485" s="35" t="str">
        <f t="shared" si="863"/>
        <v>144AMEW</v>
      </c>
      <c r="V2485" s="35" t="str">
        <f t="shared" si="857"/>
        <v>2J</v>
      </c>
      <c r="W2485" s="35" t="str">
        <f t="shared" si="850"/>
        <v>144AM2J214</v>
      </c>
      <c r="X2485" s="388">
        <f t="shared" si="851"/>
        <v>1</v>
      </c>
      <c r="Y2485" s="388">
        <f t="shared" si="852"/>
        <v>2</v>
      </c>
      <c r="Z2485" s="280" t="str">
        <f t="shared" si="843"/>
        <v/>
      </c>
      <c r="AA2485" s="280" t="str">
        <f t="shared" si="844"/>
        <v/>
      </c>
      <c r="AB2485" s="389" t="str">
        <f t="shared" si="853"/>
        <v/>
      </c>
      <c r="AC2485" s="389" t="str">
        <f t="shared" si="854"/>
        <v/>
      </c>
      <c r="AD2485" s="390" t="str">
        <f t="shared" si="845"/>
        <v/>
      </c>
      <c r="AE2485" s="282">
        <f t="shared" si="846"/>
        <v>0</v>
      </c>
      <c r="AF2485" s="359">
        <f t="shared" si="847"/>
        <v>0</v>
      </c>
      <c r="AG2485" s="280">
        <f t="shared" si="848"/>
        <v>0</v>
      </c>
      <c r="AH2485" s="280">
        <f t="shared" si="864"/>
        <v>0</v>
      </c>
      <c r="AI2485" s="280">
        <f>IF(ISBLANK(T2485),AI2484,IF(COUNTIF(T$2:T2485,T2485)&gt;1,AI2484,1+MAX(AI2484,0)))</f>
        <v>67</v>
      </c>
      <c r="AL2485" s="391" t="str">
        <f t="shared" si="855"/>
        <v/>
      </c>
      <c r="AM2485" s="391" t="str">
        <f t="shared" si="856"/>
        <v/>
      </c>
      <c r="AO2485" s="310" t="str">
        <f t="shared" si="849"/>
        <v/>
      </c>
      <c r="AP2485" s="310">
        <f>SUM(AO$1:AO2485)</f>
        <v>0</v>
      </c>
      <c r="AQ2485" s="310">
        <f>SUM(AK$2:AK2485)</f>
        <v>18</v>
      </c>
      <c r="AR2485" s="310">
        <f>COUNTA(AJ$2:AJ2485)</f>
        <v>18</v>
      </c>
      <c r="AS2485" s="312"/>
      <c r="AT2485" s="312"/>
      <c r="AU2485" s="312"/>
      <c r="AV2485" s="312"/>
      <c r="AW2485" s="312"/>
      <c r="AZ2485">
        <v>1</v>
      </c>
      <c r="BA2485">
        <v>2</v>
      </c>
    </row>
    <row r="2486" spans="1:53" x14ac:dyDescent="0.25">
      <c r="A2486">
        <v>144</v>
      </c>
      <c r="B2486" t="s">
        <v>65</v>
      </c>
      <c r="C2486" t="s">
        <v>695</v>
      </c>
      <c r="D2486"/>
      <c r="E2486">
        <v>2</v>
      </c>
      <c r="F2486">
        <v>2</v>
      </c>
      <c r="G2486">
        <v>1</v>
      </c>
      <c r="H2486">
        <v>6</v>
      </c>
      <c r="I2486">
        <v>3</v>
      </c>
      <c r="J2486">
        <v>0</v>
      </c>
      <c r="K2486">
        <v>5</v>
      </c>
      <c r="L2486">
        <v>5</v>
      </c>
      <c r="M2486"/>
      <c r="O2486" s="101">
        <f>IF(ISBLANK(C2486),O2485,IF(COUNTIF(C$2:C2486,C2486)&gt;1,O2485,1+MAX(O2485,0)))</f>
        <v>62</v>
      </c>
      <c r="P2486" s="45">
        <f t="shared" si="858"/>
        <v>36</v>
      </c>
      <c r="Q2486" s="33" t="str">
        <f t="shared" si="859"/>
        <v/>
      </c>
      <c r="R2486" s="33">
        <f t="shared" si="860"/>
        <v>6</v>
      </c>
      <c r="S2486" s="33" t="str">
        <f t="shared" si="861"/>
        <v>144_6</v>
      </c>
      <c r="T2486" s="35" t="str">
        <f t="shared" si="862"/>
        <v>144AM</v>
      </c>
      <c r="U2486" s="35" t="str">
        <f t="shared" si="863"/>
        <v>144AMNS</v>
      </c>
      <c r="V2486" s="35" t="str">
        <f t="shared" si="857"/>
        <v>2J</v>
      </c>
      <c r="W2486" s="35" t="str">
        <f t="shared" si="850"/>
        <v>144AM2J221</v>
      </c>
      <c r="X2486" s="388">
        <f t="shared" si="851"/>
        <v>5</v>
      </c>
      <c r="Y2486" s="388">
        <f t="shared" si="852"/>
        <v>5</v>
      </c>
      <c r="Z2486" s="280" t="str">
        <f t="shared" si="843"/>
        <v/>
      </c>
      <c r="AA2486" s="280" t="str">
        <f t="shared" si="844"/>
        <v/>
      </c>
      <c r="AB2486" s="389" t="str">
        <f t="shared" si="853"/>
        <v/>
      </c>
      <c r="AC2486" s="389" t="str">
        <f t="shared" si="854"/>
        <v/>
      </c>
      <c r="AD2486" s="390" t="str">
        <f t="shared" si="845"/>
        <v/>
      </c>
      <c r="AE2486" s="282">
        <f t="shared" si="846"/>
        <v>0</v>
      </c>
      <c r="AF2486" s="359">
        <f t="shared" si="847"/>
        <v>0</v>
      </c>
      <c r="AG2486" s="280">
        <f t="shared" si="848"/>
        <v>1</v>
      </c>
      <c r="AH2486" s="280">
        <f t="shared" si="864"/>
        <v>1</v>
      </c>
      <c r="AI2486" s="280">
        <f>IF(ISBLANK(T2486),AI2485,IF(COUNTIF(T$2:T2486,T2486)&gt;1,AI2485,1+MAX(AI2485,0)))</f>
        <v>67</v>
      </c>
      <c r="AL2486" s="391" t="str">
        <f t="shared" si="855"/>
        <v/>
      </c>
      <c r="AM2486" s="391" t="str">
        <f t="shared" si="856"/>
        <v/>
      </c>
      <c r="AO2486" s="310" t="str">
        <f t="shared" si="849"/>
        <v/>
      </c>
      <c r="AP2486" s="310">
        <f>SUM(AO$1:AO2486)</f>
        <v>0</v>
      </c>
      <c r="AQ2486" s="310">
        <f>SUM(AK$2:AK2486)</f>
        <v>18</v>
      </c>
      <c r="AR2486" s="310">
        <f>COUNTA(AJ$2:AJ2486)</f>
        <v>18</v>
      </c>
      <c r="AS2486" s="312"/>
      <c r="AT2486" s="312"/>
      <c r="AU2486" s="312"/>
      <c r="AV2486" s="312"/>
      <c r="AW2486" s="312"/>
      <c r="AZ2486">
        <v>5</v>
      </c>
      <c r="BA2486">
        <v>5</v>
      </c>
    </row>
    <row r="2487" spans="1:53" x14ac:dyDescent="0.25">
      <c r="A2487">
        <v>144</v>
      </c>
      <c r="B2487" t="s">
        <v>65</v>
      </c>
      <c r="C2487" t="s">
        <v>695</v>
      </c>
      <c r="D2487"/>
      <c r="E2487">
        <v>2</v>
      </c>
      <c r="F2487">
        <v>2</v>
      </c>
      <c r="G2487">
        <v>2</v>
      </c>
      <c r="H2487">
        <v>1</v>
      </c>
      <c r="I2487">
        <v>0</v>
      </c>
      <c r="J2487">
        <v>0</v>
      </c>
      <c r="K2487">
        <v>0</v>
      </c>
      <c r="L2487">
        <v>1</v>
      </c>
      <c r="M2487"/>
      <c r="O2487" s="101">
        <f>IF(ISBLANK(C2487),O2486,IF(COUNTIF(C$2:C2487,C2487)&gt;1,O2486,1+MAX(O2486,0)))</f>
        <v>62</v>
      </c>
      <c r="P2487" s="45">
        <f t="shared" si="858"/>
        <v>36</v>
      </c>
      <c r="Q2487" s="33" t="str">
        <f t="shared" si="859"/>
        <v/>
      </c>
      <c r="R2487" s="33">
        <f t="shared" si="860"/>
        <v>6</v>
      </c>
      <c r="S2487" s="33" t="str">
        <f t="shared" si="861"/>
        <v>144_6</v>
      </c>
      <c r="T2487" s="35" t="str">
        <f t="shared" si="862"/>
        <v>144AM</v>
      </c>
      <c r="U2487" s="35" t="str">
        <f t="shared" si="863"/>
        <v>144AMNS</v>
      </c>
      <c r="V2487" s="35" t="str">
        <f t="shared" si="857"/>
        <v>2J</v>
      </c>
      <c r="W2487" s="35" t="str">
        <f t="shared" si="850"/>
        <v>144AM2J222</v>
      </c>
      <c r="X2487" s="388">
        <f t="shared" si="851"/>
        <v>0</v>
      </c>
      <c r="Y2487" s="388">
        <f t="shared" si="852"/>
        <v>1</v>
      </c>
      <c r="Z2487" s="280" t="str">
        <f t="shared" si="843"/>
        <v/>
      </c>
      <c r="AA2487" s="280" t="str">
        <f t="shared" si="844"/>
        <v/>
      </c>
      <c r="AB2487" s="389" t="str">
        <f t="shared" si="853"/>
        <v/>
      </c>
      <c r="AC2487" s="389" t="str">
        <f t="shared" si="854"/>
        <v/>
      </c>
      <c r="AD2487" s="390" t="str">
        <f t="shared" si="845"/>
        <v/>
      </c>
      <c r="AE2487" s="282">
        <f t="shared" si="846"/>
        <v>0</v>
      </c>
      <c r="AF2487" s="359">
        <f t="shared" si="847"/>
        <v>0</v>
      </c>
      <c r="AG2487" s="280">
        <f t="shared" si="848"/>
        <v>1</v>
      </c>
      <c r="AH2487" s="280">
        <f t="shared" si="864"/>
        <v>1</v>
      </c>
      <c r="AI2487" s="280">
        <f>IF(ISBLANK(T2487),AI2486,IF(COUNTIF(T$2:T2487,T2487)&gt;1,AI2486,1+MAX(AI2486,0)))</f>
        <v>67</v>
      </c>
      <c r="AL2487" s="391" t="str">
        <f t="shared" si="855"/>
        <v/>
      </c>
      <c r="AM2487" s="391" t="str">
        <f t="shared" si="856"/>
        <v/>
      </c>
      <c r="AO2487" s="310" t="str">
        <f t="shared" si="849"/>
        <v/>
      </c>
      <c r="AP2487" s="310">
        <f>SUM(AO$1:AO2487)</f>
        <v>0</v>
      </c>
      <c r="AQ2487" s="310">
        <f>SUM(AK$2:AK2487)</f>
        <v>18</v>
      </c>
      <c r="AR2487" s="310">
        <f>COUNTA(AJ$2:AJ2487)</f>
        <v>18</v>
      </c>
      <c r="AS2487" s="312"/>
      <c r="AT2487" s="312"/>
      <c r="AU2487" s="312"/>
      <c r="AV2487" s="312"/>
      <c r="AW2487" s="312"/>
      <c r="AZ2487">
        <v>0</v>
      </c>
      <c r="BA2487">
        <v>1</v>
      </c>
    </row>
    <row r="2488" spans="1:53" x14ac:dyDescent="0.25">
      <c r="A2488">
        <v>144</v>
      </c>
      <c r="B2488" t="s">
        <v>65</v>
      </c>
      <c r="C2488" t="s">
        <v>695</v>
      </c>
      <c r="D2488"/>
      <c r="E2488">
        <v>2</v>
      </c>
      <c r="F2488">
        <v>2</v>
      </c>
      <c r="G2488">
        <v>3</v>
      </c>
      <c r="H2488">
        <v>3</v>
      </c>
      <c r="I2488">
        <v>0</v>
      </c>
      <c r="J2488">
        <v>1</v>
      </c>
      <c r="K2488">
        <v>1</v>
      </c>
      <c r="L2488">
        <v>3</v>
      </c>
      <c r="M2488"/>
      <c r="O2488" s="101">
        <f>IF(ISBLANK(C2488),O2487,IF(COUNTIF(C$2:C2488,C2488)&gt;1,O2487,1+MAX(O2487,0)))</f>
        <v>62</v>
      </c>
      <c r="P2488" s="45">
        <f t="shared" si="858"/>
        <v>36</v>
      </c>
      <c r="Q2488" s="33" t="str">
        <f t="shared" si="859"/>
        <v/>
      </c>
      <c r="R2488" s="33">
        <f t="shared" si="860"/>
        <v>6</v>
      </c>
      <c r="S2488" s="33" t="str">
        <f t="shared" si="861"/>
        <v>144_6</v>
      </c>
      <c r="T2488" s="35" t="str">
        <f t="shared" si="862"/>
        <v>144AM</v>
      </c>
      <c r="U2488" s="35" t="str">
        <f t="shared" si="863"/>
        <v>144AMEW</v>
      </c>
      <c r="V2488" s="35" t="str">
        <f t="shared" si="857"/>
        <v>2J</v>
      </c>
      <c r="W2488" s="35" t="str">
        <f t="shared" si="850"/>
        <v>144AM2J223</v>
      </c>
      <c r="X2488" s="388">
        <f t="shared" si="851"/>
        <v>1</v>
      </c>
      <c r="Y2488" s="388">
        <f t="shared" si="852"/>
        <v>3</v>
      </c>
      <c r="Z2488" s="280" t="str">
        <f t="shared" si="843"/>
        <v/>
      </c>
      <c r="AA2488" s="280" t="str">
        <f t="shared" si="844"/>
        <v/>
      </c>
      <c r="AB2488" s="389" t="str">
        <f t="shared" si="853"/>
        <v/>
      </c>
      <c r="AC2488" s="389" t="str">
        <f t="shared" si="854"/>
        <v/>
      </c>
      <c r="AD2488" s="390" t="str">
        <f t="shared" si="845"/>
        <v/>
      </c>
      <c r="AE2488" s="282">
        <f t="shared" si="846"/>
        <v>0</v>
      </c>
      <c r="AF2488" s="359">
        <f t="shared" si="847"/>
        <v>0</v>
      </c>
      <c r="AG2488" s="280">
        <f t="shared" si="848"/>
        <v>0</v>
      </c>
      <c r="AH2488" s="280">
        <f t="shared" si="864"/>
        <v>0</v>
      </c>
      <c r="AI2488" s="280">
        <f>IF(ISBLANK(T2488),AI2487,IF(COUNTIF(T$2:T2488,T2488)&gt;1,AI2487,1+MAX(AI2487,0)))</f>
        <v>67</v>
      </c>
      <c r="AL2488" s="391" t="str">
        <f t="shared" si="855"/>
        <v/>
      </c>
      <c r="AM2488" s="391" t="str">
        <f t="shared" si="856"/>
        <v/>
      </c>
      <c r="AO2488" s="310" t="str">
        <f t="shared" si="849"/>
        <v/>
      </c>
      <c r="AP2488" s="310">
        <f>SUM(AO$1:AO2488)</f>
        <v>0</v>
      </c>
      <c r="AQ2488" s="310">
        <f>SUM(AK$2:AK2488)</f>
        <v>18</v>
      </c>
      <c r="AR2488" s="310">
        <f>COUNTA(AJ$2:AJ2488)</f>
        <v>18</v>
      </c>
      <c r="AS2488" s="312"/>
      <c r="AT2488" s="312"/>
      <c r="AU2488" s="312"/>
      <c r="AV2488" s="312"/>
      <c r="AW2488" s="312"/>
      <c r="AZ2488">
        <v>1</v>
      </c>
      <c r="BA2488">
        <v>3</v>
      </c>
    </row>
    <row r="2489" spans="1:53" x14ac:dyDescent="0.25">
      <c r="A2489">
        <v>144</v>
      </c>
      <c r="B2489" t="s">
        <v>65</v>
      </c>
      <c r="C2489" t="s">
        <v>695</v>
      </c>
      <c r="D2489"/>
      <c r="E2489">
        <v>2</v>
      </c>
      <c r="F2489">
        <v>2</v>
      </c>
      <c r="G2489">
        <v>4</v>
      </c>
      <c r="H2489">
        <v>2</v>
      </c>
      <c r="I2489">
        <v>0</v>
      </c>
      <c r="J2489">
        <v>0</v>
      </c>
      <c r="K2489">
        <v>1</v>
      </c>
      <c r="L2489">
        <v>2</v>
      </c>
      <c r="M2489"/>
      <c r="O2489" s="101">
        <f>IF(ISBLANK(C2489),O2488,IF(COUNTIF(C$2:C2489,C2489)&gt;1,O2488,1+MAX(O2488,0)))</f>
        <v>62</v>
      </c>
      <c r="P2489" s="45">
        <f t="shared" si="858"/>
        <v>36</v>
      </c>
      <c r="Q2489" s="33" t="str">
        <f t="shared" si="859"/>
        <v/>
      </c>
      <c r="R2489" s="33">
        <f t="shared" si="860"/>
        <v>6</v>
      </c>
      <c r="S2489" s="33" t="str">
        <f t="shared" si="861"/>
        <v>144_6</v>
      </c>
      <c r="T2489" s="35" t="str">
        <f t="shared" si="862"/>
        <v>144AM</v>
      </c>
      <c r="U2489" s="35" t="str">
        <f t="shared" si="863"/>
        <v>144AMEW</v>
      </c>
      <c r="V2489" s="35" t="str">
        <f t="shared" si="857"/>
        <v>2J</v>
      </c>
      <c r="W2489" s="35" t="str">
        <f t="shared" si="850"/>
        <v>144AM2J224</v>
      </c>
      <c r="X2489" s="388">
        <f t="shared" si="851"/>
        <v>1</v>
      </c>
      <c r="Y2489" s="388">
        <f t="shared" si="852"/>
        <v>2</v>
      </c>
      <c r="Z2489" s="280" t="str">
        <f t="shared" si="843"/>
        <v/>
      </c>
      <c r="AA2489" s="280" t="str">
        <f t="shared" si="844"/>
        <v/>
      </c>
      <c r="AB2489" s="389" t="str">
        <f t="shared" si="853"/>
        <v/>
      </c>
      <c r="AC2489" s="389" t="str">
        <f t="shared" si="854"/>
        <v/>
      </c>
      <c r="AD2489" s="390" t="str">
        <f t="shared" si="845"/>
        <v/>
      </c>
      <c r="AE2489" s="282">
        <f t="shared" si="846"/>
        <v>0</v>
      </c>
      <c r="AF2489" s="359">
        <f t="shared" si="847"/>
        <v>0</v>
      </c>
      <c r="AG2489" s="280">
        <f t="shared" si="848"/>
        <v>0</v>
      </c>
      <c r="AH2489" s="280">
        <f t="shared" si="864"/>
        <v>0</v>
      </c>
      <c r="AI2489" s="280">
        <f>IF(ISBLANK(T2489),AI2488,IF(COUNTIF(T$2:T2489,T2489)&gt;1,AI2488,1+MAX(AI2488,0)))</f>
        <v>67</v>
      </c>
      <c r="AL2489" s="391" t="str">
        <f t="shared" si="855"/>
        <v/>
      </c>
      <c r="AM2489" s="391" t="str">
        <f t="shared" si="856"/>
        <v/>
      </c>
      <c r="AO2489" s="310" t="str">
        <f t="shared" si="849"/>
        <v/>
      </c>
      <c r="AP2489" s="310">
        <f>SUM(AO$1:AO2489)</f>
        <v>0</v>
      </c>
      <c r="AQ2489" s="310">
        <f>SUM(AK$2:AK2489)</f>
        <v>18</v>
      </c>
      <c r="AR2489" s="310">
        <f>COUNTA(AJ$2:AJ2489)</f>
        <v>18</v>
      </c>
      <c r="AS2489" s="312"/>
      <c r="AT2489" s="312"/>
      <c r="AU2489" s="312"/>
      <c r="AV2489" s="312"/>
      <c r="AW2489" s="312"/>
      <c r="AZ2489">
        <v>1</v>
      </c>
      <c r="BA2489">
        <v>2</v>
      </c>
    </row>
    <row r="2490" spans="1:53" x14ac:dyDescent="0.25">
      <c r="A2490">
        <v>144</v>
      </c>
      <c r="B2490" t="s">
        <v>65</v>
      </c>
      <c r="C2490" t="s">
        <v>695</v>
      </c>
      <c r="D2490"/>
      <c r="E2490">
        <v>2</v>
      </c>
      <c r="F2490">
        <v>3</v>
      </c>
      <c r="G2490">
        <v>1</v>
      </c>
      <c r="H2490">
        <v>2</v>
      </c>
      <c r="I2490">
        <v>0</v>
      </c>
      <c r="J2490">
        <v>0</v>
      </c>
      <c r="K2490">
        <v>2</v>
      </c>
      <c r="L2490">
        <v>2</v>
      </c>
      <c r="M2490"/>
      <c r="O2490" s="101">
        <f>IF(ISBLANK(C2490),O2489,IF(COUNTIF(C$2:C2490,C2490)&gt;1,O2489,1+MAX(O2489,0)))</f>
        <v>62</v>
      </c>
      <c r="P2490" s="45">
        <f t="shared" si="858"/>
        <v>36</v>
      </c>
      <c r="Q2490" s="33" t="str">
        <f t="shared" si="859"/>
        <v/>
      </c>
      <c r="R2490" s="33">
        <f t="shared" si="860"/>
        <v>7</v>
      </c>
      <c r="S2490" s="33" t="str">
        <f t="shared" si="861"/>
        <v>144_7</v>
      </c>
      <c r="T2490" s="35" t="str">
        <f t="shared" si="862"/>
        <v>144AM</v>
      </c>
      <c r="U2490" s="35" t="str">
        <f t="shared" si="863"/>
        <v>144AMNS</v>
      </c>
      <c r="V2490" s="35" t="str">
        <f t="shared" si="857"/>
        <v>2J</v>
      </c>
      <c r="W2490" s="35" t="str">
        <f t="shared" si="850"/>
        <v>144AM2J231</v>
      </c>
      <c r="X2490" s="388">
        <f t="shared" si="851"/>
        <v>2</v>
      </c>
      <c r="Y2490" s="388">
        <f t="shared" si="852"/>
        <v>2</v>
      </c>
      <c r="Z2490" s="280" t="str">
        <f t="shared" si="843"/>
        <v/>
      </c>
      <c r="AA2490" s="280" t="str">
        <f t="shared" si="844"/>
        <v/>
      </c>
      <c r="AB2490" s="389" t="str">
        <f t="shared" si="853"/>
        <v/>
      </c>
      <c r="AC2490" s="389" t="str">
        <f t="shared" si="854"/>
        <v/>
      </c>
      <c r="AD2490" s="390" t="str">
        <f t="shared" si="845"/>
        <v/>
      </c>
      <c r="AE2490" s="282">
        <f t="shared" si="846"/>
        <v>0</v>
      </c>
      <c r="AF2490" s="359">
        <f t="shared" si="847"/>
        <v>0</v>
      </c>
      <c r="AG2490" s="280">
        <f t="shared" si="848"/>
        <v>1</v>
      </c>
      <c r="AH2490" s="280">
        <f t="shared" si="864"/>
        <v>1</v>
      </c>
      <c r="AI2490" s="280">
        <f>IF(ISBLANK(T2490),AI2489,IF(COUNTIF(T$2:T2490,T2490)&gt;1,AI2489,1+MAX(AI2489,0)))</f>
        <v>67</v>
      </c>
      <c r="AL2490" s="391" t="str">
        <f t="shared" si="855"/>
        <v/>
      </c>
      <c r="AM2490" s="391" t="str">
        <f t="shared" si="856"/>
        <v/>
      </c>
      <c r="AO2490" s="310" t="str">
        <f t="shared" si="849"/>
        <v/>
      </c>
      <c r="AP2490" s="310">
        <f>SUM(AO$1:AO2490)</f>
        <v>0</v>
      </c>
      <c r="AQ2490" s="310">
        <f>SUM(AK$2:AK2490)</f>
        <v>18</v>
      </c>
      <c r="AR2490" s="310">
        <f>COUNTA(AJ$2:AJ2490)</f>
        <v>18</v>
      </c>
      <c r="AS2490" s="312"/>
      <c r="AT2490" s="312"/>
      <c r="AU2490" s="312"/>
      <c r="AV2490" s="312"/>
      <c r="AW2490" s="312"/>
      <c r="AZ2490">
        <v>2</v>
      </c>
      <c r="BA2490">
        <v>2</v>
      </c>
    </row>
    <row r="2491" spans="1:53" x14ac:dyDescent="0.25">
      <c r="A2491">
        <v>144</v>
      </c>
      <c r="B2491" t="s">
        <v>65</v>
      </c>
      <c r="C2491" t="s">
        <v>695</v>
      </c>
      <c r="D2491"/>
      <c r="E2491">
        <v>2</v>
      </c>
      <c r="F2491">
        <v>3</v>
      </c>
      <c r="G2491">
        <v>2</v>
      </c>
      <c r="H2491">
        <v>0</v>
      </c>
      <c r="I2491">
        <v>0</v>
      </c>
      <c r="J2491">
        <v>0</v>
      </c>
      <c r="K2491">
        <v>0</v>
      </c>
      <c r="L2491">
        <v>0</v>
      </c>
      <c r="M2491"/>
      <c r="O2491" s="101">
        <f>IF(ISBLANK(C2491),O2490,IF(COUNTIF(C$2:C2491,C2491)&gt;1,O2490,1+MAX(O2490,0)))</f>
        <v>62</v>
      </c>
      <c r="P2491" s="45">
        <f t="shared" si="858"/>
        <v>36</v>
      </c>
      <c r="Q2491" s="33" t="str">
        <f t="shared" si="859"/>
        <v/>
      </c>
      <c r="R2491" s="33">
        <f t="shared" si="860"/>
        <v>7</v>
      </c>
      <c r="S2491" s="33" t="str">
        <f t="shared" si="861"/>
        <v>144_7</v>
      </c>
      <c r="T2491" s="35" t="str">
        <f t="shared" si="862"/>
        <v>144AM</v>
      </c>
      <c r="U2491" s="35" t="str">
        <f t="shared" si="863"/>
        <v>144AMNS</v>
      </c>
      <c r="V2491" s="35" t="str">
        <f t="shared" si="857"/>
        <v>2J</v>
      </c>
      <c r="W2491" s="35" t="str">
        <f t="shared" si="850"/>
        <v>144AM2J232</v>
      </c>
      <c r="X2491" s="388">
        <f t="shared" si="851"/>
        <v>0</v>
      </c>
      <c r="Y2491" s="388">
        <f t="shared" si="852"/>
        <v>0</v>
      </c>
      <c r="Z2491" s="280" t="str">
        <f t="shared" si="843"/>
        <v/>
      </c>
      <c r="AA2491" s="280" t="str">
        <f t="shared" si="844"/>
        <v/>
      </c>
      <c r="AB2491" s="389" t="str">
        <f t="shared" si="853"/>
        <v/>
      </c>
      <c r="AC2491" s="389" t="str">
        <f t="shared" si="854"/>
        <v/>
      </c>
      <c r="AD2491" s="390" t="str">
        <f t="shared" si="845"/>
        <v/>
      </c>
      <c r="AE2491" s="282">
        <f t="shared" si="846"/>
        <v>0</v>
      </c>
      <c r="AF2491" s="359">
        <f t="shared" si="847"/>
        <v>0</v>
      </c>
      <c r="AG2491" s="280">
        <f t="shared" si="848"/>
        <v>1</v>
      </c>
      <c r="AH2491" s="280">
        <f t="shared" si="864"/>
        <v>1</v>
      </c>
      <c r="AI2491" s="280">
        <f>IF(ISBLANK(T2491),AI2490,IF(COUNTIF(T$2:T2491,T2491)&gt;1,AI2490,1+MAX(AI2490,0)))</f>
        <v>67</v>
      </c>
      <c r="AL2491" s="391" t="str">
        <f t="shared" si="855"/>
        <v/>
      </c>
      <c r="AM2491" s="391" t="str">
        <f t="shared" si="856"/>
        <v/>
      </c>
      <c r="AO2491" s="310" t="str">
        <f t="shared" si="849"/>
        <v/>
      </c>
      <c r="AP2491" s="310">
        <f>SUM(AO$1:AO2491)</f>
        <v>0</v>
      </c>
      <c r="AQ2491" s="310">
        <f>SUM(AK$2:AK2491)</f>
        <v>18</v>
      </c>
      <c r="AR2491" s="310">
        <f>COUNTA(AJ$2:AJ2491)</f>
        <v>18</v>
      </c>
      <c r="AS2491" s="312"/>
      <c r="AT2491" s="312"/>
      <c r="AU2491" s="312"/>
      <c r="AV2491" s="312"/>
      <c r="AW2491" s="312"/>
      <c r="AZ2491">
        <v>0</v>
      </c>
      <c r="BA2491">
        <v>0</v>
      </c>
    </row>
    <row r="2492" spans="1:53" x14ac:dyDescent="0.25">
      <c r="A2492">
        <v>144</v>
      </c>
      <c r="B2492" t="s">
        <v>65</v>
      </c>
      <c r="C2492" t="s">
        <v>695</v>
      </c>
      <c r="D2492"/>
      <c r="E2492">
        <v>2</v>
      </c>
      <c r="F2492">
        <v>3</v>
      </c>
      <c r="G2492">
        <v>3</v>
      </c>
      <c r="H2492">
        <v>5</v>
      </c>
      <c r="I2492">
        <v>3</v>
      </c>
      <c r="J2492">
        <v>2</v>
      </c>
      <c r="K2492">
        <v>0</v>
      </c>
      <c r="L2492">
        <v>3</v>
      </c>
      <c r="M2492"/>
      <c r="O2492" s="101">
        <f>IF(ISBLANK(C2492),O2491,IF(COUNTIF(C$2:C2492,C2492)&gt;1,O2491,1+MAX(O2491,0)))</f>
        <v>62</v>
      </c>
      <c r="P2492" s="45">
        <f t="shared" si="858"/>
        <v>36</v>
      </c>
      <c r="Q2492" s="33" t="str">
        <f t="shared" si="859"/>
        <v/>
      </c>
      <c r="R2492" s="33">
        <f t="shared" si="860"/>
        <v>7</v>
      </c>
      <c r="S2492" s="33" t="str">
        <f t="shared" si="861"/>
        <v>144_7</v>
      </c>
      <c r="T2492" s="35" t="str">
        <f t="shared" si="862"/>
        <v>144AM</v>
      </c>
      <c r="U2492" s="35" t="str">
        <f t="shared" si="863"/>
        <v>144AMEW</v>
      </c>
      <c r="V2492" s="35" t="str">
        <f t="shared" si="857"/>
        <v>2J</v>
      </c>
      <c r="W2492" s="35" t="str">
        <f t="shared" si="850"/>
        <v>144AM2J233</v>
      </c>
      <c r="X2492" s="388">
        <f t="shared" si="851"/>
        <v>0</v>
      </c>
      <c r="Y2492" s="388">
        <f t="shared" si="852"/>
        <v>3</v>
      </c>
      <c r="Z2492" s="280" t="str">
        <f t="shared" si="843"/>
        <v/>
      </c>
      <c r="AA2492" s="280" t="str">
        <f t="shared" si="844"/>
        <v/>
      </c>
      <c r="AB2492" s="389" t="str">
        <f t="shared" si="853"/>
        <v/>
      </c>
      <c r="AC2492" s="389" t="str">
        <f t="shared" si="854"/>
        <v/>
      </c>
      <c r="AD2492" s="390" t="str">
        <f t="shared" si="845"/>
        <v/>
      </c>
      <c r="AE2492" s="282">
        <f t="shared" si="846"/>
        <v>0</v>
      </c>
      <c r="AF2492" s="359">
        <f t="shared" si="847"/>
        <v>0</v>
      </c>
      <c r="AG2492" s="280">
        <f t="shared" si="848"/>
        <v>0</v>
      </c>
      <c r="AH2492" s="280">
        <f t="shared" si="864"/>
        <v>0</v>
      </c>
      <c r="AI2492" s="280">
        <f>IF(ISBLANK(T2492),AI2491,IF(COUNTIF(T$2:T2492,T2492)&gt;1,AI2491,1+MAX(AI2491,0)))</f>
        <v>67</v>
      </c>
      <c r="AL2492" s="391" t="str">
        <f t="shared" si="855"/>
        <v/>
      </c>
      <c r="AM2492" s="391" t="str">
        <f t="shared" si="856"/>
        <v/>
      </c>
      <c r="AO2492" s="310" t="str">
        <f t="shared" si="849"/>
        <v/>
      </c>
      <c r="AP2492" s="310">
        <f>SUM(AO$1:AO2492)</f>
        <v>0</v>
      </c>
      <c r="AQ2492" s="310">
        <f>SUM(AK$2:AK2492)</f>
        <v>18</v>
      </c>
      <c r="AR2492" s="310">
        <f>COUNTA(AJ$2:AJ2492)</f>
        <v>18</v>
      </c>
      <c r="AS2492" s="312"/>
      <c r="AT2492" s="312"/>
      <c r="AU2492" s="312"/>
      <c r="AV2492" s="312"/>
      <c r="AW2492" s="312"/>
      <c r="AZ2492">
        <v>0</v>
      </c>
      <c r="BA2492">
        <v>3</v>
      </c>
    </row>
    <row r="2493" spans="1:53" x14ac:dyDescent="0.25">
      <c r="A2493">
        <v>144</v>
      </c>
      <c r="B2493" t="s">
        <v>65</v>
      </c>
      <c r="C2493" t="s">
        <v>695</v>
      </c>
      <c r="D2493"/>
      <c r="E2493">
        <v>2</v>
      </c>
      <c r="F2493">
        <v>3</v>
      </c>
      <c r="G2493">
        <v>4</v>
      </c>
      <c r="H2493">
        <v>0</v>
      </c>
      <c r="I2493">
        <v>0</v>
      </c>
      <c r="J2493">
        <v>0</v>
      </c>
      <c r="K2493">
        <v>0</v>
      </c>
      <c r="L2493">
        <v>0</v>
      </c>
      <c r="M2493"/>
      <c r="O2493" s="101">
        <f>IF(ISBLANK(C2493),O2492,IF(COUNTIF(C$2:C2493,C2493)&gt;1,O2492,1+MAX(O2492,0)))</f>
        <v>62</v>
      </c>
      <c r="P2493" s="45">
        <f t="shared" si="858"/>
        <v>36</v>
      </c>
      <c r="Q2493" s="33" t="str">
        <f t="shared" si="859"/>
        <v/>
      </c>
      <c r="R2493" s="33">
        <f t="shared" si="860"/>
        <v>7</v>
      </c>
      <c r="S2493" s="33" t="str">
        <f t="shared" si="861"/>
        <v>144_7</v>
      </c>
      <c r="T2493" s="35" t="str">
        <f t="shared" si="862"/>
        <v>144AM</v>
      </c>
      <c r="U2493" s="35" t="str">
        <f t="shared" si="863"/>
        <v>144AMEW</v>
      </c>
      <c r="V2493" s="35" t="str">
        <f t="shared" si="857"/>
        <v>2J</v>
      </c>
      <c r="W2493" s="35" t="str">
        <f t="shared" si="850"/>
        <v>144AM2J234</v>
      </c>
      <c r="X2493" s="388">
        <f t="shared" si="851"/>
        <v>0</v>
      </c>
      <c r="Y2493" s="388">
        <f t="shared" si="852"/>
        <v>0</v>
      </c>
      <c r="Z2493" s="280" t="str">
        <f t="shared" si="843"/>
        <v/>
      </c>
      <c r="AA2493" s="280" t="str">
        <f t="shared" si="844"/>
        <v/>
      </c>
      <c r="AB2493" s="389" t="str">
        <f t="shared" si="853"/>
        <v/>
      </c>
      <c r="AC2493" s="389" t="str">
        <f t="shared" si="854"/>
        <v/>
      </c>
      <c r="AD2493" s="390" t="str">
        <f t="shared" si="845"/>
        <v/>
      </c>
      <c r="AE2493" s="282">
        <f t="shared" si="846"/>
        <v>0</v>
      </c>
      <c r="AF2493" s="359">
        <f t="shared" si="847"/>
        <v>0</v>
      </c>
      <c r="AG2493" s="280">
        <f t="shared" si="848"/>
        <v>0</v>
      </c>
      <c r="AH2493" s="280">
        <f t="shared" si="864"/>
        <v>0</v>
      </c>
      <c r="AI2493" s="280">
        <f>IF(ISBLANK(T2493),AI2492,IF(COUNTIF(T$2:T2493,T2493)&gt;1,AI2492,1+MAX(AI2492,0)))</f>
        <v>67</v>
      </c>
      <c r="AL2493" s="391" t="str">
        <f t="shared" si="855"/>
        <v/>
      </c>
      <c r="AM2493" s="391" t="str">
        <f t="shared" si="856"/>
        <v/>
      </c>
      <c r="AO2493" s="310" t="str">
        <f t="shared" si="849"/>
        <v/>
      </c>
      <c r="AP2493" s="310">
        <f>SUM(AO$1:AO2493)</f>
        <v>0</v>
      </c>
      <c r="AQ2493" s="310">
        <f>SUM(AK$2:AK2493)</f>
        <v>18</v>
      </c>
      <c r="AR2493" s="310">
        <f>COUNTA(AJ$2:AJ2493)</f>
        <v>18</v>
      </c>
      <c r="AS2493" s="312"/>
      <c r="AT2493" s="312"/>
      <c r="AU2493" s="312"/>
      <c r="AV2493" s="312"/>
      <c r="AW2493" s="312"/>
      <c r="AZ2493">
        <v>0</v>
      </c>
      <c r="BA2493">
        <v>0</v>
      </c>
    </row>
    <row r="2494" spans="1:53" x14ac:dyDescent="0.25">
      <c r="A2494">
        <v>144</v>
      </c>
      <c r="B2494" t="s">
        <v>65</v>
      </c>
      <c r="C2494" t="s">
        <v>695</v>
      </c>
      <c r="D2494"/>
      <c r="E2494">
        <v>2</v>
      </c>
      <c r="F2494">
        <v>4</v>
      </c>
      <c r="G2494">
        <v>1</v>
      </c>
      <c r="H2494">
        <v>1</v>
      </c>
      <c r="I2494">
        <v>0</v>
      </c>
      <c r="J2494">
        <v>1</v>
      </c>
      <c r="K2494">
        <v>1</v>
      </c>
      <c r="L2494">
        <v>1</v>
      </c>
      <c r="M2494"/>
      <c r="O2494" s="101">
        <f>IF(ISBLANK(C2494),O2493,IF(COUNTIF(C$2:C2494,C2494)&gt;1,O2493,1+MAX(O2493,0)))</f>
        <v>62</v>
      </c>
      <c r="P2494" s="45">
        <f t="shared" si="858"/>
        <v>36</v>
      </c>
      <c r="Q2494" s="33" t="str">
        <f t="shared" si="859"/>
        <v/>
      </c>
      <c r="R2494" s="33">
        <f t="shared" si="860"/>
        <v>8</v>
      </c>
      <c r="S2494" s="33" t="str">
        <f t="shared" si="861"/>
        <v>144_8</v>
      </c>
      <c r="T2494" s="35" t="str">
        <f t="shared" si="862"/>
        <v>144AM</v>
      </c>
      <c r="U2494" s="35" t="str">
        <f t="shared" si="863"/>
        <v>144AMNS</v>
      </c>
      <c r="V2494" s="35" t="str">
        <f t="shared" si="857"/>
        <v>2J</v>
      </c>
      <c r="W2494" s="35" t="str">
        <f t="shared" si="850"/>
        <v>144AM2J241</v>
      </c>
      <c r="X2494" s="388">
        <f t="shared" si="851"/>
        <v>1</v>
      </c>
      <c r="Y2494" s="388">
        <f t="shared" si="852"/>
        <v>1</v>
      </c>
      <c r="Z2494" s="280" t="str">
        <f t="shared" si="843"/>
        <v/>
      </c>
      <c r="AA2494" s="280" t="str">
        <f t="shared" si="844"/>
        <v/>
      </c>
      <c r="AB2494" s="389" t="str">
        <f t="shared" si="853"/>
        <v/>
      </c>
      <c r="AC2494" s="389" t="str">
        <f t="shared" si="854"/>
        <v/>
      </c>
      <c r="AD2494" s="390" t="str">
        <f t="shared" si="845"/>
        <v/>
      </c>
      <c r="AE2494" s="282">
        <f t="shared" si="846"/>
        <v>0</v>
      </c>
      <c r="AF2494" s="359">
        <f t="shared" si="847"/>
        <v>0</v>
      </c>
      <c r="AG2494" s="280">
        <f t="shared" si="848"/>
        <v>1</v>
      </c>
      <c r="AH2494" s="280">
        <f t="shared" si="864"/>
        <v>1</v>
      </c>
      <c r="AI2494" s="280">
        <f>IF(ISBLANK(T2494),AI2493,IF(COUNTIF(T$2:T2494,T2494)&gt;1,AI2493,1+MAX(AI2493,0)))</f>
        <v>67</v>
      </c>
      <c r="AL2494" s="391" t="str">
        <f t="shared" si="855"/>
        <v/>
      </c>
      <c r="AM2494" s="391" t="str">
        <f t="shared" si="856"/>
        <v/>
      </c>
      <c r="AO2494" s="310" t="str">
        <f t="shared" si="849"/>
        <v/>
      </c>
      <c r="AP2494" s="310">
        <f>SUM(AO$1:AO2494)</f>
        <v>0</v>
      </c>
      <c r="AQ2494" s="310">
        <f>SUM(AK$2:AK2494)</f>
        <v>18</v>
      </c>
      <c r="AR2494" s="310">
        <f>COUNTA(AJ$2:AJ2494)</f>
        <v>18</v>
      </c>
      <c r="AS2494" s="312"/>
      <c r="AT2494" s="312"/>
      <c r="AU2494" s="312"/>
      <c r="AV2494" s="312"/>
      <c r="AW2494" s="312"/>
      <c r="AZ2494">
        <v>1</v>
      </c>
      <c r="BA2494">
        <v>1</v>
      </c>
    </row>
    <row r="2495" spans="1:53" x14ac:dyDescent="0.25">
      <c r="A2495">
        <v>144</v>
      </c>
      <c r="B2495" t="s">
        <v>65</v>
      </c>
      <c r="C2495" t="s">
        <v>695</v>
      </c>
      <c r="D2495"/>
      <c r="E2495">
        <v>2</v>
      </c>
      <c r="F2495">
        <v>4</v>
      </c>
      <c r="G2495">
        <v>2</v>
      </c>
      <c r="H2495">
        <v>2</v>
      </c>
      <c r="I2495">
        <v>0</v>
      </c>
      <c r="J2495">
        <v>1</v>
      </c>
      <c r="K2495">
        <v>1</v>
      </c>
      <c r="L2495">
        <v>1</v>
      </c>
      <c r="M2495"/>
      <c r="O2495" s="101">
        <f>IF(ISBLANK(C2495),O2494,IF(COUNTIF(C$2:C2495,C2495)&gt;1,O2494,1+MAX(O2494,0)))</f>
        <v>62</v>
      </c>
      <c r="P2495" s="45">
        <f t="shared" si="858"/>
        <v>36</v>
      </c>
      <c r="Q2495" s="33" t="str">
        <f t="shared" si="859"/>
        <v/>
      </c>
      <c r="R2495" s="33">
        <f t="shared" si="860"/>
        <v>8</v>
      </c>
      <c r="S2495" s="33" t="str">
        <f t="shared" si="861"/>
        <v>144_8</v>
      </c>
      <c r="T2495" s="35" t="str">
        <f t="shared" si="862"/>
        <v>144AM</v>
      </c>
      <c r="U2495" s="35" t="str">
        <f t="shared" si="863"/>
        <v>144AMNS</v>
      </c>
      <c r="V2495" s="35" t="str">
        <f t="shared" si="857"/>
        <v>2J</v>
      </c>
      <c r="W2495" s="35" t="str">
        <f t="shared" si="850"/>
        <v>144AM2J242</v>
      </c>
      <c r="X2495" s="388">
        <f t="shared" si="851"/>
        <v>1</v>
      </c>
      <c r="Y2495" s="388">
        <f t="shared" si="852"/>
        <v>1</v>
      </c>
      <c r="Z2495" s="280" t="str">
        <f t="shared" si="843"/>
        <v/>
      </c>
      <c r="AA2495" s="280" t="str">
        <f t="shared" si="844"/>
        <v/>
      </c>
      <c r="AB2495" s="389" t="str">
        <f t="shared" si="853"/>
        <v/>
      </c>
      <c r="AC2495" s="389" t="str">
        <f t="shared" si="854"/>
        <v/>
      </c>
      <c r="AD2495" s="390" t="str">
        <f t="shared" si="845"/>
        <v/>
      </c>
      <c r="AE2495" s="282">
        <f t="shared" si="846"/>
        <v>0</v>
      </c>
      <c r="AF2495" s="359">
        <f t="shared" si="847"/>
        <v>0</v>
      </c>
      <c r="AG2495" s="280">
        <f t="shared" si="848"/>
        <v>1</v>
      </c>
      <c r="AH2495" s="280">
        <f t="shared" si="864"/>
        <v>1</v>
      </c>
      <c r="AI2495" s="280">
        <f>IF(ISBLANK(T2495),AI2494,IF(COUNTIF(T$2:T2495,T2495)&gt;1,AI2494,1+MAX(AI2494,0)))</f>
        <v>67</v>
      </c>
      <c r="AL2495" s="391" t="str">
        <f t="shared" si="855"/>
        <v/>
      </c>
      <c r="AM2495" s="391" t="str">
        <f t="shared" si="856"/>
        <v/>
      </c>
      <c r="AO2495" s="310" t="str">
        <f t="shared" si="849"/>
        <v/>
      </c>
      <c r="AP2495" s="310">
        <f>SUM(AO$1:AO2495)</f>
        <v>0</v>
      </c>
      <c r="AQ2495" s="310">
        <f>SUM(AK$2:AK2495)</f>
        <v>18</v>
      </c>
      <c r="AR2495" s="310">
        <f>COUNTA(AJ$2:AJ2495)</f>
        <v>18</v>
      </c>
      <c r="AS2495" s="312"/>
      <c r="AT2495" s="312"/>
      <c r="AU2495" s="312"/>
      <c r="AV2495" s="312"/>
      <c r="AW2495" s="312"/>
      <c r="AZ2495">
        <v>1</v>
      </c>
      <c r="BA2495">
        <v>1</v>
      </c>
    </row>
    <row r="2496" spans="1:53" x14ac:dyDescent="0.25">
      <c r="A2496">
        <v>144</v>
      </c>
      <c r="B2496" t="s">
        <v>65</v>
      </c>
      <c r="C2496" t="s">
        <v>695</v>
      </c>
      <c r="D2496"/>
      <c r="E2496">
        <v>2</v>
      </c>
      <c r="F2496">
        <v>4</v>
      </c>
      <c r="G2496">
        <v>3</v>
      </c>
      <c r="H2496">
        <v>3</v>
      </c>
      <c r="I2496">
        <v>0</v>
      </c>
      <c r="J2496">
        <v>1</v>
      </c>
      <c r="K2496">
        <v>1</v>
      </c>
      <c r="L2496">
        <v>2</v>
      </c>
      <c r="M2496"/>
      <c r="O2496" s="101">
        <f>IF(ISBLANK(C2496),O2495,IF(COUNTIF(C$2:C2496,C2496)&gt;1,O2495,1+MAX(O2495,0)))</f>
        <v>62</v>
      </c>
      <c r="P2496" s="45">
        <f t="shared" si="858"/>
        <v>36</v>
      </c>
      <c r="Q2496" s="33" t="str">
        <f t="shared" si="859"/>
        <v/>
      </c>
      <c r="R2496" s="33">
        <f t="shared" si="860"/>
        <v>8</v>
      </c>
      <c r="S2496" s="33" t="str">
        <f t="shared" si="861"/>
        <v>144_8</v>
      </c>
      <c r="T2496" s="35" t="str">
        <f t="shared" si="862"/>
        <v>144AM</v>
      </c>
      <c r="U2496" s="35" t="str">
        <f t="shared" si="863"/>
        <v>144AMEW</v>
      </c>
      <c r="V2496" s="35" t="str">
        <f t="shared" si="857"/>
        <v>2J</v>
      </c>
      <c r="W2496" s="35" t="str">
        <f t="shared" si="850"/>
        <v>144AM2J243</v>
      </c>
      <c r="X2496" s="388">
        <f t="shared" si="851"/>
        <v>1</v>
      </c>
      <c r="Y2496" s="388">
        <f t="shared" si="852"/>
        <v>2</v>
      </c>
      <c r="Z2496" s="280" t="str">
        <f t="shared" si="843"/>
        <v/>
      </c>
      <c r="AA2496" s="280" t="str">
        <f t="shared" si="844"/>
        <v/>
      </c>
      <c r="AB2496" s="389" t="str">
        <f t="shared" si="853"/>
        <v/>
      </c>
      <c r="AC2496" s="389" t="str">
        <f t="shared" si="854"/>
        <v/>
      </c>
      <c r="AD2496" s="390" t="str">
        <f t="shared" si="845"/>
        <v/>
      </c>
      <c r="AE2496" s="282">
        <f t="shared" si="846"/>
        <v>0</v>
      </c>
      <c r="AF2496" s="359">
        <f t="shared" si="847"/>
        <v>0</v>
      </c>
      <c r="AG2496" s="280">
        <f t="shared" si="848"/>
        <v>0</v>
      </c>
      <c r="AH2496" s="280">
        <f t="shared" si="864"/>
        <v>0</v>
      </c>
      <c r="AI2496" s="280">
        <f>IF(ISBLANK(T2496),AI2495,IF(COUNTIF(T$2:T2496,T2496)&gt;1,AI2495,1+MAX(AI2495,0)))</f>
        <v>67</v>
      </c>
      <c r="AL2496" s="391" t="str">
        <f t="shared" si="855"/>
        <v/>
      </c>
      <c r="AM2496" s="391" t="str">
        <f t="shared" si="856"/>
        <v/>
      </c>
      <c r="AO2496" s="310" t="str">
        <f t="shared" si="849"/>
        <v/>
      </c>
      <c r="AP2496" s="310">
        <f>SUM(AO$1:AO2496)</f>
        <v>0</v>
      </c>
      <c r="AQ2496" s="310">
        <f>SUM(AK$2:AK2496)</f>
        <v>18</v>
      </c>
      <c r="AR2496" s="310">
        <f>COUNTA(AJ$2:AJ2496)</f>
        <v>18</v>
      </c>
      <c r="AS2496" s="312"/>
      <c r="AT2496" s="312"/>
      <c r="AU2496" s="312"/>
      <c r="AV2496" s="312"/>
      <c r="AW2496" s="312"/>
      <c r="AZ2496">
        <v>1</v>
      </c>
      <c r="BA2496">
        <v>2</v>
      </c>
    </row>
    <row r="2497" spans="1:53" x14ac:dyDescent="0.25">
      <c r="A2497">
        <v>144</v>
      </c>
      <c r="B2497" t="s">
        <v>65</v>
      </c>
      <c r="C2497" t="s">
        <v>695</v>
      </c>
      <c r="D2497"/>
      <c r="E2497">
        <v>2</v>
      </c>
      <c r="F2497">
        <v>4</v>
      </c>
      <c r="G2497">
        <v>4</v>
      </c>
      <c r="H2497">
        <v>1</v>
      </c>
      <c r="I2497">
        <v>0</v>
      </c>
      <c r="J2497">
        <v>1</v>
      </c>
      <c r="K2497">
        <v>0</v>
      </c>
      <c r="L2497">
        <v>0</v>
      </c>
      <c r="M2497"/>
      <c r="O2497" s="101">
        <f>IF(ISBLANK(C2497),O2496,IF(COUNTIF(C$2:C2497,C2497)&gt;1,O2496,1+MAX(O2496,0)))</f>
        <v>62</v>
      </c>
      <c r="P2497" s="45">
        <f t="shared" si="858"/>
        <v>36</v>
      </c>
      <c r="Q2497" s="33" t="str">
        <f t="shared" si="859"/>
        <v/>
      </c>
      <c r="R2497" s="33">
        <f t="shared" si="860"/>
        <v>8</v>
      </c>
      <c r="S2497" s="33" t="str">
        <f t="shared" si="861"/>
        <v>144_8</v>
      </c>
      <c r="T2497" s="35" t="str">
        <f t="shared" si="862"/>
        <v>144AM</v>
      </c>
      <c r="U2497" s="35" t="str">
        <f t="shared" si="863"/>
        <v>144AMEW</v>
      </c>
      <c r="V2497" s="35" t="str">
        <f t="shared" si="857"/>
        <v>2J</v>
      </c>
      <c r="W2497" s="35" t="str">
        <f t="shared" si="850"/>
        <v>144AM2J244</v>
      </c>
      <c r="X2497" s="388">
        <f t="shared" si="851"/>
        <v>0</v>
      </c>
      <c r="Y2497" s="388">
        <f t="shared" si="852"/>
        <v>0</v>
      </c>
      <c r="Z2497" s="280" t="str">
        <f t="shared" si="843"/>
        <v/>
      </c>
      <c r="AA2497" s="280" t="str">
        <f t="shared" si="844"/>
        <v/>
      </c>
      <c r="AB2497" s="389" t="str">
        <f t="shared" si="853"/>
        <v/>
      </c>
      <c r="AC2497" s="389" t="str">
        <f t="shared" si="854"/>
        <v/>
      </c>
      <c r="AD2497" s="390" t="str">
        <f t="shared" si="845"/>
        <v/>
      </c>
      <c r="AE2497" s="282">
        <f t="shared" si="846"/>
        <v>0</v>
      </c>
      <c r="AF2497" s="359">
        <f t="shared" si="847"/>
        <v>0</v>
      </c>
      <c r="AG2497" s="280">
        <f t="shared" si="848"/>
        <v>0</v>
      </c>
      <c r="AH2497" s="280">
        <f t="shared" si="864"/>
        <v>0</v>
      </c>
      <c r="AI2497" s="280">
        <f>IF(ISBLANK(T2497),AI2496,IF(COUNTIF(T$2:T2497,T2497)&gt;1,AI2496,1+MAX(AI2496,0)))</f>
        <v>67</v>
      </c>
      <c r="AL2497" s="391" t="str">
        <f t="shared" si="855"/>
        <v/>
      </c>
      <c r="AM2497" s="391" t="str">
        <f t="shared" si="856"/>
        <v/>
      </c>
      <c r="AO2497" s="310" t="str">
        <f t="shared" si="849"/>
        <v/>
      </c>
      <c r="AP2497" s="310">
        <f>SUM(AO$1:AO2497)</f>
        <v>0</v>
      </c>
      <c r="AQ2497" s="310">
        <f>SUM(AK$2:AK2497)</f>
        <v>18</v>
      </c>
      <c r="AR2497" s="310">
        <f>COUNTA(AJ$2:AJ2497)</f>
        <v>18</v>
      </c>
      <c r="AS2497" s="312"/>
      <c r="AT2497" s="312"/>
      <c r="AU2497" s="312"/>
      <c r="AV2497" s="312"/>
      <c r="AW2497" s="312"/>
      <c r="AZ2497">
        <v>0</v>
      </c>
      <c r="BA2497">
        <v>0</v>
      </c>
    </row>
    <row r="2498" spans="1:53" x14ac:dyDescent="0.25">
      <c r="A2498">
        <v>144</v>
      </c>
      <c r="B2498" t="s">
        <v>66</v>
      </c>
      <c r="C2498" t="s">
        <v>973</v>
      </c>
      <c r="D2498"/>
      <c r="E2498">
        <v>1</v>
      </c>
      <c r="F2498">
        <v>1</v>
      </c>
      <c r="G2498">
        <v>1</v>
      </c>
      <c r="H2498">
        <v>2</v>
      </c>
      <c r="I2498">
        <v>0</v>
      </c>
      <c r="J2498">
        <v>2</v>
      </c>
      <c r="K2498">
        <v>0</v>
      </c>
      <c r="L2498">
        <v>1</v>
      </c>
      <c r="M2498"/>
      <c r="O2498" s="101">
        <f>IF(ISBLANK(C2498),O2497,IF(COUNTIF(C$2:C2498,C2498)&gt;1,O2497,1+MAX(O2497,0)))</f>
        <v>63</v>
      </c>
      <c r="P2498" s="45">
        <f t="shared" si="858"/>
        <v>36</v>
      </c>
      <c r="Q2498" s="33" t="str">
        <f t="shared" si="859"/>
        <v/>
      </c>
      <c r="R2498" s="33">
        <f t="shared" si="860"/>
        <v>9</v>
      </c>
      <c r="S2498" s="33" t="str">
        <f t="shared" si="861"/>
        <v>144_9</v>
      </c>
      <c r="T2498" s="35" t="str">
        <f t="shared" si="862"/>
        <v>144PM</v>
      </c>
      <c r="U2498" s="35" t="str">
        <f t="shared" si="863"/>
        <v>144PMNS</v>
      </c>
      <c r="V2498" s="35" t="str">
        <f t="shared" si="857"/>
        <v>2K</v>
      </c>
      <c r="W2498" s="35" t="str">
        <f t="shared" si="850"/>
        <v>144PM2K111</v>
      </c>
      <c r="X2498" s="388">
        <f t="shared" si="851"/>
        <v>0</v>
      </c>
      <c r="Y2498" s="388">
        <f t="shared" si="852"/>
        <v>1</v>
      </c>
      <c r="Z2498" s="280" t="str">
        <f t="shared" ref="Z2498:Z2561" si="865">IF(I2498&gt;$H2498,1,"")</f>
        <v/>
      </c>
      <c r="AA2498" s="280" t="str">
        <f t="shared" ref="AA2498:AA2561" si="866">IF(J2498&gt;$H2498,1,"")</f>
        <v/>
      </c>
      <c r="AB2498" s="389" t="str">
        <f t="shared" si="853"/>
        <v/>
      </c>
      <c r="AC2498" s="389" t="str">
        <f t="shared" si="854"/>
        <v/>
      </c>
      <c r="AD2498" s="390" t="str">
        <f t="shared" ref="AD2498:AD2561" si="867">IF(ISERROR(MATCH(A2498&amp;"_"&amp;G2498,Sidewalk_ignore,0)),"",1)</f>
        <v/>
      </c>
      <c r="AE2498" s="282">
        <f t="shared" ref="AE2498:AE2561" si="868">IF(AND(ISNUMBER($G2498),$B2498="AM"),INDEX(CordonIn,MATCH($A2498,loc_ID,0),$G2498),0)</f>
        <v>0</v>
      </c>
      <c r="AF2498" s="359">
        <f t="shared" ref="AF2498:AF2561" si="869">IF(AND(ISNUMBER($G2498),$B2498="PM"),INDEX(CordonIn,MATCH($A2498,loc_ID,0),VLOOKUP($G2498,Reverse_dir,2,FALSE)),0)</f>
        <v>0</v>
      </c>
      <c r="AG2498" s="280">
        <f t="shared" ref="AG2498:AG2561" si="870">IF(AND(ISNUMBER($G2498),$B2498="AM"),INDEX(Lane,MATCH($A2498,loc_ID,0),$G2498),0)</f>
        <v>0</v>
      </c>
      <c r="AH2498" s="280">
        <f t="shared" si="864"/>
        <v>0</v>
      </c>
      <c r="AI2498" s="280">
        <f>IF(ISBLANK(T2498),AI2497,IF(COUNTIF(T$2:T2498,T2498)&gt;1,AI2497,1+MAX(AI2497,0)))</f>
        <v>68</v>
      </c>
      <c r="AL2498" s="391" t="str">
        <f t="shared" si="855"/>
        <v/>
      </c>
      <c r="AM2498" s="391" t="str">
        <f t="shared" si="856"/>
        <v/>
      </c>
      <c r="AO2498" s="310" t="str">
        <f t="shared" ref="AO2498:AO2561" si="871">IF(SUM(Z2498:AC2498)&gt;0,1,"")</f>
        <v/>
      </c>
      <c r="AP2498" s="310">
        <f>SUM(AO$1:AO2498)</f>
        <v>0</v>
      </c>
      <c r="AQ2498" s="310">
        <f>SUM(AK$2:AK2498)</f>
        <v>18</v>
      </c>
      <c r="AR2498" s="310">
        <f>COUNTA(AJ$2:AJ2498)</f>
        <v>18</v>
      </c>
      <c r="AS2498" s="312"/>
      <c r="AT2498" s="312"/>
      <c r="AU2498" s="312"/>
      <c r="AV2498" s="312"/>
      <c r="AW2498" s="312"/>
      <c r="AZ2498">
        <v>0</v>
      </c>
      <c r="BA2498">
        <v>1</v>
      </c>
    </row>
    <row r="2499" spans="1:53" x14ac:dyDescent="0.25">
      <c r="A2499">
        <v>144</v>
      </c>
      <c r="B2499" t="s">
        <v>66</v>
      </c>
      <c r="C2499" t="s">
        <v>973</v>
      </c>
      <c r="D2499"/>
      <c r="E2499">
        <v>1</v>
      </c>
      <c r="F2499">
        <v>1</v>
      </c>
      <c r="G2499">
        <v>2</v>
      </c>
      <c r="H2499">
        <v>4</v>
      </c>
      <c r="I2499">
        <v>1</v>
      </c>
      <c r="J2499">
        <v>0</v>
      </c>
      <c r="K2499">
        <v>2</v>
      </c>
      <c r="L2499">
        <v>4</v>
      </c>
      <c r="M2499"/>
      <c r="O2499" s="101">
        <f>IF(ISBLANK(C2499),O2498,IF(COUNTIF(C$2:C2499,C2499)&gt;1,O2498,1+MAX(O2498,0)))</f>
        <v>63</v>
      </c>
      <c r="P2499" s="45">
        <f t="shared" si="858"/>
        <v>36</v>
      </c>
      <c r="Q2499" s="33" t="str">
        <f t="shared" si="859"/>
        <v/>
      </c>
      <c r="R2499" s="33">
        <f t="shared" si="860"/>
        <v>9</v>
      </c>
      <c r="S2499" s="33" t="str">
        <f t="shared" si="861"/>
        <v>144_9</v>
      </c>
      <c r="T2499" s="35" t="str">
        <f t="shared" si="862"/>
        <v>144PM</v>
      </c>
      <c r="U2499" s="35" t="str">
        <f t="shared" si="863"/>
        <v>144PMNS</v>
      </c>
      <c r="V2499" s="35" t="str">
        <f t="shared" si="857"/>
        <v>2K</v>
      </c>
      <c r="W2499" s="35" t="str">
        <f t="shared" ref="W2499:W2562" si="872">IF(ISBLANK(A2499),"",A2499&amp;B2499&amp;V2499&amp;E2499&amp;F2499&amp;G2499)</f>
        <v>144PM2K112</v>
      </c>
      <c r="X2499" s="388">
        <f t="shared" ref="X2499:X2562" si="873">IF($AD2499=1,0,K2499)</f>
        <v>2</v>
      </c>
      <c r="Y2499" s="388">
        <f t="shared" ref="Y2499:Y2562" si="874">IF($AD2499=1,0,L2499)</f>
        <v>4</v>
      </c>
      <c r="Z2499" s="280" t="str">
        <f t="shared" si="865"/>
        <v/>
      </c>
      <c r="AA2499" s="280" t="str">
        <f t="shared" si="866"/>
        <v/>
      </c>
      <c r="AB2499" s="389" t="str">
        <f t="shared" ref="AB2499:AB2562" si="875">IF(OR(K2499&gt;$H2499,AND($AD2499=1,K2499&gt;0)),1,"")</f>
        <v/>
      </c>
      <c r="AC2499" s="389" t="str">
        <f t="shared" ref="AC2499:AC2562" si="876">IF(OR(L2499&gt;$H2499,AND($AD2499=1,L2499&gt;0)),1,"")</f>
        <v/>
      </c>
      <c r="AD2499" s="390" t="str">
        <f t="shared" si="867"/>
        <v/>
      </c>
      <c r="AE2499" s="282">
        <f t="shared" si="868"/>
        <v>0</v>
      </c>
      <c r="AF2499" s="359">
        <f t="shared" si="869"/>
        <v>0</v>
      </c>
      <c r="AG2499" s="280">
        <f t="shared" si="870"/>
        <v>0</v>
      </c>
      <c r="AH2499" s="280">
        <f t="shared" si="864"/>
        <v>0</v>
      </c>
      <c r="AI2499" s="280">
        <f>IF(ISBLANK(T2499),AI2498,IF(COUNTIF(T$2:T2499,T2499)&gt;1,AI2498,1+MAX(AI2498,0)))</f>
        <v>68</v>
      </c>
      <c r="AL2499" s="391" t="str">
        <f t="shared" ref="AL2499:AL2562" si="877">IF(OR(AB2499=1,AC2499=1),IF(LEN(AJ2499)=0,"",AJ2499&amp;"; ")&amp;"Ignore sidewalk",IF(LEN(AJ2499)=0,"",AJ2499))</f>
        <v/>
      </c>
      <c r="AM2499" s="391" t="str">
        <f t="shared" ref="AM2499:AM2562" si="878">IF(OR(AB2499=1,AC2499=1),1,IF(LEN(AK2499)=0,"",AK2499))</f>
        <v/>
      </c>
      <c r="AO2499" s="310" t="str">
        <f t="shared" si="871"/>
        <v/>
      </c>
      <c r="AP2499" s="310">
        <f>SUM(AO$1:AO2499)</f>
        <v>0</v>
      </c>
      <c r="AQ2499" s="310">
        <f>SUM(AK$2:AK2499)</f>
        <v>18</v>
      </c>
      <c r="AR2499" s="310">
        <f>COUNTA(AJ$2:AJ2499)</f>
        <v>18</v>
      </c>
      <c r="AS2499" s="312"/>
      <c r="AT2499" s="312"/>
      <c r="AU2499" s="312"/>
      <c r="AV2499" s="312"/>
      <c r="AW2499" s="312"/>
      <c r="AZ2499">
        <v>2</v>
      </c>
      <c r="BA2499">
        <v>4</v>
      </c>
    </row>
    <row r="2500" spans="1:53" x14ac:dyDescent="0.25">
      <c r="A2500">
        <v>144</v>
      </c>
      <c r="B2500" t="s">
        <v>66</v>
      </c>
      <c r="C2500" t="s">
        <v>973</v>
      </c>
      <c r="D2500"/>
      <c r="E2500">
        <v>1</v>
      </c>
      <c r="F2500">
        <v>1</v>
      </c>
      <c r="G2500">
        <v>3</v>
      </c>
      <c r="H2500">
        <v>3</v>
      </c>
      <c r="I2500">
        <v>0</v>
      </c>
      <c r="J2500">
        <v>0</v>
      </c>
      <c r="K2500">
        <v>2</v>
      </c>
      <c r="L2500">
        <v>3</v>
      </c>
      <c r="M2500"/>
      <c r="O2500" s="101">
        <f>IF(ISBLANK(C2500),O2499,IF(COUNTIF(C$2:C2500,C2500)&gt;1,O2499,1+MAX(O2499,0)))</f>
        <v>63</v>
      </c>
      <c r="P2500" s="45">
        <f t="shared" si="858"/>
        <v>36</v>
      </c>
      <c r="Q2500" s="33" t="str">
        <f t="shared" si="859"/>
        <v/>
      </c>
      <c r="R2500" s="33">
        <f t="shared" si="860"/>
        <v>9</v>
      </c>
      <c r="S2500" s="33" t="str">
        <f t="shared" si="861"/>
        <v>144_9</v>
      </c>
      <c r="T2500" s="35" t="str">
        <f t="shared" si="862"/>
        <v>144PM</v>
      </c>
      <c r="U2500" s="35" t="str">
        <f t="shared" si="863"/>
        <v>144PMEW</v>
      </c>
      <c r="V2500" s="35" t="str">
        <f t="shared" ref="V2500:V2563" si="879">TEXT((O2500-MOD(O2500,26))/26,"0")&amp;CHAR(65+MOD(O2500-1,26))</f>
        <v>2K</v>
      </c>
      <c r="W2500" s="35" t="str">
        <f t="shared" si="872"/>
        <v>144PM2K113</v>
      </c>
      <c r="X2500" s="388">
        <f t="shared" si="873"/>
        <v>2</v>
      </c>
      <c r="Y2500" s="388">
        <f t="shared" si="874"/>
        <v>3</v>
      </c>
      <c r="Z2500" s="280" t="str">
        <f t="shared" si="865"/>
        <v/>
      </c>
      <c r="AA2500" s="280" t="str">
        <f t="shared" si="866"/>
        <v/>
      </c>
      <c r="AB2500" s="389" t="str">
        <f t="shared" si="875"/>
        <v/>
      </c>
      <c r="AC2500" s="389" t="str">
        <f t="shared" si="876"/>
        <v/>
      </c>
      <c r="AD2500" s="390" t="str">
        <f t="shared" si="867"/>
        <v/>
      </c>
      <c r="AE2500" s="282">
        <f t="shared" si="868"/>
        <v>0</v>
      </c>
      <c r="AF2500" s="359">
        <f t="shared" si="869"/>
        <v>0</v>
      </c>
      <c r="AG2500" s="280">
        <f t="shared" si="870"/>
        <v>0</v>
      </c>
      <c r="AH2500" s="280">
        <f t="shared" si="864"/>
        <v>0</v>
      </c>
      <c r="AI2500" s="280">
        <f>IF(ISBLANK(T2500),AI2499,IF(COUNTIF(T$2:T2500,T2500)&gt;1,AI2499,1+MAX(AI2499,0)))</f>
        <v>68</v>
      </c>
      <c r="AL2500" s="391" t="str">
        <f t="shared" si="877"/>
        <v/>
      </c>
      <c r="AM2500" s="391" t="str">
        <f t="shared" si="878"/>
        <v/>
      </c>
      <c r="AO2500" s="310" t="str">
        <f t="shared" si="871"/>
        <v/>
      </c>
      <c r="AP2500" s="310">
        <f>SUM(AO$1:AO2500)</f>
        <v>0</v>
      </c>
      <c r="AQ2500" s="310">
        <f>SUM(AK$2:AK2500)</f>
        <v>18</v>
      </c>
      <c r="AR2500" s="310">
        <f>COUNTA(AJ$2:AJ2500)</f>
        <v>18</v>
      </c>
      <c r="AS2500" s="312"/>
      <c r="AT2500" s="312"/>
      <c r="AU2500" s="312"/>
      <c r="AV2500" s="312"/>
      <c r="AW2500" s="312"/>
      <c r="AZ2500">
        <v>2</v>
      </c>
      <c r="BA2500">
        <v>3</v>
      </c>
    </row>
    <row r="2501" spans="1:53" x14ac:dyDescent="0.25">
      <c r="A2501">
        <v>144</v>
      </c>
      <c r="B2501" t="s">
        <v>66</v>
      </c>
      <c r="C2501" t="s">
        <v>973</v>
      </c>
      <c r="D2501"/>
      <c r="E2501">
        <v>1</v>
      </c>
      <c r="F2501">
        <v>1</v>
      </c>
      <c r="G2501">
        <v>4</v>
      </c>
      <c r="H2501">
        <v>1</v>
      </c>
      <c r="I2501">
        <v>0</v>
      </c>
      <c r="J2501">
        <v>0</v>
      </c>
      <c r="K2501">
        <v>0</v>
      </c>
      <c r="L2501">
        <v>1</v>
      </c>
      <c r="M2501"/>
      <c r="O2501" s="101">
        <f>IF(ISBLANK(C2501),O2500,IF(COUNTIF(C$2:C2501,C2501)&gt;1,O2500,1+MAX(O2500,0)))</f>
        <v>63</v>
      </c>
      <c r="P2501" s="45">
        <f t="shared" si="858"/>
        <v>36</v>
      </c>
      <c r="Q2501" s="33" t="str">
        <f t="shared" si="859"/>
        <v/>
      </c>
      <c r="R2501" s="33">
        <f t="shared" si="860"/>
        <v>9</v>
      </c>
      <c r="S2501" s="33" t="str">
        <f t="shared" si="861"/>
        <v>144_9</v>
      </c>
      <c r="T2501" s="35" t="str">
        <f t="shared" si="862"/>
        <v>144PM</v>
      </c>
      <c r="U2501" s="35" t="str">
        <f t="shared" si="863"/>
        <v>144PMEW</v>
      </c>
      <c r="V2501" s="35" t="str">
        <f t="shared" si="879"/>
        <v>2K</v>
      </c>
      <c r="W2501" s="35" t="str">
        <f t="shared" si="872"/>
        <v>144PM2K114</v>
      </c>
      <c r="X2501" s="388">
        <f t="shared" si="873"/>
        <v>0</v>
      </c>
      <c r="Y2501" s="388">
        <f t="shared" si="874"/>
        <v>1</v>
      </c>
      <c r="Z2501" s="280" t="str">
        <f t="shared" si="865"/>
        <v/>
      </c>
      <c r="AA2501" s="280" t="str">
        <f t="shared" si="866"/>
        <v/>
      </c>
      <c r="AB2501" s="389" t="str">
        <f t="shared" si="875"/>
        <v/>
      </c>
      <c r="AC2501" s="389" t="str">
        <f t="shared" si="876"/>
        <v/>
      </c>
      <c r="AD2501" s="390" t="str">
        <f t="shared" si="867"/>
        <v/>
      </c>
      <c r="AE2501" s="282">
        <f t="shared" si="868"/>
        <v>0</v>
      </c>
      <c r="AF2501" s="359">
        <f t="shared" si="869"/>
        <v>0</v>
      </c>
      <c r="AG2501" s="280">
        <f t="shared" si="870"/>
        <v>0</v>
      </c>
      <c r="AH2501" s="280">
        <f t="shared" si="864"/>
        <v>0</v>
      </c>
      <c r="AI2501" s="280">
        <f>IF(ISBLANK(T2501),AI2500,IF(COUNTIF(T$2:T2501,T2501)&gt;1,AI2500,1+MAX(AI2500,0)))</f>
        <v>68</v>
      </c>
      <c r="AL2501" s="391" t="str">
        <f t="shared" si="877"/>
        <v/>
      </c>
      <c r="AM2501" s="391" t="str">
        <f t="shared" si="878"/>
        <v/>
      </c>
      <c r="AO2501" s="310" t="str">
        <f t="shared" si="871"/>
        <v/>
      </c>
      <c r="AP2501" s="310">
        <f>SUM(AO$1:AO2501)</f>
        <v>0</v>
      </c>
      <c r="AQ2501" s="310">
        <f>SUM(AK$2:AK2501)</f>
        <v>18</v>
      </c>
      <c r="AR2501" s="310">
        <f>COUNTA(AJ$2:AJ2501)</f>
        <v>18</v>
      </c>
      <c r="AS2501" s="312"/>
      <c r="AT2501" s="312"/>
      <c r="AU2501" s="312"/>
      <c r="AV2501" s="312"/>
      <c r="AW2501" s="312"/>
      <c r="AZ2501">
        <v>0</v>
      </c>
      <c r="BA2501">
        <v>1</v>
      </c>
    </row>
    <row r="2502" spans="1:53" x14ac:dyDescent="0.25">
      <c r="A2502">
        <v>144</v>
      </c>
      <c r="B2502" t="s">
        <v>66</v>
      </c>
      <c r="C2502" t="s">
        <v>973</v>
      </c>
      <c r="D2502"/>
      <c r="E2502">
        <v>1</v>
      </c>
      <c r="F2502">
        <v>2</v>
      </c>
      <c r="G2502">
        <v>1</v>
      </c>
      <c r="H2502">
        <v>2</v>
      </c>
      <c r="I2502">
        <v>1</v>
      </c>
      <c r="J2502">
        <v>0</v>
      </c>
      <c r="K2502">
        <v>1</v>
      </c>
      <c r="L2502">
        <v>2</v>
      </c>
      <c r="M2502"/>
      <c r="O2502" s="101">
        <f>IF(ISBLANK(C2502),O2501,IF(COUNTIF(C$2:C2502,C2502)&gt;1,O2501,1+MAX(O2501,0)))</f>
        <v>63</v>
      </c>
      <c r="P2502" s="45">
        <f t="shared" si="858"/>
        <v>36</v>
      </c>
      <c r="Q2502" s="33" t="str">
        <f t="shared" si="859"/>
        <v/>
      </c>
      <c r="R2502" s="33">
        <f t="shared" si="860"/>
        <v>10</v>
      </c>
      <c r="S2502" s="33" t="str">
        <f t="shared" si="861"/>
        <v>144_10</v>
      </c>
      <c r="T2502" s="35" t="str">
        <f t="shared" si="862"/>
        <v>144PM</v>
      </c>
      <c r="U2502" s="35" t="str">
        <f t="shared" si="863"/>
        <v>144PMNS</v>
      </c>
      <c r="V2502" s="35" t="str">
        <f t="shared" si="879"/>
        <v>2K</v>
      </c>
      <c r="W2502" s="35" t="str">
        <f t="shared" si="872"/>
        <v>144PM2K121</v>
      </c>
      <c r="X2502" s="388">
        <f t="shared" si="873"/>
        <v>1</v>
      </c>
      <c r="Y2502" s="388">
        <f t="shared" si="874"/>
        <v>2</v>
      </c>
      <c r="Z2502" s="280" t="str">
        <f t="shared" si="865"/>
        <v/>
      </c>
      <c r="AA2502" s="280" t="str">
        <f t="shared" si="866"/>
        <v/>
      </c>
      <c r="AB2502" s="389" t="str">
        <f t="shared" si="875"/>
        <v/>
      </c>
      <c r="AC2502" s="389" t="str">
        <f t="shared" si="876"/>
        <v/>
      </c>
      <c r="AD2502" s="390" t="str">
        <f t="shared" si="867"/>
        <v/>
      </c>
      <c r="AE2502" s="282">
        <f t="shared" si="868"/>
        <v>0</v>
      </c>
      <c r="AF2502" s="359">
        <f t="shared" si="869"/>
        <v>0</v>
      </c>
      <c r="AG2502" s="280">
        <f t="shared" si="870"/>
        <v>0</v>
      </c>
      <c r="AH2502" s="280">
        <f t="shared" si="864"/>
        <v>0</v>
      </c>
      <c r="AI2502" s="280">
        <f>IF(ISBLANK(T2502),AI2501,IF(COUNTIF(T$2:T2502,T2502)&gt;1,AI2501,1+MAX(AI2501,0)))</f>
        <v>68</v>
      </c>
      <c r="AL2502" s="391" t="str">
        <f t="shared" si="877"/>
        <v/>
      </c>
      <c r="AM2502" s="391" t="str">
        <f t="shared" si="878"/>
        <v/>
      </c>
      <c r="AO2502" s="310" t="str">
        <f t="shared" si="871"/>
        <v/>
      </c>
      <c r="AP2502" s="310">
        <f>SUM(AO$1:AO2502)</f>
        <v>0</v>
      </c>
      <c r="AQ2502" s="310">
        <f>SUM(AK$2:AK2502)</f>
        <v>18</v>
      </c>
      <c r="AR2502" s="310">
        <f>COUNTA(AJ$2:AJ2502)</f>
        <v>18</v>
      </c>
      <c r="AS2502" s="312"/>
      <c r="AT2502" s="312"/>
      <c r="AU2502" s="312"/>
      <c r="AV2502" s="312"/>
      <c r="AW2502" s="312"/>
      <c r="AZ2502">
        <v>1</v>
      </c>
      <c r="BA2502">
        <v>2</v>
      </c>
    </row>
    <row r="2503" spans="1:53" x14ac:dyDescent="0.25">
      <c r="A2503">
        <v>144</v>
      </c>
      <c r="B2503" t="s">
        <v>66</v>
      </c>
      <c r="C2503" t="s">
        <v>973</v>
      </c>
      <c r="D2503"/>
      <c r="E2503">
        <v>1</v>
      </c>
      <c r="F2503">
        <v>2</v>
      </c>
      <c r="G2503">
        <v>2</v>
      </c>
      <c r="H2503">
        <v>7</v>
      </c>
      <c r="I2503">
        <v>1</v>
      </c>
      <c r="J2503">
        <v>1</v>
      </c>
      <c r="K2503">
        <v>2</v>
      </c>
      <c r="L2503">
        <v>6</v>
      </c>
      <c r="M2503"/>
      <c r="O2503" s="101">
        <f>IF(ISBLANK(C2503),O2502,IF(COUNTIF(C$2:C2503,C2503)&gt;1,O2502,1+MAX(O2502,0)))</f>
        <v>63</v>
      </c>
      <c r="P2503" s="45">
        <f t="shared" si="858"/>
        <v>36</v>
      </c>
      <c r="Q2503" s="33" t="str">
        <f t="shared" si="859"/>
        <v/>
      </c>
      <c r="R2503" s="33">
        <f t="shared" si="860"/>
        <v>10</v>
      </c>
      <c r="S2503" s="33" t="str">
        <f t="shared" si="861"/>
        <v>144_10</v>
      </c>
      <c r="T2503" s="35" t="str">
        <f t="shared" si="862"/>
        <v>144PM</v>
      </c>
      <c r="U2503" s="35" t="str">
        <f t="shared" si="863"/>
        <v>144PMNS</v>
      </c>
      <c r="V2503" s="35" t="str">
        <f t="shared" si="879"/>
        <v>2K</v>
      </c>
      <c r="W2503" s="35" t="str">
        <f t="shared" si="872"/>
        <v>144PM2K122</v>
      </c>
      <c r="X2503" s="388">
        <f t="shared" si="873"/>
        <v>2</v>
      </c>
      <c r="Y2503" s="388">
        <f t="shared" si="874"/>
        <v>6</v>
      </c>
      <c r="Z2503" s="280" t="str">
        <f t="shared" si="865"/>
        <v/>
      </c>
      <c r="AA2503" s="280" t="str">
        <f t="shared" si="866"/>
        <v/>
      </c>
      <c r="AB2503" s="389" t="str">
        <f t="shared" si="875"/>
        <v/>
      </c>
      <c r="AC2503" s="389" t="str">
        <f t="shared" si="876"/>
        <v/>
      </c>
      <c r="AD2503" s="390" t="str">
        <f t="shared" si="867"/>
        <v/>
      </c>
      <c r="AE2503" s="282">
        <f t="shared" si="868"/>
        <v>0</v>
      </c>
      <c r="AF2503" s="359">
        <f t="shared" si="869"/>
        <v>0</v>
      </c>
      <c r="AG2503" s="280">
        <f t="shared" si="870"/>
        <v>0</v>
      </c>
      <c r="AH2503" s="280">
        <f t="shared" si="864"/>
        <v>0</v>
      </c>
      <c r="AI2503" s="280">
        <f>IF(ISBLANK(T2503),AI2502,IF(COUNTIF(T$2:T2503,T2503)&gt;1,AI2502,1+MAX(AI2502,0)))</f>
        <v>68</v>
      </c>
      <c r="AL2503" s="391" t="str">
        <f t="shared" si="877"/>
        <v/>
      </c>
      <c r="AM2503" s="391" t="str">
        <f t="shared" si="878"/>
        <v/>
      </c>
      <c r="AO2503" s="310" t="str">
        <f t="shared" si="871"/>
        <v/>
      </c>
      <c r="AP2503" s="310">
        <f>SUM(AO$1:AO2503)</f>
        <v>0</v>
      </c>
      <c r="AQ2503" s="310">
        <f>SUM(AK$2:AK2503)</f>
        <v>18</v>
      </c>
      <c r="AR2503" s="310">
        <f>COUNTA(AJ$2:AJ2503)</f>
        <v>18</v>
      </c>
      <c r="AS2503" s="312"/>
      <c r="AT2503" s="312"/>
      <c r="AU2503" s="312"/>
      <c r="AV2503" s="312"/>
      <c r="AW2503" s="312"/>
      <c r="AZ2503">
        <v>2</v>
      </c>
      <c r="BA2503">
        <v>6</v>
      </c>
    </row>
    <row r="2504" spans="1:53" x14ac:dyDescent="0.25">
      <c r="A2504">
        <v>144</v>
      </c>
      <c r="B2504" t="s">
        <v>66</v>
      </c>
      <c r="C2504" t="s">
        <v>973</v>
      </c>
      <c r="D2504"/>
      <c r="E2504">
        <v>1</v>
      </c>
      <c r="F2504">
        <v>2</v>
      </c>
      <c r="G2504">
        <v>3</v>
      </c>
      <c r="H2504">
        <v>0</v>
      </c>
      <c r="I2504">
        <v>0</v>
      </c>
      <c r="J2504">
        <v>0</v>
      </c>
      <c r="K2504">
        <v>0</v>
      </c>
      <c r="L2504">
        <v>0</v>
      </c>
      <c r="M2504"/>
      <c r="O2504" s="101">
        <f>IF(ISBLANK(C2504),O2503,IF(COUNTIF(C$2:C2504,C2504)&gt;1,O2503,1+MAX(O2503,0)))</f>
        <v>63</v>
      </c>
      <c r="P2504" s="45">
        <f t="shared" si="858"/>
        <v>36</v>
      </c>
      <c r="Q2504" s="33" t="str">
        <f t="shared" si="859"/>
        <v/>
      </c>
      <c r="R2504" s="33">
        <f t="shared" si="860"/>
        <v>10</v>
      </c>
      <c r="S2504" s="33" t="str">
        <f t="shared" si="861"/>
        <v>144_10</v>
      </c>
      <c r="T2504" s="35" t="str">
        <f t="shared" si="862"/>
        <v>144PM</v>
      </c>
      <c r="U2504" s="35" t="str">
        <f t="shared" si="863"/>
        <v>144PMEW</v>
      </c>
      <c r="V2504" s="35" t="str">
        <f t="shared" si="879"/>
        <v>2K</v>
      </c>
      <c r="W2504" s="35" t="str">
        <f t="shared" si="872"/>
        <v>144PM2K123</v>
      </c>
      <c r="X2504" s="388">
        <f t="shared" si="873"/>
        <v>0</v>
      </c>
      <c r="Y2504" s="388">
        <f t="shared" si="874"/>
        <v>0</v>
      </c>
      <c r="Z2504" s="280" t="str">
        <f t="shared" si="865"/>
        <v/>
      </c>
      <c r="AA2504" s="280" t="str">
        <f t="shared" si="866"/>
        <v/>
      </c>
      <c r="AB2504" s="389" t="str">
        <f t="shared" si="875"/>
        <v/>
      </c>
      <c r="AC2504" s="389" t="str">
        <f t="shared" si="876"/>
        <v/>
      </c>
      <c r="AD2504" s="390" t="str">
        <f t="shared" si="867"/>
        <v/>
      </c>
      <c r="AE2504" s="282">
        <f t="shared" si="868"/>
        <v>0</v>
      </c>
      <c r="AF2504" s="359">
        <f t="shared" si="869"/>
        <v>0</v>
      </c>
      <c r="AG2504" s="280">
        <f t="shared" si="870"/>
        <v>0</v>
      </c>
      <c r="AH2504" s="280">
        <f t="shared" si="864"/>
        <v>0</v>
      </c>
      <c r="AI2504" s="280">
        <f>IF(ISBLANK(T2504),AI2503,IF(COUNTIF(T$2:T2504,T2504)&gt;1,AI2503,1+MAX(AI2503,0)))</f>
        <v>68</v>
      </c>
      <c r="AL2504" s="391" t="str">
        <f t="shared" si="877"/>
        <v/>
      </c>
      <c r="AM2504" s="391" t="str">
        <f t="shared" si="878"/>
        <v/>
      </c>
      <c r="AO2504" s="310" t="str">
        <f t="shared" si="871"/>
        <v/>
      </c>
      <c r="AP2504" s="310">
        <f>SUM(AO$1:AO2504)</f>
        <v>0</v>
      </c>
      <c r="AQ2504" s="310">
        <f>SUM(AK$2:AK2504)</f>
        <v>18</v>
      </c>
      <c r="AR2504" s="310">
        <f>COUNTA(AJ$2:AJ2504)</f>
        <v>18</v>
      </c>
      <c r="AS2504" s="312"/>
      <c r="AT2504" s="312"/>
      <c r="AU2504" s="312"/>
      <c r="AV2504" s="312"/>
      <c r="AW2504" s="312"/>
      <c r="AZ2504">
        <v>0</v>
      </c>
      <c r="BA2504">
        <v>0</v>
      </c>
    </row>
    <row r="2505" spans="1:53" x14ac:dyDescent="0.25">
      <c r="A2505">
        <v>144</v>
      </c>
      <c r="B2505" t="s">
        <v>66</v>
      </c>
      <c r="C2505" t="s">
        <v>973</v>
      </c>
      <c r="D2505"/>
      <c r="E2505">
        <v>1</v>
      </c>
      <c r="F2505">
        <v>2</v>
      </c>
      <c r="G2505">
        <v>4</v>
      </c>
      <c r="H2505">
        <v>3</v>
      </c>
      <c r="I2505">
        <v>2</v>
      </c>
      <c r="J2505">
        <v>1</v>
      </c>
      <c r="K2505">
        <v>0</v>
      </c>
      <c r="L2505">
        <v>3</v>
      </c>
      <c r="M2505"/>
      <c r="O2505" s="101">
        <f>IF(ISBLANK(C2505),O2504,IF(COUNTIF(C$2:C2505,C2505)&gt;1,O2504,1+MAX(O2504,0)))</f>
        <v>63</v>
      </c>
      <c r="P2505" s="45">
        <f t="shared" si="858"/>
        <v>36</v>
      </c>
      <c r="Q2505" s="33" t="str">
        <f t="shared" si="859"/>
        <v/>
      </c>
      <c r="R2505" s="33">
        <f t="shared" si="860"/>
        <v>10</v>
      </c>
      <c r="S2505" s="33" t="str">
        <f t="shared" si="861"/>
        <v>144_10</v>
      </c>
      <c r="T2505" s="35" t="str">
        <f t="shared" si="862"/>
        <v>144PM</v>
      </c>
      <c r="U2505" s="35" t="str">
        <f t="shared" si="863"/>
        <v>144PMEW</v>
      </c>
      <c r="V2505" s="35" t="str">
        <f t="shared" si="879"/>
        <v>2K</v>
      </c>
      <c r="W2505" s="35" t="str">
        <f t="shared" si="872"/>
        <v>144PM2K124</v>
      </c>
      <c r="X2505" s="388">
        <f t="shared" si="873"/>
        <v>0</v>
      </c>
      <c r="Y2505" s="388">
        <f t="shared" si="874"/>
        <v>3</v>
      </c>
      <c r="Z2505" s="280" t="str">
        <f t="shared" si="865"/>
        <v/>
      </c>
      <c r="AA2505" s="280" t="str">
        <f t="shared" si="866"/>
        <v/>
      </c>
      <c r="AB2505" s="389" t="str">
        <f t="shared" si="875"/>
        <v/>
      </c>
      <c r="AC2505" s="389" t="str">
        <f t="shared" si="876"/>
        <v/>
      </c>
      <c r="AD2505" s="390" t="str">
        <f t="shared" si="867"/>
        <v/>
      </c>
      <c r="AE2505" s="282">
        <f t="shared" si="868"/>
        <v>0</v>
      </c>
      <c r="AF2505" s="359">
        <f t="shared" si="869"/>
        <v>0</v>
      </c>
      <c r="AG2505" s="280">
        <f t="shared" si="870"/>
        <v>0</v>
      </c>
      <c r="AH2505" s="280">
        <f t="shared" si="864"/>
        <v>0</v>
      </c>
      <c r="AI2505" s="280">
        <f>IF(ISBLANK(T2505),AI2504,IF(COUNTIF(T$2:T2505,T2505)&gt;1,AI2504,1+MAX(AI2504,0)))</f>
        <v>68</v>
      </c>
      <c r="AL2505" s="391" t="str">
        <f t="shared" si="877"/>
        <v/>
      </c>
      <c r="AM2505" s="391" t="str">
        <f t="shared" si="878"/>
        <v/>
      </c>
      <c r="AO2505" s="310" t="str">
        <f t="shared" si="871"/>
        <v/>
      </c>
      <c r="AP2505" s="310">
        <f>SUM(AO$1:AO2505)</f>
        <v>0</v>
      </c>
      <c r="AQ2505" s="310">
        <f>SUM(AK$2:AK2505)</f>
        <v>18</v>
      </c>
      <c r="AR2505" s="310">
        <f>COUNTA(AJ$2:AJ2505)</f>
        <v>18</v>
      </c>
      <c r="AS2505" s="312"/>
      <c r="AT2505" s="312"/>
      <c r="AU2505" s="312"/>
      <c r="AV2505" s="312"/>
      <c r="AW2505" s="312"/>
      <c r="AZ2505">
        <v>0</v>
      </c>
      <c r="BA2505">
        <v>3</v>
      </c>
    </row>
    <row r="2506" spans="1:53" x14ac:dyDescent="0.25">
      <c r="A2506">
        <v>144</v>
      </c>
      <c r="B2506" t="s">
        <v>66</v>
      </c>
      <c r="C2506" t="s">
        <v>973</v>
      </c>
      <c r="D2506"/>
      <c r="E2506">
        <v>1</v>
      </c>
      <c r="F2506">
        <v>3</v>
      </c>
      <c r="G2506">
        <v>1</v>
      </c>
      <c r="H2506">
        <v>3</v>
      </c>
      <c r="I2506">
        <v>1</v>
      </c>
      <c r="J2506">
        <v>0</v>
      </c>
      <c r="K2506">
        <v>1</v>
      </c>
      <c r="L2506">
        <v>3</v>
      </c>
      <c r="M2506"/>
      <c r="O2506" s="101">
        <f>IF(ISBLANK(C2506),O2505,IF(COUNTIF(C$2:C2506,C2506)&gt;1,O2505,1+MAX(O2505,0)))</f>
        <v>63</v>
      </c>
      <c r="P2506" s="45">
        <f t="shared" si="858"/>
        <v>36</v>
      </c>
      <c r="Q2506" s="33" t="str">
        <f t="shared" si="859"/>
        <v/>
      </c>
      <c r="R2506" s="33">
        <f t="shared" si="860"/>
        <v>11</v>
      </c>
      <c r="S2506" s="33" t="str">
        <f t="shared" si="861"/>
        <v>144_11</v>
      </c>
      <c r="T2506" s="35" t="str">
        <f t="shared" si="862"/>
        <v>144PM</v>
      </c>
      <c r="U2506" s="35" t="str">
        <f t="shared" si="863"/>
        <v>144PMNS</v>
      </c>
      <c r="V2506" s="35" t="str">
        <f t="shared" si="879"/>
        <v>2K</v>
      </c>
      <c r="W2506" s="35" t="str">
        <f t="shared" si="872"/>
        <v>144PM2K131</v>
      </c>
      <c r="X2506" s="388">
        <f t="shared" si="873"/>
        <v>1</v>
      </c>
      <c r="Y2506" s="388">
        <f t="shared" si="874"/>
        <v>3</v>
      </c>
      <c r="Z2506" s="280" t="str">
        <f t="shared" si="865"/>
        <v/>
      </c>
      <c r="AA2506" s="280" t="str">
        <f t="shared" si="866"/>
        <v/>
      </c>
      <c r="AB2506" s="389" t="str">
        <f t="shared" si="875"/>
        <v/>
      </c>
      <c r="AC2506" s="389" t="str">
        <f t="shared" si="876"/>
        <v/>
      </c>
      <c r="AD2506" s="390" t="str">
        <f t="shared" si="867"/>
        <v/>
      </c>
      <c r="AE2506" s="282">
        <f t="shared" si="868"/>
        <v>0</v>
      </c>
      <c r="AF2506" s="359">
        <f t="shared" si="869"/>
        <v>0</v>
      </c>
      <c r="AG2506" s="280">
        <f t="shared" si="870"/>
        <v>0</v>
      </c>
      <c r="AH2506" s="280">
        <f t="shared" si="864"/>
        <v>0</v>
      </c>
      <c r="AI2506" s="280">
        <f>IF(ISBLANK(T2506),AI2505,IF(COUNTIF(T$2:T2506,T2506)&gt;1,AI2505,1+MAX(AI2505,0)))</f>
        <v>68</v>
      </c>
      <c r="AL2506" s="391" t="str">
        <f t="shared" si="877"/>
        <v/>
      </c>
      <c r="AM2506" s="391" t="str">
        <f t="shared" si="878"/>
        <v/>
      </c>
      <c r="AO2506" s="310" t="str">
        <f t="shared" si="871"/>
        <v/>
      </c>
      <c r="AP2506" s="310">
        <f>SUM(AO$1:AO2506)</f>
        <v>0</v>
      </c>
      <c r="AQ2506" s="310">
        <f>SUM(AK$2:AK2506)</f>
        <v>18</v>
      </c>
      <c r="AR2506" s="310">
        <f>COUNTA(AJ$2:AJ2506)</f>
        <v>18</v>
      </c>
      <c r="AS2506" s="312"/>
      <c r="AT2506" s="312"/>
      <c r="AU2506" s="312"/>
      <c r="AV2506" s="312"/>
      <c r="AW2506" s="312"/>
      <c r="AZ2506">
        <v>1</v>
      </c>
      <c r="BA2506">
        <v>3</v>
      </c>
    </row>
    <row r="2507" spans="1:53" x14ac:dyDescent="0.25">
      <c r="A2507">
        <v>144</v>
      </c>
      <c r="B2507" t="s">
        <v>66</v>
      </c>
      <c r="C2507" t="s">
        <v>973</v>
      </c>
      <c r="D2507"/>
      <c r="E2507">
        <v>1</v>
      </c>
      <c r="F2507">
        <v>3</v>
      </c>
      <c r="G2507">
        <v>2</v>
      </c>
      <c r="H2507">
        <v>3</v>
      </c>
      <c r="I2507">
        <v>0</v>
      </c>
      <c r="J2507">
        <v>0</v>
      </c>
      <c r="K2507">
        <v>2</v>
      </c>
      <c r="L2507">
        <v>3</v>
      </c>
      <c r="M2507"/>
      <c r="O2507" s="101">
        <f>IF(ISBLANK(C2507),O2506,IF(COUNTIF(C$2:C2507,C2507)&gt;1,O2506,1+MAX(O2506,0)))</f>
        <v>63</v>
      </c>
      <c r="P2507" s="45">
        <f t="shared" si="858"/>
        <v>36</v>
      </c>
      <c r="Q2507" s="33" t="str">
        <f t="shared" si="859"/>
        <v/>
      </c>
      <c r="R2507" s="33">
        <f t="shared" si="860"/>
        <v>11</v>
      </c>
      <c r="S2507" s="33" t="str">
        <f t="shared" si="861"/>
        <v>144_11</v>
      </c>
      <c r="T2507" s="35" t="str">
        <f t="shared" si="862"/>
        <v>144PM</v>
      </c>
      <c r="U2507" s="35" t="str">
        <f t="shared" si="863"/>
        <v>144PMNS</v>
      </c>
      <c r="V2507" s="35" t="str">
        <f t="shared" si="879"/>
        <v>2K</v>
      </c>
      <c r="W2507" s="35" t="str">
        <f t="shared" si="872"/>
        <v>144PM2K132</v>
      </c>
      <c r="X2507" s="388">
        <f t="shared" si="873"/>
        <v>2</v>
      </c>
      <c r="Y2507" s="388">
        <f t="shared" si="874"/>
        <v>3</v>
      </c>
      <c r="Z2507" s="280" t="str">
        <f t="shared" si="865"/>
        <v/>
      </c>
      <c r="AA2507" s="280" t="str">
        <f t="shared" si="866"/>
        <v/>
      </c>
      <c r="AB2507" s="389" t="str">
        <f t="shared" si="875"/>
        <v/>
      </c>
      <c r="AC2507" s="389" t="str">
        <f t="shared" si="876"/>
        <v/>
      </c>
      <c r="AD2507" s="390" t="str">
        <f t="shared" si="867"/>
        <v/>
      </c>
      <c r="AE2507" s="282">
        <f t="shared" si="868"/>
        <v>0</v>
      </c>
      <c r="AF2507" s="359">
        <f t="shared" si="869"/>
        <v>0</v>
      </c>
      <c r="AG2507" s="280">
        <f t="shared" si="870"/>
        <v>0</v>
      </c>
      <c r="AH2507" s="280">
        <f t="shared" si="864"/>
        <v>0</v>
      </c>
      <c r="AI2507" s="280">
        <f>IF(ISBLANK(T2507),AI2506,IF(COUNTIF(T$2:T2507,T2507)&gt;1,AI2506,1+MAX(AI2506,0)))</f>
        <v>68</v>
      </c>
      <c r="AL2507" s="391" t="str">
        <f t="shared" si="877"/>
        <v/>
      </c>
      <c r="AM2507" s="391" t="str">
        <f t="shared" si="878"/>
        <v/>
      </c>
      <c r="AO2507" s="310" t="str">
        <f t="shared" si="871"/>
        <v/>
      </c>
      <c r="AP2507" s="310">
        <f>SUM(AO$1:AO2507)</f>
        <v>0</v>
      </c>
      <c r="AQ2507" s="310">
        <f>SUM(AK$2:AK2507)</f>
        <v>18</v>
      </c>
      <c r="AR2507" s="310">
        <f>COUNTA(AJ$2:AJ2507)</f>
        <v>18</v>
      </c>
      <c r="AS2507" s="312"/>
      <c r="AT2507" s="312"/>
      <c r="AU2507" s="312"/>
      <c r="AV2507" s="312"/>
      <c r="AW2507" s="312"/>
      <c r="AZ2507">
        <v>2</v>
      </c>
      <c r="BA2507">
        <v>3</v>
      </c>
    </row>
    <row r="2508" spans="1:53" x14ac:dyDescent="0.25">
      <c r="A2508">
        <v>144</v>
      </c>
      <c r="B2508" t="s">
        <v>66</v>
      </c>
      <c r="C2508" t="s">
        <v>973</v>
      </c>
      <c r="D2508"/>
      <c r="E2508">
        <v>1</v>
      </c>
      <c r="F2508">
        <v>3</v>
      </c>
      <c r="G2508">
        <v>3</v>
      </c>
      <c r="H2508">
        <v>2</v>
      </c>
      <c r="I2508">
        <v>1</v>
      </c>
      <c r="J2508">
        <v>0</v>
      </c>
      <c r="K2508">
        <v>0</v>
      </c>
      <c r="L2508">
        <v>2</v>
      </c>
      <c r="M2508"/>
      <c r="O2508" s="101">
        <f>IF(ISBLANK(C2508),O2507,IF(COUNTIF(C$2:C2508,C2508)&gt;1,O2507,1+MAX(O2507,0)))</f>
        <v>63</v>
      </c>
      <c r="P2508" s="45">
        <f t="shared" si="858"/>
        <v>36</v>
      </c>
      <c r="Q2508" s="33" t="str">
        <f t="shared" si="859"/>
        <v/>
      </c>
      <c r="R2508" s="33">
        <f t="shared" si="860"/>
        <v>11</v>
      </c>
      <c r="S2508" s="33" t="str">
        <f t="shared" si="861"/>
        <v>144_11</v>
      </c>
      <c r="T2508" s="35" t="str">
        <f t="shared" si="862"/>
        <v>144PM</v>
      </c>
      <c r="U2508" s="35" t="str">
        <f t="shared" si="863"/>
        <v>144PMEW</v>
      </c>
      <c r="V2508" s="35" t="str">
        <f t="shared" si="879"/>
        <v>2K</v>
      </c>
      <c r="W2508" s="35" t="str">
        <f t="shared" si="872"/>
        <v>144PM2K133</v>
      </c>
      <c r="X2508" s="388">
        <f t="shared" si="873"/>
        <v>0</v>
      </c>
      <c r="Y2508" s="388">
        <f t="shared" si="874"/>
        <v>2</v>
      </c>
      <c r="Z2508" s="280" t="str">
        <f t="shared" si="865"/>
        <v/>
      </c>
      <c r="AA2508" s="280" t="str">
        <f t="shared" si="866"/>
        <v/>
      </c>
      <c r="AB2508" s="389" t="str">
        <f t="shared" si="875"/>
        <v/>
      </c>
      <c r="AC2508" s="389" t="str">
        <f t="shared" si="876"/>
        <v/>
      </c>
      <c r="AD2508" s="390" t="str">
        <f t="shared" si="867"/>
        <v/>
      </c>
      <c r="AE2508" s="282">
        <f t="shared" si="868"/>
        <v>0</v>
      </c>
      <c r="AF2508" s="359">
        <f t="shared" si="869"/>
        <v>0</v>
      </c>
      <c r="AG2508" s="280">
        <f t="shared" si="870"/>
        <v>0</v>
      </c>
      <c r="AH2508" s="280">
        <f t="shared" si="864"/>
        <v>0</v>
      </c>
      <c r="AI2508" s="280">
        <f>IF(ISBLANK(T2508),AI2507,IF(COUNTIF(T$2:T2508,T2508)&gt;1,AI2507,1+MAX(AI2507,0)))</f>
        <v>68</v>
      </c>
      <c r="AL2508" s="391" t="str">
        <f t="shared" si="877"/>
        <v/>
      </c>
      <c r="AM2508" s="391" t="str">
        <f t="shared" si="878"/>
        <v/>
      </c>
      <c r="AO2508" s="310" t="str">
        <f t="shared" si="871"/>
        <v/>
      </c>
      <c r="AP2508" s="310">
        <f>SUM(AO$1:AO2508)</f>
        <v>0</v>
      </c>
      <c r="AQ2508" s="310">
        <f>SUM(AK$2:AK2508)</f>
        <v>18</v>
      </c>
      <c r="AR2508" s="310">
        <f>COUNTA(AJ$2:AJ2508)</f>
        <v>18</v>
      </c>
      <c r="AS2508" s="312"/>
      <c r="AT2508" s="312"/>
      <c r="AU2508" s="312"/>
      <c r="AV2508" s="312"/>
      <c r="AW2508" s="312"/>
      <c r="AZ2508">
        <v>0</v>
      </c>
      <c r="BA2508">
        <v>2</v>
      </c>
    </row>
    <row r="2509" spans="1:53" x14ac:dyDescent="0.25">
      <c r="A2509">
        <v>144</v>
      </c>
      <c r="B2509" t="s">
        <v>66</v>
      </c>
      <c r="C2509" t="s">
        <v>973</v>
      </c>
      <c r="D2509"/>
      <c r="E2509">
        <v>1</v>
      </c>
      <c r="F2509">
        <v>3</v>
      </c>
      <c r="G2509">
        <v>4</v>
      </c>
      <c r="H2509">
        <v>3</v>
      </c>
      <c r="I2509">
        <v>0</v>
      </c>
      <c r="J2509">
        <v>0</v>
      </c>
      <c r="K2509">
        <v>1</v>
      </c>
      <c r="L2509">
        <v>3</v>
      </c>
      <c r="M2509"/>
      <c r="O2509" s="101">
        <f>IF(ISBLANK(C2509),O2508,IF(COUNTIF(C$2:C2509,C2509)&gt;1,O2508,1+MAX(O2508,0)))</f>
        <v>63</v>
      </c>
      <c r="P2509" s="45">
        <f t="shared" si="858"/>
        <v>36</v>
      </c>
      <c r="Q2509" s="33" t="str">
        <f t="shared" si="859"/>
        <v/>
      </c>
      <c r="R2509" s="33">
        <f t="shared" si="860"/>
        <v>11</v>
      </c>
      <c r="S2509" s="33" t="str">
        <f t="shared" si="861"/>
        <v>144_11</v>
      </c>
      <c r="T2509" s="35" t="str">
        <f t="shared" si="862"/>
        <v>144PM</v>
      </c>
      <c r="U2509" s="35" t="str">
        <f t="shared" si="863"/>
        <v>144PMEW</v>
      </c>
      <c r="V2509" s="35" t="str">
        <f t="shared" si="879"/>
        <v>2K</v>
      </c>
      <c r="W2509" s="35" t="str">
        <f t="shared" si="872"/>
        <v>144PM2K134</v>
      </c>
      <c r="X2509" s="388">
        <f t="shared" si="873"/>
        <v>1</v>
      </c>
      <c r="Y2509" s="388">
        <f t="shared" si="874"/>
        <v>3</v>
      </c>
      <c r="Z2509" s="280" t="str">
        <f t="shared" si="865"/>
        <v/>
      </c>
      <c r="AA2509" s="280" t="str">
        <f t="shared" si="866"/>
        <v/>
      </c>
      <c r="AB2509" s="389" t="str">
        <f t="shared" si="875"/>
        <v/>
      </c>
      <c r="AC2509" s="389" t="str">
        <f t="shared" si="876"/>
        <v/>
      </c>
      <c r="AD2509" s="390" t="str">
        <f t="shared" si="867"/>
        <v/>
      </c>
      <c r="AE2509" s="282">
        <f t="shared" si="868"/>
        <v>0</v>
      </c>
      <c r="AF2509" s="359">
        <f t="shared" si="869"/>
        <v>0</v>
      </c>
      <c r="AG2509" s="280">
        <f t="shared" si="870"/>
        <v>0</v>
      </c>
      <c r="AH2509" s="280">
        <f t="shared" si="864"/>
        <v>0</v>
      </c>
      <c r="AI2509" s="280">
        <f>IF(ISBLANK(T2509),AI2508,IF(COUNTIF(T$2:T2509,T2509)&gt;1,AI2508,1+MAX(AI2508,0)))</f>
        <v>68</v>
      </c>
      <c r="AL2509" s="391" t="str">
        <f t="shared" si="877"/>
        <v/>
      </c>
      <c r="AM2509" s="391" t="str">
        <f t="shared" si="878"/>
        <v/>
      </c>
      <c r="AO2509" s="310" t="str">
        <f t="shared" si="871"/>
        <v/>
      </c>
      <c r="AP2509" s="310">
        <f>SUM(AO$1:AO2509)</f>
        <v>0</v>
      </c>
      <c r="AQ2509" s="310">
        <f>SUM(AK$2:AK2509)</f>
        <v>18</v>
      </c>
      <c r="AR2509" s="310">
        <f>COUNTA(AJ$2:AJ2509)</f>
        <v>18</v>
      </c>
      <c r="AS2509" s="312"/>
      <c r="AT2509" s="312"/>
      <c r="AU2509" s="312"/>
      <c r="AV2509" s="312"/>
      <c r="AW2509" s="312"/>
      <c r="AZ2509">
        <v>1</v>
      </c>
      <c r="BA2509">
        <v>3</v>
      </c>
    </row>
    <row r="2510" spans="1:53" x14ac:dyDescent="0.25">
      <c r="A2510">
        <v>144</v>
      </c>
      <c r="B2510" t="s">
        <v>66</v>
      </c>
      <c r="C2510" t="s">
        <v>973</v>
      </c>
      <c r="D2510"/>
      <c r="E2510">
        <v>1</v>
      </c>
      <c r="F2510">
        <v>4</v>
      </c>
      <c r="G2510">
        <v>1</v>
      </c>
      <c r="H2510">
        <v>0</v>
      </c>
      <c r="I2510">
        <v>0</v>
      </c>
      <c r="J2510">
        <v>0</v>
      </c>
      <c r="K2510">
        <v>0</v>
      </c>
      <c r="L2510">
        <v>0</v>
      </c>
      <c r="M2510"/>
      <c r="O2510" s="101">
        <f>IF(ISBLANK(C2510),O2509,IF(COUNTIF(C$2:C2510,C2510)&gt;1,O2509,1+MAX(O2509,0)))</f>
        <v>63</v>
      </c>
      <c r="P2510" s="45">
        <f t="shared" si="858"/>
        <v>36</v>
      </c>
      <c r="Q2510" s="33" t="str">
        <f t="shared" si="859"/>
        <v/>
      </c>
      <c r="R2510" s="33">
        <f t="shared" si="860"/>
        <v>12</v>
      </c>
      <c r="S2510" s="33" t="str">
        <f t="shared" si="861"/>
        <v>144_12</v>
      </c>
      <c r="T2510" s="35" t="str">
        <f t="shared" si="862"/>
        <v>144PM</v>
      </c>
      <c r="U2510" s="35" t="str">
        <f t="shared" si="863"/>
        <v>144PMNS</v>
      </c>
      <c r="V2510" s="35" t="str">
        <f t="shared" si="879"/>
        <v>2K</v>
      </c>
      <c r="W2510" s="35" t="str">
        <f t="shared" si="872"/>
        <v>144PM2K141</v>
      </c>
      <c r="X2510" s="388">
        <f t="shared" si="873"/>
        <v>0</v>
      </c>
      <c r="Y2510" s="388">
        <f t="shared" si="874"/>
        <v>0</v>
      </c>
      <c r="Z2510" s="280" t="str">
        <f t="shared" si="865"/>
        <v/>
      </c>
      <c r="AA2510" s="280" t="str">
        <f t="shared" si="866"/>
        <v/>
      </c>
      <c r="AB2510" s="389" t="str">
        <f t="shared" si="875"/>
        <v/>
      </c>
      <c r="AC2510" s="389" t="str">
        <f t="shared" si="876"/>
        <v/>
      </c>
      <c r="AD2510" s="390" t="str">
        <f t="shared" si="867"/>
        <v/>
      </c>
      <c r="AE2510" s="282">
        <f t="shared" si="868"/>
        <v>0</v>
      </c>
      <c r="AF2510" s="359">
        <f t="shared" si="869"/>
        <v>0</v>
      </c>
      <c r="AG2510" s="280">
        <f t="shared" si="870"/>
        <v>0</v>
      </c>
      <c r="AH2510" s="280">
        <f t="shared" si="864"/>
        <v>0</v>
      </c>
      <c r="AI2510" s="280">
        <f>IF(ISBLANK(T2510),AI2509,IF(COUNTIF(T$2:T2510,T2510)&gt;1,AI2509,1+MAX(AI2509,0)))</f>
        <v>68</v>
      </c>
      <c r="AL2510" s="391" t="str">
        <f t="shared" si="877"/>
        <v/>
      </c>
      <c r="AM2510" s="391" t="str">
        <f t="shared" si="878"/>
        <v/>
      </c>
      <c r="AO2510" s="310" t="str">
        <f t="shared" si="871"/>
        <v/>
      </c>
      <c r="AP2510" s="310">
        <f>SUM(AO$1:AO2510)</f>
        <v>0</v>
      </c>
      <c r="AQ2510" s="310">
        <f>SUM(AK$2:AK2510)</f>
        <v>18</v>
      </c>
      <c r="AR2510" s="310">
        <f>COUNTA(AJ$2:AJ2510)</f>
        <v>18</v>
      </c>
      <c r="AS2510" s="312"/>
      <c r="AT2510" s="312"/>
      <c r="AU2510" s="312"/>
      <c r="AV2510" s="312"/>
      <c r="AW2510" s="312"/>
      <c r="AZ2510">
        <v>0</v>
      </c>
      <c r="BA2510">
        <v>0</v>
      </c>
    </row>
    <row r="2511" spans="1:53" x14ac:dyDescent="0.25">
      <c r="A2511">
        <v>144</v>
      </c>
      <c r="B2511" t="s">
        <v>66</v>
      </c>
      <c r="C2511" t="s">
        <v>973</v>
      </c>
      <c r="D2511"/>
      <c r="E2511">
        <v>1</v>
      </c>
      <c r="F2511">
        <v>4</v>
      </c>
      <c r="G2511">
        <v>2</v>
      </c>
      <c r="H2511">
        <v>4</v>
      </c>
      <c r="I2511">
        <v>1</v>
      </c>
      <c r="J2511">
        <v>0</v>
      </c>
      <c r="K2511">
        <v>2</v>
      </c>
      <c r="L2511">
        <v>4</v>
      </c>
      <c r="M2511"/>
      <c r="O2511" s="101">
        <f>IF(ISBLANK(C2511),O2510,IF(COUNTIF(C$2:C2511,C2511)&gt;1,O2510,1+MAX(O2510,0)))</f>
        <v>63</v>
      </c>
      <c r="P2511" s="45">
        <f t="shared" si="858"/>
        <v>36</v>
      </c>
      <c r="Q2511" s="33" t="str">
        <f t="shared" si="859"/>
        <v/>
      </c>
      <c r="R2511" s="33">
        <f t="shared" si="860"/>
        <v>12</v>
      </c>
      <c r="S2511" s="33" t="str">
        <f t="shared" si="861"/>
        <v>144_12</v>
      </c>
      <c r="T2511" s="35" t="str">
        <f t="shared" si="862"/>
        <v>144PM</v>
      </c>
      <c r="U2511" s="35" t="str">
        <f t="shared" si="863"/>
        <v>144PMNS</v>
      </c>
      <c r="V2511" s="35" t="str">
        <f t="shared" si="879"/>
        <v>2K</v>
      </c>
      <c r="W2511" s="35" t="str">
        <f t="shared" si="872"/>
        <v>144PM2K142</v>
      </c>
      <c r="X2511" s="388">
        <f t="shared" si="873"/>
        <v>2</v>
      </c>
      <c r="Y2511" s="388">
        <f t="shared" si="874"/>
        <v>4</v>
      </c>
      <c r="Z2511" s="280" t="str">
        <f t="shared" si="865"/>
        <v/>
      </c>
      <c r="AA2511" s="280" t="str">
        <f t="shared" si="866"/>
        <v/>
      </c>
      <c r="AB2511" s="389" t="str">
        <f t="shared" si="875"/>
        <v/>
      </c>
      <c r="AC2511" s="389" t="str">
        <f t="shared" si="876"/>
        <v/>
      </c>
      <c r="AD2511" s="390" t="str">
        <f t="shared" si="867"/>
        <v/>
      </c>
      <c r="AE2511" s="282">
        <f t="shared" si="868"/>
        <v>0</v>
      </c>
      <c r="AF2511" s="359">
        <f t="shared" si="869"/>
        <v>0</v>
      </c>
      <c r="AG2511" s="280">
        <f t="shared" si="870"/>
        <v>0</v>
      </c>
      <c r="AH2511" s="280">
        <f t="shared" si="864"/>
        <v>0</v>
      </c>
      <c r="AI2511" s="280">
        <f>IF(ISBLANK(T2511),AI2510,IF(COUNTIF(T$2:T2511,T2511)&gt;1,AI2510,1+MAX(AI2510,0)))</f>
        <v>68</v>
      </c>
      <c r="AL2511" s="391" t="str">
        <f t="shared" si="877"/>
        <v/>
      </c>
      <c r="AM2511" s="391" t="str">
        <f t="shared" si="878"/>
        <v/>
      </c>
      <c r="AO2511" s="310" t="str">
        <f t="shared" si="871"/>
        <v/>
      </c>
      <c r="AP2511" s="310">
        <f>SUM(AO$1:AO2511)</f>
        <v>0</v>
      </c>
      <c r="AQ2511" s="310">
        <f>SUM(AK$2:AK2511)</f>
        <v>18</v>
      </c>
      <c r="AR2511" s="310">
        <f>COUNTA(AJ$2:AJ2511)</f>
        <v>18</v>
      </c>
      <c r="AS2511" s="312"/>
      <c r="AT2511" s="312"/>
      <c r="AU2511" s="312"/>
      <c r="AV2511" s="312"/>
      <c r="AW2511" s="312"/>
      <c r="AZ2511">
        <v>2</v>
      </c>
      <c r="BA2511">
        <v>4</v>
      </c>
    </row>
    <row r="2512" spans="1:53" x14ac:dyDescent="0.25">
      <c r="A2512">
        <v>144</v>
      </c>
      <c r="B2512" t="s">
        <v>66</v>
      </c>
      <c r="C2512" t="s">
        <v>973</v>
      </c>
      <c r="D2512"/>
      <c r="E2512">
        <v>1</v>
      </c>
      <c r="F2512">
        <v>4</v>
      </c>
      <c r="G2512">
        <v>3</v>
      </c>
      <c r="H2512">
        <v>3</v>
      </c>
      <c r="I2512">
        <v>0</v>
      </c>
      <c r="J2512">
        <v>0</v>
      </c>
      <c r="K2512">
        <v>2</v>
      </c>
      <c r="L2512">
        <v>3</v>
      </c>
      <c r="M2512"/>
      <c r="O2512" s="101">
        <f>IF(ISBLANK(C2512),O2511,IF(COUNTIF(C$2:C2512,C2512)&gt;1,O2511,1+MAX(O2511,0)))</f>
        <v>63</v>
      </c>
      <c r="P2512" s="45">
        <f t="shared" si="858"/>
        <v>36</v>
      </c>
      <c r="Q2512" s="33" t="str">
        <f t="shared" si="859"/>
        <v/>
      </c>
      <c r="R2512" s="33">
        <f t="shared" si="860"/>
        <v>12</v>
      </c>
      <c r="S2512" s="33" t="str">
        <f t="shared" si="861"/>
        <v>144_12</v>
      </c>
      <c r="T2512" s="35" t="str">
        <f t="shared" si="862"/>
        <v>144PM</v>
      </c>
      <c r="U2512" s="35" t="str">
        <f t="shared" si="863"/>
        <v>144PMEW</v>
      </c>
      <c r="V2512" s="35" t="str">
        <f t="shared" si="879"/>
        <v>2K</v>
      </c>
      <c r="W2512" s="35" t="str">
        <f t="shared" si="872"/>
        <v>144PM2K143</v>
      </c>
      <c r="X2512" s="388">
        <f t="shared" si="873"/>
        <v>2</v>
      </c>
      <c r="Y2512" s="388">
        <f t="shared" si="874"/>
        <v>3</v>
      </c>
      <c r="Z2512" s="280" t="str">
        <f t="shared" si="865"/>
        <v/>
      </c>
      <c r="AA2512" s="280" t="str">
        <f t="shared" si="866"/>
        <v/>
      </c>
      <c r="AB2512" s="389" t="str">
        <f t="shared" si="875"/>
        <v/>
      </c>
      <c r="AC2512" s="389" t="str">
        <f t="shared" si="876"/>
        <v/>
      </c>
      <c r="AD2512" s="390" t="str">
        <f t="shared" si="867"/>
        <v/>
      </c>
      <c r="AE2512" s="282">
        <f t="shared" si="868"/>
        <v>0</v>
      </c>
      <c r="AF2512" s="359">
        <f t="shared" si="869"/>
        <v>0</v>
      </c>
      <c r="AG2512" s="280">
        <f t="shared" si="870"/>
        <v>0</v>
      </c>
      <c r="AH2512" s="280">
        <f t="shared" si="864"/>
        <v>0</v>
      </c>
      <c r="AI2512" s="280">
        <f>IF(ISBLANK(T2512),AI2511,IF(COUNTIF(T$2:T2512,T2512)&gt;1,AI2511,1+MAX(AI2511,0)))</f>
        <v>68</v>
      </c>
      <c r="AL2512" s="391" t="str">
        <f t="shared" si="877"/>
        <v/>
      </c>
      <c r="AM2512" s="391" t="str">
        <f t="shared" si="878"/>
        <v/>
      </c>
      <c r="AO2512" s="310" t="str">
        <f t="shared" si="871"/>
        <v/>
      </c>
      <c r="AP2512" s="310">
        <f>SUM(AO$1:AO2512)</f>
        <v>0</v>
      </c>
      <c r="AQ2512" s="310">
        <f>SUM(AK$2:AK2512)</f>
        <v>18</v>
      </c>
      <c r="AR2512" s="310">
        <f>COUNTA(AJ$2:AJ2512)</f>
        <v>18</v>
      </c>
      <c r="AS2512" s="312"/>
      <c r="AT2512" s="312"/>
      <c r="AU2512" s="312"/>
      <c r="AV2512" s="312"/>
      <c r="AW2512" s="312"/>
      <c r="AZ2512">
        <v>2</v>
      </c>
      <c r="BA2512">
        <v>3</v>
      </c>
    </row>
    <row r="2513" spans="1:53" x14ac:dyDescent="0.25">
      <c r="A2513">
        <v>144</v>
      </c>
      <c r="B2513" t="s">
        <v>66</v>
      </c>
      <c r="C2513" t="s">
        <v>973</v>
      </c>
      <c r="D2513"/>
      <c r="E2513">
        <v>1</v>
      </c>
      <c r="F2513">
        <v>4</v>
      </c>
      <c r="G2513">
        <v>4</v>
      </c>
      <c r="H2513">
        <v>4</v>
      </c>
      <c r="I2513">
        <v>1</v>
      </c>
      <c r="J2513">
        <v>0</v>
      </c>
      <c r="K2513">
        <v>0</v>
      </c>
      <c r="L2513">
        <v>4</v>
      </c>
      <c r="M2513"/>
      <c r="O2513" s="101">
        <f>IF(ISBLANK(C2513),O2512,IF(COUNTIF(C$2:C2513,C2513)&gt;1,O2512,1+MAX(O2512,0)))</f>
        <v>63</v>
      </c>
      <c r="P2513" s="45">
        <f t="shared" si="858"/>
        <v>36</v>
      </c>
      <c r="Q2513" s="33" t="str">
        <f t="shared" si="859"/>
        <v/>
      </c>
      <c r="R2513" s="33">
        <f t="shared" si="860"/>
        <v>12</v>
      </c>
      <c r="S2513" s="33" t="str">
        <f t="shared" si="861"/>
        <v>144_12</v>
      </c>
      <c r="T2513" s="35" t="str">
        <f t="shared" si="862"/>
        <v>144PM</v>
      </c>
      <c r="U2513" s="35" t="str">
        <f t="shared" si="863"/>
        <v>144PMEW</v>
      </c>
      <c r="V2513" s="35" t="str">
        <f t="shared" si="879"/>
        <v>2K</v>
      </c>
      <c r="W2513" s="35" t="str">
        <f t="shared" si="872"/>
        <v>144PM2K144</v>
      </c>
      <c r="X2513" s="388">
        <f t="shared" si="873"/>
        <v>0</v>
      </c>
      <c r="Y2513" s="388">
        <f t="shared" si="874"/>
        <v>4</v>
      </c>
      <c r="Z2513" s="280" t="str">
        <f t="shared" si="865"/>
        <v/>
      </c>
      <c r="AA2513" s="280" t="str">
        <f t="shared" si="866"/>
        <v/>
      </c>
      <c r="AB2513" s="389" t="str">
        <f t="shared" si="875"/>
        <v/>
      </c>
      <c r="AC2513" s="389" t="str">
        <f t="shared" si="876"/>
        <v/>
      </c>
      <c r="AD2513" s="390" t="str">
        <f t="shared" si="867"/>
        <v/>
      </c>
      <c r="AE2513" s="282">
        <f t="shared" si="868"/>
        <v>0</v>
      </c>
      <c r="AF2513" s="359">
        <f t="shared" si="869"/>
        <v>0</v>
      </c>
      <c r="AG2513" s="280">
        <f t="shared" si="870"/>
        <v>0</v>
      </c>
      <c r="AH2513" s="280">
        <f t="shared" si="864"/>
        <v>0</v>
      </c>
      <c r="AI2513" s="280">
        <f>IF(ISBLANK(T2513),AI2512,IF(COUNTIF(T$2:T2513,T2513)&gt;1,AI2512,1+MAX(AI2512,0)))</f>
        <v>68</v>
      </c>
      <c r="AL2513" s="391" t="str">
        <f t="shared" si="877"/>
        <v/>
      </c>
      <c r="AM2513" s="391" t="str">
        <f t="shared" si="878"/>
        <v/>
      </c>
      <c r="AO2513" s="310" t="str">
        <f t="shared" si="871"/>
        <v/>
      </c>
      <c r="AP2513" s="310">
        <f>SUM(AO$1:AO2513)</f>
        <v>0</v>
      </c>
      <c r="AQ2513" s="310">
        <f>SUM(AK$2:AK2513)</f>
        <v>18</v>
      </c>
      <c r="AR2513" s="310">
        <f>COUNTA(AJ$2:AJ2513)</f>
        <v>18</v>
      </c>
      <c r="AS2513" s="312"/>
      <c r="AT2513" s="312"/>
      <c r="AU2513" s="312"/>
      <c r="AV2513" s="312"/>
      <c r="AW2513" s="312"/>
      <c r="AZ2513">
        <v>0</v>
      </c>
      <c r="BA2513">
        <v>4</v>
      </c>
    </row>
    <row r="2514" spans="1:53" x14ac:dyDescent="0.25">
      <c r="A2514">
        <v>144</v>
      </c>
      <c r="B2514" t="s">
        <v>66</v>
      </c>
      <c r="C2514" t="s">
        <v>973</v>
      </c>
      <c r="D2514"/>
      <c r="E2514">
        <v>2</v>
      </c>
      <c r="F2514">
        <v>1</v>
      </c>
      <c r="G2514">
        <v>1</v>
      </c>
      <c r="H2514">
        <v>1</v>
      </c>
      <c r="I2514">
        <v>0</v>
      </c>
      <c r="J2514">
        <v>0</v>
      </c>
      <c r="K2514">
        <v>0</v>
      </c>
      <c r="L2514">
        <v>1</v>
      </c>
      <c r="M2514"/>
      <c r="O2514" s="101">
        <f>IF(ISBLANK(C2514),O2513,IF(COUNTIF(C$2:C2514,C2514)&gt;1,O2513,1+MAX(O2513,0)))</f>
        <v>63</v>
      </c>
      <c r="P2514" s="45">
        <f t="shared" si="858"/>
        <v>36</v>
      </c>
      <c r="Q2514" s="33" t="str">
        <f t="shared" si="859"/>
        <v/>
      </c>
      <c r="R2514" s="33">
        <f t="shared" si="860"/>
        <v>13</v>
      </c>
      <c r="S2514" s="33" t="str">
        <f t="shared" si="861"/>
        <v>144_13</v>
      </c>
      <c r="T2514" s="35" t="str">
        <f t="shared" si="862"/>
        <v>144PM</v>
      </c>
      <c r="U2514" s="35" t="str">
        <f t="shared" si="863"/>
        <v>144PMNS</v>
      </c>
      <c r="V2514" s="35" t="str">
        <f t="shared" si="879"/>
        <v>2K</v>
      </c>
      <c r="W2514" s="35" t="str">
        <f t="shared" si="872"/>
        <v>144PM2K211</v>
      </c>
      <c r="X2514" s="388">
        <f t="shared" si="873"/>
        <v>0</v>
      </c>
      <c r="Y2514" s="388">
        <f t="shared" si="874"/>
        <v>1</v>
      </c>
      <c r="Z2514" s="280" t="str">
        <f t="shared" si="865"/>
        <v/>
      </c>
      <c r="AA2514" s="280" t="str">
        <f t="shared" si="866"/>
        <v/>
      </c>
      <c r="AB2514" s="389" t="str">
        <f t="shared" si="875"/>
        <v/>
      </c>
      <c r="AC2514" s="389" t="str">
        <f t="shared" si="876"/>
        <v/>
      </c>
      <c r="AD2514" s="390" t="str">
        <f t="shared" si="867"/>
        <v/>
      </c>
      <c r="AE2514" s="282">
        <f t="shared" si="868"/>
        <v>0</v>
      </c>
      <c r="AF2514" s="359">
        <f t="shared" si="869"/>
        <v>0</v>
      </c>
      <c r="AG2514" s="280">
        <f t="shared" si="870"/>
        <v>0</v>
      </c>
      <c r="AH2514" s="280">
        <f t="shared" si="864"/>
        <v>0</v>
      </c>
      <c r="AI2514" s="280">
        <f>IF(ISBLANK(T2514),AI2513,IF(COUNTIF(T$2:T2514,T2514)&gt;1,AI2513,1+MAX(AI2513,0)))</f>
        <v>68</v>
      </c>
      <c r="AL2514" s="391" t="str">
        <f t="shared" si="877"/>
        <v/>
      </c>
      <c r="AM2514" s="391" t="str">
        <f t="shared" si="878"/>
        <v/>
      </c>
      <c r="AO2514" s="310" t="str">
        <f t="shared" si="871"/>
        <v/>
      </c>
      <c r="AP2514" s="310">
        <f>SUM(AO$1:AO2514)</f>
        <v>0</v>
      </c>
      <c r="AQ2514" s="310">
        <f>SUM(AK$2:AK2514)</f>
        <v>18</v>
      </c>
      <c r="AR2514" s="310">
        <f>COUNTA(AJ$2:AJ2514)</f>
        <v>18</v>
      </c>
      <c r="AS2514" s="312"/>
      <c r="AT2514" s="312"/>
      <c r="AU2514" s="312"/>
      <c r="AV2514" s="312"/>
      <c r="AW2514" s="312"/>
      <c r="AZ2514">
        <v>0</v>
      </c>
      <c r="BA2514">
        <v>1</v>
      </c>
    </row>
    <row r="2515" spans="1:53" x14ac:dyDescent="0.25">
      <c r="A2515">
        <v>144</v>
      </c>
      <c r="B2515" t="s">
        <v>66</v>
      </c>
      <c r="C2515" t="s">
        <v>973</v>
      </c>
      <c r="D2515"/>
      <c r="E2515">
        <v>2</v>
      </c>
      <c r="F2515">
        <v>1</v>
      </c>
      <c r="G2515">
        <v>2</v>
      </c>
      <c r="H2515">
        <v>1</v>
      </c>
      <c r="I2515">
        <v>0</v>
      </c>
      <c r="J2515">
        <v>0</v>
      </c>
      <c r="K2515">
        <v>0</v>
      </c>
      <c r="L2515">
        <v>1</v>
      </c>
      <c r="M2515"/>
      <c r="O2515" s="101">
        <f>IF(ISBLANK(C2515),O2514,IF(COUNTIF(C$2:C2515,C2515)&gt;1,O2514,1+MAX(O2514,0)))</f>
        <v>63</v>
      </c>
      <c r="P2515" s="45">
        <f t="shared" si="858"/>
        <v>36</v>
      </c>
      <c r="Q2515" s="33" t="str">
        <f t="shared" si="859"/>
        <v/>
      </c>
      <c r="R2515" s="33">
        <f t="shared" si="860"/>
        <v>13</v>
      </c>
      <c r="S2515" s="33" t="str">
        <f t="shared" si="861"/>
        <v>144_13</v>
      </c>
      <c r="T2515" s="35" t="str">
        <f t="shared" si="862"/>
        <v>144PM</v>
      </c>
      <c r="U2515" s="35" t="str">
        <f t="shared" si="863"/>
        <v>144PMNS</v>
      </c>
      <c r="V2515" s="35" t="str">
        <f t="shared" si="879"/>
        <v>2K</v>
      </c>
      <c r="W2515" s="35" t="str">
        <f t="shared" si="872"/>
        <v>144PM2K212</v>
      </c>
      <c r="X2515" s="388">
        <f t="shared" si="873"/>
        <v>0</v>
      </c>
      <c r="Y2515" s="388">
        <f t="shared" si="874"/>
        <v>1</v>
      </c>
      <c r="Z2515" s="280" t="str">
        <f t="shared" si="865"/>
        <v/>
      </c>
      <c r="AA2515" s="280" t="str">
        <f t="shared" si="866"/>
        <v/>
      </c>
      <c r="AB2515" s="389" t="str">
        <f t="shared" si="875"/>
        <v/>
      </c>
      <c r="AC2515" s="389" t="str">
        <f t="shared" si="876"/>
        <v/>
      </c>
      <c r="AD2515" s="390" t="str">
        <f t="shared" si="867"/>
        <v/>
      </c>
      <c r="AE2515" s="282">
        <f t="shared" si="868"/>
        <v>0</v>
      </c>
      <c r="AF2515" s="359">
        <f t="shared" si="869"/>
        <v>0</v>
      </c>
      <c r="AG2515" s="280">
        <f t="shared" si="870"/>
        <v>0</v>
      </c>
      <c r="AH2515" s="280">
        <f t="shared" si="864"/>
        <v>0</v>
      </c>
      <c r="AI2515" s="280">
        <f>IF(ISBLANK(T2515),AI2514,IF(COUNTIF(T$2:T2515,T2515)&gt;1,AI2514,1+MAX(AI2514,0)))</f>
        <v>68</v>
      </c>
      <c r="AL2515" s="391" t="str">
        <f t="shared" si="877"/>
        <v/>
      </c>
      <c r="AM2515" s="391" t="str">
        <f t="shared" si="878"/>
        <v/>
      </c>
      <c r="AO2515" s="310" t="str">
        <f t="shared" si="871"/>
        <v/>
      </c>
      <c r="AP2515" s="310">
        <f>SUM(AO$1:AO2515)</f>
        <v>0</v>
      </c>
      <c r="AQ2515" s="310">
        <f>SUM(AK$2:AK2515)</f>
        <v>18</v>
      </c>
      <c r="AR2515" s="310">
        <f>COUNTA(AJ$2:AJ2515)</f>
        <v>18</v>
      </c>
      <c r="AS2515" s="312"/>
      <c r="AT2515" s="312"/>
      <c r="AU2515" s="312"/>
      <c r="AV2515" s="312"/>
      <c r="AW2515" s="312"/>
      <c r="AZ2515">
        <v>0</v>
      </c>
      <c r="BA2515">
        <v>1</v>
      </c>
    </row>
    <row r="2516" spans="1:53" x14ac:dyDescent="0.25">
      <c r="A2516">
        <v>144</v>
      </c>
      <c r="B2516" t="s">
        <v>66</v>
      </c>
      <c r="C2516" t="s">
        <v>973</v>
      </c>
      <c r="D2516"/>
      <c r="E2516">
        <v>2</v>
      </c>
      <c r="F2516">
        <v>1</v>
      </c>
      <c r="G2516">
        <v>3</v>
      </c>
      <c r="H2516">
        <v>3</v>
      </c>
      <c r="I2516">
        <v>1</v>
      </c>
      <c r="J2516">
        <v>0</v>
      </c>
      <c r="K2516">
        <v>0</v>
      </c>
      <c r="L2516">
        <v>3</v>
      </c>
      <c r="M2516"/>
      <c r="O2516" s="101">
        <f>IF(ISBLANK(C2516),O2515,IF(COUNTIF(C$2:C2516,C2516)&gt;1,O2515,1+MAX(O2515,0)))</f>
        <v>63</v>
      </c>
      <c r="P2516" s="45">
        <f t="shared" si="858"/>
        <v>36</v>
      </c>
      <c r="Q2516" s="33" t="str">
        <f t="shared" si="859"/>
        <v/>
      </c>
      <c r="R2516" s="33">
        <f t="shared" si="860"/>
        <v>13</v>
      </c>
      <c r="S2516" s="33" t="str">
        <f t="shared" si="861"/>
        <v>144_13</v>
      </c>
      <c r="T2516" s="35" t="str">
        <f t="shared" si="862"/>
        <v>144PM</v>
      </c>
      <c r="U2516" s="35" t="str">
        <f t="shared" si="863"/>
        <v>144PMEW</v>
      </c>
      <c r="V2516" s="35" t="str">
        <f t="shared" si="879"/>
        <v>2K</v>
      </c>
      <c r="W2516" s="35" t="str">
        <f t="shared" si="872"/>
        <v>144PM2K213</v>
      </c>
      <c r="X2516" s="388">
        <f t="shared" si="873"/>
        <v>0</v>
      </c>
      <c r="Y2516" s="388">
        <f t="shared" si="874"/>
        <v>3</v>
      </c>
      <c r="Z2516" s="280" t="str">
        <f t="shared" si="865"/>
        <v/>
      </c>
      <c r="AA2516" s="280" t="str">
        <f t="shared" si="866"/>
        <v/>
      </c>
      <c r="AB2516" s="389" t="str">
        <f t="shared" si="875"/>
        <v/>
      </c>
      <c r="AC2516" s="389" t="str">
        <f t="shared" si="876"/>
        <v/>
      </c>
      <c r="AD2516" s="390" t="str">
        <f t="shared" si="867"/>
        <v/>
      </c>
      <c r="AE2516" s="282">
        <f t="shared" si="868"/>
        <v>0</v>
      </c>
      <c r="AF2516" s="359">
        <f t="shared" si="869"/>
        <v>0</v>
      </c>
      <c r="AG2516" s="280">
        <f t="shared" si="870"/>
        <v>0</v>
      </c>
      <c r="AH2516" s="280">
        <f t="shared" si="864"/>
        <v>0</v>
      </c>
      <c r="AI2516" s="280">
        <f>IF(ISBLANK(T2516),AI2515,IF(COUNTIF(T$2:T2516,T2516)&gt;1,AI2515,1+MAX(AI2515,0)))</f>
        <v>68</v>
      </c>
      <c r="AL2516" s="391" t="str">
        <f t="shared" si="877"/>
        <v/>
      </c>
      <c r="AM2516" s="391" t="str">
        <f t="shared" si="878"/>
        <v/>
      </c>
      <c r="AO2516" s="310" t="str">
        <f t="shared" si="871"/>
        <v/>
      </c>
      <c r="AP2516" s="310">
        <f>SUM(AO$1:AO2516)</f>
        <v>0</v>
      </c>
      <c r="AQ2516" s="310">
        <f>SUM(AK$2:AK2516)</f>
        <v>18</v>
      </c>
      <c r="AR2516" s="310">
        <f>COUNTA(AJ$2:AJ2516)</f>
        <v>18</v>
      </c>
      <c r="AS2516" s="312"/>
      <c r="AT2516" s="312"/>
      <c r="AU2516" s="312"/>
      <c r="AV2516" s="312"/>
      <c r="AW2516" s="312"/>
      <c r="AZ2516">
        <v>0</v>
      </c>
      <c r="BA2516">
        <v>3</v>
      </c>
    </row>
    <row r="2517" spans="1:53" x14ac:dyDescent="0.25">
      <c r="A2517">
        <v>144</v>
      </c>
      <c r="B2517" t="s">
        <v>66</v>
      </c>
      <c r="C2517" t="s">
        <v>973</v>
      </c>
      <c r="D2517"/>
      <c r="E2517">
        <v>2</v>
      </c>
      <c r="F2517">
        <v>1</v>
      </c>
      <c r="G2517">
        <v>4</v>
      </c>
      <c r="H2517">
        <v>1</v>
      </c>
      <c r="I2517">
        <v>1</v>
      </c>
      <c r="J2517">
        <v>0</v>
      </c>
      <c r="K2517">
        <v>0</v>
      </c>
      <c r="L2517">
        <v>1</v>
      </c>
      <c r="M2517"/>
      <c r="O2517" s="101">
        <f>IF(ISBLANK(C2517),O2516,IF(COUNTIF(C$2:C2517,C2517)&gt;1,O2516,1+MAX(O2516,0)))</f>
        <v>63</v>
      </c>
      <c r="P2517" s="45">
        <f t="shared" si="858"/>
        <v>36</v>
      </c>
      <c r="Q2517" s="33" t="str">
        <f t="shared" si="859"/>
        <v/>
      </c>
      <c r="R2517" s="33">
        <f t="shared" si="860"/>
        <v>13</v>
      </c>
      <c r="S2517" s="33" t="str">
        <f t="shared" si="861"/>
        <v>144_13</v>
      </c>
      <c r="T2517" s="35" t="str">
        <f t="shared" si="862"/>
        <v>144PM</v>
      </c>
      <c r="U2517" s="35" t="str">
        <f t="shared" si="863"/>
        <v>144PMEW</v>
      </c>
      <c r="V2517" s="35" t="str">
        <f t="shared" si="879"/>
        <v>2K</v>
      </c>
      <c r="W2517" s="35" t="str">
        <f t="shared" si="872"/>
        <v>144PM2K214</v>
      </c>
      <c r="X2517" s="388">
        <f t="shared" si="873"/>
        <v>0</v>
      </c>
      <c r="Y2517" s="388">
        <f t="shared" si="874"/>
        <v>1</v>
      </c>
      <c r="Z2517" s="280" t="str">
        <f t="shared" si="865"/>
        <v/>
      </c>
      <c r="AA2517" s="280" t="str">
        <f t="shared" si="866"/>
        <v/>
      </c>
      <c r="AB2517" s="389" t="str">
        <f t="shared" si="875"/>
        <v/>
      </c>
      <c r="AC2517" s="389" t="str">
        <f t="shared" si="876"/>
        <v/>
      </c>
      <c r="AD2517" s="390" t="str">
        <f t="shared" si="867"/>
        <v/>
      </c>
      <c r="AE2517" s="282">
        <f t="shared" si="868"/>
        <v>0</v>
      </c>
      <c r="AF2517" s="359">
        <f t="shared" si="869"/>
        <v>0</v>
      </c>
      <c r="AG2517" s="280">
        <f t="shared" si="870"/>
        <v>0</v>
      </c>
      <c r="AH2517" s="280">
        <f t="shared" si="864"/>
        <v>0</v>
      </c>
      <c r="AI2517" s="280">
        <f>IF(ISBLANK(T2517),AI2516,IF(COUNTIF(T$2:T2517,T2517)&gt;1,AI2516,1+MAX(AI2516,0)))</f>
        <v>68</v>
      </c>
      <c r="AL2517" s="391" t="str">
        <f t="shared" si="877"/>
        <v/>
      </c>
      <c r="AM2517" s="391" t="str">
        <f t="shared" si="878"/>
        <v/>
      </c>
      <c r="AO2517" s="310" t="str">
        <f t="shared" si="871"/>
        <v/>
      </c>
      <c r="AP2517" s="310">
        <f>SUM(AO$1:AO2517)</f>
        <v>0</v>
      </c>
      <c r="AQ2517" s="310">
        <f>SUM(AK$2:AK2517)</f>
        <v>18</v>
      </c>
      <c r="AR2517" s="310">
        <f>COUNTA(AJ$2:AJ2517)</f>
        <v>18</v>
      </c>
      <c r="AS2517" s="312"/>
      <c r="AT2517" s="312"/>
      <c r="AU2517" s="312"/>
      <c r="AV2517" s="312"/>
      <c r="AW2517" s="312"/>
      <c r="AZ2517">
        <v>0</v>
      </c>
      <c r="BA2517">
        <v>1</v>
      </c>
    </row>
    <row r="2518" spans="1:53" x14ac:dyDescent="0.25">
      <c r="A2518">
        <v>144</v>
      </c>
      <c r="B2518" t="s">
        <v>66</v>
      </c>
      <c r="C2518" t="s">
        <v>973</v>
      </c>
      <c r="D2518"/>
      <c r="E2518">
        <v>2</v>
      </c>
      <c r="F2518">
        <v>2</v>
      </c>
      <c r="G2518">
        <v>1</v>
      </c>
      <c r="H2518">
        <v>3</v>
      </c>
      <c r="I2518">
        <v>2</v>
      </c>
      <c r="J2518">
        <v>2</v>
      </c>
      <c r="K2518">
        <v>0</v>
      </c>
      <c r="L2518">
        <v>3</v>
      </c>
      <c r="M2518"/>
      <c r="O2518" s="101">
        <f>IF(ISBLANK(C2518),O2517,IF(COUNTIF(C$2:C2518,C2518)&gt;1,O2517,1+MAX(O2517,0)))</f>
        <v>63</v>
      </c>
      <c r="P2518" s="45">
        <f t="shared" si="858"/>
        <v>36</v>
      </c>
      <c r="Q2518" s="33" t="str">
        <f t="shared" si="859"/>
        <v/>
      </c>
      <c r="R2518" s="33">
        <f t="shared" si="860"/>
        <v>14</v>
      </c>
      <c r="S2518" s="33" t="str">
        <f t="shared" si="861"/>
        <v>144_14</v>
      </c>
      <c r="T2518" s="35" t="str">
        <f t="shared" si="862"/>
        <v>144PM</v>
      </c>
      <c r="U2518" s="35" t="str">
        <f t="shared" si="863"/>
        <v>144PMNS</v>
      </c>
      <c r="V2518" s="35" t="str">
        <f t="shared" si="879"/>
        <v>2K</v>
      </c>
      <c r="W2518" s="35" t="str">
        <f t="shared" si="872"/>
        <v>144PM2K221</v>
      </c>
      <c r="X2518" s="388">
        <f t="shared" si="873"/>
        <v>0</v>
      </c>
      <c r="Y2518" s="388">
        <f t="shared" si="874"/>
        <v>3</v>
      </c>
      <c r="Z2518" s="280" t="str">
        <f t="shared" si="865"/>
        <v/>
      </c>
      <c r="AA2518" s="280" t="str">
        <f t="shared" si="866"/>
        <v/>
      </c>
      <c r="AB2518" s="389" t="str">
        <f t="shared" si="875"/>
        <v/>
      </c>
      <c r="AC2518" s="389" t="str">
        <f t="shared" si="876"/>
        <v/>
      </c>
      <c r="AD2518" s="390" t="str">
        <f t="shared" si="867"/>
        <v/>
      </c>
      <c r="AE2518" s="282">
        <f t="shared" si="868"/>
        <v>0</v>
      </c>
      <c r="AF2518" s="359">
        <f t="shared" si="869"/>
        <v>0</v>
      </c>
      <c r="AG2518" s="280">
        <f t="shared" si="870"/>
        <v>0</v>
      </c>
      <c r="AH2518" s="280">
        <f t="shared" si="864"/>
        <v>0</v>
      </c>
      <c r="AI2518" s="280">
        <f>IF(ISBLANK(T2518),AI2517,IF(COUNTIF(T$2:T2518,T2518)&gt;1,AI2517,1+MAX(AI2517,0)))</f>
        <v>68</v>
      </c>
      <c r="AL2518" s="391" t="str">
        <f t="shared" si="877"/>
        <v/>
      </c>
      <c r="AM2518" s="391" t="str">
        <f t="shared" si="878"/>
        <v/>
      </c>
      <c r="AO2518" s="310" t="str">
        <f t="shared" si="871"/>
        <v/>
      </c>
      <c r="AP2518" s="310">
        <f>SUM(AO$1:AO2518)</f>
        <v>0</v>
      </c>
      <c r="AQ2518" s="310">
        <f>SUM(AK$2:AK2518)</f>
        <v>18</v>
      </c>
      <c r="AR2518" s="310">
        <f>COUNTA(AJ$2:AJ2518)</f>
        <v>18</v>
      </c>
      <c r="AS2518" s="312"/>
      <c r="AT2518" s="312"/>
      <c r="AU2518" s="312"/>
      <c r="AV2518" s="312"/>
      <c r="AW2518" s="312"/>
      <c r="AZ2518">
        <v>0</v>
      </c>
      <c r="BA2518">
        <v>3</v>
      </c>
    </row>
    <row r="2519" spans="1:53" x14ac:dyDescent="0.25">
      <c r="A2519">
        <v>144</v>
      </c>
      <c r="B2519" t="s">
        <v>66</v>
      </c>
      <c r="C2519" t="s">
        <v>973</v>
      </c>
      <c r="D2519"/>
      <c r="E2519">
        <v>2</v>
      </c>
      <c r="F2519">
        <v>2</v>
      </c>
      <c r="G2519">
        <v>2</v>
      </c>
      <c r="H2519">
        <v>2</v>
      </c>
      <c r="I2519">
        <v>1</v>
      </c>
      <c r="J2519">
        <v>1</v>
      </c>
      <c r="K2519">
        <v>0</v>
      </c>
      <c r="L2519">
        <v>1</v>
      </c>
      <c r="M2519"/>
      <c r="O2519" s="101">
        <f>IF(ISBLANK(C2519),O2518,IF(COUNTIF(C$2:C2519,C2519)&gt;1,O2518,1+MAX(O2518,0)))</f>
        <v>63</v>
      </c>
      <c r="P2519" s="45">
        <f t="shared" si="858"/>
        <v>36</v>
      </c>
      <c r="Q2519" s="33" t="str">
        <f t="shared" si="859"/>
        <v/>
      </c>
      <c r="R2519" s="33">
        <f t="shared" si="860"/>
        <v>14</v>
      </c>
      <c r="S2519" s="33" t="str">
        <f t="shared" si="861"/>
        <v>144_14</v>
      </c>
      <c r="T2519" s="35" t="str">
        <f t="shared" si="862"/>
        <v>144PM</v>
      </c>
      <c r="U2519" s="35" t="str">
        <f t="shared" si="863"/>
        <v>144PMNS</v>
      </c>
      <c r="V2519" s="35" t="str">
        <f t="shared" si="879"/>
        <v>2K</v>
      </c>
      <c r="W2519" s="35" t="str">
        <f t="shared" si="872"/>
        <v>144PM2K222</v>
      </c>
      <c r="X2519" s="388">
        <f t="shared" si="873"/>
        <v>0</v>
      </c>
      <c r="Y2519" s="388">
        <f t="shared" si="874"/>
        <v>1</v>
      </c>
      <c r="Z2519" s="280" t="str">
        <f t="shared" si="865"/>
        <v/>
      </c>
      <c r="AA2519" s="280" t="str">
        <f t="shared" si="866"/>
        <v/>
      </c>
      <c r="AB2519" s="389" t="str">
        <f t="shared" si="875"/>
        <v/>
      </c>
      <c r="AC2519" s="389" t="str">
        <f t="shared" si="876"/>
        <v/>
      </c>
      <c r="AD2519" s="390" t="str">
        <f t="shared" si="867"/>
        <v/>
      </c>
      <c r="AE2519" s="282">
        <f t="shared" si="868"/>
        <v>0</v>
      </c>
      <c r="AF2519" s="359">
        <f t="shared" si="869"/>
        <v>0</v>
      </c>
      <c r="AG2519" s="280">
        <f t="shared" si="870"/>
        <v>0</v>
      </c>
      <c r="AH2519" s="280">
        <f t="shared" si="864"/>
        <v>0</v>
      </c>
      <c r="AI2519" s="280">
        <f>IF(ISBLANK(T2519),AI2518,IF(COUNTIF(T$2:T2519,T2519)&gt;1,AI2518,1+MAX(AI2518,0)))</f>
        <v>68</v>
      </c>
      <c r="AL2519" s="391" t="str">
        <f t="shared" si="877"/>
        <v/>
      </c>
      <c r="AM2519" s="391" t="str">
        <f t="shared" si="878"/>
        <v/>
      </c>
      <c r="AO2519" s="310" t="str">
        <f t="shared" si="871"/>
        <v/>
      </c>
      <c r="AP2519" s="310">
        <f>SUM(AO$1:AO2519)</f>
        <v>0</v>
      </c>
      <c r="AQ2519" s="310">
        <f>SUM(AK$2:AK2519)</f>
        <v>18</v>
      </c>
      <c r="AR2519" s="310">
        <f>COUNTA(AJ$2:AJ2519)</f>
        <v>18</v>
      </c>
      <c r="AS2519" s="312"/>
      <c r="AT2519" s="312"/>
      <c r="AU2519" s="312"/>
      <c r="AV2519" s="312"/>
      <c r="AW2519" s="312"/>
      <c r="AZ2519">
        <v>0</v>
      </c>
      <c r="BA2519">
        <v>1</v>
      </c>
    </row>
    <row r="2520" spans="1:53" x14ac:dyDescent="0.25">
      <c r="A2520">
        <v>144</v>
      </c>
      <c r="B2520" t="s">
        <v>66</v>
      </c>
      <c r="C2520" t="s">
        <v>973</v>
      </c>
      <c r="D2520"/>
      <c r="E2520">
        <v>2</v>
      </c>
      <c r="F2520">
        <v>2</v>
      </c>
      <c r="G2520">
        <v>3</v>
      </c>
      <c r="H2520">
        <v>5</v>
      </c>
      <c r="I2520">
        <v>0</v>
      </c>
      <c r="J2520">
        <v>0</v>
      </c>
      <c r="K2520">
        <v>4</v>
      </c>
      <c r="L2520">
        <v>5</v>
      </c>
      <c r="M2520"/>
      <c r="O2520" s="101">
        <f>IF(ISBLANK(C2520),O2519,IF(COUNTIF(C$2:C2520,C2520)&gt;1,O2519,1+MAX(O2519,0)))</f>
        <v>63</v>
      </c>
      <c r="P2520" s="45">
        <f t="shared" si="858"/>
        <v>36</v>
      </c>
      <c r="Q2520" s="33" t="str">
        <f t="shared" si="859"/>
        <v/>
      </c>
      <c r="R2520" s="33">
        <f t="shared" si="860"/>
        <v>14</v>
      </c>
      <c r="S2520" s="33" t="str">
        <f t="shared" si="861"/>
        <v>144_14</v>
      </c>
      <c r="T2520" s="35" t="str">
        <f t="shared" si="862"/>
        <v>144PM</v>
      </c>
      <c r="U2520" s="35" t="str">
        <f t="shared" si="863"/>
        <v>144PMEW</v>
      </c>
      <c r="V2520" s="35" t="str">
        <f t="shared" si="879"/>
        <v>2K</v>
      </c>
      <c r="W2520" s="35" t="str">
        <f t="shared" si="872"/>
        <v>144PM2K223</v>
      </c>
      <c r="X2520" s="388">
        <f t="shared" si="873"/>
        <v>4</v>
      </c>
      <c r="Y2520" s="388">
        <f t="shared" si="874"/>
        <v>5</v>
      </c>
      <c r="Z2520" s="280" t="str">
        <f t="shared" si="865"/>
        <v/>
      </c>
      <c r="AA2520" s="280" t="str">
        <f t="shared" si="866"/>
        <v/>
      </c>
      <c r="AB2520" s="389" t="str">
        <f t="shared" si="875"/>
        <v/>
      </c>
      <c r="AC2520" s="389" t="str">
        <f t="shared" si="876"/>
        <v/>
      </c>
      <c r="AD2520" s="390" t="str">
        <f t="shared" si="867"/>
        <v/>
      </c>
      <c r="AE2520" s="282">
        <f t="shared" si="868"/>
        <v>0</v>
      </c>
      <c r="AF2520" s="359">
        <f t="shared" si="869"/>
        <v>0</v>
      </c>
      <c r="AG2520" s="280">
        <f t="shared" si="870"/>
        <v>0</v>
      </c>
      <c r="AH2520" s="280">
        <f t="shared" si="864"/>
        <v>0</v>
      </c>
      <c r="AI2520" s="280">
        <f>IF(ISBLANK(T2520),AI2519,IF(COUNTIF(T$2:T2520,T2520)&gt;1,AI2519,1+MAX(AI2519,0)))</f>
        <v>68</v>
      </c>
      <c r="AL2520" s="391" t="str">
        <f t="shared" si="877"/>
        <v/>
      </c>
      <c r="AM2520" s="391" t="str">
        <f t="shared" si="878"/>
        <v/>
      </c>
      <c r="AO2520" s="310" t="str">
        <f t="shared" si="871"/>
        <v/>
      </c>
      <c r="AP2520" s="310">
        <f>SUM(AO$1:AO2520)</f>
        <v>0</v>
      </c>
      <c r="AQ2520" s="310">
        <f>SUM(AK$2:AK2520)</f>
        <v>18</v>
      </c>
      <c r="AR2520" s="310">
        <f>COUNTA(AJ$2:AJ2520)</f>
        <v>18</v>
      </c>
      <c r="AS2520" s="312"/>
      <c r="AT2520" s="312"/>
      <c r="AU2520" s="312"/>
      <c r="AV2520" s="312"/>
      <c r="AW2520" s="312"/>
      <c r="AZ2520">
        <v>4</v>
      </c>
      <c r="BA2520">
        <v>5</v>
      </c>
    </row>
    <row r="2521" spans="1:53" x14ac:dyDescent="0.25">
      <c r="A2521">
        <v>144</v>
      </c>
      <c r="B2521" t="s">
        <v>66</v>
      </c>
      <c r="C2521" t="s">
        <v>973</v>
      </c>
      <c r="D2521"/>
      <c r="E2521">
        <v>2</v>
      </c>
      <c r="F2521">
        <v>2</v>
      </c>
      <c r="G2521">
        <v>4</v>
      </c>
      <c r="H2521">
        <v>5</v>
      </c>
      <c r="I2521">
        <v>0</v>
      </c>
      <c r="J2521">
        <v>0</v>
      </c>
      <c r="K2521">
        <v>3</v>
      </c>
      <c r="L2521">
        <v>5</v>
      </c>
      <c r="M2521"/>
      <c r="O2521" s="101">
        <f>IF(ISBLANK(C2521),O2520,IF(COUNTIF(C$2:C2521,C2521)&gt;1,O2520,1+MAX(O2520,0)))</f>
        <v>63</v>
      </c>
      <c r="P2521" s="45">
        <f t="shared" si="858"/>
        <v>36</v>
      </c>
      <c r="Q2521" s="33" t="str">
        <f t="shared" si="859"/>
        <v/>
      </c>
      <c r="R2521" s="33">
        <f t="shared" si="860"/>
        <v>14</v>
      </c>
      <c r="S2521" s="33" t="str">
        <f t="shared" si="861"/>
        <v>144_14</v>
      </c>
      <c r="T2521" s="35" t="str">
        <f t="shared" si="862"/>
        <v>144PM</v>
      </c>
      <c r="U2521" s="35" t="str">
        <f t="shared" si="863"/>
        <v>144PMEW</v>
      </c>
      <c r="V2521" s="35" t="str">
        <f t="shared" si="879"/>
        <v>2K</v>
      </c>
      <c r="W2521" s="35" t="str">
        <f t="shared" si="872"/>
        <v>144PM2K224</v>
      </c>
      <c r="X2521" s="388">
        <f t="shared" si="873"/>
        <v>3</v>
      </c>
      <c r="Y2521" s="388">
        <f t="shared" si="874"/>
        <v>5</v>
      </c>
      <c r="Z2521" s="280" t="str">
        <f t="shared" si="865"/>
        <v/>
      </c>
      <c r="AA2521" s="280" t="str">
        <f t="shared" si="866"/>
        <v/>
      </c>
      <c r="AB2521" s="389" t="str">
        <f t="shared" si="875"/>
        <v/>
      </c>
      <c r="AC2521" s="389" t="str">
        <f t="shared" si="876"/>
        <v/>
      </c>
      <c r="AD2521" s="390" t="str">
        <f t="shared" si="867"/>
        <v/>
      </c>
      <c r="AE2521" s="282">
        <f t="shared" si="868"/>
        <v>0</v>
      </c>
      <c r="AF2521" s="359">
        <f t="shared" si="869"/>
        <v>0</v>
      </c>
      <c r="AG2521" s="280">
        <f t="shared" si="870"/>
        <v>0</v>
      </c>
      <c r="AH2521" s="280">
        <f t="shared" si="864"/>
        <v>0</v>
      </c>
      <c r="AI2521" s="280">
        <f>IF(ISBLANK(T2521),AI2520,IF(COUNTIF(T$2:T2521,T2521)&gt;1,AI2520,1+MAX(AI2520,0)))</f>
        <v>68</v>
      </c>
      <c r="AL2521" s="391" t="str">
        <f t="shared" si="877"/>
        <v/>
      </c>
      <c r="AM2521" s="391" t="str">
        <f t="shared" si="878"/>
        <v/>
      </c>
      <c r="AO2521" s="310" t="str">
        <f t="shared" si="871"/>
        <v/>
      </c>
      <c r="AP2521" s="310">
        <f>SUM(AO$1:AO2521)</f>
        <v>0</v>
      </c>
      <c r="AQ2521" s="310">
        <f>SUM(AK$2:AK2521)</f>
        <v>18</v>
      </c>
      <c r="AR2521" s="310">
        <f>COUNTA(AJ$2:AJ2521)</f>
        <v>18</v>
      </c>
      <c r="AS2521" s="312"/>
      <c r="AT2521" s="312"/>
      <c r="AU2521" s="312"/>
      <c r="AV2521" s="312"/>
      <c r="AW2521" s="312"/>
      <c r="AZ2521">
        <v>3</v>
      </c>
      <c r="BA2521">
        <v>5</v>
      </c>
    </row>
    <row r="2522" spans="1:53" x14ac:dyDescent="0.25">
      <c r="A2522">
        <v>144</v>
      </c>
      <c r="B2522" t="s">
        <v>66</v>
      </c>
      <c r="C2522" t="s">
        <v>973</v>
      </c>
      <c r="D2522"/>
      <c r="E2522">
        <v>2</v>
      </c>
      <c r="F2522">
        <v>3</v>
      </c>
      <c r="G2522">
        <v>1</v>
      </c>
      <c r="H2522">
        <v>2</v>
      </c>
      <c r="I2522">
        <v>0</v>
      </c>
      <c r="J2522">
        <v>0</v>
      </c>
      <c r="K2522">
        <v>0</v>
      </c>
      <c r="L2522">
        <v>2</v>
      </c>
      <c r="M2522"/>
      <c r="O2522" s="101">
        <f>IF(ISBLANK(C2522),O2521,IF(COUNTIF(C$2:C2522,C2522)&gt;1,O2521,1+MAX(O2521,0)))</f>
        <v>63</v>
      </c>
      <c r="P2522" s="45">
        <f t="shared" si="858"/>
        <v>36</v>
      </c>
      <c r="Q2522" s="33" t="str">
        <f t="shared" si="859"/>
        <v/>
      </c>
      <c r="R2522" s="33">
        <f t="shared" si="860"/>
        <v>15</v>
      </c>
      <c r="S2522" s="33" t="str">
        <f t="shared" si="861"/>
        <v>144_15</v>
      </c>
      <c r="T2522" s="35" t="str">
        <f t="shared" si="862"/>
        <v>144PM</v>
      </c>
      <c r="U2522" s="35" t="str">
        <f t="shared" si="863"/>
        <v>144PMNS</v>
      </c>
      <c r="V2522" s="35" t="str">
        <f t="shared" si="879"/>
        <v>2K</v>
      </c>
      <c r="W2522" s="35" t="str">
        <f t="shared" si="872"/>
        <v>144PM2K231</v>
      </c>
      <c r="X2522" s="388">
        <f t="shared" si="873"/>
        <v>0</v>
      </c>
      <c r="Y2522" s="388">
        <f t="shared" si="874"/>
        <v>2</v>
      </c>
      <c r="Z2522" s="280" t="str">
        <f t="shared" si="865"/>
        <v/>
      </c>
      <c r="AA2522" s="280" t="str">
        <f t="shared" si="866"/>
        <v/>
      </c>
      <c r="AB2522" s="389" t="str">
        <f t="shared" si="875"/>
        <v/>
      </c>
      <c r="AC2522" s="389" t="str">
        <f t="shared" si="876"/>
        <v/>
      </c>
      <c r="AD2522" s="390" t="str">
        <f t="shared" si="867"/>
        <v/>
      </c>
      <c r="AE2522" s="282">
        <f t="shared" si="868"/>
        <v>0</v>
      </c>
      <c r="AF2522" s="359">
        <f t="shared" si="869"/>
        <v>0</v>
      </c>
      <c r="AG2522" s="280">
        <f t="shared" si="870"/>
        <v>0</v>
      </c>
      <c r="AH2522" s="280">
        <f t="shared" si="864"/>
        <v>0</v>
      </c>
      <c r="AI2522" s="280">
        <f>IF(ISBLANK(T2522),AI2521,IF(COUNTIF(T$2:T2522,T2522)&gt;1,AI2521,1+MAX(AI2521,0)))</f>
        <v>68</v>
      </c>
      <c r="AL2522" s="391" t="str">
        <f t="shared" si="877"/>
        <v/>
      </c>
      <c r="AM2522" s="391" t="str">
        <f t="shared" si="878"/>
        <v/>
      </c>
      <c r="AO2522" s="310" t="str">
        <f t="shared" si="871"/>
        <v/>
      </c>
      <c r="AP2522" s="310">
        <f>SUM(AO$1:AO2522)</f>
        <v>0</v>
      </c>
      <c r="AQ2522" s="310">
        <f>SUM(AK$2:AK2522)</f>
        <v>18</v>
      </c>
      <c r="AR2522" s="310">
        <f>COUNTA(AJ$2:AJ2522)</f>
        <v>18</v>
      </c>
      <c r="AS2522" s="312"/>
      <c r="AT2522" s="312"/>
      <c r="AU2522" s="312"/>
      <c r="AV2522" s="312"/>
      <c r="AW2522" s="312"/>
      <c r="AZ2522">
        <v>0</v>
      </c>
      <c r="BA2522">
        <v>2</v>
      </c>
    </row>
    <row r="2523" spans="1:53" x14ac:dyDescent="0.25">
      <c r="A2523">
        <v>144</v>
      </c>
      <c r="B2523" t="s">
        <v>66</v>
      </c>
      <c r="C2523" t="s">
        <v>973</v>
      </c>
      <c r="D2523"/>
      <c r="E2523">
        <v>2</v>
      </c>
      <c r="F2523">
        <v>3</v>
      </c>
      <c r="G2523">
        <v>2</v>
      </c>
      <c r="H2523">
        <v>2</v>
      </c>
      <c r="I2523">
        <v>1</v>
      </c>
      <c r="J2523">
        <v>0</v>
      </c>
      <c r="K2523">
        <v>1</v>
      </c>
      <c r="L2523">
        <v>2</v>
      </c>
      <c r="M2523"/>
      <c r="O2523" s="101">
        <f>IF(ISBLANK(C2523),O2522,IF(COUNTIF(C$2:C2523,C2523)&gt;1,O2522,1+MAX(O2522,0)))</f>
        <v>63</v>
      </c>
      <c r="P2523" s="45">
        <f t="shared" si="858"/>
        <v>36</v>
      </c>
      <c r="Q2523" s="33" t="str">
        <f t="shared" si="859"/>
        <v/>
      </c>
      <c r="R2523" s="33">
        <f t="shared" si="860"/>
        <v>15</v>
      </c>
      <c r="S2523" s="33" t="str">
        <f t="shared" si="861"/>
        <v>144_15</v>
      </c>
      <c r="T2523" s="35" t="str">
        <f t="shared" si="862"/>
        <v>144PM</v>
      </c>
      <c r="U2523" s="35" t="str">
        <f t="shared" si="863"/>
        <v>144PMNS</v>
      </c>
      <c r="V2523" s="35" t="str">
        <f t="shared" si="879"/>
        <v>2K</v>
      </c>
      <c r="W2523" s="35" t="str">
        <f t="shared" si="872"/>
        <v>144PM2K232</v>
      </c>
      <c r="X2523" s="388">
        <f t="shared" si="873"/>
        <v>1</v>
      </c>
      <c r="Y2523" s="388">
        <f t="shared" si="874"/>
        <v>2</v>
      </c>
      <c r="Z2523" s="280" t="str">
        <f t="shared" si="865"/>
        <v/>
      </c>
      <c r="AA2523" s="280" t="str">
        <f t="shared" si="866"/>
        <v/>
      </c>
      <c r="AB2523" s="389" t="str">
        <f t="shared" si="875"/>
        <v/>
      </c>
      <c r="AC2523" s="389" t="str">
        <f t="shared" si="876"/>
        <v/>
      </c>
      <c r="AD2523" s="390" t="str">
        <f t="shared" si="867"/>
        <v/>
      </c>
      <c r="AE2523" s="282">
        <f t="shared" si="868"/>
        <v>0</v>
      </c>
      <c r="AF2523" s="359">
        <f t="shared" si="869"/>
        <v>0</v>
      </c>
      <c r="AG2523" s="280">
        <f t="shared" si="870"/>
        <v>0</v>
      </c>
      <c r="AH2523" s="280">
        <f t="shared" si="864"/>
        <v>0</v>
      </c>
      <c r="AI2523" s="280">
        <f>IF(ISBLANK(T2523),AI2522,IF(COUNTIF(T$2:T2523,T2523)&gt;1,AI2522,1+MAX(AI2522,0)))</f>
        <v>68</v>
      </c>
      <c r="AL2523" s="391" t="str">
        <f t="shared" si="877"/>
        <v/>
      </c>
      <c r="AM2523" s="391" t="str">
        <f t="shared" si="878"/>
        <v/>
      </c>
      <c r="AO2523" s="310" t="str">
        <f t="shared" si="871"/>
        <v/>
      </c>
      <c r="AP2523" s="310">
        <f>SUM(AO$1:AO2523)</f>
        <v>0</v>
      </c>
      <c r="AQ2523" s="310">
        <f>SUM(AK$2:AK2523)</f>
        <v>18</v>
      </c>
      <c r="AR2523" s="310">
        <f>COUNTA(AJ$2:AJ2523)</f>
        <v>18</v>
      </c>
      <c r="AS2523" s="312"/>
      <c r="AT2523" s="312"/>
      <c r="AU2523" s="312"/>
      <c r="AV2523" s="312"/>
      <c r="AW2523" s="312"/>
      <c r="AZ2523">
        <v>1</v>
      </c>
      <c r="BA2523">
        <v>2</v>
      </c>
    </row>
    <row r="2524" spans="1:53" x14ac:dyDescent="0.25">
      <c r="A2524">
        <v>144</v>
      </c>
      <c r="B2524" t="s">
        <v>66</v>
      </c>
      <c r="C2524" t="s">
        <v>973</v>
      </c>
      <c r="D2524"/>
      <c r="E2524">
        <v>2</v>
      </c>
      <c r="F2524">
        <v>3</v>
      </c>
      <c r="G2524">
        <v>3</v>
      </c>
      <c r="H2524">
        <v>0</v>
      </c>
      <c r="I2524">
        <v>0</v>
      </c>
      <c r="J2524">
        <v>0</v>
      </c>
      <c r="K2524">
        <v>0</v>
      </c>
      <c r="L2524">
        <v>0</v>
      </c>
      <c r="M2524"/>
      <c r="O2524" s="101">
        <f>IF(ISBLANK(C2524),O2523,IF(COUNTIF(C$2:C2524,C2524)&gt;1,O2523,1+MAX(O2523,0)))</f>
        <v>63</v>
      </c>
      <c r="P2524" s="45">
        <f t="shared" si="858"/>
        <v>36</v>
      </c>
      <c r="Q2524" s="33" t="str">
        <f t="shared" si="859"/>
        <v/>
      </c>
      <c r="R2524" s="33">
        <f t="shared" si="860"/>
        <v>15</v>
      </c>
      <c r="S2524" s="33" t="str">
        <f t="shared" si="861"/>
        <v>144_15</v>
      </c>
      <c r="T2524" s="35" t="str">
        <f t="shared" si="862"/>
        <v>144PM</v>
      </c>
      <c r="U2524" s="35" t="str">
        <f t="shared" si="863"/>
        <v>144PMEW</v>
      </c>
      <c r="V2524" s="35" t="str">
        <f t="shared" si="879"/>
        <v>2K</v>
      </c>
      <c r="W2524" s="35" t="str">
        <f t="shared" si="872"/>
        <v>144PM2K233</v>
      </c>
      <c r="X2524" s="388">
        <f t="shared" si="873"/>
        <v>0</v>
      </c>
      <c r="Y2524" s="388">
        <f t="shared" si="874"/>
        <v>0</v>
      </c>
      <c r="Z2524" s="280" t="str">
        <f t="shared" si="865"/>
        <v/>
      </c>
      <c r="AA2524" s="280" t="str">
        <f t="shared" si="866"/>
        <v/>
      </c>
      <c r="AB2524" s="389" t="str">
        <f t="shared" si="875"/>
        <v/>
      </c>
      <c r="AC2524" s="389" t="str">
        <f t="shared" si="876"/>
        <v/>
      </c>
      <c r="AD2524" s="390" t="str">
        <f t="shared" si="867"/>
        <v/>
      </c>
      <c r="AE2524" s="282">
        <f t="shared" si="868"/>
        <v>0</v>
      </c>
      <c r="AF2524" s="359">
        <f t="shared" si="869"/>
        <v>0</v>
      </c>
      <c r="AG2524" s="280">
        <f t="shared" si="870"/>
        <v>0</v>
      </c>
      <c r="AH2524" s="280">
        <f t="shared" si="864"/>
        <v>0</v>
      </c>
      <c r="AI2524" s="280">
        <f>IF(ISBLANK(T2524),AI2523,IF(COUNTIF(T$2:T2524,T2524)&gt;1,AI2523,1+MAX(AI2523,0)))</f>
        <v>68</v>
      </c>
      <c r="AL2524" s="391" t="str">
        <f t="shared" si="877"/>
        <v/>
      </c>
      <c r="AM2524" s="391" t="str">
        <f t="shared" si="878"/>
        <v/>
      </c>
      <c r="AO2524" s="310" t="str">
        <f t="shared" si="871"/>
        <v/>
      </c>
      <c r="AP2524" s="310">
        <f>SUM(AO$1:AO2524)</f>
        <v>0</v>
      </c>
      <c r="AQ2524" s="310">
        <f>SUM(AK$2:AK2524)</f>
        <v>18</v>
      </c>
      <c r="AR2524" s="310">
        <f>COUNTA(AJ$2:AJ2524)</f>
        <v>18</v>
      </c>
      <c r="AS2524" s="312"/>
      <c r="AT2524" s="312"/>
      <c r="AU2524" s="312"/>
      <c r="AV2524" s="312"/>
      <c r="AW2524" s="312"/>
      <c r="AZ2524">
        <v>0</v>
      </c>
      <c r="BA2524">
        <v>0</v>
      </c>
    </row>
    <row r="2525" spans="1:53" x14ac:dyDescent="0.25">
      <c r="A2525">
        <v>144</v>
      </c>
      <c r="B2525" t="s">
        <v>66</v>
      </c>
      <c r="C2525" t="s">
        <v>973</v>
      </c>
      <c r="D2525"/>
      <c r="E2525">
        <v>2</v>
      </c>
      <c r="F2525">
        <v>3</v>
      </c>
      <c r="G2525">
        <v>4</v>
      </c>
      <c r="H2525">
        <v>2</v>
      </c>
      <c r="I2525">
        <v>0</v>
      </c>
      <c r="J2525">
        <v>0</v>
      </c>
      <c r="K2525">
        <v>1</v>
      </c>
      <c r="L2525">
        <v>2</v>
      </c>
      <c r="M2525"/>
      <c r="O2525" s="101">
        <f>IF(ISBLANK(C2525),O2524,IF(COUNTIF(C$2:C2525,C2525)&gt;1,O2524,1+MAX(O2524,0)))</f>
        <v>63</v>
      </c>
      <c r="P2525" s="45">
        <f t="shared" si="858"/>
        <v>36</v>
      </c>
      <c r="Q2525" s="33" t="str">
        <f t="shared" si="859"/>
        <v/>
      </c>
      <c r="R2525" s="33">
        <f t="shared" si="860"/>
        <v>15</v>
      </c>
      <c r="S2525" s="33" t="str">
        <f t="shared" si="861"/>
        <v>144_15</v>
      </c>
      <c r="T2525" s="35" t="str">
        <f t="shared" si="862"/>
        <v>144PM</v>
      </c>
      <c r="U2525" s="35" t="str">
        <f t="shared" si="863"/>
        <v>144PMEW</v>
      </c>
      <c r="V2525" s="35" t="str">
        <f t="shared" si="879"/>
        <v>2K</v>
      </c>
      <c r="W2525" s="35" t="str">
        <f t="shared" si="872"/>
        <v>144PM2K234</v>
      </c>
      <c r="X2525" s="388">
        <f t="shared" si="873"/>
        <v>1</v>
      </c>
      <c r="Y2525" s="388">
        <f t="shared" si="874"/>
        <v>2</v>
      </c>
      <c r="Z2525" s="280" t="str">
        <f t="shared" si="865"/>
        <v/>
      </c>
      <c r="AA2525" s="280" t="str">
        <f t="shared" si="866"/>
        <v/>
      </c>
      <c r="AB2525" s="389" t="str">
        <f t="shared" si="875"/>
        <v/>
      </c>
      <c r="AC2525" s="389" t="str">
        <f t="shared" si="876"/>
        <v/>
      </c>
      <c r="AD2525" s="390" t="str">
        <f t="shared" si="867"/>
        <v/>
      </c>
      <c r="AE2525" s="282">
        <f t="shared" si="868"/>
        <v>0</v>
      </c>
      <c r="AF2525" s="359">
        <f t="shared" si="869"/>
        <v>0</v>
      </c>
      <c r="AG2525" s="280">
        <f t="shared" si="870"/>
        <v>0</v>
      </c>
      <c r="AH2525" s="280">
        <f t="shared" si="864"/>
        <v>0</v>
      </c>
      <c r="AI2525" s="280">
        <f>IF(ISBLANK(T2525),AI2524,IF(COUNTIF(T$2:T2525,T2525)&gt;1,AI2524,1+MAX(AI2524,0)))</f>
        <v>68</v>
      </c>
      <c r="AL2525" s="391" t="str">
        <f t="shared" si="877"/>
        <v/>
      </c>
      <c r="AM2525" s="391" t="str">
        <f t="shared" si="878"/>
        <v/>
      </c>
      <c r="AO2525" s="310" t="str">
        <f t="shared" si="871"/>
        <v/>
      </c>
      <c r="AP2525" s="310">
        <f>SUM(AO$1:AO2525)</f>
        <v>0</v>
      </c>
      <c r="AQ2525" s="310">
        <f>SUM(AK$2:AK2525)</f>
        <v>18</v>
      </c>
      <c r="AR2525" s="310">
        <f>COUNTA(AJ$2:AJ2525)</f>
        <v>18</v>
      </c>
      <c r="AS2525" s="312"/>
      <c r="AT2525" s="312"/>
      <c r="AU2525" s="312"/>
      <c r="AV2525" s="312"/>
      <c r="AW2525" s="312"/>
      <c r="AZ2525">
        <v>1</v>
      </c>
      <c r="BA2525">
        <v>2</v>
      </c>
    </row>
    <row r="2526" spans="1:53" x14ac:dyDescent="0.25">
      <c r="A2526">
        <v>144</v>
      </c>
      <c r="B2526" t="s">
        <v>66</v>
      </c>
      <c r="C2526" t="s">
        <v>973</v>
      </c>
      <c r="D2526"/>
      <c r="E2526">
        <v>2</v>
      </c>
      <c r="F2526">
        <v>4</v>
      </c>
      <c r="G2526">
        <v>1</v>
      </c>
      <c r="H2526">
        <v>5</v>
      </c>
      <c r="I2526">
        <v>0</v>
      </c>
      <c r="J2526">
        <v>0</v>
      </c>
      <c r="K2526">
        <v>3</v>
      </c>
      <c r="L2526">
        <v>5</v>
      </c>
      <c r="M2526"/>
      <c r="O2526" s="101">
        <f>IF(ISBLANK(C2526),O2525,IF(COUNTIF(C$2:C2526,C2526)&gt;1,O2525,1+MAX(O2525,0)))</f>
        <v>63</v>
      </c>
      <c r="P2526" s="45">
        <f t="shared" si="858"/>
        <v>36</v>
      </c>
      <c r="Q2526" s="33" t="str">
        <f t="shared" si="859"/>
        <v/>
      </c>
      <c r="R2526" s="33">
        <f t="shared" si="860"/>
        <v>16</v>
      </c>
      <c r="S2526" s="33" t="str">
        <f t="shared" si="861"/>
        <v>144_16</v>
      </c>
      <c r="T2526" s="35" t="str">
        <f t="shared" si="862"/>
        <v>144PM</v>
      </c>
      <c r="U2526" s="35" t="str">
        <f t="shared" si="863"/>
        <v>144PMNS</v>
      </c>
      <c r="V2526" s="35" t="str">
        <f t="shared" si="879"/>
        <v>2K</v>
      </c>
      <c r="W2526" s="35" t="str">
        <f t="shared" si="872"/>
        <v>144PM2K241</v>
      </c>
      <c r="X2526" s="388">
        <f t="shared" si="873"/>
        <v>3</v>
      </c>
      <c r="Y2526" s="388">
        <f t="shared" si="874"/>
        <v>5</v>
      </c>
      <c r="Z2526" s="280" t="str">
        <f t="shared" si="865"/>
        <v/>
      </c>
      <c r="AA2526" s="280" t="str">
        <f t="shared" si="866"/>
        <v/>
      </c>
      <c r="AB2526" s="389" t="str">
        <f t="shared" si="875"/>
        <v/>
      </c>
      <c r="AC2526" s="389" t="str">
        <f t="shared" si="876"/>
        <v/>
      </c>
      <c r="AD2526" s="390" t="str">
        <f t="shared" si="867"/>
        <v/>
      </c>
      <c r="AE2526" s="282">
        <f t="shared" si="868"/>
        <v>0</v>
      </c>
      <c r="AF2526" s="359">
        <f t="shared" si="869"/>
        <v>0</v>
      </c>
      <c r="AG2526" s="280">
        <f t="shared" si="870"/>
        <v>0</v>
      </c>
      <c r="AH2526" s="280">
        <f t="shared" si="864"/>
        <v>0</v>
      </c>
      <c r="AI2526" s="280">
        <f>IF(ISBLANK(T2526),AI2525,IF(COUNTIF(T$2:T2526,T2526)&gt;1,AI2525,1+MAX(AI2525,0)))</f>
        <v>68</v>
      </c>
      <c r="AL2526" s="391" t="str">
        <f t="shared" si="877"/>
        <v/>
      </c>
      <c r="AM2526" s="391" t="str">
        <f t="shared" si="878"/>
        <v/>
      </c>
      <c r="AO2526" s="310" t="str">
        <f t="shared" si="871"/>
        <v/>
      </c>
      <c r="AP2526" s="310">
        <f>SUM(AO$1:AO2526)</f>
        <v>0</v>
      </c>
      <c r="AQ2526" s="310">
        <f>SUM(AK$2:AK2526)</f>
        <v>18</v>
      </c>
      <c r="AR2526" s="310">
        <f>COUNTA(AJ$2:AJ2526)</f>
        <v>18</v>
      </c>
      <c r="AS2526" s="312"/>
      <c r="AT2526" s="312"/>
      <c r="AU2526" s="312"/>
      <c r="AV2526" s="312"/>
      <c r="AW2526" s="312"/>
      <c r="AZ2526">
        <v>3</v>
      </c>
      <c r="BA2526">
        <v>5</v>
      </c>
    </row>
    <row r="2527" spans="1:53" x14ac:dyDescent="0.25">
      <c r="A2527">
        <v>144</v>
      </c>
      <c r="B2527" t="s">
        <v>66</v>
      </c>
      <c r="C2527" t="s">
        <v>973</v>
      </c>
      <c r="D2527"/>
      <c r="E2527">
        <v>2</v>
      </c>
      <c r="F2527">
        <v>4</v>
      </c>
      <c r="G2527">
        <v>2</v>
      </c>
      <c r="H2527">
        <v>5</v>
      </c>
      <c r="I2527">
        <v>2</v>
      </c>
      <c r="J2527">
        <v>0</v>
      </c>
      <c r="K2527">
        <v>1</v>
      </c>
      <c r="L2527">
        <v>4</v>
      </c>
      <c r="M2527"/>
      <c r="O2527" s="101">
        <f>IF(ISBLANK(C2527),O2526,IF(COUNTIF(C$2:C2527,C2527)&gt;1,O2526,1+MAX(O2526,0)))</f>
        <v>63</v>
      </c>
      <c r="P2527" s="45">
        <f t="shared" si="858"/>
        <v>36</v>
      </c>
      <c r="Q2527" s="33" t="str">
        <f t="shared" si="859"/>
        <v/>
      </c>
      <c r="R2527" s="33">
        <f t="shared" si="860"/>
        <v>16</v>
      </c>
      <c r="S2527" s="33" t="str">
        <f t="shared" si="861"/>
        <v>144_16</v>
      </c>
      <c r="T2527" s="35" t="str">
        <f t="shared" si="862"/>
        <v>144PM</v>
      </c>
      <c r="U2527" s="35" t="str">
        <f t="shared" si="863"/>
        <v>144PMNS</v>
      </c>
      <c r="V2527" s="35" t="str">
        <f t="shared" si="879"/>
        <v>2K</v>
      </c>
      <c r="W2527" s="35" t="str">
        <f t="shared" si="872"/>
        <v>144PM2K242</v>
      </c>
      <c r="X2527" s="388">
        <f t="shared" si="873"/>
        <v>1</v>
      </c>
      <c r="Y2527" s="388">
        <f t="shared" si="874"/>
        <v>4</v>
      </c>
      <c r="Z2527" s="280" t="str">
        <f t="shared" si="865"/>
        <v/>
      </c>
      <c r="AA2527" s="280" t="str">
        <f t="shared" si="866"/>
        <v/>
      </c>
      <c r="AB2527" s="389" t="str">
        <f t="shared" si="875"/>
        <v/>
      </c>
      <c r="AC2527" s="389" t="str">
        <f t="shared" si="876"/>
        <v/>
      </c>
      <c r="AD2527" s="390" t="str">
        <f t="shared" si="867"/>
        <v/>
      </c>
      <c r="AE2527" s="282">
        <f t="shared" si="868"/>
        <v>0</v>
      </c>
      <c r="AF2527" s="359">
        <f t="shared" si="869"/>
        <v>0</v>
      </c>
      <c r="AG2527" s="280">
        <f t="shared" si="870"/>
        <v>0</v>
      </c>
      <c r="AH2527" s="280">
        <f t="shared" si="864"/>
        <v>0</v>
      </c>
      <c r="AI2527" s="280">
        <f>IF(ISBLANK(T2527),AI2526,IF(COUNTIF(T$2:T2527,T2527)&gt;1,AI2526,1+MAX(AI2526,0)))</f>
        <v>68</v>
      </c>
      <c r="AL2527" s="391" t="str">
        <f t="shared" si="877"/>
        <v/>
      </c>
      <c r="AM2527" s="391" t="str">
        <f t="shared" si="878"/>
        <v/>
      </c>
      <c r="AO2527" s="310" t="str">
        <f t="shared" si="871"/>
        <v/>
      </c>
      <c r="AP2527" s="310">
        <f>SUM(AO$1:AO2527)</f>
        <v>0</v>
      </c>
      <c r="AQ2527" s="310">
        <f>SUM(AK$2:AK2527)</f>
        <v>18</v>
      </c>
      <c r="AR2527" s="310">
        <f>COUNTA(AJ$2:AJ2527)</f>
        <v>18</v>
      </c>
      <c r="AS2527" s="312"/>
      <c r="AT2527" s="312"/>
      <c r="AU2527" s="312"/>
      <c r="AV2527" s="312"/>
      <c r="AW2527" s="312"/>
      <c r="AZ2527">
        <v>1</v>
      </c>
      <c r="BA2527">
        <v>4</v>
      </c>
    </row>
    <row r="2528" spans="1:53" x14ac:dyDescent="0.25">
      <c r="A2528">
        <v>144</v>
      </c>
      <c r="B2528" t="s">
        <v>66</v>
      </c>
      <c r="C2528" t="s">
        <v>973</v>
      </c>
      <c r="D2528"/>
      <c r="E2528">
        <v>2</v>
      </c>
      <c r="F2528">
        <v>4</v>
      </c>
      <c r="G2528">
        <v>3</v>
      </c>
      <c r="H2528">
        <v>6</v>
      </c>
      <c r="I2528">
        <v>0</v>
      </c>
      <c r="J2528">
        <v>0</v>
      </c>
      <c r="K2528">
        <v>2</v>
      </c>
      <c r="L2528">
        <v>6</v>
      </c>
      <c r="M2528"/>
      <c r="O2528" s="101">
        <f>IF(ISBLANK(C2528),O2527,IF(COUNTIF(C$2:C2528,C2528)&gt;1,O2527,1+MAX(O2527,0)))</f>
        <v>63</v>
      </c>
      <c r="P2528" s="45">
        <f t="shared" si="858"/>
        <v>36</v>
      </c>
      <c r="Q2528" s="33" t="str">
        <f t="shared" si="859"/>
        <v/>
      </c>
      <c r="R2528" s="33">
        <f t="shared" si="860"/>
        <v>16</v>
      </c>
      <c r="S2528" s="33" t="str">
        <f t="shared" si="861"/>
        <v>144_16</v>
      </c>
      <c r="T2528" s="35" t="str">
        <f t="shared" si="862"/>
        <v>144PM</v>
      </c>
      <c r="U2528" s="35" t="str">
        <f t="shared" si="863"/>
        <v>144PMEW</v>
      </c>
      <c r="V2528" s="35" t="str">
        <f t="shared" si="879"/>
        <v>2K</v>
      </c>
      <c r="W2528" s="35" t="str">
        <f t="shared" si="872"/>
        <v>144PM2K243</v>
      </c>
      <c r="X2528" s="388">
        <f t="shared" si="873"/>
        <v>2</v>
      </c>
      <c r="Y2528" s="388">
        <f t="shared" si="874"/>
        <v>6</v>
      </c>
      <c r="Z2528" s="280" t="str">
        <f t="shared" si="865"/>
        <v/>
      </c>
      <c r="AA2528" s="280" t="str">
        <f t="shared" si="866"/>
        <v/>
      </c>
      <c r="AB2528" s="389" t="str">
        <f t="shared" si="875"/>
        <v/>
      </c>
      <c r="AC2528" s="389" t="str">
        <f t="shared" si="876"/>
        <v/>
      </c>
      <c r="AD2528" s="390" t="str">
        <f t="shared" si="867"/>
        <v/>
      </c>
      <c r="AE2528" s="282">
        <f t="shared" si="868"/>
        <v>0</v>
      </c>
      <c r="AF2528" s="359">
        <f t="shared" si="869"/>
        <v>0</v>
      </c>
      <c r="AG2528" s="280">
        <f t="shared" si="870"/>
        <v>0</v>
      </c>
      <c r="AH2528" s="280">
        <f t="shared" si="864"/>
        <v>0</v>
      </c>
      <c r="AI2528" s="280">
        <f>IF(ISBLANK(T2528),AI2527,IF(COUNTIF(T$2:T2528,T2528)&gt;1,AI2527,1+MAX(AI2527,0)))</f>
        <v>68</v>
      </c>
      <c r="AL2528" s="391" t="str">
        <f t="shared" si="877"/>
        <v/>
      </c>
      <c r="AM2528" s="391" t="str">
        <f t="shared" si="878"/>
        <v/>
      </c>
      <c r="AO2528" s="310" t="str">
        <f t="shared" si="871"/>
        <v/>
      </c>
      <c r="AP2528" s="310">
        <f>SUM(AO$1:AO2528)</f>
        <v>0</v>
      </c>
      <c r="AQ2528" s="310">
        <f>SUM(AK$2:AK2528)</f>
        <v>18</v>
      </c>
      <c r="AR2528" s="310">
        <f>COUNTA(AJ$2:AJ2528)</f>
        <v>18</v>
      </c>
      <c r="AS2528" s="312"/>
      <c r="AT2528" s="312"/>
      <c r="AU2528" s="312"/>
      <c r="AV2528" s="312"/>
      <c r="AW2528" s="312"/>
      <c r="AZ2528">
        <v>2</v>
      </c>
      <c r="BA2528">
        <v>6</v>
      </c>
    </row>
    <row r="2529" spans="1:53" x14ac:dyDescent="0.25">
      <c r="A2529">
        <v>144</v>
      </c>
      <c r="B2529" t="s">
        <v>66</v>
      </c>
      <c r="C2529" t="s">
        <v>973</v>
      </c>
      <c r="D2529"/>
      <c r="E2529">
        <v>2</v>
      </c>
      <c r="F2529">
        <v>4</v>
      </c>
      <c r="G2529">
        <v>4</v>
      </c>
      <c r="H2529">
        <v>9</v>
      </c>
      <c r="I2529">
        <v>4</v>
      </c>
      <c r="J2529">
        <v>3</v>
      </c>
      <c r="K2529">
        <v>3</v>
      </c>
      <c r="L2529">
        <v>9</v>
      </c>
      <c r="M2529"/>
      <c r="O2529" s="101">
        <f>IF(ISBLANK(C2529),O2528,IF(COUNTIF(C$2:C2529,C2529)&gt;1,O2528,1+MAX(O2528,0)))</f>
        <v>63</v>
      </c>
      <c r="P2529" s="45">
        <f t="shared" si="858"/>
        <v>36</v>
      </c>
      <c r="Q2529" s="33" t="str">
        <f t="shared" si="859"/>
        <v/>
      </c>
      <c r="R2529" s="33">
        <f t="shared" si="860"/>
        <v>16</v>
      </c>
      <c r="S2529" s="33" t="str">
        <f t="shared" si="861"/>
        <v>144_16</v>
      </c>
      <c r="T2529" s="35" t="str">
        <f t="shared" si="862"/>
        <v>144PM</v>
      </c>
      <c r="U2529" s="35" t="str">
        <f t="shared" si="863"/>
        <v>144PMEW</v>
      </c>
      <c r="V2529" s="35" t="str">
        <f t="shared" si="879"/>
        <v>2K</v>
      </c>
      <c r="W2529" s="35" t="str">
        <f t="shared" si="872"/>
        <v>144PM2K244</v>
      </c>
      <c r="X2529" s="388">
        <f t="shared" si="873"/>
        <v>3</v>
      </c>
      <c r="Y2529" s="388">
        <f t="shared" si="874"/>
        <v>9</v>
      </c>
      <c r="Z2529" s="280" t="str">
        <f t="shared" si="865"/>
        <v/>
      </c>
      <c r="AA2529" s="280" t="str">
        <f t="shared" si="866"/>
        <v/>
      </c>
      <c r="AB2529" s="389" t="str">
        <f t="shared" si="875"/>
        <v/>
      </c>
      <c r="AC2529" s="389" t="str">
        <f t="shared" si="876"/>
        <v/>
      </c>
      <c r="AD2529" s="390" t="str">
        <f t="shared" si="867"/>
        <v/>
      </c>
      <c r="AE2529" s="282">
        <f t="shared" si="868"/>
        <v>0</v>
      </c>
      <c r="AF2529" s="359">
        <f t="shared" si="869"/>
        <v>0</v>
      </c>
      <c r="AG2529" s="280">
        <f t="shared" si="870"/>
        <v>0</v>
      </c>
      <c r="AH2529" s="280">
        <f t="shared" si="864"/>
        <v>0</v>
      </c>
      <c r="AI2529" s="280">
        <f>IF(ISBLANK(T2529),AI2528,IF(COUNTIF(T$2:T2529,T2529)&gt;1,AI2528,1+MAX(AI2528,0)))</f>
        <v>68</v>
      </c>
      <c r="AL2529" s="391" t="str">
        <f t="shared" si="877"/>
        <v/>
      </c>
      <c r="AM2529" s="391" t="str">
        <f t="shared" si="878"/>
        <v/>
      </c>
      <c r="AO2529" s="310" t="str">
        <f t="shared" si="871"/>
        <v/>
      </c>
      <c r="AP2529" s="310">
        <f>SUM(AO$1:AO2529)</f>
        <v>0</v>
      </c>
      <c r="AQ2529" s="310">
        <f>SUM(AK$2:AK2529)</f>
        <v>18</v>
      </c>
      <c r="AR2529" s="310">
        <f>COUNTA(AJ$2:AJ2529)</f>
        <v>18</v>
      </c>
      <c r="AS2529" s="312"/>
      <c r="AT2529" s="312"/>
      <c r="AU2529" s="312"/>
      <c r="AV2529" s="312"/>
      <c r="AW2529" s="312"/>
      <c r="AZ2529">
        <v>3</v>
      </c>
      <c r="BA2529">
        <v>9</v>
      </c>
    </row>
    <row r="2530" spans="1:53" x14ac:dyDescent="0.25">
      <c r="A2530">
        <v>145</v>
      </c>
      <c r="B2530" t="s">
        <v>65</v>
      </c>
      <c r="C2530" t="s">
        <v>910</v>
      </c>
      <c r="D2530"/>
      <c r="E2530">
        <v>1</v>
      </c>
      <c r="F2530">
        <v>1</v>
      </c>
      <c r="G2530">
        <v>1</v>
      </c>
      <c r="H2530">
        <v>1</v>
      </c>
      <c r="I2530">
        <v>0</v>
      </c>
      <c r="J2530">
        <v>1</v>
      </c>
      <c r="K2530">
        <v>0</v>
      </c>
      <c r="L2530">
        <v>0</v>
      </c>
      <c r="M2530" t="s">
        <v>974</v>
      </c>
      <c r="O2530" s="101">
        <f>IF(ISBLANK(C2530),O2529,IF(COUNTIF(C$2:C2530,C2530)&gt;1,O2529,1+MAX(O2529,0)))</f>
        <v>63</v>
      </c>
      <c r="P2530" s="45">
        <f t="shared" ref="P2530:P2593" si="880">IF(A2530=A2529,P2529,IF(ISNUMBER(P2529),P2529+1,1))</f>
        <v>37</v>
      </c>
      <c r="Q2530" s="33">
        <f t="shared" ref="Q2530:Q2593" si="881">IF(OR(P2530=P2529,LEN(A2530)&lt;1),"",P2530)</f>
        <v>37</v>
      </c>
      <c r="R2530" s="33">
        <f t="shared" ref="R2530:R2593" si="882">IF(ISNUMBER(F2530),F2530+4*(E2530-1)+8*IF(B2530="PM",1,0),"")</f>
        <v>1</v>
      </c>
      <c r="S2530" s="33" t="str">
        <f t="shared" ref="S2530:S2593" si="883">IF(ISNUMBER(R2530),A2530&amp;"_"&amp;R2530,"")</f>
        <v>145_1</v>
      </c>
      <c r="T2530" s="35" t="str">
        <f t="shared" ref="T2530:T2593" si="884">A2530&amp;B2530</f>
        <v>145AM</v>
      </c>
      <c r="U2530" s="35" t="str">
        <f t="shared" ref="U2530:U2593" si="885">IF(OR(G2530=1,G2530=2),T2530&amp;"NS",IF(OR(G2530=3,G2530=4),T2530&amp;"EW",""))</f>
        <v>145AMNS</v>
      </c>
      <c r="V2530" s="35" t="str">
        <f t="shared" si="879"/>
        <v>2K</v>
      </c>
      <c r="W2530" s="35" t="str">
        <f t="shared" si="872"/>
        <v>145AM2K111</v>
      </c>
      <c r="X2530" s="388">
        <f t="shared" si="873"/>
        <v>0</v>
      </c>
      <c r="Y2530" s="388">
        <f t="shared" si="874"/>
        <v>0</v>
      </c>
      <c r="Z2530" s="280" t="str">
        <f t="shared" si="865"/>
        <v/>
      </c>
      <c r="AA2530" s="280" t="str">
        <f t="shared" si="866"/>
        <v/>
      </c>
      <c r="AB2530" s="389" t="str">
        <f t="shared" si="875"/>
        <v/>
      </c>
      <c r="AC2530" s="389" t="str">
        <f t="shared" si="876"/>
        <v/>
      </c>
      <c r="AD2530" s="390" t="str">
        <f t="shared" si="867"/>
        <v/>
      </c>
      <c r="AE2530" s="282">
        <f t="shared" si="868"/>
        <v>0</v>
      </c>
      <c r="AF2530" s="359">
        <f t="shared" si="869"/>
        <v>0</v>
      </c>
      <c r="AG2530" s="280">
        <f t="shared" si="870"/>
        <v>1</v>
      </c>
      <c r="AH2530" s="280">
        <f t="shared" ref="AH2530:AH2593" si="886">IF(AND(AG2530&gt;0,ISNUMBER(AG2530)),1,0)</f>
        <v>1</v>
      </c>
      <c r="AI2530" s="280">
        <f>IF(ISBLANK(T2530),AI2529,IF(COUNTIF(T$2:T2530,T2530)&gt;1,AI2529,1+MAX(AI2529,0)))</f>
        <v>69</v>
      </c>
      <c r="AL2530" s="391" t="str">
        <f t="shared" si="877"/>
        <v/>
      </c>
      <c r="AM2530" s="391" t="str">
        <f t="shared" si="878"/>
        <v/>
      </c>
      <c r="AO2530" s="310" t="str">
        <f t="shared" si="871"/>
        <v/>
      </c>
      <c r="AP2530" s="310">
        <f>SUM(AO$1:AO2530)</f>
        <v>0</v>
      </c>
      <c r="AQ2530" s="310">
        <f>SUM(AK$2:AK2530)</f>
        <v>18</v>
      </c>
      <c r="AR2530" s="310">
        <f>COUNTA(AJ$2:AJ2530)</f>
        <v>18</v>
      </c>
      <c r="AS2530" s="312"/>
      <c r="AT2530" s="312"/>
      <c r="AU2530" s="312"/>
      <c r="AV2530" s="312"/>
      <c r="AW2530" s="312"/>
      <c r="AZ2530">
        <v>0</v>
      </c>
      <c r="BA2530">
        <v>0</v>
      </c>
    </row>
    <row r="2531" spans="1:53" x14ac:dyDescent="0.25">
      <c r="A2531">
        <v>145</v>
      </c>
      <c r="B2531" t="s">
        <v>65</v>
      </c>
      <c r="C2531" t="s">
        <v>910</v>
      </c>
      <c r="D2531"/>
      <c r="E2531">
        <v>1</v>
      </c>
      <c r="F2531">
        <v>1</v>
      </c>
      <c r="G2531">
        <v>2</v>
      </c>
      <c r="H2531">
        <v>1</v>
      </c>
      <c r="I2531">
        <v>0</v>
      </c>
      <c r="J2531">
        <v>0</v>
      </c>
      <c r="K2531">
        <v>0</v>
      </c>
      <c r="L2531">
        <v>1</v>
      </c>
      <c r="M2531" t="s">
        <v>974</v>
      </c>
      <c r="O2531" s="101">
        <f>IF(ISBLANK(C2531),O2530,IF(COUNTIF(C$2:C2531,C2531)&gt;1,O2530,1+MAX(O2530,0)))</f>
        <v>63</v>
      </c>
      <c r="P2531" s="45">
        <f t="shared" si="880"/>
        <v>37</v>
      </c>
      <c r="Q2531" s="33" t="str">
        <f t="shared" si="881"/>
        <v/>
      </c>
      <c r="R2531" s="33">
        <f t="shared" si="882"/>
        <v>1</v>
      </c>
      <c r="S2531" s="33" t="str">
        <f t="shared" si="883"/>
        <v>145_1</v>
      </c>
      <c r="T2531" s="35" t="str">
        <f t="shared" si="884"/>
        <v>145AM</v>
      </c>
      <c r="U2531" s="35" t="str">
        <f t="shared" si="885"/>
        <v>145AMNS</v>
      </c>
      <c r="V2531" s="35" t="str">
        <f t="shared" si="879"/>
        <v>2K</v>
      </c>
      <c r="W2531" s="35" t="str">
        <f t="shared" si="872"/>
        <v>145AM2K112</v>
      </c>
      <c r="X2531" s="388">
        <f t="shared" si="873"/>
        <v>0</v>
      </c>
      <c r="Y2531" s="388">
        <f t="shared" si="874"/>
        <v>1</v>
      </c>
      <c r="Z2531" s="280" t="str">
        <f t="shared" si="865"/>
        <v/>
      </c>
      <c r="AA2531" s="280" t="str">
        <f t="shared" si="866"/>
        <v/>
      </c>
      <c r="AB2531" s="389" t="str">
        <f t="shared" si="875"/>
        <v/>
      </c>
      <c r="AC2531" s="389" t="str">
        <f t="shared" si="876"/>
        <v/>
      </c>
      <c r="AD2531" s="390" t="str">
        <f t="shared" si="867"/>
        <v/>
      </c>
      <c r="AE2531" s="282">
        <f t="shared" si="868"/>
        <v>0</v>
      </c>
      <c r="AF2531" s="359">
        <f t="shared" si="869"/>
        <v>0</v>
      </c>
      <c r="AG2531" s="280">
        <f t="shared" si="870"/>
        <v>1</v>
      </c>
      <c r="AH2531" s="280">
        <f t="shared" si="886"/>
        <v>1</v>
      </c>
      <c r="AI2531" s="280">
        <f>IF(ISBLANK(T2531),AI2530,IF(COUNTIF(T$2:T2531,T2531)&gt;1,AI2530,1+MAX(AI2530,0)))</f>
        <v>69</v>
      </c>
      <c r="AL2531" s="391" t="str">
        <f t="shared" si="877"/>
        <v/>
      </c>
      <c r="AM2531" s="391" t="str">
        <f t="shared" si="878"/>
        <v/>
      </c>
      <c r="AO2531" s="310" t="str">
        <f t="shared" si="871"/>
        <v/>
      </c>
      <c r="AP2531" s="310">
        <f>SUM(AO$1:AO2531)</f>
        <v>0</v>
      </c>
      <c r="AQ2531" s="310">
        <f>SUM(AK$2:AK2531)</f>
        <v>18</v>
      </c>
      <c r="AR2531" s="310">
        <f>COUNTA(AJ$2:AJ2531)</f>
        <v>18</v>
      </c>
      <c r="AS2531" s="312"/>
      <c r="AT2531" s="312"/>
      <c r="AU2531" s="312"/>
      <c r="AV2531" s="312"/>
      <c r="AW2531" s="312"/>
      <c r="AZ2531">
        <v>0</v>
      </c>
      <c r="BA2531">
        <v>1</v>
      </c>
    </row>
    <row r="2532" spans="1:53" x14ac:dyDescent="0.25">
      <c r="A2532">
        <v>145</v>
      </c>
      <c r="B2532" t="s">
        <v>65</v>
      </c>
      <c r="C2532" t="s">
        <v>910</v>
      </c>
      <c r="D2532"/>
      <c r="E2532">
        <v>1</v>
      </c>
      <c r="F2532">
        <v>1</v>
      </c>
      <c r="G2532">
        <v>3</v>
      </c>
      <c r="H2532">
        <v>1</v>
      </c>
      <c r="I2532">
        <v>0</v>
      </c>
      <c r="J2532">
        <v>0</v>
      </c>
      <c r="K2532">
        <v>1</v>
      </c>
      <c r="L2532">
        <v>1</v>
      </c>
      <c r="M2532" t="s">
        <v>974</v>
      </c>
      <c r="O2532" s="101">
        <f>IF(ISBLANK(C2532),O2531,IF(COUNTIF(C$2:C2532,C2532)&gt;1,O2531,1+MAX(O2531,0)))</f>
        <v>63</v>
      </c>
      <c r="P2532" s="45">
        <f t="shared" si="880"/>
        <v>37</v>
      </c>
      <c r="Q2532" s="33" t="str">
        <f t="shared" si="881"/>
        <v/>
      </c>
      <c r="R2532" s="33">
        <f t="shared" si="882"/>
        <v>1</v>
      </c>
      <c r="S2532" s="33" t="str">
        <f t="shared" si="883"/>
        <v>145_1</v>
      </c>
      <c r="T2532" s="35" t="str">
        <f t="shared" si="884"/>
        <v>145AM</v>
      </c>
      <c r="U2532" s="35" t="str">
        <f t="shared" si="885"/>
        <v>145AMEW</v>
      </c>
      <c r="V2532" s="35" t="str">
        <f t="shared" si="879"/>
        <v>2K</v>
      </c>
      <c r="W2532" s="35" t="str">
        <f t="shared" si="872"/>
        <v>145AM2K113</v>
      </c>
      <c r="X2532" s="388">
        <f t="shared" si="873"/>
        <v>1</v>
      </c>
      <c r="Y2532" s="388">
        <f t="shared" si="874"/>
        <v>1</v>
      </c>
      <c r="Z2532" s="280" t="str">
        <f t="shared" si="865"/>
        <v/>
      </c>
      <c r="AA2532" s="280" t="str">
        <f t="shared" si="866"/>
        <v/>
      </c>
      <c r="AB2532" s="389" t="str">
        <f t="shared" si="875"/>
        <v/>
      </c>
      <c r="AC2532" s="389" t="str">
        <f t="shared" si="876"/>
        <v/>
      </c>
      <c r="AD2532" s="390" t="str">
        <f t="shared" si="867"/>
        <v/>
      </c>
      <c r="AE2532" s="282">
        <f t="shared" si="868"/>
        <v>0</v>
      </c>
      <c r="AF2532" s="359">
        <f t="shared" si="869"/>
        <v>0</v>
      </c>
      <c r="AG2532" s="280">
        <f t="shared" si="870"/>
        <v>2</v>
      </c>
      <c r="AH2532" s="280">
        <f t="shared" si="886"/>
        <v>1</v>
      </c>
      <c r="AI2532" s="280">
        <f>IF(ISBLANK(T2532),AI2531,IF(COUNTIF(T$2:T2532,T2532)&gt;1,AI2531,1+MAX(AI2531,0)))</f>
        <v>69</v>
      </c>
      <c r="AL2532" s="391" t="str">
        <f t="shared" si="877"/>
        <v/>
      </c>
      <c r="AM2532" s="391" t="str">
        <f t="shared" si="878"/>
        <v/>
      </c>
      <c r="AO2532" s="310" t="str">
        <f t="shared" si="871"/>
        <v/>
      </c>
      <c r="AP2532" s="310">
        <f>SUM(AO$1:AO2532)</f>
        <v>0</v>
      </c>
      <c r="AQ2532" s="310">
        <f>SUM(AK$2:AK2532)</f>
        <v>18</v>
      </c>
      <c r="AR2532" s="310">
        <f>COUNTA(AJ$2:AJ2532)</f>
        <v>18</v>
      </c>
      <c r="AS2532" s="312"/>
      <c r="AT2532" s="312"/>
      <c r="AU2532" s="312"/>
      <c r="AV2532" s="312"/>
      <c r="AW2532" s="312"/>
      <c r="AZ2532">
        <v>1</v>
      </c>
      <c r="BA2532">
        <v>1</v>
      </c>
    </row>
    <row r="2533" spans="1:53" x14ac:dyDescent="0.25">
      <c r="A2533">
        <v>145</v>
      </c>
      <c r="B2533" t="s">
        <v>65</v>
      </c>
      <c r="C2533" t="s">
        <v>910</v>
      </c>
      <c r="D2533"/>
      <c r="E2533">
        <v>1</v>
      </c>
      <c r="F2533">
        <v>1</v>
      </c>
      <c r="G2533">
        <v>4</v>
      </c>
      <c r="H2533">
        <v>0</v>
      </c>
      <c r="I2533">
        <v>0</v>
      </c>
      <c r="J2533">
        <v>0</v>
      </c>
      <c r="K2533">
        <v>0</v>
      </c>
      <c r="L2533">
        <v>0</v>
      </c>
      <c r="M2533" t="s">
        <v>974</v>
      </c>
      <c r="O2533" s="101">
        <f>IF(ISBLANK(C2533),O2532,IF(COUNTIF(C$2:C2533,C2533)&gt;1,O2532,1+MAX(O2532,0)))</f>
        <v>63</v>
      </c>
      <c r="P2533" s="45">
        <f t="shared" si="880"/>
        <v>37</v>
      </c>
      <c r="Q2533" s="33" t="str">
        <f t="shared" si="881"/>
        <v/>
      </c>
      <c r="R2533" s="33">
        <f t="shared" si="882"/>
        <v>1</v>
      </c>
      <c r="S2533" s="33" t="str">
        <f t="shared" si="883"/>
        <v>145_1</v>
      </c>
      <c r="T2533" s="35" t="str">
        <f t="shared" si="884"/>
        <v>145AM</v>
      </c>
      <c r="U2533" s="35" t="str">
        <f t="shared" si="885"/>
        <v>145AMEW</v>
      </c>
      <c r="V2533" s="35" t="str">
        <f t="shared" si="879"/>
        <v>2K</v>
      </c>
      <c r="W2533" s="35" t="str">
        <f t="shared" si="872"/>
        <v>145AM2K114</v>
      </c>
      <c r="X2533" s="388">
        <f t="shared" si="873"/>
        <v>0</v>
      </c>
      <c r="Y2533" s="388">
        <f t="shared" si="874"/>
        <v>0</v>
      </c>
      <c r="Z2533" s="280" t="str">
        <f t="shared" si="865"/>
        <v/>
      </c>
      <c r="AA2533" s="280" t="str">
        <f t="shared" si="866"/>
        <v/>
      </c>
      <c r="AB2533" s="389" t="str">
        <f t="shared" si="875"/>
        <v/>
      </c>
      <c r="AC2533" s="389" t="str">
        <f t="shared" si="876"/>
        <v/>
      </c>
      <c r="AD2533" s="390" t="str">
        <f t="shared" si="867"/>
        <v/>
      </c>
      <c r="AE2533" s="282">
        <f t="shared" si="868"/>
        <v>0</v>
      </c>
      <c r="AF2533" s="359">
        <f t="shared" si="869"/>
        <v>0</v>
      </c>
      <c r="AG2533" s="280">
        <f t="shared" si="870"/>
        <v>2</v>
      </c>
      <c r="AH2533" s="280">
        <f t="shared" si="886"/>
        <v>1</v>
      </c>
      <c r="AI2533" s="280">
        <f>IF(ISBLANK(T2533),AI2532,IF(COUNTIF(T$2:T2533,T2533)&gt;1,AI2532,1+MAX(AI2532,0)))</f>
        <v>69</v>
      </c>
      <c r="AL2533" s="391" t="str">
        <f t="shared" si="877"/>
        <v/>
      </c>
      <c r="AM2533" s="391" t="str">
        <f t="shared" si="878"/>
        <v/>
      </c>
      <c r="AO2533" s="310" t="str">
        <f t="shared" si="871"/>
        <v/>
      </c>
      <c r="AP2533" s="310">
        <f>SUM(AO$1:AO2533)</f>
        <v>0</v>
      </c>
      <c r="AQ2533" s="310">
        <f>SUM(AK$2:AK2533)</f>
        <v>18</v>
      </c>
      <c r="AR2533" s="310">
        <f>COUNTA(AJ$2:AJ2533)</f>
        <v>18</v>
      </c>
      <c r="AS2533" s="312"/>
      <c r="AT2533" s="312"/>
      <c r="AU2533" s="312"/>
      <c r="AV2533" s="312"/>
      <c r="AW2533" s="312"/>
      <c r="AZ2533">
        <v>0</v>
      </c>
      <c r="BA2533">
        <v>0</v>
      </c>
    </row>
    <row r="2534" spans="1:53" x14ac:dyDescent="0.25">
      <c r="A2534">
        <v>145</v>
      </c>
      <c r="B2534" t="s">
        <v>65</v>
      </c>
      <c r="C2534" t="s">
        <v>910</v>
      </c>
      <c r="D2534"/>
      <c r="E2534">
        <v>1</v>
      </c>
      <c r="F2534">
        <v>2</v>
      </c>
      <c r="G2534">
        <v>1</v>
      </c>
      <c r="H2534">
        <v>2</v>
      </c>
      <c r="I2534">
        <v>0</v>
      </c>
      <c r="J2534">
        <v>2</v>
      </c>
      <c r="K2534">
        <v>0</v>
      </c>
      <c r="L2534">
        <v>0</v>
      </c>
      <c r="M2534" t="s">
        <v>974</v>
      </c>
      <c r="O2534" s="101">
        <f>IF(ISBLANK(C2534),O2533,IF(COUNTIF(C$2:C2534,C2534)&gt;1,O2533,1+MAX(O2533,0)))</f>
        <v>63</v>
      </c>
      <c r="P2534" s="45">
        <f t="shared" si="880"/>
        <v>37</v>
      </c>
      <c r="Q2534" s="33" t="str">
        <f t="shared" si="881"/>
        <v/>
      </c>
      <c r="R2534" s="33">
        <f t="shared" si="882"/>
        <v>2</v>
      </c>
      <c r="S2534" s="33" t="str">
        <f t="shared" si="883"/>
        <v>145_2</v>
      </c>
      <c r="T2534" s="35" t="str">
        <f t="shared" si="884"/>
        <v>145AM</v>
      </c>
      <c r="U2534" s="35" t="str">
        <f t="shared" si="885"/>
        <v>145AMNS</v>
      </c>
      <c r="V2534" s="35" t="str">
        <f t="shared" si="879"/>
        <v>2K</v>
      </c>
      <c r="W2534" s="35" t="str">
        <f t="shared" si="872"/>
        <v>145AM2K121</v>
      </c>
      <c r="X2534" s="388">
        <f t="shared" si="873"/>
        <v>0</v>
      </c>
      <c r="Y2534" s="388">
        <f t="shared" si="874"/>
        <v>0</v>
      </c>
      <c r="Z2534" s="280" t="str">
        <f t="shared" si="865"/>
        <v/>
      </c>
      <c r="AA2534" s="280" t="str">
        <f t="shared" si="866"/>
        <v/>
      </c>
      <c r="AB2534" s="389" t="str">
        <f t="shared" si="875"/>
        <v/>
      </c>
      <c r="AC2534" s="389" t="str">
        <f t="shared" si="876"/>
        <v/>
      </c>
      <c r="AD2534" s="390" t="str">
        <f t="shared" si="867"/>
        <v/>
      </c>
      <c r="AE2534" s="282">
        <f t="shared" si="868"/>
        <v>0</v>
      </c>
      <c r="AF2534" s="359">
        <f t="shared" si="869"/>
        <v>0</v>
      </c>
      <c r="AG2534" s="280">
        <f t="shared" si="870"/>
        <v>1</v>
      </c>
      <c r="AH2534" s="280">
        <f t="shared" si="886"/>
        <v>1</v>
      </c>
      <c r="AI2534" s="280">
        <f>IF(ISBLANK(T2534),AI2533,IF(COUNTIF(T$2:T2534,T2534)&gt;1,AI2533,1+MAX(AI2533,0)))</f>
        <v>69</v>
      </c>
      <c r="AL2534" s="391" t="str">
        <f t="shared" si="877"/>
        <v/>
      </c>
      <c r="AM2534" s="391" t="str">
        <f t="shared" si="878"/>
        <v/>
      </c>
      <c r="AO2534" s="310" t="str">
        <f t="shared" si="871"/>
        <v/>
      </c>
      <c r="AP2534" s="310">
        <f>SUM(AO$1:AO2534)</f>
        <v>0</v>
      </c>
      <c r="AQ2534" s="310">
        <f>SUM(AK$2:AK2534)</f>
        <v>18</v>
      </c>
      <c r="AR2534" s="310">
        <f>COUNTA(AJ$2:AJ2534)</f>
        <v>18</v>
      </c>
      <c r="AS2534" s="312"/>
      <c r="AT2534" s="312"/>
      <c r="AU2534" s="312"/>
      <c r="AV2534" s="312"/>
      <c r="AW2534" s="312"/>
      <c r="AZ2534">
        <v>0</v>
      </c>
      <c r="BA2534">
        <v>0</v>
      </c>
    </row>
    <row r="2535" spans="1:53" x14ac:dyDescent="0.25">
      <c r="A2535">
        <v>145</v>
      </c>
      <c r="B2535" t="s">
        <v>65</v>
      </c>
      <c r="C2535" t="s">
        <v>910</v>
      </c>
      <c r="D2535"/>
      <c r="E2535">
        <v>1</v>
      </c>
      <c r="F2535">
        <v>2</v>
      </c>
      <c r="G2535">
        <v>2</v>
      </c>
      <c r="H2535">
        <v>1</v>
      </c>
      <c r="I2535">
        <v>1</v>
      </c>
      <c r="J2535">
        <v>0</v>
      </c>
      <c r="K2535">
        <v>0</v>
      </c>
      <c r="L2535">
        <v>1</v>
      </c>
      <c r="M2535" t="s">
        <v>974</v>
      </c>
      <c r="O2535" s="101">
        <f>IF(ISBLANK(C2535),O2534,IF(COUNTIF(C$2:C2535,C2535)&gt;1,O2534,1+MAX(O2534,0)))</f>
        <v>63</v>
      </c>
      <c r="P2535" s="45">
        <f t="shared" si="880"/>
        <v>37</v>
      </c>
      <c r="Q2535" s="33" t="str">
        <f t="shared" si="881"/>
        <v/>
      </c>
      <c r="R2535" s="33">
        <f t="shared" si="882"/>
        <v>2</v>
      </c>
      <c r="S2535" s="33" t="str">
        <f t="shared" si="883"/>
        <v>145_2</v>
      </c>
      <c r="T2535" s="35" t="str">
        <f t="shared" si="884"/>
        <v>145AM</v>
      </c>
      <c r="U2535" s="35" t="str">
        <f t="shared" si="885"/>
        <v>145AMNS</v>
      </c>
      <c r="V2535" s="35" t="str">
        <f t="shared" si="879"/>
        <v>2K</v>
      </c>
      <c r="W2535" s="35" t="str">
        <f t="shared" si="872"/>
        <v>145AM2K122</v>
      </c>
      <c r="X2535" s="388">
        <f t="shared" si="873"/>
        <v>0</v>
      </c>
      <c r="Y2535" s="388">
        <f t="shared" si="874"/>
        <v>1</v>
      </c>
      <c r="Z2535" s="280" t="str">
        <f t="shared" si="865"/>
        <v/>
      </c>
      <c r="AA2535" s="280" t="str">
        <f t="shared" si="866"/>
        <v/>
      </c>
      <c r="AB2535" s="389" t="str">
        <f t="shared" si="875"/>
        <v/>
      </c>
      <c r="AC2535" s="389" t="str">
        <f t="shared" si="876"/>
        <v/>
      </c>
      <c r="AD2535" s="390" t="str">
        <f t="shared" si="867"/>
        <v/>
      </c>
      <c r="AE2535" s="282">
        <f t="shared" si="868"/>
        <v>0</v>
      </c>
      <c r="AF2535" s="359">
        <f t="shared" si="869"/>
        <v>0</v>
      </c>
      <c r="AG2535" s="280">
        <f t="shared" si="870"/>
        <v>1</v>
      </c>
      <c r="AH2535" s="280">
        <f t="shared" si="886"/>
        <v>1</v>
      </c>
      <c r="AI2535" s="280">
        <f>IF(ISBLANK(T2535),AI2534,IF(COUNTIF(T$2:T2535,T2535)&gt;1,AI2534,1+MAX(AI2534,0)))</f>
        <v>69</v>
      </c>
      <c r="AL2535" s="391" t="str">
        <f t="shared" si="877"/>
        <v/>
      </c>
      <c r="AM2535" s="391" t="str">
        <f t="shared" si="878"/>
        <v/>
      </c>
      <c r="AO2535" s="310" t="str">
        <f t="shared" si="871"/>
        <v/>
      </c>
      <c r="AP2535" s="310">
        <f>SUM(AO$1:AO2535)</f>
        <v>0</v>
      </c>
      <c r="AQ2535" s="310">
        <f>SUM(AK$2:AK2535)</f>
        <v>18</v>
      </c>
      <c r="AR2535" s="310">
        <f>COUNTA(AJ$2:AJ2535)</f>
        <v>18</v>
      </c>
      <c r="AS2535" s="312"/>
      <c r="AT2535" s="312"/>
      <c r="AU2535" s="312"/>
      <c r="AV2535" s="312"/>
      <c r="AW2535" s="312"/>
      <c r="AZ2535">
        <v>0</v>
      </c>
      <c r="BA2535">
        <v>1</v>
      </c>
    </row>
    <row r="2536" spans="1:53" x14ac:dyDescent="0.25">
      <c r="A2536">
        <v>145</v>
      </c>
      <c r="B2536" t="s">
        <v>65</v>
      </c>
      <c r="C2536" t="s">
        <v>910</v>
      </c>
      <c r="D2536"/>
      <c r="E2536">
        <v>1</v>
      </c>
      <c r="F2536">
        <v>2</v>
      </c>
      <c r="G2536">
        <v>3</v>
      </c>
      <c r="H2536">
        <v>0</v>
      </c>
      <c r="I2536">
        <v>0</v>
      </c>
      <c r="J2536">
        <v>0</v>
      </c>
      <c r="K2536">
        <v>0</v>
      </c>
      <c r="L2536">
        <v>0</v>
      </c>
      <c r="M2536" t="s">
        <v>974</v>
      </c>
      <c r="O2536" s="101">
        <f>IF(ISBLANK(C2536),O2535,IF(COUNTIF(C$2:C2536,C2536)&gt;1,O2535,1+MAX(O2535,0)))</f>
        <v>63</v>
      </c>
      <c r="P2536" s="45">
        <f t="shared" si="880"/>
        <v>37</v>
      </c>
      <c r="Q2536" s="33" t="str">
        <f t="shared" si="881"/>
        <v/>
      </c>
      <c r="R2536" s="33">
        <f t="shared" si="882"/>
        <v>2</v>
      </c>
      <c r="S2536" s="33" t="str">
        <f t="shared" si="883"/>
        <v>145_2</v>
      </c>
      <c r="T2536" s="35" t="str">
        <f t="shared" si="884"/>
        <v>145AM</v>
      </c>
      <c r="U2536" s="35" t="str">
        <f t="shared" si="885"/>
        <v>145AMEW</v>
      </c>
      <c r="V2536" s="35" t="str">
        <f t="shared" si="879"/>
        <v>2K</v>
      </c>
      <c r="W2536" s="35" t="str">
        <f t="shared" si="872"/>
        <v>145AM2K123</v>
      </c>
      <c r="X2536" s="388">
        <f t="shared" si="873"/>
        <v>0</v>
      </c>
      <c r="Y2536" s="388">
        <f t="shared" si="874"/>
        <v>0</v>
      </c>
      <c r="Z2536" s="280" t="str">
        <f t="shared" si="865"/>
        <v/>
      </c>
      <c r="AA2536" s="280" t="str">
        <f t="shared" si="866"/>
        <v/>
      </c>
      <c r="AB2536" s="389" t="str">
        <f t="shared" si="875"/>
        <v/>
      </c>
      <c r="AC2536" s="389" t="str">
        <f t="shared" si="876"/>
        <v/>
      </c>
      <c r="AD2536" s="390" t="str">
        <f t="shared" si="867"/>
        <v/>
      </c>
      <c r="AE2536" s="282">
        <f t="shared" si="868"/>
        <v>0</v>
      </c>
      <c r="AF2536" s="359">
        <f t="shared" si="869"/>
        <v>0</v>
      </c>
      <c r="AG2536" s="280">
        <f t="shared" si="870"/>
        <v>2</v>
      </c>
      <c r="AH2536" s="280">
        <f t="shared" si="886"/>
        <v>1</v>
      </c>
      <c r="AI2536" s="280">
        <f>IF(ISBLANK(T2536),AI2535,IF(COUNTIF(T$2:T2536,T2536)&gt;1,AI2535,1+MAX(AI2535,0)))</f>
        <v>69</v>
      </c>
      <c r="AL2536" s="391" t="str">
        <f t="shared" si="877"/>
        <v/>
      </c>
      <c r="AM2536" s="391" t="str">
        <f t="shared" si="878"/>
        <v/>
      </c>
      <c r="AO2536" s="310" t="str">
        <f t="shared" si="871"/>
        <v/>
      </c>
      <c r="AP2536" s="310">
        <f>SUM(AO$1:AO2536)</f>
        <v>0</v>
      </c>
      <c r="AQ2536" s="310">
        <f>SUM(AK$2:AK2536)</f>
        <v>18</v>
      </c>
      <c r="AR2536" s="310">
        <f>COUNTA(AJ$2:AJ2536)</f>
        <v>18</v>
      </c>
      <c r="AS2536" s="312"/>
      <c r="AT2536" s="312"/>
      <c r="AU2536" s="312"/>
      <c r="AV2536" s="312"/>
      <c r="AW2536" s="312"/>
      <c r="AZ2536">
        <v>0</v>
      </c>
      <c r="BA2536">
        <v>0</v>
      </c>
    </row>
    <row r="2537" spans="1:53" x14ac:dyDescent="0.25">
      <c r="A2537">
        <v>145</v>
      </c>
      <c r="B2537" t="s">
        <v>65</v>
      </c>
      <c r="C2537" t="s">
        <v>910</v>
      </c>
      <c r="D2537"/>
      <c r="E2537">
        <v>1</v>
      </c>
      <c r="F2537">
        <v>2</v>
      </c>
      <c r="G2537">
        <v>4</v>
      </c>
      <c r="H2537">
        <v>0</v>
      </c>
      <c r="I2537">
        <v>0</v>
      </c>
      <c r="J2537">
        <v>0</v>
      </c>
      <c r="K2537">
        <v>0</v>
      </c>
      <c r="L2537">
        <v>0</v>
      </c>
      <c r="M2537" t="s">
        <v>974</v>
      </c>
      <c r="O2537" s="101">
        <f>IF(ISBLANK(C2537),O2536,IF(COUNTIF(C$2:C2537,C2537)&gt;1,O2536,1+MAX(O2536,0)))</f>
        <v>63</v>
      </c>
      <c r="P2537" s="45">
        <f t="shared" si="880"/>
        <v>37</v>
      </c>
      <c r="Q2537" s="33" t="str">
        <f t="shared" si="881"/>
        <v/>
      </c>
      <c r="R2537" s="33">
        <f t="shared" si="882"/>
        <v>2</v>
      </c>
      <c r="S2537" s="33" t="str">
        <f t="shared" si="883"/>
        <v>145_2</v>
      </c>
      <c r="T2537" s="35" t="str">
        <f t="shared" si="884"/>
        <v>145AM</v>
      </c>
      <c r="U2537" s="35" t="str">
        <f t="shared" si="885"/>
        <v>145AMEW</v>
      </c>
      <c r="V2537" s="35" t="str">
        <f t="shared" si="879"/>
        <v>2K</v>
      </c>
      <c r="W2537" s="35" t="str">
        <f t="shared" si="872"/>
        <v>145AM2K124</v>
      </c>
      <c r="X2537" s="388">
        <f t="shared" si="873"/>
        <v>0</v>
      </c>
      <c r="Y2537" s="388">
        <f t="shared" si="874"/>
        <v>0</v>
      </c>
      <c r="Z2537" s="280" t="str">
        <f t="shared" si="865"/>
        <v/>
      </c>
      <c r="AA2537" s="280" t="str">
        <f t="shared" si="866"/>
        <v/>
      </c>
      <c r="AB2537" s="389" t="str">
        <f t="shared" si="875"/>
        <v/>
      </c>
      <c r="AC2537" s="389" t="str">
        <f t="shared" si="876"/>
        <v/>
      </c>
      <c r="AD2537" s="390" t="str">
        <f t="shared" si="867"/>
        <v/>
      </c>
      <c r="AE2537" s="282">
        <f t="shared" si="868"/>
        <v>0</v>
      </c>
      <c r="AF2537" s="359">
        <f t="shared" si="869"/>
        <v>0</v>
      </c>
      <c r="AG2537" s="280">
        <f t="shared" si="870"/>
        <v>2</v>
      </c>
      <c r="AH2537" s="280">
        <f t="shared" si="886"/>
        <v>1</v>
      </c>
      <c r="AI2537" s="280">
        <f>IF(ISBLANK(T2537),AI2536,IF(COUNTIF(T$2:T2537,T2537)&gt;1,AI2536,1+MAX(AI2536,0)))</f>
        <v>69</v>
      </c>
      <c r="AL2537" s="391" t="str">
        <f t="shared" si="877"/>
        <v/>
      </c>
      <c r="AM2537" s="391" t="str">
        <f t="shared" si="878"/>
        <v/>
      </c>
      <c r="AO2537" s="310" t="str">
        <f t="shared" si="871"/>
        <v/>
      </c>
      <c r="AP2537" s="310">
        <f>SUM(AO$1:AO2537)</f>
        <v>0</v>
      </c>
      <c r="AQ2537" s="310">
        <f>SUM(AK$2:AK2537)</f>
        <v>18</v>
      </c>
      <c r="AR2537" s="310">
        <f>COUNTA(AJ$2:AJ2537)</f>
        <v>18</v>
      </c>
      <c r="AS2537" s="312"/>
      <c r="AT2537" s="312"/>
      <c r="AU2537" s="312"/>
      <c r="AV2537" s="312"/>
      <c r="AW2537" s="312"/>
      <c r="AZ2537">
        <v>0</v>
      </c>
      <c r="BA2537">
        <v>0</v>
      </c>
    </row>
    <row r="2538" spans="1:53" x14ac:dyDescent="0.25">
      <c r="A2538">
        <v>145</v>
      </c>
      <c r="B2538" t="s">
        <v>65</v>
      </c>
      <c r="C2538" t="s">
        <v>910</v>
      </c>
      <c r="D2538"/>
      <c r="E2538">
        <v>1</v>
      </c>
      <c r="F2538">
        <v>3</v>
      </c>
      <c r="G2538">
        <v>1</v>
      </c>
      <c r="H2538">
        <v>2</v>
      </c>
      <c r="I2538">
        <v>0</v>
      </c>
      <c r="J2538">
        <v>1</v>
      </c>
      <c r="K2538">
        <v>0</v>
      </c>
      <c r="L2538">
        <v>2</v>
      </c>
      <c r="M2538" t="s">
        <v>974</v>
      </c>
      <c r="O2538" s="101">
        <f>IF(ISBLANK(C2538),O2537,IF(COUNTIF(C$2:C2538,C2538)&gt;1,O2537,1+MAX(O2537,0)))</f>
        <v>63</v>
      </c>
      <c r="P2538" s="45">
        <f t="shared" si="880"/>
        <v>37</v>
      </c>
      <c r="Q2538" s="33" t="str">
        <f t="shared" si="881"/>
        <v/>
      </c>
      <c r="R2538" s="33">
        <f t="shared" si="882"/>
        <v>3</v>
      </c>
      <c r="S2538" s="33" t="str">
        <f t="shared" si="883"/>
        <v>145_3</v>
      </c>
      <c r="T2538" s="35" t="str">
        <f t="shared" si="884"/>
        <v>145AM</v>
      </c>
      <c r="U2538" s="35" t="str">
        <f t="shared" si="885"/>
        <v>145AMNS</v>
      </c>
      <c r="V2538" s="35" t="str">
        <f t="shared" si="879"/>
        <v>2K</v>
      </c>
      <c r="W2538" s="35" t="str">
        <f t="shared" si="872"/>
        <v>145AM2K131</v>
      </c>
      <c r="X2538" s="388">
        <f t="shared" si="873"/>
        <v>0</v>
      </c>
      <c r="Y2538" s="388">
        <f t="shared" si="874"/>
        <v>2</v>
      </c>
      <c r="Z2538" s="280" t="str">
        <f t="shared" si="865"/>
        <v/>
      </c>
      <c r="AA2538" s="280" t="str">
        <f t="shared" si="866"/>
        <v/>
      </c>
      <c r="AB2538" s="389" t="str">
        <f t="shared" si="875"/>
        <v/>
      </c>
      <c r="AC2538" s="389" t="str">
        <f t="shared" si="876"/>
        <v/>
      </c>
      <c r="AD2538" s="390" t="str">
        <f t="shared" si="867"/>
        <v/>
      </c>
      <c r="AE2538" s="282">
        <f t="shared" si="868"/>
        <v>0</v>
      </c>
      <c r="AF2538" s="359">
        <f t="shared" si="869"/>
        <v>0</v>
      </c>
      <c r="AG2538" s="280">
        <f t="shared" si="870"/>
        <v>1</v>
      </c>
      <c r="AH2538" s="280">
        <f t="shared" si="886"/>
        <v>1</v>
      </c>
      <c r="AI2538" s="280">
        <f>IF(ISBLANK(T2538),AI2537,IF(COUNTIF(T$2:T2538,T2538)&gt;1,AI2537,1+MAX(AI2537,0)))</f>
        <v>69</v>
      </c>
      <c r="AL2538" s="391" t="str">
        <f t="shared" si="877"/>
        <v/>
      </c>
      <c r="AM2538" s="391" t="str">
        <f t="shared" si="878"/>
        <v/>
      </c>
      <c r="AO2538" s="310" t="str">
        <f t="shared" si="871"/>
        <v/>
      </c>
      <c r="AP2538" s="310">
        <f>SUM(AO$1:AO2538)</f>
        <v>0</v>
      </c>
      <c r="AQ2538" s="310">
        <f>SUM(AK$2:AK2538)</f>
        <v>18</v>
      </c>
      <c r="AR2538" s="310">
        <f>COUNTA(AJ$2:AJ2538)</f>
        <v>18</v>
      </c>
      <c r="AS2538" s="312"/>
      <c r="AT2538" s="312"/>
      <c r="AU2538" s="312"/>
      <c r="AV2538" s="312"/>
      <c r="AW2538" s="312"/>
      <c r="AZ2538">
        <v>0</v>
      </c>
      <c r="BA2538">
        <v>2</v>
      </c>
    </row>
    <row r="2539" spans="1:53" x14ac:dyDescent="0.25">
      <c r="A2539">
        <v>145</v>
      </c>
      <c r="B2539" t="s">
        <v>65</v>
      </c>
      <c r="C2539" t="s">
        <v>910</v>
      </c>
      <c r="D2539"/>
      <c r="E2539">
        <v>1</v>
      </c>
      <c r="F2539">
        <v>3</v>
      </c>
      <c r="G2539">
        <v>2</v>
      </c>
      <c r="H2539">
        <v>1</v>
      </c>
      <c r="I2539">
        <v>0</v>
      </c>
      <c r="J2539">
        <v>0</v>
      </c>
      <c r="K2539">
        <v>1</v>
      </c>
      <c r="L2539">
        <v>1</v>
      </c>
      <c r="M2539" t="s">
        <v>974</v>
      </c>
      <c r="O2539" s="101">
        <f>IF(ISBLANK(C2539),O2538,IF(COUNTIF(C$2:C2539,C2539)&gt;1,O2538,1+MAX(O2538,0)))</f>
        <v>63</v>
      </c>
      <c r="P2539" s="45">
        <f t="shared" si="880"/>
        <v>37</v>
      </c>
      <c r="Q2539" s="33" t="str">
        <f t="shared" si="881"/>
        <v/>
      </c>
      <c r="R2539" s="33">
        <f t="shared" si="882"/>
        <v>3</v>
      </c>
      <c r="S2539" s="33" t="str">
        <f t="shared" si="883"/>
        <v>145_3</v>
      </c>
      <c r="T2539" s="35" t="str">
        <f t="shared" si="884"/>
        <v>145AM</v>
      </c>
      <c r="U2539" s="35" t="str">
        <f t="shared" si="885"/>
        <v>145AMNS</v>
      </c>
      <c r="V2539" s="35" t="str">
        <f t="shared" si="879"/>
        <v>2K</v>
      </c>
      <c r="W2539" s="35" t="str">
        <f t="shared" si="872"/>
        <v>145AM2K132</v>
      </c>
      <c r="X2539" s="388">
        <f t="shared" si="873"/>
        <v>1</v>
      </c>
      <c r="Y2539" s="388">
        <f t="shared" si="874"/>
        <v>1</v>
      </c>
      <c r="Z2539" s="280" t="str">
        <f t="shared" si="865"/>
        <v/>
      </c>
      <c r="AA2539" s="280" t="str">
        <f t="shared" si="866"/>
        <v/>
      </c>
      <c r="AB2539" s="389" t="str">
        <f t="shared" si="875"/>
        <v/>
      </c>
      <c r="AC2539" s="389" t="str">
        <f t="shared" si="876"/>
        <v/>
      </c>
      <c r="AD2539" s="390" t="str">
        <f t="shared" si="867"/>
        <v/>
      </c>
      <c r="AE2539" s="282">
        <f t="shared" si="868"/>
        <v>0</v>
      </c>
      <c r="AF2539" s="359">
        <f t="shared" si="869"/>
        <v>0</v>
      </c>
      <c r="AG2539" s="280">
        <f t="shared" si="870"/>
        <v>1</v>
      </c>
      <c r="AH2539" s="280">
        <f t="shared" si="886"/>
        <v>1</v>
      </c>
      <c r="AI2539" s="280">
        <f>IF(ISBLANK(T2539),AI2538,IF(COUNTIF(T$2:T2539,T2539)&gt;1,AI2538,1+MAX(AI2538,0)))</f>
        <v>69</v>
      </c>
      <c r="AL2539" s="391" t="str">
        <f t="shared" si="877"/>
        <v/>
      </c>
      <c r="AM2539" s="391" t="str">
        <f t="shared" si="878"/>
        <v/>
      </c>
      <c r="AO2539" s="310" t="str">
        <f t="shared" si="871"/>
        <v/>
      </c>
      <c r="AP2539" s="310">
        <f>SUM(AO$1:AO2539)</f>
        <v>0</v>
      </c>
      <c r="AQ2539" s="310">
        <f>SUM(AK$2:AK2539)</f>
        <v>18</v>
      </c>
      <c r="AR2539" s="310">
        <f>COUNTA(AJ$2:AJ2539)</f>
        <v>18</v>
      </c>
      <c r="AS2539" s="312"/>
      <c r="AT2539" s="312"/>
      <c r="AU2539" s="312"/>
      <c r="AV2539" s="312"/>
      <c r="AW2539" s="312"/>
      <c r="AZ2539">
        <v>1</v>
      </c>
      <c r="BA2539">
        <v>1</v>
      </c>
    </row>
    <row r="2540" spans="1:53" x14ac:dyDescent="0.25">
      <c r="A2540">
        <v>145</v>
      </c>
      <c r="B2540" t="s">
        <v>65</v>
      </c>
      <c r="C2540" t="s">
        <v>910</v>
      </c>
      <c r="D2540"/>
      <c r="E2540">
        <v>1</v>
      </c>
      <c r="F2540">
        <v>3</v>
      </c>
      <c r="G2540">
        <v>3</v>
      </c>
      <c r="H2540">
        <v>2</v>
      </c>
      <c r="I2540">
        <v>2</v>
      </c>
      <c r="J2540">
        <v>1</v>
      </c>
      <c r="K2540">
        <v>0</v>
      </c>
      <c r="L2540">
        <v>0</v>
      </c>
      <c r="M2540" t="s">
        <v>974</v>
      </c>
      <c r="O2540" s="101">
        <f>IF(ISBLANK(C2540),O2539,IF(COUNTIF(C$2:C2540,C2540)&gt;1,O2539,1+MAX(O2539,0)))</f>
        <v>63</v>
      </c>
      <c r="P2540" s="45">
        <f t="shared" si="880"/>
        <v>37</v>
      </c>
      <c r="Q2540" s="33" t="str">
        <f t="shared" si="881"/>
        <v/>
      </c>
      <c r="R2540" s="33">
        <f t="shared" si="882"/>
        <v>3</v>
      </c>
      <c r="S2540" s="33" t="str">
        <f t="shared" si="883"/>
        <v>145_3</v>
      </c>
      <c r="T2540" s="35" t="str">
        <f t="shared" si="884"/>
        <v>145AM</v>
      </c>
      <c r="U2540" s="35" t="str">
        <f t="shared" si="885"/>
        <v>145AMEW</v>
      </c>
      <c r="V2540" s="35" t="str">
        <f t="shared" si="879"/>
        <v>2K</v>
      </c>
      <c r="W2540" s="35" t="str">
        <f t="shared" si="872"/>
        <v>145AM2K133</v>
      </c>
      <c r="X2540" s="388">
        <f t="shared" si="873"/>
        <v>0</v>
      </c>
      <c r="Y2540" s="388">
        <f t="shared" si="874"/>
        <v>0</v>
      </c>
      <c r="Z2540" s="280" t="str">
        <f t="shared" si="865"/>
        <v/>
      </c>
      <c r="AA2540" s="280" t="str">
        <f t="shared" si="866"/>
        <v/>
      </c>
      <c r="AB2540" s="389" t="str">
        <f t="shared" si="875"/>
        <v/>
      </c>
      <c r="AC2540" s="389" t="str">
        <f t="shared" si="876"/>
        <v/>
      </c>
      <c r="AD2540" s="390" t="str">
        <f t="shared" si="867"/>
        <v/>
      </c>
      <c r="AE2540" s="282">
        <f t="shared" si="868"/>
        <v>0</v>
      </c>
      <c r="AF2540" s="359">
        <f t="shared" si="869"/>
        <v>0</v>
      </c>
      <c r="AG2540" s="280">
        <f t="shared" si="870"/>
        <v>2</v>
      </c>
      <c r="AH2540" s="280">
        <f t="shared" si="886"/>
        <v>1</v>
      </c>
      <c r="AI2540" s="280">
        <f>IF(ISBLANK(T2540),AI2539,IF(COUNTIF(T$2:T2540,T2540)&gt;1,AI2539,1+MAX(AI2539,0)))</f>
        <v>69</v>
      </c>
      <c r="AL2540" s="391" t="str">
        <f t="shared" si="877"/>
        <v/>
      </c>
      <c r="AM2540" s="391" t="str">
        <f t="shared" si="878"/>
        <v/>
      </c>
      <c r="AO2540" s="310" t="str">
        <f t="shared" si="871"/>
        <v/>
      </c>
      <c r="AP2540" s="310">
        <f>SUM(AO$1:AO2540)</f>
        <v>0</v>
      </c>
      <c r="AQ2540" s="310">
        <f>SUM(AK$2:AK2540)</f>
        <v>18</v>
      </c>
      <c r="AR2540" s="310">
        <f>COUNTA(AJ$2:AJ2540)</f>
        <v>18</v>
      </c>
      <c r="AS2540" s="312"/>
      <c r="AT2540" s="312"/>
      <c r="AU2540" s="312"/>
      <c r="AV2540" s="312"/>
      <c r="AW2540" s="312"/>
      <c r="AZ2540">
        <v>0</v>
      </c>
      <c r="BA2540">
        <v>0</v>
      </c>
    </row>
    <row r="2541" spans="1:53" x14ac:dyDescent="0.25">
      <c r="A2541">
        <v>145</v>
      </c>
      <c r="B2541" t="s">
        <v>65</v>
      </c>
      <c r="C2541" t="s">
        <v>910</v>
      </c>
      <c r="D2541"/>
      <c r="E2541">
        <v>1</v>
      </c>
      <c r="F2541">
        <v>3</v>
      </c>
      <c r="G2541">
        <v>4</v>
      </c>
      <c r="H2541">
        <v>1</v>
      </c>
      <c r="I2541">
        <v>1</v>
      </c>
      <c r="J2541">
        <v>0</v>
      </c>
      <c r="K2541">
        <v>0</v>
      </c>
      <c r="L2541">
        <v>0</v>
      </c>
      <c r="M2541" t="s">
        <v>974</v>
      </c>
      <c r="O2541" s="101">
        <f>IF(ISBLANK(C2541),O2540,IF(COUNTIF(C$2:C2541,C2541)&gt;1,O2540,1+MAX(O2540,0)))</f>
        <v>63</v>
      </c>
      <c r="P2541" s="45">
        <f t="shared" si="880"/>
        <v>37</v>
      </c>
      <c r="Q2541" s="33" t="str">
        <f t="shared" si="881"/>
        <v/>
      </c>
      <c r="R2541" s="33">
        <f t="shared" si="882"/>
        <v>3</v>
      </c>
      <c r="S2541" s="33" t="str">
        <f t="shared" si="883"/>
        <v>145_3</v>
      </c>
      <c r="T2541" s="35" t="str">
        <f t="shared" si="884"/>
        <v>145AM</v>
      </c>
      <c r="U2541" s="35" t="str">
        <f t="shared" si="885"/>
        <v>145AMEW</v>
      </c>
      <c r="V2541" s="35" t="str">
        <f t="shared" si="879"/>
        <v>2K</v>
      </c>
      <c r="W2541" s="35" t="str">
        <f t="shared" si="872"/>
        <v>145AM2K134</v>
      </c>
      <c r="X2541" s="388">
        <f t="shared" si="873"/>
        <v>0</v>
      </c>
      <c r="Y2541" s="388">
        <f t="shared" si="874"/>
        <v>0</v>
      </c>
      <c r="Z2541" s="280" t="str">
        <f t="shared" si="865"/>
        <v/>
      </c>
      <c r="AA2541" s="280" t="str">
        <f t="shared" si="866"/>
        <v/>
      </c>
      <c r="AB2541" s="389" t="str">
        <f t="shared" si="875"/>
        <v/>
      </c>
      <c r="AC2541" s="389" t="str">
        <f t="shared" si="876"/>
        <v/>
      </c>
      <c r="AD2541" s="390" t="str">
        <f t="shared" si="867"/>
        <v/>
      </c>
      <c r="AE2541" s="282">
        <f t="shared" si="868"/>
        <v>0</v>
      </c>
      <c r="AF2541" s="359">
        <f t="shared" si="869"/>
        <v>0</v>
      </c>
      <c r="AG2541" s="280">
        <f t="shared" si="870"/>
        <v>2</v>
      </c>
      <c r="AH2541" s="280">
        <f t="shared" si="886"/>
        <v>1</v>
      </c>
      <c r="AI2541" s="280">
        <f>IF(ISBLANK(T2541),AI2540,IF(COUNTIF(T$2:T2541,T2541)&gt;1,AI2540,1+MAX(AI2540,0)))</f>
        <v>69</v>
      </c>
      <c r="AL2541" s="391" t="str">
        <f t="shared" si="877"/>
        <v/>
      </c>
      <c r="AM2541" s="391" t="str">
        <f t="shared" si="878"/>
        <v/>
      </c>
      <c r="AO2541" s="310" t="str">
        <f t="shared" si="871"/>
        <v/>
      </c>
      <c r="AP2541" s="310">
        <f>SUM(AO$1:AO2541)</f>
        <v>0</v>
      </c>
      <c r="AQ2541" s="310">
        <f>SUM(AK$2:AK2541)</f>
        <v>18</v>
      </c>
      <c r="AR2541" s="310">
        <f>COUNTA(AJ$2:AJ2541)</f>
        <v>18</v>
      </c>
      <c r="AS2541" s="312"/>
      <c r="AT2541" s="312"/>
      <c r="AU2541" s="312"/>
      <c r="AV2541" s="312"/>
      <c r="AW2541" s="312"/>
      <c r="AZ2541">
        <v>0</v>
      </c>
      <c r="BA2541">
        <v>0</v>
      </c>
    </row>
    <row r="2542" spans="1:53" x14ac:dyDescent="0.25">
      <c r="A2542">
        <v>145</v>
      </c>
      <c r="B2542" t="s">
        <v>65</v>
      </c>
      <c r="C2542" t="s">
        <v>910</v>
      </c>
      <c r="D2542"/>
      <c r="E2542">
        <v>1</v>
      </c>
      <c r="F2542">
        <v>4</v>
      </c>
      <c r="G2542">
        <v>1</v>
      </c>
      <c r="H2542">
        <v>1</v>
      </c>
      <c r="I2542">
        <v>0</v>
      </c>
      <c r="J2542">
        <v>0</v>
      </c>
      <c r="K2542">
        <v>0</v>
      </c>
      <c r="L2542">
        <v>0</v>
      </c>
      <c r="M2542" t="s">
        <v>974</v>
      </c>
      <c r="O2542" s="101">
        <f>IF(ISBLANK(C2542),O2541,IF(COUNTIF(C$2:C2542,C2542)&gt;1,O2541,1+MAX(O2541,0)))</f>
        <v>63</v>
      </c>
      <c r="P2542" s="45">
        <f t="shared" si="880"/>
        <v>37</v>
      </c>
      <c r="Q2542" s="33" t="str">
        <f t="shared" si="881"/>
        <v/>
      </c>
      <c r="R2542" s="33">
        <f t="shared" si="882"/>
        <v>4</v>
      </c>
      <c r="S2542" s="33" t="str">
        <f t="shared" si="883"/>
        <v>145_4</v>
      </c>
      <c r="T2542" s="35" t="str">
        <f t="shared" si="884"/>
        <v>145AM</v>
      </c>
      <c r="U2542" s="35" t="str">
        <f t="shared" si="885"/>
        <v>145AMNS</v>
      </c>
      <c r="V2542" s="35" t="str">
        <f t="shared" si="879"/>
        <v>2K</v>
      </c>
      <c r="W2542" s="35" t="str">
        <f t="shared" si="872"/>
        <v>145AM2K141</v>
      </c>
      <c r="X2542" s="388">
        <f t="shared" si="873"/>
        <v>0</v>
      </c>
      <c r="Y2542" s="388">
        <f t="shared" si="874"/>
        <v>0</v>
      </c>
      <c r="Z2542" s="280" t="str">
        <f t="shared" si="865"/>
        <v/>
      </c>
      <c r="AA2542" s="280" t="str">
        <f t="shared" si="866"/>
        <v/>
      </c>
      <c r="AB2542" s="389" t="str">
        <f t="shared" si="875"/>
        <v/>
      </c>
      <c r="AC2542" s="389" t="str">
        <f t="shared" si="876"/>
        <v/>
      </c>
      <c r="AD2542" s="390" t="str">
        <f t="shared" si="867"/>
        <v/>
      </c>
      <c r="AE2542" s="282">
        <f t="shared" si="868"/>
        <v>0</v>
      </c>
      <c r="AF2542" s="359">
        <f t="shared" si="869"/>
        <v>0</v>
      </c>
      <c r="AG2542" s="280">
        <f t="shared" si="870"/>
        <v>1</v>
      </c>
      <c r="AH2542" s="280">
        <f t="shared" si="886"/>
        <v>1</v>
      </c>
      <c r="AI2542" s="280">
        <f>IF(ISBLANK(T2542),AI2541,IF(COUNTIF(T$2:T2542,T2542)&gt;1,AI2541,1+MAX(AI2541,0)))</f>
        <v>69</v>
      </c>
      <c r="AL2542" s="391" t="str">
        <f t="shared" si="877"/>
        <v/>
      </c>
      <c r="AM2542" s="391" t="str">
        <f t="shared" si="878"/>
        <v/>
      </c>
      <c r="AO2542" s="310" t="str">
        <f t="shared" si="871"/>
        <v/>
      </c>
      <c r="AP2542" s="310">
        <f>SUM(AO$1:AO2542)</f>
        <v>0</v>
      </c>
      <c r="AQ2542" s="310">
        <f>SUM(AK$2:AK2542)</f>
        <v>18</v>
      </c>
      <c r="AR2542" s="310">
        <f>COUNTA(AJ$2:AJ2542)</f>
        <v>18</v>
      </c>
      <c r="AS2542" s="312"/>
      <c r="AT2542" s="312"/>
      <c r="AU2542" s="312"/>
      <c r="AV2542" s="312"/>
      <c r="AW2542" s="312"/>
      <c r="AZ2542">
        <v>0</v>
      </c>
      <c r="BA2542">
        <v>0</v>
      </c>
    </row>
    <row r="2543" spans="1:53" x14ac:dyDescent="0.25">
      <c r="A2543">
        <v>145</v>
      </c>
      <c r="B2543" t="s">
        <v>65</v>
      </c>
      <c r="C2543" t="s">
        <v>910</v>
      </c>
      <c r="D2543"/>
      <c r="E2543">
        <v>1</v>
      </c>
      <c r="F2543">
        <v>4</v>
      </c>
      <c r="G2543">
        <v>2</v>
      </c>
      <c r="H2543">
        <v>0</v>
      </c>
      <c r="I2543">
        <v>0</v>
      </c>
      <c r="J2543">
        <v>0</v>
      </c>
      <c r="K2543">
        <v>0</v>
      </c>
      <c r="L2543">
        <v>0</v>
      </c>
      <c r="M2543" t="s">
        <v>974</v>
      </c>
      <c r="O2543" s="101">
        <f>IF(ISBLANK(C2543),O2542,IF(COUNTIF(C$2:C2543,C2543)&gt;1,O2542,1+MAX(O2542,0)))</f>
        <v>63</v>
      </c>
      <c r="P2543" s="45">
        <f t="shared" si="880"/>
        <v>37</v>
      </c>
      <c r="Q2543" s="33" t="str">
        <f t="shared" si="881"/>
        <v/>
      </c>
      <c r="R2543" s="33">
        <f t="shared" si="882"/>
        <v>4</v>
      </c>
      <c r="S2543" s="33" t="str">
        <f t="shared" si="883"/>
        <v>145_4</v>
      </c>
      <c r="T2543" s="35" t="str">
        <f t="shared" si="884"/>
        <v>145AM</v>
      </c>
      <c r="U2543" s="35" t="str">
        <f t="shared" si="885"/>
        <v>145AMNS</v>
      </c>
      <c r="V2543" s="35" t="str">
        <f t="shared" si="879"/>
        <v>2K</v>
      </c>
      <c r="W2543" s="35" t="str">
        <f t="shared" si="872"/>
        <v>145AM2K142</v>
      </c>
      <c r="X2543" s="388">
        <f t="shared" si="873"/>
        <v>0</v>
      </c>
      <c r="Y2543" s="388">
        <f t="shared" si="874"/>
        <v>0</v>
      </c>
      <c r="Z2543" s="280" t="str">
        <f t="shared" si="865"/>
        <v/>
      </c>
      <c r="AA2543" s="280" t="str">
        <f t="shared" si="866"/>
        <v/>
      </c>
      <c r="AB2543" s="389" t="str">
        <f t="shared" si="875"/>
        <v/>
      </c>
      <c r="AC2543" s="389" t="str">
        <f t="shared" si="876"/>
        <v/>
      </c>
      <c r="AD2543" s="390" t="str">
        <f t="shared" si="867"/>
        <v/>
      </c>
      <c r="AE2543" s="282">
        <f t="shared" si="868"/>
        <v>0</v>
      </c>
      <c r="AF2543" s="359">
        <f t="shared" si="869"/>
        <v>0</v>
      </c>
      <c r="AG2543" s="280">
        <f t="shared" si="870"/>
        <v>1</v>
      </c>
      <c r="AH2543" s="280">
        <f t="shared" si="886"/>
        <v>1</v>
      </c>
      <c r="AI2543" s="280">
        <f>IF(ISBLANK(T2543),AI2542,IF(COUNTIF(T$2:T2543,T2543)&gt;1,AI2542,1+MAX(AI2542,0)))</f>
        <v>69</v>
      </c>
      <c r="AL2543" s="391" t="str">
        <f t="shared" si="877"/>
        <v/>
      </c>
      <c r="AM2543" s="391" t="str">
        <f t="shared" si="878"/>
        <v/>
      </c>
      <c r="AO2543" s="310" t="str">
        <f t="shared" si="871"/>
        <v/>
      </c>
      <c r="AP2543" s="310">
        <f>SUM(AO$1:AO2543)</f>
        <v>0</v>
      </c>
      <c r="AQ2543" s="310">
        <f>SUM(AK$2:AK2543)</f>
        <v>18</v>
      </c>
      <c r="AR2543" s="310">
        <f>COUNTA(AJ$2:AJ2543)</f>
        <v>18</v>
      </c>
      <c r="AS2543" s="312"/>
      <c r="AT2543" s="312"/>
      <c r="AU2543" s="312"/>
      <c r="AV2543" s="312"/>
      <c r="AW2543" s="312"/>
      <c r="AZ2543">
        <v>0</v>
      </c>
      <c r="BA2543">
        <v>0</v>
      </c>
    </row>
    <row r="2544" spans="1:53" x14ac:dyDescent="0.25">
      <c r="A2544">
        <v>145</v>
      </c>
      <c r="B2544" t="s">
        <v>65</v>
      </c>
      <c r="C2544" t="s">
        <v>910</v>
      </c>
      <c r="D2544"/>
      <c r="E2544">
        <v>1</v>
      </c>
      <c r="F2544">
        <v>4</v>
      </c>
      <c r="G2544">
        <v>3</v>
      </c>
      <c r="H2544">
        <v>1</v>
      </c>
      <c r="I2544">
        <v>0</v>
      </c>
      <c r="J2544">
        <v>0</v>
      </c>
      <c r="K2544">
        <v>0</v>
      </c>
      <c r="L2544">
        <v>0</v>
      </c>
      <c r="M2544" t="s">
        <v>974</v>
      </c>
      <c r="O2544" s="101">
        <f>IF(ISBLANK(C2544),O2543,IF(COUNTIF(C$2:C2544,C2544)&gt;1,O2543,1+MAX(O2543,0)))</f>
        <v>63</v>
      </c>
      <c r="P2544" s="45">
        <f t="shared" si="880"/>
        <v>37</v>
      </c>
      <c r="Q2544" s="33" t="str">
        <f t="shared" si="881"/>
        <v/>
      </c>
      <c r="R2544" s="33">
        <f t="shared" si="882"/>
        <v>4</v>
      </c>
      <c r="S2544" s="33" t="str">
        <f t="shared" si="883"/>
        <v>145_4</v>
      </c>
      <c r="T2544" s="35" t="str">
        <f t="shared" si="884"/>
        <v>145AM</v>
      </c>
      <c r="U2544" s="35" t="str">
        <f t="shared" si="885"/>
        <v>145AMEW</v>
      </c>
      <c r="V2544" s="35" t="str">
        <f t="shared" si="879"/>
        <v>2K</v>
      </c>
      <c r="W2544" s="35" t="str">
        <f t="shared" si="872"/>
        <v>145AM2K143</v>
      </c>
      <c r="X2544" s="388">
        <f t="shared" si="873"/>
        <v>0</v>
      </c>
      <c r="Y2544" s="388">
        <f t="shared" si="874"/>
        <v>0</v>
      </c>
      <c r="Z2544" s="280" t="str">
        <f t="shared" si="865"/>
        <v/>
      </c>
      <c r="AA2544" s="280" t="str">
        <f t="shared" si="866"/>
        <v/>
      </c>
      <c r="AB2544" s="389" t="str">
        <f t="shared" si="875"/>
        <v/>
      </c>
      <c r="AC2544" s="389" t="str">
        <f t="shared" si="876"/>
        <v/>
      </c>
      <c r="AD2544" s="390" t="str">
        <f t="shared" si="867"/>
        <v/>
      </c>
      <c r="AE2544" s="282">
        <f t="shared" si="868"/>
        <v>0</v>
      </c>
      <c r="AF2544" s="359">
        <f t="shared" si="869"/>
        <v>0</v>
      </c>
      <c r="AG2544" s="280">
        <f t="shared" si="870"/>
        <v>2</v>
      </c>
      <c r="AH2544" s="280">
        <f t="shared" si="886"/>
        <v>1</v>
      </c>
      <c r="AI2544" s="280">
        <f>IF(ISBLANK(T2544),AI2543,IF(COUNTIF(T$2:T2544,T2544)&gt;1,AI2543,1+MAX(AI2543,0)))</f>
        <v>69</v>
      </c>
      <c r="AL2544" s="391" t="str">
        <f t="shared" si="877"/>
        <v/>
      </c>
      <c r="AM2544" s="391" t="str">
        <f t="shared" si="878"/>
        <v/>
      </c>
      <c r="AO2544" s="310" t="str">
        <f t="shared" si="871"/>
        <v/>
      </c>
      <c r="AP2544" s="310">
        <f>SUM(AO$1:AO2544)</f>
        <v>0</v>
      </c>
      <c r="AQ2544" s="310">
        <f>SUM(AK$2:AK2544)</f>
        <v>18</v>
      </c>
      <c r="AR2544" s="310">
        <f>COUNTA(AJ$2:AJ2544)</f>
        <v>18</v>
      </c>
      <c r="AS2544" s="312"/>
      <c r="AT2544" s="312"/>
      <c r="AU2544" s="312"/>
      <c r="AV2544" s="312"/>
      <c r="AW2544" s="312"/>
      <c r="AZ2544">
        <v>0</v>
      </c>
      <c r="BA2544">
        <v>0</v>
      </c>
    </row>
    <row r="2545" spans="1:53" x14ac:dyDescent="0.25">
      <c r="A2545">
        <v>145</v>
      </c>
      <c r="B2545" t="s">
        <v>65</v>
      </c>
      <c r="C2545" t="s">
        <v>910</v>
      </c>
      <c r="D2545"/>
      <c r="E2545">
        <v>1</v>
      </c>
      <c r="F2545">
        <v>4</v>
      </c>
      <c r="G2545">
        <v>4</v>
      </c>
      <c r="H2545">
        <v>0</v>
      </c>
      <c r="I2545">
        <v>0</v>
      </c>
      <c r="J2545">
        <v>0</v>
      </c>
      <c r="K2545">
        <v>0</v>
      </c>
      <c r="L2545">
        <v>0</v>
      </c>
      <c r="M2545" t="s">
        <v>974</v>
      </c>
      <c r="O2545" s="101">
        <f>IF(ISBLANK(C2545),O2544,IF(COUNTIF(C$2:C2545,C2545)&gt;1,O2544,1+MAX(O2544,0)))</f>
        <v>63</v>
      </c>
      <c r="P2545" s="45">
        <f t="shared" si="880"/>
        <v>37</v>
      </c>
      <c r="Q2545" s="33" t="str">
        <f t="shared" si="881"/>
        <v/>
      </c>
      <c r="R2545" s="33">
        <f t="shared" si="882"/>
        <v>4</v>
      </c>
      <c r="S2545" s="33" t="str">
        <f t="shared" si="883"/>
        <v>145_4</v>
      </c>
      <c r="T2545" s="35" t="str">
        <f t="shared" si="884"/>
        <v>145AM</v>
      </c>
      <c r="U2545" s="35" t="str">
        <f t="shared" si="885"/>
        <v>145AMEW</v>
      </c>
      <c r="V2545" s="35" t="str">
        <f t="shared" si="879"/>
        <v>2K</v>
      </c>
      <c r="W2545" s="35" t="str">
        <f t="shared" si="872"/>
        <v>145AM2K144</v>
      </c>
      <c r="X2545" s="388">
        <f t="shared" si="873"/>
        <v>0</v>
      </c>
      <c r="Y2545" s="388">
        <f t="shared" si="874"/>
        <v>0</v>
      </c>
      <c r="Z2545" s="280" t="str">
        <f t="shared" si="865"/>
        <v/>
      </c>
      <c r="AA2545" s="280" t="str">
        <f t="shared" si="866"/>
        <v/>
      </c>
      <c r="AB2545" s="389" t="str">
        <f t="shared" si="875"/>
        <v/>
      </c>
      <c r="AC2545" s="389" t="str">
        <f t="shared" si="876"/>
        <v/>
      </c>
      <c r="AD2545" s="390" t="str">
        <f t="shared" si="867"/>
        <v/>
      </c>
      <c r="AE2545" s="282">
        <f t="shared" si="868"/>
        <v>0</v>
      </c>
      <c r="AF2545" s="359">
        <f t="shared" si="869"/>
        <v>0</v>
      </c>
      <c r="AG2545" s="280">
        <f t="shared" si="870"/>
        <v>2</v>
      </c>
      <c r="AH2545" s="280">
        <f t="shared" si="886"/>
        <v>1</v>
      </c>
      <c r="AI2545" s="280">
        <f>IF(ISBLANK(T2545),AI2544,IF(COUNTIF(T$2:T2545,T2545)&gt;1,AI2544,1+MAX(AI2544,0)))</f>
        <v>69</v>
      </c>
      <c r="AL2545" s="391" t="str">
        <f t="shared" si="877"/>
        <v/>
      </c>
      <c r="AM2545" s="391" t="str">
        <f t="shared" si="878"/>
        <v/>
      </c>
      <c r="AO2545" s="310" t="str">
        <f t="shared" si="871"/>
        <v/>
      </c>
      <c r="AP2545" s="310">
        <f>SUM(AO$1:AO2545)</f>
        <v>0</v>
      </c>
      <c r="AQ2545" s="310">
        <f>SUM(AK$2:AK2545)</f>
        <v>18</v>
      </c>
      <c r="AR2545" s="310">
        <f>COUNTA(AJ$2:AJ2545)</f>
        <v>18</v>
      </c>
      <c r="AS2545" s="312"/>
      <c r="AT2545" s="312"/>
      <c r="AU2545" s="312"/>
      <c r="AV2545" s="312"/>
      <c r="AW2545" s="312"/>
      <c r="AZ2545">
        <v>0</v>
      </c>
      <c r="BA2545">
        <v>0</v>
      </c>
    </row>
    <row r="2546" spans="1:53" x14ac:dyDescent="0.25">
      <c r="A2546">
        <v>145</v>
      </c>
      <c r="B2546" t="s">
        <v>65</v>
      </c>
      <c r="C2546" t="s">
        <v>910</v>
      </c>
      <c r="D2546"/>
      <c r="E2546">
        <v>2</v>
      </c>
      <c r="F2546">
        <v>1</v>
      </c>
      <c r="G2546">
        <v>1</v>
      </c>
      <c r="H2546">
        <v>2</v>
      </c>
      <c r="I2546">
        <v>1</v>
      </c>
      <c r="J2546">
        <v>0</v>
      </c>
      <c r="K2546">
        <v>0</v>
      </c>
      <c r="L2546">
        <v>1</v>
      </c>
      <c r="M2546" t="s">
        <v>975</v>
      </c>
      <c r="O2546" s="101">
        <f>IF(ISBLANK(C2546),O2545,IF(COUNTIF(C$2:C2546,C2546)&gt;1,O2545,1+MAX(O2545,0)))</f>
        <v>63</v>
      </c>
      <c r="P2546" s="45">
        <f t="shared" si="880"/>
        <v>37</v>
      </c>
      <c r="Q2546" s="33" t="str">
        <f t="shared" si="881"/>
        <v/>
      </c>
      <c r="R2546" s="33">
        <f t="shared" si="882"/>
        <v>5</v>
      </c>
      <c r="S2546" s="33" t="str">
        <f t="shared" si="883"/>
        <v>145_5</v>
      </c>
      <c r="T2546" s="35" t="str">
        <f t="shared" si="884"/>
        <v>145AM</v>
      </c>
      <c r="U2546" s="35" t="str">
        <f t="shared" si="885"/>
        <v>145AMNS</v>
      </c>
      <c r="V2546" s="35" t="str">
        <f t="shared" si="879"/>
        <v>2K</v>
      </c>
      <c r="W2546" s="35" t="str">
        <f t="shared" si="872"/>
        <v>145AM2K211</v>
      </c>
      <c r="X2546" s="388">
        <f t="shared" si="873"/>
        <v>0</v>
      </c>
      <c r="Y2546" s="388">
        <f t="shared" si="874"/>
        <v>1</v>
      </c>
      <c r="Z2546" s="280" t="str">
        <f t="shared" si="865"/>
        <v/>
      </c>
      <c r="AA2546" s="280" t="str">
        <f t="shared" si="866"/>
        <v/>
      </c>
      <c r="AB2546" s="389" t="str">
        <f t="shared" si="875"/>
        <v/>
      </c>
      <c r="AC2546" s="389" t="str">
        <f t="shared" si="876"/>
        <v/>
      </c>
      <c r="AD2546" s="390" t="str">
        <f t="shared" si="867"/>
        <v/>
      </c>
      <c r="AE2546" s="282">
        <f t="shared" si="868"/>
        <v>0</v>
      </c>
      <c r="AF2546" s="359">
        <f t="shared" si="869"/>
        <v>0</v>
      </c>
      <c r="AG2546" s="280">
        <f t="shared" si="870"/>
        <v>1</v>
      </c>
      <c r="AH2546" s="280">
        <f t="shared" si="886"/>
        <v>1</v>
      </c>
      <c r="AI2546" s="280">
        <f>IF(ISBLANK(T2546),AI2545,IF(COUNTIF(T$2:T2546,T2546)&gt;1,AI2545,1+MAX(AI2545,0)))</f>
        <v>69</v>
      </c>
      <c r="AL2546" s="391" t="str">
        <f t="shared" si="877"/>
        <v/>
      </c>
      <c r="AM2546" s="391" t="str">
        <f t="shared" si="878"/>
        <v/>
      </c>
      <c r="AO2546" s="310" t="str">
        <f t="shared" si="871"/>
        <v/>
      </c>
      <c r="AP2546" s="310">
        <f>SUM(AO$1:AO2546)</f>
        <v>0</v>
      </c>
      <c r="AQ2546" s="310">
        <f>SUM(AK$2:AK2546)</f>
        <v>18</v>
      </c>
      <c r="AR2546" s="310">
        <f>COUNTA(AJ$2:AJ2546)</f>
        <v>18</v>
      </c>
      <c r="AS2546" s="312"/>
      <c r="AT2546" s="312"/>
      <c r="AU2546" s="312"/>
      <c r="AV2546" s="312"/>
      <c r="AW2546" s="312"/>
      <c r="AZ2546">
        <v>0</v>
      </c>
      <c r="BA2546">
        <v>1</v>
      </c>
    </row>
    <row r="2547" spans="1:53" x14ac:dyDescent="0.25">
      <c r="A2547">
        <v>145</v>
      </c>
      <c r="B2547" t="s">
        <v>65</v>
      </c>
      <c r="C2547" t="s">
        <v>910</v>
      </c>
      <c r="D2547"/>
      <c r="E2547">
        <v>2</v>
      </c>
      <c r="F2547">
        <v>1</v>
      </c>
      <c r="G2547">
        <v>2</v>
      </c>
      <c r="H2547">
        <v>0</v>
      </c>
      <c r="I2547">
        <v>0</v>
      </c>
      <c r="J2547">
        <v>0</v>
      </c>
      <c r="K2547">
        <v>0</v>
      </c>
      <c r="L2547">
        <v>0</v>
      </c>
      <c r="M2547" t="s">
        <v>975</v>
      </c>
      <c r="O2547" s="101">
        <f>IF(ISBLANK(C2547),O2546,IF(COUNTIF(C$2:C2547,C2547)&gt;1,O2546,1+MAX(O2546,0)))</f>
        <v>63</v>
      </c>
      <c r="P2547" s="45">
        <f t="shared" si="880"/>
        <v>37</v>
      </c>
      <c r="Q2547" s="33" t="str">
        <f t="shared" si="881"/>
        <v/>
      </c>
      <c r="R2547" s="33">
        <f t="shared" si="882"/>
        <v>5</v>
      </c>
      <c r="S2547" s="33" t="str">
        <f t="shared" si="883"/>
        <v>145_5</v>
      </c>
      <c r="T2547" s="35" t="str">
        <f t="shared" si="884"/>
        <v>145AM</v>
      </c>
      <c r="U2547" s="35" t="str">
        <f t="shared" si="885"/>
        <v>145AMNS</v>
      </c>
      <c r="V2547" s="35" t="str">
        <f t="shared" si="879"/>
        <v>2K</v>
      </c>
      <c r="W2547" s="35" t="str">
        <f t="shared" si="872"/>
        <v>145AM2K212</v>
      </c>
      <c r="X2547" s="388">
        <f t="shared" si="873"/>
        <v>0</v>
      </c>
      <c r="Y2547" s="388">
        <f t="shared" si="874"/>
        <v>0</v>
      </c>
      <c r="Z2547" s="280" t="str">
        <f t="shared" si="865"/>
        <v/>
      </c>
      <c r="AA2547" s="280" t="str">
        <f t="shared" si="866"/>
        <v/>
      </c>
      <c r="AB2547" s="389" t="str">
        <f t="shared" si="875"/>
        <v/>
      </c>
      <c r="AC2547" s="389" t="str">
        <f t="shared" si="876"/>
        <v/>
      </c>
      <c r="AD2547" s="390" t="str">
        <f t="shared" si="867"/>
        <v/>
      </c>
      <c r="AE2547" s="282">
        <f t="shared" si="868"/>
        <v>0</v>
      </c>
      <c r="AF2547" s="359">
        <f t="shared" si="869"/>
        <v>0</v>
      </c>
      <c r="AG2547" s="280">
        <f t="shared" si="870"/>
        <v>1</v>
      </c>
      <c r="AH2547" s="280">
        <f t="shared" si="886"/>
        <v>1</v>
      </c>
      <c r="AI2547" s="280">
        <f>IF(ISBLANK(T2547),AI2546,IF(COUNTIF(T$2:T2547,T2547)&gt;1,AI2546,1+MAX(AI2546,0)))</f>
        <v>69</v>
      </c>
      <c r="AL2547" s="391" t="str">
        <f t="shared" si="877"/>
        <v/>
      </c>
      <c r="AM2547" s="391" t="str">
        <f t="shared" si="878"/>
        <v/>
      </c>
      <c r="AO2547" s="310" t="str">
        <f t="shared" si="871"/>
        <v/>
      </c>
      <c r="AP2547" s="310">
        <f>SUM(AO$1:AO2547)</f>
        <v>0</v>
      </c>
      <c r="AQ2547" s="310">
        <f>SUM(AK$2:AK2547)</f>
        <v>18</v>
      </c>
      <c r="AR2547" s="310">
        <f>COUNTA(AJ$2:AJ2547)</f>
        <v>18</v>
      </c>
      <c r="AS2547" s="312"/>
      <c r="AT2547" s="312"/>
      <c r="AU2547" s="312"/>
      <c r="AV2547" s="312"/>
      <c r="AW2547" s="312"/>
      <c r="AZ2547">
        <v>0</v>
      </c>
      <c r="BA2547">
        <v>0</v>
      </c>
    </row>
    <row r="2548" spans="1:53" x14ac:dyDescent="0.25">
      <c r="A2548">
        <v>145</v>
      </c>
      <c r="B2548" t="s">
        <v>65</v>
      </c>
      <c r="C2548" t="s">
        <v>910</v>
      </c>
      <c r="D2548"/>
      <c r="E2548">
        <v>2</v>
      </c>
      <c r="F2548">
        <v>1</v>
      </c>
      <c r="G2548">
        <v>3</v>
      </c>
      <c r="H2548">
        <v>1</v>
      </c>
      <c r="I2548">
        <v>1</v>
      </c>
      <c r="J2548">
        <v>0</v>
      </c>
      <c r="K2548">
        <v>0</v>
      </c>
      <c r="L2548">
        <v>0</v>
      </c>
      <c r="M2548" t="s">
        <v>975</v>
      </c>
      <c r="O2548" s="101">
        <f>IF(ISBLANK(C2548),O2547,IF(COUNTIF(C$2:C2548,C2548)&gt;1,O2547,1+MAX(O2547,0)))</f>
        <v>63</v>
      </c>
      <c r="P2548" s="45">
        <f t="shared" si="880"/>
        <v>37</v>
      </c>
      <c r="Q2548" s="33" t="str">
        <f t="shared" si="881"/>
        <v/>
      </c>
      <c r="R2548" s="33">
        <f t="shared" si="882"/>
        <v>5</v>
      </c>
      <c r="S2548" s="33" t="str">
        <f t="shared" si="883"/>
        <v>145_5</v>
      </c>
      <c r="T2548" s="35" t="str">
        <f t="shared" si="884"/>
        <v>145AM</v>
      </c>
      <c r="U2548" s="35" t="str">
        <f t="shared" si="885"/>
        <v>145AMEW</v>
      </c>
      <c r="V2548" s="35" t="str">
        <f t="shared" si="879"/>
        <v>2K</v>
      </c>
      <c r="W2548" s="35" t="str">
        <f t="shared" si="872"/>
        <v>145AM2K213</v>
      </c>
      <c r="X2548" s="388">
        <f t="shared" si="873"/>
        <v>0</v>
      </c>
      <c r="Y2548" s="388">
        <f t="shared" si="874"/>
        <v>0</v>
      </c>
      <c r="Z2548" s="280" t="str">
        <f t="shared" si="865"/>
        <v/>
      </c>
      <c r="AA2548" s="280" t="str">
        <f t="shared" si="866"/>
        <v/>
      </c>
      <c r="AB2548" s="389" t="str">
        <f t="shared" si="875"/>
        <v/>
      </c>
      <c r="AC2548" s="389" t="str">
        <f t="shared" si="876"/>
        <v/>
      </c>
      <c r="AD2548" s="390" t="str">
        <f t="shared" si="867"/>
        <v/>
      </c>
      <c r="AE2548" s="282">
        <f t="shared" si="868"/>
        <v>0</v>
      </c>
      <c r="AF2548" s="359">
        <f t="shared" si="869"/>
        <v>0</v>
      </c>
      <c r="AG2548" s="280">
        <f t="shared" si="870"/>
        <v>2</v>
      </c>
      <c r="AH2548" s="280">
        <f t="shared" si="886"/>
        <v>1</v>
      </c>
      <c r="AI2548" s="280">
        <f>IF(ISBLANK(T2548),AI2547,IF(COUNTIF(T$2:T2548,T2548)&gt;1,AI2547,1+MAX(AI2547,0)))</f>
        <v>69</v>
      </c>
      <c r="AL2548" s="391" t="str">
        <f t="shared" si="877"/>
        <v/>
      </c>
      <c r="AM2548" s="391" t="str">
        <f t="shared" si="878"/>
        <v/>
      </c>
      <c r="AO2548" s="310" t="str">
        <f t="shared" si="871"/>
        <v/>
      </c>
      <c r="AP2548" s="310">
        <f>SUM(AO$1:AO2548)</f>
        <v>0</v>
      </c>
      <c r="AQ2548" s="310">
        <f>SUM(AK$2:AK2548)</f>
        <v>18</v>
      </c>
      <c r="AR2548" s="310">
        <f>COUNTA(AJ$2:AJ2548)</f>
        <v>18</v>
      </c>
      <c r="AS2548" s="312"/>
      <c r="AT2548" s="312"/>
      <c r="AU2548" s="312"/>
      <c r="AV2548" s="312"/>
      <c r="AW2548" s="312"/>
      <c r="AZ2548">
        <v>0</v>
      </c>
      <c r="BA2548">
        <v>0</v>
      </c>
    </row>
    <row r="2549" spans="1:53" x14ac:dyDescent="0.25">
      <c r="A2549">
        <v>145</v>
      </c>
      <c r="B2549" t="s">
        <v>65</v>
      </c>
      <c r="C2549" t="s">
        <v>910</v>
      </c>
      <c r="D2549"/>
      <c r="E2549">
        <v>2</v>
      </c>
      <c r="F2549">
        <v>1</v>
      </c>
      <c r="G2549">
        <v>4</v>
      </c>
      <c r="H2549">
        <v>1</v>
      </c>
      <c r="I2549">
        <v>0</v>
      </c>
      <c r="J2549">
        <v>0</v>
      </c>
      <c r="K2549">
        <v>0</v>
      </c>
      <c r="L2549">
        <v>0</v>
      </c>
      <c r="M2549" t="s">
        <v>975</v>
      </c>
      <c r="O2549" s="101">
        <f>IF(ISBLANK(C2549),O2548,IF(COUNTIF(C$2:C2549,C2549)&gt;1,O2548,1+MAX(O2548,0)))</f>
        <v>63</v>
      </c>
      <c r="P2549" s="45">
        <f t="shared" si="880"/>
        <v>37</v>
      </c>
      <c r="Q2549" s="33" t="str">
        <f t="shared" si="881"/>
        <v/>
      </c>
      <c r="R2549" s="33">
        <f t="shared" si="882"/>
        <v>5</v>
      </c>
      <c r="S2549" s="33" t="str">
        <f t="shared" si="883"/>
        <v>145_5</v>
      </c>
      <c r="T2549" s="35" t="str">
        <f t="shared" si="884"/>
        <v>145AM</v>
      </c>
      <c r="U2549" s="35" t="str">
        <f t="shared" si="885"/>
        <v>145AMEW</v>
      </c>
      <c r="V2549" s="35" t="str">
        <f t="shared" si="879"/>
        <v>2K</v>
      </c>
      <c r="W2549" s="35" t="str">
        <f t="shared" si="872"/>
        <v>145AM2K214</v>
      </c>
      <c r="X2549" s="388">
        <f t="shared" si="873"/>
        <v>0</v>
      </c>
      <c r="Y2549" s="388">
        <f t="shared" si="874"/>
        <v>0</v>
      </c>
      <c r="Z2549" s="280" t="str">
        <f t="shared" si="865"/>
        <v/>
      </c>
      <c r="AA2549" s="280" t="str">
        <f t="shared" si="866"/>
        <v/>
      </c>
      <c r="AB2549" s="389" t="str">
        <f t="shared" si="875"/>
        <v/>
      </c>
      <c r="AC2549" s="389" t="str">
        <f t="shared" si="876"/>
        <v/>
      </c>
      <c r="AD2549" s="390" t="str">
        <f t="shared" si="867"/>
        <v/>
      </c>
      <c r="AE2549" s="282">
        <f t="shared" si="868"/>
        <v>0</v>
      </c>
      <c r="AF2549" s="359">
        <f t="shared" si="869"/>
        <v>0</v>
      </c>
      <c r="AG2549" s="280">
        <f t="shared" si="870"/>
        <v>2</v>
      </c>
      <c r="AH2549" s="280">
        <f t="shared" si="886"/>
        <v>1</v>
      </c>
      <c r="AI2549" s="280">
        <f>IF(ISBLANK(T2549),AI2548,IF(COUNTIF(T$2:T2549,T2549)&gt;1,AI2548,1+MAX(AI2548,0)))</f>
        <v>69</v>
      </c>
      <c r="AL2549" s="391" t="str">
        <f t="shared" si="877"/>
        <v/>
      </c>
      <c r="AM2549" s="391" t="str">
        <f t="shared" si="878"/>
        <v/>
      </c>
      <c r="AO2549" s="310" t="str">
        <f t="shared" si="871"/>
        <v/>
      </c>
      <c r="AP2549" s="310">
        <f>SUM(AO$1:AO2549)</f>
        <v>0</v>
      </c>
      <c r="AQ2549" s="310">
        <f>SUM(AK$2:AK2549)</f>
        <v>18</v>
      </c>
      <c r="AR2549" s="310">
        <f>COUNTA(AJ$2:AJ2549)</f>
        <v>18</v>
      </c>
      <c r="AS2549" s="312"/>
      <c r="AT2549" s="312"/>
      <c r="AU2549" s="312"/>
      <c r="AV2549" s="312"/>
      <c r="AW2549" s="312"/>
      <c r="AZ2549">
        <v>0</v>
      </c>
      <c r="BA2549">
        <v>0</v>
      </c>
    </row>
    <row r="2550" spans="1:53" x14ac:dyDescent="0.25">
      <c r="A2550">
        <v>145</v>
      </c>
      <c r="B2550" t="s">
        <v>65</v>
      </c>
      <c r="C2550" t="s">
        <v>910</v>
      </c>
      <c r="D2550"/>
      <c r="E2550">
        <v>2</v>
      </c>
      <c r="F2550">
        <v>2</v>
      </c>
      <c r="G2550">
        <v>1</v>
      </c>
      <c r="H2550">
        <v>3</v>
      </c>
      <c r="I2550">
        <v>1</v>
      </c>
      <c r="J2550">
        <v>0</v>
      </c>
      <c r="K2550">
        <v>1</v>
      </c>
      <c r="L2550">
        <v>2</v>
      </c>
      <c r="M2550" t="s">
        <v>975</v>
      </c>
      <c r="O2550" s="101">
        <f>IF(ISBLANK(C2550),O2549,IF(COUNTIF(C$2:C2550,C2550)&gt;1,O2549,1+MAX(O2549,0)))</f>
        <v>63</v>
      </c>
      <c r="P2550" s="45">
        <f t="shared" si="880"/>
        <v>37</v>
      </c>
      <c r="Q2550" s="33" t="str">
        <f t="shared" si="881"/>
        <v/>
      </c>
      <c r="R2550" s="33">
        <f t="shared" si="882"/>
        <v>6</v>
      </c>
      <c r="S2550" s="33" t="str">
        <f t="shared" si="883"/>
        <v>145_6</v>
      </c>
      <c r="T2550" s="35" t="str">
        <f t="shared" si="884"/>
        <v>145AM</v>
      </c>
      <c r="U2550" s="35" t="str">
        <f t="shared" si="885"/>
        <v>145AMNS</v>
      </c>
      <c r="V2550" s="35" t="str">
        <f t="shared" si="879"/>
        <v>2K</v>
      </c>
      <c r="W2550" s="35" t="str">
        <f t="shared" si="872"/>
        <v>145AM2K221</v>
      </c>
      <c r="X2550" s="388">
        <f t="shared" si="873"/>
        <v>1</v>
      </c>
      <c r="Y2550" s="388">
        <f t="shared" si="874"/>
        <v>2</v>
      </c>
      <c r="Z2550" s="280" t="str">
        <f t="shared" si="865"/>
        <v/>
      </c>
      <c r="AA2550" s="280" t="str">
        <f t="shared" si="866"/>
        <v/>
      </c>
      <c r="AB2550" s="389" t="str">
        <f t="shared" si="875"/>
        <v/>
      </c>
      <c r="AC2550" s="389" t="str">
        <f t="shared" si="876"/>
        <v/>
      </c>
      <c r="AD2550" s="390" t="str">
        <f t="shared" si="867"/>
        <v/>
      </c>
      <c r="AE2550" s="282">
        <f t="shared" si="868"/>
        <v>0</v>
      </c>
      <c r="AF2550" s="359">
        <f t="shared" si="869"/>
        <v>0</v>
      </c>
      <c r="AG2550" s="280">
        <f t="shared" si="870"/>
        <v>1</v>
      </c>
      <c r="AH2550" s="280">
        <f t="shared" si="886"/>
        <v>1</v>
      </c>
      <c r="AI2550" s="280">
        <f>IF(ISBLANK(T2550),AI2549,IF(COUNTIF(T$2:T2550,T2550)&gt;1,AI2549,1+MAX(AI2549,0)))</f>
        <v>69</v>
      </c>
      <c r="AL2550" s="391" t="str">
        <f t="shared" si="877"/>
        <v/>
      </c>
      <c r="AM2550" s="391" t="str">
        <f t="shared" si="878"/>
        <v/>
      </c>
      <c r="AO2550" s="310" t="str">
        <f t="shared" si="871"/>
        <v/>
      </c>
      <c r="AP2550" s="310">
        <f>SUM(AO$1:AO2550)</f>
        <v>0</v>
      </c>
      <c r="AQ2550" s="310">
        <f>SUM(AK$2:AK2550)</f>
        <v>18</v>
      </c>
      <c r="AR2550" s="310">
        <f>COUNTA(AJ$2:AJ2550)</f>
        <v>18</v>
      </c>
      <c r="AS2550" s="312"/>
      <c r="AT2550" s="312"/>
      <c r="AU2550" s="312"/>
      <c r="AV2550" s="312"/>
      <c r="AW2550" s="312"/>
      <c r="AZ2550">
        <v>1</v>
      </c>
      <c r="BA2550">
        <v>2</v>
      </c>
    </row>
    <row r="2551" spans="1:53" x14ac:dyDescent="0.25">
      <c r="A2551">
        <v>145</v>
      </c>
      <c r="B2551" t="s">
        <v>65</v>
      </c>
      <c r="C2551" t="s">
        <v>910</v>
      </c>
      <c r="D2551"/>
      <c r="E2551">
        <v>2</v>
      </c>
      <c r="F2551">
        <v>2</v>
      </c>
      <c r="G2551">
        <v>2</v>
      </c>
      <c r="H2551">
        <v>0</v>
      </c>
      <c r="I2551">
        <v>0</v>
      </c>
      <c r="J2551">
        <v>0</v>
      </c>
      <c r="K2551">
        <v>0</v>
      </c>
      <c r="L2551">
        <v>0</v>
      </c>
      <c r="M2551" t="s">
        <v>975</v>
      </c>
      <c r="O2551" s="101">
        <f>IF(ISBLANK(C2551),O2550,IF(COUNTIF(C$2:C2551,C2551)&gt;1,O2550,1+MAX(O2550,0)))</f>
        <v>63</v>
      </c>
      <c r="P2551" s="45">
        <f t="shared" si="880"/>
        <v>37</v>
      </c>
      <c r="Q2551" s="33" t="str">
        <f t="shared" si="881"/>
        <v/>
      </c>
      <c r="R2551" s="33">
        <f t="shared" si="882"/>
        <v>6</v>
      </c>
      <c r="S2551" s="33" t="str">
        <f t="shared" si="883"/>
        <v>145_6</v>
      </c>
      <c r="T2551" s="35" t="str">
        <f t="shared" si="884"/>
        <v>145AM</v>
      </c>
      <c r="U2551" s="35" t="str">
        <f t="shared" si="885"/>
        <v>145AMNS</v>
      </c>
      <c r="V2551" s="35" t="str">
        <f t="shared" si="879"/>
        <v>2K</v>
      </c>
      <c r="W2551" s="35" t="str">
        <f t="shared" si="872"/>
        <v>145AM2K222</v>
      </c>
      <c r="X2551" s="388">
        <f t="shared" si="873"/>
        <v>0</v>
      </c>
      <c r="Y2551" s="388">
        <f t="shared" si="874"/>
        <v>0</v>
      </c>
      <c r="Z2551" s="280" t="str">
        <f t="shared" si="865"/>
        <v/>
      </c>
      <c r="AA2551" s="280" t="str">
        <f t="shared" si="866"/>
        <v/>
      </c>
      <c r="AB2551" s="389" t="str">
        <f t="shared" si="875"/>
        <v/>
      </c>
      <c r="AC2551" s="389" t="str">
        <f t="shared" si="876"/>
        <v/>
      </c>
      <c r="AD2551" s="390" t="str">
        <f t="shared" si="867"/>
        <v/>
      </c>
      <c r="AE2551" s="282">
        <f t="shared" si="868"/>
        <v>0</v>
      </c>
      <c r="AF2551" s="359">
        <f t="shared" si="869"/>
        <v>0</v>
      </c>
      <c r="AG2551" s="280">
        <f t="shared" si="870"/>
        <v>1</v>
      </c>
      <c r="AH2551" s="280">
        <f t="shared" si="886"/>
        <v>1</v>
      </c>
      <c r="AI2551" s="280">
        <f>IF(ISBLANK(T2551),AI2550,IF(COUNTIF(T$2:T2551,T2551)&gt;1,AI2550,1+MAX(AI2550,0)))</f>
        <v>69</v>
      </c>
      <c r="AL2551" s="391" t="str">
        <f t="shared" si="877"/>
        <v/>
      </c>
      <c r="AM2551" s="391" t="str">
        <f t="shared" si="878"/>
        <v/>
      </c>
      <c r="AO2551" s="310" t="str">
        <f t="shared" si="871"/>
        <v/>
      </c>
      <c r="AP2551" s="310">
        <f>SUM(AO$1:AO2551)</f>
        <v>0</v>
      </c>
      <c r="AQ2551" s="310">
        <f>SUM(AK$2:AK2551)</f>
        <v>18</v>
      </c>
      <c r="AR2551" s="310">
        <f>COUNTA(AJ$2:AJ2551)</f>
        <v>18</v>
      </c>
      <c r="AS2551" s="312"/>
      <c r="AT2551" s="312"/>
      <c r="AU2551" s="312"/>
      <c r="AV2551" s="312"/>
      <c r="AW2551" s="312"/>
      <c r="AZ2551">
        <v>0</v>
      </c>
      <c r="BA2551">
        <v>0</v>
      </c>
    </row>
    <row r="2552" spans="1:53" x14ac:dyDescent="0.25">
      <c r="A2552">
        <v>145</v>
      </c>
      <c r="B2552" t="s">
        <v>65</v>
      </c>
      <c r="C2552" t="s">
        <v>910</v>
      </c>
      <c r="D2552"/>
      <c r="E2552">
        <v>2</v>
      </c>
      <c r="F2552">
        <v>2</v>
      </c>
      <c r="G2552">
        <v>3</v>
      </c>
      <c r="H2552">
        <v>2</v>
      </c>
      <c r="I2552">
        <v>1</v>
      </c>
      <c r="J2552">
        <v>2</v>
      </c>
      <c r="K2552">
        <v>0</v>
      </c>
      <c r="L2552">
        <v>0</v>
      </c>
      <c r="M2552" t="s">
        <v>975</v>
      </c>
      <c r="O2552" s="101">
        <f>IF(ISBLANK(C2552),O2551,IF(COUNTIF(C$2:C2552,C2552)&gt;1,O2551,1+MAX(O2551,0)))</f>
        <v>63</v>
      </c>
      <c r="P2552" s="45">
        <f t="shared" si="880"/>
        <v>37</v>
      </c>
      <c r="Q2552" s="33" t="str">
        <f t="shared" si="881"/>
        <v/>
      </c>
      <c r="R2552" s="33">
        <f t="shared" si="882"/>
        <v>6</v>
      </c>
      <c r="S2552" s="33" t="str">
        <f t="shared" si="883"/>
        <v>145_6</v>
      </c>
      <c r="T2552" s="35" t="str">
        <f t="shared" si="884"/>
        <v>145AM</v>
      </c>
      <c r="U2552" s="35" t="str">
        <f t="shared" si="885"/>
        <v>145AMEW</v>
      </c>
      <c r="V2552" s="35" t="str">
        <f t="shared" si="879"/>
        <v>2K</v>
      </c>
      <c r="W2552" s="35" t="str">
        <f t="shared" si="872"/>
        <v>145AM2K223</v>
      </c>
      <c r="X2552" s="388">
        <f t="shared" si="873"/>
        <v>0</v>
      </c>
      <c r="Y2552" s="388">
        <f t="shared" si="874"/>
        <v>0</v>
      </c>
      <c r="Z2552" s="280" t="str">
        <f t="shared" si="865"/>
        <v/>
      </c>
      <c r="AA2552" s="280" t="str">
        <f t="shared" si="866"/>
        <v/>
      </c>
      <c r="AB2552" s="389" t="str">
        <f t="shared" si="875"/>
        <v/>
      </c>
      <c r="AC2552" s="389" t="str">
        <f t="shared" si="876"/>
        <v/>
      </c>
      <c r="AD2552" s="390" t="str">
        <f t="shared" si="867"/>
        <v/>
      </c>
      <c r="AE2552" s="282">
        <f t="shared" si="868"/>
        <v>0</v>
      </c>
      <c r="AF2552" s="359">
        <f t="shared" si="869"/>
        <v>0</v>
      </c>
      <c r="AG2552" s="280">
        <f t="shared" si="870"/>
        <v>2</v>
      </c>
      <c r="AH2552" s="280">
        <f t="shared" si="886"/>
        <v>1</v>
      </c>
      <c r="AI2552" s="280">
        <f>IF(ISBLANK(T2552),AI2551,IF(COUNTIF(T$2:T2552,T2552)&gt;1,AI2551,1+MAX(AI2551,0)))</f>
        <v>69</v>
      </c>
      <c r="AL2552" s="391" t="str">
        <f t="shared" si="877"/>
        <v/>
      </c>
      <c r="AM2552" s="391" t="str">
        <f t="shared" si="878"/>
        <v/>
      </c>
      <c r="AO2552" s="310" t="str">
        <f t="shared" si="871"/>
        <v/>
      </c>
      <c r="AP2552" s="310">
        <f>SUM(AO$1:AO2552)</f>
        <v>0</v>
      </c>
      <c r="AQ2552" s="310">
        <f>SUM(AK$2:AK2552)</f>
        <v>18</v>
      </c>
      <c r="AR2552" s="310">
        <f>COUNTA(AJ$2:AJ2552)</f>
        <v>18</v>
      </c>
      <c r="AS2552" s="312"/>
      <c r="AT2552" s="312"/>
      <c r="AU2552" s="312"/>
      <c r="AV2552" s="312"/>
      <c r="AW2552" s="312"/>
      <c r="AZ2552">
        <v>0</v>
      </c>
      <c r="BA2552">
        <v>0</v>
      </c>
    </row>
    <row r="2553" spans="1:53" x14ac:dyDescent="0.25">
      <c r="A2553">
        <v>145</v>
      </c>
      <c r="B2553" t="s">
        <v>65</v>
      </c>
      <c r="C2553" t="s">
        <v>910</v>
      </c>
      <c r="D2553"/>
      <c r="E2553">
        <v>2</v>
      </c>
      <c r="F2553">
        <v>2</v>
      </c>
      <c r="G2553">
        <v>4</v>
      </c>
      <c r="H2553">
        <v>0</v>
      </c>
      <c r="I2553">
        <v>0</v>
      </c>
      <c r="J2553">
        <v>0</v>
      </c>
      <c r="K2553">
        <v>0</v>
      </c>
      <c r="L2553">
        <v>0</v>
      </c>
      <c r="M2553" t="s">
        <v>975</v>
      </c>
      <c r="O2553" s="101">
        <f>IF(ISBLANK(C2553),O2552,IF(COUNTIF(C$2:C2553,C2553)&gt;1,O2552,1+MAX(O2552,0)))</f>
        <v>63</v>
      </c>
      <c r="P2553" s="45">
        <f t="shared" si="880"/>
        <v>37</v>
      </c>
      <c r="Q2553" s="33" t="str">
        <f t="shared" si="881"/>
        <v/>
      </c>
      <c r="R2553" s="33">
        <f t="shared" si="882"/>
        <v>6</v>
      </c>
      <c r="S2553" s="33" t="str">
        <f t="shared" si="883"/>
        <v>145_6</v>
      </c>
      <c r="T2553" s="35" t="str">
        <f t="shared" si="884"/>
        <v>145AM</v>
      </c>
      <c r="U2553" s="35" t="str">
        <f t="shared" si="885"/>
        <v>145AMEW</v>
      </c>
      <c r="V2553" s="35" t="str">
        <f t="shared" si="879"/>
        <v>2K</v>
      </c>
      <c r="W2553" s="35" t="str">
        <f t="shared" si="872"/>
        <v>145AM2K224</v>
      </c>
      <c r="X2553" s="388">
        <f t="shared" si="873"/>
        <v>0</v>
      </c>
      <c r="Y2553" s="388">
        <f t="shared" si="874"/>
        <v>0</v>
      </c>
      <c r="Z2553" s="280" t="str">
        <f t="shared" si="865"/>
        <v/>
      </c>
      <c r="AA2553" s="280" t="str">
        <f t="shared" si="866"/>
        <v/>
      </c>
      <c r="AB2553" s="389" t="str">
        <f t="shared" si="875"/>
        <v/>
      </c>
      <c r="AC2553" s="389" t="str">
        <f t="shared" si="876"/>
        <v/>
      </c>
      <c r="AD2553" s="390" t="str">
        <f t="shared" si="867"/>
        <v/>
      </c>
      <c r="AE2553" s="282">
        <f t="shared" si="868"/>
        <v>0</v>
      </c>
      <c r="AF2553" s="359">
        <f t="shared" si="869"/>
        <v>0</v>
      </c>
      <c r="AG2553" s="280">
        <f t="shared" si="870"/>
        <v>2</v>
      </c>
      <c r="AH2553" s="280">
        <f t="shared" si="886"/>
        <v>1</v>
      </c>
      <c r="AI2553" s="280">
        <f>IF(ISBLANK(T2553),AI2552,IF(COUNTIF(T$2:T2553,T2553)&gt;1,AI2552,1+MAX(AI2552,0)))</f>
        <v>69</v>
      </c>
      <c r="AL2553" s="391" t="str">
        <f t="shared" si="877"/>
        <v/>
      </c>
      <c r="AM2553" s="391" t="str">
        <f t="shared" si="878"/>
        <v/>
      </c>
      <c r="AO2553" s="310" t="str">
        <f t="shared" si="871"/>
        <v/>
      </c>
      <c r="AP2553" s="310">
        <f>SUM(AO$1:AO2553)</f>
        <v>0</v>
      </c>
      <c r="AQ2553" s="310">
        <f>SUM(AK$2:AK2553)</f>
        <v>18</v>
      </c>
      <c r="AR2553" s="310">
        <f>COUNTA(AJ$2:AJ2553)</f>
        <v>18</v>
      </c>
      <c r="AS2553" s="312"/>
      <c r="AT2553" s="312"/>
      <c r="AU2553" s="312"/>
      <c r="AV2553" s="312"/>
      <c r="AW2553" s="312"/>
      <c r="AZ2553">
        <v>0</v>
      </c>
      <c r="BA2553">
        <v>0</v>
      </c>
    </row>
    <row r="2554" spans="1:53" x14ac:dyDescent="0.25">
      <c r="A2554">
        <v>145</v>
      </c>
      <c r="B2554" t="s">
        <v>65</v>
      </c>
      <c r="C2554" t="s">
        <v>910</v>
      </c>
      <c r="D2554"/>
      <c r="E2554">
        <v>2</v>
      </c>
      <c r="F2554">
        <v>3</v>
      </c>
      <c r="G2554">
        <v>1</v>
      </c>
      <c r="H2554">
        <v>6</v>
      </c>
      <c r="I2554">
        <v>3</v>
      </c>
      <c r="J2554">
        <v>0</v>
      </c>
      <c r="K2554">
        <v>3</v>
      </c>
      <c r="L2554">
        <v>5</v>
      </c>
      <c r="M2554" t="s">
        <v>975</v>
      </c>
      <c r="O2554" s="101">
        <f>IF(ISBLANK(C2554),O2553,IF(COUNTIF(C$2:C2554,C2554)&gt;1,O2553,1+MAX(O2553,0)))</f>
        <v>63</v>
      </c>
      <c r="P2554" s="45">
        <f t="shared" si="880"/>
        <v>37</v>
      </c>
      <c r="Q2554" s="33" t="str">
        <f t="shared" si="881"/>
        <v/>
      </c>
      <c r="R2554" s="33">
        <f t="shared" si="882"/>
        <v>7</v>
      </c>
      <c r="S2554" s="33" t="str">
        <f t="shared" si="883"/>
        <v>145_7</v>
      </c>
      <c r="T2554" s="35" t="str">
        <f t="shared" si="884"/>
        <v>145AM</v>
      </c>
      <c r="U2554" s="35" t="str">
        <f t="shared" si="885"/>
        <v>145AMNS</v>
      </c>
      <c r="V2554" s="35" t="str">
        <f t="shared" si="879"/>
        <v>2K</v>
      </c>
      <c r="W2554" s="35" t="str">
        <f t="shared" si="872"/>
        <v>145AM2K231</v>
      </c>
      <c r="X2554" s="388">
        <f t="shared" si="873"/>
        <v>3</v>
      </c>
      <c r="Y2554" s="388">
        <f t="shared" si="874"/>
        <v>5</v>
      </c>
      <c r="Z2554" s="280" t="str">
        <f t="shared" si="865"/>
        <v/>
      </c>
      <c r="AA2554" s="280" t="str">
        <f t="shared" si="866"/>
        <v/>
      </c>
      <c r="AB2554" s="389" t="str">
        <f t="shared" si="875"/>
        <v/>
      </c>
      <c r="AC2554" s="389" t="str">
        <f t="shared" si="876"/>
        <v/>
      </c>
      <c r="AD2554" s="390" t="str">
        <f t="shared" si="867"/>
        <v/>
      </c>
      <c r="AE2554" s="282">
        <f t="shared" si="868"/>
        <v>0</v>
      </c>
      <c r="AF2554" s="359">
        <f t="shared" si="869"/>
        <v>0</v>
      </c>
      <c r="AG2554" s="280">
        <f t="shared" si="870"/>
        <v>1</v>
      </c>
      <c r="AH2554" s="280">
        <f t="shared" si="886"/>
        <v>1</v>
      </c>
      <c r="AI2554" s="280">
        <f>IF(ISBLANK(T2554),AI2553,IF(COUNTIF(T$2:T2554,T2554)&gt;1,AI2553,1+MAX(AI2553,0)))</f>
        <v>69</v>
      </c>
      <c r="AL2554" s="391" t="str">
        <f t="shared" si="877"/>
        <v/>
      </c>
      <c r="AM2554" s="391" t="str">
        <f t="shared" si="878"/>
        <v/>
      </c>
      <c r="AO2554" s="310" t="str">
        <f t="shared" si="871"/>
        <v/>
      </c>
      <c r="AP2554" s="310">
        <f>SUM(AO$1:AO2554)</f>
        <v>0</v>
      </c>
      <c r="AQ2554" s="310">
        <f>SUM(AK$2:AK2554)</f>
        <v>18</v>
      </c>
      <c r="AR2554" s="310">
        <f>COUNTA(AJ$2:AJ2554)</f>
        <v>18</v>
      </c>
      <c r="AS2554" s="312"/>
      <c r="AT2554" s="312"/>
      <c r="AU2554" s="312"/>
      <c r="AV2554" s="312"/>
      <c r="AW2554" s="312"/>
      <c r="AZ2554">
        <v>3</v>
      </c>
      <c r="BA2554">
        <v>5</v>
      </c>
    </row>
    <row r="2555" spans="1:53" x14ac:dyDescent="0.25">
      <c r="A2555">
        <v>145</v>
      </c>
      <c r="B2555" t="s">
        <v>65</v>
      </c>
      <c r="C2555" t="s">
        <v>910</v>
      </c>
      <c r="D2555"/>
      <c r="E2555">
        <v>2</v>
      </c>
      <c r="F2555">
        <v>3</v>
      </c>
      <c r="G2555">
        <v>2</v>
      </c>
      <c r="H2555">
        <v>0</v>
      </c>
      <c r="I2555">
        <v>0</v>
      </c>
      <c r="J2555">
        <v>0</v>
      </c>
      <c r="K2555">
        <v>0</v>
      </c>
      <c r="L2555">
        <v>0</v>
      </c>
      <c r="M2555" t="s">
        <v>975</v>
      </c>
      <c r="O2555" s="101">
        <f>IF(ISBLANK(C2555),O2554,IF(COUNTIF(C$2:C2555,C2555)&gt;1,O2554,1+MAX(O2554,0)))</f>
        <v>63</v>
      </c>
      <c r="P2555" s="45">
        <f t="shared" si="880"/>
        <v>37</v>
      </c>
      <c r="Q2555" s="33" t="str">
        <f t="shared" si="881"/>
        <v/>
      </c>
      <c r="R2555" s="33">
        <f t="shared" si="882"/>
        <v>7</v>
      </c>
      <c r="S2555" s="33" t="str">
        <f t="shared" si="883"/>
        <v>145_7</v>
      </c>
      <c r="T2555" s="35" t="str">
        <f t="shared" si="884"/>
        <v>145AM</v>
      </c>
      <c r="U2555" s="35" t="str">
        <f t="shared" si="885"/>
        <v>145AMNS</v>
      </c>
      <c r="V2555" s="35" t="str">
        <f t="shared" si="879"/>
        <v>2K</v>
      </c>
      <c r="W2555" s="35" t="str">
        <f t="shared" si="872"/>
        <v>145AM2K232</v>
      </c>
      <c r="X2555" s="388">
        <f t="shared" si="873"/>
        <v>0</v>
      </c>
      <c r="Y2555" s="388">
        <f t="shared" si="874"/>
        <v>0</v>
      </c>
      <c r="Z2555" s="280" t="str">
        <f t="shared" si="865"/>
        <v/>
      </c>
      <c r="AA2555" s="280" t="str">
        <f t="shared" si="866"/>
        <v/>
      </c>
      <c r="AB2555" s="389" t="str">
        <f t="shared" si="875"/>
        <v/>
      </c>
      <c r="AC2555" s="389" t="str">
        <f t="shared" si="876"/>
        <v/>
      </c>
      <c r="AD2555" s="390" t="str">
        <f t="shared" si="867"/>
        <v/>
      </c>
      <c r="AE2555" s="282">
        <f t="shared" si="868"/>
        <v>0</v>
      </c>
      <c r="AF2555" s="359">
        <f t="shared" si="869"/>
        <v>0</v>
      </c>
      <c r="AG2555" s="280">
        <f t="shared" si="870"/>
        <v>1</v>
      </c>
      <c r="AH2555" s="280">
        <f t="shared" si="886"/>
        <v>1</v>
      </c>
      <c r="AI2555" s="280">
        <f>IF(ISBLANK(T2555),AI2554,IF(COUNTIF(T$2:T2555,T2555)&gt;1,AI2554,1+MAX(AI2554,0)))</f>
        <v>69</v>
      </c>
      <c r="AL2555" s="391" t="str">
        <f t="shared" si="877"/>
        <v/>
      </c>
      <c r="AM2555" s="391" t="str">
        <f t="shared" si="878"/>
        <v/>
      </c>
      <c r="AO2555" s="310" t="str">
        <f t="shared" si="871"/>
        <v/>
      </c>
      <c r="AP2555" s="310">
        <f>SUM(AO$1:AO2555)</f>
        <v>0</v>
      </c>
      <c r="AQ2555" s="310">
        <f>SUM(AK$2:AK2555)</f>
        <v>18</v>
      </c>
      <c r="AR2555" s="310">
        <f>COUNTA(AJ$2:AJ2555)</f>
        <v>18</v>
      </c>
      <c r="AS2555" s="312"/>
      <c r="AT2555" s="312"/>
      <c r="AU2555" s="312"/>
      <c r="AV2555" s="312"/>
      <c r="AW2555" s="312"/>
      <c r="AZ2555">
        <v>0</v>
      </c>
      <c r="BA2555">
        <v>0</v>
      </c>
    </row>
    <row r="2556" spans="1:53" x14ac:dyDescent="0.25">
      <c r="A2556">
        <v>145</v>
      </c>
      <c r="B2556" t="s">
        <v>65</v>
      </c>
      <c r="C2556" t="s">
        <v>910</v>
      </c>
      <c r="D2556"/>
      <c r="E2556">
        <v>2</v>
      </c>
      <c r="F2556">
        <v>3</v>
      </c>
      <c r="G2556">
        <v>3</v>
      </c>
      <c r="H2556">
        <v>0</v>
      </c>
      <c r="I2556">
        <v>0</v>
      </c>
      <c r="J2556">
        <v>0</v>
      </c>
      <c r="K2556">
        <v>0</v>
      </c>
      <c r="L2556">
        <v>0</v>
      </c>
      <c r="M2556" t="s">
        <v>975</v>
      </c>
      <c r="O2556" s="101">
        <f>IF(ISBLANK(C2556),O2555,IF(COUNTIF(C$2:C2556,C2556)&gt;1,O2555,1+MAX(O2555,0)))</f>
        <v>63</v>
      </c>
      <c r="P2556" s="45">
        <f t="shared" si="880"/>
        <v>37</v>
      </c>
      <c r="Q2556" s="33" t="str">
        <f t="shared" si="881"/>
        <v/>
      </c>
      <c r="R2556" s="33">
        <f t="shared" si="882"/>
        <v>7</v>
      </c>
      <c r="S2556" s="33" t="str">
        <f t="shared" si="883"/>
        <v>145_7</v>
      </c>
      <c r="T2556" s="35" t="str">
        <f t="shared" si="884"/>
        <v>145AM</v>
      </c>
      <c r="U2556" s="35" t="str">
        <f t="shared" si="885"/>
        <v>145AMEW</v>
      </c>
      <c r="V2556" s="35" t="str">
        <f t="shared" si="879"/>
        <v>2K</v>
      </c>
      <c r="W2556" s="35" t="str">
        <f t="shared" si="872"/>
        <v>145AM2K233</v>
      </c>
      <c r="X2556" s="388">
        <f t="shared" si="873"/>
        <v>0</v>
      </c>
      <c r="Y2556" s="388">
        <f t="shared" si="874"/>
        <v>0</v>
      </c>
      <c r="Z2556" s="280" t="str">
        <f t="shared" si="865"/>
        <v/>
      </c>
      <c r="AA2556" s="280" t="str">
        <f t="shared" si="866"/>
        <v/>
      </c>
      <c r="AB2556" s="389" t="str">
        <f t="shared" si="875"/>
        <v/>
      </c>
      <c r="AC2556" s="389" t="str">
        <f t="shared" si="876"/>
        <v/>
      </c>
      <c r="AD2556" s="390" t="str">
        <f t="shared" si="867"/>
        <v/>
      </c>
      <c r="AE2556" s="282">
        <f t="shared" si="868"/>
        <v>0</v>
      </c>
      <c r="AF2556" s="359">
        <f t="shared" si="869"/>
        <v>0</v>
      </c>
      <c r="AG2556" s="280">
        <f t="shared" si="870"/>
        <v>2</v>
      </c>
      <c r="AH2556" s="280">
        <f t="shared" si="886"/>
        <v>1</v>
      </c>
      <c r="AI2556" s="280">
        <f>IF(ISBLANK(T2556),AI2555,IF(COUNTIF(T$2:T2556,T2556)&gt;1,AI2555,1+MAX(AI2555,0)))</f>
        <v>69</v>
      </c>
      <c r="AL2556" s="391" t="str">
        <f t="shared" si="877"/>
        <v/>
      </c>
      <c r="AM2556" s="391" t="str">
        <f t="shared" si="878"/>
        <v/>
      </c>
      <c r="AO2556" s="310" t="str">
        <f t="shared" si="871"/>
        <v/>
      </c>
      <c r="AP2556" s="310">
        <f>SUM(AO$1:AO2556)</f>
        <v>0</v>
      </c>
      <c r="AQ2556" s="310">
        <f>SUM(AK$2:AK2556)</f>
        <v>18</v>
      </c>
      <c r="AR2556" s="310">
        <f>COUNTA(AJ$2:AJ2556)</f>
        <v>18</v>
      </c>
      <c r="AS2556" s="312"/>
      <c r="AT2556" s="312"/>
      <c r="AU2556" s="312"/>
      <c r="AV2556" s="312"/>
      <c r="AW2556" s="312"/>
      <c r="AZ2556">
        <v>0</v>
      </c>
      <c r="BA2556">
        <v>0</v>
      </c>
    </row>
    <row r="2557" spans="1:53" x14ac:dyDescent="0.25">
      <c r="A2557">
        <v>145</v>
      </c>
      <c r="B2557" t="s">
        <v>65</v>
      </c>
      <c r="C2557" t="s">
        <v>910</v>
      </c>
      <c r="D2557"/>
      <c r="E2557">
        <v>2</v>
      </c>
      <c r="F2557">
        <v>3</v>
      </c>
      <c r="G2557">
        <v>4</v>
      </c>
      <c r="H2557">
        <v>1</v>
      </c>
      <c r="I2557">
        <v>0</v>
      </c>
      <c r="J2557">
        <v>1</v>
      </c>
      <c r="K2557">
        <v>0</v>
      </c>
      <c r="L2557">
        <v>0</v>
      </c>
      <c r="M2557" t="s">
        <v>975</v>
      </c>
      <c r="O2557" s="101">
        <f>IF(ISBLANK(C2557),O2556,IF(COUNTIF(C$2:C2557,C2557)&gt;1,O2556,1+MAX(O2556,0)))</f>
        <v>63</v>
      </c>
      <c r="P2557" s="45">
        <f t="shared" si="880"/>
        <v>37</v>
      </c>
      <c r="Q2557" s="33" t="str">
        <f t="shared" si="881"/>
        <v/>
      </c>
      <c r="R2557" s="33">
        <f t="shared" si="882"/>
        <v>7</v>
      </c>
      <c r="S2557" s="33" t="str">
        <f t="shared" si="883"/>
        <v>145_7</v>
      </c>
      <c r="T2557" s="35" t="str">
        <f t="shared" si="884"/>
        <v>145AM</v>
      </c>
      <c r="U2557" s="35" t="str">
        <f t="shared" si="885"/>
        <v>145AMEW</v>
      </c>
      <c r="V2557" s="35" t="str">
        <f t="shared" si="879"/>
        <v>2K</v>
      </c>
      <c r="W2557" s="35" t="str">
        <f t="shared" si="872"/>
        <v>145AM2K234</v>
      </c>
      <c r="X2557" s="388">
        <f t="shared" si="873"/>
        <v>0</v>
      </c>
      <c r="Y2557" s="388">
        <f t="shared" si="874"/>
        <v>0</v>
      </c>
      <c r="Z2557" s="280" t="str">
        <f t="shared" si="865"/>
        <v/>
      </c>
      <c r="AA2557" s="280" t="str">
        <f t="shared" si="866"/>
        <v/>
      </c>
      <c r="AB2557" s="389" t="str">
        <f t="shared" si="875"/>
        <v/>
      </c>
      <c r="AC2557" s="389" t="str">
        <f t="shared" si="876"/>
        <v/>
      </c>
      <c r="AD2557" s="390" t="str">
        <f t="shared" si="867"/>
        <v/>
      </c>
      <c r="AE2557" s="282">
        <f t="shared" si="868"/>
        <v>0</v>
      </c>
      <c r="AF2557" s="359">
        <f t="shared" si="869"/>
        <v>0</v>
      </c>
      <c r="AG2557" s="280">
        <f t="shared" si="870"/>
        <v>2</v>
      </c>
      <c r="AH2557" s="280">
        <f t="shared" si="886"/>
        <v>1</v>
      </c>
      <c r="AI2557" s="280">
        <f>IF(ISBLANK(T2557),AI2556,IF(COUNTIF(T$2:T2557,T2557)&gt;1,AI2556,1+MAX(AI2556,0)))</f>
        <v>69</v>
      </c>
      <c r="AL2557" s="391" t="str">
        <f t="shared" si="877"/>
        <v/>
      </c>
      <c r="AM2557" s="391" t="str">
        <f t="shared" si="878"/>
        <v/>
      </c>
      <c r="AO2557" s="310" t="str">
        <f t="shared" si="871"/>
        <v/>
      </c>
      <c r="AP2557" s="310">
        <f>SUM(AO$1:AO2557)</f>
        <v>0</v>
      </c>
      <c r="AQ2557" s="310">
        <f>SUM(AK$2:AK2557)</f>
        <v>18</v>
      </c>
      <c r="AR2557" s="310">
        <f>COUNTA(AJ$2:AJ2557)</f>
        <v>18</v>
      </c>
      <c r="AS2557" s="312"/>
      <c r="AT2557" s="312"/>
      <c r="AU2557" s="312"/>
      <c r="AV2557" s="312"/>
      <c r="AW2557" s="312"/>
      <c r="AZ2557">
        <v>0</v>
      </c>
      <c r="BA2557">
        <v>0</v>
      </c>
    </row>
    <row r="2558" spans="1:53" x14ac:dyDescent="0.25">
      <c r="A2558">
        <v>145</v>
      </c>
      <c r="B2558" t="s">
        <v>65</v>
      </c>
      <c r="C2558" t="s">
        <v>910</v>
      </c>
      <c r="D2558"/>
      <c r="E2558">
        <v>2</v>
      </c>
      <c r="F2558">
        <v>4</v>
      </c>
      <c r="G2558">
        <v>1</v>
      </c>
      <c r="H2558">
        <v>2</v>
      </c>
      <c r="I2558">
        <v>1</v>
      </c>
      <c r="J2558">
        <v>1</v>
      </c>
      <c r="K2558">
        <v>0</v>
      </c>
      <c r="L2558">
        <v>1</v>
      </c>
      <c r="M2558" t="s">
        <v>975</v>
      </c>
      <c r="O2558" s="101">
        <f>IF(ISBLANK(C2558),O2557,IF(COUNTIF(C$2:C2558,C2558)&gt;1,O2557,1+MAX(O2557,0)))</f>
        <v>63</v>
      </c>
      <c r="P2558" s="45">
        <f t="shared" si="880"/>
        <v>37</v>
      </c>
      <c r="Q2558" s="33" t="str">
        <f t="shared" si="881"/>
        <v/>
      </c>
      <c r="R2558" s="33">
        <f t="shared" si="882"/>
        <v>8</v>
      </c>
      <c r="S2558" s="33" t="str">
        <f t="shared" si="883"/>
        <v>145_8</v>
      </c>
      <c r="T2558" s="35" t="str">
        <f t="shared" si="884"/>
        <v>145AM</v>
      </c>
      <c r="U2558" s="35" t="str">
        <f t="shared" si="885"/>
        <v>145AMNS</v>
      </c>
      <c r="V2558" s="35" t="str">
        <f t="shared" si="879"/>
        <v>2K</v>
      </c>
      <c r="W2558" s="35" t="str">
        <f t="shared" si="872"/>
        <v>145AM2K241</v>
      </c>
      <c r="X2558" s="388">
        <f t="shared" si="873"/>
        <v>0</v>
      </c>
      <c r="Y2558" s="388">
        <f t="shared" si="874"/>
        <v>1</v>
      </c>
      <c r="Z2558" s="280" t="str">
        <f t="shared" si="865"/>
        <v/>
      </c>
      <c r="AA2558" s="280" t="str">
        <f t="shared" si="866"/>
        <v/>
      </c>
      <c r="AB2558" s="389" t="str">
        <f t="shared" si="875"/>
        <v/>
      </c>
      <c r="AC2558" s="389" t="str">
        <f t="shared" si="876"/>
        <v/>
      </c>
      <c r="AD2558" s="390" t="str">
        <f t="shared" si="867"/>
        <v/>
      </c>
      <c r="AE2558" s="282">
        <f t="shared" si="868"/>
        <v>0</v>
      </c>
      <c r="AF2558" s="359">
        <f t="shared" si="869"/>
        <v>0</v>
      </c>
      <c r="AG2558" s="280">
        <f t="shared" si="870"/>
        <v>1</v>
      </c>
      <c r="AH2558" s="280">
        <f t="shared" si="886"/>
        <v>1</v>
      </c>
      <c r="AI2558" s="280">
        <f>IF(ISBLANK(T2558),AI2557,IF(COUNTIF(T$2:T2558,T2558)&gt;1,AI2557,1+MAX(AI2557,0)))</f>
        <v>69</v>
      </c>
      <c r="AL2558" s="391" t="str">
        <f t="shared" si="877"/>
        <v/>
      </c>
      <c r="AM2558" s="391" t="str">
        <f t="shared" si="878"/>
        <v/>
      </c>
      <c r="AO2558" s="310" t="str">
        <f t="shared" si="871"/>
        <v/>
      </c>
      <c r="AP2558" s="310">
        <f>SUM(AO$1:AO2558)</f>
        <v>0</v>
      </c>
      <c r="AQ2558" s="310">
        <f>SUM(AK$2:AK2558)</f>
        <v>18</v>
      </c>
      <c r="AR2558" s="310">
        <f>COUNTA(AJ$2:AJ2558)</f>
        <v>18</v>
      </c>
      <c r="AS2558" s="312"/>
      <c r="AT2558" s="312"/>
      <c r="AU2558" s="312"/>
      <c r="AV2558" s="312"/>
      <c r="AW2558" s="312"/>
      <c r="AZ2558">
        <v>0</v>
      </c>
      <c r="BA2558">
        <v>1</v>
      </c>
    </row>
    <row r="2559" spans="1:53" x14ac:dyDescent="0.25">
      <c r="A2559">
        <v>145</v>
      </c>
      <c r="B2559" t="s">
        <v>65</v>
      </c>
      <c r="C2559" t="s">
        <v>910</v>
      </c>
      <c r="D2559"/>
      <c r="E2559">
        <v>2</v>
      </c>
      <c r="F2559">
        <v>4</v>
      </c>
      <c r="G2559">
        <v>2</v>
      </c>
      <c r="H2559">
        <v>1</v>
      </c>
      <c r="I2559">
        <v>0</v>
      </c>
      <c r="J2559">
        <v>1</v>
      </c>
      <c r="K2559">
        <v>0</v>
      </c>
      <c r="L2559">
        <v>0</v>
      </c>
      <c r="M2559" t="s">
        <v>975</v>
      </c>
      <c r="O2559" s="101">
        <f>IF(ISBLANK(C2559),O2558,IF(COUNTIF(C$2:C2559,C2559)&gt;1,O2558,1+MAX(O2558,0)))</f>
        <v>63</v>
      </c>
      <c r="P2559" s="45">
        <f t="shared" si="880"/>
        <v>37</v>
      </c>
      <c r="Q2559" s="33" t="str">
        <f t="shared" si="881"/>
        <v/>
      </c>
      <c r="R2559" s="33">
        <f t="shared" si="882"/>
        <v>8</v>
      </c>
      <c r="S2559" s="33" t="str">
        <f t="shared" si="883"/>
        <v>145_8</v>
      </c>
      <c r="T2559" s="35" t="str">
        <f t="shared" si="884"/>
        <v>145AM</v>
      </c>
      <c r="U2559" s="35" t="str">
        <f t="shared" si="885"/>
        <v>145AMNS</v>
      </c>
      <c r="V2559" s="35" t="str">
        <f t="shared" si="879"/>
        <v>2K</v>
      </c>
      <c r="W2559" s="35" t="str">
        <f t="shared" si="872"/>
        <v>145AM2K242</v>
      </c>
      <c r="X2559" s="388">
        <f t="shared" si="873"/>
        <v>0</v>
      </c>
      <c r="Y2559" s="388">
        <f t="shared" si="874"/>
        <v>0</v>
      </c>
      <c r="Z2559" s="280" t="str">
        <f t="shared" si="865"/>
        <v/>
      </c>
      <c r="AA2559" s="280" t="str">
        <f t="shared" si="866"/>
        <v/>
      </c>
      <c r="AB2559" s="389" t="str">
        <f t="shared" si="875"/>
        <v/>
      </c>
      <c r="AC2559" s="389" t="str">
        <f t="shared" si="876"/>
        <v/>
      </c>
      <c r="AD2559" s="390" t="str">
        <f t="shared" si="867"/>
        <v/>
      </c>
      <c r="AE2559" s="282">
        <f t="shared" si="868"/>
        <v>0</v>
      </c>
      <c r="AF2559" s="359">
        <f t="shared" si="869"/>
        <v>0</v>
      </c>
      <c r="AG2559" s="280">
        <f t="shared" si="870"/>
        <v>1</v>
      </c>
      <c r="AH2559" s="280">
        <f t="shared" si="886"/>
        <v>1</v>
      </c>
      <c r="AI2559" s="280">
        <f>IF(ISBLANK(T2559),AI2558,IF(COUNTIF(T$2:T2559,T2559)&gt;1,AI2558,1+MAX(AI2558,0)))</f>
        <v>69</v>
      </c>
      <c r="AL2559" s="391" t="str">
        <f t="shared" si="877"/>
        <v/>
      </c>
      <c r="AM2559" s="391" t="str">
        <f t="shared" si="878"/>
        <v/>
      </c>
      <c r="AO2559" s="310" t="str">
        <f t="shared" si="871"/>
        <v/>
      </c>
      <c r="AP2559" s="310">
        <f>SUM(AO$1:AO2559)</f>
        <v>0</v>
      </c>
      <c r="AQ2559" s="310">
        <f>SUM(AK$2:AK2559)</f>
        <v>18</v>
      </c>
      <c r="AR2559" s="310">
        <f>COUNTA(AJ$2:AJ2559)</f>
        <v>18</v>
      </c>
      <c r="AS2559" s="312"/>
      <c r="AT2559" s="312"/>
      <c r="AU2559" s="312"/>
      <c r="AV2559" s="312"/>
      <c r="AW2559" s="312"/>
      <c r="AZ2559">
        <v>0</v>
      </c>
      <c r="BA2559">
        <v>0</v>
      </c>
    </row>
    <row r="2560" spans="1:53" x14ac:dyDescent="0.25">
      <c r="A2560">
        <v>145</v>
      </c>
      <c r="B2560" t="s">
        <v>65</v>
      </c>
      <c r="C2560" t="s">
        <v>910</v>
      </c>
      <c r="D2560"/>
      <c r="E2560">
        <v>2</v>
      </c>
      <c r="F2560">
        <v>4</v>
      </c>
      <c r="G2560">
        <v>3</v>
      </c>
      <c r="H2560">
        <v>1</v>
      </c>
      <c r="I2560">
        <v>1</v>
      </c>
      <c r="J2560">
        <v>1</v>
      </c>
      <c r="K2560">
        <v>0</v>
      </c>
      <c r="L2560">
        <v>0</v>
      </c>
      <c r="M2560" t="s">
        <v>975</v>
      </c>
      <c r="O2560" s="101">
        <f>IF(ISBLANK(C2560),O2559,IF(COUNTIF(C$2:C2560,C2560)&gt;1,O2559,1+MAX(O2559,0)))</f>
        <v>63</v>
      </c>
      <c r="P2560" s="45">
        <f t="shared" si="880"/>
        <v>37</v>
      </c>
      <c r="Q2560" s="33" t="str">
        <f t="shared" si="881"/>
        <v/>
      </c>
      <c r="R2560" s="33">
        <f t="shared" si="882"/>
        <v>8</v>
      </c>
      <c r="S2560" s="33" t="str">
        <f t="shared" si="883"/>
        <v>145_8</v>
      </c>
      <c r="T2560" s="35" t="str">
        <f t="shared" si="884"/>
        <v>145AM</v>
      </c>
      <c r="U2560" s="35" t="str">
        <f t="shared" si="885"/>
        <v>145AMEW</v>
      </c>
      <c r="V2560" s="35" t="str">
        <f t="shared" si="879"/>
        <v>2K</v>
      </c>
      <c r="W2560" s="35" t="str">
        <f t="shared" si="872"/>
        <v>145AM2K243</v>
      </c>
      <c r="X2560" s="388">
        <f t="shared" si="873"/>
        <v>0</v>
      </c>
      <c r="Y2560" s="388">
        <f t="shared" si="874"/>
        <v>0</v>
      </c>
      <c r="Z2560" s="280" t="str">
        <f t="shared" si="865"/>
        <v/>
      </c>
      <c r="AA2560" s="280" t="str">
        <f t="shared" si="866"/>
        <v/>
      </c>
      <c r="AB2560" s="389" t="str">
        <f t="shared" si="875"/>
        <v/>
      </c>
      <c r="AC2560" s="389" t="str">
        <f t="shared" si="876"/>
        <v/>
      </c>
      <c r="AD2560" s="390" t="str">
        <f t="shared" si="867"/>
        <v/>
      </c>
      <c r="AE2560" s="282">
        <f t="shared" si="868"/>
        <v>0</v>
      </c>
      <c r="AF2560" s="359">
        <f t="shared" si="869"/>
        <v>0</v>
      </c>
      <c r="AG2560" s="280">
        <f t="shared" si="870"/>
        <v>2</v>
      </c>
      <c r="AH2560" s="280">
        <f t="shared" si="886"/>
        <v>1</v>
      </c>
      <c r="AI2560" s="280">
        <f>IF(ISBLANK(T2560),AI2559,IF(COUNTIF(T$2:T2560,T2560)&gt;1,AI2559,1+MAX(AI2559,0)))</f>
        <v>69</v>
      </c>
      <c r="AL2560" s="391" t="str">
        <f t="shared" si="877"/>
        <v/>
      </c>
      <c r="AM2560" s="391" t="str">
        <f t="shared" si="878"/>
        <v/>
      </c>
      <c r="AO2560" s="310" t="str">
        <f t="shared" si="871"/>
        <v/>
      </c>
      <c r="AP2560" s="310">
        <f>SUM(AO$1:AO2560)</f>
        <v>0</v>
      </c>
      <c r="AQ2560" s="310">
        <f>SUM(AK$2:AK2560)</f>
        <v>18</v>
      </c>
      <c r="AR2560" s="310">
        <f>COUNTA(AJ$2:AJ2560)</f>
        <v>18</v>
      </c>
      <c r="AS2560" s="312"/>
      <c r="AT2560" s="312"/>
      <c r="AU2560" s="312"/>
      <c r="AV2560" s="312"/>
      <c r="AW2560" s="312"/>
      <c r="AZ2560">
        <v>0</v>
      </c>
      <c r="BA2560">
        <v>0</v>
      </c>
    </row>
    <row r="2561" spans="1:53" x14ac:dyDescent="0.25">
      <c r="A2561">
        <v>145</v>
      </c>
      <c r="B2561" t="s">
        <v>65</v>
      </c>
      <c r="C2561" t="s">
        <v>910</v>
      </c>
      <c r="D2561"/>
      <c r="E2561">
        <v>2</v>
      </c>
      <c r="F2561">
        <v>4</v>
      </c>
      <c r="G2561">
        <v>4</v>
      </c>
      <c r="H2561">
        <v>2</v>
      </c>
      <c r="I2561">
        <v>0</v>
      </c>
      <c r="J2561">
        <v>2</v>
      </c>
      <c r="K2561">
        <v>0</v>
      </c>
      <c r="L2561">
        <v>0</v>
      </c>
      <c r="M2561" t="s">
        <v>975</v>
      </c>
      <c r="O2561" s="101">
        <f>IF(ISBLANK(C2561),O2560,IF(COUNTIF(C$2:C2561,C2561)&gt;1,O2560,1+MAX(O2560,0)))</f>
        <v>63</v>
      </c>
      <c r="P2561" s="45">
        <f t="shared" si="880"/>
        <v>37</v>
      </c>
      <c r="Q2561" s="33" t="str">
        <f t="shared" si="881"/>
        <v/>
      </c>
      <c r="R2561" s="33">
        <f t="shared" si="882"/>
        <v>8</v>
      </c>
      <c r="S2561" s="33" t="str">
        <f t="shared" si="883"/>
        <v>145_8</v>
      </c>
      <c r="T2561" s="35" t="str">
        <f t="shared" si="884"/>
        <v>145AM</v>
      </c>
      <c r="U2561" s="35" t="str">
        <f t="shared" si="885"/>
        <v>145AMEW</v>
      </c>
      <c r="V2561" s="35" t="str">
        <f t="shared" si="879"/>
        <v>2K</v>
      </c>
      <c r="W2561" s="35" t="str">
        <f t="shared" si="872"/>
        <v>145AM2K244</v>
      </c>
      <c r="X2561" s="388">
        <f t="shared" si="873"/>
        <v>0</v>
      </c>
      <c r="Y2561" s="388">
        <f t="shared" si="874"/>
        <v>0</v>
      </c>
      <c r="Z2561" s="280" t="str">
        <f t="shared" si="865"/>
        <v/>
      </c>
      <c r="AA2561" s="280" t="str">
        <f t="shared" si="866"/>
        <v/>
      </c>
      <c r="AB2561" s="389" t="str">
        <f t="shared" si="875"/>
        <v/>
      </c>
      <c r="AC2561" s="389" t="str">
        <f t="shared" si="876"/>
        <v/>
      </c>
      <c r="AD2561" s="390" t="str">
        <f t="shared" si="867"/>
        <v/>
      </c>
      <c r="AE2561" s="282">
        <f t="shared" si="868"/>
        <v>0</v>
      </c>
      <c r="AF2561" s="359">
        <f t="shared" si="869"/>
        <v>0</v>
      </c>
      <c r="AG2561" s="280">
        <f t="shared" si="870"/>
        <v>2</v>
      </c>
      <c r="AH2561" s="280">
        <f t="shared" si="886"/>
        <v>1</v>
      </c>
      <c r="AI2561" s="280">
        <f>IF(ISBLANK(T2561),AI2560,IF(COUNTIF(T$2:T2561,T2561)&gt;1,AI2560,1+MAX(AI2560,0)))</f>
        <v>69</v>
      </c>
      <c r="AL2561" s="391" t="str">
        <f t="shared" si="877"/>
        <v/>
      </c>
      <c r="AM2561" s="391" t="str">
        <f t="shared" si="878"/>
        <v/>
      </c>
      <c r="AO2561" s="310" t="str">
        <f t="shared" si="871"/>
        <v/>
      </c>
      <c r="AP2561" s="310">
        <f>SUM(AO$1:AO2561)</f>
        <v>0</v>
      </c>
      <c r="AQ2561" s="310">
        <f>SUM(AK$2:AK2561)</f>
        <v>18</v>
      </c>
      <c r="AR2561" s="310">
        <f>COUNTA(AJ$2:AJ2561)</f>
        <v>18</v>
      </c>
      <c r="AS2561" s="312"/>
      <c r="AT2561" s="312"/>
      <c r="AU2561" s="312"/>
      <c r="AV2561" s="312"/>
      <c r="AW2561" s="312"/>
      <c r="AZ2561">
        <v>0</v>
      </c>
      <c r="BA2561">
        <v>0</v>
      </c>
    </row>
    <row r="2562" spans="1:53" x14ac:dyDescent="0.25">
      <c r="A2562">
        <v>145</v>
      </c>
      <c r="B2562" t="s">
        <v>66</v>
      </c>
      <c r="C2562" t="s">
        <v>976</v>
      </c>
      <c r="D2562"/>
      <c r="E2562">
        <v>1</v>
      </c>
      <c r="F2562">
        <v>1</v>
      </c>
      <c r="G2562">
        <v>1</v>
      </c>
      <c r="H2562">
        <v>4</v>
      </c>
      <c r="I2562">
        <v>1</v>
      </c>
      <c r="J2562">
        <v>0</v>
      </c>
      <c r="K2562">
        <v>2</v>
      </c>
      <c r="L2562">
        <v>2</v>
      </c>
      <c r="M2562"/>
      <c r="O2562" s="101">
        <f>IF(ISBLANK(C2562),O2561,IF(COUNTIF(C$2:C2562,C2562)&gt;1,O2561,1+MAX(O2561,0)))</f>
        <v>64</v>
      </c>
      <c r="P2562" s="45">
        <f t="shared" si="880"/>
        <v>37</v>
      </c>
      <c r="Q2562" s="33" t="str">
        <f t="shared" si="881"/>
        <v/>
      </c>
      <c r="R2562" s="33">
        <f t="shared" si="882"/>
        <v>9</v>
      </c>
      <c r="S2562" s="33" t="str">
        <f t="shared" si="883"/>
        <v>145_9</v>
      </c>
      <c r="T2562" s="35" t="str">
        <f t="shared" si="884"/>
        <v>145PM</v>
      </c>
      <c r="U2562" s="35" t="str">
        <f t="shared" si="885"/>
        <v>145PMNS</v>
      </c>
      <c r="V2562" s="35" t="str">
        <f t="shared" si="879"/>
        <v>2L</v>
      </c>
      <c r="W2562" s="35" t="str">
        <f t="shared" si="872"/>
        <v>145PM2L111</v>
      </c>
      <c r="X2562" s="388">
        <f t="shared" si="873"/>
        <v>2</v>
      </c>
      <c r="Y2562" s="388">
        <f t="shared" si="874"/>
        <v>2</v>
      </c>
      <c r="Z2562" s="280" t="str">
        <f t="shared" ref="Z2562:Z2625" si="887">IF(I2562&gt;$H2562,1,"")</f>
        <v/>
      </c>
      <c r="AA2562" s="280" t="str">
        <f t="shared" ref="AA2562:AA2625" si="888">IF(J2562&gt;$H2562,1,"")</f>
        <v/>
      </c>
      <c r="AB2562" s="389" t="str">
        <f t="shared" si="875"/>
        <v/>
      </c>
      <c r="AC2562" s="389" t="str">
        <f t="shared" si="876"/>
        <v/>
      </c>
      <c r="AD2562" s="390" t="str">
        <f t="shared" ref="AD2562:AD2625" si="889">IF(ISERROR(MATCH(A2562&amp;"_"&amp;G2562,Sidewalk_ignore,0)),"",1)</f>
        <v/>
      </c>
      <c r="AE2562" s="282">
        <f t="shared" ref="AE2562:AE2625" si="890">IF(AND(ISNUMBER($G2562),$B2562="AM"),INDEX(CordonIn,MATCH($A2562,loc_ID,0),$G2562),0)</f>
        <v>0</v>
      </c>
      <c r="AF2562" s="359">
        <f t="shared" ref="AF2562:AF2625" si="891">IF(AND(ISNUMBER($G2562),$B2562="PM"),INDEX(CordonIn,MATCH($A2562,loc_ID,0),VLOOKUP($G2562,Reverse_dir,2,FALSE)),0)</f>
        <v>0</v>
      </c>
      <c r="AG2562" s="280">
        <f t="shared" ref="AG2562:AG2625" si="892">IF(AND(ISNUMBER($G2562),$B2562="AM"),INDEX(Lane,MATCH($A2562,loc_ID,0),$G2562),0)</f>
        <v>0</v>
      </c>
      <c r="AH2562" s="280">
        <f t="shared" si="886"/>
        <v>0</v>
      </c>
      <c r="AI2562" s="280">
        <f>IF(ISBLANK(T2562),AI2561,IF(COUNTIF(T$2:T2562,T2562)&gt;1,AI2561,1+MAX(AI2561,0)))</f>
        <v>70</v>
      </c>
      <c r="AL2562" s="391" t="str">
        <f t="shared" si="877"/>
        <v/>
      </c>
      <c r="AM2562" s="391" t="str">
        <f t="shared" si="878"/>
        <v/>
      </c>
      <c r="AO2562" s="310" t="str">
        <f t="shared" ref="AO2562:AO2625" si="893">IF(SUM(Z2562:AC2562)&gt;0,1,"")</f>
        <v/>
      </c>
      <c r="AP2562" s="310">
        <f>SUM(AO$1:AO2562)</f>
        <v>0</v>
      </c>
      <c r="AQ2562" s="310">
        <f>SUM(AK$2:AK2562)</f>
        <v>18</v>
      </c>
      <c r="AR2562" s="310">
        <f>COUNTA(AJ$2:AJ2562)</f>
        <v>18</v>
      </c>
      <c r="AS2562" s="312"/>
      <c r="AT2562" s="312"/>
      <c r="AU2562" s="312"/>
      <c r="AV2562" s="312"/>
      <c r="AW2562" s="312"/>
      <c r="AZ2562">
        <v>2</v>
      </c>
      <c r="BA2562">
        <v>2</v>
      </c>
    </row>
    <row r="2563" spans="1:53" x14ac:dyDescent="0.25">
      <c r="A2563">
        <v>145</v>
      </c>
      <c r="B2563" t="s">
        <v>66</v>
      </c>
      <c r="C2563" t="s">
        <v>976</v>
      </c>
      <c r="D2563"/>
      <c r="E2563">
        <v>1</v>
      </c>
      <c r="F2563">
        <v>1</v>
      </c>
      <c r="G2563">
        <v>2</v>
      </c>
      <c r="H2563">
        <v>0</v>
      </c>
      <c r="I2563">
        <v>0</v>
      </c>
      <c r="J2563">
        <v>0</v>
      </c>
      <c r="K2563">
        <v>0</v>
      </c>
      <c r="L2563">
        <v>0</v>
      </c>
      <c r="M2563"/>
      <c r="O2563" s="101">
        <f>IF(ISBLANK(C2563),O2562,IF(COUNTIF(C$2:C2563,C2563)&gt;1,O2562,1+MAX(O2562,0)))</f>
        <v>64</v>
      </c>
      <c r="P2563" s="45">
        <f t="shared" si="880"/>
        <v>37</v>
      </c>
      <c r="Q2563" s="33" t="str">
        <f t="shared" si="881"/>
        <v/>
      </c>
      <c r="R2563" s="33">
        <f t="shared" si="882"/>
        <v>9</v>
      </c>
      <c r="S2563" s="33" t="str">
        <f t="shared" si="883"/>
        <v>145_9</v>
      </c>
      <c r="T2563" s="35" t="str">
        <f t="shared" si="884"/>
        <v>145PM</v>
      </c>
      <c r="U2563" s="35" t="str">
        <f t="shared" si="885"/>
        <v>145PMNS</v>
      </c>
      <c r="V2563" s="35" t="str">
        <f t="shared" si="879"/>
        <v>2L</v>
      </c>
      <c r="W2563" s="35" t="str">
        <f t="shared" ref="W2563:W2626" si="894">IF(ISBLANK(A2563),"",A2563&amp;B2563&amp;V2563&amp;E2563&amp;F2563&amp;G2563)</f>
        <v>145PM2L112</v>
      </c>
      <c r="X2563" s="388">
        <f t="shared" ref="X2563:X2626" si="895">IF($AD2563=1,0,K2563)</f>
        <v>0</v>
      </c>
      <c r="Y2563" s="388">
        <f t="shared" ref="Y2563:Y2626" si="896">IF($AD2563=1,0,L2563)</f>
        <v>0</v>
      </c>
      <c r="Z2563" s="280" t="str">
        <f t="shared" si="887"/>
        <v/>
      </c>
      <c r="AA2563" s="280" t="str">
        <f t="shared" si="888"/>
        <v/>
      </c>
      <c r="AB2563" s="389" t="str">
        <f t="shared" ref="AB2563:AB2626" si="897">IF(OR(K2563&gt;$H2563,AND($AD2563=1,K2563&gt;0)),1,"")</f>
        <v/>
      </c>
      <c r="AC2563" s="389" t="str">
        <f t="shared" ref="AC2563:AC2626" si="898">IF(OR(L2563&gt;$H2563,AND($AD2563=1,L2563&gt;0)),1,"")</f>
        <v/>
      </c>
      <c r="AD2563" s="390" t="str">
        <f t="shared" si="889"/>
        <v/>
      </c>
      <c r="AE2563" s="282">
        <f t="shared" si="890"/>
        <v>0</v>
      </c>
      <c r="AF2563" s="359">
        <f t="shared" si="891"/>
        <v>0</v>
      </c>
      <c r="AG2563" s="280">
        <f t="shared" si="892"/>
        <v>0</v>
      </c>
      <c r="AH2563" s="280">
        <f t="shared" si="886"/>
        <v>0</v>
      </c>
      <c r="AI2563" s="280">
        <f>IF(ISBLANK(T2563),AI2562,IF(COUNTIF(T$2:T2563,T2563)&gt;1,AI2562,1+MAX(AI2562,0)))</f>
        <v>70</v>
      </c>
      <c r="AL2563" s="391" t="str">
        <f t="shared" ref="AL2563:AL2626" si="899">IF(OR(AB2563=1,AC2563=1),IF(LEN(AJ2563)=0,"",AJ2563&amp;"; ")&amp;"Ignore sidewalk",IF(LEN(AJ2563)=0,"",AJ2563))</f>
        <v/>
      </c>
      <c r="AM2563" s="391" t="str">
        <f t="shared" ref="AM2563:AM2626" si="900">IF(OR(AB2563=1,AC2563=1),1,IF(LEN(AK2563)=0,"",AK2563))</f>
        <v/>
      </c>
      <c r="AO2563" s="310" t="str">
        <f t="shared" si="893"/>
        <v/>
      </c>
      <c r="AP2563" s="310">
        <f>SUM(AO$1:AO2563)</f>
        <v>0</v>
      </c>
      <c r="AQ2563" s="310">
        <f>SUM(AK$2:AK2563)</f>
        <v>18</v>
      </c>
      <c r="AR2563" s="310">
        <f>COUNTA(AJ$2:AJ2563)</f>
        <v>18</v>
      </c>
      <c r="AS2563" s="312"/>
      <c r="AT2563" s="312"/>
      <c r="AU2563" s="312"/>
      <c r="AV2563" s="312"/>
      <c r="AW2563" s="312"/>
      <c r="AZ2563">
        <v>0</v>
      </c>
      <c r="BA2563">
        <v>0</v>
      </c>
    </row>
    <row r="2564" spans="1:53" x14ac:dyDescent="0.25">
      <c r="A2564">
        <v>145</v>
      </c>
      <c r="B2564" t="s">
        <v>66</v>
      </c>
      <c r="C2564" t="s">
        <v>976</v>
      </c>
      <c r="D2564"/>
      <c r="E2564">
        <v>1</v>
      </c>
      <c r="F2564">
        <v>1</v>
      </c>
      <c r="G2564">
        <v>3</v>
      </c>
      <c r="H2564">
        <v>1</v>
      </c>
      <c r="I2564">
        <v>0</v>
      </c>
      <c r="J2564">
        <v>1</v>
      </c>
      <c r="K2564">
        <v>0</v>
      </c>
      <c r="L2564">
        <v>0</v>
      </c>
      <c r="M2564"/>
      <c r="O2564" s="101">
        <f>IF(ISBLANK(C2564),O2563,IF(COUNTIF(C$2:C2564,C2564)&gt;1,O2563,1+MAX(O2563,0)))</f>
        <v>64</v>
      </c>
      <c r="P2564" s="45">
        <f t="shared" si="880"/>
        <v>37</v>
      </c>
      <c r="Q2564" s="33" t="str">
        <f t="shared" si="881"/>
        <v/>
      </c>
      <c r="R2564" s="33">
        <f t="shared" si="882"/>
        <v>9</v>
      </c>
      <c r="S2564" s="33" t="str">
        <f t="shared" si="883"/>
        <v>145_9</v>
      </c>
      <c r="T2564" s="35" t="str">
        <f t="shared" si="884"/>
        <v>145PM</v>
      </c>
      <c r="U2564" s="35" t="str">
        <f t="shared" si="885"/>
        <v>145PMEW</v>
      </c>
      <c r="V2564" s="35" t="str">
        <f t="shared" ref="V2564:V2627" si="901">TEXT((O2564-MOD(O2564,26))/26,"0")&amp;CHAR(65+MOD(O2564-1,26))</f>
        <v>2L</v>
      </c>
      <c r="W2564" s="35" t="str">
        <f t="shared" si="894"/>
        <v>145PM2L113</v>
      </c>
      <c r="X2564" s="388">
        <f t="shared" si="895"/>
        <v>0</v>
      </c>
      <c r="Y2564" s="388">
        <f t="shared" si="896"/>
        <v>0</v>
      </c>
      <c r="Z2564" s="280" t="str">
        <f t="shared" si="887"/>
        <v/>
      </c>
      <c r="AA2564" s="280" t="str">
        <f t="shared" si="888"/>
        <v/>
      </c>
      <c r="AB2564" s="389" t="str">
        <f t="shared" si="897"/>
        <v/>
      </c>
      <c r="AC2564" s="389" t="str">
        <f t="shared" si="898"/>
        <v/>
      </c>
      <c r="AD2564" s="390" t="str">
        <f t="shared" si="889"/>
        <v/>
      </c>
      <c r="AE2564" s="282">
        <f t="shared" si="890"/>
        <v>0</v>
      </c>
      <c r="AF2564" s="359">
        <f t="shared" si="891"/>
        <v>0</v>
      </c>
      <c r="AG2564" s="280">
        <f t="shared" si="892"/>
        <v>0</v>
      </c>
      <c r="AH2564" s="280">
        <f t="shared" si="886"/>
        <v>0</v>
      </c>
      <c r="AI2564" s="280">
        <f>IF(ISBLANK(T2564),AI2563,IF(COUNTIF(T$2:T2564,T2564)&gt;1,AI2563,1+MAX(AI2563,0)))</f>
        <v>70</v>
      </c>
      <c r="AL2564" s="391" t="str">
        <f t="shared" si="899"/>
        <v/>
      </c>
      <c r="AM2564" s="391" t="str">
        <f t="shared" si="900"/>
        <v/>
      </c>
      <c r="AO2564" s="310" t="str">
        <f t="shared" si="893"/>
        <v/>
      </c>
      <c r="AP2564" s="310">
        <f>SUM(AO$1:AO2564)</f>
        <v>0</v>
      </c>
      <c r="AQ2564" s="310">
        <f>SUM(AK$2:AK2564)</f>
        <v>18</v>
      </c>
      <c r="AR2564" s="310">
        <f>COUNTA(AJ$2:AJ2564)</f>
        <v>18</v>
      </c>
      <c r="AS2564" s="312"/>
      <c r="AT2564" s="312"/>
      <c r="AU2564" s="312"/>
      <c r="AV2564" s="312"/>
      <c r="AW2564" s="312"/>
      <c r="AZ2564">
        <v>0</v>
      </c>
      <c r="BA2564">
        <v>0</v>
      </c>
    </row>
    <row r="2565" spans="1:53" x14ac:dyDescent="0.25">
      <c r="A2565">
        <v>145</v>
      </c>
      <c r="B2565" t="s">
        <v>66</v>
      </c>
      <c r="C2565" t="s">
        <v>976</v>
      </c>
      <c r="D2565"/>
      <c r="E2565">
        <v>1</v>
      </c>
      <c r="F2565">
        <v>1</v>
      </c>
      <c r="G2565">
        <v>4</v>
      </c>
      <c r="H2565">
        <v>1</v>
      </c>
      <c r="I2565">
        <v>0</v>
      </c>
      <c r="J2565">
        <v>0</v>
      </c>
      <c r="K2565">
        <v>0</v>
      </c>
      <c r="L2565">
        <v>0</v>
      </c>
      <c r="M2565"/>
      <c r="O2565" s="101">
        <f>IF(ISBLANK(C2565),O2564,IF(COUNTIF(C$2:C2565,C2565)&gt;1,O2564,1+MAX(O2564,0)))</f>
        <v>64</v>
      </c>
      <c r="P2565" s="45">
        <f t="shared" si="880"/>
        <v>37</v>
      </c>
      <c r="Q2565" s="33" t="str">
        <f t="shared" si="881"/>
        <v/>
      </c>
      <c r="R2565" s="33">
        <f t="shared" si="882"/>
        <v>9</v>
      </c>
      <c r="S2565" s="33" t="str">
        <f t="shared" si="883"/>
        <v>145_9</v>
      </c>
      <c r="T2565" s="35" t="str">
        <f t="shared" si="884"/>
        <v>145PM</v>
      </c>
      <c r="U2565" s="35" t="str">
        <f t="shared" si="885"/>
        <v>145PMEW</v>
      </c>
      <c r="V2565" s="35" t="str">
        <f t="shared" si="901"/>
        <v>2L</v>
      </c>
      <c r="W2565" s="35" t="str">
        <f t="shared" si="894"/>
        <v>145PM2L114</v>
      </c>
      <c r="X2565" s="388">
        <f t="shared" si="895"/>
        <v>0</v>
      </c>
      <c r="Y2565" s="388">
        <f t="shared" si="896"/>
        <v>0</v>
      </c>
      <c r="Z2565" s="280" t="str">
        <f t="shared" si="887"/>
        <v/>
      </c>
      <c r="AA2565" s="280" t="str">
        <f t="shared" si="888"/>
        <v/>
      </c>
      <c r="AB2565" s="389" t="str">
        <f t="shared" si="897"/>
        <v/>
      </c>
      <c r="AC2565" s="389" t="str">
        <f t="shared" si="898"/>
        <v/>
      </c>
      <c r="AD2565" s="390" t="str">
        <f t="shared" si="889"/>
        <v/>
      </c>
      <c r="AE2565" s="282">
        <f t="shared" si="890"/>
        <v>0</v>
      </c>
      <c r="AF2565" s="359">
        <f t="shared" si="891"/>
        <v>0</v>
      </c>
      <c r="AG2565" s="280">
        <f t="shared" si="892"/>
        <v>0</v>
      </c>
      <c r="AH2565" s="280">
        <f t="shared" si="886"/>
        <v>0</v>
      </c>
      <c r="AI2565" s="280">
        <f>IF(ISBLANK(T2565),AI2564,IF(COUNTIF(T$2:T2565,T2565)&gt;1,AI2564,1+MAX(AI2564,0)))</f>
        <v>70</v>
      </c>
      <c r="AL2565" s="391" t="str">
        <f t="shared" si="899"/>
        <v/>
      </c>
      <c r="AM2565" s="391" t="str">
        <f t="shared" si="900"/>
        <v/>
      </c>
      <c r="AO2565" s="310" t="str">
        <f t="shared" si="893"/>
        <v/>
      </c>
      <c r="AP2565" s="310">
        <f>SUM(AO$1:AO2565)</f>
        <v>0</v>
      </c>
      <c r="AQ2565" s="310">
        <f>SUM(AK$2:AK2565)</f>
        <v>18</v>
      </c>
      <c r="AR2565" s="310">
        <f>COUNTA(AJ$2:AJ2565)</f>
        <v>18</v>
      </c>
      <c r="AS2565" s="312"/>
      <c r="AT2565" s="312"/>
      <c r="AU2565" s="312"/>
      <c r="AV2565" s="312"/>
      <c r="AW2565" s="312"/>
      <c r="AZ2565">
        <v>0</v>
      </c>
      <c r="BA2565">
        <v>0</v>
      </c>
    </row>
    <row r="2566" spans="1:53" x14ac:dyDescent="0.25">
      <c r="A2566">
        <v>145</v>
      </c>
      <c r="B2566" t="s">
        <v>66</v>
      </c>
      <c r="C2566" t="s">
        <v>976</v>
      </c>
      <c r="D2566"/>
      <c r="E2566">
        <v>1</v>
      </c>
      <c r="F2566">
        <v>2</v>
      </c>
      <c r="G2566">
        <v>1</v>
      </c>
      <c r="H2566">
        <v>0</v>
      </c>
      <c r="I2566">
        <v>0</v>
      </c>
      <c r="J2566">
        <v>0</v>
      </c>
      <c r="K2566">
        <v>0</v>
      </c>
      <c r="L2566">
        <v>0</v>
      </c>
      <c r="M2566"/>
      <c r="O2566" s="101">
        <f>IF(ISBLANK(C2566),O2565,IF(COUNTIF(C$2:C2566,C2566)&gt;1,O2565,1+MAX(O2565,0)))</f>
        <v>64</v>
      </c>
      <c r="P2566" s="45">
        <f t="shared" si="880"/>
        <v>37</v>
      </c>
      <c r="Q2566" s="33" t="str">
        <f t="shared" si="881"/>
        <v/>
      </c>
      <c r="R2566" s="33">
        <f t="shared" si="882"/>
        <v>10</v>
      </c>
      <c r="S2566" s="33" t="str">
        <f t="shared" si="883"/>
        <v>145_10</v>
      </c>
      <c r="T2566" s="35" t="str">
        <f t="shared" si="884"/>
        <v>145PM</v>
      </c>
      <c r="U2566" s="35" t="str">
        <f t="shared" si="885"/>
        <v>145PMNS</v>
      </c>
      <c r="V2566" s="35" t="str">
        <f t="shared" si="901"/>
        <v>2L</v>
      </c>
      <c r="W2566" s="35" t="str">
        <f t="shared" si="894"/>
        <v>145PM2L121</v>
      </c>
      <c r="X2566" s="388">
        <f t="shared" si="895"/>
        <v>0</v>
      </c>
      <c r="Y2566" s="388">
        <f t="shared" si="896"/>
        <v>0</v>
      </c>
      <c r="Z2566" s="280" t="str">
        <f t="shared" si="887"/>
        <v/>
      </c>
      <c r="AA2566" s="280" t="str">
        <f t="shared" si="888"/>
        <v/>
      </c>
      <c r="AB2566" s="389" t="str">
        <f t="shared" si="897"/>
        <v/>
      </c>
      <c r="AC2566" s="389" t="str">
        <f t="shared" si="898"/>
        <v/>
      </c>
      <c r="AD2566" s="390" t="str">
        <f t="shared" si="889"/>
        <v/>
      </c>
      <c r="AE2566" s="282">
        <f t="shared" si="890"/>
        <v>0</v>
      </c>
      <c r="AF2566" s="359">
        <f t="shared" si="891"/>
        <v>0</v>
      </c>
      <c r="AG2566" s="280">
        <f t="shared" si="892"/>
        <v>0</v>
      </c>
      <c r="AH2566" s="280">
        <f t="shared" si="886"/>
        <v>0</v>
      </c>
      <c r="AI2566" s="280">
        <f>IF(ISBLANK(T2566),AI2565,IF(COUNTIF(T$2:T2566,T2566)&gt;1,AI2565,1+MAX(AI2565,0)))</f>
        <v>70</v>
      </c>
      <c r="AL2566" s="391" t="str">
        <f t="shared" si="899"/>
        <v/>
      </c>
      <c r="AM2566" s="391" t="str">
        <f t="shared" si="900"/>
        <v/>
      </c>
      <c r="AO2566" s="310" t="str">
        <f t="shared" si="893"/>
        <v/>
      </c>
      <c r="AP2566" s="310">
        <f>SUM(AO$1:AO2566)</f>
        <v>0</v>
      </c>
      <c r="AQ2566" s="310">
        <f>SUM(AK$2:AK2566)</f>
        <v>18</v>
      </c>
      <c r="AR2566" s="310">
        <f>COUNTA(AJ$2:AJ2566)</f>
        <v>18</v>
      </c>
      <c r="AS2566" s="312"/>
      <c r="AT2566" s="312"/>
      <c r="AU2566" s="312"/>
      <c r="AV2566" s="312"/>
      <c r="AW2566" s="312"/>
      <c r="AZ2566">
        <v>0</v>
      </c>
      <c r="BA2566">
        <v>0</v>
      </c>
    </row>
    <row r="2567" spans="1:53" x14ac:dyDescent="0.25">
      <c r="A2567">
        <v>145</v>
      </c>
      <c r="B2567" t="s">
        <v>66</v>
      </c>
      <c r="C2567" t="s">
        <v>976</v>
      </c>
      <c r="D2567"/>
      <c r="E2567">
        <v>1</v>
      </c>
      <c r="F2567">
        <v>2</v>
      </c>
      <c r="G2567">
        <v>2</v>
      </c>
      <c r="H2567">
        <v>3</v>
      </c>
      <c r="I2567">
        <v>1</v>
      </c>
      <c r="J2567">
        <v>0</v>
      </c>
      <c r="K2567">
        <v>0</v>
      </c>
      <c r="L2567">
        <v>2</v>
      </c>
      <c r="M2567"/>
      <c r="O2567" s="101">
        <f>IF(ISBLANK(C2567),O2566,IF(COUNTIF(C$2:C2567,C2567)&gt;1,O2566,1+MAX(O2566,0)))</f>
        <v>64</v>
      </c>
      <c r="P2567" s="45">
        <f t="shared" si="880"/>
        <v>37</v>
      </c>
      <c r="Q2567" s="33" t="str">
        <f t="shared" si="881"/>
        <v/>
      </c>
      <c r="R2567" s="33">
        <f t="shared" si="882"/>
        <v>10</v>
      </c>
      <c r="S2567" s="33" t="str">
        <f t="shared" si="883"/>
        <v>145_10</v>
      </c>
      <c r="T2567" s="35" t="str">
        <f t="shared" si="884"/>
        <v>145PM</v>
      </c>
      <c r="U2567" s="35" t="str">
        <f t="shared" si="885"/>
        <v>145PMNS</v>
      </c>
      <c r="V2567" s="35" t="str">
        <f t="shared" si="901"/>
        <v>2L</v>
      </c>
      <c r="W2567" s="35" t="str">
        <f t="shared" si="894"/>
        <v>145PM2L122</v>
      </c>
      <c r="X2567" s="388">
        <f t="shared" si="895"/>
        <v>0</v>
      </c>
      <c r="Y2567" s="388">
        <f t="shared" si="896"/>
        <v>2</v>
      </c>
      <c r="Z2567" s="280" t="str">
        <f t="shared" si="887"/>
        <v/>
      </c>
      <c r="AA2567" s="280" t="str">
        <f t="shared" si="888"/>
        <v/>
      </c>
      <c r="AB2567" s="389" t="str">
        <f t="shared" si="897"/>
        <v/>
      </c>
      <c r="AC2567" s="389" t="str">
        <f t="shared" si="898"/>
        <v/>
      </c>
      <c r="AD2567" s="390" t="str">
        <f t="shared" si="889"/>
        <v/>
      </c>
      <c r="AE2567" s="282">
        <f t="shared" si="890"/>
        <v>0</v>
      </c>
      <c r="AF2567" s="359">
        <f t="shared" si="891"/>
        <v>0</v>
      </c>
      <c r="AG2567" s="280">
        <f t="shared" si="892"/>
        <v>0</v>
      </c>
      <c r="AH2567" s="280">
        <f t="shared" si="886"/>
        <v>0</v>
      </c>
      <c r="AI2567" s="280">
        <f>IF(ISBLANK(T2567),AI2566,IF(COUNTIF(T$2:T2567,T2567)&gt;1,AI2566,1+MAX(AI2566,0)))</f>
        <v>70</v>
      </c>
      <c r="AL2567" s="391" t="str">
        <f t="shared" si="899"/>
        <v/>
      </c>
      <c r="AM2567" s="391" t="str">
        <f t="shared" si="900"/>
        <v/>
      </c>
      <c r="AO2567" s="310" t="str">
        <f t="shared" si="893"/>
        <v/>
      </c>
      <c r="AP2567" s="310">
        <f>SUM(AO$1:AO2567)</f>
        <v>0</v>
      </c>
      <c r="AQ2567" s="310">
        <f>SUM(AK$2:AK2567)</f>
        <v>18</v>
      </c>
      <c r="AR2567" s="310">
        <f>COUNTA(AJ$2:AJ2567)</f>
        <v>18</v>
      </c>
      <c r="AS2567" s="312"/>
      <c r="AT2567" s="312"/>
      <c r="AU2567" s="312"/>
      <c r="AV2567" s="312"/>
      <c r="AW2567" s="312"/>
      <c r="AZ2567">
        <v>0</v>
      </c>
      <c r="BA2567">
        <v>2</v>
      </c>
    </row>
    <row r="2568" spans="1:53" x14ac:dyDescent="0.25">
      <c r="A2568">
        <v>145</v>
      </c>
      <c r="B2568" t="s">
        <v>66</v>
      </c>
      <c r="C2568" t="s">
        <v>976</v>
      </c>
      <c r="D2568"/>
      <c r="E2568">
        <v>1</v>
      </c>
      <c r="F2568">
        <v>2</v>
      </c>
      <c r="G2568">
        <v>3</v>
      </c>
      <c r="H2568">
        <v>1</v>
      </c>
      <c r="I2568">
        <v>0</v>
      </c>
      <c r="J2568">
        <v>0</v>
      </c>
      <c r="K2568">
        <v>0</v>
      </c>
      <c r="L2568">
        <v>0</v>
      </c>
      <c r="M2568"/>
      <c r="O2568" s="101">
        <f>IF(ISBLANK(C2568),O2567,IF(COUNTIF(C$2:C2568,C2568)&gt;1,O2567,1+MAX(O2567,0)))</f>
        <v>64</v>
      </c>
      <c r="P2568" s="45">
        <f t="shared" si="880"/>
        <v>37</v>
      </c>
      <c r="Q2568" s="33" t="str">
        <f t="shared" si="881"/>
        <v/>
      </c>
      <c r="R2568" s="33">
        <f t="shared" si="882"/>
        <v>10</v>
      </c>
      <c r="S2568" s="33" t="str">
        <f t="shared" si="883"/>
        <v>145_10</v>
      </c>
      <c r="T2568" s="35" t="str">
        <f t="shared" si="884"/>
        <v>145PM</v>
      </c>
      <c r="U2568" s="35" t="str">
        <f t="shared" si="885"/>
        <v>145PMEW</v>
      </c>
      <c r="V2568" s="35" t="str">
        <f t="shared" si="901"/>
        <v>2L</v>
      </c>
      <c r="W2568" s="35" t="str">
        <f t="shared" si="894"/>
        <v>145PM2L123</v>
      </c>
      <c r="X2568" s="388">
        <f t="shared" si="895"/>
        <v>0</v>
      </c>
      <c r="Y2568" s="388">
        <f t="shared" si="896"/>
        <v>0</v>
      </c>
      <c r="Z2568" s="280" t="str">
        <f t="shared" si="887"/>
        <v/>
      </c>
      <c r="AA2568" s="280" t="str">
        <f t="shared" si="888"/>
        <v/>
      </c>
      <c r="AB2568" s="389" t="str">
        <f t="shared" si="897"/>
        <v/>
      </c>
      <c r="AC2568" s="389" t="str">
        <f t="shared" si="898"/>
        <v/>
      </c>
      <c r="AD2568" s="390" t="str">
        <f t="shared" si="889"/>
        <v/>
      </c>
      <c r="AE2568" s="282">
        <f t="shared" si="890"/>
        <v>0</v>
      </c>
      <c r="AF2568" s="359">
        <f t="shared" si="891"/>
        <v>0</v>
      </c>
      <c r="AG2568" s="280">
        <f t="shared" si="892"/>
        <v>0</v>
      </c>
      <c r="AH2568" s="280">
        <f t="shared" si="886"/>
        <v>0</v>
      </c>
      <c r="AI2568" s="280">
        <f>IF(ISBLANK(T2568),AI2567,IF(COUNTIF(T$2:T2568,T2568)&gt;1,AI2567,1+MAX(AI2567,0)))</f>
        <v>70</v>
      </c>
      <c r="AL2568" s="391" t="str">
        <f t="shared" si="899"/>
        <v/>
      </c>
      <c r="AM2568" s="391" t="str">
        <f t="shared" si="900"/>
        <v/>
      </c>
      <c r="AO2568" s="310" t="str">
        <f t="shared" si="893"/>
        <v/>
      </c>
      <c r="AP2568" s="310">
        <f>SUM(AO$1:AO2568)</f>
        <v>0</v>
      </c>
      <c r="AQ2568" s="310">
        <f>SUM(AK$2:AK2568)</f>
        <v>18</v>
      </c>
      <c r="AR2568" s="310">
        <f>COUNTA(AJ$2:AJ2568)</f>
        <v>18</v>
      </c>
      <c r="AS2568" s="312"/>
      <c r="AT2568" s="312"/>
      <c r="AU2568" s="312"/>
      <c r="AV2568" s="312"/>
      <c r="AW2568" s="312"/>
      <c r="AZ2568">
        <v>0</v>
      </c>
      <c r="BA2568">
        <v>0</v>
      </c>
    </row>
    <row r="2569" spans="1:53" x14ac:dyDescent="0.25">
      <c r="A2569">
        <v>145</v>
      </c>
      <c r="B2569" t="s">
        <v>66</v>
      </c>
      <c r="C2569" t="s">
        <v>976</v>
      </c>
      <c r="D2569"/>
      <c r="E2569">
        <v>1</v>
      </c>
      <c r="F2569">
        <v>2</v>
      </c>
      <c r="G2569">
        <v>4</v>
      </c>
      <c r="H2569">
        <v>0</v>
      </c>
      <c r="I2569">
        <v>0</v>
      </c>
      <c r="J2569">
        <v>0</v>
      </c>
      <c r="K2569">
        <v>0</v>
      </c>
      <c r="L2569">
        <v>0</v>
      </c>
      <c r="M2569"/>
      <c r="O2569" s="101">
        <f>IF(ISBLANK(C2569),O2568,IF(COUNTIF(C$2:C2569,C2569)&gt;1,O2568,1+MAX(O2568,0)))</f>
        <v>64</v>
      </c>
      <c r="P2569" s="45">
        <f t="shared" si="880"/>
        <v>37</v>
      </c>
      <c r="Q2569" s="33" t="str">
        <f t="shared" si="881"/>
        <v/>
      </c>
      <c r="R2569" s="33">
        <f t="shared" si="882"/>
        <v>10</v>
      </c>
      <c r="S2569" s="33" t="str">
        <f t="shared" si="883"/>
        <v>145_10</v>
      </c>
      <c r="T2569" s="35" t="str">
        <f t="shared" si="884"/>
        <v>145PM</v>
      </c>
      <c r="U2569" s="35" t="str">
        <f t="shared" si="885"/>
        <v>145PMEW</v>
      </c>
      <c r="V2569" s="35" t="str">
        <f t="shared" si="901"/>
        <v>2L</v>
      </c>
      <c r="W2569" s="35" t="str">
        <f t="shared" si="894"/>
        <v>145PM2L124</v>
      </c>
      <c r="X2569" s="388">
        <f t="shared" si="895"/>
        <v>0</v>
      </c>
      <c r="Y2569" s="388">
        <f t="shared" si="896"/>
        <v>0</v>
      </c>
      <c r="Z2569" s="280" t="str">
        <f t="shared" si="887"/>
        <v/>
      </c>
      <c r="AA2569" s="280" t="str">
        <f t="shared" si="888"/>
        <v/>
      </c>
      <c r="AB2569" s="389" t="str">
        <f t="shared" si="897"/>
        <v/>
      </c>
      <c r="AC2569" s="389" t="str">
        <f t="shared" si="898"/>
        <v/>
      </c>
      <c r="AD2569" s="390" t="str">
        <f t="shared" si="889"/>
        <v/>
      </c>
      <c r="AE2569" s="282">
        <f t="shared" si="890"/>
        <v>0</v>
      </c>
      <c r="AF2569" s="359">
        <f t="shared" si="891"/>
        <v>0</v>
      </c>
      <c r="AG2569" s="280">
        <f t="shared" si="892"/>
        <v>0</v>
      </c>
      <c r="AH2569" s="280">
        <f t="shared" si="886"/>
        <v>0</v>
      </c>
      <c r="AI2569" s="280">
        <f>IF(ISBLANK(T2569),AI2568,IF(COUNTIF(T$2:T2569,T2569)&gt;1,AI2568,1+MAX(AI2568,0)))</f>
        <v>70</v>
      </c>
      <c r="AL2569" s="391" t="str">
        <f t="shared" si="899"/>
        <v/>
      </c>
      <c r="AM2569" s="391" t="str">
        <f t="shared" si="900"/>
        <v/>
      </c>
      <c r="AO2569" s="310" t="str">
        <f t="shared" si="893"/>
        <v/>
      </c>
      <c r="AP2569" s="310">
        <f>SUM(AO$1:AO2569)</f>
        <v>0</v>
      </c>
      <c r="AQ2569" s="310">
        <f>SUM(AK$2:AK2569)</f>
        <v>18</v>
      </c>
      <c r="AR2569" s="310">
        <f>COUNTA(AJ$2:AJ2569)</f>
        <v>18</v>
      </c>
      <c r="AS2569" s="312"/>
      <c r="AT2569" s="312"/>
      <c r="AU2569" s="312"/>
      <c r="AV2569" s="312"/>
      <c r="AW2569" s="312"/>
      <c r="AZ2569">
        <v>0</v>
      </c>
      <c r="BA2569">
        <v>0</v>
      </c>
    </row>
    <row r="2570" spans="1:53" x14ac:dyDescent="0.25">
      <c r="A2570">
        <v>145</v>
      </c>
      <c r="B2570" t="s">
        <v>66</v>
      </c>
      <c r="C2570" t="s">
        <v>976</v>
      </c>
      <c r="D2570"/>
      <c r="E2570">
        <v>1</v>
      </c>
      <c r="F2570">
        <v>3</v>
      </c>
      <c r="G2570">
        <v>1</v>
      </c>
      <c r="H2570">
        <v>0</v>
      </c>
      <c r="I2570">
        <v>0</v>
      </c>
      <c r="J2570">
        <v>0</v>
      </c>
      <c r="K2570">
        <v>0</v>
      </c>
      <c r="L2570">
        <v>0</v>
      </c>
      <c r="M2570"/>
      <c r="O2570" s="101">
        <f>IF(ISBLANK(C2570),O2569,IF(COUNTIF(C$2:C2570,C2570)&gt;1,O2569,1+MAX(O2569,0)))</f>
        <v>64</v>
      </c>
      <c r="P2570" s="45">
        <f t="shared" si="880"/>
        <v>37</v>
      </c>
      <c r="Q2570" s="33" t="str">
        <f t="shared" si="881"/>
        <v/>
      </c>
      <c r="R2570" s="33">
        <f t="shared" si="882"/>
        <v>11</v>
      </c>
      <c r="S2570" s="33" t="str">
        <f t="shared" si="883"/>
        <v>145_11</v>
      </c>
      <c r="T2570" s="35" t="str">
        <f t="shared" si="884"/>
        <v>145PM</v>
      </c>
      <c r="U2570" s="35" t="str">
        <f t="shared" si="885"/>
        <v>145PMNS</v>
      </c>
      <c r="V2570" s="35" t="str">
        <f t="shared" si="901"/>
        <v>2L</v>
      </c>
      <c r="W2570" s="35" t="str">
        <f t="shared" si="894"/>
        <v>145PM2L131</v>
      </c>
      <c r="X2570" s="388">
        <f t="shared" si="895"/>
        <v>0</v>
      </c>
      <c r="Y2570" s="388">
        <f t="shared" si="896"/>
        <v>0</v>
      </c>
      <c r="Z2570" s="280" t="str">
        <f t="shared" si="887"/>
        <v/>
      </c>
      <c r="AA2570" s="280" t="str">
        <f t="shared" si="888"/>
        <v/>
      </c>
      <c r="AB2570" s="389" t="str">
        <f t="shared" si="897"/>
        <v/>
      </c>
      <c r="AC2570" s="389" t="str">
        <f t="shared" si="898"/>
        <v/>
      </c>
      <c r="AD2570" s="390" t="str">
        <f t="shared" si="889"/>
        <v/>
      </c>
      <c r="AE2570" s="282">
        <f t="shared" si="890"/>
        <v>0</v>
      </c>
      <c r="AF2570" s="359">
        <f t="shared" si="891"/>
        <v>0</v>
      </c>
      <c r="AG2570" s="280">
        <f t="shared" si="892"/>
        <v>0</v>
      </c>
      <c r="AH2570" s="280">
        <f t="shared" si="886"/>
        <v>0</v>
      </c>
      <c r="AI2570" s="280">
        <f>IF(ISBLANK(T2570),AI2569,IF(COUNTIF(T$2:T2570,T2570)&gt;1,AI2569,1+MAX(AI2569,0)))</f>
        <v>70</v>
      </c>
      <c r="AL2570" s="391" t="str">
        <f t="shared" si="899"/>
        <v/>
      </c>
      <c r="AM2570" s="391" t="str">
        <f t="shared" si="900"/>
        <v/>
      </c>
      <c r="AO2570" s="310" t="str">
        <f t="shared" si="893"/>
        <v/>
      </c>
      <c r="AP2570" s="310">
        <f>SUM(AO$1:AO2570)</f>
        <v>0</v>
      </c>
      <c r="AQ2570" s="310">
        <f>SUM(AK$2:AK2570)</f>
        <v>18</v>
      </c>
      <c r="AR2570" s="310">
        <f>COUNTA(AJ$2:AJ2570)</f>
        <v>18</v>
      </c>
      <c r="AS2570" s="312"/>
      <c r="AT2570" s="312"/>
      <c r="AU2570" s="312"/>
      <c r="AV2570" s="312"/>
      <c r="AW2570" s="312"/>
      <c r="AZ2570">
        <v>0</v>
      </c>
      <c r="BA2570">
        <v>0</v>
      </c>
    </row>
    <row r="2571" spans="1:53" x14ac:dyDescent="0.25">
      <c r="A2571">
        <v>145</v>
      </c>
      <c r="B2571" t="s">
        <v>66</v>
      </c>
      <c r="C2571" t="s">
        <v>976</v>
      </c>
      <c r="D2571"/>
      <c r="E2571">
        <v>1</v>
      </c>
      <c r="F2571">
        <v>3</v>
      </c>
      <c r="G2571">
        <v>2</v>
      </c>
      <c r="H2571">
        <v>1</v>
      </c>
      <c r="I2571">
        <v>0</v>
      </c>
      <c r="J2571">
        <v>0</v>
      </c>
      <c r="K2571">
        <v>0</v>
      </c>
      <c r="L2571">
        <v>0</v>
      </c>
      <c r="M2571"/>
      <c r="O2571" s="101">
        <f>IF(ISBLANK(C2571),O2570,IF(COUNTIF(C$2:C2571,C2571)&gt;1,O2570,1+MAX(O2570,0)))</f>
        <v>64</v>
      </c>
      <c r="P2571" s="45">
        <f t="shared" si="880"/>
        <v>37</v>
      </c>
      <c r="Q2571" s="33" t="str">
        <f t="shared" si="881"/>
        <v/>
      </c>
      <c r="R2571" s="33">
        <f t="shared" si="882"/>
        <v>11</v>
      </c>
      <c r="S2571" s="33" t="str">
        <f t="shared" si="883"/>
        <v>145_11</v>
      </c>
      <c r="T2571" s="35" t="str">
        <f t="shared" si="884"/>
        <v>145PM</v>
      </c>
      <c r="U2571" s="35" t="str">
        <f t="shared" si="885"/>
        <v>145PMNS</v>
      </c>
      <c r="V2571" s="35" t="str">
        <f t="shared" si="901"/>
        <v>2L</v>
      </c>
      <c r="W2571" s="35" t="str">
        <f t="shared" si="894"/>
        <v>145PM2L132</v>
      </c>
      <c r="X2571" s="388">
        <f t="shared" si="895"/>
        <v>0</v>
      </c>
      <c r="Y2571" s="388">
        <f t="shared" si="896"/>
        <v>0</v>
      </c>
      <c r="Z2571" s="280" t="str">
        <f t="shared" si="887"/>
        <v/>
      </c>
      <c r="AA2571" s="280" t="str">
        <f t="shared" si="888"/>
        <v/>
      </c>
      <c r="AB2571" s="389" t="str">
        <f t="shared" si="897"/>
        <v/>
      </c>
      <c r="AC2571" s="389" t="str">
        <f t="shared" si="898"/>
        <v/>
      </c>
      <c r="AD2571" s="390" t="str">
        <f t="shared" si="889"/>
        <v/>
      </c>
      <c r="AE2571" s="282">
        <f t="shared" si="890"/>
        <v>0</v>
      </c>
      <c r="AF2571" s="359">
        <f t="shared" si="891"/>
        <v>0</v>
      </c>
      <c r="AG2571" s="280">
        <f t="shared" si="892"/>
        <v>0</v>
      </c>
      <c r="AH2571" s="280">
        <f t="shared" si="886"/>
        <v>0</v>
      </c>
      <c r="AI2571" s="280">
        <f>IF(ISBLANK(T2571),AI2570,IF(COUNTIF(T$2:T2571,T2571)&gt;1,AI2570,1+MAX(AI2570,0)))</f>
        <v>70</v>
      </c>
      <c r="AL2571" s="391" t="str">
        <f t="shared" si="899"/>
        <v/>
      </c>
      <c r="AM2571" s="391" t="str">
        <f t="shared" si="900"/>
        <v/>
      </c>
      <c r="AO2571" s="310" t="str">
        <f t="shared" si="893"/>
        <v/>
      </c>
      <c r="AP2571" s="310">
        <f>SUM(AO$1:AO2571)</f>
        <v>0</v>
      </c>
      <c r="AQ2571" s="310">
        <f>SUM(AK$2:AK2571)</f>
        <v>18</v>
      </c>
      <c r="AR2571" s="310">
        <f>COUNTA(AJ$2:AJ2571)</f>
        <v>18</v>
      </c>
      <c r="AS2571" s="312"/>
      <c r="AT2571" s="312"/>
      <c r="AU2571" s="312"/>
      <c r="AV2571" s="312"/>
      <c r="AW2571" s="312"/>
      <c r="AZ2571">
        <v>0</v>
      </c>
      <c r="BA2571">
        <v>0</v>
      </c>
    </row>
    <row r="2572" spans="1:53" x14ac:dyDescent="0.25">
      <c r="A2572">
        <v>145</v>
      </c>
      <c r="B2572" t="s">
        <v>66</v>
      </c>
      <c r="C2572" t="s">
        <v>976</v>
      </c>
      <c r="D2572"/>
      <c r="E2572">
        <v>1</v>
      </c>
      <c r="F2572">
        <v>3</v>
      </c>
      <c r="G2572">
        <v>3</v>
      </c>
      <c r="H2572">
        <v>0</v>
      </c>
      <c r="I2572">
        <v>0</v>
      </c>
      <c r="J2572">
        <v>0</v>
      </c>
      <c r="K2572">
        <v>0</v>
      </c>
      <c r="L2572">
        <v>0</v>
      </c>
      <c r="M2572"/>
      <c r="O2572" s="101">
        <f>IF(ISBLANK(C2572),O2571,IF(COUNTIF(C$2:C2572,C2572)&gt;1,O2571,1+MAX(O2571,0)))</f>
        <v>64</v>
      </c>
      <c r="P2572" s="45">
        <f t="shared" si="880"/>
        <v>37</v>
      </c>
      <c r="Q2572" s="33" t="str">
        <f t="shared" si="881"/>
        <v/>
      </c>
      <c r="R2572" s="33">
        <f t="shared" si="882"/>
        <v>11</v>
      </c>
      <c r="S2572" s="33" t="str">
        <f t="shared" si="883"/>
        <v>145_11</v>
      </c>
      <c r="T2572" s="35" t="str">
        <f t="shared" si="884"/>
        <v>145PM</v>
      </c>
      <c r="U2572" s="35" t="str">
        <f t="shared" si="885"/>
        <v>145PMEW</v>
      </c>
      <c r="V2572" s="35" t="str">
        <f t="shared" si="901"/>
        <v>2L</v>
      </c>
      <c r="W2572" s="35" t="str">
        <f t="shared" si="894"/>
        <v>145PM2L133</v>
      </c>
      <c r="X2572" s="388">
        <f t="shared" si="895"/>
        <v>0</v>
      </c>
      <c r="Y2572" s="388">
        <f t="shared" si="896"/>
        <v>0</v>
      </c>
      <c r="Z2572" s="280" t="str">
        <f t="shared" si="887"/>
        <v/>
      </c>
      <c r="AA2572" s="280" t="str">
        <f t="shared" si="888"/>
        <v/>
      </c>
      <c r="AB2572" s="389" t="str">
        <f t="shared" si="897"/>
        <v/>
      </c>
      <c r="AC2572" s="389" t="str">
        <f t="shared" si="898"/>
        <v/>
      </c>
      <c r="AD2572" s="390" t="str">
        <f t="shared" si="889"/>
        <v/>
      </c>
      <c r="AE2572" s="282">
        <f t="shared" si="890"/>
        <v>0</v>
      </c>
      <c r="AF2572" s="359">
        <f t="shared" si="891"/>
        <v>0</v>
      </c>
      <c r="AG2572" s="280">
        <f t="shared" si="892"/>
        <v>0</v>
      </c>
      <c r="AH2572" s="280">
        <f t="shared" si="886"/>
        <v>0</v>
      </c>
      <c r="AI2572" s="280">
        <f>IF(ISBLANK(T2572),AI2571,IF(COUNTIF(T$2:T2572,T2572)&gt;1,AI2571,1+MAX(AI2571,0)))</f>
        <v>70</v>
      </c>
      <c r="AL2572" s="391" t="str">
        <f t="shared" si="899"/>
        <v/>
      </c>
      <c r="AM2572" s="391" t="str">
        <f t="shared" si="900"/>
        <v/>
      </c>
      <c r="AO2572" s="310" t="str">
        <f t="shared" si="893"/>
        <v/>
      </c>
      <c r="AP2572" s="310">
        <f>SUM(AO$1:AO2572)</f>
        <v>0</v>
      </c>
      <c r="AQ2572" s="310">
        <f>SUM(AK$2:AK2572)</f>
        <v>18</v>
      </c>
      <c r="AR2572" s="310">
        <f>COUNTA(AJ$2:AJ2572)</f>
        <v>18</v>
      </c>
      <c r="AS2572" s="312"/>
      <c r="AT2572" s="312"/>
      <c r="AU2572" s="312"/>
      <c r="AV2572" s="312"/>
      <c r="AW2572" s="312"/>
      <c r="AZ2572">
        <v>0</v>
      </c>
      <c r="BA2572">
        <v>0</v>
      </c>
    </row>
    <row r="2573" spans="1:53" x14ac:dyDescent="0.25">
      <c r="A2573">
        <v>145</v>
      </c>
      <c r="B2573" t="s">
        <v>66</v>
      </c>
      <c r="C2573" t="s">
        <v>976</v>
      </c>
      <c r="D2573"/>
      <c r="E2573">
        <v>1</v>
      </c>
      <c r="F2573">
        <v>3</v>
      </c>
      <c r="G2573">
        <v>4</v>
      </c>
      <c r="H2573">
        <v>0</v>
      </c>
      <c r="I2573">
        <v>0</v>
      </c>
      <c r="J2573">
        <v>0</v>
      </c>
      <c r="K2573">
        <v>0</v>
      </c>
      <c r="L2573">
        <v>0</v>
      </c>
      <c r="M2573"/>
      <c r="O2573" s="101">
        <f>IF(ISBLANK(C2573),O2572,IF(COUNTIF(C$2:C2573,C2573)&gt;1,O2572,1+MAX(O2572,0)))</f>
        <v>64</v>
      </c>
      <c r="P2573" s="45">
        <f t="shared" si="880"/>
        <v>37</v>
      </c>
      <c r="Q2573" s="33" t="str">
        <f t="shared" si="881"/>
        <v/>
      </c>
      <c r="R2573" s="33">
        <f t="shared" si="882"/>
        <v>11</v>
      </c>
      <c r="S2573" s="33" t="str">
        <f t="shared" si="883"/>
        <v>145_11</v>
      </c>
      <c r="T2573" s="35" t="str">
        <f t="shared" si="884"/>
        <v>145PM</v>
      </c>
      <c r="U2573" s="35" t="str">
        <f t="shared" si="885"/>
        <v>145PMEW</v>
      </c>
      <c r="V2573" s="35" t="str">
        <f t="shared" si="901"/>
        <v>2L</v>
      </c>
      <c r="W2573" s="35" t="str">
        <f t="shared" si="894"/>
        <v>145PM2L134</v>
      </c>
      <c r="X2573" s="388">
        <f t="shared" si="895"/>
        <v>0</v>
      </c>
      <c r="Y2573" s="388">
        <f t="shared" si="896"/>
        <v>0</v>
      </c>
      <c r="Z2573" s="280" t="str">
        <f t="shared" si="887"/>
        <v/>
      </c>
      <c r="AA2573" s="280" t="str">
        <f t="shared" si="888"/>
        <v/>
      </c>
      <c r="AB2573" s="389" t="str">
        <f t="shared" si="897"/>
        <v/>
      </c>
      <c r="AC2573" s="389" t="str">
        <f t="shared" si="898"/>
        <v/>
      </c>
      <c r="AD2573" s="390" t="str">
        <f t="shared" si="889"/>
        <v/>
      </c>
      <c r="AE2573" s="282">
        <f t="shared" si="890"/>
        <v>0</v>
      </c>
      <c r="AF2573" s="359">
        <f t="shared" si="891"/>
        <v>0</v>
      </c>
      <c r="AG2573" s="280">
        <f t="shared" si="892"/>
        <v>0</v>
      </c>
      <c r="AH2573" s="280">
        <f t="shared" si="886"/>
        <v>0</v>
      </c>
      <c r="AI2573" s="280">
        <f>IF(ISBLANK(T2573),AI2572,IF(COUNTIF(T$2:T2573,T2573)&gt;1,AI2572,1+MAX(AI2572,0)))</f>
        <v>70</v>
      </c>
      <c r="AL2573" s="391" t="str">
        <f t="shared" si="899"/>
        <v/>
      </c>
      <c r="AM2573" s="391" t="str">
        <f t="shared" si="900"/>
        <v/>
      </c>
      <c r="AO2573" s="310" t="str">
        <f t="shared" si="893"/>
        <v/>
      </c>
      <c r="AP2573" s="310">
        <f>SUM(AO$1:AO2573)</f>
        <v>0</v>
      </c>
      <c r="AQ2573" s="310">
        <f>SUM(AK$2:AK2573)</f>
        <v>18</v>
      </c>
      <c r="AR2573" s="310">
        <f>COUNTA(AJ$2:AJ2573)</f>
        <v>18</v>
      </c>
      <c r="AS2573" s="312"/>
      <c r="AT2573" s="312"/>
      <c r="AU2573" s="312"/>
      <c r="AV2573" s="312"/>
      <c r="AW2573" s="312"/>
      <c r="AZ2573">
        <v>0</v>
      </c>
      <c r="BA2573">
        <v>0</v>
      </c>
    </row>
    <row r="2574" spans="1:53" x14ac:dyDescent="0.25">
      <c r="A2574">
        <v>145</v>
      </c>
      <c r="B2574" t="s">
        <v>66</v>
      </c>
      <c r="C2574" t="s">
        <v>976</v>
      </c>
      <c r="D2574"/>
      <c r="E2574">
        <v>1</v>
      </c>
      <c r="F2574">
        <v>4</v>
      </c>
      <c r="G2574">
        <v>1</v>
      </c>
      <c r="H2574">
        <v>0</v>
      </c>
      <c r="I2574">
        <v>0</v>
      </c>
      <c r="J2574">
        <v>0</v>
      </c>
      <c r="K2574">
        <v>0</v>
      </c>
      <c r="L2574">
        <v>0</v>
      </c>
      <c r="M2574"/>
      <c r="O2574" s="101">
        <f>IF(ISBLANK(C2574),O2573,IF(COUNTIF(C$2:C2574,C2574)&gt;1,O2573,1+MAX(O2573,0)))</f>
        <v>64</v>
      </c>
      <c r="P2574" s="45">
        <f t="shared" si="880"/>
        <v>37</v>
      </c>
      <c r="Q2574" s="33" t="str">
        <f t="shared" si="881"/>
        <v/>
      </c>
      <c r="R2574" s="33">
        <f t="shared" si="882"/>
        <v>12</v>
      </c>
      <c r="S2574" s="33" t="str">
        <f t="shared" si="883"/>
        <v>145_12</v>
      </c>
      <c r="T2574" s="35" t="str">
        <f t="shared" si="884"/>
        <v>145PM</v>
      </c>
      <c r="U2574" s="35" t="str">
        <f t="shared" si="885"/>
        <v>145PMNS</v>
      </c>
      <c r="V2574" s="35" t="str">
        <f t="shared" si="901"/>
        <v>2L</v>
      </c>
      <c r="W2574" s="35" t="str">
        <f t="shared" si="894"/>
        <v>145PM2L141</v>
      </c>
      <c r="X2574" s="388">
        <f t="shared" si="895"/>
        <v>0</v>
      </c>
      <c r="Y2574" s="388">
        <f t="shared" si="896"/>
        <v>0</v>
      </c>
      <c r="Z2574" s="280" t="str">
        <f t="shared" si="887"/>
        <v/>
      </c>
      <c r="AA2574" s="280" t="str">
        <f t="shared" si="888"/>
        <v/>
      </c>
      <c r="AB2574" s="389" t="str">
        <f t="shared" si="897"/>
        <v/>
      </c>
      <c r="AC2574" s="389" t="str">
        <f t="shared" si="898"/>
        <v/>
      </c>
      <c r="AD2574" s="390" t="str">
        <f t="shared" si="889"/>
        <v/>
      </c>
      <c r="AE2574" s="282">
        <f t="shared" si="890"/>
        <v>0</v>
      </c>
      <c r="AF2574" s="359">
        <f t="shared" si="891"/>
        <v>0</v>
      </c>
      <c r="AG2574" s="280">
        <f t="shared" si="892"/>
        <v>0</v>
      </c>
      <c r="AH2574" s="280">
        <f t="shared" si="886"/>
        <v>0</v>
      </c>
      <c r="AI2574" s="280">
        <f>IF(ISBLANK(T2574),AI2573,IF(COUNTIF(T$2:T2574,T2574)&gt;1,AI2573,1+MAX(AI2573,0)))</f>
        <v>70</v>
      </c>
      <c r="AL2574" s="391" t="str">
        <f t="shared" si="899"/>
        <v/>
      </c>
      <c r="AM2574" s="391" t="str">
        <f t="shared" si="900"/>
        <v/>
      </c>
      <c r="AO2574" s="310" t="str">
        <f t="shared" si="893"/>
        <v/>
      </c>
      <c r="AP2574" s="310">
        <f>SUM(AO$1:AO2574)</f>
        <v>0</v>
      </c>
      <c r="AQ2574" s="310">
        <f>SUM(AK$2:AK2574)</f>
        <v>18</v>
      </c>
      <c r="AR2574" s="310">
        <f>COUNTA(AJ$2:AJ2574)</f>
        <v>18</v>
      </c>
      <c r="AS2574" s="312"/>
      <c r="AT2574" s="312"/>
      <c r="AU2574" s="312"/>
      <c r="AV2574" s="312"/>
      <c r="AW2574" s="312"/>
      <c r="AZ2574">
        <v>0</v>
      </c>
      <c r="BA2574">
        <v>0</v>
      </c>
    </row>
    <row r="2575" spans="1:53" x14ac:dyDescent="0.25">
      <c r="A2575">
        <v>145</v>
      </c>
      <c r="B2575" t="s">
        <v>66</v>
      </c>
      <c r="C2575" t="s">
        <v>976</v>
      </c>
      <c r="D2575"/>
      <c r="E2575">
        <v>1</v>
      </c>
      <c r="F2575">
        <v>4</v>
      </c>
      <c r="G2575">
        <v>2</v>
      </c>
      <c r="H2575">
        <v>3</v>
      </c>
      <c r="I2575">
        <v>1</v>
      </c>
      <c r="J2575">
        <v>2</v>
      </c>
      <c r="K2575">
        <v>0</v>
      </c>
      <c r="L2575">
        <v>2</v>
      </c>
      <c r="M2575"/>
      <c r="O2575" s="101">
        <f>IF(ISBLANK(C2575),O2574,IF(COUNTIF(C$2:C2575,C2575)&gt;1,O2574,1+MAX(O2574,0)))</f>
        <v>64</v>
      </c>
      <c r="P2575" s="45">
        <f t="shared" si="880"/>
        <v>37</v>
      </c>
      <c r="Q2575" s="33" t="str">
        <f t="shared" si="881"/>
        <v/>
      </c>
      <c r="R2575" s="33">
        <f t="shared" si="882"/>
        <v>12</v>
      </c>
      <c r="S2575" s="33" t="str">
        <f t="shared" si="883"/>
        <v>145_12</v>
      </c>
      <c r="T2575" s="35" t="str">
        <f t="shared" si="884"/>
        <v>145PM</v>
      </c>
      <c r="U2575" s="35" t="str">
        <f t="shared" si="885"/>
        <v>145PMNS</v>
      </c>
      <c r="V2575" s="35" t="str">
        <f t="shared" si="901"/>
        <v>2L</v>
      </c>
      <c r="W2575" s="35" t="str">
        <f t="shared" si="894"/>
        <v>145PM2L142</v>
      </c>
      <c r="X2575" s="388">
        <f t="shared" si="895"/>
        <v>0</v>
      </c>
      <c r="Y2575" s="388">
        <f t="shared" si="896"/>
        <v>2</v>
      </c>
      <c r="Z2575" s="280" t="str">
        <f t="shared" si="887"/>
        <v/>
      </c>
      <c r="AA2575" s="280" t="str">
        <f t="shared" si="888"/>
        <v/>
      </c>
      <c r="AB2575" s="389" t="str">
        <f t="shared" si="897"/>
        <v/>
      </c>
      <c r="AC2575" s="389" t="str">
        <f t="shared" si="898"/>
        <v/>
      </c>
      <c r="AD2575" s="390" t="str">
        <f t="shared" si="889"/>
        <v/>
      </c>
      <c r="AE2575" s="282">
        <f t="shared" si="890"/>
        <v>0</v>
      </c>
      <c r="AF2575" s="359">
        <f t="shared" si="891"/>
        <v>0</v>
      </c>
      <c r="AG2575" s="280">
        <f t="shared" si="892"/>
        <v>0</v>
      </c>
      <c r="AH2575" s="280">
        <f t="shared" si="886"/>
        <v>0</v>
      </c>
      <c r="AI2575" s="280">
        <f>IF(ISBLANK(T2575),AI2574,IF(COUNTIF(T$2:T2575,T2575)&gt;1,AI2574,1+MAX(AI2574,0)))</f>
        <v>70</v>
      </c>
      <c r="AL2575" s="391" t="str">
        <f t="shared" si="899"/>
        <v/>
      </c>
      <c r="AM2575" s="391" t="str">
        <f t="shared" si="900"/>
        <v/>
      </c>
      <c r="AO2575" s="310" t="str">
        <f t="shared" si="893"/>
        <v/>
      </c>
      <c r="AP2575" s="310">
        <f>SUM(AO$1:AO2575)</f>
        <v>0</v>
      </c>
      <c r="AQ2575" s="310">
        <f>SUM(AK$2:AK2575)</f>
        <v>18</v>
      </c>
      <c r="AR2575" s="310">
        <f>COUNTA(AJ$2:AJ2575)</f>
        <v>18</v>
      </c>
      <c r="AS2575" s="312"/>
      <c r="AT2575" s="312"/>
      <c r="AU2575" s="312"/>
      <c r="AV2575" s="312"/>
      <c r="AW2575" s="312"/>
      <c r="AZ2575">
        <v>0</v>
      </c>
      <c r="BA2575">
        <v>2</v>
      </c>
    </row>
    <row r="2576" spans="1:53" x14ac:dyDescent="0.25">
      <c r="A2576">
        <v>145</v>
      </c>
      <c r="B2576" t="s">
        <v>66</v>
      </c>
      <c r="C2576" t="s">
        <v>976</v>
      </c>
      <c r="D2576"/>
      <c r="E2576">
        <v>1</v>
      </c>
      <c r="F2576">
        <v>4</v>
      </c>
      <c r="G2576">
        <v>3</v>
      </c>
      <c r="H2576">
        <v>1</v>
      </c>
      <c r="I2576">
        <v>0</v>
      </c>
      <c r="J2576">
        <v>0</v>
      </c>
      <c r="K2576">
        <v>0</v>
      </c>
      <c r="L2576">
        <v>0</v>
      </c>
      <c r="M2576"/>
      <c r="O2576" s="101">
        <f>IF(ISBLANK(C2576),O2575,IF(COUNTIF(C$2:C2576,C2576)&gt;1,O2575,1+MAX(O2575,0)))</f>
        <v>64</v>
      </c>
      <c r="P2576" s="45">
        <f t="shared" si="880"/>
        <v>37</v>
      </c>
      <c r="Q2576" s="33" t="str">
        <f t="shared" si="881"/>
        <v/>
      </c>
      <c r="R2576" s="33">
        <f t="shared" si="882"/>
        <v>12</v>
      </c>
      <c r="S2576" s="33" t="str">
        <f t="shared" si="883"/>
        <v>145_12</v>
      </c>
      <c r="T2576" s="35" t="str">
        <f t="shared" si="884"/>
        <v>145PM</v>
      </c>
      <c r="U2576" s="35" t="str">
        <f t="shared" si="885"/>
        <v>145PMEW</v>
      </c>
      <c r="V2576" s="35" t="str">
        <f t="shared" si="901"/>
        <v>2L</v>
      </c>
      <c r="W2576" s="35" t="str">
        <f t="shared" si="894"/>
        <v>145PM2L143</v>
      </c>
      <c r="X2576" s="388">
        <f t="shared" si="895"/>
        <v>0</v>
      </c>
      <c r="Y2576" s="388">
        <f t="shared" si="896"/>
        <v>0</v>
      </c>
      <c r="Z2576" s="280" t="str">
        <f t="shared" si="887"/>
        <v/>
      </c>
      <c r="AA2576" s="280" t="str">
        <f t="shared" si="888"/>
        <v/>
      </c>
      <c r="AB2576" s="389" t="str">
        <f t="shared" si="897"/>
        <v/>
      </c>
      <c r="AC2576" s="389" t="str">
        <f t="shared" si="898"/>
        <v/>
      </c>
      <c r="AD2576" s="390" t="str">
        <f t="shared" si="889"/>
        <v/>
      </c>
      <c r="AE2576" s="282">
        <f t="shared" si="890"/>
        <v>0</v>
      </c>
      <c r="AF2576" s="359">
        <f t="shared" si="891"/>
        <v>0</v>
      </c>
      <c r="AG2576" s="280">
        <f t="shared" si="892"/>
        <v>0</v>
      </c>
      <c r="AH2576" s="280">
        <f t="shared" si="886"/>
        <v>0</v>
      </c>
      <c r="AI2576" s="280">
        <f>IF(ISBLANK(T2576),AI2575,IF(COUNTIF(T$2:T2576,T2576)&gt;1,AI2575,1+MAX(AI2575,0)))</f>
        <v>70</v>
      </c>
      <c r="AL2576" s="391" t="str">
        <f t="shared" si="899"/>
        <v/>
      </c>
      <c r="AM2576" s="391" t="str">
        <f t="shared" si="900"/>
        <v/>
      </c>
      <c r="AO2576" s="310" t="str">
        <f t="shared" si="893"/>
        <v/>
      </c>
      <c r="AP2576" s="310">
        <f>SUM(AO$1:AO2576)</f>
        <v>0</v>
      </c>
      <c r="AQ2576" s="310">
        <f>SUM(AK$2:AK2576)</f>
        <v>18</v>
      </c>
      <c r="AR2576" s="310">
        <f>COUNTA(AJ$2:AJ2576)</f>
        <v>18</v>
      </c>
      <c r="AS2576" s="312"/>
      <c r="AT2576" s="312"/>
      <c r="AU2576" s="312"/>
      <c r="AV2576" s="312"/>
      <c r="AW2576" s="312"/>
      <c r="AZ2576">
        <v>0</v>
      </c>
      <c r="BA2576">
        <v>0</v>
      </c>
    </row>
    <row r="2577" spans="1:53" x14ac:dyDescent="0.25">
      <c r="A2577">
        <v>145</v>
      </c>
      <c r="B2577" t="s">
        <v>66</v>
      </c>
      <c r="C2577" t="s">
        <v>976</v>
      </c>
      <c r="D2577"/>
      <c r="E2577">
        <v>1</v>
      </c>
      <c r="F2577">
        <v>4</v>
      </c>
      <c r="G2577">
        <v>4</v>
      </c>
      <c r="H2577">
        <v>0</v>
      </c>
      <c r="I2577">
        <v>0</v>
      </c>
      <c r="J2577">
        <v>0</v>
      </c>
      <c r="K2577">
        <v>0</v>
      </c>
      <c r="L2577">
        <v>0</v>
      </c>
      <c r="M2577"/>
      <c r="O2577" s="101">
        <f>IF(ISBLANK(C2577),O2576,IF(COUNTIF(C$2:C2577,C2577)&gt;1,O2576,1+MAX(O2576,0)))</f>
        <v>64</v>
      </c>
      <c r="P2577" s="45">
        <f t="shared" si="880"/>
        <v>37</v>
      </c>
      <c r="Q2577" s="33" t="str">
        <f t="shared" si="881"/>
        <v/>
      </c>
      <c r="R2577" s="33">
        <f t="shared" si="882"/>
        <v>12</v>
      </c>
      <c r="S2577" s="33" t="str">
        <f t="shared" si="883"/>
        <v>145_12</v>
      </c>
      <c r="T2577" s="35" t="str">
        <f t="shared" si="884"/>
        <v>145PM</v>
      </c>
      <c r="U2577" s="35" t="str">
        <f t="shared" si="885"/>
        <v>145PMEW</v>
      </c>
      <c r="V2577" s="35" t="str">
        <f t="shared" si="901"/>
        <v>2L</v>
      </c>
      <c r="W2577" s="35" t="str">
        <f t="shared" si="894"/>
        <v>145PM2L144</v>
      </c>
      <c r="X2577" s="388">
        <f t="shared" si="895"/>
        <v>0</v>
      </c>
      <c r="Y2577" s="388">
        <f t="shared" si="896"/>
        <v>0</v>
      </c>
      <c r="Z2577" s="280" t="str">
        <f t="shared" si="887"/>
        <v/>
      </c>
      <c r="AA2577" s="280" t="str">
        <f t="shared" si="888"/>
        <v/>
      </c>
      <c r="AB2577" s="389" t="str">
        <f t="shared" si="897"/>
        <v/>
      </c>
      <c r="AC2577" s="389" t="str">
        <f t="shared" si="898"/>
        <v/>
      </c>
      <c r="AD2577" s="390" t="str">
        <f t="shared" si="889"/>
        <v/>
      </c>
      <c r="AE2577" s="282">
        <f t="shared" si="890"/>
        <v>0</v>
      </c>
      <c r="AF2577" s="359">
        <f t="shared" si="891"/>
        <v>0</v>
      </c>
      <c r="AG2577" s="280">
        <f t="shared" si="892"/>
        <v>0</v>
      </c>
      <c r="AH2577" s="280">
        <f t="shared" si="886"/>
        <v>0</v>
      </c>
      <c r="AI2577" s="280">
        <f>IF(ISBLANK(T2577),AI2576,IF(COUNTIF(T$2:T2577,T2577)&gt;1,AI2576,1+MAX(AI2576,0)))</f>
        <v>70</v>
      </c>
      <c r="AL2577" s="391" t="str">
        <f t="shared" si="899"/>
        <v/>
      </c>
      <c r="AM2577" s="391" t="str">
        <f t="shared" si="900"/>
        <v/>
      </c>
      <c r="AO2577" s="310" t="str">
        <f t="shared" si="893"/>
        <v/>
      </c>
      <c r="AP2577" s="310">
        <f>SUM(AO$1:AO2577)</f>
        <v>0</v>
      </c>
      <c r="AQ2577" s="310">
        <f>SUM(AK$2:AK2577)</f>
        <v>18</v>
      </c>
      <c r="AR2577" s="310">
        <f>COUNTA(AJ$2:AJ2577)</f>
        <v>18</v>
      </c>
      <c r="AS2577" s="312"/>
      <c r="AT2577" s="312"/>
      <c r="AU2577" s="312"/>
      <c r="AV2577" s="312"/>
      <c r="AW2577" s="312"/>
      <c r="AZ2577">
        <v>0</v>
      </c>
      <c r="BA2577">
        <v>0</v>
      </c>
    </row>
    <row r="2578" spans="1:53" x14ac:dyDescent="0.25">
      <c r="A2578">
        <v>145</v>
      </c>
      <c r="B2578" t="s">
        <v>66</v>
      </c>
      <c r="C2578" t="s">
        <v>976</v>
      </c>
      <c r="D2578"/>
      <c r="E2578">
        <v>2</v>
      </c>
      <c r="F2578">
        <v>1</v>
      </c>
      <c r="G2578">
        <v>1</v>
      </c>
      <c r="H2578">
        <v>1</v>
      </c>
      <c r="I2578">
        <v>0</v>
      </c>
      <c r="J2578">
        <v>0</v>
      </c>
      <c r="K2578">
        <v>0</v>
      </c>
      <c r="L2578">
        <v>0</v>
      </c>
      <c r="M2578"/>
      <c r="O2578" s="101">
        <f>IF(ISBLANK(C2578),O2577,IF(COUNTIF(C$2:C2578,C2578)&gt;1,O2577,1+MAX(O2577,0)))</f>
        <v>64</v>
      </c>
      <c r="P2578" s="45">
        <f t="shared" si="880"/>
        <v>37</v>
      </c>
      <c r="Q2578" s="33" t="str">
        <f t="shared" si="881"/>
        <v/>
      </c>
      <c r="R2578" s="33">
        <f t="shared" si="882"/>
        <v>13</v>
      </c>
      <c r="S2578" s="33" t="str">
        <f t="shared" si="883"/>
        <v>145_13</v>
      </c>
      <c r="T2578" s="35" t="str">
        <f t="shared" si="884"/>
        <v>145PM</v>
      </c>
      <c r="U2578" s="35" t="str">
        <f t="shared" si="885"/>
        <v>145PMNS</v>
      </c>
      <c r="V2578" s="35" t="str">
        <f t="shared" si="901"/>
        <v>2L</v>
      </c>
      <c r="W2578" s="35" t="str">
        <f t="shared" si="894"/>
        <v>145PM2L211</v>
      </c>
      <c r="X2578" s="388">
        <f t="shared" si="895"/>
        <v>0</v>
      </c>
      <c r="Y2578" s="388">
        <f t="shared" si="896"/>
        <v>0</v>
      </c>
      <c r="Z2578" s="280" t="str">
        <f t="shared" si="887"/>
        <v/>
      </c>
      <c r="AA2578" s="280" t="str">
        <f t="shared" si="888"/>
        <v/>
      </c>
      <c r="AB2578" s="389" t="str">
        <f t="shared" si="897"/>
        <v/>
      </c>
      <c r="AC2578" s="389" t="str">
        <f t="shared" si="898"/>
        <v/>
      </c>
      <c r="AD2578" s="390" t="str">
        <f t="shared" si="889"/>
        <v/>
      </c>
      <c r="AE2578" s="282">
        <f t="shared" si="890"/>
        <v>0</v>
      </c>
      <c r="AF2578" s="359">
        <f t="shared" si="891"/>
        <v>0</v>
      </c>
      <c r="AG2578" s="280">
        <f t="shared" si="892"/>
        <v>0</v>
      </c>
      <c r="AH2578" s="280">
        <f t="shared" si="886"/>
        <v>0</v>
      </c>
      <c r="AI2578" s="280">
        <f>IF(ISBLANK(T2578),AI2577,IF(COUNTIF(T$2:T2578,T2578)&gt;1,AI2577,1+MAX(AI2577,0)))</f>
        <v>70</v>
      </c>
      <c r="AL2578" s="391" t="str">
        <f t="shared" si="899"/>
        <v/>
      </c>
      <c r="AM2578" s="391" t="str">
        <f t="shared" si="900"/>
        <v/>
      </c>
      <c r="AO2578" s="310" t="str">
        <f t="shared" si="893"/>
        <v/>
      </c>
      <c r="AP2578" s="310">
        <f>SUM(AO$1:AO2578)</f>
        <v>0</v>
      </c>
      <c r="AQ2578" s="310">
        <f>SUM(AK$2:AK2578)</f>
        <v>18</v>
      </c>
      <c r="AR2578" s="310">
        <f>COUNTA(AJ$2:AJ2578)</f>
        <v>18</v>
      </c>
      <c r="AS2578" s="312"/>
      <c r="AT2578" s="312"/>
      <c r="AU2578" s="312"/>
      <c r="AV2578" s="312"/>
      <c r="AW2578" s="312"/>
      <c r="AZ2578">
        <v>0</v>
      </c>
      <c r="BA2578">
        <v>0</v>
      </c>
    </row>
    <row r="2579" spans="1:53" x14ac:dyDescent="0.25">
      <c r="A2579">
        <v>145</v>
      </c>
      <c r="B2579" t="s">
        <v>66</v>
      </c>
      <c r="C2579" t="s">
        <v>976</v>
      </c>
      <c r="D2579"/>
      <c r="E2579">
        <v>2</v>
      </c>
      <c r="F2579">
        <v>1</v>
      </c>
      <c r="G2579">
        <v>2</v>
      </c>
      <c r="H2579">
        <v>4</v>
      </c>
      <c r="I2579">
        <v>2</v>
      </c>
      <c r="J2579">
        <v>0</v>
      </c>
      <c r="K2579">
        <v>1</v>
      </c>
      <c r="L2579">
        <v>4</v>
      </c>
      <c r="M2579"/>
      <c r="O2579" s="101">
        <f>IF(ISBLANK(C2579),O2578,IF(COUNTIF(C$2:C2579,C2579)&gt;1,O2578,1+MAX(O2578,0)))</f>
        <v>64</v>
      </c>
      <c r="P2579" s="45">
        <f t="shared" si="880"/>
        <v>37</v>
      </c>
      <c r="Q2579" s="33" t="str">
        <f t="shared" si="881"/>
        <v/>
      </c>
      <c r="R2579" s="33">
        <f t="shared" si="882"/>
        <v>13</v>
      </c>
      <c r="S2579" s="33" t="str">
        <f t="shared" si="883"/>
        <v>145_13</v>
      </c>
      <c r="T2579" s="35" t="str">
        <f t="shared" si="884"/>
        <v>145PM</v>
      </c>
      <c r="U2579" s="35" t="str">
        <f t="shared" si="885"/>
        <v>145PMNS</v>
      </c>
      <c r="V2579" s="35" t="str">
        <f t="shared" si="901"/>
        <v>2L</v>
      </c>
      <c r="W2579" s="35" t="str">
        <f t="shared" si="894"/>
        <v>145PM2L212</v>
      </c>
      <c r="X2579" s="388">
        <f t="shared" si="895"/>
        <v>1</v>
      </c>
      <c r="Y2579" s="388">
        <f t="shared" si="896"/>
        <v>4</v>
      </c>
      <c r="Z2579" s="280" t="str">
        <f t="shared" si="887"/>
        <v/>
      </c>
      <c r="AA2579" s="280" t="str">
        <f t="shared" si="888"/>
        <v/>
      </c>
      <c r="AB2579" s="389" t="str">
        <f t="shared" si="897"/>
        <v/>
      </c>
      <c r="AC2579" s="389" t="str">
        <f t="shared" si="898"/>
        <v/>
      </c>
      <c r="AD2579" s="390" t="str">
        <f t="shared" si="889"/>
        <v/>
      </c>
      <c r="AE2579" s="282">
        <f t="shared" si="890"/>
        <v>0</v>
      </c>
      <c r="AF2579" s="359">
        <f t="shared" si="891"/>
        <v>0</v>
      </c>
      <c r="AG2579" s="280">
        <f t="shared" si="892"/>
        <v>0</v>
      </c>
      <c r="AH2579" s="280">
        <f t="shared" si="886"/>
        <v>0</v>
      </c>
      <c r="AI2579" s="280">
        <f>IF(ISBLANK(T2579),AI2578,IF(COUNTIF(T$2:T2579,T2579)&gt;1,AI2578,1+MAX(AI2578,0)))</f>
        <v>70</v>
      </c>
      <c r="AL2579" s="391" t="str">
        <f t="shared" si="899"/>
        <v/>
      </c>
      <c r="AM2579" s="391" t="str">
        <f t="shared" si="900"/>
        <v/>
      </c>
      <c r="AO2579" s="310" t="str">
        <f t="shared" si="893"/>
        <v/>
      </c>
      <c r="AP2579" s="310">
        <f>SUM(AO$1:AO2579)</f>
        <v>0</v>
      </c>
      <c r="AQ2579" s="310">
        <f>SUM(AK$2:AK2579)</f>
        <v>18</v>
      </c>
      <c r="AR2579" s="310">
        <f>COUNTA(AJ$2:AJ2579)</f>
        <v>18</v>
      </c>
      <c r="AS2579" s="312"/>
      <c r="AT2579" s="312"/>
      <c r="AU2579" s="312"/>
      <c r="AV2579" s="312"/>
      <c r="AW2579" s="312"/>
      <c r="AZ2579">
        <v>1</v>
      </c>
      <c r="BA2579">
        <v>4</v>
      </c>
    </row>
    <row r="2580" spans="1:53" x14ac:dyDescent="0.25">
      <c r="A2580">
        <v>145</v>
      </c>
      <c r="B2580" t="s">
        <v>66</v>
      </c>
      <c r="C2580" t="s">
        <v>976</v>
      </c>
      <c r="D2580"/>
      <c r="E2580">
        <v>2</v>
      </c>
      <c r="F2580">
        <v>1</v>
      </c>
      <c r="G2580">
        <v>3</v>
      </c>
      <c r="H2580">
        <v>1</v>
      </c>
      <c r="I2580">
        <v>0</v>
      </c>
      <c r="J2580">
        <v>1</v>
      </c>
      <c r="K2580">
        <v>0</v>
      </c>
      <c r="L2580">
        <v>0</v>
      </c>
      <c r="M2580"/>
      <c r="O2580" s="101">
        <f>IF(ISBLANK(C2580),O2579,IF(COUNTIF(C$2:C2580,C2580)&gt;1,O2579,1+MAX(O2579,0)))</f>
        <v>64</v>
      </c>
      <c r="P2580" s="45">
        <f t="shared" si="880"/>
        <v>37</v>
      </c>
      <c r="Q2580" s="33" t="str">
        <f t="shared" si="881"/>
        <v/>
      </c>
      <c r="R2580" s="33">
        <f t="shared" si="882"/>
        <v>13</v>
      </c>
      <c r="S2580" s="33" t="str">
        <f t="shared" si="883"/>
        <v>145_13</v>
      </c>
      <c r="T2580" s="35" t="str">
        <f t="shared" si="884"/>
        <v>145PM</v>
      </c>
      <c r="U2580" s="35" t="str">
        <f t="shared" si="885"/>
        <v>145PMEW</v>
      </c>
      <c r="V2580" s="35" t="str">
        <f t="shared" si="901"/>
        <v>2L</v>
      </c>
      <c r="W2580" s="35" t="str">
        <f t="shared" si="894"/>
        <v>145PM2L213</v>
      </c>
      <c r="X2580" s="388">
        <f t="shared" si="895"/>
        <v>0</v>
      </c>
      <c r="Y2580" s="388">
        <f t="shared" si="896"/>
        <v>0</v>
      </c>
      <c r="Z2580" s="280" t="str">
        <f t="shared" si="887"/>
        <v/>
      </c>
      <c r="AA2580" s="280" t="str">
        <f t="shared" si="888"/>
        <v/>
      </c>
      <c r="AB2580" s="389" t="str">
        <f t="shared" si="897"/>
        <v/>
      </c>
      <c r="AC2580" s="389" t="str">
        <f t="shared" si="898"/>
        <v/>
      </c>
      <c r="AD2580" s="390" t="str">
        <f t="shared" si="889"/>
        <v/>
      </c>
      <c r="AE2580" s="282">
        <f t="shared" si="890"/>
        <v>0</v>
      </c>
      <c r="AF2580" s="359">
        <f t="shared" si="891"/>
        <v>0</v>
      </c>
      <c r="AG2580" s="280">
        <f t="shared" si="892"/>
        <v>0</v>
      </c>
      <c r="AH2580" s="280">
        <f t="shared" si="886"/>
        <v>0</v>
      </c>
      <c r="AI2580" s="280">
        <f>IF(ISBLANK(T2580),AI2579,IF(COUNTIF(T$2:T2580,T2580)&gt;1,AI2579,1+MAX(AI2579,0)))</f>
        <v>70</v>
      </c>
      <c r="AL2580" s="391" t="str">
        <f t="shared" si="899"/>
        <v/>
      </c>
      <c r="AM2580" s="391" t="str">
        <f t="shared" si="900"/>
        <v/>
      </c>
      <c r="AO2580" s="310" t="str">
        <f t="shared" si="893"/>
        <v/>
      </c>
      <c r="AP2580" s="310">
        <f>SUM(AO$1:AO2580)</f>
        <v>0</v>
      </c>
      <c r="AQ2580" s="310">
        <f>SUM(AK$2:AK2580)</f>
        <v>18</v>
      </c>
      <c r="AR2580" s="310">
        <f>COUNTA(AJ$2:AJ2580)</f>
        <v>18</v>
      </c>
      <c r="AS2580" s="312"/>
      <c r="AT2580" s="312"/>
      <c r="AU2580" s="312"/>
      <c r="AV2580" s="312"/>
      <c r="AW2580" s="312"/>
      <c r="AZ2580">
        <v>0</v>
      </c>
      <c r="BA2580">
        <v>0</v>
      </c>
    </row>
    <row r="2581" spans="1:53" x14ac:dyDescent="0.25">
      <c r="A2581">
        <v>145</v>
      </c>
      <c r="B2581" t="s">
        <v>66</v>
      </c>
      <c r="C2581" t="s">
        <v>976</v>
      </c>
      <c r="D2581"/>
      <c r="E2581">
        <v>2</v>
      </c>
      <c r="F2581">
        <v>1</v>
      </c>
      <c r="G2581">
        <v>4</v>
      </c>
      <c r="H2581">
        <v>1</v>
      </c>
      <c r="I2581">
        <v>0</v>
      </c>
      <c r="J2581">
        <v>0</v>
      </c>
      <c r="K2581">
        <v>0</v>
      </c>
      <c r="L2581">
        <v>0</v>
      </c>
      <c r="M2581"/>
      <c r="O2581" s="101">
        <f>IF(ISBLANK(C2581),O2580,IF(COUNTIF(C$2:C2581,C2581)&gt;1,O2580,1+MAX(O2580,0)))</f>
        <v>64</v>
      </c>
      <c r="P2581" s="45">
        <f t="shared" si="880"/>
        <v>37</v>
      </c>
      <c r="Q2581" s="33" t="str">
        <f t="shared" si="881"/>
        <v/>
      </c>
      <c r="R2581" s="33">
        <f t="shared" si="882"/>
        <v>13</v>
      </c>
      <c r="S2581" s="33" t="str">
        <f t="shared" si="883"/>
        <v>145_13</v>
      </c>
      <c r="T2581" s="35" t="str">
        <f t="shared" si="884"/>
        <v>145PM</v>
      </c>
      <c r="U2581" s="35" t="str">
        <f t="shared" si="885"/>
        <v>145PMEW</v>
      </c>
      <c r="V2581" s="35" t="str">
        <f t="shared" si="901"/>
        <v>2L</v>
      </c>
      <c r="W2581" s="35" t="str">
        <f t="shared" si="894"/>
        <v>145PM2L214</v>
      </c>
      <c r="X2581" s="388">
        <f t="shared" si="895"/>
        <v>0</v>
      </c>
      <c r="Y2581" s="388">
        <f t="shared" si="896"/>
        <v>0</v>
      </c>
      <c r="Z2581" s="280" t="str">
        <f t="shared" si="887"/>
        <v/>
      </c>
      <c r="AA2581" s="280" t="str">
        <f t="shared" si="888"/>
        <v/>
      </c>
      <c r="AB2581" s="389" t="str">
        <f t="shared" si="897"/>
        <v/>
      </c>
      <c r="AC2581" s="389" t="str">
        <f t="shared" si="898"/>
        <v/>
      </c>
      <c r="AD2581" s="390" t="str">
        <f t="shared" si="889"/>
        <v/>
      </c>
      <c r="AE2581" s="282">
        <f t="shared" si="890"/>
        <v>0</v>
      </c>
      <c r="AF2581" s="359">
        <f t="shared" si="891"/>
        <v>0</v>
      </c>
      <c r="AG2581" s="280">
        <f t="shared" si="892"/>
        <v>0</v>
      </c>
      <c r="AH2581" s="280">
        <f t="shared" si="886"/>
        <v>0</v>
      </c>
      <c r="AI2581" s="280">
        <f>IF(ISBLANK(T2581),AI2580,IF(COUNTIF(T$2:T2581,T2581)&gt;1,AI2580,1+MAX(AI2580,0)))</f>
        <v>70</v>
      </c>
      <c r="AL2581" s="391" t="str">
        <f t="shared" si="899"/>
        <v/>
      </c>
      <c r="AM2581" s="391" t="str">
        <f t="shared" si="900"/>
        <v/>
      </c>
      <c r="AO2581" s="310" t="str">
        <f t="shared" si="893"/>
        <v/>
      </c>
      <c r="AP2581" s="310">
        <f>SUM(AO$1:AO2581)</f>
        <v>0</v>
      </c>
      <c r="AQ2581" s="310">
        <f>SUM(AK$2:AK2581)</f>
        <v>18</v>
      </c>
      <c r="AR2581" s="310">
        <f>COUNTA(AJ$2:AJ2581)</f>
        <v>18</v>
      </c>
      <c r="AS2581" s="312"/>
      <c r="AT2581" s="312"/>
      <c r="AU2581" s="312"/>
      <c r="AV2581" s="312"/>
      <c r="AW2581" s="312"/>
      <c r="AZ2581">
        <v>0</v>
      </c>
      <c r="BA2581">
        <v>0</v>
      </c>
    </row>
    <row r="2582" spans="1:53" x14ac:dyDescent="0.25">
      <c r="A2582">
        <v>145</v>
      </c>
      <c r="B2582" t="s">
        <v>66</v>
      </c>
      <c r="C2582" t="s">
        <v>976</v>
      </c>
      <c r="D2582"/>
      <c r="E2582">
        <v>2</v>
      </c>
      <c r="F2582">
        <v>2</v>
      </c>
      <c r="G2582">
        <v>1</v>
      </c>
      <c r="H2582">
        <v>1</v>
      </c>
      <c r="I2582">
        <v>0</v>
      </c>
      <c r="J2582">
        <v>0</v>
      </c>
      <c r="K2582">
        <v>0</v>
      </c>
      <c r="L2582">
        <v>0</v>
      </c>
      <c r="M2582"/>
      <c r="O2582" s="101">
        <f>IF(ISBLANK(C2582),O2581,IF(COUNTIF(C$2:C2582,C2582)&gt;1,O2581,1+MAX(O2581,0)))</f>
        <v>64</v>
      </c>
      <c r="P2582" s="45">
        <f t="shared" si="880"/>
        <v>37</v>
      </c>
      <c r="Q2582" s="33" t="str">
        <f t="shared" si="881"/>
        <v/>
      </c>
      <c r="R2582" s="33">
        <f t="shared" si="882"/>
        <v>14</v>
      </c>
      <c r="S2582" s="33" t="str">
        <f t="shared" si="883"/>
        <v>145_14</v>
      </c>
      <c r="T2582" s="35" t="str">
        <f t="shared" si="884"/>
        <v>145PM</v>
      </c>
      <c r="U2582" s="35" t="str">
        <f t="shared" si="885"/>
        <v>145PMNS</v>
      </c>
      <c r="V2582" s="35" t="str">
        <f t="shared" si="901"/>
        <v>2L</v>
      </c>
      <c r="W2582" s="35" t="str">
        <f t="shared" si="894"/>
        <v>145PM2L221</v>
      </c>
      <c r="X2582" s="388">
        <f t="shared" si="895"/>
        <v>0</v>
      </c>
      <c r="Y2582" s="388">
        <f t="shared" si="896"/>
        <v>0</v>
      </c>
      <c r="Z2582" s="280" t="str">
        <f t="shared" si="887"/>
        <v/>
      </c>
      <c r="AA2582" s="280" t="str">
        <f t="shared" si="888"/>
        <v/>
      </c>
      <c r="AB2582" s="389" t="str">
        <f t="shared" si="897"/>
        <v/>
      </c>
      <c r="AC2582" s="389" t="str">
        <f t="shared" si="898"/>
        <v/>
      </c>
      <c r="AD2582" s="390" t="str">
        <f t="shared" si="889"/>
        <v/>
      </c>
      <c r="AE2582" s="282">
        <f t="shared" si="890"/>
        <v>0</v>
      </c>
      <c r="AF2582" s="359">
        <f t="shared" si="891"/>
        <v>0</v>
      </c>
      <c r="AG2582" s="280">
        <f t="shared" si="892"/>
        <v>0</v>
      </c>
      <c r="AH2582" s="280">
        <f t="shared" si="886"/>
        <v>0</v>
      </c>
      <c r="AI2582" s="280">
        <f>IF(ISBLANK(T2582),AI2581,IF(COUNTIF(T$2:T2582,T2582)&gt;1,AI2581,1+MAX(AI2581,0)))</f>
        <v>70</v>
      </c>
      <c r="AL2582" s="391" t="str">
        <f t="shared" si="899"/>
        <v/>
      </c>
      <c r="AM2582" s="391" t="str">
        <f t="shared" si="900"/>
        <v/>
      </c>
      <c r="AO2582" s="310" t="str">
        <f t="shared" si="893"/>
        <v/>
      </c>
      <c r="AP2582" s="310">
        <f>SUM(AO$1:AO2582)</f>
        <v>0</v>
      </c>
      <c r="AQ2582" s="310">
        <f>SUM(AK$2:AK2582)</f>
        <v>18</v>
      </c>
      <c r="AR2582" s="310">
        <f>COUNTA(AJ$2:AJ2582)</f>
        <v>18</v>
      </c>
      <c r="AS2582" s="312"/>
      <c r="AT2582" s="312"/>
      <c r="AU2582" s="312"/>
      <c r="AV2582" s="312"/>
      <c r="AW2582" s="312"/>
      <c r="AZ2582">
        <v>0</v>
      </c>
      <c r="BA2582">
        <v>0</v>
      </c>
    </row>
    <row r="2583" spans="1:53" x14ac:dyDescent="0.25">
      <c r="A2583">
        <v>145</v>
      </c>
      <c r="B2583" t="s">
        <v>66</v>
      </c>
      <c r="C2583" t="s">
        <v>976</v>
      </c>
      <c r="D2583"/>
      <c r="E2583">
        <v>2</v>
      </c>
      <c r="F2583">
        <v>2</v>
      </c>
      <c r="G2583">
        <v>2</v>
      </c>
      <c r="H2583">
        <v>2</v>
      </c>
      <c r="I2583">
        <v>1</v>
      </c>
      <c r="J2583">
        <v>1</v>
      </c>
      <c r="K2583">
        <v>0</v>
      </c>
      <c r="L2583">
        <v>1</v>
      </c>
      <c r="M2583"/>
      <c r="O2583" s="101">
        <f>IF(ISBLANK(C2583),O2582,IF(COUNTIF(C$2:C2583,C2583)&gt;1,O2582,1+MAX(O2582,0)))</f>
        <v>64</v>
      </c>
      <c r="P2583" s="45">
        <f t="shared" si="880"/>
        <v>37</v>
      </c>
      <c r="Q2583" s="33" t="str">
        <f t="shared" si="881"/>
        <v/>
      </c>
      <c r="R2583" s="33">
        <f t="shared" si="882"/>
        <v>14</v>
      </c>
      <c r="S2583" s="33" t="str">
        <f t="shared" si="883"/>
        <v>145_14</v>
      </c>
      <c r="T2583" s="35" t="str">
        <f t="shared" si="884"/>
        <v>145PM</v>
      </c>
      <c r="U2583" s="35" t="str">
        <f t="shared" si="885"/>
        <v>145PMNS</v>
      </c>
      <c r="V2583" s="35" t="str">
        <f t="shared" si="901"/>
        <v>2L</v>
      </c>
      <c r="W2583" s="35" t="str">
        <f t="shared" si="894"/>
        <v>145PM2L222</v>
      </c>
      <c r="X2583" s="388">
        <f t="shared" si="895"/>
        <v>0</v>
      </c>
      <c r="Y2583" s="388">
        <f t="shared" si="896"/>
        <v>1</v>
      </c>
      <c r="Z2583" s="280" t="str">
        <f t="shared" si="887"/>
        <v/>
      </c>
      <c r="AA2583" s="280" t="str">
        <f t="shared" si="888"/>
        <v/>
      </c>
      <c r="AB2583" s="389" t="str">
        <f t="shared" si="897"/>
        <v/>
      </c>
      <c r="AC2583" s="389" t="str">
        <f t="shared" si="898"/>
        <v/>
      </c>
      <c r="AD2583" s="390" t="str">
        <f t="shared" si="889"/>
        <v/>
      </c>
      <c r="AE2583" s="282">
        <f t="shared" si="890"/>
        <v>0</v>
      </c>
      <c r="AF2583" s="359">
        <f t="shared" si="891"/>
        <v>0</v>
      </c>
      <c r="AG2583" s="280">
        <f t="shared" si="892"/>
        <v>0</v>
      </c>
      <c r="AH2583" s="280">
        <f t="shared" si="886"/>
        <v>0</v>
      </c>
      <c r="AI2583" s="280">
        <f>IF(ISBLANK(T2583),AI2582,IF(COUNTIF(T$2:T2583,T2583)&gt;1,AI2582,1+MAX(AI2582,0)))</f>
        <v>70</v>
      </c>
      <c r="AL2583" s="391" t="str">
        <f t="shared" si="899"/>
        <v/>
      </c>
      <c r="AM2583" s="391" t="str">
        <f t="shared" si="900"/>
        <v/>
      </c>
      <c r="AO2583" s="310" t="str">
        <f t="shared" si="893"/>
        <v/>
      </c>
      <c r="AP2583" s="310">
        <f>SUM(AO$1:AO2583)</f>
        <v>0</v>
      </c>
      <c r="AQ2583" s="310">
        <f>SUM(AK$2:AK2583)</f>
        <v>18</v>
      </c>
      <c r="AR2583" s="310">
        <f>COUNTA(AJ$2:AJ2583)</f>
        <v>18</v>
      </c>
      <c r="AS2583" s="312"/>
      <c r="AT2583" s="312"/>
      <c r="AU2583" s="312"/>
      <c r="AV2583" s="312"/>
      <c r="AW2583" s="312"/>
      <c r="AZ2583">
        <v>0</v>
      </c>
      <c r="BA2583">
        <v>1</v>
      </c>
    </row>
    <row r="2584" spans="1:53" x14ac:dyDescent="0.25">
      <c r="A2584">
        <v>145</v>
      </c>
      <c r="B2584" t="s">
        <v>66</v>
      </c>
      <c r="C2584" t="s">
        <v>976</v>
      </c>
      <c r="D2584"/>
      <c r="E2584">
        <v>2</v>
      </c>
      <c r="F2584">
        <v>2</v>
      </c>
      <c r="G2584">
        <v>3</v>
      </c>
      <c r="H2584">
        <v>0</v>
      </c>
      <c r="I2584">
        <v>0</v>
      </c>
      <c r="J2584">
        <v>0</v>
      </c>
      <c r="K2584">
        <v>0</v>
      </c>
      <c r="L2584">
        <v>0</v>
      </c>
      <c r="M2584"/>
      <c r="O2584" s="101">
        <f>IF(ISBLANK(C2584),O2583,IF(COUNTIF(C$2:C2584,C2584)&gt;1,O2583,1+MAX(O2583,0)))</f>
        <v>64</v>
      </c>
      <c r="P2584" s="45">
        <f t="shared" si="880"/>
        <v>37</v>
      </c>
      <c r="Q2584" s="33" t="str">
        <f t="shared" si="881"/>
        <v/>
      </c>
      <c r="R2584" s="33">
        <f t="shared" si="882"/>
        <v>14</v>
      </c>
      <c r="S2584" s="33" t="str">
        <f t="shared" si="883"/>
        <v>145_14</v>
      </c>
      <c r="T2584" s="35" t="str">
        <f t="shared" si="884"/>
        <v>145PM</v>
      </c>
      <c r="U2584" s="35" t="str">
        <f t="shared" si="885"/>
        <v>145PMEW</v>
      </c>
      <c r="V2584" s="35" t="str">
        <f t="shared" si="901"/>
        <v>2L</v>
      </c>
      <c r="W2584" s="35" t="str">
        <f t="shared" si="894"/>
        <v>145PM2L223</v>
      </c>
      <c r="X2584" s="388">
        <f t="shared" si="895"/>
        <v>0</v>
      </c>
      <c r="Y2584" s="388">
        <f t="shared" si="896"/>
        <v>0</v>
      </c>
      <c r="Z2584" s="280" t="str">
        <f t="shared" si="887"/>
        <v/>
      </c>
      <c r="AA2584" s="280" t="str">
        <f t="shared" si="888"/>
        <v/>
      </c>
      <c r="AB2584" s="389" t="str">
        <f t="shared" si="897"/>
        <v/>
      </c>
      <c r="AC2584" s="389" t="str">
        <f t="shared" si="898"/>
        <v/>
      </c>
      <c r="AD2584" s="390" t="str">
        <f t="shared" si="889"/>
        <v/>
      </c>
      <c r="AE2584" s="282">
        <f t="shared" si="890"/>
        <v>0</v>
      </c>
      <c r="AF2584" s="359">
        <f t="shared" si="891"/>
        <v>0</v>
      </c>
      <c r="AG2584" s="280">
        <f t="shared" si="892"/>
        <v>0</v>
      </c>
      <c r="AH2584" s="280">
        <f t="shared" si="886"/>
        <v>0</v>
      </c>
      <c r="AI2584" s="280">
        <f>IF(ISBLANK(T2584),AI2583,IF(COUNTIF(T$2:T2584,T2584)&gt;1,AI2583,1+MAX(AI2583,0)))</f>
        <v>70</v>
      </c>
      <c r="AL2584" s="391" t="str">
        <f t="shared" si="899"/>
        <v/>
      </c>
      <c r="AM2584" s="391" t="str">
        <f t="shared" si="900"/>
        <v/>
      </c>
      <c r="AO2584" s="310" t="str">
        <f t="shared" si="893"/>
        <v/>
      </c>
      <c r="AP2584" s="310">
        <f>SUM(AO$1:AO2584)</f>
        <v>0</v>
      </c>
      <c r="AQ2584" s="310">
        <f>SUM(AK$2:AK2584)</f>
        <v>18</v>
      </c>
      <c r="AR2584" s="310">
        <f>COUNTA(AJ$2:AJ2584)</f>
        <v>18</v>
      </c>
      <c r="AS2584" s="312"/>
      <c r="AT2584" s="312"/>
      <c r="AU2584" s="312"/>
      <c r="AV2584" s="312"/>
      <c r="AW2584" s="312"/>
      <c r="AZ2584">
        <v>0</v>
      </c>
      <c r="BA2584">
        <v>0</v>
      </c>
    </row>
    <row r="2585" spans="1:53" x14ac:dyDescent="0.25">
      <c r="A2585">
        <v>145</v>
      </c>
      <c r="B2585" t="s">
        <v>66</v>
      </c>
      <c r="C2585" t="s">
        <v>976</v>
      </c>
      <c r="D2585"/>
      <c r="E2585">
        <v>2</v>
      </c>
      <c r="F2585">
        <v>2</v>
      </c>
      <c r="G2585">
        <v>4</v>
      </c>
      <c r="H2585">
        <v>2</v>
      </c>
      <c r="I2585">
        <v>1</v>
      </c>
      <c r="J2585">
        <v>1</v>
      </c>
      <c r="K2585">
        <v>0</v>
      </c>
      <c r="L2585">
        <v>0</v>
      </c>
      <c r="M2585"/>
      <c r="O2585" s="101">
        <f>IF(ISBLANK(C2585),O2584,IF(COUNTIF(C$2:C2585,C2585)&gt;1,O2584,1+MAX(O2584,0)))</f>
        <v>64</v>
      </c>
      <c r="P2585" s="45">
        <f t="shared" si="880"/>
        <v>37</v>
      </c>
      <c r="Q2585" s="33" t="str">
        <f t="shared" si="881"/>
        <v/>
      </c>
      <c r="R2585" s="33">
        <f t="shared" si="882"/>
        <v>14</v>
      </c>
      <c r="S2585" s="33" t="str">
        <f t="shared" si="883"/>
        <v>145_14</v>
      </c>
      <c r="T2585" s="35" t="str">
        <f t="shared" si="884"/>
        <v>145PM</v>
      </c>
      <c r="U2585" s="35" t="str">
        <f t="shared" si="885"/>
        <v>145PMEW</v>
      </c>
      <c r="V2585" s="35" t="str">
        <f t="shared" si="901"/>
        <v>2L</v>
      </c>
      <c r="W2585" s="35" t="str">
        <f t="shared" si="894"/>
        <v>145PM2L224</v>
      </c>
      <c r="X2585" s="388">
        <f t="shared" si="895"/>
        <v>0</v>
      </c>
      <c r="Y2585" s="388">
        <f t="shared" si="896"/>
        <v>0</v>
      </c>
      <c r="Z2585" s="280" t="str">
        <f t="shared" si="887"/>
        <v/>
      </c>
      <c r="AA2585" s="280" t="str">
        <f t="shared" si="888"/>
        <v/>
      </c>
      <c r="AB2585" s="389" t="str">
        <f t="shared" si="897"/>
        <v/>
      </c>
      <c r="AC2585" s="389" t="str">
        <f t="shared" si="898"/>
        <v/>
      </c>
      <c r="AD2585" s="390" t="str">
        <f t="shared" si="889"/>
        <v/>
      </c>
      <c r="AE2585" s="282">
        <f t="shared" si="890"/>
        <v>0</v>
      </c>
      <c r="AF2585" s="359">
        <f t="shared" si="891"/>
        <v>0</v>
      </c>
      <c r="AG2585" s="280">
        <f t="shared" si="892"/>
        <v>0</v>
      </c>
      <c r="AH2585" s="280">
        <f t="shared" si="886"/>
        <v>0</v>
      </c>
      <c r="AI2585" s="280">
        <f>IF(ISBLANK(T2585),AI2584,IF(COUNTIF(T$2:T2585,T2585)&gt;1,AI2584,1+MAX(AI2584,0)))</f>
        <v>70</v>
      </c>
      <c r="AL2585" s="391" t="str">
        <f t="shared" si="899"/>
        <v/>
      </c>
      <c r="AM2585" s="391" t="str">
        <f t="shared" si="900"/>
        <v/>
      </c>
      <c r="AO2585" s="310" t="str">
        <f t="shared" si="893"/>
        <v/>
      </c>
      <c r="AP2585" s="310">
        <f>SUM(AO$1:AO2585)</f>
        <v>0</v>
      </c>
      <c r="AQ2585" s="310">
        <f>SUM(AK$2:AK2585)</f>
        <v>18</v>
      </c>
      <c r="AR2585" s="310">
        <f>COUNTA(AJ$2:AJ2585)</f>
        <v>18</v>
      </c>
      <c r="AS2585" s="312"/>
      <c r="AT2585" s="312"/>
      <c r="AU2585" s="312"/>
      <c r="AV2585" s="312"/>
      <c r="AW2585" s="312"/>
      <c r="AZ2585">
        <v>0</v>
      </c>
      <c r="BA2585">
        <v>0</v>
      </c>
    </row>
    <row r="2586" spans="1:53" x14ac:dyDescent="0.25">
      <c r="A2586">
        <v>145</v>
      </c>
      <c r="B2586" t="s">
        <v>66</v>
      </c>
      <c r="C2586" t="s">
        <v>976</v>
      </c>
      <c r="D2586"/>
      <c r="E2586">
        <v>2</v>
      </c>
      <c r="F2586">
        <v>3</v>
      </c>
      <c r="G2586">
        <v>1</v>
      </c>
      <c r="H2586">
        <v>2</v>
      </c>
      <c r="I2586">
        <v>1</v>
      </c>
      <c r="J2586">
        <v>0</v>
      </c>
      <c r="K2586">
        <v>0</v>
      </c>
      <c r="L2586">
        <v>1</v>
      </c>
      <c r="M2586"/>
      <c r="O2586" s="101">
        <f>IF(ISBLANK(C2586),O2585,IF(COUNTIF(C$2:C2586,C2586)&gt;1,O2585,1+MAX(O2585,0)))</f>
        <v>64</v>
      </c>
      <c r="P2586" s="45">
        <f t="shared" si="880"/>
        <v>37</v>
      </c>
      <c r="Q2586" s="33" t="str">
        <f t="shared" si="881"/>
        <v/>
      </c>
      <c r="R2586" s="33">
        <f t="shared" si="882"/>
        <v>15</v>
      </c>
      <c r="S2586" s="33" t="str">
        <f t="shared" si="883"/>
        <v>145_15</v>
      </c>
      <c r="T2586" s="35" t="str">
        <f t="shared" si="884"/>
        <v>145PM</v>
      </c>
      <c r="U2586" s="35" t="str">
        <f t="shared" si="885"/>
        <v>145PMNS</v>
      </c>
      <c r="V2586" s="35" t="str">
        <f t="shared" si="901"/>
        <v>2L</v>
      </c>
      <c r="W2586" s="35" t="str">
        <f t="shared" si="894"/>
        <v>145PM2L231</v>
      </c>
      <c r="X2586" s="388">
        <f t="shared" si="895"/>
        <v>0</v>
      </c>
      <c r="Y2586" s="388">
        <f t="shared" si="896"/>
        <v>1</v>
      </c>
      <c r="Z2586" s="280" t="str">
        <f t="shared" si="887"/>
        <v/>
      </c>
      <c r="AA2586" s="280" t="str">
        <f t="shared" si="888"/>
        <v/>
      </c>
      <c r="AB2586" s="389" t="str">
        <f t="shared" si="897"/>
        <v/>
      </c>
      <c r="AC2586" s="389" t="str">
        <f t="shared" si="898"/>
        <v/>
      </c>
      <c r="AD2586" s="390" t="str">
        <f t="shared" si="889"/>
        <v/>
      </c>
      <c r="AE2586" s="282">
        <f t="shared" si="890"/>
        <v>0</v>
      </c>
      <c r="AF2586" s="359">
        <f t="shared" si="891"/>
        <v>0</v>
      </c>
      <c r="AG2586" s="280">
        <f t="shared" si="892"/>
        <v>0</v>
      </c>
      <c r="AH2586" s="280">
        <f t="shared" si="886"/>
        <v>0</v>
      </c>
      <c r="AI2586" s="280">
        <f>IF(ISBLANK(T2586),AI2585,IF(COUNTIF(T$2:T2586,T2586)&gt;1,AI2585,1+MAX(AI2585,0)))</f>
        <v>70</v>
      </c>
      <c r="AL2586" s="391" t="str">
        <f t="shared" si="899"/>
        <v/>
      </c>
      <c r="AM2586" s="391" t="str">
        <f t="shared" si="900"/>
        <v/>
      </c>
      <c r="AO2586" s="310" t="str">
        <f t="shared" si="893"/>
        <v/>
      </c>
      <c r="AP2586" s="310">
        <f>SUM(AO$1:AO2586)</f>
        <v>0</v>
      </c>
      <c r="AQ2586" s="310">
        <f>SUM(AK$2:AK2586)</f>
        <v>18</v>
      </c>
      <c r="AR2586" s="310">
        <f>COUNTA(AJ$2:AJ2586)</f>
        <v>18</v>
      </c>
      <c r="AS2586" s="312"/>
      <c r="AT2586" s="312"/>
      <c r="AU2586" s="312"/>
      <c r="AV2586" s="312"/>
      <c r="AW2586" s="312"/>
      <c r="AZ2586">
        <v>0</v>
      </c>
      <c r="BA2586">
        <v>1</v>
      </c>
    </row>
    <row r="2587" spans="1:53" x14ac:dyDescent="0.25">
      <c r="A2587">
        <v>145</v>
      </c>
      <c r="B2587" t="s">
        <v>66</v>
      </c>
      <c r="C2587" t="s">
        <v>976</v>
      </c>
      <c r="D2587"/>
      <c r="E2587">
        <v>2</v>
      </c>
      <c r="F2587">
        <v>3</v>
      </c>
      <c r="G2587">
        <v>2</v>
      </c>
      <c r="H2587">
        <v>1</v>
      </c>
      <c r="I2587">
        <v>0</v>
      </c>
      <c r="J2587">
        <v>0</v>
      </c>
      <c r="K2587">
        <v>0</v>
      </c>
      <c r="L2587">
        <v>1</v>
      </c>
      <c r="M2587"/>
      <c r="O2587" s="101">
        <f>IF(ISBLANK(C2587),O2586,IF(COUNTIF(C$2:C2587,C2587)&gt;1,O2586,1+MAX(O2586,0)))</f>
        <v>64</v>
      </c>
      <c r="P2587" s="45">
        <f t="shared" si="880"/>
        <v>37</v>
      </c>
      <c r="Q2587" s="33" t="str">
        <f t="shared" si="881"/>
        <v/>
      </c>
      <c r="R2587" s="33">
        <f t="shared" si="882"/>
        <v>15</v>
      </c>
      <c r="S2587" s="33" t="str">
        <f t="shared" si="883"/>
        <v>145_15</v>
      </c>
      <c r="T2587" s="35" t="str">
        <f t="shared" si="884"/>
        <v>145PM</v>
      </c>
      <c r="U2587" s="35" t="str">
        <f t="shared" si="885"/>
        <v>145PMNS</v>
      </c>
      <c r="V2587" s="35" t="str">
        <f t="shared" si="901"/>
        <v>2L</v>
      </c>
      <c r="W2587" s="35" t="str">
        <f t="shared" si="894"/>
        <v>145PM2L232</v>
      </c>
      <c r="X2587" s="388">
        <f t="shared" si="895"/>
        <v>0</v>
      </c>
      <c r="Y2587" s="388">
        <f t="shared" si="896"/>
        <v>1</v>
      </c>
      <c r="Z2587" s="280" t="str">
        <f t="shared" si="887"/>
        <v/>
      </c>
      <c r="AA2587" s="280" t="str">
        <f t="shared" si="888"/>
        <v/>
      </c>
      <c r="AB2587" s="389" t="str">
        <f t="shared" si="897"/>
        <v/>
      </c>
      <c r="AC2587" s="389" t="str">
        <f t="shared" si="898"/>
        <v/>
      </c>
      <c r="AD2587" s="390" t="str">
        <f t="shared" si="889"/>
        <v/>
      </c>
      <c r="AE2587" s="282">
        <f t="shared" si="890"/>
        <v>0</v>
      </c>
      <c r="AF2587" s="359">
        <f t="shared" si="891"/>
        <v>0</v>
      </c>
      <c r="AG2587" s="280">
        <f t="shared" si="892"/>
        <v>0</v>
      </c>
      <c r="AH2587" s="280">
        <f t="shared" si="886"/>
        <v>0</v>
      </c>
      <c r="AI2587" s="280">
        <f>IF(ISBLANK(T2587),AI2586,IF(COUNTIF(T$2:T2587,T2587)&gt;1,AI2586,1+MAX(AI2586,0)))</f>
        <v>70</v>
      </c>
      <c r="AL2587" s="391" t="str">
        <f t="shared" si="899"/>
        <v/>
      </c>
      <c r="AM2587" s="391" t="str">
        <f t="shared" si="900"/>
        <v/>
      </c>
      <c r="AO2587" s="310" t="str">
        <f t="shared" si="893"/>
        <v/>
      </c>
      <c r="AP2587" s="310">
        <f>SUM(AO$1:AO2587)</f>
        <v>0</v>
      </c>
      <c r="AQ2587" s="310">
        <f>SUM(AK$2:AK2587)</f>
        <v>18</v>
      </c>
      <c r="AR2587" s="310">
        <f>COUNTA(AJ$2:AJ2587)</f>
        <v>18</v>
      </c>
      <c r="AS2587" s="312"/>
      <c r="AT2587" s="312"/>
      <c r="AU2587" s="312"/>
      <c r="AV2587" s="312"/>
      <c r="AW2587" s="312"/>
      <c r="AZ2587">
        <v>0</v>
      </c>
      <c r="BA2587">
        <v>1</v>
      </c>
    </row>
    <row r="2588" spans="1:53" x14ac:dyDescent="0.25">
      <c r="A2588">
        <v>145</v>
      </c>
      <c r="B2588" t="s">
        <v>66</v>
      </c>
      <c r="C2588" t="s">
        <v>976</v>
      </c>
      <c r="D2588"/>
      <c r="E2588">
        <v>2</v>
      </c>
      <c r="F2588">
        <v>3</v>
      </c>
      <c r="G2588">
        <v>3</v>
      </c>
      <c r="H2588">
        <v>5</v>
      </c>
      <c r="I2588">
        <v>1</v>
      </c>
      <c r="J2588">
        <v>1</v>
      </c>
      <c r="K2588">
        <v>1</v>
      </c>
      <c r="L2588">
        <v>2</v>
      </c>
      <c r="M2588"/>
      <c r="O2588" s="101">
        <f>IF(ISBLANK(C2588),O2587,IF(COUNTIF(C$2:C2588,C2588)&gt;1,O2587,1+MAX(O2587,0)))</f>
        <v>64</v>
      </c>
      <c r="P2588" s="45">
        <f t="shared" si="880"/>
        <v>37</v>
      </c>
      <c r="Q2588" s="33" t="str">
        <f t="shared" si="881"/>
        <v/>
      </c>
      <c r="R2588" s="33">
        <f t="shared" si="882"/>
        <v>15</v>
      </c>
      <c r="S2588" s="33" t="str">
        <f t="shared" si="883"/>
        <v>145_15</v>
      </c>
      <c r="T2588" s="35" t="str">
        <f t="shared" si="884"/>
        <v>145PM</v>
      </c>
      <c r="U2588" s="35" t="str">
        <f t="shared" si="885"/>
        <v>145PMEW</v>
      </c>
      <c r="V2588" s="35" t="str">
        <f t="shared" si="901"/>
        <v>2L</v>
      </c>
      <c r="W2588" s="35" t="str">
        <f t="shared" si="894"/>
        <v>145PM2L233</v>
      </c>
      <c r="X2588" s="388">
        <f t="shared" si="895"/>
        <v>1</v>
      </c>
      <c r="Y2588" s="388">
        <f t="shared" si="896"/>
        <v>2</v>
      </c>
      <c r="Z2588" s="280" t="str">
        <f t="shared" si="887"/>
        <v/>
      </c>
      <c r="AA2588" s="280" t="str">
        <f t="shared" si="888"/>
        <v/>
      </c>
      <c r="AB2588" s="389" t="str">
        <f t="shared" si="897"/>
        <v/>
      </c>
      <c r="AC2588" s="389" t="str">
        <f t="shared" si="898"/>
        <v/>
      </c>
      <c r="AD2588" s="390" t="str">
        <f t="shared" si="889"/>
        <v/>
      </c>
      <c r="AE2588" s="282">
        <f t="shared" si="890"/>
        <v>0</v>
      </c>
      <c r="AF2588" s="359">
        <f t="shared" si="891"/>
        <v>0</v>
      </c>
      <c r="AG2588" s="280">
        <f t="shared" si="892"/>
        <v>0</v>
      </c>
      <c r="AH2588" s="280">
        <f t="shared" si="886"/>
        <v>0</v>
      </c>
      <c r="AI2588" s="280">
        <f>IF(ISBLANK(T2588),AI2587,IF(COUNTIF(T$2:T2588,T2588)&gt;1,AI2587,1+MAX(AI2587,0)))</f>
        <v>70</v>
      </c>
      <c r="AL2588" s="391" t="str">
        <f t="shared" si="899"/>
        <v/>
      </c>
      <c r="AM2588" s="391" t="str">
        <f t="shared" si="900"/>
        <v/>
      </c>
      <c r="AO2588" s="310" t="str">
        <f t="shared" si="893"/>
        <v/>
      </c>
      <c r="AP2588" s="310">
        <f>SUM(AO$1:AO2588)</f>
        <v>0</v>
      </c>
      <c r="AQ2588" s="310">
        <f>SUM(AK$2:AK2588)</f>
        <v>18</v>
      </c>
      <c r="AR2588" s="310">
        <f>COUNTA(AJ$2:AJ2588)</f>
        <v>18</v>
      </c>
      <c r="AS2588" s="312"/>
      <c r="AT2588" s="312"/>
      <c r="AU2588" s="312"/>
      <c r="AV2588" s="312"/>
      <c r="AW2588" s="312"/>
      <c r="AZ2588">
        <v>1</v>
      </c>
      <c r="BA2588">
        <v>2</v>
      </c>
    </row>
    <row r="2589" spans="1:53" x14ac:dyDescent="0.25">
      <c r="A2589">
        <v>145</v>
      </c>
      <c r="B2589" t="s">
        <v>66</v>
      </c>
      <c r="C2589" t="s">
        <v>976</v>
      </c>
      <c r="D2589"/>
      <c r="E2589">
        <v>2</v>
      </c>
      <c r="F2589">
        <v>3</v>
      </c>
      <c r="G2589">
        <v>4</v>
      </c>
      <c r="H2589">
        <v>1</v>
      </c>
      <c r="I2589">
        <v>0</v>
      </c>
      <c r="J2589">
        <v>1</v>
      </c>
      <c r="K2589">
        <v>0</v>
      </c>
      <c r="L2589">
        <v>0</v>
      </c>
      <c r="M2589"/>
      <c r="O2589" s="101">
        <f>IF(ISBLANK(C2589),O2588,IF(COUNTIF(C$2:C2589,C2589)&gt;1,O2588,1+MAX(O2588,0)))</f>
        <v>64</v>
      </c>
      <c r="P2589" s="45">
        <f t="shared" si="880"/>
        <v>37</v>
      </c>
      <c r="Q2589" s="33" t="str">
        <f t="shared" si="881"/>
        <v/>
      </c>
      <c r="R2589" s="33">
        <f t="shared" si="882"/>
        <v>15</v>
      </c>
      <c r="S2589" s="33" t="str">
        <f t="shared" si="883"/>
        <v>145_15</v>
      </c>
      <c r="T2589" s="35" t="str">
        <f t="shared" si="884"/>
        <v>145PM</v>
      </c>
      <c r="U2589" s="35" t="str">
        <f t="shared" si="885"/>
        <v>145PMEW</v>
      </c>
      <c r="V2589" s="35" t="str">
        <f t="shared" si="901"/>
        <v>2L</v>
      </c>
      <c r="W2589" s="35" t="str">
        <f t="shared" si="894"/>
        <v>145PM2L234</v>
      </c>
      <c r="X2589" s="388">
        <f t="shared" si="895"/>
        <v>0</v>
      </c>
      <c r="Y2589" s="388">
        <f t="shared" si="896"/>
        <v>0</v>
      </c>
      <c r="Z2589" s="280" t="str">
        <f t="shared" si="887"/>
        <v/>
      </c>
      <c r="AA2589" s="280" t="str">
        <f t="shared" si="888"/>
        <v/>
      </c>
      <c r="AB2589" s="389" t="str">
        <f t="shared" si="897"/>
        <v/>
      </c>
      <c r="AC2589" s="389" t="str">
        <f t="shared" si="898"/>
        <v/>
      </c>
      <c r="AD2589" s="390" t="str">
        <f t="shared" si="889"/>
        <v/>
      </c>
      <c r="AE2589" s="282">
        <f t="shared" si="890"/>
        <v>0</v>
      </c>
      <c r="AF2589" s="359">
        <f t="shared" si="891"/>
        <v>0</v>
      </c>
      <c r="AG2589" s="280">
        <f t="shared" si="892"/>
        <v>0</v>
      </c>
      <c r="AH2589" s="280">
        <f t="shared" si="886"/>
        <v>0</v>
      </c>
      <c r="AI2589" s="280">
        <f>IF(ISBLANK(T2589),AI2588,IF(COUNTIF(T$2:T2589,T2589)&gt;1,AI2588,1+MAX(AI2588,0)))</f>
        <v>70</v>
      </c>
      <c r="AL2589" s="391" t="str">
        <f t="shared" si="899"/>
        <v/>
      </c>
      <c r="AM2589" s="391" t="str">
        <f t="shared" si="900"/>
        <v/>
      </c>
      <c r="AO2589" s="310" t="str">
        <f t="shared" si="893"/>
        <v/>
      </c>
      <c r="AP2589" s="310">
        <f>SUM(AO$1:AO2589)</f>
        <v>0</v>
      </c>
      <c r="AQ2589" s="310">
        <f>SUM(AK$2:AK2589)</f>
        <v>18</v>
      </c>
      <c r="AR2589" s="310">
        <f>COUNTA(AJ$2:AJ2589)</f>
        <v>18</v>
      </c>
      <c r="AS2589" s="312"/>
      <c r="AT2589" s="312"/>
      <c r="AU2589" s="312"/>
      <c r="AV2589" s="312"/>
      <c r="AW2589" s="312"/>
      <c r="AZ2589">
        <v>0</v>
      </c>
      <c r="BA2589">
        <v>0</v>
      </c>
    </row>
    <row r="2590" spans="1:53" x14ac:dyDescent="0.25">
      <c r="A2590">
        <v>145</v>
      </c>
      <c r="B2590" t="s">
        <v>66</v>
      </c>
      <c r="C2590" t="s">
        <v>976</v>
      </c>
      <c r="D2590"/>
      <c r="E2590">
        <v>2</v>
      </c>
      <c r="F2590">
        <v>4</v>
      </c>
      <c r="G2590">
        <v>1</v>
      </c>
      <c r="H2590">
        <v>1</v>
      </c>
      <c r="I2590">
        <v>1</v>
      </c>
      <c r="J2590">
        <v>0</v>
      </c>
      <c r="K2590">
        <v>1</v>
      </c>
      <c r="L2590">
        <v>1</v>
      </c>
      <c r="M2590"/>
      <c r="O2590" s="101">
        <f>IF(ISBLANK(C2590),O2589,IF(COUNTIF(C$2:C2590,C2590)&gt;1,O2589,1+MAX(O2589,0)))</f>
        <v>64</v>
      </c>
      <c r="P2590" s="45">
        <f t="shared" si="880"/>
        <v>37</v>
      </c>
      <c r="Q2590" s="33" t="str">
        <f t="shared" si="881"/>
        <v/>
      </c>
      <c r="R2590" s="33">
        <f t="shared" si="882"/>
        <v>16</v>
      </c>
      <c r="S2590" s="33" t="str">
        <f t="shared" si="883"/>
        <v>145_16</v>
      </c>
      <c r="T2590" s="35" t="str">
        <f t="shared" si="884"/>
        <v>145PM</v>
      </c>
      <c r="U2590" s="35" t="str">
        <f t="shared" si="885"/>
        <v>145PMNS</v>
      </c>
      <c r="V2590" s="35" t="str">
        <f t="shared" si="901"/>
        <v>2L</v>
      </c>
      <c r="W2590" s="35" t="str">
        <f t="shared" si="894"/>
        <v>145PM2L241</v>
      </c>
      <c r="X2590" s="388">
        <f t="shared" si="895"/>
        <v>1</v>
      </c>
      <c r="Y2590" s="388">
        <f t="shared" si="896"/>
        <v>1</v>
      </c>
      <c r="Z2590" s="280" t="str">
        <f t="shared" si="887"/>
        <v/>
      </c>
      <c r="AA2590" s="280" t="str">
        <f t="shared" si="888"/>
        <v/>
      </c>
      <c r="AB2590" s="389" t="str">
        <f t="shared" si="897"/>
        <v/>
      </c>
      <c r="AC2590" s="389" t="str">
        <f t="shared" si="898"/>
        <v/>
      </c>
      <c r="AD2590" s="390" t="str">
        <f t="shared" si="889"/>
        <v/>
      </c>
      <c r="AE2590" s="282">
        <f t="shared" si="890"/>
        <v>0</v>
      </c>
      <c r="AF2590" s="359">
        <f t="shared" si="891"/>
        <v>0</v>
      </c>
      <c r="AG2590" s="280">
        <f t="shared" si="892"/>
        <v>0</v>
      </c>
      <c r="AH2590" s="280">
        <f t="shared" si="886"/>
        <v>0</v>
      </c>
      <c r="AI2590" s="280">
        <f>IF(ISBLANK(T2590),AI2589,IF(COUNTIF(T$2:T2590,T2590)&gt;1,AI2589,1+MAX(AI2589,0)))</f>
        <v>70</v>
      </c>
      <c r="AL2590" s="391" t="str">
        <f t="shared" si="899"/>
        <v/>
      </c>
      <c r="AM2590" s="391" t="str">
        <f t="shared" si="900"/>
        <v/>
      </c>
      <c r="AO2590" s="310" t="str">
        <f t="shared" si="893"/>
        <v/>
      </c>
      <c r="AP2590" s="310">
        <f>SUM(AO$1:AO2590)</f>
        <v>0</v>
      </c>
      <c r="AQ2590" s="310">
        <f>SUM(AK$2:AK2590)</f>
        <v>18</v>
      </c>
      <c r="AR2590" s="310">
        <f>COUNTA(AJ$2:AJ2590)</f>
        <v>18</v>
      </c>
      <c r="AS2590" s="312"/>
      <c r="AT2590" s="312"/>
      <c r="AU2590" s="312"/>
      <c r="AV2590" s="312"/>
      <c r="AW2590" s="312"/>
      <c r="AZ2590">
        <v>1</v>
      </c>
      <c r="BA2590">
        <v>1</v>
      </c>
    </row>
    <row r="2591" spans="1:53" x14ac:dyDescent="0.25">
      <c r="A2591">
        <v>145</v>
      </c>
      <c r="B2591" t="s">
        <v>66</v>
      </c>
      <c r="C2591" t="s">
        <v>976</v>
      </c>
      <c r="D2591"/>
      <c r="E2591">
        <v>2</v>
      </c>
      <c r="F2591">
        <v>4</v>
      </c>
      <c r="G2591">
        <v>2</v>
      </c>
      <c r="H2591">
        <v>1</v>
      </c>
      <c r="I2591">
        <v>0</v>
      </c>
      <c r="J2591">
        <v>0</v>
      </c>
      <c r="K2591">
        <v>0</v>
      </c>
      <c r="L2591">
        <v>1</v>
      </c>
      <c r="M2591"/>
      <c r="O2591" s="101">
        <f>IF(ISBLANK(C2591),O2590,IF(COUNTIF(C$2:C2591,C2591)&gt;1,O2590,1+MAX(O2590,0)))</f>
        <v>64</v>
      </c>
      <c r="P2591" s="45">
        <f t="shared" si="880"/>
        <v>37</v>
      </c>
      <c r="Q2591" s="33" t="str">
        <f t="shared" si="881"/>
        <v/>
      </c>
      <c r="R2591" s="33">
        <f t="shared" si="882"/>
        <v>16</v>
      </c>
      <c r="S2591" s="33" t="str">
        <f t="shared" si="883"/>
        <v>145_16</v>
      </c>
      <c r="T2591" s="35" t="str">
        <f t="shared" si="884"/>
        <v>145PM</v>
      </c>
      <c r="U2591" s="35" t="str">
        <f t="shared" si="885"/>
        <v>145PMNS</v>
      </c>
      <c r="V2591" s="35" t="str">
        <f t="shared" si="901"/>
        <v>2L</v>
      </c>
      <c r="W2591" s="35" t="str">
        <f t="shared" si="894"/>
        <v>145PM2L242</v>
      </c>
      <c r="X2591" s="388">
        <f t="shared" si="895"/>
        <v>0</v>
      </c>
      <c r="Y2591" s="388">
        <f t="shared" si="896"/>
        <v>1</v>
      </c>
      <c r="Z2591" s="280" t="str">
        <f t="shared" si="887"/>
        <v/>
      </c>
      <c r="AA2591" s="280" t="str">
        <f t="shared" si="888"/>
        <v/>
      </c>
      <c r="AB2591" s="389" t="str">
        <f t="shared" si="897"/>
        <v/>
      </c>
      <c r="AC2591" s="389" t="str">
        <f t="shared" si="898"/>
        <v/>
      </c>
      <c r="AD2591" s="390" t="str">
        <f t="shared" si="889"/>
        <v/>
      </c>
      <c r="AE2591" s="282">
        <f t="shared" si="890"/>
        <v>0</v>
      </c>
      <c r="AF2591" s="359">
        <f t="shared" si="891"/>
        <v>0</v>
      </c>
      <c r="AG2591" s="280">
        <f t="shared" si="892"/>
        <v>0</v>
      </c>
      <c r="AH2591" s="280">
        <f t="shared" si="886"/>
        <v>0</v>
      </c>
      <c r="AI2591" s="280">
        <f>IF(ISBLANK(T2591),AI2590,IF(COUNTIF(T$2:T2591,T2591)&gt;1,AI2590,1+MAX(AI2590,0)))</f>
        <v>70</v>
      </c>
      <c r="AL2591" s="391" t="str">
        <f t="shared" si="899"/>
        <v/>
      </c>
      <c r="AM2591" s="391" t="str">
        <f t="shared" si="900"/>
        <v/>
      </c>
      <c r="AO2591" s="310" t="str">
        <f t="shared" si="893"/>
        <v/>
      </c>
      <c r="AP2591" s="310">
        <f>SUM(AO$1:AO2591)</f>
        <v>0</v>
      </c>
      <c r="AQ2591" s="310">
        <f>SUM(AK$2:AK2591)</f>
        <v>18</v>
      </c>
      <c r="AR2591" s="310">
        <f>COUNTA(AJ$2:AJ2591)</f>
        <v>18</v>
      </c>
      <c r="AS2591" s="312"/>
      <c r="AT2591" s="312"/>
      <c r="AU2591" s="312"/>
      <c r="AV2591" s="312"/>
      <c r="AW2591" s="312"/>
      <c r="AZ2591">
        <v>0</v>
      </c>
      <c r="BA2591">
        <v>1</v>
      </c>
    </row>
    <row r="2592" spans="1:53" x14ac:dyDescent="0.25">
      <c r="A2592">
        <v>145</v>
      </c>
      <c r="B2592" t="s">
        <v>66</v>
      </c>
      <c r="C2592" t="s">
        <v>976</v>
      </c>
      <c r="D2592"/>
      <c r="E2592">
        <v>2</v>
      </c>
      <c r="F2592">
        <v>4</v>
      </c>
      <c r="G2592">
        <v>3</v>
      </c>
      <c r="H2592">
        <v>2</v>
      </c>
      <c r="I2592">
        <v>0</v>
      </c>
      <c r="J2592">
        <v>1</v>
      </c>
      <c r="K2592">
        <v>0</v>
      </c>
      <c r="L2592">
        <v>0</v>
      </c>
      <c r="M2592"/>
      <c r="O2592" s="101">
        <f>IF(ISBLANK(C2592),O2591,IF(COUNTIF(C$2:C2592,C2592)&gt;1,O2591,1+MAX(O2591,0)))</f>
        <v>64</v>
      </c>
      <c r="P2592" s="45">
        <f t="shared" si="880"/>
        <v>37</v>
      </c>
      <c r="Q2592" s="33" t="str">
        <f t="shared" si="881"/>
        <v/>
      </c>
      <c r="R2592" s="33">
        <f t="shared" si="882"/>
        <v>16</v>
      </c>
      <c r="S2592" s="33" t="str">
        <f t="shared" si="883"/>
        <v>145_16</v>
      </c>
      <c r="T2592" s="35" t="str">
        <f t="shared" si="884"/>
        <v>145PM</v>
      </c>
      <c r="U2592" s="35" t="str">
        <f t="shared" si="885"/>
        <v>145PMEW</v>
      </c>
      <c r="V2592" s="35" t="str">
        <f t="shared" si="901"/>
        <v>2L</v>
      </c>
      <c r="W2592" s="35" t="str">
        <f t="shared" si="894"/>
        <v>145PM2L243</v>
      </c>
      <c r="X2592" s="388">
        <f t="shared" si="895"/>
        <v>0</v>
      </c>
      <c r="Y2592" s="388">
        <f t="shared" si="896"/>
        <v>0</v>
      </c>
      <c r="Z2592" s="280" t="str">
        <f t="shared" si="887"/>
        <v/>
      </c>
      <c r="AA2592" s="280" t="str">
        <f t="shared" si="888"/>
        <v/>
      </c>
      <c r="AB2592" s="389" t="str">
        <f t="shared" si="897"/>
        <v/>
      </c>
      <c r="AC2592" s="389" t="str">
        <f t="shared" si="898"/>
        <v/>
      </c>
      <c r="AD2592" s="390" t="str">
        <f t="shared" si="889"/>
        <v/>
      </c>
      <c r="AE2592" s="282">
        <f t="shared" si="890"/>
        <v>0</v>
      </c>
      <c r="AF2592" s="359">
        <f t="shared" si="891"/>
        <v>0</v>
      </c>
      <c r="AG2592" s="280">
        <f t="shared" si="892"/>
        <v>0</v>
      </c>
      <c r="AH2592" s="280">
        <f t="shared" si="886"/>
        <v>0</v>
      </c>
      <c r="AI2592" s="280">
        <f>IF(ISBLANK(T2592),AI2591,IF(COUNTIF(T$2:T2592,T2592)&gt;1,AI2591,1+MAX(AI2591,0)))</f>
        <v>70</v>
      </c>
      <c r="AL2592" s="391" t="str">
        <f t="shared" si="899"/>
        <v/>
      </c>
      <c r="AM2592" s="391" t="str">
        <f t="shared" si="900"/>
        <v/>
      </c>
      <c r="AO2592" s="310" t="str">
        <f t="shared" si="893"/>
        <v/>
      </c>
      <c r="AP2592" s="310">
        <f>SUM(AO$1:AO2592)</f>
        <v>0</v>
      </c>
      <c r="AQ2592" s="310">
        <f>SUM(AK$2:AK2592)</f>
        <v>18</v>
      </c>
      <c r="AR2592" s="310">
        <f>COUNTA(AJ$2:AJ2592)</f>
        <v>18</v>
      </c>
      <c r="AS2592" s="312"/>
      <c r="AT2592" s="312"/>
      <c r="AU2592" s="312"/>
      <c r="AV2592" s="312"/>
      <c r="AW2592" s="312"/>
      <c r="AZ2592">
        <v>0</v>
      </c>
      <c r="BA2592">
        <v>0</v>
      </c>
    </row>
    <row r="2593" spans="1:53" x14ac:dyDescent="0.25">
      <c r="A2593">
        <v>145</v>
      </c>
      <c r="B2593" t="s">
        <v>66</v>
      </c>
      <c r="C2593" t="s">
        <v>976</v>
      </c>
      <c r="D2593"/>
      <c r="E2593">
        <v>2</v>
      </c>
      <c r="F2593">
        <v>4</v>
      </c>
      <c r="G2593">
        <v>4</v>
      </c>
      <c r="H2593">
        <v>5</v>
      </c>
      <c r="I2593">
        <v>0</v>
      </c>
      <c r="J2593">
        <v>2</v>
      </c>
      <c r="K2593">
        <v>0</v>
      </c>
      <c r="L2593">
        <v>0</v>
      </c>
      <c r="M2593"/>
      <c r="O2593" s="101">
        <f>IF(ISBLANK(C2593),O2592,IF(COUNTIF(C$2:C2593,C2593)&gt;1,O2592,1+MAX(O2592,0)))</f>
        <v>64</v>
      </c>
      <c r="P2593" s="45">
        <f t="shared" si="880"/>
        <v>37</v>
      </c>
      <c r="Q2593" s="33" t="str">
        <f t="shared" si="881"/>
        <v/>
      </c>
      <c r="R2593" s="33">
        <f t="shared" si="882"/>
        <v>16</v>
      </c>
      <c r="S2593" s="33" t="str">
        <f t="shared" si="883"/>
        <v>145_16</v>
      </c>
      <c r="T2593" s="35" t="str">
        <f t="shared" si="884"/>
        <v>145PM</v>
      </c>
      <c r="U2593" s="35" t="str">
        <f t="shared" si="885"/>
        <v>145PMEW</v>
      </c>
      <c r="V2593" s="35" t="str">
        <f t="shared" si="901"/>
        <v>2L</v>
      </c>
      <c r="W2593" s="35" t="str">
        <f t="shared" si="894"/>
        <v>145PM2L244</v>
      </c>
      <c r="X2593" s="388">
        <f t="shared" si="895"/>
        <v>0</v>
      </c>
      <c r="Y2593" s="388">
        <f t="shared" si="896"/>
        <v>0</v>
      </c>
      <c r="Z2593" s="280" t="str">
        <f t="shared" si="887"/>
        <v/>
      </c>
      <c r="AA2593" s="280" t="str">
        <f t="shared" si="888"/>
        <v/>
      </c>
      <c r="AB2593" s="389" t="str">
        <f t="shared" si="897"/>
        <v/>
      </c>
      <c r="AC2593" s="389" t="str">
        <f t="shared" si="898"/>
        <v/>
      </c>
      <c r="AD2593" s="390" t="str">
        <f t="shared" si="889"/>
        <v/>
      </c>
      <c r="AE2593" s="282">
        <f t="shared" si="890"/>
        <v>0</v>
      </c>
      <c r="AF2593" s="359">
        <f t="shared" si="891"/>
        <v>0</v>
      </c>
      <c r="AG2593" s="280">
        <f t="shared" si="892"/>
        <v>0</v>
      </c>
      <c r="AH2593" s="280">
        <f t="shared" si="886"/>
        <v>0</v>
      </c>
      <c r="AI2593" s="280">
        <f>IF(ISBLANK(T2593),AI2592,IF(COUNTIF(T$2:T2593,T2593)&gt;1,AI2592,1+MAX(AI2592,0)))</f>
        <v>70</v>
      </c>
      <c r="AL2593" s="391" t="str">
        <f t="shared" si="899"/>
        <v/>
      </c>
      <c r="AM2593" s="391" t="str">
        <f t="shared" si="900"/>
        <v/>
      </c>
      <c r="AO2593" s="310" t="str">
        <f t="shared" si="893"/>
        <v/>
      </c>
      <c r="AP2593" s="310">
        <f>SUM(AO$1:AO2593)</f>
        <v>0</v>
      </c>
      <c r="AQ2593" s="310">
        <f>SUM(AK$2:AK2593)</f>
        <v>18</v>
      </c>
      <c r="AR2593" s="310">
        <f>COUNTA(AJ$2:AJ2593)</f>
        <v>18</v>
      </c>
      <c r="AS2593" s="312"/>
      <c r="AT2593" s="312"/>
      <c r="AU2593" s="312"/>
      <c r="AV2593" s="312"/>
      <c r="AW2593" s="312"/>
      <c r="AZ2593">
        <v>0</v>
      </c>
      <c r="BA2593">
        <v>0</v>
      </c>
    </row>
    <row r="2594" spans="1:53" x14ac:dyDescent="0.25">
      <c r="A2594">
        <v>146</v>
      </c>
      <c r="B2594" t="s">
        <v>65</v>
      </c>
      <c r="C2594" t="s">
        <v>872</v>
      </c>
      <c r="D2594"/>
      <c r="E2594">
        <v>1</v>
      </c>
      <c r="F2594">
        <v>1</v>
      </c>
      <c r="G2594">
        <v>1</v>
      </c>
      <c r="H2594">
        <v>3</v>
      </c>
      <c r="I2594">
        <v>0</v>
      </c>
      <c r="J2594">
        <v>1</v>
      </c>
      <c r="K2594">
        <v>2</v>
      </c>
      <c r="L2594">
        <v>2</v>
      </c>
      <c r="M2594" t="s">
        <v>977</v>
      </c>
      <c r="O2594" s="101">
        <f>IF(ISBLANK(C2594),O2593,IF(COUNTIF(C$2:C2594,C2594)&gt;1,O2593,1+MAX(O2593,0)))</f>
        <v>64</v>
      </c>
      <c r="P2594" s="45">
        <f t="shared" ref="P2594:P2657" si="902">IF(A2594=A2593,P2593,IF(ISNUMBER(P2593),P2593+1,1))</f>
        <v>38</v>
      </c>
      <c r="Q2594" s="33">
        <f t="shared" ref="Q2594:Q2657" si="903">IF(OR(P2594=P2593,LEN(A2594)&lt;1),"",P2594)</f>
        <v>38</v>
      </c>
      <c r="R2594" s="33">
        <f t="shared" ref="R2594:R2657" si="904">IF(ISNUMBER(F2594),F2594+4*(E2594-1)+8*IF(B2594="PM",1,0),"")</f>
        <v>1</v>
      </c>
      <c r="S2594" s="33" t="str">
        <f t="shared" ref="S2594:S2657" si="905">IF(ISNUMBER(R2594),A2594&amp;"_"&amp;R2594,"")</f>
        <v>146_1</v>
      </c>
      <c r="T2594" s="35" t="str">
        <f t="shared" ref="T2594:T2657" si="906">A2594&amp;B2594</f>
        <v>146AM</v>
      </c>
      <c r="U2594" s="35" t="str">
        <f t="shared" ref="U2594:U2657" si="907">IF(OR(G2594=1,G2594=2),T2594&amp;"NS",IF(OR(G2594=3,G2594=4),T2594&amp;"EW",""))</f>
        <v>146AMNS</v>
      </c>
      <c r="V2594" s="35" t="str">
        <f t="shared" si="901"/>
        <v>2L</v>
      </c>
      <c r="W2594" s="35" t="str">
        <f t="shared" si="894"/>
        <v>146AM2L111</v>
      </c>
      <c r="X2594" s="388">
        <f t="shared" si="895"/>
        <v>2</v>
      </c>
      <c r="Y2594" s="388">
        <f t="shared" si="896"/>
        <v>2</v>
      </c>
      <c r="Z2594" s="280" t="str">
        <f t="shared" si="887"/>
        <v/>
      </c>
      <c r="AA2594" s="280" t="str">
        <f t="shared" si="888"/>
        <v/>
      </c>
      <c r="AB2594" s="389" t="str">
        <f t="shared" si="897"/>
        <v/>
      </c>
      <c r="AC2594" s="389" t="str">
        <f t="shared" si="898"/>
        <v/>
      </c>
      <c r="AD2594" s="390" t="str">
        <f t="shared" si="889"/>
        <v/>
      </c>
      <c r="AE2594" s="282">
        <f t="shared" si="890"/>
        <v>0</v>
      </c>
      <c r="AF2594" s="359">
        <f t="shared" si="891"/>
        <v>0</v>
      </c>
      <c r="AG2594" s="280">
        <f t="shared" si="892"/>
        <v>1</v>
      </c>
      <c r="AH2594" s="280">
        <f t="shared" ref="AH2594:AH2657" si="908">IF(AND(AG2594&gt;0,ISNUMBER(AG2594)),1,0)</f>
        <v>1</v>
      </c>
      <c r="AI2594" s="280">
        <f>IF(ISBLANK(T2594),AI2593,IF(COUNTIF(T$2:T2594,T2594)&gt;1,AI2593,1+MAX(AI2593,0)))</f>
        <v>71</v>
      </c>
      <c r="AL2594" s="391" t="str">
        <f t="shared" si="899"/>
        <v/>
      </c>
      <c r="AM2594" s="391" t="str">
        <f t="shared" si="900"/>
        <v/>
      </c>
      <c r="AO2594" s="310" t="str">
        <f t="shared" si="893"/>
        <v/>
      </c>
      <c r="AP2594" s="310">
        <f>SUM(AO$1:AO2594)</f>
        <v>0</v>
      </c>
      <c r="AQ2594" s="310">
        <f>SUM(AK$2:AK2594)</f>
        <v>18</v>
      </c>
      <c r="AR2594" s="310">
        <f>COUNTA(AJ$2:AJ2594)</f>
        <v>18</v>
      </c>
      <c r="AS2594" s="312"/>
      <c r="AT2594" s="312"/>
      <c r="AU2594" s="312"/>
      <c r="AV2594" s="312"/>
      <c r="AW2594" s="312"/>
      <c r="AZ2594">
        <v>2</v>
      </c>
      <c r="BA2594">
        <v>2</v>
      </c>
    </row>
    <row r="2595" spans="1:53" x14ac:dyDescent="0.25">
      <c r="A2595">
        <v>146</v>
      </c>
      <c r="B2595" t="s">
        <v>65</v>
      </c>
      <c r="C2595" t="s">
        <v>872</v>
      </c>
      <c r="D2595"/>
      <c r="E2595">
        <v>1</v>
      </c>
      <c r="F2595">
        <v>1</v>
      </c>
      <c r="G2595">
        <v>2</v>
      </c>
      <c r="H2595">
        <v>4</v>
      </c>
      <c r="I2595">
        <v>0</v>
      </c>
      <c r="J2595">
        <v>0</v>
      </c>
      <c r="K2595">
        <v>3</v>
      </c>
      <c r="L2595">
        <v>4</v>
      </c>
      <c r="M2595" t="s">
        <v>977</v>
      </c>
      <c r="O2595" s="101">
        <f>IF(ISBLANK(C2595),O2594,IF(COUNTIF(C$2:C2595,C2595)&gt;1,O2594,1+MAX(O2594,0)))</f>
        <v>64</v>
      </c>
      <c r="P2595" s="45">
        <f t="shared" si="902"/>
        <v>38</v>
      </c>
      <c r="Q2595" s="33" t="str">
        <f t="shared" si="903"/>
        <v/>
      </c>
      <c r="R2595" s="33">
        <f t="shared" si="904"/>
        <v>1</v>
      </c>
      <c r="S2595" s="33" t="str">
        <f t="shared" si="905"/>
        <v>146_1</v>
      </c>
      <c r="T2595" s="35" t="str">
        <f t="shared" si="906"/>
        <v>146AM</v>
      </c>
      <c r="U2595" s="35" t="str">
        <f t="shared" si="907"/>
        <v>146AMNS</v>
      </c>
      <c r="V2595" s="35" t="str">
        <f t="shared" si="901"/>
        <v>2L</v>
      </c>
      <c r="W2595" s="35" t="str">
        <f t="shared" si="894"/>
        <v>146AM2L112</v>
      </c>
      <c r="X2595" s="388">
        <f t="shared" si="895"/>
        <v>3</v>
      </c>
      <c r="Y2595" s="388">
        <f t="shared" si="896"/>
        <v>4</v>
      </c>
      <c r="Z2595" s="280" t="str">
        <f t="shared" si="887"/>
        <v/>
      </c>
      <c r="AA2595" s="280" t="str">
        <f t="shared" si="888"/>
        <v/>
      </c>
      <c r="AB2595" s="389" t="str">
        <f t="shared" si="897"/>
        <v/>
      </c>
      <c r="AC2595" s="389" t="str">
        <f t="shared" si="898"/>
        <v/>
      </c>
      <c r="AD2595" s="390" t="str">
        <f t="shared" si="889"/>
        <v/>
      </c>
      <c r="AE2595" s="282">
        <f t="shared" si="890"/>
        <v>0</v>
      </c>
      <c r="AF2595" s="359">
        <f t="shared" si="891"/>
        <v>0</v>
      </c>
      <c r="AG2595" s="280">
        <f t="shared" si="892"/>
        <v>1</v>
      </c>
      <c r="AH2595" s="280">
        <f t="shared" si="908"/>
        <v>1</v>
      </c>
      <c r="AI2595" s="280">
        <f>IF(ISBLANK(T2595),AI2594,IF(COUNTIF(T$2:T2595,T2595)&gt;1,AI2594,1+MAX(AI2594,0)))</f>
        <v>71</v>
      </c>
      <c r="AL2595" s="391" t="str">
        <f t="shared" si="899"/>
        <v/>
      </c>
      <c r="AM2595" s="391" t="str">
        <f t="shared" si="900"/>
        <v/>
      </c>
      <c r="AO2595" s="310" t="str">
        <f t="shared" si="893"/>
        <v/>
      </c>
      <c r="AP2595" s="310">
        <f>SUM(AO$1:AO2595)</f>
        <v>0</v>
      </c>
      <c r="AQ2595" s="310">
        <f>SUM(AK$2:AK2595)</f>
        <v>18</v>
      </c>
      <c r="AR2595" s="310">
        <f>COUNTA(AJ$2:AJ2595)</f>
        <v>18</v>
      </c>
      <c r="AS2595" s="312"/>
      <c r="AT2595" s="312"/>
      <c r="AU2595" s="312"/>
      <c r="AV2595" s="312"/>
      <c r="AW2595" s="312"/>
      <c r="AZ2595">
        <v>3</v>
      </c>
      <c r="BA2595">
        <v>4</v>
      </c>
    </row>
    <row r="2596" spans="1:53" x14ac:dyDescent="0.25">
      <c r="A2596">
        <v>146</v>
      </c>
      <c r="B2596" t="s">
        <v>65</v>
      </c>
      <c r="C2596" t="s">
        <v>872</v>
      </c>
      <c r="D2596"/>
      <c r="E2596">
        <v>1</v>
      </c>
      <c r="F2596">
        <v>1</v>
      </c>
      <c r="G2596">
        <v>3</v>
      </c>
      <c r="H2596">
        <v>1</v>
      </c>
      <c r="I2596">
        <v>0</v>
      </c>
      <c r="J2596">
        <v>0</v>
      </c>
      <c r="K2596">
        <v>0</v>
      </c>
      <c r="L2596">
        <v>1</v>
      </c>
      <c r="M2596" t="s">
        <v>977</v>
      </c>
      <c r="O2596" s="101">
        <f>IF(ISBLANK(C2596),O2595,IF(COUNTIF(C$2:C2596,C2596)&gt;1,O2595,1+MAX(O2595,0)))</f>
        <v>64</v>
      </c>
      <c r="P2596" s="45">
        <f t="shared" si="902"/>
        <v>38</v>
      </c>
      <c r="Q2596" s="33" t="str">
        <f t="shared" si="903"/>
        <v/>
      </c>
      <c r="R2596" s="33">
        <f t="shared" si="904"/>
        <v>1</v>
      </c>
      <c r="S2596" s="33" t="str">
        <f t="shared" si="905"/>
        <v>146_1</v>
      </c>
      <c r="T2596" s="35" t="str">
        <f t="shared" si="906"/>
        <v>146AM</v>
      </c>
      <c r="U2596" s="35" t="str">
        <f t="shared" si="907"/>
        <v>146AMEW</v>
      </c>
      <c r="V2596" s="35" t="str">
        <f t="shared" si="901"/>
        <v>2L</v>
      </c>
      <c r="W2596" s="35" t="str">
        <f t="shared" si="894"/>
        <v>146AM2L113</v>
      </c>
      <c r="X2596" s="388">
        <f t="shared" si="895"/>
        <v>0</v>
      </c>
      <c r="Y2596" s="388">
        <f t="shared" si="896"/>
        <v>1</v>
      </c>
      <c r="Z2596" s="280" t="str">
        <f t="shared" si="887"/>
        <v/>
      </c>
      <c r="AA2596" s="280" t="str">
        <f t="shared" si="888"/>
        <v/>
      </c>
      <c r="AB2596" s="389" t="str">
        <f t="shared" si="897"/>
        <v/>
      </c>
      <c r="AC2596" s="389" t="str">
        <f t="shared" si="898"/>
        <v/>
      </c>
      <c r="AD2596" s="390" t="str">
        <f t="shared" si="889"/>
        <v/>
      </c>
      <c r="AE2596" s="282">
        <f t="shared" si="890"/>
        <v>0</v>
      </c>
      <c r="AF2596" s="359">
        <f t="shared" si="891"/>
        <v>0</v>
      </c>
      <c r="AG2596" s="280">
        <f t="shared" si="892"/>
        <v>0</v>
      </c>
      <c r="AH2596" s="280">
        <f t="shared" si="908"/>
        <v>0</v>
      </c>
      <c r="AI2596" s="280">
        <f>IF(ISBLANK(T2596),AI2595,IF(COUNTIF(T$2:T2596,T2596)&gt;1,AI2595,1+MAX(AI2595,0)))</f>
        <v>71</v>
      </c>
      <c r="AL2596" s="391" t="str">
        <f t="shared" si="899"/>
        <v/>
      </c>
      <c r="AM2596" s="391" t="str">
        <f t="shared" si="900"/>
        <v/>
      </c>
      <c r="AO2596" s="310" t="str">
        <f t="shared" si="893"/>
        <v/>
      </c>
      <c r="AP2596" s="310">
        <f>SUM(AO$1:AO2596)</f>
        <v>0</v>
      </c>
      <c r="AQ2596" s="310">
        <f>SUM(AK$2:AK2596)</f>
        <v>18</v>
      </c>
      <c r="AR2596" s="310">
        <f>COUNTA(AJ$2:AJ2596)</f>
        <v>18</v>
      </c>
      <c r="AS2596" s="312"/>
      <c r="AT2596" s="312"/>
      <c r="AU2596" s="312"/>
      <c r="AV2596" s="312"/>
      <c r="AW2596" s="312"/>
      <c r="AZ2596">
        <v>0</v>
      </c>
      <c r="BA2596">
        <v>1</v>
      </c>
    </row>
    <row r="2597" spans="1:53" x14ac:dyDescent="0.25">
      <c r="A2597">
        <v>146</v>
      </c>
      <c r="B2597" t="s">
        <v>65</v>
      </c>
      <c r="C2597" t="s">
        <v>872</v>
      </c>
      <c r="D2597"/>
      <c r="E2597">
        <v>1</v>
      </c>
      <c r="F2597">
        <v>1</v>
      </c>
      <c r="G2597">
        <v>4</v>
      </c>
      <c r="H2597">
        <v>1</v>
      </c>
      <c r="I2597">
        <v>1</v>
      </c>
      <c r="J2597">
        <v>0</v>
      </c>
      <c r="K2597">
        <v>0</v>
      </c>
      <c r="L2597">
        <v>1</v>
      </c>
      <c r="M2597" t="s">
        <v>977</v>
      </c>
      <c r="O2597" s="101">
        <f>IF(ISBLANK(C2597),O2596,IF(COUNTIF(C$2:C2597,C2597)&gt;1,O2596,1+MAX(O2596,0)))</f>
        <v>64</v>
      </c>
      <c r="P2597" s="45">
        <f t="shared" si="902"/>
        <v>38</v>
      </c>
      <c r="Q2597" s="33" t="str">
        <f t="shared" si="903"/>
        <v/>
      </c>
      <c r="R2597" s="33">
        <f t="shared" si="904"/>
        <v>1</v>
      </c>
      <c r="S2597" s="33" t="str">
        <f t="shared" si="905"/>
        <v>146_1</v>
      </c>
      <c r="T2597" s="35" t="str">
        <f t="shared" si="906"/>
        <v>146AM</v>
      </c>
      <c r="U2597" s="35" t="str">
        <f t="shared" si="907"/>
        <v>146AMEW</v>
      </c>
      <c r="V2597" s="35" t="str">
        <f t="shared" si="901"/>
        <v>2L</v>
      </c>
      <c r="W2597" s="35" t="str">
        <f t="shared" si="894"/>
        <v>146AM2L114</v>
      </c>
      <c r="X2597" s="388">
        <f t="shared" si="895"/>
        <v>0</v>
      </c>
      <c r="Y2597" s="388">
        <f t="shared" si="896"/>
        <v>1</v>
      </c>
      <c r="Z2597" s="280" t="str">
        <f t="shared" si="887"/>
        <v/>
      </c>
      <c r="AA2597" s="280" t="str">
        <f t="shared" si="888"/>
        <v/>
      </c>
      <c r="AB2597" s="389" t="str">
        <f t="shared" si="897"/>
        <v/>
      </c>
      <c r="AC2597" s="389" t="str">
        <f t="shared" si="898"/>
        <v/>
      </c>
      <c r="AD2597" s="390" t="str">
        <f t="shared" si="889"/>
        <v/>
      </c>
      <c r="AE2597" s="282">
        <f t="shared" si="890"/>
        <v>0</v>
      </c>
      <c r="AF2597" s="359">
        <f t="shared" si="891"/>
        <v>0</v>
      </c>
      <c r="AG2597" s="280">
        <f t="shared" si="892"/>
        <v>0</v>
      </c>
      <c r="AH2597" s="280">
        <f t="shared" si="908"/>
        <v>0</v>
      </c>
      <c r="AI2597" s="280">
        <f>IF(ISBLANK(T2597),AI2596,IF(COUNTIF(T$2:T2597,T2597)&gt;1,AI2596,1+MAX(AI2596,0)))</f>
        <v>71</v>
      </c>
      <c r="AL2597" s="391" t="str">
        <f t="shared" si="899"/>
        <v/>
      </c>
      <c r="AM2597" s="391" t="str">
        <f t="shared" si="900"/>
        <v/>
      </c>
      <c r="AO2597" s="310" t="str">
        <f t="shared" si="893"/>
        <v/>
      </c>
      <c r="AP2597" s="310">
        <f>SUM(AO$1:AO2597)</f>
        <v>0</v>
      </c>
      <c r="AQ2597" s="310">
        <f>SUM(AK$2:AK2597)</f>
        <v>18</v>
      </c>
      <c r="AR2597" s="310">
        <f>COUNTA(AJ$2:AJ2597)</f>
        <v>18</v>
      </c>
      <c r="AS2597" s="312"/>
      <c r="AT2597" s="312"/>
      <c r="AU2597" s="312"/>
      <c r="AV2597" s="312"/>
      <c r="AW2597" s="312"/>
      <c r="AZ2597">
        <v>0</v>
      </c>
      <c r="BA2597">
        <v>1</v>
      </c>
    </row>
    <row r="2598" spans="1:53" x14ac:dyDescent="0.25">
      <c r="A2598">
        <v>146</v>
      </c>
      <c r="B2598" t="s">
        <v>65</v>
      </c>
      <c r="C2598" t="s">
        <v>872</v>
      </c>
      <c r="D2598"/>
      <c r="E2598">
        <v>1</v>
      </c>
      <c r="F2598">
        <v>2</v>
      </c>
      <c r="G2598">
        <v>1</v>
      </c>
      <c r="H2598">
        <v>2</v>
      </c>
      <c r="I2598">
        <v>1</v>
      </c>
      <c r="J2598">
        <v>2</v>
      </c>
      <c r="K2598">
        <v>0</v>
      </c>
      <c r="L2598">
        <v>1</v>
      </c>
      <c r="M2598" t="s">
        <v>977</v>
      </c>
      <c r="O2598" s="101">
        <f>IF(ISBLANK(C2598),O2597,IF(COUNTIF(C$2:C2598,C2598)&gt;1,O2597,1+MAX(O2597,0)))</f>
        <v>64</v>
      </c>
      <c r="P2598" s="45">
        <f t="shared" si="902"/>
        <v>38</v>
      </c>
      <c r="Q2598" s="33" t="str">
        <f t="shared" si="903"/>
        <v/>
      </c>
      <c r="R2598" s="33">
        <f t="shared" si="904"/>
        <v>2</v>
      </c>
      <c r="S2598" s="33" t="str">
        <f t="shared" si="905"/>
        <v>146_2</v>
      </c>
      <c r="T2598" s="35" t="str">
        <f t="shared" si="906"/>
        <v>146AM</v>
      </c>
      <c r="U2598" s="35" t="str">
        <f t="shared" si="907"/>
        <v>146AMNS</v>
      </c>
      <c r="V2598" s="35" t="str">
        <f t="shared" si="901"/>
        <v>2L</v>
      </c>
      <c r="W2598" s="35" t="str">
        <f t="shared" si="894"/>
        <v>146AM2L121</v>
      </c>
      <c r="X2598" s="388">
        <f t="shared" si="895"/>
        <v>0</v>
      </c>
      <c r="Y2598" s="388">
        <f t="shared" si="896"/>
        <v>1</v>
      </c>
      <c r="Z2598" s="280" t="str">
        <f t="shared" si="887"/>
        <v/>
      </c>
      <c r="AA2598" s="280" t="str">
        <f t="shared" si="888"/>
        <v/>
      </c>
      <c r="AB2598" s="389" t="str">
        <f t="shared" si="897"/>
        <v/>
      </c>
      <c r="AC2598" s="389" t="str">
        <f t="shared" si="898"/>
        <v/>
      </c>
      <c r="AD2598" s="390" t="str">
        <f t="shared" si="889"/>
        <v/>
      </c>
      <c r="AE2598" s="282">
        <f t="shared" si="890"/>
        <v>0</v>
      </c>
      <c r="AF2598" s="359">
        <f t="shared" si="891"/>
        <v>0</v>
      </c>
      <c r="AG2598" s="280">
        <f t="shared" si="892"/>
        <v>1</v>
      </c>
      <c r="AH2598" s="280">
        <f t="shared" si="908"/>
        <v>1</v>
      </c>
      <c r="AI2598" s="280">
        <f>IF(ISBLANK(T2598),AI2597,IF(COUNTIF(T$2:T2598,T2598)&gt;1,AI2597,1+MAX(AI2597,0)))</f>
        <v>71</v>
      </c>
      <c r="AL2598" s="391" t="str">
        <f t="shared" si="899"/>
        <v/>
      </c>
      <c r="AM2598" s="391" t="str">
        <f t="shared" si="900"/>
        <v/>
      </c>
      <c r="AO2598" s="310" t="str">
        <f t="shared" si="893"/>
        <v/>
      </c>
      <c r="AP2598" s="310">
        <f>SUM(AO$1:AO2598)</f>
        <v>0</v>
      </c>
      <c r="AQ2598" s="310">
        <f>SUM(AK$2:AK2598)</f>
        <v>18</v>
      </c>
      <c r="AR2598" s="310">
        <f>COUNTA(AJ$2:AJ2598)</f>
        <v>18</v>
      </c>
      <c r="AS2598" s="312"/>
      <c r="AT2598" s="312"/>
      <c r="AU2598" s="312"/>
      <c r="AV2598" s="312"/>
      <c r="AW2598" s="312"/>
      <c r="AZ2598">
        <v>0</v>
      </c>
      <c r="BA2598">
        <v>1</v>
      </c>
    </row>
    <row r="2599" spans="1:53" x14ac:dyDescent="0.25">
      <c r="A2599">
        <v>146</v>
      </c>
      <c r="B2599" t="s">
        <v>65</v>
      </c>
      <c r="C2599" t="s">
        <v>872</v>
      </c>
      <c r="D2599"/>
      <c r="E2599">
        <v>1</v>
      </c>
      <c r="F2599">
        <v>2</v>
      </c>
      <c r="G2599">
        <v>2</v>
      </c>
      <c r="H2599">
        <v>1</v>
      </c>
      <c r="I2599">
        <v>0</v>
      </c>
      <c r="J2599">
        <v>0</v>
      </c>
      <c r="K2599">
        <v>1</v>
      </c>
      <c r="L2599">
        <v>1</v>
      </c>
      <c r="M2599" t="s">
        <v>977</v>
      </c>
      <c r="O2599" s="101">
        <f>IF(ISBLANK(C2599),O2598,IF(COUNTIF(C$2:C2599,C2599)&gt;1,O2598,1+MAX(O2598,0)))</f>
        <v>64</v>
      </c>
      <c r="P2599" s="45">
        <f t="shared" si="902"/>
        <v>38</v>
      </c>
      <c r="Q2599" s="33" t="str">
        <f t="shared" si="903"/>
        <v/>
      </c>
      <c r="R2599" s="33">
        <f t="shared" si="904"/>
        <v>2</v>
      </c>
      <c r="S2599" s="33" t="str">
        <f t="shared" si="905"/>
        <v>146_2</v>
      </c>
      <c r="T2599" s="35" t="str">
        <f t="shared" si="906"/>
        <v>146AM</v>
      </c>
      <c r="U2599" s="35" t="str">
        <f t="shared" si="907"/>
        <v>146AMNS</v>
      </c>
      <c r="V2599" s="35" t="str">
        <f t="shared" si="901"/>
        <v>2L</v>
      </c>
      <c r="W2599" s="35" t="str">
        <f t="shared" si="894"/>
        <v>146AM2L122</v>
      </c>
      <c r="X2599" s="388">
        <f t="shared" si="895"/>
        <v>1</v>
      </c>
      <c r="Y2599" s="388">
        <f t="shared" si="896"/>
        <v>1</v>
      </c>
      <c r="Z2599" s="280" t="str">
        <f t="shared" si="887"/>
        <v/>
      </c>
      <c r="AA2599" s="280" t="str">
        <f t="shared" si="888"/>
        <v/>
      </c>
      <c r="AB2599" s="389" t="str">
        <f t="shared" si="897"/>
        <v/>
      </c>
      <c r="AC2599" s="389" t="str">
        <f t="shared" si="898"/>
        <v/>
      </c>
      <c r="AD2599" s="390" t="str">
        <f t="shared" si="889"/>
        <v/>
      </c>
      <c r="AE2599" s="282">
        <f t="shared" si="890"/>
        <v>0</v>
      </c>
      <c r="AF2599" s="359">
        <f t="shared" si="891"/>
        <v>0</v>
      </c>
      <c r="AG2599" s="280">
        <f t="shared" si="892"/>
        <v>1</v>
      </c>
      <c r="AH2599" s="280">
        <f t="shared" si="908"/>
        <v>1</v>
      </c>
      <c r="AI2599" s="280">
        <f>IF(ISBLANK(T2599),AI2598,IF(COUNTIF(T$2:T2599,T2599)&gt;1,AI2598,1+MAX(AI2598,0)))</f>
        <v>71</v>
      </c>
      <c r="AL2599" s="391" t="str">
        <f t="shared" si="899"/>
        <v/>
      </c>
      <c r="AM2599" s="391" t="str">
        <f t="shared" si="900"/>
        <v/>
      </c>
      <c r="AO2599" s="310" t="str">
        <f t="shared" si="893"/>
        <v/>
      </c>
      <c r="AP2599" s="310">
        <f>SUM(AO$1:AO2599)</f>
        <v>0</v>
      </c>
      <c r="AQ2599" s="310">
        <f>SUM(AK$2:AK2599)</f>
        <v>18</v>
      </c>
      <c r="AR2599" s="310">
        <f>COUNTA(AJ$2:AJ2599)</f>
        <v>18</v>
      </c>
      <c r="AS2599" s="312"/>
      <c r="AT2599" s="312"/>
      <c r="AU2599" s="312"/>
      <c r="AV2599" s="312"/>
      <c r="AW2599" s="312"/>
      <c r="AZ2599">
        <v>1</v>
      </c>
      <c r="BA2599">
        <v>1</v>
      </c>
    </row>
    <row r="2600" spans="1:53" x14ac:dyDescent="0.25">
      <c r="A2600">
        <v>146</v>
      </c>
      <c r="B2600" t="s">
        <v>65</v>
      </c>
      <c r="C2600" t="s">
        <v>872</v>
      </c>
      <c r="D2600"/>
      <c r="E2600">
        <v>1</v>
      </c>
      <c r="F2600">
        <v>2</v>
      </c>
      <c r="G2600">
        <v>3</v>
      </c>
      <c r="H2600">
        <v>0</v>
      </c>
      <c r="I2600">
        <v>0</v>
      </c>
      <c r="J2600">
        <v>0</v>
      </c>
      <c r="K2600">
        <v>0</v>
      </c>
      <c r="L2600">
        <v>0</v>
      </c>
      <c r="M2600" t="s">
        <v>977</v>
      </c>
      <c r="O2600" s="101">
        <f>IF(ISBLANK(C2600),O2599,IF(COUNTIF(C$2:C2600,C2600)&gt;1,O2599,1+MAX(O2599,0)))</f>
        <v>64</v>
      </c>
      <c r="P2600" s="45">
        <f t="shared" si="902"/>
        <v>38</v>
      </c>
      <c r="Q2600" s="33" t="str">
        <f t="shared" si="903"/>
        <v/>
      </c>
      <c r="R2600" s="33">
        <f t="shared" si="904"/>
        <v>2</v>
      </c>
      <c r="S2600" s="33" t="str">
        <f t="shared" si="905"/>
        <v>146_2</v>
      </c>
      <c r="T2600" s="35" t="str">
        <f t="shared" si="906"/>
        <v>146AM</v>
      </c>
      <c r="U2600" s="35" t="str">
        <f t="shared" si="907"/>
        <v>146AMEW</v>
      </c>
      <c r="V2600" s="35" t="str">
        <f t="shared" si="901"/>
        <v>2L</v>
      </c>
      <c r="W2600" s="35" t="str">
        <f t="shared" si="894"/>
        <v>146AM2L123</v>
      </c>
      <c r="X2600" s="388">
        <f t="shared" si="895"/>
        <v>0</v>
      </c>
      <c r="Y2600" s="388">
        <f t="shared" si="896"/>
        <v>0</v>
      </c>
      <c r="Z2600" s="280" t="str">
        <f t="shared" si="887"/>
        <v/>
      </c>
      <c r="AA2600" s="280" t="str">
        <f t="shared" si="888"/>
        <v/>
      </c>
      <c r="AB2600" s="389" t="str">
        <f t="shared" si="897"/>
        <v/>
      </c>
      <c r="AC2600" s="389" t="str">
        <f t="shared" si="898"/>
        <v/>
      </c>
      <c r="AD2600" s="390" t="str">
        <f t="shared" si="889"/>
        <v/>
      </c>
      <c r="AE2600" s="282">
        <f t="shared" si="890"/>
        <v>0</v>
      </c>
      <c r="AF2600" s="359">
        <f t="shared" si="891"/>
        <v>0</v>
      </c>
      <c r="AG2600" s="280">
        <f t="shared" si="892"/>
        <v>0</v>
      </c>
      <c r="AH2600" s="280">
        <f t="shared" si="908"/>
        <v>0</v>
      </c>
      <c r="AI2600" s="280">
        <f>IF(ISBLANK(T2600),AI2599,IF(COUNTIF(T$2:T2600,T2600)&gt;1,AI2599,1+MAX(AI2599,0)))</f>
        <v>71</v>
      </c>
      <c r="AL2600" s="391" t="str">
        <f t="shared" si="899"/>
        <v/>
      </c>
      <c r="AM2600" s="391" t="str">
        <f t="shared" si="900"/>
        <v/>
      </c>
      <c r="AO2600" s="310" t="str">
        <f t="shared" si="893"/>
        <v/>
      </c>
      <c r="AP2600" s="310">
        <f>SUM(AO$1:AO2600)</f>
        <v>0</v>
      </c>
      <c r="AQ2600" s="310">
        <f>SUM(AK$2:AK2600)</f>
        <v>18</v>
      </c>
      <c r="AR2600" s="310">
        <f>COUNTA(AJ$2:AJ2600)</f>
        <v>18</v>
      </c>
      <c r="AS2600" s="312"/>
      <c r="AT2600" s="312"/>
      <c r="AU2600" s="312"/>
      <c r="AV2600" s="312"/>
      <c r="AW2600" s="312"/>
      <c r="AZ2600">
        <v>0</v>
      </c>
      <c r="BA2600">
        <v>0</v>
      </c>
    </row>
    <row r="2601" spans="1:53" x14ac:dyDescent="0.25">
      <c r="A2601">
        <v>146</v>
      </c>
      <c r="B2601" t="s">
        <v>65</v>
      </c>
      <c r="C2601" t="s">
        <v>872</v>
      </c>
      <c r="D2601"/>
      <c r="E2601">
        <v>1</v>
      </c>
      <c r="F2601">
        <v>2</v>
      </c>
      <c r="G2601">
        <v>4</v>
      </c>
      <c r="H2601">
        <v>1</v>
      </c>
      <c r="I2601">
        <v>0</v>
      </c>
      <c r="J2601">
        <v>0</v>
      </c>
      <c r="K2601">
        <v>1</v>
      </c>
      <c r="L2601">
        <v>1</v>
      </c>
      <c r="M2601" t="s">
        <v>977</v>
      </c>
      <c r="O2601" s="101">
        <f>IF(ISBLANK(C2601),O2600,IF(COUNTIF(C$2:C2601,C2601)&gt;1,O2600,1+MAX(O2600,0)))</f>
        <v>64</v>
      </c>
      <c r="P2601" s="45">
        <f t="shared" si="902"/>
        <v>38</v>
      </c>
      <c r="Q2601" s="33" t="str">
        <f t="shared" si="903"/>
        <v/>
      </c>
      <c r="R2601" s="33">
        <f t="shared" si="904"/>
        <v>2</v>
      </c>
      <c r="S2601" s="33" t="str">
        <f t="shared" si="905"/>
        <v>146_2</v>
      </c>
      <c r="T2601" s="35" t="str">
        <f t="shared" si="906"/>
        <v>146AM</v>
      </c>
      <c r="U2601" s="35" t="str">
        <f t="shared" si="907"/>
        <v>146AMEW</v>
      </c>
      <c r="V2601" s="35" t="str">
        <f t="shared" si="901"/>
        <v>2L</v>
      </c>
      <c r="W2601" s="35" t="str">
        <f t="shared" si="894"/>
        <v>146AM2L124</v>
      </c>
      <c r="X2601" s="388">
        <f t="shared" si="895"/>
        <v>1</v>
      </c>
      <c r="Y2601" s="388">
        <f t="shared" si="896"/>
        <v>1</v>
      </c>
      <c r="Z2601" s="280" t="str">
        <f t="shared" si="887"/>
        <v/>
      </c>
      <c r="AA2601" s="280" t="str">
        <f t="shared" si="888"/>
        <v/>
      </c>
      <c r="AB2601" s="389" t="str">
        <f t="shared" si="897"/>
        <v/>
      </c>
      <c r="AC2601" s="389" t="str">
        <f t="shared" si="898"/>
        <v/>
      </c>
      <c r="AD2601" s="390" t="str">
        <f t="shared" si="889"/>
        <v/>
      </c>
      <c r="AE2601" s="282">
        <f t="shared" si="890"/>
        <v>0</v>
      </c>
      <c r="AF2601" s="359">
        <f t="shared" si="891"/>
        <v>0</v>
      </c>
      <c r="AG2601" s="280">
        <f t="shared" si="892"/>
        <v>0</v>
      </c>
      <c r="AH2601" s="280">
        <f t="shared" si="908"/>
        <v>0</v>
      </c>
      <c r="AI2601" s="280">
        <f>IF(ISBLANK(T2601),AI2600,IF(COUNTIF(T$2:T2601,T2601)&gt;1,AI2600,1+MAX(AI2600,0)))</f>
        <v>71</v>
      </c>
      <c r="AL2601" s="391" t="str">
        <f t="shared" si="899"/>
        <v/>
      </c>
      <c r="AM2601" s="391" t="str">
        <f t="shared" si="900"/>
        <v/>
      </c>
      <c r="AO2601" s="310" t="str">
        <f t="shared" si="893"/>
        <v/>
      </c>
      <c r="AP2601" s="310">
        <f>SUM(AO$1:AO2601)</f>
        <v>0</v>
      </c>
      <c r="AQ2601" s="310">
        <f>SUM(AK$2:AK2601)</f>
        <v>18</v>
      </c>
      <c r="AR2601" s="310">
        <f>COUNTA(AJ$2:AJ2601)</f>
        <v>18</v>
      </c>
      <c r="AS2601" s="312"/>
      <c r="AT2601" s="312"/>
      <c r="AU2601" s="312"/>
      <c r="AV2601" s="312"/>
      <c r="AW2601" s="312"/>
      <c r="AZ2601">
        <v>1</v>
      </c>
      <c r="BA2601">
        <v>1</v>
      </c>
    </row>
    <row r="2602" spans="1:53" x14ac:dyDescent="0.25">
      <c r="A2602">
        <v>146</v>
      </c>
      <c r="B2602" t="s">
        <v>65</v>
      </c>
      <c r="C2602" t="s">
        <v>872</v>
      </c>
      <c r="D2602"/>
      <c r="E2602">
        <v>1</v>
      </c>
      <c r="F2602">
        <v>3</v>
      </c>
      <c r="G2602">
        <v>1</v>
      </c>
      <c r="H2602">
        <v>4</v>
      </c>
      <c r="I2602">
        <v>2</v>
      </c>
      <c r="J2602">
        <v>0</v>
      </c>
      <c r="K2602">
        <v>1</v>
      </c>
      <c r="L2602">
        <v>3</v>
      </c>
      <c r="M2602" t="s">
        <v>977</v>
      </c>
      <c r="O2602" s="101">
        <f>IF(ISBLANK(C2602),O2601,IF(COUNTIF(C$2:C2602,C2602)&gt;1,O2601,1+MAX(O2601,0)))</f>
        <v>64</v>
      </c>
      <c r="P2602" s="45">
        <f t="shared" si="902"/>
        <v>38</v>
      </c>
      <c r="Q2602" s="33" t="str">
        <f t="shared" si="903"/>
        <v/>
      </c>
      <c r="R2602" s="33">
        <f t="shared" si="904"/>
        <v>3</v>
      </c>
      <c r="S2602" s="33" t="str">
        <f t="shared" si="905"/>
        <v>146_3</v>
      </c>
      <c r="T2602" s="35" t="str">
        <f t="shared" si="906"/>
        <v>146AM</v>
      </c>
      <c r="U2602" s="35" t="str">
        <f t="shared" si="907"/>
        <v>146AMNS</v>
      </c>
      <c r="V2602" s="35" t="str">
        <f t="shared" si="901"/>
        <v>2L</v>
      </c>
      <c r="W2602" s="35" t="str">
        <f t="shared" si="894"/>
        <v>146AM2L131</v>
      </c>
      <c r="X2602" s="388">
        <f t="shared" si="895"/>
        <v>1</v>
      </c>
      <c r="Y2602" s="388">
        <f t="shared" si="896"/>
        <v>3</v>
      </c>
      <c r="Z2602" s="280" t="str">
        <f t="shared" si="887"/>
        <v/>
      </c>
      <c r="AA2602" s="280" t="str">
        <f t="shared" si="888"/>
        <v/>
      </c>
      <c r="AB2602" s="389" t="str">
        <f t="shared" si="897"/>
        <v/>
      </c>
      <c r="AC2602" s="389" t="str">
        <f t="shared" si="898"/>
        <v/>
      </c>
      <c r="AD2602" s="390" t="str">
        <f t="shared" si="889"/>
        <v/>
      </c>
      <c r="AE2602" s="282">
        <f t="shared" si="890"/>
        <v>0</v>
      </c>
      <c r="AF2602" s="359">
        <f t="shared" si="891"/>
        <v>0</v>
      </c>
      <c r="AG2602" s="280">
        <f t="shared" si="892"/>
        <v>1</v>
      </c>
      <c r="AH2602" s="280">
        <f t="shared" si="908"/>
        <v>1</v>
      </c>
      <c r="AI2602" s="280">
        <f>IF(ISBLANK(T2602),AI2601,IF(COUNTIF(T$2:T2602,T2602)&gt;1,AI2601,1+MAX(AI2601,0)))</f>
        <v>71</v>
      </c>
      <c r="AL2602" s="391" t="str">
        <f t="shared" si="899"/>
        <v/>
      </c>
      <c r="AM2602" s="391" t="str">
        <f t="shared" si="900"/>
        <v/>
      </c>
      <c r="AO2602" s="310" t="str">
        <f t="shared" si="893"/>
        <v/>
      </c>
      <c r="AP2602" s="310">
        <f>SUM(AO$1:AO2602)</f>
        <v>0</v>
      </c>
      <c r="AQ2602" s="310">
        <f>SUM(AK$2:AK2602)</f>
        <v>18</v>
      </c>
      <c r="AR2602" s="310">
        <f>COUNTA(AJ$2:AJ2602)</f>
        <v>18</v>
      </c>
      <c r="AS2602" s="312"/>
      <c r="AT2602" s="312"/>
      <c r="AU2602" s="312"/>
      <c r="AV2602" s="312"/>
      <c r="AW2602" s="312"/>
      <c r="AZ2602">
        <v>1</v>
      </c>
      <c r="BA2602">
        <v>3</v>
      </c>
    </row>
    <row r="2603" spans="1:53" x14ac:dyDescent="0.25">
      <c r="A2603">
        <v>146</v>
      </c>
      <c r="B2603" t="s">
        <v>65</v>
      </c>
      <c r="C2603" t="s">
        <v>872</v>
      </c>
      <c r="D2603"/>
      <c r="E2603">
        <v>1</v>
      </c>
      <c r="F2603">
        <v>3</v>
      </c>
      <c r="G2603">
        <v>2</v>
      </c>
      <c r="H2603">
        <v>0</v>
      </c>
      <c r="I2603">
        <v>0</v>
      </c>
      <c r="J2603">
        <v>0</v>
      </c>
      <c r="K2603">
        <v>0</v>
      </c>
      <c r="L2603">
        <v>0</v>
      </c>
      <c r="M2603" t="s">
        <v>977</v>
      </c>
      <c r="O2603" s="101">
        <f>IF(ISBLANK(C2603),O2602,IF(COUNTIF(C$2:C2603,C2603)&gt;1,O2602,1+MAX(O2602,0)))</f>
        <v>64</v>
      </c>
      <c r="P2603" s="45">
        <f t="shared" si="902"/>
        <v>38</v>
      </c>
      <c r="Q2603" s="33" t="str">
        <f t="shared" si="903"/>
        <v/>
      </c>
      <c r="R2603" s="33">
        <f t="shared" si="904"/>
        <v>3</v>
      </c>
      <c r="S2603" s="33" t="str">
        <f t="shared" si="905"/>
        <v>146_3</v>
      </c>
      <c r="T2603" s="35" t="str">
        <f t="shared" si="906"/>
        <v>146AM</v>
      </c>
      <c r="U2603" s="35" t="str">
        <f t="shared" si="907"/>
        <v>146AMNS</v>
      </c>
      <c r="V2603" s="35" t="str">
        <f t="shared" si="901"/>
        <v>2L</v>
      </c>
      <c r="W2603" s="35" t="str">
        <f t="shared" si="894"/>
        <v>146AM2L132</v>
      </c>
      <c r="X2603" s="388">
        <f t="shared" si="895"/>
        <v>0</v>
      </c>
      <c r="Y2603" s="388">
        <f t="shared" si="896"/>
        <v>0</v>
      </c>
      <c r="Z2603" s="280" t="str">
        <f t="shared" si="887"/>
        <v/>
      </c>
      <c r="AA2603" s="280" t="str">
        <f t="shared" si="888"/>
        <v/>
      </c>
      <c r="AB2603" s="389" t="str">
        <f t="shared" si="897"/>
        <v/>
      </c>
      <c r="AC2603" s="389" t="str">
        <f t="shared" si="898"/>
        <v/>
      </c>
      <c r="AD2603" s="390" t="str">
        <f t="shared" si="889"/>
        <v/>
      </c>
      <c r="AE2603" s="282">
        <f t="shared" si="890"/>
        <v>0</v>
      </c>
      <c r="AF2603" s="359">
        <f t="shared" si="891"/>
        <v>0</v>
      </c>
      <c r="AG2603" s="280">
        <f t="shared" si="892"/>
        <v>1</v>
      </c>
      <c r="AH2603" s="280">
        <f t="shared" si="908"/>
        <v>1</v>
      </c>
      <c r="AI2603" s="280">
        <f>IF(ISBLANK(T2603),AI2602,IF(COUNTIF(T$2:T2603,T2603)&gt;1,AI2602,1+MAX(AI2602,0)))</f>
        <v>71</v>
      </c>
      <c r="AL2603" s="391" t="str">
        <f t="shared" si="899"/>
        <v/>
      </c>
      <c r="AM2603" s="391" t="str">
        <f t="shared" si="900"/>
        <v/>
      </c>
      <c r="AO2603" s="310" t="str">
        <f t="shared" si="893"/>
        <v/>
      </c>
      <c r="AP2603" s="310">
        <f>SUM(AO$1:AO2603)</f>
        <v>0</v>
      </c>
      <c r="AQ2603" s="310">
        <f>SUM(AK$2:AK2603)</f>
        <v>18</v>
      </c>
      <c r="AR2603" s="310">
        <f>COUNTA(AJ$2:AJ2603)</f>
        <v>18</v>
      </c>
      <c r="AS2603" s="312"/>
      <c r="AT2603" s="312"/>
      <c r="AU2603" s="312"/>
      <c r="AV2603" s="312"/>
      <c r="AW2603" s="312"/>
      <c r="AZ2603">
        <v>0</v>
      </c>
      <c r="BA2603">
        <v>0</v>
      </c>
    </row>
    <row r="2604" spans="1:53" x14ac:dyDescent="0.25">
      <c r="A2604">
        <v>146</v>
      </c>
      <c r="B2604" t="s">
        <v>65</v>
      </c>
      <c r="C2604" t="s">
        <v>872</v>
      </c>
      <c r="D2604"/>
      <c r="E2604">
        <v>1</v>
      </c>
      <c r="F2604">
        <v>3</v>
      </c>
      <c r="G2604">
        <v>3</v>
      </c>
      <c r="H2604">
        <v>0</v>
      </c>
      <c r="I2604">
        <v>0</v>
      </c>
      <c r="J2604">
        <v>0</v>
      </c>
      <c r="K2604">
        <v>0</v>
      </c>
      <c r="L2604">
        <v>0</v>
      </c>
      <c r="M2604" t="s">
        <v>977</v>
      </c>
      <c r="O2604" s="101">
        <f>IF(ISBLANK(C2604),O2603,IF(COUNTIF(C$2:C2604,C2604)&gt;1,O2603,1+MAX(O2603,0)))</f>
        <v>64</v>
      </c>
      <c r="P2604" s="45">
        <f t="shared" si="902"/>
        <v>38</v>
      </c>
      <c r="Q2604" s="33" t="str">
        <f t="shared" si="903"/>
        <v/>
      </c>
      <c r="R2604" s="33">
        <f t="shared" si="904"/>
        <v>3</v>
      </c>
      <c r="S2604" s="33" t="str">
        <f t="shared" si="905"/>
        <v>146_3</v>
      </c>
      <c r="T2604" s="35" t="str">
        <f t="shared" si="906"/>
        <v>146AM</v>
      </c>
      <c r="U2604" s="35" t="str">
        <f t="shared" si="907"/>
        <v>146AMEW</v>
      </c>
      <c r="V2604" s="35" t="str">
        <f t="shared" si="901"/>
        <v>2L</v>
      </c>
      <c r="W2604" s="35" t="str">
        <f t="shared" si="894"/>
        <v>146AM2L133</v>
      </c>
      <c r="X2604" s="388">
        <f t="shared" si="895"/>
        <v>0</v>
      </c>
      <c r="Y2604" s="388">
        <f t="shared" si="896"/>
        <v>0</v>
      </c>
      <c r="Z2604" s="280" t="str">
        <f t="shared" si="887"/>
        <v/>
      </c>
      <c r="AA2604" s="280" t="str">
        <f t="shared" si="888"/>
        <v/>
      </c>
      <c r="AB2604" s="389" t="str">
        <f t="shared" si="897"/>
        <v/>
      </c>
      <c r="AC2604" s="389" t="str">
        <f t="shared" si="898"/>
        <v/>
      </c>
      <c r="AD2604" s="390" t="str">
        <f t="shared" si="889"/>
        <v/>
      </c>
      <c r="AE2604" s="282">
        <f t="shared" si="890"/>
        <v>0</v>
      </c>
      <c r="AF2604" s="359">
        <f t="shared" si="891"/>
        <v>0</v>
      </c>
      <c r="AG2604" s="280">
        <f t="shared" si="892"/>
        <v>0</v>
      </c>
      <c r="AH2604" s="280">
        <f t="shared" si="908"/>
        <v>0</v>
      </c>
      <c r="AI2604" s="280">
        <f>IF(ISBLANK(T2604),AI2603,IF(COUNTIF(T$2:T2604,T2604)&gt;1,AI2603,1+MAX(AI2603,0)))</f>
        <v>71</v>
      </c>
      <c r="AL2604" s="391" t="str">
        <f t="shared" si="899"/>
        <v/>
      </c>
      <c r="AM2604" s="391" t="str">
        <f t="shared" si="900"/>
        <v/>
      </c>
      <c r="AO2604" s="310" t="str">
        <f t="shared" si="893"/>
        <v/>
      </c>
      <c r="AP2604" s="310">
        <f>SUM(AO$1:AO2604)</f>
        <v>0</v>
      </c>
      <c r="AQ2604" s="310">
        <f>SUM(AK$2:AK2604)</f>
        <v>18</v>
      </c>
      <c r="AR2604" s="310">
        <f>COUNTA(AJ$2:AJ2604)</f>
        <v>18</v>
      </c>
      <c r="AS2604" s="312"/>
      <c r="AT2604" s="312"/>
      <c r="AU2604" s="312"/>
      <c r="AV2604" s="312"/>
      <c r="AW2604" s="312"/>
      <c r="AZ2604">
        <v>0</v>
      </c>
      <c r="BA2604">
        <v>0</v>
      </c>
    </row>
    <row r="2605" spans="1:53" x14ac:dyDescent="0.25">
      <c r="A2605">
        <v>146</v>
      </c>
      <c r="B2605" t="s">
        <v>65</v>
      </c>
      <c r="C2605" t="s">
        <v>872</v>
      </c>
      <c r="D2605"/>
      <c r="E2605">
        <v>1</v>
      </c>
      <c r="F2605">
        <v>3</v>
      </c>
      <c r="G2605">
        <v>4</v>
      </c>
      <c r="H2605">
        <v>1</v>
      </c>
      <c r="I2605">
        <v>0</v>
      </c>
      <c r="J2605">
        <v>0</v>
      </c>
      <c r="K2605">
        <v>0</v>
      </c>
      <c r="L2605">
        <v>1</v>
      </c>
      <c r="M2605" t="s">
        <v>977</v>
      </c>
      <c r="O2605" s="101">
        <f>IF(ISBLANK(C2605),O2604,IF(COUNTIF(C$2:C2605,C2605)&gt;1,O2604,1+MAX(O2604,0)))</f>
        <v>64</v>
      </c>
      <c r="P2605" s="45">
        <f t="shared" si="902"/>
        <v>38</v>
      </c>
      <c r="Q2605" s="33" t="str">
        <f t="shared" si="903"/>
        <v/>
      </c>
      <c r="R2605" s="33">
        <f t="shared" si="904"/>
        <v>3</v>
      </c>
      <c r="S2605" s="33" t="str">
        <f t="shared" si="905"/>
        <v>146_3</v>
      </c>
      <c r="T2605" s="35" t="str">
        <f t="shared" si="906"/>
        <v>146AM</v>
      </c>
      <c r="U2605" s="35" t="str">
        <f t="shared" si="907"/>
        <v>146AMEW</v>
      </c>
      <c r="V2605" s="35" t="str">
        <f t="shared" si="901"/>
        <v>2L</v>
      </c>
      <c r="W2605" s="35" t="str">
        <f t="shared" si="894"/>
        <v>146AM2L134</v>
      </c>
      <c r="X2605" s="388">
        <f t="shared" si="895"/>
        <v>0</v>
      </c>
      <c r="Y2605" s="388">
        <f t="shared" si="896"/>
        <v>1</v>
      </c>
      <c r="Z2605" s="280" t="str">
        <f t="shared" si="887"/>
        <v/>
      </c>
      <c r="AA2605" s="280" t="str">
        <f t="shared" si="888"/>
        <v/>
      </c>
      <c r="AB2605" s="389" t="str">
        <f t="shared" si="897"/>
        <v/>
      </c>
      <c r="AC2605" s="389" t="str">
        <f t="shared" si="898"/>
        <v/>
      </c>
      <c r="AD2605" s="390" t="str">
        <f t="shared" si="889"/>
        <v/>
      </c>
      <c r="AE2605" s="282">
        <f t="shared" si="890"/>
        <v>0</v>
      </c>
      <c r="AF2605" s="359">
        <f t="shared" si="891"/>
        <v>0</v>
      </c>
      <c r="AG2605" s="280">
        <f t="shared" si="892"/>
        <v>0</v>
      </c>
      <c r="AH2605" s="280">
        <f t="shared" si="908"/>
        <v>0</v>
      </c>
      <c r="AI2605" s="280">
        <f>IF(ISBLANK(T2605),AI2604,IF(COUNTIF(T$2:T2605,T2605)&gt;1,AI2604,1+MAX(AI2604,0)))</f>
        <v>71</v>
      </c>
      <c r="AL2605" s="391" t="str">
        <f t="shared" si="899"/>
        <v/>
      </c>
      <c r="AM2605" s="391" t="str">
        <f t="shared" si="900"/>
        <v/>
      </c>
      <c r="AO2605" s="310" t="str">
        <f t="shared" si="893"/>
        <v/>
      </c>
      <c r="AP2605" s="310">
        <f>SUM(AO$1:AO2605)</f>
        <v>0</v>
      </c>
      <c r="AQ2605" s="310">
        <f>SUM(AK$2:AK2605)</f>
        <v>18</v>
      </c>
      <c r="AR2605" s="310">
        <f>COUNTA(AJ$2:AJ2605)</f>
        <v>18</v>
      </c>
      <c r="AS2605" s="312"/>
      <c r="AT2605" s="312"/>
      <c r="AU2605" s="312"/>
      <c r="AV2605" s="312"/>
      <c r="AW2605" s="312"/>
      <c r="AZ2605">
        <v>0</v>
      </c>
      <c r="BA2605">
        <v>1</v>
      </c>
    </row>
    <row r="2606" spans="1:53" x14ac:dyDescent="0.25">
      <c r="A2606">
        <v>146</v>
      </c>
      <c r="B2606" t="s">
        <v>65</v>
      </c>
      <c r="C2606" t="s">
        <v>872</v>
      </c>
      <c r="D2606"/>
      <c r="E2606">
        <v>1</v>
      </c>
      <c r="F2606">
        <v>4</v>
      </c>
      <c r="G2606">
        <v>1</v>
      </c>
      <c r="H2606">
        <v>0</v>
      </c>
      <c r="I2606">
        <v>0</v>
      </c>
      <c r="J2606">
        <v>0</v>
      </c>
      <c r="K2606">
        <v>0</v>
      </c>
      <c r="L2606">
        <v>0</v>
      </c>
      <c r="M2606" t="s">
        <v>977</v>
      </c>
      <c r="O2606" s="101">
        <f>IF(ISBLANK(C2606),O2605,IF(COUNTIF(C$2:C2606,C2606)&gt;1,O2605,1+MAX(O2605,0)))</f>
        <v>64</v>
      </c>
      <c r="P2606" s="45">
        <f t="shared" si="902"/>
        <v>38</v>
      </c>
      <c r="Q2606" s="33" t="str">
        <f t="shared" si="903"/>
        <v/>
      </c>
      <c r="R2606" s="33">
        <f t="shared" si="904"/>
        <v>4</v>
      </c>
      <c r="S2606" s="33" t="str">
        <f t="shared" si="905"/>
        <v>146_4</v>
      </c>
      <c r="T2606" s="35" t="str">
        <f t="shared" si="906"/>
        <v>146AM</v>
      </c>
      <c r="U2606" s="35" t="str">
        <f t="shared" si="907"/>
        <v>146AMNS</v>
      </c>
      <c r="V2606" s="35" t="str">
        <f t="shared" si="901"/>
        <v>2L</v>
      </c>
      <c r="W2606" s="35" t="str">
        <f t="shared" si="894"/>
        <v>146AM2L141</v>
      </c>
      <c r="X2606" s="388">
        <f t="shared" si="895"/>
        <v>0</v>
      </c>
      <c r="Y2606" s="388">
        <f t="shared" si="896"/>
        <v>0</v>
      </c>
      <c r="Z2606" s="280" t="str">
        <f t="shared" si="887"/>
        <v/>
      </c>
      <c r="AA2606" s="280" t="str">
        <f t="shared" si="888"/>
        <v/>
      </c>
      <c r="AB2606" s="389" t="str">
        <f t="shared" si="897"/>
        <v/>
      </c>
      <c r="AC2606" s="389" t="str">
        <f t="shared" si="898"/>
        <v/>
      </c>
      <c r="AD2606" s="390" t="str">
        <f t="shared" si="889"/>
        <v/>
      </c>
      <c r="AE2606" s="282">
        <f t="shared" si="890"/>
        <v>0</v>
      </c>
      <c r="AF2606" s="359">
        <f t="shared" si="891"/>
        <v>0</v>
      </c>
      <c r="AG2606" s="280">
        <f t="shared" si="892"/>
        <v>1</v>
      </c>
      <c r="AH2606" s="280">
        <f t="shared" si="908"/>
        <v>1</v>
      </c>
      <c r="AI2606" s="280">
        <f>IF(ISBLANK(T2606),AI2605,IF(COUNTIF(T$2:T2606,T2606)&gt;1,AI2605,1+MAX(AI2605,0)))</f>
        <v>71</v>
      </c>
      <c r="AL2606" s="391" t="str">
        <f t="shared" si="899"/>
        <v/>
      </c>
      <c r="AM2606" s="391" t="str">
        <f t="shared" si="900"/>
        <v/>
      </c>
      <c r="AO2606" s="310" t="str">
        <f t="shared" si="893"/>
        <v/>
      </c>
      <c r="AP2606" s="310">
        <f>SUM(AO$1:AO2606)</f>
        <v>0</v>
      </c>
      <c r="AQ2606" s="310">
        <f>SUM(AK$2:AK2606)</f>
        <v>18</v>
      </c>
      <c r="AR2606" s="310">
        <f>COUNTA(AJ$2:AJ2606)</f>
        <v>18</v>
      </c>
      <c r="AS2606" s="312"/>
      <c r="AT2606" s="312"/>
      <c r="AU2606" s="312"/>
      <c r="AV2606" s="312"/>
      <c r="AW2606" s="312"/>
      <c r="AZ2606">
        <v>0</v>
      </c>
      <c r="BA2606">
        <v>0</v>
      </c>
    </row>
    <row r="2607" spans="1:53" x14ac:dyDescent="0.25">
      <c r="A2607">
        <v>146</v>
      </c>
      <c r="B2607" t="s">
        <v>65</v>
      </c>
      <c r="C2607" t="s">
        <v>872</v>
      </c>
      <c r="D2607"/>
      <c r="E2607">
        <v>1</v>
      </c>
      <c r="F2607">
        <v>4</v>
      </c>
      <c r="G2607">
        <v>2</v>
      </c>
      <c r="H2607">
        <v>2</v>
      </c>
      <c r="I2607">
        <v>1</v>
      </c>
      <c r="J2607">
        <v>1</v>
      </c>
      <c r="K2607">
        <v>1</v>
      </c>
      <c r="L2607">
        <v>2</v>
      </c>
      <c r="M2607" t="s">
        <v>977</v>
      </c>
      <c r="O2607" s="101">
        <f>IF(ISBLANK(C2607),O2606,IF(COUNTIF(C$2:C2607,C2607)&gt;1,O2606,1+MAX(O2606,0)))</f>
        <v>64</v>
      </c>
      <c r="P2607" s="45">
        <f t="shared" si="902"/>
        <v>38</v>
      </c>
      <c r="Q2607" s="33" t="str">
        <f t="shared" si="903"/>
        <v/>
      </c>
      <c r="R2607" s="33">
        <f t="shared" si="904"/>
        <v>4</v>
      </c>
      <c r="S2607" s="33" t="str">
        <f t="shared" si="905"/>
        <v>146_4</v>
      </c>
      <c r="T2607" s="35" t="str">
        <f t="shared" si="906"/>
        <v>146AM</v>
      </c>
      <c r="U2607" s="35" t="str">
        <f t="shared" si="907"/>
        <v>146AMNS</v>
      </c>
      <c r="V2607" s="35" t="str">
        <f t="shared" si="901"/>
        <v>2L</v>
      </c>
      <c r="W2607" s="35" t="str">
        <f t="shared" si="894"/>
        <v>146AM2L142</v>
      </c>
      <c r="X2607" s="388">
        <f t="shared" si="895"/>
        <v>1</v>
      </c>
      <c r="Y2607" s="388">
        <f t="shared" si="896"/>
        <v>2</v>
      </c>
      <c r="Z2607" s="280" t="str">
        <f t="shared" si="887"/>
        <v/>
      </c>
      <c r="AA2607" s="280" t="str">
        <f t="shared" si="888"/>
        <v/>
      </c>
      <c r="AB2607" s="389" t="str">
        <f t="shared" si="897"/>
        <v/>
      </c>
      <c r="AC2607" s="389" t="str">
        <f t="shared" si="898"/>
        <v/>
      </c>
      <c r="AD2607" s="390" t="str">
        <f t="shared" si="889"/>
        <v/>
      </c>
      <c r="AE2607" s="282">
        <f t="shared" si="890"/>
        <v>0</v>
      </c>
      <c r="AF2607" s="359">
        <f t="shared" si="891"/>
        <v>0</v>
      </c>
      <c r="AG2607" s="280">
        <f t="shared" si="892"/>
        <v>1</v>
      </c>
      <c r="AH2607" s="280">
        <f t="shared" si="908"/>
        <v>1</v>
      </c>
      <c r="AI2607" s="280">
        <f>IF(ISBLANK(T2607),AI2606,IF(COUNTIF(T$2:T2607,T2607)&gt;1,AI2606,1+MAX(AI2606,0)))</f>
        <v>71</v>
      </c>
      <c r="AL2607" s="391" t="str">
        <f t="shared" si="899"/>
        <v/>
      </c>
      <c r="AM2607" s="391" t="str">
        <f t="shared" si="900"/>
        <v/>
      </c>
      <c r="AO2607" s="310" t="str">
        <f t="shared" si="893"/>
        <v/>
      </c>
      <c r="AP2607" s="310">
        <f>SUM(AO$1:AO2607)</f>
        <v>0</v>
      </c>
      <c r="AQ2607" s="310">
        <f>SUM(AK$2:AK2607)</f>
        <v>18</v>
      </c>
      <c r="AR2607" s="310">
        <f>COUNTA(AJ$2:AJ2607)</f>
        <v>18</v>
      </c>
      <c r="AS2607" s="312"/>
      <c r="AT2607" s="312"/>
      <c r="AU2607" s="312"/>
      <c r="AV2607" s="312"/>
      <c r="AW2607" s="312"/>
      <c r="AZ2607">
        <v>1</v>
      </c>
      <c r="BA2607">
        <v>2</v>
      </c>
    </row>
    <row r="2608" spans="1:53" x14ac:dyDescent="0.25">
      <c r="A2608">
        <v>146</v>
      </c>
      <c r="B2608" t="s">
        <v>65</v>
      </c>
      <c r="C2608" t="s">
        <v>872</v>
      </c>
      <c r="D2608"/>
      <c r="E2608">
        <v>1</v>
      </c>
      <c r="F2608">
        <v>4</v>
      </c>
      <c r="G2608">
        <v>3</v>
      </c>
      <c r="H2608">
        <v>0</v>
      </c>
      <c r="I2608">
        <v>0</v>
      </c>
      <c r="J2608">
        <v>0</v>
      </c>
      <c r="K2608">
        <v>0</v>
      </c>
      <c r="L2608">
        <v>0</v>
      </c>
      <c r="M2608" t="s">
        <v>977</v>
      </c>
      <c r="O2608" s="101">
        <f>IF(ISBLANK(C2608),O2607,IF(COUNTIF(C$2:C2608,C2608)&gt;1,O2607,1+MAX(O2607,0)))</f>
        <v>64</v>
      </c>
      <c r="P2608" s="45">
        <f t="shared" si="902"/>
        <v>38</v>
      </c>
      <c r="Q2608" s="33" t="str">
        <f t="shared" si="903"/>
        <v/>
      </c>
      <c r="R2608" s="33">
        <f t="shared" si="904"/>
        <v>4</v>
      </c>
      <c r="S2608" s="33" t="str">
        <f t="shared" si="905"/>
        <v>146_4</v>
      </c>
      <c r="T2608" s="35" t="str">
        <f t="shared" si="906"/>
        <v>146AM</v>
      </c>
      <c r="U2608" s="35" t="str">
        <f t="shared" si="907"/>
        <v>146AMEW</v>
      </c>
      <c r="V2608" s="35" t="str">
        <f t="shared" si="901"/>
        <v>2L</v>
      </c>
      <c r="W2608" s="35" t="str">
        <f t="shared" si="894"/>
        <v>146AM2L143</v>
      </c>
      <c r="X2608" s="388">
        <f t="shared" si="895"/>
        <v>0</v>
      </c>
      <c r="Y2608" s="388">
        <f t="shared" si="896"/>
        <v>0</v>
      </c>
      <c r="Z2608" s="280" t="str">
        <f t="shared" si="887"/>
        <v/>
      </c>
      <c r="AA2608" s="280" t="str">
        <f t="shared" si="888"/>
        <v/>
      </c>
      <c r="AB2608" s="389" t="str">
        <f t="shared" si="897"/>
        <v/>
      </c>
      <c r="AC2608" s="389" t="str">
        <f t="shared" si="898"/>
        <v/>
      </c>
      <c r="AD2608" s="390" t="str">
        <f t="shared" si="889"/>
        <v/>
      </c>
      <c r="AE2608" s="282">
        <f t="shared" si="890"/>
        <v>0</v>
      </c>
      <c r="AF2608" s="359">
        <f t="shared" si="891"/>
        <v>0</v>
      </c>
      <c r="AG2608" s="280">
        <f t="shared" si="892"/>
        <v>0</v>
      </c>
      <c r="AH2608" s="280">
        <f t="shared" si="908"/>
        <v>0</v>
      </c>
      <c r="AI2608" s="280">
        <f>IF(ISBLANK(T2608),AI2607,IF(COUNTIF(T$2:T2608,T2608)&gt;1,AI2607,1+MAX(AI2607,0)))</f>
        <v>71</v>
      </c>
      <c r="AL2608" s="391" t="str">
        <f t="shared" si="899"/>
        <v/>
      </c>
      <c r="AM2608" s="391" t="str">
        <f t="shared" si="900"/>
        <v/>
      </c>
      <c r="AO2608" s="310" t="str">
        <f t="shared" si="893"/>
        <v/>
      </c>
      <c r="AP2608" s="310">
        <f>SUM(AO$1:AO2608)</f>
        <v>0</v>
      </c>
      <c r="AQ2608" s="310">
        <f>SUM(AK$2:AK2608)</f>
        <v>18</v>
      </c>
      <c r="AR2608" s="310">
        <f>COUNTA(AJ$2:AJ2608)</f>
        <v>18</v>
      </c>
      <c r="AS2608" s="312"/>
      <c r="AT2608" s="312"/>
      <c r="AU2608" s="312"/>
      <c r="AV2608" s="312"/>
      <c r="AW2608" s="312"/>
      <c r="AZ2608">
        <v>0</v>
      </c>
      <c r="BA2608">
        <v>0</v>
      </c>
    </row>
    <row r="2609" spans="1:53" x14ac:dyDescent="0.25">
      <c r="A2609">
        <v>146</v>
      </c>
      <c r="B2609" t="s">
        <v>65</v>
      </c>
      <c r="C2609" t="s">
        <v>872</v>
      </c>
      <c r="D2609"/>
      <c r="E2609">
        <v>1</v>
      </c>
      <c r="F2609">
        <v>4</v>
      </c>
      <c r="G2609">
        <v>4</v>
      </c>
      <c r="H2609">
        <v>1</v>
      </c>
      <c r="I2609">
        <v>1</v>
      </c>
      <c r="J2609">
        <v>0</v>
      </c>
      <c r="K2609">
        <v>0</v>
      </c>
      <c r="L2609">
        <v>1</v>
      </c>
      <c r="M2609" t="s">
        <v>977</v>
      </c>
      <c r="O2609" s="101">
        <f>IF(ISBLANK(C2609),O2608,IF(COUNTIF(C$2:C2609,C2609)&gt;1,O2608,1+MAX(O2608,0)))</f>
        <v>64</v>
      </c>
      <c r="P2609" s="45">
        <f t="shared" si="902"/>
        <v>38</v>
      </c>
      <c r="Q2609" s="33" t="str">
        <f t="shared" si="903"/>
        <v/>
      </c>
      <c r="R2609" s="33">
        <f t="shared" si="904"/>
        <v>4</v>
      </c>
      <c r="S2609" s="33" t="str">
        <f t="shared" si="905"/>
        <v>146_4</v>
      </c>
      <c r="T2609" s="35" t="str">
        <f t="shared" si="906"/>
        <v>146AM</v>
      </c>
      <c r="U2609" s="35" t="str">
        <f t="shared" si="907"/>
        <v>146AMEW</v>
      </c>
      <c r="V2609" s="35" t="str">
        <f t="shared" si="901"/>
        <v>2L</v>
      </c>
      <c r="W2609" s="35" t="str">
        <f t="shared" si="894"/>
        <v>146AM2L144</v>
      </c>
      <c r="X2609" s="388">
        <f t="shared" si="895"/>
        <v>0</v>
      </c>
      <c r="Y2609" s="388">
        <f t="shared" si="896"/>
        <v>1</v>
      </c>
      <c r="Z2609" s="280" t="str">
        <f t="shared" si="887"/>
        <v/>
      </c>
      <c r="AA2609" s="280" t="str">
        <f t="shared" si="888"/>
        <v/>
      </c>
      <c r="AB2609" s="389" t="str">
        <f t="shared" si="897"/>
        <v/>
      </c>
      <c r="AC2609" s="389" t="str">
        <f t="shared" si="898"/>
        <v/>
      </c>
      <c r="AD2609" s="390" t="str">
        <f t="shared" si="889"/>
        <v/>
      </c>
      <c r="AE2609" s="282">
        <f t="shared" si="890"/>
        <v>0</v>
      </c>
      <c r="AF2609" s="359">
        <f t="shared" si="891"/>
        <v>0</v>
      </c>
      <c r="AG2609" s="280">
        <f t="shared" si="892"/>
        <v>0</v>
      </c>
      <c r="AH2609" s="280">
        <f t="shared" si="908"/>
        <v>0</v>
      </c>
      <c r="AI2609" s="280">
        <f>IF(ISBLANK(T2609),AI2608,IF(COUNTIF(T$2:T2609,T2609)&gt;1,AI2608,1+MAX(AI2608,0)))</f>
        <v>71</v>
      </c>
      <c r="AL2609" s="391" t="str">
        <f t="shared" si="899"/>
        <v/>
      </c>
      <c r="AM2609" s="391" t="str">
        <f t="shared" si="900"/>
        <v/>
      </c>
      <c r="AO2609" s="310" t="str">
        <f t="shared" si="893"/>
        <v/>
      </c>
      <c r="AP2609" s="310">
        <f>SUM(AO$1:AO2609)</f>
        <v>0</v>
      </c>
      <c r="AQ2609" s="310">
        <f>SUM(AK$2:AK2609)</f>
        <v>18</v>
      </c>
      <c r="AR2609" s="310">
        <f>COUNTA(AJ$2:AJ2609)</f>
        <v>18</v>
      </c>
      <c r="AS2609" s="312"/>
      <c r="AT2609" s="312"/>
      <c r="AU2609" s="312"/>
      <c r="AV2609" s="312"/>
      <c r="AW2609" s="312"/>
      <c r="AZ2609">
        <v>0</v>
      </c>
      <c r="BA2609">
        <v>1</v>
      </c>
    </row>
    <row r="2610" spans="1:53" x14ac:dyDescent="0.25">
      <c r="A2610">
        <v>146</v>
      </c>
      <c r="B2610" t="s">
        <v>65</v>
      </c>
      <c r="C2610" t="s">
        <v>872</v>
      </c>
      <c r="D2610"/>
      <c r="E2610">
        <v>2</v>
      </c>
      <c r="F2610">
        <v>1</v>
      </c>
      <c r="G2610">
        <v>1</v>
      </c>
      <c r="H2610">
        <v>3</v>
      </c>
      <c r="I2610">
        <v>0</v>
      </c>
      <c r="J2610">
        <v>1</v>
      </c>
      <c r="K2610">
        <v>2</v>
      </c>
      <c r="L2610">
        <v>2</v>
      </c>
      <c r="M2610" t="s">
        <v>978</v>
      </c>
      <c r="O2610" s="101">
        <f>IF(ISBLANK(C2610),O2609,IF(COUNTIF(C$2:C2610,C2610)&gt;1,O2609,1+MAX(O2609,0)))</f>
        <v>64</v>
      </c>
      <c r="P2610" s="45">
        <f t="shared" si="902"/>
        <v>38</v>
      </c>
      <c r="Q2610" s="33" t="str">
        <f t="shared" si="903"/>
        <v/>
      </c>
      <c r="R2610" s="33">
        <f t="shared" si="904"/>
        <v>5</v>
      </c>
      <c r="S2610" s="33" t="str">
        <f t="shared" si="905"/>
        <v>146_5</v>
      </c>
      <c r="T2610" s="35" t="str">
        <f t="shared" si="906"/>
        <v>146AM</v>
      </c>
      <c r="U2610" s="35" t="str">
        <f t="shared" si="907"/>
        <v>146AMNS</v>
      </c>
      <c r="V2610" s="35" t="str">
        <f t="shared" si="901"/>
        <v>2L</v>
      </c>
      <c r="W2610" s="35" t="str">
        <f t="shared" si="894"/>
        <v>146AM2L211</v>
      </c>
      <c r="X2610" s="388">
        <f t="shared" si="895"/>
        <v>2</v>
      </c>
      <c r="Y2610" s="388">
        <f t="shared" si="896"/>
        <v>2</v>
      </c>
      <c r="Z2610" s="280" t="str">
        <f t="shared" si="887"/>
        <v/>
      </c>
      <c r="AA2610" s="280" t="str">
        <f t="shared" si="888"/>
        <v/>
      </c>
      <c r="AB2610" s="389" t="str">
        <f t="shared" si="897"/>
        <v/>
      </c>
      <c r="AC2610" s="389" t="str">
        <f t="shared" si="898"/>
        <v/>
      </c>
      <c r="AD2610" s="390" t="str">
        <f t="shared" si="889"/>
        <v/>
      </c>
      <c r="AE2610" s="282">
        <f t="shared" si="890"/>
        <v>0</v>
      </c>
      <c r="AF2610" s="359">
        <f t="shared" si="891"/>
        <v>0</v>
      </c>
      <c r="AG2610" s="280">
        <f t="shared" si="892"/>
        <v>1</v>
      </c>
      <c r="AH2610" s="280">
        <f t="shared" si="908"/>
        <v>1</v>
      </c>
      <c r="AI2610" s="280">
        <f>IF(ISBLANK(T2610),AI2609,IF(COUNTIF(T$2:T2610,T2610)&gt;1,AI2609,1+MAX(AI2609,0)))</f>
        <v>71</v>
      </c>
      <c r="AL2610" s="391" t="str">
        <f t="shared" si="899"/>
        <v/>
      </c>
      <c r="AM2610" s="391" t="str">
        <f t="shared" si="900"/>
        <v/>
      </c>
      <c r="AO2610" s="310" t="str">
        <f t="shared" si="893"/>
        <v/>
      </c>
      <c r="AP2610" s="310">
        <f>SUM(AO$1:AO2610)</f>
        <v>0</v>
      </c>
      <c r="AQ2610" s="310">
        <f>SUM(AK$2:AK2610)</f>
        <v>18</v>
      </c>
      <c r="AR2610" s="310">
        <f>COUNTA(AJ$2:AJ2610)</f>
        <v>18</v>
      </c>
      <c r="AS2610" s="312"/>
      <c r="AT2610" s="312"/>
      <c r="AU2610" s="312"/>
      <c r="AV2610" s="312"/>
      <c r="AW2610" s="312"/>
      <c r="AZ2610">
        <v>2</v>
      </c>
      <c r="BA2610">
        <v>2</v>
      </c>
    </row>
    <row r="2611" spans="1:53" x14ac:dyDescent="0.25">
      <c r="A2611">
        <v>146</v>
      </c>
      <c r="B2611" t="s">
        <v>65</v>
      </c>
      <c r="C2611" t="s">
        <v>872</v>
      </c>
      <c r="D2611"/>
      <c r="E2611">
        <v>2</v>
      </c>
      <c r="F2611">
        <v>1</v>
      </c>
      <c r="G2611">
        <v>2</v>
      </c>
      <c r="H2611">
        <v>1</v>
      </c>
      <c r="I2611">
        <v>0</v>
      </c>
      <c r="J2611">
        <v>0</v>
      </c>
      <c r="K2611">
        <v>0</v>
      </c>
      <c r="L2611">
        <v>1</v>
      </c>
      <c r="M2611" t="s">
        <v>978</v>
      </c>
      <c r="O2611" s="101">
        <f>IF(ISBLANK(C2611),O2610,IF(COUNTIF(C$2:C2611,C2611)&gt;1,O2610,1+MAX(O2610,0)))</f>
        <v>64</v>
      </c>
      <c r="P2611" s="45">
        <f t="shared" si="902"/>
        <v>38</v>
      </c>
      <c r="Q2611" s="33" t="str">
        <f t="shared" si="903"/>
        <v/>
      </c>
      <c r="R2611" s="33">
        <f t="shared" si="904"/>
        <v>5</v>
      </c>
      <c r="S2611" s="33" t="str">
        <f t="shared" si="905"/>
        <v>146_5</v>
      </c>
      <c r="T2611" s="35" t="str">
        <f t="shared" si="906"/>
        <v>146AM</v>
      </c>
      <c r="U2611" s="35" t="str">
        <f t="shared" si="907"/>
        <v>146AMNS</v>
      </c>
      <c r="V2611" s="35" t="str">
        <f t="shared" si="901"/>
        <v>2L</v>
      </c>
      <c r="W2611" s="35" t="str">
        <f t="shared" si="894"/>
        <v>146AM2L212</v>
      </c>
      <c r="X2611" s="388">
        <f t="shared" si="895"/>
        <v>0</v>
      </c>
      <c r="Y2611" s="388">
        <f t="shared" si="896"/>
        <v>1</v>
      </c>
      <c r="Z2611" s="280" t="str">
        <f t="shared" si="887"/>
        <v/>
      </c>
      <c r="AA2611" s="280" t="str">
        <f t="shared" si="888"/>
        <v/>
      </c>
      <c r="AB2611" s="389" t="str">
        <f t="shared" si="897"/>
        <v/>
      </c>
      <c r="AC2611" s="389" t="str">
        <f t="shared" si="898"/>
        <v/>
      </c>
      <c r="AD2611" s="390" t="str">
        <f t="shared" si="889"/>
        <v/>
      </c>
      <c r="AE2611" s="282">
        <f t="shared" si="890"/>
        <v>0</v>
      </c>
      <c r="AF2611" s="359">
        <f t="shared" si="891"/>
        <v>0</v>
      </c>
      <c r="AG2611" s="280">
        <f t="shared" si="892"/>
        <v>1</v>
      </c>
      <c r="AH2611" s="280">
        <f t="shared" si="908"/>
        <v>1</v>
      </c>
      <c r="AI2611" s="280">
        <f>IF(ISBLANK(T2611),AI2610,IF(COUNTIF(T$2:T2611,T2611)&gt;1,AI2610,1+MAX(AI2610,0)))</f>
        <v>71</v>
      </c>
      <c r="AL2611" s="391" t="str">
        <f t="shared" si="899"/>
        <v/>
      </c>
      <c r="AM2611" s="391" t="str">
        <f t="shared" si="900"/>
        <v/>
      </c>
      <c r="AO2611" s="310" t="str">
        <f t="shared" si="893"/>
        <v/>
      </c>
      <c r="AP2611" s="310">
        <f>SUM(AO$1:AO2611)</f>
        <v>0</v>
      </c>
      <c r="AQ2611" s="310">
        <f>SUM(AK$2:AK2611)</f>
        <v>18</v>
      </c>
      <c r="AR2611" s="310">
        <f>COUNTA(AJ$2:AJ2611)</f>
        <v>18</v>
      </c>
      <c r="AS2611" s="312"/>
      <c r="AT2611" s="312"/>
      <c r="AU2611" s="312"/>
      <c r="AV2611" s="312"/>
      <c r="AW2611" s="312"/>
      <c r="AZ2611">
        <v>0</v>
      </c>
      <c r="BA2611">
        <v>1</v>
      </c>
    </row>
    <row r="2612" spans="1:53" x14ac:dyDescent="0.25">
      <c r="A2612">
        <v>146</v>
      </c>
      <c r="B2612" t="s">
        <v>65</v>
      </c>
      <c r="C2612" t="s">
        <v>872</v>
      </c>
      <c r="D2612"/>
      <c r="E2612">
        <v>2</v>
      </c>
      <c r="F2612">
        <v>1</v>
      </c>
      <c r="G2612">
        <v>3</v>
      </c>
      <c r="H2612">
        <v>1</v>
      </c>
      <c r="I2612">
        <v>1</v>
      </c>
      <c r="J2612">
        <v>0</v>
      </c>
      <c r="K2612">
        <v>1</v>
      </c>
      <c r="L2612">
        <v>1</v>
      </c>
      <c r="M2612" t="s">
        <v>978</v>
      </c>
      <c r="O2612" s="101">
        <f>IF(ISBLANK(C2612),O2611,IF(COUNTIF(C$2:C2612,C2612)&gt;1,O2611,1+MAX(O2611,0)))</f>
        <v>64</v>
      </c>
      <c r="P2612" s="45">
        <f t="shared" si="902"/>
        <v>38</v>
      </c>
      <c r="Q2612" s="33" t="str">
        <f t="shared" si="903"/>
        <v/>
      </c>
      <c r="R2612" s="33">
        <f t="shared" si="904"/>
        <v>5</v>
      </c>
      <c r="S2612" s="33" t="str">
        <f t="shared" si="905"/>
        <v>146_5</v>
      </c>
      <c r="T2612" s="35" t="str">
        <f t="shared" si="906"/>
        <v>146AM</v>
      </c>
      <c r="U2612" s="35" t="str">
        <f t="shared" si="907"/>
        <v>146AMEW</v>
      </c>
      <c r="V2612" s="35" t="str">
        <f t="shared" si="901"/>
        <v>2L</v>
      </c>
      <c r="W2612" s="35" t="str">
        <f t="shared" si="894"/>
        <v>146AM2L213</v>
      </c>
      <c r="X2612" s="388">
        <f t="shared" si="895"/>
        <v>1</v>
      </c>
      <c r="Y2612" s="388">
        <f t="shared" si="896"/>
        <v>1</v>
      </c>
      <c r="Z2612" s="280" t="str">
        <f t="shared" si="887"/>
        <v/>
      </c>
      <c r="AA2612" s="280" t="str">
        <f t="shared" si="888"/>
        <v/>
      </c>
      <c r="AB2612" s="389" t="str">
        <f t="shared" si="897"/>
        <v/>
      </c>
      <c r="AC2612" s="389" t="str">
        <f t="shared" si="898"/>
        <v/>
      </c>
      <c r="AD2612" s="390" t="str">
        <f t="shared" si="889"/>
        <v/>
      </c>
      <c r="AE2612" s="282">
        <f t="shared" si="890"/>
        <v>0</v>
      </c>
      <c r="AF2612" s="359">
        <f t="shared" si="891"/>
        <v>0</v>
      </c>
      <c r="AG2612" s="280">
        <f t="shared" si="892"/>
        <v>0</v>
      </c>
      <c r="AH2612" s="280">
        <f t="shared" si="908"/>
        <v>0</v>
      </c>
      <c r="AI2612" s="280">
        <f>IF(ISBLANK(T2612),AI2611,IF(COUNTIF(T$2:T2612,T2612)&gt;1,AI2611,1+MAX(AI2611,0)))</f>
        <v>71</v>
      </c>
      <c r="AL2612" s="391" t="str">
        <f t="shared" si="899"/>
        <v/>
      </c>
      <c r="AM2612" s="391" t="str">
        <f t="shared" si="900"/>
        <v/>
      </c>
      <c r="AO2612" s="310" t="str">
        <f t="shared" si="893"/>
        <v/>
      </c>
      <c r="AP2612" s="310">
        <f>SUM(AO$1:AO2612)</f>
        <v>0</v>
      </c>
      <c r="AQ2612" s="310">
        <f>SUM(AK$2:AK2612)</f>
        <v>18</v>
      </c>
      <c r="AR2612" s="310">
        <f>COUNTA(AJ$2:AJ2612)</f>
        <v>18</v>
      </c>
      <c r="AS2612" s="312"/>
      <c r="AT2612" s="312"/>
      <c r="AU2612" s="312"/>
      <c r="AV2612" s="312"/>
      <c r="AW2612" s="312"/>
      <c r="AZ2612">
        <v>1</v>
      </c>
      <c r="BA2612">
        <v>1</v>
      </c>
    </row>
    <row r="2613" spans="1:53" x14ac:dyDescent="0.25">
      <c r="A2613">
        <v>146</v>
      </c>
      <c r="B2613" t="s">
        <v>65</v>
      </c>
      <c r="C2613" t="s">
        <v>872</v>
      </c>
      <c r="D2613"/>
      <c r="E2613">
        <v>2</v>
      </c>
      <c r="F2613">
        <v>1</v>
      </c>
      <c r="G2613">
        <v>4</v>
      </c>
      <c r="H2613">
        <v>1</v>
      </c>
      <c r="I2613">
        <v>0</v>
      </c>
      <c r="J2613">
        <v>1</v>
      </c>
      <c r="K2613">
        <v>0</v>
      </c>
      <c r="L2613">
        <v>0</v>
      </c>
      <c r="M2613" t="s">
        <v>978</v>
      </c>
      <c r="O2613" s="101">
        <f>IF(ISBLANK(C2613),O2612,IF(COUNTIF(C$2:C2613,C2613)&gt;1,O2612,1+MAX(O2612,0)))</f>
        <v>64</v>
      </c>
      <c r="P2613" s="45">
        <f t="shared" si="902"/>
        <v>38</v>
      </c>
      <c r="Q2613" s="33" t="str">
        <f t="shared" si="903"/>
        <v/>
      </c>
      <c r="R2613" s="33">
        <f t="shared" si="904"/>
        <v>5</v>
      </c>
      <c r="S2613" s="33" t="str">
        <f t="shared" si="905"/>
        <v>146_5</v>
      </c>
      <c r="T2613" s="35" t="str">
        <f t="shared" si="906"/>
        <v>146AM</v>
      </c>
      <c r="U2613" s="35" t="str">
        <f t="shared" si="907"/>
        <v>146AMEW</v>
      </c>
      <c r="V2613" s="35" t="str">
        <f t="shared" si="901"/>
        <v>2L</v>
      </c>
      <c r="W2613" s="35" t="str">
        <f t="shared" si="894"/>
        <v>146AM2L214</v>
      </c>
      <c r="X2613" s="388">
        <f t="shared" si="895"/>
        <v>0</v>
      </c>
      <c r="Y2613" s="388">
        <f t="shared" si="896"/>
        <v>0</v>
      </c>
      <c r="Z2613" s="280" t="str">
        <f t="shared" si="887"/>
        <v/>
      </c>
      <c r="AA2613" s="280" t="str">
        <f t="shared" si="888"/>
        <v/>
      </c>
      <c r="AB2613" s="389" t="str">
        <f t="shared" si="897"/>
        <v/>
      </c>
      <c r="AC2613" s="389" t="str">
        <f t="shared" si="898"/>
        <v/>
      </c>
      <c r="AD2613" s="390" t="str">
        <f t="shared" si="889"/>
        <v/>
      </c>
      <c r="AE2613" s="282">
        <f t="shared" si="890"/>
        <v>0</v>
      </c>
      <c r="AF2613" s="359">
        <f t="shared" si="891"/>
        <v>0</v>
      </c>
      <c r="AG2613" s="280">
        <f t="shared" si="892"/>
        <v>0</v>
      </c>
      <c r="AH2613" s="280">
        <f t="shared" si="908"/>
        <v>0</v>
      </c>
      <c r="AI2613" s="280">
        <f>IF(ISBLANK(T2613),AI2612,IF(COUNTIF(T$2:T2613,T2613)&gt;1,AI2612,1+MAX(AI2612,0)))</f>
        <v>71</v>
      </c>
      <c r="AL2613" s="391" t="str">
        <f t="shared" si="899"/>
        <v/>
      </c>
      <c r="AM2613" s="391" t="str">
        <f t="shared" si="900"/>
        <v/>
      </c>
      <c r="AO2613" s="310" t="str">
        <f t="shared" si="893"/>
        <v/>
      </c>
      <c r="AP2613" s="310">
        <f>SUM(AO$1:AO2613)</f>
        <v>0</v>
      </c>
      <c r="AQ2613" s="310">
        <f>SUM(AK$2:AK2613)</f>
        <v>18</v>
      </c>
      <c r="AR2613" s="310">
        <f>COUNTA(AJ$2:AJ2613)</f>
        <v>18</v>
      </c>
      <c r="AS2613" s="312"/>
      <c r="AT2613" s="312"/>
      <c r="AU2613" s="312"/>
      <c r="AV2613" s="312"/>
      <c r="AW2613" s="312"/>
      <c r="AZ2613">
        <v>0</v>
      </c>
      <c r="BA2613">
        <v>0</v>
      </c>
    </row>
    <row r="2614" spans="1:53" x14ac:dyDescent="0.25">
      <c r="A2614">
        <v>146</v>
      </c>
      <c r="B2614" t="s">
        <v>65</v>
      </c>
      <c r="C2614" t="s">
        <v>872</v>
      </c>
      <c r="D2614"/>
      <c r="E2614">
        <v>2</v>
      </c>
      <c r="F2614">
        <v>2</v>
      </c>
      <c r="G2614">
        <v>1</v>
      </c>
      <c r="H2614">
        <v>4</v>
      </c>
      <c r="I2614">
        <v>0</v>
      </c>
      <c r="J2614">
        <v>0</v>
      </c>
      <c r="K2614">
        <v>1</v>
      </c>
      <c r="L2614">
        <v>1</v>
      </c>
      <c r="M2614" t="s">
        <v>978</v>
      </c>
      <c r="O2614" s="101">
        <f>IF(ISBLANK(C2614),O2613,IF(COUNTIF(C$2:C2614,C2614)&gt;1,O2613,1+MAX(O2613,0)))</f>
        <v>64</v>
      </c>
      <c r="P2614" s="45">
        <f t="shared" si="902"/>
        <v>38</v>
      </c>
      <c r="Q2614" s="33" t="str">
        <f t="shared" si="903"/>
        <v/>
      </c>
      <c r="R2614" s="33">
        <f t="shared" si="904"/>
        <v>6</v>
      </c>
      <c r="S2614" s="33" t="str">
        <f t="shared" si="905"/>
        <v>146_6</v>
      </c>
      <c r="T2614" s="35" t="str">
        <f t="shared" si="906"/>
        <v>146AM</v>
      </c>
      <c r="U2614" s="35" t="str">
        <f t="shared" si="907"/>
        <v>146AMNS</v>
      </c>
      <c r="V2614" s="35" t="str">
        <f t="shared" si="901"/>
        <v>2L</v>
      </c>
      <c r="W2614" s="35" t="str">
        <f t="shared" si="894"/>
        <v>146AM2L221</v>
      </c>
      <c r="X2614" s="388">
        <f t="shared" si="895"/>
        <v>1</v>
      </c>
      <c r="Y2614" s="388">
        <f t="shared" si="896"/>
        <v>1</v>
      </c>
      <c r="Z2614" s="280" t="str">
        <f t="shared" si="887"/>
        <v/>
      </c>
      <c r="AA2614" s="280" t="str">
        <f t="shared" si="888"/>
        <v/>
      </c>
      <c r="AB2614" s="389" t="str">
        <f t="shared" si="897"/>
        <v/>
      </c>
      <c r="AC2614" s="389" t="str">
        <f t="shared" si="898"/>
        <v/>
      </c>
      <c r="AD2614" s="390" t="str">
        <f t="shared" si="889"/>
        <v/>
      </c>
      <c r="AE2614" s="282">
        <f t="shared" si="890"/>
        <v>0</v>
      </c>
      <c r="AF2614" s="359">
        <f t="shared" si="891"/>
        <v>0</v>
      </c>
      <c r="AG2614" s="280">
        <f t="shared" si="892"/>
        <v>1</v>
      </c>
      <c r="AH2614" s="280">
        <f t="shared" si="908"/>
        <v>1</v>
      </c>
      <c r="AI2614" s="280">
        <f>IF(ISBLANK(T2614),AI2613,IF(COUNTIF(T$2:T2614,T2614)&gt;1,AI2613,1+MAX(AI2613,0)))</f>
        <v>71</v>
      </c>
      <c r="AL2614" s="391" t="str">
        <f t="shared" si="899"/>
        <v/>
      </c>
      <c r="AM2614" s="391" t="str">
        <f t="shared" si="900"/>
        <v/>
      </c>
      <c r="AO2614" s="310" t="str">
        <f t="shared" si="893"/>
        <v/>
      </c>
      <c r="AP2614" s="310">
        <f>SUM(AO$1:AO2614)</f>
        <v>0</v>
      </c>
      <c r="AQ2614" s="310">
        <f>SUM(AK$2:AK2614)</f>
        <v>18</v>
      </c>
      <c r="AR2614" s="310">
        <f>COUNTA(AJ$2:AJ2614)</f>
        <v>18</v>
      </c>
      <c r="AS2614" s="312"/>
      <c r="AT2614" s="312"/>
      <c r="AU2614" s="312"/>
      <c r="AV2614" s="312"/>
      <c r="AW2614" s="312"/>
      <c r="AZ2614">
        <v>1</v>
      </c>
      <c r="BA2614">
        <v>1</v>
      </c>
    </row>
    <row r="2615" spans="1:53" x14ac:dyDescent="0.25">
      <c r="A2615">
        <v>146</v>
      </c>
      <c r="B2615" t="s">
        <v>65</v>
      </c>
      <c r="C2615" t="s">
        <v>872</v>
      </c>
      <c r="D2615"/>
      <c r="E2615">
        <v>2</v>
      </c>
      <c r="F2615">
        <v>2</v>
      </c>
      <c r="G2615">
        <v>2</v>
      </c>
      <c r="H2615">
        <v>0</v>
      </c>
      <c r="I2615">
        <v>0</v>
      </c>
      <c r="J2615">
        <v>0</v>
      </c>
      <c r="K2615">
        <v>0</v>
      </c>
      <c r="L2615">
        <v>0</v>
      </c>
      <c r="M2615" t="s">
        <v>978</v>
      </c>
      <c r="O2615" s="101">
        <f>IF(ISBLANK(C2615),O2614,IF(COUNTIF(C$2:C2615,C2615)&gt;1,O2614,1+MAX(O2614,0)))</f>
        <v>64</v>
      </c>
      <c r="P2615" s="45">
        <f t="shared" si="902"/>
        <v>38</v>
      </c>
      <c r="Q2615" s="33" t="str">
        <f t="shared" si="903"/>
        <v/>
      </c>
      <c r="R2615" s="33">
        <f t="shared" si="904"/>
        <v>6</v>
      </c>
      <c r="S2615" s="33" t="str">
        <f t="shared" si="905"/>
        <v>146_6</v>
      </c>
      <c r="T2615" s="35" t="str">
        <f t="shared" si="906"/>
        <v>146AM</v>
      </c>
      <c r="U2615" s="35" t="str">
        <f t="shared" si="907"/>
        <v>146AMNS</v>
      </c>
      <c r="V2615" s="35" t="str">
        <f t="shared" si="901"/>
        <v>2L</v>
      </c>
      <c r="W2615" s="35" t="str">
        <f t="shared" si="894"/>
        <v>146AM2L222</v>
      </c>
      <c r="X2615" s="388">
        <f t="shared" si="895"/>
        <v>0</v>
      </c>
      <c r="Y2615" s="388">
        <f t="shared" si="896"/>
        <v>0</v>
      </c>
      <c r="Z2615" s="280" t="str">
        <f t="shared" si="887"/>
        <v/>
      </c>
      <c r="AA2615" s="280" t="str">
        <f t="shared" si="888"/>
        <v/>
      </c>
      <c r="AB2615" s="389" t="str">
        <f t="shared" si="897"/>
        <v/>
      </c>
      <c r="AC2615" s="389" t="str">
        <f t="shared" si="898"/>
        <v/>
      </c>
      <c r="AD2615" s="390" t="str">
        <f t="shared" si="889"/>
        <v/>
      </c>
      <c r="AE2615" s="282">
        <f t="shared" si="890"/>
        <v>0</v>
      </c>
      <c r="AF2615" s="359">
        <f t="shared" si="891"/>
        <v>0</v>
      </c>
      <c r="AG2615" s="280">
        <f t="shared" si="892"/>
        <v>1</v>
      </c>
      <c r="AH2615" s="280">
        <f t="shared" si="908"/>
        <v>1</v>
      </c>
      <c r="AI2615" s="280">
        <f>IF(ISBLANK(T2615),AI2614,IF(COUNTIF(T$2:T2615,T2615)&gt;1,AI2614,1+MAX(AI2614,0)))</f>
        <v>71</v>
      </c>
      <c r="AL2615" s="391" t="str">
        <f t="shared" si="899"/>
        <v/>
      </c>
      <c r="AM2615" s="391" t="str">
        <f t="shared" si="900"/>
        <v/>
      </c>
      <c r="AO2615" s="310" t="str">
        <f t="shared" si="893"/>
        <v/>
      </c>
      <c r="AP2615" s="310">
        <f>SUM(AO$1:AO2615)</f>
        <v>0</v>
      </c>
      <c r="AQ2615" s="310">
        <f>SUM(AK$2:AK2615)</f>
        <v>18</v>
      </c>
      <c r="AR2615" s="310">
        <f>COUNTA(AJ$2:AJ2615)</f>
        <v>18</v>
      </c>
      <c r="AS2615" s="312"/>
      <c r="AT2615" s="312"/>
      <c r="AU2615" s="312"/>
      <c r="AV2615" s="312"/>
      <c r="AW2615" s="312"/>
      <c r="AZ2615">
        <v>0</v>
      </c>
      <c r="BA2615">
        <v>0</v>
      </c>
    </row>
    <row r="2616" spans="1:53" x14ac:dyDescent="0.25">
      <c r="A2616">
        <v>146</v>
      </c>
      <c r="B2616" t="s">
        <v>65</v>
      </c>
      <c r="C2616" t="s">
        <v>872</v>
      </c>
      <c r="D2616"/>
      <c r="E2616">
        <v>2</v>
      </c>
      <c r="F2616">
        <v>2</v>
      </c>
      <c r="G2616">
        <v>3</v>
      </c>
      <c r="H2616">
        <v>2</v>
      </c>
      <c r="I2616">
        <v>0</v>
      </c>
      <c r="J2616">
        <v>0</v>
      </c>
      <c r="K2616">
        <v>1</v>
      </c>
      <c r="L2616">
        <v>2</v>
      </c>
      <c r="M2616" t="s">
        <v>978</v>
      </c>
      <c r="O2616" s="101">
        <f>IF(ISBLANK(C2616),O2615,IF(COUNTIF(C$2:C2616,C2616)&gt;1,O2615,1+MAX(O2615,0)))</f>
        <v>64</v>
      </c>
      <c r="P2616" s="45">
        <f t="shared" si="902"/>
        <v>38</v>
      </c>
      <c r="Q2616" s="33" t="str">
        <f t="shared" si="903"/>
        <v/>
      </c>
      <c r="R2616" s="33">
        <f t="shared" si="904"/>
        <v>6</v>
      </c>
      <c r="S2616" s="33" t="str">
        <f t="shared" si="905"/>
        <v>146_6</v>
      </c>
      <c r="T2616" s="35" t="str">
        <f t="shared" si="906"/>
        <v>146AM</v>
      </c>
      <c r="U2616" s="35" t="str">
        <f t="shared" si="907"/>
        <v>146AMEW</v>
      </c>
      <c r="V2616" s="35" t="str">
        <f t="shared" si="901"/>
        <v>2L</v>
      </c>
      <c r="W2616" s="35" t="str">
        <f t="shared" si="894"/>
        <v>146AM2L223</v>
      </c>
      <c r="X2616" s="388">
        <f t="shared" si="895"/>
        <v>1</v>
      </c>
      <c r="Y2616" s="388">
        <f t="shared" si="896"/>
        <v>2</v>
      </c>
      <c r="Z2616" s="280" t="str">
        <f t="shared" si="887"/>
        <v/>
      </c>
      <c r="AA2616" s="280" t="str">
        <f t="shared" si="888"/>
        <v/>
      </c>
      <c r="AB2616" s="389" t="str">
        <f t="shared" si="897"/>
        <v/>
      </c>
      <c r="AC2616" s="389" t="str">
        <f t="shared" si="898"/>
        <v/>
      </c>
      <c r="AD2616" s="390" t="str">
        <f t="shared" si="889"/>
        <v/>
      </c>
      <c r="AE2616" s="282">
        <f t="shared" si="890"/>
        <v>0</v>
      </c>
      <c r="AF2616" s="359">
        <f t="shared" si="891"/>
        <v>0</v>
      </c>
      <c r="AG2616" s="280">
        <f t="shared" si="892"/>
        <v>0</v>
      </c>
      <c r="AH2616" s="280">
        <f t="shared" si="908"/>
        <v>0</v>
      </c>
      <c r="AI2616" s="280">
        <f>IF(ISBLANK(T2616),AI2615,IF(COUNTIF(T$2:T2616,T2616)&gt;1,AI2615,1+MAX(AI2615,0)))</f>
        <v>71</v>
      </c>
      <c r="AL2616" s="391" t="str">
        <f t="shared" si="899"/>
        <v/>
      </c>
      <c r="AM2616" s="391" t="str">
        <f t="shared" si="900"/>
        <v/>
      </c>
      <c r="AO2616" s="310" t="str">
        <f t="shared" si="893"/>
        <v/>
      </c>
      <c r="AP2616" s="310">
        <f>SUM(AO$1:AO2616)</f>
        <v>0</v>
      </c>
      <c r="AQ2616" s="310">
        <f>SUM(AK$2:AK2616)</f>
        <v>18</v>
      </c>
      <c r="AR2616" s="310">
        <f>COUNTA(AJ$2:AJ2616)</f>
        <v>18</v>
      </c>
      <c r="AS2616" s="312"/>
      <c r="AT2616" s="312"/>
      <c r="AU2616" s="312"/>
      <c r="AV2616" s="312"/>
      <c r="AW2616" s="312"/>
      <c r="AZ2616">
        <v>1</v>
      </c>
      <c r="BA2616">
        <v>2</v>
      </c>
    </row>
    <row r="2617" spans="1:53" x14ac:dyDescent="0.25">
      <c r="A2617">
        <v>146</v>
      </c>
      <c r="B2617" t="s">
        <v>65</v>
      </c>
      <c r="C2617" t="s">
        <v>872</v>
      </c>
      <c r="D2617"/>
      <c r="E2617">
        <v>2</v>
      </c>
      <c r="F2617">
        <v>2</v>
      </c>
      <c r="G2617">
        <v>4</v>
      </c>
      <c r="H2617">
        <v>1</v>
      </c>
      <c r="I2617">
        <v>0</v>
      </c>
      <c r="J2617">
        <v>0</v>
      </c>
      <c r="K2617">
        <v>0</v>
      </c>
      <c r="L2617">
        <v>0</v>
      </c>
      <c r="M2617" t="s">
        <v>978</v>
      </c>
      <c r="O2617" s="101">
        <f>IF(ISBLANK(C2617),O2616,IF(COUNTIF(C$2:C2617,C2617)&gt;1,O2616,1+MAX(O2616,0)))</f>
        <v>64</v>
      </c>
      <c r="P2617" s="45">
        <f t="shared" si="902"/>
        <v>38</v>
      </c>
      <c r="Q2617" s="33" t="str">
        <f t="shared" si="903"/>
        <v/>
      </c>
      <c r="R2617" s="33">
        <f t="shared" si="904"/>
        <v>6</v>
      </c>
      <c r="S2617" s="33" t="str">
        <f t="shared" si="905"/>
        <v>146_6</v>
      </c>
      <c r="T2617" s="35" t="str">
        <f t="shared" si="906"/>
        <v>146AM</v>
      </c>
      <c r="U2617" s="35" t="str">
        <f t="shared" si="907"/>
        <v>146AMEW</v>
      </c>
      <c r="V2617" s="35" t="str">
        <f t="shared" si="901"/>
        <v>2L</v>
      </c>
      <c r="W2617" s="35" t="str">
        <f t="shared" si="894"/>
        <v>146AM2L224</v>
      </c>
      <c r="X2617" s="388">
        <f t="shared" si="895"/>
        <v>0</v>
      </c>
      <c r="Y2617" s="388">
        <f t="shared" si="896"/>
        <v>0</v>
      </c>
      <c r="Z2617" s="280" t="str">
        <f t="shared" si="887"/>
        <v/>
      </c>
      <c r="AA2617" s="280" t="str">
        <f t="shared" si="888"/>
        <v/>
      </c>
      <c r="AB2617" s="389" t="str">
        <f t="shared" si="897"/>
        <v/>
      </c>
      <c r="AC2617" s="389" t="str">
        <f t="shared" si="898"/>
        <v/>
      </c>
      <c r="AD2617" s="390" t="str">
        <f t="shared" si="889"/>
        <v/>
      </c>
      <c r="AE2617" s="282">
        <f t="shared" si="890"/>
        <v>0</v>
      </c>
      <c r="AF2617" s="359">
        <f t="shared" si="891"/>
        <v>0</v>
      </c>
      <c r="AG2617" s="280">
        <f t="shared" si="892"/>
        <v>0</v>
      </c>
      <c r="AH2617" s="280">
        <f t="shared" si="908"/>
        <v>0</v>
      </c>
      <c r="AI2617" s="280">
        <f>IF(ISBLANK(T2617),AI2616,IF(COUNTIF(T$2:T2617,T2617)&gt;1,AI2616,1+MAX(AI2616,0)))</f>
        <v>71</v>
      </c>
      <c r="AL2617" s="391" t="str">
        <f t="shared" si="899"/>
        <v/>
      </c>
      <c r="AM2617" s="391" t="str">
        <f t="shared" si="900"/>
        <v/>
      </c>
      <c r="AO2617" s="310" t="str">
        <f t="shared" si="893"/>
        <v/>
      </c>
      <c r="AP2617" s="310">
        <f>SUM(AO$1:AO2617)</f>
        <v>0</v>
      </c>
      <c r="AQ2617" s="310">
        <f>SUM(AK$2:AK2617)</f>
        <v>18</v>
      </c>
      <c r="AR2617" s="310">
        <f>COUNTA(AJ$2:AJ2617)</f>
        <v>18</v>
      </c>
      <c r="AS2617" s="312"/>
      <c r="AT2617" s="312"/>
      <c r="AU2617" s="312"/>
      <c r="AV2617" s="312"/>
      <c r="AW2617" s="312"/>
      <c r="AZ2617">
        <v>0</v>
      </c>
      <c r="BA2617">
        <v>0</v>
      </c>
    </row>
    <row r="2618" spans="1:53" x14ac:dyDescent="0.25">
      <c r="A2618">
        <v>146</v>
      </c>
      <c r="B2618" t="s">
        <v>65</v>
      </c>
      <c r="C2618" t="s">
        <v>872</v>
      </c>
      <c r="D2618"/>
      <c r="E2618">
        <v>2</v>
      </c>
      <c r="F2618">
        <v>3</v>
      </c>
      <c r="G2618">
        <v>1</v>
      </c>
      <c r="H2618">
        <v>3</v>
      </c>
      <c r="I2618">
        <v>2</v>
      </c>
      <c r="J2618">
        <v>0</v>
      </c>
      <c r="K2618">
        <v>0</v>
      </c>
      <c r="L2618">
        <v>2</v>
      </c>
      <c r="M2618" t="s">
        <v>978</v>
      </c>
      <c r="O2618" s="101">
        <f>IF(ISBLANK(C2618),O2617,IF(COUNTIF(C$2:C2618,C2618)&gt;1,O2617,1+MAX(O2617,0)))</f>
        <v>64</v>
      </c>
      <c r="P2618" s="45">
        <f t="shared" si="902"/>
        <v>38</v>
      </c>
      <c r="Q2618" s="33" t="str">
        <f t="shared" si="903"/>
        <v/>
      </c>
      <c r="R2618" s="33">
        <f t="shared" si="904"/>
        <v>7</v>
      </c>
      <c r="S2618" s="33" t="str">
        <f t="shared" si="905"/>
        <v>146_7</v>
      </c>
      <c r="T2618" s="35" t="str">
        <f t="shared" si="906"/>
        <v>146AM</v>
      </c>
      <c r="U2618" s="35" t="str">
        <f t="shared" si="907"/>
        <v>146AMNS</v>
      </c>
      <c r="V2618" s="35" t="str">
        <f t="shared" si="901"/>
        <v>2L</v>
      </c>
      <c r="W2618" s="35" t="str">
        <f t="shared" si="894"/>
        <v>146AM2L231</v>
      </c>
      <c r="X2618" s="388">
        <f t="shared" si="895"/>
        <v>0</v>
      </c>
      <c r="Y2618" s="388">
        <f t="shared" si="896"/>
        <v>2</v>
      </c>
      <c r="Z2618" s="280" t="str">
        <f t="shared" si="887"/>
        <v/>
      </c>
      <c r="AA2618" s="280" t="str">
        <f t="shared" si="888"/>
        <v/>
      </c>
      <c r="AB2618" s="389" t="str">
        <f t="shared" si="897"/>
        <v/>
      </c>
      <c r="AC2618" s="389" t="str">
        <f t="shared" si="898"/>
        <v/>
      </c>
      <c r="AD2618" s="390" t="str">
        <f t="shared" si="889"/>
        <v/>
      </c>
      <c r="AE2618" s="282">
        <f t="shared" si="890"/>
        <v>0</v>
      </c>
      <c r="AF2618" s="359">
        <f t="shared" si="891"/>
        <v>0</v>
      </c>
      <c r="AG2618" s="280">
        <f t="shared" si="892"/>
        <v>1</v>
      </c>
      <c r="AH2618" s="280">
        <f t="shared" si="908"/>
        <v>1</v>
      </c>
      <c r="AI2618" s="280">
        <f>IF(ISBLANK(T2618),AI2617,IF(COUNTIF(T$2:T2618,T2618)&gt;1,AI2617,1+MAX(AI2617,0)))</f>
        <v>71</v>
      </c>
      <c r="AL2618" s="391" t="str">
        <f t="shared" si="899"/>
        <v/>
      </c>
      <c r="AM2618" s="391" t="str">
        <f t="shared" si="900"/>
        <v/>
      </c>
      <c r="AO2618" s="310" t="str">
        <f t="shared" si="893"/>
        <v/>
      </c>
      <c r="AP2618" s="310">
        <f>SUM(AO$1:AO2618)</f>
        <v>0</v>
      </c>
      <c r="AQ2618" s="310">
        <f>SUM(AK$2:AK2618)</f>
        <v>18</v>
      </c>
      <c r="AR2618" s="310">
        <f>COUNTA(AJ$2:AJ2618)</f>
        <v>18</v>
      </c>
      <c r="AS2618" s="312"/>
      <c r="AT2618" s="312"/>
      <c r="AU2618" s="312"/>
      <c r="AV2618" s="312"/>
      <c r="AW2618" s="312"/>
      <c r="AZ2618">
        <v>0</v>
      </c>
      <c r="BA2618">
        <v>2</v>
      </c>
    </row>
    <row r="2619" spans="1:53" x14ac:dyDescent="0.25">
      <c r="A2619">
        <v>146</v>
      </c>
      <c r="B2619" t="s">
        <v>65</v>
      </c>
      <c r="C2619" t="s">
        <v>872</v>
      </c>
      <c r="D2619"/>
      <c r="E2619">
        <v>2</v>
      </c>
      <c r="F2619">
        <v>3</v>
      </c>
      <c r="G2619">
        <v>2</v>
      </c>
      <c r="H2619">
        <v>2</v>
      </c>
      <c r="I2619">
        <v>0</v>
      </c>
      <c r="J2619">
        <v>0</v>
      </c>
      <c r="K2619">
        <v>2</v>
      </c>
      <c r="L2619">
        <v>2</v>
      </c>
      <c r="M2619" t="s">
        <v>978</v>
      </c>
      <c r="O2619" s="101">
        <f>IF(ISBLANK(C2619),O2618,IF(COUNTIF(C$2:C2619,C2619)&gt;1,O2618,1+MAX(O2618,0)))</f>
        <v>64</v>
      </c>
      <c r="P2619" s="45">
        <f t="shared" si="902"/>
        <v>38</v>
      </c>
      <c r="Q2619" s="33" t="str">
        <f t="shared" si="903"/>
        <v/>
      </c>
      <c r="R2619" s="33">
        <f t="shared" si="904"/>
        <v>7</v>
      </c>
      <c r="S2619" s="33" t="str">
        <f t="shared" si="905"/>
        <v>146_7</v>
      </c>
      <c r="T2619" s="35" t="str">
        <f t="shared" si="906"/>
        <v>146AM</v>
      </c>
      <c r="U2619" s="35" t="str">
        <f t="shared" si="907"/>
        <v>146AMNS</v>
      </c>
      <c r="V2619" s="35" t="str">
        <f t="shared" si="901"/>
        <v>2L</v>
      </c>
      <c r="W2619" s="35" t="str">
        <f t="shared" si="894"/>
        <v>146AM2L232</v>
      </c>
      <c r="X2619" s="388">
        <f t="shared" si="895"/>
        <v>2</v>
      </c>
      <c r="Y2619" s="388">
        <f t="shared" si="896"/>
        <v>2</v>
      </c>
      <c r="Z2619" s="280" t="str">
        <f t="shared" si="887"/>
        <v/>
      </c>
      <c r="AA2619" s="280" t="str">
        <f t="shared" si="888"/>
        <v/>
      </c>
      <c r="AB2619" s="389" t="str">
        <f t="shared" si="897"/>
        <v/>
      </c>
      <c r="AC2619" s="389" t="str">
        <f t="shared" si="898"/>
        <v/>
      </c>
      <c r="AD2619" s="390" t="str">
        <f t="shared" si="889"/>
        <v/>
      </c>
      <c r="AE2619" s="282">
        <f t="shared" si="890"/>
        <v>0</v>
      </c>
      <c r="AF2619" s="359">
        <f t="shared" si="891"/>
        <v>0</v>
      </c>
      <c r="AG2619" s="280">
        <f t="shared" si="892"/>
        <v>1</v>
      </c>
      <c r="AH2619" s="280">
        <f t="shared" si="908"/>
        <v>1</v>
      </c>
      <c r="AI2619" s="280">
        <f>IF(ISBLANK(T2619),AI2618,IF(COUNTIF(T$2:T2619,T2619)&gt;1,AI2618,1+MAX(AI2618,0)))</f>
        <v>71</v>
      </c>
      <c r="AL2619" s="391" t="str">
        <f t="shared" si="899"/>
        <v/>
      </c>
      <c r="AM2619" s="391" t="str">
        <f t="shared" si="900"/>
        <v/>
      </c>
      <c r="AO2619" s="310" t="str">
        <f t="shared" si="893"/>
        <v/>
      </c>
      <c r="AP2619" s="310">
        <f>SUM(AO$1:AO2619)</f>
        <v>0</v>
      </c>
      <c r="AQ2619" s="310">
        <f>SUM(AK$2:AK2619)</f>
        <v>18</v>
      </c>
      <c r="AR2619" s="310">
        <f>COUNTA(AJ$2:AJ2619)</f>
        <v>18</v>
      </c>
      <c r="AS2619" s="312"/>
      <c r="AT2619" s="312"/>
      <c r="AU2619" s="312"/>
      <c r="AV2619" s="312"/>
      <c r="AW2619" s="312"/>
      <c r="AZ2619">
        <v>2</v>
      </c>
      <c r="BA2619">
        <v>2</v>
      </c>
    </row>
    <row r="2620" spans="1:53" x14ac:dyDescent="0.25">
      <c r="A2620">
        <v>146</v>
      </c>
      <c r="B2620" t="s">
        <v>65</v>
      </c>
      <c r="C2620" t="s">
        <v>872</v>
      </c>
      <c r="D2620"/>
      <c r="E2620">
        <v>2</v>
      </c>
      <c r="F2620">
        <v>3</v>
      </c>
      <c r="G2620">
        <v>3</v>
      </c>
      <c r="H2620">
        <v>3</v>
      </c>
      <c r="I2620">
        <v>0</v>
      </c>
      <c r="J2620">
        <v>0</v>
      </c>
      <c r="K2620">
        <v>0</v>
      </c>
      <c r="L2620">
        <v>3</v>
      </c>
      <c r="M2620" t="s">
        <v>978</v>
      </c>
      <c r="O2620" s="101">
        <f>IF(ISBLANK(C2620),O2619,IF(COUNTIF(C$2:C2620,C2620)&gt;1,O2619,1+MAX(O2619,0)))</f>
        <v>64</v>
      </c>
      <c r="P2620" s="45">
        <f t="shared" si="902"/>
        <v>38</v>
      </c>
      <c r="Q2620" s="33" t="str">
        <f t="shared" si="903"/>
        <v/>
      </c>
      <c r="R2620" s="33">
        <f t="shared" si="904"/>
        <v>7</v>
      </c>
      <c r="S2620" s="33" t="str">
        <f t="shared" si="905"/>
        <v>146_7</v>
      </c>
      <c r="T2620" s="35" t="str">
        <f t="shared" si="906"/>
        <v>146AM</v>
      </c>
      <c r="U2620" s="35" t="str">
        <f t="shared" si="907"/>
        <v>146AMEW</v>
      </c>
      <c r="V2620" s="35" t="str">
        <f t="shared" si="901"/>
        <v>2L</v>
      </c>
      <c r="W2620" s="35" t="str">
        <f t="shared" si="894"/>
        <v>146AM2L233</v>
      </c>
      <c r="X2620" s="388">
        <f t="shared" si="895"/>
        <v>0</v>
      </c>
      <c r="Y2620" s="388">
        <f t="shared" si="896"/>
        <v>3</v>
      </c>
      <c r="Z2620" s="280" t="str">
        <f t="shared" si="887"/>
        <v/>
      </c>
      <c r="AA2620" s="280" t="str">
        <f t="shared" si="888"/>
        <v/>
      </c>
      <c r="AB2620" s="389" t="str">
        <f t="shared" si="897"/>
        <v/>
      </c>
      <c r="AC2620" s="389" t="str">
        <f t="shared" si="898"/>
        <v/>
      </c>
      <c r="AD2620" s="390" t="str">
        <f t="shared" si="889"/>
        <v/>
      </c>
      <c r="AE2620" s="282">
        <f t="shared" si="890"/>
        <v>0</v>
      </c>
      <c r="AF2620" s="359">
        <f t="shared" si="891"/>
        <v>0</v>
      </c>
      <c r="AG2620" s="280">
        <f t="shared" si="892"/>
        <v>0</v>
      </c>
      <c r="AH2620" s="280">
        <f t="shared" si="908"/>
        <v>0</v>
      </c>
      <c r="AI2620" s="280">
        <f>IF(ISBLANK(T2620),AI2619,IF(COUNTIF(T$2:T2620,T2620)&gt;1,AI2619,1+MAX(AI2619,0)))</f>
        <v>71</v>
      </c>
      <c r="AL2620" s="391" t="str">
        <f t="shared" si="899"/>
        <v/>
      </c>
      <c r="AM2620" s="391" t="str">
        <f t="shared" si="900"/>
        <v/>
      </c>
      <c r="AO2620" s="310" t="str">
        <f t="shared" si="893"/>
        <v/>
      </c>
      <c r="AP2620" s="310">
        <f>SUM(AO$1:AO2620)</f>
        <v>0</v>
      </c>
      <c r="AQ2620" s="310">
        <f>SUM(AK$2:AK2620)</f>
        <v>18</v>
      </c>
      <c r="AR2620" s="310">
        <f>COUNTA(AJ$2:AJ2620)</f>
        <v>18</v>
      </c>
      <c r="AS2620" s="312"/>
      <c r="AT2620" s="312"/>
      <c r="AU2620" s="312"/>
      <c r="AV2620" s="312"/>
      <c r="AW2620" s="312"/>
      <c r="AZ2620">
        <v>0</v>
      </c>
      <c r="BA2620">
        <v>3</v>
      </c>
    </row>
    <row r="2621" spans="1:53" x14ac:dyDescent="0.25">
      <c r="A2621">
        <v>146</v>
      </c>
      <c r="B2621" t="s">
        <v>65</v>
      </c>
      <c r="C2621" t="s">
        <v>872</v>
      </c>
      <c r="D2621"/>
      <c r="E2621">
        <v>2</v>
      </c>
      <c r="F2621">
        <v>3</v>
      </c>
      <c r="G2621">
        <v>4</v>
      </c>
      <c r="H2621">
        <v>1</v>
      </c>
      <c r="I2621">
        <v>0</v>
      </c>
      <c r="J2621">
        <v>0</v>
      </c>
      <c r="K2621">
        <v>0</v>
      </c>
      <c r="L2621">
        <v>1</v>
      </c>
      <c r="M2621" t="s">
        <v>978</v>
      </c>
      <c r="O2621" s="101">
        <f>IF(ISBLANK(C2621),O2620,IF(COUNTIF(C$2:C2621,C2621)&gt;1,O2620,1+MAX(O2620,0)))</f>
        <v>64</v>
      </c>
      <c r="P2621" s="45">
        <f t="shared" si="902"/>
        <v>38</v>
      </c>
      <c r="Q2621" s="33" t="str">
        <f t="shared" si="903"/>
        <v/>
      </c>
      <c r="R2621" s="33">
        <f t="shared" si="904"/>
        <v>7</v>
      </c>
      <c r="S2621" s="33" t="str">
        <f t="shared" si="905"/>
        <v>146_7</v>
      </c>
      <c r="T2621" s="35" t="str">
        <f t="shared" si="906"/>
        <v>146AM</v>
      </c>
      <c r="U2621" s="35" t="str">
        <f t="shared" si="907"/>
        <v>146AMEW</v>
      </c>
      <c r="V2621" s="35" t="str">
        <f t="shared" si="901"/>
        <v>2L</v>
      </c>
      <c r="W2621" s="35" t="str">
        <f t="shared" si="894"/>
        <v>146AM2L234</v>
      </c>
      <c r="X2621" s="388">
        <f t="shared" si="895"/>
        <v>0</v>
      </c>
      <c r="Y2621" s="388">
        <f t="shared" si="896"/>
        <v>1</v>
      </c>
      <c r="Z2621" s="280" t="str">
        <f t="shared" si="887"/>
        <v/>
      </c>
      <c r="AA2621" s="280" t="str">
        <f t="shared" si="888"/>
        <v/>
      </c>
      <c r="AB2621" s="389" t="str">
        <f t="shared" si="897"/>
        <v/>
      </c>
      <c r="AC2621" s="389" t="str">
        <f t="shared" si="898"/>
        <v/>
      </c>
      <c r="AD2621" s="390" t="str">
        <f t="shared" si="889"/>
        <v/>
      </c>
      <c r="AE2621" s="282">
        <f t="shared" si="890"/>
        <v>0</v>
      </c>
      <c r="AF2621" s="359">
        <f t="shared" si="891"/>
        <v>0</v>
      </c>
      <c r="AG2621" s="280">
        <f t="shared" si="892"/>
        <v>0</v>
      </c>
      <c r="AH2621" s="280">
        <f t="shared" si="908"/>
        <v>0</v>
      </c>
      <c r="AI2621" s="280">
        <f>IF(ISBLANK(T2621),AI2620,IF(COUNTIF(T$2:T2621,T2621)&gt;1,AI2620,1+MAX(AI2620,0)))</f>
        <v>71</v>
      </c>
      <c r="AL2621" s="391" t="str">
        <f t="shared" si="899"/>
        <v/>
      </c>
      <c r="AM2621" s="391" t="str">
        <f t="shared" si="900"/>
        <v/>
      </c>
      <c r="AO2621" s="310" t="str">
        <f t="shared" si="893"/>
        <v/>
      </c>
      <c r="AP2621" s="310">
        <f>SUM(AO$1:AO2621)</f>
        <v>0</v>
      </c>
      <c r="AQ2621" s="310">
        <f>SUM(AK$2:AK2621)</f>
        <v>18</v>
      </c>
      <c r="AR2621" s="310">
        <f>COUNTA(AJ$2:AJ2621)</f>
        <v>18</v>
      </c>
      <c r="AS2621" s="312"/>
      <c r="AT2621" s="312"/>
      <c r="AU2621" s="312"/>
      <c r="AV2621" s="312"/>
      <c r="AW2621" s="312"/>
      <c r="AZ2621">
        <v>0</v>
      </c>
      <c r="BA2621">
        <v>1</v>
      </c>
    </row>
    <row r="2622" spans="1:53" x14ac:dyDescent="0.25">
      <c r="A2622">
        <v>146</v>
      </c>
      <c r="B2622" t="s">
        <v>65</v>
      </c>
      <c r="C2622" t="s">
        <v>872</v>
      </c>
      <c r="D2622"/>
      <c r="E2622">
        <v>2</v>
      </c>
      <c r="F2622">
        <v>4</v>
      </c>
      <c r="G2622">
        <v>1</v>
      </c>
      <c r="H2622">
        <v>5</v>
      </c>
      <c r="I2622">
        <v>2</v>
      </c>
      <c r="J2622">
        <v>1</v>
      </c>
      <c r="K2622">
        <v>1</v>
      </c>
      <c r="L2622">
        <v>3</v>
      </c>
      <c r="M2622" t="s">
        <v>978</v>
      </c>
      <c r="O2622" s="101">
        <f>IF(ISBLANK(C2622),O2621,IF(COUNTIF(C$2:C2622,C2622)&gt;1,O2621,1+MAX(O2621,0)))</f>
        <v>64</v>
      </c>
      <c r="P2622" s="45">
        <f t="shared" si="902"/>
        <v>38</v>
      </c>
      <c r="Q2622" s="33" t="str">
        <f t="shared" si="903"/>
        <v/>
      </c>
      <c r="R2622" s="33">
        <f t="shared" si="904"/>
        <v>8</v>
      </c>
      <c r="S2622" s="33" t="str">
        <f t="shared" si="905"/>
        <v>146_8</v>
      </c>
      <c r="T2622" s="35" t="str">
        <f t="shared" si="906"/>
        <v>146AM</v>
      </c>
      <c r="U2622" s="35" t="str">
        <f t="shared" si="907"/>
        <v>146AMNS</v>
      </c>
      <c r="V2622" s="35" t="str">
        <f t="shared" si="901"/>
        <v>2L</v>
      </c>
      <c r="W2622" s="35" t="str">
        <f t="shared" si="894"/>
        <v>146AM2L241</v>
      </c>
      <c r="X2622" s="388">
        <f t="shared" si="895"/>
        <v>1</v>
      </c>
      <c r="Y2622" s="388">
        <f t="shared" si="896"/>
        <v>3</v>
      </c>
      <c r="Z2622" s="280" t="str">
        <f t="shared" si="887"/>
        <v/>
      </c>
      <c r="AA2622" s="280" t="str">
        <f t="shared" si="888"/>
        <v/>
      </c>
      <c r="AB2622" s="389" t="str">
        <f t="shared" si="897"/>
        <v/>
      </c>
      <c r="AC2622" s="389" t="str">
        <f t="shared" si="898"/>
        <v/>
      </c>
      <c r="AD2622" s="390" t="str">
        <f t="shared" si="889"/>
        <v/>
      </c>
      <c r="AE2622" s="282">
        <f t="shared" si="890"/>
        <v>0</v>
      </c>
      <c r="AF2622" s="359">
        <f t="shared" si="891"/>
        <v>0</v>
      </c>
      <c r="AG2622" s="280">
        <f t="shared" si="892"/>
        <v>1</v>
      </c>
      <c r="AH2622" s="280">
        <f t="shared" si="908"/>
        <v>1</v>
      </c>
      <c r="AI2622" s="280">
        <f>IF(ISBLANK(T2622),AI2621,IF(COUNTIF(T$2:T2622,T2622)&gt;1,AI2621,1+MAX(AI2621,0)))</f>
        <v>71</v>
      </c>
      <c r="AL2622" s="391" t="str">
        <f t="shared" si="899"/>
        <v/>
      </c>
      <c r="AM2622" s="391" t="str">
        <f t="shared" si="900"/>
        <v/>
      </c>
      <c r="AO2622" s="310" t="str">
        <f t="shared" si="893"/>
        <v/>
      </c>
      <c r="AP2622" s="310">
        <f>SUM(AO$1:AO2622)</f>
        <v>0</v>
      </c>
      <c r="AQ2622" s="310">
        <f>SUM(AK$2:AK2622)</f>
        <v>18</v>
      </c>
      <c r="AR2622" s="310">
        <f>COUNTA(AJ$2:AJ2622)</f>
        <v>18</v>
      </c>
      <c r="AS2622" s="312"/>
      <c r="AT2622" s="312"/>
      <c r="AU2622" s="312"/>
      <c r="AV2622" s="312"/>
      <c r="AW2622" s="312"/>
      <c r="AZ2622">
        <v>1</v>
      </c>
      <c r="BA2622">
        <v>3</v>
      </c>
    </row>
    <row r="2623" spans="1:53" x14ac:dyDescent="0.25">
      <c r="A2623">
        <v>146</v>
      </c>
      <c r="B2623" t="s">
        <v>65</v>
      </c>
      <c r="C2623" t="s">
        <v>872</v>
      </c>
      <c r="D2623"/>
      <c r="E2623">
        <v>2</v>
      </c>
      <c r="F2623">
        <v>4</v>
      </c>
      <c r="G2623">
        <v>2</v>
      </c>
      <c r="H2623">
        <v>1</v>
      </c>
      <c r="I2623">
        <v>0</v>
      </c>
      <c r="J2623">
        <v>1</v>
      </c>
      <c r="K2623">
        <v>0</v>
      </c>
      <c r="L2623">
        <v>0</v>
      </c>
      <c r="M2623" t="s">
        <v>978</v>
      </c>
      <c r="O2623" s="101">
        <f>IF(ISBLANK(C2623),O2622,IF(COUNTIF(C$2:C2623,C2623)&gt;1,O2622,1+MAX(O2622,0)))</f>
        <v>64</v>
      </c>
      <c r="P2623" s="45">
        <f t="shared" si="902"/>
        <v>38</v>
      </c>
      <c r="Q2623" s="33" t="str">
        <f t="shared" si="903"/>
        <v/>
      </c>
      <c r="R2623" s="33">
        <f t="shared" si="904"/>
        <v>8</v>
      </c>
      <c r="S2623" s="33" t="str">
        <f t="shared" si="905"/>
        <v>146_8</v>
      </c>
      <c r="T2623" s="35" t="str">
        <f t="shared" si="906"/>
        <v>146AM</v>
      </c>
      <c r="U2623" s="35" t="str">
        <f t="shared" si="907"/>
        <v>146AMNS</v>
      </c>
      <c r="V2623" s="35" t="str">
        <f t="shared" si="901"/>
        <v>2L</v>
      </c>
      <c r="W2623" s="35" t="str">
        <f t="shared" si="894"/>
        <v>146AM2L242</v>
      </c>
      <c r="X2623" s="388">
        <f t="shared" si="895"/>
        <v>0</v>
      </c>
      <c r="Y2623" s="388">
        <f t="shared" si="896"/>
        <v>0</v>
      </c>
      <c r="Z2623" s="280" t="str">
        <f t="shared" si="887"/>
        <v/>
      </c>
      <c r="AA2623" s="280" t="str">
        <f t="shared" si="888"/>
        <v/>
      </c>
      <c r="AB2623" s="389" t="str">
        <f t="shared" si="897"/>
        <v/>
      </c>
      <c r="AC2623" s="389" t="str">
        <f t="shared" si="898"/>
        <v/>
      </c>
      <c r="AD2623" s="390" t="str">
        <f t="shared" si="889"/>
        <v/>
      </c>
      <c r="AE2623" s="282">
        <f t="shared" si="890"/>
        <v>0</v>
      </c>
      <c r="AF2623" s="359">
        <f t="shared" si="891"/>
        <v>0</v>
      </c>
      <c r="AG2623" s="280">
        <f t="shared" si="892"/>
        <v>1</v>
      </c>
      <c r="AH2623" s="280">
        <f t="shared" si="908"/>
        <v>1</v>
      </c>
      <c r="AI2623" s="280">
        <f>IF(ISBLANK(T2623),AI2622,IF(COUNTIF(T$2:T2623,T2623)&gt;1,AI2622,1+MAX(AI2622,0)))</f>
        <v>71</v>
      </c>
      <c r="AL2623" s="391" t="str">
        <f t="shared" si="899"/>
        <v/>
      </c>
      <c r="AM2623" s="391" t="str">
        <f t="shared" si="900"/>
        <v/>
      </c>
      <c r="AO2623" s="310" t="str">
        <f t="shared" si="893"/>
        <v/>
      </c>
      <c r="AP2623" s="310">
        <f>SUM(AO$1:AO2623)</f>
        <v>0</v>
      </c>
      <c r="AQ2623" s="310">
        <f>SUM(AK$2:AK2623)</f>
        <v>18</v>
      </c>
      <c r="AR2623" s="310">
        <f>COUNTA(AJ$2:AJ2623)</f>
        <v>18</v>
      </c>
      <c r="AS2623" s="312"/>
      <c r="AT2623" s="312"/>
      <c r="AU2623" s="312"/>
      <c r="AV2623" s="312"/>
      <c r="AW2623" s="312"/>
      <c r="AZ2623">
        <v>0</v>
      </c>
      <c r="BA2623">
        <v>0</v>
      </c>
    </row>
    <row r="2624" spans="1:53" x14ac:dyDescent="0.25">
      <c r="A2624">
        <v>146</v>
      </c>
      <c r="B2624" t="s">
        <v>65</v>
      </c>
      <c r="C2624" t="s">
        <v>872</v>
      </c>
      <c r="D2624"/>
      <c r="E2624">
        <v>2</v>
      </c>
      <c r="F2624">
        <v>4</v>
      </c>
      <c r="G2624">
        <v>3</v>
      </c>
      <c r="H2624">
        <v>1</v>
      </c>
      <c r="I2624">
        <v>0</v>
      </c>
      <c r="J2624">
        <v>0</v>
      </c>
      <c r="K2624">
        <v>0</v>
      </c>
      <c r="L2624">
        <v>1</v>
      </c>
      <c r="M2624" t="s">
        <v>978</v>
      </c>
      <c r="O2624" s="101">
        <f>IF(ISBLANK(C2624),O2623,IF(COUNTIF(C$2:C2624,C2624)&gt;1,O2623,1+MAX(O2623,0)))</f>
        <v>64</v>
      </c>
      <c r="P2624" s="45">
        <f t="shared" si="902"/>
        <v>38</v>
      </c>
      <c r="Q2624" s="33" t="str">
        <f t="shared" si="903"/>
        <v/>
      </c>
      <c r="R2624" s="33">
        <f t="shared" si="904"/>
        <v>8</v>
      </c>
      <c r="S2624" s="33" t="str">
        <f t="shared" si="905"/>
        <v>146_8</v>
      </c>
      <c r="T2624" s="35" t="str">
        <f t="shared" si="906"/>
        <v>146AM</v>
      </c>
      <c r="U2624" s="35" t="str">
        <f t="shared" si="907"/>
        <v>146AMEW</v>
      </c>
      <c r="V2624" s="35" t="str">
        <f t="shared" si="901"/>
        <v>2L</v>
      </c>
      <c r="W2624" s="35" t="str">
        <f t="shared" si="894"/>
        <v>146AM2L243</v>
      </c>
      <c r="X2624" s="388">
        <f t="shared" si="895"/>
        <v>0</v>
      </c>
      <c r="Y2624" s="388">
        <f t="shared" si="896"/>
        <v>1</v>
      </c>
      <c r="Z2624" s="280" t="str">
        <f t="shared" si="887"/>
        <v/>
      </c>
      <c r="AA2624" s="280" t="str">
        <f t="shared" si="888"/>
        <v/>
      </c>
      <c r="AB2624" s="389" t="str">
        <f t="shared" si="897"/>
        <v/>
      </c>
      <c r="AC2624" s="389" t="str">
        <f t="shared" si="898"/>
        <v/>
      </c>
      <c r="AD2624" s="390" t="str">
        <f t="shared" si="889"/>
        <v/>
      </c>
      <c r="AE2624" s="282">
        <f t="shared" si="890"/>
        <v>0</v>
      </c>
      <c r="AF2624" s="359">
        <f t="shared" si="891"/>
        <v>0</v>
      </c>
      <c r="AG2624" s="280">
        <f t="shared" si="892"/>
        <v>0</v>
      </c>
      <c r="AH2624" s="280">
        <f t="shared" si="908"/>
        <v>0</v>
      </c>
      <c r="AI2624" s="280">
        <f>IF(ISBLANK(T2624),AI2623,IF(COUNTIF(T$2:T2624,T2624)&gt;1,AI2623,1+MAX(AI2623,0)))</f>
        <v>71</v>
      </c>
      <c r="AL2624" s="391" t="str">
        <f t="shared" si="899"/>
        <v/>
      </c>
      <c r="AM2624" s="391" t="str">
        <f t="shared" si="900"/>
        <v/>
      </c>
      <c r="AO2624" s="310" t="str">
        <f t="shared" si="893"/>
        <v/>
      </c>
      <c r="AP2624" s="310">
        <f>SUM(AO$1:AO2624)</f>
        <v>0</v>
      </c>
      <c r="AQ2624" s="310">
        <f>SUM(AK$2:AK2624)</f>
        <v>18</v>
      </c>
      <c r="AR2624" s="310">
        <f>COUNTA(AJ$2:AJ2624)</f>
        <v>18</v>
      </c>
      <c r="AS2624" s="312"/>
      <c r="AT2624" s="312"/>
      <c r="AU2624" s="312"/>
      <c r="AV2624" s="312"/>
      <c r="AW2624" s="312"/>
      <c r="AZ2624">
        <v>0</v>
      </c>
      <c r="BA2624">
        <v>1</v>
      </c>
    </row>
    <row r="2625" spans="1:53" x14ac:dyDescent="0.25">
      <c r="A2625">
        <v>146</v>
      </c>
      <c r="B2625" t="s">
        <v>65</v>
      </c>
      <c r="C2625" t="s">
        <v>872</v>
      </c>
      <c r="D2625"/>
      <c r="E2625">
        <v>2</v>
      </c>
      <c r="F2625">
        <v>4</v>
      </c>
      <c r="G2625">
        <v>4</v>
      </c>
      <c r="H2625">
        <v>2</v>
      </c>
      <c r="I2625">
        <v>1</v>
      </c>
      <c r="J2625">
        <v>0</v>
      </c>
      <c r="K2625">
        <v>1</v>
      </c>
      <c r="L2625">
        <v>2</v>
      </c>
      <c r="M2625" t="s">
        <v>978</v>
      </c>
      <c r="O2625" s="101">
        <f>IF(ISBLANK(C2625),O2624,IF(COUNTIF(C$2:C2625,C2625)&gt;1,O2624,1+MAX(O2624,0)))</f>
        <v>64</v>
      </c>
      <c r="P2625" s="45">
        <f t="shared" si="902"/>
        <v>38</v>
      </c>
      <c r="Q2625" s="33" t="str">
        <f t="shared" si="903"/>
        <v/>
      </c>
      <c r="R2625" s="33">
        <f t="shared" si="904"/>
        <v>8</v>
      </c>
      <c r="S2625" s="33" t="str">
        <f t="shared" si="905"/>
        <v>146_8</v>
      </c>
      <c r="T2625" s="35" t="str">
        <f t="shared" si="906"/>
        <v>146AM</v>
      </c>
      <c r="U2625" s="35" t="str">
        <f t="shared" si="907"/>
        <v>146AMEW</v>
      </c>
      <c r="V2625" s="35" t="str">
        <f t="shared" si="901"/>
        <v>2L</v>
      </c>
      <c r="W2625" s="35" t="str">
        <f t="shared" si="894"/>
        <v>146AM2L244</v>
      </c>
      <c r="X2625" s="388">
        <f t="shared" si="895"/>
        <v>1</v>
      </c>
      <c r="Y2625" s="388">
        <f t="shared" si="896"/>
        <v>2</v>
      </c>
      <c r="Z2625" s="280" t="str">
        <f t="shared" si="887"/>
        <v/>
      </c>
      <c r="AA2625" s="280" t="str">
        <f t="shared" si="888"/>
        <v/>
      </c>
      <c r="AB2625" s="389" t="str">
        <f t="shared" si="897"/>
        <v/>
      </c>
      <c r="AC2625" s="389" t="str">
        <f t="shared" si="898"/>
        <v/>
      </c>
      <c r="AD2625" s="390" t="str">
        <f t="shared" si="889"/>
        <v/>
      </c>
      <c r="AE2625" s="282">
        <f t="shared" si="890"/>
        <v>0</v>
      </c>
      <c r="AF2625" s="359">
        <f t="shared" si="891"/>
        <v>0</v>
      </c>
      <c r="AG2625" s="280">
        <f t="shared" si="892"/>
        <v>0</v>
      </c>
      <c r="AH2625" s="280">
        <f t="shared" si="908"/>
        <v>0</v>
      </c>
      <c r="AI2625" s="280">
        <f>IF(ISBLANK(T2625),AI2624,IF(COUNTIF(T$2:T2625,T2625)&gt;1,AI2624,1+MAX(AI2624,0)))</f>
        <v>71</v>
      </c>
      <c r="AL2625" s="391" t="str">
        <f t="shared" si="899"/>
        <v/>
      </c>
      <c r="AM2625" s="391" t="str">
        <f t="shared" si="900"/>
        <v/>
      </c>
      <c r="AO2625" s="310" t="str">
        <f t="shared" si="893"/>
        <v/>
      </c>
      <c r="AP2625" s="310">
        <f>SUM(AO$1:AO2625)</f>
        <v>0</v>
      </c>
      <c r="AQ2625" s="310">
        <f>SUM(AK$2:AK2625)</f>
        <v>18</v>
      </c>
      <c r="AR2625" s="310">
        <f>COUNTA(AJ$2:AJ2625)</f>
        <v>18</v>
      </c>
      <c r="AS2625" s="312"/>
      <c r="AT2625" s="312"/>
      <c r="AU2625" s="312"/>
      <c r="AV2625" s="312"/>
      <c r="AW2625" s="312"/>
      <c r="AZ2625">
        <v>1</v>
      </c>
      <c r="BA2625">
        <v>2</v>
      </c>
    </row>
    <row r="2626" spans="1:53" x14ac:dyDescent="0.25">
      <c r="A2626">
        <v>146</v>
      </c>
      <c r="B2626" t="s">
        <v>66</v>
      </c>
      <c r="C2626" t="s">
        <v>982</v>
      </c>
      <c r="D2626"/>
      <c r="E2626">
        <v>1</v>
      </c>
      <c r="F2626">
        <v>1</v>
      </c>
      <c r="G2626">
        <v>1</v>
      </c>
      <c r="H2626">
        <v>5</v>
      </c>
      <c r="I2626">
        <v>0</v>
      </c>
      <c r="J2626">
        <v>0</v>
      </c>
      <c r="K2626">
        <v>2</v>
      </c>
      <c r="L2626">
        <v>3</v>
      </c>
      <c r="M2626" t="s">
        <v>983</v>
      </c>
      <c r="O2626" s="101">
        <f>IF(ISBLANK(C2626),O2625,IF(COUNTIF(C$2:C2626,C2626)&gt;1,O2625,1+MAX(O2625,0)))</f>
        <v>65</v>
      </c>
      <c r="P2626" s="45">
        <f t="shared" si="902"/>
        <v>38</v>
      </c>
      <c r="Q2626" s="33" t="str">
        <f t="shared" si="903"/>
        <v/>
      </c>
      <c r="R2626" s="33">
        <f t="shared" si="904"/>
        <v>9</v>
      </c>
      <c r="S2626" s="33" t="str">
        <f t="shared" si="905"/>
        <v>146_9</v>
      </c>
      <c r="T2626" s="35" t="str">
        <f t="shared" si="906"/>
        <v>146PM</v>
      </c>
      <c r="U2626" s="35" t="str">
        <f t="shared" si="907"/>
        <v>146PMNS</v>
      </c>
      <c r="V2626" s="35" t="str">
        <f t="shared" si="901"/>
        <v>2M</v>
      </c>
      <c r="W2626" s="35" t="str">
        <f t="shared" si="894"/>
        <v>146PM2M111</v>
      </c>
      <c r="X2626" s="388">
        <f t="shared" si="895"/>
        <v>2</v>
      </c>
      <c r="Y2626" s="388">
        <f t="shared" si="896"/>
        <v>3</v>
      </c>
      <c r="Z2626" s="280" t="str">
        <f t="shared" ref="Z2626:Z2689" si="909">IF(I2626&gt;$H2626,1,"")</f>
        <v/>
      </c>
      <c r="AA2626" s="280" t="str">
        <f t="shared" ref="AA2626:AA2689" si="910">IF(J2626&gt;$H2626,1,"")</f>
        <v/>
      </c>
      <c r="AB2626" s="389" t="str">
        <f t="shared" si="897"/>
        <v/>
      </c>
      <c r="AC2626" s="389" t="str">
        <f t="shared" si="898"/>
        <v/>
      </c>
      <c r="AD2626" s="390" t="str">
        <f t="shared" ref="AD2626:AD2689" si="911">IF(ISERROR(MATCH(A2626&amp;"_"&amp;G2626,Sidewalk_ignore,0)),"",1)</f>
        <v/>
      </c>
      <c r="AE2626" s="282">
        <f t="shared" ref="AE2626:AE2689" si="912">IF(AND(ISNUMBER($G2626),$B2626="AM"),INDEX(CordonIn,MATCH($A2626,loc_ID,0),$G2626),0)</f>
        <v>0</v>
      </c>
      <c r="AF2626" s="359">
        <f t="shared" ref="AF2626:AF2689" si="913">IF(AND(ISNUMBER($G2626),$B2626="PM"),INDEX(CordonIn,MATCH($A2626,loc_ID,0),VLOOKUP($G2626,Reverse_dir,2,FALSE)),0)</f>
        <v>0</v>
      </c>
      <c r="AG2626" s="280">
        <f t="shared" ref="AG2626:AG2689" si="914">IF(AND(ISNUMBER($G2626),$B2626="AM"),INDEX(Lane,MATCH($A2626,loc_ID,0),$G2626),0)</f>
        <v>0</v>
      </c>
      <c r="AH2626" s="280">
        <f t="shared" si="908"/>
        <v>0</v>
      </c>
      <c r="AI2626" s="280">
        <f>IF(ISBLANK(T2626),AI2625,IF(COUNTIF(T$2:T2626,T2626)&gt;1,AI2625,1+MAX(AI2625,0)))</f>
        <v>72</v>
      </c>
      <c r="AL2626" s="391" t="str">
        <f t="shared" si="899"/>
        <v/>
      </c>
      <c r="AM2626" s="391" t="str">
        <f t="shared" si="900"/>
        <v/>
      </c>
      <c r="AO2626" s="310" t="str">
        <f t="shared" ref="AO2626:AO2689" si="915">IF(SUM(Z2626:AC2626)&gt;0,1,"")</f>
        <v/>
      </c>
      <c r="AP2626" s="310">
        <f>SUM(AO$1:AO2626)</f>
        <v>0</v>
      </c>
      <c r="AQ2626" s="310">
        <f>SUM(AK$2:AK2626)</f>
        <v>18</v>
      </c>
      <c r="AR2626" s="310">
        <f>COUNTA(AJ$2:AJ2626)</f>
        <v>18</v>
      </c>
      <c r="AS2626" s="312"/>
      <c r="AT2626" s="312"/>
      <c r="AU2626" s="312"/>
      <c r="AV2626" s="312"/>
      <c r="AW2626" s="312"/>
      <c r="AZ2626">
        <v>2</v>
      </c>
      <c r="BA2626">
        <v>3</v>
      </c>
    </row>
    <row r="2627" spans="1:53" x14ac:dyDescent="0.25">
      <c r="A2627">
        <v>146</v>
      </c>
      <c r="B2627" t="s">
        <v>66</v>
      </c>
      <c r="C2627" t="s">
        <v>982</v>
      </c>
      <c r="D2627"/>
      <c r="E2627">
        <v>1</v>
      </c>
      <c r="F2627">
        <v>1</v>
      </c>
      <c r="G2627">
        <v>2</v>
      </c>
      <c r="H2627">
        <v>7</v>
      </c>
      <c r="I2627">
        <v>0</v>
      </c>
      <c r="J2627">
        <v>1</v>
      </c>
      <c r="K2627">
        <v>2</v>
      </c>
      <c r="L2627">
        <v>3</v>
      </c>
      <c r="M2627" t="s">
        <v>983</v>
      </c>
      <c r="O2627" s="101">
        <f>IF(ISBLANK(C2627),O2626,IF(COUNTIF(C$2:C2627,C2627)&gt;1,O2626,1+MAX(O2626,0)))</f>
        <v>65</v>
      </c>
      <c r="P2627" s="45">
        <f t="shared" si="902"/>
        <v>38</v>
      </c>
      <c r="Q2627" s="33" t="str">
        <f t="shared" si="903"/>
        <v/>
      </c>
      <c r="R2627" s="33">
        <f t="shared" si="904"/>
        <v>9</v>
      </c>
      <c r="S2627" s="33" t="str">
        <f t="shared" si="905"/>
        <v>146_9</v>
      </c>
      <c r="T2627" s="35" t="str">
        <f t="shared" si="906"/>
        <v>146PM</v>
      </c>
      <c r="U2627" s="35" t="str">
        <f t="shared" si="907"/>
        <v>146PMNS</v>
      </c>
      <c r="V2627" s="35" t="str">
        <f t="shared" si="901"/>
        <v>2M</v>
      </c>
      <c r="W2627" s="35" t="str">
        <f t="shared" ref="W2627:W2690" si="916">IF(ISBLANK(A2627),"",A2627&amp;B2627&amp;V2627&amp;E2627&amp;F2627&amp;G2627)</f>
        <v>146PM2M112</v>
      </c>
      <c r="X2627" s="388">
        <f t="shared" ref="X2627:X2690" si="917">IF($AD2627=1,0,K2627)</f>
        <v>2</v>
      </c>
      <c r="Y2627" s="388">
        <f t="shared" ref="Y2627:Y2690" si="918">IF($AD2627=1,0,L2627)</f>
        <v>3</v>
      </c>
      <c r="Z2627" s="280" t="str">
        <f t="shared" si="909"/>
        <v/>
      </c>
      <c r="AA2627" s="280" t="str">
        <f t="shared" si="910"/>
        <v/>
      </c>
      <c r="AB2627" s="389" t="str">
        <f t="shared" ref="AB2627:AB2690" si="919">IF(OR(K2627&gt;$H2627,AND($AD2627=1,K2627&gt;0)),1,"")</f>
        <v/>
      </c>
      <c r="AC2627" s="389" t="str">
        <f t="shared" ref="AC2627:AC2690" si="920">IF(OR(L2627&gt;$H2627,AND($AD2627=1,L2627&gt;0)),1,"")</f>
        <v/>
      </c>
      <c r="AD2627" s="390" t="str">
        <f t="shared" si="911"/>
        <v/>
      </c>
      <c r="AE2627" s="282">
        <f t="shared" si="912"/>
        <v>0</v>
      </c>
      <c r="AF2627" s="359">
        <f t="shared" si="913"/>
        <v>0</v>
      </c>
      <c r="AG2627" s="280">
        <f t="shared" si="914"/>
        <v>0</v>
      </c>
      <c r="AH2627" s="280">
        <f t="shared" si="908"/>
        <v>0</v>
      </c>
      <c r="AI2627" s="280">
        <f>IF(ISBLANK(T2627),AI2626,IF(COUNTIF(T$2:T2627,T2627)&gt;1,AI2626,1+MAX(AI2626,0)))</f>
        <v>72</v>
      </c>
      <c r="AL2627" s="391" t="str">
        <f t="shared" ref="AL2627:AL2690" si="921">IF(OR(AB2627=1,AC2627=1),IF(LEN(AJ2627)=0,"",AJ2627&amp;"; ")&amp;"Ignore sidewalk",IF(LEN(AJ2627)=0,"",AJ2627))</f>
        <v/>
      </c>
      <c r="AM2627" s="391" t="str">
        <f t="shared" ref="AM2627:AM2690" si="922">IF(OR(AB2627=1,AC2627=1),1,IF(LEN(AK2627)=0,"",AK2627))</f>
        <v/>
      </c>
      <c r="AO2627" s="310" t="str">
        <f t="shared" si="915"/>
        <v/>
      </c>
      <c r="AP2627" s="310">
        <f>SUM(AO$1:AO2627)</f>
        <v>0</v>
      </c>
      <c r="AQ2627" s="310">
        <f>SUM(AK$2:AK2627)</f>
        <v>18</v>
      </c>
      <c r="AR2627" s="310">
        <f>COUNTA(AJ$2:AJ2627)</f>
        <v>18</v>
      </c>
      <c r="AS2627" s="312"/>
      <c r="AT2627" s="312"/>
      <c r="AU2627" s="312"/>
      <c r="AV2627" s="312"/>
      <c r="AW2627" s="312"/>
      <c r="AZ2627">
        <v>2</v>
      </c>
      <c r="BA2627">
        <v>3</v>
      </c>
    </row>
    <row r="2628" spans="1:53" x14ac:dyDescent="0.25">
      <c r="A2628">
        <v>146</v>
      </c>
      <c r="B2628" t="s">
        <v>66</v>
      </c>
      <c r="C2628" t="s">
        <v>982</v>
      </c>
      <c r="D2628"/>
      <c r="E2628">
        <v>1</v>
      </c>
      <c r="F2628">
        <v>1</v>
      </c>
      <c r="G2628">
        <v>3</v>
      </c>
      <c r="H2628">
        <v>4</v>
      </c>
      <c r="I2628">
        <v>2</v>
      </c>
      <c r="J2628">
        <v>0</v>
      </c>
      <c r="K2628">
        <v>0</v>
      </c>
      <c r="L2628">
        <v>4</v>
      </c>
      <c r="M2628" t="s">
        <v>983</v>
      </c>
      <c r="O2628" s="101">
        <f>IF(ISBLANK(C2628),O2627,IF(COUNTIF(C$2:C2628,C2628)&gt;1,O2627,1+MAX(O2627,0)))</f>
        <v>65</v>
      </c>
      <c r="P2628" s="45">
        <f t="shared" si="902"/>
        <v>38</v>
      </c>
      <c r="Q2628" s="33" t="str">
        <f t="shared" si="903"/>
        <v/>
      </c>
      <c r="R2628" s="33">
        <f t="shared" si="904"/>
        <v>9</v>
      </c>
      <c r="S2628" s="33" t="str">
        <f t="shared" si="905"/>
        <v>146_9</v>
      </c>
      <c r="T2628" s="35" t="str">
        <f t="shared" si="906"/>
        <v>146PM</v>
      </c>
      <c r="U2628" s="35" t="str">
        <f t="shared" si="907"/>
        <v>146PMEW</v>
      </c>
      <c r="V2628" s="35" t="str">
        <f t="shared" ref="V2628:V2691" si="923">TEXT((O2628-MOD(O2628,26))/26,"0")&amp;CHAR(65+MOD(O2628-1,26))</f>
        <v>2M</v>
      </c>
      <c r="W2628" s="35" t="str">
        <f t="shared" si="916"/>
        <v>146PM2M113</v>
      </c>
      <c r="X2628" s="388">
        <f t="shared" si="917"/>
        <v>0</v>
      </c>
      <c r="Y2628" s="388">
        <f t="shared" si="918"/>
        <v>4</v>
      </c>
      <c r="Z2628" s="280" t="str">
        <f t="shared" si="909"/>
        <v/>
      </c>
      <c r="AA2628" s="280" t="str">
        <f t="shared" si="910"/>
        <v/>
      </c>
      <c r="AB2628" s="389" t="str">
        <f t="shared" si="919"/>
        <v/>
      </c>
      <c r="AC2628" s="389" t="str">
        <f t="shared" si="920"/>
        <v/>
      </c>
      <c r="AD2628" s="390" t="str">
        <f t="shared" si="911"/>
        <v/>
      </c>
      <c r="AE2628" s="282">
        <f t="shared" si="912"/>
        <v>0</v>
      </c>
      <c r="AF2628" s="359">
        <f t="shared" si="913"/>
        <v>0</v>
      </c>
      <c r="AG2628" s="280">
        <f t="shared" si="914"/>
        <v>0</v>
      </c>
      <c r="AH2628" s="280">
        <f t="shared" si="908"/>
        <v>0</v>
      </c>
      <c r="AI2628" s="280">
        <f>IF(ISBLANK(T2628),AI2627,IF(COUNTIF(T$2:T2628,T2628)&gt;1,AI2627,1+MAX(AI2627,0)))</f>
        <v>72</v>
      </c>
      <c r="AL2628" s="391" t="str">
        <f t="shared" si="921"/>
        <v/>
      </c>
      <c r="AM2628" s="391" t="str">
        <f t="shared" si="922"/>
        <v/>
      </c>
      <c r="AO2628" s="310" t="str">
        <f t="shared" si="915"/>
        <v/>
      </c>
      <c r="AP2628" s="310">
        <f>SUM(AO$1:AO2628)</f>
        <v>0</v>
      </c>
      <c r="AQ2628" s="310">
        <f>SUM(AK$2:AK2628)</f>
        <v>18</v>
      </c>
      <c r="AR2628" s="310">
        <f>COUNTA(AJ$2:AJ2628)</f>
        <v>18</v>
      </c>
      <c r="AS2628" s="312"/>
      <c r="AT2628" s="312"/>
      <c r="AU2628" s="312"/>
      <c r="AV2628" s="312"/>
      <c r="AW2628" s="312"/>
      <c r="AZ2628">
        <v>0</v>
      </c>
      <c r="BA2628">
        <v>4</v>
      </c>
    </row>
    <row r="2629" spans="1:53" x14ac:dyDescent="0.25">
      <c r="A2629">
        <v>146</v>
      </c>
      <c r="B2629" t="s">
        <v>66</v>
      </c>
      <c r="C2629" t="s">
        <v>982</v>
      </c>
      <c r="D2629"/>
      <c r="E2629">
        <v>1</v>
      </c>
      <c r="F2629">
        <v>1</v>
      </c>
      <c r="G2629">
        <v>4</v>
      </c>
      <c r="H2629">
        <v>5</v>
      </c>
      <c r="I2629">
        <v>2</v>
      </c>
      <c r="J2629">
        <v>3</v>
      </c>
      <c r="K2629">
        <v>0</v>
      </c>
      <c r="L2629">
        <v>5</v>
      </c>
      <c r="M2629" t="s">
        <v>983</v>
      </c>
      <c r="O2629" s="101">
        <f>IF(ISBLANK(C2629),O2628,IF(COUNTIF(C$2:C2629,C2629)&gt;1,O2628,1+MAX(O2628,0)))</f>
        <v>65</v>
      </c>
      <c r="P2629" s="45">
        <f t="shared" si="902"/>
        <v>38</v>
      </c>
      <c r="Q2629" s="33" t="str">
        <f t="shared" si="903"/>
        <v/>
      </c>
      <c r="R2629" s="33">
        <f t="shared" si="904"/>
        <v>9</v>
      </c>
      <c r="S2629" s="33" t="str">
        <f t="shared" si="905"/>
        <v>146_9</v>
      </c>
      <c r="T2629" s="35" t="str">
        <f t="shared" si="906"/>
        <v>146PM</v>
      </c>
      <c r="U2629" s="35" t="str">
        <f t="shared" si="907"/>
        <v>146PMEW</v>
      </c>
      <c r="V2629" s="35" t="str">
        <f t="shared" si="923"/>
        <v>2M</v>
      </c>
      <c r="W2629" s="35" t="str">
        <f t="shared" si="916"/>
        <v>146PM2M114</v>
      </c>
      <c r="X2629" s="388">
        <f t="shared" si="917"/>
        <v>0</v>
      </c>
      <c r="Y2629" s="388">
        <f t="shared" si="918"/>
        <v>5</v>
      </c>
      <c r="Z2629" s="280" t="str">
        <f t="shared" si="909"/>
        <v/>
      </c>
      <c r="AA2629" s="280" t="str">
        <f t="shared" si="910"/>
        <v/>
      </c>
      <c r="AB2629" s="389" t="str">
        <f t="shared" si="919"/>
        <v/>
      </c>
      <c r="AC2629" s="389" t="str">
        <f t="shared" si="920"/>
        <v/>
      </c>
      <c r="AD2629" s="390" t="str">
        <f t="shared" si="911"/>
        <v/>
      </c>
      <c r="AE2629" s="282">
        <f t="shared" si="912"/>
        <v>0</v>
      </c>
      <c r="AF2629" s="359">
        <f t="shared" si="913"/>
        <v>0</v>
      </c>
      <c r="AG2629" s="280">
        <f t="shared" si="914"/>
        <v>0</v>
      </c>
      <c r="AH2629" s="280">
        <f t="shared" si="908"/>
        <v>0</v>
      </c>
      <c r="AI2629" s="280">
        <f>IF(ISBLANK(T2629),AI2628,IF(COUNTIF(T$2:T2629,T2629)&gt;1,AI2628,1+MAX(AI2628,0)))</f>
        <v>72</v>
      </c>
      <c r="AL2629" s="391" t="str">
        <f t="shared" si="921"/>
        <v/>
      </c>
      <c r="AM2629" s="391" t="str">
        <f t="shared" si="922"/>
        <v/>
      </c>
      <c r="AO2629" s="310" t="str">
        <f t="shared" si="915"/>
        <v/>
      </c>
      <c r="AP2629" s="310">
        <f>SUM(AO$1:AO2629)</f>
        <v>0</v>
      </c>
      <c r="AQ2629" s="310">
        <f>SUM(AK$2:AK2629)</f>
        <v>18</v>
      </c>
      <c r="AR2629" s="310">
        <f>COUNTA(AJ$2:AJ2629)</f>
        <v>18</v>
      </c>
      <c r="AS2629" s="312"/>
      <c r="AT2629" s="312"/>
      <c r="AU2629" s="312"/>
      <c r="AV2629" s="312"/>
      <c r="AW2629" s="312"/>
      <c r="AZ2629">
        <v>0</v>
      </c>
      <c r="BA2629">
        <v>5</v>
      </c>
    </row>
    <row r="2630" spans="1:53" x14ac:dyDescent="0.25">
      <c r="A2630">
        <v>146</v>
      </c>
      <c r="B2630" t="s">
        <v>66</v>
      </c>
      <c r="C2630" t="s">
        <v>982</v>
      </c>
      <c r="D2630"/>
      <c r="E2630">
        <v>1</v>
      </c>
      <c r="F2630">
        <v>2</v>
      </c>
      <c r="G2630">
        <v>1</v>
      </c>
      <c r="H2630">
        <v>2</v>
      </c>
      <c r="I2630">
        <v>0</v>
      </c>
      <c r="J2630">
        <v>0</v>
      </c>
      <c r="K2630">
        <v>1</v>
      </c>
      <c r="L2630">
        <v>1</v>
      </c>
      <c r="M2630" t="s">
        <v>983</v>
      </c>
      <c r="O2630" s="101">
        <f>IF(ISBLANK(C2630),O2629,IF(COUNTIF(C$2:C2630,C2630)&gt;1,O2629,1+MAX(O2629,0)))</f>
        <v>65</v>
      </c>
      <c r="P2630" s="45">
        <f t="shared" si="902"/>
        <v>38</v>
      </c>
      <c r="Q2630" s="33" t="str">
        <f t="shared" si="903"/>
        <v/>
      </c>
      <c r="R2630" s="33">
        <f t="shared" si="904"/>
        <v>10</v>
      </c>
      <c r="S2630" s="33" t="str">
        <f t="shared" si="905"/>
        <v>146_10</v>
      </c>
      <c r="T2630" s="35" t="str">
        <f t="shared" si="906"/>
        <v>146PM</v>
      </c>
      <c r="U2630" s="35" t="str">
        <f t="shared" si="907"/>
        <v>146PMNS</v>
      </c>
      <c r="V2630" s="35" t="str">
        <f t="shared" si="923"/>
        <v>2M</v>
      </c>
      <c r="W2630" s="35" t="str">
        <f t="shared" si="916"/>
        <v>146PM2M121</v>
      </c>
      <c r="X2630" s="388">
        <f t="shared" si="917"/>
        <v>1</v>
      </c>
      <c r="Y2630" s="388">
        <f t="shared" si="918"/>
        <v>1</v>
      </c>
      <c r="Z2630" s="280" t="str">
        <f t="shared" si="909"/>
        <v/>
      </c>
      <c r="AA2630" s="280" t="str">
        <f t="shared" si="910"/>
        <v/>
      </c>
      <c r="AB2630" s="389" t="str">
        <f t="shared" si="919"/>
        <v/>
      </c>
      <c r="AC2630" s="389" t="str">
        <f t="shared" si="920"/>
        <v/>
      </c>
      <c r="AD2630" s="390" t="str">
        <f t="shared" si="911"/>
        <v/>
      </c>
      <c r="AE2630" s="282">
        <f t="shared" si="912"/>
        <v>0</v>
      </c>
      <c r="AF2630" s="359">
        <f t="shared" si="913"/>
        <v>0</v>
      </c>
      <c r="AG2630" s="280">
        <f t="shared" si="914"/>
        <v>0</v>
      </c>
      <c r="AH2630" s="280">
        <f t="shared" si="908"/>
        <v>0</v>
      </c>
      <c r="AI2630" s="280">
        <f>IF(ISBLANK(T2630),AI2629,IF(COUNTIF(T$2:T2630,T2630)&gt;1,AI2629,1+MAX(AI2629,0)))</f>
        <v>72</v>
      </c>
      <c r="AL2630" s="391" t="str">
        <f t="shared" si="921"/>
        <v/>
      </c>
      <c r="AM2630" s="391" t="str">
        <f t="shared" si="922"/>
        <v/>
      </c>
      <c r="AO2630" s="310" t="str">
        <f t="shared" si="915"/>
        <v/>
      </c>
      <c r="AP2630" s="310">
        <f>SUM(AO$1:AO2630)</f>
        <v>0</v>
      </c>
      <c r="AQ2630" s="310">
        <f>SUM(AK$2:AK2630)</f>
        <v>18</v>
      </c>
      <c r="AR2630" s="310">
        <f>COUNTA(AJ$2:AJ2630)</f>
        <v>18</v>
      </c>
      <c r="AS2630" s="312"/>
      <c r="AT2630" s="312"/>
      <c r="AU2630" s="312"/>
      <c r="AV2630" s="312"/>
      <c r="AW2630" s="312"/>
      <c r="AZ2630">
        <v>1</v>
      </c>
      <c r="BA2630">
        <v>1</v>
      </c>
    </row>
    <row r="2631" spans="1:53" x14ac:dyDescent="0.25">
      <c r="A2631">
        <v>146</v>
      </c>
      <c r="B2631" t="s">
        <v>66</v>
      </c>
      <c r="C2631" t="s">
        <v>982</v>
      </c>
      <c r="D2631"/>
      <c r="E2631">
        <v>1</v>
      </c>
      <c r="F2631">
        <v>2</v>
      </c>
      <c r="G2631">
        <v>2</v>
      </c>
      <c r="H2631">
        <v>5</v>
      </c>
      <c r="I2631">
        <v>1</v>
      </c>
      <c r="J2631">
        <v>0</v>
      </c>
      <c r="K2631">
        <v>2</v>
      </c>
      <c r="L2631">
        <v>4</v>
      </c>
      <c r="M2631" t="s">
        <v>983</v>
      </c>
      <c r="O2631" s="101">
        <f>IF(ISBLANK(C2631),O2630,IF(COUNTIF(C$2:C2631,C2631)&gt;1,O2630,1+MAX(O2630,0)))</f>
        <v>65</v>
      </c>
      <c r="P2631" s="45">
        <f t="shared" si="902"/>
        <v>38</v>
      </c>
      <c r="Q2631" s="33" t="str">
        <f t="shared" si="903"/>
        <v/>
      </c>
      <c r="R2631" s="33">
        <f t="shared" si="904"/>
        <v>10</v>
      </c>
      <c r="S2631" s="33" t="str">
        <f t="shared" si="905"/>
        <v>146_10</v>
      </c>
      <c r="T2631" s="35" t="str">
        <f t="shared" si="906"/>
        <v>146PM</v>
      </c>
      <c r="U2631" s="35" t="str">
        <f t="shared" si="907"/>
        <v>146PMNS</v>
      </c>
      <c r="V2631" s="35" t="str">
        <f t="shared" si="923"/>
        <v>2M</v>
      </c>
      <c r="W2631" s="35" t="str">
        <f t="shared" si="916"/>
        <v>146PM2M122</v>
      </c>
      <c r="X2631" s="388">
        <f t="shared" si="917"/>
        <v>2</v>
      </c>
      <c r="Y2631" s="388">
        <f t="shared" si="918"/>
        <v>4</v>
      </c>
      <c r="Z2631" s="280" t="str">
        <f t="shared" si="909"/>
        <v/>
      </c>
      <c r="AA2631" s="280" t="str">
        <f t="shared" si="910"/>
        <v/>
      </c>
      <c r="AB2631" s="389" t="str">
        <f t="shared" si="919"/>
        <v/>
      </c>
      <c r="AC2631" s="389" t="str">
        <f t="shared" si="920"/>
        <v/>
      </c>
      <c r="AD2631" s="390" t="str">
        <f t="shared" si="911"/>
        <v/>
      </c>
      <c r="AE2631" s="282">
        <f t="shared" si="912"/>
        <v>0</v>
      </c>
      <c r="AF2631" s="359">
        <f t="shared" si="913"/>
        <v>0</v>
      </c>
      <c r="AG2631" s="280">
        <f t="shared" si="914"/>
        <v>0</v>
      </c>
      <c r="AH2631" s="280">
        <f t="shared" si="908"/>
        <v>0</v>
      </c>
      <c r="AI2631" s="280">
        <f>IF(ISBLANK(T2631),AI2630,IF(COUNTIF(T$2:T2631,T2631)&gt;1,AI2630,1+MAX(AI2630,0)))</f>
        <v>72</v>
      </c>
      <c r="AL2631" s="391" t="str">
        <f t="shared" si="921"/>
        <v/>
      </c>
      <c r="AM2631" s="391" t="str">
        <f t="shared" si="922"/>
        <v/>
      </c>
      <c r="AO2631" s="310" t="str">
        <f t="shared" si="915"/>
        <v/>
      </c>
      <c r="AP2631" s="310">
        <f>SUM(AO$1:AO2631)</f>
        <v>0</v>
      </c>
      <c r="AQ2631" s="310">
        <f>SUM(AK$2:AK2631)</f>
        <v>18</v>
      </c>
      <c r="AR2631" s="310">
        <f>COUNTA(AJ$2:AJ2631)</f>
        <v>18</v>
      </c>
      <c r="AS2631" s="312"/>
      <c r="AT2631" s="312"/>
      <c r="AU2631" s="312"/>
      <c r="AV2631" s="312"/>
      <c r="AW2631" s="312"/>
      <c r="AZ2631">
        <v>2</v>
      </c>
      <c r="BA2631">
        <v>4</v>
      </c>
    </row>
    <row r="2632" spans="1:53" x14ac:dyDescent="0.25">
      <c r="A2632">
        <v>146</v>
      </c>
      <c r="B2632" t="s">
        <v>66</v>
      </c>
      <c r="C2632" t="s">
        <v>982</v>
      </c>
      <c r="D2632"/>
      <c r="E2632">
        <v>1</v>
      </c>
      <c r="F2632">
        <v>2</v>
      </c>
      <c r="G2632">
        <v>3</v>
      </c>
      <c r="H2632">
        <v>3</v>
      </c>
      <c r="I2632">
        <v>0</v>
      </c>
      <c r="J2632">
        <v>0</v>
      </c>
      <c r="K2632">
        <v>1</v>
      </c>
      <c r="L2632">
        <v>3</v>
      </c>
      <c r="M2632" t="s">
        <v>983</v>
      </c>
      <c r="O2632" s="101">
        <f>IF(ISBLANK(C2632),O2631,IF(COUNTIF(C$2:C2632,C2632)&gt;1,O2631,1+MAX(O2631,0)))</f>
        <v>65</v>
      </c>
      <c r="P2632" s="45">
        <f t="shared" si="902"/>
        <v>38</v>
      </c>
      <c r="Q2632" s="33" t="str">
        <f t="shared" si="903"/>
        <v/>
      </c>
      <c r="R2632" s="33">
        <f t="shared" si="904"/>
        <v>10</v>
      </c>
      <c r="S2632" s="33" t="str">
        <f t="shared" si="905"/>
        <v>146_10</v>
      </c>
      <c r="T2632" s="35" t="str">
        <f t="shared" si="906"/>
        <v>146PM</v>
      </c>
      <c r="U2632" s="35" t="str">
        <f t="shared" si="907"/>
        <v>146PMEW</v>
      </c>
      <c r="V2632" s="35" t="str">
        <f t="shared" si="923"/>
        <v>2M</v>
      </c>
      <c r="W2632" s="35" t="str">
        <f t="shared" si="916"/>
        <v>146PM2M123</v>
      </c>
      <c r="X2632" s="388">
        <f t="shared" si="917"/>
        <v>1</v>
      </c>
      <c r="Y2632" s="388">
        <f t="shared" si="918"/>
        <v>3</v>
      </c>
      <c r="Z2632" s="280" t="str">
        <f t="shared" si="909"/>
        <v/>
      </c>
      <c r="AA2632" s="280" t="str">
        <f t="shared" si="910"/>
        <v/>
      </c>
      <c r="AB2632" s="389" t="str">
        <f t="shared" si="919"/>
        <v/>
      </c>
      <c r="AC2632" s="389" t="str">
        <f t="shared" si="920"/>
        <v/>
      </c>
      <c r="AD2632" s="390" t="str">
        <f t="shared" si="911"/>
        <v/>
      </c>
      <c r="AE2632" s="282">
        <f t="shared" si="912"/>
        <v>0</v>
      </c>
      <c r="AF2632" s="359">
        <f t="shared" si="913"/>
        <v>0</v>
      </c>
      <c r="AG2632" s="280">
        <f t="shared" si="914"/>
        <v>0</v>
      </c>
      <c r="AH2632" s="280">
        <f t="shared" si="908"/>
        <v>0</v>
      </c>
      <c r="AI2632" s="280">
        <f>IF(ISBLANK(T2632),AI2631,IF(COUNTIF(T$2:T2632,T2632)&gt;1,AI2631,1+MAX(AI2631,0)))</f>
        <v>72</v>
      </c>
      <c r="AL2632" s="391" t="str">
        <f t="shared" si="921"/>
        <v/>
      </c>
      <c r="AM2632" s="391" t="str">
        <f t="shared" si="922"/>
        <v/>
      </c>
      <c r="AO2632" s="310" t="str">
        <f t="shared" si="915"/>
        <v/>
      </c>
      <c r="AP2632" s="310">
        <f>SUM(AO$1:AO2632)</f>
        <v>0</v>
      </c>
      <c r="AQ2632" s="310">
        <f>SUM(AK$2:AK2632)</f>
        <v>18</v>
      </c>
      <c r="AR2632" s="310">
        <f>COUNTA(AJ$2:AJ2632)</f>
        <v>18</v>
      </c>
      <c r="AS2632" s="312"/>
      <c r="AT2632" s="312"/>
      <c r="AU2632" s="312"/>
      <c r="AV2632" s="312"/>
      <c r="AW2632" s="312"/>
      <c r="AZ2632">
        <v>1</v>
      </c>
      <c r="BA2632">
        <v>3</v>
      </c>
    </row>
    <row r="2633" spans="1:53" x14ac:dyDescent="0.25">
      <c r="A2633">
        <v>146</v>
      </c>
      <c r="B2633" t="s">
        <v>66</v>
      </c>
      <c r="C2633" t="s">
        <v>982</v>
      </c>
      <c r="D2633"/>
      <c r="E2633">
        <v>1</v>
      </c>
      <c r="F2633">
        <v>2</v>
      </c>
      <c r="G2633">
        <v>4</v>
      </c>
      <c r="H2633">
        <v>4</v>
      </c>
      <c r="I2633">
        <v>1</v>
      </c>
      <c r="J2633">
        <v>0</v>
      </c>
      <c r="K2633">
        <v>2</v>
      </c>
      <c r="L2633">
        <v>4</v>
      </c>
      <c r="M2633" t="s">
        <v>983</v>
      </c>
      <c r="O2633" s="101">
        <f>IF(ISBLANK(C2633),O2632,IF(COUNTIF(C$2:C2633,C2633)&gt;1,O2632,1+MAX(O2632,0)))</f>
        <v>65</v>
      </c>
      <c r="P2633" s="45">
        <f t="shared" si="902"/>
        <v>38</v>
      </c>
      <c r="Q2633" s="33" t="str">
        <f t="shared" si="903"/>
        <v/>
      </c>
      <c r="R2633" s="33">
        <f t="shared" si="904"/>
        <v>10</v>
      </c>
      <c r="S2633" s="33" t="str">
        <f t="shared" si="905"/>
        <v>146_10</v>
      </c>
      <c r="T2633" s="35" t="str">
        <f t="shared" si="906"/>
        <v>146PM</v>
      </c>
      <c r="U2633" s="35" t="str">
        <f t="shared" si="907"/>
        <v>146PMEW</v>
      </c>
      <c r="V2633" s="35" t="str">
        <f t="shared" si="923"/>
        <v>2M</v>
      </c>
      <c r="W2633" s="35" t="str">
        <f t="shared" si="916"/>
        <v>146PM2M124</v>
      </c>
      <c r="X2633" s="388">
        <f t="shared" si="917"/>
        <v>2</v>
      </c>
      <c r="Y2633" s="388">
        <f t="shared" si="918"/>
        <v>4</v>
      </c>
      <c r="Z2633" s="280" t="str">
        <f t="shared" si="909"/>
        <v/>
      </c>
      <c r="AA2633" s="280" t="str">
        <f t="shared" si="910"/>
        <v/>
      </c>
      <c r="AB2633" s="389" t="str">
        <f t="shared" si="919"/>
        <v/>
      </c>
      <c r="AC2633" s="389" t="str">
        <f t="shared" si="920"/>
        <v/>
      </c>
      <c r="AD2633" s="390" t="str">
        <f t="shared" si="911"/>
        <v/>
      </c>
      <c r="AE2633" s="282">
        <f t="shared" si="912"/>
        <v>0</v>
      </c>
      <c r="AF2633" s="359">
        <f t="shared" si="913"/>
        <v>0</v>
      </c>
      <c r="AG2633" s="280">
        <f t="shared" si="914"/>
        <v>0</v>
      </c>
      <c r="AH2633" s="280">
        <f t="shared" si="908"/>
        <v>0</v>
      </c>
      <c r="AI2633" s="280">
        <f>IF(ISBLANK(T2633),AI2632,IF(COUNTIF(T$2:T2633,T2633)&gt;1,AI2632,1+MAX(AI2632,0)))</f>
        <v>72</v>
      </c>
      <c r="AL2633" s="391" t="str">
        <f t="shared" si="921"/>
        <v/>
      </c>
      <c r="AM2633" s="391" t="str">
        <f t="shared" si="922"/>
        <v/>
      </c>
      <c r="AO2633" s="310" t="str">
        <f t="shared" si="915"/>
        <v/>
      </c>
      <c r="AP2633" s="310">
        <f>SUM(AO$1:AO2633)</f>
        <v>0</v>
      </c>
      <c r="AQ2633" s="310">
        <f>SUM(AK$2:AK2633)</f>
        <v>18</v>
      </c>
      <c r="AR2633" s="310">
        <f>COUNTA(AJ$2:AJ2633)</f>
        <v>18</v>
      </c>
      <c r="AS2633" s="312"/>
      <c r="AT2633" s="312"/>
      <c r="AU2633" s="312"/>
      <c r="AV2633" s="312"/>
      <c r="AW2633" s="312"/>
      <c r="AZ2633">
        <v>2</v>
      </c>
      <c r="BA2633">
        <v>4</v>
      </c>
    </row>
    <row r="2634" spans="1:53" x14ac:dyDescent="0.25">
      <c r="A2634">
        <v>146</v>
      </c>
      <c r="B2634" t="s">
        <v>66</v>
      </c>
      <c r="C2634" t="s">
        <v>982</v>
      </c>
      <c r="D2634"/>
      <c r="E2634">
        <v>1</v>
      </c>
      <c r="F2634">
        <v>3</v>
      </c>
      <c r="G2634">
        <v>1</v>
      </c>
      <c r="H2634">
        <v>0</v>
      </c>
      <c r="I2634">
        <v>0</v>
      </c>
      <c r="J2634">
        <v>0</v>
      </c>
      <c r="K2634">
        <v>0</v>
      </c>
      <c r="L2634">
        <v>0</v>
      </c>
      <c r="M2634" t="s">
        <v>983</v>
      </c>
      <c r="O2634" s="101">
        <f>IF(ISBLANK(C2634),O2633,IF(COUNTIF(C$2:C2634,C2634)&gt;1,O2633,1+MAX(O2633,0)))</f>
        <v>65</v>
      </c>
      <c r="P2634" s="45">
        <f t="shared" si="902"/>
        <v>38</v>
      </c>
      <c r="Q2634" s="33" t="str">
        <f t="shared" si="903"/>
        <v/>
      </c>
      <c r="R2634" s="33">
        <f t="shared" si="904"/>
        <v>11</v>
      </c>
      <c r="S2634" s="33" t="str">
        <f t="shared" si="905"/>
        <v>146_11</v>
      </c>
      <c r="T2634" s="35" t="str">
        <f t="shared" si="906"/>
        <v>146PM</v>
      </c>
      <c r="U2634" s="35" t="str">
        <f t="shared" si="907"/>
        <v>146PMNS</v>
      </c>
      <c r="V2634" s="35" t="str">
        <f t="shared" si="923"/>
        <v>2M</v>
      </c>
      <c r="W2634" s="35" t="str">
        <f t="shared" si="916"/>
        <v>146PM2M131</v>
      </c>
      <c r="X2634" s="388">
        <f t="shared" si="917"/>
        <v>0</v>
      </c>
      <c r="Y2634" s="388">
        <f t="shared" si="918"/>
        <v>0</v>
      </c>
      <c r="Z2634" s="280" t="str">
        <f t="shared" si="909"/>
        <v/>
      </c>
      <c r="AA2634" s="280" t="str">
        <f t="shared" si="910"/>
        <v/>
      </c>
      <c r="AB2634" s="389" t="str">
        <f t="shared" si="919"/>
        <v/>
      </c>
      <c r="AC2634" s="389" t="str">
        <f t="shared" si="920"/>
        <v/>
      </c>
      <c r="AD2634" s="390" t="str">
        <f t="shared" si="911"/>
        <v/>
      </c>
      <c r="AE2634" s="282">
        <f t="shared" si="912"/>
        <v>0</v>
      </c>
      <c r="AF2634" s="359">
        <f t="shared" si="913"/>
        <v>0</v>
      </c>
      <c r="AG2634" s="280">
        <f t="shared" si="914"/>
        <v>0</v>
      </c>
      <c r="AH2634" s="280">
        <f t="shared" si="908"/>
        <v>0</v>
      </c>
      <c r="AI2634" s="280">
        <f>IF(ISBLANK(T2634),AI2633,IF(COUNTIF(T$2:T2634,T2634)&gt;1,AI2633,1+MAX(AI2633,0)))</f>
        <v>72</v>
      </c>
      <c r="AL2634" s="391" t="str">
        <f t="shared" si="921"/>
        <v/>
      </c>
      <c r="AM2634" s="391" t="str">
        <f t="shared" si="922"/>
        <v/>
      </c>
      <c r="AO2634" s="310" t="str">
        <f t="shared" si="915"/>
        <v/>
      </c>
      <c r="AP2634" s="310">
        <f>SUM(AO$1:AO2634)</f>
        <v>0</v>
      </c>
      <c r="AQ2634" s="310">
        <f>SUM(AK$2:AK2634)</f>
        <v>18</v>
      </c>
      <c r="AR2634" s="310">
        <f>COUNTA(AJ$2:AJ2634)</f>
        <v>18</v>
      </c>
      <c r="AS2634" s="312"/>
      <c r="AT2634" s="312"/>
      <c r="AU2634" s="312"/>
      <c r="AV2634" s="312"/>
      <c r="AW2634" s="312"/>
      <c r="AZ2634">
        <v>0</v>
      </c>
      <c r="BA2634">
        <v>0</v>
      </c>
    </row>
    <row r="2635" spans="1:53" x14ac:dyDescent="0.25">
      <c r="A2635">
        <v>146</v>
      </c>
      <c r="B2635" t="s">
        <v>66</v>
      </c>
      <c r="C2635" t="s">
        <v>982</v>
      </c>
      <c r="D2635"/>
      <c r="E2635">
        <v>1</v>
      </c>
      <c r="F2635">
        <v>3</v>
      </c>
      <c r="G2635">
        <v>2</v>
      </c>
      <c r="H2635">
        <v>4</v>
      </c>
      <c r="I2635">
        <v>0</v>
      </c>
      <c r="J2635">
        <v>1</v>
      </c>
      <c r="K2635">
        <v>1</v>
      </c>
      <c r="L2635">
        <v>1</v>
      </c>
      <c r="M2635" t="s">
        <v>983</v>
      </c>
      <c r="O2635" s="101">
        <f>IF(ISBLANK(C2635),O2634,IF(COUNTIF(C$2:C2635,C2635)&gt;1,O2634,1+MAX(O2634,0)))</f>
        <v>65</v>
      </c>
      <c r="P2635" s="45">
        <f t="shared" si="902"/>
        <v>38</v>
      </c>
      <c r="Q2635" s="33" t="str">
        <f t="shared" si="903"/>
        <v/>
      </c>
      <c r="R2635" s="33">
        <f t="shared" si="904"/>
        <v>11</v>
      </c>
      <c r="S2635" s="33" t="str">
        <f t="shared" si="905"/>
        <v>146_11</v>
      </c>
      <c r="T2635" s="35" t="str">
        <f t="shared" si="906"/>
        <v>146PM</v>
      </c>
      <c r="U2635" s="35" t="str">
        <f t="shared" si="907"/>
        <v>146PMNS</v>
      </c>
      <c r="V2635" s="35" t="str">
        <f t="shared" si="923"/>
        <v>2M</v>
      </c>
      <c r="W2635" s="35" t="str">
        <f t="shared" si="916"/>
        <v>146PM2M132</v>
      </c>
      <c r="X2635" s="388">
        <f t="shared" si="917"/>
        <v>1</v>
      </c>
      <c r="Y2635" s="388">
        <f t="shared" si="918"/>
        <v>1</v>
      </c>
      <c r="Z2635" s="280" t="str">
        <f t="shared" si="909"/>
        <v/>
      </c>
      <c r="AA2635" s="280" t="str">
        <f t="shared" si="910"/>
        <v/>
      </c>
      <c r="AB2635" s="389" t="str">
        <f t="shared" si="919"/>
        <v/>
      </c>
      <c r="AC2635" s="389" t="str">
        <f t="shared" si="920"/>
        <v/>
      </c>
      <c r="AD2635" s="390" t="str">
        <f t="shared" si="911"/>
        <v/>
      </c>
      <c r="AE2635" s="282">
        <f t="shared" si="912"/>
        <v>0</v>
      </c>
      <c r="AF2635" s="359">
        <f t="shared" si="913"/>
        <v>0</v>
      </c>
      <c r="AG2635" s="280">
        <f t="shared" si="914"/>
        <v>0</v>
      </c>
      <c r="AH2635" s="280">
        <f t="shared" si="908"/>
        <v>0</v>
      </c>
      <c r="AI2635" s="280">
        <f>IF(ISBLANK(T2635),AI2634,IF(COUNTIF(T$2:T2635,T2635)&gt;1,AI2634,1+MAX(AI2634,0)))</f>
        <v>72</v>
      </c>
      <c r="AL2635" s="391" t="str">
        <f t="shared" si="921"/>
        <v/>
      </c>
      <c r="AM2635" s="391" t="str">
        <f t="shared" si="922"/>
        <v/>
      </c>
      <c r="AO2635" s="310" t="str">
        <f t="shared" si="915"/>
        <v/>
      </c>
      <c r="AP2635" s="310">
        <f>SUM(AO$1:AO2635)</f>
        <v>0</v>
      </c>
      <c r="AQ2635" s="310">
        <f>SUM(AK$2:AK2635)</f>
        <v>18</v>
      </c>
      <c r="AR2635" s="310">
        <f>COUNTA(AJ$2:AJ2635)</f>
        <v>18</v>
      </c>
      <c r="AS2635" s="312"/>
      <c r="AT2635" s="312"/>
      <c r="AU2635" s="312"/>
      <c r="AV2635" s="312"/>
      <c r="AW2635" s="312"/>
      <c r="AZ2635">
        <v>1</v>
      </c>
      <c r="BA2635">
        <v>1</v>
      </c>
    </row>
    <row r="2636" spans="1:53" x14ac:dyDescent="0.25">
      <c r="A2636">
        <v>146</v>
      </c>
      <c r="B2636" t="s">
        <v>66</v>
      </c>
      <c r="C2636" t="s">
        <v>982</v>
      </c>
      <c r="D2636"/>
      <c r="E2636">
        <v>1</v>
      </c>
      <c r="F2636">
        <v>3</v>
      </c>
      <c r="G2636">
        <v>3</v>
      </c>
      <c r="H2636">
        <v>1</v>
      </c>
      <c r="I2636">
        <v>0</v>
      </c>
      <c r="J2636">
        <v>0</v>
      </c>
      <c r="K2636">
        <v>0</v>
      </c>
      <c r="L2636">
        <v>1</v>
      </c>
      <c r="M2636" t="s">
        <v>983</v>
      </c>
      <c r="O2636" s="101">
        <f>IF(ISBLANK(C2636),O2635,IF(COUNTIF(C$2:C2636,C2636)&gt;1,O2635,1+MAX(O2635,0)))</f>
        <v>65</v>
      </c>
      <c r="P2636" s="45">
        <f t="shared" si="902"/>
        <v>38</v>
      </c>
      <c r="Q2636" s="33" t="str">
        <f t="shared" si="903"/>
        <v/>
      </c>
      <c r="R2636" s="33">
        <f t="shared" si="904"/>
        <v>11</v>
      </c>
      <c r="S2636" s="33" t="str">
        <f t="shared" si="905"/>
        <v>146_11</v>
      </c>
      <c r="T2636" s="35" t="str">
        <f t="shared" si="906"/>
        <v>146PM</v>
      </c>
      <c r="U2636" s="35" t="str">
        <f t="shared" si="907"/>
        <v>146PMEW</v>
      </c>
      <c r="V2636" s="35" t="str">
        <f t="shared" si="923"/>
        <v>2M</v>
      </c>
      <c r="W2636" s="35" t="str">
        <f t="shared" si="916"/>
        <v>146PM2M133</v>
      </c>
      <c r="X2636" s="388">
        <f t="shared" si="917"/>
        <v>0</v>
      </c>
      <c r="Y2636" s="388">
        <f t="shared" si="918"/>
        <v>1</v>
      </c>
      <c r="Z2636" s="280" t="str">
        <f t="shared" si="909"/>
        <v/>
      </c>
      <c r="AA2636" s="280" t="str">
        <f t="shared" si="910"/>
        <v/>
      </c>
      <c r="AB2636" s="389" t="str">
        <f t="shared" si="919"/>
        <v/>
      </c>
      <c r="AC2636" s="389" t="str">
        <f t="shared" si="920"/>
        <v/>
      </c>
      <c r="AD2636" s="390" t="str">
        <f t="shared" si="911"/>
        <v/>
      </c>
      <c r="AE2636" s="282">
        <f t="shared" si="912"/>
        <v>0</v>
      </c>
      <c r="AF2636" s="359">
        <f t="shared" si="913"/>
        <v>0</v>
      </c>
      <c r="AG2636" s="280">
        <f t="shared" si="914"/>
        <v>0</v>
      </c>
      <c r="AH2636" s="280">
        <f t="shared" si="908"/>
        <v>0</v>
      </c>
      <c r="AI2636" s="280">
        <f>IF(ISBLANK(T2636),AI2635,IF(COUNTIF(T$2:T2636,T2636)&gt;1,AI2635,1+MAX(AI2635,0)))</f>
        <v>72</v>
      </c>
      <c r="AL2636" s="391" t="str">
        <f t="shared" si="921"/>
        <v/>
      </c>
      <c r="AM2636" s="391" t="str">
        <f t="shared" si="922"/>
        <v/>
      </c>
      <c r="AO2636" s="310" t="str">
        <f t="shared" si="915"/>
        <v/>
      </c>
      <c r="AP2636" s="310">
        <f>SUM(AO$1:AO2636)</f>
        <v>0</v>
      </c>
      <c r="AQ2636" s="310">
        <f>SUM(AK$2:AK2636)</f>
        <v>18</v>
      </c>
      <c r="AR2636" s="310">
        <f>COUNTA(AJ$2:AJ2636)</f>
        <v>18</v>
      </c>
      <c r="AS2636" s="312"/>
      <c r="AT2636" s="312"/>
      <c r="AU2636" s="312"/>
      <c r="AV2636" s="312"/>
      <c r="AW2636" s="312"/>
      <c r="AZ2636">
        <v>0</v>
      </c>
      <c r="BA2636">
        <v>1</v>
      </c>
    </row>
    <row r="2637" spans="1:53" x14ac:dyDescent="0.25">
      <c r="A2637">
        <v>146</v>
      </c>
      <c r="B2637" t="s">
        <v>66</v>
      </c>
      <c r="C2637" t="s">
        <v>982</v>
      </c>
      <c r="D2637"/>
      <c r="E2637">
        <v>1</v>
      </c>
      <c r="F2637">
        <v>3</v>
      </c>
      <c r="G2637">
        <v>4</v>
      </c>
      <c r="H2637">
        <v>1</v>
      </c>
      <c r="I2637">
        <v>1</v>
      </c>
      <c r="J2637">
        <v>0</v>
      </c>
      <c r="K2637">
        <v>0</v>
      </c>
      <c r="L2637">
        <v>1</v>
      </c>
      <c r="M2637" t="s">
        <v>983</v>
      </c>
      <c r="O2637" s="101">
        <f>IF(ISBLANK(C2637),O2636,IF(COUNTIF(C$2:C2637,C2637)&gt;1,O2636,1+MAX(O2636,0)))</f>
        <v>65</v>
      </c>
      <c r="P2637" s="45">
        <f t="shared" si="902"/>
        <v>38</v>
      </c>
      <c r="Q2637" s="33" t="str">
        <f t="shared" si="903"/>
        <v/>
      </c>
      <c r="R2637" s="33">
        <f t="shared" si="904"/>
        <v>11</v>
      </c>
      <c r="S2637" s="33" t="str">
        <f t="shared" si="905"/>
        <v>146_11</v>
      </c>
      <c r="T2637" s="35" t="str">
        <f t="shared" si="906"/>
        <v>146PM</v>
      </c>
      <c r="U2637" s="35" t="str">
        <f t="shared" si="907"/>
        <v>146PMEW</v>
      </c>
      <c r="V2637" s="35" t="str">
        <f t="shared" si="923"/>
        <v>2M</v>
      </c>
      <c r="W2637" s="35" t="str">
        <f t="shared" si="916"/>
        <v>146PM2M134</v>
      </c>
      <c r="X2637" s="388">
        <f t="shared" si="917"/>
        <v>0</v>
      </c>
      <c r="Y2637" s="388">
        <f t="shared" si="918"/>
        <v>1</v>
      </c>
      <c r="Z2637" s="280" t="str">
        <f t="shared" si="909"/>
        <v/>
      </c>
      <c r="AA2637" s="280" t="str">
        <f t="shared" si="910"/>
        <v/>
      </c>
      <c r="AB2637" s="389" t="str">
        <f t="shared" si="919"/>
        <v/>
      </c>
      <c r="AC2637" s="389" t="str">
        <f t="shared" si="920"/>
        <v/>
      </c>
      <c r="AD2637" s="390" t="str">
        <f t="shared" si="911"/>
        <v/>
      </c>
      <c r="AE2637" s="282">
        <f t="shared" si="912"/>
        <v>0</v>
      </c>
      <c r="AF2637" s="359">
        <f t="shared" si="913"/>
        <v>0</v>
      </c>
      <c r="AG2637" s="280">
        <f t="shared" si="914"/>
        <v>0</v>
      </c>
      <c r="AH2637" s="280">
        <f t="shared" si="908"/>
        <v>0</v>
      </c>
      <c r="AI2637" s="280">
        <f>IF(ISBLANK(T2637),AI2636,IF(COUNTIF(T$2:T2637,T2637)&gt;1,AI2636,1+MAX(AI2636,0)))</f>
        <v>72</v>
      </c>
      <c r="AL2637" s="391" t="str">
        <f t="shared" si="921"/>
        <v/>
      </c>
      <c r="AM2637" s="391" t="str">
        <f t="shared" si="922"/>
        <v/>
      </c>
      <c r="AO2637" s="310" t="str">
        <f t="shared" si="915"/>
        <v/>
      </c>
      <c r="AP2637" s="310">
        <f>SUM(AO$1:AO2637)</f>
        <v>0</v>
      </c>
      <c r="AQ2637" s="310">
        <f>SUM(AK$2:AK2637)</f>
        <v>18</v>
      </c>
      <c r="AR2637" s="310">
        <f>COUNTA(AJ$2:AJ2637)</f>
        <v>18</v>
      </c>
      <c r="AS2637" s="312"/>
      <c r="AT2637" s="312"/>
      <c r="AU2637" s="312"/>
      <c r="AV2637" s="312"/>
      <c r="AW2637" s="312"/>
      <c r="AZ2637">
        <v>0</v>
      </c>
      <c r="BA2637">
        <v>1</v>
      </c>
    </row>
    <row r="2638" spans="1:53" x14ac:dyDescent="0.25">
      <c r="A2638">
        <v>146</v>
      </c>
      <c r="B2638" t="s">
        <v>66</v>
      </c>
      <c r="C2638" t="s">
        <v>982</v>
      </c>
      <c r="D2638"/>
      <c r="E2638">
        <v>1</v>
      </c>
      <c r="F2638">
        <v>4</v>
      </c>
      <c r="G2638">
        <v>1</v>
      </c>
      <c r="H2638">
        <v>1</v>
      </c>
      <c r="I2638">
        <v>0</v>
      </c>
      <c r="J2638">
        <v>0</v>
      </c>
      <c r="K2638">
        <v>1</v>
      </c>
      <c r="L2638">
        <v>1</v>
      </c>
      <c r="M2638" t="s">
        <v>983</v>
      </c>
      <c r="O2638" s="101">
        <f>IF(ISBLANK(C2638),O2637,IF(COUNTIF(C$2:C2638,C2638)&gt;1,O2637,1+MAX(O2637,0)))</f>
        <v>65</v>
      </c>
      <c r="P2638" s="45">
        <f t="shared" si="902"/>
        <v>38</v>
      </c>
      <c r="Q2638" s="33" t="str">
        <f t="shared" si="903"/>
        <v/>
      </c>
      <c r="R2638" s="33">
        <f t="shared" si="904"/>
        <v>12</v>
      </c>
      <c r="S2638" s="33" t="str">
        <f t="shared" si="905"/>
        <v>146_12</v>
      </c>
      <c r="T2638" s="35" t="str">
        <f t="shared" si="906"/>
        <v>146PM</v>
      </c>
      <c r="U2638" s="35" t="str">
        <f t="shared" si="907"/>
        <v>146PMNS</v>
      </c>
      <c r="V2638" s="35" t="str">
        <f t="shared" si="923"/>
        <v>2M</v>
      </c>
      <c r="W2638" s="35" t="str">
        <f t="shared" si="916"/>
        <v>146PM2M141</v>
      </c>
      <c r="X2638" s="388">
        <f t="shared" si="917"/>
        <v>1</v>
      </c>
      <c r="Y2638" s="388">
        <f t="shared" si="918"/>
        <v>1</v>
      </c>
      <c r="Z2638" s="280" t="str">
        <f t="shared" si="909"/>
        <v/>
      </c>
      <c r="AA2638" s="280" t="str">
        <f t="shared" si="910"/>
        <v/>
      </c>
      <c r="AB2638" s="389" t="str">
        <f t="shared" si="919"/>
        <v/>
      </c>
      <c r="AC2638" s="389" t="str">
        <f t="shared" si="920"/>
        <v/>
      </c>
      <c r="AD2638" s="390" t="str">
        <f t="shared" si="911"/>
        <v/>
      </c>
      <c r="AE2638" s="282">
        <f t="shared" si="912"/>
        <v>0</v>
      </c>
      <c r="AF2638" s="359">
        <f t="shared" si="913"/>
        <v>0</v>
      </c>
      <c r="AG2638" s="280">
        <f t="shared" si="914"/>
        <v>0</v>
      </c>
      <c r="AH2638" s="280">
        <f t="shared" si="908"/>
        <v>0</v>
      </c>
      <c r="AI2638" s="280">
        <f>IF(ISBLANK(T2638),AI2637,IF(COUNTIF(T$2:T2638,T2638)&gt;1,AI2637,1+MAX(AI2637,0)))</f>
        <v>72</v>
      </c>
      <c r="AL2638" s="391" t="str">
        <f t="shared" si="921"/>
        <v/>
      </c>
      <c r="AM2638" s="391" t="str">
        <f t="shared" si="922"/>
        <v/>
      </c>
      <c r="AO2638" s="310" t="str">
        <f t="shared" si="915"/>
        <v/>
      </c>
      <c r="AP2638" s="310">
        <f>SUM(AO$1:AO2638)</f>
        <v>0</v>
      </c>
      <c r="AQ2638" s="310">
        <f>SUM(AK$2:AK2638)</f>
        <v>18</v>
      </c>
      <c r="AR2638" s="310">
        <f>COUNTA(AJ$2:AJ2638)</f>
        <v>18</v>
      </c>
      <c r="AS2638" s="312"/>
      <c r="AT2638" s="312"/>
      <c r="AU2638" s="312"/>
      <c r="AV2638" s="312"/>
      <c r="AW2638" s="312"/>
      <c r="AZ2638">
        <v>1</v>
      </c>
      <c r="BA2638">
        <v>1</v>
      </c>
    </row>
    <row r="2639" spans="1:53" x14ac:dyDescent="0.25">
      <c r="A2639">
        <v>146</v>
      </c>
      <c r="B2639" t="s">
        <v>66</v>
      </c>
      <c r="C2639" t="s">
        <v>982</v>
      </c>
      <c r="D2639"/>
      <c r="E2639">
        <v>1</v>
      </c>
      <c r="F2639">
        <v>4</v>
      </c>
      <c r="G2639">
        <v>2</v>
      </c>
      <c r="H2639">
        <v>1</v>
      </c>
      <c r="I2639">
        <v>1</v>
      </c>
      <c r="J2639">
        <v>0</v>
      </c>
      <c r="K2639">
        <v>0</v>
      </c>
      <c r="L2639">
        <v>1</v>
      </c>
      <c r="M2639" t="s">
        <v>983</v>
      </c>
      <c r="O2639" s="101">
        <f>IF(ISBLANK(C2639),O2638,IF(COUNTIF(C$2:C2639,C2639)&gt;1,O2638,1+MAX(O2638,0)))</f>
        <v>65</v>
      </c>
      <c r="P2639" s="45">
        <f t="shared" si="902"/>
        <v>38</v>
      </c>
      <c r="Q2639" s="33" t="str">
        <f t="shared" si="903"/>
        <v/>
      </c>
      <c r="R2639" s="33">
        <f t="shared" si="904"/>
        <v>12</v>
      </c>
      <c r="S2639" s="33" t="str">
        <f t="shared" si="905"/>
        <v>146_12</v>
      </c>
      <c r="T2639" s="35" t="str">
        <f t="shared" si="906"/>
        <v>146PM</v>
      </c>
      <c r="U2639" s="35" t="str">
        <f t="shared" si="907"/>
        <v>146PMNS</v>
      </c>
      <c r="V2639" s="35" t="str">
        <f t="shared" si="923"/>
        <v>2M</v>
      </c>
      <c r="W2639" s="35" t="str">
        <f t="shared" si="916"/>
        <v>146PM2M142</v>
      </c>
      <c r="X2639" s="388">
        <f t="shared" si="917"/>
        <v>0</v>
      </c>
      <c r="Y2639" s="388">
        <f t="shared" si="918"/>
        <v>1</v>
      </c>
      <c r="Z2639" s="280" t="str">
        <f t="shared" si="909"/>
        <v/>
      </c>
      <c r="AA2639" s="280" t="str">
        <f t="shared" si="910"/>
        <v/>
      </c>
      <c r="AB2639" s="389" t="str">
        <f t="shared" si="919"/>
        <v/>
      </c>
      <c r="AC2639" s="389" t="str">
        <f t="shared" si="920"/>
        <v/>
      </c>
      <c r="AD2639" s="390" t="str">
        <f t="shared" si="911"/>
        <v/>
      </c>
      <c r="AE2639" s="282">
        <f t="shared" si="912"/>
        <v>0</v>
      </c>
      <c r="AF2639" s="359">
        <f t="shared" si="913"/>
        <v>0</v>
      </c>
      <c r="AG2639" s="280">
        <f t="shared" si="914"/>
        <v>0</v>
      </c>
      <c r="AH2639" s="280">
        <f t="shared" si="908"/>
        <v>0</v>
      </c>
      <c r="AI2639" s="280">
        <f>IF(ISBLANK(T2639),AI2638,IF(COUNTIF(T$2:T2639,T2639)&gt;1,AI2638,1+MAX(AI2638,0)))</f>
        <v>72</v>
      </c>
      <c r="AL2639" s="391" t="str">
        <f t="shared" si="921"/>
        <v/>
      </c>
      <c r="AM2639" s="391" t="str">
        <f t="shared" si="922"/>
        <v/>
      </c>
      <c r="AO2639" s="310" t="str">
        <f t="shared" si="915"/>
        <v/>
      </c>
      <c r="AP2639" s="310">
        <f>SUM(AO$1:AO2639)</f>
        <v>0</v>
      </c>
      <c r="AQ2639" s="310">
        <f>SUM(AK$2:AK2639)</f>
        <v>18</v>
      </c>
      <c r="AR2639" s="310">
        <f>COUNTA(AJ$2:AJ2639)</f>
        <v>18</v>
      </c>
      <c r="AS2639" s="312"/>
      <c r="AT2639" s="312"/>
      <c r="AU2639" s="312"/>
      <c r="AV2639" s="312"/>
      <c r="AW2639" s="312"/>
      <c r="AZ2639">
        <v>0</v>
      </c>
      <c r="BA2639">
        <v>1</v>
      </c>
    </row>
    <row r="2640" spans="1:53" x14ac:dyDescent="0.25">
      <c r="A2640">
        <v>146</v>
      </c>
      <c r="B2640" t="s">
        <v>66</v>
      </c>
      <c r="C2640" t="s">
        <v>982</v>
      </c>
      <c r="D2640"/>
      <c r="E2640">
        <v>1</v>
      </c>
      <c r="F2640">
        <v>4</v>
      </c>
      <c r="G2640">
        <v>3</v>
      </c>
      <c r="H2640">
        <v>1</v>
      </c>
      <c r="I2640">
        <v>0</v>
      </c>
      <c r="J2640">
        <v>0</v>
      </c>
      <c r="K2640">
        <v>1</v>
      </c>
      <c r="L2640">
        <v>1</v>
      </c>
      <c r="M2640" t="s">
        <v>983</v>
      </c>
      <c r="O2640" s="101">
        <f>IF(ISBLANK(C2640),O2639,IF(COUNTIF(C$2:C2640,C2640)&gt;1,O2639,1+MAX(O2639,0)))</f>
        <v>65</v>
      </c>
      <c r="P2640" s="45">
        <f t="shared" si="902"/>
        <v>38</v>
      </c>
      <c r="Q2640" s="33" t="str">
        <f t="shared" si="903"/>
        <v/>
      </c>
      <c r="R2640" s="33">
        <f t="shared" si="904"/>
        <v>12</v>
      </c>
      <c r="S2640" s="33" t="str">
        <f t="shared" si="905"/>
        <v>146_12</v>
      </c>
      <c r="T2640" s="35" t="str">
        <f t="shared" si="906"/>
        <v>146PM</v>
      </c>
      <c r="U2640" s="35" t="str">
        <f t="shared" si="907"/>
        <v>146PMEW</v>
      </c>
      <c r="V2640" s="35" t="str">
        <f t="shared" si="923"/>
        <v>2M</v>
      </c>
      <c r="W2640" s="35" t="str">
        <f t="shared" si="916"/>
        <v>146PM2M143</v>
      </c>
      <c r="X2640" s="388">
        <f t="shared" si="917"/>
        <v>1</v>
      </c>
      <c r="Y2640" s="388">
        <f t="shared" si="918"/>
        <v>1</v>
      </c>
      <c r="Z2640" s="280" t="str">
        <f t="shared" si="909"/>
        <v/>
      </c>
      <c r="AA2640" s="280" t="str">
        <f t="shared" si="910"/>
        <v/>
      </c>
      <c r="AB2640" s="389" t="str">
        <f t="shared" si="919"/>
        <v/>
      </c>
      <c r="AC2640" s="389" t="str">
        <f t="shared" si="920"/>
        <v/>
      </c>
      <c r="AD2640" s="390" t="str">
        <f t="shared" si="911"/>
        <v/>
      </c>
      <c r="AE2640" s="282">
        <f t="shared" si="912"/>
        <v>0</v>
      </c>
      <c r="AF2640" s="359">
        <f t="shared" si="913"/>
        <v>0</v>
      </c>
      <c r="AG2640" s="280">
        <f t="shared" si="914"/>
        <v>0</v>
      </c>
      <c r="AH2640" s="280">
        <f t="shared" si="908"/>
        <v>0</v>
      </c>
      <c r="AI2640" s="280">
        <f>IF(ISBLANK(T2640),AI2639,IF(COUNTIF(T$2:T2640,T2640)&gt;1,AI2639,1+MAX(AI2639,0)))</f>
        <v>72</v>
      </c>
      <c r="AL2640" s="391" t="str">
        <f t="shared" si="921"/>
        <v/>
      </c>
      <c r="AM2640" s="391" t="str">
        <f t="shared" si="922"/>
        <v/>
      </c>
      <c r="AO2640" s="310" t="str">
        <f t="shared" si="915"/>
        <v/>
      </c>
      <c r="AP2640" s="310">
        <f>SUM(AO$1:AO2640)</f>
        <v>0</v>
      </c>
      <c r="AQ2640" s="310">
        <f>SUM(AK$2:AK2640)</f>
        <v>18</v>
      </c>
      <c r="AR2640" s="310">
        <f>COUNTA(AJ$2:AJ2640)</f>
        <v>18</v>
      </c>
      <c r="AS2640" s="312"/>
      <c r="AT2640" s="312"/>
      <c r="AU2640" s="312"/>
      <c r="AV2640" s="312"/>
      <c r="AW2640" s="312"/>
      <c r="AZ2640">
        <v>1</v>
      </c>
      <c r="BA2640">
        <v>1</v>
      </c>
    </row>
    <row r="2641" spans="1:53" x14ac:dyDescent="0.25">
      <c r="A2641">
        <v>146</v>
      </c>
      <c r="B2641" t="s">
        <v>66</v>
      </c>
      <c r="C2641" t="s">
        <v>982</v>
      </c>
      <c r="D2641"/>
      <c r="E2641">
        <v>1</v>
      </c>
      <c r="F2641">
        <v>4</v>
      </c>
      <c r="G2641">
        <v>4</v>
      </c>
      <c r="H2641">
        <v>4</v>
      </c>
      <c r="I2641">
        <v>2</v>
      </c>
      <c r="J2641">
        <v>0</v>
      </c>
      <c r="K2641">
        <v>0</v>
      </c>
      <c r="L2641">
        <v>4</v>
      </c>
      <c r="M2641" t="s">
        <v>983</v>
      </c>
      <c r="O2641" s="101">
        <f>IF(ISBLANK(C2641),O2640,IF(COUNTIF(C$2:C2641,C2641)&gt;1,O2640,1+MAX(O2640,0)))</f>
        <v>65</v>
      </c>
      <c r="P2641" s="45">
        <f t="shared" si="902"/>
        <v>38</v>
      </c>
      <c r="Q2641" s="33" t="str">
        <f t="shared" si="903"/>
        <v/>
      </c>
      <c r="R2641" s="33">
        <f t="shared" si="904"/>
        <v>12</v>
      </c>
      <c r="S2641" s="33" t="str">
        <f t="shared" si="905"/>
        <v>146_12</v>
      </c>
      <c r="T2641" s="35" t="str">
        <f t="shared" si="906"/>
        <v>146PM</v>
      </c>
      <c r="U2641" s="35" t="str">
        <f t="shared" si="907"/>
        <v>146PMEW</v>
      </c>
      <c r="V2641" s="35" t="str">
        <f t="shared" si="923"/>
        <v>2M</v>
      </c>
      <c r="W2641" s="35" t="str">
        <f t="shared" si="916"/>
        <v>146PM2M144</v>
      </c>
      <c r="X2641" s="388">
        <f t="shared" si="917"/>
        <v>0</v>
      </c>
      <c r="Y2641" s="388">
        <f t="shared" si="918"/>
        <v>4</v>
      </c>
      <c r="Z2641" s="280" t="str">
        <f t="shared" si="909"/>
        <v/>
      </c>
      <c r="AA2641" s="280" t="str">
        <f t="shared" si="910"/>
        <v/>
      </c>
      <c r="AB2641" s="389" t="str">
        <f t="shared" si="919"/>
        <v/>
      </c>
      <c r="AC2641" s="389" t="str">
        <f t="shared" si="920"/>
        <v/>
      </c>
      <c r="AD2641" s="390" t="str">
        <f t="shared" si="911"/>
        <v/>
      </c>
      <c r="AE2641" s="282">
        <f t="shared" si="912"/>
        <v>0</v>
      </c>
      <c r="AF2641" s="359">
        <f t="shared" si="913"/>
        <v>0</v>
      </c>
      <c r="AG2641" s="280">
        <f t="shared" si="914"/>
        <v>0</v>
      </c>
      <c r="AH2641" s="280">
        <f t="shared" si="908"/>
        <v>0</v>
      </c>
      <c r="AI2641" s="280">
        <f>IF(ISBLANK(T2641),AI2640,IF(COUNTIF(T$2:T2641,T2641)&gt;1,AI2640,1+MAX(AI2640,0)))</f>
        <v>72</v>
      </c>
      <c r="AL2641" s="391" t="str">
        <f t="shared" si="921"/>
        <v/>
      </c>
      <c r="AM2641" s="391" t="str">
        <f t="shared" si="922"/>
        <v/>
      </c>
      <c r="AO2641" s="310" t="str">
        <f t="shared" si="915"/>
        <v/>
      </c>
      <c r="AP2641" s="310">
        <f>SUM(AO$1:AO2641)</f>
        <v>0</v>
      </c>
      <c r="AQ2641" s="310">
        <f>SUM(AK$2:AK2641)</f>
        <v>18</v>
      </c>
      <c r="AR2641" s="310">
        <f>COUNTA(AJ$2:AJ2641)</f>
        <v>18</v>
      </c>
      <c r="AS2641" s="312"/>
      <c r="AT2641" s="312"/>
      <c r="AU2641" s="312"/>
      <c r="AV2641" s="312"/>
      <c r="AW2641" s="312"/>
      <c r="AZ2641">
        <v>0</v>
      </c>
      <c r="BA2641">
        <v>4</v>
      </c>
    </row>
    <row r="2642" spans="1:53" x14ac:dyDescent="0.25">
      <c r="A2642">
        <v>146</v>
      </c>
      <c r="B2642" t="s">
        <v>66</v>
      </c>
      <c r="C2642" t="s">
        <v>982</v>
      </c>
      <c r="D2642"/>
      <c r="E2642">
        <v>2</v>
      </c>
      <c r="F2642">
        <v>1</v>
      </c>
      <c r="G2642">
        <v>1</v>
      </c>
      <c r="H2642">
        <v>0</v>
      </c>
      <c r="I2642">
        <v>0</v>
      </c>
      <c r="J2642">
        <v>0</v>
      </c>
      <c r="K2642">
        <v>0</v>
      </c>
      <c r="L2642">
        <v>0</v>
      </c>
      <c r="M2642" t="s">
        <v>984</v>
      </c>
      <c r="O2642" s="101">
        <f>IF(ISBLANK(C2642),O2641,IF(COUNTIF(C$2:C2642,C2642)&gt;1,O2641,1+MAX(O2641,0)))</f>
        <v>65</v>
      </c>
      <c r="P2642" s="45">
        <f t="shared" si="902"/>
        <v>38</v>
      </c>
      <c r="Q2642" s="33" t="str">
        <f t="shared" si="903"/>
        <v/>
      </c>
      <c r="R2642" s="33">
        <f t="shared" si="904"/>
        <v>13</v>
      </c>
      <c r="S2642" s="33" t="str">
        <f t="shared" si="905"/>
        <v>146_13</v>
      </c>
      <c r="T2642" s="35" t="str">
        <f t="shared" si="906"/>
        <v>146PM</v>
      </c>
      <c r="U2642" s="35" t="str">
        <f t="shared" si="907"/>
        <v>146PMNS</v>
      </c>
      <c r="V2642" s="35" t="str">
        <f t="shared" si="923"/>
        <v>2M</v>
      </c>
      <c r="W2642" s="35" t="str">
        <f t="shared" si="916"/>
        <v>146PM2M211</v>
      </c>
      <c r="X2642" s="388">
        <f t="shared" si="917"/>
        <v>0</v>
      </c>
      <c r="Y2642" s="388">
        <f t="shared" si="918"/>
        <v>0</v>
      </c>
      <c r="Z2642" s="280" t="str">
        <f t="shared" si="909"/>
        <v/>
      </c>
      <c r="AA2642" s="280" t="str">
        <f t="shared" si="910"/>
        <v/>
      </c>
      <c r="AB2642" s="389" t="str">
        <f t="shared" si="919"/>
        <v/>
      </c>
      <c r="AC2642" s="389" t="str">
        <f t="shared" si="920"/>
        <v/>
      </c>
      <c r="AD2642" s="390" t="str">
        <f t="shared" si="911"/>
        <v/>
      </c>
      <c r="AE2642" s="282">
        <f t="shared" si="912"/>
        <v>0</v>
      </c>
      <c r="AF2642" s="359">
        <f t="shared" si="913"/>
        <v>0</v>
      </c>
      <c r="AG2642" s="280">
        <f t="shared" si="914"/>
        <v>0</v>
      </c>
      <c r="AH2642" s="280">
        <f t="shared" si="908"/>
        <v>0</v>
      </c>
      <c r="AI2642" s="280">
        <f>IF(ISBLANK(T2642),AI2641,IF(COUNTIF(T$2:T2642,T2642)&gt;1,AI2641,1+MAX(AI2641,0)))</f>
        <v>72</v>
      </c>
      <c r="AL2642" s="391" t="str">
        <f t="shared" si="921"/>
        <v/>
      </c>
      <c r="AM2642" s="391" t="str">
        <f t="shared" si="922"/>
        <v/>
      </c>
      <c r="AO2642" s="310" t="str">
        <f t="shared" si="915"/>
        <v/>
      </c>
      <c r="AP2642" s="310">
        <f>SUM(AO$1:AO2642)</f>
        <v>0</v>
      </c>
      <c r="AQ2642" s="310">
        <f>SUM(AK$2:AK2642)</f>
        <v>18</v>
      </c>
      <c r="AR2642" s="310">
        <f>COUNTA(AJ$2:AJ2642)</f>
        <v>18</v>
      </c>
      <c r="AS2642" s="312"/>
      <c r="AT2642" s="312"/>
      <c r="AU2642" s="312"/>
      <c r="AV2642" s="312"/>
      <c r="AW2642" s="312"/>
      <c r="AZ2642">
        <v>0</v>
      </c>
      <c r="BA2642">
        <v>0</v>
      </c>
    </row>
    <row r="2643" spans="1:53" x14ac:dyDescent="0.25">
      <c r="A2643">
        <v>146</v>
      </c>
      <c r="B2643" t="s">
        <v>66</v>
      </c>
      <c r="C2643" t="s">
        <v>982</v>
      </c>
      <c r="D2643"/>
      <c r="E2643">
        <v>2</v>
      </c>
      <c r="F2643">
        <v>1</v>
      </c>
      <c r="G2643">
        <v>2</v>
      </c>
      <c r="H2643">
        <v>2</v>
      </c>
      <c r="I2643">
        <v>1</v>
      </c>
      <c r="J2643">
        <v>0</v>
      </c>
      <c r="K2643">
        <v>0</v>
      </c>
      <c r="L2643">
        <v>2</v>
      </c>
      <c r="M2643" t="s">
        <v>984</v>
      </c>
      <c r="O2643" s="101">
        <f>IF(ISBLANK(C2643),O2642,IF(COUNTIF(C$2:C2643,C2643)&gt;1,O2642,1+MAX(O2642,0)))</f>
        <v>65</v>
      </c>
      <c r="P2643" s="45">
        <f t="shared" si="902"/>
        <v>38</v>
      </c>
      <c r="Q2643" s="33" t="str">
        <f t="shared" si="903"/>
        <v/>
      </c>
      <c r="R2643" s="33">
        <f t="shared" si="904"/>
        <v>13</v>
      </c>
      <c r="S2643" s="33" t="str">
        <f t="shared" si="905"/>
        <v>146_13</v>
      </c>
      <c r="T2643" s="35" t="str">
        <f t="shared" si="906"/>
        <v>146PM</v>
      </c>
      <c r="U2643" s="35" t="str">
        <f t="shared" si="907"/>
        <v>146PMNS</v>
      </c>
      <c r="V2643" s="35" t="str">
        <f t="shared" si="923"/>
        <v>2M</v>
      </c>
      <c r="W2643" s="35" t="str">
        <f t="shared" si="916"/>
        <v>146PM2M212</v>
      </c>
      <c r="X2643" s="388">
        <f t="shared" si="917"/>
        <v>0</v>
      </c>
      <c r="Y2643" s="388">
        <f t="shared" si="918"/>
        <v>2</v>
      </c>
      <c r="Z2643" s="280" t="str">
        <f t="shared" si="909"/>
        <v/>
      </c>
      <c r="AA2643" s="280" t="str">
        <f t="shared" si="910"/>
        <v/>
      </c>
      <c r="AB2643" s="389" t="str">
        <f t="shared" si="919"/>
        <v/>
      </c>
      <c r="AC2643" s="389" t="str">
        <f t="shared" si="920"/>
        <v/>
      </c>
      <c r="AD2643" s="390" t="str">
        <f t="shared" si="911"/>
        <v/>
      </c>
      <c r="AE2643" s="282">
        <f t="shared" si="912"/>
        <v>0</v>
      </c>
      <c r="AF2643" s="359">
        <f t="shared" si="913"/>
        <v>0</v>
      </c>
      <c r="AG2643" s="280">
        <f t="shared" si="914"/>
        <v>0</v>
      </c>
      <c r="AH2643" s="280">
        <f t="shared" si="908"/>
        <v>0</v>
      </c>
      <c r="AI2643" s="280">
        <f>IF(ISBLANK(T2643),AI2642,IF(COUNTIF(T$2:T2643,T2643)&gt;1,AI2642,1+MAX(AI2642,0)))</f>
        <v>72</v>
      </c>
      <c r="AL2643" s="391" t="str">
        <f t="shared" si="921"/>
        <v/>
      </c>
      <c r="AM2643" s="391" t="str">
        <f t="shared" si="922"/>
        <v/>
      </c>
      <c r="AO2643" s="310" t="str">
        <f t="shared" si="915"/>
        <v/>
      </c>
      <c r="AP2643" s="310">
        <f>SUM(AO$1:AO2643)</f>
        <v>0</v>
      </c>
      <c r="AQ2643" s="310">
        <f>SUM(AK$2:AK2643)</f>
        <v>18</v>
      </c>
      <c r="AR2643" s="310">
        <f>COUNTA(AJ$2:AJ2643)</f>
        <v>18</v>
      </c>
      <c r="AS2643" s="312"/>
      <c r="AT2643" s="312"/>
      <c r="AU2643" s="312"/>
      <c r="AV2643" s="312"/>
      <c r="AW2643" s="312"/>
      <c r="AZ2643">
        <v>0</v>
      </c>
      <c r="BA2643">
        <v>2</v>
      </c>
    </row>
    <row r="2644" spans="1:53" x14ac:dyDescent="0.25">
      <c r="A2644">
        <v>146</v>
      </c>
      <c r="B2644" t="s">
        <v>66</v>
      </c>
      <c r="C2644" t="s">
        <v>982</v>
      </c>
      <c r="D2644"/>
      <c r="E2644">
        <v>2</v>
      </c>
      <c r="F2644">
        <v>1</v>
      </c>
      <c r="G2644">
        <v>3</v>
      </c>
      <c r="H2644">
        <v>1</v>
      </c>
      <c r="I2644">
        <v>0</v>
      </c>
      <c r="J2644">
        <v>0</v>
      </c>
      <c r="K2644">
        <v>0</v>
      </c>
      <c r="L2644">
        <v>1</v>
      </c>
      <c r="M2644" t="s">
        <v>984</v>
      </c>
      <c r="O2644" s="101">
        <f>IF(ISBLANK(C2644),O2643,IF(COUNTIF(C$2:C2644,C2644)&gt;1,O2643,1+MAX(O2643,0)))</f>
        <v>65</v>
      </c>
      <c r="P2644" s="45">
        <f t="shared" si="902"/>
        <v>38</v>
      </c>
      <c r="Q2644" s="33" t="str">
        <f t="shared" si="903"/>
        <v/>
      </c>
      <c r="R2644" s="33">
        <f t="shared" si="904"/>
        <v>13</v>
      </c>
      <c r="S2644" s="33" t="str">
        <f t="shared" si="905"/>
        <v>146_13</v>
      </c>
      <c r="T2644" s="35" t="str">
        <f t="shared" si="906"/>
        <v>146PM</v>
      </c>
      <c r="U2644" s="35" t="str">
        <f t="shared" si="907"/>
        <v>146PMEW</v>
      </c>
      <c r="V2644" s="35" t="str">
        <f t="shared" si="923"/>
        <v>2M</v>
      </c>
      <c r="W2644" s="35" t="str">
        <f t="shared" si="916"/>
        <v>146PM2M213</v>
      </c>
      <c r="X2644" s="388">
        <f t="shared" si="917"/>
        <v>0</v>
      </c>
      <c r="Y2644" s="388">
        <f t="shared" si="918"/>
        <v>1</v>
      </c>
      <c r="Z2644" s="280" t="str">
        <f t="shared" si="909"/>
        <v/>
      </c>
      <c r="AA2644" s="280" t="str">
        <f t="shared" si="910"/>
        <v/>
      </c>
      <c r="AB2644" s="389" t="str">
        <f t="shared" si="919"/>
        <v/>
      </c>
      <c r="AC2644" s="389" t="str">
        <f t="shared" si="920"/>
        <v/>
      </c>
      <c r="AD2644" s="390" t="str">
        <f t="shared" si="911"/>
        <v/>
      </c>
      <c r="AE2644" s="282">
        <f t="shared" si="912"/>
        <v>0</v>
      </c>
      <c r="AF2644" s="359">
        <f t="shared" si="913"/>
        <v>0</v>
      </c>
      <c r="AG2644" s="280">
        <f t="shared" si="914"/>
        <v>0</v>
      </c>
      <c r="AH2644" s="280">
        <f t="shared" si="908"/>
        <v>0</v>
      </c>
      <c r="AI2644" s="280">
        <f>IF(ISBLANK(T2644),AI2643,IF(COUNTIF(T$2:T2644,T2644)&gt;1,AI2643,1+MAX(AI2643,0)))</f>
        <v>72</v>
      </c>
      <c r="AL2644" s="391" t="str">
        <f t="shared" si="921"/>
        <v/>
      </c>
      <c r="AM2644" s="391" t="str">
        <f t="shared" si="922"/>
        <v/>
      </c>
      <c r="AO2644" s="310" t="str">
        <f t="shared" si="915"/>
        <v/>
      </c>
      <c r="AP2644" s="310">
        <f>SUM(AO$1:AO2644)</f>
        <v>0</v>
      </c>
      <c r="AQ2644" s="310">
        <f>SUM(AK$2:AK2644)</f>
        <v>18</v>
      </c>
      <c r="AR2644" s="310">
        <f>COUNTA(AJ$2:AJ2644)</f>
        <v>18</v>
      </c>
      <c r="AS2644" s="312"/>
      <c r="AT2644" s="312"/>
      <c r="AU2644" s="312"/>
      <c r="AV2644" s="312"/>
      <c r="AW2644" s="312"/>
      <c r="AZ2644">
        <v>0</v>
      </c>
      <c r="BA2644">
        <v>1</v>
      </c>
    </row>
    <row r="2645" spans="1:53" x14ac:dyDescent="0.25">
      <c r="A2645">
        <v>146</v>
      </c>
      <c r="B2645" t="s">
        <v>66</v>
      </c>
      <c r="C2645" t="s">
        <v>982</v>
      </c>
      <c r="D2645"/>
      <c r="E2645">
        <v>2</v>
      </c>
      <c r="F2645">
        <v>1</v>
      </c>
      <c r="G2645">
        <v>4</v>
      </c>
      <c r="H2645">
        <v>2</v>
      </c>
      <c r="I2645">
        <v>1</v>
      </c>
      <c r="J2645">
        <v>1</v>
      </c>
      <c r="K2645">
        <v>0</v>
      </c>
      <c r="L2645">
        <v>1</v>
      </c>
      <c r="M2645" t="s">
        <v>984</v>
      </c>
      <c r="O2645" s="101">
        <f>IF(ISBLANK(C2645),O2644,IF(COUNTIF(C$2:C2645,C2645)&gt;1,O2644,1+MAX(O2644,0)))</f>
        <v>65</v>
      </c>
      <c r="P2645" s="45">
        <f t="shared" si="902"/>
        <v>38</v>
      </c>
      <c r="Q2645" s="33" t="str">
        <f t="shared" si="903"/>
        <v/>
      </c>
      <c r="R2645" s="33">
        <f t="shared" si="904"/>
        <v>13</v>
      </c>
      <c r="S2645" s="33" t="str">
        <f t="shared" si="905"/>
        <v>146_13</v>
      </c>
      <c r="T2645" s="35" t="str">
        <f t="shared" si="906"/>
        <v>146PM</v>
      </c>
      <c r="U2645" s="35" t="str">
        <f t="shared" si="907"/>
        <v>146PMEW</v>
      </c>
      <c r="V2645" s="35" t="str">
        <f t="shared" si="923"/>
        <v>2M</v>
      </c>
      <c r="W2645" s="35" t="str">
        <f t="shared" si="916"/>
        <v>146PM2M214</v>
      </c>
      <c r="X2645" s="388">
        <f t="shared" si="917"/>
        <v>0</v>
      </c>
      <c r="Y2645" s="388">
        <f t="shared" si="918"/>
        <v>1</v>
      </c>
      <c r="Z2645" s="280" t="str">
        <f t="shared" si="909"/>
        <v/>
      </c>
      <c r="AA2645" s="280" t="str">
        <f t="shared" si="910"/>
        <v/>
      </c>
      <c r="AB2645" s="389" t="str">
        <f t="shared" si="919"/>
        <v/>
      </c>
      <c r="AC2645" s="389" t="str">
        <f t="shared" si="920"/>
        <v/>
      </c>
      <c r="AD2645" s="390" t="str">
        <f t="shared" si="911"/>
        <v/>
      </c>
      <c r="AE2645" s="282">
        <f t="shared" si="912"/>
        <v>0</v>
      </c>
      <c r="AF2645" s="359">
        <f t="shared" si="913"/>
        <v>0</v>
      </c>
      <c r="AG2645" s="280">
        <f t="shared" si="914"/>
        <v>0</v>
      </c>
      <c r="AH2645" s="280">
        <f t="shared" si="908"/>
        <v>0</v>
      </c>
      <c r="AI2645" s="280">
        <f>IF(ISBLANK(T2645),AI2644,IF(COUNTIF(T$2:T2645,T2645)&gt;1,AI2644,1+MAX(AI2644,0)))</f>
        <v>72</v>
      </c>
      <c r="AL2645" s="391" t="str">
        <f t="shared" si="921"/>
        <v/>
      </c>
      <c r="AM2645" s="391" t="str">
        <f t="shared" si="922"/>
        <v/>
      </c>
      <c r="AO2645" s="310" t="str">
        <f t="shared" si="915"/>
        <v/>
      </c>
      <c r="AP2645" s="310">
        <f>SUM(AO$1:AO2645)</f>
        <v>0</v>
      </c>
      <c r="AQ2645" s="310">
        <f>SUM(AK$2:AK2645)</f>
        <v>18</v>
      </c>
      <c r="AR2645" s="310">
        <f>COUNTA(AJ$2:AJ2645)</f>
        <v>18</v>
      </c>
      <c r="AS2645" s="312"/>
      <c r="AT2645" s="312"/>
      <c r="AU2645" s="312"/>
      <c r="AV2645" s="312"/>
      <c r="AW2645" s="312"/>
      <c r="AZ2645">
        <v>0</v>
      </c>
      <c r="BA2645">
        <v>1</v>
      </c>
    </row>
    <row r="2646" spans="1:53" x14ac:dyDescent="0.25">
      <c r="A2646">
        <v>146</v>
      </c>
      <c r="B2646" t="s">
        <v>66</v>
      </c>
      <c r="C2646" t="s">
        <v>982</v>
      </c>
      <c r="D2646"/>
      <c r="E2646">
        <v>2</v>
      </c>
      <c r="F2646">
        <v>2</v>
      </c>
      <c r="G2646">
        <v>1</v>
      </c>
      <c r="H2646">
        <v>2</v>
      </c>
      <c r="I2646">
        <v>0</v>
      </c>
      <c r="J2646">
        <v>0</v>
      </c>
      <c r="K2646">
        <v>1</v>
      </c>
      <c r="L2646">
        <v>1</v>
      </c>
      <c r="M2646" t="s">
        <v>984</v>
      </c>
      <c r="O2646" s="101">
        <f>IF(ISBLANK(C2646),O2645,IF(COUNTIF(C$2:C2646,C2646)&gt;1,O2645,1+MAX(O2645,0)))</f>
        <v>65</v>
      </c>
      <c r="P2646" s="45">
        <f t="shared" si="902"/>
        <v>38</v>
      </c>
      <c r="Q2646" s="33" t="str">
        <f t="shared" si="903"/>
        <v/>
      </c>
      <c r="R2646" s="33">
        <f t="shared" si="904"/>
        <v>14</v>
      </c>
      <c r="S2646" s="33" t="str">
        <f t="shared" si="905"/>
        <v>146_14</v>
      </c>
      <c r="T2646" s="35" t="str">
        <f t="shared" si="906"/>
        <v>146PM</v>
      </c>
      <c r="U2646" s="35" t="str">
        <f t="shared" si="907"/>
        <v>146PMNS</v>
      </c>
      <c r="V2646" s="35" t="str">
        <f t="shared" si="923"/>
        <v>2M</v>
      </c>
      <c r="W2646" s="35" t="str">
        <f t="shared" si="916"/>
        <v>146PM2M221</v>
      </c>
      <c r="X2646" s="388">
        <f t="shared" si="917"/>
        <v>1</v>
      </c>
      <c r="Y2646" s="388">
        <f t="shared" si="918"/>
        <v>1</v>
      </c>
      <c r="Z2646" s="280" t="str">
        <f t="shared" si="909"/>
        <v/>
      </c>
      <c r="AA2646" s="280" t="str">
        <f t="shared" si="910"/>
        <v/>
      </c>
      <c r="AB2646" s="389" t="str">
        <f t="shared" si="919"/>
        <v/>
      </c>
      <c r="AC2646" s="389" t="str">
        <f t="shared" si="920"/>
        <v/>
      </c>
      <c r="AD2646" s="390" t="str">
        <f t="shared" si="911"/>
        <v/>
      </c>
      <c r="AE2646" s="282">
        <f t="shared" si="912"/>
        <v>0</v>
      </c>
      <c r="AF2646" s="359">
        <f t="shared" si="913"/>
        <v>0</v>
      </c>
      <c r="AG2646" s="280">
        <f t="shared" si="914"/>
        <v>0</v>
      </c>
      <c r="AH2646" s="280">
        <f t="shared" si="908"/>
        <v>0</v>
      </c>
      <c r="AI2646" s="280">
        <f>IF(ISBLANK(T2646),AI2645,IF(COUNTIF(T$2:T2646,T2646)&gt;1,AI2645,1+MAX(AI2645,0)))</f>
        <v>72</v>
      </c>
      <c r="AL2646" s="391" t="str">
        <f t="shared" si="921"/>
        <v/>
      </c>
      <c r="AM2646" s="391" t="str">
        <f t="shared" si="922"/>
        <v/>
      </c>
      <c r="AO2646" s="310" t="str">
        <f t="shared" si="915"/>
        <v/>
      </c>
      <c r="AP2646" s="310">
        <f>SUM(AO$1:AO2646)</f>
        <v>0</v>
      </c>
      <c r="AQ2646" s="310">
        <f>SUM(AK$2:AK2646)</f>
        <v>18</v>
      </c>
      <c r="AR2646" s="310">
        <f>COUNTA(AJ$2:AJ2646)</f>
        <v>18</v>
      </c>
      <c r="AS2646" s="312"/>
      <c r="AT2646" s="312"/>
      <c r="AU2646" s="312"/>
      <c r="AV2646" s="312"/>
      <c r="AW2646" s="312"/>
      <c r="AZ2646">
        <v>1</v>
      </c>
      <c r="BA2646">
        <v>1</v>
      </c>
    </row>
    <row r="2647" spans="1:53" x14ac:dyDescent="0.25">
      <c r="A2647">
        <v>146</v>
      </c>
      <c r="B2647" t="s">
        <v>66</v>
      </c>
      <c r="C2647" t="s">
        <v>982</v>
      </c>
      <c r="D2647"/>
      <c r="E2647">
        <v>2</v>
      </c>
      <c r="F2647">
        <v>2</v>
      </c>
      <c r="G2647">
        <v>2</v>
      </c>
      <c r="H2647">
        <v>2</v>
      </c>
      <c r="I2647">
        <v>1</v>
      </c>
      <c r="J2647">
        <v>0</v>
      </c>
      <c r="K2647">
        <v>0</v>
      </c>
      <c r="L2647">
        <v>2</v>
      </c>
      <c r="M2647" t="s">
        <v>984</v>
      </c>
      <c r="O2647" s="101">
        <f>IF(ISBLANK(C2647),O2646,IF(COUNTIF(C$2:C2647,C2647)&gt;1,O2646,1+MAX(O2646,0)))</f>
        <v>65</v>
      </c>
      <c r="P2647" s="45">
        <f t="shared" si="902"/>
        <v>38</v>
      </c>
      <c r="Q2647" s="33" t="str">
        <f t="shared" si="903"/>
        <v/>
      </c>
      <c r="R2647" s="33">
        <f t="shared" si="904"/>
        <v>14</v>
      </c>
      <c r="S2647" s="33" t="str">
        <f t="shared" si="905"/>
        <v>146_14</v>
      </c>
      <c r="T2647" s="35" t="str">
        <f t="shared" si="906"/>
        <v>146PM</v>
      </c>
      <c r="U2647" s="35" t="str">
        <f t="shared" si="907"/>
        <v>146PMNS</v>
      </c>
      <c r="V2647" s="35" t="str">
        <f t="shared" si="923"/>
        <v>2M</v>
      </c>
      <c r="W2647" s="35" t="str">
        <f t="shared" si="916"/>
        <v>146PM2M222</v>
      </c>
      <c r="X2647" s="388">
        <f t="shared" si="917"/>
        <v>0</v>
      </c>
      <c r="Y2647" s="388">
        <f t="shared" si="918"/>
        <v>2</v>
      </c>
      <c r="Z2647" s="280" t="str">
        <f t="shared" si="909"/>
        <v/>
      </c>
      <c r="AA2647" s="280" t="str">
        <f t="shared" si="910"/>
        <v/>
      </c>
      <c r="AB2647" s="389" t="str">
        <f t="shared" si="919"/>
        <v/>
      </c>
      <c r="AC2647" s="389" t="str">
        <f t="shared" si="920"/>
        <v/>
      </c>
      <c r="AD2647" s="390" t="str">
        <f t="shared" si="911"/>
        <v/>
      </c>
      <c r="AE2647" s="282">
        <f t="shared" si="912"/>
        <v>0</v>
      </c>
      <c r="AF2647" s="359">
        <f t="shared" si="913"/>
        <v>0</v>
      </c>
      <c r="AG2647" s="280">
        <f t="shared" si="914"/>
        <v>0</v>
      </c>
      <c r="AH2647" s="280">
        <f t="shared" si="908"/>
        <v>0</v>
      </c>
      <c r="AI2647" s="280">
        <f>IF(ISBLANK(T2647),AI2646,IF(COUNTIF(T$2:T2647,T2647)&gt;1,AI2646,1+MAX(AI2646,0)))</f>
        <v>72</v>
      </c>
      <c r="AL2647" s="391" t="str">
        <f t="shared" si="921"/>
        <v/>
      </c>
      <c r="AM2647" s="391" t="str">
        <f t="shared" si="922"/>
        <v/>
      </c>
      <c r="AO2647" s="310" t="str">
        <f t="shared" si="915"/>
        <v/>
      </c>
      <c r="AP2647" s="310">
        <f>SUM(AO$1:AO2647)</f>
        <v>0</v>
      </c>
      <c r="AQ2647" s="310">
        <f>SUM(AK$2:AK2647)</f>
        <v>18</v>
      </c>
      <c r="AR2647" s="310">
        <f>COUNTA(AJ$2:AJ2647)</f>
        <v>18</v>
      </c>
      <c r="AS2647" s="312"/>
      <c r="AT2647" s="312"/>
      <c r="AU2647" s="312"/>
      <c r="AV2647" s="312"/>
      <c r="AW2647" s="312"/>
      <c r="AZ2647">
        <v>0</v>
      </c>
      <c r="BA2647">
        <v>2</v>
      </c>
    </row>
    <row r="2648" spans="1:53" x14ac:dyDescent="0.25">
      <c r="A2648">
        <v>146</v>
      </c>
      <c r="B2648" t="s">
        <v>66</v>
      </c>
      <c r="C2648" t="s">
        <v>982</v>
      </c>
      <c r="D2648"/>
      <c r="E2648">
        <v>2</v>
      </c>
      <c r="F2648">
        <v>2</v>
      </c>
      <c r="G2648">
        <v>3</v>
      </c>
      <c r="H2648">
        <v>2</v>
      </c>
      <c r="I2648">
        <v>0</v>
      </c>
      <c r="J2648">
        <v>1</v>
      </c>
      <c r="K2648">
        <v>1</v>
      </c>
      <c r="L2648">
        <v>2</v>
      </c>
      <c r="M2648" t="s">
        <v>984</v>
      </c>
      <c r="O2648" s="101">
        <f>IF(ISBLANK(C2648),O2647,IF(COUNTIF(C$2:C2648,C2648)&gt;1,O2647,1+MAX(O2647,0)))</f>
        <v>65</v>
      </c>
      <c r="P2648" s="45">
        <f t="shared" si="902"/>
        <v>38</v>
      </c>
      <c r="Q2648" s="33" t="str">
        <f t="shared" si="903"/>
        <v/>
      </c>
      <c r="R2648" s="33">
        <f t="shared" si="904"/>
        <v>14</v>
      </c>
      <c r="S2648" s="33" t="str">
        <f t="shared" si="905"/>
        <v>146_14</v>
      </c>
      <c r="T2648" s="35" t="str">
        <f t="shared" si="906"/>
        <v>146PM</v>
      </c>
      <c r="U2648" s="35" t="str">
        <f t="shared" si="907"/>
        <v>146PMEW</v>
      </c>
      <c r="V2648" s="35" t="str">
        <f t="shared" si="923"/>
        <v>2M</v>
      </c>
      <c r="W2648" s="35" t="str">
        <f t="shared" si="916"/>
        <v>146PM2M223</v>
      </c>
      <c r="X2648" s="388">
        <f t="shared" si="917"/>
        <v>1</v>
      </c>
      <c r="Y2648" s="388">
        <f t="shared" si="918"/>
        <v>2</v>
      </c>
      <c r="Z2648" s="280" t="str">
        <f t="shared" si="909"/>
        <v/>
      </c>
      <c r="AA2648" s="280" t="str">
        <f t="shared" si="910"/>
        <v/>
      </c>
      <c r="AB2648" s="389" t="str">
        <f t="shared" si="919"/>
        <v/>
      </c>
      <c r="AC2648" s="389" t="str">
        <f t="shared" si="920"/>
        <v/>
      </c>
      <c r="AD2648" s="390" t="str">
        <f t="shared" si="911"/>
        <v/>
      </c>
      <c r="AE2648" s="282">
        <f t="shared" si="912"/>
        <v>0</v>
      </c>
      <c r="AF2648" s="359">
        <f t="shared" si="913"/>
        <v>0</v>
      </c>
      <c r="AG2648" s="280">
        <f t="shared" si="914"/>
        <v>0</v>
      </c>
      <c r="AH2648" s="280">
        <f t="shared" si="908"/>
        <v>0</v>
      </c>
      <c r="AI2648" s="280">
        <f>IF(ISBLANK(T2648),AI2647,IF(COUNTIF(T$2:T2648,T2648)&gt;1,AI2647,1+MAX(AI2647,0)))</f>
        <v>72</v>
      </c>
      <c r="AL2648" s="391" t="str">
        <f t="shared" si="921"/>
        <v/>
      </c>
      <c r="AM2648" s="391" t="str">
        <f t="shared" si="922"/>
        <v/>
      </c>
      <c r="AO2648" s="310" t="str">
        <f t="shared" si="915"/>
        <v/>
      </c>
      <c r="AP2648" s="310">
        <f>SUM(AO$1:AO2648)</f>
        <v>0</v>
      </c>
      <c r="AQ2648" s="310">
        <f>SUM(AK$2:AK2648)</f>
        <v>18</v>
      </c>
      <c r="AR2648" s="310">
        <f>COUNTA(AJ$2:AJ2648)</f>
        <v>18</v>
      </c>
      <c r="AS2648" s="312"/>
      <c r="AT2648" s="312"/>
      <c r="AU2648" s="312"/>
      <c r="AV2648" s="312"/>
      <c r="AW2648" s="312"/>
      <c r="AZ2648">
        <v>1</v>
      </c>
      <c r="BA2648">
        <v>2</v>
      </c>
    </row>
    <row r="2649" spans="1:53" x14ac:dyDescent="0.25">
      <c r="A2649">
        <v>146</v>
      </c>
      <c r="B2649" t="s">
        <v>66</v>
      </c>
      <c r="C2649" t="s">
        <v>982</v>
      </c>
      <c r="D2649"/>
      <c r="E2649">
        <v>2</v>
      </c>
      <c r="F2649">
        <v>2</v>
      </c>
      <c r="G2649">
        <v>4</v>
      </c>
      <c r="H2649">
        <v>1</v>
      </c>
      <c r="I2649">
        <v>0</v>
      </c>
      <c r="J2649">
        <v>0</v>
      </c>
      <c r="K2649">
        <v>0</v>
      </c>
      <c r="L2649">
        <v>1</v>
      </c>
      <c r="M2649" t="s">
        <v>984</v>
      </c>
      <c r="O2649" s="101">
        <f>IF(ISBLANK(C2649),O2648,IF(COUNTIF(C$2:C2649,C2649)&gt;1,O2648,1+MAX(O2648,0)))</f>
        <v>65</v>
      </c>
      <c r="P2649" s="45">
        <f t="shared" si="902"/>
        <v>38</v>
      </c>
      <c r="Q2649" s="33" t="str">
        <f t="shared" si="903"/>
        <v/>
      </c>
      <c r="R2649" s="33">
        <f t="shared" si="904"/>
        <v>14</v>
      </c>
      <c r="S2649" s="33" t="str">
        <f t="shared" si="905"/>
        <v>146_14</v>
      </c>
      <c r="T2649" s="35" t="str">
        <f t="shared" si="906"/>
        <v>146PM</v>
      </c>
      <c r="U2649" s="35" t="str">
        <f t="shared" si="907"/>
        <v>146PMEW</v>
      </c>
      <c r="V2649" s="35" t="str">
        <f t="shared" si="923"/>
        <v>2M</v>
      </c>
      <c r="W2649" s="35" t="str">
        <f t="shared" si="916"/>
        <v>146PM2M224</v>
      </c>
      <c r="X2649" s="388">
        <f t="shared" si="917"/>
        <v>0</v>
      </c>
      <c r="Y2649" s="388">
        <f t="shared" si="918"/>
        <v>1</v>
      </c>
      <c r="Z2649" s="280" t="str">
        <f t="shared" si="909"/>
        <v/>
      </c>
      <c r="AA2649" s="280" t="str">
        <f t="shared" si="910"/>
        <v/>
      </c>
      <c r="AB2649" s="389" t="str">
        <f t="shared" si="919"/>
        <v/>
      </c>
      <c r="AC2649" s="389" t="str">
        <f t="shared" si="920"/>
        <v/>
      </c>
      <c r="AD2649" s="390" t="str">
        <f t="shared" si="911"/>
        <v/>
      </c>
      <c r="AE2649" s="282">
        <f t="shared" si="912"/>
        <v>0</v>
      </c>
      <c r="AF2649" s="359">
        <f t="shared" si="913"/>
        <v>0</v>
      </c>
      <c r="AG2649" s="280">
        <f t="shared" si="914"/>
        <v>0</v>
      </c>
      <c r="AH2649" s="280">
        <f t="shared" si="908"/>
        <v>0</v>
      </c>
      <c r="AI2649" s="280">
        <f>IF(ISBLANK(T2649),AI2648,IF(COUNTIF(T$2:T2649,T2649)&gt;1,AI2648,1+MAX(AI2648,0)))</f>
        <v>72</v>
      </c>
      <c r="AL2649" s="391" t="str">
        <f t="shared" si="921"/>
        <v/>
      </c>
      <c r="AM2649" s="391" t="str">
        <f t="shared" si="922"/>
        <v/>
      </c>
      <c r="AO2649" s="310" t="str">
        <f t="shared" si="915"/>
        <v/>
      </c>
      <c r="AP2649" s="310">
        <f>SUM(AO$1:AO2649)</f>
        <v>0</v>
      </c>
      <c r="AQ2649" s="310">
        <f>SUM(AK$2:AK2649)</f>
        <v>18</v>
      </c>
      <c r="AR2649" s="310">
        <f>COUNTA(AJ$2:AJ2649)</f>
        <v>18</v>
      </c>
      <c r="AS2649" s="312"/>
      <c r="AT2649" s="312"/>
      <c r="AU2649" s="312"/>
      <c r="AV2649" s="312"/>
      <c r="AW2649" s="312"/>
      <c r="AZ2649">
        <v>0</v>
      </c>
      <c r="BA2649">
        <v>1</v>
      </c>
    </row>
    <row r="2650" spans="1:53" x14ac:dyDescent="0.25">
      <c r="A2650">
        <v>146</v>
      </c>
      <c r="B2650" t="s">
        <v>66</v>
      </c>
      <c r="C2650" t="s">
        <v>982</v>
      </c>
      <c r="D2650"/>
      <c r="E2650">
        <v>2</v>
      </c>
      <c r="F2650">
        <v>3</v>
      </c>
      <c r="G2650">
        <v>1</v>
      </c>
      <c r="H2650">
        <v>1</v>
      </c>
      <c r="I2650">
        <v>1</v>
      </c>
      <c r="J2650">
        <v>1</v>
      </c>
      <c r="K2650">
        <v>0</v>
      </c>
      <c r="L2650">
        <v>1</v>
      </c>
      <c r="M2650" t="s">
        <v>984</v>
      </c>
      <c r="O2650" s="101">
        <f>IF(ISBLANK(C2650),O2649,IF(COUNTIF(C$2:C2650,C2650)&gt;1,O2649,1+MAX(O2649,0)))</f>
        <v>65</v>
      </c>
      <c r="P2650" s="45">
        <f t="shared" si="902"/>
        <v>38</v>
      </c>
      <c r="Q2650" s="33" t="str">
        <f t="shared" si="903"/>
        <v/>
      </c>
      <c r="R2650" s="33">
        <f t="shared" si="904"/>
        <v>15</v>
      </c>
      <c r="S2650" s="33" t="str">
        <f t="shared" si="905"/>
        <v>146_15</v>
      </c>
      <c r="T2650" s="35" t="str">
        <f t="shared" si="906"/>
        <v>146PM</v>
      </c>
      <c r="U2650" s="35" t="str">
        <f t="shared" si="907"/>
        <v>146PMNS</v>
      </c>
      <c r="V2650" s="35" t="str">
        <f t="shared" si="923"/>
        <v>2M</v>
      </c>
      <c r="W2650" s="35" t="str">
        <f t="shared" si="916"/>
        <v>146PM2M231</v>
      </c>
      <c r="X2650" s="388">
        <f t="shared" si="917"/>
        <v>0</v>
      </c>
      <c r="Y2650" s="388">
        <f t="shared" si="918"/>
        <v>1</v>
      </c>
      <c r="Z2650" s="280" t="str">
        <f t="shared" si="909"/>
        <v/>
      </c>
      <c r="AA2650" s="280" t="str">
        <f t="shared" si="910"/>
        <v/>
      </c>
      <c r="AB2650" s="389" t="str">
        <f t="shared" si="919"/>
        <v/>
      </c>
      <c r="AC2650" s="389" t="str">
        <f t="shared" si="920"/>
        <v/>
      </c>
      <c r="AD2650" s="390" t="str">
        <f t="shared" si="911"/>
        <v/>
      </c>
      <c r="AE2650" s="282">
        <f t="shared" si="912"/>
        <v>0</v>
      </c>
      <c r="AF2650" s="359">
        <f t="shared" si="913"/>
        <v>0</v>
      </c>
      <c r="AG2650" s="280">
        <f t="shared" si="914"/>
        <v>0</v>
      </c>
      <c r="AH2650" s="280">
        <f t="shared" si="908"/>
        <v>0</v>
      </c>
      <c r="AI2650" s="280">
        <f>IF(ISBLANK(T2650),AI2649,IF(COUNTIF(T$2:T2650,T2650)&gt;1,AI2649,1+MAX(AI2649,0)))</f>
        <v>72</v>
      </c>
      <c r="AL2650" s="391" t="str">
        <f t="shared" si="921"/>
        <v/>
      </c>
      <c r="AM2650" s="391" t="str">
        <f t="shared" si="922"/>
        <v/>
      </c>
      <c r="AO2650" s="310" t="str">
        <f t="shared" si="915"/>
        <v/>
      </c>
      <c r="AP2650" s="310">
        <f>SUM(AO$1:AO2650)</f>
        <v>0</v>
      </c>
      <c r="AQ2650" s="310">
        <f>SUM(AK$2:AK2650)</f>
        <v>18</v>
      </c>
      <c r="AR2650" s="310">
        <f>COUNTA(AJ$2:AJ2650)</f>
        <v>18</v>
      </c>
      <c r="AS2650" s="312"/>
      <c r="AT2650" s="312"/>
      <c r="AU2650" s="312"/>
      <c r="AV2650" s="312"/>
      <c r="AW2650" s="312"/>
      <c r="AZ2650">
        <v>0</v>
      </c>
      <c r="BA2650">
        <v>1</v>
      </c>
    </row>
    <row r="2651" spans="1:53" x14ac:dyDescent="0.25">
      <c r="A2651">
        <v>146</v>
      </c>
      <c r="B2651" t="s">
        <v>66</v>
      </c>
      <c r="C2651" t="s">
        <v>982</v>
      </c>
      <c r="D2651"/>
      <c r="E2651">
        <v>2</v>
      </c>
      <c r="F2651">
        <v>3</v>
      </c>
      <c r="G2651">
        <v>2</v>
      </c>
      <c r="H2651">
        <v>2</v>
      </c>
      <c r="I2651">
        <v>1</v>
      </c>
      <c r="J2651">
        <v>1</v>
      </c>
      <c r="K2651">
        <v>0</v>
      </c>
      <c r="L2651">
        <v>1</v>
      </c>
      <c r="M2651" t="s">
        <v>984</v>
      </c>
      <c r="O2651" s="101">
        <f>IF(ISBLANK(C2651),O2650,IF(COUNTIF(C$2:C2651,C2651)&gt;1,O2650,1+MAX(O2650,0)))</f>
        <v>65</v>
      </c>
      <c r="P2651" s="45">
        <f t="shared" si="902"/>
        <v>38</v>
      </c>
      <c r="Q2651" s="33" t="str">
        <f t="shared" si="903"/>
        <v/>
      </c>
      <c r="R2651" s="33">
        <f t="shared" si="904"/>
        <v>15</v>
      </c>
      <c r="S2651" s="33" t="str">
        <f t="shared" si="905"/>
        <v>146_15</v>
      </c>
      <c r="T2651" s="35" t="str">
        <f t="shared" si="906"/>
        <v>146PM</v>
      </c>
      <c r="U2651" s="35" t="str">
        <f t="shared" si="907"/>
        <v>146PMNS</v>
      </c>
      <c r="V2651" s="35" t="str">
        <f t="shared" si="923"/>
        <v>2M</v>
      </c>
      <c r="W2651" s="35" t="str">
        <f t="shared" si="916"/>
        <v>146PM2M232</v>
      </c>
      <c r="X2651" s="388">
        <f t="shared" si="917"/>
        <v>0</v>
      </c>
      <c r="Y2651" s="388">
        <f t="shared" si="918"/>
        <v>1</v>
      </c>
      <c r="Z2651" s="280" t="str">
        <f t="shared" si="909"/>
        <v/>
      </c>
      <c r="AA2651" s="280" t="str">
        <f t="shared" si="910"/>
        <v/>
      </c>
      <c r="AB2651" s="389" t="str">
        <f t="shared" si="919"/>
        <v/>
      </c>
      <c r="AC2651" s="389" t="str">
        <f t="shared" si="920"/>
        <v/>
      </c>
      <c r="AD2651" s="390" t="str">
        <f t="shared" si="911"/>
        <v/>
      </c>
      <c r="AE2651" s="282">
        <f t="shared" si="912"/>
        <v>0</v>
      </c>
      <c r="AF2651" s="359">
        <f t="shared" si="913"/>
        <v>0</v>
      </c>
      <c r="AG2651" s="280">
        <f t="shared" si="914"/>
        <v>0</v>
      </c>
      <c r="AH2651" s="280">
        <f t="shared" si="908"/>
        <v>0</v>
      </c>
      <c r="AI2651" s="280">
        <f>IF(ISBLANK(T2651),AI2650,IF(COUNTIF(T$2:T2651,T2651)&gt;1,AI2650,1+MAX(AI2650,0)))</f>
        <v>72</v>
      </c>
      <c r="AL2651" s="391" t="str">
        <f t="shared" si="921"/>
        <v/>
      </c>
      <c r="AM2651" s="391" t="str">
        <f t="shared" si="922"/>
        <v/>
      </c>
      <c r="AO2651" s="310" t="str">
        <f t="shared" si="915"/>
        <v/>
      </c>
      <c r="AP2651" s="310">
        <f>SUM(AO$1:AO2651)</f>
        <v>0</v>
      </c>
      <c r="AQ2651" s="310">
        <f>SUM(AK$2:AK2651)</f>
        <v>18</v>
      </c>
      <c r="AR2651" s="310">
        <f>COUNTA(AJ$2:AJ2651)</f>
        <v>18</v>
      </c>
      <c r="AS2651" s="312"/>
      <c r="AT2651" s="312"/>
      <c r="AU2651" s="312"/>
      <c r="AV2651" s="312"/>
      <c r="AW2651" s="312"/>
      <c r="AZ2651">
        <v>0</v>
      </c>
      <c r="BA2651">
        <v>1</v>
      </c>
    </row>
    <row r="2652" spans="1:53" x14ac:dyDescent="0.25">
      <c r="A2652">
        <v>146</v>
      </c>
      <c r="B2652" t="s">
        <v>66</v>
      </c>
      <c r="C2652" t="s">
        <v>982</v>
      </c>
      <c r="D2652"/>
      <c r="E2652">
        <v>2</v>
      </c>
      <c r="F2652">
        <v>3</v>
      </c>
      <c r="G2652">
        <v>3</v>
      </c>
      <c r="H2652">
        <v>1</v>
      </c>
      <c r="I2652">
        <v>1</v>
      </c>
      <c r="J2652">
        <v>0</v>
      </c>
      <c r="K2652">
        <v>1</v>
      </c>
      <c r="L2652">
        <v>1</v>
      </c>
      <c r="M2652" t="s">
        <v>984</v>
      </c>
      <c r="O2652" s="101">
        <f>IF(ISBLANK(C2652),O2651,IF(COUNTIF(C$2:C2652,C2652)&gt;1,O2651,1+MAX(O2651,0)))</f>
        <v>65</v>
      </c>
      <c r="P2652" s="45">
        <f t="shared" si="902"/>
        <v>38</v>
      </c>
      <c r="Q2652" s="33" t="str">
        <f t="shared" si="903"/>
        <v/>
      </c>
      <c r="R2652" s="33">
        <f t="shared" si="904"/>
        <v>15</v>
      </c>
      <c r="S2652" s="33" t="str">
        <f t="shared" si="905"/>
        <v>146_15</v>
      </c>
      <c r="T2652" s="35" t="str">
        <f t="shared" si="906"/>
        <v>146PM</v>
      </c>
      <c r="U2652" s="35" t="str">
        <f t="shared" si="907"/>
        <v>146PMEW</v>
      </c>
      <c r="V2652" s="35" t="str">
        <f t="shared" si="923"/>
        <v>2M</v>
      </c>
      <c r="W2652" s="35" t="str">
        <f t="shared" si="916"/>
        <v>146PM2M233</v>
      </c>
      <c r="X2652" s="388">
        <f t="shared" si="917"/>
        <v>1</v>
      </c>
      <c r="Y2652" s="388">
        <f t="shared" si="918"/>
        <v>1</v>
      </c>
      <c r="Z2652" s="280" t="str">
        <f t="shared" si="909"/>
        <v/>
      </c>
      <c r="AA2652" s="280" t="str">
        <f t="shared" si="910"/>
        <v/>
      </c>
      <c r="AB2652" s="389" t="str">
        <f t="shared" si="919"/>
        <v/>
      </c>
      <c r="AC2652" s="389" t="str">
        <f t="shared" si="920"/>
        <v/>
      </c>
      <c r="AD2652" s="390" t="str">
        <f t="shared" si="911"/>
        <v/>
      </c>
      <c r="AE2652" s="282">
        <f t="shared" si="912"/>
        <v>0</v>
      </c>
      <c r="AF2652" s="359">
        <f t="shared" si="913"/>
        <v>0</v>
      </c>
      <c r="AG2652" s="280">
        <f t="shared" si="914"/>
        <v>0</v>
      </c>
      <c r="AH2652" s="280">
        <f t="shared" si="908"/>
        <v>0</v>
      </c>
      <c r="AI2652" s="280">
        <f>IF(ISBLANK(T2652),AI2651,IF(COUNTIF(T$2:T2652,T2652)&gt;1,AI2651,1+MAX(AI2651,0)))</f>
        <v>72</v>
      </c>
      <c r="AL2652" s="391" t="str">
        <f t="shared" si="921"/>
        <v/>
      </c>
      <c r="AM2652" s="391" t="str">
        <f t="shared" si="922"/>
        <v/>
      </c>
      <c r="AO2652" s="310" t="str">
        <f t="shared" si="915"/>
        <v/>
      </c>
      <c r="AP2652" s="310">
        <f>SUM(AO$1:AO2652)</f>
        <v>0</v>
      </c>
      <c r="AQ2652" s="310">
        <f>SUM(AK$2:AK2652)</f>
        <v>18</v>
      </c>
      <c r="AR2652" s="310">
        <f>COUNTA(AJ$2:AJ2652)</f>
        <v>18</v>
      </c>
      <c r="AS2652" s="312"/>
      <c r="AT2652" s="312"/>
      <c r="AU2652" s="312"/>
      <c r="AV2652" s="312"/>
      <c r="AW2652" s="312"/>
      <c r="AZ2652">
        <v>1</v>
      </c>
      <c r="BA2652">
        <v>1</v>
      </c>
    </row>
    <row r="2653" spans="1:53" x14ac:dyDescent="0.25">
      <c r="A2653">
        <v>146</v>
      </c>
      <c r="B2653" t="s">
        <v>66</v>
      </c>
      <c r="C2653" t="s">
        <v>982</v>
      </c>
      <c r="D2653"/>
      <c r="E2653">
        <v>2</v>
      </c>
      <c r="F2653">
        <v>3</v>
      </c>
      <c r="G2653">
        <v>4</v>
      </c>
      <c r="H2653">
        <v>3</v>
      </c>
      <c r="I2653">
        <v>0</v>
      </c>
      <c r="J2653">
        <v>0</v>
      </c>
      <c r="K2653">
        <v>0</v>
      </c>
      <c r="L2653">
        <v>3</v>
      </c>
      <c r="M2653" t="s">
        <v>984</v>
      </c>
      <c r="O2653" s="101">
        <f>IF(ISBLANK(C2653),O2652,IF(COUNTIF(C$2:C2653,C2653)&gt;1,O2652,1+MAX(O2652,0)))</f>
        <v>65</v>
      </c>
      <c r="P2653" s="45">
        <f t="shared" si="902"/>
        <v>38</v>
      </c>
      <c r="Q2653" s="33" t="str">
        <f t="shared" si="903"/>
        <v/>
      </c>
      <c r="R2653" s="33">
        <f t="shared" si="904"/>
        <v>15</v>
      </c>
      <c r="S2653" s="33" t="str">
        <f t="shared" si="905"/>
        <v>146_15</v>
      </c>
      <c r="T2653" s="35" t="str">
        <f t="shared" si="906"/>
        <v>146PM</v>
      </c>
      <c r="U2653" s="35" t="str">
        <f t="shared" si="907"/>
        <v>146PMEW</v>
      </c>
      <c r="V2653" s="35" t="str">
        <f t="shared" si="923"/>
        <v>2M</v>
      </c>
      <c r="W2653" s="35" t="str">
        <f t="shared" si="916"/>
        <v>146PM2M234</v>
      </c>
      <c r="X2653" s="388">
        <f t="shared" si="917"/>
        <v>0</v>
      </c>
      <c r="Y2653" s="388">
        <f t="shared" si="918"/>
        <v>3</v>
      </c>
      <c r="Z2653" s="280" t="str">
        <f t="shared" si="909"/>
        <v/>
      </c>
      <c r="AA2653" s="280" t="str">
        <f t="shared" si="910"/>
        <v/>
      </c>
      <c r="AB2653" s="389" t="str">
        <f t="shared" si="919"/>
        <v/>
      </c>
      <c r="AC2653" s="389" t="str">
        <f t="shared" si="920"/>
        <v/>
      </c>
      <c r="AD2653" s="390" t="str">
        <f t="shared" si="911"/>
        <v/>
      </c>
      <c r="AE2653" s="282">
        <f t="shared" si="912"/>
        <v>0</v>
      </c>
      <c r="AF2653" s="359">
        <f t="shared" si="913"/>
        <v>0</v>
      </c>
      <c r="AG2653" s="280">
        <f t="shared" si="914"/>
        <v>0</v>
      </c>
      <c r="AH2653" s="280">
        <f t="shared" si="908"/>
        <v>0</v>
      </c>
      <c r="AI2653" s="280">
        <f>IF(ISBLANK(T2653),AI2652,IF(COUNTIF(T$2:T2653,T2653)&gt;1,AI2652,1+MAX(AI2652,0)))</f>
        <v>72</v>
      </c>
      <c r="AL2653" s="391" t="str">
        <f t="shared" si="921"/>
        <v/>
      </c>
      <c r="AM2653" s="391" t="str">
        <f t="shared" si="922"/>
        <v/>
      </c>
      <c r="AO2653" s="310" t="str">
        <f t="shared" si="915"/>
        <v/>
      </c>
      <c r="AP2653" s="310">
        <f>SUM(AO$1:AO2653)</f>
        <v>0</v>
      </c>
      <c r="AQ2653" s="310">
        <f>SUM(AK$2:AK2653)</f>
        <v>18</v>
      </c>
      <c r="AR2653" s="310">
        <f>COUNTA(AJ$2:AJ2653)</f>
        <v>18</v>
      </c>
      <c r="AS2653" s="312"/>
      <c r="AT2653" s="312"/>
      <c r="AU2653" s="312"/>
      <c r="AV2653" s="312"/>
      <c r="AW2653" s="312"/>
      <c r="AZ2653">
        <v>0</v>
      </c>
      <c r="BA2653">
        <v>3</v>
      </c>
    </row>
    <row r="2654" spans="1:53" x14ac:dyDescent="0.25">
      <c r="A2654">
        <v>146</v>
      </c>
      <c r="B2654" t="s">
        <v>66</v>
      </c>
      <c r="C2654" t="s">
        <v>982</v>
      </c>
      <c r="D2654"/>
      <c r="E2654">
        <v>2</v>
      </c>
      <c r="F2654">
        <v>4</v>
      </c>
      <c r="G2654">
        <v>1</v>
      </c>
      <c r="H2654">
        <v>2</v>
      </c>
      <c r="I2654">
        <v>0</v>
      </c>
      <c r="J2654">
        <v>0</v>
      </c>
      <c r="K2654">
        <v>1</v>
      </c>
      <c r="L2654">
        <v>1</v>
      </c>
      <c r="M2654" t="s">
        <v>984</v>
      </c>
      <c r="O2654" s="101">
        <f>IF(ISBLANK(C2654),O2653,IF(COUNTIF(C$2:C2654,C2654)&gt;1,O2653,1+MAX(O2653,0)))</f>
        <v>65</v>
      </c>
      <c r="P2654" s="45">
        <f t="shared" si="902"/>
        <v>38</v>
      </c>
      <c r="Q2654" s="33" t="str">
        <f t="shared" si="903"/>
        <v/>
      </c>
      <c r="R2654" s="33">
        <f t="shared" si="904"/>
        <v>16</v>
      </c>
      <c r="S2654" s="33" t="str">
        <f t="shared" si="905"/>
        <v>146_16</v>
      </c>
      <c r="T2654" s="35" t="str">
        <f t="shared" si="906"/>
        <v>146PM</v>
      </c>
      <c r="U2654" s="35" t="str">
        <f t="shared" si="907"/>
        <v>146PMNS</v>
      </c>
      <c r="V2654" s="35" t="str">
        <f t="shared" si="923"/>
        <v>2M</v>
      </c>
      <c r="W2654" s="35" t="str">
        <f t="shared" si="916"/>
        <v>146PM2M241</v>
      </c>
      <c r="X2654" s="388">
        <f t="shared" si="917"/>
        <v>1</v>
      </c>
      <c r="Y2654" s="388">
        <f t="shared" si="918"/>
        <v>1</v>
      </c>
      <c r="Z2654" s="280" t="str">
        <f t="shared" si="909"/>
        <v/>
      </c>
      <c r="AA2654" s="280" t="str">
        <f t="shared" si="910"/>
        <v/>
      </c>
      <c r="AB2654" s="389" t="str">
        <f t="shared" si="919"/>
        <v/>
      </c>
      <c r="AC2654" s="389" t="str">
        <f t="shared" si="920"/>
        <v/>
      </c>
      <c r="AD2654" s="390" t="str">
        <f t="shared" si="911"/>
        <v/>
      </c>
      <c r="AE2654" s="282">
        <f t="shared" si="912"/>
        <v>0</v>
      </c>
      <c r="AF2654" s="359">
        <f t="shared" si="913"/>
        <v>0</v>
      </c>
      <c r="AG2654" s="280">
        <f t="shared" si="914"/>
        <v>0</v>
      </c>
      <c r="AH2654" s="280">
        <f t="shared" si="908"/>
        <v>0</v>
      </c>
      <c r="AI2654" s="280">
        <f>IF(ISBLANK(T2654),AI2653,IF(COUNTIF(T$2:T2654,T2654)&gt;1,AI2653,1+MAX(AI2653,0)))</f>
        <v>72</v>
      </c>
      <c r="AL2654" s="391" t="str">
        <f t="shared" si="921"/>
        <v/>
      </c>
      <c r="AM2654" s="391" t="str">
        <f t="shared" si="922"/>
        <v/>
      </c>
      <c r="AO2654" s="310" t="str">
        <f t="shared" si="915"/>
        <v/>
      </c>
      <c r="AP2654" s="310">
        <f>SUM(AO$1:AO2654)</f>
        <v>0</v>
      </c>
      <c r="AQ2654" s="310">
        <f>SUM(AK$2:AK2654)</f>
        <v>18</v>
      </c>
      <c r="AR2654" s="310">
        <f>COUNTA(AJ$2:AJ2654)</f>
        <v>18</v>
      </c>
      <c r="AS2654" s="312"/>
      <c r="AT2654" s="312"/>
      <c r="AU2654" s="312"/>
      <c r="AV2654" s="312"/>
      <c r="AW2654" s="312"/>
      <c r="AZ2654">
        <v>1</v>
      </c>
      <c r="BA2654">
        <v>1</v>
      </c>
    </row>
    <row r="2655" spans="1:53" x14ac:dyDescent="0.25">
      <c r="A2655">
        <v>146</v>
      </c>
      <c r="B2655" t="s">
        <v>66</v>
      </c>
      <c r="C2655" t="s">
        <v>982</v>
      </c>
      <c r="D2655"/>
      <c r="E2655">
        <v>2</v>
      </c>
      <c r="F2655">
        <v>4</v>
      </c>
      <c r="G2655">
        <v>2</v>
      </c>
      <c r="H2655">
        <v>8</v>
      </c>
      <c r="I2655">
        <v>0</v>
      </c>
      <c r="J2655">
        <v>0</v>
      </c>
      <c r="K2655">
        <v>0</v>
      </c>
      <c r="L2655">
        <v>6</v>
      </c>
      <c r="M2655" t="s">
        <v>984</v>
      </c>
      <c r="O2655" s="101">
        <f>IF(ISBLANK(C2655),O2654,IF(COUNTIF(C$2:C2655,C2655)&gt;1,O2654,1+MAX(O2654,0)))</f>
        <v>65</v>
      </c>
      <c r="P2655" s="45">
        <f t="shared" si="902"/>
        <v>38</v>
      </c>
      <c r="Q2655" s="33" t="str">
        <f t="shared" si="903"/>
        <v/>
      </c>
      <c r="R2655" s="33">
        <f t="shared" si="904"/>
        <v>16</v>
      </c>
      <c r="S2655" s="33" t="str">
        <f t="shared" si="905"/>
        <v>146_16</v>
      </c>
      <c r="T2655" s="35" t="str">
        <f t="shared" si="906"/>
        <v>146PM</v>
      </c>
      <c r="U2655" s="35" t="str">
        <f t="shared" si="907"/>
        <v>146PMNS</v>
      </c>
      <c r="V2655" s="35" t="str">
        <f t="shared" si="923"/>
        <v>2M</v>
      </c>
      <c r="W2655" s="35" t="str">
        <f t="shared" si="916"/>
        <v>146PM2M242</v>
      </c>
      <c r="X2655" s="388">
        <f t="shared" si="917"/>
        <v>0</v>
      </c>
      <c r="Y2655" s="388">
        <f t="shared" si="918"/>
        <v>6</v>
      </c>
      <c r="Z2655" s="280" t="str">
        <f t="shared" si="909"/>
        <v/>
      </c>
      <c r="AA2655" s="280" t="str">
        <f t="shared" si="910"/>
        <v/>
      </c>
      <c r="AB2655" s="389" t="str">
        <f t="shared" si="919"/>
        <v/>
      </c>
      <c r="AC2655" s="389" t="str">
        <f t="shared" si="920"/>
        <v/>
      </c>
      <c r="AD2655" s="390" t="str">
        <f t="shared" si="911"/>
        <v/>
      </c>
      <c r="AE2655" s="282">
        <f t="shared" si="912"/>
        <v>0</v>
      </c>
      <c r="AF2655" s="359">
        <f t="shared" si="913"/>
        <v>0</v>
      </c>
      <c r="AG2655" s="280">
        <f t="shared" si="914"/>
        <v>0</v>
      </c>
      <c r="AH2655" s="280">
        <f t="shared" si="908"/>
        <v>0</v>
      </c>
      <c r="AI2655" s="280">
        <f>IF(ISBLANK(T2655),AI2654,IF(COUNTIF(T$2:T2655,T2655)&gt;1,AI2654,1+MAX(AI2654,0)))</f>
        <v>72</v>
      </c>
      <c r="AL2655" s="391" t="str">
        <f t="shared" si="921"/>
        <v/>
      </c>
      <c r="AM2655" s="391" t="str">
        <f t="shared" si="922"/>
        <v/>
      </c>
      <c r="AO2655" s="310" t="str">
        <f t="shared" si="915"/>
        <v/>
      </c>
      <c r="AP2655" s="310">
        <f>SUM(AO$1:AO2655)</f>
        <v>0</v>
      </c>
      <c r="AQ2655" s="310">
        <f>SUM(AK$2:AK2655)</f>
        <v>18</v>
      </c>
      <c r="AR2655" s="310">
        <f>COUNTA(AJ$2:AJ2655)</f>
        <v>18</v>
      </c>
      <c r="AS2655" s="312"/>
      <c r="AT2655" s="312"/>
      <c r="AU2655" s="312"/>
      <c r="AV2655" s="312"/>
      <c r="AW2655" s="312"/>
      <c r="AZ2655">
        <v>0</v>
      </c>
      <c r="BA2655">
        <v>6</v>
      </c>
    </row>
    <row r="2656" spans="1:53" x14ac:dyDescent="0.25">
      <c r="A2656">
        <v>146</v>
      </c>
      <c r="B2656" t="s">
        <v>66</v>
      </c>
      <c r="C2656" t="s">
        <v>982</v>
      </c>
      <c r="D2656"/>
      <c r="E2656">
        <v>2</v>
      </c>
      <c r="F2656">
        <v>4</v>
      </c>
      <c r="G2656">
        <v>3</v>
      </c>
      <c r="H2656">
        <v>4</v>
      </c>
      <c r="I2656">
        <v>0</v>
      </c>
      <c r="J2656">
        <v>0</v>
      </c>
      <c r="K2656">
        <v>2</v>
      </c>
      <c r="L2656">
        <v>4</v>
      </c>
      <c r="M2656" t="s">
        <v>984</v>
      </c>
      <c r="O2656" s="101">
        <f>IF(ISBLANK(C2656),O2655,IF(COUNTIF(C$2:C2656,C2656)&gt;1,O2655,1+MAX(O2655,0)))</f>
        <v>65</v>
      </c>
      <c r="P2656" s="45">
        <f t="shared" si="902"/>
        <v>38</v>
      </c>
      <c r="Q2656" s="33" t="str">
        <f t="shared" si="903"/>
        <v/>
      </c>
      <c r="R2656" s="33">
        <f t="shared" si="904"/>
        <v>16</v>
      </c>
      <c r="S2656" s="33" t="str">
        <f t="shared" si="905"/>
        <v>146_16</v>
      </c>
      <c r="T2656" s="35" t="str">
        <f t="shared" si="906"/>
        <v>146PM</v>
      </c>
      <c r="U2656" s="35" t="str">
        <f t="shared" si="907"/>
        <v>146PMEW</v>
      </c>
      <c r="V2656" s="35" t="str">
        <f t="shared" si="923"/>
        <v>2M</v>
      </c>
      <c r="W2656" s="35" t="str">
        <f t="shared" si="916"/>
        <v>146PM2M243</v>
      </c>
      <c r="X2656" s="388">
        <f t="shared" si="917"/>
        <v>2</v>
      </c>
      <c r="Y2656" s="388">
        <f t="shared" si="918"/>
        <v>4</v>
      </c>
      <c r="Z2656" s="280" t="str">
        <f t="shared" si="909"/>
        <v/>
      </c>
      <c r="AA2656" s="280" t="str">
        <f t="shared" si="910"/>
        <v/>
      </c>
      <c r="AB2656" s="389" t="str">
        <f t="shared" si="919"/>
        <v/>
      </c>
      <c r="AC2656" s="389" t="str">
        <f t="shared" si="920"/>
        <v/>
      </c>
      <c r="AD2656" s="390" t="str">
        <f t="shared" si="911"/>
        <v/>
      </c>
      <c r="AE2656" s="282">
        <f t="shared" si="912"/>
        <v>0</v>
      </c>
      <c r="AF2656" s="359">
        <f t="shared" si="913"/>
        <v>0</v>
      </c>
      <c r="AG2656" s="280">
        <f t="shared" si="914"/>
        <v>0</v>
      </c>
      <c r="AH2656" s="280">
        <f t="shared" si="908"/>
        <v>0</v>
      </c>
      <c r="AI2656" s="280">
        <f>IF(ISBLANK(T2656),AI2655,IF(COUNTIF(T$2:T2656,T2656)&gt;1,AI2655,1+MAX(AI2655,0)))</f>
        <v>72</v>
      </c>
      <c r="AL2656" s="391" t="str">
        <f t="shared" si="921"/>
        <v/>
      </c>
      <c r="AM2656" s="391" t="str">
        <f t="shared" si="922"/>
        <v/>
      </c>
      <c r="AO2656" s="310" t="str">
        <f t="shared" si="915"/>
        <v/>
      </c>
      <c r="AP2656" s="310">
        <f>SUM(AO$1:AO2656)</f>
        <v>0</v>
      </c>
      <c r="AQ2656" s="310">
        <f>SUM(AK$2:AK2656)</f>
        <v>18</v>
      </c>
      <c r="AR2656" s="310">
        <f>COUNTA(AJ$2:AJ2656)</f>
        <v>18</v>
      </c>
      <c r="AS2656" s="312"/>
      <c r="AT2656" s="312"/>
      <c r="AU2656" s="312"/>
      <c r="AV2656" s="312"/>
      <c r="AW2656" s="312"/>
      <c r="AZ2656">
        <v>2</v>
      </c>
      <c r="BA2656">
        <v>4</v>
      </c>
    </row>
    <row r="2657" spans="1:53" x14ac:dyDescent="0.25">
      <c r="A2657">
        <v>146</v>
      </c>
      <c r="B2657" t="s">
        <v>66</v>
      </c>
      <c r="C2657" t="s">
        <v>982</v>
      </c>
      <c r="D2657"/>
      <c r="E2657">
        <v>2</v>
      </c>
      <c r="F2657">
        <v>4</v>
      </c>
      <c r="G2657">
        <v>4</v>
      </c>
      <c r="H2657">
        <v>3</v>
      </c>
      <c r="I2657">
        <v>0</v>
      </c>
      <c r="J2657">
        <v>0</v>
      </c>
      <c r="K2657">
        <v>0</v>
      </c>
      <c r="L2657">
        <v>2</v>
      </c>
      <c r="M2657" t="s">
        <v>984</v>
      </c>
      <c r="O2657" s="101">
        <f>IF(ISBLANK(C2657),O2656,IF(COUNTIF(C$2:C2657,C2657)&gt;1,O2656,1+MAX(O2656,0)))</f>
        <v>65</v>
      </c>
      <c r="P2657" s="45">
        <f t="shared" si="902"/>
        <v>38</v>
      </c>
      <c r="Q2657" s="33" t="str">
        <f t="shared" si="903"/>
        <v/>
      </c>
      <c r="R2657" s="33">
        <f t="shared" si="904"/>
        <v>16</v>
      </c>
      <c r="S2657" s="33" t="str">
        <f t="shared" si="905"/>
        <v>146_16</v>
      </c>
      <c r="T2657" s="35" t="str">
        <f t="shared" si="906"/>
        <v>146PM</v>
      </c>
      <c r="U2657" s="35" t="str">
        <f t="shared" si="907"/>
        <v>146PMEW</v>
      </c>
      <c r="V2657" s="35" t="str">
        <f t="shared" si="923"/>
        <v>2M</v>
      </c>
      <c r="W2657" s="35" t="str">
        <f t="shared" si="916"/>
        <v>146PM2M244</v>
      </c>
      <c r="X2657" s="388">
        <f t="shared" si="917"/>
        <v>0</v>
      </c>
      <c r="Y2657" s="388">
        <f t="shared" si="918"/>
        <v>2</v>
      </c>
      <c r="Z2657" s="280" t="str">
        <f t="shared" si="909"/>
        <v/>
      </c>
      <c r="AA2657" s="280" t="str">
        <f t="shared" si="910"/>
        <v/>
      </c>
      <c r="AB2657" s="389" t="str">
        <f t="shared" si="919"/>
        <v/>
      </c>
      <c r="AC2657" s="389" t="str">
        <f t="shared" si="920"/>
        <v/>
      </c>
      <c r="AD2657" s="390" t="str">
        <f t="shared" si="911"/>
        <v/>
      </c>
      <c r="AE2657" s="282">
        <f t="shared" si="912"/>
        <v>0</v>
      </c>
      <c r="AF2657" s="359">
        <f t="shared" si="913"/>
        <v>0</v>
      </c>
      <c r="AG2657" s="280">
        <f t="shared" si="914"/>
        <v>0</v>
      </c>
      <c r="AH2657" s="280">
        <f t="shared" si="908"/>
        <v>0</v>
      </c>
      <c r="AI2657" s="280">
        <f>IF(ISBLANK(T2657),AI2656,IF(COUNTIF(T$2:T2657,T2657)&gt;1,AI2656,1+MAX(AI2656,0)))</f>
        <v>72</v>
      </c>
      <c r="AL2657" s="391" t="str">
        <f t="shared" si="921"/>
        <v/>
      </c>
      <c r="AM2657" s="391" t="str">
        <f t="shared" si="922"/>
        <v/>
      </c>
      <c r="AO2657" s="310" t="str">
        <f t="shared" si="915"/>
        <v/>
      </c>
      <c r="AP2657" s="310">
        <f>SUM(AO$1:AO2657)</f>
        <v>0</v>
      </c>
      <c r="AQ2657" s="310">
        <f>SUM(AK$2:AK2657)</f>
        <v>18</v>
      </c>
      <c r="AR2657" s="310">
        <f>COUNTA(AJ$2:AJ2657)</f>
        <v>18</v>
      </c>
      <c r="AS2657" s="312"/>
      <c r="AT2657" s="312"/>
      <c r="AU2657" s="312"/>
      <c r="AV2657" s="312"/>
      <c r="AW2657" s="312"/>
      <c r="AZ2657">
        <v>0</v>
      </c>
      <c r="BA2657">
        <v>2</v>
      </c>
    </row>
    <row r="2658" spans="1:53" x14ac:dyDescent="0.25">
      <c r="A2658">
        <v>147</v>
      </c>
      <c r="B2658" t="s">
        <v>65</v>
      </c>
      <c r="C2658" t="s">
        <v>985</v>
      </c>
      <c r="D2658"/>
      <c r="E2658">
        <v>1</v>
      </c>
      <c r="F2658">
        <v>1</v>
      </c>
      <c r="G2658">
        <v>1</v>
      </c>
      <c r="H2658">
        <v>1</v>
      </c>
      <c r="I2658">
        <v>0</v>
      </c>
      <c r="J2658">
        <v>1</v>
      </c>
      <c r="K2658">
        <v>0</v>
      </c>
      <c r="L2658">
        <v>0</v>
      </c>
      <c r="M2658"/>
      <c r="O2658" s="101">
        <f>IF(ISBLANK(C2658),O2657,IF(COUNTIF(C$2:C2658,C2658)&gt;1,O2657,1+MAX(O2657,0)))</f>
        <v>66</v>
      </c>
      <c r="P2658" s="45">
        <f t="shared" ref="P2658:P2721" si="924">IF(A2658=A2657,P2657,IF(ISNUMBER(P2657),P2657+1,1))</f>
        <v>39</v>
      </c>
      <c r="Q2658" s="33">
        <f t="shared" ref="Q2658:Q2721" si="925">IF(OR(P2658=P2657,LEN(A2658)&lt;1),"",P2658)</f>
        <v>39</v>
      </c>
      <c r="R2658" s="33">
        <f t="shared" ref="R2658:R2721" si="926">IF(ISNUMBER(F2658),F2658+4*(E2658-1)+8*IF(B2658="PM",1,0),"")</f>
        <v>1</v>
      </c>
      <c r="S2658" s="33" t="str">
        <f t="shared" ref="S2658:S2721" si="927">IF(ISNUMBER(R2658),A2658&amp;"_"&amp;R2658,"")</f>
        <v>147_1</v>
      </c>
      <c r="T2658" s="35" t="str">
        <f t="shared" ref="T2658:T2721" si="928">A2658&amp;B2658</f>
        <v>147AM</v>
      </c>
      <c r="U2658" s="35" t="str">
        <f t="shared" ref="U2658:U2721" si="929">IF(OR(G2658=1,G2658=2),T2658&amp;"NS",IF(OR(G2658=3,G2658=4),T2658&amp;"EW",""))</f>
        <v>147AMNS</v>
      </c>
      <c r="V2658" s="35" t="str">
        <f t="shared" si="923"/>
        <v>2N</v>
      </c>
      <c r="W2658" s="35" t="str">
        <f t="shared" si="916"/>
        <v>147AM2N111</v>
      </c>
      <c r="X2658" s="388">
        <f t="shared" si="917"/>
        <v>0</v>
      </c>
      <c r="Y2658" s="388">
        <f t="shared" si="918"/>
        <v>0</v>
      </c>
      <c r="Z2658" s="280" t="str">
        <f t="shared" si="909"/>
        <v/>
      </c>
      <c r="AA2658" s="280" t="str">
        <f t="shared" si="910"/>
        <v/>
      </c>
      <c r="AB2658" s="389" t="str">
        <f t="shared" si="919"/>
        <v/>
      </c>
      <c r="AC2658" s="389" t="str">
        <f t="shared" si="920"/>
        <v/>
      </c>
      <c r="AD2658" s="390" t="str">
        <f t="shared" si="911"/>
        <v/>
      </c>
      <c r="AE2658" s="282">
        <f t="shared" si="912"/>
        <v>0</v>
      </c>
      <c r="AF2658" s="359">
        <f t="shared" si="913"/>
        <v>0</v>
      </c>
      <c r="AG2658" s="280">
        <f t="shared" si="914"/>
        <v>3</v>
      </c>
      <c r="AH2658" s="280">
        <f t="shared" ref="AH2658:AH2721" si="930">IF(AND(AG2658&gt;0,ISNUMBER(AG2658)),1,0)</f>
        <v>1</v>
      </c>
      <c r="AI2658" s="280">
        <f>IF(ISBLANK(T2658),AI2657,IF(COUNTIF(T$2:T2658,T2658)&gt;1,AI2657,1+MAX(AI2657,0)))</f>
        <v>73</v>
      </c>
      <c r="AL2658" s="391" t="str">
        <f t="shared" si="921"/>
        <v/>
      </c>
      <c r="AM2658" s="391" t="str">
        <f t="shared" si="922"/>
        <v/>
      </c>
      <c r="AO2658" s="310" t="str">
        <f t="shared" si="915"/>
        <v/>
      </c>
      <c r="AP2658" s="310">
        <f>SUM(AO$1:AO2658)</f>
        <v>0</v>
      </c>
      <c r="AQ2658" s="310">
        <f>SUM(AK$2:AK2658)</f>
        <v>18</v>
      </c>
      <c r="AR2658" s="310">
        <f>COUNTA(AJ$2:AJ2658)</f>
        <v>18</v>
      </c>
      <c r="AS2658" s="312"/>
      <c r="AT2658" s="312"/>
      <c r="AU2658" s="312"/>
      <c r="AV2658" s="312"/>
      <c r="AW2658" s="312"/>
      <c r="AZ2658">
        <v>0</v>
      </c>
      <c r="BA2658">
        <v>0</v>
      </c>
    </row>
    <row r="2659" spans="1:53" x14ac:dyDescent="0.25">
      <c r="A2659">
        <v>147</v>
      </c>
      <c r="B2659" t="s">
        <v>65</v>
      </c>
      <c r="C2659" t="s">
        <v>985</v>
      </c>
      <c r="D2659"/>
      <c r="E2659">
        <v>1</v>
      </c>
      <c r="F2659">
        <v>1</v>
      </c>
      <c r="G2659">
        <v>2</v>
      </c>
      <c r="H2659">
        <v>0</v>
      </c>
      <c r="I2659">
        <v>0</v>
      </c>
      <c r="J2659">
        <v>0</v>
      </c>
      <c r="K2659">
        <v>0</v>
      </c>
      <c r="L2659">
        <v>0</v>
      </c>
      <c r="M2659"/>
      <c r="O2659" s="101">
        <f>IF(ISBLANK(C2659),O2658,IF(COUNTIF(C$2:C2659,C2659)&gt;1,O2658,1+MAX(O2658,0)))</f>
        <v>66</v>
      </c>
      <c r="P2659" s="45">
        <f t="shared" si="924"/>
        <v>39</v>
      </c>
      <c r="Q2659" s="33" t="str">
        <f t="shared" si="925"/>
        <v/>
      </c>
      <c r="R2659" s="33">
        <f t="shared" si="926"/>
        <v>1</v>
      </c>
      <c r="S2659" s="33" t="str">
        <f t="shared" si="927"/>
        <v>147_1</v>
      </c>
      <c r="T2659" s="35" t="str">
        <f t="shared" si="928"/>
        <v>147AM</v>
      </c>
      <c r="U2659" s="35" t="str">
        <f t="shared" si="929"/>
        <v>147AMNS</v>
      </c>
      <c r="V2659" s="35" t="str">
        <f t="shared" si="923"/>
        <v>2N</v>
      </c>
      <c r="W2659" s="35" t="str">
        <f t="shared" si="916"/>
        <v>147AM2N112</v>
      </c>
      <c r="X2659" s="388">
        <f t="shared" si="917"/>
        <v>0</v>
      </c>
      <c r="Y2659" s="388">
        <f t="shared" si="918"/>
        <v>0</v>
      </c>
      <c r="Z2659" s="280" t="str">
        <f t="shared" si="909"/>
        <v/>
      </c>
      <c r="AA2659" s="280" t="str">
        <f t="shared" si="910"/>
        <v/>
      </c>
      <c r="AB2659" s="389" t="str">
        <f t="shared" si="919"/>
        <v/>
      </c>
      <c r="AC2659" s="389" t="str">
        <f t="shared" si="920"/>
        <v/>
      </c>
      <c r="AD2659" s="390" t="str">
        <f t="shared" si="911"/>
        <v/>
      </c>
      <c r="AE2659" s="282">
        <f t="shared" si="912"/>
        <v>0</v>
      </c>
      <c r="AF2659" s="359">
        <f t="shared" si="913"/>
        <v>0</v>
      </c>
      <c r="AG2659" s="280">
        <f t="shared" si="914"/>
        <v>1</v>
      </c>
      <c r="AH2659" s="280">
        <f t="shared" si="930"/>
        <v>1</v>
      </c>
      <c r="AI2659" s="280">
        <f>IF(ISBLANK(T2659),AI2658,IF(COUNTIF(T$2:T2659,T2659)&gt;1,AI2658,1+MAX(AI2658,0)))</f>
        <v>73</v>
      </c>
      <c r="AL2659" s="391" t="str">
        <f t="shared" si="921"/>
        <v/>
      </c>
      <c r="AM2659" s="391" t="str">
        <f t="shared" si="922"/>
        <v/>
      </c>
      <c r="AO2659" s="310" t="str">
        <f t="shared" si="915"/>
        <v/>
      </c>
      <c r="AP2659" s="310">
        <f>SUM(AO$1:AO2659)</f>
        <v>0</v>
      </c>
      <c r="AQ2659" s="310">
        <f>SUM(AK$2:AK2659)</f>
        <v>18</v>
      </c>
      <c r="AR2659" s="310">
        <f>COUNTA(AJ$2:AJ2659)</f>
        <v>18</v>
      </c>
      <c r="AS2659" s="312"/>
      <c r="AT2659" s="312"/>
      <c r="AU2659" s="312"/>
      <c r="AV2659" s="312"/>
      <c r="AW2659" s="312"/>
      <c r="AZ2659">
        <v>0</v>
      </c>
      <c r="BA2659">
        <v>0</v>
      </c>
    </row>
    <row r="2660" spans="1:53" x14ac:dyDescent="0.25">
      <c r="A2660">
        <v>147</v>
      </c>
      <c r="B2660" t="s">
        <v>65</v>
      </c>
      <c r="C2660" t="s">
        <v>985</v>
      </c>
      <c r="D2660"/>
      <c r="E2660">
        <v>1</v>
      </c>
      <c r="F2660">
        <v>1</v>
      </c>
      <c r="G2660">
        <v>3</v>
      </c>
      <c r="H2660">
        <v>5</v>
      </c>
      <c r="I2660">
        <v>2</v>
      </c>
      <c r="J2660">
        <v>2</v>
      </c>
      <c r="K2660">
        <v>0</v>
      </c>
      <c r="L2660">
        <v>5</v>
      </c>
      <c r="M2660"/>
      <c r="O2660" s="101">
        <f>IF(ISBLANK(C2660),O2659,IF(COUNTIF(C$2:C2660,C2660)&gt;1,O2659,1+MAX(O2659,0)))</f>
        <v>66</v>
      </c>
      <c r="P2660" s="45">
        <f t="shared" si="924"/>
        <v>39</v>
      </c>
      <c r="Q2660" s="33" t="str">
        <f t="shared" si="925"/>
        <v/>
      </c>
      <c r="R2660" s="33">
        <f t="shared" si="926"/>
        <v>1</v>
      </c>
      <c r="S2660" s="33" t="str">
        <f t="shared" si="927"/>
        <v>147_1</v>
      </c>
      <c r="T2660" s="35" t="str">
        <f t="shared" si="928"/>
        <v>147AM</v>
      </c>
      <c r="U2660" s="35" t="str">
        <f t="shared" si="929"/>
        <v>147AMEW</v>
      </c>
      <c r="V2660" s="35" t="str">
        <f t="shared" si="923"/>
        <v>2N</v>
      </c>
      <c r="W2660" s="35" t="str">
        <f t="shared" si="916"/>
        <v>147AM2N113</v>
      </c>
      <c r="X2660" s="388">
        <f t="shared" si="917"/>
        <v>0</v>
      </c>
      <c r="Y2660" s="388">
        <f t="shared" si="918"/>
        <v>5</v>
      </c>
      <c r="Z2660" s="280" t="str">
        <f t="shared" si="909"/>
        <v/>
      </c>
      <c r="AA2660" s="280" t="str">
        <f t="shared" si="910"/>
        <v/>
      </c>
      <c r="AB2660" s="389" t="str">
        <f t="shared" si="919"/>
        <v/>
      </c>
      <c r="AC2660" s="389" t="str">
        <f t="shared" si="920"/>
        <v/>
      </c>
      <c r="AD2660" s="390" t="str">
        <f t="shared" si="911"/>
        <v/>
      </c>
      <c r="AE2660" s="282">
        <f t="shared" si="912"/>
        <v>0</v>
      </c>
      <c r="AF2660" s="359">
        <f t="shared" si="913"/>
        <v>0</v>
      </c>
      <c r="AG2660" s="280">
        <f t="shared" si="914"/>
        <v>0</v>
      </c>
      <c r="AH2660" s="280">
        <f t="shared" si="930"/>
        <v>0</v>
      </c>
      <c r="AI2660" s="280">
        <f>IF(ISBLANK(T2660),AI2659,IF(COUNTIF(T$2:T2660,T2660)&gt;1,AI2659,1+MAX(AI2659,0)))</f>
        <v>73</v>
      </c>
      <c r="AJ2660" s="42" t="s">
        <v>1079</v>
      </c>
      <c r="AK2660" s="42">
        <v>1</v>
      </c>
      <c r="AL2660" s="391" t="str">
        <f t="shared" si="921"/>
        <v>count 4 was 2 to match sidewalk</v>
      </c>
      <c r="AM2660" s="391">
        <f t="shared" si="922"/>
        <v>1</v>
      </c>
      <c r="AO2660" s="310" t="str">
        <f t="shared" si="915"/>
        <v/>
      </c>
      <c r="AP2660" s="310">
        <f>SUM(AO$1:AO2660)</f>
        <v>0</v>
      </c>
      <c r="AQ2660" s="310">
        <f>SUM(AK$2:AK2660)</f>
        <v>19</v>
      </c>
      <c r="AR2660" s="310">
        <f>COUNTA(AJ$2:AJ2660)</f>
        <v>19</v>
      </c>
      <c r="AS2660" s="312"/>
      <c r="AT2660" s="312"/>
      <c r="AU2660" s="312"/>
      <c r="AV2660" s="312"/>
      <c r="AW2660" s="312"/>
      <c r="AX2660" s="42" t="s">
        <v>1079</v>
      </c>
      <c r="AY2660" s="42">
        <v>1</v>
      </c>
      <c r="AZ2660">
        <v>0</v>
      </c>
      <c r="BA2660">
        <v>5</v>
      </c>
    </row>
    <row r="2661" spans="1:53" x14ac:dyDescent="0.25">
      <c r="A2661">
        <v>147</v>
      </c>
      <c r="B2661" t="s">
        <v>65</v>
      </c>
      <c r="C2661" t="s">
        <v>985</v>
      </c>
      <c r="D2661"/>
      <c r="E2661">
        <v>1</v>
      </c>
      <c r="F2661">
        <v>1</v>
      </c>
      <c r="G2661">
        <v>4</v>
      </c>
      <c r="H2661">
        <v>2</v>
      </c>
      <c r="I2661">
        <v>0</v>
      </c>
      <c r="J2661">
        <v>0</v>
      </c>
      <c r="K2661">
        <v>0</v>
      </c>
      <c r="L2661">
        <v>2</v>
      </c>
      <c r="M2661"/>
      <c r="O2661" s="101">
        <f>IF(ISBLANK(C2661),O2660,IF(COUNTIF(C$2:C2661,C2661)&gt;1,O2660,1+MAX(O2660,0)))</f>
        <v>66</v>
      </c>
      <c r="P2661" s="45">
        <f t="shared" si="924"/>
        <v>39</v>
      </c>
      <c r="Q2661" s="33" t="str">
        <f t="shared" si="925"/>
        <v/>
      </c>
      <c r="R2661" s="33">
        <f t="shared" si="926"/>
        <v>1</v>
      </c>
      <c r="S2661" s="33" t="str">
        <f t="shared" si="927"/>
        <v>147_1</v>
      </c>
      <c r="T2661" s="35" t="str">
        <f t="shared" si="928"/>
        <v>147AM</v>
      </c>
      <c r="U2661" s="35" t="str">
        <f t="shared" si="929"/>
        <v>147AMEW</v>
      </c>
      <c r="V2661" s="35" t="str">
        <f t="shared" si="923"/>
        <v>2N</v>
      </c>
      <c r="W2661" s="35" t="str">
        <f t="shared" si="916"/>
        <v>147AM2N114</v>
      </c>
      <c r="X2661" s="388">
        <f t="shared" si="917"/>
        <v>0</v>
      </c>
      <c r="Y2661" s="388">
        <f t="shared" si="918"/>
        <v>2</v>
      </c>
      <c r="Z2661" s="280" t="str">
        <f t="shared" si="909"/>
        <v/>
      </c>
      <c r="AA2661" s="280" t="str">
        <f t="shared" si="910"/>
        <v/>
      </c>
      <c r="AB2661" s="389" t="str">
        <f t="shared" si="919"/>
        <v/>
      </c>
      <c r="AC2661" s="389" t="str">
        <f t="shared" si="920"/>
        <v/>
      </c>
      <c r="AD2661" s="390" t="str">
        <f t="shared" si="911"/>
        <v/>
      </c>
      <c r="AE2661" s="282">
        <f t="shared" si="912"/>
        <v>0</v>
      </c>
      <c r="AF2661" s="359">
        <f t="shared" si="913"/>
        <v>0</v>
      </c>
      <c r="AG2661" s="280">
        <f t="shared" si="914"/>
        <v>0</v>
      </c>
      <c r="AH2661" s="280">
        <f t="shared" si="930"/>
        <v>0</v>
      </c>
      <c r="AI2661" s="280">
        <f>IF(ISBLANK(T2661),AI2660,IF(COUNTIF(T$2:T2661,T2661)&gt;1,AI2660,1+MAX(AI2660,0)))</f>
        <v>73</v>
      </c>
      <c r="AL2661" s="391" t="str">
        <f t="shared" si="921"/>
        <v/>
      </c>
      <c r="AM2661" s="391" t="str">
        <f t="shared" si="922"/>
        <v/>
      </c>
      <c r="AO2661" s="310" t="str">
        <f t="shared" si="915"/>
        <v/>
      </c>
      <c r="AP2661" s="310">
        <f>SUM(AO$1:AO2661)</f>
        <v>0</v>
      </c>
      <c r="AQ2661" s="310">
        <f>SUM(AK$2:AK2661)</f>
        <v>19</v>
      </c>
      <c r="AR2661" s="310">
        <f>COUNTA(AJ$2:AJ2661)</f>
        <v>19</v>
      </c>
      <c r="AS2661" s="312"/>
      <c r="AT2661" s="312"/>
      <c r="AU2661" s="312"/>
      <c r="AV2661" s="312"/>
      <c r="AW2661" s="312"/>
      <c r="AZ2661">
        <v>0</v>
      </c>
      <c r="BA2661">
        <v>2</v>
      </c>
    </row>
    <row r="2662" spans="1:53" x14ac:dyDescent="0.25">
      <c r="A2662">
        <v>147</v>
      </c>
      <c r="B2662" t="s">
        <v>65</v>
      </c>
      <c r="C2662" t="s">
        <v>985</v>
      </c>
      <c r="D2662"/>
      <c r="E2662">
        <v>1</v>
      </c>
      <c r="F2662">
        <v>2</v>
      </c>
      <c r="G2662">
        <v>1</v>
      </c>
      <c r="H2662">
        <v>0</v>
      </c>
      <c r="I2662">
        <v>0</v>
      </c>
      <c r="J2662">
        <v>0</v>
      </c>
      <c r="K2662">
        <v>0</v>
      </c>
      <c r="L2662">
        <v>0</v>
      </c>
      <c r="M2662"/>
      <c r="O2662" s="101">
        <f>IF(ISBLANK(C2662),O2661,IF(COUNTIF(C$2:C2662,C2662)&gt;1,O2661,1+MAX(O2661,0)))</f>
        <v>66</v>
      </c>
      <c r="P2662" s="45">
        <f t="shared" si="924"/>
        <v>39</v>
      </c>
      <c r="Q2662" s="33" t="str">
        <f t="shared" si="925"/>
        <v/>
      </c>
      <c r="R2662" s="33">
        <f t="shared" si="926"/>
        <v>2</v>
      </c>
      <c r="S2662" s="33" t="str">
        <f t="shared" si="927"/>
        <v>147_2</v>
      </c>
      <c r="T2662" s="35" t="str">
        <f t="shared" si="928"/>
        <v>147AM</v>
      </c>
      <c r="U2662" s="35" t="str">
        <f t="shared" si="929"/>
        <v>147AMNS</v>
      </c>
      <c r="V2662" s="35" t="str">
        <f t="shared" si="923"/>
        <v>2N</v>
      </c>
      <c r="W2662" s="35" t="str">
        <f t="shared" si="916"/>
        <v>147AM2N121</v>
      </c>
      <c r="X2662" s="388">
        <f t="shared" si="917"/>
        <v>0</v>
      </c>
      <c r="Y2662" s="388">
        <f t="shared" si="918"/>
        <v>0</v>
      </c>
      <c r="Z2662" s="280" t="str">
        <f t="shared" si="909"/>
        <v/>
      </c>
      <c r="AA2662" s="280" t="str">
        <f t="shared" si="910"/>
        <v/>
      </c>
      <c r="AB2662" s="389" t="str">
        <f t="shared" si="919"/>
        <v/>
      </c>
      <c r="AC2662" s="389" t="str">
        <f t="shared" si="920"/>
        <v/>
      </c>
      <c r="AD2662" s="390" t="str">
        <f t="shared" si="911"/>
        <v/>
      </c>
      <c r="AE2662" s="282">
        <f t="shared" si="912"/>
        <v>0</v>
      </c>
      <c r="AF2662" s="359">
        <f t="shared" si="913"/>
        <v>0</v>
      </c>
      <c r="AG2662" s="280">
        <f t="shared" si="914"/>
        <v>3</v>
      </c>
      <c r="AH2662" s="280">
        <f t="shared" si="930"/>
        <v>1</v>
      </c>
      <c r="AI2662" s="280">
        <f>IF(ISBLANK(T2662),AI2661,IF(COUNTIF(T$2:T2662,T2662)&gt;1,AI2661,1+MAX(AI2661,0)))</f>
        <v>73</v>
      </c>
      <c r="AL2662" s="391" t="str">
        <f t="shared" si="921"/>
        <v/>
      </c>
      <c r="AM2662" s="391" t="str">
        <f t="shared" si="922"/>
        <v/>
      </c>
      <c r="AO2662" s="310" t="str">
        <f t="shared" si="915"/>
        <v/>
      </c>
      <c r="AP2662" s="310">
        <f>SUM(AO$1:AO2662)</f>
        <v>0</v>
      </c>
      <c r="AQ2662" s="310">
        <f>SUM(AK$2:AK2662)</f>
        <v>19</v>
      </c>
      <c r="AR2662" s="310">
        <f>COUNTA(AJ$2:AJ2662)</f>
        <v>19</v>
      </c>
      <c r="AS2662" s="312"/>
      <c r="AT2662" s="312"/>
      <c r="AU2662" s="312"/>
      <c r="AV2662" s="312"/>
      <c r="AW2662" s="312"/>
      <c r="AZ2662">
        <v>0</v>
      </c>
      <c r="BA2662">
        <v>0</v>
      </c>
    </row>
    <row r="2663" spans="1:53" x14ac:dyDescent="0.25">
      <c r="A2663">
        <v>147</v>
      </c>
      <c r="B2663" t="s">
        <v>65</v>
      </c>
      <c r="C2663" t="s">
        <v>985</v>
      </c>
      <c r="D2663"/>
      <c r="E2663">
        <v>1</v>
      </c>
      <c r="F2663">
        <v>2</v>
      </c>
      <c r="G2663">
        <v>2</v>
      </c>
      <c r="H2663">
        <v>2</v>
      </c>
      <c r="I2663">
        <v>1</v>
      </c>
      <c r="J2663">
        <v>0</v>
      </c>
      <c r="K2663">
        <v>0</v>
      </c>
      <c r="L2663">
        <v>2</v>
      </c>
      <c r="M2663"/>
      <c r="O2663" s="101">
        <f>IF(ISBLANK(C2663),O2662,IF(COUNTIF(C$2:C2663,C2663)&gt;1,O2662,1+MAX(O2662,0)))</f>
        <v>66</v>
      </c>
      <c r="P2663" s="45">
        <f t="shared" si="924"/>
        <v>39</v>
      </c>
      <c r="Q2663" s="33" t="str">
        <f t="shared" si="925"/>
        <v/>
      </c>
      <c r="R2663" s="33">
        <f t="shared" si="926"/>
        <v>2</v>
      </c>
      <c r="S2663" s="33" t="str">
        <f t="shared" si="927"/>
        <v>147_2</v>
      </c>
      <c r="T2663" s="35" t="str">
        <f t="shared" si="928"/>
        <v>147AM</v>
      </c>
      <c r="U2663" s="35" t="str">
        <f t="shared" si="929"/>
        <v>147AMNS</v>
      </c>
      <c r="V2663" s="35" t="str">
        <f t="shared" si="923"/>
        <v>2N</v>
      </c>
      <c r="W2663" s="35" t="str">
        <f t="shared" si="916"/>
        <v>147AM2N122</v>
      </c>
      <c r="X2663" s="388">
        <f t="shared" si="917"/>
        <v>0</v>
      </c>
      <c r="Y2663" s="388">
        <f t="shared" si="918"/>
        <v>2</v>
      </c>
      <c r="Z2663" s="280" t="str">
        <f t="shared" si="909"/>
        <v/>
      </c>
      <c r="AA2663" s="280" t="str">
        <f t="shared" si="910"/>
        <v/>
      </c>
      <c r="AB2663" s="389" t="str">
        <f t="shared" si="919"/>
        <v/>
      </c>
      <c r="AC2663" s="389" t="str">
        <f t="shared" si="920"/>
        <v/>
      </c>
      <c r="AD2663" s="390" t="str">
        <f t="shared" si="911"/>
        <v/>
      </c>
      <c r="AE2663" s="282">
        <f t="shared" si="912"/>
        <v>0</v>
      </c>
      <c r="AF2663" s="359">
        <f t="shared" si="913"/>
        <v>0</v>
      </c>
      <c r="AG2663" s="280">
        <f t="shared" si="914"/>
        <v>1</v>
      </c>
      <c r="AH2663" s="280">
        <f t="shared" si="930"/>
        <v>1</v>
      </c>
      <c r="AI2663" s="280">
        <f>IF(ISBLANK(T2663),AI2662,IF(COUNTIF(T$2:T2663,T2663)&gt;1,AI2662,1+MAX(AI2662,0)))</f>
        <v>73</v>
      </c>
      <c r="AL2663" s="391" t="str">
        <f t="shared" si="921"/>
        <v/>
      </c>
      <c r="AM2663" s="391" t="str">
        <f t="shared" si="922"/>
        <v/>
      </c>
      <c r="AO2663" s="310" t="str">
        <f t="shared" si="915"/>
        <v/>
      </c>
      <c r="AP2663" s="310">
        <f>SUM(AO$1:AO2663)</f>
        <v>0</v>
      </c>
      <c r="AQ2663" s="310">
        <f>SUM(AK$2:AK2663)</f>
        <v>19</v>
      </c>
      <c r="AR2663" s="310">
        <f>COUNTA(AJ$2:AJ2663)</f>
        <v>19</v>
      </c>
      <c r="AS2663" s="312"/>
      <c r="AT2663" s="312"/>
      <c r="AU2663" s="312"/>
      <c r="AV2663" s="312"/>
      <c r="AW2663" s="312"/>
      <c r="AZ2663">
        <v>0</v>
      </c>
      <c r="BA2663">
        <v>2</v>
      </c>
    </row>
    <row r="2664" spans="1:53" x14ac:dyDescent="0.25">
      <c r="A2664">
        <v>147</v>
      </c>
      <c r="B2664" t="s">
        <v>65</v>
      </c>
      <c r="C2664" t="s">
        <v>985</v>
      </c>
      <c r="D2664"/>
      <c r="E2664">
        <v>1</v>
      </c>
      <c r="F2664">
        <v>2</v>
      </c>
      <c r="G2664">
        <v>3</v>
      </c>
      <c r="H2664">
        <v>2</v>
      </c>
      <c r="I2664">
        <v>0</v>
      </c>
      <c r="J2664">
        <v>0</v>
      </c>
      <c r="K2664">
        <v>0</v>
      </c>
      <c r="L2664">
        <v>2</v>
      </c>
      <c r="M2664"/>
      <c r="O2664" s="101">
        <f>IF(ISBLANK(C2664),O2663,IF(COUNTIF(C$2:C2664,C2664)&gt;1,O2663,1+MAX(O2663,0)))</f>
        <v>66</v>
      </c>
      <c r="P2664" s="45">
        <f t="shared" si="924"/>
        <v>39</v>
      </c>
      <c r="Q2664" s="33" t="str">
        <f t="shared" si="925"/>
        <v/>
      </c>
      <c r="R2664" s="33">
        <f t="shared" si="926"/>
        <v>2</v>
      </c>
      <c r="S2664" s="33" t="str">
        <f t="shared" si="927"/>
        <v>147_2</v>
      </c>
      <c r="T2664" s="35" t="str">
        <f t="shared" si="928"/>
        <v>147AM</v>
      </c>
      <c r="U2664" s="35" t="str">
        <f t="shared" si="929"/>
        <v>147AMEW</v>
      </c>
      <c r="V2664" s="35" t="str">
        <f t="shared" si="923"/>
        <v>2N</v>
      </c>
      <c r="W2664" s="35" t="str">
        <f t="shared" si="916"/>
        <v>147AM2N123</v>
      </c>
      <c r="X2664" s="388">
        <f t="shared" si="917"/>
        <v>0</v>
      </c>
      <c r="Y2664" s="388">
        <f t="shared" si="918"/>
        <v>2</v>
      </c>
      <c r="Z2664" s="280" t="str">
        <f t="shared" si="909"/>
        <v/>
      </c>
      <c r="AA2664" s="280" t="str">
        <f t="shared" si="910"/>
        <v/>
      </c>
      <c r="AB2664" s="389" t="str">
        <f t="shared" si="919"/>
        <v/>
      </c>
      <c r="AC2664" s="389" t="str">
        <f t="shared" si="920"/>
        <v/>
      </c>
      <c r="AD2664" s="390" t="str">
        <f t="shared" si="911"/>
        <v/>
      </c>
      <c r="AE2664" s="282">
        <f t="shared" si="912"/>
        <v>0</v>
      </c>
      <c r="AF2664" s="359">
        <f t="shared" si="913"/>
        <v>0</v>
      </c>
      <c r="AG2664" s="280">
        <f t="shared" si="914"/>
        <v>0</v>
      </c>
      <c r="AH2664" s="280">
        <f t="shared" si="930"/>
        <v>0</v>
      </c>
      <c r="AI2664" s="280">
        <f>IF(ISBLANK(T2664),AI2663,IF(COUNTIF(T$2:T2664,T2664)&gt;1,AI2663,1+MAX(AI2663,0)))</f>
        <v>73</v>
      </c>
      <c r="AL2664" s="391" t="str">
        <f t="shared" si="921"/>
        <v/>
      </c>
      <c r="AM2664" s="391" t="str">
        <f t="shared" si="922"/>
        <v/>
      </c>
      <c r="AO2664" s="310" t="str">
        <f t="shared" si="915"/>
        <v/>
      </c>
      <c r="AP2664" s="310">
        <f>SUM(AO$1:AO2664)</f>
        <v>0</v>
      </c>
      <c r="AQ2664" s="310">
        <f>SUM(AK$2:AK2664)</f>
        <v>19</v>
      </c>
      <c r="AR2664" s="310">
        <f>COUNTA(AJ$2:AJ2664)</f>
        <v>19</v>
      </c>
      <c r="AS2664" s="312"/>
      <c r="AT2664" s="312"/>
      <c r="AU2664" s="312"/>
      <c r="AV2664" s="312"/>
      <c r="AW2664" s="312"/>
      <c r="AZ2664">
        <v>0</v>
      </c>
      <c r="BA2664">
        <v>2</v>
      </c>
    </row>
    <row r="2665" spans="1:53" x14ac:dyDescent="0.25">
      <c r="A2665">
        <v>147</v>
      </c>
      <c r="B2665" t="s">
        <v>65</v>
      </c>
      <c r="C2665" t="s">
        <v>985</v>
      </c>
      <c r="D2665"/>
      <c r="E2665">
        <v>1</v>
      </c>
      <c r="F2665">
        <v>2</v>
      </c>
      <c r="G2665">
        <v>4</v>
      </c>
      <c r="H2665">
        <v>1</v>
      </c>
      <c r="I2665">
        <v>0</v>
      </c>
      <c r="J2665">
        <v>1</v>
      </c>
      <c r="K2665">
        <v>0</v>
      </c>
      <c r="L2665">
        <v>1</v>
      </c>
      <c r="M2665"/>
      <c r="O2665" s="101">
        <f>IF(ISBLANK(C2665),O2664,IF(COUNTIF(C$2:C2665,C2665)&gt;1,O2664,1+MAX(O2664,0)))</f>
        <v>66</v>
      </c>
      <c r="P2665" s="45">
        <f t="shared" si="924"/>
        <v>39</v>
      </c>
      <c r="Q2665" s="33" t="str">
        <f t="shared" si="925"/>
        <v/>
      </c>
      <c r="R2665" s="33">
        <f t="shared" si="926"/>
        <v>2</v>
      </c>
      <c r="S2665" s="33" t="str">
        <f t="shared" si="927"/>
        <v>147_2</v>
      </c>
      <c r="T2665" s="35" t="str">
        <f t="shared" si="928"/>
        <v>147AM</v>
      </c>
      <c r="U2665" s="35" t="str">
        <f t="shared" si="929"/>
        <v>147AMEW</v>
      </c>
      <c r="V2665" s="35" t="str">
        <f t="shared" si="923"/>
        <v>2N</v>
      </c>
      <c r="W2665" s="35" t="str">
        <f t="shared" si="916"/>
        <v>147AM2N124</v>
      </c>
      <c r="X2665" s="388">
        <f t="shared" si="917"/>
        <v>0</v>
      </c>
      <c r="Y2665" s="388">
        <f t="shared" si="918"/>
        <v>1</v>
      </c>
      <c r="Z2665" s="280" t="str">
        <f t="shared" si="909"/>
        <v/>
      </c>
      <c r="AA2665" s="280" t="str">
        <f t="shared" si="910"/>
        <v/>
      </c>
      <c r="AB2665" s="389" t="str">
        <f t="shared" si="919"/>
        <v/>
      </c>
      <c r="AC2665" s="389" t="str">
        <f t="shared" si="920"/>
        <v/>
      </c>
      <c r="AD2665" s="390" t="str">
        <f t="shared" si="911"/>
        <v/>
      </c>
      <c r="AE2665" s="282">
        <f t="shared" si="912"/>
        <v>0</v>
      </c>
      <c r="AF2665" s="359">
        <f t="shared" si="913"/>
        <v>0</v>
      </c>
      <c r="AG2665" s="280">
        <f t="shared" si="914"/>
        <v>0</v>
      </c>
      <c r="AH2665" s="280">
        <f t="shared" si="930"/>
        <v>0</v>
      </c>
      <c r="AI2665" s="280">
        <f>IF(ISBLANK(T2665),AI2664,IF(COUNTIF(T$2:T2665,T2665)&gt;1,AI2664,1+MAX(AI2664,0)))</f>
        <v>73</v>
      </c>
      <c r="AL2665" s="391" t="str">
        <f t="shared" si="921"/>
        <v/>
      </c>
      <c r="AM2665" s="391" t="str">
        <f t="shared" si="922"/>
        <v/>
      </c>
      <c r="AO2665" s="310" t="str">
        <f t="shared" si="915"/>
        <v/>
      </c>
      <c r="AP2665" s="310">
        <f>SUM(AO$1:AO2665)</f>
        <v>0</v>
      </c>
      <c r="AQ2665" s="310">
        <f>SUM(AK$2:AK2665)</f>
        <v>19</v>
      </c>
      <c r="AR2665" s="310">
        <f>COUNTA(AJ$2:AJ2665)</f>
        <v>19</v>
      </c>
      <c r="AS2665" s="312"/>
      <c r="AT2665" s="312"/>
      <c r="AU2665" s="312"/>
      <c r="AV2665" s="312"/>
      <c r="AW2665" s="312"/>
      <c r="AZ2665">
        <v>0</v>
      </c>
      <c r="BA2665">
        <v>1</v>
      </c>
    </row>
    <row r="2666" spans="1:53" x14ac:dyDescent="0.25">
      <c r="A2666">
        <v>147</v>
      </c>
      <c r="B2666" t="s">
        <v>65</v>
      </c>
      <c r="C2666" t="s">
        <v>985</v>
      </c>
      <c r="D2666"/>
      <c r="E2666">
        <v>1</v>
      </c>
      <c r="F2666">
        <v>3</v>
      </c>
      <c r="G2666">
        <v>1</v>
      </c>
      <c r="H2666">
        <v>0</v>
      </c>
      <c r="I2666">
        <v>0</v>
      </c>
      <c r="J2666">
        <v>0</v>
      </c>
      <c r="K2666">
        <v>0</v>
      </c>
      <c r="L2666">
        <v>0</v>
      </c>
      <c r="M2666"/>
      <c r="O2666" s="101">
        <f>IF(ISBLANK(C2666),O2665,IF(COUNTIF(C$2:C2666,C2666)&gt;1,O2665,1+MAX(O2665,0)))</f>
        <v>66</v>
      </c>
      <c r="P2666" s="45">
        <f t="shared" si="924"/>
        <v>39</v>
      </c>
      <c r="Q2666" s="33" t="str">
        <f t="shared" si="925"/>
        <v/>
      </c>
      <c r="R2666" s="33">
        <f t="shared" si="926"/>
        <v>3</v>
      </c>
      <c r="S2666" s="33" t="str">
        <f t="shared" si="927"/>
        <v>147_3</v>
      </c>
      <c r="T2666" s="35" t="str">
        <f t="shared" si="928"/>
        <v>147AM</v>
      </c>
      <c r="U2666" s="35" t="str">
        <f t="shared" si="929"/>
        <v>147AMNS</v>
      </c>
      <c r="V2666" s="35" t="str">
        <f t="shared" si="923"/>
        <v>2N</v>
      </c>
      <c r="W2666" s="35" t="str">
        <f t="shared" si="916"/>
        <v>147AM2N131</v>
      </c>
      <c r="X2666" s="388">
        <f t="shared" si="917"/>
        <v>0</v>
      </c>
      <c r="Y2666" s="388">
        <f t="shared" si="918"/>
        <v>0</v>
      </c>
      <c r="Z2666" s="280" t="str">
        <f t="shared" si="909"/>
        <v/>
      </c>
      <c r="AA2666" s="280" t="str">
        <f t="shared" si="910"/>
        <v/>
      </c>
      <c r="AB2666" s="389" t="str">
        <f t="shared" si="919"/>
        <v/>
      </c>
      <c r="AC2666" s="389" t="str">
        <f t="shared" si="920"/>
        <v/>
      </c>
      <c r="AD2666" s="390" t="str">
        <f t="shared" si="911"/>
        <v/>
      </c>
      <c r="AE2666" s="282">
        <f t="shared" si="912"/>
        <v>0</v>
      </c>
      <c r="AF2666" s="359">
        <f t="shared" si="913"/>
        <v>0</v>
      </c>
      <c r="AG2666" s="280">
        <f t="shared" si="914"/>
        <v>3</v>
      </c>
      <c r="AH2666" s="280">
        <f t="shared" si="930"/>
        <v>1</v>
      </c>
      <c r="AI2666" s="280">
        <f>IF(ISBLANK(T2666),AI2665,IF(COUNTIF(T$2:T2666,T2666)&gt;1,AI2665,1+MAX(AI2665,0)))</f>
        <v>73</v>
      </c>
      <c r="AL2666" s="391" t="str">
        <f t="shared" si="921"/>
        <v/>
      </c>
      <c r="AM2666" s="391" t="str">
        <f t="shared" si="922"/>
        <v/>
      </c>
      <c r="AO2666" s="310" t="str">
        <f t="shared" si="915"/>
        <v/>
      </c>
      <c r="AP2666" s="310">
        <f>SUM(AO$1:AO2666)</f>
        <v>0</v>
      </c>
      <c r="AQ2666" s="310">
        <f>SUM(AK$2:AK2666)</f>
        <v>19</v>
      </c>
      <c r="AR2666" s="310">
        <f>COUNTA(AJ$2:AJ2666)</f>
        <v>19</v>
      </c>
      <c r="AS2666" s="312"/>
      <c r="AT2666" s="312"/>
      <c r="AU2666" s="312"/>
      <c r="AV2666" s="312"/>
      <c r="AW2666" s="312"/>
      <c r="AZ2666">
        <v>0</v>
      </c>
      <c r="BA2666">
        <v>0</v>
      </c>
    </row>
    <row r="2667" spans="1:53" x14ac:dyDescent="0.25">
      <c r="A2667">
        <v>147</v>
      </c>
      <c r="B2667" t="s">
        <v>65</v>
      </c>
      <c r="C2667" t="s">
        <v>985</v>
      </c>
      <c r="D2667"/>
      <c r="E2667">
        <v>1</v>
      </c>
      <c r="F2667">
        <v>3</v>
      </c>
      <c r="G2667">
        <v>2</v>
      </c>
      <c r="H2667">
        <v>0</v>
      </c>
      <c r="I2667">
        <v>0</v>
      </c>
      <c r="J2667">
        <v>0</v>
      </c>
      <c r="K2667">
        <v>0</v>
      </c>
      <c r="L2667">
        <v>0</v>
      </c>
      <c r="M2667"/>
      <c r="O2667" s="101">
        <f>IF(ISBLANK(C2667),O2666,IF(COUNTIF(C$2:C2667,C2667)&gt;1,O2666,1+MAX(O2666,0)))</f>
        <v>66</v>
      </c>
      <c r="P2667" s="45">
        <f t="shared" si="924"/>
        <v>39</v>
      </c>
      <c r="Q2667" s="33" t="str">
        <f t="shared" si="925"/>
        <v/>
      </c>
      <c r="R2667" s="33">
        <f t="shared" si="926"/>
        <v>3</v>
      </c>
      <c r="S2667" s="33" t="str">
        <f t="shared" si="927"/>
        <v>147_3</v>
      </c>
      <c r="T2667" s="35" t="str">
        <f t="shared" si="928"/>
        <v>147AM</v>
      </c>
      <c r="U2667" s="35" t="str">
        <f t="shared" si="929"/>
        <v>147AMNS</v>
      </c>
      <c r="V2667" s="35" t="str">
        <f t="shared" si="923"/>
        <v>2N</v>
      </c>
      <c r="W2667" s="35" t="str">
        <f t="shared" si="916"/>
        <v>147AM2N132</v>
      </c>
      <c r="X2667" s="388">
        <f t="shared" si="917"/>
        <v>0</v>
      </c>
      <c r="Y2667" s="388">
        <f t="shared" si="918"/>
        <v>0</v>
      </c>
      <c r="Z2667" s="280" t="str">
        <f t="shared" si="909"/>
        <v/>
      </c>
      <c r="AA2667" s="280" t="str">
        <f t="shared" si="910"/>
        <v/>
      </c>
      <c r="AB2667" s="389" t="str">
        <f t="shared" si="919"/>
        <v/>
      </c>
      <c r="AC2667" s="389" t="str">
        <f t="shared" si="920"/>
        <v/>
      </c>
      <c r="AD2667" s="390" t="str">
        <f t="shared" si="911"/>
        <v/>
      </c>
      <c r="AE2667" s="282">
        <f t="shared" si="912"/>
        <v>0</v>
      </c>
      <c r="AF2667" s="359">
        <f t="shared" si="913"/>
        <v>0</v>
      </c>
      <c r="AG2667" s="280">
        <f t="shared" si="914"/>
        <v>1</v>
      </c>
      <c r="AH2667" s="280">
        <f t="shared" si="930"/>
        <v>1</v>
      </c>
      <c r="AI2667" s="280">
        <f>IF(ISBLANK(T2667),AI2666,IF(COUNTIF(T$2:T2667,T2667)&gt;1,AI2666,1+MAX(AI2666,0)))</f>
        <v>73</v>
      </c>
      <c r="AL2667" s="391" t="str">
        <f t="shared" si="921"/>
        <v/>
      </c>
      <c r="AM2667" s="391" t="str">
        <f t="shared" si="922"/>
        <v/>
      </c>
      <c r="AO2667" s="310" t="str">
        <f t="shared" si="915"/>
        <v/>
      </c>
      <c r="AP2667" s="310">
        <f>SUM(AO$1:AO2667)</f>
        <v>0</v>
      </c>
      <c r="AQ2667" s="310">
        <f>SUM(AK$2:AK2667)</f>
        <v>19</v>
      </c>
      <c r="AR2667" s="310">
        <f>COUNTA(AJ$2:AJ2667)</f>
        <v>19</v>
      </c>
      <c r="AS2667" s="312"/>
      <c r="AT2667" s="312"/>
      <c r="AU2667" s="312"/>
      <c r="AV2667" s="312"/>
      <c r="AW2667" s="312"/>
      <c r="AZ2667">
        <v>0</v>
      </c>
      <c r="BA2667">
        <v>0</v>
      </c>
    </row>
    <row r="2668" spans="1:53" x14ac:dyDescent="0.25">
      <c r="A2668">
        <v>147</v>
      </c>
      <c r="B2668" t="s">
        <v>65</v>
      </c>
      <c r="C2668" t="s">
        <v>985</v>
      </c>
      <c r="D2668"/>
      <c r="E2668">
        <v>1</v>
      </c>
      <c r="F2668">
        <v>3</v>
      </c>
      <c r="G2668">
        <v>3</v>
      </c>
      <c r="H2668">
        <v>1</v>
      </c>
      <c r="I2668">
        <v>0</v>
      </c>
      <c r="J2668">
        <v>0</v>
      </c>
      <c r="K2668">
        <v>0</v>
      </c>
      <c r="L2668">
        <v>1</v>
      </c>
      <c r="M2668"/>
      <c r="O2668" s="101">
        <f>IF(ISBLANK(C2668),O2667,IF(COUNTIF(C$2:C2668,C2668)&gt;1,O2667,1+MAX(O2667,0)))</f>
        <v>66</v>
      </c>
      <c r="P2668" s="45">
        <f t="shared" si="924"/>
        <v>39</v>
      </c>
      <c r="Q2668" s="33" t="str">
        <f t="shared" si="925"/>
        <v/>
      </c>
      <c r="R2668" s="33">
        <f t="shared" si="926"/>
        <v>3</v>
      </c>
      <c r="S2668" s="33" t="str">
        <f t="shared" si="927"/>
        <v>147_3</v>
      </c>
      <c r="T2668" s="35" t="str">
        <f t="shared" si="928"/>
        <v>147AM</v>
      </c>
      <c r="U2668" s="35" t="str">
        <f t="shared" si="929"/>
        <v>147AMEW</v>
      </c>
      <c r="V2668" s="35" t="str">
        <f t="shared" si="923"/>
        <v>2N</v>
      </c>
      <c r="W2668" s="35" t="str">
        <f t="shared" si="916"/>
        <v>147AM2N133</v>
      </c>
      <c r="X2668" s="388">
        <f t="shared" si="917"/>
        <v>0</v>
      </c>
      <c r="Y2668" s="388">
        <f t="shared" si="918"/>
        <v>1</v>
      </c>
      <c r="Z2668" s="280" t="str">
        <f t="shared" si="909"/>
        <v/>
      </c>
      <c r="AA2668" s="280" t="str">
        <f t="shared" si="910"/>
        <v/>
      </c>
      <c r="AB2668" s="389" t="str">
        <f t="shared" si="919"/>
        <v/>
      </c>
      <c r="AC2668" s="389" t="str">
        <f t="shared" si="920"/>
        <v/>
      </c>
      <c r="AD2668" s="390" t="str">
        <f t="shared" si="911"/>
        <v/>
      </c>
      <c r="AE2668" s="282">
        <f t="shared" si="912"/>
        <v>0</v>
      </c>
      <c r="AF2668" s="359">
        <f t="shared" si="913"/>
        <v>0</v>
      </c>
      <c r="AG2668" s="280">
        <f t="shared" si="914"/>
        <v>0</v>
      </c>
      <c r="AH2668" s="280">
        <f t="shared" si="930"/>
        <v>0</v>
      </c>
      <c r="AI2668" s="280">
        <f>IF(ISBLANK(T2668),AI2667,IF(COUNTIF(T$2:T2668,T2668)&gt;1,AI2667,1+MAX(AI2667,0)))</f>
        <v>73</v>
      </c>
      <c r="AL2668" s="391" t="str">
        <f t="shared" si="921"/>
        <v/>
      </c>
      <c r="AM2668" s="391" t="str">
        <f t="shared" si="922"/>
        <v/>
      </c>
      <c r="AO2668" s="310" t="str">
        <f t="shared" si="915"/>
        <v/>
      </c>
      <c r="AP2668" s="310">
        <f>SUM(AO$1:AO2668)</f>
        <v>0</v>
      </c>
      <c r="AQ2668" s="310">
        <f>SUM(AK$2:AK2668)</f>
        <v>19</v>
      </c>
      <c r="AR2668" s="310">
        <f>COUNTA(AJ$2:AJ2668)</f>
        <v>19</v>
      </c>
      <c r="AS2668" s="312"/>
      <c r="AT2668" s="312"/>
      <c r="AU2668" s="312"/>
      <c r="AV2668" s="312"/>
      <c r="AW2668" s="312"/>
      <c r="AZ2668">
        <v>0</v>
      </c>
      <c r="BA2668">
        <v>1</v>
      </c>
    </row>
    <row r="2669" spans="1:53" x14ac:dyDescent="0.25">
      <c r="A2669">
        <v>147</v>
      </c>
      <c r="B2669" t="s">
        <v>65</v>
      </c>
      <c r="C2669" t="s">
        <v>985</v>
      </c>
      <c r="D2669"/>
      <c r="E2669">
        <v>1</v>
      </c>
      <c r="F2669">
        <v>3</v>
      </c>
      <c r="G2669">
        <v>4</v>
      </c>
      <c r="H2669">
        <v>2</v>
      </c>
      <c r="I2669">
        <v>1</v>
      </c>
      <c r="J2669">
        <v>0</v>
      </c>
      <c r="K2669">
        <v>0</v>
      </c>
      <c r="L2669">
        <v>2</v>
      </c>
      <c r="M2669"/>
      <c r="O2669" s="101">
        <f>IF(ISBLANK(C2669),O2668,IF(COUNTIF(C$2:C2669,C2669)&gt;1,O2668,1+MAX(O2668,0)))</f>
        <v>66</v>
      </c>
      <c r="P2669" s="45">
        <f t="shared" si="924"/>
        <v>39</v>
      </c>
      <c r="Q2669" s="33" t="str">
        <f t="shared" si="925"/>
        <v/>
      </c>
      <c r="R2669" s="33">
        <f t="shared" si="926"/>
        <v>3</v>
      </c>
      <c r="S2669" s="33" t="str">
        <f t="shared" si="927"/>
        <v>147_3</v>
      </c>
      <c r="T2669" s="35" t="str">
        <f t="shared" si="928"/>
        <v>147AM</v>
      </c>
      <c r="U2669" s="35" t="str">
        <f t="shared" si="929"/>
        <v>147AMEW</v>
      </c>
      <c r="V2669" s="35" t="str">
        <f t="shared" si="923"/>
        <v>2N</v>
      </c>
      <c r="W2669" s="35" t="str">
        <f t="shared" si="916"/>
        <v>147AM2N134</v>
      </c>
      <c r="X2669" s="388">
        <f t="shared" si="917"/>
        <v>0</v>
      </c>
      <c r="Y2669" s="388">
        <f t="shared" si="918"/>
        <v>2</v>
      </c>
      <c r="Z2669" s="280" t="str">
        <f t="shared" si="909"/>
        <v/>
      </c>
      <c r="AA2669" s="280" t="str">
        <f t="shared" si="910"/>
        <v/>
      </c>
      <c r="AB2669" s="389" t="str">
        <f t="shared" si="919"/>
        <v/>
      </c>
      <c r="AC2669" s="389" t="str">
        <f t="shared" si="920"/>
        <v/>
      </c>
      <c r="AD2669" s="390" t="str">
        <f t="shared" si="911"/>
        <v/>
      </c>
      <c r="AE2669" s="282">
        <f t="shared" si="912"/>
        <v>0</v>
      </c>
      <c r="AF2669" s="359">
        <f t="shared" si="913"/>
        <v>0</v>
      </c>
      <c r="AG2669" s="280">
        <f t="shared" si="914"/>
        <v>0</v>
      </c>
      <c r="AH2669" s="280">
        <f t="shared" si="930"/>
        <v>0</v>
      </c>
      <c r="AI2669" s="280">
        <f>IF(ISBLANK(T2669),AI2668,IF(COUNTIF(T$2:T2669,T2669)&gt;1,AI2668,1+MAX(AI2668,0)))</f>
        <v>73</v>
      </c>
      <c r="AL2669" s="391" t="str">
        <f t="shared" si="921"/>
        <v/>
      </c>
      <c r="AM2669" s="391" t="str">
        <f t="shared" si="922"/>
        <v/>
      </c>
      <c r="AO2669" s="310" t="str">
        <f t="shared" si="915"/>
        <v/>
      </c>
      <c r="AP2669" s="310">
        <f>SUM(AO$1:AO2669)</f>
        <v>0</v>
      </c>
      <c r="AQ2669" s="310">
        <f>SUM(AK$2:AK2669)</f>
        <v>19</v>
      </c>
      <c r="AR2669" s="310">
        <f>COUNTA(AJ$2:AJ2669)</f>
        <v>19</v>
      </c>
      <c r="AS2669" s="312"/>
      <c r="AT2669" s="312"/>
      <c r="AU2669" s="312"/>
      <c r="AV2669" s="312"/>
      <c r="AW2669" s="312"/>
      <c r="AZ2669">
        <v>0</v>
      </c>
      <c r="BA2669">
        <v>2</v>
      </c>
    </row>
    <row r="2670" spans="1:53" x14ac:dyDescent="0.25">
      <c r="A2670">
        <v>147</v>
      </c>
      <c r="B2670" t="s">
        <v>65</v>
      </c>
      <c r="C2670" t="s">
        <v>985</v>
      </c>
      <c r="D2670"/>
      <c r="E2670">
        <v>1</v>
      </c>
      <c r="F2670">
        <v>4</v>
      </c>
      <c r="G2670">
        <v>1</v>
      </c>
      <c r="H2670">
        <v>0</v>
      </c>
      <c r="I2670">
        <v>0</v>
      </c>
      <c r="J2670">
        <v>0</v>
      </c>
      <c r="K2670">
        <v>0</v>
      </c>
      <c r="L2670">
        <v>0</v>
      </c>
      <c r="M2670"/>
      <c r="O2670" s="101">
        <f>IF(ISBLANK(C2670),O2669,IF(COUNTIF(C$2:C2670,C2670)&gt;1,O2669,1+MAX(O2669,0)))</f>
        <v>66</v>
      </c>
      <c r="P2670" s="45">
        <f t="shared" si="924"/>
        <v>39</v>
      </c>
      <c r="Q2670" s="33" t="str">
        <f t="shared" si="925"/>
        <v/>
      </c>
      <c r="R2670" s="33">
        <f t="shared" si="926"/>
        <v>4</v>
      </c>
      <c r="S2670" s="33" t="str">
        <f t="shared" si="927"/>
        <v>147_4</v>
      </c>
      <c r="T2670" s="35" t="str">
        <f t="shared" si="928"/>
        <v>147AM</v>
      </c>
      <c r="U2670" s="35" t="str">
        <f t="shared" si="929"/>
        <v>147AMNS</v>
      </c>
      <c r="V2670" s="35" t="str">
        <f t="shared" si="923"/>
        <v>2N</v>
      </c>
      <c r="W2670" s="35" t="str">
        <f t="shared" si="916"/>
        <v>147AM2N141</v>
      </c>
      <c r="X2670" s="388">
        <f t="shared" si="917"/>
        <v>0</v>
      </c>
      <c r="Y2670" s="388">
        <f t="shared" si="918"/>
        <v>0</v>
      </c>
      <c r="Z2670" s="280" t="str">
        <f t="shared" si="909"/>
        <v/>
      </c>
      <c r="AA2670" s="280" t="str">
        <f t="shared" si="910"/>
        <v/>
      </c>
      <c r="AB2670" s="389" t="str">
        <f t="shared" si="919"/>
        <v/>
      </c>
      <c r="AC2670" s="389" t="str">
        <f t="shared" si="920"/>
        <v/>
      </c>
      <c r="AD2670" s="390" t="str">
        <f t="shared" si="911"/>
        <v/>
      </c>
      <c r="AE2670" s="282">
        <f t="shared" si="912"/>
        <v>0</v>
      </c>
      <c r="AF2670" s="359">
        <f t="shared" si="913"/>
        <v>0</v>
      </c>
      <c r="AG2670" s="280">
        <f t="shared" si="914"/>
        <v>3</v>
      </c>
      <c r="AH2670" s="280">
        <f t="shared" si="930"/>
        <v>1</v>
      </c>
      <c r="AI2670" s="280">
        <f>IF(ISBLANK(T2670),AI2669,IF(COUNTIF(T$2:T2670,T2670)&gt;1,AI2669,1+MAX(AI2669,0)))</f>
        <v>73</v>
      </c>
      <c r="AL2670" s="391" t="str">
        <f t="shared" si="921"/>
        <v/>
      </c>
      <c r="AM2670" s="391" t="str">
        <f t="shared" si="922"/>
        <v/>
      </c>
      <c r="AO2670" s="310" t="str">
        <f t="shared" si="915"/>
        <v/>
      </c>
      <c r="AP2670" s="310">
        <f>SUM(AO$1:AO2670)</f>
        <v>0</v>
      </c>
      <c r="AQ2670" s="310">
        <f>SUM(AK$2:AK2670)</f>
        <v>19</v>
      </c>
      <c r="AR2670" s="310">
        <f>COUNTA(AJ$2:AJ2670)</f>
        <v>19</v>
      </c>
      <c r="AS2670" s="312"/>
      <c r="AT2670" s="312"/>
      <c r="AU2670" s="312"/>
      <c r="AV2670" s="312"/>
      <c r="AW2670" s="312"/>
      <c r="AZ2670">
        <v>0</v>
      </c>
      <c r="BA2670">
        <v>0</v>
      </c>
    </row>
    <row r="2671" spans="1:53" x14ac:dyDescent="0.25">
      <c r="A2671">
        <v>147</v>
      </c>
      <c r="B2671" t="s">
        <v>65</v>
      </c>
      <c r="C2671" t="s">
        <v>985</v>
      </c>
      <c r="D2671"/>
      <c r="E2671">
        <v>1</v>
      </c>
      <c r="F2671">
        <v>4</v>
      </c>
      <c r="G2671">
        <v>2</v>
      </c>
      <c r="H2671">
        <v>1</v>
      </c>
      <c r="I2671">
        <v>0</v>
      </c>
      <c r="J2671">
        <v>0</v>
      </c>
      <c r="K2671">
        <v>0</v>
      </c>
      <c r="L2671">
        <v>1</v>
      </c>
      <c r="M2671"/>
      <c r="O2671" s="101">
        <f>IF(ISBLANK(C2671),O2670,IF(COUNTIF(C$2:C2671,C2671)&gt;1,O2670,1+MAX(O2670,0)))</f>
        <v>66</v>
      </c>
      <c r="P2671" s="45">
        <f t="shared" si="924"/>
        <v>39</v>
      </c>
      <c r="Q2671" s="33" t="str">
        <f t="shared" si="925"/>
        <v/>
      </c>
      <c r="R2671" s="33">
        <f t="shared" si="926"/>
        <v>4</v>
      </c>
      <c r="S2671" s="33" t="str">
        <f t="shared" si="927"/>
        <v>147_4</v>
      </c>
      <c r="T2671" s="35" t="str">
        <f t="shared" si="928"/>
        <v>147AM</v>
      </c>
      <c r="U2671" s="35" t="str">
        <f t="shared" si="929"/>
        <v>147AMNS</v>
      </c>
      <c r="V2671" s="35" t="str">
        <f t="shared" si="923"/>
        <v>2N</v>
      </c>
      <c r="W2671" s="35" t="str">
        <f t="shared" si="916"/>
        <v>147AM2N142</v>
      </c>
      <c r="X2671" s="388">
        <f t="shared" si="917"/>
        <v>0</v>
      </c>
      <c r="Y2671" s="388">
        <f t="shared" si="918"/>
        <v>1</v>
      </c>
      <c r="Z2671" s="280" t="str">
        <f t="shared" si="909"/>
        <v/>
      </c>
      <c r="AA2671" s="280" t="str">
        <f t="shared" si="910"/>
        <v/>
      </c>
      <c r="AB2671" s="389" t="str">
        <f t="shared" si="919"/>
        <v/>
      </c>
      <c r="AC2671" s="389" t="str">
        <f t="shared" si="920"/>
        <v/>
      </c>
      <c r="AD2671" s="390" t="str">
        <f t="shared" si="911"/>
        <v/>
      </c>
      <c r="AE2671" s="282">
        <f t="shared" si="912"/>
        <v>0</v>
      </c>
      <c r="AF2671" s="359">
        <f t="shared" si="913"/>
        <v>0</v>
      </c>
      <c r="AG2671" s="280">
        <f t="shared" si="914"/>
        <v>1</v>
      </c>
      <c r="AH2671" s="280">
        <f t="shared" si="930"/>
        <v>1</v>
      </c>
      <c r="AI2671" s="280">
        <f>IF(ISBLANK(T2671),AI2670,IF(COUNTIF(T$2:T2671,T2671)&gt;1,AI2670,1+MAX(AI2670,0)))</f>
        <v>73</v>
      </c>
      <c r="AL2671" s="391" t="str">
        <f t="shared" si="921"/>
        <v/>
      </c>
      <c r="AM2671" s="391" t="str">
        <f t="shared" si="922"/>
        <v/>
      </c>
      <c r="AO2671" s="310" t="str">
        <f t="shared" si="915"/>
        <v/>
      </c>
      <c r="AP2671" s="310">
        <f>SUM(AO$1:AO2671)</f>
        <v>0</v>
      </c>
      <c r="AQ2671" s="310">
        <f>SUM(AK$2:AK2671)</f>
        <v>19</v>
      </c>
      <c r="AR2671" s="310">
        <f>COUNTA(AJ$2:AJ2671)</f>
        <v>19</v>
      </c>
      <c r="AS2671" s="312"/>
      <c r="AT2671" s="312"/>
      <c r="AU2671" s="312"/>
      <c r="AV2671" s="312"/>
      <c r="AW2671" s="312"/>
      <c r="AZ2671">
        <v>0</v>
      </c>
      <c r="BA2671">
        <v>1</v>
      </c>
    </row>
    <row r="2672" spans="1:53" x14ac:dyDescent="0.25">
      <c r="A2672">
        <v>147</v>
      </c>
      <c r="B2672" t="s">
        <v>65</v>
      </c>
      <c r="C2672" t="s">
        <v>985</v>
      </c>
      <c r="D2672"/>
      <c r="E2672">
        <v>1</v>
      </c>
      <c r="F2672">
        <v>4</v>
      </c>
      <c r="G2672">
        <v>3</v>
      </c>
      <c r="H2672">
        <v>2</v>
      </c>
      <c r="I2672">
        <v>1</v>
      </c>
      <c r="J2672">
        <v>1</v>
      </c>
      <c r="K2672">
        <v>1</v>
      </c>
      <c r="L2672">
        <v>2</v>
      </c>
      <c r="M2672"/>
      <c r="O2672" s="101">
        <f>IF(ISBLANK(C2672),O2671,IF(COUNTIF(C$2:C2672,C2672)&gt;1,O2671,1+MAX(O2671,0)))</f>
        <v>66</v>
      </c>
      <c r="P2672" s="45">
        <f t="shared" si="924"/>
        <v>39</v>
      </c>
      <c r="Q2672" s="33" t="str">
        <f t="shared" si="925"/>
        <v/>
      </c>
      <c r="R2672" s="33">
        <f t="shared" si="926"/>
        <v>4</v>
      </c>
      <c r="S2672" s="33" t="str">
        <f t="shared" si="927"/>
        <v>147_4</v>
      </c>
      <c r="T2672" s="35" t="str">
        <f t="shared" si="928"/>
        <v>147AM</v>
      </c>
      <c r="U2672" s="35" t="str">
        <f t="shared" si="929"/>
        <v>147AMEW</v>
      </c>
      <c r="V2672" s="35" t="str">
        <f t="shared" si="923"/>
        <v>2N</v>
      </c>
      <c r="W2672" s="35" t="str">
        <f t="shared" si="916"/>
        <v>147AM2N143</v>
      </c>
      <c r="X2672" s="388">
        <f t="shared" si="917"/>
        <v>1</v>
      </c>
      <c r="Y2672" s="388">
        <f t="shared" si="918"/>
        <v>2</v>
      </c>
      <c r="Z2672" s="280" t="str">
        <f t="shared" si="909"/>
        <v/>
      </c>
      <c r="AA2672" s="280" t="str">
        <f t="shared" si="910"/>
        <v/>
      </c>
      <c r="AB2672" s="389" t="str">
        <f t="shared" si="919"/>
        <v/>
      </c>
      <c r="AC2672" s="389" t="str">
        <f t="shared" si="920"/>
        <v/>
      </c>
      <c r="AD2672" s="390" t="str">
        <f t="shared" si="911"/>
        <v/>
      </c>
      <c r="AE2672" s="282">
        <f t="shared" si="912"/>
        <v>0</v>
      </c>
      <c r="AF2672" s="359">
        <f t="shared" si="913"/>
        <v>0</v>
      </c>
      <c r="AG2672" s="280">
        <f t="shared" si="914"/>
        <v>0</v>
      </c>
      <c r="AH2672" s="280">
        <f t="shared" si="930"/>
        <v>0</v>
      </c>
      <c r="AI2672" s="280">
        <f>IF(ISBLANK(T2672),AI2671,IF(COUNTIF(T$2:T2672,T2672)&gt;1,AI2671,1+MAX(AI2671,0)))</f>
        <v>73</v>
      </c>
      <c r="AL2672" s="391" t="str">
        <f t="shared" si="921"/>
        <v/>
      </c>
      <c r="AM2672" s="391" t="str">
        <f t="shared" si="922"/>
        <v/>
      </c>
      <c r="AO2672" s="310" t="str">
        <f t="shared" si="915"/>
        <v/>
      </c>
      <c r="AP2672" s="310">
        <f>SUM(AO$1:AO2672)</f>
        <v>0</v>
      </c>
      <c r="AQ2672" s="310">
        <f>SUM(AK$2:AK2672)</f>
        <v>19</v>
      </c>
      <c r="AR2672" s="310">
        <f>COUNTA(AJ$2:AJ2672)</f>
        <v>19</v>
      </c>
      <c r="AS2672" s="312"/>
      <c r="AT2672" s="312"/>
      <c r="AU2672" s="312"/>
      <c r="AV2672" s="312"/>
      <c r="AW2672" s="312"/>
      <c r="AZ2672">
        <v>1</v>
      </c>
      <c r="BA2672">
        <v>2</v>
      </c>
    </row>
    <row r="2673" spans="1:53" x14ac:dyDescent="0.25">
      <c r="A2673">
        <v>147</v>
      </c>
      <c r="B2673" t="s">
        <v>65</v>
      </c>
      <c r="C2673" t="s">
        <v>985</v>
      </c>
      <c r="D2673"/>
      <c r="E2673">
        <v>1</v>
      </c>
      <c r="F2673">
        <v>4</v>
      </c>
      <c r="G2673">
        <v>4</v>
      </c>
      <c r="H2673">
        <v>0</v>
      </c>
      <c r="I2673">
        <v>0</v>
      </c>
      <c r="J2673">
        <v>0</v>
      </c>
      <c r="K2673">
        <v>0</v>
      </c>
      <c r="L2673">
        <v>0</v>
      </c>
      <c r="M2673"/>
      <c r="O2673" s="101">
        <f>IF(ISBLANK(C2673),O2672,IF(COUNTIF(C$2:C2673,C2673)&gt;1,O2672,1+MAX(O2672,0)))</f>
        <v>66</v>
      </c>
      <c r="P2673" s="45">
        <f t="shared" si="924"/>
        <v>39</v>
      </c>
      <c r="Q2673" s="33" t="str">
        <f t="shared" si="925"/>
        <v/>
      </c>
      <c r="R2673" s="33">
        <f t="shared" si="926"/>
        <v>4</v>
      </c>
      <c r="S2673" s="33" t="str">
        <f t="shared" si="927"/>
        <v>147_4</v>
      </c>
      <c r="T2673" s="35" t="str">
        <f t="shared" si="928"/>
        <v>147AM</v>
      </c>
      <c r="U2673" s="35" t="str">
        <f t="shared" si="929"/>
        <v>147AMEW</v>
      </c>
      <c r="V2673" s="35" t="str">
        <f t="shared" si="923"/>
        <v>2N</v>
      </c>
      <c r="W2673" s="35" t="str">
        <f t="shared" si="916"/>
        <v>147AM2N144</v>
      </c>
      <c r="X2673" s="388">
        <f t="shared" si="917"/>
        <v>0</v>
      </c>
      <c r="Y2673" s="388">
        <f t="shared" si="918"/>
        <v>0</v>
      </c>
      <c r="Z2673" s="280" t="str">
        <f t="shared" si="909"/>
        <v/>
      </c>
      <c r="AA2673" s="280" t="str">
        <f t="shared" si="910"/>
        <v/>
      </c>
      <c r="AB2673" s="389" t="str">
        <f t="shared" si="919"/>
        <v/>
      </c>
      <c r="AC2673" s="389" t="str">
        <f t="shared" si="920"/>
        <v/>
      </c>
      <c r="AD2673" s="390" t="str">
        <f t="shared" si="911"/>
        <v/>
      </c>
      <c r="AE2673" s="282">
        <f t="shared" si="912"/>
        <v>0</v>
      </c>
      <c r="AF2673" s="359">
        <f t="shared" si="913"/>
        <v>0</v>
      </c>
      <c r="AG2673" s="280">
        <f t="shared" si="914"/>
        <v>0</v>
      </c>
      <c r="AH2673" s="280">
        <f t="shared" si="930"/>
        <v>0</v>
      </c>
      <c r="AI2673" s="280">
        <f>IF(ISBLANK(T2673),AI2672,IF(COUNTIF(T$2:T2673,T2673)&gt;1,AI2672,1+MAX(AI2672,0)))</f>
        <v>73</v>
      </c>
      <c r="AL2673" s="391" t="str">
        <f t="shared" si="921"/>
        <v/>
      </c>
      <c r="AM2673" s="391" t="str">
        <f t="shared" si="922"/>
        <v/>
      </c>
      <c r="AO2673" s="310" t="str">
        <f t="shared" si="915"/>
        <v/>
      </c>
      <c r="AP2673" s="310">
        <f>SUM(AO$1:AO2673)</f>
        <v>0</v>
      </c>
      <c r="AQ2673" s="310">
        <f>SUM(AK$2:AK2673)</f>
        <v>19</v>
      </c>
      <c r="AR2673" s="310">
        <f>COUNTA(AJ$2:AJ2673)</f>
        <v>19</v>
      </c>
      <c r="AS2673" s="312"/>
      <c r="AT2673" s="312"/>
      <c r="AU2673" s="312"/>
      <c r="AV2673" s="312"/>
      <c r="AW2673" s="312"/>
      <c r="AZ2673">
        <v>0</v>
      </c>
      <c r="BA2673">
        <v>0</v>
      </c>
    </row>
    <row r="2674" spans="1:53" x14ac:dyDescent="0.25">
      <c r="A2674">
        <v>147</v>
      </c>
      <c r="B2674" t="s">
        <v>65</v>
      </c>
      <c r="C2674" t="s">
        <v>985</v>
      </c>
      <c r="D2674"/>
      <c r="E2674">
        <v>2</v>
      </c>
      <c r="F2674">
        <v>1</v>
      </c>
      <c r="G2674">
        <v>1</v>
      </c>
      <c r="H2674">
        <v>0</v>
      </c>
      <c r="I2674">
        <v>0</v>
      </c>
      <c r="J2674">
        <v>0</v>
      </c>
      <c r="K2674">
        <v>0</v>
      </c>
      <c r="L2674">
        <v>0</v>
      </c>
      <c r="M2674" t="s">
        <v>986</v>
      </c>
      <c r="O2674" s="101">
        <f>IF(ISBLANK(C2674),O2673,IF(COUNTIF(C$2:C2674,C2674)&gt;1,O2673,1+MAX(O2673,0)))</f>
        <v>66</v>
      </c>
      <c r="P2674" s="45">
        <f t="shared" si="924"/>
        <v>39</v>
      </c>
      <c r="Q2674" s="33" t="str">
        <f t="shared" si="925"/>
        <v/>
      </c>
      <c r="R2674" s="33">
        <f t="shared" si="926"/>
        <v>5</v>
      </c>
      <c r="S2674" s="33" t="str">
        <f t="shared" si="927"/>
        <v>147_5</v>
      </c>
      <c r="T2674" s="35" t="str">
        <f t="shared" si="928"/>
        <v>147AM</v>
      </c>
      <c r="U2674" s="35" t="str">
        <f t="shared" si="929"/>
        <v>147AMNS</v>
      </c>
      <c r="V2674" s="35" t="str">
        <f t="shared" si="923"/>
        <v>2N</v>
      </c>
      <c r="W2674" s="35" t="str">
        <f t="shared" si="916"/>
        <v>147AM2N211</v>
      </c>
      <c r="X2674" s="388">
        <f t="shared" si="917"/>
        <v>0</v>
      </c>
      <c r="Y2674" s="388">
        <f t="shared" si="918"/>
        <v>0</v>
      </c>
      <c r="Z2674" s="280" t="str">
        <f t="shared" si="909"/>
        <v/>
      </c>
      <c r="AA2674" s="280" t="str">
        <f t="shared" si="910"/>
        <v/>
      </c>
      <c r="AB2674" s="389" t="str">
        <f t="shared" si="919"/>
        <v/>
      </c>
      <c r="AC2674" s="389" t="str">
        <f t="shared" si="920"/>
        <v/>
      </c>
      <c r="AD2674" s="390" t="str">
        <f t="shared" si="911"/>
        <v/>
      </c>
      <c r="AE2674" s="282">
        <f t="shared" si="912"/>
        <v>0</v>
      </c>
      <c r="AF2674" s="359">
        <f t="shared" si="913"/>
        <v>0</v>
      </c>
      <c r="AG2674" s="280">
        <f t="shared" si="914"/>
        <v>3</v>
      </c>
      <c r="AH2674" s="280">
        <f t="shared" si="930"/>
        <v>1</v>
      </c>
      <c r="AI2674" s="280">
        <f>IF(ISBLANK(T2674),AI2673,IF(COUNTIF(T$2:T2674,T2674)&gt;1,AI2673,1+MAX(AI2673,0)))</f>
        <v>73</v>
      </c>
      <c r="AL2674" s="391" t="str">
        <f t="shared" si="921"/>
        <v/>
      </c>
      <c r="AM2674" s="391" t="str">
        <f t="shared" si="922"/>
        <v/>
      </c>
      <c r="AO2674" s="310" t="str">
        <f t="shared" si="915"/>
        <v/>
      </c>
      <c r="AP2674" s="310">
        <f>SUM(AO$1:AO2674)</f>
        <v>0</v>
      </c>
      <c r="AQ2674" s="310">
        <f>SUM(AK$2:AK2674)</f>
        <v>19</v>
      </c>
      <c r="AR2674" s="310">
        <f>COUNTA(AJ$2:AJ2674)</f>
        <v>19</v>
      </c>
      <c r="AS2674" s="312"/>
      <c r="AT2674" s="312"/>
      <c r="AU2674" s="312"/>
      <c r="AV2674" s="312"/>
      <c r="AW2674" s="312"/>
      <c r="AZ2674">
        <v>0</v>
      </c>
      <c r="BA2674">
        <v>0</v>
      </c>
    </row>
    <row r="2675" spans="1:53" x14ac:dyDescent="0.25">
      <c r="A2675">
        <v>147</v>
      </c>
      <c r="B2675" t="s">
        <v>65</v>
      </c>
      <c r="C2675" t="s">
        <v>985</v>
      </c>
      <c r="D2675"/>
      <c r="E2675">
        <v>2</v>
      </c>
      <c r="F2675">
        <v>1</v>
      </c>
      <c r="G2675">
        <v>2</v>
      </c>
      <c r="H2675">
        <v>0</v>
      </c>
      <c r="I2675">
        <v>0</v>
      </c>
      <c r="J2675">
        <v>0</v>
      </c>
      <c r="K2675">
        <v>0</v>
      </c>
      <c r="L2675">
        <v>0</v>
      </c>
      <c r="M2675" t="s">
        <v>986</v>
      </c>
      <c r="O2675" s="101">
        <f>IF(ISBLANK(C2675),O2674,IF(COUNTIF(C$2:C2675,C2675)&gt;1,O2674,1+MAX(O2674,0)))</f>
        <v>66</v>
      </c>
      <c r="P2675" s="45">
        <f t="shared" si="924"/>
        <v>39</v>
      </c>
      <c r="Q2675" s="33" t="str">
        <f t="shared" si="925"/>
        <v/>
      </c>
      <c r="R2675" s="33">
        <f t="shared" si="926"/>
        <v>5</v>
      </c>
      <c r="S2675" s="33" t="str">
        <f t="shared" si="927"/>
        <v>147_5</v>
      </c>
      <c r="T2675" s="35" t="str">
        <f t="shared" si="928"/>
        <v>147AM</v>
      </c>
      <c r="U2675" s="35" t="str">
        <f t="shared" si="929"/>
        <v>147AMNS</v>
      </c>
      <c r="V2675" s="35" t="str">
        <f t="shared" si="923"/>
        <v>2N</v>
      </c>
      <c r="W2675" s="35" t="str">
        <f t="shared" si="916"/>
        <v>147AM2N212</v>
      </c>
      <c r="X2675" s="388">
        <f t="shared" si="917"/>
        <v>0</v>
      </c>
      <c r="Y2675" s="388">
        <f t="shared" si="918"/>
        <v>0</v>
      </c>
      <c r="Z2675" s="280" t="str">
        <f t="shared" si="909"/>
        <v/>
      </c>
      <c r="AA2675" s="280" t="str">
        <f t="shared" si="910"/>
        <v/>
      </c>
      <c r="AB2675" s="389" t="str">
        <f t="shared" si="919"/>
        <v/>
      </c>
      <c r="AC2675" s="389" t="str">
        <f t="shared" si="920"/>
        <v/>
      </c>
      <c r="AD2675" s="390" t="str">
        <f t="shared" si="911"/>
        <v/>
      </c>
      <c r="AE2675" s="282">
        <f t="shared" si="912"/>
        <v>0</v>
      </c>
      <c r="AF2675" s="359">
        <f t="shared" si="913"/>
        <v>0</v>
      </c>
      <c r="AG2675" s="280">
        <f t="shared" si="914"/>
        <v>1</v>
      </c>
      <c r="AH2675" s="280">
        <f t="shared" si="930"/>
        <v>1</v>
      </c>
      <c r="AI2675" s="280">
        <f>IF(ISBLANK(T2675),AI2674,IF(COUNTIF(T$2:T2675,T2675)&gt;1,AI2674,1+MAX(AI2674,0)))</f>
        <v>73</v>
      </c>
      <c r="AL2675" s="391" t="str">
        <f t="shared" si="921"/>
        <v/>
      </c>
      <c r="AM2675" s="391" t="str">
        <f t="shared" si="922"/>
        <v/>
      </c>
      <c r="AO2675" s="310" t="str">
        <f t="shared" si="915"/>
        <v/>
      </c>
      <c r="AP2675" s="310">
        <f>SUM(AO$1:AO2675)</f>
        <v>0</v>
      </c>
      <c r="AQ2675" s="310">
        <f>SUM(AK$2:AK2675)</f>
        <v>19</v>
      </c>
      <c r="AR2675" s="310">
        <f>COUNTA(AJ$2:AJ2675)</f>
        <v>19</v>
      </c>
      <c r="AS2675" s="312"/>
      <c r="AT2675" s="312"/>
      <c r="AU2675" s="312"/>
      <c r="AV2675" s="312"/>
      <c r="AW2675" s="312"/>
      <c r="AZ2675">
        <v>0</v>
      </c>
      <c r="BA2675">
        <v>0</v>
      </c>
    </row>
    <row r="2676" spans="1:53" x14ac:dyDescent="0.25">
      <c r="A2676">
        <v>147</v>
      </c>
      <c r="B2676" t="s">
        <v>65</v>
      </c>
      <c r="C2676" t="s">
        <v>985</v>
      </c>
      <c r="D2676"/>
      <c r="E2676">
        <v>2</v>
      </c>
      <c r="F2676">
        <v>1</v>
      </c>
      <c r="G2676">
        <v>3</v>
      </c>
      <c r="H2676">
        <v>1</v>
      </c>
      <c r="I2676">
        <v>0</v>
      </c>
      <c r="J2676">
        <v>0</v>
      </c>
      <c r="K2676">
        <v>0</v>
      </c>
      <c r="L2676">
        <v>1</v>
      </c>
      <c r="M2676" t="s">
        <v>986</v>
      </c>
      <c r="O2676" s="101">
        <f>IF(ISBLANK(C2676),O2675,IF(COUNTIF(C$2:C2676,C2676)&gt;1,O2675,1+MAX(O2675,0)))</f>
        <v>66</v>
      </c>
      <c r="P2676" s="45">
        <f t="shared" si="924"/>
        <v>39</v>
      </c>
      <c r="Q2676" s="33" t="str">
        <f t="shared" si="925"/>
        <v/>
      </c>
      <c r="R2676" s="33">
        <f t="shared" si="926"/>
        <v>5</v>
      </c>
      <c r="S2676" s="33" t="str">
        <f t="shared" si="927"/>
        <v>147_5</v>
      </c>
      <c r="T2676" s="35" t="str">
        <f t="shared" si="928"/>
        <v>147AM</v>
      </c>
      <c r="U2676" s="35" t="str">
        <f t="shared" si="929"/>
        <v>147AMEW</v>
      </c>
      <c r="V2676" s="35" t="str">
        <f t="shared" si="923"/>
        <v>2N</v>
      </c>
      <c r="W2676" s="35" t="str">
        <f t="shared" si="916"/>
        <v>147AM2N213</v>
      </c>
      <c r="X2676" s="388">
        <f t="shared" si="917"/>
        <v>0</v>
      </c>
      <c r="Y2676" s="388">
        <f t="shared" si="918"/>
        <v>1</v>
      </c>
      <c r="Z2676" s="280" t="str">
        <f t="shared" si="909"/>
        <v/>
      </c>
      <c r="AA2676" s="280" t="str">
        <f t="shared" si="910"/>
        <v/>
      </c>
      <c r="AB2676" s="389" t="str">
        <f t="shared" si="919"/>
        <v/>
      </c>
      <c r="AC2676" s="389" t="str">
        <f t="shared" si="920"/>
        <v/>
      </c>
      <c r="AD2676" s="390" t="str">
        <f t="shared" si="911"/>
        <v/>
      </c>
      <c r="AE2676" s="282">
        <f t="shared" si="912"/>
        <v>0</v>
      </c>
      <c r="AF2676" s="359">
        <f t="shared" si="913"/>
        <v>0</v>
      </c>
      <c r="AG2676" s="280">
        <f t="shared" si="914"/>
        <v>0</v>
      </c>
      <c r="AH2676" s="280">
        <f t="shared" si="930"/>
        <v>0</v>
      </c>
      <c r="AI2676" s="280">
        <f>IF(ISBLANK(T2676),AI2675,IF(COUNTIF(T$2:T2676,T2676)&gt;1,AI2675,1+MAX(AI2675,0)))</f>
        <v>73</v>
      </c>
      <c r="AL2676" s="391" t="str">
        <f t="shared" si="921"/>
        <v/>
      </c>
      <c r="AM2676" s="391" t="str">
        <f t="shared" si="922"/>
        <v/>
      </c>
      <c r="AO2676" s="310" t="str">
        <f t="shared" si="915"/>
        <v/>
      </c>
      <c r="AP2676" s="310">
        <f>SUM(AO$1:AO2676)</f>
        <v>0</v>
      </c>
      <c r="AQ2676" s="310">
        <f>SUM(AK$2:AK2676)</f>
        <v>19</v>
      </c>
      <c r="AR2676" s="310">
        <f>COUNTA(AJ$2:AJ2676)</f>
        <v>19</v>
      </c>
      <c r="AS2676" s="312"/>
      <c r="AT2676" s="312"/>
      <c r="AU2676" s="312"/>
      <c r="AV2676" s="312"/>
      <c r="AW2676" s="312"/>
      <c r="AZ2676">
        <v>0</v>
      </c>
      <c r="BA2676">
        <v>1</v>
      </c>
    </row>
    <row r="2677" spans="1:53" x14ac:dyDescent="0.25">
      <c r="A2677">
        <v>147</v>
      </c>
      <c r="B2677" t="s">
        <v>65</v>
      </c>
      <c r="C2677" t="s">
        <v>985</v>
      </c>
      <c r="D2677"/>
      <c r="E2677">
        <v>2</v>
      </c>
      <c r="F2677">
        <v>1</v>
      </c>
      <c r="G2677">
        <v>4</v>
      </c>
      <c r="H2677">
        <v>1</v>
      </c>
      <c r="I2677">
        <v>0</v>
      </c>
      <c r="J2677">
        <v>0</v>
      </c>
      <c r="K2677">
        <v>0</v>
      </c>
      <c r="L2677">
        <v>1</v>
      </c>
      <c r="M2677" t="s">
        <v>986</v>
      </c>
      <c r="O2677" s="101">
        <f>IF(ISBLANK(C2677),O2676,IF(COUNTIF(C$2:C2677,C2677)&gt;1,O2676,1+MAX(O2676,0)))</f>
        <v>66</v>
      </c>
      <c r="P2677" s="45">
        <f t="shared" si="924"/>
        <v>39</v>
      </c>
      <c r="Q2677" s="33" t="str">
        <f t="shared" si="925"/>
        <v/>
      </c>
      <c r="R2677" s="33">
        <f t="shared" si="926"/>
        <v>5</v>
      </c>
      <c r="S2677" s="33" t="str">
        <f t="shared" si="927"/>
        <v>147_5</v>
      </c>
      <c r="T2677" s="35" t="str">
        <f t="shared" si="928"/>
        <v>147AM</v>
      </c>
      <c r="U2677" s="35" t="str">
        <f t="shared" si="929"/>
        <v>147AMEW</v>
      </c>
      <c r="V2677" s="35" t="str">
        <f t="shared" si="923"/>
        <v>2N</v>
      </c>
      <c r="W2677" s="35" t="str">
        <f t="shared" si="916"/>
        <v>147AM2N214</v>
      </c>
      <c r="X2677" s="388">
        <f t="shared" si="917"/>
        <v>0</v>
      </c>
      <c r="Y2677" s="388">
        <f t="shared" si="918"/>
        <v>1</v>
      </c>
      <c r="Z2677" s="280" t="str">
        <f t="shared" si="909"/>
        <v/>
      </c>
      <c r="AA2677" s="280" t="str">
        <f t="shared" si="910"/>
        <v/>
      </c>
      <c r="AB2677" s="389" t="str">
        <f t="shared" si="919"/>
        <v/>
      </c>
      <c r="AC2677" s="389" t="str">
        <f t="shared" si="920"/>
        <v/>
      </c>
      <c r="AD2677" s="390" t="str">
        <f t="shared" si="911"/>
        <v/>
      </c>
      <c r="AE2677" s="282">
        <f t="shared" si="912"/>
        <v>0</v>
      </c>
      <c r="AF2677" s="359">
        <f t="shared" si="913"/>
        <v>0</v>
      </c>
      <c r="AG2677" s="280">
        <f t="shared" si="914"/>
        <v>0</v>
      </c>
      <c r="AH2677" s="280">
        <f t="shared" si="930"/>
        <v>0</v>
      </c>
      <c r="AI2677" s="280">
        <f>IF(ISBLANK(T2677),AI2676,IF(COUNTIF(T$2:T2677,T2677)&gt;1,AI2676,1+MAX(AI2676,0)))</f>
        <v>73</v>
      </c>
      <c r="AL2677" s="391" t="str">
        <f t="shared" si="921"/>
        <v/>
      </c>
      <c r="AM2677" s="391" t="str">
        <f t="shared" si="922"/>
        <v/>
      </c>
      <c r="AO2677" s="310" t="str">
        <f t="shared" si="915"/>
        <v/>
      </c>
      <c r="AP2677" s="310">
        <f>SUM(AO$1:AO2677)</f>
        <v>0</v>
      </c>
      <c r="AQ2677" s="310">
        <f>SUM(AK$2:AK2677)</f>
        <v>19</v>
      </c>
      <c r="AR2677" s="310">
        <f>COUNTA(AJ$2:AJ2677)</f>
        <v>19</v>
      </c>
      <c r="AS2677" s="312"/>
      <c r="AT2677" s="312"/>
      <c r="AU2677" s="312"/>
      <c r="AV2677" s="312"/>
      <c r="AW2677" s="312"/>
      <c r="AZ2677">
        <v>0</v>
      </c>
      <c r="BA2677">
        <v>1</v>
      </c>
    </row>
    <row r="2678" spans="1:53" x14ac:dyDescent="0.25">
      <c r="A2678">
        <v>147</v>
      </c>
      <c r="B2678" t="s">
        <v>65</v>
      </c>
      <c r="C2678" t="s">
        <v>985</v>
      </c>
      <c r="D2678"/>
      <c r="E2678">
        <v>2</v>
      </c>
      <c r="F2678">
        <v>2</v>
      </c>
      <c r="G2678">
        <v>1</v>
      </c>
      <c r="H2678">
        <v>0</v>
      </c>
      <c r="I2678">
        <v>0</v>
      </c>
      <c r="J2678">
        <v>0</v>
      </c>
      <c r="K2678">
        <v>0</v>
      </c>
      <c r="L2678">
        <v>0</v>
      </c>
      <c r="M2678" t="s">
        <v>986</v>
      </c>
      <c r="O2678" s="101">
        <f>IF(ISBLANK(C2678),O2677,IF(COUNTIF(C$2:C2678,C2678)&gt;1,O2677,1+MAX(O2677,0)))</f>
        <v>66</v>
      </c>
      <c r="P2678" s="45">
        <f t="shared" si="924"/>
        <v>39</v>
      </c>
      <c r="Q2678" s="33" t="str">
        <f t="shared" si="925"/>
        <v/>
      </c>
      <c r="R2678" s="33">
        <f t="shared" si="926"/>
        <v>6</v>
      </c>
      <c r="S2678" s="33" t="str">
        <f t="shared" si="927"/>
        <v>147_6</v>
      </c>
      <c r="T2678" s="35" t="str">
        <f t="shared" si="928"/>
        <v>147AM</v>
      </c>
      <c r="U2678" s="35" t="str">
        <f t="shared" si="929"/>
        <v>147AMNS</v>
      </c>
      <c r="V2678" s="35" t="str">
        <f t="shared" si="923"/>
        <v>2N</v>
      </c>
      <c r="W2678" s="35" t="str">
        <f t="shared" si="916"/>
        <v>147AM2N221</v>
      </c>
      <c r="X2678" s="388">
        <f t="shared" si="917"/>
        <v>0</v>
      </c>
      <c r="Y2678" s="388">
        <f t="shared" si="918"/>
        <v>0</v>
      </c>
      <c r="Z2678" s="280" t="str">
        <f t="shared" si="909"/>
        <v/>
      </c>
      <c r="AA2678" s="280" t="str">
        <f t="shared" si="910"/>
        <v/>
      </c>
      <c r="AB2678" s="389" t="str">
        <f t="shared" si="919"/>
        <v/>
      </c>
      <c r="AC2678" s="389" t="str">
        <f t="shared" si="920"/>
        <v/>
      </c>
      <c r="AD2678" s="390" t="str">
        <f t="shared" si="911"/>
        <v/>
      </c>
      <c r="AE2678" s="282">
        <f t="shared" si="912"/>
        <v>0</v>
      </c>
      <c r="AF2678" s="359">
        <f t="shared" si="913"/>
        <v>0</v>
      </c>
      <c r="AG2678" s="280">
        <f t="shared" si="914"/>
        <v>3</v>
      </c>
      <c r="AH2678" s="280">
        <f t="shared" si="930"/>
        <v>1</v>
      </c>
      <c r="AI2678" s="280">
        <f>IF(ISBLANK(T2678),AI2677,IF(COUNTIF(T$2:T2678,T2678)&gt;1,AI2677,1+MAX(AI2677,0)))</f>
        <v>73</v>
      </c>
      <c r="AL2678" s="391" t="str">
        <f t="shared" si="921"/>
        <v/>
      </c>
      <c r="AM2678" s="391" t="str">
        <f t="shared" si="922"/>
        <v/>
      </c>
      <c r="AO2678" s="310" t="str">
        <f t="shared" si="915"/>
        <v/>
      </c>
      <c r="AP2678" s="310">
        <f>SUM(AO$1:AO2678)</f>
        <v>0</v>
      </c>
      <c r="AQ2678" s="310">
        <f>SUM(AK$2:AK2678)</f>
        <v>19</v>
      </c>
      <c r="AR2678" s="310">
        <f>COUNTA(AJ$2:AJ2678)</f>
        <v>19</v>
      </c>
      <c r="AS2678" s="312"/>
      <c r="AT2678" s="312"/>
      <c r="AU2678" s="312"/>
      <c r="AV2678" s="312"/>
      <c r="AW2678" s="312"/>
      <c r="AZ2678">
        <v>0</v>
      </c>
      <c r="BA2678">
        <v>0</v>
      </c>
    </row>
    <row r="2679" spans="1:53" x14ac:dyDescent="0.25">
      <c r="A2679">
        <v>147</v>
      </c>
      <c r="B2679" t="s">
        <v>65</v>
      </c>
      <c r="C2679" t="s">
        <v>985</v>
      </c>
      <c r="D2679"/>
      <c r="E2679">
        <v>2</v>
      </c>
      <c r="F2679">
        <v>2</v>
      </c>
      <c r="G2679">
        <v>2</v>
      </c>
      <c r="H2679">
        <v>1</v>
      </c>
      <c r="I2679">
        <v>0</v>
      </c>
      <c r="J2679">
        <v>0</v>
      </c>
      <c r="K2679">
        <v>0</v>
      </c>
      <c r="L2679">
        <v>1</v>
      </c>
      <c r="M2679" t="s">
        <v>986</v>
      </c>
      <c r="O2679" s="101">
        <f>IF(ISBLANK(C2679),O2678,IF(COUNTIF(C$2:C2679,C2679)&gt;1,O2678,1+MAX(O2678,0)))</f>
        <v>66</v>
      </c>
      <c r="P2679" s="45">
        <f t="shared" si="924"/>
        <v>39</v>
      </c>
      <c r="Q2679" s="33" t="str">
        <f t="shared" si="925"/>
        <v/>
      </c>
      <c r="R2679" s="33">
        <f t="shared" si="926"/>
        <v>6</v>
      </c>
      <c r="S2679" s="33" t="str">
        <f t="shared" si="927"/>
        <v>147_6</v>
      </c>
      <c r="T2679" s="35" t="str">
        <f t="shared" si="928"/>
        <v>147AM</v>
      </c>
      <c r="U2679" s="35" t="str">
        <f t="shared" si="929"/>
        <v>147AMNS</v>
      </c>
      <c r="V2679" s="35" t="str">
        <f t="shared" si="923"/>
        <v>2N</v>
      </c>
      <c r="W2679" s="35" t="str">
        <f t="shared" si="916"/>
        <v>147AM2N222</v>
      </c>
      <c r="X2679" s="388">
        <f t="shared" si="917"/>
        <v>0</v>
      </c>
      <c r="Y2679" s="388">
        <f t="shared" si="918"/>
        <v>1</v>
      </c>
      <c r="Z2679" s="280" t="str">
        <f t="shared" si="909"/>
        <v/>
      </c>
      <c r="AA2679" s="280" t="str">
        <f t="shared" si="910"/>
        <v/>
      </c>
      <c r="AB2679" s="389" t="str">
        <f t="shared" si="919"/>
        <v/>
      </c>
      <c r="AC2679" s="389" t="str">
        <f t="shared" si="920"/>
        <v/>
      </c>
      <c r="AD2679" s="390" t="str">
        <f t="shared" si="911"/>
        <v/>
      </c>
      <c r="AE2679" s="282">
        <f t="shared" si="912"/>
        <v>0</v>
      </c>
      <c r="AF2679" s="359">
        <f t="shared" si="913"/>
        <v>0</v>
      </c>
      <c r="AG2679" s="280">
        <f t="shared" si="914"/>
        <v>1</v>
      </c>
      <c r="AH2679" s="280">
        <f t="shared" si="930"/>
        <v>1</v>
      </c>
      <c r="AI2679" s="280">
        <f>IF(ISBLANK(T2679),AI2678,IF(COUNTIF(T$2:T2679,T2679)&gt;1,AI2678,1+MAX(AI2678,0)))</f>
        <v>73</v>
      </c>
      <c r="AL2679" s="391" t="str">
        <f t="shared" si="921"/>
        <v/>
      </c>
      <c r="AM2679" s="391" t="str">
        <f t="shared" si="922"/>
        <v/>
      </c>
      <c r="AO2679" s="310" t="str">
        <f t="shared" si="915"/>
        <v/>
      </c>
      <c r="AP2679" s="310">
        <f>SUM(AO$1:AO2679)</f>
        <v>0</v>
      </c>
      <c r="AQ2679" s="310">
        <f>SUM(AK$2:AK2679)</f>
        <v>19</v>
      </c>
      <c r="AR2679" s="310">
        <f>COUNTA(AJ$2:AJ2679)</f>
        <v>19</v>
      </c>
      <c r="AS2679" s="312"/>
      <c r="AT2679" s="312"/>
      <c r="AU2679" s="312"/>
      <c r="AV2679" s="312"/>
      <c r="AW2679" s="312"/>
      <c r="AZ2679">
        <v>0</v>
      </c>
      <c r="BA2679">
        <v>1</v>
      </c>
    </row>
    <row r="2680" spans="1:53" x14ac:dyDescent="0.25">
      <c r="A2680">
        <v>147</v>
      </c>
      <c r="B2680" t="s">
        <v>65</v>
      </c>
      <c r="C2680" t="s">
        <v>985</v>
      </c>
      <c r="D2680"/>
      <c r="E2680">
        <v>2</v>
      </c>
      <c r="F2680">
        <v>2</v>
      </c>
      <c r="G2680">
        <v>3</v>
      </c>
      <c r="H2680">
        <v>5</v>
      </c>
      <c r="I2680">
        <v>1</v>
      </c>
      <c r="J2680">
        <v>1</v>
      </c>
      <c r="K2680">
        <v>2</v>
      </c>
      <c r="L2680">
        <v>5</v>
      </c>
      <c r="M2680" t="s">
        <v>986</v>
      </c>
      <c r="O2680" s="101">
        <f>IF(ISBLANK(C2680),O2679,IF(COUNTIF(C$2:C2680,C2680)&gt;1,O2679,1+MAX(O2679,0)))</f>
        <v>66</v>
      </c>
      <c r="P2680" s="45">
        <f t="shared" si="924"/>
        <v>39</v>
      </c>
      <c r="Q2680" s="33" t="str">
        <f t="shared" si="925"/>
        <v/>
      </c>
      <c r="R2680" s="33">
        <f t="shared" si="926"/>
        <v>6</v>
      </c>
      <c r="S2680" s="33" t="str">
        <f t="shared" si="927"/>
        <v>147_6</v>
      </c>
      <c r="T2680" s="35" t="str">
        <f t="shared" si="928"/>
        <v>147AM</v>
      </c>
      <c r="U2680" s="35" t="str">
        <f t="shared" si="929"/>
        <v>147AMEW</v>
      </c>
      <c r="V2680" s="35" t="str">
        <f t="shared" si="923"/>
        <v>2N</v>
      </c>
      <c r="W2680" s="35" t="str">
        <f t="shared" si="916"/>
        <v>147AM2N223</v>
      </c>
      <c r="X2680" s="388">
        <f t="shared" si="917"/>
        <v>2</v>
      </c>
      <c r="Y2680" s="388">
        <f t="shared" si="918"/>
        <v>5</v>
      </c>
      <c r="Z2680" s="280" t="str">
        <f t="shared" si="909"/>
        <v/>
      </c>
      <c r="AA2680" s="280" t="str">
        <f t="shared" si="910"/>
        <v/>
      </c>
      <c r="AB2680" s="389" t="str">
        <f t="shared" si="919"/>
        <v/>
      </c>
      <c r="AC2680" s="389" t="str">
        <f t="shared" si="920"/>
        <v/>
      </c>
      <c r="AD2680" s="390" t="str">
        <f t="shared" si="911"/>
        <v/>
      </c>
      <c r="AE2680" s="282">
        <f t="shared" si="912"/>
        <v>0</v>
      </c>
      <c r="AF2680" s="359">
        <f t="shared" si="913"/>
        <v>0</v>
      </c>
      <c r="AG2680" s="280">
        <f t="shared" si="914"/>
        <v>0</v>
      </c>
      <c r="AH2680" s="280">
        <f t="shared" si="930"/>
        <v>0</v>
      </c>
      <c r="AI2680" s="280">
        <f>IF(ISBLANK(T2680),AI2679,IF(COUNTIF(T$2:T2680,T2680)&gt;1,AI2679,1+MAX(AI2679,0)))</f>
        <v>73</v>
      </c>
      <c r="AL2680" s="391" t="str">
        <f t="shared" si="921"/>
        <v/>
      </c>
      <c r="AM2680" s="391" t="str">
        <f t="shared" si="922"/>
        <v/>
      </c>
      <c r="AO2680" s="310" t="str">
        <f t="shared" si="915"/>
        <v/>
      </c>
      <c r="AP2680" s="310">
        <f>SUM(AO$1:AO2680)</f>
        <v>0</v>
      </c>
      <c r="AQ2680" s="310">
        <f>SUM(AK$2:AK2680)</f>
        <v>19</v>
      </c>
      <c r="AR2680" s="310">
        <f>COUNTA(AJ$2:AJ2680)</f>
        <v>19</v>
      </c>
      <c r="AS2680" s="312"/>
      <c r="AT2680" s="312"/>
      <c r="AU2680" s="312"/>
      <c r="AV2680" s="312"/>
      <c r="AW2680" s="312"/>
      <c r="AZ2680">
        <v>2</v>
      </c>
      <c r="BA2680">
        <v>5</v>
      </c>
    </row>
    <row r="2681" spans="1:53" x14ac:dyDescent="0.25">
      <c r="A2681">
        <v>147</v>
      </c>
      <c r="B2681" t="s">
        <v>65</v>
      </c>
      <c r="C2681" t="s">
        <v>985</v>
      </c>
      <c r="D2681"/>
      <c r="E2681">
        <v>2</v>
      </c>
      <c r="F2681">
        <v>2</v>
      </c>
      <c r="G2681">
        <v>4</v>
      </c>
      <c r="H2681">
        <v>1</v>
      </c>
      <c r="I2681">
        <v>1</v>
      </c>
      <c r="J2681">
        <v>0</v>
      </c>
      <c r="K2681">
        <v>0</v>
      </c>
      <c r="L2681">
        <v>1</v>
      </c>
      <c r="M2681" t="s">
        <v>986</v>
      </c>
      <c r="O2681" s="101">
        <f>IF(ISBLANK(C2681),O2680,IF(COUNTIF(C$2:C2681,C2681)&gt;1,O2680,1+MAX(O2680,0)))</f>
        <v>66</v>
      </c>
      <c r="P2681" s="45">
        <f t="shared" si="924"/>
        <v>39</v>
      </c>
      <c r="Q2681" s="33" t="str">
        <f t="shared" si="925"/>
        <v/>
      </c>
      <c r="R2681" s="33">
        <f t="shared" si="926"/>
        <v>6</v>
      </c>
      <c r="S2681" s="33" t="str">
        <f t="shared" si="927"/>
        <v>147_6</v>
      </c>
      <c r="T2681" s="35" t="str">
        <f t="shared" si="928"/>
        <v>147AM</v>
      </c>
      <c r="U2681" s="35" t="str">
        <f t="shared" si="929"/>
        <v>147AMEW</v>
      </c>
      <c r="V2681" s="35" t="str">
        <f t="shared" si="923"/>
        <v>2N</v>
      </c>
      <c r="W2681" s="35" t="str">
        <f t="shared" si="916"/>
        <v>147AM2N224</v>
      </c>
      <c r="X2681" s="388">
        <f t="shared" si="917"/>
        <v>0</v>
      </c>
      <c r="Y2681" s="388">
        <f t="shared" si="918"/>
        <v>1</v>
      </c>
      <c r="Z2681" s="280" t="str">
        <f t="shared" si="909"/>
        <v/>
      </c>
      <c r="AA2681" s="280" t="str">
        <f t="shared" si="910"/>
        <v/>
      </c>
      <c r="AB2681" s="389" t="str">
        <f t="shared" si="919"/>
        <v/>
      </c>
      <c r="AC2681" s="389" t="str">
        <f t="shared" si="920"/>
        <v/>
      </c>
      <c r="AD2681" s="390" t="str">
        <f t="shared" si="911"/>
        <v/>
      </c>
      <c r="AE2681" s="282">
        <f t="shared" si="912"/>
        <v>0</v>
      </c>
      <c r="AF2681" s="359">
        <f t="shared" si="913"/>
        <v>0</v>
      </c>
      <c r="AG2681" s="280">
        <f t="shared" si="914"/>
        <v>0</v>
      </c>
      <c r="AH2681" s="280">
        <f t="shared" si="930"/>
        <v>0</v>
      </c>
      <c r="AI2681" s="280">
        <f>IF(ISBLANK(T2681),AI2680,IF(COUNTIF(T$2:T2681,T2681)&gt;1,AI2680,1+MAX(AI2680,0)))</f>
        <v>73</v>
      </c>
      <c r="AL2681" s="391" t="str">
        <f t="shared" si="921"/>
        <v/>
      </c>
      <c r="AM2681" s="391" t="str">
        <f t="shared" si="922"/>
        <v/>
      </c>
      <c r="AO2681" s="310" t="str">
        <f t="shared" si="915"/>
        <v/>
      </c>
      <c r="AP2681" s="310">
        <f>SUM(AO$1:AO2681)</f>
        <v>0</v>
      </c>
      <c r="AQ2681" s="310">
        <f>SUM(AK$2:AK2681)</f>
        <v>19</v>
      </c>
      <c r="AR2681" s="310">
        <f>COUNTA(AJ$2:AJ2681)</f>
        <v>19</v>
      </c>
      <c r="AS2681" s="312"/>
      <c r="AT2681" s="312"/>
      <c r="AU2681" s="312"/>
      <c r="AV2681" s="312"/>
      <c r="AW2681" s="312"/>
      <c r="AZ2681">
        <v>0</v>
      </c>
      <c r="BA2681">
        <v>1</v>
      </c>
    </row>
    <row r="2682" spans="1:53" x14ac:dyDescent="0.25">
      <c r="A2682">
        <v>147</v>
      </c>
      <c r="B2682" t="s">
        <v>65</v>
      </c>
      <c r="C2682" t="s">
        <v>985</v>
      </c>
      <c r="D2682"/>
      <c r="E2682">
        <v>2</v>
      </c>
      <c r="F2682">
        <v>3</v>
      </c>
      <c r="G2682">
        <v>1</v>
      </c>
      <c r="H2682">
        <v>1</v>
      </c>
      <c r="I2682">
        <v>1</v>
      </c>
      <c r="J2682">
        <v>1</v>
      </c>
      <c r="K2682">
        <v>1</v>
      </c>
      <c r="L2682">
        <v>1</v>
      </c>
      <c r="M2682" t="s">
        <v>986</v>
      </c>
      <c r="O2682" s="101">
        <f>IF(ISBLANK(C2682),O2681,IF(COUNTIF(C$2:C2682,C2682)&gt;1,O2681,1+MAX(O2681,0)))</f>
        <v>66</v>
      </c>
      <c r="P2682" s="45">
        <f t="shared" si="924"/>
        <v>39</v>
      </c>
      <c r="Q2682" s="33" t="str">
        <f t="shared" si="925"/>
        <v/>
      </c>
      <c r="R2682" s="33">
        <f t="shared" si="926"/>
        <v>7</v>
      </c>
      <c r="S2682" s="33" t="str">
        <f t="shared" si="927"/>
        <v>147_7</v>
      </c>
      <c r="T2682" s="35" t="str">
        <f t="shared" si="928"/>
        <v>147AM</v>
      </c>
      <c r="U2682" s="35" t="str">
        <f t="shared" si="929"/>
        <v>147AMNS</v>
      </c>
      <c r="V2682" s="35" t="str">
        <f t="shared" si="923"/>
        <v>2N</v>
      </c>
      <c r="W2682" s="35" t="str">
        <f t="shared" si="916"/>
        <v>147AM2N231</v>
      </c>
      <c r="X2682" s="388">
        <f t="shared" si="917"/>
        <v>1</v>
      </c>
      <c r="Y2682" s="388">
        <f t="shared" si="918"/>
        <v>1</v>
      </c>
      <c r="Z2682" s="280" t="str">
        <f t="shared" si="909"/>
        <v/>
      </c>
      <c r="AA2682" s="280" t="str">
        <f t="shared" si="910"/>
        <v/>
      </c>
      <c r="AB2682" s="389" t="str">
        <f t="shared" si="919"/>
        <v/>
      </c>
      <c r="AC2682" s="389" t="str">
        <f t="shared" si="920"/>
        <v/>
      </c>
      <c r="AD2682" s="390" t="str">
        <f t="shared" si="911"/>
        <v/>
      </c>
      <c r="AE2682" s="282">
        <f t="shared" si="912"/>
        <v>0</v>
      </c>
      <c r="AF2682" s="359">
        <f t="shared" si="913"/>
        <v>0</v>
      </c>
      <c r="AG2682" s="280">
        <f t="shared" si="914"/>
        <v>3</v>
      </c>
      <c r="AH2682" s="280">
        <f t="shared" si="930"/>
        <v>1</v>
      </c>
      <c r="AI2682" s="280">
        <f>IF(ISBLANK(T2682),AI2681,IF(COUNTIF(T$2:T2682,T2682)&gt;1,AI2681,1+MAX(AI2681,0)))</f>
        <v>73</v>
      </c>
      <c r="AL2682" s="391" t="str">
        <f t="shared" si="921"/>
        <v/>
      </c>
      <c r="AM2682" s="391" t="str">
        <f t="shared" si="922"/>
        <v/>
      </c>
      <c r="AO2682" s="310" t="str">
        <f t="shared" si="915"/>
        <v/>
      </c>
      <c r="AP2682" s="310">
        <f>SUM(AO$1:AO2682)</f>
        <v>0</v>
      </c>
      <c r="AQ2682" s="310">
        <f>SUM(AK$2:AK2682)</f>
        <v>19</v>
      </c>
      <c r="AR2682" s="310">
        <f>COUNTA(AJ$2:AJ2682)</f>
        <v>19</v>
      </c>
      <c r="AS2682" s="312"/>
      <c r="AT2682" s="312"/>
      <c r="AU2682" s="312"/>
      <c r="AV2682" s="312"/>
      <c r="AW2682" s="312"/>
      <c r="AZ2682">
        <v>1</v>
      </c>
      <c r="BA2682">
        <v>1</v>
      </c>
    </row>
    <row r="2683" spans="1:53" x14ac:dyDescent="0.25">
      <c r="A2683">
        <v>147</v>
      </c>
      <c r="B2683" t="s">
        <v>65</v>
      </c>
      <c r="C2683" t="s">
        <v>985</v>
      </c>
      <c r="D2683"/>
      <c r="E2683">
        <v>2</v>
      </c>
      <c r="F2683">
        <v>3</v>
      </c>
      <c r="G2683">
        <v>2</v>
      </c>
      <c r="H2683">
        <v>0</v>
      </c>
      <c r="I2683">
        <v>0</v>
      </c>
      <c r="J2683">
        <v>0</v>
      </c>
      <c r="K2683">
        <v>0</v>
      </c>
      <c r="L2683">
        <v>0</v>
      </c>
      <c r="M2683" t="s">
        <v>986</v>
      </c>
      <c r="O2683" s="101">
        <f>IF(ISBLANK(C2683),O2682,IF(COUNTIF(C$2:C2683,C2683)&gt;1,O2682,1+MAX(O2682,0)))</f>
        <v>66</v>
      </c>
      <c r="P2683" s="45">
        <f t="shared" si="924"/>
        <v>39</v>
      </c>
      <c r="Q2683" s="33" t="str">
        <f t="shared" si="925"/>
        <v/>
      </c>
      <c r="R2683" s="33">
        <f t="shared" si="926"/>
        <v>7</v>
      </c>
      <c r="S2683" s="33" t="str">
        <f t="shared" si="927"/>
        <v>147_7</v>
      </c>
      <c r="T2683" s="35" t="str">
        <f t="shared" si="928"/>
        <v>147AM</v>
      </c>
      <c r="U2683" s="35" t="str">
        <f t="shared" si="929"/>
        <v>147AMNS</v>
      </c>
      <c r="V2683" s="35" t="str">
        <f t="shared" si="923"/>
        <v>2N</v>
      </c>
      <c r="W2683" s="35" t="str">
        <f t="shared" si="916"/>
        <v>147AM2N232</v>
      </c>
      <c r="X2683" s="388">
        <f t="shared" si="917"/>
        <v>0</v>
      </c>
      <c r="Y2683" s="388">
        <f t="shared" si="918"/>
        <v>0</v>
      </c>
      <c r="Z2683" s="280" t="str">
        <f t="shared" si="909"/>
        <v/>
      </c>
      <c r="AA2683" s="280" t="str">
        <f t="shared" si="910"/>
        <v/>
      </c>
      <c r="AB2683" s="389" t="str">
        <f t="shared" si="919"/>
        <v/>
      </c>
      <c r="AC2683" s="389" t="str">
        <f t="shared" si="920"/>
        <v/>
      </c>
      <c r="AD2683" s="390" t="str">
        <f t="shared" si="911"/>
        <v/>
      </c>
      <c r="AE2683" s="282">
        <f t="shared" si="912"/>
        <v>0</v>
      </c>
      <c r="AF2683" s="359">
        <f t="shared" si="913"/>
        <v>0</v>
      </c>
      <c r="AG2683" s="280">
        <f t="shared" si="914"/>
        <v>1</v>
      </c>
      <c r="AH2683" s="280">
        <f t="shared" si="930"/>
        <v>1</v>
      </c>
      <c r="AI2683" s="280">
        <f>IF(ISBLANK(T2683),AI2682,IF(COUNTIF(T$2:T2683,T2683)&gt;1,AI2682,1+MAX(AI2682,0)))</f>
        <v>73</v>
      </c>
      <c r="AL2683" s="391" t="str">
        <f t="shared" si="921"/>
        <v/>
      </c>
      <c r="AM2683" s="391" t="str">
        <f t="shared" si="922"/>
        <v/>
      </c>
      <c r="AO2683" s="310" t="str">
        <f t="shared" si="915"/>
        <v/>
      </c>
      <c r="AP2683" s="310">
        <f>SUM(AO$1:AO2683)</f>
        <v>0</v>
      </c>
      <c r="AQ2683" s="310">
        <f>SUM(AK$2:AK2683)</f>
        <v>19</v>
      </c>
      <c r="AR2683" s="310">
        <f>COUNTA(AJ$2:AJ2683)</f>
        <v>19</v>
      </c>
      <c r="AS2683" s="312"/>
      <c r="AT2683" s="312"/>
      <c r="AU2683" s="312"/>
      <c r="AV2683" s="312"/>
      <c r="AW2683" s="312"/>
      <c r="AZ2683">
        <v>0</v>
      </c>
      <c r="BA2683">
        <v>0</v>
      </c>
    </row>
    <row r="2684" spans="1:53" x14ac:dyDescent="0.25">
      <c r="A2684">
        <v>147</v>
      </c>
      <c r="B2684" t="s">
        <v>65</v>
      </c>
      <c r="C2684" t="s">
        <v>985</v>
      </c>
      <c r="D2684"/>
      <c r="E2684">
        <v>2</v>
      </c>
      <c r="F2684">
        <v>3</v>
      </c>
      <c r="G2684">
        <v>3</v>
      </c>
      <c r="H2684">
        <v>0</v>
      </c>
      <c r="I2684">
        <v>0</v>
      </c>
      <c r="J2684">
        <v>0</v>
      </c>
      <c r="K2684">
        <v>0</v>
      </c>
      <c r="L2684">
        <v>0</v>
      </c>
      <c r="M2684" t="s">
        <v>986</v>
      </c>
      <c r="O2684" s="101">
        <f>IF(ISBLANK(C2684),O2683,IF(COUNTIF(C$2:C2684,C2684)&gt;1,O2683,1+MAX(O2683,0)))</f>
        <v>66</v>
      </c>
      <c r="P2684" s="45">
        <f t="shared" si="924"/>
        <v>39</v>
      </c>
      <c r="Q2684" s="33" t="str">
        <f t="shared" si="925"/>
        <v/>
      </c>
      <c r="R2684" s="33">
        <f t="shared" si="926"/>
        <v>7</v>
      </c>
      <c r="S2684" s="33" t="str">
        <f t="shared" si="927"/>
        <v>147_7</v>
      </c>
      <c r="T2684" s="35" t="str">
        <f t="shared" si="928"/>
        <v>147AM</v>
      </c>
      <c r="U2684" s="35" t="str">
        <f t="shared" si="929"/>
        <v>147AMEW</v>
      </c>
      <c r="V2684" s="35" t="str">
        <f t="shared" si="923"/>
        <v>2N</v>
      </c>
      <c r="W2684" s="35" t="str">
        <f t="shared" si="916"/>
        <v>147AM2N233</v>
      </c>
      <c r="X2684" s="388">
        <f t="shared" si="917"/>
        <v>0</v>
      </c>
      <c r="Y2684" s="388">
        <f t="shared" si="918"/>
        <v>0</v>
      </c>
      <c r="Z2684" s="280" t="str">
        <f t="shared" si="909"/>
        <v/>
      </c>
      <c r="AA2684" s="280" t="str">
        <f t="shared" si="910"/>
        <v/>
      </c>
      <c r="AB2684" s="389" t="str">
        <f t="shared" si="919"/>
        <v/>
      </c>
      <c r="AC2684" s="389" t="str">
        <f t="shared" si="920"/>
        <v/>
      </c>
      <c r="AD2684" s="390" t="str">
        <f t="shared" si="911"/>
        <v/>
      </c>
      <c r="AE2684" s="282">
        <f t="shared" si="912"/>
        <v>0</v>
      </c>
      <c r="AF2684" s="359">
        <f t="shared" si="913"/>
        <v>0</v>
      </c>
      <c r="AG2684" s="280">
        <f t="shared" si="914"/>
        <v>0</v>
      </c>
      <c r="AH2684" s="280">
        <f t="shared" si="930"/>
        <v>0</v>
      </c>
      <c r="AI2684" s="280">
        <f>IF(ISBLANK(T2684),AI2683,IF(COUNTIF(T$2:T2684,T2684)&gt;1,AI2683,1+MAX(AI2683,0)))</f>
        <v>73</v>
      </c>
      <c r="AL2684" s="391" t="str">
        <f t="shared" si="921"/>
        <v/>
      </c>
      <c r="AM2684" s="391" t="str">
        <f t="shared" si="922"/>
        <v/>
      </c>
      <c r="AO2684" s="310" t="str">
        <f t="shared" si="915"/>
        <v/>
      </c>
      <c r="AP2684" s="310">
        <f>SUM(AO$1:AO2684)</f>
        <v>0</v>
      </c>
      <c r="AQ2684" s="310">
        <f>SUM(AK$2:AK2684)</f>
        <v>19</v>
      </c>
      <c r="AR2684" s="310">
        <f>COUNTA(AJ$2:AJ2684)</f>
        <v>19</v>
      </c>
      <c r="AS2684" s="312"/>
      <c r="AT2684" s="312"/>
      <c r="AU2684" s="312"/>
      <c r="AV2684" s="312"/>
      <c r="AW2684" s="312"/>
      <c r="AZ2684">
        <v>0</v>
      </c>
      <c r="BA2684">
        <v>0</v>
      </c>
    </row>
    <row r="2685" spans="1:53" x14ac:dyDescent="0.25">
      <c r="A2685">
        <v>147</v>
      </c>
      <c r="B2685" t="s">
        <v>65</v>
      </c>
      <c r="C2685" t="s">
        <v>985</v>
      </c>
      <c r="D2685"/>
      <c r="E2685">
        <v>2</v>
      </c>
      <c r="F2685">
        <v>3</v>
      </c>
      <c r="G2685">
        <v>4</v>
      </c>
      <c r="H2685">
        <v>0</v>
      </c>
      <c r="I2685">
        <v>0</v>
      </c>
      <c r="J2685">
        <v>0</v>
      </c>
      <c r="K2685">
        <v>0</v>
      </c>
      <c r="L2685">
        <v>0</v>
      </c>
      <c r="M2685" t="s">
        <v>986</v>
      </c>
      <c r="O2685" s="101">
        <f>IF(ISBLANK(C2685),O2684,IF(COUNTIF(C$2:C2685,C2685)&gt;1,O2684,1+MAX(O2684,0)))</f>
        <v>66</v>
      </c>
      <c r="P2685" s="45">
        <f t="shared" si="924"/>
        <v>39</v>
      </c>
      <c r="Q2685" s="33" t="str">
        <f t="shared" si="925"/>
        <v/>
      </c>
      <c r="R2685" s="33">
        <f t="shared" si="926"/>
        <v>7</v>
      </c>
      <c r="S2685" s="33" t="str">
        <f t="shared" si="927"/>
        <v>147_7</v>
      </c>
      <c r="T2685" s="35" t="str">
        <f t="shared" si="928"/>
        <v>147AM</v>
      </c>
      <c r="U2685" s="35" t="str">
        <f t="shared" si="929"/>
        <v>147AMEW</v>
      </c>
      <c r="V2685" s="35" t="str">
        <f t="shared" si="923"/>
        <v>2N</v>
      </c>
      <c r="W2685" s="35" t="str">
        <f t="shared" si="916"/>
        <v>147AM2N234</v>
      </c>
      <c r="X2685" s="388">
        <f t="shared" si="917"/>
        <v>0</v>
      </c>
      <c r="Y2685" s="388">
        <f t="shared" si="918"/>
        <v>0</v>
      </c>
      <c r="Z2685" s="280" t="str">
        <f t="shared" si="909"/>
        <v/>
      </c>
      <c r="AA2685" s="280" t="str">
        <f t="shared" si="910"/>
        <v/>
      </c>
      <c r="AB2685" s="389" t="str">
        <f t="shared" si="919"/>
        <v/>
      </c>
      <c r="AC2685" s="389" t="str">
        <f t="shared" si="920"/>
        <v/>
      </c>
      <c r="AD2685" s="390" t="str">
        <f t="shared" si="911"/>
        <v/>
      </c>
      <c r="AE2685" s="282">
        <f t="shared" si="912"/>
        <v>0</v>
      </c>
      <c r="AF2685" s="359">
        <f t="shared" si="913"/>
        <v>0</v>
      </c>
      <c r="AG2685" s="280">
        <f t="shared" si="914"/>
        <v>0</v>
      </c>
      <c r="AH2685" s="280">
        <f t="shared" si="930"/>
        <v>0</v>
      </c>
      <c r="AI2685" s="280">
        <f>IF(ISBLANK(T2685),AI2684,IF(COUNTIF(T$2:T2685,T2685)&gt;1,AI2684,1+MAX(AI2684,0)))</f>
        <v>73</v>
      </c>
      <c r="AL2685" s="391" t="str">
        <f t="shared" si="921"/>
        <v/>
      </c>
      <c r="AM2685" s="391" t="str">
        <f t="shared" si="922"/>
        <v/>
      </c>
      <c r="AO2685" s="310" t="str">
        <f t="shared" si="915"/>
        <v/>
      </c>
      <c r="AP2685" s="310">
        <f>SUM(AO$1:AO2685)</f>
        <v>0</v>
      </c>
      <c r="AQ2685" s="310">
        <f>SUM(AK$2:AK2685)</f>
        <v>19</v>
      </c>
      <c r="AR2685" s="310">
        <f>COUNTA(AJ$2:AJ2685)</f>
        <v>19</v>
      </c>
      <c r="AS2685" s="312"/>
      <c r="AT2685" s="312"/>
      <c r="AU2685" s="312"/>
      <c r="AV2685" s="312"/>
      <c r="AW2685" s="312"/>
      <c r="AZ2685">
        <v>0</v>
      </c>
      <c r="BA2685">
        <v>0</v>
      </c>
    </row>
    <row r="2686" spans="1:53" x14ac:dyDescent="0.25">
      <c r="A2686">
        <v>147</v>
      </c>
      <c r="B2686" t="s">
        <v>65</v>
      </c>
      <c r="C2686" t="s">
        <v>985</v>
      </c>
      <c r="D2686"/>
      <c r="E2686">
        <v>2</v>
      </c>
      <c r="F2686">
        <v>4</v>
      </c>
      <c r="G2686">
        <v>1</v>
      </c>
      <c r="H2686">
        <v>0</v>
      </c>
      <c r="I2686">
        <v>0</v>
      </c>
      <c r="J2686">
        <v>0</v>
      </c>
      <c r="K2686">
        <v>0</v>
      </c>
      <c r="L2686">
        <v>0</v>
      </c>
      <c r="M2686" t="s">
        <v>986</v>
      </c>
      <c r="O2686" s="101">
        <f>IF(ISBLANK(C2686),O2685,IF(COUNTIF(C$2:C2686,C2686)&gt;1,O2685,1+MAX(O2685,0)))</f>
        <v>66</v>
      </c>
      <c r="P2686" s="45">
        <f t="shared" si="924"/>
        <v>39</v>
      </c>
      <c r="Q2686" s="33" t="str">
        <f t="shared" si="925"/>
        <v/>
      </c>
      <c r="R2686" s="33">
        <f t="shared" si="926"/>
        <v>8</v>
      </c>
      <c r="S2686" s="33" t="str">
        <f t="shared" si="927"/>
        <v>147_8</v>
      </c>
      <c r="T2686" s="35" t="str">
        <f t="shared" si="928"/>
        <v>147AM</v>
      </c>
      <c r="U2686" s="35" t="str">
        <f t="shared" si="929"/>
        <v>147AMNS</v>
      </c>
      <c r="V2686" s="35" t="str">
        <f t="shared" si="923"/>
        <v>2N</v>
      </c>
      <c r="W2686" s="35" t="str">
        <f t="shared" si="916"/>
        <v>147AM2N241</v>
      </c>
      <c r="X2686" s="388">
        <f t="shared" si="917"/>
        <v>0</v>
      </c>
      <c r="Y2686" s="388">
        <f t="shared" si="918"/>
        <v>0</v>
      </c>
      <c r="Z2686" s="280" t="str">
        <f t="shared" si="909"/>
        <v/>
      </c>
      <c r="AA2686" s="280" t="str">
        <f t="shared" si="910"/>
        <v/>
      </c>
      <c r="AB2686" s="389" t="str">
        <f t="shared" si="919"/>
        <v/>
      </c>
      <c r="AC2686" s="389" t="str">
        <f t="shared" si="920"/>
        <v/>
      </c>
      <c r="AD2686" s="390" t="str">
        <f t="shared" si="911"/>
        <v/>
      </c>
      <c r="AE2686" s="282">
        <f t="shared" si="912"/>
        <v>0</v>
      </c>
      <c r="AF2686" s="359">
        <f t="shared" si="913"/>
        <v>0</v>
      </c>
      <c r="AG2686" s="280">
        <f t="shared" si="914"/>
        <v>3</v>
      </c>
      <c r="AH2686" s="280">
        <f t="shared" si="930"/>
        <v>1</v>
      </c>
      <c r="AI2686" s="280">
        <f>IF(ISBLANK(T2686),AI2685,IF(COUNTIF(T$2:T2686,T2686)&gt;1,AI2685,1+MAX(AI2685,0)))</f>
        <v>73</v>
      </c>
      <c r="AL2686" s="391" t="str">
        <f t="shared" si="921"/>
        <v/>
      </c>
      <c r="AM2686" s="391" t="str">
        <f t="shared" si="922"/>
        <v/>
      </c>
      <c r="AO2686" s="310" t="str">
        <f t="shared" si="915"/>
        <v/>
      </c>
      <c r="AP2686" s="310">
        <f>SUM(AO$1:AO2686)</f>
        <v>0</v>
      </c>
      <c r="AQ2686" s="310">
        <f>SUM(AK$2:AK2686)</f>
        <v>19</v>
      </c>
      <c r="AR2686" s="310">
        <f>COUNTA(AJ$2:AJ2686)</f>
        <v>19</v>
      </c>
      <c r="AS2686" s="312"/>
      <c r="AT2686" s="312"/>
      <c r="AU2686" s="312"/>
      <c r="AV2686" s="312"/>
      <c r="AW2686" s="312"/>
      <c r="AZ2686">
        <v>0</v>
      </c>
      <c r="BA2686">
        <v>0</v>
      </c>
    </row>
    <row r="2687" spans="1:53" x14ac:dyDescent="0.25">
      <c r="A2687">
        <v>147</v>
      </c>
      <c r="B2687" t="s">
        <v>65</v>
      </c>
      <c r="C2687" t="s">
        <v>985</v>
      </c>
      <c r="D2687"/>
      <c r="E2687">
        <v>2</v>
      </c>
      <c r="F2687">
        <v>4</v>
      </c>
      <c r="G2687">
        <v>2</v>
      </c>
      <c r="H2687">
        <v>0</v>
      </c>
      <c r="I2687">
        <v>0</v>
      </c>
      <c r="J2687">
        <v>0</v>
      </c>
      <c r="K2687">
        <v>0</v>
      </c>
      <c r="L2687">
        <v>0</v>
      </c>
      <c r="M2687" t="s">
        <v>986</v>
      </c>
      <c r="O2687" s="101">
        <f>IF(ISBLANK(C2687),O2686,IF(COUNTIF(C$2:C2687,C2687)&gt;1,O2686,1+MAX(O2686,0)))</f>
        <v>66</v>
      </c>
      <c r="P2687" s="45">
        <f t="shared" si="924"/>
        <v>39</v>
      </c>
      <c r="Q2687" s="33" t="str">
        <f t="shared" si="925"/>
        <v/>
      </c>
      <c r="R2687" s="33">
        <f t="shared" si="926"/>
        <v>8</v>
      </c>
      <c r="S2687" s="33" t="str">
        <f t="shared" si="927"/>
        <v>147_8</v>
      </c>
      <c r="T2687" s="35" t="str">
        <f t="shared" si="928"/>
        <v>147AM</v>
      </c>
      <c r="U2687" s="35" t="str">
        <f t="shared" si="929"/>
        <v>147AMNS</v>
      </c>
      <c r="V2687" s="35" t="str">
        <f t="shared" si="923"/>
        <v>2N</v>
      </c>
      <c r="W2687" s="35" t="str">
        <f t="shared" si="916"/>
        <v>147AM2N242</v>
      </c>
      <c r="X2687" s="388">
        <f t="shared" si="917"/>
        <v>0</v>
      </c>
      <c r="Y2687" s="388">
        <f t="shared" si="918"/>
        <v>0</v>
      </c>
      <c r="Z2687" s="280" t="str">
        <f t="shared" si="909"/>
        <v/>
      </c>
      <c r="AA2687" s="280" t="str">
        <f t="shared" si="910"/>
        <v/>
      </c>
      <c r="AB2687" s="389" t="str">
        <f t="shared" si="919"/>
        <v/>
      </c>
      <c r="AC2687" s="389" t="str">
        <f t="shared" si="920"/>
        <v/>
      </c>
      <c r="AD2687" s="390" t="str">
        <f t="shared" si="911"/>
        <v/>
      </c>
      <c r="AE2687" s="282">
        <f t="shared" si="912"/>
        <v>0</v>
      </c>
      <c r="AF2687" s="359">
        <f t="shared" si="913"/>
        <v>0</v>
      </c>
      <c r="AG2687" s="280">
        <f t="shared" si="914"/>
        <v>1</v>
      </c>
      <c r="AH2687" s="280">
        <f t="shared" si="930"/>
        <v>1</v>
      </c>
      <c r="AI2687" s="280">
        <f>IF(ISBLANK(T2687),AI2686,IF(COUNTIF(T$2:T2687,T2687)&gt;1,AI2686,1+MAX(AI2686,0)))</f>
        <v>73</v>
      </c>
      <c r="AL2687" s="391" t="str">
        <f t="shared" si="921"/>
        <v/>
      </c>
      <c r="AM2687" s="391" t="str">
        <f t="shared" si="922"/>
        <v/>
      </c>
      <c r="AO2687" s="310" t="str">
        <f t="shared" si="915"/>
        <v/>
      </c>
      <c r="AP2687" s="310">
        <f>SUM(AO$1:AO2687)</f>
        <v>0</v>
      </c>
      <c r="AQ2687" s="310">
        <f>SUM(AK$2:AK2687)</f>
        <v>19</v>
      </c>
      <c r="AR2687" s="310">
        <f>COUNTA(AJ$2:AJ2687)</f>
        <v>19</v>
      </c>
      <c r="AS2687" s="312"/>
      <c r="AT2687" s="312"/>
      <c r="AU2687" s="312"/>
      <c r="AV2687" s="312"/>
      <c r="AW2687" s="312"/>
      <c r="AZ2687">
        <v>0</v>
      </c>
      <c r="BA2687">
        <v>0</v>
      </c>
    </row>
    <row r="2688" spans="1:53" x14ac:dyDescent="0.25">
      <c r="A2688">
        <v>147</v>
      </c>
      <c r="B2688" t="s">
        <v>65</v>
      </c>
      <c r="C2688" t="s">
        <v>985</v>
      </c>
      <c r="D2688"/>
      <c r="E2688">
        <v>2</v>
      </c>
      <c r="F2688">
        <v>4</v>
      </c>
      <c r="G2688">
        <v>3</v>
      </c>
      <c r="H2688">
        <v>4</v>
      </c>
      <c r="I2688">
        <v>3</v>
      </c>
      <c r="J2688">
        <v>3</v>
      </c>
      <c r="K2688">
        <v>1</v>
      </c>
      <c r="L2688">
        <v>3</v>
      </c>
      <c r="M2688" t="s">
        <v>986</v>
      </c>
      <c r="O2688" s="101">
        <f>IF(ISBLANK(C2688),O2687,IF(COUNTIF(C$2:C2688,C2688)&gt;1,O2687,1+MAX(O2687,0)))</f>
        <v>66</v>
      </c>
      <c r="P2688" s="45">
        <f t="shared" si="924"/>
        <v>39</v>
      </c>
      <c r="Q2688" s="33" t="str">
        <f t="shared" si="925"/>
        <v/>
      </c>
      <c r="R2688" s="33">
        <f t="shared" si="926"/>
        <v>8</v>
      </c>
      <c r="S2688" s="33" t="str">
        <f t="shared" si="927"/>
        <v>147_8</v>
      </c>
      <c r="T2688" s="35" t="str">
        <f t="shared" si="928"/>
        <v>147AM</v>
      </c>
      <c r="U2688" s="35" t="str">
        <f t="shared" si="929"/>
        <v>147AMEW</v>
      </c>
      <c r="V2688" s="35" t="str">
        <f t="shared" si="923"/>
        <v>2N</v>
      </c>
      <c r="W2688" s="35" t="str">
        <f t="shared" si="916"/>
        <v>147AM2N243</v>
      </c>
      <c r="X2688" s="388">
        <f t="shared" si="917"/>
        <v>1</v>
      </c>
      <c r="Y2688" s="388">
        <f t="shared" si="918"/>
        <v>3</v>
      </c>
      <c r="Z2688" s="280" t="str">
        <f t="shared" si="909"/>
        <v/>
      </c>
      <c r="AA2688" s="280" t="str">
        <f t="shared" si="910"/>
        <v/>
      </c>
      <c r="AB2688" s="389" t="str">
        <f t="shared" si="919"/>
        <v/>
      </c>
      <c r="AC2688" s="389" t="str">
        <f t="shared" si="920"/>
        <v/>
      </c>
      <c r="AD2688" s="390" t="str">
        <f t="shared" si="911"/>
        <v/>
      </c>
      <c r="AE2688" s="282">
        <f t="shared" si="912"/>
        <v>0</v>
      </c>
      <c r="AF2688" s="359">
        <f t="shared" si="913"/>
        <v>0</v>
      </c>
      <c r="AG2688" s="280">
        <f t="shared" si="914"/>
        <v>0</v>
      </c>
      <c r="AH2688" s="280">
        <f t="shared" si="930"/>
        <v>0</v>
      </c>
      <c r="AI2688" s="280">
        <f>IF(ISBLANK(T2688),AI2687,IF(COUNTIF(T$2:T2688,T2688)&gt;1,AI2687,1+MAX(AI2687,0)))</f>
        <v>73</v>
      </c>
      <c r="AL2688" s="391" t="str">
        <f t="shared" si="921"/>
        <v/>
      </c>
      <c r="AM2688" s="391" t="str">
        <f t="shared" si="922"/>
        <v/>
      </c>
      <c r="AO2688" s="310" t="str">
        <f t="shared" si="915"/>
        <v/>
      </c>
      <c r="AP2688" s="310">
        <f>SUM(AO$1:AO2688)</f>
        <v>0</v>
      </c>
      <c r="AQ2688" s="310">
        <f>SUM(AK$2:AK2688)</f>
        <v>19</v>
      </c>
      <c r="AR2688" s="310">
        <f>COUNTA(AJ$2:AJ2688)</f>
        <v>19</v>
      </c>
      <c r="AS2688" s="312"/>
      <c r="AT2688" s="312"/>
      <c r="AU2688" s="312"/>
      <c r="AV2688" s="312"/>
      <c r="AW2688" s="312"/>
      <c r="AZ2688">
        <v>1</v>
      </c>
      <c r="BA2688">
        <v>3</v>
      </c>
    </row>
    <row r="2689" spans="1:53" x14ac:dyDescent="0.25">
      <c r="A2689">
        <v>147</v>
      </c>
      <c r="B2689" t="s">
        <v>65</v>
      </c>
      <c r="C2689" t="s">
        <v>985</v>
      </c>
      <c r="D2689"/>
      <c r="E2689">
        <v>2</v>
      </c>
      <c r="F2689">
        <v>4</v>
      </c>
      <c r="G2689">
        <v>4</v>
      </c>
      <c r="H2689">
        <v>0</v>
      </c>
      <c r="I2689">
        <v>0</v>
      </c>
      <c r="J2689">
        <v>0</v>
      </c>
      <c r="K2689">
        <v>0</v>
      </c>
      <c r="L2689">
        <v>0</v>
      </c>
      <c r="M2689" t="s">
        <v>986</v>
      </c>
      <c r="O2689" s="101">
        <f>IF(ISBLANK(C2689),O2688,IF(COUNTIF(C$2:C2689,C2689)&gt;1,O2688,1+MAX(O2688,0)))</f>
        <v>66</v>
      </c>
      <c r="P2689" s="45">
        <f t="shared" si="924"/>
        <v>39</v>
      </c>
      <c r="Q2689" s="33" t="str">
        <f t="shared" si="925"/>
        <v/>
      </c>
      <c r="R2689" s="33">
        <f t="shared" si="926"/>
        <v>8</v>
      </c>
      <c r="S2689" s="33" t="str">
        <f t="shared" si="927"/>
        <v>147_8</v>
      </c>
      <c r="T2689" s="35" t="str">
        <f t="shared" si="928"/>
        <v>147AM</v>
      </c>
      <c r="U2689" s="35" t="str">
        <f t="shared" si="929"/>
        <v>147AMEW</v>
      </c>
      <c r="V2689" s="35" t="str">
        <f t="shared" si="923"/>
        <v>2N</v>
      </c>
      <c r="W2689" s="35" t="str">
        <f t="shared" si="916"/>
        <v>147AM2N244</v>
      </c>
      <c r="X2689" s="388">
        <f t="shared" si="917"/>
        <v>0</v>
      </c>
      <c r="Y2689" s="388">
        <f t="shared" si="918"/>
        <v>0</v>
      </c>
      <c r="Z2689" s="280" t="str">
        <f t="shared" si="909"/>
        <v/>
      </c>
      <c r="AA2689" s="280" t="str">
        <f t="shared" si="910"/>
        <v/>
      </c>
      <c r="AB2689" s="389" t="str">
        <f t="shared" si="919"/>
        <v/>
      </c>
      <c r="AC2689" s="389" t="str">
        <f t="shared" si="920"/>
        <v/>
      </c>
      <c r="AD2689" s="390" t="str">
        <f t="shared" si="911"/>
        <v/>
      </c>
      <c r="AE2689" s="282">
        <f t="shared" si="912"/>
        <v>0</v>
      </c>
      <c r="AF2689" s="359">
        <f t="shared" si="913"/>
        <v>0</v>
      </c>
      <c r="AG2689" s="280">
        <f t="shared" si="914"/>
        <v>0</v>
      </c>
      <c r="AH2689" s="280">
        <f t="shared" si="930"/>
        <v>0</v>
      </c>
      <c r="AI2689" s="280">
        <f>IF(ISBLANK(T2689),AI2688,IF(COUNTIF(T$2:T2689,T2689)&gt;1,AI2688,1+MAX(AI2688,0)))</f>
        <v>73</v>
      </c>
      <c r="AL2689" s="391" t="str">
        <f t="shared" si="921"/>
        <v/>
      </c>
      <c r="AM2689" s="391" t="str">
        <f t="shared" si="922"/>
        <v/>
      </c>
      <c r="AO2689" s="310" t="str">
        <f t="shared" si="915"/>
        <v/>
      </c>
      <c r="AP2689" s="310">
        <f>SUM(AO$1:AO2689)</f>
        <v>0</v>
      </c>
      <c r="AQ2689" s="310">
        <f>SUM(AK$2:AK2689)</f>
        <v>19</v>
      </c>
      <c r="AR2689" s="310">
        <f>COUNTA(AJ$2:AJ2689)</f>
        <v>19</v>
      </c>
      <c r="AS2689" s="312"/>
      <c r="AT2689" s="312"/>
      <c r="AU2689" s="312"/>
      <c r="AV2689" s="312"/>
      <c r="AW2689" s="312"/>
      <c r="AZ2689">
        <v>0</v>
      </c>
      <c r="BA2689">
        <v>0</v>
      </c>
    </row>
    <row r="2690" spans="1:53" x14ac:dyDescent="0.25">
      <c r="A2690">
        <v>147</v>
      </c>
      <c r="B2690" t="s">
        <v>66</v>
      </c>
      <c r="C2690" t="s">
        <v>937</v>
      </c>
      <c r="D2690"/>
      <c r="E2690">
        <v>1</v>
      </c>
      <c r="F2690">
        <v>1</v>
      </c>
      <c r="G2690">
        <v>1</v>
      </c>
      <c r="H2690">
        <v>0</v>
      </c>
      <c r="I2690">
        <v>0</v>
      </c>
      <c r="J2690">
        <v>0</v>
      </c>
      <c r="K2690">
        <v>0</v>
      </c>
      <c r="L2690">
        <v>0</v>
      </c>
      <c r="M2690" t="s">
        <v>987</v>
      </c>
      <c r="O2690" s="101">
        <f>IF(ISBLANK(C2690),O2689,IF(COUNTIF(C$2:C2690,C2690)&gt;1,O2689,1+MAX(O2689,0)))</f>
        <v>66</v>
      </c>
      <c r="P2690" s="45">
        <f t="shared" si="924"/>
        <v>39</v>
      </c>
      <c r="Q2690" s="33" t="str">
        <f t="shared" si="925"/>
        <v/>
      </c>
      <c r="R2690" s="33">
        <f t="shared" si="926"/>
        <v>9</v>
      </c>
      <c r="S2690" s="33" t="str">
        <f t="shared" si="927"/>
        <v>147_9</v>
      </c>
      <c r="T2690" s="35" t="str">
        <f t="shared" si="928"/>
        <v>147PM</v>
      </c>
      <c r="U2690" s="35" t="str">
        <f t="shared" si="929"/>
        <v>147PMNS</v>
      </c>
      <c r="V2690" s="35" t="str">
        <f t="shared" si="923"/>
        <v>2N</v>
      </c>
      <c r="W2690" s="35" t="str">
        <f t="shared" si="916"/>
        <v>147PM2N111</v>
      </c>
      <c r="X2690" s="388">
        <f t="shared" si="917"/>
        <v>0</v>
      </c>
      <c r="Y2690" s="388">
        <f t="shared" si="918"/>
        <v>0</v>
      </c>
      <c r="Z2690" s="280" t="str">
        <f t="shared" ref="Z2690:Z2753" si="931">IF(I2690&gt;$H2690,1,"")</f>
        <v/>
      </c>
      <c r="AA2690" s="280" t="str">
        <f t="shared" ref="AA2690:AA2753" si="932">IF(J2690&gt;$H2690,1,"")</f>
        <v/>
      </c>
      <c r="AB2690" s="389" t="str">
        <f t="shared" si="919"/>
        <v/>
      </c>
      <c r="AC2690" s="389" t="str">
        <f t="shared" si="920"/>
        <v/>
      </c>
      <c r="AD2690" s="390" t="str">
        <f t="shared" ref="AD2690:AD2753" si="933">IF(ISERROR(MATCH(A2690&amp;"_"&amp;G2690,Sidewalk_ignore,0)),"",1)</f>
        <v/>
      </c>
      <c r="AE2690" s="282">
        <f t="shared" ref="AE2690:AE2753" si="934">IF(AND(ISNUMBER($G2690),$B2690="AM"),INDEX(CordonIn,MATCH($A2690,loc_ID,0),$G2690),0)</f>
        <v>0</v>
      </c>
      <c r="AF2690" s="359">
        <f t="shared" ref="AF2690:AF2753" si="935">IF(AND(ISNUMBER($G2690),$B2690="PM"),INDEX(CordonIn,MATCH($A2690,loc_ID,0),VLOOKUP($G2690,Reverse_dir,2,FALSE)),0)</f>
        <v>0</v>
      </c>
      <c r="AG2690" s="280">
        <f t="shared" ref="AG2690:AG2753" si="936">IF(AND(ISNUMBER($G2690),$B2690="AM"),INDEX(Lane,MATCH($A2690,loc_ID,0),$G2690),0)</f>
        <v>0</v>
      </c>
      <c r="AH2690" s="280">
        <f t="shared" si="930"/>
        <v>0</v>
      </c>
      <c r="AI2690" s="280">
        <f>IF(ISBLANK(T2690),AI2689,IF(COUNTIF(T$2:T2690,T2690)&gt;1,AI2689,1+MAX(AI2689,0)))</f>
        <v>74</v>
      </c>
      <c r="AL2690" s="391" t="str">
        <f t="shared" si="921"/>
        <v/>
      </c>
      <c r="AM2690" s="391" t="str">
        <f t="shared" si="922"/>
        <v/>
      </c>
      <c r="AO2690" s="310" t="str">
        <f t="shared" ref="AO2690:AO2753" si="937">IF(SUM(Z2690:AC2690)&gt;0,1,"")</f>
        <v/>
      </c>
      <c r="AP2690" s="310">
        <f>SUM(AO$1:AO2690)</f>
        <v>0</v>
      </c>
      <c r="AQ2690" s="310">
        <f>SUM(AK$2:AK2690)</f>
        <v>19</v>
      </c>
      <c r="AR2690" s="310">
        <f>COUNTA(AJ$2:AJ2690)</f>
        <v>19</v>
      </c>
      <c r="AS2690" s="312"/>
      <c r="AT2690" s="312"/>
      <c r="AU2690" s="312"/>
      <c r="AV2690" s="312"/>
      <c r="AW2690" s="312"/>
      <c r="AZ2690">
        <v>0</v>
      </c>
      <c r="BA2690">
        <v>0</v>
      </c>
    </row>
    <row r="2691" spans="1:53" x14ac:dyDescent="0.25">
      <c r="A2691">
        <v>147</v>
      </c>
      <c r="B2691" t="s">
        <v>66</v>
      </c>
      <c r="C2691" t="s">
        <v>937</v>
      </c>
      <c r="D2691"/>
      <c r="E2691">
        <v>1</v>
      </c>
      <c r="F2691">
        <v>1</v>
      </c>
      <c r="G2691">
        <v>2</v>
      </c>
      <c r="H2691">
        <v>0</v>
      </c>
      <c r="I2691">
        <v>0</v>
      </c>
      <c r="J2691">
        <v>0</v>
      </c>
      <c r="K2691">
        <v>0</v>
      </c>
      <c r="L2691">
        <v>0</v>
      </c>
      <c r="M2691" t="s">
        <v>987</v>
      </c>
      <c r="O2691" s="101">
        <f>IF(ISBLANK(C2691),O2690,IF(COUNTIF(C$2:C2691,C2691)&gt;1,O2690,1+MAX(O2690,0)))</f>
        <v>66</v>
      </c>
      <c r="P2691" s="45">
        <f t="shared" si="924"/>
        <v>39</v>
      </c>
      <c r="Q2691" s="33" t="str">
        <f t="shared" si="925"/>
        <v/>
      </c>
      <c r="R2691" s="33">
        <f t="shared" si="926"/>
        <v>9</v>
      </c>
      <c r="S2691" s="33" t="str">
        <f t="shared" si="927"/>
        <v>147_9</v>
      </c>
      <c r="T2691" s="35" t="str">
        <f t="shared" si="928"/>
        <v>147PM</v>
      </c>
      <c r="U2691" s="35" t="str">
        <f t="shared" si="929"/>
        <v>147PMNS</v>
      </c>
      <c r="V2691" s="35" t="str">
        <f t="shared" si="923"/>
        <v>2N</v>
      </c>
      <c r="W2691" s="35" t="str">
        <f t="shared" ref="W2691:W2754" si="938">IF(ISBLANK(A2691),"",A2691&amp;B2691&amp;V2691&amp;E2691&amp;F2691&amp;G2691)</f>
        <v>147PM2N112</v>
      </c>
      <c r="X2691" s="388">
        <f t="shared" ref="X2691:X2754" si="939">IF($AD2691=1,0,K2691)</f>
        <v>0</v>
      </c>
      <c r="Y2691" s="388">
        <f t="shared" ref="Y2691:Y2754" si="940">IF($AD2691=1,0,L2691)</f>
        <v>0</v>
      </c>
      <c r="Z2691" s="280" t="str">
        <f t="shared" si="931"/>
        <v/>
      </c>
      <c r="AA2691" s="280" t="str">
        <f t="shared" si="932"/>
        <v/>
      </c>
      <c r="AB2691" s="389" t="str">
        <f t="shared" ref="AB2691:AB2754" si="941">IF(OR(K2691&gt;$H2691,AND($AD2691=1,K2691&gt;0)),1,"")</f>
        <v/>
      </c>
      <c r="AC2691" s="389" t="str">
        <f t="shared" ref="AC2691:AC2754" si="942">IF(OR(L2691&gt;$H2691,AND($AD2691=1,L2691&gt;0)),1,"")</f>
        <v/>
      </c>
      <c r="AD2691" s="390" t="str">
        <f t="shared" si="933"/>
        <v/>
      </c>
      <c r="AE2691" s="282">
        <f t="shared" si="934"/>
        <v>0</v>
      </c>
      <c r="AF2691" s="359">
        <f t="shared" si="935"/>
        <v>0</v>
      </c>
      <c r="AG2691" s="280">
        <f t="shared" si="936"/>
        <v>0</v>
      </c>
      <c r="AH2691" s="280">
        <f t="shared" si="930"/>
        <v>0</v>
      </c>
      <c r="AI2691" s="280">
        <f>IF(ISBLANK(T2691),AI2690,IF(COUNTIF(T$2:T2691,T2691)&gt;1,AI2690,1+MAX(AI2690,0)))</f>
        <v>74</v>
      </c>
      <c r="AL2691" s="391" t="str">
        <f t="shared" ref="AL2691:AL2754" si="943">IF(OR(AB2691=1,AC2691=1),IF(LEN(AJ2691)=0,"",AJ2691&amp;"; ")&amp;"Ignore sidewalk",IF(LEN(AJ2691)=0,"",AJ2691))</f>
        <v/>
      </c>
      <c r="AM2691" s="391" t="str">
        <f t="shared" ref="AM2691:AM2754" si="944">IF(OR(AB2691=1,AC2691=1),1,IF(LEN(AK2691)=0,"",AK2691))</f>
        <v/>
      </c>
      <c r="AO2691" s="310" t="str">
        <f t="shared" si="937"/>
        <v/>
      </c>
      <c r="AP2691" s="310">
        <f>SUM(AO$1:AO2691)</f>
        <v>0</v>
      </c>
      <c r="AQ2691" s="310">
        <f>SUM(AK$2:AK2691)</f>
        <v>19</v>
      </c>
      <c r="AR2691" s="310">
        <f>COUNTA(AJ$2:AJ2691)</f>
        <v>19</v>
      </c>
      <c r="AS2691" s="312"/>
      <c r="AT2691" s="312"/>
      <c r="AU2691" s="312"/>
      <c r="AV2691" s="312"/>
      <c r="AW2691" s="312"/>
      <c r="AZ2691">
        <v>0</v>
      </c>
      <c r="BA2691">
        <v>0</v>
      </c>
    </row>
    <row r="2692" spans="1:53" x14ac:dyDescent="0.25">
      <c r="A2692">
        <v>147</v>
      </c>
      <c r="B2692" t="s">
        <v>66</v>
      </c>
      <c r="C2692" t="s">
        <v>937</v>
      </c>
      <c r="D2692"/>
      <c r="E2692">
        <v>1</v>
      </c>
      <c r="F2692">
        <v>1</v>
      </c>
      <c r="G2692">
        <v>3</v>
      </c>
      <c r="H2692">
        <v>0</v>
      </c>
      <c r="I2692">
        <v>0</v>
      </c>
      <c r="J2692">
        <v>0</v>
      </c>
      <c r="K2692">
        <v>0</v>
      </c>
      <c r="L2692">
        <v>0</v>
      </c>
      <c r="M2692" t="s">
        <v>987</v>
      </c>
      <c r="O2692" s="101">
        <f>IF(ISBLANK(C2692),O2691,IF(COUNTIF(C$2:C2692,C2692)&gt;1,O2691,1+MAX(O2691,0)))</f>
        <v>66</v>
      </c>
      <c r="P2692" s="45">
        <f t="shared" si="924"/>
        <v>39</v>
      </c>
      <c r="Q2692" s="33" t="str">
        <f t="shared" si="925"/>
        <v/>
      </c>
      <c r="R2692" s="33">
        <f t="shared" si="926"/>
        <v>9</v>
      </c>
      <c r="S2692" s="33" t="str">
        <f t="shared" si="927"/>
        <v>147_9</v>
      </c>
      <c r="T2692" s="35" t="str">
        <f t="shared" si="928"/>
        <v>147PM</v>
      </c>
      <c r="U2692" s="35" t="str">
        <f t="shared" si="929"/>
        <v>147PMEW</v>
      </c>
      <c r="V2692" s="35" t="str">
        <f t="shared" ref="V2692:V2755" si="945">TEXT((O2692-MOD(O2692,26))/26,"0")&amp;CHAR(65+MOD(O2692-1,26))</f>
        <v>2N</v>
      </c>
      <c r="W2692" s="35" t="str">
        <f t="shared" si="938"/>
        <v>147PM2N113</v>
      </c>
      <c r="X2692" s="388">
        <f t="shared" si="939"/>
        <v>0</v>
      </c>
      <c r="Y2692" s="388">
        <f t="shared" si="940"/>
        <v>0</v>
      </c>
      <c r="Z2692" s="280" t="str">
        <f t="shared" si="931"/>
        <v/>
      </c>
      <c r="AA2692" s="280" t="str">
        <f t="shared" si="932"/>
        <v/>
      </c>
      <c r="AB2692" s="389" t="str">
        <f t="shared" si="941"/>
        <v/>
      </c>
      <c r="AC2692" s="389" t="str">
        <f t="shared" si="942"/>
        <v/>
      </c>
      <c r="AD2692" s="390" t="str">
        <f t="shared" si="933"/>
        <v/>
      </c>
      <c r="AE2692" s="282">
        <f t="shared" si="934"/>
        <v>0</v>
      </c>
      <c r="AF2692" s="359">
        <f t="shared" si="935"/>
        <v>0</v>
      </c>
      <c r="AG2692" s="280">
        <f t="shared" si="936"/>
        <v>0</v>
      </c>
      <c r="AH2692" s="280">
        <f t="shared" si="930"/>
        <v>0</v>
      </c>
      <c r="AI2692" s="280">
        <f>IF(ISBLANK(T2692),AI2691,IF(COUNTIF(T$2:T2692,T2692)&gt;1,AI2691,1+MAX(AI2691,0)))</f>
        <v>74</v>
      </c>
      <c r="AL2692" s="391" t="str">
        <f t="shared" si="943"/>
        <v/>
      </c>
      <c r="AM2692" s="391" t="str">
        <f t="shared" si="944"/>
        <v/>
      </c>
      <c r="AO2692" s="310" t="str">
        <f t="shared" si="937"/>
        <v/>
      </c>
      <c r="AP2692" s="310">
        <f>SUM(AO$1:AO2692)</f>
        <v>0</v>
      </c>
      <c r="AQ2692" s="310">
        <f>SUM(AK$2:AK2692)</f>
        <v>19</v>
      </c>
      <c r="AR2692" s="310">
        <f>COUNTA(AJ$2:AJ2692)</f>
        <v>19</v>
      </c>
      <c r="AS2692" s="312"/>
      <c r="AT2692" s="312"/>
      <c r="AU2692" s="312"/>
      <c r="AV2692" s="312"/>
      <c r="AW2692" s="312"/>
      <c r="AZ2692">
        <v>0</v>
      </c>
      <c r="BA2692">
        <v>0</v>
      </c>
    </row>
    <row r="2693" spans="1:53" x14ac:dyDescent="0.25">
      <c r="A2693">
        <v>147</v>
      </c>
      <c r="B2693" t="s">
        <v>66</v>
      </c>
      <c r="C2693" t="s">
        <v>937</v>
      </c>
      <c r="D2693"/>
      <c r="E2693">
        <v>1</v>
      </c>
      <c r="F2693">
        <v>1</v>
      </c>
      <c r="G2693">
        <v>4</v>
      </c>
      <c r="H2693">
        <v>0</v>
      </c>
      <c r="I2693">
        <v>0</v>
      </c>
      <c r="J2693">
        <v>0</v>
      </c>
      <c r="K2693">
        <v>0</v>
      </c>
      <c r="L2693">
        <v>0</v>
      </c>
      <c r="M2693" t="s">
        <v>987</v>
      </c>
      <c r="O2693" s="101">
        <f>IF(ISBLANK(C2693),O2692,IF(COUNTIF(C$2:C2693,C2693)&gt;1,O2692,1+MAX(O2692,0)))</f>
        <v>66</v>
      </c>
      <c r="P2693" s="45">
        <f t="shared" si="924"/>
        <v>39</v>
      </c>
      <c r="Q2693" s="33" t="str">
        <f t="shared" si="925"/>
        <v/>
      </c>
      <c r="R2693" s="33">
        <f t="shared" si="926"/>
        <v>9</v>
      </c>
      <c r="S2693" s="33" t="str">
        <f t="shared" si="927"/>
        <v>147_9</v>
      </c>
      <c r="T2693" s="35" t="str">
        <f t="shared" si="928"/>
        <v>147PM</v>
      </c>
      <c r="U2693" s="35" t="str">
        <f t="shared" si="929"/>
        <v>147PMEW</v>
      </c>
      <c r="V2693" s="35" t="str">
        <f t="shared" si="945"/>
        <v>2N</v>
      </c>
      <c r="W2693" s="35" t="str">
        <f t="shared" si="938"/>
        <v>147PM2N114</v>
      </c>
      <c r="X2693" s="388">
        <f t="shared" si="939"/>
        <v>0</v>
      </c>
      <c r="Y2693" s="388">
        <f t="shared" si="940"/>
        <v>0</v>
      </c>
      <c r="Z2693" s="280" t="str">
        <f t="shared" si="931"/>
        <v/>
      </c>
      <c r="AA2693" s="280" t="str">
        <f t="shared" si="932"/>
        <v/>
      </c>
      <c r="AB2693" s="389" t="str">
        <f t="shared" si="941"/>
        <v/>
      </c>
      <c r="AC2693" s="389" t="str">
        <f t="shared" si="942"/>
        <v/>
      </c>
      <c r="AD2693" s="390" t="str">
        <f t="shared" si="933"/>
        <v/>
      </c>
      <c r="AE2693" s="282">
        <f t="shared" si="934"/>
        <v>0</v>
      </c>
      <c r="AF2693" s="359">
        <f t="shared" si="935"/>
        <v>0</v>
      </c>
      <c r="AG2693" s="280">
        <f t="shared" si="936"/>
        <v>0</v>
      </c>
      <c r="AH2693" s="280">
        <f t="shared" si="930"/>
        <v>0</v>
      </c>
      <c r="AI2693" s="280">
        <f>IF(ISBLANK(T2693),AI2692,IF(COUNTIF(T$2:T2693,T2693)&gt;1,AI2692,1+MAX(AI2692,0)))</f>
        <v>74</v>
      </c>
      <c r="AL2693" s="391" t="str">
        <f t="shared" si="943"/>
        <v/>
      </c>
      <c r="AM2693" s="391" t="str">
        <f t="shared" si="944"/>
        <v/>
      </c>
      <c r="AO2693" s="310" t="str">
        <f t="shared" si="937"/>
        <v/>
      </c>
      <c r="AP2693" s="310">
        <f>SUM(AO$1:AO2693)</f>
        <v>0</v>
      </c>
      <c r="AQ2693" s="310">
        <f>SUM(AK$2:AK2693)</f>
        <v>19</v>
      </c>
      <c r="AR2693" s="310">
        <f>COUNTA(AJ$2:AJ2693)</f>
        <v>19</v>
      </c>
      <c r="AS2693" s="312"/>
      <c r="AT2693" s="312"/>
      <c r="AU2693" s="312"/>
      <c r="AV2693" s="312"/>
      <c r="AW2693" s="312"/>
      <c r="AZ2693">
        <v>0</v>
      </c>
      <c r="BA2693">
        <v>0</v>
      </c>
    </row>
    <row r="2694" spans="1:53" x14ac:dyDescent="0.25">
      <c r="A2694">
        <v>147</v>
      </c>
      <c r="B2694" t="s">
        <v>66</v>
      </c>
      <c r="C2694" t="s">
        <v>937</v>
      </c>
      <c r="D2694"/>
      <c r="E2694">
        <v>1</v>
      </c>
      <c r="F2694">
        <v>2</v>
      </c>
      <c r="G2694">
        <v>1</v>
      </c>
      <c r="H2694">
        <v>0</v>
      </c>
      <c r="I2694">
        <v>0</v>
      </c>
      <c r="J2694">
        <v>0</v>
      </c>
      <c r="K2694">
        <v>0</v>
      </c>
      <c r="L2694">
        <v>0</v>
      </c>
      <c r="M2694" t="s">
        <v>987</v>
      </c>
      <c r="O2694" s="101">
        <f>IF(ISBLANK(C2694),O2693,IF(COUNTIF(C$2:C2694,C2694)&gt;1,O2693,1+MAX(O2693,0)))</f>
        <v>66</v>
      </c>
      <c r="P2694" s="45">
        <f t="shared" si="924"/>
        <v>39</v>
      </c>
      <c r="Q2694" s="33" t="str">
        <f t="shared" si="925"/>
        <v/>
      </c>
      <c r="R2694" s="33">
        <f t="shared" si="926"/>
        <v>10</v>
      </c>
      <c r="S2694" s="33" t="str">
        <f t="shared" si="927"/>
        <v>147_10</v>
      </c>
      <c r="T2694" s="35" t="str">
        <f t="shared" si="928"/>
        <v>147PM</v>
      </c>
      <c r="U2694" s="35" t="str">
        <f t="shared" si="929"/>
        <v>147PMNS</v>
      </c>
      <c r="V2694" s="35" t="str">
        <f t="shared" si="945"/>
        <v>2N</v>
      </c>
      <c r="W2694" s="35" t="str">
        <f t="shared" si="938"/>
        <v>147PM2N121</v>
      </c>
      <c r="X2694" s="388">
        <f t="shared" si="939"/>
        <v>0</v>
      </c>
      <c r="Y2694" s="388">
        <f t="shared" si="940"/>
        <v>0</v>
      </c>
      <c r="Z2694" s="280" t="str">
        <f t="shared" si="931"/>
        <v/>
      </c>
      <c r="AA2694" s="280" t="str">
        <f t="shared" si="932"/>
        <v/>
      </c>
      <c r="AB2694" s="389" t="str">
        <f t="shared" si="941"/>
        <v/>
      </c>
      <c r="AC2694" s="389" t="str">
        <f t="shared" si="942"/>
        <v/>
      </c>
      <c r="AD2694" s="390" t="str">
        <f t="shared" si="933"/>
        <v/>
      </c>
      <c r="AE2694" s="282">
        <f t="shared" si="934"/>
        <v>0</v>
      </c>
      <c r="AF2694" s="359">
        <f t="shared" si="935"/>
        <v>0</v>
      </c>
      <c r="AG2694" s="280">
        <f t="shared" si="936"/>
        <v>0</v>
      </c>
      <c r="AH2694" s="280">
        <f t="shared" si="930"/>
        <v>0</v>
      </c>
      <c r="AI2694" s="280">
        <f>IF(ISBLANK(T2694),AI2693,IF(COUNTIF(T$2:T2694,T2694)&gt;1,AI2693,1+MAX(AI2693,0)))</f>
        <v>74</v>
      </c>
      <c r="AL2694" s="391" t="str">
        <f t="shared" si="943"/>
        <v/>
      </c>
      <c r="AM2694" s="391" t="str">
        <f t="shared" si="944"/>
        <v/>
      </c>
      <c r="AO2694" s="310" t="str">
        <f t="shared" si="937"/>
        <v/>
      </c>
      <c r="AP2694" s="310">
        <f>SUM(AO$1:AO2694)</f>
        <v>0</v>
      </c>
      <c r="AQ2694" s="310">
        <f>SUM(AK$2:AK2694)</f>
        <v>19</v>
      </c>
      <c r="AR2694" s="310">
        <f>COUNTA(AJ$2:AJ2694)</f>
        <v>19</v>
      </c>
      <c r="AS2694" s="312"/>
      <c r="AT2694" s="312"/>
      <c r="AU2694" s="312"/>
      <c r="AV2694" s="312"/>
      <c r="AW2694" s="312"/>
      <c r="AZ2694">
        <v>0</v>
      </c>
      <c r="BA2694">
        <v>0</v>
      </c>
    </row>
    <row r="2695" spans="1:53" x14ac:dyDescent="0.25">
      <c r="A2695">
        <v>147</v>
      </c>
      <c r="B2695" t="s">
        <v>66</v>
      </c>
      <c r="C2695" t="s">
        <v>937</v>
      </c>
      <c r="D2695"/>
      <c r="E2695">
        <v>1</v>
      </c>
      <c r="F2695">
        <v>2</v>
      </c>
      <c r="G2695">
        <v>2</v>
      </c>
      <c r="H2695">
        <v>0</v>
      </c>
      <c r="I2695">
        <v>0</v>
      </c>
      <c r="J2695">
        <v>0</v>
      </c>
      <c r="K2695">
        <v>0</v>
      </c>
      <c r="L2695">
        <v>0</v>
      </c>
      <c r="M2695" t="s">
        <v>987</v>
      </c>
      <c r="O2695" s="101">
        <f>IF(ISBLANK(C2695),O2694,IF(COUNTIF(C$2:C2695,C2695)&gt;1,O2694,1+MAX(O2694,0)))</f>
        <v>66</v>
      </c>
      <c r="P2695" s="45">
        <f t="shared" si="924"/>
        <v>39</v>
      </c>
      <c r="Q2695" s="33" t="str">
        <f t="shared" si="925"/>
        <v/>
      </c>
      <c r="R2695" s="33">
        <f t="shared" si="926"/>
        <v>10</v>
      </c>
      <c r="S2695" s="33" t="str">
        <f t="shared" si="927"/>
        <v>147_10</v>
      </c>
      <c r="T2695" s="35" t="str">
        <f t="shared" si="928"/>
        <v>147PM</v>
      </c>
      <c r="U2695" s="35" t="str">
        <f t="shared" si="929"/>
        <v>147PMNS</v>
      </c>
      <c r="V2695" s="35" t="str">
        <f t="shared" si="945"/>
        <v>2N</v>
      </c>
      <c r="W2695" s="35" t="str">
        <f t="shared" si="938"/>
        <v>147PM2N122</v>
      </c>
      <c r="X2695" s="388">
        <f t="shared" si="939"/>
        <v>0</v>
      </c>
      <c r="Y2695" s="388">
        <f t="shared" si="940"/>
        <v>0</v>
      </c>
      <c r="Z2695" s="280" t="str">
        <f t="shared" si="931"/>
        <v/>
      </c>
      <c r="AA2695" s="280" t="str">
        <f t="shared" si="932"/>
        <v/>
      </c>
      <c r="AB2695" s="389" t="str">
        <f t="shared" si="941"/>
        <v/>
      </c>
      <c r="AC2695" s="389" t="str">
        <f t="shared" si="942"/>
        <v/>
      </c>
      <c r="AD2695" s="390" t="str">
        <f t="shared" si="933"/>
        <v/>
      </c>
      <c r="AE2695" s="282">
        <f t="shared" si="934"/>
        <v>0</v>
      </c>
      <c r="AF2695" s="359">
        <f t="shared" si="935"/>
        <v>0</v>
      </c>
      <c r="AG2695" s="280">
        <f t="shared" si="936"/>
        <v>0</v>
      </c>
      <c r="AH2695" s="280">
        <f t="shared" si="930"/>
        <v>0</v>
      </c>
      <c r="AI2695" s="280">
        <f>IF(ISBLANK(T2695),AI2694,IF(COUNTIF(T$2:T2695,T2695)&gt;1,AI2694,1+MAX(AI2694,0)))</f>
        <v>74</v>
      </c>
      <c r="AL2695" s="391" t="str">
        <f t="shared" si="943"/>
        <v/>
      </c>
      <c r="AM2695" s="391" t="str">
        <f t="shared" si="944"/>
        <v/>
      </c>
      <c r="AO2695" s="310" t="str">
        <f t="shared" si="937"/>
        <v/>
      </c>
      <c r="AP2695" s="310">
        <f>SUM(AO$1:AO2695)</f>
        <v>0</v>
      </c>
      <c r="AQ2695" s="310">
        <f>SUM(AK$2:AK2695)</f>
        <v>19</v>
      </c>
      <c r="AR2695" s="310">
        <f>COUNTA(AJ$2:AJ2695)</f>
        <v>19</v>
      </c>
      <c r="AS2695" s="312"/>
      <c r="AT2695" s="312"/>
      <c r="AU2695" s="312"/>
      <c r="AV2695" s="312"/>
      <c r="AW2695" s="312"/>
      <c r="AZ2695">
        <v>0</v>
      </c>
      <c r="BA2695">
        <v>0</v>
      </c>
    </row>
    <row r="2696" spans="1:53" x14ac:dyDescent="0.25">
      <c r="A2696">
        <v>147</v>
      </c>
      <c r="B2696" t="s">
        <v>66</v>
      </c>
      <c r="C2696" t="s">
        <v>937</v>
      </c>
      <c r="D2696"/>
      <c r="E2696">
        <v>1</v>
      </c>
      <c r="F2696">
        <v>2</v>
      </c>
      <c r="G2696">
        <v>3</v>
      </c>
      <c r="H2696">
        <v>0</v>
      </c>
      <c r="I2696">
        <v>0</v>
      </c>
      <c r="J2696">
        <v>0</v>
      </c>
      <c r="K2696">
        <v>0</v>
      </c>
      <c r="L2696">
        <v>0</v>
      </c>
      <c r="M2696" t="s">
        <v>987</v>
      </c>
      <c r="O2696" s="101">
        <f>IF(ISBLANK(C2696),O2695,IF(COUNTIF(C$2:C2696,C2696)&gt;1,O2695,1+MAX(O2695,0)))</f>
        <v>66</v>
      </c>
      <c r="P2696" s="45">
        <f t="shared" si="924"/>
        <v>39</v>
      </c>
      <c r="Q2696" s="33" t="str">
        <f t="shared" si="925"/>
        <v/>
      </c>
      <c r="R2696" s="33">
        <f t="shared" si="926"/>
        <v>10</v>
      </c>
      <c r="S2696" s="33" t="str">
        <f t="shared" si="927"/>
        <v>147_10</v>
      </c>
      <c r="T2696" s="35" t="str">
        <f t="shared" si="928"/>
        <v>147PM</v>
      </c>
      <c r="U2696" s="35" t="str">
        <f t="shared" si="929"/>
        <v>147PMEW</v>
      </c>
      <c r="V2696" s="35" t="str">
        <f t="shared" si="945"/>
        <v>2N</v>
      </c>
      <c r="W2696" s="35" t="str">
        <f t="shared" si="938"/>
        <v>147PM2N123</v>
      </c>
      <c r="X2696" s="388">
        <f t="shared" si="939"/>
        <v>0</v>
      </c>
      <c r="Y2696" s="388">
        <f t="shared" si="940"/>
        <v>0</v>
      </c>
      <c r="Z2696" s="280" t="str">
        <f t="shared" si="931"/>
        <v/>
      </c>
      <c r="AA2696" s="280" t="str">
        <f t="shared" si="932"/>
        <v/>
      </c>
      <c r="AB2696" s="389" t="str">
        <f t="shared" si="941"/>
        <v/>
      </c>
      <c r="AC2696" s="389" t="str">
        <f t="shared" si="942"/>
        <v/>
      </c>
      <c r="AD2696" s="390" t="str">
        <f t="shared" si="933"/>
        <v/>
      </c>
      <c r="AE2696" s="282">
        <f t="shared" si="934"/>
        <v>0</v>
      </c>
      <c r="AF2696" s="359">
        <f t="shared" si="935"/>
        <v>0</v>
      </c>
      <c r="AG2696" s="280">
        <f t="shared" si="936"/>
        <v>0</v>
      </c>
      <c r="AH2696" s="280">
        <f t="shared" si="930"/>
        <v>0</v>
      </c>
      <c r="AI2696" s="280">
        <f>IF(ISBLANK(T2696),AI2695,IF(COUNTIF(T$2:T2696,T2696)&gt;1,AI2695,1+MAX(AI2695,0)))</f>
        <v>74</v>
      </c>
      <c r="AL2696" s="391" t="str">
        <f t="shared" si="943"/>
        <v/>
      </c>
      <c r="AM2696" s="391" t="str">
        <f t="shared" si="944"/>
        <v/>
      </c>
      <c r="AO2696" s="310" t="str">
        <f t="shared" si="937"/>
        <v/>
      </c>
      <c r="AP2696" s="310">
        <f>SUM(AO$1:AO2696)</f>
        <v>0</v>
      </c>
      <c r="AQ2696" s="310">
        <f>SUM(AK$2:AK2696)</f>
        <v>19</v>
      </c>
      <c r="AR2696" s="310">
        <f>COUNTA(AJ$2:AJ2696)</f>
        <v>19</v>
      </c>
      <c r="AS2696" s="312"/>
      <c r="AT2696" s="312"/>
      <c r="AU2696" s="312"/>
      <c r="AV2696" s="312"/>
      <c r="AW2696" s="312"/>
      <c r="AZ2696">
        <v>0</v>
      </c>
      <c r="BA2696">
        <v>0</v>
      </c>
    </row>
    <row r="2697" spans="1:53" x14ac:dyDescent="0.25">
      <c r="A2697">
        <v>147</v>
      </c>
      <c r="B2697" t="s">
        <v>66</v>
      </c>
      <c r="C2697" t="s">
        <v>937</v>
      </c>
      <c r="D2697"/>
      <c r="E2697">
        <v>1</v>
      </c>
      <c r="F2697">
        <v>2</v>
      </c>
      <c r="G2697">
        <v>4</v>
      </c>
      <c r="H2697">
        <v>1</v>
      </c>
      <c r="I2697">
        <v>0</v>
      </c>
      <c r="J2697">
        <v>1</v>
      </c>
      <c r="K2697">
        <v>0</v>
      </c>
      <c r="L2697">
        <v>1</v>
      </c>
      <c r="M2697" t="s">
        <v>987</v>
      </c>
      <c r="O2697" s="101">
        <f>IF(ISBLANK(C2697),O2696,IF(COUNTIF(C$2:C2697,C2697)&gt;1,O2696,1+MAX(O2696,0)))</f>
        <v>66</v>
      </c>
      <c r="P2697" s="45">
        <f t="shared" si="924"/>
        <v>39</v>
      </c>
      <c r="Q2697" s="33" t="str">
        <f t="shared" si="925"/>
        <v/>
      </c>
      <c r="R2697" s="33">
        <f t="shared" si="926"/>
        <v>10</v>
      </c>
      <c r="S2697" s="33" t="str">
        <f t="shared" si="927"/>
        <v>147_10</v>
      </c>
      <c r="T2697" s="35" t="str">
        <f t="shared" si="928"/>
        <v>147PM</v>
      </c>
      <c r="U2697" s="35" t="str">
        <f t="shared" si="929"/>
        <v>147PMEW</v>
      </c>
      <c r="V2697" s="35" t="str">
        <f t="shared" si="945"/>
        <v>2N</v>
      </c>
      <c r="W2697" s="35" t="str">
        <f t="shared" si="938"/>
        <v>147PM2N124</v>
      </c>
      <c r="X2697" s="388">
        <f t="shared" si="939"/>
        <v>0</v>
      </c>
      <c r="Y2697" s="388">
        <f t="shared" si="940"/>
        <v>1</v>
      </c>
      <c r="Z2697" s="280" t="str">
        <f t="shared" si="931"/>
        <v/>
      </c>
      <c r="AA2697" s="280" t="str">
        <f t="shared" si="932"/>
        <v/>
      </c>
      <c r="AB2697" s="389" t="str">
        <f t="shared" si="941"/>
        <v/>
      </c>
      <c r="AC2697" s="389" t="str">
        <f t="shared" si="942"/>
        <v/>
      </c>
      <c r="AD2697" s="390" t="str">
        <f t="shared" si="933"/>
        <v/>
      </c>
      <c r="AE2697" s="282">
        <f t="shared" si="934"/>
        <v>0</v>
      </c>
      <c r="AF2697" s="359">
        <f t="shared" si="935"/>
        <v>0</v>
      </c>
      <c r="AG2697" s="280">
        <f t="shared" si="936"/>
        <v>0</v>
      </c>
      <c r="AH2697" s="280">
        <f t="shared" si="930"/>
        <v>0</v>
      </c>
      <c r="AI2697" s="280">
        <f>IF(ISBLANK(T2697),AI2696,IF(COUNTIF(T$2:T2697,T2697)&gt;1,AI2696,1+MAX(AI2696,0)))</f>
        <v>74</v>
      </c>
      <c r="AL2697" s="391" t="str">
        <f t="shared" si="943"/>
        <v/>
      </c>
      <c r="AM2697" s="391" t="str">
        <f t="shared" si="944"/>
        <v/>
      </c>
      <c r="AO2697" s="310" t="str">
        <f t="shared" si="937"/>
        <v/>
      </c>
      <c r="AP2697" s="310">
        <f>SUM(AO$1:AO2697)</f>
        <v>0</v>
      </c>
      <c r="AQ2697" s="310">
        <f>SUM(AK$2:AK2697)</f>
        <v>19</v>
      </c>
      <c r="AR2697" s="310">
        <f>COUNTA(AJ$2:AJ2697)</f>
        <v>19</v>
      </c>
      <c r="AS2697" s="312"/>
      <c r="AT2697" s="312"/>
      <c r="AU2697" s="312"/>
      <c r="AV2697" s="312"/>
      <c r="AW2697" s="312"/>
      <c r="AZ2697">
        <v>0</v>
      </c>
      <c r="BA2697">
        <v>1</v>
      </c>
    </row>
    <row r="2698" spans="1:53" x14ac:dyDescent="0.25">
      <c r="A2698">
        <v>147</v>
      </c>
      <c r="B2698" t="s">
        <v>66</v>
      </c>
      <c r="C2698" t="s">
        <v>937</v>
      </c>
      <c r="D2698"/>
      <c r="E2698">
        <v>1</v>
      </c>
      <c r="F2698">
        <v>3</v>
      </c>
      <c r="G2698">
        <v>1</v>
      </c>
      <c r="H2698">
        <v>1</v>
      </c>
      <c r="I2698">
        <v>0</v>
      </c>
      <c r="J2698">
        <v>0</v>
      </c>
      <c r="K2698">
        <v>0</v>
      </c>
      <c r="L2698">
        <v>1</v>
      </c>
      <c r="M2698" t="s">
        <v>987</v>
      </c>
      <c r="O2698" s="101">
        <f>IF(ISBLANK(C2698),O2697,IF(COUNTIF(C$2:C2698,C2698)&gt;1,O2697,1+MAX(O2697,0)))</f>
        <v>66</v>
      </c>
      <c r="P2698" s="45">
        <f t="shared" si="924"/>
        <v>39</v>
      </c>
      <c r="Q2698" s="33" t="str">
        <f t="shared" si="925"/>
        <v/>
      </c>
      <c r="R2698" s="33">
        <f t="shared" si="926"/>
        <v>11</v>
      </c>
      <c r="S2698" s="33" t="str">
        <f t="shared" si="927"/>
        <v>147_11</v>
      </c>
      <c r="T2698" s="35" t="str">
        <f t="shared" si="928"/>
        <v>147PM</v>
      </c>
      <c r="U2698" s="35" t="str">
        <f t="shared" si="929"/>
        <v>147PMNS</v>
      </c>
      <c r="V2698" s="35" t="str">
        <f t="shared" si="945"/>
        <v>2N</v>
      </c>
      <c r="W2698" s="35" t="str">
        <f t="shared" si="938"/>
        <v>147PM2N131</v>
      </c>
      <c r="X2698" s="388">
        <f t="shared" si="939"/>
        <v>0</v>
      </c>
      <c r="Y2698" s="388">
        <f t="shared" si="940"/>
        <v>1</v>
      </c>
      <c r="Z2698" s="280" t="str">
        <f t="shared" si="931"/>
        <v/>
      </c>
      <c r="AA2698" s="280" t="str">
        <f t="shared" si="932"/>
        <v/>
      </c>
      <c r="AB2698" s="389" t="str">
        <f t="shared" si="941"/>
        <v/>
      </c>
      <c r="AC2698" s="389" t="str">
        <f t="shared" si="942"/>
        <v/>
      </c>
      <c r="AD2698" s="390" t="str">
        <f t="shared" si="933"/>
        <v/>
      </c>
      <c r="AE2698" s="282">
        <f t="shared" si="934"/>
        <v>0</v>
      </c>
      <c r="AF2698" s="359">
        <f t="shared" si="935"/>
        <v>0</v>
      </c>
      <c r="AG2698" s="280">
        <f t="shared" si="936"/>
        <v>0</v>
      </c>
      <c r="AH2698" s="280">
        <f t="shared" si="930"/>
        <v>0</v>
      </c>
      <c r="AI2698" s="280">
        <f>IF(ISBLANK(T2698),AI2697,IF(COUNTIF(T$2:T2698,T2698)&gt;1,AI2697,1+MAX(AI2697,0)))</f>
        <v>74</v>
      </c>
      <c r="AL2698" s="391" t="str">
        <f t="shared" si="943"/>
        <v/>
      </c>
      <c r="AM2698" s="391" t="str">
        <f t="shared" si="944"/>
        <v/>
      </c>
      <c r="AO2698" s="310" t="str">
        <f t="shared" si="937"/>
        <v/>
      </c>
      <c r="AP2698" s="310">
        <f>SUM(AO$1:AO2698)</f>
        <v>0</v>
      </c>
      <c r="AQ2698" s="310">
        <f>SUM(AK$2:AK2698)</f>
        <v>19</v>
      </c>
      <c r="AR2698" s="310">
        <f>COUNTA(AJ$2:AJ2698)</f>
        <v>19</v>
      </c>
      <c r="AS2698" s="312"/>
      <c r="AT2698" s="312"/>
      <c r="AU2698" s="312"/>
      <c r="AV2698" s="312"/>
      <c r="AW2698" s="312"/>
      <c r="AZ2698">
        <v>0</v>
      </c>
      <c r="BA2698">
        <v>1</v>
      </c>
    </row>
    <row r="2699" spans="1:53" x14ac:dyDescent="0.25">
      <c r="A2699">
        <v>147</v>
      </c>
      <c r="B2699" t="s">
        <v>66</v>
      </c>
      <c r="C2699" t="s">
        <v>937</v>
      </c>
      <c r="D2699"/>
      <c r="E2699">
        <v>1</v>
      </c>
      <c r="F2699">
        <v>3</v>
      </c>
      <c r="G2699">
        <v>2</v>
      </c>
      <c r="H2699">
        <v>2</v>
      </c>
      <c r="I2699">
        <v>0</v>
      </c>
      <c r="J2699">
        <v>0</v>
      </c>
      <c r="K2699">
        <v>0</v>
      </c>
      <c r="L2699">
        <v>2</v>
      </c>
      <c r="M2699" t="s">
        <v>987</v>
      </c>
      <c r="O2699" s="101">
        <f>IF(ISBLANK(C2699),O2698,IF(COUNTIF(C$2:C2699,C2699)&gt;1,O2698,1+MAX(O2698,0)))</f>
        <v>66</v>
      </c>
      <c r="P2699" s="45">
        <f t="shared" si="924"/>
        <v>39</v>
      </c>
      <c r="Q2699" s="33" t="str">
        <f t="shared" si="925"/>
        <v/>
      </c>
      <c r="R2699" s="33">
        <f t="shared" si="926"/>
        <v>11</v>
      </c>
      <c r="S2699" s="33" t="str">
        <f t="shared" si="927"/>
        <v>147_11</v>
      </c>
      <c r="T2699" s="35" t="str">
        <f t="shared" si="928"/>
        <v>147PM</v>
      </c>
      <c r="U2699" s="35" t="str">
        <f t="shared" si="929"/>
        <v>147PMNS</v>
      </c>
      <c r="V2699" s="35" t="str">
        <f t="shared" si="945"/>
        <v>2N</v>
      </c>
      <c r="W2699" s="35" t="str">
        <f t="shared" si="938"/>
        <v>147PM2N132</v>
      </c>
      <c r="X2699" s="388">
        <f t="shared" si="939"/>
        <v>0</v>
      </c>
      <c r="Y2699" s="388">
        <f t="shared" si="940"/>
        <v>2</v>
      </c>
      <c r="Z2699" s="280" t="str">
        <f t="shared" si="931"/>
        <v/>
      </c>
      <c r="AA2699" s="280" t="str">
        <f t="shared" si="932"/>
        <v/>
      </c>
      <c r="AB2699" s="389" t="str">
        <f t="shared" si="941"/>
        <v/>
      </c>
      <c r="AC2699" s="389" t="str">
        <f t="shared" si="942"/>
        <v/>
      </c>
      <c r="AD2699" s="390" t="str">
        <f t="shared" si="933"/>
        <v/>
      </c>
      <c r="AE2699" s="282">
        <f t="shared" si="934"/>
        <v>0</v>
      </c>
      <c r="AF2699" s="359">
        <f t="shared" si="935"/>
        <v>0</v>
      </c>
      <c r="AG2699" s="280">
        <f t="shared" si="936"/>
        <v>0</v>
      </c>
      <c r="AH2699" s="280">
        <f t="shared" si="930"/>
        <v>0</v>
      </c>
      <c r="AI2699" s="280">
        <f>IF(ISBLANK(T2699),AI2698,IF(COUNTIF(T$2:T2699,T2699)&gt;1,AI2698,1+MAX(AI2698,0)))</f>
        <v>74</v>
      </c>
      <c r="AL2699" s="391" t="str">
        <f t="shared" si="943"/>
        <v/>
      </c>
      <c r="AM2699" s="391" t="str">
        <f t="shared" si="944"/>
        <v/>
      </c>
      <c r="AO2699" s="310" t="str">
        <f t="shared" si="937"/>
        <v/>
      </c>
      <c r="AP2699" s="310">
        <f>SUM(AO$1:AO2699)</f>
        <v>0</v>
      </c>
      <c r="AQ2699" s="310">
        <f>SUM(AK$2:AK2699)</f>
        <v>19</v>
      </c>
      <c r="AR2699" s="310">
        <f>COUNTA(AJ$2:AJ2699)</f>
        <v>19</v>
      </c>
      <c r="AS2699" s="312"/>
      <c r="AT2699" s="312"/>
      <c r="AU2699" s="312"/>
      <c r="AV2699" s="312"/>
      <c r="AW2699" s="312"/>
      <c r="AZ2699">
        <v>0</v>
      </c>
      <c r="BA2699">
        <v>2</v>
      </c>
    </row>
    <row r="2700" spans="1:53" x14ac:dyDescent="0.25">
      <c r="A2700">
        <v>147</v>
      </c>
      <c r="B2700" t="s">
        <v>66</v>
      </c>
      <c r="C2700" t="s">
        <v>937</v>
      </c>
      <c r="D2700"/>
      <c r="E2700">
        <v>1</v>
      </c>
      <c r="F2700">
        <v>3</v>
      </c>
      <c r="G2700">
        <v>3</v>
      </c>
      <c r="H2700">
        <v>3</v>
      </c>
      <c r="I2700">
        <v>0</v>
      </c>
      <c r="J2700">
        <v>1</v>
      </c>
      <c r="K2700">
        <v>1</v>
      </c>
      <c r="L2700">
        <v>3</v>
      </c>
      <c r="M2700" t="s">
        <v>987</v>
      </c>
      <c r="O2700" s="101">
        <f>IF(ISBLANK(C2700),O2699,IF(COUNTIF(C$2:C2700,C2700)&gt;1,O2699,1+MAX(O2699,0)))</f>
        <v>66</v>
      </c>
      <c r="P2700" s="45">
        <f t="shared" si="924"/>
        <v>39</v>
      </c>
      <c r="Q2700" s="33" t="str">
        <f t="shared" si="925"/>
        <v/>
      </c>
      <c r="R2700" s="33">
        <f t="shared" si="926"/>
        <v>11</v>
      </c>
      <c r="S2700" s="33" t="str">
        <f t="shared" si="927"/>
        <v>147_11</v>
      </c>
      <c r="T2700" s="35" t="str">
        <f t="shared" si="928"/>
        <v>147PM</v>
      </c>
      <c r="U2700" s="35" t="str">
        <f t="shared" si="929"/>
        <v>147PMEW</v>
      </c>
      <c r="V2700" s="35" t="str">
        <f t="shared" si="945"/>
        <v>2N</v>
      </c>
      <c r="W2700" s="35" t="str">
        <f t="shared" si="938"/>
        <v>147PM2N133</v>
      </c>
      <c r="X2700" s="388">
        <f t="shared" si="939"/>
        <v>1</v>
      </c>
      <c r="Y2700" s="388">
        <f t="shared" si="940"/>
        <v>3</v>
      </c>
      <c r="Z2700" s="280" t="str">
        <f t="shared" si="931"/>
        <v/>
      </c>
      <c r="AA2700" s="280" t="str">
        <f t="shared" si="932"/>
        <v/>
      </c>
      <c r="AB2700" s="389" t="str">
        <f t="shared" si="941"/>
        <v/>
      </c>
      <c r="AC2700" s="389" t="str">
        <f t="shared" si="942"/>
        <v/>
      </c>
      <c r="AD2700" s="390" t="str">
        <f t="shared" si="933"/>
        <v/>
      </c>
      <c r="AE2700" s="282">
        <f t="shared" si="934"/>
        <v>0</v>
      </c>
      <c r="AF2700" s="359">
        <f t="shared" si="935"/>
        <v>0</v>
      </c>
      <c r="AG2700" s="280">
        <f t="shared" si="936"/>
        <v>0</v>
      </c>
      <c r="AH2700" s="280">
        <f t="shared" si="930"/>
        <v>0</v>
      </c>
      <c r="AI2700" s="280">
        <f>IF(ISBLANK(T2700),AI2699,IF(COUNTIF(T$2:T2700,T2700)&gt;1,AI2699,1+MAX(AI2699,0)))</f>
        <v>74</v>
      </c>
      <c r="AL2700" s="391" t="str">
        <f t="shared" si="943"/>
        <v/>
      </c>
      <c r="AM2700" s="391" t="str">
        <f t="shared" si="944"/>
        <v/>
      </c>
      <c r="AO2700" s="310" t="str">
        <f t="shared" si="937"/>
        <v/>
      </c>
      <c r="AP2700" s="310">
        <f>SUM(AO$1:AO2700)</f>
        <v>0</v>
      </c>
      <c r="AQ2700" s="310">
        <f>SUM(AK$2:AK2700)</f>
        <v>19</v>
      </c>
      <c r="AR2700" s="310">
        <f>COUNTA(AJ$2:AJ2700)</f>
        <v>19</v>
      </c>
      <c r="AS2700" s="312"/>
      <c r="AT2700" s="312"/>
      <c r="AU2700" s="312"/>
      <c r="AV2700" s="312"/>
      <c r="AW2700" s="312"/>
      <c r="AZ2700">
        <v>1</v>
      </c>
      <c r="BA2700">
        <v>3</v>
      </c>
    </row>
    <row r="2701" spans="1:53" x14ac:dyDescent="0.25">
      <c r="A2701">
        <v>147</v>
      </c>
      <c r="B2701" t="s">
        <v>66</v>
      </c>
      <c r="C2701" t="s">
        <v>937</v>
      </c>
      <c r="D2701"/>
      <c r="E2701">
        <v>1</v>
      </c>
      <c r="F2701">
        <v>3</v>
      </c>
      <c r="G2701">
        <v>4</v>
      </c>
      <c r="H2701">
        <v>0</v>
      </c>
      <c r="I2701">
        <v>0</v>
      </c>
      <c r="J2701">
        <v>0</v>
      </c>
      <c r="K2701">
        <v>0</v>
      </c>
      <c r="L2701">
        <v>0</v>
      </c>
      <c r="M2701" t="s">
        <v>987</v>
      </c>
      <c r="O2701" s="101">
        <f>IF(ISBLANK(C2701),O2700,IF(COUNTIF(C$2:C2701,C2701)&gt;1,O2700,1+MAX(O2700,0)))</f>
        <v>66</v>
      </c>
      <c r="P2701" s="45">
        <f t="shared" si="924"/>
        <v>39</v>
      </c>
      <c r="Q2701" s="33" t="str">
        <f t="shared" si="925"/>
        <v/>
      </c>
      <c r="R2701" s="33">
        <f t="shared" si="926"/>
        <v>11</v>
      </c>
      <c r="S2701" s="33" t="str">
        <f t="shared" si="927"/>
        <v>147_11</v>
      </c>
      <c r="T2701" s="35" t="str">
        <f t="shared" si="928"/>
        <v>147PM</v>
      </c>
      <c r="U2701" s="35" t="str">
        <f t="shared" si="929"/>
        <v>147PMEW</v>
      </c>
      <c r="V2701" s="35" t="str">
        <f t="shared" si="945"/>
        <v>2N</v>
      </c>
      <c r="W2701" s="35" t="str">
        <f t="shared" si="938"/>
        <v>147PM2N134</v>
      </c>
      <c r="X2701" s="388">
        <f t="shared" si="939"/>
        <v>0</v>
      </c>
      <c r="Y2701" s="388">
        <f t="shared" si="940"/>
        <v>0</v>
      </c>
      <c r="Z2701" s="280" t="str">
        <f t="shared" si="931"/>
        <v/>
      </c>
      <c r="AA2701" s="280" t="str">
        <f t="shared" si="932"/>
        <v/>
      </c>
      <c r="AB2701" s="389" t="str">
        <f t="shared" si="941"/>
        <v/>
      </c>
      <c r="AC2701" s="389" t="str">
        <f t="shared" si="942"/>
        <v/>
      </c>
      <c r="AD2701" s="390" t="str">
        <f t="shared" si="933"/>
        <v/>
      </c>
      <c r="AE2701" s="282">
        <f t="shared" si="934"/>
        <v>0</v>
      </c>
      <c r="AF2701" s="359">
        <f t="shared" si="935"/>
        <v>0</v>
      </c>
      <c r="AG2701" s="280">
        <f t="shared" si="936"/>
        <v>0</v>
      </c>
      <c r="AH2701" s="280">
        <f t="shared" si="930"/>
        <v>0</v>
      </c>
      <c r="AI2701" s="280">
        <f>IF(ISBLANK(T2701),AI2700,IF(COUNTIF(T$2:T2701,T2701)&gt;1,AI2700,1+MAX(AI2700,0)))</f>
        <v>74</v>
      </c>
      <c r="AL2701" s="391" t="str">
        <f t="shared" si="943"/>
        <v/>
      </c>
      <c r="AM2701" s="391" t="str">
        <f t="shared" si="944"/>
        <v/>
      </c>
      <c r="AO2701" s="310" t="str">
        <f t="shared" si="937"/>
        <v/>
      </c>
      <c r="AP2701" s="310">
        <f>SUM(AO$1:AO2701)</f>
        <v>0</v>
      </c>
      <c r="AQ2701" s="310">
        <f>SUM(AK$2:AK2701)</f>
        <v>19</v>
      </c>
      <c r="AR2701" s="310">
        <f>COUNTA(AJ$2:AJ2701)</f>
        <v>19</v>
      </c>
      <c r="AS2701" s="312"/>
      <c r="AT2701" s="312"/>
      <c r="AU2701" s="312"/>
      <c r="AV2701" s="312"/>
      <c r="AW2701" s="312"/>
      <c r="AZ2701">
        <v>0</v>
      </c>
      <c r="BA2701">
        <v>0</v>
      </c>
    </row>
    <row r="2702" spans="1:53" x14ac:dyDescent="0.25">
      <c r="A2702">
        <v>147</v>
      </c>
      <c r="B2702" t="s">
        <v>66</v>
      </c>
      <c r="C2702" t="s">
        <v>937</v>
      </c>
      <c r="D2702"/>
      <c r="E2702">
        <v>1</v>
      </c>
      <c r="F2702">
        <v>4</v>
      </c>
      <c r="G2702">
        <v>1</v>
      </c>
      <c r="H2702">
        <v>1</v>
      </c>
      <c r="I2702">
        <v>0</v>
      </c>
      <c r="J2702">
        <v>0</v>
      </c>
      <c r="K2702">
        <v>1</v>
      </c>
      <c r="L2702">
        <v>1</v>
      </c>
      <c r="M2702" t="s">
        <v>987</v>
      </c>
      <c r="O2702" s="101">
        <f>IF(ISBLANK(C2702),O2701,IF(COUNTIF(C$2:C2702,C2702)&gt;1,O2701,1+MAX(O2701,0)))</f>
        <v>66</v>
      </c>
      <c r="P2702" s="45">
        <f t="shared" si="924"/>
        <v>39</v>
      </c>
      <c r="Q2702" s="33" t="str">
        <f t="shared" si="925"/>
        <v/>
      </c>
      <c r="R2702" s="33">
        <f t="shared" si="926"/>
        <v>12</v>
      </c>
      <c r="S2702" s="33" t="str">
        <f t="shared" si="927"/>
        <v>147_12</v>
      </c>
      <c r="T2702" s="35" t="str">
        <f t="shared" si="928"/>
        <v>147PM</v>
      </c>
      <c r="U2702" s="35" t="str">
        <f t="shared" si="929"/>
        <v>147PMNS</v>
      </c>
      <c r="V2702" s="35" t="str">
        <f t="shared" si="945"/>
        <v>2N</v>
      </c>
      <c r="W2702" s="35" t="str">
        <f t="shared" si="938"/>
        <v>147PM2N141</v>
      </c>
      <c r="X2702" s="388">
        <f t="shared" si="939"/>
        <v>1</v>
      </c>
      <c r="Y2702" s="388">
        <f t="shared" si="940"/>
        <v>1</v>
      </c>
      <c r="Z2702" s="280" t="str">
        <f t="shared" si="931"/>
        <v/>
      </c>
      <c r="AA2702" s="280" t="str">
        <f t="shared" si="932"/>
        <v/>
      </c>
      <c r="AB2702" s="389" t="str">
        <f t="shared" si="941"/>
        <v/>
      </c>
      <c r="AC2702" s="389" t="str">
        <f t="shared" si="942"/>
        <v/>
      </c>
      <c r="AD2702" s="390" t="str">
        <f t="shared" si="933"/>
        <v/>
      </c>
      <c r="AE2702" s="282">
        <f t="shared" si="934"/>
        <v>0</v>
      </c>
      <c r="AF2702" s="359">
        <f t="shared" si="935"/>
        <v>0</v>
      </c>
      <c r="AG2702" s="280">
        <f t="shared" si="936"/>
        <v>0</v>
      </c>
      <c r="AH2702" s="280">
        <f t="shared" si="930"/>
        <v>0</v>
      </c>
      <c r="AI2702" s="280">
        <f>IF(ISBLANK(T2702),AI2701,IF(COUNTIF(T$2:T2702,T2702)&gt;1,AI2701,1+MAX(AI2701,0)))</f>
        <v>74</v>
      </c>
      <c r="AL2702" s="391" t="str">
        <f t="shared" si="943"/>
        <v/>
      </c>
      <c r="AM2702" s="391" t="str">
        <f t="shared" si="944"/>
        <v/>
      </c>
      <c r="AO2702" s="310" t="str">
        <f t="shared" si="937"/>
        <v/>
      </c>
      <c r="AP2702" s="310">
        <f>SUM(AO$1:AO2702)</f>
        <v>0</v>
      </c>
      <c r="AQ2702" s="310">
        <f>SUM(AK$2:AK2702)</f>
        <v>19</v>
      </c>
      <c r="AR2702" s="310">
        <f>COUNTA(AJ$2:AJ2702)</f>
        <v>19</v>
      </c>
      <c r="AS2702" s="312"/>
      <c r="AT2702" s="312"/>
      <c r="AU2702" s="312"/>
      <c r="AV2702" s="312"/>
      <c r="AW2702" s="312"/>
      <c r="AZ2702">
        <v>1</v>
      </c>
      <c r="BA2702">
        <v>1</v>
      </c>
    </row>
    <row r="2703" spans="1:53" x14ac:dyDescent="0.25">
      <c r="A2703">
        <v>147</v>
      </c>
      <c r="B2703" t="s">
        <v>66</v>
      </c>
      <c r="C2703" t="s">
        <v>937</v>
      </c>
      <c r="D2703"/>
      <c r="E2703">
        <v>1</v>
      </c>
      <c r="F2703">
        <v>4</v>
      </c>
      <c r="G2703">
        <v>2</v>
      </c>
      <c r="H2703">
        <v>4</v>
      </c>
      <c r="I2703">
        <v>1</v>
      </c>
      <c r="J2703">
        <v>1</v>
      </c>
      <c r="K2703">
        <v>0</v>
      </c>
      <c r="L2703">
        <v>2</v>
      </c>
      <c r="M2703" t="s">
        <v>987</v>
      </c>
      <c r="O2703" s="101">
        <f>IF(ISBLANK(C2703),O2702,IF(COUNTIF(C$2:C2703,C2703)&gt;1,O2702,1+MAX(O2702,0)))</f>
        <v>66</v>
      </c>
      <c r="P2703" s="45">
        <f t="shared" si="924"/>
        <v>39</v>
      </c>
      <c r="Q2703" s="33" t="str">
        <f t="shared" si="925"/>
        <v/>
      </c>
      <c r="R2703" s="33">
        <f t="shared" si="926"/>
        <v>12</v>
      </c>
      <c r="S2703" s="33" t="str">
        <f t="shared" si="927"/>
        <v>147_12</v>
      </c>
      <c r="T2703" s="35" t="str">
        <f t="shared" si="928"/>
        <v>147PM</v>
      </c>
      <c r="U2703" s="35" t="str">
        <f t="shared" si="929"/>
        <v>147PMNS</v>
      </c>
      <c r="V2703" s="35" t="str">
        <f t="shared" si="945"/>
        <v>2N</v>
      </c>
      <c r="W2703" s="35" t="str">
        <f t="shared" si="938"/>
        <v>147PM2N142</v>
      </c>
      <c r="X2703" s="388">
        <f t="shared" si="939"/>
        <v>0</v>
      </c>
      <c r="Y2703" s="388">
        <f t="shared" si="940"/>
        <v>2</v>
      </c>
      <c r="Z2703" s="280" t="str">
        <f t="shared" si="931"/>
        <v/>
      </c>
      <c r="AA2703" s="280" t="str">
        <f t="shared" si="932"/>
        <v/>
      </c>
      <c r="AB2703" s="389" t="str">
        <f t="shared" si="941"/>
        <v/>
      </c>
      <c r="AC2703" s="389" t="str">
        <f t="shared" si="942"/>
        <v/>
      </c>
      <c r="AD2703" s="390" t="str">
        <f t="shared" si="933"/>
        <v/>
      </c>
      <c r="AE2703" s="282">
        <f t="shared" si="934"/>
        <v>0</v>
      </c>
      <c r="AF2703" s="359">
        <f t="shared" si="935"/>
        <v>0</v>
      </c>
      <c r="AG2703" s="280">
        <f t="shared" si="936"/>
        <v>0</v>
      </c>
      <c r="AH2703" s="280">
        <f t="shared" si="930"/>
        <v>0</v>
      </c>
      <c r="AI2703" s="280">
        <f>IF(ISBLANK(T2703),AI2702,IF(COUNTIF(T$2:T2703,T2703)&gt;1,AI2702,1+MAX(AI2702,0)))</f>
        <v>74</v>
      </c>
      <c r="AL2703" s="391" t="str">
        <f t="shared" si="943"/>
        <v/>
      </c>
      <c r="AM2703" s="391" t="str">
        <f t="shared" si="944"/>
        <v/>
      </c>
      <c r="AO2703" s="310" t="str">
        <f t="shared" si="937"/>
        <v/>
      </c>
      <c r="AP2703" s="310">
        <f>SUM(AO$1:AO2703)</f>
        <v>0</v>
      </c>
      <c r="AQ2703" s="310">
        <f>SUM(AK$2:AK2703)</f>
        <v>19</v>
      </c>
      <c r="AR2703" s="310">
        <f>COUNTA(AJ$2:AJ2703)</f>
        <v>19</v>
      </c>
      <c r="AS2703" s="312"/>
      <c r="AT2703" s="312"/>
      <c r="AU2703" s="312"/>
      <c r="AV2703" s="312"/>
      <c r="AW2703" s="312"/>
      <c r="AZ2703">
        <v>0</v>
      </c>
      <c r="BA2703">
        <v>2</v>
      </c>
    </row>
    <row r="2704" spans="1:53" x14ac:dyDescent="0.25">
      <c r="A2704">
        <v>147</v>
      </c>
      <c r="B2704" t="s">
        <v>66</v>
      </c>
      <c r="C2704" t="s">
        <v>937</v>
      </c>
      <c r="D2704"/>
      <c r="E2704">
        <v>1</v>
      </c>
      <c r="F2704">
        <v>4</v>
      </c>
      <c r="G2704">
        <v>3</v>
      </c>
      <c r="H2704">
        <v>3</v>
      </c>
      <c r="I2704">
        <v>0</v>
      </c>
      <c r="J2704">
        <v>1</v>
      </c>
      <c r="K2704">
        <v>1</v>
      </c>
      <c r="L2704">
        <v>3</v>
      </c>
      <c r="M2704" t="s">
        <v>987</v>
      </c>
      <c r="O2704" s="101">
        <f>IF(ISBLANK(C2704),O2703,IF(COUNTIF(C$2:C2704,C2704)&gt;1,O2703,1+MAX(O2703,0)))</f>
        <v>66</v>
      </c>
      <c r="P2704" s="45">
        <f t="shared" si="924"/>
        <v>39</v>
      </c>
      <c r="Q2704" s="33" t="str">
        <f t="shared" si="925"/>
        <v/>
      </c>
      <c r="R2704" s="33">
        <f t="shared" si="926"/>
        <v>12</v>
      </c>
      <c r="S2704" s="33" t="str">
        <f t="shared" si="927"/>
        <v>147_12</v>
      </c>
      <c r="T2704" s="35" t="str">
        <f t="shared" si="928"/>
        <v>147PM</v>
      </c>
      <c r="U2704" s="35" t="str">
        <f t="shared" si="929"/>
        <v>147PMEW</v>
      </c>
      <c r="V2704" s="35" t="str">
        <f t="shared" si="945"/>
        <v>2N</v>
      </c>
      <c r="W2704" s="35" t="str">
        <f t="shared" si="938"/>
        <v>147PM2N143</v>
      </c>
      <c r="X2704" s="388">
        <f t="shared" si="939"/>
        <v>1</v>
      </c>
      <c r="Y2704" s="388">
        <f t="shared" si="940"/>
        <v>3</v>
      </c>
      <c r="Z2704" s="280" t="str">
        <f t="shared" si="931"/>
        <v/>
      </c>
      <c r="AA2704" s="280" t="str">
        <f t="shared" si="932"/>
        <v/>
      </c>
      <c r="AB2704" s="389" t="str">
        <f t="shared" si="941"/>
        <v/>
      </c>
      <c r="AC2704" s="389" t="str">
        <f t="shared" si="942"/>
        <v/>
      </c>
      <c r="AD2704" s="390" t="str">
        <f t="shared" si="933"/>
        <v/>
      </c>
      <c r="AE2704" s="282">
        <f t="shared" si="934"/>
        <v>0</v>
      </c>
      <c r="AF2704" s="359">
        <f t="shared" si="935"/>
        <v>0</v>
      </c>
      <c r="AG2704" s="280">
        <f t="shared" si="936"/>
        <v>0</v>
      </c>
      <c r="AH2704" s="280">
        <f t="shared" si="930"/>
        <v>0</v>
      </c>
      <c r="AI2704" s="280">
        <f>IF(ISBLANK(T2704),AI2703,IF(COUNTIF(T$2:T2704,T2704)&gt;1,AI2703,1+MAX(AI2703,0)))</f>
        <v>74</v>
      </c>
      <c r="AL2704" s="391" t="str">
        <f t="shared" si="943"/>
        <v/>
      </c>
      <c r="AM2704" s="391" t="str">
        <f t="shared" si="944"/>
        <v/>
      </c>
      <c r="AO2704" s="310" t="str">
        <f t="shared" si="937"/>
        <v/>
      </c>
      <c r="AP2704" s="310">
        <f>SUM(AO$1:AO2704)</f>
        <v>0</v>
      </c>
      <c r="AQ2704" s="310">
        <f>SUM(AK$2:AK2704)</f>
        <v>19</v>
      </c>
      <c r="AR2704" s="310">
        <f>COUNTA(AJ$2:AJ2704)</f>
        <v>19</v>
      </c>
      <c r="AS2704" s="312"/>
      <c r="AT2704" s="312"/>
      <c r="AU2704" s="312"/>
      <c r="AV2704" s="312"/>
      <c r="AW2704" s="312"/>
      <c r="AZ2704">
        <v>1</v>
      </c>
      <c r="BA2704">
        <v>3</v>
      </c>
    </row>
    <row r="2705" spans="1:53" x14ac:dyDescent="0.25">
      <c r="A2705">
        <v>147</v>
      </c>
      <c r="B2705" t="s">
        <v>66</v>
      </c>
      <c r="C2705" t="s">
        <v>937</v>
      </c>
      <c r="D2705"/>
      <c r="E2705">
        <v>1</v>
      </c>
      <c r="F2705">
        <v>4</v>
      </c>
      <c r="G2705">
        <v>4</v>
      </c>
      <c r="H2705">
        <v>0</v>
      </c>
      <c r="I2705">
        <v>0</v>
      </c>
      <c r="J2705">
        <v>0</v>
      </c>
      <c r="K2705">
        <v>0</v>
      </c>
      <c r="L2705">
        <v>0</v>
      </c>
      <c r="M2705" t="s">
        <v>987</v>
      </c>
      <c r="O2705" s="101">
        <f>IF(ISBLANK(C2705),O2704,IF(COUNTIF(C$2:C2705,C2705)&gt;1,O2704,1+MAX(O2704,0)))</f>
        <v>66</v>
      </c>
      <c r="P2705" s="45">
        <f t="shared" si="924"/>
        <v>39</v>
      </c>
      <c r="Q2705" s="33" t="str">
        <f t="shared" si="925"/>
        <v/>
      </c>
      <c r="R2705" s="33">
        <f t="shared" si="926"/>
        <v>12</v>
      </c>
      <c r="S2705" s="33" t="str">
        <f t="shared" si="927"/>
        <v>147_12</v>
      </c>
      <c r="T2705" s="35" t="str">
        <f t="shared" si="928"/>
        <v>147PM</v>
      </c>
      <c r="U2705" s="35" t="str">
        <f t="shared" si="929"/>
        <v>147PMEW</v>
      </c>
      <c r="V2705" s="35" t="str">
        <f t="shared" si="945"/>
        <v>2N</v>
      </c>
      <c r="W2705" s="35" t="str">
        <f t="shared" si="938"/>
        <v>147PM2N144</v>
      </c>
      <c r="X2705" s="388">
        <f t="shared" si="939"/>
        <v>0</v>
      </c>
      <c r="Y2705" s="388">
        <f t="shared" si="940"/>
        <v>0</v>
      </c>
      <c r="Z2705" s="280" t="str">
        <f t="shared" si="931"/>
        <v/>
      </c>
      <c r="AA2705" s="280" t="str">
        <f t="shared" si="932"/>
        <v/>
      </c>
      <c r="AB2705" s="389" t="str">
        <f t="shared" si="941"/>
        <v/>
      </c>
      <c r="AC2705" s="389" t="str">
        <f t="shared" si="942"/>
        <v/>
      </c>
      <c r="AD2705" s="390" t="str">
        <f t="shared" si="933"/>
        <v/>
      </c>
      <c r="AE2705" s="282">
        <f t="shared" si="934"/>
        <v>0</v>
      </c>
      <c r="AF2705" s="359">
        <f t="shared" si="935"/>
        <v>0</v>
      </c>
      <c r="AG2705" s="280">
        <f t="shared" si="936"/>
        <v>0</v>
      </c>
      <c r="AH2705" s="280">
        <f t="shared" si="930"/>
        <v>0</v>
      </c>
      <c r="AI2705" s="280">
        <f>IF(ISBLANK(T2705),AI2704,IF(COUNTIF(T$2:T2705,T2705)&gt;1,AI2704,1+MAX(AI2704,0)))</f>
        <v>74</v>
      </c>
      <c r="AL2705" s="391" t="str">
        <f t="shared" si="943"/>
        <v/>
      </c>
      <c r="AM2705" s="391" t="str">
        <f t="shared" si="944"/>
        <v/>
      </c>
      <c r="AO2705" s="310" t="str">
        <f t="shared" si="937"/>
        <v/>
      </c>
      <c r="AP2705" s="310">
        <f>SUM(AO$1:AO2705)</f>
        <v>0</v>
      </c>
      <c r="AQ2705" s="310">
        <f>SUM(AK$2:AK2705)</f>
        <v>19</v>
      </c>
      <c r="AR2705" s="310">
        <f>COUNTA(AJ$2:AJ2705)</f>
        <v>19</v>
      </c>
      <c r="AS2705" s="312"/>
      <c r="AT2705" s="312"/>
      <c r="AU2705" s="312"/>
      <c r="AV2705" s="312"/>
      <c r="AW2705" s="312"/>
      <c r="AZ2705">
        <v>0</v>
      </c>
      <c r="BA2705">
        <v>0</v>
      </c>
    </row>
    <row r="2706" spans="1:53" x14ac:dyDescent="0.25">
      <c r="A2706">
        <v>147</v>
      </c>
      <c r="B2706" t="s">
        <v>66</v>
      </c>
      <c r="C2706" t="s">
        <v>937</v>
      </c>
      <c r="D2706"/>
      <c r="E2706">
        <v>2</v>
      </c>
      <c r="F2706">
        <v>1</v>
      </c>
      <c r="G2706">
        <v>1</v>
      </c>
      <c r="H2706">
        <v>2</v>
      </c>
      <c r="I2706">
        <v>0</v>
      </c>
      <c r="J2706">
        <v>0</v>
      </c>
      <c r="K2706">
        <v>2</v>
      </c>
      <c r="L2706">
        <v>2</v>
      </c>
      <c r="M2706"/>
      <c r="O2706" s="101">
        <f>IF(ISBLANK(C2706),O2705,IF(COUNTIF(C$2:C2706,C2706)&gt;1,O2705,1+MAX(O2705,0)))</f>
        <v>66</v>
      </c>
      <c r="P2706" s="45">
        <f t="shared" si="924"/>
        <v>39</v>
      </c>
      <c r="Q2706" s="33" t="str">
        <f t="shared" si="925"/>
        <v/>
      </c>
      <c r="R2706" s="33">
        <f t="shared" si="926"/>
        <v>13</v>
      </c>
      <c r="S2706" s="33" t="str">
        <f t="shared" si="927"/>
        <v>147_13</v>
      </c>
      <c r="T2706" s="35" t="str">
        <f t="shared" si="928"/>
        <v>147PM</v>
      </c>
      <c r="U2706" s="35" t="str">
        <f t="shared" si="929"/>
        <v>147PMNS</v>
      </c>
      <c r="V2706" s="35" t="str">
        <f t="shared" si="945"/>
        <v>2N</v>
      </c>
      <c r="W2706" s="35" t="str">
        <f t="shared" si="938"/>
        <v>147PM2N211</v>
      </c>
      <c r="X2706" s="388">
        <f t="shared" si="939"/>
        <v>2</v>
      </c>
      <c r="Y2706" s="388">
        <f t="shared" si="940"/>
        <v>2</v>
      </c>
      <c r="Z2706" s="280" t="str">
        <f t="shared" si="931"/>
        <v/>
      </c>
      <c r="AA2706" s="280" t="str">
        <f t="shared" si="932"/>
        <v/>
      </c>
      <c r="AB2706" s="389" t="str">
        <f t="shared" si="941"/>
        <v/>
      </c>
      <c r="AC2706" s="389" t="str">
        <f t="shared" si="942"/>
        <v/>
      </c>
      <c r="AD2706" s="390" t="str">
        <f t="shared" si="933"/>
        <v/>
      </c>
      <c r="AE2706" s="282">
        <f t="shared" si="934"/>
        <v>0</v>
      </c>
      <c r="AF2706" s="359">
        <f t="shared" si="935"/>
        <v>0</v>
      </c>
      <c r="AG2706" s="280">
        <f t="shared" si="936"/>
        <v>0</v>
      </c>
      <c r="AH2706" s="280">
        <f t="shared" si="930"/>
        <v>0</v>
      </c>
      <c r="AI2706" s="280">
        <f>IF(ISBLANK(T2706),AI2705,IF(COUNTIF(T$2:T2706,T2706)&gt;1,AI2705,1+MAX(AI2705,0)))</f>
        <v>74</v>
      </c>
      <c r="AL2706" s="391" t="str">
        <f t="shared" si="943"/>
        <v/>
      </c>
      <c r="AM2706" s="391" t="str">
        <f t="shared" si="944"/>
        <v/>
      </c>
      <c r="AO2706" s="310" t="str">
        <f t="shared" si="937"/>
        <v/>
      </c>
      <c r="AP2706" s="310">
        <f>SUM(AO$1:AO2706)</f>
        <v>0</v>
      </c>
      <c r="AQ2706" s="310">
        <f>SUM(AK$2:AK2706)</f>
        <v>19</v>
      </c>
      <c r="AR2706" s="310">
        <f>COUNTA(AJ$2:AJ2706)</f>
        <v>19</v>
      </c>
      <c r="AS2706" s="312"/>
      <c r="AT2706" s="312"/>
      <c r="AU2706" s="312"/>
      <c r="AV2706" s="312"/>
      <c r="AW2706" s="312"/>
      <c r="AZ2706">
        <v>2</v>
      </c>
      <c r="BA2706">
        <v>2</v>
      </c>
    </row>
    <row r="2707" spans="1:53" x14ac:dyDescent="0.25">
      <c r="A2707">
        <v>147</v>
      </c>
      <c r="B2707" t="s">
        <v>66</v>
      </c>
      <c r="C2707" t="s">
        <v>937</v>
      </c>
      <c r="D2707"/>
      <c r="E2707">
        <v>2</v>
      </c>
      <c r="F2707">
        <v>1</v>
      </c>
      <c r="G2707">
        <v>2</v>
      </c>
      <c r="H2707">
        <v>1</v>
      </c>
      <c r="I2707">
        <v>0</v>
      </c>
      <c r="J2707">
        <v>0</v>
      </c>
      <c r="K2707">
        <v>0</v>
      </c>
      <c r="L2707">
        <v>1</v>
      </c>
      <c r="M2707"/>
      <c r="O2707" s="101">
        <f>IF(ISBLANK(C2707),O2706,IF(COUNTIF(C$2:C2707,C2707)&gt;1,O2706,1+MAX(O2706,0)))</f>
        <v>66</v>
      </c>
      <c r="P2707" s="45">
        <f t="shared" si="924"/>
        <v>39</v>
      </c>
      <c r="Q2707" s="33" t="str">
        <f t="shared" si="925"/>
        <v/>
      </c>
      <c r="R2707" s="33">
        <f t="shared" si="926"/>
        <v>13</v>
      </c>
      <c r="S2707" s="33" t="str">
        <f t="shared" si="927"/>
        <v>147_13</v>
      </c>
      <c r="T2707" s="35" t="str">
        <f t="shared" si="928"/>
        <v>147PM</v>
      </c>
      <c r="U2707" s="35" t="str">
        <f t="shared" si="929"/>
        <v>147PMNS</v>
      </c>
      <c r="V2707" s="35" t="str">
        <f t="shared" si="945"/>
        <v>2N</v>
      </c>
      <c r="W2707" s="35" t="str">
        <f t="shared" si="938"/>
        <v>147PM2N212</v>
      </c>
      <c r="X2707" s="388">
        <f t="shared" si="939"/>
        <v>0</v>
      </c>
      <c r="Y2707" s="388">
        <f t="shared" si="940"/>
        <v>1</v>
      </c>
      <c r="Z2707" s="280" t="str">
        <f t="shared" si="931"/>
        <v/>
      </c>
      <c r="AA2707" s="280" t="str">
        <f t="shared" si="932"/>
        <v/>
      </c>
      <c r="AB2707" s="389" t="str">
        <f t="shared" si="941"/>
        <v/>
      </c>
      <c r="AC2707" s="389" t="str">
        <f t="shared" si="942"/>
        <v/>
      </c>
      <c r="AD2707" s="390" t="str">
        <f t="shared" si="933"/>
        <v/>
      </c>
      <c r="AE2707" s="282">
        <f t="shared" si="934"/>
        <v>0</v>
      </c>
      <c r="AF2707" s="359">
        <f t="shared" si="935"/>
        <v>0</v>
      </c>
      <c r="AG2707" s="280">
        <f t="shared" si="936"/>
        <v>0</v>
      </c>
      <c r="AH2707" s="280">
        <f t="shared" si="930"/>
        <v>0</v>
      </c>
      <c r="AI2707" s="280">
        <f>IF(ISBLANK(T2707),AI2706,IF(COUNTIF(T$2:T2707,T2707)&gt;1,AI2706,1+MAX(AI2706,0)))</f>
        <v>74</v>
      </c>
      <c r="AL2707" s="391" t="str">
        <f t="shared" si="943"/>
        <v/>
      </c>
      <c r="AM2707" s="391" t="str">
        <f t="shared" si="944"/>
        <v/>
      </c>
      <c r="AO2707" s="310" t="str">
        <f t="shared" si="937"/>
        <v/>
      </c>
      <c r="AP2707" s="310">
        <f>SUM(AO$1:AO2707)</f>
        <v>0</v>
      </c>
      <c r="AQ2707" s="310">
        <f>SUM(AK$2:AK2707)</f>
        <v>19</v>
      </c>
      <c r="AR2707" s="310">
        <f>COUNTA(AJ$2:AJ2707)</f>
        <v>19</v>
      </c>
      <c r="AS2707" s="312"/>
      <c r="AT2707" s="312"/>
      <c r="AU2707" s="312"/>
      <c r="AV2707" s="312"/>
      <c r="AW2707" s="312"/>
      <c r="AZ2707">
        <v>0</v>
      </c>
      <c r="BA2707">
        <v>1</v>
      </c>
    </row>
    <row r="2708" spans="1:53" x14ac:dyDescent="0.25">
      <c r="A2708">
        <v>147</v>
      </c>
      <c r="B2708" t="s">
        <v>66</v>
      </c>
      <c r="C2708" t="s">
        <v>937</v>
      </c>
      <c r="D2708"/>
      <c r="E2708">
        <v>2</v>
      </c>
      <c r="F2708">
        <v>1</v>
      </c>
      <c r="G2708">
        <v>3</v>
      </c>
      <c r="H2708">
        <v>4</v>
      </c>
      <c r="I2708">
        <v>0</v>
      </c>
      <c r="J2708">
        <v>0</v>
      </c>
      <c r="K2708">
        <v>2</v>
      </c>
      <c r="L2708">
        <v>4</v>
      </c>
      <c r="M2708"/>
      <c r="O2708" s="101">
        <f>IF(ISBLANK(C2708),O2707,IF(COUNTIF(C$2:C2708,C2708)&gt;1,O2707,1+MAX(O2707,0)))</f>
        <v>66</v>
      </c>
      <c r="P2708" s="45">
        <f t="shared" si="924"/>
        <v>39</v>
      </c>
      <c r="Q2708" s="33" t="str">
        <f t="shared" si="925"/>
        <v/>
      </c>
      <c r="R2708" s="33">
        <f t="shared" si="926"/>
        <v>13</v>
      </c>
      <c r="S2708" s="33" t="str">
        <f t="shared" si="927"/>
        <v>147_13</v>
      </c>
      <c r="T2708" s="35" t="str">
        <f t="shared" si="928"/>
        <v>147PM</v>
      </c>
      <c r="U2708" s="35" t="str">
        <f t="shared" si="929"/>
        <v>147PMEW</v>
      </c>
      <c r="V2708" s="35" t="str">
        <f t="shared" si="945"/>
        <v>2N</v>
      </c>
      <c r="W2708" s="35" t="str">
        <f t="shared" si="938"/>
        <v>147PM2N213</v>
      </c>
      <c r="X2708" s="388">
        <f t="shared" si="939"/>
        <v>2</v>
      </c>
      <c r="Y2708" s="388">
        <f t="shared" si="940"/>
        <v>4</v>
      </c>
      <c r="Z2708" s="280" t="str">
        <f t="shared" si="931"/>
        <v/>
      </c>
      <c r="AA2708" s="280" t="str">
        <f t="shared" si="932"/>
        <v/>
      </c>
      <c r="AB2708" s="389" t="str">
        <f t="shared" si="941"/>
        <v/>
      </c>
      <c r="AC2708" s="389" t="str">
        <f t="shared" si="942"/>
        <v/>
      </c>
      <c r="AD2708" s="390" t="str">
        <f t="shared" si="933"/>
        <v/>
      </c>
      <c r="AE2708" s="282">
        <f t="shared" si="934"/>
        <v>0</v>
      </c>
      <c r="AF2708" s="359">
        <f t="shared" si="935"/>
        <v>0</v>
      </c>
      <c r="AG2708" s="280">
        <f t="shared" si="936"/>
        <v>0</v>
      </c>
      <c r="AH2708" s="280">
        <f t="shared" si="930"/>
        <v>0</v>
      </c>
      <c r="AI2708" s="280">
        <f>IF(ISBLANK(T2708),AI2707,IF(COUNTIF(T$2:T2708,T2708)&gt;1,AI2707,1+MAX(AI2707,0)))</f>
        <v>74</v>
      </c>
      <c r="AL2708" s="391" t="str">
        <f t="shared" si="943"/>
        <v/>
      </c>
      <c r="AM2708" s="391" t="str">
        <f t="shared" si="944"/>
        <v/>
      </c>
      <c r="AO2708" s="310" t="str">
        <f t="shared" si="937"/>
        <v/>
      </c>
      <c r="AP2708" s="310">
        <f>SUM(AO$1:AO2708)</f>
        <v>0</v>
      </c>
      <c r="AQ2708" s="310">
        <f>SUM(AK$2:AK2708)</f>
        <v>19</v>
      </c>
      <c r="AR2708" s="310">
        <f>COUNTA(AJ$2:AJ2708)</f>
        <v>19</v>
      </c>
      <c r="AS2708" s="312"/>
      <c r="AT2708" s="312"/>
      <c r="AU2708" s="312"/>
      <c r="AV2708" s="312"/>
      <c r="AW2708" s="312"/>
      <c r="AZ2708">
        <v>2</v>
      </c>
      <c r="BA2708">
        <v>4</v>
      </c>
    </row>
    <row r="2709" spans="1:53" x14ac:dyDescent="0.25">
      <c r="A2709">
        <v>147</v>
      </c>
      <c r="B2709" t="s">
        <v>66</v>
      </c>
      <c r="C2709" t="s">
        <v>937</v>
      </c>
      <c r="D2709"/>
      <c r="E2709">
        <v>2</v>
      </c>
      <c r="F2709">
        <v>1</v>
      </c>
      <c r="G2709">
        <v>4</v>
      </c>
      <c r="H2709">
        <v>2</v>
      </c>
      <c r="I2709">
        <v>1</v>
      </c>
      <c r="J2709">
        <v>0</v>
      </c>
      <c r="K2709">
        <v>2</v>
      </c>
      <c r="L2709">
        <v>2</v>
      </c>
      <c r="M2709"/>
      <c r="O2709" s="101">
        <f>IF(ISBLANK(C2709),O2708,IF(COUNTIF(C$2:C2709,C2709)&gt;1,O2708,1+MAX(O2708,0)))</f>
        <v>66</v>
      </c>
      <c r="P2709" s="45">
        <f t="shared" si="924"/>
        <v>39</v>
      </c>
      <c r="Q2709" s="33" t="str">
        <f t="shared" si="925"/>
        <v/>
      </c>
      <c r="R2709" s="33">
        <f t="shared" si="926"/>
        <v>13</v>
      </c>
      <c r="S2709" s="33" t="str">
        <f t="shared" si="927"/>
        <v>147_13</v>
      </c>
      <c r="T2709" s="35" t="str">
        <f t="shared" si="928"/>
        <v>147PM</v>
      </c>
      <c r="U2709" s="35" t="str">
        <f t="shared" si="929"/>
        <v>147PMEW</v>
      </c>
      <c r="V2709" s="35" t="str">
        <f t="shared" si="945"/>
        <v>2N</v>
      </c>
      <c r="W2709" s="35" t="str">
        <f t="shared" si="938"/>
        <v>147PM2N214</v>
      </c>
      <c r="X2709" s="388">
        <f t="shared" si="939"/>
        <v>2</v>
      </c>
      <c r="Y2709" s="388">
        <f t="shared" si="940"/>
        <v>2</v>
      </c>
      <c r="Z2709" s="280" t="str">
        <f t="shared" si="931"/>
        <v/>
      </c>
      <c r="AA2709" s="280" t="str">
        <f t="shared" si="932"/>
        <v/>
      </c>
      <c r="AB2709" s="389" t="str">
        <f t="shared" si="941"/>
        <v/>
      </c>
      <c r="AC2709" s="389" t="str">
        <f t="shared" si="942"/>
        <v/>
      </c>
      <c r="AD2709" s="390" t="str">
        <f t="shared" si="933"/>
        <v/>
      </c>
      <c r="AE2709" s="282">
        <f t="shared" si="934"/>
        <v>0</v>
      </c>
      <c r="AF2709" s="359">
        <f t="shared" si="935"/>
        <v>0</v>
      </c>
      <c r="AG2709" s="280">
        <f t="shared" si="936"/>
        <v>0</v>
      </c>
      <c r="AH2709" s="280">
        <f t="shared" si="930"/>
        <v>0</v>
      </c>
      <c r="AI2709" s="280">
        <f>IF(ISBLANK(T2709),AI2708,IF(COUNTIF(T$2:T2709,T2709)&gt;1,AI2708,1+MAX(AI2708,0)))</f>
        <v>74</v>
      </c>
      <c r="AL2709" s="391" t="str">
        <f t="shared" si="943"/>
        <v/>
      </c>
      <c r="AM2709" s="391" t="str">
        <f t="shared" si="944"/>
        <v/>
      </c>
      <c r="AO2709" s="310" t="str">
        <f t="shared" si="937"/>
        <v/>
      </c>
      <c r="AP2709" s="310">
        <f>SUM(AO$1:AO2709)</f>
        <v>0</v>
      </c>
      <c r="AQ2709" s="310">
        <f>SUM(AK$2:AK2709)</f>
        <v>19</v>
      </c>
      <c r="AR2709" s="310">
        <f>COUNTA(AJ$2:AJ2709)</f>
        <v>19</v>
      </c>
      <c r="AS2709" s="312"/>
      <c r="AT2709" s="312"/>
      <c r="AU2709" s="312"/>
      <c r="AV2709" s="312"/>
      <c r="AW2709" s="312"/>
      <c r="AZ2709">
        <v>2</v>
      </c>
      <c r="BA2709">
        <v>2</v>
      </c>
    </row>
    <row r="2710" spans="1:53" x14ac:dyDescent="0.25">
      <c r="A2710">
        <v>147</v>
      </c>
      <c r="B2710" t="s">
        <v>66</v>
      </c>
      <c r="C2710" t="s">
        <v>937</v>
      </c>
      <c r="D2710"/>
      <c r="E2710">
        <v>2</v>
      </c>
      <c r="F2710">
        <v>2</v>
      </c>
      <c r="G2710">
        <v>1</v>
      </c>
      <c r="H2710">
        <v>0</v>
      </c>
      <c r="I2710">
        <v>0</v>
      </c>
      <c r="J2710">
        <v>0</v>
      </c>
      <c r="K2710">
        <v>0</v>
      </c>
      <c r="L2710">
        <v>0</v>
      </c>
      <c r="M2710"/>
      <c r="O2710" s="101">
        <f>IF(ISBLANK(C2710),O2709,IF(COUNTIF(C$2:C2710,C2710)&gt;1,O2709,1+MAX(O2709,0)))</f>
        <v>66</v>
      </c>
      <c r="P2710" s="45">
        <f t="shared" si="924"/>
        <v>39</v>
      </c>
      <c r="Q2710" s="33" t="str">
        <f t="shared" si="925"/>
        <v/>
      </c>
      <c r="R2710" s="33">
        <f t="shared" si="926"/>
        <v>14</v>
      </c>
      <c r="S2710" s="33" t="str">
        <f t="shared" si="927"/>
        <v>147_14</v>
      </c>
      <c r="T2710" s="35" t="str">
        <f t="shared" si="928"/>
        <v>147PM</v>
      </c>
      <c r="U2710" s="35" t="str">
        <f t="shared" si="929"/>
        <v>147PMNS</v>
      </c>
      <c r="V2710" s="35" t="str">
        <f t="shared" si="945"/>
        <v>2N</v>
      </c>
      <c r="W2710" s="35" t="str">
        <f t="shared" si="938"/>
        <v>147PM2N221</v>
      </c>
      <c r="X2710" s="388">
        <f t="shared" si="939"/>
        <v>0</v>
      </c>
      <c r="Y2710" s="388">
        <f t="shared" si="940"/>
        <v>0</v>
      </c>
      <c r="Z2710" s="280" t="str">
        <f t="shared" si="931"/>
        <v/>
      </c>
      <c r="AA2710" s="280" t="str">
        <f t="shared" si="932"/>
        <v/>
      </c>
      <c r="AB2710" s="389" t="str">
        <f t="shared" si="941"/>
        <v/>
      </c>
      <c r="AC2710" s="389" t="str">
        <f t="shared" si="942"/>
        <v/>
      </c>
      <c r="AD2710" s="390" t="str">
        <f t="shared" si="933"/>
        <v/>
      </c>
      <c r="AE2710" s="282">
        <f t="shared" si="934"/>
        <v>0</v>
      </c>
      <c r="AF2710" s="359">
        <f t="shared" si="935"/>
        <v>0</v>
      </c>
      <c r="AG2710" s="280">
        <f t="shared" si="936"/>
        <v>0</v>
      </c>
      <c r="AH2710" s="280">
        <f t="shared" si="930"/>
        <v>0</v>
      </c>
      <c r="AI2710" s="280">
        <f>IF(ISBLANK(T2710),AI2709,IF(COUNTIF(T$2:T2710,T2710)&gt;1,AI2709,1+MAX(AI2709,0)))</f>
        <v>74</v>
      </c>
      <c r="AL2710" s="391" t="str">
        <f t="shared" si="943"/>
        <v/>
      </c>
      <c r="AM2710" s="391" t="str">
        <f t="shared" si="944"/>
        <v/>
      </c>
      <c r="AO2710" s="310" t="str">
        <f t="shared" si="937"/>
        <v/>
      </c>
      <c r="AP2710" s="310">
        <f>SUM(AO$1:AO2710)</f>
        <v>0</v>
      </c>
      <c r="AQ2710" s="310">
        <f>SUM(AK$2:AK2710)</f>
        <v>19</v>
      </c>
      <c r="AR2710" s="310">
        <f>COUNTA(AJ$2:AJ2710)</f>
        <v>19</v>
      </c>
      <c r="AS2710" s="312"/>
      <c r="AT2710" s="312"/>
      <c r="AU2710" s="312"/>
      <c r="AV2710" s="312"/>
      <c r="AW2710" s="312"/>
      <c r="AZ2710">
        <v>0</v>
      </c>
      <c r="BA2710">
        <v>0</v>
      </c>
    </row>
    <row r="2711" spans="1:53" x14ac:dyDescent="0.25">
      <c r="A2711">
        <v>147</v>
      </c>
      <c r="B2711" t="s">
        <v>66</v>
      </c>
      <c r="C2711" t="s">
        <v>937</v>
      </c>
      <c r="D2711"/>
      <c r="E2711">
        <v>2</v>
      </c>
      <c r="F2711">
        <v>2</v>
      </c>
      <c r="G2711">
        <v>2</v>
      </c>
      <c r="H2711">
        <v>5</v>
      </c>
      <c r="I2711">
        <v>1</v>
      </c>
      <c r="J2711">
        <v>0</v>
      </c>
      <c r="K2711">
        <v>0</v>
      </c>
      <c r="L2711">
        <v>5</v>
      </c>
      <c r="M2711"/>
      <c r="O2711" s="101">
        <f>IF(ISBLANK(C2711),O2710,IF(COUNTIF(C$2:C2711,C2711)&gt;1,O2710,1+MAX(O2710,0)))</f>
        <v>66</v>
      </c>
      <c r="P2711" s="45">
        <f t="shared" si="924"/>
        <v>39</v>
      </c>
      <c r="Q2711" s="33" t="str">
        <f t="shared" si="925"/>
        <v/>
      </c>
      <c r="R2711" s="33">
        <f t="shared" si="926"/>
        <v>14</v>
      </c>
      <c r="S2711" s="33" t="str">
        <f t="shared" si="927"/>
        <v>147_14</v>
      </c>
      <c r="T2711" s="35" t="str">
        <f t="shared" si="928"/>
        <v>147PM</v>
      </c>
      <c r="U2711" s="35" t="str">
        <f t="shared" si="929"/>
        <v>147PMNS</v>
      </c>
      <c r="V2711" s="35" t="str">
        <f t="shared" si="945"/>
        <v>2N</v>
      </c>
      <c r="W2711" s="35" t="str">
        <f t="shared" si="938"/>
        <v>147PM2N222</v>
      </c>
      <c r="X2711" s="388">
        <f t="shared" si="939"/>
        <v>0</v>
      </c>
      <c r="Y2711" s="388">
        <f t="shared" si="940"/>
        <v>5</v>
      </c>
      <c r="Z2711" s="280" t="str">
        <f t="shared" si="931"/>
        <v/>
      </c>
      <c r="AA2711" s="280" t="str">
        <f t="shared" si="932"/>
        <v/>
      </c>
      <c r="AB2711" s="389" t="str">
        <f t="shared" si="941"/>
        <v/>
      </c>
      <c r="AC2711" s="389" t="str">
        <f t="shared" si="942"/>
        <v/>
      </c>
      <c r="AD2711" s="390" t="str">
        <f t="shared" si="933"/>
        <v/>
      </c>
      <c r="AE2711" s="282">
        <f t="shared" si="934"/>
        <v>0</v>
      </c>
      <c r="AF2711" s="359">
        <f t="shared" si="935"/>
        <v>0</v>
      </c>
      <c r="AG2711" s="280">
        <f t="shared" si="936"/>
        <v>0</v>
      </c>
      <c r="AH2711" s="280">
        <f t="shared" si="930"/>
        <v>0</v>
      </c>
      <c r="AI2711" s="280">
        <f>IF(ISBLANK(T2711),AI2710,IF(COUNTIF(T$2:T2711,T2711)&gt;1,AI2710,1+MAX(AI2710,0)))</f>
        <v>74</v>
      </c>
      <c r="AL2711" s="391" t="str">
        <f t="shared" si="943"/>
        <v/>
      </c>
      <c r="AM2711" s="391" t="str">
        <f t="shared" si="944"/>
        <v/>
      </c>
      <c r="AO2711" s="310" t="str">
        <f t="shared" si="937"/>
        <v/>
      </c>
      <c r="AP2711" s="310">
        <f>SUM(AO$1:AO2711)</f>
        <v>0</v>
      </c>
      <c r="AQ2711" s="310">
        <f>SUM(AK$2:AK2711)</f>
        <v>19</v>
      </c>
      <c r="AR2711" s="310">
        <f>COUNTA(AJ$2:AJ2711)</f>
        <v>19</v>
      </c>
      <c r="AS2711" s="312"/>
      <c r="AT2711" s="312"/>
      <c r="AU2711" s="312"/>
      <c r="AV2711" s="312"/>
      <c r="AW2711" s="312"/>
      <c r="AZ2711">
        <v>0</v>
      </c>
      <c r="BA2711">
        <v>5</v>
      </c>
    </row>
    <row r="2712" spans="1:53" x14ac:dyDescent="0.25">
      <c r="A2712">
        <v>147</v>
      </c>
      <c r="B2712" t="s">
        <v>66</v>
      </c>
      <c r="C2712" t="s">
        <v>937</v>
      </c>
      <c r="D2712"/>
      <c r="E2712">
        <v>2</v>
      </c>
      <c r="F2712">
        <v>2</v>
      </c>
      <c r="G2712">
        <v>3</v>
      </c>
      <c r="H2712">
        <v>3</v>
      </c>
      <c r="I2712">
        <v>0</v>
      </c>
      <c r="J2712">
        <v>0</v>
      </c>
      <c r="K2712">
        <v>0</v>
      </c>
      <c r="L2712">
        <v>3</v>
      </c>
      <c r="M2712"/>
      <c r="O2712" s="101">
        <f>IF(ISBLANK(C2712),O2711,IF(COUNTIF(C$2:C2712,C2712)&gt;1,O2711,1+MAX(O2711,0)))</f>
        <v>66</v>
      </c>
      <c r="P2712" s="45">
        <f t="shared" si="924"/>
        <v>39</v>
      </c>
      <c r="Q2712" s="33" t="str">
        <f t="shared" si="925"/>
        <v/>
      </c>
      <c r="R2712" s="33">
        <f t="shared" si="926"/>
        <v>14</v>
      </c>
      <c r="S2712" s="33" t="str">
        <f t="shared" si="927"/>
        <v>147_14</v>
      </c>
      <c r="T2712" s="35" t="str">
        <f t="shared" si="928"/>
        <v>147PM</v>
      </c>
      <c r="U2712" s="35" t="str">
        <f t="shared" si="929"/>
        <v>147PMEW</v>
      </c>
      <c r="V2712" s="35" t="str">
        <f t="shared" si="945"/>
        <v>2N</v>
      </c>
      <c r="W2712" s="35" t="str">
        <f t="shared" si="938"/>
        <v>147PM2N223</v>
      </c>
      <c r="X2712" s="388">
        <f t="shared" si="939"/>
        <v>0</v>
      </c>
      <c r="Y2712" s="388">
        <f t="shared" si="940"/>
        <v>3</v>
      </c>
      <c r="Z2712" s="280" t="str">
        <f t="shared" si="931"/>
        <v/>
      </c>
      <c r="AA2712" s="280" t="str">
        <f t="shared" si="932"/>
        <v/>
      </c>
      <c r="AB2712" s="389" t="str">
        <f t="shared" si="941"/>
        <v/>
      </c>
      <c r="AC2712" s="389" t="str">
        <f t="shared" si="942"/>
        <v/>
      </c>
      <c r="AD2712" s="390" t="str">
        <f t="shared" si="933"/>
        <v/>
      </c>
      <c r="AE2712" s="282">
        <f t="shared" si="934"/>
        <v>0</v>
      </c>
      <c r="AF2712" s="359">
        <f t="shared" si="935"/>
        <v>0</v>
      </c>
      <c r="AG2712" s="280">
        <f t="shared" si="936"/>
        <v>0</v>
      </c>
      <c r="AH2712" s="280">
        <f t="shared" si="930"/>
        <v>0</v>
      </c>
      <c r="AI2712" s="280">
        <f>IF(ISBLANK(T2712),AI2711,IF(COUNTIF(T$2:T2712,T2712)&gt;1,AI2711,1+MAX(AI2711,0)))</f>
        <v>74</v>
      </c>
      <c r="AL2712" s="391" t="str">
        <f t="shared" si="943"/>
        <v/>
      </c>
      <c r="AM2712" s="391" t="str">
        <f t="shared" si="944"/>
        <v/>
      </c>
      <c r="AO2712" s="310" t="str">
        <f t="shared" si="937"/>
        <v/>
      </c>
      <c r="AP2712" s="310">
        <f>SUM(AO$1:AO2712)</f>
        <v>0</v>
      </c>
      <c r="AQ2712" s="310">
        <f>SUM(AK$2:AK2712)</f>
        <v>19</v>
      </c>
      <c r="AR2712" s="310">
        <f>COUNTA(AJ$2:AJ2712)</f>
        <v>19</v>
      </c>
      <c r="AS2712" s="312"/>
      <c r="AT2712" s="312"/>
      <c r="AU2712" s="312"/>
      <c r="AV2712" s="312"/>
      <c r="AW2712" s="312"/>
      <c r="AZ2712">
        <v>0</v>
      </c>
      <c r="BA2712">
        <v>3</v>
      </c>
    </row>
    <row r="2713" spans="1:53" x14ac:dyDescent="0.25">
      <c r="A2713">
        <v>147</v>
      </c>
      <c r="B2713" t="s">
        <v>66</v>
      </c>
      <c r="C2713" t="s">
        <v>937</v>
      </c>
      <c r="D2713"/>
      <c r="E2713">
        <v>2</v>
      </c>
      <c r="F2713">
        <v>2</v>
      </c>
      <c r="G2713">
        <v>4</v>
      </c>
      <c r="H2713">
        <v>2</v>
      </c>
      <c r="I2713">
        <v>0</v>
      </c>
      <c r="J2713">
        <v>0</v>
      </c>
      <c r="K2713">
        <v>0</v>
      </c>
      <c r="L2713">
        <v>2</v>
      </c>
      <c r="M2713"/>
      <c r="O2713" s="101">
        <f>IF(ISBLANK(C2713),O2712,IF(COUNTIF(C$2:C2713,C2713)&gt;1,O2712,1+MAX(O2712,0)))</f>
        <v>66</v>
      </c>
      <c r="P2713" s="45">
        <f t="shared" si="924"/>
        <v>39</v>
      </c>
      <c r="Q2713" s="33" t="str">
        <f t="shared" si="925"/>
        <v/>
      </c>
      <c r="R2713" s="33">
        <f t="shared" si="926"/>
        <v>14</v>
      </c>
      <c r="S2713" s="33" t="str">
        <f t="shared" si="927"/>
        <v>147_14</v>
      </c>
      <c r="T2713" s="35" t="str">
        <f t="shared" si="928"/>
        <v>147PM</v>
      </c>
      <c r="U2713" s="35" t="str">
        <f t="shared" si="929"/>
        <v>147PMEW</v>
      </c>
      <c r="V2713" s="35" t="str">
        <f t="shared" si="945"/>
        <v>2N</v>
      </c>
      <c r="W2713" s="35" t="str">
        <f t="shared" si="938"/>
        <v>147PM2N224</v>
      </c>
      <c r="X2713" s="388">
        <f t="shared" si="939"/>
        <v>0</v>
      </c>
      <c r="Y2713" s="388">
        <f t="shared" si="940"/>
        <v>2</v>
      </c>
      <c r="Z2713" s="280" t="str">
        <f t="shared" si="931"/>
        <v/>
      </c>
      <c r="AA2713" s="280" t="str">
        <f t="shared" si="932"/>
        <v/>
      </c>
      <c r="AB2713" s="389" t="str">
        <f t="shared" si="941"/>
        <v/>
      </c>
      <c r="AC2713" s="389" t="str">
        <f t="shared" si="942"/>
        <v/>
      </c>
      <c r="AD2713" s="390" t="str">
        <f t="shared" si="933"/>
        <v/>
      </c>
      <c r="AE2713" s="282">
        <f t="shared" si="934"/>
        <v>0</v>
      </c>
      <c r="AF2713" s="359">
        <f t="shared" si="935"/>
        <v>0</v>
      </c>
      <c r="AG2713" s="280">
        <f t="shared" si="936"/>
        <v>0</v>
      </c>
      <c r="AH2713" s="280">
        <f t="shared" si="930"/>
        <v>0</v>
      </c>
      <c r="AI2713" s="280">
        <f>IF(ISBLANK(T2713),AI2712,IF(COUNTIF(T$2:T2713,T2713)&gt;1,AI2712,1+MAX(AI2712,0)))</f>
        <v>74</v>
      </c>
      <c r="AL2713" s="391" t="str">
        <f t="shared" si="943"/>
        <v/>
      </c>
      <c r="AM2713" s="391" t="str">
        <f t="shared" si="944"/>
        <v/>
      </c>
      <c r="AO2713" s="310" t="str">
        <f t="shared" si="937"/>
        <v/>
      </c>
      <c r="AP2713" s="310">
        <f>SUM(AO$1:AO2713)</f>
        <v>0</v>
      </c>
      <c r="AQ2713" s="310">
        <f>SUM(AK$2:AK2713)</f>
        <v>19</v>
      </c>
      <c r="AR2713" s="310">
        <f>COUNTA(AJ$2:AJ2713)</f>
        <v>19</v>
      </c>
      <c r="AS2713" s="312"/>
      <c r="AT2713" s="312"/>
      <c r="AU2713" s="312"/>
      <c r="AV2713" s="312"/>
      <c r="AW2713" s="312"/>
      <c r="AZ2713">
        <v>0</v>
      </c>
      <c r="BA2713">
        <v>2</v>
      </c>
    </row>
    <row r="2714" spans="1:53" x14ac:dyDescent="0.25">
      <c r="A2714">
        <v>147</v>
      </c>
      <c r="B2714" t="s">
        <v>66</v>
      </c>
      <c r="C2714" t="s">
        <v>937</v>
      </c>
      <c r="D2714"/>
      <c r="E2714">
        <v>2</v>
      </c>
      <c r="F2714">
        <v>3</v>
      </c>
      <c r="G2714">
        <v>1</v>
      </c>
      <c r="H2714">
        <v>4</v>
      </c>
      <c r="I2714">
        <v>2</v>
      </c>
      <c r="J2714">
        <v>1</v>
      </c>
      <c r="K2714">
        <v>3</v>
      </c>
      <c r="L2714">
        <v>4</v>
      </c>
      <c r="M2714"/>
      <c r="O2714" s="101">
        <f>IF(ISBLANK(C2714),O2713,IF(COUNTIF(C$2:C2714,C2714)&gt;1,O2713,1+MAX(O2713,0)))</f>
        <v>66</v>
      </c>
      <c r="P2714" s="45">
        <f t="shared" si="924"/>
        <v>39</v>
      </c>
      <c r="Q2714" s="33" t="str">
        <f t="shared" si="925"/>
        <v/>
      </c>
      <c r="R2714" s="33">
        <f t="shared" si="926"/>
        <v>15</v>
      </c>
      <c r="S2714" s="33" t="str">
        <f t="shared" si="927"/>
        <v>147_15</v>
      </c>
      <c r="T2714" s="35" t="str">
        <f t="shared" si="928"/>
        <v>147PM</v>
      </c>
      <c r="U2714" s="35" t="str">
        <f t="shared" si="929"/>
        <v>147PMNS</v>
      </c>
      <c r="V2714" s="35" t="str">
        <f t="shared" si="945"/>
        <v>2N</v>
      </c>
      <c r="W2714" s="35" t="str">
        <f t="shared" si="938"/>
        <v>147PM2N231</v>
      </c>
      <c r="X2714" s="388">
        <f t="shared" si="939"/>
        <v>3</v>
      </c>
      <c r="Y2714" s="388">
        <f t="shared" si="940"/>
        <v>4</v>
      </c>
      <c r="Z2714" s="280" t="str">
        <f t="shared" si="931"/>
        <v/>
      </c>
      <c r="AA2714" s="280" t="str">
        <f t="shared" si="932"/>
        <v/>
      </c>
      <c r="AB2714" s="389" t="str">
        <f t="shared" si="941"/>
        <v/>
      </c>
      <c r="AC2714" s="389" t="str">
        <f t="shared" si="942"/>
        <v/>
      </c>
      <c r="AD2714" s="390" t="str">
        <f t="shared" si="933"/>
        <v/>
      </c>
      <c r="AE2714" s="282">
        <f t="shared" si="934"/>
        <v>0</v>
      </c>
      <c r="AF2714" s="359">
        <f t="shared" si="935"/>
        <v>0</v>
      </c>
      <c r="AG2714" s="280">
        <f t="shared" si="936"/>
        <v>0</v>
      </c>
      <c r="AH2714" s="280">
        <f t="shared" si="930"/>
        <v>0</v>
      </c>
      <c r="AI2714" s="280">
        <f>IF(ISBLANK(T2714),AI2713,IF(COUNTIF(T$2:T2714,T2714)&gt;1,AI2713,1+MAX(AI2713,0)))</f>
        <v>74</v>
      </c>
      <c r="AL2714" s="391" t="str">
        <f t="shared" si="943"/>
        <v/>
      </c>
      <c r="AM2714" s="391" t="str">
        <f t="shared" si="944"/>
        <v/>
      </c>
      <c r="AO2714" s="310" t="str">
        <f t="shared" si="937"/>
        <v/>
      </c>
      <c r="AP2714" s="310">
        <f>SUM(AO$1:AO2714)</f>
        <v>0</v>
      </c>
      <c r="AQ2714" s="310">
        <f>SUM(AK$2:AK2714)</f>
        <v>19</v>
      </c>
      <c r="AR2714" s="310">
        <f>COUNTA(AJ$2:AJ2714)</f>
        <v>19</v>
      </c>
      <c r="AS2714" s="312"/>
      <c r="AT2714" s="312"/>
      <c r="AU2714" s="312"/>
      <c r="AV2714" s="312"/>
      <c r="AW2714" s="312"/>
      <c r="AZ2714">
        <v>3</v>
      </c>
      <c r="BA2714">
        <v>4</v>
      </c>
    </row>
    <row r="2715" spans="1:53" x14ac:dyDescent="0.25">
      <c r="A2715">
        <v>147</v>
      </c>
      <c r="B2715" t="s">
        <v>66</v>
      </c>
      <c r="C2715" t="s">
        <v>937</v>
      </c>
      <c r="D2715"/>
      <c r="E2715">
        <v>2</v>
      </c>
      <c r="F2715">
        <v>3</v>
      </c>
      <c r="G2715">
        <v>2</v>
      </c>
      <c r="H2715">
        <v>3</v>
      </c>
      <c r="I2715">
        <v>1</v>
      </c>
      <c r="J2715">
        <v>0</v>
      </c>
      <c r="K2715">
        <v>1</v>
      </c>
      <c r="L2715">
        <v>3</v>
      </c>
      <c r="M2715"/>
      <c r="O2715" s="101">
        <f>IF(ISBLANK(C2715),O2714,IF(COUNTIF(C$2:C2715,C2715)&gt;1,O2714,1+MAX(O2714,0)))</f>
        <v>66</v>
      </c>
      <c r="P2715" s="45">
        <f t="shared" si="924"/>
        <v>39</v>
      </c>
      <c r="Q2715" s="33" t="str">
        <f t="shared" si="925"/>
        <v/>
      </c>
      <c r="R2715" s="33">
        <f t="shared" si="926"/>
        <v>15</v>
      </c>
      <c r="S2715" s="33" t="str">
        <f t="shared" si="927"/>
        <v>147_15</v>
      </c>
      <c r="T2715" s="35" t="str">
        <f t="shared" si="928"/>
        <v>147PM</v>
      </c>
      <c r="U2715" s="35" t="str">
        <f t="shared" si="929"/>
        <v>147PMNS</v>
      </c>
      <c r="V2715" s="35" t="str">
        <f t="shared" si="945"/>
        <v>2N</v>
      </c>
      <c r="W2715" s="35" t="str">
        <f t="shared" si="938"/>
        <v>147PM2N232</v>
      </c>
      <c r="X2715" s="388">
        <f t="shared" si="939"/>
        <v>1</v>
      </c>
      <c r="Y2715" s="388">
        <f t="shared" si="940"/>
        <v>3</v>
      </c>
      <c r="Z2715" s="280" t="str">
        <f t="shared" si="931"/>
        <v/>
      </c>
      <c r="AA2715" s="280" t="str">
        <f t="shared" si="932"/>
        <v/>
      </c>
      <c r="AB2715" s="389" t="str">
        <f t="shared" si="941"/>
        <v/>
      </c>
      <c r="AC2715" s="389" t="str">
        <f t="shared" si="942"/>
        <v/>
      </c>
      <c r="AD2715" s="390" t="str">
        <f t="shared" si="933"/>
        <v/>
      </c>
      <c r="AE2715" s="282">
        <f t="shared" si="934"/>
        <v>0</v>
      </c>
      <c r="AF2715" s="359">
        <f t="shared" si="935"/>
        <v>0</v>
      </c>
      <c r="AG2715" s="280">
        <f t="shared" si="936"/>
        <v>0</v>
      </c>
      <c r="AH2715" s="280">
        <f t="shared" si="930"/>
        <v>0</v>
      </c>
      <c r="AI2715" s="280">
        <f>IF(ISBLANK(T2715),AI2714,IF(COUNTIF(T$2:T2715,T2715)&gt;1,AI2714,1+MAX(AI2714,0)))</f>
        <v>74</v>
      </c>
      <c r="AL2715" s="391" t="str">
        <f t="shared" si="943"/>
        <v/>
      </c>
      <c r="AM2715" s="391" t="str">
        <f t="shared" si="944"/>
        <v/>
      </c>
      <c r="AO2715" s="310" t="str">
        <f t="shared" si="937"/>
        <v/>
      </c>
      <c r="AP2715" s="310">
        <f>SUM(AO$1:AO2715)</f>
        <v>0</v>
      </c>
      <c r="AQ2715" s="310">
        <f>SUM(AK$2:AK2715)</f>
        <v>19</v>
      </c>
      <c r="AR2715" s="310">
        <f>COUNTA(AJ$2:AJ2715)</f>
        <v>19</v>
      </c>
      <c r="AS2715" s="312"/>
      <c r="AT2715" s="312"/>
      <c r="AU2715" s="312"/>
      <c r="AV2715" s="312"/>
      <c r="AW2715" s="312"/>
      <c r="AZ2715">
        <v>1</v>
      </c>
      <c r="BA2715">
        <v>3</v>
      </c>
    </row>
    <row r="2716" spans="1:53" x14ac:dyDescent="0.25">
      <c r="A2716">
        <v>147</v>
      </c>
      <c r="B2716" t="s">
        <v>66</v>
      </c>
      <c r="C2716" t="s">
        <v>937</v>
      </c>
      <c r="D2716"/>
      <c r="E2716">
        <v>2</v>
      </c>
      <c r="F2716">
        <v>3</v>
      </c>
      <c r="G2716">
        <v>3</v>
      </c>
      <c r="H2716">
        <v>2</v>
      </c>
      <c r="I2716">
        <v>0</v>
      </c>
      <c r="J2716">
        <v>1</v>
      </c>
      <c r="K2716">
        <v>0</v>
      </c>
      <c r="L2716">
        <v>2</v>
      </c>
      <c r="M2716"/>
      <c r="O2716" s="101">
        <f>IF(ISBLANK(C2716),O2715,IF(COUNTIF(C$2:C2716,C2716)&gt;1,O2715,1+MAX(O2715,0)))</f>
        <v>66</v>
      </c>
      <c r="P2716" s="45">
        <f t="shared" si="924"/>
        <v>39</v>
      </c>
      <c r="Q2716" s="33" t="str">
        <f t="shared" si="925"/>
        <v/>
      </c>
      <c r="R2716" s="33">
        <f t="shared" si="926"/>
        <v>15</v>
      </c>
      <c r="S2716" s="33" t="str">
        <f t="shared" si="927"/>
        <v>147_15</v>
      </c>
      <c r="T2716" s="35" t="str">
        <f t="shared" si="928"/>
        <v>147PM</v>
      </c>
      <c r="U2716" s="35" t="str">
        <f t="shared" si="929"/>
        <v>147PMEW</v>
      </c>
      <c r="V2716" s="35" t="str">
        <f t="shared" si="945"/>
        <v>2N</v>
      </c>
      <c r="W2716" s="35" t="str">
        <f t="shared" si="938"/>
        <v>147PM2N233</v>
      </c>
      <c r="X2716" s="388">
        <f t="shared" si="939"/>
        <v>0</v>
      </c>
      <c r="Y2716" s="388">
        <f t="shared" si="940"/>
        <v>2</v>
      </c>
      <c r="Z2716" s="280" t="str">
        <f t="shared" si="931"/>
        <v/>
      </c>
      <c r="AA2716" s="280" t="str">
        <f t="shared" si="932"/>
        <v/>
      </c>
      <c r="AB2716" s="389" t="str">
        <f t="shared" si="941"/>
        <v/>
      </c>
      <c r="AC2716" s="389" t="str">
        <f t="shared" si="942"/>
        <v/>
      </c>
      <c r="AD2716" s="390" t="str">
        <f t="shared" si="933"/>
        <v/>
      </c>
      <c r="AE2716" s="282">
        <f t="shared" si="934"/>
        <v>0</v>
      </c>
      <c r="AF2716" s="359">
        <f t="shared" si="935"/>
        <v>0</v>
      </c>
      <c r="AG2716" s="280">
        <f t="shared" si="936"/>
        <v>0</v>
      </c>
      <c r="AH2716" s="280">
        <f t="shared" si="930"/>
        <v>0</v>
      </c>
      <c r="AI2716" s="280">
        <f>IF(ISBLANK(T2716),AI2715,IF(COUNTIF(T$2:T2716,T2716)&gt;1,AI2715,1+MAX(AI2715,0)))</f>
        <v>74</v>
      </c>
      <c r="AL2716" s="391" t="str">
        <f t="shared" si="943"/>
        <v/>
      </c>
      <c r="AM2716" s="391" t="str">
        <f t="shared" si="944"/>
        <v/>
      </c>
      <c r="AO2716" s="310" t="str">
        <f t="shared" si="937"/>
        <v/>
      </c>
      <c r="AP2716" s="310">
        <f>SUM(AO$1:AO2716)</f>
        <v>0</v>
      </c>
      <c r="AQ2716" s="310">
        <f>SUM(AK$2:AK2716)</f>
        <v>19</v>
      </c>
      <c r="AR2716" s="310">
        <f>COUNTA(AJ$2:AJ2716)</f>
        <v>19</v>
      </c>
      <c r="AS2716" s="312"/>
      <c r="AT2716" s="312"/>
      <c r="AU2716" s="312"/>
      <c r="AV2716" s="312"/>
      <c r="AW2716" s="312"/>
      <c r="AZ2716">
        <v>0</v>
      </c>
      <c r="BA2716">
        <v>2</v>
      </c>
    </row>
    <row r="2717" spans="1:53" x14ac:dyDescent="0.25">
      <c r="A2717">
        <v>147</v>
      </c>
      <c r="B2717" t="s">
        <v>66</v>
      </c>
      <c r="C2717" t="s">
        <v>937</v>
      </c>
      <c r="D2717"/>
      <c r="E2717">
        <v>2</v>
      </c>
      <c r="F2717">
        <v>3</v>
      </c>
      <c r="G2717">
        <v>4</v>
      </c>
      <c r="H2717">
        <v>0</v>
      </c>
      <c r="I2717">
        <v>0</v>
      </c>
      <c r="J2717">
        <v>0</v>
      </c>
      <c r="K2717">
        <v>0</v>
      </c>
      <c r="L2717">
        <v>0</v>
      </c>
      <c r="M2717"/>
      <c r="O2717" s="101">
        <f>IF(ISBLANK(C2717),O2716,IF(COUNTIF(C$2:C2717,C2717)&gt;1,O2716,1+MAX(O2716,0)))</f>
        <v>66</v>
      </c>
      <c r="P2717" s="45">
        <f t="shared" si="924"/>
        <v>39</v>
      </c>
      <c r="Q2717" s="33" t="str">
        <f t="shared" si="925"/>
        <v/>
      </c>
      <c r="R2717" s="33">
        <f t="shared" si="926"/>
        <v>15</v>
      </c>
      <c r="S2717" s="33" t="str">
        <f t="shared" si="927"/>
        <v>147_15</v>
      </c>
      <c r="T2717" s="35" t="str">
        <f t="shared" si="928"/>
        <v>147PM</v>
      </c>
      <c r="U2717" s="35" t="str">
        <f t="shared" si="929"/>
        <v>147PMEW</v>
      </c>
      <c r="V2717" s="35" t="str">
        <f t="shared" si="945"/>
        <v>2N</v>
      </c>
      <c r="W2717" s="35" t="str">
        <f t="shared" si="938"/>
        <v>147PM2N234</v>
      </c>
      <c r="X2717" s="388">
        <f t="shared" si="939"/>
        <v>0</v>
      </c>
      <c r="Y2717" s="388">
        <f t="shared" si="940"/>
        <v>0</v>
      </c>
      <c r="Z2717" s="280" t="str">
        <f t="shared" si="931"/>
        <v/>
      </c>
      <c r="AA2717" s="280" t="str">
        <f t="shared" si="932"/>
        <v/>
      </c>
      <c r="AB2717" s="389" t="str">
        <f t="shared" si="941"/>
        <v/>
      </c>
      <c r="AC2717" s="389" t="str">
        <f t="shared" si="942"/>
        <v/>
      </c>
      <c r="AD2717" s="390" t="str">
        <f t="shared" si="933"/>
        <v/>
      </c>
      <c r="AE2717" s="282">
        <f t="shared" si="934"/>
        <v>0</v>
      </c>
      <c r="AF2717" s="359">
        <f t="shared" si="935"/>
        <v>0</v>
      </c>
      <c r="AG2717" s="280">
        <f t="shared" si="936"/>
        <v>0</v>
      </c>
      <c r="AH2717" s="280">
        <f t="shared" si="930"/>
        <v>0</v>
      </c>
      <c r="AI2717" s="280">
        <f>IF(ISBLANK(T2717),AI2716,IF(COUNTIF(T$2:T2717,T2717)&gt;1,AI2716,1+MAX(AI2716,0)))</f>
        <v>74</v>
      </c>
      <c r="AL2717" s="391" t="str">
        <f t="shared" si="943"/>
        <v/>
      </c>
      <c r="AM2717" s="391" t="str">
        <f t="shared" si="944"/>
        <v/>
      </c>
      <c r="AO2717" s="310" t="str">
        <f t="shared" si="937"/>
        <v/>
      </c>
      <c r="AP2717" s="310">
        <f>SUM(AO$1:AO2717)</f>
        <v>0</v>
      </c>
      <c r="AQ2717" s="310">
        <f>SUM(AK$2:AK2717)</f>
        <v>19</v>
      </c>
      <c r="AR2717" s="310">
        <f>COUNTA(AJ$2:AJ2717)</f>
        <v>19</v>
      </c>
      <c r="AS2717" s="312"/>
      <c r="AT2717" s="312"/>
      <c r="AU2717" s="312"/>
      <c r="AV2717" s="312"/>
      <c r="AW2717" s="312"/>
      <c r="AZ2717">
        <v>0</v>
      </c>
      <c r="BA2717">
        <v>0</v>
      </c>
    </row>
    <row r="2718" spans="1:53" x14ac:dyDescent="0.25">
      <c r="A2718">
        <v>147</v>
      </c>
      <c r="B2718" t="s">
        <v>66</v>
      </c>
      <c r="C2718" t="s">
        <v>937</v>
      </c>
      <c r="D2718"/>
      <c r="E2718">
        <v>2</v>
      </c>
      <c r="F2718">
        <v>4</v>
      </c>
      <c r="G2718">
        <v>1</v>
      </c>
      <c r="H2718">
        <v>2</v>
      </c>
      <c r="I2718">
        <v>1</v>
      </c>
      <c r="J2718">
        <v>1</v>
      </c>
      <c r="K2718">
        <v>0</v>
      </c>
      <c r="L2718">
        <v>1</v>
      </c>
      <c r="M2718"/>
      <c r="O2718" s="101">
        <f>IF(ISBLANK(C2718),O2717,IF(COUNTIF(C$2:C2718,C2718)&gt;1,O2717,1+MAX(O2717,0)))</f>
        <v>66</v>
      </c>
      <c r="P2718" s="45">
        <f t="shared" si="924"/>
        <v>39</v>
      </c>
      <c r="Q2718" s="33" t="str">
        <f t="shared" si="925"/>
        <v/>
      </c>
      <c r="R2718" s="33">
        <f t="shared" si="926"/>
        <v>16</v>
      </c>
      <c r="S2718" s="33" t="str">
        <f t="shared" si="927"/>
        <v>147_16</v>
      </c>
      <c r="T2718" s="35" t="str">
        <f t="shared" si="928"/>
        <v>147PM</v>
      </c>
      <c r="U2718" s="35" t="str">
        <f t="shared" si="929"/>
        <v>147PMNS</v>
      </c>
      <c r="V2718" s="35" t="str">
        <f t="shared" si="945"/>
        <v>2N</v>
      </c>
      <c r="W2718" s="35" t="str">
        <f t="shared" si="938"/>
        <v>147PM2N241</v>
      </c>
      <c r="X2718" s="388">
        <f t="shared" si="939"/>
        <v>0</v>
      </c>
      <c r="Y2718" s="388">
        <f t="shared" si="940"/>
        <v>1</v>
      </c>
      <c r="Z2718" s="280" t="str">
        <f t="shared" si="931"/>
        <v/>
      </c>
      <c r="AA2718" s="280" t="str">
        <f t="shared" si="932"/>
        <v/>
      </c>
      <c r="AB2718" s="389" t="str">
        <f t="shared" si="941"/>
        <v/>
      </c>
      <c r="AC2718" s="389" t="str">
        <f t="shared" si="942"/>
        <v/>
      </c>
      <c r="AD2718" s="390" t="str">
        <f t="shared" si="933"/>
        <v/>
      </c>
      <c r="AE2718" s="282">
        <f t="shared" si="934"/>
        <v>0</v>
      </c>
      <c r="AF2718" s="359">
        <f t="shared" si="935"/>
        <v>0</v>
      </c>
      <c r="AG2718" s="280">
        <f t="shared" si="936"/>
        <v>0</v>
      </c>
      <c r="AH2718" s="280">
        <f t="shared" si="930"/>
        <v>0</v>
      </c>
      <c r="AI2718" s="280">
        <f>IF(ISBLANK(T2718),AI2717,IF(COUNTIF(T$2:T2718,T2718)&gt;1,AI2717,1+MAX(AI2717,0)))</f>
        <v>74</v>
      </c>
      <c r="AL2718" s="391" t="str">
        <f t="shared" si="943"/>
        <v/>
      </c>
      <c r="AM2718" s="391" t="str">
        <f t="shared" si="944"/>
        <v/>
      </c>
      <c r="AO2718" s="310" t="str">
        <f t="shared" si="937"/>
        <v/>
      </c>
      <c r="AP2718" s="310">
        <f>SUM(AO$1:AO2718)</f>
        <v>0</v>
      </c>
      <c r="AQ2718" s="310">
        <f>SUM(AK$2:AK2718)</f>
        <v>19</v>
      </c>
      <c r="AR2718" s="310">
        <f>COUNTA(AJ$2:AJ2718)</f>
        <v>19</v>
      </c>
      <c r="AS2718" s="312"/>
      <c r="AT2718" s="312"/>
      <c r="AU2718" s="312"/>
      <c r="AV2718" s="312"/>
      <c r="AW2718" s="312"/>
      <c r="AZ2718">
        <v>0</v>
      </c>
      <c r="BA2718">
        <v>1</v>
      </c>
    </row>
    <row r="2719" spans="1:53" x14ac:dyDescent="0.25">
      <c r="A2719">
        <v>147</v>
      </c>
      <c r="B2719" t="s">
        <v>66</v>
      </c>
      <c r="C2719" t="s">
        <v>937</v>
      </c>
      <c r="D2719"/>
      <c r="E2719">
        <v>2</v>
      </c>
      <c r="F2719">
        <v>4</v>
      </c>
      <c r="G2719">
        <v>2</v>
      </c>
      <c r="H2719">
        <v>2</v>
      </c>
      <c r="I2719">
        <v>0</v>
      </c>
      <c r="J2719">
        <v>0</v>
      </c>
      <c r="K2719">
        <v>0</v>
      </c>
      <c r="L2719">
        <v>2</v>
      </c>
      <c r="M2719"/>
      <c r="O2719" s="101">
        <f>IF(ISBLANK(C2719),O2718,IF(COUNTIF(C$2:C2719,C2719)&gt;1,O2718,1+MAX(O2718,0)))</f>
        <v>66</v>
      </c>
      <c r="P2719" s="45">
        <f t="shared" si="924"/>
        <v>39</v>
      </c>
      <c r="Q2719" s="33" t="str">
        <f t="shared" si="925"/>
        <v/>
      </c>
      <c r="R2719" s="33">
        <f t="shared" si="926"/>
        <v>16</v>
      </c>
      <c r="S2719" s="33" t="str">
        <f t="shared" si="927"/>
        <v>147_16</v>
      </c>
      <c r="T2719" s="35" t="str">
        <f t="shared" si="928"/>
        <v>147PM</v>
      </c>
      <c r="U2719" s="35" t="str">
        <f t="shared" si="929"/>
        <v>147PMNS</v>
      </c>
      <c r="V2719" s="35" t="str">
        <f t="shared" si="945"/>
        <v>2N</v>
      </c>
      <c r="W2719" s="35" t="str">
        <f t="shared" si="938"/>
        <v>147PM2N242</v>
      </c>
      <c r="X2719" s="388">
        <f t="shared" si="939"/>
        <v>0</v>
      </c>
      <c r="Y2719" s="388">
        <f t="shared" si="940"/>
        <v>2</v>
      </c>
      <c r="Z2719" s="280" t="str">
        <f t="shared" si="931"/>
        <v/>
      </c>
      <c r="AA2719" s="280" t="str">
        <f t="shared" si="932"/>
        <v/>
      </c>
      <c r="AB2719" s="389" t="str">
        <f t="shared" si="941"/>
        <v/>
      </c>
      <c r="AC2719" s="389" t="str">
        <f t="shared" si="942"/>
        <v/>
      </c>
      <c r="AD2719" s="390" t="str">
        <f t="shared" si="933"/>
        <v/>
      </c>
      <c r="AE2719" s="282">
        <f t="shared" si="934"/>
        <v>0</v>
      </c>
      <c r="AF2719" s="359">
        <f t="shared" si="935"/>
        <v>0</v>
      </c>
      <c r="AG2719" s="280">
        <f t="shared" si="936"/>
        <v>0</v>
      </c>
      <c r="AH2719" s="280">
        <f t="shared" si="930"/>
        <v>0</v>
      </c>
      <c r="AI2719" s="280">
        <f>IF(ISBLANK(T2719),AI2718,IF(COUNTIF(T$2:T2719,T2719)&gt;1,AI2718,1+MAX(AI2718,0)))</f>
        <v>74</v>
      </c>
      <c r="AL2719" s="391" t="str">
        <f t="shared" si="943"/>
        <v/>
      </c>
      <c r="AM2719" s="391" t="str">
        <f t="shared" si="944"/>
        <v/>
      </c>
      <c r="AO2719" s="310" t="str">
        <f t="shared" si="937"/>
        <v/>
      </c>
      <c r="AP2719" s="310">
        <f>SUM(AO$1:AO2719)</f>
        <v>0</v>
      </c>
      <c r="AQ2719" s="310">
        <f>SUM(AK$2:AK2719)</f>
        <v>19</v>
      </c>
      <c r="AR2719" s="310">
        <f>COUNTA(AJ$2:AJ2719)</f>
        <v>19</v>
      </c>
      <c r="AS2719" s="312"/>
      <c r="AT2719" s="312"/>
      <c r="AU2719" s="312"/>
      <c r="AV2719" s="312"/>
      <c r="AW2719" s="312"/>
      <c r="AZ2719">
        <v>0</v>
      </c>
      <c r="BA2719">
        <v>2</v>
      </c>
    </row>
    <row r="2720" spans="1:53" x14ac:dyDescent="0.25">
      <c r="A2720">
        <v>147</v>
      </c>
      <c r="B2720" t="s">
        <v>66</v>
      </c>
      <c r="C2720" t="s">
        <v>937</v>
      </c>
      <c r="D2720"/>
      <c r="E2720">
        <v>2</v>
      </c>
      <c r="F2720">
        <v>4</v>
      </c>
      <c r="G2720">
        <v>3</v>
      </c>
      <c r="H2720">
        <v>1</v>
      </c>
      <c r="I2720">
        <v>1</v>
      </c>
      <c r="J2720">
        <v>1</v>
      </c>
      <c r="K2720">
        <v>0</v>
      </c>
      <c r="L2720">
        <v>0</v>
      </c>
      <c r="M2720"/>
      <c r="O2720" s="101">
        <f>IF(ISBLANK(C2720),O2719,IF(COUNTIF(C$2:C2720,C2720)&gt;1,O2719,1+MAX(O2719,0)))</f>
        <v>66</v>
      </c>
      <c r="P2720" s="45">
        <f t="shared" si="924"/>
        <v>39</v>
      </c>
      <c r="Q2720" s="33" t="str">
        <f t="shared" si="925"/>
        <v/>
      </c>
      <c r="R2720" s="33">
        <f t="shared" si="926"/>
        <v>16</v>
      </c>
      <c r="S2720" s="33" t="str">
        <f t="shared" si="927"/>
        <v>147_16</v>
      </c>
      <c r="T2720" s="35" t="str">
        <f t="shared" si="928"/>
        <v>147PM</v>
      </c>
      <c r="U2720" s="35" t="str">
        <f t="shared" si="929"/>
        <v>147PMEW</v>
      </c>
      <c r="V2720" s="35" t="str">
        <f t="shared" si="945"/>
        <v>2N</v>
      </c>
      <c r="W2720" s="35" t="str">
        <f t="shared" si="938"/>
        <v>147PM2N243</v>
      </c>
      <c r="X2720" s="388">
        <f t="shared" si="939"/>
        <v>0</v>
      </c>
      <c r="Y2720" s="388">
        <f t="shared" si="940"/>
        <v>0</v>
      </c>
      <c r="Z2720" s="280" t="str">
        <f t="shared" si="931"/>
        <v/>
      </c>
      <c r="AA2720" s="280" t="str">
        <f t="shared" si="932"/>
        <v/>
      </c>
      <c r="AB2720" s="389" t="str">
        <f t="shared" si="941"/>
        <v/>
      </c>
      <c r="AC2720" s="389" t="str">
        <f t="shared" si="942"/>
        <v/>
      </c>
      <c r="AD2720" s="390" t="str">
        <f t="shared" si="933"/>
        <v/>
      </c>
      <c r="AE2720" s="282">
        <f t="shared" si="934"/>
        <v>0</v>
      </c>
      <c r="AF2720" s="359">
        <f t="shared" si="935"/>
        <v>0</v>
      </c>
      <c r="AG2720" s="280">
        <f t="shared" si="936"/>
        <v>0</v>
      </c>
      <c r="AH2720" s="280">
        <f t="shared" si="930"/>
        <v>0</v>
      </c>
      <c r="AI2720" s="280">
        <f>IF(ISBLANK(T2720),AI2719,IF(COUNTIF(T$2:T2720,T2720)&gt;1,AI2719,1+MAX(AI2719,0)))</f>
        <v>74</v>
      </c>
      <c r="AL2720" s="391" t="str">
        <f t="shared" si="943"/>
        <v/>
      </c>
      <c r="AM2720" s="391" t="str">
        <f t="shared" si="944"/>
        <v/>
      </c>
      <c r="AO2720" s="310" t="str">
        <f t="shared" si="937"/>
        <v/>
      </c>
      <c r="AP2720" s="310">
        <f>SUM(AO$1:AO2720)</f>
        <v>0</v>
      </c>
      <c r="AQ2720" s="310">
        <f>SUM(AK$2:AK2720)</f>
        <v>19</v>
      </c>
      <c r="AR2720" s="310">
        <f>COUNTA(AJ$2:AJ2720)</f>
        <v>19</v>
      </c>
      <c r="AS2720" s="312"/>
      <c r="AT2720" s="312"/>
      <c r="AU2720" s="312"/>
      <c r="AV2720" s="312"/>
      <c r="AW2720" s="312"/>
      <c r="AZ2720">
        <v>0</v>
      </c>
      <c r="BA2720">
        <v>0</v>
      </c>
    </row>
    <row r="2721" spans="1:53" x14ac:dyDescent="0.25">
      <c r="A2721">
        <v>147</v>
      </c>
      <c r="B2721" t="s">
        <v>66</v>
      </c>
      <c r="C2721" t="s">
        <v>937</v>
      </c>
      <c r="D2721"/>
      <c r="E2721">
        <v>2</v>
      </c>
      <c r="F2721">
        <v>4</v>
      </c>
      <c r="G2721">
        <v>4</v>
      </c>
      <c r="H2721">
        <v>1</v>
      </c>
      <c r="I2721">
        <v>1</v>
      </c>
      <c r="J2721">
        <v>1</v>
      </c>
      <c r="K2721">
        <v>0</v>
      </c>
      <c r="L2721">
        <v>1</v>
      </c>
      <c r="M2721"/>
      <c r="O2721" s="101">
        <f>IF(ISBLANK(C2721),O2720,IF(COUNTIF(C$2:C2721,C2721)&gt;1,O2720,1+MAX(O2720,0)))</f>
        <v>66</v>
      </c>
      <c r="P2721" s="45">
        <f t="shared" si="924"/>
        <v>39</v>
      </c>
      <c r="Q2721" s="33" t="str">
        <f t="shared" si="925"/>
        <v/>
      </c>
      <c r="R2721" s="33">
        <f t="shared" si="926"/>
        <v>16</v>
      </c>
      <c r="S2721" s="33" t="str">
        <f t="shared" si="927"/>
        <v>147_16</v>
      </c>
      <c r="T2721" s="35" t="str">
        <f t="shared" si="928"/>
        <v>147PM</v>
      </c>
      <c r="U2721" s="35" t="str">
        <f t="shared" si="929"/>
        <v>147PMEW</v>
      </c>
      <c r="V2721" s="35" t="str">
        <f t="shared" si="945"/>
        <v>2N</v>
      </c>
      <c r="W2721" s="35" t="str">
        <f t="shared" si="938"/>
        <v>147PM2N244</v>
      </c>
      <c r="X2721" s="388">
        <f t="shared" si="939"/>
        <v>0</v>
      </c>
      <c r="Y2721" s="388">
        <f t="shared" si="940"/>
        <v>1</v>
      </c>
      <c r="Z2721" s="280" t="str">
        <f t="shared" si="931"/>
        <v/>
      </c>
      <c r="AA2721" s="280" t="str">
        <f t="shared" si="932"/>
        <v/>
      </c>
      <c r="AB2721" s="389" t="str">
        <f t="shared" si="941"/>
        <v/>
      </c>
      <c r="AC2721" s="389" t="str">
        <f t="shared" si="942"/>
        <v/>
      </c>
      <c r="AD2721" s="390" t="str">
        <f t="shared" si="933"/>
        <v/>
      </c>
      <c r="AE2721" s="282">
        <f t="shared" si="934"/>
        <v>0</v>
      </c>
      <c r="AF2721" s="359">
        <f t="shared" si="935"/>
        <v>0</v>
      </c>
      <c r="AG2721" s="280">
        <f t="shared" si="936"/>
        <v>0</v>
      </c>
      <c r="AH2721" s="280">
        <f t="shared" si="930"/>
        <v>0</v>
      </c>
      <c r="AI2721" s="280">
        <f>IF(ISBLANK(T2721),AI2720,IF(COUNTIF(T$2:T2721,T2721)&gt;1,AI2720,1+MAX(AI2720,0)))</f>
        <v>74</v>
      </c>
      <c r="AL2721" s="391" t="str">
        <f t="shared" si="943"/>
        <v/>
      </c>
      <c r="AM2721" s="391" t="str">
        <f t="shared" si="944"/>
        <v/>
      </c>
      <c r="AO2721" s="310" t="str">
        <f t="shared" si="937"/>
        <v/>
      </c>
      <c r="AP2721" s="310">
        <f>SUM(AO$1:AO2721)</f>
        <v>0</v>
      </c>
      <c r="AQ2721" s="310">
        <f>SUM(AK$2:AK2721)</f>
        <v>19</v>
      </c>
      <c r="AR2721" s="310">
        <f>COUNTA(AJ$2:AJ2721)</f>
        <v>19</v>
      </c>
      <c r="AS2721" s="312"/>
      <c r="AT2721" s="312"/>
      <c r="AU2721" s="312"/>
      <c r="AV2721" s="312"/>
      <c r="AW2721" s="312"/>
      <c r="AZ2721">
        <v>0</v>
      </c>
      <c r="BA2721">
        <v>1</v>
      </c>
    </row>
    <row r="2722" spans="1:53" x14ac:dyDescent="0.25">
      <c r="A2722">
        <v>152</v>
      </c>
      <c r="B2722" t="s">
        <v>65</v>
      </c>
      <c r="C2722" t="s">
        <v>663</v>
      </c>
      <c r="D2722"/>
      <c r="E2722">
        <v>1</v>
      </c>
      <c r="F2722">
        <v>1</v>
      </c>
      <c r="G2722">
        <v>1</v>
      </c>
      <c r="H2722">
        <v>0</v>
      </c>
      <c r="I2722">
        <v>0</v>
      </c>
      <c r="J2722">
        <v>0</v>
      </c>
      <c r="K2722">
        <v>0</v>
      </c>
      <c r="L2722">
        <v>0</v>
      </c>
      <c r="M2722"/>
      <c r="O2722" s="101">
        <f>IF(ISBLANK(C2722),O2721,IF(COUNTIF(C$2:C2722,C2722)&gt;1,O2721,1+MAX(O2721,0)))</f>
        <v>66</v>
      </c>
      <c r="P2722" s="45">
        <f t="shared" ref="P2722:P2785" si="946">IF(A2722=A2721,P2721,IF(ISNUMBER(P2721),P2721+1,1))</f>
        <v>40</v>
      </c>
      <c r="Q2722" s="33">
        <f t="shared" ref="Q2722:Q2785" si="947">IF(OR(P2722=P2721,LEN(A2722)&lt;1),"",P2722)</f>
        <v>40</v>
      </c>
      <c r="R2722" s="33">
        <f t="shared" ref="R2722:R2785" si="948">IF(ISNUMBER(F2722),F2722+4*(E2722-1)+8*IF(B2722="PM",1,0),"")</f>
        <v>1</v>
      </c>
      <c r="S2722" s="33" t="str">
        <f t="shared" ref="S2722:S2785" si="949">IF(ISNUMBER(R2722),A2722&amp;"_"&amp;R2722,"")</f>
        <v>152_1</v>
      </c>
      <c r="T2722" s="35" t="str">
        <f t="shared" ref="T2722:T2785" si="950">A2722&amp;B2722</f>
        <v>152AM</v>
      </c>
      <c r="U2722" s="35" t="str">
        <f t="shared" ref="U2722:U2785" si="951">IF(OR(G2722=1,G2722=2),T2722&amp;"NS",IF(OR(G2722=3,G2722=4),T2722&amp;"EW",""))</f>
        <v>152AMNS</v>
      </c>
      <c r="V2722" s="35" t="str">
        <f t="shared" si="945"/>
        <v>2N</v>
      </c>
      <c r="W2722" s="35" t="str">
        <f t="shared" si="938"/>
        <v>152AM2N111</v>
      </c>
      <c r="X2722" s="388">
        <f t="shared" si="939"/>
        <v>0</v>
      </c>
      <c r="Y2722" s="388">
        <f t="shared" si="940"/>
        <v>0</v>
      </c>
      <c r="Z2722" s="280" t="str">
        <f t="shared" si="931"/>
        <v/>
      </c>
      <c r="AA2722" s="280" t="str">
        <f t="shared" si="932"/>
        <v/>
      </c>
      <c r="AB2722" s="389" t="str">
        <f t="shared" si="941"/>
        <v/>
      </c>
      <c r="AC2722" s="389" t="str">
        <f t="shared" si="942"/>
        <v/>
      </c>
      <c r="AD2722" s="390">
        <f t="shared" si="933"/>
        <v>1</v>
      </c>
      <c r="AE2722" s="282">
        <f t="shared" si="934"/>
        <v>0</v>
      </c>
      <c r="AF2722" s="359">
        <f t="shared" si="935"/>
        <v>0</v>
      </c>
      <c r="AG2722" s="280">
        <f t="shared" si="936"/>
        <v>4</v>
      </c>
      <c r="AH2722" s="280">
        <f t="shared" ref="AH2722:AH2785" si="952">IF(AND(AG2722&gt;0,ISNUMBER(AG2722)),1,0)</f>
        <v>1</v>
      </c>
      <c r="AI2722" s="280">
        <f>IF(ISBLANK(T2722),AI2721,IF(COUNTIF(T$2:T2722,T2722)&gt;1,AI2721,1+MAX(AI2721,0)))</f>
        <v>75</v>
      </c>
      <c r="AL2722" s="391" t="str">
        <f t="shared" si="943"/>
        <v/>
      </c>
      <c r="AM2722" s="391" t="str">
        <f t="shared" si="944"/>
        <v/>
      </c>
      <c r="AO2722" s="310" t="str">
        <f t="shared" si="937"/>
        <v/>
      </c>
      <c r="AP2722" s="310">
        <f>SUM(AO$1:AO2722)</f>
        <v>0</v>
      </c>
      <c r="AQ2722" s="310">
        <f>SUM(AK$2:AK2722)</f>
        <v>19</v>
      </c>
      <c r="AR2722" s="310">
        <f>COUNTA(AJ$2:AJ2722)</f>
        <v>19</v>
      </c>
      <c r="AS2722" s="312"/>
      <c r="AT2722" s="312"/>
      <c r="AU2722" s="312"/>
      <c r="AV2722" s="312"/>
      <c r="AW2722" s="312"/>
      <c r="AZ2722">
        <v>0</v>
      </c>
      <c r="BA2722">
        <v>0</v>
      </c>
    </row>
    <row r="2723" spans="1:53" x14ac:dyDescent="0.25">
      <c r="A2723">
        <v>152</v>
      </c>
      <c r="B2723" t="s">
        <v>65</v>
      </c>
      <c r="C2723" t="s">
        <v>663</v>
      </c>
      <c r="D2723"/>
      <c r="E2723">
        <v>1</v>
      </c>
      <c r="F2723">
        <v>1</v>
      </c>
      <c r="G2723">
        <v>2</v>
      </c>
      <c r="H2723">
        <v>3</v>
      </c>
      <c r="I2723">
        <v>1</v>
      </c>
      <c r="J2723">
        <v>2</v>
      </c>
      <c r="K2723">
        <v>0</v>
      </c>
      <c r="L2723">
        <v>0</v>
      </c>
      <c r="M2723"/>
      <c r="O2723" s="101">
        <f>IF(ISBLANK(C2723),O2722,IF(COUNTIF(C$2:C2723,C2723)&gt;1,O2722,1+MAX(O2722,0)))</f>
        <v>66</v>
      </c>
      <c r="P2723" s="45">
        <f t="shared" si="946"/>
        <v>40</v>
      </c>
      <c r="Q2723" s="33" t="str">
        <f t="shared" si="947"/>
        <v/>
      </c>
      <c r="R2723" s="33">
        <f t="shared" si="948"/>
        <v>1</v>
      </c>
      <c r="S2723" s="33" t="str">
        <f t="shared" si="949"/>
        <v>152_1</v>
      </c>
      <c r="T2723" s="35" t="str">
        <f t="shared" si="950"/>
        <v>152AM</v>
      </c>
      <c r="U2723" s="35" t="str">
        <f t="shared" si="951"/>
        <v>152AMNS</v>
      </c>
      <c r="V2723" s="35" t="str">
        <f t="shared" si="945"/>
        <v>2N</v>
      </c>
      <c r="W2723" s="35" t="str">
        <f t="shared" si="938"/>
        <v>152AM2N112</v>
      </c>
      <c r="X2723" s="388">
        <f t="shared" si="939"/>
        <v>0</v>
      </c>
      <c r="Y2723" s="388">
        <f t="shared" si="940"/>
        <v>0</v>
      </c>
      <c r="Z2723" s="280" t="str">
        <f t="shared" si="931"/>
        <v/>
      </c>
      <c r="AA2723" s="280" t="str">
        <f t="shared" si="932"/>
        <v/>
      </c>
      <c r="AB2723" s="389" t="str">
        <f t="shared" si="941"/>
        <v/>
      </c>
      <c r="AC2723" s="389" t="str">
        <f t="shared" si="942"/>
        <v/>
      </c>
      <c r="AD2723" s="390">
        <f t="shared" si="933"/>
        <v>1</v>
      </c>
      <c r="AE2723" s="282">
        <f t="shared" si="934"/>
        <v>0</v>
      </c>
      <c r="AF2723" s="359">
        <f t="shared" si="935"/>
        <v>0</v>
      </c>
      <c r="AG2723" s="280">
        <f t="shared" si="936"/>
        <v>4</v>
      </c>
      <c r="AH2723" s="280">
        <f t="shared" si="952"/>
        <v>1</v>
      </c>
      <c r="AI2723" s="280">
        <f>IF(ISBLANK(T2723),AI2722,IF(COUNTIF(T$2:T2723,T2723)&gt;1,AI2722,1+MAX(AI2722,0)))</f>
        <v>75</v>
      </c>
      <c r="AL2723" s="391" t="str">
        <f t="shared" si="943"/>
        <v/>
      </c>
      <c r="AM2723" s="391" t="str">
        <f t="shared" si="944"/>
        <v/>
      </c>
      <c r="AO2723" s="310" t="str">
        <f t="shared" si="937"/>
        <v/>
      </c>
      <c r="AP2723" s="310">
        <f>SUM(AO$1:AO2723)</f>
        <v>0</v>
      </c>
      <c r="AQ2723" s="310">
        <f>SUM(AK$2:AK2723)</f>
        <v>19</v>
      </c>
      <c r="AR2723" s="310">
        <f>COUNTA(AJ$2:AJ2723)</f>
        <v>19</v>
      </c>
      <c r="AS2723" s="312"/>
      <c r="AT2723" s="312"/>
      <c r="AU2723" s="312"/>
      <c r="AV2723" s="312"/>
      <c r="AW2723" s="312"/>
      <c r="AZ2723">
        <v>0</v>
      </c>
      <c r="BA2723">
        <v>0</v>
      </c>
    </row>
    <row r="2724" spans="1:53" x14ac:dyDescent="0.25">
      <c r="A2724">
        <v>152</v>
      </c>
      <c r="B2724" t="s">
        <v>65</v>
      </c>
      <c r="C2724" t="s">
        <v>663</v>
      </c>
      <c r="D2724"/>
      <c r="E2724">
        <v>1</v>
      </c>
      <c r="F2724">
        <v>1</v>
      </c>
      <c r="G2724">
        <v>3</v>
      </c>
      <c r="H2724">
        <v>1</v>
      </c>
      <c r="I2724">
        <v>0</v>
      </c>
      <c r="J2724">
        <v>0</v>
      </c>
      <c r="K2724">
        <v>0</v>
      </c>
      <c r="L2724">
        <v>0</v>
      </c>
      <c r="M2724"/>
      <c r="O2724" s="101">
        <f>IF(ISBLANK(C2724),O2723,IF(COUNTIF(C$2:C2724,C2724)&gt;1,O2723,1+MAX(O2723,0)))</f>
        <v>66</v>
      </c>
      <c r="P2724" s="45">
        <f t="shared" si="946"/>
        <v>40</v>
      </c>
      <c r="Q2724" s="33" t="str">
        <f t="shared" si="947"/>
        <v/>
      </c>
      <c r="R2724" s="33">
        <f t="shared" si="948"/>
        <v>1</v>
      </c>
      <c r="S2724" s="33" t="str">
        <f t="shared" si="949"/>
        <v>152_1</v>
      </c>
      <c r="T2724" s="35" t="str">
        <f t="shared" si="950"/>
        <v>152AM</v>
      </c>
      <c r="U2724" s="35" t="str">
        <f t="shared" si="951"/>
        <v>152AMEW</v>
      </c>
      <c r="V2724" s="35" t="str">
        <f t="shared" si="945"/>
        <v>2N</v>
      </c>
      <c r="W2724" s="35" t="str">
        <f t="shared" si="938"/>
        <v>152AM2N113</v>
      </c>
      <c r="X2724" s="388">
        <f t="shared" si="939"/>
        <v>0</v>
      </c>
      <c r="Y2724" s="388">
        <f t="shared" si="940"/>
        <v>0</v>
      </c>
      <c r="Z2724" s="280" t="str">
        <f t="shared" si="931"/>
        <v/>
      </c>
      <c r="AA2724" s="280" t="str">
        <f t="shared" si="932"/>
        <v/>
      </c>
      <c r="AB2724" s="389" t="str">
        <f t="shared" si="941"/>
        <v/>
      </c>
      <c r="AC2724" s="389" t="str">
        <f t="shared" si="942"/>
        <v/>
      </c>
      <c r="AD2724" s="390">
        <f t="shared" si="933"/>
        <v>1</v>
      </c>
      <c r="AE2724" s="282">
        <f t="shared" si="934"/>
        <v>0</v>
      </c>
      <c r="AF2724" s="359">
        <f t="shared" si="935"/>
        <v>0</v>
      </c>
      <c r="AG2724" s="280">
        <f t="shared" si="936"/>
        <v>4</v>
      </c>
      <c r="AH2724" s="280">
        <f t="shared" si="952"/>
        <v>1</v>
      </c>
      <c r="AI2724" s="280">
        <f>IF(ISBLANK(T2724),AI2723,IF(COUNTIF(T$2:T2724,T2724)&gt;1,AI2723,1+MAX(AI2723,0)))</f>
        <v>75</v>
      </c>
      <c r="AL2724" s="391" t="str">
        <f t="shared" si="943"/>
        <v/>
      </c>
      <c r="AM2724" s="391" t="str">
        <f t="shared" si="944"/>
        <v/>
      </c>
      <c r="AO2724" s="310" t="str">
        <f t="shared" si="937"/>
        <v/>
      </c>
      <c r="AP2724" s="310">
        <f>SUM(AO$1:AO2724)</f>
        <v>0</v>
      </c>
      <c r="AQ2724" s="310">
        <f>SUM(AK$2:AK2724)</f>
        <v>19</v>
      </c>
      <c r="AR2724" s="310">
        <f>COUNTA(AJ$2:AJ2724)</f>
        <v>19</v>
      </c>
      <c r="AS2724" s="312"/>
      <c r="AT2724" s="312"/>
      <c r="AU2724" s="312"/>
      <c r="AV2724" s="312"/>
      <c r="AW2724" s="312"/>
      <c r="AZ2724">
        <v>0</v>
      </c>
      <c r="BA2724">
        <v>0</v>
      </c>
    </row>
    <row r="2725" spans="1:53" x14ac:dyDescent="0.25">
      <c r="A2725">
        <v>152</v>
      </c>
      <c r="B2725" t="s">
        <v>65</v>
      </c>
      <c r="C2725" t="s">
        <v>663</v>
      </c>
      <c r="D2725"/>
      <c r="E2725">
        <v>1</v>
      </c>
      <c r="F2725">
        <v>1</v>
      </c>
      <c r="G2725">
        <v>4</v>
      </c>
      <c r="H2725">
        <v>3</v>
      </c>
      <c r="I2725">
        <v>0</v>
      </c>
      <c r="J2725">
        <v>2</v>
      </c>
      <c r="K2725">
        <v>0</v>
      </c>
      <c r="L2725">
        <v>0</v>
      </c>
      <c r="M2725"/>
      <c r="O2725" s="101">
        <f>IF(ISBLANK(C2725),O2724,IF(COUNTIF(C$2:C2725,C2725)&gt;1,O2724,1+MAX(O2724,0)))</f>
        <v>66</v>
      </c>
      <c r="P2725" s="45">
        <f t="shared" si="946"/>
        <v>40</v>
      </c>
      <c r="Q2725" s="33" t="str">
        <f t="shared" si="947"/>
        <v/>
      </c>
      <c r="R2725" s="33">
        <f t="shared" si="948"/>
        <v>1</v>
      </c>
      <c r="S2725" s="33" t="str">
        <f t="shared" si="949"/>
        <v>152_1</v>
      </c>
      <c r="T2725" s="35" t="str">
        <f t="shared" si="950"/>
        <v>152AM</v>
      </c>
      <c r="U2725" s="35" t="str">
        <f t="shared" si="951"/>
        <v>152AMEW</v>
      </c>
      <c r="V2725" s="35" t="str">
        <f t="shared" si="945"/>
        <v>2N</v>
      </c>
      <c r="W2725" s="35" t="str">
        <f t="shared" si="938"/>
        <v>152AM2N114</v>
      </c>
      <c r="X2725" s="388">
        <f t="shared" si="939"/>
        <v>0</v>
      </c>
      <c r="Y2725" s="388">
        <f t="shared" si="940"/>
        <v>0</v>
      </c>
      <c r="Z2725" s="280" t="str">
        <f t="shared" si="931"/>
        <v/>
      </c>
      <c r="AA2725" s="280" t="str">
        <f t="shared" si="932"/>
        <v/>
      </c>
      <c r="AB2725" s="389" t="str">
        <f t="shared" si="941"/>
        <v/>
      </c>
      <c r="AC2725" s="389" t="str">
        <f t="shared" si="942"/>
        <v/>
      </c>
      <c r="AD2725" s="390">
        <f t="shared" si="933"/>
        <v>1</v>
      </c>
      <c r="AE2725" s="282">
        <f t="shared" si="934"/>
        <v>0</v>
      </c>
      <c r="AF2725" s="359">
        <f t="shared" si="935"/>
        <v>0</v>
      </c>
      <c r="AG2725" s="280">
        <f t="shared" si="936"/>
        <v>4</v>
      </c>
      <c r="AH2725" s="280">
        <f t="shared" si="952"/>
        <v>1</v>
      </c>
      <c r="AI2725" s="280">
        <f>IF(ISBLANK(T2725),AI2724,IF(COUNTIF(T$2:T2725,T2725)&gt;1,AI2724,1+MAX(AI2724,0)))</f>
        <v>75</v>
      </c>
      <c r="AL2725" s="391" t="str">
        <f t="shared" si="943"/>
        <v/>
      </c>
      <c r="AM2725" s="391" t="str">
        <f t="shared" si="944"/>
        <v/>
      </c>
      <c r="AO2725" s="310" t="str">
        <f t="shared" si="937"/>
        <v/>
      </c>
      <c r="AP2725" s="310">
        <f>SUM(AO$1:AO2725)</f>
        <v>0</v>
      </c>
      <c r="AQ2725" s="310">
        <f>SUM(AK$2:AK2725)</f>
        <v>19</v>
      </c>
      <c r="AR2725" s="310">
        <f>COUNTA(AJ$2:AJ2725)</f>
        <v>19</v>
      </c>
      <c r="AS2725" s="312"/>
      <c r="AT2725" s="312"/>
      <c r="AU2725" s="312"/>
      <c r="AV2725" s="312"/>
      <c r="AW2725" s="312"/>
      <c r="AZ2725">
        <v>0</v>
      </c>
      <c r="BA2725">
        <v>0</v>
      </c>
    </row>
    <row r="2726" spans="1:53" x14ac:dyDescent="0.25">
      <c r="A2726">
        <v>152</v>
      </c>
      <c r="B2726" t="s">
        <v>65</v>
      </c>
      <c r="C2726" t="s">
        <v>663</v>
      </c>
      <c r="D2726"/>
      <c r="E2726">
        <v>1</v>
      </c>
      <c r="F2726">
        <v>2</v>
      </c>
      <c r="G2726">
        <v>1</v>
      </c>
      <c r="H2726">
        <v>0</v>
      </c>
      <c r="I2726">
        <v>0</v>
      </c>
      <c r="J2726">
        <v>0</v>
      </c>
      <c r="K2726">
        <v>0</v>
      </c>
      <c r="L2726">
        <v>0</v>
      </c>
      <c r="M2726"/>
      <c r="O2726" s="101">
        <f>IF(ISBLANK(C2726),O2725,IF(COUNTIF(C$2:C2726,C2726)&gt;1,O2725,1+MAX(O2725,0)))</f>
        <v>66</v>
      </c>
      <c r="P2726" s="45">
        <f t="shared" si="946"/>
        <v>40</v>
      </c>
      <c r="Q2726" s="33" t="str">
        <f t="shared" si="947"/>
        <v/>
      </c>
      <c r="R2726" s="33">
        <f t="shared" si="948"/>
        <v>2</v>
      </c>
      <c r="S2726" s="33" t="str">
        <f t="shared" si="949"/>
        <v>152_2</v>
      </c>
      <c r="T2726" s="35" t="str">
        <f t="shared" si="950"/>
        <v>152AM</v>
      </c>
      <c r="U2726" s="35" t="str">
        <f t="shared" si="951"/>
        <v>152AMNS</v>
      </c>
      <c r="V2726" s="35" t="str">
        <f t="shared" si="945"/>
        <v>2N</v>
      </c>
      <c r="W2726" s="35" t="str">
        <f t="shared" si="938"/>
        <v>152AM2N121</v>
      </c>
      <c r="X2726" s="388">
        <f t="shared" si="939"/>
        <v>0</v>
      </c>
      <c r="Y2726" s="388">
        <f t="shared" si="940"/>
        <v>0</v>
      </c>
      <c r="Z2726" s="280" t="str">
        <f t="shared" si="931"/>
        <v/>
      </c>
      <c r="AA2726" s="280" t="str">
        <f t="shared" si="932"/>
        <v/>
      </c>
      <c r="AB2726" s="389" t="str">
        <f t="shared" si="941"/>
        <v/>
      </c>
      <c r="AC2726" s="389" t="str">
        <f t="shared" si="942"/>
        <v/>
      </c>
      <c r="AD2726" s="390">
        <f t="shared" si="933"/>
        <v>1</v>
      </c>
      <c r="AE2726" s="282">
        <f t="shared" si="934"/>
        <v>0</v>
      </c>
      <c r="AF2726" s="359">
        <f t="shared" si="935"/>
        <v>0</v>
      </c>
      <c r="AG2726" s="280">
        <f t="shared" si="936"/>
        <v>4</v>
      </c>
      <c r="AH2726" s="280">
        <f t="shared" si="952"/>
        <v>1</v>
      </c>
      <c r="AI2726" s="280">
        <f>IF(ISBLANK(T2726),AI2725,IF(COUNTIF(T$2:T2726,T2726)&gt;1,AI2725,1+MAX(AI2725,0)))</f>
        <v>75</v>
      </c>
      <c r="AL2726" s="391" t="str">
        <f t="shared" si="943"/>
        <v/>
      </c>
      <c r="AM2726" s="391" t="str">
        <f t="shared" si="944"/>
        <v/>
      </c>
      <c r="AO2726" s="310" t="str">
        <f t="shared" si="937"/>
        <v/>
      </c>
      <c r="AP2726" s="310">
        <f>SUM(AO$1:AO2726)</f>
        <v>0</v>
      </c>
      <c r="AQ2726" s="310">
        <f>SUM(AK$2:AK2726)</f>
        <v>19</v>
      </c>
      <c r="AR2726" s="310">
        <f>COUNTA(AJ$2:AJ2726)</f>
        <v>19</v>
      </c>
      <c r="AS2726" s="312"/>
      <c r="AT2726" s="312"/>
      <c r="AU2726" s="312"/>
      <c r="AV2726" s="312"/>
      <c r="AW2726" s="312"/>
      <c r="AZ2726">
        <v>0</v>
      </c>
      <c r="BA2726">
        <v>0</v>
      </c>
    </row>
    <row r="2727" spans="1:53" x14ac:dyDescent="0.25">
      <c r="A2727">
        <v>152</v>
      </c>
      <c r="B2727" t="s">
        <v>65</v>
      </c>
      <c r="C2727" t="s">
        <v>663</v>
      </c>
      <c r="D2727"/>
      <c r="E2727">
        <v>1</v>
      </c>
      <c r="F2727">
        <v>2</v>
      </c>
      <c r="G2727">
        <v>2</v>
      </c>
      <c r="H2727">
        <v>4</v>
      </c>
      <c r="I2727">
        <v>0</v>
      </c>
      <c r="J2727">
        <v>3</v>
      </c>
      <c r="K2727">
        <v>0</v>
      </c>
      <c r="L2727">
        <v>0</v>
      </c>
      <c r="M2727"/>
      <c r="O2727" s="101">
        <f>IF(ISBLANK(C2727),O2726,IF(COUNTIF(C$2:C2727,C2727)&gt;1,O2726,1+MAX(O2726,0)))</f>
        <v>66</v>
      </c>
      <c r="P2727" s="45">
        <f t="shared" si="946"/>
        <v>40</v>
      </c>
      <c r="Q2727" s="33" t="str">
        <f t="shared" si="947"/>
        <v/>
      </c>
      <c r="R2727" s="33">
        <f t="shared" si="948"/>
        <v>2</v>
      </c>
      <c r="S2727" s="33" t="str">
        <f t="shared" si="949"/>
        <v>152_2</v>
      </c>
      <c r="T2727" s="35" t="str">
        <f t="shared" si="950"/>
        <v>152AM</v>
      </c>
      <c r="U2727" s="35" t="str">
        <f t="shared" si="951"/>
        <v>152AMNS</v>
      </c>
      <c r="V2727" s="35" t="str">
        <f t="shared" si="945"/>
        <v>2N</v>
      </c>
      <c r="W2727" s="35" t="str">
        <f t="shared" si="938"/>
        <v>152AM2N122</v>
      </c>
      <c r="X2727" s="388">
        <f t="shared" si="939"/>
        <v>0</v>
      </c>
      <c r="Y2727" s="388">
        <f t="shared" si="940"/>
        <v>0</v>
      </c>
      <c r="Z2727" s="280" t="str">
        <f t="shared" si="931"/>
        <v/>
      </c>
      <c r="AA2727" s="280" t="str">
        <f t="shared" si="932"/>
        <v/>
      </c>
      <c r="AB2727" s="389" t="str">
        <f t="shared" si="941"/>
        <v/>
      </c>
      <c r="AC2727" s="389" t="str">
        <f t="shared" si="942"/>
        <v/>
      </c>
      <c r="AD2727" s="390">
        <f t="shared" si="933"/>
        <v>1</v>
      </c>
      <c r="AE2727" s="282">
        <f t="shared" si="934"/>
        <v>0</v>
      </c>
      <c r="AF2727" s="359">
        <f t="shared" si="935"/>
        <v>0</v>
      </c>
      <c r="AG2727" s="280">
        <f t="shared" si="936"/>
        <v>4</v>
      </c>
      <c r="AH2727" s="280">
        <f t="shared" si="952"/>
        <v>1</v>
      </c>
      <c r="AI2727" s="280">
        <f>IF(ISBLANK(T2727),AI2726,IF(COUNTIF(T$2:T2727,T2727)&gt;1,AI2726,1+MAX(AI2726,0)))</f>
        <v>75</v>
      </c>
      <c r="AL2727" s="391" t="str">
        <f t="shared" si="943"/>
        <v/>
      </c>
      <c r="AM2727" s="391" t="str">
        <f t="shared" si="944"/>
        <v/>
      </c>
      <c r="AO2727" s="310" t="str">
        <f t="shared" si="937"/>
        <v/>
      </c>
      <c r="AP2727" s="310">
        <f>SUM(AO$1:AO2727)</f>
        <v>0</v>
      </c>
      <c r="AQ2727" s="310">
        <f>SUM(AK$2:AK2727)</f>
        <v>19</v>
      </c>
      <c r="AR2727" s="310">
        <f>COUNTA(AJ$2:AJ2727)</f>
        <v>19</v>
      </c>
      <c r="AS2727" s="312"/>
      <c r="AT2727" s="312"/>
      <c r="AU2727" s="312"/>
      <c r="AV2727" s="312"/>
      <c r="AW2727" s="312"/>
      <c r="AZ2727">
        <v>0</v>
      </c>
      <c r="BA2727">
        <v>0</v>
      </c>
    </row>
    <row r="2728" spans="1:53" x14ac:dyDescent="0.25">
      <c r="A2728">
        <v>152</v>
      </c>
      <c r="B2728" t="s">
        <v>65</v>
      </c>
      <c r="C2728" t="s">
        <v>663</v>
      </c>
      <c r="D2728"/>
      <c r="E2728">
        <v>1</v>
      </c>
      <c r="F2728">
        <v>2</v>
      </c>
      <c r="G2728">
        <v>3</v>
      </c>
      <c r="H2728">
        <v>0</v>
      </c>
      <c r="I2728">
        <v>0</v>
      </c>
      <c r="J2728">
        <v>0</v>
      </c>
      <c r="K2728">
        <v>0</v>
      </c>
      <c r="L2728">
        <v>0</v>
      </c>
      <c r="M2728"/>
      <c r="O2728" s="101">
        <f>IF(ISBLANK(C2728),O2727,IF(COUNTIF(C$2:C2728,C2728)&gt;1,O2727,1+MAX(O2727,0)))</f>
        <v>66</v>
      </c>
      <c r="P2728" s="45">
        <f t="shared" si="946"/>
        <v>40</v>
      </c>
      <c r="Q2728" s="33" t="str">
        <f t="shared" si="947"/>
        <v/>
      </c>
      <c r="R2728" s="33">
        <f t="shared" si="948"/>
        <v>2</v>
      </c>
      <c r="S2728" s="33" t="str">
        <f t="shared" si="949"/>
        <v>152_2</v>
      </c>
      <c r="T2728" s="35" t="str">
        <f t="shared" si="950"/>
        <v>152AM</v>
      </c>
      <c r="U2728" s="35" t="str">
        <f t="shared" si="951"/>
        <v>152AMEW</v>
      </c>
      <c r="V2728" s="35" t="str">
        <f t="shared" si="945"/>
        <v>2N</v>
      </c>
      <c r="W2728" s="35" t="str">
        <f t="shared" si="938"/>
        <v>152AM2N123</v>
      </c>
      <c r="X2728" s="388">
        <f t="shared" si="939"/>
        <v>0</v>
      </c>
      <c r="Y2728" s="388">
        <f t="shared" si="940"/>
        <v>0</v>
      </c>
      <c r="Z2728" s="280" t="str">
        <f t="shared" si="931"/>
        <v/>
      </c>
      <c r="AA2728" s="280" t="str">
        <f t="shared" si="932"/>
        <v/>
      </c>
      <c r="AB2728" s="389" t="str">
        <f t="shared" si="941"/>
        <v/>
      </c>
      <c r="AC2728" s="389" t="str">
        <f t="shared" si="942"/>
        <v/>
      </c>
      <c r="AD2728" s="390">
        <f t="shared" si="933"/>
        <v>1</v>
      </c>
      <c r="AE2728" s="282">
        <f t="shared" si="934"/>
        <v>0</v>
      </c>
      <c r="AF2728" s="359">
        <f t="shared" si="935"/>
        <v>0</v>
      </c>
      <c r="AG2728" s="280">
        <f t="shared" si="936"/>
        <v>4</v>
      </c>
      <c r="AH2728" s="280">
        <f t="shared" si="952"/>
        <v>1</v>
      </c>
      <c r="AI2728" s="280">
        <f>IF(ISBLANK(T2728),AI2727,IF(COUNTIF(T$2:T2728,T2728)&gt;1,AI2727,1+MAX(AI2727,0)))</f>
        <v>75</v>
      </c>
      <c r="AL2728" s="391" t="str">
        <f t="shared" si="943"/>
        <v/>
      </c>
      <c r="AM2728" s="391" t="str">
        <f t="shared" si="944"/>
        <v/>
      </c>
      <c r="AO2728" s="310" t="str">
        <f t="shared" si="937"/>
        <v/>
      </c>
      <c r="AP2728" s="310">
        <f>SUM(AO$1:AO2728)</f>
        <v>0</v>
      </c>
      <c r="AQ2728" s="310">
        <f>SUM(AK$2:AK2728)</f>
        <v>19</v>
      </c>
      <c r="AR2728" s="310">
        <f>COUNTA(AJ$2:AJ2728)</f>
        <v>19</v>
      </c>
      <c r="AS2728" s="312"/>
      <c r="AT2728" s="312"/>
      <c r="AU2728" s="312"/>
      <c r="AV2728" s="312"/>
      <c r="AW2728" s="312"/>
      <c r="AZ2728">
        <v>0</v>
      </c>
      <c r="BA2728">
        <v>0</v>
      </c>
    </row>
    <row r="2729" spans="1:53" x14ac:dyDescent="0.25">
      <c r="A2729">
        <v>152</v>
      </c>
      <c r="B2729" t="s">
        <v>65</v>
      </c>
      <c r="C2729" t="s">
        <v>663</v>
      </c>
      <c r="D2729"/>
      <c r="E2729">
        <v>1</v>
      </c>
      <c r="F2729">
        <v>2</v>
      </c>
      <c r="G2729">
        <v>4</v>
      </c>
      <c r="H2729">
        <v>1</v>
      </c>
      <c r="I2729">
        <v>0</v>
      </c>
      <c r="J2729">
        <v>1</v>
      </c>
      <c r="K2729">
        <v>0</v>
      </c>
      <c r="L2729">
        <v>0</v>
      </c>
      <c r="M2729"/>
      <c r="O2729" s="101">
        <f>IF(ISBLANK(C2729),O2728,IF(COUNTIF(C$2:C2729,C2729)&gt;1,O2728,1+MAX(O2728,0)))</f>
        <v>66</v>
      </c>
      <c r="P2729" s="45">
        <f t="shared" si="946"/>
        <v>40</v>
      </c>
      <c r="Q2729" s="33" t="str">
        <f t="shared" si="947"/>
        <v/>
      </c>
      <c r="R2729" s="33">
        <f t="shared" si="948"/>
        <v>2</v>
      </c>
      <c r="S2729" s="33" t="str">
        <f t="shared" si="949"/>
        <v>152_2</v>
      </c>
      <c r="T2729" s="35" t="str">
        <f t="shared" si="950"/>
        <v>152AM</v>
      </c>
      <c r="U2729" s="35" t="str">
        <f t="shared" si="951"/>
        <v>152AMEW</v>
      </c>
      <c r="V2729" s="35" t="str">
        <f t="shared" si="945"/>
        <v>2N</v>
      </c>
      <c r="W2729" s="35" t="str">
        <f t="shared" si="938"/>
        <v>152AM2N124</v>
      </c>
      <c r="X2729" s="388">
        <f t="shared" si="939"/>
        <v>0</v>
      </c>
      <c r="Y2729" s="388">
        <f t="shared" si="940"/>
        <v>0</v>
      </c>
      <c r="Z2729" s="280" t="str">
        <f t="shared" si="931"/>
        <v/>
      </c>
      <c r="AA2729" s="280" t="str">
        <f t="shared" si="932"/>
        <v/>
      </c>
      <c r="AB2729" s="389" t="str">
        <f t="shared" si="941"/>
        <v/>
      </c>
      <c r="AC2729" s="389" t="str">
        <f t="shared" si="942"/>
        <v/>
      </c>
      <c r="AD2729" s="390">
        <f t="shared" si="933"/>
        <v>1</v>
      </c>
      <c r="AE2729" s="282">
        <f t="shared" si="934"/>
        <v>0</v>
      </c>
      <c r="AF2729" s="359">
        <f t="shared" si="935"/>
        <v>0</v>
      </c>
      <c r="AG2729" s="280">
        <f t="shared" si="936"/>
        <v>4</v>
      </c>
      <c r="AH2729" s="280">
        <f t="shared" si="952"/>
        <v>1</v>
      </c>
      <c r="AI2729" s="280">
        <f>IF(ISBLANK(T2729),AI2728,IF(COUNTIF(T$2:T2729,T2729)&gt;1,AI2728,1+MAX(AI2728,0)))</f>
        <v>75</v>
      </c>
      <c r="AL2729" s="391" t="str">
        <f t="shared" si="943"/>
        <v/>
      </c>
      <c r="AM2729" s="391" t="str">
        <f t="shared" si="944"/>
        <v/>
      </c>
      <c r="AO2729" s="310" t="str">
        <f t="shared" si="937"/>
        <v/>
      </c>
      <c r="AP2729" s="310">
        <f>SUM(AO$1:AO2729)</f>
        <v>0</v>
      </c>
      <c r="AQ2729" s="310">
        <f>SUM(AK$2:AK2729)</f>
        <v>19</v>
      </c>
      <c r="AR2729" s="310">
        <f>COUNTA(AJ$2:AJ2729)</f>
        <v>19</v>
      </c>
      <c r="AS2729" s="312"/>
      <c r="AT2729" s="312"/>
      <c r="AU2729" s="312"/>
      <c r="AV2729" s="312"/>
      <c r="AW2729" s="312"/>
      <c r="AZ2729">
        <v>0</v>
      </c>
      <c r="BA2729">
        <v>0</v>
      </c>
    </row>
    <row r="2730" spans="1:53" x14ac:dyDescent="0.25">
      <c r="A2730">
        <v>152</v>
      </c>
      <c r="B2730" t="s">
        <v>65</v>
      </c>
      <c r="C2730" t="s">
        <v>663</v>
      </c>
      <c r="D2730"/>
      <c r="E2730">
        <v>1</v>
      </c>
      <c r="F2730">
        <v>3</v>
      </c>
      <c r="G2730">
        <v>1</v>
      </c>
      <c r="H2730">
        <v>0</v>
      </c>
      <c r="I2730">
        <v>0</v>
      </c>
      <c r="J2730">
        <v>0</v>
      </c>
      <c r="K2730">
        <v>0</v>
      </c>
      <c r="L2730">
        <v>0</v>
      </c>
      <c r="M2730"/>
      <c r="O2730" s="101">
        <f>IF(ISBLANK(C2730),O2729,IF(COUNTIF(C$2:C2730,C2730)&gt;1,O2729,1+MAX(O2729,0)))</f>
        <v>66</v>
      </c>
      <c r="P2730" s="45">
        <f t="shared" si="946"/>
        <v>40</v>
      </c>
      <c r="Q2730" s="33" t="str">
        <f t="shared" si="947"/>
        <v/>
      </c>
      <c r="R2730" s="33">
        <f t="shared" si="948"/>
        <v>3</v>
      </c>
      <c r="S2730" s="33" t="str">
        <f t="shared" si="949"/>
        <v>152_3</v>
      </c>
      <c r="T2730" s="35" t="str">
        <f t="shared" si="950"/>
        <v>152AM</v>
      </c>
      <c r="U2730" s="35" t="str">
        <f t="shared" si="951"/>
        <v>152AMNS</v>
      </c>
      <c r="V2730" s="35" t="str">
        <f t="shared" si="945"/>
        <v>2N</v>
      </c>
      <c r="W2730" s="35" t="str">
        <f t="shared" si="938"/>
        <v>152AM2N131</v>
      </c>
      <c r="X2730" s="388">
        <f t="shared" si="939"/>
        <v>0</v>
      </c>
      <c r="Y2730" s="388">
        <f t="shared" si="940"/>
        <v>0</v>
      </c>
      <c r="Z2730" s="280" t="str">
        <f t="shared" si="931"/>
        <v/>
      </c>
      <c r="AA2730" s="280" t="str">
        <f t="shared" si="932"/>
        <v/>
      </c>
      <c r="AB2730" s="389" t="str">
        <f t="shared" si="941"/>
        <v/>
      </c>
      <c r="AC2730" s="389" t="str">
        <f t="shared" si="942"/>
        <v/>
      </c>
      <c r="AD2730" s="390">
        <f t="shared" si="933"/>
        <v>1</v>
      </c>
      <c r="AE2730" s="282">
        <f t="shared" si="934"/>
        <v>0</v>
      </c>
      <c r="AF2730" s="359">
        <f t="shared" si="935"/>
        <v>0</v>
      </c>
      <c r="AG2730" s="280">
        <f t="shared" si="936"/>
        <v>4</v>
      </c>
      <c r="AH2730" s="280">
        <f t="shared" si="952"/>
        <v>1</v>
      </c>
      <c r="AI2730" s="280">
        <f>IF(ISBLANK(T2730),AI2729,IF(COUNTIF(T$2:T2730,T2730)&gt;1,AI2729,1+MAX(AI2729,0)))</f>
        <v>75</v>
      </c>
      <c r="AL2730" s="391" t="str">
        <f t="shared" si="943"/>
        <v/>
      </c>
      <c r="AM2730" s="391" t="str">
        <f t="shared" si="944"/>
        <v/>
      </c>
      <c r="AO2730" s="310" t="str">
        <f t="shared" si="937"/>
        <v/>
      </c>
      <c r="AP2730" s="310">
        <f>SUM(AO$1:AO2730)</f>
        <v>0</v>
      </c>
      <c r="AQ2730" s="310">
        <f>SUM(AK$2:AK2730)</f>
        <v>19</v>
      </c>
      <c r="AR2730" s="310">
        <f>COUNTA(AJ$2:AJ2730)</f>
        <v>19</v>
      </c>
      <c r="AS2730" s="312"/>
      <c r="AT2730" s="312"/>
      <c r="AU2730" s="312"/>
      <c r="AV2730" s="312"/>
      <c r="AW2730" s="312"/>
      <c r="AZ2730">
        <v>0</v>
      </c>
      <c r="BA2730">
        <v>0</v>
      </c>
    </row>
    <row r="2731" spans="1:53" x14ac:dyDescent="0.25">
      <c r="A2731">
        <v>152</v>
      </c>
      <c r="B2731" t="s">
        <v>65</v>
      </c>
      <c r="C2731" t="s">
        <v>663</v>
      </c>
      <c r="D2731"/>
      <c r="E2731">
        <v>1</v>
      </c>
      <c r="F2731">
        <v>3</v>
      </c>
      <c r="G2731">
        <v>2</v>
      </c>
      <c r="H2731">
        <v>2</v>
      </c>
      <c r="I2731">
        <v>0</v>
      </c>
      <c r="J2731">
        <v>1</v>
      </c>
      <c r="K2731">
        <v>0</v>
      </c>
      <c r="L2731">
        <v>0</v>
      </c>
      <c r="M2731"/>
      <c r="O2731" s="101">
        <f>IF(ISBLANK(C2731),O2730,IF(COUNTIF(C$2:C2731,C2731)&gt;1,O2730,1+MAX(O2730,0)))</f>
        <v>66</v>
      </c>
      <c r="P2731" s="45">
        <f t="shared" si="946"/>
        <v>40</v>
      </c>
      <c r="Q2731" s="33" t="str">
        <f t="shared" si="947"/>
        <v/>
      </c>
      <c r="R2731" s="33">
        <f t="shared" si="948"/>
        <v>3</v>
      </c>
      <c r="S2731" s="33" t="str">
        <f t="shared" si="949"/>
        <v>152_3</v>
      </c>
      <c r="T2731" s="35" t="str">
        <f t="shared" si="950"/>
        <v>152AM</v>
      </c>
      <c r="U2731" s="35" t="str">
        <f t="shared" si="951"/>
        <v>152AMNS</v>
      </c>
      <c r="V2731" s="35" t="str">
        <f t="shared" si="945"/>
        <v>2N</v>
      </c>
      <c r="W2731" s="35" t="str">
        <f t="shared" si="938"/>
        <v>152AM2N132</v>
      </c>
      <c r="X2731" s="388">
        <f t="shared" si="939"/>
        <v>0</v>
      </c>
      <c r="Y2731" s="388">
        <f t="shared" si="940"/>
        <v>0</v>
      </c>
      <c r="Z2731" s="280" t="str">
        <f t="shared" si="931"/>
        <v/>
      </c>
      <c r="AA2731" s="280" t="str">
        <f t="shared" si="932"/>
        <v/>
      </c>
      <c r="AB2731" s="389" t="str">
        <f t="shared" si="941"/>
        <v/>
      </c>
      <c r="AC2731" s="389" t="str">
        <f t="shared" si="942"/>
        <v/>
      </c>
      <c r="AD2731" s="390">
        <f t="shared" si="933"/>
        <v>1</v>
      </c>
      <c r="AE2731" s="282">
        <f t="shared" si="934"/>
        <v>0</v>
      </c>
      <c r="AF2731" s="359">
        <f t="shared" si="935"/>
        <v>0</v>
      </c>
      <c r="AG2731" s="280">
        <f t="shared" si="936"/>
        <v>4</v>
      </c>
      <c r="AH2731" s="280">
        <f t="shared" si="952"/>
        <v>1</v>
      </c>
      <c r="AI2731" s="280">
        <f>IF(ISBLANK(T2731),AI2730,IF(COUNTIF(T$2:T2731,T2731)&gt;1,AI2730,1+MAX(AI2730,0)))</f>
        <v>75</v>
      </c>
      <c r="AL2731" s="391" t="str">
        <f t="shared" si="943"/>
        <v/>
      </c>
      <c r="AM2731" s="391" t="str">
        <f t="shared" si="944"/>
        <v/>
      </c>
      <c r="AO2731" s="310" t="str">
        <f t="shared" si="937"/>
        <v/>
      </c>
      <c r="AP2731" s="310">
        <f>SUM(AO$1:AO2731)</f>
        <v>0</v>
      </c>
      <c r="AQ2731" s="310">
        <f>SUM(AK$2:AK2731)</f>
        <v>19</v>
      </c>
      <c r="AR2731" s="310">
        <f>COUNTA(AJ$2:AJ2731)</f>
        <v>19</v>
      </c>
      <c r="AS2731" s="312"/>
      <c r="AT2731" s="312"/>
      <c r="AU2731" s="312"/>
      <c r="AV2731" s="312"/>
      <c r="AW2731" s="312"/>
      <c r="AZ2731">
        <v>0</v>
      </c>
      <c r="BA2731">
        <v>0</v>
      </c>
    </row>
    <row r="2732" spans="1:53" x14ac:dyDescent="0.25">
      <c r="A2732">
        <v>152</v>
      </c>
      <c r="B2732" t="s">
        <v>65</v>
      </c>
      <c r="C2732" t="s">
        <v>663</v>
      </c>
      <c r="D2732"/>
      <c r="E2732">
        <v>1</v>
      </c>
      <c r="F2732">
        <v>3</v>
      </c>
      <c r="G2732">
        <v>3</v>
      </c>
      <c r="H2732">
        <v>3</v>
      </c>
      <c r="I2732">
        <v>2</v>
      </c>
      <c r="J2732">
        <v>2</v>
      </c>
      <c r="K2732">
        <v>0</v>
      </c>
      <c r="L2732">
        <v>0</v>
      </c>
      <c r="M2732"/>
      <c r="O2732" s="101">
        <f>IF(ISBLANK(C2732),O2731,IF(COUNTIF(C$2:C2732,C2732)&gt;1,O2731,1+MAX(O2731,0)))</f>
        <v>66</v>
      </c>
      <c r="P2732" s="45">
        <f t="shared" si="946"/>
        <v>40</v>
      </c>
      <c r="Q2732" s="33" t="str">
        <f t="shared" si="947"/>
        <v/>
      </c>
      <c r="R2732" s="33">
        <f t="shared" si="948"/>
        <v>3</v>
      </c>
      <c r="S2732" s="33" t="str">
        <f t="shared" si="949"/>
        <v>152_3</v>
      </c>
      <c r="T2732" s="35" t="str">
        <f t="shared" si="950"/>
        <v>152AM</v>
      </c>
      <c r="U2732" s="35" t="str">
        <f t="shared" si="951"/>
        <v>152AMEW</v>
      </c>
      <c r="V2732" s="35" t="str">
        <f t="shared" si="945"/>
        <v>2N</v>
      </c>
      <c r="W2732" s="35" t="str">
        <f t="shared" si="938"/>
        <v>152AM2N133</v>
      </c>
      <c r="X2732" s="388">
        <f t="shared" si="939"/>
        <v>0</v>
      </c>
      <c r="Y2732" s="388">
        <f t="shared" si="940"/>
        <v>0</v>
      </c>
      <c r="Z2732" s="280" t="str">
        <f t="shared" si="931"/>
        <v/>
      </c>
      <c r="AA2732" s="280" t="str">
        <f t="shared" si="932"/>
        <v/>
      </c>
      <c r="AB2732" s="389" t="str">
        <f t="shared" si="941"/>
        <v/>
      </c>
      <c r="AC2732" s="389" t="str">
        <f t="shared" si="942"/>
        <v/>
      </c>
      <c r="AD2732" s="390">
        <f t="shared" si="933"/>
        <v>1</v>
      </c>
      <c r="AE2732" s="282">
        <f t="shared" si="934"/>
        <v>0</v>
      </c>
      <c r="AF2732" s="359">
        <f t="shared" si="935"/>
        <v>0</v>
      </c>
      <c r="AG2732" s="280">
        <f t="shared" si="936"/>
        <v>4</v>
      </c>
      <c r="AH2732" s="280">
        <f t="shared" si="952"/>
        <v>1</v>
      </c>
      <c r="AI2732" s="280">
        <f>IF(ISBLANK(T2732),AI2731,IF(COUNTIF(T$2:T2732,T2732)&gt;1,AI2731,1+MAX(AI2731,0)))</f>
        <v>75</v>
      </c>
      <c r="AL2732" s="391" t="str">
        <f t="shared" si="943"/>
        <v/>
      </c>
      <c r="AM2732" s="391" t="str">
        <f t="shared" si="944"/>
        <v/>
      </c>
      <c r="AO2732" s="310" t="str">
        <f t="shared" si="937"/>
        <v/>
      </c>
      <c r="AP2732" s="310">
        <f>SUM(AO$1:AO2732)</f>
        <v>0</v>
      </c>
      <c r="AQ2732" s="310">
        <f>SUM(AK$2:AK2732)</f>
        <v>19</v>
      </c>
      <c r="AR2732" s="310">
        <f>COUNTA(AJ$2:AJ2732)</f>
        <v>19</v>
      </c>
      <c r="AS2732" s="312"/>
      <c r="AT2732" s="312"/>
      <c r="AU2732" s="312"/>
      <c r="AV2732" s="312"/>
      <c r="AW2732" s="312"/>
      <c r="AZ2732">
        <v>0</v>
      </c>
      <c r="BA2732">
        <v>0</v>
      </c>
    </row>
    <row r="2733" spans="1:53" x14ac:dyDescent="0.25">
      <c r="A2733">
        <v>152</v>
      </c>
      <c r="B2733" t="s">
        <v>65</v>
      </c>
      <c r="C2733" t="s">
        <v>663</v>
      </c>
      <c r="D2733"/>
      <c r="E2733">
        <v>1</v>
      </c>
      <c r="F2733">
        <v>3</v>
      </c>
      <c r="G2733">
        <v>4</v>
      </c>
      <c r="H2733">
        <v>3</v>
      </c>
      <c r="I2733">
        <v>1</v>
      </c>
      <c r="J2733">
        <v>3</v>
      </c>
      <c r="K2733">
        <v>0</v>
      </c>
      <c r="L2733">
        <v>0</v>
      </c>
      <c r="M2733"/>
      <c r="O2733" s="101">
        <f>IF(ISBLANK(C2733),O2732,IF(COUNTIF(C$2:C2733,C2733)&gt;1,O2732,1+MAX(O2732,0)))</f>
        <v>66</v>
      </c>
      <c r="P2733" s="45">
        <f t="shared" si="946"/>
        <v>40</v>
      </c>
      <c r="Q2733" s="33" t="str">
        <f t="shared" si="947"/>
        <v/>
      </c>
      <c r="R2733" s="33">
        <f t="shared" si="948"/>
        <v>3</v>
      </c>
      <c r="S2733" s="33" t="str">
        <f t="shared" si="949"/>
        <v>152_3</v>
      </c>
      <c r="T2733" s="35" t="str">
        <f t="shared" si="950"/>
        <v>152AM</v>
      </c>
      <c r="U2733" s="35" t="str">
        <f t="shared" si="951"/>
        <v>152AMEW</v>
      </c>
      <c r="V2733" s="35" t="str">
        <f t="shared" si="945"/>
        <v>2N</v>
      </c>
      <c r="W2733" s="35" t="str">
        <f t="shared" si="938"/>
        <v>152AM2N134</v>
      </c>
      <c r="X2733" s="388">
        <f t="shared" si="939"/>
        <v>0</v>
      </c>
      <c r="Y2733" s="388">
        <f t="shared" si="940"/>
        <v>0</v>
      </c>
      <c r="Z2733" s="280" t="str">
        <f t="shared" si="931"/>
        <v/>
      </c>
      <c r="AA2733" s="280" t="str">
        <f t="shared" si="932"/>
        <v/>
      </c>
      <c r="AB2733" s="389" t="str">
        <f t="shared" si="941"/>
        <v/>
      </c>
      <c r="AC2733" s="389" t="str">
        <f t="shared" si="942"/>
        <v/>
      </c>
      <c r="AD2733" s="390">
        <f t="shared" si="933"/>
        <v>1</v>
      </c>
      <c r="AE2733" s="282">
        <f t="shared" si="934"/>
        <v>0</v>
      </c>
      <c r="AF2733" s="359">
        <f t="shared" si="935"/>
        <v>0</v>
      </c>
      <c r="AG2733" s="280">
        <f t="shared" si="936"/>
        <v>4</v>
      </c>
      <c r="AH2733" s="280">
        <f t="shared" si="952"/>
        <v>1</v>
      </c>
      <c r="AI2733" s="280">
        <f>IF(ISBLANK(T2733),AI2732,IF(COUNTIF(T$2:T2733,T2733)&gt;1,AI2732,1+MAX(AI2732,0)))</f>
        <v>75</v>
      </c>
      <c r="AL2733" s="391" t="str">
        <f t="shared" si="943"/>
        <v/>
      </c>
      <c r="AM2733" s="391" t="str">
        <f t="shared" si="944"/>
        <v/>
      </c>
      <c r="AO2733" s="310" t="str">
        <f t="shared" si="937"/>
        <v/>
      </c>
      <c r="AP2733" s="310">
        <f>SUM(AO$1:AO2733)</f>
        <v>0</v>
      </c>
      <c r="AQ2733" s="310">
        <f>SUM(AK$2:AK2733)</f>
        <v>19</v>
      </c>
      <c r="AR2733" s="310">
        <f>COUNTA(AJ$2:AJ2733)</f>
        <v>19</v>
      </c>
      <c r="AS2733" s="312"/>
      <c r="AT2733" s="312"/>
      <c r="AU2733" s="312"/>
      <c r="AV2733" s="312"/>
      <c r="AW2733" s="312"/>
      <c r="AZ2733">
        <v>0</v>
      </c>
      <c r="BA2733">
        <v>0</v>
      </c>
    </row>
    <row r="2734" spans="1:53" x14ac:dyDescent="0.25">
      <c r="A2734">
        <v>152</v>
      </c>
      <c r="B2734" t="s">
        <v>65</v>
      </c>
      <c r="C2734" t="s">
        <v>663</v>
      </c>
      <c r="D2734"/>
      <c r="E2734">
        <v>1</v>
      </c>
      <c r="F2734">
        <v>4</v>
      </c>
      <c r="G2734">
        <v>1</v>
      </c>
      <c r="H2734">
        <v>0</v>
      </c>
      <c r="I2734">
        <v>0</v>
      </c>
      <c r="J2734">
        <v>0</v>
      </c>
      <c r="K2734">
        <v>0</v>
      </c>
      <c r="L2734">
        <v>0</v>
      </c>
      <c r="M2734"/>
      <c r="O2734" s="101">
        <f>IF(ISBLANK(C2734),O2733,IF(COUNTIF(C$2:C2734,C2734)&gt;1,O2733,1+MAX(O2733,0)))</f>
        <v>66</v>
      </c>
      <c r="P2734" s="45">
        <f t="shared" si="946"/>
        <v>40</v>
      </c>
      <c r="Q2734" s="33" t="str">
        <f t="shared" si="947"/>
        <v/>
      </c>
      <c r="R2734" s="33">
        <f t="shared" si="948"/>
        <v>4</v>
      </c>
      <c r="S2734" s="33" t="str">
        <f t="shared" si="949"/>
        <v>152_4</v>
      </c>
      <c r="T2734" s="35" t="str">
        <f t="shared" si="950"/>
        <v>152AM</v>
      </c>
      <c r="U2734" s="35" t="str">
        <f t="shared" si="951"/>
        <v>152AMNS</v>
      </c>
      <c r="V2734" s="35" t="str">
        <f t="shared" si="945"/>
        <v>2N</v>
      </c>
      <c r="W2734" s="35" t="str">
        <f t="shared" si="938"/>
        <v>152AM2N141</v>
      </c>
      <c r="X2734" s="388">
        <f t="shared" si="939"/>
        <v>0</v>
      </c>
      <c r="Y2734" s="388">
        <f t="shared" si="940"/>
        <v>0</v>
      </c>
      <c r="Z2734" s="280" t="str">
        <f t="shared" si="931"/>
        <v/>
      </c>
      <c r="AA2734" s="280" t="str">
        <f t="shared" si="932"/>
        <v/>
      </c>
      <c r="AB2734" s="389" t="str">
        <f t="shared" si="941"/>
        <v/>
      </c>
      <c r="AC2734" s="389" t="str">
        <f t="shared" si="942"/>
        <v/>
      </c>
      <c r="AD2734" s="390">
        <f t="shared" si="933"/>
        <v>1</v>
      </c>
      <c r="AE2734" s="282">
        <f t="shared" si="934"/>
        <v>0</v>
      </c>
      <c r="AF2734" s="359">
        <f t="shared" si="935"/>
        <v>0</v>
      </c>
      <c r="AG2734" s="280">
        <f t="shared" si="936"/>
        <v>4</v>
      </c>
      <c r="AH2734" s="280">
        <f t="shared" si="952"/>
        <v>1</v>
      </c>
      <c r="AI2734" s="280">
        <f>IF(ISBLANK(T2734),AI2733,IF(COUNTIF(T$2:T2734,T2734)&gt;1,AI2733,1+MAX(AI2733,0)))</f>
        <v>75</v>
      </c>
      <c r="AL2734" s="391" t="str">
        <f t="shared" si="943"/>
        <v/>
      </c>
      <c r="AM2734" s="391" t="str">
        <f t="shared" si="944"/>
        <v/>
      </c>
      <c r="AO2734" s="310" t="str">
        <f t="shared" si="937"/>
        <v/>
      </c>
      <c r="AP2734" s="310">
        <f>SUM(AO$1:AO2734)</f>
        <v>0</v>
      </c>
      <c r="AQ2734" s="310">
        <f>SUM(AK$2:AK2734)</f>
        <v>19</v>
      </c>
      <c r="AR2734" s="310">
        <f>COUNTA(AJ$2:AJ2734)</f>
        <v>19</v>
      </c>
      <c r="AS2734" s="312"/>
      <c r="AT2734" s="312"/>
      <c r="AU2734" s="312"/>
      <c r="AV2734" s="312"/>
      <c r="AW2734" s="312"/>
      <c r="AZ2734">
        <v>0</v>
      </c>
      <c r="BA2734">
        <v>0</v>
      </c>
    </row>
    <row r="2735" spans="1:53" x14ac:dyDescent="0.25">
      <c r="A2735">
        <v>152</v>
      </c>
      <c r="B2735" t="s">
        <v>65</v>
      </c>
      <c r="C2735" t="s">
        <v>663</v>
      </c>
      <c r="D2735"/>
      <c r="E2735">
        <v>1</v>
      </c>
      <c r="F2735">
        <v>4</v>
      </c>
      <c r="G2735">
        <v>2</v>
      </c>
      <c r="H2735">
        <v>2</v>
      </c>
      <c r="I2735">
        <v>0</v>
      </c>
      <c r="J2735">
        <v>1</v>
      </c>
      <c r="K2735">
        <v>0</v>
      </c>
      <c r="L2735">
        <v>0</v>
      </c>
      <c r="M2735"/>
      <c r="O2735" s="101">
        <f>IF(ISBLANK(C2735),O2734,IF(COUNTIF(C$2:C2735,C2735)&gt;1,O2734,1+MAX(O2734,0)))</f>
        <v>66</v>
      </c>
      <c r="P2735" s="45">
        <f t="shared" si="946"/>
        <v>40</v>
      </c>
      <c r="Q2735" s="33" t="str">
        <f t="shared" si="947"/>
        <v/>
      </c>
      <c r="R2735" s="33">
        <f t="shared" si="948"/>
        <v>4</v>
      </c>
      <c r="S2735" s="33" t="str">
        <f t="shared" si="949"/>
        <v>152_4</v>
      </c>
      <c r="T2735" s="35" t="str">
        <f t="shared" si="950"/>
        <v>152AM</v>
      </c>
      <c r="U2735" s="35" t="str">
        <f t="shared" si="951"/>
        <v>152AMNS</v>
      </c>
      <c r="V2735" s="35" t="str">
        <f t="shared" si="945"/>
        <v>2N</v>
      </c>
      <c r="W2735" s="35" t="str">
        <f t="shared" si="938"/>
        <v>152AM2N142</v>
      </c>
      <c r="X2735" s="388">
        <f t="shared" si="939"/>
        <v>0</v>
      </c>
      <c r="Y2735" s="388">
        <f t="shared" si="940"/>
        <v>0</v>
      </c>
      <c r="Z2735" s="280" t="str">
        <f t="shared" si="931"/>
        <v/>
      </c>
      <c r="AA2735" s="280" t="str">
        <f t="shared" si="932"/>
        <v/>
      </c>
      <c r="AB2735" s="389" t="str">
        <f t="shared" si="941"/>
        <v/>
      </c>
      <c r="AC2735" s="389" t="str">
        <f t="shared" si="942"/>
        <v/>
      </c>
      <c r="AD2735" s="390">
        <f t="shared" si="933"/>
        <v>1</v>
      </c>
      <c r="AE2735" s="282">
        <f t="shared" si="934"/>
        <v>0</v>
      </c>
      <c r="AF2735" s="359">
        <f t="shared" si="935"/>
        <v>0</v>
      </c>
      <c r="AG2735" s="280">
        <f t="shared" si="936"/>
        <v>4</v>
      </c>
      <c r="AH2735" s="280">
        <f t="shared" si="952"/>
        <v>1</v>
      </c>
      <c r="AI2735" s="280">
        <f>IF(ISBLANK(T2735),AI2734,IF(COUNTIF(T$2:T2735,T2735)&gt;1,AI2734,1+MAX(AI2734,0)))</f>
        <v>75</v>
      </c>
      <c r="AL2735" s="391" t="str">
        <f t="shared" si="943"/>
        <v/>
      </c>
      <c r="AM2735" s="391" t="str">
        <f t="shared" si="944"/>
        <v/>
      </c>
      <c r="AO2735" s="310" t="str">
        <f t="shared" si="937"/>
        <v/>
      </c>
      <c r="AP2735" s="310">
        <f>SUM(AO$1:AO2735)</f>
        <v>0</v>
      </c>
      <c r="AQ2735" s="310">
        <f>SUM(AK$2:AK2735)</f>
        <v>19</v>
      </c>
      <c r="AR2735" s="310">
        <f>COUNTA(AJ$2:AJ2735)</f>
        <v>19</v>
      </c>
      <c r="AS2735" s="312"/>
      <c r="AT2735" s="312"/>
      <c r="AU2735" s="312"/>
      <c r="AV2735" s="312"/>
      <c r="AW2735" s="312"/>
      <c r="AZ2735">
        <v>0</v>
      </c>
      <c r="BA2735">
        <v>0</v>
      </c>
    </row>
    <row r="2736" spans="1:53" x14ac:dyDescent="0.25">
      <c r="A2736">
        <v>152</v>
      </c>
      <c r="B2736" t="s">
        <v>65</v>
      </c>
      <c r="C2736" t="s">
        <v>663</v>
      </c>
      <c r="D2736"/>
      <c r="E2736">
        <v>1</v>
      </c>
      <c r="F2736">
        <v>4</v>
      </c>
      <c r="G2736">
        <v>3</v>
      </c>
      <c r="H2736">
        <v>3</v>
      </c>
      <c r="I2736">
        <v>0</v>
      </c>
      <c r="J2736">
        <v>3</v>
      </c>
      <c r="K2736">
        <v>0</v>
      </c>
      <c r="L2736">
        <v>0</v>
      </c>
      <c r="M2736"/>
      <c r="O2736" s="101">
        <f>IF(ISBLANK(C2736),O2735,IF(COUNTIF(C$2:C2736,C2736)&gt;1,O2735,1+MAX(O2735,0)))</f>
        <v>66</v>
      </c>
      <c r="P2736" s="45">
        <f t="shared" si="946"/>
        <v>40</v>
      </c>
      <c r="Q2736" s="33" t="str">
        <f t="shared" si="947"/>
        <v/>
      </c>
      <c r="R2736" s="33">
        <f t="shared" si="948"/>
        <v>4</v>
      </c>
      <c r="S2736" s="33" t="str">
        <f t="shared" si="949"/>
        <v>152_4</v>
      </c>
      <c r="T2736" s="35" t="str">
        <f t="shared" si="950"/>
        <v>152AM</v>
      </c>
      <c r="U2736" s="35" t="str">
        <f t="shared" si="951"/>
        <v>152AMEW</v>
      </c>
      <c r="V2736" s="35" t="str">
        <f t="shared" si="945"/>
        <v>2N</v>
      </c>
      <c r="W2736" s="35" t="str">
        <f t="shared" si="938"/>
        <v>152AM2N143</v>
      </c>
      <c r="X2736" s="388">
        <f t="shared" si="939"/>
        <v>0</v>
      </c>
      <c r="Y2736" s="388">
        <f t="shared" si="940"/>
        <v>0</v>
      </c>
      <c r="Z2736" s="280" t="str">
        <f t="shared" si="931"/>
        <v/>
      </c>
      <c r="AA2736" s="280" t="str">
        <f t="shared" si="932"/>
        <v/>
      </c>
      <c r="AB2736" s="389" t="str">
        <f t="shared" si="941"/>
        <v/>
      </c>
      <c r="AC2736" s="389" t="str">
        <f t="shared" si="942"/>
        <v/>
      </c>
      <c r="AD2736" s="390">
        <f t="shared" si="933"/>
        <v>1</v>
      </c>
      <c r="AE2736" s="282">
        <f t="shared" si="934"/>
        <v>0</v>
      </c>
      <c r="AF2736" s="359">
        <f t="shared" si="935"/>
        <v>0</v>
      </c>
      <c r="AG2736" s="280">
        <f t="shared" si="936"/>
        <v>4</v>
      </c>
      <c r="AH2736" s="280">
        <f t="shared" si="952"/>
        <v>1</v>
      </c>
      <c r="AI2736" s="280">
        <f>IF(ISBLANK(T2736),AI2735,IF(COUNTIF(T$2:T2736,T2736)&gt;1,AI2735,1+MAX(AI2735,0)))</f>
        <v>75</v>
      </c>
      <c r="AL2736" s="391" t="str">
        <f t="shared" si="943"/>
        <v/>
      </c>
      <c r="AM2736" s="391" t="str">
        <f t="shared" si="944"/>
        <v/>
      </c>
      <c r="AO2736" s="310" t="str">
        <f t="shared" si="937"/>
        <v/>
      </c>
      <c r="AP2736" s="310">
        <f>SUM(AO$1:AO2736)</f>
        <v>0</v>
      </c>
      <c r="AQ2736" s="310">
        <f>SUM(AK$2:AK2736)</f>
        <v>19</v>
      </c>
      <c r="AR2736" s="310">
        <f>COUNTA(AJ$2:AJ2736)</f>
        <v>19</v>
      </c>
      <c r="AS2736" s="312"/>
      <c r="AT2736" s="312"/>
      <c r="AU2736" s="312"/>
      <c r="AV2736" s="312"/>
      <c r="AW2736" s="312"/>
      <c r="AZ2736">
        <v>0</v>
      </c>
      <c r="BA2736">
        <v>0</v>
      </c>
    </row>
    <row r="2737" spans="1:53" x14ac:dyDescent="0.25">
      <c r="A2737">
        <v>152</v>
      </c>
      <c r="B2737" t="s">
        <v>65</v>
      </c>
      <c r="C2737" t="s">
        <v>663</v>
      </c>
      <c r="D2737"/>
      <c r="E2737">
        <v>1</v>
      </c>
      <c r="F2737">
        <v>4</v>
      </c>
      <c r="G2737">
        <v>4</v>
      </c>
      <c r="H2737">
        <v>4</v>
      </c>
      <c r="I2737">
        <v>2</v>
      </c>
      <c r="J2737">
        <v>4</v>
      </c>
      <c r="K2737">
        <v>0</v>
      </c>
      <c r="L2737">
        <v>0</v>
      </c>
      <c r="M2737"/>
      <c r="O2737" s="101">
        <f>IF(ISBLANK(C2737),O2736,IF(COUNTIF(C$2:C2737,C2737)&gt;1,O2736,1+MAX(O2736,0)))</f>
        <v>66</v>
      </c>
      <c r="P2737" s="45">
        <f t="shared" si="946"/>
        <v>40</v>
      </c>
      <c r="Q2737" s="33" t="str">
        <f t="shared" si="947"/>
        <v/>
      </c>
      <c r="R2737" s="33">
        <f t="shared" si="948"/>
        <v>4</v>
      </c>
      <c r="S2737" s="33" t="str">
        <f t="shared" si="949"/>
        <v>152_4</v>
      </c>
      <c r="T2737" s="35" t="str">
        <f t="shared" si="950"/>
        <v>152AM</v>
      </c>
      <c r="U2737" s="35" t="str">
        <f t="shared" si="951"/>
        <v>152AMEW</v>
      </c>
      <c r="V2737" s="35" t="str">
        <f t="shared" si="945"/>
        <v>2N</v>
      </c>
      <c r="W2737" s="35" t="str">
        <f t="shared" si="938"/>
        <v>152AM2N144</v>
      </c>
      <c r="X2737" s="388">
        <f t="shared" si="939"/>
        <v>0</v>
      </c>
      <c r="Y2737" s="388">
        <f t="shared" si="940"/>
        <v>0</v>
      </c>
      <c r="Z2737" s="280" t="str">
        <f t="shared" si="931"/>
        <v/>
      </c>
      <c r="AA2737" s="280" t="str">
        <f t="shared" si="932"/>
        <v/>
      </c>
      <c r="AB2737" s="389" t="str">
        <f t="shared" si="941"/>
        <v/>
      </c>
      <c r="AC2737" s="389" t="str">
        <f t="shared" si="942"/>
        <v/>
      </c>
      <c r="AD2737" s="390">
        <f t="shared" si="933"/>
        <v>1</v>
      </c>
      <c r="AE2737" s="282">
        <f t="shared" si="934"/>
        <v>0</v>
      </c>
      <c r="AF2737" s="359">
        <f t="shared" si="935"/>
        <v>0</v>
      </c>
      <c r="AG2737" s="280">
        <f t="shared" si="936"/>
        <v>4</v>
      </c>
      <c r="AH2737" s="280">
        <f t="shared" si="952"/>
        <v>1</v>
      </c>
      <c r="AI2737" s="280">
        <f>IF(ISBLANK(T2737),AI2736,IF(COUNTIF(T$2:T2737,T2737)&gt;1,AI2736,1+MAX(AI2736,0)))</f>
        <v>75</v>
      </c>
      <c r="AL2737" s="391" t="str">
        <f t="shared" si="943"/>
        <v/>
      </c>
      <c r="AM2737" s="391" t="str">
        <f t="shared" si="944"/>
        <v/>
      </c>
      <c r="AO2737" s="310" t="str">
        <f t="shared" si="937"/>
        <v/>
      </c>
      <c r="AP2737" s="310">
        <f>SUM(AO$1:AO2737)</f>
        <v>0</v>
      </c>
      <c r="AQ2737" s="310">
        <f>SUM(AK$2:AK2737)</f>
        <v>19</v>
      </c>
      <c r="AR2737" s="310">
        <f>COUNTA(AJ$2:AJ2737)</f>
        <v>19</v>
      </c>
      <c r="AS2737" s="312"/>
      <c r="AT2737" s="312"/>
      <c r="AU2737" s="312"/>
      <c r="AV2737" s="312"/>
      <c r="AW2737" s="312"/>
      <c r="AZ2737">
        <v>0</v>
      </c>
      <c r="BA2737">
        <v>0</v>
      </c>
    </row>
    <row r="2738" spans="1:53" x14ac:dyDescent="0.25">
      <c r="A2738">
        <v>152</v>
      </c>
      <c r="B2738" t="s">
        <v>65</v>
      </c>
      <c r="C2738" t="s">
        <v>663</v>
      </c>
      <c r="D2738"/>
      <c r="E2738">
        <v>2</v>
      </c>
      <c r="F2738">
        <v>1</v>
      </c>
      <c r="G2738">
        <v>1</v>
      </c>
      <c r="H2738">
        <v>0</v>
      </c>
      <c r="I2738">
        <v>0</v>
      </c>
      <c r="J2738">
        <v>0</v>
      </c>
      <c r="K2738">
        <v>0</v>
      </c>
      <c r="L2738">
        <v>0</v>
      </c>
      <c r="M2738"/>
      <c r="O2738" s="101">
        <f>IF(ISBLANK(C2738),O2737,IF(COUNTIF(C$2:C2738,C2738)&gt;1,O2737,1+MAX(O2737,0)))</f>
        <v>66</v>
      </c>
      <c r="P2738" s="45">
        <f t="shared" si="946"/>
        <v>40</v>
      </c>
      <c r="Q2738" s="33" t="str">
        <f t="shared" si="947"/>
        <v/>
      </c>
      <c r="R2738" s="33">
        <f t="shared" si="948"/>
        <v>5</v>
      </c>
      <c r="S2738" s="33" t="str">
        <f t="shared" si="949"/>
        <v>152_5</v>
      </c>
      <c r="T2738" s="35" t="str">
        <f t="shared" si="950"/>
        <v>152AM</v>
      </c>
      <c r="U2738" s="35" t="str">
        <f t="shared" si="951"/>
        <v>152AMNS</v>
      </c>
      <c r="V2738" s="35" t="str">
        <f t="shared" si="945"/>
        <v>2N</v>
      </c>
      <c r="W2738" s="35" t="str">
        <f t="shared" si="938"/>
        <v>152AM2N211</v>
      </c>
      <c r="X2738" s="388">
        <f t="shared" si="939"/>
        <v>0</v>
      </c>
      <c r="Y2738" s="388">
        <f t="shared" si="940"/>
        <v>0</v>
      </c>
      <c r="Z2738" s="280" t="str">
        <f t="shared" si="931"/>
        <v/>
      </c>
      <c r="AA2738" s="280" t="str">
        <f t="shared" si="932"/>
        <v/>
      </c>
      <c r="AB2738" s="389" t="str">
        <f t="shared" si="941"/>
        <v/>
      </c>
      <c r="AC2738" s="389" t="str">
        <f t="shared" si="942"/>
        <v/>
      </c>
      <c r="AD2738" s="390">
        <f t="shared" si="933"/>
        <v>1</v>
      </c>
      <c r="AE2738" s="282">
        <f t="shared" si="934"/>
        <v>0</v>
      </c>
      <c r="AF2738" s="359">
        <f t="shared" si="935"/>
        <v>0</v>
      </c>
      <c r="AG2738" s="280">
        <f t="shared" si="936"/>
        <v>4</v>
      </c>
      <c r="AH2738" s="280">
        <f t="shared" si="952"/>
        <v>1</v>
      </c>
      <c r="AI2738" s="280">
        <f>IF(ISBLANK(T2738),AI2737,IF(COUNTIF(T$2:T2738,T2738)&gt;1,AI2737,1+MAX(AI2737,0)))</f>
        <v>75</v>
      </c>
      <c r="AL2738" s="391" t="str">
        <f t="shared" si="943"/>
        <v/>
      </c>
      <c r="AM2738" s="391" t="str">
        <f t="shared" si="944"/>
        <v/>
      </c>
      <c r="AO2738" s="310" t="str">
        <f t="shared" si="937"/>
        <v/>
      </c>
      <c r="AP2738" s="310">
        <f>SUM(AO$1:AO2738)</f>
        <v>0</v>
      </c>
      <c r="AQ2738" s="310">
        <f>SUM(AK$2:AK2738)</f>
        <v>19</v>
      </c>
      <c r="AR2738" s="310">
        <f>COUNTA(AJ$2:AJ2738)</f>
        <v>19</v>
      </c>
      <c r="AS2738" s="312"/>
      <c r="AT2738" s="312"/>
      <c r="AU2738" s="312"/>
      <c r="AV2738" s="312"/>
      <c r="AW2738" s="312"/>
      <c r="AZ2738">
        <v>0</v>
      </c>
      <c r="BA2738">
        <v>0</v>
      </c>
    </row>
    <row r="2739" spans="1:53" x14ac:dyDescent="0.25">
      <c r="A2739">
        <v>152</v>
      </c>
      <c r="B2739" t="s">
        <v>65</v>
      </c>
      <c r="C2739" t="s">
        <v>663</v>
      </c>
      <c r="D2739"/>
      <c r="E2739">
        <v>2</v>
      </c>
      <c r="F2739">
        <v>1</v>
      </c>
      <c r="G2739">
        <v>2</v>
      </c>
      <c r="H2739">
        <v>3</v>
      </c>
      <c r="I2739">
        <v>1</v>
      </c>
      <c r="J2739">
        <v>3</v>
      </c>
      <c r="K2739">
        <v>0</v>
      </c>
      <c r="L2739">
        <v>0</v>
      </c>
      <c r="M2739"/>
      <c r="O2739" s="101">
        <f>IF(ISBLANK(C2739),O2738,IF(COUNTIF(C$2:C2739,C2739)&gt;1,O2738,1+MAX(O2738,0)))</f>
        <v>66</v>
      </c>
      <c r="P2739" s="45">
        <f t="shared" si="946"/>
        <v>40</v>
      </c>
      <c r="Q2739" s="33" t="str">
        <f t="shared" si="947"/>
        <v/>
      </c>
      <c r="R2739" s="33">
        <f t="shared" si="948"/>
        <v>5</v>
      </c>
      <c r="S2739" s="33" t="str">
        <f t="shared" si="949"/>
        <v>152_5</v>
      </c>
      <c r="T2739" s="35" t="str">
        <f t="shared" si="950"/>
        <v>152AM</v>
      </c>
      <c r="U2739" s="35" t="str">
        <f t="shared" si="951"/>
        <v>152AMNS</v>
      </c>
      <c r="V2739" s="35" t="str">
        <f t="shared" si="945"/>
        <v>2N</v>
      </c>
      <c r="W2739" s="35" t="str">
        <f t="shared" si="938"/>
        <v>152AM2N212</v>
      </c>
      <c r="X2739" s="388">
        <f t="shared" si="939"/>
        <v>0</v>
      </c>
      <c r="Y2739" s="388">
        <f t="shared" si="940"/>
        <v>0</v>
      </c>
      <c r="Z2739" s="280" t="str">
        <f t="shared" si="931"/>
        <v/>
      </c>
      <c r="AA2739" s="280" t="str">
        <f t="shared" si="932"/>
        <v/>
      </c>
      <c r="AB2739" s="389" t="str">
        <f t="shared" si="941"/>
        <v/>
      </c>
      <c r="AC2739" s="389" t="str">
        <f t="shared" si="942"/>
        <v/>
      </c>
      <c r="AD2739" s="390">
        <f t="shared" si="933"/>
        <v>1</v>
      </c>
      <c r="AE2739" s="282">
        <f t="shared" si="934"/>
        <v>0</v>
      </c>
      <c r="AF2739" s="359">
        <f t="shared" si="935"/>
        <v>0</v>
      </c>
      <c r="AG2739" s="280">
        <f t="shared" si="936"/>
        <v>4</v>
      </c>
      <c r="AH2739" s="280">
        <f t="shared" si="952"/>
        <v>1</v>
      </c>
      <c r="AI2739" s="280">
        <f>IF(ISBLANK(T2739),AI2738,IF(COUNTIF(T$2:T2739,T2739)&gt;1,AI2738,1+MAX(AI2738,0)))</f>
        <v>75</v>
      </c>
      <c r="AL2739" s="391" t="str">
        <f t="shared" si="943"/>
        <v/>
      </c>
      <c r="AM2739" s="391" t="str">
        <f t="shared" si="944"/>
        <v/>
      </c>
      <c r="AO2739" s="310" t="str">
        <f t="shared" si="937"/>
        <v/>
      </c>
      <c r="AP2739" s="310">
        <f>SUM(AO$1:AO2739)</f>
        <v>0</v>
      </c>
      <c r="AQ2739" s="310">
        <f>SUM(AK$2:AK2739)</f>
        <v>19</v>
      </c>
      <c r="AR2739" s="310">
        <f>COUNTA(AJ$2:AJ2739)</f>
        <v>19</v>
      </c>
      <c r="AS2739" s="312"/>
      <c r="AT2739" s="312"/>
      <c r="AU2739" s="312"/>
      <c r="AV2739" s="312"/>
      <c r="AW2739" s="312"/>
      <c r="AZ2739">
        <v>0</v>
      </c>
      <c r="BA2739">
        <v>0</v>
      </c>
    </row>
    <row r="2740" spans="1:53" x14ac:dyDescent="0.25">
      <c r="A2740">
        <v>152</v>
      </c>
      <c r="B2740" t="s">
        <v>65</v>
      </c>
      <c r="C2740" t="s">
        <v>663</v>
      </c>
      <c r="D2740"/>
      <c r="E2740">
        <v>2</v>
      </c>
      <c r="F2740">
        <v>1</v>
      </c>
      <c r="G2740">
        <v>3</v>
      </c>
      <c r="H2740">
        <v>5</v>
      </c>
      <c r="I2740">
        <v>0</v>
      </c>
      <c r="J2740">
        <v>2</v>
      </c>
      <c r="K2740">
        <v>0</v>
      </c>
      <c r="L2740">
        <v>0</v>
      </c>
      <c r="M2740"/>
      <c r="O2740" s="101">
        <f>IF(ISBLANK(C2740),O2739,IF(COUNTIF(C$2:C2740,C2740)&gt;1,O2739,1+MAX(O2739,0)))</f>
        <v>66</v>
      </c>
      <c r="P2740" s="45">
        <f t="shared" si="946"/>
        <v>40</v>
      </c>
      <c r="Q2740" s="33" t="str">
        <f t="shared" si="947"/>
        <v/>
      </c>
      <c r="R2740" s="33">
        <f t="shared" si="948"/>
        <v>5</v>
      </c>
      <c r="S2740" s="33" t="str">
        <f t="shared" si="949"/>
        <v>152_5</v>
      </c>
      <c r="T2740" s="35" t="str">
        <f t="shared" si="950"/>
        <v>152AM</v>
      </c>
      <c r="U2740" s="35" t="str">
        <f t="shared" si="951"/>
        <v>152AMEW</v>
      </c>
      <c r="V2740" s="35" t="str">
        <f t="shared" si="945"/>
        <v>2N</v>
      </c>
      <c r="W2740" s="35" t="str">
        <f t="shared" si="938"/>
        <v>152AM2N213</v>
      </c>
      <c r="X2740" s="388">
        <f t="shared" si="939"/>
        <v>0</v>
      </c>
      <c r="Y2740" s="388">
        <f t="shared" si="940"/>
        <v>0</v>
      </c>
      <c r="Z2740" s="280" t="str">
        <f t="shared" si="931"/>
        <v/>
      </c>
      <c r="AA2740" s="280" t="str">
        <f t="shared" si="932"/>
        <v/>
      </c>
      <c r="AB2740" s="389" t="str">
        <f t="shared" si="941"/>
        <v/>
      </c>
      <c r="AC2740" s="389" t="str">
        <f t="shared" si="942"/>
        <v/>
      </c>
      <c r="AD2740" s="390">
        <f t="shared" si="933"/>
        <v>1</v>
      </c>
      <c r="AE2740" s="282">
        <f t="shared" si="934"/>
        <v>0</v>
      </c>
      <c r="AF2740" s="359">
        <f t="shared" si="935"/>
        <v>0</v>
      </c>
      <c r="AG2740" s="280">
        <f t="shared" si="936"/>
        <v>4</v>
      </c>
      <c r="AH2740" s="280">
        <f t="shared" si="952"/>
        <v>1</v>
      </c>
      <c r="AI2740" s="280">
        <f>IF(ISBLANK(T2740),AI2739,IF(COUNTIF(T$2:T2740,T2740)&gt;1,AI2739,1+MAX(AI2739,0)))</f>
        <v>75</v>
      </c>
      <c r="AL2740" s="391" t="str">
        <f t="shared" si="943"/>
        <v/>
      </c>
      <c r="AM2740" s="391" t="str">
        <f t="shared" si="944"/>
        <v/>
      </c>
      <c r="AO2740" s="310" t="str">
        <f t="shared" si="937"/>
        <v/>
      </c>
      <c r="AP2740" s="310">
        <f>SUM(AO$1:AO2740)</f>
        <v>0</v>
      </c>
      <c r="AQ2740" s="310">
        <f>SUM(AK$2:AK2740)</f>
        <v>19</v>
      </c>
      <c r="AR2740" s="310">
        <f>COUNTA(AJ$2:AJ2740)</f>
        <v>19</v>
      </c>
      <c r="AS2740" s="312"/>
      <c r="AT2740" s="312"/>
      <c r="AU2740" s="312"/>
      <c r="AV2740" s="312"/>
      <c r="AW2740" s="312"/>
      <c r="AZ2740">
        <v>0</v>
      </c>
      <c r="BA2740">
        <v>0</v>
      </c>
    </row>
    <row r="2741" spans="1:53" x14ac:dyDescent="0.25">
      <c r="A2741">
        <v>152</v>
      </c>
      <c r="B2741" t="s">
        <v>65</v>
      </c>
      <c r="C2741" t="s">
        <v>663</v>
      </c>
      <c r="D2741"/>
      <c r="E2741">
        <v>2</v>
      </c>
      <c r="F2741">
        <v>1</v>
      </c>
      <c r="G2741">
        <v>4</v>
      </c>
      <c r="H2741">
        <v>6</v>
      </c>
      <c r="I2741">
        <v>1</v>
      </c>
      <c r="J2741">
        <v>3</v>
      </c>
      <c r="K2741">
        <v>0</v>
      </c>
      <c r="L2741">
        <v>0</v>
      </c>
      <c r="M2741"/>
      <c r="O2741" s="101">
        <f>IF(ISBLANK(C2741),O2740,IF(COUNTIF(C$2:C2741,C2741)&gt;1,O2740,1+MAX(O2740,0)))</f>
        <v>66</v>
      </c>
      <c r="P2741" s="45">
        <f t="shared" si="946"/>
        <v>40</v>
      </c>
      <c r="Q2741" s="33" t="str">
        <f t="shared" si="947"/>
        <v/>
      </c>
      <c r="R2741" s="33">
        <f t="shared" si="948"/>
        <v>5</v>
      </c>
      <c r="S2741" s="33" t="str">
        <f t="shared" si="949"/>
        <v>152_5</v>
      </c>
      <c r="T2741" s="35" t="str">
        <f t="shared" si="950"/>
        <v>152AM</v>
      </c>
      <c r="U2741" s="35" t="str">
        <f t="shared" si="951"/>
        <v>152AMEW</v>
      </c>
      <c r="V2741" s="35" t="str">
        <f t="shared" si="945"/>
        <v>2N</v>
      </c>
      <c r="W2741" s="35" t="str">
        <f t="shared" si="938"/>
        <v>152AM2N214</v>
      </c>
      <c r="X2741" s="388">
        <f t="shared" si="939"/>
        <v>0</v>
      </c>
      <c r="Y2741" s="388">
        <f t="shared" si="940"/>
        <v>0</v>
      </c>
      <c r="Z2741" s="280" t="str">
        <f t="shared" si="931"/>
        <v/>
      </c>
      <c r="AA2741" s="280" t="str">
        <f t="shared" si="932"/>
        <v/>
      </c>
      <c r="AB2741" s="389" t="str">
        <f t="shared" si="941"/>
        <v/>
      </c>
      <c r="AC2741" s="389" t="str">
        <f t="shared" si="942"/>
        <v/>
      </c>
      <c r="AD2741" s="390">
        <f t="shared" si="933"/>
        <v>1</v>
      </c>
      <c r="AE2741" s="282">
        <f t="shared" si="934"/>
        <v>0</v>
      </c>
      <c r="AF2741" s="359">
        <f t="shared" si="935"/>
        <v>0</v>
      </c>
      <c r="AG2741" s="280">
        <f t="shared" si="936"/>
        <v>4</v>
      </c>
      <c r="AH2741" s="280">
        <f t="shared" si="952"/>
        <v>1</v>
      </c>
      <c r="AI2741" s="280">
        <f>IF(ISBLANK(T2741),AI2740,IF(COUNTIF(T$2:T2741,T2741)&gt;1,AI2740,1+MAX(AI2740,0)))</f>
        <v>75</v>
      </c>
      <c r="AL2741" s="391" t="str">
        <f t="shared" si="943"/>
        <v/>
      </c>
      <c r="AM2741" s="391" t="str">
        <f t="shared" si="944"/>
        <v/>
      </c>
      <c r="AO2741" s="310" t="str">
        <f t="shared" si="937"/>
        <v/>
      </c>
      <c r="AP2741" s="310">
        <f>SUM(AO$1:AO2741)</f>
        <v>0</v>
      </c>
      <c r="AQ2741" s="310">
        <f>SUM(AK$2:AK2741)</f>
        <v>19</v>
      </c>
      <c r="AR2741" s="310">
        <f>COUNTA(AJ$2:AJ2741)</f>
        <v>19</v>
      </c>
      <c r="AS2741" s="312"/>
      <c r="AT2741" s="312"/>
      <c r="AU2741" s="312"/>
      <c r="AV2741" s="312"/>
      <c r="AW2741" s="312"/>
      <c r="AZ2741">
        <v>0</v>
      </c>
      <c r="BA2741">
        <v>0</v>
      </c>
    </row>
    <row r="2742" spans="1:53" x14ac:dyDescent="0.25">
      <c r="A2742">
        <v>152</v>
      </c>
      <c r="B2742" t="s">
        <v>65</v>
      </c>
      <c r="C2742" t="s">
        <v>663</v>
      </c>
      <c r="D2742"/>
      <c r="E2742">
        <v>2</v>
      </c>
      <c r="F2742">
        <v>2</v>
      </c>
      <c r="G2742">
        <v>1</v>
      </c>
      <c r="H2742">
        <v>0</v>
      </c>
      <c r="I2742">
        <v>0</v>
      </c>
      <c r="J2742">
        <v>0</v>
      </c>
      <c r="K2742">
        <v>0</v>
      </c>
      <c r="L2742">
        <v>0</v>
      </c>
      <c r="M2742"/>
      <c r="O2742" s="101">
        <f>IF(ISBLANK(C2742),O2741,IF(COUNTIF(C$2:C2742,C2742)&gt;1,O2741,1+MAX(O2741,0)))</f>
        <v>66</v>
      </c>
      <c r="P2742" s="45">
        <f t="shared" si="946"/>
        <v>40</v>
      </c>
      <c r="Q2742" s="33" t="str">
        <f t="shared" si="947"/>
        <v/>
      </c>
      <c r="R2742" s="33">
        <f t="shared" si="948"/>
        <v>6</v>
      </c>
      <c r="S2742" s="33" t="str">
        <f t="shared" si="949"/>
        <v>152_6</v>
      </c>
      <c r="T2742" s="35" t="str">
        <f t="shared" si="950"/>
        <v>152AM</v>
      </c>
      <c r="U2742" s="35" t="str">
        <f t="shared" si="951"/>
        <v>152AMNS</v>
      </c>
      <c r="V2742" s="35" t="str">
        <f t="shared" si="945"/>
        <v>2N</v>
      </c>
      <c r="W2742" s="35" t="str">
        <f t="shared" si="938"/>
        <v>152AM2N221</v>
      </c>
      <c r="X2742" s="388">
        <f t="shared" si="939"/>
        <v>0</v>
      </c>
      <c r="Y2742" s="388">
        <f t="shared" si="940"/>
        <v>0</v>
      </c>
      <c r="Z2742" s="280" t="str">
        <f t="shared" si="931"/>
        <v/>
      </c>
      <c r="AA2742" s="280" t="str">
        <f t="shared" si="932"/>
        <v/>
      </c>
      <c r="AB2742" s="389" t="str">
        <f t="shared" si="941"/>
        <v/>
      </c>
      <c r="AC2742" s="389" t="str">
        <f t="shared" si="942"/>
        <v/>
      </c>
      <c r="AD2742" s="390">
        <f t="shared" si="933"/>
        <v>1</v>
      </c>
      <c r="AE2742" s="282">
        <f t="shared" si="934"/>
        <v>0</v>
      </c>
      <c r="AF2742" s="359">
        <f t="shared" si="935"/>
        <v>0</v>
      </c>
      <c r="AG2742" s="280">
        <f t="shared" si="936"/>
        <v>4</v>
      </c>
      <c r="AH2742" s="280">
        <f t="shared" si="952"/>
        <v>1</v>
      </c>
      <c r="AI2742" s="280">
        <f>IF(ISBLANK(T2742),AI2741,IF(COUNTIF(T$2:T2742,T2742)&gt;1,AI2741,1+MAX(AI2741,0)))</f>
        <v>75</v>
      </c>
      <c r="AL2742" s="391" t="str">
        <f t="shared" si="943"/>
        <v/>
      </c>
      <c r="AM2742" s="391" t="str">
        <f t="shared" si="944"/>
        <v/>
      </c>
      <c r="AO2742" s="310" t="str">
        <f t="shared" si="937"/>
        <v/>
      </c>
      <c r="AP2742" s="310">
        <f>SUM(AO$1:AO2742)</f>
        <v>0</v>
      </c>
      <c r="AQ2742" s="310">
        <f>SUM(AK$2:AK2742)</f>
        <v>19</v>
      </c>
      <c r="AR2742" s="310">
        <f>COUNTA(AJ$2:AJ2742)</f>
        <v>19</v>
      </c>
      <c r="AS2742" s="312"/>
      <c r="AT2742" s="312"/>
      <c r="AU2742" s="312"/>
      <c r="AV2742" s="312"/>
      <c r="AW2742" s="312"/>
      <c r="AZ2742">
        <v>0</v>
      </c>
      <c r="BA2742">
        <v>0</v>
      </c>
    </row>
    <row r="2743" spans="1:53" x14ac:dyDescent="0.25">
      <c r="A2743">
        <v>152</v>
      </c>
      <c r="B2743" t="s">
        <v>65</v>
      </c>
      <c r="C2743" t="s">
        <v>663</v>
      </c>
      <c r="D2743"/>
      <c r="E2743">
        <v>2</v>
      </c>
      <c r="F2743">
        <v>2</v>
      </c>
      <c r="G2743">
        <v>2</v>
      </c>
      <c r="H2743">
        <v>2</v>
      </c>
      <c r="I2743">
        <v>1</v>
      </c>
      <c r="J2743">
        <v>2</v>
      </c>
      <c r="K2743">
        <v>0</v>
      </c>
      <c r="L2743">
        <v>0</v>
      </c>
      <c r="M2743"/>
      <c r="O2743" s="101">
        <f>IF(ISBLANK(C2743),O2742,IF(COUNTIF(C$2:C2743,C2743)&gt;1,O2742,1+MAX(O2742,0)))</f>
        <v>66</v>
      </c>
      <c r="P2743" s="45">
        <f t="shared" si="946"/>
        <v>40</v>
      </c>
      <c r="Q2743" s="33" t="str">
        <f t="shared" si="947"/>
        <v/>
      </c>
      <c r="R2743" s="33">
        <f t="shared" si="948"/>
        <v>6</v>
      </c>
      <c r="S2743" s="33" t="str">
        <f t="shared" si="949"/>
        <v>152_6</v>
      </c>
      <c r="T2743" s="35" t="str">
        <f t="shared" si="950"/>
        <v>152AM</v>
      </c>
      <c r="U2743" s="35" t="str">
        <f t="shared" si="951"/>
        <v>152AMNS</v>
      </c>
      <c r="V2743" s="35" t="str">
        <f t="shared" si="945"/>
        <v>2N</v>
      </c>
      <c r="W2743" s="35" t="str">
        <f t="shared" si="938"/>
        <v>152AM2N222</v>
      </c>
      <c r="X2743" s="388">
        <f t="shared" si="939"/>
        <v>0</v>
      </c>
      <c r="Y2743" s="388">
        <f t="shared" si="940"/>
        <v>0</v>
      </c>
      <c r="Z2743" s="280" t="str">
        <f t="shared" si="931"/>
        <v/>
      </c>
      <c r="AA2743" s="280" t="str">
        <f t="shared" si="932"/>
        <v/>
      </c>
      <c r="AB2743" s="389" t="str">
        <f t="shared" si="941"/>
        <v/>
      </c>
      <c r="AC2743" s="389" t="str">
        <f t="shared" si="942"/>
        <v/>
      </c>
      <c r="AD2743" s="390">
        <f t="shared" si="933"/>
        <v>1</v>
      </c>
      <c r="AE2743" s="282">
        <f t="shared" si="934"/>
        <v>0</v>
      </c>
      <c r="AF2743" s="359">
        <f t="shared" si="935"/>
        <v>0</v>
      </c>
      <c r="AG2743" s="280">
        <f t="shared" si="936"/>
        <v>4</v>
      </c>
      <c r="AH2743" s="280">
        <f t="shared" si="952"/>
        <v>1</v>
      </c>
      <c r="AI2743" s="280">
        <f>IF(ISBLANK(T2743),AI2742,IF(COUNTIF(T$2:T2743,T2743)&gt;1,AI2742,1+MAX(AI2742,0)))</f>
        <v>75</v>
      </c>
      <c r="AL2743" s="391" t="str">
        <f t="shared" si="943"/>
        <v/>
      </c>
      <c r="AM2743" s="391" t="str">
        <f t="shared" si="944"/>
        <v/>
      </c>
      <c r="AO2743" s="310" t="str">
        <f t="shared" si="937"/>
        <v/>
      </c>
      <c r="AP2743" s="310">
        <f>SUM(AO$1:AO2743)</f>
        <v>0</v>
      </c>
      <c r="AQ2743" s="310">
        <f>SUM(AK$2:AK2743)</f>
        <v>19</v>
      </c>
      <c r="AR2743" s="310">
        <f>COUNTA(AJ$2:AJ2743)</f>
        <v>19</v>
      </c>
      <c r="AS2743" s="312"/>
      <c r="AT2743" s="312"/>
      <c r="AU2743" s="312"/>
      <c r="AV2743" s="312"/>
      <c r="AW2743" s="312"/>
      <c r="AZ2743">
        <v>0</v>
      </c>
      <c r="BA2743">
        <v>0</v>
      </c>
    </row>
    <row r="2744" spans="1:53" x14ac:dyDescent="0.25">
      <c r="A2744">
        <v>152</v>
      </c>
      <c r="B2744" t="s">
        <v>65</v>
      </c>
      <c r="C2744" t="s">
        <v>663</v>
      </c>
      <c r="D2744"/>
      <c r="E2744">
        <v>2</v>
      </c>
      <c r="F2744">
        <v>2</v>
      </c>
      <c r="G2744">
        <v>3</v>
      </c>
      <c r="H2744">
        <v>2</v>
      </c>
      <c r="I2744">
        <v>1</v>
      </c>
      <c r="J2744">
        <v>1</v>
      </c>
      <c r="K2744">
        <v>0</v>
      </c>
      <c r="L2744">
        <v>0</v>
      </c>
      <c r="M2744"/>
      <c r="O2744" s="101">
        <f>IF(ISBLANK(C2744),O2743,IF(COUNTIF(C$2:C2744,C2744)&gt;1,O2743,1+MAX(O2743,0)))</f>
        <v>66</v>
      </c>
      <c r="P2744" s="45">
        <f t="shared" si="946"/>
        <v>40</v>
      </c>
      <c r="Q2744" s="33" t="str">
        <f t="shared" si="947"/>
        <v/>
      </c>
      <c r="R2744" s="33">
        <f t="shared" si="948"/>
        <v>6</v>
      </c>
      <c r="S2744" s="33" t="str">
        <f t="shared" si="949"/>
        <v>152_6</v>
      </c>
      <c r="T2744" s="35" t="str">
        <f t="shared" si="950"/>
        <v>152AM</v>
      </c>
      <c r="U2744" s="35" t="str">
        <f t="shared" si="951"/>
        <v>152AMEW</v>
      </c>
      <c r="V2744" s="35" t="str">
        <f t="shared" si="945"/>
        <v>2N</v>
      </c>
      <c r="W2744" s="35" t="str">
        <f t="shared" si="938"/>
        <v>152AM2N223</v>
      </c>
      <c r="X2744" s="388">
        <f t="shared" si="939"/>
        <v>0</v>
      </c>
      <c r="Y2744" s="388">
        <f t="shared" si="940"/>
        <v>0</v>
      </c>
      <c r="Z2744" s="280" t="str">
        <f t="shared" si="931"/>
        <v/>
      </c>
      <c r="AA2744" s="280" t="str">
        <f t="shared" si="932"/>
        <v/>
      </c>
      <c r="AB2744" s="389" t="str">
        <f t="shared" si="941"/>
        <v/>
      </c>
      <c r="AC2744" s="389" t="str">
        <f t="shared" si="942"/>
        <v/>
      </c>
      <c r="AD2744" s="390">
        <f t="shared" si="933"/>
        <v>1</v>
      </c>
      <c r="AE2744" s="282">
        <f t="shared" si="934"/>
        <v>0</v>
      </c>
      <c r="AF2744" s="359">
        <f t="shared" si="935"/>
        <v>0</v>
      </c>
      <c r="AG2744" s="280">
        <f t="shared" si="936"/>
        <v>4</v>
      </c>
      <c r="AH2744" s="280">
        <f t="shared" si="952"/>
        <v>1</v>
      </c>
      <c r="AI2744" s="280">
        <f>IF(ISBLANK(T2744),AI2743,IF(COUNTIF(T$2:T2744,T2744)&gt;1,AI2743,1+MAX(AI2743,0)))</f>
        <v>75</v>
      </c>
      <c r="AL2744" s="391" t="str">
        <f t="shared" si="943"/>
        <v/>
      </c>
      <c r="AM2744" s="391" t="str">
        <f t="shared" si="944"/>
        <v/>
      </c>
      <c r="AO2744" s="310" t="str">
        <f t="shared" si="937"/>
        <v/>
      </c>
      <c r="AP2744" s="310">
        <f>SUM(AO$1:AO2744)</f>
        <v>0</v>
      </c>
      <c r="AQ2744" s="310">
        <f>SUM(AK$2:AK2744)</f>
        <v>19</v>
      </c>
      <c r="AR2744" s="310">
        <f>COUNTA(AJ$2:AJ2744)</f>
        <v>19</v>
      </c>
      <c r="AS2744" s="312"/>
      <c r="AT2744" s="312"/>
      <c r="AU2744" s="312"/>
      <c r="AV2744" s="312"/>
      <c r="AW2744" s="312"/>
      <c r="AZ2744">
        <v>0</v>
      </c>
      <c r="BA2744">
        <v>0</v>
      </c>
    </row>
    <row r="2745" spans="1:53" x14ac:dyDescent="0.25">
      <c r="A2745">
        <v>152</v>
      </c>
      <c r="B2745" t="s">
        <v>65</v>
      </c>
      <c r="C2745" t="s">
        <v>663</v>
      </c>
      <c r="D2745"/>
      <c r="E2745">
        <v>2</v>
      </c>
      <c r="F2745">
        <v>2</v>
      </c>
      <c r="G2745">
        <v>4</v>
      </c>
      <c r="H2745">
        <v>3</v>
      </c>
      <c r="I2745">
        <v>1</v>
      </c>
      <c r="J2745">
        <v>3</v>
      </c>
      <c r="K2745">
        <v>0</v>
      </c>
      <c r="L2745">
        <v>0</v>
      </c>
      <c r="M2745"/>
      <c r="O2745" s="101">
        <f>IF(ISBLANK(C2745),O2744,IF(COUNTIF(C$2:C2745,C2745)&gt;1,O2744,1+MAX(O2744,0)))</f>
        <v>66</v>
      </c>
      <c r="P2745" s="45">
        <f t="shared" si="946"/>
        <v>40</v>
      </c>
      <c r="Q2745" s="33" t="str">
        <f t="shared" si="947"/>
        <v/>
      </c>
      <c r="R2745" s="33">
        <f t="shared" si="948"/>
        <v>6</v>
      </c>
      <c r="S2745" s="33" t="str">
        <f t="shared" si="949"/>
        <v>152_6</v>
      </c>
      <c r="T2745" s="35" t="str">
        <f t="shared" si="950"/>
        <v>152AM</v>
      </c>
      <c r="U2745" s="35" t="str">
        <f t="shared" si="951"/>
        <v>152AMEW</v>
      </c>
      <c r="V2745" s="35" t="str">
        <f t="shared" si="945"/>
        <v>2N</v>
      </c>
      <c r="W2745" s="35" t="str">
        <f t="shared" si="938"/>
        <v>152AM2N224</v>
      </c>
      <c r="X2745" s="388">
        <f t="shared" si="939"/>
        <v>0</v>
      </c>
      <c r="Y2745" s="388">
        <f t="shared" si="940"/>
        <v>0</v>
      </c>
      <c r="Z2745" s="280" t="str">
        <f t="shared" si="931"/>
        <v/>
      </c>
      <c r="AA2745" s="280" t="str">
        <f t="shared" si="932"/>
        <v/>
      </c>
      <c r="AB2745" s="389" t="str">
        <f t="shared" si="941"/>
        <v/>
      </c>
      <c r="AC2745" s="389" t="str">
        <f t="shared" si="942"/>
        <v/>
      </c>
      <c r="AD2745" s="390">
        <f t="shared" si="933"/>
        <v>1</v>
      </c>
      <c r="AE2745" s="282">
        <f t="shared" si="934"/>
        <v>0</v>
      </c>
      <c r="AF2745" s="359">
        <f t="shared" si="935"/>
        <v>0</v>
      </c>
      <c r="AG2745" s="280">
        <f t="shared" si="936"/>
        <v>4</v>
      </c>
      <c r="AH2745" s="280">
        <f t="shared" si="952"/>
        <v>1</v>
      </c>
      <c r="AI2745" s="280">
        <f>IF(ISBLANK(T2745),AI2744,IF(COUNTIF(T$2:T2745,T2745)&gt;1,AI2744,1+MAX(AI2744,0)))</f>
        <v>75</v>
      </c>
      <c r="AL2745" s="391" t="str">
        <f t="shared" si="943"/>
        <v/>
      </c>
      <c r="AM2745" s="391" t="str">
        <f t="shared" si="944"/>
        <v/>
      </c>
      <c r="AO2745" s="310" t="str">
        <f t="shared" si="937"/>
        <v/>
      </c>
      <c r="AP2745" s="310">
        <f>SUM(AO$1:AO2745)</f>
        <v>0</v>
      </c>
      <c r="AQ2745" s="310">
        <f>SUM(AK$2:AK2745)</f>
        <v>19</v>
      </c>
      <c r="AR2745" s="310">
        <f>COUNTA(AJ$2:AJ2745)</f>
        <v>19</v>
      </c>
      <c r="AS2745" s="312"/>
      <c r="AT2745" s="312"/>
      <c r="AU2745" s="312"/>
      <c r="AV2745" s="312"/>
      <c r="AW2745" s="312"/>
      <c r="AZ2745">
        <v>0</v>
      </c>
      <c r="BA2745">
        <v>0</v>
      </c>
    </row>
    <row r="2746" spans="1:53" x14ac:dyDescent="0.25">
      <c r="A2746">
        <v>152</v>
      </c>
      <c r="B2746" t="s">
        <v>65</v>
      </c>
      <c r="C2746" t="s">
        <v>663</v>
      </c>
      <c r="D2746"/>
      <c r="E2746">
        <v>2</v>
      </c>
      <c r="F2746">
        <v>3</v>
      </c>
      <c r="G2746">
        <v>1</v>
      </c>
      <c r="H2746">
        <v>0</v>
      </c>
      <c r="I2746">
        <v>0</v>
      </c>
      <c r="J2746">
        <v>0</v>
      </c>
      <c r="K2746">
        <v>0</v>
      </c>
      <c r="L2746">
        <v>0</v>
      </c>
      <c r="M2746"/>
      <c r="O2746" s="101">
        <f>IF(ISBLANK(C2746),O2745,IF(COUNTIF(C$2:C2746,C2746)&gt;1,O2745,1+MAX(O2745,0)))</f>
        <v>66</v>
      </c>
      <c r="P2746" s="45">
        <f t="shared" si="946"/>
        <v>40</v>
      </c>
      <c r="Q2746" s="33" t="str">
        <f t="shared" si="947"/>
        <v/>
      </c>
      <c r="R2746" s="33">
        <f t="shared" si="948"/>
        <v>7</v>
      </c>
      <c r="S2746" s="33" t="str">
        <f t="shared" si="949"/>
        <v>152_7</v>
      </c>
      <c r="T2746" s="35" t="str">
        <f t="shared" si="950"/>
        <v>152AM</v>
      </c>
      <c r="U2746" s="35" t="str">
        <f t="shared" si="951"/>
        <v>152AMNS</v>
      </c>
      <c r="V2746" s="35" t="str">
        <f t="shared" si="945"/>
        <v>2N</v>
      </c>
      <c r="W2746" s="35" t="str">
        <f t="shared" si="938"/>
        <v>152AM2N231</v>
      </c>
      <c r="X2746" s="388">
        <f t="shared" si="939"/>
        <v>0</v>
      </c>
      <c r="Y2746" s="388">
        <f t="shared" si="940"/>
        <v>0</v>
      </c>
      <c r="Z2746" s="280" t="str">
        <f t="shared" si="931"/>
        <v/>
      </c>
      <c r="AA2746" s="280" t="str">
        <f t="shared" si="932"/>
        <v/>
      </c>
      <c r="AB2746" s="389" t="str">
        <f t="shared" si="941"/>
        <v/>
      </c>
      <c r="AC2746" s="389" t="str">
        <f t="shared" si="942"/>
        <v/>
      </c>
      <c r="AD2746" s="390">
        <f t="shared" si="933"/>
        <v>1</v>
      </c>
      <c r="AE2746" s="282">
        <f t="shared" si="934"/>
        <v>0</v>
      </c>
      <c r="AF2746" s="359">
        <f t="shared" si="935"/>
        <v>0</v>
      </c>
      <c r="AG2746" s="280">
        <f t="shared" si="936"/>
        <v>4</v>
      </c>
      <c r="AH2746" s="280">
        <f t="shared" si="952"/>
        <v>1</v>
      </c>
      <c r="AI2746" s="280">
        <f>IF(ISBLANK(T2746),AI2745,IF(COUNTIF(T$2:T2746,T2746)&gt;1,AI2745,1+MAX(AI2745,0)))</f>
        <v>75</v>
      </c>
      <c r="AL2746" s="391" t="str">
        <f t="shared" si="943"/>
        <v/>
      </c>
      <c r="AM2746" s="391" t="str">
        <f t="shared" si="944"/>
        <v/>
      </c>
      <c r="AO2746" s="310" t="str">
        <f t="shared" si="937"/>
        <v/>
      </c>
      <c r="AP2746" s="310">
        <f>SUM(AO$1:AO2746)</f>
        <v>0</v>
      </c>
      <c r="AQ2746" s="310">
        <f>SUM(AK$2:AK2746)</f>
        <v>19</v>
      </c>
      <c r="AR2746" s="310">
        <f>COUNTA(AJ$2:AJ2746)</f>
        <v>19</v>
      </c>
      <c r="AS2746" s="312"/>
      <c r="AT2746" s="312"/>
      <c r="AU2746" s="312"/>
      <c r="AV2746" s="312"/>
      <c r="AW2746" s="312"/>
      <c r="AZ2746">
        <v>0</v>
      </c>
      <c r="BA2746">
        <v>0</v>
      </c>
    </row>
    <row r="2747" spans="1:53" x14ac:dyDescent="0.25">
      <c r="A2747">
        <v>152</v>
      </c>
      <c r="B2747" t="s">
        <v>65</v>
      </c>
      <c r="C2747" t="s">
        <v>663</v>
      </c>
      <c r="D2747"/>
      <c r="E2747">
        <v>2</v>
      </c>
      <c r="F2747">
        <v>3</v>
      </c>
      <c r="G2747">
        <v>2</v>
      </c>
      <c r="H2747">
        <v>1</v>
      </c>
      <c r="I2747">
        <v>0</v>
      </c>
      <c r="J2747">
        <v>0</v>
      </c>
      <c r="K2747">
        <v>0</v>
      </c>
      <c r="L2747">
        <v>0</v>
      </c>
      <c r="M2747"/>
      <c r="O2747" s="101">
        <f>IF(ISBLANK(C2747),O2746,IF(COUNTIF(C$2:C2747,C2747)&gt;1,O2746,1+MAX(O2746,0)))</f>
        <v>66</v>
      </c>
      <c r="P2747" s="45">
        <f t="shared" si="946"/>
        <v>40</v>
      </c>
      <c r="Q2747" s="33" t="str">
        <f t="shared" si="947"/>
        <v/>
      </c>
      <c r="R2747" s="33">
        <f t="shared" si="948"/>
        <v>7</v>
      </c>
      <c r="S2747" s="33" t="str">
        <f t="shared" si="949"/>
        <v>152_7</v>
      </c>
      <c r="T2747" s="35" t="str">
        <f t="shared" si="950"/>
        <v>152AM</v>
      </c>
      <c r="U2747" s="35" t="str">
        <f t="shared" si="951"/>
        <v>152AMNS</v>
      </c>
      <c r="V2747" s="35" t="str">
        <f t="shared" si="945"/>
        <v>2N</v>
      </c>
      <c r="W2747" s="35" t="str">
        <f t="shared" si="938"/>
        <v>152AM2N232</v>
      </c>
      <c r="X2747" s="388">
        <f t="shared" si="939"/>
        <v>0</v>
      </c>
      <c r="Y2747" s="388">
        <f t="shared" si="940"/>
        <v>0</v>
      </c>
      <c r="Z2747" s="280" t="str">
        <f t="shared" si="931"/>
        <v/>
      </c>
      <c r="AA2747" s="280" t="str">
        <f t="shared" si="932"/>
        <v/>
      </c>
      <c r="AB2747" s="389" t="str">
        <f t="shared" si="941"/>
        <v/>
      </c>
      <c r="AC2747" s="389" t="str">
        <f t="shared" si="942"/>
        <v/>
      </c>
      <c r="AD2747" s="390">
        <f t="shared" si="933"/>
        <v>1</v>
      </c>
      <c r="AE2747" s="282">
        <f t="shared" si="934"/>
        <v>0</v>
      </c>
      <c r="AF2747" s="359">
        <f t="shared" si="935"/>
        <v>0</v>
      </c>
      <c r="AG2747" s="280">
        <f t="shared" si="936"/>
        <v>4</v>
      </c>
      <c r="AH2747" s="280">
        <f t="shared" si="952"/>
        <v>1</v>
      </c>
      <c r="AI2747" s="280">
        <f>IF(ISBLANK(T2747),AI2746,IF(COUNTIF(T$2:T2747,T2747)&gt;1,AI2746,1+MAX(AI2746,0)))</f>
        <v>75</v>
      </c>
      <c r="AL2747" s="391" t="str">
        <f t="shared" si="943"/>
        <v/>
      </c>
      <c r="AM2747" s="391" t="str">
        <f t="shared" si="944"/>
        <v/>
      </c>
      <c r="AO2747" s="310" t="str">
        <f t="shared" si="937"/>
        <v/>
      </c>
      <c r="AP2747" s="310">
        <f>SUM(AO$1:AO2747)</f>
        <v>0</v>
      </c>
      <c r="AQ2747" s="310">
        <f>SUM(AK$2:AK2747)</f>
        <v>19</v>
      </c>
      <c r="AR2747" s="310">
        <f>COUNTA(AJ$2:AJ2747)</f>
        <v>19</v>
      </c>
      <c r="AS2747" s="312"/>
      <c r="AT2747" s="312"/>
      <c r="AU2747" s="312"/>
      <c r="AV2747" s="312"/>
      <c r="AW2747" s="312"/>
      <c r="AZ2747">
        <v>0</v>
      </c>
      <c r="BA2747">
        <v>0</v>
      </c>
    </row>
    <row r="2748" spans="1:53" x14ac:dyDescent="0.25">
      <c r="A2748">
        <v>152</v>
      </c>
      <c r="B2748" t="s">
        <v>65</v>
      </c>
      <c r="C2748" t="s">
        <v>663</v>
      </c>
      <c r="D2748"/>
      <c r="E2748">
        <v>2</v>
      </c>
      <c r="F2748">
        <v>3</v>
      </c>
      <c r="G2748">
        <v>3</v>
      </c>
      <c r="H2748">
        <v>3</v>
      </c>
      <c r="I2748">
        <v>0</v>
      </c>
      <c r="J2748">
        <v>1</v>
      </c>
      <c r="K2748">
        <v>0</v>
      </c>
      <c r="L2748">
        <v>0</v>
      </c>
      <c r="M2748"/>
      <c r="O2748" s="101">
        <f>IF(ISBLANK(C2748),O2747,IF(COUNTIF(C$2:C2748,C2748)&gt;1,O2747,1+MAX(O2747,0)))</f>
        <v>66</v>
      </c>
      <c r="P2748" s="45">
        <f t="shared" si="946"/>
        <v>40</v>
      </c>
      <c r="Q2748" s="33" t="str">
        <f t="shared" si="947"/>
        <v/>
      </c>
      <c r="R2748" s="33">
        <f t="shared" si="948"/>
        <v>7</v>
      </c>
      <c r="S2748" s="33" t="str">
        <f t="shared" si="949"/>
        <v>152_7</v>
      </c>
      <c r="T2748" s="35" t="str">
        <f t="shared" si="950"/>
        <v>152AM</v>
      </c>
      <c r="U2748" s="35" t="str">
        <f t="shared" si="951"/>
        <v>152AMEW</v>
      </c>
      <c r="V2748" s="35" t="str">
        <f t="shared" si="945"/>
        <v>2N</v>
      </c>
      <c r="W2748" s="35" t="str">
        <f t="shared" si="938"/>
        <v>152AM2N233</v>
      </c>
      <c r="X2748" s="388">
        <f t="shared" si="939"/>
        <v>0</v>
      </c>
      <c r="Y2748" s="388">
        <f t="shared" si="940"/>
        <v>0</v>
      </c>
      <c r="Z2748" s="280" t="str">
        <f t="shared" si="931"/>
        <v/>
      </c>
      <c r="AA2748" s="280" t="str">
        <f t="shared" si="932"/>
        <v/>
      </c>
      <c r="AB2748" s="389" t="str">
        <f t="shared" si="941"/>
        <v/>
      </c>
      <c r="AC2748" s="389" t="str">
        <f t="shared" si="942"/>
        <v/>
      </c>
      <c r="AD2748" s="390">
        <f t="shared" si="933"/>
        <v>1</v>
      </c>
      <c r="AE2748" s="282">
        <f t="shared" si="934"/>
        <v>0</v>
      </c>
      <c r="AF2748" s="359">
        <f t="shared" si="935"/>
        <v>0</v>
      </c>
      <c r="AG2748" s="280">
        <f t="shared" si="936"/>
        <v>4</v>
      </c>
      <c r="AH2748" s="280">
        <f t="shared" si="952"/>
        <v>1</v>
      </c>
      <c r="AI2748" s="280">
        <f>IF(ISBLANK(T2748),AI2747,IF(COUNTIF(T$2:T2748,T2748)&gt;1,AI2747,1+MAX(AI2747,0)))</f>
        <v>75</v>
      </c>
      <c r="AL2748" s="391" t="str">
        <f t="shared" si="943"/>
        <v/>
      </c>
      <c r="AM2748" s="391" t="str">
        <f t="shared" si="944"/>
        <v/>
      </c>
      <c r="AO2748" s="310" t="str">
        <f t="shared" si="937"/>
        <v/>
      </c>
      <c r="AP2748" s="310">
        <f>SUM(AO$1:AO2748)</f>
        <v>0</v>
      </c>
      <c r="AQ2748" s="310">
        <f>SUM(AK$2:AK2748)</f>
        <v>19</v>
      </c>
      <c r="AR2748" s="310">
        <f>COUNTA(AJ$2:AJ2748)</f>
        <v>19</v>
      </c>
      <c r="AS2748" s="312"/>
      <c r="AT2748" s="312"/>
      <c r="AU2748" s="312"/>
      <c r="AV2748" s="312"/>
      <c r="AW2748" s="312"/>
      <c r="AZ2748">
        <v>0</v>
      </c>
      <c r="BA2748">
        <v>0</v>
      </c>
    </row>
    <row r="2749" spans="1:53" x14ac:dyDescent="0.25">
      <c r="A2749">
        <v>152</v>
      </c>
      <c r="B2749" t="s">
        <v>65</v>
      </c>
      <c r="C2749" t="s">
        <v>663</v>
      </c>
      <c r="D2749"/>
      <c r="E2749">
        <v>2</v>
      </c>
      <c r="F2749">
        <v>3</v>
      </c>
      <c r="G2749">
        <v>4</v>
      </c>
      <c r="H2749">
        <v>5</v>
      </c>
      <c r="I2749">
        <v>1</v>
      </c>
      <c r="J2749">
        <v>4</v>
      </c>
      <c r="K2749">
        <v>0</v>
      </c>
      <c r="L2749">
        <v>0</v>
      </c>
      <c r="M2749"/>
      <c r="O2749" s="101">
        <f>IF(ISBLANK(C2749),O2748,IF(COUNTIF(C$2:C2749,C2749)&gt;1,O2748,1+MAX(O2748,0)))</f>
        <v>66</v>
      </c>
      <c r="P2749" s="45">
        <f t="shared" si="946"/>
        <v>40</v>
      </c>
      <c r="Q2749" s="33" t="str">
        <f t="shared" si="947"/>
        <v/>
      </c>
      <c r="R2749" s="33">
        <f t="shared" si="948"/>
        <v>7</v>
      </c>
      <c r="S2749" s="33" t="str">
        <f t="shared" si="949"/>
        <v>152_7</v>
      </c>
      <c r="T2749" s="35" t="str">
        <f t="shared" si="950"/>
        <v>152AM</v>
      </c>
      <c r="U2749" s="35" t="str">
        <f t="shared" si="951"/>
        <v>152AMEW</v>
      </c>
      <c r="V2749" s="35" t="str">
        <f t="shared" si="945"/>
        <v>2N</v>
      </c>
      <c r="W2749" s="35" t="str">
        <f t="shared" si="938"/>
        <v>152AM2N234</v>
      </c>
      <c r="X2749" s="388">
        <f t="shared" si="939"/>
        <v>0</v>
      </c>
      <c r="Y2749" s="388">
        <f t="shared" si="940"/>
        <v>0</v>
      </c>
      <c r="Z2749" s="280" t="str">
        <f t="shared" si="931"/>
        <v/>
      </c>
      <c r="AA2749" s="280" t="str">
        <f t="shared" si="932"/>
        <v/>
      </c>
      <c r="AB2749" s="389" t="str">
        <f t="shared" si="941"/>
        <v/>
      </c>
      <c r="AC2749" s="389" t="str">
        <f t="shared" si="942"/>
        <v/>
      </c>
      <c r="AD2749" s="390">
        <f t="shared" si="933"/>
        <v>1</v>
      </c>
      <c r="AE2749" s="282">
        <f t="shared" si="934"/>
        <v>0</v>
      </c>
      <c r="AF2749" s="359">
        <f t="shared" si="935"/>
        <v>0</v>
      </c>
      <c r="AG2749" s="280">
        <f t="shared" si="936"/>
        <v>4</v>
      </c>
      <c r="AH2749" s="280">
        <f t="shared" si="952"/>
        <v>1</v>
      </c>
      <c r="AI2749" s="280">
        <f>IF(ISBLANK(T2749),AI2748,IF(COUNTIF(T$2:T2749,T2749)&gt;1,AI2748,1+MAX(AI2748,0)))</f>
        <v>75</v>
      </c>
      <c r="AL2749" s="391" t="str">
        <f t="shared" si="943"/>
        <v/>
      </c>
      <c r="AM2749" s="391" t="str">
        <f t="shared" si="944"/>
        <v/>
      </c>
      <c r="AO2749" s="310" t="str">
        <f t="shared" si="937"/>
        <v/>
      </c>
      <c r="AP2749" s="310">
        <f>SUM(AO$1:AO2749)</f>
        <v>0</v>
      </c>
      <c r="AQ2749" s="310">
        <f>SUM(AK$2:AK2749)</f>
        <v>19</v>
      </c>
      <c r="AR2749" s="310">
        <f>COUNTA(AJ$2:AJ2749)</f>
        <v>19</v>
      </c>
      <c r="AS2749" s="312"/>
      <c r="AT2749" s="312"/>
      <c r="AU2749" s="312"/>
      <c r="AV2749" s="312"/>
      <c r="AW2749" s="312"/>
      <c r="AZ2749">
        <v>0</v>
      </c>
      <c r="BA2749">
        <v>0</v>
      </c>
    </row>
    <row r="2750" spans="1:53" x14ac:dyDescent="0.25">
      <c r="A2750">
        <v>152</v>
      </c>
      <c r="B2750" t="s">
        <v>65</v>
      </c>
      <c r="C2750" t="s">
        <v>663</v>
      </c>
      <c r="D2750"/>
      <c r="E2750">
        <v>2</v>
      </c>
      <c r="F2750">
        <v>4</v>
      </c>
      <c r="G2750">
        <v>1</v>
      </c>
      <c r="H2750">
        <v>0</v>
      </c>
      <c r="I2750">
        <v>0</v>
      </c>
      <c r="J2750">
        <v>0</v>
      </c>
      <c r="K2750">
        <v>0</v>
      </c>
      <c r="L2750">
        <v>0</v>
      </c>
      <c r="M2750"/>
      <c r="O2750" s="101">
        <f>IF(ISBLANK(C2750),O2749,IF(COUNTIF(C$2:C2750,C2750)&gt;1,O2749,1+MAX(O2749,0)))</f>
        <v>66</v>
      </c>
      <c r="P2750" s="45">
        <f t="shared" si="946"/>
        <v>40</v>
      </c>
      <c r="Q2750" s="33" t="str">
        <f t="shared" si="947"/>
        <v/>
      </c>
      <c r="R2750" s="33">
        <f t="shared" si="948"/>
        <v>8</v>
      </c>
      <c r="S2750" s="33" t="str">
        <f t="shared" si="949"/>
        <v>152_8</v>
      </c>
      <c r="T2750" s="35" t="str">
        <f t="shared" si="950"/>
        <v>152AM</v>
      </c>
      <c r="U2750" s="35" t="str">
        <f t="shared" si="951"/>
        <v>152AMNS</v>
      </c>
      <c r="V2750" s="35" t="str">
        <f t="shared" si="945"/>
        <v>2N</v>
      </c>
      <c r="W2750" s="35" t="str">
        <f t="shared" si="938"/>
        <v>152AM2N241</v>
      </c>
      <c r="X2750" s="388">
        <f t="shared" si="939"/>
        <v>0</v>
      </c>
      <c r="Y2750" s="388">
        <f t="shared" si="940"/>
        <v>0</v>
      </c>
      <c r="Z2750" s="280" t="str">
        <f t="shared" si="931"/>
        <v/>
      </c>
      <c r="AA2750" s="280" t="str">
        <f t="shared" si="932"/>
        <v/>
      </c>
      <c r="AB2750" s="389" t="str">
        <f t="shared" si="941"/>
        <v/>
      </c>
      <c r="AC2750" s="389" t="str">
        <f t="shared" si="942"/>
        <v/>
      </c>
      <c r="AD2750" s="390">
        <f t="shared" si="933"/>
        <v>1</v>
      </c>
      <c r="AE2750" s="282">
        <f t="shared" si="934"/>
        <v>0</v>
      </c>
      <c r="AF2750" s="359">
        <f t="shared" si="935"/>
        <v>0</v>
      </c>
      <c r="AG2750" s="280">
        <f t="shared" si="936"/>
        <v>4</v>
      </c>
      <c r="AH2750" s="280">
        <f t="shared" si="952"/>
        <v>1</v>
      </c>
      <c r="AI2750" s="280">
        <f>IF(ISBLANK(T2750),AI2749,IF(COUNTIF(T$2:T2750,T2750)&gt;1,AI2749,1+MAX(AI2749,0)))</f>
        <v>75</v>
      </c>
      <c r="AL2750" s="391" t="str">
        <f t="shared" si="943"/>
        <v/>
      </c>
      <c r="AM2750" s="391" t="str">
        <f t="shared" si="944"/>
        <v/>
      </c>
      <c r="AO2750" s="310" t="str">
        <f t="shared" si="937"/>
        <v/>
      </c>
      <c r="AP2750" s="310">
        <f>SUM(AO$1:AO2750)</f>
        <v>0</v>
      </c>
      <c r="AQ2750" s="310">
        <f>SUM(AK$2:AK2750)</f>
        <v>19</v>
      </c>
      <c r="AR2750" s="310">
        <f>COUNTA(AJ$2:AJ2750)</f>
        <v>19</v>
      </c>
      <c r="AS2750" s="312"/>
      <c r="AT2750" s="312"/>
      <c r="AU2750" s="312"/>
      <c r="AV2750" s="312"/>
      <c r="AW2750" s="312"/>
      <c r="AZ2750">
        <v>0</v>
      </c>
      <c r="BA2750">
        <v>0</v>
      </c>
    </row>
    <row r="2751" spans="1:53" x14ac:dyDescent="0.25">
      <c r="A2751">
        <v>152</v>
      </c>
      <c r="B2751" t="s">
        <v>65</v>
      </c>
      <c r="C2751" t="s">
        <v>663</v>
      </c>
      <c r="D2751"/>
      <c r="E2751">
        <v>2</v>
      </c>
      <c r="F2751">
        <v>4</v>
      </c>
      <c r="G2751">
        <v>2</v>
      </c>
      <c r="H2751">
        <v>3</v>
      </c>
      <c r="I2751">
        <v>0</v>
      </c>
      <c r="J2751">
        <v>0</v>
      </c>
      <c r="K2751">
        <v>0</v>
      </c>
      <c r="L2751">
        <v>0</v>
      </c>
      <c r="M2751"/>
      <c r="O2751" s="101">
        <f>IF(ISBLANK(C2751),O2750,IF(COUNTIF(C$2:C2751,C2751)&gt;1,O2750,1+MAX(O2750,0)))</f>
        <v>66</v>
      </c>
      <c r="P2751" s="45">
        <f t="shared" si="946"/>
        <v>40</v>
      </c>
      <c r="Q2751" s="33" t="str">
        <f t="shared" si="947"/>
        <v/>
      </c>
      <c r="R2751" s="33">
        <f t="shared" si="948"/>
        <v>8</v>
      </c>
      <c r="S2751" s="33" t="str">
        <f t="shared" si="949"/>
        <v>152_8</v>
      </c>
      <c r="T2751" s="35" t="str">
        <f t="shared" si="950"/>
        <v>152AM</v>
      </c>
      <c r="U2751" s="35" t="str">
        <f t="shared" si="951"/>
        <v>152AMNS</v>
      </c>
      <c r="V2751" s="35" t="str">
        <f t="shared" si="945"/>
        <v>2N</v>
      </c>
      <c r="W2751" s="35" t="str">
        <f t="shared" si="938"/>
        <v>152AM2N242</v>
      </c>
      <c r="X2751" s="388">
        <f t="shared" si="939"/>
        <v>0</v>
      </c>
      <c r="Y2751" s="388">
        <f t="shared" si="940"/>
        <v>0</v>
      </c>
      <c r="Z2751" s="280" t="str">
        <f t="shared" si="931"/>
        <v/>
      </c>
      <c r="AA2751" s="280" t="str">
        <f t="shared" si="932"/>
        <v/>
      </c>
      <c r="AB2751" s="389" t="str">
        <f t="shared" si="941"/>
        <v/>
      </c>
      <c r="AC2751" s="389" t="str">
        <f t="shared" si="942"/>
        <v/>
      </c>
      <c r="AD2751" s="390">
        <f t="shared" si="933"/>
        <v>1</v>
      </c>
      <c r="AE2751" s="282">
        <f t="shared" si="934"/>
        <v>0</v>
      </c>
      <c r="AF2751" s="359">
        <f t="shared" si="935"/>
        <v>0</v>
      </c>
      <c r="AG2751" s="280">
        <f t="shared" si="936"/>
        <v>4</v>
      </c>
      <c r="AH2751" s="280">
        <f t="shared" si="952"/>
        <v>1</v>
      </c>
      <c r="AI2751" s="280">
        <f>IF(ISBLANK(T2751),AI2750,IF(COUNTIF(T$2:T2751,T2751)&gt;1,AI2750,1+MAX(AI2750,0)))</f>
        <v>75</v>
      </c>
      <c r="AL2751" s="391" t="str">
        <f t="shared" si="943"/>
        <v/>
      </c>
      <c r="AM2751" s="391" t="str">
        <f t="shared" si="944"/>
        <v/>
      </c>
      <c r="AO2751" s="310" t="str">
        <f t="shared" si="937"/>
        <v/>
      </c>
      <c r="AP2751" s="310">
        <f>SUM(AO$1:AO2751)</f>
        <v>0</v>
      </c>
      <c r="AQ2751" s="310">
        <f>SUM(AK$2:AK2751)</f>
        <v>19</v>
      </c>
      <c r="AR2751" s="310">
        <f>COUNTA(AJ$2:AJ2751)</f>
        <v>19</v>
      </c>
      <c r="AS2751" s="312"/>
      <c r="AT2751" s="312"/>
      <c r="AU2751" s="312"/>
      <c r="AV2751" s="312"/>
      <c r="AW2751" s="312"/>
      <c r="AZ2751">
        <v>0</v>
      </c>
      <c r="BA2751">
        <v>0</v>
      </c>
    </row>
    <row r="2752" spans="1:53" x14ac:dyDescent="0.25">
      <c r="A2752">
        <v>152</v>
      </c>
      <c r="B2752" t="s">
        <v>65</v>
      </c>
      <c r="C2752" t="s">
        <v>663</v>
      </c>
      <c r="D2752"/>
      <c r="E2752">
        <v>2</v>
      </c>
      <c r="F2752">
        <v>4</v>
      </c>
      <c r="G2752">
        <v>3</v>
      </c>
      <c r="H2752">
        <v>6</v>
      </c>
      <c r="I2752">
        <v>0</v>
      </c>
      <c r="J2752">
        <v>5</v>
      </c>
      <c r="K2752">
        <v>0</v>
      </c>
      <c r="L2752">
        <v>0</v>
      </c>
      <c r="M2752"/>
      <c r="O2752" s="101">
        <f>IF(ISBLANK(C2752),O2751,IF(COUNTIF(C$2:C2752,C2752)&gt;1,O2751,1+MAX(O2751,0)))</f>
        <v>66</v>
      </c>
      <c r="P2752" s="45">
        <f t="shared" si="946"/>
        <v>40</v>
      </c>
      <c r="Q2752" s="33" t="str">
        <f t="shared" si="947"/>
        <v/>
      </c>
      <c r="R2752" s="33">
        <f t="shared" si="948"/>
        <v>8</v>
      </c>
      <c r="S2752" s="33" t="str">
        <f t="shared" si="949"/>
        <v>152_8</v>
      </c>
      <c r="T2752" s="35" t="str">
        <f t="shared" si="950"/>
        <v>152AM</v>
      </c>
      <c r="U2752" s="35" t="str">
        <f t="shared" si="951"/>
        <v>152AMEW</v>
      </c>
      <c r="V2752" s="35" t="str">
        <f t="shared" si="945"/>
        <v>2N</v>
      </c>
      <c r="W2752" s="35" t="str">
        <f t="shared" si="938"/>
        <v>152AM2N243</v>
      </c>
      <c r="X2752" s="388">
        <f t="shared" si="939"/>
        <v>0</v>
      </c>
      <c r="Y2752" s="388">
        <f t="shared" si="940"/>
        <v>0</v>
      </c>
      <c r="Z2752" s="280" t="str">
        <f t="shared" si="931"/>
        <v/>
      </c>
      <c r="AA2752" s="280" t="str">
        <f t="shared" si="932"/>
        <v/>
      </c>
      <c r="AB2752" s="389" t="str">
        <f t="shared" si="941"/>
        <v/>
      </c>
      <c r="AC2752" s="389" t="str">
        <f t="shared" si="942"/>
        <v/>
      </c>
      <c r="AD2752" s="390">
        <f t="shared" si="933"/>
        <v>1</v>
      </c>
      <c r="AE2752" s="282">
        <f t="shared" si="934"/>
        <v>0</v>
      </c>
      <c r="AF2752" s="359">
        <f t="shared" si="935"/>
        <v>0</v>
      </c>
      <c r="AG2752" s="280">
        <f t="shared" si="936"/>
        <v>4</v>
      </c>
      <c r="AH2752" s="280">
        <f t="shared" si="952"/>
        <v>1</v>
      </c>
      <c r="AI2752" s="280">
        <f>IF(ISBLANK(T2752),AI2751,IF(COUNTIF(T$2:T2752,T2752)&gt;1,AI2751,1+MAX(AI2751,0)))</f>
        <v>75</v>
      </c>
      <c r="AL2752" s="391" t="str">
        <f t="shared" si="943"/>
        <v/>
      </c>
      <c r="AM2752" s="391" t="str">
        <f t="shared" si="944"/>
        <v/>
      </c>
      <c r="AO2752" s="310" t="str">
        <f t="shared" si="937"/>
        <v/>
      </c>
      <c r="AP2752" s="310">
        <f>SUM(AO$1:AO2752)</f>
        <v>0</v>
      </c>
      <c r="AQ2752" s="310">
        <f>SUM(AK$2:AK2752)</f>
        <v>19</v>
      </c>
      <c r="AR2752" s="310">
        <f>COUNTA(AJ$2:AJ2752)</f>
        <v>19</v>
      </c>
      <c r="AS2752" s="312"/>
      <c r="AT2752" s="312"/>
      <c r="AU2752" s="312"/>
      <c r="AV2752" s="312"/>
      <c r="AW2752" s="312"/>
      <c r="AZ2752">
        <v>0</v>
      </c>
      <c r="BA2752">
        <v>0</v>
      </c>
    </row>
    <row r="2753" spans="1:53" x14ac:dyDescent="0.25">
      <c r="A2753">
        <v>152</v>
      </c>
      <c r="B2753" t="s">
        <v>65</v>
      </c>
      <c r="C2753" t="s">
        <v>663</v>
      </c>
      <c r="D2753"/>
      <c r="E2753">
        <v>2</v>
      </c>
      <c r="F2753">
        <v>4</v>
      </c>
      <c r="G2753">
        <v>4</v>
      </c>
      <c r="H2753">
        <v>2</v>
      </c>
      <c r="I2753">
        <v>0</v>
      </c>
      <c r="J2753">
        <v>2</v>
      </c>
      <c r="K2753">
        <v>0</v>
      </c>
      <c r="L2753">
        <v>0</v>
      </c>
      <c r="M2753"/>
      <c r="O2753" s="101">
        <f>IF(ISBLANK(C2753),O2752,IF(COUNTIF(C$2:C2753,C2753)&gt;1,O2752,1+MAX(O2752,0)))</f>
        <v>66</v>
      </c>
      <c r="P2753" s="45">
        <f t="shared" si="946"/>
        <v>40</v>
      </c>
      <c r="Q2753" s="33" t="str">
        <f t="shared" si="947"/>
        <v/>
      </c>
      <c r="R2753" s="33">
        <f t="shared" si="948"/>
        <v>8</v>
      </c>
      <c r="S2753" s="33" t="str">
        <f t="shared" si="949"/>
        <v>152_8</v>
      </c>
      <c r="T2753" s="35" t="str">
        <f t="shared" si="950"/>
        <v>152AM</v>
      </c>
      <c r="U2753" s="35" t="str">
        <f t="shared" si="951"/>
        <v>152AMEW</v>
      </c>
      <c r="V2753" s="35" t="str">
        <f t="shared" si="945"/>
        <v>2N</v>
      </c>
      <c r="W2753" s="35" t="str">
        <f t="shared" si="938"/>
        <v>152AM2N244</v>
      </c>
      <c r="X2753" s="388">
        <f t="shared" si="939"/>
        <v>0</v>
      </c>
      <c r="Y2753" s="388">
        <f t="shared" si="940"/>
        <v>0</v>
      </c>
      <c r="Z2753" s="280" t="str">
        <f t="shared" si="931"/>
        <v/>
      </c>
      <c r="AA2753" s="280" t="str">
        <f t="shared" si="932"/>
        <v/>
      </c>
      <c r="AB2753" s="389" t="str">
        <f t="shared" si="941"/>
        <v/>
      </c>
      <c r="AC2753" s="389" t="str">
        <f t="shared" si="942"/>
        <v/>
      </c>
      <c r="AD2753" s="390">
        <f t="shared" si="933"/>
        <v>1</v>
      </c>
      <c r="AE2753" s="282">
        <f t="shared" si="934"/>
        <v>0</v>
      </c>
      <c r="AF2753" s="359">
        <f t="shared" si="935"/>
        <v>0</v>
      </c>
      <c r="AG2753" s="280">
        <f t="shared" si="936"/>
        <v>4</v>
      </c>
      <c r="AH2753" s="280">
        <f t="shared" si="952"/>
        <v>1</v>
      </c>
      <c r="AI2753" s="280">
        <f>IF(ISBLANK(T2753),AI2752,IF(COUNTIF(T$2:T2753,T2753)&gt;1,AI2752,1+MAX(AI2752,0)))</f>
        <v>75</v>
      </c>
      <c r="AL2753" s="391" t="str">
        <f t="shared" si="943"/>
        <v/>
      </c>
      <c r="AM2753" s="391" t="str">
        <f t="shared" si="944"/>
        <v/>
      </c>
      <c r="AO2753" s="310" t="str">
        <f t="shared" si="937"/>
        <v/>
      </c>
      <c r="AP2753" s="310">
        <f>SUM(AO$1:AO2753)</f>
        <v>0</v>
      </c>
      <c r="AQ2753" s="310">
        <f>SUM(AK$2:AK2753)</f>
        <v>19</v>
      </c>
      <c r="AR2753" s="310">
        <f>COUNTA(AJ$2:AJ2753)</f>
        <v>19</v>
      </c>
      <c r="AS2753" s="312"/>
      <c r="AT2753" s="312"/>
      <c r="AU2753" s="312"/>
      <c r="AV2753" s="312"/>
      <c r="AW2753" s="312"/>
      <c r="AZ2753">
        <v>0</v>
      </c>
      <c r="BA2753">
        <v>0</v>
      </c>
    </row>
    <row r="2754" spans="1:53" x14ac:dyDescent="0.25">
      <c r="A2754">
        <v>152</v>
      </c>
      <c r="B2754" t="s">
        <v>66</v>
      </c>
      <c r="C2754" t="s">
        <v>988</v>
      </c>
      <c r="D2754"/>
      <c r="E2754">
        <v>1</v>
      </c>
      <c r="F2754">
        <v>1</v>
      </c>
      <c r="G2754">
        <v>1</v>
      </c>
      <c r="H2754">
        <v>0</v>
      </c>
      <c r="I2754">
        <v>0</v>
      </c>
      <c r="J2754">
        <v>0</v>
      </c>
      <c r="K2754">
        <v>0</v>
      </c>
      <c r="L2754">
        <v>0</v>
      </c>
      <c r="M2754" t="s">
        <v>989</v>
      </c>
      <c r="O2754" s="101">
        <f>IF(ISBLANK(C2754),O2753,IF(COUNTIF(C$2:C2754,C2754)&gt;1,O2753,1+MAX(O2753,0)))</f>
        <v>67</v>
      </c>
      <c r="P2754" s="45">
        <f t="shared" si="946"/>
        <v>40</v>
      </c>
      <c r="Q2754" s="33" t="str">
        <f t="shared" si="947"/>
        <v/>
      </c>
      <c r="R2754" s="33">
        <f t="shared" si="948"/>
        <v>9</v>
      </c>
      <c r="S2754" s="33" t="str">
        <f t="shared" si="949"/>
        <v>152_9</v>
      </c>
      <c r="T2754" s="35" t="str">
        <f t="shared" si="950"/>
        <v>152PM</v>
      </c>
      <c r="U2754" s="35" t="str">
        <f t="shared" si="951"/>
        <v>152PMNS</v>
      </c>
      <c r="V2754" s="35" t="str">
        <f t="shared" si="945"/>
        <v>2O</v>
      </c>
      <c r="W2754" s="35" t="str">
        <f t="shared" si="938"/>
        <v>152PM2O111</v>
      </c>
      <c r="X2754" s="388">
        <f t="shared" si="939"/>
        <v>0</v>
      </c>
      <c r="Y2754" s="388">
        <f t="shared" si="940"/>
        <v>0</v>
      </c>
      <c r="Z2754" s="280" t="str">
        <f t="shared" ref="Z2754:Z2817" si="953">IF(I2754&gt;$H2754,1,"")</f>
        <v/>
      </c>
      <c r="AA2754" s="280" t="str">
        <f t="shared" ref="AA2754:AA2817" si="954">IF(J2754&gt;$H2754,1,"")</f>
        <v/>
      </c>
      <c r="AB2754" s="389" t="str">
        <f t="shared" si="941"/>
        <v/>
      </c>
      <c r="AC2754" s="389" t="str">
        <f t="shared" si="942"/>
        <v/>
      </c>
      <c r="AD2754" s="390">
        <f t="shared" ref="AD2754:AD2817" si="955">IF(ISERROR(MATCH(A2754&amp;"_"&amp;G2754,Sidewalk_ignore,0)),"",1)</f>
        <v>1</v>
      </c>
      <c r="AE2754" s="282">
        <f t="shared" ref="AE2754:AE2817" si="956">IF(AND(ISNUMBER($G2754),$B2754="AM"),INDEX(CordonIn,MATCH($A2754,loc_ID,0),$G2754),0)</f>
        <v>0</v>
      </c>
      <c r="AF2754" s="359">
        <f t="shared" ref="AF2754:AF2817" si="957">IF(AND(ISNUMBER($G2754),$B2754="PM"),INDEX(CordonIn,MATCH($A2754,loc_ID,0),VLOOKUP($G2754,Reverse_dir,2,FALSE)),0)</f>
        <v>0</v>
      </c>
      <c r="AG2754" s="280">
        <f t="shared" ref="AG2754:AG2817" si="958">IF(AND(ISNUMBER($G2754),$B2754="AM"),INDEX(Lane,MATCH($A2754,loc_ID,0),$G2754),0)</f>
        <v>0</v>
      </c>
      <c r="AH2754" s="280">
        <f t="shared" si="952"/>
        <v>0</v>
      </c>
      <c r="AI2754" s="280">
        <f>IF(ISBLANK(T2754),AI2753,IF(COUNTIF(T$2:T2754,T2754)&gt;1,AI2753,1+MAX(AI2753,0)))</f>
        <v>76</v>
      </c>
      <c r="AL2754" s="391" t="str">
        <f t="shared" si="943"/>
        <v/>
      </c>
      <c r="AM2754" s="391" t="str">
        <f t="shared" si="944"/>
        <v/>
      </c>
      <c r="AO2754" s="310" t="str">
        <f t="shared" ref="AO2754:AO2817" si="959">IF(SUM(Z2754:AC2754)&gt;0,1,"")</f>
        <v/>
      </c>
      <c r="AP2754" s="310">
        <f>SUM(AO$1:AO2754)</f>
        <v>0</v>
      </c>
      <c r="AQ2754" s="310">
        <f>SUM(AK$2:AK2754)</f>
        <v>19</v>
      </c>
      <c r="AR2754" s="310">
        <f>COUNTA(AJ$2:AJ2754)</f>
        <v>19</v>
      </c>
      <c r="AS2754" s="312"/>
      <c r="AT2754" s="312"/>
      <c r="AU2754" s="312"/>
      <c r="AV2754" s="312"/>
      <c r="AW2754" s="312"/>
      <c r="AZ2754">
        <v>0</v>
      </c>
      <c r="BA2754">
        <v>0</v>
      </c>
    </row>
    <row r="2755" spans="1:53" x14ac:dyDescent="0.25">
      <c r="A2755">
        <v>152</v>
      </c>
      <c r="B2755" t="s">
        <v>66</v>
      </c>
      <c r="C2755" t="s">
        <v>988</v>
      </c>
      <c r="D2755"/>
      <c r="E2755">
        <v>1</v>
      </c>
      <c r="F2755">
        <v>1</v>
      </c>
      <c r="G2755">
        <v>2</v>
      </c>
      <c r="H2755">
        <v>0</v>
      </c>
      <c r="I2755">
        <v>0</v>
      </c>
      <c r="J2755">
        <v>0</v>
      </c>
      <c r="K2755">
        <v>0</v>
      </c>
      <c r="L2755">
        <v>0</v>
      </c>
      <c r="M2755" t="s">
        <v>989</v>
      </c>
      <c r="O2755" s="101">
        <f>IF(ISBLANK(C2755),O2754,IF(COUNTIF(C$2:C2755,C2755)&gt;1,O2754,1+MAX(O2754,0)))</f>
        <v>67</v>
      </c>
      <c r="P2755" s="45">
        <f t="shared" si="946"/>
        <v>40</v>
      </c>
      <c r="Q2755" s="33" t="str">
        <f t="shared" si="947"/>
        <v/>
      </c>
      <c r="R2755" s="33">
        <f t="shared" si="948"/>
        <v>9</v>
      </c>
      <c r="S2755" s="33" t="str">
        <f t="shared" si="949"/>
        <v>152_9</v>
      </c>
      <c r="T2755" s="35" t="str">
        <f t="shared" si="950"/>
        <v>152PM</v>
      </c>
      <c r="U2755" s="35" t="str">
        <f t="shared" si="951"/>
        <v>152PMNS</v>
      </c>
      <c r="V2755" s="35" t="str">
        <f t="shared" si="945"/>
        <v>2O</v>
      </c>
      <c r="W2755" s="35" t="str">
        <f t="shared" ref="W2755:W2818" si="960">IF(ISBLANK(A2755),"",A2755&amp;B2755&amp;V2755&amp;E2755&amp;F2755&amp;G2755)</f>
        <v>152PM2O112</v>
      </c>
      <c r="X2755" s="388">
        <f t="shared" ref="X2755:X2818" si="961">IF($AD2755=1,0,K2755)</f>
        <v>0</v>
      </c>
      <c r="Y2755" s="388">
        <f t="shared" ref="Y2755:Y2818" si="962">IF($AD2755=1,0,L2755)</f>
        <v>0</v>
      </c>
      <c r="Z2755" s="280" t="str">
        <f t="shared" si="953"/>
        <v/>
      </c>
      <c r="AA2755" s="280" t="str">
        <f t="shared" si="954"/>
        <v/>
      </c>
      <c r="AB2755" s="389" t="str">
        <f t="shared" ref="AB2755:AB2818" si="963">IF(OR(K2755&gt;$H2755,AND($AD2755=1,K2755&gt;0)),1,"")</f>
        <v/>
      </c>
      <c r="AC2755" s="389" t="str">
        <f t="shared" ref="AC2755:AC2818" si="964">IF(OR(L2755&gt;$H2755,AND($AD2755=1,L2755&gt;0)),1,"")</f>
        <v/>
      </c>
      <c r="AD2755" s="390">
        <f t="shared" si="955"/>
        <v>1</v>
      </c>
      <c r="AE2755" s="282">
        <f t="shared" si="956"/>
        <v>0</v>
      </c>
      <c r="AF2755" s="359">
        <f t="shared" si="957"/>
        <v>0</v>
      </c>
      <c r="AG2755" s="280">
        <f t="shared" si="958"/>
        <v>0</v>
      </c>
      <c r="AH2755" s="280">
        <f t="shared" si="952"/>
        <v>0</v>
      </c>
      <c r="AI2755" s="280">
        <f>IF(ISBLANK(T2755),AI2754,IF(COUNTIF(T$2:T2755,T2755)&gt;1,AI2754,1+MAX(AI2754,0)))</f>
        <v>76</v>
      </c>
      <c r="AL2755" s="391" t="str">
        <f t="shared" ref="AL2755:AL2818" si="965">IF(OR(AB2755=1,AC2755=1),IF(LEN(AJ2755)=0,"",AJ2755&amp;"; ")&amp;"Ignore sidewalk",IF(LEN(AJ2755)=0,"",AJ2755))</f>
        <v/>
      </c>
      <c r="AM2755" s="391" t="str">
        <f t="shared" ref="AM2755:AM2818" si="966">IF(OR(AB2755=1,AC2755=1),1,IF(LEN(AK2755)=0,"",AK2755))</f>
        <v/>
      </c>
      <c r="AO2755" s="310" t="str">
        <f t="shared" si="959"/>
        <v/>
      </c>
      <c r="AP2755" s="310">
        <f>SUM(AO$1:AO2755)</f>
        <v>0</v>
      </c>
      <c r="AQ2755" s="310">
        <f>SUM(AK$2:AK2755)</f>
        <v>19</v>
      </c>
      <c r="AR2755" s="310">
        <f>COUNTA(AJ$2:AJ2755)</f>
        <v>19</v>
      </c>
      <c r="AS2755" s="312"/>
      <c r="AT2755" s="312"/>
      <c r="AU2755" s="312"/>
      <c r="AV2755" s="312"/>
      <c r="AW2755" s="312"/>
      <c r="AZ2755">
        <v>0</v>
      </c>
      <c r="BA2755">
        <v>0</v>
      </c>
    </row>
    <row r="2756" spans="1:53" x14ac:dyDescent="0.25">
      <c r="A2756">
        <v>152</v>
      </c>
      <c r="B2756" t="s">
        <v>66</v>
      </c>
      <c r="C2756" t="s">
        <v>988</v>
      </c>
      <c r="D2756"/>
      <c r="E2756">
        <v>1</v>
      </c>
      <c r="F2756">
        <v>1</v>
      </c>
      <c r="G2756">
        <v>3</v>
      </c>
      <c r="H2756">
        <v>6</v>
      </c>
      <c r="I2756">
        <v>0</v>
      </c>
      <c r="J2756">
        <v>3</v>
      </c>
      <c r="K2756">
        <v>0</v>
      </c>
      <c r="L2756">
        <v>0</v>
      </c>
      <c r="M2756" t="s">
        <v>989</v>
      </c>
      <c r="O2756" s="101">
        <f>IF(ISBLANK(C2756),O2755,IF(COUNTIF(C$2:C2756,C2756)&gt;1,O2755,1+MAX(O2755,0)))</f>
        <v>67</v>
      </c>
      <c r="P2756" s="45">
        <f t="shared" si="946"/>
        <v>40</v>
      </c>
      <c r="Q2756" s="33" t="str">
        <f t="shared" si="947"/>
        <v/>
      </c>
      <c r="R2756" s="33">
        <f t="shared" si="948"/>
        <v>9</v>
      </c>
      <c r="S2756" s="33" t="str">
        <f t="shared" si="949"/>
        <v>152_9</v>
      </c>
      <c r="T2756" s="35" t="str">
        <f t="shared" si="950"/>
        <v>152PM</v>
      </c>
      <c r="U2756" s="35" t="str">
        <f t="shared" si="951"/>
        <v>152PMEW</v>
      </c>
      <c r="V2756" s="35" t="str">
        <f t="shared" ref="V2756:V2819" si="967">TEXT((O2756-MOD(O2756,26))/26,"0")&amp;CHAR(65+MOD(O2756-1,26))</f>
        <v>2O</v>
      </c>
      <c r="W2756" s="35" t="str">
        <f t="shared" si="960"/>
        <v>152PM2O113</v>
      </c>
      <c r="X2756" s="388">
        <f t="shared" si="961"/>
        <v>0</v>
      </c>
      <c r="Y2756" s="388">
        <f t="shared" si="962"/>
        <v>0</v>
      </c>
      <c r="Z2756" s="280" t="str">
        <f t="shared" si="953"/>
        <v/>
      </c>
      <c r="AA2756" s="280" t="str">
        <f t="shared" si="954"/>
        <v/>
      </c>
      <c r="AB2756" s="389" t="str">
        <f t="shared" si="963"/>
        <v/>
      </c>
      <c r="AC2756" s="389" t="str">
        <f t="shared" si="964"/>
        <v/>
      </c>
      <c r="AD2756" s="390">
        <f t="shared" si="955"/>
        <v>1</v>
      </c>
      <c r="AE2756" s="282">
        <f t="shared" si="956"/>
        <v>0</v>
      </c>
      <c r="AF2756" s="359">
        <f t="shared" si="957"/>
        <v>0</v>
      </c>
      <c r="AG2756" s="280">
        <f t="shared" si="958"/>
        <v>0</v>
      </c>
      <c r="AH2756" s="280">
        <f t="shared" si="952"/>
        <v>0</v>
      </c>
      <c r="AI2756" s="280">
        <f>IF(ISBLANK(T2756),AI2755,IF(COUNTIF(T$2:T2756,T2756)&gt;1,AI2755,1+MAX(AI2755,0)))</f>
        <v>76</v>
      </c>
      <c r="AL2756" s="391" t="str">
        <f t="shared" si="965"/>
        <v/>
      </c>
      <c r="AM2756" s="391" t="str">
        <f t="shared" si="966"/>
        <v/>
      </c>
      <c r="AO2756" s="310" t="str">
        <f t="shared" si="959"/>
        <v/>
      </c>
      <c r="AP2756" s="310">
        <f>SUM(AO$1:AO2756)</f>
        <v>0</v>
      </c>
      <c r="AQ2756" s="310">
        <f>SUM(AK$2:AK2756)</f>
        <v>19</v>
      </c>
      <c r="AR2756" s="310">
        <f>COUNTA(AJ$2:AJ2756)</f>
        <v>19</v>
      </c>
      <c r="AS2756" s="312"/>
      <c r="AT2756" s="312"/>
      <c r="AU2756" s="312"/>
      <c r="AV2756" s="312"/>
      <c r="AW2756" s="312"/>
      <c r="AZ2756">
        <v>0</v>
      </c>
      <c r="BA2756">
        <v>0</v>
      </c>
    </row>
    <row r="2757" spans="1:53" x14ac:dyDescent="0.25">
      <c r="A2757">
        <v>152</v>
      </c>
      <c r="B2757" t="s">
        <v>66</v>
      </c>
      <c r="C2757" t="s">
        <v>988</v>
      </c>
      <c r="D2757"/>
      <c r="E2757">
        <v>1</v>
      </c>
      <c r="F2757">
        <v>1</v>
      </c>
      <c r="G2757">
        <v>4</v>
      </c>
      <c r="H2757">
        <v>10</v>
      </c>
      <c r="I2757">
        <v>2</v>
      </c>
      <c r="J2757">
        <v>6</v>
      </c>
      <c r="K2757">
        <v>0</v>
      </c>
      <c r="L2757">
        <v>0</v>
      </c>
      <c r="M2757" t="s">
        <v>989</v>
      </c>
      <c r="O2757" s="101">
        <f>IF(ISBLANK(C2757),O2756,IF(COUNTIF(C$2:C2757,C2757)&gt;1,O2756,1+MAX(O2756,0)))</f>
        <v>67</v>
      </c>
      <c r="P2757" s="45">
        <f t="shared" si="946"/>
        <v>40</v>
      </c>
      <c r="Q2757" s="33" t="str">
        <f t="shared" si="947"/>
        <v/>
      </c>
      <c r="R2757" s="33">
        <f t="shared" si="948"/>
        <v>9</v>
      </c>
      <c r="S2757" s="33" t="str">
        <f t="shared" si="949"/>
        <v>152_9</v>
      </c>
      <c r="T2757" s="35" t="str">
        <f t="shared" si="950"/>
        <v>152PM</v>
      </c>
      <c r="U2757" s="35" t="str">
        <f t="shared" si="951"/>
        <v>152PMEW</v>
      </c>
      <c r="V2757" s="35" t="str">
        <f t="shared" si="967"/>
        <v>2O</v>
      </c>
      <c r="W2757" s="35" t="str">
        <f t="shared" si="960"/>
        <v>152PM2O114</v>
      </c>
      <c r="X2757" s="388">
        <f t="shared" si="961"/>
        <v>0</v>
      </c>
      <c r="Y2757" s="388">
        <f t="shared" si="962"/>
        <v>0</v>
      </c>
      <c r="Z2757" s="280" t="str">
        <f t="shared" si="953"/>
        <v/>
      </c>
      <c r="AA2757" s="280" t="str">
        <f t="shared" si="954"/>
        <v/>
      </c>
      <c r="AB2757" s="389" t="str">
        <f t="shared" si="963"/>
        <v/>
      </c>
      <c r="AC2757" s="389" t="str">
        <f t="shared" si="964"/>
        <v/>
      </c>
      <c r="AD2757" s="390">
        <f t="shared" si="955"/>
        <v>1</v>
      </c>
      <c r="AE2757" s="282">
        <f t="shared" si="956"/>
        <v>0</v>
      </c>
      <c r="AF2757" s="359">
        <f t="shared" si="957"/>
        <v>0</v>
      </c>
      <c r="AG2757" s="280">
        <f t="shared" si="958"/>
        <v>0</v>
      </c>
      <c r="AH2757" s="280">
        <f t="shared" si="952"/>
        <v>0</v>
      </c>
      <c r="AI2757" s="280">
        <f>IF(ISBLANK(T2757),AI2756,IF(COUNTIF(T$2:T2757,T2757)&gt;1,AI2756,1+MAX(AI2756,0)))</f>
        <v>76</v>
      </c>
      <c r="AL2757" s="391" t="str">
        <f t="shared" si="965"/>
        <v/>
      </c>
      <c r="AM2757" s="391" t="str">
        <f t="shared" si="966"/>
        <v/>
      </c>
      <c r="AO2757" s="310" t="str">
        <f t="shared" si="959"/>
        <v/>
      </c>
      <c r="AP2757" s="310">
        <f>SUM(AO$1:AO2757)</f>
        <v>0</v>
      </c>
      <c r="AQ2757" s="310">
        <f>SUM(AK$2:AK2757)</f>
        <v>19</v>
      </c>
      <c r="AR2757" s="310">
        <f>COUNTA(AJ$2:AJ2757)</f>
        <v>19</v>
      </c>
      <c r="AS2757" s="312"/>
      <c r="AT2757" s="312"/>
      <c r="AU2757" s="312"/>
      <c r="AV2757" s="312"/>
      <c r="AW2757" s="312"/>
      <c r="AZ2757">
        <v>0</v>
      </c>
      <c r="BA2757">
        <v>0</v>
      </c>
    </row>
    <row r="2758" spans="1:53" x14ac:dyDescent="0.25">
      <c r="A2758">
        <v>152</v>
      </c>
      <c r="B2758" t="s">
        <v>66</v>
      </c>
      <c r="C2758" t="s">
        <v>988</v>
      </c>
      <c r="D2758"/>
      <c r="E2758">
        <v>1</v>
      </c>
      <c r="F2758">
        <v>2</v>
      </c>
      <c r="G2758">
        <v>1</v>
      </c>
      <c r="H2758">
        <v>0</v>
      </c>
      <c r="I2758">
        <v>0</v>
      </c>
      <c r="J2758">
        <v>0</v>
      </c>
      <c r="K2758">
        <v>0</v>
      </c>
      <c r="L2758">
        <v>0</v>
      </c>
      <c r="M2758" t="s">
        <v>989</v>
      </c>
      <c r="O2758" s="101">
        <f>IF(ISBLANK(C2758),O2757,IF(COUNTIF(C$2:C2758,C2758)&gt;1,O2757,1+MAX(O2757,0)))</f>
        <v>67</v>
      </c>
      <c r="P2758" s="45">
        <f t="shared" si="946"/>
        <v>40</v>
      </c>
      <c r="Q2758" s="33" t="str">
        <f t="shared" si="947"/>
        <v/>
      </c>
      <c r="R2758" s="33">
        <f t="shared" si="948"/>
        <v>10</v>
      </c>
      <c r="S2758" s="33" t="str">
        <f t="shared" si="949"/>
        <v>152_10</v>
      </c>
      <c r="T2758" s="35" t="str">
        <f t="shared" si="950"/>
        <v>152PM</v>
      </c>
      <c r="U2758" s="35" t="str">
        <f t="shared" si="951"/>
        <v>152PMNS</v>
      </c>
      <c r="V2758" s="35" t="str">
        <f t="shared" si="967"/>
        <v>2O</v>
      </c>
      <c r="W2758" s="35" t="str">
        <f t="shared" si="960"/>
        <v>152PM2O121</v>
      </c>
      <c r="X2758" s="388">
        <f t="shared" si="961"/>
        <v>0</v>
      </c>
      <c r="Y2758" s="388">
        <f t="shared" si="962"/>
        <v>0</v>
      </c>
      <c r="Z2758" s="280" t="str">
        <f t="shared" si="953"/>
        <v/>
      </c>
      <c r="AA2758" s="280" t="str">
        <f t="shared" si="954"/>
        <v/>
      </c>
      <c r="AB2758" s="389" t="str">
        <f t="shared" si="963"/>
        <v/>
      </c>
      <c r="AC2758" s="389" t="str">
        <f t="shared" si="964"/>
        <v/>
      </c>
      <c r="AD2758" s="390">
        <f t="shared" si="955"/>
        <v>1</v>
      </c>
      <c r="AE2758" s="282">
        <f t="shared" si="956"/>
        <v>0</v>
      </c>
      <c r="AF2758" s="359">
        <f t="shared" si="957"/>
        <v>0</v>
      </c>
      <c r="AG2758" s="280">
        <f t="shared" si="958"/>
        <v>0</v>
      </c>
      <c r="AH2758" s="280">
        <f t="shared" si="952"/>
        <v>0</v>
      </c>
      <c r="AI2758" s="280">
        <f>IF(ISBLANK(T2758),AI2757,IF(COUNTIF(T$2:T2758,T2758)&gt;1,AI2757,1+MAX(AI2757,0)))</f>
        <v>76</v>
      </c>
      <c r="AL2758" s="391" t="str">
        <f t="shared" si="965"/>
        <v/>
      </c>
      <c r="AM2758" s="391" t="str">
        <f t="shared" si="966"/>
        <v/>
      </c>
      <c r="AO2758" s="310" t="str">
        <f t="shared" si="959"/>
        <v/>
      </c>
      <c r="AP2758" s="310">
        <f>SUM(AO$1:AO2758)</f>
        <v>0</v>
      </c>
      <c r="AQ2758" s="310">
        <f>SUM(AK$2:AK2758)</f>
        <v>19</v>
      </c>
      <c r="AR2758" s="310">
        <f>COUNTA(AJ$2:AJ2758)</f>
        <v>19</v>
      </c>
      <c r="AS2758" s="312"/>
      <c r="AT2758" s="312"/>
      <c r="AU2758" s="312"/>
      <c r="AV2758" s="312"/>
      <c r="AW2758" s="312"/>
      <c r="AZ2758">
        <v>0</v>
      </c>
      <c r="BA2758">
        <v>0</v>
      </c>
    </row>
    <row r="2759" spans="1:53" x14ac:dyDescent="0.25">
      <c r="A2759">
        <v>152</v>
      </c>
      <c r="B2759" t="s">
        <v>66</v>
      </c>
      <c r="C2759" t="s">
        <v>988</v>
      </c>
      <c r="D2759"/>
      <c r="E2759">
        <v>1</v>
      </c>
      <c r="F2759">
        <v>2</v>
      </c>
      <c r="G2759">
        <v>2</v>
      </c>
      <c r="H2759">
        <v>0</v>
      </c>
      <c r="I2759">
        <v>0</v>
      </c>
      <c r="J2759">
        <v>0</v>
      </c>
      <c r="K2759">
        <v>0</v>
      </c>
      <c r="L2759">
        <v>0</v>
      </c>
      <c r="M2759" t="s">
        <v>989</v>
      </c>
      <c r="O2759" s="101">
        <f>IF(ISBLANK(C2759),O2758,IF(COUNTIF(C$2:C2759,C2759)&gt;1,O2758,1+MAX(O2758,0)))</f>
        <v>67</v>
      </c>
      <c r="P2759" s="45">
        <f t="shared" si="946"/>
        <v>40</v>
      </c>
      <c r="Q2759" s="33" t="str">
        <f t="shared" si="947"/>
        <v/>
      </c>
      <c r="R2759" s="33">
        <f t="shared" si="948"/>
        <v>10</v>
      </c>
      <c r="S2759" s="33" t="str">
        <f t="shared" si="949"/>
        <v>152_10</v>
      </c>
      <c r="T2759" s="35" t="str">
        <f t="shared" si="950"/>
        <v>152PM</v>
      </c>
      <c r="U2759" s="35" t="str">
        <f t="shared" si="951"/>
        <v>152PMNS</v>
      </c>
      <c r="V2759" s="35" t="str">
        <f t="shared" si="967"/>
        <v>2O</v>
      </c>
      <c r="W2759" s="35" t="str">
        <f t="shared" si="960"/>
        <v>152PM2O122</v>
      </c>
      <c r="X2759" s="388">
        <f t="shared" si="961"/>
        <v>0</v>
      </c>
      <c r="Y2759" s="388">
        <f t="shared" si="962"/>
        <v>0</v>
      </c>
      <c r="Z2759" s="280" t="str">
        <f t="shared" si="953"/>
        <v/>
      </c>
      <c r="AA2759" s="280" t="str">
        <f t="shared" si="954"/>
        <v/>
      </c>
      <c r="AB2759" s="389" t="str">
        <f t="shared" si="963"/>
        <v/>
      </c>
      <c r="AC2759" s="389" t="str">
        <f t="shared" si="964"/>
        <v/>
      </c>
      <c r="AD2759" s="390">
        <f t="shared" si="955"/>
        <v>1</v>
      </c>
      <c r="AE2759" s="282">
        <f t="shared" si="956"/>
        <v>0</v>
      </c>
      <c r="AF2759" s="359">
        <f t="shared" si="957"/>
        <v>0</v>
      </c>
      <c r="AG2759" s="280">
        <f t="shared" si="958"/>
        <v>0</v>
      </c>
      <c r="AH2759" s="280">
        <f t="shared" si="952"/>
        <v>0</v>
      </c>
      <c r="AI2759" s="280">
        <f>IF(ISBLANK(T2759),AI2758,IF(COUNTIF(T$2:T2759,T2759)&gt;1,AI2758,1+MAX(AI2758,0)))</f>
        <v>76</v>
      </c>
      <c r="AL2759" s="391" t="str">
        <f t="shared" si="965"/>
        <v/>
      </c>
      <c r="AM2759" s="391" t="str">
        <f t="shared" si="966"/>
        <v/>
      </c>
      <c r="AO2759" s="310" t="str">
        <f t="shared" si="959"/>
        <v/>
      </c>
      <c r="AP2759" s="310">
        <f>SUM(AO$1:AO2759)</f>
        <v>0</v>
      </c>
      <c r="AQ2759" s="310">
        <f>SUM(AK$2:AK2759)</f>
        <v>19</v>
      </c>
      <c r="AR2759" s="310">
        <f>COUNTA(AJ$2:AJ2759)</f>
        <v>19</v>
      </c>
      <c r="AS2759" s="312"/>
      <c r="AT2759" s="312"/>
      <c r="AU2759" s="312"/>
      <c r="AV2759" s="312"/>
      <c r="AW2759" s="312"/>
      <c r="AZ2759">
        <v>0</v>
      </c>
      <c r="BA2759">
        <v>0</v>
      </c>
    </row>
    <row r="2760" spans="1:53" x14ac:dyDescent="0.25">
      <c r="A2760">
        <v>152</v>
      </c>
      <c r="B2760" t="s">
        <v>66</v>
      </c>
      <c r="C2760" t="s">
        <v>988</v>
      </c>
      <c r="D2760"/>
      <c r="E2760">
        <v>1</v>
      </c>
      <c r="F2760">
        <v>2</v>
      </c>
      <c r="G2760">
        <v>3</v>
      </c>
      <c r="H2760">
        <v>2</v>
      </c>
      <c r="I2760">
        <v>1</v>
      </c>
      <c r="J2760">
        <v>0</v>
      </c>
      <c r="K2760">
        <v>0</v>
      </c>
      <c r="L2760">
        <v>0</v>
      </c>
      <c r="M2760" t="s">
        <v>989</v>
      </c>
      <c r="O2760" s="101">
        <f>IF(ISBLANK(C2760),O2759,IF(COUNTIF(C$2:C2760,C2760)&gt;1,O2759,1+MAX(O2759,0)))</f>
        <v>67</v>
      </c>
      <c r="P2760" s="45">
        <f t="shared" si="946"/>
        <v>40</v>
      </c>
      <c r="Q2760" s="33" t="str">
        <f t="shared" si="947"/>
        <v/>
      </c>
      <c r="R2760" s="33">
        <f t="shared" si="948"/>
        <v>10</v>
      </c>
      <c r="S2760" s="33" t="str">
        <f t="shared" si="949"/>
        <v>152_10</v>
      </c>
      <c r="T2760" s="35" t="str">
        <f t="shared" si="950"/>
        <v>152PM</v>
      </c>
      <c r="U2760" s="35" t="str">
        <f t="shared" si="951"/>
        <v>152PMEW</v>
      </c>
      <c r="V2760" s="35" t="str">
        <f t="shared" si="967"/>
        <v>2O</v>
      </c>
      <c r="W2760" s="35" t="str">
        <f t="shared" si="960"/>
        <v>152PM2O123</v>
      </c>
      <c r="X2760" s="388">
        <f t="shared" si="961"/>
        <v>0</v>
      </c>
      <c r="Y2760" s="388">
        <f t="shared" si="962"/>
        <v>0</v>
      </c>
      <c r="Z2760" s="280" t="str">
        <f t="shared" si="953"/>
        <v/>
      </c>
      <c r="AA2760" s="280" t="str">
        <f t="shared" si="954"/>
        <v/>
      </c>
      <c r="AB2760" s="389" t="str">
        <f t="shared" si="963"/>
        <v/>
      </c>
      <c r="AC2760" s="389" t="str">
        <f t="shared" si="964"/>
        <v/>
      </c>
      <c r="AD2760" s="390">
        <f t="shared" si="955"/>
        <v>1</v>
      </c>
      <c r="AE2760" s="282">
        <f t="shared" si="956"/>
        <v>0</v>
      </c>
      <c r="AF2760" s="359">
        <f t="shared" si="957"/>
        <v>0</v>
      </c>
      <c r="AG2760" s="280">
        <f t="shared" si="958"/>
        <v>0</v>
      </c>
      <c r="AH2760" s="280">
        <f t="shared" si="952"/>
        <v>0</v>
      </c>
      <c r="AI2760" s="280">
        <f>IF(ISBLANK(T2760),AI2759,IF(COUNTIF(T$2:T2760,T2760)&gt;1,AI2759,1+MAX(AI2759,0)))</f>
        <v>76</v>
      </c>
      <c r="AL2760" s="391" t="str">
        <f t="shared" si="965"/>
        <v/>
      </c>
      <c r="AM2760" s="391" t="str">
        <f t="shared" si="966"/>
        <v/>
      </c>
      <c r="AO2760" s="310" t="str">
        <f t="shared" si="959"/>
        <v/>
      </c>
      <c r="AP2760" s="310">
        <f>SUM(AO$1:AO2760)</f>
        <v>0</v>
      </c>
      <c r="AQ2760" s="310">
        <f>SUM(AK$2:AK2760)</f>
        <v>19</v>
      </c>
      <c r="AR2760" s="310">
        <f>COUNTA(AJ$2:AJ2760)</f>
        <v>19</v>
      </c>
      <c r="AS2760" s="312"/>
      <c r="AT2760" s="312"/>
      <c r="AU2760" s="312"/>
      <c r="AV2760" s="312"/>
      <c r="AW2760" s="312"/>
      <c r="AZ2760">
        <v>0</v>
      </c>
      <c r="BA2760">
        <v>0</v>
      </c>
    </row>
    <row r="2761" spans="1:53" x14ac:dyDescent="0.25">
      <c r="A2761">
        <v>152</v>
      </c>
      <c r="B2761" t="s">
        <v>66</v>
      </c>
      <c r="C2761" t="s">
        <v>988</v>
      </c>
      <c r="D2761"/>
      <c r="E2761">
        <v>1</v>
      </c>
      <c r="F2761">
        <v>2</v>
      </c>
      <c r="G2761">
        <v>4</v>
      </c>
      <c r="H2761">
        <v>9</v>
      </c>
      <c r="I2761">
        <v>2</v>
      </c>
      <c r="J2761">
        <v>4</v>
      </c>
      <c r="K2761">
        <v>0</v>
      </c>
      <c r="L2761">
        <v>0</v>
      </c>
      <c r="M2761" t="s">
        <v>989</v>
      </c>
      <c r="O2761" s="101">
        <f>IF(ISBLANK(C2761),O2760,IF(COUNTIF(C$2:C2761,C2761)&gt;1,O2760,1+MAX(O2760,0)))</f>
        <v>67</v>
      </c>
      <c r="P2761" s="45">
        <f t="shared" si="946"/>
        <v>40</v>
      </c>
      <c r="Q2761" s="33" t="str">
        <f t="shared" si="947"/>
        <v/>
      </c>
      <c r="R2761" s="33">
        <f t="shared" si="948"/>
        <v>10</v>
      </c>
      <c r="S2761" s="33" t="str">
        <f t="shared" si="949"/>
        <v>152_10</v>
      </c>
      <c r="T2761" s="35" t="str">
        <f t="shared" si="950"/>
        <v>152PM</v>
      </c>
      <c r="U2761" s="35" t="str">
        <f t="shared" si="951"/>
        <v>152PMEW</v>
      </c>
      <c r="V2761" s="35" t="str">
        <f t="shared" si="967"/>
        <v>2O</v>
      </c>
      <c r="W2761" s="35" t="str">
        <f t="shared" si="960"/>
        <v>152PM2O124</v>
      </c>
      <c r="X2761" s="388">
        <f t="shared" si="961"/>
        <v>0</v>
      </c>
      <c r="Y2761" s="388">
        <f t="shared" si="962"/>
        <v>0</v>
      </c>
      <c r="Z2761" s="280" t="str">
        <f t="shared" si="953"/>
        <v/>
      </c>
      <c r="AA2761" s="280" t="str">
        <f t="shared" si="954"/>
        <v/>
      </c>
      <c r="AB2761" s="389" t="str">
        <f t="shared" si="963"/>
        <v/>
      </c>
      <c r="AC2761" s="389" t="str">
        <f t="shared" si="964"/>
        <v/>
      </c>
      <c r="AD2761" s="390">
        <f t="shared" si="955"/>
        <v>1</v>
      </c>
      <c r="AE2761" s="282">
        <f t="shared" si="956"/>
        <v>0</v>
      </c>
      <c r="AF2761" s="359">
        <f t="shared" si="957"/>
        <v>0</v>
      </c>
      <c r="AG2761" s="280">
        <f t="shared" si="958"/>
        <v>0</v>
      </c>
      <c r="AH2761" s="280">
        <f t="shared" si="952"/>
        <v>0</v>
      </c>
      <c r="AI2761" s="280">
        <f>IF(ISBLANK(T2761),AI2760,IF(COUNTIF(T$2:T2761,T2761)&gt;1,AI2760,1+MAX(AI2760,0)))</f>
        <v>76</v>
      </c>
      <c r="AL2761" s="391" t="str">
        <f t="shared" si="965"/>
        <v/>
      </c>
      <c r="AM2761" s="391" t="str">
        <f t="shared" si="966"/>
        <v/>
      </c>
      <c r="AO2761" s="310" t="str">
        <f t="shared" si="959"/>
        <v/>
      </c>
      <c r="AP2761" s="310">
        <f>SUM(AO$1:AO2761)</f>
        <v>0</v>
      </c>
      <c r="AQ2761" s="310">
        <f>SUM(AK$2:AK2761)</f>
        <v>19</v>
      </c>
      <c r="AR2761" s="310">
        <f>COUNTA(AJ$2:AJ2761)</f>
        <v>19</v>
      </c>
      <c r="AS2761" s="312"/>
      <c r="AT2761" s="312"/>
      <c r="AU2761" s="312"/>
      <c r="AV2761" s="312"/>
      <c r="AW2761" s="312"/>
      <c r="AZ2761">
        <v>0</v>
      </c>
      <c r="BA2761">
        <v>0</v>
      </c>
    </row>
    <row r="2762" spans="1:53" x14ac:dyDescent="0.25">
      <c r="A2762">
        <v>152</v>
      </c>
      <c r="B2762" t="s">
        <v>66</v>
      </c>
      <c r="C2762" t="s">
        <v>988</v>
      </c>
      <c r="D2762"/>
      <c r="E2762">
        <v>1</v>
      </c>
      <c r="F2762">
        <v>3</v>
      </c>
      <c r="G2762">
        <v>1</v>
      </c>
      <c r="H2762">
        <v>0</v>
      </c>
      <c r="I2762">
        <v>0</v>
      </c>
      <c r="J2762">
        <v>0</v>
      </c>
      <c r="K2762">
        <v>0</v>
      </c>
      <c r="L2762">
        <v>0</v>
      </c>
      <c r="M2762" t="s">
        <v>989</v>
      </c>
      <c r="O2762" s="101">
        <f>IF(ISBLANK(C2762),O2761,IF(COUNTIF(C$2:C2762,C2762)&gt;1,O2761,1+MAX(O2761,0)))</f>
        <v>67</v>
      </c>
      <c r="P2762" s="45">
        <f t="shared" si="946"/>
        <v>40</v>
      </c>
      <c r="Q2762" s="33" t="str">
        <f t="shared" si="947"/>
        <v/>
      </c>
      <c r="R2762" s="33">
        <f t="shared" si="948"/>
        <v>11</v>
      </c>
      <c r="S2762" s="33" t="str">
        <f t="shared" si="949"/>
        <v>152_11</v>
      </c>
      <c r="T2762" s="35" t="str">
        <f t="shared" si="950"/>
        <v>152PM</v>
      </c>
      <c r="U2762" s="35" t="str">
        <f t="shared" si="951"/>
        <v>152PMNS</v>
      </c>
      <c r="V2762" s="35" t="str">
        <f t="shared" si="967"/>
        <v>2O</v>
      </c>
      <c r="W2762" s="35" t="str">
        <f t="shared" si="960"/>
        <v>152PM2O131</v>
      </c>
      <c r="X2762" s="388">
        <f t="shared" si="961"/>
        <v>0</v>
      </c>
      <c r="Y2762" s="388">
        <f t="shared" si="962"/>
        <v>0</v>
      </c>
      <c r="Z2762" s="280" t="str">
        <f t="shared" si="953"/>
        <v/>
      </c>
      <c r="AA2762" s="280" t="str">
        <f t="shared" si="954"/>
        <v/>
      </c>
      <c r="AB2762" s="389" t="str">
        <f t="shared" si="963"/>
        <v/>
      </c>
      <c r="AC2762" s="389" t="str">
        <f t="shared" si="964"/>
        <v/>
      </c>
      <c r="AD2762" s="390">
        <f t="shared" si="955"/>
        <v>1</v>
      </c>
      <c r="AE2762" s="282">
        <f t="shared" si="956"/>
        <v>0</v>
      </c>
      <c r="AF2762" s="359">
        <f t="shared" si="957"/>
        <v>0</v>
      </c>
      <c r="AG2762" s="280">
        <f t="shared" si="958"/>
        <v>0</v>
      </c>
      <c r="AH2762" s="280">
        <f t="shared" si="952"/>
        <v>0</v>
      </c>
      <c r="AI2762" s="280">
        <f>IF(ISBLANK(T2762),AI2761,IF(COUNTIF(T$2:T2762,T2762)&gt;1,AI2761,1+MAX(AI2761,0)))</f>
        <v>76</v>
      </c>
      <c r="AL2762" s="391" t="str">
        <f t="shared" si="965"/>
        <v/>
      </c>
      <c r="AM2762" s="391" t="str">
        <f t="shared" si="966"/>
        <v/>
      </c>
      <c r="AO2762" s="310" t="str">
        <f t="shared" si="959"/>
        <v/>
      </c>
      <c r="AP2762" s="310">
        <f>SUM(AO$1:AO2762)</f>
        <v>0</v>
      </c>
      <c r="AQ2762" s="310">
        <f>SUM(AK$2:AK2762)</f>
        <v>19</v>
      </c>
      <c r="AR2762" s="310">
        <f>COUNTA(AJ$2:AJ2762)</f>
        <v>19</v>
      </c>
      <c r="AS2762" s="312"/>
      <c r="AT2762" s="312"/>
      <c r="AU2762" s="312"/>
      <c r="AV2762" s="312"/>
      <c r="AW2762" s="312"/>
      <c r="AZ2762">
        <v>0</v>
      </c>
      <c r="BA2762">
        <v>0</v>
      </c>
    </row>
    <row r="2763" spans="1:53" x14ac:dyDescent="0.25">
      <c r="A2763">
        <v>152</v>
      </c>
      <c r="B2763" t="s">
        <v>66</v>
      </c>
      <c r="C2763" t="s">
        <v>988</v>
      </c>
      <c r="D2763"/>
      <c r="E2763">
        <v>1</v>
      </c>
      <c r="F2763">
        <v>3</v>
      </c>
      <c r="G2763">
        <v>2</v>
      </c>
      <c r="H2763">
        <v>0</v>
      </c>
      <c r="I2763">
        <v>0</v>
      </c>
      <c r="J2763">
        <v>0</v>
      </c>
      <c r="K2763">
        <v>0</v>
      </c>
      <c r="L2763">
        <v>0</v>
      </c>
      <c r="M2763" t="s">
        <v>989</v>
      </c>
      <c r="O2763" s="101">
        <f>IF(ISBLANK(C2763),O2762,IF(COUNTIF(C$2:C2763,C2763)&gt;1,O2762,1+MAX(O2762,0)))</f>
        <v>67</v>
      </c>
      <c r="P2763" s="45">
        <f t="shared" si="946"/>
        <v>40</v>
      </c>
      <c r="Q2763" s="33" t="str">
        <f t="shared" si="947"/>
        <v/>
      </c>
      <c r="R2763" s="33">
        <f t="shared" si="948"/>
        <v>11</v>
      </c>
      <c r="S2763" s="33" t="str">
        <f t="shared" si="949"/>
        <v>152_11</v>
      </c>
      <c r="T2763" s="35" t="str">
        <f t="shared" si="950"/>
        <v>152PM</v>
      </c>
      <c r="U2763" s="35" t="str">
        <f t="shared" si="951"/>
        <v>152PMNS</v>
      </c>
      <c r="V2763" s="35" t="str">
        <f t="shared" si="967"/>
        <v>2O</v>
      </c>
      <c r="W2763" s="35" t="str">
        <f t="shared" si="960"/>
        <v>152PM2O132</v>
      </c>
      <c r="X2763" s="388">
        <f t="shared" si="961"/>
        <v>0</v>
      </c>
      <c r="Y2763" s="388">
        <f t="shared" si="962"/>
        <v>0</v>
      </c>
      <c r="Z2763" s="280" t="str">
        <f t="shared" si="953"/>
        <v/>
      </c>
      <c r="AA2763" s="280" t="str">
        <f t="shared" si="954"/>
        <v/>
      </c>
      <c r="AB2763" s="389" t="str">
        <f t="shared" si="963"/>
        <v/>
      </c>
      <c r="AC2763" s="389" t="str">
        <f t="shared" si="964"/>
        <v/>
      </c>
      <c r="AD2763" s="390">
        <f t="shared" si="955"/>
        <v>1</v>
      </c>
      <c r="AE2763" s="282">
        <f t="shared" si="956"/>
        <v>0</v>
      </c>
      <c r="AF2763" s="359">
        <f t="shared" si="957"/>
        <v>0</v>
      </c>
      <c r="AG2763" s="280">
        <f t="shared" si="958"/>
        <v>0</v>
      </c>
      <c r="AH2763" s="280">
        <f t="shared" si="952"/>
        <v>0</v>
      </c>
      <c r="AI2763" s="280">
        <f>IF(ISBLANK(T2763),AI2762,IF(COUNTIF(T$2:T2763,T2763)&gt;1,AI2762,1+MAX(AI2762,0)))</f>
        <v>76</v>
      </c>
      <c r="AL2763" s="391" t="str">
        <f t="shared" si="965"/>
        <v/>
      </c>
      <c r="AM2763" s="391" t="str">
        <f t="shared" si="966"/>
        <v/>
      </c>
      <c r="AO2763" s="310" t="str">
        <f t="shared" si="959"/>
        <v/>
      </c>
      <c r="AP2763" s="310">
        <f>SUM(AO$1:AO2763)</f>
        <v>0</v>
      </c>
      <c r="AQ2763" s="310">
        <f>SUM(AK$2:AK2763)</f>
        <v>19</v>
      </c>
      <c r="AR2763" s="310">
        <f>COUNTA(AJ$2:AJ2763)</f>
        <v>19</v>
      </c>
      <c r="AS2763" s="312"/>
      <c r="AT2763" s="312"/>
      <c r="AU2763" s="312"/>
      <c r="AV2763" s="312"/>
      <c r="AW2763" s="312"/>
      <c r="AZ2763">
        <v>0</v>
      </c>
      <c r="BA2763">
        <v>0</v>
      </c>
    </row>
    <row r="2764" spans="1:53" x14ac:dyDescent="0.25">
      <c r="A2764">
        <v>152</v>
      </c>
      <c r="B2764" t="s">
        <v>66</v>
      </c>
      <c r="C2764" t="s">
        <v>988</v>
      </c>
      <c r="D2764"/>
      <c r="E2764">
        <v>1</v>
      </c>
      <c r="F2764">
        <v>3</v>
      </c>
      <c r="G2764">
        <v>3</v>
      </c>
      <c r="H2764">
        <v>3</v>
      </c>
      <c r="I2764">
        <v>0</v>
      </c>
      <c r="J2764">
        <v>2</v>
      </c>
      <c r="K2764">
        <v>0</v>
      </c>
      <c r="L2764">
        <v>0</v>
      </c>
      <c r="M2764" t="s">
        <v>989</v>
      </c>
      <c r="O2764" s="101">
        <f>IF(ISBLANK(C2764),O2763,IF(COUNTIF(C$2:C2764,C2764)&gt;1,O2763,1+MAX(O2763,0)))</f>
        <v>67</v>
      </c>
      <c r="P2764" s="45">
        <f t="shared" si="946"/>
        <v>40</v>
      </c>
      <c r="Q2764" s="33" t="str">
        <f t="shared" si="947"/>
        <v/>
      </c>
      <c r="R2764" s="33">
        <f t="shared" si="948"/>
        <v>11</v>
      </c>
      <c r="S2764" s="33" t="str">
        <f t="shared" si="949"/>
        <v>152_11</v>
      </c>
      <c r="T2764" s="35" t="str">
        <f t="shared" si="950"/>
        <v>152PM</v>
      </c>
      <c r="U2764" s="35" t="str">
        <f t="shared" si="951"/>
        <v>152PMEW</v>
      </c>
      <c r="V2764" s="35" t="str">
        <f t="shared" si="967"/>
        <v>2O</v>
      </c>
      <c r="W2764" s="35" t="str">
        <f t="shared" si="960"/>
        <v>152PM2O133</v>
      </c>
      <c r="X2764" s="388">
        <f t="shared" si="961"/>
        <v>0</v>
      </c>
      <c r="Y2764" s="388">
        <f t="shared" si="962"/>
        <v>0</v>
      </c>
      <c r="Z2764" s="280" t="str">
        <f t="shared" si="953"/>
        <v/>
      </c>
      <c r="AA2764" s="280" t="str">
        <f t="shared" si="954"/>
        <v/>
      </c>
      <c r="AB2764" s="389" t="str">
        <f t="shared" si="963"/>
        <v/>
      </c>
      <c r="AC2764" s="389" t="str">
        <f t="shared" si="964"/>
        <v/>
      </c>
      <c r="AD2764" s="390">
        <f t="shared" si="955"/>
        <v>1</v>
      </c>
      <c r="AE2764" s="282">
        <f t="shared" si="956"/>
        <v>0</v>
      </c>
      <c r="AF2764" s="359">
        <f t="shared" si="957"/>
        <v>0</v>
      </c>
      <c r="AG2764" s="280">
        <f t="shared" si="958"/>
        <v>0</v>
      </c>
      <c r="AH2764" s="280">
        <f t="shared" si="952"/>
        <v>0</v>
      </c>
      <c r="AI2764" s="280">
        <f>IF(ISBLANK(T2764),AI2763,IF(COUNTIF(T$2:T2764,T2764)&gt;1,AI2763,1+MAX(AI2763,0)))</f>
        <v>76</v>
      </c>
      <c r="AL2764" s="391" t="str">
        <f t="shared" si="965"/>
        <v/>
      </c>
      <c r="AM2764" s="391" t="str">
        <f t="shared" si="966"/>
        <v/>
      </c>
      <c r="AO2764" s="310" t="str">
        <f t="shared" si="959"/>
        <v/>
      </c>
      <c r="AP2764" s="310">
        <f>SUM(AO$1:AO2764)</f>
        <v>0</v>
      </c>
      <c r="AQ2764" s="310">
        <f>SUM(AK$2:AK2764)</f>
        <v>19</v>
      </c>
      <c r="AR2764" s="310">
        <f>COUNTA(AJ$2:AJ2764)</f>
        <v>19</v>
      </c>
      <c r="AS2764" s="312"/>
      <c r="AT2764" s="312"/>
      <c r="AU2764" s="312"/>
      <c r="AV2764" s="312"/>
      <c r="AW2764" s="312"/>
      <c r="AZ2764">
        <v>0</v>
      </c>
      <c r="BA2764">
        <v>0</v>
      </c>
    </row>
    <row r="2765" spans="1:53" x14ac:dyDescent="0.25">
      <c r="A2765">
        <v>152</v>
      </c>
      <c r="B2765" t="s">
        <v>66</v>
      </c>
      <c r="C2765" t="s">
        <v>988</v>
      </c>
      <c r="D2765"/>
      <c r="E2765">
        <v>1</v>
      </c>
      <c r="F2765">
        <v>3</v>
      </c>
      <c r="G2765">
        <v>4</v>
      </c>
      <c r="H2765">
        <v>5</v>
      </c>
      <c r="I2765">
        <v>1</v>
      </c>
      <c r="J2765">
        <v>0</v>
      </c>
      <c r="K2765">
        <v>0</v>
      </c>
      <c r="L2765">
        <v>0</v>
      </c>
      <c r="M2765" t="s">
        <v>989</v>
      </c>
      <c r="O2765" s="101">
        <f>IF(ISBLANK(C2765),O2764,IF(COUNTIF(C$2:C2765,C2765)&gt;1,O2764,1+MAX(O2764,0)))</f>
        <v>67</v>
      </c>
      <c r="P2765" s="45">
        <f t="shared" si="946"/>
        <v>40</v>
      </c>
      <c r="Q2765" s="33" t="str">
        <f t="shared" si="947"/>
        <v/>
      </c>
      <c r="R2765" s="33">
        <f t="shared" si="948"/>
        <v>11</v>
      </c>
      <c r="S2765" s="33" t="str">
        <f t="shared" si="949"/>
        <v>152_11</v>
      </c>
      <c r="T2765" s="35" t="str">
        <f t="shared" si="950"/>
        <v>152PM</v>
      </c>
      <c r="U2765" s="35" t="str">
        <f t="shared" si="951"/>
        <v>152PMEW</v>
      </c>
      <c r="V2765" s="35" t="str">
        <f t="shared" si="967"/>
        <v>2O</v>
      </c>
      <c r="W2765" s="35" t="str">
        <f t="shared" si="960"/>
        <v>152PM2O134</v>
      </c>
      <c r="X2765" s="388">
        <f t="shared" si="961"/>
        <v>0</v>
      </c>
      <c r="Y2765" s="388">
        <f t="shared" si="962"/>
        <v>0</v>
      </c>
      <c r="Z2765" s="280" t="str">
        <f t="shared" si="953"/>
        <v/>
      </c>
      <c r="AA2765" s="280" t="str">
        <f t="shared" si="954"/>
        <v/>
      </c>
      <c r="AB2765" s="389" t="str">
        <f t="shared" si="963"/>
        <v/>
      </c>
      <c r="AC2765" s="389" t="str">
        <f t="shared" si="964"/>
        <v/>
      </c>
      <c r="AD2765" s="390">
        <f t="shared" si="955"/>
        <v>1</v>
      </c>
      <c r="AE2765" s="282">
        <f t="shared" si="956"/>
        <v>0</v>
      </c>
      <c r="AF2765" s="359">
        <f t="shared" si="957"/>
        <v>0</v>
      </c>
      <c r="AG2765" s="280">
        <f t="shared" si="958"/>
        <v>0</v>
      </c>
      <c r="AH2765" s="280">
        <f t="shared" si="952"/>
        <v>0</v>
      </c>
      <c r="AI2765" s="280">
        <f>IF(ISBLANK(T2765),AI2764,IF(COUNTIF(T$2:T2765,T2765)&gt;1,AI2764,1+MAX(AI2764,0)))</f>
        <v>76</v>
      </c>
      <c r="AL2765" s="391" t="str">
        <f t="shared" si="965"/>
        <v/>
      </c>
      <c r="AM2765" s="391" t="str">
        <f t="shared" si="966"/>
        <v/>
      </c>
      <c r="AO2765" s="310" t="str">
        <f t="shared" si="959"/>
        <v/>
      </c>
      <c r="AP2765" s="310">
        <f>SUM(AO$1:AO2765)</f>
        <v>0</v>
      </c>
      <c r="AQ2765" s="310">
        <f>SUM(AK$2:AK2765)</f>
        <v>19</v>
      </c>
      <c r="AR2765" s="310">
        <f>COUNTA(AJ$2:AJ2765)</f>
        <v>19</v>
      </c>
      <c r="AS2765" s="312"/>
      <c r="AT2765" s="312"/>
      <c r="AU2765" s="312"/>
      <c r="AV2765" s="312"/>
      <c r="AW2765" s="312"/>
      <c r="AZ2765">
        <v>0</v>
      </c>
      <c r="BA2765">
        <v>0</v>
      </c>
    </row>
    <row r="2766" spans="1:53" x14ac:dyDescent="0.25">
      <c r="A2766">
        <v>152</v>
      </c>
      <c r="B2766" t="s">
        <v>66</v>
      </c>
      <c r="C2766" t="s">
        <v>988</v>
      </c>
      <c r="D2766"/>
      <c r="E2766">
        <v>1</v>
      </c>
      <c r="F2766">
        <v>4</v>
      </c>
      <c r="G2766">
        <v>1</v>
      </c>
      <c r="H2766">
        <v>0</v>
      </c>
      <c r="I2766">
        <v>0</v>
      </c>
      <c r="J2766">
        <v>0</v>
      </c>
      <c r="K2766">
        <v>0</v>
      </c>
      <c r="L2766">
        <v>0</v>
      </c>
      <c r="M2766" t="s">
        <v>989</v>
      </c>
      <c r="O2766" s="101">
        <f>IF(ISBLANK(C2766),O2765,IF(COUNTIF(C$2:C2766,C2766)&gt;1,O2765,1+MAX(O2765,0)))</f>
        <v>67</v>
      </c>
      <c r="P2766" s="45">
        <f t="shared" si="946"/>
        <v>40</v>
      </c>
      <c r="Q2766" s="33" t="str">
        <f t="shared" si="947"/>
        <v/>
      </c>
      <c r="R2766" s="33">
        <f t="shared" si="948"/>
        <v>12</v>
      </c>
      <c r="S2766" s="33" t="str">
        <f t="shared" si="949"/>
        <v>152_12</v>
      </c>
      <c r="T2766" s="35" t="str">
        <f t="shared" si="950"/>
        <v>152PM</v>
      </c>
      <c r="U2766" s="35" t="str">
        <f t="shared" si="951"/>
        <v>152PMNS</v>
      </c>
      <c r="V2766" s="35" t="str">
        <f t="shared" si="967"/>
        <v>2O</v>
      </c>
      <c r="W2766" s="35" t="str">
        <f t="shared" si="960"/>
        <v>152PM2O141</v>
      </c>
      <c r="X2766" s="388">
        <f t="shared" si="961"/>
        <v>0</v>
      </c>
      <c r="Y2766" s="388">
        <f t="shared" si="962"/>
        <v>0</v>
      </c>
      <c r="Z2766" s="280" t="str">
        <f t="shared" si="953"/>
        <v/>
      </c>
      <c r="AA2766" s="280" t="str">
        <f t="shared" si="954"/>
        <v/>
      </c>
      <c r="AB2766" s="389" t="str">
        <f t="shared" si="963"/>
        <v/>
      </c>
      <c r="AC2766" s="389" t="str">
        <f t="shared" si="964"/>
        <v/>
      </c>
      <c r="AD2766" s="390">
        <f t="shared" si="955"/>
        <v>1</v>
      </c>
      <c r="AE2766" s="282">
        <f t="shared" si="956"/>
        <v>0</v>
      </c>
      <c r="AF2766" s="359">
        <f t="shared" si="957"/>
        <v>0</v>
      </c>
      <c r="AG2766" s="280">
        <f t="shared" si="958"/>
        <v>0</v>
      </c>
      <c r="AH2766" s="280">
        <f t="shared" si="952"/>
        <v>0</v>
      </c>
      <c r="AI2766" s="280">
        <f>IF(ISBLANK(T2766),AI2765,IF(COUNTIF(T$2:T2766,T2766)&gt;1,AI2765,1+MAX(AI2765,0)))</f>
        <v>76</v>
      </c>
      <c r="AL2766" s="391" t="str">
        <f t="shared" si="965"/>
        <v/>
      </c>
      <c r="AM2766" s="391" t="str">
        <f t="shared" si="966"/>
        <v/>
      </c>
      <c r="AO2766" s="310" t="str">
        <f t="shared" si="959"/>
        <v/>
      </c>
      <c r="AP2766" s="310">
        <f>SUM(AO$1:AO2766)</f>
        <v>0</v>
      </c>
      <c r="AQ2766" s="310">
        <f>SUM(AK$2:AK2766)</f>
        <v>19</v>
      </c>
      <c r="AR2766" s="310">
        <f>COUNTA(AJ$2:AJ2766)</f>
        <v>19</v>
      </c>
      <c r="AS2766" s="312"/>
      <c r="AT2766" s="312"/>
      <c r="AU2766" s="312"/>
      <c r="AV2766" s="312"/>
      <c r="AW2766" s="312"/>
      <c r="AZ2766">
        <v>0</v>
      </c>
      <c r="BA2766">
        <v>0</v>
      </c>
    </row>
    <row r="2767" spans="1:53" x14ac:dyDescent="0.25">
      <c r="A2767">
        <v>152</v>
      </c>
      <c r="B2767" t="s">
        <v>66</v>
      </c>
      <c r="C2767" t="s">
        <v>988</v>
      </c>
      <c r="D2767"/>
      <c r="E2767">
        <v>1</v>
      </c>
      <c r="F2767">
        <v>4</v>
      </c>
      <c r="G2767">
        <v>2</v>
      </c>
      <c r="H2767">
        <v>0</v>
      </c>
      <c r="I2767">
        <v>0</v>
      </c>
      <c r="J2767">
        <v>0</v>
      </c>
      <c r="K2767">
        <v>0</v>
      </c>
      <c r="L2767">
        <v>0</v>
      </c>
      <c r="M2767" t="s">
        <v>989</v>
      </c>
      <c r="O2767" s="101">
        <f>IF(ISBLANK(C2767),O2766,IF(COUNTIF(C$2:C2767,C2767)&gt;1,O2766,1+MAX(O2766,0)))</f>
        <v>67</v>
      </c>
      <c r="P2767" s="45">
        <f t="shared" si="946"/>
        <v>40</v>
      </c>
      <c r="Q2767" s="33" t="str">
        <f t="shared" si="947"/>
        <v/>
      </c>
      <c r="R2767" s="33">
        <f t="shared" si="948"/>
        <v>12</v>
      </c>
      <c r="S2767" s="33" t="str">
        <f t="shared" si="949"/>
        <v>152_12</v>
      </c>
      <c r="T2767" s="35" t="str">
        <f t="shared" si="950"/>
        <v>152PM</v>
      </c>
      <c r="U2767" s="35" t="str">
        <f t="shared" si="951"/>
        <v>152PMNS</v>
      </c>
      <c r="V2767" s="35" t="str">
        <f t="shared" si="967"/>
        <v>2O</v>
      </c>
      <c r="W2767" s="35" t="str">
        <f t="shared" si="960"/>
        <v>152PM2O142</v>
      </c>
      <c r="X2767" s="388">
        <f t="shared" si="961"/>
        <v>0</v>
      </c>
      <c r="Y2767" s="388">
        <f t="shared" si="962"/>
        <v>0</v>
      </c>
      <c r="Z2767" s="280" t="str">
        <f t="shared" si="953"/>
        <v/>
      </c>
      <c r="AA2767" s="280" t="str">
        <f t="shared" si="954"/>
        <v/>
      </c>
      <c r="AB2767" s="389" t="str">
        <f t="shared" si="963"/>
        <v/>
      </c>
      <c r="AC2767" s="389" t="str">
        <f t="shared" si="964"/>
        <v/>
      </c>
      <c r="AD2767" s="390">
        <f t="shared" si="955"/>
        <v>1</v>
      </c>
      <c r="AE2767" s="282">
        <f t="shared" si="956"/>
        <v>0</v>
      </c>
      <c r="AF2767" s="359">
        <f t="shared" si="957"/>
        <v>0</v>
      </c>
      <c r="AG2767" s="280">
        <f t="shared" si="958"/>
        <v>0</v>
      </c>
      <c r="AH2767" s="280">
        <f t="shared" si="952"/>
        <v>0</v>
      </c>
      <c r="AI2767" s="280">
        <f>IF(ISBLANK(T2767),AI2766,IF(COUNTIF(T$2:T2767,T2767)&gt;1,AI2766,1+MAX(AI2766,0)))</f>
        <v>76</v>
      </c>
      <c r="AL2767" s="391" t="str">
        <f t="shared" si="965"/>
        <v/>
      </c>
      <c r="AM2767" s="391" t="str">
        <f t="shared" si="966"/>
        <v/>
      </c>
      <c r="AO2767" s="310" t="str">
        <f t="shared" si="959"/>
        <v/>
      </c>
      <c r="AP2767" s="310">
        <f>SUM(AO$1:AO2767)</f>
        <v>0</v>
      </c>
      <c r="AQ2767" s="310">
        <f>SUM(AK$2:AK2767)</f>
        <v>19</v>
      </c>
      <c r="AR2767" s="310">
        <f>COUNTA(AJ$2:AJ2767)</f>
        <v>19</v>
      </c>
      <c r="AS2767" s="312"/>
      <c r="AT2767" s="312"/>
      <c r="AU2767" s="312"/>
      <c r="AV2767" s="312"/>
      <c r="AW2767" s="312"/>
      <c r="AZ2767">
        <v>0</v>
      </c>
      <c r="BA2767">
        <v>0</v>
      </c>
    </row>
    <row r="2768" spans="1:53" x14ac:dyDescent="0.25">
      <c r="A2768">
        <v>152</v>
      </c>
      <c r="B2768" t="s">
        <v>66</v>
      </c>
      <c r="C2768" t="s">
        <v>988</v>
      </c>
      <c r="D2768"/>
      <c r="E2768">
        <v>1</v>
      </c>
      <c r="F2768">
        <v>4</v>
      </c>
      <c r="G2768">
        <v>3</v>
      </c>
      <c r="H2768">
        <v>5</v>
      </c>
      <c r="I2768">
        <v>0</v>
      </c>
      <c r="J2768">
        <v>2</v>
      </c>
      <c r="K2768">
        <v>0</v>
      </c>
      <c r="L2768">
        <v>0</v>
      </c>
      <c r="M2768" t="s">
        <v>989</v>
      </c>
      <c r="O2768" s="101">
        <f>IF(ISBLANK(C2768),O2767,IF(COUNTIF(C$2:C2768,C2768)&gt;1,O2767,1+MAX(O2767,0)))</f>
        <v>67</v>
      </c>
      <c r="P2768" s="45">
        <f t="shared" si="946"/>
        <v>40</v>
      </c>
      <c r="Q2768" s="33" t="str">
        <f t="shared" si="947"/>
        <v/>
      </c>
      <c r="R2768" s="33">
        <f t="shared" si="948"/>
        <v>12</v>
      </c>
      <c r="S2768" s="33" t="str">
        <f t="shared" si="949"/>
        <v>152_12</v>
      </c>
      <c r="T2768" s="35" t="str">
        <f t="shared" si="950"/>
        <v>152PM</v>
      </c>
      <c r="U2768" s="35" t="str">
        <f t="shared" si="951"/>
        <v>152PMEW</v>
      </c>
      <c r="V2768" s="35" t="str">
        <f t="shared" si="967"/>
        <v>2O</v>
      </c>
      <c r="W2768" s="35" t="str">
        <f t="shared" si="960"/>
        <v>152PM2O143</v>
      </c>
      <c r="X2768" s="388">
        <f t="shared" si="961"/>
        <v>0</v>
      </c>
      <c r="Y2768" s="388">
        <f t="shared" si="962"/>
        <v>0</v>
      </c>
      <c r="Z2768" s="280" t="str">
        <f t="shared" si="953"/>
        <v/>
      </c>
      <c r="AA2768" s="280" t="str">
        <f t="shared" si="954"/>
        <v/>
      </c>
      <c r="AB2768" s="389" t="str">
        <f t="shared" si="963"/>
        <v/>
      </c>
      <c r="AC2768" s="389" t="str">
        <f t="shared" si="964"/>
        <v/>
      </c>
      <c r="AD2768" s="390">
        <f t="shared" si="955"/>
        <v>1</v>
      </c>
      <c r="AE2768" s="282">
        <f t="shared" si="956"/>
        <v>0</v>
      </c>
      <c r="AF2768" s="359">
        <f t="shared" si="957"/>
        <v>0</v>
      </c>
      <c r="AG2768" s="280">
        <f t="shared" si="958"/>
        <v>0</v>
      </c>
      <c r="AH2768" s="280">
        <f t="shared" si="952"/>
        <v>0</v>
      </c>
      <c r="AI2768" s="280">
        <f>IF(ISBLANK(T2768),AI2767,IF(COUNTIF(T$2:T2768,T2768)&gt;1,AI2767,1+MAX(AI2767,0)))</f>
        <v>76</v>
      </c>
      <c r="AL2768" s="391" t="str">
        <f t="shared" si="965"/>
        <v/>
      </c>
      <c r="AM2768" s="391" t="str">
        <f t="shared" si="966"/>
        <v/>
      </c>
      <c r="AO2768" s="310" t="str">
        <f t="shared" si="959"/>
        <v/>
      </c>
      <c r="AP2768" s="310">
        <f>SUM(AO$1:AO2768)</f>
        <v>0</v>
      </c>
      <c r="AQ2768" s="310">
        <f>SUM(AK$2:AK2768)</f>
        <v>19</v>
      </c>
      <c r="AR2768" s="310">
        <f>COUNTA(AJ$2:AJ2768)</f>
        <v>19</v>
      </c>
      <c r="AS2768" s="312"/>
      <c r="AT2768" s="312"/>
      <c r="AU2768" s="312"/>
      <c r="AV2768" s="312"/>
      <c r="AW2768" s="312"/>
      <c r="AZ2768">
        <v>0</v>
      </c>
      <c r="BA2768">
        <v>0</v>
      </c>
    </row>
    <row r="2769" spans="1:53" x14ac:dyDescent="0.25">
      <c r="A2769">
        <v>152</v>
      </c>
      <c r="B2769" t="s">
        <v>66</v>
      </c>
      <c r="C2769" t="s">
        <v>988</v>
      </c>
      <c r="D2769"/>
      <c r="E2769">
        <v>1</v>
      </c>
      <c r="F2769">
        <v>4</v>
      </c>
      <c r="G2769">
        <v>4</v>
      </c>
      <c r="H2769">
        <v>10</v>
      </c>
      <c r="I2769">
        <v>1</v>
      </c>
      <c r="J2769">
        <v>4</v>
      </c>
      <c r="K2769">
        <v>0</v>
      </c>
      <c r="L2769">
        <v>0</v>
      </c>
      <c r="M2769" t="s">
        <v>989</v>
      </c>
      <c r="O2769" s="101">
        <f>IF(ISBLANK(C2769),O2768,IF(COUNTIF(C$2:C2769,C2769)&gt;1,O2768,1+MAX(O2768,0)))</f>
        <v>67</v>
      </c>
      <c r="P2769" s="45">
        <f t="shared" si="946"/>
        <v>40</v>
      </c>
      <c r="Q2769" s="33" t="str">
        <f t="shared" si="947"/>
        <v/>
      </c>
      <c r="R2769" s="33">
        <f t="shared" si="948"/>
        <v>12</v>
      </c>
      <c r="S2769" s="33" t="str">
        <f t="shared" si="949"/>
        <v>152_12</v>
      </c>
      <c r="T2769" s="35" t="str">
        <f t="shared" si="950"/>
        <v>152PM</v>
      </c>
      <c r="U2769" s="35" t="str">
        <f t="shared" si="951"/>
        <v>152PMEW</v>
      </c>
      <c r="V2769" s="35" t="str">
        <f t="shared" si="967"/>
        <v>2O</v>
      </c>
      <c r="W2769" s="35" t="str">
        <f t="shared" si="960"/>
        <v>152PM2O144</v>
      </c>
      <c r="X2769" s="388">
        <f t="shared" si="961"/>
        <v>0</v>
      </c>
      <c r="Y2769" s="388">
        <f t="shared" si="962"/>
        <v>0</v>
      </c>
      <c r="Z2769" s="280" t="str">
        <f t="shared" si="953"/>
        <v/>
      </c>
      <c r="AA2769" s="280" t="str">
        <f t="shared" si="954"/>
        <v/>
      </c>
      <c r="AB2769" s="389" t="str">
        <f t="shared" si="963"/>
        <v/>
      </c>
      <c r="AC2769" s="389" t="str">
        <f t="shared" si="964"/>
        <v/>
      </c>
      <c r="AD2769" s="390">
        <f t="shared" si="955"/>
        <v>1</v>
      </c>
      <c r="AE2769" s="282">
        <f t="shared" si="956"/>
        <v>0</v>
      </c>
      <c r="AF2769" s="359">
        <f t="shared" si="957"/>
        <v>0</v>
      </c>
      <c r="AG2769" s="280">
        <f t="shared" si="958"/>
        <v>0</v>
      </c>
      <c r="AH2769" s="280">
        <f t="shared" si="952"/>
        <v>0</v>
      </c>
      <c r="AI2769" s="280">
        <f>IF(ISBLANK(T2769),AI2768,IF(COUNTIF(T$2:T2769,T2769)&gt;1,AI2768,1+MAX(AI2768,0)))</f>
        <v>76</v>
      </c>
      <c r="AL2769" s="391" t="str">
        <f t="shared" si="965"/>
        <v/>
      </c>
      <c r="AM2769" s="391" t="str">
        <f t="shared" si="966"/>
        <v/>
      </c>
      <c r="AO2769" s="310" t="str">
        <f t="shared" si="959"/>
        <v/>
      </c>
      <c r="AP2769" s="310">
        <f>SUM(AO$1:AO2769)</f>
        <v>0</v>
      </c>
      <c r="AQ2769" s="310">
        <f>SUM(AK$2:AK2769)</f>
        <v>19</v>
      </c>
      <c r="AR2769" s="310">
        <f>COUNTA(AJ$2:AJ2769)</f>
        <v>19</v>
      </c>
      <c r="AS2769" s="312"/>
      <c r="AT2769" s="312"/>
      <c r="AU2769" s="312"/>
      <c r="AV2769" s="312"/>
      <c r="AW2769" s="312"/>
      <c r="AZ2769">
        <v>0</v>
      </c>
      <c r="BA2769">
        <v>0</v>
      </c>
    </row>
    <row r="2770" spans="1:53" x14ac:dyDescent="0.25">
      <c r="A2770">
        <v>152</v>
      </c>
      <c r="B2770" t="s">
        <v>66</v>
      </c>
      <c r="C2770" t="s">
        <v>988</v>
      </c>
      <c r="D2770"/>
      <c r="E2770">
        <v>2</v>
      </c>
      <c r="F2770">
        <v>1</v>
      </c>
      <c r="G2770">
        <v>1</v>
      </c>
      <c r="H2770">
        <v>0</v>
      </c>
      <c r="I2770">
        <v>0</v>
      </c>
      <c r="J2770">
        <v>0</v>
      </c>
      <c r="K2770">
        <v>0</v>
      </c>
      <c r="L2770">
        <v>0</v>
      </c>
      <c r="M2770" t="s">
        <v>990</v>
      </c>
      <c r="O2770" s="101">
        <f>IF(ISBLANK(C2770),O2769,IF(COUNTIF(C$2:C2770,C2770)&gt;1,O2769,1+MAX(O2769,0)))</f>
        <v>67</v>
      </c>
      <c r="P2770" s="45">
        <f t="shared" si="946"/>
        <v>40</v>
      </c>
      <c r="Q2770" s="33" t="str">
        <f t="shared" si="947"/>
        <v/>
      </c>
      <c r="R2770" s="33">
        <f t="shared" si="948"/>
        <v>13</v>
      </c>
      <c r="S2770" s="33" t="str">
        <f t="shared" si="949"/>
        <v>152_13</v>
      </c>
      <c r="T2770" s="35" t="str">
        <f t="shared" si="950"/>
        <v>152PM</v>
      </c>
      <c r="U2770" s="35" t="str">
        <f t="shared" si="951"/>
        <v>152PMNS</v>
      </c>
      <c r="V2770" s="35" t="str">
        <f t="shared" si="967"/>
        <v>2O</v>
      </c>
      <c r="W2770" s="35" t="str">
        <f t="shared" si="960"/>
        <v>152PM2O211</v>
      </c>
      <c r="X2770" s="388">
        <f t="shared" si="961"/>
        <v>0</v>
      </c>
      <c r="Y2770" s="388">
        <f t="shared" si="962"/>
        <v>0</v>
      </c>
      <c r="Z2770" s="280" t="str">
        <f t="shared" si="953"/>
        <v/>
      </c>
      <c r="AA2770" s="280" t="str">
        <f t="shared" si="954"/>
        <v/>
      </c>
      <c r="AB2770" s="389" t="str">
        <f t="shared" si="963"/>
        <v/>
      </c>
      <c r="AC2770" s="389" t="str">
        <f t="shared" si="964"/>
        <v/>
      </c>
      <c r="AD2770" s="390">
        <f t="shared" si="955"/>
        <v>1</v>
      </c>
      <c r="AE2770" s="282">
        <f t="shared" si="956"/>
        <v>0</v>
      </c>
      <c r="AF2770" s="359">
        <f t="shared" si="957"/>
        <v>0</v>
      </c>
      <c r="AG2770" s="280">
        <f t="shared" si="958"/>
        <v>0</v>
      </c>
      <c r="AH2770" s="280">
        <f t="shared" si="952"/>
        <v>0</v>
      </c>
      <c r="AI2770" s="280">
        <f>IF(ISBLANK(T2770),AI2769,IF(COUNTIF(T$2:T2770,T2770)&gt;1,AI2769,1+MAX(AI2769,0)))</f>
        <v>76</v>
      </c>
      <c r="AL2770" s="391" t="str">
        <f t="shared" si="965"/>
        <v/>
      </c>
      <c r="AM2770" s="391" t="str">
        <f t="shared" si="966"/>
        <v/>
      </c>
      <c r="AO2770" s="310" t="str">
        <f t="shared" si="959"/>
        <v/>
      </c>
      <c r="AP2770" s="310">
        <f>SUM(AO$1:AO2770)</f>
        <v>0</v>
      </c>
      <c r="AQ2770" s="310">
        <f>SUM(AK$2:AK2770)</f>
        <v>19</v>
      </c>
      <c r="AR2770" s="310">
        <f>COUNTA(AJ$2:AJ2770)</f>
        <v>19</v>
      </c>
      <c r="AS2770" s="312"/>
      <c r="AT2770" s="312"/>
      <c r="AU2770" s="312"/>
      <c r="AV2770" s="312"/>
      <c r="AW2770" s="312"/>
      <c r="AZ2770">
        <v>0</v>
      </c>
      <c r="BA2770">
        <v>0</v>
      </c>
    </row>
    <row r="2771" spans="1:53" x14ac:dyDescent="0.25">
      <c r="A2771">
        <v>152</v>
      </c>
      <c r="B2771" t="s">
        <v>66</v>
      </c>
      <c r="C2771" t="s">
        <v>988</v>
      </c>
      <c r="D2771"/>
      <c r="E2771">
        <v>2</v>
      </c>
      <c r="F2771">
        <v>1</v>
      </c>
      <c r="G2771">
        <v>2</v>
      </c>
      <c r="H2771">
        <v>0</v>
      </c>
      <c r="I2771">
        <v>0</v>
      </c>
      <c r="J2771">
        <v>0</v>
      </c>
      <c r="K2771">
        <v>0</v>
      </c>
      <c r="L2771">
        <v>0</v>
      </c>
      <c r="M2771" t="s">
        <v>990</v>
      </c>
      <c r="O2771" s="101">
        <f>IF(ISBLANK(C2771),O2770,IF(COUNTIF(C$2:C2771,C2771)&gt;1,O2770,1+MAX(O2770,0)))</f>
        <v>67</v>
      </c>
      <c r="P2771" s="45">
        <f t="shared" si="946"/>
        <v>40</v>
      </c>
      <c r="Q2771" s="33" t="str">
        <f t="shared" si="947"/>
        <v/>
      </c>
      <c r="R2771" s="33">
        <f t="shared" si="948"/>
        <v>13</v>
      </c>
      <c r="S2771" s="33" t="str">
        <f t="shared" si="949"/>
        <v>152_13</v>
      </c>
      <c r="T2771" s="35" t="str">
        <f t="shared" si="950"/>
        <v>152PM</v>
      </c>
      <c r="U2771" s="35" t="str">
        <f t="shared" si="951"/>
        <v>152PMNS</v>
      </c>
      <c r="V2771" s="35" t="str">
        <f t="shared" si="967"/>
        <v>2O</v>
      </c>
      <c r="W2771" s="35" t="str">
        <f t="shared" si="960"/>
        <v>152PM2O212</v>
      </c>
      <c r="X2771" s="388">
        <f t="shared" si="961"/>
        <v>0</v>
      </c>
      <c r="Y2771" s="388">
        <f t="shared" si="962"/>
        <v>0</v>
      </c>
      <c r="Z2771" s="280" t="str">
        <f t="shared" si="953"/>
        <v/>
      </c>
      <c r="AA2771" s="280" t="str">
        <f t="shared" si="954"/>
        <v/>
      </c>
      <c r="AB2771" s="389" t="str">
        <f t="shared" si="963"/>
        <v/>
      </c>
      <c r="AC2771" s="389" t="str">
        <f t="shared" si="964"/>
        <v/>
      </c>
      <c r="AD2771" s="390">
        <f t="shared" si="955"/>
        <v>1</v>
      </c>
      <c r="AE2771" s="282">
        <f t="shared" si="956"/>
        <v>0</v>
      </c>
      <c r="AF2771" s="359">
        <f t="shared" si="957"/>
        <v>0</v>
      </c>
      <c r="AG2771" s="280">
        <f t="shared" si="958"/>
        <v>0</v>
      </c>
      <c r="AH2771" s="280">
        <f t="shared" si="952"/>
        <v>0</v>
      </c>
      <c r="AI2771" s="280">
        <f>IF(ISBLANK(T2771),AI2770,IF(COUNTIF(T$2:T2771,T2771)&gt;1,AI2770,1+MAX(AI2770,0)))</f>
        <v>76</v>
      </c>
      <c r="AL2771" s="391" t="str">
        <f t="shared" si="965"/>
        <v/>
      </c>
      <c r="AM2771" s="391" t="str">
        <f t="shared" si="966"/>
        <v/>
      </c>
      <c r="AO2771" s="310" t="str">
        <f t="shared" si="959"/>
        <v/>
      </c>
      <c r="AP2771" s="310">
        <f>SUM(AO$1:AO2771)</f>
        <v>0</v>
      </c>
      <c r="AQ2771" s="310">
        <f>SUM(AK$2:AK2771)</f>
        <v>19</v>
      </c>
      <c r="AR2771" s="310">
        <f>COUNTA(AJ$2:AJ2771)</f>
        <v>19</v>
      </c>
      <c r="AS2771" s="312"/>
      <c r="AT2771" s="312"/>
      <c r="AU2771" s="312"/>
      <c r="AV2771" s="312"/>
      <c r="AW2771" s="312"/>
      <c r="AZ2771">
        <v>0</v>
      </c>
      <c r="BA2771">
        <v>0</v>
      </c>
    </row>
    <row r="2772" spans="1:53" x14ac:dyDescent="0.25">
      <c r="A2772">
        <v>152</v>
      </c>
      <c r="B2772" t="s">
        <v>66</v>
      </c>
      <c r="C2772" t="s">
        <v>988</v>
      </c>
      <c r="D2772"/>
      <c r="E2772">
        <v>2</v>
      </c>
      <c r="F2772">
        <v>1</v>
      </c>
      <c r="G2772">
        <v>3</v>
      </c>
      <c r="H2772">
        <v>7</v>
      </c>
      <c r="I2772">
        <v>0</v>
      </c>
      <c r="J2772">
        <v>3</v>
      </c>
      <c r="K2772">
        <v>0</v>
      </c>
      <c r="L2772">
        <v>0</v>
      </c>
      <c r="M2772" t="s">
        <v>990</v>
      </c>
      <c r="O2772" s="101">
        <f>IF(ISBLANK(C2772),O2771,IF(COUNTIF(C$2:C2772,C2772)&gt;1,O2771,1+MAX(O2771,0)))</f>
        <v>67</v>
      </c>
      <c r="P2772" s="45">
        <f t="shared" si="946"/>
        <v>40</v>
      </c>
      <c r="Q2772" s="33" t="str">
        <f t="shared" si="947"/>
        <v/>
      </c>
      <c r="R2772" s="33">
        <f t="shared" si="948"/>
        <v>13</v>
      </c>
      <c r="S2772" s="33" t="str">
        <f t="shared" si="949"/>
        <v>152_13</v>
      </c>
      <c r="T2772" s="35" t="str">
        <f t="shared" si="950"/>
        <v>152PM</v>
      </c>
      <c r="U2772" s="35" t="str">
        <f t="shared" si="951"/>
        <v>152PMEW</v>
      </c>
      <c r="V2772" s="35" t="str">
        <f t="shared" si="967"/>
        <v>2O</v>
      </c>
      <c r="W2772" s="35" t="str">
        <f t="shared" si="960"/>
        <v>152PM2O213</v>
      </c>
      <c r="X2772" s="388">
        <f t="shared" si="961"/>
        <v>0</v>
      </c>
      <c r="Y2772" s="388">
        <f t="shared" si="962"/>
        <v>0</v>
      </c>
      <c r="Z2772" s="280" t="str">
        <f t="shared" si="953"/>
        <v/>
      </c>
      <c r="AA2772" s="280" t="str">
        <f t="shared" si="954"/>
        <v/>
      </c>
      <c r="AB2772" s="389" t="str">
        <f t="shared" si="963"/>
        <v/>
      </c>
      <c r="AC2772" s="389" t="str">
        <f t="shared" si="964"/>
        <v/>
      </c>
      <c r="AD2772" s="390">
        <f t="shared" si="955"/>
        <v>1</v>
      </c>
      <c r="AE2772" s="282">
        <f t="shared" si="956"/>
        <v>0</v>
      </c>
      <c r="AF2772" s="359">
        <f t="shared" si="957"/>
        <v>0</v>
      </c>
      <c r="AG2772" s="280">
        <f t="shared" si="958"/>
        <v>0</v>
      </c>
      <c r="AH2772" s="280">
        <f t="shared" si="952"/>
        <v>0</v>
      </c>
      <c r="AI2772" s="280">
        <f>IF(ISBLANK(T2772),AI2771,IF(COUNTIF(T$2:T2772,T2772)&gt;1,AI2771,1+MAX(AI2771,0)))</f>
        <v>76</v>
      </c>
      <c r="AL2772" s="391" t="str">
        <f t="shared" si="965"/>
        <v/>
      </c>
      <c r="AM2772" s="391" t="str">
        <f t="shared" si="966"/>
        <v/>
      </c>
      <c r="AO2772" s="310" t="str">
        <f t="shared" si="959"/>
        <v/>
      </c>
      <c r="AP2772" s="310">
        <f>SUM(AO$1:AO2772)</f>
        <v>0</v>
      </c>
      <c r="AQ2772" s="310">
        <f>SUM(AK$2:AK2772)</f>
        <v>19</v>
      </c>
      <c r="AR2772" s="310">
        <f>COUNTA(AJ$2:AJ2772)</f>
        <v>19</v>
      </c>
      <c r="AS2772" s="312"/>
      <c r="AT2772" s="312"/>
      <c r="AU2772" s="312"/>
      <c r="AV2772" s="312"/>
      <c r="AW2772" s="312"/>
      <c r="AZ2772">
        <v>0</v>
      </c>
      <c r="BA2772">
        <v>0</v>
      </c>
    </row>
    <row r="2773" spans="1:53" x14ac:dyDescent="0.25">
      <c r="A2773">
        <v>152</v>
      </c>
      <c r="B2773" t="s">
        <v>66</v>
      </c>
      <c r="C2773" t="s">
        <v>988</v>
      </c>
      <c r="D2773"/>
      <c r="E2773">
        <v>2</v>
      </c>
      <c r="F2773">
        <v>1</v>
      </c>
      <c r="G2773">
        <v>4</v>
      </c>
      <c r="H2773">
        <v>14</v>
      </c>
      <c r="I2773">
        <v>3</v>
      </c>
      <c r="J2773">
        <v>4</v>
      </c>
      <c r="K2773">
        <v>0</v>
      </c>
      <c r="L2773">
        <v>0</v>
      </c>
      <c r="M2773" t="s">
        <v>990</v>
      </c>
      <c r="O2773" s="101">
        <f>IF(ISBLANK(C2773),O2772,IF(COUNTIF(C$2:C2773,C2773)&gt;1,O2772,1+MAX(O2772,0)))</f>
        <v>67</v>
      </c>
      <c r="P2773" s="45">
        <f t="shared" si="946"/>
        <v>40</v>
      </c>
      <c r="Q2773" s="33" t="str">
        <f t="shared" si="947"/>
        <v/>
      </c>
      <c r="R2773" s="33">
        <f t="shared" si="948"/>
        <v>13</v>
      </c>
      <c r="S2773" s="33" t="str">
        <f t="shared" si="949"/>
        <v>152_13</v>
      </c>
      <c r="T2773" s="35" t="str">
        <f t="shared" si="950"/>
        <v>152PM</v>
      </c>
      <c r="U2773" s="35" t="str">
        <f t="shared" si="951"/>
        <v>152PMEW</v>
      </c>
      <c r="V2773" s="35" t="str">
        <f t="shared" si="967"/>
        <v>2O</v>
      </c>
      <c r="W2773" s="35" t="str">
        <f t="shared" si="960"/>
        <v>152PM2O214</v>
      </c>
      <c r="X2773" s="388">
        <f t="shared" si="961"/>
        <v>0</v>
      </c>
      <c r="Y2773" s="388">
        <f t="shared" si="962"/>
        <v>0</v>
      </c>
      <c r="Z2773" s="280" t="str">
        <f t="shared" si="953"/>
        <v/>
      </c>
      <c r="AA2773" s="280" t="str">
        <f t="shared" si="954"/>
        <v/>
      </c>
      <c r="AB2773" s="389" t="str">
        <f t="shared" si="963"/>
        <v/>
      </c>
      <c r="AC2773" s="389" t="str">
        <f t="shared" si="964"/>
        <v/>
      </c>
      <c r="AD2773" s="390">
        <f t="shared" si="955"/>
        <v>1</v>
      </c>
      <c r="AE2773" s="282">
        <f t="shared" si="956"/>
        <v>0</v>
      </c>
      <c r="AF2773" s="359">
        <f t="shared" si="957"/>
        <v>0</v>
      </c>
      <c r="AG2773" s="280">
        <f t="shared" si="958"/>
        <v>0</v>
      </c>
      <c r="AH2773" s="280">
        <f t="shared" si="952"/>
        <v>0</v>
      </c>
      <c r="AI2773" s="280">
        <f>IF(ISBLANK(T2773),AI2772,IF(COUNTIF(T$2:T2773,T2773)&gt;1,AI2772,1+MAX(AI2772,0)))</f>
        <v>76</v>
      </c>
      <c r="AL2773" s="391" t="str">
        <f t="shared" si="965"/>
        <v/>
      </c>
      <c r="AM2773" s="391" t="str">
        <f t="shared" si="966"/>
        <v/>
      </c>
      <c r="AO2773" s="310" t="str">
        <f t="shared" si="959"/>
        <v/>
      </c>
      <c r="AP2773" s="310">
        <f>SUM(AO$1:AO2773)</f>
        <v>0</v>
      </c>
      <c r="AQ2773" s="310">
        <f>SUM(AK$2:AK2773)</f>
        <v>19</v>
      </c>
      <c r="AR2773" s="310">
        <f>COUNTA(AJ$2:AJ2773)</f>
        <v>19</v>
      </c>
      <c r="AS2773" s="312"/>
      <c r="AT2773" s="312"/>
      <c r="AU2773" s="312"/>
      <c r="AV2773" s="312"/>
      <c r="AW2773" s="312"/>
      <c r="AZ2773">
        <v>0</v>
      </c>
      <c r="BA2773">
        <v>0</v>
      </c>
    </row>
    <row r="2774" spans="1:53" x14ac:dyDescent="0.25">
      <c r="A2774">
        <v>152</v>
      </c>
      <c r="B2774" t="s">
        <v>66</v>
      </c>
      <c r="C2774" t="s">
        <v>988</v>
      </c>
      <c r="D2774"/>
      <c r="E2774">
        <v>2</v>
      </c>
      <c r="F2774">
        <v>2</v>
      </c>
      <c r="G2774">
        <v>1</v>
      </c>
      <c r="H2774">
        <v>0</v>
      </c>
      <c r="I2774">
        <v>0</v>
      </c>
      <c r="J2774">
        <v>0</v>
      </c>
      <c r="K2774">
        <v>0</v>
      </c>
      <c r="L2774">
        <v>0</v>
      </c>
      <c r="M2774" t="s">
        <v>990</v>
      </c>
      <c r="O2774" s="101">
        <f>IF(ISBLANK(C2774),O2773,IF(COUNTIF(C$2:C2774,C2774)&gt;1,O2773,1+MAX(O2773,0)))</f>
        <v>67</v>
      </c>
      <c r="P2774" s="45">
        <f t="shared" si="946"/>
        <v>40</v>
      </c>
      <c r="Q2774" s="33" t="str">
        <f t="shared" si="947"/>
        <v/>
      </c>
      <c r="R2774" s="33">
        <f t="shared" si="948"/>
        <v>14</v>
      </c>
      <c r="S2774" s="33" t="str">
        <f t="shared" si="949"/>
        <v>152_14</v>
      </c>
      <c r="T2774" s="35" t="str">
        <f t="shared" si="950"/>
        <v>152PM</v>
      </c>
      <c r="U2774" s="35" t="str">
        <f t="shared" si="951"/>
        <v>152PMNS</v>
      </c>
      <c r="V2774" s="35" t="str">
        <f t="shared" si="967"/>
        <v>2O</v>
      </c>
      <c r="W2774" s="35" t="str">
        <f t="shared" si="960"/>
        <v>152PM2O221</v>
      </c>
      <c r="X2774" s="388">
        <f t="shared" si="961"/>
        <v>0</v>
      </c>
      <c r="Y2774" s="388">
        <f t="shared" si="962"/>
        <v>0</v>
      </c>
      <c r="Z2774" s="280" t="str">
        <f t="shared" si="953"/>
        <v/>
      </c>
      <c r="AA2774" s="280" t="str">
        <f t="shared" si="954"/>
        <v/>
      </c>
      <c r="AB2774" s="389" t="str">
        <f t="shared" si="963"/>
        <v/>
      </c>
      <c r="AC2774" s="389" t="str">
        <f t="shared" si="964"/>
        <v/>
      </c>
      <c r="AD2774" s="390">
        <f t="shared" si="955"/>
        <v>1</v>
      </c>
      <c r="AE2774" s="282">
        <f t="shared" si="956"/>
        <v>0</v>
      </c>
      <c r="AF2774" s="359">
        <f t="shared" si="957"/>
        <v>0</v>
      </c>
      <c r="AG2774" s="280">
        <f t="shared" si="958"/>
        <v>0</v>
      </c>
      <c r="AH2774" s="280">
        <f t="shared" si="952"/>
        <v>0</v>
      </c>
      <c r="AI2774" s="280">
        <f>IF(ISBLANK(T2774),AI2773,IF(COUNTIF(T$2:T2774,T2774)&gt;1,AI2773,1+MAX(AI2773,0)))</f>
        <v>76</v>
      </c>
      <c r="AL2774" s="391" t="str">
        <f t="shared" si="965"/>
        <v/>
      </c>
      <c r="AM2774" s="391" t="str">
        <f t="shared" si="966"/>
        <v/>
      </c>
      <c r="AO2774" s="310" t="str">
        <f t="shared" si="959"/>
        <v/>
      </c>
      <c r="AP2774" s="310">
        <f>SUM(AO$1:AO2774)</f>
        <v>0</v>
      </c>
      <c r="AQ2774" s="310">
        <f>SUM(AK$2:AK2774)</f>
        <v>19</v>
      </c>
      <c r="AR2774" s="310">
        <f>COUNTA(AJ$2:AJ2774)</f>
        <v>19</v>
      </c>
      <c r="AS2774" s="312"/>
      <c r="AT2774" s="312"/>
      <c r="AU2774" s="312"/>
      <c r="AV2774" s="312"/>
      <c r="AW2774" s="312"/>
      <c r="AZ2774">
        <v>0</v>
      </c>
      <c r="BA2774">
        <v>0</v>
      </c>
    </row>
    <row r="2775" spans="1:53" x14ac:dyDescent="0.25">
      <c r="A2775">
        <v>152</v>
      </c>
      <c r="B2775" t="s">
        <v>66</v>
      </c>
      <c r="C2775" t="s">
        <v>988</v>
      </c>
      <c r="D2775"/>
      <c r="E2775">
        <v>2</v>
      </c>
      <c r="F2775">
        <v>2</v>
      </c>
      <c r="G2775">
        <v>2</v>
      </c>
      <c r="H2775">
        <v>0</v>
      </c>
      <c r="I2775">
        <v>0</v>
      </c>
      <c r="J2775">
        <v>0</v>
      </c>
      <c r="K2775">
        <v>0</v>
      </c>
      <c r="L2775">
        <v>0</v>
      </c>
      <c r="M2775" t="s">
        <v>990</v>
      </c>
      <c r="O2775" s="101">
        <f>IF(ISBLANK(C2775),O2774,IF(COUNTIF(C$2:C2775,C2775)&gt;1,O2774,1+MAX(O2774,0)))</f>
        <v>67</v>
      </c>
      <c r="P2775" s="45">
        <f t="shared" si="946"/>
        <v>40</v>
      </c>
      <c r="Q2775" s="33" t="str">
        <f t="shared" si="947"/>
        <v/>
      </c>
      <c r="R2775" s="33">
        <f t="shared" si="948"/>
        <v>14</v>
      </c>
      <c r="S2775" s="33" t="str">
        <f t="shared" si="949"/>
        <v>152_14</v>
      </c>
      <c r="T2775" s="35" t="str">
        <f t="shared" si="950"/>
        <v>152PM</v>
      </c>
      <c r="U2775" s="35" t="str">
        <f t="shared" si="951"/>
        <v>152PMNS</v>
      </c>
      <c r="V2775" s="35" t="str">
        <f t="shared" si="967"/>
        <v>2O</v>
      </c>
      <c r="W2775" s="35" t="str">
        <f t="shared" si="960"/>
        <v>152PM2O222</v>
      </c>
      <c r="X2775" s="388">
        <f t="shared" si="961"/>
        <v>0</v>
      </c>
      <c r="Y2775" s="388">
        <f t="shared" si="962"/>
        <v>0</v>
      </c>
      <c r="Z2775" s="280" t="str">
        <f t="shared" si="953"/>
        <v/>
      </c>
      <c r="AA2775" s="280" t="str">
        <f t="shared" si="954"/>
        <v/>
      </c>
      <c r="AB2775" s="389" t="str">
        <f t="shared" si="963"/>
        <v/>
      </c>
      <c r="AC2775" s="389" t="str">
        <f t="shared" si="964"/>
        <v/>
      </c>
      <c r="AD2775" s="390">
        <f t="shared" si="955"/>
        <v>1</v>
      </c>
      <c r="AE2775" s="282">
        <f t="shared" si="956"/>
        <v>0</v>
      </c>
      <c r="AF2775" s="359">
        <f t="shared" si="957"/>
        <v>0</v>
      </c>
      <c r="AG2775" s="280">
        <f t="shared" si="958"/>
        <v>0</v>
      </c>
      <c r="AH2775" s="280">
        <f t="shared" si="952"/>
        <v>0</v>
      </c>
      <c r="AI2775" s="280">
        <f>IF(ISBLANK(T2775),AI2774,IF(COUNTIF(T$2:T2775,T2775)&gt;1,AI2774,1+MAX(AI2774,0)))</f>
        <v>76</v>
      </c>
      <c r="AL2775" s="391" t="str">
        <f t="shared" si="965"/>
        <v/>
      </c>
      <c r="AM2775" s="391" t="str">
        <f t="shared" si="966"/>
        <v/>
      </c>
      <c r="AO2775" s="310" t="str">
        <f t="shared" si="959"/>
        <v/>
      </c>
      <c r="AP2775" s="310">
        <f>SUM(AO$1:AO2775)</f>
        <v>0</v>
      </c>
      <c r="AQ2775" s="310">
        <f>SUM(AK$2:AK2775)</f>
        <v>19</v>
      </c>
      <c r="AR2775" s="310">
        <f>COUNTA(AJ$2:AJ2775)</f>
        <v>19</v>
      </c>
      <c r="AS2775" s="312"/>
      <c r="AT2775" s="312"/>
      <c r="AU2775" s="312"/>
      <c r="AV2775" s="312"/>
      <c r="AW2775" s="312"/>
      <c r="AZ2775">
        <v>0</v>
      </c>
      <c r="BA2775">
        <v>0</v>
      </c>
    </row>
    <row r="2776" spans="1:53" x14ac:dyDescent="0.25">
      <c r="A2776">
        <v>152</v>
      </c>
      <c r="B2776" t="s">
        <v>66</v>
      </c>
      <c r="C2776" t="s">
        <v>988</v>
      </c>
      <c r="D2776"/>
      <c r="E2776">
        <v>2</v>
      </c>
      <c r="F2776">
        <v>2</v>
      </c>
      <c r="G2776">
        <v>3</v>
      </c>
      <c r="H2776">
        <v>5</v>
      </c>
      <c r="I2776">
        <v>1</v>
      </c>
      <c r="J2776">
        <v>1</v>
      </c>
      <c r="K2776">
        <v>0</v>
      </c>
      <c r="L2776">
        <v>0</v>
      </c>
      <c r="M2776" t="s">
        <v>990</v>
      </c>
      <c r="O2776" s="101">
        <f>IF(ISBLANK(C2776),O2775,IF(COUNTIF(C$2:C2776,C2776)&gt;1,O2775,1+MAX(O2775,0)))</f>
        <v>67</v>
      </c>
      <c r="P2776" s="45">
        <f t="shared" si="946"/>
        <v>40</v>
      </c>
      <c r="Q2776" s="33" t="str">
        <f t="shared" si="947"/>
        <v/>
      </c>
      <c r="R2776" s="33">
        <f t="shared" si="948"/>
        <v>14</v>
      </c>
      <c r="S2776" s="33" t="str">
        <f t="shared" si="949"/>
        <v>152_14</v>
      </c>
      <c r="T2776" s="35" t="str">
        <f t="shared" si="950"/>
        <v>152PM</v>
      </c>
      <c r="U2776" s="35" t="str">
        <f t="shared" si="951"/>
        <v>152PMEW</v>
      </c>
      <c r="V2776" s="35" t="str">
        <f t="shared" si="967"/>
        <v>2O</v>
      </c>
      <c r="W2776" s="35" t="str">
        <f t="shared" si="960"/>
        <v>152PM2O223</v>
      </c>
      <c r="X2776" s="388">
        <f t="shared" si="961"/>
        <v>0</v>
      </c>
      <c r="Y2776" s="388">
        <f t="shared" si="962"/>
        <v>0</v>
      </c>
      <c r="Z2776" s="280" t="str">
        <f t="shared" si="953"/>
        <v/>
      </c>
      <c r="AA2776" s="280" t="str">
        <f t="shared" si="954"/>
        <v/>
      </c>
      <c r="AB2776" s="389" t="str">
        <f t="shared" si="963"/>
        <v/>
      </c>
      <c r="AC2776" s="389" t="str">
        <f t="shared" si="964"/>
        <v/>
      </c>
      <c r="AD2776" s="390">
        <f t="shared" si="955"/>
        <v>1</v>
      </c>
      <c r="AE2776" s="282">
        <f t="shared" si="956"/>
        <v>0</v>
      </c>
      <c r="AF2776" s="359">
        <f t="shared" si="957"/>
        <v>0</v>
      </c>
      <c r="AG2776" s="280">
        <f t="shared" si="958"/>
        <v>0</v>
      </c>
      <c r="AH2776" s="280">
        <f t="shared" si="952"/>
        <v>0</v>
      </c>
      <c r="AI2776" s="280">
        <f>IF(ISBLANK(T2776),AI2775,IF(COUNTIF(T$2:T2776,T2776)&gt;1,AI2775,1+MAX(AI2775,0)))</f>
        <v>76</v>
      </c>
      <c r="AL2776" s="391" t="str">
        <f t="shared" si="965"/>
        <v/>
      </c>
      <c r="AM2776" s="391" t="str">
        <f t="shared" si="966"/>
        <v/>
      </c>
      <c r="AO2776" s="310" t="str">
        <f t="shared" si="959"/>
        <v/>
      </c>
      <c r="AP2776" s="310">
        <f>SUM(AO$1:AO2776)</f>
        <v>0</v>
      </c>
      <c r="AQ2776" s="310">
        <f>SUM(AK$2:AK2776)</f>
        <v>19</v>
      </c>
      <c r="AR2776" s="310">
        <f>COUNTA(AJ$2:AJ2776)</f>
        <v>19</v>
      </c>
      <c r="AS2776" s="312"/>
      <c r="AT2776" s="312"/>
      <c r="AU2776" s="312"/>
      <c r="AV2776" s="312"/>
      <c r="AW2776" s="312"/>
      <c r="AZ2776">
        <v>0</v>
      </c>
      <c r="BA2776">
        <v>0</v>
      </c>
    </row>
    <row r="2777" spans="1:53" x14ac:dyDescent="0.25">
      <c r="A2777">
        <v>152</v>
      </c>
      <c r="B2777" t="s">
        <v>66</v>
      </c>
      <c r="C2777" t="s">
        <v>988</v>
      </c>
      <c r="D2777"/>
      <c r="E2777">
        <v>2</v>
      </c>
      <c r="F2777">
        <v>2</v>
      </c>
      <c r="G2777">
        <v>4</v>
      </c>
      <c r="H2777">
        <v>9</v>
      </c>
      <c r="I2777">
        <v>1</v>
      </c>
      <c r="J2777">
        <v>2</v>
      </c>
      <c r="K2777">
        <v>0</v>
      </c>
      <c r="L2777">
        <v>0</v>
      </c>
      <c r="M2777" t="s">
        <v>990</v>
      </c>
      <c r="O2777" s="101">
        <f>IF(ISBLANK(C2777),O2776,IF(COUNTIF(C$2:C2777,C2777)&gt;1,O2776,1+MAX(O2776,0)))</f>
        <v>67</v>
      </c>
      <c r="P2777" s="45">
        <f t="shared" si="946"/>
        <v>40</v>
      </c>
      <c r="Q2777" s="33" t="str">
        <f t="shared" si="947"/>
        <v/>
      </c>
      <c r="R2777" s="33">
        <f t="shared" si="948"/>
        <v>14</v>
      </c>
      <c r="S2777" s="33" t="str">
        <f t="shared" si="949"/>
        <v>152_14</v>
      </c>
      <c r="T2777" s="35" t="str">
        <f t="shared" si="950"/>
        <v>152PM</v>
      </c>
      <c r="U2777" s="35" t="str">
        <f t="shared" si="951"/>
        <v>152PMEW</v>
      </c>
      <c r="V2777" s="35" t="str">
        <f t="shared" si="967"/>
        <v>2O</v>
      </c>
      <c r="W2777" s="35" t="str">
        <f t="shared" si="960"/>
        <v>152PM2O224</v>
      </c>
      <c r="X2777" s="388">
        <f t="shared" si="961"/>
        <v>0</v>
      </c>
      <c r="Y2777" s="388">
        <f t="shared" si="962"/>
        <v>0</v>
      </c>
      <c r="Z2777" s="280" t="str">
        <f t="shared" si="953"/>
        <v/>
      </c>
      <c r="AA2777" s="280" t="str">
        <f t="shared" si="954"/>
        <v/>
      </c>
      <c r="AB2777" s="389" t="str">
        <f t="shared" si="963"/>
        <v/>
      </c>
      <c r="AC2777" s="389" t="str">
        <f t="shared" si="964"/>
        <v/>
      </c>
      <c r="AD2777" s="390">
        <f t="shared" si="955"/>
        <v>1</v>
      </c>
      <c r="AE2777" s="282">
        <f t="shared" si="956"/>
        <v>0</v>
      </c>
      <c r="AF2777" s="359">
        <f t="shared" si="957"/>
        <v>0</v>
      </c>
      <c r="AG2777" s="280">
        <f t="shared" si="958"/>
        <v>0</v>
      </c>
      <c r="AH2777" s="280">
        <f t="shared" si="952"/>
        <v>0</v>
      </c>
      <c r="AI2777" s="280">
        <f>IF(ISBLANK(T2777),AI2776,IF(COUNTIF(T$2:T2777,T2777)&gt;1,AI2776,1+MAX(AI2776,0)))</f>
        <v>76</v>
      </c>
      <c r="AL2777" s="391" t="str">
        <f t="shared" si="965"/>
        <v/>
      </c>
      <c r="AM2777" s="391" t="str">
        <f t="shared" si="966"/>
        <v/>
      </c>
      <c r="AO2777" s="310" t="str">
        <f t="shared" si="959"/>
        <v/>
      </c>
      <c r="AP2777" s="310">
        <f>SUM(AO$1:AO2777)</f>
        <v>0</v>
      </c>
      <c r="AQ2777" s="310">
        <f>SUM(AK$2:AK2777)</f>
        <v>19</v>
      </c>
      <c r="AR2777" s="310">
        <f>COUNTA(AJ$2:AJ2777)</f>
        <v>19</v>
      </c>
      <c r="AS2777" s="312"/>
      <c r="AT2777" s="312"/>
      <c r="AU2777" s="312"/>
      <c r="AV2777" s="312"/>
      <c r="AW2777" s="312"/>
      <c r="AZ2777">
        <v>0</v>
      </c>
      <c r="BA2777">
        <v>0</v>
      </c>
    </row>
    <row r="2778" spans="1:53" x14ac:dyDescent="0.25">
      <c r="A2778">
        <v>152</v>
      </c>
      <c r="B2778" t="s">
        <v>66</v>
      </c>
      <c r="C2778" t="s">
        <v>988</v>
      </c>
      <c r="D2778"/>
      <c r="E2778">
        <v>2</v>
      </c>
      <c r="F2778">
        <v>3</v>
      </c>
      <c r="G2778">
        <v>1</v>
      </c>
      <c r="H2778">
        <v>0</v>
      </c>
      <c r="I2778">
        <v>0</v>
      </c>
      <c r="J2778">
        <v>0</v>
      </c>
      <c r="K2778">
        <v>0</v>
      </c>
      <c r="L2778">
        <v>0</v>
      </c>
      <c r="M2778" t="s">
        <v>990</v>
      </c>
      <c r="O2778" s="101">
        <f>IF(ISBLANK(C2778),O2777,IF(COUNTIF(C$2:C2778,C2778)&gt;1,O2777,1+MAX(O2777,0)))</f>
        <v>67</v>
      </c>
      <c r="P2778" s="45">
        <f t="shared" si="946"/>
        <v>40</v>
      </c>
      <c r="Q2778" s="33" t="str">
        <f t="shared" si="947"/>
        <v/>
      </c>
      <c r="R2778" s="33">
        <f t="shared" si="948"/>
        <v>15</v>
      </c>
      <c r="S2778" s="33" t="str">
        <f t="shared" si="949"/>
        <v>152_15</v>
      </c>
      <c r="T2778" s="35" t="str">
        <f t="shared" si="950"/>
        <v>152PM</v>
      </c>
      <c r="U2778" s="35" t="str">
        <f t="shared" si="951"/>
        <v>152PMNS</v>
      </c>
      <c r="V2778" s="35" t="str">
        <f t="shared" si="967"/>
        <v>2O</v>
      </c>
      <c r="W2778" s="35" t="str">
        <f t="shared" si="960"/>
        <v>152PM2O231</v>
      </c>
      <c r="X2778" s="388">
        <f t="shared" si="961"/>
        <v>0</v>
      </c>
      <c r="Y2778" s="388">
        <f t="shared" si="962"/>
        <v>0</v>
      </c>
      <c r="Z2778" s="280" t="str">
        <f t="shared" si="953"/>
        <v/>
      </c>
      <c r="AA2778" s="280" t="str">
        <f t="shared" si="954"/>
        <v/>
      </c>
      <c r="AB2778" s="389" t="str">
        <f t="shared" si="963"/>
        <v/>
      </c>
      <c r="AC2778" s="389" t="str">
        <f t="shared" si="964"/>
        <v/>
      </c>
      <c r="AD2778" s="390">
        <f t="shared" si="955"/>
        <v>1</v>
      </c>
      <c r="AE2778" s="282">
        <f t="shared" si="956"/>
        <v>0</v>
      </c>
      <c r="AF2778" s="359">
        <f t="shared" si="957"/>
        <v>0</v>
      </c>
      <c r="AG2778" s="280">
        <f t="shared" si="958"/>
        <v>0</v>
      </c>
      <c r="AH2778" s="280">
        <f t="shared" si="952"/>
        <v>0</v>
      </c>
      <c r="AI2778" s="280">
        <f>IF(ISBLANK(T2778),AI2777,IF(COUNTIF(T$2:T2778,T2778)&gt;1,AI2777,1+MAX(AI2777,0)))</f>
        <v>76</v>
      </c>
      <c r="AL2778" s="391" t="str">
        <f t="shared" si="965"/>
        <v/>
      </c>
      <c r="AM2778" s="391" t="str">
        <f t="shared" si="966"/>
        <v/>
      </c>
      <c r="AO2778" s="310" t="str">
        <f t="shared" si="959"/>
        <v/>
      </c>
      <c r="AP2778" s="310">
        <f>SUM(AO$1:AO2778)</f>
        <v>0</v>
      </c>
      <c r="AQ2778" s="310">
        <f>SUM(AK$2:AK2778)</f>
        <v>19</v>
      </c>
      <c r="AR2778" s="310">
        <f>COUNTA(AJ$2:AJ2778)</f>
        <v>19</v>
      </c>
      <c r="AS2778" s="312"/>
      <c r="AT2778" s="312"/>
      <c r="AU2778" s="312"/>
      <c r="AV2778" s="312"/>
      <c r="AW2778" s="312"/>
      <c r="AZ2778">
        <v>0</v>
      </c>
      <c r="BA2778">
        <v>0</v>
      </c>
    </row>
    <row r="2779" spans="1:53" x14ac:dyDescent="0.25">
      <c r="A2779">
        <v>152</v>
      </c>
      <c r="B2779" t="s">
        <v>66</v>
      </c>
      <c r="C2779" t="s">
        <v>988</v>
      </c>
      <c r="D2779"/>
      <c r="E2779">
        <v>2</v>
      </c>
      <c r="F2779">
        <v>3</v>
      </c>
      <c r="G2779">
        <v>2</v>
      </c>
      <c r="H2779">
        <v>0</v>
      </c>
      <c r="I2779">
        <v>0</v>
      </c>
      <c r="J2779">
        <v>0</v>
      </c>
      <c r="K2779">
        <v>0</v>
      </c>
      <c r="L2779">
        <v>0</v>
      </c>
      <c r="M2779" t="s">
        <v>990</v>
      </c>
      <c r="O2779" s="101">
        <f>IF(ISBLANK(C2779),O2778,IF(COUNTIF(C$2:C2779,C2779)&gt;1,O2778,1+MAX(O2778,0)))</f>
        <v>67</v>
      </c>
      <c r="P2779" s="45">
        <f t="shared" si="946"/>
        <v>40</v>
      </c>
      <c r="Q2779" s="33" t="str">
        <f t="shared" si="947"/>
        <v/>
      </c>
      <c r="R2779" s="33">
        <f t="shared" si="948"/>
        <v>15</v>
      </c>
      <c r="S2779" s="33" t="str">
        <f t="shared" si="949"/>
        <v>152_15</v>
      </c>
      <c r="T2779" s="35" t="str">
        <f t="shared" si="950"/>
        <v>152PM</v>
      </c>
      <c r="U2779" s="35" t="str">
        <f t="shared" si="951"/>
        <v>152PMNS</v>
      </c>
      <c r="V2779" s="35" t="str">
        <f t="shared" si="967"/>
        <v>2O</v>
      </c>
      <c r="W2779" s="35" t="str">
        <f t="shared" si="960"/>
        <v>152PM2O232</v>
      </c>
      <c r="X2779" s="388">
        <f t="shared" si="961"/>
        <v>0</v>
      </c>
      <c r="Y2779" s="388">
        <f t="shared" si="962"/>
        <v>0</v>
      </c>
      <c r="Z2779" s="280" t="str">
        <f t="shared" si="953"/>
        <v/>
      </c>
      <c r="AA2779" s="280" t="str">
        <f t="shared" si="954"/>
        <v/>
      </c>
      <c r="AB2779" s="389" t="str">
        <f t="shared" si="963"/>
        <v/>
      </c>
      <c r="AC2779" s="389" t="str">
        <f t="shared" si="964"/>
        <v/>
      </c>
      <c r="AD2779" s="390">
        <f t="shared" si="955"/>
        <v>1</v>
      </c>
      <c r="AE2779" s="282">
        <f t="shared" si="956"/>
        <v>0</v>
      </c>
      <c r="AF2779" s="359">
        <f t="shared" si="957"/>
        <v>0</v>
      </c>
      <c r="AG2779" s="280">
        <f t="shared" si="958"/>
        <v>0</v>
      </c>
      <c r="AH2779" s="280">
        <f t="shared" si="952"/>
        <v>0</v>
      </c>
      <c r="AI2779" s="280">
        <f>IF(ISBLANK(T2779),AI2778,IF(COUNTIF(T$2:T2779,T2779)&gt;1,AI2778,1+MAX(AI2778,0)))</f>
        <v>76</v>
      </c>
      <c r="AL2779" s="391" t="str">
        <f t="shared" si="965"/>
        <v/>
      </c>
      <c r="AM2779" s="391" t="str">
        <f t="shared" si="966"/>
        <v/>
      </c>
      <c r="AO2779" s="310" t="str">
        <f t="shared" si="959"/>
        <v/>
      </c>
      <c r="AP2779" s="310">
        <f>SUM(AO$1:AO2779)</f>
        <v>0</v>
      </c>
      <c r="AQ2779" s="310">
        <f>SUM(AK$2:AK2779)</f>
        <v>19</v>
      </c>
      <c r="AR2779" s="310">
        <f>COUNTA(AJ$2:AJ2779)</f>
        <v>19</v>
      </c>
      <c r="AS2779" s="312"/>
      <c r="AT2779" s="312"/>
      <c r="AU2779" s="312"/>
      <c r="AV2779" s="312"/>
      <c r="AW2779" s="312"/>
      <c r="AZ2779">
        <v>0</v>
      </c>
      <c r="BA2779">
        <v>0</v>
      </c>
    </row>
    <row r="2780" spans="1:53" x14ac:dyDescent="0.25">
      <c r="A2780">
        <v>152</v>
      </c>
      <c r="B2780" t="s">
        <v>66</v>
      </c>
      <c r="C2780" t="s">
        <v>988</v>
      </c>
      <c r="D2780"/>
      <c r="E2780">
        <v>2</v>
      </c>
      <c r="F2780">
        <v>3</v>
      </c>
      <c r="G2780">
        <v>3</v>
      </c>
      <c r="H2780">
        <v>5</v>
      </c>
      <c r="I2780">
        <v>0</v>
      </c>
      <c r="J2780">
        <v>3</v>
      </c>
      <c r="K2780">
        <v>0</v>
      </c>
      <c r="L2780">
        <v>0</v>
      </c>
      <c r="M2780" t="s">
        <v>990</v>
      </c>
      <c r="O2780" s="101">
        <f>IF(ISBLANK(C2780),O2779,IF(COUNTIF(C$2:C2780,C2780)&gt;1,O2779,1+MAX(O2779,0)))</f>
        <v>67</v>
      </c>
      <c r="P2780" s="45">
        <f t="shared" si="946"/>
        <v>40</v>
      </c>
      <c r="Q2780" s="33" t="str">
        <f t="shared" si="947"/>
        <v/>
      </c>
      <c r="R2780" s="33">
        <f t="shared" si="948"/>
        <v>15</v>
      </c>
      <c r="S2780" s="33" t="str">
        <f t="shared" si="949"/>
        <v>152_15</v>
      </c>
      <c r="T2780" s="35" t="str">
        <f t="shared" si="950"/>
        <v>152PM</v>
      </c>
      <c r="U2780" s="35" t="str">
        <f t="shared" si="951"/>
        <v>152PMEW</v>
      </c>
      <c r="V2780" s="35" t="str">
        <f t="shared" si="967"/>
        <v>2O</v>
      </c>
      <c r="W2780" s="35" t="str">
        <f t="shared" si="960"/>
        <v>152PM2O233</v>
      </c>
      <c r="X2780" s="388">
        <f t="shared" si="961"/>
        <v>0</v>
      </c>
      <c r="Y2780" s="388">
        <f t="shared" si="962"/>
        <v>0</v>
      </c>
      <c r="Z2780" s="280" t="str">
        <f t="shared" si="953"/>
        <v/>
      </c>
      <c r="AA2780" s="280" t="str">
        <f t="shared" si="954"/>
        <v/>
      </c>
      <c r="AB2780" s="389" t="str">
        <f t="shared" si="963"/>
        <v/>
      </c>
      <c r="AC2780" s="389" t="str">
        <f t="shared" si="964"/>
        <v/>
      </c>
      <c r="AD2780" s="390">
        <f t="shared" si="955"/>
        <v>1</v>
      </c>
      <c r="AE2780" s="282">
        <f t="shared" si="956"/>
        <v>0</v>
      </c>
      <c r="AF2780" s="359">
        <f t="shared" si="957"/>
        <v>0</v>
      </c>
      <c r="AG2780" s="280">
        <f t="shared" si="958"/>
        <v>0</v>
      </c>
      <c r="AH2780" s="280">
        <f t="shared" si="952"/>
        <v>0</v>
      </c>
      <c r="AI2780" s="280">
        <f>IF(ISBLANK(T2780),AI2779,IF(COUNTIF(T$2:T2780,T2780)&gt;1,AI2779,1+MAX(AI2779,0)))</f>
        <v>76</v>
      </c>
      <c r="AL2780" s="391" t="str">
        <f t="shared" si="965"/>
        <v/>
      </c>
      <c r="AM2780" s="391" t="str">
        <f t="shared" si="966"/>
        <v/>
      </c>
      <c r="AO2780" s="310" t="str">
        <f t="shared" si="959"/>
        <v/>
      </c>
      <c r="AP2780" s="310">
        <f>SUM(AO$1:AO2780)</f>
        <v>0</v>
      </c>
      <c r="AQ2780" s="310">
        <f>SUM(AK$2:AK2780)</f>
        <v>19</v>
      </c>
      <c r="AR2780" s="310">
        <f>COUNTA(AJ$2:AJ2780)</f>
        <v>19</v>
      </c>
      <c r="AS2780" s="312"/>
      <c r="AT2780" s="312"/>
      <c r="AU2780" s="312"/>
      <c r="AV2780" s="312"/>
      <c r="AW2780" s="312"/>
      <c r="AZ2780">
        <v>0</v>
      </c>
      <c r="BA2780">
        <v>0</v>
      </c>
    </row>
    <row r="2781" spans="1:53" x14ac:dyDescent="0.25">
      <c r="A2781">
        <v>152</v>
      </c>
      <c r="B2781" t="s">
        <v>66</v>
      </c>
      <c r="C2781" t="s">
        <v>988</v>
      </c>
      <c r="D2781"/>
      <c r="E2781">
        <v>2</v>
      </c>
      <c r="F2781">
        <v>3</v>
      </c>
      <c r="G2781">
        <v>4</v>
      </c>
      <c r="H2781">
        <v>3</v>
      </c>
      <c r="I2781">
        <v>0</v>
      </c>
      <c r="J2781">
        <v>0</v>
      </c>
      <c r="K2781">
        <v>0</v>
      </c>
      <c r="L2781">
        <v>0</v>
      </c>
      <c r="M2781" t="s">
        <v>990</v>
      </c>
      <c r="O2781" s="101">
        <f>IF(ISBLANK(C2781),O2780,IF(COUNTIF(C$2:C2781,C2781)&gt;1,O2780,1+MAX(O2780,0)))</f>
        <v>67</v>
      </c>
      <c r="P2781" s="45">
        <f t="shared" si="946"/>
        <v>40</v>
      </c>
      <c r="Q2781" s="33" t="str">
        <f t="shared" si="947"/>
        <v/>
      </c>
      <c r="R2781" s="33">
        <f t="shared" si="948"/>
        <v>15</v>
      </c>
      <c r="S2781" s="33" t="str">
        <f t="shared" si="949"/>
        <v>152_15</v>
      </c>
      <c r="T2781" s="35" t="str">
        <f t="shared" si="950"/>
        <v>152PM</v>
      </c>
      <c r="U2781" s="35" t="str">
        <f t="shared" si="951"/>
        <v>152PMEW</v>
      </c>
      <c r="V2781" s="35" t="str">
        <f t="shared" si="967"/>
        <v>2O</v>
      </c>
      <c r="W2781" s="35" t="str">
        <f t="shared" si="960"/>
        <v>152PM2O234</v>
      </c>
      <c r="X2781" s="388">
        <f t="shared" si="961"/>
        <v>0</v>
      </c>
      <c r="Y2781" s="388">
        <f t="shared" si="962"/>
        <v>0</v>
      </c>
      <c r="Z2781" s="280" t="str">
        <f t="shared" si="953"/>
        <v/>
      </c>
      <c r="AA2781" s="280" t="str">
        <f t="shared" si="954"/>
        <v/>
      </c>
      <c r="AB2781" s="389" t="str">
        <f t="shared" si="963"/>
        <v/>
      </c>
      <c r="AC2781" s="389" t="str">
        <f t="shared" si="964"/>
        <v/>
      </c>
      <c r="AD2781" s="390">
        <f t="shared" si="955"/>
        <v>1</v>
      </c>
      <c r="AE2781" s="282">
        <f t="shared" si="956"/>
        <v>0</v>
      </c>
      <c r="AF2781" s="359">
        <f t="shared" si="957"/>
        <v>0</v>
      </c>
      <c r="AG2781" s="280">
        <f t="shared" si="958"/>
        <v>0</v>
      </c>
      <c r="AH2781" s="280">
        <f t="shared" si="952"/>
        <v>0</v>
      </c>
      <c r="AI2781" s="280">
        <f>IF(ISBLANK(T2781),AI2780,IF(COUNTIF(T$2:T2781,T2781)&gt;1,AI2780,1+MAX(AI2780,0)))</f>
        <v>76</v>
      </c>
      <c r="AL2781" s="391" t="str">
        <f t="shared" si="965"/>
        <v/>
      </c>
      <c r="AM2781" s="391" t="str">
        <f t="shared" si="966"/>
        <v/>
      </c>
      <c r="AO2781" s="310" t="str">
        <f t="shared" si="959"/>
        <v/>
      </c>
      <c r="AP2781" s="310">
        <f>SUM(AO$1:AO2781)</f>
        <v>0</v>
      </c>
      <c r="AQ2781" s="310">
        <f>SUM(AK$2:AK2781)</f>
        <v>19</v>
      </c>
      <c r="AR2781" s="310">
        <f>COUNTA(AJ$2:AJ2781)</f>
        <v>19</v>
      </c>
      <c r="AS2781" s="312"/>
      <c r="AT2781" s="312"/>
      <c r="AU2781" s="312"/>
      <c r="AV2781" s="312"/>
      <c r="AW2781" s="312"/>
      <c r="AZ2781">
        <v>0</v>
      </c>
      <c r="BA2781">
        <v>0</v>
      </c>
    </row>
    <row r="2782" spans="1:53" x14ac:dyDescent="0.25">
      <c r="A2782">
        <v>152</v>
      </c>
      <c r="B2782" t="s">
        <v>66</v>
      </c>
      <c r="C2782" t="s">
        <v>988</v>
      </c>
      <c r="D2782"/>
      <c r="E2782">
        <v>2</v>
      </c>
      <c r="F2782">
        <v>4</v>
      </c>
      <c r="G2782">
        <v>1</v>
      </c>
      <c r="H2782">
        <v>0</v>
      </c>
      <c r="I2782">
        <v>0</v>
      </c>
      <c r="J2782">
        <v>0</v>
      </c>
      <c r="K2782">
        <v>0</v>
      </c>
      <c r="L2782">
        <v>0</v>
      </c>
      <c r="M2782" t="s">
        <v>990</v>
      </c>
      <c r="O2782" s="101">
        <f>IF(ISBLANK(C2782),O2781,IF(COUNTIF(C$2:C2782,C2782)&gt;1,O2781,1+MAX(O2781,0)))</f>
        <v>67</v>
      </c>
      <c r="P2782" s="45">
        <f t="shared" si="946"/>
        <v>40</v>
      </c>
      <c r="Q2782" s="33" t="str">
        <f t="shared" si="947"/>
        <v/>
      </c>
      <c r="R2782" s="33">
        <f t="shared" si="948"/>
        <v>16</v>
      </c>
      <c r="S2782" s="33" t="str">
        <f t="shared" si="949"/>
        <v>152_16</v>
      </c>
      <c r="T2782" s="35" t="str">
        <f t="shared" si="950"/>
        <v>152PM</v>
      </c>
      <c r="U2782" s="35" t="str">
        <f t="shared" si="951"/>
        <v>152PMNS</v>
      </c>
      <c r="V2782" s="35" t="str">
        <f t="shared" si="967"/>
        <v>2O</v>
      </c>
      <c r="W2782" s="35" t="str">
        <f t="shared" si="960"/>
        <v>152PM2O241</v>
      </c>
      <c r="X2782" s="388">
        <f t="shared" si="961"/>
        <v>0</v>
      </c>
      <c r="Y2782" s="388">
        <f t="shared" si="962"/>
        <v>0</v>
      </c>
      <c r="Z2782" s="280" t="str">
        <f t="shared" si="953"/>
        <v/>
      </c>
      <c r="AA2782" s="280" t="str">
        <f t="shared" si="954"/>
        <v/>
      </c>
      <c r="AB2782" s="389" t="str">
        <f t="shared" si="963"/>
        <v/>
      </c>
      <c r="AC2782" s="389" t="str">
        <f t="shared" si="964"/>
        <v/>
      </c>
      <c r="AD2782" s="390">
        <f t="shared" si="955"/>
        <v>1</v>
      </c>
      <c r="AE2782" s="282">
        <f t="shared" si="956"/>
        <v>0</v>
      </c>
      <c r="AF2782" s="359">
        <f t="shared" si="957"/>
        <v>0</v>
      </c>
      <c r="AG2782" s="280">
        <f t="shared" si="958"/>
        <v>0</v>
      </c>
      <c r="AH2782" s="280">
        <f t="shared" si="952"/>
        <v>0</v>
      </c>
      <c r="AI2782" s="280">
        <f>IF(ISBLANK(T2782),AI2781,IF(COUNTIF(T$2:T2782,T2782)&gt;1,AI2781,1+MAX(AI2781,0)))</f>
        <v>76</v>
      </c>
      <c r="AL2782" s="391" t="str">
        <f t="shared" si="965"/>
        <v/>
      </c>
      <c r="AM2782" s="391" t="str">
        <f t="shared" si="966"/>
        <v/>
      </c>
      <c r="AO2782" s="310" t="str">
        <f t="shared" si="959"/>
        <v/>
      </c>
      <c r="AP2782" s="310">
        <f>SUM(AO$1:AO2782)</f>
        <v>0</v>
      </c>
      <c r="AQ2782" s="310">
        <f>SUM(AK$2:AK2782)</f>
        <v>19</v>
      </c>
      <c r="AR2782" s="310">
        <f>COUNTA(AJ$2:AJ2782)</f>
        <v>19</v>
      </c>
      <c r="AS2782" s="312"/>
      <c r="AT2782" s="312"/>
      <c r="AU2782" s="312"/>
      <c r="AV2782" s="312"/>
      <c r="AW2782" s="312"/>
      <c r="AZ2782">
        <v>0</v>
      </c>
      <c r="BA2782">
        <v>0</v>
      </c>
    </row>
    <row r="2783" spans="1:53" x14ac:dyDescent="0.25">
      <c r="A2783">
        <v>152</v>
      </c>
      <c r="B2783" t="s">
        <v>66</v>
      </c>
      <c r="C2783" t="s">
        <v>988</v>
      </c>
      <c r="D2783"/>
      <c r="E2783">
        <v>2</v>
      </c>
      <c r="F2783">
        <v>4</v>
      </c>
      <c r="G2783">
        <v>2</v>
      </c>
      <c r="H2783">
        <v>0</v>
      </c>
      <c r="I2783">
        <v>0</v>
      </c>
      <c r="J2783">
        <v>0</v>
      </c>
      <c r="K2783">
        <v>0</v>
      </c>
      <c r="L2783">
        <v>0</v>
      </c>
      <c r="M2783" t="s">
        <v>990</v>
      </c>
      <c r="O2783" s="101">
        <f>IF(ISBLANK(C2783),O2782,IF(COUNTIF(C$2:C2783,C2783)&gt;1,O2782,1+MAX(O2782,0)))</f>
        <v>67</v>
      </c>
      <c r="P2783" s="45">
        <f t="shared" si="946"/>
        <v>40</v>
      </c>
      <c r="Q2783" s="33" t="str">
        <f t="shared" si="947"/>
        <v/>
      </c>
      <c r="R2783" s="33">
        <f t="shared" si="948"/>
        <v>16</v>
      </c>
      <c r="S2783" s="33" t="str">
        <f t="shared" si="949"/>
        <v>152_16</v>
      </c>
      <c r="T2783" s="35" t="str">
        <f t="shared" si="950"/>
        <v>152PM</v>
      </c>
      <c r="U2783" s="35" t="str">
        <f t="shared" si="951"/>
        <v>152PMNS</v>
      </c>
      <c r="V2783" s="35" t="str">
        <f t="shared" si="967"/>
        <v>2O</v>
      </c>
      <c r="W2783" s="35" t="str">
        <f t="shared" si="960"/>
        <v>152PM2O242</v>
      </c>
      <c r="X2783" s="388">
        <f t="shared" si="961"/>
        <v>0</v>
      </c>
      <c r="Y2783" s="388">
        <f t="shared" si="962"/>
        <v>0</v>
      </c>
      <c r="Z2783" s="280" t="str">
        <f t="shared" si="953"/>
        <v/>
      </c>
      <c r="AA2783" s="280" t="str">
        <f t="shared" si="954"/>
        <v/>
      </c>
      <c r="AB2783" s="389" t="str">
        <f t="shared" si="963"/>
        <v/>
      </c>
      <c r="AC2783" s="389" t="str">
        <f t="shared" si="964"/>
        <v/>
      </c>
      <c r="AD2783" s="390">
        <f t="shared" si="955"/>
        <v>1</v>
      </c>
      <c r="AE2783" s="282">
        <f t="shared" si="956"/>
        <v>0</v>
      </c>
      <c r="AF2783" s="359">
        <f t="shared" si="957"/>
        <v>0</v>
      </c>
      <c r="AG2783" s="280">
        <f t="shared" si="958"/>
        <v>0</v>
      </c>
      <c r="AH2783" s="280">
        <f t="shared" si="952"/>
        <v>0</v>
      </c>
      <c r="AI2783" s="280">
        <f>IF(ISBLANK(T2783),AI2782,IF(COUNTIF(T$2:T2783,T2783)&gt;1,AI2782,1+MAX(AI2782,0)))</f>
        <v>76</v>
      </c>
      <c r="AL2783" s="391" t="str">
        <f t="shared" si="965"/>
        <v/>
      </c>
      <c r="AM2783" s="391" t="str">
        <f t="shared" si="966"/>
        <v/>
      </c>
      <c r="AO2783" s="310" t="str">
        <f t="shared" si="959"/>
        <v/>
      </c>
      <c r="AP2783" s="310">
        <f>SUM(AO$1:AO2783)</f>
        <v>0</v>
      </c>
      <c r="AQ2783" s="310">
        <f>SUM(AK$2:AK2783)</f>
        <v>19</v>
      </c>
      <c r="AR2783" s="310">
        <f>COUNTA(AJ$2:AJ2783)</f>
        <v>19</v>
      </c>
      <c r="AS2783" s="312"/>
      <c r="AT2783" s="312"/>
      <c r="AU2783" s="312"/>
      <c r="AV2783" s="312"/>
      <c r="AW2783" s="312"/>
      <c r="AZ2783">
        <v>0</v>
      </c>
      <c r="BA2783">
        <v>0</v>
      </c>
    </row>
    <row r="2784" spans="1:53" x14ac:dyDescent="0.25">
      <c r="A2784">
        <v>152</v>
      </c>
      <c r="B2784" t="s">
        <v>66</v>
      </c>
      <c r="C2784" t="s">
        <v>988</v>
      </c>
      <c r="D2784"/>
      <c r="E2784">
        <v>2</v>
      </c>
      <c r="F2784">
        <v>4</v>
      </c>
      <c r="G2784">
        <v>3</v>
      </c>
      <c r="H2784">
        <v>9</v>
      </c>
      <c r="I2784">
        <v>2</v>
      </c>
      <c r="J2784">
        <v>3</v>
      </c>
      <c r="K2784">
        <v>0</v>
      </c>
      <c r="L2784">
        <v>0</v>
      </c>
      <c r="M2784" t="s">
        <v>990</v>
      </c>
      <c r="O2784" s="101">
        <f>IF(ISBLANK(C2784),O2783,IF(COUNTIF(C$2:C2784,C2784)&gt;1,O2783,1+MAX(O2783,0)))</f>
        <v>67</v>
      </c>
      <c r="P2784" s="45">
        <f t="shared" si="946"/>
        <v>40</v>
      </c>
      <c r="Q2784" s="33" t="str">
        <f t="shared" si="947"/>
        <v/>
      </c>
      <c r="R2784" s="33">
        <f t="shared" si="948"/>
        <v>16</v>
      </c>
      <c r="S2784" s="33" t="str">
        <f t="shared" si="949"/>
        <v>152_16</v>
      </c>
      <c r="T2784" s="35" t="str">
        <f t="shared" si="950"/>
        <v>152PM</v>
      </c>
      <c r="U2784" s="35" t="str">
        <f t="shared" si="951"/>
        <v>152PMEW</v>
      </c>
      <c r="V2784" s="35" t="str">
        <f t="shared" si="967"/>
        <v>2O</v>
      </c>
      <c r="W2784" s="35" t="str">
        <f t="shared" si="960"/>
        <v>152PM2O243</v>
      </c>
      <c r="X2784" s="388">
        <f t="shared" si="961"/>
        <v>0</v>
      </c>
      <c r="Y2784" s="388">
        <f t="shared" si="962"/>
        <v>0</v>
      </c>
      <c r="Z2784" s="280" t="str">
        <f t="shared" si="953"/>
        <v/>
      </c>
      <c r="AA2784" s="280" t="str">
        <f t="shared" si="954"/>
        <v/>
      </c>
      <c r="AB2784" s="389" t="str">
        <f t="shared" si="963"/>
        <v/>
      </c>
      <c r="AC2784" s="389" t="str">
        <f t="shared" si="964"/>
        <v/>
      </c>
      <c r="AD2784" s="390">
        <f t="shared" si="955"/>
        <v>1</v>
      </c>
      <c r="AE2784" s="282">
        <f t="shared" si="956"/>
        <v>0</v>
      </c>
      <c r="AF2784" s="359">
        <f t="shared" si="957"/>
        <v>0</v>
      </c>
      <c r="AG2784" s="280">
        <f t="shared" si="958"/>
        <v>0</v>
      </c>
      <c r="AH2784" s="280">
        <f t="shared" si="952"/>
        <v>0</v>
      </c>
      <c r="AI2784" s="280">
        <f>IF(ISBLANK(T2784),AI2783,IF(COUNTIF(T$2:T2784,T2784)&gt;1,AI2783,1+MAX(AI2783,0)))</f>
        <v>76</v>
      </c>
      <c r="AL2784" s="391" t="str">
        <f t="shared" si="965"/>
        <v/>
      </c>
      <c r="AM2784" s="391" t="str">
        <f t="shared" si="966"/>
        <v/>
      </c>
      <c r="AO2784" s="310" t="str">
        <f t="shared" si="959"/>
        <v/>
      </c>
      <c r="AP2784" s="310">
        <f>SUM(AO$1:AO2784)</f>
        <v>0</v>
      </c>
      <c r="AQ2784" s="310">
        <f>SUM(AK$2:AK2784)</f>
        <v>19</v>
      </c>
      <c r="AR2784" s="310">
        <f>COUNTA(AJ$2:AJ2784)</f>
        <v>19</v>
      </c>
      <c r="AS2784" s="312"/>
      <c r="AT2784" s="312"/>
      <c r="AU2784" s="312"/>
      <c r="AV2784" s="312"/>
      <c r="AW2784" s="312"/>
      <c r="AZ2784">
        <v>0</v>
      </c>
      <c r="BA2784">
        <v>0</v>
      </c>
    </row>
    <row r="2785" spans="1:53" x14ac:dyDescent="0.25">
      <c r="A2785">
        <v>152</v>
      </c>
      <c r="B2785" t="s">
        <v>66</v>
      </c>
      <c r="C2785" t="s">
        <v>988</v>
      </c>
      <c r="D2785"/>
      <c r="E2785">
        <v>2</v>
      </c>
      <c r="F2785">
        <v>4</v>
      </c>
      <c r="G2785">
        <v>4</v>
      </c>
      <c r="H2785">
        <v>15</v>
      </c>
      <c r="I2785">
        <v>4</v>
      </c>
      <c r="J2785">
        <v>5</v>
      </c>
      <c r="K2785">
        <v>0</v>
      </c>
      <c r="L2785">
        <v>0</v>
      </c>
      <c r="M2785" t="s">
        <v>990</v>
      </c>
      <c r="O2785" s="101">
        <f>IF(ISBLANK(C2785),O2784,IF(COUNTIF(C$2:C2785,C2785)&gt;1,O2784,1+MAX(O2784,0)))</f>
        <v>67</v>
      </c>
      <c r="P2785" s="45">
        <f t="shared" si="946"/>
        <v>40</v>
      </c>
      <c r="Q2785" s="33" t="str">
        <f t="shared" si="947"/>
        <v/>
      </c>
      <c r="R2785" s="33">
        <f t="shared" si="948"/>
        <v>16</v>
      </c>
      <c r="S2785" s="33" t="str">
        <f t="shared" si="949"/>
        <v>152_16</v>
      </c>
      <c r="T2785" s="35" t="str">
        <f t="shared" si="950"/>
        <v>152PM</v>
      </c>
      <c r="U2785" s="35" t="str">
        <f t="shared" si="951"/>
        <v>152PMEW</v>
      </c>
      <c r="V2785" s="35" t="str">
        <f t="shared" si="967"/>
        <v>2O</v>
      </c>
      <c r="W2785" s="35" t="str">
        <f t="shared" si="960"/>
        <v>152PM2O244</v>
      </c>
      <c r="X2785" s="388">
        <f t="shared" si="961"/>
        <v>0</v>
      </c>
      <c r="Y2785" s="388">
        <f t="shared" si="962"/>
        <v>0</v>
      </c>
      <c r="Z2785" s="280" t="str">
        <f t="shared" si="953"/>
        <v/>
      </c>
      <c r="AA2785" s="280" t="str">
        <f t="shared" si="954"/>
        <v/>
      </c>
      <c r="AB2785" s="389" t="str">
        <f t="shared" si="963"/>
        <v/>
      </c>
      <c r="AC2785" s="389" t="str">
        <f t="shared" si="964"/>
        <v/>
      </c>
      <c r="AD2785" s="390">
        <f t="shared" si="955"/>
        <v>1</v>
      </c>
      <c r="AE2785" s="282">
        <f t="shared" si="956"/>
        <v>0</v>
      </c>
      <c r="AF2785" s="359">
        <f t="shared" si="957"/>
        <v>0</v>
      </c>
      <c r="AG2785" s="280">
        <f t="shared" si="958"/>
        <v>0</v>
      </c>
      <c r="AH2785" s="280">
        <f t="shared" si="952"/>
        <v>0</v>
      </c>
      <c r="AI2785" s="280">
        <f>IF(ISBLANK(T2785),AI2784,IF(COUNTIF(T$2:T2785,T2785)&gt;1,AI2784,1+MAX(AI2784,0)))</f>
        <v>76</v>
      </c>
      <c r="AL2785" s="391" t="str">
        <f t="shared" si="965"/>
        <v/>
      </c>
      <c r="AM2785" s="391" t="str">
        <f t="shared" si="966"/>
        <v/>
      </c>
      <c r="AO2785" s="310" t="str">
        <f t="shared" si="959"/>
        <v/>
      </c>
      <c r="AP2785" s="310">
        <f>SUM(AO$1:AO2785)</f>
        <v>0</v>
      </c>
      <c r="AQ2785" s="310">
        <f>SUM(AK$2:AK2785)</f>
        <v>19</v>
      </c>
      <c r="AR2785" s="310">
        <f>COUNTA(AJ$2:AJ2785)</f>
        <v>19</v>
      </c>
      <c r="AS2785" s="312"/>
      <c r="AT2785" s="312"/>
      <c r="AU2785" s="312"/>
      <c r="AV2785" s="312"/>
      <c r="AW2785" s="312"/>
      <c r="AZ2785">
        <v>0</v>
      </c>
      <c r="BA2785">
        <v>0</v>
      </c>
    </row>
    <row r="2786" spans="1:53" x14ac:dyDescent="0.25">
      <c r="A2786">
        <v>155</v>
      </c>
      <c r="B2786" t="s">
        <v>65</v>
      </c>
      <c r="C2786" t="s">
        <v>991</v>
      </c>
      <c r="D2786"/>
      <c r="E2786">
        <v>1</v>
      </c>
      <c r="F2786">
        <v>1</v>
      </c>
      <c r="G2786">
        <v>1</v>
      </c>
      <c r="H2786">
        <v>1</v>
      </c>
      <c r="I2786">
        <v>0</v>
      </c>
      <c r="J2786">
        <v>1</v>
      </c>
      <c r="K2786">
        <v>0</v>
      </c>
      <c r="L2786">
        <v>1</v>
      </c>
      <c r="M2786"/>
      <c r="O2786" s="101">
        <f>IF(ISBLANK(C2786),O2785,IF(COUNTIF(C$2:C2786,C2786)&gt;1,O2785,1+MAX(O2785,0)))</f>
        <v>68</v>
      </c>
      <c r="P2786" s="45">
        <f t="shared" ref="P2786:P2849" si="968">IF(A2786=A2785,P2785,IF(ISNUMBER(P2785),P2785+1,1))</f>
        <v>41</v>
      </c>
      <c r="Q2786" s="33">
        <f t="shared" ref="Q2786:Q2849" si="969">IF(OR(P2786=P2785,LEN(A2786)&lt;1),"",P2786)</f>
        <v>41</v>
      </c>
      <c r="R2786" s="33">
        <f t="shared" ref="R2786:R2849" si="970">IF(ISNUMBER(F2786),F2786+4*(E2786-1)+8*IF(B2786="PM",1,0),"")</f>
        <v>1</v>
      </c>
      <c r="S2786" s="33" t="str">
        <f t="shared" ref="S2786:S2849" si="971">IF(ISNUMBER(R2786),A2786&amp;"_"&amp;R2786,"")</f>
        <v>155_1</v>
      </c>
      <c r="T2786" s="35" t="str">
        <f t="shared" ref="T2786:T2849" si="972">A2786&amp;B2786</f>
        <v>155AM</v>
      </c>
      <c r="U2786" s="35" t="str">
        <f t="shared" ref="U2786:U2849" si="973">IF(OR(G2786=1,G2786=2),T2786&amp;"NS",IF(OR(G2786=3,G2786=4),T2786&amp;"EW",""))</f>
        <v>155AMNS</v>
      </c>
      <c r="V2786" s="35" t="str">
        <f t="shared" si="967"/>
        <v>2P</v>
      </c>
      <c r="W2786" s="35" t="str">
        <f t="shared" si="960"/>
        <v>155AM2P111</v>
      </c>
      <c r="X2786" s="388">
        <f t="shared" si="961"/>
        <v>0</v>
      </c>
      <c r="Y2786" s="388">
        <f t="shared" si="962"/>
        <v>1</v>
      </c>
      <c r="Z2786" s="280" t="str">
        <f t="shared" si="953"/>
        <v/>
      </c>
      <c r="AA2786" s="280" t="str">
        <f t="shared" si="954"/>
        <v/>
      </c>
      <c r="AB2786" s="389" t="str">
        <f t="shared" si="963"/>
        <v/>
      </c>
      <c r="AC2786" s="389" t="str">
        <f t="shared" si="964"/>
        <v/>
      </c>
      <c r="AD2786" s="390" t="str">
        <f t="shared" si="955"/>
        <v/>
      </c>
      <c r="AE2786" s="282">
        <f t="shared" si="956"/>
        <v>0</v>
      </c>
      <c r="AF2786" s="359">
        <f t="shared" si="957"/>
        <v>0</v>
      </c>
      <c r="AG2786" s="280">
        <f t="shared" si="958"/>
        <v>3</v>
      </c>
      <c r="AH2786" s="280">
        <f t="shared" ref="AH2786:AH2849" si="974">IF(AND(AG2786&gt;0,ISNUMBER(AG2786)),1,0)</f>
        <v>1</v>
      </c>
      <c r="AI2786" s="280">
        <f>IF(ISBLANK(T2786),AI2785,IF(COUNTIF(T$2:T2786,T2786)&gt;1,AI2785,1+MAX(AI2785,0)))</f>
        <v>77</v>
      </c>
      <c r="AL2786" s="391" t="str">
        <f t="shared" si="965"/>
        <v/>
      </c>
      <c r="AM2786" s="391" t="str">
        <f t="shared" si="966"/>
        <v/>
      </c>
      <c r="AO2786" s="310" t="str">
        <f t="shared" si="959"/>
        <v/>
      </c>
      <c r="AP2786" s="310">
        <f>SUM(AO$1:AO2786)</f>
        <v>0</v>
      </c>
      <c r="AQ2786" s="310">
        <f>SUM(AK$2:AK2786)</f>
        <v>19</v>
      </c>
      <c r="AR2786" s="310">
        <f>COUNTA(AJ$2:AJ2786)</f>
        <v>19</v>
      </c>
      <c r="AS2786" s="312"/>
      <c r="AT2786" s="312"/>
      <c r="AU2786" s="312"/>
      <c r="AV2786" s="312"/>
      <c r="AW2786" s="312"/>
      <c r="AZ2786">
        <v>0</v>
      </c>
      <c r="BA2786">
        <v>1</v>
      </c>
    </row>
    <row r="2787" spans="1:53" x14ac:dyDescent="0.25">
      <c r="A2787">
        <v>155</v>
      </c>
      <c r="B2787" t="s">
        <v>65</v>
      </c>
      <c r="C2787" t="s">
        <v>991</v>
      </c>
      <c r="D2787"/>
      <c r="E2787">
        <v>1</v>
      </c>
      <c r="F2787">
        <v>1</v>
      </c>
      <c r="G2787">
        <v>2</v>
      </c>
      <c r="H2787">
        <v>4</v>
      </c>
      <c r="I2787">
        <v>1</v>
      </c>
      <c r="J2787">
        <v>2</v>
      </c>
      <c r="K2787">
        <v>1</v>
      </c>
      <c r="L2787">
        <v>4</v>
      </c>
      <c r="M2787"/>
      <c r="O2787" s="101">
        <f>IF(ISBLANK(C2787),O2786,IF(COUNTIF(C$2:C2787,C2787)&gt;1,O2786,1+MAX(O2786,0)))</f>
        <v>68</v>
      </c>
      <c r="P2787" s="45">
        <f t="shared" si="968"/>
        <v>41</v>
      </c>
      <c r="Q2787" s="33" t="str">
        <f t="shared" si="969"/>
        <v/>
      </c>
      <c r="R2787" s="33">
        <f t="shared" si="970"/>
        <v>1</v>
      </c>
      <c r="S2787" s="33" t="str">
        <f t="shared" si="971"/>
        <v>155_1</v>
      </c>
      <c r="T2787" s="35" t="str">
        <f t="shared" si="972"/>
        <v>155AM</v>
      </c>
      <c r="U2787" s="35" t="str">
        <f t="shared" si="973"/>
        <v>155AMNS</v>
      </c>
      <c r="V2787" s="35" t="str">
        <f t="shared" si="967"/>
        <v>2P</v>
      </c>
      <c r="W2787" s="35" t="str">
        <f t="shared" si="960"/>
        <v>155AM2P112</v>
      </c>
      <c r="X2787" s="388">
        <f t="shared" si="961"/>
        <v>1</v>
      </c>
      <c r="Y2787" s="388">
        <f t="shared" si="962"/>
        <v>4</v>
      </c>
      <c r="Z2787" s="280" t="str">
        <f t="shared" si="953"/>
        <v/>
      </c>
      <c r="AA2787" s="280" t="str">
        <f t="shared" si="954"/>
        <v/>
      </c>
      <c r="AB2787" s="389" t="str">
        <f t="shared" si="963"/>
        <v/>
      </c>
      <c r="AC2787" s="389" t="str">
        <f t="shared" si="964"/>
        <v/>
      </c>
      <c r="AD2787" s="390" t="str">
        <f t="shared" si="955"/>
        <v/>
      </c>
      <c r="AE2787" s="282">
        <f t="shared" si="956"/>
        <v>0</v>
      </c>
      <c r="AF2787" s="359">
        <f t="shared" si="957"/>
        <v>0</v>
      </c>
      <c r="AG2787" s="280">
        <f t="shared" si="958"/>
        <v>3</v>
      </c>
      <c r="AH2787" s="280">
        <f t="shared" si="974"/>
        <v>1</v>
      </c>
      <c r="AI2787" s="280">
        <f>IF(ISBLANK(T2787),AI2786,IF(COUNTIF(T$2:T2787,T2787)&gt;1,AI2786,1+MAX(AI2786,0)))</f>
        <v>77</v>
      </c>
      <c r="AL2787" s="391" t="str">
        <f t="shared" si="965"/>
        <v/>
      </c>
      <c r="AM2787" s="391" t="str">
        <f t="shared" si="966"/>
        <v/>
      </c>
      <c r="AO2787" s="310" t="str">
        <f t="shared" si="959"/>
        <v/>
      </c>
      <c r="AP2787" s="310">
        <f>SUM(AO$1:AO2787)</f>
        <v>0</v>
      </c>
      <c r="AQ2787" s="310">
        <f>SUM(AK$2:AK2787)</f>
        <v>19</v>
      </c>
      <c r="AR2787" s="310">
        <f>COUNTA(AJ$2:AJ2787)</f>
        <v>19</v>
      </c>
      <c r="AS2787" s="312"/>
      <c r="AT2787" s="312"/>
      <c r="AU2787" s="312"/>
      <c r="AV2787" s="312"/>
      <c r="AW2787" s="312"/>
      <c r="AZ2787">
        <v>1</v>
      </c>
      <c r="BA2787">
        <v>4</v>
      </c>
    </row>
    <row r="2788" spans="1:53" x14ac:dyDescent="0.25">
      <c r="A2788">
        <v>155</v>
      </c>
      <c r="B2788" t="s">
        <v>65</v>
      </c>
      <c r="C2788" t="s">
        <v>991</v>
      </c>
      <c r="D2788"/>
      <c r="E2788">
        <v>1</v>
      </c>
      <c r="F2788">
        <v>1</v>
      </c>
      <c r="G2788">
        <v>3</v>
      </c>
      <c r="H2788">
        <v>2</v>
      </c>
      <c r="I2788">
        <v>0</v>
      </c>
      <c r="J2788">
        <v>1</v>
      </c>
      <c r="K2788">
        <v>0</v>
      </c>
      <c r="L2788">
        <v>2</v>
      </c>
      <c r="M2788"/>
      <c r="O2788" s="101">
        <f>IF(ISBLANK(C2788),O2787,IF(COUNTIF(C$2:C2788,C2788)&gt;1,O2787,1+MAX(O2787,0)))</f>
        <v>68</v>
      </c>
      <c r="P2788" s="45">
        <f t="shared" si="968"/>
        <v>41</v>
      </c>
      <c r="Q2788" s="33" t="str">
        <f t="shared" si="969"/>
        <v/>
      </c>
      <c r="R2788" s="33">
        <f t="shared" si="970"/>
        <v>1</v>
      </c>
      <c r="S2788" s="33" t="str">
        <f t="shared" si="971"/>
        <v>155_1</v>
      </c>
      <c r="T2788" s="35" t="str">
        <f t="shared" si="972"/>
        <v>155AM</v>
      </c>
      <c r="U2788" s="35" t="str">
        <f t="shared" si="973"/>
        <v>155AMEW</v>
      </c>
      <c r="V2788" s="35" t="str">
        <f t="shared" si="967"/>
        <v>2P</v>
      </c>
      <c r="W2788" s="35" t="str">
        <f t="shared" si="960"/>
        <v>155AM2P113</v>
      </c>
      <c r="X2788" s="388">
        <f t="shared" si="961"/>
        <v>0</v>
      </c>
      <c r="Y2788" s="388">
        <f t="shared" si="962"/>
        <v>2</v>
      </c>
      <c r="Z2788" s="280" t="str">
        <f t="shared" si="953"/>
        <v/>
      </c>
      <c r="AA2788" s="280" t="str">
        <f t="shared" si="954"/>
        <v/>
      </c>
      <c r="AB2788" s="389" t="str">
        <f t="shared" si="963"/>
        <v/>
      </c>
      <c r="AC2788" s="389" t="str">
        <f t="shared" si="964"/>
        <v/>
      </c>
      <c r="AD2788" s="390" t="str">
        <f t="shared" si="955"/>
        <v/>
      </c>
      <c r="AE2788" s="282">
        <f t="shared" si="956"/>
        <v>0</v>
      </c>
      <c r="AF2788" s="359">
        <f t="shared" si="957"/>
        <v>0</v>
      </c>
      <c r="AG2788" s="280">
        <f t="shared" si="958"/>
        <v>3</v>
      </c>
      <c r="AH2788" s="280">
        <f t="shared" si="974"/>
        <v>1</v>
      </c>
      <c r="AI2788" s="280">
        <f>IF(ISBLANK(T2788),AI2787,IF(COUNTIF(T$2:T2788,T2788)&gt;1,AI2787,1+MAX(AI2787,0)))</f>
        <v>77</v>
      </c>
      <c r="AL2788" s="391" t="str">
        <f t="shared" si="965"/>
        <v/>
      </c>
      <c r="AM2788" s="391" t="str">
        <f t="shared" si="966"/>
        <v/>
      </c>
      <c r="AO2788" s="310" t="str">
        <f t="shared" si="959"/>
        <v/>
      </c>
      <c r="AP2788" s="310">
        <f>SUM(AO$1:AO2788)</f>
        <v>0</v>
      </c>
      <c r="AQ2788" s="310">
        <f>SUM(AK$2:AK2788)</f>
        <v>19</v>
      </c>
      <c r="AR2788" s="310">
        <f>COUNTA(AJ$2:AJ2788)</f>
        <v>19</v>
      </c>
      <c r="AS2788" s="312"/>
      <c r="AT2788" s="312"/>
      <c r="AU2788" s="312"/>
      <c r="AV2788" s="312"/>
      <c r="AW2788" s="312"/>
      <c r="AZ2788">
        <v>0</v>
      </c>
      <c r="BA2788">
        <v>2</v>
      </c>
    </row>
    <row r="2789" spans="1:53" x14ac:dyDescent="0.25">
      <c r="A2789">
        <v>155</v>
      </c>
      <c r="B2789" t="s">
        <v>65</v>
      </c>
      <c r="C2789" t="s">
        <v>991</v>
      </c>
      <c r="D2789"/>
      <c r="E2789">
        <v>1</v>
      </c>
      <c r="F2789">
        <v>1</v>
      </c>
      <c r="G2789">
        <v>4</v>
      </c>
      <c r="H2789">
        <v>5</v>
      </c>
      <c r="I2789">
        <v>2</v>
      </c>
      <c r="J2789">
        <v>2</v>
      </c>
      <c r="K2789">
        <v>1</v>
      </c>
      <c r="L2789">
        <v>5</v>
      </c>
      <c r="M2789"/>
      <c r="O2789" s="101">
        <f>IF(ISBLANK(C2789),O2788,IF(COUNTIF(C$2:C2789,C2789)&gt;1,O2788,1+MAX(O2788,0)))</f>
        <v>68</v>
      </c>
      <c r="P2789" s="45">
        <f t="shared" si="968"/>
        <v>41</v>
      </c>
      <c r="Q2789" s="33" t="str">
        <f t="shared" si="969"/>
        <v/>
      </c>
      <c r="R2789" s="33">
        <f t="shared" si="970"/>
        <v>1</v>
      </c>
      <c r="S2789" s="33" t="str">
        <f t="shared" si="971"/>
        <v>155_1</v>
      </c>
      <c r="T2789" s="35" t="str">
        <f t="shared" si="972"/>
        <v>155AM</v>
      </c>
      <c r="U2789" s="35" t="str">
        <f t="shared" si="973"/>
        <v>155AMEW</v>
      </c>
      <c r="V2789" s="35" t="str">
        <f t="shared" si="967"/>
        <v>2P</v>
      </c>
      <c r="W2789" s="35" t="str">
        <f t="shared" si="960"/>
        <v>155AM2P114</v>
      </c>
      <c r="X2789" s="388">
        <f t="shared" si="961"/>
        <v>1</v>
      </c>
      <c r="Y2789" s="388">
        <f t="shared" si="962"/>
        <v>5</v>
      </c>
      <c r="Z2789" s="280" t="str">
        <f t="shared" si="953"/>
        <v/>
      </c>
      <c r="AA2789" s="280" t="str">
        <f t="shared" si="954"/>
        <v/>
      </c>
      <c r="AB2789" s="389" t="str">
        <f t="shared" si="963"/>
        <v/>
      </c>
      <c r="AC2789" s="389" t="str">
        <f t="shared" si="964"/>
        <v/>
      </c>
      <c r="AD2789" s="390" t="str">
        <f t="shared" si="955"/>
        <v/>
      </c>
      <c r="AE2789" s="282">
        <f t="shared" si="956"/>
        <v>0</v>
      </c>
      <c r="AF2789" s="359">
        <f t="shared" si="957"/>
        <v>0</v>
      </c>
      <c r="AG2789" s="280">
        <f t="shared" si="958"/>
        <v>3</v>
      </c>
      <c r="AH2789" s="280">
        <f t="shared" si="974"/>
        <v>1</v>
      </c>
      <c r="AI2789" s="280">
        <f>IF(ISBLANK(T2789),AI2788,IF(COUNTIF(T$2:T2789,T2789)&gt;1,AI2788,1+MAX(AI2788,0)))</f>
        <v>77</v>
      </c>
      <c r="AL2789" s="391" t="str">
        <f t="shared" si="965"/>
        <v/>
      </c>
      <c r="AM2789" s="391" t="str">
        <f t="shared" si="966"/>
        <v/>
      </c>
      <c r="AO2789" s="310" t="str">
        <f t="shared" si="959"/>
        <v/>
      </c>
      <c r="AP2789" s="310">
        <f>SUM(AO$1:AO2789)</f>
        <v>0</v>
      </c>
      <c r="AQ2789" s="310">
        <f>SUM(AK$2:AK2789)</f>
        <v>19</v>
      </c>
      <c r="AR2789" s="310">
        <f>COUNTA(AJ$2:AJ2789)</f>
        <v>19</v>
      </c>
      <c r="AS2789" s="312"/>
      <c r="AT2789" s="312"/>
      <c r="AU2789" s="312"/>
      <c r="AV2789" s="312"/>
      <c r="AW2789" s="312"/>
      <c r="AZ2789">
        <v>1</v>
      </c>
      <c r="BA2789">
        <v>5</v>
      </c>
    </row>
    <row r="2790" spans="1:53" x14ac:dyDescent="0.25">
      <c r="A2790">
        <v>155</v>
      </c>
      <c r="B2790" t="s">
        <v>65</v>
      </c>
      <c r="C2790" t="s">
        <v>991</v>
      </c>
      <c r="D2790"/>
      <c r="E2790">
        <v>1</v>
      </c>
      <c r="F2790">
        <v>2</v>
      </c>
      <c r="G2790">
        <v>1</v>
      </c>
      <c r="H2790">
        <v>0</v>
      </c>
      <c r="I2790">
        <v>0</v>
      </c>
      <c r="J2790">
        <v>0</v>
      </c>
      <c r="K2790">
        <v>0</v>
      </c>
      <c r="L2790">
        <v>0</v>
      </c>
      <c r="M2790"/>
      <c r="O2790" s="101">
        <f>IF(ISBLANK(C2790),O2789,IF(COUNTIF(C$2:C2790,C2790)&gt;1,O2789,1+MAX(O2789,0)))</f>
        <v>68</v>
      </c>
      <c r="P2790" s="45">
        <f t="shared" si="968"/>
        <v>41</v>
      </c>
      <c r="Q2790" s="33" t="str">
        <f t="shared" si="969"/>
        <v/>
      </c>
      <c r="R2790" s="33">
        <f t="shared" si="970"/>
        <v>2</v>
      </c>
      <c r="S2790" s="33" t="str">
        <f t="shared" si="971"/>
        <v>155_2</v>
      </c>
      <c r="T2790" s="35" t="str">
        <f t="shared" si="972"/>
        <v>155AM</v>
      </c>
      <c r="U2790" s="35" t="str">
        <f t="shared" si="973"/>
        <v>155AMNS</v>
      </c>
      <c r="V2790" s="35" t="str">
        <f t="shared" si="967"/>
        <v>2P</v>
      </c>
      <c r="W2790" s="35" t="str">
        <f t="shared" si="960"/>
        <v>155AM2P121</v>
      </c>
      <c r="X2790" s="388">
        <f t="shared" si="961"/>
        <v>0</v>
      </c>
      <c r="Y2790" s="388">
        <f t="shared" si="962"/>
        <v>0</v>
      </c>
      <c r="Z2790" s="280" t="str">
        <f t="shared" si="953"/>
        <v/>
      </c>
      <c r="AA2790" s="280" t="str">
        <f t="shared" si="954"/>
        <v/>
      </c>
      <c r="AB2790" s="389" t="str">
        <f t="shared" si="963"/>
        <v/>
      </c>
      <c r="AC2790" s="389" t="str">
        <f t="shared" si="964"/>
        <v/>
      </c>
      <c r="AD2790" s="390" t="str">
        <f t="shared" si="955"/>
        <v/>
      </c>
      <c r="AE2790" s="282">
        <f t="shared" si="956"/>
        <v>0</v>
      </c>
      <c r="AF2790" s="359">
        <f t="shared" si="957"/>
        <v>0</v>
      </c>
      <c r="AG2790" s="280">
        <f t="shared" si="958"/>
        <v>3</v>
      </c>
      <c r="AH2790" s="280">
        <f t="shared" si="974"/>
        <v>1</v>
      </c>
      <c r="AI2790" s="280">
        <f>IF(ISBLANK(T2790),AI2789,IF(COUNTIF(T$2:T2790,T2790)&gt;1,AI2789,1+MAX(AI2789,0)))</f>
        <v>77</v>
      </c>
      <c r="AL2790" s="391" t="str">
        <f t="shared" si="965"/>
        <v/>
      </c>
      <c r="AM2790" s="391" t="str">
        <f t="shared" si="966"/>
        <v/>
      </c>
      <c r="AO2790" s="310" t="str">
        <f t="shared" si="959"/>
        <v/>
      </c>
      <c r="AP2790" s="310">
        <f>SUM(AO$1:AO2790)</f>
        <v>0</v>
      </c>
      <c r="AQ2790" s="310">
        <f>SUM(AK$2:AK2790)</f>
        <v>19</v>
      </c>
      <c r="AR2790" s="310">
        <f>COUNTA(AJ$2:AJ2790)</f>
        <v>19</v>
      </c>
      <c r="AS2790" s="312"/>
      <c r="AT2790" s="312"/>
      <c r="AU2790" s="312"/>
      <c r="AV2790" s="312"/>
      <c r="AW2790" s="312"/>
      <c r="AZ2790">
        <v>0</v>
      </c>
      <c r="BA2790">
        <v>0</v>
      </c>
    </row>
    <row r="2791" spans="1:53" x14ac:dyDescent="0.25">
      <c r="A2791">
        <v>155</v>
      </c>
      <c r="B2791" t="s">
        <v>65</v>
      </c>
      <c r="C2791" t="s">
        <v>991</v>
      </c>
      <c r="D2791"/>
      <c r="E2791">
        <v>1</v>
      </c>
      <c r="F2791">
        <v>2</v>
      </c>
      <c r="G2791">
        <v>2</v>
      </c>
      <c r="H2791">
        <v>3</v>
      </c>
      <c r="I2791">
        <v>0</v>
      </c>
      <c r="J2791">
        <v>2</v>
      </c>
      <c r="K2791">
        <v>0</v>
      </c>
      <c r="L2791">
        <v>1</v>
      </c>
      <c r="M2791"/>
      <c r="O2791" s="101">
        <f>IF(ISBLANK(C2791),O2790,IF(COUNTIF(C$2:C2791,C2791)&gt;1,O2790,1+MAX(O2790,0)))</f>
        <v>68</v>
      </c>
      <c r="P2791" s="45">
        <f t="shared" si="968"/>
        <v>41</v>
      </c>
      <c r="Q2791" s="33" t="str">
        <f t="shared" si="969"/>
        <v/>
      </c>
      <c r="R2791" s="33">
        <f t="shared" si="970"/>
        <v>2</v>
      </c>
      <c r="S2791" s="33" t="str">
        <f t="shared" si="971"/>
        <v>155_2</v>
      </c>
      <c r="T2791" s="35" t="str">
        <f t="shared" si="972"/>
        <v>155AM</v>
      </c>
      <c r="U2791" s="35" t="str">
        <f t="shared" si="973"/>
        <v>155AMNS</v>
      </c>
      <c r="V2791" s="35" t="str">
        <f t="shared" si="967"/>
        <v>2P</v>
      </c>
      <c r="W2791" s="35" t="str">
        <f t="shared" si="960"/>
        <v>155AM2P122</v>
      </c>
      <c r="X2791" s="388">
        <f t="shared" si="961"/>
        <v>0</v>
      </c>
      <c r="Y2791" s="388">
        <f t="shared" si="962"/>
        <v>1</v>
      </c>
      <c r="Z2791" s="280" t="str">
        <f t="shared" si="953"/>
        <v/>
      </c>
      <c r="AA2791" s="280" t="str">
        <f t="shared" si="954"/>
        <v/>
      </c>
      <c r="AB2791" s="389" t="str">
        <f t="shared" si="963"/>
        <v/>
      </c>
      <c r="AC2791" s="389" t="str">
        <f t="shared" si="964"/>
        <v/>
      </c>
      <c r="AD2791" s="390" t="str">
        <f t="shared" si="955"/>
        <v/>
      </c>
      <c r="AE2791" s="282">
        <f t="shared" si="956"/>
        <v>0</v>
      </c>
      <c r="AF2791" s="359">
        <f t="shared" si="957"/>
        <v>0</v>
      </c>
      <c r="AG2791" s="280">
        <f t="shared" si="958"/>
        <v>3</v>
      </c>
      <c r="AH2791" s="280">
        <f t="shared" si="974"/>
        <v>1</v>
      </c>
      <c r="AI2791" s="280">
        <f>IF(ISBLANK(T2791),AI2790,IF(COUNTIF(T$2:T2791,T2791)&gt;1,AI2790,1+MAX(AI2790,0)))</f>
        <v>77</v>
      </c>
      <c r="AL2791" s="391" t="str">
        <f t="shared" si="965"/>
        <v/>
      </c>
      <c r="AM2791" s="391" t="str">
        <f t="shared" si="966"/>
        <v/>
      </c>
      <c r="AO2791" s="310" t="str">
        <f t="shared" si="959"/>
        <v/>
      </c>
      <c r="AP2791" s="310">
        <f>SUM(AO$1:AO2791)</f>
        <v>0</v>
      </c>
      <c r="AQ2791" s="310">
        <f>SUM(AK$2:AK2791)</f>
        <v>19</v>
      </c>
      <c r="AR2791" s="310">
        <f>COUNTA(AJ$2:AJ2791)</f>
        <v>19</v>
      </c>
      <c r="AS2791" s="312"/>
      <c r="AT2791" s="312"/>
      <c r="AU2791" s="312"/>
      <c r="AV2791" s="312"/>
      <c r="AW2791" s="312"/>
      <c r="AZ2791">
        <v>0</v>
      </c>
      <c r="BA2791">
        <v>1</v>
      </c>
    </row>
    <row r="2792" spans="1:53" x14ac:dyDescent="0.25">
      <c r="A2792">
        <v>155</v>
      </c>
      <c r="B2792" t="s">
        <v>65</v>
      </c>
      <c r="C2792" t="s">
        <v>991</v>
      </c>
      <c r="D2792"/>
      <c r="E2792">
        <v>1</v>
      </c>
      <c r="F2792">
        <v>2</v>
      </c>
      <c r="G2792">
        <v>3</v>
      </c>
      <c r="H2792">
        <v>1</v>
      </c>
      <c r="I2792">
        <v>0</v>
      </c>
      <c r="J2792">
        <v>0</v>
      </c>
      <c r="K2792">
        <v>0</v>
      </c>
      <c r="L2792">
        <v>0</v>
      </c>
      <c r="M2792"/>
      <c r="O2792" s="101">
        <f>IF(ISBLANK(C2792),O2791,IF(COUNTIF(C$2:C2792,C2792)&gt;1,O2791,1+MAX(O2791,0)))</f>
        <v>68</v>
      </c>
      <c r="P2792" s="45">
        <f t="shared" si="968"/>
        <v>41</v>
      </c>
      <c r="Q2792" s="33" t="str">
        <f t="shared" si="969"/>
        <v/>
      </c>
      <c r="R2792" s="33">
        <f t="shared" si="970"/>
        <v>2</v>
      </c>
      <c r="S2792" s="33" t="str">
        <f t="shared" si="971"/>
        <v>155_2</v>
      </c>
      <c r="T2792" s="35" t="str">
        <f t="shared" si="972"/>
        <v>155AM</v>
      </c>
      <c r="U2792" s="35" t="str">
        <f t="shared" si="973"/>
        <v>155AMEW</v>
      </c>
      <c r="V2792" s="35" t="str">
        <f t="shared" si="967"/>
        <v>2P</v>
      </c>
      <c r="W2792" s="35" t="str">
        <f t="shared" si="960"/>
        <v>155AM2P123</v>
      </c>
      <c r="X2792" s="388">
        <f t="shared" si="961"/>
        <v>0</v>
      </c>
      <c r="Y2792" s="388">
        <f t="shared" si="962"/>
        <v>0</v>
      </c>
      <c r="Z2792" s="280" t="str">
        <f t="shared" si="953"/>
        <v/>
      </c>
      <c r="AA2792" s="280" t="str">
        <f t="shared" si="954"/>
        <v/>
      </c>
      <c r="AB2792" s="389" t="str">
        <f t="shared" si="963"/>
        <v/>
      </c>
      <c r="AC2792" s="389" t="str">
        <f t="shared" si="964"/>
        <v/>
      </c>
      <c r="AD2792" s="390" t="str">
        <f t="shared" si="955"/>
        <v/>
      </c>
      <c r="AE2792" s="282">
        <f t="shared" si="956"/>
        <v>0</v>
      </c>
      <c r="AF2792" s="359">
        <f t="shared" si="957"/>
        <v>0</v>
      </c>
      <c r="AG2792" s="280">
        <f t="shared" si="958"/>
        <v>3</v>
      </c>
      <c r="AH2792" s="280">
        <f t="shared" si="974"/>
        <v>1</v>
      </c>
      <c r="AI2792" s="280">
        <f>IF(ISBLANK(T2792),AI2791,IF(COUNTIF(T$2:T2792,T2792)&gt;1,AI2791,1+MAX(AI2791,0)))</f>
        <v>77</v>
      </c>
      <c r="AL2792" s="391" t="str">
        <f t="shared" si="965"/>
        <v/>
      </c>
      <c r="AM2792" s="391" t="str">
        <f t="shared" si="966"/>
        <v/>
      </c>
      <c r="AO2792" s="310" t="str">
        <f t="shared" si="959"/>
        <v/>
      </c>
      <c r="AP2792" s="310">
        <f>SUM(AO$1:AO2792)</f>
        <v>0</v>
      </c>
      <c r="AQ2792" s="310">
        <f>SUM(AK$2:AK2792)</f>
        <v>19</v>
      </c>
      <c r="AR2792" s="310">
        <f>COUNTA(AJ$2:AJ2792)</f>
        <v>19</v>
      </c>
      <c r="AS2792" s="312"/>
      <c r="AT2792" s="312"/>
      <c r="AU2792" s="312"/>
      <c r="AV2792" s="312"/>
      <c r="AW2792" s="312"/>
      <c r="AZ2792">
        <v>0</v>
      </c>
      <c r="BA2792">
        <v>0</v>
      </c>
    </row>
    <row r="2793" spans="1:53" x14ac:dyDescent="0.25">
      <c r="A2793">
        <v>155</v>
      </c>
      <c r="B2793" t="s">
        <v>65</v>
      </c>
      <c r="C2793" t="s">
        <v>991</v>
      </c>
      <c r="D2793"/>
      <c r="E2793">
        <v>1</v>
      </c>
      <c r="F2793">
        <v>2</v>
      </c>
      <c r="G2793">
        <v>4</v>
      </c>
      <c r="H2793">
        <v>4</v>
      </c>
      <c r="I2793">
        <v>0</v>
      </c>
      <c r="J2793">
        <v>0</v>
      </c>
      <c r="K2793">
        <v>2</v>
      </c>
      <c r="L2793">
        <v>4</v>
      </c>
      <c r="M2793"/>
      <c r="O2793" s="101">
        <f>IF(ISBLANK(C2793),O2792,IF(COUNTIF(C$2:C2793,C2793)&gt;1,O2792,1+MAX(O2792,0)))</f>
        <v>68</v>
      </c>
      <c r="P2793" s="45">
        <f t="shared" si="968"/>
        <v>41</v>
      </c>
      <c r="Q2793" s="33" t="str">
        <f t="shared" si="969"/>
        <v/>
      </c>
      <c r="R2793" s="33">
        <f t="shared" si="970"/>
        <v>2</v>
      </c>
      <c r="S2793" s="33" t="str">
        <f t="shared" si="971"/>
        <v>155_2</v>
      </c>
      <c r="T2793" s="35" t="str">
        <f t="shared" si="972"/>
        <v>155AM</v>
      </c>
      <c r="U2793" s="35" t="str">
        <f t="shared" si="973"/>
        <v>155AMEW</v>
      </c>
      <c r="V2793" s="35" t="str">
        <f t="shared" si="967"/>
        <v>2P</v>
      </c>
      <c r="W2793" s="35" t="str">
        <f t="shared" si="960"/>
        <v>155AM2P124</v>
      </c>
      <c r="X2793" s="388">
        <f t="shared" si="961"/>
        <v>2</v>
      </c>
      <c r="Y2793" s="388">
        <f t="shared" si="962"/>
        <v>4</v>
      </c>
      <c r="Z2793" s="280" t="str">
        <f t="shared" si="953"/>
        <v/>
      </c>
      <c r="AA2793" s="280" t="str">
        <f t="shared" si="954"/>
        <v/>
      </c>
      <c r="AB2793" s="389" t="str">
        <f t="shared" si="963"/>
        <v/>
      </c>
      <c r="AC2793" s="389" t="str">
        <f t="shared" si="964"/>
        <v/>
      </c>
      <c r="AD2793" s="390" t="str">
        <f t="shared" si="955"/>
        <v/>
      </c>
      <c r="AE2793" s="282">
        <f t="shared" si="956"/>
        <v>0</v>
      </c>
      <c r="AF2793" s="359">
        <f t="shared" si="957"/>
        <v>0</v>
      </c>
      <c r="AG2793" s="280">
        <f t="shared" si="958"/>
        <v>3</v>
      </c>
      <c r="AH2793" s="280">
        <f t="shared" si="974"/>
        <v>1</v>
      </c>
      <c r="AI2793" s="280">
        <f>IF(ISBLANK(T2793),AI2792,IF(COUNTIF(T$2:T2793,T2793)&gt;1,AI2792,1+MAX(AI2792,0)))</f>
        <v>77</v>
      </c>
      <c r="AL2793" s="391" t="str">
        <f t="shared" si="965"/>
        <v/>
      </c>
      <c r="AM2793" s="391" t="str">
        <f t="shared" si="966"/>
        <v/>
      </c>
      <c r="AO2793" s="310" t="str">
        <f t="shared" si="959"/>
        <v/>
      </c>
      <c r="AP2793" s="310">
        <f>SUM(AO$1:AO2793)</f>
        <v>0</v>
      </c>
      <c r="AQ2793" s="310">
        <f>SUM(AK$2:AK2793)</f>
        <v>19</v>
      </c>
      <c r="AR2793" s="310">
        <f>COUNTA(AJ$2:AJ2793)</f>
        <v>19</v>
      </c>
      <c r="AS2793" s="312"/>
      <c r="AT2793" s="312"/>
      <c r="AU2793" s="312"/>
      <c r="AV2793" s="312"/>
      <c r="AW2793" s="312"/>
      <c r="AZ2793">
        <v>2</v>
      </c>
      <c r="BA2793">
        <v>4</v>
      </c>
    </row>
    <row r="2794" spans="1:53" x14ac:dyDescent="0.25">
      <c r="A2794">
        <v>155</v>
      </c>
      <c r="B2794" t="s">
        <v>65</v>
      </c>
      <c r="C2794" t="s">
        <v>991</v>
      </c>
      <c r="D2794"/>
      <c r="E2794">
        <v>1</v>
      </c>
      <c r="F2794">
        <v>3</v>
      </c>
      <c r="G2794">
        <v>1</v>
      </c>
      <c r="H2794">
        <v>3</v>
      </c>
      <c r="I2794">
        <v>0</v>
      </c>
      <c r="J2794">
        <v>1</v>
      </c>
      <c r="K2794">
        <v>0</v>
      </c>
      <c r="L2794">
        <v>3</v>
      </c>
      <c r="M2794"/>
      <c r="O2794" s="101">
        <f>IF(ISBLANK(C2794),O2793,IF(COUNTIF(C$2:C2794,C2794)&gt;1,O2793,1+MAX(O2793,0)))</f>
        <v>68</v>
      </c>
      <c r="P2794" s="45">
        <f t="shared" si="968"/>
        <v>41</v>
      </c>
      <c r="Q2794" s="33" t="str">
        <f t="shared" si="969"/>
        <v/>
      </c>
      <c r="R2794" s="33">
        <f t="shared" si="970"/>
        <v>3</v>
      </c>
      <c r="S2794" s="33" t="str">
        <f t="shared" si="971"/>
        <v>155_3</v>
      </c>
      <c r="T2794" s="35" t="str">
        <f t="shared" si="972"/>
        <v>155AM</v>
      </c>
      <c r="U2794" s="35" t="str">
        <f t="shared" si="973"/>
        <v>155AMNS</v>
      </c>
      <c r="V2794" s="35" t="str">
        <f t="shared" si="967"/>
        <v>2P</v>
      </c>
      <c r="W2794" s="35" t="str">
        <f t="shared" si="960"/>
        <v>155AM2P131</v>
      </c>
      <c r="X2794" s="388">
        <f t="shared" si="961"/>
        <v>0</v>
      </c>
      <c r="Y2794" s="388">
        <f t="shared" si="962"/>
        <v>3</v>
      </c>
      <c r="Z2794" s="280" t="str">
        <f t="shared" si="953"/>
        <v/>
      </c>
      <c r="AA2794" s="280" t="str">
        <f t="shared" si="954"/>
        <v/>
      </c>
      <c r="AB2794" s="389" t="str">
        <f t="shared" si="963"/>
        <v/>
      </c>
      <c r="AC2794" s="389" t="str">
        <f t="shared" si="964"/>
        <v/>
      </c>
      <c r="AD2794" s="390" t="str">
        <f t="shared" si="955"/>
        <v/>
      </c>
      <c r="AE2794" s="282">
        <f t="shared" si="956"/>
        <v>0</v>
      </c>
      <c r="AF2794" s="359">
        <f t="shared" si="957"/>
        <v>0</v>
      </c>
      <c r="AG2794" s="280">
        <f t="shared" si="958"/>
        <v>3</v>
      </c>
      <c r="AH2794" s="280">
        <f t="shared" si="974"/>
        <v>1</v>
      </c>
      <c r="AI2794" s="280">
        <f>IF(ISBLANK(T2794),AI2793,IF(COUNTIF(T$2:T2794,T2794)&gt;1,AI2793,1+MAX(AI2793,0)))</f>
        <v>77</v>
      </c>
      <c r="AL2794" s="391" t="str">
        <f t="shared" si="965"/>
        <v/>
      </c>
      <c r="AM2794" s="391" t="str">
        <f t="shared" si="966"/>
        <v/>
      </c>
      <c r="AO2794" s="310" t="str">
        <f t="shared" si="959"/>
        <v/>
      </c>
      <c r="AP2794" s="310">
        <f>SUM(AO$1:AO2794)</f>
        <v>0</v>
      </c>
      <c r="AQ2794" s="310">
        <f>SUM(AK$2:AK2794)</f>
        <v>19</v>
      </c>
      <c r="AR2794" s="310">
        <f>COUNTA(AJ$2:AJ2794)</f>
        <v>19</v>
      </c>
      <c r="AS2794" s="312"/>
      <c r="AT2794" s="312"/>
      <c r="AU2794" s="312"/>
      <c r="AV2794" s="312"/>
      <c r="AW2794" s="312"/>
      <c r="AZ2794">
        <v>0</v>
      </c>
      <c r="BA2794">
        <v>3</v>
      </c>
    </row>
    <row r="2795" spans="1:53" x14ac:dyDescent="0.25">
      <c r="A2795">
        <v>155</v>
      </c>
      <c r="B2795" t="s">
        <v>65</v>
      </c>
      <c r="C2795" t="s">
        <v>991</v>
      </c>
      <c r="D2795"/>
      <c r="E2795">
        <v>1</v>
      </c>
      <c r="F2795">
        <v>3</v>
      </c>
      <c r="G2795">
        <v>2</v>
      </c>
      <c r="H2795">
        <v>1</v>
      </c>
      <c r="I2795">
        <v>0</v>
      </c>
      <c r="J2795">
        <v>0</v>
      </c>
      <c r="K2795">
        <v>0</v>
      </c>
      <c r="L2795">
        <v>1</v>
      </c>
      <c r="M2795"/>
      <c r="O2795" s="101">
        <f>IF(ISBLANK(C2795),O2794,IF(COUNTIF(C$2:C2795,C2795)&gt;1,O2794,1+MAX(O2794,0)))</f>
        <v>68</v>
      </c>
      <c r="P2795" s="45">
        <f t="shared" si="968"/>
        <v>41</v>
      </c>
      <c r="Q2795" s="33" t="str">
        <f t="shared" si="969"/>
        <v/>
      </c>
      <c r="R2795" s="33">
        <f t="shared" si="970"/>
        <v>3</v>
      </c>
      <c r="S2795" s="33" t="str">
        <f t="shared" si="971"/>
        <v>155_3</v>
      </c>
      <c r="T2795" s="35" t="str">
        <f t="shared" si="972"/>
        <v>155AM</v>
      </c>
      <c r="U2795" s="35" t="str">
        <f t="shared" si="973"/>
        <v>155AMNS</v>
      </c>
      <c r="V2795" s="35" t="str">
        <f t="shared" si="967"/>
        <v>2P</v>
      </c>
      <c r="W2795" s="35" t="str">
        <f t="shared" si="960"/>
        <v>155AM2P132</v>
      </c>
      <c r="X2795" s="388">
        <f t="shared" si="961"/>
        <v>0</v>
      </c>
      <c r="Y2795" s="388">
        <f t="shared" si="962"/>
        <v>1</v>
      </c>
      <c r="Z2795" s="280" t="str">
        <f t="shared" si="953"/>
        <v/>
      </c>
      <c r="AA2795" s="280" t="str">
        <f t="shared" si="954"/>
        <v/>
      </c>
      <c r="AB2795" s="389" t="str">
        <f t="shared" si="963"/>
        <v/>
      </c>
      <c r="AC2795" s="389" t="str">
        <f t="shared" si="964"/>
        <v/>
      </c>
      <c r="AD2795" s="390" t="str">
        <f t="shared" si="955"/>
        <v/>
      </c>
      <c r="AE2795" s="282">
        <f t="shared" si="956"/>
        <v>0</v>
      </c>
      <c r="AF2795" s="359">
        <f t="shared" si="957"/>
        <v>0</v>
      </c>
      <c r="AG2795" s="280">
        <f t="shared" si="958"/>
        <v>3</v>
      </c>
      <c r="AH2795" s="280">
        <f t="shared" si="974"/>
        <v>1</v>
      </c>
      <c r="AI2795" s="280">
        <f>IF(ISBLANK(T2795),AI2794,IF(COUNTIF(T$2:T2795,T2795)&gt;1,AI2794,1+MAX(AI2794,0)))</f>
        <v>77</v>
      </c>
      <c r="AL2795" s="391" t="str">
        <f t="shared" si="965"/>
        <v/>
      </c>
      <c r="AM2795" s="391" t="str">
        <f t="shared" si="966"/>
        <v/>
      </c>
      <c r="AO2795" s="310" t="str">
        <f t="shared" si="959"/>
        <v/>
      </c>
      <c r="AP2795" s="310">
        <f>SUM(AO$1:AO2795)</f>
        <v>0</v>
      </c>
      <c r="AQ2795" s="310">
        <f>SUM(AK$2:AK2795)</f>
        <v>19</v>
      </c>
      <c r="AR2795" s="310">
        <f>COUNTA(AJ$2:AJ2795)</f>
        <v>19</v>
      </c>
      <c r="AS2795" s="312"/>
      <c r="AT2795" s="312"/>
      <c r="AU2795" s="312"/>
      <c r="AV2795" s="312"/>
      <c r="AW2795" s="312"/>
      <c r="AZ2795">
        <v>0</v>
      </c>
      <c r="BA2795">
        <v>1</v>
      </c>
    </row>
    <row r="2796" spans="1:53" x14ac:dyDescent="0.25">
      <c r="A2796">
        <v>155</v>
      </c>
      <c r="B2796" t="s">
        <v>65</v>
      </c>
      <c r="C2796" t="s">
        <v>991</v>
      </c>
      <c r="D2796"/>
      <c r="E2796">
        <v>1</v>
      </c>
      <c r="F2796">
        <v>3</v>
      </c>
      <c r="G2796">
        <v>3</v>
      </c>
      <c r="H2796">
        <v>3</v>
      </c>
      <c r="I2796">
        <v>0</v>
      </c>
      <c r="J2796">
        <v>1</v>
      </c>
      <c r="K2796">
        <v>0</v>
      </c>
      <c r="L2796">
        <v>1</v>
      </c>
      <c r="M2796"/>
      <c r="O2796" s="101">
        <f>IF(ISBLANK(C2796),O2795,IF(COUNTIF(C$2:C2796,C2796)&gt;1,O2795,1+MAX(O2795,0)))</f>
        <v>68</v>
      </c>
      <c r="P2796" s="45">
        <f t="shared" si="968"/>
        <v>41</v>
      </c>
      <c r="Q2796" s="33" t="str">
        <f t="shared" si="969"/>
        <v/>
      </c>
      <c r="R2796" s="33">
        <f t="shared" si="970"/>
        <v>3</v>
      </c>
      <c r="S2796" s="33" t="str">
        <f t="shared" si="971"/>
        <v>155_3</v>
      </c>
      <c r="T2796" s="35" t="str">
        <f t="shared" si="972"/>
        <v>155AM</v>
      </c>
      <c r="U2796" s="35" t="str">
        <f t="shared" si="973"/>
        <v>155AMEW</v>
      </c>
      <c r="V2796" s="35" t="str">
        <f t="shared" si="967"/>
        <v>2P</v>
      </c>
      <c r="W2796" s="35" t="str">
        <f t="shared" si="960"/>
        <v>155AM2P133</v>
      </c>
      <c r="X2796" s="388">
        <f t="shared" si="961"/>
        <v>0</v>
      </c>
      <c r="Y2796" s="388">
        <f t="shared" si="962"/>
        <v>1</v>
      </c>
      <c r="Z2796" s="280" t="str">
        <f t="shared" si="953"/>
        <v/>
      </c>
      <c r="AA2796" s="280" t="str">
        <f t="shared" si="954"/>
        <v/>
      </c>
      <c r="AB2796" s="389" t="str">
        <f t="shared" si="963"/>
        <v/>
      </c>
      <c r="AC2796" s="389" t="str">
        <f t="shared" si="964"/>
        <v/>
      </c>
      <c r="AD2796" s="390" t="str">
        <f t="shared" si="955"/>
        <v/>
      </c>
      <c r="AE2796" s="282">
        <f t="shared" si="956"/>
        <v>0</v>
      </c>
      <c r="AF2796" s="359">
        <f t="shared" si="957"/>
        <v>0</v>
      </c>
      <c r="AG2796" s="280">
        <f t="shared" si="958"/>
        <v>3</v>
      </c>
      <c r="AH2796" s="280">
        <f t="shared" si="974"/>
        <v>1</v>
      </c>
      <c r="AI2796" s="280">
        <f>IF(ISBLANK(T2796),AI2795,IF(COUNTIF(T$2:T2796,T2796)&gt;1,AI2795,1+MAX(AI2795,0)))</f>
        <v>77</v>
      </c>
      <c r="AL2796" s="391" t="str">
        <f t="shared" si="965"/>
        <v/>
      </c>
      <c r="AM2796" s="391" t="str">
        <f t="shared" si="966"/>
        <v/>
      </c>
      <c r="AO2796" s="310" t="str">
        <f t="shared" si="959"/>
        <v/>
      </c>
      <c r="AP2796" s="310">
        <f>SUM(AO$1:AO2796)</f>
        <v>0</v>
      </c>
      <c r="AQ2796" s="310">
        <f>SUM(AK$2:AK2796)</f>
        <v>19</v>
      </c>
      <c r="AR2796" s="310">
        <f>COUNTA(AJ$2:AJ2796)</f>
        <v>19</v>
      </c>
      <c r="AS2796" s="312"/>
      <c r="AT2796" s="312"/>
      <c r="AU2796" s="312"/>
      <c r="AV2796" s="312"/>
      <c r="AW2796" s="312"/>
      <c r="AZ2796">
        <v>0</v>
      </c>
      <c r="BA2796">
        <v>1</v>
      </c>
    </row>
    <row r="2797" spans="1:53" x14ac:dyDescent="0.25">
      <c r="A2797">
        <v>155</v>
      </c>
      <c r="B2797" t="s">
        <v>65</v>
      </c>
      <c r="C2797" t="s">
        <v>991</v>
      </c>
      <c r="D2797"/>
      <c r="E2797">
        <v>1</v>
      </c>
      <c r="F2797">
        <v>3</v>
      </c>
      <c r="G2797">
        <v>4</v>
      </c>
      <c r="H2797">
        <v>7</v>
      </c>
      <c r="I2797">
        <v>3</v>
      </c>
      <c r="J2797">
        <v>1</v>
      </c>
      <c r="K2797">
        <v>1</v>
      </c>
      <c r="L2797">
        <v>7</v>
      </c>
      <c r="M2797"/>
      <c r="O2797" s="101">
        <f>IF(ISBLANK(C2797),O2796,IF(COUNTIF(C$2:C2797,C2797)&gt;1,O2796,1+MAX(O2796,0)))</f>
        <v>68</v>
      </c>
      <c r="P2797" s="45">
        <f t="shared" si="968"/>
        <v>41</v>
      </c>
      <c r="Q2797" s="33" t="str">
        <f t="shared" si="969"/>
        <v/>
      </c>
      <c r="R2797" s="33">
        <f t="shared" si="970"/>
        <v>3</v>
      </c>
      <c r="S2797" s="33" t="str">
        <f t="shared" si="971"/>
        <v>155_3</v>
      </c>
      <c r="T2797" s="35" t="str">
        <f t="shared" si="972"/>
        <v>155AM</v>
      </c>
      <c r="U2797" s="35" t="str">
        <f t="shared" si="973"/>
        <v>155AMEW</v>
      </c>
      <c r="V2797" s="35" t="str">
        <f t="shared" si="967"/>
        <v>2P</v>
      </c>
      <c r="W2797" s="35" t="str">
        <f t="shared" si="960"/>
        <v>155AM2P134</v>
      </c>
      <c r="X2797" s="388">
        <f t="shared" si="961"/>
        <v>1</v>
      </c>
      <c r="Y2797" s="388">
        <f t="shared" si="962"/>
        <v>7</v>
      </c>
      <c r="Z2797" s="280" t="str">
        <f t="shared" si="953"/>
        <v/>
      </c>
      <c r="AA2797" s="280" t="str">
        <f t="shared" si="954"/>
        <v/>
      </c>
      <c r="AB2797" s="389" t="str">
        <f t="shared" si="963"/>
        <v/>
      </c>
      <c r="AC2797" s="389" t="str">
        <f t="shared" si="964"/>
        <v/>
      </c>
      <c r="AD2797" s="390" t="str">
        <f t="shared" si="955"/>
        <v/>
      </c>
      <c r="AE2797" s="282">
        <f t="shared" si="956"/>
        <v>0</v>
      </c>
      <c r="AF2797" s="359">
        <f t="shared" si="957"/>
        <v>0</v>
      </c>
      <c r="AG2797" s="280">
        <f t="shared" si="958"/>
        <v>3</v>
      </c>
      <c r="AH2797" s="280">
        <f t="shared" si="974"/>
        <v>1</v>
      </c>
      <c r="AI2797" s="280">
        <f>IF(ISBLANK(T2797),AI2796,IF(COUNTIF(T$2:T2797,T2797)&gt;1,AI2796,1+MAX(AI2796,0)))</f>
        <v>77</v>
      </c>
      <c r="AL2797" s="391" t="str">
        <f t="shared" si="965"/>
        <v/>
      </c>
      <c r="AM2797" s="391" t="str">
        <f t="shared" si="966"/>
        <v/>
      </c>
      <c r="AO2797" s="310" t="str">
        <f t="shared" si="959"/>
        <v/>
      </c>
      <c r="AP2797" s="310">
        <f>SUM(AO$1:AO2797)</f>
        <v>0</v>
      </c>
      <c r="AQ2797" s="310">
        <f>SUM(AK$2:AK2797)</f>
        <v>19</v>
      </c>
      <c r="AR2797" s="310">
        <f>COUNTA(AJ$2:AJ2797)</f>
        <v>19</v>
      </c>
      <c r="AS2797" s="312"/>
      <c r="AT2797" s="312"/>
      <c r="AU2797" s="312"/>
      <c r="AV2797" s="312"/>
      <c r="AW2797" s="312"/>
      <c r="AZ2797">
        <v>1</v>
      </c>
      <c r="BA2797">
        <v>7</v>
      </c>
    </row>
    <row r="2798" spans="1:53" x14ac:dyDescent="0.25">
      <c r="A2798">
        <v>155</v>
      </c>
      <c r="B2798" t="s">
        <v>65</v>
      </c>
      <c r="C2798" t="s">
        <v>991</v>
      </c>
      <c r="D2798"/>
      <c r="E2798">
        <v>1</v>
      </c>
      <c r="F2798">
        <v>4</v>
      </c>
      <c r="G2798">
        <v>1</v>
      </c>
      <c r="H2798">
        <v>3</v>
      </c>
      <c r="I2798">
        <v>0</v>
      </c>
      <c r="J2798">
        <v>0</v>
      </c>
      <c r="K2798">
        <v>2</v>
      </c>
      <c r="L2798">
        <v>3</v>
      </c>
      <c r="M2798"/>
      <c r="O2798" s="101">
        <f>IF(ISBLANK(C2798),O2797,IF(COUNTIF(C$2:C2798,C2798)&gt;1,O2797,1+MAX(O2797,0)))</f>
        <v>68</v>
      </c>
      <c r="P2798" s="45">
        <f t="shared" si="968"/>
        <v>41</v>
      </c>
      <c r="Q2798" s="33" t="str">
        <f t="shared" si="969"/>
        <v/>
      </c>
      <c r="R2798" s="33">
        <f t="shared" si="970"/>
        <v>4</v>
      </c>
      <c r="S2798" s="33" t="str">
        <f t="shared" si="971"/>
        <v>155_4</v>
      </c>
      <c r="T2798" s="35" t="str">
        <f t="shared" si="972"/>
        <v>155AM</v>
      </c>
      <c r="U2798" s="35" t="str">
        <f t="shared" si="973"/>
        <v>155AMNS</v>
      </c>
      <c r="V2798" s="35" t="str">
        <f t="shared" si="967"/>
        <v>2P</v>
      </c>
      <c r="W2798" s="35" t="str">
        <f t="shared" si="960"/>
        <v>155AM2P141</v>
      </c>
      <c r="X2798" s="388">
        <f t="shared" si="961"/>
        <v>2</v>
      </c>
      <c r="Y2798" s="388">
        <f t="shared" si="962"/>
        <v>3</v>
      </c>
      <c r="Z2798" s="280" t="str">
        <f t="shared" si="953"/>
        <v/>
      </c>
      <c r="AA2798" s="280" t="str">
        <f t="shared" si="954"/>
        <v/>
      </c>
      <c r="AB2798" s="389" t="str">
        <f t="shared" si="963"/>
        <v/>
      </c>
      <c r="AC2798" s="389" t="str">
        <f t="shared" si="964"/>
        <v/>
      </c>
      <c r="AD2798" s="390" t="str">
        <f t="shared" si="955"/>
        <v/>
      </c>
      <c r="AE2798" s="282">
        <f t="shared" si="956"/>
        <v>0</v>
      </c>
      <c r="AF2798" s="359">
        <f t="shared" si="957"/>
        <v>0</v>
      </c>
      <c r="AG2798" s="280">
        <f t="shared" si="958"/>
        <v>3</v>
      </c>
      <c r="AH2798" s="280">
        <f t="shared" si="974"/>
        <v>1</v>
      </c>
      <c r="AI2798" s="280">
        <f>IF(ISBLANK(T2798),AI2797,IF(COUNTIF(T$2:T2798,T2798)&gt;1,AI2797,1+MAX(AI2797,0)))</f>
        <v>77</v>
      </c>
      <c r="AL2798" s="391" t="str">
        <f t="shared" si="965"/>
        <v/>
      </c>
      <c r="AM2798" s="391" t="str">
        <f t="shared" si="966"/>
        <v/>
      </c>
      <c r="AO2798" s="310" t="str">
        <f t="shared" si="959"/>
        <v/>
      </c>
      <c r="AP2798" s="310">
        <f>SUM(AO$1:AO2798)</f>
        <v>0</v>
      </c>
      <c r="AQ2798" s="310">
        <f>SUM(AK$2:AK2798)</f>
        <v>19</v>
      </c>
      <c r="AR2798" s="310">
        <f>COUNTA(AJ$2:AJ2798)</f>
        <v>19</v>
      </c>
      <c r="AS2798" s="312"/>
      <c r="AT2798" s="312"/>
      <c r="AU2798" s="312"/>
      <c r="AV2798" s="312"/>
      <c r="AW2798" s="312"/>
      <c r="AZ2798">
        <v>2</v>
      </c>
      <c r="BA2798">
        <v>3</v>
      </c>
    </row>
    <row r="2799" spans="1:53" x14ac:dyDescent="0.25">
      <c r="A2799">
        <v>155</v>
      </c>
      <c r="B2799" t="s">
        <v>65</v>
      </c>
      <c r="C2799" t="s">
        <v>991</v>
      </c>
      <c r="D2799"/>
      <c r="E2799">
        <v>1</v>
      </c>
      <c r="F2799">
        <v>4</v>
      </c>
      <c r="G2799">
        <v>2</v>
      </c>
      <c r="H2799">
        <v>3</v>
      </c>
      <c r="I2799">
        <v>1</v>
      </c>
      <c r="J2799">
        <v>0</v>
      </c>
      <c r="K2799">
        <v>1</v>
      </c>
      <c r="L2799">
        <v>3</v>
      </c>
      <c r="M2799"/>
      <c r="O2799" s="101">
        <f>IF(ISBLANK(C2799),O2798,IF(COUNTIF(C$2:C2799,C2799)&gt;1,O2798,1+MAX(O2798,0)))</f>
        <v>68</v>
      </c>
      <c r="P2799" s="45">
        <f t="shared" si="968"/>
        <v>41</v>
      </c>
      <c r="Q2799" s="33" t="str">
        <f t="shared" si="969"/>
        <v/>
      </c>
      <c r="R2799" s="33">
        <f t="shared" si="970"/>
        <v>4</v>
      </c>
      <c r="S2799" s="33" t="str">
        <f t="shared" si="971"/>
        <v>155_4</v>
      </c>
      <c r="T2799" s="35" t="str">
        <f t="shared" si="972"/>
        <v>155AM</v>
      </c>
      <c r="U2799" s="35" t="str">
        <f t="shared" si="973"/>
        <v>155AMNS</v>
      </c>
      <c r="V2799" s="35" t="str">
        <f t="shared" si="967"/>
        <v>2P</v>
      </c>
      <c r="W2799" s="35" t="str">
        <f t="shared" si="960"/>
        <v>155AM2P142</v>
      </c>
      <c r="X2799" s="388">
        <f t="shared" si="961"/>
        <v>1</v>
      </c>
      <c r="Y2799" s="388">
        <f t="shared" si="962"/>
        <v>3</v>
      </c>
      <c r="Z2799" s="280" t="str">
        <f t="shared" si="953"/>
        <v/>
      </c>
      <c r="AA2799" s="280" t="str">
        <f t="shared" si="954"/>
        <v/>
      </c>
      <c r="AB2799" s="389" t="str">
        <f t="shared" si="963"/>
        <v/>
      </c>
      <c r="AC2799" s="389" t="str">
        <f t="shared" si="964"/>
        <v/>
      </c>
      <c r="AD2799" s="390" t="str">
        <f t="shared" si="955"/>
        <v/>
      </c>
      <c r="AE2799" s="282">
        <f t="shared" si="956"/>
        <v>0</v>
      </c>
      <c r="AF2799" s="359">
        <f t="shared" si="957"/>
        <v>0</v>
      </c>
      <c r="AG2799" s="280">
        <f t="shared" si="958"/>
        <v>3</v>
      </c>
      <c r="AH2799" s="280">
        <f t="shared" si="974"/>
        <v>1</v>
      </c>
      <c r="AI2799" s="280">
        <f>IF(ISBLANK(T2799),AI2798,IF(COUNTIF(T$2:T2799,T2799)&gt;1,AI2798,1+MAX(AI2798,0)))</f>
        <v>77</v>
      </c>
      <c r="AL2799" s="391" t="str">
        <f t="shared" si="965"/>
        <v/>
      </c>
      <c r="AM2799" s="391" t="str">
        <f t="shared" si="966"/>
        <v/>
      </c>
      <c r="AO2799" s="310" t="str">
        <f t="shared" si="959"/>
        <v/>
      </c>
      <c r="AP2799" s="310">
        <f>SUM(AO$1:AO2799)</f>
        <v>0</v>
      </c>
      <c r="AQ2799" s="310">
        <f>SUM(AK$2:AK2799)</f>
        <v>19</v>
      </c>
      <c r="AR2799" s="310">
        <f>COUNTA(AJ$2:AJ2799)</f>
        <v>19</v>
      </c>
      <c r="AS2799" s="312"/>
      <c r="AT2799" s="312"/>
      <c r="AU2799" s="312"/>
      <c r="AV2799" s="312"/>
      <c r="AW2799" s="312"/>
      <c r="AZ2799">
        <v>1</v>
      </c>
      <c r="BA2799">
        <v>3</v>
      </c>
    </row>
    <row r="2800" spans="1:53" x14ac:dyDescent="0.25">
      <c r="A2800">
        <v>155</v>
      </c>
      <c r="B2800" t="s">
        <v>65</v>
      </c>
      <c r="C2800" t="s">
        <v>991</v>
      </c>
      <c r="D2800"/>
      <c r="E2800">
        <v>1</v>
      </c>
      <c r="F2800">
        <v>4</v>
      </c>
      <c r="G2800">
        <v>3</v>
      </c>
      <c r="H2800">
        <v>1</v>
      </c>
      <c r="I2800">
        <v>0</v>
      </c>
      <c r="J2800">
        <v>1</v>
      </c>
      <c r="K2800">
        <v>1</v>
      </c>
      <c r="L2800">
        <v>1</v>
      </c>
      <c r="M2800"/>
      <c r="O2800" s="101">
        <f>IF(ISBLANK(C2800),O2799,IF(COUNTIF(C$2:C2800,C2800)&gt;1,O2799,1+MAX(O2799,0)))</f>
        <v>68</v>
      </c>
      <c r="P2800" s="45">
        <f t="shared" si="968"/>
        <v>41</v>
      </c>
      <c r="Q2800" s="33" t="str">
        <f t="shared" si="969"/>
        <v/>
      </c>
      <c r="R2800" s="33">
        <f t="shared" si="970"/>
        <v>4</v>
      </c>
      <c r="S2800" s="33" t="str">
        <f t="shared" si="971"/>
        <v>155_4</v>
      </c>
      <c r="T2800" s="35" t="str">
        <f t="shared" si="972"/>
        <v>155AM</v>
      </c>
      <c r="U2800" s="35" t="str">
        <f t="shared" si="973"/>
        <v>155AMEW</v>
      </c>
      <c r="V2800" s="35" t="str">
        <f t="shared" si="967"/>
        <v>2P</v>
      </c>
      <c r="W2800" s="35" t="str">
        <f t="shared" si="960"/>
        <v>155AM2P143</v>
      </c>
      <c r="X2800" s="388">
        <f t="shared" si="961"/>
        <v>1</v>
      </c>
      <c r="Y2800" s="388">
        <f t="shared" si="962"/>
        <v>1</v>
      </c>
      <c r="Z2800" s="280" t="str">
        <f t="shared" si="953"/>
        <v/>
      </c>
      <c r="AA2800" s="280" t="str">
        <f t="shared" si="954"/>
        <v/>
      </c>
      <c r="AB2800" s="389" t="str">
        <f t="shared" si="963"/>
        <v/>
      </c>
      <c r="AC2800" s="389" t="str">
        <f t="shared" si="964"/>
        <v/>
      </c>
      <c r="AD2800" s="390" t="str">
        <f t="shared" si="955"/>
        <v/>
      </c>
      <c r="AE2800" s="282">
        <f t="shared" si="956"/>
        <v>0</v>
      </c>
      <c r="AF2800" s="359">
        <f t="shared" si="957"/>
        <v>0</v>
      </c>
      <c r="AG2800" s="280">
        <f t="shared" si="958"/>
        <v>3</v>
      </c>
      <c r="AH2800" s="280">
        <f t="shared" si="974"/>
        <v>1</v>
      </c>
      <c r="AI2800" s="280">
        <f>IF(ISBLANK(T2800),AI2799,IF(COUNTIF(T$2:T2800,T2800)&gt;1,AI2799,1+MAX(AI2799,0)))</f>
        <v>77</v>
      </c>
      <c r="AL2800" s="391" t="str">
        <f t="shared" si="965"/>
        <v/>
      </c>
      <c r="AM2800" s="391" t="str">
        <f t="shared" si="966"/>
        <v/>
      </c>
      <c r="AO2800" s="310" t="str">
        <f t="shared" si="959"/>
        <v/>
      </c>
      <c r="AP2800" s="310">
        <f>SUM(AO$1:AO2800)</f>
        <v>0</v>
      </c>
      <c r="AQ2800" s="310">
        <f>SUM(AK$2:AK2800)</f>
        <v>19</v>
      </c>
      <c r="AR2800" s="310">
        <f>COUNTA(AJ$2:AJ2800)</f>
        <v>19</v>
      </c>
      <c r="AS2800" s="312"/>
      <c r="AT2800" s="312"/>
      <c r="AU2800" s="312"/>
      <c r="AV2800" s="312"/>
      <c r="AW2800" s="312"/>
      <c r="AZ2800">
        <v>1</v>
      </c>
      <c r="BA2800">
        <v>1</v>
      </c>
    </row>
    <row r="2801" spans="1:53" x14ac:dyDescent="0.25">
      <c r="A2801">
        <v>155</v>
      </c>
      <c r="B2801" t="s">
        <v>65</v>
      </c>
      <c r="C2801" t="s">
        <v>991</v>
      </c>
      <c r="D2801"/>
      <c r="E2801">
        <v>1</v>
      </c>
      <c r="F2801">
        <v>4</v>
      </c>
      <c r="G2801">
        <v>4</v>
      </c>
      <c r="H2801">
        <v>10</v>
      </c>
      <c r="I2801">
        <v>3</v>
      </c>
      <c r="J2801">
        <v>0</v>
      </c>
      <c r="K2801">
        <v>5</v>
      </c>
      <c r="L2801">
        <v>10</v>
      </c>
      <c r="M2801"/>
      <c r="O2801" s="101">
        <f>IF(ISBLANK(C2801),O2800,IF(COUNTIF(C$2:C2801,C2801)&gt;1,O2800,1+MAX(O2800,0)))</f>
        <v>68</v>
      </c>
      <c r="P2801" s="45">
        <f t="shared" si="968"/>
        <v>41</v>
      </c>
      <c r="Q2801" s="33" t="str">
        <f t="shared" si="969"/>
        <v/>
      </c>
      <c r="R2801" s="33">
        <f t="shared" si="970"/>
        <v>4</v>
      </c>
      <c r="S2801" s="33" t="str">
        <f t="shared" si="971"/>
        <v>155_4</v>
      </c>
      <c r="T2801" s="35" t="str">
        <f t="shared" si="972"/>
        <v>155AM</v>
      </c>
      <c r="U2801" s="35" t="str">
        <f t="shared" si="973"/>
        <v>155AMEW</v>
      </c>
      <c r="V2801" s="35" t="str">
        <f t="shared" si="967"/>
        <v>2P</v>
      </c>
      <c r="W2801" s="35" t="str">
        <f t="shared" si="960"/>
        <v>155AM2P144</v>
      </c>
      <c r="X2801" s="388">
        <f t="shared" si="961"/>
        <v>5</v>
      </c>
      <c r="Y2801" s="388">
        <f t="shared" si="962"/>
        <v>10</v>
      </c>
      <c r="Z2801" s="280" t="str">
        <f t="shared" si="953"/>
        <v/>
      </c>
      <c r="AA2801" s="280" t="str">
        <f t="shared" si="954"/>
        <v/>
      </c>
      <c r="AB2801" s="389" t="str">
        <f t="shared" si="963"/>
        <v/>
      </c>
      <c r="AC2801" s="389" t="str">
        <f t="shared" si="964"/>
        <v/>
      </c>
      <c r="AD2801" s="390" t="str">
        <f t="shared" si="955"/>
        <v/>
      </c>
      <c r="AE2801" s="282">
        <f t="shared" si="956"/>
        <v>0</v>
      </c>
      <c r="AF2801" s="359">
        <f t="shared" si="957"/>
        <v>0</v>
      </c>
      <c r="AG2801" s="280">
        <f t="shared" si="958"/>
        <v>3</v>
      </c>
      <c r="AH2801" s="280">
        <f t="shared" si="974"/>
        <v>1</v>
      </c>
      <c r="AI2801" s="280">
        <f>IF(ISBLANK(T2801),AI2800,IF(COUNTIF(T$2:T2801,T2801)&gt;1,AI2800,1+MAX(AI2800,0)))</f>
        <v>77</v>
      </c>
      <c r="AL2801" s="391" t="str">
        <f t="shared" si="965"/>
        <v/>
      </c>
      <c r="AM2801" s="391" t="str">
        <f t="shared" si="966"/>
        <v/>
      </c>
      <c r="AO2801" s="310" t="str">
        <f t="shared" si="959"/>
        <v/>
      </c>
      <c r="AP2801" s="310">
        <f>SUM(AO$1:AO2801)</f>
        <v>0</v>
      </c>
      <c r="AQ2801" s="310">
        <f>SUM(AK$2:AK2801)</f>
        <v>19</v>
      </c>
      <c r="AR2801" s="310">
        <f>COUNTA(AJ$2:AJ2801)</f>
        <v>19</v>
      </c>
      <c r="AS2801" s="312"/>
      <c r="AT2801" s="312"/>
      <c r="AU2801" s="312"/>
      <c r="AV2801" s="312"/>
      <c r="AW2801" s="312"/>
      <c r="AZ2801">
        <v>5</v>
      </c>
      <c r="BA2801">
        <v>10</v>
      </c>
    </row>
    <row r="2802" spans="1:53" x14ac:dyDescent="0.25">
      <c r="A2802">
        <v>155</v>
      </c>
      <c r="B2802" t="s">
        <v>65</v>
      </c>
      <c r="C2802" t="s">
        <v>991</v>
      </c>
      <c r="D2802"/>
      <c r="E2802">
        <v>2</v>
      </c>
      <c r="F2802">
        <v>1</v>
      </c>
      <c r="G2802">
        <v>1</v>
      </c>
      <c r="H2802">
        <v>1</v>
      </c>
      <c r="I2802">
        <v>0</v>
      </c>
      <c r="J2802">
        <v>0</v>
      </c>
      <c r="K2802">
        <v>0</v>
      </c>
      <c r="L2802">
        <v>1</v>
      </c>
      <c r="M2802"/>
      <c r="O2802" s="101">
        <f>IF(ISBLANK(C2802),O2801,IF(COUNTIF(C$2:C2802,C2802)&gt;1,O2801,1+MAX(O2801,0)))</f>
        <v>68</v>
      </c>
      <c r="P2802" s="45">
        <f t="shared" si="968"/>
        <v>41</v>
      </c>
      <c r="Q2802" s="33" t="str">
        <f t="shared" si="969"/>
        <v/>
      </c>
      <c r="R2802" s="33">
        <f t="shared" si="970"/>
        <v>5</v>
      </c>
      <c r="S2802" s="33" t="str">
        <f t="shared" si="971"/>
        <v>155_5</v>
      </c>
      <c r="T2802" s="35" t="str">
        <f t="shared" si="972"/>
        <v>155AM</v>
      </c>
      <c r="U2802" s="35" t="str">
        <f t="shared" si="973"/>
        <v>155AMNS</v>
      </c>
      <c r="V2802" s="35" t="str">
        <f t="shared" si="967"/>
        <v>2P</v>
      </c>
      <c r="W2802" s="35" t="str">
        <f t="shared" si="960"/>
        <v>155AM2P211</v>
      </c>
      <c r="X2802" s="388">
        <f t="shared" si="961"/>
        <v>0</v>
      </c>
      <c r="Y2802" s="388">
        <f t="shared" si="962"/>
        <v>1</v>
      </c>
      <c r="Z2802" s="280" t="str">
        <f t="shared" si="953"/>
        <v/>
      </c>
      <c r="AA2802" s="280" t="str">
        <f t="shared" si="954"/>
        <v/>
      </c>
      <c r="AB2802" s="389" t="str">
        <f t="shared" si="963"/>
        <v/>
      </c>
      <c r="AC2802" s="389" t="str">
        <f t="shared" si="964"/>
        <v/>
      </c>
      <c r="AD2802" s="390" t="str">
        <f t="shared" si="955"/>
        <v/>
      </c>
      <c r="AE2802" s="282">
        <f t="shared" si="956"/>
        <v>0</v>
      </c>
      <c r="AF2802" s="359">
        <f t="shared" si="957"/>
        <v>0</v>
      </c>
      <c r="AG2802" s="280">
        <f t="shared" si="958"/>
        <v>3</v>
      </c>
      <c r="AH2802" s="280">
        <f t="shared" si="974"/>
        <v>1</v>
      </c>
      <c r="AI2802" s="280">
        <f>IF(ISBLANK(T2802),AI2801,IF(COUNTIF(T$2:T2802,T2802)&gt;1,AI2801,1+MAX(AI2801,0)))</f>
        <v>77</v>
      </c>
      <c r="AL2802" s="391" t="str">
        <f t="shared" si="965"/>
        <v/>
      </c>
      <c r="AM2802" s="391" t="str">
        <f t="shared" si="966"/>
        <v/>
      </c>
      <c r="AO2802" s="310" t="str">
        <f t="shared" si="959"/>
        <v/>
      </c>
      <c r="AP2802" s="310">
        <f>SUM(AO$1:AO2802)</f>
        <v>0</v>
      </c>
      <c r="AQ2802" s="310">
        <f>SUM(AK$2:AK2802)</f>
        <v>19</v>
      </c>
      <c r="AR2802" s="310">
        <f>COUNTA(AJ$2:AJ2802)</f>
        <v>19</v>
      </c>
      <c r="AS2802" s="312"/>
      <c r="AT2802" s="312"/>
      <c r="AU2802" s="312"/>
      <c r="AV2802" s="312"/>
      <c r="AW2802" s="312"/>
      <c r="AZ2802">
        <v>0</v>
      </c>
      <c r="BA2802">
        <v>1</v>
      </c>
    </row>
    <row r="2803" spans="1:53" x14ac:dyDescent="0.25">
      <c r="A2803">
        <v>155</v>
      </c>
      <c r="B2803" t="s">
        <v>65</v>
      </c>
      <c r="C2803" t="s">
        <v>991</v>
      </c>
      <c r="D2803"/>
      <c r="E2803">
        <v>2</v>
      </c>
      <c r="F2803">
        <v>1</v>
      </c>
      <c r="G2803">
        <v>2</v>
      </c>
      <c r="H2803">
        <v>2</v>
      </c>
      <c r="I2803">
        <v>0</v>
      </c>
      <c r="J2803">
        <v>0</v>
      </c>
      <c r="K2803">
        <v>0</v>
      </c>
      <c r="L2803">
        <v>2</v>
      </c>
      <c r="M2803"/>
      <c r="O2803" s="101">
        <f>IF(ISBLANK(C2803),O2802,IF(COUNTIF(C$2:C2803,C2803)&gt;1,O2802,1+MAX(O2802,0)))</f>
        <v>68</v>
      </c>
      <c r="P2803" s="45">
        <f t="shared" si="968"/>
        <v>41</v>
      </c>
      <c r="Q2803" s="33" t="str">
        <f t="shared" si="969"/>
        <v/>
      </c>
      <c r="R2803" s="33">
        <f t="shared" si="970"/>
        <v>5</v>
      </c>
      <c r="S2803" s="33" t="str">
        <f t="shared" si="971"/>
        <v>155_5</v>
      </c>
      <c r="T2803" s="35" t="str">
        <f t="shared" si="972"/>
        <v>155AM</v>
      </c>
      <c r="U2803" s="35" t="str">
        <f t="shared" si="973"/>
        <v>155AMNS</v>
      </c>
      <c r="V2803" s="35" t="str">
        <f t="shared" si="967"/>
        <v>2P</v>
      </c>
      <c r="W2803" s="35" t="str">
        <f t="shared" si="960"/>
        <v>155AM2P212</v>
      </c>
      <c r="X2803" s="388">
        <f t="shared" si="961"/>
        <v>0</v>
      </c>
      <c r="Y2803" s="388">
        <f t="shared" si="962"/>
        <v>2</v>
      </c>
      <c r="Z2803" s="280" t="str">
        <f t="shared" si="953"/>
        <v/>
      </c>
      <c r="AA2803" s="280" t="str">
        <f t="shared" si="954"/>
        <v/>
      </c>
      <c r="AB2803" s="389" t="str">
        <f t="shared" si="963"/>
        <v/>
      </c>
      <c r="AC2803" s="389" t="str">
        <f t="shared" si="964"/>
        <v/>
      </c>
      <c r="AD2803" s="390" t="str">
        <f t="shared" si="955"/>
        <v/>
      </c>
      <c r="AE2803" s="282">
        <f t="shared" si="956"/>
        <v>0</v>
      </c>
      <c r="AF2803" s="359">
        <f t="shared" si="957"/>
        <v>0</v>
      </c>
      <c r="AG2803" s="280">
        <f t="shared" si="958"/>
        <v>3</v>
      </c>
      <c r="AH2803" s="280">
        <f t="shared" si="974"/>
        <v>1</v>
      </c>
      <c r="AI2803" s="280">
        <f>IF(ISBLANK(T2803),AI2802,IF(COUNTIF(T$2:T2803,T2803)&gt;1,AI2802,1+MAX(AI2802,0)))</f>
        <v>77</v>
      </c>
      <c r="AL2803" s="391" t="str">
        <f t="shared" si="965"/>
        <v/>
      </c>
      <c r="AM2803" s="391" t="str">
        <f t="shared" si="966"/>
        <v/>
      </c>
      <c r="AO2803" s="310" t="str">
        <f t="shared" si="959"/>
        <v/>
      </c>
      <c r="AP2803" s="310">
        <f>SUM(AO$1:AO2803)</f>
        <v>0</v>
      </c>
      <c r="AQ2803" s="310">
        <f>SUM(AK$2:AK2803)</f>
        <v>19</v>
      </c>
      <c r="AR2803" s="310">
        <f>COUNTA(AJ$2:AJ2803)</f>
        <v>19</v>
      </c>
      <c r="AS2803" s="312"/>
      <c r="AT2803" s="312"/>
      <c r="AU2803" s="312"/>
      <c r="AV2803" s="312"/>
      <c r="AW2803" s="312"/>
      <c r="AZ2803">
        <v>0</v>
      </c>
      <c r="BA2803">
        <v>2</v>
      </c>
    </row>
    <row r="2804" spans="1:53" x14ac:dyDescent="0.25">
      <c r="A2804">
        <v>155</v>
      </c>
      <c r="B2804" t="s">
        <v>65</v>
      </c>
      <c r="C2804" t="s">
        <v>991</v>
      </c>
      <c r="D2804"/>
      <c r="E2804">
        <v>2</v>
      </c>
      <c r="F2804">
        <v>1</v>
      </c>
      <c r="G2804">
        <v>3</v>
      </c>
      <c r="H2804">
        <v>1</v>
      </c>
      <c r="I2804">
        <v>0</v>
      </c>
      <c r="J2804">
        <v>0</v>
      </c>
      <c r="K2804">
        <v>0</v>
      </c>
      <c r="L2804">
        <v>0</v>
      </c>
      <c r="M2804"/>
      <c r="O2804" s="101">
        <f>IF(ISBLANK(C2804),O2803,IF(COUNTIF(C$2:C2804,C2804)&gt;1,O2803,1+MAX(O2803,0)))</f>
        <v>68</v>
      </c>
      <c r="P2804" s="45">
        <f t="shared" si="968"/>
        <v>41</v>
      </c>
      <c r="Q2804" s="33" t="str">
        <f t="shared" si="969"/>
        <v/>
      </c>
      <c r="R2804" s="33">
        <f t="shared" si="970"/>
        <v>5</v>
      </c>
      <c r="S2804" s="33" t="str">
        <f t="shared" si="971"/>
        <v>155_5</v>
      </c>
      <c r="T2804" s="35" t="str">
        <f t="shared" si="972"/>
        <v>155AM</v>
      </c>
      <c r="U2804" s="35" t="str">
        <f t="shared" si="973"/>
        <v>155AMEW</v>
      </c>
      <c r="V2804" s="35" t="str">
        <f t="shared" si="967"/>
        <v>2P</v>
      </c>
      <c r="W2804" s="35" t="str">
        <f t="shared" si="960"/>
        <v>155AM2P213</v>
      </c>
      <c r="X2804" s="388">
        <f t="shared" si="961"/>
        <v>0</v>
      </c>
      <c r="Y2804" s="388">
        <f t="shared" si="962"/>
        <v>0</v>
      </c>
      <c r="Z2804" s="280" t="str">
        <f t="shared" si="953"/>
        <v/>
      </c>
      <c r="AA2804" s="280" t="str">
        <f t="shared" si="954"/>
        <v/>
      </c>
      <c r="AB2804" s="389" t="str">
        <f t="shared" si="963"/>
        <v/>
      </c>
      <c r="AC2804" s="389" t="str">
        <f t="shared" si="964"/>
        <v/>
      </c>
      <c r="AD2804" s="390" t="str">
        <f t="shared" si="955"/>
        <v/>
      </c>
      <c r="AE2804" s="282">
        <f t="shared" si="956"/>
        <v>0</v>
      </c>
      <c r="AF2804" s="359">
        <f t="shared" si="957"/>
        <v>0</v>
      </c>
      <c r="AG2804" s="280">
        <f t="shared" si="958"/>
        <v>3</v>
      </c>
      <c r="AH2804" s="280">
        <f t="shared" si="974"/>
        <v>1</v>
      </c>
      <c r="AI2804" s="280">
        <f>IF(ISBLANK(T2804),AI2803,IF(COUNTIF(T$2:T2804,T2804)&gt;1,AI2803,1+MAX(AI2803,0)))</f>
        <v>77</v>
      </c>
      <c r="AL2804" s="391" t="str">
        <f t="shared" si="965"/>
        <v/>
      </c>
      <c r="AM2804" s="391" t="str">
        <f t="shared" si="966"/>
        <v/>
      </c>
      <c r="AO2804" s="310" t="str">
        <f t="shared" si="959"/>
        <v/>
      </c>
      <c r="AP2804" s="310">
        <f>SUM(AO$1:AO2804)</f>
        <v>0</v>
      </c>
      <c r="AQ2804" s="310">
        <f>SUM(AK$2:AK2804)</f>
        <v>19</v>
      </c>
      <c r="AR2804" s="310">
        <f>COUNTA(AJ$2:AJ2804)</f>
        <v>19</v>
      </c>
      <c r="AS2804" s="312"/>
      <c r="AT2804" s="312"/>
      <c r="AU2804" s="312"/>
      <c r="AV2804" s="312"/>
      <c r="AW2804" s="312"/>
      <c r="AZ2804">
        <v>0</v>
      </c>
      <c r="BA2804">
        <v>0</v>
      </c>
    </row>
    <row r="2805" spans="1:53" x14ac:dyDescent="0.25">
      <c r="A2805">
        <v>155</v>
      </c>
      <c r="B2805" t="s">
        <v>65</v>
      </c>
      <c r="C2805" t="s">
        <v>991</v>
      </c>
      <c r="D2805"/>
      <c r="E2805">
        <v>2</v>
      </c>
      <c r="F2805">
        <v>1</v>
      </c>
      <c r="G2805">
        <v>4</v>
      </c>
      <c r="H2805">
        <v>6</v>
      </c>
      <c r="I2805">
        <v>1</v>
      </c>
      <c r="J2805">
        <v>1</v>
      </c>
      <c r="K2805">
        <v>1</v>
      </c>
      <c r="L2805">
        <v>6</v>
      </c>
      <c r="M2805"/>
      <c r="O2805" s="101">
        <f>IF(ISBLANK(C2805),O2804,IF(COUNTIF(C$2:C2805,C2805)&gt;1,O2804,1+MAX(O2804,0)))</f>
        <v>68</v>
      </c>
      <c r="P2805" s="45">
        <f t="shared" si="968"/>
        <v>41</v>
      </c>
      <c r="Q2805" s="33" t="str">
        <f t="shared" si="969"/>
        <v/>
      </c>
      <c r="R2805" s="33">
        <f t="shared" si="970"/>
        <v>5</v>
      </c>
      <c r="S2805" s="33" t="str">
        <f t="shared" si="971"/>
        <v>155_5</v>
      </c>
      <c r="T2805" s="35" t="str">
        <f t="shared" si="972"/>
        <v>155AM</v>
      </c>
      <c r="U2805" s="35" t="str">
        <f t="shared" si="973"/>
        <v>155AMEW</v>
      </c>
      <c r="V2805" s="35" t="str">
        <f t="shared" si="967"/>
        <v>2P</v>
      </c>
      <c r="W2805" s="35" t="str">
        <f t="shared" si="960"/>
        <v>155AM2P214</v>
      </c>
      <c r="X2805" s="388">
        <f t="shared" si="961"/>
        <v>1</v>
      </c>
      <c r="Y2805" s="388">
        <f t="shared" si="962"/>
        <v>6</v>
      </c>
      <c r="Z2805" s="280" t="str">
        <f t="shared" si="953"/>
        <v/>
      </c>
      <c r="AA2805" s="280" t="str">
        <f t="shared" si="954"/>
        <v/>
      </c>
      <c r="AB2805" s="389" t="str">
        <f t="shared" si="963"/>
        <v/>
      </c>
      <c r="AC2805" s="389" t="str">
        <f t="shared" si="964"/>
        <v/>
      </c>
      <c r="AD2805" s="390" t="str">
        <f t="shared" si="955"/>
        <v/>
      </c>
      <c r="AE2805" s="282">
        <f t="shared" si="956"/>
        <v>0</v>
      </c>
      <c r="AF2805" s="359">
        <f t="shared" si="957"/>
        <v>0</v>
      </c>
      <c r="AG2805" s="280">
        <f t="shared" si="958"/>
        <v>3</v>
      </c>
      <c r="AH2805" s="280">
        <f t="shared" si="974"/>
        <v>1</v>
      </c>
      <c r="AI2805" s="280">
        <f>IF(ISBLANK(T2805),AI2804,IF(COUNTIF(T$2:T2805,T2805)&gt;1,AI2804,1+MAX(AI2804,0)))</f>
        <v>77</v>
      </c>
      <c r="AL2805" s="391" t="str">
        <f t="shared" si="965"/>
        <v/>
      </c>
      <c r="AM2805" s="391" t="str">
        <f t="shared" si="966"/>
        <v/>
      </c>
      <c r="AO2805" s="310" t="str">
        <f t="shared" si="959"/>
        <v/>
      </c>
      <c r="AP2805" s="310">
        <f>SUM(AO$1:AO2805)</f>
        <v>0</v>
      </c>
      <c r="AQ2805" s="310">
        <f>SUM(AK$2:AK2805)</f>
        <v>19</v>
      </c>
      <c r="AR2805" s="310">
        <f>COUNTA(AJ$2:AJ2805)</f>
        <v>19</v>
      </c>
      <c r="AS2805" s="312"/>
      <c r="AT2805" s="312"/>
      <c r="AU2805" s="312"/>
      <c r="AV2805" s="312"/>
      <c r="AW2805" s="312"/>
      <c r="AZ2805">
        <v>1</v>
      </c>
      <c r="BA2805">
        <v>6</v>
      </c>
    </row>
    <row r="2806" spans="1:53" x14ac:dyDescent="0.25">
      <c r="A2806">
        <v>155</v>
      </c>
      <c r="B2806" t="s">
        <v>65</v>
      </c>
      <c r="C2806" t="s">
        <v>991</v>
      </c>
      <c r="D2806"/>
      <c r="E2806">
        <v>2</v>
      </c>
      <c r="F2806">
        <v>2</v>
      </c>
      <c r="G2806">
        <v>1</v>
      </c>
      <c r="H2806">
        <v>1</v>
      </c>
      <c r="I2806">
        <v>0</v>
      </c>
      <c r="J2806">
        <v>1</v>
      </c>
      <c r="K2806">
        <v>1</v>
      </c>
      <c r="L2806">
        <v>1</v>
      </c>
      <c r="M2806"/>
      <c r="O2806" s="101">
        <f>IF(ISBLANK(C2806),O2805,IF(COUNTIF(C$2:C2806,C2806)&gt;1,O2805,1+MAX(O2805,0)))</f>
        <v>68</v>
      </c>
      <c r="P2806" s="45">
        <f t="shared" si="968"/>
        <v>41</v>
      </c>
      <c r="Q2806" s="33" t="str">
        <f t="shared" si="969"/>
        <v/>
      </c>
      <c r="R2806" s="33">
        <f t="shared" si="970"/>
        <v>6</v>
      </c>
      <c r="S2806" s="33" t="str">
        <f t="shared" si="971"/>
        <v>155_6</v>
      </c>
      <c r="T2806" s="35" t="str">
        <f t="shared" si="972"/>
        <v>155AM</v>
      </c>
      <c r="U2806" s="35" t="str">
        <f t="shared" si="973"/>
        <v>155AMNS</v>
      </c>
      <c r="V2806" s="35" t="str">
        <f t="shared" si="967"/>
        <v>2P</v>
      </c>
      <c r="W2806" s="35" t="str">
        <f t="shared" si="960"/>
        <v>155AM2P221</v>
      </c>
      <c r="X2806" s="388">
        <f t="shared" si="961"/>
        <v>1</v>
      </c>
      <c r="Y2806" s="388">
        <f t="shared" si="962"/>
        <v>1</v>
      </c>
      <c r="Z2806" s="280" t="str">
        <f t="shared" si="953"/>
        <v/>
      </c>
      <c r="AA2806" s="280" t="str">
        <f t="shared" si="954"/>
        <v/>
      </c>
      <c r="AB2806" s="389" t="str">
        <f t="shared" si="963"/>
        <v/>
      </c>
      <c r="AC2806" s="389" t="str">
        <f t="shared" si="964"/>
        <v/>
      </c>
      <c r="AD2806" s="390" t="str">
        <f t="shared" si="955"/>
        <v/>
      </c>
      <c r="AE2806" s="282">
        <f t="shared" si="956"/>
        <v>0</v>
      </c>
      <c r="AF2806" s="359">
        <f t="shared" si="957"/>
        <v>0</v>
      </c>
      <c r="AG2806" s="280">
        <f t="shared" si="958"/>
        <v>3</v>
      </c>
      <c r="AH2806" s="280">
        <f t="shared" si="974"/>
        <v>1</v>
      </c>
      <c r="AI2806" s="280">
        <f>IF(ISBLANK(T2806),AI2805,IF(COUNTIF(T$2:T2806,T2806)&gt;1,AI2805,1+MAX(AI2805,0)))</f>
        <v>77</v>
      </c>
      <c r="AL2806" s="391" t="str">
        <f t="shared" si="965"/>
        <v/>
      </c>
      <c r="AM2806" s="391" t="str">
        <f t="shared" si="966"/>
        <v/>
      </c>
      <c r="AO2806" s="310" t="str">
        <f t="shared" si="959"/>
        <v/>
      </c>
      <c r="AP2806" s="310">
        <f>SUM(AO$1:AO2806)</f>
        <v>0</v>
      </c>
      <c r="AQ2806" s="310">
        <f>SUM(AK$2:AK2806)</f>
        <v>19</v>
      </c>
      <c r="AR2806" s="310">
        <f>COUNTA(AJ$2:AJ2806)</f>
        <v>19</v>
      </c>
      <c r="AS2806" s="312"/>
      <c r="AT2806" s="312"/>
      <c r="AU2806" s="312"/>
      <c r="AV2806" s="312"/>
      <c r="AW2806" s="312"/>
      <c r="AZ2806">
        <v>1</v>
      </c>
      <c r="BA2806">
        <v>1</v>
      </c>
    </row>
    <row r="2807" spans="1:53" x14ac:dyDescent="0.25">
      <c r="A2807">
        <v>155</v>
      </c>
      <c r="B2807" t="s">
        <v>65</v>
      </c>
      <c r="C2807" t="s">
        <v>991</v>
      </c>
      <c r="D2807"/>
      <c r="E2807">
        <v>2</v>
      </c>
      <c r="F2807">
        <v>2</v>
      </c>
      <c r="G2807">
        <v>2</v>
      </c>
      <c r="H2807">
        <v>1</v>
      </c>
      <c r="I2807">
        <v>0</v>
      </c>
      <c r="J2807">
        <v>0</v>
      </c>
      <c r="K2807">
        <v>0</v>
      </c>
      <c r="L2807">
        <v>1</v>
      </c>
      <c r="M2807"/>
      <c r="O2807" s="101">
        <f>IF(ISBLANK(C2807),O2806,IF(COUNTIF(C$2:C2807,C2807)&gt;1,O2806,1+MAX(O2806,0)))</f>
        <v>68</v>
      </c>
      <c r="P2807" s="45">
        <f t="shared" si="968"/>
        <v>41</v>
      </c>
      <c r="Q2807" s="33" t="str">
        <f t="shared" si="969"/>
        <v/>
      </c>
      <c r="R2807" s="33">
        <f t="shared" si="970"/>
        <v>6</v>
      </c>
      <c r="S2807" s="33" t="str">
        <f t="shared" si="971"/>
        <v>155_6</v>
      </c>
      <c r="T2807" s="35" t="str">
        <f t="shared" si="972"/>
        <v>155AM</v>
      </c>
      <c r="U2807" s="35" t="str">
        <f t="shared" si="973"/>
        <v>155AMNS</v>
      </c>
      <c r="V2807" s="35" t="str">
        <f t="shared" si="967"/>
        <v>2P</v>
      </c>
      <c r="W2807" s="35" t="str">
        <f t="shared" si="960"/>
        <v>155AM2P222</v>
      </c>
      <c r="X2807" s="388">
        <f t="shared" si="961"/>
        <v>0</v>
      </c>
      <c r="Y2807" s="388">
        <f t="shared" si="962"/>
        <v>1</v>
      </c>
      <c r="Z2807" s="280" t="str">
        <f t="shared" si="953"/>
        <v/>
      </c>
      <c r="AA2807" s="280" t="str">
        <f t="shared" si="954"/>
        <v/>
      </c>
      <c r="AB2807" s="389" t="str">
        <f t="shared" si="963"/>
        <v/>
      </c>
      <c r="AC2807" s="389" t="str">
        <f t="shared" si="964"/>
        <v/>
      </c>
      <c r="AD2807" s="390" t="str">
        <f t="shared" si="955"/>
        <v/>
      </c>
      <c r="AE2807" s="282">
        <f t="shared" si="956"/>
        <v>0</v>
      </c>
      <c r="AF2807" s="359">
        <f t="shared" si="957"/>
        <v>0</v>
      </c>
      <c r="AG2807" s="280">
        <f t="shared" si="958"/>
        <v>3</v>
      </c>
      <c r="AH2807" s="280">
        <f t="shared" si="974"/>
        <v>1</v>
      </c>
      <c r="AI2807" s="280">
        <f>IF(ISBLANK(T2807),AI2806,IF(COUNTIF(T$2:T2807,T2807)&gt;1,AI2806,1+MAX(AI2806,0)))</f>
        <v>77</v>
      </c>
      <c r="AL2807" s="391" t="str">
        <f t="shared" si="965"/>
        <v/>
      </c>
      <c r="AM2807" s="391" t="str">
        <f t="shared" si="966"/>
        <v/>
      </c>
      <c r="AO2807" s="310" t="str">
        <f t="shared" si="959"/>
        <v/>
      </c>
      <c r="AP2807" s="310">
        <f>SUM(AO$1:AO2807)</f>
        <v>0</v>
      </c>
      <c r="AQ2807" s="310">
        <f>SUM(AK$2:AK2807)</f>
        <v>19</v>
      </c>
      <c r="AR2807" s="310">
        <f>COUNTA(AJ$2:AJ2807)</f>
        <v>19</v>
      </c>
      <c r="AS2807" s="312"/>
      <c r="AT2807" s="312"/>
      <c r="AU2807" s="312"/>
      <c r="AV2807" s="312"/>
      <c r="AW2807" s="312"/>
      <c r="AZ2807">
        <v>0</v>
      </c>
      <c r="BA2807">
        <v>1</v>
      </c>
    </row>
    <row r="2808" spans="1:53" x14ac:dyDescent="0.25">
      <c r="A2808">
        <v>155</v>
      </c>
      <c r="B2808" t="s">
        <v>65</v>
      </c>
      <c r="C2808" t="s">
        <v>991</v>
      </c>
      <c r="D2808"/>
      <c r="E2808">
        <v>2</v>
      </c>
      <c r="F2808">
        <v>2</v>
      </c>
      <c r="G2808">
        <v>3</v>
      </c>
      <c r="H2808">
        <v>2</v>
      </c>
      <c r="I2808">
        <v>0</v>
      </c>
      <c r="J2808">
        <v>0</v>
      </c>
      <c r="K2808">
        <v>1</v>
      </c>
      <c r="L2808">
        <v>2</v>
      </c>
      <c r="M2808"/>
      <c r="O2808" s="101">
        <f>IF(ISBLANK(C2808),O2807,IF(COUNTIF(C$2:C2808,C2808)&gt;1,O2807,1+MAX(O2807,0)))</f>
        <v>68</v>
      </c>
      <c r="P2808" s="45">
        <f t="shared" si="968"/>
        <v>41</v>
      </c>
      <c r="Q2808" s="33" t="str">
        <f t="shared" si="969"/>
        <v/>
      </c>
      <c r="R2808" s="33">
        <f t="shared" si="970"/>
        <v>6</v>
      </c>
      <c r="S2808" s="33" t="str">
        <f t="shared" si="971"/>
        <v>155_6</v>
      </c>
      <c r="T2808" s="35" t="str">
        <f t="shared" si="972"/>
        <v>155AM</v>
      </c>
      <c r="U2808" s="35" t="str">
        <f t="shared" si="973"/>
        <v>155AMEW</v>
      </c>
      <c r="V2808" s="35" t="str">
        <f t="shared" si="967"/>
        <v>2P</v>
      </c>
      <c r="W2808" s="35" t="str">
        <f t="shared" si="960"/>
        <v>155AM2P223</v>
      </c>
      <c r="X2808" s="388">
        <f t="shared" si="961"/>
        <v>1</v>
      </c>
      <c r="Y2808" s="388">
        <f t="shared" si="962"/>
        <v>2</v>
      </c>
      <c r="Z2808" s="280" t="str">
        <f t="shared" si="953"/>
        <v/>
      </c>
      <c r="AA2808" s="280" t="str">
        <f t="shared" si="954"/>
        <v/>
      </c>
      <c r="AB2808" s="389" t="str">
        <f t="shared" si="963"/>
        <v/>
      </c>
      <c r="AC2808" s="389" t="str">
        <f t="shared" si="964"/>
        <v/>
      </c>
      <c r="AD2808" s="390" t="str">
        <f t="shared" si="955"/>
        <v/>
      </c>
      <c r="AE2808" s="282">
        <f t="shared" si="956"/>
        <v>0</v>
      </c>
      <c r="AF2808" s="359">
        <f t="shared" si="957"/>
        <v>0</v>
      </c>
      <c r="AG2808" s="280">
        <f t="shared" si="958"/>
        <v>3</v>
      </c>
      <c r="AH2808" s="280">
        <f t="shared" si="974"/>
        <v>1</v>
      </c>
      <c r="AI2808" s="280">
        <f>IF(ISBLANK(T2808),AI2807,IF(COUNTIF(T$2:T2808,T2808)&gt;1,AI2807,1+MAX(AI2807,0)))</f>
        <v>77</v>
      </c>
      <c r="AL2808" s="391" t="str">
        <f t="shared" si="965"/>
        <v/>
      </c>
      <c r="AM2808" s="391" t="str">
        <f t="shared" si="966"/>
        <v/>
      </c>
      <c r="AO2808" s="310" t="str">
        <f t="shared" si="959"/>
        <v/>
      </c>
      <c r="AP2808" s="310">
        <f>SUM(AO$1:AO2808)</f>
        <v>0</v>
      </c>
      <c r="AQ2808" s="310">
        <f>SUM(AK$2:AK2808)</f>
        <v>19</v>
      </c>
      <c r="AR2808" s="310">
        <f>COUNTA(AJ$2:AJ2808)</f>
        <v>19</v>
      </c>
      <c r="AS2808" s="312"/>
      <c r="AT2808" s="312"/>
      <c r="AU2808" s="312"/>
      <c r="AV2808" s="312"/>
      <c r="AW2808" s="312"/>
      <c r="AZ2808">
        <v>1</v>
      </c>
      <c r="BA2808">
        <v>2</v>
      </c>
    </row>
    <row r="2809" spans="1:53" x14ac:dyDescent="0.25">
      <c r="A2809">
        <v>155</v>
      </c>
      <c r="B2809" t="s">
        <v>65</v>
      </c>
      <c r="C2809" t="s">
        <v>991</v>
      </c>
      <c r="D2809"/>
      <c r="E2809">
        <v>2</v>
      </c>
      <c r="F2809">
        <v>2</v>
      </c>
      <c r="G2809">
        <v>4</v>
      </c>
      <c r="H2809">
        <v>10</v>
      </c>
      <c r="I2809">
        <v>3</v>
      </c>
      <c r="J2809">
        <v>4</v>
      </c>
      <c r="K2809">
        <v>3</v>
      </c>
      <c r="L2809">
        <v>10</v>
      </c>
      <c r="M2809"/>
      <c r="O2809" s="101">
        <f>IF(ISBLANK(C2809),O2808,IF(COUNTIF(C$2:C2809,C2809)&gt;1,O2808,1+MAX(O2808,0)))</f>
        <v>68</v>
      </c>
      <c r="P2809" s="45">
        <f t="shared" si="968"/>
        <v>41</v>
      </c>
      <c r="Q2809" s="33" t="str">
        <f t="shared" si="969"/>
        <v/>
      </c>
      <c r="R2809" s="33">
        <f t="shared" si="970"/>
        <v>6</v>
      </c>
      <c r="S2809" s="33" t="str">
        <f t="shared" si="971"/>
        <v>155_6</v>
      </c>
      <c r="T2809" s="35" t="str">
        <f t="shared" si="972"/>
        <v>155AM</v>
      </c>
      <c r="U2809" s="35" t="str">
        <f t="shared" si="973"/>
        <v>155AMEW</v>
      </c>
      <c r="V2809" s="35" t="str">
        <f t="shared" si="967"/>
        <v>2P</v>
      </c>
      <c r="W2809" s="35" t="str">
        <f t="shared" si="960"/>
        <v>155AM2P224</v>
      </c>
      <c r="X2809" s="388">
        <f t="shared" si="961"/>
        <v>3</v>
      </c>
      <c r="Y2809" s="388">
        <f t="shared" si="962"/>
        <v>10</v>
      </c>
      <c r="Z2809" s="280" t="str">
        <f t="shared" si="953"/>
        <v/>
      </c>
      <c r="AA2809" s="280" t="str">
        <f t="shared" si="954"/>
        <v/>
      </c>
      <c r="AB2809" s="389" t="str">
        <f t="shared" si="963"/>
        <v/>
      </c>
      <c r="AC2809" s="389" t="str">
        <f t="shared" si="964"/>
        <v/>
      </c>
      <c r="AD2809" s="390" t="str">
        <f t="shared" si="955"/>
        <v/>
      </c>
      <c r="AE2809" s="282">
        <f t="shared" si="956"/>
        <v>0</v>
      </c>
      <c r="AF2809" s="359">
        <f t="shared" si="957"/>
        <v>0</v>
      </c>
      <c r="AG2809" s="280">
        <f t="shared" si="958"/>
        <v>3</v>
      </c>
      <c r="AH2809" s="280">
        <f t="shared" si="974"/>
        <v>1</v>
      </c>
      <c r="AI2809" s="280">
        <f>IF(ISBLANK(T2809),AI2808,IF(COUNTIF(T$2:T2809,T2809)&gt;1,AI2808,1+MAX(AI2808,0)))</f>
        <v>77</v>
      </c>
      <c r="AL2809" s="391" t="str">
        <f t="shared" si="965"/>
        <v/>
      </c>
      <c r="AM2809" s="391" t="str">
        <f t="shared" si="966"/>
        <v/>
      </c>
      <c r="AO2809" s="310" t="str">
        <f t="shared" si="959"/>
        <v/>
      </c>
      <c r="AP2809" s="310">
        <f>SUM(AO$1:AO2809)</f>
        <v>0</v>
      </c>
      <c r="AQ2809" s="310">
        <f>SUM(AK$2:AK2809)</f>
        <v>19</v>
      </c>
      <c r="AR2809" s="310">
        <f>COUNTA(AJ$2:AJ2809)</f>
        <v>19</v>
      </c>
      <c r="AS2809" s="312"/>
      <c r="AT2809" s="312"/>
      <c r="AU2809" s="312"/>
      <c r="AV2809" s="312"/>
      <c r="AW2809" s="312"/>
      <c r="AZ2809">
        <v>3</v>
      </c>
      <c r="BA2809">
        <v>10</v>
      </c>
    </row>
    <row r="2810" spans="1:53" x14ac:dyDescent="0.25">
      <c r="A2810">
        <v>155</v>
      </c>
      <c r="B2810" t="s">
        <v>65</v>
      </c>
      <c r="C2810" t="s">
        <v>991</v>
      </c>
      <c r="D2810"/>
      <c r="E2810">
        <v>2</v>
      </c>
      <c r="F2810">
        <v>3</v>
      </c>
      <c r="G2810">
        <v>1</v>
      </c>
      <c r="H2810">
        <v>3</v>
      </c>
      <c r="I2810">
        <v>0</v>
      </c>
      <c r="J2810">
        <v>2</v>
      </c>
      <c r="K2810">
        <v>2</v>
      </c>
      <c r="L2810">
        <v>3</v>
      </c>
      <c r="M2810"/>
      <c r="O2810" s="101">
        <f>IF(ISBLANK(C2810),O2809,IF(COUNTIF(C$2:C2810,C2810)&gt;1,O2809,1+MAX(O2809,0)))</f>
        <v>68</v>
      </c>
      <c r="P2810" s="45">
        <f t="shared" si="968"/>
        <v>41</v>
      </c>
      <c r="Q2810" s="33" t="str">
        <f t="shared" si="969"/>
        <v/>
      </c>
      <c r="R2810" s="33">
        <f t="shared" si="970"/>
        <v>7</v>
      </c>
      <c r="S2810" s="33" t="str">
        <f t="shared" si="971"/>
        <v>155_7</v>
      </c>
      <c r="T2810" s="35" t="str">
        <f t="shared" si="972"/>
        <v>155AM</v>
      </c>
      <c r="U2810" s="35" t="str">
        <f t="shared" si="973"/>
        <v>155AMNS</v>
      </c>
      <c r="V2810" s="35" t="str">
        <f t="shared" si="967"/>
        <v>2P</v>
      </c>
      <c r="W2810" s="35" t="str">
        <f t="shared" si="960"/>
        <v>155AM2P231</v>
      </c>
      <c r="X2810" s="388">
        <f t="shared" si="961"/>
        <v>2</v>
      </c>
      <c r="Y2810" s="388">
        <f t="shared" si="962"/>
        <v>3</v>
      </c>
      <c r="Z2810" s="280" t="str">
        <f t="shared" si="953"/>
        <v/>
      </c>
      <c r="AA2810" s="280" t="str">
        <f t="shared" si="954"/>
        <v/>
      </c>
      <c r="AB2810" s="389" t="str">
        <f t="shared" si="963"/>
        <v/>
      </c>
      <c r="AC2810" s="389" t="str">
        <f t="shared" si="964"/>
        <v/>
      </c>
      <c r="AD2810" s="390" t="str">
        <f t="shared" si="955"/>
        <v/>
      </c>
      <c r="AE2810" s="282">
        <f t="shared" si="956"/>
        <v>0</v>
      </c>
      <c r="AF2810" s="359">
        <f t="shared" si="957"/>
        <v>0</v>
      </c>
      <c r="AG2810" s="280">
        <f t="shared" si="958"/>
        <v>3</v>
      </c>
      <c r="AH2810" s="280">
        <f t="shared" si="974"/>
        <v>1</v>
      </c>
      <c r="AI2810" s="280">
        <f>IF(ISBLANK(T2810),AI2809,IF(COUNTIF(T$2:T2810,T2810)&gt;1,AI2809,1+MAX(AI2809,0)))</f>
        <v>77</v>
      </c>
      <c r="AL2810" s="391" t="str">
        <f t="shared" si="965"/>
        <v/>
      </c>
      <c r="AM2810" s="391" t="str">
        <f t="shared" si="966"/>
        <v/>
      </c>
      <c r="AO2810" s="310" t="str">
        <f t="shared" si="959"/>
        <v/>
      </c>
      <c r="AP2810" s="310">
        <f>SUM(AO$1:AO2810)</f>
        <v>0</v>
      </c>
      <c r="AQ2810" s="310">
        <f>SUM(AK$2:AK2810)</f>
        <v>19</v>
      </c>
      <c r="AR2810" s="310">
        <f>COUNTA(AJ$2:AJ2810)</f>
        <v>19</v>
      </c>
      <c r="AS2810" s="312"/>
      <c r="AT2810" s="312"/>
      <c r="AU2810" s="312"/>
      <c r="AV2810" s="312"/>
      <c r="AW2810" s="312"/>
      <c r="AZ2810">
        <v>2</v>
      </c>
      <c r="BA2810">
        <v>3</v>
      </c>
    </row>
    <row r="2811" spans="1:53" x14ac:dyDescent="0.25">
      <c r="A2811">
        <v>155</v>
      </c>
      <c r="B2811" t="s">
        <v>65</v>
      </c>
      <c r="C2811" t="s">
        <v>991</v>
      </c>
      <c r="D2811"/>
      <c r="E2811">
        <v>2</v>
      </c>
      <c r="F2811">
        <v>3</v>
      </c>
      <c r="G2811">
        <v>2</v>
      </c>
      <c r="H2811">
        <v>3</v>
      </c>
      <c r="I2811">
        <v>0</v>
      </c>
      <c r="J2811">
        <v>1</v>
      </c>
      <c r="K2811">
        <v>0</v>
      </c>
      <c r="L2811">
        <v>3</v>
      </c>
      <c r="M2811"/>
      <c r="O2811" s="101">
        <f>IF(ISBLANK(C2811),O2810,IF(COUNTIF(C$2:C2811,C2811)&gt;1,O2810,1+MAX(O2810,0)))</f>
        <v>68</v>
      </c>
      <c r="P2811" s="45">
        <f t="shared" si="968"/>
        <v>41</v>
      </c>
      <c r="Q2811" s="33" t="str">
        <f t="shared" si="969"/>
        <v/>
      </c>
      <c r="R2811" s="33">
        <f t="shared" si="970"/>
        <v>7</v>
      </c>
      <c r="S2811" s="33" t="str">
        <f t="shared" si="971"/>
        <v>155_7</v>
      </c>
      <c r="T2811" s="35" t="str">
        <f t="shared" si="972"/>
        <v>155AM</v>
      </c>
      <c r="U2811" s="35" t="str">
        <f t="shared" si="973"/>
        <v>155AMNS</v>
      </c>
      <c r="V2811" s="35" t="str">
        <f t="shared" si="967"/>
        <v>2P</v>
      </c>
      <c r="W2811" s="35" t="str">
        <f t="shared" si="960"/>
        <v>155AM2P232</v>
      </c>
      <c r="X2811" s="388">
        <f t="shared" si="961"/>
        <v>0</v>
      </c>
      <c r="Y2811" s="388">
        <f t="shared" si="962"/>
        <v>3</v>
      </c>
      <c r="Z2811" s="280" t="str">
        <f t="shared" si="953"/>
        <v/>
      </c>
      <c r="AA2811" s="280" t="str">
        <f t="shared" si="954"/>
        <v/>
      </c>
      <c r="AB2811" s="389" t="str">
        <f t="shared" si="963"/>
        <v/>
      </c>
      <c r="AC2811" s="389" t="str">
        <f t="shared" si="964"/>
        <v/>
      </c>
      <c r="AD2811" s="390" t="str">
        <f t="shared" si="955"/>
        <v/>
      </c>
      <c r="AE2811" s="282">
        <f t="shared" si="956"/>
        <v>0</v>
      </c>
      <c r="AF2811" s="359">
        <f t="shared" si="957"/>
        <v>0</v>
      </c>
      <c r="AG2811" s="280">
        <f t="shared" si="958"/>
        <v>3</v>
      </c>
      <c r="AH2811" s="280">
        <f t="shared" si="974"/>
        <v>1</v>
      </c>
      <c r="AI2811" s="280">
        <f>IF(ISBLANK(T2811),AI2810,IF(COUNTIF(T$2:T2811,T2811)&gt;1,AI2810,1+MAX(AI2810,0)))</f>
        <v>77</v>
      </c>
      <c r="AL2811" s="391" t="str">
        <f t="shared" si="965"/>
        <v/>
      </c>
      <c r="AM2811" s="391" t="str">
        <f t="shared" si="966"/>
        <v/>
      </c>
      <c r="AO2811" s="310" t="str">
        <f t="shared" si="959"/>
        <v/>
      </c>
      <c r="AP2811" s="310">
        <f>SUM(AO$1:AO2811)</f>
        <v>0</v>
      </c>
      <c r="AQ2811" s="310">
        <f>SUM(AK$2:AK2811)</f>
        <v>19</v>
      </c>
      <c r="AR2811" s="310">
        <f>COUNTA(AJ$2:AJ2811)</f>
        <v>19</v>
      </c>
      <c r="AS2811" s="312"/>
      <c r="AT2811" s="312"/>
      <c r="AU2811" s="312"/>
      <c r="AV2811" s="312"/>
      <c r="AW2811" s="312"/>
      <c r="AZ2811">
        <v>0</v>
      </c>
      <c r="BA2811">
        <v>3</v>
      </c>
    </row>
    <row r="2812" spans="1:53" x14ac:dyDescent="0.25">
      <c r="A2812">
        <v>155</v>
      </c>
      <c r="B2812" t="s">
        <v>65</v>
      </c>
      <c r="C2812" t="s">
        <v>991</v>
      </c>
      <c r="D2812"/>
      <c r="E2812">
        <v>2</v>
      </c>
      <c r="F2812">
        <v>3</v>
      </c>
      <c r="G2812">
        <v>3</v>
      </c>
      <c r="H2812">
        <v>3</v>
      </c>
      <c r="I2812">
        <v>1</v>
      </c>
      <c r="J2812">
        <v>0</v>
      </c>
      <c r="K2812">
        <v>0</v>
      </c>
      <c r="L2812">
        <v>2</v>
      </c>
      <c r="M2812"/>
      <c r="O2812" s="101">
        <f>IF(ISBLANK(C2812),O2811,IF(COUNTIF(C$2:C2812,C2812)&gt;1,O2811,1+MAX(O2811,0)))</f>
        <v>68</v>
      </c>
      <c r="P2812" s="45">
        <f t="shared" si="968"/>
        <v>41</v>
      </c>
      <c r="Q2812" s="33" t="str">
        <f t="shared" si="969"/>
        <v/>
      </c>
      <c r="R2812" s="33">
        <f t="shared" si="970"/>
        <v>7</v>
      </c>
      <c r="S2812" s="33" t="str">
        <f t="shared" si="971"/>
        <v>155_7</v>
      </c>
      <c r="T2812" s="35" t="str">
        <f t="shared" si="972"/>
        <v>155AM</v>
      </c>
      <c r="U2812" s="35" t="str">
        <f t="shared" si="973"/>
        <v>155AMEW</v>
      </c>
      <c r="V2812" s="35" t="str">
        <f t="shared" si="967"/>
        <v>2P</v>
      </c>
      <c r="W2812" s="35" t="str">
        <f t="shared" si="960"/>
        <v>155AM2P233</v>
      </c>
      <c r="X2812" s="388">
        <f t="shared" si="961"/>
        <v>0</v>
      </c>
      <c r="Y2812" s="388">
        <f t="shared" si="962"/>
        <v>2</v>
      </c>
      <c r="Z2812" s="280" t="str">
        <f t="shared" si="953"/>
        <v/>
      </c>
      <c r="AA2812" s="280" t="str">
        <f t="shared" si="954"/>
        <v/>
      </c>
      <c r="AB2812" s="389" t="str">
        <f t="shared" si="963"/>
        <v/>
      </c>
      <c r="AC2812" s="389" t="str">
        <f t="shared" si="964"/>
        <v/>
      </c>
      <c r="AD2812" s="390" t="str">
        <f t="shared" si="955"/>
        <v/>
      </c>
      <c r="AE2812" s="282">
        <f t="shared" si="956"/>
        <v>0</v>
      </c>
      <c r="AF2812" s="359">
        <f t="shared" si="957"/>
        <v>0</v>
      </c>
      <c r="AG2812" s="280">
        <f t="shared" si="958"/>
        <v>3</v>
      </c>
      <c r="AH2812" s="280">
        <f t="shared" si="974"/>
        <v>1</v>
      </c>
      <c r="AI2812" s="280">
        <f>IF(ISBLANK(T2812),AI2811,IF(COUNTIF(T$2:T2812,T2812)&gt;1,AI2811,1+MAX(AI2811,0)))</f>
        <v>77</v>
      </c>
      <c r="AL2812" s="391" t="str">
        <f t="shared" si="965"/>
        <v/>
      </c>
      <c r="AM2812" s="391" t="str">
        <f t="shared" si="966"/>
        <v/>
      </c>
      <c r="AO2812" s="310" t="str">
        <f t="shared" si="959"/>
        <v/>
      </c>
      <c r="AP2812" s="310">
        <f>SUM(AO$1:AO2812)</f>
        <v>0</v>
      </c>
      <c r="AQ2812" s="310">
        <f>SUM(AK$2:AK2812)</f>
        <v>19</v>
      </c>
      <c r="AR2812" s="310">
        <f>COUNTA(AJ$2:AJ2812)</f>
        <v>19</v>
      </c>
      <c r="AS2812" s="312"/>
      <c r="AT2812" s="312"/>
      <c r="AU2812" s="312"/>
      <c r="AV2812" s="312"/>
      <c r="AW2812" s="312"/>
      <c r="AZ2812">
        <v>0</v>
      </c>
      <c r="BA2812">
        <v>2</v>
      </c>
    </row>
    <row r="2813" spans="1:53" x14ac:dyDescent="0.25">
      <c r="A2813">
        <v>155</v>
      </c>
      <c r="B2813" t="s">
        <v>65</v>
      </c>
      <c r="C2813" t="s">
        <v>991</v>
      </c>
      <c r="D2813"/>
      <c r="E2813">
        <v>2</v>
      </c>
      <c r="F2813">
        <v>3</v>
      </c>
      <c r="G2813">
        <v>4</v>
      </c>
      <c r="H2813">
        <v>25</v>
      </c>
      <c r="I2813">
        <v>10</v>
      </c>
      <c r="J2813">
        <v>3</v>
      </c>
      <c r="K2813">
        <v>3</v>
      </c>
      <c r="L2813">
        <v>20</v>
      </c>
      <c r="M2813"/>
      <c r="O2813" s="101">
        <f>IF(ISBLANK(C2813),O2812,IF(COUNTIF(C$2:C2813,C2813)&gt;1,O2812,1+MAX(O2812,0)))</f>
        <v>68</v>
      </c>
      <c r="P2813" s="45">
        <f t="shared" si="968"/>
        <v>41</v>
      </c>
      <c r="Q2813" s="33" t="str">
        <f t="shared" si="969"/>
        <v/>
      </c>
      <c r="R2813" s="33">
        <f t="shared" si="970"/>
        <v>7</v>
      </c>
      <c r="S2813" s="33" t="str">
        <f t="shared" si="971"/>
        <v>155_7</v>
      </c>
      <c r="T2813" s="35" t="str">
        <f t="shared" si="972"/>
        <v>155AM</v>
      </c>
      <c r="U2813" s="35" t="str">
        <f t="shared" si="973"/>
        <v>155AMEW</v>
      </c>
      <c r="V2813" s="35" t="str">
        <f t="shared" si="967"/>
        <v>2P</v>
      </c>
      <c r="W2813" s="35" t="str">
        <f t="shared" si="960"/>
        <v>155AM2P234</v>
      </c>
      <c r="X2813" s="388">
        <f t="shared" si="961"/>
        <v>3</v>
      </c>
      <c r="Y2813" s="388">
        <f t="shared" si="962"/>
        <v>20</v>
      </c>
      <c r="Z2813" s="280" t="str">
        <f t="shared" si="953"/>
        <v/>
      </c>
      <c r="AA2813" s="280" t="str">
        <f t="shared" si="954"/>
        <v/>
      </c>
      <c r="AB2813" s="389" t="str">
        <f t="shared" si="963"/>
        <v/>
      </c>
      <c r="AC2813" s="389" t="str">
        <f t="shared" si="964"/>
        <v/>
      </c>
      <c r="AD2813" s="390" t="str">
        <f t="shared" si="955"/>
        <v/>
      </c>
      <c r="AE2813" s="282">
        <f t="shared" si="956"/>
        <v>0</v>
      </c>
      <c r="AF2813" s="359">
        <f t="shared" si="957"/>
        <v>0</v>
      </c>
      <c r="AG2813" s="280">
        <f t="shared" si="958"/>
        <v>3</v>
      </c>
      <c r="AH2813" s="280">
        <f t="shared" si="974"/>
        <v>1</v>
      </c>
      <c r="AI2813" s="280">
        <f>IF(ISBLANK(T2813),AI2812,IF(COUNTIF(T$2:T2813,T2813)&gt;1,AI2812,1+MAX(AI2812,0)))</f>
        <v>77</v>
      </c>
      <c r="AL2813" s="391" t="str">
        <f t="shared" si="965"/>
        <v/>
      </c>
      <c r="AM2813" s="391" t="str">
        <f t="shared" si="966"/>
        <v/>
      </c>
      <c r="AO2813" s="310" t="str">
        <f t="shared" si="959"/>
        <v/>
      </c>
      <c r="AP2813" s="310">
        <f>SUM(AO$1:AO2813)</f>
        <v>0</v>
      </c>
      <c r="AQ2813" s="310">
        <f>SUM(AK$2:AK2813)</f>
        <v>19</v>
      </c>
      <c r="AR2813" s="310">
        <f>COUNTA(AJ$2:AJ2813)</f>
        <v>19</v>
      </c>
      <c r="AS2813" s="312"/>
      <c r="AT2813" s="312"/>
      <c r="AU2813" s="312"/>
      <c r="AV2813" s="312"/>
      <c r="AW2813" s="312"/>
      <c r="AZ2813">
        <v>3</v>
      </c>
      <c r="BA2813">
        <v>20</v>
      </c>
    </row>
    <row r="2814" spans="1:53" x14ac:dyDescent="0.25">
      <c r="A2814">
        <v>155</v>
      </c>
      <c r="B2814" t="s">
        <v>65</v>
      </c>
      <c r="C2814" t="s">
        <v>991</v>
      </c>
      <c r="D2814"/>
      <c r="E2814">
        <v>2</v>
      </c>
      <c r="F2814">
        <v>4</v>
      </c>
      <c r="G2814">
        <v>1</v>
      </c>
      <c r="H2814">
        <v>2</v>
      </c>
      <c r="I2814">
        <v>1</v>
      </c>
      <c r="J2814">
        <v>0</v>
      </c>
      <c r="K2814">
        <v>1</v>
      </c>
      <c r="L2814">
        <v>2</v>
      </c>
      <c r="M2814"/>
      <c r="O2814" s="101">
        <f>IF(ISBLANK(C2814),O2813,IF(COUNTIF(C$2:C2814,C2814)&gt;1,O2813,1+MAX(O2813,0)))</f>
        <v>68</v>
      </c>
      <c r="P2814" s="45">
        <f t="shared" si="968"/>
        <v>41</v>
      </c>
      <c r="Q2814" s="33" t="str">
        <f t="shared" si="969"/>
        <v/>
      </c>
      <c r="R2814" s="33">
        <f t="shared" si="970"/>
        <v>8</v>
      </c>
      <c r="S2814" s="33" t="str">
        <f t="shared" si="971"/>
        <v>155_8</v>
      </c>
      <c r="T2814" s="35" t="str">
        <f t="shared" si="972"/>
        <v>155AM</v>
      </c>
      <c r="U2814" s="35" t="str">
        <f t="shared" si="973"/>
        <v>155AMNS</v>
      </c>
      <c r="V2814" s="35" t="str">
        <f t="shared" si="967"/>
        <v>2P</v>
      </c>
      <c r="W2814" s="35" t="str">
        <f t="shared" si="960"/>
        <v>155AM2P241</v>
      </c>
      <c r="X2814" s="388">
        <f t="shared" si="961"/>
        <v>1</v>
      </c>
      <c r="Y2814" s="388">
        <f t="shared" si="962"/>
        <v>2</v>
      </c>
      <c r="Z2814" s="280" t="str">
        <f t="shared" si="953"/>
        <v/>
      </c>
      <c r="AA2814" s="280" t="str">
        <f t="shared" si="954"/>
        <v/>
      </c>
      <c r="AB2814" s="389" t="str">
        <f t="shared" si="963"/>
        <v/>
      </c>
      <c r="AC2814" s="389" t="str">
        <f t="shared" si="964"/>
        <v/>
      </c>
      <c r="AD2814" s="390" t="str">
        <f t="shared" si="955"/>
        <v/>
      </c>
      <c r="AE2814" s="282">
        <f t="shared" si="956"/>
        <v>0</v>
      </c>
      <c r="AF2814" s="359">
        <f t="shared" si="957"/>
        <v>0</v>
      </c>
      <c r="AG2814" s="280">
        <f t="shared" si="958"/>
        <v>3</v>
      </c>
      <c r="AH2814" s="280">
        <f t="shared" si="974"/>
        <v>1</v>
      </c>
      <c r="AI2814" s="280">
        <f>IF(ISBLANK(T2814),AI2813,IF(COUNTIF(T$2:T2814,T2814)&gt;1,AI2813,1+MAX(AI2813,0)))</f>
        <v>77</v>
      </c>
      <c r="AL2814" s="391" t="str">
        <f t="shared" si="965"/>
        <v/>
      </c>
      <c r="AM2814" s="391" t="str">
        <f t="shared" si="966"/>
        <v/>
      </c>
      <c r="AO2814" s="310" t="str">
        <f t="shared" si="959"/>
        <v/>
      </c>
      <c r="AP2814" s="310">
        <f>SUM(AO$1:AO2814)</f>
        <v>0</v>
      </c>
      <c r="AQ2814" s="310">
        <f>SUM(AK$2:AK2814)</f>
        <v>19</v>
      </c>
      <c r="AR2814" s="310">
        <f>COUNTA(AJ$2:AJ2814)</f>
        <v>19</v>
      </c>
      <c r="AS2814" s="312"/>
      <c r="AT2814" s="312"/>
      <c r="AU2814" s="312"/>
      <c r="AV2814" s="312"/>
      <c r="AW2814" s="312"/>
      <c r="AZ2814">
        <v>1</v>
      </c>
      <c r="BA2814">
        <v>2</v>
      </c>
    </row>
    <row r="2815" spans="1:53" x14ac:dyDescent="0.25">
      <c r="A2815">
        <v>155</v>
      </c>
      <c r="B2815" t="s">
        <v>65</v>
      </c>
      <c r="C2815" t="s">
        <v>991</v>
      </c>
      <c r="D2815"/>
      <c r="E2815">
        <v>2</v>
      </c>
      <c r="F2815">
        <v>4</v>
      </c>
      <c r="G2815">
        <v>2</v>
      </c>
      <c r="H2815">
        <v>0</v>
      </c>
      <c r="I2815">
        <v>0</v>
      </c>
      <c r="J2815">
        <v>0</v>
      </c>
      <c r="K2815">
        <v>0</v>
      </c>
      <c r="L2815">
        <v>0</v>
      </c>
      <c r="M2815"/>
      <c r="O2815" s="101">
        <f>IF(ISBLANK(C2815),O2814,IF(COUNTIF(C$2:C2815,C2815)&gt;1,O2814,1+MAX(O2814,0)))</f>
        <v>68</v>
      </c>
      <c r="P2815" s="45">
        <f t="shared" si="968"/>
        <v>41</v>
      </c>
      <c r="Q2815" s="33" t="str">
        <f t="shared" si="969"/>
        <v/>
      </c>
      <c r="R2815" s="33">
        <f t="shared" si="970"/>
        <v>8</v>
      </c>
      <c r="S2815" s="33" t="str">
        <f t="shared" si="971"/>
        <v>155_8</v>
      </c>
      <c r="T2815" s="35" t="str">
        <f t="shared" si="972"/>
        <v>155AM</v>
      </c>
      <c r="U2815" s="35" t="str">
        <f t="shared" si="973"/>
        <v>155AMNS</v>
      </c>
      <c r="V2815" s="35" t="str">
        <f t="shared" si="967"/>
        <v>2P</v>
      </c>
      <c r="W2815" s="35" t="str">
        <f t="shared" si="960"/>
        <v>155AM2P242</v>
      </c>
      <c r="X2815" s="388">
        <f t="shared" si="961"/>
        <v>0</v>
      </c>
      <c r="Y2815" s="388">
        <f t="shared" si="962"/>
        <v>0</v>
      </c>
      <c r="Z2815" s="280" t="str">
        <f t="shared" si="953"/>
        <v/>
      </c>
      <c r="AA2815" s="280" t="str">
        <f t="shared" si="954"/>
        <v/>
      </c>
      <c r="AB2815" s="389" t="str">
        <f t="shared" si="963"/>
        <v/>
      </c>
      <c r="AC2815" s="389" t="str">
        <f t="shared" si="964"/>
        <v/>
      </c>
      <c r="AD2815" s="390" t="str">
        <f t="shared" si="955"/>
        <v/>
      </c>
      <c r="AE2815" s="282">
        <f t="shared" si="956"/>
        <v>0</v>
      </c>
      <c r="AF2815" s="359">
        <f t="shared" si="957"/>
        <v>0</v>
      </c>
      <c r="AG2815" s="280">
        <f t="shared" si="958"/>
        <v>3</v>
      </c>
      <c r="AH2815" s="280">
        <f t="shared" si="974"/>
        <v>1</v>
      </c>
      <c r="AI2815" s="280">
        <f>IF(ISBLANK(T2815),AI2814,IF(COUNTIF(T$2:T2815,T2815)&gt;1,AI2814,1+MAX(AI2814,0)))</f>
        <v>77</v>
      </c>
      <c r="AL2815" s="391" t="str">
        <f t="shared" si="965"/>
        <v/>
      </c>
      <c r="AM2815" s="391" t="str">
        <f t="shared" si="966"/>
        <v/>
      </c>
      <c r="AO2815" s="310" t="str">
        <f t="shared" si="959"/>
        <v/>
      </c>
      <c r="AP2815" s="310">
        <f>SUM(AO$1:AO2815)</f>
        <v>0</v>
      </c>
      <c r="AQ2815" s="310">
        <f>SUM(AK$2:AK2815)</f>
        <v>19</v>
      </c>
      <c r="AR2815" s="310">
        <f>COUNTA(AJ$2:AJ2815)</f>
        <v>19</v>
      </c>
      <c r="AS2815" s="312"/>
      <c r="AT2815" s="312"/>
      <c r="AU2815" s="312"/>
      <c r="AV2815" s="312"/>
      <c r="AW2815" s="312"/>
      <c r="AZ2815">
        <v>0</v>
      </c>
      <c r="BA2815">
        <v>0</v>
      </c>
    </row>
    <row r="2816" spans="1:53" x14ac:dyDescent="0.25">
      <c r="A2816">
        <v>155</v>
      </c>
      <c r="B2816" t="s">
        <v>65</v>
      </c>
      <c r="C2816" t="s">
        <v>991</v>
      </c>
      <c r="D2816"/>
      <c r="E2816">
        <v>2</v>
      </c>
      <c r="F2816">
        <v>4</v>
      </c>
      <c r="G2816">
        <v>3</v>
      </c>
      <c r="H2816">
        <v>0</v>
      </c>
      <c r="I2816">
        <v>0</v>
      </c>
      <c r="J2816">
        <v>0</v>
      </c>
      <c r="K2816">
        <v>0</v>
      </c>
      <c r="L2816">
        <v>0</v>
      </c>
      <c r="M2816"/>
      <c r="O2816" s="101">
        <f>IF(ISBLANK(C2816),O2815,IF(COUNTIF(C$2:C2816,C2816)&gt;1,O2815,1+MAX(O2815,0)))</f>
        <v>68</v>
      </c>
      <c r="P2816" s="45">
        <f t="shared" si="968"/>
        <v>41</v>
      </c>
      <c r="Q2816" s="33" t="str">
        <f t="shared" si="969"/>
        <v/>
      </c>
      <c r="R2816" s="33">
        <f t="shared" si="970"/>
        <v>8</v>
      </c>
      <c r="S2816" s="33" t="str">
        <f t="shared" si="971"/>
        <v>155_8</v>
      </c>
      <c r="T2816" s="35" t="str">
        <f t="shared" si="972"/>
        <v>155AM</v>
      </c>
      <c r="U2816" s="35" t="str">
        <f t="shared" si="973"/>
        <v>155AMEW</v>
      </c>
      <c r="V2816" s="35" t="str">
        <f t="shared" si="967"/>
        <v>2P</v>
      </c>
      <c r="W2816" s="35" t="str">
        <f t="shared" si="960"/>
        <v>155AM2P243</v>
      </c>
      <c r="X2816" s="388">
        <f t="shared" si="961"/>
        <v>0</v>
      </c>
      <c r="Y2816" s="388">
        <f t="shared" si="962"/>
        <v>0</v>
      </c>
      <c r="Z2816" s="280" t="str">
        <f t="shared" si="953"/>
        <v/>
      </c>
      <c r="AA2816" s="280" t="str">
        <f t="shared" si="954"/>
        <v/>
      </c>
      <c r="AB2816" s="389" t="str">
        <f t="shared" si="963"/>
        <v/>
      </c>
      <c r="AC2816" s="389" t="str">
        <f t="shared" si="964"/>
        <v/>
      </c>
      <c r="AD2816" s="390" t="str">
        <f t="shared" si="955"/>
        <v/>
      </c>
      <c r="AE2816" s="282">
        <f t="shared" si="956"/>
        <v>0</v>
      </c>
      <c r="AF2816" s="359">
        <f t="shared" si="957"/>
        <v>0</v>
      </c>
      <c r="AG2816" s="280">
        <f t="shared" si="958"/>
        <v>3</v>
      </c>
      <c r="AH2816" s="280">
        <f t="shared" si="974"/>
        <v>1</v>
      </c>
      <c r="AI2816" s="280">
        <f>IF(ISBLANK(T2816),AI2815,IF(COUNTIF(T$2:T2816,T2816)&gt;1,AI2815,1+MAX(AI2815,0)))</f>
        <v>77</v>
      </c>
      <c r="AL2816" s="391" t="str">
        <f t="shared" si="965"/>
        <v/>
      </c>
      <c r="AM2816" s="391" t="str">
        <f t="shared" si="966"/>
        <v/>
      </c>
      <c r="AO2816" s="310" t="str">
        <f t="shared" si="959"/>
        <v/>
      </c>
      <c r="AP2816" s="310">
        <f>SUM(AO$1:AO2816)</f>
        <v>0</v>
      </c>
      <c r="AQ2816" s="310">
        <f>SUM(AK$2:AK2816)</f>
        <v>19</v>
      </c>
      <c r="AR2816" s="310">
        <f>COUNTA(AJ$2:AJ2816)</f>
        <v>19</v>
      </c>
      <c r="AS2816" s="312"/>
      <c r="AT2816" s="312"/>
      <c r="AU2816" s="312"/>
      <c r="AV2816" s="312"/>
      <c r="AW2816" s="312"/>
      <c r="AZ2816">
        <v>0</v>
      </c>
      <c r="BA2816">
        <v>0</v>
      </c>
    </row>
    <row r="2817" spans="1:53" x14ac:dyDescent="0.25">
      <c r="A2817">
        <v>155</v>
      </c>
      <c r="B2817" t="s">
        <v>65</v>
      </c>
      <c r="C2817" t="s">
        <v>991</v>
      </c>
      <c r="D2817"/>
      <c r="E2817">
        <v>2</v>
      </c>
      <c r="F2817">
        <v>4</v>
      </c>
      <c r="G2817">
        <v>4</v>
      </c>
      <c r="H2817">
        <v>10</v>
      </c>
      <c r="I2817">
        <v>8</v>
      </c>
      <c r="J2817">
        <v>1</v>
      </c>
      <c r="K2817">
        <v>6</v>
      </c>
      <c r="L2817">
        <v>10</v>
      </c>
      <c r="M2817"/>
      <c r="O2817" s="101">
        <f>IF(ISBLANK(C2817),O2816,IF(COUNTIF(C$2:C2817,C2817)&gt;1,O2816,1+MAX(O2816,0)))</f>
        <v>68</v>
      </c>
      <c r="P2817" s="45">
        <f t="shared" si="968"/>
        <v>41</v>
      </c>
      <c r="Q2817" s="33" t="str">
        <f t="shared" si="969"/>
        <v/>
      </c>
      <c r="R2817" s="33">
        <f t="shared" si="970"/>
        <v>8</v>
      </c>
      <c r="S2817" s="33" t="str">
        <f t="shared" si="971"/>
        <v>155_8</v>
      </c>
      <c r="T2817" s="35" t="str">
        <f t="shared" si="972"/>
        <v>155AM</v>
      </c>
      <c r="U2817" s="35" t="str">
        <f t="shared" si="973"/>
        <v>155AMEW</v>
      </c>
      <c r="V2817" s="35" t="str">
        <f t="shared" si="967"/>
        <v>2P</v>
      </c>
      <c r="W2817" s="35" t="str">
        <f t="shared" si="960"/>
        <v>155AM2P244</v>
      </c>
      <c r="X2817" s="388">
        <f t="shared" si="961"/>
        <v>6</v>
      </c>
      <c r="Y2817" s="388">
        <f t="shared" si="962"/>
        <v>10</v>
      </c>
      <c r="Z2817" s="280" t="str">
        <f t="shared" si="953"/>
        <v/>
      </c>
      <c r="AA2817" s="280" t="str">
        <f t="shared" si="954"/>
        <v/>
      </c>
      <c r="AB2817" s="389" t="str">
        <f t="shared" si="963"/>
        <v/>
      </c>
      <c r="AC2817" s="389" t="str">
        <f t="shared" si="964"/>
        <v/>
      </c>
      <c r="AD2817" s="390" t="str">
        <f t="shared" si="955"/>
        <v/>
      </c>
      <c r="AE2817" s="282">
        <f t="shared" si="956"/>
        <v>0</v>
      </c>
      <c r="AF2817" s="359">
        <f t="shared" si="957"/>
        <v>0</v>
      </c>
      <c r="AG2817" s="280">
        <f t="shared" si="958"/>
        <v>3</v>
      </c>
      <c r="AH2817" s="280">
        <f t="shared" si="974"/>
        <v>1</v>
      </c>
      <c r="AI2817" s="280">
        <f>IF(ISBLANK(T2817),AI2816,IF(COUNTIF(T$2:T2817,T2817)&gt;1,AI2816,1+MAX(AI2816,0)))</f>
        <v>77</v>
      </c>
      <c r="AL2817" s="391" t="str">
        <f t="shared" si="965"/>
        <v/>
      </c>
      <c r="AM2817" s="391" t="str">
        <f t="shared" si="966"/>
        <v/>
      </c>
      <c r="AO2817" s="310" t="str">
        <f t="shared" si="959"/>
        <v/>
      </c>
      <c r="AP2817" s="310">
        <f>SUM(AO$1:AO2817)</f>
        <v>0</v>
      </c>
      <c r="AQ2817" s="310">
        <f>SUM(AK$2:AK2817)</f>
        <v>19</v>
      </c>
      <c r="AR2817" s="310">
        <f>COUNTA(AJ$2:AJ2817)</f>
        <v>19</v>
      </c>
      <c r="AS2817" s="312"/>
      <c r="AT2817" s="312"/>
      <c r="AU2817" s="312"/>
      <c r="AV2817" s="312"/>
      <c r="AW2817" s="312"/>
      <c r="AZ2817">
        <v>6</v>
      </c>
      <c r="BA2817">
        <v>10</v>
      </c>
    </row>
    <row r="2818" spans="1:53" x14ac:dyDescent="0.25">
      <c r="A2818">
        <v>155</v>
      </c>
      <c r="B2818" t="s">
        <v>66</v>
      </c>
      <c r="C2818" t="s">
        <v>991</v>
      </c>
      <c r="D2818"/>
      <c r="E2818">
        <v>1</v>
      </c>
      <c r="F2818">
        <v>1</v>
      </c>
      <c r="G2818">
        <v>1</v>
      </c>
      <c r="H2818">
        <v>0</v>
      </c>
      <c r="I2818">
        <v>0</v>
      </c>
      <c r="J2818">
        <v>0</v>
      </c>
      <c r="K2818">
        <v>0</v>
      </c>
      <c r="L2818">
        <v>0</v>
      </c>
      <c r="M2818"/>
      <c r="O2818" s="101">
        <f>IF(ISBLANK(C2818),O2817,IF(COUNTIF(C$2:C2818,C2818)&gt;1,O2817,1+MAX(O2817,0)))</f>
        <v>68</v>
      </c>
      <c r="P2818" s="45">
        <f t="shared" si="968"/>
        <v>41</v>
      </c>
      <c r="Q2818" s="33" t="str">
        <f t="shared" si="969"/>
        <v/>
      </c>
      <c r="R2818" s="33">
        <f t="shared" si="970"/>
        <v>9</v>
      </c>
      <c r="S2818" s="33" t="str">
        <f t="shared" si="971"/>
        <v>155_9</v>
      </c>
      <c r="T2818" s="35" t="str">
        <f t="shared" si="972"/>
        <v>155PM</v>
      </c>
      <c r="U2818" s="35" t="str">
        <f t="shared" si="973"/>
        <v>155PMNS</v>
      </c>
      <c r="V2818" s="35" t="str">
        <f t="shared" si="967"/>
        <v>2P</v>
      </c>
      <c r="W2818" s="35" t="str">
        <f t="shared" si="960"/>
        <v>155PM2P111</v>
      </c>
      <c r="X2818" s="388">
        <f t="shared" si="961"/>
        <v>0</v>
      </c>
      <c r="Y2818" s="388">
        <f t="shared" si="962"/>
        <v>0</v>
      </c>
      <c r="Z2818" s="280" t="str">
        <f t="shared" ref="Z2818:Z2881" si="975">IF(I2818&gt;$H2818,1,"")</f>
        <v/>
      </c>
      <c r="AA2818" s="280" t="str">
        <f t="shared" ref="AA2818:AA2881" si="976">IF(J2818&gt;$H2818,1,"")</f>
        <v/>
      </c>
      <c r="AB2818" s="389" t="str">
        <f t="shared" si="963"/>
        <v/>
      </c>
      <c r="AC2818" s="389" t="str">
        <f t="shared" si="964"/>
        <v/>
      </c>
      <c r="AD2818" s="390" t="str">
        <f t="shared" ref="AD2818:AD2881" si="977">IF(ISERROR(MATCH(A2818&amp;"_"&amp;G2818,Sidewalk_ignore,0)),"",1)</f>
        <v/>
      </c>
      <c r="AE2818" s="282">
        <f t="shared" ref="AE2818:AE2881" si="978">IF(AND(ISNUMBER($G2818),$B2818="AM"),INDEX(CordonIn,MATCH($A2818,loc_ID,0),$G2818),0)</f>
        <v>0</v>
      </c>
      <c r="AF2818" s="359">
        <f t="shared" ref="AF2818:AF2881" si="979">IF(AND(ISNUMBER($G2818),$B2818="PM"),INDEX(CordonIn,MATCH($A2818,loc_ID,0),VLOOKUP($G2818,Reverse_dir,2,FALSE)),0)</f>
        <v>0</v>
      </c>
      <c r="AG2818" s="280">
        <f t="shared" ref="AG2818:AG2881" si="980">IF(AND(ISNUMBER($G2818),$B2818="AM"),INDEX(Lane,MATCH($A2818,loc_ID,0),$G2818),0)</f>
        <v>0</v>
      </c>
      <c r="AH2818" s="280">
        <f t="shared" si="974"/>
        <v>0</v>
      </c>
      <c r="AI2818" s="280">
        <f>IF(ISBLANK(T2818),AI2817,IF(COUNTIF(T$2:T2818,T2818)&gt;1,AI2817,1+MAX(AI2817,0)))</f>
        <v>78</v>
      </c>
      <c r="AL2818" s="391" t="str">
        <f t="shared" si="965"/>
        <v/>
      </c>
      <c r="AM2818" s="391" t="str">
        <f t="shared" si="966"/>
        <v/>
      </c>
      <c r="AO2818" s="310" t="str">
        <f t="shared" ref="AO2818:AO2881" si="981">IF(SUM(Z2818:AC2818)&gt;0,1,"")</f>
        <v/>
      </c>
      <c r="AP2818" s="310">
        <f>SUM(AO$1:AO2818)</f>
        <v>0</v>
      </c>
      <c r="AQ2818" s="310">
        <f>SUM(AK$2:AK2818)</f>
        <v>19</v>
      </c>
      <c r="AR2818" s="310">
        <f>COUNTA(AJ$2:AJ2818)</f>
        <v>19</v>
      </c>
      <c r="AS2818" s="312"/>
      <c r="AT2818" s="312"/>
      <c r="AU2818" s="312"/>
      <c r="AV2818" s="312"/>
      <c r="AW2818" s="312"/>
      <c r="AZ2818">
        <v>0</v>
      </c>
      <c r="BA2818">
        <v>0</v>
      </c>
    </row>
    <row r="2819" spans="1:53" x14ac:dyDescent="0.25">
      <c r="A2819">
        <v>155</v>
      </c>
      <c r="B2819" t="s">
        <v>66</v>
      </c>
      <c r="C2819" t="s">
        <v>991</v>
      </c>
      <c r="D2819"/>
      <c r="E2819">
        <v>1</v>
      </c>
      <c r="F2819">
        <v>1</v>
      </c>
      <c r="G2819">
        <v>2</v>
      </c>
      <c r="H2819">
        <v>0</v>
      </c>
      <c r="I2819">
        <v>0</v>
      </c>
      <c r="J2819">
        <v>0</v>
      </c>
      <c r="K2819">
        <v>0</v>
      </c>
      <c r="L2819">
        <v>0</v>
      </c>
      <c r="M2819"/>
      <c r="O2819" s="101">
        <f>IF(ISBLANK(C2819),O2818,IF(COUNTIF(C$2:C2819,C2819)&gt;1,O2818,1+MAX(O2818,0)))</f>
        <v>68</v>
      </c>
      <c r="P2819" s="45">
        <f t="shared" si="968"/>
        <v>41</v>
      </c>
      <c r="Q2819" s="33" t="str">
        <f t="shared" si="969"/>
        <v/>
      </c>
      <c r="R2819" s="33">
        <f t="shared" si="970"/>
        <v>9</v>
      </c>
      <c r="S2819" s="33" t="str">
        <f t="shared" si="971"/>
        <v>155_9</v>
      </c>
      <c r="T2819" s="35" t="str">
        <f t="shared" si="972"/>
        <v>155PM</v>
      </c>
      <c r="U2819" s="35" t="str">
        <f t="shared" si="973"/>
        <v>155PMNS</v>
      </c>
      <c r="V2819" s="35" t="str">
        <f t="shared" si="967"/>
        <v>2P</v>
      </c>
      <c r="W2819" s="35" t="str">
        <f t="shared" ref="W2819:W2882" si="982">IF(ISBLANK(A2819),"",A2819&amp;B2819&amp;V2819&amp;E2819&amp;F2819&amp;G2819)</f>
        <v>155PM2P112</v>
      </c>
      <c r="X2819" s="388">
        <f t="shared" ref="X2819:X2882" si="983">IF($AD2819=1,0,K2819)</f>
        <v>0</v>
      </c>
      <c r="Y2819" s="388">
        <f t="shared" ref="Y2819:Y2882" si="984">IF($AD2819=1,0,L2819)</f>
        <v>0</v>
      </c>
      <c r="Z2819" s="280" t="str">
        <f t="shared" si="975"/>
        <v/>
      </c>
      <c r="AA2819" s="280" t="str">
        <f t="shared" si="976"/>
        <v/>
      </c>
      <c r="AB2819" s="389" t="str">
        <f t="shared" ref="AB2819:AB2882" si="985">IF(OR(K2819&gt;$H2819,AND($AD2819=1,K2819&gt;0)),1,"")</f>
        <v/>
      </c>
      <c r="AC2819" s="389" t="str">
        <f t="shared" ref="AC2819:AC2882" si="986">IF(OR(L2819&gt;$H2819,AND($AD2819=1,L2819&gt;0)),1,"")</f>
        <v/>
      </c>
      <c r="AD2819" s="390" t="str">
        <f t="shared" si="977"/>
        <v/>
      </c>
      <c r="AE2819" s="282">
        <f t="shared" si="978"/>
        <v>0</v>
      </c>
      <c r="AF2819" s="359">
        <f t="shared" si="979"/>
        <v>0</v>
      </c>
      <c r="AG2819" s="280">
        <f t="shared" si="980"/>
        <v>0</v>
      </c>
      <c r="AH2819" s="280">
        <f t="shared" si="974"/>
        <v>0</v>
      </c>
      <c r="AI2819" s="280">
        <f>IF(ISBLANK(T2819),AI2818,IF(COUNTIF(T$2:T2819,T2819)&gt;1,AI2818,1+MAX(AI2818,0)))</f>
        <v>78</v>
      </c>
      <c r="AL2819" s="391" t="str">
        <f t="shared" ref="AL2819:AL2882" si="987">IF(OR(AB2819=1,AC2819=1),IF(LEN(AJ2819)=0,"",AJ2819&amp;"; ")&amp;"Ignore sidewalk",IF(LEN(AJ2819)=0,"",AJ2819))</f>
        <v/>
      </c>
      <c r="AM2819" s="391" t="str">
        <f t="shared" ref="AM2819:AM2882" si="988">IF(OR(AB2819=1,AC2819=1),1,IF(LEN(AK2819)=0,"",AK2819))</f>
        <v/>
      </c>
      <c r="AO2819" s="310" t="str">
        <f t="shared" si="981"/>
        <v/>
      </c>
      <c r="AP2819" s="310">
        <f>SUM(AO$1:AO2819)</f>
        <v>0</v>
      </c>
      <c r="AQ2819" s="310">
        <f>SUM(AK$2:AK2819)</f>
        <v>19</v>
      </c>
      <c r="AR2819" s="310">
        <f>COUNTA(AJ$2:AJ2819)</f>
        <v>19</v>
      </c>
      <c r="AS2819" s="312"/>
      <c r="AT2819" s="312"/>
      <c r="AU2819" s="312"/>
      <c r="AV2819" s="312"/>
      <c r="AW2819" s="312"/>
      <c r="AZ2819">
        <v>0</v>
      </c>
      <c r="BA2819">
        <v>0</v>
      </c>
    </row>
    <row r="2820" spans="1:53" x14ac:dyDescent="0.25">
      <c r="A2820">
        <v>155</v>
      </c>
      <c r="B2820" t="s">
        <v>66</v>
      </c>
      <c r="C2820" t="s">
        <v>991</v>
      </c>
      <c r="D2820"/>
      <c r="E2820">
        <v>1</v>
      </c>
      <c r="F2820">
        <v>1</v>
      </c>
      <c r="G2820">
        <v>3</v>
      </c>
      <c r="H2820">
        <v>0</v>
      </c>
      <c r="I2820">
        <v>0</v>
      </c>
      <c r="J2820">
        <v>0</v>
      </c>
      <c r="K2820">
        <v>0</v>
      </c>
      <c r="L2820">
        <v>0</v>
      </c>
      <c r="M2820"/>
      <c r="O2820" s="101">
        <f>IF(ISBLANK(C2820),O2819,IF(COUNTIF(C$2:C2820,C2820)&gt;1,O2819,1+MAX(O2819,0)))</f>
        <v>68</v>
      </c>
      <c r="P2820" s="45">
        <f t="shared" si="968"/>
        <v>41</v>
      </c>
      <c r="Q2820" s="33" t="str">
        <f t="shared" si="969"/>
        <v/>
      </c>
      <c r="R2820" s="33">
        <f t="shared" si="970"/>
        <v>9</v>
      </c>
      <c r="S2820" s="33" t="str">
        <f t="shared" si="971"/>
        <v>155_9</v>
      </c>
      <c r="T2820" s="35" t="str">
        <f t="shared" si="972"/>
        <v>155PM</v>
      </c>
      <c r="U2820" s="35" t="str">
        <f t="shared" si="973"/>
        <v>155PMEW</v>
      </c>
      <c r="V2820" s="35" t="str">
        <f t="shared" ref="V2820:V2883" si="989">TEXT((O2820-MOD(O2820,26))/26,"0")&amp;CHAR(65+MOD(O2820-1,26))</f>
        <v>2P</v>
      </c>
      <c r="W2820" s="35" t="str">
        <f t="shared" si="982"/>
        <v>155PM2P113</v>
      </c>
      <c r="X2820" s="388">
        <f t="shared" si="983"/>
        <v>0</v>
      </c>
      <c r="Y2820" s="388">
        <f t="shared" si="984"/>
        <v>0</v>
      </c>
      <c r="Z2820" s="280" t="str">
        <f t="shared" si="975"/>
        <v/>
      </c>
      <c r="AA2820" s="280" t="str">
        <f t="shared" si="976"/>
        <v/>
      </c>
      <c r="AB2820" s="389" t="str">
        <f t="shared" si="985"/>
        <v/>
      </c>
      <c r="AC2820" s="389" t="str">
        <f t="shared" si="986"/>
        <v/>
      </c>
      <c r="AD2820" s="390" t="str">
        <f t="shared" si="977"/>
        <v/>
      </c>
      <c r="AE2820" s="282">
        <f t="shared" si="978"/>
        <v>0</v>
      </c>
      <c r="AF2820" s="359">
        <f t="shared" si="979"/>
        <v>0</v>
      </c>
      <c r="AG2820" s="280">
        <f t="shared" si="980"/>
        <v>0</v>
      </c>
      <c r="AH2820" s="280">
        <f t="shared" si="974"/>
        <v>0</v>
      </c>
      <c r="AI2820" s="280">
        <f>IF(ISBLANK(T2820),AI2819,IF(COUNTIF(T$2:T2820,T2820)&gt;1,AI2819,1+MAX(AI2819,0)))</f>
        <v>78</v>
      </c>
      <c r="AL2820" s="391" t="str">
        <f t="shared" si="987"/>
        <v/>
      </c>
      <c r="AM2820" s="391" t="str">
        <f t="shared" si="988"/>
        <v/>
      </c>
      <c r="AO2820" s="310" t="str">
        <f t="shared" si="981"/>
        <v/>
      </c>
      <c r="AP2820" s="310">
        <f>SUM(AO$1:AO2820)</f>
        <v>0</v>
      </c>
      <c r="AQ2820" s="310">
        <f>SUM(AK$2:AK2820)</f>
        <v>19</v>
      </c>
      <c r="AR2820" s="310">
        <f>COUNTA(AJ$2:AJ2820)</f>
        <v>19</v>
      </c>
      <c r="AS2820" s="312"/>
      <c r="AT2820" s="312"/>
      <c r="AU2820" s="312"/>
      <c r="AV2820" s="312"/>
      <c r="AW2820" s="312"/>
      <c r="AZ2820">
        <v>0</v>
      </c>
      <c r="BA2820">
        <v>0</v>
      </c>
    </row>
    <row r="2821" spans="1:53" x14ac:dyDescent="0.25">
      <c r="A2821">
        <v>155</v>
      </c>
      <c r="B2821" t="s">
        <v>66</v>
      </c>
      <c r="C2821" t="s">
        <v>991</v>
      </c>
      <c r="D2821"/>
      <c r="E2821">
        <v>1</v>
      </c>
      <c r="F2821">
        <v>1</v>
      </c>
      <c r="G2821">
        <v>4</v>
      </c>
      <c r="H2821">
        <v>0</v>
      </c>
      <c r="I2821">
        <v>0</v>
      </c>
      <c r="J2821">
        <v>0</v>
      </c>
      <c r="K2821">
        <v>0</v>
      </c>
      <c r="L2821">
        <v>0</v>
      </c>
      <c r="M2821"/>
      <c r="O2821" s="101">
        <f>IF(ISBLANK(C2821),O2820,IF(COUNTIF(C$2:C2821,C2821)&gt;1,O2820,1+MAX(O2820,0)))</f>
        <v>68</v>
      </c>
      <c r="P2821" s="45">
        <f t="shared" si="968"/>
        <v>41</v>
      </c>
      <c r="Q2821" s="33" t="str">
        <f t="shared" si="969"/>
        <v/>
      </c>
      <c r="R2821" s="33">
        <f t="shared" si="970"/>
        <v>9</v>
      </c>
      <c r="S2821" s="33" t="str">
        <f t="shared" si="971"/>
        <v>155_9</v>
      </c>
      <c r="T2821" s="35" t="str">
        <f t="shared" si="972"/>
        <v>155PM</v>
      </c>
      <c r="U2821" s="35" t="str">
        <f t="shared" si="973"/>
        <v>155PMEW</v>
      </c>
      <c r="V2821" s="35" t="str">
        <f t="shared" si="989"/>
        <v>2P</v>
      </c>
      <c r="W2821" s="35" t="str">
        <f t="shared" si="982"/>
        <v>155PM2P114</v>
      </c>
      <c r="X2821" s="388">
        <f t="shared" si="983"/>
        <v>0</v>
      </c>
      <c r="Y2821" s="388">
        <f t="shared" si="984"/>
        <v>0</v>
      </c>
      <c r="Z2821" s="280" t="str">
        <f t="shared" si="975"/>
        <v/>
      </c>
      <c r="AA2821" s="280" t="str">
        <f t="shared" si="976"/>
        <v/>
      </c>
      <c r="AB2821" s="389" t="str">
        <f t="shared" si="985"/>
        <v/>
      </c>
      <c r="AC2821" s="389" t="str">
        <f t="shared" si="986"/>
        <v/>
      </c>
      <c r="AD2821" s="390" t="str">
        <f t="shared" si="977"/>
        <v/>
      </c>
      <c r="AE2821" s="282">
        <f t="shared" si="978"/>
        <v>0</v>
      </c>
      <c r="AF2821" s="359">
        <f t="shared" si="979"/>
        <v>0</v>
      </c>
      <c r="AG2821" s="280">
        <f t="shared" si="980"/>
        <v>0</v>
      </c>
      <c r="AH2821" s="280">
        <f t="shared" si="974"/>
        <v>0</v>
      </c>
      <c r="AI2821" s="280">
        <f>IF(ISBLANK(T2821),AI2820,IF(COUNTIF(T$2:T2821,T2821)&gt;1,AI2820,1+MAX(AI2820,0)))</f>
        <v>78</v>
      </c>
      <c r="AL2821" s="391" t="str">
        <f t="shared" si="987"/>
        <v/>
      </c>
      <c r="AM2821" s="391" t="str">
        <f t="shared" si="988"/>
        <v/>
      </c>
      <c r="AO2821" s="310" t="str">
        <f t="shared" si="981"/>
        <v/>
      </c>
      <c r="AP2821" s="310">
        <f>SUM(AO$1:AO2821)</f>
        <v>0</v>
      </c>
      <c r="AQ2821" s="310">
        <f>SUM(AK$2:AK2821)</f>
        <v>19</v>
      </c>
      <c r="AR2821" s="310">
        <f>COUNTA(AJ$2:AJ2821)</f>
        <v>19</v>
      </c>
      <c r="AS2821" s="312"/>
      <c r="AT2821" s="312"/>
      <c r="AU2821" s="312"/>
      <c r="AV2821" s="312"/>
      <c r="AW2821" s="312"/>
      <c r="AZ2821">
        <v>0</v>
      </c>
      <c r="BA2821">
        <v>0</v>
      </c>
    </row>
    <row r="2822" spans="1:53" x14ac:dyDescent="0.25">
      <c r="A2822">
        <v>155</v>
      </c>
      <c r="B2822" t="s">
        <v>66</v>
      </c>
      <c r="C2822" t="s">
        <v>991</v>
      </c>
      <c r="D2822"/>
      <c r="E2822">
        <v>1</v>
      </c>
      <c r="F2822">
        <v>2</v>
      </c>
      <c r="G2822">
        <v>1</v>
      </c>
      <c r="H2822">
        <v>3</v>
      </c>
      <c r="I2822">
        <v>1</v>
      </c>
      <c r="J2822">
        <v>0</v>
      </c>
      <c r="K2822">
        <v>1</v>
      </c>
      <c r="L2822">
        <v>3</v>
      </c>
      <c r="M2822"/>
      <c r="O2822" s="101">
        <f>IF(ISBLANK(C2822),O2821,IF(COUNTIF(C$2:C2822,C2822)&gt;1,O2821,1+MAX(O2821,0)))</f>
        <v>68</v>
      </c>
      <c r="P2822" s="45">
        <f t="shared" si="968"/>
        <v>41</v>
      </c>
      <c r="Q2822" s="33" t="str">
        <f t="shared" si="969"/>
        <v/>
      </c>
      <c r="R2822" s="33">
        <f t="shared" si="970"/>
        <v>10</v>
      </c>
      <c r="S2822" s="33" t="str">
        <f t="shared" si="971"/>
        <v>155_10</v>
      </c>
      <c r="T2822" s="35" t="str">
        <f t="shared" si="972"/>
        <v>155PM</v>
      </c>
      <c r="U2822" s="35" t="str">
        <f t="shared" si="973"/>
        <v>155PMNS</v>
      </c>
      <c r="V2822" s="35" t="str">
        <f t="shared" si="989"/>
        <v>2P</v>
      </c>
      <c r="W2822" s="35" t="str">
        <f t="shared" si="982"/>
        <v>155PM2P121</v>
      </c>
      <c r="X2822" s="388">
        <f t="shared" si="983"/>
        <v>1</v>
      </c>
      <c r="Y2822" s="388">
        <f t="shared" si="984"/>
        <v>3</v>
      </c>
      <c r="Z2822" s="280" t="str">
        <f t="shared" si="975"/>
        <v/>
      </c>
      <c r="AA2822" s="280" t="str">
        <f t="shared" si="976"/>
        <v/>
      </c>
      <c r="AB2822" s="389" t="str">
        <f t="shared" si="985"/>
        <v/>
      </c>
      <c r="AC2822" s="389" t="str">
        <f t="shared" si="986"/>
        <v/>
      </c>
      <c r="AD2822" s="390" t="str">
        <f t="shared" si="977"/>
        <v/>
      </c>
      <c r="AE2822" s="282">
        <f t="shared" si="978"/>
        <v>0</v>
      </c>
      <c r="AF2822" s="359">
        <f t="shared" si="979"/>
        <v>0</v>
      </c>
      <c r="AG2822" s="280">
        <f t="shared" si="980"/>
        <v>0</v>
      </c>
      <c r="AH2822" s="280">
        <f t="shared" si="974"/>
        <v>0</v>
      </c>
      <c r="AI2822" s="280">
        <f>IF(ISBLANK(T2822),AI2821,IF(COUNTIF(T$2:T2822,T2822)&gt;1,AI2821,1+MAX(AI2821,0)))</f>
        <v>78</v>
      </c>
      <c r="AL2822" s="391" t="str">
        <f t="shared" si="987"/>
        <v/>
      </c>
      <c r="AM2822" s="391" t="str">
        <f t="shared" si="988"/>
        <v/>
      </c>
      <c r="AO2822" s="310" t="str">
        <f t="shared" si="981"/>
        <v/>
      </c>
      <c r="AP2822" s="310">
        <f>SUM(AO$1:AO2822)</f>
        <v>0</v>
      </c>
      <c r="AQ2822" s="310">
        <f>SUM(AK$2:AK2822)</f>
        <v>19</v>
      </c>
      <c r="AR2822" s="310">
        <f>COUNTA(AJ$2:AJ2822)</f>
        <v>19</v>
      </c>
      <c r="AS2822" s="312"/>
      <c r="AT2822" s="312"/>
      <c r="AU2822" s="312"/>
      <c r="AV2822" s="312"/>
      <c r="AW2822" s="312"/>
      <c r="AZ2822">
        <v>1</v>
      </c>
      <c r="BA2822">
        <v>3</v>
      </c>
    </row>
    <row r="2823" spans="1:53" x14ac:dyDescent="0.25">
      <c r="A2823">
        <v>155</v>
      </c>
      <c r="B2823" t="s">
        <v>66</v>
      </c>
      <c r="C2823" t="s">
        <v>991</v>
      </c>
      <c r="D2823"/>
      <c r="E2823">
        <v>1</v>
      </c>
      <c r="F2823">
        <v>2</v>
      </c>
      <c r="G2823">
        <v>2</v>
      </c>
      <c r="H2823">
        <v>2</v>
      </c>
      <c r="I2823">
        <v>0</v>
      </c>
      <c r="J2823">
        <v>1</v>
      </c>
      <c r="K2823">
        <v>1</v>
      </c>
      <c r="L2823">
        <v>2</v>
      </c>
      <c r="M2823"/>
      <c r="O2823" s="101">
        <f>IF(ISBLANK(C2823),O2822,IF(COUNTIF(C$2:C2823,C2823)&gt;1,O2822,1+MAX(O2822,0)))</f>
        <v>68</v>
      </c>
      <c r="P2823" s="45">
        <f t="shared" si="968"/>
        <v>41</v>
      </c>
      <c r="Q2823" s="33" t="str">
        <f t="shared" si="969"/>
        <v/>
      </c>
      <c r="R2823" s="33">
        <f t="shared" si="970"/>
        <v>10</v>
      </c>
      <c r="S2823" s="33" t="str">
        <f t="shared" si="971"/>
        <v>155_10</v>
      </c>
      <c r="T2823" s="35" t="str">
        <f t="shared" si="972"/>
        <v>155PM</v>
      </c>
      <c r="U2823" s="35" t="str">
        <f t="shared" si="973"/>
        <v>155PMNS</v>
      </c>
      <c r="V2823" s="35" t="str">
        <f t="shared" si="989"/>
        <v>2P</v>
      </c>
      <c r="W2823" s="35" t="str">
        <f t="shared" si="982"/>
        <v>155PM2P122</v>
      </c>
      <c r="X2823" s="388">
        <f t="shared" si="983"/>
        <v>1</v>
      </c>
      <c r="Y2823" s="388">
        <f t="shared" si="984"/>
        <v>2</v>
      </c>
      <c r="Z2823" s="280" t="str">
        <f t="shared" si="975"/>
        <v/>
      </c>
      <c r="AA2823" s="280" t="str">
        <f t="shared" si="976"/>
        <v/>
      </c>
      <c r="AB2823" s="389" t="str">
        <f t="shared" si="985"/>
        <v/>
      </c>
      <c r="AC2823" s="389" t="str">
        <f t="shared" si="986"/>
        <v/>
      </c>
      <c r="AD2823" s="390" t="str">
        <f t="shared" si="977"/>
        <v/>
      </c>
      <c r="AE2823" s="282">
        <f t="shared" si="978"/>
        <v>0</v>
      </c>
      <c r="AF2823" s="359">
        <f t="shared" si="979"/>
        <v>0</v>
      </c>
      <c r="AG2823" s="280">
        <f t="shared" si="980"/>
        <v>0</v>
      </c>
      <c r="AH2823" s="280">
        <f t="shared" si="974"/>
        <v>0</v>
      </c>
      <c r="AI2823" s="280">
        <f>IF(ISBLANK(T2823),AI2822,IF(COUNTIF(T$2:T2823,T2823)&gt;1,AI2822,1+MAX(AI2822,0)))</f>
        <v>78</v>
      </c>
      <c r="AL2823" s="391" t="str">
        <f t="shared" si="987"/>
        <v/>
      </c>
      <c r="AM2823" s="391" t="str">
        <f t="shared" si="988"/>
        <v/>
      </c>
      <c r="AO2823" s="310" t="str">
        <f t="shared" si="981"/>
        <v/>
      </c>
      <c r="AP2823" s="310">
        <f>SUM(AO$1:AO2823)</f>
        <v>0</v>
      </c>
      <c r="AQ2823" s="310">
        <f>SUM(AK$2:AK2823)</f>
        <v>19</v>
      </c>
      <c r="AR2823" s="310">
        <f>COUNTA(AJ$2:AJ2823)</f>
        <v>19</v>
      </c>
      <c r="AS2823" s="312"/>
      <c r="AT2823" s="312"/>
      <c r="AU2823" s="312"/>
      <c r="AV2823" s="312"/>
      <c r="AW2823" s="312"/>
      <c r="AZ2823">
        <v>1</v>
      </c>
      <c r="BA2823">
        <v>2</v>
      </c>
    </row>
    <row r="2824" spans="1:53" x14ac:dyDescent="0.25">
      <c r="A2824">
        <v>155</v>
      </c>
      <c r="B2824" t="s">
        <v>66</v>
      </c>
      <c r="C2824" t="s">
        <v>991</v>
      </c>
      <c r="D2824"/>
      <c r="E2824">
        <v>1</v>
      </c>
      <c r="F2824">
        <v>2</v>
      </c>
      <c r="G2824">
        <v>3</v>
      </c>
      <c r="H2824">
        <v>11</v>
      </c>
      <c r="I2824">
        <v>3</v>
      </c>
      <c r="J2824">
        <v>0</v>
      </c>
      <c r="K2824">
        <v>1</v>
      </c>
      <c r="L2824">
        <v>7</v>
      </c>
      <c r="M2824"/>
      <c r="O2824" s="101">
        <f>IF(ISBLANK(C2824),O2823,IF(COUNTIF(C$2:C2824,C2824)&gt;1,O2823,1+MAX(O2823,0)))</f>
        <v>68</v>
      </c>
      <c r="P2824" s="45">
        <f t="shared" si="968"/>
        <v>41</v>
      </c>
      <c r="Q2824" s="33" t="str">
        <f t="shared" si="969"/>
        <v/>
      </c>
      <c r="R2824" s="33">
        <f t="shared" si="970"/>
        <v>10</v>
      </c>
      <c r="S2824" s="33" t="str">
        <f t="shared" si="971"/>
        <v>155_10</v>
      </c>
      <c r="T2824" s="35" t="str">
        <f t="shared" si="972"/>
        <v>155PM</v>
      </c>
      <c r="U2824" s="35" t="str">
        <f t="shared" si="973"/>
        <v>155PMEW</v>
      </c>
      <c r="V2824" s="35" t="str">
        <f t="shared" si="989"/>
        <v>2P</v>
      </c>
      <c r="W2824" s="35" t="str">
        <f t="shared" si="982"/>
        <v>155PM2P123</v>
      </c>
      <c r="X2824" s="388">
        <f t="shared" si="983"/>
        <v>1</v>
      </c>
      <c r="Y2824" s="388">
        <f t="shared" si="984"/>
        <v>7</v>
      </c>
      <c r="Z2824" s="280" t="str">
        <f t="shared" si="975"/>
        <v/>
      </c>
      <c r="AA2824" s="280" t="str">
        <f t="shared" si="976"/>
        <v/>
      </c>
      <c r="AB2824" s="389" t="str">
        <f t="shared" si="985"/>
        <v/>
      </c>
      <c r="AC2824" s="389" t="str">
        <f t="shared" si="986"/>
        <v/>
      </c>
      <c r="AD2824" s="390" t="str">
        <f t="shared" si="977"/>
        <v/>
      </c>
      <c r="AE2824" s="282">
        <f t="shared" si="978"/>
        <v>0</v>
      </c>
      <c r="AF2824" s="359">
        <f t="shared" si="979"/>
        <v>0</v>
      </c>
      <c r="AG2824" s="280">
        <f t="shared" si="980"/>
        <v>0</v>
      </c>
      <c r="AH2824" s="280">
        <f t="shared" si="974"/>
        <v>0</v>
      </c>
      <c r="AI2824" s="280">
        <f>IF(ISBLANK(T2824),AI2823,IF(COUNTIF(T$2:T2824,T2824)&gt;1,AI2823,1+MAX(AI2823,0)))</f>
        <v>78</v>
      </c>
      <c r="AL2824" s="391" t="str">
        <f t="shared" si="987"/>
        <v/>
      </c>
      <c r="AM2824" s="391" t="str">
        <f t="shared" si="988"/>
        <v/>
      </c>
      <c r="AO2824" s="310" t="str">
        <f t="shared" si="981"/>
        <v/>
      </c>
      <c r="AP2824" s="310">
        <f>SUM(AO$1:AO2824)</f>
        <v>0</v>
      </c>
      <c r="AQ2824" s="310">
        <f>SUM(AK$2:AK2824)</f>
        <v>19</v>
      </c>
      <c r="AR2824" s="310">
        <f>COUNTA(AJ$2:AJ2824)</f>
        <v>19</v>
      </c>
      <c r="AS2824" s="312"/>
      <c r="AT2824" s="312"/>
      <c r="AU2824" s="312"/>
      <c r="AV2824" s="312"/>
      <c r="AW2824" s="312"/>
      <c r="AZ2824">
        <v>1</v>
      </c>
      <c r="BA2824">
        <v>7</v>
      </c>
    </row>
    <row r="2825" spans="1:53" x14ac:dyDescent="0.25">
      <c r="A2825">
        <v>155</v>
      </c>
      <c r="B2825" t="s">
        <v>66</v>
      </c>
      <c r="C2825" t="s">
        <v>991</v>
      </c>
      <c r="D2825"/>
      <c r="E2825">
        <v>1</v>
      </c>
      <c r="F2825">
        <v>2</v>
      </c>
      <c r="G2825">
        <v>4</v>
      </c>
      <c r="H2825">
        <v>8</v>
      </c>
      <c r="I2825">
        <v>3</v>
      </c>
      <c r="J2825">
        <v>0</v>
      </c>
      <c r="K2825">
        <v>1</v>
      </c>
      <c r="L2825">
        <v>7</v>
      </c>
      <c r="M2825"/>
      <c r="O2825" s="101">
        <f>IF(ISBLANK(C2825),O2824,IF(COUNTIF(C$2:C2825,C2825)&gt;1,O2824,1+MAX(O2824,0)))</f>
        <v>68</v>
      </c>
      <c r="P2825" s="45">
        <f t="shared" si="968"/>
        <v>41</v>
      </c>
      <c r="Q2825" s="33" t="str">
        <f t="shared" si="969"/>
        <v/>
      </c>
      <c r="R2825" s="33">
        <f t="shared" si="970"/>
        <v>10</v>
      </c>
      <c r="S2825" s="33" t="str">
        <f t="shared" si="971"/>
        <v>155_10</v>
      </c>
      <c r="T2825" s="35" t="str">
        <f t="shared" si="972"/>
        <v>155PM</v>
      </c>
      <c r="U2825" s="35" t="str">
        <f t="shared" si="973"/>
        <v>155PMEW</v>
      </c>
      <c r="V2825" s="35" t="str">
        <f t="shared" si="989"/>
        <v>2P</v>
      </c>
      <c r="W2825" s="35" t="str">
        <f t="shared" si="982"/>
        <v>155PM2P124</v>
      </c>
      <c r="X2825" s="388">
        <f t="shared" si="983"/>
        <v>1</v>
      </c>
      <c r="Y2825" s="388">
        <f t="shared" si="984"/>
        <v>7</v>
      </c>
      <c r="Z2825" s="280" t="str">
        <f t="shared" si="975"/>
        <v/>
      </c>
      <c r="AA2825" s="280" t="str">
        <f t="shared" si="976"/>
        <v/>
      </c>
      <c r="AB2825" s="389" t="str">
        <f t="shared" si="985"/>
        <v/>
      </c>
      <c r="AC2825" s="389" t="str">
        <f t="shared" si="986"/>
        <v/>
      </c>
      <c r="AD2825" s="390" t="str">
        <f t="shared" si="977"/>
        <v/>
      </c>
      <c r="AE2825" s="282">
        <f t="shared" si="978"/>
        <v>0</v>
      </c>
      <c r="AF2825" s="359">
        <f t="shared" si="979"/>
        <v>0</v>
      </c>
      <c r="AG2825" s="280">
        <f t="shared" si="980"/>
        <v>0</v>
      </c>
      <c r="AH2825" s="280">
        <f t="shared" si="974"/>
        <v>0</v>
      </c>
      <c r="AI2825" s="280">
        <f>IF(ISBLANK(T2825),AI2824,IF(COUNTIF(T$2:T2825,T2825)&gt;1,AI2824,1+MAX(AI2824,0)))</f>
        <v>78</v>
      </c>
      <c r="AL2825" s="391" t="str">
        <f t="shared" si="987"/>
        <v/>
      </c>
      <c r="AM2825" s="391" t="str">
        <f t="shared" si="988"/>
        <v/>
      </c>
      <c r="AO2825" s="310" t="str">
        <f t="shared" si="981"/>
        <v/>
      </c>
      <c r="AP2825" s="310">
        <f>SUM(AO$1:AO2825)</f>
        <v>0</v>
      </c>
      <c r="AQ2825" s="310">
        <f>SUM(AK$2:AK2825)</f>
        <v>19</v>
      </c>
      <c r="AR2825" s="310">
        <f>COUNTA(AJ$2:AJ2825)</f>
        <v>19</v>
      </c>
      <c r="AS2825" s="312"/>
      <c r="AT2825" s="312"/>
      <c r="AU2825" s="312"/>
      <c r="AV2825" s="312"/>
      <c r="AW2825" s="312"/>
      <c r="AZ2825">
        <v>1</v>
      </c>
      <c r="BA2825">
        <v>7</v>
      </c>
    </row>
    <row r="2826" spans="1:53" x14ac:dyDescent="0.25">
      <c r="A2826">
        <v>155</v>
      </c>
      <c r="B2826" t="s">
        <v>66</v>
      </c>
      <c r="C2826" t="s">
        <v>991</v>
      </c>
      <c r="D2826"/>
      <c r="E2826">
        <v>1</v>
      </c>
      <c r="F2826">
        <v>3</v>
      </c>
      <c r="G2826">
        <v>1</v>
      </c>
      <c r="H2826">
        <v>1</v>
      </c>
      <c r="I2826">
        <v>0</v>
      </c>
      <c r="J2826">
        <v>0</v>
      </c>
      <c r="K2826">
        <v>0</v>
      </c>
      <c r="L2826">
        <v>1</v>
      </c>
      <c r="M2826"/>
      <c r="O2826" s="101">
        <f>IF(ISBLANK(C2826),O2825,IF(COUNTIF(C$2:C2826,C2826)&gt;1,O2825,1+MAX(O2825,0)))</f>
        <v>68</v>
      </c>
      <c r="P2826" s="45">
        <f t="shared" si="968"/>
        <v>41</v>
      </c>
      <c r="Q2826" s="33" t="str">
        <f t="shared" si="969"/>
        <v/>
      </c>
      <c r="R2826" s="33">
        <f t="shared" si="970"/>
        <v>11</v>
      </c>
      <c r="S2826" s="33" t="str">
        <f t="shared" si="971"/>
        <v>155_11</v>
      </c>
      <c r="T2826" s="35" t="str">
        <f t="shared" si="972"/>
        <v>155PM</v>
      </c>
      <c r="U2826" s="35" t="str">
        <f t="shared" si="973"/>
        <v>155PMNS</v>
      </c>
      <c r="V2826" s="35" t="str">
        <f t="shared" si="989"/>
        <v>2P</v>
      </c>
      <c r="W2826" s="35" t="str">
        <f t="shared" si="982"/>
        <v>155PM2P131</v>
      </c>
      <c r="X2826" s="388">
        <f t="shared" si="983"/>
        <v>0</v>
      </c>
      <c r="Y2826" s="388">
        <f t="shared" si="984"/>
        <v>1</v>
      </c>
      <c r="Z2826" s="280" t="str">
        <f t="shared" si="975"/>
        <v/>
      </c>
      <c r="AA2826" s="280" t="str">
        <f t="shared" si="976"/>
        <v/>
      </c>
      <c r="AB2826" s="389" t="str">
        <f t="shared" si="985"/>
        <v/>
      </c>
      <c r="AC2826" s="389" t="str">
        <f t="shared" si="986"/>
        <v/>
      </c>
      <c r="AD2826" s="390" t="str">
        <f t="shared" si="977"/>
        <v/>
      </c>
      <c r="AE2826" s="282">
        <f t="shared" si="978"/>
        <v>0</v>
      </c>
      <c r="AF2826" s="359">
        <f t="shared" si="979"/>
        <v>0</v>
      </c>
      <c r="AG2826" s="280">
        <f t="shared" si="980"/>
        <v>0</v>
      </c>
      <c r="AH2826" s="280">
        <f t="shared" si="974"/>
        <v>0</v>
      </c>
      <c r="AI2826" s="280">
        <f>IF(ISBLANK(T2826),AI2825,IF(COUNTIF(T$2:T2826,T2826)&gt;1,AI2825,1+MAX(AI2825,0)))</f>
        <v>78</v>
      </c>
      <c r="AL2826" s="391" t="str">
        <f t="shared" si="987"/>
        <v/>
      </c>
      <c r="AM2826" s="391" t="str">
        <f t="shared" si="988"/>
        <v/>
      </c>
      <c r="AO2826" s="310" t="str">
        <f t="shared" si="981"/>
        <v/>
      </c>
      <c r="AP2826" s="310">
        <f>SUM(AO$1:AO2826)</f>
        <v>0</v>
      </c>
      <c r="AQ2826" s="310">
        <f>SUM(AK$2:AK2826)</f>
        <v>19</v>
      </c>
      <c r="AR2826" s="310">
        <f>COUNTA(AJ$2:AJ2826)</f>
        <v>19</v>
      </c>
      <c r="AS2826" s="312"/>
      <c r="AT2826" s="312"/>
      <c r="AU2826" s="312"/>
      <c r="AV2826" s="312"/>
      <c r="AW2826" s="312"/>
      <c r="AZ2826">
        <v>0</v>
      </c>
      <c r="BA2826">
        <v>1</v>
      </c>
    </row>
    <row r="2827" spans="1:53" x14ac:dyDescent="0.25">
      <c r="A2827">
        <v>155</v>
      </c>
      <c r="B2827" t="s">
        <v>66</v>
      </c>
      <c r="C2827" t="s">
        <v>991</v>
      </c>
      <c r="D2827"/>
      <c r="E2827">
        <v>1</v>
      </c>
      <c r="F2827">
        <v>3</v>
      </c>
      <c r="G2827">
        <v>2</v>
      </c>
      <c r="H2827">
        <v>3</v>
      </c>
      <c r="I2827">
        <v>1</v>
      </c>
      <c r="J2827">
        <v>1</v>
      </c>
      <c r="K2827">
        <v>1</v>
      </c>
      <c r="L2827">
        <v>3</v>
      </c>
      <c r="M2827"/>
      <c r="O2827" s="101">
        <f>IF(ISBLANK(C2827),O2826,IF(COUNTIF(C$2:C2827,C2827)&gt;1,O2826,1+MAX(O2826,0)))</f>
        <v>68</v>
      </c>
      <c r="P2827" s="45">
        <f t="shared" si="968"/>
        <v>41</v>
      </c>
      <c r="Q2827" s="33" t="str">
        <f t="shared" si="969"/>
        <v/>
      </c>
      <c r="R2827" s="33">
        <f t="shared" si="970"/>
        <v>11</v>
      </c>
      <c r="S2827" s="33" t="str">
        <f t="shared" si="971"/>
        <v>155_11</v>
      </c>
      <c r="T2827" s="35" t="str">
        <f t="shared" si="972"/>
        <v>155PM</v>
      </c>
      <c r="U2827" s="35" t="str">
        <f t="shared" si="973"/>
        <v>155PMNS</v>
      </c>
      <c r="V2827" s="35" t="str">
        <f t="shared" si="989"/>
        <v>2P</v>
      </c>
      <c r="W2827" s="35" t="str">
        <f t="shared" si="982"/>
        <v>155PM2P132</v>
      </c>
      <c r="X2827" s="388">
        <f t="shared" si="983"/>
        <v>1</v>
      </c>
      <c r="Y2827" s="388">
        <f t="shared" si="984"/>
        <v>3</v>
      </c>
      <c r="Z2827" s="280" t="str">
        <f t="shared" si="975"/>
        <v/>
      </c>
      <c r="AA2827" s="280" t="str">
        <f t="shared" si="976"/>
        <v/>
      </c>
      <c r="AB2827" s="389" t="str">
        <f t="shared" si="985"/>
        <v/>
      </c>
      <c r="AC2827" s="389" t="str">
        <f t="shared" si="986"/>
        <v/>
      </c>
      <c r="AD2827" s="390" t="str">
        <f t="shared" si="977"/>
        <v/>
      </c>
      <c r="AE2827" s="282">
        <f t="shared" si="978"/>
        <v>0</v>
      </c>
      <c r="AF2827" s="359">
        <f t="shared" si="979"/>
        <v>0</v>
      </c>
      <c r="AG2827" s="280">
        <f t="shared" si="980"/>
        <v>0</v>
      </c>
      <c r="AH2827" s="280">
        <f t="shared" si="974"/>
        <v>0</v>
      </c>
      <c r="AI2827" s="280">
        <f>IF(ISBLANK(T2827),AI2826,IF(COUNTIF(T$2:T2827,T2827)&gt;1,AI2826,1+MAX(AI2826,0)))</f>
        <v>78</v>
      </c>
      <c r="AL2827" s="391" t="str">
        <f t="shared" si="987"/>
        <v/>
      </c>
      <c r="AM2827" s="391" t="str">
        <f t="shared" si="988"/>
        <v/>
      </c>
      <c r="AO2827" s="310" t="str">
        <f t="shared" si="981"/>
        <v/>
      </c>
      <c r="AP2827" s="310">
        <f>SUM(AO$1:AO2827)</f>
        <v>0</v>
      </c>
      <c r="AQ2827" s="310">
        <f>SUM(AK$2:AK2827)</f>
        <v>19</v>
      </c>
      <c r="AR2827" s="310">
        <f>COUNTA(AJ$2:AJ2827)</f>
        <v>19</v>
      </c>
      <c r="AS2827" s="312"/>
      <c r="AT2827" s="312"/>
      <c r="AU2827" s="312"/>
      <c r="AV2827" s="312"/>
      <c r="AW2827" s="312"/>
      <c r="AZ2827">
        <v>1</v>
      </c>
      <c r="BA2827">
        <v>3</v>
      </c>
    </row>
    <row r="2828" spans="1:53" x14ac:dyDescent="0.25">
      <c r="A2828">
        <v>155</v>
      </c>
      <c r="B2828" t="s">
        <v>66</v>
      </c>
      <c r="C2828" t="s">
        <v>991</v>
      </c>
      <c r="D2828"/>
      <c r="E2828">
        <v>1</v>
      </c>
      <c r="F2828">
        <v>3</v>
      </c>
      <c r="G2828">
        <v>3</v>
      </c>
      <c r="H2828">
        <v>16</v>
      </c>
      <c r="I2828">
        <v>6</v>
      </c>
      <c r="J2828">
        <v>2</v>
      </c>
      <c r="K2828">
        <v>0</v>
      </c>
      <c r="L2828">
        <v>9</v>
      </c>
      <c r="M2828"/>
      <c r="O2828" s="101">
        <f>IF(ISBLANK(C2828),O2827,IF(COUNTIF(C$2:C2828,C2828)&gt;1,O2827,1+MAX(O2827,0)))</f>
        <v>68</v>
      </c>
      <c r="P2828" s="45">
        <f t="shared" si="968"/>
        <v>41</v>
      </c>
      <c r="Q2828" s="33" t="str">
        <f t="shared" si="969"/>
        <v/>
      </c>
      <c r="R2828" s="33">
        <f t="shared" si="970"/>
        <v>11</v>
      </c>
      <c r="S2828" s="33" t="str">
        <f t="shared" si="971"/>
        <v>155_11</v>
      </c>
      <c r="T2828" s="35" t="str">
        <f t="shared" si="972"/>
        <v>155PM</v>
      </c>
      <c r="U2828" s="35" t="str">
        <f t="shared" si="973"/>
        <v>155PMEW</v>
      </c>
      <c r="V2828" s="35" t="str">
        <f t="shared" si="989"/>
        <v>2P</v>
      </c>
      <c r="W2828" s="35" t="str">
        <f t="shared" si="982"/>
        <v>155PM2P133</v>
      </c>
      <c r="X2828" s="388">
        <f t="shared" si="983"/>
        <v>0</v>
      </c>
      <c r="Y2828" s="388">
        <f t="shared" si="984"/>
        <v>9</v>
      </c>
      <c r="Z2828" s="280" t="str">
        <f t="shared" si="975"/>
        <v/>
      </c>
      <c r="AA2828" s="280" t="str">
        <f t="shared" si="976"/>
        <v/>
      </c>
      <c r="AB2828" s="389" t="str">
        <f t="shared" si="985"/>
        <v/>
      </c>
      <c r="AC2828" s="389" t="str">
        <f t="shared" si="986"/>
        <v/>
      </c>
      <c r="AD2828" s="390" t="str">
        <f t="shared" si="977"/>
        <v/>
      </c>
      <c r="AE2828" s="282">
        <f t="shared" si="978"/>
        <v>0</v>
      </c>
      <c r="AF2828" s="359">
        <f t="shared" si="979"/>
        <v>0</v>
      </c>
      <c r="AG2828" s="280">
        <f t="shared" si="980"/>
        <v>0</v>
      </c>
      <c r="AH2828" s="280">
        <f t="shared" si="974"/>
        <v>0</v>
      </c>
      <c r="AI2828" s="280">
        <f>IF(ISBLANK(T2828),AI2827,IF(COUNTIF(T$2:T2828,T2828)&gt;1,AI2827,1+MAX(AI2827,0)))</f>
        <v>78</v>
      </c>
      <c r="AL2828" s="391" t="str">
        <f t="shared" si="987"/>
        <v/>
      </c>
      <c r="AM2828" s="391" t="str">
        <f t="shared" si="988"/>
        <v/>
      </c>
      <c r="AO2828" s="310" t="str">
        <f t="shared" si="981"/>
        <v/>
      </c>
      <c r="AP2828" s="310">
        <f>SUM(AO$1:AO2828)</f>
        <v>0</v>
      </c>
      <c r="AQ2828" s="310">
        <f>SUM(AK$2:AK2828)</f>
        <v>19</v>
      </c>
      <c r="AR2828" s="310">
        <f>COUNTA(AJ$2:AJ2828)</f>
        <v>19</v>
      </c>
      <c r="AS2828" s="312"/>
      <c r="AT2828" s="312"/>
      <c r="AU2828" s="312"/>
      <c r="AV2828" s="312"/>
      <c r="AW2828" s="312"/>
      <c r="AZ2828">
        <v>0</v>
      </c>
      <c r="BA2828">
        <v>9</v>
      </c>
    </row>
    <row r="2829" spans="1:53" x14ac:dyDescent="0.25">
      <c r="A2829">
        <v>155</v>
      </c>
      <c r="B2829" t="s">
        <v>66</v>
      </c>
      <c r="C2829" t="s">
        <v>991</v>
      </c>
      <c r="D2829"/>
      <c r="E2829">
        <v>1</v>
      </c>
      <c r="F2829">
        <v>3</v>
      </c>
      <c r="G2829">
        <v>4</v>
      </c>
      <c r="H2829">
        <v>3</v>
      </c>
      <c r="I2829">
        <v>1</v>
      </c>
      <c r="J2829">
        <v>0</v>
      </c>
      <c r="K2829">
        <v>0</v>
      </c>
      <c r="L2829">
        <v>3</v>
      </c>
      <c r="M2829"/>
      <c r="O2829" s="101">
        <f>IF(ISBLANK(C2829),O2828,IF(COUNTIF(C$2:C2829,C2829)&gt;1,O2828,1+MAX(O2828,0)))</f>
        <v>68</v>
      </c>
      <c r="P2829" s="45">
        <f t="shared" si="968"/>
        <v>41</v>
      </c>
      <c r="Q2829" s="33" t="str">
        <f t="shared" si="969"/>
        <v/>
      </c>
      <c r="R2829" s="33">
        <f t="shared" si="970"/>
        <v>11</v>
      </c>
      <c r="S2829" s="33" t="str">
        <f t="shared" si="971"/>
        <v>155_11</v>
      </c>
      <c r="T2829" s="35" t="str">
        <f t="shared" si="972"/>
        <v>155PM</v>
      </c>
      <c r="U2829" s="35" t="str">
        <f t="shared" si="973"/>
        <v>155PMEW</v>
      </c>
      <c r="V2829" s="35" t="str">
        <f t="shared" si="989"/>
        <v>2P</v>
      </c>
      <c r="W2829" s="35" t="str">
        <f t="shared" si="982"/>
        <v>155PM2P134</v>
      </c>
      <c r="X2829" s="388">
        <f t="shared" si="983"/>
        <v>0</v>
      </c>
      <c r="Y2829" s="388">
        <f t="shared" si="984"/>
        <v>3</v>
      </c>
      <c r="Z2829" s="280" t="str">
        <f t="shared" si="975"/>
        <v/>
      </c>
      <c r="AA2829" s="280" t="str">
        <f t="shared" si="976"/>
        <v/>
      </c>
      <c r="AB2829" s="389" t="str">
        <f t="shared" si="985"/>
        <v/>
      </c>
      <c r="AC2829" s="389" t="str">
        <f t="shared" si="986"/>
        <v/>
      </c>
      <c r="AD2829" s="390" t="str">
        <f t="shared" si="977"/>
        <v/>
      </c>
      <c r="AE2829" s="282">
        <f t="shared" si="978"/>
        <v>0</v>
      </c>
      <c r="AF2829" s="359">
        <f t="shared" si="979"/>
        <v>0</v>
      </c>
      <c r="AG2829" s="280">
        <f t="shared" si="980"/>
        <v>0</v>
      </c>
      <c r="AH2829" s="280">
        <f t="shared" si="974"/>
        <v>0</v>
      </c>
      <c r="AI2829" s="280">
        <f>IF(ISBLANK(T2829),AI2828,IF(COUNTIF(T$2:T2829,T2829)&gt;1,AI2828,1+MAX(AI2828,0)))</f>
        <v>78</v>
      </c>
      <c r="AL2829" s="391" t="str">
        <f t="shared" si="987"/>
        <v/>
      </c>
      <c r="AM2829" s="391" t="str">
        <f t="shared" si="988"/>
        <v/>
      </c>
      <c r="AO2829" s="310" t="str">
        <f t="shared" si="981"/>
        <v/>
      </c>
      <c r="AP2829" s="310">
        <f>SUM(AO$1:AO2829)</f>
        <v>0</v>
      </c>
      <c r="AQ2829" s="310">
        <f>SUM(AK$2:AK2829)</f>
        <v>19</v>
      </c>
      <c r="AR2829" s="310">
        <f>COUNTA(AJ$2:AJ2829)</f>
        <v>19</v>
      </c>
      <c r="AS2829" s="312"/>
      <c r="AT2829" s="312"/>
      <c r="AU2829" s="312"/>
      <c r="AV2829" s="312"/>
      <c r="AW2829" s="312"/>
      <c r="AZ2829">
        <v>0</v>
      </c>
      <c r="BA2829">
        <v>3</v>
      </c>
    </row>
    <row r="2830" spans="1:53" x14ac:dyDescent="0.25">
      <c r="A2830">
        <v>155</v>
      </c>
      <c r="B2830" t="s">
        <v>66</v>
      </c>
      <c r="C2830" t="s">
        <v>991</v>
      </c>
      <c r="D2830"/>
      <c r="E2830">
        <v>1</v>
      </c>
      <c r="F2830">
        <v>4</v>
      </c>
      <c r="G2830">
        <v>1</v>
      </c>
      <c r="H2830">
        <v>5</v>
      </c>
      <c r="I2830">
        <v>1</v>
      </c>
      <c r="J2830">
        <v>0</v>
      </c>
      <c r="K2830">
        <v>3</v>
      </c>
      <c r="L2830">
        <v>5</v>
      </c>
      <c r="M2830"/>
      <c r="O2830" s="101">
        <f>IF(ISBLANK(C2830),O2829,IF(COUNTIF(C$2:C2830,C2830)&gt;1,O2829,1+MAX(O2829,0)))</f>
        <v>68</v>
      </c>
      <c r="P2830" s="45">
        <f t="shared" si="968"/>
        <v>41</v>
      </c>
      <c r="Q2830" s="33" t="str">
        <f t="shared" si="969"/>
        <v/>
      </c>
      <c r="R2830" s="33">
        <f t="shared" si="970"/>
        <v>12</v>
      </c>
      <c r="S2830" s="33" t="str">
        <f t="shared" si="971"/>
        <v>155_12</v>
      </c>
      <c r="T2830" s="35" t="str">
        <f t="shared" si="972"/>
        <v>155PM</v>
      </c>
      <c r="U2830" s="35" t="str">
        <f t="shared" si="973"/>
        <v>155PMNS</v>
      </c>
      <c r="V2830" s="35" t="str">
        <f t="shared" si="989"/>
        <v>2P</v>
      </c>
      <c r="W2830" s="35" t="str">
        <f t="shared" si="982"/>
        <v>155PM2P141</v>
      </c>
      <c r="X2830" s="388">
        <f t="shared" si="983"/>
        <v>3</v>
      </c>
      <c r="Y2830" s="388">
        <f t="shared" si="984"/>
        <v>5</v>
      </c>
      <c r="Z2830" s="280" t="str">
        <f t="shared" si="975"/>
        <v/>
      </c>
      <c r="AA2830" s="280" t="str">
        <f t="shared" si="976"/>
        <v/>
      </c>
      <c r="AB2830" s="389" t="str">
        <f t="shared" si="985"/>
        <v/>
      </c>
      <c r="AC2830" s="389" t="str">
        <f t="shared" si="986"/>
        <v/>
      </c>
      <c r="AD2830" s="390" t="str">
        <f t="shared" si="977"/>
        <v/>
      </c>
      <c r="AE2830" s="282">
        <f t="shared" si="978"/>
        <v>0</v>
      </c>
      <c r="AF2830" s="359">
        <f t="shared" si="979"/>
        <v>0</v>
      </c>
      <c r="AG2830" s="280">
        <f t="shared" si="980"/>
        <v>0</v>
      </c>
      <c r="AH2830" s="280">
        <f t="shared" si="974"/>
        <v>0</v>
      </c>
      <c r="AI2830" s="280">
        <f>IF(ISBLANK(T2830),AI2829,IF(COUNTIF(T$2:T2830,T2830)&gt;1,AI2829,1+MAX(AI2829,0)))</f>
        <v>78</v>
      </c>
      <c r="AL2830" s="391" t="str">
        <f t="shared" si="987"/>
        <v/>
      </c>
      <c r="AM2830" s="391" t="str">
        <f t="shared" si="988"/>
        <v/>
      </c>
      <c r="AO2830" s="310" t="str">
        <f t="shared" si="981"/>
        <v/>
      </c>
      <c r="AP2830" s="310">
        <f>SUM(AO$1:AO2830)</f>
        <v>0</v>
      </c>
      <c r="AQ2830" s="310">
        <f>SUM(AK$2:AK2830)</f>
        <v>19</v>
      </c>
      <c r="AR2830" s="310">
        <f>COUNTA(AJ$2:AJ2830)</f>
        <v>19</v>
      </c>
      <c r="AS2830" s="312"/>
      <c r="AT2830" s="312"/>
      <c r="AU2830" s="312"/>
      <c r="AV2830" s="312"/>
      <c r="AW2830" s="312"/>
      <c r="AZ2830">
        <v>3</v>
      </c>
      <c r="BA2830">
        <v>5</v>
      </c>
    </row>
    <row r="2831" spans="1:53" x14ac:dyDescent="0.25">
      <c r="A2831">
        <v>155</v>
      </c>
      <c r="B2831" t="s">
        <v>66</v>
      </c>
      <c r="C2831" t="s">
        <v>991</v>
      </c>
      <c r="D2831"/>
      <c r="E2831">
        <v>1</v>
      </c>
      <c r="F2831">
        <v>4</v>
      </c>
      <c r="G2831">
        <v>2</v>
      </c>
      <c r="H2831">
        <v>2</v>
      </c>
      <c r="I2831">
        <v>0</v>
      </c>
      <c r="J2831">
        <v>1</v>
      </c>
      <c r="K2831">
        <v>0</v>
      </c>
      <c r="L2831">
        <v>2</v>
      </c>
      <c r="M2831"/>
      <c r="O2831" s="101">
        <f>IF(ISBLANK(C2831),O2830,IF(COUNTIF(C$2:C2831,C2831)&gt;1,O2830,1+MAX(O2830,0)))</f>
        <v>68</v>
      </c>
      <c r="P2831" s="45">
        <f t="shared" si="968"/>
        <v>41</v>
      </c>
      <c r="Q2831" s="33" t="str">
        <f t="shared" si="969"/>
        <v/>
      </c>
      <c r="R2831" s="33">
        <f t="shared" si="970"/>
        <v>12</v>
      </c>
      <c r="S2831" s="33" t="str">
        <f t="shared" si="971"/>
        <v>155_12</v>
      </c>
      <c r="T2831" s="35" t="str">
        <f t="shared" si="972"/>
        <v>155PM</v>
      </c>
      <c r="U2831" s="35" t="str">
        <f t="shared" si="973"/>
        <v>155PMNS</v>
      </c>
      <c r="V2831" s="35" t="str">
        <f t="shared" si="989"/>
        <v>2P</v>
      </c>
      <c r="W2831" s="35" t="str">
        <f t="shared" si="982"/>
        <v>155PM2P142</v>
      </c>
      <c r="X2831" s="388">
        <f t="shared" si="983"/>
        <v>0</v>
      </c>
      <c r="Y2831" s="388">
        <f t="shared" si="984"/>
        <v>2</v>
      </c>
      <c r="Z2831" s="280" t="str">
        <f t="shared" si="975"/>
        <v/>
      </c>
      <c r="AA2831" s="280" t="str">
        <f t="shared" si="976"/>
        <v/>
      </c>
      <c r="AB2831" s="389" t="str">
        <f t="shared" si="985"/>
        <v/>
      </c>
      <c r="AC2831" s="389" t="str">
        <f t="shared" si="986"/>
        <v/>
      </c>
      <c r="AD2831" s="390" t="str">
        <f t="shared" si="977"/>
        <v/>
      </c>
      <c r="AE2831" s="282">
        <f t="shared" si="978"/>
        <v>0</v>
      </c>
      <c r="AF2831" s="359">
        <f t="shared" si="979"/>
        <v>0</v>
      </c>
      <c r="AG2831" s="280">
        <f t="shared" si="980"/>
        <v>0</v>
      </c>
      <c r="AH2831" s="280">
        <f t="shared" si="974"/>
        <v>0</v>
      </c>
      <c r="AI2831" s="280">
        <f>IF(ISBLANK(T2831),AI2830,IF(COUNTIF(T$2:T2831,T2831)&gt;1,AI2830,1+MAX(AI2830,0)))</f>
        <v>78</v>
      </c>
      <c r="AL2831" s="391" t="str">
        <f t="shared" si="987"/>
        <v/>
      </c>
      <c r="AM2831" s="391" t="str">
        <f t="shared" si="988"/>
        <v/>
      </c>
      <c r="AO2831" s="310" t="str">
        <f t="shared" si="981"/>
        <v/>
      </c>
      <c r="AP2831" s="310">
        <f>SUM(AO$1:AO2831)</f>
        <v>0</v>
      </c>
      <c r="AQ2831" s="310">
        <f>SUM(AK$2:AK2831)</f>
        <v>19</v>
      </c>
      <c r="AR2831" s="310">
        <f>COUNTA(AJ$2:AJ2831)</f>
        <v>19</v>
      </c>
      <c r="AS2831" s="312"/>
      <c r="AT2831" s="312"/>
      <c r="AU2831" s="312"/>
      <c r="AV2831" s="312"/>
      <c r="AW2831" s="312"/>
      <c r="AZ2831">
        <v>0</v>
      </c>
      <c r="BA2831">
        <v>2</v>
      </c>
    </row>
    <row r="2832" spans="1:53" x14ac:dyDescent="0.25">
      <c r="A2832">
        <v>155</v>
      </c>
      <c r="B2832" t="s">
        <v>66</v>
      </c>
      <c r="C2832" t="s">
        <v>991</v>
      </c>
      <c r="D2832"/>
      <c r="E2832">
        <v>1</v>
      </c>
      <c r="F2832">
        <v>4</v>
      </c>
      <c r="G2832">
        <v>3</v>
      </c>
      <c r="H2832">
        <v>12</v>
      </c>
      <c r="I2832">
        <v>3</v>
      </c>
      <c r="J2832">
        <v>1</v>
      </c>
      <c r="K2832">
        <v>1</v>
      </c>
      <c r="L2832">
        <v>12</v>
      </c>
      <c r="M2832"/>
      <c r="O2832" s="101">
        <f>IF(ISBLANK(C2832),O2831,IF(COUNTIF(C$2:C2832,C2832)&gt;1,O2831,1+MAX(O2831,0)))</f>
        <v>68</v>
      </c>
      <c r="P2832" s="45">
        <f t="shared" si="968"/>
        <v>41</v>
      </c>
      <c r="Q2832" s="33" t="str">
        <f t="shared" si="969"/>
        <v/>
      </c>
      <c r="R2832" s="33">
        <f t="shared" si="970"/>
        <v>12</v>
      </c>
      <c r="S2832" s="33" t="str">
        <f t="shared" si="971"/>
        <v>155_12</v>
      </c>
      <c r="T2832" s="35" t="str">
        <f t="shared" si="972"/>
        <v>155PM</v>
      </c>
      <c r="U2832" s="35" t="str">
        <f t="shared" si="973"/>
        <v>155PMEW</v>
      </c>
      <c r="V2832" s="35" t="str">
        <f t="shared" si="989"/>
        <v>2P</v>
      </c>
      <c r="W2832" s="35" t="str">
        <f t="shared" si="982"/>
        <v>155PM2P143</v>
      </c>
      <c r="X2832" s="388">
        <f t="shared" si="983"/>
        <v>1</v>
      </c>
      <c r="Y2832" s="388">
        <f t="shared" si="984"/>
        <v>12</v>
      </c>
      <c r="Z2832" s="280" t="str">
        <f t="shared" si="975"/>
        <v/>
      </c>
      <c r="AA2832" s="280" t="str">
        <f t="shared" si="976"/>
        <v/>
      </c>
      <c r="AB2832" s="389" t="str">
        <f t="shared" si="985"/>
        <v/>
      </c>
      <c r="AC2832" s="389" t="str">
        <f t="shared" si="986"/>
        <v/>
      </c>
      <c r="AD2832" s="390" t="str">
        <f t="shared" si="977"/>
        <v/>
      </c>
      <c r="AE2832" s="282">
        <f t="shared" si="978"/>
        <v>0</v>
      </c>
      <c r="AF2832" s="359">
        <f t="shared" si="979"/>
        <v>0</v>
      </c>
      <c r="AG2832" s="280">
        <f t="shared" si="980"/>
        <v>0</v>
      </c>
      <c r="AH2832" s="280">
        <f t="shared" si="974"/>
        <v>0</v>
      </c>
      <c r="AI2832" s="280">
        <f>IF(ISBLANK(T2832),AI2831,IF(COUNTIF(T$2:T2832,T2832)&gt;1,AI2831,1+MAX(AI2831,0)))</f>
        <v>78</v>
      </c>
      <c r="AL2832" s="391" t="str">
        <f t="shared" si="987"/>
        <v/>
      </c>
      <c r="AM2832" s="391" t="str">
        <f t="shared" si="988"/>
        <v/>
      </c>
      <c r="AO2832" s="310" t="str">
        <f t="shared" si="981"/>
        <v/>
      </c>
      <c r="AP2832" s="310">
        <f>SUM(AO$1:AO2832)</f>
        <v>0</v>
      </c>
      <c r="AQ2832" s="310">
        <f>SUM(AK$2:AK2832)</f>
        <v>19</v>
      </c>
      <c r="AR2832" s="310">
        <f>COUNTA(AJ$2:AJ2832)</f>
        <v>19</v>
      </c>
      <c r="AS2832" s="312"/>
      <c r="AT2832" s="312"/>
      <c r="AU2832" s="312"/>
      <c r="AV2832" s="312"/>
      <c r="AW2832" s="312"/>
      <c r="AZ2832">
        <v>1</v>
      </c>
      <c r="BA2832">
        <v>12</v>
      </c>
    </row>
    <row r="2833" spans="1:53" x14ac:dyDescent="0.25">
      <c r="A2833">
        <v>155</v>
      </c>
      <c r="B2833" t="s">
        <v>66</v>
      </c>
      <c r="C2833" t="s">
        <v>991</v>
      </c>
      <c r="D2833"/>
      <c r="E2833">
        <v>1</v>
      </c>
      <c r="F2833">
        <v>4</v>
      </c>
      <c r="G2833">
        <v>4</v>
      </c>
      <c r="H2833">
        <v>5</v>
      </c>
      <c r="I2833">
        <v>2</v>
      </c>
      <c r="J2833">
        <v>1</v>
      </c>
      <c r="K2833">
        <v>2</v>
      </c>
      <c r="L2833">
        <v>4</v>
      </c>
      <c r="M2833"/>
      <c r="O2833" s="101">
        <f>IF(ISBLANK(C2833),O2832,IF(COUNTIF(C$2:C2833,C2833)&gt;1,O2832,1+MAX(O2832,0)))</f>
        <v>68</v>
      </c>
      <c r="P2833" s="45">
        <f t="shared" si="968"/>
        <v>41</v>
      </c>
      <c r="Q2833" s="33" t="str">
        <f t="shared" si="969"/>
        <v/>
      </c>
      <c r="R2833" s="33">
        <f t="shared" si="970"/>
        <v>12</v>
      </c>
      <c r="S2833" s="33" t="str">
        <f t="shared" si="971"/>
        <v>155_12</v>
      </c>
      <c r="T2833" s="35" t="str">
        <f t="shared" si="972"/>
        <v>155PM</v>
      </c>
      <c r="U2833" s="35" t="str">
        <f t="shared" si="973"/>
        <v>155PMEW</v>
      </c>
      <c r="V2833" s="35" t="str">
        <f t="shared" si="989"/>
        <v>2P</v>
      </c>
      <c r="W2833" s="35" t="str">
        <f t="shared" si="982"/>
        <v>155PM2P144</v>
      </c>
      <c r="X2833" s="388">
        <f t="shared" si="983"/>
        <v>2</v>
      </c>
      <c r="Y2833" s="388">
        <f t="shared" si="984"/>
        <v>4</v>
      </c>
      <c r="Z2833" s="280" t="str">
        <f t="shared" si="975"/>
        <v/>
      </c>
      <c r="AA2833" s="280" t="str">
        <f t="shared" si="976"/>
        <v/>
      </c>
      <c r="AB2833" s="389" t="str">
        <f t="shared" si="985"/>
        <v/>
      </c>
      <c r="AC2833" s="389" t="str">
        <f t="shared" si="986"/>
        <v/>
      </c>
      <c r="AD2833" s="390" t="str">
        <f t="shared" si="977"/>
        <v/>
      </c>
      <c r="AE2833" s="282">
        <f t="shared" si="978"/>
        <v>0</v>
      </c>
      <c r="AF2833" s="359">
        <f t="shared" si="979"/>
        <v>0</v>
      </c>
      <c r="AG2833" s="280">
        <f t="shared" si="980"/>
        <v>0</v>
      </c>
      <c r="AH2833" s="280">
        <f t="shared" si="974"/>
        <v>0</v>
      </c>
      <c r="AI2833" s="280">
        <f>IF(ISBLANK(T2833),AI2832,IF(COUNTIF(T$2:T2833,T2833)&gt;1,AI2832,1+MAX(AI2832,0)))</f>
        <v>78</v>
      </c>
      <c r="AL2833" s="391" t="str">
        <f t="shared" si="987"/>
        <v/>
      </c>
      <c r="AM2833" s="391" t="str">
        <f t="shared" si="988"/>
        <v/>
      </c>
      <c r="AO2833" s="310" t="str">
        <f t="shared" si="981"/>
        <v/>
      </c>
      <c r="AP2833" s="310">
        <f>SUM(AO$1:AO2833)</f>
        <v>0</v>
      </c>
      <c r="AQ2833" s="310">
        <f>SUM(AK$2:AK2833)</f>
        <v>19</v>
      </c>
      <c r="AR2833" s="310">
        <f>COUNTA(AJ$2:AJ2833)</f>
        <v>19</v>
      </c>
      <c r="AS2833" s="312"/>
      <c r="AT2833" s="312"/>
      <c r="AU2833" s="312"/>
      <c r="AV2833" s="312"/>
      <c r="AW2833" s="312"/>
      <c r="AZ2833">
        <v>2</v>
      </c>
      <c r="BA2833">
        <v>4</v>
      </c>
    </row>
    <row r="2834" spans="1:53" x14ac:dyDescent="0.25">
      <c r="A2834">
        <v>155</v>
      </c>
      <c r="B2834" t="s">
        <v>66</v>
      </c>
      <c r="C2834" t="s">
        <v>991</v>
      </c>
      <c r="D2834"/>
      <c r="E2834">
        <v>2</v>
      </c>
      <c r="F2834">
        <v>1</v>
      </c>
      <c r="G2834">
        <v>1</v>
      </c>
      <c r="H2834">
        <v>3</v>
      </c>
      <c r="I2834">
        <v>1</v>
      </c>
      <c r="J2834">
        <v>0</v>
      </c>
      <c r="K2834">
        <v>1</v>
      </c>
      <c r="L2834">
        <v>3</v>
      </c>
      <c r="M2834"/>
      <c r="O2834" s="101">
        <f>IF(ISBLANK(C2834),O2833,IF(COUNTIF(C$2:C2834,C2834)&gt;1,O2833,1+MAX(O2833,0)))</f>
        <v>68</v>
      </c>
      <c r="P2834" s="45">
        <f t="shared" si="968"/>
        <v>41</v>
      </c>
      <c r="Q2834" s="33" t="str">
        <f t="shared" si="969"/>
        <v/>
      </c>
      <c r="R2834" s="33">
        <f t="shared" si="970"/>
        <v>13</v>
      </c>
      <c r="S2834" s="33" t="str">
        <f t="shared" si="971"/>
        <v>155_13</v>
      </c>
      <c r="T2834" s="35" t="str">
        <f t="shared" si="972"/>
        <v>155PM</v>
      </c>
      <c r="U2834" s="35" t="str">
        <f t="shared" si="973"/>
        <v>155PMNS</v>
      </c>
      <c r="V2834" s="35" t="str">
        <f t="shared" si="989"/>
        <v>2P</v>
      </c>
      <c r="W2834" s="35" t="str">
        <f t="shared" si="982"/>
        <v>155PM2P211</v>
      </c>
      <c r="X2834" s="388">
        <f t="shared" si="983"/>
        <v>1</v>
      </c>
      <c r="Y2834" s="388">
        <f t="shared" si="984"/>
        <v>3</v>
      </c>
      <c r="Z2834" s="280" t="str">
        <f t="shared" si="975"/>
        <v/>
      </c>
      <c r="AA2834" s="280" t="str">
        <f t="shared" si="976"/>
        <v/>
      </c>
      <c r="AB2834" s="389" t="str">
        <f t="shared" si="985"/>
        <v/>
      </c>
      <c r="AC2834" s="389" t="str">
        <f t="shared" si="986"/>
        <v/>
      </c>
      <c r="AD2834" s="390" t="str">
        <f t="shared" si="977"/>
        <v/>
      </c>
      <c r="AE2834" s="282">
        <f t="shared" si="978"/>
        <v>0</v>
      </c>
      <c r="AF2834" s="359">
        <f t="shared" si="979"/>
        <v>0</v>
      </c>
      <c r="AG2834" s="280">
        <f t="shared" si="980"/>
        <v>0</v>
      </c>
      <c r="AH2834" s="280">
        <f t="shared" si="974"/>
        <v>0</v>
      </c>
      <c r="AI2834" s="280">
        <f>IF(ISBLANK(T2834),AI2833,IF(COUNTIF(T$2:T2834,T2834)&gt;1,AI2833,1+MAX(AI2833,0)))</f>
        <v>78</v>
      </c>
      <c r="AL2834" s="391" t="str">
        <f t="shared" si="987"/>
        <v/>
      </c>
      <c r="AM2834" s="391" t="str">
        <f t="shared" si="988"/>
        <v/>
      </c>
      <c r="AO2834" s="310" t="str">
        <f t="shared" si="981"/>
        <v/>
      </c>
      <c r="AP2834" s="310">
        <f>SUM(AO$1:AO2834)</f>
        <v>0</v>
      </c>
      <c r="AQ2834" s="310">
        <f>SUM(AK$2:AK2834)</f>
        <v>19</v>
      </c>
      <c r="AR2834" s="310">
        <f>COUNTA(AJ$2:AJ2834)</f>
        <v>19</v>
      </c>
      <c r="AS2834" s="312"/>
      <c r="AT2834" s="312"/>
      <c r="AU2834" s="312"/>
      <c r="AV2834" s="312"/>
      <c r="AW2834" s="312"/>
      <c r="AZ2834">
        <v>1</v>
      </c>
      <c r="BA2834">
        <v>3</v>
      </c>
    </row>
    <row r="2835" spans="1:53" x14ac:dyDescent="0.25">
      <c r="A2835">
        <v>155</v>
      </c>
      <c r="B2835" t="s">
        <v>66</v>
      </c>
      <c r="C2835" t="s">
        <v>991</v>
      </c>
      <c r="D2835"/>
      <c r="E2835">
        <v>2</v>
      </c>
      <c r="F2835">
        <v>1</v>
      </c>
      <c r="G2835">
        <v>2</v>
      </c>
      <c r="H2835">
        <v>2</v>
      </c>
      <c r="I2835">
        <v>0</v>
      </c>
      <c r="J2835">
        <v>0</v>
      </c>
      <c r="K2835">
        <v>1</v>
      </c>
      <c r="L2835">
        <v>2</v>
      </c>
      <c r="M2835"/>
      <c r="O2835" s="101">
        <f>IF(ISBLANK(C2835),O2834,IF(COUNTIF(C$2:C2835,C2835)&gt;1,O2834,1+MAX(O2834,0)))</f>
        <v>68</v>
      </c>
      <c r="P2835" s="45">
        <f t="shared" si="968"/>
        <v>41</v>
      </c>
      <c r="Q2835" s="33" t="str">
        <f t="shared" si="969"/>
        <v/>
      </c>
      <c r="R2835" s="33">
        <f t="shared" si="970"/>
        <v>13</v>
      </c>
      <c r="S2835" s="33" t="str">
        <f t="shared" si="971"/>
        <v>155_13</v>
      </c>
      <c r="T2835" s="35" t="str">
        <f t="shared" si="972"/>
        <v>155PM</v>
      </c>
      <c r="U2835" s="35" t="str">
        <f t="shared" si="973"/>
        <v>155PMNS</v>
      </c>
      <c r="V2835" s="35" t="str">
        <f t="shared" si="989"/>
        <v>2P</v>
      </c>
      <c r="W2835" s="35" t="str">
        <f t="shared" si="982"/>
        <v>155PM2P212</v>
      </c>
      <c r="X2835" s="388">
        <f t="shared" si="983"/>
        <v>1</v>
      </c>
      <c r="Y2835" s="388">
        <f t="shared" si="984"/>
        <v>2</v>
      </c>
      <c r="Z2835" s="280" t="str">
        <f t="shared" si="975"/>
        <v/>
      </c>
      <c r="AA2835" s="280" t="str">
        <f t="shared" si="976"/>
        <v/>
      </c>
      <c r="AB2835" s="389" t="str">
        <f t="shared" si="985"/>
        <v/>
      </c>
      <c r="AC2835" s="389" t="str">
        <f t="shared" si="986"/>
        <v/>
      </c>
      <c r="AD2835" s="390" t="str">
        <f t="shared" si="977"/>
        <v/>
      </c>
      <c r="AE2835" s="282">
        <f t="shared" si="978"/>
        <v>0</v>
      </c>
      <c r="AF2835" s="359">
        <f t="shared" si="979"/>
        <v>0</v>
      </c>
      <c r="AG2835" s="280">
        <f t="shared" si="980"/>
        <v>0</v>
      </c>
      <c r="AH2835" s="280">
        <f t="shared" si="974"/>
        <v>0</v>
      </c>
      <c r="AI2835" s="280">
        <f>IF(ISBLANK(T2835),AI2834,IF(COUNTIF(T$2:T2835,T2835)&gt;1,AI2834,1+MAX(AI2834,0)))</f>
        <v>78</v>
      </c>
      <c r="AL2835" s="391" t="str">
        <f t="shared" si="987"/>
        <v/>
      </c>
      <c r="AM2835" s="391" t="str">
        <f t="shared" si="988"/>
        <v/>
      </c>
      <c r="AO2835" s="310" t="str">
        <f t="shared" si="981"/>
        <v/>
      </c>
      <c r="AP2835" s="310">
        <f>SUM(AO$1:AO2835)</f>
        <v>0</v>
      </c>
      <c r="AQ2835" s="310">
        <f>SUM(AK$2:AK2835)</f>
        <v>19</v>
      </c>
      <c r="AR2835" s="310">
        <f>COUNTA(AJ$2:AJ2835)</f>
        <v>19</v>
      </c>
      <c r="AS2835" s="312"/>
      <c r="AT2835" s="312"/>
      <c r="AU2835" s="312"/>
      <c r="AV2835" s="312"/>
      <c r="AW2835" s="312"/>
      <c r="AZ2835">
        <v>1</v>
      </c>
      <c r="BA2835">
        <v>2</v>
      </c>
    </row>
    <row r="2836" spans="1:53" x14ac:dyDescent="0.25">
      <c r="A2836">
        <v>155</v>
      </c>
      <c r="B2836" t="s">
        <v>66</v>
      </c>
      <c r="C2836" t="s">
        <v>991</v>
      </c>
      <c r="D2836"/>
      <c r="E2836">
        <v>2</v>
      </c>
      <c r="F2836">
        <v>1</v>
      </c>
      <c r="G2836">
        <v>3</v>
      </c>
      <c r="H2836">
        <v>8</v>
      </c>
      <c r="I2836">
        <v>3</v>
      </c>
      <c r="J2836">
        <v>0</v>
      </c>
      <c r="K2836">
        <v>1</v>
      </c>
      <c r="L2836">
        <v>6</v>
      </c>
      <c r="M2836"/>
      <c r="O2836" s="101">
        <f>IF(ISBLANK(C2836),O2835,IF(COUNTIF(C$2:C2836,C2836)&gt;1,O2835,1+MAX(O2835,0)))</f>
        <v>68</v>
      </c>
      <c r="P2836" s="45">
        <f t="shared" si="968"/>
        <v>41</v>
      </c>
      <c r="Q2836" s="33" t="str">
        <f t="shared" si="969"/>
        <v/>
      </c>
      <c r="R2836" s="33">
        <f t="shared" si="970"/>
        <v>13</v>
      </c>
      <c r="S2836" s="33" t="str">
        <f t="shared" si="971"/>
        <v>155_13</v>
      </c>
      <c r="T2836" s="35" t="str">
        <f t="shared" si="972"/>
        <v>155PM</v>
      </c>
      <c r="U2836" s="35" t="str">
        <f t="shared" si="973"/>
        <v>155PMEW</v>
      </c>
      <c r="V2836" s="35" t="str">
        <f t="shared" si="989"/>
        <v>2P</v>
      </c>
      <c r="W2836" s="35" t="str">
        <f t="shared" si="982"/>
        <v>155PM2P213</v>
      </c>
      <c r="X2836" s="388">
        <f t="shared" si="983"/>
        <v>1</v>
      </c>
      <c r="Y2836" s="388">
        <f t="shared" si="984"/>
        <v>6</v>
      </c>
      <c r="Z2836" s="280" t="str">
        <f t="shared" si="975"/>
        <v/>
      </c>
      <c r="AA2836" s="280" t="str">
        <f t="shared" si="976"/>
        <v/>
      </c>
      <c r="AB2836" s="389" t="str">
        <f t="shared" si="985"/>
        <v/>
      </c>
      <c r="AC2836" s="389" t="str">
        <f t="shared" si="986"/>
        <v/>
      </c>
      <c r="AD2836" s="390" t="str">
        <f t="shared" si="977"/>
        <v/>
      </c>
      <c r="AE2836" s="282">
        <f t="shared" si="978"/>
        <v>0</v>
      </c>
      <c r="AF2836" s="359">
        <f t="shared" si="979"/>
        <v>0</v>
      </c>
      <c r="AG2836" s="280">
        <f t="shared" si="980"/>
        <v>0</v>
      </c>
      <c r="AH2836" s="280">
        <f t="shared" si="974"/>
        <v>0</v>
      </c>
      <c r="AI2836" s="280">
        <f>IF(ISBLANK(T2836),AI2835,IF(COUNTIF(T$2:T2836,T2836)&gt;1,AI2835,1+MAX(AI2835,0)))</f>
        <v>78</v>
      </c>
      <c r="AL2836" s="391" t="str">
        <f t="shared" si="987"/>
        <v/>
      </c>
      <c r="AM2836" s="391" t="str">
        <f t="shared" si="988"/>
        <v/>
      </c>
      <c r="AO2836" s="310" t="str">
        <f t="shared" si="981"/>
        <v/>
      </c>
      <c r="AP2836" s="310">
        <f>SUM(AO$1:AO2836)</f>
        <v>0</v>
      </c>
      <c r="AQ2836" s="310">
        <f>SUM(AK$2:AK2836)</f>
        <v>19</v>
      </c>
      <c r="AR2836" s="310">
        <f>COUNTA(AJ$2:AJ2836)</f>
        <v>19</v>
      </c>
      <c r="AS2836" s="312"/>
      <c r="AT2836" s="312"/>
      <c r="AU2836" s="312"/>
      <c r="AV2836" s="312"/>
      <c r="AW2836" s="312"/>
      <c r="AZ2836">
        <v>1</v>
      </c>
      <c r="BA2836">
        <v>6</v>
      </c>
    </row>
    <row r="2837" spans="1:53" x14ac:dyDescent="0.25">
      <c r="A2837">
        <v>155</v>
      </c>
      <c r="B2837" t="s">
        <v>66</v>
      </c>
      <c r="C2837" t="s">
        <v>991</v>
      </c>
      <c r="D2837"/>
      <c r="E2837">
        <v>2</v>
      </c>
      <c r="F2837">
        <v>1</v>
      </c>
      <c r="G2837">
        <v>4</v>
      </c>
      <c r="H2837">
        <v>4</v>
      </c>
      <c r="I2837">
        <v>0</v>
      </c>
      <c r="J2837">
        <v>0</v>
      </c>
      <c r="K2837">
        <v>2</v>
      </c>
      <c r="L2837">
        <v>4</v>
      </c>
      <c r="M2837"/>
      <c r="O2837" s="101">
        <f>IF(ISBLANK(C2837),O2836,IF(COUNTIF(C$2:C2837,C2837)&gt;1,O2836,1+MAX(O2836,0)))</f>
        <v>68</v>
      </c>
      <c r="P2837" s="45">
        <f t="shared" si="968"/>
        <v>41</v>
      </c>
      <c r="Q2837" s="33" t="str">
        <f t="shared" si="969"/>
        <v/>
      </c>
      <c r="R2837" s="33">
        <f t="shared" si="970"/>
        <v>13</v>
      </c>
      <c r="S2837" s="33" t="str">
        <f t="shared" si="971"/>
        <v>155_13</v>
      </c>
      <c r="T2837" s="35" t="str">
        <f t="shared" si="972"/>
        <v>155PM</v>
      </c>
      <c r="U2837" s="35" t="str">
        <f t="shared" si="973"/>
        <v>155PMEW</v>
      </c>
      <c r="V2837" s="35" t="str">
        <f t="shared" si="989"/>
        <v>2P</v>
      </c>
      <c r="W2837" s="35" t="str">
        <f t="shared" si="982"/>
        <v>155PM2P214</v>
      </c>
      <c r="X2837" s="388">
        <f t="shared" si="983"/>
        <v>2</v>
      </c>
      <c r="Y2837" s="388">
        <f t="shared" si="984"/>
        <v>4</v>
      </c>
      <c r="Z2837" s="280" t="str">
        <f t="shared" si="975"/>
        <v/>
      </c>
      <c r="AA2837" s="280" t="str">
        <f t="shared" si="976"/>
        <v/>
      </c>
      <c r="AB2837" s="389" t="str">
        <f t="shared" si="985"/>
        <v/>
      </c>
      <c r="AC2837" s="389" t="str">
        <f t="shared" si="986"/>
        <v/>
      </c>
      <c r="AD2837" s="390" t="str">
        <f t="shared" si="977"/>
        <v/>
      </c>
      <c r="AE2837" s="282">
        <f t="shared" si="978"/>
        <v>0</v>
      </c>
      <c r="AF2837" s="359">
        <f t="shared" si="979"/>
        <v>0</v>
      </c>
      <c r="AG2837" s="280">
        <f t="shared" si="980"/>
        <v>0</v>
      </c>
      <c r="AH2837" s="280">
        <f t="shared" si="974"/>
        <v>0</v>
      </c>
      <c r="AI2837" s="280">
        <f>IF(ISBLANK(T2837),AI2836,IF(COUNTIF(T$2:T2837,T2837)&gt;1,AI2836,1+MAX(AI2836,0)))</f>
        <v>78</v>
      </c>
      <c r="AL2837" s="391" t="str">
        <f t="shared" si="987"/>
        <v/>
      </c>
      <c r="AM2837" s="391" t="str">
        <f t="shared" si="988"/>
        <v/>
      </c>
      <c r="AO2837" s="310" t="str">
        <f t="shared" si="981"/>
        <v/>
      </c>
      <c r="AP2837" s="310">
        <f>SUM(AO$1:AO2837)</f>
        <v>0</v>
      </c>
      <c r="AQ2837" s="310">
        <f>SUM(AK$2:AK2837)</f>
        <v>19</v>
      </c>
      <c r="AR2837" s="310">
        <f>COUNTA(AJ$2:AJ2837)</f>
        <v>19</v>
      </c>
      <c r="AS2837" s="312"/>
      <c r="AT2837" s="312"/>
      <c r="AU2837" s="312"/>
      <c r="AV2837" s="312"/>
      <c r="AW2837" s="312"/>
      <c r="AZ2837">
        <v>2</v>
      </c>
      <c r="BA2837">
        <v>4</v>
      </c>
    </row>
    <row r="2838" spans="1:53" x14ac:dyDescent="0.25">
      <c r="A2838">
        <v>155</v>
      </c>
      <c r="B2838" t="s">
        <v>66</v>
      </c>
      <c r="C2838" t="s">
        <v>991</v>
      </c>
      <c r="D2838"/>
      <c r="E2838">
        <v>2</v>
      </c>
      <c r="F2838">
        <v>2</v>
      </c>
      <c r="G2838">
        <v>1</v>
      </c>
      <c r="H2838">
        <v>4</v>
      </c>
      <c r="I2838">
        <v>2</v>
      </c>
      <c r="J2838">
        <v>0</v>
      </c>
      <c r="K2838">
        <v>1</v>
      </c>
      <c r="L2838">
        <v>4</v>
      </c>
      <c r="M2838"/>
      <c r="O2838" s="101">
        <f>IF(ISBLANK(C2838),O2837,IF(COUNTIF(C$2:C2838,C2838)&gt;1,O2837,1+MAX(O2837,0)))</f>
        <v>68</v>
      </c>
      <c r="P2838" s="45">
        <f t="shared" si="968"/>
        <v>41</v>
      </c>
      <c r="Q2838" s="33" t="str">
        <f t="shared" si="969"/>
        <v/>
      </c>
      <c r="R2838" s="33">
        <f t="shared" si="970"/>
        <v>14</v>
      </c>
      <c r="S2838" s="33" t="str">
        <f t="shared" si="971"/>
        <v>155_14</v>
      </c>
      <c r="T2838" s="35" t="str">
        <f t="shared" si="972"/>
        <v>155PM</v>
      </c>
      <c r="U2838" s="35" t="str">
        <f t="shared" si="973"/>
        <v>155PMNS</v>
      </c>
      <c r="V2838" s="35" t="str">
        <f t="shared" si="989"/>
        <v>2P</v>
      </c>
      <c r="W2838" s="35" t="str">
        <f t="shared" si="982"/>
        <v>155PM2P221</v>
      </c>
      <c r="X2838" s="388">
        <f t="shared" si="983"/>
        <v>1</v>
      </c>
      <c r="Y2838" s="388">
        <f t="shared" si="984"/>
        <v>4</v>
      </c>
      <c r="Z2838" s="280" t="str">
        <f t="shared" si="975"/>
        <v/>
      </c>
      <c r="AA2838" s="280" t="str">
        <f t="shared" si="976"/>
        <v/>
      </c>
      <c r="AB2838" s="389" t="str">
        <f t="shared" si="985"/>
        <v/>
      </c>
      <c r="AC2838" s="389" t="str">
        <f t="shared" si="986"/>
        <v/>
      </c>
      <c r="AD2838" s="390" t="str">
        <f t="shared" si="977"/>
        <v/>
      </c>
      <c r="AE2838" s="282">
        <f t="shared" si="978"/>
        <v>0</v>
      </c>
      <c r="AF2838" s="359">
        <f t="shared" si="979"/>
        <v>0</v>
      </c>
      <c r="AG2838" s="280">
        <f t="shared" si="980"/>
        <v>0</v>
      </c>
      <c r="AH2838" s="280">
        <f t="shared" si="974"/>
        <v>0</v>
      </c>
      <c r="AI2838" s="280">
        <f>IF(ISBLANK(T2838),AI2837,IF(COUNTIF(T$2:T2838,T2838)&gt;1,AI2837,1+MAX(AI2837,0)))</f>
        <v>78</v>
      </c>
      <c r="AL2838" s="391" t="str">
        <f t="shared" si="987"/>
        <v/>
      </c>
      <c r="AM2838" s="391" t="str">
        <f t="shared" si="988"/>
        <v/>
      </c>
      <c r="AO2838" s="310" t="str">
        <f t="shared" si="981"/>
        <v/>
      </c>
      <c r="AP2838" s="310">
        <f>SUM(AO$1:AO2838)</f>
        <v>0</v>
      </c>
      <c r="AQ2838" s="310">
        <f>SUM(AK$2:AK2838)</f>
        <v>19</v>
      </c>
      <c r="AR2838" s="310">
        <f>COUNTA(AJ$2:AJ2838)</f>
        <v>19</v>
      </c>
      <c r="AS2838" s="312"/>
      <c r="AT2838" s="312"/>
      <c r="AU2838" s="312"/>
      <c r="AV2838" s="312"/>
      <c r="AW2838" s="312"/>
      <c r="AZ2838">
        <v>1</v>
      </c>
      <c r="BA2838">
        <v>4</v>
      </c>
    </row>
    <row r="2839" spans="1:53" x14ac:dyDescent="0.25">
      <c r="A2839">
        <v>155</v>
      </c>
      <c r="B2839" t="s">
        <v>66</v>
      </c>
      <c r="C2839" t="s">
        <v>991</v>
      </c>
      <c r="D2839"/>
      <c r="E2839">
        <v>2</v>
      </c>
      <c r="F2839">
        <v>2</v>
      </c>
      <c r="G2839">
        <v>2</v>
      </c>
      <c r="H2839">
        <v>6</v>
      </c>
      <c r="I2839">
        <v>1</v>
      </c>
      <c r="J2839">
        <v>0</v>
      </c>
      <c r="K2839">
        <v>0</v>
      </c>
      <c r="L2839">
        <v>5</v>
      </c>
      <c r="M2839"/>
      <c r="O2839" s="101">
        <f>IF(ISBLANK(C2839),O2838,IF(COUNTIF(C$2:C2839,C2839)&gt;1,O2838,1+MAX(O2838,0)))</f>
        <v>68</v>
      </c>
      <c r="P2839" s="45">
        <f t="shared" si="968"/>
        <v>41</v>
      </c>
      <c r="Q2839" s="33" t="str">
        <f t="shared" si="969"/>
        <v/>
      </c>
      <c r="R2839" s="33">
        <f t="shared" si="970"/>
        <v>14</v>
      </c>
      <c r="S2839" s="33" t="str">
        <f t="shared" si="971"/>
        <v>155_14</v>
      </c>
      <c r="T2839" s="35" t="str">
        <f t="shared" si="972"/>
        <v>155PM</v>
      </c>
      <c r="U2839" s="35" t="str">
        <f t="shared" si="973"/>
        <v>155PMNS</v>
      </c>
      <c r="V2839" s="35" t="str">
        <f t="shared" si="989"/>
        <v>2P</v>
      </c>
      <c r="W2839" s="35" t="str">
        <f t="shared" si="982"/>
        <v>155PM2P222</v>
      </c>
      <c r="X2839" s="388">
        <f t="shared" si="983"/>
        <v>0</v>
      </c>
      <c r="Y2839" s="388">
        <f t="shared" si="984"/>
        <v>5</v>
      </c>
      <c r="Z2839" s="280" t="str">
        <f t="shared" si="975"/>
        <v/>
      </c>
      <c r="AA2839" s="280" t="str">
        <f t="shared" si="976"/>
        <v/>
      </c>
      <c r="AB2839" s="389" t="str">
        <f t="shared" si="985"/>
        <v/>
      </c>
      <c r="AC2839" s="389" t="str">
        <f t="shared" si="986"/>
        <v/>
      </c>
      <c r="AD2839" s="390" t="str">
        <f t="shared" si="977"/>
        <v/>
      </c>
      <c r="AE2839" s="282">
        <f t="shared" si="978"/>
        <v>0</v>
      </c>
      <c r="AF2839" s="359">
        <f t="shared" si="979"/>
        <v>0</v>
      </c>
      <c r="AG2839" s="280">
        <f t="shared" si="980"/>
        <v>0</v>
      </c>
      <c r="AH2839" s="280">
        <f t="shared" si="974"/>
        <v>0</v>
      </c>
      <c r="AI2839" s="280">
        <f>IF(ISBLANK(T2839),AI2838,IF(COUNTIF(T$2:T2839,T2839)&gt;1,AI2838,1+MAX(AI2838,0)))</f>
        <v>78</v>
      </c>
      <c r="AL2839" s="391" t="str">
        <f t="shared" si="987"/>
        <v/>
      </c>
      <c r="AM2839" s="391" t="str">
        <f t="shared" si="988"/>
        <v/>
      </c>
      <c r="AO2839" s="310" t="str">
        <f t="shared" si="981"/>
        <v/>
      </c>
      <c r="AP2839" s="310">
        <f>SUM(AO$1:AO2839)</f>
        <v>0</v>
      </c>
      <c r="AQ2839" s="310">
        <f>SUM(AK$2:AK2839)</f>
        <v>19</v>
      </c>
      <c r="AR2839" s="310">
        <f>COUNTA(AJ$2:AJ2839)</f>
        <v>19</v>
      </c>
      <c r="AS2839" s="312"/>
      <c r="AT2839" s="312"/>
      <c r="AU2839" s="312"/>
      <c r="AV2839" s="312"/>
      <c r="AW2839" s="312"/>
      <c r="AZ2839">
        <v>0</v>
      </c>
      <c r="BA2839">
        <v>5</v>
      </c>
    </row>
    <row r="2840" spans="1:53" x14ac:dyDescent="0.25">
      <c r="A2840">
        <v>155</v>
      </c>
      <c r="B2840" t="s">
        <v>66</v>
      </c>
      <c r="C2840" t="s">
        <v>991</v>
      </c>
      <c r="D2840"/>
      <c r="E2840">
        <v>2</v>
      </c>
      <c r="F2840">
        <v>2</v>
      </c>
      <c r="G2840">
        <v>3</v>
      </c>
      <c r="H2840">
        <v>13</v>
      </c>
      <c r="I2840">
        <v>8</v>
      </c>
      <c r="J2840">
        <v>5</v>
      </c>
      <c r="K2840">
        <v>0</v>
      </c>
      <c r="L2840">
        <v>3</v>
      </c>
      <c r="M2840"/>
      <c r="O2840" s="101">
        <f>IF(ISBLANK(C2840),O2839,IF(COUNTIF(C$2:C2840,C2840)&gt;1,O2839,1+MAX(O2839,0)))</f>
        <v>68</v>
      </c>
      <c r="P2840" s="45">
        <f t="shared" si="968"/>
        <v>41</v>
      </c>
      <c r="Q2840" s="33" t="str">
        <f t="shared" si="969"/>
        <v/>
      </c>
      <c r="R2840" s="33">
        <f t="shared" si="970"/>
        <v>14</v>
      </c>
      <c r="S2840" s="33" t="str">
        <f t="shared" si="971"/>
        <v>155_14</v>
      </c>
      <c r="T2840" s="35" t="str">
        <f t="shared" si="972"/>
        <v>155PM</v>
      </c>
      <c r="U2840" s="35" t="str">
        <f t="shared" si="973"/>
        <v>155PMEW</v>
      </c>
      <c r="V2840" s="35" t="str">
        <f t="shared" si="989"/>
        <v>2P</v>
      </c>
      <c r="W2840" s="35" t="str">
        <f t="shared" si="982"/>
        <v>155PM2P223</v>
      </c>
      <c r="X2840" s="388">
        <f t="shared" si="983"/>
        <v>0</v>
      </c>
      <c r="Y2840" s="388">
        <f t="shared" si="984"/>
        <v>3</v>
      </c>
      <c r="Z2840" s="280" t="str">
        <f t="shared" si="975"/>
        <v/>
      </c>
      <c r="AA2840" s="280" t="str">
        <f t="shared" si="976"/>
        <v/>
      </c>
      <c r="AB2840" s="389" t="str">
        <f t="shared" si="985"/>
        <v/>
      </c>
      <c r="AC2840" s="389" t="str">
        <f t="shared" si="986"/>
        <v/>
      </c>
      <c r="AD2840" s="390" t="str">
        <f t="shared" si="977"/>
        <v/>
      </c>
      <c r="AE2840" s="282">
        <f t="shared" si="978"/>
        <v>0</v>
      </c>
      <c r="AF2840" s="359">
        <f t="shared" si="979"/>
        <v>0</v>
      </c>
      <c r="AG2840" s="280">
        <f t="shared" si="980"/>
        <v>0</v>
      </c>
      <c r="AH2840" s="280">
        <f t="shared" si="974"/>
        <v>0</v>
      </c>
      <c r="AI2840" s="280">
        <f>IF(ISBLANK(T2840),AI2839,IF(COUNTIF(T$2:T2840,T2840)&gt;1,AI2839,1+MAX(AI2839,0)))</f>
        <v>78</v>
      </c>
      <c r="AL2840" s="391" t="str">
        <f t="shared" si="987"/>
        <v/>
      </c>
      <c r="AM2840" s="391" t="str">
        <f t="shared" si="988"/>
        <v/>
      </c>
      <c r="AO2840" s="310" t="str">
        <f t="shared" si="981"/>
        <v/>
      </c>
      <c r="AP2840" s="310">
        <f>SUM(AO$1:AO2840)</f>
        <v>0</v>
      </c>
      <c r="AQ2840" s="310">
        <f>SUM(AK$2:AK2840)</f>
        <v>19</v>
      </c>
      <c r="AR2840" s="310">
        <f>COUNTA(AJ$2:AJ2840)</f>
        <v>19</v>
      </c>
      <c r="AS2840" s="312"/>
      <c r="AT2840" s="312"/>
      <c r="AU2840" s="312"/>
      <c r="AV2840" s="312"/>
      <c r="AW2840" s="312"/>
      <c r="AZ2840">
        <v>0</v>
      </c>
      <c r="BA2840">
        <v>3</v>
      </c>
    </row>
    <row r="2841" spans="1:53" x14ac:dyDescent="0.25">
      <c r="A2841">
        <v>155</v>
      </c>
      <c r="B2841" t="s">
        <v>66</v>
      </c>
      <c r="C2841" t="s">
        <v>991</v>
      </c>
      <c r="D2841"/>
      <c r="E2841">
        <v>2</v>
      </c>
      <c r="F2841">
        <v>2</v>
      </c>
      <c r="G2841">
        <v>4</v>
      </c>
      <c r="H2841">
        <v>6</v>
      </c>
      <c r="I2841">
        <v>3</v>
      </c>
      <c r="J2841">
        <v>0</v>
      </c>
      <c r="K2841">
        <v>1</v>
      </c>
      <c r="L2841">
        <v>5</v>
      </c>
      <c r="M2841"/>
      <c r="O2841" s="101">
        <f>IF(ISBLANK(C2841),O2840,IF(COUNTIF(C$2:C2841,C2841)&gt;1,O2840,1+MAX(O2840,0)))</f>
        <v>68</v>
      </c>
      <c r="P2841" s="45">
        <f t="shared" si="968"/>
        <v>41</v>
      </c>
      <c r="Q2841" s="33" t="str">
        <f t="shared" si="969"/>
        <v/>
      </c>
      <c r="R2841" s="33">
        <f t="shared" si="970"/>
        <v>14</v>
      </c>
      <c r="S2841" s="33" t="str">
        <f t="shared" si="971"/>
        <v>155_14</v>
      </c>
      <c r="T2841" s="35" t="str">
        <f t="shared" si="972"/>
        <v>155PM</v>
      </c>
      <c r="U2841" s="35" t="str">
        <f t="shared" si="973"/>
        <v>155PMEW</v>
      </c>
      <c r="V2841" s="35" t="str">
        <f t="shared" si="989"/>
        <v>2P</v>
      </c>
      <c r="W2841" s="35" t="str">
        <f t="shared" si="982"/>
        <v>155PM2P224</v>
      </c>
      <c r="X2841" s="388">
        <f t="shared" si="983"/>
        <v>1</v>
      </c>
      <c r="Y2841" s="388">
        <f t="shared" si="984"/>
        <v>5</v>
      </c>
      <c r="Z2841" s="280" t="str">
        <f t="shared" si="975"/>
        <v/>
      </c>
      <c r="AA2841" s="280" t="str">
        <f t="shared" si="976"/>
        <v/>
      </c>
      <c r="AB2841" s="389" t="str">
        <f t="shared" si="985"/>
        <v/>
      </c>
      <c r="AC2841" s="389" t="str">
        <f t="shared" si="986"/>
        <v/>
      </c>
      <c r="AD2841" s="390" t="str">
        <f t="shared" si="977"/>
        <v/>
      </c>
      <c r="AE2841" s="282">
        <f t="shared" si="978"/>
        <v>0</v>
      </c>
      <c r="AF2841" s="359">
        <f t="shared" si="979"/>
        <v>0</v>
      </c>
      <c r="AG2841" s="280">
        <f t="shared" si="980"/>
        <v>0</v>
      </c>
      <c r="AH2841" s="280">
        <f t="shared" si="974"/>
        <v>0</v>
      </c>
      <c r="AI2841" s="280">
        <f>IF(ISBLANK(T2841),AI2840,IF(COUNTIF(T$2:T2841,T2841)&gt;1,AI2840,1+MAX(AI2840,0)))</f>
        <v>78</v>
      </c>
      <c r="AL2841" s="391" t="str">
        <f t="shared" si="987"/>
        <v/>
      </c>
      <c r="AM2841" s="391" t="str">
        <f t="shared" si="988"/>
        <v/>
      </c>
      <c r="AO2841" s="310" t="str">
        <f t="shared" si="981"/>
        <v/>
      </c>
      <c r="AP2841" s="310">
        <f>SUM(AO$1:AO2841)</f>
        <v>0</v>
      </c>
      <c r="AQ2841" s="310">
        <f>SUM(AK$2:AK2841)</f>
        <v>19</v>
      </c>
      <c r="AR2841" s="310">
        <f>COUNTA(AJ$2:AJ2841)</f>
        <v>19</v>
      </c>
      <c r="AS2841" s="312"/>
      <c r="AT2841" s="312"/>
      <c r="AU2841" s="312"/>
      <c r="AV2841" s="312"/>
      <c r="AW2841" s="312"/>
      <c r="AZ2841">
        <v>1</v>
      </c>
      <c r="BA2841">
        <v>5</v>
      </c>
    </row>
    <row r="2842" spans="1:53" x14ac:dyDescent="0.25">
      <c r="A2842">
        <v>155</v>
      </c>
      <c r="B2842" t="s">
        <v>66</v>
      </c>
      <c r="C2842" t="s">
        <v>991</v>
      </c>
      <c r="D2842"/>
      <c r="E2842">
        <v>2</v>
      </c>
      <c r="F2842">
        <v>3</v>
      </c>
      <c r="G2842">
        <v>1</v>
      </c>
      <c r="H2842">
        <v>0</v>
      </c>
      <c r="I2842">
        <v>0</v>
      </c>
      <c r="J2842">
        <v>0</v>
      </c>
      <c r="K2842">
        <v>0</v>
      </c>
      <c r="L2842">
        <v>0</v>
      </c>
      <c r="M2842"/>
      <c r="O2842" s="101">
        <f>IF(ISBLANK(C2842),O2841,IF(COUNTIF(C$2:C2842,C2842)&gt;1,O2841,1+MAX(O2841,0)))</f>
        <v>68</v>
      </c>
      <c r="P2842" s="45">
        <f t="shared" si="968"/>
        <v>41</v>
      </c>
      <c r="Q2842" s="33" t="str">
        <f t="shared" si="969"/>
        <v/>
      </c>
      <c r="R2842" s="33">
        <f t="shared" si="970"/>
        <v>15</v>
      </c>
      <c r="S2842" s="33" t="str">
        <f t="shared" si="971"/>
        <v>155_15</v>
      </c>
      <c r="T2842" s="35" t="str">
        <f t="shared" si="972"/>
        <v>155PM</v>
      </c>
      <c r="U2842" s="35" t="str">
        <f t="shared" si="973"/>
        <v>155PMNS</v>
      </c>
      <c r="V2842" s="35" t="str">
        <f t="shared" si="989"/>
        <v>2P</v>
      </c>
      <c r="W2842" s="35" t="str">
        <f t="shared" si="982"/>
        <v>155PM2P231</v>
      </c>
      <c r="X2842" s="388">
        <f t="shared" si="983"/>
        <v>0</v>
      </c>
      <c r="Y2842" s="388">
        <f t="shared" si="984"/>
        <v>0</v>
      </c>
      <c r="Z2842" s="280" t="str">
        <f t="shared" si="975"/>
        <v/>
      </c>
      <c r="AA2842" s="280" t="str">
        <f t="shared" si="976"/>
        <v/>
      </c>
      <c r="AB2842" s="389" t="str">
        <f t="shared" si="985"/>
        <v/>
      </c>
      <c r="AC2842" s="389" t="str">
        <f t="shared" si="986"/>
        <v/>
      </c>
      <c r="AD2842" s="390" t="str">
        <f t="shared" si="977"/>
        <v/>
      </c>
      <c r="AE2842" s="282">
        <f t="shared" si="978"/>
        <v>0</v>
      </c>
      <c r="AF2842" s="359">
        <f t="shared" si="979"/>
        <v>0</v>
      </c>
      <c r="AG2842" s="280">
        <f t="shared" si="980"/>
        <v>0</v>
      </c>
      <c r="AH2842" s="280">
        <f t="shared" si="974"/>
        <v>0</v>
      </c>
      <c r="AI2842" s="280">
        <f>IF(ISBLANK(T2842),AI2841,IF(COUNTIF(T$2:T2842,T2842)&gt;1,AI2841,1+MAX(AI2841,0)))</f>
        <v>78</v>
      </c>
      <c r="AL2842" s="391" t="str">
        <f t="shared" si="987"/>
        <v/>
      </c>
      <c r="AM2842" s="391" t="str">
        <f t="shared" si="988"/>
        <v/>
      </c>
      <c r="AO2842" s="310" t="str">
        <f t="shared" si="981"/>
        <v/>
      </c>
      <c r="AP2842" s="310">
        <f>SUM(AO$1:AO2842)</f>
        <v>0</v>
      </c>
      <c r="AQ2842" s="310">
        <f>SUM(AK$2:AK2842)</f>
        <v>19</v>
      </c>
      <c r="AR2842" s="310">
        <f>COUNTA(AJ$2:AJ2842)</f>
        <v>19</v>
      </c>
      <c r="AS2842" s="312"/>
      <c r="AT2842" s="312"/>
      <c r="AU2842" s="312"/>
      <c r="AV2842" s="312"/>
      <c r="AW2842" s="312"/>
      <c r="AZ2842">
        <v>0</v>
      </c>
      <c r="BA2842">
        <v>0</v>
      </c>
    </row>
    <row r="2843" spans="1:53" x14ac:dyDescent="0.25">
      <c r="A2843">
        <v>155</v>
      </c>
      <c r="B2843" t="s">
        <v>66</v>
      </c>
      <c r="C2843" t="s">
        <v>991</v>
      </c>
      <c r="D2843"/>
      <c r="E2843">
        <v>2</v>
      </c>
      <c r="F2843">
        <v>3</v>
      </c>
      <c r="G2843">
        <v>2</v>
      </c>
      <c r="H2843">
        <v>3</v>
      </c>
      <c r="I2843">
        <v>0</v>
      </c>
      <c r="J2843">
        <v>1</v>
      </c>
      <c r="K2843">
        <v>1</v>
      </c>
      <c r="L2843">
        <v>3</v>
      </c>
      <c r="M2843"/>
      <c r="O2843" s="101">
        <f>IF(ISBLANK(C2843),O2842,IF(COUNTIF(C$2:C2843,C2843)&gt;1,O2842,1+MAX(O2842,0)))</f>
        <v>68</v>
      </c>
      <c r="P2843" s="45">
        <f t="shared" si="968"/>
        <v>41</v>
      </c>
      <c r="Q2843" s="33" t="str">
        <f t="shared" si="969"/>
        <v/>
      </c>
      <c r="R2843" s="33">
        <f t="shared" si="970"/>
        <v>15</v>
      </c>
      <c r="S2843" s="33" t="str">
        <f t="shared" si="971"/>
        <v>155_15</v>
      </c>
      <c r="T2843" s="35" t="str">
        <f t="shared" si="972"/>
        <v>155PM</v>
      </c>
      <c r="U2843" s="35" t="str">
        <f t="shared" si="973"/>
        <v>155PMNS</v>
      </c>
      <c r="V2843" s="35" t="str">
        <f t="shared" si="989"/>
        <v>2P</v>
      </c>
      <c r="W2843" s="35" t="str">
        <f t="shared" si="982"/>
        <v>155PM2P232</v>
      </c>
      <c r="X2843" s="388">
        <f t="shared" si="983"/>
        <v>1</v>
      </c>
      <c r="Y2843" s="388">
        <f t="shared" si="984"/>
        <v>3</v>
      </c>
      <c r="Z2843" s="280" t="str">
        <f t="shared" si="975"/>
        <v/>
      </c>
      <c r="AA2843" s="280" t="str">
        <f t="shared" si="976"/>
        <v/>
      </c>
      <c r="AB2843" s="389" t="str">
        <f t="shared" si="985"/>
        <v/>
      </c>
      <c r="AC2843" s="389" t="str">
        <f t="shared" si="986"/>
        <v/>
      </c>
      <c r="AD2843" s="390" t="str">
        <f t="shared" si="977"/>
        <v/>
      </c>
      <c r="AE2843" s="282">
        <f t="shared" si="978"/>
        <v>0</v>
      </c>
      <c r="AF2843" s="359">
        <f t="shared" si="979"/>
        <v>0</v>
      </c>
      <c r="AG2843" s="280">
        <f t="shared" si="980"/>
        <v>0</v>
      </c>
      <c r="AH2843" s="280">
        <f t="shared" si="974"/>
        <v>0</v>
      </c>
      <c r="AI2843" s="280">
        <f>IF(ISBLANK(T2843),AI2842,IF(COUNTIF(T$2:T2843,T2843)&gt;1,AI2842,1+MAX(AI2842,0)))</f>
        <v>78</v>
      </c>
      <c r="AL2843" s="391" t="str">
        <f t="shared" si="987"/>
        <v/>
      </c>
      <c r="AM2843" s="391" t="str">
        <f t="shared" si="988"/>
        <v/>
      </c>
      <c r="AO2843" s="310" t="str">
        <f t="shared" si="981"/>
        <v/>
      </c>
      <c r="AP2843" s="310">
        <f>SUM(AO$1:AO2843)</f>
        <v>0</v>
      </c>
      <c r="AQ2843" s="310">
        <f>SUM(AK$2:AK2843)</f>
        <v>19</v>
      </c>
      <c r="AR2843" s="310">
        <f>COUNTA(AJ$2:AJ2843)</f>
        <v>19</v>
      </c>
      <c r="AS2843" s="312"/>
      <c r="AT2843" s="312"/>
      <c r="AU2843" s="312"/>
      <c r="AV2843" s="312"/>
      <c r="AW2843" s="312"/>
      <c r="AZ2843">
        <v>1</v>
      </c>
      <c r="BA2843">
        <v>3</v>
      </c>
    </row>
    <row r="2844" spans="1:53" x14ac:dyDescent="0.25">
      <c r="A2844">
        <v>155</v>
      </c>
      <c r="B2844" t="s">
        <v>66</v>
      </c>
      <c r="C2844" t="s">
        <v>991</v>
      </c>
      <c r="D2844"/>
      <c r="E2844">
        <v>2</v>
      </c>
      <c r="F2844">
        <v>3</v>
      </c>
      <c r="G2844">
        <v>3</v>
      </c>
      <c r="H2844">
        <v>7</v>
      </c>
      <c r="I2844">
        <v>1</v>
      </c>
      <c r="J2844">
        <v>2</v>
      </c>
      <c r="K2844">
        <v>1</v>
      </c>
      <c r="L2844">
        <v>4</v>
      </c>
      <c r="M2844"/>
      <c r="O2844" s="101">
        <f>IF(ISBLANK(C2844),O2843,IF(COUNTIF(C$2:C2844,C2844)&gt;1,O2843,1+MAX(O2843,0)))</f>
        <v>68</v>
      </c>
      <c r="P2844" s="45">
        <f t="shared" si="968"/>
        <v>41</v>
      </c>
      <c r="Q2844" s="33" t="str">
        <f t="shared" si="969"/>
        <v/>
      </c>
      <c r="R2844" s="33">
        <f t="shared" si="970"/>
        <v>15</v>
      </c>
      <c r="S2844" s="33" t="str">
        <f t="shared" si="971"/>
        <v>155_15</v>
      </c>
      <c r="T2844" s="35" t="str">
        <f t="shared" si="972"/>
        <v>155PM</v>
      </c>
      <c r="U2844" s="35" t="str">
        <f t="shared" si="973"/>
        <v>155PMEW</v>
      </c>
      <c r="V2844" s="35" t="str">
        <f t="shared" si="989"/>
        <v>2P</v>
      </c>
      <c r="W2844" s="35" t="str">
        <f t="shared" si="982"/>
        <v>155PM2P233</v>
      </c>
      <c r="X2844" s="388">
        <f t="shared" si="983"/>
        <v>1</v>
      </c>
      <c r="Y2844" s="388">
        <f t="shared" si="984"/>
        <v>4</v>
      </c>
      <c r="Z2844" s="280" t="str">
        <f t="shared" si="975"/>
        <v/>
      </c>
      <c r="AA2844" s="280" t="str">
        <f t="shared" si="976"/>
        <v/>
      </c>
      <c r="AB2844" s="389" t="str">
        <f t="shared" si="985"/>
        <v/>
      </c>
      <c r="AC2844" s="389" t="str">
        <f t="shared" si="986"/>
        <v/>
      </c>
      <c r="AD2844" s="390" t="str">
        <f t="shared" si="977"/>
        <v/>
      </c>
      <c r="AE2844" s="282">
        <f t="shared" si="978"/>
        <v>0</v>
      </c>
      <c r="AF2844" s="359">
        <f t="shared" si="979"/>
        <v>0</v>
      </c>
      <c r="AG2844" s="280">
        <f t="shared" si="980"/>
        <v>0</v>
      </c>
      <c r="AH2844" s="280">
        <f t="shared" si="974"/>
        <v>0</v>
      </c>
      <c r="AI2844" s="280">
        <f>IF(ISBLANK(T2844),AI2843,IF(COUNTIF(T$2:T2844,T2844)&gt;1,AI2843,1+MAX(AI2843,0)))</f>
        <v>78</v>
      </c>
      <c r="AL2844" s="391" t="str">
        <f t="shared" si="987"/>
        <v/>
      </c>
      <c r="AM2844" s="391" t="str">
        <f t="shared" si="988"/>
        <v/>
      </c>
      <c r="AO2844" s="310" t="str">
        <f t="shared" si="981"/>
        <v/>
      </c>
      <c r="AP2844" s="310">
        <f>SUM(AO$1:AO2844)</f>
        <v>0</v>
      </c>
      <c r="AQ2844" s="310">
        <f>SUM(AK$2:AK2844)</f>
        <v>19</v>
      </c>
      <c r="AR2844" s="310">
        <f>COUNTA(AJ$2:AJ2844)</f>
        <v>19</v>
      </c>
      <c r="AS2844" s="312"/>
      <c r="AT2844" s="312"/>
      <c r="AU2844" s="312"/>
      <c r="AV2844" s="312"/>
      <c r="AW2844" s="312"/>
      <c r="AZ2844">
        <v>1</v>
      </c>
      <c r="BA2844">
        <v>4</v>
      </c>
    </row>
    <row r="2845" spans="1:53" x14ac:dyDescent="0.25">
      <c r="A2845">
        <v>155</v>
      </c>
      <c r="B2845" t="s">
        <v>66</v>
      </c>
      <c r="C2845" t="s">
        <v>991</v>
      </c>
      <c r="D2845"/>
      <c r="E2845">
        <v>2</v>
      </c>
      <c r="F2845">
        <v>3</v>
      </c>
      <c r="G2845">
        <v>4</v>
      </c>
      <c r="H2845">
        <v>0</v>
      </c>
      <c r="I2845">
        <v>0</v>
      </c>
      <c r="J2845">
        <v>0</v>
      </c>
      <c r="K2845">
        <v>0</v>
      </c>
      <c r="L2845">
        <v>0</v>
      </c>
      <c r="M2845"/>
      <c r="O2845" s="101">
        <f>IF(ISBLANK(C2845),O2844,IF(COUNTIF(C$2:C2845,C2845)&gt;1,O2844,1+MAX(O2844,0)))</f>
        <v>68</v>
      </c>
      <c r="P2845" s="45">
        <f t="shared" si="968"/>
        <v>41</v>
      </c>
      <c r="Q2845" s="33" t="str">
        <f t="shared" si="969"/>
        <v/>
      </c>
      <c r="R2845" s="33">
        <f t="shared" si="970"/>
        <v>15</v>
      </c>
      <c r="S2845" s="33" t="str">
        <f t="shared" si="971"/>
        <v>155_15</v>
      </c>
      <c r="T2845" s="35" t="str">
        <f t="shared" si="972"/>
        <v>155PM</v>
      </c>
      <c r="U2845" s="35" t="str">
        <f t="shared" si="973"/>
        <v>155PMEW</v>
      </c>
      <c r="V2845" s="35" t="str">
        <f t="shared" si="989"/>
        <v>2P</v>
      </c>
      <c r="W2845" s="35" t="str">
        <f t="shared" si="982"/>
        <v>155PM2P234</v>
      </c>
      <c r="X2845" s="388">
        <f t="shared" si="983"/>
        <v>0</v>
      </c>
      <c r="Y2845" s="388">
        <f t="shared" si="984"/>
        <v>0</v>
      </c>
      <c r="Z2845" s="280" t="str">
        <f t="shared" si="975"/>
        <v/>
      </c>
      <c r="AA2845" s="280" t="str">
        <f t="shared" si="976"/>
        <v/>
      </c>
      <c r="AB2845" s="389" t="str">
        <f t="shared" si="985"/>
        <v/>
      </c>
      <c r="AC2845" s="389" t="str">
        <f t="shared" si="986"/>
        <v/>
      </c>
      <c r="AD2845" s="390" t="str">
        <f t="shared" si="977"/>
        <v/>
      </c>
      <c r="AE2845" s="282">
        <f t="shared" si="978"/>
        <v>0</v>
      </c>
      <c r="AF2845" s="359">
        <f t="shared" si="979"/>
        <v>0</v>
      </c>
      <c r="AG2845" s="280">
        <f t="shared" si="980"/>
        <v>0</v>
      </c>
      <c r="AH2845" s="280">
        <f t="shared" si="974"/>
        <v>0</v>
      </c>
      <c r="AI2845" s="280">
        <f>IF(ISBLANK(T2845),AI2844,IF(COUNTIF(T$2:T2845,T2845)&gt;1,AI2844,1+MAX(AI2844,0)))</f>
        <v>78</v>
      </c>
      <c r="AL2845" s="391" t="str">
        <f t="shared" si="987"/>
        <v/>
      </c>
      <c r="AM2845" s="391" t="str">
        <f t="shared" si="988"/>
        <v/>
      </c>
      <c r="AO2845" s="310" t="str">
        <f t="shared" si="981"/>
        <v/>
      </c>
      <c r="AP2845" s="310">
        <f>SUM(AO$1:AO2845)</f>
        <v>0</v>
      </c>
      <c r="AQ2845" s="310">
        <f>SUM(AK$2:AK2845)</f>
        <v>19</v>
      </c>
      <c r="AR2845" s="310">
        <f>COUNTA(AJ$2:AJ2845)</f>
        <v>19</v>
      </c>
      <c r="AS2845" s="312"/>
      <c r="AT2845" s="312"/>
      <c r="AU2845" s="312"/>
      <c r="AV2845" s="312"/>
      <c r="AW2845" s="312"/>
      <c r="AZ2845">
        <v>0</v>
      </c>
      <c r="BA2845">
        <v>0</v>
      </c>
    </row>
    <row r="2846" spans="1:53" x14ac:dyDescent="0.25">
      <c r="A2846">
        <v>155</v>
      </c>
      <c r="B2846" t="s">
        <v>66</v>
      </c>
      <c r="C2846" t="s">
        <v>991</v>
      </c>
      <c r="D2846"/>
      <c r="E2846">
        <v>2</v>
      </c>
      <c r="F2846">
        <v>4</v>
      </c>
      <c r="G2846">
        <v>1</v>
      </c>
      <c r="H2846">
        <v>5</v>
      </c>
      <c r="I2846">
        <v>0</v>
      </c>
      <c r="J2846">
        <v>1</v>
      </c>
      <c r="K2846">
        <v>1</v>
      </c>
      <c r="L2846">
        <v>4</v>
      </c>
      <c r="M2846"/>
      <c r="O2846" s="101">
        <f>IF(ISBLANK(C2846),O2845,IF(COUNTIF(C$2:C2846,C2846)&gt;1,O2845,1+MAX(O2845,0)))</f>
        <v>68</v>
      </c>
      <c r="P2846" s="45">
        <f t="shared" si="968"/>
        <v>41</v>
      </c>
      <c r="Q2846" s="33" t="str">
        <f t="shared" si="969"/>
        <v/>
      </c>
      <c r="R2846" s="33">
        <f t="shared" si="970"/>
        <v>16</v>
      </c>
      <c r="S2846" s="33" t="str">
        <f t="shared" si="971"/>
        <v>155_16</v>
      </c>
      <c r="T2846" s="35" t="str">
        <f t="shared" si="972"/>
        <v>155PM</v>
      </c>
      <c r="U2846" s="35" t="str">
        <f t="shared" si="973"/>
        <v>155PMNS</v>
      </c>
      <c r="V2846" s="35" t="str">
        <f t="shared" si="989"/>
        <v>2P</v>
      </c>
      <c r="W2846" s="35" t="str">
        <f t="shared" si="982"/>
        <v>155PM2P241</v>
      </c>
      <c r="X2846" s="388">
        <f t="shared" si="983"/>
        <v>1</v>
      </c>
      <c r="Y2846" s="388">
        <f t="shared" si="984"/>
        <v>4</v>
      </c>
      <c r="Z2846" s="280" t="str">
        <f t="shared" si="975"/>
        <v/>
      </c>
      <c r="AA2846" s="280" t="str">
        <f t="shared" si="976"/>
        <v/>
      </c>
      <c r="AB2846" s="389" t="str">
        <f t="shared" si="985"/>
        <v/>
      </c>
      <c r="AC2846" s="389" t="str">
        <f t="shared" si="986"/>
        <v/>
      </c>
      <c r="AD2846" s="390" t="str">
        <f t="shared" si="977"/>
        <v/>
      </c>
      <c r="AE2846" s="282">
        <f t="shared" si="978"/>
        <v>0</v>
      </c>
      <c r="AF2846" s="359">
        <f t="shared" si="979"/>
        <v>0</v>
      </c>
      <c r="AG2846" s="280">
        <f t="shared" si="980"/>
        <v>0</v>
      </c>
      <c r="AH2846" s="280">
        <f t="shared" si="974"/>
        <v>0</v>
      </c>
      <c r="AI2846" s="280">
        <f>IF(ISBLANK(T2846),AI2845,IF(COUNTIF(T$2:T2846,T2846)&gt;1,AI2845,1+MAX(AI2845,0)))</f>
        <v>78</v>
      </c>
      <c r="AL2846" s="391" t="str">
        <f t="shared" si="987"/>
        <v/>
      </c>
      <c r="AM2846" s="391" t="str">
        <f t="shared" si="988"/>
        <v/>
      </c>
      <c r="AO2846" s="310" t="str">
        <f t="shared" si="981"/>
        <v/>
      </c>
      <c r="AP2846" s="310">
        <f>SUM(AO$1:AO2846)</f>
        <v>0</v>
      </c>
      <c r="AQ2846" s="310">
        <f>SUM(AK$2:AK2846)</f>
        <v>19</v>
      </c>
      <c r="AR2846" s="310">
        <f>COUNTA(AJ$2:AJ2846)</f>
        <v>19</v>
      </c>
      <c r="AS2846" s="312"/>
      <c r="AT2846" s="312"/>
      <c r="AU2846" s="312"/>
      <c r="AV2846" s="312"/>
      <c r="AW2846" s="312"/>
      <c r="AZ2846">
        <v>1</v>
      </c>
      <c r="BA2846">
        <v>4</v>
      </c>
    </row>
    <row r="2847" spans="1:53" x14ac:dyDescent="0.25">
      <c r="A2847">
        <v>155</v>
      </c>
      <c r="B2847" t="s">
        <v>66</v>
      </c>
      <c r="C2847" t="s">
        <v>991</v>
      </c>
      <c r="D2847"/>
      <c r="E2847">
        <v>2</v>
      </c>
      <c r="F2847">
        <v>4</v>
      </c>
      <c r="G2847">
        <v>2</v>
      </c>
      <c r="H2847">
        <v>1</v>
      </c>
      <c r="I2847">
        <v>0</v>
      </c>
      <c r="J2847">
        <v>0</v>
      </c>
      <c r="K2847">
        <v>0</v>
      </c>
      <c r="L2847">
        <v>1</v>
      </c>
      <c r="M2847"/>
      <c r="O2847" s="101">
        <f>IF(ISBLANK(C2847),O2846,IF(COUNTIF(C$2:C2847,C2847)&gt;1,O2846,1+MAX(O2846,0)))</f>
        <v>68</v>
      </c>
      <c r="P2847" s="45">
        <f t="shared" si="968"/>
        <v>41</v>
      </c>
      <c r="Q2847" s="33" t="str">
        <f t="shared" si="969"/>
        <v/>
      </c>
      <c r="R2847" s="33">
        <f t="shared" si="970"/>
        <v>16</v>
      </c>
      <c r="S2847" s="33" t="str">
        <f t="shared" si="971"/>
        <v>155_16</v>
      </c>
      <c r="T2847" s="35" t="str">
        <f t="shared" si="972"/>
        <v>155PM</v>
      </c>
      <c r="U2847" s="35" t="str">
        <f t="shared" si="973"/>
        <v>155PMNS</v>
      </c>
      <c r="V2847" s="35" t="str">
        <f t="shared" si="989"/>
        <v>2P</v>
      </c>
      <c r="W2847" s="35" t="str">
        <f t="shared" si="982"/>
        <v>155PM2P242</v>
      </c>
      <c r="X2847" s="388">
        <f t="shared" si="983"/>
        <v>0</v>
      </c>
      <c r="Y2847" s="388">
        <f t="shared" si="984"/>
        <v>1</v>
      </c>
      <c r="Z2847" s="280" t="str">
        <f t="shared" si="975"/>
        <v/>
      </c>
      <c r="AA2847" s="280" t="str">
        <f t="shared" si="976"/>
        <v/>
      </c>
      <c r="AB2847" s="389" t="str">
        <f t="shared" si="985"/>
        <v/>
      </c>
      <c r="AC2847" s="389" t="str">
        <f t="shared" si="986"/>
        <v/>
      </c>
      <c r="AD2847" s="390" t="str">
        <f t="shared" si="977"/>
        <v/>
      </c>
      <c r="AE2847" s="282">
        <f t="shared" si="978"/>
        <v>0</v>
      </c>
      <c r="AF2847" s="359">
        <f t="shared" si="979"/>
        <v>0</v>
      </c>
      <c r="AG2847" s="280">
        <f t="shared" si="980"/>
        <v>0</v>
      </c>
      <c r="AH2847" s="280">
        <f t="shared" si="974"/>
        <v>0</v>
      </c>
      <c r="AI2847" s="280">
        <f>IF(ISBLANK(T2847),AI2846,IF(COUNTIF(T$2:T2847,T2847)&gt;1,AI2846,1+MAX(AI2846,0)))</f>
        <v>78</v>
      </c>
      <c r="AL2847" s="391" t="str">
        <f t="shared" si="987"/>
        <v/>
      </c>
      <c r="AM2847" s="391" t="str">
        <f t="shared" si="988"/>
        <v/>
      </c>
      <c r="AO2847" s="310" t="str">
        <f t="shared" si="981"/>
        <v/>
      </c>
      <c r="AP2847" s="310">
        <f>SUM(AO$1:AO2847)</f>
        <v>0</v>
      </c>
      <c r="AQ2847" s="310">
        <f>SUM(AK$2:AK2847)</f>
        <v>19</v>
      </c>
      <c r="AR2847" s="310">
        <f>COUNTA(AJ$2:AJ2847)</f>
        <v>19</v>
      </c>
      <c r="AS2847" s="312"/>
      <c r="AT2847" s="312"/>
      <c r="AU2847" s="312"/>
      <c r="AV2847" s="312"/>
      <c r="AW2847" s="312"/>
      <c r="AZ2847">
        <v>0</v>
      </c>
      <c r="BA2847">
        <v>1</v>
      </c>
    </row>
    <row r="2848" spans="1:53" x14ac:dyDescent="0.25">
      <c r="A2848">
        <v>155</v>
      </c>
      <c r="B2848" t="s">
        <v>66</v>
      </c>
      <c r="C2848" t="s">
        <v>991</v>
      </c>
      <c r="D2848"/>
      <c r="E2848">
        <v>2</v>
      </c>
      <c r="F2848">
        <v>4</v>
      </c>
      <c r="G2848">
        <v>3</v>
      </c>
      <c r="H2848">
        <v>16</v>
      </c>
      <c r="I2848">
        <v>4</v>
      </c>
      <c r="J2848">
        <v>5</v>
      </c>
      <c r="K2848">
        <v>1</v>
      </c>
      <c r="L2848">
        <v>9</v>
      </c>
      <c r="M2848"/>
      <c r="O2848" s="101">
        <f>IF(ISBLANK(C2848),O2847,IF(COUNTIF(C$2:C2848,C2848)&gt;1,O2847,1+MAX(O2847,0)))</f>
        <v>68</v>
      </c>
      <c r="P2848" s="45">
        <f t="shared" si="968"/>
        <v>41</v>
      </c>
      <c r="Q2848" s="33" t="str">
        <f t="shared" si="969"/>
        <v/>
      </c>
      <c r="R2848" s="33">
        <f t="shared" si="970"/>
        <v>16</v>
      </c>
      <c r="S2848" s="33" t="str">
        <f t="shared" si="971"/>
        <v>155_16</v>
      </c>
      <c r="T2848" s="35" t="str">
        <f t="shared" si="972"/>
        <v>155PM</v>
      </c>
      <c r="U2848" s="35" t="str">
        <f t="shared" si="973"/>
        <v>155PMEW</v>
      </c>
      <c r="V2848" s="35" t="str">
        <f t="shared" si="989"/>
        <v>2P</v>
      </c>
      <c r="W2848" s="35" t="str">
        <f t="shared" si="982"/>
        <v>155PM2P243</v>
      </c>
      <c r="X2848" s="388">
        <f t="shared" si="983"/>
        <v>1</v>
      </c>
      <c r="Y2848" s="388">
        <f t="shared" si="984"/>
        <v>9</v>
      </c>
      <c r="Z2848" s="280" t="str">
        <f t="shared" si="975"/>
        <v/>
      </c>
      <c r="AA2848" s="280" t="str">
        <f t="shared" si="976"/>
        <v/>
      </c>
      <c r="AB2848" s="389" t="str">
        <f t="shared" si="985"/>
        <v/>
      </c>
      <c r="AC2848" s="389" t="str">
        <f t="shared" si="986"/>
        <v/>
      </c>
      <c r="AD2848" s="390" t="str">
        <f t="shared" si="977"/>
        <v/>
      </c>
      <c r="AE2848" s="282">
        <f t="shared" si="978"/>
        <v>0</v>
      </c>
      <c r="AF2848" s="359">
        <f t="shared" si="979"/>
        <v>0</v>
      </c>
      <c r="AG2848" s="280">
        <f t="shared" si="980"/>
        <v>0</v>
      </c>
      <c r="AH2848" s="280">
        <f t="shared" si="974"/>
        <v>0</v>
      </c>
      <c r="AI2848" s="280">
        <f>IF(ISBLANK(T2848),AI2847,IF(COUNTIF(T$2:T2848,T2848)&gt;1,AI2847,1+MAX(AI2847,0)))</f>
        <v>78</v>
      </c>
      <c r="AL2848" s="391" t="str">
        <f t="shared" si="987"/>
        <v/>
      </c>
      <c r="AM2848" s="391" t="str">
        <f t="shared" si="988"/>
        <v/>
      </c>
      <c r="AO2848" s="310" t="str">
        <f t="shared" si="981"/>
        <v/>
      </c>
      <c r="AP2848" s="310">
        <f>SUM(AO$1:AO2848)</f>
        <v>0</v>
      </c>
      <c r="AQ2848" s="310">
        <f>SUM(AK$2:AK2848)</f>
        <v>19</v>
      </c>
      <c r="AR2848" s="310">
        <f>COUNTA(AJ$2:AJ2848)</f>
        <v>19</v>
      </c>
      <c r="AS2848" s="312"/>
      <c r="AT2848" s="312"/>
      <c r="AU2848" s="312"/>
      <c r="AV2848" s="312"/>
      <c r="AW2848" s="312"/>
      <c r="AZ2848">
        <v>1</v>
      </c>
      <c r="BA2848">
        <v>9</v>
      </c>
    </row>
    <row r="2849" spans="1:53" x14ac:dyDescent="0.25">
      <c r="A2849">
        <v>155</v>
      </c>
      <c r="B2849" t="s">
        <v>66</v>
      </c>
      <c r="C2849" t="s">
        <v>991</v>
      </c>
      <c r="D2849"/>
      <c r="E2849">
        <v>2</v>
      </c>
      <c r="F2849">
        <v>4</v>
      </c>
      <c r="G2849">
        <v>4</v>
      </c>
      <c r="H2849">
        <v>2</v>
      </c>
      <c r="I2849">
        <v>0</v>
      </c>
      <c r="J2849">
        <v>0</v>
      </c>
      <c r="K2849">
        <v>1</v>
      </c>
      <c r="L2849">
        <v>2</v>
      </c>
      <c r="M2849"/>
      <c r="O2849" s="101">
        <f>IF(ISBLANK(C2849),O2848,IF(COUNTIF(C$2:C2849,C2849)&gt;1,O2848,1+MAX(O2848,0)))</f>
        <v>68</v>
      </c>
      <c r="P2849" s="45">
        <f t="shared" si="968"/>
        <v>41</v>
      </c>
      <c r="Q2849" s="33" t="str">
        <f t="shared" si="969"/>
        <v/>
      </c>
      <c r="R2849" s="33">
        <f t="shared" si="970"/>
        <v>16</v>
      </c>
      <c r="S2849" s="33" t="str">
        <f t="shared" si="971"/>
        <v>155_16</v>
      </c>
      <c r="T2849" s="35" t="str">
        <f t="shared" si="972"/>
        <v>155PM</v>
      </c>
      <c r="U2849" s="35" t="str">
        <f t="shared" si="973"/>
        <v>155PMEW</v>
      </c>
      <c r="V2849" s="35" t="str">
        <f t="shared" si="989"/>
        <v>2P</v>
      </c>
      <c r="W2849" s="35" t="str">
        <f t="shared" si="982"/>
        <v>155PM2P244</v>
      </c>
      <c r="X2849" s="388">
        <f t="shared" si="983"/>
        <v>1</v>
      </c>
      <c r="Y2849" s="388">
        <f t="shared" si="984"/>
        <v>2</v>
      </c>
      <c r="Z2849" s="280" t="str">
        <f t="shared" si="975"/>
        <v/>
      </c>
      <c r="AA2849" s="280" t="str">
        <f t="shared" si="976"/>
        <v/>
      </c>
      <c r="AB2849" s="389" t="str">
        <f t="shared" si="985"/>
        <v/>
      </c>
      <c r="AC2849" s="389" t="str">
        <f t="shared" si="986"/>
        <v/>
      </c>
      <c r="AD2849" s="390" t="str">
        <f t="shared" si="977"/>
        <v/>
      </c>
      <c r="AE2849" s="282">
        <f t="shared" si="978"/>
        <v>0</v>
      </c>
      <c r="AF2849" s="359">
        <f t="shared" si="979"/>
        <v>0</v>
      </c>
      <c r="AG2849" s="280">
        <f t="shared" si="980"/>
        <v>0</v>
      </c>
      <c r="AH2849" s="280">
        <f t="shared" si="974"/>
        <v>0</v>
      </c>
      <c r="AI2849" s="280">
        <f>IF(ISBLANK(T2849),AI2848,IF(COUNTIF(T$2:T2849,T2849)&gt;1,AI2848,1+MAX(AI2848,0)))</f>
        <v>78</v>
      </c>
      <c r="AL2849" s="391" t="str">
        <f t="shared" si="987"/>
        <v/>
      </c>
      <c r="AM2849" s="391" t="str">
        <f t="shared" si="988"/>
        <v/>
      </c>
      <c r="AO2849" s="310" t="str">
        <f t="shared" si="981"/>
        <v/>
      </c>
      <c r="AP2849" s="310">
        <f>SUM(AO$1:AO2849)</f>
        <v>0</v>
      </c>
      <c r="AQ2849" s="310">
        <f>SUM(AK$2:AK2849)</f>
        <v>19</v>
      </c>
      <c r="AR2849" s="310">
        <f>COUNTA(AJ$2:AJ2849)</f>
        <v>19</v>
      </c>
      <c r="AS2849" s="312"/>
      <c r="AT2849" s="312"/>
      <c r="AU2849" s="312"/>
      <c r="AV2849" s="312"/>
      <c r="AW2849" s="312"/>
      <c r="AZ2849">
        <v>1</v>
      </c>
      <c r="BA2849">
        <v>2</v>
      </c>
    </row>
    <row r="2850" spans="1:53" x14ac:dyDescent="0.25">
      <c r="A2850">
        <v>156</v>
      </c>
      <c r="B2850" t="s">
        <v>65</v>
      </c>
      <c r="C2850" t="s">
        <v>859</v>
      </c>
      <c r="D2850"/>
      <c r="E2850">
        <v>1</v>
      </c>
      <c r="F2850">
        <v>1</v>
      </c>
      <c r="G2850">
        <v>1</v>
      </c>
      <c r="H2850">
        <v>3</v>
      </c>
      <c r="I2850">
        <v>1</v>
      </c>
      <c r="J2850">
        <v>3</v>
      </c>
      <c r="K2850">
        <v>0</v>
      </c>
      <c r="L2850">
        <v>0</v>
      </c>
      <c r="M2850" t="s">
        <v>992</v>
      </c>
      <c r="O2850" s="101">
        <f>IF(ISBLANK(C2850),O2849,IF(COUNTIF(C$2:C2850,C2850)&gt;1,O2849,1+MAX(O2849,0)))</f>
        <v>68</v>
      </c>
      <c r="P2850" s="45">
        <f t="shared" ref="P2850:P2913" si="990">IF(A2850=A2849,P2849,IF(ISNUMBER(P2849),P2849+1,1))</f>
        <v>42</v>
      </c>
      <c r="Q2850" s="33">
        <f t="shared" ref="Q2850:Q2913" si="991">IF(OR(P2850=P2849,LEN(A2850)&lt;1),"",P2850)</f>
        <v>42</v>
      </c>
      <c r="R2850" s="33">
        <f t="shared" ref="R2850:R2913" si="992">IF(ISNUMBER(F2850),F2850+4*(E2850-1)+8*IF(B2850="PM",1,0),"")</f>
        <v>1</v>
      </c>
      <c r="S2850" s="33" t="str">
        <f t="shared" ref="S2850:S2913" si="993">IF(ISNUMBER(R2850),A2850&amp;"_"&amp;R2850,"")</f>
        <v>156_1</v>
      </c>
      <c r="T2850" s="35" t="str">
        <f t="shared" ref="T2850:T2913" si="994">A2850&amp;B2850</f>
        <v>156AM</v>
      </c>
      <c r="U2850" s="35" t="str">
        <f t="shared" ref="U2850:U2913" si="995">IF(OR(G2850=1,G2850=2),T2850&amp;"NS",IF(OR(G2850=3,G2850=4),T2850&amp;"EW",""))</f>
        <v>156AMNS</v>
      </c>
      <c r="V2850" s="35" t="str">
        <f t="shared" si="989"/>
        <v>2P</v>
      </c>
      <c r="W2850" s="35" t="str">
        <f t="shared" si="982"/>
        <v>156AM2P111</v>
      </c>
      <c r="X2850" s="388">
        <f t="shared" si="983"/>
        <v>0</v>
      </c>
      <c r="Y2850" s="388">
        <f t="shared" si="984"/>
        <v>0</v>
      </c>
      <c r="Z2850" s="280" t="str">
        <f t="shared" si="975"/>
        <v/>
      </c>
      <c r="AA2850" s="280" t="str">
        <f t="shared" si="976"/>
        <v/>
      </c>
      <c r="AB2850" s="389" t="str">
        <f t="shared" si="985"/>
        <v/>
      </c>
      <c r="AC2850" s="389" t="str">
        <f t="shared" si="986"/>
        <v/>
      </c>
      <c r="AD2850" s="390">
        <f t="shared" si="977"/>
        <v>1</v>
      </c>
      <c r="AE2850" s="282">
        <f t="shared" si="978"/>
        <v>0</v>
      </c>
      <c r="AF2850" s="359">
        <f t="shared" si="979"/>
        <v>0</v>
      </c>
      <c r="AG2850" s="280">
        <f t="shared" si="980"/>
        <v>3</v>
      </c>
      <c r="AH2850" s="280">
        <f t="shared" ref="AH2850:AH2913" si="996">IF(AND(AG2850&gt;0,ISNUMBER(AG2850)),1,0)</f>
        <v>1</v>
      </c>
      <c r="AI2850" s="280">
        <f>IF(ISBLANK(T2850),AI2849,IF(COUNTIF(T$2:T2850,T2850)&gt;1,AI2849,1+MAX(AI2849,0)))</f>
        <v>79</v>
      </c>
      <c r="AL2850" s="391" t="str">
        <f t="shared" si="987"/>
        <v/>
      </c>
      <c r="AM2850" s="391" t="str">
        <f t="shared" si="988"/>
        <v/>
      </c>
      <c r="AO2850" s="310" t="str">
        <f t="shared" si="981"/>
        <v/>
      </c>
      <c r="AP2850" s="310">
        <f>SUM(AO$1:AO2850)</f>
        <v>0</v>
      </c>
      <c r="AQ2850" s="310">
        <f>SUM(AK$2:AK2850)</f>
        <v>19</v>
      </c>
      <c r="AR2850" s="310">
        <f>COUNTA(AJ$2:AJ2850)</f>
        <v>19</v>
      </c>
      <c r="AS2850" s="312"/>
      <c r="AT2850" s="312"/>
      <c r="AU2850" s="312"/>
      <c r="AV2850" s="312"/>
      <c r="AW2850" s="312"/>
      <c r="AZ2850">
        <v>0</v>
      </c>
      <c r="BA2850">
        <v>0</v>
      </c>
    </row>
    <row r="2851" spans="1:53" x14ac:dyDescent="0.25">
      <c r="A2851">
        <v>156</v>
      </c>
      <c r="B2851" t="s">
        <v>65</v>
      </c>
      <c r="C2851" t="s">
        <v>859</v>
      </c>
      <c r="D2851"/>
      <c r="E2851">
        <v>1</v>
      </c>
      <c r="F2851">
        <v>1</v>
      </c>
      <c r="G2851">
        <v>2</v>
      </c>
      <c r="H2851">
        <v>1</v>
      </c>
      <c r="I2851">
        <v>0</v>
      </c>
      <c r="J2851">
        <v>1</v>
      </c>
      <c r="K2851">
        <v>0</v>
      </c>
      <c r="L2851">
        <v>0</v>
      </c>
      <c r="M2851" t="s">
        <v>992</v>
      </c>
      <c r="O2851" s="101">
        <f>IF(ISBLANK(C2851),O2850,IF(COUNTIF(C$2:C2851,C2851)&gt;1,O2850,1+MAX(O2850,0)))</f>
        <v>68</v>
      </c>
      <c r="P2851" s="45">
        <f t="shared" si="990"/>
        <v>42</v>
      </c>
      <c r="Q2851" s="33" t="str">
        <f t="shared" si="991"/>
        <v/>
      </c>
      <c r="R2851" s="33">
        <f t="shared" si="992"/>
        <v>1</v>
      </c>
      <c r="S2851" s="33" t="str">
        <f t="shared" si="993"/>
        <v>156_1</v>
      </c>
      <c r="T2851" s="35" t="str">
        <f t="shared" si="994"/>
        <v>156AM</v>
      </c>
      <c r="U2851" s="35" t="str">
        <f t="shared" si="995"/>
        <v>156AMNS</v>
      </c>
      <c r="V2851" s="35" t="str">
        <f t="shared" si="989"/>
        <v>2P</v>
      </c>
      <c r="W2851" s="35" t="str">
        <f t="shared" si="982"/>
        <v>156AM2P112</v>
      </c>
      <c r="X2851" s="388">
        <f t="shared" si="983"/>
        <v>0</v>
      </c>
      <c r="Y2851" s="388">
        <f t="shared" si="984"/>
        <v>0</v>
      </c>
      <c r="Z2851" s="280" t="str">
        <f t="shared" si="975"/>
        <v/>
      </c>
      <c r="AA2851" s="280" t="str">
        <f t="shared" si="976"/>
        <v/>
      </c>
      <c r="AB2851" s="389" t="str">
        <f t="shared" si="985"/>
        <v/>
      </c>
      <c r="AC2851" s="389" t="str">
        <f t="shared" si="986"/>
        <v/>
      </c>
      <c r="AD2851" s="390">
        <f t="shared" si="977"/>
        <v>1</v>
      </c>
      <c r="AE2851" s="282">
        <f t="shared" si="978"/>
        <v>0</v>
      </c>
      <c r="AF2851" s="359">
        <f t="shared" si="979"/>
        <v>0</v>
      </c>
      <c r="AG2851" s="280">
        <f t="shared" si="980"/>
        <v>3</v>
      </c>
      <c r="AH2851" s="280">
        <f t="shared" si="996"/>
        <v>1</v>
      </c>
      <c r="AI2851" s="280">
        <f>IF(ISBLANK(T2851),AI2850,IF(COUNTIF(T$2:T2851,T2851)&gt;1,AI2850,1+MAX(AI2850,0)))</f>
        <v>79</v>
      </c>
      <c r="AL2851" s="391" t="str">
        <f t="shared" si="987"/>
        <v/>
      </c>
      <c r="AM2851" s="391" t="str">
        <f t="shared" si="988"/>
        <v/>
      </c>
      <c r="AO2851" s="310" t="str">
        <f t="shared" si="981"/>
        <v/>
      </c>
      <c r="AP2851" s="310">
        <f>SUM(AO$1:AO2851)</f>
        <v>0</v>
      </c>
      <c r="AQ2851" s="310">
        <f>SUM(AK$2:AK2851)</f>
        <v>19</v>
      </c>
      <c r="AR2851" s="310">
        <f>COUNTA(AJ$2:AJ2851)</f>
        <v>19</v>
      </c>
      <c r="AS2851" s="312"/>
      <c r="AT2851" s="312"/>
      <c r="AU2851" s="312"/>
      <c r="AV2851" s="312"/>
      <c r="AW2851" s="312"/>
      <c r="AZ2851">
        <v>0</v>
      </c>
      <c r="BA2851">
        <v>0</v>
      </c>
    </row>
    <row r="2852" spans="1:53" x14ac:dyDescent="0.25">
      <c r="A2852">
        <v>156</v>
      </c>
      <c r="B2852" t="s">
        <v>65</v>
      </c>
      <c r="C2852" t="s">
        <v>859</v>
      </c>
      <c r="D2852"/>
      <c r="E2852">
        <v>1</v>
      </c>
      <c r="F2852">
        <v>1</v>
      </c>
      <c r="G2852">
        <v>3</v>
      </c>
      <c r="H2852">
        <v>0</v>
      </c>
      <c r="I2852">
        <v>0</v>
      </c>
      <c r="J2852">
        <v>0</v>
      </c>
      <c r="K2852">
        <v>0</v>
      </c>
      <c r="L2852">
        <v>0</v>
      </c>
      <c r="M2852" t="s">
        <v>992</v>
      </c>
      <c r="O2852" s="101">
        <f>IF(ISBLANK(C2852),O2851,IF(COUNTIF(C$2:C2852,C2852)&gt;1,O2851,1+MAX(O2851,0)))</f>
        <v>68</v>
      </c>
      <c r="P2852" s="45">
        <f t="shared" si="990"/>
        <v>42</v>
      </c>
      <c r="Q2852" s="33" t="str">
        <f t="shared" si="991"/>
        <v/>
      </c>
      <c r="R2852" s="33">
        <f t="shared" si="992"/>
        <v>1</v>
      </c>
      <c r="S2852" s="33" t="str">
        <f t="shared" si="993"/>
        <v>156_1</v>
      </c>
      <c r="T2852" s="35" t="str">
        <f t="shared" si="994"/>
        <v>156AM</v>
      </c>
      <c r="U2852" s="35" t="str">
        <f t="shared" si="995"/>
        <v>156AMEW</v>
      </c>
      <c r="V2852" s="35" t="str">
        <f t="shared" si="989"/>
        <v>2P</v>
      </c>
      <c r="W2852" s="35" t="str">
        <f t="shared" si="982"/>
        <v>156AM2P113</v>
      </c>
      <c r="X2852" s="388">
        <f t="shared" si="983"/>
        <v>0</v>
      </c>
      <c r="Y2852" s="388">
        <f t="shared" si="984"/>
        <v>0</v>
      </c>
      <c r="Z2852" s="280" t="str">
        <f t="shared" si="975"/>
        <v/>
      </c>
      <c r="AA2852" s="280" t="str">
        <f t="shared" si="976"/>
        <v/>
      </c>
      <c r="AB2852" s="389" t="str">
        <f t="shared" si="985"/>
        <v/>
      </c>
      <c r="AC2852" s="389" t="str">
        <f t="shared" si="986"/>
        <v/>
      </c>
      <c r="AD2852" s="390" t="str">
        <f t="shared" si="977"/>
        <v/>
      </c>
      <c r="AE2852" s="282">
        <f t="shared" si="978"/>
        <v>0</v>
      </c>
      <c r="AF2852" s="359">
        <f t="shared" si="979"/>
        <v>0</v>
      </c>
      <c r="AG2852" s="280">
        <f t="shared" si="980"/>
        <v>4</v>
      </c>
      <c r="AH2852" s="280">
        <f t="shared" si="996"/>
        <v>1</v>
      </c>
      <c r="AI2852" s="280">
        <f>IF(ISBLANK(T2852),AI2851,IF(COUNTIF(T$2:T2852,T2852)&gt;1,AI2851,1+MAX(AI2851,0)))</f>
        <v>79</v>
      </c>
      <c r="AL2852" s="391" t="str">
        <f t="shared" si="987"/>
        <v/>
      </c>
      <c r="AM2852" s="391" t="str">
        <f t="shared" si="988"/>
        <v/>
      </c>
      <c r="AO2852" s="310" t="str">
        <f t="shared" si="981"/>
        <v/>
      </c>
      <c r="AP2852" s="310">
        <f>SUM(AO$1:AO2852)</f>
        <v>0</v>
      </c>
      <c r="AQ2852" s="310">
        <f>SUM(AK$2:AK2852)</f>
        <v>19</v>
      </c>
      <c r="AR2852" s="310">
        <f>COUNTA(AJ$2:AJ2852)</f>
        <v>19</v>
      </c>
      <c r="AS2852" s="312"/>
      <c r="AT2852" s="312"/>
      <c r="AU2852" s="312"/>
      <c r="AV2852" s="312"/>
      <c r="AW2852" s="312"/>
      <c r="AZ2852">
        <v>0</v>
      </c>
      <c r="BA2852">
        <v>0</v>
      </c>
    </row>
    <row r="2853" spans="1:53" x14ac:dyDescent="0.25">
      <c r="A2853">
        <v>156</v>
      </c>
      <c r="B2853" t="s">
        <v>65</v>
      </c>
      <c r="C2853" t="s">
        <v>859</v>
      </c>
      <c r="D2853"/>
      <c r="E2853">
        <v>1</v>
      </c>
      <c r="F2853">
        <v>1</v>
      </c>
      <c r="G2853">
        <v>4</v>
      </c>
      <c r="H2853">
        <v>0</v>
      </c>
      <c r="I2853">
        <v>0</v>
      </c>
      <c r="J2853">
        <v>0</v>
      </c>
      <c r="K2853">
        <v>0</v>
      </c>
      <c r="L2853">
        <v>0</v>
      </c>
      <c r="M2853" t="s">
        <v>992</v>
      </c>
      <c r="O2853" s="101">
        <f>IF(ISBLANK(C2853),O2852,IF(COUNTIF(C$2:C2853,C2853)&gt;1,O2852,1+MAX(O2852,0)))</f>
        <v>68</v>
      </c>
      <c r="P2853" s="45">
        <f t="shared" si="990"/>
        <v>42</v>
      </c>
      <c r="Q2853" s="33" t="str">
        <f t="shared" si="991"/>
        <v/>
      </c>
      <c r="R2853" s="33">
        <f t="shared" si="992"/>
        <v>1</v>
      </c>
      <c r="S2853" s="33" t="str">
        <f t="shared" si="993"/>
        <v>156_1</v>
      </c>
      <c r="T2853" s="35" t="str">
        <f t="shared" si="994"/>
        <v>156AM</v>
      </c>
      <c r="U2853" s="35" t="str">
        <f t="shared" si="995"/>
        <v>156AMEW</v>
      </c>
      <c r="V2853" s="35" t="str">
        <f t="shared" si="989"/>
        <v>2P</v>
      </c>
      <c r="W2853" s="35" t="str">
        <f t="shared" si="982"/>
        <v>156AM2P114</v>
      </c>
      <c r="X2853" s="388">
        <f t="shared" si="983"/>
        <v>0</v>
      </c>
      <c r="Y2853" s="388">
        <f t="shared" si="984"/>
        <v>0</v>
      </c>
      <c r="Z2853" s="280" t="str">
        <f t="shared" si="975"/>
        <v/>
      </c>
      <c r="AA2853" s="280" t="str">
        <f t="shared" si="976"/>
        <v/>
      </c>
      <c r="AB2853" s="389" t="str">
        <f t="shared" si="985"/>
        <v/>
      </c>
      <c r="AC2853" s="389" t="str">
        <f t="shared" si="986"/>
        <v/>
      </c>
      <c r="AD2853" s="390" t="str">
        <f t="shared" si="977"/>
        <v/>
      </c>
      <c r="AE2853" s="282">
        <f t="shared" si="978"/>
        <v>0</v>
      </c>
      <c r="AF2853" s="359">
        <f t="shared" si="979"/>
        <v>0</v>
      </c>
      <c r="AG2853" s="280" t="str">
        <f t="shared" si="980"/>
        <v>NA</v>
      </c>
      <c r="AH2853" s="280">
        <f t="shared" si="996"/>
        <v>0</v>
      </c>
      <c r="AI2853" s="280">
        <f>IF(ISBLANK(T2853),AI2852,IF(COUNTIF(T$2:T2853,T2853)&gt;1,AI2852,1+MAX(AI2852,0)))</f>
        <v>79</v>
      </c>
      <c r="AL2853" s="391" t="str">
        <f t="shared" si="987"/>
        <v/>
      </c>
      <c r="AM2853" s="391" t="str">
        <f t="shared" si="988"/>
        <v/>
      </c>
      <c r="AO2853" s="310" t="str">
        <f t="shared" si="981"/>
        <v/>
      </c>
      <c r="AP2853" s="310">
        <f>SUM(AO$1:AO2853)</f>
        <v>0</v>
      </c>
      <c r="AQ2853" s="310">
        <f>SUM(AK$2:AK2853)</f>
        <v>19</v>
      </c>
      <c r="AR2853" s="310">
        <f>COUNTA(AJ$2:AJ2853)</f>
        <v>19</v>
      </c>
      <c r="AS2853" s="312"/>
      <c r="AT2853" s="312"/>
      <c r="AU2853" s="312"/>
      <c r="AV2853" s="312"/>
      <c r="AW2853" s="312"/>
      <c r="AZ2853">
        <v>0</v>
      </c>
      <c r="BA2853">
        <v>0</v>
      </c>
    </row>
    <row r="2854" spans="1:53" x14ac:dyDescent="0.25">
      <c r="A2854">
        <v>156</v>
      </c>
      <c r="B2854" t="s">
        <v>65</v>
      </c>
      <c r="C2854" t="s">
        <v>859</v>
      </c>
      <c r="D2854"/>
      <c r="E2854">
        <v>1</v>
      </c>
      <c r="F2854">
        <v>2</v>
      </c>
      <c r="G2854">
        <v>1</v>
      </c>
      <c r="H2854">
        <v>2</v>
      </c>
      <c r="I2854">
        <v>0</v>
      </c>
      <c r="J2854">
        <v>2</v>
      </c>
      <c r="K2854">
        <v>0</v>
      </c>
      <c r="L2854">
        <v>0</v>
      </c>
      <c r="M2854" t="s">
        <v>992</v>
      </c>
      <c r="O2854" s="101">
        <f>IF(ISBLANK(C2854),O2853,IF(COUNTIF(C$2:C2854,C2854)&gt;1,O2853,1+MAX(O2853,0)))</f>
        <v>68</v>
      </c>
      <c r="P2854" s="45">
        <f t="shared" si="990"/>
        <v>42</v>
      </c>
      <c r="Q2854" s="33" t="str">
        <f t="shared" si="991"/>
        <v/>
      </c>
      <c r="R2854" s="33">
        <f t="shared" si="992"/>
        <v>2</v>
      </c>
      <c r="S2854" s="33" t="str">
        <f t="shared" si="993"/>
        <v>156_2</v>
      </c>
      <c r="T2854" s="35" t="str">
        <f t="shared" si="994"/>
        <v>156AM</v>
      </c>
      <c r="U2854" s="35" t="str">
        <f t="shared" si="995"/>
        <v>156AMNS</v>
      </c>
      <c r="V2854" s="35" t="str">
        <f t="shared" si="989"/>
        <v>2P</v>
      </c>
      <c r="W2854" s="35" t="str">
        <f t="shared" si="982"/>
        <v>156AM2P121</v>
      </c>
      <c r="X2854" s="388">
        <f t="shared" si="983"/>
        <v>0</v>
      </c>
      <c r="Y2854" s="388">
        <f t="shared" si="984"/>
        <v>0</v>
      </c>
      <c r="Z2854" s="280" t="str">
        <f t="shared" si="975"/>
        <v/>
      </c>
      <c r="AA2854" s="280" t="str">
        <f t="shared" si="976"/>
        <v/>
      </c>
      <c r="AB2854" s="389" t="str">
        <f t="shared" si="985"/>
        <v/>
      </c>
      <c r="AC2854" s="389" t="str">
        <f t="shared" si="986"/>
        <v/>
      </c>
      <c r="AD2854" s="390">
        <f t="shared" si="977"/>
        <v>1</v>
      </c>
      <c r="AE2854" s="282">
        <f t="shared" si="978"/>
        <v>0</v>
      </c>
      <c r="AF2854" s="359">
        <f t="shared" si="979"/>
        <v>0</v>
      </c>
      <c r="AG2854" s="280">
        <f t="shared" si="980"/>
        <v>3</v>
      </c>
      <c r="AH2854" s="280">
        <f t="shared" si="996"/>
        <v>1</v>
      </c>
      <c r="AI2854" s="280">
        <f>IF(ISBLANK(T2854),AI2853,IF(COUNTIF(T$2:T2854,T2854)&gt;1,AI2853,1+MAX(AI2853,0)))</f>
        <v>79</v>
      </c>
      <c r="AL2854" s="391" t="str">
        <f t="shared" si="987"/>
        <v/>
      </c>
      <c r="AM2854" s="391" t="str">
        <f t="shared" si="988"/>
        <v/>
      </c>
      <c r="AO2854" s="310" t="str">
        <f t="shared" si="981"/>
        <v/>
      </c>
      <c r="AP2854" s="310">
        <f>SUM(AO$1:AO2854)</f>
        <v>0</v>
      </c>
      <c r="AQ2854" s="310">
        <f>SUM(AK$2:AK2854)</f>
        <v>19</v>
      </c>
      <c r="AR2854" s="310">
        <f>COUNTA(AJ$2:AJ2854)</f>
        <v>19</v>
      </c>
      <c r="AS2854" s="312"/>
      <c r="AT2854" s="312"/>
      <c r="AU2854" s="312"/>
      <c r="AV2854" s="312"/>
      <c r="AW2854" s="312"/>
      <c r="AZ2854">
        <v>0</v>
      </c>
      <c r="BA2854">
        <v>0</v>
      </c>
    </row>
    <row r="2855" spans="1:53" x14ac:dyDescent="0.25">
      <c r="A2855">
        <v>156</v>
      </c>
      <c r="B2855" t="s">
        <v>65</v>
      </c>
      <c r="C2855" t="s">
        <v>859</v>
      </c>
      <c r="D2855"/>
      <c r="E2855">
        <v>1</v>
      </c>
      <c r="F2855">
        <v>2</v>
      </c>
      <c r="G2855">
        <v>2</v>
      </c>
      <c r="H2855">
        <v>0</v>
      </c>
      <c r="I2855">
        <v>0</v>
      </c>
      <c r="J2855">
        <v>0</v>
      </c>
      <c r="K2855">
        <v>0</v>
      </c>
      <c r="L2855">
        <v>0</v>
      </c>
      <c r="M2855" t="s">
        <v>992</v>
      </c>
      <c r="O2855" s="101">
        <f>IF(ISBLANK(C2855),O2854,IF(COUNTIF(C$2:C2855,C2855)&gt;1,O2854,1+MAX(O2854,0)))</f>
        <v>68</v>
      </c>
      <c r="P2855" s="45">
        <f t="shared" si="990"/>
        <v>42</v>
      </c>
      <c r="Q2855" s="33" t="str">
        <f t="shared" si="991"/>
        <v/>
      </c>
      <c r="R2855" s="33">
        <f t="shared" si="992"/>
        <v>2</v>
      </c>
      <c r="S2855" s="33" t="str">
        <f t="shared" si="993"/>
        <v>156_2</v>
      </c>
      <c r="T2855" s="35" t="str">
        <f t="shared" si="994"/>
        <v>156AM</v>
      </c>
      <c r="U2855" s="35" t="str">
        <f t="shared" si="995"/>
        <v>156AMNS</v>
      </c>
      <c r="V2855" s="35" t="str">
        <f t="shared" si="989"/>
        <v>2P</v>
      </c>
      <c r="W2855" s="35" t="str">
        <f t="shared" si="982"/>
        <v>156AM2P122</v>
      </c>
      <c r="X2855" s="388">
        <f t="shared" si="983"/>
        <v>0</v>
      </c>
      <c r="Y2855" s="388">
        <f t="shared" si="984"/>
        <v>0</v>
      </c>
      <c r="Z2855" s="280" t="str">
        <f t="shared" si="975"/>
        <v/>
      </c>
      <c r="AA2855" s="280" t="str">
        <f t="shared" si="976"/>
        <v/>
      </c>
      <c r="AB2855" s="389" t="str">
        <f t="shared" si="985"/>
        <v/>
      </c>
      <c r="AC2855" s="389" t="str">
        <f t="shared" si="986"/>
        <v/>
      </c>
      <c r="AD2855" s="390">
        <f t="shared" si="977"/>
        <v>1</v>
      </c>
      <c r="AE2855" s="282">
        <f t="shared" si="978"/>
        <v>0</v>
      </c>
      <c r="AF2855" s="359">
        <f t="shared" si="979"/>
        <v>0</v>
      </c>
      <c r="AG2855" s="280">
        <f t="shared" si="980"/>
        <v>3</v>
      </c>
      <c r="AH2855" s="280">
        <f t="shared" si="996"/>
        <v>1</v>
      </c>
      <c r="AI2855" s="280">
        <f>IF(ISBLANK(T2855),AI2854,IF(COUNTIF(T$2:T2855,T2855)&gt;1,AI2854,1+MAX(AI2854,0)))</f>
        <v>79</v>
      </c>
      <c r="AL2855" s="391" t="str">
        <f t="shared" si="987"/>
        <v/>
      </c>
      <c r="AM2855" s="391" t="str">
        <f t="shared" si="988"/>
        <v/>
      </c>
      <c r="AO2855" s="310" t="str">
        <f t="shared" si="981"/>
        <v/>
      </c>
      <c r="AP2855" s="310">
        <f>SUM(AO$1:AO2855)</f>
        <v>0</v>
      </c>
      <c r="AQ2855" s="310">
        <f>SUM(AK$2:AK2855)</f>
        <v>19</v>
      </c>
      <c r="AR2855" s="310">
        <f>COUNTA(AJ$2:AJ2855)</f>
        <v>19</v>
      </c>
      <c r="AS2855" s="312"/>
      <c r="AT2855" s="312"/>
      <c r="AU2855" s="312"/>
      <c r="AV2855" s="312"/>
      <c r="AW2855" s="312"/>
      <c r="AZ2855">
        <v>0</v>
      </c>
      <c r="BA2855">
        <v>0</v>
      </c>
    </row>
    <row r="2856" spans="1:53" x14ac:dyDescent="0.25">
      <c r="A2856">
        <v>156</v>
      </c>
      <c r="B2856" t="s">
        <v>65</v>
      </c>
      <c r="C2856" t="s">
        <v>859</v>
      </c>
      <c r="D2856"/>
      <c r="E2856">
        <v>1</v>
      </c>
      <c r="F2856">
        <v>2</v>
      </c>
      <c r="G2856">
        <v>3</v>
      </c>
      <c r="H2856">
        <v>0</v>
      </c>
      <c r="I2856">
        <v>0</v>
      </c>
      <c r="J2856">
        <v>0</v>
      </c>
      <c r="K2856">
        <v>0</v>
      </c>
      <c r="L2856">
        <v>0</v>
      </c>
      <c r="M2856" t="s">
        <v>992</v>
      </c>
      <c r="O2856" s="101">
        <f>IF(ISBLANK(C2856),O2855,IF(COUNTIF(C$2:C2856,C2856)&gt;1,O2855,1+MAX(O2855,0)))</f>
        <v>68</v>
      </c>
      <c r="P2856" s="45">
        <f t="shared" si="990"/>
        <v>42</v>
      </c>
      <c r="Q2856" s="33" t="str">
        <f t="shared" si="991"/>
        <v/>
      </c>
      <c r="R2856" s="33">
        <f t="shared" si="992"/>
        <v>2</v>
      </c>
      <c r="S2856" s="33" t="str">
        <f t="shared" si="993"/>
        <v>156_2</v>
      </c>
      <c r="T2856" s="35" t="str">
        <f t="shared" si="994"/>
        <v>156AM</v>
      </c>
      <c r="U2856" s="35" t="str">
        <f t="shared" si="995"/>
        <v>156AMEW</v>
      </c>
      <c r="V2856" s="35" t="str">
        <f t="shared" si="989"/>
        <v>2P</v>
      </c>
      <c r="W2856" s="35" t="str">
        <f t="shared" si="982"/>
        <v>156AM2P123</v>
      </c>
      <c r="X2856" s="388">
        <f t="shared" si="983"/>
        <v>0</v>
      </c>
      <c r="Y2856" s="388">
        <f t="shared" si="984"/>
        <v>0</v>
      </c>
      <c r="Z2856" s="280" t="str">
        <f t="shared" si="975"/>
        <v/>
      </c>
      <c r="AA2856" s="280" t="str">
        <f t="shared" si="976"/>
        <v/>
      </c>
      <c r="AB2856" s="389" t="str">
        <f t="shared" si="985"/>
        <v/>
      </c>
      <c r="AC2856" s="389" t="str">
        <f t="shared" si="986"/>
        <v/>
      </c>
      <c r="AD2856" s="390" t="str">
        <f t="shared" si="977"/>
        <v/>
      </c>
      <c r="AE2856" s="282">
        <f t="shared" si="978"/>
        <v>0</v>
      </c>
      <c r="AF2856" s="359">
        <f t="shared" si="979"/>
        <v>0</v>
      </c>
      <c r="AG2856" s="280">
        <f t="shared" si="980"/>
        <v>4</v>
      </c>
      <c r="AH2856" s="280">
        <f t="shared" si="996"/>
        <v>1</v>
      </c>
      <c r="AI2856" s="280">
        <f>IF(ISBLANK(T2856),AI2855,IF(COUNTIF(T$2:T2856,T2856)&gt;1,AI2855,1+MAX(AI2855,0)))</f>
        <v>79</v>
      </c>
      <c r="AL2856" s="391" t="str">
        <f t="shared" si="987"/>
        <v/>
      </c>
      <c r="AM2856" s="391" t="str">
        <f t="shared" si="988"/>
        <v/>
      </c>
      <c r="AO2856" s="310" t="str">
        <f t="shared" si="981"/>
        <v/>
      </c>
      <c r="AP2856" s="310">
        <f>SUM(AO$1:AO2856)</f>
        <v>0</v>
      </c>
      <c r="AQ2856" s="310">
        <f>SUM(AK$2:AK2856)</f>
        <v>19</v>
      </c>
      <c r="AR2856" s="310">
        <f>COUNTA(AJ$2:AJ2856)</f>
        <v>19</v>
      </c>
      <c r="AS2856" s="312"/>
      <c r="AT2856" s="312"/>
      <c r="AU2856" s="312"/>
      <c r="AV2856" s="312"/>
      <c r="AW2856" s="312"/>
      <c r="AZ2856">
        <v>0</v>
      </c>
      <c r="BA2856">
        <v>0</v>
      </c>
    </row>
    <row r="2857" spans="1:53" x14ac:dyDescent="0.25">
      <c r="A2857">
        <v>156</v>
      </c>
      <c r="B2857" t="s">
        <v>65</v>
      </c>
      <c r="C2857" t="s">
        <v>859</v>
      </c>
      <c r="D2857"/>
      <c r="E2857">
        <v>1</v>
      </c>
      <c r="F2857">
        <v>2</v>
      </c>
      <c r="G2857">
        <v>4</v>
      </c>
      <c r="H2857">
        <v>0</v>
      </c>
      <c r="I2857">
        <v>0</v>
      </c>
      <c r="J2857">
        <v>0</v>
      </c>
      <c r="K2857">
        <v>0</v>
      </c>
      <c r="L2857">
        <v>0</v>
      </c>
      <c r="M2857" t="s">
        <v>992</v>
      </c>
      <c r="O2857" s="101">
        <f>IF(ISBLANK(C2857),O2856,IF(COUNTIF(C$2:C2857,C2857)&gt;1,O2856,1+MAX(O2856,0)))</f>
        <v>68</v>
      </c>
      <c r="P2857" s="45">
        <f t="shared" si="990"/>
        <v>42</v>
      </c>
      <c r="Q2857" s="33" t="str">
        <f t="shared" si="991"/>
        <v/>
      </c>
      <c r="R2857" s="33">
        <f t="shared" si="992"/>
        <v>2</v>
      </c>
      <c r="S2857" s="33" t="str">
        <f t="shared" si="993"/>
        <v>156_2</v>
      </c>
      <c r="T2857" s="35" t="str">
        <f t="shared" si="994"/>
        <v>156AM</v>
      </c>
      <c r="U2857" s="35" t="str">
        <f t="shared" si="995"/>
        <v>156AMEW</v>
      </c>
      <c r="V2857" s="35" t="str">
        <f t="shared" si="989"/>
        <v>2P</v>
      </c>
      <c r="W2857" s="35" t="str">
        <f t="shared" si="982"/>
        <v>156AM2P124</v>
      </c>
      <c r="X2857" s="388">
        <f t="shared" si="983"/>
        <v>0</v>
      </c>
      <c r="Y2857" s="388">
        <f t="shared" si="984"/>
        <v>0</v>
      </c>
      <c r="Z2857" s="280" t="str">
        <f t="shared" si="975"/>
        <v/>
      </c>
      <c r="AA2857" s="280" t="str">
        <f t="shared" si="976"/>
        <v/>
      </c>
      <c r="AB2857" s="389" t="str">
        <f t="shared" si="985"/>
        <v/>
      </c>
      <c r="AC2857" s="389" t="str">
        <f t="shared" si="986"/>
        <v/>
      </c>
      <c r="AD2857" s="390" t="str">
        <f t="shared" si="977"/>
        <v/>
      </c>
      <c r="AE2857" s="282">
        <f t="shared" si="978"/>
        <v>0</v>
      </c>
      <c r="AF2857" s="359">
        <f t="shared" si="979"/>
        <v>0</v>
      </c>
      <c r="AG2857" s="280" t="str">
        <f t="shared" si="980"/>
        <v>NA</v>
      </c>
      <c r="AH2857" s="280">
        <f t="shared" si="996"/>
        <v>0</v>
      </c>
      <c r="AI2857" s="280">
        <f>IF(ISBLANK(T2857),AI2856,IF(COUNTIF(T$2:T2857,T2857)&gt;1,AI2856,1+MAX(AI2856,0)))</f>
        <v>79</v>
      </c>
      <c r="AL2857" s="391" t="str">
        <f t="shared" si="987"/>
        <v/>
      </c>
      <c r="AM2857" s="391" t="str">
        <f t="shared" si="988"/>
        <v/>
      </c>
      <c r="AO2857" s="310" t="str">
        <f t="shared" si="981"/>
        <v/>
      </c>
      <c r="AP2857" s="310">
        <f>SUM(AO$1:AO2857)</f>
        <v>0</v>
      </c>
      <c r="AQ2857" s="310">
        <f>SUM(AK$2:AK2857)</f>
        <v>19</v>
      </c>
      <c r="AR2857" s="310">
        <f>COUNTA(AJ$2:AJ2857)</f>
        <v>19</v>
      </c>
      <c r="AS2857" s="312"/>
      <c r="AT2857" s="312"/>
      <c r="AU2857" s="312"/>
      <c r="AV2857" s="312"/>
      <c r="AW2857" s="312"/>
      <c r="AZ2857">
        <v>0</v>
      </c>
      <c r="BA2857">
        <v>0</v>
      </c>
    </row>
    <row r="2858" spans="1:53" x14ac:dyDescent="0.25">
      <c r="A2858">
        <v>156</v>
      </c>
      <c r="B2858" t="s">
        <v>65</v>
      </c>
      <c r="C2858" t="s">
        <v>859</v>
      </c>
      <c r="D2858"/>
      <c r="E2858">
        <v>1</v>
      </c>
      <c r="F2858">
        <v>3</v>
      </c>
      <c r="G2858">
        <v>1</v>
      </c>
      <c r="H2858">
        <v>1</v>
      </c>
      <c r="I2858">
        <v>0</v>
      </c>
      <c r="J2858">
        <v>1</v>
      </c>
      <c r="K2858">
        <v>0</v>
      </c>
      <c r="L2858">
        <v>0</v>
      </c>
      <c r="M2858" t="s">
        <v>992</v>
      </c>
      <c r="O2858" s="101">
        <f>IF(ISBLANK(C2858),O2857,IF(COUNTIF(C$2:C2858,C2858)&gt;1,O2857,1+MAX(O2857,0)))</f>
        <v>68</v>
      </c>
      <c r="P2858" s="45">
        <f t="shared" si="990"/>
        <v>42</v>
      </c>
      <c r="Q2858" s="33" t="str">
        <f t="shared" si="991"/>
        <v/>
      </c>
      <c r="R2858" s="33">
        <f t="shared" si="992"/>
        <v>3</v>
      </c>
      <c r="S2858" s="33" t="str">
        <f t="shared" si="993"/>
        <v>156_3</v>
      </c>
      <c r="T2858" s="35" t="str">
        <f t="shared" si="994"/>
        <v>156AM</v>
      </c>
      <c r="U2858" s="35" t="str">
        <f t="shared" si="995"/>
        <v>156AMNS</v>
      </c>
      <c r="V2858" s="35" t="str">
        <f t="shared" si="989"/>
        <v>2P</v>
      </c>
      <c r="W2858" s="35" t="str">
        <f t="shared" si="982"/>
        <v>156AM2P131</v>
      </c>
      <c r="X2858" s="388">
        <f t="shared" si="983"/>
        <v>0</v>
      </c>
      <c r="Y2858" s="388">
        <f t="shared" si="984"/>
        <v>0</v>
      </c>
      <c r="Z2858" s="280" t="str">
        <f t="shared" si="975"/>
        <v/>
      </c>
      <c r="AA2858" s="280" t="str">
        <f t="shared" si="976"/>
        <v/>
      </c>
      <c r="AB2858" s="389" t="str">
        <f t="shared" si="985"/>
        <v/>
      </c>
      <c r="AC2858" s="389" t="str">
        <f t="shared" si="986"/>
        <v/>
      </c>
      <c r="AD2858" s="390">
        <f t="shared" si="977"/>
        <v>1</v>
      </c>
      <c r="AE2858" s="282">
        <f t="shared" si="978"/>
        <v>0</v>
      </c>
      <c r="AF2858" s="359">
        <f t="shared" si="979"/>
        <v>0</v>
      </c>
      <c r="AG2858" s="280">
        <f t="shared" si="980"/>
        <v>3</v>
      </c>
      <c r="AH2858" s="280">
        <f t="shared" si="996"/>
        <v>1</v>
      </c>
      <c r="AI2858" s="280">
        <f>IF(ISBLANK(T2858),AI2857,IF(COUNTIF(T$2:T2858,T2858)&gt;1,AI2857,1+MAX(AI2857,0)))</f>
        <v>79</v>
      </c>
      <c r="AL2858" s="391" t="str">
        <f t="shared" si="987"/>
        <v/>
      </c>
      <c r="AM2858" s="391" t="str">
        <f t="shared" si="988"/>
        <v/>
      </c>
      <c r="AO2858" s="310" t="str">
        <f t="shared" si="981"/>
        <v/>
      </c>
      <c r="AP2858" s="310">
        <f>SUM(AO$1:AO2858)</f>
        <v>0</v>
      </c>
      <c r="AQ2858" s="310">
        <f>SUM(AK$2:AK2858)</f>
        <v>19</v>
      </c>
      <c r="AR2858" s="310">
        <f>COUNTA(AJ$2:AJ2858)</f>
        <v>19</v>
      </c>
      <c r="AS2858" s="312"/>
      <c r="AT2858" s="312"/>
      <c r="AU2858" s="312"/>
      <c r="AV2858" s="312"/>
      <c r="AW2858" s="312"/>
      <c r="AZ2858">
        <v>1</v>
      </c>
      <c r="BA2858">
        <v>1</v>
      </c>
    </row>
    <row r="2859" spans="1:53" x14ac:dyDescent="0.25">
      <c r="A2859">
        <v>156</v>
      </c>
      <c r="B2859" t="s">
        <v>65</v>
      </c>
      <c r="C2859" t="s">
        <v>859</v>
      </c>
      <c r="D2859"/>
      <c r="E2859">
        <v>1</v>
      </c>
      <c r="F2859">
        <v>3</v>
      </c>
      <c r="G2859">
        <v>2</v>
      </c>
      <c r="H2859">
        <v>2</v>
      </c>
      <c r="I2859">
        <v>0</v>
      </c>
      <c r="J2859">
        <v>2</v>
      </c>
      <c r="K2859">
        <v>0</v>
      </c>
      <c r="L2859">
        <v>0</v>
      </c>
      <c r="M2859" t="s">
        <v>992</v>
      </c>
      <c r="O2859" s="101">
        <f>IF(ISBLANK(C2859),O2858,IF(COUNTIF(C$2:C2859,C2859)&gt;1,O2858,1+MAX(O2858,0)))</f>
        <v>68</v>
      </c>
      <c r="P2859" s="45">
        <f t="shared" si="990"/>
        <v>42</v>
      </c>
      <c r="Q2859" s="33" t="str">
        <f t="shared" si="991"/>
        <v/>
      </c>
      <c r="R2859" s="33">
        <f t="shared" si="992"/>
        <v>3</v>
      </c>
      <c r="S2859" s="33" t="str">
        <f t="shared" si="993"/>
        <v>156_3</v>
      </c>
      <c r="T2859" s="35" t="str">
        <f t="shared" si="994"/>
        <v>156AM</v>
      </c>
      <c r="U2859" s="35" t="str">
        <f t="shared" si="995"/>
        <v>156AMNS</v>
      </c>
      <c r="V2859" s="35" t="str">
        <f t="shared" si="989"/>
        <v>2P</v>
      </c>
      <c r="W2859" s="35" t="str">
        <f t="shared" si="982"/>
        <v>156AM2P132</v>
      </c>
      <c r="X2859" s="388">
        <f t="shared" si="983"/>
        <v>0</v>
      </c>
      <c r="Y2859" s="388">
        <f t="shared" si="984"/>
        <v>0</v>
      </c>
      <c r="Z2859" s="280" t="str">
        <f t="shared" si="975"/>
        <v/>
      </c>
      <c r="AA2859" s="280" t="str">
        <f t="shared" si="976"/>
        <v/>
      </c>
      <c r="AB2859" s="389" t="str">
        <f t="shared" si="985"/>
        <v/>
      </c>
      <c r="AC2859" s="389" t="str">
        <f t="shared" si="986"/>
        <v/>
      </c>
      <c r="AD2859" s="390">
        <f t="shared" si="977"/>
        <v>1</v>
      </c>
      <c r="AE2859" s="282">
        <f t="shared" si="978"/>
        <v>0</v>
      </c>
      <c r="AF2859" s="359">
        <f t="shared" si="979"/>
        <v>0</v>
      </c>
      <c r="AG2859" s="280">
        <f t="shared" si="980"/>
        <v>3</v>
      </c>
      <c r="AH2859" s="280">
        <f t="shared" si="996"/>
        <v>1</v>
      </c>
      <c r="AI2859" s="280">
        <f>IF(ISBLANK(T2859),AI2858,IF(COUNTIF(T$2:T2859,T2859)&gt;1,AI2858,1+MAX(AI2858,0)))</f>
        <v>79</v>
      </c>
      <c r="AL2859" s="391" t="str">
        <f t="shared" si="987"/>
        <v/>
      </c>
      <c r="AM2859" s="391" t="str">
        <f t="shared" si="988"/>
        <v/>
      </c>
      <c r="AO2859" s="310" t="str">
        <f t="shared" si="981"/>
        <v/>
      </c>
      <c r="AP2859" s="310">
        <f>SUM(AO$1:AO2859)</f>
        <v>0</v>
      </c>
      <c r="AQ2859" s="310">
        <f>SUM(AK$2:AK2859)</f>
        <v>19</v>
      </c>
      <c r="AR2859" s="310">
        <f>COUNTA(AJ$2:AJ2859)</f>
        <v>19</v>
      </c>
      <c r="AS2859" s="312"/>
      <c r="AT2859" s="312"/>
      <c r="AU2859" s="312"/>
      <c r="AV2859" s="312"/>
      <c r="AW2859" s="312"/>
      <c r="AZ2859">
        <v>0</v>
      </c>
      <c r="BA2859">
        <v>0</v>
      </c>
    </row>
    <row r="2860" spans="1:53" x14ac:dyDescent="0.25">
      <c r="A2860">
        <v>156</v>
      </c>
      <c r="B2860" t="s">
        <v>65</v>
      </c>
      <c r="C2860" t="s">
        <v>859</v>
      </c>
      <c r="D2860"/>
      <c r="E2860">
        <v>1</v>
      </c>
      <c r="F2860">
        <v>3</v>
      </c>
      <c r="G2860">
        <v>3</v>
      </c>
      <c r="H2860">
        <v>0</v>
      </c>
      <c r="I2860">
        <v>0</v>
      </c>
      <c r="J2860">
        <v>0</v>
      </c>
      <c r="K2860">
        <v>0</v>
      </c>
      <c r="L2860">
        <v>0</v>
      </c>
      <c r="M2860" t="s">
        <v>992</v>
      </c>
      <c r="O2860" s="101">
        <f>IF(ISBLANK(C2860),O2859,IF(COUNTIF(C$2:C2860,C2860)&gt;1,O2859,1+MAX(O2859,0)))</f>
        <v>68</v>
      </c>
      <c r="P2860" s="45">
        <f t="shared" si="990"/>
        <v>42</v>
      </c>
      <c r="Q2860" s="33" t="str">
        <f t="shared" si="991"/>
        <v/>
      </c>
      <c r="R2860" s="33">
        <f t="shared" si="992"/>
        <v>3</v>
      </c>
      <c r="S2860" s="33" t="str">
        <f t="shared" si="993"/>
        <v>156_3</v>
      </c>
      <c r="T2860" s="35" t="str">
        <f t="shared" si="994"/>
        <v>156AM</v>
      </c>
      <c r="U2860" s="35" t="str">
        <f t="shared" si="995"/>
        <v>156AMEW</v>
      </c>
      <c r="V2860" s="35" t="str">
        <f t="shared" si="989"/>
        <v>2P</v>
      </c>
      <c r="W2860" s="35" t="str">
        <f t="shared" si="982"/>
        <v>156AM2P133</v>
      </c>
      <c r="X2860" s="388">
        <f t="shared" si="983"/>
        <v>0</v>
      </c>
      <c r="Y2860" s="388">
        <f t="shared" si="984"/>
        <v>0</v>
      </c>
      <c r="Z2860" s="280" t="str">
        <f t="shared" si="975"/>
        <v/>
      </c>
      <c r="AA2860" s="280" t="str">
        <f t="shared" si="976"/>
        <v/>
      </c>
      <c r="AB2860" s="389" t="str">
        <f t="shared" si="985"/>
        <v/>
      </c>
      <c r="AC2860" s="389" t="str">
        <f t="shared" si="986"/>
        <v/>
      </c>
      <c r="AD2860" s="390" t="str">
        <f t="shared" si="977"/>
        <v/>
      </c>
      <c r="AE2860" s="282">
        <f t="shared" si="978"/>
        <v>0</v>
      </c>
      <c r="AF2860" s="359">
        <f t="shared" si="979"/>
        <v>0</v>
      </c>
      <c r="AG2860" s="280">
        <f t="shared" si="980"/>
        <v>4</v>
      </c>
      <c r="AH2860" s="280">
        <f t="shared" si="996"/>
        <v>1</v>
      </c>
      <c r="AI2860" s="280">
        <f>IF(ISBLANK(T2860),AI2859,IF(COUNTIF(T$2:T2860,T2860)&gt;1,AI2859,1+MAX(AI2859,0)))</f>
        <v>79</v>
      </c>
      <c r="AL2860" s="391" t="str">
        <f t="shared" si="987"/>
        <v/>
      </c>
      <c r="AM2860" s="391" t="str">
        <f t="shared" si="988"/>
        <v/>
      </c>
      <c r="AO2860" s="310" t="str">
        <f t="shared" si="981"/>
        <v/>
      </c>
      <c r="AP2860" s="310">
        <f>SUM(AO$1:AO2860)</f>
        <v>0</v>
      </c>
      <c r="AQ2860" s="310">
        <f>SUM(AK$2:AK2860)</f>
        <v>19</v>
      </c>
      <c r="AR2860" s="310">
        <f>COUNTA(AJ$2:AJ2860)</f>
        <v>19</v>
      </c>
      <c r="AS2860" s="312"/>
      <c r="AT2860" s="312"/>
      <c r="AU2860" s="312"/>
      <c r="AV2860" s="312"/>
      <c r="AW2860" s="312"/>
      <c r="AZ2860">
        <v>0</v>
      </c>
      <c r="BA2860">
        <v>0</v>
      </c>
    </row>
    <row r="2861" spans="1:53" x14ac:dyDescent="0.25">
      <c r="A2861">
        <v>156</v>
      </c>
      <c r="B2861" t="s">
        <v>65</v>
      </c>
      <c r="C2861" t="s">
        <v>859</v>
      </c>
      <c r="D2861"/>
      <c r="E2861">
        <v>1</v>
      </c>
      <c r="F2861">
        <v>3</v>
      </c>
      <c r="G2861">
        <v>4</v>
      </c>
      <c r="H2861">
        <v>3</v>
      </c>
      <c r="I2861">
        <v>0</v>
      </c>
      <c r="J2861">
        <v>3</v>
      </c>
      <c r="K2861">
        <v>0</v>
      </c>
      <c r="L2861">
        <v>1</v>
      </c>
      <c r="M2861" t="s">
        <v>992</v>
      </c>
      <c r="O2861" s="101">
        <f>IF(ISBLANK(C2861),O2860,IF(COUNTIF(C$2:C2861,C2861)&gt;1,O2860,1+MAX(O2860,0)))</f>
        <v>68</v>
      </c>
      <c r="P2861" s="45">
        <f t="shared" si="990"/>
        <v>42</v>
      </c>
      <c r="Q2861" s="33" t="str">
        <f t="shared" si="991"/>
        <v/>
      </c>
      <c r="R2861" s="33">
        <f t="shared" si="992"/>
        <v>3</v>
      </c>
      <c r="S2861" s="33" t="str">
        <f t="shared" si="993"/>
        <v>156_3</v>
      </c>
      <c r="T2861" s="35" t="str">
        <f t="shared" si="994"/>
        <v>156AM</v>
      </c>
      <c r="U2861" s="35" t="str">
        <f t="shared" si="995"/>
        <v>156AMEW</v>
      </c>
      <c r="V2861" s="35" t="str">
        <f t="shared" si="989"/>
        <v>2P</v>
      </c>
      <c r="W2861" s="35" t="str">
        <f t="shared" si="982"/>
        <v>156AM2P134</v>
      </c>
      <c r="X2861" s="388">
        <f t="shared" si="983"/>
        <v>0</v>
      </c>
      <c r="Y2861" s="388">
        <f t="shared" si="984"/>
        <v>1</v>
      </c>
      <c r="Z2861" s="280" t="str">
        <f t="shared" si="975"/>
        <v/>
      </c>
      <c r="AA2861" s="280" t="str">
        <f t="shared" si="976"/>
        <v/>
      </c>
      <c r="AB2861" s="389" t="str">
        <f t="shared" si="985"/>
        <v/>
      </c>
      <c r="AC2861" s="389" t="str">
        <f t="shared" si="986"/>
        <v/>
      </c>
      <c r="AD2861" s="390" t="str">
        <f t="shared" si="977"/>
        <v/>
      </c>
      <c r="AE2861" s="282">
        <f t="shared" si="978"/>
        <v>0</v>
      </c>
      <c r="AF2861" s="359">
        <f t="shared" si="979"/>
        <v>0</v>
      </c>
      <c r="AG2861" s="280" t="str">
        <f t="shared" si="980"/>
        <v>NA</v>
      </c>
      <c r="AH2861" s="280">
        <f t="shared" si="996"/>
        <v>0</v>
      </c>
      <c r="AI2861" s="280">
        <f>IF(ISBLANK(T2861),AI2860,IF(COUNTIF(T$2:T2861,T2861)&gt;1,AI2860,1+MAX(AI2860,0)))</f>
        <v>79</v>
      </c>
      <c r="AL2861" s="391" t="str">
        <f t="shared" si="987"/>
        <v/>
      </c>
      <c r="AM2861" s="391" t="str">
        <f t="shared" si="988"/>
        <v/>
      </c>
      <c r="AO2861" s="310" t="str">
        <f t="shared" si="981"/>
        <v/>
      </c>
      <c r="AP2861" s="310">
        <f>SUM(AO$1:AO2861)</f>
        <v>0</v>
      </c>
      <c r="AQ2861" s="310">
        <f>SUM(AK$2:AK2861)</f>
        <v>19</v>
      </c>
      <c r="AR2861" s="310">
        <f>COUNTA(AJ$2:AJ2861)</f>
        <v>19</v>
      </c>
      <c r="AS2861" s="312"/>
      <c r="AT2861" s="312"/>
      <c r="AU2861" s="312"/>
      <c r="AV2861" s="312"/>
      <c r="AW2861" s="312"/>
      <c r="AZ2861">
        <v>0</v>
      </c>
      <c r="BA2861">
        <v>1</v>
      </c>
    </row>
    <row r="2862" spans="1:53" x14ac:dyDescent="0.25">
      <c r="A2862">
        <v>156</v>
      </c>
      <c r="B2862" t="s">
        <v>65</v>
      </c>
      <c r="C2862" t="s">
        <v>859</v>
      </c>
      <c r="D2862"/>
      <c r="E2862">
        <v>1</v>
      </c>
      <c r="F2862">
        <v>4</v>
      </c>
      <c r="G2862">
        <v>1</v>
      </c>
      <c r="H2862">
        <v>1</v>
      </c>
      <c r="I2862">
        <v>0</v>
      </c>
      <c r="J2862">
        <v>1</v>
      </c>
      <c r="K2862">
        <v>0</v>
      </c>
      <c r="L2862">
        <v>0</v>
      </c>
      <c r="M2862" t="s">
        <v>992</v>
      </c>
      <c r="O2862" s="101">
        <f>IF(ISBLANK(C2862),O2861,IF(COUNTIF(C$2:C2862,C2862)&gt;1,O2861,1+MAX(O2861,0)))</f>
        <v>68</v>
      </c>
      <c r="P2862" s="45">
        <f t="shared" si="990"/>
        <v>42</v>
      </c>
      <c r="Q2862" s="33" t="str">
        <f t="shared" si="991"/>
        <v/>
      </c>
      <c r="R2862" s="33">
        <f t="shared" si="992"/>
        <v>4</v>
      </c>
      <c r="S2862" s="33" t="str">
        <f t="shared" si="993"/>
        <v>156_4</v>
      </c>
      <c r="T2862" s="35" t="str">
        <f t="shared" si="994"/>
        <v>156AM</v>
      </c>
      <c r="U2862" s="35" t="str">
        <f t="shared" si="995"/>
        <v>156AMNS</v>
      </c>
      <c r="V2862" s="35" t="str">
        <f t="shared" si="989"/>
        <v>2P</v>
      </c>
      <c r="W2862" s="35" t="str">
        <f t="shared" si="982"/>
        <v>156AM2P141</v>
      </c>
      <c r="X2862" s="388">
        <f t="shared" si="983"/>
        <v>0</v>
      </c>
      <c r="Y2862" s="388">
        <f t="shared" si="984"/>
        <v>0</v>
      </c>
      <c r="Z2862" s="280" t="str">
        <f t="shared" si="975"/>
        <v/>
      </c>
      <c r="AA2862" s="280" t="str">
        <f t="shared" si="976"/>
        <v/>
      </c>
      <c r="AB2862" s="389" t="str">
        <f t="shared" si="985"/>
        <v/>
      </c>
      <c r="AC2862" s="389" t="str">
        <f t="shared" si="986"/>
        <v/>
      </c>
      <c r="AD2862" s="390">
        <f t="shared" si="977"/>
        <v>1</v>
      </c>
      <c r="AE2862" s="282">
        <f t="shared" si="978"/>
        <v>0</v>
      </c>
      <c r="AF2862" s="359">
        <f t="shared" si="979"/>
        <v>0</v>
      </c>
      <c r="AG2862" s="280">
        <f t="shared" si="980"/>
        <v>3</v>
      </c>
      <c r="AH2862" s="280">
        <f t="shared" si="996"/>
        <v>1</v>
      </c>
      <c r="AI2862" s="280">
        <f>IF(ISBLANK(T2862),AI2861,IF(COUNTIF(T$2:T2862,T2862)&gt;1,AI2861,1+MAX(AI2861,0)))</f>
        <v>79</v>
      </c>
      <c r="AL2862" s="391" t="str">
        <f t="shared" si="987"/>
        <v/>
      </c>
      <c r="AM2862" s="391" t="str">
        <f t="shared" si="988"/>
        <v/>
      </c>
      <c r="AO2862" s="310" t="str">
        <f t="shared" si="981"/>
        <v/>
      </c>
      <c r="AP2862" s="310">
        <f>SUM(AO$1:AO2862)</f>
        <v>0</v>
      </c>
      <c r="AQ2862" s="310">
        <f>SUM(AK$2:AK2862)</f>
        <v>19</v>
      </c>
      <c r="AR2862" s="310">
        <f>COUNTA(AJ$2:AJ2862)</f>
        <v>19</v>
      </c>
      <c r="AS2862" s="312"/>
      <c r="AT2862" s="312"/>
      <c r="AU2862" s="312"/>
      <c r="AV2862" s="312"/>
      <c r="AW2862" s="312"/>
      <c r="AZ2862">
        <v>0</v>
      </c>
      <c r="BA2862">
        <v>0</v>
      </c>
    </row>
    <row r="2863" spans="1:53" x14ac:dyDescent="0.25">
      <c r="A2863">
        <v>156</v>
      </c>
      <c r="B2863" t="s">
        <v>65</v>
      </c>
      <c r="C2863" t="s">
        <v>859</v>
      </c>
      <c r="D2863"/>
      <c r="E2863">
        <v>1</v>
      </c>
      <c r="F2863">
        <v>4</v>
      </c>
      <c r="G2863">
        <v>2</v>
      </c>
      <c r="H2863">
        <v>2</v>
      </c>
      <c r="I2863">
        <v>0</v>
      </c>
      <c r="J2863">
        <v>1</v>
      </c>
      <c r="K2863">
        <v>0</v>
      </c>
      <c r="L2863">
        <v>0</v>
      </c>
      <c r="M2863" t="s">
        <v>992</v>
      </c>
      <c r="O2863" s="101">
        <f>IF(ISBLANK(C2863),O2862,IF(COUNTIF(C$2:C2863,C2863)&gt;1,O2862,1+MAX(O2862,0)))</f>
        <v>68</v>
      </c>
      <c r="P2863" s="45">
        <f t="shared" si="990"/>
        <v>42</v>
      </c>
      <c r="Q2863" s="33" t="str">
        <f t="shared" si="991"/>
        <v/>
      </c>
      <c r="R2863" s="33">
        <f t="shared" si="992"/>
        <v>4</v>
      </c>
      <c r="S2863" s="33" t="str">
        <f t="shared" si="993"/>
        <v>156_4</v>
      </c>
      <c r="T2863" s="35" t="str">
        <f t="shared" si="994"/>
        <v>156AM</v>
      </c>
      <c r="U2863" s="35" t="str">
        <f t="shared" si="995"/>
        <v>156AMNS</v>
      </c>
      <c r="V2863" s="35" t="str">
        <f t="shared" si="989"/>
        <v>2P</v>
      </c>
      <c r="W2863" s="35" t="str">
        <f t="shared" si="982"/>
        <v>156AM2P142</v>
      </c>
      <c r="X2863" s="388">
        <f t="shared" si="983"/>
        <v>0</v>
      </c>
      <c r="Y2863" s="388">
        <f t="shared" si="984"/>
        <v>0</v>
      </c>
      <c r="Z2863" s="280" t="str">
        <f t="shared" si="975"/>
        <v/>
      </c>
      <c r="AA2863" s="280" t="str">
        <f t="shared" si="976"/>
        <v/>
      </c>
      <c r="AB2863" s="389" t="str">
        <f t="shared" si="985"/>
        <v/>
      </c>
      <c r="AC2863" s="389" t="str">
        <f t="shared" si="986"/>
        <v/>
      </c>
      <c r="AD2863" s="390">
        <f t="shared" si="977"/>
        <v>1</v>
      </c>
      <c r="AE2863" s="282">
        <f t="shared" si="978"/>
        <v>0</v>
      </c>
      <c r="AF2863" s="359">
        <f t="shared" si="979"/>
        <v>0</v>
      </c>
      <c r="AG2863" s="280">
        <f t="shared" si="980"/>
        <v>3</v>
      </c>
      <c r="AH2863" s="280">
        <f t="shared" si="996"/>
        <v>1</v>
      </c>
      <c r="AI2863" s="280">
        <f>IF(ISBLANK(T2863),AI2862,IF(COUNTIF(T$2:T2863,T2863)&gt;1,AI2862,1+MAX(AI2862,0)))</f>
        <v>79</v>
      </c>
      <c r="AL2863" s="391" t="str">
        <f t="shared" si="987"/>
        <v/>
      </c>
      <c r="AM2863" s="391" t="str">
        <f t="shared" si="988"/>
        <v/>
      </c>
      <c r="AO2863" s="310" t="str">
        <f t="shared" si="981"/>
        <v/>
      </c>
      <c r="AP2863" s="310">
        <f>SUM(AO$1:AO2863)</f>
        <v>0</v>
      </c>
      <c r="AQ2863" s="310">
        <f>SUM(AK$2:AK2863)</f>
        <v>19</v>
      </c>
      <c r="AR2863" s="310">
        <f>COUNTA(AJ$2:AJ2863)</f>
        <v>19</v>
      </c>
      <c r="AS2863" s="312"/>
      <c r="AT2863" s="312"/>
      <c r="AU2863" s="312"/>
      <c r="AV2863" s="312"/>
      <c r="AW2863" s="312"/>
      <c r="AZ2863">
        <v>0</v>
      </c>
      <c r="BA2863">
        <v>0</v>
      </c>
    </row>
    <row r="2864" spans="1:53" x14ac:dyDescent="0.25">
      <c r="A2864">
        <v>156</v>
      </c>
      <c r="B2864" t="s">
        <v>65</v>
      </c>
      <c r="C2864" t="s">
        <v>859</v>
      </c>
      <c r="D2864"/>
      <c r="E2864">
        <v>1</v>
      </c>
      <c r="F2864">
        <v>4</v>
      </c>
      <c r="G2864">
        <v>3</v>
      </c>
      <c r="H2864">
        <v>0</v>
      </c>
      <c r="I2864">
        <v>0</v>
      </c>
      <c r="J2864">
        <v>0</v>
      </c>
      <c r="K2864">
        <v>0</v>
      </c>
      <c r="L2864">
        <v>0</v>
      </c>
      <c r="M2864" t="s">
        <v>992</v>
      </c>
      <c r="O2864" s="101">
        <f>IF(ISBLANK(C2864),O2863,IF(COUNTIF(C$2:C2864,C2864)&gt;1,O2863,1+MAX(O2863,0)))</f>
        <v>68</v>
      </c>
      <c r="P2864" s="45">
        <f t="shared" si="990"/>
        <v>42</v>
      </c>
      <c r="Q2864" s="33" t="str">
        <f t="shared" si="991"/>
        <v/>
      </c>
      <c r="R2864" s="33">
        <f t="shared" si="992"/>
        <v>4</v>
      </c>
      <c r="S2864" s="33" t="str">
        <f t="shared" si="993"/>
        <v>156_4</v>
      </c>
      <c r="T2864" s="35" t="str">
        <f t="shared" si="994"/>
        <v>156AM</v>
      </c>
      <c r="U2864" s="35" t="str">
        <f t="shared" si="995"/>
        <v>156AMEW</v>
      </c>
      <c r="V2864" s="35" t="str">
        <f t="shared" si="989"/>
        <v>2P</v>
      </c>
      <c r="W2864" s="35" t="str">
        <f t="shared" si="982"/>
        <v>156AM2P143</v>
      </c>
      <c r="X2864" s="388">
        <f t="shared" si="983"/>
        <v>0</v>
      </c>
      <c r="Y2864" s="388">
        <f t="shared" si="984"/>
        <v>0</v>
      </c>
      <c r="Z2864" s="280" t="str">
        <f t="shared" si="975"/>
        <v/>
      </c>
      <c r="AA2864" s="280" t="str">
        <f t="shared" si="976"/>
        <v/>
      </c>
      <c r="AB2864" s="389" t="str">
        <f t="shared" si="985"/>
        <v/>
      </c>
      <c r="AC2864" s="389" t="str">
        <f t="shared" si="986"/>
        <v/>
      </c>
      <c r="AD2864" s="390" t="str">
        <f t="shared" si="977"/>
        <v/>
      </c>
      <c r="AE2864" s="282">
        <f t="shared" si="978"/>
        <v>0</v>
      </c>
      <c r="AF2864" s="359">
        <f t="shared" si="979"/>
        <v>0</v>
      </c>
      <c r="AG2864" s="280">
        <f t="shared" si="980"/>
        <v>4</v>
      </c>
      <c r="AH2864" s="280">
        <f t="shared" si="996"/>
        <v>1</v>
      </c>
      <c r="AI2864" s="280">
        <f>IF(ISBLANK(T2864),AI2863,IF(COUNTIF(T$2:T2864,T2864)&gt;1,AI2863,1+MAX(AI2863,0)))</f>
        <v>79</v>
      </c>
      <c r="AL2864" s="391" t="str">
        <f t="shared" si="987"/>
        <v/>
      </c>
      <c r="AM2864" s="391" t="str">
        <f t="shared" si="988"/>
        <v/>
      </c>
      <c r="AO2864" s="310" t="str">
        <f t="shared" si="981"/>
        <v/>
      </c>
      <c r="AP2864" s="310">
        <f>SUM(AO$1:AO2864)</f>
        <v>0</v>
      </c>
      <c r="AQ2864" s="310">
        <f>SUM(AK$2:AK2864)</f>
        <v>19</v>
      </c>
      <c r="AR2864" s="310">
        <f>COUNTA(AJ$2:AJ2864)</f>
        <v>19</v>
      </c>
      <c r="AS2864" s="312"/>
      <c r="AT2864" s="312"/>
      <c r="AU2864" s="312"/>
      <c r="AV2864" s="312"/>
      <c r="AW2864" s="312"/>
      <c r="AZ2864">
        <v>0</v>
      </c>
      <c r="BA2864">
        <v>0</v>
      </c>
    </row>
    <row r="2865" spans="1:53" x14ac:dyDescent="0.25">
      <c r="A2865">
        <v>156</v>
      </c>
      <c r="B2865" t="s">
        <v>65</v>
      </c>
      <c r="C2865" t="s">
        <v>859</v>
      </c>
      <c r="D2865"/>
      <c r="E2865">
        <v>1</v>
      </c>
      <c r="F2865">
        <v>4</v>
      </c>
      <c r="G2865">
        <v>4</v>
      </c>
      <c r="H2865">
        <v>0</v>
      </c>
      <c r="I2865">
        <v>0</v>
      </c>
      <c r="J2865">
        <v>0</v>
      </c>
      <c r="K2865">
        <v>0</v>
      </c>
      <c r="L2865">
        <v>0</v>
      </c>
      <c r="M2865" t="s">
        <v>992</v>
      </c>
      <c r="O2865" s="101">
        <f>IF(ISBLANK(C2865),O2864,IF(COUNTIF(C$2:C2865,C2865)&gt;1,O2864,1+MAX(O2864,0)))</f>
        <v>68</v>
      </c>
      <c r="P2865" s="45">
        <f t="shared" si="990"/>
        <v>42</v>
      </c>
      <c r="Q2865" s="33" t="str">
        <f t="shared" si="991"/>
        <v/>
      </c>
      <c r="R2865" s="33">
        <f t="shared" si="992"/>
        <v>4</v>
      </c>
      <c r="S2865" s="33" t="str">
        <f t="shared" si="993"/>
        <v>156_4</v>
      </c>
      <c r="T2865" s="35" t="str">
        <f t="shared" si="994"/>
        <v>156AM</v>
      </c>
      <c r="U2865" s="35" t="str">
        <f t="shared" si="995"/>
        <v>156AMEW</v>
      </c>
      <c r="V2865" s="35" t="str">
        <f t="shared" si="989"/>
        <v>2P</v>
      </c>
      <c r="W2865" s="35" t="str">
        <f t="shared" si="982"/>
        <v>156AM2P144</v>
      </c>
      <c r="X2865" s="388">
        <f t="shared" si="983"/>
        <v>0</v>
      </c>
      <c r="Y2865" s="388">
        <f t="shared" si="984"/>
        <v>0</v>
      </c>
      <c r="Z2865" s="280" t="str">
        <f t="shared" si="975"/>
        <v/>
      </c>
      <c r="AA2865" s="280" t="str">
        <f t="shared" si="976"/>
        <v/>
      </c>
      <c r="AB2865" s="389" t="str">
        <f t="shared" si="985"/>
        <v/>
      </c>
      <c r="AC2865" s="389" t="str">
        <f t="shared" si="986"/>
        <v/>
      </c>
      <c r="AD2865" s="390" t="str">
        <f t="shared" si="977"/>
        <v/>
      </c>
      <c r="AE2865" s="282">
        <f t="shared" si="978"/>
        <v>0</v>
      </c>
      <c r="AF2865" s="359">
        <f t="shared" si="979"/>
        <v>0</v>
      </c>
      <c r="AG2865" s="280" t="str">
        <f t="shared" si="980"/>
        <v>NA</v>
      </c>
      <c r="AH2865" s="280">
        <f t="shared" si="996"/>
        <v>0</v>
      </c>
      <c r="AI2865" s="280">
        <f>IF(ISBLANK(T2865),AI2864,IF(COUNTIF(T$2:T2865,T2865)&gt;1,AI2864,1+MAX(AI2864,0)))</f>
        <v>79</v>
      </c>
      <c r="AL2865" s="391" t="str">
        <f t="shared" si="987"/>
        <v/>
      </c>
      <c r="AM2865" s="391" t="str">
        <f t="shared" si="988"/>
        <v/>
      </c>
      <c r="AO2865" s="310" t="str">
        <f t="shared" si="981"/>
        <v/>
      </c>
      <c r="AP2865" s="310">
        <f>SUM(AO$1:AO2865)</f>
        <v>0</v>
      </c>
      <c r="AQ2865" s="310">
        <f>SUM(AK$2:AK2865)</f>
        <v>19</v>
      </c>
      <c r="AR2865" s="310">
        <f>COUNTA(AJ$2:AJ2865)</f>
        <v>19</v>
      </c>
      <c r="AS2865" s="312"/>
      <c r="AT2865" s="312"/>
      <c r="AU2865" s="312"/>
      <c r="AV2865" s="312"/>
      <c r="AW2865" s="312"/>
      <c r="AZ2865">
        <v>0</v>
      </c>
      <c r="BA2865">
        <v>0</v>
      </c>
    </row>
    <row r="2866" spans="1:53" x14ac:dyDescent="0.25">
      <c r="A2866">
        <v>156</v>
      </c>
      <c r="B2866" t="s">
        <v>65</v>
      </c>
      <c r="C2866" t="s">
        <v>859</v>
      </c>
      <c r="D2866"/>
      <c r="E2866">
        <v>2</v>
      </c>
      <c r="F2866">
        <v>1</v>
      </c>
      <c r="G2866">
        <v>1</v>
      </c>
      <c r="H2866">
        <v>3</v>
      </c>
      <c r="I2866">
        <v>0</v>
      </c>
      <c r="J2866">
        <v>3</v>
      </c>
      <c r="K2866">
        <v>0</v>
      </c>
      <c r="L2866">
        <v>0</v>
      </c>
      <c r="M2866" t="s">
        <v>993</v>
      </c>
      <c r="O2866" s="101">
        <f>IF(ISBLANK(C2866),O2865,IF(COUNTIF(C$2:C2866,C2866)&gt;1,O2865,1+MAX(O2865,0)))</f>
        <v>68</v>
      </c>
      <c r="P2866" s="45">
        <f t="shared" si="990"/>
        <v>42</v>
      </c>
      <c r="Q2866" s="33" t="str">
        <f t="shared" si="991"/>
        <v/>
      </c>
      <c r="R2866" s="33">
        <f t="shared" si="992"/>
        <v>5</v>
      </c>
      <c r="S2866" s="33" t="str">
        <f t="shared" si="993"/>
        <v>156_5</v>
      </c>
      <c r="T2866" s="35" t="str">
        <f t="shared" si="994"/>
        <v>156AM</v>
      </c>
      <c r="U2866" s="35" t="str">
        <f t="shared" si="995"/>
        <v>156AMNS</v>
      </c>
      <c r="V2866" s="35" t="str">
        <f t="shared" si="989"/>
        <v>2P</v>
      </c>
      <c r="W2866" s="35" t="str">
        <f t="shared" si="982"/>
        <v>156AM2P211</v>
      </c>
      <c r="X2866" s="388">
        <f t="shared" si="983"/>
        <v>0</v>
      </c>
      <c r="Y2866" s="388">
        <f t="shared" si="984"/>
        <v>0</v>
      </c>
      <c r="Z2866" s="280" t="str">
        <f t="shared" si="975"/>
        <v/>
      </c>
      <c r="AA2866" s="280" t="str">
        <f t="shared" si="976"/>
        <v/>
      </c>
      <c r="AB2866" s="389" t="str">
        <f t="shared" si="985"/>
        <v/>
      </c>
      <c r="AC2866" s="389" t="str">
        <f t="shared" si="986"/>
        <v/>
      </c>
      <c r="AD2866" s="390">
        <f t="shared" si="977"/>
        <v>1</v>
      </c>
      <c r="AE2866" s="282">
        <f t="shared" si="978"/>
        <v>0</v>
      </c>
      <c r="AF2866" s="359">
        <f t="shared" si="979"/>
        <v>0</v>
      </c>
      <c r="AG2866" s="280">
        <f t="shared" si="980"/>
        <v>3</v>
      </c>
      <c r="AH2866" s="280">
        <f t="shared" si="996"/>
        <v>1</v>
      </c>
      <c r="AI2866" s="280">
        <f>IF(ISBLANK(T2866),AI2865,IF(COUNTIF(T$2:T2866,T2866)&gt;1,AI2865,1+MAX(AI2865,0)))</f>
        <v>79</v>
      </c>
      <c r="AL2866" s="391" t="str">
        <f t="shared" si="987"/>
        <v/>
      </c>
      <c r="AM2866" s="391" t="str">
        <f t="shared" si="988"/>
        <v/>
      </c>
      <c r="AO2866" s="310" t="str">
        <f t="shared" si="981"/>
        <v/>
      </c>
      <c r="AP2866" s="310">
        <f>SUM(AO$1:AO2866)</f>
        <v>0</v>
      </c>
      <c r="AQ2866" s="310">
        <f>SUM(AK$2:AK2866)</f>
        <v>19</v>
      </c>
      <c r="AR2866" s="310">
        <f>COUNTA(AJ$2:AJ2866)</f>
        <v>19</v>
      </c>
      <c r="AS2866" s="312"/>
      <c r="AT2866" s="312"/>
      <c r="AU2866" s="312"/>
      <c r="AV2866" s="312"/>
      <c r="AW2866" s="312"/>
      <c r="AZ2866">
        <v>0</v>
      </c>
      <c r="BA2866">
        <v>0</v>
      </c>
    </row>
    <row r="2867" spans="1:53" x14ac:dyDescent="0.25">
      <c r="A2867">
        <v>156</v>
      </c>
      <c r="B2867" t="s">
        <v>65</v>
      </c>
      <c r="C2867" t="s">
        <v>859</v>
      </c>
      <c r="D2867"/>
      <c r="E2867">
        <v>2</v>
      </c>
      <c r="F2867">
        <v>1</v>
      </c>
      <c r="G2867">
        <v>2</v>
      </c>
      <c r="H2867">
        <v>0</v>
      </c>
      <c r="I2867">
        <v>0</v>
      </c>
      <c r="J2867">
        <v>0</v>
      </c>
      <c r="K2867">
        <v>0</v>
      </c>
      <c r="L2867">
        <v>0</v>
      </c>
      <c r="M2867" t="s">
        <v>993</v>
      </c>
      <c r="O2867" s="101">
        <f>IF(ISBLANK(C2867),O2866,IF(COUNTIF(C$2:C2867,C2867)&gt;1,O2866,1+MAX(O2866,0)))</f>
        <v>68</v>
      </c>
      <c r="P2867" s="45">
        <f t="shared" si="990"/>
        <v>42</v>
      </c>
      <c r="Q2867" s="33" t="str">
        <f t="shared" si="991"/>
        <v/>
      </c>
      <c r="R2867" s="33">
        <f t="shared" si="992"/>
        <v>5</v>
      </c>
      <c r="S2867" s="33" t="str">
        <f t="shared" si="993"/>
        <v>156_5</v>
      </c>
      <c r="T2867" s="35" t="str">
        <f t="shared" si="994"/>
        <v>156AM</v>
      </c>
      <c r="U2867" s="35" t="str">
        <f t="shared" si="995"/>
        <v>156AMNS</v>
      </c>
      <c r="V2867" s="35" t="str">
        <f t="shared" si="989"/>
        <v>2P</v>
      </c>
      <c r="W2867" s="35" t="str">
        <f t="shared" si="982"/>
        <v>156AM2P212</v>
      </c>
      <c r="X2867" s="388">
        <f t="shared" si="983"/>
        <v>0</v>
      </c>
      <c r="Y2867" s="388">
        <f t="shared" si="984"/>
        <v>0</v>
      </c>
      <c r="Z2867" s="280" t="str">
        <f t="shared" si="975"/>
        <v/>
      </c>
      <c r="AA2867" s="280" t="str">
        <f t="shared" si="976"/>
        <v/>
      </c>
      <c r="AB2867" s="389" t="str">
        <f t="shared" si="985"/>
        <v/>
      </c>
      <c r="AC2867" s="389" t="str">
        <f t="shared" si="986"/>
        <v/>
      </c>
      <c r="AD2867" s="390">
        <f t="shared" si="977"/>
        <v>1</v>
      </c>
      <c r="AE2867" s="282">
        <f t="shared" si="978"/>
        <v>0</v>
      </c>
      <c r="AF2867" s="359">
        <f t="shared" si="979"/>
        <v>0</v>
      </c>
      <c r="AG2867" s="280">
        <f t="shared" si="980"/>
        <v>3</v>
      </c>
      <c r="AH2867" s="280">
        <f t="shared" si="996"/>
        <v>1</v>
      </c>
      <c r="AI2867" s="280">
        <f>IF(ISBLANK(T2867),AI2866,IF(COUNTIF(T$2:T2867,T2867)&gt;1,AI2866,1+MAX(AI2866,0)))</f>
        <v>79</v>
      </c>
      <c r="AL2867" s="391" t="str">
        <f t="shared" si="987"/>
        <v/>
      </c>
      <c r="AM2867" s="391" t="str">
        <f t="shared" si="988"/>
        <v/>
      </c>
      <c r="AO2867" s="310" t="str">
        <f t="shared" si="981"/>
        <v/>
      </c>
      <c r="AP2867" s="310">
        <f>SUM(AO$1:AO2867)</f>
        <v>0</v>
      </c>
      <c r="AQ2867" s="310">
        <f>SUM(AK$2:AK2867)</f>
        <v>19</v>
      </c>
      <c r="AR2867" s="310">
        <f>COUNTA(AJ$2:AJ2867)</f>
        <v>19</v>
      </c>
      <c r="AS2867" s="312"/>
      <c r="AT2867" s="312"/>
      <c r="AU2867" s="312"/>
      <c r="AV2867" s="312"/>
      <c r="AW2867" s="312"/>
      <c r="AZ2867">
        <v>0</v>
      </c>
      <c r="BA2867">
        <v>0</v>
      </c>
    </row>
    <row r="2868" spans="1:53" x14ac:dyDescent="0.25">
      <c r="A2868">
        <v>156</v>
      </c>
      <c r="B2868" t="s">
        <v>65</v>
      </c>
      <c r="C2868" t="s">
        <v>859</v>
      </c>
      <c r="D2868"/>
      <c r="E2868">
        <v>2</v>
      </c>
      <c r="F2868">
        <v>1</v>
      </c>
      <c r="G2868">
        <v>3</v>
      </c>
      <c r="H2868">
        <v>1</v>
      </c>
      <c r="I2868">
        <v>0</v>
      </c>
      <c r="J2868">
        <v>1</v>
      </c>
      <c r="K2868">
        <v>0</v>
      </c>
      <c r="L2868">
        <v>0</v>
      </c>
      <c r="M2868" t="s">
        <v>993</v>
      </c>
      <c r="O2868" s="101">
        <f>IF(ISBLANK(C2868),O2867,IF(COUNTIF(C$2:C2868,C2868)&gt;1,O2867,1+MAX(O2867,0)))</f>
        <v>68</v>
      </c>
      <c r="P2868" s="45">
        <f t="shared" si="990"/>
        <v>42</v>
      </c>
      <c r="Q2868" s="33" t="str">
        <f t="shared" si="991"/>
        <v/>
      </c>
      <c r="R2868" s="33">
        <f t="shared" si="992"/>
        <v>5</v>
      </c>
      <c r="S2868" s="33" t="str">
        <f t="shared" si="993"/>
        <v>156_5</v>
      </c>
      <c r="T2868" s="35" t="str">
        <f t="shared" si="994"/>
        <v>156AM</v>
      </c>
      <c r="U2868" s="35" t="str">
        <f t="shared" si="995"/>
        <v>156AMEW</v>
      </c>
      <c r="V2868" s="35" t="str">
        <f t="shared" si="989"/>
        <v>2P</v>
      </c>
      <c r="W2868" s="35" t="str">
        <f t="shared" si="982"/>
        <v>156AM2P213</v>
      </c>
      <c r="X2868" s="388">
        <f t="shared" si="983"/>
        <v>0</v>
      </c>
      <c r="Y2868" s="388">
        <f t="shared" si="984"/>
        <v>0</v>
      </c>
      <c r="Z2868" s="280" t="str">
        <f t="shared" si="975"/>
        <v/>
      </c>
      <c r="AA2868" s="280" t="str">
        <f t="shared" si="976"/>
        <v/>
      </c>
      <c r="AB2868" s="389" t="str">
        <f t="shared" si="985"/>
        <v/>
      </c>
      <c r="AC2868" s="389" t="str">
        <f t="shared" si="986"/>
        <v/>
      </c>
      <c r="AD2868" s="390" t="str">
        <f t="shared" si="977"/>
        <v/>
      </c>
      <c r="AE2868" s="282">
        <f t="shared" si="978"/>
        <v>0</v>
      </c>
      <c r="AF2868" s="359">
        <f t="shared" si="979"/>
        <v>0</v>
      </c>
      <c r="AG2868" s="280">
        <f t="shared" si="980"/>
        <v>4</v>
      </c>
      <c r="AH2868" s="280">
        <f t="shared" si="996"/>
        <v>1</v>
      </c>
      <c r="AI2868" s="280">
        <f>IF(ISBLANK(T2868),AI2867,IF(COUNTIF(T$2:T2868,T2868)&gt;1,AI2867,1+MAX(AI2867,0)))</f>
        <v>79</v>
      </c>
      <c r="AL2868" s="391" t="str">
        <f t="shared" si="987"/>
        <v/>
      </c>
      <c r="AM2868" s="391" t="str">
        <f t="shared" si="988"/>
        <v/>
      </c>
      <c r="AO2868" s="310" t="str">
        <f t="shared" si="981"/>
        <v/>
      </c>
      <c r="AP2868" s="310">
        <f>SUM(AO$1:AO2868)</f>
        <v>0</v>
      </c>
      <c r="AQ2868" s="310">
        <f>SUM(AK$2:AK2868)</f>
        <v>19</v>
      </c>
      <c r="AR2868" s="310">
        <f>COUNTA(AJ$2:AJ2868)</f>
        <v>19</v>
      </c>
      <c r="AS2868" s="312"/>
      <c r="AT2868" s="312"/>
      <c r="AU2868" s="312"/>
      <c r="AV2868" s="312"/>
      <c r="AW2868" s="312"/>
      <c r="AZ2868">
        <v>0</v>
      </c>
      <c r="BA2868">
        <v>0</v>
      </c>
    </row>
    <row r="2869" spans="1:53" x14ac:dyDescent="0.25">
      <c r="A2869">
        <v>156</v>
      </c>
      <c r="B2869" t="s">
        <v>65</v>
      </c>
      <c r="C2869" t="s">
        <v>859</v>
      </c>
      <c r="D2869"/>
      <c r="E2869">
        <v>2</v>
      </c>
      <c r="F2869">
        <v>1</v>
      </c>
      <c r="G2869">
        <v>4</v>
      </c>
      <c r="H2869">
        <v>1</v>
      </c>
      <c r="I2869">
        <v>0</v>
      </c>
      <c r="J2869">
        <v>0</v>
      </c>
      <c r="K2869">
        <v>0</v>
      </c>
      <c r="L2869">
        <v>0</v>
      </c>
      <c r="M2869" t="s">
        <v>993</v>
      </c>
      <c r="O2869" s="101">
        <f>IF(ISBLANK(C2869),O2868,IF(COUNTIF(C$2:C2869,C2869)&gt;1,O2868,1+MAX(O2868,0)))</f>
        <v>68</v>
      </c>
      <c r="P2869" s="45">
        <f t="shared" si="990"/>
        <v>42</v>
      </c>
      <c r="Q2869" s="33" t="str">
        <f t="shared" si="991"/>
        <v/>
      </c>
      <c r="R2869" s="33">
        <f t="shared" si="992"/>
        <v>5</v>
      </c>
      <c r="S2869" s="33" t="str">
        <f t="shared" si="993"/>
        <v>156_5</v>
      </c>
      <c r="T2869" s="35" t="str">
        <f t="shared" si="994"/>
        <v>156AM</v>
      </c>
      <c r="U2869" s="35" t="str">
        <f t="shared" si="995"/>
        <v>156AMEW</v>
      </c>
      <c r="V2869" s="35" t="str">
        <f t="shared" si="989"/>
        <v>2P</v>
      </c>
      <c r="W2869" s="35" t="str">
        <f t="shared" si="982"/>
        <v>156AM2P214</v>
      </c>
      <c r="X2869" s="388">
        <f t="shared" si="983"/>
        <v>0</v>
      </c>
      <c r="Y2869" s="388">
        <f t="shared" si="984"/>
        <v>0</v>
      </c>
      <c r="Z2869" s="280" t="str">
        <f t="shared" si="975"/>
        <v/>
      </c>
      <c r="AA2869" s="280" t="str">
        <f t="shared" si="976"/>
        <v/>
      </c>
      <c r="AB2869" s="389" t="str">
        <f t="shared" si="985"/>
        <v/>
      </c>
      <c r="AC2869" s="389" t="str">
        <f t="shared" si="986"/>
        <v/>
      </c>
      <c r="AD2869" s="390" t="str">
        <f t="shared" si="977"/>
        <v/>
      </c>
      <c r="AE2869" s="282">
        <f t="shared" si="978"/>
        <v>0</v>
      </c>
      <c r="AF2869" s="359">
        <f t="shared" si="979"/>
        <v>0</v>
      </c>
      <c r="AG2869" s="280" t="str">
        <f t="shared" si="980"/>
        <v>NA</v>
      </c>
      <c r="AH2869" s="280">
        <f t="shared" si="996"/>
        <v>0</v>
      </c>
      <c r="AI2869" s="280">
        <f>IF(ISBLANK(T2869),AI2868,IF(COUNTIF(T$2:T2869,T2869)&gt;1,AI2868,1+MAX(AI2868,0)))</f>
        <v>79</v>
      </c>
      <c r="AL2869" s="391" t="str">
        <f t="shared" si="987"/>
        <v/>
      </c>
      <c r="AM2869" s="391" t="str">
        <f t="shared" si="988"/>
        <v/>
      </c>
      <c r="AO2869" s="310" t="str">
        <f t="shared" si="981"/>
        <v/>
      </c>
      <c r="AP2869" s="310">
        <f>SUM(AO$1:AO2869)</f>
        <v>0</v>
      </c>
      <c r="AQ2869" s="310">
        <f>SUM(AK$2:AK2869)</f>
        <v>19</v>
      </c>
      <c r="AR2869" s="310">
        <f>COUNTA(AJ$2:AJ2869)</f>
        <v>19</v>
      </c>
      <c r="AS2869" s="312"/>
      <c r="AT2869" s="312"/>
      <c r="AU2869" s="312"/>
      <c r="AV2869" s="312"/>
      <c r="AW2869" s="312"/>
      <c r="AZ2869">
        <v>0</v>
      </c>
      <c r="BA2869">
        <v>0</v>
      </c>
    </row>
    <row r="2870" spans="1:53" x14ac:dyDescent="0.25">
      <c r="A2870">
        <v>156</v>
      </c>
      <c r="B2870" t="s">
        <v>65</v>
      </c>
      <c r="C2870" t="s">
        <v>859</v>
      </c>
      <c r="D2870"/>
      <c r="E2870">
        <v>2</v>
      </c>
      <c r="F2870">
        <v>2</v>
      </c>
      <c r="G2870">
        <v>1</v>
      </c>
      <c r="H2870">
        <v>0</v>
      </c>
      <c r="I2870">
        <v>0</v>
      </c>
      <c r="J2870">
        <v>0</v>
      </c>
      <c r="K2870">
        <v>0</v>
      </c>
      <c r="L2870">
        <v>0</v>
      </c>
      <c r="M2870" t="s">
        <v>993</v>
      </c>
      <c r="O2870" s="101">
        <f>IF(ISBLANK(C2870),O2869,IF(COUNTIF(C$2:C2870,C2870)&gt;1,O2869,1+MAX(O2869,0)))</f>
        <v>68</v>
      </c>
      <c r="P2870" s="45">
        <f t="shared" si="990"/>
        <v>42</v>
      </c>
      <c r="Q2870" s="33" t="str">
        <f t="shared" si="991"/>
        <v/>
      </c>
      <c r="R2870" s="33">
        <f t="shared" si="992"/>
        <v>6</v>
      </c>
      <c r="S2870" s="33" t="str">
        <f t="shared" si="993"/>
        <v>156_6</v>
      </c>
      <c r="T2870" s="35" t="str">
        <f t="shared" si="994"/>
        <v>156AM</v>
      </c>
      <c r="U2870" s="35" t="str">
        <f t="shared" si="995"/>
        <v>156AMNS</v>
      </c>
      <c r="V2870" s="35" t="str">
        <f t="shared" si="989"/>
        <v>2P</v>
      </c>
      <c r="W2870" s="35" t="str">
        <f t="shared" si="982"/>
        <v>156AM2P221</v>
      </c>
      <c r="X2870" s="388">
        <f t="shared" si="983"/>
        <v>0</v>
      </c>
      <c r="Y2870" s="388">
        <f t="shared" si="984"/>
        <v>0</v>
      </c>
      <c r="Z2870" s="280" t="str">
        <f t="shared" si="975"/>
        <v/>
      </c>
      <c r="AA2870" s="280" t="str">
        <f t="shared" si="976"/>
        <v/>
      </c>
      <c r="AB2870" s="389" t="str">
        <f t="shared" si="985"/>
        <v/>
      </c>
      <c r="AC2870" s="389" t="str">
        <f t="shared" si="986"/>
        <v/>
      </c>
      <c r="AD2870" s="390">
        <f t="shared" si="977"/>
        <v>1</v>
      </c>
      <c r="AE2870" s="282">
        <f t="shared" si="978"/>
        <v>0</v>
      </c>
      <c r="AF2870" s="359">
        <f t="shared" si="979"/>
        <v>0</v>
      </c>
      <c r="AG2870" s="280">
        <f t="shared" si="980"/>
        <v>3</v>
      </c>
      <c r="AH2870" s="280">
        <f t="shared" si="996"/>
        <v>1</v>
      </c>
      <c r="AI2870" s="280">
        <f>IF(ISBLANK(T2870),AI2869,IF(COUNTIF(T$2:T2870,T2870)&gt;1,AI2869,1+MAX(AI2869,0)))</f>
        <v>79</v>
      </c>
      <c r="AL2870" s="391" t="str">
        <f t="shared" si="987"/>
        <v/>
      </c>
      <c r="AM2870" s="391" t="str">
        <f t="shared" si="988"/>
        <v/>
      </c>
      <c r="AO2870" s="310" t="str">
        <f t="shared" si="981"/>
        <v/>
      </c>
      <c r="AP2870" s="310">
        <f>SUM(AO$1:AO2870)</f>
        <v>0</v>
      </c>
      <c r="AQ2870" s="310">
        <f>SUM(AK$2:AK2870)</f>
        <v>19</v>
      </c>
      <c r="AR2870" s="310">
        <f>COUNTA(AJ$2:AJ2870)</f>
        <v>19</v>
      </c>
      <c r="AS2870" s="312"/>
      <c r="AT2870" s="312"/>
      <c r="AU2870" s="312"/>
      <c r="AV2870" s="312"/>
      <c r="AW2870" s="312"/>
      <c r="AZ2870">
        <v>0</v>
      </c>
      <c r="BA2870">
        <v>0</v>
      </c>
    </row>
    <row r="2871" spans="1:53" x14ac:dyDescent="0.25">
      <c r="A2871">
        <v>156</v>
      </c>
      <c r="B2871" t="s">
        <v>65</v>
      </c>
      <c r="C2871" t="s">
        <v>859</v>
      </c>
      <c r="D2871"/>
      <c r="E2871">
        <v>2</v>
      </c>
      <c r="F2871">
        <v>2</v>
      </c>
      <c r="G2871">
        <v>2</v>
      </c>
      <c r="H2871">
        <v>0</v>
      </c>
      <c r="I2871">
        <v>0</v>
      </c>
      <c r="J2871">
        <v>0</v>
      </c>
      <c r="K2871">
        <v>0</v>
      </c>
      <c r="L2871">
        <v>0</v>
      </c>
      <c r="M2871" t="s">
        <v>993</v>
      </c>
      <c r="O2871" s="101">
        <f>IF(ISBLANK(C2871),O2870,IF(COUNTIF(C$2:C2871,C2871)&gt;1,O2870,1+MAX(O2870,0)))</f>
        <v>68</v>
      </c>
      <c r="P2871" s="45">
        <f t="shared" si="990"/>
        <v>42</v>
      </c>
      <c r="Q2871" s="33" t="str">
        <f t="shared" si="991"/>
        <v/>
      </c>
      <c r="R2871" s="33">
        <f t="shared" si="992"/>
        <v>6</v>
      </c>
      <c r="S2871" s="33" t="str">
        <f t="shared" si="993"/>
        <v>156_6</v>
      </c>
      <c r="T2871" s="35" t="str">
        <f t="shared" si="994"/>
        <v>156AM</v>
      </c>
      <c r="U2871" s="35" t="str">
        <f t="shared" si="995"/>
        <v>156AMNS</v>
      </c>
      <c r="V2871" s="35" t="str">
        <f t="shared" si="989"/>
        <v>2P</v>
      </c>
      <c r="W2871" s="35" t="str">
        <f t="shared" si="982"/>
        <v>156AM2P222</v>
      </c>
      <c r="X2871" s="388">
        <f t="shared" si="983"/>
        <v>0</v>
      </c>
      <c r="Y2871" s="388">
        <f t="shared" si="984"/>
        <v>0</v>
      </c>
      <c r="Z2871" s="280" t="str">
        <f t="shared" si="975"/>
        <v/>
      </c>
      <c r="AA2871" s="280" t="str">
        <f t="shared" si="976"/>
        <v/>
      </c>
      <c r="AB2871" s="389" t="str">
        <f t="shared" si="985"/>
        <v/>
      </c>
      <c r="AC2871" s="389" t="str">
        <f t="shared" si="986"/>
        <v/>
      </c>
      <c r="AD2871" s="390">
        <f t="shared" si="977"/>
        <v>1</v>
      </c>
      <c r="AE2871" s="282">
        <f t="shared" si="978"/>
        <v>0</v>
      </c>
      <c r="AF2871" s="359">
        <f t="shared" si="979"/>
        <v>0</v>
      </c>
      <c r="AG2871" s="280">
        <f t="shared" si="980"/>
        <v>3</v>
      </c>
      <c r="AH2871" s="280">
        <f t="shared" si="996"/>
        <v>1</v>
      </c>
      <c r="AI2871" s="280">
        <f>IF(ISBLANK(T2871),AI2870,IF(COUNTIF(T$2:T2871,T2871)&gt;1,AI2870,1+MAX(AI2870,0)))</f>
        <v>79</v>
      </c>
      <c r="AL2871" s="391" t="str">
        <f t="shared" si="987"/>
        <v/>
      </c>
      <c r="AM2871" s="391" t="str">
        <f t="shared" si="988"/>
        <v/>
      </c>
      <c r="AO2871" s="310" t="str">
        <f t="shared" si="981"/>
        <v/>
      </c>
      <c r="AP2871" s="310">
        <f>SUM(AO$1:AO2871)</f>
        <v>0</v>
      </c>
      <c r="AQ2871" s="310">
        <f>SUM(AK$2:AK2871)</f>
        <v>19</v>
      </c>
      <c r="AR2871" s="310">
        <f>COUNTA(AJ$2:AJ2871)</f>
        <v>19</v>
      </c>
      <c r="AS2871" s="312"/>
      <c r="AT2871" s="312"/>
      <c r="AU2871" s="312"/>
      <c r="AV2871" s="312"/>
      <c r="AW2871" s="312"/>
      <c r="AZ2871">
        <v>0</v>
      </c>
      <c r="BA2871">
        <v>0</v>
      </c>
    </row>
    <row r="2872" spans="1:53" x14ac:dyDescent="0.25">
      <c r="A2872">
        <v>156</v>
      </c>
      <c r="B2872" t="s">
        <v>65</v>
      </c>
      <c r="C2872" t="s">
        <v>859</v>
      </c>
      <c r="D2872"/>
      <c r="E2872">
        <v>2</v>
      </c>
      <c r="F2872">
        <v>2</v>
      </c>
      <c r="G2872">
        <v>3</v>
      </c>
      <c r="H2872">
        <v>0</v>
      </c>
      <c r="I2872">
        <v>0</v>
      </c>
      <c r="J2872">
        <v>0</v>
      </c>
      <c r="K2872">
        <v>0</v>
      </c>
      <c r="L2872">
        <v>0</v>
      </c>
      <c r="M2872" t="s">
        <v>993</v>
      </c>
      <c r="O2872" s="101">
        <f>IF(ISBLANK(C2872),O2871,IF(COUNTIF(C$2:C2872,C2872)&gt;1,O2871,1+MAX(O2871,0)))</f>
        <v>68</v>
      </c>
      <c r="P2872" s="45">
        <f t="shared" si="990"/>
        <v>42</v>
      </c>
      <c r="Q2872" s="33" t="str">
        <f t="shared" si="991"/>
        <v/>
      </c>
      <c r="R2872" s="33">
        <f t="shared" si="992"/>
        <v>6</v>
      </c>
      <c r="S2872" s="33" t="str">
        <f t="shared" si="993"/>
        <v>156_6</v>
      </c>
      <c r="T2872" s="35" t="str">
        <f t="shared" si="994"/>
        <v>156AM</v>
      </c>
      <c r="U2872" s="35" t="str">
        <f t="shared" si="995"/>
        <v>156AMEW</v>
      </c>
      <c r="V2872" s="35" t="str">
        <f t="shared" si="989"/>
        <v>2P</v>
      </c>
      <c r="W2872" s="35" t="str">
        <f t="shared" si="982"/>
        <v>156AM2P223</v>
      </c>
      <c r="X2872" s="388">
        <f t="shared" si="983"/>
        <v>0</v>
      </c>
      <c r="Y2872" s="388">
        <f t="shared" si="984"/>
        <v>0</v>
      </c>
      <c r="Z2872" s="280" t="str">
        <f t="shared" si="975"/>
        <v/>
      </c>
      <c r="AA2872" s="280" t="str">
        <f t="shared" si="976"/>
        <v/>
      </c>
      <c r="AB2872" s="389" t="str">
        <f t="shared" si="985"/>
        <v/>
      </c>
      <c r="AC2872" s="389" t="str">
        <f t="shared" si="986"/>
        <v/>
      </c>
      <c r="AD2872" s="390" t="str">
        <f t="shared" si="977"/>
        <v/>
      </c>
      <c r="AE2872" s="282">
        <f t="shared" si="978"/>
        <v>0</v>
      </c>
      <c r="AF2872" s="359">
        <f t="shared" si="979"/>
        <v>0</v>
      </c>
      <c r="AG2872" s="280">
        <f t="shared" si="980"/>
        <v>4</v>
      </c>
      <c r="AH2872" s="280">
        <f t="shared" si="996"/>
        <v>1</v>
      </c>
      <c r="AI2872" s="280">
        <f>IF(ISBLANK(T2872),AI2871,IF(COUNTIF(T$2:T2872,T2872)&gt;1,AI2871,1+MAX(AI2871,0)))</f>
        <v>79</v>
      </c>
      <c r="AL2872" s="391" t="str">
        <f t="shared" si="987"/>
        <v/>
      </c>
      <c r="AM2872" s="391" t="str">
        <f t="shared" si="988"/>
        <v/>
      </c>
      <c r="AO2872" s="310" t="str">
        <f t="shared" si="981"/>
        <v/>
      </c>
      <c r="AP2872" s="310">
        <f>SUM(AO$1:AO2872)</f>
        <v>0</v>
      </c>
      <c r="AQ2872" s="310">
        <f>SUM(AK$2:AK2872)</f>
        <v>19</v>
      </c>
      <c r="AR2872" s="310">
        <f>COUNTA(AJ$2:AJ2872)</f>
        <v>19</v>
      </c>
      <c r="AS2872" s="312"/>
      <c r="AT2872" s="312"/>
      <c r="AU2872" s="312"/>
      <c r="AV2872" s="312"/>
      <c r="AW2872" s="312"/>
      <c r="AZ2872">
        <v>0</v>
      </c>
      <c r="BA2872">
        <v>0</v>
      </c>
    </row>
    <row r="2873" spans="1:53" x14ac:dyDescent="0.25">
      <c r="A2873">
        <v>156</v>
      </c>
      <c r="B2873" t="s">
        <v>65</v>
      </c>
      <c r="C2873" t="s">
        <v>859</v>
      </c>
      <c r="D2873"/>
      <c r="E2873">
        <v>2</v>
      </c>
      <c r="F2873">
        <v>2</v>
      </c>
      <c r="G2873">
        <v>4</v>
      </c>
      <c r="H2873">
        <v>1</v>
      </c>
      <c r="I2873">
        <v>0</v>
      </c>
      <c r="J2873">
        <v>1</v>
      </c>
      <c r="K2873">
        <v>0</v>
      </c>
      <c r="L2873">
        <v>0</v>
      </c>
      <c r="M2873" t="s">
        <v>993</v>
      </c>
      <c r="O2873" s="101">
        <f>IF(ISBLANK(C2873),O2872,IF(COUNTIF(C$2:C2873,C2873)&gt;1,O2872,1+MAX(O2872,0)))</f>
        <v>68</v>
      </c>
      <c r="P2873" s="45">
        <f t="shared" si="990"/>
        <v>42</v>
      </c>
      <c r="Q2873" s="33" t="str">
        <f t="shared" si="991"/>
        <v/>
      </c>
      <c r="R2873" s="33">
        <f t="shared" si="992"/>
        <v>6</v>
      </c>
      <c r="S2873" s="33" t="str">
        <f t="shared" si="993"/>
        <v>156_6</v>
      </c>
      <c r="T2873" s="35" t="str">
        <f t="shared" si="994"/>
        <v>156AM</v>
      </c>
      <c r="U2873" s="35" t="str">
        <f t="shared" si="995"/>
        <v>156AMEW</v>
      </c>
      <c r="V2873" s="35" t="str">
        <f t="shared" si="989"/>
        <v>2P</v>
      </c>
      <c r="W2873" s="35" t="str">
        <f t="shared" si="982"/>
        <v>156AM2P224</v>
      </c>
      <c r="X2873" s="388">
        <f t="shared" si="983"/>
        <v>0</v>
      </c>
      <c r="Y2873" s="388">
        <f t="shared" si="984"/>
        <v>0</v>
      </c>
      <c r="Z2873" s="280" t="str">
        <f t="shared" si="975"/>
        <v/>
      </c>
      <c r="AA2873" s="280" t="str">
        <f t="shared" si="976"/>
        <v/>
      </c>
      <c r="AB2873" s="389" t="str">
        <f t="shared" si="985"/>
        <v/>
      </c>
      <c r="AC2873" s="389" t="str">
        <f t="shared" si="986"/>
        <v/>
      </c>
      <c r="AD2873" s="390" t="str">
        <f t="shared" si="977"/>
        <v/>
      </c>
      <c r="AE2873" s="282">
        <f t="shared" si="978"/>
        <v>0</v>
      </c>
      <c r="AF2873" s="359">
        <f t="shared" si="979"/>
        <v>0</v>
      </c>
      <c r="AG2873" s="280" t="str">
        <f t="shared" si="980"/>
        <v>NA</v>
      </c>
      <c r="AH2873" s="280">
        <f t="shared" si="996"/>
        <v>0</v>
      </c>
      <c r="AI2873" s="280">
        <f>IF(ISBLANK(T2873),AI2872,IF(COUNTIF(T$2:T2873,T2873)&gt;1,AI2872,1+MAX(AI2872,0)))</f>
        <v>79</v>
      </c>
      <c r="AL2873" s="391" t="str">
        <f t="shared" si="987"/>
        <v/>
      </c>
      <c r="AM2873" s="391" t="str">
        <f t="shared" si="988"/>
        <v/>
      </c>
      <c r="AO2873" s="310" t="str">
        <f t="shared" si="981"/>
        <v/>
      </c>
      <c r="AP2873" s="310">
        <f>SUM(AO$1:AO2873)</f>
        <v>0</v>
      </c>
      <c r="AQ2873" s="310">
        <f>SUM(AK$2:AK2873)</f>
        <v>19</v>
      </c>
      <c r="AR2873" s="310">
        <f>COUNTA(AJ$2:AJ2873)</f>
        <v>19</v>
      </c>
      <c r="AS2873" s="312"/>
      <c r="AT2873" s="312"/>
      <c r="AU2873" s="312"/>
      <c r="AV2873" s="312"/>
      <c r="AW2873" s="312"/>
      <c r="AZ2873">
        <v>0</v>
      </c>
      <c r="BA2873">
        <v>0</v>
      </c>
    </row>
    <row r="2874" spans="1:53" x14ac:dyDescent="0.25">
      <c r="A2874">
        <v>156</v>
      </c>
      <c r="B2874" t="s">
        <v>65</v>
      </c>
      <c r="C2874" t="s">
        <v>859</v>
      </c>
      <c r="D2874"/>
      <c r="E2874">
        <v>2</v>
      </c>
      <c r="F2874">
        <v>3</v>
      </c>
      <c r="G2874">
        <v>1</v>
      </c>
      <c r="H2874">
        <v>1</v>
      </c>
      <c r="I2874">
        <v>0</v>
      </c>
      <c r="J2874">
        <v>1</v>
      </c>
      <c r="K2874">
        <v>0</v>
      </c>
      <c r="L2874">
        <v>0</v>
      </c>
      <c r="M2874" t="s">
        <v>993</v>
      </c>
      <c r="O2874" s="101">
        <f>IF(ISBLANK(C2874),O2873,IF(COUNTIF(C$2:C2874,C2874)&gt;1,O2873,1+MAX(O2873,0)))</f>
        <v>68</v>
      </c>
      <c r="P2874" s="45">
        <f t="shared" si="990"/>
        <v>42</v>
      </c>
      <c r="Q2874" s="33" t="str">
        <f t="shared" si="991"/>
        <v/>
      </c>
      <c r="R2874" s="33">
        <f t="shared" si="992"/>
        <v>7</v>
      </c>
      <c r="S2874" s="33" t="str">
        <f t="shared" si="993"/>
        <v>156_7</v>
      </c>
      <c r="T2874" s="35" t="str">
        <f t="shared" si="994"/>
        <v>156AM</v>
      </c>
      <c r="U2874" s="35" t="str">
        <f t="shared" si="995"/>
        <v>156AMNS</v>
      </c>
      <c r="V2874" s="35" t="str">
        <f t="shared" si="989"/>
        <v>2P</v>
      </c>
      <c r="W2874" s="35" t="str">
        <f t="shared" si="982"/>
        <v>156AM2P231</v>
      </c>
      <c r="X2874" s="388">
        <f t="shared" si="983"/>
        <v>0</v>
      </c>
      <c r="Y2874" s="388">
        <f t="shared" si="984"/>
        <v>0</v>
      </c>
      <c r="Z2874" s="280" t="str">
        <f t="shared" si="975"/>
        <v/>
      </c>
      <c r="AA2874" s="280" t="str">
        <f t="shared" si="976"/>
        <v/>
      </c>
      <c r="AB2874" s="389" t="str">
        <f t="shared" si="985"/>
        <v/>
      </c>
      <c r="AC2874" s="389" t="str">
        <f t="shared" si="986"/>
        <v/>
      </c>
      <c r="AD2874" s="390">
        <f t="shared" si="977"/>
        <v>1</v>
      </c>
      <c r="AE2874" s="282">
        <f t="shared" si="978"/>
        <v>0</v>
      </c>
      <c r="AF2874" s="359">
        <f t="shared" si="979"/>
        <v>0</v>
      </c>
      <c r="AG2874" s="280">
        <f t="shared" si="980"/>
        <v>3</v>
      </c>
      <c r="AH2874" s="280">
        <f t="shared" si="996"/>
        <v>1</v>
      </c>
      <c r="AI2874" s="280">
        <f>IF(ISBLANK(T2874),AI2873,IF(COUNTIF(T$2:T2874,T2874)&gt;1,AI2873,1+MAX(AI2873,0)))</f>
        <v>79</v>
      </c>
      <c r="AL2874" s="391" t="str">
        <f t="shared" si="987"/>
        <v/>
      </c>
      <c r="AM2874" s="391" t="str">
        <f t="shared" si="988"/>
        <v/>
      </c>
      <c r="AO2874" s="310" t="str">
        <f t="shared" si="981"/>
        <v/>
      </c>
      <c r="AP2874" s="310">
        <f>SUM(AO$1:AO2874)</f>
        <v>0</v>
      </c>
      <c r="AQ2874" s="310">
        <f>SUM(AK$2:AK2874)</f>
        <v>19</v>
      </c>
      <c r="AR2874" s="310">
        <f>COUNTA(AJ$2:AJ2874)</f>
        <v>19</v>
      </c>
      <c r="AS2874" s="312"/>
      <c r="AT2874" s="312"/>
      <c r="AU2874" s="312"/>
      <c r="AV2874" s="312"/>
      <c r="AW2874" s="312"/>
      <c r="AZ2874">
        <v>0</v>
      </c>
      <c r="BA2874">
        <v>0</v>
      </c>
    </row>
    <row r="2875" spans="1:53" x14ac:dyDescent="0.25">
      <c r="A2875">
        <v>156</v>
      </c>
      <c r="B2875" t="s">
        <v>65</v>
      </c>
      <c r="C2875" t="s">
        <v>859</v>
      </c>
      <c r="D2875"/>
      <c r="E2875">
        <v>2</v>
      </c>
      <c r="F2875">
        <v>3</v>
      </c>
      <c r="G2875">
        <v>2</v>
      </c>
      <c r="H2875">
        <v>2</v>
      </c>
      <c r="I2875">
        <v>0</v>
      </c>
      <c r="J2875">
        <v>0</v>
      </c>
      <c r="K2875">
        <v>0</v>
      </c>
      <c r="L2875">
        <v>0</v>
      </c>
      <c r="M2875" t="s">
        <v>993</v>
      </c>
      <c r="O2875" s="101">
        <f>IF(ISBLANK(C2875),O2874,IF(COUNTIF(C$2:C2875,C2875)&gt;1,O2874,1+MAX(O2874,0)))</f>
        <v>68</v>
      </c>
      <c r="P2875" s="45">
        <f t="shared" si="990"/>
        <v>42</v>
      </c>
      <c r="Q2875" s="33" t="str">
        <f t="shared" si="991"/>
        <v/>
      </c>
      <c r="R2875" s="33">
        <f t="shared" si="992"/>
        <v>7</v>
      </c>
      <c r="S2875" s="33" t="str">
        <f t="shared" si="993"/>
        <v>156_7</v>
      </c>
      <c r="T2875" s="35" t="str">
        <f t="shared" si="994"/>
        <v>156AM</v>
      </c>
      <c r="U2875" s="35" t="str">
        <f t="shared" si="995"/>
        <v>156AMNS</v>
      </c>
      <c r="V2875" s="35" t="str">
        <f t="shared" si="989"/>
        <v>2P</v>
      </c>
      <c r="W2875" s="35" t="str">
        <f t="shared" si="982"/>
        <v>156AM2P232</v>
      </c>
      <c r="X2875" s="388">
        <f t="shared" si="983"/>
        <v>0</v>
      </c>
      <c r="Y2875" s="388">
        <f t="shared" si="984"/>
        <v>0</v>
      </c>
      <c r="Z2875" s="280" t="str">
        <f t="shared" si="975"/>
        <v/>
      </c>
      <c r="AA2875" s="280" t="str">
        <f t="shared" si="976"/>
        <v/>
      </c>
      <c r="AB2875" s="389" t="str">
        <f t="shared" si="985"/>
        <v/>
      </c>
      <c r="AC2875" s="389" t="str">
        <f t="shared" si="986"/>
        <v/>
      </c>
      <c r="AD2875" s="390">
        <f t="shared" si="977"/>
        <v>1</v>
      </c>
      <c r="AE2875" s="282">
        <f t="shared" si="978"/>
        <v>0</v>
      </c>
      <c r="AF2875" s="359">
        <f t="shared" si="979"/>
        <v>0</v>
      </c>
      <c r="AG2875" s="280">
        <f t="shared" si="980"/>
        <v>3</v>
      </c>
      <c r="AH2875" s="280">
        <f t="shared" si="996"/>
        <v>1</v>
      </c>
      <c r="AI2875" s="280">
        <f>IF(ISBLANK(T2875),AI2874,IF(COUNTIF(T$2:T2875,T2875)&gt;1,AI2874,1+MAX(AI2874,0)))</f>
        <v>79</v>
      </c>
      <c r="AL2875" s="391" t="str">
        <f t="shared" si="987"/>
        <v/>
      </c>
      <c r="AM2875" s="391" t="str">
        <f t="shared" si="988"/>
        <v/>
      </c>
      <c r="AO2875" s="310" t="str">
        <f t="shared" si="981"/>
        <v/>
      </c>
      <c r="AP2875" s="310">
        <f>SUM(AO$1:AO2875)</f>
        <v>0</v>
      </c>
      <c r="AQ2875" s="310">
        <f>SUM(AK$2:AK2875)</f>
        <v>19</v>
      </c>
      <c r="AR2875" s="310">
        <f>COUNTA(AJ$2:AJ2875)</f>
        <v>19</v>
      </c>
      <c r="AS2875" s="312"/>
      <c r="AT2875" s="312"/>
      <c r="AU2875" s="312"/>
      <c r="AV2875" s="312"/>
      <c r="AW2875" s="312"/>
      <c r="AZ2875">
        <v>0</v>
      </c>
      <c r="BA2875">
        <v>0</v>
      </c>
    </row>
    <row r="2876" spans="1:53" x14ac:dyDescent="0.25">
      <c r="A2876">
        <v>156</v>
      </c>
      <c r="B2876" t="s">
        <v>65</v>
      </c>
      <c r="C2876" t="s">
        <v>859</v>
      </c>
      <c r="D2876"/>
      <c r="E2876">
        <v>2</v>
      </c>
      <c r="F2876">
        <v>3</v>
      </c>
      <c r="G2876">
        <v>3</v>
      </c>
      <c r="H2876">
        <v>0</v>
      </c>
      <c r="I2876">
        <v>0</v>
      </c>
      <c r="J2876">
        <v>0</v>
      </c>
      <c r="K2876">
        <v>0</v>
      </c>
      <c r="L2876">
        <v>0</v>
      </c>
      <c r="M2876" t="s">
        <v>993</v>
      </c>
      <c r="O2876" s="101">
        <f>IF(ISBLANK(C2876),O2875,IF(COUNTIF(C$2:C2876,C2876)&gt;1,O2875,1+MAX(O2875,0)))</f>
        <v>68</v>
      </c>
      <c r="P2876" s="45">
        <f t="shared" si="990"/>
        <v>42</v>
      </c>
      <c r="Q2876" s="33" t="str">
        <f t="shared" si="991"/>
        <v/>
      </c>
      <c r="R2876" s="33">
        <f t="shared" si="992"/>
        <v>7</v>
      </c>
      <c r="S2876" s="33" t="str">
        <f t="shared" si="993"/>
        <v>156_7</v>
      </c>
      <c r="T2876" s="35" t="str">
        <f t="shared" si="994"/>
        <v>156AM</v>
      </c>
      <c r="U2876" s="35" t="str">
        <f t="shared" si="995"/>
        <v>156AMEW</v>
      </c>
      <c r="V2876" s="35" t="str">
        <f t="shared" si="989"/>
        <v>2P</v>
      </c>
      <c r="W2876" s="35" t="str">
        <f t="shared" si="982"/>
        <v>156AM2P233</v>
      </c>
      <c r="X2876" s="388">
        <f t="shared" si="983"/>
        <v>0</v>
      </c>
      <c r="Y2876" s="388">
        <f t="shared" si="984"/>
        <v>0</v>
      </c>
      <c r="Z2876" s="280" t="str">
        <f t="shared" si="975"/>
        <v/>
      </c>
      <c r="AA2876" s="280" t="str">
        <f t="shared" si="976"/>
        <v/>
      </c>
      <c r="AB2876" s="389" t="str">
        <f t="shared" si="985"/>
        <v/>
      </c>
      <c r="AC2876" s="389" t="str">
        <f t="shared" si="986"/>
        <v/>
      </c>
      <c r="AD2876" s="390" t="str">
        <f t="shared" si="977"/>
        <v/>
      </c>
      <c r="AE2876" s="282">
        <f t="shared" si="978"/>
        <v>0</v>
      </c>
      <c r="AF2876" s="359">
        <f t="shared" si="979"/>
        <v>0</v>
      </c>
      <c r="AG2876" s="280">
        <f t="shared" si="980"/>
        <v>4</v>
      </c>
      <c r="AH2876" s="280">
        <f t="shared" si="996"/>
        <v>1</v>
      </c>
      <c r="AI2876" s="280">
        <f>IF(ISBLANK(T2876),AI2875,IF(COUNTIF(T$2:T2876,T2876)&gt;1,AI2875,1+MAX(AI2875,0)))</f>
        <v>79</v>
      </c>
      <c r="AL2876" s="391" t="str">
        <f t="shared" si="987"/>
        <v/>
      </c>
      <c r="AM2876" s="391" t="str">
        <f t="shared" si="988"/>
        <v/>
      </c>
      <c r="AO2876" s="310" t="str">
        <f t="shared" si="981"/>
        <v/>
      </c>
      <c r="AP2876" s="310">
        <f>SUM(AO$1:AO2876)</f>
        <v>0</v>
      </c>
      <c r="AQ2876" s="310">
        <f>SUM(AK$2:AK2876)</f>
        <v>19</v>
      </c>
      <c r="AR2876" s="310">
        <f>COUNTA(AJ$2:AJ2876)</f>
        <v>19</v>
      </c>
      <c r="AS2876" s="312"/>
      <c r="AT2876" s="312"/>
      <c r="AU2876" s="312"/>
      <c r="AV2876" s="312"/>
      <c r="AW2876" s="312"/>
      <c r="AZ2876">
        <v>0</v>
      </c>
      <c r="BA2876">
        <v>0</v>
      </c>
    </row>
    <row r="2877" spans="1:53" x14ac:dyDescent="0.25">
      <c r="A2877">
        <v>156</v>
      </c>
      <c r="B2877" t="s">
        <v>65</v>
      </c>
      <c r="C2877" t="s">
        <v>859</v>
      </c>
      <c r="D2877"/>
      <c r="E2877">
        <v>2</v>
      </c>
      <c r="F2877">
        <v>3</v>
      </c>
      <c r="G2877">
        <v>4</v>
      </c>
      <c r="H2877">
        <v>3</v>
      </c>
      <c r="I2877">
        <v>2</v>
      </c>
      <c r="J2877">
        <v>3</v>
      </c>
      <c r="K2877">
        <v>0</v>
      </c>
      <c r="L2877">
        <v>0</v>
      </c>
      <c r="M2877" t="s">
        <v>993</v>
      </c>
      <c r="O2877" s="101">
        <f>IF(ISBLANK(C2877),O2876,IF(COUNTIF(C$2:C2877,C2877)&gt;1,O2876,1+MAX(O2876,0)))</f>
        <v>68</v>
      </c>
      <c r="P2877" s="45">
        <f t="shared" si="990"/>
        <v>42</v>
      </c>
      <c r="Q2877" s="33" t="str">
        <f t="shared" si="991"/>
        <v/>
      </c>
      <c r="R2877" s="33">
        <f t="shared" si="992"/>
        <v>7</v>
      </c>
      <c r="S2877" s="33" t="str">
        <f t="shared" si="993"/>
        <v>156_7</v>
      </c>
      <c r="T2877" s="35" t="str">
        <f t="shared" si="994"/>
        <v>156AM</v>
      </c>
      <c r="U2877" s="35" t="str">
        <f t="shared" si="995"/>
        <v>156AMEW</v>
      </c>
      <c r="V2877" s="35" t="str">
        <f t="shared" si="989"/>
        <v>2P</v>
      </c>
      <c r="W2877" s="35" t="str">
        <f t="shared" si="982"/>
        <v>156AM2P234</v>
      </c>
      <c r="X2877" s="388">
        <f t="shared" si="983"/>
        <v>0</v>
      </c>
      <c r="Y2877" s="388">
        <f t="shared" si="984"/>
        <v>0</v>
      </c>
      <c r="Z2877" s="280" t="str">
        <f t="shared" si="975"/>
        <v/>
      </c>
      <c r="AA2877" s="280" t="str">
        <f t="shared" si="976"/>
        <v/>
      </c>
      <c r="AB2877" s="389" t="str">
        <f t="shared" si="985"/>
        <v/>
      </c>
      <c r="AC2877" s="389" t="str">
        <f t="shared" si="986"/>
        <v/>
      </c>
      <c r="AD2877" s="390" t="str">
        <f t="shared" si="977"/>
        <v/>
      </c>
      <c r="AE2877" s="282">
        <f t="shared" si="978"/>
        <v>0</v>
      </c>
      <c r="AF2877" s="359">
        <f t="shared" si="979"/>
        <v>0</v>
      </c>
      <c r="AG2877" s="280" t="str">
        <f t="shared" si="980"/>
        <v>NA</v>
      </c>
      <c r="AH2877" s="280">
        <f t="shared" si="996"/>
        <v>0</v>
      </c>
      <c r="AI2877" s="280">
        <f>IF(ISBLANK(T2877),AI2876,IF(COUNTIF(T$2:T2877,T2877)&gt;1,AI2876,1+MAX(AI2876,0)))</f>
        <v>79</v>
      </c>
      <c r="AL2877" s="391" t="str">
        <f t="shared" si="987"/>
        <v/>
      </c>
      <c r="AM2877" s="391" t="str">
        <f t="shared" si="988"/>
        <v/>
      </c>
      <c r="AO2877" s="310" t="str">
        <f t="shared" si="981"/>
        <v/>
      </c>
      <c r="AP2877" s="310">
        <f>SUM(AO$1:AO2877)</f>
        <v>0</v>
      </c>
      <c r="AQ2877" s="310">
        <f>SUM(AK$2:AK2877)</f>
        <v>19</v>
      </c>
      <c r="AR2877" s="310">
        <f>COUNTA(AJ$2:AJ2877)</f>
        <v>19</v>
      </c>
      <c r="AS2877" s="312"/>
      <c r="AT2877" s="312"/>
      <c r="AU2877" s="312"/>
      <c r="AV2877" s="312"/>
      <c r="AW2877" s="312"/>
      <c r="AZ2877">
        <v>0</v>
      </c>
      <c r="BA2877">
        <v>0</v>
      </c>
    </row>
    <row r="2878" spans="1:53" x14ac:dyDescent="0.25">
      <c r="A2878">
        <v>156</v>
      </c>
      <c r="B2878" t="s">
        <v>65</v>
      </c>
      <c r="C2878" t="s">
        <v>859</v>
      </c>
      <c r="D2878"/>
      <c r="E2878">
        <v>2</v>
      </c>
      <c r="F2878">
        <v>4</v>
      </c>
      <c r="G2878">
        <v>1</v>
      </c>
      <c r="H2878">
        <v>1</v>
      </c>
      <c r="I2878">
        <v>0</v>
      </c>
      <c r="J2878">
        <v>1</v>
      </c>
      <c r="K2878">
        <v>0</v>
      </c>
      <c r="L2878">
        <v>0</v>
      </c>
      <c r="M2878" t="s">
        <v>993</v>
      </c>
      <c r="O2878" s="101">
        <f>IF(ISBLANK(C2878),O2877,IF(COUNTIF(C$2:C2878,C2878)&gt;1,O2877,1+MAX(O2877,0)))</f>
        <v>68</v>
      </c>
      <c r="P2878" s="45">
        <f t="shared" si="990"/>
        <v>42</v>
      </c>
      <c r="Q2878" s="33" t="str">
        <f t="shared" si="991"/>
        <v/>
      </c>
      <c r="R2878" s="33">
        <f t="shared" si="992"/>
        <v>8</v>
      </c>
      <c r="S2878" s="33" t="str">
        <f t="shared" si="993"/>
        <v>156_8</v>
      </c>
      <c r="T2878" s="35" t="str">
        <f t="shared" si="994"/>
        <v>156AM</v>
      </c>
      <c r="U2878" s="35" t="str">
        <f t="shared" si="995"/>
        <v>156AMNS</v>
      </c>
      <c r="V2878" s="35" t="str">
        <f t="shared" si="989"/>
        <v>2P</v>
      </c>
      <c r="W2878" s="35" t="str">
        <f t="shared" si="982"/>
        <v>156AM2P241</v>
      </c>
      <c r="X2878" s="388">
        <f t="shared" si="983"/>
        <v>0</v>
      </c>
      <c r="Y2878" s="388">
        <f t="shared" si="984"/>
        <v>0</v>
      </c>
      <c r="Z2878" s="280" t="str">
        <f t="shared" si="975"/>
        <v/>
      </c>
      <c r="AA2878" s="280" t="str">
        <f t="shared" si="976"/>
        <v/>
      </c>
      <c r="AB2878" s="389" t="str">
        <f t="shared" si="985"/>
        <v/>
      </c>
      <c r="AC2878" s="389" t="str">
        <f t="shared" si="986"/>
        <v/>
      </c>
      <c r="AD2878" s="390">
        <f t="shared" si="977"/>
        <v>1</v>
      </c>
      <c r="AE2878" s="282">
        <f t="shared" si="978"/>
        <v>0</v>
      </c>
      <c r="AF2878" s="359">
        <f t="shared" si="979"/>
        <v>0</v>
      </c>
      <c r="AG2878" s="280">
        <f t="shared" si="980"/>
        <v>3</v>
      </c>
      <c r="AH2878" s="280">
        <f t="shared" si="996"/>
        <v>1</v>
      </c>
      <c r="AI2878" s="280">
        <f>IF(ISBLANK(T2878),AI2877,IF(COUNTIF(T$2:T2878,T2878)&gt;1,AI2877,1+MAX(AI2877,0)))</f>
        <v>79</v>
      </c>
      <c r="AL2878" s="391" t="str">
        <f t="shared" si="987"/>
        <v/>
      </c>
      <c r="AM2878" s="391" t="str">
        <f t="shared" si="988"/>
        <v/>
      </c>
      <c r="AO2878" s="310" t="str">
        <f t="shared" si="981"/>
        <v/>
      </c>
      <c r="AP2878" s="310">
        <f>SUM(AO$1:AO2878)</f>
        <v>0</v>
      </c>
      <c r="AQ2878" s="310">
        <f>SUM(AK$2:AK2878)</f>
        <v>19</v>
      </c>
      <c r="AR2878" s="310">
        <f>COUNTA(AJ$2:AJ2878)</f>
        <v>19</v>
      </c>
      <c r="AS2878" s="312"/>
      <c r="AT2878" s="312"/>
      <c r="AU2878" s="312"/>
      <c r="AV2878" s="312"/>
      <c r="AW2878" s="312"/>
      <c r="AZ2878">
        <v>0</v>
      </c>
      <c r="BA2878">
        <v>0</v>
      </c>
    </row>
    <row r="2879" spans="1:53" x14ac:dyDescent="0.25">
      <c r="A2879">
        <v>156</v>
      </c>
      <c r="B2879" t="s">
        <v>65</v>
      </c>
      <c r="C2879" t="s">
        <v>859</v>
      </c>
      <c r="D2879"/>
      <c r="E2879">
        <v>2</v>
      </c>
      <c r="F2879">
        <v>4</v>
      </c>
      <c r="G2879">
        <v>2</v>
      </c>
      <c r="H2879">
        <v>1</v>
      </c>
      <c r="I2879">
        <v>0</v>
      </c>
      <c r="J2879">
        <v>1</v>
      </c>
      <c r="K2879">
        <v>0</v>
      </c>
      <c r="L2879">
        <v>0</v>
      </c>
      <c r="M2879" t="s">
        <v>993</v>
      </c>
      <c r="O2879" s="101">
        <f>IF(ISBLANK(C2879),O2878,IF(COUNTIF(C$2:C2879,C2879)&gt;1,O2878,1+MAX(O2878,0)))</f>
        <v>68</v>
      </c>
      <c r="P2879" s="45">
        <f t="shared" si="990"/>
        <v>42</v>
      </c>
      <c r="Q2879" s="33" t="str">
        <f t="shared" si="991"/>
        <v/>
      </c>
      <c r="R2879" s="33">
        <f t="shared" si="992"/>
        <v>8</v>
      </c>
      <c r="S2879" s="33" t="str">
        <f t="shared" si="993"/>
        <v>156_8</v>
      </c>
      <c r="T2879" s="35" t="str">
        <f t="shared" si="994"/>
        <v>156AM</v>
      </c>
      <c r="U2879" s="35" t="str">
        <f t="shared" si="995"/>
        <v>156AMNS</v>
      </c>
      <c r="V2879" s="35" t="str">
        <f t="shared" si="989"/>
        <v>2P</v>
      </c>
      <c r="W2879" s="35" t="str">
        <f t="shared" si="982"/>
        <v>156AM2P242</v>
      </c>
      <c r="X2879" s="388">
        <f t="shared" si="983"/>
        <v>0</v>
      </c>
      <c r="Y2879" s="388">
        <f t="shared" si="984"/>
        <v>0</v>
      </c>
      <c r="Z2879" s="280" t="str">
        <f t="shared" si="975"/>
        <v/>
      </c>
      <c r="AA2879" s="280" t="str">
        <f t="shared" si="976"/>
        <v/>
      </c>
      <c r="AB2879" s="389" t="str">
        <f t="shared" si="985"/>
        <v/>
      </c>
      <c r="AC2879" s="389" t="str">
        <f t="shared" si="986"/>
        <v/>
      </c>
      <c r="AD2879" s="390">
        <f t="shared" si="977"/>
        <v>1</v>
      </c>
      <c r="AE2879" s="282">
        <f t="shared" si="978"/>
        <v>0</v>
      </c>
      <c r="AF2879" s="359">
        <f t="shared" si="979"/>
        <v>0</v>
      </c>
      <c r="AG2879" s="280">
        <f t="shared" si="980"/>
        <v>3</v>
      </c>
      <c r="AH2879" s="280">
        <f t="shared" si="996"/>
        <v>1</v>
      </c>
      <c r="AI2879" s="280">
        <f>IF(ISBLANK(T2879),AI2878,IF(COUNTIF(T$2:T2879,T2879)&gt;1,AI2878,1+MAX(AI2878,0)))</f>
        <v>79</v>
      </c>
      <c r="AL2879" s="391" t="str">
        <f t="shared" si="987"/>
        <v/>
      </c>
      <c r="AM2879" s="391" t="str">
        <f t="shared" si="988"/>
        <v/>
      </c>
      <c r="AO2879" s="310" t="str">
        <f t="shared" si="981"/>
        <v/>
      </c>
      <c r="AP2879" s="310">
        <f>SUM(AO$1:AO2879)</f>
        <v>0</v>
      </c>
      <c r="AQ2879" s="310">
        <f>SUM(AK$2:AK2879)</f>
        <v>19</v>
      </c>
      <c r="AR2879" s="310">
        <f>COUNTA(AJ$2:AJ2879)</f>
        <v>19</v>
      </c>
      <c r="AS2879" s="312"/>
      <c r="AT2879" s="312"/>
      <c r="AU2879" s="312"/>
      <c r="AV2879" s="312"/>
      <c r="AW2879" s="312"/>
      <c r="AZ2879">
        <v>0</v>
      </c>
      <c r="BA2879">
        <v>0</v>
      </c>
    </row>
    <row r="2880" spans="1:53" x14ac:dyDescent="0.25">
      <c r="A2880">
        <v>156</v>
      </c>
      <c r="B2880" t="s">
        <v>65</v>
      </c>
      <c r="C2880" t="s">
        <v>859</v>
      </c>
      <c r="D2880"/>
      <c r="E2880">
        <v>2</v>
      </c>
      <c r="F2880">
        <v>4</v>
      </c>
      <c r="G2880">
        <v>3</v>
      </c>
      <c r="H2880">
        <v>0</v>
      </c>
      <c r="I2880">
        <v>0</v>
      </c>
      <c r="J2880">
        <v>0</v>
      </c>
      <c r="K2880">
        <v>0</v>
      </c>
      <c r="L2880">
        <v>0</v>
      </c>
      <c r="M2880" t="s">
        <v>993</v>
      </c>
      <c r="O2880" s="101">
        <f>IF(ISBLANK(C2880),O2879,IF(COUNTIF(C$2:C2880,C2880)&gt;1,O2879,1+MAX(O2879,0)))</f>
        <v>68</v>
      </c>
      <c r="P2880" s="45">
        <f t="shared" si="990"/>
        <v>42</v>
      </c>
      <c r="Q2880" s="33" t="str">
        <f t="shared" si="991"/>
        <v/>
      </c>
      <c r="R2880" s="33">
        <f t="shared" si="992"/>
        <v>8</v>
      </c>
      <c r="S2880" s="33" t="str">
        <f t="shared" si="993"/>
        <v>156_8</v>
      </c>
      <c r="T2880" s="35" t="str">
        <f t="shared" si="994"/>
        <v>156AM</v>
      </c>
      <c r="U2880" s="35" t="str">
        <f t="shared" si="995"/>
        <v>156AMEW</v>
      </c>
      <c r="V2880" s="35" t="str">
        <f t="shared" si="989"/>
        <v>2P</v>
      </c>
      <c r="W2880" s="35" t="str">
        <f t="shared" si="982"/>
        <v>156AM2P243</v>
      </c>
      <c r="X2880" s="388">
        <f t="shared" si="983"/>
        <v>0</v>
      </c>
      <c r="Y2880" s="388">
        <f t="shared" si="984"/>
        <v>0</v>
      </c>
      <c r="Z2880" s="280" t="str">
        <f t="shared" si="975"/>
        <v/>
      </c>
      <c r="AA2880" s="280" t="str">
        <f t="shared" si="976"/>
        <v/>
      </c>
      <c r="AB2880" s="389" t="str">
        <f t="shared" si="985"/>
        <v/>
      </c>
      <c r="AC2880" s="389" t="str">
        <f t="shared" si="986"/>
        <v/>
      </c>
      <c r="AD2880" s="390" t="str">
        <f t="shared" si="977"/>
        <v/>
      </c>
      <c r="AE2880" s="282">
        <f t="shared" si="978"/>
        <v>0</v>
      </c>
      <c r="AF2880" s="359">
        <f t="shared" si="979"/>
        <v>0</v>
      </c>
      <c r="AG2880" s="280">
        <f t="shared" si="980"/>
        <v>4</v>
      </c>
      <c r="AH2880" s="280">
        <f t="shared" si="996"/>
        <v>1</v>
      </c>
      <c r="AI2880" s="280">
        <f>IF(ISBLANK(T2880),AI2879,IF(COUNTIF(T$2:T2880,T2880)&gt;1,AI2879,1+MAX(AI2879,0)))</f>
        <v>79</v>
      </c>
      <c r="AL2880" s="391" t="str">
        <f t="shared" si="987"/>
        <v/>
      </c>
      <c r="AM2880" s="391" t="str">
        <f t="shared" si="988"/>
        <v/>
      </c>
      <c r="AO2880" s="310" t="str">
        <f t="shared" si="981"/>
        <v/>
      </c>
      <c r="AP2880" s="310">
        <f>SUM(AO$1:AO2880)</f>
        <v>0</v>
      </c>
      <c r="AQ2880" s="310">
        <f>SUM(AK$2:AK2880)</f>
        <v>19</v>
      </c>
      <c r="AR2880" s="310">
        <f>COUNTA(AJ$2:AJ2880)</f>
        <v>19</v>
      </c>
      <c r="AS2880" s="312"/>
      <c r="AT2880" s="312"/>
      <c r="AU2880" s="312"/>
      <c r="AV2880" s="312"/>
      <c r="AW2880" s="312"/>
      <c r="AZ2880">
        <v>0</v>
      </c>
      <c r="BA2880">
        <v>0</v>
      </c>
    </row>
    <row r="2881" spans="1:53" x14ac:dyDescent="0.25">
      <c r="A2881">
        <v>156</v>
      </c>
      <c r="B2881" t="s">
        <v>65</v>
      </c>
      <c r="C2881" t="s">
        <v>859</v>
      </c>
      <c r="D2881"/>
      <c r="E2881">
        <v>2</v>
      </c>
      <c r="F2881">
        <v>4</v>
      </c>
      <c r="G2881">
        <v>4</v>
      </c>
      <c r="H2881">
        <v>3</v>
      </c>
      <c r="I2881">
        <v>1</v>
      </c>
      <c r="J2881">
        <v>3</v>
      </c>
      <c r="K2881">
        <v>0</v>
      </c>
      <c r="L2881">
        <v>0</v>
      </c>
      <c r="M2881" t="s">
        <v>993</v>
      </c>
      <c r="O2881" s="101">
        <f>IF(ISBLANK(C2881),O2880,IF(COUNTIF(C$2:C2881,C2881)&gt;1,O2880,1+MAX(O2880,0)))</f>
        <v>68</v>
      </c>
      <c r="P2881" s="45">
        <f t="shared" si="990"/>
        <v>42</v>
      </c>
      <c r="Q2881" s="33" t="str">
        <f t="shared" si="991"/>
        <v/>
      </c>
      <c r="R2881" s="33">
        <f t="shared" si="992"/>
        <v>8</v>
      </c>
      <c r="S2881" s="33" t="str">
        <f t="shared" si="993"/>
        <v>156_8</v>
      </c>
      <c r="T2881" s="35" t="str">
        <f t="shared" si="994"/>
        <v>156AM</v>
      </c>
      <c r="U2881" s="35" t="str">
        <f t="shared" si="995"/>
        <v>156AMEW</v>
      </c>
      <c r="V2881" s="35" t="str">
        <f t="shared" si="989"/>
        <v>2P</v>
      </c>
      <c r="W2881" s="35" t="str">
        <f t="shared" si="982"/>
        <v>156AM2P244</v>
      </c>
      <c r="X2881" s="388">
        <f t="shared" si="983"/>
        <v>0</v>
      </c>
      <c r="Y2881" s="388">
        <f t="shared" si="984"/>
        <v>0</v>
      </c>
      <c r="Z2881" s="280" t="str">
        <f t="shared" si="975"/>
        <v/>
      </c>
      <c r="AA2881" s="280" t="str">
        <f t="shared" si="976"/>
        <v/>
      </c>
      <c r="AB2881" s="389" t="str">
        <f t="shared" si="985"/>
        <v/>
      </c>
      <c r="AC2881" s="389" t="str">
        <f t="shared" si="986"/>
        <v/>
      </c>
      <c r="AD2881" s="390" t="str">
        <f t="shared" si="977"/>
        <v/>
      </c>
      <c r="AE2881" s="282">
        <f t="shared" si="978"/>
        <v>0</v>
      </c>
      <c r="AF2881" s="359">
        <f t="shared" si="979"/>
        <v>0</v>
      </c>
      <c r="AG2881" s="280" t="str">
        <f t="shared" si="980"/>
        <v>NA</v>
      </c>
      <c r="AH2881" s="280">
        <f t="shared" si="996"/>
        <v>0</v>
      </c>
      <c r="AI2881" s="280">
        <f>IF(ISBLANK(T2881),AI2880,IF(COUNTIF(T$2:T2881,T2881)&gt;1,AI2880,1+MAX(AI2880,0)))</f>
        <v>79</v>
      </c>
      <c r="AL2881" s="391" t="str">
        <f t="shared" si="987"/>
        <v/>
      </c>
      <c r="AM2881" s="391" t="str">
        <f t="shared" si="988"/>
        <v/>
      </c>
      <c r="AO2881" s="310" t="str">
        <f t="shared" si="981"/>
        <v/>
      </c>
      <c r="AP2881" s="310">
        <f>SUM(AO$1:AO2881)</f>
        <v>0</v>
      </c>
      <c r="AQ2881" s="310">
        <f>SUM(AK$2:AK2881)</f>
        <v>19</v>
      </c>
      <c r="AR2881" s="310">
        <f>COUNTA(AJ$2:AJ2881)</f>
        <v>19</v>
      </c>
      <c r="AS2881" s="312"/>
      <c r="AT2881" s="312"/>
      <c r="AU2881" s="312"/>
      <c r="AV2881" s="312"/>
      <c r="AW2881" s="312"/>
      <c r="AZ2881">
        <v>0</v>
      </c>
      <c r="BA2881">
        <v>0</v>
      </c>
    </row>
    <row r="2882" spans="1:53" x14ac:dyDescent="0.25">
      <c r="A2882">
        <v>156</v>
      </c>
      <c r="B2882" t="s">
        <v>66</v>
      </c>
      <c r="C2882" t="s">
        <v>857</v>
      </c>
      <c r="D2882"/>
      <c r="E2882">
        <v>1</v>
      </c>
      <c r="F2882">
        <v>1</v>
      </c>
      <c r="G2882">
        <v>1</v>
      </c>
      <c r="H2882">
        <v>0</v>
      </c>
      <c r="I2882">
        <v>0</v>
      </c>
      <c r="J2882">
        <v>0</v>
      </c>
      <c r="K2882">
        <v>0</v>
      </c>
      <c r="L2882">
        <v>0</v>
      </c>
      <c r="M2882"/>
      <c r="O2882" s="101">
        <f>IF(ISBLANK(C2882),O2881,IF(COUNTIF(C$2:C2882,C2882)&gt;1,O2881,1+MAX(O2881,0)))</f>
        <v>68</v>
      </c>
      <c r="P2882" s="45">
        <f t="shared" si="990"/>
        <v>42</v>
      </c>
      <c r="Q2882" s="33" t="str">
        <f t="shared" si="991"/>
        <v/>
      </c>
      <c r="R2882" s="33">
        <f t="shared" si="992"/>
        <v>9</v>
      </c>
      <c r="S2882" s="33" t="str">
        <f t="shared" si="993"/>
        <v>156_9</v>
      </c>
      <c r="T2882" s="35" t="str">
        <f t="shared" si="994"/>
        <v>156PM</v>
      </c>
      <c r="U2882" s="35" t="str">
        <f t="shared" si="995"/>
        <v>156PMNS</v>
      </c>
      <c r="V2882" s="35" t="str">
        <f t="shared" si="989"/>
        <v>2P</v>
      </c>
      <c r="W2882" s="35" t="str">
        <f t="shared" si="982"/>
        <v>156PM2P111</v>
      </c>
      <c r="X2882" s="388">
        <f t="shared" si="983"/>
        <v>0</v>
      </c>
      <c r="Y2882" s="388">
        <f t="shared" si="984"/>
        <v>0</v>
      </c>
      <c r="Z2882" s="280" t="str">
        <f t="shared" ref="Z2882:Z2945" si="997">IF(I2882&gt;$H2882,1,"")</f>
        <v/>
      </c>
      <c r="AA2882" s="280" t="str">
        <f t="shared" ref="AA2882:AA2945" si="998">IF(J2882&gt;$H2882,1,"")</f>
        <v/>
      </c>
      <c r="AB2882" s="389" t="str">
        <f t="shared" si="985"/>
        <v/>
      </c>
      <c r="AC2882" s="389" t="str">
        <f t="shared" si="986"/>
        <v/>
      </c>
      <c r="AD2882" s="390">
        <f t="shared" ref="AD2882:AD2945" si="999">IF(ISERROR(MATCH(A2882&amp;"_"&amp;G2882,Sidewalk_ignore,0)),"",1)</f>
        <v>1</v>
      </c>
      <c r="AE2882" s="282">
        <f t="shared" ref="AE2882:AE2945" si="1000">IF(AND(ISNUMBER($G2882),$B2882="AM"),INDEX(CordonIn,MATCH($A2882,loc_ID,0),$G2882),0)</f>
        <v>0</v>
      </c>
      <c r="AF2882" s="359">
        <f t="shared" ref="AF2882:AF2945" si="1001">IF(AND(ISNUMBER($G2882),$B2882="PM"),INDEX(CordonIn,MATCH($A2882,loc_ID,0),VLOOKUP($G2882,Reverse_dir,2,FALSE)),0)</f>
        <v>0</v>
      </c>
      <c r="AG2882" s="280">
        <f t="shared" ref="AG2882:AG2945" si="1002">IF(AND(ISNUMBER($G2882),$B2882="AM"),INDEX(Lane,MATCH($A2882,loc_ID,0),$G2882),0)</f>
        <v>0</v>
      </c>
      <c r="AH2882" s="280">
        <f t="shared" si="996"/>
        <v>0</v>
      </c>
      <c r="AI2882" s="280">
        <f>IF(ISBLANK(T2882),AI2881,IF(COUNTIF(T$2:T2882,T2882)&gt;1,AI2881,1+MAX(AI2881,0)))</f>
        <v>80</v>
      </c>
      <c r="AL2882" s="391" t="str">
        <f t="shared" si="987"/>
        <v/>
      </c>
      <c r="AM2882" s="391" t="str">
        <f t="shared" si="988"/>
        <v/>
      </c>
      <c r="AO2882" s="310" t="str">
        <f t="shared" ref="AO2882:AO2945" si="1003">IF(SUM(Z2882:AC2882)&gt;0,1,"")</f>
        <v/>
      </c>
      <c r="AP2882" s="310">
        <f>SUM(AO$1:AO2882)</f>
        <v>0</v>
      </c>
      <c r="AQ2882" s="310">
        <f>SUM(AK$2:AK2882)</f>
        <v>19</v>
      </c>
      <c r="AR2882" s="310">
        <f>COUNTA(AJ$2:AJ2882)</f>
        <v>19</v>
      </c>
      <c r="AS2882" s="312"/>
      <c r="AT2882" s="312"/>
      <c r="AU2882" s="312"/>
      <c r="AV2882" s="312"/>
      <c r="AW2882" s="312"/>
      <c r="AZ2882">
        <v>0</v>
      </c>
      <c r="BA2882">
        <v>0</v>
      </c>
    </row>
    <row r="2883" spans="1:53" x14ac:dyDescent="0.25">
      <c r="A2883">
        <v>156</v>
      </c>
      <c r="B2883" t="s">
        <v>66</v>
      </c>
      <c r="C2883" t="s">
        <v>857</v>
      </c>
      <c r="D2883"/>
      <c r="E2883">
        <v>1</v>
      </c>
      <c r="F2883">
        <v>1</v>
      </c>
      <c r="G2883">
        <v>2</v>
      </c>
      <c r="H2883">
        <v>0</v>
      </c>
      <c r="I2883">
        <v>0</v>
      </c>
      <c r="J2883">
        <v>0</v>
      </c>
      <c r="K2883">
        <v>0</v>
      </c>
      <c r="L2883">
        <v>0</v>
      </c>
      <c r="M2883"/>
      <c r="O2883" s="101">
        <f>IF(ISBLANK(C2883),O2882,IF(COUNTIF(C$2:C2883,C2883)&gt;1,O2882,1+MAX(O2882,0)))</f>
        <v>68</v>
      </c>
      <c r="P2883" s="45">
        <f t="shared" si="990"/>
        <v>42</v>
      </c>
      <c r="Q2883" s="33" t="str">
        <f t="shared" si="991"/>
        <v/>
      </c>
      <c r="R2883" s="33">
        <f t="shared" si="992"/>
        <v>9</v>
      </c>
      <c r="S2883" s="33" t="str">
        <f t="shared" si="993"/>
        <v>156_9</v>
      </c>
      <c r="T2883" s="35" t="str">
        <f t="shared" si="994"/>
        <v>156PM</v>
      </c>
      <c r="U2883" s="35" t="str">
        <f t="shared" si="995"/>
        <v>156PMNS</v>
      </c>
      <c r="V2883" s="35" t="str">
        <f t="shared" si="989"/>
        <v>2P</v>
      </c>
      <c r="W2883" s="35" t="str">
        <f t="shared" ref="W2883:W2946" si="1004">IF(ISBLANK(A2883),"",A2883&amp;B2883&amp;V2883&amp;E2883&amp;F2883&amp;G2883)</f>
        <v>156PM2P112</v>
      </c>
      <c r="X2883" s="388">
        <f t="shared" ref="X2883:X2946" si="1005">IF($AD2883=1,0,K2883)</f>
        <v>0</v>
      </c>
      <c r="Y2883" s="388">
        <f t="shared" ref="Y2883:Y2946" si="1006">IF($AD2883=1,0,L2883)</f>
        <v>0</v>
      </c>
      <c r="Z2883" s="280" t="str">
        <f t="shared" si="997"/>
        <v/>
      </c>
      <c r="AA2883" s="280" t="str">
        <f t="shared" si="998"/>
        <v/>
      </c>
      <c r="AB2883" s="389" t="str">
        <f t="shared" ref="AB2883:AB2946" si="1007">IF(OR(K2883&gt;$H2883,AND($AD2883=1,K2883&gt;0)),1,"")</f>
        <v/>
      </c>
      <c r="AC2883" s="389" t="str">
        <f t="shared" ref="AC2883:AC2946" si="1008">IF(OR(L2883&gt;$H2883,AND($AD2883=1,L2883&gt;0)),1,"")</f>
        <v/>
      </c>
      <c r="AD2883" s="390">
        <f t="shared" si="999"/>
        <v>1</v>
      </c>
      <c r="AE2883" s="282">
        <f t="shared" si="1000"/>
        <v>0</v>
      </c>
      <c r="AF2883" s="359">
        <f t="shared" si="1001"/>
        <v>0</v>
      </c>
      <c r="AG2883" s="280">
        <f t="shared" si="1002"/>
        <v>0</v>
      </c>
      <c r="AH2883" s="280">
        <f t="shared" si="996"/>
        <v>0</v>
      </c>
      <c r="AI2883" s="280">
        <f>IF(ISBLANK(T2883),AI2882,IF(COUNTIF(T$2:T2883,T2883)&gt;1,AI2882,1+MAX(AI2882,0)))</f>
        <v>80</v>
      </c>
      <c r="AL2883" s="391" t="str">
        <f t="shared" ref="AL2883:AL2946" si="1009">IF(OR(AB2883=1,AC2883=1),IF(LEN(AJ2883)=0,"",AJ2883&amp;"; ")&amp;"Ignore sidewalk",IF(LEN(AJ2883)=0,"",AJ2883))</f>
        <v/>
      </c>
      <c r="AM2883" s="391" t="str">
        <f t="shared" ref="AM2883:AM2946" si="1010">IF(OR(AB2883=1,AC2883=1),1,IF(LEN(AK2883)=0,"",AK2883))</f>
        <v/>
      </c>
      <c r="AO2883" s="310" t="str">
        <f t="shared" si="1003"/>
        <v/>
      </c>
      <c r="AP2883" s="310">
        <f>SUM(AO$1:AO2883)</f>
        <v>0</v>
      </c>
      <c r="AQ2883" s="310">
        <f>SUM(AK$2:AK2883)</f>
        <v>19</v>
      </c>
      <c r="AR2883" s="310">
        <f>COUNTA(AJ$2:AJ2883)</f>
        <v>19</v>
      </c>
      <c r="AS2883" s="312"/>
      <c r="AT2883" s="312"/>
      <c r="AU2883" s="312"/>
      <c r="AV2883" s="312"/>
      <c r="AW2883" s="312"/>
      <c r="AZ2883">
        <v>0</v>
      </c>
      <c r="BA2883">
        <v>0</v>
      </c>
    </row>
    <row r="2884" spans="1:53" x14ac:dyDescent="0.25">
      <c r="A2884">
        <v>156</v>
      </c>
      <c r="B2884" t="s">
        <v>66</v>
      </c>
      <c r="C2884" t="s">
        <v>857</v>
      </c>
      <c r="D2884"/>
      <c r="E2884">
        <v>1</v>
      </c>
      <c r="F2884">
        <v>1</v>
      </c>
      <c r="G2884">
        <v>3</v>
      </c>
      <c r="H2884">
        <v>0</v>
      </c>
      <c r="I2884">
        <v>0</v>
      </c>
      <c r="J2884">
        <v>0</v>
      </c>
      <c r="K2884">
        <v>0</v>
      </c>
      <c r="L2884">
        <v>0</v>
      </c>
      <c r="M2884"/>
      <c r="O2884" s="101">
        <f>IF(ISBLANK(C2884),O2883,IF(COUNTIF(C$2:C2884,C2884)&gt;1,O2883,1+MAX(O2883,0)))</f>
        <v>68</v>
      </c>
      <c r="P2884" s="45">
        <f t="shared" si="990"/>
        <v>42</v>
      </c>
      <c r="Q2884" s="33" t="str">
        <f t="shared" si="991"/>
        <v/>
      </c>
      <c r="R2884" s="33">
        <f t="shared" si="992"/>
        <v>9</v>
      </c>
      <c r="S2884" s="33" t="str">
        <f t="shared" si="993"/>
        <v>156_9</v>
      </c>
      <c r="T2884" s="35" t="str">
        <f t="shared" si="994"/>
        <v>156PM</v>
      </c>
      <c r="U2884" s="35" t="str">
        <f t="shared" si="995"/>
        <v>156PMEW</v>
      </c>
      <c r="V2884" s="35" t="str">
        <f t="shared" ref="V2884:V2947" si="1011">TEXT((O2884-MOD(O2884,26))/26,"0")&amp;CHAR(65+MOD(O2884-1,26))</f>
        <v>2P</v>
      </c>
      <c r="W2884" s="35" t="str">
        <f t="shared" si="1004"/>
        <v>156PM2P113</v>
      </c>
      <c r="X2884" s="388">
        <f t="shared" si="1005"/>
        <v>0</v>
      </c>
      <c r="Y2884" s="388">
        <f t="shared" si="1006"/>
        <v>0</v>
      </c>
      <c r="Z2884" s="280" t="str">
        <f t="shared" si="997"/>
        <v/>
      </c>
      <c r="AA2884" s="280" t="str">
        <f t="shared" si="998"/>
        <v/>
      </c>
      <c r="AB2884" s="389" t="str">
        <f t="shared" si="1007"/>
        <v/>
      </c>
      <c r="AC2884" s="389" t="str">
        <f t="shared" si="1008"/>
        <v/>
      </c>
      <c r="AD2884" s="390" t="str">
        <f t="shared" si="999"/>
        <v/>
      </c>
      <c r="AE2884" s="282">
        <f t="shared" si="1000"/>
        <v>0</v>
      </c>
      <c r="AF2884" s="359">
        <f t="shared" si="1001"/>
        <v>0</v>
      </c>
      <c r="AG2884" s="280">
        <f t="shared" si="1002"/>
        <v>0</v>
      </c>
      <c r="AH2884" s="280">
        <f t="shared" si="996"/>
        <v>0</v>
      </c>
      <c r="AI2884" s="280">
        <f>IF(ISBLANK(T2884),AI2883,IF(COUNTIF(T$2:T2884,T2884)&gt;1,AI2883,1+MAX(AI2883,0)))</f>
        <v>80</v>
      </c>
      <c r="AL2884" s="391" t="str">
        <f t="shared" si="1009"/>
        <v/>
      </c>
      <c r="AM2884" s="391" t="str">
        <f t="shared" si="1010"/>
        <v/>
      </c>
      <c r="AO2884" s="310" t="str">
        <f t="shared" si="1003"/>
        <v/>
      </c>
      <c r="AP2884" s="310">
        <f>SUM(AO$1:AO2884)</f>
        <v>0</v>
      </c>
      <c r="AQ2884" s="310">
        <f>SUM(AK$2:AK2884)</f>
        <v>19</v>
      </c>
      <c r="AR2884" s="310">
        <f>COUNTA(AJ$2:AJ2884)</f>
        <v>19</v>
      </c>
      <c r="AS2884" s="312"/>
      <c r="AT2884" s="312"/>
      <c r="AU2884" s="312"/>
      <c r="AV2884" s="312"/>
      <c r="AW2884" s="312"/>
      <c r="AZ2884">
        <v>0</v>
      </c>
      <c r="BA2884">
        <v>0</v>
      </c>
    </row>
    <row r="2885" spans="1:53" x14ac:dyDescent="0.25">
      <c r="A2885">
        <v>156</v>
      </c>
      <c r="B2885" t="s">
        <v>66</v>
      </c>
      <c r="C2885" t="s">
        <v>857</v>
      </c>
      <c r="D2885"/>
      <c r="E2885">
        <v>1</v>
      </c>
      <c r="F2885">
        <v>1</v>
      </c>
      <c r="G2885">
        <v>4</v>
      </c>
      <c r="H2885">
        <v>1</v>
      </c>
      <c r="I2885">
        <v>0</v>
      </c>
      <c r="J2885">
        <v>1</v>
      </c>
      <c r="K2885">
        <v>0</v>
      </c>
      <c r="L2885">
        <v>1</v>
      </c>
      <c r="M2885"/>
      <c r="O2885" s="101">
        <f>IF(ISBLANK(C2885),O2884,IF(COUNTIF(C$2:C2885,C2885)&gt;1,O2884,1+MAX(O2884,0)))</f>
        <v>68</v>
      </c>
      <c r="P2885" s="45">
        <f t="shared" si="990"/>
        <v>42</v>
      </c>
      <c r="Q2885" s="33" t="str">
        <f t="shared" si="991"/>
        <v/>
      </c>
      <c r="R2885" s="33">
        <f t="shared" si="992"/>
        <v>9</v>
      </c>
      <c r="S2885" s="33" t="str">
        <f t="shared" si="993"/>
        <v>156_9</v>
      </c>
      <c r="T2885" s="35" t="str">
        <f t="shared" si="994"/>
        <v>156PM</v>
      </c>
      <c r="U2885" s="35" t="str">
        <f t="shared" si="995"/>
        <v>156PMEW</v>
      </c>
      <c r="V2885" s="35" t="str">
        <f t="shared" si="1011"/>
        <v>2P</v>
      </c>
      <c r="W2885" s="35" t="str">
        <f t="shared" si="1004"/>
        <v>156PM2P114</v>
      </c>
      <c r="X2885" s="388">
        <f t="shared" si="1005"/>
        <v>0</v>
      </c>
      <c r="Y2885" s="388">
        <f t="shared" si="1006"/>
        <v>1</v>
      </c>
      <c r="Z2885" s="280" t="str">
        <f t="shared" si="997"/>
        <v/>
      </c>
      <c r="AA2885" s="280" t="str">
        <f t="shared" si="998"/>
        <v/>
      </c>
      <c r="AB2885" s="389" t="str">
        <f t="shared" si="1007"/>
        <v/>
      </c>
      <c r="AC2885" s="389" t="str">
        <f t="shared" si="1008"/>
        <v/>
      </c>
      <c r="AD2885" s="390" t="str">
        <f t="shared" si="999"/>
        <v/>
      </c>
      <c r="AE2885" s="282">
        <f t="shared" si="1000"/>
        <v>0</v>
      </c>
      <c r="AF2885" s="359">
        <f t="shared" si="1001"/>
        <v>0</v>
      </c>
      <c r="AG2885" s="280">
        <f t="shared" si="1002"/>
        <v>0</v>
      </c>
      <c r="AH2885" s="280">
        <f t="shared" si="996"/>
        <v>0</v>
      </c>
      <c r="AI2885" s="280">
        <f>IF(ISBLANK(T2885),AI2884,IF(COUNTIF(T$2:T2885,T2885)&gt;1,AI2884,1+MAX(AI2884,0)))</f>
        <v>80</v>
      </c>
      <c r="AL2885" s="391" t="str">
        <f t="shared" si="1009"/>
        <v/>
      </c>
      <c r="AM2885" s="391" t="str">
        <f t="shared" si="1010"/>
        <v/>
      </c>
      <c r="AO2885" s="310" t="str">
        <f t="shared" si="1003"/>
        <v/>
      </c>
      <c r="AP2885" s="310">
        <f>SUM(AO$1:AO2885)</f>
        <v>0</v>
      </c>
      <c r="AQ2885" s="310">
        <f>SUM(AK$2:AK2885)</f>
        <v>19</v>
      </c>
      <c r="AR2885" s="310">
        <f>COUNTA(AJ$2:AJ2885)</f>
        <v>19</v>
      </c>
      <c r="AS2885" s="312"/>
      <c r="AT2885" s="312"/>
      <c r="AU2885" s="312"/>
      <c r="AV2885" s="312"/>
      <c r="AW2885" s="312"/>
      <c r="AZ2885">
        <v>0</v>
      </c>
      <c r="BA2885">
        <v>1</v>
      </c>
    </row>
    <row r="2886" spans="1:53" x14ac:dyDescent="0.25">
      <c r="A2886">
        <v>156</v>
      </c>
      <c r="B2886" t="s">
        <v>66</v>
      </c>
      <c r="C2886" t="s">
        <v>857</v>
      </c>
      <c r="D2886"/>
      <c r="E2886">
        <v>1</v>
      </c>
      <c r="F2886">
        <v>2</v>
      </c>
      <c r="G2886">
        <v>1</v>
      </c>
      <c r="H2886">
        <v>0</v>
      </c>
      <c r="I2886">
        <v>0</v>
      </c>
      <c r="J2886">
        <v>0</v>
      </c>
      <c r="K2886">
        <v>0</v>
      </c>
      <c r="L2886">
        <v>0</v>
      </c>
      <c r="M2886"/>
      <c r="O2886" s="101">
        <f>IF(ISBLANK(C2886),O2885,IF(COUNTIF(C$2:C2886,C2886)&gt;1,O2885,1+MAX(O2885,0)))</f>
        <v>68</v>
      </c>
      <c r="P2886" s="45">
        <f t="shared" si="990"/>
        <v>42</v>
      </c>
      <c r="Q2886" s="33" t="str">
        <f t="shared" si="991"/>
        <v/>
      </c>
      <c r="R2886" s="33">
        <f t="shared" si="992"/>
        <v>10</v>
      </c>
      <c r="S2886" s="33" t="str">
        <f t="shared" si="993"/>
        <v>156_10</v>
      </c>
      <c r="T2886" s="35" t="str">
        <f t="shared" si="994"/>
        <v>156PM</v>
      </c>
      <c r="U2886" s="35" t="str">
        <f t="shared" si="995"/>
        <v>156PMNS</v>
      </c>
      <c r="V2886" s="35" t="str">
        <f t="shared" si="1011"/>
        <v>2P</v>
      </c>
      <c r="W2886" s="35" t="str">
        <f t="shared" si="1004"/>
        <v>156PM2P121</v>
      </c>
      <c r="X2886" s="388">
        <f t="shared" si="1005"/>
        <v>0</v>
      </c>
      <c r="Y2886" s="388">
        <f t="shared" si="1006"/>
        <v>0</v>
      </c>
      <c r="Z2886" s="280" t="str">
        <f t="shared" si="997"/>
        <v/>
      </c>
      <c r="AA2886" s="280" t="str">
        <f t="shared" si="998"/>
        <v/>
      </c>
      <c r="AB2886" s="389" t="str">
        <f t="shared" si="1007"/>
        <v/>
      </c>
      <c r="AC2886" s="389" t="str">
        <f t="shared" si="1008"/>
        <v/>
      </c>
      <c r="AD2886" s="390">
        <f t="shared" si="999"/>
        <v>1</v>
      </c>
      <c r="AE2886" s="282">
        <f t="shared" si="1000"/>
        <v>0</v>
      </c>
      <c r="AF2886" s="359">
        <f t="shared" si="1001"/>
        <v>0</v>
      </c>
      <c r="AG2886" s="280">
        <f t="shared" si="1002"/>
        <v>0</v>
      </c>
      <c r="AH2886" s="280">
        <f t="shared" si="996"/>
        <v>0</v>
      </c>
      <c r="AI2886" s="280">
        <f>IF(ISBLANK(T2886),AI2885,IF(COUNTIF(T$2:T2886,T2886)&gt;1,AI2885,1+MAX(AI2885,0)))</f>
        <v>80</v>
      </c>
      <c r="AL2886" s="391" t="str">
        <f t="shared" si="1009"/>
        <v/>
      </c>
      <c r="AM2886" s="391" t="str">
        <f t="shared" si="1010"/>
        <v/>
      </c>
      <c r="AO2886" s="310" t="str">
        <f t="shared" si="1003"/>
        <v/>
      </c>
      <c r="AP2886" s="310">
        <f>SUM(AO$1:AO2886)</f>
        <v>0</v>
      </c>
      <c r="AQ2886" s="310">
        <f>SUM(AK$2:AK2886)</f>
        <v>19</v>
      </c>
      <c r="AR2886" s="310">
        <f>COUNTA(AJ$2:AJ2886)</f>
        <v>19</v>
      </c>
      <c r="AS2886" s="312"/>
      <c r="AT2886" s="312"/>
      <c r="AU2886" s="312"/>
      <c r="AV2886" s="312"/>
      <c r="AW2886" s="312"/>
      <c r="AZ2886">
        <v>0</v>
      </c>
      <c r="BA2886">
        <v>0</v>
      </c>
    </row>
    <row r="2887" spans="1:53" x14ac:dyDescent="0.25">
      <c r="A2887">
        <v>156</v>
      </c>
      <c r="B2887" t="s">
        <v>66</v>
      </c>
      <c r="C2887" t="s">
        <v>857</v>
      </c>
      <c r="D2887"/>
      <c r="E2887">
        <v>1</v>
      </c>
      <c r="F2887">
        <v>2</v>
      </c>
      <c r="G2887">
        <v>2</v>
      </c>
      <c r="H2887">
        <v>0</v>
      </c>
      <c r="I2887">
        <v>0</v>
      </c>
      <c r="J2887">
        <v>0</v>
      </c>
      <c r="K2887">
        <v>0</v>
      </c>
      <c r="L2887">
        <v>0</v>
      </c>
      <c r="M2887"/>
      <c r="O2887" s="101">
        <f>IF(ISBLANK(C2887),O2886,IF(COUNTIF(C$2:C2887,C2887)&gt;1,O2886,1+MAX(O2886,0)))</f>
        <v>68</v>
      </c>
      <c r="P2887" s="45">
        <f t="shared" si="990"/>
        <v>42</v>
      </c>
      <c r="Q2887" s="33" t="str">
        <f t="shared" si="991"/>
        <v/>
      </c>
      <c r="R2887" s="33">
        <f t="shared" si="992"/>
        <v>10</v>
      </c>
      <c r="S2887" s="33" t="str">
        <f t="shared" si="993"/>
        <v>156_10</v>
      </c>
      <c r="T2887" s="35" t="str">
        <f t="shared" si="994"/>
        <v>156PM</v>
      </c>
      <c r="U2887" s="35" t="str">
        <f t="shared" si="995"/>
        <v>156PMNS</v>
      </c>
      <c r="V2887" s="35" t="str">
        <f t="shared" si="1011"/>
        <v>2P</v>
      </c>
      <c r="W2887" s="35" t="str">
        <f t="shared" si="1004"/>
        <v>156PM2P122</v>
      </c>
      <c r="X2887" s="388">
        <f t="shared" si="1005"/>
        <v>0</v>
      </c>
      <c r="Y2887" s="388">
        <f t="shared" si="1006"/>
        <v>0</v>
      </c>
      <c r="Z2887" s="280" t="str">
        <f t="shared" si="997"/>
        <v/>
      </c>
      <c r="AA2887" s="280" t="str">
        <f t="shared" si="998"/>
        <v/>
      </c>
      <c r="AB2887" s="389" t="str">
        <f t="shared" si="1007"/>
        <v/>
      </c>
      <c r="AC2887" s="389" t="str">
        <f t="shared" si="1008"/>
        <v/>
      </c>
      <c r="AD2887" s="390">
        <f t="shared" si="999"/>
        <v>1</v>
      </c>
      <c r="AE2887" s="282">
        <f t="shared" si="1000"/>
        <v>0</v>
      </c>
      <c r="AF2887" s="359">
        <f t="shared" si="1001"/>
        <v>0</v>
      </c>
      <c r="AG2887" s="280">
        <f t="shared" si="1002"/>
        <v>0</v>
      </c>
      <c r="AH2887" s="280">
        <f t="shared" si="996"/>
        <v>0</v>
      </c>
      <c r="AI2887" s="280">
        <f>IF(ISBLANK(T2887),AI2886,IF(COUNTIF(T$2:T2887,T2887)&gt;1,AI2886,1+MAX(AI2886,0)))</f>
        <v>80</v>
      </c>
      <c r="AL2887" s="391" t="str">
        <f t="shared" si="1009"/>
        <v/>
      </c>
      <c r="AM2887" s="391" t="str">
        <f t="shared" si="1010"/>
        <v/>
      </c>
      <c r="AO2887" s="310" t="str">
        <f t="shared" si="1003"/>
        <v/>
      </c>
      <c r="AP2887" s="310">
        <f>SUM(AO$1:AO2887)</f>
        <v>0</v>
      </c>
      <c r="AQ2887" s="310">
        <f>SUM(AK$2:AK2887)</f>
        <v>19</v>
      </c>
      <c r="AR2887" s="310">
        <f>COUNTA(AJ$2:AJ2887)</f>
        <v>19</v>
      </c>
      <c r="AS2887" s="312"/>
      <c r="AT2887" s="312"/>
      <c r="AU2887" s="312"/>
      <c r="AV2887" s="312"/>
      <c r="AW2887" s="312"/>
      <c r="AZ2887">
        <v>0</v>
      </c>
      <c r="BA2887">
        <v>0</v>
      </c>
    </row>
    <row r="2888" spans="1:53" x14ac:dyDescent="0.25">
      <c r="A2888">
        <v>156</v>
      </c>
      <c r="B2888" t="s">
        <v>66</v>
      </c>
      <c r="C2888" t="s">
        <v>857</v>
      </c>
      <c r="D2888"/>
      <c r="E2888">
        <v>1</v>
      </c>
      <c r="F2888">
        <v>2</v>
      </c>
      <c r="G2888">
        <v>3</v>
      </c>
      <c r="H2888">
        <v>0</v>
      </c>
      <c r="I2888">
        <v>0</v>
      </c>
      <c r="J2888">
        <v>0</v>
      </c>
      <c r="K2888">
        <v>0</v>
      </c>
      <c r="L2888">
        <v>0</v>
      </c>
      <c r="M2888"/>
      <c r="O2888" s="101">
        <f>IF(ISBLANK(C2888),O2887,IF(COUNTIF(C$2:C2888,C2888)&gt;1,O2887,1+MAX(O2887,0)))</f>
        <v>68</v>
      </c>
      <c r="P2888" s="45">
        <f t="shared" si="990"/>
        <v>42</v>
      </c>
      <c r="Q2888" s="33" t="str">
        <f t="shared" si="991"/>
        <v/>
      </c>
      <c r="R2888" s="33">
        <f t="shared" si="992"/>
        <v>10</v>
      </c>
      <c r="S2888" s="33" t="str">
        <f t="shared" si="993"/>
        <v>156_10</v>
      </c>
      <c r="T2888" s="35" t="str">
        <f t="shared" si="994"/>
        <v>156PM</v>
      </c>
      <c r="U2888" s="35" t="str">
        <f t="shared" si="995"/>
        <v>156PMEW</v>
      </c>
      <c r="V2888" s="35" t="str">
        <f t="shared" si="1011"/>
        <v>2P</v>
      </c>
      <c r="W2888" s="35" t="str">
        <f t="shared" si="1004"/>
        <v>156PM2P123</v>
      </c>
      <c r="X2888" s="388">
        <f t="shared" si="1005"/>
        <v>0</v>
      </c>
      <c r="Y2888" s="388">
        <f t="shared" si="1006"/>
        <v>0</v>
      </c>
      <c r="Z2888" s="280" t="str">
        <f t="shared" si="997"/>
        <v/>
      </c>
      <c r="AA2888" s="280" t="str">
        <f t="shared" si="998"/>
        <v/>
      </c>
      <c r="AB2888" s="389" t="str">
        <f t="shared" si="1007"/>
        <v/>
      </c>
      <c r="AC2888" s="389" t="str">
        <f t="shared" si="1008"/>
        <v/>
      </c>
      <c r="AD2888" s="390" t="str">
        <f t="shared" si="999"/>
        <v/>
      </c>
      <c r="AE2888" s="282">
        <f t="shared" si="1000"/>
        <v>0</v>
      </c>
      <c r="AF2888" s="359">
        <f t="shared" si="1001"/>
        <v>0</v>
      </c>
      <c r="AG2888" s="280">
        <f t="shared" si="1002"/>
        <v>0</v>
      </c>
      <c r="AH2888" s="280">
        <f t="shared" si="996"/>
        <v>0</v>
      </c>
      <c r="AI2888" s="280">
        <f>IF(ISBLANK(T2888),AI2887,IF(COUNTIF(T$2:T2888,T2888)&gt;1,AI2887,1+MAX(AI2887,0)))</f>
        <v>80</v>
      </c>
      <c r="AL2888" s="391" t="str">
        <f t="shared" si="1009"/>
        <v/>
      </c>
      <c r="AM2888" s="391" t="str">
        <f t="shared" si="1010"/>
        <v/>
      </c>
      <c r="AO2888" s="310" t="str">
        <f t="shared" si="1003"/>
        <v/>
      </c>
      <c r="AP2888" s="310">
        <f>SUM(AO$1:AO2888)</f>
        <v>0</v>
      </c>
      <c r="AQ2888" s="310">
        <f>SUM(AK$2:AK2888)</f>
        <v>19</v>
      </c>
      <c r="AR2888" s="310">
        <f>COUNTA(AJ$2:AJ2888)</f>
        <v>19</v>
      </c>
      <c r="AS2888" s="312"/>
      <c r="AT2888" s="312"/>
      <c r="AU2888" s="312"/>
      <c r="AV2888" s="312"/>
      <c r="AW2888" s="312"/>
      <c r="AZ2888">
        <v>0</v>
      </c>
      <c r="BA2888">
        <v>0</v>
      </c>
    </row>
    <row r="2889" spans="1:53" x14ac:dyDescent="0.25">
      <c r="A2889">
        <v>156</v>
      </c>
      <c r="B2889" t="s">
        <v>66</v>
      </c>
      <c r="C2889" t="s">
        <v>857</v>
      </c>
      <c r="D2889"/>
      <c r="E2889">
        <v>1</v>
      </c>
      <c r="F2889">
        <v>2</v>
      </c>
      <c r="G2889">
        <v>4</v>
      </c>
      <c r="H2889">
        <v>2</v>
      </c>
      <c r="I2889">
        <v>0</v>
      </c>
      <c r="J2889">
        <v>1</v>
      </c>
      <c r="K2889">
        <v>0</v>
      </c>
      <c r="L2889">
        <v>2</v>
      </c>
      <c r="M2889"/>
      <c r="O2889" s="101">
        <f>IF(ISBLANK(C2889),O2888,IF(COUNTIF(C$2:C2889,C2889)&gt;1,O2888,1+MAX(O2888,0)))</f>
        <v>68</v>
      </c>
      <c r="P2889" s="45">
        <f t="shared" si="990"/>
        <v>42</v>
      </c>
      <c r="Q2889" s="33" t="str">
        <f t="shared" si="991"/>
        <v/>
      </c>
      <c r="R2889" s="33">
        <f t="shared" si="992"/>
        <v>10</v>
      </c>
      <c r="S2889" s="33" t="str">
        <f t="shared" si="993"/>
        <v>156_10</v>
      </c>
      <c r="T2889" s="35" t="str">
        <f t="shared" si="994"/>
        <v>156PM</v>
      </c>
      <c r="U2889" s="35" t="str">
        <f t="shared" si="995"/>
        <v>156PMEW</v>
      </c>
      <c r="V2889" s="35" t="str">
        <f t="shared" si="1011"/>
        <v>2P</v>
      </c>
      <c r="W2889" s="35" t="str">
        <f t="shared" si="1004"/>
        <v>156PM2P124</v>
      </c>
      <c r="X2889" s="388">
        <f t="shared" si="1005"/>
        <v>0</v>
      </c>
      <c r="Y2889" s="388">
        <f t="shared" si="1006"/>
        <v>2</v>
      </c>
      <c r="Z2889" s="280" t="str">
        <f t="shared" si="997"/>
        <v/>
      </c>
      <c r="AA2889" s="280" t="str">
        <f t="shared" si="998"/>
        <v/>
      </c>
      <c r="AB2889" s="389" t="str">
        <f t="shared" si="1007"/>
        <v/>
      </c>
      <c r="AC2889" s="389" t="str">
        <f t="shared" si="1008"/>
        <v/>
      </c>
      <c r="AD2889" s="390" t="str">
        <f t="shared" si="999"/>
        <v/>
      </c>
      <c r="AE2889" s="282">
        <f t="shared" si="1000"/>
        <v>0</v>
      </c>
      <c r="AF2889" s="359">
        <f t="shared" si="1001"/>
        <v>0</v>
      </c>
      <c r="AG2889" s="280">
        <f t="shared" si="1002"/>
        <v>0</v>
      </c>
      <c r="AH2889" s="280">
        <f t="shared" si="996"/>
        <v>0</v>
      </c>
      <c r="AI2889" s="280">
        <f>IF(ISBLANK(T2889),AI2888,IF(COUNTIF(T$2:T2889,T2889)&gt;1,AI2888,1+MAX(AI2888,0)))</f>
        <v>80</v>
      </c>
      <c r="AL2889" s="391" t="str">
        <f t="shared" si="1009"/>
        <v/>
      </c>
      <c r="AM2889" s="391" t="str">
        <f t="shared" si="1010"/>
        <v/>
      </c>
      <c r="AO2889" s="310" t="str">
        <f t="shared" si="1003"/>
        <v/>
      </c>
      <c r="AP2889" s="310">
        <f>SUM(AO$1:AO2889)</f>
        <v>0</v>
      </c>
      <c r="AQ2889" s="310">
        <f>SUM(AK$2:AK2889)</f>
        <v>19</v>
      </c>
      <c r="AR2889" s="310">
        <f>COUNTA(AJ$2:AJ2889)</f>
        <v>19</v>
      </c>
      <c r="AS2889" s="312"/>
      <c r="AT2889" s="312"/>
      <c r="AU2889" s="312"/>
      <c r="AV2889" s="312"/>
      <c r="AW2889" s="312"/>
      <c r="AZ2889">
        <v>0</v>
      </c>
      <c r="BA2889">
        <v>2</v>
      </c>
    </row>
    <row r="2890" spans="1:53" x14ac:dyDescent="0.25">
      <c r="A2890">
        <v>156</v>
      </c>
      <c r="B2890" t="s">
        <v>66</v>
      </c>
      <c r="C2890" t="s">
        <v>857</v>
      </c>
      <c r="D2890"/>
      <c r="E2890">
        <v>1</v>
      </c>
      <c r="F2890">
        <v>3</v>
      </c>
      <c r="G2890">
        <v>1</v>
      </c>
      <c r="H2890">
        <v>2</v>
      </c>
      <c r="I2890">
        <v>0</v>
      </c>
      <c r="J2890">
        <v>0</v>
      </c>
      <c r="K2890">
        <v>0</v>
      </c>
      <c r="L2890">
        <v>0</v>
      </c>
      <c r="M2890"/>
      <c r="O2890" s="101">
        <f>IF(ISBLANK(C2890),O2889,IF(COUNTIF(C$2:C2890,C2890)&gt;1,O2889,1+MAX(O2889,0)))</f>
        <v>68</v>
      </c>
      <c r="P2890" s="45">
        <f t="shared" si="990"/>
        <v>42</v>
      </c>
      <c r="Q2890" s="33" t="str">
        <f t="shared" si="991"/>
        <v/>
      </c>
      <c r="R2890" s="33">
        <f t="shared" si="992"/>
        <v>11</v>
      </c>
      <c r="S2890" s="33" t="str">
        <f t="shared" si="993"/>
        <v>156_11</v>
      </c>
      <c r="T2890" s="35" t="str">
        <f t="shared" si="994"/>
        <v>156PM</v>
      </c>
      <c r="U2890" s="35" t="str">
        <f t="shared" si="995"/>
        <v>156PMNS</v>
      </c>
      <c r="V2890" s="35" t="str">
        <f t="shared" si="1011"/>
        <v>2P</v>
      </c>
      <c r="W2890" s="35" t="str">
        <f t="shared" si="1004"/>
        <v>156PM2P131</v>
      </c>
      <c r="X2890" s="388">
        <f t="shared" si="1005"/>
        <v>0</v>
      </c>
      <c r="Y2890" s="388">
        <f t="shared" si="1006"/>
        <v>0</v>
      </c>
      <c r="Z2890" s="280" t="str">
        <f t="shared" si="997"/>
        <v/>
      </c>
      <c r="AA2890" s="280" t="str">
        <f t="shared" si="998"/>
        <v/>
      </c>
      <c r="AB2890" s="389" t="str">
        <f t="shared" si="1007"/>
        <v/>
      </c>
      <c r="AC2890" s="389" t="str">
        <f t="shared" si="1008"/>
        <v/>
      </c>
      <c r="AD2890" s="390">
        <f t="shared" si="999"/>
        <v>1</v>
      </c>
      <c r="AE2890" s="282">
        <f t="shared" si="1000"/>
        <v>0</v>
      </c>
      <c r="AF2890" s="359">
        <f t="shared" si="1001"/>
        <v>0</v>
      </c>
      <c r="AG2890" s="280">
        <f t="shared" si="1002"/>
        <v>0</v>
      </c>
      <c r="AH2890" s="280">
        <f t="shared" si="996"/>
        <v>0</v>
      </c>
      <c r="AI2890" s="280">
        <f>IF(ISBLANK(T2890),AI2889,IF(COUNTIF(T$2:T2890,T2890)&gt;1,AI2889,1+MAX(AI2889,0)))</f>
        <v>80</v>
      </c>
      <c r="AL2890" s="391" t="str">
        <f t="shared" si="1009"/>
        <v/>
      </c>
      <c r="AM2890" s="391" t="str">
        <f t="shared" si="1010"/>
        <v/>
      </c>
      <c r="AO2890" s="310" t="str">
        <f t="shared" si="1003"/>
        <v/>
      </c>
      <c r="AP2890" s="310">
        <f>SUM(AO$1:AO2890)</f>
        <v>0</v>
      </c>
      <c r="AQ2890" s="310">
        <f>SUM(AK$2:AK2890)</f>
        <v>19</v>
      </c>
      <c r="AR2890" s="310">
        <f>COUNTA(AJ$2:AJ2890)</f>
        <v>19</v>
      </c>
      <c r="AS2890" s="312"/>
      <c r="AT2890" s="312"/>
      <c r="AU2890" s="312"/>
      <c r="AV2890" s="312"/>
      <c r="AW2890" s="312"/>
      <c r="AZ2890">
        <v>0</v>
      </c>
      <c r="BA2890">
        <v>2</v>
      </c>
    </row>
    <row r="2891" spans="1:53" x14ac:dyDescent="0.25">
      <c r="A2891">
        <v>156</v>
      </c>
      <c r="B2891" t="s">
        <v>66</v>
      </c>
      <c r="C2891" t="s">
        <v>857</v>
      </c>
      <c r="D2891"/>
      <c r="E2891">
        <v>1</v>
      </c>
      <c r="F2891">
        <v>3</v>
      </c>
      <c r="G2891">
        <v>2</v>
      </c>
      <c r="H2891">
        <v>1</v>
      </c>
      <c r="I2891">
        <v>0</v>
      </c>
      <c r="J2891">
        <v>1</v>
      </c>
      <c r="K2891">
        <v>0</v>
      </c>
      <c r="L2891">
        <v>0</v>
      </c>
      <c r="M2891"/>
      <c r="O2891" s="101">
        <f>IF(ISBLANK(C2891),O2890,IF(COUNTIF(C$2:C2891,C2891)&gt;1,O2890,1+MAX(O2890,0)))</f>
        <v>68</v>
      </c>
      <c r="P2891" s="45">
        <f t="shared" si="990"/>
        <v>42</v>
      </c>
      <c r="Q2891" s="33" t="str">
        <f t="shared" si="991"/>
        <v/>
      </c>
      <c r="R2891" s="33">
        <f t="shared" si="992"/>
        <v>11</v>
      </c>
      <c r="S2891" s="33" t="str">
        <f t="shared" si="993"/>
        <v>156_11</v>
      </c>
      <c r="T2891" s="35" t="str">
        <f t="shared" si="994"/>
        <v>156PM</v>
      </c>
      <c r="U2891" s="35" t="str">
        <f t="shared" si="995"/>
        <v>156PMNS</v>
      </c>
      <c r="V2891" s="35" t="str">
        <f t="shared" si="1011"/>
        <v>2P</v>
      </c>
      <c r="W2891" s="35" t="str">
        <f t="shared" si="1004"/>
        <v>156PM2P132</v>
      </c>
      <c r="X2891" s="388">
        <f t="shared" si="1005"/>
        <v>0</v>
      </c>
      <c r="Y2891" s="388">
        <f t="shared" si="1006"/>
        <v>0</v>
      </c>
      <c r="Z2891" s="280" t="str">
        <f t="shared" si="997"/>
        <v/>
      </c>
      <c r="AA2891" s="280" t="str">
        <f t="shared" si="998"/>
        <v/>
      </c>
      <c r="AB2891" s="389" t="str">
        <f t="shared" si="1007"/>
        <v/>
      </c>
      <c r="AC2891" s="389" t="str">
        <f t="shared" si="1008"/>
        <v/>
      </c>
      <c r="AD2891" s="390">
        <f t="shared" si="999"/>
        <v>1</v>
      </c>
      <c r="AE2891" s="282">
        <f t="shared" si="1000"/>
        <v>0</v>
      </c>
      <c r="AF2891" s="359">
        <f t="shared" si="1001"/>
        <v>0</v>
      </c>
      <c r="AG2891" s="280">
        <f t="shared" si="1002"/>
        <v>0</v>
      </c>
      <c r="AH2891" s="280">
        <f t="shared" si="996"/>
        <v>0</v>
      </c>
      <c r="AI2891" s="280">
        <f>IF(ISBLANK(T2891),AI2890,IF(COUNTIF(T$2:T2891,T2891)&gt;1,AI2890,1+MAX(AI2890,0)))</f>
        <v>80</v>
      </c>
      <c r="AL2891" s="391" t="str">
        <f t="shared" si="1009"/>
        <v/>
      </c>
      <c r="AM2891" s="391" t="str">
        <f t="shared" si="1010"/>
        <v/>
      </c>
      <c r="AO2891" s="310" t="str">
        <f t="shared" si="1003"/>
        <v/>
      </c>
      <c r="AP2891" s="310">
        <f>SUM(AO$1:AO2891)</f>
        <v>0</v>
      </c>
      <c r="AQ2891" s="310">
        <f>SUM(AK$2:AK2891)</f>
        <v>19</v>
      </c>
      <c r="AR2891" s="310">
        <f>COUNTA(AJ$2:AJ2891)</f>
        <v>19</v>
      </c>
      <c r="AS2891" s="312"/>
      <c r="AT2891" s="312"/>
      <c r="AU2891" s="312"/>
      <c r="AV2891" s="312"/>
      <c r="AW2891" s="312"/>
      <c r="AZ2891">
        <v>0</v>
      </c>
      <c r="BA2891">
        <v>1</v>
      </c>
    </row>
    <row r="2892" spans="1:53" x14ac:dyDescent="0.25">
      <c r="A2892">
        <v>156</v>
      </c>
      <c r="B2892" t="s">
        <v>66</v>
      </c>
      <c r="C2892" t="s">
        <v>857</v>
      </c>
      <c r="D2892"/>
      <c r="E2892">
        <v>1</v>
      </c>
      <c r="F2892">
        <v>3</v>
      </c>
      <c r="G2892">
        <v>3</v>
      </c>
      <c r="H2892">
        <v>0</v>
      </c>
      <c r="I2892">
        <v>0</v>
      </c>
      <c r="J2892">
        <v>0</v>
      </c>
      <c r="K2892">
        <v>0</v>
      </c>
      <c r="L2892">
        <v>0</v>
      </c>
      <c r="M2892"/>
      <c r="O2892" s="101">
        <f>IF(ISBLANK(C2892),O2891,IF(COUNTIF(C$2:C2892,C2892)&gt;1,O2891,1+MAX(O2891,0)))</f>
        <v>68</v>
      </c>
      <c r="P2892" s="45">
        <f t="shared" si="990"/>
        <v>42</v>
      </c>
      <c r="Q2892" s="33" t="str">
        <f t="shared" si="991"/>
        <v/>
      </c>
      <c r="R2892" s="33">
        <f t="shared" si="992"/>
        <v>11</v>
      </c>
      <c r="S2892" s="33" t="str">
        <f t="shared" si="993"/>
        <v>156_11</v>
      </c>
      <c r="T2892" s="35" t="str">
        <f t="shared" si="994"/>
        <v>156PM</v>
      </c>
      <c r="U2892" s="35" t="str">
        <f t="shared" si="995"/>
        <v>156PMEW</v>
      </c>
      <c r="V2892" s="35" t="str">
        <f t="shared" si="1011"/>
        <v>2P</v>
      </c>
      <c r="W2892" s="35" t="str">
        <f t="shared" si="1004"/>
        <v>156PM2P133</v>
      </c>
      <c r="X2892" s="388">
        <f t="shared" si="1005"/>
        <v>0</v>
      </c>
      <c r="Y2892" s="388">
        <f t="shared" si="1006"/>
        <v>0</v>
      </c>
      <c r="Z2892" s="280" t="str">
        <f t="shared" si="997"/>
        <v/>
      </c>
      <c r="AA2892" s="280" t="str">
        <f t="shared" si="998"/>
        <v/>
      </c>
      <c r="AB2892" s="389" t="str">
        <f t="shared" si="1007"/>
        <v/>
      </c>
      <c r="AC2892" s="389" t="str">
        <f t="shared" si="1008"/>
        <v/>
      </c>
      <c r="AD2892" s="390" t="str">
        <f t="shared" si="999"/>
        <v/>
      </c>
      <c r="AE2892" s="282">
        <f t="shared" si="1000"/>
        <v>0</v>
      </c>
      <c r="AF2892" s="359">
        <f t="shared" si="1001"/>
        <v>0</v>
      </c>
      <c r="AG2892" s="280">
        <f t="shared" si="1002"/>
        <v>0</v>
      </c>
      <c r="AH2892" s="280">
        <f t="shared" si="996"/>
        <v>0</v>
      </c>
      <c r="AI2892" s="280">
        <f>IF(ISBLANK(T2892),AI2891,IF(COUNTIF(T$2:T2892,T2892)&gt;1,AI2891,1+MAX(AI2891,0)))</f>
        <v>80</v>
      </c>
      <c r="AL2892" s="391" t="str">
        <f t="shared" si="1009"/>
        <v/>
      </c>
      <c r="AM2892" s="391" t="str">
        <f t="shared" si="1010"/>
        <v/>
      </c>
      <c r="AO2892" s="310" t="str">
        <f t="shared" si="1003"/>
        <v/>
      </c>
      <c r="AP2892" s="310">
        <f>SUM(AO$1:AO2892)</f>
        <v>0</v>
      </c>
      <c r="AQ2892" s="310">
        <f>SUM(AK$2:AK2892)</f>
        <v>19</v>
      </c>
      <c r="AR2892" s="310">
        <f>COUNTA(AJ$2:AJ2892)</f>
        <v>19</v>
      </c>
      <c r="AS2892" s="312"/>
      <c r="AT2892" s="312"/>
      <c r="AU2892" s="312"/>
      <c r="AV2892" s="312"/>
      <c r="AW2892" s="312"/>
      <c r="AZ2892">
        <v>0</v>
      </c>
      <c r="BA2892">
        <v>0</v>
      </c>
    </row>
    <row r="2893" spans="1:53" x14ac:dyDescent="0.25">
      <c r="A2893">
        <v>156</v>
      </c>
      <c r="B2893" t="s">
        <v>66</v>
      </c>
      <c r="C2893" t="s">
        <v>857</v>
      </c>
      <c r="D2893"/>
      <c r="E2893">
        <v>1</v>
      </c>
      <c r="F2893">
        <v>3</v>
      </c>
      <c r="G2893">
        <v>4</v>
      </c>
      <c r="H2893">
        <v>3</v>
      </c>
      <c r="I2893">
        <v>1</v>
      </c>
      <c r="J2893">
        <v>1</v>
      </c>
      <c r="K2893">
        <v>0</v>
      </c>
      <c r="L2893">
        <v>3</v>
      </c>
      <c r="M2893"/>
      <c r="O2893" s="101">
        <f>IF(ISBLANK(C2893),O2892,IF(COUNTIF(C$2:C2893,C2893)&gt;1,O2892,1+MAX(O2892,0)))</f>
        <v>68</v>
      </c>
      <c r="P2893" s="45">
        <f t="shared" si="990"/>
        <v>42</v>
      </c>
      <c r="Q2893" s="33" t="str">
        <f t="shared" si="991"/>
        <v/>
      </c>
      <c r="R2893" s="33">
        <f t="shared" si="992"/>
        <v>11</v>
      </c>
      <c r="S2893" s="33" t="str">
        <f t="shared" si="993"/>
        <v>156_11</v>
      </c>
      <c r="T2893" s="35" t="str">
        <f t="shared" si="994"/>
        <v>156PM</v>
      </c>
      <c r="U2893" s="35" t="str">
        <f t="shared" si="995"/>
        <v>156PMEW</v>
      </c>
      <c r="V2893" s="35" t="str">
        <f t="shared" si="1011"/>
        <v>2P</v>
      </c>
      <c r="W2893" s="35" t="str">
        <f t="shared" si="1004"/>
        <v>156PM2P134</v>
      </c>
      <c r="X2893" s="388">
        <f t="shared" si="1005"/>
        <v>0</v>
      </c>
      <c r="Y2893" s="388">
        <f t="shared" si="1006"/>
        <v>3</v>
      </c>
      <c r="Z2893" s="280" t="str">
        <f t="shared" si="997"/>
        <v/>
      </c>
      <c r="AA2893" s="280" t="str">
        <f t="shared" si="998"/>
        <v/>
      </c>
      <c r="AB2893" s="389" t="str">
        <f t="shared" si="1007"/>
        <v/>
      </c>
      <c r="AC2893" s="389" t="str">
        <f t="shared" si="1008"/>
        <v/>
      </c>
      <c r="AD2893" s="390" t="str">
        <f t="shared" si="999"/>
        <v/>
      </c>
      <c r="AE2893" s="282">
        <f t="shared" si="1000"/>
        <v>0</v>
      </c>
      <c r="AF2893" s="359">
        <f t="shared" si="1001"/>
        <v>0</v>
      </c>
      <c r="AG2893" s="280">
        <f t="shared" si="1002"/>
        <v>0</v>
      </c>
      <c r="AH2893" s="280">
        <f t="shared" si="996"/>
        <v>0</v>
      </c>
      <c r="AI2893" s="280">
        <f>IF(ISBLANK(T2893),AI2892,IF(COUNTIF(T$2:T2893,T2893)&gt;1,AI2892,1+MAX(AI2892,0)))</f>
        <v>80</v>
      </c>
      <c r="AL2893" s="391" t="str">
        <f t="shared" si="1009"/>
        <v/>
      </c>
      <c r="AM2893" s="391" t="str">
        <f t="shared" si="1010"/>
        <v/>
      </c>
      <c r="AO2893" s="310" t="str">
        <f t="shared" si="1003"/>
        <v/>
      </c>
      <c r="AP2893" s="310">
        <f>SUM(AO$1:AO2893)</f>
        <v>0</v>
      </c>
      <c r="AQ2893" s="310">
        <f>SUM(AK$2:AK2893)</f>
        <v>19</v>
      </c>
      <c r="AR2893" s="310">
        <f>COUNTA(AJ$2:AJ2893)</f>
        <v>19</v>
      </c>
      <c r="AS2893" s="312"/>
      <c r="AT2893" s="312"/>
      <c r="AU2893" s="312"/>
      <c r="AV2893" s="312"/>
      <c r="AW2893" s="312"/>
      <c r="AZ2893">
        <v>0</v>
      </c>
      <c r="BA2893">
        <v>3</v>
      </c>
    </row>
    <row r="2894" spans="1:53" x14ac:dyDescent="0.25">
      <c r="A2894">
        <v>156</v>
      </c>
      <c r="B2894" t="s">
        <v>66</v>
      </c>
      <c r="C2894" t="s">
        <v>857</v>
      </c>
      <c r="D2894"/>
      <c r="E2894">
        <v>1</v>
      </c>
      <c r="F2894">
        <v>4</v>
      </c>
      <c r="G2894">
        <v>1</v>
      </c>
      <c r="H2894">
        <v>1</v>
      </c>
      <c r="I2894">
        <v>0</v>
      </c>
      <c r="J2894">
        <v>0</v>
      </c>
      <c r="K2894">
        <v>0</v>
      </c>
      <c r="L2894">
        <v>0</v>
      </c>
      <c r="M2894"/>
      <c r="O2894" s="101">
        <f>IF(ISBLANK(C2894),O2893,IF(COUNTIF(C$2:C2894,C2894)&gt;1,O2893,1+MAX(O2893,0)))</f>
        <v>68</v>
      </c>
      <c r="P2894" s="45">
        <f t="shared" si="990"/>
        <v>42</v>
      </c>
      <c r="Q2894" s="33" t="str">
        <f t="shared" si="991"/>
        <v/>
      </c>
      <c r="R2894" s="33">
        <f t="shared" si="992"/>
        <v>12</v>
      </c>
      <c r="S2894" s="33" t="str">
        <f t="shared" si="993"/>
        <v>156_12</v>
      </c>
      <c r="T2894" s="35" t="str">
        <f t="shared" si="994"/>
        <v>156PM</v>
      </c>
      <c r="U2894" s="35" t="str">
        <f t="shared" si="995"/>
        <v>156PMNS</v>
      </c>
      <c r="V2894" s="35" t="str">
        <f t="shared" si="1011"/>
        <v>2P</v>
      </c>
      <c r="W2894" s="35" t="str">
        <f t="shared" si="1004"/>
        <v>156PM2P141</v>
      </c>
      <c r="X2894" s="388">
        <f t="shared" si="1005"/>
        <v>0</v>
      </c>
      <c r="Y2894" s="388">
        <f t="shared" si="1006"/>
        <v>0</v>
      </c>
      <c r="Z2894" s="280" t="str">
        <f t="shared" si="997"/>
        <v/>
      </c>
      <c r="AA2894" s="280" t="str">
        <f t="shared" si="998"/>
        <v/>
      </c>
      <c r="AB2894" s="389" t="str">
        <f t="shared" si="1007"/>
        <v/>
      </c>
      <c r="AC2894" s="389" t="str">
        <f t="shared" si="1008"/>
        <v/>
      </c>
      <c r="AD2894" s="390">
        <f t="shared" si="999"/>
        <v>1</v>
      </c>
      <c r="AE2894" s="282">
        <f t="shared" si="1000"/>
        <v>0</v>
      </c>
      <c r="AF2894" s="359">
        <f t="shared" si="1001"/>
        <v>0</v>
      </c>
      <c r="AG2894" s="280">
        <f t="shared" si="1002"/>
        <v>0</v>
      </c>
      <c r="AH2894" s="280">
        <f t="shared" si="996"/>
        <v>0</v>
      </c>
      <c r="AI2894" s="280">
        <f>IF(ISBLANK(T2894),AI2893,IF(COUNTIF(T$2:T2894,T2894)&gt;1,AI2893,1+MAX(AI2893,0)))</f>
        <v>80</v>
      </c>
      <c r="AL2894" s="391" t="str">
        <f t="shared" si="1009"/>
        <v/>
      </c>
      <c r="AM2894" s="391" t="str">
        <f t="shared" si="1010"/>
        <v/>
      </c>
      <c r="AO2894" s="310" t="str">
        <f t="shared" si="1003"/>
        <v/>
      </c>
      <c r="AP2894" s="310">
        <f>SUM(AO$1:AO2894)</f>
        <v>0</v>
      </c>
      <c r="AQ2894" s="310">
        <f>SUM(AK$2:AK2894)</f>
        <v>19</v>
      </c>
      <c r="AR2894" s="310">
        <f>COUNTA(AJ$2:AJ2894)</f>
        <v>19</v>
      </c>
      <c r="AS2894" s="312"/>
      <c r="AT2894" s="312"/>
      <c r="AU2894" s="312"/>
      <c r="AV2894" s="312"/>
      <c r="AW2894" s="312"/>
      <c r="AZ2894">
        <v>0</v>
      </c>
      <c r="BA2894">
        <v>0</v>
      </c>
    </row>
    <row r="2895" spans="1:53" x14ac:dyDescent="0.25">
      <c r="A2895">
        <v>156</v>
      </c>
      <c r="B2895" t="s">
        <v>66</v>
      </c>
      <c r="C2895" t="s">
        <v>857</v>
      </c>
      <c r="D2895"/>
      <c r="E2895">
        <v>1</v>
      </c>
      <c r="F2895">
        <v>4</v>
      </c>
      <c r="G2895">
        <v>2</v>
      </c>
      <c r="H2895">
        <v>0</v>
      </c>
      <c r="I2895">
        <v>0</v>
      </c>
      <c r="J2895">
        <v>0</v>
      </c>
      <c r="K2895">
        <v>0</v>
      </c>
      <c r="L2895">
        <v>0</v>
      </c>
      <c r="M2895"/>
      <c r="O2895" s="101">
        <f>IF(ISBLANK(C2895),O2894,IF(COUNTIF(C$2:C2895,C2895)&gt;1,O2894,1+MAX(O2894,0)))</f>
        <v>68</v>
      </c>
      <c r="P2895" s="45">
        <f t="shared" si="990"/>
        <v>42</v>
      </c>
      <c r="Q2895" s="33" t="str">
        <f t="shared" si="991"/>
        <v/>
      </c>
      <c r="R2895" s="33">
        <f t="shared" si="992"/>
        <v>12</v>
      </c>
      <c r="S2895" s="33" t="str">
        <f t="shared" si="993"/>
        <v>156_12</v>
      </c>
      <c r="T2895" s="35" t="str">
        <f t="shared" si="994"/>
        <v>156PM</v>
      </c>
      <c r="U2895" s="35" t="str">
        <f t="shared" si="995"/>
        <v>156PMNS</v>
      </c>
      <c r="V2895" s="35" t="str">
        <f t="shared" si="1011"/>
        <v>2P</v>
      </c>
      <c r="W2895" s="35" t="str">
        <f t="shared" si="1004"/>
        <v>156PM2P142</v>
      </c>
      <c r="X2895" s="388">
        <f t="shared" si="1005"/>
        <v>0</v>
      </c>
      <c r="Y2895" s="388">
        <f t="shared" si="1006"/>
        <v>0</v>
      </c>
      <c r="Z2895" s="280" t="str">
        <f t="shared" si="997"/>
        <v/>
      </c>
      <c r="AA2895" s="280" t="str">
        <f t="shared" si="998"/>
        <v/>
      </c>
      <c r="AB2895" s="389" t="str">
        <f t="shared" si="1007"/>
        <v/>
      </c>
      <c r="AC2895" s="389" t="str">
        <f t="shared" si="1008"/>
        <v/>
      </c>
      <c r="AD2895" s="390">
        <f t="shared" si="999"/>
        <v>1</v>
      </c>
      <c r="AE2895" s="282">
        <f t="shared" si="1000"/>
        <v>0</v>
      </c>
      <c r="AF2895" s="359">
        <f t="shared" si="1001"/>
        <v>0</v>
      </c>
      <c r="AG2895" s="280">
        <f t="shared" si="1002"/>
        <v>0</v>
      </c>
      <c r="AH2895" s="280">
        <f t="shared" si="996"/>
        <v>0</v>
      </c>
      <c r="AI2895" s="280">
        <f>IF(ISBLANK(T2895),AI2894,IF(COUNTIF(T$2:T2895,T2895)&gt;1,AI2894,1+MAX(AI2894,0)))</f>
        <v>80</v>
      </c>
      <c r="AL2895" s="391" t="str">
        <f t="shared" si="1009"/>
        <v/>
      </c>
      <c r="AM2895" s="391" t="str">
        <f t="shared" si="1010"/>
        <v/>
      </c>
      <c r="AO2895" s="310" t="str">
        <f t="shared" si="1003"/>
        <v/>
      </c>
      <c r="AP2895" s="310">
        <f>SUM(AO$1:AO2895)</f>
        <v>0</v>
      </c>
      <c r="AQ2895" s="310">
        <f>SUM(AK$2:AK2895)</f>
        <v>19</v>
      </c>
      <c r="AR2895" s="310">
        <f>COUNTA(AJ$2:AJ2895)</f>
        <v>19</v>
      </c>
      <c r="AS2895" s="312"/>
      <c r="AT2895" s="312"/>
      <c r="AU2895" s="312"/>
      <c r="AV2895" s="312"/>
      <c r="AW2895" s="312"/>
      <c r="AZ2895">
        <v>0</v>
      </c>
      <c r="BA2895">
        <v>0</v>
      </c>
    </row>
    <row r="2896" spans="1:53" x14ac:dyDescent="0.25">
      <c r="A2896">
        <v>156</v>
      </c>
      <c r="B2896" t="s">
        <v>66</v>
      </c>
      <c r="C2896" t="s">
        <v>857</v>
      </c>
      <c r="D2896"/>
      <c r="E2896">
        <v>1</v>
      </c>
      <c r="F2896">
        <v>4</v>
      </c>
      <c r="G2896">
        <v>3</v>
      </c>
      <c r="H2896">
        <v>0</v>
      </c>
      <c r="I2896">
        <v>0</v>
      </c>
      <c r="J2896">
        <v>0</v>
      </c>
      <c r="K2896">
        <v>0</v>
      </c>
      <c r="L2896">
        <v>0</v>
      </c>
      <c r="M2896"/>
      <c r="O2896" s="101">
        <f>IF(ISBLANK(C2896),O2895,IF(COUNTIF(C$2:C2896,C2896)&gt;1,O2895,1+MAX(O2895,0)))</f>
        <v>68</v>
      </c>
      <c r="P2896" s="45">
        <f t="shared" si="990"/>
        <v>42</v>
      </c>
      <c r="Q2896" s="33" t="str">
        <f t="shared" si="991"/>
        <v/>
      </c>
      <c r="R2896" s="33">
        <f t="shared" si="992"/>
        <v>12</v>
      </c>
      <c r="S2896" s="33" t="str">
        <f t="shared" si="993"/>
        <v>156_12</v>
      </c>
      <c r="T2896" s="35" t="str">
        <f t="shared" si="994"/>
        <v>156PM</v>
      </c>
      <c r="U2896" s="35" t="str">
        <f t="shared" si="995"/>
        <v>156PMEW</v>
      </c>
      <c r="V2896" s="35" t="str">
        <f t="shared" si="1011"/>
        <v>2P</v>
      </c>
      <c r="W2896" s="35" t="str">
        <f t="shared" si="1004"/>
        <v>156PM2P143</v>
      </c>
      <c r="X2896" s="388">
        <f t="shared" si="1005"/>
        <v>0</v>
      </c>
      <c r="Y2896" s="388">
        <f t="shared" si="1006"/>
        <v>0</v>
      </c>
      <c r="Z2896" s="280" t="str">
        <f t="shared" si="997"/>
        <v/>
      </c>
      <c r="AA2896" s="280" t="str">
        <f t="shared" si="998"/>
        <v/>
      </c>
      <c r="AB2896" s="389" t="str">
        <f t="shared" si="1007"/>
        <v/>
      </c>
      <c r="AC2896" s="389" t="str">
        <f t="shared" si="1008"/>
        <v/>
      </c>
      <c r="AD2896" s="390" t="str">
        <f t="shared" si="999"/>
        <v/>
      </c>
      <c r="AE2896" s="282">
        <f t="shared" si="1000"/>
        <v>0</v>
      </c>
      <c r="AF2896" s="359">
        <f t="shared" si="1001"/>
        <v>0</v>
      </c>
      <c r="AG2896" s="280">
        <f t="shared" si="1002"/>
        <v>0</v>
      </c>
      <c r="AH2896" s="280">
        <f t="shared" si="996"/>
        <v>0</v>
      </c>
      <c r="AI2896" s="280">
        <f>IF(ISBLANK(T2896),AI2895,IF(COUNTIF(T$2:T2896,T2896)&gt;1,AI2895,1+MAX(AI2895,0)))</f>
        <v>80</v>
      </c>
      <c r="AL2896" s="391" t="str">
        <f t="shared" si="1009"/>
        <v/>
      </c>
      <c r="AM2896" s="391" t="str">
        <f t="shared" si="1010"/>
        <v/>
      </c>
      <c r="AO2896" s="310" t="str">
        <f t="shared" si="1003"/>
        <v/>
      </c>
      <c r="AP2896" s="310">
        <f>SUM(AO$1:AO2896)</f>
        <v>0</v>
      </c>
      <c r="AQ2896" s="310">
        <f>SUM(AK$2:AK2896)</f>
        <v>19</v>
      </c>
      <c r="AR2896" s="310">
        <f>COUNTA(AJ$2:AJ2896)</f>
        <v>19</v>
      </c>
      <c r="AS2896" s="312"/>
      <c r="AT2896" s="312"/>
      <c r="AU2896" s="312"/>
      <c r="AV2896" s="312"/>
      <c r="AW2896" s="312"/>
      <c r="AZ2896">
        <v>0</v>
      </c>
      <c r="BA2896">
        <v>0</v>
      </c>
    </row>
    <row r="2897" spans="1:53" x14ac:dyDescent="0.25">
      <c r="A2897">
        <v>156</v>
      </c>
      <c r="B2897" t="s">
        <v>66</v>
      </c>
      <c r="C2897" t="s">
        <v>857</v>
      </c>
      <c r="D2897"/>
      <c r="E2897">
        <v>1</v>
      </c>
      <c r="F2897">
        <v>4</v>
      </c>
      <c r="G2897">
        <v>4</v>
      </c>
      <c r="H2897">
        <v>2</v>
      </c>
      <c r="I2897">
        <v>0</v>
      </c>
      <c r="J2897">
        <v>2</v>
      </c>
      <c r="K2897">
        <v>0</v>
      </c>
      <c r="L2897">
        <v>2</v>
      </c>
      <c r="M2897"/>
      <c r="O2897" s="101">
        <f>IF(ISBLANK(C2897),O2896,IF(COUNTIF(C$2:C2897,C2897)&gt;1,O2896,1+MAX(O2896,0)))</f>
        <v>68</v>
      </c>
      <c r="P2897" s="45">
        <f t="shared" si="990"/>
        <v>42</v>
      </c>
      <c r="Q2897" s="33" t="str">
        <f t="shared" si="991"/>
        <v/>
      </c>
      <c r="R2897" s="33">
        <f t="shared" si="992"/>
        <v>12</v>
      </c>
      <c r="S2897" s="33" t="str">
        <f t="shared" si="993"/>
        <v>156_12</v>
      </c>
      <c r="T2897" s="35" t="str">
        <f t="shared" si="994"/>
        <v>156PM</v>
      </c>
      <c r="U2897" s="35" t="str">
        <f t="shared" si="995"/>
        <v>156PMEW</v>
      </c>
      <c r="V2897" s="35" t="str">
        <f t="shared" si="1011"/>
        <v>2P</v>
      </c>
      <c r="W2897" s="35" t="str">
        <f t="shared" si="1004"/>
        <v>156PM2P144</v>
      </c>
      <c r="X2897" s="388">
        <f t="shared" si="1005"/>
        <v>0</v>
      </c>
      <c r="Y2897" s="388">
        <f t="shared" si="1006"/>
        <v>2</v>
      </c>
      <c r="Z2897" s="280" t="str">
        <f t="shared" si="997"/>
        <v/>
      </c>
      <c r="AA2897" s="280" t="str">
        <f t="shared" si="998"/>
        <v/>
      </c>
      <c r="AB2897" s="389" t="str">
        <f t="shared" si="1007"/>
        <v/>
      </c>
      <c r="AC2897" s="389" t="str">
        <f t="shared" si="1008"/>
        <v/>
      </c>
      <c r="AD2897" s="390" t="str">
        <f t="shared" si="999"/>
        <v/>
      </c>
      <c r="AE2897" s="282">
        <f t="shared" si="1000"/>
        <v>0</v>
      </c>
      <c r="AF2897" s="359">
        <f t="shared" si="1001"/>
        <v>0</v>
      </c>
      <c r="AG2897" s="280">
        <f t="shared" si="1002"/>
        <v>0</v>
      </c>
      <c r="AH2897" s="280">
        <f t="shared" si="996"/>
        <v>0</v>
      </c>
      <c r="AI2897" s="280">
        <f>IF(ISBLANK(T2897),AI2896,IF(COUNTIF(T$2:T2897,T2897)&gt;1,AI2896,1+MAX(AI2896,0)))</f>
        <v>80</v>
      </c>
      <c r="AL2897" s="391" t="str">
        <f t="shared" si="1009"/>
        <v/>
      </c>
      <c r="AM2897" s="391" t="str">
        <f t="shared" si="1010"/>
        <v/>
      </c>
      <c r="AO2897" s="310" t="str">
        <f t="shared" si="1003"/>
        <v/>
      </c>
      <c r="AP2897" s="310">
        <f>SUM(AO$1:AO2897)</f>
        <v>0</v>
      </c>
      <c r="AQ2897" s="310">
        <f>SUM(AK$2:AK2897)</f>
        <v>19</v>
      </c>
      <c r="AR2897" s="310">
        <f>COUNTA(AJ$2:AJ2897)</f>
        <v>19</v>
      </c>
      <c r="AS2897" s="312"/>
      <c r="AT2897" s="312"/>
      <c r="AU2897" s="312"/>
      <c r="AV2897" s="312"/>
      <c r="AW2897" s="312"/>
      <c r="AZ2897">
        <v>0</v>
      </c>
      <c r="BA2897">
        <v>2</v>
      </c>
    </row>
    <row r="2898" spans="1:53" x14ac:dyDescent="0.25">
      <c r="A2898">
        <v>156</v>
      </c>
      <c r="B2898" t="s">
        <v>66</v>
      </c>
      <c r="C2898" t="s">
        <v>857</v>
      </c>
      <c r="D2898"/>
      <c r="E2898">
        <v>2</v>
      </c>
      <c r="F2898">
        <v>1</v>
      </c>
      <c r="G2898">
        <v>1</v>
      </c>
      <c r="H2898">
        <v>4</v>
      </c>
      <c r="I2898">
        <v>2</v>
      </c>
      <c r="J2898">
        <v>4</v>
      </c>
      <c r="K2898">
        <v>0</v>
      </c>
      <c r="L2898">
        <v>0</v>
      </c>
      <c r="M2898"/>
      <c r="O2898" s="101">
        <f>IF(ISBLANK(C2898),O2897,IF(COUNTIF(C$2:C2898,C2898)&gt;1,O2897,1+MAX(O2897,0)))</f>
        <v>68</v>
      </c>
      <c r="P2898" s="45">
        <f t="shared" si="990"/>
        <v>42</v>
      </c>
      <c r="Q2898" s="33" t="str">
        <f t="shared" si="991"/>
        <v/>
      </c>
      <c r="R2898" s="33">
        <f t="shared" si="992"/>
        <v>13</v>
      </c>
      <c r="S2898" s="33" t="str">
        <f t="shared" si="993"/>
        <v>156_13</v>
      </c>
      <c r="T2898" s="35" t="str">
        <f t="shared" si="994"/>
        <v>156PM</v>
      </c>
      <c r="U2898" s="35" t="str">
        <f t="shared" si="995"/>
        <v>156PMNS</v>
      </c>
      <c r="V2898" s="35" t="str">
        <f t="shared" si="1011"/>
        <v>2P</v>
      </c>
      <c r="W2898" s="35" t="str">
        <f t="shared" si="1004"/>
        <v>156PM2P211</v>
      </c>
      <c r="X2898" s="388">
        <f t="shared" si="1005"/>
        <v>0</v>
      </c>
      <c r="Y2898" s="388">
        <f t="shared" si="1006"/>
        <v>0</v>
      </c>
      <c r="Z2898" s="280" t="str">
        <f t="shared" si="997"/>
        <v/>
      </c>
      <c r="AA2898" s="280" t="str">
        <f t="shared" si="998"/>
        <v/>
      </c>
      <c r="AB2898" s="389" t="str">
        <f t="shared" si="1007"/>
        <v/>
      </c>
      <c r="AC2898" s="389" t="str">
        <f t="shared" si="1008"/>
        <v/>
      </c>
      <c r="AD2898" s="390">
        <f t="shared" si="999"/>
        <v>1</v>
      </c>
      <c r="AE2898" s="282">
        <f t="shared" si="1000"/>
        <v>0</v>
      </c>
      <c r="AF2898" s="359">
        <f t="shared" si="1001"/>
        <v>0</v>
      </c>
      <c r="AG2898" s="280">
        <f t="shared" si="1002"/>
        <v>0</v>
      </c>
      <c r="AH2898" s="280">
        <f t="shared" si="996"/>
        <v>0</v>
      </c>
      <c r="AI2898" s="280">
        <f>IF(ISBLANK(T2898),AI2897,IF(COUNTIF(T$2:T2898,T2898)&gt;1,AI2897,1+MAX(AI2897,0)))</f>
        <v>80</v>
      </c>
      <c r="AL2898" s="391" t="str">
        <f t="shared" si="1009"/>
        <v/>
      </c>
      <c r="AM2898" s="391" t="str">
        <f t="shared" si="1010"/>
        <v/>
      </c>
      <c r="AO2898" s="310" t="str">
        <f t="shared" si="1003"/>
        <v/>
      </c>
      <c r="AP2898" s="310">
        <f>SUM(AO$1:AO2898)</f>
        <v>0</v>
      </c>
      <c r="AQ2898" s="310">
        <f>SUM(AK$2:AK2898)</f>
        <v>19</v>
      </c>
      <c r="AR2898" s="310">
        <f>COUNTA(AJ$2:AJ2898)</f>
        <v>19</v>
      </c>
      <c r="AS2898" s="312"/>
      <c r="AT2898" s="312"/>
      <c r="AU2898" s="312"/>
      <c r="AV2898" s="312"/>
      <c r="AW2898" s="312"/>
      <c r="AZ2898">
        <v>0</v>
      </c>
      <c r="BA2898">
        <v>2</v>
      </c>
    </row>
    <row r="2899" spans="1:53" x14ac:dyDescent="0.25">
      <c r="A2899">
        <v>156</v>
      </c>
      <c r="B2899" t="s">
        <v>66</v>
      </c>
      <c r="C2899" t="s">
        <v>857</v>
      </c>
      <c r="D2899"/>
      <c r="E2899">
        <v>2</v>
      </c>
      <c r="F2899">
        <v>1</v>
      </c>
      <c r="G2899">
        <v>2</v>
      </c>
      <c r="H2899">
        <v>0</v>
      </c>
      <c r="I2899">
        <v>0</v>
      </c>
      <c r="J2899">
        <v>0</v>
      </c>
      <c r="K2899">
        <v>0</v>
      </c>
      <c r="L2899">
        <v>0</v>
      </c>
      <c r="M2899"/>
      <c r="O2899" s="101">
        <f>IF(ISBLANK(C2899),O2898,IF(COUNTIF(C$2:C2899,C2899)&gt;1,O2898,1+MAX(O2898,0)))</f>
        <v>68</v>
      </c>
      <c r="P2899" s="45">
        <f t="shared" si="990"/>
        <v>42</v>
      </c>
      <c r="Q2899" s="33" t="str">
        <f t="shared" si="991"/>
        <v/>
      </c>
      <c r="R2899" s="33">
        <f t="shared" si="992"/>
        <v>13</v>
      </c>
      <c r="S2899" s="33" t="str">
        <f t="shared" si="993"/>
        <v>156_13</v>
      </c>
      <c r="T2899" s="35" t="str">
        <f t="shared" si="994"/>
        <v>156PM</v>
      </c>
      <c r="U2899" s="35" t="str">
        <f t="shared" si="995"/>
        <v>156PMNS</v>
      </c>
      <c r="V2899" s="35" t="str">
        <f t="shared" si="1011"/>
        <v>2P</v>
      </c>
      <c r="W2899" s="35" t="str">
        <f t="shared" si="1004"/>
        <v>156PM2P212</v>
      </c>
      <c r="X2899" s="388">
        <f t="shared" si="1005"/>
        <v>0</v>
      </c>
      <c r="Y2899" s="388">
        <f t="shared" si="1006"/>
        <v>0</v>
      </c>
      <c r="Z2899" s="280" t="str">
        <f t="shared" si="997"/>
        <v/>
      </c>
      <c r="AA2899" s="280" t="str">
        <f t="shared" si="998"/>
        <v/>
      </c>
      <c r="AB2899" s="389" t="str">
        <f t="shared" si="1007"/>
        <v/>
      </c>
      <c r="AC2899" s="389" t="str">
        <f t="shared" si="1008"/>
        <v/>
      </c>
      <c r="AD2899" s="390">
        <f t="shared" si="999"/>
        <v>1</v>
      </c>
      <c r="AE2899" s="282">
        <f t="shared" si="1000"/>
        <v>0</v>
      </c>
      <c r="AF2899" s="359">
        <f t="shared" si="1001"/>
        <v>0</v>
      </c>
      <c r="AG2899" s="280">
        <f t="shared" si="1002"/>
        <v>0</v>
      </c>
      <c r="AH2899" s="280">
        <f t="shared" si="996"/>
        <v>0</v>
      </c>
      <c r="AI2899" s="280">
        <f>IF(ISBLANK(T2899),AI2898,IF(COUNTIF(T$2:T2899,T2899)&gt;1,AI2898,1+MAX(AI2898,0)))</f>
        <v>80</v>
      </c>
      <c r="AL2899" s="391" t="str">
        <f t="shared" si="1009"/>
        <v/>
      </c>
      <c r="AM2899" s="391" t="str">
        <f t="shared" si="1010"/>
        <v/>
      </c>
      <c r="AO2899" s="310" t="str">
        <f t="shared" si="1003"/>
        <v/>
      </c>
      <c r="AP2899" s="310">
        <f>SUM(AO$1:AO2899)</f>
        <v>0</v>
      </c>
      <c r="AQ2899" s="310">
        <f>SUM(AK$2:AK2899)</f>
        <v>19</v>
      </c>
      <c r="AR2899" s="310">
        <f>COUNTA(AJ$2:AJ2899)</f>
        <v>19</v>
      </c>
      <c r="AS2899" s="312"/>
      <c r="AT2899" s="312"/>
      <c r="AU2899" s="312"/>
      <c r="AV2899" s="312"/>
      <c r="AW2899" s="312"/>
      <c r="AZ2899">
        <v>0</v>
      </c>
      <c r="BA2899">
        <v>0</v>
      </c>
    </row>
    <row r="2900" spans="1:53" x14ac:dyDescent="0.25">
      <c r="A2900">
        <v>156</v>
      </c>
      <c r="B2900" t="s">
        <v>66</v>
      </c>
      <c r="C2900" t="s">
        <v>857</v>
      </c>
      <c r="D2900"/>
      <c r="E2900">
        <v>2</v>
      </c>
      <c r="F2900">
        <v>1</v>
      </c>
      <c r="G2900">
        <v>3</v>
      </c>
      <c r="H2900">
        <v>0</v>
      </c>
      <c r="I2900">
        <v>0</v>
      </c>
      <c r="J2900">
        <v>0</v>
      </c>
      <c r="K2900">
        <v>0</v>
      </c>
      <c r="L2900">
        <v>0</v>
      </c>
      <c r="M2900"/>
      <c r="O2900" s="101">
        <f>IF(ISBLANK(C2900),O2899,IF(COUNTIF(C$2:C2900,C2900)&gt;1,O2899,1+MAX(O2899,0)))</f>
        <v>68</v>
      </c>
      <c r="P2900" s="45">
        <f t="shared" si="990"/>
        <v>42</v>
      </c>
      <c r="Q2900" s="33" t="str">
        <f t="shared" si="991"/>
        <v/>
      </c>
      <c r="R2900" s="33">
        <f t="shared" si="992"/>
        <v>13</v>
      </c>
      <c r="S2900" s="33" t="str">
        <f t="shared" si="993"/>
        <v>156_13</v>
      </c>
      <c r="T2900" s="35" t="str">
        <f t="shared" si="994"/>
        <v>156PM</v>
      </c>
      <c r="U2900" s="35" t="str">
        <f t="shared" si="995"/>
        <v>156PMEW</v>
      </c>
      <c r="V2900" s="35" t="str">
        <f t="shared" si="1011"/>
        <v>2P</v>
      </c>
      <c r="W2900" s="35" t="str">
        <f t="shared" si="1004"/>
        <v>156PM2P213</v>
      </c>
      <c r="X2900" s="388">
        <f t="shared" si="1005"/>
        <v>0</v>
      </c>
      <c r="Y2900" s="388">
        <f t="shared" si="1006"/>
        <v>0</v>
      </c>
      <c r="Z2900" s="280" t="str">
        <f t="shared" si="997"/>
        <v/>
      </c>
      <c r="AA2900" s="280" t="str">
        <f t="shared" si="998"/>
        <v/>
      </c>
      <c r="AB2900" s="389" t="str">
        <f t="shared" si="1007"/>
        <v/>
      </c>
      <c r="AC2900" s="389" t="str">
        <f t="shared" si="1008"/>
        <v/>
      </c>
      <c r="AD2900" s="390" t="str">
        <f t="shared" si="999"/>
        <v/>
      </c>
      <c r="AE2900" s="282">
        <f t="shared" si="1000"/>
        <v>0</v>
      </c>
      <c r="AF2900" s="359">
        <f t="shared" si="1001"/>
        <v>0</v>
      </c>
      <c r="AG2900" s="280">
        <f t="shared" si="1002"/>
        <v>0</v>
      </c>
      <c r="AH2900" s="280">
        <f t="shared" si="996"/>
        <v>0</v>
      </c>
      <c r="AI2900" s="280">
        <f>IF(ISBLANK(T2900),AI2899,IF(COUNTIF(T$2:T2900,T2900)&gt;1,AI2899,1+MAX(AI2899,0)))</f>
        <v>80</v>
      </c>
      <c r="AL2900" s="391" t="str">
        <f t="shared" si="1009"/>
        <v/>
      </c>
      <c r="AM2900" s="391" t="str">
        <f t="shared" si="1010"/>
        <v/>
      </c>
      <c r="AO2900" s="310" t="str">
        <f t="shared" si="1003"/>
        <v/>
      </c>
      <c r="AP2900" s="310">
        <f>SUM(AO$1:AO2900)</f>
        <v>0</v>
      </c>
      <c r="AQ2900" s="310">
        <f>SUM(AK$2:AK2900)</f>
        <v>19</v>
      </c>
      <c r="AR2900" s="310">
        <f>COUNTA(AJ$2:AJ2900)</f>
        <v>19</v>
      </c>
      <c r="AS2900" s="312"/>
      <c r="AT2900" s="312"/>
      <c r="AU2900" s="312"/>
      <c r="AV2900" s="312"/>
      <c r="AW2900" s="312"/>
      <c r="AZ2900">
        <v>0</v>
      </c>
      <c r="BA2900">
        <v>0</v>
      </c>
    </row>
    <row r="2901" spans="1:53" x14ac:dyDescent="0.25">
      <c r="A2901">
        <v>156</v>
      </c>
      <c r="B2901" t="s">
        <v>66</v>
      </c>
      <c r="C2901" t="s">
        <v>857</v>
      </c>
      <c r="D2901"/>
      <c r="E2901">
        <v>2</v>
      </c>
      <c r="F2901">
        <v>1</v>
      </c>
      <c r="G2901">
        <v>4</v>
      </c>
      <c r="H2901">
        <v>0</v>
      </c>
      <c r="I2901">
        <v>0</v>
      </c>
      <c r="J2901">
        <v>0</v>
      </c>
      <c r="K2901">
        <v>0</v>
      </c>
      <c r="L2901">
        <v>0</v>
      </c>
      <c r="M2901"/>
      <c r="O2901" s="101">
        <f>IF(ISBLANK(C2901),O2900,IF(COUNTIF(C$2:C2901,C2901)&gt;1,O2900,1+MAX(O2900,0)))</f>
        <v>68</v>
      </c>
      <c r="P2901" s="45">
        <f t="shared" si="990"/>
        <v>42</v>
      </c>
      <c r="Q2901" s="33" t="str">
        <f t="shared" si="991"/>
        <v/>
      </c>
      <c r="R2901" s="33">
        <f t="shared" si="992"/>
        <v>13</v>
      </c>
      <c r="S2901" s="33" t="str">
        <f t="shared" si="993"/>
        <v>156_13</v>
      </c>
      <c r="T2901" s="35" t="str">
        <f t="shared" si="994"/>
        <v>156PM</v>
      </c>
      <c r="U2901" s="35" t="str">
        <f t="shared" si="995"/>
        <v>156PMEW</v>
      </c>
      <c r="V2901" s="35" t="str">
        <f t="shared" si="1011"/>
        <v>2P</v>
      </c>
      <c r="W2901" s="35" t="str">
        <f t="shared" si="1004"/>
        <v>156PM2P214</v>
      </c>
      <c r="X2901" s="388">
        <f t="shared" si="1005"/>
        <v>0</v>
      </c>
      <c r="Y2901" s="388">
        <f t="shared" si="1006"/>
        <v>0</v>
      </c>
      <c r="Z2901" s="280" t="str">
        <f t="shared" si="997"/>
        <v/>
      </c>
      <c r="AA2901" s="280" t="str">
        <f t="shared" si="998"/>
        <v/>
      </c>
      <c r="AB2901" s="389" t="str">
        <f t="shared" si="1007"/>
        <v/>
      </c>
      <c r="AC2901" s="389" t="str">
        <f t="shared" si="1008"/>
        <v/>
      </c>
      <c r="AD2901" s="390" t="str">
        <f t="shared" si="999"/>
        <v/>
      </c>
      <c r="AE2901" s="282">
        <f t="shared" si="1000"/>
        <v>0</v>
      </c>
      <c r="AF2901" s="359">
        <f t="shared" si="1001"/>
        <v>0</v>
      </c>
      <c r="AG2901" s="280">
        <f t="shared" si="1002"/>
        <v>0</v>
      </c>
      <c r="AH2901" s="280">
        <f t="shared" si="996"/>
        <v>0</v>
      </c>
      <c r="AI2901" s="280">
        <f>IF(ISBLANK(T2901),AI2900,IF(COUNTIF(T$2:T2901,T2901)&gt;1,AI2900,1+MAX(AI2900,0)))</f>
        <v>80</v>
      </c>
      <c r="AL2901" s="391" t="str">
        <f t="shared" si="1009"/>
        <v/>
      </c>
      <c r="AM2901" s="391" t="str">
        <f t="shared" si="1010"/>
        <v/>
      </c>
      <c r="AO2901" s="310" t="str">
        <f t="shared" si="1003"/>
        <v/>
      </c>
      <c r="AP2901" s="310">
        <f>SUM(AO$1:AO2901)</f>
        <v>0</v>
      </c>
      <c r="AQ2901" s="310">
        <f>SUM(AK$2:AK2901)</f>
        <v>19</v>
      </c>
      <c r="AR2901" s="310">
        <f>COUNTA(AJ$2:AJ2901)</f>
        <v>19</v>
      </c>
      <c r="AS2901" s="312"/>
      <c r="AT2901" s="312"/>
      <c r="AU2901" s="312"/>
      <c r="AV2901" s="312"/>
      <c r="AW2901" s="312"/>
      <c r="AZ2901">
        <v>0</v>
      </c>
      <c r="BA2901">
        <v>0</v>
      </c>
    </row>
    <row r="2902" spans="1:53" x14ac:dyDescent="0.25">
      <c r="A2902">
        <v>156</v>
      </c>
      <c r="B2902" t="s">
        <v>66</v>
      </c>
      <c r="C2902" t="s">
        <v>857</v>
      </c>
      <c r="D2902"/>
      <c r="E2902">
        <v>2</v>
      </c>
      <c r="F2902">
        <v>2</v>
      </c>
      <c r="G2902">
        <v>1</v>
      </c>
      <c r="H2902">
        <v>4</v>
      </c>
      <c r="I2902">
        <v>0</v>
      </c>
      <c r="J2902">
        <v>3</v>
      </c>
      <c r="K2902">
        <v>0</v>
      </c>
      <c r="L2902">
        <v>0</v>
      </c>
      <c r="M2902"/>
      <c r="O2902" s="101">
        <f>IF(ISBLANK(C2902),O2901,IF(COUNTIF(C$2:C2902,C2902)&gt;1,O2901,1+MAX(O2901,0)))</f>
        <v>68</v>
      </c>
      <c r="P2902" s="45">
        <f t="shared" si="990"/>
        <v>42</v>
      </c>
      <c r="Q2902" s="33" t="str">
        <f t="shared" si="991"/>
        <v/>
      </c>
      <c r="R2902" s="33">
        <f t="shared" si="992"/>
        <v>14</v>
      </c>
      <c r="S2902" s="33" t="str">
        <f t="shared" si="993"/>
        <v>156_14</v>
      </c>
      <c r="T2902" s="35" t="str">
        <f t="shared" si="994"/>
        <v>156PM</v>
      </c>
      <c r="U2902" s="35" t="str">
        <f t="shared" si="995"/>
        <v>156PMNS</v>
      </c>
      <c r="V2902" s="35" t="str">
        <f t="shared" si="1011"/>
        <v>2P</v>
      </c>
      <c r="W2902" s="35" t="str">
        <f t="shared" si="1004"/>
        <v>156PM2P221</v>
      </c>
      <c r="X2902" s="388">
        <f t="shared" si="1005"/>
        <v>0</v>
      </c>
      <c r="Y2902" s="388">
        <f t="shared" si="1006"/>
        <v>0</v>
      </c>
      <c r="Z2902" s="280" t="str">
        <f t="shared" si="997"/>
        <v/>
      </c>
      <c r="AA2902" s="280" t="str">
        <f t="shared" si="998"/>
        <v/>
      </c>
      <c r="AB2902" s="389" t="str">
        <f t="shared" si="1007"/>
        <v/>
      </c>
      <c r="AC2902" s="389" t="str">
        <f t="shared" si="1008"/>
        <v/>
      </c>
      <c r="AD2902" s="390">
        <f t="shared" si="999"/>
        <v>1</v>
      </c>
      <c r="AE2902" s="282">
        <f t="shared" si="1000"/>
        <v>0</v>
      </c>
      <c r="AF2902" s="359">
        <f t="shared" si="1001"/>
        <v>0</v>
      </c>
      <c r="AG2902" s="280">
        <f t="shared" si="1002"/>
        <v>0</v>
      </c>
      <c r="AH2902" s="280">
        <f t="shared" si="996"/>
        <v>0</v>
      </c>
      <c r="AI2902" s="280">
        <f>IF(ISBLANK(T2902),AI2901,IF(COUNTIF(T$2:T2902,T2902)&gt;1,AI2901,1+MAX(AI2901,0)))</f>
        <v>80</v>
      </c>
      <c r="AL2902" s="391" t="str">
        <f t="shared" si="1009"/>
        <v/>
      </c>
      <c r="AM2902" s="391" t="str">
        <f t="shared" si="1010"/>
        <v/>
      </c>
      <c r="AO2902" s="310" t="str">
        <f t="shared" si="1003"/>
        <v/>
      </c>
      <c r="AP2902" s="310">
        <f>SUM(AO$1:AO2902)</f>
        <v>0</v>
      </c>
      <c r="AQ2902" s="310">
        <f>SUM(AK$2:AK2902)</f>
        <v>19</v>
      </c>
      <c r="AR2902" s="310">
        <f>COUNTA(AJ$2:AJ2902)</f>
        <v>19</v>
      </c>
      <c r="AS2902" s="312"/>
      <c r="AT2902" s="312"/>
      <c r="AU2902" s="312"/>
      <c r="AV2902" s="312"/>
      <c r="AW2902" s="312"/>
      <c r="AZ2902">
        <v>0</v>
      </c>
      <c r="BA2902">
        <v>1</v>
      </c>
    </row>
    <row r="2903" spans="1:53" x14ac:dyDescent="0.25">
      <c r="A2903">
        <v>156</v>
      </c>
      <c r="B2903" t="s">
        <v>66</v>
      </c>
      <c r="C2903" t="s">
        <v>857</v>
      </c>
      <c r="D2903"/>
      <c r="E2903">
        <v>2</v>
      </c>
      <c r="F2903">
        <v>2</v>
      </c>
      <c r="G2903">
        <v>2</v>
      </c>
      <c r="H2903">
        <v>1</v>
      </c>
      <c r="I2903">
        <v>1</v>
      </c>
      <c r="J2903">
        <v>1</v>
      </c>
      <c r="K2903">
        <v>0</v>
      </c>
      <c r="L2903">
        <v>0</v>
      </c>
      <c r="M2903"/>
      <c r="O2903" s="101">
        <f>IF(ISBLANK(C2903),O2902,IF(COUNTIF(C$2:C2903,C2903)&gt;1,O2902,1+MAX(O2902,0)))</f>
        <v>68</v>
      </c>
      <c r="P2903" s="45">
        <f t="shared" si="990"/>
        <v>42</v>
      </c>
      <c r="Q2903" s="33" t="str">
        <f t="shared" si="991"/>
        <v/>
      </c>
      <c r="R2903" s="33">
        <f t="shared" si="992"/>
        <v>14</v>
      </c>
      <c r="S2903" s="33" t="str">
        <f t="shared" si="993"/>
        <v>156_14</v>
      </c>
      <c r="T2903" s="35" t="str">
        <f t="shared" si="994"/>
        <v>156PM</v>
      </c>
      <c r="U2903" s="35" t="str">
        <f t="shared" si="995"/>
        <v>156PMNS</v>
      </c>
      <c r="V2903" s="35" t="str">
        <f t="shared" si="1011"/>
        <v>2P</v>
      </c>
      <c r="W2903" s="35" t="str">
        <f t="shared" si="1004"/>
        <v>156PM2P222</v>
      </c>
      <c r="X2903" s="388">
        <f t="shared" si="1005"/>
        <v>0</v>
      </c>
      <c r="Y2903" s="388">
        <f t="shared" si="1006"/>
        <v>0</v>
      </c>
      <c r="Z2903" s="280" t="str">
        <f t="shared" si="997"/>
        <v/>
      </c>
      <c r="AA2903" s="280" t="str">
        <f t="shared" si="998"/>
        <v/>
      </c>
      <c r="AB2903" s="389" t="str">
        <f t="shared" si="1007"/>
        <v/>
      </c>
      <c r="AC2903" s="389" t="str">
        <f t="shared" si="1008"/>
        <v/>
      </c>
      <c r="AD2903" s="390">
        <f t="shared" si="999"/>
        <v>1</v>
      </c>
      <c r="AE2903" s="282">
        <f t="shared" si="1000"/>
        <v>0</v>
      </c>
      <c r="AF2903" s="359">
        <f t="shared" si="1001"/>
        <v>0</v>
      </c>
      <c r="AG2903" s="280">
        <f t="shared" si="1002"/>
        <v>0</v>
      </c>
      <c r="AH2903" s="280">
        <f t="shared" si="996"/>
        <v>0</v>
      </c>
      <c r="AI2903" s="280">
        <f>IF(ISBLANK(T2903),AI2902,IF(COUNTIF(T$2:T2903,T2903)&gt;1,AI2902,1+MAX(AI2902,0)))</f>
        <v>80</v>
      </c>
      <c r="AL2903" s="391" t="str">
        <f t="shared" si="1009"/>
        <v/>
      </c>
      <c r="AM2903" s="391" t="str">
        <f t="shared" si="1010"/>
        <v/>
      </c>
      <c r="AO2903" s="310" t="str">
        <f t="shared" si="1003"/>
        <v/>
      </c>
      <c r="AP2903" s="310">
        <f>SUM(AO$1:AO2903)</f>
        <v>0</v>
      </c>
      <c r="AQ2903" s="310">
        <f>SUM(AK$2:AK2903)</f>
        <v>19</v>
      </c>
      <c r="AR2903" s="310">
        <f>COUNTA(AJ$2:AJ2903)</f>
        <v>19</v>
      </c>
      <c r="AS2903" s="312"/>
      <c r="AT2903" s="312"/>
      <c r="AU2903" s="312"/>
      <c r="AV2903" s="312"/>
      <c r="AW2903" s="312"/>
      <c r="AZ2903">
        <v>0</v>
      </c>
      <c r="BA2903">
        <v>0</v>
      </c>
    </row>
    <row r="2904" spans="1:53" x14ac:dyDescent="0.25">
      <c r="A2904">
        <v>156</v>
      </c>
      <c r="B2904" t="s">
        <v>66</v>
      </c>
      <c r="C2904" t="s">
        <v>857</v>
      </c>
      <c r="D2904"/>
      <c r="E2904">
        <v>2</v>
      </c>
      <c r="F2904">
        <v>2</v>
      </c>
      <c r="G2904">
        <v>3</v>
      </c>
      <c r="H2904">
        <v>0</v>
      </c>
      <c r="I2904">
        <v>0</v>
      </c>
      <c r="J2904">
        <v>0</v>
      </c>
      <c r="K2904">
        <v>0</v>
      </c>
      <c r="L2904">
        <v>0</v>
      </c>
      <c r="M2904"/>
      <c r="O2904" s="101">
        <f>IF(ISBLANK(C2904),O2903,IF(COUNTIF(C$2:C2904,C2904)&gt;1,O2903,1+MAX(O2903,0)))</f>
        <v>68</v>
      </c>
      <c r="P2904" s="45">
        <f t="shared" si="990"/>
        <v>42</v>
      </c>
      <c r="Q2904" s="33" t="str">
        <f t="shared" si="991"/>
        <v/>
      </c>
      <c r="R2904" s="33">
        <f t="shared" si="992"/>
        <v>14</v>
      </c>
      <c r="S2904" s="33" t="str">
        <f t="shared" si="993"/>
        <v>156_14</v>
      </c>
      <c r="T2904" s="35" t="str">
        <f t="shared" si="994"/>
        <v>156PM</v>
      </c>
      <c r="U2904" s="35" t="str">
        <f t="shared" si="995"/>
        <v>156PMEW</v>
      </c>
      <c r="V2904" s="35" t="str">
        <f t="shared" si="1011"/>
        <v>2P</v>
      </c>
      <c r="W2904" s="35" t="str">
        <f t="shared" si="1004"/>
        <v>156PM2P223</v>
      </c>
      <c r="X2904" s="388">
        <f t="shared" si="1005"/>
        <v>0</v>
      </c>
      <c r="Y2904" s="388">
        <f t="shared" si="1006"/>
        <v>0</v>
      </c>
      <c r="Z2904" s="280" t="str">
        <f t="shared" si="997"/>
        <v/>
      </c>
      <c r="AA2904" s="280" t="str">
        <f t="shared" si="998"/>
        <v/>
      </c>
      <c r="AB2904" s="389" t="str">
        <f t="shared" si="1007"/>
        <v/>
      </c>
      <c r="AC2904" s="389" t="str">
        <f t="shared" si="1008"/>
        <v/>
      </c>
      <c r="AD2904" s="390" t="str">
        <f t="shared" si="999"/>
        <v/>
      </c>
      <c r="AE2904" s="282">
        <f t="shared" si="1000"/>
        <v>0</v>
      </c>
      <c r="AF2904" s="359">
        <f t="shared" si="1001"/>
        <v>0</v>
      </c>
      <c r="AG2904" s="280">
        <f t="shared" si="1002"/>
        <v>0</v>
      </c>
      <c r="AH2904" s="280">
        <f t="shared" si="996"/>
        <v>0</v>
      </c>
      <c r="AI2904" s="280">
        <f>IF(ISBLANK(T2904),AI2903,IF(COUNTIF(T$2:T2904,T2904)&gt;1,AI2903,1+MAX(AI2903,0)))</f>
        <v>80</v>
      </c>
      <c r="AL2904" s="391" t="str">
        <f t="shared" si="1009"/>
        <v/>
      </c>
      <c r="AM2904" s="391" t="str">
        <f t="shared" si="1010"/>
        <v/>
      </c>
      <c r="AO2904" s="310" t="str">
        <f t="shared" si="1003"/>
        <v/>
      </c>
      <c r="AP2904" s="310">
        <f>SUM(AO$1:AO2904)</f>
        <v>0</v>
      </c>
      <c r="AQ2904" s="310">
        <f>SUM(AK$2:AK2904)</f>
        <v>19</v>
      </c>
      <c r="AR2904" s="310">
        <f>COUNTA(AJ$2:AJ2904)</f>
        <v>19</v>
      </c>
      <c r="AS2904" s="312"/>
      <c r="AT2904" s="312"/>
      <c r="AU2904" s="312"/>
      <c r="AV2904" s="312"/>
      <c r="AW2904" s="312"/>
      <c r="AZ2904">
        <v>0</v>
      </c>
      <c r="BA2904">
        <v>0</v>
      </c>
    </row>
    <row r="2905" spans="1:53" x14ac:dyDescent="0.25">
      <c r="A2905">
        <v>156</v>
      </c>
      <c r="B2905" t="s">
        <v>66</v>
      </c>
      <c r="C2905" t="s">
        <v>857</v>
      </c>
      <c r="D2905"/>
      <c r="E2905">
        <v>2</v>
      </c>
      <c r="F2905">
        <v>2</v>
      </c>
      <c r="G2905">
        <v>4</v>
      </c>
      <c r="H2905">
        <v>1</v>
      </c>
      <c r="I2905">
        <v>0</v>
      </c>
      <c r="J2905">
        <v>0</v>
      </c>
      <c r="K2905">
        <v>0</v>
      </c>
      <c r="L2905">
        <v>1</v>
      </c>
      <c r="M2905"/>
      <c r="O2905" s="101">
        <f>IF(ISBLANK(C2905),O2904,IF(COUNTIF(C$2:C2905,C2905)&gt;1,O2904,1+MAX(O2904,0)))</f>
        <v>68</v>
      </c>
      <c r="P2905" s="45">
        <f t="shared" si="990"/>
        <v>42</v>
      </c>
      <c r="Q2905" s="33" t="str">
        <f t="shared" si="991"/>
        <v/>
      </c>
      <c r="R2905" s="33">
        <f t="shared" si="992"/>
        <v>14</v>
      </c>
      <c r="S2905" s="33" t="str">
        <f t="shared" si="993"/>
        <v>156_14</v>
      </c>
      <c r="T2905" s="35" t="str">
        <f t="shared" si="994"/>
        <v>156PM</v>
      </c>
      <c r="U2905" s="35" t="str">
        <f t="shared" si="995"/>
        <v>156PMEW</v>
      </c>
      <c r="V2905" s="35" t="str">
        <f t="shared" si="1011"/>
        <v>2P</v>
      </c>
      <c r="W2905" s="35" t="str">
        <f t="shared" si="1004"/>
        <v>156PM2P224</v>
      </c>
      <c r="X2905" s="388">
        <f t="shared" si="1005"/>
        <v>0</v>
      </c>
      <c r="Y2905" s="388">
        <f t="shared" si="1006"/>
        <v>1</v>
      </c>
      <c r="Z2905" s="280" t="str">
        <f t="shared" si="997"/>
        <v/>
      </c>
      <c r="AA2905" s="280" t="str">
        <f t="shared" si="998"/>
        <v/>
      </c>
      <c r="AB2905" s="389" t="str">
        <f t="shared" si="1007"/>
        <v/>
      </c>
      <c r="AC2905" s="389" t="str">
        <f t="shared" si="1008"/>
        <v/>
      </c>
      <c r="AD2905" s="390" t="str">
        <f t="shared" si="999"/>
        <v/>
      </c>
      <c r="AE2905" s="282">
        <f t="shared" si="1000"/>
        <v>0</v>
      </c>
      <c r="AF2905" s="359">
        <f t="shared" si="1001"/>
        <v>0</v>
      </c>
      <c r="AG2905" s="280">
        <f t="shared" si="1002"/>
        <v>0</v>
      </c>
      <c r="AH2905" s="280">
        <f t="shared" si="996"/>
        <v>0</v>
      </c>
      <c r="AI2905" s="280">
        <f>IF(ISBLANK(T2905),AI2904,IF(COUNTIF(T$2:T2905,T2905)&gt;1,AI2904,1+MAX(AI2904,0)))</f>
        <v>80</v>
      </c>
      <c r="AL2905" s="391" t="str">
        <f t="shared" si="1009"/>
        <v/>
      </c>
      <c r="AM2905" s="391" t="str">
        <f t="shared" si="1010"/>
        <v/>
      </c>
      <c r="AO2905" s="310" t="str">
        <f t="shared" si="1003"/>
        <v/>
      </c>
      <c r="AP2905" s="310">
        <f>SUM(AO$1:AO2905)</f>
        <v>0</v>
      </c>
      <c r="AQ2905" s="310">
        <f>SUM(AK$2:AK2905)</f>
        <v>19</v>
      </c>
      <c r="AR2905" s="310">
        <f>COUNTA(AJ$2:AJ2905)</f>
        <v>19</v>
      </c>
      <c r="AS2905" s="312"/>
      <c r="AT2905" s="312"/>
      <c r="AU2905" s="312"/>
      <c r="AV2905" s="312"/>
      <c r="AW2905" s="312"/>
      <c r="AZ2905">
        <v>0</v>
      </c>
      <c r="BA2905">
        <v>1</v>
      </c>
    </row>
    <row r="2906" spans="1:53" x14ac:dyDescent="0.25">
      <c r="A2906">
        <v>156</v>
      </c>
      <c r="B2906" t="s">
        <v>66</v>
      </c>
      <c r="C2906" t="s">
        <v>857</v>
      </c>
      <c r="D2906"/>
      <c r="E2906">
        <v>2</v>
      </c>
      <c r="F2906">
        <v>3</v>
      </c>
      <c r="G2906">
        <v>1</v>
      </c>
      <c r="H2906">
        <v>3</v>
      </c>
      <c r="I2906">
        <v>0</v>
      </c>
      <c r="J2906">
        <v>3</v>
      </c>
      <c r="K2906">
        <v>0</v>
      </c>
      <c r="L2906">
        <v>0</v>
      </c>
      <c r="M2906"/>
      <c r="O2906" s="101">
        <f>IF(ISBLANK(C2906),O2905,IF(COUNTIF(C$2:C2906,C2906)&gt;1,O2905,1+MAX(O2905,0)))</f>
        <v>68</v>
      </c>
      <c r="P2906" s="45">
        <f t="shared" si="990"/>
        <v>42</v>
      </c>
      <c r="Q2906" s="33" t="str">
        <f t="shared" si="991"/>
        <v/>
      </c>
      <c r="R2906" s="33">
        <f t="shared" si="992"/>
        <v>15</v>
      </c>
      <c r="S2906" s="33" t="str">
        <f t="shared" si="993"/>
        <v>156_15</v>
      </c>
      <c r="T2906" s="35" t="str">
        <f t="shared" si="994"/>
        <v>156PM</v>
      </c>
      <c r="U2906" s="35" t="str">
        <f t="shared" si="995"/>
        <v>156PMNS</v>
      </c>
      <c r="V2906" s="35" t="str">
        <f t="shared" si="1011"/>
        <v>2P</v>
      </c>
      <c r="W2906" s="35" t="str">
        <f t="shared" si="1004"/>
        <v>156PM2P231</v>
      </c>
      <c r="X2906" s="388">
        <f t="shared" si="1005"/>
        <v>0</v>
      </c>
      <c r="Y2906" s="388">
        <f t="shared" si="1006"/>
        <v>0</v>
      </c>
      <c r="Z2906" s="280" t="str">
        <f t="shared" si="997"/>
        <v/>
      </c>
      <c r="AA2906" s="280" t="str">
        <f t="shared" si="998"/>
        <v/>
      </c>
      <c r="AB2906" s="389" t="str">
        <f t="shared" si="1007"/>
        <v/>
      </c>
      <c r="AC2906" s="389" t="str">
        <f t="shared" si="1008"/>
        <v/>
      </c>
      <c r="AD2906" s="390">
        <f t="shared" si="999"/>
        <v>1</v>
      </c>
      <c r="AE2906" s="282">
        <f t="shared" si="1000"/>
        <v>0</v>
      </c>
      <c r="AF2906" s="359">
        <f t="shared" si="1001"/>
        <v>0</v>
      </c>
      <c r="AG2906" s="280">
        <f t="shared" si="1002"/>
        <v>0</v>
      </c>
      <c r="AH2906" s="280">
        <f t="shared" si="996"/>
        <v>0</v>
      </c>
      <c r="AI2906" s="280">
        <f>IF(ISBLANK(T2906),AI2905,IF(COUNTIF(T$2:T2906,T2906)&gt;1,AI2905,1+MAX(AI2905,0)))</f>
        <v>80</v>
      </c>
      <c r="AL2906" s="391" t="str">
        <f t="shared" si="1009"/>
        <v/>
      </c>
      <c r="AM2906" s="391" t="str">
        <f t="shared" si="1010"/>
        <v/>
      </c>
      <c r="AO2906" s="310" t="str">
        <f t="shared" si="1003"/>
        <v/>
      </c>
      <c r="AP2906" s="310">
        <f>SUM(AO$1:AO2906)</f>
        <v>0</v>
      </c>
      <c r="AQ2906" s="310">
        <f>SUM(AK$2:AK2906)</f>
        <v>19</v>
      </c>
      <c r="AR2906" s="310">
        <f>COUNTA(AJ$2:AJ2906)</f>
        <v>19</v>
      </c>
      <c r="AS2906" s="312"/>
      <c r="AT2906" s="312"/>
      <c r="AU2906" s="312"/>
      <c r="AV2906" s="312"/>
      <c r="AW2906" s="312"/>
      <c r="AZ2906">
        <v>0</v>
      </c>
      <c r="BA2906">
        <v>1</v>
      </c>
    </row>
    <row r="2907" spans="1:53" x14ac:dyDescent="0.25">
      <c r="A2907">
        <v>156</v>
      </c>
      <c r="B2907" t="s">
        <v>66</v>
      </c>
      <c r="C2907" t="s">
        <v>857</v>
      </c>
      <c r="D2907"/>
      <c r="E2907">
        <v>2</v>
      </c>
      <c r="F2907">
        <v>3</v>
      </c>
      <c r="G2907">
        <v>2</v>
      </c>
      <c r="H2907">
        <v>0</v>
      </c>
      <c r="I2907">
        <v>0</v>
      </c>
      <c r="J2907">
        <v>0</v>
      </c>
      <c r="K2907">
        <v>0</v>
      </c>
      <c r="L2907">
        <v>0</v>
      </c>
      <c r="M2907"/>
      <c r="O2907" s="101">
        <f>IF(ISBLANK(C2907),O2906,IF(COUNTIF(C$2:C2907,C2907)&gt;1,O2906,1+MAX(O2906,0)))</f>
        <v>68</v>
      </c>
      <c r="P2907" s="45">
        <f t="shared" si="990"/>
        <v>42</v>
      </c>
      <c r="Q2907" s="33" t="str">
        <f t="shared" si="991"/>
        <v/>
      </c>
      <c r="R2907" s="33">
        <f t="shared" si="992"/>
        <v>15</v>
      </c>
      <c r="S2907" s="33" t="str">
        <f t="shared" si="993"/>
        <v>156_15</v>
      </c>
      <c r="T2907" s="35" t="str">
        <f t="shared" si="994"/>
        <v>156PM</v>
      </c>
      <c r="U2907" s="35" t="str">
        <f t="shared" si="995"/>
        <v>156PMNS</v>
      </c>
      <c r="V2907" s="35" t="str">
        <f t="shared" si="1011"/>
        <v>2P</v>
      </c>
      <c r="W2907" s="35" t="str">
        <f t="shared" si="1004"/>
        <v>156PM2P232</v>
      </c>
      <c r="X2907" s="388">
        <f t="shared" si="1005"/>
        <v>0</v>
      </c>
      <c r="Y2907" s="388">
        <f t="shared" si="1006"/>
        <v>0</v>
      </c>
      <c r="Z2907" s="280" t="str">
        <f t="shared" si="997"/>
        <v/>
      </c>
      <c r="AA2907" s="280" t="str">
        <f t="shared" si="998"/>
        <v/>
      </c>
      <c r="AB2907" s="389" t="str">
        <f t="shared" si="1007"/>
        <v/>
      </c>
      <c r="AC2907" s="389" t="str">
        <f t="shared" si="1008"/>
        <v/>
      </c>
      <c r="AD2907" s="390">
        <f t="shared" si="999"/>
        <v>1</v>
      </c>
      <c r="AE2907" s="282">
        <f t="shared" si="1000"/>
        <v>0</v>
      </c>
      <c r="AF2907" s="359">
        <f t="shared" si="1001"/>
        <v>0</v>
      </c>
      <c r="AG2907" s="280">
        <f t="shared" si="1002"/>
        <v>0</v>
      </c>
      <c r="AH2907" s="280">
        <f t="shared" si="996"/>
        <v>0</v>
      </c>
      <c r="AI2907" s="280">
        <f>IF(ISBLANK(T2907),AI2906,IF(COUNTIF(T$2:T2907,T2907)&gt;1,AI2906,1+MAX(AI2906,0)))</f>
        <v>80</v>
      </c>
      <c r="AL2907" s="391" t="str">
        <f t="shared" si="1009"/>
        <v/>
      </c>
      <c r="AM2907" s="391" t="str">
        <f t="shared" si="1010"/>
        <v/>
      </c>
      <c r="AO2907" s="310" t="str">
        <f t="shared" si="1003"/>
        <v/>
      </c>
      <c r="AP2907" s="310">
        <f>SUM(AO$1:AO2907)</f>
        <v>0</v>
      </c>
      <c r="AQ2907" s="310">
        <f>SUM(AK$2:AK2907)</f>
        <v>19</v>
      </c>
      <c r="AR2907" s="310">
        <f>COUNTA(AJ$2:AJ2907)</f>
        <v>19</v>
      </c>
      <c r="AS2907" s="312"/>
      <c r="AT2907" s="312"/>
      <c r="AU2907" s="312"/>
      <c r="AV2907" s="312"/>
      <c r="AW2907" s="312"/>
      <c r="AZ2907">
        <v>0</v>
      </c>
      <c r="BA2907">
        <v>0</v>
      </c>
    </row>
    <row r="2908" spans="1:53" x14ac:dyDescent="0.25">
      <c r="A2908">
        <v>156</v>
      </c>
      <c r="B2908" t="s">
        <v>66</v>
      </c>
      <c r="C2908" t="s">
        <v>857</v>
      </c>
      <c r="D2908"/>
      <c r="E2908">
        <v>2</v>
      </c>
      <c r="F2908">
        <v>3</v>
      </c>
      <c r="G2908">
        <v>3</v>
      </c>
      <c r="H2908">
        <v>0</v>
      </c>
      <c r="I2908">
        <v>0</v>
      </c>
      <c r="J2908">
        <v>0</v>
      </c>
      <c r="K2908">
        <v>0</v>
      </c>
      <c r="L2908">
        <v>0</v>
      </c>
      <c r="M2908"/>
      <c r="O2908" s="101">
        <f>IF(ISBLANK(C2908),O2907,IF(COUNTIF(C$2:C2908,C2908)&gt;1,O2907,1+MAX(O2907,0)))</f>
        <v>68</v>
      </c>
      <c r="P2908" s="45">
        <f t="shared" si="990"/>
        <v>42</v>
      </c>
      <c r="Q2908" s="33" t="str">
        <f t="shared" si="991"/>
        <v/>
      </c>
      <c r="R2908" s="33">
        <f t="shared" si="992"/>
        <v>15</v>
      </c>
      <c r="S2908" s="33" t="str">
        <f t="shared" si="993"/>
        <v>156_15</v>
      </c>
      <c r="T2908" s="35" t="str">
        <f t="shared" si="994"/>
        <v>156PM</v>
      </c>
      <c r="U2908" s="35" t="str">
        <f t="shared" si="995"/>
        <v>156PMEW</v>
      </c>
      <c r="V2908" s="35" t="str">
        <f t="shared" si="1011"/>
        <v>2P</v>
      </c>
      <c r="W2908" s="35" t="str">
        <f t="shared" si="1004"/>
        <v>156PM2P233</v>
      </c>
      <c r="X2908" s="388">
        <f t="shared" si="1005"/>
        <v>0</v>
      </c>
      <c r="Y2908" s="388">
        <f t="shared" si="1006"/>
        <v>0</v>
      </c>
      <c r="Z2908" s="280" t="str">
        <f t="shared" si="997"/>
        <v/>
      </c>
      <c r="AA2908" s="280" t="str">
        <f t="shared" si="998"/>
        <v/>
      </c>
      <c r="AB2908" s="389" t="str">
        <f t="shared" si="1007"/>
        <v/>
      </c>
      <c r="AC2908" s="389" t="str">
        <f t="shared" si="1008"/>
        <v/>
      </c>
      <c r="AD2908" s="390" t="str">
        <f t="shared" si="999"/>
        <v/>
      </c>
      <c r="AE2908" s="282">
        <f t="shared" si="1000"/>
        <v>0</v>
      </c>
      <c r="AF2908" s="359">
        <f t="shared" si="1001"/>
        <v>0</v>
      </c>
      <c r="AG2908" s="280">
        <f t="shared" si="1002"/>
        <v>0</v>
      </c>
      <c r="AH2908" s="280">
        <f t="shared" si="996"/>
        <v>0</v>
      </c>
      <c r="AI2908" s="280">
        <f>IF(ISBLANK(T2908),AI2907,IF(COUNTIF(T$2:T2908,T2908)&gt;1,AI2907,1+MAX(AI2907,0)))</f>
        <v>80</v>
      </c>
      <c r="AL2908" s="391" t="str">
        <f t="shared" si="1009"/>
        <v/>
      </c>
      <c r="AM2908" s="391" t="str">
        <f t="shared" si="1010"/>
        <v/>
      </c>
      <c r="AO2908" s="310" t="str">
        <f t="shared" si="1003"/>
        <v/>
      </c>
      <c r="AP2908" s="310">
        <f>SUM(AO$1:AO2908)</f>
        <v>0</v>
      </c>
      <c r="AQ2908" s="310">
        <f>SUM(AK$2:AK2908)</f>
        <v>19</v>
      </c>
      <c r="AR2908" s="310">
        <f>COUNTA(AJ$2:AJ2908)</f>
        <v>19</v>
      </c>
      <c r="AS2908" s="312"/>
      <c r="AT2908" s="312"/>
      <c r="AU2908" s="312"/>
      <c r="AV2908" s="312"/>
      <c r="AW2908" s="312"/>
      <c r="AZ2908">
        <v>0</v>
      </c>
      <c r="BA2908">
        <v>0</v>
      </c>
    </row>
    <row r="2909" spans="1:53" x14ac:dyDescent="0.25">
      <c r="A2909">
        <v>156</v>
      </c>
      <c r="B2909" t="s">
        <v>66</v>
      </c>
      <c r="C2909" t="s">
        <v>857</v>
      </c>
      <c r="D2909"/>
      <c r="E2909">
        <v>2</v>
      </c>
      <c r="F2909">
        <v>3</v>
      </c>
      <c r="G2909">
        <v>4</v>
      </c>
      <c r="H2909">
        <v>0</v>
      </c>
      <c r="I2909">
        <v>0</v>
      </c>
      <c r="J2909">
        <v>0</v>
      </c>
      <c r="K2909">
        <v>0</v>
      </c>
      <c r="L2909">
        <v>0</v>
      </c>
      <c r="M2909"/>
      <c r="O2909" s="101">
        <f>IF(ISBLANK(C2909),O2908,IF(COUNTIF(C$2:C2909,C2909)&gt;1,O2908,1+MAX(O2908,0)))</f>
        <v>68</v>
      </c>
      <c r="P2909" s="45">
        <f t="shared" si="990"/>
        <v>42</v>
      </c>
      <c r="Q2909" s="33" t="str">
        <f t="shared" si="991"/>
        <v/>
      </c>
      <c r="R2909" s="33">
        <f t="shared" si="992"/>
        <v>15</v>
      </c>
      <c r="S2909" s="33" t="str">
        <f t="shared" si="993"/>
        <v>156_15</v>
      </c>
      <c r="T2909" s="35" t="str">
        <f t="shared" si="994"/>
        <v>156PM</v>
      </c>
      <c r="U2909" s="35" t="str">
        <f t="shared" si="995"/>
        <v>156PMEW</v>
      </c>
      <c r="V2909" s="35" t="str">
        <f t="shared" si="1011"/>
        <v>2P</v>
      </c>
      <c r="W2909" s="35" t="str">
        <f t="shared" si="1004"/>
        <v>156PM2P234</v>
      </c>
      <c r="X2909" s="388">
        <f t="shared" si="1005"/>
        <v>0</v>
      </c>
      <c r="Y2909" s="388">
        <f t="shared" si="1006"/>
        <v>0</v>
      </c>
      <c r="Z2909" s="280" t="str">
        <f t="shared" si="997"/>
        <v/>
      </c>
      <c r="AA2909" s="280" t="str">
        <f t="shared" si="998"/>
        <v/>
      </c>
      <c r="AB2909" s="389" t="str">
        <f t="shared" si="1007"/>
        <v/>
      </c>
      <c r="AC2909" s="389" t="str">
        <f t="shared" si="1008"/>
        <v/>
      </c>
      <c r="AD2909" s="390" t="str">
        <f t="shared" si="999"/>
        <v/>
      </c>
      <c r="AE2909" s="282">
        <f t="shared" si="1000"/>
        <v>0</v>
      </c>
      <c r="AF2909" s="359">
        <f t="shared" si="1001"/>
        <v>0</v>
      </c>
      <c r="AG2909" s="280">
        <f t="shared" si="1002"/>
        <v>0</v>
      </c>
      <c r="AH2909" s="280">
        <f t="shared" si="996"/>
        <v>0</v>
      </c>
      <c r="AI2909" s="280">
        <f>IF(ISBLANK(T2909),AI2908,IF(COUNTIF(T$2:T2909,T2909)&gt;1,AI2908,1+MAX(AI2908,0)))</f>
        <v>80</v>
      </c>
      <c r="AL2909" s="391" t="str">
        <f t="shared" si="1009"/>
        <v/>
      </c>
      <c r="AM2909" s="391" t="str">
        <f t="shared" si="1010"/>
        <v/>
      </c>
      <c r="AO2909" s="310" t="str">
        <f t="shared" si="1003"/>
        <v/>
      </c>
      <c r="AP2909" s="310">
        <f>SUM(AO$1:AO2909)</f>
        <v>0</v>
      </c>
      <c r="AQ2909" s="310">
        <f>SUM(AK$2:AK2909)</f>
        <v>19</v>
      </c>
      <c r="AR2909" s="310">
        <f>COUNTA(AJ$2:AJ2909)</f>
        <v>19</v>
      </c>
      <c r="AS2909" s="312"/>
      <c r="AT2909" s="312"/>
      <c r="AU2909" s="312"/>
      <c r="AV2909" s="312"/>
      <c r="AW2909" s="312"/>
      <c r="AZ2909">
        <v>0</v>
      </c>
      <c r="BA2909">
        <v>0</v>
      </c>
    </row>
    <row r="2910" spans="1:53" x14ac:dyDescent="0.25">
      <c r="A2910">
        <v>156</v>
      </c>
      <c r="B2910" t="s">
        <v>66</v>
      </c>
      <c r="C2910" t="s">
        <v>857</v>
      </c>
      <c r="D2910"/>
      <c r="E2910">
        <v>2</v>
      </c>
      <c r="F2910">
        <v>4</v>
      </c>
      <c r="G2910">
        <v>1</v>
      </c>
      <c r="H2910">
        <v>8</v>
      </c>
      <c r="I2910">
        <v>0</v>
      </c>
      <c r="J2910">
        <v>5</v>
      </c>
      <c r="K2910">
        <v>0</v>
      </c>
      <c r="L2910">
        <v>0</v>
      </c>
      <c r="M2910"/>
      <c r="O2910" s="101">
        <f>IF(ISBLANK(C2910),O2909,IF(COUNTIF(C$2:C2910,C2910)&gt;1,O2909,1+MAX(O2909,0)))</f>
        <v>68</v>
      </c>
      <c r="P2910" s="45">
        <f t="shared" si="990"/>
        <v>42</v>
      </c>
      <c r="Q2910" s="33" t="str">
        <f t="shared" si="991"/>
        <v/>
      </c>
      <c r="R2910" s="33">
        <f t="shared" si="992"/>
        <v>16</v>
      </c>
      <c r="S2910" s="33" t="str">
        <f t="shared" si="993"/>
        <v>156_16</v>
      </c>
      <c r="T2910" s="35" t="str">
        <f t="shared" si="994"/>
        <v>156PM</v>
      </c>
      <c r="U2910" s="35" t="str">
        <f t="shared" si="995"/>
        <v>156PMNS</v>
      </c>
      <c r="V2910" s="35" t="str">
        <f t="shared" si="1011"/>
        <v>2P</v>
      </c>
      <c r="W2910" s="35" t="str">
        <f t="shared" si="1004"/>
        <v>156PM2P241</v>
      </c>
      <c r="X2910" s="388">
        <f t="shared" si="1005"/>
        <v>0</v>
      </c>
      <c r="Y2910" s="388">
        <f t="shared" si="1006"/>
        <v>0</v>
      </c>
      <c r="Z2910" s="280" t="str">
        <f t="shared" si="997"/>
        <v/>
      </c>
      <c r="AA2910" s="280" t="str">
        <f t="shared" si="998"/>
        <v/>
      </c>
      <c r="AB2910" s="389" t="str">
        <f t="shared" si="1007"/>
        <v/>
      </c>
      <c r="AC2910" s="389" t="str">
        <f t="shared" si="1008"/>
        <v/>
      </c>
      <c r="AD2910" s="390">
        <f t="shared" si="999"/>
        <v>1</v>
      </c>
      <c r="AE2910" s="282">
        <f t="shared" si="1000"/>
        <v>0</v>
      </c>
      <c r="AF2910" s="359">
        <f t="shared" si="1001"/>
        <v>0</v>
      </c>
      <c r="AG2910" s="280">
        <f t="shared" si="1002"/>
        <v>0</v>
      </c>
      <c r="AH2910" s="280">
        <f t="shared" si="996"/>
        <v>0</v>
      </c>
      <c r="AI2910" s="280">
        <f>IF(ISBLANK(T2910),AI2909,IF(COUNTIF(T$2:T2910,T2910)&gt;1,AI2909,1+MAX(AI2909,0)))</f>
        <v>80</v>
      </c>
      <c r="AL2910" s="391" t="str">
        <f t="shared" si="1009"/>
        <v/>
      </c>
      <c r="AM2910" s="391" t="str">
        <f t="shared" si="1010"/>
        <v/>
      </c>
      <c r="AO2910" s="310" t="str">
        <f t="shared" si="1003"/>
        <v/>
      </c>
      <c r="AP2910" s="310">
        <f>SUM(AO$1:AO2910)</f>
        <v>0</v>
      </c>
      <c r="AQ2910" s="310">
        <f>SUM(AK$2:AK2910)</f>
        <v>19</v>
      </c>
      <c r="AR2910" s="310">
        <f>COUNTA(AJ$2:AJ2910)</f>
        <v>19</v>
      </c>
      <c r="AS2910" s="312"/>
      <c r="AT2910" s="312"/>
      <c r="AU2910" s="312"/>
      <c r="AV2910" s="312"/>
      <c r="AW2910" s="312"/>
      <c r="AZ2910">
        <v>0</v>
      </c>
      <c r="BA2910">
        <v>5</v>
      </c>
    </row>
    <row r="2911" spans="1:53" x14ac:dyDescent="0.25">
      <c r="A2911">
        <v>156</v>
      </c>
      <c r="B2911" t="s">
        <v>66</v>
      </c>
      <c r="C2911" t="s">
        <v>857</v>
      </c>
      <c r="D2911"/>
      <c r="E2911">
        <v>2</v>
      </c>
      <c r="F2911">
        <v>4</v>
      </c>
      <c r="G2911">
        <v>2</v>
      </c>
      <c r="H2911">
        <v>0</v>
      </c>
      <c r="I2911">
        <v>0</v>
      </c>
      <c r="J2911">
        <v>0</v>
      </c>
      <c r="K2911">
        <v>0</v>
      </c>
      <c r="L2911">
        <v>0</v>
      </c>
      <c r="M2911"/>
      <c r="O2911" s="101">
        <f>IF(ISBLANK(C2911),O2910,IF(COUNTIF(C$2:C2911,C2911)&gt;1,O2910,1+MAX(O2910,0)))</f>
        <v>68</v>
      </c>
      <c r="P2911" s="45">
        <f t="shared" si="990"/>
        <v>42</v>
      </c>
      <c r="Q2911" s="33" t="str">
        <f t="shared" si="991"/>
        <v/>
      </c>
      <c r="R2911" s="33">
        <f t="shared" si="992"/>
        <v>16</v>
      </c>
      <c r="S2911" s="33" t="str">
        <f t="shared" si="993"/>
        <v>156_16</v>
      </c>
      <c r="T2911" s="35" t="str">
        <f t="shared" si="994"/>
        <v>156PM</v>
      </c>
      <c r="U2911" s="35" t="str">
        <f t="shared" si="995"/>
        <v>156PMNS</v>
      </c>
      <c r="V2911" s="35" t="str">
        <f t="shared" si="1011"/>
        <v>2P</v>
      </c>
      <c r="W2911" s="35" t="str">
        <f t="shared" si="1004"/>
        <v>156PM2P242</v>
      </c>
      <c r="X2911" s="388">
        <f t="shared" si="1005"/>
        <v>0</v>
      </c>
      <c r="Y2911" s="388">
        <f t="shared" si="1006"/>
        <v>0</v>
      </c>
      <c r="Z2911" s="280" t="str">
        <f t="shared" si="997"/>
        <v/>
      </c>
      <c r="AA2911" s="280" t="str">
        <f t="shared" si="998"/>
        <v/>
      </c>
      <c r="AB2911" s="389" t="str">
        <f t="shared" si="1007"/>
        <v/>
      </c>
      <c r="AC2911" s="389" t="str">
        <f t="shared" si="1008"/>
        <v/>
      </c>
      <c r="AD2911" s="390">
        <f t="shared" si="999"/>
        <v>1</v>
      </c>
      <c r="AE2911" s="282">
        <f t="shared" si="1000"/>
        <v>0</v>
      </c>
      <c r="AF2911" s="359">
        <f t="shared" si="1001"/>
        <v>0</v>
      </c>
      <c r="AG2911" s="280">
        <f t="shared" si="1002"/>
        <v>0</v>
      </c>
      <c r="AH2911" s="280">
        <f t="shared" si="996"/>
        <v>0</v>
      </c>
      <c r="AI2911" s="280">
        <f>IF(ISBLANK(T2911),AI2910,IF(COUNTIF(T$2:T2911,T2911)&gt;1,AI2910,1+MAX(AI2910,0)))</f>
        <v>80</v>
      </c>
      <c r="AL2911" s="391" t="str">
        <f t="shared" si="1009"/>
        <v/>
      </c>
      <c r="AM2911" s="391" t="str">
        <f t="shared" si="1010"/>
        <v/>
      </c>
      <c r="AO2911" s="310" t="str">
        <f t="shared" si="1003"/>
        <v/>
      </c>
      <c r="AP2911" s="310">
        <f>SUM(AO$1:AO2911)</f>
        <v>0</v>
      </c>
      <c r="AQ2911" s="310">
        <f>SUM(AK$2:AK2911)</f>
        <v>19</v>
      </c>
      <c r="AR2911" s="310">
        <f>COUNTA(AJ$2:AJ2911)</f>
        <v>19</v>
      </c>
      <c r="AS2911" s="312"/>
      <c r="AT2911" s="312"/>
      <c r="AU2911" s="312"/>
      <c r="AV2911" s="312"/>
      <c r="AW2911" s="312"/>
      <c r="AZ2911">
        <v>0</v>
      </c>
      <c r="BA2911">
        <v>0</v>
      </c>
    </row>
    <row r="2912" spans="1:53" x14ac:dyDescent="0.25">
      <c r="A2912">
        <v>156</v>
      </c>
      <c r="B2912" t="s">
        <v>66</v>
      </c>
      <c r="C2912" t="s">
        <v>857</v>
      </c>
      <c r="D2912"/>
      <c r="E2912">
        <v>2</v>
      </c>
      <c r="F2912">
        <v>4</v>
      </c>
      <c r="G2912">
        <v>3</v>
      </c>
      <c r="H2912">
        <v>0</v>
      </c>
      <c r="I2912">
        <v>0</v>
      </c>
      <c r="J2912">
        <v>0</v>
      </c>
      <c r="K2912">
        <v>0</v>
      </c>
      <c r="L2912">
        <v>0</v>
      </c>
      <c r="M2912"/>
      <c r="O2912" s="101">
        <f>IF(ISBLANK(C2912),O2911,IF(COUNTIF(C$2:C2912,C2912)&gt;1,O2911,1+MAX(O2911,0)))</f>
        <v>68</v>
      </c>
      <c r="P2912" s="45">
        <f t="shared" si="990"/>
        <v>42</v>
      </c>
      <c r="Q2912" s="33" t="str">
        <f t="shared" si="991"/>
        <v/>
      </c>
      <c r="R2912" s="33">
        <f t="shared" si="992"/>
        <v>16</v>
      </c>
      <c r="S2912" s="33" t="str">
        <f t="shared" si="993"/>
        <v>156_16</v>
      </c>
      <c r="T2912" s="35" t="str">
        <f t="shared" si="994"/>
        <v>156PM</v>
      </c>
      <c r="U2912" s="35" t="str">
        <f t="shared" si="995"/>
        <v>156PMEW</v>
      </c>
      <c r="V2912" s="35" t="str">
        <f t="shared" si="1011"/>
        <v>2P</v>
      </c>
      <c r="W2912" s="35" t="str">
        <f t="shared" si="1004"/>
        <v>156PM2P243</v>
      </c>
      <c r="X2912" s="388">
        <f t="shared" si="1005"/>
        <v>0</v>
      </c>
      <c r="Y2912" s="388">
        <f t="shared" si="1006"/>
        <v>0</v>
      </c>
      <c r="Z2912" s="280" t="str">
        <f t="shared" si="997"/>
        <v/>
      </c>
      <c r="AA2912" s="280" t="str">
        <f t="shared" si="998"/>
        <v/>
      </c>
      <c r="AB2912" s="389" t="str">
        <f t="shared" si="1007"/>
        <v/>
      </c>
      <c r="AC2912" s="389" t="str">
        <f t="shared" si="1008"/>
        <v/>
      </c>
      <c r="AD2912" s="390" t="str">
        <f t="shared" si="999"/>
        <v/>
      </c>
      <c r="AE2912" s="282">
        <f t="shared" si="1000"/>
        <v>0</v>
      </c>
      <c r="AF2912" s="359">
        <f t="shared" si="1001"/>
        <v>0</v>
      </c>
      <c r="AG2912" s="280">
        <f t="shared" si="1002"/>
        <v>0</v>
      </c>
      <c r="AH2912" s="280">
        <f t="shared" si="996"/>
        <v>0</v>
      </c>
      <c r="AI2912" s="280">
        <f>IF(ISBLANK(T2912),AI2911,IF(COUNTIF(T$2:T2912,T2912)&gt;1,AI2911,1+MAX(AI2911,0)))</f>
        <v>80</v>
      </c>
      <c r="AL2912" s="391" t="str">
        <f t="shared" si="1009"/>
        <v/>
      </c>
      <c r="AM2912" s="391" t="str">
        <f t="shared" si="1010"/>
        <v/>
      </c>
      <c r="AO2912" s="310" t="str">
        <f t="shared" si="1003"/>
        <v/>
      </c>
      <c r="AP2912" s="310">
        <f>SUM(AO$1:AO2912)</f>
        <v>0</v>
      </c>
      <c r="AQ2912" s="310">
        <f>SUM(AK$2:AK2912)</f>
        <v>19</v>
      </c>
      <c r="AR2912" s="310">
        <f>COUNTA(AJ$2:AJ2912)</f>
        <v>19</v>
      </c>
      <c r="AS2912" s="312"/>
      <c r="AT2912" s="312"/>
      <c r="AU2912" s="312"/>
      <c r="AV2912" s="312"/>
      <c r="AW2912" s="312"/>
      <c r="AZ2912">
        <v>0</v>
      </c>
      <c r="BA2912">
        <v>0</v>
      </c>
    </row>
    <row r="2913" spans="1:53" x14ac:dyDescent="0.25">
      <c r="A2913">
        <v>156</v>
      </c>
      <c r="B2913" t="s">
        <v>66</v>
      </c>
      <c r="C2913" t="s">
        <v>857</v>
      </c>
      <c r="D2913"/>
      <c r="E2913">
        <v>2</v>
      </c>
      <c r="F2913">
        <v>4</v>
      </c>
      <c r="G2913">
        <v>4</v>
      </c>
      <c r="H2913">
        <v>6</v>
      </c>
      <c r="I2913">
        <v>0</v>
      </c>
      <c r="J2913">
        <v>4</v>
      </c>
      <c r="K2913">
        <v>0</v>
      </c>
      <c r="L2913">
        <v>6</v>
      </c>
      <c r="M2913"/>
      <c r="O2913" s="101">
        <f>IF(ISBLANK(C2913),O2912,IF(COUNTIF(C$2:C2913,C2913)&gt;1,O2912,1+MAX(O2912,0)))</f>
        <v>68</v>
      </c>
      <c r="P2913" s="45">
        <f t="shared" si="990"/>
        <v>42</v>
      </c>
      <c r="Q2913" s="33" t="str">
        <f t="shared" si="991"/>
        <v/>
      </c>
      <c r="R2913" s="33">
        <f t="shared" si="992"/>
        <v>16</v>
      </c>
      <c r="S2913" s="33" t="str">
        <f t="shared" si="993"/>
        <v>156_16</v>
      </c>
      <c r="T2913" s="35" t="str">
        <f t="shared" si="994"/>
        <v>156PM</v>
      </c>
      <c r="U2913" s="35" t="str">
        <f t="shared" si="995"/>
        <v>156PMEW</v>
      </c>
      <c r="V2913" s="35" t="str">
        <f t="shared" si="1011"/>
        <v>2P</v>
      </c>
      <c r="W2913" s="35" t="str">
        <f t="shared" si="1004"/>
        <v>156PM2P244</v>
      </c>
      <c r="X2913" s="388">
        <f t="shared" si="1005"/>
        <v>0</v>
      </c>
      <c r="Y2913" s="388">
        <f t="shared" si="1006"/>
        <v>6</v>
      </c>
      <c r="Z2913" s="280" t="str">
        <f t="shared" si="997"/>
        <v/>
      </c>
      <c r="AA2913" s="280" t="str">
        <f t="shared" si="998"/>
        <v/>
      </c>
      <c r="AB2913" s="389" t="str">
        <f t="shared" si="1007"/>
        <v/>
      </c>
      <c r="AC2913" s="389" t="str">
        <f t="shared" si="1008"/>
        <v/>
      </c>
      <c r="AD2913" s="390" t="str">
        <f t="shared" si="999"/>
        <v/>
      </c>
      <c r="AE2913" s="282">
        <f t="shared" si="1000"/>
        <v>0</v>
      </c>
      <c r="AF2913" s="359">
        <f t="shared" si="1001"/>
        <v>0</v>
      </c>
      <c r="AG2913" s="280">
        <f t="shared" si="1002"/>
        <v>0</v>
      </c>
      <c r="AH2913" s="280">
        <f t="shared" si="996"/>
        <v>0</v>
      </c>
      <c r="AI2913" s="280">
        <f>IF(ISBLANK(T2913),AI2912,IF(COUNTIF(T$2:T2913,T2913)&gt;1,AI2912,1+MAX(AI2912,0)))</f>
        <v>80</v>
      </c>
      <c r="AL2913" s="391" t="str">
        <f t="shared" si="1009"/>
        <v/>
      </c>
      <c r="AM2913" s="391" t="str">
        <f t="shared" si="1010"/>
        <v/>
      </c>
      <c r="AO2913" s="310" t="str">
        <f t="shared" si="1003"/>
        <v/>
      </c>
      <c r="AP2913" s="310">
        <f>SUM(AO$1:AO2913)</f>
        <v>0</v>
      </c>
      <c r="AQ2913" s="310">
        <f>SUM(AK$2:AK2913)</f>
        <v>19</v>
      </c>
      <c r="AR2913" s="310">
        <f>COUNTA(AJ$2:AJ2913)</f>
        <v>19</v>
      </c>
      <c r="AS2913" s="312"/>
      <c r="AT2913" s="312"/>
      <c r="AU2913" s="312"/>
      <c r="AV2913" s="312"/>
      <c r="AW2913" s="312"/>
      <c r="AZ2913">
        <v>0</v>
      </c>
      <c r="BA2913">
        <v>6</v>
      </c>
    </row>
    <row r="2914" spans="1:53" x14ac:dyDescent="0.25">
      <c r="A2914">
        <v>157</v>
      </c>
      <c r="B2914" t="s">
        <v>65</v>
      </c>
      <c r="C2914" t="s">
        <v>872</v>
      </c>
      <c r="D2914"/>
      <c r="E2914">
        <v>1</v>
      </c>
      <c r="F2914">
        <v>1</v>
      </c>
      <c r="G2914">
        <v>1</v>
      </c>
      <c r="H2914">
        <v>1</v>
      </c>
      <c r="I2914">
        <v>0</v>
      </c>
      <c r="J2914">
        <v>1</v>
      </c>
      <c r="K2914">
        <v>0</v>
      </c>
      <c r="L2914">
        <v>0</v>
      </c>
      <c r="M2914" t="s">
        <v>994</v>
      </c>
      <c r="O2914" s="101">
        <f>IF(ISBLANK(C2914),O2913,IF(COUNTIF(C$2:C2914,C2914)&gt;1,O2913,1+MAX(O2913,0)))</f>
        <v>68</v>
      </c>
      <c r="P2914" s="45">
        <f t="shared" ref="P2914:P2977" si="1012">IF(A2914=A2913,P2913,IF(ISNUMBER(P2913),P2913+1,1))</f>
        <v>43</v>
      </c>
      <c r="Q2914" s="33">
        <f t="shared" ref="Q2914:Q2977" si="1013">IF(OR(P2914=P2913,LEN(A2914)&lt;1),"",P2914)</f>
        <v>43</v>
      </c>
      <c r="R2914" s="33">
        <f t="shared" ref="R2914:R2977" si="1014">IF(ISNUMBER(F2914),F2914+4*(E2914-1)+8*IF(B2914="PM",1,0),"")</f>
        <v>1</v>
      </c>
      <c r="S2914" s="33" t="str">
        <f t="shared" ref="S2914:S2977" si="1015">IF(ISNUMBER(R2914),A2914&amp;"_"&amp;R2914,"")</f>
        <v>157_1</v>
      </c>
      <c r="T2914" s="35" t="str">
        <f t="shared" ref="T2914:T2977" si="1016">A2914&amp;B2914</f>
        <v>157AM</v>
      </c>
      <c r="U2914" s="35" t="str">
        <f t="shared" ref="U2914:U2977" si="1017">IF(OR(G2914=1,G2914=2),T2914&amp;"NS",IF(OR(G2914=3,G2914=4),T2914&amp;"EW",""))</f>
        <v>157AMNS</v>
      </c>
      <c r="V2914" s="35" t="str">
        <f t="shared" si="1011"/>
        <v>2P</v>
      </c>
      <c r="W2914" s="35" t="str">
        <f t="shared" si="1004"/>
        <v>157AM2P111</v>
      </c>
      <c r="X2914" s="388">
        <f t="shared" si="1005"/>
        <v>0</v>
      </c>
      <c r="Y2914" s="388">
        <f t="shared" si="1006"/>
        <v>0</v>
      </c>
      <c r="Z2914" s="280" t="str">
        <f t="shared" si="997"/>
        <v/>
      </c>
      <c r="AA2914" s="280" t="str">
        <f t="shared" si="998"/>
        <v/>
      </c>
      <c r="AB2914" s="389" t="str">
        <f t="shared" si="1007"/>
        <v/>
      </c>
      <c r="AC2914" s="389" t="str">
        <f t="shared" si="1008"/>
        <v/>
      </c>
      <c r="AD2914" s="390" t="str">
        <f t="shared" si="999"/>
        <v/>
      </c>
      <c r="AE2914" s="282">
        <f t="shared" si="1000"/>
        <v>0</v>
      </c>
      <c r="AF2914" s="359">
        <f t="shared" si="1001"/>
        <v>0</v>
      </c>
      <c r="AG2914" s="280">
        <f t="shared" si="1002"/>
        <v>3</v>
      </c>
      <c r="AH2914" s="280">
        <f t="shared" ref="AH2914:AH2977" si="1018">IF(AND(AG2914&gt;0,ISNUMBER(AG2914)),1,0)</f>
        <v>1</v>
      </c>
      <c r="AI2914" s="280">
        <f>IF(ISBLANK(T2914),AI2913,IF(COUNTIF(T$2:T2914,T2914)&gt;1,AI2913,1+MAX(AI2913,0)))</f>
        <v>81</v>
      </c>
      <c r="AL2914" s="391" t="str">
        <f t="shared" si="1009"/>
        <v/>
      </c>
      <c r="AM2914" s="391" t="str">
        <f t="shared" si="1010"/>
        <v/>
      </c>
      <c r="AO2914" s="310" t="str">
        <f t="shared" si="1003"/>
        <v/>
      </c>
      <c r="AP2914" s="310">
        <f>SUM(AO$1:AO2914)</f>
        <v>0</v>
      </c>
      <c r="AQ2914" s="310">
        <f>SUM(AK$2:AK2914)</f>
        <v>19</v>
      </c>
      <c r="AR2914" s="310">
        <f>COUNTA(AJ$2:AJ2914)</f>
        <v>19</v>
      </c>
      <c r="AS2914" s="312"/>
      <c r="AT2914" s="312"/>
      <c r="AU2914" s="312"/>
      <c r="AV2914" s="312"/>
      <c r="AW2914" s="312"/>
      <c r="AZ2914">
        <v>0</v>
      </c>
      <c r="BA2914">
        <v>0</v>
      </c>
    </row>
    <row r="2915" spans="1:53" x14ac:dyDescent="0.25">
      <c r="A2915">
        <v>157</v>
      </c>
      <c r="B2915" t="s">
        <v>65</v>
      </c>
      <c r="C2915" t="s">
        <v>872</v>
      </c>
      <c r="D2915"/>
      <c r="E2915">
        <v>1</v>
      </c>
      <c r="F2915">
        <v>1</v>
      </c>
      <c r="G2915">
        <v>2</v>
      </c>
      <c r="H2915">
        <v>0</v>
      </c>
      <c r="I2915">
        <v>0</v>
      </c>
      <c r="J2915">
        <v>0</v>
      </c>
      <c r="K2915">
        <v>0</v>
      </c>
      <c r="L2915">
        <v>0</v>
      </c>
      <c r="M2915" t="s">
        <v>994</v>
      </c>
      <c r="O2915" s="101">
        <f>IF(ISBLANK(C2915),O2914,IF(COUNTIF(C$2:C2915,C2915)&gt;1,O2914,1+MAX(O2914,0)))</f>
        <v>68</v>
      </c>
      <c r="P2915" s="45">
        <f t="shared" si="1012"/>
        <v>43</v>
      </c>
      <c r="Q2915" s="33" t="str">
        <f t="shared" si="1013"/>
        <v/>
      </c>
      <c r="R2915" s="33">
        <f t="shared" si="1014"/>
        <v>1</v>
      </c>
      <c r="S2915" s="33" t="str">
        <f t="shared" si="1015"/>
        <v>157_1</v>
      </c>
      <c r="T2915" s="35" t="str">
        <f t="shared" si="1016"/>
        <v>157AM</v>
      </c>
      <c r="U2915" s="35" t="str">
        <f t="shared" si="1017"/>
        <v>157AMNS</v>
      </c>
      <c r="V2915" s="35" t="str">
        <f t="shared" si="1011"/>
        <v>2P</v>
      </c>
      <c r="W2915" s="35" t="str">
        <f t="shared" si="1004"/>
        <v>157AM2P112</v>
      </c>
      <c r="X2915" s="388">
        <f t="shared" si="1005"/>
        <v>0</v>
      </c>
      <c r="Y2915" s="388">
        <f t="shared" si="1006"/>
        <v>0</v>
      </c>
      <c r="Z2915" s="280" t="str">
        <f t="shared" si="997"/>
        <v/>
      </c>
      <c r="AA2915" s="280" t="str">
        <f t="shared" si="998"/>
        <v/>
      </c>
      <c r="AB2915" s="389" t="str">
        <f t="shared" si="1007"/>
        <v/>
      </c>
      <c r="AC2915" s="389" t="str">
        <f t="shared" si="1008"/>
        <v/>
      </c>
      <c r="AD2915" s="390" t="str">
        <f t="shared" si="999"/>
        <v/>
      </c>
      <c r="AE2915" s="282">
        <f t="shared" si="1000"/>
        <v>0</v>
      </c>
      <c r="AF2915" s="359">
        <f t="shared" si="1001"/>
        <v>0</v>
      </c>
      <c r="AG2915" s="280">
        <f t="shared" si="1002"/>
        <v>3</v>
      </c>
      <c r="AH2915" s="280">
        <f t="shared" si="1018"/>
        <v>1</v>
      </c>
      <c r="AI2915" s="280">
        <f>IF(ISBLANK(T2915),AI2914,IF(COUNTIF(T$2:T2915,T2915)&gt;1,AI2914,1+MAX(AI2914,0)))</f>
        <v>81</v>
      </c>
      <c r="AL2915" s="391" t="str">
        <f t="shared" si="1009"/>
        <v/>
      </c>
      <c r="AM2915" s="391" t="str">
        <f t="shared" si="1010"/>
        <v/>
      </c>
      <c r="AO2915" s="310" t="str">
        <f t="shared" si="1003"/>
        <v/>
      </c>
      <c r="AP2915" s="310">
        <f>SUM(AO$1:AO2915)</f>
        <v>0</v>
      </c>
      <c r="AQ2915" s="310">
        <f>SUM(AK$2:AK2915)</f>
        <v>19</v>
      </c>
      <c r="AR2915" s="310">
        <f>COUNTA(AJ$2:AJ2915)</f>
        <v>19</v>
      </c>
      <c r="AS2915" s="312"/>
      <c r="AT2915" s="312"/>
      <c r="AU2915" s="312"/>
      <c r="AV2915" s="312"/>
      <c r="AW2915" s="312"/>
      <c r="AZ2915">
        <v>0</v>
      </c>
      <c r="BA2915">
        <v>0</v>
      </c>
    </row>
    <row r="2916" spans="1:53" x14ac:dyDescent="0.25">
      <c r="A2916">
        <v>157</v>
      </c>
      <c r="B2916" t="s">
        <v>65</v>
      </c>
      <c r="C2916" t="s">
        <v>872</v>
      </c>
      <c r="D2916"/>
      <c r="E2916">
        <v>1</v>
      </c>
      <c r="F2916">
        <v>1</v>
      </c>
      <c r="G2916">
        <v>3</v>
      </c>
      <c r="H2916">
        <v>0</v>
      </c>
      <c r="I2916">
        <v>0</v>
      </c>
      <c r="J2916">
        <v>0</v>
      </c>
      <c r="K2916">
        <v>0</v>
      </c>
      <c r="L2916">
        <v>0</v>
      </c>
      <c r="M2916" t="s">
        <v>994</v>
      </c>
      <c r="O2916" s="101">
        <f>IF(ISBLANK(C2916),O2915,IF(COUNTIF(C$2:C2916,C2916)&gt;1,O2915,1+MAX(O2915,0)))</f>
        <v>68</v>
      </c>
      <c r="P2916" s="45">
        <f t="shared" si="1012"/>
        <v>43</v>
      </c>
      <c r="Q2916" s="33" t="str">
        <f t="shared" si="1013"/>
        <v/>
      </c>
      <c r="R2916" s="33">
        <f t="shared" si="1014"/>
        <v>1</v>
      </c>
      <c r="S2916" s="33" t="str">
        <f t="shared" si="1015"/>
        <v>157_1</v>
      </c>
      <c r="T2916" s="35" t="str">
        <f t="shared" si="1016"/>
        <v>157AM</v>
      </c>
      <c r="U2916" s="35" t="str">
        <f t="shared" si="1017"/>
        <v>157AMEW</v>
      </c>
      <c r="V2916" s="35" t="str">
        <f t="shared" si="1011"/>
        <v>2P</v>
      </c>
      <c r="W2916" s="35" t="str">
        <f t="shared" si="1004"/>
        <v>157AM2P113</v>
      </c>
      <c r="X2916" s="388">
        <f t="shared" si="1005"/>
        <v>0</v>
      </c>
      <c r="Y2916" s="388">
        <f t="shared" si="1006"/>
        <v>0</v>
      </c>
      <c r="Z2916" s="280" t="str">
        <f t="shared" si="997"/>
        <v/>
      </c>
      <c r="AA2916" s="280" t="str">
        <f t="shared" si="998"/>
        <v/>
      </c>
      <c r="AB2916" s="389" t="str">
        <f t="shared" si="1007"/>
        <v/>
      </c>
      <c r="AC2916" s="389" t="str">
        <f t="shared" si="1008"/>
        <v/>
      </c>
      <c r="AD2916" s="390" t="str">
        <f t="shared" si="999"/>
        <v/>
      </c>
      <c r="AE2916" s="282">
        <f t="shared" si="1000"/>
        <v>0</v>
      </c>
      <c r="AF2916" s="359">
        <f t="shared" si="1001"/>
        <v>0</v>
      </c>
      <c r="AG2916" s="280">
        <f t="shared" si="1002"/>
        <v>3</v>
      </c>
      <c r="AH2916" s="280">
        <f t="shared" si="1018"/>
        <v>1</v>
      </c>
      <c r="AI2916" s="280">
        <f>IF(ISBLANK(T2916),AI2915,IF(COUNTIF(T$2:T2916,T2916)&gt;1,AI2915,1+MAX(AI2915,0)))</f>
        <v>81</v>
      </c>
      <c r="AL2916" s="391" t="str">
        <f t="shared" si="1009"/>
        <v/>
      </c>
      <c r="AM2916" s="391" t="str">
        <f t="shared" si="1010"/>
        <v/>
      </c>
      <c r="AO2916" s="310" t="str">
        <f t="shared" si="1003"/>
        <v/>
      </c>
      <c r="AP2916" s="310">
        <f>SUM(AO$1:AO2916)</f>
        <v>0</v>
      </c>
      <c r="AQ2916" s="310">
        <f>SUM(AK$2:AK2916)</f>
        <v>19</v>
      </c>
      <c r="AR2916" s="310">
        <f>COUNTA(AJ$2:AJ2916)</f>
        <v>19</v>
      </c>
      <c r="AS2916" s="312"/>
      <c r="AT2916" s="312"/>
      <c r="AU2916" s="312"/>
      <c r="AV2916" s="312"/>
      <c r="AW2916" s="312"/>
      <c r="AZ2916">
        <v>0</v>
      </c>
      <c r="BA2916">
        <v>0</v>
      </c>
    </row>
    <row r="2917" spans="1:53" x14ac:dyDescent="0.25">
      <c r="A2917">
        <v>157</v>
      </c>
      <c r="B2917" t="s">
        <v>65</v>
      </c>
      <c r="C2917" t="s">
        <v>872</v>
      </c>
      <c r="D2917"/>
      <c r="E2917">
        <v>1</v>
      </c>
      <c r="F2917">
        <v>1</v>
      </c>
      <c r="G2917">
        <v>4</v>
      </c>
      <c r="H2917">
        <v>1</v>
      </c>
      <c r="I2917">
        <v>0</v>
      </c>
      <c r="J2917">
        <v>1</v>
      </c>
      <c r="K2917">
        <v>0</v>
      </c>
      <c r="L2917">
        <v>0</v>
      </c>
      <c r="M2917" t="s">
        <v>994</v>
      </c>
      <c r="O2917" s="101">
        <f>IF(ISBLANK(C2917),O2916,IF(COUNTIF(C$2:C2917,C2917)&gt;1,O2916,1+MAX(O2916,0)))</f>
        <v>68</v>
      </c>
      <c r="P2917" s="45">
        <f t="shared" si="1012"/>
        <v>43</v>
      </c>
      <c r="Q2917" s="33" t="str">
        <f t="shared" si="1013"/>
        <v/>
      </c>
      <c r="R2917" s="33">
        <f t="shared" si="1014"/>
        <v>1</v>
      </c>
      <c r="S2917" s="33" t="str">
        <f t="shared" si="1015"/>
        <v>157_1</v>
      </c>
      <c r="T2917" s="35" t="str">
        <f t="shared" si="1016"/>
        <v>157AM</v>
      </c>
      <c r="U2917" s="35" t="str">
        <f t="shared" si="1017"/>
        <v>157AMEW</v>
      </c>
      <c r="V2917" s="35" t="str">
        <f t="shared" si="1011"/>
        <v>2P</v>
      </c>
      <c r="W2917" s="35" t="str">
        <f t="shared" si="1004"/>
        <v>157AM2P114</v>
      </c>
      <c r="X2917" s="388">
        <f t="shared" si="1005"/>
        <v>0</v>
      </c>
      <c r="Y2917" s="388">
        <f t="shared" si="1006"/>
        <v>0</v>
      </c>
      <c r="Z2917" s="280" t="str">
        <f t="shared" si="997"/>
        <v/>
      </c>
      <c r="AA2917" s="280" t="str">
        <f t="shared" si="998"/>
        <v/>
      </c>
      <c r="AB2917" s="389" t="str">
        <f t="shared" si="1007"/>
        <v/>
      </c>
      <c r="AC2917" s="389" t="str">
        <f t="shared" si="1008"/>
        <v/>
      </c>
      <c r="AD2917" s="390" t="str">
        <f t="shared" si="999"/>
        <v/>
      </c>
      <c r="AE2917" s="282">
        <f t="shared" si="1000"/>
        <v>0</v>
      </c>
      <c r="AF2917" s="359">
        <f t="shared" si="1001"/>
        <v>0</v>
      </c>
      <c r="AG2917" s="280">
        <f t="shared" si="1002"/>
        <v>3</v>
      </c>
      <c r="AH2917" s="280">
        <f t="shared" si="1018"/>
        <v>1</v>
      </c>
      <c r="AI2917" s="280">
        <f>IF(ISBLANK(T2917),AI2916,IF(COUNTIF(T$2:T2917,T2917)&gt;1,AI2916,1+MAX(AI2916,0)))</f>
        <v>81</v>
      </c>
      <c r="AL2917" s="391" t="str">
        <f t="shared" si="1009"/>
        <v/>
      </c>
      <c r="AM2917" s="391" t="str">
        <f t="shared" si="1010"/>
        <v/>
      </c>
      <c r="AO2917" s="310" t="str">
        <f t="shared" si="1003"/>
        <v/>
      </c>
      <c r="AP2917" s="310">
        <f>SUM(AO$1:AO2917)</f>
        <v>0</v>
      </c>
      <c r="AQ2917" s="310">
        <f>SUM(AK$2:AK2917)</f>
        <v>19</v>
      </c>
      <c r="AR2917" s="310">
        <f>COUNTA(AJ$2:AJ2917)</f>
        <v>19</v>
      </c>
      <c r="AS2917" s="312"/>
      <c r="AT2917" s="312"/>
      <c r="AU2917" s="312"/>
      <c r="AV2917" s="312"/>
      <c r="AW2917" s="312"/>
      <c r="AZ2917">
        <v>0</v>
      </c>
      <c r="BA2917">
        <v>0</v>
      </c>
    </row>
    <row r="2918" spans="1:53" x14ac:dyDescent="0.25">
      <c r="A2918">
        <v>157</v>
      </c>
      <c r="B2918" t="s">
        <v>65</v>
      </c>
      <c r="C2918" t="s">
        <v>872</v>
      </c>
      <c r="D2918"/>
      <c r="E2918">
        <v>1</v>
      </c>
      <c r="F2918">
        <v>2</v>
      </c>
      <c r="G2918">
        <v>1</v>
      </c>
      <c r="H2918">
        <v>1</v>
      </c>
      <c r="I2918">
        <v>0</v>
      </c>
      <c r="J2918">
        <v>0</v>
      </c>
      <c r="K2918">
        <v>0</v>
      </c>
      <c r="L2918">
        <v>0</v>
      </c>
      <c r="M2918" t="s">
        <v>994</v>
      </c>
      <c r="O2918" s="101">
        <f>IF(ISBLANK(C2918),O2917,IF(COUNTIF(C$2:C2918,C2918)&gt;1,O2917,1+MAX(O2917,0)))</f>
        <v>68</v>
      </c>
      <c r="P2918" s="45">
        <f t="shared" si="1012"/>
        <v>43</v>
      </c>
      <c r="Q2918" s="33" t="str">
        <f t="shared" si="1013"/>
        <v/>
      </c>
      <c r="R2918" s="33">
        <f t="shared" si="1014"/>
        <v>2</v>
      </c>
      <c r="S2918" s="33" t="str">
        <f t="shared" si="1015"/>
        <v>157_2</v>
      </c>
      <c r="T2918" s="35" t="str">
        <f t="shared" si="1016"/>
        <v>157AM</v>
      </c>
      <c r="U2918" s="35" t="str">
        <f t="shared" si="1017"/>
        <v>157AMNS</v>
      </c>
      <c r="V2918" s="35" t="str">
        <f t="shared" si="1011"/>
        <v>2P</v>
      </c>
      <c r="W2918" s="35" t="str">
        <f t="shared" si="1004"/>
        <v>157AM2P121</v>
      </c>
      <c r="X2918" s="388">
        <f t="shared" si="1005"/>
        <v>0</v>
      </c>
      <c r="Y2918" s="388">
        <f t="shared" si="1006"/>
        <v>0</v>
      </c>
      <c r="Z2918" s="280" t="str">
        <f t="shared" si="997"/>
        <v/>
      </c>
      <c r="AA2918" s="280" t="str">
        <f t="shared" si="998"/>
        <v/>
      </c>
      <c r="AB2918" s="389" t="str">
        <f t="shared" si="1007"/>
        <v/>
      </c>
      <c r="AC2918" s="389" t="str">
        <f t="shared" si="1008"/>
        <v/>
      </c>
      <c r="AD2918" s="390" t="str">
        <f t="shared" si="999"/>
        <v/>
      </c>
      <c r="AE2918" s="282">
        <f t="shared" si="1000"/>
        <v>0</v>
      </c>
      <c r="AF2918" s="359">
        <f t="shared" si="1001"/>
        <v>0</v>
      </c>
      <c r="AG2918" s="280">
        <f t="shared" si="1002"/>
        <v>3</v>
      </c>
      <c r="AH2918" s="280">
        <f t="shared" si="1018"/>
        <v>1</v>
      </c>
      <c r="AI2918" s="280">
        <f>IF(ISBLANK(T2918),AI2917,IF(COUNTIF(T$2:T2918,T2918)&gt;1,AI2917,1+MAX(AI2917,0)))</f>
        <v>81</v>
      </c>
      <c r="AL2918" s="391" t="str">
        <f t="shared" si="1009"/>
        <v/>
      </c>
      <c r="AM2918" s="391" t="str">
        <f t="shared" si="1010"/>
        <v/>
      </c>
      <c r="AO2918" s="310" t="str">
        <f t="shared" si="1003"/>
        <v/>
      </c>
      <c r="AP2918" s="310">
        <f>SUM(AO$1:AO2918)</f>
        <v>0</v>
      </c>
      <c r="AQ2918" s="310">
        <f>SUM(AK$2:AK2918)</f>
        <v>19</v>
      </c>
      <c r="AR2918" s="310">
        <f>COUNTA(AJ$2:AJ2918)</f>
        <v>19</v>
      </c>
      <c r="AS2918" s="312"/>
      <c r="AT2918" s="312"/>
      <c r="AU2918" s="312"/>
      <c r="AV2918" s="312"/>
      <c r="AW2918" s="312"/>
      <c r="AZ2918">
        <v>0</v>
      </c>
      <c r="BA2918">
        <v>0</v>
      </c>
    </row>
    <row r="2919" spans="1:53" x14ac:dyDescent="0.25">
      <c r="A2919">
        <v>157</v>
      </c>
      <c r="B2919" t="s">
        <v>65</v>
      </c>
      <c r="C2919" t="s">
        <v>872</v>
      </c>
      <c r="D2919"/>
      <c r="E2919">
        <v>1</v>
      </c>
      <c r="F2919">
        <v>2</v>
      </c>
      <c r="G2919">
        <v>2</v>
      </c>
      <c r="H2919">
        <v>1</v>
      </c>
      <c r="I2919">
        <v>1</v>
      </c>
      <c r="J2919">
        <v>1</v>
      </c>
      <c r="K2919">
        <v>0</v>
      </c>
      <c r="L2919">
        <v>0</v>
      </c>
      <c r="M2919" t="s">
        <v>994</v>
      </c>
      <c r="O2919" s="101">
        <f>IF(ISBLANK(C2919),O2918,IF(COUNTIF(C$2:C2919,C2919)&gt;1,O2918,1+MAX(O2918,0)))</f>
        <v>68</v>
      </c>
      <c r="P2919" s="45">
        <f t="shared" si="1012"/>
        <v>43</v>
      </c>
      <c r="Q2919" s="33" t="str">
        <f t="shared" si="1013"/>
        <v/>
      </c>
      <c r="R2919" s="33">
        <f t="shared" si="1014"/>
        <v>2</v>
      </c>
      <c r="S2919" s="33" t="str">
        <f t="shared" si="1015"/>
        <v>157_2</v>
      </c>
      <c r="T2919" s="35" t="str">
        <f t="shared" si="1016"/>
        <v>157AM</v>
      </c>
      <c r="U2919" s="35" t="str">
        <f t="shared" si="1017"/>
        <v>157AMNS</v>
      </c>
      <c r="V2919" s="35" t="str">
        <f t="shared" si="1011"/>
        <v>2P</v>
      </c>
      <c r="W2919" s="35" t="str">
        <f t="shared" si="1004"/>
        <v>157AM2P122</v>
      </c>
      <c r="X2919" s="388">
        <f t="shared" si="1005"/>
        <v>0</v>
      </c>
      <c r="Y2919" s="388">
        <f t="shared" si="1006"/>
        <v>0</v>
      </c>
      <c r="Z2919" s="280" t="str">
        <f t="shared" si="997"/>
        <v/>
      </c>
      <c r="AA2919" s="280" t="str">
        <f t="shared" si="998"/>
        <v/>
      </c>
      <c r="AB2919" s="389" t="str">
        <f t="shared" si="1007"/>
        <v/>
      </c>
      <c r="AC2919" s="389" t="str">
        <f t="shared" si="1008"/>
        <v/>
      </c>
      <c r="AD2919" s="390" t="str">
        <f t="shared" si="999"/>
        <v/>
      </c>
      <c r="AE2919" s="282">
        <f t="shared" si="1000"/>
        <v>0</v>
      </c>
      <c r="AF2919" s="359">
        <f t="shared" si="1001"/>
        <v>0</v>
      </c>
      <c r="AG2919" s="280">
        <f t="shared" si="1002"/>
        <v>3</v>
      </c>
      <c r="AH2919" s="280">
        <f t="shared" si="1018"/>
        <v>1</v>
      </c>
      <c r="AI2919" s="280">
        <f>IF(ISBLANK(T2919),AI2918,IF(COUNTIF(T$2:T2919,T2919)&gt;1,AI2918,1+MAX(AI2918,0)))</f>
        <v>81</v>
      </c>
      <c r="AL2919" s="391" t="str">
        <f t="shared" si="1009"/>
        <v/>
      </c>
      <c r="AM2919" s="391" t="str">
        <f t="shared" si="1010"/>
        <v/>
      </c>
      <c r="AO2919" s="310" t="str">
        <f t="shared" si="1003"/>
        <v/>
      </c>
      <c r="AP2919" s="310">
        <f>SUM(AO$1:AO2919)</f>
        <v>0</v>
      </c>
      <c r="AQ2919" s="310">
        <f>SUM(AK$2:AK2919)</f>
        <v>19</v>
      </c>
      <c r="AR2919" s="310">
        <f>COUNTA(AJ$2:AJ2919)</f>
        <v>19</v>
      </c>
      <c r="AS2919" s="312"/>
      <c r="AT2919" s="312"/>
      <c r="AU2919" s="312"/>
      <c r="AV2919" s="312"/>
      <c r="AW2919" s="312"/>
      <c r="AZ2919">
        <v>0</v>
      </c>
      <c r="BA2919">
        <v>0</v>
      </c>
    </row>
    <row r="2920" spans="1:53" x14ac:dyDescent="0.25">
      <c r="A2920">
        <v>157</v>
      </c>
      <c r="B2920" t="s">
        <v>65</v>
      </c>
      <c r="C2920" t="s">
        <v>872</v>
      </c>
      <c r="D2920"/>
      <c r="E2920">
        <v>1</v>
      </c>
      <c r="F2920">
        <v>2</v>
      </c>
      <c r="G2920">
        <v>3</v>
      </c>
      <c r="H2920">
        <v>0</v>
      </c>
      <c r="I2920">
        <v>0</v>
      </c>
      <c r="J2920">
        <v>0</v>
      </c>
      <c r="K2920">
        <v>0</v>
      </c>
      <c r="L2920">
        <v>0</v>
      </c>
      <c r="M2920" t="s">
        <v>994</v>
      </c>
      <c r="O2920" s="101">
        <f>IF(ISBLANK(C2920),O2919,IF(COUNTIF(C$2:C2920,C2920)&gt;1,O2919,1+MAX(O2919,0)))</f>
        <v>68</v>
      </c>
      <c r="P2920" s="45">
        <f t="shared" si="1012"/>
        <v>43</v>
      </c>
      <c r="Q2920" s="33" t="str">
        <f t="shared" si="1013"/>
        <v/>
      </c>
      <c r="R2920" s="33">
        <f t="shared" si="1014"/>
        <v>2</v>
      </c>
      <c r="S2920" s="33" t="str">
        <f t="shared" si="1015"/>
        <v>157_2</v>
      </c>
      <c r="T2920" s="35" t="str">
        <f t="shared" si="1016"/>
        <v>157AM</v>
      </c>
      <c r="U2920" s="35" t="str">
        <f t="shared" si="1017"/>
        <v>157AMEW</v>
      </c>
      <c r="V2920" s="35" t="str">
        <f t="shared" si="1011"/>
        <v>2P</v>
      </c>
      <c r="W2920" s="35" t="str">
        <f t="shared" si="1004"/>
        <v>157AM2P123</v>
      </c>
      <c r="X2920" s="388">
        <f t="shared" si="1005"/>
        <v>0</v>
      </c>
      <c r="Y2920" s="388">
        <f t="shared" si="1006"/>
        <v>0</v>
      </c>
      <c r="Z2920" s="280" t="str">
        <f t="shared" si="997"/>
        <v/>
      </c>
      <c r="AA2920" s="280" t="str">
        <f t="shared" si="998"/>
        <v/>
      </c>
      <c r="AB2920" s="389" t="str">
        <f t="shared" si="1007"/>
        <v/>
      </c>
      <c r="AC2920" s="389" t="str">
        <f t="shared" si="1008"/>
        <v/>
      </c>
      <c r="AD2920" s="390" t="str">
        <f t="shared" si="999"/>
        <v/>
      </c>
      <c r="AE2920" s="282">
        <f t="shared" si="1000"/>
        <v>0</v>
      </c>
      <c r="AF2920" s="359">
        <f t="shared" si="1001"/>
        <v>0</v>
      </c>
      <c r="AG2920" s="280">
        <f t="shared" si="1002"/>
        <v>3</v>
      </c>
      <c r="AH2920" s="280">
        <f t="shared" si="1018"/>
        <v>1</v>
      </c>
      <c r="AI2920" s="280">
        <f>IF(ISBLANK(T2920),AI2919,IF(COUNTIF(T$2:T2920,T2920)&gt;1,AI2919,1+MAX(AI2919,0)))</f>
        <v>81</v>
      </c>
      <c r="AL2920" s="391" t="str">
        <f t="shared" si="1009"/>
        <v/>
      </c>
      <c r="AM2920" s="391" t="str">
        <f t="shared" si="1010"/>
        <v/>
      </c>
      <c r="AO2920" s="310" t="str">
        <f t="shared" si="1003"/>
        <v/>
      </c>
      <c r="AP2920" s="310">
        <f>SUM(AO$1:AO2920)</f>
        <v>0</v>
      </c>
      <c r="AQ2920" s="310">
        <f>SUM(AK$2:AK2920)</f>
        <v>19</v>
      </c>
      <c r="AR2920" s="310">
        <f>COUNTA(AJ$2:AJ2920)</f>
        <v>19</v>
      </c>
      <c r="AS2920" s="312"/>
      <c r="AT2920" s="312"/>
      <c r="AU2920" s="312"/>
      <c r="AV2920" s="312"/>
      <c r="AW2920" s="312"/>
      <c r="AZ2920">
        <v>0</v>
      </c>
      <c r="BA2920">
        <v>0</v>
      </c>
    </row>
    <row r="2921" spans="1:53" x14ac:dyDescent="0.25">
      <c r="A2921">
        <v>157</v>
      </c>
      <c r="B2921" t="s">
        <v>65</v>
      </c>
      <c r="C2921" t="s">
        <v>872</v>
      </c>
      <c r="D2921"/>
      <c r="E2921">
        <v>1</v>
      </c>
      <c r="F2921">
        <v>2</v>
      </c>
      <c r="G2921">
        <v>4</v>
      </c>
      <c r="H2921">
        <v>0</v>
      </c>
      <c r="I2921">
        <v>0</v>
      </c>
      <c r="J2921">
        <v>0</v>
      </c>
      <c r="K2921">
        <v>0</v>
      </c>
      <c r="L2921">
        <v>0</v>
      </c>
      <c r="M2921" t="s">
        <v>994</v>
      </c>
      <c r="O2921" s="101">
        <f>IF(ISBLANK(C2921),O2920,IF(COUNTIF(C$2:C2921,C2921)&gt;1,O2920,1+MAX(O2920,0)))</f>
        <v>68</v>
      </c>
      <c r="P2921" s="45">
        <f t="shared" si="1012"/>
        <v>43</v>
      </c>
      <c r="Q2921" s="33" t="str">
        <f t="shared" si="1013"/>
        <v/>
      </c>
      <c r="R2921" s="33">
        <f t="shared" si="1014"/>
        <v>2</v>
      </c>
      <c r="S2921" s="33" t="str">
        <f t="shared" si="1015"/>
        <v>157_2</v>
      </c>
      <c r="T2921" s="35" t="str">
        <f t="shared" si="1016"/>
        <v>157AM</v>
      </c>
      <c r="U2921" s="35" t="str">
        <f t="shared" si="1017"/>
        <v>157AMEW</v>
      </c>
      <c r="V2921" s="35" t="str">
        <f t="shared" si="1011"/>
        <v>2P</v>
      </c>
      <c r="W2921" s="35" t="str">
        <f t="shared" si="1004"/>
        <v>157AM2P124</v>
      </c>
      <c r="X2921" s="388">
        <f t="shared" si="1005"/>
        <v>0</v>
      </c>
      <c r="Y2921" s="388">
        <f t="shared" si="1006"/>
        <v>0</v>
      </c>
      <c r="Z2921" s="280" t="str">
        <f t="shared" si="997"/>
        <v/>
      </c>
      <c r="AA2921" s="280" t="str">
        <f t="shared" si="998"/>
        <v/>
      </c>
      <c r="AB2921" s="389" t="str">
        <f t="shared" si="1007"/>
        <v/>
      </c>
      <c r="AC2921" s="389" t="str">
        <f t="shared" si="1008"/>
        <v/>
      </c>
      <c r="AD2921" s="390" t="str">
        <f t="shared" si="999"/>
        <v/>
      </c>
      <c r="AE2921" s="282">
        <f t="shared" si="1000"/>
        <v>0</v>
      </c>
      <c r="AF2921" s="359">
        <f t="shared" si="1001"/>
        <v>0</v>
      </c>
      <c r="AG2921" s="280">
        <f t="shared" si="1002"/>
        <v>3</v>
      </c>
      <c r="AH2921" s="280">
        <f t="shared" si="1018"/>
        <v>1</v>
      </c>
      <c r="AI2921" s="280">
        <f>IF(ISBLANK(T2921),AI2920,IF(COUNTIF(T$2:T2921,T2921)&gt;1,AI2920,1+MAX(AI2920,0)))</f>
        <v>81</v>
      </c>
      <c r="AL2921" s="391" t="str">
        <f t="shared" si="1009"/>
        <v/>
      </c>
      <c r="AM2921" s="391" t="str">
        <f t="shared" si="1010"/>
        <v/>
      </c>
      <c r="AO2921" s="310" t="str">
        <f t="shared" si="1003"/>
        <v/>
      </c>
      <c r="AP2921" s="310">
        <f>SUM(AO$1:AO2921)</f>
        <v>0</v>
      </c>
      <c r="AQ2921" s="310">
        <f>SUM(AK$2:AK2921)</f>
        <v>19</v>
      </c>
      <c r="AR2921" s="310">
        <f>COUNTA(AJ$2:AJ2921)</f>
        <v>19</v>
      </c>
      <c r="AS2921" s="312"/>
      <c r="AT2921" s="312"/>
      <c r="AU2921" s="312"/>
      <c r="AV2921" s="312"/>
      <c r="AW2921" s="312"/>
      <c r="AZ2921">
        <v>0</v>
      </c>
      <c r="BA2921">
        <v>0</v>
      </c>
    </row>
    <row r="2922" spans="1:53" x14ac:dyDescent="0.25">
      <c r="A2922">
        <v>157</v>
      </c>
      <c r="B2922" t="s">
        <v>65</v>
      </c>
      <c r="C2922" t="s">
        <v>872</v>
      </c>
      <c r="D2922"/>
      <c r="E2922">
        <v>1</v>
      </c>
      <c r="F2922">
        <v>3</v>
      </c>
      <c r="G2922">
        <v>1</v>
      </c>
      <c r="H2922">
        <v>3</v>
      </c>
      <c r="I2922">
        <v>0</v>
      </c>
      <c r="J2922">
        <v>2</v>
      </c>
      <c r="K2922">
        <v>0</v>
      </c>
      <c r="L2922">
        <v>0</v>
      </c>
      <c r="M2922" t="s">
        <v>994</v>
      </c>
      <c r="O2922" s="101">
        <f>IF(ISBLANK(C2922),O2921,IF(COUNTIF(C$2:C2922,C2922)&gt;1,O2921,1+MAX(O2921,0)))</f>
        <v>68</v>
      </c>
      <c r="P2922" s="45">
        <f t="shared" si="1012"/>
        <v>43</v>
      </c>
      <c r="Q2922" s="33" t="str">
        <f t="shared" si="1013"/>
        <v/>
      </c>
      <c r="R2922" s="33">
        <f t="shared" si="1014"/>
        <v>3</v>
      </c>
      <c r="S2922" s="33" t="str">
        <f t="shared" si="1015"/>
        <v>157_3</v>
      </c>
      <c r="T2922" s="35" t="str">
        <f t="shared" si="1016"/>
        <v>157AM</v>
      </c>
      <c r="U2922" s="35" t="str">
        <f t="shared" si="1017"/>
        <v>157AMNS</v>
      </c>
      <c r="V2922" s="35" t="str">
        <f t="shared" si="1011"/>
        <v>2P</v>
      </c>
      <c r="W2922" s="35" t="str">
        <f t="shared" si="1004"/>
        <v>157AM2P131</v>
      </c>
      <c r="X2922" s="388">
        <f t="shared" si="1005"/>
        <v>0</v>
      </c>
      <c r="Y2922" s="388">
        <f t="shared" si="1006"/>
        <v>0</v>
      </c>
      <c r="Z2922" s="280" t="str">
        <f t="shared" si="997"/>
        <v/>
      </c>
      <c r="AA2922" s="280" t="str">
        <f t="shared" si="998"/>
        <v/>
      </c>
      <c r="AB2922" s="389" t="str">
        <f t="shared" si="1007"/>
        <v/>
      </c>
      <c r="AC2922" s="389" t="str">
        <f t="shared" si="1008"/>
        <v/>
      </c>
      <c r="AD2922" s="390" t="str">
        <f t="shared" si="999"/>
        <v/>
      </c>
      <c r="AE2922" s="282">
        <f t="shared" si="1000"/>
        <v>0</v>
      </c>
      <c r="AF2922" s="359">
        <f t="shared" si="1001"/>
        <v>0</v>
      </c>
      <c r="AG2922" s="280">
        <f t="shared" si="1002"/>
        <v>3</v>
      </c>
      <c r="AH2922" s="280">
        <f t="shared" si="1018"/>
        <v>1</v>
      </c>
      <c r="AI2922" s="280">
        <f>IF(ISBLANK(T2922),AI2921,IF(COUNTIF(T$2:T2922,T2922)&gt;1,AI2921,1+MAX(AI2921,0)))</f>
        <v>81</v>
      </c>
      <c r="AL2922" s="391" t="str">
        <f t="shared" si="1009"/>
        <v/>
      </c>
      <c r="AM2922" s="391" t="str">
        <f t="shared" si="1010"/>
        <v/>
      </c>
      <c r="AO2922" s="310" t="str">
        <f t="shared" si="1003"/>
        <v/>
      </c>
      <c r="AP2922" s="310">
        <f>SUM(AO$1:AO2922)</f>
        <v>0</v>
      </c>
      <c r="AQ2922" s="310">
        <f>SUM(AK$2:AK2922)</f>
        <v>19</v>
      </c>
      <c r="AR2922" s="310">
        <f>COUNTA(AJ$2:AJ2922)</f>
        <v>19</v>
      </c>
      <c r="AS2922" s="312"/>
      <c r="AT2922" s="312"/>
      <c r="AU2922" s="312"/>
      <c r="AV2922" s="312"/>
      <c r="AW2922" s="312"/>
      <c r="AZ2922">
        <v>0</v>
      </c>
      <c r="BA2922">
        <v>0</v>
      </c>
    </row>
    <row r="2923" spans="1:53" x14ac:dyDescent="0.25">
      <c r="A2923">
        <v>157</v>
      </c>
      <c r="B2923" t="s">
        <v>65</v>
      </c>
      <c r="C2923" t="s">
        <v>872</v>
      </c>
      <c r="D2923"/>
      <c r="E2923">
        <v>1</v>
      </c>
      <c r="F2923">
        <v>3</v>
      </c>
      <c r="G2923">
        <v>2</v>
      </c>
      <c r="H2923">
        <v>4</v>
      </c>
      <c r="I2923">
        <v>0</v>
      </c>
      <c r="J2923">
        <v>4</v>
      </c>
      <c r="K2923">
        <v>0</v>
      </c>
      <c r="L2923">
        <v>0</v>
      </c>
      <c r="M2923" t="s">
        <v>994</v>
      </c>
      <c r="O2923" s="101">
        <f>IF(ISBLANK(C2923),O2922,IF(COUNTIF(C$2:C2923,C2923)&gt;1,O2922,1+MAX(O2922,0)))</f>
        <v>68</v>
      </c>
      <c r="P2923" s="45">
        <f t="shared" si="1012"/>
        <v>43</v>
      </c>
      <c r="Q2923" s="33" t="str">
        <f t="shared" si="1013"/>
        <v/>
      </c>
      <c r="R2923" s="33">
        <f t="shared" si="1014"/>
        <v>3</v>
      </c>
      <c r="S2923" s="33" t="str">
        <f t="shared" si="1015"/>
        <v>157_3</v>
      </c>
      <c r="T2923" s="35" t="str">
        <f t="shared" si="1016"/>
        <v>157AM</v>
      </c>
      <c r="U2923" s="35" t="str">
        <f t="shared" si="1017"/>
        <v>157AMNS</v>
      </c>
      <c r="V2923" s="35" t="str">
        <f t="shared" si="1011"/>
        <v>2P</v>
      </c>
      <c r="W2923" s="35" t="str">
        <f t="shared" si="1004"/>
        <v>157AM2P132</v>
      </c>
      <c r="X2923" s="388">
        <f t="shared" si="1005"/>
        <v>0</v>
      </c>
      <c r="Y2923" s="388">
        <f t="shared" si="1006"/>
        <v>0</v>
      </c>
      <c r="Z2923" s="280" t="str">
        <f t="shared" si="997"/>
        <v/>
      </c>
      <c r="AA2923" s="280" t="str">
        <f t="shared" si="998"/>
        <v/>
      </c>
      <c r="AB2923" s="389" t="str">
        <f t="shared" si="1007"/>
        <v/>
      </c>
      <c r="AC2923" s="389" t="str">
        <f t="shared" si="1008"/>
        <v/>
      </c>
      <c r="AD2923" s="390" t="str">
        <f t="shared" si="999"/>
        <v/>
      </c>
      <c r="AE2923" s="282">
        <f t="shared" si="1000"/>
        <v>0</v>
      </c>
      <c r="AF2923" s="359">
        <f t="shared" si="1001"/>
        <v>0</v>
      </c>
      <c r="AG2923" s="280">
        <f t="shared" si="1002"/>
        <v>3</v>
      </c>
      <c r="AH2923" s="280">
        <f t="shared" si="1018"/>
        <v>1</v>
      </c>
      <c r="AI2923" s="280">
        <f>IF(ISBLANK(T2923),AI2922,IF(COUNTIF(T$2:T2923,T2923)&gt;1,AI2922,1+MAX(AI2922,0)))</f>
        <v>81</v>
      </c>
      <c r="AL2923" s="391" t="str">
        <f t="shared" si="1009"/>
        <v/>
      </c>
      <c r="AM2923" s="391" t="str">
        <f t="shared" si="1010"/>
        <v/>
      </c>
      <c r="AO2923" s="310" t="str">
        <f t="shared" si="1003"/>
        <v/>
      </c>
      <c r="AP2923" s="310">
        <f>SUM(AO$1:AO2923)</f>
        <v>0</v>
      </c>
      <c r="AQ2923" s="310">
        <f>SUM(AK$2:AK2923)</f>
        <v>19</v>
      </c>
      <c r="AR2923" s="310">
        <f>COUNTA(AJ$2:AJ2923)</f>
        <v>19</v>
      </c>
      <c r="AS2923" s="312"/>
      <c r="AT2923" s="312"/>
      <c r="AU2923" s="312"/>
      <c r="AV2923" s="312"/>
      <c r="AW2923" s="312"/>
      <c r="AZ2923">
        <v>0</v>
      </c>
      <c r="BA2923">
        <v>0</v>
      </c>
    </row>
    <row r="2924" spans="1:53" x14ac:dyDescent="0.25">
      <c r="A2924">
        <v>157</v>
      </c>
      <c r="B2924" t="s">
        <v>65</v>
      </c>
      <c r="C2924" t="s">
        <v>872</v>
      </c>
      <c r="D2924"/>
      <c r="E2924">
        <v>1</v>
      </c>
      <c r="F2924">
        <v>3</v>
      </c>
      <c r="G2924">
        <v>3</v>
      </c>
      <c r="H2924">
        <v>4</v>
      </c>
      <c r="I2924">
        <v>1</v>
      </c>
      <c r="J2924">
        <v>3</v>
      </c>
      <c r="K2924">
        <v>0</v>
      </c>
      <c r="L2924">
        <v>0</v>
      </c>
      <c r="M2924" t="s">
        <v>994</v>
      </c>
      <c r="O2924" s="101">
        <f>IF(ISBLANK(C2924),O2923,IF(COUNTIF(C$2:C2924,C2924)&gt;1,O2923,1+MAX(O2923,0)))</f>
        <v>68</v>
      </c>
      <c r="P2924" s="45">
        <f t="shared" si="1012"/>
        <v>43</v>
      </c>
      <c r="Q2924" s="33" t="str">
        <f t="shared" si="1013"/>
        <v/>
      </c>
      <c r="R2924" s="33">
        <f t="shared" si="1014"/>
        <v>3</v>
      </c>
      <c r="S2924" s="33" t="str">
        <f t="shared" si="1015"/>
        <v>157_3</v>
      </c>
      <c r="T2924" s="35" t="str">
        <f t="shared" si="1016"/>
        <v>157AM</v>
      </c>
      <c r="U2924" s="35" t="str">
        <f t="shared" si="1017"/>
        <v>157AMEW</v>
      </c>
      <c r="V2924" s="35" t="str">
        <f t="shared" si="1011"/>
        <v>2P</v>
      </c>
      <c r="W2924" s="35" t="str">
        <f t="shared" si="1004"/>
        <v>157AM2P133</v>
      </c>
      <c r="X2924" s="388">
        <f t="shared" si="1005"/>
        <v>0</v>
      </c>
      <c r="Y2924" s="388">
        <f t="shared" si="1006"/>
        <v>0</v>
      </c>
      <c r="Z2924" s="280" t="str">
        <f t="shared" si="997"/>
        <v/>
      </c>
      <c r="AA2924" s="280" t="str">
        <f t="shared" si="998"/>
        <v/>
      </c>
      <c r="AB2924" s="389" t="str">
        <f t="shared" si="1007"/>
        <v/>
      </c>
      <c r="AC2924" s="389" t="str">
        <f t="shared" si="1008"/>
        <v/>
      </c>
      <c r="AD2924" s="390" t="str">
        <f t="shared" si="999"/>
        <v/>
      </c>
      <c r="AE2924" s="282">
        <f t="shared" si="1000"/>
        <v>0</v>
      </c>
      <c r="AF2924" s="359">
        <f t="shared" si="1001"/>
        <v>0</v>
      </c>
      <c r="AG2924" s="280">
        <f t="shared" si="1002"/>
        <v>3</v>
      </c>
      <c r="AH2924" s="280">
        <f t="shared" si="1018"/>
        <v>1</v>
      </c>
      <c r="AI2924" s="280">
        <f>IF(ISBLANK(T2924),AI2923,IF(COUNTIF(T$2:T2924,T2924)&gt;1,AI2923,1+MAX(AI2923,0)))</f>
        <v>81</v>
      </c>
      <c r="AL2924" s="391" t="str">
        <f t="shared" si="1009"/>
        <v/>
      </c>
      <c r="AM2924" s="391" t="str">
        <f t="shared" si="1010"/>
        <v/>
      </c>
      <c r="AO2924" s="310" t="str">
        <f t="shared" si="1003"/>
        <v/>
      </c>
      <c r="AP2924" s="310">
        <f>SUM(AO$1:AO2924)</f>
        <v>0</v>
      </c>
      <c r="AQ2924" s="310">
        <f>SUM(AK$2:AK2924)</f>
        <v>19</v>
      </c>
      <c r="AR2924" s="310">
        <f>COUNTA(AJ$2:AJ2924)</f>
        <v>19</v>
      </c>
      <c r="AS2924" s="312"/>
      <c r="AT2924" s="312"/>
      <c r="AU2924" s="312"/>
      <c r="AV2924" s="312"/>
      <c r="AW2924" s="312"/>
      <c r="AZ2924">
        <v>0</v>
      </c>
      <c r="BA2924">
        <v>0</v>
      </c>
    </row>
    <row r="2925" spans="1:53" x14ac:dyDescent="0.25">
      <c r="A2925">
        <v>157</v>
      </c>
      <c r="B2925" t="s">
        <v>65</v>
      </c>
      <c r="C2925" t="s">
        <v>872</v>
      </c>
      <c r="D2925"/>
      <c r="E2925">
        <v>1</v>
      </c>
      <c r="F2925">
        <v>3</v>
      </c>
      <c r="G2925">
        <v>4</v>
      </c>
      <c r="H2925">
        <v>2</v>
      </c>
      <c r="I2925">
        <v>0</v>
      </c>
      <c r="J2925">
        <v>1</v>
      </c>
      <c r="K2925">
        <v>0</v>
      </c>
      <c r="L2925">
        <v>0</v>
      </c>
      <c r="M2925" t="s">
        <v>994</v>
      </c>
      <c r="O2925" s="101">
        <f>IF(ISBLANK(C2925),O2924,IF(COUNTIF(C$2:C2925,C2925)&gt;1,O2924,1+MAX(O2924,0)))</f>
        <v>68</v>
      </c>
      <c r="P2925" s="45">
        <f t="shared" si="1012"/>
        <v>43</v>
      </c>
      <c r="Q2925" s="33" t="str">
        <f t="shared" si="1013"/>
        <v/>
      </c>
      <c r="R2925" s="33">
        <f t="shared" si="1014"/>
        <v>3</v>
      </c>
      <c r="S2925" s="33" t="str">
        <f t="shared" si="1015"/>
        <v>157_3</v>
      </c>
      <c r="T2925" s="35" t="str">
        <f t="shared" si="1016"/>
        <v>157AM</v>
      </c>
      <c r="U2925" s="35" t="str">
        <f t="shared" si="1017"/>
        <v>157AMEW</v>
      </c>
      <c r="V2925" s="35" t="str">
        <f t="shared" si="1011"/>
        <v>2P</v>
      </c>
      <c r="W2925" s="35" t="str">
        <f t="shared" si="1004"/>
        <v>157AM2P134</v>
      </c>
      <c r="X2925" s="388">
        <f t="shared" si="1005"/>
        <v>0</v>
      </c>
      <c r="Y2925" s="388">
        <f t="shared" si="1006"/>
        <v>0</v>
      </c>
      <c r="Z2925" s="280" t="str">
        <f t="shared" si="997"/>
        <v/>
      </c>
      <c r="AA2925" s="280" t="str">
        <f t="shared" si="998"/>
        <v/>
      </c>
      <c r="AB2925" s="389" t="str">
        <f t="shared" si="1007"/>
        <v/>
      </c>
      <c r="AC2925" s="389" t="str">
        <f t="shared" si="1008"/>
        <v/>
      </c>
      <c r="AD2925" s="390" t="str">
        <f t="shared" si="999"/>
        <v/>
      </c>
      <c r="AE2925" s="282">
        <f t="shared" si="1000"/>
        <v>0</v>
      </c>
      <c r="AF2925" s="359">
        <f t="shared" si="1001"/>
        <v>0</v>
      </c>
      <c r="AG2925" s="280">
        <f t="shared" si="1002"/>
        <v>3</v>
      </c>
      <c r="AH2925" s="280">
        <f t="shared" si="1018"/>
        <v>1</v>
      </c>
      <c r="AI2925" s="280">
        <f>IF(ISBLANK(T2925),AI2924,IF(COUNTIF(T$2:T2925,T2925)&gt;1,AI2924,1+MAX(AI2924,0)))</f>
        <v>81</v>
      </c>
      <c r="AL2925" s="391" t="str">
        <f t="shared" si="1009"/>
        <v/>
      </c>
      <c r="AM2925" s="391" t="str">
        <f t="shared" si="1010"/>
        <v/>
      </c>
      <c r="AO2925" s="310" t="str">
        <f t="shared" si="1003"/>
        <v/>
      </c>
      <c r="AP2925" s="310">
        <f>SUM(AO$1:AO2925)</f>
        <v>0</v>
      </c>
      <c r="AQ2925" s="310">
        <f>SUM(AK$2:AK2925)</f>
        <v>19</v>
      </c>
      <c r="AR2925" s="310">
        <f>COUNTA(AJ$2:AJ2925)</f>
        <v>19</v>
      </c>
      <c r="AS2925" s="312"/>
      <c r="AT2925" s="312"/>
      <c r="AU2925" s="312"/>
      <c r="AV2925" s="312"/>
      <c r="AW2925" s="312"/>
      <c r="AZ2925">
        <v>0</v>
      </c>
      <c r="BA2925">
        <v>0</v>
      </c>
    </row>
    <row r="2926" spans="1:53" x14ac:dyDescent="0.25">
      <c r="A2926">
        <v>157</v>
      </c>
      <c r="B2926" t="s">
        <v>65</v>
      </c>
      <c r="C2926" t="s">
        <v>872</v>
      </c>
      <c r="D2926"/>
      <c r="E2926">
        <v>1</v>
      </c>
      <c r="F2926">
        <v>4</v>
      </c>
      <c r="G2926">
        <v>1</v>
      </c>
      <c r="H2926">
        <v>2</v>
      </c>
      <c r="I2926">
        <v>0</v>
      </c>
      <c r="J2926">
        <v>1</v>
      </c>
      <c r="K2926">
        <v>1</v>
      </c>
      <c r="L2926">
        <v>1</v>
      </c>
      <c r="M2926" t="s">
        <v>994</v>
      </c>
      <c r="O2926" s="101">
        <f>IF(ISBLANK(C2926),O2925,IF(COUNTIF(C$2:C2926,C2926)&gt;1,O2925,1+MAX(O2925,0)))</f>
        <v>68</v>
      </c>
      <c r="P2926" s="45">
        <f t="shared" si="1012"/>
        <v>43</v>
      </c>
      <c r="Q2926" s="33" t="str">
        <f t="shared" si="1013"/>
        <v/>
      </c>
      <c r="R2926" s="33">
        <f t="shared" si="1014"/>
        <v>4</v>
      </c>
      <c r="S2926" s="33" t="str">
        <f t="shared" si="1015"/>
        <v>157_4</v>
      </c>
      <c r="T2926" s="35" t="str">
        <f t="shared" si="1016"/>
        <v>157AM</v>
      </c>
      <c r="U2926" s="35" t="str">
        <f t="shared" si="1017"/>
        <v>157AMNS</v>
      </c>
      <c r="V2926" s="35" t="str">
        <f t="shared" si="1011"/>
        <v>2P</v>
      </c>
      <c r="W2926" s="35" t="str">
        <f t="shared" si="1004"/>
        <v>157AM2P141</v>
      </c>
      <c r="X2926" s="388">
        <f t="shared" si="1005"/>
        <v>1</v>
      </c>
      <c r="Y2926" s="388">
        <f t="shared" si="1006"/>
        <v>1</v>
      </c>
      <c r="Z2926" s="280" t="str">
        <f t="shared" si="997"/>
        <v/>
      </c>
      <c r="AA2926" s="280" t="str">
        <f t="shared" si="998"/>
        <v/>
      </c>
      <c r="AB2926" s="389" t="str">
        <f t="shared" si="1007"/>
        <v/>
      </c>
      <c r="AC2926" s="389" t="str">
        <f t="shared" si="1008"/>
        <v/>
      </c>
      <c r="AD2926" s="390" t="str">
        <f t="shared" si="999"/>
        <v/>
      </c>
      <c r="AE2926" s="282">
        <f t="shared" si="1000"/>
        <v>0</v>
      </c>
      <c r="AF2926" s="359">
        <f t="shared" si="1001"/>
        <v>0</v>
      </c>
      <c r="AG2926" s="280">
        <f t="shared" si="1002"/>
        <v>3</v>
      </c>
      <c r="AH2926" s="280">
        <f t="shared" si="1018"/>
        <v>1</v>
      </c>
      <c r="AI2926" s="280">
        <f>IF(ISBLANK(T2926),AI2925,IF(COUNTIF(T$2:T2926,T2926)&gt;1,AI2925,1+MAX(AI2925,0)))</f>
        <v>81</v>
      </c>
      <c r="AL2926" s="391" t="str">
        <f t="shared" si="1009"/>
        <v/>
      </c>
      <c r="AM2926" s="391" t="str">
        <f t="shared" si="1010"/>
        <v/>
      </c>
      <c r="AO2926" s="310" t="str">
        <f t="shared" si="1003"/>
        <v/>
      </c>
      <c r="AP2926" s="310">
        <f>SUM(AO$1:AO2926)</f>
        <v>0</v>
      </c>
      <c r="AQ2926" s="310">
        <f>SUM(AK$2:AK2926)</f>
        <v>19</v>
      </c>
      <c r="AR2926" s="310">
        <f>COUNTA(AJ$2:AJ2926)</f>
        <v>19</v>
      </c>
      <c r="AS2926" s="312"/>
      <c r="AT2926" s="312"/>
      <c r="AU2926" s="312"/>
      <c r="AV2926" s="312"/>
      <c r="AW2926" s="312"/>
      <c r="AZ2926">
        <v>1</v>
      </c>
      <c r="BA2926">
        <v>1</v>
      </c>
    </row>
    <row r="2927" spans="1:53" x14ac:dyDescent="0.25">
      <c r="A2927">
        <v>157</v>
      </c>
      <c r="B2927" t="s">
        <v>65</v>
      </c>
      <c r="C2927" t="s">
        <v>872</v>
      </c>
      <c r="D2927"/>
      <c r="E2927">
        <v>1</v>
      </c>
      <c r="F2927">
        <v>4</v>
      </c>
      <c r="G2927">
        <v>2</v>
      </c>
      <c r="H2927">
        <v>2</v>
      </c>
      <c r="I2927">
        <v>1</v>
      </c>
      <c r="J2927">
        <v>1</v>
      </c>
      <c r="K2927">
        <v>0</v>
      </c>
      <c r="L2927">
        <v>0</v>
      </c>
      <c r="M2927" t="s">
        <v>994</v>
      </c>
      <c r="O2927" s="101">
        <f>IF(ISBLANK(C2927),O2926,IF(COUNTIF(C$2:C2927,C2927)&gt;1,O2926,1+MAX(O2926,0)))</f>
        <v>68</v>
      </c>
      <c r="P2927" s="45">
        <f t="shared" si="1012"/>
        <v>43</v>
      </c>
      <c r="Q2927" s="33" t="str">
        <f t="shared" si="1013"/>
        <v/>
      </c>
      <c r="R2927" s="33">
        <f t="shared" si="1014"/>
        <v>4</v>
      </c>
      <c r="S2927" s="33" t="str">
        <f t="shared" si="1015"/>
        <v>157_4</v>
      </c>
      <c r="T2927" s="35" t="str">
        <f t="shared" si="1016"/>
        <v>157AM</v>
      </c>
      <c r="U2927" s="35" t="str">
        <f t="shared" si="1017"/>
        <v>157AMNS</v>
      </c>
      <c r="V2927" s="35" t="str">
        <f t="shared" si="1011"/>
        <v>2P</v>
      </c>
      <c r="W2927" s="35" t="str">
        <f t="shared" si="1004"/>
        <v>157AM2P142</v>
      </c>
      <c r="X2927" s="388">
        <f t="shared" si="1005"/>
        <v>0</v>
      </c>
      <c r="Y2927" s="388">
        <f t="shared" si="1006"/>
        <v>0</v>
      </c>
      <c r="Z2927" s="280" t="str">
        <f t="shared" si="997"/>
        <v/>
      </c>
      <c r="AA2927" s="280" t="str">
        <f t="shared" si="998"/>
        <v/>
      </c>
      <c r="AB2927" s="389" t="str">
        <f t="shared" si="1007"/>
        <v/>
      </c>
      <c r="AC2927" s="389" t="str">
        <f t="shared" si="1008"/>
        <v/>
      </c>
      <c r="AD2927" s="390" t="str">
        <f t="shared" si="999"/>
        <v/>
      </c>
      <c r="AE2927" s="282">
        <f t="shared" si="1000"/>
        <v>0</v>
      </c>
      <c r="AF2927" s="359">
        <f t="shared" si="1001"/>
        <v>0</v>
      </c>
      <c r="AG2927" s="280">
        <f t="shared" si="1002"/>
        <v>3</v>
      </c>
      <c r="AH2927" s="280">
        <f t="shared" si="1018"/>
        <v>1</v>
      </c>
      <c r="AI2927" s="280">
        <f>IF(ISBLANK(T2927),AI2926,IF(COUNTIF(T$2:T2927,T2927)&gt;1,AI2926,1+MAX(AI2926,0)))</f>
        <v>81</v>
      </c>
      <c r="AL2927" s="391" t="str">
        <f t="shared" si="1009"/>
        <v/>
      </c>
      <c r="AM2927" s="391" t="str">
        <f t="shared" si="1010"/>
        <v/>
      </c>
      <c r="AO2927" s="310" t="str">
        <f t="shared" si="1003"/>
        <v/>
      </c>
      <c r="AP2927" s="310">
        <f>SUM(AO$1:AO2927)</f>
        <v>0</v>
      </c>
      <c r="AQ2927" s="310">
        <f>SUM(AK$2:AK2927)</f>
        <v>19</v>
      </c>
      <c r="AR2927" s="310">
        <f>COUNTA(AJ$2:AJ2927)</f>
        <v>19</v>
      </c>
      <c r="AS2927" s="312"/>
      <c r="AT2927" s="312"/>
      <c r="AU2927" s="312"/>
      <c r="AV2927" s="312"/>
      <c r="AW2927" s="312"/>
      <c r="AZ2927">
        <v>0</v>
      </c>
      <c r="BA2927">
        <v>0</v>
      </c>
    </row>
    <row r="2928" spans="1:53" x14ac:dyDescent="0.25">
      <c r="A2928">
        <v>157</v>
      </c>
      <c r="B2928" t="s">
        <v>65</v>
      </c>
      <c r="C2928" t="s">
        <v>872</v>
      </c>
      <c r="D2928"/>
      <c r="E2928">
        <v>1</v>
      </c>
      <c r="F2928">
        <v>4</v>
      </c>
      <c r="G2928">
        <v>3</v>
      </c>
      <c r="H2928">
        <v>1</v>
      </c>
      <c r="I2928">
        <v>0</v>
      </c>
      <c r="J2928">
        <v>1</v>
      </c>
      <c r="K2928">
        <v>0</v>
      </c>
      <c r="L2928">
        <v>0</v>
      </c>
      <c r="M2928" t="s">
        <v>994</v>
      </c>
      <c r="O2928" s="101">
        <f>IF(ISBLANK(C2928),O2927,IF(COUNTIF(C$2:C2928,C2928)&gt;1,O2927,1+MAX(O2927,0)))</f>
        <v>68</v>
      </c>
      <c r="P2928" s="45">
        <f t="shared" si="1012"/>
        <v>43</v>
      </c>
      <c r="Q2928" s="33" t="str">
        <f t="shared" si="1013"/>
        <v/>
      </c>
      <c r="R2928" s="33">
        <f t="shared" si="1014"/>
        <v>4</v>
      </c>
      <c r="S2928" s="33" t="str">
        <f t="shared" si="1015"/>
        <v>157_4</v>
      </c>
      <c r="T2928" s="35" t="str">
        <f t="shared" si="1016"/>
        <v>157AM</v>
      </c>
      <c r="U2928" s="35" t="str">
        <f t="shared" si="1017"/>
        <v>157AMEW</v>
      </c>
      <c r="V2928" s="35" t="str">
        <f t="shared" si="1011"/>
        <v>2P</v>
      </c>
      <c r="W2928" s="35" t="str">
        <f t="shared" si="1004"/>
        <v>157AM2P143</v>
      </c>
      <c r="X2928" s="388">
        <f t="shared" si="1005"/>
        <v>0</v>
      </c>
      <c r="Y2928" s="388">
        <f t="shared" si="1006"/>
        <v>0</v>
      </c>
      <c r="Z2928" s="280" t="str">
        <f t="shared" si="997"/>
        <v/>
      </c>
      <c r="AA2928" s="280" t="str">
        <f t="shared" si="998"/>
        <v/>
      </c>
      <c r="AB2928" s="389" t="str">
        <f t="shared" si="1007"/>
        <v/>
      </c>
      <c r="AC2928" s="389" t="str">
        <f t="shared" si="1008"/>
        <v/>
      </c>
      <c r="AD2928" s="390" t="str">
        <f t="shared" si="999"/>
        <v/>
      </c>
      <c r="AE2928" s="282">
        <f t="shared" si="1000"/>
        <v>0</v>
      </c>
      <c r="AF2928" s="359">
        <f t="shared" si="1001"/>
        <v>0</v>
      </c>
      <c r="AG2928" s="280">
        <f t="shared" si="1002"/>
        <v>3</v>
      </c>
      <c r="AH2928" s="280">
        <f t="shared" si="1018"/>
        <v>1</v>
      </c>
      <c r="AI2928" s="280">
        <f>IF(ISBLANK(T2928),AI2927,IF(COUNTIF(T$2:T2928,T2928)&gt;1,AI2927,1+MAX(AI2927,0)))</f>
        <v>81</v>
      </c>
      <c r="AL2928" s="391" t="str">
        <f t="shared" si="1009"/>
        <v/>
      </c>
      <c r="AM2928" s="391" t="str">
        <f t="shared" si="1010"/>
        <v/>
      </c>
      <c r="AO2928" s="310" t="str">
        <f t="shared" si="1003"/>
        <v/>
      </c>
      <c r="AP2928" s="310">
        <f>SUM(AO$1:AO2928)</f>
        <v>0</v>
      </c>
      <c r="AQ2928" s="310">
        <f>SUM(AK$2:AK2928)</f>
        <v>19</v>
      </c>
      <c r="AR2928" s="310">
        <f>COUNTA(AJ$2:AJ2928)</f>
        <v>19</v>
      </c>
      <c r="AS2928" s="312"/>
      <c r="AT2928" s="312"/>
      <c r="AU2928" s="312"/>
      <c r="AV2928" s="312"/>
      <c r="AW2928" s="312"/>
      <c r="AZ2928">
        <v>0</v>
      </c>
      <c r="BA2928">
        <v>0</v>
      </c>
    </row>
    <row r="2929" spans="1:53" x14ac:dyDescent="0.25">
      <c r="A2929">
        <v>157</v>
      </c>
      <c r="B2929" t="s">
        <v>65</v>
      </c>
      <c r="C2929" t="s">
        <v>872</v>
      </c>
      <c r="D2929"/>
      <c r="E2929">
        <v>1</v>
      </c>
      <c r="F2929">
        <v>4</v>
      </c>
      <c r="G2929">
        <v>4</v>
      </c>
      <c r="H2929">
        <v>0</v>
      </c>
      <c r="I2929">
        <v>0</v>
      </c>
      <c r="J2929">
        <v>0</v>
      </c>
      <c r="K2929">
        <v>0</v>
      </c>
      <c r="L2929">
        <v>0</v>
      </c>
      <c r="M2929" t="s">
        <v>994</v>
      </c>
      <c r="O2929" s="101">
        <f>IF(ISBLANK(C2929),O2928,IF(COUNTIF(C$2:C2929,C2929)&gt;1,O2928,1+MAX(O2928,0)))</f>
        <v>68</v>
      </c>
      <c r="P2929" s="45">
        <f t="shared" si="1012"/>
        <v>43</v>
      </c>
      <c r="Q2929" s="33" t="str">
        <f t="shared" si="1013"/>
        <v/>
      </c>
      <c r="R2929" s="33">
        <f t="shared" si="1014"/>
        <v>4</v>
      </c>
      <c r="S2929" s="33" t="str">
        <f t="shared" si="1015"/>
        <v>157_4</v>
      </c>
      <c r="T2929" s="35" t="str">
        <f t="shared" si="1016"/>
        <v>157AM</v>
      </c>
      <c r="U2929" s="35" t="str">
        <f t="shared" si="1017"/>
        <v>157AMEW</v>
      </c>
      <c r="V2929" s="35" t="str">
        <f t="shared" si="1011"/>
        <v>2P</v>
      </c>
      <c r="W2929" s="35" t="str">
        <f t="shared" si="1004"/>
        <v>157AM2P144</v>
      </c>
      <c r="X2929" s="388">
        <f t="shared" si="1005"/>
        <v>0</v>
      </c>
      <c r="Y2929" s="388">
        <f t="shared" si="1006"/>
        <v>0</v>
      </c>
      <c r="Z2929" s="280" t="str">
        <f t="shared" si="997"/>
        <v/>
      </c>
      <c r="AA2929" s="280" t="str">
        <f t="shared" si="998"/>
        <v/>
      </c>
      <c r="AB2929" s="389" t="str">
        <f t="shared" si="1007"/>
        <v/>
      </c>
      <c r="AC2929" s="389" t="str">
        <f t="shared" si="1008"/>
        <v/>
      </c>
      <c r="AD2929" s="390" t="str">
        <f t="shared" si="999"/>
        <v/>
      </c>
      <c r="AE2929" s="282">
        <f t="shared" si="1000"/>
        <v>0</v>
      </c>
      <c r="AF2929" s="359">
        <f t="shared" si="1001"/>
        <v>0</v>
      </c>
      <c r="AG2929" s="280">
        <f t="shared" si="1002"/>
        <v>3</v>
      </c>
      <c r="AH2929" s="280">
        <f t="shared" si="1018"/>
        <v>1</v>
      </c>
      <c r="AI2929" s="280">
        <f>IF(ISBLANK(T2929),AI2928,IF(COUNTIF(T$2:T2929,T2929)&gt;1,AI2928,1+MAX(AI2928,0)))</f>
        <v>81</v>
      </c>
      <c r="AL2929" s="391" t="str">
        <f t="shared" si="1009"/>
        <v/>
      </c>
      <c r="AM2929" s="391" t="str">
        <f t="shared" si="1010"/>
        <v/>
      </c>
      <c r="AO2929" s="310" t="str">
        <f t="shared" si="1003"/>
        <v/>
      </c>
      <c r="AP2929" s="310">
        <f>SUM(AO$1:AO2929)</f>
        <v>0</v>
      </c>
      <c r="AQ2929" s="310">
        <f>SUM(AK$2:AK2929)</f>
        <v>19</v>
      </c>
      <c r="AR2929" s="310">
        <f>COUNTA(AJ$2:AJ2929)</f>
        <v>19</v>
      </c>
      <c r="AS2929" s="312"/>
      <c r="AT2929" s="312"/>
      <c r="AU2929" s="312"/>
      <c r="AV2929" s="312"/>
      <c r="AW2929" s="312"/>
      <c r="AZ2929">
        <v>0</v>
      </c>
      <c r="BA2929">
        <v>0</v>
      </c>
    </row>
    <row r="2930" spans="1:53" x14ac:dyDescent="0.25">
      <c r="A2930">
        <v>157</v>
      </c>
      <c r="B2930" t="s">
        <v>65</v>
      </c>
      <c r="C2930" t="s">
        <v>872</v>
      </c>
      <c r="D2930"/>
      <c r="E2930">
        <v>2</v>
      </c>
      <c r="F2930">
        <v>1</v>
      </c>
      <c r="G2930">
        <v>1</v>
      </c>
      <c r="H2930">
        <v>0</v>
      </c>
      <c r="I2930">
        <v>0</v>
      </c>
      <c r="J2930">
        <v>0</v>
      </c>
      <c r="K2930">
        <v>0</v>
      </c>
      <c r="L2930">
        <v>0</v>
      </c>
      <c r="M2930" t="s">
        <v>995</v>
      </c>
      <c r="O2930" s="101">
        <f>IF(ISBLANK(C2930),O2929,IF(COUNTIF(C$2:C2930,C2930)&gt;1,O2929,1+MAX(O2929,0)))</f>
        <v>68</v>
      </c>
      <c r="P2930" s="45">
        <f t="shared" si="1012"/>
        <v>43</v>
      </c>
      <c r="Q2930" s="33" t="str">
        <f t="shared" si="1013"/>
        <v/>
      </c>
      <c r="R2930" s="33">
        <f t="shared" si="1014"/>
        <v>5</v>
      </c>
      <c r="S2930" s="33" t="str">
        <f t="shared" si="1015"/>
        <v>157_5</v>
      </c>
      <c r="T2930" s="35" t="str">
        <f t="shared" si="1016"/>
        <v>157AM</v>
      </c>
      <c r="U2930" s="35" t="str">
        <f t="shared" si="1017"/>
        <v>157AMNS</v>
      </c>
      <c r="V2930" s="35" t="str">
        <f t="shared" si="1011"/>
        <v>2P</v>
      </c>
      <c r="W2930" s="35" t="str">
        <f t="shared" si="1004"/>
        <v>157AM2P211</v>
      </c>
      <c r="X2930" s="388">
        <f t="shared" si="1005"/>
        <v>0</v>
      </c>
      <c r="Y2930" s="388">
        <f t="shared" si="1006"/>
        <v>0</v>
      </c>
      <c r="Z2930" s="280" t="str">
        <f t="shared" si="997"/>
        <v/>
      </c>
      <c r="AA2930" s="280" t="str">
        <f t="shared" si="998"/>
        <v/>
      </c>
      <c r="AB2930" s="389" t="str">
        <f t="shared" si="1007"/>
        <v/>
      </c>
      <c r="AC2930" s="389" t="str">
        <f t="shared" si="1008"/>
        <v/>
      </c>
      <c r="AD2930" s="390" t="str">
        <f t="shared" si="999"/>
        <v/>
      </c>
      <c r="AE2930" s="282">
        <f t="shared" si="1000"/>
        <v>0</v>
      </c>
      <c r="AF2930" s="359">
        <f t="shared" si="1001"/>
        <v>0</v>
      </c>
      <c r="AG2930" s="280">
        <f t="shared" si="1002"/>
        <v>3</v>
      </c>
      <c r="AH2930" s="280">
        <f t="shared" si="1018"/>
        <v>1</v>
      </c>
      <c r="AI2930" s="280">
        <f>IF(ISBLANK(T2930),AI2929,IF(COUNTIF(T$2:T2930,T2930)&gt;1,AI2929,1+MAX(AI2929,0)))</f>
        <v>81</v>
      </c>
      <c r="AL2930" s="391" t="str">
        <f t="shared" si="1009"/>
        <v/>
      </c>
      <c r="AM2930" s="391" t="str">
        <f t="shared" si="1010"/>
        <v/>
      </c>
      <c r="AO2930" s="310" t="str">
        <f t="shared" si="1003"/>
        <v/>
      </c>
      <c r="AP2930" s="310">
        <f>SUM(AO$1:AO2930)</f>
        <v>0</v>
      </c>
      <c r="AQ2930" s="310">
        <f>SUM(AK$2:AK2930)</f>
        <v>19</v>
      </c>
      <c r="AR2930" s="310">
        <f>COUNTA(AJ$2:AJ2930)</f>
        <v>19</v>
      </c>
      <c r="AS2930" s="312"/>
      <c r="AT2930" s="312"/>
      <c r="AU2930" s="312"/>
      <c r="AV2930" s="312"/>
      <c r="AW2930" s="312"/>
      <c r="AZ2930">
        <v>0</v>
      </c>
      <c r="BA2930">
        <v>0</v>
      </c>
    </row>
    <row r="2931" spans="1:53" x14ac:dyDescent="0.25">
      <c r="A2931">
        <v>157</v>
      </c>
      <c r="B2931" t="s">
        <v>65</v>
      </c>
      <c r="C2931" t="s">
        <v>872</v>
      </c>
      <c r="D2931"/>
      <c r="E2931">
        <v>2</v>
      </c>
      <c r="F2931">
        <v>1</v>
      </c>
      <c r="G2931">
        <v>2</v>
      </c>
      <c r="H2931">
        <v>4</v>
      </c>
      <c r="I2931">
        <v>2</v>
      </c>
      <c r="J2931">
        <v>4</v>
      </c>
      <c r="K2931">
        <v>0</v>
      </c>
      <c r="L2931">
        <v>0</v>
      </c>
      <c r="M2931" t="s">
        <v>995</v>
      </c>
      <c r="O2931" s="101">
        <f>IF(ISBLANK(C2931),O2930,IF(COUNTIF(C$2:C2931,C2931)&gt;1,O2930,1+MAX(O2930,0)))</f>
        <v>68</v>
      </c>
      <c r="P2931" s="45">
        <f t="shared" si="1012"/>
        <v>43</v>
      </c>
      <c r="Q2931" s="33" t="str">
        <f t="shared" si="1013"/>
        <v/>
      </c>
      <c r="R2931" s="33">
        <f t="shared" si="1014"/>
        <v>5</v>
      </c>
      <c r="S2931" s="33" t="str">
        <f t="shared" si="1015"/>
        <v>157_5</v>
      </c>
      <c r="T2931" s="35" t="str">
        <f t="shared" si="1016"/>
        <v>157AM</v>
      </c>
      <c r="U2931" s="35" t="str">
        <f t="shared" si="1017"/>
        <v>157AMNS</v>
      </c>
      <c r="V2931" s="35" t="str">
        <f t="shared" si="1011"/>
        <v>2P</v>
      </c>
      <c r="W2931" s="35" t="str">
        <f t="shared" si="1004"/>
        <v>157AM2P212</v>
      </c>
      <c r="X2931" s="388">
        <f t="shared" si="1005"/>
        <v>0</v>
      </c>
      <c r="Y2931" s="388">
        <f t="shared" si="1006"/>
        <v>0</v>
      </c>
      <c r="Z2931" s="280" t="str">
        <f t="shared" si="997"/>
        <v/>
      </c>
      <c r="AA2931" s="280" t="str">
        <f t="shared" si="998"/>
        <v/>
      </c>
      <c r="AB2931" s="389" t="str">
        <f t="shared" si="1007"/>
        <v/>
      </c>
      <c r="AC2931" s="389" t="str">
        <f t="shared" si="1008"/>
        <v/>
      </c>
      <c r="AD2931" s="390" t="str">
        <f t="shared" si="999"/>
        <v/>
      </c>
      <c r="AE2931" s="282">
        <f t="shared" si="1000"/>
        <v>0</v>
      </c>
      <c r="AF2931" s="359">
        <f t="shared" si="1001"/>
        <v>0</v>
      </c>
      <c r="AG2931" s="280">
        <f t="shared" si="1002"/>
        <v>3</v>
      </c>
      <c r="AH2931" s="280">
        <f t="shared" si="1018"/>
        <v>1</v>
      </c>
      <c r="AI2931" s="280">
        <f>IF(ISBLANK(T2931),AI2930,IF(COUNTIF(T$2:T2931,T2931)&gt;1,AI2930,1+MAX(AI2930,0)))</f>
        <v>81</v>
      </c>
      <c r="AL2931" s="391" t="str">
        <f t="shared" si="1009"/>
        <v/>
      </c>
      <c r="AM2931" s="391" t="str">
        <f t="shared" si="1010"/>
        <v/>
      </c>
      <c r="AO2931" s="310" t="str">
        <f t="shared" si="1003"/>
        <v/>
      </c>
      <c r="AP2931" s="310">
        <f>SUM(AO$1:AO2931)</f>
        <v>0</v>
      </c>
      <c r="AQ2931" s="310">
        <f>SUM(AK$2:AK2931)</f>
        <v>19</v>
      </c>
      <c r="AR2931" s="310">
        <f>COUNTA(AJ$2:AJ2931)</f>
        <v>19</v>
      </c>
      <c r="AS2931" s="312"/>
      <c r="AT2931" s="312"/>
      <c r="AU2931" s="312"/>
      <c r="AV2931" s="312"/>
      <c r="AW2931" s="312"/>
      <c r="AZ2931">
        <v>0</v>
      </c>
      <c r="BA2931">
        <v>0</v>
      </c>
    </row>
    <row r="2932" spans="1:53" x14ac:dyDescent="0.25">
      <c r="A2932">
        <v>157</v>
      </c>
      <c r="B2932" t="s">
        <v>65</v>
      </c>
      <c r="C2932" t="s">
        <v>872</v>
      </c>
      <c r="D2932"/>
      <c r="E2932">
        <v>2</v>
      </c>
      <c r="F2932">
        <v>1</v>
      </c>
      <c r="G2932">
        <v>3</v>
      </c>
      <c r="H2932">
        <v>1</v>
      </c>
      <c r="I2932">
        <v>0</v>
      </c>
      <c r="J2932">
        <v>1</v>
      </c>
      <c r="K2932">
        <v>0</v>
      </c>
      <c r="L2932">
        <v>0</v>
      </c>
      <c r="M2932" t="s">
        <v>995</v>
      </c>
      <c r="O2932" s="101">
        <f>IF(ISBLANK(C2932),O2931,IF(COUNTIF(C$2:C2932,C2932)&gt;1,O2931,1+MAX(O2931,0)))</f>
        <v>68</v>
      </c>
      <c r="P2932" s="45">
        <f t="shared" si="1012"/>
        <v>43</v>
      </c>
      <c r="Q2932" s="33" t="str">
        <f t="shared" si="1013"/>
        <v/>
      </c>
      <c r="R2932" s="33">
        <f t="shared" si="1014"/>
        <v>5</v>
      </c>
      <c r="S2932" s="33" t="str">
        <f t="shared" si="1015"/>
        <v>157_5</v>
      </c>
      <c r="T2932" s="35" t="str">
        <f t="shared" si="1016"/>
        <v>157AM</v>
      </c>
      <c r="U2932" s="35" t="str">
        <f t="shared" si="1017"/>
        <v>157AMEW</v>
      </c>
      <c r="V2932" s="35" t="str">
        <f t="shared" si="1011"/>
        <v>2P</v>
      </c>
      <c r="W2932" s="35" t="str">
        <f t="shared" si="1004"/>
        <v>157AM2P213</v>
      </c>
      <c r="X2932" s="388">
        <f t="shared" si="1005"/>
        <v>0</v>
      </c>
      <c r="Y2932" s="388">
        <f t="shared" si="1006"/>
        <v>0</v>
      </c>
      <c r="Z2932" s="280" t="str">
        <f t="shared" si="997"/>
        <v/>
      </c>
      <c r="AA2932" s="280" t="str">
        <f t="shared" si="998"/>
        <v/>
      </c>
      <c r="AB2932" s="389" t="str">
        <f t="shared" si="1007"/>
        <v/>
      </c>
      <c r="AC2932" s="389" t="str">
        <f t="shared" si="1008"/>
        <v/>
      </c>
      <c r="AD2932" s="390" t="str">
        <f t="shared" si="999"/>
        <v/>
      </c>
      <c r="AE2932" s="282">
        <f t="shared" si="1000"/>
        <v>0</v>
      </c>
      <c r="AF2932" s="359">
        <f t="shared" si="1001"/>
        <v>0</v>
      </c>
      <c r="AG2932" s="280">
        <f t="shared" si="1002"/>
        <v>3</v>
      </c>
      <c r="AH2932" s="280">
        <f t="shared" si="1018"/>
        <v>1</v>
      </c>
      <c r="AI2932" s="280">
        <f>IF(ISBLANK(T2932),AI2931,IF(COUNTIF(T$2:T2932,T2932)&gt;1,AI2931,1+MAX(AI2931,0)))</f>
        <v>81</v>
      </c>
      <c r="AL2932" s="391" t="str">
        <f t="shared" si="1009"/>
        <v/>
      </c>
      <c r="AM2932" s="391" t="str">
        <f t="shared" si="1010"/>
        <v/>
      </c>
      <c r="AO2932" s="310" t="str">
        <f t="shared" si="1003"/>
        <v/>
      </c>
      <c r="AP2932" s="310">
        <f>SUM(AO$1:AO2932)</f>
        <v>0</v>
      </c>
      <c r="AQ2932" s="310">
        <f>SUM(AK$2:AK2932)</f>
        <v>19</v>
      </c>
      <c r="AR2932" s="310">
        <f>COUNTA(AJ$2:AJ2932)</f>
        <v>19</v>
      </c>
      <c r="AS2932" s="312"/>
      <c r="AT2932" s="312"/>
      <c r="AU2932" s="312"/>
      <c r="AV2932" s="312"/>
      <c r="AW2932" s="312"/>
      <c r="AZ2932">
        <v>0</v>
      </c>
      <c r="BA2932">
        <v>0</v>
      </c>
    </row>
    <row r="2933" spans="1:53" x14ac:dyDescent="0.25">
      <c r="A2933">
        <v>157</v>
      </c>
      <c r="B2933" t="s">
        <v>65</v>
      </c>
      <c r="C2933" t="s">
        <v>872</v>
      </c>
      <c r="D2933"/>
      <c r="E2933">
        <v>2</v>
      </c>
      <c r="F2933">
        <v>1</v>
      </c>
      <c r="G2933">
        <v>4</v>
      </c>
      <c r="H2933">
        <v>0</v>
      </c>
      <c r="I2933">
        <v>0</v>
      </c>
      <c r="J2933">
        <v>0</v>
      </c>
      <c r="K2933">
        <v>0</v>
      </c>
      <c r="L2933">
        <v>0</v>
      </c>
      <c r="M2933" t="s">
        <v>995</v>
      </c>
      <c r="O2933" s="101">
        <f>IF(ISBLANK(C2933),O2932,IF(COUNTIF(C$2:C2933,C2933)&gt;1,O2932,1+MAX(O2932,0)))</f>
        <v>68</v>
      </c>
      <c r="P2933" s="45">
        <f t="shared" si="1012"/>
        <v>43</v>
      </c>
      <c r="Q2933" s="33" t="str">
        <f t="shared" si="1013"/>
        <v/>
      </c>
      <c r="R2933" s="33">
        <f t="shared" si="1014"/>
        <v>5</v>
      </c>
      <c r="S2933" s="33" t="str">
        <f t="shared" si="1015"/>
        <v>157_5</v>
      </c>
      <c r="T2933" s="35" t="str">
        <f t="shared" si="1016"/>
        <v>157AM</v>
      </c>
      <c r="U2933" s="35" t="str">
        <f t="shared" si="1017"/>
        <v>157AMEW</v>
      </c>
      <c r="V2933" s="35" t="str">
        <f t="shared" si="1011"/>
        <v>2P</v>
      </c>
      <c r="W2933" s="35" t="str">
        <f t="shared" si="1004"/>
        <v>157AM2P214</v>
      </c>
      <c r="X2933" s="388">
        <f t="shared" si="1005"/>
        <v>0</v>
      </c>
      <c r="Y2933" s="388">
        <f t="shared" si="1006"/>
        <v>0</v>
      </c>
      <c r="Z2933" s="280" t="str">
        <f t="shared" si="997"/>
        <v/>
      </c>
      <c r="AA2933" s="280" t="str">
        <f t="shared" si="998"/>
        <v/>
      </c>
      <c r="AB2933" s="389" t="str">
        <f t="shared" si="1007"/>
        <v/>
      </c>
      <c r="AC2933" s="389" t="str">
        <f t="shared" si="1008"/>
        <v/>
      </c>
      <c r="AD2933" s="390" t="str">
        <f t="shared" si="999"/>
        <v/>
      </c>
      <c r="AE2933" s="282">
        <f t="shared" si="1000"/>
        <v>0</v>
      </c>
      <c r="AF2933" s="359">
        <f t="shared" si="1001"/>
        <v>0</v>
      </c>
      <c r="AG2933" s="280">
        <f t="shared" si="1002"/>
        <v>3</v>
      </c>
      <c r="AH2933" s="280">
        <f t="shared" si="1018"/>
        <v>1</v>
      </c>
      <c r="AI2933" s="280">
        <f>IF(ISBLANK(T2933),AI2932,IF(COUNTIF(T$2:T2933,T2933)&gt;1,AI2932,1+MAX(AI2932,0)))</f>
        <v>81</v>
      </c>
      <c r="AL2933" s="391" t="str">
        <f t="shared" si="1009"/>
        <v/>
      </c>
      <c r="AM2933" s="391" t="str">
        <f t="shared" si="1010"/>
        <v/>
      </c>
      <c r="AO2933" s="310" t="str">
        <f t="shared" si="1003"/>
        <v/>
      </c>
      <c r="AP2933" s="310">
        <f>SUM(AO$1:AO2933)</f>
        <v>0</v>
      </c>
      <c r="AQ2933" s="310">
        <f>SUM(AK$2:AK2933)</f>
        <v>19</v>
      </c>
      <c r="AR2933" s="310">
        <f>COUNTA(AJ$2:AJ2933)</f>
        <v>19</v>
      </c>
      <c r="AS2933" s="312"/>
      <c r="AT2933" s="312"/>
      <c r="AU2933" s="312"/>
      <c r="AV2933" s="312"/>
      <c r="AW2933" s="312"/>
      <c r="AZ2933">
        <v>0</v>
      </c>
      <c r="BA2933">
        <v>0</v>
      </c>
    </row>
    <row r="2934" spans="1:53" x14ac:dyDescent="0.25">
      <c r="A2934">
        <v>157</v>
      </c>
      <c r="B2934" t="s">
        <v>65</v>
      </c>
      <c r="C2934" t="s">
        <v>872</v>
      </c>
      <c r="D2934"/>
      <c r="E2934">
        <v>2</v>
      </c>
      <c r="F2934">
        <v>2</v>
      </c>
      <c r="G2934">
        <v>1</v>
      </c>
      <c r="H2934">
        <v>2</v>
      </c>
      <c r="I2934">
        <v>0</v>
      </c>
      <c r="J2934">
        <v>0</v>
      </c>
      <c r="K2934">
        <v>0</v>
      </c>
      <c r="L2934">
        <v>0</v>
      </c>
      <c r="M2934" t="s">
        <v>995</v>
      </c>
      <c r="O2934" s="101">
        <f>IF(ISBLANK(C2934),O2933,IF(COUNTIF(C$2:C2934,C2934)&gt;1,O2933,1+MAX(O2933,0)))</f>
        <v>68</v>
      </c>
      <c r="P2934" s="45">
        <f t="shared" si="1012"/>
        <v>43</v>
      </c>
      <c r="Q2934" s="33" t="str">
        <f t="shared" si="1013"/>
        <v/>
      </c>
      <c r="R2934" s="33">
        <f t="shared" si="1014"/>
        <v>6</v>
      </c>
      <c r="S2934" s="33" t="str">
        <f t="shared" si="1015"/>
        <v>157_6</v>
      </c>
      <c r="T2934" s="35" t="str">
        <f t="shared" si="1016"/>
        <v>157AM</v>
      </c>
      <c r="U2934" s="35" t="str">
        <f t="shared" si="1017"/>
        <v>157AMNS</v>
      </c>
      <c r="V2934" s="35" t="str">
        <f t="shared" si="1011"/>
        <v>2P</v>
      </c>
      <c r="W2934" s="35" t="str">
        <f t="shared" si="1004"/>
        <v>157AM2P221</v>
      </c>
      <c r="X2934" s="388">
        <f t="shared" si="1005"/>
        <v>0</v>
      </c>
      <c r="Y2934" s="388">
        <f t="shared" si="1006"/>
        <v>0</v>
      </c>
      <c r="Z2934" s="280" t="str">
        <f t="shared" si="997"/>
        <v/>
      </c>
      <c r="AA2934" s="280" t="str">
        <f t="shared" si="998"/>
        <v/>
      </c>
      <c r="AB2934" s="389" t="str">
        <f t="shared" si="1007"/>
        <v/>
      </c>
      <c r="AC2934" s="389" t="str">
        <f t="shared" si="1008"/>
        <v/>
      </c>
      <c r="AD2934" s="390" t="str">
        <f t="shared" si="999"/>
        <v/>
      </c>
      <c r="AE2934" s="282">
        <f t="shared" si="1000"/>
        <v>0</v>
      </c>
      <c r="AF2934" s="359">
        <f t="shared" si="1001"/>
        <v>0</v>
      </c>
      <c r="AG2934" s="280">
        <f t="shared" si="1002"/>
        <v>3</v>
      </c>
      <c r="AH2934" s="280">
        <f t="shared" si="1018"/>
        <v>1</v>
      </c>
      <c r="AI2934" s="280">
        <f>IF(ISBLANK(T2934),AI2933,IF(COUNTIF(T$2:T2934,T2934)&gt;1,AI2933,1+MAX(AI2933,0)))</f>
        <v>81</v>
      </c>
      <c r="AL2934" s="391" t="str">
        <f t="shared" si="1009"/>
        <v/>
      </c>
      <c r="AM2934" s="391" t="str">
        <f t="shared" si="1010"/>
        <v/>
      </c>
      <c r="AO2934" s="310" t="str">
        <f t="shared" si="1003"/>
        <v/>
      </c>
      <c r="AP2934" s="310">
        <f>SUM(AO$1:AO2934)</f>
        <v>0</v>
      </c>
      <c r="AQ2934" s="310">
        <f>SUM(AK$2:AK2934)</f>
        <v>19</v>
      </c>
      <c r="AR2934" s="310">
        <f>COUNTA(AJ$2:AJ2934)</f>
        <v>19</v>
      </c>
      <c r="AS2934" s="312"/>
      <c r="AT2934" s="312"/>
      <c r="AU2934" s="312"/>
      <c r="AV2934" s="312"/>
      <c r="AW2934" s="312"/>
      <c r="AZ2934">
        <v>0</v>
      </c>
      <c r="BA2934">
        <v>0</v>
      </c>
    </row>
    <row r="2935" spans="1:53" x14ac:dyDescent="0.25">
      <c r="A2935">
        <v>157</v>
      </c>
      <c r="B2935" t="s">
        <v>65</v>
      </c>
      <c r="C2935" t="s">
        <v>872</v>
      </c>
      <c r="D2935"/>
      <c r="E2935">
        <v>2</v>
      </c>
      <c r="F2935">
        <v>2</v>
      </c>
      <c r="G2935">
        <v>2</v>
      </c>
      <c r="H2935">
        <v>2</v>
      </c>
      <c r="I2935">
        <v>0</v>
      </c>
      <c r="J2935">
        <v>1</v>
      </c>
      <c r="K2935">
        <v>0</v>
      </c>
      <c r="L2935">
        <v>1</v>
      </c>
      <c r="M2935" t="s">
        <v>995</v>
      </c>
      <c r="O2935" s="101">
        <f>IF(ISBLANK(C2935),O2934,IF(COUNTIF(C$2:C2935,C2935)&gt;1,O2934,1+MAX(O2934,0)))</f>
        <v>68</v>
      </c>
      <c r="P2935" s="45">
        <f t="shared" si="1012"/>
        <v>43</v>
      </c>
      <c r="Q2935" s="33" t="str">
        <f t="shared" si="1013"/>
        <v/>
      </c>
      <c r="R2935" s="33">
        <f t="shared" si="1014"/>
        <v>6</v>
      </c>
      <c r="S2935" s="33" t="str">
        <f t="shared" si="1015"/>
        <v>157_6</v>
      </c>
      <c r="T2935" s="35" t="str">
        <f t="shared" si="1016"/>
        <v>157AM</v>
      </c>
      <c r="U2935" s="35" t="str">
        <f t="shared" si="1017"/>
        <v>157AMNS</v>
      </c>
      <c r="V2935" s="35" t="str">
        <f t="shared" si="1011"/>
        <v>2P</v>
      </c>
      <c r="W2935" s="35" t="str">
        <f t="shared" si="1004"/>
        <v>157AM2P222</v>
      </c>
      <c r="X2935" s="388">
        <f t="shared" si="1005"/>
        <v>0</v>
      </c>
      <c r="Y2935" s="388">
        <f t="shared" si="1006"/>
        <v>1</v>
      </c>
      <c r="Z2935" s="280" t="str">
        <f t="shared" si="997"/>
        <v/>
      </c>
      <c r="AA2935" s="280" t="str">
        <f t="shared" si="998"/>
        <v/>
      </c>
      <c r="AB2935" s="389" t="str">
        <f t="shared" si="1007"/>
        <v/>
      </c>
      <c r="AC2935" s="389" t="str">
        <f t="shared" si="1008"/>
        <v/>
      </c>
      <c r="AD2935" s="390" t="str">
        <f t="shared" si="999"/>
        <v/>
      </c>
      <c r="AE2935" s="282">
        <f t="shared" si="1000"/>
        <v>0</v>
      </c>
      <c r="AF2935" s="359">
        <f t="shared" si="1001"/>
        <v>0</v>
      </c>
      <c r="AG2935" s="280">
        <f t="shared" si="1002"/>
        <v>3</v>
      </c>
      <c r="AH2935" s="280">
        <f t="shared" si="1018"/>
        <v>1</v>
      </c>
      <c r="AI2935" s="280">
        <f>IF(ISBLANK(T2935),AI2934,IF(COUNTIF(T$2:T2935,T2935)&gt;1,AI2934,1+MAX(AI2934,0)))</f>
        <v>81</v>
      </c>
      <c r="AL2935" s="391" t="str">
        <f t="shared" si="1009"/>
        <v/>
      </c>
      <c r="AM2935" s="391" t="str">
        <f t="shared" si="1010"/>
        <v/>
      </c>
      <c r="AO2935" s="310" t="str">
        <f t="shared" si="1003"/>
        <v/>
      </c>
      <c r="AP2935" s="310">
        <f>SUM(AO$1:AO2935)</f>
        <v>0</v>
      </c>
      <c r="AQ2935" s="310">
        <f>SUM(AK$2:AK2935)</f>
        <v>19</v>
      </c>
      <c r="AR2935" s="310">
        <f>COUNTA(AJ$2:AJ2935)</f>
        <v>19</v>
      </c>
      <c r="AS2935" s="312"/>
      <c r="AT2935" s="312"/>
      <c r="AU2935" s="312"/>
      <c r="AV2935" s="312"/>
      <c r="AW2935" s="312"/>
      <c r="AZ2935">
        <v>0</v>
      </c>
      <c r="BA2935">
        <v>1</v>
      </c>
    </row>
    <row r="2936" spans="1:53" x14ac:dyDescent="0.25">
      <c r="A2936">
        <v>157</v>
      </c>
      <c r="B2936" t="s">
        <v>65</v>
      </c>
      <c r="C2936" t="s">
        <v>872</v>
      </c>
      <c r="D2936"/>
      <c r="E2936">
        <v>2</v>
      </c>
      <c r="F2936">
        <v>2</v>
      </c>
      <c r="G2936">
        <v>3</v>
      </c>
      <c r="H2936">
        <v>0</v>
      </c>
      <c r="I2936">
        <v>0</v>
      </c>
      <c r="J2936">
        <v>0</v>
      </c>
      <c r="K2936">
        <v>0</v>
      </c>
      <c r="L2936">
        <v>0</v>
      </c>
      <c r="M2936" t="s">
        <v>995</v>
      </c>
      <c r="O2936" s="101">
        <f>IF(ISBLANK(C2936),O2935,IF(COUNTIF(C$2:C2936,C2936)&gt;1,O2935,1+MAX(O2935,0)))</f>
        <v>68</v>
      </c>
      <c r="P2936" s="45">
        <f t="shared" si="1012"/>
        <v>43</v>
      </c>
      <c r="Q2936" s="33" t="str">
        <f t="shared" si="1013"/>
        <v/>
      </c>
      <c r="R2936" s="33">
        <f t="shared" si="1014"/>
        <v>6</v>
      </c>
      <c r="S2936" s="33" t="str">
        <f t="shared" si="1015"/>
        <v>157_6</v>
      </c>
      <c r="T2936" s="35" t="str">
        <f t="shared" si="1016"/>
        <v>157AM</v>
      </c>
      <c r="U2936" s="35" t="str">
        <f t="shared" si="1017"/>
        <v>157AMEW</v>
      </c>
      <c r="V2936" s="35" t="str">
        <f t="shared" si="1011"/>
        <v>2P</v>
      </c>
      <c r="W2936" s="35" t="str">
        <f t="shared" si="1004"/>
        <v>157AM2P223</v>
      </c>
      <c r="X2936" s="388">
        <f t="shared" si="1005"/>
        <v>0</v>
      </c>
      <c r="Y2936" s="388">
        <f t="shared" si="1006"/>
        <v>0</v>
      </c>
      <c r="Z2936" s="280" t="str">
        <f t="shared" si="997"/>
        <v/>
      </c>
      <c r="AA2936" s="280" t="str">
        <f t="shared" si="998"/>
        <v/>
      </c>
      <c r="AB2936" s="389" t="str">
        <f t="shared" si="1007"/>
        <v/>
      </c>
      <c r="AC2936" s="389" t="str">
        <f t="shared" si="1008"/>
        <v/>
      </c>
      <c r="AD2936" s="390" t="str">
        <f t="shared" si="999"/>
        <v/>
      </c>
      <c r="AE2936" s="282">
        <f t="shared" si="1000"/>
        <v>0</v>
      </c>
      <c r="AF2936" s="359">
        <f t="shared" si="1001"/>
        <v>0</v>
      </c>
      <c r="AG2936" s="280">
        <f t="shared" si="1002"/>
        <v>3</v>
      </c>
      <c r="AH2936" s="280">
        <f t="shared" si="1018"/>
        <v>1</v>
      </c>
      <c r="AI2936" s="280">
        <f>IF(ISBLANK(T2936),AI2935,IF(COUNTIF(T$2:T2936,T2936)&gt;1,AI2935,1+MAX(AI2935,0)))</f>
        <v>81</v>
      </c>
      <c r="AL2936" s="391" t="str">
        <f t="shared" si="1009"/>
        <v/>
      </c>
      <c r="AM2936" s="391" t="str">
        <f t="shared" si="1010"/>
        <v/>
      </c>
      <c r="AO2936" s="310" t="str">
        <f t="shared" si="1003"/>
        <v/>
      </c>
      <c r="AP2936" s="310">
        <f>SUM(AO$1:AO2936)</f>
        <v>0</v>
      </c>
      <c r="AQ2936" s="310">
        <f>SUM(AK$2:AK2936)</f>
        <v>19</v>
      </c>
      <c r="AR2936" s="310">
        <f>COUNTA(AJ$2:AJ2936)</f>
        <v>19</v>
      </c>
      <c r="AS2936" s="312"/>
      <c r="AT2936" s="312"/>
      <c r="AU2936" s="312"/>
      <c r="AV2936" s="312"/>
      <c r="AW2936" s="312"/>
      <c r="AZ2936">
        <v>0</v>
      </c>
      <c r="BA2936">
        <v>0</v>
      </c>
    </row>
    <row r="2937" spans="1:53" x14ac:dyDescent="0.25">
      <c r="A2937">
        <v>157</v>
      </c>
      <c r="B2937" t="s">
        <v>65</v>
      </c>
      <c r="C2937" t="s">
        <v>872</v>
      </c>
      <c r="D2937"/>
      <c r="E2937">
        <v>2</v>
      </c>
      <c r="F2937">
        <v>2</v>
      </c>
      <c r="G2937">
        <v>4</v>
      </c>
      <c r="H2937">
        <v>0</v>
      </c>
      <c r="I2937">
        <v>0</v>
      </c>
      <c r="J2937">
        <v>0</v>
      </c>
      <c r="K2937">
        <v>0</v>
      </c>
      <c r="L2937">
        <v>0</v>
      </c>
      <c r="M2937" t="s">
        <v>995</v>
      </c>
      <c r="O2937" s="101">
        <f>IF(ISBLANK(C2937),O2936,IF(COUNTIF(C$2:C2937,C2937)&gt;1,O2936,1+MAX(O2936,0)))</f>
        <v>68</v>
      </c>
      <c r="P2937" s="45">
        <f t="shared" si="1012"/>
        <v>43</v>
      </c>
      <c r="Q2937" s="33" t="str">
        <f t="shared" si="1013"/>
        <v/>
      </c>
      <c r="R2937" s="33">
        <f t="shared" si="1014"/>
        <v>6</v>
      </c>
      <c r="S2937" s="33" t="str">
        <f t="shared" si="1015"/>
        <v>157_6</v>
      </c>
      <c r="T2937" s="35" t="str">
        <f t="shared" si="1016"/>
        <v>157AM</v>
      </c>
      <c r="U2937" s="35" t="str">
        <f t="shared" si="1017"/>
        <v>157AMEW</v>
      </c>
      <c r="V2937" s="35" t="str">
        <f t="shared" si="1011"/>
        <v>2P</v>
      </c>
      <c r="W2937" s="35" t="str">
        <f t="shared" si="1004"/>
        <v>157AM2P224</v>
      </c>
      <c r="X2937" s="388">
        <f t="shared" si="1005"/>
        <v>0</v>
      </c>
      <c r="Y2937" s="388">
        <f t="shared" si="1006"/>
        <v>0</v>
      </c>
      <c r="Z2937" s="280" t="str">
        <f t="shared" si="997"/>
        <v/>
      </c>
      <c r="AA2937" s="280" t="str">
        <f t="shared" si="998"/>
        <v/>
      </c>
      <c r="AB2937" s="389" t="str">
        <f t="shared" si="1007"/>
        <v/>
      </c>
      <c r="AC2937" s="389" t="str">
        <f t="shared" si="1008"/>
        <v/>
      </c>
      <c r="AD2937" s="390" t="str">
        <f t="shared" si="999"/>
        <v/>
      </c>
      <c r="AE2937" s="282">
        <f t="shared" si="1000"/>
        <v>0</v>
      </c>
      <c r="AF2937" s="359">
        <f t="shared" si="1001"/>
        <v>0</v>
      </c>
      <c r="AG2937" s="280">
        <f t="shared" si="1002"/>
        <v>3</v>
      </c>
      <c r="AH2937" s="280">
        <f t="shared" si="1018"/>
        <v>1</v>
      </c>
      <c r="AI2937" s="280">
        <f>IF(ISBLANK(T2937),AI2936,IF(COUNTIF(T$2:T2937,T2937)&gt;1,AI2936,1+MAX(AI2936,0)))</f>
        <v>81</v>
      </c>
      <c r="AL2937" s="391" t="str">
        <f t="shared" si="1009"/>
        <v/>
      </c>
      <c r="AM2937" s="391" t="str">
        <f t="shared" si="1010"/>
        <v/>
      </c>
      <c r="AO2937" s="310" t="str">
        <f t="shared" si="1003"/>
        <v/>
      </c>
      <c r="AP2937" s="310">
        <f>SUM(AO$1:AO2937)</f>
        <v>0</v>
      </c>
      <c r="AQ2937" s="310">
        <f>SUM(AK$2:AK2937)</f>
        <v>19</v>
      </c>
      <c r="AR2937" s="310">
        <f>COUNTA(AJ$2:AJ2937)</f>
        <v>19</v>
      </c>
      <c r="AS2937" s="312"/>
      <c r="AT2937" s="312"/>
      <c r="AU2937" s="312"/>
      <c r="AV2937" s="312"/>
      <c r="AW2937" s="312"/>
      <c r="AZ2937">
        <v>0</v>
      </c>
      <c r="BA2937">
        <v>0</v>
      </c>
    </row>
    <row r="2938" spans="1:53" x14ac:dyDescent="0.25">
      <c r="A2938">
        <v>157</v>
      </c>
      <c r="B2938" t="s">
        <v>65</v>
      </c>
      <c r="C2938" t="s">
        <v>872</v>
      </c>
      <c r="D2938"/>
      <c r="E2938">
        <v>2</v>
      </c>
      <c r="F2938">
        <v>3</v>
      </c>
      <c r="G2938">
        <v>1</v>
      </c>
      <c r="H2938">
        <v>1</v>
      </c>
      <c r="I2938">
        <v>0</v>
      </c>
      <c r="J2938">
        <v>0</v>
      </c>
      <c r="K2938">
        <v>0</v>
      </c>
      <c r="L2938">
        <v>1</v>
      </c>
      <c r="M2938" t="s">
        <v>995</v>
      </c>
      <c r="O2938" s="101">
        <f>IF(ISBLANK(C2938),O2937,IF(COUNTIF(C$2:C2938,C2938)&gt;1,O2937,1+MAX(O2937,0)))</f>
        <v>68</v>
      </c>
      <c r="P2938" s="45">
        <f t="shared" si="1012"/>
        <v>43</v>
      </c>
      <c r="Q2938" s="33" t="str">
        <f t="shared" si="1013"/>
        <v/>
      </c>
      <c r="R2938" s="33">
        <f t="shared" si="1014"/>
        <v>7</v>
      </c>
      <c r="S2938" s="33" t="str">
        <f t="shared" si="1015"/>
        <v>157_7</v>
      </c>
      <c r="T2938" s="35" t="str">
        <f t="shared" si="1016"/>
        <v>157AM</v>
      </c>
      <c r="U2938" s="35" t="str">
        <f t="shared" si="1017"/>
        <v>157AMNS</v>
      </c>
      <c r="V2938" s="35" t="str">
        <f t="shared" si="1011"/>
        <v>2P</v>
      </c>
      <c r="W2938" s="35" t="str">
        <f t="shared" si="1004"/>
        <v>157AM2P231</v>
      </c>
      <c r="X2938" s="388">
        <f t="shared" si="1005"/>
        <v>0</v>
      </c>
      <c r="Y2938" s="388">
        <f t="shared" si="1006"/>
        <v>1</v>
      </c>
      <c r="Z2938" s="280" t="str">
        <f t="shared" si="997"/>
        <v/>
      </c>
      <c r="AA2938" s="280" t="str">
        <f t="shared" si="998"/>
        <v/>
      </c>
      <c r="AB2938" s="389" t="str">
        <f t="shared" si="1007"/>
        <v/>
      </c>
      <c r="AC2938" s="389" t="str">
        <f t="shared" si="1008"/>
        <v/>
      </c>
      <c r="AD2938" s="390" t="str">
        <f t="shared" si="999"/>
        <v/>
      </c>
      <c r="AE2938" s="282">
        <f t="shared" si="1000"/>
        <v>0</v>
      </c>
      <c r="AF2938" s="359">
        <f t="shared" si="1001"/>
        <v>0</v>
      </c>
      <c r="AG2938" s="280">
        <f t="shared" si="1002"/>
        <v>3</v>
      </c>
      <c r="AH2938" s="280">
        <f t="shared" si="1018"/>
        <v>1</v>
      </c>
      <c r="AI2938" s="280">
        <f>IF(ISBLANK(T2938),AI2937,IF(COUNTIF(T$2:T2938,T2938)&gt;1,AI2937,1+MAX(AI2937,0)))</f>
        <v>81</v>
      </c>
      <c r="AL2938" s="391" t="str">
        <f t="shared" si="1009"/>
        <v/>
      </c>
      <c r="AM2938" s="391" t="str">
        <f t="shared" si="1010"/>
        <v/>
      </c>
      <c r="AO2938" s="310" t="str">
        <f t="shared" si="1003"/>
        <v/>
      </c>
      <c r="AP2938" s="310">
        <f>SUM(AO$1:AO2938)</f>
        <v>0</v>
      </c>
      <c r="AQ2938" s="310">
        <f>SUM(AK$2:AK2938)</f>
        <v>19</v>
      </c>
      <c r="AR2938" s="310">
        <f>COUNTA(AJ$2:AJ2938)</f>
        <v>19</v>
      </c>
      <c r="AS2938" s="312"/>
      <c r="AT2938" s="312"/>
      <c r="AU2938" s="312"/>
      <c r="AV2938" s="312"/>
      <c r="AW2938" s="312"/>
      <c r="AZ2938">
        <v>0</v>
      </c>
      <c r="BA2938">
        <v>1</v>
      </c>
    </row>
    <row r="2939" spans="1:53" x14ac:dyDescent="0.25">
      <c r="A2939">
        <v>157</v>
      </c>
      <c r="B2939" t="s">
        <v>65</v>
      </c>
      <c r="C2939" t="s">
        <v>872</v>
      </c>
      <c r="D2939"/>
      <c r="E2939">
        <v>2</v>
      </c>
      <c r="F2939">
        <v>3</v>
      </c>
      <c r="G2939">
        <v>2</v>
      </c>
      <c r="H2939">
        <v>3</v>
      </c>
      <c r="I2939">
        <v>1</v>
      </c>
      <c r="J2939">
        <v>1</v>
      </c>
      <c r="K2939">
        <v>0</v>
      </c>
      <c r="L2939">
        <v>0</v>
      </c>
      <c r="M2939" t="s">
        <v>995</v>
      </c>
      <c r="O2939" s="101">
        <f>IF(ISBLANK(C2939),O2938,IF(COUNTIF(C$2:C2939,C2939)&gt;1,O2938,1+MAX(O2938,0)))</f>
        <v>68</v>
      </c>
      <c r="P2939" s="45">
        <f t="shared" si="1012"/>
        <v>43</v>
      </c>
      <c r="Q2939" s="33" t="str">
        <f t="shared" si="1013"/>
        <v/>
      </c>
      <c r="R2939" s="33">
        <f t="shared" si="1014"/>
        <v>7</v>
      </c>
      <c r="S2939" s="33" t="str">
        <f t="shared" si="1015"/>
        <v>157_7</v>
      </c>
      <c r="T2939" s="35" t="str">
        <f t="shared" si="1016"/>
        <v>157AM</v>
      </c>
      <c r="U2939" s="35" t="str">
        <f t="shared" si="1017"/>
        <v>157AMNS</v>
      </c>
      <c r="V2939" s="35" t="str">
        <f t="shared" si="1011"/>
        <v>2P</v>
      </c>
      <c r="W2939" s="35" t="str">
        <f t="shared" si="1004"/>
        <v>157AM2P232</v>
      </c>
      <c r="X2939" s="388">
        <f t="shared" si="1005"/>
        <v>0</v>
      </c>
      <c r="Y2939" s="388">
        <f t="shared" si="1006"/>
        <v>0</v>
      </c>
      <c r="Z2939" s="280" t="str">
        <f t="shared" si="997"/>
        <v/>
      </c>
      <c r="AA2939" s="280" t="str">
        <f t="shared" si="998"/>
        <v/>
      </c>
      <c r="AB2939" s="389" t="str">
        <f t="shared" si="1007"/>
        <v/>
      </c>
      <c r="AC2939" s="389" t="str">
        <f t="shared" si="1008"/>
        <v/>
      </c>
      <c r="AD2939" s="390" t="str">
        <f t="shared" si="999"/>
        <v/>
      </c>
      <c r="AE2939" s="282">
        <f t="shared" si="1000"/>
        <v>0</v>
      </c>
      <c r="AF2939" s="359">
        <f t="shared" si="1001"/>
        <v>0</v>
      </c>
      <c r="AG2939" s="280">
        <f t="shared" si="1002"/>
        <v>3</v>
      </c>
      <c r="AH2939" s="280">
        <f t="shared" si="1018"/>
        <v>1</v>
      </c>
      <c r="AI2939" s="280">
        <f>IF(ISBLANK(T2939),AI2938,IF(COUNTIF(T$2:T2939,T2939)&gt;1,AI2938,1+MAX(AI2938,0)))</f>
        <v>81</v>
      </c>
      <c r="AL2939" s="391" t="str">
        <f t="shared" si="1009"/>
        <v/>
      </c>
      <c r="AM2939" s="391" t="str">
        <f t="shared" si="1010"/>
        <v/>
      </c>
      <c r="AO2939" s="310" t="str">
        <f t="shared" si="1003"/>
        <v/>
      </c>
      <c r="AP2939" s="310">
        <f>SUM(AO$1:AO2939)</f>
        <v>0</v>
      </c>
      <c r="AQ2939" s="310">
        <f>SUM(AK$2:AK2939)</f>
        <v>19</v>
      </c>
      <c r="AR2939" s="310">
        <f>COUNTA(AJ$2:AJ2939)</f>
        <v>19</v>
      </c>
      <c r="AS2939" s="312"/>
      <c r="AT2939" s="312"/>
      <c r="AU2939" s="312"/>
      <c r="AV2939" s="312"/>
      <c r="AW2939" s="312"/>
      <c r="AZ2939">
        <v>0</v>
      </c>
      <c r="BA2939">
        <v>0</v>
      </c>
    </row>
    <row r="2940" spans="1:53" x14ac:dyDescent="0.25">
      <c r="A2940">
        <v>157</v>
      </c>
      <c r="B2940" t="s">
        <v>65</v>
      </c>
      <c r="C2940" t="s">
        <v>872</v>
      </c>
      <c r="D2940"/>
      <c r="E2940">
        <v>2</v>
      </c>
      <c r="F2940">
        <v>3</v>
      </c>
      <c r="G2940">
        <v>3</v>
      </c>
      <c r="H2940">
        <v>2</v>
      </c>
      <c r="I2940">
        <v>0</v>
      </c>
      <c r="J2940">
        <v>2</v>
      </c>
      <c r="K2940">
        <v>1</v>
      </c>
      <c r="L2940">
        <v>1</v>
      </c>
      <c r="M2940" t="s">
        <v>995</v>
      </c>
      <c r="O2940" s="101">
        <f>IF(ISBLANK(C2940),O2939,IF(COUNTIF(C$2:C2940,C2940)&gt;1,O2939,1+MAX(O2939,0)))</f>
        <v>68</v>
      </c>
      <c r="P2940" s="45">
        <f t="shared" si="1012"/>
        <v>43</v>
      </c>
      <c r="Q2940" s="33" t="str">
        <f t="shared" si="1013"/>
        <v/>
      </c>
      <c r="R2940" s="33">
        <f t="shared" si="1014"/>
        <v>7</v>
      </c>
      <c r="S2940" s="33" t="str">
        <f t="shared" si="1015"/>
        <v>157_7</v>
      </c>
      <c r="T2940" s="35" t="str">
        <f t="shared" si="1016"/>
        <v>157AM</v>
      </c>
      <c r="U2940" s="35" t="str">
        <f t="shared" si="1017"/>
        <v>157AMEW</v>
      </c>
      <c r="V2940" s="35" t="str">
        <f t="shared" si="1011"/>
        <v>2P</v>
      </c>
      <c r="W2940" s="35" t="str">
        <f t="shared" si="1004"/>
        <v>157AM2P233</v>
      </c>
      <c r="X2940" s="388">
        <f t="shared" si="1005"/>
        <v>1</v>
      </c>
      <c r="Y2940" s="388">
        <f t="shared" si="1006"/>
        <v>1</v>
      </c>
      <c r="Z2940" s="280" t="str">
        <f t="shared" si="997"/>
        <v/>
      </c>
      <c r="AA2940" s="280" t="str">
        <f t="shared" si="998"/>
        <v/>
      </c>
      <c r="AB2940" s="389" t="str">
        <f t="shared" si="1007"/>
        <v/>
      </c>
      <c r="AC2940" s="389" t="str">
        <f t="shared" si="1008"/>
        <v/>
      </c>
      <c r="AD2940" s="390" t="str">
        <f t="shared" si="999"/>
        <v/>
      </c>
      <c r="AE2940" s="282">
        <f t="shared" si="1000"/>
        <v>0</v>
      </c>
      <c r="AF2940" s="359">
        <f t="shared" si="1001"/>
        <v>0</v>
      </c>
      <c r="AG2940" s="280">
        <f t="shared" si="1002"/>
        <v>3</v>
      </c>
      <c r="AH2940" s="280">
        <f t="shared" si="1018"/>
        <v>1</v>
      </c>
      <c r="AI2940" s="280">
        <f>IF(ISBLANK(T2940),AI2939,IF(COUNTIF(T$2:T2940,T2940)&gt;1,AI2939,1+MAX(AI2939,0)))</f>
        <v>81</v>
      </c>
      <c r="AL2940" s="391" t="str">
        <f t="shared" si="1009"/>
        <v/>
      </c>
      <c r="AM2940" s="391" t="str">
        <f t="shared" si="1010"/>
        <v/>
      </c>
      <c r="AO2940" s="310" t="str">
        <f t="shared" si="1003"/>
        <v/>
      </c>
      <c r="AP2940" s="310">
        <f>SUM(AO$1:AO2940)</f>
        <v>0</v>
      </c>
      <c r="AQ2940" s="310">
        <f>SUM(AK$2:AK2940)</f>
        <v>19</v>
      </c>
      <c r="AR2940" s="310">
        <f>COUNTA(AJ$2:AJ2940)</f>
        <v>19</v>
      </c>
      <c r="AS2940" s="312"/>
      <c r="AT2940" s="312"/>
      <c r="AU2940" s="312"/>
      <c r="AV2940" s="312"/>
      <c r="AW2940" s="312"/>
      <c r="AZ2940">
        <v>1</v>
      </c>
      <c r="BA2940">
        <v>1</v>
      </c>
    </row>
    <row r="2941" spans="1:53" x14ac:dyDescent="0.25">
      <c r="A2941">
        <v>157</v>
      </c>
      <c r="B2941" t="s">
        <v>65</v>
      </c>
      <c r="C2941" t="s">
        <v>872</v>
      </c>
      <c r="D2941"/>
      <c r="E2941">
        <v>2</v>
      </c>
      <c r="F2941">
        <v>3</v>
      </c>
      <c r="G2941">
        <v>4</v>
      </c>
      <c r="H2941">
        <v>0</v>
      </c>
      <c r="I2941">
        <v>0</v>
      </c>
      <c r="J2941">
        <v>0</v>
      </c>
      <c r="K2941">
        <v>0</v>
      </c>
      <c r="L2941">
        <v>0</v>
      </c>
      <c r="M2941" t="s">
        <v>995</v>
      </c>
      <c r="O2941" s="101">
        <f>IF(ISBLANK(C2941),O2940,IF(COUNTIF(C$2:C2941,C2941)&gt;1,O2940,1+MAX(O2940,0)))</f>
        <v>68</v>
      </c>
      <c r="P2941" s="45">
        <f t="shared" si="1012"/>
        <v>43</v>
      </c>
      <c r="Q2941" s="33" t="str">
        <f t="shared" si="1013"/>
        <v/>
      </c>
      <c r="R2941" s="33">
        <f t="shared" si="1014"/>
        <v>7</v>
      </c>
      <c r="S2941" s="33" t="str">
        <f t="shared" si="1015"/>
        <v>157_7</v>
      </c>
      <c r="T2941" s="35" t="str">
        <f t="shared" si="1016"/>
        <v>157AM</v>
      </c>
      <c r="U2941" s="35" t="str">
        <f t="shared" si="1017"/>
        <v>157AMEW</v>
      </c>
      <c r="V2941" s="35" t="str">
        <f t="shared" si="1011"/>
        <v>2P</v>
      </c>
      <c r="W2941" s="35" t="str">
        <f t="shared" si="1004"/>
        <v>157AM2P234</v>
      </c>
      <c r="X2941" s="388">
        <f t="shared" si="1005"/>
        <v>0</v>
      </c>
      <c r="Y2941" s="388">
        <f t="shared" si="1006"/>
        <v>0</v>
      </c>
      <c r="Z2941" s="280" t="str">
        <f t="shared" si="997"/>
        <v/>
      </c>
      <c r="AA2941" s="280" t="str">
        <f t="shared" si="998"/>
        <v/>
      </c>
      <c r="AB2941" s="389" t="str">
        <f t="shared" si="1007"/>
        <v/>
      </c>
      <c r="AC2941" s="389" t="str">
        <f t="shared" si="1008"/>
        <v/>
      </c>
      <c r="AD2941" s="390" t="str">
        <f t="shared" si="999"/>
        <v/>
      </c>
      <c r="AE2941" s="282">
        <f t="shared" si="1000"/>
        <v>0</v>
      </c>
      <c r="AF2941" s="359">
        <f t="shared" si="1001"/>
        <v>0</v>
      </c>
      <c r="AG2941" s="280">
        <f t="shared" si="1002"/>
        <v>3</v>
      </c>
      <c r="AH2941" s="280">
        <f t="shared" si="1018"/>
        <v>1</v>
      </c>
      <c r="AI2941" s="280">
        <f>IF(ISBLANK(T2941),AI2940,IF(COUNTIF(T$2:T2941,T2941)&gt;1,AI2940,1+MAX(AI2940,0)))</f>
        <v>81</v>
      </c>
      <c r="AL2941" s="391" t="str">
        <f t="shared" si="1009"/>
        <v/>
      </c>
      <c r="AM2941" s="391" t="str">
        <f t="shared" si="1010"/>
        <v/>
      </c>
      <c r="AO2941" s="310" t="str">
        <f t="shared" si="1003"/>
        <v/>
      </c>
      <c r="AP2941" s="310">
        <f>SUM(AO$1:AO2941)</f>
        <v>0</v>
      </c>
      <c r="AQ2941" s="310">
        <f>SUM(AK$2:AK2941)</f>
        <v>19</v>
      </c>
      <c r="AR2941" s="310">
        <f>COUNTA(AJ$2:AJ2941)</f>
        <v>19</v>
      </c>
      <c r="AS2941" s="312"/>
      <c r="AT2941" s="312"/>
      <c r="AU2941" s="312"/>
      <c r="AV2941" s="312"/>
      <c r="AW2941" s="312"/>
      <c r="AZ2941">
        <v>0</v>
      </c>
      <c r="BA2941">
        <v>0</v>
      </c>
    </row>
    <row r="2942" spans="1:53" x14ac:dyDescent="0.25">
      <c r="A2942">
        <v>157</v>
      </c>
      <c r="B2942" t="s">
        <v>65</v>
      </c>
      <c r="C2942" t="s">
        <v>872</v>
      </c>
      <c r="D2942"/>
      <c r="E2942">
        <v>2</v>
      </c>
      <c r="F2942">
        <v>4</v>
      </c>
      <c r="G2942">
        <v>1</v>
      </c>
      <c r="H2942">
        <v>6</v>
      </c>
      <c r="I2942">
        <v>0</v>
      </c>
      <c r="J2942">
        <v>5</v>
      </c>
      <c r="K2942">
        <v>1</v>
      </c>
      <c r="L2942">
        <v>1</v>
      </c>
      <c r="M2942" t="s">
        <v>995</v>
      </c>
      <c r="O2942" s="101">
        <f>IF(ISBLANK(C2942),O2941,IF(COUNTIF(C$2:C2942,C2942)&gt;1,O2941,1+MAX(O2941,0)))</f>
        <v>68</v>
      </c>
      <c r="P2942" s="45">
        <f t="shared" si="1012"/>
        <v>43</v>
      </c>
      <c r="Q2942" s="33" t="str">
        <f t="shared" si="1013"/>
        <v/>
      </c>
      <c r="R2942" s="33">
        <f t="shared" si="1014"/>
        <v>8</v>
      </c>
      <c r="S2942" s="33" t="str">
        <f t="shared" si="1015"/>
        <v>157_8</v>
      </c>
      <c r="T2942" s="35" t="str">
        <f t="shared" si="1016"/>
        <v>157AM</v>
      </c>
      <c r="U2942" s="35" t="str">
        <f t="shared" si="1017"/>
        <v>157AMNS</v>
      </c>
      <c r="V2942" s="35" t="str">
        <f t="shared" si="1011"/>
        <v>2P</v>
      </c>
      <c r="W2942" s="35" t="str">
        <f t="shared" si="1004"/>
        <v>157AM2P241</v>
      </c>
      <c r="X2942" s="388">
        <f t="shared" si="1005"/>
        <v>1</v>
      </c>
      <c r="Y2942" s="388">
        <f t="shared" si="1006"/>
        <v>1</v>
      </c>
      <c r="Z2942" s="280" t="str">
        <f t="shared" si="997"/>
        <v/>
      </c>
      <c r="AA2942" s="280" t="str">
        <f t="shared" si="998"/>
        <v/>
      </c>
      <c r="AB2942" s="389" t="str">
        <f t="shared" si="1007"/>
        <v/>
      </c>
      <c r="AC2942" s="389" t="str">
        <f t="shared" si="1008"/>
        <v/>
      </c>
      <c r="AD2942" s="390" t="str">
        <f t="shared" si="999"/>
        <v/>
      </c>
      <c r="AE2942" s="282">
        <f t="shared" si="1000"/>
        <v>0</v>
      </c>
      <c r="AF2942" s="359">
        <f t="shared" si="1001"/>
        <v>0</v>
      </c>
      <c r="AG2942" s="280">
        <f t="shared" si="1002"/>
        <v>3</v>
      </c>
      <c r="AH2942" s="280">
        <f t="shared" si="1018"/>
        <v>1</v>
      </c>
      <c r="AI2942" s="280">
        <f>IF(ISBLANK(T2942),AI2941,IF(COUNTIF(T$2:T2942,T2942)&gt;1,AI2941,1+MAX(AI2941,0)))</f>
        <v>81</v>
      </c>
      <c r="AL2942" s="391" t="str">
        <f t="shared" si="1009"/>
        <v/>
      </c>
      <c r="AM2942" s="391" t="str">
        <f t="shared" si="1010"/>
        <v/>
      </c>
      <c r="AO2942" s="310" t="str">
        <f t="shared" si="1003"/>
        <v/>
      </c>
      <c r="AP2942" s="310">
        <f>SUM(AO$1:AO2942)</f>
        <v>0</v>
      </c>
      <c r="AQ2942" s="310">
        <f>SUM(AK$2:AK2942)</f>
        <v>19</v>
      </c>
      <c r="AR2942" s="310">
        <f>COUNTA(AJ$2:AJ2942)</f>
        <v>19</v>
      </c>
      <c r="AS2942" s="312"/>
      <c r="AT2942" s="312"/>
      <c r="AU2942" s="312"/>
      <c r="AV2942" s="312"/>
      <c r="AW2942" s="312"/>
      <c r="AZ2942">
        <v>1</v>
      </c>
      <c r="BA2942">
        <v>1</v>
      </c>
    </row>
    <row r="2943" spans="1:53" x14ac:dyDescent="0.25">
      <c r="A2943">
        <v>157</v>
      </c>
      <c r="B2943" t="s">
        <v>65</v>
      </c>
      <c r="C2943" t="s">
        <v>872</v>
      </c>
      <c r="D2943"/>
      <c r="E2943">
        <v>2</v>
      </c>
      <c r="F2943">
        <v>4</v>
      </c>
      <c r="G2943">
        <v>2</v>
      </c>
      <c r="H2943">
        <v>8</v>
      </c>
      <c r="I2943">
        <v>3</v>
      </c>
      <c r="J2943">
        <v>7</v>
      </c>
      <c r="K2943">
        <v>1</v>
      </c>
      <c r="L2943">
        <v>1</v>
      </c>
      <c r="M2943" t="s">
        <v>995</v>
      </c>
      <c r="O2943" s="101">
        <f>IF(ISBLANK(C2943),O2942,IF(COUNTIF(C$2:C2943,C2943)&gt;1,O2942,1+MAX(O2942,0)))</f>
        <v>68</v>
      </c>
      <c r="P2943" s="45">
        <f t="shared" si="1012"/>
        <v>43</v>
      </c>
      <c r="Q2943" s="33" t="str">
        <f t="shared" si="1013"/>
        <v/>
      </c>
      <c r="R2943" s="33">
        <f t="shared" si="1014"/>
        <v>8</v>
      </c>
      <c r="S2943" s="33" t="str">
        <f t="shared" si="1015"/>
        <v>157_8</v>
      </c>
      <c r="T2943" s="35" t="str">
        <f t="shared" si="1016"/>
        <v>157AM</v>
      </c>
      <c r="U2943" s="35" t="str">
        <f t="shared" si="1017"/>
        <v>157AMNS</v>
      </c>
      <c r="V2943" s="35" t="str">
        <f t="shared" si="1011"/>
        <v>2P</v>
      </c>
      <c r="W2943" s="35" t="str">
        <f t="shared" si="1004"/>
        <v>157AM2P242</v>
      </c>
      <c r="X2943" s="388">
        <f t="shared" si="1005"/>
        <v>1</v>
      </c>
      <c r="Y2943" s="388">
        <f t="shared" si="1006"/>
        <v>1</v>
      </c>
      <c r="Z2943" s="280" t="str">
        <f t="shared" si="997"/>
        <v/>
      </c>
      <c r="AA2943" s="280" t="str">
        <f t="shared" si="998"/>
        <v/>
      </c>
      <c r="AB2943" s="389" t="str">
        <f t="shared" si="1007"/>
        <v/>
      </c>
      <c r="AC2943" s="389" t="str">
        <f t="shared" si="1008"/>
        <v/>
      </c>
      <c r="AD2943" s="390" t="str">
        <f t="shared" si="999"/>
        <v/>
      </c>
      <c r="AE2943" s="282">
        <f t="shared" si="1000"/>
        <v>0</v>
      </c>
      <c r="AF2943" s="359">
        <f t="shared" si="1001"/>
        <v>0</v>
      </c>
      <c r="AG2943" s="280">
        <f t="shared" si="1002"/>
        <v>3</v>
      </c>
      <c r="AH2943" s="280">
        <f t="shared" si="1018"/>
        <v>1</v>
      </c>
      <c r="AI2943" s="280">
        <f>IF(ISBLANK(T2943),AI2942,IF(COUNTIF(T$2:T2943,T2943)&gt;1,AI2942,1+MAX(AI2942,0)))</f>
        <v>81</v>
      </c>
      <c r="AL2943" s="391" t="str">
        <f t="shared" si="1009"/>
        <v/>
      </c>
      <c r="AM2943" s="391" t="str">
        <f t="shared" si="1010"/>
        <v/>
      </c>
      <c r="AO2943" s="310" t="str">
        <f t="shared" si="1003"/>
        <v/>
      </c>
      <c r="AP2943" s="310">
        <f>SUM(AO$1:AO2943)</f>
        <v>0</v>
      </c>
      <c r="AQ2943" s="310">
        <f>SUM(AK$2:AK2943)</f>
        <v>19</v>
      </c>
      <c r="AR2943" s="310">
        <f>COUNTA(AJ$2:AJ2943)</f>
        <v>19</v>
      </c>
      <c r="AS2943" s="312"/>
      <c r="AT2943" s="312"/>
      <c r="AU2943" s="312"/>
      <c r="AV2943" s="312"/>
      <c r="AW2943" s="312"/>
      <c r="AZ2943">
        <v>1</v>
      </c>
      <c r="BA2943">
        <v>1</v>
      </c>
    </row>
    <row r="2944" spans="1:53" x14ac:dyDescent="0.25">
      <c r="A2944">
        <v>157</v>
      </c>
      <c r="B2944" t="s">
        <v>65</v>
      </c>
      <c r="C2944" t="s">
        <v>872</v>
      </c>
      <c r="D2944"/>
      <c r="E2944">
        <v>2</v>
      </c>
      <c r="F2944">
        <v>4</v>
      </c>
      <c r="G2944">
        <v>3</v>
      </c>
      <c r="H2944">
        <v>1</v>
      </c>
      <c r="I2944">
        <v>0</v>
      </c>
      <c r="J2944">
        <v>0</v>
      </c>
      <c r="K2944">
        <v>0</v>
      </c>
      <c r="L2944">
        <v>0</v>
      </c>
      <c r="M2944" t="s">
        <v>995</v>
      </c>
      <c r="O2944" s="101">
        <f>IF(ISBLANK(C2944),O2943,IF(COUNTIF(C$2:C2944,C2944)&gt;1,O2943,1+MAX(O2943,0)))</f>
        <v>68</v>
      </c>
      <c r="P2944" s="45">
        <f t="shared" si="1012"/>
        <v>43</v>
      </c>
      <c r="Q2944" s="33" t="str">
        <f t="shared" si="1013"/>
        <v/>
      </c>
      <c r="R2944" s="33">
        <f t="shared" si="1014"/>
        <v>8</v>
      </c>
      <c r="S2944" s="33" t="str">
        <f t="shared" si="1015"/>
        <v>157_8</v>
      </c>
      <c r="T2944" s="35" t="str">
        <f t="shared" si="1016"/>
        <v>157AM</v>
      </c>
      <c r="U2944" s="35" t="str">
        <f t="shared" si="1017"/>
        <v>157AMEW</v>
      </c>
      <c r="V2944" s="35" t="str">
        <f t="shared" si="1011"/>
        <v>2P</v>
      </c>
      <c r="W2944" s="35" t="str">
        <f t="shared" si="1004"/>
        <v>157AM2P243</v>
      </c>
      <c r="X2944" s="388">
        <f t="shared" si="1005"/>
        <v>0</v>
      </c>
      <c r="Y2944" s="388">
        <f t="shared" si="1006"/>
        <v>0</v>
      </c>
      <c r="Z2944" s="280" t="str">
        <f t="shared" si="997"/>
        <v/>
      </c>
      <c r="AA2944" s="280" t="str">
        <f t="shared" si="998"/>
        <v/>
      </c>
      <c r="AB2944" s="389" t="str">
        <f t="shared" si="1007"/>
        <v/>
      </c>
      <c r="AC2944" s="389" t="str">
        <f t="shared" si="1008"/>
        <v/>
      </c>
      <c r="AD2944" s="390" t="str">
        <f t="shared" si="999"/>
        <v/>
      </c>
      <c r="AE2944" s="282">
        <f t="shared" si="1000"/>
        <v>0</v>
      </c>
      <c r="AF2944" s="359">
        <f t="shared" si="1001"/>
        <v>0</v>
      </c>
      <c r="AG2944" s="280">
        <f t="shared" si="1002"/>
        <v>3</v>
      </c>
      <c r="AH2944" s="280">
        <f t="shared" si="1018"/>
        <v>1</v>
      </c>
      <c r="AI2944" s="280">
        <f>IF(ISBLANK(T2944),AI2943,IF(COUNTIF(T$2:T2944,T2944)&gt;1,AI2943,1+MAX(AI2943,0)))</f>
        <v>81</v>
      </c>
      <c r="AL2944" s="391" t="str">
        <f t="shared" si="1009"/>
        <v/>
      </c>
      <c r="AM2944" s="391" t="str">
        <f t="shared" si="1010"/>
        <v/>
      </c>
      <c r="AO2944" s="310" t="str">
        <f t="shared" si="1003"/>
        <v/>
      </c>
      <c r="AP2944" s="310">
        <f>SUM(AO$1:AO2944)</f>
        <v>0</v>
      </c>
      <c r="AQ2944" s="310">
        <f>SUM(AK$2:AK2944)</f>
        <v>19</v>
      </c>
      <c r="AR2944" s="310">
        <f>COUNTA(AJ$2:AJ2944)</f>
        <v>19</v>
      </c>
      <c r="AS2944" s="312"/>
      <c r="AT2944" s="312"/>
      <c r="AU2944" s="312"/>
      <c r="AV2944" s="312"/>
      <c r="AW2944" s="312"/>
      <c r="AZ2944">
        <v>0</v>
      </c>
      <c r="BA2944">
        <v>0</v>
      </c>
    </row>
    <row r="2945" spans="1:53" x14ac:dyDescent="0.25">
      <c r="A2945">
        <v>157</v>
      </c>
      <c r="B2945" t="s">
        <v>65</v>
      </c>
      <c r="C2945" t="s">
        <v>872</v>
      </c>
      <c r="D2945"/>
      <c r="E2945">
        <v>2</v>
      </c>
      <c r="F2945">
        <v>4</v>
      </c>
      <c r="G2945">
        <v>4</v>
      </c>
      <c r="H2945">
        <v>4</v>
      </c>
      <c r="I2945">
        <v>0</v>
      </c>
      <c r="J2945">
        <v>2</v>
      </c>
      <c r="K2945">
        <v>0</v>
      </c>
      <c r="L2945">
        <v>1</v>
      </c>
      <c r="M2945" t="s">
        <v>995</v>
      </c>
      <c r="O2945" s="101">
        <f>IF(ISBLANK(C2945),O2944,IF(COUNTIF(C$2:C2945,C2945)&gt;1,O2944,1+MAX(O2944,0)))</f>
        <v>68</v>
      </c>
      <c r="P2945" s="45">
        <f t="shared" si="1012"/>
        <v>43</v>
      </c>
      <c r="Q2945" s="33" t="str">
        <f t="shared" si="1013"/>
        <v/>
      </c>
      <c r="R2945" s="33">
        <f t="shared" si="1014"/>
        <v>8</v>
      </c>
      <c r="S2945" s="33" t="str">
        <f t="shared" si="1015"/>
        <v>157_8</v>
      </c>
      <c r="T2945" s="35" t="str">
        <f t="shared" si="1016"/>
        <v>157AM</v>
      </c>
      <c r="U2945" s="35" t="str">
        <f t="shared" si="1017"/>
        <v>157AMEW</v>
      </c>
      <c r="V2945" s="35" t="str">
        <f t="shared" si="1011"/>
        <v>2P</v>
      </c>
      <c r="W2945" s="35" t="str">
        <f t="shared" si="1004"/>
        <v>157AM2P244</v>
      </c>
      <c r="X2945" s="388">
        <f t="shared" si="1005"/>
        <v>0</v>
      </c>
      <c r="Y2945" s="388">
        <f t="shared" si="1006"/>
        <v>1</v>
      </c>
      <c r="Z2945" s="280" t="str">
        <f t="shared" si="997"/>
        <v/>
      </c>
      <c r="AA2945" s="280" t="str">
        <f t="shared" si="998"/>
        <v/>
      </c>
      <c r="AB2945" s="389" t="str">
        <f t="shared" si="1007"/>
        <v/>
      </c>
      <c r="AC2945" s="389" t="str">
        <f t="shared" si="1008"/>
        <v/>
      </c>
      <c r="AD2945" s="390" t="str">
        <f t="shared" si="999"/>
        <v/>
      </c>
      <c r="AE2945" s="282">
        <f t="shared" si="1000"/>
        <v>0</v>
      </c>
      <c r="AF2945" s="359">
        <f t="shared" si="1001"/>
        <v>0</v>
      </c>
      <c r="AG2945" s="280">
        <f t="shared" si="1002"/>
        <v>3</v>
      </c>
      <c r="AH2945" s="280">
        <f t="shared" si="1018"/>
        <v>1</v>
      </c>
      <c r="AI2945" s="280">
        <f>IF(ISBLANK(T2945),AI2944,IF(COUNTIF(T$2:T2945,T2945)&gt;1,AI2944,1+MAX(AI2944,0)))</f>
        <v>81</v>
      </c>
      <c r="AL2945" s="391" t="str">
        <f t="shared" si="1009"/>
        <v/>
      </c>
      <c r="AM2945" s="391" t="str">
        <f t="shared" si="1010"/>
        <v/>
      </c>
      <c r="AO2945" s="310" t="str">
        <f t="shared" si="1003"/>
        <v/>
      </c>
      <c r="AP2945" s="310">
        <f>SUM(AO$1:AO2945)</f>
        <v>0</v>
      </c>
      <c r="AQ2945" s="310">
        <f>SUM(AK$2:AK2945)</f>
        <v>19</v>
      </c>
      <c r="AR2945" s="310">
        <f>COUNTA(AJ$2:AJ2945)</f>
        <v>19</v>
      </c>
      <c r="AS2945" s="312"/>
      <c r="AT2945" s="312"/>
      <c r="AU2945" s="312"/>
      <c r="AV2945" s="312"/>
      <c r="AW2945" s="312"/>
      <c r="AZ2945">
        <v>0</v>
      </c>
      <c r="BA2945">
        <v>1</v>
      </c>
    </row>
    <row r="2946" spans="1:53" x14ac:dyDescent="0.25">
      <c r="A2946">
        <v>157</v>
      </c>
      <c r="B2946" t="s">
        <v>66</v>
      </c>
      <c r="C2946" t="s">
        <v>663</v>
      </c>
      <c r="D2946"/>
      <c r="E2946">
        <v>1</v>
      </c>
      <c r="F2946">
        <v>1</v>
      </c>
      <c r="G2946">
        <v>1</v>
      </c>
      <c r="H2946">
        <v>3</v>
      </c>
      <c r="I2946">
        <v>1</v>
      </c>
      <c r="J2946">
        <v>2</v>
      </c>
      <c r="K2946">
        <v>0</v>
      </c>
      <c r="L2946">
        <v>0</v>
      </c>
      <c r="M2946"/>
      <c r="O2946" s="101">
        <f>IF(ISBLANK(C2946),O2945,IF(COUNTIF(C$2:C2946,C2946)&gt;1,O2945,1+MAX(O2945,0)))</f>
        <v>68</v>
      </c>
      <c r="P2946" s="45">
        <f t="shared" si="1012"/>
        <v>43</v>
      </c>
      <c r="Q2946" s="33" t="str">
        <f t="shared" si="1013"/>
        <v/>
      </c>
      <c r="R2946" s="33">
        <f t="shared" si="1014"/>
        <v>9</v>
      </c>
      <c r="S2946" s="33" t="str">
        <f t="shared" si="1015"/>
        <v>157_9</v>
      </c>
      <c r="T2946" s="35" t="str">
        <f t="shared" si="1016"/>
        <v>157PM</v>
      </c>
      <c r="U2946" s="35" t="str">
        <f t="shared" si="1017"/>
        <v>157PMNS</v>
      </c>
      <c r="V2946" s="35" t="str">
        <f t="shared" si="1011"/>
        <v>2P</v>
      </c>
      <c r="W2946" s="35" t="str">
        <f t="shared" si="1004"/>
        <v>157PM2P111</v>
      </c>
      <c r="X2946" s="388">
        <f t="shared" si="1005"/>
        <v>0</v>
      </c>
      <c r="Y2946" s="388">
        <f t="shared" si="1006"/>
        <v>0</v>
      </c>
      <c r="Z2946" s="280" t="str">
        <f t="shared" ref="Z2946:Z3009" si="1019">IF(I2946&gt;$H2946,1,"")</f>
        <v/>
      </c>
      <c r="AA2946" s="280" t="str">
        <f t="shared" ref="AA2946:AA3009" si="1020">IF(J2946&gt;$H2946,1,"")</f>
        <v/>
      </c>
      <c r="AB2946" s="389" t="str">
        <f t="shared" si="1007"/>
        <v/>
      </c>
      <c r="AC2946" s="389" t="str">
        <f t="shared" si="1008"/>
        <v/>
      </c>
      <c r="AD2946" s="390" t="str">
        <f t="shared" ref="AD2946:AD3009" si="1021">IF(ISERROR(MATCH(A2946&amp;"_"&amp;G2946,Sidewalk_ignore,0)),"",1)</f>
        <v/>
      </c>
      <c r="AE2946" s="282">
        <f t="shared" ref="AE2946:AE3009" si="1022">IF(AND(ISNUMBER($G2946),$B2946="AM"),INDEX(CordonIn,MATCH($A2946,loc_ID,0),$G2946),0)</f>
        <v>0</v>
      </c>
      <c r="AF2946" s="359">
        <f t="shared" ref="AF2946:AF3009" si="1023">IF(AND(ISNUMBER($G2946),$B2946="PM"),INDEX(CordonIn,MATCH($A2946,loc_ID,0),VLOOKUP($G2946,Reverse_dir,2,FALSE)),0)</f>
        <v>0</v>
      </c>
      <c r="AG2946" s="280">
        <f t="shared" ref="AG2946:AG3009" si="1024">IF(AND(ISNUMBER($G2946),$B2946="AM"),INDEX(Lane,MATCH($A2946,loc_ID,0),$G2946),0)</f>
        <v>0</v>
      </c>
      <c r="AH2946" s="280">
        <f t="shared" si="1018"/>
        <v>0</v>
      </c>
      <c r="AI2946" s="280">
        <f>IF(ISBLANK(T2946),AI2945,IF(COUNTIF(T$2:T2946,T2946)&gt;1,AI2945,1+MAX(AI2945,0)))</f>
        <v>82</v>
      </c>
      <c r="AL2946" s="391" t="str">
        <f t="shared" si="1009"/>
        <v/>
      </c>
      <c r="AM2946" s="391" t="str">
        <f t="shared" si="1010"/>
        <v/>
      </c>
      <c r="AO2946" s="310" t="str">
        <f t="shared" ref="AO2946:AO3009" si="1025">IF(SUM(Z2946:AC2946)&gt;0,1,"")</f>
        <v/>
      </c>
      <c r="AP2946" s="310">
        <f>SUM(AO$1:AO2946)</f>
        <v>0</v>
      </c>
      <c r="AQ2946" s="310">
        <f>SUM(AK$2:AK2946)</f>
        <v>19</v>
      </c>
      <c r="AR2946" s="310">
        <f>COUNTA(AJ$2:AJ2946)</f>
        <v>19</v>
      </c>
      <c r="AS2946" s="312"/>
      <c r="AT2946" s="312"/>
      <c r="AU2946" s="312"/>
      <c r="AV2946" s="312"/>
      <c r="AW2946" s="312"/>
      <c r="AZ2946">
        <v>0</v>
      </c>
      <c r="BA2946">
        <v>0</v>
      </c>
    </row>
    <row r="2947" spans="1:53" x14ac:dyDescent="0.25">
      <c r="A2947">
        <v>157</v>
      </c>
      <c r="B2947" t="s">
        <v>66</v>
      </c>
      <c r="C2947" t="s">
        <v>663</v>
      </c>
      <c r="D2947"/>
      <c r="E2947">
        <v>1</v>
      </c>
      <c r="F2947">
        <v>1</v>
      </c>
      <c r="G2947">
        <v>2</v>
      </c>
      <c r="H2947">
        <v>2</v>
      </c>
      <c r="I2947">
        <v>0</v>
      </c>
      <c r="J2947">
        <v>0</v>
      </c>
      <c r="K2947">
        <v>0</v>
      </c>
      <c r="L2947">
        <v>0</v>
      </c>
      <c r="M2947"/>
      <c r="O2947" s="101">
        <f>IF(ISBLANK(C2947),O2946,IF(COUNTIF(C$2:C2947,C2947)&gt;1,O2946,1+MAX(O2946,0)))</f>
        <v>68</v>
      </c>
      <c r="P2947" s="45">
        <f t="shared" si="1012"/>
        <v>43</v>
      </c>
      <c r="Q2947" s="33" t="str">
        <f t="shared" si="1013"/>
        <v/>
      </c>
      <c r="R2947" s="33">
        <f t="shared" si="1014"/>
        <v>9</v>
      </c>
      <c r="S2947" s="33" t="str">
        <f t="shared" si="1015"/>
        <v>157_9</v>
      </c>
      <c r="T2947" s="35" t="str">
        <f t="shared" si="1016"/>
        <v>157PM</v>
      </c>
      <c r="U2947" s="35" t="str">
        <f t="shared" si="1017"/>
        <v>157PMNS</v>
      </c>
      <c r="V2947" s="35" t="str">
        <f t="shared" si="1011"/>
        <v>2P</v>
      </c>
      <c r="W2947" s="35" t="str">
        <f t="shared" ref="W2947:W3010" si="1026">IF(ISBLANK(A2947),"",A2947&amp;B2947&amp;V2947&amp;E2947&amp;F2947&amp;G2947)</f>
        <v>157PM2P112</v>
      </c>
      <c r="X2947" s="388">
        <f t="shared" ref="X2947:X3010" si="1027">IF($AD2947=1,0,K2947)</f>
        <v>0</v>
      </c>
      <c r="Y2947" s="388">
        <f t="shared" ref="Y2947:Y3010" si="1028">IF($AD2947=1,0,L2947)</f>
        <v>0</v>
      </c>
      <c r="Z2947" s="280" t="str">
        <f t="shared" si="1019"/>
        <v/>
      </c>
      <c r="AA2947" s="280" t="str">
        <f t="shared" si="1020"/>
        <v/>
      </c>
      <c r="AB2947" s="389" t="str">
        <f t="shared" ref="AB2947:AB3010" si="1029">IF(OR(K2947&gt;$H2947,AND($AD2947=1,K2947&gt;0)),1,"")</f>
        <v/>
      </c>
      <c r="AC2947" s="389" t="str">
        <f t="shared" ref="AC2947:AC3010" si="1030">IF(OR(L2947&gt;$H2947,AND($AD2947=1,L2947&gt;0)),1,"")</f>
        <v/>
      </c>
      <c r="AD2947" s="390" t="str">
        <f t="shared" si="1021"/>
        <v/>
      </c>
      <c r="AE2947" s="282">
        <f t="shared" si="1022"/>
        <v>0</v>
      </c>
      <c r="AF2947" s="359">
        <f t="shared" si="1023"/>
        <v>0</v>
      </c>
      <c r="AG2947" s="280">
        <f t="shared" si="1024"/>
        <v>0</v>
      </c>
      <c r="AH2947" s="280">
        <f t="shared" si="1018"/>
        <v>0</v>
      </c>
      <c r="AI2947" s="280">
        <f>IF(ISBLANK(T2947),AI2946,IF(COUNTIF(T$2:T2947,T2947)&gt;1,AI2946,1+MAX(AI2946,0)))</f>
        <v>82</v>
      </c>
      <c r="AL2947" s="391" t="str">
        <f t="shared" ref="AL2947:AL3010" si="1031">IF(OR(AB2947=1,AC2947=1),IF(LEN(AJ2947)=0,"",AJ2947&amp;"; ")&amp;"Ignore sidewalk",IF(LEN(AJ2947)=0,"",AJ2947))</f>
        <v/>
      </c>
      <c r="AM2947" s="391" t="str">
        <f t="shared" ref="AM2947:AM3010" si="1032">IF(OR(AB2947=1,AC2947=1),1,IF(LEN(AK2947)=0,"",AK2947))</f>
        <v/>
      </c>
      <c r="AO2947" s="310" t="str">
        <f t="shared" si="1025"/>
        <v/>
      </c>
      <c r="AP2947" s="310">
        <f>SUM(AO$1:AO2947)</f>
        <v>0</v>
      </c>
      <c r="AQ2947" s="310">
        <f>SUM(AK$2:AK2947)</f>
        <v>19</v>
      </c>
      <c r="AR2947" s="310">
        <f>COUNTA(AJ$2:AJ2947)</f>
        <v>19</v>
      </c>
      <c r="AS2947" s="312"/>
      <c r="AT2947" s="312"/>
      <c r="AU2947" s="312"/>
      <c r="AV2947" s="312"/>
      <c r="AW2947" s="312"/>
      <c r="AZ2947">
        <v>0</v>
      </c>
      <c r="BA2947">
        <v>0</v>
      </c>
    </row>
    <row r="2948" spans="1:53" x14ac:dyDescent="0.25">
      <c r="A2948">
        <v>157</v>
      </c>
      <c r="B2948" t="s">
        <v>66</v>
      </c>
      <c r="C2948" t="s">
        <v>663</v>
      </c>
      <c r="D2948"/>
      <c r="E2948">
        <v>1</v>
      </c>
      <c r="F2948">
        <v>1</v>
      </c>
      <c r="G2948">
        <v>3</v>
      </c>
      <c r="H2948">
        <v>1</v>
      </c>
      <c r="I2948">
        <v>0</v>
      </c>
      <c r="J2948">
        <v>0</v>
      </c>
      <c r="K2948">
        <v>1</v>
      </c>
      <c r="L2948">
        <v>1</v>
      </c>
      <c r="M2948"/>
      <c r="O2948" s="101">
        <f>IF(ISBLANK(C2948),O2947,IF(COUNTIF(C$2:C2948,C2948)&gt;1,O2947,1+MAX(O2947,0)))</f>
        <v>68</v>
      </c>
      <c r="P2948" s="45">
        <f t="shared" si="1012"/>
        <v>43</v>
      </c>
      <c r="Q2948" s="33" t="str">
        <f t="shared" si="1013"/>
        <v/>
      </c>
      <c r="R2948" s="33">
        <f t="shared" si="1014"/>
        <v>9</v>
      </c>
      <c r="S2948" s="33" t="str">
        <f t="shared" si="1015"/>
        <v>157_9</v>
      </c>
      <c r="T2948" s="35" t="str">
        <f t="shared" si="1016"/>
        <v>157PM</v>
      </c>
      <c r="U2948" s="35" t="str">
        <f t="shared" si="1017"/>
        <v>157PMEW</v>
      </c>
      <c r="V2948" s="35" t="str">
        <f t="shared" ref="V2948:V3011" si="1033">TEXT((O2948-MOD(O2948,26))/26,"0")&amp;CHAR(65+MOD(O2948-1,26))</f>
        <v>2P</v>
      </c>
      <c r="W2948" s="35" t="str">
        <f t="shared" si="1026"/>
        <v>157PM2P113</v>
      </c>
      <c r="X2948" s="388">
        <f t="shared" si="1027"/>
        <v>1</v>
      </c>
      <c r="Y2948" s="388">
        <f t="shared" si="1028"/>
        <v>1</v>
      </c>
      <c r="Z2948" s="280" t="str">
        <f t="shared" si="1019"/>
        <v/>
      </c>
      <c r="AA2948" s="280" t="str">
        <f t="shared" si="1020"/>
        <v/>
      </c>
      <c r="AB2948" s="389" t="str">
        <f t="shared" si="1029"/>
        <v/>
      </c>
      <c r="AC2948" s="389" t="str">
        <f t="shared" si="1030"/>
        <v/>
      </c>
      <c r="AD2948" s="390" t="str">
        <f t="shared" si="1021"/>
        <v/>
      </c>
      <c r="AE2948" s="282">
        <f t="shared" si="1022"/>
        <v>0</v>
      </c>
      <c r="AF2948" s="359">
        <f t="shared" si="1023"/>
        <v>0</v>
      </c>
      <c r="AG2948" s="280">
        <f t="shared" si="1024"/>
        <v>0</v>
      </c>
      <c r="AH2948" s="280">
        <f t="shared" si="1018"/>
        <v>0</v>
      </c>
      <c r="AI2948" s="280">
        <f>IF(ISBLANK(T2948),AI2947,IF(COUNTIF(T$2:T2948,T2948)&gt;1,AI2947,1+MAX(AI2947,0)))</f>
        <v>82</v>
      </c>
      <c r="AL2948" s="391" t="str">
        <f t="shared" si="1031"/>
        <v/>
      </c>
      <c r="AM2948" s="391" t="str">
        <f t="shared" si="1032"/>
        <v/>
      </c>
      <c r="AO2948" s="310" t="str">
        <f t="shared" si="1025"/>
        <v/>
      </c>
      <c r="AP2948" s="310">
        <f>SUM(AO$1:AO2948)</f>
        <v>0</v>
      </c>
      <c r="AQ2948" s="310">
        <f>SUM(AK$2:AK2948)</f>
        <v>19</v>
      </c>
      <c r="AR2948" s="310">
        <f>COUNTA(AJ$2:AJ2948)</f>
        <v>19</v>
      </c>
      <c r="AS2948" s="312"/>
      <c r="AT2948" s="312"/>
      <c r="AU2948" s="312"/>
      <c r="AV2948" s="312"/>
      <c r="AW2948" s="312"/>
      <c r="AZ2948">
        <v>1</v>
      </c>
      <c r="BA2948">
        <v>1</v>
      </c>
    </row>
    <row r="2949" spans="1:53" x14ac:dyDescent="0.25">
      <c r="A2949">
        <v>157</v>
      </c>
      <c r="B2949" t="s">
        <v>66</v>
      </c>
      <c r="C2949" t="s">
        <v>663</v>
      </c>
      <c r="D2949"/>
      <c r="E2949">
        <v>1</v>
      </c>
      <c r="F2949">
        <v>1</v>
      </c>
      <c r="G2949">
        <v>4</v>
      </c>
      <c r="H2949">
        <v>0</v>
      </c>
      <c r="I2949">
        <v>0</v>
      </c>
      <c r="J2949">
        <v>0</v>
      </c>
      <c r="K2949">
        <v>0</v>
      </c>
      <c r="L2949">
        <v>0</v>
      </c>
      <c r="M2949"/>
      <c r="O2949" s="101">
        <f>IF(ISBLANK(C2949),O2948,IF(COUNTIF(C$2:C2949,C2949)&gt;1,O2948,1+MAX(O2948,0)))</f>
        <v>68</v>
      </c>
      <c r="P2949" s="45">
        <f t="shared" si="1012"/>
        <v>43</v>
      </c>
      <c r="Q2949" s="33" t="str">
        <f t="shared" si="1013"/>
        <v/>
      </c>
      <c r="R2949" s="33">
        <f t="shared" si="1014"/>
        <v>9</v>
      </c>
      <c r="S2949" s="33" t="str">
        <f t="shared" si="1015"/>
        <v>157_9</v>
      </c>
      <c r="T2949" s="35" t="str">
        <f t="shared" si="1016"/>
        <v>157PM</v>
      </c>
      <c r="U2949" s="35" t="str">
        <f t="shared" si="1017"/>
        <v>157PMEW</v>
      </c>
      <c r="V2949" s="35" t="str">
        <f t="shared" si="1033"/>
        <v>2P</v>
      </c>
      <c r="W2949" s="35" t="str">
        <f t="shared" si="1026"/>
        <v>157PM2P114</v>
      </c>
      <c r="X2949" s="388">
        <f t="shared" si="1027"/>
        <v>0</v>
      </c>
      <c r="Y2949" s="388">
        <f t="shared" si="1028"/>
        <v>0</v>
      </c>
      <c r="Z2949" s="280" t="str">
        <f t="shared" si="1019"/>
        <v/>
      </c>
      <c r="AA2949" s="280" t="str">
        <f t="shared" si="1020"/>
        <v/>
      </c>
      <c r="AB2949" s="389" t="str">
        <f t="shared" si="1029"/>
        <v/>
      </c>
      <c r="AC2949" s="389" t="str">
        <f t="shared" si="1030"/>
        <v/>
      </c>
      <c r="AD2949" s="390" t="str">
        <f t="shared" si="1021"/>
        <v/>
      </c>
      <c r="AE2949" s="282">
        <f t="shared" si="1022"/>
        <v>0</v>
      </c>
      <c r="AF2949" s="359">
        <f t="shared" si="1023"/>
        <v>0</v>
      </c>
      <c r="AG2949" s="280">
        <f t="shared" si="1024"/>
        <v>0</v>
      </c>
      <c r="AH2949" s="280">
        <f t="shared" si="1018"/>
        <v>0</v>
      </c>
      <c r="AI2949" s="280">
        <f>IF(ISBLANK(T2949),AI2948,IF(COUNTIF(T$2:T2949,T2949)&gt;1,AI2948,1+MAX(AI2948,0)))</f>
        <v>82</v>
      </c>
      <c r="AL2949" s="391" t="str">
        <f t="shared" si="1031"/>
        <v/>
      </c>
      <c r="AM2949" s="391" t="str">
        <f t="shared" si="1032"/>
        <v/>
      </c>
      <c r="AO2949" s="310" t="str">
        <f t="shared" si="1025"/>
        <v/>
      </c>
      <c r="AP2949" s="310">
        <f>SUM(AO$1:AO2949)</f>
        <v>0</v>
      </c>
      <c r="AQ2949" s="310">
        <f>SUM(AK$2:AK2949)</f>
        <v>19</v>
      </c>
      <c r="AR2949" s="310">
        <f>COUNTA(AJ$2:AJ2949)</f>
        <v>19</v>
      </c>
      <c r="AS2949" s="312"/>
      <c r="AT2949" s="312"/>
      <c r="AU2949" s="312"/>
      <c r="AV2949" s="312"/>
      <c r="AW2949" s="312"/>
      <c r="AZ2949">
        <v>0</v>
      </c>
      <c r="BA2949">
        <v>0</v>
      </c>
    </row>
    <row r="2950" spans="1:53" x14ac:dyDescent="0.25">
      <c r="A2950">
        <v>157</v>
      </c>
      <c r="B2950" t="s">
        <v>66</v>
      </c>
      <c r="C2950" t="s">
        <v>663</v>
      </c>
      <c r="D2950"/>
      <c r="E2950">
        <v>1</v>
      </c>
      <c r="F2950">
        <v>2</v>
      </c>
      <c r="G2950">
        <v>1</v>
      </c>
      <c r="H2950">
        <v>0</v>
      </c>
      <c r="I2950">
        <v>0</v>
      </c>
      <c r="J2950">
        <v>0</v>
      </c>
      <c r="K2950">
        <v>0</v>
      </c>
      <c r="L2950">
        <v>0</v>
      </c>
      <c r="M2950"/>
      <c r="O2950" s="101">
        <f>IF(ISBLANK(C2950),O2949,IF(COUNTIF(C$2:C2950,C2950)&gt;1,O2949,1+MAX(O2949,0)))</f>
        <v>68</v>
      </c>
      <c r="P2950" s="45">
        <f t="shared" si="1012"/>
        <v>43</v>
      </c>
      <c r="Q2950" s="33" t="str">
        <f t="shared" si="1013"/>
        <v/>
      </c>
      <c r="R2950" s="33">
        <f t="shared" si="1014"/>
        <v>10</v>
      </c>
      <c r="S2950" s="33" t="str">
        <f t="shared" si="1015"/>
        <v>157_10</v>
      </c>
      <c r="T2950" s="35" t="str">
        <f t="shared" si="1016"/>
        <v>157PM</v>
      </c>
      <c r="U2950" s="35" t="str">
        <f t="shared" si="1017"/>
        <v>157PMNS</v>
      </c>
      <c r="V2950" s="35" t="str">
        <f t="shared" si="1033"/>
        <v>2P</v>
      </c>
      <c r="W2950" s="35" t="str">
        <f t="shared" si="1026"/>
        <v>157PM2P121</v>
      </c>
      <c r="X2950" s="388">
        <f t="shared" si="1027"/>
        <v>0</v>
      </c>
      <c r="Y2950" s="388">
        <f t="shared" si="1028"/>
        <v>0</v>
      </c>
      <c r="Z2950" s="280" t="str">
        <f t="shared" si="1019"/>
        <v/>
      </c>
      <c r="AA2950" s="280" t="str">
        <f t="shared" si="1020"/>
        <v/>
      </c>
      <c r="AB2950" s="389" t="str">
        <f t="shared" si="1029"/>
        <v/>
      </c>
      <c r="AC2950" s="389" t="str">
        <f t="shared" si="1030"/>
        <v/>
      </c>
      <c r="AD2950" s="390" t="str">
        <f t="shared" si="1021"/>
        <v/>
      </c>
      <c r="AE2950" s="282">
        <f t="shared" si="1022"/>
        <v>0</v>
      </c>
      <c r="AF2950" s="359">
        <f t="shared" si="1023"/>
        <v>0</v>
      </c>
      <c r="AG2950" s="280">
        <f t="shared" si="1024"/>
        <v>0</v>
      </c>
      <c r="AH2950" s="280">
        <f t="shared" si="1018"/>
        <v>0</v>
      </c>
      <c r="AI2950" s="280">
        <f>IF(ISBLANK(T2950),AI2949,IF(COUNTIF(T$2:T2950,T2950)&gt;1,AI2949,1+MAX(AI2949,0)))</f>
        <v>82</v>
      </c>
      <c r="AL2950" s="391" t="str">
        <f t="shared" si="1031"/>
        <v/>
      </c>
      <c r="AM2950" s="391" t="str">
        <f t="shared" si="1032"/>
        <v/>
      </c>
      <c r="AO2950" s="310" t="str">
        <f t="shared" si="1025"/>
        <v/>
      </c>
      <c r="AP2950" s="310">
        <f>SUM(AO$1:AO2950)</f>
        <v>0</v>
      </c>
      <c r="AQ2950" s="310">
        <f>SUM(AK$2:AK2950)</f>
        <v>19</v>
      </c>
      <c r="AR2950" s="310">
        <f>COUNTA(AJ$2:AJ2950)</f>
        <v>19</v>
      </c>
      <c r="AS2950" s="312"/>
      <c r="AT2950" s="312"/>
      <c r="AU2950" s="312"/>
      <c r="AV2950" s="312"/>
      <c r="AW2950" s="312"/>
      <c r="AZ2950">
        <v>0</v>
      </c>
      <c r="BA2950">
        <v>0</v>
      </c>
    </row>
    <row r="2951" spans="1:53" x14ac:dyDescent="0.25">
      <c r="A2951">
        <v>157</v>
      </c>
      <c r="B2951" t="s">
        <v>66</v>
      </c>
      <c r="C2951" t="s">
        <v>663</v>
      </c>
      <c r="D2951"/>
      <c r="E2951">
        <v>1</v>
      </c>
      <c r="F2951">
        <v>2</v>
      </c>
      <c r="G2951">
        <v>2</v>
      </c>
      <c r="H2951">
        <v>2</v>
      </c>
      <c r="I2951">
        <v>0</v>
      </c>
      <c r="J2951">
        <v>2</v>
      </c>
      <c r="K2951">
        <v>0</v>
      </c>
      <c r="L2951">
        <v>0</v>
      </c>
      <c r="M2951"/>
      <c r="O2951" s="101">
        <f>IF(ISBLANK(C2951),O2950,IF(COUNTIF(C$2:C2951,C2951)&gt;1,O2950,1+MAX(O2950,0)))</f>
        <v>68</v>
      </c>
      <c r="P2951" s="45">
        <f t="shared" si="1012"/>
        <v>43</v>
      </c>
      <c r="Q2951" s="33" t="str">
        <f t="shared" si="1013"/>
        <v/>
      </c>
      <c r="R2951" s="33">
        <f t="shared" si="1014"/>
        <v>10</v>
      </c>
      <c r="S2951" s="33" t="str">
        <f t="shared" si="1015"/>
        <v>157_10</v>
      </c>
      <c r="T2951" s="35" t="str">
        <f t="shared" si="1016"/>
        <v>157PM</v>
      </c>
      <c r="U2951" s="35" t="str">
        <f t="shared" si="1017"/>
        <v>157PMNS</v>
      </c>
      <c r="V2951" s="35" t="str">
        <f t="shared" si="1033"/>
        <v>2P</v>
      </c>
      <c r="W2951" s="35" t="str">
        <f t="shared" si="1026"/>
        <v>157PM2P122</v>
      </c>
      <c r="X2951" s="388">
        <f t="shared" si="1027"/>
        <v>0</v>
      </c>
      <c r="Y2951" s="388">
        <f t="shared" si="1028"/>
        <v>0</v>
      </c>
      <c r="Z2951" s="280" t="str">
        <f t="shared" si="1019"/>
        <v/>
      </c>
      <c r="AA2951" s="280" t="str">
        <f t="shared" si="1020"/>
        <v/>
      </c>
      <c r="AB2951" s="389" t="str">
        <f t="shared" si="1029"/>
        <v/>
      </c>
      <c r="AC2951" s="389" t="str">
        <f t="shared" si="1030"/>
        <v/>
      </c>
      <c r="AD2951" s="390" t="str">
        <f t="shared" si="1021"/>
        <v/>
      </c>
      <c r="AE2951" s="282">
        <f t="shared" si="1022"/>
        <v>0</v>
      </c>
      <c r="AF2951" s="359">
        <f t="shared" si="1023"/>
        <v>0</v>
      </c>
      <c r="AG2951" s="280">
        <f t="shared" si="1024"/>
        <v>0</v>
      </c>
      <c r="AH2951" s="280">
        <f t="shared" si="1018"/>
        <v>0</v>
      </c>
      <c r="AI2951" s="280">
        <f>IF(ISBLANK(T2951),AI2950,IF(COUNTIF(T$2:T2951,T2951)&gt;1,AI2950,1+MAX(AI2950,0)))</f>
        <v>82</v>
      </c>
      <c r="AL2951" s="391" t="str">
        <f t="shared" si="1031"/>
        <v/>
      </c>
      <c r="AM2951" s="391" t="str">
        <f t="shared" si="1032"/>
        <v/>
      </c>
      <c r="AO2951" s="310" t="str">
        <f t="shared" si="1025"/>
        <v/>
      </c>
      <c r="AP2951" s="310">
        <f>SUM(AO$1:AO2951)</f>
        <v>0</v>
      </c>
      <c r="AQ2951" s="310">
        <f>SUM(AK$2:AK2951)</f>
        <v>19</v>
      </c>
      <c r="AR2951" s="310">
        <f>COUNTA(AJ$2:AJ2951)</f>
        <v>19</v>
      </c>
      <c r="AS2951" s="312"/>
      <c r="AT2951" s="312"/>
      <c r="AU2951" s="312"/>
      <c r="AV2951" s="312"/>
      <c r="AW2951" s="312"/>
      <c r="AZ2951">
        <v>0</v>
      </c>
      <c r="BA2951">
        <v>0</v>
      </c>
    </row>
    <row r="2952" spans="1:53" x14ac:dyDescent="0.25">
      <c r="A2952">
        <v>157</v>
      </c>
      <c r="B2952" t="s">
        <v>66</v>
      </c>
      <c r="C2952" t="s">
        <v>663</v>
      </c>
      <c r="D2952"/>
      <c r="E2952">
        <v>1</v>
      </c>
      <c r="F2952">
        <v>2</v>
      </c>
      <c r="G2952">
        <v>3</v>
      </c>
      <c r="H2952">
        <v>2</v>
      </c>
      <c r="I2952">
        <v>1</v>
      </c>
      <c r="J2952">
        <v>0</v>
      </c>
      <c r="K2952">
        <v>0</v>
      </c>
      <c r="L2952">
        <v>0</v>
      </c>
      <c r="M2952"/>
      <c r="O2952" s="101">
        <f>IF(ISBLANK(C2952),O2951,IF(COUNTIF(C$2:C2952,C2952)&gt;1,O2951,1+MAX(O2951,0)))</f>
        <v>68</v>
      </c>
      <c r="P2952" s="45">
        <f t="shared" si="1012"/>
        <v>43</v>
      </c>
      <c r="Q2952" s="33" t="str">
        <f t="shared" si="1013"/>
        <v/>
      </c>
      <c r="R2952" s="33">
        <f t="shared" si="1014"/>
        <v>10</v>
      </c>
      <c r="S2952" s="33" t="str">
        <f t="shared" si="1015"/>
        <v>157_10</v>
      </c>
      <c r="T2952" s="35" t="str">
        <f t="shared" si="1016"/>
        <v>157PM</v>
      </c>
      <c r="U2952" s="35" t="str">
        <f t="shared" si="1017"/>
        <v>157PMEW</v>
      </c>
      <c r="V2952" s="35" t="str">
        <f t="shared" si="1033"/>
        <v>2P</v>
      </c>
      <c r="W2952" s="35" t="str">
        <f t="shared" si="1026"/>
        <v>157PM2P123</v>
      </c>
      <c r="X2952" s="388">
        <f t="shared" si="1027"/>
        <v>0</v>
      </c>
      <c r="Y2952" s="388">
        <f t="shared" si="1028"/>
        <v>0</v>
      </c>
      <c r="Z2952" s="280" t="str">
        <f t="shared" si="1019"/>
        <v/>
      </c>
      <c r="AA2952" s="280" t="str">
        <f t="shared" si="1020"/>
        <v/>
      </c>
      <c r="AB2952" s="389" t="str">
        <f t="shared" si="1029"/>
        <v/>
      </c>
      <c r="AC2952" s="389" t="str">
        <f t="shared" si="1030"/>
        <v/>
      </c>
      <c r="AD2952" s="390" t="str">
        <f t="shared" si="1021"/>
        <v/>
      </c>
      <c r="AE2952" s="282">
        <f t="shared" si="1022"/>
        <v>0</v>
      </c>
      <c r="AF2952" s="359">
        <f t="shared" si="1023"/>
        <v>0</v>
      </c>
      <c r="AG2952" s="280">
        <f t="shared" si="1024"/>
        <v>0</v>
      </c>
      <c r="AH2952" s="280">
        <f t="shared" si="1018"/>
        <v>0</v>
      </c>
      <c r="AI2952" s="280">
        <f>IF(ISBLANK(T2952),AI2951,IF(COUNTIF(T$2:T2952,T2952)&gt;1,AI2951,1+MAX(AI2951,0)))</f>
        <v>82</v>
      </c>
      <c r="AL2952" s="391" t="str">
        <f t="shared" si="1031"/>
        <v/>
      </c>
      <c r="AM2952" s="391" t="str">
        <f t="shared" si="1032"/>
        <v/>
      </c>
      <c r="AO2952" s="310" t="str">
        <f t="shared" si="1025"/>
        <v/>
      </c>
      <c r="AP2952" s="310">
        <f>SUM(AO$1:AO2952)</f>
        <v>0</v>
      </c>
      <c r="AQ2952" s="310">
        <f>SUM(AK$2:AK2952)</f>
        <v>19</v>
      </c>
      <c r="AR2952" s="310">
        <f>COUNTA(AJ$2:AJ2952)</f>
        <v>19</v>
      </c>
      <c r="AS2952" s="312"/>
      <c r="AT2952" s="312"/>
      <c r="AU2952" s="312"/>
      <c r="AV2952" s="312"/>
      <c r="AW2952" s="312"/>
      <c r="AZ2952">
        <v>0</v>
      </c>
      <c r="BA2952">
        <v>0</v>
      </c>
    </row>
    <row r="2953" spans="1:53" x14ac:dyDescent="0.25">
      <c r="A2953">
        <v>157</v>
      </c>
      <c r="B2953" t="s">
        <v>66</v>
      </c>
      <c r="C2953" t="s">
        <v>663</v>
      </c>
      <c r="D2953"/>
      <c r="E2953">
        <v>1</v>
      </c>
      <c r="F2953">
        <v>2</v>
      </c>
      <c r="G2953">
        <v>4</v>
      </c>
      <c r="H2953">
        <v>1</v>
      </c>
      <c r="I2953">
        <v>0</v>
      </c>
      <c r="J2953">
        <v>0</v>
      </c>
      <c r="K2953">
        <v>1</v>
      </c>
      <c r="L2953">
        <v>1</v>
      </c>
      <c r="M2953"/>
      <c r="O2953" s="101">
        <f>IF(ISBLANK(C2953),O2952,IF(COUNTIF(C$2:C2953,C2953)&gt;1,O2952,1+MAX(O2952,0)))</f>
        <v>68</v>
      </c>
      <c r="P2953" s="45">
        <f t="shared" si="1012"/>
        <v>43</v>
      </c>
      <c r="Q2953" s="33" t="str">
        <f t="shared" si="1013"/>
        <v/>
      </c>
      <c r="R2953" s="33">
        <f t="shared" si="1014"/>
        <v>10</v>
      </c>
      <c r="S2953" s="33" t="str">
        <f t="shared" si="1015"/>
        <v>157_10</v>
      </c>
      <c r="T2953" s="35" t="str">
        <f t="shared" si="1016"/>
        <v>157PM</v>
      </c>
      <c r="U2953" s="35" t="str">
        <f t="shared" si="1017"/>
        <v>157PMEW</v>
      </c>
      <c r="V2953" s="35" t="str">
        <f t="shared" si="1033"/>
        <v>2P</v>
      </c>
      <c r="W2953" s="35" t="str">
        <f t="shared" si="1026"/>
        <v>157PM2P124</v>
      </c>
      <c r="X2953" s="388">
        <f t="shared" si="1027"/>
        <v>1</v>
      </c>
      <c r="Y2953" s="388">
        <f t="shared" si="1028"/>
        <v>1</v>
      </c>
      <c r="Z2953" s="280" t="str">
        <f t="shared" si="1019"/>
        <v/>
      </c>
      <c r="AA2953" s="280" t="str">
        <f t="shared" si="1020"/>
        <v/>
      </c>
      <c r="AB2953" s="389" t="str">
        <f t="shared" si="1029"/>
        <v/>
      </c>
      <c r="AC2953" s="389" t="str">
        <f t="shared" si="1030"/>
        <v/>
      </c>
      <c r="AD2953" s="390" t="str">
        <f t="shared" si="1021"/>
        <v/>
      </c>
      <c r="AE2953" s="282">
        <f t="shared" si="1022"/>
        <v>0</v>
      </c>
      <c r="AF2953" s="359">
        <f t="shared" si="1023"/>
        <v>0</v>
      </c>
      <c r="AG2953" s="280">
        <f t="shared" si="1024"/>
        <v>0</v>
      </c>
      <c r="AH2953" s="280">
        <f t="shared" si="1018"/>
        <v>0</v>
      </c>
      <c r="AI2953" s="280">
        <f>IF(ISBLANK(T2953),AI2952,IF(COUNTIF(T$2:T2953,T2953)&gt;1,AI2952,1+MAX(AI2952,0)))</f>
        <v>82</v>
      </c>
      <c r="AL2953" s="391" t="str">
        <f t="shared" si="1031"/>
        <v/>
      </c>
      <c r="AM2953" s="391" t="str">
        <f t="shared" si="1032"/>
        <v/>
      </c>
      <c r="AO2953" s="310" t="str">
        <f t="shared" si="1025"/>
        <v/>
      </c>
      <c r="AP2953" s="310">
        <f>SUM(AO$1:AO2953)</f>
        <v>0</v>
      </c>
      <c r="AQ2953" s="310">
        <f>SUM(AK$2:AK2953)</f>
        <v>19</v>
      </c>
      <c r="AR2953" s="310">
        <f>COUNTA(AJ$2:AJ2953)</f>
        <v>19</v>
      </c>
      <c r="AS2953" s="312"/>
      <c r="AT2953" s="312"/>
      <c r="AU2953" s="312"/>
      <c r="AV2953" s="312"/>
      <c r="AW2953" s="312"/>
      <c r="AZ2953">
        <v>1</v>
      </c>
      <c r="BA2953">
        <v>1</v>
      </c>
    </row>
    <row r="2954" spans="1:53" x14ac:dyDescent="0.25">
      <c r="A2954">
        <v>157</v>
      </c>
      <c r="B2954" t="s">
        <v>66</v>
      </c>
      <c r="C2954" t="s">
        <v>663</v>
      </c>
      <c r="D2954"/>
      <c r="E2954">
        <v>1</v>
      </c>
      <c r="F2954">
        <v>3</v>
      </c>
      <c r="G2954">
        <v>1</v>
      </c>
      <c r="H2954">
        <v>0</v>
      </c>
      <c r="I2954">
        <v>0</v>
      </c>
      <c r="J2954">
        <v>0</v>
      </c>
      <c r="K2954">
        <v>0</v>
      </c>
      <c r="L2954">
        <v>0</v>
      </c>
      <c r="M2954"/>
      <c r="O2954" s="101">
        <f>IF(ISBLANK(C2954),O2953,IF(COUNTIF(C$2:C2954,C2954)&gt;1,O2953,1+MAX(O2953,0)))</f>
        <v>68</v>
      </c>
      <c r="P2954" s="45">
        <f t="shared" si="1012"/>
        <v>43</v>
      </c>
      <c r="Q2954" s="33" t="str">
        <f t="shared" si="1013"/>
        <v/>
      </c>
      <c r="R2954" s="33">
        <f t="shared" si="1014"/>
        <v>11</v>
      </c>
      <c r="S2954" s="33" t="str">
        <f t="shared" si="1015"/>
        <v>157_11</v>
      </c>
      <c r="T2954" s="35" t="str">
        <f t="shared" si="1016"/>
        <v>157PM</v>
      </c>
      <c r="U2954" s="35" t="str">
        <f t="shared" si="1017"/>
        <v>157PMNS</v>
      </c>
      <c r="V2954" s="35" t="str">
        <f t="shared" si="1033"/>
        <v>2P</v>
      </c>
      <c r="W2954" s="35" t="str">
        <f t="shared" si="1026"/>
        <v>157PM2P131</v>
      </c>
      <c r="X2954" s="388">
        <f t="shared" si="1027"/>
        <v>0</v>
      </c>
      <c r="Y2954" s="388">
        <f t="shared" si="1028"/>
        <v>0</v>
      </c>
      <c r="Z2954" s="280" t="str">
        <f t="shared" si="1019"/>
        <v/>
      </c>
      <c r="AA2954" s="280" t="str">
        <f t="shared" si="1020"/>
        <v/>
      </c>
      <c r="AB2954" s="389" t="str">
        <f t="shared" si="1029"/>
        <v/>
      </c>
      <c r="AC2954" s="389" t="str">
        <f t="shared" si="1030"/>
        <v/>
      </c>
      <c r="AD2954" s="390" t="str">
        <f t="shared" si="1021"/>
        <v/>
      </c>
      <c r="AE2954" s="282">
        <f t="shared" si="1022"/>
        <v>0</v>
      </c>
      <c r="AF2954" s="359">
        <f t="shared" si="1023"/>
        <v>0</v>
      </c>
      <c r="AG2954" s="280">
        <f t="shared" si="1024"/>
        <v>0</v>
      </c>
      <c r="AH2954" s="280">
        <f t="shared" si="1018"/>
        <v>0</v>
      </c>
      <c r="AI2954" s="280">
        <f>IF(ISBLANK(T2954),AI2953,IF(COUNTIF(T$2:T2954,T2954)&gt;1,AI2953,1+MAX(AI2953,0)))</f>
        <v>82</v>
      </c>
      <c r="AL2954" s="391" t="str">
        <f t="shared" si="1031"/>
        <v/>
      </c>
      <c r="AM2954" s="391" t="str">
        <f t="shared" si="1032"/>
        <v/>
      </c>
      <c r="AO2954" s="310" t="str">
        <f t="shared" si="1025"/>
        <v/>
      </c>
      <c r="AP2954" s="310">
        <f>SUM(AO$1:AO2954)</f>
        <v>0</v>
      </c>
      <c r="AQ2954" s="310">
        <f>SUM(AK$2:AK2954)</f>
        <v>19</v>
      </c>
      <c r="AR2954" s="310">
        <f>COUNTA(AJ$2:AJ2954)</f>
        <v>19</v>
      </c>
      <c r="AS2954" s="312"/>
      <c r="AT2954" s="312"/>
      <c r="AU2954" s="312"/>
      <c r="AV2954" s="312"/>
      <c r="AW2954" s="312"/>
      <c r="AZ2954">
        <v>0</v>
      </c>
      <c r="BA2954">
        <v>0</v>
      </c>
    </row>
    <row r="2955" spans="1:53" x14ac:dyDescent="0.25">
      <c r="A2955">
        <v>157</v>
      </c>
      <c r="B2955" t="s">
        <v>66</v>
      </c>
      <c r="C2955" t="s">
        <v>663</v>
      </c>
      <c r="D2955"/>
      <c r="E2955">
        <v>1</v>
      </c>
      <c r="F2955">
        <v>3</v>
      </c>
      <c r="G2955">
        <v>2</v>
      </c>
      <c r="H2955">
        <v>0</v>
      </c>
      <c r="I2955">
        <v>0</v>
      </c>
      <c r="J2955">
        <v>0</v>
      </c>
      <c r="K2955">
        <v>0</v>
      </c>
      <c r="L2955">
        <v>0</v>
      </c>
      <c r="M2955"/>
      <c r="O2955" s="101">
        <f>IF(ISBLANK(C2955),O2954,IF(COUNTIF(C$2:C2955,C2955)&gt;1,O2954,1+MAX(O2954,0)))</f>
        <v>68</v>
      </c>
      <c r="P2955" s="45">
        <f t="shared" si="1012"/>
        <v>43</v>
      </c>
      <c r="Q2955" s="33" t="str">
        <f t="shared" si="1013"/>
        <v/>
      </c>
      <c r="R2955" s="33">
        <f t="shared" si="1014"/>
        <v>11</v>
      </c>
      <c r="S2955" s="33" t="str">
        <f t="shared" si="1015"/>
        <v>157_11</v>
      </c>
      <c r="T2955" s="35" t="str">
        <f t="shared" si="1016"/>
        <v>157PM</v>
      </c>
      <c r="U2955" s="35" t="str">
        <f t="shared" si="1017"/>
        <v>157PMNS</v>
      </c>
      <c r="V2955" s="35" t="str">
        <f t="shared" si="1033"/>
        <v>2P</v>
      </c>
      <c r="W2955" s="35" t="str">
        <f t="shared" si="1026"/>
        <v>157PM2P132</v>
      </c>
      <c r="X2955" s="388">
        <f t="shared" si="1027"/>
        <v>0</v>
      </c>
      <c r="Y2955" s="388">
        <f t="shared" si="1028"/>
        <v>0</v>
      </c>
      <c r="Z2955" s="280" t="str">
        <f t="shared" si="1019"/>
        <v/>
      </c>
      <c r="AA2955" s="280" t="str">
        <f t="shared" si="1020"/>
        <v/>
      </c>
      <c r="AB2955" s="389" t="str">
        <f t="shared" si="1029"/>
        <v/>
      </c>
      <c r="AC2955" s="389" t="str">
        <f t="shared" si="1030"/>
        <v/>
      </c>
      <c r="AD2955" s="390" t="str">
        <f t="shared" si="1021"/>
        <v/>
      </c>
      <c r="AE2955" s="282">
        <f t="shared" si="1022"/>
        <v>0</v>
      </c>
      <c r="AF2955" s="359">
        <f t="shared" si="1023"/>
        <v>0</v>
      </c>
      <c r="AG2955" s="280">
        <f t="shared" si="1024"/>
        <v>0</v>
      </c>
      <c r="AH2955" s="280">
        <f t="shared" si="1018"/>
        <v>0</v>
      </c>
      <c r="AI2955" s="280">
        <f>IF(ISBLANK(T2955),AI2954,IF(COUNTIF(T$2:T2955,T2955)&gt;1,AI2954,1+MAX(AI2954,0)))</f>
        <v>82</v>
      </c>
      <c r="AL2955" s="391" t="str">
        <f t="shared" si="1031"/>
        <v/>
      </c>
      <c r="AM2955" s="391" t="str">
        <f t="shared" si="1032"/>
        <v/>
      </c>
      <c r="AO2955" s="310" t="str">
        <f t="shared" si="1025"/>
        <v/>
      </c>
      <c r="AP2955" s="310">
        <f>SUM(AO$1:AO2955)</f>
        <v>0</v>
      </c>
      <c r="AQ2955" s="310">
        <f>SUM(AK$2:AK2955)</f>
        <v>19</v>
      </c>
      <c r="AR2955" s="310">
        <f>COUNTA(AJ$2:AJ2955)</f>
        <v>19</v>
      </c>
      <c r="AS2955" s="312"/>
      <c r="AT2955" s="312"/>
      <c r="AU2955" s="312"/>
      <c r="AV2955" s="312"/>
      <c r="AW2955" s="312"/>
      <c r="AZ2955">
        <v>0</v>
      </c>
      <c r="BA2955">
        <v>0</v>
      </c>
    </row>
    <row r="2956" spans="1:53" x14ac:dyDescent="0.25">
      <c r="A2956">
        <v>157</v>
      </c>
      <c r="B2956" t="s">
        <v>66</v>
      </c>
      <c r="C2956" t="s">
        <v>663</v>
      </c>
      <c r="D2956"/>
      <c r="E2956">
        <v>1</v>
      </c>
      <c r="F2956">
        <v>3</v>
      </c>
      <c r="G2956">
        <v>3</v>
      </c>
      <c r="H2956">
        <v>2</v>
      </c>
      <c r="I2956">
        <v>0</v>
      </c>
      <c r="J2956">
        <v>0</v>
      </c>
      <c r="K2956">
        <v>1</v>
      </c>
      <c r="L2956">
        <v>1</v>
      </c>
      <c r="M2956"/>
      <c r="O2956" s="101">
        <f>IF(ISBLANK(C2956),O2955,IF(COUNTIF(C$2:C2956,C2956)&gt;1,O2955,1+MAX(O2955,0)))</f>
        <v>68</v>
      </c>
      <c r="P2956" s="45">
        <f t="shared" si="1012"/>
        <v>43</v>
      </c>
      <c r="Q2956" s="33" t="str">
        <f t="shared" si="1013"/>
        <v/>
      </c>
      <c r="R2956" s="33">
        <f t="shared" si="1014"/>
        <v>11</v>
      </c>
      <c r="S2956" s="33" t="str">
        <f t="shared" si="1015"/>
        <v>157_11</v>
      </c>
      <c r="T2956" s="35" t="str">
        <f t="shared" si="1016"/>
        <v>157PM</v>
      </c>
      <c r="U2956" s="35" t="str">
        <f t="shared" si="1017"/>
        <v>157PMEW</v>
      </c>
      <c r="V2956" s="35" t="str">
        <f t="shared" si="1033"/>
        <v>2P</v>
      </c>
      <c r="W2956" s="35" t="str">
        <f t="shared" si="1026"/>
        <v>157PM2P133</v>
      </c>
      <c r="X2956" s="388">
        <f t="shared" si="1027"/>
        <v>1</v>
      </c>
      <c r="Y2956" s="388">
        <f t="shared" si="1028"/>
        <v>1</v>
      </c>
      <c r="Z2956" s="280" t="str">
        <f t="shared" si="1019"/>
        <v/>
      </c>
      <c r="AA2956" s="280" t="str">
        <f t="shared" si="1020"/>
        <v/>
      </c>
      <c r="AB2956" s="389" t="str">
        <f t="shared" si="1029"/>
        <v/>
      </c>
      <c r="AC2956" s="389" t="str">
        <f t="shared" si="1030"/>
        <v/>
      </c>
      <c r="AD2956" s="390" t="str">
        <f t="shared" si="1021"/>
        <v/>
      </c>
      <c r="AE2956" s="282">
        <f t="shared" si="1022"/>
        <v>0</v>
      </c>
      <c r="AF2956" s="359">
        <f t="shared" si="1023"/>
        <v>0</v>
      </c>
      <c r="AG2956" s="280">
        <f t="shared" si="1024"/>
        <v>0</v>
      </c>
      <c r="AH2956" s="280">
        <f t="shared" si="1018"/>
        <v>0</v>
      </c>
      <c r="AI2956" s="280">
        <f>IF(ISBLANK(T2956),AI2955,IF(COUNTIF(T$2:T2956,T2956)&gt;1,AI2955,1+MAX(AI2955,0)))</f>
        <v>82</v>
      </c>
      <c r="AL2956" s="391" t="str">
        <f t="shared" si="1031"/>
        <v/>
      </c>
      <c r="AM2956" s="391" t="str">
        <f t="shared" si="1032"/>
        <v/>
      </c>
      <c r="AO2956" s="310" t="str">
        <f t="shared" si="1025"/>
        <v/>
      </c>
      <c r="AP2956" s="310">
        <f>SUM(AO$1:AO2956)</f>
        <v>0</v>
      </c>
      <c r="AQ2956" s="310">
        <f>SUM(AK$2:AK2956)</f>
        <v>19</v>
      </c>
      <c r="AR2956" s="310">
        <f>COUNTA(AJ$2:AJ2956)</f>
        <v>19</v>
      </c>
      <c r="AS2956" s="312"/>
      <c r="AT2956" s="312"/>
      <c r="AU2956" s="312"/>
      <c r="AV2956" s="312"/>
      <c r="AW2956" s="312"/>
      <c r="AZ2956">
        <v>1</v>
      </c>
      <c r="BA2956">
        <v>1</v>
      </c>
    </row>
    <row r="2957" spans="1:53" x14ac:dyDescent="0.25">
      <c r="A2957">
        <v>157</v>
      </c>
      <c r="B2957" t="s">
        <v>66</v>
      </c>
      <c r="C2957" t="s">
        <v>663</v>
      </c>
      <c r="D2957"/>
      <c r="E2957">
        <v>1</v>
      </c>
      <c r="F2957">
        <v>3</v>
      </c>
      <c r="G2957">
        <v>4</v>
      </c>
      <c r="H2957">
        <v>0</v>
      </c>
      <c r="I2957">
        <v>0</v>
      </c>
      <c r="J2957">
        <v>0</v>
      </c>
      <c r="K2957">
        <v>0</v>
      </c>
      <c r="L2957">
        <v>0</v>
      </c>
      <c r="M2957"/>
      <c r="O2957" s="101">
        <f>IF(ISBLANK(C2957),O2956,IF(COUNTIF(C$2:C2957,C2957)&gt;1,O2956,1+MAX(O2956,0)))</f>
        <v>68</v>
      </c>
      <c r="P2957" s="45">
        <f t="shared" si="1012"/>
        <v>43</v>
      </c>
      <c r="Q2957" s="33" t="str">
        <f t="shared" si="1013"/>
        <v/>
      </c>
      <c r="R2957" s="33">
        <f t="shared" si="1014"/>
        <v>11</v>
      </c>
      <c r="S2957" s="33" t="str">
        <f t="shared" si="1015"/>
        <v>157_11</v>
      </c>
      <c r="T2957" s="35" t="str">
        <f t="shared" si="1016"/>
        <v>157PM</v>
      </c>
      <c r="U2957" s="35" t="str">
        <f t="shared" si="1017"/>
        <v>157PMEW</v>
      </c>
      <c r="V2957" s="35" t="str">
        <f t="shared" si="1033"/>
        <v>2P</v>
      </c>
      <c r="W2957" s="35" t="str">
        <f t="shared" si="1026"/>
        <v>157PM2P134</v>
      </c>
      <c r="X2957" s="388">
        <f t="shared" si="1027"/>
        <v>0</v>
      </c>
      <c r="Y2957" s="388">
        <f t="shared" si="1028"/>
        <v>0</v>
      </c>
      <c r="Z2957" s="280" t="str">
        <f t="shared" si="1019"/>
        <v/>
      </c>
      <c r="AA2957" s="280" t="str">
        <f t="shared" si="1020"/>
        <v/>
      </c>
      <c r="AB2957" s="389" t="str">
        <f t="shared" si="1029"/>
        <v/>
      </c>
      <c r="AC2957" s="389" t="str">
        <f t="shared" si="1030"/>
        <v/>
      </c>
      <c r="AD2957" s="390" t="str">
        <f t="shared" si="1021"/>
        <v/>
      </c>
      <c r="AE2957" s="282">
        <f t="shared" si="1022"/>
        <v>0</v>
      </c>
      <c r="AF2957" s="359">
        <f t="shared" si="1023"/>
        <v>0</v>
      </c>
      <c r="AG2957" s="280">
        <f t="shared" si="1024"/>
        <v>0</v>
      </c>
      <c r="AH2957" s="280">
        <f t="shared" si="1018"/>
        <v>0</v>
      </c>
      <c r="AI2957" s="280">
        <f>IF(ISBLANK(T2957),AI2956,IF(COUNTIF(T$2:T2957,T2957)&gt;1,AI2956,1+MAX(AI2956,0)))</f>
        <v>82</v>
      </c>
      <c r="AL2957" s="391" t="str">
        <f t="shared" si="1031"/>
        <v/>
      </c>
      <c r="AM2957" s="391" t="str">
        <f t="shared" si="1032"/>
        <v/>
      </c>
      <c r="AO2957" s="310" t="str">
        <f t="shared" si="1025"/>
        <v/>
      </c>
      <c r="AP2957" s="310">
        <f>SUM(AO$1:AO2957)</f>
        <v>0</v>
      </c>
      <c r="AQ2957" s="310">
        <f>SUM(AK$2:AK2957)</f>
        <v>19</v>
      </c>
      <c r="AR2957" s="310">
        <f>COUNTA(AJ$2:AJ2957)</f>
        <v>19</v>
      </c>
      <c r="AS2957" s="312"/>
      <c r="AT2957" s="312"/>
      <c r="AU2957" s="312"/>
      <c r="AV2957" s="312"/>
      <c r="AW2957" s="312"/>
      <c r="AZ2957">
        <v>0</v>
      </c>
      <c r="BA2957">
        <v>0</v>
      </c>
    </row>
    <row r="2958" spans="1:53" x14ac:dyDescent="0.25">
      <c r="A2958">
        <v>157</v>
      </c>
      <c r="B2958" t="s">
        <v>66</v>
      </c>
      <c r="C2958" t="s">
        <v>663</v>
      </c>
      <c r="D2958"/>
      <c r="E2958">
        <v>1</v>
      </c>
      <c r="F2958">
        <v>4</v>
      </c>
      <c r="G2958">
        <v>1</v>
      </c>
      <c r="H2958">
        <v>2</v>
      </c>
      <c r="I2958">
        <v>1</v>
      </c>
      <c r="J2958">
        <v>1</v>
      </c>
      <c r="K2958">
        <v>0</v>
      </c>
      <c r="L2958">
        <v>1</v>
      </c>
      <c r="M2958"/>
      <c r="O2958" s="101">
        <f>IF(ISBLANK(C2958),O2957,IF(COUNTIF(C$2:C2958,C2958)&gt;1,O2957,1+MAX(O2957,0)))</f>
        <v>68</v>
      </c>
      <c r="P2958" s="45">
        <f t="shared" si="1012"/>
        <v>43</v>
      </c>
      <c r="Q2958" s="33" t="str">
        <f t="shared" si="1013"/>
        <v/>
      </c>
      <c r="R2958" s="33">
        <f t="shared" si="1014"/>
        <v>12</v>
      </c>
      <c r="S2958" s="33" t="str">
        <f t="shared" si="1015"/>
        <v>157_12</v>
      </c>
      <c r="T2958" s="35" t="str">
        <f t="shared" si="1016"/>
        <v>157PM</v>
      </c>
      <c r="U2958" s="35" t="str">
        <f t="shared" si="1017"/>
        <v>157PMNS</v>
      </c>
      <c r="V2958" s="35" t="str">
        <f t="shared" si="1033"/>
        <v>2P</v>
      </c>
      <c r="W2958" s="35" t="str">
        <f t="shared" si="1026"/>
        <v>157PM2P141</v>
      </c>
      <c r="X2958" s="388">
        <f t="shared" si="1027"/>
        <v>0</v>
      </c>
      <c r="Y2958" s="388">
        <f t="shared" si="1028"/>
        <v>1</v>
      </c>
      <c r="Z2958" s="280" t="str">
        <f t="shared" si="1019"/>
        <v/>
      </c>
      <c r="AA2958" s="280" t="str">
        <f t="shared" si="1020"/>
        <v/>
      </c>
      <c r="AB2958" s="389" t="str">
        <f t="shared" si="1029"/>
        <v/>
      </c>
      <c r="AC2958" s="389" t="str">
        <f t="shared" si="1030"/>
        <v/>
      </c>
      <c r="AD2958" s="390" t="str">
        <f t="shared" si="1021"/>
        <v/>
      </c>
      <c r="AE2958" s="282">
        <f t="shared" si="1022"/>
        <v>0</v>
      </c>
      <c r="AF2958" s="359">
        <f t="shared" si="1023"/>
        <v>0</v>
      </c>
      <c r="AG2958" s="280">
        <f t="shared" si="1024"/>
        <v>0</v>
      </c>
      <c r="AH2958" s="280">
        <f t="shared" si="1018"/>
        <v>0</v>
      </c>
      <c r="AI2958" s="280">
        <f>IF(ISBLANK(T2958),AI2957,IF(COUNTIF(T$2:T2958,T2958)&gt;1,AI2957,1+MAX(AI2957,0)))</f>
        <v>82</v>
      </c>
      <c r="AL2958" s="391" t="str">
        <f t="shared" si="1031"/>
        <v/>
      </c>
      <c r="AM2958" s="391" t="str">
        <f t="shared" si="1032"/>
        <v/>
      </c>
      <c r="AO2958" s="310" t="str">
        <f t="shared" si="1025"/>
        <v/>
      </c>
      <c r="AP2958" s="310">
        <f>SUM(AO$1:AO2958)</f>
        <v>0</v>
      </c>
      <c r="AQ2958" s="310">
        <f>SUM(AK$2:AK2958)</f>
        <v>19</v>
      </c>
      <c r="AR2958" s="310">
        <f>COUNTA(AJ$2:AJ2958)</f>
        <v>19</v>
      </c>
      <c r="AS2958" s="312"/>
      <c r="AT2958" s="312"/>
      <c r="AU2958" s="312"/>
      <c r="AV2958" s="312"/>
      <c r="AW2958" s="312"/>
      <c r="AZ2958">
        <v>0</v>
      </c>
      <c r="BA2958">
        <v>1</v>
      </c>
    </row>
    <row r="2959" spans="1:53" x14ac:dyDescent="0.25">
      <c r="A2959">
        <v>157</v>
      </c>
      <c r="B2959" t="s">
        <v>66</v>
      </c>
      <c r="C2959" t="s">
        <v>663</v>
      </c>
      <c r="D2959"/>
      <c r="E2959">
        <v>1</v>
      </c>
      <c r="F2959">
        <v>4</v>
      </c>
      <c r="G2959">
        <v>2</v>
      </c>
      <c r="H2959">
        <v>4</v>
      </c>
      <c r="I2959">
        <v>0</v>
      </c>
      <c r="J2959">
        <v>3</v>
      </c>
      <c r="K2959">
        <v>0</v>
      </c>
      <c r="L2959">
        <v>0</v>
      </c>
      <c r="M2959"/>
      <c r="O2959" s="101">
        <f>IF(ISBLANK(C2959),O2958,IF(COUNTIF(C$2:C2959,C2959)&gt;1,O2958,1+MAX(O2958,0)))</f>
        <v>68</v>
      </c>
      <c r="P2959" s="45">
        <f t="shared" si="1012"/>
        <v>43</v>
      </c>
      <c r="Q2959" s="33" t="str">
        <f t="shared" si="1013"/>
        <v/>
      </c>
      <c r="R2959" s="33">
        <f t="shared" si="1014"/>
        <v>12</v>
      </c>
      <c r="S2959" s="33" t="str">
        <f t="shared" si="1015"/>
        <v>157_12</v>
      </c>
      <c r="T2959" s="35" t="str">
        <f t="shared" si="1016"/>
        <v>157PM</v>
      </c>
      <c r="U2959" s="35" t="str">
        <f t="shared" si="1017"/>
        <v>157PMNS</v>
      </c>
      <c r="V2959" s="35" t="str">
        <f t="shared" si="1033"/>
        <v>2P</v>
      </c>
      <c r="W2959" s="35" t="str">
        <f t="shared" si="1026"/>
        <v>157PM2P142</v>
      </c>
      <c r="X2959" s="388">
        <f t="shared" si="1027"/>
        <v>0</v>
      </c>
      <c r="Y2959" s="388">
        <f t="shared" si="1028"/>
        <v>0</v>
      </c>
      <c r="Z2959" s="280" t="str">
        <f t="shared" si="1019"/>
        <v/>
      </c>
      <c r="AA2959" s="280" t="str">
        <f t="shared" si="1020"/>
        <v/>
      </c>
      <c r="AB2959" s="389" t="str">
        <f t="shared" si="1029"/>
        <v/>
      </c>
      <c r="AC2959" s="389" t="str">
        <f t="shared" si="1030"/>
        <v/>
      </c>
      <c r="AD2959" s="390" t="str">
        <f t="shared" si="1021"/>
        <v/>
      </c>
      <c r="AE2959" s="282">
        <f t="shared" si="1022"/>
        <v>0</v>
      </c>
      <c r="AF2959" s="359">
        <f t="shared" si="1023"/>
        <v>0</v>
      </c>
      <c r="AG2959" s="280">
        <f t="shared" si="1024"/>
        <v>0</v>
      </c>
      <c r="AH2959" s="280">
        <f t="shared" si="1018"/>
        <v>0</v>
      </c>
      <c r="AI2959" s="280">
        <f>IF(ISBLANK(T2959),AI2958,IF(COUNTIF(T$2:T2959,T2959)&gt;1,AI2958,1+MAX(AI2958,0)))</f>
        <v>82</v>
      </c>
      <c r="AL2959" s="391" t="str">
        <f t="shared" si="1031"/>
        <v/>
      </c>
      <c r="AM2959" s="391" t="str">
        <f t="shared" si="1032"/>
        <v/>
      </c>
      <c r="AO2959" s="310" t="str">
        <f t="shared" si="1025"/>
        <v/>
      </c>
      <c r="AP2959" s="310">
        <f>SUM(AO$1:AO2959)</f>
        <v>0</v>
      </c>
      <c r="AQ2959" s="310">
        <f>SUM(AK$2:AK2959)</f>
        <v>19</v>
      </c>
      <c r="AR2959" s="310">
        <f>COUNTA(AJ$2:AJ2959)</f>
        <v>19</v>
      </c>
      <c r="AS2959" s="312"/>
      <c r="AT2959" s="312"/>
      <c r="AU2959" s="312"/>
      <c r="AV2959" s="312"/>
      <c r="AW2959" s="312"/>
      <c r="AZ2959">
        <v>0</v>
      </c>
      <c r="BA2959">
        <v>0</v>
      </c>
    </row>
    <row r="2960" spans="1:53" x14ac:dyDescent="0.25">
      <c r="A2960">
        <v>157</v>
      </c>
      <c r="B2960" t="s">
        <v>66</v>
      </c>
      <c r="C2960" t="s">
        <v>663</v>
      </c>
      <c r="D2960"/>
      <c r="E2960">
        <v>1</v>
      </c>
      <c r="F2960">
        <v>4</v>
      </c>
      <c r="G2960">
        <v>3</v>
      </c>
      <c r="H2960">
        <v>6</v>
      </c>
      <c r="I2960">
        <v>1</v>
      </c>
      <c r="J2960">
        <v>1</v>
      </c>
      <c r="K2960">
        <v>0</v>
      </c>
      <c r="L2960">
        <v>4</v>
      </c>
      <c r="M2960"/>
      <c r="O2960" s="101">
        <f>IF(ISBLANK(C2960),O2959,IF(COUNTIF(C$2:C2960,C2960)&gt;1,O2959,1+MAX(O2959,0)))</f>
        <v>68</v>
      </c>
      <c r="P2960" s="45">
        <f t="shared" si="1012"/>
        <v>43</v>
      </c>
      <c r="Q2960" s="33" t="str">
        <f t="shared" si="1013"/>
        <v/>
      </c>
      <c r="R2960" s="33">
        <f t="shared" si="1014"/>
        <v>12</v>
      </c>
      <c r="S2960" s="33" t="str">
        <f t="shared" si="1015"/>
        <v>157_12</v>
      </c>
      <c r="T2960" s="35" t="str">
        <f t="shared" si="1016"/>
        <v>157PM</v>
      </c>
      <c r="U2960" s="35" t="str">
        <f t="shared" si="1017"/>
        <v>157PMEW</v>
      </c>
      <c r="V2960" s="35" t="str">
        <f t="shared" si="1033"/>
        <v>2P</v>
      </c>
      <c r="W2960" s="35" t="str">
        <f t="shared" si="1026"/>
        <v>157PM2P143</v>
      </c>
      <c r="X2960" s="388">
        <f t="shared" si="1027"/>
        <v>0</v>
      </c>
      <c r="Y2960" s="388">
        <f t="shared" si="1028"/>
        <v>4</v>
      </c>
      <c r="Z2960" s="280" t="str">
        <f t="shared" si="1019"/>
        <v/>
      </c>
      <c r="AA2960" s="280" t="str">
        <f t="shared" si="1020"/>
        <v/>
      </c>
      <c r="AB2960" s="389" t="str">
        <f t="shared" si="1029"/>
        <v/>
      </c>
      <c r="AC2960" s="389" t="str">
        <f t="shared" si="1030"/>
        <v/>
      </c>
      <c r="AD2960" s="390" t="str">
        <f t="shared" si="1021"/>
        <v/>
      </c>
      <c r="AE2960" s="282">
        <f t="shared" si="1022"/>
        <v>0</v>
      </c>
      <c r="AF2960" s="359">
        <f t="shared" si="1023"/>
        <v>0</v>
      </c>
      <c r="AG2960" s="280">
        <f t="shared" si="1024"/>
        <v>0</v>
      </c>
      <c r="AH2960" s="280">
        <f t="shared" si="1018"/>
        <v>0</v>
      </c>
      <c r="AI2960" s="280">
        <f>IF(ISBLANK(T2960),AI2959,IF(COUNTIF(T$2:T2960,T2960)&gt;1,AI2959,1+MAX(AI2959,0)))</f>
        <v>82</v>
      </c>
      <c r="AL2960" s="391" t="str">
        <f t="shared" si="1031"/>
        <v/>
      </c>
      <c r="AM2960" s="391" t="str">
        <f t="shared" si="1032"/>
        <v/>
      </c>
      <c r="AO2960" s="310" t="str">
        <f t="shared" si="1025"/>
        <v/>
      </c>
      <c r="AP2960" s="310">
        <f>SUM(AO$1:AO2960)</f>
        <v>0</v>
      </c>
      <c r="AQ2960" s="310">
        <f>SUM(AK$2:AK2960)</f>
        <v>19</v>
      </c>
      <c r="AR2960" s="310">
        <f>COUNTA(AJ$2:AJ2960)</f>
        <v>19</v>
      </c>
      <c r="AS2960" s="312"/>
      <c r="AT2960" s="312"/>
      <c r="AU2960" s="312"/>
      <c r="AV2960" s="312"/>
      <c r="AW2960" s="312"/>
      <c r="AZ2960">
        <v>0</v>
      </c>
      <c r="BA2960">
        <v>4</v>
      </c>
    </row>
    <row r="2961" spans="1:53" x14ac:dyDescent="0.25">
      <c r="A2961">
        <v>157</v>
      </c>
      <c r="B2961" t="s">
        <v>66</v>
      </c>
      <c r="C2961" t="s">
        <v>663</v>
      </c>
      <c r="D2961"/>
      <c r="E2961">
        <v>1</v>
      </c>
      <c r="F2961">
        <v>4</v>
      </c>
      <c r="G2961">
        <v>4</v>
      </c>
      <c r="H2961">
        <v>1</v>
      </c>
      <c r="I2961">
        <v>0</v>
      </c>
      <c r="J2961">
        <v>0</v>
      </c>
      <c r="K2961">
        <v>0</v>
      </c>
      <c r="L2961">
        <v>1</v>
      </c>
      <c r="M2961"/>
      <c r="O2961" s="101">
        <f>IF(ISBLANK(C2961),O2960,IF(COUNTIF(C$2:C2961,C2961)&gt;1,O2960,1+MAX(O2960,0)))</f>
        <v>68</v>
      </c>
      <c r="P2961" s="45">
        <f t="shared" si="1012"/>
        <v>43</v>
      </c>
      <c r="Q2961" s="33" t="str">
        <f t="shared" si="1013"/>
        <v/>
      </c>
      <c r="R2961" s="33">
        <f t="shared" si="1014"/>
        <v>12</v>
      </c>
      <c r="S2961" s="33" t="str">
        <f t="shared" si="1015"/>
        <v>157_12</v>
      </c>
      <c r="T2961" s="35" t="str">
        <f t="shared" si="1016"/>
        <v>157PM</v>
      </c>
      <c r="U2961" s="35" t="str">
        <f t="shared" si="1017"/>
        <v>157PMEW</v>
      </c>
      <c r="V2961" s="35" t="str">
        <f t="shared" si="1033"/>
        <v>2P</v>
      </c>
      <c r="W2961" s="35" t="str">
        <f t="shared" si="1026"/>
        <v>157PM2P144</v>
      </c>
      <c r="X2961" s="388">
        <f t="shared" si="1027"/>
        <v>0</v>
      </c>
      <c r="Y2961" s="388">
        <f t="shared" si="1028"/>
        <v>1</v>
      </c>
      <c r="Z2961" s="280" t="str">
        <f t="shared" si="1019"/>
        <v/>
      </c>
      <c r="AA2961" s="280" t="str">
        <f t="shared" si="1020"/>
        <v/>
      </c>
      <c r="AB2961" s="389" t="str">
        <f t="shared" si="1029"/>
        <v/>
      </c>
      <c r="AC2961" s="389" t="str">
        <f t="shared" si="1030"/>
        <v/>
      </c>
      <c r="AD2961" s="390" t="str">
        <f t="shared" si="1021"/>
        <v/>
      </c>
      <c r="AE2961" s="282">
        <f t="shared" si="1022"/>
        <v>0</v>
      </c>
      <c r="AF2961" s="359">
        <f t="shared" si="1023"/>
        <v>0</v>
      </c>
      <c r="AG2961" s="280">
        <f t="shared" si="1024"/>
        <v>0</v>
      </c>
      <c r="AH2961" s="280">
        <f t="shared" si="1018"/>
        <v>0</v>
      </c>
      <c r="AI2961" s="280">
        <f>IF(ISBLANK(T2961),AI2960,IF(COUNTIF(T$2:T2961,T2961)&gt;1,AI2960,1+MAX(AI2960,0)))</f>
        <v>82</v>
      </c>
      <c r="AL2961" s="391" t="str">
        <f t="shared" si="1031"/>
        <v/>
      </c>
      <c r="AM2961" s="391" t="str">
        <f t="shared" si="1032"/>
        <v/>
      </c>
      <c r="AO2961" s="310" t="str">
        <f t="shared" si="1025"/>
        <v/>
      </c>
      <c r="AP2961" s="310">
        <f>SUM(AO$1:AO2961)</f>
        <v>0</v>
      </c>
      <c r="AQ2961" s="310">
        <f>SUM(AK$2:AK2961)</f>
        <v>19</v>
      </c>
      <c r="AR2961" s="310">
        <f>COUNTA(AJ$2:AJ2961)</f>
        <v>19</v>
      </c>
      <c r="AS2961" s="312"/>
      <c r="AT2961" s="312"/>
      <c r="AU2961" s="312"/>
      <c r="AV2961" s="312"/>
      <c r="AW2961" s="312"/>
      <c r="AZ2961">
        <v>0</v>
      </c>
      <c r="BA2961">
        <v>1</v>
      </c>
    </row>
    <row r="2962" spans="1:53" x14ac:dyDescent="0.25">
      <c r="A2962">
        <v>157</v>
      </c>
      <c r="B2962" t="s">
        <v>66</v>
      </c>
      <c r="C2962" t="s">
        <v>663</v>
      </c>
      <c r="D2962"/>
      <c r="E2962">
        <v>2</v>
      </c>
      <c r="F2962">
        <v>1</v>
      </c>
      <c r="G2962">
        <v>1</v>
      </c>
      <c r="H2962">
        <v>1</v>
      </c>
      <c r="I2962">
        <v>0</v>
      </c>
      <c r="J2962">
        <v>0</v>
      </c>
      <c r="K2962">
        <v>0</v>
      </c>
      <c r="L2962">
        <v>1</v>
      </c>
      <c r="M2962"/>
      <c r="O2962" s="101">
        <f>IF(ISBLANK(C2962),O2961,IF(COUNTIF(C$2:C2962,C2962)&gt;1,O2961,1+MAX(O2961,0)))</f>
        <v>68</v>
      </c>
      <c r="P2962" s="45">
        <f t="shared" si="1012"/>
        <v>43</v>
      </c>
      <c r="Q2962" s="33" t="str">
        <f t="shared" si="1013"/>
        <v/>
      </c>
      <c r="R2962" s="33">
        <f t="shared" si="1014"/>
        <v>13</v>
      </c>
      <c r="S2962" s="33" t="str">
        <f t="shared" si="1015"/>
        <v>157_13</v>
      </c>
      <c r="T2962" s="35" t="str">
        <f t="shared" si="1016"/>
        <v>157PM</v>
      </c>
      <c r="U2962" s="35" t="str">
        <f t="shared" si="1017"/>
        <v>157PMNS</v>
      </c>
      <c r="V2962" s="35" t="str">
        <f t="shared" si="1033"/>
        <v>2P</v>
      </c>
      <c r="W2962" s="35" t="str">
        <f t="shared" si="1026"/>
        <v>157PM2P211</v>
      </c>
      <c r="X2962" s="388">
        <f t="shared" si="1027"/>
        <v>0</v>
      </c>
      <c r="Y2962" s="388">
        <f t="shared" si="1028"/>
        <v>1</v>
      </c>
      <c r="Z2962" s="280" t="str">
        <f t="shared" si="1019"/>
        <v/>
      </c>
      <c r="AA2962" s="280" t="str">
        <f t="shared" si="1020"/>
        <v/>
      </c>
      <c r="AB2962" s="389" t="str">
        <f t="shared" si="1029"/>
        <v/>
      </c>
      <c r="AC2962" s="389" t="str">
        <f t="shared" si="1030"/>
        <v/>
      </c>
      <c r="AD2962" s="390" t="str">
        <f t="shared" si="1021"/>
        <v/>
      </c>
      <c r="AE2962" s="282">
        <f t="shared" si="1022"/>
        <v>0</v>
      </c>
      <c r="AF2962" s="359">
        <f t="shared" si="1023"/>
        <v>0</v>
      </c>
      <c r="AG2962" s="280">
        <f t="shared" si="1024"/>
        <v>0</v>
      </c>
      <c r="AH2962" s="280">
        <f t="shared" si="1018"/>
        <v>0</v>
      </c>
      <c r="AI2962" s="280">
        <f>IF(ISBLANK(T2962),AI2961,IF(COUNTIF(T$2:T2962,T2962)&gt;1,AI2961,1+MAX(AI2961,0)))</f>
        <v>82</v>
      </c>
      <c r="AL2962" s="391" t="str">
        <f t="shared" si="1031"/>
        <v/>
      </c>
      <c r="AM2962" s="391" t="str">
        <f t="shared" si="1032"/>
        <v/>
      </c>
      <c r="AO2962" s="310" t="str">
        <f t="shared" si="1025"/>
        <v/>
      </c>
      <c r="AP2962" s="310">
        <f>SUM(AO$1:AO2962)</f>
        <v>0</v>
      </c>
      <c r="AQ2962" s="310">
        <f>SUM(AK$2:AK2962)</f>
        <v>19</v>
      </c>
      <c r="AR2962" s="310">
        <f>COUNTA(AJ$2:AJ2962)</f>
        <v>19</v>
      </c>
      <c r="AS2962" s="312"/>
      <c r="AT2962" s="312"/>
      <c r="AU2962" s="312"/>
      <c r="AV2962" s="312"/>
      <c r="AW2962" s="312"/>
      <c r="AZ2962">
        <v>0</v>
      </c>
      <c r="BA2962">
        <v>1</v>
      </c>
    </row>
    <row r="2963" spans="1:53" x14ac:dyDescent="0.25">
      <c r="A2963">
        <v>157</v>
      </c>
      <c r="B2963" t="s">
        <v>66</v>
      </c>
      <c r="C2963" t="s">
        <v>663</v>
      </c>
      <c r="D2963"/>
      <c r="E2963">
        <v>2</v>
      </c>
      <c r="F2963">
        <v>1</v>
      </c>
      <c r="G2963">
        <v>2</v>
      </c>
      <c r="H2963">
        <v>3</v>
      </c>
      <c r="I2963">
        <v>0</v>
      </c>
      <c r="J2963">
        <v>2</v>
      </c>
      <c r="K2963">
        <v>0</v>
      </c>
      <c r="L2963">
        <v>0</v>
      </c>
      <c r="M2963"/>
      <c r="O2963" s="101">
        <f>IF(ISBLANK(C2963),O2962,IF(COUNTIF(C$2:C2963,C2963)&gt;1,O2962,1+MAX(O2962,0)))</f>
        <v>68</v>
      </c>
      <c r="P2963" s="45">
        <f t="shared" si="1012"/>
        <v>43</v>
      </c>
      <c r="Q2963" s="33" t="str">
        <f t="shared" si="1013"/>
        <v/>
      </c>
      <c r="R2963" s="33">
        <f t="shared" si="1014"/>
        <v>13</v>
      </c>
      <c r="S2963" s="33" t="str">
        <f t="shared" si="1015"/>
        <v>157_13</v>
      </c>
      <c r="T2963" s="35" t="str">
        <f t="shared" si="1016"/>
        <v>157PM</v>
      </c>
      <c r="U2963" s="35" t="str">
        <f t="shared" si="1017"/>
        <v>157PMNS</v>
      </c>
      <c r="V2963" s="35" t="str">
        <f t="shared" si="1033"/>
        <v>2P</v>
      </c>
      <c r="W2963" s="35" t="str">
        <f t="shared" si="1026"/>
        <v>157PM2P212</v>
      </c>
      <c r="X2963" s="388">
        <f t="shared" si="1027"/>
        <v>0</v>
      </c>
      <c r="Y2963" s="388">
        <f t="shared" si="1028"/>
        <v>0</v>
      </c>
      <c r="Z2963" s="280" t="str">
        <f t="shared" si="1019"/>
        <v/>
      </c>
      <c r="AA2963" s="280" t="str">
        <f t="shared" si="1020"/>
        <v/>
      </c>
      <c r="AB2963" s="389" t="str">
        <f t="shared" si="1029"/>
        <v/>
      </c>
      <c r="AC2963" s="389" t="str">
        <f t="shared" si="1030"/>
        <v/>
      </c>
      <c r="AD2963" s="390" t="str">
        <f t="shared" si="1021"/>
        <v/>
      </c>
      <c r="AE2963" s="282">
        <f t="shared" si="1022"/>
        <v>0</v>
      </c>
      <c r="AF2963" s="359">
        <f t="shared" si="1023"/>
        <v>0</v>
      </c>
      <c r="AG2963" s="280">
        <f t="shared" si="1024"/>
        <v>0</v>
      </c>
      <c r="AH2963" s="280">
        <f t="shared" si="1018"/>
        <v>0</v>
      </c>
      <c r="AI2963" s="280">
        <f>IF(ISBLANK(T2963),AI2962,IF(COUNTIF(T$2:T2963,T2963)&gt;1,AI2962,1+MAX(AI2962,0)))</f>
        <v>82</v>
      </c>
      <c r="AL2963" s="391" t="str">
        <f t="shared" si="1031"/>
        <v/>
      </c>
      <c r="AM2963" s="391" t="str">
        <f t="shared" si="1032"/>
        <v/>
      </c>
      <c r="AO2963" s="310" t="str">
        <f t="shared" si="1025"/>
        <v/>
      </c>
      <c r="AP2963" s="310">
        <f>SUM(AO$1:AO2963)</f>
        <v>0</v>
      </c>
      <c r="AQ2963" s="310">
        <f>SUM(AK$2:AK2963)</f>
        <v>19</v>
      </c>
      <c r="AR2963" s="310">
        <f>COUNTA(AJ$2:AJ2963)</f>
        <v>19</v>
      </c>
      <c r="AS2963" s="312"/>
      <c r="AT2963" s="312"/>
      <c r="AU2963" s="312"/>
      <c r="AV2963" s="312"/>
      <c r="AW2963" s="312"/>
      <c r="AZ2963">
        <v>0</v>
      </c>
      <c r="BA2963">
        <v>0</v>
      </c>
    </row>
    <row r="2964" spans="1:53" x14ac:dyDescent="0.25">
      <c r="A2964">
        <v>157</v>
      </c>
      <c r="B2964" t="s">
        <v>66</v>
      </c>
      <c r="C2964" t="s">
        <v>663</v>
      </c>
      <c r="D2964"/>
      <c r="E2964">
        <v>2</v>
      </c>
      <c r="F2964">
        <v>1</v>
      </c>
      <c r="G2964">
        <v>3</v>
      </c>
      <c r="H2964">
        <v>2</v>
      </c>
      <c r="I2964">
        <v>0</v>
      </c>
      <c r="J2964">
        <v>1</v>
      </c>
      <c r="K2964">
        <v>0</v>
      </c>
      <c r="L2964">
        <v>1</v>
      </c>
      <c r="M2964"/>
      <c r="O2964" s="101">
        <f>IF(ISBLANK(C2964),O2963,IF(COUNTIF(C$2:C2964,C2964)&gt;1,O2963,1+MAX(O2963,0)))</f>
        <v>68</v>
      </c>
      <c r="P2964" s="45">
        <f t="shared" si="1012"/>
        <v>43</v>
      </c>
      <c r="Q2964" s="33" t="str">
        <f t="shared" si="1013"/>
        <v/>
      </c>
      <c r="R2964" s="33">
        <f t="shared" si="1014"/>
        <v>13</v>
      </c>
      <c r="S2964" s="33" t="str">
        <f t="shared" si="1015"/>
        <v>157_13</v>
      </c>
      <c r="T2964" s="35" t="str">
        <f t="shared" si="1016"/>
        <v>157PM</v>
      </c>
      <c r="U2964" s="35" t="str">
        <f t="shared" si="1017"/>
        <v>157PMEW</v>
      </c>
      <c r="V2964" s="35" t="str">
        <f t="shared" si="1033"/>
        <v>2P</v>
      </c>
      <c r="W2964" s="35" t="str">
        <f t="shared" si="1026"/>
        <v>157PM2P213</v>
      </c>
      <c r="X2964" s="388">
        <f t="shared" si="1027"/>
        <v>0</v>
      </c>
      <c r="Y2964" s="388">
        <f t="shared" si="1028"/>
        <v>1</v>
      </c>
      <c r="Z2964" s="280" t="str">
        <f t="shared" si="1019"/>
        <v/>
      </c>
      <c r="AA2964" s="280" t="str">
        <f t="shared" si="1020"/>
        <v/>
      </c>
      <c r="AB2964" s="389" t="str">
        <f t="shared" si="1029"/>
        <v/>
      </c>
      <c r="AC2964" s="389" t="str">
        <f t="shared" si="1030"/>
        <v/>
      </c>
      <c r="AD2964" s="390" t="str">
        <f t="shared" si="1021"/>
        <v/>
      </c>
      <c r="AE2964" s="282">
        <f t="shared" si="1022"/>
        <v>0</v>
      </c>
      <c r="AF2964" s="359">
        <f t="shared" si="1023"/>
        <v>0</v>
      </c>
      <c r="AG2964" s="280">
        <f t="shared" si="1024"/>
        <v>0</v>
      </c>
      <c r="AH2964" s="280">
        <f t="shared" si="1018"/>
        <v>0</v>
      </c>
      <c r="AI2964" s="280">
        <f>IF(ISBLANK(T2964),AI2963,IF(COUNTIF(T$2:T2964,T2964)&gt;1,AI2963,1+MAX(AI2963,0)))</f>
        <v>82</v>
      </c>
      <c r="AL2964" s="391" t="str">
        <f t="shared" si="1031"/>
        <v/>
      </c>
      <c r="AM2964" s="391" t="str">
        <f t="shared" si="1032"/>
        <v/>
      </c>
      <c r="AO2964" s="310" t="str">
        <f t="shared" si="1025"/>
        <v/>
      </c>
      <c r="AP2964" s="310">
        <f>SUM(AO$1:AO2964)</f>
        <v>0</v>
      </c>
      <c r="AQ2964" s="310">
        <f>SUM(AK$2:AK2964)</f>
        <v>19</v>
      </c>
      <c r="AR2964" s="310">
        <f>COUNTA(AJ$2:AJ2964)</f>
        <v>19</v>
      </c>
      <c r="AS2964" s="312"/>
      <c r="AT2964" s="312"/>
      <c r="AU2964" s="312"/>
      <c r="AV2964" s="312"/>
      <c r="AW2964" s="312"/>
      <c r="AZ2964">
        <v>0</v>
      </c>
      <c r="BA2964">
        <v>1</v>
      </c>
    </row>
    <row r="2965" spans="1:53" x14ac:dyDescent="0.25">
      <c r="A2965">
        <v>157</v>
      </c>
      <c r="B2965" t="s">
        <v>66</v>
      </c>
      <c r="C2965" t="s">
        <v>663</v>
      </c>
      <c r="D2965"/>
      <c r="E2965">
        <v>2</v>
      </c>
      <c r="F2965">
        <v>1</v>
      </c>
      <c r="G2965">
        <v>4</v>
      </c>
      <c r="H2965">
        <v>1</v>
      </c>
      <c r="I2965">
        <v>0</v>
      </c>
      <c r="J2965">
        <v>0</v>
      </c>
      <c r="K2965">
        <v>1</v>
      </c>
      <c r="L2965">
        <v>1</v>
      </c>
      <c r="M2965"/>
      <c r="O2965" s="101">
        <f>IF(ISBLANK(C2965),O2964,IF(COUNTIF(C$2:C2965,C2965)&gt;1,O2964,1+MAX(O2964,0)))</f>
        <v>68</v>
      </c>
      <c r="P2965" s="45">
        <f t="shared" si="1012"/>
        <v>43</v>
      </c>
      <c r="Q2965" s="33" t="str">
        <f t="shared" si="1013"/>
        <v/>
      </c>
      <c r="R2965" s="33">
        <f t="shared" si="1014"/>
        <v>13</v>
      </c>
      <c r="S2965" s="33" t="str">
        <f t="shared" si="1015"/>
        <v>157_13</v>
      </c>
      <c r="T2965" s="35" t="str">
        <f t="shared" si="1016"/>
        <v>157PM</v>
      </c>
      <c r="U2965" s="35" t="str">
        <f t="shared" si="1017"/>
        <v>157PMEW</v>
      </c>
      <c r="V2965" s="35" t="str">
        <f t="shared" si="1033"/>
        <v>2P</v>
      </c>
      <c r="W2965" s="35" t="str">
        <f t="shared" si="1026"/>
        <v>157PM2P214</v>
      </c>
      <c r="X2965" s="388">
        <f t="shared" si="1027"/>
        <v>1</v>
      </c>
      <c r="Y2965" s="388">
        <f t="shared" si="1028"/>
        <v>1</v>
      </c>
      <c r="Z2965" s="280" t="str">
        <f t="shared" si="1019"/>
        <v/>
      </c>
      <c r="AA2965" s="280" t="str">
        <f t="shared" si="1020"/>
        <v/>
      </c>
      <c r="AB2965" s="389" t="str">
        <f t="shared" si="1029"/>
        <v/>
      </c>
      <c r="AC2965" s="389" t="str">
        <f t="shared" si="1030"/>
        <v/>
      </c>
      <c r="AD2965" s="390" t="str">
        <f t="shared" si="1021"/>
        <v/>
      </c>
      <c r="AE2965" s="282">
        <f t="shared" si="1022"/>
        <v>0</v>
      </c>
      <c r="AF2965" s="359">
        <f t="shared" si="1023"/>
        <v>0</v>
      </c>
      <c r="AG2965" s="280">
        <f t="shared" si="1024"/>
        <v>0</v>
      </c>
      <c r="AH2965" s="280">
        <f t="shared" si="1018"/>
        <v>0</v>
      </c>
      <c r="AI2965" s="280">
        <f>IF(ISBLANK(T2965),AI2964,IF(COUNTIF(T$2:T2965,T2965)&gt;1,AI2964,1+MAX(AI2964,0)))</f>
        <v>82</v>
      </c>
      <c r="AL2965" s="391" t="str">
        <f t="shared" si="1031"/>
        <v/>
      </c>
      <c r="AM2965" s="391" t="str">
        <f t="shared" si="1032"/>
        <v/>
      </c>
      <c r="AO2965" s="310" t="str">
        <f t="shared" si="1025"/>
        <v/>
      </c>
      <c r="AP2965" s="310">
        <f>SUM(AO$1:AO2965)</f>
        <v>0</v>
      </c>
      <c r="AQ2965" s="310">
        <f>SUM(AK$2:AK2965)</f>
        <v>19</v>
      </c>
      <c r="AR2965" s="310">
        <f>COUNTA(AJ$2:AJ2965)</f>
        <v>19</v>
      </c>
      <c r="AS2965" s="312"/>
      <c r="AT2965" s="312"/>
      <c r="AU2965" s="312"/>
      <c r="AV2965" s="312"/>
      <c r="AW2965" s="312"/>
      <c r="AZ2965">
        <v>1</v>
      </c>
      <c r="BA2965">
        <v>1</v>
      </c>
    </row>
    <row r="2966" spans="1:53" x14ac:dyDescent="0.25">
      <c r="A2966">
        <v>157</v>
      </c>
      <c r="B2966" t="s">
        <v>66</v>
      </c>
      <c r="C2966" t="s">
        <v>663</v>
      </c>
      <c r="D2966"/>
      <c r="E2966">
        <v>2</v>
      </c>
      <c r="F2966">
        <v>2</v>
      </c>
      <c r="G2966">
        <v>1</v>
      </c>
      <c r="H2966">
        <v>4</v>
      </c>
      <c r="I2966">
        <v>0</v>
      </c>
      <c r="J2966">
        <v>2</v>
      </c>
      <c r="K2966">
        <v>0</v>
      </c>
      <c r="L2966">
        <v>0</v>
      </c>
      <c r="M2966"/>
      <c r="O2966" s="101">
        <f>IF(ISBLANK(C2966),O2965,IF(COUNTIF(C$2:C2966,C2966)&gt;1,O2965,1+MAX(O2965,0)))</f>
        <v>68</v>
      </c>
      <c r="P2966" s="45">
        <f t="shared" si="1012"/>
        <v>43</v>
      </c>
      <c r="Q2966" s="33" t="str">
        <f t="shared" si="1013"/>
        <v/>
      </c>
      <c r="R2966" s="33">
        <f t="shared" si="1014"/>
        <v>14</v>
      </c>
      <c r="S2966" s="33" t="str">
        <f t="shared" si="1015"/>
        <v>157_14</v>
      </c>
      <c r="T2966" s="35" t="str">
        <f t="shared" si="1016"/>
        <v>157PM</v>
      </c>
      <c r="U2966" s="35" t="str">
        <f t="shared" si="1017"/>
        <v>157PMNS</v>
      </c>
      <c r="V2966" s="35" t="str">
        <f t="shared" si="1033"/>
        <v>2P</v>
      </c>
      <c r="W2966" s="35" t="str">
        <f t="shared" si="1026"/>
        <v>157PM2P221</v>
      </c>
      <c r="X2966" s="388">
        <f t="shared" si="1027"/>
        <v>0</v>
      </c>
      <c r="Y2966" s="388">
        <f t="shared" si="1028"/>
        <v>0</v>
      </c>
      <c r="Z2966" s="280" t="str">
        <f t="shared" si="1019"/>
        <v/>
      </c>
      <c r="AA2966" s="280" t="str">
        <f t="shared" si="1020"/>
        <v/>
      </c>
      <c r="AB2966" s="389" t="str">
        <f t="shared" si="1029"/>
        <v/>
      </c>
      <c r="AC2966" s="389" t="str">
        <f t="shared" si="1030"/>
        <v/>
      </c>
      <c r="AD2966" s="390" t="str">
        <f t="shared" si="1021"/>
        <v/>
      </c>
      <c r="AE2966" s="282">
        <f t="shared" si="1022"/>
        <v>0</v>
      </c>
      <c r="AF2966" s="359">
        <f t="shared" si="1023"/>
        <v>0</v>
      </c>
      <c r="AG2966" s="280">
        <f t="shared" si="1024"/>
        <v>0</v>
      </c>
      <c r="AH2966" s="280">
        <f t="shared" si="1018"/>
        <v>0</v>
      </c>
      <c r="AI2966" s="280">
        <f>IF(ISBLANK(T2966),AI2965,IF(COUNTIF(T$2:T2966,T2966)&gt;1,AI2965,1+MAX(AI2965,0)))</f>
        <v>82</v>
      </c>
      <c r="AL2966" s="391" t="str">
        <f t="shared" si="1031"/>
        <v/>
      </c>
      <c r="AM2966" s="391" t="str">
        <f t="shared" si="1032"/>
        <v/>
      </c>
      <c r="AO2966" s="310" t="str">
        <f t="shared" si="1025"/>
        <v/>
      </c>
      <c r="AP2966" s="310">
        <f>SUM(AO$1:AO2966)</f>
        <v>0</v>
      </c>
      <c r="AQ2966" s="310">
        <f>SUM(AK$2:AK2966)</f>
        <v>19</v>
      </c>
      <c r="AR2966" s="310">
        <f>COUNTA(AJ$2:AJ2966)</f>
        <v>19</v>
      </c>
      <c r="AS2966" s="312"/>
      <c r="AT2966" s="312"/>
      <c r="AU2966" s="312"/>
      <c r="AV2966" s="312"/>
      <c r="AW2966" s="312"/>
      <c r="AZ2966">
        <v>0</v>
      </c>
      <c r="BA2966">
        <v>0</v>
      </c>
    </row>
    <row r="2967" spans="1:53" x14ac:dyDescent="0.25">
      <c r="A2967">
        <v>157</v>
      </c>
      <c r="B2967" t="s">
        <v>66</v>
      </c>
      <c r="C2967" t="s">
        <v>663</v>
      </c>
      <c r="D2967"/>
      <c r="E2967">
        <v>2</v>
      </c>
      <c r="F2967">
        <v>2</v>
      </c>
      <c r="G2967">
        <v>2</v>
      </c>
      <c r="H2967">
        <v>3</v>
      </c>
      <c r="I2967">
        <v>1</v>
      </c>
      <c r="J2967">
        <v>3</v>
      </c>
      <c r="K2967">
        <v>0</v>
      </c>
      <c r="L2967">
        <v>1</v>
      </c>
      <c r="M2967"/>
      <c r="O2967" s="101">
        <f>IF(ISBLANK(C2967),O2966,IF(COUNTIF(C$2:C2967,C2967)&gt;1,O2966,1+MAX(O2966,0)))</f>
        <v>68</v>
      </c>
      <c r="P2967" s="45">
        <f t="shared" si="1012"/>
        <v>43</v>
      </c>
      <c r="Q2967" s="33" t="str">
        <f t="shared" si="1013"/>
        <v/>
      </c>
      <c r="R2967" s="33">
        <f t="shared" si="1014"/>
        <v>14</v>
      </c>
      <c r="S2967" s="33" t="str">
        <f t="shared" si="1015"/>
        <v>157_14</v>
      </c>
      <c r="T2967" s="35" t="str">
        <f t="shared" si="1016"/>
        <v>157PM</v>
      </c>
      <c r="U2967" s="35" t="str">
        <f t="shared" si="1017"/>
        <v>157PMNS</v>
      </c>
      <c r="V2967" s="35" t="str">
        <f t="shared" si="1033"/>
        <v>2P</v>
      </c>
      <c r="W2967" s="35" t="str">
        <f t="shared" si="1026"/>
        <v>157PM2P222</v>
      </c>
      <c r="X2967" s="388">
        <f t="shared" si="1027"/>
        <v>0</v>
      </c>
      <c r="Y2967" s="388">
        <f t="shared" si="1028"/>
        <v>1</v>
      </c>
      <c r="Z2967" s="280" t="str">
        <f t="shared" si="1019"/>
        <v/>
      </c>
      <c r="AA2967" s="280" t="str">
        <f t="shared" si="1020"/>
        <v/>
      </c>
      <c r="AB2967" s="389" t="str">
        <f t="shared" si="1029"/>
        <v/>
      </c>
      <c r="AC2967" s="389" t="str">
        <f t="shared" si="1030"/>
        <v/>
      </c>
      <c r="AD2967" s="390" t="str">
        <f t="shared" si="1021"/>
        <v/>
      </c>
      <c r="AE2967" s="282">
        <f t="shared" si="1022"/>
        <v>0</v>
      </c>
      <c r="AF2967" s="359">
        <f t="shared" si="1023"/>
        <v>0</v>
      </c>
      <c r="AG2967" s="280">
        <f t="shared" si="1024"/>
        <v>0</v>
      </c>
      <c r="AH2967" s="280">
        <f t="shared" si="1018"/>
        <v>0</v>
      </c>
      <c r="AI2967" s="280">
        <f>IF(ISBLANK(T2967),AI2966,IF(COUNTIF(T$2:T2967,T2967)&gt;1,AI2966,1+MAX(AI2966,0)))</f>
        <v>82</v>
      </c>
      <c r="AL2967" s="391" t="str">
        <f t="shared" si="1031"/>
        <v/>
      </c>
      <c r="AM2967" s="391" t="str">
        <f t="shared" si="1032"/>
        <v/>
      </c>
      <c r="AO2967" s="310" t="str">
        <f t="shared" si="1025"/>
        <v/>
      </c>
      <c r="AP2967" s="310">
        <f>SUM(AO$1:AO2967)</f>
        <v>0</v>
      </c>
      <c r="AQ2967" s="310">
        <f>SUM(AK$2:AK2967)</f>
        <v>19</v>
      </c>
      <c r="AR2967" s="310">
        <f>COUNTA(AJ$2:AJ2967)</f>
        <v>19</v>
      </c>
      <c r="AS2967" s="312"/>
      <c r="AT2967" s="312"/>
      <c r="AU2967" s="312"/>
      <c r="AV2967" s="312"/>
      <c r="AW2967" s="312"/>
      <c r="AZ2967">
        <v>0</v>
      </c>
      <c r="BA2967">
        <v>1</v>
      </c>
    </row>
    <row r="2968" spans="1:53" x14ac:dyDescent="0.25">
      <c r="A2968">
        <v>157</v>
      </c>
      <c r="B2968" t="s">
        <v>66</v>
      </c>
      <c r="C2968" t="s">
        <v>663</v>
      </c>
      <c r="D2968"/>
      <c r="E2968">
        <v>2</v>
      </c>
      <c r="F2968">
        <v>2</v>
      </c>
      <c r="G2968">
        <v>3</v>
      </c>
      <c r="H2968">
        <v>2</v>
      </c>
      <c r="I2968">
        <v>0</v>
      </c>
      <c r="J2968">
        <v>1</v>
      </c>
      <c r="K2968">
        <v>1</v>
      </c>
      <c r="L2968">
        <v>1</v>
      </c>
      <c r="M2968"/>
      <c r="O2968" s="101">
        <f>IF(ISBLANK(C2968),O2967,IF(COUNTIF(C$2:C2968,C2968)&gt;1,O2967,1+MAX(O2967,0)))</f>
        <v>68</v>
      </c>
      <c r="P2968" s="45">
        <f t="shared" si="1012"/>
        <v>43</v>
      </c>
      <c r="Q2968" s="33" t="str">
        <f t="shared" si="1013"/>
        <v/>
      </c>
      <c r="R2968" s="33">
        <f t="shared" si="1014"/>
        <v>14</v>
      </c>
      <c r="S2968" s="33" t="str">
        <f t="shared" si="1015"/>
        <v>157_14</v>
      </c>
      <c r="T2968" s="35" t="str">
        <f t="shared" si="1016"/>
        <v>157PM</v>
      </c>
      <c r="U2968" s="35" t="str">
        <f t="shared" si="1017"/>
        <v>157PMEW</v>
      </c>
      <c r="V2968" s="35" t="str">
        <f t="shared" si="1033"/>
        <v>2P</v>
      </c>
      <c r="W2968" s="35" t="str">
        <f t="shared" si="1026"/>
        <v>157PM2P223</v>
      </c>
      <c r="X2968" s="388">
        <f t="shared" si="1027"/>
        <v>1</v>
      </c>
      <c r="Y2968" s="388">
        <f t="shared" si="1028"/>
        <v>1</v>
      </c>
      <c r="Z2968" s="280" t="str">
        <f t="shared" si="1019"/>
        <v/>
      </c>
      <c r="AA2968" s="280" t="str">
        <f t="shared" si="1020"/>
        <v/>
      </c>
      <c r="AB2968" s="389" t="str">
        <f t="shared" si="1029"/>
        <v/>
      </c>
      <c r="AC2968" s="389" t="str">
        <f t="shared" si="1030"/>
        <v/>
      </c>
      <c r="AD2968" s="390" t="str">
        <f t="shared" si="1021"/>
        <v/>
      </c>
      <c r="AE2968" s="282">
        <f t="shared" si="1022"/>
        <v>0</v>
      </c>
      <c r="AF2968" s="359">
        <f t="shared" si="1023"/>
        <v>0</v>
      </c>
      <c r="AG2968" s="280">
        <f t="shared" si="1024"/>
        <v>0</v>
      </c>
      <c r="AH2968" s="280">
        <f t="shared" si="1018"/>
        <v>0</v>
      </c>
      <c r="AI2968" s="280">
        <f>IF(ISBLANK(T2968),AI2967,IF(COUNTIF(T$2:T2968,T2968)&gt;1,AI2967,1+MAX(AI2967,0)))</f>
        <v>82</v>
      </c>
      <c r="AL2968" s="391" t="str">
        <f t="shared" si="1031"/>
        <v/>
      </c>
      <c r="AM2968" s="391" t="str">
        <f t="shared" si="1032"/>
        <v/>
      </c>
      <c r="AO2968" s="310" t="str">
        <f t="shared" si="1025"/>
        <v/>
      </c>
      <c r="AP2968" s="310">
        <f>SUM(AO$1:AO2968)</f>
        <v>0</v>
      </c>
      <c r="AQ2968" s="310">
        <f>SUM(AK$2:AK2968)</f>
        <v>19</v>
      </c>
      <c r="AR2968" s="310">
        <f>COUNTA(AJ$2:AJ2968)</f>
        <v>19</v>
      </c>
      <c r="AS2968" s="312"/>
      <c r="AT2968" s="312"/>
      <c r="AU2968" s="312"/>
      <c r="AV2968" s="312"/>
      <c r="AW2968" s="312"/>
      <c r="AZ2968">
        <v>1</v>
      </c>
      <c r="BA2968">
        <v>1</v>
      </c>
    </row>
    <row r="2969" spans="1:53" x14ac:dyDescent="0.25">
      <c r="A2969">
        <v>157</v>
      </c>
      <c r="B2969" t="s">
        <v>66</v>
      </c>
      <c r="C2969" t="s">
        <v>663</v>
      </c>
      <c r="D2969"/>
      <c r="E2969">
        <v>2</v>
      </c>
      <c r="F2969">
        <v>2</v>
      </c>
      <c r="G2969">
        <v>4</v>
      </c>
      <c r="H2969">
        <v>0</v>
      </c>
      <c r="I2969">
        <v>0</v>
      </c>
      <c r="J2969">
        <v>0</v>
      </c>
      <c r="K2969">
        <v>0</v>
      </c>
      <c r="L2969">
        <v>0</v>
      </c>
      <c r="M2969"/>
      <c r="O2969" s="101">
        <f>IF(ISBLANK(C2969),O2968,IF(COUNTIF(C$2:C2969,C2969)&gt;1,O2968,1+MAX(O2968,0)))</f>
        <v>68</v>
      </c>
      <c r="P2969" s="45">
        <f t="shared" si="1012"/>
        <v>43</v>
      </c>
      <c r="Q2969" s="33" t="str">
        <f t="shared" si="1013"/>
        <v/>
      </c>
      <c r="R2969" s="33">
        <f t="shared" si="1014"/>
        <v>14</v>
      </c>
      <c r="S2969" s="33" t="str">
        <f t="shared" si="1015"/>
        <v>157_14</v>
      </c>
      <c r="T2969" s="35" t="str">
        <f t="shared" si="1016"/>
        <v>157PM</v>
      </c>
      <c r="U2969" s="35" t="str">
        <f t="shared" si="1017"/>
        <v>157PMEW</v>
      </c>
      <c r="V2969" s="35" t="str">
        <f t="shared" si="1033"/>
        <v>2P</v>
      </c>
      <c r="W2969" s="35" t="str">
        <f t="shared" si="1026"/>
        <v>157PM2P224</v>
      </c>
      <c r="X2969" s="388">
        <f t="shared" si="1027"/>
        <v>0</v>
      </c>
      <c r="Y2969" s="388">
        <f t="shared" si="1028"/>
        <v>0</v>
      </c>
      <c r="Z2969" s="280" t="str">
        <f t="shared" si="1019"/>
        <v/>
      </c>
      <c r="AA2969" s="280" t="str">
        <f t="shared" si="1020"/>
        <v/>
      </c>
      <c r="AB2969" s="389" t="str">
        <f t="shared" si="1029"/>
        <v/>
      </c>
      <c r="AC2969" s="389" t="str">
        <f t="shared" si="1030"/>
        <v/>
      </c>
      <c r="AD2969" s="390" t="str">
        <f t="shared" si="1021"/>
        <v/>
      </c>
      <c r="AE2969" s="282">
        <f t="shared" si="1022"/>
        <v>0</v>
      </c>
      <c r="AF2969" s="359">
        <f t="shared" si="1023"/>
        <v>0</v>
      </c>
      <c r="AG2969" s="280">
        <f t="shared" si="1024"/>
        <v>0</v>
      </c>
      <c r="AH2969" s="280">
        <f t="shared" si="1018"/>
        <v>0</v>
      </c>
      <c r="AI2969" s="280">
        <f>IF(ISBLANK(T2969),AI2968,IF(COUNTIF(T$2:T2969,T2969)&gt;1,AI2968,1+MAX(AI2968,0)))</f>
        <v>82</v>
      </c>
      <c r="AL2969" s="391" t="str">
        <f t="shared" si="1031"/>
        <v/>
      </c>
      <c r="AM2969" s="391" t="str">
        <f t="shared" si="1032"/>
        <v/>
      </c>
      <c r="AO2969" s="310" t="str">
        <f t="shared" si="1025"/>
        <v/>
      </c>
      <c r="AP2969" s="310">
        <f>SUM(AO$1:AO2969)</f>
        <v>0</v>
      </c>
      <c r="AQ2969" s="310">
        <f>SUM(AK$2:AK2969)</f>
        <v>19</v>
      </c>
      <c r="AR2969" s="310">
        <f>COUNTA(AJ$2:AJ2969)</f>
        <v>19</v>
      </c>
      <c r="AS2969" s="312"/>
      <c r="AT2969" s="312"/>
      <c r="AU2969" s="312"/>
      <c r="AV2969" s="312"/>
      <c r="AW2969" s="312"/>
      <c r="AZ2969">
        <v>0</v>
      </c>
      <c r="BA2969">
        <v>0</v>
      </c>
    </row>
    <row r="2970" spans="1:53" x14ac:dyDescent="0.25">
      <c r="A2970">
        <v>157</v>
      </c>
      <c r="B2970" t="s">
        <v>66</v>
      </c>
      <c r="C2970" t="s">
        <v>663</v>
      </c>
      <c r="D2970"/>
      <c r="E2970">
        <v>2</v>
      </c>
      <c r="F2970">
        <v>3</v>
      </c>
      <c r="G2970">
        <v>1</v>
      </c>
      <c r="H2970">
        <v>2</v>
      </c>
      <c r="I2970">
        <v>0</v>
      </c>
      <c r="J2970">
        <v>1</v>
      </c>
      <c r="K2970">
        <v>0</v>
      </c>
      <c r="L2970">
        <v>1</v>
      </c>
      <c r="M2970"/>
      <c r="O2970" s="101">
        <f>IF(ISBLANK(C2970),O2969,IF(COUNTIF(C$2:C2970,C2970)&gt;1,O2969,1+MAX(O2969,0)))</f>
        <v>68</v>
      </c>
      <c r="P2970" s="45">
        <f t="shared" si="1012"/>
        <v>43</v>
      </c>
      <c r="Q2970" s="33" t="str">
        <f t="shared" si="1013"/>
        <v/>
      </c>
      <c r="R2970" s="33">
        <f t="shared" si="1014"/>
        <v>15</v>
      </c>
      <c r="S2970" s="33" t="str">
        <f t="shared" si="1015"/>
        <v>157_15</v>
      </c>
      <c r="T2970" s="35" t="str">
        <f t="shared" si="1016"/>
        <v>157PM</v>
      </c>
      <c r="U2970" s="35" t="str">
        <f t="shared" si="1017"/>
        <v>157PMNS</v>
      </c>
      <c r="V2970" s="35" t="str">
        <f t="shared" si="1033"/>
        <v>2P</v>
      </c>
      <c r="W2970" s="35" t="str">
        <f t="shared" si="1026"/>
        <v>157PM2P231</v>
      </c>
      <c r="X2970" s="388">
        <f t="shared" si="1027"/>
        <v>0</v>
      </c>
      <c r="Y2970" s="388">
        <f t="shared" si="1028"/>
        <v>1</v>
      </c>
      <c r="Z2970" s="280" t="str">
        <f t="shared" si="1019"/>
        <v/>
      </c>
      <c r="AA2970" s="280" t="str">
        <f t="shared" si="1020"/>
        <v/>
      </c>
      <c r="AB2970" s="389" t="str">
        <f t="shared" si="1029"/>
        <v/>
      </c>
      <c r="AC2970" s="389" t="str">
        <f t="shared" si="1030"/>
        <v/>
      </c>
      <c r="AD2970" s="390" t="str">
        <f t="shared" si="1021"/>
        <v/>
      </c>
      <c r="AE2970" s="282">
        <f t="shared" si="1022"/>
        <v>0</v>
      </c>
      <c r="AF2970" s="359">
        <f t="shared" si="1023"/>
        <v>0</v>
      </c>
      <c r="AG2970" s="280">
        <f t="shared" si="1024"/>
        <v>0</v>
      </c>
      <c r="AH2970" s="280">
        <f t="shared" si="1018"/>
        <v>0</v>
      </c>
      <c r="AI2970" s="280">
        <f>IF(ISBLANK(T2970),AI2969,IF(COUNTIF(T$2:T2970,T2970)&gt;1,AI2969,1+MAX(AI2969,0)))</f>
        <v>82</v>
      </c>
      <c r="AL2970" s="391" t="str">
        <f t="shared" si="1031"/>
        <v/>
      </c>
      <c r="AM2970" s="391" t="str">
        <f t="shared" si="1032"/>
        <v/>
      </c>
      <c r="AO2970" s="310" t="str">
        <f t="shared" si="1025"/>
        <v/>
      </c>
      <c r="AP2970" s="310">
        <f>SUM(AO$1:AO2970)</f>
        <v>0</v>
      </c>
      <c r="AQ2970" s="310">
        <f>SUM(AK$2:AK2970)</f>
        <v>19</v>
      </c>
      <c r="AR2970" s="310">
        <f>COUNTA(AJ$2:AJ2970)</f>
        <v>19</v>
      </c>
      <c r="AS2970" s="312"/>
      <c r="AT2970" s="312"/>
      <c r="AU2970" s="312"/>
      <c r="AV2970" s="312"/>
      <c r="AW2970" s="312"/>
      <c r="AZ2970">
        <v>0</v>
      </c>
      <c r="BA2970">
        <v>1</v>
      </c>
    </row>
    <row r="2971" spans="1:53" x14ac:dyDescent="0.25">
      <c r="A2971">
        <v>157</v>
      </c>
      <c r="B2971" t="s">
        <v>66</v>
      </c>
      <c r="C2971" t="s">
        <v>663</v>
      </c>
      <c r="D2971"/>
      <c r="E2971">
        <v>2</v>
      </c>
      <c r="F2971">
        <v>3</v>
      </c>
      <c r="G2971">
        <v>2</v>
      </c>
      <c r="H2971">
        <v>2</v>
      </c>
      <c r="I2971">
        <v>0</v>
      </c>
      <c r="J2971">
        <v>2</v>
      </c>
      <c r="K2971">
        <v>0</v>
      </c>
      <c r="L2971">
        <v>0</v>
      </c>
      <c r="M2971"/>
      <c r="O2971" s="101">
        <f>IF(ISBLANK(C2971),O2970,IF(COUNTIF(C$2:C2971,C2971)&gt;1,O2970,1+MAX(O2970,0)))</f>
        <v>68</v>
      </c>
      <c r="P2971" s="45">
        <f t="shared" si="1012"/>
        <v>43</v>
      </c>
      <c r="Q2971" s="33" t="str">
        <f t="shared" si="1013"/>
        <v/>
      </c>
      <c r="R2971" s="33">
        <f t="shared" si="1014"/>
        <v>15</v>
      </c>
      <c r="S2971" s="33" t="str">
        <f t="shared" si="1015"/>
        <v>157_15</v>
      </c>
      <c r="T2971" s="35" t="str">
        <f t="shared" si="1016"/>
        <v>157PM</v>
      </c>
      <c r="U2971" s="35" t="str">
        <f t="shared" si="1017"/>
        <v>157PMNS</v>
      </c>
      <c r="V2971" s="35" t="str">
        <f t="shared" si="1033"/>
        <v>2P</v>
      </c>
      <c r="W2971" s="35" t="str">
        <f t="shared" si="1026"/>
        <v>157PM2P232</v>
      </c>
      <c r="X2971" s="388">
        <f t="shared" si="1027"/>
        <v>0</v>
      </c>
      <c r="Y2971" s="388">
        <f t="shared" si="1028"/>
        <v>0</v>
      </c>
      <c r="Z2971" s="280" t="str">
        <f t="shared" si="1019"/>
        <v/>
      </c>
      <c r="AA2971" s="280" t="str">
        <f t="shared" si="1020"/>
        <v/>
      </c>
      <c r="AB2971" s="389" t="str">
        <f t="shared" si="1029"/>
        <v/>
      </c>
      <c r="AC2971" s="389" t="str">
        <f t="shared" si="1030"/>
        <v/>
      </c>
      <c r="AD2971" s="390" t="str">
        <f t="shared" si="1021"/>
        <v/>
      </c>
      <c r="AE2971" s="282">
        <f t="shared" si="1022"/>
        <v>0</v>
      </c>
      <c r="AF2971" s="359">
        <f t="shared" si="1023"/>
        <v>0</v>
      </c>
      <c r="AG2971" s="280">
        <f t="shared" si="1024"/>
        <v>0</v>
      </c>
      <c r="AH2971" s="280">
        <f t="shared" si="1018"/>
        <v>0</v>
      </c>
      <c r="AI2971" s="280">
        <f>IF(ISBLANK(T2971),AI2970,IF(COUNTIF(T$2:T2971,T2971)&gt;1,AI2970,1+MAX(AI2970,0)))</f>
        <v>82</v>
      </c>
      <c r="AL2971" s="391" t="str">
        <f t="shared" si="1031"/>
        <v/>
      </c>
      <c r="AM2971" s="391" t="str">
        <f t="shared" si="1032"/>
        <v/>
      </c>
      <c r="AO2971" s="310" t="str">
        <f t="shared" si="1025"/>
        <v/>
      </c>
      <c r="AP2971" s="310">
        <f>SUM(AO$1:AO2971)</f>
        <v>0</v>
      </c>
      <c r="AQ2971" s="310">
        <f>SUM(AK$2:AK2971)</f>
        <v>19</v>
      </c>
      <c r="AR2971" s="310">
        <f>COUNTA(AJ$2:AJ2971)</f>
        <v>19</v>
      </c>
      <c r="AS2971" s="312"/>
      <c r="AT2971" s="312"/>
      <c r="AU2971" s="312"/>
      <c r="AV2971" s="312"/>
      <c r="AW2971" s="312"/>
      <c r="AZ2971">
        <v>0</v>
      </c>
      <c r="BA2971">
        <v>0</v>
      </c>
    </row>
    <row r="2972" spans="1:53" x14ac:dyDescent="0.25">
      <c r="A2972">
        <v>157</v>
      </c>
      <c r="B2972" t="s">
        <v>66</v>
      </c>
      <c r="C2972" t="s">
        <v>663</v>
      </c>
      <c r="D2972"/>
      <c r="E2972">
        <v>2</v>
      </c>
      <c r="F2972">
        <v>3</v>
      </c>
      <c r="G2972">
        <v>3</v>
      </c>
      <c r="H2972">
        <v>0</v>
      </c>
      <c r="I2972">
        <v>0</v>
      </c>
      <c r="J2972">
        <v>0</v>
      </c>
      <c r="K2972">
        <v>0</v>
      </c>
      <c r="L2972">
        <v>0</v>
      </c>
      <c r="M2972"/>
      <c r="O2972" s="101">
        <f>IF(ISBLANK(C2972),O2971,IF(COUNTIF(C$2:C2972,C2972)&gt;1,O2971,1+MAX(O2971,0)))</f>
        <v>68</v>
      </c>
      <c r="P2972" s="45">
        <f t="shared" si="1012"/>
        <v>43</v>
      </c>
      <c r="Q2972" s="33" t="str">
        <f t="shared" si="1013"/>
        <v/>
      </c>
      <c r="R2972" s="33">
        <f t="shared" si="1014"/>
        <v>15</v>
      </c>
      <c r="S2972" s="33" t="str">
        <f t="shared" si="1015"/>
        <v>157_15</v>
      </c>
      <c r="T2972" s="35" t="str">
        <f t="shared" si="1016"/>
        <v>157PM</v>
      </c>
      <c r="U2972" s="35" t="str">
        <f t="shared" si="1017"/>
        <v>157PMEW</v>
      </c>
      <c r="V2972" s="35" t="str">
        <f t="shared" si="1033"/>
        <v>2P</v>
      </c>
      <c r="W2972" s="35" t="str">
        <f t="shared" si="1026"/>
        <v>157PM2P233</v>
      </c>
      <c r="X2972" s="388">
        <f t="shared" si="1027"/>
        <v>0</v>
      </c>
      <c r="Y2972" s="388">
        <f t="shared" si="1028"/>
        <v>0</v>
      </c>
      <c r="Z2972" s="280" t="str">
        <f t="shared" si="1019"/>
        <v/>
      </c>
      <c r="AA2972" s="280" t="str">
        <f t="shared" si="1020"/>
        <v/>
      </c>
      <c r="AB2972" s="389" t="str">
        <f t="shared" si="1029"/>
        <v/>
      </c>
      <c r="AC2972" s="389" t="str">
        <f t="shared" si="1030"/>
        <v/>
      </c>
      <c r="AD2972" s="390" t="str">
        <f t="shared" si="1021"/>
        <v/>
      </c>
      <c r="AE2972" s="282">
        <f t="shared" si="1022"/>
        <v>0</v>
      </c>
      <c r="AF2972" s="359">
        <f t="shared" si="1023"/>
        <v>0</v>
      </c>
      <c r="AG2972" s="280">
        <f t="shared" si="1024"/>
        <v>0</v>
      </c>
      <c r="AH2972" s="280">
        <f t="shared" si="1018"/>
        <v>0</v>
      </c>
      <c r="AI2972" s="280">
        <f>IF(ISBLANK(T2972),AI2971,IF(COUNTIF(T$2:T2972,T2972)&gt;1,AI2971,1+MAX(AI2971,0)))</f>
        <v>82</v>
      </c>
      <c r="AL2972" s="391" t="str">
        <f t="shared" si="1031"/>
        <v/>
      </c>
      <c r="AM2972" s="391" t="str">
        <f t="shared" si="1032"/>
        <v/>
      </c>
      <c r="AO2972" s="310" t="str">
        <f t="shared" si="1025"/>
        <v/>
      </c>
      <c r="AP2972" s="310">
        <f>SUM(AO$1:AO2972)</f>
        <v>0</v>
      </c>
      <c r="AQ2972" s="310">
        <f>SUM(AK$2:AK2972)</f>
        <v>19</v>
      </c>
      <c r="AR2972" s="310">
        <f>COUNTA(AJ$2:AJ2972)</f>
        <v>19</v>
      </c>
      <c r="AS2972" s="312"/>
      <c r="AT2972" s="312"/>
      <c r="AU2972" s="312"/>
      <c r="AV2972" s="312"/>
      <c r="AW2972" s="312"/>
      <c r="AZ2972">
        <v>0</v>
      </c>
      <c r="BA2972">
        <v>0</v>
      </c>
    </row>
    <row r="2973" spans="1:53" x14ac:dyDescent="0.25">
      <c r="A2973">
        <v>157</v>
      </c>
      <c r="B2973" t="s">
        <v>66</v>
      </c>
      <c r="C2973" t="s">
        <v>663</v>
      </c>
      <c r="D2973"/>
      <c r="E2973">
        <v>2</v>
      </c>
      <c r="F2973">
        <v>3</v>
      </c>
      <c r="G2973">
        <v>4</v>
      </c>
      <c r="H2973">
        <v>0</v>
      </c>
      <c r="I2973">
        <v>0</v>
      </c>
      <c r="J2973">
        <v>0</v>
      </c>
      <c r="K2973">
        <v>0</v>
      </c>
      <c r="L2973">
        <v>0</v>
      </c>
      <c r="M2973"/>
      <c r="O2973" s="101">
        <f>IF(ISBLANK(C2973),O2972,IF(COUNTIF(C$2:C2973,C2973)&gt;1,O2972,1+MAX(O2972,0)))</f>
        <v>68</v>
      </c>
      <c r="P2973" s="45">
        <f t="shared" si="1012"/>
        <v>43</v>
      </c>
      <c r="Q2973" s="33" t="str">
        <f t="shared" si="1013"/>
        <v/>
      </c>
      <c r="R2973" s="33">
        <f t="shared" si="1014"/>
        <v>15</v>
      </c>
      <c r="S2973" s="33" t="str">
        <f t="shared" si="1015"/>
        <v>157_15</v>
      </c>
      <c r="T2973" s="35" t="str">
        <f t="shared" si="1016"/>
        <v>157PM</v>
      </c>
      <c r="U2973" s="35" t="str">
        <f t="shared" si="1017"/>
        <v>157PMEW</v>
      </c>
      <c r="V2973" s="35" t="str">
        <f t="shared" si="1033"/>
        <v>2P</v>
      </c>
      <c r="W2973" s="35" t="str">
        <f t="shared" si="1026"/>
        <v>157PM2P234</v>
      </c>
      <c r="X2973" s="388">
        <f t="shared" si="1027"/>
        <v>0</v>
      </c>
      <c r="Y2973" s="388">
        <f t="shared" si="1028"/>
        <v>0</v>
      </c>
      <c r="Z2973" s="280" t="str">
        <f t="shared" si="1019"/>
        <v/>
      </c>
      <c r="AA2973" s="280" t="str">
        <f t="shared" si="1020"/>
        <v/>
      </c>
      <c r="AB2973" s="389" t="str">
        <f t="shared" si="1029"/>
        <v/>
      </c>
      <c r="AC2973" s="389" t="str">
        <f t="shared" si="1030"/>
        <v/>
      </c>
      <c r="AD2973" s="390" t="str">
        <f t="shared" si="1021"/>
        <v/>
      </c>
      <c r="AE2973" s="282">
        <f t="shared" si="1022"/>
        <v>0</v>
      </c>
      <c r="AF2973" s="359">
        <f t="shared" si="1023"/>
        <v>0</v>
      </c>
      <c r="AG2973" s="280">
        <f t="shared" si="1024"/>
        <v>0</v>
      </c>
      <c r="AH2973" s="280">
        <f t="shared" si="1018"/>
        <v>0</v>
      </c>
      <c r="AI2973" s="280">
        <f>IF(ISBLANK(T2973),AI2972,IF(COUNTIF(T$2:T2973,T2973)&gt;1,AI2972,1+MAX(AI2972,0)))</f>
        <v>82</v>
      </c>
      <c r="AL2973" s="391" t="str">
        <f t="shared" si="1031"/>
        <v/>
      </c>
      <c r="AM2973" s="391" t="str">
        <f t="shared" si="1032"/>
        <v/>
      </c>
      <c r="AO2973" s="310" t="str">
        <f t="shared" si="1025"/>
        <v/>
      </c>
      <c r="AP2973" s="310">
        <f>SUM(AO$1:AO2973)</f>
        <v>0</v>
      </c>
      <c r="AQ2973" s="310">
        <f>SUM(AK$2:AK2973)</f>
        <v>19</v>
      </c>
      <c r="AR2973" s="310">
        <f>COUNTA(AJ$2:AJ2973)</f>
        <v>19</v>
      </c>
      <c r="AS2973" s="312"/>
      <c r="AT2973" s="312"/>
      <c r="AU2973" s="312"/>
      <c r="AV2973" s="312"/>
      <c r="AW2973" s="312"/>
      <c r="AZ2973">
        <v>0</v>
      </c>
      <c r="BA2973">
        <v>0</v>
      </c>
    </row>
    <row r="2974" spans="1:53" x14ac:dyDescent="0.25">
      <c r="A2974">
        <v>157</v>
      </c>
      <c r="B2974" t="s">
        <v>66</v>
      </c>
      <c r="C2974" t="s">
        <v>663</v>
      </c>
      <c r="D2974"/>
      <c r="E2974">
        <v>2</v>
      </c>
      <c r="F2974">
        <v>4</v>
      </c>
      <c r="G2974">
        <v>1</v>
      </c>
      <c r="H2974">
        <v>3</v>
      </c>
      <c r="I2974">
        <v>1</v>
      </c>
      <c r="J2974">
        <v>0</v>
      </c>
      <c r="K2974">
        <v>1</v>
      </c>
      <c r="L2974">
        <v>1</v>
      </c>
      <c r="M2974"/>
      <c r="O2974" s="101">
        <f>IF(ISBLANK(C2974),O2973,IF(COUNTIF(C$2:C2974,C2974)&gt;1,O2973,1+MAX(O2973,0)))</f>
        <v>68</v>
      </c>
      <c r="P2974" s="45">
        <f t="shared" si="1012"/>
        <v>43</v>
      </c>
      <c r="Q2974" s="33" t="str">
        <f t="shared" si="1013"/>
        <v/>
      </c>
      <c r="R2974" s="33">
        <f t="shared" si="1014"/>
        <v>16</v>
      </c>
      <c r="S2974" s="33" t="str">
        <f t="shared" si="1015"/>
        <v>157_16</v>
      </c>
      <c r="T2974" s="35" t="str">
        <f t="shared" si="1016"/>
        <v>157PM</v>
      </c>
      <c r="U2974" s="35" t="str">
        <f t="shared" si="1017"/>
        <v>157PMNS</v>
      </c>
      <c r="V2974" s="35" t="str">
        <f t="shared" si="1033"/>
        <v>2P</v>
      </c>
      <c r="W2974" s="35" t="str">
        <f t="shared" si="1026"/>
        <v>157PM2P241</v>
      </c>
      <c r="X2974" s="388">
        <f t="shared" si="1027"/>
        <v>1</v>
      </c>
      <c r="Y2974" s="388">
        <f t="shared" si="1028"/>
        <v>1</v>
      </c>
      <c r="Z2974" s="280" t="str">
        <f t="shared" si="1019"/>
        <v/>
      </c>
      <c r="AA2974" s="280" t="str">
        <f t="shared" si="1020"/>
        <v/>
      </c>
      <c r="AB2974" s="389" t="str">
        <f t="shared" si="1029"/>
        <v/>
      </c>
      <c r="AC2974" s="389" t="str">
        <f t="shared" si="1030"/>
        <v/>
      </c>
      <c r="AD2974" s="390" t="str">
        <f t="shared" si="1021"/>
        <v/>
      </c>
      <c r="AE2974" s="282">
        <f t="shared" si="1022"/>
        <v>0</v>
      </c>
      <c r="AF2974" s="359">
        <f t="shared" si="1023"/>
        <v>0</v>
      </c>
      <c r="AG2974" s="280">
        <f t="shared" si="1024"/>
        <v>0</v>
      </c>
      <c r="AH2974" s="280">
        <f t="shared" si="1018"/>
        <v>0</v>
      </c>
      <c r="AI2974" s="280">
        <f>IF(ISBLANK(T2974),AI2973,IF(COUNTIF(T$2:T2974,T2974)&gt;1,AI2973,1+MAX(AI2973,0)))</f>
        <v>82</v>
      </c>
      <c r="AL2974" s="391" t="str">
        <f t="shared" si="1031"/>
        <v/>
      </c>
      <c r="AM2974" s="391" t="str">
        <f t="shared" si="1032"/>
        <v/>
      </c>
      <c r="AO2974" s="310" t="str">
        <f t="shared" si="1025"/>
        <v/>
      </c>
      <c r="AP2974" s="310">
        <f>SUM(AO$1:AO2974)</f>
        <v>0</v>
      </c>
      <c r="AQ2974" s="310">
        <f>SUM(AK$2:AK2974)</f>
        <v>19</v>
      </c>
      <c r="AR2974" s="310">
        <f>COUNTA(AJ$2:AJ2974)</f>
        <v>19</v>
      </c>
      <c r="AS2974" s="312"/>
      <c r="AT2974" s="312"/>
      <c r="AU2974" s="312"/>
      <c r="AV2974" s="312"/>
      <c r="AW2974" s="312"/>
      <c r="AZ2974">
        <v>1</v>
      </c>
      <c r="BA2974">
        <v>1</v>
      </c>
    </row>
    <row r="2975" spans="1:53" x14ac:dyDescent="0.25">
      <c r="A2975">
        <v>157</v>
      </c>
      <c r="B2975" t="s">
        <v>66</v>
      </c>
      <c r="C2975" t="s">
        <v>663</v>
      </c>
      <c r="D2975"/>
      <c r="E2975">
        <v>2</v>
      </c>
      <c r="F2975">
        <v>4</v>
      </c>
      <c r="G2975">
        <v>2</v>
      </c>
      <c r="H2975">
        <v>2</v>
      </c>
      <c r="I2975">
        <v>0</v>
      </c>
      <c r="J2975">
        <v>2</v>
      </c>
      <c r="K2975">
        <v>1</v>
      </c>
      <c r="L2975">
        <v>1</v>
      </c>
      <c r="M2975"/>
      <c r="O2975" s="101">
        <f>IF(ISBLANK(C2975),O2974,IF(COUNTIF(C$2:C2975,C2975)&gt;1,O2974,1+MAX(O2974,0)))</f>
        <v>68</v>
      </c>
      <c r="P2975" s="45">
        <f t="shared" si="1012"/>
        <v>43</v>
      </c>
      <c r="Q2975" s="33" t="str">
        <f t="shared" si="1013"/>
        <v/>
      </c>
      <c r="R2975" s="33">
        <f t="shared" si="1014"/>
        <v>16</v>
      </c>
      <c r="S2975" s="33" t="str">
        <f t="shared" si="1015"/>
        <v>157_16</v>
      </c>
      <c r="T2975" s="35" t="str">
        <f t="shared" si="1016"/>
        <v>157PM</v>
      </c>
      <c r="U2975" s="35" t="str">
        <f t="shared" si="1017"/>
        <v>157PMNS</v>
      </c>
      <c r="V2975" s="35" t="str">
        <f t="shared" si="1033"/>
        <v>2P</v>
      </c>
      <c r="W2975" s="35" t="str">
        <f t="shared" si="1026"/>
        <v>157PM2P242</v>
      </c>
      <c r="X2975" s="388">
        <f t="shared" si="1027"/>
        <v>1</v>
      </c>
      <c r="Y2975" s="388">
        <f t="shared" si="1028"/>
        <v>1</v>
      </c>
      <c r="Z2975" s="280" t="str">
        <f t="shared" si="1019"/>
        <v/>
      </c>
      <c r="AA2975" s="280" t="str">
        <f t="shared" si="1020"/>
        <v/>
      </c>
      <c r="AB2975" s="389" t="str">
        <f t="shared" si="1029"/>
        <v/>
      </c>
      <c r="AC2975" s="389" t="str">
        <f t="shared" si="1030"/>
        <v/>
      </c>
      <c r="AD2975" s="390" t="str">
        <f t="shared" si="1021"/>
        <v/>
      </c>
      <c r="AE2975" s="282">
        <f t="shared" si="1022"/>
        <v>0</v>
      </c>
      <c r="AF2975" s="359">
        <f t="shared" si="1023"/>
        <v>0</v>
      </c>
      <c r="AG2975" s="280">
        <f t="shared" si="1024"/>
        <v>0</v>
      </c>
      <c r="AH2975" s="280">
        <f t="shared" si="1018"/>
        <v>0</v>
      </c>
      <c r="AI2975" s="280">
        <f>IF(ISBLANK(T2975),AI2974,IF(COUNTIF(T$2:T2975,T2975)&gt;1,AI2974,1+MAX(AI2974,0)))</f>
        <v>82</v>
      </c>
      <c r="AL2975" s="391" t="str">
        <f t="shared" si="1031"/>
        <v/>
      </c>
      <c r="AM2975" s="391" t="str">
        <f t="shared" si="1032"/>
        <v/>
      </c>
      <c r="AO2975" s="310" t="str">
        <f t="shared" si="1025"/>
        <v/>
      </c>
      <c r="AP2975" s="310">
        <f>SUM(AO$1:AO2975)</f>
        <v>0</v>
      </c>
      <c r="AQ2975" s="310">
        <f>SUM(AK$2:AK2975)</f>
        <v>19</v>
      </c>
      <c r="AR2975" s="310">
        <f>COUNTA(AJ$2:AJ2975)</f>
        <v>19</v>
      </c>
      <c r="AS2975" s="312"/>
      <c r="AT2975" s="312"/>
      <c r="AU2975" s="312"/>
      <c r="AV2975" s="312"/>
      <c r="AW2975" s="312"/>
      <c r="AZ2975">
        <v>1</v>
      </c>
      <c r="BA2975">
        <v>1</v>
      </c>
    </row>
    <row r="2976" spans="1:53" x14ac:dyDescent="0.25">
      <c r="A2976">
        <v>157</v>
      </c>
      <c r="B2976" t="s">
        <v>66</v>
      </c>
      <c r="C2976" t="s">
        <v>663</v>
      </c>
      <c r="D2976"/>
      <c r="E2976">
        <v>2</v>
      </c>
      <c r="F2976">
        <v>4</v>
      </c>
      <c r="G2976">
        <v>3</v>
      </c>
      <c r="H2976">
        <v>2</v>
      </c>
      <c r="I2976">
        <v>1</v>
      </c>
      <c r="J2976">
        <v>1</v>
      </c>
      <c r="K2976">
        <v>0</v>
      </c>
      <c r="L2976">
        <v>0</v>
      </c>
      <c r="M2976"/>
      <c r="O2976" s="101">
        <f>IF(ISBLANK(C2976),O2975,IF(COUNTIF(C$2:C2976,C2976)&gt;1,O2975,1+MAX(O2975,0)))</f>
        <v>68</v>
      </c>
      <c r="P2976" s="45">
        <f t="shared" si="1012"/>
        <v>43</v>
      </c>
      <c r="Q2976" s="33" t="str">
        <f t="shared" si="1013"/>
        <v/>
      </c>
      <c r="R2976" s="33">
        <f t="shared" si="1014"/>
        <v>16</v>
      </c>
      <c r="S2976" s="33" t="str">
        <f t="shared" si="1015"/>
        <v>157_16</v>
      </c>
      <c r="T2976" s="35" t="str">
        <f t="shared" si="1016"/>
        <v>157PM</v>
      </c>
      <c r="U2976" s="35" t="str">
        <f t="shared" si="1017"/>
        <v>157PMEW</v>
      </c>
      <c r="V2976" s="35" t="str">
        <f t="shared" si="1033"/>
        <v>2P</v>
      </c>
      <c r="W2976" s="35" t="str">
        <f t="shared" si="1026"/>
        <v>157PM2P243</v>
      </c>
      <c r="X2976" s="388">
        <f t="shared" si="1027"/>
        <v>0</v>
      </c>
      <c r="Y2976" s="388">
        <f t="shared" si="1028"/>
        <v>0</v>
      </c>
      <c r="Z2976" s="280" t="str">
        <f t="shared" si="1019"/>
        <v/>
      </c>
      <c r="AA2976" s="280" t="str">
        <f t="shared" si="1020"/>
        <v/>
      </c>
      <c r="AB2976" s="389" t="str">
        <f t="shared" si="1029"/>
        <v/>
      </c>
      <c r="AC2976" s="389" t="str">
        <f t="shared" si="1030"/>
        <v/>
      </c>
      <c r="AD2976" s="390" t="str">
        <f t="shared" si="1021"/>
        <v/>
      </c>
      <c r="AE2976" s="282">
        <f t="shared" si="1022"/>
        <v>0</v>
      </c>
      <c r="AF2976" s="359">
        <f t="shared" si="1023"/>
        <v>0</v>
      </c>
      <c r="AG2976" s="280">
        <f t="shared" si="1024"/>
        <v>0</v>
      </c>
      <c r="AH2976" s="280">
        <f t="shared" si="1018"/>
        <v>0</v>
      </c>
      <c r="AI2976" s="280">
        <f>IF(ISBLANK(T2976),AI2975,IF(COUNTIF(T$2:T2976,T2976)&gt;1,AI2975,1+MAX(AI2975,0)))</f>
        <v>82</v>
      </c>
      <c r="AL2976" s="391" t="str">
        <f t="shared" si="1031"/>
        <v/>
      </c>
      <c r="AM2976" s="391" t="str">
        <f t="shared" si="1032"/>
        <v/>
      </c>
      <c r="AO2976" s="310" t="str">
        <f t="shared" si="1025"/>
        <v/>
      </c>
      <c r="AP2976" s="310">
        <f>SUM(AO$1:AO2976)</f>
        <v>0</v>
      </c>
      <c r="AQ2976" s="310">
        <f>SUM(AK$2:AK2976)</f>
        <v>19</v>
      </c>
      <c r="AR2976" s="310">
        <f>COUNTA(AJ$2:AJ2976)</f>
        <v>19</v>
      </c>
      <c r="AS2976" s="312"/>
      <c r="AT2976" s="312"/>
      <c r="AU2976" s="312"/>
      <c r="AV2976" s="312"/>
      <c r="AW2976" s="312"/>
      <c r="AZ2976">
        <v>0</v>
      </c>
      <c r="BA2976">
        <v>0</v>
      </c>
    </row>
    <row r="2977" spans="1:53" x14ac:dyDescent="0.25">
      <c r="A2977">
        <v>157</v>
      </c>
      <c r="B2977" t="s">
        <v>66</v>
      </c>
      <c r="C2977" t="s">
        <v>663</v>
      </c>
      <c r="D2977"/>
      <c r="E2977">
        <v>2</v>
      </c>
      <c r="F2977">
        <v>4</v>
      </c>
      <c r="G2977">
        <v>4</v>
      </c>
      <c r="H2977">
        <v>0</v>
      </c>
      <c r="I2977">
        <v>0</v>
      </c>
      <c r="J2977">
        <v>0</v>
      </c>
      <c r="K2977">
        <v>0</v>
      </c>
      <c r="L2977">
        <v>0</v>
      </c>
      <c r="M2977"/>
      <c r="O2977" s="101">
        <f>IF(ISBLANK(C2977),O2976,IF(COUNTIF(C$2:C2977,C2977)&gt;1,O2976,1+MAX(O2976,0)))</f>
        <v>68</v>
      </c>
      <c r="P2977" s="45">
        <f t="shared" si="1012"/>
        <v>43</v>
      </c>
      <c r="Q2977" s="33" t="str">
        <f t="shared" si="1013"/>
        <v/>
      </c>
      <c r="R2977" s="33">
        <f t="shared" si="1014"/>
        <v>16</v>
      </c>
      <c r="S2977" s="33" t="str">
        <f t="shared" si="1015"/>
        <v>157_16</v>
      </c>
      <c r="T2977" s="35" t="str">
        <f t="shared" si="1016"/>
        <v>157PM</v>
      </c>
      <c r="U2977" s="35" t="str">
        <f t="shared" si="1017"/>
        <v>157PMEW</v>
      </c>
      <c r="V2977" s="35" t="str">
        <f t="shared" si="1033"/>
        <v>2P</v>
      </c>
      <c r="W2977" s="35" t="str">
        <f t="shared" si="1026"/>
        <v>157PM2P244</v>
      </c>
      <c r="X2977" s="388">
        <f t="shared" si="1027"/>
        <v>0</v>
      </c>
      <c r="Y2977" s="388">
        <f t="shared" si="1028"/>
        <v>0</v>
      </c>
      <c r="Z2977" s="280" t="str">
        <f t="shared" si="1019"/>
        <v/>
      </c>
      <c r="AA2977" s="280" t="str">
        <f t="shared" si="1020"/>
        <v/>
      </c>
      <c r="AB2977" s="389" t="str">
        <f t="shared" si="1029"/>
        <v/>
      </c>
      <c r="AC2977" s="389" t="str">
        <f t="shared" si="1030"/>
        <v/>
      </c>
      <c r="AD2977" s="390" t="str">
        <f t="shared" si="1021"/>
        <v/>
      </c>
      <c r="AE2977" s="282">
        <f t="shared" si="1022"/>
        <v>0</v>
      </c>
      <c r="AF2977" s="359">
        <f t="shared" si="1023"/>
        <v>0</v>
      </c>
      <c r="AG2977" s="280">
        <f t="shared" si="1024"/>
        <v>0</v>
      </c>
      <c r="AH2977" s="280">
        <f t="shared" si="1018"/>
        <v>0</v>
      </c>
      <c r="AI2977" s="280">
        <f>IF(ISBLANK(T2977),AI2976,IF(COUNTIF(T$2:T2977,T2977)&gt;1,AI2976,1+MAX(AI2976,0)))</f>
        <v>82</v>
      </c>
      <c r="AL2977" s="391" t="str">
        <f t="shared" si="1031"/>
        <v/>
      </c>
      <c r="AM2977" s="391" t="str">
        <f t="shared" si="1032"/>
        <v/>
      </c>
      <c r="AO2977" s="310" t="str">
        <f t="shared" si="1025"/>
        <v/>
      </c>
      <c r="AP2977" s="310">
        <f>SUM(AO$1:AO2977)</f>
        <v>0</v>
      </c>
      <c r="AQ2977" s="310">
        <f>SUM(AK$2:AK2977)</f>
        <v>19</v>
      </c>
      <c r="AR2977" s="310">
        <f>COUNTA(AJ$2:AJ2977)</f>
        <v>19</v>
      </c>
      <c r="AS2977" s="312"/>
      <c r="AT2977" s="312"/>
      <c r="AU2977" s="312"/>
      <c r="AV2977" s="312"/>
      <c r="AW2977" s="312"/>
      <c r="AZ2977">
        <v>0</v>
      </c>
      <c r="BA2977">
        <v>0</v>
      </c>
    </row>
    <row r="2978" spans="1:53" x14ac:dyDescent="0.25">
      <c r="A2978">
        <v>158</v>
      </c>
      <c r="B2978" t="s">
        <v>65</v>
      </c>
      <c r="C2978" t="s">
        <v>926</v>
      </c>
      <c r="D2978"/>
      <c r="E2978">
        <v>1</v>
      </c>
      <c r="F2978">
        <v>1</v>
      </c>
      <c r="G2978">
        <v>1</v>
      </c>
      <c r="H2978">
        <v>4</v>
      </c>
      <c r="I2978">
        <v>0</v>
      </c>
      <c r="J2978">
        <v>0</v>
      </c>
      <c r="K2978">
        <v>0</v>
      </c>
      <c r="L2978">
        <v>1</v>
      </c>
      <c r="M2978" t="s">
        <v>996</v>
      </c>
      <c r="O2978" s="101">
        <f>IF(ISBLANK(C2978),O2977,IF(COUNTIF(C$2:C2978,C2978)&gt;1,O2977,1+MAX(O2977,0)))</f>
        <v>68</v>
      </c>
      <c r="P2978" s="45">
        <f t="shared" ref="P2978:P3041" si="1034">IF(A2978=A2977,P2977,IF(ISNUMBER(P2977),P2977+1,1))</f>
        <v>44</v>
      </c>
      <c r="Q2978" s="33">
        <f t="shared" ref="Q2978:Q3041" si="1035">IF(OR(P2978=P2977,LEN(A2978)&lt;1),"",P2978)</f>
        <v>44</v>
      </c>
      <c r="R2978" s="33">
        <f t="shared" ref="R2978:R3041" si="1036">IF(ISNUMBER(F2978),F2978+4*(E2978-1)+8*IF(B2978="PM",1,0),"")</f>
        <v>1</v>
      </c>
      <c r="S2978" s="33" t="str">
        <f t="shared" ref="S2978:S3041" si="1037">IF(ISNUMBER(R2978),A2978&amp;"_"&amp;R2978,"")</f>
        <v>158_1</v>
      </c>
      <c r="T2978" s="35" t="str">
        <f t="shared" ref="T2978:T3041" si="1038">A2978&amp;B2978</f>
        <v>158AM</v>
      </c>
      <c r="U2978" s="35" t="str">
        <f t="shared" ref="U2978:U3041" si="1039">IF(OR(G2978=1,G2978=2),T2978&amp;"NS",IF(OR(G2978=3,G2978=4),T2978&amp;"EW",""))</f>
        <v>158AMNS</v>
      </c>
      <c r="V2978" s="35" t="str">
        <f t="shared" si="1033"/>
        <v>2P</v>
      </c>
      <c r="W2978" s="35" t="str">
        <f t="shared" si="1026"/>
        <v>158AM2P111</v>
      </c>
      <c r="X2978" s="388">
        <f t="shared" si="1027"/>
        <v>0</v>
      </c>
      <c r="Y2978" s="388">
        <f t="shared" si="1028"/>
        <v>1</v>
      </c>
      <c r="Z2978" s="280" t="str">
        <f t="shared" si="1019"/>
        <v/>
      </c>
      <c r="AA2978" s="280" t="str">
        <f t="shared" si="1020"/>
        <v/>
      </c>
      <c r="AB2978" s="389" t="str">
        <f t="shared" si="1029"/>
        <v/>
      </c>
      <c r="AC2978" s="389" t="str">
        <f t="shared" si="1030"/>
        <v/>
      </c>
      <c r="AD2978" s="390" t="str">
        <f t="shared" si="1021"/>
        <v/>
      </c>
      <c r="AE2978" s="282">
        <f t="shared" si="1022"/>
        <v>0</v>
      </c>
      <c r="AF2978" s="359">
        <f t="shared" si="1023"/>
        <v>0</v>
      </c>
      <c r="AG2978" s="280">
        <f t="shared" si="1024"/>
        <v>3</v>
      </c>
      <c r="AH2978" s="280">
        <f t="shared" ref="AH2978:AH3041" si="1040">IF(AND(AG2978&gt;0,ISNUMBER(AG2978)),1,0)</f>
        <v>1</v>
      </c>
      <c r="AI2978" s="280">
        <f>IF(ISBLANK(T2978),AI2977,IF(COUNTIF(T$2:T2978,T2978)&gt;1,AI2977,1+MAX(AI2977,0)))</f>
        <v>83</v>
      </c>
      <c r="AL2978" s="391" t="str">
        <f t="shared" si="1031"/>
        <v/>
      </c>
      <c r="AM2978" s="391" t="str">
        <f t="shared" si="1032"/>
        <v/>
      </c>
      <c r="AO2978" s="310" t="str">
        <f t="shared" si="1025"/>
        <v/>
      </c>
      <c r="AP2978" s="310">
        <f>SUM(AO$1:AO2978)</f>
        <v>0</v>
      </c>
      <c r="AQ2978" s="310">
        <f>SUM(AK$2:AK2978)</f>
        <v>19</v>
      </c>
      <c r="AR2978" s="310">
        <f>COUNTA(AJ$2:AJ2978)</f>
        <v>19</v>
      </c>
      <c r="AS2978" s="312"/>
      <c r="AT2978" s="312"/>
      <c r="AU2978" s="312"/>
      <c r="AV2978" s="312"/>
      <c r="AW2978" s="312"/>
      <c r="AZ2978">
        <v>0</v>
      </c>
      <c r="BA2978">
        <v>1</v>
      </c>
    </row>
    <row r="2979" spans="1:53" x14ac:dyDescent="0.25">
      <c r="A2979">
        <v>158</v>
      </c>
      <c r="B2979" t="s">
        <v>65</v>
      </c>
      <c r="C2979" t="s">
        <v>926</v>
      </c>
      <c r="D2979"/>
      <c r="E2979">
        <v>1</v>
      </c>
      <c r="F2979">
        <v>1</v>
      </c>
      <c r="G2979">
        <v>2</v>
      </c>
      <c r="H2979">
        <v>4</v>
      </c>
      <c r="I2979">
        <v>3</v>
      </c>
      <c r="J2979">
        <v>4</v>
      </c>
      <c r="K2979">
        <v>1</v>
      </c>
      <c r="L2979">
        <v>1</v>
      </c>
      <c r="M2979" t="s">
        <v>996</v>
      </c>
      <c r="O2979" s="101">
        <f>IF(ISBLANK(C2979),O2978,IF(COUNTIF(C$2:C2979,C2979)&gt;1,O2978,1+MAX(O2978,0)))</f>
        <v>68</v>
      </c>
      <c r="P2979" s="45">
        <f t="shared" si="1034"/>
        <v>44</v>
      </c>
      <c r="Q2979" s="33" t="str">
        <f t="shared" si="1035"/>
        <v/>
      </c>
      <c r="R2979" s="33">
        <f t="shared" si="1036"/>
        <v>1</v>
      </c>
      <c r="S2979" s="33" t="str">
        <f t="shared" si="1037"/>
        <v>158_1</v>
      </c>
      <c r="T2979" s="35" t="str">
        <f t="shared" si="1038"/>
        <v>158AM</v>
      </c>
      <c r="U2979" s="35" t="str">
        <f t="shared" si="1039"/>
        <v>158AMNS</v>
      </c>
      <c r="V2979" s="35" t="str">
        <f t="shared" si="1033"/>
        <v>2P</v>
      </c>
      <c r="W2979" s="35" t="str">
        <f t="shared" si="1026"/>
        <v>158AM2P112</v>
      </c>
      <c r="X2979" s="388">
        <f t="shared" si="1027"/>
        <v>1</v>
      </c>
      <c r="Y2979" s="388">
        <f t="shared" si="1028"/>
        <v>1</v>
      </c>
      <c r="Z2979" s="280" t="str">
        <f t="shared" si="1019"/>
        <v/>
      </c>
      <c r="AA2979" s="280" t="str">
        <f t="shared" si="1020"/>
        <v/>
      </c>
      <c r="AB2979" s="389" t="str">
        <f t="shared" si="1029"/>
        <v/>
      </c>
      <c r="AC2979" s="389" t="str">
        <f t="shared" si="1030"/>
        <v/>
      </c>
      <c r="AD2979" s="390" t="str">
        <f t="shared" si="1021"/>
        <v/>
      </c>
      <c r="AE2979" s="282">
        <f t="shared" si="1022"/>
        <v>0</v>
      </c>
      <c r="AF2979" s="359">
        <f t="shared" si="1023"/>
        <v>0</v>
      </c>
      <c r="AG2979" s="280">
        <f t="shared" si="1024"/>
        <v>3</v>
      </c>
      <c r="AH2979" s="280">
        <f t="shared" si="1040"/>
        <v>1</v>
      </c>
      <c r="AI2979" s="280">
        <f>IF(ISBLANK(T2979),AI2978,IF(COUNTIF(T$2:T2979,T2979)&gt;1,AI2978,1+MAX(AI2978,0)))</f>
        <v>83</v>
      </c>
      <c r="AL2979" s="391" t="str">
        <f t="shared" si="1031"/>
        <v/>
      </c>
      <c r="AM2979" s="391" t="str">
        <f t="shared" si="1032"/>
        <v/>
      </c>
      <c r="AO2979" s="310" t="str">
        <f t="shared" si="1025"/>
        <v/>
      </c>
      <c r="AP2979" s="310">
        <f>SUM(AO$1:AO2979)</f>
        <v>0</v>
      </c>
      <c r="AQ2979" s="310">
        <f>SUM(AK$2:AK2979)</f>
        <v>19</v>
      </c>
      <c r="AR2979" s="310">
        <f>COUNTA(AJ$2:AJ2979)</f>
        <v>19</v>
      </c>
      <c r="AS2979" s="312"/>
      <c r="AT2979" s="312"/>
      <c r="AU2979" s="312"/>
      <c r="AV2979" s="312"/>
      <c r="AW2979" s="312"/>
      <c r="AZ2979">
        <v>1</v>
      </c>
      <c r="BA2979">
        <v>1</v>
      </c>
    </row>
    <row r="2980" spans="1:53" x14ac:dyDescent="0.25">
      <c r="A2980">
        <v>158</v>
      </c>
      <c r="B2980" t="s">
        <v>65</v>
      </c>
      <c r="C2980" t="s">
        <v>926</v>
      </c>
      <c r="D2980"/>
      <c r="E2980">
        <v>1</v>
      </c>
      <c r="F2980">
        <v>1</v>
      </c>
      <c r="G2980">
        <v>3</v>
      </c>
      <c r="H2980">
        <v>3</v>
      </c>
      <c r="I2980">
        <v>0</v>
      </c>
      <c r="J2980">
        <v>3</v>
      </c>
      <c r="K2980">
        <v>1</v>
      </c>
      <c r="L2980">
        <v>1</v>
      </c>
      <c r="M2980" t="s">
        <v>996</v>
      </c>
      <c r="O2980" s="101">
        <f>IF(ISBLANK(C2980),O2979,IF(COUNTIF(C$2:C2980,C2980)&gt;1,O2979,1+MAX(O2979,0)))</f>
        <v>68</v>
      </c>
      <c r="P2980" s="45">
        <f t="shared" si="1034"/>
        <v>44</v>
      </c>
      <c r="Q2980" s="33" t="str">
        <f t="shared" si="1035"/>
        <v/>
      </c>
      <c r="R2980" s="33">
        <f t="shared" si="1036"/>
        <v>1</v>
      </c>
      <c r="S2980" s="33" t="str">
        <f t="shared" si="1037"/>
        <v>158_1</v>
      </c>
      <c r="T2980" s="35" t="str">
        <f t="shared" si="1038"/>
        <v>158AM</v>
      </c>
      <c r="U2980" s="35" t="str">
        <f t="shared" si="1039"/>
        <v>158AMEW</v>
      </c>
      <c r="V2980" s="35" t="str">
        <f t="shared" si="1033"/>
        <v>2P</v>
      </c>
      <c r="W2980" s="35" t="str">
        <f t="shared" si="1026"/>
        <v>158AM2P113</v>
      </c>
      <c r="X2980" s="388">
        <f t="shared" si="1027"/>
        <v>1</v>
      </c>
      <c r="Y2980" s="388">
        <f t="shared" si="1028"/>
        <v>1</v>
      </c>
      <c r="Z2980" s="280" t="str">
        <f t="shared" si="1019"/>
        <v/>
      </c>
      <c r="AA2980" s="280" t="str">
        <f t="shared" si="1020"/>
        <v/>
      </c>
      <c r="AB2980" s="389" t="str">
        <f t="shared" si="1029"/>
        <v/>
      </c>
      <c r="AC2980" s="389" t="str">
        <f t="shared" si="1030"/>
        <v/>
      </c>
      <c r="AD2980" s="390" t="str">
        <f t="shared" si="1021"/>
        <v/>
      </c>
      <c r="AE2980" s="282">
        <f t="shared" si="1022"/>
        <v>0</v>
      </c>
      <c r="AF2980" s="359">
        <f t="shared" si="1023"/>
        <v>0</v>
      </c>
      <c r="AG2980" s="280">
        <f t="shared" si="1024"/>
        <v>3</v>
      </c>
      <c r="AH2980" s="280">
        <f t="shared" si="1040"/>
        <v>1</v>
      </c>
      <c r="AI2980" s="280">
        <f>IF(ISBLANK(T2980),AI2979,IF(COUNTIF(T$2:T2980,T2980)&gt;1,AI2979,1+MAX(AI2979,0)))</f>
        <v>83</v>
      </c>
      <c r="AL2980" s="391" t="str">
        <f t="shared" si="1031"/>
        <v/>
      </c>
      <c r="AM2980" s="391" t="str">
        <f t="shared" si="1032"/>
        <v/>
      </c>
      <c r="AO2980" s="310" t="str">
        <f t="shared" si="1025"/>
        <v/>
      </c>
      <c r="AP2980" s="310">
        <f>SUM(AO$1:AO2980)</f>
        <v>0</v>
      </c>
      <c r="AQ2980" s="310">
        <f>SUM(AK$2:AK2980)</f>
        <v>19</v>
      </c>
      <c r="AR2980" s="310">
        <f>COUNTA(AJ$2:AJ2980)</f>
        <v>19</v>
      </c>
      <c r="AS2980" s="312"/>
      <c r="AT2980" s="312"/>
      <c r="AU2980" s="312"/>
      <c r="AV2980" s="312"/>
      <c r="AW2980" s="312"/>
      <c r="AZ2980">
        <v>1</v>
      </c>
      <c r="BA2980">
        <v>1</v>
      </c>
    </row>
    <row r="2981" spans="1:53" x14ac:dyDescent="0.25">
      <c r="A2981">
        <v>158</v>
      </c>
      <c r="B2981" t="s">
        <v>65</v>
      </c>
      <c r="C2981" t="s">
        <v>926</v>
      </c>
      <c r="D2981"/>
      <c r="E2981">
        <v>1</v>
      </c>
      <c r="F2981">
        <v>1</v>
      </c>
      <c r="G2981">
        <v>4</v>
      </c>
      <c r="H2981">
        <v>6</v>
      </c>
      <c r="I2981">
        <v>1</v>
      </c>
      <c r="J2981">
        <v>3</v>
      </c>
      <c r="K2981">
        <v>2</v>
      </c>
      <c r="L2981">
        <v>2</v>
      </c>
      <c r="M2981" t="s">
        <v>996</v>
      </c>
      <c r="O2981" s="101">
        <f>IF(ISBLANK(C2981),O2980,IF(COUNTIF(C$2:C2981,C2981)&gt;1,O2980,1+MAX(O2980,0)))</f>
        <v>68</v>
      </c>
      <c r="P2981" s="45">
        <f t="shared" si="1034"/>
        <v>44</v>
      </c>
      <c r="Q2981" s="33" t="str">
        <f t="shared" si="1035"/>
        <v/>
      </c>
      <c r="R2981" s="33">
        <f t="shared" si="1036"/>
        <v>1</v>
      </c>
      <c r="S2981" s="33" t="str">
        <f t="shared" si="1037"/>
        <v>158_1</v>
      </c>
      <c r="T2981" s="35" t="str">
        <f t="shared" si="1038"/>
        <v>158AM</v>
      </c>
      <c r="U2981" s="35" t="str">
        <f t="shared" si="1039"/>
        <v>158AMEW</v>
      </c>
      <c r="V2981" s="35" t="str">
        <f t="shared" si="1033"/>
        <v>2P</v>
      </c>
      <c r="W2981" s="35" t="str">
        <f t="shared" si="1026"/>
        <v>158AM2P114</v>
      </c>
      <c r="X2981" s="388">
        <f t="shared" si="1027"/>
        <v>2</v>
      </c>
      <c r="Y2981" s="388">
        <f t="shared" si="1028"/>
        <v>2</v>
      </c>
      <c r="Z2981" s="280" t="str">
        <f t="shared" si="1019"/>
        <v/>
      </c>
      <c r="AA2981" s="280" t="str">
        <f t="shared" si="1020"/>
        <v/>
      </c>
      <c r="AB2981" s="389" t="str">
        <f t="shared" si="1029"/>
        <v/>
      </c>
      <c r="AC2981" s="389" t="str">
        <f t="shared" si="1030"/>
        <v/>
      </c>
      <c r="AD2981" s="390" t="str">
        <f t="shared" si="1021"/>
        <v/>
      </c>
      <c r="AE2981" s="282">
        <f t="shared" si="1022"/>
        <v>0</v>
      </c>
      <c r="AF2981" s="359">
        <f t="shared" si="1023"/>
        <v>0</v>
      </c>
      <c r="AG2981" s="280">
        <f t="shared" si="1024"/>
        <v>3</v>
      </c>
      <c r="AH2981" s="280">
        <f t="shared" si="1040"/>
        <v>1</v>
      </c>
      <c r="AI2981" s="280">
        <f>IF(ISBLANK(T2981),AI2980,IF(COUNTIF(T$2:T2981,T2981)&gt;1,AI2980,1+MAX(AI2980,0)))</f>
        <v>83</v>
      </c>
      <c r="AL2981" s="391" t="str">
        <f t="shared" si="1031"/>
        <v/>
      </c>
      <c r="AM2981" s="391" t="str">
        <f t="shared" si="1032"/>
        <v/>
      </c>
      <c r="AO2981" s="310" t="str">
        <f t="shared" si="1025"/>
        <v/>
      </c>
      <c r="AP2981" s="310">
        <f>SUM(AO$1:AO2981)</f>
        <v>0</v>
      </c>
      <c r="AQ2981" s="310">
        <f>SUM(AK$2:AK2981)</f>
        <v>19</v>
      </c>
      <c r="AR2981" s="310">
        <f>COUNTA(AJ$2:AJ2981)</f>
        <v>19</v>
      </c>
      <c r="AS2981" s="312"/>
      <c r="AT2981" s="312"/>
      <c r="AU2981" s="312"/>
      <c r="AV2981" s="312"/>
      <c r="AW2981" s="312"/>
      <c r="AZ2981">
        <v>2</v>
      </c>
      <c r="BA2981">
        <v>2</v>
      </c>
    </row>
    <row r="2982" spans="1:53" x14ac:dyDescent="0.25">
      <c r="A2982">
        <v>158</v>
      </c>
      <c r="B2982" t="s">
        <v>65</v>
      </c>
      <c r="C2982" t="s">
        <v>926</v>
      </c>
      <c r="D2982"/>
      <c r="E2982">
        <v>1</v>
      </c>
      <c r="F2982">
        <v>2</v>
      </c>
      <c r="G2982">
        <v>1</v>
      </c>
      <c r="H2982">
        <v>0</v>
      </c>
      <c r="I2982">
        <v>0</v>
      </c>
      <c r="J2982">
        <v>0</v>
      </c>
      <c r="K2982">
        <v>0</v>
      </c>
      <c r="L2982">
        <v>0</v>
      </c>
      <c r="M2982" t="s">
        <v>996</v>
      </c>
      <c r="O2982" s="101">
        <f>IF(ISBLANK(C2982),O2981,IF(COUNTIF(C$2:C2982,C2982)&gt;1,O2981,1+MAX(O2981,0)))</f>
        <v>68</v>
      </c>
      <c r="P2982" s="45">
        <f t="shared" si="1034"/>
        <v>44</v>
      </c>
      <c r="Q2982" s="33" t="str">
        <f t="shared" si="1035"/>
        <v/>
      </c>
      <c r="R2982" s="33">
        <f t="shared" si="1036"/>
        <v>2</v>
      </c>
      <c r="S2982" s="33" t="str">
        <f t="shared" si="1037"/>
        <v>158_2</v>
      </c>
      <c r="T2982" s="35" t="str">
        <f t="shared" si="1038"/>
        <v>158AM</v>
      </c>
      <c r="U2982" s="35" t="str">
        <f t="shared" si="1039"/>
        <v>158AMNS</v>
      </c>
      <c r="V2982" s="35" t="str">
        <f t="shared" si="1033"/>
        <v>2P</v>
      </c>
      <c r="W2982" s="35" t="str">
        <f t="shared" si="1026"/>
        <v>158AM2P121</v>
      </c>
      <c r="X2982" s="388">
        <f t="shared" si="1027"/>
        <v>0</v>
      </c>
      <c r="Y2982" s="388">
        <f t="shared" si="1028"/>
        <v>0</v>
      </c>
      <c r="Z2982" s="280" t="str">
        <f t="shared" si="1019"/>
        <v/>
      </c>
      <c r="AA2982" s="280" t="str">
        <f t="shared" si="1020"/>
        <v/>
      </c>
      <c r="AB2982" s="389" t="str">
        <f t="shared" si="1029"/>
        <v/>
      </c>
      <c r="AC2982" s="389" t="str">
        <f t="shared" si="1030"/>
        <v/>
      </c>
      <c r="AD2982" s="390" t="str">
        <f t="shared" si="1021"/>
        <v/>
      </c>
      <c r="AE2982" s="282">
        <f t="shared" si="1022"/>
        <v>0</v>
      </c>
      <c r="AF2982" s="359">
        <f t="shared" si="1023"/>
        <v>0</v>
      </c>
      <c r="AG2982" s="280">
        <f t="shared" si="1024"/>
        <v>3</v>
      </c>
      <c r="AH2982" s="280">
        <f t="shared" si="1040"/>
        <v>1</v>
      </c>
      <c r="AI2982" s="280">
        <f>IF(ISBLANK(T2982),AI2981,IF(COUNTIF(T$2:T2982,T2982)&gt;1,AI2981,1+MAX(AI2981,0)))</f>
        <v>83</v>
      </c>
      <c r="AL2982" s="391" t="str">
        <f t="shared" si="1031"/>
        <v/>
      </c>
      <c r="AM2982" s="391" t="str">
        <f t="shared" si="1032"/>
        <v/>
      </c>
      <c r="AO2982" s="310" t="str">
        <f t="shared" si="1025"/>
        <v/>
      </c>
      <c r="AP2982" s="310">
        <f>SUM(AO$1:AO2982)</f>
        <v>0</v>
      </c>
      <c r="AQ2982" s="310">
        <f>SUM(AK$2:AK2982)</f>
        <v>19</v>
      </c>
      <c r="AR2982" s="310">
        <f>COUNTA(AJ$2:AJ2982)</f>
        <v>19</v>
      </c>
      <c r="AS2982" s="312"/>
      <c r="AT2982" s="312"/>
      <c r="AU2982" s="312"/>
      <c r="AV2982" s="312"/>
      <c r="AW2982" s="312"/>
      <c r="AZ2982">
        <v>0</v>
      </c>
      <c r="BA2982">
        <v>0</v>
      </c>
    </row>
    <row r="2983" spans="1:53" x14ac:dyDescent="0.25">
      <c r="A2983">
        <v>158</v>
      </c>
      <c r="B2983" t="s">
        <v>65</v>
      </c>
      <c r="C2983" t="s">
        <v>926</v>
      </c>
      <c r="D2983"/>
      <c r="E2983">
        <v>1</v>
      </c>
      <c r="F2983">
        <v>2</v>
      </c>
      <c r="G2983">
        <v>2</v>
      </c>
      <c r="H2983">
        <v>1</v>
      </c>
      <c r="I2983">
        <v>0</v>
      </c>
      <c r="J2983">
        <v>1</v>
      </c>
      <c r="K2983">
        <v>0</v>
      </c>
      <c r="L2983">
        <v>0</v>
      </c>
      <c r="M2983" t="s">
        <v>996</v>
      </c>
      <c r="O2983" s="101">
        <f>IF(ISBLANK(C2983),O2982,IF(COUNTIF(C$2:C2983,C2983)&gt;1,O2982,1+MAX(O2982,0)))</f>
        <v>68</v>
      </c>
      <c r="P2983" s="45">
        <f t="shared" si="1034"/>
        <v>44</v>
      </c>
      <c r="Q2983" s="33" t="str">
        <f t="shared" si="1035"/>
        <v/>
      </c>
      <c r="R2983" s="33">
        <f t="shared" si="1036"/>
        <v>2</v>
      </c>
      <c r="S2983" s="33" t="str">
        <f t="shared" si="1037"/>
        <v>158_2</v>
      </c>
      <c r="T2983" s="35" t="str">
        <f t="shared" si="1038"/>
        <v>158AM</v>
      </c>
      <c r="U2983" s="35" t="str">
        <f t="shared" si="1039"/>
        <v>158AMNS</v>
      </c>
      <c r="V2983" s="35" t="str">
        <f t="shared" si="1033"/>
        <v>2P</v>
      </c>
      <c r="W2983" s="35" t="str">
        <f t="shared" si="1026"/>
        <v>158AM2P122</v>
      </c>
      <c r="X2983" s="388">
        <f t="shared" si="1027"/>
        <v>0</v>
      </c>
      <c r="Y2983" s="388">
        <f t="shared" si="1028"/>
        <v>0</v>
      </c>
      <c r="Z2983" s="280" t="str">
        <f t="shared" si="1019"/>
        <v/>
      </c>
      <c r="AA2983" s="280" t="str">
        <f t="shared" si="1020"/>
        <v/>
      </c>
      <c r="AB2983" s="389" t="str">
        <f t="shared" si="1029"/>
        <v/>
      </c>
      <c r="AC2983" s="389" t="str">
        <f t="shared" si="1030"/>
        <v/>
      </c>
      <c r="AD2983" s="390" t="str">
        <f t="shared" si="1021"/>
        <v/>
      </c>
      <c r="AE2983" s="282">
        <f t="shared" si="1022"/>
        <v>0</v>
      </c>
      <c r="AF2983" s="359">
        <f t="shared" si="1023"/>
        <v>0</v>
      </c>
      <c r="AG2983" s="280">
        <f t="shared" si="1024"/>
        <v>3</v>
      </c>
      <c r="AH2983" s="280">
        <f t="shared" si="1040"/>
        <v>1</v>
      </c>
      <c r="AI2983" s="280">
        <f>IF(ISBLANK(T2983),AI2982,IF(COUNTIF(T$2:T2983,T2983)&gt;1,AI2982,1+MAX(AI2982,0)))</f>
        <v>83</v>
      </c>
      <c r="AL2983" s="391" t="str">
        <f t="shared" si="1031"/>
        <v/>
      </c>
      <c r="AM2983" s="391" t="str">
        <f t="shared" si="1032"/>
        <v/>
      </c>
      <c r="AO2983" s="310" t="str">
        <f t="shared" si="1025"/>
        <v/>
      </c>
      <c r="AP2983" s="310">
        <f>SUM(AO$1:AO2983)</f>
        <v>0</v>
      </c>
      <c r="AQ2983" s="310">
        <f>SUM(AK$2:AK2983)</f>
        <v>19</v>
      </c>
      <c r="AR2983" s="310">
        <f>COUNTA(AJ$2:AJ2983)</f>
        <v>19</v>
      </c>
      <c r="AS2983" s="312"/>
      <c r="AT2983" s="312"/>
      <c r="AU2983" s="312"/>
      <c r="AV2983" s="312"/>
      <c r="AW2983" s="312"/>
      <c r="AZ2983">
        <v>0</v>
      </c>
      <c r="BA2983">
        <v>0</v>
      </c>
    </row>
    <row r="2984" spans="1:53" x14ac:dyDescent="0.25">
      <c r="A2984">
        <v>158</v>
      </c>
      <c r="B2984" t="s">
        <v>65</v>
      </c>
      <c r="C2984" t="s">
        <v>926</v>
      </c>
      <c r="D2984"/>
      <c r="E2984">
        <v>1</v>
      </c>
      <c r="F2984">
        <v>2</v>
      </c>
      <c r="G2984">
        <v>3</v>
      </c>
      <c r="H2984">
        <v>1</v>
      </c>
      <c r="I2984">
        <v>1</v>
      </c>
      <c r="J2984">
        <v>1</v>
      </c>
      <c r="K2984">
        <v>0</v>
      </c>
      <c r="L2984">
        <v>0</v>
      </c>
      <c r="M2984" t="s">
        <v>996</v>
      </c>
      <c r="O2984" s="101">
        <f>IF(ISBLANK(C2984),O2983,IF(COUNTIF(C$2:C2984,C2984)&gt;1,O2983,1+MAX(O2983,0)))</f>
        <v>68</v>
      </c>
      <c r="P2984" s="45">
        <f t="shared" si="1034"/>
        <v>44</v>
      </c>
      <c r="Q2984" s="33" t="str">
        <f t="shared" si="1035"/>
        <v/>
      </c>
      <c r="R2984" s="33">
        <f t="shared" si="1036"/>
        <v>2</v>
      </c>
      <c r="S2984" s="33" t="str">
        <f t="shared" si="1037"/>
        <v>158_2</v>
      </c>
      <c r="T2984" s="35" t="str">
        <f t="shared" si="1038"/>
        <v>158AM</v>
      </c>
      <c r="U2984" s="35" t="str">
        <f t="shared" si="1039"/>
        <v>158AMEW</v>
      </c>
      <c r="V2984" s="35" t="str">
        <f t="shared" si="1033"/>
        <v>2P</v>
      </c>
      <c r="W2984" s="35" t="str">
        <f t="shared" si="1026"/>
        <v>158AM2P123</v>
      </c>
      <c r="X2984" s="388">
        <f t="shared" si="1027"/>
        <v>0</v>
      </c>
      <c r="Y2984" s="388">
        <f t="shared" si="1028"/>
        <v>0</v>
      </c>
      <c r="Z2984" s="280" t="str">
        <f t="shared" si="1019"/>
        <v/>
      </c>
      <c r="AA2984" s="280" t="str">
        <f t="shared" si="1020"/>
        <v/>
      </c>
      <c r="AB2984" s="389" t="str">
        <f t="shared" si="1029"/>
        <v/>
      </c>
      <c r="AC2984" s="389" t="str">
        <f t="shared" si="1030"/>
        <v/>
      </c>
      <c r="AD2984" s="390" t="str">
        <f t="shared" si="1021"/>
        <v/>
      </c>
      <c r="AE2984" s="282">
        <f t="shared" si="1022"/>
        <v>0</v>
      </c>
      <c r="AF2984" s="359">
        <f t="shared" si="1023"/>
        <v>0</v>
      </c>
      <c r="AG2984" s="280">
        <f t="shared" si="1024"/>
        <v>3</v>
      </c>
      <c r="AH2984" s="280">
        <f t="shared" si="1040"/>
        <v>1</v>
      </c>
      <c r="AI2984" s="280">
        <f>IF(ISBLANK(T2984),AI2983,IF(COUNTIF(T$2:T2984,T2984)&gt;1,AI2983,1+MAX(AI2983,0)))</f>
        <v>83</v>
      </c>
      <c r="AL2984" s="391" t="str">
        <f t="shared" si="1031"/>
        <v/>
      </c>
      <c r="AM2984" s="391" t="str">
        <f t="shared" si="1032"/>
        <v/>
      </c>
      <c r="AO2984" s="310" t="str">
        <f t="shared" si="1025"/>
        <v/>
      </c>
      <c r="AP2984" s="310">
        <f>SUM(AO$1:AO2984)</f>
        <v>0</v>
      </c>
      <c r="AQ2984" s="310">
        <f>SUM(AK$2:AK2984)</f>
        <v>19</v>
      </c>
      <c r="AR2984" s="310">
        <f>COUNTA(AJ$2:AJ2984)</f>
        <v>19</v>
      </c>
      <c r="AS2984" s="312"/>
      <c r="AT2984" s="312"/>
      <c r="AU2984" s="312"/>
      <c r="AV2984" s="312"/>
      <c r="AW2984" s="312"/>
      <c r="AZ2984">
        <v>0</v>
      </c>
      <c r="BA2984">
        <v>0</v>
      </c>
    </row>
    <row r="2985" spans="1:53" x14ac:dyDescent="0.25">
      <c r="A2985">
        <v>158</v>
      </c>
      <c r="B2985" t="s">
        <v>65</v>
      </c>
      <c r="C2985" t="s">
        <v>926</v>
      </c>
      <c r="D2985"/>
      <c r="E2985">
        <v>1</v>
      </c>
      <c r="F2985">
        <v>2</v>
      </c>
      <c r="G2985">
        <v>4</v>
      </c>
      <c r="H2985">
        <v>0</v>
      </c>
      <c r="I2985">
        <v>0</v>
      </c>
      <c r="J2985">
        <v>0</v>
      </c>
      <c r="K2985">
        <v>0</v>
      </c>
      <c r="L2985">
        <v>0</v>
      </c>
      <c r="M2985" t="s">
        <v>996</v>
      </c>
      <c r="O2985" s="101">
        <f>IF(ISBLANK(C2985),O2984,IF(COUNTIF(C$2:C2985,C2985)&gt;1,O2984,1+MAX(O2984,0)))</f>
        <v>68</v>
      </c>
      <c r="P2985" s="45">
        <f t="shared" si="1034"/>
        <v>44</v>
      </c>
      <c r="Q2985" s="33" t="str">
        <f t="shared" si="1035"/>
        <v/>
      </c>
      <c r="R2985" s="33">
        <f t="shared" si="1036"/>
        <v>2</v>
      </c>
      <c r="S2985" s="33" t="str">
        <f t="shared" si="1037"/>
        <v>158_2</v>
      </c>
      <c r="T2985" s="35" t="str">
        <f t="shared" si="1038"/>
        <v>158AM</v>
      </c>
      <c r="U2985" s="35" t="str">
        <f t="shared" si="1039"/>
        <v>158AMEW</v>
      </c>
      <c r="V2985" s="35" t="str">
        <f t="shared" si="1033"/>
        <v>2P</v>
      </c>
      <c r="W2985" s="35" t="str">
        <f t="shared" si="1026"/>
        <v>158AM2P124</v>
      </c>
      <c r="X2985" s="388">
        <f t="shared" si="1027"/>
        <v>0</v>
      </c>
      <c r="Y2985" s="388">
        <f t="shared" si="1028"/>
        <v>0</v>
      </c>
      <c r="Z2985" s="280" t="str">
        <f t="shared" si="1019"/>
        <v/>
      </c>
      <c r="AA2985" s="280" t="str">
        <f t="shared" si="1020"/>
        <v/>
      </c>
      <c r="AB2985" s="389" t="str">
        <f t="shared" si="1029"/>
        <v/>
      </c>
      <c r="AC2985" s="389" t="str">
        <f t="shared" si="1030"/>
        <v/>
      </c>
      <c r="AD2985" s="390" t="str">
        <f t="shared" si="1021"/>
        <v/>
      </c>
      <c r="AE2985" s="282">
        <f t="shared" si="1022"/>
        <v>0</v>
      </c>
      <c r="AF2985" s="359">
        <f t="shared" si="1023"/>
        <v>0</v>
      </c>
      <c r="AG2985" s="280">
        <f t="shared" si="1024"/>
        <v>3</v>
      </c>
      <c r="AH2985" s="280">
        <f t="shared" si="1040"/>
        <v>1</v>
      </c>
      <c r="AI2985" s="280">
        <f>IF(ISBLANK(T2985),AI2984,IF(COUNTIF(T$2:T2985,T2985)&gt;1,AI2984,1+MAX(AI2984,0)))</f>
        <v>83</v>
      </c>
      <c r="AL2985" s="391" t="str">
        <f t="shared" si="1031"/>
        <v/>
      </c>
      <c r="AM2985" s="391" t="str">
        <f t="shared" si="1032"/>
        <v/>
      </c>
      <c r="AO2985" s="310" t="str">
        <f t="shared" si="1025"/>
        <v/>
      </c>
      <c r="AP2985" s="310">
        <f>SUM(AO$1:AO2985)</f>
        <v>0</v>
      </c>
      <c r="AQ2985" s="310">
        <f>SUM(AK$2:AK2985)</f>
        <v>19</v>
      </c>
      <c r="AR2985" s="310">
        <f>COUNTA(AJ$2:AJ2985)</f>
        <v>19</v>
      </c>
      <c r="AS2985" s="312"/>
      <c r="AT2985" s="312"/>
      <c r="AU2985" s="312"/>
      <c r="AV2985" s="312"/>
      <c r="AW2985" s="312"/>
      <c r="AZ2985">
        <v>0</v>
      </c>
      <c r="BA2985">
        <v>0</v>
      </c>
    </row>
    <row r="2986" spans="1:53" x14ac:dyDescent="0.25">
      <c r="A2986">
        <v>158</v>
      </c>
      <c r="B2986" t="s">
        <v>65</v>
      </c>
      <c r="C2986" t="s">
        <v>926</v>
      </c>
      <c r="D2986"/>
      <c r="E2986">
        <v>1</v>
      </c>
      <c r="F2986">
        <v>3</v>
      </c>
      <c r="G2986">
        <v>1</v>
      </c>
      <c r="H2986">
        <v>2</v>
      </c>
      <c r="I2986">
        <v>0</v>
      </c>
      <c r="J2986">
        <v>2</v>
      </c>
      <c r="K2986">
        <v>0</v>
      </c>
      <c r="L2986">
        <v>2</v>
      </c>
      <c r="M2986" t="s">
        <v>996</v>
      </c>
      <c r="O2986" s="101">
        <f>IF(ISBLANK(C2986),O2985,IF(COUNTIF(C$2:C2986,C2986)&gt;1,O2985,1+MAX(O2985,0)))</f>
        <v>68</v>
      </c>
      <c r="P2986" s="45">
        <f t="shared" si="1034"/>
        <v>44</v>
      </c>
      <c r="Q2986" s="33" t="str">
        <f t="shared" si="1035"/>
        <v/>
      </c>
      <c r="R2986" s="33">
        <f t="shared" si="1036"/>
        <v>3</v>
      </c>
      <c r="S2986" s="33" t="str">
        <f t="shared" si="1037"/>
        <v>158_3</v>
      </c>
      <c r="T2986" s="35" t="str">
        <f t="shared" si="1038"/>
        <v>158AM</v>
      </c>
      <c r="U2986" s="35" t="str">
        <f t="shared" si="1039"/>
        <v>158AMNS</v>
      </c>
      <c r="V2986" s="35" t="str">
        <f t="shared" si="1033"/>
        <v>2P</v>
      </c>
      <c r="W2986" s="35" t="str">
        <f t="shared" si="1026"/>
        <v>158AM2P131</v>
      </c>
      <c r="X2986" s="388">
        <f t="shared" si="1027"/>
        <v>0</v>
      </c>
      <c r="Y2986" s="388">
        <f t="shared" si="1028"/>
        <v>2</v>
      </c>
      <c r="Z2986" s="280" t="str">
        <f t="shared" si="1019"/>
        <v/>
      </c>
      <c r="AA2986" s="280" t="str">
        <f t="shared" si="1020"/>
        <v/>
      </c>
      <c r="AB2986" s="389" t="str">
        <f t="shared" si="1029"/>
        <v/>
      </c>
      <c r="AC2986" s="389" t="str">
        <f t="shared" si="1030"/>
        <v/>
      </c>
      <c r="AD2986" s="390" t="str">
        <f t="shared" si="1021"/>
        <v/>
      </c>
      <c r="AE2986" s="282">
        <f t="shared" si="1022"/>
        <v>0</v>
      </c>
      <c r="AF2986" s="359">
        <f t="shared" si="1023"/>
        <v>0</v>
      </c>
      <c r="AG2986" s="280">
        <f t="shared" si="1024"/>
        <v>3</v>
      </c>
      <c r="AH2986" s="280">
        <f t="shared" si="1040"/>
        <v>1</v>
      </c>
      <c r="AI2986" s="280">
        <f>IF(ISBLANK(T2986),AI2985,IF(COUNTIF(T$2:T2986,T2986)&gt;1,AI2985,1+MAX(AI2985,0)))</f>
        <v>83</v>
      </c>
      <c r="AL2986" s="391" t="str">
        <f t="shared" si="1031"/>
        <v/>
      </c>
      <c r="AM2986" s="391" t="str">
        <f t="shared" si="1032"/>
        <v/>
      </c>
      <c r="AO2986" s="310" t="str">
        <f t="shared" si="1025"/>
        <v/>
      </c>
      <c r="AP2986" s="310">
        <f>SUM(AO$1:AO2986)</f>
        <v>0</v>
      </c>
      <c r="AQ2986" s="310">
        <f>SUM(AK$2:AK2986)</f>
        <v>19</v>
      </c>
      <c r="AR2986" s="310">
        <f>COUNTA(AJ$2:AJ2986)</f>
        <v>19</v>
      </c>
      <c r="AS2986" s="312"/>
      <c r="AT2986" s="312"/>
      <c r="AU2986" s="312"/>
      <c r="AV2986" s="312"/>
      <c r="AW2986" s="312"/>
      <c r="AZ2986">
        <v>0</v>
      </c>
      <c r="BA2986">
        <v>2</v>
      </c>
    </row>
    <row r="2987" spans="1:53" x14ac:dyDescent="0.25">
      <c r="A2987">
        <v>158</v>
      </c>
      <c r="B2987" t="s">
        <v>65</v>
      </c>
      <c r="C2987" t="s">
        <v>926</v>
      </c>
      <c r="D2987"/>
      <c r="E2987">
        <v>1</v>
      </c>
      <c r="F2987">
        <v>3</v>
      </c>
      <c r="G2987">
        <v>2</v>
      </c>
      <c r="H2987">
        <v>2</v>
      </c>
      <c r="I2987">
        <v>0</v>
      </c>
      <c r="J2987">
        <v>0</v>
      </c>
      <c r="K2987">
        <v>0</v>
      </c>
      <c r="L2987">
        <v>2</v>
      </c>
      <c r="M2987" t="s">
        <v>996</v>
      </c>
      <c r="O2987" s="101">
        <f>IF(ISBLANK(C2987),O2986,IF(COUNTIF(C$2:C2987,C2987)&gt;1,O2986,1+MAX(O2986,0)))</f>
        <v>68</v>
      </c>
      <c r="P2987" s="45">
        <f t="shared" si="1034"/>
        <v>44</v>
      </c>
      <c r="Q2987" s="33" t="str">
        <f t="shared" si="1035"/>
        <v/>
      </c>
      <c r="R2987" s="33">
        <f t="shared" si="1036"/>
        <v>3</v>
      </c>
      <c r="S2987" s="33" t="str">
        <f t="shared" si="1037"/>
        <v>158_3</v>
      </c>
      <c r="T2987" s="35" t="str">
        <f t="shared" si="1038"/>
        <v>158AM</v>
      </c>
      <c r="U2987" s="35" t="str">
        <f t="shared" si="1039"/>
        <v>158AMNS</v>
      </c>
      <c r="V2987" s="35" t="str">
        <f t="shared" si="1033"/>
        <v>2P</v>
      </c>
      <c r="W2987" s="35" t="str">
        <f t="shared" si="1026"/>
        <v>158AM2P132</v>
      </c>
      <c r="X2987" s="388">
        <f t="shared" si="1027"/>
        <v>0</v>
      </c>
      <c r="Y2987" s="388">
        <f t="shared" si="1028"/>
        <v>2</v>
      </c>
      <c r="Z2987" s="280" t="str">
        <f t="shared" si="1019"/>
        <v/>
      </c>
      <c r="AA2987" s="280" t="str">
        <f t="shared" si="1020"/>
        <v/>
      </c>
      <c r="AB2987" s="389" t="str">
        <f t="shared" si="1029"/>
        <v/>
      </c>
      <c r="AC2987" s="389" t="str">
        <f t="shared" si="1030"/>
        <v/>
      </c>
      <c r="AD2987" s="390" t="str">
        <f t="shared" si="1021"/>
        <v/>
      </c>
      <c r="AE2987" s="282">
        <f t="shared" si="1022"/>
        <v>0</v>
      </c>
      <c r="AF2987" s="359">
        <f t="shared" si="1023"/>
        <v>0</v>
      </c>
      <c r="AG2987" s="280">
        <f t="shared" si="1024"/>
        <v>3</v>
      </c>
      <c r="AH2987" s="280">
        <f t="shared" si="1040"/>
        <v>1</v>
      </c>
      <c r="AI2987" s="280">
        <f>IF(ISBLANK(T2987),AI2986,IF(COUNTIF(T$2:T2987,T2987)&gt;1,AI2986,1+MAX(AI2986,0)))</f>
        <v>83</v>
      </c>
      <c r="AL2987" s="391" t="str">
        <f t="shared" si="1031"/>
        <v/>
      </c>
      <c r="AM2987" s="391" t="str">
        <f t="shared" si="1032"/>
        <v/>
      </c>
      <c r="AO2987" s="310" t="str">
        <f t="shared" si="1025"/>
        <v/>
      </c>
      <c r="AP2987" s="310">
        <f>SUM(AO$1:AO2987)</f>
        <v>0</v>
      </c>
      <c r="AQ2987" s="310">
        <f>SUM(AK$2:AK2987)</f>
        <v>19</v>
      </c>
      <c r="AR2987" s="310">
        <f>COUNTA(AJ$2:AJ2987)</f>
        <v>19</v>
      </c>
      <c r="AS2987" s="312"/>
      <c r="AT2987" s="312"/>
      <c r="AU2987" s="312"/>
      <c r="AV2987" s="312"/>
      <c r="AW2987" s="312"/>
      <c r="AZ2987">
        <v>0</v>
      </c>
      <c r="BA2987">
        <v>2</v>
      </c>
    </row>
    <row r="2988" spans="1:53" x14ac:dyDescent="0.25">
      <c r="A2988">
        <v>158</v>
      </c>
      <c r="B2988" t="s">
        <v>65</v>
      </c>
      <c r="C2988" t="s">
        <v>926</v>
      </c>
      <c r="D2988"/>
      <c r="E2988">
        <v>1</v>
      </c>
      <c r="F2988">
        <v>3</v>
      </c>
      <c r="G2988">
        <v>3</v>
      </c>
      <c r="H2988">
        <v>2</v>
      </c>
      <c r="I2988">
        <v>0</v>
      </c>
      <c r="J2988">
        <v>1</v>
      </c>
      <c r="K2988">
        <v>0</v>
      </c>
      <c r="L2988">
        <v>1</v>
      </c>
      <c r="M2988" t="s">
        <v>996</v>
      </c>
      <c r="O2988" s="101">
        <f>IF(ISBLANK(C2988),O2987,IF(COUNTIF(C$2:C2988,C2988)&gt;1,O2987,1+MAX(O2987,0)))</f>
        <v>68</v>
      </c>
      <c r="P2988" s="45">
        <f t="shared" si="1034"/>
        <v>44</v>
      </c>
      <c r="Q2988" s="33" t="str">
        <f t="shared" si="1035"/>
        <v/>
      </c>
      <c r="R2988" s="33">
        <f t="shared" si="1036"/>
        <v>3</v>
      </c>
      <c r="S2988" s="33" t="str">
        <f t="shared" si="1037"/>
        <v>158_3</v>
      </c>
      <c r="T2988" s="35" t="str">
        <f t="shared" si="1038"/>
        <v>158AM</v>
      </c>
      <c r="U2988" s="35" t="str">
        <f t="shared" si="1039"/>
        <v>158AMEW</v>
      </c>
      <c r="V2988" s="35" t="str">
        <f t="shared" si="1033"/>
        <v>2P</v>
      </c>
      <c r="W2988" s="35" t="str">
        <f t="shared" si="1026"/>
        <v>158AM2P133</v>
      </c>
      <c r="X2988" s="388">
        <f t="shared" si="1027"/>
        <v>0</v>
      </c>
      <c r="Y2988" s="388">
        <f t="shared" si="1028"/>
        <v>1</v>
      </c>
      <c r="Z2988" s="280" t="str">
        <f t="shared" si="1019"/>
        <v/>
      </c>
      <c r="AA2988" s="280" t="str">
        <f t="shared" si="1020"/>
        <v/>
      </c>
      <c r="AB2988" s="389" t="str">
        <f t="shared" si="1029"/>
        <v/>
      </c>
      <c r="AC2988" s="389" t="str">
        <f t="shared" si="1030"/>
        <v/>
      </c>
      <c r="AD2988" s="390" t="str">
        <f t="shared" si="1021"/>
        <v/>
      </c>
      <c r="AE2988" s="282">
        <f t="shared" si="1022"/>
        <v>0</v>
      </c>
      <c r="AF2988" s="359">
        <f t="shared" si="1023"/>
        <v>0</v>
      </c>
      <c r="AG2988" s="280">
        <f t="shared" si="1024"/>
        <v>3</v>
      </c>
      <c r="AH2988" s="280">
        <f t="shared" si="1040"/>
        <v>1</v>
      </c>
      <c r="AI2988" s="280">
        <f>IF(ISBLANK(T2988),AI2987,IF(COUNTIF(T$2:T2988,T2988)&gt;1,AI2987,1+MAX(AI2987,0)))</f>
        <v>83</v>
      </c>
      <c r="AL2988" s="391" t="str">
        <f t="shared" si="1031"/>
        <v/>
      </c>
      <c r="AM2988" s="391" t="str">
        <f t="shared" si="1032"/>
        <v/>
      </c>
      <c r="AO2988" s="310" t="str">
        <f t="shared" si="1025"/>
        <v/>
      </c>
      <c r="AP2988" s="310">
        <f>SUM(AO$1:AO2988)</f>
        <v>0</v>
      </c>
      <c r="AQ2988" s="310">
        <f>SUM(AK$2:AK2988)</f>
        <v>19</v>
      </c>
      <c r="AR2988" s="310">
        <f>COUNTA(AJ$2:AJ2988)</f>
        <v>19</v>
      </c>
      <c r="AS2988" s="312"/>
      <c r="AT2988" s="312"/>
      <c r="AU2988" s="312"/>
      <c r="AV2988" s="312"/>
      <c r="AW2988" s="312"/>
      <c r="AZ2988">
        <v>0</v>
      </c>
      <c r="BA2988">
        <v>1</v>
      </c>
    </row>
    <row r="2989" spans="1:53" x14ac:dyDescent="0.25">
      <c r="A2989">
        <v>158</v>
      </c>
      <c r="B2989" t="s">
        <v>65</v>
      </c>
      <c r="C2989" t="s">
        <v>926</v>
      </c>
      <c r="D2989"/>
      <c r="E2989">
        <v>1</v>
      </c>
      <c r="F2989">
        <v>3</v>
      </c>
      <c r="G2989">
        <v>4</v>
      </c>
      <c r="H2989">
        <v>1</v>
      </c>
      <c r="I2989">
        <v>0</v>
      </c>
      <c r="J2989">
        <v>1</v>
      </c>
      <c r="K2989">
        <v>0</v>
      </c>
      <c r="L2989">
        <v>0</v>
      </c>
      <c r="M2989" t="s">
        <v>996</v>
      </c>
      <c r="O2989" s="101">
        <f>IF(ISBLANK(C2989),O2988,IF(COUNTIF(C$2:C2989,C2989)&gt;1,O2988,1+MAX(O2988,0)))</f>
        <v>68</v>
      </c>
      <c r="P2989" s="45">
        <f t="shared" si="1034"/>
        <v>44</v>
      </c>
      <c r="Q2989" s="33" t="str">
        <f t="shared" si="1035"/>
        <v/>
      </c>
      <c r="R2989" s="33">
        <f t="shared" si="1036"/>
        <v>3</v>
      </c>
      <c r="S2989" s="33" t="str">
        <f t="shared" si="1037"/>
        <v>158_3</v>
      </c>
      <c r="T2989" s="35" t="str">
        <f t="shared" si="1038"/>
        <v>158AM</v>
      </c>
      <c r="U2989" s="35" t="str">
        <f t="shared" si="1039"/>
        <v>158AMEW</v>
      </c>
      <c r="V2989" s="35" t="str">
        <f t="shared" si="1033"/>
        <v>2P</v>
      </c>
      <c r="W2989" s="35" t="str">
        <f t="shared" si="1026"/>
        <v>158AM2P134</v>
      </c>
      <c r="X2989" s="388">
        <f t="shared" si="1027"/>
        <v>0</v>
      </c>
      <c r="Y2989" s="388">
        <f t="shared" si="1028"/>
        <v>0</v>
      </c>
      <c r="Z2989" s="280" t="str">
        <f t="shared" si="1019"/>
        <v/>
      </c>
      <c r="AA2989" s="280" t="str">
        <f t="shared" si="1020"/>
        <v/>
      </c>
      <c r="AB2989" s="389" t="str">
        <f t="shared" si="1029"/>
        <v/>
      </c>
      <c r="AC2989" s="389" t="str">
        <f t="shared" si="1030"/>
        <v/>
      </c>
      <c r="AD2989" s="390" t="str">
        <f t="shared" si="1021"/>
        <v/>
      </c>
      <c r="AE2989" s="282">
        <f t="shared" si="1022"/>
        <v>0</v>
      </c>
      <c r="AF2989" s="359">
        <f t="shared" si="1023"/>
        <v>0</v>
      </c>
      <c r="AG2989" s="280">
        <f t="shared" si="1024"/>
        <v>3</v>
      </c>
      <c r="AH2989" s="280">
        <f t="shared" si="1040"/>
        <v>1</v>
      </c>
      <c r="AI2989" s="280">
        <f>IF(ISBLANK(T2989),AI2988,IF(COUNTIF(T$2:T2989,T2989)&gt;1,AI2988,1+MAX(AI2988,0)))</f>
        <v>83</v>
      </c>
      <c r="AL2989" s="391" t="str">
        <f t="shared" si="1031"/>
        <v/>
      </c>
      <c r="AM2989" s="391" t="str">
        <f t="shared" si="1032"/>
        <v/>
      </c>
      <c r="AO2989" s="310" t="str">
        <f t="shared" si="1025"/>
        <v/>
      </c>
      <c r="AP2989" s="310">
        <f>SUM(AO$1:AO2989)</f>
        <v>0</v>
      </c>
      <c r="AQ2989" s="310">
        <f>SUM(AK$2:AK2989)</f>
        <v>19</v>
      </c>
      <c r="AR2989" s="310">
        <f>COUNTA(AJ$2:AJ2989)</f>
        <v>19</v>
      </c>
      <c r="AS2989" s="312"/>
      <c r="AT2989" s="312"/>
      <c r="AU2989" s="312"/>
      <c r="AV2989" s="312"/>
      <c r="AW2989" s="312"/>
      <c r="AZ2989">
        <v>0</v>
      </c>
      <c r="BA2989">
        <v>0</v>
      </c>
    </row>
    <row r="2990" spans="1:53" x14ac:dyDescent="0.25">
      <c r="A2990">
        <v>158</v>
      </c>
      <c r="B2990" t="s">
        <v>65</v>
      </c>
      <c r="C2990" t="s">
        <v>926</v>
      </c>
      <c r="D2990"/>
      <c r="E2990">
        <v>1</v>
      </c>
      <c r="F2990">
        <v>4</v>
      </c>
      <c r="G2990">
        <v>1</v>
      </c>
      <c r="H2990">
        <v>0</v>
      </c>
      <c r="I2990">
        <v>0</v>
      </c>
      <c r="J2990">
        <v>0</v>
      </c>
      <c r="K2990">
        <v>0</v>
      </c>
      <c r="L2990">
        <v>0</v>
      </c>
      <c r="M2990" t="s">
        <v>996</v>
      </c>
      <c r="O2990" s="101">
        <f>IF(ISBLANK(C2990),O2989,IF(COUNTIF(C$2:C2990,C2990)&gt;1,O2989,1+MAX(O2989,0)))</f>
        <v>68</v>
      </c>
      <c r="P2990" s="45">
        <f t="shared" si="1034"/>
        <v>44</v>
      </c>
      <c r="Q2990" s="33" t="str">
        <f t="shared" si="1035"/>
        <v/>
      </c>
      <c r="R2990" s="33">
        <f t="shared" si="1036"/>
        <v>4</v>
      </c>
      <c r="S2990" s="33" t="str">
        <f t="shared" si="1037"/>
        <v>158_4</v>
      </c>
      <c r="T2990" s="35" t="str">
        <f t="shared" si="1038"/>
        <v>158AM</v>
      </c>
      <c r="U2990" s="35" t="str">
        <f t="shared" si="1039"/>
        <v>158AMNS</v>
      </c>
      <c r="V2990" s="35" t="str">
        <f t="shared" si="1033"/>
        <v>2P</v>
      </c>
      <c r="W2990" s="35" t="str">
        <f t="shared" si="1026"/>
        <v>158AM2P141</v>
      </c>
      <c r="X2990" s="388">
        <f t="shared" si="1027"/>
        <v>0</v>
      </c>
      <c r="Y2990" s="388">
        <f t="shared" si="1028"/>
        <v>0</v>
      </c>
      <c r="Z2990" s="280" t="str">
        <f t="shared" si="1019"/>
        <v/>
      </c>
      <c r="AA2990" s="280" t="str">
        <f t="shared" si="1020"/>
        <v/>
      </c>
      <c r="AB2990" s="389" t="str">
        <f t="shared" si="1029"/>
        <v/>
      </c>
      <c r="AC2990" s="389" t="str">
        <f t="shared" si="1030"/>
        <v/>
      </c>
      <c r="AD2990" s="390" t="str">
        <f t="shared" si="1021"/>
        <v/>
      </c>
      <c r="AE2990" s="282">
        <f t="shared" si="1022"/>
        <v>0</v>
      </c>
      <c r="AF2990" s="359">
        <f t="shared" si="1023"/>
        <v>0</v>
      </c>
      <c r="AG2990" s="280">
        <f t="shared" si="1024"/>
        <v>3</v>
      </c>
      <c r="AH2990" s="280">
        <f t="shared" si="1040"/>
        <v>1</v>
      </c>
      <c r="AI2990" s="280">
        <f>IF(ISBLANK(T2990),AI2989,IF(COUNTIF(T$2:T2990,T2990)&gt;1,AI2989,1+MAX(AI2989,0)))</f>
        <v>83</v>
      </c>
      <c r="AL2990" s="391" t="str">
        <f t="shared" si="1031"/>
        <v/>
      </c>
      <c r="AM2990" s="391" t="str">
        <f t="shared" si="1032"/>
        <v/>
      </c>
      <c r="AO2990" s="310" t="str">
        <f t="shared" si="1025"/>
        <v/>
      </c>
      <c r="AP2990" s="310">
        <f>SUM(AO$1:AO2990)</f>
        <v>0</v>
      </c>
      <c r="AQ2990" s="310">
        <f>SUM(AK$2:AK2990)</f>
        <v>19</v>
      </c>
      <c r="AR2990" s="310">
        <f>COUNTA(AJ$2:AJ2990)</f>
        <v>19</v>
      </c>
      <c r="AS2990" s="312"/>
      <c r="AT2990" s="312"/>
      <c r="AU2990" s="312"/>
      <c r="AV2990" s="312"/>
      <c r="AW2990" s="312"/>
      <c r="AZ2990">
        <v>0</v>
      </c>
      <c r="BA2990">
        <v>0</v>
      </c>
    </row>
    <row r="2991" spans="1:53" x14ac:dyDescent="0.25">
      <c r="A2991">
        <v>158</v>
      </c>
      <c r="B2991" t="s">
        <v>65</v>
      </c>
      <c r="C2991" t="s">
        <v>926</v>
      </c>
      <c r="D2991"/>
      <c r="E2991">
        <v>1</v>
      </c>
      <c r="F2991">
        <v>4</v>
      </c>
      <c r="G2991">
        <v>2</v>
      </c>
      <c r="H2991">
        <v>1</v>
      </c>
      <c r="I2991">
        <v>0</v>
      </c>
      <c r="J2991">
        <v>1</v>
      </c>
      <c r="K2991">
        <v>0</v>
      </c>
      <c r="L2991">
        <v>0</v>
      </c>
      <c r="M2991" t="s">
        <v>996</v>
      </c>
      <c r="O2991" s="101">
        <f>IF(ISBLANK(C2991),O2990,IF(COUNTIF(C$2:C2991,C2991)&gt;1,O2990,1+MAX(O2990,0)))</f>
        <v>68</v>
      </c>
      <c r="P2991" s="45">
        <f t="shared" si="1034"/>
        <v>44</v>
      </c>
      <c r="Q2991" s="33" t="str">
        <f t="shared" si="1035"/>
        <v/>
      </c>
      <c r="R2991" s="33">
        <f t="shared" si="1036"/>
        <v>4</v>
      </c>
      <c r="S2991" s="33" t="str">
        <f t="shared" si="1037"/>
        <v>158_4</v>
      </c>
      <c r="T2991" s="35" t="str">
        <f t="shared" si="1038"/>
        <v>158AM</v>
      </c>
      <c r="U2991" s="35" t="str">
        <f t="shared" si="1039"/>
        <v>158AMNS</v>
      </c>
      <c r="V2991" s="35" t="str">
        <f t="shared" si="1033"/>
        <v>2P</v>
      </c>
      <c r="W2991" s="35" t="str">
        <f t="shared" si="1026"/>
        <v>158AM2P142</v>
      </c>
      <c r="X2991" s="388">
        <f t="shared" si="1027"/>
        <v>0</v>
      </c>
      <c r="Y2991" s="388">
        <f t="shared" si="1028"/>
        <v>0</v>
      </c>
      <c r="Z2991" s="280" t="str">
        <f t="shared" si="1019"/>
        <v/>
      </c>
      <c r="AA2991" s="280" t="str">
        <f t="shared" si="1020"/>
        <v/>
      </c>
      <c r="AB2991" s="389" t="str">
        <f t="shared" si="1029"/>
        <v/>
      </c>
      <c r="AC2991" s="389" t="str">
        <f t="shared" si="1030"/>
        <v/>
      </c>
      <c r="AD2991" s="390" t="str">
        <f t="shared" si="1021"/>
        <v/>
      </c>
      <c r="AE2991" s="282">
        <f t="shared" si="1022"/>
        <v>0</v>
      </c>
      <c r="AF2991" s="359">
        <f t="shared" si="1023"/>
        <v>0</v>
      </c>
      <c r="AG2991" s="280">
        <f t="shared" si="1024"/>
        <v>3</v>
      </c>
      <c r="AH2991" s="280">
        <f t="shared" si="1040"/>
        <v>1</v>
      </c>
      <c r="AI2991" s="280">
        <f>IF(ISBLANK(T2991),AI2990,IF(COUNTIF(T$2:T2991,T2991)&gt;1,AI2990,1+MAX(AI2990,0)))</f>
        <v>83</v>
      </c>
      <c r="AL2991" s="391" t="str">
        <f t="shared" si="1031"/>
        <v/>
      </c>
      <c r="AM2991" s="391" t="str">
        <f t="shared" si="1032"/>
        <v/>
      </c>
      <c r="AO2991" s="310" t="str">
        <f t="shared" si="1025"/>
        <v/>
      </c>
      <c r="AP2991" s="310">
        <f>SUM(AO$1:AO2991)</f>
        <v>0</v>
      </c>
      <c r="AQ2991" s="310">
        <f>SUM(AK$2:AK2991)</f>
        <v>19</v>
      </c>
      <c r="AR2991" s="310">
        <f>COUNTA(AJ$2:AJ2991)</f>
        <v>19</v>
      </c>
      <c r="AS2991" s="312"/>
      <c r="AT2991" s="312"/>
      <c r="AU2991" s="312"/>
      <c r="AV2991" s="312"/>
      <c r="AW2991" s="312"/>
      <c r="AZ2991">
        <v>0</v>
      </c>
      <c r="BA2991">
        <v>0</v>
      </c>
    </row>
    <row r="2992" spans="1:53" x14ac:dyDescent="0.25">
      <c r="A2992">
        <v>158</v>
      </c>
      <c r="B2992" t="s">
        <v>65</v>
      </c>
      <c r="C2992" t="s">
        <v>926</v>
      </c>
      <c r="D2992"/>
      <c r="E2992">
        <v>1</v>
      </c>
      <c r="F2992">
        <v>4</v>
      </c>
      <c r="G2992">
        <v>3</v>
      </c>
      <c r="H2992">
        <v>4</v>
      </c>
      <c r="I2992">
        <v>0</v>
      </c>
      <c r="J2992">
        <v>3</v>
      </c>
      <c r="K2992">
        <v>0</v>
      </c>
      <c r="L2992">
        <v>1</v>
      </c>
      <c r="M2992" t="s">
        <v>996</v>
      </c>
      <c r="O2992" s="101">
        <f>IF(ISBLANK(C2992),O2991,IF(COUNTIF(C$2:C2992,C2992)&gt;1,O2991,1+MAX(O2991,0)))</f>
        <v>68</v>
      </c>
      <c r="P2992" s="45">
        <f t="shared" si="1034"/>
        <v>44</v>
      </c>
      <c r="Q2992" s="33" t="str">
        <f t="shared" si="1035"/>
        <v/>
      </c>
      <c r="R2992" s="33">
        <f t="shared" si="1036"/>
        <v>4</v>
      </c>
      <c r="S2992" s="33" t="str">
        <f t="shared" si="1037"/>
        <v>158_4</v>
      </c>
      <c r="T2992" s="35" t="str">
        <f t="shared" si="1038"/>
        <v>158AM</v>
      </c>
      <c r="U2992" s="35" t="str">
        <f t="shared" si="1039"/>
        <v>158AMEW</v>
      </c>
      <c r="V2992" s="35" t="str">
        <f t="shared" si="1033"/>
        <v>2P</v>
      </c>
      <c r="W2992" s="35" t="str">
        <f t="shared" si="1026"/>
        <v>158AM2P143</v>
      </c>
      <c r="X2992" s="388">
        <f t="shared" si="1027"/>
        <v>0</v>
      </c>
      <c r="Y2992" s="388">
        <f t="shared" si="1028"/>
        <v>1</v>
      </c>
      <c r="Z2992" s="280" t="str">
        <f t="shared" si="1019"/>
        <v/>
      </c>
      <c r="AA2992" s="280" t="str">
        <f t="shared" si="1020"/>
        <v/>
      </c>
      <c r="AB2992" s="389" t="str">
        <f t="shared" si="1029"/>
        <v/>
      </c>
      <c r="AC2992" s="389" t="str">
        <f t="shared" si="1030"/>
        <v/>
      </c>
      <c r="AD2992" s="390" t="str">
        <f t="shared" si="1021"/>
        <v/>
      </c>
      <c r="AE2992" s="282">
        <f t="shared" si="1022"/>
        <v>0</v>
      </c>
      <c r="AF2992" s="359">
        <f t="shared" si="1023"/>
        <v>0</v>
      </c>
      <c r="AG2992" s="280">
        <f t="shared" si="1024"/>
        <v>3</v>
      </c>
      <c r="AH2992" s="280">
        <f t="shared" si="1040"/>
        <v>1</v>
      </c>
      <c r="AI2992" s="280">
        <f>IF(ISBLANK(T2992),AI2991,IF(COUNTIF(T$2:T2992,T2992)&gt;1,AI2991,1+MAX(AI2991,0)))</f>
        <v>83</v>
      </c>
      <c r="AL2992" s="391" t="str">
        <f t="shared" si="1031"/>
        <v/>
      </c>
      <c r="AM2992" s="391" t="str">
        <f t="shared" si="1032"/>
        <v/>
      </c>
      <c r="AO2992" s="310" t="str">
        <f t="shared" si="1025"/>
        <v/>
      </c>
      <c r="AP2992" s="310">
        <f>SUM(AO$1:AO2992)</f>
        <v>0</v>
      </c>
      <c r="AQ2992" s="310">
        <f>SUM(AK$2:AK2992)</f>
        <v>19</v>
      </c>
      <c r="AR2992" s="310">
        <f>COUNTA(AJ$2:AJ2992)</f>
        <v>19</v>
      </c>
      <c r="AS2992" s="312"/>
      <c r="AT2992" s="312"/>
      <c r="AU2992" s="312"/>
      <c r="AV2992" s="312"/>
      <c r="AW2992" s="312"/>
      <c r="AZ2992">
        <v>0</v>
      </c>
      <c r="BA2992">
        <v>1</v>
      </c>
    </row>
    <row r="2993" spans="1:53" x14ac:dyDescent="0.25">
      <c r="A2993">
        <v>158</v>
      </c>
      <c r="B2993" t="s">
        <v>65</v>
      </c>
      <c r="C2993" t="s">
        <v>926</v>
      </c>
      <c r="D2993"/>
      <c r="E2993">
        <v>1</v>
      </c>
      <c r="F2993">
        <v>4</v>
      </c>
      <c r="G2993">
        <v>4</v>
      </c>
      <c r="H2993">
        <v>2</v>
      </c>
      <c r="I2993">
        <v>0</v>
      </c>
      <c r="J2993">
        <v>2</v>
      </c>
      <c r="K2993">
        <v>0</v>
      </c>
      <c r="L2993">
        <v>0</v>
      </c>
      <c r="M2993" t="s">
        <v>996</v>
      </c>
      <c r="O2993" s="101">
        <f>IF(ISBLANK(C2993),O2992,IF(COUNTIF(C$2:C2993,C2993)&gt;1,O2992,1+MAX(O2992,0)))</f>
        <v>68</v>
      </c>
      <c r="P2993" s="45">
        <f t="shared" si="1034"/>
        <v>44</v>
      </c>
      <c r="Q2993" s="33" t="str">
        <f t="shared" si="1035"/>
        <v/>
      </c>
      <c r="R2993" s="33">
        <f t="shared" si="1036"/>
        <v>4</v>
      </c>
      <c r="S2993" s="33" t="str">
        <f t="shared" si="1037"/>
        <v>158_4</v>
      </c>
      <c r="T2993" s="35" t="str">
        <f t="shared" si="1038"/>
        <v>158AM</v>
      </c>
      <c r="U2993" s="35" t="str">
        <f t="shared" si="1039"/>
        <v>158AMEW</v>
      </c>
      <c r="V2993" s="35" t="str">
        <f t="shared" si="1033"/>
        <v>2P</v>
      </c>
      <c r="W2993" s="35" t="str">
        <f t="shared" si="1026"/>
        <v>158AM2P144</v>
      </c>
      <c r="X2993" s="388">
        <f t="shared" si="1027"/>
        <v>0</v>
      </c>
      <c r="Y2993" s="388">
        <f t="shared" si="1028"/>
        <v>0</v>
      </c>
      <c r="Z2993" s="280" t="str">
        <f t="shared" si="1019"/>
        <v/>
      </c>
      <c r="AA2993" s="280" t="str">
        <f t="shared" si="1020"/>
        <v/>
      </c>
      <c r="AB2993" s="389" t="str">
        <f t="shared" si="1029"/>
        <v/>
      </c>
      <c r="AC2993" s="389" t="str">
        <f t="shared" si="1030"/>
        <v/>
      </c>
      <c r="AD2993" s="390" t="str">
        <f t="shared" si="1021"/>
        <v/>
      </c>
      <c r="AE2993" s="282">
        <f t="shared" si="1022"/>
        <v>0</v>
      </c>
      <c r="AF2993" s="359">
        <f t="shared" si="1023"/>
        <v>0</v>
      </c>
      <c r="AG2993" s="280">
        <f t="shared" si="1024"/>
        <v>3</v>
      </c>
      <c r="AH2993" s="280">
        <f t="shared" si="1040"/>
        <v>1</v>
      </c>
      <c r="AI2993" s="280">
        <f>IF(ISBLANK(T2993),AI2992,IF(COUNTIF(T$2:T2993,T2993)&gt;1,AI2992,1+MAX(AI2992,0)))</f>
        <v>83</v>
      </c>
      <c r="AL2993" s="391" t="str">
        <f t="shared" si="1031"/>
        <v/>
      </c>
      <c r="AM2993" s="391" t="str">
        <f t="shared" si="1032"/>
        <v/>
      </c>
      <c r="AO2993" s="310" t="str">
        <f t="shared" si="1025"/>
        <v/>
      </c>
      <c r="AP2993" s="310">
        <f>SUM(AO$1:AO2993)</f>
        <v>0</v>
      </c>
      <c r="AQ2993" s="310">
        <f>SUM(AK$2:AK2993)</f>
        <v>19</v>
      </c>
      <c r="AR2993" s="310">
        <f>COUNTA(AJ$2:AJ2993)</f>
        <v>19</v>
      </c>
      <c r="AS2993" s="312"/>
      <c r="AT2993" s="312"/>
      <c r="AU2993" s="312"/>
      <c r="AV2993" s="312"/>
      <c r="AW2993" s="312"/>
      <c r="AZ2993">
        <v>0</v>
      </c>
      <c r="BA2993">
        <v>0</v>
      </c>
    </row>
    <row r="2994" spans="1:53" x14ac:dyDescent="0.25">
      <c r="A2994">
        <v>158</v>
      </c>
      <c r="B2994" t="s">
        <v>65</v>
      </c>
      <c r="C2994" t="s">
        <v>926</v>
      </c>
      <c r="D2994"/>
      <c r="E2994">
        <v>2</v>
      </c>
      <c r="F2994">
        <v>1</v>
      </c>
      <c r="G2994">
        <v>1</v>
      </c>
      <c r="H2994">
        <v>1</v>
      </c>
      <c r="I2994">
        <v>0</v>
      </c>
      <c r="J2994">
        <v>1</v>
      </c>
      <c r="K2994">
        <v>0</v>
      </c>
      <c r="L2994">
        <v>1</v>
      </c>
      <c r="M2994" t="s">
        <v>997</v>
      </c>
      <c r="O2994" s="101">
        <f>IF(ISBLANK(C2994),O2993,IF(COUNTIF(C$2:C2994,C2994)&gt;1,O2993,1+MAX(O2993,0)))</f>
        <v>68</v>
      </c>
      <c r="P2994" s="45">
        <f t="shared" si="1034"/>
        <v>44</v>
      </c>
      <c r="Q2994" s="33" t="str">
        <f t="shared" si="1035"/>
        <v/>
      </c>
      <c r="R2994" s="33">
        <f t="shared" si="1036"/>
        <v>5</v>
      </c>
      <c r="S2994" s="33" t="str">
        <f t="shared" si="1037"/>
        <v>158_5</v>
      </c>
      <c r="T2994" s="35" t="str">
        <f t="shared" si="1038"/>
        <v>158AM</v>
      </c>
      <c r="U2994" s="35" t="str">
        <f t="shared" si="1039"/>
        <v>158AMNS</v>
      </c>
      <c r="V2994" s="35" t="str">
        <f t="shared" si="1033"/>
        <v>2P</v>
      </c>
      <c r="W2994" s="35" t="str">
        <f t="shared" si="1026"/>
        <v>158AM2P211</v>
      </c>
      <c r="X2994" s="388">
        <f t="shared" si="1027"/>
        <v>0</v>
      </c>
      <c r="Y2994" s="388">
        <f t="shared" si="1028"/>
        <v>1</v>
      </c>
      <c r="Z2994" s="280" t="str">
        <f t="shared" si="1019"/>
        <v/>
      </c>
      <c r="AA2994" s="280" t="str">
        <f t="shared" si="1020"/>
        <v/>
      </c>
      <c r="AB2994" s="389" t="str">
        <f t="shared" si="1029"/>
        <v/>
      </c>
      <c r="AC2994" s="389" t="str">
        <f t="shared" si="1030"/>
        <v/>
      </c>
      <c r="AD2994" s="390" t="str">
        <f t="shared" si="1021"/>
        <v/>
      </c>
      <c r="AE2994" s="282">
        <f t="shared" si="1022"/>
        <v>0</v>
      </c>
      <c r="AF2994" s="359">
        <f t="shared" si="1023"/>
        <v>0</v>
      </c>
      <c r="AG2994" s="280">
        <f t="shared" si="1024"/>
        <v>3</v>
      </c>
      <c r="AH2994" s="280">
        <f t="shared" si="1040"/>
        <v>1</v>
      </c>
      <c r="AI2994" s="280">
        <f>IF(ISBLANK(T2994),AI2993,IF(COUNTIF(T$2:T2994,T2994)&gt;1,AI2993,1+MAX(AI2993,0)))</f>
        <v>83</v>
      </c>
      <c r="AL2994" s="391" t="str">
        <f t="shared" si="1031"/>
        <v/>
      </c>
      <c r="AM2994" s="391" t="str">
        <f t="shared" si="1032"/>
        <v/>
      </c>
      <c r="AO2994" s="310" t="str">
        <f t="shared" si="1025"/>
        <v/>
      </c>
      <c r="AP2994" s="310">
        <f>SUM(AO$1:AO2994)</f>
        <v>0</v>
      </c>
      <c r="AQ2994" s="310">
        <f>SUM(AK$2:AK2994)</f>
        <v>19</v>
      </c>
      <c r="AR2994" s="310">
        <f>COUNTA(AJ$2:AJ2994)</f>
        <v>19</v>
      </c>
      <c r="AS2994" s="312"/>
      <c r="AT2994" s="312"/>
      <c r="AU2994" s="312"/>
      <c r="AV2994" s="312"/>
      <c r="AW2994" s="312"/>
      <c r="AZ2994">
        <v>0</v>
      </c>
      <c r="BA2994">
        <v>1</v>
      </c>
    </row>
    <row r="2995" spans="1:53" x14ac:dyDescent="0.25">
      <c r="A2995">
        <v>158</v>
      </c>
      <c r="B2995" t="s">
        <v>65</v>
      </c>
      <c r="C2995" t="s">
        <v>926</v>
      </c>
      <c r="D2995"/>
      <c r="E2995">
        <v>2</v>
      </c>
      <c r="F2995">
        <v>1</v>
      </c>
      <c r="G2995">
        <v>2</v>
      </c>
      <c r="H2995">
        <v>0</v>
      </c>
      <c r="I2995">
        <v>0</v>
      </c>
      <c r="J2995">
        <v>0</v>
      </c>
      <c r="K2995">
        <v>0</v>
      </c>
      <c r="L2995">
        <v>0</v>
      </c>
      <c r="M2995" t="s">
        <v>997</v>
      </c>
      <c r="O2995" s="101">
        <f>IF(ISBLANK(C2995),O2994,IF(COUNTIF(C$2:C2995,C2995)&gt;1,O2994,1+MAX(O2994,0)))</f>
        <v>68</v>
      </c>
      <c r="P2995" s="45">
        <f t="shared" si="1034"/>
        <v>44</v>
      </c>
      <c r="Q2995" s="33" t="str">
        <f t="shared" si="1035"/>
        <v/>
      </c>
      <c r="R2995" s="33">
        <f t="shared" si="1036"/>
        <v>5</v>
      </c>
      <c r="S2995" s="33" t="str">
        <f t="shared" si="1037"/>
        <v>158_5</v>
      </c>
      <c r="T2995" s="35" t="str">
        <f t="shared" si="1038"/>
        <v>158AM</v>
      </c>
      <c r="U2995" s="35" t="str">
        <f t="shared" si="1039"/>
        <v>158AMNS</v>
      </c>
      <c r="V2995" s="35" t="str">
        <f t="shared" si="1033"/>
        <v>2P</v>
      </c>
      <c r="W2995" s="35" t="str">
        <f t="shared" si="1026"/>
        <v>158AM2P212</v>
      </c>
      <c r="X2995" s="388">
        <f t="shared" si="1027"/>
        <v>0</v>
      </c>
      <c r="Y2995" s="388">
        <f t="shared" si="1028"/>
        <v>0</v>
      </c>
      <c r="Z2995" s="280" t="str">
        <f t="shared" si="1019"/>
        <v/>
      </c>
      <c r="AA2995" s="280" t="str">
        <f t="shared" si="1020"/>
        <v/>
      </c>
      <c r="AB2995" s="389" t="str">
        <f t="shared" si="1029"/>
        <v/>
      </c>
      <c r="AC2995" s="389" t="str">
        <f t="shared" si="1030"/>
        <v/>
      </c>
      <c r="AD2995" s="390" t="str">
        <f t="shared" si="1021"/>
        <v/>
      </c>
      <c r="AE2995" s="282">
        <f t="shared" si="1022"/>
        <v>0</v>
      </c>
      <c r="AF2995" s="359">
        <f t="shared" si="1023"/>
        <v>0</v>
      </c>
      <c r="AG2995" s="280">
        <f t="shared" si="1024"/>
        <v>3</v>
      </c>
      <c r="AH2995" s="280">
        <f t="shared" si="1040"/>
        <v>1</v>
      </c>
      <c r="AI2995" s="280">
        <f>IF(ISBLANK(T2995),AI2994,IF(COUNTIF(T$2:T2995,T2995)&gt;1,AI2994,1+MAX(AI2994,0)))</f>
        <v>83</v>
      </c>
      <c r="AL2995" s="391" t="str">
        <f t="shared" si="1031"/>
        <v/>
      </c>
      <c r="AM2995" s="391" t="str">
        <f t="shared" si="1032"/>
        <v/>
      </c>
      <c r="AO2995" s="310" t="str">
        <f t="shared" si="1025"/>
        <v/>
      </c>
      <c r="AP2995" s="310">
        <f>SUM(AO$1:AO2995)</f>
        <v>0</v>
      </c>
      <c r="AQ2995" s="310">
        <f>SUM(AK$2:AK2995)</f>
        <v>19</v>
      </c>
      <c r="AR2995" s="310">
        <f>COUNTA(AJ$2:AJ2995)</f>
        <v>19</v>
      </c>
      <c r="AS2995" s="312"/>
      <c r="AT2995" s="312"/>
      <c r="AU2995" s="312"/>
      <c r="AV2995" s="312"/>
      <c r="AW2995" s="312"/>
      <c r="AZ2995">
        <v>0</v>
      </c>
      <c r="BA2995">
        <v>0</v>
      </c>
    </row>
    <row r="2996" spans="1:53" x14ac:dyDescent="0.25">
      <c r="A2996">
        <v>158</v>
      </c>
      <c r="B2996" t="s">
        <v>65</v>
      </c>
      <c r="C2996" t="s">
        <v>926</v>
      </c>
      <c r="D2996"/>
      <c r="E2996">
        <v>2</v>
      </c>
      <c r="F2996">
        <v>1</v>
      </c>
      <c r="G2996">
        <v>3</v>
      </c>
      <c r="H2996">
        <v>2</v>
      </c>
      <c r="I2996">
        <v>0</v>
      </c>
      <c r="J2996">
        <v>1</v>
      </c>
      <c r="K2996">
        <v>0</v>
      </c>
      <c r="L2996">
        <v>1</v>
      </c>
      <c r="M2996" t="s">
        <v>997</v>
      </c>
      <c r="O2996" s="101">
        <f>IF(ISBLANK(C2996),O2995,IF(COUNTIF(C$2:C2996,C2996)&gt;1,O2995,1+MAX(O2995,0)))</f>
        <v>68</v>
      </c>
      <c r="P2996" s="45">
        <f t="shared" si="1034"/>
        <v>44</v>
      </c>
      <c r="Q2996" s="33" t="str">
        <f t="shared" si="1035"/>
        <v/>
      </c>
      <c r="R2996" s="33">
        <f t="shared" si="1036"/>
        <v>5</v>
      </c>
      <c r="S2996" s="33" t="str">
        <f t="shared" si="1037"/>
        <v>158_5</v>
      </c>
      <c r="T2996" s="35" t="str">
        <f t="shared" si="1038"/>
        <v>158AM</v>
      </c>
      <c r="U2996" s="35" t="str">
        <f t="shared" si="1039"/>
        <v>158AMEW</v>
      </c>
      <c r="V2996" s="35" t="str">
        <f t="shared" si="1033"/>
        <v>2P</v>
      </c>
      <c r="W2996" s="35" t="str">
        <f t="shared" si="1026"/>
        <v>158AM2P213</v>
      </c>
      <c r="X2996" s="388">
        <f t="shared" si="1027"/>
        <v>0</v>
      </c>
      <c r="Y2996" s="388">
        <f t="shared" si="1028"/>
        <v>1</v>
      </c>
      <c r="Z2996" s="280" t="str">
        <f t="shared" si="1019"/>
        <v/>
      </c>
      <c r="AA2996" s="280" t="str">
        <f t="shared" si="1020"/>
        <v/>
      </c>
      <c r="AB2996" s="389" t="str">
        <f t="shared" si="1029"/>
        <v/>
      </c>
      <c r="AC2996" s="389" t="str">
        <f t="shared" si="1030"/>
        <v/>
      </c>
      <c r="AD2996" s="390" t="str">
        <f t="shared" si="1021"/>
        <v/>
      </c>
      <c r="AE2996" s="282">
        <f t="shared" si="1022"/>
        <v>0</v>
      </c>
      <c r="AF2996" s="359">
        <f t="shared" si="1023"/>
        <v>0</v>
      </c>
      <c r="AG2996" s="280">
        <f t="shared" si="1024"/>
        <v>3</v>
      </c>
      <c r="AH2996" s="280">
        <f t="shared" si="1040"/>
        <v>1</v>
      </c>
      <c r="AI2996" s="280">
        <f>IF(ISBLANK(T2996),AI2995,IF(COUNTIF(T$2:T2996,T2996)&gt;1,AI2995,1+MAX(AI2995,0)))</f>
        <v>83</v>
      </c>
      <c r="AL2996" s="391" t="str">
        <f t="shared" si="1031"/>
        <v/>
      </c>
      <c r="AM2996" s="391" t="str">
        <f t="shared" si="1032"/>
        <v/>
      </c>
      <c r="AO2996" s="310" t="str">
        <f t="shared" si="1025"/>
        <v/>
      </c>
      <c r="AP2996" s="310">
        <f>SUM(AO$1:AO2996)</f>
        <v>0</v>
      </c>
      <c r="AQ2996" s="310">
        <f>SUM(AK$2:AK2996)</f>
        <v>19</v>
      </c>
      <c r="AR2996" s="310">
        <f>COUNTA(AJ$2:AJ2996)</f>
        <v>19</v>
      </c>
      <c r="AS2996" s="312"/>
      <c r="AT2996" s="312"/>
      <c r="AU2996" s="312"/>
      <c r="AV2996" s="312"/>
      <c r="AW2996" s="312"/>
      <c r="AZ2996">
        <v>0</v>
      </c>
      <c r="BA2996">
        <v>1</v>
      </c>
    </row>
    <row r="2997" spans="1:53" x14ac:dyDescent="0.25">
      <c r="A2997">
        <v>158</v>
      </c>
      <c r="B2997" t="s">
        <v>65</v>
      </c>
      <c r="C2997" t="s">
        <v>926</v>
      </c>
      <c r="D2997"/>
      <c r="E2997">
        <v>2</v>
      </c>
      <c r="F2997">
        <v>1</v>
      </c>
      <c r="G2997">
        <v>4</v>
      </c>
      <c r="H2997">
        <v>2</v>
      </c>
      <c r="I2997">
        <v>0</v>
      </c>
      <c r="J2997">
        <v>1</v>
      </c>
      <c r="K2997">
        <v>1</v>
      </c>
      <c r="L2997">
        <v>1</v>
      </c>
      <c r="M2997" t="s">
        <v>997</v>
      </c>
      <c r="O2997" s="101">
        <f>IF(ISBLANK(C2997),O2996,IF(COUNTIF(C$2:C2997,C2997)&gt;1,O2996,1+MAX(O2996,0)))</f>
        <v>68</v>
      </c>
      <c r="P2997" s="45">
        <f t="shared" si="1034"/>
        <v>44</v>
      </c>
      <c r="Q2997" s="33" t="str">
        <f t="shared" si="1035"/>
        <v/>
      </c>
      <c r="R2997" s="33">
        <f t="shared" si="1036"/>
        <v>5</v>
      </c>
      <c r="S2997" s="33" t="str">
        <f t="shared" si="1037"/>
        <v>158_5</v>
      </c>
      <c r="T2997" s="35" t="str">
        <f t="shared" si="1038"/>
        <v>158AM</v>
      </c>
      <c r="U2997" s="35" t="str">
        <f t="shared" si="1039"/>
        <v>158AMEW</v>
      </c>
      <c r="V2997" s="35" t="str">
        <f t="shared" si="1033"/>
        <v>2P</v>
      </c>
      <c r="W2997" s="35" t="str">
        <f t="shared" si="1026"/>
        <v>158AM2P214</v>
      </c>
      <c r="X2997" s="388">
        <f t="shared" si="1027"/>
        <v>1</v>
      </c>
      <c r="Y2997" s="388">
        <f t="shared" si="1028"/>
        <v>1</v>
      </c>
      <c r="Z2997" s="280" t="str">
        <f t="shared" si="1019"/>
        <v/>
      </c>
      <c r="AA2997" s="280" t="str">
        <f t="shared" si="1020"/>
        <v/>
      </c>
      <c r="AB2997" s="389" t="str">
        <f t="shared" si="1029"/>
        <v/>
      </c>
      <c r="AC2997" s="389" t="str">
        <f t="shared" si="1030"/>
        <v/>
      </c>
      <c r="AD2997" s="390" t="str">
        <f t="shared" si="1021"/>
        <v/>
      </c>
      <c r="AE2997" s="282">
        <f t="shared" si="1022"/>
        <v>0</v>
      </c>
      <c r="AF2997" s="359">
        <f t="shared" si="1023"/>
        <v>0</v>
      </c>
      <c r="AG2997" s="280">
        <f t="shared" si="1024"/>
        <v>3</v>
      </c>
      <c r="AH2997" s="280">
        <f t="shared" si="1040"/>
        <v>1</v>
      </c>
      <c r="AI2997" s="280">
        <f>IF(ISBLANK(T2997),AI2996,IF(COUNTIF(T$2:T2997,T2997)&gt;1,AI2996,1+MAX(AI2996,0)))</f>
        <v>83</v>
      </c>
      <c r="AL2997" s="391" t="str">
        <f t="shared" si="1031"/>
        <v/>
      </c>
      <c r="AM2997" s="391" t="str">
        <f t="shared" si="1032"/>
        <v/>
      </c>
      <c r="AO2997" s="310" t="str">
        <f t="shared" si="1025"/>
        <v/>
      </c>
      <c r="AP2997" s="310">
        <f>SUM(AO$1:AO2997)</f>
        <v>0</v>
      </c>
      <c r="AQ2997" s="310">
        <f>SUM(AK$2:AK2997)</f>
        <v>19</v>
      </c>
      <c r="AR2997" s="310">
        <f>COUNTA(AJ$2:AJ2997)</f>
        <v>19</v>
      </c>
      <c r="AS2997" s="312"/>
      <c r="AT2997" s="312"/>
      <c r="AU2997" s="312"/>
      <c r="AV2997" s="312"/>
      <c r="AW2997" s="312"/>
      <c r="AZ2997">
        <v>1</v>
      </c>
      <c r="BA2997">
        <v>1</v>
      </c>
    </row>
    <row r="2998" spans="1:53" x14ac:dyDescent="0.25">
      <c r="A2998">
        <v>158</v>
      </c>
      <c r="B2998" t="s">
        <v>65</v>
      </c>
      <c r="C2998" t="s">
        <v>926</v>
      </c>
      <c r="D2998"/>
      <c r="E2998">
        <v>2</v>
      </c>
      <c r="F2998">
        <v>2</v>
      </c>
      <c r="G2998">
        <v>1</v>
      </c>
      <c r="H2998">
        <v>2</v>
      </c>
      <c r="I2998">
        <v>0</v>
      </c>
      <c r="J2998">
        <v>1</v>
      </c>
      <c r="K2998">
        <v>0</v>
      </c>
      <c r="L2998">
        <v>2</v>
      </c>
      <c r="M2998" t="s">
        <v>997</v>
      </c>
      <c r="O2998" s="101">
        <f>IF(ISBLANK(C2998),O2997,IF(COUNTIF(C$2:C2998,C2998)&gt;1,O2997,1+MAX(O2997,0)))</f>
        <v>68</v>
      </c>
      <c r="P2998" s="45">
        <f t="shared" si="1034"/>
        <v>44</v>
      </c>
      <c r="Q2998" s="33" t="str">
        <f t="shared" si="1035"/>
        <v/>
      </c>
      <c r="R2998" s="33">
        <f t="shared" si="1036"/>
        <v>6</v>
      </c>
      <c r="S2998" s="33" t="str">
        <f t="shared" si="1037"/>
        <v>158_6</v>
      </c>
      <c r="T2998" s="35" t="str">
        <f t="shared" si="1038"/>
        <v>158AM</v>
      </c>
      <c r="U2998" s="35" t="str">
        <f t="shared" si="1039"/>
        <v>158AMNS</v>
      </c>
      <c r="V2998" s="35" t="str">
        <f t="shared" si="1033"/>
        <v>2P</v>
      </c>
      <c r="W2998" s="35" t="str">
        <f t="shared" si="1026"/>
        <v>158AM2P221</v>
      </c>
      <c r="X2998" s="388">
        <f t="shared" si="1027"/>
        <v>0</v>
      </c>
      <c r="Y2998" s="388">
        <f t="shared" si="1028"/>
        <v>2</v>
      </c>
      <c r="Z2998" s="280" t="str">
        <f t="shared" si="1019"/>
        <v/>
      </c>
      <c r="AA2998" s="280" t="str">
        <f t="shared" si="1020"/>
        <v/>
      </c>
      <c r="AB2998" s="389" t="str">
        <f t="shared" si="1029"/>
        <v/>
      </c>
      <c r="AC2998" s="389" t="str">
        <f t="shared" si="1030"/>
        <v/>
      </c>
      <c r="AD2998" s="390" t="str">
        <f t="shared" si="1021"/>
        <v/>
      </c>
      <c r="AE2998" s="282">
        <f t="shared" si="1022"/>
        <v>0</v>
      </c>
      <c r="AF2998" s="359">
        <f t="shared" si="1023"/>
        <v>0</v>
      </c>
      <c r="AG2998" s="280">
        <f t="shared" si="1024"/>
        <v>3</v>
      </c>
      <c r="AH2998" s="280">
        <f t="shared" si="1040"/>
        <v>1</v>
      </c>
      <c r="AI2998" s="280">
        <f>IF(ISBLANK(T2998),AI2997,IF(COUNTIF(T$2:T2998,T2998)&gt;1,AI2997,1+MAX(AI2997,0)))</f>
        <v>83</v>
      </c>
      <c r="AL2998" s="391" t="str">
        <f t="shared" si="1031"/>
        <v/>
      </c>
      <c r="AM2998" s="391" t="str">
        <f t="shared" si="1032"/>
        <v/>
      </c>
      <c r="AO2998" s="310" t="str">
        <f t="shared" si="1025"/>
        <v/>
      </c>
      <c r="AP2998" s="310">
        <f>SUM(AO$1:AO2998)</f>
        <v>0</v>
      </c>
      <c r="AQ2998" s="310">
        <f>SUM(AK$2:AK2998)</f>
        <v>19</v>
      </c>
      <c r="AR2998" s="310">
        <f>COUNTA(AJ$2:AJ2998)</f>
        <v>19</v>
      </c>
      <c r="AS2998" s="312"/>
      <c r="AT2998" s="312"/>
      <c r="AU2998" s="312"/>
      <c r="AV2998" s="312"/>
      <c r="AW2998" s="312"/>
      <c r="AZ2998">
        <v>0</v>
      </c>
      <c r="BA2998">
        <v>2</v>
      </c>
    </row>
    <row r="2999" spans="1:53" x14ac:dyDescent="0.25">
      <c r="A2999">
        <v>158</v>
      </c>
      <c r="B2999" t="s">
        <v>65</v>
      </c>
      <c r="C2999" t="s">
        <v>926</v>
      </c>
      <c r="D2999"/>
      <c r="E2999">
        <v>2</v>
      </c>
      <c r="F2999">
        <v>2</v>
      </c>
      <c r="G2999">
        <v>2</v>
      </c>
      <c r="H2999">
        <v>0</v>
      </c>
      <c r="I2999">
        <v>0</v>
      </c>
      <c r="J2999">
        <v>0</v>
      </c>
      <c r="K2999">
        <v>0</v>
      </c>
      <c r="L2999">
        <v>0</v>
      </c>
      <c r="M2999" t="s">
        <v>997</v>
      </c>
      <c r="O2999" s="101">
        <f>IF(ISBLANK(C2999),O2998,IF(COUNTIF(C$2:C2999,C2999)&gt;1,O2998,1+MAX(O2998,0)))</f>
        <v>68</v>
      </c>
      <c r="P2999" s="45">
        <f t="shared" si="1034"/>
        <v>44</v>
      </c>
      <c r="Q2999" s="33" t="str">
        <f t="shared" si="1035"/>
        <v/>
      </c>
      <c r="R2999" s="33">
        <f t="shared" si="1036"/>
        <v>6</v>
      </c>
      <c r="S2999" s="33" t="str">
        <f t="shared" si="1037"/>
        <v>158_6</v>
      </c>
      <c r="T2999" s="35" t="str">
        <f t="shared" si="1038"/>
        <v>158AM</v>
      </c>
      <c r="U2999" s="35" t="str">
        <f t="shared" si="1039"/>
        <v>158AMNS</v>
      </c>
      <c r="V2999" s="35" t="str">
        <f t="shared" si="1033"/>
        <v>2P</v>
      </c>
      <c r="W2999" s="35" t="str">
        <f t="shared" si="1026"/>
        <v>158AM2P222</v>
      </c>
      <c r="X2999" s="388">
        <f t="shared" si="1027"/>
        <v>0</v>
      </c>
      <c r="Y2999" s="388">
        <f t="shared" si="1028"/>
        <v>0</v>
      </c>
      <c r="Z2999" s="280" t="str">
        <f t="shared" si="1019"/>
        <v/>
      </c>
      <c r="AA2999" s="280" t="str">
        <f t="shared" si="1020"/>
        <v/>
      </c>
      <c r="AB2999" s="389" t="str">
        <f t="shared" si="1029"/>
        <v/>
      </c>
      <c r="AC2999" s="389" t="str">
        <f t="shared" si="1030"/>
        <v/>
      </c>
      <c r="AD2999" s="390" t="str">
        <f t="shared" si="1021"/>
        <v/>
      </c>
      <c r="AE2999" s="282">
        <f t="shared" si="1022"/>
        <v>0</v>
      </c>
      <c r="AF2999" s="359">
        <f t="shared" si="1023"/>
        <v>0</v>
      </c>
      <c r="AG2999" s="280">
        <f t="shared" si="1024"/>
        <v>3</v>
      </c>
      <c r="AH2999" s="280">
        <f t="shared" si="1040"/>
        <v>1</v>
      </c>
      <c r="AI2999" s="280">
        <f>IF(ISBLANK(T2999),AI2998,IF(COUNTIF(T$2:T2999,T2999)&gt;1,AI2998,1+MAX(AI2998,0)))</f>
        <v>83</v>
      </c>
      <c r="AL2999" s="391" t="str">
        <f t="shared" si="1031"/>
        <v/>
      </c>
      <c r="AM2999" s="391" t="str">
        <f t="shared" si="1032"/>
        <v/>
      </c>
      <c r="AO2999" s="310" t="str">
        <f t="shared" si="1025"/>
        <v/>
      </c>
      <c r="AP2999" s="310">
        <f>SUM(AO$1:AO2999)</f>
        <v>0</v>
      </c>
      <c r="AQ2999" s="310">
        <f>SUM(AK$2:AK2999)</f>
        <v>19</v>
      </c>
      <c r="AR2999" s="310">
        <f>COUNTA(AJ$2:AJ2999)</f>
        <v>19</v>
      </c>
      <c r="AS2999" s="312"/>
      <c r="AT2999" s="312"/>
      <c r="AU2999" s="312"/>
      <c r="AV2999" s="312"/>
      <c r="AW2999" s="312"/>
      <c r="AZ2999">
        <v>0</v>
      </c>
      <c r="BA2999">
        <v>0</v>
      </c>
    </row>
    <row r="3000" spans="1:53" x14ac:dyDescent="0.25">
      <c r="A3000">
        <v>158</v>
      </c>
      <c r="B3000" t="s">
        <v>65</v>
      </c>
      <c r="C3000" t="s">
        <v>926</v>
      </c>
      <c r="D3000"/>
      <c r="E3000">
        <v>2</v>
      </c>
      <c r="F3000">
        <v>2</v>
      </c>
      <c r="G3000">
        <v>3</v>
      </c>
      <c r="H3000">
        <v>4</v>
      </c>
      <c r="I3000">
        <v>0</v>
      </c>
      <c r="J3000">
        <v>3</v>
      </c>
      <c r="K3000">
        <v>0</v>
      </c>
      <c r="L3000">
        <v>1</v>
      </c>
      <c r="M3000" t="s">
        <v>997</v>
      </c>
      <c r="O3000" s="101">
        <f>IF(ISBLANK(C3000),O2999,IF(COUNTIF(C$2:C3000,C3000)&gt;1,O2999,1+MAX(O2999,0)))</f>
        <v>68</v>
      </c>
      <c r="P3000" s="45">
        <f t="shared" si="1034"/>
        <v>44</v>
      </c>
      <c r="Q3000" s="33" t="str">
        <f t="shared" si="1035"/>
        <v/>
      </c>
      <c r="R3000" s="33">
        <f t="shared" si="1036"/>
        <v>6</v>
      </c>
      <c r="S3000" s="33" t="str">
        <f t="shared" si="1037"/>
        <v>158_6</v>
      </c>
      <c r="T3000" s="35" t="str">
        <f t="shared" si="1038"/>
        <v>158AM</v>
      </c>
      <c r="U3000" s="35" t="str">
        <f t="shared" si="1039"/>
        <v>158AMEW</v>
      </c>
      <c r="V3000" s="35" t="str">
        <f t="shared" si="1033"/>
        <v>2P</v>
      </c>
      <c r="W3000" s="35" t="str">
        <f t="shared" si="1026"/>
        <v>158AM2P223</v>
      </c>
      <c r="X3000" s="388">
        <f t="shared" si="1027"/>
        <v>0</v>
      </c>
      <c r="Y3000" s="388">
        <f t="shared" si="1028"/>
        <v>1</v>
      </c>
      <c r="Z3000" s="280" t="str">
        <f t="shared" si="1019"/>
        <v/>
      </c>
      <c r="AA3000" s="280" t="str">
        <f t="shared" si="1020"/>
        <v/>
      </c>
      <c r="AB3000" s="389" t="str">
        <f t="shared" si="1029"/>
        <v/>
      </c>
      <c r="AC3000" s="389" t="str">
        <f t="shared" si="1030"/>
        <v/>
      </c>
      <c r="AD3000" s="390" t="str">
        <f t="shared" si="1021"/>
        <v/>
      </c>
      <c r="AE3000" s="282">
        <f t="shared" si="1022"/>
        <v>0</v>
      </c>
      <c r="AF3000" s="359">
        <f t="shared" si="1023"/>
        <v>0</v>
      </c>
      <c r="AG3000" s="280">
        <f t="shared" si="1024"/>
        <v>3</v>
      </c>
      <c r="AH3000" s="280">
        <f t="shared" si="1040"/>
        <v>1</v>
      </c>
      <c r="AI3000" s="280">
        <f>IF(ISBLANK(T3000),AI2999,IF(COUNTIF(T$2:T3000,T3000)&gt;1,AI2999,1+MAX(AI2999,0)))</f>
        <v>83</v>
      </c>
      <c r="AL3000" s="391" t="str">
        <f t="shared" si="1031"/>
        <v/>
      </c>
      <c r="AM3000" s="391" t="str">
        <f t="shared" si="1032"/>
        <v/>
      </c>
      <c r="AO3000" s="310" t="str">
        <f t="shared" si="1025"/>
        <v/>
      </c>
      <c r="AP3000" s="310">
        <f>SUM(AO$1:AO3000)</f>
        <v>0</v>
      </c>
      <c r="AQ3000" s="310">
        <f>SUM(AK$2:AK3000)</f>
        <v>19</v>
      </c>
      <c r="AR3000" s="310">
        <f>COUNTA(AJ$2:AJ3000)</f>
        <v>19</v>
      </c>
      <c r="AS3000" s="312"/>
      <c r="AT3000" s="312"/>
      <c r="AU3000" s="312"/>
      <c r="AV3000" s="312"/>
      <c r="AW3000" s="312"/>
      <c r="AZ3000">
        <v>0</v>
      </c>
      <c r="BA3000">
        <v>1</v>
      </c>
    </row>
    <row r="3001" spans="1:53" x14ac:dyDescent="0.25">
      <c r="A3001">
        <v>158</v>
      </c>
      <c r="B3001" t="s">
        <v>65</v>
      </c>
      <c r="C3001" t="s">
        <v>926</v>
      </c>
      <c r="D3001"/>
      <c r="E3001">
        <v>2</v>
      </c>
      <c r="F3001">
        <v>2</v>
      </c>
      <c r="G3001">
        <v>4</v>
      </c>
      <c r="H3001">
        <v>1</v>
      </c>
      <c r="I3001">
        <v>0</v>
      </c>
      <c r="J3001">
        <v>1</v>
      </c>
      <c r="K3001">
        <v>0</v>
      </c>
      <c r="L3001">
        <v>0</v>
      </c>
      <c r="M3001" t="s">
        <v>997</v>
      </c>
      <c r="O3001" s="101">
        <f>IF(ISBLANK(C3001),O3000,IF(COUNTIF(C$2:C3001,C3001)&gt;1,O3000,1+MAX(O3000,0)))</f>
        <v>68</v>
      </c>
      <c r="P3001" s="45">
        <f t="shared" si="1034"/>
        <v>44</v>
      </c>
      <c r="Q3001" s="33" t="str">
        <f t="shared" si="1035"/>
        <v/>
      </c>
      <c r="R3001" s="33">
        <f t="shared" si="1036"/>
        <v>6</v>
      </c>
      <c r="S3001" s="33" t="str">
        <f t="shared" si="1037"/>
        <v>158_6</v>
      </c>
      <c r="T3001" s="35" t="str">
        <f t="shared" si="1038"/>
        <v>158AM</v>
      </c>
      <c r="U3001" s="35" t="str">
        <f t="shared" si="1039"/>
        <v>158AMEW</v>
      </c>
      <c r="V3001" s="35" t="str">
        <f t="shared" si="1033"/>
        <v>2P</v>
      </c>
      <c r="W3001" s="35" t="str">
        <f t="shared" si="1026"/>
        <v>158AM2P224</v>
      </c>
      <c r="X3001" s="388">
        <f t="shared" si="1027"/>
        <v>0</v>
      </c>
      <c r="Y3001" s="388">
        <f t="shared" si="1028"/>
        <v>0</v>
      </c>
      <c r="Z3001" s="280" t="str">
        <f t="shared" si="1019"/>
        <v/>
      </c>
      <c r="AA3001" s="280" t="str">
        <f t="shared" si="1020"/>
        <v/>
      </c>
      <c r="AB3001" s="389" t="str">
        <f t="shared" si="1029"/>
        <v/>
      </c>
      <c r="AC3001" s="389" t="str">
        <f t="shared" si="1030"/>
        <v/>
      </c>
      <c r="AD3001" s="390" t="str">
        <f t="shared" si="1021"/>
        <v/>
      </c>
      <c r="AE3001" s="282">
        <f t="shared" si="1022"/>
        <v>0</v>
      </c>
      <c r="AF3001" s="359">
        <f t="shared" si="1023"/>
        <v>0</v>
      </c>
      <c r="AG3001" s="280">
        <f t="shared" si="1024"/>
        <v>3</v>
      </c>
      <c r="AH3001" s="280">
        <f t="shared" si="1040"/>
        <v>1</v>
      </c>
      <c r="AI3001" s="280">
        <f>IF(ISBLANK(T3001),AI3000,IF(COUNTIF(T$2:T3001,T3001)&gt;1,AI3000,1+MAX(AI3000,0)))</f>
        <v>83</v>
      </c>
      <c r="AL3001" s="391" t="str">
        <f t="shared" si="1031"/>
        <v/>
      </c>
      <c r="AM3001" s="391" t="str">
        <f t="shared" si="1032"/>
        <v/>
      </c>
      <c r="AO3001" s="310" t="str">
        <f t="shared" si="1025"/>
        <v/>
      </c>
      <c r="AP3001" s="310">
        <f>SUM(AO$1:AO3001)</f>
        <v>0</v>
      </c>
      <c r="AQ3001" s="310">
        <f>SUM(AK$2:AK3001)</f>
        <v>19</v>
      </c>
      <c r="AR3001" s="310">
        <f>COUNTA(AJ$2:AJ3001)</f>
        <v>19</v>
      </c>
      <c r="AS3001" s="312"/>
      <c r="AT3001" s="312"/>
      <c r="AU3001" s="312"/>
      <c r="AV3001" s="312"/>
      <c r="AW3001" s="312"/>
      <c r="AZ3001">
        <v>0</v>
      </c>
      <c r="BA3001">
        <v>0</v>
      </c>
    </row>
    <row r="3002" spans="1:53" x14ac:dyDescent="0.25">
      <c r="A3002">
        <v>158</v>
      </c>
      <c r="B3002" t="s">
        <v>65</v>
      </c>
      <c r="C3002" t="s">
        <v>926</v>
      </c>
      <c r="D3002"/>
      <c r="E3002">
        <v>2</v>
      </c>
      <c r="F3002">
        <v>3</v>
      </c>
      <c r="G3002">
        <v>1</v>
      </c>
      <c r="H3002">
        <v>2</v>
      </c>
      <c r="I3002">
        <v>0</v>
      </c>
      <c r="J3002">
        <v>1</v>
      </c>
      <c r="K3002">
        <v>0</v>
      </c>
      <c r="L3002">
        <v>2</v>
      </c>
      <c r="M3002" t="s">
        <v>997</v>
      </c>
      <c r="O3002" s="101">
        <f>IF(ISBLANK(C3002),O3001,IF(COUNTIF(C$2:C3002,C3002)&gt;1,O3001,1+MAX(O3001,0)))</f>
        <v>68</v>
      </c>
      <c r="P3002" s="45">
        <f t="shared" si="1034"/>
        <v>44</v>
      </c>
      <c r="Q3002" s="33" t="str">
        <f t="shared" si="1035"/>
        <v/>
      </c>
      <c r="R3002" s="33">
        <f t="shared" si="1036"/>
        <v>7</v>
      </c>
      <c r="S3002" s="33" t="str">
        <f t="shared" si="1037"/>
        <v>158_7</v>
      </c>
      <c r="T3002" s="35" t="str">
        <f t="shared" si="1038"/>
        <v>158AM</v>
      </c>
      <c r="U3002" s="35" t="str">
        <f t="shared" si="1039"/>
        <v>158AMNS</v>
      </c>
      <c r="V3002" s="35" t="str">
        <f t="shared" si="1033"/>
        <v>2P</v>
      </c>
      <c r="W3002" s="35" t="str">
        <f t="shared" si="1026"/>
        <v>158AM2P231</v>
      </c>
      <c r="X3002" s="388">
        <f t="shared" si="1027"/>
        <v>0</v>
      </c>
      <c r="Y3002" s="388">
        <f t="shared" si="1028"/>
        <v>2</v>
      </c>
      <c r="Z3002" s="280" t="str">
        <f t="shared" si="1019"/>
        <v/>
      </c>
      <c r="AA3002" s="280" t="str">
        <f t="shared" si="1020"/>
        <v/>
      </c>
      <c r="AB3002" s="389" t="str">
        <f t="shared" si="1029"/>
        <v/>
      </c>
      <c r="AC3002" s="389" t="str">
        <f t="shared" si="1030"/>
        <v/>
      </c>
      <c r="AD3002" s="390" t="str">
        <f t="shared" si="1021"/>
        <v/>
      </c>
      <c r="AE3002" s="282">
        <f t="shared" si="1022"/>
        <v>0</v>
      </c>
      <c r="AF3002" s="359">
        <f t="shared" si="1023"/>
        <v>0</v>
      </c>
      <c r="AG3002" s="280">
        <f t="shared" si="1024"/>
        <v>3</v>
      </c>
      <c r="AH3002" s="280">
        <f t="shared" si="1040"/>
        <v>1</v>
      </c>
      <c r="AI3002" s="280">
        <f>IF(ISBLANK(T3002),AI3001,IF(COUNTIF(T$2:T3002,T3002)&gt;1,AI3001,1+MAX(AI3001,0)))</f>
        <v>83</v>
      </c>
      <c r="AL3002" s="391" t="str">
        <f t="shared" si="1031"/>
        <v/>
      </c>
      <c r="AM3002" s="391" t="str">
        <f t="shared" si="1032"/>
        <v/>
      </c>
      <c r="AO3002" s="310" t="str">
        <f t="shared" si="1025"/>
        <v/>
      </c>
      <c r="AP3002" s="310">
        <f>SUM(AO$1:AO3002)</f>
        <v>0</v>
      </c>
      <c r="AQ3002" s="310">
        <f>SUM(AK$2:AK3002)</f>
        <v>19</v>
      </c>
      <c r="AR3002" s="310">
        <f>COUNTA(AJ$2:AJ3002)</f>
        <v>19</v>
      </c>
      <c r="AS3002" s="312"/>
      <c r="AT3002" s="312"/>
      <c r="AU3002" s="312"/>
      <c r="AV3002" s="312"/>
      <c r="AW3002" s="312"/>
      <c r="AZ3002">
        <v>0</v>
      </c>
      <c r="BA3002">
        <v>2</v>
      </c>
    </row>
    <row r="3003" spans="1:53" x14ac:dyDescent="0.25">
      <c r="A3003">
        <v>158</v>
      </c>
      <c r="B3003" t="s">
        <v>65</v>
      </c>
      <c r="C3003" t="s">
        <v>926</v>
      </c>
      <c r="D3003"/>
      <c r="E3003">
        <v>2</v>
      </c>
      <c r="F3003">
        <v>3</v>
      </c>
      <c r="G3003">
        <v>2</v>
      </c>
      <c r="H3003">
        <v>3</v>
      </c>
      <c r="I3003">
        <v>0</v>
      </c>
      <c r="J3003">
        <v>3</v>
      </c>
      <c r="K3003">
        <v>2</v>
      </c>
      <c r="L3003">
        <v>2</v>
      </c>
      <c r="M3003" t="s">
        <v>997</v>
      </c>
      <c r="O3003" s="101">
        <f>IF(ISBLANK(C3003),O3002,IF(COUNTIF(C$2:C3003,C3003)&gt;1,O3002,1+MAX(O3002,0)))</f>
        <v>68</v>
      </c>
      <c r="P3003" s="45">
        <f t="shared" si="1034"/>
        <v>44</v>
      </c>
      <c r="Q3003" s="33" t="str">
        <f t="shared" si="1035"/>
        <v/>
      </c>
      <c r="R3003" s="33">
        <f t="shared" si="1036"/>
        <v>7</v>
      </c>
      <c r="S3003" s="33" t="str">
        <f t="shared" si="1037"/>
        <v>158_7</v>
      </c>
      <c r="T3003" s="35" t="str">
        <f t="shared" si="1038"/>
        <v>158AM</v>
      </c>
      <c r="U3003" s="35" t="str">
        <f t="shared" si="1039"/>
        <v>158AMNS</v>
      </c>
      <c r="V3003" s="35" t="str">
        <f t="shared" si="1033"/>
        <v>2P</v>
      </c>
      <c r="W3003" s="35" t="str">
        <f t="shared" si="1026"/>
        <v>158AM2P232</v>
      </c>
      <c r="X3003" s="388">
        <f t="shared" si="1027"/>
        <v>2</v>
      </c>
      <c r="Y3003" s="388">
        <f t="shared" si="1028"/>
        <v>2</v>
      </c>
      <c r="Z3003" s="280" t="str">
        <f t="shared" si="1019"/>
        <v/>
      </c>
      <c r="AA3003" s="280" t="str">
        <f t="shared" si="1020"/>
        <v/>
      </c>
      <c r="AB3003" s="389" t="str">
        <f t="shared" si="1029"/>
        <v/>
      </c>
      <c r="AC3003" s="389" t="str">
        <f t="shared" si="1030"/>
        <v/>
      </c>
      <c r="AD3003" s="390" t="str">
        <f t="shared" si="1021"/>
        <v/>
      </c>
      <c r="AE3003" s="282">
        <f t="shared" si="1022"/>
        <v>0</v>
      </c>
      <c r="AF3003" s="359">
        <f t="shared" si="1023"/>
        <v>0</v>
      </c>
      <c r="AG3003" s="280">
        <f t="shared" si="1024"/>
        <v>3</v>
      </c>
      <c r="AH3003" s="280">
        <f t="shared" si="1040"/>
        <v>1</v>
      </c>
      <c r="AI3003" s="280">
        <f>IF(ISBLANK(T3003),AI3002,IF(COUNTIF(T$2:T3003,T3003)&gt;1,AI3002,1+MAX(AI3002,0)))</f>
        <v>83</v>
      </c>
      <c r="AL3003" s="391" t="str">
        <f t="shared" si="1031"/>
        <v/>
      </c>
      <c r="AM3003" s="391" t="str">
        <f t="shared" si="1032"/>
        <v/>
      </c>
      <c r="AO3003" s="310" t="str">
        <f t="shared" si="1025"/>
        <v/>
      </c>
      <c r="AP3003" s="310">
        <f>SUM(AO$1:AO3003)</f>
        <v>0</v>
      </c>
      <c r="AQ3003" s="310">
        <f>SUM(AK$2:AK3003)</f>
        <v>19</v>
      </c>
      <c r="AR3003" s="310">
        <f>COUNTA(AJ$2:AJ3003)</f>
        <v>19</v>
      </c>
      <c r="AS3003" s="312"/>
      <c r="AT3003" s="312"/>
      <c r="AU3003" s="312"/>
      <c r="AV3003" s="312"/>
      <c r="AW3003" s="312"/>
      <c r="AZ3003">
        <v>2</v>
      </c>
      <c r="BA3003">
        <v>2</v>
      </c>
    </row>
    <row r="3004" spans="1:53" x14ac:dyDescent="0.25">
      <c r="A3004">
        <v>158</v>
      </c>
      <c r="B3004" t="s">
        <v>65</v>
      </c>
      <c r="C3004" t="s">
        <v>926</v>
      </c>
      <c r="D3004"/>
      <c r="E3004">
        <v>2</v>
      </c>
      <c r="F3004">
        <v>3</v>
      </c>
      <c r="G3004">
        <v>3</v>
      </c>
      <c r="H3004">
        <v>3</v>
      </c>
      <c r="I3004">
        <v>0</v>
      </c>
      <c r="J3004">
        <v>0</v>
      </c>
      <c r="K3004">
        <v>3</v>
      </c>
      <c r="L3004">
        <v>3</v>
      </c>
      <c r="M3004" t="s">
        <v>997</v>
      </c>
      <c r="O3004" s="101">
        <f>IF(ISBLANK(C3004),O3003,IF(COUNTIF(C$2:C3004,C3004)&gt;1,O3003,1+MAX(O3003,0)))</f>
        <v>68</v>
      </c>
      <c r="P3004" s="45">
        <f t="shared" si="1034"/>
        <v>44</v>
      </c>
      <c r="Q3004" s="33" t="str">
        <f t="shared" si="1035"/>
        <v/>
      </c>
      <c r="R3004" s="33">
        <f t="shared" si="1036"/>
        <v>7</v>
      </c>
      <c r="S3004" s="33" t="str">
        <f t="shared" si="1037"/>
        <v>158_7</v>
      </c>
      <c r="T3004" s="35" t="str">
        <f t="shared" si="1038"/>
        <v>158AM</v>
      </c>
      <c r="U3004" s="35" t="str">
        <f t="shared" si="1039"/>
        <v>158AMEW</v>
      </c>
      <c r="V3004" s="35" t="str">
        <f t="shared" si="1033"/>
        <v>2P</v>
      </c>
      <c r="W3004" s="35" t="str">
        <f t="shared" si="1026"/>
        <v>158AM2P233</v>
      </c>
      <c r="X3004" s="388">
        <f t="shared" si="1027"/>
        <v>3</v>
      </c>
      <c r="Y3004" s="388">
        <f t="shared" si="1028"/>
        <v>3</v>
      </c>
      <c r="Z3004" s="280" t="str">
        <f t="shared" si="1019"/>
        <v/>
      </c>
      <c r="AA3004" s="280" t="str">
        <f t="shared" si="1020"/>
        <v/>
      </c>
      <c r="AB3004" s="389" t="str">
        <f t="shared" si="1029"/>
        <v/>
      </c>
      <c r="AC3004" s="389" t="str">
        <f t="shared" si="1030"/>
        <v/>
      </c>
      <c r="AD3004" s="390" t="str">
        <f t="shared" si="1021"/>
        <v/>
      </c>
      <c r="AE3004" s="282">
        <f t="shared" si="1022"/>
        <v>0</v>
      </c>
      <c r="AF3004" s="359">
        <f t="shared" si="1023"/>
        <v>0</v>
      </c>
      <c r="AG3004" s="280">
        <f t="shared" si="1024"/>
        <v>3</v>
      </c>
      <c r="AH3004" s="280">
        <f t="shared" si="1040"/>
        <v>1</v>
      </c>
      <c r="AI3004" s="280">
        <f>IF(ISBLANK(T3004),AI3003,IF(COUNTIF(T$2:T3004,T3004)&gt;1,AI3003,1+MAX(AI3003,0)))</f>
        <v>83</v>
      </c>
      <c r="AL3004" s="391" t="str">
        <f t="shared" si="1031"/>
        <v/>
      </c>
      <c r="AM3004" s="391" t="str">
        <f t="shared" si="1032"/>
        <v/>
      </c>
      <c r="AO3004" s="310" t="str">
        <f t="shared" si="1025"/>
        <v/>
      </c>
      <c r="AP3004" s="310">
        <f>SUM(AO$1:AO3004)</f>
        <v>0</v>
      </c>
      <c r="AQ3004" s="310">
        <f>SUM(AK$2:AK3004)</f>
        <v>19</v>
      </c>
      <c r="AR3004" s="310">
        <f>COUNTA(AJ$2:AJ3004)</f>
        <v>19</v>
      </c>
      <c r="AS3004" s="312"/>
      <c r="AT3004" s="312"/>
      <c r="AU3004" s="312"/>
      <c r="AV3004" s="312"/>
      <c r="AW3004" s="312"/>
      <c r="AZ3004">
        <v>3</v>
      </c>
      <c r="BA3004">
        <v>3</v>
      </c>
    </row>
    <row r="3005" spans="1:53" x14ac:dyDescent="0.25">
      <c r="A3005">
        <v>158</v>
      </c>
      <c r="B3005" t="s">
        <v>65</v>
      </c>
      <c r="C3005" t="s">
        <v>926</v>
      </c>
      <c r="D3005"/>
      <c r="E3005">
        <v>2</v>
      </c>
      <c r="F3005">
        <v>3</v>
      </c>
      <c r="G3005">
        <v>4</v>
      </c>
      <c r="H3005">
        <v>0</v>
      </c>
      <c r="I3005">
        <v>0</v>
      </c>
      <c r="J3005">
        <v>0</v>
      </c>
      <c r="K3005">
        <v>0</v>
      </c>
      <c r="L3005">
        <v>0</v>
      </c>
      <c r="M3005" t="s">
        <v>997</v>
      </c>
      <c r="O3005" s="101">
        <f>IF(ISBLANK(C3005),O3004,IF(COUNTIF(C$2:C3005,C3005)&gt;1,O3004,1+MAX(O3004,0)))</f>
        <v>68</v>
      </c>
      <c r="P3005" s="45">
        <f t="shared" si="1034"/>
        <v>44</v>
      </c>
      <c r="Q3005" s="33" t="str">
        <f t="shared" si="1035"/>
        <v/>
      </c>
      <c r="R3005" s="33">
        <f t="shared" si="1036"/>
        <v>7</v>
      </c>
      <c r="S3005" s="33" t="str">
        <f t="shared" si="1037"/>
        <v>158_7</v>
      </c>
      <c r="T3005" s="35" t="str">
        <f t="shared" si="1038"/>
        <v>158AM</v>
      </c>
      <c r="U3005" s="35" t="str">
        <f t="shared" si="1039"/>
        <v>158AMEW</v>
      </c>
      <c r="V3005" s="35" t="str">
        <f t="shared" si="1033"/>
        <v>2P</v>
      </c>
      <c r="W3005" s="35" t="str">
        <f t="shared" si="1026"/>
        <v>158AM2P234</v>
      </c>
      <c r="X3005" s="388">
        <f t="shared" si="1027"/>
        <v>0</v>
      </c>
      <c r="Y3005" s="388">
        <f t="shared" si="1028"/>
        <v>0</v>
      </c>
      <c r="Z3005" s="280" t="str">
        <f t="shared" si="1019"/>
        <v/>
      </c>
      <c r="AA3005" s="280" t="str">
        <f t="shared" si="1020"/>
        <v/>
      </c>
      <c r="AB3005" s="389" t="str">
        <f t="shared" si="1029"/>
        <v/>
      </c>
      <c r="AC3005" s="389" t="str">
        <f t="shared" si="1030"/>
        <v/>
      </c>
      <c r="AD3005" s="390" t="str">
        <f t="shared" si="1021"/>
        <v/>
      </c>
      <c r="AE3005" s="282">
        <f t="shared" si="1022"/>
        <v>0</v>
      </c>
      <c r="AF3005" s="359">
        <f t="shared" si="1023"/>
        <v>0</v>
      </c>
      <c r="AG3005" s="280">
        <f t="shared" si="1024"/>
        <v>3</v>
      </c>
      <c r="AH3005" s="280">
        <f t="shared" si="1040"/>
        <v>1</v>
      </c>
      <c r="AI3005" s="280">
        <f>IF(ISBLANK(T3005),AI3004,IF(COUNTIF(T$2:T3005,T3005)&gt;1,AI3004,1+MAX(AI3004,0)))</f>
        <v>83</v>
      </c>
      <c r="AL3005" s="391" t="str">
        <f t="shared" si="1031"/>
        <v/>
      </c>
      <c r="AM3005" s="391" t="str">
        <f t="shared" si="1032"/>
        <v/>
      </c>
      <c r="AO3005" s="310" t="str">
        <f t="shared" si="1025"/>
        <v/>
      </c>
      <c r="AP3005" s="310">
        <f>SUM(AO$1:AO3005)</f>
        <v>0</v>
      </c>
      <c r="AQ3005" s="310">
        <f>SUM(AK$2:AK3005)</f>
        <v>19</v>
      </c>
      <c r="AR3005" s="310">
        <f>COUNTA(AJ$2:AJ3005)</f>
        <v>19</v>
      </c>
      <c r="AS3005" s="312"/>
      <c r="AT3005" s="312"/>
      <c r="AU3005" s="312"/>
      <c r="AV3005" s="312"/>
      <c r="AW3005" s="312"/>
      <c r="AZ3005">
        <v>0</v>
      </c>
      <c r="BA3005">
        <v>0</v>
      </c>
    </row>
    <row r="3006" spans="1:53" x14ac:dyDescent="0.25">
      <c r="A3006">
        <v>158</v>
      </c>
      <c r="B3006" t="s">
        <v>65</v>
      </c>
      <c r="C3006" t="s">
        <v>926</v>
      </c>
      <c r="D3006"/>
      <c r="E3006">
        <v>2</v>
      </c>
      <c r="F3006">
        <v>4</v>
      </c>
      <c r="G3006">
        <v>1</v>
      </c>
      <c r="H3006">
        <v>0</v>
      </c>
      <c r="I3006">
        <v>0</v>
      </c>
      <c r="J3006">
        <v>0</v>
      </c>
      <c r="K3006">
        <v>0</v>
      </c>
      <c r="L3006">
        <v>0</v>
      </c>
      <c r="M3006" t="s">
        <v>997</v>
      </c>
      <c r="O3006" s="101">
        <f>IF(ISBLANK(C3006),O3005,IF(COUNTIF(C$2:C3006,C3006)&gt;1,O3005,1+MAX(O3005,0)))</f>
        <v>68</v>
      </c>
      <c r="P3006" s="45">
        <f t="shared" si="1034"/>
        <v>44</v>
      </c>
      <c r="Q3006" s="33" t="str">
        <f t="shared" si="1035"/>
        <v/>
      </c>
      <c r="R3006" s="33">
        <f t="shared" si="1036"/>
        <v>8</v>
      </c>
      <c r="S3006" s="33" t="str">
        <f t="shared" si="1037"/>
        <v>158_8</v>
      </c>
      <c r="T3006" s="35" t="str">
        <f t="shared" si="1038"/>
        <v>158AM</v>
      </c>
      <c r="U3006" s="35" t="str">
        <f t="shared" si="1039"/>
        <v>158AMNS</v>
      </c>
      <c r="V3006" s="35" t="str">
        <f t="shared" si="1033"/>
        <v>2P</v>
      </c>
      <c r="W3006" s="35" t="str">
        <f t="shared" si="1026"/>
        <v>158AM2P241</v>
      </c>
      <c r="X3006" s="388">
        <f t="shared" si="1027"/>
        <v>0</v>
      </c>
      <c r="Y3006" s="388">
        <f t="shared" si="1028"/>
        <v>0</v>
      </c>
      <c r="Z3006" s="280" t="str">
        <f t="shared" si="1019"/>
        <v/>
      </c>
      <c r="AA3006" s="280" t="str">
        <f t="shared" si="1020"/>
        <v/>
      </c>
      <c r="AB3006" s="389" t="str">
        <f t="shared" si="1029"/>
        <v/>
      </c>
      <c r="AC3006" s="389" t="str">
        <f t="shared" si="1030"/>
        <v/>
      </c>
      <c r="AD3006" s="390" t="str">
        <f t="shared" si="1021"/>
        <v/>
      </c>
      <c r="AE3006" s="282">
        <f t="shared" si="1022"/>
        <v>0</v>
      </c>
      <c r="AF3006" s="359">
        <f t="shared" si="1023"/>
        <v>0</v>
      </c>
      <c r="AG3006" s="280">
        <f t="shared" si="1024"/>
        <v>3</v>
      </c>
      <c r="AH3006" s="280">
        <f t="shared" si="1040"/>
        <v>1</v>
      </c>
      <c r="AI3006" s="280">
        <f>IF(ISBLANK(T3006),AI3005,IF(COUNTIF(T$2:T3006,T3006)&gt;1,AI3005,1+MAX(AI3005,0)))</f>
        <v>83</v>
      </c>
      <c r="AL3006" s="391" t="str">
        <f t="shared" si="1031"/>
        <v/>
      </c>
      <c r="AM3006" s="391" t="str">
        <f t="shared" si="1032"/>
        <v/>
      </c>
      <c r="AO3006" s="310" t="str">
        <f t="shared" si="1025"/>
        <v/>
      </c>
      <c r="AP3006" s="310">
        <f>SUM(AO$1:AO3006)</f>
        <v>0</v>
      </c>
      <c r="AQ3006" s="310">
        <f>SUM(AK$2:AK3006)</f>
        <v>19</v>
      </c>
      <c r="AR3006" s="310">
        <f>COUNTA(AJ$2:AJ3006)</f>
        <v>19</v>
      </c>
      <c r="AS3006" s="312"/>
      <c r="AT3006" s="312"/>
      <c r="AU3006" s="312"/>
      <c r="AV3006" s="312"/>
      <c r="AW3006" s="312"/>
      <c r="AZ3006">
        <v>0</v>
      </c>
      <c r="BA3006">
        <v>0</v>
      </c>
    </row>
    <row r="3007" spans="1:53" x14ac:dyDescent="0.25">
      <c r="A3007">
        <v>158</v>
      </c>
      <c r="B3007" t="s">
        <v>65</v>
      </c>
      <c r="C3007" t="s">
        <v>926</v>
      </c>
      <c r="D3007"/>
      <c r="E3007">
        <v>2</v>
      </c>
      <c r="F3007">
        <v>4</v>
      </c>
      <c r="G3007">
        <v>2</v>
      </c>
      <c r="H3007">
        <v>0</v>
      </c>
      <c r="I3007">
        <v>0</v>
      </c>
      <c r="J3007">
        <v>0</v>
      </c>
      <c r="K3007">
        <v>0</v>
      </c>
      <c r="L3007">
        <v>0</v>
      </c>
      <c r="M3007" t="s">
        <v>997</v>
      </c>
      <c r="O3007" s="101">
        <f>IF(ISBLANK(C3007),O3006,IF(COUNTIF(C$2:C3007,C3007)&gt;1,O3006,1+MAX(O3006,0)))</f>
        <v>68</v>
      </c>
      <c r="P3007" s="45">
        <f t="shared" si="1034"/>
        <v>44</v>
      </c>
      <c r="Q3007" s="33" t="str">
        <f t="shared" si="1035"/>
        <v/>
      </c>
      <c r="R3007" s="33">
        <f t="shared" si="1036"/>
        <v>8</v>
      </c>
      <c r="S3007" s="33" t="str">
        <f t="shared" si="1037"/>
        <v>158_8</v>
      </c>
      <c r="T3007" s="35" t="str">
        <f t="shared" si="1038"/>
        <v>158AM</v>
      </c>
      <c r="U3007" s="35" t="str">
        <f t="shared" si="1039"/>
        <v>158AMNS</v>
      </c>
      <c r="V3007" s="35" t="str">
        <f t="shared" si="1033"/>
        <v>2P</v>
      </c>
      <c r="W3007" s="35" t="str">
        <f t="shared" si="1026"/>
        <v>158AM2P242</v>
      </c>
      <c r="X3007" s="388">
        <f t="shared" si="1027"/>
        <v>0</v>
      </c>
      <c r="Y3007" s="388">
        <f t="shared" si="1028"/>
        <v>0</v>
      </c>
      <c r="Z3007" s="280" t="str">
        <f t="shared" si="1019"/>
        <v/>
      </c>
      <c r="AA3007" s="280" t="str">
        <f t="shared" si="1020"/>
        <v/>
      </c>
      <c r="AB3007" s="389" t="str">
        <f t="shared" si="1029"/>
        <v/>
      </c>
      <c r="AC3007" s="389" t="str">
        <f t="shared" si="1030"/>
        <v/>
      </c>
      <c r="AD3007" s="390" t="str">
        <f t="shared" si="1021"/>
        <v/>
      </c>
      <c r="AE3007" s="282">
        <f t="shared" si="1022"/>
        <v>0</v>
      </c>
      <c r="AF3007" s="359">
        <f t="shared" si="1023"/>
        <v>0</v>
      </c>
      <c r="AG3007" s="280">
        <f t="shared" si="1024"/>
        <v>3</v>
      </c>
      <c r="AH3007" s="280">
        <f t="shared" si="1040"/>
        <v>1</v>
      </c>
      <c r="AI3007" s="280">
        <f>IF(ISBLANK(T3007),AI3006,IF(COUNTIF(T$2:T3007,T3007)&gt;1,AI3006,1+MAX(AI3006,0)))</f>
        <v>83</v>
      </c>
      <c r="AL3007" s="391" t="str">
        <f t="shared" si="1031"/>
        <v/>
      </c>
      <c r="AM3007" s="391" t="str">
        <f t="shared" si="1032"/>
        <v/>
      </c>
      <c r="AO3007" s="310" t="str">
        <f t="shared" si="1025"/>
        <v/>
      </c>
      <c r="AP3007" s="310">
        <f>SUM(AO$1:AO3007)</f>
        <v>0</v>
      </c>
      <c r="AQ3007" s="310">
        <f>SUM(AK$2:AK3007)</f>
        <v>19</v>
      </c>
      <c r="AR3007" s="310">
        <f>COUNTA(AJ$2:AJ3007)</f>
        <v>19</v>
      </c>
      <c r="AS3007" s="312"/>
      <c r="AT3007" s="312"/>
      <c r="AU3007" s="312"/>
      <c r="AV3007" s="312"/>
      <c r="AW3007" s="312"/>
      <c r="AZ3007">
        <v>0</v>
      </c>
      <c r="BA3007">
        <v>0</v>
      </c>
    </row>
    <row r="3008" spans="1:53" x14ac:dyDescent="0.25">
      <c r="A3008">
        <v>158</v>
      </c>
      <c r="B3008" t="s">
        <v>65</v>
      </c>
      <c r="C3008" t="s">
        <v>926</v>
      </c>
      <c r="D3008"/>
      <c r="E3008">
        <v>2</v>
      </c>
      <c r="F3008">
        <v>4</v>
      </c>
      <c r="G3008">
        <v>3</v>
      </c>
      <c r="H3008">
        <v>1</v>
      </c>
      <c r="I3008">
        <v>0</v>
      </c>
      <c r="J3008">
        <v>0</v>
      </c>
      <c r="K3008">
        <v>0</v>
      </c>
      <c r="L3008">
        <v>0</v>
      </c>
      <c r="M3008" t="s">
        <v>997</v>
      </c>
      <c r="O3008" s="101">
        <f>IF(ISBLANK(C3008),O3007,IF(COUNTIF(C$2:C3008,C3008)&gt;1,O3007,1+MAX(O3007,0)))</f>
        <v>68</v>
      </c>
      <c r="P3008" s="45">
        <f t="shared" si="1034"/>
        <v>44</v>
      </c>
      <c r="Q3008" s="33" t="str">
        <f t="shared" si="1035"/>
        <v/>
      </c>
      <c r="R3008" s="33">
        <f t="shared" si="1036"/>
        <v>8</v>
      </c>
      <c r="S3008" s="33" t="str">
        <f t="shared" si="1037"/>
        <v>158_8</v>
      </c>
      <c r="T3008" s="35" t="str">
        <f t="shared" si="1038"/>
        <v>158AM</v>
      </c>
      <c r="U3008" s="35" t="str">
        <f t="shared" si="1039"/>
        <v>158AMEW</v>
      </c>
      <c r="V3008" s="35" t="str">
        <f t="shared" si="1033"/>
        <v>2P</v>
      </c>
      <c r="W3008" s="35" t="str">
        <f t="shared" si="1026"/>
        <v>158AM2P243</v>
      </c>
      <c r="X3008" s="388">
        <f t="shared" si="1027"/>
        <v>0</v>
      </c>
      <c r="Y3008" s="388">
        <f t="shared" si="1028"/>
        <v>0</v>
      </c>
      <c r="Z3008" s="280" t="str">
        <f t="shared" si="1019"/>
        <v/>
      </c>
      <c r="AA3008" s="280" t="str">
        <f t="shared" si="1020"/>
        <v/>
      </c>
      <c r="AB3008" s="389" t="str">
        <f t="shared" si="1029"/>
        <v/>
      </c>
      <c r="AC3008" s="389" t="str">
        <f t="shared" si="1030"/>
        <v/>
      </c>
      <c r="AD3008" s="390" t="str">
        <f t="shared" si="1021"/>
        <v/>
      </c>
      <c r="AE3008" s="282">
        <f t="shared" si="1022"/>
        <v>0</v>
      </c>
      <c r="AF3008" s="359">
        <f t="shared" si="1023"/>
        <v>0</v>
      </c>
      <c r="AG3008" s="280">
        <f t="shared" si="1024"/>
        <v>3</v>
      </c>
      <c r="AH3008" s="280">
        <f t="shared" si="1040"/>
        <v>1</v>
      </c>
      <c r="AI3008" s="280">
        <f>IF(ISBLANK(T3008),AI3007,IF(COUNTIF(T$2:T3008,T3008)&gt;1,AI3007,1+MAX(AI3007,0)))</f>
        <v>83</v>
      </c>
      <c r="AL3008" s="391" t="str">
        <f t="shared" si="1031"/>
        <v/>
      </c>
      <c r="AM3008" s="391" t="str">
        <f t="shared" si="1032"/>
        <v/>
      </c>
      <c r="AO3008" s="310" t="str">
        <f t="shared" si="1025"/>
        <v/>
      </c>
      <c r="AP3008" s="310">
        <f>SUM(AO$1:AO3008)</f>
        <v>0</v>
      </c>
      <c r="AQ3008" s="310">
        <f>SUM(AK$2:AK3008)</f>
        <v>19</v>
      </c>
      <c r="AR3008" s="310">
        <f>COUNTA(AJ$2:AJ3008)</f>
        <v>19</v>
      </c>
      <c r="AS3008" s="312"/>
      <c r="AT3008" s="312"/>
      <c r="AU3008" s="312"/>
      <c r="AV3008" s="312"/>
      <c r="AW3008" s="312"/>
      <c r="AZ3008">
        <v>0</v>
      </c>
      <c r="BA3008">
        <v>0</v>
      </c>
    </row>
    <row r="3009" spans="1:53" x14ac:dyDescent="0.25">
      <c r="A3009">
        <v>158</v>
      </c>
      <c r="B3009" t="s">
        <v>65</v>
      </c>
      <c r="C3009" t="s">
        <v>926</v>
      </c>
      <c r="D3009"/>
      <c r="E3009">
        <v>2</v>
      </c>
      <c r="F3009">
        <v>4</v>
      </c>
      <c r="G3009">
        <v>4</v>
      </c>
      <c r="H3009">
        <v>2</v>
      </c>
      <c r="I3009">
        <v>0</v>
      </c>
      <c r="J3009">
        <v>0</v>
      </c>
      <c r="K3009">
        <v>0</v>
      </c>
      <c r="L3009">
        <v>2</v>
      </c>
      <c r="M3009" t="s">
        <v>997</v>
      </c>
      <c r="O3009" s="101">
        <f>IF(ISBLANK(C3009),O3008,IF(COUNTIF(C$2:C3009,C3009)&gt;1,O3008,1+MAX(O3008,0)))</f>
        <v>68</v>
      </c>
      <c r="P3009" s="45">
        <f t="shared" si="1034"/>
        <v>44</v>
      </c>
      <c r="Q3009" s="33" t="str">
        <f t="shared" si="1035"/>
        <v/>
      </c>
      <c r="R3009" s="33">
        <f t="shared" si="1036"/>
        <v>8</v>
      </c>
      <c r="S3009" s="33" t="str">
        <f t="shared" si="1037"/>
        <v>158_8</v>
      </c>
      <c r="T3009" s="35" t="str">
        <f t="shared" si="1038"/>
        <v>158AM</v>
      </c>
      <c r="U3009" s="35" t="str">
        <f t="shared" si="1039"/>
        <v>158AMEW</v>
      </c>
      <c r="V3009" s="35" t="str">
        <f t="shared" si="1033"/>
        <v>2P</v>
      </c>
      <c r="W3009" s="35" t="str">
        <f t="shared" si="1026"/>
        <v>158AM2P244</v>
      </c>
      <c r="X3009" s="388">
        <f t="shared" si="1027"/>
        <v>0</v>
      </c>
      <c r="Y3009" s="388">
        <f t="shared" si="1028"/>
        <v>2</v>
      </c>
      <c r="Z3009" s="280" t="str">
        <f t="shared" si="1019"/>
        <v/>
      </c>
      <c r="AA3009" s="280" t="str">
        <f t="shared" si="1020"/>
        <v/>
      </c>
      <c r="AB3009" s="389" t="str">
        <f t="shared" si="1029"/>
        <v/>
      </c>
      <c r="AC3009" s="389" t="str">
        <f t="shared" si="1030"/>
        <v/>
      </c>
      <c r="AD3009" s="390" t="str">
        <f t="shared" si="1021"/>
        <v/>
      </c>
      <c r="AE3009" s="282">
        <f t="shared" si="1022"/>
        <v>0</v>
      </c>
      <c r="AF3009" s="359">
        <f t="shared" si="1023"/>
        <v>0</v>
      </c>
      <c r="AG3009" s="280">
        <f t="shared" si="1024"/>
        <v>3</v>
      </c>
      <c r="AH3009" s="280">
        <f t="shared" si="1040"/>
        <v>1</v>
      </c>
      <c r="AI3009" s="280">
        <f>IF(ISBLANK(T3009),AI3008,IF(COUNTIF(T$2:T3009,T3009)&gt;1,AI3008,1+MAX(AI3008,0)))</f>
        <v>83</v>
      </c>
      <c r="AL3009" s="391" t="str">
        <f t="shared" si="1031"/>
        <v/>
      </c>
      <c r="AM3009" s="391" t="str">
        <f t="shared" si="1032"/>
        <v/>
      </c>
      <c r="AO3009" s="310" t="str">
        <f t="shared" si="1025"/>
        <v/>
      </c>
      <c r="AP3009" s="310">
        <f>SUM(AO$1:AO3009)</f>
        <v>0</v>
      </c>
      <c r="AQ3009" s="310">
        <f>SUM(AK$2:AK3009)</f>
        <v>19</v>
      </c>
      <c r="AR3009" s="310">
        <f>COUNTA(AJ$2:AJ3009)</f>
        <v>19</v>
      </c>
      <c r="AS3009" s="312"/>
      <c r="AT3009" s="312"/>
      <c r="AU3009" s="312"/>
      <c r="AV3009" s="312"/>
      <c r="AW3009" s="312"/>
      <c r="AZ3009">
        <v>0</v>
      </c>
      <c r="BA3009">
        <v>2</v>
      </c>
    </row>
    <row r="3010" spans="1:53" x14ac:dyDescent="0.25">
      <c r="A3010">
        <v>158</v>
      </c>
      <c r="B3010" t="s">
        <v>66</v>
      </c>
      <c r="C3010" t="s">
        <v>857</v>
      </c>
      <c r="D3010"/>
      <c r="E3010">
        <v>1</v>
      </c>
      <c r="F3010">
        <v>1</v>
      </c>
      <c r="G3010">
        <v>1</v>
      </c>
      <c r="H3010">
        <v>4</v>
      </c>
      <c r="I3010">
        <v>0</v>
      </c>
      <c r="J3010">
        <v>2</v>
      </c>
      <c r="K3010">
        <v>0</v>
      </c>
      <c r="L3010">
        <v>3</v>
      </c>
      <c r="M3010" t="s">
        <v>998</v>
      </c>
      <c r="O3010" s="101">
        <f>IF(ISBLANK(C3010),O3009,IF(COUNTIF(C$2:C3010,C3010)&gt;1,O3009,1+MAX(O3009,0)))</f>
        <v>68</v>
      </c>
      <c r="P3010" s="45">
        <f t="shared" si="1034"/>
        <v>44</v>
      </c>
      <c r="Q3010" s="33" t="str">
        <f t="shared" si="1035"/>
        <v/>
      </c>
      <c r="R3010" s="33">
        <f t="shared" si="1036"/>
        <v>9</v>
      </c>
      <c r="S3010" s="33" t="str">
        <f t="shared" si="1037"/>
        <v>158_9</v>
      </c>
      <c r="T3010" s="35" t="str">
        <f t="shared" si="1038"/>
        <v>158PM</v>
      </c>
      <c r="U3010" s="35" t="str">
        <f t="shared" si="1039"/>
        <v>158PMNS</v>
      </c>
      <c r="V3010" s="35" t="str">
        <f t="shared" si="1033"/>
        <v>2P</v>
      </c>
      <c r="W3010" s="35" t="str">
        <f t="shared" si="1026"/>
        <v>158PM2P111</v>
      </c>
      <c r="X3010" s="388">
        <f t="shared" si="1027"/>
        <v>0</v>
      </c>
      <c r="Y3010" s="388">
        <f t="shared" si="1028"/>
        <v>3</v>
      </c>
      <c r="Z3010" s="280" t="str">
        <f t="shared" ref="Z3010:Z3073" si="1041">IF(I3010&gt;$H3010,1,"")</f>
        <v/>
      </c>
      <c r="AA3010" s="280" t="str">
        <f t="shared" ref="AA3010:AA3073" si="1042">IF(J3010&gt;$H3010,1,"")</f>
        <v/>
      </c>
      <c r="AB3010" s="389" t="str">
        <f t="shared" si="1029"/>
        <v/>
      </c>
      <c r="AC3010" s="389" t="str">
        <f t="shared" si="1030"/>
        <v/>
      </c>
      <c r="AD3010" s="390" t="str">
        <f t="shared" ref="AD3010:AD3073" si="1043">IF(ISERROR(MATCH(A3010&amp;"_"&amp;G3010,Sidewalk_ignore,0)),"",1)</f>
        <v/>
      </c>
      <c r="AE3010" s="282">
        <f t="shared" ref="AE3010:AE3073" si="1044">IF(AND(ISNUMBER($G3010),$B3010="AM"),INDEX(CordonIn,MATCH($A3010,loc_ID,0),$G3010),0)</f>
        <v>0</v>
      </c>
      <c r="AF3010" s="359">
        <f t="shared" ref="AF3010:AF3073" si="1045">IF(AND(ISNUMBER($G3010),$B3010="PM"),INDEX(CordonIn,MATCH($A3010,loc_ID,0),VLOOKUP($G3010,Reverse_dir,2,FALSE)),0)</f>
        <v>0</v>
      </c>
      <c r="AG3010" s="280">
        <f t="shared" ref="AG3010:AG3073" si="1046">IF(AND(ISNUMBER($G3010),$B3010="AM"),INDEX(Lane,MATCH($A3010,loc_ID,0),$G3010),0)</f>
        <v>0</v>
      </c>
      <c r="AH3010" s="280">
        <f t="shared" si="1040"/>
        <v>0</v>
      </c>
      <c r="AI3010" s="280">
        <f>IF(ISBLANK(T3010),AI3009,IF(COUNTIF(T$2:T3010,T3010)&gt;1,AI3009,1+MAX(AI3009,0)))</f>
        <v>84</v>
      </c>
      <c r="AL3010" s="391" t="str">
        <f t="shared" si="1031"/>
        <v/>
      </c>
      <c r="AM3010" s="391" t="str">
        <f t="shared" si="1032"/>
        <v/>
      </c>
      <c r="AO3010" s="310" t="str">
        <f t="shared" ref="AO3010:AO3073" si="1047">IF(SUM(Z3010:AC3010)&gt;0,1,"")</f>
        <v/>
      </c>
      <c r="AP3010" s="310">
        <f>SUM(AO$1:AO3010)</f>
        <v>0</v>
      </c>
      <c r="AQ3010" s="310">
        <f>SUM(AK$2:AK3010)</f>
        <v>19</v>
      </c>
      <c r="AR3010" s="310">
        <f>COUNTA(AJ$2:AJ3010)</f>
        <v>19</v>
      </c>
      <c r="AS3010" s="312"/>
      <c r="AT3010" s="312"/>
      <c r="AU3010" s="312"/>
      <c r="AV3010" s="312"/>
      <c r="AW3010" s="312"/>
      <c r="AZ3010">
        <v>0</v>
      </c>
      <c r="BA3010">
        <v>3</v>
      </c>
    </row>
    <row r="3011" spans="1:53" x14ac:dyDescent="0.25">
      <c r="A3011">
        <v>158</v>
      </c>
      <c r="B3011" t="s">
        <v>66</v>
      </c>
      <c r="C3011" t="s">
        <v>857</v>
      </c>
      <c r="D3011"/>
      <c r="E3011">
        <v>1</v>
      </c>
      <c r="F3011">
        <v>1</v>
      </c>
      <c r="G3011">
        <v>2</v>
      </c>
      <c r="H3011">
        <v>0</v>
      </c>
      <c r="I3011">
        <v>0</v>
      </c>
      <c r="J3011">
        <v>0</v>
      </c>
      <c r="K3011">
        <v>0</v>
      </c>
      <c r="L3011">
        <v>0</v>
      </c>
      <c r="M3011" t="s">
        <v>998</v>
      </c>
      <c r="O3011" s="101">
        <f>IF(ISBLANK(C3011),O3010,IF(COUNTIF(C$2:C3011,C3011)&gt;1,O3010,1+MAX(O3010,0)))</f>
        <v>68</v>
      </c>
      <c r="P3011" s="45">
        <f t="shared" si="1034"/>
        <v>44</v>
      </c>
      <c r="Q3011" s="33" t="str">
        <f t="shared" si="1035"/>
        <v/>
      </c>
      <c r="R3011" s="33">
        <f t="shared" si="1036"/>
        <v>9</v>
      </c>
      <c r="S3011" s="33" t="str">
        <f t="shared" si="1037"/>
        <v>158_9</v>
      </c>
      <c r="T3011" s="35" t="str">
        <f t="shared" si="1038"/>
        <v>158PM</v>
      </c>
      <c r="U3011" s="35" t="str">
        <f t="shared" si="1039"/>
        <v>158PMNS</v>
      </c>
      <c r="V3011" s="35" t="str">
        <f t="shared" si="1033"/>
        <v>2P</v>
      </c>
      <c r="W3011" s="35" t="str">
        <f t="shared" ref="W3011:W3074" si="1048">IF(ISBLANK(A3011),"",A3011&amp;B3011&amp;V3011&amp;E3011&amp;F3011&amp;G3011)</f>
        <v>158PM2P112</v>
      </c>
      <c r="X3011" s="388">
        <f t="shared" ref="X3011:X3074" si="1049">IF($AD3011=1,0,K3011)</f>
        <v>0</v>
      </c>
      <c r="Y3011" s="388">
        <f t="shared" ref="Y3011:Y3074" si="1050">IF($AD3011=1,0,L3011)</f>
        <v>0</v>
      </c>
      <c r="Z3011" s="280" t="str">
        <f t="shared" si="1041"/>
        <v/>
      </c>
      <c r="AA3011" s="280" t="str">
        <f t="shared" si="1042"/>
        <v/>
      </c>
      <c r="AB3011" s="389" t="str">
        <f t="shared" ref="AB3011:AB3074" si="1051">IF(OR(K3011&gt;$H3011,AND($AD3011=1,K3011&gt;0)),1,"")</f>
        <v/>
      </c>
      <c r="AC3011" s="389" t="str">
        <f t="shared" ref="AC3011:AC3074" si="1052">IF(OR(L3011&gt;$H3011,AND($AD3011=1,L3011&gt;0)),1,"")</f>
        <v/>
      </c>
      <c r="AD3011" s="390" t="str">
        <f t="shared" si="1043"/>
        <v/>
      </c>
      <c r="AE3011" s="282">
        <f t="shared" si="1044"/>
        <v>0</v>
      </c>
      <c r="AF3011" s="359">
        <f t="shared" si="1045"/>
        <v>0</v>
      </c>
      <c r="AG3011" s="280">
        <f t="shared" si="1046"/>
        <v>0</v>
      </c>
      <c r="AH3011" s="280">
        <f t="shared" si="1040"/>
        <v>0</v>
      </c>
      <c r="AI3011" s="280">
        <f>IF(ISBLANK(T3011),AI3010,IF(COUNTIF(T$2:T3011,T3011)&gt;1,AI3010,1+MAX(AI3010,0)))</f>
        <v>84</v>
      </c>
      <c r="AJ3011" s="42" t="s">
        <v>1080</v>
      </c>
      <c r="AK3011" s="42">
        <v>1</v>
      </c>
      <c r="AL3011" s="391" t="str">
        <f t="shared" ref="AL3011:AL3074" si="1053">IF(OR(AB3011=1,AC3011=1),IF(LEN(AJ3011)=0,"",AJ3011&amp;"; ")&amp;"Ignore sidewalk",IF(LEN(AJ3011)=0,"",AJ3011))</f>
        <v>helmet 4 was 6</v>
      </c>
      <c r="AM3011" s="391">
        <f t="shared" ref="AM3011:AM3074" si="1054">IF(OR(AB3011=1,AC3011=1),1,IF(LEN(AK3011)=0,"",AK3011))</f>
        <v>1</v>
      </c>
      <c r="AN3011" s="42" t="s">
        <v>1081</v>
      </c>
      <c r="AO3011" s="310" t="str">
        <f t="shared" si="1047"/>
        <v/>
      </c>
      <c r="AP3011" s="310">
        <f>SUM(AO$1:AO3011)</f>
        <v>0</v>
      </c>
      <c r="AQ3011" s="310">
        <f>SUM(AK$2:AK3011)</f>
        <v>20</v>
      </c>
      <c r="AR3011" s="310">
        <f>COUNTA(AJ$2:AJ3011)</f>
        <v>20</v>
      </c>
      <c r="AS3011" s="312"/>
      <c r="AT3011" s="312"/>
      <c r="AU3011" s="312"/>
      <c r="AV3011" s="312"/>
      <c r="AW3011" s="312"/>
      <c r="AX3011" s="42" t="s">
        <v>1080</v>
      </c>
      <c r="AY3011" s="42">
        <v>1</v>
      </c>
      <c r="AZ3011">
        <v>0</v>
      </c>
      <c r="BA3011">
        <v>0</v>
      </c>
    </row>
    <row r="3012" spans="1:53" x14ac:dyDescent="0.25">
      <c r="A3012">
        <v>158</v>
      </c>
      <c r="B3012" t="s">
        <v>66</v>
      </c>
      <c r="C3012" t="s">
        <v>857</v>
      </c>
      <c r="D3012"/>
      <c r="E3012">
        <v>1</v>
      </c>
      <c r="F3012">
        <v>1</v>
      </c>
      <c r="G3012">
        <v>3</v>
      </c>
      <c r="H3012">
        <v>2</v>
      </c>
      <c r="I3012">
        <v>0</v>
      </c>
      <c r="J3012">
        <v>1</v>
      </c>
      <c r="K3012">
        <v>0</v>
      </c>
      <c r="L3012">
        <v>1</v>
      </c>
      <c r="M3012" t="s">
        <v>998</v>
      </c>
      <c r="O3012" s="101">
        <f>IF(ISBLANK(C3012),O3011,IF(COUNTIF(C$2:C3012,C3012)&gt;1,O3011,1+MAX(O3011,0)))</f>
        <v>68</v>
      </c>
      <c r="P3012" s="45">
        <f t="shared" si="1034"/>
        <v>44</v>
      </c>
      <c r="Q3012" s="33" t="str">
        <f t="shared" si="1035"/>
        <v/>
      </c>
      <c r="R3012" s="33">
        <f t="shared" si="1036"/>
        <v>9</v>
      </c>
      <c r="S3012" s="33" t="str">
        <f t="shared" si="1037"/>
        <v>158_9</v>
      </c>
      <c r="T3012" s="35" t="str">
        <f t="shared" si="1038"/>
        <v>158PM</v>
      </c>
      <c r="U3012" s="35" t="str">
        <f t="shared" si="1039"/>
        <v>158PMEW</v>
      </c>
      <c r="V3012" s="35" t="str">
        <f t="shared" ref="V3012:V3075" si="1055">TEXT((O3012-MOD(O3012,26))/26,"0")&amp;CHAR(65+MOD(O3012-1,26))</f>
        <v>2P</v>
      </c>
      <c r="W3012" s="35" t="str">
        <f t="shared" si="1048"/>
        <v>158PM2P113</v>
      </c>
      <c r="X3012" s="388">
        <f t="shared" si="1049"/>
        <v>0</v>
      </c>
      <c r="Y3012" s="388">
        <f t="shared" si="1050"/>
        <v>1</v>
      </c>
      <c r="Z3012" s="280" t="str">
        <f t="shared" si="1041"/>
        <v/>
      </c>
      <c r="AA3012" s="280" t="str">
        <f t="shared" si="1042"/>
        <v/>
      </c>
      <c r="AB3012" s="389" t="str">
        <f t="shared" si="1051"/>
        <v/>
      </c>
      <c r="AC3012" s="389" t="str">
        <f t="shared" si="1052"/>
        <v/>
      </c>
      <c r="AD3012" s="390" t="str">
        <f t="shared" si="1043"/>
        <v/>
      </c>
      <c r="AE3012" s="282">
        <f t="shared" si="1044"/>
        <v>0</v>
      </c>
      <c r="AF3012" s="359">
        <f t="shared" si="1045"/>
        <v>0</v>
      </c>
      <c r="AG3012" s="280">
        <f t="shared" si="1046"/>
        <v>0</v>
      </c>
      <c r="AH3012" s="280">
        <f t="shared" si="1040"/>
        <v>0</v>
      </c>
      <c r="AI3012" s="280">
        <f>IF(ISBLANK(T3012),AI3011,IF(COUNTIF(T$2:T3012,T3012)&gt;1,AI3011,1+MAX(AI3011,0)))</f>
        <v>84</v>
      </c>
      <c r="AJ3012" s="42" t="s">
        <v>1082</v>
      </c>
      <c r="AK3012" s="42">
        <v>1</v>
      </c>
      <c r="AL3012" s="391" t="str">
        <f t="shared" si="1053"/>
        <v>helmet 3 was 1</v>
      </c>
      <c r="AM3012" s="391">
        <f t="shared" si="1054"/>
        <v>1</v>
      </c>
      <c r="AN3012" s="42" t="s">
        <v>1081</v>
      </c>
      <c r="AO3012" s="310" t="str">
        <f t="shared" si="1047"/>
        <v/>
      </c>
      <c r="AP3012" s="310">
        <f>SUM(AO$1:AO3012)</f>
        <v>0</v>
      </c>
      <c r="AQ3012" s="310">
        <f>SUM(AK$2:AK3012)</f>
        <v>21</v>
      </c>
      <c r="AR3012" s="310">
        <f>COUNTA(AJ$2:AJ3012)</f>
        <v>21</v>
      </c>
      <c r="AS3012" s="312"/>
      <c r="AT3012" s="312"/>
      <c r="AU3012" s="312"/>
      <c r="AV3012" s="312"/>
      <c r="AW3012" s="312"/>
      <c r="AX3012" s="42" t="s">
        <v>1082</v>
      </c>
      <c r="AY3012" s="42">
        <v>1</v>
      </c>
      <c r="AZ3012">
        <v>0</v>
      </c>
      <c r="BA3012">
        <v>1</v>
      </c>
    </row>
    <row r="3013" spans="1:53" x14ac:dyDescent="0.25">
      <c r="A3013">
        <v>158</v>
      </c>
      <c r="B3013" t="s">
        <v>66</v>
      </c>
      <c r="C3013" t="s">
        <v>857</v>
      </c>
      <c r="D3013"/>
      <c r="E3013">
        <v>1</v>
      </c>
      <c r="F3013">
        <v>1</v>
      </c>
      <c r="G3013">
        <v>4</v>
      </c>
      <c r="H3013">
        <v>2</v>
      </c>
      <c r="I3013">
        <v>0</v>
      </c>
      <c r="J3013">
        <v>1</v>
      </c>
      <c r="K3013">
        <v>0</v>
      </c>
      <c r="L3013">
        <v>0</v>
      </c>
      <c r="M3013" t="s">
        <v>998</v>
      </c>
      <c r="O3013" s="101">
        <f>IF(ISBLANK(C3013),O3012,IF(COUNTIF(C$2:C3013,C3013)&gt;1,O3012,1+MAX(O3012,0)))</f>
        <v>68</v>
      </c>
      <c r="P3013" s="45">
        <f t="shared" si="1034"/>
        <v>44</v>
      </c>
      <c r="Q3013" s="33" t="str">
        <f t="shared" si="1035"/>
        <v/>
      </c>
      <c r="R3013" s="33">
        <f t="shared" si="1036"/>
        <v>9</v>
      </c>
      <c r="S3013" s="33" t="str">
        <f t="shared" si="1037"/>
        <v>158_9</v>
      </c>
      <c r="T3013" s="35" t="str">
        <f t="shared" si="1038"/>
        <v>158PM</v>
      </c>
      <c r="U3013" s="35" t="str">
        <f t="shared" si="1039"/>
        <v>158PMEW</v>
      </c>
      <c r="V3013" s="35" t="str">
        <f t="shared" si="1055"/>
        <v>2P</v>
      </c>
      <c r="W3013" s="35" t="str">
        <f t="shared" si="1048"/>
        <v>158PM2P114</v>
      </c>
      <c r="X3013" s="388">
        <f t="shared" si="1049"/>
        <v>0</v>
      </c>
      <c r="Y3013" s="388">
        <f t="shared" si="1050"/>
        <v>0</v>
      </c>
      <c r="Z3013" s="280" t="str">
        <f t="shared" si="1041"/>
        <v/>
      </c>
      <c r="AA3013" s="280" t="str">
        <f t="shared" si="1042"/>
        <v/>
      </c>
      <c r="AB3013" s="389" t="str">
        <f t="shared" si="1051"/>
        <v/>
      </c>
      <c r="AC3013" s="389" t="str">
        <f t="shared" si="1052"/>
        <v/>
      </c>
      <c r="AD3013" s="390" t="str">
        <f t="shared" si="1043"/>
        <v/>
      </c>
      <c r="AE3013" s="282">
        <f t="shared" si="1044"/>
        <v>0</v>
      </c>
      <c r="AF3013" s="359">
        <f t="shared" si="1045"/>
        <v>0</v>
      </c>
      <c r="AG3013" s="280">
        <f t="shared" si="1046"/>
        <v>0</v>
      </c>
      <c r="AH3013" s="280">
        <f t="shared" si="1040"/>
        <v>0</v>
      </c>
      <c r="AI3013" s="280">
        <f>IF(ISBLANK(T3013),AI3012,IF(COUNTIF(T$2:T3013,T3013)&gt;1,AI3012,1+MAX(AI3012,0)))</f>
        <v>84</v>
      </c>
      <c r="AL3013" s="391" t="str">
        <f t="shared" si="1053"/>
        <v/>
      </c>
      <c r="AM3013" s="391" t="str">
        <f t="shared" si="1054"/>
        <v/>
      </c>
      <c r="AO3013" s="310" t="str">
        <f t="shared" si="1047"/>
        <v/>
      </c>
      <c r="AP3013" s="310">
        <f>SUM(AO$1:AO3013)</f>
        <v>0</v>
      </c>
      <c r="AQ3013" s="310">
        <f>SUM(AK$2:AK3013)</f>
        <v>21</v>
      </c>
      <c r="AR3013" s="310">
        <f>COUNTA(AJ$2:AJ3013)</f>
        <v>21</v>
      </c>
      <c r="AS3013" s="312"/>
      <c r="AT3013" s="312"/>
      <c r="AU3013" s="312"/>
      <c r="AV3013" s="312"/>
      <c r="AW3013" s="312"/>
      <c r="AZ3013">
        <v>0</v>
      </c>
      <c r="BA3013">
        <v>0</v>
      </c>
    </row>
    <row r="3014" spans="1:53" x14ac:dyDescent="0.25">
      <c r="A3014">
        <v>158</v>
      </c>
      <c r="B3014" t="s">
        <v>66</v>
      </c>
      <c r="C3014" t="s">
        <v>857</v>
      </c>
      <c r="D3014"/>
      <c r="E3014">
        <v>1</v>
      </c>
      <c r="F3014">
        <v>2</v>
      </c>
      <c r="G3014">
        <v>1</v>
      </c>
      <c r="H3014">
        <v>2</v>
      </c>
      <c r="I3014">
        <v>0</v>
      </c>
      <c r="J3014">
        <v>1</v>
      </c>
      <c r="K3014">
        <v>0</v>
      </c>
      <c r="L3014">
        <v>1</v>
      </c>
      <c r="M3014" t="s">
        <v>998</v>
      </c>
      <c r="O3014" s="101">
        <f>IF(ISBLANK(C3014),O3013,IF(COUNTIF(C$2:C3014,C3014)&gt;1,O3013,1+MAX(O3013,0)))</f>
        <v>68</v>
      </c>
      <c r="P3014" s="45">
        <f t="shared" si="1034"/>
        <v>44</v>
      </c>
      <c r="Q3014" s="33" t="str">
        <f t="shared" si="1035"/>
        <v/>
      </c>
      <c r="R3014" s="33">
        <f t="shared" si="1036"/>
        <v>10</v>
      </c>
      <c r="S3014" s="33" t="str">
        <f t="shared" si="1037"/>
        <v>158_10</v>
      </c>
      <c r="T3014" s="35" t="str">
        <f t="shared" si="1038"/>
        <v>158PM</v>
      </c>
      <c r="U3014" s="35" t="str">
        <f t="shared" si="1039"/>
        <v>158PMNS</v>
      </c>
      <c r="V3014" s="35" t="str">
        <f t="shared" si="1055"/>
        <v>2P</v>
      </c>
      <c r="W3014" s="35" t="str">
        <f t="shared" si="1048"/>
        <v>158PM2P121</v>
      </c>
      <c r="X3014" s="388">
        <f t="shared" si="1049"/>
        <v>0</v>
      </c>
      <c r="Y3014" s="388">
        <f t="shared" si="1050"/>
        <v>1</v>
      </c>
      <c r="Z3014" s="280" t="str">
        <f t="shared" si="1041"/>
        <v/>
      </c>
      <c r="AA3014" s="280" t="str">
        <f t="shared" si="1042"/>
        <v/>
      </c>
      <c r="AB3014" s="389" t="str">
        <f t="shared" si="1051"/>
        <v/>
      </c>
      <c r="AC3014" s="389" t="str">
        <f t="shared" si="1052"/>
        <v/>
      </c>
      <c r="AD3014" s="390" t="str">
        <f t="shared" si="1043"/>
        <v/>
      </c>
      <c r="AE3014" s="282">
        <f t="shared" si="1044"/>
        <v>0</v>
      </c>
      <c r="AF3014" s="359">
        <f t="shared" si="1045"/>
        <v>0</v>
      </c>
      <c r="AG3014" s="280">
        <f t="shared" si="1046"/>
        <v>0</v>
      </c>
      <c r="AH3014" s="280">
        <f t="shared" si="1040"/>
        <v>0</v>
      </c>
      <c r="AI3014" s="280">
        <f>IF(ISBLANK(T3014),AI3013,IF(COUNTIF(T$2:T3014,T3014)&gt;1,AI3013,1+MAX(AI3013,0)))</f>
        <v>84</v>
      </c>
      <c r="AL3014" s="391" t="str">
        <f t="shared" si="1053"/>
        <v/>
      </c>
      <c r="AM3014" s="391" t="str">
        <f t="shared" si="1054"/>
        <v/>
      </c>
      <c r="AO3014" s="310" t="str">
        <f t="shared" si="1047"/>
        <v/>
      </c>
      <c r="AP3014" s="310">
        <f>SUM(AO$1:AO3014)</f>
        <v>0</v>
      </c>
      <c r="AQ3014" s="310">
        <f>SUM(AK$2:AK3014)</f>
        <v>21</v>
      </c>
      <c r="AR3014" s="310">
        <f>COUNTA(AJ$2:AJ3014)</f>
        <v>21</v>
      </c>
      <c r="AS3014" s="312"/>
      <c r="AT3014" s="312"/>
      <c r="AU3014" s="312"/>
      <c r="AV3014" s="312"/>
      <c r="AW3014" s="312"/>
      <c r="AZ3014">
        <v>0</v>
      </c>
      <c r="BA3014">
        <v>1</v>
      </c>
    </row>
    <row r="3015" spans="1:53" x14ac:dyDescent="0.25">
      <c r="A3015">
        <v>158</v>
      </c>
      <c r="B3015" t="s">
        <v>66</v>
      </c>
      <c r="C3015" t="s">
        <v>857</v>
      </c>
      <c r="D3015"/>
      <c r="E3015">
        <v>1</v>
      </c>
      <c r="F3015">
        <v>2</v>
      </c>
      <c r="G3015">
        <v>2</v>
      </c>
      <c r="H3015">
        <v>1</v>
      </c>
      <c r="I3015">
        <v>0</v>
      </c>
      <c r="J3015">
        <v>0</v>
      </c>
      <c r="K3015">
        <v>1</v>
      </c>
      <c r="L3015">
        <v>1</v>
      </c>
      <c r="M3015" t="s">
        <v>998</v>
      </c>
      <c r="O3015" s="101">
        <f>IF(ISBLANK(C3015),O3014,IF(COUNTIF(C$2:C3015,C3015)&gt;1,O3014,1+MAX(O3014,0)))</f>
        <v>68</v>
      </c>
      <c r="P3015" s="45">
        <f t="shared" si="1034"/>
        <v>44</v>
      </c>
      <c r="Q3015" s="33" t="str">
        <f t="shared" si="1035"/>
        <v/>
      </c>
      <c r="R3015" s="33">
        <f t="shared" si="1036"/>
        <v>10</v>
      </c>
      <c r="S3015" s="33" t="str">
        <f t="shared" si="1037"/>
        <v>158_10</v>
      </c>
      <c r="T3015" s="35" t="str">
        <f t="shared" si="1038"/>
        <v>158PM</v>
      </c>
      <c r="U3015" s="35" t="str">
        <f t="shared" si="1039"/>
        <v>158PMNS</v>
      </c>
      <c r="V3015" s="35" t="str">
        <f t="shared" si="1055"/>
        <v>2P</v>
      </c>
      <c r="W3015" s="35" t="str">
        <f t="shared" si="1048"/>
        <v>158PM2P122</v>
      </c>
      <c r="X3015" s="388">
        <f t="shared" si="1049"/>
        <v>1</v>
      </c>
      <c r="Y3015" s="388">
        <f t="shared" si="1050"/>
        <v>1</v>
      </c>
      <c r="Z3015" s="280" t="str">
        <f t="shared" si="1041"/>
        <v/>
      </c>
      <c r="AA3015" s="280" t="str">
        <f t="shared" si="1042"/>
        <v/>
      </c>
      <c r="AB3015" s="389" t="str">
        <f t="shared" si="1051"/>
        <v/>
      </c>
      <c r="AC3015" s="389" t="str">
        <f t="shared" si="1052"/>
        <v/>
      </c>
      <c r="AD3015" s="390" t="str">
        <f t="shared" si="1043"/>
        <v/>
      </c>
      <c r="AE3015" s="282">
        <f t="shared" si="1044"/>
        <v>0</v>
      </c>
      <c r="AF3015" s="359">
        <f t="shared" si="1045"/>
        <v>0</v>
      </c>
      <c r="AG3015" s="280">
        <f t="shared" si="1046"/>
        <v>0</v>
      </c>
      <c r="AH3015" s="280">
        <f t="shared" si="1040"/>
        <v>0</v>
      </c>
      <c r="AI3015" s="280">
        <f>IF(ISBLANK(T3015),AI3014,IF(COUNTIF(T$2:T3015,T3015)&gt;1,AI3014,1+MAX(AI3014,0)))</f>
        <v>84</v>
      </c>
      <c r="AL3015" s="391" t="str">
        <f t="shared" si="1053"/>
        <v/>
      </c>
      <c r="AM3015" s="391" t="str">
        <f t="shared" si="1054"/>
        <v/>
      </c>
      <c r="AO3015" s="310" t="str">
        <f t="shared" si="1047"/>
        <v/>
      </c>
      <c r="AP3015" s="310">
        <f>SUM(AO$1:AO3015)</f>
        <v>0</v>
      </c>
      <c r="AQ3015" s="310">
        <f>SUM(AK$2:AK3015)</f>
        <v>21</v>
      </c>
      <c r="AR3015" s="310">
        <f>COUNTA(AJ$2:AJ3015)</f>
        <v>21</v>
      </c>
      <c r="AS3015" s="312"/>
      <c r="AT3015" s="312"/>
      <c r="AU3015" s="312"/>
      <c r="AV3015" s="312"/>
      <c r="AW3015" s="312"/>
      <c r="AZ3015">
        <v>1</v>
      </c>
      <c r="BA3015">
        <v>1</v>
      </c>
    </row>
    <row r="3016" spans="1:53" x14ac:dyDescent="0.25">
      <c r="A3016">
        <v>158</v>
      </c>
      <c r="B3016" t="s">
        <v>66</v>
      </c>
      <c r="C3016" t="s">
        <v>857</v>
      </c>
      <c r="D3016"/>
      <c r="E3016">
        <v>1</v>
      </c>
      <c r="F3016">
        <v>2</v>
      </c>
      <c r="G3016">
        <v>3</v>
      </c>
      <c r="H3016">
        <v>3</v>
      </c>
      <c r="I3016">
        <v>2</v>
      </c>
      <c r="J3016">
        <v>2</v>
      </c>
      <c r="K3016">
        <v>1</v>
      </c>
      <c r="L3016">
        <v>1</v>
      </c>
      <c r="M3016" t="s">
        <v>998</v>
      </c>
      <c r="O3016" s="101">
        <f>IF(ISBLANK(C3016),O3015,IF(COUNTIF(C$2:C3016,C3016)&gt;1,O3015,1+MAX(O3015,0)))</f>
        <v>68</v>
      </c>
      <c r="P3016" s="45">
        <f t="shared" si="1034"/>
        <v>44</v>
      </c>
      <c r="Q3016" s="33" t="str">
        <f t="shared" si="1035"/>
        <v/>
      </c>
      <c r="R3016" s="33">
        <f t="shared" si="1036"/>
        <v>10</v>
      </c>
      <c r="S3016" s="33" t="str">
        <f t="shared" si="1037"/>
        <v>158_10</v>
      </c>
      <c r="T3016" s="35" t="str">
        <f t="shared" si="1038"/>
        <v>158PM</v>
      </c>
      <c r="U3016" s="35" t="str">
        <f t="shared" si="1039"/>
        <v>158PMEW</v>
      </c>
      <c r="V3016" s="35" t="str">
        <f t="shared" si="1055"/>
        <v>2P</v>
      </c>
      <c r="W3016" s="35" t="str">
        <f t="shared" si="1048"/>
        <v>158PM2P123</v>
      </c>
      <c r="X3016" s="388">
        <f t="shared" si="1049"/>
        <v>1</v>
      </c>
      <c r="Y3016" s="388">
        <f t="shared" si="1050"/>
        <v>1</v>
      </c>
      <c r="Z3016" s="280" t="str">
        <f t="shared" si="1041"/>
        <v/>
      </c>
      <c r="AA3016" s="280" t="str">
        <f t="shared" si="1042"/>
        <v/>
      </c>
      <c r="AB3016" s="389" t="str">
        <f t="shared" si="1051"/>
        <v/>
      </c>
      <c r="AC3016" s="389" t="str">
        <f t="shared" si="1052"/>
        <v/>
      </c>
      <c r="AD3016" s="390" t="str">
        <f t="shared" si="1043"/>
        <v/>
      </c>
      <c r="AE3016" s="282">
        <f t="shared" si="1044"/>
        <v>0</v>
      </c>
      <c r="AF3016" s="359">
        <f t="shared" si="1045"/>
        <v>0</v>
      </c>
      <c r="AG3016" s="280">
        <f t="shared" si="1046"/>
        <v>0</v>
      </c>
      <c r="AH3016" s="280">
        <f t="shared" si="1040"/>
        <v>0</v>
      </c>
      <c r="AI3016" s="280">
        <f>IF(ISBLANK(T3016),AI3015,IF(COUNTIF(T$2:T3016,T3016)&gt;1,AI3015,1+MAX(AI3015,0)))</f>
        <v>84</v>
      </c>
      <c r="AL3016" s="391" t="str">
        <f t="shared" si="1053"/>
        <v/>
      </c>
      <c r="AM3016" s="391" t="str">
        <f t="shared" si="1054"/>
        <v/>
      </c>
      <c r="AO3016" s="310" t="str">
        <f t="shared" si="1047"/>
        <v/>
      </c>
      <c r="AP3016" s="310">
        <f>SUM(AO$1:AO3016)</f>
        <v>0</v>
      </c>
      <c r="AQ3016" s="310">
        <f>SUM(AK$2:AK3016)</f>
        <v>21</v>
      </c>
      <c r="AR3016" s="310">
        <f>COUNTA(AJ$2:AJ3016)</f>
        <v>21</v>
      </c>
      <c r="AS3016" s="312"/>
      <c r="AT3016" s="312"/>
      <c r="AU3016" s="312"/>
      <c r="AV3016" s="312"/>
      <c r="AW3016" s="312"/>
      <c r="AZ3016">
        <v>1</v>
      </c>
      <c r="BA3016">
        <v>1</v>
      </c>
    </row>
    <row r="3017" spans="1:53" x14ac:dyDescent="0.25">
      <c r="A3017">
        <v>158</v>
      </c>
      <c r="B3017" t="s">
        <v>66</v>
      </c>
      <c r="C3017" t="s">
        <v>857</v>
      </c>
      <c r="D3017"/>
      <c r="E3017">
        <v>1</v>
      </c>
      <c r="F3017">
        <v>2</v>
      </c>
      <c r="G3017">
        <v>4</v>
      </c>
      <c r="H3017">
        <v>1</v>
      </c>
      <c r="I3017">
        <v>0</v>
      </c>
      <c r="J3017">
        <v>0</v>
      </c>
      <c r="K3017">
        <v>0</v>
      </c>
      <c r="L3017">
        <v>0</v>
      </c>
      <c r="M3017" t="s">
        <v>998</v>
      </c>
      <c r="O3017" s="101">
        <f>IF(ISBLANK(C3017),O3016,IF(COUNTIF(C$2:C3017,C3017)&gt;1,O3016,1+MAX(O3016,0)))</f>
        <v>68</v>
      </c>
      <c r="P3017" s="45">
        <f t="shared" si="1034"/>
        <v>44</v>
      </c>
      <c r="Q3017" s="33" t="str">
        <f t="shared" si="1035"/>
        <v/>
      </c>
      <c r="R3017" s="33">
        <f t="shared" si="1036"/>
        <v>10</v>
      </c>
      <c r="S3017" s="33" t="str">
        <f t="shared" si="1037"/>
        <v>158_10</v>
      </c>
      <c r="T3017" s="35" t="str">
        <f t="shared" si="1038"/>
        <v>158PM</v>
      </c>
      <c r="U3017" s="35" t="str">
        <f t="shared" si="1039"/>
        <v>158PMEW</v>
      </c>
      <c r="V3017" s="35" t="str">
        <f t="shared" si="1055"/>
        <v>2P</v>
      </c>
      <c r="W3017" s="35" t="str">
        <f t="shared" si="1048"/>
        <v>158PM2P124</v>
      </c>
      <c r="X3017" s="388">
        <f t="shared" si="1049"/>
        <v>0</v>
      </c>
      <c r="Y3017" s="388">
        <f t="shared" si="1050"/>
        <v>0</v>
      </c>
      <c r="Z3017" s="280" t="str">
        <f t="shared" si="1041"/>
        <v/>
      </c>
      <c r="AA3017" s="280" t="str">
        <f t="shared" si="1042"/>
        <v/>
      </c>
      <c r="AB3017" s="389" t="str">
        <f t="shared" si="1051"/>
        <v/>
      </c>
      <c r="AC3017" s="389" t="str">
        <f t="shared" si="1052"/>
        <v/>
      </c>
      <c r="AD3017" s="390" t="str">
        <f t="shared" si="1043"/>
        <v/>
      </c>
      <c r="AE3017" s="282">
        <f t="shared" si="1044"/>
        <v>0</v>
      </c>
      <c r="AF3017" s="359">
        <f t="shared" si="1045"/>
        <v>0</v>
      </c>
      <c r="AG3017" s="280">
        <f t="shared" si="1046"/>
        <v>0</v>
      </c>
      <c r="AH3017" s="280">
        <f t="shared" si="1040"/>
        <v>0</v>
      </c>
      <c r="AI3017" s="280">
        <f>IF(ISBLANK(T3017),AI3016,IF(COUNTIF(T$2:T3017,T3017)&gt;1,AI3016,1+MAX(AI3016,0)))</f>
        <v>84</v>
      </c>
      <c r="AL3017" s="391" t="str">
        <f t="shared" si="1053"/>
        <v/>
      </c>
      <c r="AM3017" s="391" t="str">
        <f t="shared" si="1054"/>
        <v/>
      </c>
      <c r="AO3017" s="310" t="str">
        <f t="shared" si="1047"/>
        <v/>
      </c>
      <c r="AP3017" s="310">
        <f>SUM(AO$1:AO3017)</f>
        <v>0</v>
      </c>
      <c r="AQ3017" s="310">
        <f>SUM(AK$2:AK3017)</f>
        <v>21</v>
      </c>
      <c r="AR3017" s="310">
        <f>COUNTA(AJ$2:AJ3017)</f>
        <v>21</v>
      </c>
      <c r="AS3017" s="312"/>
      <c r="AT3017" s="312"/>
      <c r="AU3017" s="312"/>
      <c r="AV3017" s="312"/>
      <c r="AW3017" s="312"/>
      <c r="AZ3017">
        <v>0</v>
      </c>
      <c r="BA3017">
        <v>0</v>
      </c>
    </row>
    <row r="3018" spans="1:53" x14ac:dyDescent="0.25">
      <c r="A3018">
        <v>158</v>
      </c>
      <c r="B3018" t="s">
        <v>66</v>
      </c>
      <c r="C3018" t="s">
        <v>857</v>
      </c>
      <c r="D3018"/>
      <c r="E3018">
        <v>1</v>
      </c>
      <c r="F3018">
        <v>3</v>
      </c>
      <c r="G3018">
        <v>1</v>
      </c>
      <c r="H3018">
        <v>1</v>
      </c>
      <c r="I3018">
        <v>0</v>
      </c>
      <c r="J3018">
        <v>0</v>
      </c>
      <c r="K3018">
        <v>0</v>
      </c>
      <c r="L3018">
        <v>1</v>
      </c>
      <c r="M3018" t="s">
        <v>998</v>
      </c>
      <c r="O3018" s="101">
        <f>IF(ISBLANK(C3018),O3017,IF(COUNTIF(C$2:C3018,C3018)&gt;1,O3017,1+MAX(O3017,0)))</f>
        <v>68</v>
      </c>
      <c r="P3018" s="45">
        <f t="shared" si="1034"/>
        <v>44</v>
      </c>
      <c r="Q3018" s="33" t="str">
        <f t="shared" si="1035"/>
        <v/>
      </c>
      <c r="R3018" s="33">
        <f t="shared" si="1036"/>
        <v>11</v>
      </c>
      <c r="S3018" s="33" t="str">
        <f t="shared" si="1037"/>
        <v>158_11</v>
      </c>
      <c r="T3018" s="35" t="str">
        <f t="shared" si="1038"/>
        <v>158PM</v>
      </c>
      <c r="U3018" s="35" t="str">
        <f t="shared" si="1039"/>
        <v>158PMNS</v>
      </c>
      <c r="V3018" s="35" t="str">
        <f t="shared" si="1055"/>
        <v>2P</v>
      </c>
      <c r="W3018" s="35" t="str">
        <f t="shared" si="1048"/>
        <v>158PM2P131</v>
      </c>
      <c r="X3018" s="388">
        <f t="shared" si="1049"/>
        <v>0</v>
      </c>
      <c r="Y3018" s="388">
        <f t="shared" si="1050"/>
        <v>1</v>
      </c>
      <c r="Z3018" s="280" t="str">
        <f t="shared" si="1041"/>
        <v/>
      </c>
      <c r="AA3018" s="280" t="str">
        <f t="shared" si="1042"/>
        <v/>
      </c>
      <c r="AB3018" s="389" t="str">
        <f t="shared" si="1051"/>
        <v/>
      </c>
      <c r="AC3018" s="389" t="str">
        <f t="shared" si="1052"/>
        <v/>
      </c>
      <c r="AD3018" s="390" t="str">
        <f t="shared" si="1043"/>
        <v/>
      </c>
      <c r="AE3018" s="282">
        <f t="shared" si="1044"/>
        <v>0</v>
      </c>
      <c r="AF3018" s="359">
        <f t="shared" si="1045"/>
        <v>0</v>
      </c>
      <c r="AG3018" s="280">
        <f t="shared" si="1046"/>
        <v>0</v>
      </c>
      <c r="AH3018" s="280">
        <f t="shared" si="1040"/>
        <v>0</v>
      </c>
      <c r="AI3018" s="280">
        <f>IF(ISBLANK(T3018),AI3017,IF(COUNTIF(T$2:T3018,T3018)&gt;1,AI3017,1+MAX(AI3017,0)))</f>
        <v>84</v>
      </c>
      <c r="AL3018" s="391" t="str">
        <f t="shared" si="1053"/>
        <v/>
      </c>
      <c r="AM3018" s="391" t="str">
        <f t="shared" si="1054"/>
        <v/>
      </c>
      <c r="AO3018" s="310" t="str">
        <f t="shared" si="1047"/>
        <v/>
      </c>
      <c r="AP3018" s="310">
        <f>SUM(AO$1:AO3018)</f>
        <v>0</v>
      </c>
      <c r="AQ3018" s="310">
        <f>SUM(AK$2:AK3018)</f>
        <v>21</v>
      </c>
      <c r="AR3018" s="310">
        <f>COUNTA(AJ$2:AJ3018)</f>
        <v>21</v>
      </c>
      <c r="AS3018" s="312"/>
      <c r="AT3018" s="312"/>
      <c r="AU3018" s="312"/>
      <c r="AV3018" s="312"/>
      <c r="AW3018" s="312"/>
      <c r="AZ3018">
        <v>0</v>
      </c>
      <c r="BA3018">
        <v>1</v>
      </c>
    </row>
    <row r="3019" spans="1:53" x14ac:dyDescent="0.25">
      <c r="A3019">
        <v>158</v>
      </c>
      <c r="B3019" t="s">
        <v>66</v>
      </c>
      <c r="C3019" t="s">
        <v>857</v>
      </c>
      <c r="D3019"/>
      <c r="E3019">
        <v>1</v>
      </c>
      <c r="F3019">
        <v>3</v>
      </c>
      <c r="G3019">
        <v>2</v>
      </c>
      <c r="H3019">
        <v>1</v>
      </c>
      <c r="I3019">
        <v>1</v>
      </c>
      <c r="J3019">
        <v>1</v>
      </c>
      <c r="K3019">
        <v>0</v>
      </c>
      <c r="L3019">
        <v>0</v>
      </c>
      <c r="M3019" t="s">
        <v>998</v>
      </c>
      <c r="O3019" s="101">
        <f>IF(ISBLANK(C3019),O3018,IF(COUNTIF(C$2:C3019,C3019)&gt;1,O3018,1+MAX(O3018,0)))</f>
        <v>68</v>
      </c>
      <c r="P3019" s="45">
        <f t="shared" si="1034"/>
        <v>44</v>
      </c>
      <c r="Q3019" s="33" t="str">
        <f t="shared" si="1035"/>
        <v/>
      </c>
      <c r="R3019" s="33">
        <f t="shared" si="1036"/>
        <v>11</v>
      </c>
      <c r="S3019" s="33" t="str">
        <f t="shared" si="1037"/>
        <v>158_11</v>
      </c>
      <c r="T3019" s="35" t="str">
        <f t="shared" si="1038"/>
        <v>158PM</v>
      </c>
      <c r="U3019" s="35" t="str">
        <f t="shared" si="1039"/>
        <v>158PMNS</v>
      </c>
      <c r="V3019" s="35" t="str">
        <f t="shared" si="1055"/>
        <v>2P</v>
      </c>
      <c r="W3019" s="35" t="str">
        <f t="shared" si="1048"/>
        <v>158PM2P132</v>
      </c>
      <c r="X3019" s="388">
        <f t="shared" si="1049"/>
        <v>0</v>
      </c>
      <c r="Y3019" s="388">
        <f t="shared" si="1050"/>
        <v>0</v>
      </c>
      <c r="Z3019" s="280" t="str">
        <f t="shared" si="1041"/>
        <v/>
      </c>
      <c r="AA3019" s="280" t="str">
        <f t="shared" si="1042"/>
        <v/>
      </c>
      <c r="AB3019" s="389" t="str">
        <f t="shared" si="1051"/>
        <v/>
      </c>
      <c r="AC3019" s="389" t="str">
        <f t="shared" si="1052"/>
        <v/>
      </c>
      <c r="AD3019" s="390" t="str">
        <f t="shared" si="1043"/>
        <v/>
      </c>
      <c r="AE3019" s="282">
        <f t="shared" si="1044"/>
        <v>0</v>
      </c>
      <c r="AF3019" s="359">
        <f t="shared" si="1045"/>
        <v>0</v>
      </c>
      <c r="AG3019" s="280">
        <f t="shared" si="1046"/>
        <v>0</v>
      </c>
      <c r="AH3019" s="280">
        <f t="shared" si="1040"/>
        <v>0</v>
      </c>
      <c r="AI3019" s="280">
        <f>IF(ISBLANK(T3019),AI3018,IF(COUNTIF(T$2:T3019,T3019)&gt;1,AI3018,1+MAX(AI3018,0)))</f>
        <v>84</v>
      </c>
      <c r="AL3019" s="391" t="str">
        <f t="shared" si="1053"/>
        <v/>
      </c>
      <c r="AM3019" s="391" t="str">
        <f t="shared" si="1054"/>
        <v/>
      </c>
      <c r="AO3019" s="310" t="str">
        <f t="shared" si="1047"/>
        <v/>
      </c>
      <c r="AP3019" s="310">
        <f>SUM(AO$1:AO3019)</f>
        <v>0</v>
      </c>
      <c r="AQ3019" s="310">
        <f>SUM(AK$2:AK3019)</f>
        <v>21</v>
      </c>
      <c r="AR3019" s="310">
        <f>COUNTA(AJ$2:AJ3019)</f>
        <v>21</v>
      </c>
      <c r="AS3019" s="312"/>
      <c r="AT3019" s="312"/>
      <c r="AU3019" s="312"/>
      <c r="AV3019" s="312"/>
      <c r="AW3019" s="312"/>
      <c r="AZ3019">
        <v>0</v>
      </c>
      <c r="BA3019">
        <v>0</v>
      </c>
    </row>
    <row r="3020" spans="1:53" x14ac:dyDescent="0.25">
      <c r="A3020">
        <v>158</v>
      </c>
      <c r="B3020" t="s">
        <v>66</v>
      </c>
      <c r="C3020" t="s">
        <v>857</v>
      </c>
      <c r="D3020"/>
      <c r="E3020">
        <v>1</v>
      </c>
      <c r="F3020">
        <v>3</v>
      </c>
      <c r="G3020">
        <v>3</v>
      </c>
      <c r="H3020">
        <v>1</v>
      </c>
      <c r="I3020">
        <v>0</v>
      </c>
      <c r="J3020">
        <v>0</v>
      </c>
      <c r="K3020">
        <v>1</v>
      </c>
      <c r="L3020">
        <v>1</v>
      </c>
      <c r="M3020" t="s">
        <v>998</v>
      </c>
      <c r="O3020" s="101">
        <f>IF(ISBLANK(C3020),O3019,IF(COUNTIF(C$2:C3020,C3020)&gt;1,O3019,1+MAX(O3019,0)))</f>
        <v>68</v>
      </c>
      <c r="P3020" s="45">
        <f t="shared" si="1034"/>
        <v>44</v>
      </c>
      <c r="Q3020" s="33" t="str">
        <f t="shared" si="1035"/>
        <v/>
      </c>
      <c r="R3020" s="33">
        <f t="shared" si="1036"/>
        <v>11</v>
      </c>
      <c r="S3020" s="33" t="str">
        <f t="shared" si="1037"/>
        <v>158_11</v>
      </c>
      <c r="T3020" s="35" t="str">
        <f t="shared" si="1038"/>
        <v>158PM</v>
      </c>
      <c r="U3020" s="35" t="str">
        <f t="shared" si="1039"/>
        <v>158PMEW</v>
      </c>
      <c r="V3020" s="35" t="str">
        <f t="shared" si="1055"/>
        <v>2P</v>
      </c>
      <c r="W3020" s="35" t="str">
        <f t="shared" si="1048"/>
        <v>158PM2P133</v>
      </c>
      <c r="X3020" s="388">
        <f t="shared" si="1049"/>
        <v>1</v>
      </c>
      <c r="Y3020" s="388">
        <f t="shared" si="1050"/>
        <v>1</v>
      </c>
      <c r="Z3020" s="280" t="str">
        <f t="shared" si="1041"/>
        <v/>
      </c>
      <c r="AA3020" s="280" t="str">
        <f t="shared" si="1042"/>
        <v/>
      </c>
      <c r="AB3020" s="389" t="str">
        <f t="shared" si="1051"/>
        <v/>
      </c>
      <c r="AC3020" s="389" t="str">
        <f t="shared" si="1052"/>
        <v/>
      </c>
      <c r="AD3020" s="390" t="str">
        <f t="shared" si="1043"/>
        <v/>
      </c>
      <c r="AE3020" s="282">
        <f t="shared" si="1044"/>
        <v>0</v>
      </c>
      <c r="AF3020" s="359">
        <f t="shared" si="1045"/>
        <v>0</v>
      </c>
      <c r="AG3020" s="280">
        <f t="shared" si="1046"/>
        <v>0</v>
      </c>
      <c r="AH3020" s="280">
        <f t="shared" si="1040"/>
        <v>0</v>
      </c>
      <c r="AI3020" s="280">
        <f>IF(ISBLANK(T3020),AI3019,IF(COUNTIF(T$2:T3020,T3020)&gt;1,AI3019,1+MAX(AI3019,0)))</f>
        <v>84</v>
      </c>
      <c r="AL3020" s="391" t="str">
        <f t="shared" si="1053"/>
        <v/>
      </c>
      <c r="AM3020" s="391" t="str">
        <f t="shared" si="1054"/>
        <v/>
      </c>
      <c r="AO3020" s="310" t="str">
        <f t="shared" si="1047"/>
        <v/>
      </c>
      <c r="AP3020" s="310">
        <f>SUM(AO$1:AO3020)</f>
        <v>0</v>
      </c>
      <c r="AQ3020" s="310">
        <f>SUM(AK$2:AK3020)</f>
        <v>21</v>
      </c>
      <c r="AR3020" s="310">
        <f>COUNTA(AJ$2:AJ3020)</f>
        <v>21</v>
      </c>
      <c r="AS3020" s="312"/>
      <c r="AT3020" s="312"/>
      <c r="AU3020" s="312"/>
      <c r="AV3020" s="312"/>
      <c r="AW3020" s="312"/>
      <c r="AZ3020">
        <v>1</v>
      </c>
      <c r="BA3020">
        <v>1</v>
      </c>
    </row>
    <row r="3021" spans="1:53" x14ac:dyDescent="0.25">
      <c r="A3021">
        <v>158</v>
      </c>
      <c r="B3021" t="s">
        <v>66</v>
      </c>
      <c r="C3021" t="s">
        <v>857</v>
      </c>
      <c r="D3021"/>
      <c r="E3021">
        <v>1</v>
      </c>
      <c r="F3021">
        <v>3</v>
      </c>
      <c r="G3021">
        <v>4</v>
      </c>
      <c r="H3021">
        <v>2</v>
      </c>
      <c r="I3021">
        <v>0</v>
      </c>
      <c r="J3021">
        <v>1</v>
      </c>
      <c r="K3021">
        <v>0</v>
      </c>
      <c r="L3021">
        <v>1</v>
      </c>
      <c r="M3021" t="s">
        <v>998</v>
      </c>
      <c r="O3021" s="101">
        <f>IF(ISBLANK(C3021),O3020,IF(COUNTIF(C$2:C3021,C3021)&gt;1,O3020,1+MAX(O3020,0)))</f>
        <v>68</v>
      </c>
      <c r="P3021" s="45">
        <f t="shared" si="1034"/>
        <v>44</v>
      </c>
      <c r="Q3021" s="33" t="str">
        <f t="shared" si="1035"/>
        <v/>
      </c>
      <c r="R3021" s="33">
        <f t="shared" si="1036"/>
        <v>11</v>
      </c>
      <c r="S3021" s="33" t="str">
        <f t="shared" si="1037"/>
        <v>158_11</v>
      </c>
      <c r="T3021" s="35" t="str">
        <f t="shared" si="1038"/>
        <v>158PM</v>
      </c>
      <c r="U3021" s="35" t="str">
        <f t="shared" si="1039"/>
        <v>158PMEW</v>
      </c>
      <c r="V3021" s="35" t="str">
        <f t="shared" si="1055"/>
        <v>2P</v>
      </c>
      <c r="W3021" s="35" t="str">
        <f t="shared" si="1048"/>
        <v>158PM2P134</v>
      </c>
      <c r="X3021" s="388">
        <f t="shared" si="1049"/>
        <v>0</v>
      </c>
      <c r="Y3021" s="388">
        <f t="shared" si="1050"/>
        <v>1</v>
      </c>
      <c r="Z3021" s="280" t="str">
        <f t="shared" si="1041"/>
        <v/>
      </c>
      <c r="AA3021" s="280" t="str">
        <f t="shared" si="1042"/>
        <v/>
      </c>
      <c r="AB3021" s="389" t="str">
        <f t="shared" si="1051"/>
        <v/>
      </c>
      <c r="AC3021" s="389" t="str">
        <f t="shared" si="1052"/>
        <v/>
      </c>
      <c r="AD3021" s="390" t="str">
        <f t="shared" si="1043"/>
        <v/>
      </c>
      <c r="AE3021" s="282">
        <f t="shared" si="1044"/>
        <v>0</v>
      </c>
      <c r="AF3021" s="359">
        <f t="shared" si="1045"/>
        <v>0</v>
      </c>
      <c r="AG3021" s="280">
        <f t="shared" si="1046"/>
        <v>0</v>
      </c>
      <c r="AH3021" s="280">
        <f t="shared" si="1040"/>
        <v>0</v>
      </c>
      <c r="AI3021" s="280">
        <f>IF(ISBLANK(T3021),AI3020,IF(COUNTIF(T$2:T3021,T3021)&gt;1,AI3020,1+MAX(AI3020,0)))</f>
        <v>84</v>
      </c>
      <c r="AL3021" s="391" t="str">
        <f t="shared" si="1053"/>
        <v/>
      </c>
      <c r="AM3021" s="391" t="str">
        <f t="shared" si="1054"/>
        <v/>
      </c>
      <c r="AO3021" s="310" t="str">
        <f t="shared" si="1047"/>
        <v/>
      </c>
      <c r="AP3021" s="310">
        <f>SUM(AO$1:AO3021)</f>
        <v>0</v>
      </c>
      <c r="AQ3021" s="310">
        <f>SUM(AK$2:AK3021)</f>
        <v>21</v>
      </c>
      <c r="AR3021" s="310">
        <f>COUNTA(AJ$2:AJ3021)</f>
        <v>21</v>
      </c>
      <c r="AS3021" s="312"/>
      <c r="AT3021" s="312"/>
      <c r="AU3021" s="312"/>
      <c r="AV3021" s="312"/>
      <c r="AW3021" s="312"/>
      <c r="AZ3021">
        <v>0</v>
      </c>
      <c r="BA3021">
        <v>1</v>
      </c>
    </row>
    <row r="3022" spans="1:53" x14ac:dyDescent="0.25">
      <c r="A3022">
        <v>158</v>
      </c>
      <c r="B3022" t="s">
        <v>66</v>
      </c>
      <c r="C3022" t="s">
        <v>857</v>
      </c>
      <c r="D3022"/>
      <c r="E3022">
        <v>1</v>
      </c>
      <c r="F3022">
        <v>4</v>
      </c>
      <c r="G3022">
        <v>1</v>
      </c>
      <c r="H3022">
        <v>2</v>
      </c>
      <c r="I3022">
        <v>0</v>
      </c>
      <c r="J3022">
        <v>1</v>
      </c>
      <c r="K3022">
        <v>0</v>
      </c>
      <c r="L3022">
        <v>2</v>
      </c>
      <c r="M3022" t="s">
        <v>998</v>
      </c>
      <c r="O3022" s="101">
        <f>IF(ISBLANK(C3022),O3021,IF(COUNTIF(C$2:C3022,C3022)&gt;1,O3021,1+MAX(O3021,0)))</f>
        <v>68</v>
      </c>
      <c r="P3022" s="45">
        <f t="shared" si="1034"/>
        <v>44</v>
      </c>
      <c r="Q3022" s="33" t="str">
        <f t="shared" si="1035"/>
        <v/>
      </c>
      <c r="R3022" s="33">
        <f t="shared" si="1036"/>
        <v>12</v>
      </c>
      <c r="S3022" s="33" t="str">
        <f t="shared" si="1037"/>
        <v>158_12</v>
      </c>
      <c r="T3022" s="35" t="str">
        <f t="shared" si="1038"/>
        <v>158PM</v>
      </c>
      <c r="U3022" s="35" t="str">
        <f t="shared" si="1039"/>
        <v>158PMNS</v>
      </c>
      <c r="V3022" s="35" t="str">
        <f t="shared" si="1055"/>
        <v>2P</v>
      </c>
      <c r="W3022" s="35" t="str">
        <f t="shared" si="1048"/>
        <v>158PM2P141</v>
      </c>
      <c r="X3022" s="388">
        <f t="shared" si="1049"/>
        <v>0</v>
      </c>
      <c r="Y3022" s="388">
        <f t="shared" si="1050"/>
        <v>2</v>
      </c>
      <c r="Z3022" s="280" t="str">
        <f t="shared" si="1041"/>
        <v/>
      </c>
      <c r="AA3022" s="280" t="str">
        <f t="shared" si="1042"/>
        <v/>
      </c>
      <c r="AB3022" s="389" t="str">
        <f t="shared" si="1051"/>
        <v/>
      </c>
      <c r="AC3022" s="389" t="str">
        <f t="shared" si="1052"/>
        <v/>
      </c>
      <c r="AD3022" s="390" t="str">
        <f t="shared" si="1043"/>
        <v/>
      </c>
      <c r="AE3022" s="282">
        <f t="shared" si="1044"/>
        <v>0</v>
      </c>
      <c r="AF3022" s="359">
        <f t="shared" si="1045"/>
        <v>0</v>
      </c>
      <c r="AG3022" s="280">
        <f t="shared" si="1046"/>
        <v>0</v>
      </c>
      <c r="AH3022" s="280">
        <f t="shared" si="1040"/>
        <v>0</v>
      </c>
      <c r="AI3022" s="280">
        <f>IF(ISBLANK(T3022),AI3021,IF(COUNTIF(T$2:T3022,T3022)&gt;1,AI3021,1+MAX(AI3021,0)))</f>
        <v>84</v>
      </c>
      <c r="AL3022" s="391" t="str">
        <f t="shared" si="1053"/>
        <v/>
      </c>
      <c r="AM3022" s="391" t="str">
        <f t="shared" si="1054"/>
        <v/>
      </c>
      <c r="AO3022" s="310" t="str">
        <f t="shared" si="1047"/>
        <v/>
      </c>
      <c r="AP3022" s="310">
        <f>SUM(AO$1:AO3022)</f>
        <v>0</v>
      </c>
      <c r="AQ3022" s="310">
        <f>SUM(AK$2:AK3022)</f>
        <v>21</v>
      </c>
      <c r="AR3022" s="310">
        <f>COUNTA(AJ$2:AJ3022)</f>
        <v>21</v>
      </c>
      <c r="AS3022" s="312"/>
      <c r="AT3022" s="312"/>
      <c r="AU3022" s="312"/>
      <c r="AV3022" s="312"/>
      <c r="AW3022" s="312"/>
      <c r="AZ3022">
        <v>0</v>
      </c>
      <c r="BA3022">
        <v>2</v>
      </c>
    </row>
    <row r="3023" spans="1:53" x14ac:dyDescent="0.25">
      <c r="A3023">
        <v>158</v>
      </c>
      <c r="B3023" t="s">
        <v>66</v>
      </c>
      <c r="C3023" t="s">
        <v>857</v>
      </c>
      <c r="D3023"/>
      <c r="E3023">
        <v>1</v>
      </c>
      <c r="F3023">
        <v>4</v>
      </c>
      <c r="G3023">
        <v>2</v>
      </c>
      <c r="H3023">
        <v>0</v>
      </c>
      <c r="I3023">
        <v>0</v>
      </c>
      <c r="J3023">
        <v>0</v>
      </c>
      <c r="K3023">
        <v>0</v>
      </c>
      <c r="L3023">
        <v>0</v>
      </c>
      <c r="M3023" t="s">
        <v>998</v>
      </c>
      <c r="O3023" s="101">
        <f>IF(ISBLANK(C3023),O3022,IF(COUNTIF(C$2:C3023,C3023)&gt;1,O3022,1+MAX(O3022,0)))</f>
        <v>68</v>
      </c>
      <c r="P3023" s="45">
        <f t="shared" si="1034"/>
        <v>44</v>
      </c>
      <c r="Q3023" s="33" t="str">
        <f t="shared" si="1035"/>
        <v/>
      </c>
      <c r="R3023" s="33">
        <f t="shared" si="1036"/>
        <v>12</v>
      </c>
      <c r="S3023" s="33" t="str">
        <f t="shared" si="1037"/>
        <v>158_12</v>
      </c>
      <c r="T3023" s="35" t="str">
        <f t="shared" si="1038"/>
        <v>158PM</v>
      </c>
      <c r="U3023" s="35" t="str">
        <f t="shared" si="1039"/>
        <v>158PMNS</v>
      </c>
      <c r="V3023" s="35" t="str">
        <f t="shared" si="1055"/>
        <v>2P</v>
      </c>
      <c r="W3023" s="35" t="str">
        <f t="shared" si="1048"/>
        <v>158PM2P142</v>
      </c>
      <c r="X3023" s="388">
        <f t="shared" si="1049"/>
        <v>0</v>
      </c>
      <c r="Y3023" s="388">
        <f t="shared" si="1050"/>
        <v>0</v>
      </c>
      <c r="Z3023" s="280" t="str">
        <f t="shared" si="1041"/>
        <v/>
      </c>
      <c r="AA3023" s="280" t="str">
        <f t="shared" si="1042"/>
        <v/>
      </c>
      <c r="AB3023" s="389" t="str">
        <f t="shared" si="1051"/>
        <v/>
      </c>
      <c r="AC3023" s="389" t="str">
        <f t="shared" si="1052"/>
        <v/>
      </c>
      <c r="AD3023" s="390" t="str">
        <f t="shared" si="1043"/>
        <v/>
      </c>
      <c r="AE3023" s="282">
        <f t="shared" si="1044"/>
        <v>0</v>
      </c>
      <c r="AF3023" s="359">
        <f t="shared" si="1045"/>
        <v>0</v>
      </c>
      <c r="AG3023" s="280">
        <f t="shared" si="1046"/>
        <v>0</v>
      </c>
      <c r="AH3023" s="280">
        <f t="shared" si="1040"/>
        <v>0</v>
      </c>
      <c r="AI3023" s="280">
        <f>IF(ISBLANK(T3023),AI3022,IF(COUNTIF(T$2:T3023,T3023)&gt;1,AI3022,1+MAX(AI3022,0)))</f>
        <v>84</v>
      </c>
      <c r="AL3023" s="391" t="str">
        <f t="shared" si="1053"/>
        <v/>
      </c>
      <c r="AM3023" s="391" t="str">
        <f t="shared" si="1054"/>
        <v/>
      </c>
      <c r="AO3023" s="310" t="str">
        <f t="shared" si="1047"/>
        <v/>
      </c>
      <c r="AP3023" s="310">
        <f>SUM(AO$1:AO3023)</f>
        <v>0</v>
      </c>
      <c r="AQ3023" s="310">
        <f>SUM(AK$2:AK3023)</f>
        <v>21</v>
      </c>
      <c r="AR3023" s="310">
        <f>COUNTA(AJ$2:AJ3023)</f>
        <v>21</v>
      </c>
      <c r="AS3023" s="312"/>
      <c r="AT3023" s="312"/>
      <c r="AU3023" s="312"/>
      <c r="AV3023" s="312"/>
      <c r="AW3023" s="312"/>
      <c r="AZ3023">
        <v>0</v>
      </c>
      <c r="BA3023">
        <v>0</v>
      </c>
    </row>
    <row r="3024" spans="1:53" x14ac:dyDescent="0.25">
      <c r="A3024">
        <v>158</v>
      </c>
      <c r="B3024" t="s">
        <v>66</v>
      </c>
      <c r="C3024" t="s">
        <v>857</v>
      </c>
      <c r="D3024"/>
      <c r="E3024">
        <v>1</v>
      </c>
      <c r="F3024">
        <v>4</v>
      </c>
      <c r="G3024">
        <v>3</v>
      </c>
      <c r="H3024">
        <v>5</v>
      </c>
      <c r="I3024">
        <v>1</v>
      </c>
      <c r="J3024">
        <v>4</v>
      </c>
      <c r="K3024">
        <v>0</v>
      </c>
      <c r="L3024">
        <v>0</v>
      </c>
      <c r="M3024" t="s">
        <v>998</v>
      </c>
      <c r="O3024" s="101">
        <f>IF(ISBLANK(C3024),O3023,IF(COUNTIF(C$2:C3024,C3024)&gt;1,O3023,1+MAX(O3023,0)))</f>
        <v>68</v>
      </c>
      <c r="P3024" s="45">
        <f t="shared" si="1034"/>
        <v>44</v>
      </c>
      <c r="Q3024" s="33" t="str">
        <f t="shared" si="1035"/>
        <v/>
      </c>
      <c r="R3024" s="33">
        <f t="shared" si="1036"/>
        <v>12</v>
      </c>
      <c r="S3024" s="33" t="str">
        <f t="shared" si="1037"/>
        <v>158_12</v>
      </c>
      <c r="T3024" s="35" t="str">
        <f t="shared" si="1038"/>
        <v>158PM</v>
      </c>
      <c r="U3024" s="35" t="str">
        <f t="shared" si="1039"/>
        <v>158PMEW</v>
      </c>
      <c r="V3024" s="35" t="str">
        <f t="shared" si="1055"/>
        <v>2P</v>
      </c>
      <c r="W3024" s="35" t="str">
        <f t="shared" si="1048"/>
        <v>158PM2P143</v>
      </c>
      <c r="X3024" s="388">
        <f t="shared" si="1049"/>
        <v>0</v>
      </c>
      <c r="Y3024" s="388">
        <f t="shared" si="1050"/>
        <v>0</v>
      </c>
      <c r="Z3024" s="280" t="str">
        <f t="shared" si="1041"/>
        <v/>
      </c>
      <c r="AA3024" s="280" t="str">
        <f t="shared" si="1042"/>
        <v/>
      </c>
      <c r="AB3024" s="389" t="str">
        <f t="shared" si="1051"/>
        <v/>
      </c>
      <c r="AC3024" s="389" t="str">
        <f t="shared" si="1052"/>
        <v/>
      </c>
      <c r="AD3024" s="390" t="str">
        <f t="shared" si="1043"/>
        <v/>
      </c>
      <c r="AE3024" s="282">
        <f t="shared" si="1044"/>
        <v>0</v>
      </c>
      <c r="AF3024" s="359">
        <f t="shared" si="1045"/>
        <v>0</v>
      </c>
      <c r="AG3024" s="280">
        <f t="shared" si="1046"/>
        <v>0</v>
      </c>
      <c r="AH3024" s="280">
        <f t="shared" si="1040"/>
        <v>0</v>
      </c>
      <c r="AI3024" s="280">
        <f>IF(ISBLANK(T3024),AI3023,IF(COUNTIF(T$2:T3024,T3024)&gt;1,AI3023,1+MAX(AI3023,0)))</f>
        <v>84</v>
      </c>
      <c r="AL3024" s="391" t="str">
        <f t="shared" si="1053"/>
        <v/>
      </c>
      <c r="AM3024" s="391" t="str">
        <f t="shared" si="1054"/>
        <v/>
      </c>
      <c r="AO3024" s="310" t="str">
        <f t="shared" si="1047"/>
        <v/>
      </c>
      <c r="AP3024" s="310">
        <f>SUM(AO$1:AO3024)</f>
        <v>0</v>
      </c>
      <c r="AQ3024" s="310">
        <f>SUM(AK$2:AK3024)</f>
        <v>21</v>
      </c>
      <c r="AR3024" s="310">
        <f>COUNTA(AJ$2:AJ3024)</f>
        <v>21</v>
      </c>
      <c r="AS3024" s="312"/>
      <c r="AT3024" s="312"/>
      <c r="AU3024" s="312"/>
      <c r="AV3024" s="312"/>
      <c r="AW3024" s="312"/>
      <c r="AZ3024">
        <v>0</v>
      </c>
      <c r="BA3024">
        <v>0</v>
      </c>
    </row>
    <row r="3025" spans="1:53" x14ac:dyDescent="0.25">
      <c r="A3025">
        <v>158</v>
      </c>
      <c r="B3025" t="s">
        <v>66</v>
      </c>
      <c r="C3025" t="s">
        <v>857</v>
      </c>
      <c r="D3025"/>
      <c r="E3025">
        <v>1</v>
      </c>
      <c r="F3025">
        <v>4</v>
      </c>
      <c r="G3025">
        <v>4</v>
      </c>
      <c r="H3025">
        <v>2</v>
      </c>
      <c r="I3025">
        <v>0</v>
      </c>
      <c r="J3025">
        <v>0</v>
      </c>
      <c r="K3025">
        <v>1</v>
      </c>
      <c r="L3025">
        <v>2</v>
      </c>
      <c r="M3025" t="s">
        <v>998</v>
      </c>
      <c r="O3025" s="101">
        <f>IF(ISBLANK(C3025),O3024,IF(COUNTIF(C$2:C3025,C3025)&gt;1,O3024,1+MAX(O3024,0)))</f>
        <v>68</v>
      </c>
      <c r="P3025" s="45">
        <f t="shared" si="1034"/>
        <v>44</v>
      </c>
      <c r="Q3025" s="33" t="str">
        <f t="shared" si="1035"/>
        <v/>
      </c>
      <c r="R3025" s="33">
        <f t="shared" si="1036"/>
        <v>12</v>
      </c>
      <c r="S3025" s="33" t="str">
        <f t="shared" si="1037"/>
        <v>158_12</v>
      </c>
      <c r="T3025" s="35" t="str">
        <f t="shared" si="1038"/>
        <v>158PM</v>
      </c>
      <c r="U3025" s="35" t="str">
        <f t="shared" si="1039"/>
        <v>158PMEW</v>
      </c>
      <c r="V3025" s="35" t="str">
        <f t="shared" si="1055"/>
        <v>2P</v>
      </c>
      <c r="W3025" s="35" t="str">
        <f t="shared" si="1048"/>
        <v>158PM2P144</v>
      </c>
      <c r="X3025" s="388">
        <f t="shared" si="1049"/>
        <v>1</v>
      </c>
      <c r="Y3025" s="388">
        <f t="shared" si="1050"/>
        <v>2</v>
      </c>
      <c r="Z3025" s="280" t="str">
        <f t="shared" si="1041"/>
        <v/>
      </c>
      <c r="AA3025" s="280" t="str">
        <f t="shared" si="1042"/>
        <v/>
      </c>
      <c r="AB3025" s="389" t="str">
        <f t="shared" si="1051"/>
        <v/>
      </c>
      <c r="AC3025" s="389" t="str">
        <f t="shared" si="1052"/>
        <v/>
      </c>
      <c r="AD3025" s="390" t="str">
        <f t="shared" si="1043"/>
        <v/>
      </c>
      <c r="AE3025" s="282">
        <f t="shared" si="1044"/>
        <v>0</v>
      </c>
      <c r="AF3025" s="359">
        <f t="shared" si="1045"/>
        <v>0</v>
      </c>
      <c r="AG3025" s="280">
        <f t="shared" si="1046"/>
        <v>0</v>
      </c>
      <c r="AH3025" s="280">
        <f t="shared" si="1040"/>
        <v>0</v>
      </c>
      <c r="AI3025" s="280">
        <f>IF(ISBLANK(T3025),AI3024,IF(COUNTIF(T$2:T3025,T3025)&gt;1,AI3024,1+MAX(AI3024,0)))</f>
        <v>84</v>
      </c>
      <c r="AL3025" s="391" t="str">
        <f t="shared" si="1053"/>
        <v/>
      </c>
      <c r="AM3025" s="391" t="str">
        <f t="shared" si="1054"/>
        <v/>
      </c>
      <c r="AO3025" s="310" t="str">
        <f t="shared" si="1047"/>
        <v/>
      </c>
      <c r="AP3025" s="310">
        <f>SUM(AO$1:AO3025)</f>
        <v>0</v>
      </c>
      <c r="AQ3025" s="310">
        <f>SUM(AK$2:AK3025)</f>
        <v>21</v>
      </c>
      <c r="AR3025" s="310">
        <f>COUNTA(AJ$2:AJ3025)</f>
        <v>21</v>
      </c>
      <c r="AS3025" s="312"/>
      <c r="AT3025" s="312"/>
      <c r="AU3025" s="312"/>
      <c r="AV3025" s="312"/>
      <c r="AW3025" s="312"/>
      <c r="AZ3025">
        <v>1</v>
      </c>
      <c r="BA3025">
        <v>2</v>
      </c>
    </row>
    <row r="3026" spans="1:53" x14ac:dyDescent="0.25">
      <c r="A3026">
        <v>158</v>
      </c>
      <c r="B3026" t="s">
        <v>66</v>
      </c>
      <c r="C3026" t="s">
        <v>857</v>
      </c>
      <c r="D3026"/>
      <c r="E3026">
        <v>2</v>
      </c>
      <c r="F3026">
        <v>1</v>
      </c>
      <c r="G3026">
        <v>1</v>
      </c>
      <c r="H3026">
        <v>3</v>
      </c>
      <c r="I3026">
        <v>0</v>
      </c>
      <c r="J3026">
        <v>3</v>
      </c>
      <c r="K3026">
        <v>0</v>
      </c>
      <c r="L3026">
        <v>1</v>
      </c>
      <c r="M3026" t="s">
        <v>999</v>
      </c>
      <c r="O3026" s="101">
        <f>IF(ISBLANK(C3026),O3025,IF(COUNTIF(C$2:C3026,C3026)&gt;1,O3025,1+MAX(O3025,0)))</f>
        <v>68</v>
      </c>
      <c r="P3026" s="45">
        <f t="shared" si="1034"/>
        <v>44</v>
      </c>
      <c r="Q3026" s="33" t="str">
        <f t="shared" si="1035"/>
        <v/>
      </c>
      <c r="R3026" s="33">
        <f t="shared" si="1036"/>
        <v>13</v>
      </c>
      <c r="S3026" s="33" t="str">
        <f t="shared" si="1037"/>
        <v>158_13</v>
      </c>
      <c r="T3026" s="35" t="str">
        <f t="shared" si="1038"/>
        <v>158PM</v>
      </c>
      <c r="U3026" s="35" t="str">
        <f t="shared" si="1039"/>
        <v>158PMNS</v>
      </c>
      <c r="V3026" s="35" t="str">
        <f t="shared" si="1055"/>
        <v>2P</v>
      </c>
      <c r="W3026" s="35" t="str">
        <f t="shared" si="1048"/>
        <v>158PM2P211</v>
      </c>
      <c r="X3026" s="388">
        <f t="shared" si="1049"/>
        <v>0</v>
      </c>
      <c r="Y3026" s="388">
        <f t="shared" si="1050"/>
        <v>1</v>
      </c>
      <c r="Z3026" s="280" t="str">
        <f t="shared" si="1041"/>
        <v/>
      </c>
      <c r="AA3026" s="280" t="str">
        <f t="shared" si="1042"/>
        <v/>
      </c>
      <c r="AB3026" s="389" t="str">
        <f t="shared" si="1051"/>
        <v/>
      </c>
      <c r="AC3026" s="389" t="str">
        <f t="shared" si="1052"/>
        <v/>
      </c>
      <c r="AD3026" s="390" t="str">
        <f t="shared" si="1043"/>
        <v/>
      </c>
      <c r="AE3026" s="282">
        <f t="shared" si="1044"/>
        <v>0</v>
      </c>
      <c r="AF3026" s="359">
        <f t="shared" si="1045"/>
        <v>0</v>
      </c>
      <c r="AG3026" s="280">
        <f t="shared" si="1046"/>
        <v>0</v>
      </c>
      <c r="AH3026" s="280">
        <f t="shared" si="1040"/>
        <v>0</v>
      </c>
      <c r="AI3026" s="280">
        <f>IF(ISBLANK(T3026),AI3025,IF(COUNTIF(T$2:T3026,T3026)&gt;1,AI3025,1+MAX(AI3025,0)))</f>
        <v>84</v>
      </c>
      <c r="AL3026" s="391" t="str">
        <f t="shared" si="1053"/>
        <v/>
      </c>
      <c r="AM3026" s="391" t="str">
        <f t="shared" si="1054"/>
        <v/>
      </c>
      <c r="AO3026" s="310" t="str">
        <f t="shared" si="1047"/>
        <v/>
      </c>
      <c r="AP3026" s="310">
        <f>SUM(AO$1:AO3026)</f>
        <v>0</v>
      </c>
      <c r="AQ3026" s="310">
        <f>SUM(AK$2:AK3026)</f>
        <v>21</v>
      </c>
      <c r="AR3026" s="310">
        <f>COUNTA(AJ$2:AJ3026)</f>
        <v>21</v>
      </c>
      <c r="AS3026" s="312"/>
      <c r="AT3026" s="312"/>
      <c r="AU3026" s="312"/>
      <c r="AV3026" s="312"/>
      <c r="AW3026" s="312"/>
      <c r="AZ3026">
        <v>0</v>
      </c>
      <c r="BA3026">
        <v>1</v>
      </c>
    </row>
    <row r="3027" spans="1:53" x14ac:dyDescent="0.25">
      <c r="A3027">
        <v>158</v>
      </c>
      <c r="B3027" t="s">
        <v>66</v>
      </c>
      <c r="C3027" t="s">
        <v>857</v>
      </c>
      <c r="D3027"/>
      <c r="E3027">
        <v>2</v>
      </c>
      <c r="F3027">
        <v>1</v>
      </c>
      <c r="G3027">
        <v>2</v>
      </c>
      <c r="H3027">
        <v>3</v>
      </c>
      <c r="I3027">
        <v>0</v>
      </c>
      <c r="J3027">
        <v>0</v>
      </c>
      <c r="K3027">
        <v>2</v>
      </c>
      <c r="L3027">
        <v>2</v>
      </c>
      <c r="M3027" t="s">
        <v>999</v>
      </c>
      <c r="O3027" s="101">
        <f>IF(ISBLANK(C3027),O3026,IF(COUNTIF(C$2:C3027,C3027)&gt;1,O3026,1+MAX(O3026,0)))</f>
        <v>68</v>
      </c>
      <c r="P3027" s="45">
        <f t="shared" si="1034"/>
        <v>44</v>
      </c>
      <c r="Q3027" s="33" t="str">
        <f t="shared" si="1035"/>
        <v/>
      </c>
      <c r="R3027" s="33">
        <f t="shared" si="1036"/>
        <v>13</v>
      </c>
      <c r="S3027" s="33" t="str">
        <f t="shared" si="1037"/>
        <v>158_13</v>
      </c>
      <c r="T3027" s="35" t="str">
        <f t="shared" si="1038"/>
        <v>158PM</v>
      </c>
      <c r="U3027" s="35" t="str">
        <f t="shared" si="1039"/>
        <v>158PMNS</v>
      </c>
      <c r="V3027" s="35" t="str">
        <f t="shared" si="1055"/>
        <v>2P</v>
      </c>
      <c r="W3027" s="35" t="str">
        <f t="shared" si="1048"/>
        <v>158PM2P212</v>
      </c>
      <c r="X3027" s="388">
        <f t="shared" si="1049"/>
        <v>2</v>
      </c>
      <c r="Y3027" s="388">
        <f t="shared" si="1050"/>
        <v>2</v>
      </c>
      <c r="Z3027" s="280" t="str">
        <f t="shared" si="1041"/>
        <v/>
      </c>
      <c r="AA3027" s="280" t="str">
        <f t="shared" si="1042"/>
        <v/>
      </c>
      <c r="AB3027" s="389" t="str">
        <f t="shared" si="1051"/>
        <v/>
      </c>
      <c r="AC3027" s="389" t="str">
        <f t="shared" si="1052"/>
        <v/>
      </c>
      <c r="AD3027" s="390" t="str">
        <f t="shared" si="1043"/>
        <v/>
      </c>
      <c r="AE3027" s="282">
        <f t="shared" si="1044"/>
        <v>0</v>
      </c>
      <c r="AF3027" s="359">
        <f t="shared" si="1045"/>
        <v>0</v>
      </c>
      <c r="AG3027" s="280">
        <f t="shared" si="1046"/>
        <v>0</v>
      </c>
      <c r="AH3027" s="280">
        <f t="shared" si="1040"/>
        <v>0</v>
      </c>
      <c r="AI3027" s="280">
        <f>IF(ISBLANK(T3027),AI3026,IF(COUNTIF(T$2:T3027,T3027)&gt;1,AI3026,1+MAX(AI3026,0)))</f>
        <v>84</v>
      </c>
      <c r="AL3027" s="391" t="str">
        <f t="shared" si="1053"/>
        <v/>
      </c>
      <c r="AM3027" s="391" t="str">
        <f t="shared" si="1054"/>
        <v/>
      </c>
      <c r="AO3027" s="310" t="str">
        <f t="shared" si="1047"/>
        <v/>
      </c>
      <c r="AP3027" s="310">
        <f>SUM(AO$1:AO3027)</f>
        <v>0</v>
      </c>
      <c r="AQ3027" s="310">
        <f>SUM(AK$2:AK3027)</f>
        <v>21</v>
      </c>
      <c r="AR3027" s="310">
        <f>COUNTA(AJ$2:AJ3027)</f>
        <v>21</v>
      </c>
      <c r="AS3027" s="312"/>
      <c r="AT3027" s="312"/>
      <c r="AU3027" s="312"/>
      <c r="AV3027" s="312"/>
      <c r="AW3027" s="312"/>
      <c r="AZ3027">
        <v>2</v>
      </c>
      <c r="BA3027">
        <v>2</v>
      </c>
    </row>
    <row r="3028" spans="1:53" x14ac:dyDescent="0.25">
      <c r="A3028">
        <v>158</v>
      </c>
      <c r="B3028" t="s">
        <v>66</v>
      </c>
      <c r="C3028" t="s">
        <v>857</v>
      </c>
      <c r="D3028"/>
      <c r="E3028">
        <v>2</v>
      </c>
      <c r="F3028">
        <v>1</v>
      </c>
      <c r="G3028">
        <v>3</v>
      </c>
      <c r="H3028">
        <v>0</v>
      </c>
      <c r="I3028">
        <v>0</v>
      </c>
      <c r="J3028">
        <v>0</v>
      </c>
      <c r="K3028">
        <v>0</v>
      </c>
      <c r="L3028">
        <v>0</v>
      </c>
      <c r="M3028" t="s">
        <v>999</v>
      </c>
      <c r="O3028" s="101">
        <f>IF(ISBLANK(C3028),O3027,IF(COUNTIF(C$2:C3028,C3028)&gt;1,O3027,1+MAX(O3027,0)))</f>
        <v>68</v>
      </c>
      <c r="P3028" s="45">
        <f t="shared" si="1034"/>
        <v>44</v>
      </c>
      <c r="Q3028" s="33" t="str">
        <f t="shared" si="1035"/>
        <v/>
      </c>
      <c r="R3028" s="33">
        <f t="shared" si="1036"/>
        <v>13</v>
      </c>
      <c r="S3028" s="33" t="str">
        <f t="shared" si="1037"/>
        <v>158_13</v>
      </c>
      <c r="T3028" s="35" t="str">
        <f t="shared" si="1038"/>
        <v>158PM</v>
      </c>
      <c r="U3028" s="35" t="str">
        <f t="shared" si="1039"/>
        <v>158PMEW</v>
      </c>
      <c r="V3028" s="35" t="str">
        <f t="shared" si="1055"/>
        <v>2P</v>
      </c>
      <c r="W3028" s="35" t="str">
        <f t="shared" si="1048"/>
        <v>158PM2P213</v>
      </c>
      <c r="X3028" s="388">
        <f t="shared" si="1049"/>
        <v>0</v>
      </c>
      <c r="Y3028" s="388">
        <f t="shared" si="1050"/>
        <v>0</v>
      </c>
      <c r="Z3028" s="280" t="str">
        <f t="shared" si="1041"/>
        <v/>
      </c>
      <c r="AA3028" s="280" t="str">
        <f t="shared" si="1042"/>
        <v/>
      </c>
      <c r="AB3028" s="389" t="str">
        <f t="shared" si="1051"/>
        <v/>
      </c>
      <c r="AC3028" s="389" t="str">
        <f t="shared" si="1052"/>
        <v/>
      </c>
      <c r="AD3028" s="390" t="str">
        <f t="shared" si="1043"/>
        <v/>
      </c>
      <c r="AE3028" s="282">
        <f t="shared" si="1044"/>
        <v>0</v>
      </c>
      <c r="AF3028" s="359">
        <f t="shared" si="1045"/>
        <v>0</v>
      </c>
      <c r="AG3028" s="280">
        <f t="shared" si="1046"/>
        <v>0</v>
      </c>
      <c r="AH3028" s="280">
        <f t="shared" si="1040"/>
        <v>0</v>
      </c>
      <c r="AI3028" s="280">
        <f>IF(ISBLANK(T3028),AI3027,IF(COUNTIF(T$2:T3028,T3028)&gt;1,AI3027,1+MAX(AI3027,0)))</f>
        <v>84</v>
      </c>
      <c r="AL3028" s="391" t="str">
        <f t="shared" si="1053"/>
        <v/>
      </c>
      <c r="AM3028" s="391" t="str">
        <f t="shared" si="1054"/>
        <v/>
      </c>
      <c r="AO3028" s="310" t="str">
        <f t="shared" si="1047"/>
        <v/>
      </c>
      <c r="AP3028" s="310">
        <f>SUM(AO$1:AO3028)</f>
        <v>0</v>
      </c>
      <c r="AQ3028" s="310">
        <f>SUM(AK$2:AK3028)</f>
        <v>21</v>
      </c>
      <c r="AR3028" s="310">
        <f>COUNTA(AJ$2:AJ3028)</f>
        <v>21</v>
      </c>
      <c r="AS3028" s="312"/>
      <c r="AT3028" s="312"/>
      <c r="AU3028" s="312"/>
      <c r="AV3028" s="312"/>
      <c r="AW3028" s="312"/>
      <c r="AZ3028">
        <v>0</v>
      </c>
      <c r="BA3028">
        <v>0</v>
      </c>
    </row>
    <row r="3029" spans="1:53" x14ac:dyDescent="0.25">
      <c r="A3029">
        <v>158</v>
      </c>
      <c r="B3029" t="s">
        <v>66</v>
      </c>
      <c r="C3029" t="s">
        <v>857</v>
      </c>
      <c r="D3029"/>
      <c r="E3029">
        <v>2</v>
      </c>
      <c r="F3029">
        <v>1</v>
      </c>
      <c r="G3029">
        <v>4</v>
      </c>
      <c r="H3029">
        <v>3</v>
      </c>
      <c r="I3029">
        <v>0</v>
      </c>
      <c r="J3029">
        <v>1</v>
      </c>
      <c r="K3029">
        <v>1</v>
      </c>
      <c r="L3029">
        <v>1</v>
      </c>
      <c r="M3029" t="s">
        <v>999</v>
      </c>
      <c r="O3029" s="101">
        <f>IF(ISBLANK(C3029),O3028,IF(COUNTIF(C$2:C3029,C3029)&gt;1,O3028,1+MAX(O3028,0)))</f>
        <v>68</v>
      </c>
      <c r="P3029" s="45">
        <f t="shared" si="1034"/>
        <v>44</v>
      </c>
      <c r="Q3029" s="33" t="str">
        <f t="shared" si="1035"/>
        <v/>
      </c>
      <c r="R3029" s="33">
        <f t="shared" si="1036"/>
        <v>13</v>
      </c>
      <c r="S3029" s="33" t="str">
        <f t="shared" si="1037"/>
        <v>158_13</v>
      </c>
      <c r="T3029" s="35" t="str">
        <f t="shared" si="1038"/>
        <v>158PM</v>
      </c>
      <c r="U3029" s="35" t="str">
        <f t="shared" si="1039"/>
        <v>158PMEW</v>
      </c>
      <c r="V3029" s="35" t="str">
        <f t="shared" si="1055"/>
        <v>2P</v>
      </c>
      <c r="W3029" s="35" t="str">
        <f t="shared" si="1048"/>
        <v>158PM2P214</v>
      </c>
      <c r="X3029" s="388">
        <f t="shared" si="1049"/>
        <v>1</v>
      </c>
      <c r="Y3029" s="388">
        <f t="shared" si="1050"/>
        <v>1</v>
      </c>
      <c r="Z3029" s="280" t="str">
        <f t="shared" si="1041"/>
        <v/>
      </c>
      <c r="AA3029" s="280" t="str">
        <f t="shared" si="1042"/>
        <v/>
      </c>
      <c r="AB3029" s="389" t="str">
        <f t="shared" si="1051"/>
        <v/>
      </c>
      <c r="AC3029" s="389" t="str">
        <f t="shared" si="1052"/>
        <v/>
      </c>
      <c r="AD3029" s="390" t="str">
        <f t="shared" si="1043"/>
        <v/>
      </c>
      <c r="AE3029" s="282">
        <f t="shared" si="1044"/>
        <v>0</v>
      </c>
      <c r="AF3029" s="359">
        <f t="shared" si="1045"/>
        <v>0</v>
      </c>
      <c r="AG3029" s="280">
        <f t="shared" si="1046"/>
        <v>0</v>
      </c>
      <c r="AH3029" s="280">
        <f t="shared" si="1040"/>
        <v>0</v>
      </c>
      <c r="AI3029" s="280">
        <f>IF(ISBLANK(T3029),AI3028,IF(COUNTIF(T$2:T3029,T3029)&gt;1,AI3028,1+MAX(AI3028,0)))</f>
        <v>84</v>
      </c>
      <c r="AL3029" s="391" t="str">
        <f t="shared" si="1053"/>
        <v/>
      </c>
      <c r="AM3029" s="391" t="str">
        <f t="shared" si="1054"/>
        <v/>
      </c>
      <c r="AO3029" s="310" t="str">
        <f t="shared" si="1047"/>
        <v/>
      </c>
      <c r="AP3029" s="310">
        <f>SUM(AO$1:AO3029)</f>
        <v>0</v>
      </c>
      <c r="AQ3029" s="310">
        <f>SUM(AK$2:AK3029)</f>
        <v>21</v>
      </c>
      <c r="AR3029" s="310">
        <f>COUNTA(AJ$2:AJ3029)</f>
        <v>21</v>
      </c>
      <c r="AS3029" s="312"/>
      <c r="AT3029" s="312"/>
      <c r="AU3029" s="312"/>
      <c r="AV3029" s="312"/>
      <c r="AW3029" s="312"/>
      <c r="AZ3029">
        <v>1</v>
      </c>
      <c r="BA3029">
        <v>1</v>
      </c>
    </row>
    <row r="3030" spans="1:53" x14ac:dyDescent="0.25">
      <c r="A3030">
        <v>158</v>
      </c>
      <c r="B3030" t="s">
        <v>66</v>
      </c>
      <c r="C3030" t="s">
        <v>857</v>
      </c>
      <c r="D3030"/>
      <c r="E3030">
        <v>2</v>
      </c>
      <c r="F3030">
        <v>2</v>
      </c>
      <c r="G3030">
        <v>1</v>
      </c>
      <c r="H3030">
        <v>0</v>
      </c>
      <c r="I3030">
        <v>0</v>
      </c>
      <c r="J3030">
        <v>0</v>
      </c>
      <c r="K3030">
        <v>0</v>
      </c>
      <c r="L3030">
        <v>0</v>
      </c>
      <c r="M3030" t="s">
        <v>999</v>
      </c>
      <c r="O3030" s="101">
        <f>IF(ISBLANK(C3030),O3029,IF(COUNTIF(C$2:C3030,C3030)&gt;1,O3029,1+MAX(O3029,0)))</f>
        <v>68</v>
      </c>
      <c r="P3030" s="45">
        <f t="shared" si="1034"/>
        <v>44</v>
      </c>
      <c r="Q3030" s="33" t="str">
        <f t="shared" si="1035"/>
        <v/>
      </c>
      <c r="R3030" s="33">
        <f t="shared" si="1036"/>
        <v>14</v>
      </c>
      <c r="S3030" s="33" t="str">
        <f t="shared" si="1037"/>
        <v>158_14</v>
      </c>
      <c r="T3030" s="35" t="str">
        <f t="shared" si="1038"/>
        <v>158PM</v>
      </c>
      <c r="U3030" s="35" t="str">
        <f t="shared" si="1039"/>
        <v>158PMNS</v>
      </c>
      <c r="V3030" s="35" t="str">
        <f t="shared" si="1055"/>
        <v>2P</v>
      </c>
      <c r="W3030" s="35" t="str">
        <f t="shared" si="1048"/>
        <v>158PM2P221</v>
      </c>
      <c r="X3030" s="388">
        <f t="shared" si="1049"/>
        <v>0</v>
      </c>
      <c r="Y3030" s="388">
        <f t="shared" si="1050"/>
        <v>0</v>
      </c>
      <c r="Z3030" s="280" t="str">
        <f t="shared" si="1041"/>
        <v/>
      </c>
      <c r="AA3030" s="280" t="str">
        <f t="shared" si="1042"/>
        <v/>
      </c>
      <c r="AB3030" s="389" t="str">
        <f t="shared" si="1051"/>
        <v/>
      </c>
      <c r="AC3030" s="389" t="str">
        <f t="shared" si="1052"/>
        <v/>
      </c>
      <c r="AD3030" s="390" t="str">
        <f t="shared" si="1043"/>
        <v/>
      </c>
      <c r="AE3030" s="282">
        <f t="shared" si="1044"/>
        <v>0</v>
      </c>
      <c r="AF3030" s="359">
        <f t="shared" si="1045"/>
        <v>0</v>
      </c>
      <c r="AG3030" s="280">
        <f t="shared" si="1046"/>
        <v>0</v>
      </c>
      <c r="AH3030" s="280">
        <f t="shared" si="1040"/>
        <v>0</v>
      </c>
      <c r="AI3030" s="280">
        <f>IF(ISBLANK(T3030),AI3029,IF(COUNTIF(T$2:T3030,T3030)&gt;1,AI3029,1+MAX(AI3029,0)))</f>
        <v>84</v>
      </c>
      <c r="AL3030" s="391" t="str">
        <f t="shared" si="1053"/>
        <v/>
      </c>
      <c r="AM3030" s="391" t="str">
        <f t="shared" si="1054"/>
        <v/>
      </c>
      <c r="AO3030" s="310" t="str">
        <f t="shared" si="1047"/>
        <v/>
      </c>
      <c r="AP3030" s="310">
        <f>SUM(AO$1:AO3030)</f>
        <v>0</v>
      </c>
      <c r="AQ3030" s="310">
        <f>SUM(AK$2:AK3030)</f>
        <v>21</v>
      </c>
      <c r="AR3030" s="310">
        <f>COUNTA(AJ$2:AJ3030)</f>
        <v>21</v>
      </c>
      <c r="AS3030" s="312"/>
      <c r="AT3030" s="312"/>
      <c r="AU3030" s="312"/>
      <c r="AV3030" s="312"/>
      <c r="AW3030" s="312"/>
      <c r="AZ3030">
        <v>0</v>
      </c>
      <c r="BA3030">
        <v>0</v>
      </c>
    </row>
    <row r="3031" spans="1:53" x14ac:dyDescent="0.25">
      <c r="A3031">
        <v>158</v>
      </c>
      <c r="B3031" t="s">
        <v>66</v>
      </c>
      <c r="C3031" t="s">
        <v>857</v>
      </c>
      <c r="D3031"/>
      <c r="E3031">
        <v>2</v>
      </c>
      <c r="F3031">
        <v>2</v>
      </c>
      <c r="G3031">
        <v>2</v>
      </c>
      <c r="H3031">
        <v>1</v>
      </c>
      <c r="I3031">
        <v>0</v>
      </c>
      <c r="J3031">
        <v>1</v>
      </c>
      <c r="K3031">
        <v>0</v>
      </c>
      <c r="L3031">
        <v>0</v>
      </c>
      <c r="M3031" t="s">
        <v>999</v>
      </c>
      <c r="O3031" s="101">
        <f>IF(ISBLANK(C3031),O3030,IF(COUNTIF(C$2:C3031,C3031)&gt;1,O3030,1+MAX(O3030,0)))</f>
        <v>68</v>
      </c>
      <c r="P3031" s="45">
        <f t="shared" si="1034"/>
        <v>44</v>
      </c>
      <c r="Q3031" s="33" t="str">
        <f t="shared" si="1035"/>
        <v/>
      </c>
      <c r="R3031" s="33">
        <f t="shared" si="1036"/>
        <v>14</v>
      </c>
      <c r="S3031" s="33" t="str">
        <f t="shared" si="1037"/>
        <v>158_14</v>
      </c>
      <c r="T3031" s="35" t="str">
        <f t="shared" si="1038"/>
        <v>158PM</v>
      </c>
      <c r="U3031" s="35" t="str">
        <f t="shared" si="1039"/>
        <v>158PMNS</v>
      </c>
      <c r="V3031" s="35" t="str">
        <f t="shared" si="1055"/>
        <v>2P</v>
      </c>
      <c r="W3031" s="35" t="str">
        <f t="shared" si="1048"/>
        <v>158PM2P222</v>
      </c>
      <c r="X3031" s="388">
        <f t="shared" si="1049"/>
        <v>0</v>
      </c>
      <c r="Y3031" s="388">
        <f t="shared" si="1050"/>
        <v>0</v>
      </c>
      <c r="Z3031" s="280" t="str">
        <f t="shared" si="1041"/>
        <v/>
      </c>
      <c r="AA3031" s="280" t="str">
        <f t="shared" si="1042"/>
        <v/>
      </c>
      <c r="AB3031" s="389" t="str">
        <f t="shared" si="1051"/>
        <v/>
      </c>
      <c r="AC3031" s="389" t="str">
        <f t="shared" si="1052"/>
        <v/>
      </c>
      <c r="AD3031" s="390" t="str">
        <f t="shared" si="1043"/>
        <v/>
      </c>
      <c r="AE3031" s="282">
        <f t="shared" si="1044"/>
        <v>0</v>
      </c>
      <c r="AF3031" s="359">
        <f t="shared" si="1045"/>
        <v>0</v>
      </c>
      <c r="AG3031" s="280">
        <f t="shared" si="1046"/>
        <v>0</v>
      </c>
      <c r="AH3031" s="280">
        <f t="shared" si="1040"/>
        <v>0</v>
      </c>
      <c r="AI3031" s="280">
        <f>IF(ISBLANK(T3031),AI3030,IF(COUNTIF(T$2:T3031,T3031)&gt;1,AI3030,1+MAX(AI3030,0)))</f>
        <v>84</v>
      </c>
      <c r="AL3031" s="391" t="str">
        <f t="shared" si="1053"/>
        <v/>
      </c>
      <c r="AM3031" s="391" t="str">
        <f t="shared" si="1054"/>
        <v/>
      </c>
      <c r="AO3031" s="310" t="str">
        <f t="shared" si="1047"/>
        <v/>
      </c>
      <c r="AP3031" s="310">
        <f>SUM(AO$1:AO3031)</f>
        <v>0</v>
      </c>
      <c r="AQ3031" s="310">
        <f>SUM(AK$2:AK3031)</f>
        <v>21</v>
      </c>
      <c r="AR3031" s="310">
        <f>COUNTA(AJ$2:AJ3031)</f>
        <v>21</v>
      </c>
      <c r="AS3031" s="312"/>
      <c r="AT3031" s="312"/>
      <c r="AU3031" s="312"/>
      <c r="AV3031" s="312"/>
      <c r="AW3031" s="312"/>
      <c r="AZ3031">
        <v>0</v>
      </c>
      <c r="BA3031">
        <v>0</v>
      </c>
    </row>
    <row r="3032" spans="1:53" x14ac:dyDescent="0.25">
      <c r="A3032">
        <v>158</v>
      </c>
      <c r="B3032" t="s">
        <v>66</v>
      </c>
      <c r="C3032" t="s">
        <v>857</v>
      </c>
      <c r="D3032"/>
      <c r="E3032">
        <v>2</v>
      </c>
      <c r="F3032">
        <v>2</v>
      </c>
      <c r="G3032">
        <v>3</v>
      </c>
      <c r="H3032">
        <v>7</v>
      </c>
      <c r="I3032">
        <v>0</v>
      </c>
      <c r="J3032">
        <v>1</v>
      </c>
      <c r="K3032">
        <v>3</v>
      </c>
      <c r="L3032">
        <v>5</v>
      </c>
      <c r="M3032" t="s">
        <v>999</v>
      </c>
      <c r="O3032" s="101">
        <f>IF(ISBLANK(C3032),O3031,IF(COUNTIF(C$2:C3032,C3032)&gt;1,O3031,1+MAX(O3031,0)))</f>
        <v>68</v>
      </c>
      <c r="P3032" s="45">
        <f t="shared" si="1034"/>
        <v>44</v>
      </c>
      <c r="Q3032" s="33" t="str">
        <f t="shared" si="1035"/>
        <v/>
      </c>
      <c r="R3032" s="33">
        <f t="shared" si="1036"/>
        <v>14</v>
      </c>
      <c r="S3032" s="33" t="str">
        <f t="shared" si="1037"/>
        <v>158_14</v>
      </c>
      <c r="T3032" s="35" t="str">
        <f t="shared" si="1038"/>
        <v>158PM</v>
      </c>
      <c r="U3032" s="35" t="str">
        <f t="shared" si="1039"/>
        <v>158PMEW</v>
      </c>
      <c r="V3032" s="35" t="str">
        <f t="shared" si="1055"/>
        <v>2P</v>
      </c>
      <c r="W3032" s="35" t="str">
        <f t="shared" si="1048"/>
        <v>158PM2P223</v>
      </c>
      <c r="X3032" s="388">
        <f t="shared" si="1049"/>
        <v>3</v>
      </c>
      <c r="Y3032" s="388">
        <f t="shared" si="1050"/>
        <v>5</v>
      </c>
      <c r="Z3032" s="280" t="str">
        <f t="shared" si="1041"/>
        <v/>
      </c>
      <c r="AA3032" s="280" t="str">
        <f t="shared" si="1042"/>
        <v/>
      </c>
      <c r="AB3032" s="389" t="str">
        <f t="shared" si="1051"/>
        <v/>
      </c>
      <c r="AC3032" s="389" t="str">
        <f t="shared" si="1052"/>
        <v/>
      </c>
      <c r="AD3032" s="390" t="str">
        <f t="shared" si="1043"/>
        <v/>
      </c>
      <c r="AE3032" s="282">
        <f t="shared" si="1044"/>
        <v>0</v>
      </c>
      <c r="AF3032" s="359">
        <f t="shared" si="1045"/>
        <v>0</v>
      </c>
      <c r="AG3032" s="280">
        <f t="shared" si="1046"/>
        <v>0</v>
      </c>
      <c r="AH3032" s="280">
        <f t="shared" si="1040"/>
        <v>0</v>
      </c>
      <c r="AI3032" s="280">
        <f>IF(ISBLANK(T3032),AI3031,IF(COUNTIF(T$2:T3032,T3032)&gt;1,AI3031,1+MAX(AI3031,0)))</f>
        <v>84</v>
      </c>
      <c r="AL3032" s="391" t="str">
        <f t="shared" si="1053"/>
        <v/>
      </c>
      <c r="AM3032" s="391" t="str">
        <f t="shared" si="1054"/>
        <v/>
      </c>
      <c r="AO3032" s="310" t="str">
        <f t="shared" si="1047"/>
        <v/>
      </c>
      <c r="AP3032" s="310">
        <f>SUM(AO$1:AO3032)</f>
        <v>0</v>
      </c>
      <c r="AQ3032" s="310">
        <f>SUM(AK$2:AK3032)</f>
        <v>21</v>
      </c>
      <c r="AR3032" s="310">
        <f>COUNTA(AJ$2:AJ3032)</f>
        <v>21</v>
      </c>
      <c r="AS3032" s="312"/>
      <c r="AT3032" s="312"/>
      <c r="AU3032" s="312"/>
      <c r="AV3032" s="312"/>
      <c r="AW3032" s="312"/>
      <c r="AZ3032">
        <v>3</v>
      </c>
      <c r="BA3032">
        <v>5</v>
      </c>
    </row>
    <row r="3033" spans="1:53" x14ac:dyDescent="0.25">
      <c r="A3033">
        <v>158</v>
      </c>
      <c r="B3033" t="s">
        <v>66</v>
      </c>
      <c r="C3033" t="s">
        <v>857</v>
      </c>
      <c r="D3033"/>
      <c r="E3033">
        <v>2</v>
      </c>
      <c r="F3033">
        <v>2</v>
      </c>
      <c r="G3033">
        <v>4</v>
      </c>
      <c r="H3033">
        <v>5</v>
      </c>
      <c r="I3033">
        <v>2</v>
      </c>
      <c r="J3033">
        <v>5</v>
      </c>
      <c r="K3033">
        <v>1</v>
      </c>
      <c r="L3033">
        <v>1</v>
      </c>
      <c r="M3033" t="s">
        <v>999</v>
      </c>
      <c r="O3033" s="101">
        <f>IF(ISBLANK(C3033),O3032,IF(COUNTIF(C$2:C3033,C3033)&gt;1,O3032,1+MAX(O3032,0)))</f>
        <v>68</v>
      </c>
      <c r="P3033" s="45">
        <f t="shared" si="1034"/>
        <v>44</v>
      </c>
      <c r="Q3033" s="33" t="str">
        <f t="shared" si="1035"/>
        <v/>
      </c>
      <c r="R3033" s="33">
        <f t="shared" si="1036"/>
        <v>14</v>
      </c>
      <c r="S3033" s="33" t="str">
        <f t="shared" si="1037"/>
        <v>158_14</v>
      </c>
      <c r="T3033" s="35" t="str">
        <f t="shared" si="1038"/>
        <v>158PM</v>
      </c>
      <c r="U3033" s="35" t="str">
        <f t="shared" si="1039"/>
        <v>158PMEW</v>
      </c>
      <c r="V3033" s="35" t="str">
        <f t="shared" si="1055"/>
        <v>2P</v>
      </c>
      <c r="W3033" s="35" t="str">
        <f t="shared" si="1048"/>
        <v>158PM2P224</v>
      </c>
      <c r="X3033" s="388">
        <f t="shared" si="1049"/>
        <v>1</v>
      </c>
      <c r="Y3033" s="388">
        <f t="shared" si="1050"/>
        <v>1</v>
      </c>
      <c r="Z3033" s="280" t="str">
        <f t="shared" si="1041"/>
        <v/>
      </c>
      <c r="AA3033" s="280" t="str">
        <f t="shared" si="1042"/>
        <v/>
      </c>
      <c r="AB3033" s="389" t="str">
        <f t="shared" si="1051"/>
        <v/>
      </c>
      <c r="AC3033" s="389" t="str">
        <f t="shared" si="1052"/>
        <v/>
      </c>
      <c r="AD3033" s="390" t="str">
        <f t="shared" si="1043"/>
        <v/>
      </c>
      <c r="AE3033" s="282">
        <f t="shared" si="1044"/>
        <v>0</v>
      </c>
      <c r="AF3033" s="359">
        <f t="shared" si="1045"/>
        <v>0</v>
      </c>
      <c r="AG3033" s="280">
        <f t="shared" si="1046"/>
        <v>0</v>
      </c>
      <c r="AH3033" s="280">
        <f t="shared" si="1040"/>
        <v>0</v>
      </c>
      <c r="AI3033" s="280">
        <f>IF(ISBLANK(T3033),AI3032,IF(COUNTIF(T$2:T3033,T3033)&gt;1,AI3032,1+MAX(AI3032,0)))</f>
        <v>84</v>
      </c>
      <c r="AL3033" s="391" t="str">
        <f t="shared" si="1053"/>
        <v/>
      </c>
      <c r="AM3033" s="391" t="str">
        <f t="shared" si="1054"/>
        <v/>
      </c>
      <c r="AO3033" s="310" t="str">
        <f t="shared" si="1047"/>
        <v/>
      </c>
      <c r="AP3033" s="310">
        <f>SUM(AO$1:AO3033)</f>
        <v>0</v>
      </c>
      <c r="AQ3033" s="310">
        <f>SUM(AK$2:AK3033)</f>
        <v>21</v>
      </c>
      <c r="AR3033" s="310">
        <f>COUNTA(AJ$2:AJ3033)</f>
        <v>21</v>
      </c>
      <c r="AS3033" s="312"/>
      <c r="AT3033" s="312"/>
      <c r="AU3033" s="312"/>
      <c r="AV3033" s="312"/>
      <c r="AW3033" s="312"/>
      <c r="AZ3033">
        <v>1</v>
      </c>
      <c r="BA3033">
        <v>1</v>
      </c>
    </row>
    <row r="3034" spans="1:53" x14ac:dyDescent="0.25">
      <c r="A3034">
        <v>158</v>
      </c>
      <c r="B3034" t="s">
        <v>66</v>
      </c>
      <c r="C3034" t="s">
        <v>857</v>
      </c>
      <c r="D3034"/>
      <c r="E3034">
        <v>2</v>
      </c>
      <c r="F3034">
        <v>3</v>
      </c>
      <c r="G3034">
        <v>1</v>
      </c>
      <c r="H3034">
        <v>1</v>
      </c>
      <c r="I3034">
        <v>0</v>
      </c>
      <c r="J3034">
        <v>1</v>
      </c>
      <c r="K3034">
        <v>0</v>
      </c>
      <c r="L3034">
        <v>0</v>
      </c>
      <c r="M3034" t="s">
        <v>999</v>
      </c>
      <c r="O3034" s="101">
        <f>IF(ISBLANK(C3034),O3033,IF(COUNTIF(C$2:C3034,C3034)&gt;1,O3033,1+MAX(O3033,0)))</f>
        <v>68</v>
      </c>
      <c r="P3034" s="45">
        <f t="shared" si="1034"/>
        <v>44</v>
      </c>
      <c r="Q3034" s="33" t="str">
        <f t="shared" si="1035"/>
        <v/>
      </c>
      <c r="R3034" s="33">
        <f t="shared" si="1036"/>
        <v>15</v>
      </c>
      <c r="S3034" s="33" t="str">
        <f t="shared" si="1037"/>
        <v>158_15</v>
      </c>
      <c r="T3034" s="35" t="str">
        <f t="shared" si="1038"/>
        <v>158PM</v>
      </c>
      <c r="U3034" s="35" t="str">
        <f t="shared" si="1039"/>
        <v>158PMNS</v>
      </c>
      <c r="V3034" s="35" t="str">
        <f t="shared" si="1055"/>
        <v>2P</v>
      </c>
      <c r="W3034" s="35" t="str">
        <f t="shared" si="1048"/>
        <v>158PM2P231</v>
      </c>
      <c r="X3034" s="388">
        <f t="shared" si="1049"/>
        <v>0</v>
      </c>
      <c r="Y3034" s="388">
        <f t="shared" si="1050"/>
        <v>0</v>
      </c>
      <c r="Z3034" s="280" t="str">
        <f t="shared" si="1041"/>
        <v/>
      </c>
      <c r="AA3034" s="280" t="str">
        <f t="shared" si="1042"/>
        <v/>
      </c>
      <c r="AB3034" s="389" t="str">
        <f t="shared" si="1051"/>
        <v/>
      </c>
      <c r="AC3034" s="389" t="str">
        <f t="shared" si="1052"/>
        <v/>
      </c>
      <c r="AD3034" s="390" t="str">
        <f t="shared" si="1043"/>
        <v/>
      </c>
      <c r="AE3034" s="282">
        <f t="shared" si="1044"/>
        <v>0</v>
      </c>
      <c r="AF3034" s="359">
        <f t="shared" si="1045"/>
        <v>0</v>
      </c>
      <c r="AG3034" s="280">
        <f t="shared" si="1046"/>
        <v>0</v>
      </c>
      <c r="AH3034" s="280">
        <f t="shared" si="1040"/>
        <v>0</v>
      </c>
      <c r="AI3034" s="280">
        <f>IF(ISBLANK(T3034),AI3033,IF(COUNTIF(T$2:T3034,T3034)&gt;1,AI3033,1+MAX(AI3033,0)))</f>
        <v>84</v>
      </c>
      <c r="AL3034" s="391" t="str">
        <f t="shared" si="1053"/>
        <v/>
      </c>
      <c r="AM3034" s="391" t="str">
        <f t="shared" si="1054"/>
        <v/>
      </c>
      <c r="AO3034" s="310" t="str">
        <f t="shared" si="1047"/>
        <v/>
      </c>
      <c r="AP3034" s="310">
        <f>SUM(AO$1:AO3034)</f>
        <v>0</v>
      </c>
      <c r="AQ3034" s="310">
        <f>SUM(AK$2:AK3034)</f>
        <v>21</v>
      </c>
      <c r="AR3034" s="310">
        <f>COUNTA(AJ$2:AJ3034)</f>
        <v>21</v>
      </c>
      <c r="AS3034" s="312"/>
      <c r="AT3034" s="312"/>
      <c r="AU3034" s="312"/>
      <c r="AV3034" s="312"/>
      <c r="AW3034" s="312"/>
      <c r="AZ3034">
        <v>0</v>
      </c>
      <c r="BA3034">
        <v>0</v>
      </c>
    </row>
    <row r="3035" spans="1:53" x14ac:dyDescent="0.25">
      <c r="A3035">
        <v>158</v>
      </c>
      <c r="B3035" t="s">
        <v>66</v>
      </c>
      <c r="C3035" t="s">
        <v>857</v>
      </c>
      <c r="D3035"/>
      <c r="E3035">
        <v>2</v>
      </c>
      <c r="F3035">
        <v>3</v>
      </c>
      <c r="G3035">
        <v>2</v>
      </c>
      <c r="H3035">
        <v>2</v>
      </c>
      <c r="I3035">
        <v>0</v>
      </c>
      <c r="J3035">
        <v>1</v>
      </c>
      <c r="K3035">
        <v>0</v>
      </c>
      <c r="L3035">
        <v>1</v>
      </c>
      <c r="M3035" t="s">
        <v>999</v>
      </c>
      <c r="O3035" s="101">
        <f>IF(ISBLANK(C3035),O3034,IF(COUNTIF(C$2:C3035,C3035)&gt;1,O3034,1+MAX(O3034,0)))</f>
        <v>68</v>
      </c>
      <c r="P3035" s="45">
        <f t="shared" si="1034"/>
        <v>44</v>
      </c>
      <c r="Q3035" s="33" t="str">
        <f t="shared" si="1035"/>
        <v/>
      </c>
      <c r="R3035" s="33">
        <f t="shared" si="1036"/>
        <v>15</v>
      </c>
      <c r="S3035" s="33" t="str">
        <f t="shared" si="1037"/>
        <v>158_15</v>
      </c>
      <c r="T3035" s="35" t="str">
        <f t="shared" si="1038"/>
        <v>158PM</v>
      </c>
      <c r="U3035" s="35" t="str">
        <f t="shared" si="1039"/>
        <v>158PMNS</v>
      </c>
      <c r="V3035" s="35" t="str">
        <f t="shared" si="1055"/>
        <v>2P</v>
      </c>
      <c r="W3035" s="35" t="str">
        <f t="shared" si="1048"/>
        <v>158PM2P232</v>
      </c>
      <c r="X3035" s="388">
        <f t="shared" si="1049"/>
        <v>0</v>
      </c>
      <c r="Y3035" s="388">
        <f t="shared" si="1050"/>
        <v>1</v>
      </c>
      <c r="Z3035" s="280" t="str">
        <f t="shared" si="1041"/>
        <v/>
      </c>
      <c r="AA3035" s="280" t="str">
        <f t="shared" si="1042"/>
        <v/>
      </c>
      <c r="AB3035" s="389" t="str">
        <f t="shared" si="1051"/>
        <v/>
      </c>
      <c r="AC3035" s="389" t="str">
        <f t="shared" si="1052"/>
        <v/>
      </c>
      <c r="AD3035" s="390" t="str">
        <f t="shared" si="1043"/>
        <v/>
      </c>
      <c r="AE3035" s="282">
        <f t="shared" si="1044"/>
        <v>0</v>
      </c>
      <c r="AF3035" s="359">
        <f t="shared" si="1045"/>
        <v>0</v>
      </c>
      <c r="AG3035" s="280">
        <f t="shared" si="1046"/>
        <v>0</v>
      </c>
      <c r="AH3035" s="280">
        <f t="shared" si="1040"/>
        <v>0</v>
      </c>
      <c r="AI3035" s="280">
        <f>IF(ISBLANK(T3035),AI3034,IF(COUNTIF(T$2:T3035,T3035)&gt;1,AI3034,1+MAX(AI3034,0)))</f>
        <v>84</v>
      </c>
      <c r="AL3035" s="391" t="str">
        <f t="shared" si="1053"/>
        <v/>
      </c>
      <c r="AM3035" s="391" t="str">
        <f t="shared" si="1054"/>
        <v/>
      </c>
      <c r="AO3035" s="310" t="str">
        <f t="shared" si="1047"/>
        <v/>
      </c>
      <c r="AP3035" s="310">
        <f>SUM(AO$1:AO3035)</f>
        <v>0</v>
      </c>
      <c r="AQ3035" s="310">
        <f>SUM(AK$2:AK3035)</f>
        <v>21</v>
      </c>
      <c r="AR3035" s="310">
        <f>COUNTA(AJ$2:AJ3035)</f>
        <v>21</v>
      </c>
      <c r="AS3035" s="312"/>
      <c r="AT3035" s="312"/>
      <c r="AU3035" s="312"/>
      <c r="AV3035" s="312"/>
      <c r="AW3035" s="312"/>
      <c r="AZ3035">
        <v>0</v>
      </c>
      <c r="BA3035">
        <v>1</v>
      </c>
    </row>
    <row r="3036" spans="1:53" x14ac:dyDescent="0.25">
      <c r="A3036">
        <v>158</v>
      </c>
      <c r="B3036" t="s">
        <v>66</v>
      </c>
      <c r="C3036" t="s">
        <v>857</v>
      </c>
      <c r="D3036"/>
      <c r="E3036">
        <v>2</v>
      </c>
      <c r="F3036">
        <v>3</v>
      </c>
      <c r="G3036">
        <v>3</v>
      </c>
      <c r="H3036">
        <v>4</v>
      </c>
      <c r="I3036">
        <v>0</v>
      </c>
      <c r="J3036">
        <v>2</v>
      </c>
      <c r="K3036">
        <v>1</v>
      </c>
      <c r="L3036">
        <v>2</v>
      </c>
      <c r="M3036" t="s">
        <v>999</v>
      </c>
      <c r="O3036" s="101">
        <f>IF(ISBLANK(C3036),O3035,IF(COUNTIF(C$2:C3036,C3036)&gt;1,O3035,1+MAX(O3035,0)))</f>
        <v>68</v>
      </c>
      <c r="P3036" s="45">
        <f t="shared" si="1034"/>
        <v>44</v>
      </c>
      <c r="Q3036" s="33" t="str">
        <f t="shared" si="1035"/>
        <v/>
      </c>
      <c r="R3036" s="33">
        <f t="shared" si="1036"/>
        <v>15</v>
      </c>
      <c r="S3036" s="33" t="str">
        <f t="shared" si="1037"/>
        <v>158_15</v>
      </c>
      <c r="T3036" s="35" t="str">
        <f t="shared" si="1038"/>
        <v>158PM</v>
      </c>
      <c r="U3036" s="35" t="str">
        <f t="shared" si="1039"/>
        <v>158PMEW</v>
      </c>
      <c r="V3036" s="35" t="str">
        <f t="shared" si="1055"/>
        <v>2P</v>
      </c>
      <c r="W3036" s="35" t="str">
        <f t="shared" si="1048"/>
        <v>158PM2P233</v>
      </c>
      <c r="X3036" s="388">
        <f t="shared" si="1049"/>
        <v>1</v>
      </c>
      <c r="Y3036" s="388">
        <f t="shared" si="1050"/>
        <v>2</v>
      </c>
      <c r="Z3036" s="280" t="str">
        <f t="shared" si="1041"/>
        <v/>
      </c>
      <c r="AA3036" s="280" t="str">
        <f t="shared" si="1042"/>
        <v/>
      </c>
      <c r="AB3036" s="389" t="str">
        <f t="shared" si="1051"/>
        <v/>
      </c>
      <c r="AC3036" s="389" t="str">
        <f t="shared" si="1052"/>
        <v/>
      </c>
      <c r="AD3036" s="390" t="str">
        <f t="shared" si="1043"/>
        <v/>
      </c>
      <c r="AE3036" s="282">
        <f t="shared" si="1044"/>
        <v>0</v>
      </c>
      <c r="AF3036" s="359">
        <f t="shared" si="1045"/>
        <v>0</v>
      </c>
      <c r="AG3036" s="280">
        <f t="shared" si="1046"/>
        <v>0</v>
      </c>
      <c r="AH3036" s="280">
        <f t="shared" si="1040"/>
        <v>0</v>
      </c>
      <c r="AI3036" s="280">
        <f>IF(ISBLANK(T3036),AI3035,IF(COUNTIF(T$2:T3036,T3036)&gt;1,AI3035,1+MAX(AI3035,0)))</f>
        <v>84</v>
      </c>
      <c r="AL3036" s="391" t="str">
        <f t="shared" si="1053"/>
        <v/>
      </c>
      <c r="AM3036" s="391" t="str">
        <f t="shared" si="1054"/>
        <v/>
      </c>
      <c r="AO3036" s="310" t="str">
        <f t="shared" si="1047"/>
        <v/>
      </c>
      <c r="AP3036" s="310">
        <f>SUM(AO$1:AO3036)</f>
        <v>0</v>
      </c>
      <c r="AQ3036" s="310">
        <f>SUM(AK$2:AK3036)</f>
        <v>21</v>
      </c>
      <c r="AR3036" s="310">
        <f>COUNTA(AJ$2:AJ3036)</f>
        <v>21</v>
      </c>
      <c r="AS3036" s="312"/>
      <c r="AT3036" s="312"/>
      <c r="AU3036" s="312"/>
      <c r="AV3036" s="312"/>
      <c r="AW3036" s="312"/>
      <c r="AZ3036">
        <v>1</v>
      </c>
      <c r="BA3036">
        <v>2</v>
      </c>
    </row>
    <row r="3037" spans="1:53" x14ac:dyDescent="0.25">
      <c r="A3037">
        <v>158</v>
      </c>
      <c r="B3037" t="s">
        <v>66</v>
      </c>
      <c r="C3037" t="s">
        <v>857</v>
      </c>
      <c r="D3037"/>
      <c r="E3037">
        <v>2</v>
      </c>
      <c r="F3037">
        <v>3</v>
      </c>
      <c r="G3037">
        <v>4</v>
      </c>
      <c r="H3037">
        <v>5</v>
      </c>
      <c r="I3037">
        <v>0</v>
      </c>
      <c r="J3037">
        <v>2</v>
      </c>
      <c r="K3037">
        <v>0</v>
      </c>
      <c r="L3037">
        <v>2</v>
      </c>
      <c r="M3037" t="s">
        <v>999</v>
      </c>
      <c r="O3037" s="101">
        <f>IF(ISBLANK(C3037),O3036,IF(COUNTIF(C$2:C3037,C3037)&gt;1,O3036,1+MAX(O3036,0)))</f>
        <v>68</v>
      </c>
      <c r="P3037" s="45">
        <f t="shared" si="1034"/>
        <v>44</v>
      </c>
      <c r="Q3037" s="33" t="str">
        <f t="shared" si="1035"/>
        <v/>
      </c>
      <c r="R3037" s="33">
        <f t="shared" si="1036"/>
        <v>15</v>
      </c>
      <c r="S3037" s="33" t="str">
        <f t="shared" si="1037"/>
        <v>158_15</v>
      </c>
      <c r="T3037" s="35" t="str">
        <f t="shared" si="1038"/>
        <v>158PM</v>
      </c>
      <c r="U3037" s="35" t="str">
        <f t="shared" si="1039"/>
        <v>158PMEW</v>
      </c>
      <c r="V3037" s="35" t="str">
        <f t="shared" si="1055"/>
        <v>2P</v>
      </c>
      <c r="W3037" s="35" t="str">
        <f t="shared" si="1048"/>
        <v>158PM2P234</v>
      </c>
      <c r="X3037" s="388">
        <f t="shared" si="1049"/>
        <v>0</v>
      </c>
      <c r="Y3037" s="388">
        <f t="shared" si="1050"/>
        <v>2</v>
      </c>
      <c r="Z3037" s="280" t="str">
        <f t="shared" si="1041"/>
        <v/>
      </c>
      <c r="AA3037" s="280" t="str">
        <f t="shared" si="1042"/>
        <v/>
      </c>
      <c r="AB3037" s="389" t="str">
        <f t="shared" si="1051"/>
        <v/>
      </c>
      <c r="AC3037" s="389" t="str">
        <f t="shared" si="1052"/>
        <v/>
      </c>
      <c r="AD3037" s="390" t="str">
        <f t="shared" si="1043"/>
        <v/>
      </c>
      <c r="AE3037" s="282">
        <f t="shared" si="1044"/>
        <v>0</v>
      </c>
      <c r="AF3037" s="359">
        <f t="shared" si="1045"/>
        <v>0</v>
      </c>
      <c r="AG3037" s="280">
        <f t="shared" si="1046"/>
        <v>0</v>
      </c>
      <c r="AH3037" s="280">
        <f t="shared" si="1040"/>
        <v>0</v>
      </c>
      <c r="AI3037" s="280">
        <f>IF(ISBLANK(T3037),AI3036,IF(COUNTIF(T$2:T3037,T3037)&gt;1,AI3036,1+MAX(AI3036,0)))</f>
        <v>84</v>
      </c>
      <c r="AL3037" s="391" t="str">
        <f t="shared" si="1053"/>
        <v/>
      </c>
      <c r="AM3037" s="391" t="str">
        <f t="shared" si="1054"/>
        <v/>
      </c>
      <c r="AO3037" s="310" t="str">
        <f t="shared" si="1047"/>
        <v/>
      </c>
      <c r="AP3037" s="310">
        <f>SUM(AO$1:AO3037)</f>
        <v>0</v>
      </c>
      <c r="AQ3037" s="310">
        <f>SUM(AK$2:AK3037)</f>
        <v>21</v>
      </c>
      <c r="AR3037" s="310">
        <f>COUNTA(AJ$2:AJ3037)</f>
        <v>21</v>
      </c>
      <c r="AS3037" s="312"/>
      <c r="AT3037" s="312"/>
      <c r="AU3037" s="312"/>
      <c r="AV3037" s="312"/>
      <c r="AW3037" s="312"/>
      <c r="AZ3037">
        <v>0</v>
      </c>
      <c r="BA3037">
        <v>2</v>
      </c>
    </row>
    <row r="3038" spans="1:53" x14ac:dyDescent="0.25">
      <c r="A3038">
        <v>158</v>
      </c>
      <c r="B3038" t="s">
        <v>66</v>
      </c>
      <c r="C3038" t="s">
        <v>857</v>
      </c>
      <c r="D3038"/>
      <c r="E3038">
        <v>2</v>
      </c>
      <c r="F3038">
        <v>4</v>
      </c>
      <c r="G3038">
        <v>1</v>
      </c>
      <c r="H3038">
        <v>1</v>
      </c>
      <c r="I3038">
        <v>0</v>
      </c>
      <c r="J3038">
        <v>1</v>
      </c>
      <c r="K3038">
        <v>0</v>
      </c>
      <c r="L3038">
        <v>0</v>
      </c>
      <c r="M3038" t="s">
        <v>999</v>
      </c>
      <c r="O3038" s="101">
        <f>IF(ISBLANK(C3038),O3037,IF(COUNTIF(C$2:C3038,C3038)&gt;1,O3037,1+MAX(O3037,0)))</f>
        <v>68</v>
      </c>
      <c r="P3038" s="45">
        <f t="shared" si="1034"/>
        <v>44</v>
      </c>
      <c r="Q3038" s="33" t="str">
        <f t="shared" si="1035"/>
        <v/>
      </c>
      <c r="R3038" s="33">
        <f t="shared" si="1036"/>
        <v>16</v>
      </c>
      <c r="S3038" s="33" t="str">
        <f t="shared" si="1037"/>
        <v>158_16</v>
      </c>
      <c r="T3038" s="35" t="str">
        <f t="shared" si="1038"/>
        <v>158PM</v>
      </c>
      <c r="U3038" s="35" t="str">
        <f t="shared" si="1039"/>
        <v>158PMNS</v>
      </c>
      <c r="V3038" s="35" t="str">
        <f t="shared" si="1055"/>
        <v>2P</v>
      </c>
      <c r="W3038" s="35" t="str">
        <f t="shared" si="1048"/>
        <v>158PM2P241</v>
      </c>
      <c r="X3038" s="388">
        <f t="shared" si="1049"/>
        <v>0</v>
      </c>
      <c r="Y3038" s="388">
        <f t="shared" si="1050"/>
        <v>0</v>
      </c>
      <c r="Z3038" s="280" t="str">
        <f t="shared" si="1041"/>
        <v/>
      </c>
      <c r="AA3038" s="280" t="str">
        <f t="shared" si="1042"/>
        <v/>
      </c>
      <c r="AB3038" s="389" t="str">
        <f t="shared" si="1051"/>
        <v/>
      </c>
      <c r="AC3038" s="389" t="str">
        <f t="shared" si="1052"/>
        <v/>
      </c>
      <c r="AD3038" s="390" t="str">
        <f t="shared" si="1043"/>
        <v/>
      </c>
      <c r="AE3038" s="282">
        <f t="shared" si="1044"/>
        <v>0</v>
      </c>
      <c r="AF3038" s="359">
        <f t="shared" si="1045"/>
        <v>0</v>
      </c>
      <c r="AG3038" s="280">
        <f t="shared" si="1046"/>
        <v>0</v>
      </c>
      <c r="AH3038" s="280">
        <f t="shared" si="1040"/>
        <v>0</v>
      </c>
      <c r="AI3038" s="280">
        <f>IF(ISBLANK(T3038),AI3037,IF(COUNTIF(T$2:T3038,T3038)&gt;1,AI3037,1+MAX(AI3037,0)))</f>
        <v>84</v>
      </c>
      <c r="AL3038" s="391" t="str">
        <f t="shared" si="1053"/>
        <v/>
      </c>
      <c r="AM3038" s="391" t="str">
        <f t="shared" si="1054"/>
        <v/>
      </c>
      <c r="AO3038" s="310" t="str">
        <f t="shared" si="1047"/>
        <v/>
      </c>
      <c r="AP3038" s="310">
        <f>SUM(AO$1:AO3038)</f>
        <v>0</v>
      </c>
      <c r="AQ3038" s="310">
        <f>SUM(AK$2:AK3038)</f>
        <v>21</v>
      </c>
      <c r="AR3038" s="310">
        <f>COUNTA(AJ$2:AJ3038)</f>
        <v>21</v>
      </c>
      <c r="AS3038" s="312"/>
      <c r="AT3038" s="312"/>
      <c r="AU3038" s="312"/>
      <c r="AV3038" s="312"/>
      <c r="AW3038" s="312"/>
      <c r="AZ3038">
        <v>0</v>
      </c>
      <c r="BA3038">
        <v>0</v>
      </c>
    </row>
    <row r="3039" spans="1:53" x14ac:dyDescent="0.25">
      <c r="A3039">
        <v>158</v>
      </c>
      <c r="B3039" t="s">
        <v>66</v>
      </c>
      <c r="C3039" t="s">
        <v>857</v>
      </c>
      <c r="D3039"/>
      <c r="E3039">
        <v>2</v>
      </c>
      <c r="F3039">
        <v>4</v>
      </c>
      <c r="G3039">
        <v>2</v>
      </c>
      <c r="H3039">
        <v>6</v>
      </c>
      <c r="I3039">
        <v>0</v>
      </c>
      <c r="J3039">
        <v>1</v>
      </c>
      <c r="K3039">
        <v>3</v>
      </c>
      <c r="L3039">
        <v>4</v>
      </c>
      <c r="M3039" t="s">
        <v>999</v>
      </c>
      <c r="O3039" s="101">
        <f>IF(ISBLANK(C3039),O3038,IF(COUNTIF(C$2:C3039,C3039)&gt;1,O3038,1+MAX(O3038,0)))</f>
        <v>68</v>
      </c>
      <c r="P3039" s="45">
        <f t="shared" si="1034"/>
        <v>44</v>
      </c>
      <c r="Q3039" s="33" t="str">
        <f t="shared" si="1035"/>
        <v/>
      </c>
      <c r="R3039" s="33">
        <f t="shared" si="1036"/>
        <v>16</v>
      </c>
      <c r="S3039" s="33" t="str">
        <f t="shared" si="1037"/>
        <v>158_16</v>
      </c>
      <c r="T3039" s="35" t="str">
        <f t="shared" si="1038"/>
        <v>158PM</v>
      </c>
      <c r="U3039" s="35" t="str">
        <f t="shared" si="1039"/>
        <v>158PMNS</v>
      </c>
      <c r="V3039" s="35" t="str">
        <f t="shared" si="1055"/>
        <v>2P</v>
      </c>
      <c r="W3039" s="35" t="str">
        <f t="shared" si="1048"/>
        <v>158PM2P242</v>
      </c>
      <c r="X3039" s="388">
        <f t="shared" si="1049"/>
        <v>3</v>
      </c>
      <c r="Y3039" s="388">
        <f t="shared" si="1050"/>
        <v>4</v>
      </c>
      <c r="Z3039" s="280" t="str">
        <f t="shared" si="1041"/>
        <v/>
      </c>
      <c r="AA3039" s="280" t="str">
        <f t="shared" si="1042"/>
        <v/>
      </c>
      <c r="AB3039" s="389" t="str">
        <f t="shared" si="1051"/>
        <v/>
      </c>
      <c r="AC3039" s="389" t="str">
        <f t="shared" si="1052"/>
        <v/>
      </c>
      <c r="AD3039" s="390" t="str">
        <f t="shared" si="1043"/>
        <v/>
      </c>
      <c r="AE3039" s="282">
        <f t="shared" si="1044"/>
        <v>0</v>
      </c>
      <c r="AF3039" s="359">
        <f t="shared" si="1045"/>
        <v>0</v>
      </c>
      <c r="AG3039" s="280">
        <f t="shared" si="1046"/>
        <v>0</v>
      </c>
      <c r="AH3039" s="280">
        <f t="shared" si="1040"/>
        <v>0</v>
      </c>
      <c r="AI3039" s="280">
        <f>IF(ISBLANK(T3039),AI3038,IF(COUNTIF(T$2:T3039,T3039)&gt;1,AI3038,1+MAX(AI3038,0)))</f>
        <v>84</v>
      </c>
      <c r="AL3039" s="391" t="str">
        <f t="shared" si="1053"/>
        <v/>
      </c>
      <c r="AM3039" s="391" t="str">
        <f t="shared" si="1054"/>
        <v/>
      </c>
      <c r="AO3039" s="310" t="str">
        <f t="shared" si="1047"/>
        <v/>
      </c>
      <c r="AP3039" s="310">
        <f>SUM(AO$1:AO3039)</f>
        <v>0</v>
      </c>
      <c r="AQ3039" s="310">
        <f>SUM(AK$2:AK3039)</f>
        <v>21</v>
      </c>
      <c r="AR3039" s="310">
        <f>COUNTA(AJ$2:AJ3039)</f>
        <v>21</v>
      </c>
      <c r="AS3039" s="312"/>
      <c r="AT3039" s="312"/>
      <c r="AU3039" s="312"/>
      <c r="AV3039" s="312"/>
      <c r="AW3039" s="312"/>
      <c r="AZ3039">
        <v>3</v>
      </c>
      <c r="BA3039">
        <v>4</v>
      </c>
    </row>
    <row r="3040" spans="1:53" x14ac:dyDescent="0.25">
      <c r="A3040">
        <v>158</v>
      </c>
      <c r="B3040" t="s">
        <v>66</v>
      </c>
      <c r="C3040" t="s">
        <v>857</v>
      </c>
      <c r="D3040"/>
      <c r="E3040">
        <v>2</v>
      </c>
      <c r="F3040">
        <v>4</v>
      </c>
      <c r="G3040">
        <v>3</v>
      </c>
      <c r="H3040">
        <v>5</v>
      </c>
      <c r="I3040">
        <v>0</v>
      </c>
      <c r="J3040">
        <v>3</v>
      </c>
      <c r="K3040">
        <v>1</v>
      </c>
      <c r="L3040">
        <v>2</v>
      </c>
      <c r="M3040" t="s">
        <v>999</v>
      </c>
      <c r="O3040" s="101">
        <f>IF(ISBLANK(C3040),O3039,IF(COUNTIF(C$2:C3040,C3040)&gt;1,O3039,1+MAX(O3039,0)))</f>
        <v>68</v>
      </c>
      <c r="P3040" s="45">
        <f t="shared" si="1034"/>
        <v>44</v>
      </c>
      <c r="Q3040" s="33" t="str">
        <f t="shared" si="1035"/>
        <v/>
      </c>
      <c r="R3040" s="33">
        <f t="shared" si="1036"/>
        <v>16</v>
      </c>
      <c r="S3040" s="33" t="str">
        <f t="shared" si="1037"/>
        <v>158_16</v>
      </c>
      <c r="T3040" s="35" t="str">
        <f t="shared" si="1038"/>
        <v>158PM</v>
      </c>
      <c r="U3040" s="35" t="str">
        <f t="shared" si="1039"/>
        <v>158PMEW</v>
      </c>
      <c r="V3040" s="35" t="str">
        <f t="shared" si="1055"/>
        <v>2P</v>
      </c>
      <c r="W3040" s="35" t="str">
        <f t="shared" si="1048"/>
        <v>158PM2P243</v>
      </c>
      <c r="X3040" s="388">
        <f t="shared" si="1049"/>
        <v>1</v>
      </c>
      <c r="Y3040" s="388">
        <f t="shared" si="1050"/>
        <v>2</v>
      </c>
      <c r="Z3040" s="280" t="str">
        <f t="shared" si="1041"/>
        <v/>
      </c>
      <c r="AA3040" s="280" t="str">
        <f t="shared" si="1042"/>
        <v/>
      </c>
      <c r="AB3040" s="389" t="str">
        <f t="shared" si="1051"/>
        <v/>
      </c>
      <c r="AC3040" s="389" t="str">
        <f t="shared" si="1052"/>
        <v/>
      </c>
      <c r="AD3040" s="390" t="str">
        <f t="shared" si="1043"/>
        <v/>
      </c>
      <c r="AE3040" s="282">
        <f t="shared" si="1044"/>
        <v>0</v>
      </c>
      <c r="AF3040" s="359">
        <f t="shared" si="1045"/>
        <v>0</v>
      </c>
      <c r="AG3040" s="280">
        <f t="shared" si="1046"/>
        <v>0</v>
      </c>
      <c r="AH3040" s="280">
        <f t="shared" si="1040"/>
        <v>0</v>
      </c>
      <c r="AI3040" s="280">
        <f>IF(ISBLANK(T3040),AI3039,IF(COUNTIF(T$2:T3040,T3040)&gt;1,AI3039,1+MAX(AI3039,0)))</f>
        <v>84</v>
      </c>
      <c r="AL3040" s="391" t="str">
        <f t="shared" si="1053"/>
        <v/>
      </c>
      <c r="AM3040" s="391" t="str">
        <f t="shared" si="1054"/>
        <v/>
      </c>
      <c r="AO3040" s="310" t="str">
        <f t="shared" si="1047"/>
        <v/>
      </c>
      <c r="AP3040" s="310">
        <f>SUM(AO$1:AO3040)</f>
        <v>0</v>
      </c>
      <c r="AQ3040" s="310">
        <f>SUM(AK$2:AK3040)</f>
        <v>21</v>
      </c>
      <c r="AR3040" s="310">
        <f>COUNTA(AJ$2:AJ3040)</f>
        <v>21</v>
      </c>
      <c r="AS3040" s="312"/>
      <c r="AT3040" s="312"/>
      <c r="AU3040" s="312"/>
      <c r="AV3040" s="312"/>
      <c r="AW3040" s="312"/>
      <c r="AZ3040">
        <v>1</v>
      </c>
      <c r="BA3040">
        <v>2</v>
      </c>
    </row>
    <row r="3041" spans="1:53" x14ac:dyDescent="0.25">
      <c r="A3041">
        <v>158</v>
      </c>
      <c r="B3041" t="s">
        <v>66</v>
      </c>
      <c r="C3041" t="s">
        <v>857</v>
      </c>
      <c r="D3041"/>
      <c r="E3041">
        <v>2</v>
      </c>
      <c r="F3041">
        <v>4</v>
      </c>
      <c r="G3041">
        <v>4</v>
      </c>
      <c r="H3041">
        <v>2</v>
      </c>
      <c r="I3041">
        <v>0</v>
      </c>
      <c r="J3041">
        <v>0</v>
      </c>
      <c r="K3041">
        <v>1</v>
      </c>
      <c r="L3041">
        <v>1</v>
      </c>
      <c r="M3041" t="s">
        <v>999</v>
      </c>
      <c r="O3041" s="101">
        <f>IF(ISBLANK(C3041),O3040,IF(COUNTIF(C$2:C3041,C3041)&gt;1,O3040,1+MAX(O3040,0)))</f>
        <v>68</v>
      </c>
      <c r="P3041" s="45">
        <f t="shared" si="1034"/>
        <v>44</v>
      </c>
      <c r="Q3041" s="33" t="str">
        <f t="shared" si="1035"/>
        <v/>
      </c>
      <c r="R3041" s="33">
        <f t="shared" si="1036"/>
        <v>16</v>
      </c>
      <c r="S3041" s="33" t="str">
        <f t="shared" si="1037"/>
        <v>158_16</v>
      </c>
      <c r="T3041" s="35" t="str">
        <f t="shared" si="1038"/>
        <v>158PM</v>
      </c>
      <c r="U3041" s="35" t="str">
        <f t="shared" si="1039"/>
        <v>158PMEW</v>
      </c>
      <c r="V3041" s="35" t="str">
        <f t="shared" si="1055"/>
        <v>2P</v>
      </c>
      <c r="W3041" s="35" t="str">
        <f t="shared" si="1048"/>
        <v>158PM2P244</v>
      </c>
      <c r="X3041" s="388">
        <f t="shared" si="1049"/>
        <v>1</v>
      </c>
      <c r="Y3041" s="388">
        <f t="shared" si="1050"/>
        <v>1</v>
      </c>
      <c r="Z3041" s="280" t="str">
        <f t="shared" si="1041"/>
        <v/>
      </c>
      <c r="AA3041" s="280" t="str">
        <f t="shared" si="1042"/>
        <v/>
      </c>
      <c r="AB3041" s="389" t="str">
        <f t="shared" si="1051"/>
        <v/>
      </c>
      <c r="AC3041" s="389" t="str">
        <f t="shared" si="1052"/>
        <v/>
      </c>
      <c r="AD3041" s="390" t="str">
        <f t="shared" si="1043"/>
        <v/>
      </c>
      <c r="AE3041" s="282">
        <f t="shared" si="1044"/>
        <v>0</v>
      </c>
      <c r="AF3041" s="359">
        <f t="shared" si="1045"/>
        <v>0</v>
      </c>
      <c r="AG3041" s="280">
        <f t="shared" si="1046"/>
        <v>0</v>
      </c>
      <c r="AH3041" s="280">
        <f t="shared" si="1040"/>
        <v>0</v>
      </c>
      <c r="AI3041" s="280">
        <f>IF(ISBLANK(T3041),AI3040,IF(COUNTIF(T$2:T3041,T3041)&gt;1,AI3040,1+MAX(AI3040,0)))</f>
        <v>84</v>
      </c>
      <c r="AL3041" s="391" t="str">
        <f t="shared" si="1053"/>
        <v/>
      </c>
      <c r="AM3041" s="391" t="str">
        <f t="shared" si="1054"/>
        <v/>
      </c>
      <c r="AO3041" s="310" t="str">
        <f t="shared" si="1047"/>
        <v/>
      </c>
      <c r="AP3041" s="310">
        <f>SUM(AO$1:AO3041)</f>
        <v>0</v>
      </c>
      <c r="AQ3041" s="310">
        <f>SUM(AK$2:AK3041)</f>
        <v>21</v>
      </c>
      <c r="AR3041" s="310">
        <f>COUNTA(AJ$2:AJ3041)</f>
        <v>21</v>
      </c>
      <c r="AS3041" s="312"/>
      <c r="AT3041" s="312"/>
      <c r="AU3041" s="312"/>
      <c r="AV3041" s="312"/>
      <c r="AW3041" s="312"/>
      <c r="AZ3041">
        <v>1</v>
      </c>
      <c r="BA3041">
        <v>1</v>
      </c>
    </row>
    <row r="3042" spans="1:53" x14ac:dyDescent="0.25">
      <c r="A3042">
        <v>159</v>
      </c>
      <c r="B3042" t="s">
        <v>65</v>
      </c>
      <c r="C3042" t="s">
        <v>1000</v>
      </c>
      <c r="D3042"/>
      <c r="E3042">
        <v>1</v>
      </c>
      <c r="F3042">
        <v>1</v>
      </c>
      <c r="G3042">
        <v>1</v>
      </c>
      <c r="H3042">
        <v>2</v>
      </c>
      <c r="I3042">
        <v>0</v>
      </c>
      <c r="J3042">
        <v>0</v>
      </c>
      <c r="K3042">
        <v>0</v>
      </c>
      <c r="L3042">
        <v>2</v>
      </c>
      <c r="M3042" t="s">
        <v>1001</v>
      </c>
      <c r="O3042" s="101">
        <f>IF(ISBLANK(C3042),O3041,IF(COUNTIF(C$2:C3042,C3042)&gt;1,O3041,1+MAX(O3041,0)))</f>
        <v>69</v>
      </c>
      <c r="P3042" s="45">
        <f t="shared" ref="P3042:P3105" si="1056">IF(A3042=A3041,P3041,IF(ISNUMBER(P3041),P3041+1,1))</f>
        <v>45</v>
      </c>
      <c r="Q3042" s="33">
        <f t="shared" ref="Q3042:Q3105" si="1057">IF(OR(P3042=P3041,LEN(A3042)&lt;1),"",P3042)</f>
        <v>45</v>
      </c>
      <c r="R3042" s="33">
        <f t="shared" ref="R3042:R3105" si="1058">IF(ISNUMBER(F3042),F3042+4*(E3042-1)+8*IF(B3042="PM",1,0),"")</f>
        <v>1</v>
      </c>
      <c r="S3042" s="33" t="str">
        <f t="shared" ref="S3042:S3105" si="1059">IF(ISNUMBER(R3042),A3042&amp;"_"&amp;R3042,"")</f>
        <v>159_1</v>
      </c>
      <c r="T3042" s="35" t="str">
        <f t="shared" ref="T3042:T3105" si="1060">A3042&amp;B3042</f>
        <v>159AM</v>
      </c>
      <c r="U3042" s="35" t="str">
        <f t="shared" ref="U3042:U3105" si="1061">IF(OR(G3042=1,G3042=2),T3042&amp;"NS",IF(OR(G3042=3,G3042=4),T3042&amp;"EW",""))</f>
        <v>159AMNS</v>
      </c>
      <c r="V3042" s="35" t="str">
        <f t="shared" si="1055"/>
        <v>2Q</v>
      </c>
      <c r="W3042" s="35" t="str">
        <f t="shared" si="1048"/>
        <v>159AM2Q111</v>
      </c>
      <c r="X3042" s="388">
        <f t="shared" si="1049"/>
        <v>0</v>
      </c>
      <c r="Y3042" s="388">
        <f t="shared" si="1050"/>
        <v>2</v>
      </c>
      <c r="Z3042" s="280" t="str">
        <f t="shared" si="1041"/>
        <v/>
      </c>
      <c r="AA3042" s="280" t="str">
        <f t="shared" si="1042"/>
        <v/>
      </c>
      <c r="AB3042" s="389" t="str">
        <f t="shared" si="1051"/>
        <v/>
      </c>
      <c r="AC3042" s="389" t="str">
        <f t="shared" si="1052"/>
        <v/>
      </c>
      <c r="AD3042" s="390" t="str">
        <f t="shared" si="1043"/>
        <v/>
      </c>
      <c r="AE3042" s="282">
        <f t="shared" si="1044"/>
        <v>0</v>
      </c>
      <c r="AF3042" s="359">
        <f t="shared" si="1045"/>
        <v>0</v>
      </c>
      <c r="AG3042" s="280">
        <f t="shared" si="1046"/>
        <v>0</v>
      </c>
      <c r="AH3042" s="280">
        <f t="shared" ref="AH3042:AH3105" si="1062">IF(AND(AG3042&gt;0,ISNUMBER(AG3042)),1,0)</f>
        <v>0</v>
      </c>
      <c r="AI3042" s="280">
        <f>IF(ISBLANK(T3042),AI3041,IF(COUNTIF(T$2:T3042,T3042)&gt;1,AI3041,1+MAX(AI3041,0)))</f>
        <v>85</v>
      </c>
      <c r="AL3042" s="391" t="str">
        <f t="shared" si="1053"/>
        <v/>
      </c>
      <c r="AM3042" s="391" t="str">
        <f t="shared" si="1054"/>
        <v/>
      </c>
      <c r="AO3042" s="310" t="str">
        <f t="shared" si="1047"/>
        <v/>
      </c>
      <c r="AP3042" s="310">
        <f>SUM(AO$1:AO3042)</f>
        <v>0</v>
      </c>
      <c r="AQ3042" s="310">
        <f>SUM(AK$2:AK3042)</f>
        <v>21</v>
      </c>
      <c r="AR3042" s="310">
        <f>COUNTA(AJ$2:AJ3042)</f>
        <v>21</v>
      </c>
      <c r="AS3042" s="312"/>
      <c r="AT3042" s="312"/>
      <c r="AU3042" s="312"/>
      <c r="AV3042" s="312"/>
      <c r="AW3042" s="312"/>
      <c r="AZ3042">
        <v>0</v>
      </c>
      <c r="BA3042">
        <v>2</v>
      </c>
    </row>
    <row r="3043" spans="1:53" x14ac:dyDescent="0.25">
      <c r="A3043">
        <v>159</v>
      </c>
      <c r="B3043" t="s">
        <v>65</v>
      </c>
      <c r="C3043" t="s">
        <v>1000</v>
      </c>
      <c r="D3043"/>
      <c r="E3043">
        <v>1</v>
      </c>
      <c r="F3043">
        <v>1</v>
      </c>
      <c r="G3043">
        <v>2</v>
      </c>
      <c r="H3043">
        <v>0</v>
      </c>
      <c r="I3043">
        <v>0</v>
      </c>
      <c r="J3043">
        <v>0</v>
      </c>
      <c r="K3043">
        <v>0</v>
      </c>
      <c r="L3043">
        <v>0</v>
      </c>
      <c r="M3043" t="s">
        <v>1001</v>
      </c>
      <c r="O3043" s="101">
        <f>IF(ISBLANK(C3043),O3042,IF(COUNTIF(C$2:C3043,C3043)&gt;1,O3042,1+MAX(O3042,0)))</f>
        <v>69</v>
      </c>
      <c r="P3043" s="45">
        <f t="shared" si="1056"/>
        <v>45</v>
      </c>
      <c r="Q3043" s="33" t="str">
        <f t="shared" si="1057"/>
        <v/>
      </c>
      <c r="R3043" s="33">
        <f t="shared" si="1058"/>
        <v>1</v>
      </c>
      <c r="S3043" s="33" t="str">
        <f t="shared" si="1059"/>
        <v>159_1</v>
      </c>
      <c r="T3043" s="35" t="str">
        <f t="shared" si="1060"/>
        <v>159AM</v>
      </c>
      <c r="U3043" s="35" t="str">
        <f t="shared" si="1061"/>
        <v>159AMNS</v>
      </c>
      <c r="V3043" s="35" t="str">
        <f t="shared" si="1055"/>
        <v>2Q</v>
      </c>
      <c r="W3043" s="35" t="str">
        <f t="shared" si="1048"/>
        <v>159AM2Q112</v>
      </c>
      <c r="X3043" s="388">
        <f t="shared" si="1049"/>
        <v>0</v>
      </c>
      <c r="Y3043" s="388">
        <f t="shared" si="1050"/>
        <v>0</v>
      </c>
      <c r="Z3043" s="280" t="str">
        <f t="shared" si="1041"/>
        <v/>
      </c>
      <c r="AA3043" s="280" t="str">
        <f t="shared" si="1042"/>
        <v/>
      </c>
      <c r="AB3043" s="389" t="str">
        <f t="shared" si="1051"/>
        <v/>
      </c>
      <c r="AC3043" s="389" t="str">
        <f t="shared" si="1052"/>
        <v/>
      </c>
      <c r="AD3043" s="390" t="str">
        <f t="shared" si="1043"/>
        <v/>
      </c>
      <c r="AE3043" s="282">
        <f t="shared" si="1044"/>
        <v>0</v>
      </c>
      <c r="AF3043" s="359">
        <f t="shared" si="1045"/>
        <v>0</v>
      </c>
      <c r="AG3043" s="280">
        <f t="shared" si="1046"/>
        <v>0</v>
      </c>
      <c r="AH3043" s="280">
        <f t="shared" si="1062"/>
        <v>0</v>
      </c>
      <c r="AI3043" s="280">
        <f>IF(ISBLANK(T3043),AI3042,IF(COUNTIF(T$2:T3043,T3043)&gt;1,AI3042,1+MAX(AI3042,0)))</f>
        <v>85</v>
      </c>
      <c r="AL3043" s="391" t="str">
        <f t="shared" si="1053"/>
        <v/>
      </c>
      <c r="AM3043" s="391" t="str">
        <f t="shared" si="1054"/>
        <v/>
      </c>
      <c r="AO3043" s="310" t="str">
        <f t="shared" si="1047"/>
        <v/>
      </c>
      <c r="AP3043" s="310">
        <f>SUM(AO$1:AO3043)</f>
        <v>0</v>
      </c>
      <c r="AQ3043" s="310">
        <f>SUM(AK$2:AK3043)</f>
        <v>21</v>
      </c>
      <c r="AR3043" s="310">
        <f>COUNTA(AJ$2:AJ3043)</f>
        <v>21</v>
      </c>
      <c r="AS3043" s="312"/>
      <c r="AT3043" s="312"/>
      <c r="AU3043" s="312"/>
      <c r="AV3043" s="312"/>
      <c r="AW3043" s="312"/>
      <c r="AZ3043">
        <v>0</v>
      </c>
      <c r="BA3043">
        <v>0</v>
      </c>
    </row>
    <row r="3044" spans="1:53" x14ac:dyDescent="0.25">
      <c r="A3044">
        <v>159</v>
      </c>
      <c r="B3044" t="s">
        <v>65</v>
      </c>
      <c r="C3044" t="s">
        <v>1000</v>
      </c>
      <c r="D3044"/>
      <c r="E3044">
        <v>1</v>
      </c>
      <c r="F3044">
        <v>1</v>
      </c>
      <c r="G3044">
        <v>3</v>
      </c>
      <c r="H3044">
        <v>1</v>
      </c>
      <c r="I3044">
        <v>0</v>
      </c>
      <c r="J3044">
        <v>0</v>
      </c>
      <c r="K3044">
        <v>1</v>
      </c>
      <c r="L3044">
        <v>1</v>
      </c>
      <c r="M3044" t="s">
        <v>1001</v>
      </c>
      <c r="O3044" s="101">
        <f>IF(ISBLANK(C3044),O3043,IF(COUNTIF(C$2:C3044,C3044)&gt;1,O3043,1+MAX(O3043,0)))</f>
        <v>69</v>
      </c>
      <c r="P3044" s="45">
        <f t="shared" si="1056"/>
        <v>45</v>
      </c>
      <c r="Q3044" s="33" t="str">
        <f t="shared" si="1057"/>
        <v/>
      </c>
      <c r="R3044" s="33">
        <f t="shared" si="1058"/>
        <v>1</v>
      </c>
      <c r="S3044" s="33" t="str">
        <f t="shared" si="1059"/>
        <v>159_1</v>
      </c>
      <c r="T3044" s="35" t="str">
        <f t="shared" si="1060"/>
        <v>159AM</v>
      </c>
      <c r="U3044" s="35" t="str">
        <f t="shared" si="1061"/>
        <v>159AMEW</v>
      </c>
      <c r="V3044" s="35" t="str">
        <f t="shared" si="1055"/>
        <v>2Q</v>
      </c>
      <c r="W3044" s="35" t="str">
        <f t="shared" si="1048"/>
        <v>159AM2Q113</v>
      </c>
      <c r="X3044" s="388">
        <f t="shared" si="1049"/>
        <v>1</v>
      </c>
      <c r="Y3044" s="388">
        <f t="shared" si="1050"/>
        <v>1</v>
      </c>
      <c r="Z3044" s="280" t="str">
        <f t="shared" si="1041"/>
        <v/>
      </c>
      <c r="AA3044" s="280" t="str">
        <f t="shared" si="1042"/>
        <v/>
      </c>
      <c r="AB3044" s="389" t="str">
        <f t="shared" si="1051"/>
        <v/>
      </c>
      <c r="AC3044" s="389" t="str">
        <f t="shared" si="1052"/>
        <v/>
      </c>
      <c r="AD3044" s="390" t="str">
        <f t="shared" si="1043"/>
        <v/>
      </c>
      <c r="AE3044" s="282">
        <f t="shared" si="1044"/>
        <v>0</v>
      </c>
      <c r="AF3044" s="359">
        <f t="shared" si="1045"/>
        <v>0</v>
      </c>
      <c r="AG3044" s="280">
        <f t="shared" si="1046"/>
        <v>0</v>
      </c>
      <c r="AH3044" s="280">
        <f t="shared" si="1062"/>
        <v>0</v>
      </c>
      <c r="AI3044" s="280">
        <f>IF(ISBLANK(T3044),AI3043,IF(COUNTIF(T$2:T3044,T3044)&gt;1,AI3043,1+MAX(AI3043,0)))</f>
        <v>85</v>
      </c>
      <c r="AL3044" s="391" t="str">
        <f t="shared" si="1053"/>
        <v/>
      </c>
      <c r="AM3044" s="391" t="str">
        <f t="shared" si="1054"/>
        <v/>
      </c>
      <c r="AO3044" s="310" t="str">
        <f t="shared" si="1047"/>
        <v/>
      </c>
      <c r="AP3044" s="310">
        <f>SUM(AO$1:AO3044)</f>
        <v>0</v>
      </c>
      <c r="AQ3044" s="310">
        <f>SUM(AK$2:AK3044)</f>
        <v>21</v>
      </c>
      <c r="AR3044" s="310">
        <f>COUNTA(AJ$2:AJ3044)</f>
        <v>21</v>
      </c>
      <c r="AS3044" s="312"/>
      <c r="AT3044" s="312"/>
      <c r="AU3044" s="312"/>
      <c r="AV3044" s="312"/>
      <c r="AW3044" s="312"/>
      <c r="AZ3044">
        <v>1</v>
      </c>
      <c r="BA3044">
        <v>1</v>
      </c>
    </row>
    <row r="3045" spans="1:53" x14ac:dyDescent="0.25">
      <c r="A3045">
        <v>159</v>
      </c>
      <c r="B3045" t="s">
        <v>65</v>
      </c>
      <c r="C3045" t="s">
        <v>1000</v>
      </c>
      <c r="D3045"/>
      <c r="E3045">
        <v>1</v>
      </c>
      <c r="F3045">
        <v>1</v>
      </c>
      <c r="G3045">
        <v>4</v>
      </c>
      <c r="H3045">
        <v>1</v>
      </c>
      <c r="I3045">
        <v>1</v>
      </c>
      <c r="J3045">
        <v>0</v>
      </c>
      <c r="K3045">
        <v>0</v>
      </c>
      <c r="L3045">
        <v>1</v>
      </c>
      <c r="M3045" t="s">
        <v>1001</v>
      </c>
      <c r="O3045" s="101">
        <f>IF(ISBLANK(C3045),O3044,IF(COUNTIF(C$2:C3045,C3045)&gt;1,O3044,1+MAX(O3044,0)))</f>
        <v>69</v>
      </c>
      <c r="P3045" s="45">
        <f t="shared" si="1056"/>
        <v>45</v>
      </c>
      <c r="Q3045" s="33" t="str">
        <f t="shared" si="1057"/>
        <v/>
      </c>
      <c r="R3045" s="33">
        <f t="shared" si="1058"/>
        <v>1</v>
      </c>
      <c r="S3045" s="33" t="str">
        <f t="shared" si="1059"/>
        <v>159_1</v>
      </c>
      <c r="T3045" s="35" t="str">
        <f t="shared" si="1060"/>
        <v>159AM</v>
      </c>
      <c r="U3045" s="35" t="str">
        <f t="shared" si="1061"/>
        <v>159AMEW</v>
      </c>
      <c r="V3045" s="35" t="str">
        <f t="shared" si="1055"/>
        <v>2Q</v>
      </c>
      <c r="W3045" s="35" t="str">
        <f t="shared" si="1048"/>
        <v>159AM2Q114</v>
      </c>
      <c r="X3045" s="388">
        <f t="shared" si="1049"/>
        <v>0</v>
      </c>
      <c r="Y3045" s="388">
        <f t="shared" si="1050"/>
        <v>1</v>
      </c>
      <c r="Z3045" s="280" t="str">
        <f t="shared" si="1041"/>
        <v/>
      </c>
      <c r="AA3045" s="280" t="str">
        <f t="shared" si="1042"/>
        <v/>
      </c>
      <c r="AB3045" s="389" t="str">
        <f t="shared" si="1051"/>
        <v/>
      </c>
      <c r="AC3045" s="389" t="str">
        <f t="shared" si="1052"/>
        <v/>
      </c>
      <c r="AD3045" s="390" t="str">
        <f t="shared" si="1043"/>
        <v/>
      </c>
      <c r="AE3045" s="282">
        <f t="shared" si="1044"/>
        <v>0</v>
      </c>
      <c r="AF3045" s="359">
        <f t="shared" si="1045"/>
        <v>0</v>
      </c>
      <c r="AG3045" s="280">
        <f t="shared" si="1046"/>
        <v>0</v>
      </c>
      <c r="AH3045" s="280">
        <f t="shared" si="1062"/>
        <v>0</v>
      </c>
      <c r="AI3045" s="280">
        <f>IF(ISBLANK(T3045),AI3044,IF(COUNTIF(T$2:T3045,T3045)&gt;1,AI3044,1+MAX(AI3044,0)))</f>
        <v>85</v>
      </c>
      <c r="AL3045" s="391" t="str">
        <f t="shared" si="1053"/>
        <v/>
      </c>
      <c r="AM3045" s="391" t="str">
        <f t="shared" si="1054"/>
        <v/>
      </c>
      <c r="AO3045" s="310" t="str">
        <f t="shared" si="1047"/>
        <v/>
      </c>
      <c r="AP3045" s="310">
        <f>SUM(AO$1:AO3045)</f>
        <v>0</v>
      </c>
      <c r="AQ3045" s="310">
        <f>SUM(AK$2:AK3045)</f>
        <v>21</v>
      </c>
      <c r="AR3045" s="310">
        <f>COUNTA(AJ$2:AJ3045)</f>
        <v>21</v>
      </c>
      <c r="AS3045" s="312"/>
      <c r="AT3045" s="312"/>
      <c r="AU3045" s="312"/>
      <c r="AV3045" s="312"/>
      <c r="AW3045" s="312"/>
      <c r="AZ3045">
        <v>0</v>
      </c>
      <c r="BA3045">
        <v>1</v>
      </c>
    </row>
    <row r="3046" spans="1:53" x14ac:dyDescent="0.25">
      <c r="A3046">
        <v>159</v>
      </c>
      <c r="B3046" t="s">
        <v>65</v>
      </c>
      <c r="C3046" t="s">
        <v>1000</v>
      </c>
      <c r="D3046"/>
      <c r="E3046">
        <v>1</v>
      </c>
      <c r="F3046">
        <v>2</v>
      </c>
      <c r="G3046">
        <v>1</v>
      </c>
      <c r="H3046">
        <v>4</v>
      </c>
      <c r="I3046">
        <v>1</v>
      </c>
      <c r="J3046">
        <v>0</v>
      </c>
      <c r="K3046">
        <v>1</v>
      </c>
      <c r="L3046">
        <v>4</v>
      </c>
      <c r="M3046" t="s">
        <v>1001</v>
      </c>
      <c r="O3046" s="101">
        <f>IF(ISBLANK(C3046),O3045,IF(COUNTIF(C$2:C3046,C3046)&gt;1,O3045,1+MAX(O3045,0)))</f>
        <v>69</v>
      </c>
      <c r="P3046" s="45">
        <f t="shared" si="1056"/>
        <v>45</v>
      </c>
      <c r="Q3046" s="33" t="str">
        <f t="shared" si="1057"/>
        <v/>
      </c>
      <c r="R3046" s="33">
        <f t="shared" si="1058"/>
        <v>2</v>
      </c>
      <c r="S3046" s="33" t="str">
        <f t="shared" si="1059"/>
        <v>159_2</v>
      </c>
      <c r="T3046" s="35" t="str">
        <f t="shared" si="1060"/>
        <v>159AM</v>
      </c>
      <c r="U3046" s="35" t="str">
        <f t="shared" si="1061"/>
        <v>159AMNS</v>
      </c>
      <c r="V3046" s="35" t="str">
        <f t="shared" si="1055"/>
        <v>2Q</v>
      </c>
      <c r="W3046" s="35" t="str">
        <f t="shared" si="1048"/>
        <v>159AM2Q121</v>
      </c>
      <c r="X3046" s="388">
        <f t="shared" si="1049"/>
        <v>1</v>
      </c>
      <c r="Y3046" s="388">
        <f t="shared" si="1050"/>
        <v>4</v>
      </c>
      <c r="Z3046" s="280" t="str">
        <f t="shared" si="1041"/>
        <v/>
      </c>
      <c r="AA3046" s="280" t="str">
        <f t="shared" si="1042"/>
        <v/>
      </c>
      <c r="AB3046" s="389" t="str">
        <f t="shared" si="1051"/>
        <v/>
      </c>
      <c r="AC3046" s="389" t="str">
        <f t="shared" si="1052"/>
        <v/>
      </c>
      <c r="AD3046" s="390" t="str">
        <f t="shared" si="1043"/>
        <v/>
      </c>
      <c r="AE3046" s="282">
        <f t="shared" si="1044"/>
        <v>0</v>
      </c>
      <c r="AF3046" s="359">
        <f t="shared" si="1045"/>
        <v>0</v>
      </c>
      <c r="AG3046" s="280">
        <f t="shared" si="1046"/>
        <v>0</v>
      </c>
      <c r="AH3046" s="280">
        <f t="shared" si="1062"/>
        <v>0</v>
      </c>
      <c r="AI3046" s="280">
        <f>IF(ISBLANK(T3046),AI3045,IF(COUNTIF(T$2:T3046,T3046)&gt;1,AI3045,1+MAX(AI3045,0)))</f>
        <v>85</v>
      </c>
      <c r="AL3046" s="391" t="str">
        <f t="shared" si="1053"/>
        <v/>
      </c>
      <c r="AM3046" s="391" t="str">
        <f t="shared" si="1054"/>
        <v/>
      </c>
      <c r="AO3046" s="310" t="str">
        <f t="shared" si="1047"/>
        <v/>
      </c>
      <c r="AP3046" s="310">
        <f>SUM(AO$1:AO3046)</f>
        <v>0</v>
      </c>
      <c r="AQ3046" s="310">
        <f>SUM(AK$2:AK3046)</f>
        <v>21</v>
      </c>
      <c r="AR3046" s="310">
        <f>COUNTA(AJ$2:AJ3046)</f>
        <v>21</v>
      </c>
      <c r="AS3046" s="312"/>
      <c r="AT3046" s="312"/>
      <c r="AU3046" s="312"/>
      <c r="AV3046" s="312"/>
      <c r="AW3046" s="312"/>
      <c r="AZ3046">
        <v>1</v>
      </c>
      <c r="BA3046">
        <v>4</v>
      </c>
    </row>
    <row r="3047" spans="1:53" x14ac:dyDescent="0.25">
      <c r="A3047">
        <v>159</v>
      </c>
      <c r="B3047" t="s">
        <v>65</v>
      </c>
      <c r="C3047" t="s">
        <v>1000</v>
      </c>
      <c r="D3047"/>
      <c r="E3047">
        <v>1</v>
      </c>
      <c r="F3047">
        <v>2</v>
      </c>
      <c r="G3047">
        <v>2</v>
      </c>
      <c r="H3047">
        <v>5</v>
      </c>
      <c r="I3047">
        <v>0</v>
      </c>
      <c r="J3047">
        <v>1</v>
      </c>
      <c r="K3047">
        <v>0</v>
      </c>
      <c r="L3047">
        <v>5</v>
      </c>
      <c r="M3047" t="s">
        <v>1001</v>
      </c>
      <c r="O3047" s="101">
        <f>IF(ISBLANK(C3047),O3046,IF(COUNTIF(C$2:C3047,C3047)&gt;1,O3046,1+MAX(O3046,0)))</f>
        <v>69</v>
      </c>
      <c r="P3047" s="45">
        <f t="shared" si="1056"/>
        <v>45</v>
      </c>
      <c r="Q3047" s="33" t="str">
        <f t="shared" si="1057"/>
        <v/>
      </c>
      <c r="R3047" s="33">
        <f t="shared" si="1058"/>
        <v>2</v>
      </c>
      <c r="S3047" s="33" t="str">
        <f t="shared" si="1059"/>
        <v>159_2</v>
      </c>
      <c r="T3047" s="35" t="str">
        <f t="shared" si="1060"/>
        <v>159AM</v>
      </c>
      <c r="U3047" s="35" t="str">
        <f t="shared" si="1061"/>
        <v>159AMNS</v>
      </c>
      <c r="V3047" s="35" t="str">
        <f t="shared" si="1055"/>
        <v>2Q</v>
      </c>
      <c r="W3047" s="35" t="str">
        <f t="shared" si="1048"/>
        <v>159AM2Q122</v>
      </c>
      <c r="X3047" s="388">
        <f t="shared" si="1049"/>
        <v>0</v>
      </c>
      <c r="Y3047" s="388">
        <f t="shared" si="1050"/>
        <v>5</v>
      </c>
      <c r="Z3047" s="280" t="str">
        <f t="shared" si="1041"/>
        <v/>
      </c>
      <c r="AA3047" s="280" t="str">
        <f t="shared" si="1042"/>
        <v/>
      </c>
      <c r="AB3047" s="389" t="str">
        <f t="shared" si="1051"/>
        <v/>
      </c>
      <c r="AC3047" s="389" t="str">
        <f t="shared" si="1052"/>
        <v/>
      </c>
      <c r="AD3047" s="390" t="str">
        <f t="shared" si="1043"/>
        <v/>
      </c>
      <c r="AE3047" s="282">
        <f t="shared" si="1044"/>
        <v>0</v>
      </c>
      <c r="AF3047" s="359">
        <f t="shared" si="1045"/>
        <v>0</v>
      </c>
      <c r="AG3047" s="280">
        <f t="shared" si="1046"/>
        <v>0</v>
      </c>
      <c r="AH3047" s="280">
        <f t="shared" si="1062"/>
        <v>0</v>
      </c>
      <c r="AI3047" s="280">
        <f>IF(ISBLANK(T3047),AI3046,IF(COUNTIF(T$2:T3047,T3047)&gt;1,AI3046,1+MAX(AI3046,0)))</f>
        <v>85</v>
      </c>
      <c r="AL3047" s="391" t="str">
        <f t="shared" si="1053"/>
        <v/>
      </c>
      <c r="AM3047" s="391" t="str">
        <f t="shared" si="1054"/>
        <v/>
      </c>
      <c r="AO3047" s="310" t="str">
        <f t="shared" si="1047"/>
        <v/>
      </c>
      <c r="AP3047" s="310">
        <f>SUM(AO$1:AO3047)</f>
        <v>0</v>
      </c>
      <c r="AQ3047" s="310">
        <f>SUM(AK$2:AK3047)</f>
        <v>21</v>
      </c>
      <c r="AR3047" s="310">
        <f>COUNTA(AJ$2:AJ3047)</f>
        <v>21</v>
      </c>
      <c r="AS3047" s="312"/>
      <c r="AT3047" s="312"/>
      <c r="AU3047" s="312"/>
      <c r="AV3047" s="312"/>
      <c r="AW3047" s="312"/>
      <c r="AZ3047">
        <v>0</v>
      </c>
      <c r="BA3047">
        <v>5</v>
      </c>
    </row>
    <row r="3048" spans="1:53" x14ac:dyDescent="0.25">
      <c r="A3048">
        <v>159</v>
      </c>
      <c r="B3048" t="s">
        <v>65</v>
      </c>
      <c r="C3048" t="s">
        <v>1000</v>
      </c>
      <c r="D3048"/>
      <c r="E3048">
        <v>1</v>
      </c>
      <c r="F3048">
        <v>2</v>
      </c>
      <c r="G3048">
        <v>3</v>
      </c>
      <c r="H3048">
        <v>4</v>
      </c>
      <c r="I3048">
        <v>1</v>
      </c>
      <c r="J3048">
        <v>1</v>
      </c>
      <c r="K3048">
        <v>2</v>
      </c>
      <c r="L3048">
        <v>4</v>
      </c>
      <c r="M3048" t="s">
        <v>1001</v>
      </c>
      <c r="O3048" s="101">
        <f>IF(ISBLANK(C3048),O3047,IF(COUNTIF(C$2:C3048,C3048)&gt;1,O3047,1+MAX(O3047,0)))</f>
        <v>69</v>
      </c>
      <c r="P3048" s="45">
        <f t="shared" si="1056"/>
        <v>45</v>
      </c>
      <c r="Q3048" s="33" t="str">
        <f t="shared" si="1057"/>
        <v/>
      </c>
      <c r="R3048" s="33">
        <f t="shared" si="1058"/>
        <v>2</v>
      </c>
      <c r="S3048" s="33" t="str">
        <f t="shared" si="1059"/>
        <v>159_2</v>
      </c>
      <c r="T3048" s="35" t="str">
        <f t="shared" si="1060"/>
        <v>159AM</v>
      </c>
      <c r="U3048" s="35" t="str">
        <f t="shared" si="1061"/>
        <v>159AMEW</v>
      </c>
      <c r="V3048" s="35" t="str">
        <f t="shared" si="1055"/>
        <v>2Q</v>
      </c>
      <c r="W3048" s="35" t="str">
        <f t="shared" si="1048"/>
        <v>159AM2Q123</v>
      </c>
      <c r="X3048" s="388">
        <f t="shared" si="1049"/>
        <v>2</v>
      </c>
      <c r="Y3048" s="388">
        <f t="shared" si="1050"/>
        <v>4</v>
      </c>
      <c r="Z3048" s="280" t="str">
        <f t="shared" si="1041"/>
        <v/>
      </c>
      <c r="AA3048" s="280" t="str">
        <f t="shared" si="1042"/>
        <v/>
      </c>
      <c r="AB3048" s="389" t="str">
        <f t="shared" si="1051"/>
        <v/>
      </c>
      <c r="AC3048" s="389" t="str">
        <f t="shared" si="1052"/>
        <v/>
      </c>
      <c r="AD3048" s="390" t="str">
        <f t="shared" si="1043"/>
        <v/>
      </c>
      <c r="AE3048" s="282">
        <f t="shared" si="1044"/>
        <v>0</v>
      </c>
      <c r="AF3048" s="359">
        <f t="shared" si="1045"/>
        <v>0</v>
      </c>
      <c r="AG3048" s="280">
        <f t="shared" si="1046"/>
        <v>0</v>
      </c>
      <c r="AH3048" s="280">
        <f t="shared" si="1062"/>
        <v>0</v>
      </c>
      <c r="AI3048" s="280">
        <f>IF(ISBLANK(T3048),AI3047,IF(COUNTIF(T$2:T3048,T3048)&gt;1,AI3047,1+MAX(AI3047,0)))</f>
        <v>85</v>
      </c>
      <c r="AL3048" s="391" t="str">
        <f t="shared" si="1053"/>
        <v/>
      </c>
      <c r="AM3048" s="391" t="str">
        <f t="shared" si="1054"/>
        <v/>
      </c>
      <c r="AO3048" s="310" t="str">
        <f t="shared" si="1047"/>
        <v/>
      </c>
      <c r="AP3048" s="310">
        <f>SUM(AO$1:AO3048)</f>
        <v>0</v>
      </c>
      <c r="AQ3048" s="310">
        <f>SUM(AK$2:AK3048)</f>
        <v>21</v>
      </c>
      <c r="AR3048" s="310">
        <f>COUNTA(AJ$2:AJ3048)</f>
        <v>21</v>
      </c>
      <c r="AS3048" s="312"/>
      <c r="AT3048" s="312"/>
      <c r="AU3048" s="312"/>
      <c r="AV3048" s="312"/>
      <c r="AW3048" s="312"/>
      <c r="AZ3048">
        <v>2</v>
      </c>
      <c r="BA3048">
        <v>4</v>
      </c>
    </row>
    <row r="3049" spans="1:53" x14ac:dyDescent="0.25">
      <c r="A3049">
        <v>159</v>
      </c>
      <c r="B3049" t="s">
        <v>65</v>
      </c>
      <c r="C3049" t="s">
        <v>1000</v>
      </c>
      <c r="D3049"/>
      <c r="E3049">
        <v>1</v>
      </c>
      <c r="F3049">
        <v>2</v>
      </c>
      <c r="G3049">
        <v>4</v>
      </c>
      <c r="H3049">
        <v>1</v>
      </c>
      <c r="I3049">
        <v>0</v>
      </c>
      <c r="J3049">
        <v>0</v>
      </c>
      <c r="K3049">
        <v>0</v>
      </c>
      <c r="L3049">
        <v>1</v>
      </c>
      <c r="M3049" t="s">
        <v>1001</v>
      </c>
      <c r="O3049" s="101">
        <f>IF(ISBLANK(C3049),O3048,IF(COUNTIF(C$2:C3049,C3049)&gt;1,O3048,1+MAX(O3048,0)))</f>
        <v>69</v>
      </c>
      <c r="P3049" s="45">
        <f t="shared" si="1056"/>
        <v>45</v>
      </c>
      <c r="Q3049" s="33" t="str">
        <f t="shared" si="1057"/>
        <v/>
      </c>
      <c r="R3049" s="33">
        <f t="shared" si="1058"/>
        <v>2</v>
      </c>
      <c r="S3049" s="33" t="str">
        <f t="shared" si="1059"/>
        <v>159_2</v>
      </c>
      <c r="T3049" s="35" t="str">
        <f t="shared" si="1060"/>
        <v>159AM</v>
      </c>
      <c r="U3049" s="35" t="str">
        <f t="shared" si="1061"/>
        <v>159AMEW</v>
      </c>
      <c r="V3049" s="35" t="str">
        <f t="shared" si="1055"/>
        <v>2Q</v>
      </c>
      <c r="W3049" s="35" t="str">
        <f t="shared" si="1048"/>
        <v>159AM2Q124</v>
      </c>
      <c r="X3049" s="388">
        <f t="shared" si="1049"/>
        <v>0</v>
      </c>
      <c r="Y3049" s="388">
        <f t="shared" si="1050"/>
        <v>1</v>
      </c>
      <c r="Z3049" s="280" t="str">
        <f t="shared" si="1041"/>
        <v/>
      </c>
      <c r="AA3049" s="280" t="str">
        <f t="shared" si="1042"/>
        <v/>
      </c>
      <c r="AB3049" s="389" t="str">
        <f t="shared" si="1051"/>
        <v/>
      </c>
      <c r="AC3049" s="389" t="str">
        <f t="shared" si="1052"/>
        <v/>
      </c>
      <c r="AD3049" s="390" t="str">
        <f t="shared" si="1043"/>
        <v/>
      </c>
      <c r="AE3049" s="282">
        <f t="shared" si="1044"/>
        <v>0</v>
      </c>
      <c r="AF3049" s="359">
        <f t="shared" si="1045"/>
        <v>0</v>
      </c>
      <c r="AG3049" s="280">
        <f t="shared" si="1046"/>
        <v>0</v>
      </c>
      <c r="AH3049" s="280">
        <f t="shared" si="1062"/>
        <v>0</v>
      </c>
      <c r="AI3049" s="280">
        <f>IF(ISBLANK(T3049),AI3048,IF(COUNTIF(T$2:T3049,T3049)&gt;1,AI3048,1+MAX(AI3048,0)))</f>
        <v>85</v>
      </c>
      <c r="AL3049" s="391" t="str">
        <f t="shared" si="1053"/>
        <v/>
      </c>
      <c r="AM3049" s="391" t="str">
        <f t="shared" si="1054"/>
        <v/>
      </c>
      <c r="AO3049" s="310" t="str">
        <f t="shared" si="1047"/>
        <v/>
      </c>
      <c r="AP3049" s="310">
        <f>SUM(AO$1:AO3049)</f>
        <v>0</v>
      </c>
      <c r="AQ3049" s="310">
        <f>SUM(AK$2:AK3049)</f>
        <v>21</v>
      </c>
      <c r="AR3049" s="310">
        <f>COUNTA(AJ$2:AJ3049)</f>
        <v>21</v>
      </c>
      <c r="AS3049" s="312"/>
      <c r="AT3049" s="312"/>
      <c r="AU3049" s="312"/>
      <c r="AV3049" s="312"/>
      <c r="AW3049" s="312"/>
      <c r="AZ3049">
        <v>0</v>
      </c>
      <c r="BA3049">
        <v>1</v>
      </c>
    </row>
    <row r="3050" spans="1:53" x14ac:dyDescent="0.25">
      <c r="A3050">
        <v>159</v>
      </c>
      <c r="B3050" t="s">
        <v>65</v>
      </c>
      <c r="C3050" t="s">
        <v>1000</v>
      </c>
      <c r="D3050"/>
      <c r="E3050">
        <v>1</v>
      </c>
      <c r="F3050">
        <v>3</v>
      </c>
      <c r="G3050">
        <v>1</v>
      </c>
      <c r="H3050">
        <v>2</v>
      </c>
      <c r="I3050">
        <v>0</v>
      </c>
      <c r="J3050">
        <v>0</v>
      </c>
      <c r="K3050">
        <v>0</v>
      </c>
      <c r="L3050">
        <v>2</v>
      </c>
      <c r="M3050" t="s">
        <v>1001</v>
      </c>
      <c r="O3050" s="101">
        <f>IF(ISBLANK(C3050),O3049,IF(COUNTIF(C$2:C3050,C3050)&gt;1,O3049,1+MAX(O3049,0)))</f>
        <v>69</v>
      </c>
      <c r="P3050" s="45">
        <f t="shared" si="1056"/>
        <v>45</v>
      </c>
      <c r="Q3050" s="33" t="str">
        <f t="shared" si="1057"/>
        <v/>
      </c>
      <c r="R3050" s="33">
        <f t="shared" si="1058"/>
        <v>3</v>
      </c>
      <c r="S3050" s="33" t="str">
        <f t="shared" si="1059"/>
        <v>159_3</v>
      </c>
      <c r="T3050" s="35" t="str">
        <f t="shared" si="1060"/>
        <v>159AM</v>
      </c>
      <c r="U3050" s="35" t="str">
        <f t="shared" si="1061"/>
        <v>159AMNS</v>
      </c>
      <c r="V3050" s="35" t="str">
        <f t="shared" si="1055"/>
        <v>2Q</v>
      </c>
      <c r="W3050" s="35" t="str">
        <f t="shared" si="1048"/>
        <v>159AM2Q131</v>
      </c>
      <c r="X3050" s="388">
        <f t="shared" si="1049"/>
        <v>0</v>
      </c>
      <c r="Y3050" s="388">
        <f t="shared" si="1050"/>
        <v>2</v>
      </c>
      <c r="Z3050" s="280" t="str">
        <f t="shared" si="1041"/>
        <v/>
      </c>
      <c r="AA3050" s="280" t="str">
        <f t="shared" si="1042"/>
        <v/>
      </c>
      <c r="AB3050" s="389" t="str">
        <f t="shared" si="1051"/>
        <v/>
      </c>
      <c r="AC3050" s="389" t="str">
        <f t="shared" si="1052"/>
        <v/>
      </c>
      <c r="AD3050" s="390" t="str">
        <f t="shared" si="1043"/>
        <v/>
      </c>
      <c r="AE3050" s="282">
        <f t="shared" si="1044"/>
        <v>0</v>
      </c>
      <c r="AF3050" s="359">
        <f t="shared" si="1045"/>
        <v>0</v>
      </c>
      <c r="AG3050" s="280">
        <f t="shared" si="1046"/>
        <v>0</v>
      </c>
      <c r="AH3050" s="280">
        <f t="shared" si="1062"/>
        <v>0</v>
      </c>
      <c r="AI3050" s="280">
        <f>IF(ISBLANK(T3050),AI3049,IF(COUNTIF(T$2:T3050,T3050)&gt;1,AI3049,1+MAX(AI3049,0)))</f>
        <v>85</v>
      </c>
      <c r="AL3050" s="391" t="str">
        <f t="shared" si="1053"/>
        <v/>
      </c>
      <c r="AM3050" s="391" t="str">
        <f t="shared" si="1054"/>
        <v/>
      </c>
      <c r="AO3050" s="310" t="str">
        <f t="shared" si="1047"/>
        <v/>
      </c>
      <c r="AP3050" s="310">
        <f>SUM(AO$1:AO3050)</f>
        <v>0</v>
      </c>
      <c r="AQ3050" s="310">
        <f>SUM(AK$2:AK3050)</f>
        <v>21</v>
      </c>
      <c r="AR3050" s="310">
        <f>COUNTA(AJ$2:AJ3050)</f>
        <v>21</v>
      </c>
      <c r="AS3050" s="312"/>
      <c r="AT3050" s="312"/>
      <c r="AU3050" s="312"/>
      <c r="AV3050" s="312"/>
      <c r="AW3050" s="312"/>
      <c r="AZ3050">
        <v>0</v>
      </c>
      <c r="BA3050">
        <v>2</v>
      </c>
    </row>
    <row r="3051" spans="1:53" x14ac:dyDescent="0.25">
      <c r="A3051">
        <v>159</v>
      </c>
      <c r="B3051" t="s">
        <v>65</v>
      </c>
      <c r="C3051" t="s">
        <v>1000</v>
      </c>
      <c r="D3051"/>
      <c r="E3051">
        <v>1</v>
      </c>
      <c r="F3051">
        <v>3</v>
      </c>
      <c r="G3051">
        <v>2</v>
      </c>
      <c r="H3051">
        <v>0</v>
      </c>
      <c r="I3051">
        <v>0</v>
      </c>
      <c r="J3051">
        <v>0</v>
      </c>
      <c r="K3051">
        <v>0</v>
      </c>
      <c r="L3051">
        <v>0</v>
      </c>
      <c r="M3051" t="s">
        <v>1001</v>
      </c>
      <c r="O3051" s="101">
        <f>IF(ISBLANK(C3051),O3050,IF(COUNTIF(C$2:C3051,C3051)&gt;1,O3050,1+MAX(O3050,0)))</f>
        <v>69</v>
      </c>
      <c r="P3051" s="45">
        <f t="shared" si="1056"/>
        <v>45</v>
      </c>
      <c r="Q3051" s="33" t="str">
        <f t="shared" si="1057"/>
        <v/>
      </c>
      <c r="R3051" s="33">
        <f t="shared" si="1058"/>
        <v>3</v>
      </c>
      <c r="S3051" s="33" t="str">
        <f t="shared" si="1059"/>
        <v>159_3</v>
      </c>
      <c r="T3051" s="35" t="str">
        <f t="shared" si="1060"/>
        <v>159AM</v>
      </c>
      <c r="U3051" s="35" t="str">
        <f t="shared" si="1061"/>
        <v>159AMNS</v>
      </c>
      <c r="V3051" s="35" t="str">
        <f t="shared" si="1055"/>
        <v>2Q</v>
      </c>
      <c r="W3051" s="35" t="str">
        <f t="shared" si="1048"/>
        <v>159AM2Q132</v>
      </c>
      <c r="X3051" s="388">
        <f t="shared" si="1049"/>
        <v>0</v>
      </c>
      <c r="Y3051" s="388">
        <f t="shared" si="1050"/>
        <v>0</v>
      </c>
      <c r="Z3051" s="280" t="str">
        <f t="shared" si="1041"/>
        <v/>
      </c>
      <c r="AA3051" s="280" t="str">
        <f t="shared" si="1042"/>
        <v/>
      </c>
      <c r="AB3051" s="389" t="str">
        <f t="shared" si="1051"/>
        <v/>
      </c>
      <c r="AC3051" s="389" t="str">
        <f t="shared" si="1052"/>
        <v/>
      </c>
      <c r="AD3051" s="390" t="str">
        <f t="shared" si="1043"/>
        <v/>
      </c>
      <c r="AE3051" s="282">
        <f t="shared" si="1044"/>
        <v>0</v>
      </c>
      <c r="AF3051" s="359">
        <f t="shared" si="1045"/>
        <v>0</v>
      </c>
      <c r="AG3051" s="280">
        <f t="shared" si="1046"/>
        <v>0</v>
      </c>
      <c r="AH3051" s="280">
        <f t="shared" si="1062"/>
        <v>0</v>
      </c>
      <c r="AI3051" s="280">
        <f>IF(ISBLANK(T3051),AI3050,IF(COUNTIF(T$2:T3051,T3051)&gt;1,AI3050,1+MAX(AI3050,0)))</f>
        <v>85</v>
      </c>
      <c r="AL3051" s="391" t="str">
        <f t="shared" si="1053"/>
        <v/>
      </c>
      <c r="AM3051" s="391" t="str">
        <f t="shared" si="1054"/>
        <v/>
      </c>
      <c r="AO3051" s="310" t="str">
        <f t="shared" si="1047"/>
        <v/>
      </c>
      <c r="AP3051" s="310">
        <f>SUM(AO$1:AO3051)</f>
        <v>0</v>
      </c>
      <c r="AQ3051" s="310">
        <f>SUM(AK$2:AK3051)</f>
        <v>21</v>
      </c>
      <c r="AR3051" s="310">
        <f>COUNTA(AJ$2:AJ3051)</f>
        <v>21</v>
      </c>
      <c r="AS3051" s="312"/>
      <c r="AT3051" s="312"/>
      <c r="AU3051" s="312"/>
      <c r="AV3051" s="312"/>
      <c r="AW3051" s="312"/>
      <c r="AZ3051">
        <v>0</v>
      </c>
      <c r="BA3051">
        <v>0</v>
      </c>
    </row>
    <row r="3052" spans="1:53" x14ac:dyDescent="0.25">
      <c r="A3052">
        <v>159</v>
      </c>
      <c r="B3052" t="s">
        <v>65</v>
      </c>
      <c r="C3052" t="s">
        <v>1000</v>
      </c>
      <c r="D3052"/>
      <c r="E3052">
        <v>1</v>
      </c>
      <c r="F3052">
        <v>3</v>
      </c>
      <c r="G3052">
        <v>3</v>
      </c>
      <c r="H3052">
        <v>3</v>
      </c>
      <c r="I3052">
        <v>2</v>
      </c>
      <c r="J3052">
        <v>0</v>
      </c>
      <c r="K3052">
        <v>2</v>
      </c>
      <c r="L3052">
        <v>3</v>
      </c>
      <c r="M3052" t="s">
        <v>1001</v>
      </c>
      <c r="O3052" s="101">
        <f>IF(ISBLANK(C3052),O3051,IF(COUNTIF(C$2:C3052,C3052)&gt;1,O3051,1+MAX(O3051,0)))</f>
        <v>69</v>
      </c>
      <c r="P3052" s="45">
        <f t="shared" si="1056"/>
        <v>45</v>
      </c>
      <c r="Q3052" s="33" t="str">
        <f t="shared" si="1057"/>
        <v/>
      </c>
      <c r="R3052" s="33">
        <f t="shared" si="1058"/>
        <v>3</v>
      </c>
      <c r="S3052" s="33" t="str">
        <f t="shared" si="1059"/>
        <v>159_3</v>
      </c>
      <c r="T3052" s="35" t="str">
        <f t="shared" si="1060"/>
        <v>159AM</v>
      </c>
      <c r="U3052" s="35" t="str">
        <f t="shared" si="1061"/>
        <v>159AMEW</v>
      </c>
      <c r="V3052" s="35" t="str">
        <f t="shared" si="1055"/>
        <v>2Q</v>
      </c>
      <c r="W3052" s="35" t="str">
        <f t="shared" si="1048"/>
        <v>159AM2Q133</v>
      </c>
      <c r="X3052" s="388">
        <f t="shared" si="1049"/>
        <v>2</v>
      </c>
      <c r="Y3052" s="388">
        <f t="shared" si="1050"/>
        <v>3</v>
      </c>
      <c r="Z3052" s="280" t="str">
        <f t="shared" si="1041"/>
        <v/>
      </c>
      <c r="AA3052" s="280" t="str">
        <f t="shared" si="1042"/>
        <v/>
      </c>
      <c r="AB3052" s="389" t="str">
        <f t="shared" si="1051"/>
        <v/>
      </c>
      <c r="AC3052" s="389" t="str">
        <f t="shared" si="1052"/>
        <v/>
      </c>
      <c r="AD3052" s="390" t="str">
        <f t="shared" si="1043"/>
        <v/>
      </c>
      <c r="AE3052" s="282">
        <f t="shared" si="1044"/>
        <v>0</v>
      </c>
      <c r="AF3052" s="359">
        <f t="shared" si="1045"/>
        <v>0</v>
      </c>
      <c r="AG3052" s="280">
        <f t="shared" si="1046"/>
        <v>0</v>
      </c>
      <c r="AH3052" s="280">
        <f t="shared" si="1062"/>
        <v>0</v>
      </c>
      <c r="AI3052" s="280">
        <f>IF(ISBLANK(T3052),AI3051,IF(COUNTIF(T$2:T3052,T3052)&gt;1,AI3051,1+MAX(AI3051,0)))</f>
        <v>85</v>
      </c>
      <c r="AL3052" s="391" t="str">
        <f t="shared" si="1053"/>
        <v/>
      </c>
      <c r="AM3052" s="391" t="str">
        <f t="shared" si="1054"/>
        <v/>
      </c>
      <c r="AO3052" s="310" t="str">
        <f t="shared" si="1047"/>
        <v/>
      </c>
      <c r="AP3052" s="310">
        <f>SUM(AO$1:AO3052)</f>
        <v>0</v>
      </c>
      <c r="AQ3052" s="310">
        <f>SUM(AK$2:AK3052)</f>
        <v>21</v>
      </c>
      <c r="AR3052" s="310">
        <f>COUNTA(AJ$2:AJ3052)</f>
        <v>21</v>
      </c>
      <c r="AS3052" s="312"/>
      <c r="AT3052" s="312"/>
      <c r="AU3052" s="312"/>
      <c r="AV3052" s="312"/>
      <c r="AW3052" s="312"/>
      <c r="AZ3052">
        <v>2</v>
      </c>
      <c r="BA3052">
        <v>3</v>
      </c>
    </row>
    <row r="3053" spans="1:53" x14ac:dyDescent="0.25">
      <c r="A3053">
        <v>159</v>
      </c>
      <c r="B3053" t="s">
        <v>65</v>
      </c>
      <c r="C3053" t="s">
        <v>1000</v>
      </c>
      <c r="D3053"/>
      <c r="E3053">
        <v>1</v>
      </c>
      <c r="F3053">
        <v>3</v>
      </c>
      <c r="G3053">
        <v>4</v>
      </c>
      <c r="H3053">
        <v>0</v>
      </c>
      <c r="I3053">
        <v>0</v>
      </c>
      <c r="J3053">
        <v>0</v>
      </c>
      <c r="K3053">
        <v>0</v>
      </c>
      <c r="L3053">
        <v>0</v>
      </c>
      <c r="M3053" t="s">
        <v>1001</v>
      </c>
      <c r="O3053" s="101">
        <f>IF(ISBLANK(C3053),O3052,IF(COUNTIF(C$2:C3053,C3053)&gt;1,O3052,1+MAX(O3052,0)))</f>
        <v>69</v>
      </c>
      <c r="P3053" s="45">
        <f t="shared" si="1056"/>
        <v>45</v>
      </c>
      <c r="Q3053" s="33" t="str">
        <f t="shared" si="1057"/>
        <v/>
      </c>
      <c r="R3053" s="33">
        <f t="shared" si="1058"/>
        <v>3</v>
      </c>
      <c r="S3053" s="33" t="str">
        <f t="shared" si="1059"/>
        <v>159_3</v>
      </c>
      <c r="T3053" s="35" t="str">
        <f t="shared" si="1060"/>
        <v>159AM</v>
      </c>
      <c r="U3053" s="35" t="str">
        <f t="shared" si="1061"/>
        <v>159AMEW</v>
      </c>
      <c r="V3053" s="35" t="str">
        <f t="shared" si="1055"/>
        <v>2Q</v>
      </c>
      <c r="W3053" s="35" t="str">
        <f t="shared" si="1048"/>
        <v>159AM2Q134</v>
      </c>
      <c r="X3053" s="388">
        <f t="shared" si="1049"/>
        <v>0</v>
      </c>
      <c r="Y3053" s="388">
        <f t="shared" si="1050"/>
        <v>0</v>
      </c>
      <c r="Z3053" s="280" t="str">
        <f t="shared" si="1041"/>
        <v/>
      </c>
      <c r="AA3053" s="280" t="str">
        <f t="shared" si="1042"/>
        <v/>
      </c>
      <c r="AB3053" s="389" t="str">
        <f t="shared" si="1051"/>
        <v/>
      </c>
      <c r="AC3053" s="389" t="str">
        <f t="shared" si="1052"/>
        <v/>
      </c>
      <c r="AD3053" s="390" t="str">
        <f t="shared" si="1043"/>
        <v/>
      </c>
      <c r="AE3053" s="282">
        <f t="shared" si="1044"/>
        <v>0</v>
      </c>
      <c r="AF3053" s="359">
        <f t="shared" si="1045"/>
        <v>0</v>
      </c>
      <c r="AG3053" s="280">
        <f t="shared" si="1046"/>
        <v>0</v>
      </c>
      <c r="AH3053" s="280">
        <f t="shared" si="1062"/>
        <v>0</v>
      </c>
      <c r="AI3053" s="280">
        <f>IF(ISBLANK(T3053),AI3052,IF(COUNTIF(T$2:T3053,T3053)&gt;1,AI3052,1+MAX(AI3052,0)))</f>
        <v>85</v>
      </c>
      <c r="AL3053" s="391" t="str">
        <f t="shared" si="1053"/>
        <v/>
      </c>
      <c r="AM3053" s="391" t="str">
        <f t="shared" si="1054"/>
        <v/>
      </c>
      <c r="AO3053" s="310" t="str">
        <f t="shared" si="1047"/>
        <v/>
      </c>
      <c r="AP3053" s="310">
        <f>SUM(AO$1:AO3053)</f>
        <v>0</v>
      </c>
      <c r="AQ3053" s="310">
        <f>SUM(AK$2:AK3053)</f>
        <v>21</v>
      </c>
      <c r="AR3053" s="310">
        <f>COUNTA(AJ$2:AJ3053)</f>
        <v>21</v>
      </c>
      <c r="AS3053" s="312"/>
      <c r="AT3053" s="312"/>
      <c r="AU3053" s="312"/>
      <c r="AV3053" s="312"/>
      <c r="AW3053" s="312"/>
      <c r="AZ3053">
        <v>0</v>
      </c>
      <c r="BA3053">
        <v>0</v>
      </c>
    </row>
    <row r="3054" spans="1:53" x14ac:dyDescent="0.25">
      <c r="A3054">
        <v>159</v>
      </c>
      <c r="B3054" t="s">
        <v>65</v>
      </c>
      <c r="C3054" t="s">
        <v>1000</v>
      </c>
      <c r="D3054"/>
      <c r="E3054">
        <v>1</v>
      </c>
      <c r="F3054">
        <v>4</v>
      </c>
      <c r="G3054">
        <v>1</v>
      </c>
      <c r="H3054">
        <v>0</v>
      </c>
      <c r="I3054">
        <v>0</v>
      </c>
      <c r="J3054">
        <v>0</v>
      </c>
      <c r="K3054">
        <v>0</v>
      </c>
      <c r="L3054">
        <v>0</v>
      </c>
      <c r="M3054" t="s">
        <v>1001</v>
      </c>
      <c r="O3054" s="101">
        <f>IF(ISBLANK(C3054),O3053,IF(COUNTIF(C$2:C3054,C3054)&gt;1,O3053,1+MAX(O3053,0)))</f>
        <v>69</v>
      </c>
      <c r="P3054" s="45">
        <f t="shared" si="1056"/>
        <v>45</v>
      </c>
      <c r="Q3054" s="33" t="str">
        <f t="shared" si="1057"/>
        <v/>
      </c>
      <c r="R3054" s="33">
        <f t="shared" si="1058"/>
        <v>4</v>
      </c>
      <c r="S3054" s="33" t="str">
        <f t="shared" si="1059"/>
        <v>159_4</v>
      </c>
      <c r="T3054" s="35" t="str">
        <f t="shared" si="1060"/>
        <v>159AM</v>
      </c>
      <c r="U3054" s="35" t="str">
        <f t="shared" si="1061"/>
        <v>159AMNS</v>
      </c>
      <c r="V3054" s="35" t="str">
        <f t="shared" si="1055"/>
        <v>2Q</v>
      </c>
      <c r="W3054" s="35" t="str">
        <f t="shared" si="1048"/>
        <v>159AM2Q141</v>
      </c>
      <c r="X3054" s="388">
        <f t="shared" si="1049"/>
        <v>0</v>
      </c>
      <c r="Y3054" s="388">
        <f t="shared" si="1050"/>
        <v>0</v>
      </c>
      <c r="Z3054" s="280" t="str">
        <f t="shared" si="1041"/>
        <v/>
      </c>
      <c r="AA3054" s="280" t="str">
        <f t="shared" si="1042"/>
        <v/>
      </c>
      <c r="AB3054" s="389" t="str">
        <f t="shared" si="1051"/>
        <v/>
      </c>
      <c r="AC3054" s="389" t="str">
        <f t="shared" si="1052"/>
        <v/>
      </c>
      <c r="AD3054" s="390" t="str">
        <f t="shared" si="1043"/>
        <v/>
      </c>
      <c r="AE3054" s="282">
        <f t="shared" si="1044"/>
        <v>0</v>
      </c>
      <c r="AF3054" s="359">
        <f t="shared" si="1045"/>
        <v>0</v>
      </c>
      <c r="AG3054" s="280">
        <f t="shared" si="1046"/>
        <v>0</v>
      </c>
      <c r="AH3054" s="280">
        <f t="shared" si="1062"/>
        <v>0</v>
      </c>
      <c r="AI3054" s="280">
        <f>IF(ISBLANK(T3054),AI3053,IF(COUNTIF(T$2:T3054,T3054)&gt;1,AI3053,1+MAX(AI3053,0)))</f>
        <v>85</v>
      </c>
      <c r="AL3054" s="391" t="str">
        <f t="shared" si="1053"/>
        <v/>
      </c>
      <c r="AM3054" s="391" t="str">
        <f t="shared" si="1054"/>
        <v/>
      </c>
      <c r="AO3054" s="310" t="str">
        <f t="shared" si="1047"/>
        <v/>
      </c>
      <c r="AP3054" s="310">
        <f>SUM(AO$1:AO3054)</f>
        <v>0</v>
      </c>
      <c r="AQ3054" s="310">
        <f>SUM(AK$2:AK3054)</f>
        <v>21</v>
      </c>
      <c r="AR3054" s="310">
        <f>COUNTA(AJ$2:AJ3054)</f>
        <v>21</v>
      </c>
      <c r="AS3054" s="312"/>
      <c r="AT3054" s="312"/>
      <c r="AU3054" s="312"/>
      <c r="AV3054" s="312"/>
      <c r="AW3054" s="312"/>
      <c r="AZ3054">
        <v>0</v>
      </c>
      <c r="BA3054">
        <v>0</v>
      </c>
    </row>
    <row r="3055" spans="1:53" x14ac:dyDescent="0.25">
      <c r="A3055">
        <v>159</v>
      </c>
      <c r="B3055" t="s">
        <v>65</v>
      </c>
      <c r="C3055" t="s">
        <v>1000</v>
      </c>
      <c r="D3055"/>
      <c r="E3055">
        <v>1</v>
      </c>
      <c r="F3055">
        <v>4</v>
      </c>
      <c r="G3055">
        <v>2</v>
      </c>
      <c r="H3055">
        <v>1</v>
      </c>
      <c r="I3055">
        <v>0</v>
      </c>
      <c r="J3055">
        <v>0</v>
      </c>
      <c r="K3055">
        <v>1</v>
      </c>
      <c r="L3055">
        <v>1</v>
      </c>
      <c r="M3055" t="s">
        <v>1001</v>
      </c>
      <c r="O3055" s="101">
        <f>IF(ISBLANK(C3055),O3054,IF(COUNTIF(C$2:C3055,C3055)&gt;1,O3054,1+MAX(O3054,0)))</f>
        <v>69</v>
      </c>
      <c r="P3055" s="45">
        <f t="shared" si="1056"/>
        <v>45</v>
      </c>
      <c r="Q3055" s="33" t="str">
        <f t="shared" si="1057"/>
        <v/>
      </c>
      <c r="R3055" s="33">
        <f t="shared" si="1058"/>
        <v>4</v>
      </c>
      <c r="S3055" s="33" t="str">
        <f t="shared" si="1059"/>
        <v>159_4</v>
      </c>
      <c r="T3055" s="35" t="str">
        <f t="shared" si="1060"/>
        <v>159AM</v>
      </c>
      <c r="U3055" s="35" t="str">
        <f t="shared" si="1061"/>
        <v>159AMNS</v>
      </c>
      <c r="V3055" s="35" t="str">
        <f t="shared" si="1055"/>
        <v>2Q</v>
      </c>
      <c r="W3055" s="35" t="str">
        <f t="shared" si="1048"/>
        <v>159AM2Q142</v>
      </c>
      <c r="X3055" s="388">
        <f t="shared" si="1049"/>
        <v>1</v>
      </c>
      <c r="Y3055" s="388">
        <f t="shared" si="1050"/>
        <v>1</v>
      </c>
      <c r="Z3055" s="280" t="str">
        <f t="shared" si="1041"/>
        <v/>
      </c>
      <c r="AA3055" s="280" t="str">
        <f t="shared" si="1042"/>
        <v/>
      </c>
      <c r="AB3055" s="389" t="str">
        <f t="shared" si="1051"/>
        <v/>
      </c>
      <c r="AC3055" s="389" t="str">
        <f t="shared" si="1052"/>
        <v/>
      </c>
      <c r="AD3055" s="390" t="str">
        <f t="shared" si="1043"/>
        <v/>
      </c>
      <c r="AE3055" s="282">
        <f t="shared" si="1044"/>
        <v>0</v>
      </c>
      <c r="AF3055" s="359">
        <f t="shared" si="1045"/>
        <v>0</v>
      </c>
      <c r="AG3055" s="280">
        <f t="shared" si="1046"/>
        <v>0</v>
      </c>
      <c r="AH3055" s="280">
        <f t="shared" si="1062"/>
        <v>0</v>
      </c>
      <c r="AI3055" s="280">
        <f>IF(ISBLANK(T3055),AI3054,IF(COUNTIF(T$2:T3055,T3055)&gt;1,AI3054,1+MAX(AI3054,0)))</f>
        <v>85</v>
      </c>
      <c r="AL3055" s="391" t="str">
        <f t="shared" si="1053"/>
        <v/>
      </c>
      <c r="AM3055" s="391" t="str">
        <f t="shared" si="1054"/>
        <v/>
      </c>
      <c r="AO3055" s="310" t="str">
        <f t="shared" si="1047"/>
        <v/>
      </c>
      <c r="AP3055" s="310">
        <f>SUM(AO$1:AO3055)</f>
        <v>0</v>
      </c>
      <c r="AQ3055" s="310">
        <f>SUM(AK$2:AK3055)</f>
        <v>21</v>
      </c>
      <c r="AR3055" s="310">
        <f>COUNTA(AJ$2:AJ3055)</f>
        <v>21</v>
      </c>
      <c r="AS3055" s="312"/>
      <c r="AT3055" s="312"/>
      <c r="AU3055" s="312"/>
      <c r="AV3055" s="312"/>
      <c r="AW3055" s="312"/>
      <c r="AZ3055">
        <v>1</v>
      </c>
      <c r="BA3055">
        <v>1</v>
      </c>
    </row>
    <row r="3056" spans="1:53" x14ac:dyDescent="0.25">
      <c r="A3056">
        <v>159</v>
      </c>
      <c r="B3056" t="s">
        <v>65</v>
      </c>
      <c r="C3056" t="s">
        <v>1000</v>
      </c>
      <c r="D3056"/>
      <c r="E3056">
        <v>1</v>
      </c>
      <c r="F3056">
        <v>4</v>
      </c>
      <c r="G3056">
        <v>3</v>
      </c>
      <c r="H3056">
        <v>0</v>
      </c>
      <c r="I3056">
        <v>0</v>
      </c>
      <c r="J3056">
        <v>0</v>
      </c>
      <c r="K3056">
        <v>0</v>
      </c>
      <c r="L3056">
        <v>0</v>
      </c>
      <c r="M3056" t="s">
        <v>1001</v>
      </c>
      <c r="O3056" s="101">
        <f>IF(ISBLANK(C3056),O3055,IF(COUNTIF(C$2:C3056,C3056)&gt;1,O3055,1+MAX(O3055,0)))</f>
        <v>69</v>
      </c>
      <c r="P3056" s="45">
        <f t="shared" si="1056"/>
        <v>45</v>
      </c>
      <c r="Q3056" s="33" t="str">
        <f t="shared" si="1057"/>
        <v/>
      </c>
      <c r="R3056" s="33">
        <f t="shared" si="1058"/>
        <v>4</v>
      </c>
      <c r="S3056" s="33" t="str">
        <f t="shared" si="1059"/>
        <v>159_4</v>
      </c>
      <c r="T3056" s="35" t="str">
        <f t="shared" si="1060"/>
        <v>159AM</v>
      </c>
      <c r="U3056" s="35" t="str">
        <f t="shared" si="1061"/>
        <v>159AMEW</v>
      </c>
      <c r="V3056" s="35" t="str">
        <f t="shared" si="1055"/>
        <v>2Q</v>
      </c>
      <c r="W3056" s="35" t="str">
        <f t="shared" si="1048"/>
        <v>159AM2Q143</v>
      </c>
      <c r="X3056" s="388">
        <f t="shared" si="1049"/>
        <v>0</v>
      </c>
      <c r="Y3056" s="388">
        <f t="shared" si="1050"/>
        <v>0</v>
      </c>
      <c r="Z3056" s="280" t="str">
        <f t="shared" si="1041"/>
        <v/>
      </c>
      <c r="AA3056" s="280" t="str">
        <f t="shared" si="1042"/>
        <v/>
      </c>
      <c r="AB3056" s="389" t="str">
        <f t="shared" si="1051"/>
        <v/>
      </c>
      <c r="AC3056" s="389" t="str">
        <f t="shared" si="1052"/>
        <v/>
      </c>
      <c r="AD3056" s="390" t="str">
        <f t="shared" si="1043"/>
        <v/>
      </c>
      <c r="AE3056" s="282">
        <f t="shared" si="1044"/>
        <v>0</v>
      </c>
      <c r="AF3056" s="359">
        <f t="shared" si="1045"/>
        <v>0</v>
      </c>
      <c r="AG3056" s="280">
        <f t="shared" si="1046"/>
        <v>0</v>
      </c>
      <c r="AH3056" s="280">
        <f t="shared" si="1062"/>
        <v>0</v>
      </c>
      <c r="AI3056" s="280">
        <f>IF(ISBLANK(T3056),AI3055,IF(COUNTIF(T$2:T3056,T3056)&gt;1,AI3055,1+MAX(AI3055,0)))</f>
        <v>85</v>
      </c>
      <c r="AL3056" s="391" t="str">
        <f t="shared" si="1053"/>
        <v/>
      </c>
      <c r="AM3056" s="391" t="str">
        <f t="shared" si="1054"/>
        <v/>
      </c>
      <c r="AO3056" s="310" t="str">
        <f t="shared" si="1047"/>
        <v/>
      </c>
      <c r="AP3056" s="310">
        <f>SUM(AO$1:AO3056)</f>
        <v>0</v>
      </c>
      <c r="AQ3056" s="310">
        <f>SUM(AK$2:AK3056)</f>
        <v>21</v>
      </c>
      <c r="AR3056" s="310">
        <f>COUNTA(AJ$2:AJ3056)</f>
        <v>21</v>
      </c>
      <c r="AS3056" s="312"/>
      <c r="AT3056" s="312"/>
      <c r="AU3056" s="312"/>
      <c r="AV3056" s="312"/>
      <c r="AW3056" s="312"/>
      <c r="AZ3056">
        <v>0</v>
      </c>
      <c r="BA3056">
        <v>0</v>
      </c>
    </row>
    <row r="3057" spans="1:53" x14ac:dyDescent="0.25">
      <c r="A3057">
        <v>159</v>
      </c>
      <c r="B3057" t="s">
        <v>65</v>
      </c>
      <c r="C3057" t="s">
        <v>1000</v>
      </c>
      <c r="D3057"/>
      <c r="E3057">
        <v>1</v>
      </c>
      <c r="F3057">
        <v>4</v>
      </c>
      <c r="G3057">
        <v>4</v>
      </c>
      <c r="H3057">
        <v>4</v>
      </c>
      <c r="I3057">
        <v>2</v>
      </c>
      <c r="J3057">
        <v>0</v>
      </c>
      <c r="K3057">
        <v>0</v>
      </c>
      <c r="L3057">
        <v>4</v>
      </c>
      <c r="M3057" t="s">
        <v>1001</v>
      </c>
      <c r="O3057" s="101">
        <f>IF(ISBLANK(C3057),O3056,IF(COUNTIF(C$2:C3057,C3057)&gt;1,O3056,1+MAX(O3056,0)))</f>
        <v>69</v>
      </c>
      <c r="P3057" s="45">
        <f t="shared" si="1056"/>
        <v>45</v>
      </c>
      <c r="Q3057" s="33" t="str">
        <f t="shared" si="1057"/>
        <v/>
      </c>
      <c r="R3057" s="33">
        <f t="shared" si="1058"/>
        <v>4</v>
      </c>
      <c r="S3057" s="33" t="str">
        <f t="shared" si="1059"/>
        <v>159_4</v>
      </c>
      <c r="T3057" s="35" t="str">
        <f t="shared" si="1060"/>
        <v>159AM</v>
      </c>
      <c r="U3057" s="35" t="str">
        <f t="shared" si="1061"/>
        <v>159AMEW</v>
      </c>
      <c r="V3057" s="35" t="str">
        <f t="shared" si="1055"/>
        <v>2Q</v>
      </c>
      <c r="W3057" s="35" t="str">
        <f t="shared" si="1048"/>
        <v>159AM2Q144</v>
      </c>
      <c r="X3057" s="388">
        <f t="shared" si="1049"/>
        <v>0</v>
      </c>
      <c r="Y3057" s="388">
        <f t="shared" si="1050"/>
        <v>4</v>
      </c>
      <c r="Z3057" s="280" t="str">
        <f t="shared" si="1041"/>
        <v/>
      </c>
      <c r="AA3057" s="280" t="str">
        <f t="shared" si="1042"/>
        <v/>
      </c>
      <c r="AB3057" s="389" t="str">
        <f t="shared" si="1051"/>
        <v/>
      </c>
      <c r="AC3057" s="389" t="str">
        <f t="shared" si="1052"/>
        <v/>
      </c>
      <c r="AD3057" s="390" t="str">
        <f t="shared" si="1043"/>
        <v/>
      </c>
      <c r="AE3057" s="282">
        <f t="shared" si="1044"/>
        <v>0</v>
      </c>
      <c r="AF3057" s="359">
        <f t="shared" si="1045"/>
        <v>0</v>
      </c>
      <c r="AG3057" s="280">
        <f t="shared" si="1046"/>
        <v>0</v>
      </c>
      <c r="AH3057" s="280">
        <f t="shared" si="1062"/>
        <v>0</v>
      </c>
      <c r="AI3057" s="280">
        <f>IF(ISBLANK(T3057),AI3056,IF(COUNTIF(T$2:T3057,T3057)&gt;1,AI3056,1+MAX(AI3056,0)))</f>
        <v>85</v>
      </c>
      <c r="AL3057" s="391" t="str">
        <f t="shared" si="1053"/>
        <v/>
      </c>
      <c r="AM3057" s="391" t="str">
        <f t="shared" si="1054"/>
        <v/>
      </c>
      <c r="AO3057" s="310" t="str">
        <f t="shared" si="1047"/>
        <v/>
      </c>
      <c r="AP3057" s="310">
        <f>SUM(AO$1:AO3057)</f>
        <v>0</v>
      </c>
      <c r="AQ3057" s="310">
        <f>SUM(AK$2:AK3057)</f>
        <v>21</v>
      </c>
      <c r="AR3057" s="310">
        <f>COUNTA(AJ$2:AJ3057)</f>
        <v>21</v>
      </c>
      <c r="AS3057" s="312"/>
      <c r="AT3057" s="312"/>
      <c r="AU3057" s="312"/>
      <c r="AV3057" s="312"/>
      <c r="AW3057" s="312"/>
      <c r="AZ3057">
        <v>0</v>
      </c>
      <c r="BA3057">
        <v>4</v>
      </c>
    </row>
    <row r="3058" spans="1:53" x14ac:dyDescent="0.25">
      <c r="A3058">
        <v>159</v>
      </c>
      <c r="B3058" t="s">
        <v>65</v>
      </c>
      <c r="C3058" t="s">
        <v>1000</v>
      </c>
      <c r="D3058"/>
      <c r="E3058">
        <v>2</v>
      </c>
      <c r="F3058">
        <v>1</v>
      </c>
      <c r="G3058">
        <v>1</v>
      </c>
      <c r="H3058">
        <v>2</v>
      </c>
      <c r="I3058">
        <v>0</v>
      </c>
      <c r="J3058">
        <v>1</v>
      </c>
      <c r="K3058">
        <v>0</v>
      </c>
      <c r="L3058">
        <v>2</v>
      </c>
      <c r="M3058"/>
      <c r="O3058" s="101">
        <f>IF(ISBLANK(C3058),O3057,IF(COUNTIF(C$2:C3058,C3058)&gt;1,O3057,1+MAX(O3057,0)))</f>
        <v>69</v>
      </c>
      <c r="P3058" s="45">
        <f t="shared" si="1056"/>
        <v>45</v>
      </c>
      <c r="Q3058" s="33" t="str">
        <f t="shared" si="1057"/>
        <v/>
      </c>
      <c r="R3058" s="33">
        <f t="shared" si="1058"/>
        <v>5</v>
      </c>
      <c r="S3058" s="33" t="str">
        <f t="shared" si="1059"/>
        <v>159_5</v>
      </c>
      <c r="T3058" s="35" t="str">
        <f t="shared" si="1060"/>
        <v>159AM</v>
      </c>
      <c r="U3058" s="35" t="str">
        <f t="shared" si="1061"/>
        <v>159AMNS</v>
      </c>
      <c r="V3058" s="35" t="str">
        <f t="shared" si="1055"/>
        <v>2Q</v>
      </c>
      <c r="W3058" s="35" t="str">
        <f t="shared" si="1048"/>
        <v>159AM2Q211</v>
      </c>
      <c r="X3058" s="388">
        <f t="shared" si="1049"/>
        <v>0</v>
      </c>
      <c r="Y3058" s="388">
        <f t="shared" si="1050"/>
        <v>2</v>
      </c>
      <c r="Z3058" s="280" t="str">
        <f t="shared" si="1041"/>
        <v/>
      </c>
      <c r="AA3058" s="280" t="str">
        <f t="shared" si="1042"/>
        <v/>
      </c>
      <c r="AB3058" s="389" t="str">
        <f t="shared" si="1051"/>
        <v/>
      </c>
      <c r="AC3058" s="389" t="str">
        <f t="shared" si="1052"/>
        <v/>
      </c>
      <c r="AD3058" s="390" t="str">
        <f t="shared" si="1043"/>
        <v/>
      </c>
      <c r="AE3058" s="282">
        <f t="shared" si="1044"/>
        <v>0</v>
      </c>
      <c r="AF3058" s="359">
        <f t="shared" si="1045"/>
        <v>0</v>
      </c>
      <c r="AG3058" s="280">
        <f t="shared" si="1046"/>
        <v>0</v>
      </c>
      <c r="AH3058" s="280">
        <f t="shared" si="1062"/>
        <v>0</v>
      </c>
      <c r="AI3058" s="280">
        <f>IF(ISBLANK(T3058),AI3057,IF(COUNTIF(T$2:T3058,T3058)&gt;1,AI3057,1+MAX(AI3057,0)))</f>
        <v>85</v>
      </c>
      <c r="AL3058" s="391" t="str">
        <f t="shared" si="1053"/>
        <v/>
      </c>
      <c r="AM3058" s="391" t="str">
        <f t="shared" si="1054"/>
        <v/>
      </c>
      <c r="AO3058" s="310" t="str">
        <f t="shared" si="1047"/>
        <v/>
      </c>
      <c r="AP3058" s="310">
        <f>SUM(AO$1:AO3058)</f>
        <v>0</v>
      </c>
      <c r="AQ3058" s="310">
        <f>SUM(AK$2:AK3058)</f>
        <v>21</v>
      </c>
      <c r="AR3058" s="310">
        <f>COUNTA(AJ$2:AJ3058)</f>
        <v>21</v>
      </c>
      <c r="AS3058" s="312"/>
      <c r="AT3058" s="312"/>
      <c r="AU3058" s="312"/>
      <c r="AV3058" s="312"/>
      <c r="AW3058" s="312"/>
      <c r="AZ3058">
        <v>0</v>
      </c>
      <c r="BA3058">
        <v>2</v>
      </c>
    </row>
    <row r="3059" spans="1:53" x14ac:dyDescent="0.25">
      <c r="A3059">
        <v>159</v>
      </c>
      <c r="B3059" t="s">
        <v>65</v>
      </c>
      <c r="C3059" t="s">
        <v>1000</v>
      </c>
      <c r="D3059"/>
      <c r="E3059">
        <v>2</v>
      </c>
      <c r="F3059">
        <v>1</v>
      </c>
      <c r="G3059">
        <v>2</v>
      </c>
      <c r="H3059">
        <v>2</v>
      </c>
      <c r="I3059">
        <v>0</v>
      </c>
      <c r="J3059">
        <v>0</v>
      </c>
      <c r="K3059">
        <v>1</v>
      </c>
      <c r="L3059">
        <v>2</v>
      </c>
      <c r="M3059"/>
      <c r="O3059" s="101">
        <f>IF(ISBLANK(C3059),O3058,IF(COUNTIF(C$2:C3059,C3059)&gt;1,O3058,1+MAX(O3058,0)))</f>
        <v>69</v>
      </c>
      <c r="P3059" s="45">
        <f t="shared" si="1056"/>
        <v>45</v>
      </c>
      <c r="Q3059" s="33" t="str">
        <f t="shared" si="1057"/>
        <v/>
      </c>
      <c r="R3059" s="33">
        <f t="shared" si="1058"/>
        <v>5</v>
      </c>
      <c r="S3059" s="33" t="str">
        <f t="shared" si="1059"/>
        <v>159_5</v>
      </c>
      <c r="T3059" s="35" t="str">
        <f t="shared" si="1060"/>
        <v>159AM</v>
      </c>
      <c r="U3059" s="35" t="str">
        <f t="shared" si="1061"/>
        <v>159AMNS</v>
      </c>
      <c r="V3059" s="35" t="str">
        <f t="shared" si="1055"/>
        <v>2Q</v>
      </c>
      <c r="W3059" s="35" t="str">
        <f t="shared" si="1048"/>
        <v>159AM2Q212</v>
      </c>
      <c r="X3059" s="388">
        <f t="shared" si="1049"/>
        <v>1</v>
      </c>
      <c r="Y3059" s="388">
        <f t="shared" si="1050"/>
        <v>2</v>
      </c>
      <c r="Z3059" s="280" t="str">
        <f t="shared" si="1041"/>
        <v/>
      </c>
      <c r="AA3059" s="280" t="str">
        <f t="shared" si="1042"/>
        <v/>
      </c>
      <c r="AB3059" s="389" t="str">
        <f t="shared" si="1051"/>
        <v/>
      </c>
      <c r="AC3059" s="389" t="str">
        <f t="shared" si="1052"/>
        <v/>
      </c>
      <c r="AD3059" s="390" t="str">
        <f t="shared" si="1043"/>
        <v/>
      </c>
      <c r="AE3059" s="282">
        <f t="shared" si="1044"/>
        <v>0</v>
      </c>
      <c r="AF3059" s="359">
        <f t="shared" si="1045"/>
        <v>0</v>
      </c>
      <c r="AG3059" s="280">
        <f t="shared" si="1046"/>
        <v>0</v>
      </c>
      <c r="AH3059" s="280">
        <f t="shared" si="1062"/>
        <v>0</v>
      </c>
      <c r="AI3059" s="280">
        <f>IF(ISBLANK(T3059),AI3058,IF(COUNTIF(T$2:T3059,T3059)&gt;1,AI3058,1+MAX(AI3058,0)))</f>
        <v>85</v>
      </c>
      <c r="AL3059" s="391" t="str">
        <f t="shared" si="1053"/>
        <v/>
      </c>
      <c r="AM3059" s="391" t="str">
        <f t="shared" si="1054"/>
        <v/>
      </c>
      <c r="AO3059" s="310" t="str">
        <f t="shared" si="1047"/>
        <v/>
      </c>
      <c r="AP3059" s="310">
        <f>SUM(AO$1:AO3059)</f>
        <v>0</v>
      </c>
      <c r="AQ3059" s="310">
        <f>SUM(AK$2:AK3059)</f>
        <v>21</v>
      </c>
      <c r="AR3059" s="310">
        <f>COUNTA(AJ$2:AJ3059)</f>
        <v>21</v>
      </c>
      <c r="AS3059" s="312"/>
      <c r="AT3059" s="312"/>
      <c r="AU3059" s="312"/>
      <c r="AV3059" s="312"/>
      <c r="AW3059" s="312"/>
      <c r="AZ3059">
        <v>1</v>
      </c>
      <c r="BA3059">
        <v>2</v>
      </c>
    </row>
    <row r="3060" spans="1:53" x14ac:dyDescent="0.25">
      <c r="A3060">
        <v>159</v>
      </c>
      <c r="B3060" t="s">
        <v>65</v>
      </c>
      <c r="C3060" t="s">
        <v>1000</v>
      </c>
      <c r="D3060"/>
      <c r="E3060">
        <v>2</v>
      </c>
      <c r="F3060">
        <v>1</v>
      </c>
      <c r="G3060">
        <v>3</v>
      </c>
      <c r="H3060">
        <v>2</v>
      </c>
      <c r="I3060">
        <v>1</v>
      </c>
      <c r="J3060">
        <v>0</v>
      </c>
      <c r="K3060">
        <v>0</v>
      </c>
      <c r="L3060">
        <v>2</v>
      </c>
      <c r="M3060"/>
      <c r="O3060" s="101">
        <f>IF(ISBLANK(C3060),O3059,IF(COUNTIF(C$2:C3060,C3060)&gt;1,O3059,1+MAX(O3059,0)))</f>
        <v>69</v>
      </c>
      <c r="P3060" s="45">
        <f t="shared" si="1056"/>
        <v>45</v>
      </c>
      <c r="Q3060" s="33" t="str">
        <f t="shared" si="1057"/>
        <v/>
      </c>
      <c r="R3060" s="33">
        <f t="shared" si="1058"/>
        <v>5</v>
      </c>
      <c r="S3060" s="33" t="str">
        <f t="shared" si="1059"/>
        <v>159_5</v>
      </c>
      <c r="T3060" s="35" t="str">
        <f t="shared" si="1060"/>
        <v>159AM</v>
      </c>
      <c r="U3060" s="35" t="str">
        <f t="shared" si="1061"/>
        <v>159AMEW</v>
      </c>
      <c r="V3060" s="35" t="str">
        <f t="shared" si="1055"/>
        <v>2Q</v>
      </c>
      <c r="W3060" s="35" t="str">
        <f t="shared" si="1048"/>
        <v>159AM2Q213</v>
      </c>
      <c r="X3060" s="388">
        <f t="shared" si="1049"/>
        <v>0</v>
      </c>
      <c r="Y3060" s="388">
        <f t="shared" si="1050"/>
        <v>2</v>
      </c>
      <c r="Z3060" s="280" t="str">
        <f t="shared" si="1041"/>
        <v/>
      </c>
      <c r="AA3060" s="280" t="str">
        <f t="shared" si="1042"/>
        <v/>
      </c>
      <c r="AB3060" s="389" t="str">
        <f t="shared" si="1051"/>
        <v/>
      </c>
      <c r="AC3060" s="389" t="str">
        <f t="shared" si="1052"/>
        <v/>
      </c>
      <c r="AD3060" s="390" t="str">
        <f t="shared" si="1043"/>
        <v/>
      </c>
      <c r="AE3060" s="282">
        <f t="shared" si="1044"/>
        <v>0</v>
      </c>
      <c r="AF3060" s="359">
        <f t="shared" si="1045"/>
        <v>0</v>
      </c>
      <c r="AG3060" s="280">
        <f t="shared" si="1046"/>
        <v>0</v>
      </c>
      <c r="AH3060" s="280">
        <f t="shared" si="1062"/>
        <v>0</v>
      </c>
      <c r="AI3060" s="280">
        <f>IF(ISBLANK(T3060),AI3059,IF(COUNTIF(T$2:T3060,T3060)&gt;1,AI3059,1+MAX(AI3059,0)))</f>
        <v>85</v>
      </c>
      <c r="AL3060" s="391" t="str">
        <f t="shared" si="1053"/>
        <v/>
      </c>
      <c r="AM3060" s="391" t="str">
        <f t="shared" si="1054"/>
        <v/>
      </c>
      <c r="AO3060" s="310" t="str">
        <f t="shared" si="1047"/>
        <v/>
      </c>
      <c r="AP3060" s="310">
        <f>SUM(AO$1:AO3060)</f>
        <v>0</v>
      </c>
      <c r="AQ3060" s="310">
        <f>SUM(AK$2:AK3060)</f>
        <v>21</v>
      </c>
      <c r="AR3060" s="310">
        <f>COUNTA(AJ$2:AJ3060)</f>
        <v>21</v>
      </c>
      <c r="AS3060" s="312"/>
      <c r="AT3060" s="312"/>
      <c r="AU3060" s="312"/>
      <c r="AV3060" s="312"/>
      <c r="AW3060" s="312"/>
      <c r="AZ3060">
        <v>0</v>
      </c>
      <c r="BA3060">
        <v>2</v>
      </c>
    </row>
    <row r="3061" spans="1:53" x14ac:dyDescent="0.25">
      <c r="A3061">
        <v>159</v>
      </c>
      <c r="B3061" t="s">
        <v>65</v>
      </c>
      <c r="C3061" t="s">
        <v>1000</v>
      </c>
      <c r="D3061"/>
      <c r="E3061">
        <v>2</v>
      </c>
      <c r="F3061">
        <v>1</v>
      </c>
      <c r="G3061">
        <v>4</v>
      </c>
      <c r="H3061">
        <v>1</v>
      </c>
      <c r="I3061">
        <v>0</v>
      </c>
      <c r="J3061">
        <v>0</v>
      </c>
      <c r="K3061">
        <v>0</v>
      </c>
      <c r="L3061">
        <v>1</v>
      </c>
      <c r="M3061"/>
      <c r="O3061" s="101">
        <f>IF(ISBLANK(C3061),O3060,IF(COUNTIF(C$2:C3061,C3061)&gt;1,O3060,1+MAX(O3060,0)))</f>
        <v>69</v>
      </c>
      <c r="P3061" s="45">
        <f t="shared" si="1056"/>
        <v>45</v>
      </c>
      <c r="Q3061" s="33" t="str">
        <f t="shared" si="1057"/>
        <v/>
      </c>
      <c r="R3061" s="33">
        <f t="shared" si="1058"/>
        <v>5</v>
      </c>
      <c r="S3061" s="33" t="str">
        <f t="shared" si="1059"/>
        <v>159_5</v>
      </c>
      <c r="T3061" s="35" t="str">
        <f t="shared" si="1060"/>
        <v>159AM</v>
      </c>
      <c r="U3061" s="35" t="str">
        <f t="shared" si="1061"/>
        <v>159AMEW</v>
      </c>
      <c r="V3061" s="35" t="str">
        <f t="shared" si="1055"/>
        <v>2Q</v>
      </c>
      <c r="W3061" s="35" t="str">
        <f t="shared" si="1048"/>
        <v>159AM2Q214</v>
      </c>
      <c r="X3061" s="388">
        <f t="shared" si="1049"/>
        <v>0</v>
      </c>
      <c r="Y3061" s="388">
        <f t="shared" si="1050"/>
        <v>1</v>
      </c>
      <c r="Z3061" s="280" t="str">
        <f t="shared" si="1041"/>
        <v/>
      </c>
      <c r="AA3061" s="280" t="str">
        <f t="shared" si="1042"/>
        <v/>
      </c>
      <c r="AB3061" s="389" t="str">
        <f t="shared" si="1051"/>
        <v/>
      </c>
      <c r="AC3061" s="389" t="str">
        <f t="shared" si="1052"/>
        <v/>
      </c>
      <c r="AD3061" s="390" t="str">
        <f t="shared" si="1043"/>
        <v/>
      </c>
      <c r="AE3061" s="282">
        <f t="shared" si="1044"/>
        <v>0</v>
      </c>
      <c r="AF3061" s="359">
        <f t="shared" si="1045"/>
        <v>0</v>
      </c>
      <c r="AG3061" s="280">
        <f t="shared" si="1046"/>
        <v>0</v>
      </c>
      <c r="AH3061" s="280">
        <f t="shared" si="1062"/>
        <v>0</v>
      </c>
      <c r="AI3061" s="280">
        <f>IF(ISBLANK(T3061),AI3060,IF(COUNTIF(T$2:T3061,T3061)&gt;1,AI3060,1+MAX(AI3060,0)))</f>
        <v>85</v>
      </c>
      <c r="AL3061" s="391" t="str">
        <f t="shared" si="1053"/>
        <v/>
      </c>
      <c r="AM3061" s="391" t="str">
        <f t="shared" si="1054"/>
        <v/>
      </c>
      <c r="AO3061" s="310" t="str">
        <f t="shared" si="1047"/>
        <v/>
      </c>
      <c r="AP3061" s="310">
        <f>SUM(AO$1:AO3061)</f>
        <v>0</v>
      </c>
      <c r="AQ3061" s="310">
        <f>SUM(AK$2:AK3061)</f>
        <v>21</v>
      </c>
      <c r="AR3061" s="310">
        <f>COUNTA(AJ$2:AJ3061)</f>
        <v>21</v>
      </c>
      <c r="AS3061" s="312"/>
      <c r="AT3061" s="312"/>
      <c r="AU3061" s="312"/>
      <c r="AV3061" s="312"/>
      <c r="AW3061" s="312"/>
      <c r="AZ3061">
        <v>0</v>
      </c>
      <c r="BA3061">
        <v>1</v>
      </c>
    </row>
    <row r="3062" spans="1:53" x14ac:dyDescent="0.25">
      <c r="A3062">
        <v>159</v>
      </c>
      <c r="B3062" t="s">
        <v>65</v>
      </c>
      <c r="C3062" t="s">
        <v>1000</v>
      </c>
      <c r="D3062"/>
      <c r="E3062">
        <v>2</v>
      </c>
      <c r="F3062">
        <v>2</v>
      </c>
      <c r="G3062">
        <v>1</v>
      </c>
      <c r="H3062">
        <v>2</v>
      </c>
      <c r="I3062">
        <v>0</v>
      </c>
      <c r="J3062">
        <v>0</v>
      </c>
      <c r="K3062">
        <v>0</v>
      </c>
      <c r="L3062">
        <v>2</v>
      </c>
      <c r="M3062"/>
      <c r="O3062" s="101">
        <f>IF(ISBLANK(C3062),O3061,IF(COUNTIF(C$2:C3062,C3062)&gt;1,O3061,1+MAX(O3061,0)))</f>
        <v>69</v>
      </c>
      <c r="P3062" s="45">
        <f t="shared" si="1056"/>
        <v>45</v>
      </c>
      <c r="Q3062" s="33" t="str">
        <f t="shared" si="1057"/>
        <v/>
      </c>
      <c r="R3062" s="33">
        <f t="shared" si="1058"/>
        <v>6</v>
      </c>
      <c r="S3062" s="33" t="str">
        <f t="shared" si="1059"/>
        <v>159_6</v>
      </c>
      <c r="T3062" s="35" t="str">
        <f t="shared" si="1060"/>
        <v>159AM</v>
      </c>
      <c r="U3062" s="35" t="str">
        <f t="shared" si="1061"/>
        <v>159AMNS</v>
      </c>
      <c r="V3062" s="35" t="str">
        <f t="shared" si="1055"/>
        <v>2Q</v>
      </c>
      <c r="W3062" s="35" t="str">
        <f t="shared" si="1048"/>
        <v>159AM2Q221</v>
      </c>
      <c r="X3062" s="388">
        <f t="shared" si="1049"/>
        <v>0</v>
      </c>
      <c r="Y3062" s="388">
        <f t="shared" si="1050"/>
        <v>2</v>
      </c>
      <c r="Z3062" s="280" t="str">
        <f t="shared" si="1041"/>
        <v/>
      </c>
      <c r="AA3062" s="280" t="str">
        <f t="shared" si="1042"/>
        <v/>
      </c>
      <c r="AB3062" s="389" t="str">
        <f t="shared" si="1051"/>
        <v/>
      </c>
      <c r="AC3062" s="389" t="str">
        <f t="shared" si="1052"/>
        <v/>
      </c>
      <c r="AD3062" s="390" t="str">
        <f t="shared" si="1043"/>
        <v/>
      </c>
      <c r="AE3062" s="282">
        <f t="shared" si="1044"/>
        <v>0</v>
      </c>
      <c r="AF3062" s="359">
        <f t="shared" si="1045"/>
        <v>0</v>
      </c>
      <c r="AG3062" s="280">
        <f t="shared" si="1046"/>
        <v>0</v>
      </c>
      <c r="AH3062" s="280">
        <f t="shared" si="1062"/>
        <v>0</v>
      </c>
      <c r="AI3062" s="280">
        <f>IF(ISBLANK(T3062),AI3061,IF(COUNTIF(T$2:T3062,T3062)&gt;1,AI3061,1+MAX(AI3061,0)))</f>
        <v>85</v>
      </c>
      <c r="AL3062" s="391" t="str">
        <f t="shared" si="1053"/>
        <v/>
      </c>
      <c r="AM3062" s="391" t="str">
        <f t="shared" si="1054"/>
        <v/>
      </c>
      <c r="AO3062" s="310" t="str">
        <f t="shared" si="1047"/>
        <v/>
      </c>
      <c r="AP3062" s="310">
        <f>SUM(AO$1:AO3062)</f>
        <v>0</v>
      </c>
      <c r="AQ3062" s="310">
        <f>SUM(AK$2:AK3062)</f>
        <v>21</v>
      </c>
      <c r="AR3062" s="310">
        <f>COUNTA(AJ$2:AJ3062)</f>
        <v>21</v>
      </c>
      <c r="AS3062" s="312"/>
      <c r="AT3062" s="312"/>
      <c r="AU3062" s="312"/>
      <c r="AV3062" s="312"/>
      <c r="AW3062" s="312"/>
      <c r="AZ3062">
        <v>0</v>
      </c>
      <c r="BA3062">
        <v>2</v>
      </c>
    </row>
    <row r="3063" spans="1:53" x14ac:dyDescent="0.25">
      <c r="A3063">
        <v>159</v>
      </c>
      <c r="B3063" t="s">
        <v>65</v>
      </c>
      <c r="C3063" t="s">
        <v>1000</v>
      </c>
      <c r="D3063"/>
      <c r="E3063">
        <v>2</v>
      </c>
      <c r="F3063">
        <v>2</v>
      </c>
      <c r="G3063">
        <v>2</v>
      </c>
      <c r="H3063">
        <v>1</v>
      </c>
      <c r="I3063">
        <v>0</v>
      </c>
      <c r="J3063">
        <v>0</v>
      </c>
      <c r="K3063">
        <v>1</v>
      </c>
      <c r="L3063">
        <v>1</v>
      </c>
      <c r="M3063"/>
      <c r="O3063" s="101">
        <f>IF(ISBLANK(C3063),O3062,IF(COUNTIF(C$2:C3063,C3063)&gt;1,O3062,1+MAX(O3062,0)))</f>
        <v>69</v>
      </c>
      <c r="P3063" s="45">
        <f t="shared" si="1056"/>
        <v>45</v>
      </c>
      <c r="Q3063" s="33" t="str">
        <f t="shared" si="1057"/>
        <v/>
      </c>
      <c r="R3063" s="33">
        <f t="shared" si="1058"/>
        <v>6</v>
      </c>
      <c r="S3063" s="33" t="str">
        <f t="shared" si="1059"/>
        <v>159_6</v>
      </c>
      <c r="T3063" s="35" t="str">
        <f t="shared" si="1060"/>
        <v>159AM</v>
      </c>
      <c r="U3063" s="35" t="str">
        <f t="shared" si="1061"/>
        <v>159AMNS</v>
      </c>
      <c r="V3063" s="35" t="str">
        <f t="shared" si="1055"/>
        <v>2Q</v>
      </c>
      <c r="W3063" s="35" t="str">
        <f t="shared" si="1048"/>
        <v>159AM2Q222</v>
      </c>
      <c r="X3063" s="388">
        <f t="shared" si="1049"/>
        <v>1</v>
      </c>
      <c r="Y3063" s="388">
        <f t="shared" si="1050"/>
        <v>1</v>
      </c>
      <c r="Z3063" s="280" t="str">
        <f t="shared" si="1041"/>
        <v/>
      </c>
      <c r="AA3063" s="280" t="str">
        <f t="shared" si="1042"/>
        <v/>
      </c>
      <c r="AB3063" s="389" t="str">
        <f t="shared" si="1051"/>
        <v/>
      </c>
      <c r="AC3063" s="389" t="str">
        <f t="shared" si="1052"/>
        <v/>
      </c>
      <c r="AD3063" s="390" t="str">
        <f t="shared" si="1043"/>
        <v/>
      </c>
      <c r="AE3063" s="282">
        <f t="shared" si="1044"/>
        <v>0</v>
      </c>
      <c r="AF3063" s="359">
        <f t="shared" si="1045"/>
        <v>0</v>
      </c>
      <c r="AG3063" s="280">
        <f t="shared" si="1046"/>
        <v>0</v>
      </c>
      <c r="AH3063" s="280">
        <f t="shared" si="1062"/>
        <v>0</v>
      </c>
      <c r="AI3063" s="280">
        <f>IF(ISBLANK(T3063),AI3062,IF(COUNTIF(T$2:T3063,T3063)&gt;1,AI3062,1+MAX(AI3062,0)))</f>
        <v>85</v>
      </c>
      <c r="AL3063" s="391" t="str">
        <f t="shared" si="1053"/>
        <v/>
      </c>
      <c r="AM3063" s="391" t="str">
        <f t="shared" si="1054"/>
        <v/>
      </c>
      <c r="AO3063" s="310" t="str">
        <f t="shared" si="1047"/>
        <v/>
      </c>
      <c r="AP3063" s="310">
        <f>SUM(AO$1:AO3063)</f>
        <v>0</v>
      </c>
      <c r="AQ3063" s="310">
        <f>SUM(AK$2:AK3063)</f>
        <v>21</v>
      </c>
      <c r="AR3063" s="310">
        <f>COUNTA(AJ$2:AJ3063)</f>
        <v>21</v>
      </c>
      <c r="AS3063" s="312"/>
      <c r="AT3063" s="312"/>
      <c r="AU3063" s="312"/>
      <c r="AV3063" s="312"/>
      <c r="AW3063" s="312"/>
      <c r="AZ3063">
        <v>1</v>
      </c>
      <c r="BA3063">
        <v>1</v>
      </c>
    </row>
    <row r="3064" spans="1:53" x14ac:dyDescent="0.25">
      <c r="A3064">
        <v>159</v>
      </c>
      <c r="B3064" t="s">
        <v>65</v>
      </c>
      <c r="C3064" t="s">
        <v>1000</v>
      </c>
      <c r="D3064"/>
      <c r="E3064">
        <v>2</v>
      </c>
      <c r="F3064">
        <v>2</v>
      </c>
      <c r="G3064">
        <v>3</v>
      </c>
      <c r="H3064">
        <v>2</v>
      </c>
      <c r="I3064">
        <v>0</v>
      </c>
      <c r="J3064">
        <v>0</v>
      </c>
      <c r="K3064">
        <v>0</v>
      </c>
      <c r="L3064">
        <v>2</v>
      </c>
      <c r="M3064"/>
      <c r="O3064" s="101">
        <f>IF(ISBLANK(C3064),O3063,IF(COUNTIF(C$2:C3064,C3064)&gt;1,O3063,1+MAX(O3063,0)))</f>
        <v>69</v>
      </c>
      <c r="P3064" s="45">
        <f t="shared" si="1056"/>
        <v>45</v>
      </c>
      <c r="Q3064" s="33" t="str">
        <f t="shared" si="1057"/>
        <v/>
      </c>
      <c r="R3064" s="33">
        <f t="shared" si="1058"/>
        <v>6</v>
      </c>
      <c r="S3064" s="33" t="str">
        <f t="shared" si="1059"/>
        <v>159_6</v>
      </c>
      <c r="T3064" s="35" t="str">
        <f t="shared" si="1060"/>
        <v>159AM</v>
      </c>
      <c r="U3064" s="35" t="str">
        <f t="shared" si="1061"/>
        <v>159AMEW</v>
      </c>
      <c r="V3064" s="35" t="str">
        <f t="shared" si="1055"/>
        <v>2Q</v>
      </c>
      <c r="W3064" s="35" t="str">
        <f t="shared" si="1048"/>
        <v>159AM2Q223</v>
      </c>
      <c r="X3064" s="388">
        <f t="shared" si="1049"/>
        <v>0</v>
      </c>
      <c r="Y3064" s="388">
        <f t="shared" si="1050"/>
        <v>2</v>
      </c>
      <c r="Z3064" s="280" t="str">
        <f t="shared" si="1041"/>
        <v/>
      </c>
      <c r="AA3064" s="280" t="str">
        <f t="shared" si="1042"/>
        <v/>
      </c>
      <c r="AB3064" s="389" t="str">
        <f t="shared" si="1051"/>
        <v/>
      </c>
      <c r="AC3064" s="389" t="str">
        <f t="shared" si="1052"/>
        <v/>
      </c>
      <c r="AD3064" s="390" t="str">
        <f t="shared" si="1043"/>
        <v/>
      </c>
      <c r="AE3064" s="282">
        <f t="shared" si="1044"/>
        <v>0</v>
      </c>
      <c r="AF3064" s="359">
        <f t="shared" si="1045"/>
        <v>0</v>
      </c>
      <c r="AG3064" s="280">
        <f t="shared" si="1046"/>
        <v>0</v>
      </c>
      <c r="AH3064" s="280">
        <f t="shared" si="1062"/>
        <v>0</v>
      </c>
      <c r="AI3064" s="280">
        <f>IF(ISBLANK(T3064),AI3063,IF(COUNTIF(T$2:T3064,T3064)&gt;1,AI3063,1+MAX(AI3063,0)))</f>
        <v>85</v>
      </c>
      <c r="AL3064" s="391" t="str">
        <f t="shared" si="1053"/>
        <v/>
      </c>
      <c r="AM3064" s="391" t="str">
        <f t="shared" si="1054"/>
        <v/>
      </c>
      <c r="AO3064" s="310" t="str">
        <f t="shared" si="1047"/>
        <v/>
      </c>
      <c r="AP3064" s="310">
        <f>SUM(AO$1:AO3064)</f>
        <v>0</v>
      </c>
      <c r="AQ3064" s="310">
        <f>SUM(AK$2:AK3064)</f>
        <v>21</v>
      </c>
      <c r="AR3064" s="310">
        <f>COUNTA(AJ$2:AJ3064)</f>
        <v>21</v>
      </c>
      <c r="AS3064" s="312"/>
      <c r="AT3064" s="312"/>
      <c r="AU3064" s="312"/>
      <c r="AV3064" s="312"/>
      <c r="AW3064" s="312"/>
      <c r="AZ3064">
        <v>0</v>
      </c>
      <c r="BA3064">
        <v>2</v>
      </c>
    </row>
    <row r="3065" spans="1:53" x14ac:dyDescent="0.25">
      <c r="A3065">
        <v>159</v>
      </c>
      <c r="B3065" t="s">
        <v>65</v>
      </c>
      <c r="C3065" t="s">
        <v>1000</v>
      </c>
      <c r="D3065"/>
      <c r="E3065">
        <v>2</v>
      </c>
      <c r="F3065">
        <v>2</v>
      </c>
      <c r="G3065">
        <v>4</v>
      </c>
      <c r="H3065">
        <v>1</v>
      </c>
      <c r="I3065">
        <v>0</v>
      </c>
      <c r="J3065">
        <v>0</v>
      </c>
      <c r="K3065">
        <v>0</v>
      </c>
      <c r="L3065">
        <v>1</v>
      </c>
      <c r="M3065"/>
      <c r="O3065" s="101">
        <f>IF(ISBLANK(C3065),O3064,IF(COUNTIF(C$2:C3065,C3065)&gt;1,O3064,1+MAX(O3064,0)))</f>
        <v>69</v>
      </c>
      <c r="P3065" s="45">
        <f t="shared" si="1056"/>
        <v>45</v>
      </c>
      <c r="Q3065" s="33" t="str">
        <f t="shared" si="1057"/>
        <v/>
      </c>
      <c r="R3065" s="33">
        <f t="shared" si="1058"/>
        <v>6</v>
      </c>
      <c r="S3065" s="33" t="str">
        <f t="shared" si="1059"/>
        <v>159_6</v>
      </c>
      <c r="T3065" s="35" t="str">
        <f t="shared" si="1060"/>
        <v>159AM</v>
      </c>
      <c r="U3065" s="35" t="str">
        <f t="shared" si="1061"/>
        <v>159AMEW</v>
      </c>
      <c r="V3065" s="35" t="str">
        <f t="shared" si="1055"/>
        <v>2Q</v>
      </c>
      <c r="W3065" s="35" t="str">
        <f t="shared" si="1048"/>
        <v>159AM2Q224</v>
      </c>
      <c r="X3065" s="388">
        <f t="shared" si="1049"/>
        <v>0</v>
      </c>
      <c r="Y3065" s="388">
        <f t="shared" si="1050"/>
        <v>1</v>
      </c>
      <c r="Z3065" s="280" t="str">
        <f t="shared" si="1041"/>
        <v/>
      </c>
      <c r="AA3065" s="280" t="str">
        <f t="shared" si="1042"/>
        <v/>
      </c>
      <c r="AB3065" s="389" t="str">
        <f t="shared" si="1051"/>
        <v/>
      </c>
      <c r="AC3065" s="389" t="str">
        <f t="shared" si="1052"/>
        <v/>
      </c>
      <c r="AD3065" s="390" t="str">
        <f t="shared" si="1043"/>
        <v/>
      </c>
      <c r="AE3065" s="282">
        <f t="shared" si="1044"/>
        <v>0</v>
      </c>
      <c r="AF3065" s="359">
        <f t="shared" si="1045"/>
        <v>0</v>
      </c>
      <c r="AG3065" s="280">
        <f t="shared" si="1046"/>
        <v>0</v>
      </c>
      <c r="AH3065" s="280">
        <f t="shared" si="1062"/>
        <v>0</v>
      </c>
      <c r="AI3065" s="280">
        <f>IF(ISBLANK(T3065),AI3064,IF(COUNTIF(T$2:T3065,T3065)&gt;1,AI3064,1+MAX(AI3064,0)))</f>
        <v>85</v>
      </c>
      <c r="AL3065" s="391" t="str">
        <f t="shared" si="1053"/>
        <v/>
      </c>
      <c r="AM3065" s="391" t="str">
        <f t="shared" si="1054"/>
        <v/>
      </c>
      <c r="AO3065" s="310" t="str">
        <f t="shared" si="1047"/>
        <v/>
      </c>
      <c r="AP3065" s="310">
        <f>SUM(AO$1:AO3065)</f>
        <v>0</v>
      </c>
      <c r="AQ3065" s="310">
        <f>SUM(AK$2:AK3065)</f>
        <v>21</v>
      </c>
      <c r="AR3065" s="310">
        <f>COUNTA(AJ$2:AJ3065)</f>
        <v>21</v>
      </c>
      <c r="AS3065" s="312"/>
      <c r="AT3065" s="312"/>
      <c r="AU3065" s="312"/>
      <c r="AV3065" s="312"/>
      <c r="AW3065" s="312"/>
      <c r="AZ3065">
        <v>0</v>
      </c>
      <c r="BA3065">
        <v>1</v>
      </c>
    </row>
    <row r="3066" spans="1:53" x14ac:dyDescent="0.25">
      <c r="A3066">
        <v>159</v>
      </c>
      <c r="B3066" t="s">
        <v>65</v>
      </c>
      <c r="C3066" t="s">
        <v>1000</v>
      </c>
      <c r="D3066"/>
      <c r="E3066">
        <v>2</v>
      </c>
      <c r="F3066">
        <v>3</v>
      </c>
      <c r="G3066">
        <v>1</v>
      </c>
      <c r="H3066">
        <v>4</v>
      </c>
      <c r="I3066">
        <v>0</v>
      </c>
      <c r="J3066">
        <v>0</v>
      </c>
      <c r="K3066">
        <v>1</v>
      </c>
      <c r="L3066">
        <v>4</v>
      </c>
      <c r="M3066"/>
      <c r="O3066" s="101">
        <f>IF(ISBLANK(C3066),O3065,IF(COUNTIF(C$2:C3066,C3066)&gt;1,O3065,1+MAX(O3065,0)))</f>
        <v>69</v>
      </c>
      <c r="P3066" s="45">
        <f t="shared" si="1056"/>
        <v>45</v>
      </c>
      <c r="Q3066" s="33" t="str">
        <f t="shared" si="1057"/>
        <v/>
      </c>
      <c r="R3066" s="33">
        <f t="shared" si="1058"/>
        <v>7</v>
      </c>
      <c r="S3066" s="33" t="str">
        <f t="shared" si="1059"/>
        <v>159_7</v>
      </c>
      <c r="T3066" s="35" t="str">
        <f t="shared" si="1060"/>
        <v>159AM</v>
      </c>
      <c r="U3066" s="35" t="str">
        <f t="shared" si="1061"/>
        <v>159AMNS</v>
      </c>
      <c r="V3066" s="35" t="str">
        <f t="shared" si="1055"/>
        <v>2Q</v>
      </c>
      <c r="W3066" s="35" t="str">
        <f t="shared" si="1048"/>
        <v>159AM2Q231</v>
      </c>
      <c r="X3066" s="388">
        <f t="shared" si="1049"/>
        <v>1</v>
      </c>
      <c r="Y3066" s="388">
        <f t="shared" si="1050"/>
        <v>4</v>
      </c>
      <c r="Z3066" s="280" t="str">
        <f t="shared" si="1041"/>
        <v/>
      </c>
      <c r="AA3066" s="280" t="str">
        <f t="shared" si="1042"/>
        <v/>
      </c>
      <c r="AB3066" s="389" t="str">
        <f t="shared" si="1051"/>
        <v/>
      </c>
      <c r="AC3066" s="389" t="str">
        <f t="shared" si="1052"/>
        <v/>
      </c>
      <c r="AD3066" s="390" t="str">
        <f t="shared" si="1043"/>
        <v/>
      </c>
      <c r="AE3066" s="282">
        <f t="shared" si="1044"/>
        <v>0</v>
      </c>
      <c r="AF3066" s="359">
        <f t="shared" si="1045"/>
        <v>0</v>
      </c>
      <c r="AG3066" s="280">
        <f t="shared" si="1046"/>
        <v>0</v>
      </c>
      <c r="AH3066" s="280">
        <f t="shared" si="1062"/>
        <v>0</v>
      </c>
      <c r="AI3066" s="280">
        <f>IF(ISBLANK(T3066),AI3065,IF(COUNTIF(T$2:T3066,T3066)&gt;1,AI3065,1+MAX(AI3065,0)))</f>
        <v>85</v>
      </c>
      <c r="AL3066" s="391" t="str">
        <f t="shared" si="1053"/>
        <v/>
      </c>
      <c r="AM3066" s="391" t="str">
        <f t="shared" si="1054"/>
        <v/>
      </c>
      <c r="AO3066" s="310" t="str">
        <f t="shared" si="1047"/>
        <v/>
      </c>
      <c r="AP3066" s="310">
        <f>SUM(AO$1:AO3066)</f>
        <v>0</v>
      </c>
      <c r="AQ3066" s="310">
        <f>SUM(AK$2:AK3066)</f>
        <v>21</v>
      </c>
      <c r="AR3066" s="310">
        <f>COUNTA(AJ$2:AJ3066)</f>
        <v>21</v>
      </c>
      <c r="AS3066" s="312"/>
      <c r="AT3066" s="312"/>
      <c r="AU3066" s="312"/>
      <c r="AV3066" s="312"/>
      <c r="AW3066" s="312"/>
      <c r="AZ3066">
        <v>1</v>
      </c>
      <c r="BA3066">
        <v>4</v>
      </c>
    </row>
    <row r="3067" spans="1:53" x14ac:dyDescent="0.25">
      <c r="A3067">
        <v>159</v>
      </c>
      <c r="B3067" t="s">
        <v>65</v>
      </c>
      <c r="C3067" t="s">
        <v>1000</v>
      </c>
      <c r="D3067"/>
      <c r="E3067">
        <v>2</v>
      </c>
      <c r="F3067">
        <v>3</v>
      </c>
      <c r="G3067">
        <v>2</v>
      </c>
      <c r="H3067">
        <v>3</v>
      </c>
      <c r="I3067">
        <v>0</v>
      </c>
      <c r="J3067">
        <v>0</v>
      </c>
      <c r="K3067">
        <v>1</v>
      </c>
      <c r="L3067">
        <v>3</v>
      </c>
      <c r="M3067"/>
      <c r="O3067" s="101">
        <f>IF(ISBLANK(C3067),O3066,IF(COUNTIF(C$2:C3067,C3067)&gt;1,O3066,1+MAX(O3066,0)))</f>
        <v>69</v>
      </c>
      <c r="P3067" s="45">
        <f t="shared" si="1056"/>
        <v>45</v>
      </c>
      <c r="Q3067" s="33" t="str">
        <f t="shared" si="1057"/>
        <v/>
      </c>
      <c r="R3067" s="33">
        <f t="shared" si="1058"/>
        <v>7</v>
      </c>
      <c r="S3067" s="33" t="str">
        <f t="shared" si="1059"/>
        <v>159_7</v>
      </c>
      <c r="T3067" s="35" t="str">
        <f t="shared" si="1060"/>
        <v>159AM</v>
      </c>
      <c r="U3067" s="35" t="str">
        <f t="shared" si="1061"/>
        <v>159AMNS</v>
      </c>
      <c r="V3067" s="35" t="str">
        <f t="shared" si="1055"/>
        <v>2Q</v>
      </c>
      <c r="W3067" s="35" t="str">
        <f t="shared" si="1048"/>
        <v>159AM2Q232</v>
      </c>
      <c r="X3067" s="388">
        <f t="shared" si="1049"/>
        <v>1</v>
      </c>
      <c r="Y3067" s="388">
        <f t="shared" si="1050"/>
        <v>3</v>
      </c>
      <c r="Z3067" s="280" t="str">
        <f t="shared" si="1041"/>
        <v/>
      </c>
      <c r="AA3067" s="280" t="str">
        <f t="shared" si="1042"/>
        <v/>
      </c>
      <c r="AB3067" s="389" t="str">
        <f t="shared" si="1051"/>
        <v/>
      </c>
      <c r="AC3067" s="389" t="str">
        <f t="shared" si="1052"/>
        <v/>
      </c>
      <c r="AD3067" s="390" t="str">
        <f t="shared" si="1043"/>
        <v/>
      </c>
      <c r="AE3067" s="282">
        <f t="shared" si="1044"/>
        <v>0</v>
      </c>
      <c r="AF3067" s="359">
        <f t="shared" si="1045"/>
        <v>0</v>
      </c>
      <c r="AG3067" s="280">
        <f t="shared" si="1046"/>
        <v>0</v>
      </c>
      <c r="AH3067" s="280">
        <f t="shared" si="1062"/>
        <v>0</v>
      </c>
      <c r="AI3067" s="280">
        <f>IF(ISBLANK(T3067),AI3066,IF(COUNTIF(T$2:T3067,T3067)&gt;1,AI3066,1+MAX(AI3066,0)))</f>
        <v>85</v>
      </c>
      <c r="AL3067" s="391" t="str">
        <f t="shared" si="1053"/>
        <v/>
      </c>
      <c r="AM3067" s="391" t="str">
        <f t="shared" si="1054"/>
        <v/>
      </c>
      <c r="AO3067" s="310" t="str">
        <f t="shared" si="1047"/>
        <v/>
      </c>
      <c r="AP3067" s="310">
        <f>SUM(AO$1:AO3067)</f>
        <v>0</v>
      </c>
      <c r="AQ3067" s="310">
        <f>SUM(AK$2:AK3067)</f>
        <v>21</v>
      </c>
      <c r="AR3067" s="310">
        <f>COUNTA(AJ$2:AJ3067)</f>
        <v>21</v>
      </c>
      <c r="AS3067" s="312"/>
      <c r="AT3067" s="312"/>
      <c r="AU3067" s="312"/>
      <c r="AV3067" s="312"/>
      <c r="AW3067" s="312"/>
      <c r="AZ3067">
        <v>1</v>
      </c>
      <c r="BA3067">
        <v>3</v>
      </c>
    </row>
    <row r="3068" spans="1:53" x14ac:dyDescent="0.25">
      <c r="A3068">
        <v>159</v>
      </c>
      <c r="B3068" t="s">
        <v>65</v>
      </c>
      <c r="C3068" t="s">
        <v>1000</v>
      </c>
      <c r="D3068"/>
      <c r="E3068">
        <v>2</v>
      </c>
      <c r="F3068">
        <v>3</v>
      </c>
      <c r="G3068">
        <v>3</v>
      </c>
      <c r="H3068">
        <v>2</v>
      </c>
      <c r="I3068">
        <v>0</v>
      </c>
      <c r="J3068">
        <v>0</v>
      </c>
      <c r="K3068">
        <v>0</v>
      </c>
      <c r="L3068">
        <v>2</v>
      </c>
      <c r="M3068"/>
      <c r="O3068" s="101">
        <f>IF(ISBLANK(C3068),O3067,IF(COUNTIF(C$2:C3068,C3068)&gt;1,O3067,1+MAX(O3067,0)))</f>
        <v>69</v>
      </c>
      <c r="P3068" s="45">
        <f t="shared" si="1056"/>
        <v>45</v>
      </c>
      <c r="Q3068" s="33" t="str">
        <f t="shared" si="1057"/>
        <v/>
      </c>
      <c r="R3068" s="33">
        <f t="shared" si="1058"/>
        <v>7</v>
      </c>
      <c r="S3068" s="33" t="str">
        <f t="shared" si="1059"/>
        <v>159_7</v>
      </c>
      <c r="T3068" s="35" t="str">
        <f t="shared" si="1060"/>
        <v>159AM</v>
      </c>
      <c r="U3068" s="35" t="str">
        <f t="shared" si="1061"/>
        <v>159AMEW</v>
      </c>
      <c r="V3068" s="35" t="str">
        <f t="shared" si="1055"/>
        <v>2Q</v>
      </c>
      <c r="W3068" s="35" t="str">
        <f t="shared" si="1048"/>
        <v>159AM2Q233</v>
      </c>
      <c r="X3068" s="388">
        <f t="shared" si="1049"/>
        <v>0</v>
      </c>
      <c r="Y3068" s="388">
        <f t="shared" si="1050"/>
        <v>2</v>
      </c>
      <c r="Z3068" s="280" t="str">
        <f t="shared" si="1041"/>
        <v/>
      </c>
      <c r="AA3068" s="280" t="str">
        <f t="shared" si="1042"/>
        <v/>
      </c>
      <c r="AB3068" s="389" t="str">
        <f t="shared" si="1051"/>
        <v/>
      </c>
      <c r="AC3068" s="389" t="str">
        <f t="shared" si="1052"/>
        <v/>
      </c>
      <c r="AD3068" s="390" t="str">
        <f t="shared" si="1043"/>
        <v/>
      </c>
      <c r="AE3068" s="282">
        <f t="shared" si="1044"/>
        <v>0</v>
      </c>
      <c r="AF3068" s="359">
        <f t="shared" si="1045"/>
        <v>0</v>
      </c>
      <c r="AG3068" s="280">
        <f t="shared" si="1046"/>
        <v>0</v>
      </c>
      <c r="AH3068" s="280">
        <f t="shared" si="1062"/>
        <v>0</v>
      </c>
      <c r="AI3068" s="280">
        <f>IF(ISBLANK(T3068),AI3067,IF(COUNTIF(T$2:T3068,T3068)&gt;1,AI3067,1+MAX(AI3067,0)))</f>
        <v>85</v>
      </c>
      <c r="AL3068" s="391" t="str">
        <f t="shared" si="1053"/>
        <v/>
      </c>
      <c r="AM3068" s="391" t="str">
        <f t="shared" si="1054"/>
        <v/>
      </c>
      <c r="AO3068" s="310" t="str">
        <f t="shared" si="1047"/>
        <v/>
      </c>
      <c r="AP3068" s="310">
        <f>SUM(AO$1:AO3068)</f>
        <v>0</v>
      </c>
      <c r="AQ3068" s="310">
        <f>SUM(AK$2:AK3068)</f>
        <v>21</v>
      </c>
      <c r="AR3068" s="310">
        <f>COUNTA(AJ$2:AJ3068)</f>
        <v>21</v>
      </c>
      <c r="AS3068" s="312"/>
      <c r="AT3068" s="312"/>
      <c r="AU3068" s="312"/>
      <c r="AV3068" s="312"/>
      <c r="AW3068" s="312"/>
      <c r="AZ3068">
        <v>0</v>
      </c>
      <c r="BA3068">
        <v>2</v>
      </c>
    </row>
    <row r="3069" spans="1:53" x14ac:dyDescent="0.25">
      <c r="A3069">
        <v>159</v>
      </c>
      <c r="B3069" t="s">
        <v>65</v>
      </c>
      <c r="C3069" t="s">
        <v>1000</v>
      </c>
      <c r="D3069"/>
      <c r="E3069">
        <v>2</v>
      </c>
      <c r="F3069">
        <v>3</v>
      </c>
      <c r="G3069">
        <v>4</v>
      </c>
      <c r="H3069">
        <v>7</v>
      </c>
      <c r="I3069">
        <v>1</v>
      </c>
      <c r="J3069">
        <v>0</v>
      </c>
      <c r="K3069">
        <v>3</v>
      </c>
      <c r="L3069">
        <v>7</v>
      </c>
      <c r="M3069"/>
      <c r="O3069" s="101">
        <f>IF(ISBLANK(C3069),O3068,IF(COUNTIF(C$2:C3069,C3069)&gt;1,O3068,1+MAX(O3068,0)))</f>
        <v>69</v>
      </c>
      <c r="P3069" s="45">
        <f t="shared" si="1056"/>
        <v>45</v>
      </c>
      <c r="Q3069" s="33" t="str">
        <f t="shared" si="1057"/>
        <v/>
      </c>
      <c r="R3069" s="33">
        <f t="shared" si="1058"/>
        <v>7</v>
      </c>
      <c r="S3069" s="33" t="str">
        <f t="shared" si="1059"/>
        <v>159_7</v>
      </c>
      <c r="T3069" s="35" t="str">
        <f t="shared" si="1060"/>
        <v>159AM</v>
      </c>
      <c r="U3069" s="35" t="str">
        <f t="shared" si="1061"/>
        <v>159AMEW</v>
      </c>
      <c r="V3069" s="35" t="str">
        <f t="shared" si="1055"/>
        <v>2Q</v>
      </c>
      <c r="W3069" s="35" t="str">
        <f t="shared" si="1048"/>
        <v>159AM2Q234</v>
      </c>
      <c r="X3069" s="388">
        <f t="shared" si="1049"/>
        <v>3</v>
      </c>
      <c r="Y3069" s="388">
        <f t="shared" si="1050"/>
        <v>7</v>
      </c>
      <c r="Z3069" s="280" t="str">
        <f t="shared" si="1041"/>
        <v/>
      </c>
      <c r="AA3069" s="280" t="str">
        <f t="shared" si="1042"/>
        <v/>
      </c>
      <c r="AB3069" s="389" t="str">
        <f t="shared" si="1051"/>
        <v/>
      </c>
      <c r="AC3069" s="389" t="str">
        <f t="shared" si="1052"/>
        <v/>
      </c>
      <c r="AD3069" s="390" t="str">
        <f t="shared" si="1043"/>
        <v/>
      </c>
      <c r="AE3069" s="282">
        <f t="shared" si="1044"/>
        <v>0</v>
      </c>
      <c r="AF3069" s="359">
        <f t="shared" si="1045"/>
        <v>0</v>
      </c>
      <c r="AG3069" s="280">
        <f t="shared" si="1046"/>
        <v>0</v>
      </c>
      <c r="AH3069" s="280">
        <f t="shared" si="1062"/>
        <v>0</v>
      </c>
      <c r="AI3069" s="280">
        <f>IF(ISBLANK(T3069),AI3068,IF(COUNTIF(T$2:T3069,T3069)&gt;1,AI3068,1+MAX(AI3068,0)))</f>
        <v>85</v>
      </c>
      <c r="AL3069" s="391" t="str">
        <f t="shared" si="1053"/>
        <v/>
      </c>
      <c r="AM3069" s="391" t="str">
        <f t="shared" si="1054"/>
        <v/>
      </c>
      <c r="AO3069" s="310" t="str">
        <f t="shared" si="1047"/>
        <v/>
      </c>
      <c r="AP3069" s="310">
        <f>SUM(AO$1:AO3069)</f>
        <v>0</v>
      </c>
      <c r="AQ3069" s="310">
        <f>SUM(AK$2:AK3069)</f>
        <v>21</v>
      </c>
      <c r="AR3069" s="310">
        <f>COUNTA(AJ$2:AJ3069)</f>
        <v>21</v>
      </c>
      <c r="AS3069" s="312"/>
      <c r="AT3069" s="312"/>
      <c r="AU3069" s="312"/>
      <c r="AV3069" s="312"/>
      <c r="AW3069" s="312"/>
      <c r="AZ3069">
        <v>3</v>
      </c>
      <c r="BA3069">
        <v>7</v>
      </c>
    </row>
    <row r="3070" spans="1:53" x14ac:dyDescent="0.25">
      <c r="A3070">
        <v>159</v>
      </c>
      <c r="B3070" t="s">
        <v>65</v>
      </c>
      <c r="C3070" t="s">
        <v>1000</v>
      </c>
      <c r="D3070"/>
      <c r="E3070">
        <v>2</v>
      </c>
      <c r="F3070">
        <v>4</v>
      </c>
      <c r="G3070">
        <v>1</v>
      </c>
      <c r="H3070">
        <v>2</v>
      </c>
      <c r="I3070">
        <v>2</v>
      </c>
      <c r="J3070">
        <v>1</v>
      </c>
      <c r="K3070">
        <v>0</v>
      </c>
      <c r="L3070">
        <v>2</v>
      </c>
      <c r="M3070"/>
      <c r="O3070" s="101">
        <f>IF(ISBLANK(C3070),O3069,IF(COUNTIF(C$2:C3070,C3070)&gt;1,O3069,1+MAX(O3069,0)))</f>
        <v>69</v>
      </c>
      <c r="P3070" s="45">
        <f t="shared" si="1056"/>
        <v>45</v>
      </c>
      <c r="Q3070" s="33" t="str">
        <f t="shared" si="1057"/>
        <v/>
      </c>
      <c r="R3070" s="33">
        <f t="shared" si="1058"/>
        <v>8</v>
      </c>
      <c r="S3070" s="33" t="str">
        <f t="shared" si="1059"/>
        <v>159_8</v>
      </c>
      <c r="T3070" s="35" t="str">
        <f t="shared" si="1060"/>
        <v>159AM</v>
      </c>
      <c r="U3070" s="35" t="str">
        <f t="shared" si="1061"/>
        <v>159AMNS</v>
      </c>
      <c r="V3070" s="35" t="str">
        <f t="shared" si="1055"/>
        <v>2Q</v>
      </c>
      <c r="W3070" s="35" t="str">
        <f t="shared" si="1048"/>
        <v>159AM2Q241</v>
      </c>
      <c r="X3070" s="388">
        <f t="shared" si="1049"/>
        <v>0</v>
      </c>
      <c r="Y3070" s="388">
        <f t="shared" si="1050"/>
        <v>2</v>
      </c>
      <c r="Z3070" s="280" t="str">
        <f t="shared" si="1041"/>
        <v/>
      </c>
      <c r="AA3070" s="280" t="str">
        <f t="shared" si="1042"/>
        <v/>
      </c>
      <c r="AB3070" s="389" t="str">
        <f t="shared" si="1051"/>
        <v/>
      </c>
      <c r="AC3070" s="389" t="str">
        <f t="shared" si="1052"/>
        <v/>
      </c>
      <c r="AD3070" s="390" t="str">
        <f t="shared" si="1043"/>
        <v/>
      </c>
      <c r="AE3070" s="282">
        <f t="shared" si="1044"/>
        <v>0</v>
      </c>
      <c r="AF3070" s="359">
        <f t="shared" si="1045"/>
        <v>0</v>
      </c>
      <c r="AG3070" s="280">
        <f t="shared" si="1046"/>
        <v>0</v>
      </c>
      <c r="AH3070" s="280">
        <f t="shared" si="1062"/>
        <v>0</v>
      </c>
      <c r="AI3070" s="280">
        <f>IF(ISBLANK(T3070),AI3069,IF(COUNTIF(T$2:T3070,T3070)&gt;1,AI3069,1+MAX(AI3069,0)))</f>
        <v>85</v>
      </c>
      <c r="AL3070" s="391" t="str">
        <f t="shared" si="1053"/>
        <v/>
      </c>
      <c r="AM3070" s="391" t="str">
        <f t="shared" si="1054"/>
        <v/>
      </c>
      <c r="AO3070" s="310" t="str">
        <f t="shared" si="1047"/>
        <v/>
      </c>
      <c r="AP3070" s="310">
        <f>SUM(AO$1:AO3070)</f>
        <v>0</v>
      </c>
      <c r="AQ3070" s="310">
        <f>SUM(AK$2:AK3070)</f>
        <v>21</v>
      </c>
      <c r="AR3070" s="310">
        <f>COUNTA(AJ$2:AJ3070)</f>
        <v>21</v>
      </c>
      <c r="AS3070" s="312"/>
      <c r="AT3070" s="312"/>
      <c r="AU3070" s="312"/>
      <c r="AV3070" s="312"/>
      <c r="AW3070" s="312"/>
      <c r="AZ3070">
        <v>0</v>
      </c>
      <c r="BA3070">
        <v>2</v>
      </c>
    </row>
    <row r="3071" spans="1:53" x14ac:dyDescent="0.25">
      <c r="A3071">
        <v>159</v>
      </c>
      <c r="B3071" t="s">
        <v>65</v>
      </c>
      <c r="C3071" t="s">
        <v>1000</v>
      </c>
      <c r="D3071"/>
      <c r="E3071">
        <v>2</v>
      </c>
      <c r="F3071">
        <v>4</v>
      </c>
      <c r="G3071">
        <v>2</v>
      </c>
      <c r="H3071">
        <v>0</v>
      </c>
      <c r="I3071">
        <v>0</v>
      </c>
      <c r="J3071">
        <v>0</v>
      </c>
      <c r="K3071">
        <v>0</v>
      </c>
      <c r="L3071">
        <v>0</v>
      </c>
      <c r="M3071"/>
      <c r="O3071" s="101">
        <f>IF(ISBLANK(C3071),O3070,IF(COUNTIF(C$2:C3071,C3071)&gt;1,O3070,1+MAX(O3070,0)))</f>
        <v>69</v>
      </c>
      <c r="P3071" s="45">
        <f t="shared" si="1056"/>
        <v>45</v>
      </c>
      <c r="Q3071" s="33" t="str">
        <f t="shared" si="1057"/>
        <v/>
      </c>
      <c r="R3071" s="33">
        <f t="shared" si="1058"/>
        <v>8</v>
      </c>
      <c r="S3071" s="33" t="str">
        <f t="shared" si="1059"/>
        <v>159_8</v>
      </c>
      <c r="T3071" s="35" t="str">
        <f t="shared" si="1060"/>
        <v>159AM</v>
      </c>
      <c r="U3071" s="35" t="str">
        <f t="shared" si="1061"/>
        <v>159AMNS</v>
      </c>
      <c r="V3071" s="35" t="str">
        <f t="shared" si="1055"/>
        <v>2Q</v>
      </c>
      <c r="W3071" s="35" t="str">
        <f t="shared" si="1048"/>
        <v>159AM2Q242</v>
      </c>
      <c r="X3071" s="388">
        <f t="shared" si="1049"/>
        <v>0</v>
      </c>
      <c r="Y3071" s="388">
        <f t="shared" si="1050"/>
        <v>0</v>
      </c>
      <c r="Z3071" s="280" t="str">
        <f t="shared" si="1041"/>
        <v/>
      </c>
      <c r="AA3071" s="280" t="str">
        <f t="shared" si="1042"/>
        <v/>
      </c>
      <c r="AB3071" s="389" t="str">
        <f t="shared" si="1051"/>
        <v/>
      </c>
      <c r="AC3071" s="389" t="str">
        <f t="shared" si="1052"/>
        <v/>
      </c>
      <c r="AD3071" s="390" t="str">
        <f t="shared" si="1043"/>
        <v/>
      </c>
      <c r="AE3071" s="282">
        <f t="shared" si="1044"/>
        <v>0</v>
      </c>
      <c r="AF3071" s="359">
        <f t="shared" si="1045"/>
        <v>0</v>
      </c>
      <c r="AG3071" s="280">
        <f t="shared" si="1046"/>
        <v>0</v>
      </c>
      <c r="AH3071" s="280">
        <f t="shared" si="1062"/>
        <v>0</v>
      </c>
      <c r="AI3071" s="280">
        <f>IF(ISBLANK(T3071),AI3070,IF(COUNTIF(T$2:T3071,T3071)&gt;1,AI3070,1+MAX(AI3070,0)))</f>
        <v>85</v>
      </c>
      <c r="AL3071" s="391" t="str">
        <f t="shared" si="1053"/>
        <v/>
      </c>
      <c r="AM3071" s="391" t="str">
        <f t="shared" si="1054"/>
        <v/>
      </c>
      <c r="AO3071" s="310" t="str">
        <f t="shared" si="1047"/>
        <v/>
      </c>
      <c r="AP3071" s="310">
        <f>SUM(AO$1:AO3071)</f>
        <v>0</v>
      </c>
      <c r="AQ3071" s="310">
        <f>SUM(AK$2:AK3071)</f>
        <v>21</v>
      </c>
      <c r="AR3071" s="310">
        <f>COUNTA(AJ$2:AJ3071)</f>
        <v>21</v>
      </c>
      <c r="AS3071" s="312"/>
      <c r="AT3071" s="312"/>
      <c r="AU3071" s="312"/>
      <c r="AV3071" s="312"/>
      <c r="AW3071" s="312"/>
      <c r="AZ3071">
        <v>0</v>
      </c>
      <c r="BA3071">
        <v>0</v>
      </c>
    </row>
    <row r="3072" spans="1:53" x14ac:dyDescent="0.25">
      <c r="A3072">
        <v>159</v>
      </c>
      <c r="B3072" t="s">
        <v>65</v>
      </c>
      <c r="C3072" t="s">
        <v>1000</v>
      </c>
      <c r="D3072"/>
      <c r="E3072">
        <v>2</v>
      </c>
      <c r="F3072">
        <v>4</v>
      </c>
      <c r="G3072">
        <v>3</v>
      </c>
      <c r="H3072">
        <v>4</v>
      </c>
      <c r="I3072">
        <v>0</v>
      </c>
      <c r="J3072">
        <v>0</v>
      </c>
      <c r="K3072">
        <v>3</v>
      </c>
      <c r="L3072">
        <v>4</v>
      </c>
      <c r="M3072"/>
      <c r="O3072" s="101">
        <f>IF(ISBLANK(C3072),O3071,IF(COUNTIF(C$2:C3072,C3072)&gt;1,O3071,1+MAX(O3071,0)))</f>
        <v>69</v>
      </c>
      <c r="P3072" s="45">
        <f t="shared" si="1056"/>
        <v>45</v>
      </c>
      <c r="Q3072" s="33" t="str">
        <f t="shared" si="1057"/>
        <v/>
      </c>
      <c r="R3072" s="33">
        <f t="shared" si="1058"/>
        <v>8</v>
      </c>
      <c r="S3072" s="33" t="str">
        <f t="shared" si="1059"/>
        <v>159_8</v>
      </c>
      <c r="T3072" s="35" t="str">
        <f t="shared" si="1060"/>
        <v>159AM</v>
      </c>
      <c r="U3072" s="35" t="str">
        <f t="shared" si="1061"/>
        <v>159AMEW</v>
      </c>
      <c r="V3072" s="35" t="str">
        <f t="shared" si="1055"/>
        <v>2Q</v>
      </c>
      <c r="W3072" s="35" t="str">
        <f t="shared" si="1048"/>
        <v>159AM2Q243</v>
      </c>
      <c r="X3072" s="388">
        <f t="shared" si="1049"/>
        <v>3</v>
      </c>
      <c r="Y3072" s="388">
        <f t="shared" si="1050"/>
        <v>4</v>
      </c>
      <c r="Z3072" s="280" t="str">
        <f t="shared" si="1041"/>
        <v/>
      </c>
      <c r="AA3072" s="280" t="str">
        <f t="shared" si="1042"/>
        <v/>
      </c>
      <c r="AB3072" s="389" t="str">
        <f t="shared" si="1051"/>
        <v/>
      </c>
      <c r="AC3072" s="389" t="str">
        <f t="shared" si="1052"/>
        <v/>
      </c>
      <c r="AD3072" s="390" t="str">
        <f t="shared" si="1043"/>
        <v/>
      </c>
      <c r="AE3072" s="282">
        <f t="shared" si="1044"/>
        <v>0</v>
      </c>
      <c r="AF3072" s="359">
        <f t="shared" si="1045"/>
        <v>0</v>
      </c>
      <c r="AG3072" s="280">
        <f t="shared" si="1046"/>
        <v>0</v>
      </c>
      <c r="AH3072" s="280">
        <f t="shared" si="1062"/>
        <v>0</v>
      </c>
      <c r="AI3072" s="280">
        <f>IF(ISBLANK(T3072),AI3071,IF(COUNTIF(T$2:T3072,T3072)&gt;1,AI3071,1+MAX(AI3071,0)))</f>
        <v>85</v>
      </c>
      <c r="AL3072" s="391" t="str">
        <f t="shared" si="1053"/>
        <v/>
      </c>
      <c r="AM3072" s="391" t="str">
        <f t="shared" si="1054"/>
        <v/>
      </c>
      <c r="AO3072" s="310" t="str">
        <f t="shared" si="1047"/>
        <v/>
      </c>
      <c r="AP3072" s="310">
        <f>SUM(AO$1:AO3072)</f>
        <v>0</v>
      </c>
      <c r="AQ3072" s="310">
        <f>SUM(AK$2:AK3072)</f>
        <v>21</v>
      </c>
      <c r="AR3072" s="310">
        <f>COUNTA(AJ$2:AJ3072)</f>
        <v>21</v>
      </c>
      <c r="AS3072" s="312"/>
      <c r="AT3072" s="312"/>
      <c r="AU3072" s="312"/>
      <c r="AV3072" s="312"/>
      <c r="AW3072" s="312"/>
      <c r="AZ3072">
        <v>3</v>
      </c>
      <c r="BA3072">
        <v>4</v>
      </c>
    </row>
    <row r="3073" spans="1:53" x14ac:dyDescent="0.25">
      <c r="A3073">
        <v>159</v>
      </c>
      <c r="B3073" t="s">
        <v>65</v>
      </c>
      <c r="C3073" t="s">
        <v>1000</v>
      </c>
      <c r="D3073"/>
      <c r="E3073">
        <v>2</v>
      </c>
      <c r="F3073">
        <v>4</v>
      </c>
      <c r="G3073">
        <v>4</v>
      </c>
      <c r="H3073">
        <v>2</v>
      </c>
      <c r="I3073">
        <v>1</v>
      </c>
      <c r="J3073">
        <v>0</v>
      </c>
      <c r="K3073">
        <v>1</v>
      </c>
      <c r="L3073">
        <v>2</v>
      </c>
      <c r="M3073"/>
      <c r="O3073" s="101">
        <f>IF(ISBLANK(C3073),O3072,IF(COUNTIF(C$2:C3073,C3073)&gt;1,O3072,1+MAX(O3072,0)))</f>
        <v>69</v>
      </c>
      <c r="P3073" s="45">
        <f t="shared" si="1056"/>
        <v>45</v>
      </c>
      <c r="Q3073" s="33" t="str">
        <f t="shared" si="1057"/>
        <v/>
      </c>
      <c r="R3073" s="33">
        <f t="shared" si="1058"/>
        <v>8</v>
      </c>
      <c r="S3073" s="33" t="str">
        <f t="shared" si="1059"/>
        <v>159_8</v>
      </c>
      <c r="T3073" s="35" t="str">
        <f t="shared" si="1060"/>
        <v>159AM</v>
      </c>
      <c r="U3073" s="35" t="str">
        <f t="shared" si="1061"/>
        <v>159AMEW</v>
      </c>
      <c r="V3073" s="35" t="str">
        <f t="shared" si="1055"/>
        <v>2Q</v>
      </c>
      <c r="W3073" s="35" t="str">
        <f t="shared" si="1048"/>
        <v>159AM2Q244</v>
      </c>
      <c r="X3073" s="388">
        <f t="shared" si="1049"/>
        <v>1</v>
      </c>
      <c r="Y3073" s="388">
        <f t="shared" si="1050"/>
        <v>2</v>
      </c>
      <c r="Z3073" s="280" t="str">
        <f t="shared" si="1041"/>
        <v/>
      </c>
      <c r="AA3073" s="280" t="str">
        <f t="shared" si="1042"/>
        <v/>
      </c>
      <c r="AB3073" s="389" t="str">
        <f t="shared" si="1051"/>
        <v/>
      </c>
      <c r="AC3073" s="389" t="str">
        <f t="shared" si="1052"/>
        <v/>
      </c>
      <c r="AD3073" s="390" t="str">
        <f t="shared" si="1043"/>
        <v/>
      </c>
      <c r="AE3073" s="282">
        <f t="shared" si="1044"/>
        <v>0</v>
      </c>
      <c r="AF3073" s="359">
        <f t="shared" si="1045"/>
        <v>0</v>
      </c>
      <c r="AG3073" s="280">
        <f t="shared" si="1046"/>
        <v>0</v>
      </c>
      <c r="AH3073" s="280">
        <f t="shared" si="1062"/>
        <v>0</v>
      </c>
      <c r="AI3073" s="280">
        <f>IF(ISBLANK(T3073),AI3072,IF(COUNTIF(T$2:T3073,T3073)&gt;1,AI3072,1+MAX(AI3072,0)))</f>
        <v>85</v>
      </c>
      <c r="AL3073" s="391" t="str">
        <f t="shared" si="1053"/>
        <v/>
      </c>
      <c r="AM3073" s="391" t="str">
        <f t="shared" si="1054"/>
        <v/>
      </c>
      <c r="AO3073" s="310" t="str">
        <f t="shared" si="1047"/>
        <v/>
      </c>
      <c r="AP3073" s="310">
        <f>SUM(AO$1:AO3073)</f>
        <v>0</v>
      </c>
      <c r="AQ3073" s="310">
        <f>SUM(AK$2:AK3073)</f>
        <v>21</v>
      </c>
      <c r="AR3073" s="310">
        <f>COUNTA(AJ$2:AJ3073)</f>
        <v>21</v>
      </c>
      <c r="AS3073" s="312"/>
      <c r="AT3073" s="312"/>
      <c r="AU3073" s="312"/>
      <c r="AV3073" s="312"/>
      <c r="AW3073" s="312"/>
      <c r="AZ3073">
        <v>1</v>
      </c>
      <c r="BA3073">
        <v>2</v>
      </c>
    </row>
    <row r="3074" spans="1:53" x14ac:dyDescent="0.25">
      <c r="A3074">
        <v>159</v>
      </c>
      <c r="B3074" t="s">
        <v>66</v>
      </c>
      <c r="C3074" t="s">
        <v>1002</v>
      </c>
      <c r="D3074"/>
      <c r="E3074">
        <v>1</v>
      </c>
      <c r="F3074">
        <v>1</v>
      </c>
      <c r="G3074">
        <v>1</v>
      </c>
      <c r="H3074">
        <v>3</v>
      </c>
      <c r="I3074">
        <v>1</v>
      </c>
      <c r="J3074">
        <v>0</v>
      </c>
      <c r="K3074">
        <v>2</v>
      </c>
      <c r="L3074">
        <v>2</v>
      </c>
      <c r="M3074" t="s">
        <v>1003</v>
      </c>
      <c r="O3074" s="101">
        <f>IF(ISBLANK(C3074),O3073,IF(COUNTIF(C$2:C3074,C3074)&gt;1,O3073,1+MAX(O3073,0)))</f>
        <v>70</v>
      </c>
      <c r="P3074" s="45">
        <f t="shared" si="1056"/>
        <v>45</v>
      </c>
      <c r="Q3074" s="33" t="str">
        <f t="shared" si="1057"/>
        <v/>
      </c>
      <c r="R3074" s="33">
        <f t="shared" si="1058"/>
        <v>9</v>
      </c>
      <c r="S3074" s="33" t="str">
        <f t="shared" si="1059"/>
        <v>159_9</v>
      </c>
      <c r="T3074" s="35" t="str">
        <f t="shared" si="1060"/>
        <v>159PM</v>
      </c>
      <c r="U3074" s="35" t="str">
        <f t="shared" si="1061"/>
        <v>159PMNS</v>
      </c>
      <c r="V3074" s="35" t="str">
        <f t="shared" si="1055"/>
        <v>2R</v>
      </c>
      <c r="W3074" s="35" t="str">
        <f t="shared" si="1048"/>
        <v>159PM2R111</v>
      </c>
      <c r="X3074" s="388">
        <f t="shared" si="1049"/>
        <v>2</v>
      </c>
      <c r="Y3074" s="388">
        <f t="shared" si="1050"/>
        <v>2</v>
      </c>
      <c r="Z3074" s="280" t="str">
        <f t="shared" ref="Z3074:Z3137" si="1063">IF(I3074&gt;$H3074,1,"")</f>
        <v/>
      </c>
      <c r="AA3074" s="280" t="str">
        <f t="shared" ref="AA3074:AA3137" si="1064">IF(J3074&gt;$H3074,1,"")</f>
        <v/>
      </c>
      <c r="AB3074" s="389" t="str">
        <f t="shared" si="1051"/>
        <v/>
      </c>
      <c r="AC3074" s="389" t="str">
        <f t="shared" si="1052"/>
        <v/>
      </c>
      <c r="AD3074" s="390" t="str">
        <f t="shared" ref="AD3074:AD3137" si="1065">IF(ISERROR(MATCH(A3074&amp;"_"&amp;G3074,Sidewalk_ignore,0)),"",1)</f>
        <v/>
      </c>
      <c r="AE3074" s="282">
        <f t="shared" ref="AE3074:AE3137" si="1066">IF(AND(ISNUMBER($G3074),$B3074="AM"),INDEX(CordonIn,MATCH($A3074,loc_ID,0),$G3074),0)</f>
        <v>0</v>
      </c>
      <c r="AF3074" s="359">
        <f t="shared" ref="AF3074:AF3137" si="1067">IF(AND(ISNUMBER($G3074),$B3074="PM"),INDEX(CordonIn,MATCH($A3074,loc_ID,0),VLOOKUP($G3074,Reverse_dir,2,FALSE)),0)</f>
        <v>0</v>
      </c>
      <c r="AG3074" s="280">
        <f t="shared" ref="AG3074:AG3137" si="1068">IF(AND(ISNUMBER($G3074),$B3074="AM"),INDEX(Lane,MATCH($A3074,loc_ID,0),$G3074),0)</f>
        <v>0</v>
      </c>
      <c r="AH3074" s="280">
        <f t="shared" si="1062"/>
        <v>0</v>
      </c>
      <c r="AI3074" s="280">
        <f>IF(ISBLANK(T3074),AI3073,IF(COUNTIF(T$2:T3074,T3074)&gt;1,AI3073,1+MAX(AI3073,0)))</f>
        <v>86</v>
      </c>
      <c r="AL3074" s="391" t="str">
        <f t="shared" si="1053"/>
        <v/>
      </c>
      <c r="AM3074" s="391" t="str">
        <f t="shared" si="1054"/>
        <v/>
      </c>
      <c r="AO3074" s="310" t="str">
        <f t="shared" ref="AO3074:AO3137" si="1069">IF(SUM(Z3074:AC3074)&gt;0,1,"")</f>
        <v/>
      </c>
      <c r="AP3074" s="310">
        <f>SUM(AO$1:AO3074)</f>
        <v>0</v>
      </c>
      <c r="AQ3074" s="310">
        <f>SUM(AK$2:AK3074)</f>
        <v>21</v>
      </c>
      <c r="AR3074" s="310">
        <f>COUNTA(AJ$2:AJ3074)</f>
        <v>21</v>
      </c>
      <c r="AS3074" s="312"/>
      <c r="AT3074" s="312"/>
      <c r="AU3074" s="312"/>
      <c r="AV3074" s="312"/>
      <c r="AW3074" s="312"/>
      <c r="AZ3074">
        <v>2</v>
      </c>
      <c r="BA3074">
        <v>2</v>
      </c>
    </row>
    <row r="3075" spans="1:53" x14ac:dyDescent="0.25">
      <c r="A3075">
        <v>159</v>
      </c>
      <c r="B3075" t="s">
        <v>66</v>
      </c>
      <c r="C3075" t="s">
        <v>1002</v>
      </c>
      <c r="D3075"/>
      <c r="E3075">
        <v>1</v>
      </c>
      <c r="F3075">
        <v>1</v>
      </c>
      <c r="G3075">
        <v>2</v>
      </c>
      <c r="H3075">
        <v>3</v>
      </c>
      <c r="I3075">
        <v>0</v>
      </c>
      <c r="J3075">
        <v>0</v>
      </c>
      <c r="K3075">
        <v>1</v>
      </c>
      <c r="L3075">
        <v>2</v>
      </c>
      <c r="M3075" t="s">
        <v>1003</v>
      </c>
      <c r="O3075" s="101">
        <f>IF(ISBLANK(C3075),O3074,IF(COUNTIF(C$2:C3075,C3075)&gt;1,O3074,1+MAX(O3074,0)))</f>
        <v>70</v>
      </c>
      <c r="P3075" s="45">
        <f t="shared" si="1056"/>
        <v>45</v>
      </c>
      <c r="Q3075" s="33" t="str">
        <f t="shared" si="1057"/>
        <v/>
      </c>
      <c r="R3075" s="33">
        <f t="shared" si="1058"/>
        <v>9</v>
      </c>
      <c r="S3075" s="33" t="str">
        <f t="shared" si="1059"/>
        <v>159_9</v>
      </c>
      <c r="T3075" s="35" t="str">
        <f t="shared" si="1060"/>
        <v>159PM</v>
      </c>
      <c r="U3075" s="35" t="str">
        <f t="shared" si="1061"/>
        <v>159PMNS</v>
      </c>
      <c r="V3075" s="35" t="str">
        <f t="shared" si="1055"/>
        <v>2R</v>
      </c>
      <c r="W3075" s="35" t="str">
        <f t="shared" ref="W3075:W3138" si="1070">IF(ISBLANK(A3075),"",A3075&amp;B3075&amp;V3075&amp;E3075&amp;F3075&amp;G3075)</f>
        <v>159PM2R112</v>
      </c>
      <c r="X3075" s="388">
        <f t="shared" ref="X3075:X3138" si="1071">IF($AD3075=1,0,K3075)</f>
        <v>1</v>
      </c>
      <c r="Y3075" s="388">
        <f t="shared" ref="Y3075:Y3138" si="1072">IF($AD3075=1,0,L3075)</f>
        <v>2</v>
      </c>
      <c r="Z3075" s="280" t="str">
        <f t="shared" si="1063"/>
        <v/>
      </c>
      <c r="AA3075" s="280" t="str">
        <f t="shared" si="1064"/>
        <v/>
      </c>
      <c r="AB3075" s="389" t="str">
        <f t="shared" ref="AB3075:AB3138" si="1073">IF(OR(K3075&gt;$H3075,AND($AD3075=1,K3075&gt;0)),1,"")</f>
        <v/>
      </c>
      <c r="AC3075" s="389" t="str">
        <f t="shared" ref="AC3075:AC3138" si="1074">IF(OR(L3075&gt;$H3075,AND($AD3075=1,L3075&gt;0)),1,"")</f>
        <v/>
      </c>
      <c r="AD3075" s="390" t="str">
        <f t="shared" si="1065"/>
        <v/>
      </c>
      <c r="AE3075" s="282">
        <f t="shared" si="1066"/>
        <v>0</v>
      </c>
      <c r="AF3075" s="359">
        <f t="shared" si="1067"/>
        <v>0</v>
      </c>
      <c r="AG3075" s="280">
        <f t="shared" si="1068"/>
        <v>0</v>
      </c>
      <c r="AH3075" s="280">
        <f t="shared" si="1062"/>
        <v>0</v>
      </c>
      <c r="AI3075" s="280">
        <f>IF(ISBLANK(T3075),AI3074,IF(COUNTIF(T$2:T3075,T3075)&gt;1,AI3074,1+MAX(AI3074,0)))</f>
        <v>86</v>
      </c>
      <c r="AL3075" s="391" t="str">
        <f t="shared" ref="AL3075:AL3138" si="1075">IF(OR(AB3075=1,AC3075=1),IF(LEN(AJ3075)=0,"",AJ3075&amp;"; ")&amp;"Ignore sidewalk",IF(LEN(AJ3075)=0,"",AJ3075))</f>
        <v/>
      </c>
      <c r="AM3075" s="391" t="str">
        <f t="shared" ref="AM3075:AM3138" si="1076">IF(OR(AB3075=1,AC3075=1),1,IF(LEN(AK3075)=0,"",AK3075))</f>
        <v/>
      </c>
      <c r="AO3075" s="310" t="str">
        <f t="shared" si="1069"/>
        <v/>
      </c>
      <c r="AP3075" s="310">
        <f>SUM(AO$1:AO3075)</f>
        <v>0</v>
      </c>
      <c r="AQ3075" s="310">
        <f>SUM(AK$2:AK3075)</f>
        <v>21</v>
      </c>
      <c r="AR3075" s="310">
        <f>COUNTA(AJ$2:AJ3075)</f>
        <v>21</v>
      </c>
      <c r="AS3075" s="312"/>
      <c r="AT3075" s="312"/>
      <c r="AU3075" s="312"/>
      <c r="AV3075" s="312"/>
      <c r="AW3075" s="312"/>
      <c r="AZ3075">
        <v>1</v>
      </c>
      <c r="BA3075">
        <v>2</v>
      </c>
    </row>
    <row r="3076" spans="1:53" x14ac:dyDescent="0.25">
      <c r="A3076">
        <v>159</v>
      </c>
      <c r="B3076" t="s">
        <v>66</v>
      </c>
      <c r="C3076" t="s">
        <v>1002</v>
      </c>
      <c r="D3076"/>
      <c r="E3076">
        <v>1</v>
      </c>
      <c r="F3076">
        <v>1</v>
      </c>
      <c r="G3076">
        <v>3</v>
      </c>
      <c r="H3076">
        <v>5</v>
      </c>
      <c r="I3076">
        <v>1</v>
      </c>
      <c r="J3076">
        <v>1</v>
      </c>
      <c r="K3076">
        <v>3</v>
      </c>
      <c r="L3076">
        <v>5</v>
      </c>
      <c r="M3076" t="s">
        <v>1003</v>
      </c>
      <c r="O3076" s="101">
        <f>IF(ISBLANK(C3076),O3075,IF(COUNTIF(C$2:C3076,C3076)&gt;1,O3075,1+MAX(O3075,0)))</f>
        <v>70</v>
      </c>
      <c r="P3076" s="45">
        <f t="shared" si="1056"/>
        <v>45</v>
      </c>
      <c r="Q3076" s="33" t="str">
        <f t="shared" si="1057"/>
        <v/>
      </c>
      <c r="R3076" s="33">
        <f t="shared" si="1058"/>
        <v>9</v>
      </c>
      <c r="S3076" s="33" t="str">
        <f t="shared" si="1059"/>
        <v>159_9</v>
      </c>
      <c r="T3076" s="35" t="str">
        <f t="shared" si="1060"/>
        <v>159PM</v>
      </c>
      <c r="U3076" s="35" t="str">
        <f t="shared" si="1061"/>
        <v>159PMEW</v>
      </c>
      <c r="V3076" s="35" t="str">
        <f t="shared" ref="V3076:V3139" si="1077">TEXT((O3076-MOD(O3076,26))/26,"0")&amp;CHAR(65+MOD(O3076-1,26))</f>
        <v>2R</v>
      </c>
      <c r="W3076" s="35" t="str">
        <f t="shared" si="1070"/>
        <v>159PM2R113</v>
      </c>
      <c r="X3076" s="388">
        <f t="shared" si="1071"/>
        <v>3</v>
      </c>
      <c r="Y3076" s="388">
        <f t="shared" si="1072"/>
        <v>5</v>
      </c>
      <c r="Z3076" s="280" t="str">
        <f t="shared" si="1063"/>
        <v/>
      </c>
      <c r="AA3076" s="280" t="str">
        <f t="shared" si="1064"/>
        <v/>
      </c>
      <c r="AB3076" s="389" t="str">
        <f t="shared" si="1073"/>
        <v/>
      </c>
      <c r="AC3076" s="389" t="str">
        <f t="shared" si="1074"/>
        <v/>
      </c>
      <c r="AD3076" s="390" t="str">
        <f t="shared" si="1065"/>
        <v/>
      </c>
      <c r="AE3076" s="282">
        <f t="shared" si="1066"/>
        <v>0</v>
      </c>
      <c r="AF3076" s="359">
        <f t="shared" si="1067"/>
        <v>0</v>
      </c>
      <c r="AG3076" s="280">
        <f t="shared" si="1068"/>
        <v>0</v>
      </c>
      <c r="AH3076" s="280">
        <f t="shared" si="1062"/>
        <v>0</v>
      </c>
      <c r="AI3076" s="280">
        <f>IF(ISBLANK(T3076),AI3075,IF(COUNTIF(T$2:T3076,T3076)&gt;1,AI3075,1+MAX(AI3075,0)))</f>
        <v>86</v>
      </c>
      <c r="AL3076" s="391" t="str">
        <f t="shared" si="1075"/>
        <v/>
      </c>
      <c r="AM3076" s="391" t="str">
        <f t="shared" si="1076"/>
        <v/>
      </c>
      <c r="AO3076" s="310" t="str">
        <f t="shared" si="1069"/>
        <v/>
      </c>
      <c r="AP3076" s="310">
        <f>SUM(AO$1:AO3076)</f>
        <v>0</v>
      </c>
      <c r="AQ3076" s="310">
        <f>SUM(AK$2:AK3076)</f>
        <v>21</v>
      </c>
      <c r="AR3076" s="310">
        <f>COUNTA(AJ$2:AJ3076)</f>
        <v>21</v>
      </c>
      <c r="AS3076" s="312"/>
      <c r="AT3076" s="312"/>
      <c r="AU3076" s="312"/>
      <c r="AV3076" s="312"/>
      <c r="AW3076" s="312"/>
      <c r="AZ3076">
        <v>3</v>
      </c>
      <c r="BA3076">
        <v>5</v>
      </c>
    </row>
    <row r="3077" spans="1:53" x14ac:dyDescent="0.25">
      <c r="A3077">
        <v>159</v>
      </c>
      <c r="B3077" t="s">
        <v>66</v>
      </c>
      <c r="C3077" t="s">
        <v>1002</v>
      </c>
      <c r="D3077"/>
      <c r="E3077">
        <v>1</v>
      </c>
      <c r="F3077">
        <v>1</v>
      </c>
      <c r="G3077">
        <v>4</v>
      </c>
      <c r="H3077">
        <v>1</v>
      </c>
      <c r="I3077">
        <v>0</v>
      </c>
      <c r="J3077">
        <v>0</v>
      </c>
      <c r="K3077">
        <v>0</v>
      </c>
      <c r="L3077">
        <v>1</v>
      </c>
      <c r="M3077" t="s">
        <v>1003</v>
      </c>
      <c r="O3077" s="101">
        <f>IF(ISBLANK(C3077),O3076,IF(COUNTIF(C$2:C3077,C3077)&gt;1,O3076,1+MAX(O3076,0)))</f>
        <v>70</v>
      </c>
      <c r="P3077" s="45">
        <f t="shared" si="1056"/>
        <v>45</v>
      </c>
      <c r="Q3077" s="33" t="str">
        <f t="shared" si="1057"/>
        <v/>
      </c>
      <c r="R3077" s="33">
        <f t="shared" si="1058"/>
        <v>9</v>
      </c>
      <c r="S3077" s="33" t="str">
        <f t="shared" si="1059"/>
        <v>159_9</v>
      </c>
      <c r="T3077" s="35" t="str">
        <f t="shared" si="1060"/>
        <v>159PM</v>
      </c>
      <c r="U3077" s="35" t="str">
        <f t="shared" si="1061"/>
        <v>159PMEW</v>
      </c>
      <c r="V3077" s="35" t="str">
        <f t="shared" si="1077"/>
        <v>2R</v>
      </c>
      <c r="W3077" s="35" t="str">
        <f t="shared" si="1070"/>
        <v>159PM2R114</v>
      </c>
      <c r="X3077" s="388">
        <f t="shared" si="1071"/>
        <v>0</v>
      </c>
      <c r="Y3077" s="388">
        <f t="shared" si="1072"/>
        <v>1</v>
      </c>
      <c r="Z3077" s="280" t="str">
        <f t="shared" si="1063"/>
        <v/>
      </c>
      <c r="AA3077" s="280" t="str">
        <f t="shared" si="1064"/>
        <v/>
      </c>
      <c r="AB3077" s="389" t="str">
        <f t="shared" si="1073"/>
        <v/>
      </c>
      <c r="AC3077" s="389" t="str">
        <f t="shared" si="1074"/>
        <v/>
      </c>
      <c r="AD3077" s="390" t="str">
        <f t="shared" si="1065"/>
        <v/>
      </c>
      <c r="AE3077" s="282">
        <f t="shared" si="1066"/>
        <v>0</v>
      </c>
      <c r="AF3077" s="359">
        <f t="shared" si="1067"/>
        <v>0</v>
      </c>
      <c r="AG3077" s="280">
        <f t="shared" si="1068"/>
        <v>0</v>
      </c>
      <c r="AH3077" s="280">
        <f t="shared" si="1062"/>
        <v>0</v>
      </c>
      <c r="AI3077" s="280">
        <f>IF(ISBLANK(T3077),AI3076,IF(COUNTIF(T$2:T3077,T3077)&gt;1,AI3076,1+MAX(AI3076,0)))</f>
        <v>86</v>
      </c>
      <c r="AL3077" s="391" t="str">
        <f t="shared" si="1075"/>
        <v/>
      </c>
      <c r="AM3077" s="391" t="str">
        <f t="shared" si="1076"/>
        <v/>
      </c>
      <c r="AO3077" s="310" t="str">
        <f t="shared" si="1069"/>
        <v/>
      </c>
      <c r="AP3077" s="310">
        <f>SUM(AO$1:AO3077)</f>
        <v>0</v>
      </c>
      <c r="AQ3077" s="310">
        <f>SUM(AK$2:AK3077)</f>
        <v>21</v>
      </c>
      <c r="AR3077" s="310">
        <f>COUNTA(AJ$2:AJ3077)</f>
        <v>21</v>
      </c>
      <c r="AS3077" s="312"/>
      <c r="AT3077" s="312"/>
      <c r="AU3077" s="312"/>
      <c r="AV3077" s="312"/>
      <c r="AW3077" s="312"/>
      <c r="AZ3077">
        <v>0</v>
      </c>
      <c r="BA3077">
        <v>1</v>
      </c>
    </row>
    <row r="3078" spans="1:53" x14ac:dyDescent="0.25">
      <c r="A3078">
        <v>159</v>
      </c>
      <c r="B3078" t="s">
        <v>66</v>
      </c>
      <c r="C3078" t="s">
        <v>1002</v>
      </c>
      <c r="D3078"/>
      <c r="E3078">
        <v>1</v>
      </c>
      <c r="F3078">
        <v>2</v>
      </c>
      <c r="G3078">
        <v>1</v>
      </c>
      <c r="H3078">
        <v>2</v>
      </c>
      <c r="I3078">
        <v>0</v>
      </c>
      <c r="J3078">
        <v>0</v>
      </c>
      <c r="K3078">
        <v>0</v>
      </c>
      <c r="L3078">
        <v>2</v>
      </c>
      <c r="M3078" t="s">
        <v>1003</v>
      </c>
      <c r="O3078" s="101">
        <f>IF(ISBLANK(C3078),O3077,IF(COUNTIF(C$2:C3078,C3078)&gt;1,O3077,1+MAX(O3077,0)))</f>
        <v>70</v>
      </c>
      <c r="P3078" s="45">
        <f t="shared" si="1056"/>
        <v>45</v>
      </c>
      <c r="Q3078" s="33" t="str">
        <f t="shared" si="1057"/>
        <v/>
      </c>
      <c r="R3078" s="33">
        <f t="shared" si="1058"/>
        <v>10</v>
      </c>
      <c r="S3078" s="33" t="str">
        <f t="shared" si="1059"/>
        <v>159_10</v>
      </c>
      <c r="T3078" s="35" t="str">
        <f t="shared" si="1060"/>
        <v>159PM</v>
      </c>
      <c r="U3078" s="35" t="str">
        <f t="shared" si="1061"/>
        <v>159PMNS</v>
      </c>
      <c r="V3078" s="35" t="str">
        <f t="shared" si="1077"/>
        <v>2R</v>
      </c>
      <c r="W3078" s="35" t="str">
        <f t="shared" si="1070"/>
        <v>159PM2R121</v>
      </c>
      <c r="X3078" s="388">
        <f t="shared" si="1071"/>
        <v>0</v>
      </c>
      <c r="Y3078" s="388">
        <f t="shared" si="1072"/>
        <v>2</v>
      </c>
      <c r="Z3078" s="280" t="str">
        <f t="shared" si="1063"/>
        <v/>
      </c>
      <c r="AA3078" s="280" t="str">
        <f t="shared" si="1064"/>
        <v/>
      </c>
      <c r="AB3078" s="389" t="str">
        <f t="shared" si="1073"/>
        <v/>
      </c>
      <c r="AC3078" s="389" t="str">
        <f t="shared" si="1074"/>
        <v/>
      </c>
      <c r="AD3078" s="390" t="str">
        <f t="shared" si="1065"/>
        <v/>
      </c>
      <c r="AE3078" s="282">
        <f t="shared" si="1066"/>
        <v>0</v>
      </c>
      <c r="AF3078" s="359">
        <f t="shared" si="1067"/>
        <v>0</v>
      </c>
      <c r="AG3078" s="280">
        <f t="shared" si="1068"/>
        <v>0</v>
      </c>
      <c r="AH3078" s="280">
        <f t="shared" si="1062"/>
        <v>0</v>
      </c>
      <c r="AI3078" s="280">
        <f>IF(ISBLANK(T3078),AI3077,IF(COUNTIF(T$2:T3078,T3078)&gt;1,AI3077,1+MAX(AI3077,0)))</f>
        <v>86</v>
      </c>
      <c r="AL3078" s="391" t="str">
        <f t="shared" si="1075"/>
        <v/>
      </c>
      <c r="AM3078" s="391" t="str">
        <f t="shared" si="1076"/>
        <v/>
      </c>
      <c r="AO3078" s="310" t="str">
        <f t="shared" si="1069"/>
        <v/>
      </c>
      <c r="AP3078" s="310">
        <f>SUM(AO$1:AO3078)</f>
        <v>0</v>
      </c>
      <c r="AQ3078" s="310">
        <f>SUM(AK$2:AK3078)</f>
        <v>21</v>
      </c>
      <c r="AR3078" s="310">
        <f>COUNTA(AJ$2:AJ3078)</f>
        <v>21</v>
      </c>
      <c r="AS3078" s="312"/>
      <c r="AT3078" s="312"/>
      <c r="AU3078" s="312"/>
      <c r="AV3078" s="312"/>
      <c r="AW3078" s="312"/>
      <c r="AZ3078">
        <v>0</v>
      </c>
      <c r="BA3078">
        <v>2</v>
      </c>
    </row>
    <row r="3079" spans="1:53" x14ac:dyDescent="0.25">
      <c r="A3079">
        <v>159</v>
      </c>
      <c r="B3079" t="s">
        <v>66</v>
      </c>
      <c r="C3079" t="s">
        <v>1002</v>
      </c>
      <c r="D3079"/>
      <c r="E3079">
        <v>1</v>
      </c>
      <c r="F3079">
        <v>2</v>
      </c>
      <c r="G3079">
        <v>2</v>
      </c>
      <c r="H3079">
        <v>7</v>
      </c>
      <c r="I3079">
        <v>4</v>
      </c>
      <c r="J3079">
        <v>0</v>
      </c>
      <c r="K3079">
        <v>3</v>
      </c>
      <c r="L3079">
        <v>5</v>
      </c>
      <c r="M3079" t="s">
        <v>1003</v>
      </c>
      <c r="O3079" s="101">
        <f>IF(ISBLANK(C3079),O3078,IF(COUNTIF(C$2:C3079,C3079)&gt;1,O3078,1+MAX(O3078,0)))</f>
        <v>70</v>
      </c>
      <c r="P3079" s="45">
        <f t="shared" si="1056"/>
        <v>45</v>
      </c>
      <c r="Q3079" s="33" t="str">
        <f t="shared" si="1057"/>
        <v/>
      </c>
      <c r="R3079" s="33">
        <f t="shared" si="1058"/>
        <v>10</v>
      </c>
      <c r="S3079" s="33" t="str">
        <f t="shared" si="1059"/>
        <v>159_10</v>
      </c>
      <c r="T3079" s="35" t="str">
        <f t="shared" si="1060"/>
        <v>159PM</v>
      </c>
      <c r="U3079" s="35" t="str">
        <f t="shared" si="1061"/>
        <v>159PMNS</v>
      </c>
      <c r="V3079" s="35" t="str">
        <f t="shared" si="1077"/>
        <v>2R</v>
      </c>
      <c r="W3079" s="35" t="str">
        <f t="shared" si="1070"/>
        <v>159PM2R122</v>
      </c>
      <c r="X3079" s="388">
        <f t="shared" si="1071"/>
        <v>3</v>
      </c>
      <c r="Y3079" s="388">
        <f t="shared" si="1072"/>
        <v>5</v>
      </c>
      <c r="Z3079" s="280" t="str">
        <f t="shared" si="1063"/>
        <v/>
      </c>
      <c r="AA3079" s="280" t="str">
        <f t="shared" si="1064"/>
        <v/>
      </c>
      <c r="AB3079" s="389" t="str">
        <f t="shared" si="1073"/>
        <v/>
      </c>
      <c r="AC3079" s="389" t="str">
        <f t="shared" si="1074"/>
        <v/>
      </c>
      <c r="AD3079" s="390" t="str">
        <f t="shared" si="1065"/>
        <v/>
      </c>
      <c r="AE3079" s="282">
        <f t="shared" si="1066"/>
        <v>0</v>
      </c>
      <c r="AF3079" s="359">
        <f t="shared" si="1067"/>
        <v>0</v>
      </c>
      <c r="AG3079" s="280">
        <f t="shared" si="1068"/>
        <v>0</v>
      </c>
      <c r="AH3079" s="280">
        <f t="shared" si="1062"/>
        <v>0</v>
      </c>
      <c r="AI3079" s="280">
        <f>IF(ISBLANK(T3079),AI3078,IF(COUNTIF(T$2:T3079,T3079)&gt;1,AI3078,1+MAX(AI3078,0)))</f>
        <v>86</v>
      </c>
      <c r="AL3079" s="391" t="str">
        <f t="shared" si="1075"/>
        <v/>
      </c>
      <c r="AM3079" s="391" t="str">
        <f t="shared" si="1076"/>
        <v/>
      </c>
      <c r="AO3079" s="310" t="str">
        <f t="shared" si="1069"/>
        <v/>
      </c>
      <c r="AP3079" s="310">
        <f>SUM(AO$1:AO3079)</f>
        <v>0</v>
      </c>
      <c r="AQ3079" s="310">
        <f>SUM(AK$2:AK3079)</f>
        <v>21</v>
      </c>
      <c r="AR3079" s="310">
        <f>COUNTA(AJ$2:AJ3079)</f>
        <v>21</v>
      </c>
      <c r="AS3079" s="312"/>
      <c r="AT3079" s="312"/>
      <c r="AU3079" s="312"/>
      <c r="AV3079" s="312"/>
      <c r="AW3079" s="312"/>
      <c r="AZ3079">
        <v>3</v>
      </c>
      <c r="BA3079">
        <v>5</v>
      </c>
    </row>
    <row r="3080" spans="1:53" x14ac:dyDescent="0.25">
      <c r="A3080">
        <v>159</v>
      </c>
      <c r="B3080" t="s">
        <v>66</v>
      </c>
      <c r="C3080" t="s">
        <v>1002</v>
      </c>
      <c r="D3080"/>
      <c r="E3080">
        <v>1</v>
      </c>
      <c r="F3080">
        <v>2</v>
      </c>
      <c r="G3080">
        <v>3</v>
      </c>
      <c r="H3080">
        <v>5</v>
      </c>
      <c r="I3080">
        <v>1</v>
      </c>
      <c r="J3080">
        <v>0</v>
      </c>
      <c r="K3080">
        <v>0</v>
      </c>
      <c r="L3080">
        <v>5</v>
      </c>
      <c r="M3080" t="s">
        <v>1003</v>
      </c>
      <c r="O3080" s="101">
        <f>IF(ISBLANK(C3080),O3079,IF(COUNTIF(C$2:C3080,C3080)&gt;1,O3079,1+MAX(O3079,0)))</f>
        <v>70</v>
      </c>
      <c r="P3080" s="45">
        <f t="shared" si="1056"/>
        <v>45</v>
      </c>
      <c r="Q3080" s="33" t="str">
        <f t="shared" si="1057"/>
        <v/>
      </c>
      <c r="R3080" s="33">
        <f t="shared" si="1058"/>
        <v>10</v>
      </c>
      <c r="S3080" s="33" t="str">
        <f t="shared" si="1059"/>
        <v>159_10</v>
      </c>
      <c r="T3080" s="35" t="str">
        <f t="shared" si="1060"/>
        <v>159PM</v>
      </c>
      <c r="U3080" s="35" t="str">
        <f t="shared" si="1061"/>
        <v>159PMEW</v>
      </c>
      <c r="V3080" s="35" t="str">
        <f t="shared" si="1077"/>
        <v>2R</v>
      </c>
      <c r="W3080" s="35" t="str">
        <f t="shared" si="1070"/>
        <v>159PM2R123</v>
      </c>
      <c r="X3080" s="388">
        <f t="shared" si="1071"/>
        <v>0</v>
      </c>
      <c r="Y3080" s="388">
        <f t="shared" si="1072"/>
        <v>5</v>
      </c>
      <c r="Z3080" s="280" t="str">
        <f t="shared" si="1063"/>
        <v/>
      </c>
      <c r="AA3080" s="280" t="str">
        <f t="shared" si="1064"/>
        <v/>
      </c>
      <c r="AB3080" s="389" t="str">
        <f t="shared" si="1073"/>
        <v/>
      </c>
      <c r="AC3080" s="389" t="str">
        <f t="shared" si="1074"/>
        <v/>
      </c>
      <c r="AD3080" s="390" t="str">
        <f t="shared" si="1065"/>
        <v/>
      </c>
      <c r="AE3080" s="282">
        <f t="shared" si="1066"/>
        <v>0</v>
      </c>
      <c r="AF3080" s="359">
        <f t="shared" si="1067"/>
        <v>0</v>
      </c>
      <c r="AG3080" s="280">
        <f t="shared" si="1068"/>
        <v>0</v>
      </c>
      <c r="AH3080" s="280">
        <f t="shared" si="1062"/>
        <v>0</v>
      </c>
      <c r="AI3080" s="280">
        <f>IF(ISBLANK(T3080),AI3079,IF(COUNTIF(T$2:T3080,T3080)&gt;1,AI3079,1+MAX(AI3079,0)))</f>
        <v>86</v>
      </c>
      <c r="AL3080" s="391" t="str">
        <f t="shared" si="1075"/>
        <v/>
      </c>
      <c r="AM3080" s="391" t="str">
        <f t="shared" si="1076"/>
        <v/>
      </c>
      <c r="AO3080" s="310" t="str">
        <f t="shared" si="1069"/>
        <v/>
      </c>
      <c r="AP3080" s="310">
        <f>SUM(AO$1:AO3080)</f>
        <v>0</v>
      </c>
      <c r="AQ3080" s="310">
        <f>SUM(AK$2:AK3080)</f>
        <v>21</v>
      </c>
      <c r="AR3080" s="310">
        <f>COUNTA(AJ$2:AJ3080)</f>
        <v>21</v>
      </c>
      <c r="AS3080" s="312"/>
      <c r="AT3080" s="312"/>
      <c r="AU3080" s="312"/>
      <c r="AV3080" s="312"/>
      <c r="AW3080" s="312"/>
      <c r="AZ3080">
        <v>0</v>
      </c>
      <c r="BA3080">
        <v>5</v>
      </c>
    </row>
    <row r="3081" spans="1:53" x14ac:dyDescent="0.25">
      <c r="A3081">
        <v>159</v>
      </c>
      <c r="B3081" t="s">
        <v>66</v>
      </c>
      <c r="C3081" t="s">
        <v>1002</v>
      </c>
      <c r="D3081"/>
      <c r="E3081">
        <v>1</v>
      </c>
      <c r="F3081">
        <v>2</v>
      </c>
      <c r="G3081">
        <v>4</v>
      </c>
      <c r="H3081">
        <v>2</v>
      </c>
      <c r="I3081">
        <v>1</v>
      </c>
      <c r="J3081">
        <v>0</v>
      </c>
      <c r="K3081">
        <v>1</v>
      </c>
      <c r="L3081">
        <v>2</v>
      </c>
      <c r="M3081" t="s">
        <v>1003</v>
      </c>
      <c r="O3081" s="101">
        <f>IF(ISBLANK(C3081),O3080,IF(COUNTIF(C$2:C3081,C3081)&gt;1,O3080,1+MAX(O3080,0)))</f>
        <v>70</v>
      </c>
      <c r="P3081" s="45">
        <f t="shared" si="1056"/>
        <v>45</v>
      </c>
      <c r="Q3081" s="33" t="str">
        <f t="shared" si="1057"/>
        <v/>
      </c>
      <c r="R3081" s="33">
        <f t="shared" si="1058"/>
        <v>10</v>
      </c>
      <c r="S3081" s="33" t="str">
        <f t="shared" si="1059"/>
        <v>159_10</v>
      </c>
      <c r="T3081" s="35" t="str">
        <f t="shared" si="1060"/>
        <v>159PM</v>
      </c>
      <c r="U3081" s="35" t="str">
        <f t="shared" si="1061"/>
        <v>159PMEW</v>
      </c>
      <c r="V3081" s="35" t="str">
        <f t="shared" si="1077"/>
        <v>2R</v>
      </c>
      <c r="W3081" s="35" t="str">
        <f t="shared" si="1070"/>
        <v>159PM2R124</v>
      </c>
      <c r="X3081" s="388">
        <f t="shared" si="1071"/>
        <v>1</v>
      </c>
      <c r="Y3081" s="388">
        <f t="shared" si="1072"/>
        <v>2</v>
      </c>
      <c r="Z3081" s="280" t="str">
        <f t="shared" si="1063"/>
        <v/>
      </c>
      <c r="AA3081" s="280" t="str">
        <f t="shared" si="1064"/>
        <v/>
      </c>
      <c r="AB3081" s="389" t="str">
        <f t="shared" si="1073"/>
        <v/>
      </c>
      <c r="AC3081" s="389" t="str">
        <f t="shared" si="1074"/>
        <v/>
      </c>
      <c r="AD3081" s="390" t="str">
        <f t="shared" si="1065"/>
        <v/>
      </c>
      <c r="AE3081" s="282">
        <f t="shared" si="1066"/>
        <v>0</v>
      </c>
      <c r="AF3081" s="359">
        <f t="shared" si="1067"/>
        <v>0</v>
      </c>
      <c r="AG3081" s="280">
        <f t="shared" si="1068"/>
        <v>0</v>
      </c>
      <c r="AH3081" s="280">
        <f t="shared" si="1062"/>
        <v>0</v>
      </c>
      <c r="AI3081" s="280">
        <f>IF(ISBLANK(T3081),AI3080,IF(COUNTIF(T$2:T3081,T3081)&gt;1,AI3080,1+MAX(AI3080,0)))</f>
        <v>86</v>
      </c>
      <c r="AL3081" s="391" t="str">
        <f t="shared" si="1075"/>
        <v/>
      </c>
      <c r="AM3081" s="391" t="str">
        <f t="shared" si="1076"/>
        <v/>
      </c>
      <c r="AO3081" s="310" t="str">
        <f t="shared" si="1069"/>
        <v/>
      </c>
      <c r="AP3081" s="310">
        <f>SUM(AO$1:AO3081)</f>
        <v>0</v>
      </c>
      <c r="AQ3081" s="310">
        <f>SUM(AK$2:AK3081)</f>
        <v>21</v>
      </c>
      <c r="AR3081" s="310">
        <f>COUNTA(AJ$2:AJ3081)</f>
        <v>21</v>
      </c>
      <c r="AS3081" s="312"/>
      <c r="AT3081" s="312"/>
      <c r="AU3081" s="312"/>
      <c r="AV3081" s="312"/>
      <c r="AW3081" s="312"/>
      <c r="AZ3081">
        <v>1</v>
      </c>
      <c r="BA3081">
        <v>2</v>
      </c>
    </row>
    <row r="3082" spans="1:53" x14ac:dyDescent="0.25">
      <c r="A3082">
        <v>159</v>
      </c>
      <c r="B3082" t="s">
        <v>66</v>
      </c>
      <c r="C3082" t="s">
        <v>1002</v>
      </c>
      <c r="D3082"/>
      <c r="E3082">
        <v>1</v>
      </c>
      <c r="F3082">
        <v>3</v>
      </c>
      <c r="G3082">
        <v>1</v>
      </c>
      <c r="H3082">
        <v>4</v>
      </c>
      <c r="I3082">
        <v>0</v>
      </c>
      <c r="J3082">
        <v>0</v>
      </c>
      <c r="K3082">
        <v>2</v>
      </c>
      <c r="L3082">
        <v>4</v>
      </c>
      <c r="M3082" t="s">
        <v>1003</v>
      </c>
      <c r="O3082" s="101">
        <f>IF(ISBLANK(C3082),O3081,IF(COUNTIF(C$2:C3082,C3082)&gt;1,O3081,1+MAX(O3081,0)))</f>
        <v>70</v>
      </c>
      <c r="P3082" s="45">
        <f t="shared" si="1056"/>
        <v>45</v>
      </c>
      <c r="Q3082" s="33" t="str">
        <f t="shared" si="1057"/>
        <v/>
      </c>
      <c r="R3082" s="33">
        <f t="shared" si="1058"/>
        <v>11</v>
      </c>
      <c r="S3082" s="33" t="str">
        <f t="shared" si="1059"/>
        <v>159_11</v>
      </c>
      <c r="T3082" s="35" t="str">
        <f t="shared" si="1060"/>
        <v>159PM</v>
      </c>
      <c r="U3082" s="35" t="str">
        <f t="shared" si="1061"/>
        <v>159PMNS</v>
      </c>
      <c r="V3082" s="35" t="str">
        <f t="shared" si="1077"/>
        <v>2R</v>
      </c>
      <c r="W3082" s="35" t="str">
        <f t="shared" si="1070"/>
        <v>159PM2R131</v>
      </c>
      <c r="X3082" s="388">
        <f t="shared" si="1071"/>
        <v>2</v>
      </c>
      <c r="Y3082" s="388">
        <f t="shared" si="1072"/>
        <v>4</v>
      </c>
      <c r="Z3082" s="280" t="str">
        <f t="shared" si="1063"/>
        <v/>
      </c>
      <c r="AA3082" s="280" t="str">
        <f t="shared" si="1064"/>
        <v/>
      </c>
      <c r="AB3082" s="389" t="str">
        <f t="shared" si="1073"/>
        <v/>
      </c>
      <c r="AC3082" s="389" t="str">
        <f t="shared" si="1074"/>
        <v/>
      </c>
      <c r="AD3082" s="390" t="str">
        <f t="shared" si="1065"/>
        <v/>
      </c>
      <c r="AE3082" s="282">
        <f t="shared" si="1066"/>
        <v>0</v>
      </c>
      <c r="AF3082" s="359">
        <f t="shared" si="1067"/>
        <v>0</v>
      </c>
      <c r="AG3082" s="280">
        <f t="shared" si="1068"/>
        <v>0</v>
      </c>
      <c r="AH3082" s="280">
        <f t="shared" si="1062"/>
        <v>0</v>
      </c>
      <c r="AI3082" s="280">
        <f>IF(ISBLANK(T3082),AI3081,IF(COUNTIF(T$2:T3082,T3082)&gt;1,AI3081,1+MAX(AI3081,0)))</f>
        <v>86</v>
      </c>
      <c r="AL3082" s="391" t="str">
        <f t="shared" si="1075"/>
        <v/>
      </c>
      <c r="AM3082" s="391" t="str">
        <f t="shared" si="1076"/>
        <v/>
      </c>
      <c r="AO3082" s="310" t="str">
        <f t="shared" si="1069"/>
        <v/>
      </c>
      <c r="AP3082" s="310">
        <f>SUM(AO$1:AO3082)</f>
        <v>0</v>
      </c>
      <c r="AQ3082" s="310">
        <f>SUM(AK$2:AK3082)</f>
        <v>21</v>
      </c>
      <c r="AR3082" s="310">
        <f>COUNTA(AJ$2:AJ3082)</f>
        <v>21</v>
      </c>
      <c r="AS3082" s="312"/>
      <c r="AT3082" s="312"/>
      <c r="AU3082" s="312"/>
      <c r="AV3082" s="312"/>
      <c r="AW3082" s="312"/>
      <c r="AZ3082">
        <v>2</v>
      </c>
      <c r="BA3082">
        <v>4</v>
      </c>
    </row>
    <row r="3083" spans="1:53" x14ac:dyDescent="0.25">
      <c r="A3083">
        <v>159</v>
      </c>
      <c r="B3083" t="s">
        <v>66</v>
      </c>
      <c r="C3083" t="s">
        <v>1002</v>
      </c>
      <c r="D3083"/>
      <c r="E3083">
        <v>1</v>
      </c>
      <c r="F3083">
        <v>3</v>
      </c>
      <c r="G3083">
        <v>2</v>
      </c>
      <c r="H3083">
        <v>7</v>
      </c>
      <c r="I3083">
        <v>1</v>
      </c>
      <c r="J3083">
        <v>0</v>
      </c>
      <c r="K3083">
        <v>1</v>
      </c>
      <c r="L3083">
        <v>6</v>
      </c>
      <c r="M3083" t="s">
        <v>1003</v>
      </c>
      <c r="O3083" s="101">
        <f>IF(ISBLANK(C3083),O3082,IF(COUNTIF(C$2:C3083,C3083)&gt;1,O3082,1+MAX(O3082,0)))</f>
        <v>70</v>
      </c>
      <c r="P3083" s="45">
        <f t="shared" si="1056"/>
        <v>45</v>
      </c>
      <c r="Q3083" s="33" t="str">
        <f t="shared" si="1057"/>
        <v/>
      </c>
      <c r="R3083" s="33">
        <f t="shared" si="1058"/>
        <v>11</v>
      </c>
      <c r="S3083" s="33" t="str">
        <f t="shared" si="1059"/>
        <v>159_11</v>
      </c>
      <c r="T3083" s="35" t="str">
        <f t="shared" si="1060"/>
        <v>159PM</v>
      </c>
      <c r="U3083" s="35" t="str">
        <f t="shared" si="1061"/>
        <v>159PMNS</v>
      </c>
      <c r="V3083" s="35" t="str">
        <f t="shared" si="1077"/>
        <v>2R</v>
      </c>
      <c r="W3083" s="35" t="str">
        <f t="shared" si="1070"/>
        <v>159PM2R132</v>
      </c>
      <c r="X3083" s="388">
        <f t="shared" si="1071"/>
        <v>1</v>
      </c>
      <c r="Y3083" s="388">
        <f t="shared" si="1072"/>
        <v>6</v>
      </c>
      <c r="Z3083" s="280" t="str">
        <f t="shared" si="1063"/>
        <v/>
      </c>
      <c r="AA3083" s="280" t="str">
        <f t="shared" si="1064"/>
        <v/>
      </c>
      <c r="AB3083" s="389" t="str">
        <f t="shared" si="1073"/>
        <v/>
      </c>
      <c r="AC3083" s="389" t="str">
        <f t="shared" si="1074"/>
        <v/>
      </c>
      <c r="AD3083" s="390" t="str">
        <f t="shared" si="1065"/>
        <v/>
      </c>
      <c r="AE3083" s="282">
        <f t="shared" si="1066"/>
        <v>0</v>
      </c>
      <c r="AF3083" s="359">
        <f t="shared" si="1067"/>
        <v>0</v>
      </c>
      <c r="AG3083" s="280">
        <f t="shared" si="1068"/>
        <v>0</v>
      </c>
      <c r="AH3083" s="280">
        <f t="shared" si="1062"/>
        <v>0</v>
      </c>
      <c r="AI3083" s="280">
        <f>IF(ISBLANK(T3083),AI3082,IF(COUNTIF(T$2:T3083,T3083)&gt;1,AI3082,1+MAX(AI3082,0)))</f>
        <v>86</v>
      </c>
      <c r="AL3083" s="391" t="str">
        <f t="shared" si="1075"/>
        <v/>
      </c>
      <c r="AM3083" s="391" t="str">
        <f t="shared" si="1076"/>
        <v/>
      </c>
      <c r="AO3083" s="310" t="str">
        <f t="shared" si="1069"/>
        <v/>
      </c>
      <c r="AP3083" s="310">
        <f>SUM(AO$1:AO3083)</f>
        <v>0</v>
      </c>
      <c r="AQ3083" s="310">
        <f>SUM(AK$2:AK3083)</f>
        <v>21</v>
      </c>
      <c r="AR3083" s="310">
        <f>COUNTA(AJ$2:AJ3083)</f>
        <v>21</v>
      </c>
      <c r="AS3083" s="312"/>
      <c r="AT3083" s="312"/>
      <c r="AU3083" s="312"/>
      <c r="AV3083" s="312"/>
      <c r="AW3083" s="312"/>
      <c r="AZ3083">
        <v>1</v>
      </c>
      <c r="BA3083">
        <v>6</v>
      </c>
    </row>
    <row r="3084" spans="1:53" x14ac:dyDescent="0.25">
      <c r="A3084">
        <v>159</v>
      </c>
      <c r="B3084" t="s">
        <v>66</v>
      </c>
      <c r="C3084" t="s">
        <v>1002</v>
      </c>
      <c r="D3084"/>
      <c r="E3084">
        <v>1</v>
      </c>
      <c r="F3084">
        <v>3</v>
      </c>
      <c r="G3084">
        <v>3</v>
      </c>
      <c r="H3084">
        <v>4</v>
      </c>
      <c r="I3084">
        <v>3</v>
      </c>
      <c r="J3084">
        <v>0</v>
      </c>
      <c r="K3084">
        <v>2</v>
      </c>
      <c r="L3084">
        <v>4</v>
      </c>
      <c r="M3084" t="s">
        <v>1003</v>
      </c>
      <c r="O3084" s="101">
        <f>IF(ISBLANK(C3084),O3083,IF(COUNTIF(C$2:C3084,C3084)&gt;1,O3083,1+MAX(O3083,0)))</f>
        <v>70</v>
      </c>
      <c r="P3084" s="45">
        <f t="shared" si="1056"/>
        <v>45</v>
      </c>
      <c r="Q3084" s="33" t="str">
        <f t="shared" si="1057"/>
        <v/>
      </c>
      <c r="R3084" s="33">
        <f t="shared" si="1058"/>
        <v>11</v>
      </c>
      <c r="S3084" s="33" t="str">
        <f t="shared" si="1059"/>
        <v>159_11</v>
      </c>
      <c r="T3084" s="35" t="str">
        <f t="shared" si="1060"/>
        <v>159PM</v>
      </c>
      <c r="U3084" s="35" t="str">
        <f t="shared" si="1061"/>
        <v>159PMEW</v>
      </c>
      <c r="V3084" s="35" t="str">
        <f t="shared" si="1077"/>
        <v>2R</v>
      </c>
      <c r="W3084" s="35" t="str">
        <f t="shared" si="1070"/>
        <v>159PM2R133</v>
      </c>
      <c r="X3084" s="388">
        <f t="shared" si="1071"/>
        <v>2</v>
      </c>
      <c r="Y3084" s="388">
        <f t="shared" si="1072"/>
        <v>4</v>
      </c>
      <c r="Z3084" s="280" t="str">
        <f t="shared" si="1063"/>
        <v/>
      </c>
      <c r="AA3084" s="280" t="str">
        <f t="shared" si="1064"/>
        <v/>
      </c>
      <c r="AB3084" s="389" t="str">
        <f t="shared" si="1073"/>
        <v/>
      </c>
      <c r="AC3084" s="389" t="str">
        <f t="shared" si="1074"/>
        <v/>
      </c>
      <c r="AD3084" s="390" t="str">
        <f t="shared" si="1065"/>
        <v/>
      </c>
      <c r="AE3084" s="282">
        <f t="shared" si="1066"/>
        <v>0</v>
      </c>
      <c r="AF3084" s="359">
        <f t="shared" si="1067"/>
        <v>0</v>
      </c>
      <c r="AG3084" s="280">
        <f t="shared" si="1068"/>
        <v>0</v>
      </c>
      <c r="AH3084" s="280">
        <f t="shared" si="1062"/>
        <v>0</v>
      </c>
      <c r="AI3084" s="280">
        <f>IF(ISBLANK(T3084),AI3083,IF(COUNTIF(T$2:T3084,T3084)&gt;1,AI3083,1+MAX(AI3083,0)))</f>
        <v>86</v>
      </c>
      <c r="AL3084" s="391" t="str">
        <f t="shared" si="1075"/>
        <v/>
      </c>
      <c r="AM3084" s="391" t="str">
        <f t="shared" si="1076"/>
        <v/>
      </c>
      <c r="AO3084" s="310" t="str">
        <f t="shared" si="1069"/>
        <v/>
      </c>
      <c r="AP3084" s="310">
        <f>SUM(AO$1:AO3084)</f>
        <v>0</v>
      </c>
      <c r="AQ3084" s="310">
        <f>SUM(AK$2:AK3084)</f>
        <v>21</v>
      </c>
      <c r="AR3084" s="310">
        <f>COUNTA(AJ$2:AJ3084)</f>
        <v>21</v>
      </c>
      <c r="AS3084" s="312"/>
      <c r="AT3084" s="312"/>
      <c r="AU3084" s="312"/>
      <c r="AV3084" s="312"/>
      <c r="AW3084" s="312"/>
      <c r="AZ3084">
        <v>2</v>
      </c>
      <c r="BA3084">
        <v>4</v>
      </c>
    </row>
    <row r="3085" spans="1:53" x14ac:dyDescent="0.25">
      <c r="A3085">
        <v>159</v>
      </c>
      <c r="B3085" t="s">
        <v>66</v>
      </c>
      <c r="C3085" t="s">
        <v>1002</v>
      </c>
      <c r="D3085"/>
      <c r="E3085">
        <v>1</v>
      </c>
      <c r="F3085">
        <v>3</v>
      </c>
      <c r="G3085">
        <v>4</v>
      </c>
      <c r="H3085">
        <v>1</v>
      </c>
      <c r="I3085">
        <v>0</v>
      </c>
      <c r="J3085">
        <v>0</v>
      </c>
      <c r="K3085">
        <v>1</v>
      </c>
      <c r="L3085">
        <v>1</v>
      </c>
      <c r="M3085" t="s">
        <v>1003</v>
      </c>
      <c r="O3085" s="101">
        <f>IF(ISBLANK(C3085),O3084,IF(COUNTIF(C$2:C3085,C3085)&gt;1,O3084,1+MAX(O3084,0)))</f>
        <v>70</v>
      </c>
      <c r="P3085" s="45">
        <f t="shared" si="1056"/>
        <v>45</v>
      </c>
      <c r="Q3085" s="33" t="str">
        <f t="shared" si="1057"/>
        <v/>
      </c>
      <c r="R3085" s="33">
        <f t="shared" si="1058"/>
        <v>11</v>
      </c>
      <c r="S3085" s="33" t="str">
        <f t="shared" si="1059"/>
        <v>159_11</v>
      </c>
      <c r="T3085" s="35" t="str">
        <f t="shared" si="1060"/>
        <v>159PM</v>
      </c>
      <c r="U3085" s="35" t="str">
        <f t="shared" si="1061"/>
        <v>159PMEW</v>
      </c>
      <c r="V3085" s="35" t="str">
        <f t="shared" si="1077"/>
        <v>2R</v>
      </c>
      <c r="W3085" s="35" t="str">
        <f t="shared" si="1070"/>
        <v>159PM2R134</v>
      </c>
      <c r="X3085" s="388">
        <f t="shared" si="1071"/>
        <v>1</v>
      </c>
      <c r="Y3085" s="388">
        <f t="shared" si="1072"/>
        <v>1</v>
      </c>
      <c r="Z3085" s="280" t="str">
        <f t="shared" si="1063"/>
        <v/>
      </c>
      <c r="AA3085" s="280" t="str">
        <f t="shared" si="1064"/>
        <v/>
      </c>
      <c r="AB3085" s="389" t="str">
        <f t="shared" si="1073"/>
        <v/>
      </c>
      <c r="AC3085" s="389" t="str">
        <f t="shared" si="1074"/>
        <v/>
      </c>
      <c r="AD3085" s="390" t="str">
        <f t="shared" si="1065"/>
        <v/>
      </c>
      <c r="AE3085" s="282">
        <f t="shared" si="1066"/>
        <v>0</v>
      </c>
      <c r="AF3085" s="359">
        <f t="shared" si="1067"/>
        <v>0</v>
      </c>
      <c r="AG3085" s="280">
        <f t="shared" si="1068"/>
        <v>0</v>
      </c>
      <c r="AH3085" s="280">
        <f t="shared" si="1062"/>
        <v>0</v>
      </c>
      <c r="AI3085" s="280">
        <f>IF(ISBLANK(T3085),AI3084,IF(COUNTIF(T$2:T3085,T3085)&gt;1,AI3084,1+MAX(AI3084,0)))</f>
        <v>86</v>
      </c>
      <c r="AL3085" s="391" t="str">
        <f t="shared" si="1075"/>
        <v/>
      </c>
      <c r="AM3085" s="391" t="str">
        <f t="shared" si="1076"/>
        <v/>
      </c>
      <c r="AO3085" s="310" t="str">
        <f t="shared" si="1069"/>
        <v/>
      </c>
      <c r="AP3085" s="310">
        <f>SUM(AO$1:AO3085)</f>
        <v>0</v>
      </c>
      <c r="AQ3085" s="310">
        <f>SUM(AK$2:AK3085)</f>
        <v>21</v>
      </c>
      <c r="AR3085" s="310">
        <f>COUNTA(AJ$2:AJ3085)</f>
        <v>21</v>
      </c>
      <c r="AS3085" s="312"/>
      <c r="AT3085" s="312"/>
      <c r="AU3085" s="312"/>
      <c r="AV3085" s="312"/>
      <c r="AW3085" s="312"/>
      <c r="AZ3085">
        <v>1</v>
      </c>
      <c r="BA3085">
        <v>1</v>
      </c>
    </row>
    <row r="3086" spans="1:53" x14ac:dyDescent="0.25">
      <c r="A3086">
        <v>159</v>
      </c>
      <c r="B3086" t="s">
        <v>66</v>
      </c>
      <c r="C3086" t="s">
        <v>1002</v>
      </c>
      <c r="D3086"/>
      <c r="E3086">
        <v>1</v>
      </c>
      <c r="F3086">
        <v>4</v>
      </c>
      <c r="G3086">
        <v>1</v>
      </c>
      <c r="H3086">
        <v>2</v>
      </c>
      <c r="I3086">
        <v>0</v>
      </c>
      <c r="J3086">
        <v>0</v>
      </c>
      <c r="K3086">
        <v>1</v>
      </c>
      <c r="L3086">
        <v>2</v>
      </c>
      <c r="M3086" t="s">
        <v>1003</v>
      </c>
      <c r="O3086" s="101">
        <f>IF(ISBLANK(C3086),O3085,IF(COUNTIF(C$2:C3086,C3086)&gt;1,O3085,1+MAX(O3085,0)))</f>
        <v>70</v>
      </c>
      <c r="P3086" s="45">
        <f t="shared" si="1056"/>
        <v>45</v>
      </c>
      <c r="Q3086" s="33" t="str">
        <f t="shared" si="1057"/>
        <v/>
      </c>
      <c r="R3086" s="33">
        <f t="shared" si="1058"/>
        <v>12</v>
      </c>
      <c r="S3086" s="33" t="str">
        <f t="shared" si="1059"/>
        <v>159_12</v>
      </c>
      <c r="T3086" s="35" t="str">
        <f t="shared" si="1060"/>
        <v>159PM</v>
      </c>
      <c r="U3086" s="35" t="str">
        <f t="shared" si="1061"/>
        <v>159PMNS</v>
      </c>
      <c r="V3086" s="35" t="str">
        <f t="shared" si="1077"/>
        <v>2R</v>
      </c>
      <c r="W3086" s="35" t="str">
        <f t="shared" si="1070"/>
        <v>159PM2R141</v>
      </c>
      <c r="X3086" s="388">
        <f t="shared" si="1071"/>
        <v>1</v>
      </c>
      <c r="Y3086" s="388">
        <f t="shared" si="1072"/>
        <v>2</v>
      </c>
      <c r="Z3086" s="280" t="str">
        <f t="shared" si="1063"/>
        <v/>
      </c>
      <c r="AA3086" s="280" t="str">
        <f t="shared" si="1064"/>
        <v/>
      </c>
      <c r="AB3086" s="389" t="str">
        <f t="shared" si="1073"/>
        <v/>
      </c>
      <c r="AC3086" s="389" t="str">
        <f t="shared" si="1074"/>
        <v/>
      </c>
      <c r="AD3086" s="390" t="str">
        <f t="shared" si="1065"/>
        <v/>
      </c>
      <c r="AE3086" s="282">
        <f t="shared" si="1066"/>
        <v>0</v>
      </c>
      <c r="AF3086" s="359">
        <f t="shared" si="1067"/>
        <v>0</v>
      </c>
      <c r="AG3086" s="280">
        <f t="shared" si="1068"/>
        <v>0</v>
      </c>
      <c r="AH3086" s="280">
        <f t="shared" si="1062"/>
        <v>0</v>
      </c>
      <c r="AI3086" s="280">
        <f>IF(ISBLANK(T3086),AI3085,IF(COUNTIF(T$2:T3086,T3086)&gt;1,AI3085,1+MAX(AI3085,0)))</f>
        <v>86</v>
      </c>
      <c r="AL3086" s="391" t="str">
        <f t="shared" si="1075"/>
        <v/>
      </c>
      <c r="AM3086" s="391" t="str">
        <f t="shared" si="1076"/>
        <v/>
      </c>
      <c r="AO3086" s="310" t="str">
        <f t="shared" si="1069"/>
        <v/>
      </c>
      <c r="AP3086" s="310">
        <f>SUM(AO$1:AO3086)</f>
        <v>0</v>
      </c>
      <c r="AQ3086" s="310">
        <f>SUM(AK$2:AK3086)</f>
        <v>21</v>
      </c>
      <c r="AR3086" s="310">
        <f>COUNTA(AJ$2:AJ3086)</f>
        <v>21</v>
      </c>
      <c r="AS3086" s="312"/>
      <c r="AT3086" s="312"/>
      <c r="AU3086" s="312"/>
      <c r="AV3086" s="312"/>
      <c r="AW3086" s="312"/>
      <c r="AZ3086">
        <v>1</v>
      </c>
      <c r="BA3086">
        <v>2</v>
      </c>
    </row>
    <row r="3087" spans="1:53" x14ac:dyDescent="0.25">
      <c r="A3087">
        <v>159</v>
      </c>
      <c r="B3087" t="s">
        <v>66</v>
      </c>
      <c r="C3087" t="s">
        <v>1002</v>
      </c>
      <c r="D3087"/>
      <c r="E3087">
        <v>1</v>
      </c>
      <c r="F3087">
        <v>4</v>
      </c>
      <c r="G3087">
        <v>2</v>
      </c>
      <c r="H3087">
        <v>3</v>
      </c>
      <c r="I3087">
        <v>0</v>
      </c>
      <c r="J3087">
        <v>0</v>
      </c>
      <c r="K3087">
        <v>1</v>
      </c>
      <c r="L3087">
        <v>3</v>
      </c>
      <c r="M3087" t="s">
        <v>1003</v>
      </c>
      <c r="O3087" s="101">
        <f>IF(ISBLANK(C3087),O3086,IF(COUNTIF(C$2:C3087,C3087)&gt;1,O3086,1+MAX(O3086,0)))</f>
        <v>70</v>
      </c>
      <c r="P3087" s="45">
        <f t="shared" si="1056"/>
        <v>45</v>
      </c>
      <c r="Q3087" s="33" t="str">
        <f t="shared" si="1057"/>
        <v/>
      </c>
      <c r="R3087" s="33">
        <f t="shared" si="1058"/>
        <v>12</v>
      </c>
      <c r="S3087" s="33" t="str">
        <f t="shared" si="1059"/>
        <v>159_12</v>
      </c>
      <c r="T3087" s="35" t="str">
        <f t="shared" si="1060"/>
        <v>159PM</v>
      </c>
      <c r="U3087" s="35" t="str">
        <f t="shared" si="1061"/>
        <v>159PMNS</v>
      </c>
      <c r="V3087" s="35" t="str">
        <f t="shared" si="1077"/>
        <v>2R</v>
      </c>
      <c r="W3087" s="35" t="str">
        <f t="shared" si="1070"/>
        <v>159PM2R142</v>
      </c>
      <c r="X3087" s="388">
        <f t="shared" si="1071"/>
        <v>1</v>
      </c>
      <c r="Y3087" s="388">
        <f t="shared" si="1072"/>
        <v>3</v>
      </c>
      <c r="Z3087" s="280" t="str">
        <f t="shared" si="1063"/>
        <v/>
      </c>
      <c r="AA3087" s="280" t="str">
        <f t="shared" si="1064"/>
        <v/>
      </c>
      <c r="AB3087" s="389" t="str">
        <f t="shared" si="1073"/>
        <v/>
      </c>
      <c r="AC3087" s="389" t="str">
        <f t="shared" si="1074"/>
        <v/>
      </c>
      <c r="AD3087" s="390" t="str">
        <f t="shared" si="1065"/>
        <v/>
      </c>
      <c r="AE3087" s="282">
        <f t="shared" si="1066"/>
        <v>0</v>
      </c>
      <c r="AF3087" s="359">
        <f t="shared" si="1067"/>
        <v>0</v>
      </c>
      <c r="AG3087" s="280">
        <f t="shared" si="1068"/>
        <v>0</v>
      </c>
      <c r="AH3087" s="280">
        <f t="shared" si="1062"/>
        <v>0</v>
      </c>
      <c r="AI3087" s="280">
        <f>IF(ISBLANK(T3087),AI3086,IF(COUNTIF(T$2:T3087,T3087)&gt;1,AI3086,1+MAX(AI3086,0)))</f>
        <v>86</v>
      </c>
      <c r="AL3087" s="391" t="str">
        <f t="shared" si="1075"/>
        <v/>
      </c>
      <c r="AM3087" s="391" t="str">
        <f t="shared" si="1076"/>
        <v/>
      </c>
      <c r="AO3087" s="310" t="str">
        <f t="shared" si="1069"/>
        <v/>
      </c>
      <c r="AP3087" s="310">
        <f>SUM(AO$1:AO3087)</f>
        <v>0</v>
      </c>
      <c r="AQ3087" s="310">
        <f>SUM(AK$2:AK3087)</f>
        <v>21</v>
      </c>
      <c r="AR3087" s="310">
        <f>COUNTA(AJ$2:AJ3087)</f>
        <v>21</v>
      </c>
      <c r="AS3087" s="312"/>
      <c r="AT3087" s="312"/>
      <c r="AU3087" s="312"/>
      <c r="AV3087" s="312"/>
      <c r="AW3087" s="312"/>
      <c r="AZ3087">
        <v>1</v>
      </c>
      <c r="BA3087">
        <v>3</v>
      </c>
    </row>
    <row r="3088" spans="1:53" x14ac:dyDescent="0.25">
      <c r="A3088">
        <v>159</v>
      </c>
      <c r="B3088" t="s">
        <v>66</v>
      </c>
      <c r="C3088" t="s">
        <v>1002</v>
      </c>
      <c r="D3088"/>
      <c r="E3088">
        <v>1</v>
      </c>
      <c r="F3088">
        <v>4</v>
      </c>
      <c r="G3088">
        <v>3</v>
      </c>
      <c r="H3088">
        <v>0</v>
      </c>
      <c r="I3088">
        <v>0</v>
      </c>
      <c r="J3088">
        <v>0</v>
      </c>
      <c r="K3088">
        <v>0</v>
      </c>
      <c r="L3088">
        <v>0</v>
      </c>
      <c r="M3088" t="s">
        <v>1003</v>
      </c>
      <c r="O3088" s="101">
        <f>IF(ISBLANK(C3088),O3087,IF(COUNTIF(C$2:C3088,C3088)&gt;1,O3087,1+MAX(O3087,0)))</f>
        <v>70</v>
      </c>
      <c r="P3088" s="45">
        <f t="shared" si="1056"/>
        <v>45</v>
      </c>
      <c r="Q3088" s="33" t="str">
        <f t="shared" si="1057"/>
        <v/>
      </c>
      <c r="R3088" s="33">
        <f t="shared" si="1058"/>
        <v>12</v>
      </c>
      <c r="S3088" s="33" t="str">
        <f t="shared" si="1059"/>
        <v>159_12</v>
      </c>
      <c r="T3088" s="35" t="str">
        <f t="shared" si="1060"/>
        <v>159PM</v>
      </c>
      <c r="U3088" s="35" t="str">
        <f t="shared" si="1061"/>
        <v>159PMEW</v>
      </c>
      <c r="V3088" s="35" t="str">
        <f t="shared" si="1077"/>
        <v>2R</v>
      </c>
      <c r="W3088" s="35" t="str">
        <f t="shared" si="1070"/>
        <v>159PM2R143</v>
      </c>
      <c r="X3088" s="388">
        <f t="shared" si="1071"/>
        <v>0</v>
      </c>
      <c r="Y3088" s="388">
        <f t="shared" si="1072"/>
        <v>0</v>
      </c>
      <c r="Z3088" s="280" t="str">
        <f t="shared" si="1063"/>
        <v/>
      </c>
      <c r="AA3088" s="280" t="str">
        <f t="shared" si="1064"/>
        <v/>
      </c>
      <c r="AB3088" s="389" t="str">
        <f t="shared" si="1073"/>
        <v/>
      </c>
      <c r="AC3088" s="389" t="str">
        <f t="shared" si="1074"/>
        <v/>
      </c>
      <c r="AD3088" s="390" t="str">
        <f t="shared" si="1065"/>
        <v/>
      </c>
      <c r="AE3088" s="282">
        <f t="shared" si="1066"/>
        <v>0</v>
      </c>
      <c r="AF3088" s="359">
        <f t="shared" si="1067"/>
        <v>0</v>
      </c>
      <c r="AG3088" s="280">
        <f t="shared" si="1068"/>
        <v>0</v>
      </c>
      <c r="AH3088" s="280">
        <f t="shared" si="1062"/>
        <v>0</v>
      </c>
      <c r="AI3088" s="280">
        <f>IF(ISBLANK(T3088),AI3087,IF(COUNTIF(T$2:T3088,T3088)&gt;1,AI3087,1+MAX(AI3087,0)))</f>
        <v>86</v>
      </c>
      <c r="AL3088" s="391" t="str">
        <f t="shared" si="1075"/>
        <v/>
      </c>
      <c r="AM3088" s="391" t="str">
        <f t="shared" si="1076"/>
        <v/>
      </c>
      <c r="AO3088" s="310" t="str">
        <f t="shared" si="1069"/>
        <v/>
      </c>
      <c r="AP3088" s="310">
        <f>SUM(AO$1:AO3088)</f>
        <v>0</v>
      </c>
      <c r="AQ3088" s="310">
        <f>SUM(AK$2:AK3088)</f>
        <v>21</v>
      </c>
      <c r="AR3088" s="310">
        <f>COUNTA(AJ$2:AJ3088)</f>
        <v>21</v>
      </c>
      <c r="AS3088" s="312"/>
      <c r="AT3088" s="312"/>
      <c r="AU3088" s="312"/>
      <c r="AV3088" s="312"/>
      <c r="AW3088" s="312"/>
      <c r="AZ3088">
        <v>0</v>
      </c>
      <c r="BA3088">
        <v>0</v>
      </c>
    </row>
    <row r="3089" spans="1:53" x14ac:dyDescent="0.25">
      <c r="A3089">
        <v>159</v>
      </c>
      <c r="B3089" t="s">
        <v>66</v>
      </c>
      <c r="C3089" t="s">
        <v>1002</v>
      </c>
      <c r="D3089"/>
      <c r="E3089">
        <v>1</v>
      </c>
      <c r="F3089">
        <v>4</v>
      </c>
      <c r="G3089">
        <v>4</v>
      </c>
      <c r="H3089">
        <v>1</v>
      </c>
      <c r="I3089">
        <v>0</v>
      </c>
      <c r="J3089">
        <v>0</v>
      </c>
      <c r="K3089">
        <v>0</v>
      </c>
      <c r="L3089">
        <v>1</v>
      </c>
      <c r="M3089" t="s">
        <v>1003</v>
      </c>
      <c r="O3089" s="101">
        <f>IF(ISBLANK(C3089),O3088,IF(COUNTIF(C$2:C3089,C3089)&gt;1,O3088,1+MAX(O3088,0)))</f>
        <v>70</v>
      </c>
      <c r="P3089" s="45">
        <f t="shared" si="1056"/>
        <v>45</v>
      </c>
      <c r="Q3089" s="33" t="str">
        <f t="shared" si="1057"/>
        <v/>
      </c>
      <c r="R3089" s="33">
        <f t="shared" si="1058"/>
        <v>12</v>
      </c>
      <c r="S3089" s="33" t="str">
        <f t="shared" si="1059"/>
        <v>159_12</v>
      </c>
      <c r="T3089" s="35" t="str">
        <f t="shared" si="1060"/>
        <v>159PM</v>
      </c>
      <c r="U3089" s="35" t="str">
        <f t="shared" si="1061"/>
        <v>159PMEW</v>
      </c>
      <c r="V3089" s="35" t="str">
        <f t="shared" si="1077"/>
        <v>2R</v>
      </c>
      <c r="W3089" s="35" t="str">
        <f t="shared" si="1070"/>
        <v>159PM2R144</v>
      </c>
      <c r="X3089" s="388">
        <f t="shared" si="1071"/>
        <v>0</v>
      </c>
      <c r="Y3089" s="388">
        <f t="shared" si="1072"/>
        <v>1</v>
      </c>
      <c r="Z3089" s="280" t="str">
        <f t="shared" si="1063"/>
        <v/>
      </c>
      <c r="AA3089" s="280" t="str">
        <f t="shared" si="1064"/>
        <v/>
      </c>
      <c r="AB3089" s="389" t="str">
        <f t="shared" si="1073"/>
        <v/>
      </c>
      <c r="AC3089" s="389" t="str">
        <f t="shared" si="1074"/>
        <v/>
      </c>
      <c r="AD3089" s="390" t="str">
        <f t="shared" si="1065"/>
        <v/>
      </c>
      <c r="AE3089" s="282">
        <f t="shared" si="1066"/>
        <v>0</v>
      </c>
      <c r="AF3089" s="359">
        <f t="shared" si="1067"/>
        <v>0</v>
      </c>
      <c r="AG3089" s="280">
        <f t="shared" si="1068"/>
        <v>0</v>
      </c>
      <c r="AH3089" s="280">
        <f t="shared" si="1062"/>
        <v>0</v>
      </c>
      <c r="AI3089" s="280">
        <f>IF(ISBLANK(T3089),AI3088,IF(COUNTIF(T$2:T3089,T3089)&gt;1,AI3088,1+MAX(AI3088,0)))</f>
        <v>86</v>
      </c>
      <c r="AL3089" s="391" t="str">
        <f t="shared" si="1075"/>
        <v/>
      </c>
      <c r="AM3089" s="391" t="str">
        <f t="shared" si="1076"/>
        <v/>
      </c>
      <c r="AO3089" s="310" t="str">
        <f t="shared" si="1069"/>
        <v/>
      </c>
      <c r="AP3089" s="310">
        <f>SUM(AO$1:AO3089)</f>
        <v>0</v>
      </c>
      <c r="AQ3089" s="310">
        <f>SUM(AK$2:AK3089)</f>
        <v>21</v>
      </c>
      <c r="AR3089" s="310">
        <f>COUNTA(AJ$2:AJ3089)</f>
        <v>21</v>
      </c>
      <c r="AS3089" s="312"/>
      <c r="AT3089" s="312"/>
      <c r="AU3089" s="312"/>
      <c r="AV3089" s="312"/>
      <c r="AW3089" s="312"/>
      <c r="AZ3089">
        <v>0</v>
      </c>
      <c r="BA3089">
        <v>1</v>
      </c>
    </row>
    <row r="3090" spans="1:53" x14ac:dyDescent="0.25">
      <c r="A3090">
        <v>159</v>
      </c>
      <c r="B3090" t="s">
        <v>66</v>
      </c>
      <c r="C3090" t="s">
        <v>1002</v>
      </c>
      <c r="D3090"/>
      <c r="E3090">
        <v>2</v>
      </c>
      <c r="F3090">
        <v>1</v>
      </c>
      <c r="G3090">
        <v>1</v>
      </c>
      <c r="H3090">
        <v>0</v>
      </c>
      <c r="I3090">
        <v>0</v>
      </c>
      <c r="J3090">
        <v>0</v>
      </c>
      <c r="K3090">
        <v>0</v>
      </c>
      <c r="L3090">
        <v>0</v>
      </c>
      <c r="M3090" t="s">
        <v>1004</v>
      </c>
      <c r="O3090" s="101">
        <f>IF(ISBLANK(C3090),O3089,IF(COUNTIF(C$2:C3090,C3090)&gt;1,O3089,1+MAX(O3089,0)))</f>
        <v>70</v>
      </c>
      <c r="P3090" s="45">
        <f t="shared" si="1056"/>
        <v>45</v>
      </c>
      <c r="Q3090" s="33" t="str">
        <f t="shared" si="1057"/>
        <v/>
      </c>
      <c r="R3090" s="33">
        <f t="shared" si="1058"/>
        <v>13</v>
      </c>
      <c r="S3090" s="33" t="str">
        <f t="shared" si="1059"/>
        <v>159_13</v>
      </c>
      <c r="T3090" s="35" t="str">
        <f t="shared" si="1060"/>
        <v>159PM</v>
      </c>
      <c r="U3090" s="35" t="str">
        <f t="shared" si="1061"/>
        <v>159PMNS</v>
      </c>
      <c r="V3090" s="35" t="str">
        <f t="shared" si="1077"/>
        <v>2R</v>
      </c>
      <c r="W3090" s="35" t="str">
        <f t="shared" si="1070"/>
        <v>159PM2R211</v>
      </c>
      <c r="X3090" s="388">
        <f t="shared" si="1071"/>
        <v>0</v>
      </c>
      <c r="Y3090" s="388">
        <f t="shared" si="1072"/>
        <v>0</v>
      </c>
      <c r="Z3090" s="280" t="str">
        <f t="shared" si="1063"/>
        <v/>
      </c>
      <c r="AA3090" s="280" t="str">
        <f t="shared" si="1064"/>
        <v/>
      </c>
      <c r="AB3090" s="389" t="str">
        <f t="shared" si="1073"/>
        <v/>
      </c>
      <c r="AC3090" s="389" t="str">
        <f t="shared" si="1074"/>
        <v/>
      </c>
      <c r="AD3090" s="390" t="str">
        <f t="shared" si="1065"/>
        <v/>
      </c>
      <c r="AE3090" s="282">
        <f t="shared" si="1066"/>
        <v>0</v>
      </c>
      <c r="AF3090" s="359">
        <f t="shared" si="1067"/>
        <v>0</v>
      </c>
      <c r="AG3090" s="280">
        <f t="shared" si="1068"/>
        <v>0</v>
      </c>
      <c r="AH3090" s="280">
        <f t="shared" si="1062"/>
        <v>0</v>
      </c>
      <c r="AI3090" s="280">
        <f>IF(ISBLANK(T3090),AI3089,IF(COUNTIF(T$2:T3090,T3090)&gt;1,AI3089,1+MAX(AI3089,0)))</f>
        <v>86</v>
      </c>
      <c r="AL3090" s="391" t="str">
        <f t="shared" si="1075"/>
        <v/>
      </c>
      <c r="AM3090" s="391" t="str">
        <f t="shared" si="1076"/>
        <v/>
      </c>
      <c r="AO3090" s="310" t="str">
        <f t="shared" si="1069"/>
        <v/>
      </c>
      <c r="AP3090" s="310">
        <f>SUM(AO$1:AO3090)</f>
        <v>0</v>
      </c>
      <c r="AQ3090" s="310">
        <f>SUM(AK$2:AK3090)</f>
        <v>21</v>
      </c>
      <c r="AR3090" s="310">
        <f>COUNTA(AJ$2:AJ3090)</f>
        <v>21</v>
      </c>
      <c r="AS3090" s="312"/>
      <c r="AT3090" s="312"/>
      <c r="AU3090" s="312"/>
      <c r="AV3090" s="312"/>
      <c r="AW3090" s="312"/>
      <c r="AZ3090">
        <v>0</v>
      </c>
      <c r="BA3090">
        <v>0</v>
      </c>
    </row>
    <row r="3091" spans="1:53" x14ac:dyDescent="0.25">
      <c r="A3091">
        <v>159</v>
      </c>
      <c r="B3091" t="s">
        <v>66</v>
      </c>
      <c r="C3091" t="s">
        <v>1002</v>
      </c>
      <c r="D3091"/>
      <c r="E3091">
        <v>2</v>
      </c>
      <c r="F3091">
        <v>1</v>
      </c>
      <c r="G3091">
        <v>2</v>
      </c>
      <c r="H3091">
        <v>2</v>
      </c>
      <c r="I3091">
        <v>0</v>
      </c>
      <c r="J3091">
        <v>0</v>
      </c>
      <c r="K3091">
        <v>0</v>
      </c>
      <c r="L3091">
        <v>2</v>
      </c>
      <c r="M3091" t="s">
        <v>1004</v>
      </c>
      <c r="O3091" s="101">
        <f>IF(ISBLANK(C3091),O3090,IF(COUNTIF(C$2:C3091,C3091)&gt;1,O3090,1+MAX(O3090,0)))</f>
        <v>70</v>
      </c>
      <c r="P3091" s="45">
        <f t="shared" si="1056"/>
        <v>45</v>
      </c>
      <c r="Q3091" s="33" t="str">
        <f t="shared" si="1057"/>
        <v/>
      </c>
      <c r="R3091" s="33">
        <f t="shared" si="1058"/>
        <v>13</v>
      </c>
      <c r="S3091" s="33" t="str">
        <f t="shared" si="1059"/>
        <v>159_13</v>
      </c>
      <c r="T3091" s="35" t="str">
        <f t="shared" si="1060"/>
        <v>159PM</v>
      </c>
      <c r="U3091" s="35" t="str">
        <f t="shared" si="1061"/>
        <v>159PMNS</v>
      </c>
      <c r="V3091" s="35" t="str">
        <f t="shared" si="1077"/>
        <v>2R</v>
      </c>
      <c r="W3091" s="35" t="str">
        <f t="shared" si="1070"/>
        <v>159PM2R212</v>
      </c>
      <c r="X3091" s="388">
        <f t="shared" si="1071"/>
        <v>0</v>
      </c>
      <c r="Y3091" s="388">
        <f t="shared" si="1072"/>
        <v>2</v>
      </c>
      <c r="Z3091" s="280" t="str">
        <f t="shared" si="1063"/>
        <v/>
      </c>
      <c r="AA3091" s="280" t="str">
        <f t="shared" si="1064"/>
        <v/>
      </c>
      <c r="AB3091" s="389" t="str">
        <f t="shared" si="1073"/>
        <v/>
      </c>
      <c r="AC3091" s="389" t="str">
        <f t="shared" si="1074"/>
        <v/>
      </c>
      <c r="AD3091" s="390" t="str">
        <f t="shared" si="1065"/>
        <v/>
      </c>
      <c r="AE3091" s="282">
        <f t="shared" si="1066"/>
        <v>0</v>
      </c>
      <c r="AF3091" s="359">
        <f t="shared" si="1067"/>
        <v>0</v>
      </c>
      <c r="AG3091" s="280">
        <f t="shared" si="1068"/>
        <v>0</v>
      </c>
      <c r="AH3091" s="280">
        <f t="shared" si="1062"/>
        <v>0</v>
      </c>
      <c r="AI3091" s="280">
        <f>IF(ISBLANK(T3091),AI3090,IF(COUNTIF(T$2:T3091,T3091)&gt;1,AI3090,1+MAX(AI3090,0)))</f>
        <v>86</v>
      </c>
      <c r="AL3091" s="391" t="str">
        <f t="shared" si="1075"/>
        <v/>
      </c>
      <c r="AM3091" s="391" t="str">
        <f t="shared" si="1076"/>
        <v/>
      </c>
      <c r="AO3091" s="310" t="str">
        <f t="shared" si="1069"/>
        <v/>
      </c>
      <c r="AP3091" s="310">
        <f>SUM(AO$1:AO3091)</f>
        <v>0</v>
      </c>
      <c r="AQ3091" s="310">
        <f>SUM(AK$2:AK3091)</f>
        <v>21</v>
      </c>
      <c r="AR3091" s="310">
        <f>COUNTA(AJ$2:AJ3091)</f>
        <v>21</v>
      </c>
      <c r="AS3091" s="312"/>
      <c r="AT3091" s="312"/>
      <c r="AU3091" s="312"/>
      <c r="AV3091" s="312"/>
      <c r="AW3091" s="312"/>
      <c r="AZ3091">
        <v>0</v>
      </c>
      <c r="BA3091">
        <v>2</v>
      </c>
    </row>
    <row r="3092" spans="1:53" x14ac:dyDescent="0.25">
      <c r="A3092">
        <v>159</v>
      </c>
      <c r="B3092" t="s">
        <v>66</v>
      </c>
      <c r="C3092" t="s">
        <v>1002</v>
      </c>
      <c r="D3092"/>
      <c r="E3092">
        <v>2</v>
      </c>
      <c r="F3092">
        <v>1</v>
      </c>
      <c r="G3092">
        <v>3</v>
      </c>
      <c r="H3092">
        <v>3</v>
      </c>
      <c r="I3092">
        <v>1</v>
      </c>
      <c r="J3092">
        <v>0</v>
      </c>
      <c r="K3092">
        <v>2</v>
      </c>
      <c r="L3092">
        <v>3</v>
      </c>
      <c r="M3092" t="s">
        <v>1004</v>
      </c>
      <c r="O3092" s="101">
        <f>IF(ISBLANK(C3092),O3091,IF(COUNTIF(C$2:C3092,C3092)&gt;1,O3091,1+MAX(O3091,0)))</f>
        <v>70</v>
      </c>
      <c r="P3092" s="45">
        <f t="shared" si="1056"/>
        <v>45</v>
      </c>
      <c r="Q3092" s="33" t="str">
        <f t="shared" si="1057"/>
        <v/>
      </c>
      <c r="R3092" s="33">
        <f t="shared" si="1058"/>
        <v>13</v>
      </c>
      <c r="S3092" s="33" t="str">
        <f t="shared" si="1059"/>
        <v>159_13</v>
      </c>
      <c r="T3092" s="35" t="str">
        <f t="shared" si="1060"/>
        <v>159PM</v>
      </c>
      <c r="U3092" s="35" t="str">
        <f t="shared" si="1061"/>
        <v>159PMEW</v>
      </c>
      <c r="V3092" s="35" t="str">
        <f t="shared" si="1077"/>
        <v>2R</v>
      </c>
      <c r="W3092" s="35" t="str">
        <f t="shared" si="1070"/>
        <v>159PM2R213</v>
      </c>
      <c r="X3092" s="388">
        <f t="shared" si="1071"/>
        <v>2</v>
      </c>
      <c r="Y3092" s="388">
        <f t="shared" si="1072"/>
        <v>3</v>
      </c>
      <c r="Z3092" s="280" t="str">
        <f t="shared" si="1063"/>
        <v/>
      </c>
      <c r="AA3092" s="280" t="str">
        <f t="shared" si="1064"/>
        <v/>
      </c>
      <c r="AB3092" s="389" t="str">
        <f t="shared" si="1073"/>
        <v/>
      </c>
      <c r="AC3092" s="389" t="str">
        <f t="shared" si="1074"/>
        <v/>
      </c>
      <c r="AD3092" s="390" t="str">
        <f t="shared" si="1065"/>
        <v/>
      </c>
      <c r="AE3092" s="282">
        <f t="shared" si="1066"/>
        <v>0</v>
      </c>
      <c r="AF3092" s="359">
        <f t="shared" si="1067"/>
        <v>0</v>
      </c>
      <c r="AG3092" s="280">
        <f t="shared" si="1068"/>
        <v>0</v>
      </c>
      <c r="AH3092" s="280">
        <f t="shared" si="1062"/>
        <v>0</v>
      </c>
      <c r="AI3092" s="280">
        <f>IF(ISBLANK(T3092),AI3091,IF(COUNTIF(T$2:T3092,T3092)&gt;1,AI3091,1+MAX(AI3091,0)))</f>
        <v>86</v>
      </c>
      <c r="AL3092" s="391" t="str">
        <f t="shared" si="1075"/>
        <v/>
      </c>
      <c r="AM3092" s="391" t="str">
        <f t="shared" si="1076"/>
        <v/>
      </c>
      <c r="AO3092" s="310" t="str">
        <f t="shared" si="1069"/>
        <v/>
      </c>
      <c r="AP3092" s="310">
        <f>SUM(AO$1:AO3092)</f>
        <v>0</v>
      </c>
      <c r="AQ3092" s="310">
        <f>SUM(AK$2:AK3092)</f>
        <v>21</v>
      </c>
      <c r="AR3092" s="310">
        <f>COUNTA(AJ$2:AJ3092)</f>
        <v>21</v>
      </c>
      <c r="AS3092" s="312"/>
      <c r="AT3092" s="312"/>
      <c r="AU3092" s="312"/>
      <c r="AV3092" s="312"/>
      <c r="AW3092" s="312"/>
      <c r="AZ3092">
        <v>2</v>
      </c>
      <c r="BA3092">
        <v>3</v>
      </c>
    </row>
    <row r="3093" spans="1:53" x14ac:dyDescent="0.25">
      <c r="A3093">
        <v>159</v>
      </c>
      <c r="B3093" t="s">
        <v>66</v>
      </c>
      <c r="C3093" t="s">
        <v>1002</v>
      </c>
      <c r="D3093"/>
      <c r="E3093">
        <v>2</v>
      </c>
      <c r="F3093">
        <v>1</v>
      </c>
      <c r="G3093">
        <v>4</v>
      </c>
      <c r="H3093">
        <v>1</v>
      </c>
      <c r="I3093">
        <v>0</v>
      </c>
      <c r="J3093">
        <v>0</v>
      </c>
      <c r="K3093">
        <v>0</v>
      </c>
      <c r="L3093">
        <v>1</v>
      </c>
      <c r="M3093" t="s">
        <v>1004</v>
      </c>
      <c r="O3093" s="101">
        <f>IF(ISBLANK(C3093),O3092,IF(COUNTIF(C$2:C3093,C3093)&gt;1,O3092,1+MAX(O3092,0)))</f>
        <v>70</v>
      </c>
      <c r="P3093" s="45">
        <f t="shared" si="1056"/>
        <v>45</v>
      </c>
      <c r="Q3093" s="33" t="str">
        <f t="shared" si="1057"/>
        <v/>
      </c>
      <c r="R3093" s="33">
        <f t="shared" si="1058"/>
        <v>13</v>
      </c>
      <c r="S3093" s="33" t="str">
        <f t="shared" si="1059"/>
        <v>159_13</v>
      </c>
      <c r="T3093" s="35" t="str">
        <f t="shared" si="1060"/>
        <v>159PM</v>
      </c>
      <c r="U3093" s="35" t="str">
        <f t="shared" si="1061"/>
        <v>159PMEW</v>
      </c>
      <c r="V3093" s="35" t="str">
        <f t="shared" si="1077"/>
        <v>2R</v>
      </c>
      <c r="W3093" s="35" t="str">
        <f t="shared" si="1070"/>
        <v>159PM2R214</v>
      </c>
      <c r="X3093" s="388">
        <f t="shared" si="1071"/>
        <v>0</v>
      </c>
      <c r="Y3093" s="388">
        <f t="shared" si="1072"/>
        <v>1</v>
      </c>
      <c r="Z3093" s="280" t="str">
        <f t="shared" si="1063"/>
        <v/>
      </c>
      <c r="AA3093" s="280" t="str">
        <f t="shared" si="1064"/>
        <v/>
      </c>
      <c r="AB3093" s="389" t="str">
        <f t="shared" si="1073"/>
        <v/>
      </c>
      <c r="AC3093" s="389" t="str">
        <f t="shared" si="1074"/>
        <v/>
      </c>
      <c r="AD3093" s="390" t="str">
        <f t="shared" si="1065"/>
        <v/>
      </c>
      <c r="AE3093" s="282">
        <f t="shared" si="1066"/>
        <v>0</v>
      </c>
      <c r="AF3093" s="359">
        <f t="shared" si="1067"/>
        <v>0</v>
      </c>
      <c r="AG3093" s="280">
        <f t="shared" si="1068"/>
        <v>0</v>
      </c>
      <c r="AH3093" s="280">
        <f t="shared" si="1062"/>
        <v>0</v>
      </c>
      <c r="AI3093" s="280">
        <f>IF(ISBLANK(T3093),AI3092,IF(COUNTIF(T$2:T3093,T3093)&gt;1,AI3092,1+MAX(AI3092,0)))</f>
        <v>86</v>
      </c>
      <c r="AL3093" s="391" t="str">
        <f t="shared" si="1075"/>
        <v/>
      </c>
      <c r="AM3093" s="391" t="str">
        <f t="shared" si="1076"/>
        <v/>
      </c>
      <c r="AO3093" s="310" t="str">
        <f t="shared" si="1069"/>
        <v/>
      </c>
      <c r="AP3093" s="310">
        <f>SUM(AO$1:AO3093)</f>
        <v>0</v>
      </c>
      <c r="AQ3093" s="310">
        <f>SUM(AK$2:AK3093)</f>
        <v>21</v>
      </c>
      <c r="AR3093" s="310">
        <f>COUNTA(AJ$2:AJ3093)</f>
        <v>21</v>
      </c>
      <c r="AS3093" s="312"/>
      <c r="AT3093" s="312"/>
      <c r="AU3093" s="312"/>
      <c r="AV3093" s="312"/>
      <c r="AW3093" s="312"/>
      <c r="AZ3093">
        <v>0</v>
      </c>
      <c r="BA3093">
        <v>1</v>
      </c>
    </row>
    <row r="3094" spans="1:53" x14ac:dyDescent="0.25">
      <c r="A3094">
        <v>159</v>
      </c>
      <c r="B3094" t="s">
        <v>66</v>
      </c>
      <c r="C3094" t="s">
        <v>1002</v>
      </c>
      <c r="D3094"/>
      <c r="E3094">
        <v>2</v>
      </c>
      <c r="F3094">
        <v>2</v>
      </c>
      <c r="G3094">
        <v>1</v>
      </c>
      <c r="H3094">
        <v>4</v>
      </c>
      <c r="I3094">
        <v>1</v>
      </c>
      <c r="J3094">
        <v>0</v>
      </c>
      <c r="K3094">
        <v>1</v>
      </c>
      <c r="L3094">
        <v>4</v>
      </c>
      <c r="M3094" t="s">
        <v>1004</v>
      </c>
      <c r="O3094" s="101">
        <f>IF(ISBLANK(C3094),O3093,IF(COUNTIF(C$2:C3094,C3094)&gt;1,O3093,1+MAX(O3093,0)))</f>
        <v>70</v>
      </c>
      <c r="P3094" s="45">
        <f t="shared" si="1056"/>
        <v>45</v>
      </c>
      <c r="Q3094" s="33" t="str">
        <f t="shared" si="1057"/>
        <v/>
      </c>
      <c r="R3094" s="33">
        <f t="shared" si="1058"/>
        <v>14</v>
      </c>
      <c r="S3094" s="33" t="str">
        <f t="shared" si="1059"/>
        <v>159_14</v>
      </c>
      <c r="T3094" s="35" t="str">
        <f t="shared" si="1060"/>
        <v>159PM</v>
      </c>
      <c r="U3094" s="35" t="str">
        <f t="shared" si="1061"/>
        <v>159PMNS</v>
      </c>
      <c r="V3094" s="35" t="str">
        <f t="shared" si="1077"/>
        <v>2R</v>
      </c>
      <c r="W3094" s="35" t="str">
        <f t="shared" si="1070"/>
        <v>159PM2R221</v>
      </c>
      <c r="X3094" s="388">
        <f t="shared" si="1071"/>
        <v>1</v>
      </c>
      <c r="Y3094" s="388">
        <f t="shared" si="1072"/>
        <v>4</v>
      </c>
      <c r="Z3094" s="280" t="str">
        <f t="shared" si="1063"/>
        <v/>
      </c>
      <c r="AA3094" s="280" t="str">
        <f t="shared" si="1064"/>
        <v/>
      </c>
      <c r="AB3094" s="389" t="str">
        <f t="shared" si="1073"/>
        <v/>
      </c>
      <c r="AC3094" s="389" t="str">
        <f t="shared" si="1074"/>
        <v/>
      </c>
      <c r="AD3094" s="390" t="str">
        <f t="shared" si="1065"/>
        <v/>
      </c>
      <c r="AE3094" s="282">
        <f t="shared" si="1066"/>
        <v>0</v>
      </c>
      <c r="AF3094" s="359">
        <f t="shared" si="1067"/>
        <v>0</v>
      </c>
      <c r="AG3094" s="280">
        <f t="shared" si="1068"/>
        <v>0</v>
      </c>
      <c r="AH3094" s="280">
        <f t="shared" si="1062"/>
        <v>0</v>
      </c>
      <c r="AI3094" s="280">
        <f>IF(ISBLANK(T3094),AI3093,IF(COUNTIF(T$2:T3094,T3094)&gt;1,AI3093,1+MAX(AI3093,0)))</f>
        <v>86</v>
      </c>
      <c r="AL3094" s="391" t="str">
        <f t="shared" si="1075"/>
        <v/>
      </c>
      <c r="AM3094" s="391" t="str">
        <f t="shared" si="1076"/>
        <v/>
      </c>
      <c r="AO3094" s="310" t="str">
        <f t="shared" si="1069"/>
        <v/>
      </c>
      <c r="AP3094" s="310">
        <f>SUM(AO$1:AO3094)</f>
        <v>0</v>
      </c>
      <c r="AQ3094" s="310">
        <f>SUM(AK$2:AK3094)</f>
        <v>21</v>
      </c>
      <c r="AR3094" s="310">
        <f>COUNTA(AJ$2:AJ3094)</f>
        <v>21</v>
      </c>
      <c r="AS3094" s="312"/>
      <c r="AT3094" s="312"/>
      <c r="AU3094" s="312"/>
      <c r="AV3094" s="312"/>
      <c r="AW3094" s="312"/>
      <c r="AZ3094">
        <v>1</v>
      </c>
      <c r="BA3094">
        <v>4</v>
      </c>
    </row>
    <row r="3095" spans="1:53" x14ac:dyDescent="0.25">
      <c r="A3095">
        <v>159</v>
      </c>
      <c r="B3095" t="s">
        <v>66</v>
      </c>
      <c r="C3095" t="s">
        <v>1002</v>
      </c>
      <c r="D3095"/>
      <c r="E3095">
        <v>2</v>
      </c>
      <c r="F3095">
        <v>2</v>
      </c>
      <c r="G3095">
        <v>2</v>
      </c>
      <c r="H3095">
        <v>3</v>
      </c>
      <c r="I3095">
        <v>1</v>
      </c>
      <c r="J3095">
        <v>0</v>
      </c>
      <c r="K3095">
        <v>1</v>
      </c>
      <c r="L3095">
        <v>3</v>
      </c>
      <c r="M3095" t="s">
        <v>1004</v>
      </c>
      <c r="O3095" s="101">
        <f>IF(ISBLANK(C3095),O3094,IF(COUNTIF(C$2:C3095,C3095)&gt;1,O3094,1+MAX(O3094,0)))</f>
        <v>70</v>
      </c>
      <c r="P3095" s="45">
        <f t="shared" si="1056"/>
        <v>45</v>
      </c>
      <c r="Q3095" s="33" t="str">
        <f t="shared" si="1057"/>
        <v/>
      </c>
      <c r="R3095" s="33">
        <f t="shared" si="1058"/>
        <v>14</v>
      </c>
      <c r="S3095" s="33" t="str">
        <f t="shared" si="1059"/>
        <v>159_14</v>
      </c>
      <c r="T3095" s="35" t="str">
        <f t="shared" si="1060"/>
        <v>159PM</v>
      </c>
      <c r="U3095" s="35" t="str">
        <f t="shared" si="1061"/>
        <v>159PMNS</v>
      </c>
      <c r="V3095" s="35" t="str">
        <f t="shared" si="1077"/>
        <v>2R</v>
      </c>
      <c r="W3095" s="35" t="str">
        <f t="shared" si="1070"/>
        <v>159PM2R222</v>
      </c>
      <c r="X3095" s="388">
        <f t="shared" si="1071"/>
        <v>1</v>
      </c>
      <c r="Y3095" s="388">
        <f t="shared" si="1072"/>
        <v>3</v>
      </c>
      <c r="Z3095" s="280" t="str">
        <f t="shared" si="1063"/>
        <v/>
      </c>
      <c r="AA3095" s="280" t="str">
        <f t="shared" si="1064"/>
        <v/>
      </c>
      <c r="AB3095" s="389" t="str">
        <f t="shared" si="1073"/>
        <v/>
      </c>
      <c r="AC3095" s="389" t="str">
        <f t="shared" si="1074"/>
        <v/>
      </c>
      <c r="AD3095" s="390" t="str">
        <f t="shared" si="1065"/>
        <v/>
      </c>
      <c r="AE3095" s="282">
        <f t="shared" si="1066"/>
        <v>0</v>
      </c>
      <c r="AF3095" s="359">
        <f t="shared" si="1067"/>
        <v>0</v>
      </c>
      <c r="AG3095" s="280">
        <f t="shared" si="1068"/>
        <v>0</v>
      </c>
      <c r="AH3095" s="280">
        <f t="shared" si="1062"/>
        <v>0</v>
      </c>
      <c r="AI3095" s="280">
        <f>IF(ISBLANK(T3095),AI3094,IF(COUNTIF(T$2:T3095,T3095)&gt;1,AI3094,1+MAX(AI3094,0)))</f>
        <v>86</v>
      </c>
      <c r="AL3095" s="391" t="str">
        <f t="shared" si="1075"/>
        <v/>
      </c>
      <c r="AM3095" s="391" t="str">
        <f t="shared" si="1076"/>
        <v/>
      </c>
      <c r="AO3095" s="310" t="str">
        <f t="shared" si="1069"/>
        <v/>
      </c>
      <c r="AP3095" s="310">
        <f>SUM(AO$1:AO3095)</f>
        <v>0</v>
      </c>
      <c r="AQ3095" s="310">
        <f>SUM(AK$2:AK3095)</f>
        <v>21</v>
      </c>
      <c r="AR3095" s="310">
        <f>COUNTA(AJ$2:AJ3095)</f>
        <v>21</v>
      </c>
      <c r="AS3095" s="312"/>
      <c r="AT3095" s="312"/>
      <c r="AU3095" s="312"/>
      <c r="AV3095" s="312"/>
      <c r="AW3095" s="312"/>
      <c r="AZ3095">
        <v>1</v>
      </c>
      <c r="BA3095">
        <v>3</v>
      </c>
    </row>
    <row r="3096" spans="1:53" x14ac:dyDescent="0.25">
      <c r="A3096">
        <v>159</v>
      </c>
      <c r="B3096" t="s">
        <v>66</v>
      </c>
      <c r="C3096" t="s">
        <v>1002</v>
      </c>
      <c r="D3096"/>
      <c r="E3096">
        <v>2</v>
      </c>
      <c r="F3096">
        <v>2</v>
      </c>
      <c r="G3096">
        <v>3</v>
      </c>
      <c r="H3096">
        <v>3</v>
      </c>
      <c r="I3096">
        <v>1</v>
      </c>
      <c r="J3096">
        <v>0</v>
      </c>
      <c r="K3096">
        <v>0</v>
      </c>
      <c r="L3096">
        <v>3</v>
      </c>
      <c r="M3096" t="s">
        <v>1004</v>
      </c>
      <c r="O3096" s="101">
        <f>IF(ISBLANK(C3096),O3095,IF(COUNTIF(C$2:C3096,C3096)&gt;1,O3095,1+MAX(O3095,0)))</f>
        <v>70</v>
      </c>
      <c r="P3096" s="45">
        <f t="shared" si="1056"/>
        <v>45</v>
      </c>
      <c r="Q3096" s="33" t="str">
        <f t="shared" si="1057"/>
        <v/>
      </c>
      <c r="R3096" s="33">
        <f t="shared" si="1058"/>
        <v>14</v>
      </c>
      <c r="S3096" s="33" t="str">
        <f t="shared" si="1059"/>
        <v>159_14</v>
      </c>
      <c r="T3096" s="35" t="str">
        <f t="shared" si="1060"/>
        <v>159PM</v>
      </c>
      <c r="U3096" s="35" t="str">
        <f t="shared" si="1061"/>
        <v>159PMEW</v>
      </c>
      <c r="V3096" s="35" t="str">
        <f t="shared" si="1077"/>
        <v>2R</v>
      </c>
      <c r="W3096" s="35" t="str">
        <f t="shared" si="1070"/>
        <v>159PM2R223</v>
      </c>
      <c r="X3096" s="388">
        <f t="shared" si="1071"/>
        <v>0</v>
      </c>
      <c r="Y3096" s="388">
        <f t="shared" si="1072"/>
        <v>3</v>
      </c>
      <c r="Z3096" s="280" t="str">
        <f t="shared" si="1063"/>
        <v/>
      </c>
      <c r="AA3096" s="280" t="str">
        <f t="shared" si="1064"/>
        <v/>
      </c>
      <c r="AB3096" s="389" t="str">
        <f t="shared" si="1073"/>
        <v/>
      </c>
      <c r="AC3096" s="389" t="str">
        <f t="shared" si="1074"/>
        <v/>
      </c>
      <c r="AD3096" s="390" t="str">
        <f t="shared" si="1065"/>
        <v/>
      </c>
      <c r="AE3096" s="282">
        <f t="shared" si="1066"/>
        <v>0</v>
      </c>
      <c r="AF3096" s="359">
        <f t="shared" si="1067"/>
        <v>0</v>
      </c>
      <c r="AG3096" s="280">
        <f t="shared" si="1068"/>
        <v>0</v>
      </c>
      <c r="AH3096" s="280">
        <f t="shared" si="1062"/>
        <v>0</v>
      </c>
      <c r="AI3096" s="280">
        <f>IF(ISBLANK(T3096),AI3095,IF(COUNTIF(T$2:T3096,T3096)&gt;1,AI3095,1+MAX(AI3095,0)))</f>
        <v>86</v>
      </c>
      <c r="AL3096" s="391" t="str">
        <f t="shared" si="1075"/>
        <v/>
      </c>
      <c r="AM3096" s="391" t="str">
        <f t="shared" si="1076"/>
        <v/>
      </c>
      <c r="AO3096" s="310" t="str">
        <f t="shared" si="1069"/>
        <v/>
      </c>
      <c r="AP3096" s="310">
        <f>SUM(AO$1:AO3096)</f>
        <v>0</v>
      </c>
      <c r="AQ3096" s="310">
        <f>SUM(AK$2:AK3096)</f>
        <v>21</v>
      </c>
      <c r="AR3096" s="310">
        <f>COUNTA(AJ$2:AJ3096)</f>
        <v>21</v>
      </c>
      <c r="AS3096" s="312"/>
      <c r="AT3096" s="312"/>
      <c r="AU3096" s="312"/>
      <c r="AV3096" s="312"/>
      <c r="AW3096" s="312"/>
      <c r="AZ3096">
        <v>0</v>
      </c>
      <c r="BA3096">
        <v>3</v>
      </c>
    </row>
    <row r="3097" spans="1:53" x14ac:dyDescent="0.25">
      <c r="A3097">
        <v>159</v>
      </c>
      <c r="B3097" t="s">
        <v>66</v>
      </c>
      <c r="C3097" t="s">
        <v>1002</v>
      </c>
      <c r="D3097"/>
      <c r="E3097">
        <v>2</v>
      </c>
      <c r="F3097">
        <v>2</v>
      </c>
      <c r="G3097">
        <v>4</v>
      </c>
      <c r="H3097">
        <v>1</v>
      </c>
      <c r="I3097">
        <v>0</v>
      </c>
      <c r="J3097">
        <v>0</v>
      </c>
      <c r="K3097">
        <v>1</v>
      </c>
      <c r="L3097">
        <v>1</v>
      </c>
      <c r="M3097" t="s">
        <v>1004</v>
      </c>
      <c r="O3097" s="101">
        <f>IF(ISBLANK(C3097),O3096,IF(COUNTIF(C$2:C3097,C3097)&gt;1,O3096,1+MAX(O3096,0)))</f>
        <v>70</v>
      </c>
      <c r="P3097" s="45">
        <f t="shared" si="1056"/>
        <v>45</v>
      </c>
      <c r="Q3097" s="33" t="str">
        <f t="shared" si="1057"/>
        <v/>
      </c>
      <c r="R3097" s="33">
        <f t="shared" si="1058"/>
        <v>14</v>
      </c>
      <c r="S3097" s="33" t="str">
        <f t="shared" si="1059"/>
        <v>159_14</v>
      </c>
      <c r="T3097" s="35" t="str">
        <f t="shared" si="1060"/>
        <v>159PM</v>
      </c>
      <c r="U3097" s="35" t="str">
        <f t="shared" si="1061"/>
        <v>159PMEW</v>
      </c>
      <c r="V3097" s="35" t="str">
        <f t="shared" si="1077"/>
        <v>2R</v>
      </c>
      <c r="W3097" s="35" t="str">
        <f t="shared" si="1070"/>
        <v>159PM2R224</v>
      </c>
      <c r="X3097" s="388">
        <f t="shared" si="1071"/>
        <v>1</v>
      </c>
      <c r="Y3097" s="388">
        <f t="shared" si="1072"/>
        <v>1</v>
      </c>
      <c r="Z3097" s="280" t="str">
        <f t="shared" si="1063"/>
        <v/>
      </c>
      <c r="AA3097" s="280" t="str">
        <f t="shared" si="1064"/>
        <v/>
      </c>
      <c r="AB3097" s="389" t="str">
        <f t="shared" si="1073"/>
        <v/>
      </c>
      <c r="AC3097" s="389" t="str">
        <f t="shared" si="1074"/>
        <v/>
      </c>
      <c r="AD3097" s="390" t="str">
        <f t="shared" si="1065"/>
        <v/>
      </c>
      <c r="AE3097" s="282">
        <f t="shared" si="1066"/>
        <v>0</v>
      </c>
      <c r="AF3097" s="359">
        <f t="shared" si="1067"/>
        <v>0</v>
      </c>
      <c r="AG3097" s="280">
        <f t="shared" si="1068"/>
        <v>0</v>
      </c>
      <c r="AH3097" s="280">
        <f t="shared" si="1062"/>
        <v>0</v>
      </c>
      <c r="AI3097" s="280">
        <f>IF(ISBLANK(T3097),AI3096,IF(COUNTIF(T$2:T3097,T3097)&gt;1,AI3096,1+MAX(AI3096,0)))</f>
        <v>86</v>
      </c>
      <c r="AL3097" s="391" t="str">
        <f t="shared" si="1075"/>
        <v/>
      </c>
      <c r="AM3097" s="391" t="str">
        <f t="shared" si="1076"/>
        <v/>
      </c>
      <c r="AO3097" s="310" t="str">
        <f t="shared" si="1069"/>
        <v/>
      </c>
      <c r="AP3097" s="310">
        <f>SUM(AO$1:AO3097)</f>
        <v>0</v>
      </c>
      <c r="AQ3097" s="310">
        <f>SUM(AK$2:AK3097)</f>
        <v>21</v>
      </c>
      <c r="AR3097" s="310">
        <f>COUNTA(AJ$2:AJ3097)</f>
        <v>21</v>
      </c>
      <c r="AS3097" s="312"/>
      <c r="AT3097" s="312"/>
      <c r="AU3097" s="312"/>
      <c r="AV3097" s="312"/>
      <c r="AW3097" s="312"/>
      <c r="AZ3097">
        <v>1</v>
      </c>
      <c r="BA3097">
        <v>1</v>
      </c>
    </row>
    <row r="3098" spans="1:53" x14ac:dyDescent="0.25">
      <c r="A3098">
        <v>159</v>
      </c>
      <c r="B3098" t="s">
        <v>66</v>
      </c>
      <c r="C3098" t="s">
        <v>1002</v>
      </c>
      <c r="D3098"/>
      <c r="E3098">
        <v>2</v>
      </c>
      <c r="F3098">
        <v>3</v>
      </c>
      <c r="G3098">
        <v>1</v>
      </c>
      <c r="H3098">
        <v>3</v>
      </c>
      <c r="I3098">
        <v>1</v>
      </c>
      <c r="J3098">
        <v>0</v>
      </c>
      <c r="K3098">
        <v>1</v>
      </c>
      <c r="L3098">
        <v>3</v>
      </c>
      <c r="M3098" t="s">
        <v>1004</v>
      </c>
      <c r="O3098" s="101">
        <f>IF(ISBLANK(C3098),O3097,IF(COUNTIF(C$2:C3098,C3098)&gt;1,O3097,1+MAX(O3097,0)))</f>
        <v>70</v>
      </c>
      <c r="P3098" s="45">
        <f t="shared" si="1056"/>
        <v>45</v>
      </c>
      <c r="Q3098" s="33" t="str">
        <f t="shared" si="1057"/>
        <v/>
      </c>
      <c r="R3098" s="33">
        <f t="shared" si="1058"/>
        <v>15</v>
      </c>
      <c r="S3098" s="33" t="str">
        <f t="shared" si="1059"/>
        <v>159_15</v>
      </c>
      <c r="T3098" s="35" t="str">
        <f t="shared" si="1060"/>
        <v>159PM</v>
      </c>
      <c r="U3098" s="35" t="str">
        <f t="shared" si="1061"/>
        <v>159PMNS</v>
      </c>
      <c r="V3098" s="35" t="str">
        <f t="shared" si="1077"/>
        <v>2R</v>
      </c>
      <c r="W3098" s="35" t="str">
        <f t="shared" si="1070"/>
        <v>159PM2R231</v>
      </c>
      <c r="X3098" s="388">
        <f t="shared" si="1071"/>
        <v>1</v>
      </c>
      <c r="Y3098" s="388">
        <f t="shared" si="1072"/>
        <v>3</v>
      </c>
      <c r="Z3098" s="280" t="str">
        <f t="shared" si="1063"/>
        <v/>
      </c>
      <c r="AA3098" s="280" t="str">
        <f t="shared" si="1064"/>
        <v/>
      </c>
      <c r="AB3098" s="389" t="str">
        <f t="shared" si="1073"/>
        <v/>
      </c>
      <c r="AC3098" s="389" t="str">
        <f t="shared" si="1074"/>
        <v/>
      </c>
      <c r="AD3098" s="390" t="str">
        <f t="shared" si="1065"/>
        <v/>
      </c>
      <c r="AE3098" s="282">
        <f t="shared" si="1066"/>
        <v>0</v>
      </c>
      <c r="AF3098" s="359">
        <f t="shared" si="1067"/>
        <v>0</v>
      </c>
      <c r="AG3098" s="280">
        <f t="shared" si="1068"/>
        <v>0</v>
      </c>
      <c r="AH3098" s="280">
        <f t="shared" si="1062"/>
        <v>0</v>
      </c>
      <c r="AI3098" s="280">
        <f>IF(ISBLANK(T3098),AI3097,IF(COUNTIF(T$2:T3098,T3098)&gt;1,AI3097,1+MAX(AI3097,0)))</f>
        <v>86</v>
      </c>
      <c r="AL3098" s="391" t="str">
        <f t="shared" si="1075"/>
        <v/>
      </c>
      <c r="AM3098" s="391" t="str">
        <f t="shared" si="1076"/>
        <v/>
      </c>
      <c r="AO3098" s="310" t="str">
        <f t="shared" si="1069"/>
        <v/>
      </c>
      <c r="AP3098" s="310">
        <f>SUM(AO$1:AO3098)</f>
        <v>0</v>
      </c>
      <c r="AQ3098" s="310">
        <f>SUM(AK$2:AK3098)</f>
        <v>21</v>
      </c>
      <c r="AR3098" s="310">
        <f>COUNTA(AJ$2:AJ3098)</f>
        <v>21</v>
      </c>
      <c r="AS3098" s="312"/>
      <c r="AT3098" s="312"/>
      <c r="AU3098" s="312"/>
      <c r="AV3098" s="312"/>
      <c r="AW3098" s="312"/>
      <c r="AZ3098">
        <v>1</v>
      </c>
      <c r="BA3098">
        <v>3</v>
      </c>
    </row>
    <row r="3099" spans="1:53" x14ac:dyDescent="0.25">
      <c r="A3099">
        <v>159</v>
      </c>
      <c r="B3099" t="s">
        <v>66</v>
      </c>
      <c r="C3099" t="s">
        <v>1002</v>
      </c>
      <c r="D3099"/>
      <c r="E3099">
        <v>2</v>
      </c>
      <c r="F3099">
        <v>3</v>
      </c>
      <c r="G3099">
        <v>2</v>
      </c>
      <c r="H3099">
        <v>6</v>
      </c>
      <c r="I3099">
        <v>0</v>
      </c>
      <c r="J3099">
        <v>0</v>
      </c>
      <c r="K3099">
        <v>2</v>
      </c>
      <c r="L3099">
        <v>6</v>
      </c>
      <c r="M3099" t="s">
        <v>1004</v>
      </c>
      <c r="O3099" s="101">
        <f>IF(ISBLANK(C3099),O3098,IF(COUNTIF(C$2:C3099,C3099)&gt;1,O3098,1+MAX(O3098,0)))</f>
        <v>70</v>
      </c>
      <c r="P3099" s="45">
        <f t="shared" si="1056"/>
        <v>45</v>
      </c>
      <c r="Q3099" s="33" t="str">
        <f t="shared" si="1057"/>
        <v/>
      </c>
      <c r="R3099" s="33">
        <f t="shared" si="1058"/>
        <v>15</v>
      </c>
      <c r="S3099" s="33" t="str">
        <f t="shared" si="1059"/>
        <v>159_15</v>
      </c>
      <c r="T3099" s="35" t="str">
        <f t="shared" si="1060"/>
        <v>159PM</v>
      </c>
      <c r="U3099" s="35" t="str">
        <f t="shared" si="1061"/>
        <v>159PMNS</v>
      </c>
      <c r="V3099" s="35" t="str">
        <f t="shared" si="1077"/>
        <v>2R</v>
      </c>
      <c r="W3099" s="35" t="str">
        <f t="shared" si="1070"/>
        <v>159PM2R232</v>
      </c>
      <c r="X3099" s="388">
        <f t="shared" si="1071"/>
        <v>2</v>
      </c>
      <c r="Y3099" s="388">
        <f t="shared" si="1072"/>
        <v>6</v>
      </c>
      <c r="Z3099" s="280" t="str">
        <f t="shared" si="1063"/>
        <v/>
      </c>
      <c r="AA3099" s="280" t="str">
        <f t="shared" si="1064"/>
        <v/>
      </c>
      <c r="AB3099" s="389" t="str">
        <f t="shared" si="1073"/>
        <v/>
      </c>
      <c r="AC3099" s="389" t="str">
        <f t="shared" si="1074"/>
        <v/>
      </c>
      <c r="AD3099" s="390" t="str">
        <f t="shared" si="1065"/>
        <v/>
      </c>
      <c r="AE3099" s="282">
        <f t="shared" si="1066"/>
        <v>0</v>
      </c>
      <c r="AF3099" s="359">
        <f t="shared" si="1067"/>
        <v>0</v>
      </c>
      <c r="AG3099" s="280">
        <f t="shared" si="1068"/>
        <v>0</v>
      </c>
      <c r="AH3099" s="280">
        <f t="shared" si="1062"/>
        <v>0</v>
      </c>
      <c r="AI3099" s="280">
        <f>IF(ISBLANK(T3099),AI3098,IF(COUNTIF(T$2:T3099,T3099)&gt;1,AI3098,1+MAX(AI3098,0)))</f>
        <v>86</v>
      </c>
      <c r="AL3099" s="391" t="str">
        <f t="shared" si="1075"/>
        <v/>
      </c>
      <c r="AM3099" s="391" t="str">
        <f t="shared" si="1076"/>
        <v/>
      </c>
      <c r="AO3099" s="310" t="str">
        <f t="shared" si="1069"/>
        <v/>
      </c>
      <c r="AP3099" s="310">
        <f>SUM(AO$1:AO3099)</f>
        <v>0</v>
      </c>
      <c r="AQ3099" s="310">
        <f>SUM(AK$2:AK3099)</f>
        <v>21</v>
      </c>
      <c r="AR3099" s="310">
        <f>COUNTA(AJ$2:AJ3099)</f>
        <v>21</v>
      </c>
      <c r="AS3099" s="312"/>
      <c r="AT3099" s="312"/>
      <c r="AU3099" s="312"/>
      <c r="AV3099" s="312"/>
      <c r="AW3099" s="312"/>
      <c r="AZ3099">
        <v>2</v>
      </c>
      <c r="BA3099">
        <v>6</v>
      </c>
    </row>
    <row r="3100" spans="1:53" x14ac:dyDescent="0.25">
      <c r="A3100">
        <v>159</v>
      </c>
      <c r="B3100" t="s">
        <v>66</v>
      </c>
      <c r="C3100" t="s">
        <v>1002</v>
      </c>
      <c r="D3100"/>
      <c r="E3100">
        <v>2</v>
      </c>
      <c r="F3100">
        <v>3</v>
      </c>
      <c r="G3100">
        <v>3</v>
      </c>
      <c r="H3100">
        <v>5</v>
      </c>
      <c r="I3100">
        <v>1</v>
      </c>
      <c r="J3100">
        <v>0</v>
      </c>
      <c r="K3100">
        <v>1</v>
      </c>
      <c r="L3100">
        <v>5</v>
      </c>
      <c r="M3100" t="s">
        <v>1004</v>
      </c>
      <c r="O3100" s="101">
        <f>IF(ISBLANK(C3100),O3099,IF(COUNTIF(C$2:C3100,C3100)&gt;1,O3099,1+MAX(O3099,0)))</f>
        <v>70</v>
      </c>
      <c r="P3100" s="45">
        <f t="shared" si="1056"/>
        <v>45</v>
      </c>
      <c r="Q3100" s="33" t="str">
        <f t="shared" si="1057"/>
        <v/>
      </c>
      <c r="R3100" s="33">
        <f t="shared" si="1058"/>
        <v>15</v>
      </c>
      <c r="S3100" s="33" t="str">
        <f t="shared" si="1059"/>
        <v>159_15</v>
      </c>
      <c r="T3100" s="35" t="str">
        <f t="shared" si="1060"/>
        <v>159PM</v>
      </c>
      <c r="U3100" s="35" t="str">
        <f t="shared" si="1061"/>
        <v>159PMEW</v>
      </c>
      <c r="V3100" s="35" t="str">
        <f t="shared" si="1077"/>
        <v>2R</v>
      </c>
      <c r="W3100" s="35" t="str">
        <f t="shared" si="1070"/>
        <v>159PM2R233</v>
      </c>
      <c r="X3100" s="388">
        <f t="shared" si="1071"/>
        <v>1</v>
      </c>
      <c r="Y3100" s="388">
        <f t="shared" si="1072"/>
        <v>5</v>
      </c>
      <c r="Z3100" s="280" t="str">
        <f t="shared" si="1063"/>
        <v/>
      </c>
      <c r="AA3100" s="280" t="str">
        <f t="shared" si="1064"/>
        <v/>
      </c>
      <c r="AB3100" s="389" t="str">
        <f t="shared" si="1073"/>
        <v/>
      </c>
      <c r="AC3100" s="389" t="str">
        <f t="shared" si="1074"/>
        <v/>
      </c>
      <c r="AD3100" s="390" t="str">
        <f t="shared" si="1065"/>
        <v/>
      </c>
      <c r="AE3100" s="282">
        <f t="shared" si="1066"/>
        <v>0</v>
      </c>
      <c r="AF3100" s="359">
        <f t="shared" si="1067"/>
        <v>0</v>
      </c>
      <c r="AG3100" s="280">
        <f t="shared" si="1068"/>
        <v>0</v>
      </c>
      <c r="AH3100" s="280">
        <f t="shared" si="1062"/>
        <v>0</v>
      </c>
      <c r="AI3100" s="280">
        <f>IF(ISBLANK(T3100),AI3099,IF(COUNTIF(T$2:T3100,T3100)&gt;1,AI3099,1+MAX(AI3099,0)))</f>
        <v>86</v>
      </c>
      <c r="AL3100" s="391" t="str">
        <f t="shared" si="1075"/>
        <v/>
      </c>
      <c r="AM3100" s="391" t="str">
        <f t="shared" si="1076"/>
        <v/>
      </c>
      <c r="AO3100" s="310" t="str">
        <f t="shared" si="1069"/>
        <v/>
      </c>
      <c r="AP3100" s="310">
        <f>SUM(AO$1:AO3100)</f>
        <v>0</v>
      </c>
      <c r="AQ3100" s="310">
        <f>SUM(AK$2:AK3100)</f>
        <v>21</v>
      </c>
      <c r="AR3100" s="310">
        <f>COUNTA(AJ$2:AJ3100)</f>
        <v>21</v>
      </c>
      <c r="AS3100" s="312"/>
      <c r="AT3100" s="312"/>
      <c r="AU3100" s="312"/>
      <c r="AV3100" s="312"/>
      <c r="AW3100" s="312"/>
      <c r="AZ3100">
        <v>1</v>
      </c>
      <c r="BA3100">
        <v>5</v>
      </c>
    </row>
    <row r="3101" spans="1:53" x14ac:dyDescent="0.25">
      <c r="A3101">
        <v>159</v>
      </c>
      <c r="B3101" t="s">
        <v>66</v>
      </c>
      <c r="C3101" t="s">
        <v>1002</v>
      </c>
      <c r="D3101"/>
      <c r="E3101">
        <v>2</v>
      </c>
      <c r="F3101">
        <v>3</v>
      </c>
      <c r="G3101">
        <v>4</v>
      </c>
      <c r="H3101">
        <v>2</v>
      </c>
      <c r="I3101">
        <v>0</v>
      </c>
      <c r="J3101">
        <v>0</v>
      </c>
      <c r="K3101">
        <v>0</v>
      </c>
      <c r="L3101">
        <v>2</v>
      </c>
      <c r="M3101" t="s">
        <v>1004</v>
      </c>
      <c r="O3101" s="101">
        <f>IF(ISBLANK(C3101),O3100,IF(COUNTIF(C$2:C3101,C3101)&gt;1,O3100,1+MAX(O3100,0)))</f>
        <v>70</v>
      </c>
      <c r="P3101" s="45">
        <f t="shared" si="1056"/>
        <v>45</v>
      </c>
      <c r="Q3101" s="33" t="str">
        <f t="shared" si="1057"/>
        <v/>
      </c>
      <c r="R3101" s="33">
        <f t="shared" si="1058"/>
        <v>15</v>
      </c>
      <c r="S3101" s="33" t="str">
        <f t="shared" si="1059"/>
        <v>159_15</v>
      </c>
      <c r="T3101" s="35" t="str">
        <f t="shared" si="1060"/>
        <v>159PM</v>
      </c>
      <c r="U3101" s="35" t="str">
        <f t="shared" si="1061"/>
        <v>159PMEW</v>
      </c>
      <c r="V3101" s="35" t="str">
        <f t="shared" si="1077"/>
        <v>2R</v>
      </c>
      <c r="W3101" s="35" t="str">
        <f t="shared" si="1070"/>
        <v>159PM2R234</v>
      </c>
      <c r="X3101" s="388">
        <f t="shared" si="1071"/>
        <v>0</v>
      </c>
      <c r="Y3101" s="388">
        <f t="shared" si="1072"/>
        <v>2</v>
      </c>
      <c r="Z3101" s="280" t="str">
        <f t="shared" si="1063"/>
        <v/>
      </c>
      <c r="AA3101" s="280" t="str">
        <f t="shared" si="1064"/>
        <v/>
      </c>
      <c r="AB3101" s="389" t="str">
        <f t="shared" si="1073"/>
        <v/>
      </c>
      <c r="AC3101" s="389" t="str">
        <f t="shared" si="1074"/>
        <v/>
      </c>
      <c r="AD3101" s="390" t="str">
        <f t="shared" si="1065"/>
        <v/>
      </c>
      <c r="AE3101" s="282">
        <f t="shared" si="1066"/>
        <v>0</v>
      </c>
      <c r="AF3101" s="359">
        <f t="shared" si="1067"/>
        <v>0</v>
      </c>
      <c r="AG3101" s="280">
        <f t="shared" si="1068"/>
        <v>0</v>
      </c>
      <c r="AH3101" s="280">
        <f t="shared" si="1062"/>
        <v>0</v>
      </c>
      <c r="AI3101" s="280">
        <f>IF(ISBLANK(T3101),AI3100,IF(COUNTIF(T$2:T3101,T3101)&gt;1,AI3100,1+MAX(AI3100,0)))</f>
        <v>86</v>
      </c>
      <c r="AL3101" s="391" t="str">
        <f t="shared" si="1075"/>
        <v/>
      </c>
      <c r="AM3101" s="391" t="str">
        <f t="shared" si="1076"/>
        <v/>
      </c>
      <c r="AO3101" s="310" t="str">
        <f t="shared" si="1069"/>
        <v/>
      </c>
      <c r="AP3101" s="310">
        <f>SUM(AO$1:AO3101)</f>
        <v>0</v>
      </c>
      <c r="AQ3101" s="310">
        <f>SUM(AK$2:AK3101)</f>
        <v>21</v>
      </c>
      <c r="AR3101" s="310">
        <f>COUNTA(AJ$2:AJ3101)</f>
        <v>21</v>
      </c>
      <c r="AS3101" s="312"/>
      <c r="AT3101" s="312"/>
      <c r="AU3101" s="312"/>
      <c r="AV3101" s="312"/>
      <c r="AW3101" s="312"/>
      <c r="AZ3101">
        <v>0</v>
      </c>
      <c r="BA3101">
        <v>2</v>
      </c>
    </row>
    <row r="3102" spans="1:53" x14ac:dyDescent="0.25">
      <c r="A3102">
        <v>159</v>
      </c>
      <c r="B3102" t="s">
        <v>66</v>
      </c>
      <c r="C3102" t="s">
        <v>1002</v>
      </c>
      <c r="D3102"/>
      <c r="E3102">
        <v>2</v>
      </c>
      <c r="F3102">
        <v>4</v>
      </c>
      <c r="G3102">
        <v>1</v>
      </c>
      <c r="H3102">
        <v>3</v>
      </c>
      <c r="I3102">
        <v>0</v>
      </c>
      <c r="J3102">
        <v>0</v>
      </c>
      <c r="K3102">
        <v>1</v>
      </c>
      <c r="L3102">
        <v>3</v>
      </c>
      <c r="M3102" t="s">
        <v>1004</v>
      </c>
      <c r="O3102" s="101">
        <f>IF(ISBLANK(C3102),O3101,IF(COUNTIF(C$2:C3102,C3102)&gt;1,O3101,1+MAX(O3101,0)))</f>
        <v>70</v>
      </c>
      <c r="P3102" s="45">
        <f t="shared" si="1056"/>
        <v>45</v>
      </c>
      <c r="Q3102" s="33" t="str">
        <f t="shared" si="1057"/>
        <v/>
      </c>
      <c r="R3102" s="33">
        <f t="shared" si="1058"/>
        <v>16</v>
      </c>
      <c r="S3102" s="33" t="str">
        <f t="shared" si="1059"/>
        <v>159_16</v>
      </c>
      <c r="T3102" s="35" t="str">
        <f t="shared" si="1060"/>
        <v>159PM</v>
      </c>
      <c r="U3102" s="35" t="str">
        <f t="shared" si="1061"/>
        <v>159PMNS</v>
      </c>
      <c r="V3102" s="35" t="str">
        <f t="shared" si="1077"/>
        <v>2R</v>
      </c>
      <c r="W3102" s="35" t="str">
        <f t="shared" si="1070"/>
        <v>159PM2R241</v>
      </c>
      <c r="X3102" s="388">
        <f t="shared" si="1071"/>
        <v>1</v>
      </c>
      <c r="Y3102" s="388">
        <f t="shared" si="1072"/>
        <v>3</v>
      </c>
      <c r="Z3102" s="280" t="str">
        <f t="shared" si="1063"/>
        <v/>
      </c>
      <c r="AA3102" s="280" t="str">
        <f t="shared" si="1064"/>
        <v/>
      </c>
      <c r="AB3102" s="389" t="str">
        <f t="shared" si="1073"/>
        <v/>
      </c>
      <c r="AC3102" s="389" t="str">
        <f t="shared" si="1074"/>
        <v/>
      </c>
      <c r="AD3102" s="390" t="str">
        <f t="shared" si="1065"/>
        <v/>
      </c>
      <c r="AE3102" s="282">
        <f t="shared" si="1066"/>
        <v>0</v>
      </c>
      <c r="AF3102" s="359">
        <f t="shared" si="1067"/>
        <v>0</v>
      </c>
      <c r="AG3102" s="280">
        <f t="shared" si="1068"/>
        <v>0</v>
      </c>
      <c r="AH3102" s="280">
        <f t="shared" si="1062"/>
        <v>0</v>
      </c>
      <c r="AI3102" s="280">
        <f>IF(ISBLANK(T3102),AI3101,IF(COUNTIF(T$2:T3102,T3102)&gt;1,AI3101,1+MAX(AI3101,0)))</f>
        <v>86</v>
      </c>
      <c r="AL3102" s="391" t="str">
        <f t="shared" si="1075"/>
        <v/>
      </c>
      <c r="AM3102" s="391" t="str">
        <f t="shared" si="1076"/>
        <v/>
      </c>
      <c r="AO3102" s="310" t="str">
        <f t="shared" si="1069"/>
        <v/>
      </c>
      <c r="AP3102" s="310">
        <f>SUM(AO$1:AO3102)</f>
        <v>0</v>
      </c>
      <c r="AQ3102" s="310">
        <f>SUM(AK$2:AK3102)</f>
        <v>21</v>
      </c>
      <c r="AR3102" s="310">
        <f>COUNTA(AJ$2:AJ3102)</f>
        <v>21</v>
      </c>
      <c r="AS3102" s="312"/>
      <c r="AT3102" s="312"/>
      <c r="AU3102" s="312"/>
      <c r="AV3102" s="312"/>
      <c r="AW3102" s="312"/>
      <c r="AZ3102">
        <v>1</v>
      </c>
      <c r="BA3102">
        <v>3</v>
      </c>
    </row>
    <row r="3103" spans="1:53" x14ac:dyDescent="0.25">
      <c r="A3103">
        <v>159</v>
      </c>
      <c r="B3103" t="s">
        <v>66</v>
      </c>
      <c r="C3103" t="s">
        <v>1002</v>
      </c>
      <c r="D3103"/>
      <c r="E3103">
        <v>2</v>
      </c>
      <c r="F3103">
        <v>4</v>
      </c>
      <c r="G3103">
        <v>2</v>
      </c>
      <c r="H3103">
        <v>8</v>
      </c>
      <c r="I3103">
        <v>1</v>
      </c>
      <c r="J3103">
        <v>1</v>
      </c>
      <c r="K3103">
        <v>3</v>
      </c>
      <c r="L3103">
        <v>7</v>
      </c>
      <c r="M3103" t="s">
        <v>1004</v>
      </c>
      <c r="O3103" s="101">
        <f>IF(ISBLANK(C3103),O3102,IF(COUNTIF(C$2:C3103,C3103)&gt;1,O3102,1+MAX(O3102,0)))</f>
        <v>70</v>
      </c>
      <c r="P3103" s="45">
        <f t="shared" si="1056"/>
        <v>45</v>
      </c>
      <c r="Q3103" s="33" t="str">
        <f t="shared" si="1057"/>
        <v/>
      </c>
      <c r="R3103" s="33">
        <f t="shared" si="1058"/>
        <v>16</v>
      </c>
      <c r="S3103" s="33" t="str">
        <f t="shared" si="1059"/>
        <v>159_16</v>
      </c>
      <c r="T3103" s="35" t="str">
        <f t="shared" si="1060"/>
        <v>159PM</v>
      </c>
      <c r="U3103" s="35" t="str">
        <f t="shared" si="1061"/>
        <v>159PMNS</v>
      </c>
      <c r="V3103" s="35" t="str">
        <f t="shared" si="1077"/>
        <v>2R</v>
      </c>
      <c r="W3103" s="35" t="str">
        <f t="shared" si="1070"/>
        <v>159PM2R242</v>
      </c>
      <c r="X3103" s="388">
        <f t="shared" si="1071"/>
        <v>3</v>
      </c>
      <c r="Y3103" s="388">
        <f t="shared" si="1072"/>
        <v>7</v>
      </c>
      <c r="Z3103" s="280" t="str">
        <f t="shared" si="1063"/>
        <v/>
      </c>
      <c r="AA3103" s="280" t="str">
        <f t="shared" si="1064"/>
        <v/>
      </c>
      <c r="AB3103" s="389" t="str">
        <f t="shared" si="1073"/>
        <v/>
      </c>
      <c r="AC3103" s="389" t="str">
        <f t="shared" si="1074"/>
        <v/>
      </c>
      <c r="AD3103" s="390" t="str">
        <f t="shared" si="1065"/>
        <v/>
      </c>
      <c r="AE3103" s="282">
        <f t="shared" si="1066"/>
        <v>0</v>
      </c>
      <c r="AF3103" s="359">
        <f t="shared" si="1067"/>
        <v>0</v>
      </c>
      <c r="AG3103" s="280">
        <f t="shared" si="1068"/>
        <v>0</v>
      </c>
      <c r="AH3103" s="280">
        <f t="shared" si="1062"/>
        <v>0</v>
      </c>
      <c r="AI3103" s="280">
        <f>IF(ISBLANK(T3103),AI3102,IF(COUNTIF(T$2:T3103,T3103)&gt;1,AI3102,1+MAX(AI3102,0)))</f>
        <v>86</v>
      </c>
      <c r="AL3103" s="391" t="str">
        <f t="shared" si="1075"/>
        <v/>
      </c>
      <c r="AM3103" s="391" t="str">
        <f t="shared" si="1076"/>
        <v/>
      </c>
      <c r="AO3103" s="310" t="str">
        <f t="shared" si="1069"/>
        <v/>
      </c>
      <c r="AP3103" s="310">
        <f>SUM(AO$1:AO3103)</f>
        <v>0</v>
      </c>
      <c r="AQ3103" s="310">
        <f>SUM(AK$2:AK3103)</f>
        <v>21</v>
      </c>
      <c r="AR3103" s="310">
        <f>COUNTA(AJ$2:AJ3103)</f>
        <v>21</v>
      </c>
      <c r="AS3103" s="312"/>
      <c r="AT3103" s="312"/>
      <c r="AU3103" s="312"/>
      <c r="AV3103" s="312"/>
      <c r="AW3103" s="312"/>
      <c r="AZ3103">
        <v>3</v>
      </c>
      <c r="BA3103">
        <v>7</v>
      </c>
    </row>
    <row r="3104" spans="1:53" x14ac:dyDescent="0.25">
      <c r="A3104">
        <v>159</v>
      </c>
      <c r="B3104" t="s">
        <v>66</v>
      </c>
      <c r="C3104" t="s">
        <v>1002</v>
      </c>
      <c r="D3104"/>
      <c r="E3104">
        <v>2</v>
      </c>
      <c r="F3104">
        <v>4</v>
      </c>
      <c r="G3104">
        <v>3</v>
      </c>
      <c r="H3104">
        <v>5</v>
      </c>
      <c r="I3104">
        <v>0</v>
      </c>
      <c r="J3104">
        <v>0</v>
      </c>
      <c r="K3104">
        <v>2</v>
      </c>
      <c r="L3104">
        <v>5</v>
      </c>
      <c r="M3104" t="s">
        <v>1004</v>
      </c>
      <c r="O3104" s="101">
        <f>IF(ISBLANK(C3104),O3103,IF(COUNTIF(C$2:C3104,C3104)&gt;1,O3103,1+MAX(O3103,0)))</f>
        <v>70</v>
      </c>
      <c r="P3104" s="45">
        <f t="shared" si="1056"/>
        <v>45</v>
      </c>
      <c r="Q3104" s="33" t="str">
        <f t="shared" si="1057"/>
        <v/>
      </c>
      <c r="R3104" s="33">
        <f t="shared" si="1058"/>
        <v>16</v>
      </c>
      <c r="S3104" s="33" t="str">
        <f t="shared" si="1059"/>
        <v>159_16</v>
      </c>
      <c r="T3104" s="35" t="str">
        <f t="shared" si="1060"/>
        <v>159PM</v>
      </c>
      <c r="U3104" s="35" t="str">
        <f t="shared" si="1061"/>
        <v>159PMEW</v>
      </c>
      <c r="V3104" s="35" t="str">
        <f t="shared" si="1077"/>
        <v>2R</v>
      </c>
      <c r="W3104" s="35" t="str">
        <f t="shared" si="1070"/>
        <v>159PM2R243</v>
      </c>
      <c r="X3104" s="388">
        <f t="shared" si="1071"/>
        <v>2</v>
      </c>
      <c r="Y3104" s="388">
        <f t="shared" si="1072"/>
        <v>5</v>
      </c>
      <c r="Z3104" s="280" t="str">
        <f t="shared" si="1063"/>
        <v/>
      </c>
      <c r="AA3104" s="280" t="str">
        <f t="shared" si="1064"/>
        <v/>
      </c>
      <c r="AB3104" s="389" t="str">
        <f t="shared" si="1073"/>
        <v/>
      </c>
      <c r="AC3104" s="389" t="str">
        <f t="shared" si="1074"/>
        <v/>
      </c>
      <c r="AD3104" s="390" t="str">
        <f t="shared" si="1065"/>
        <v/>
      </c>
      <c r="AE3104" s="282">
        <f t="shared" si="1066"/>
        <v>0</v>
      </c>
      <c r="AF3104" s="359">
        <f t="shared" si="1067"/>
        <v>0</v>
      </c>
      <c r="AG3104" s="280">
        <f t="shared" si="1068"/>
        <v>0</v>
      </c>
      <c r="AH3104" s="280">
        <f t="shared" si="1062"/>
        <v>0</v>
      </c>
      <c r="AI3104" s="280">
        <f>IF(ISBLANK(T3104),AI3103,IF(COUNTIF(T$2:T3104,T3104)&gt;1,AI3103,1+MAX(AI3103,0)))</f>
        <v>86</v>
      </c>
      <c r="AL3104" s="391" t="str">
        <f t="shared" si="1075"/>
        <v/>
      </c>
      <c r="AM3104" s="391" t="str">
        <f t="shared" si="1076"/>
        <v/>
      </c>
      <c r="AO3104" s="310" t="str">
        <f t="shared" si="1069"/>
        <v/>
      </c>
      <c r="AP3104" s="310">
        <f>SUM(AO$1:AO3104)</f>
        <v>0</v>
      </c>
      <c r="AQ3104" s="310">
        <f>SUM(AK$2:AK3104)</f>
        <v>21</v>
      </c>
      <c r="AR3104" s="310">
        <f>COUNTA(AJ$2:AJ3104)</f>
        <v>21</v>
      </c>
      <c r="AS3104" s="312"/>
      <c r="AT3104" s="312"/>
      <c r="AU3104" s="312"/>
      <c r="AV3104" s="312"/>
      <c r="AW3104" s="312"/>
      <c r="AZ3104">
        <v>2</v>
      </c>
      <c r="BA3104">
        <v>5</v>
      </c>
    </row>
    <row r="3105" spans="1:53" x14ac:dyDescent="0.25">
      <c r="A3105">
        <v>159</v>
      </c>
      <c r="B3105" t="s">
        <v>66</v>
      </c>
      <c r="C3105" t="s">
        <v>1002</v>
      </c>
      <c r="D3105"/>
      <c r="E3105">
        <v>2</v>
      </c>
      <c r="F3105">
        <v>4</v>
      </c>
      <c r="G3105">
        <v>4</v>
      </c>
      <c r="H3105">
        <v>1</v>
      </c>
      <c r="I3105">
        <v>0</v>
      </c>
      <c r="J3105">
        <v>0</v>
      </c>
      <c r="K3105">
        <v>0</v>
      </c>
      <c r="L3105">
        <v>1</v>
      </c>
      <c r="M3105" t="s">
        <v>1004</v>
      </c>
      <c r="O3105" s="101">
        <f>IF(ISBLANK(C3105),O3104,IF(COUNTIF(C$2:C3105,C3105)&gt;1,O3104,1+MAX(O3104,0)))</f>
        <v>70</v>
      </c>
      <c r="P3105" s="45">
        <f t="shared" si="1056"/>
        <v>45</v>
      </c>
      <c r="Q3105" s="33" t="str">
        <f t="shared" si="1057"/>
        <v/>
      </c>
      <c r="R3105" s="33">
        <f t="shared" si="1058"/>
        <v>16</v>
      </c>
      <c r="S3105" s="33" t="str">
        <f t="shared" si="1059"/>
        <v>159_16</v>
      </c>
      <c r="T3105" s="35" t="str">
        <f t="shared" si="1060"/>
        <v>159PM</v>
      </c>
      <c r="U3105" s="35" t="str">
        <f t="shared" si="1061"/>
        <v>159PMEW</v>
      </c>
      <c r="V3105" s="35" t="str">
        <f t="shared" si="1077"/>
        <v>2R</v>
      </c>
      <c r="W3105" s="35" t="str">
        <f t="shared" si="1070"/>
        <v>159PM2R244</v>
      </c>
      <c r="X3105" s="388">
        <f t="shared" si="1071"/>
        <v>0</v>
      </c>
      <c r="Y3105" s="388">
        <f t="shared" si="1072"/>
        <v>1</v>
      </c>
      <c r="Z3105" s="280" t="str">
        <f t="shared" si="1063"/>
        <v/>
      </c>
      <c r="AA3105" s="280" t="str">
        <f t="shared" si="1064"/>
        <v/>
      </c>
      <c r="AB3105" s="389" t="str">
        <f t="shared" si="1073"/>
        <v/>
      </c>
      <c r="AC3105" s="389" t="str">
        <f t="shared" si="1074"/>
        <v/>
      </c>
      <c r="AD3105" s="390" t="str">
        <f t="shared" si="1065"/>
        <v/>
      </c>
      <c r="AE3105" s="282">
        <f t="shared" si="1066"/>
        <v>0</v>
      </c>
      <c r="AF3105" s="359">
        <f t="shared" si="1067"/>
        <v>0</v>
      </c>
      <c r="AG3105" s="280">
        <f t="shared" si="1068"/>
        <v>0</v>
      </c>
      <c r="AH3105" s="280">
        <f t="shared" si="1062"/>
        <v>0</v>
      </c>
      <c r="AI3105" s="280">
        <f>IF(ISBLANK(T3105),AI3104,IF(COUNTIF(T$2:T3105,T3105)&gt;1,AI3104,1+MAX(AI3104,0)))</f>
        <v>86</v>
      </c>
      <c r="AL3105" s="391" t="str">
        <f t="shared" si="1075"/>
        <v/>
      </c>
      <c r="AM3105" s="391" t="str">
        <f t="shared" si="1076"/>
        <v/>
      </c>
      <c r="AO3105" s="310" t="str">
        <f t="shared" si="1069"/>
        <v/>
      </c>
      <c r="AP3105" s="310">
        <f>SUM(AO$1:AO3105)</f>
        <v>0</v>
      </c>
      <c r="AQ3105" s="310">
        <f>SUM(AK$2:AK3105)</f>
        <v>21</v>
      </c>
      <c r="AR3105" s="310">
        <f>COUNTA(AJ$2:AJ3105)</f>
        <v>21</v>
      </c>
      <c r="AS3105" s="312"/>
      <c r="AT3105" s="312"/>
      <c r="AU3105" s="312"/>
      <c r="AV3105" s="312"/>
      <c r="AW3105" s="312"/>
      <c r="AZ3105">
        <v>0</v>
      </c>
      <c r="BA3105">
        <v>1</v>
      </c>
    </row>
    <row r="3106" spans="1:53" x14ac:dyDescent="0.25">
      <c r="A3106">
        <v>160</v>
      </c>
      <c r="B3106" t="s">
        <v>65</v>
      </c>
      <c r="C3106" t="s">
        <v>979</v>
      </c>
      <c r="D3106"/>
      <c r="E3106">
        <v>1</v>
      </c>
      <c r="F3106">
        <v>1</v>
      </c>
      <c r="G3106">
        <v>1</v>
      </c>
      <c r="H3106">
        <v>1</v>
      </c>
      <c r="I3106">
        <v>0</v>
      </c>
      <c r="J3106">
        <v>1</v>
      </c>
      <c r="K3106">
        <v>0</v>
      </c>
      <c r="L3106">
        <v>0</v>
      </c>
      <c r="M3106" t="s">
        <v>1005</v>
      </c>
      <c r="O3106" s="101">
        <f>IF(ISBLANK(C3106),O3105,IF(COUNTIF(C$2:C3106,C3106)&gt;1,O3105,1+MAX(O3105,0)))</f>
        <v>71</v>
      </c>
      <c r="P3106" s="45">
        <f t="shared" ref="P3106:P3169" si="1078">IF(A3106=A3105,P3105,IF(ISNUMBER(P3105),P3105+1,1))</f>
        <v>46</v>
      </c>
      <c r="Q3106" s="33">
        <f t="shared" ref="Q3106:Q3169" si="1079">IF(OR(P3106=P3105,LEN(A3106)&lt;1),"",P3106)</f>
        <v>46</v>
      </c>
      <c r="R3106" s="33">
        <f t="shared" ref="R3106:R3169" si="1080">IF(ISNUMBER(F3106),F3106+4*(E3106-1)+8*IF(B3106="PM",1,0),"")</f>
        <v>1</v>
      </c>
      <c r="S3106" s="33" t="str">
        <f t="shared" ref="S3106:S3169" si="1081">IF(ISNUMBER(R3106),A3106&amp;"_"&amp;R3106,"")</f>
        <v>160_1</v>
      </c>
      <c r="T3106" s="35" t="str">
        <f t="shared" ref="T3106:T3169" si="1082">A3106&amp;B3106</f>
        <v>160AM</v>
      </c>
      <c r="U3106" s="35" t="str">
        <f t="shared" ref="U3106:U3169" si="1083">IF(OR(G3106=1,G3106=2),T3106&amp;"NS",IF(OR(G3106=3,G3106=4),T3106&amp;"EW",""))</f>
        <v>160AMNS</v>
      </c>
      <c r="V3106" s="35" t="str">
        <f t="shared" si="1077"/>
        <v>2S</v>
      </c>
      <c r="W3106" s="35" t="str">
        <f t="shared" si="1070"/>
        <v>160AM2S111</v>
      </c>
      <c r="X3106" s="388">
        <f t="shared" si="1071"/>
        <v>0</v>
      </c>
      <c r="Y3106" s="388">
        <f t="shared" si="1072"/>
        <v>0</v>
      </c>
      <c r="Z3106" s="280" t="str">
        <f t="shared" si="1063"/>
        <v/>
      </c>
      <c r="AA3106" s="280" t="str">
        <f t="shared" si="1064"/>
        <v/>
      </c>
      <c r="AB3106" s="389" t="str">
        <f t="shared" si="1073"/>
        <v/>
      </c>
      <c r="AC3106" s="389" t="str">
        <f t="shared" si="1074"/>
        <v/>
      </c>
      <c r="AD3106" s="390" t="str">
        <f t="shared" si="1065"/>
        <v/>
      </c>
      <c r="AE3106" s="282">
        <f t="shared" si="1066"/>
        <v>0</v>
      </c>
      <c r="AF3106" s="359">
        <f t="shared" si="1067"/>
        <v>0</v>
      </c>
      <c r="AG3106" s="280">
        <f t="shared" si="1068"/>
        <v>3</v>
      </c>
      <c r="AH3106" s="280">
        <f t="shared" ref="AH3106:AH3169" si="1084">IF(AND(AG3106&gt;0,ISNUMBER(AG3106)),1,0)</f>
        <v>1</v>
      </c>
      <c r="AI3106" s="280">
        <f>IF(ISBLANK(T3106),AI3105,IF(COUNTIF(T$2:T3106,T3106)&gt;1,AI3105,1+MAX(AI3105,0)))</f>
        <v>87</v>
      </c>
      <c r="AL3106" s="391" t="str">
        <f t="shared" si="1075"/>
        <v/>
      </c>
      <c r="AM3106" s="391" t="str">
        <f t="shared" si="1076"/>
        <v/>
      </c>
      <c r="AO3106" s="310" t="str">
        <f t="shared" si="1069"/>
        <v/>
      </c>
      <c r="AP3106" s="310">
        <f>SUM(AO$1:AO3106)</f>
        <v>0</v>
      </c>
      <c r="AQ3106" s="310">
        <f>SUM(AK$2:AK3106)</f>
        <v>21</v>
      </c>
      <c r="AR3106" s="310">
        <f>COUNTA(AJ$2:AJ3106)</f>
        <v>21</v>
      </c>
      <c r="AS3106" s="312"/>
      <c r="AT3106" s="312"/>
      <c r="AU3106" s="312"/>
      <c r="AV3106" s="312"/>
      <c r="AW3106" s="312"/>
      <c r="AZ3106">
        <v>0</v>
      </c>
      <c r="BA3106">
        <v>0</v>
      </c>
    </row>
    <row r="3107" spans="1:53" x14ac:dyDescent="0.25">
      <c r="A3107">
        <v>160</v>
      </c>
      <c r="B3107" t="s">
        <v>65</v>
      </c>
      <c r="C3107" t="s">
        <v>979</v>
      </c>
      <c r="D3107"/>
      <c r="E3107">
        <v>1</v>
      </c>
      <c r="F3107">
        <v>1</v>
      </c>
      <c r="G3107">
        <v>2</v>
      </c>
      <c r="H3107">
        <v>0</v>
      </c>
      <c r="I3107">
        <v>0</v>
      </c>
      <c r="J3107">
        <v>0</v>
      </c>
      <c r="K3107">
        <v>0</v>
      </c>
      <c r="L3107">
        <v>0</v>
      </c>
      <c r="M3107" t="s">
        <v>1005</v>
      </c>
      <c r="O3107" s="101">
        <f>IF(ISBLANK(C3107),O3106,IF(COUNTIF(C$2:C3107,C3107)&gt;1,O3106,1+MAX(O3106,0)))</f>
        <v>71</v>
      </c>
      <c r="P3107" s="45">
        <f t="shared" si="1078"/>
        <v>46</v>
      </c>
      <c r="Q3107" s="33" t="str">
        <f t="shared" si="1079"/>
        <v/>
      </c>
      <c r="R3107" s="33">
        <f t="shared" si="1080"/>
        <v>1</v>
      </c>
      <c r="S3107" s="33" t="str">
        <f t="shared" si="1081"/>
        <v>160_1</v>
      </c>
      <c r="T3107" s="35" t="str">
        <f t="shared" si="1082"/>
        <v>160AM</v>
      </c>
      <c r="U3107" s="35" t="str">
        <f t="shared" si="1083"/>
        <v>160AMNS</v>
      </c>
      <c r="V3107" s="35" t="str">
        <f t="shared" si="1077"/>
        <v>2S</v>
      </c>
      <c r="W3107" s="35" t="str">
        <f t="shared" si="1070"/>
        <v>160AM2S112</v>
      </c>
      <c r="X3107" s="388">
        <f t="shared" si="1071"/>
        <v>0</v>
      </c>
      <c r="Y3107" s="388">
        <f t="shared" si="1072"/>
        <v>0</v>
      </c>
      <c r="Z3107" s="280" t="str">
        <f t="shared" si="1063"/>
        <v/>
      </c>
      <c r="AA3107" s="280" t="str">
        <f t="shared" si="1064"/>
        <v/>
      </c>
      <c r="AB3107" s="389" t="str">
        <f t="shared" si="1073"/>
        <v/>
      </c>
      <c r="AC3107" s="389" t="str">
        <f t="shared" si="1074"/>
        <v/>
      </c>
      <c r="AD3107" s="390" t="str">
        <f t="shared" si="1065"/>
        <v/>
      </c>
      <c r="AE3107" s="282">
        <f t="shared" si="1066"/>
        <v>0</v>
      </c>
      <c r="AF3107" s="359">
        <f t="shared" si="1067"/>
        <v>0</v>
      </c>
      <c r="AG3107" s="280">
        <f t="shared" si="1068"/>
        <v>3</v>
      </c>
      <c r="AH3107" s="280">
        <f t="shared" si="1084"/>
        <v>1</v>
      </c>
      <c r="AI3107" s="280">
        <f>IF(ISBLANK(T3107),AI3106,IF(COUNTIF(T$2:T3107,T3107)&gt;1,AI3106,1+MAX(AI3106,0)))</f>
        <v>87</v>
      </c>
      <c r="AL3107" s="391" t="str">
        <f t="shared" si="1075"/>
        <v/>
      </c>
      <c r="AM3107" s="391" t="str">
        <f t="shared" si="1076"/>
        <v/>
      </c>
      <c r="AO3107" s="310" t="str">
        <f t="shared" si="1069"/>
        <v/>
      </c>
      <c r="AP3107" s="310">
        <f>SUM(AO$1:AO3107)</f>
        <v>0</v>
      </c>
      <c r="AQ3107" s="310">
        <f>SUM(AK$2:AK3107)</f>
        <v>21</v>
      </c>
      <c r="AR3107" s="310">
        <f>COUNTA(AJ$2:AJ3107)</f>
        <v>21</v>
      </c>
      <c r="AS3107" s="312"/>
      <c r="AT3107" s="312"/>
      <c r="AU3107" s="312"/>
      <c r="AV3107" s="312"/>
      <c r="AW3107" s="312"/>
      <c r="AZ3107">
        <v>0</v>
      </c>
      <c r="BA3107">
        <v>0</v>
      </c>
    </row>
    <row r="3108" spans="1:53" x14ac:dyDescent="0.25">
      <c r="A3108">
        <v>160</v>
      </c>
      <c r="B3108" t="s">
        <v>65</v>
      </c>
      <c r="C3108" t="s">
        <v>979</v>
      </c>
      <c r="D3108"/>
      <c r="E3108">
        <v>1</v>
      </c>
      <c r="F3108">
        <v>1</v>
      </c>
      <c r="G3108">
        <v>3</v>
      </c>
      <c r="H3108">
        <v>1</v>
      </c>
      <c r="I3108">
        <v>0</v>
      </c>
      <c r="J3108">
        <v>0</v>
      </c>
      <c r="K3108">
        <v>0</v>
      </c>
      <c r="L3108">
        <v>1</v>
      </c>
      <c r="M3108" t="s">
        <v>1005</v>
      </c>
      <c r="O3108" s="101">
        <f>IF(ISBLANK(C3108),O3107,IF(COUNTIF(C$2:C3108,C3108)&gt;1,O3107,1+MAX(O3107,0)))</f>
        <v>71</v>
      </c>
      <c r="P3108" s="45">
        <f t="shared" si="1078"/>
        <v>46</v>
      </c>
      <c r="Q3108" s="33" t="str">
        <f t="shared" si="1079"/>
        <v/>
      </c>
      <c r="R3108" s="33">
        <f t="shared" si="1080"/>
        <v>1</v>
      </c>
      <c r="S3108" s="33" t="str">
        <f t="shared" si="1081"/>
        <v>160_1</v>
      </c>
      <c r="T3108" s="35" t="str">
        <f t="shared" si="1082"/>
        <v>160AM</v>
      </c>
      <c r="U3108" s="35" t="str">
        <f t="shared" si="1083"/>
        <v>160AMEW</v>
      </c>
      <c r="V3108" s="35" t="str">
        <f t="shared" si="1077"/>
        <v>2S</v>
      </c>
      <c r="W3108" s="35" t="str">
        <f t="shared" si="1070"/>
        <v>160AM2S113</v>
      </c>
      <c r="X3108" s="388">
        <f t="shared" si="1071"/>
        <v>0</v>
      </c>
      <c r="Y3108" s="388">
        <f t="shared" si="1072"/>
        <v>1</v>
      </c>
      <c r="Z3108" s="280" t="str">
        <f t="shared" si="1063"/>
        <v/>
      </c>
      <c r="AA3108" s="280" t="str">
        <f t="shared" si="1064"/>
        <v/>
      </c>
      <c r="AB3108" s="389" t="str">
        <f t="shared" si="1073"/>
        <v/>
      </c>
      <c r="AC3108" s="389" t="str">
        <f t="shared" si="1074"/>
        <v/>
      </c>
      <c r="AD3108" s="390" t="str">
        <f t="shared" si="1065"/>
        <v/>
      </c>
      <c r="AE3108" s="282">
        <f t="shared" si="1066"/>
        <v>0</v>
      </c>
      <c r="AF3108" s="359">
        <f t="shared" si="1067"/>
        <v>0</v>
      </c>
      <c r="AG3108" s="280">
        <f t="shared" si="1068"/>
        <v>0</v>
      </c>
      <c r="AH3108" s="280">
        <f t="shared" si="1084"/>
        <v>0</v>
      </c>
      <c r="AI3108" s="280">
        <f>IF(ISBLANK(T3108),AI3107,IF(COUNTIF(T$2:T3108,T3108)&gt;1,AI3107,1+MAX(AI3107,0)))</f>
        <v>87</v>
      </c>
      <c r="AL3108" s="391" t="str">
        <f t="shared" si="1075"/>
        <v/>
      </c>
      <c r="AM3108" s="391" t="str">
        <f t="shared" si="1076"/>
        <v/>
      </c>
      <c r="AO3108" s="310" t="str">
        <f t="shared" si="1069"/>
        <v/>
      </c>
      <c r="AP3108" s="310">
        <f>SUM(AO$1:AO3108)</f>
        <v>0</v>
      </c>
      <c r="AQ3108" s="310">
        <f>SUM(AK$2:AK3108)</f>
        <v>21</v>
      </c>
      <c r="AR3108" s="310">
        <f>COUNTA(AJ$2:AJ3108)</f>
        <v>21</v>
      </c>
      <c r="AS3108" s="312"/>
      <c r="AT3108" s="312"/>
      <c r="AU3108" s="312"/>
      <c r="AV3108" s="312"/>
      <c r="AW3108" s="312"/>
      <c r="AZ3108">
        <v>0</v>
      </c>
      <c r="BA3108">
        <v>1</v>
      </c>
    </row>
    <row r="3109" spans="1:53" x14ac:dyDescent="0.25">
      <c r="A3109">
        <v>160</v>
      </c>
      <c r="B3109" t="s">
        <v>65</v>
      </c>
      <c r="C3109" t="s">
        <v>979</v>
      </c>
      <c r="D3109"/>
      <c r="E3109">
        <v>1</v>
      </c>
      <c r="F3109">
        <v>1</v>
      </c>
      <c r="G3109">
        <v>4</v>
      </c>
      <c r="H3109">
        <v>0</v>
      </c>
      <c r="I3109">
        <v>0</v>
      </c>
      <c r="J3109">
        <v>0</v>
      </c>
      <c r="K3109">
        <v>0</v>
      </c>
      <c r="L3109">
        <v>0</v>
      </c>
      <c r="M3109" t="s">
        <v>1005</v>
      </c>
      <c r="O3109" s="101">
        <f>IF(ISBLANK(C3109),O3108,IF(COUNTIF(C$2:C3109,C3109)&gt;1,O3108,1+MAX(O3108,0)))</f>
        <v>71</v>
      </c>
      <c r="P3109" s="45">
        <f t="shared" si="1078"/>
        <v>46</v>
      </c>
      <c r="Q3109" s="33" t="str">
        <f t="shared" si="1079"/>
        <v/>
      </c>
      <c r="R3109" s="33">
        <f t="shared" si="1080"/>
        <v>1</v>
      </c>
      <c r="S3109" s="33" t="str">
        <f t="shared" si="1081"/>
        <v>160_1</v>
      </c>
      <c r="T3109" s="35" t="str">
        <f t="shared" si="1082"/>
        <v>160AM</v>
      </c>
      <c r="U3109" s="35" t="str">
        <f t="shared" si="1083"/>
        <v>160AMEW</v>
      </c>
      <c r="V3109" s="35" t="str">
        <f t="shared" si="1077"/>
        <v>2S</v>
      </c>
      <c r="W3109" s="35" t="str">
        <f t="shared" si="1070"/>
        <v>160AM2S114</v>
      </c>
      <c r="X3109" s="388">
        <f t="shared" si="1071"/>
        <v>0</v>
      </c>
      <c r="Y3109" s="388">
        <f t="shared" si="1072"/>
        <v>0</v>
      </c>
      <c r="Z3109" s="280" t="str">
        <f t="shared" si="1063"/>
        <v/>
      </c>
      <c r="AA3109" s="280" t="str">
        <f t="shared" si="1064"/>
        <v/>
      </c>
      <c r="AB3109" s="389" t="str">
        <f t="shared" si="1073"/>
        <v/>
      </c>
      <c r="AC3109" s="389" t="str">
        <f t="shared" si="1074"/>
        <v/>
      </c>
      <c r="AD3109" s="390" t="str">
        <f t="shared" si="1065"/>
        <v/>
      </c>
      <c r="AE3109" s="282">
        <f t="shared" si="1066"/>
        <v>0</v>
      </c>
      <c r="AF3109" s="359">
        <f t="shared" si="1067"/>
        <v>0</v>
      </c>
      <c r="AG3109" s="280">
        <f t="shared" si="1068"/>
        <v>0</v>
      </c>
      <c r="AH3109" s="280">
        <f t="shared" si="1084"/>
        <v>0</v>
      </c>
      <c r="AI3109" s="280">
        <f>IF(ISBLANK(T3109),AI3108,IF(COUNTIF(T$2:T3109,T3109)&gt;1,AI3108,1+MAX(AI3108,0)))</f>
        <v>87</v>
      </c>
      <c r="AL3109" s="391" t="str">
        <f t="shared" si="1075"/>
        <v/>
      </c>
      <c r="AM3109" s="391" t="str">
        <f t="shared" si="1076"/>
        <v/>
      </c>
      <c r="AO3109" s="310" t="str">
        <f t="shared" si="1069"/>
        <v/>
      </c>
      <c r="AP3109" s="310">
        <f>SUM(AO$1:AO3109)</f>
        <v>0</v>
      </c>
      <c r="AQ3109" s="310">
        <f>SUM(AK$2:AK3109)</f>
        <v>21</v>
      </c>
      <c r="AR3109" s="310">
        <f>COUNTA(AJ$2:AJ3109)</f>
        <v>21</v>
      </c>
      <c r="AS3109" s="312"/>
      <c r="AT3109" s="312"/>
      <c r="AU3109" s="312"/>
      <c r="AV3109" s="312"/>
      <c r="AW3109" s="312"/>
      <c r="AZ3109">
        <v>0</v>
      </c>
      <c r="BA3109">
        <v>0</v>
      </c>
    </row>
    <row r="3110" spans="1:53" x14ac:dyDescent="0.25">
      <c r="A3110">
        <v>160</v>
      </c>
      <c r="B3110" t="s">
        <v>65</v>
      </c>
      <c r="C3110" t="s">
        <v>979</v>
      </c>
      <c r="D3110"/>
      <c r="E3110">
        <v>1</v>
      </c>
      <c r="F3110">
        <v>2</v>
      </c>
      <c r="G3110">
        <v>1</v>
      </c>
      <c r="H3110">
        <v>2</v>
      </c>
      <c r="I3110">
        <v>0</v>
      </c>
      <c r="J3110">
        <v>2</v>
      </c>
      <c r="K3110">
        <v>0</v>
      </c>
      <c r="L3110">
        <v>0</v>
      </c>
      <c r="M3110" t="s">
        <v>1005</v>
      </c>
      <c r="O3110" s="101">
        <f>IF(ISBLANK(C3110),O3109,IF(COUNTIF(C$2:C3110,C3110)&gt;1,O3109,1+MAX(O3109,0)))</f>
        <v>71</v>
      </c>
      <c r="P3110" s="45">
        <f t="shared" si="1078"/>
        <v>46</v>
      </c>
      <c r="Q3110" s="33" t="str">
        <f t="shared" si="1079"/>
        <v/>
      </c>
      <c r="R3110" s="33">
        <f t="shared" si="1080"/>
        <v>2</v>
      </c>
      <c r="S3110" s="33" t="str">
        <f t="shared" si="1081"/>
        <v>160_2</v>
      </c>
      <c r="T3110" s="35" t="str">
        <f t="shared" si="1082"/>
        <v>160AM</v>
      </c>
      <c r="U3110" s="35" t="str">
        <f t="shared" si="1083"/>
        <v>160AMNS</v>
      </c>
      <c r="V3110" s="35" t="str">
        <f t="shared" si="1077"/>
        <v>2S</v>
      </c>
      <c r="W3110" s="35" t="str">
        <f t="shared" si="1070"/>
        <v>160AM2S121</v>
      </c>
      <c r="X3110" s="388">
        <f t="shared" si="1071"/>
        <v>0</v>
      </c>
      <c r="Y3110" s="388">
        <f t="shared" si="1072"/>
        <v>0</v>
      </c>
      <c r="Z3110" s="280" t="str">
        <f t="shared" si="1063"/>
        <v/>
      </c>
      <c r="AA3110" s="280" t="str">
        <f t="shared" si="1064"/>
        <v/>
      </c>
      <c r="AB3110" s="389" t="str">
        <f t="shared" si="1073"/>
        <v/>
      </c>
      <c r="AC3110" s="389" t="str">
        <f t="shared" si="1074"/>
        <v/>
      </c>
      <c r="AD3110" s="390" t="str">
        <f t="shared" si="1065"/>
        <v/>
      </c>
      <c r="AE3110" s="282">
        <f t="shared" si="1066"/>
        <v>0</v>
      </c>
      <c r="AF3110" s="359">
        <f t="shared" si="1067"/>
        <v>0</v>
      </c>
      <c r="AG3110" s="280">
        <f t="shared" si="1068"/>
        <v>3</v>
      </c>
      <c r="AH3110" s="280">
        <f t="shared" si="1084"/>
        <v>1</v>
      </c>
      <c r="AI3110" s="280">
        <f>IF(ISBLANK(T3110),AI3109,IF(COUNTIF(T$2:T3110,T3110)&gt;1,AI3109,1+MAX(AI3109,0)))</f>
        <v>87</v>
      </c>
      <c r="AL3110" s="391" t="str">
        <f t="shared" si="1075"/>
        <v/>
      </c>
      <c r="AM3110" s="391" t="str">
        <f t="shared" si="1076"/>
        <v/>
      </c>
      <c r="AO3110" s="310" t="str">
        <f t="shared" si="1069"/>
        <v/>
      </c>
      <c r="AP3110" s="310">
        <f>SUM(AO$1:AO3110)</f>
        <v>0</v>
      </c>
      <c r="AQ3110" s="310">
        <f>SUM(AK$2:AK3110)</f>
        <v>21</v>
      </c>
      <c r="AR3110" s="310">
        <f>COUNTA(AJ$2:AJ3110)</f>
        <v>21</v>
      </c>
      <c r="AS3110" s="312"/>
      <c r="AT3110" s="312"/>
      <c r="AU3110" s="312"/>
      <c r="AV3110" s="312"/>
      <c r="AW3110" s="312"/>
      <c r="AZ3110">
        <v>0</v>
      </c>
      <c r="BA3110">
        <v>0</v>
      </c>
    </row>
    <row r="3111" spans="1:53" x14ac:dyDescent="0.25">
      <c r="A3111">
        <v>160</v>
      </c>
      <c r="B3111" t="s">
        <v>65</v>
      </c>
      <c r="C3111" t="s">
        <v>979</v>
      </c>
      <c r="D3111"/>
      <c r="E3111">
        <v>1</v>
      </c>
      <c r="F3111">
        <v>2</v>
      </c>
      <c r="G3111">
        <v>2</v>
      </c>
      <c r="H3111">
        <v>2</v>
      </c>
      <c r="I3111">
        <v>0</v>
      </c>
      <c r="J3111">
        <v>1</v>
      </c>
      <c r="K3111">
        <v>0</v>
      </c>
      <c r="L3111">
        <v>0</v>
      </c>
      <c r="M3111" t="s">
        <v>1005</v>
      </c>
      <c r="O3111" s="101">
        <f>IF(ISBLANK(C3111),O3110,IF(COUNTIF(C$2:C3111,C3111)&gt;1,O3110,1+MAX(O3110,0)))</f>
        <v>71</v>
      </c>
      <c r="P3111" s="45">
        <f t="shared" si="1078"/>
        <v>46</v>
      </c>
      <c r="Q3111" s="33" t="str">
        <f t="shared" si="1079"/>
        <v/>
      </c>
      <c r="R3111" s="33">
        <f t="shared" si="1080"/>
        <v>2</v>
      </c>
      <c r="S3111" s="33" t="str">
        <f t="shared" si="1081"/>
        <v>160_2</v>
      </c>
      <c r="T3111" s="35" t="str">
        <f t="shared" si="1082"/>
        <v>160AM</v>
      </c>
      <c r="U3111" s="35" t="str">
        <f t="shared" si="1083"/>
        <v>160AMNS</v>
      </c>
      <c r="V3111" s="35" t="str">
        <f t="shared" si="1077"/>
        <v>2S</v>
      </c>
      <c r="W3111" s="35" t="str">
        <f t="shared" si="1070"/>
        <v>160AM2S122</v>
      </c>
      <c r="X3111" s="388">
        <f t="shared" si="1071"/>
        <v>0</v>
      </c>
      <c r="Y3111" s="388">
        <f t="shared" si="1072"/>
        <v>0</v>
      </c>
      <c r="Z3111" s="280" t="str">
        <f t="shared" si="1063"/>
        <v/>
      </c>
      <c r="AA3111" s="280" t="str">
        <f t="shared" si="1064"/>
        <v/>
      </c>
      <c r="AB3111" s="389" t="str">
        <f t="shared" si="1073"/>
        <v/>
      </c>
      <c r="AC3111" s="389" t="str">
        <f t="shared" si="1074"/>
        <v/>
      </c>
      <c r="AD3111" s="390" t="str">
        <f t="shared" si="1065"/>
        <v/>
      </c>
      <c r="AE3111" s="282">
        <f t="shared" si="1066"/>
        <v>0</v>
      </c>
      <c r="AF3111" s="359">
        <f t="shared" si="1067"/>
        <v>0</v>
      </c>
      <c r="AG3111" s="280">
        <f t="shared" si="1068"/>
        <v>3</v>
      </c>
      <c r="AH3111" s="280">
        <f t="shared" si="1084"/>
        <v>1</v>
      </c>
      <c r="AI3111" s="280">
        <f>IF(ISBLANK(T3111),AI3110,IF(COUNTIF(T$2:T3111,T3111)&gt;1,AI3110,1+MAX(AI3110,0)))</f>
        <v>87</v>
      </c>
      <c r="AL3111" s="391" t="str">
        <f t="shared" si="1075"/>
        <v/>
      </c>
      <c r="AM3111" s="391" t="str">
        <f t="shared" si="1076"/>
        <v/>
      </c>
      <c r="AO3111" s="310" t="str">
        <f t="shared" si="1069"/>
        <v/>
      </c>
      <c r="AP3111" s="310">
        <f>SUM(AO$1:AO3111)</f>
        <v>0</v>
      </c>
      <c r="AQ3111" s="310">
        <f>SUM(AK$2:AK3111)</f>
        <v>21</v>
      </c>
      <c r="AR3111" s="310">
        <f>COUNTA(AJ$2:AJ3111)</f>
        <v>21</v>
      </c>
      <c r="AS3111" s="312"/>
      <c r="AT3111" s="312"/>
      <c r="AU3111" s="312"/>
      <c r="AV3111" s="312"/>
      <c r="AW3111" s="312"/>
      <c r="AZ3111">
        <v>0</v>
      </c>
      <c r="BA3111">
        <v>0</v>
      </c>
    </row>
    <row r="3112" spans="1:53" x14ac:dyDescent="0.25">
      <c r="A3112">
        <v>160</v>
      </c>
      <c r="B3112" t="s">
        <v>65</v>
      </c>
      <c r="C3112" t="s">
        <v>979</v>
      </c>
      <c r="D3112"/>
      <c r="E3112">
        <v>1</v>
      </c>
      <c r="F3112">
        <v>2</v>
      </c>
      <c r="G3112">
        <v>3</v>
      </c>
      <c r="H3112">
        <v>0</v>
      </c>
      <c r="I3112">
        <v>0</v>
      </c>
      <c r="J3112">
        <v>0</v>
      </c>
      <c r="K3112">
        <v>0</v>
      </c>
      <c r="L3112">
        <v>0</v>
      </c>
      <c r="M3112" t="s">
        <v>1005</v>
      </c>
      <c r="O3112" s="101">
        <f>IF(ISBLANK(C3112),O3111,IF(COUNTIF(C$2:C3112,C3112)&gt;1,O3111,1+MAX(O3111,0)))</f>
        <v>71</v>
      </c>
      <c r="P3112" s="45">
        <f t="shared" si="1078"/>
        <v>46</v>
      </c>
      <c r="Q3112" s="33" t="str">
        <f t="shared" si="1079"/>
        <v/>
      </c>
      <c r="R3112" s="33">
        <f t="shared" si="1080"/>
        <v>2</v>
      </c>
      <c r="S3112" s="33" t="str">
        <f t="shared" si="1081"/>
        <v>160_2</v>
      </c>
      <c r="T3112" s="35" t="str">
        <f t="shared" si="1082"/>
        <v>160AM</v>
      </c>
      <c r="U3112" s="35" t="str">
        <f t="shared" si="1083"/>
        <v>160AMEW</v>
      </c>
      <c r="V3112" s="35" t="str">
        <f t="shared" si="1077"/>
        <v>2S</v>
      </c>
      <c r="W3112" s="35" t="str">
        <f t="shared" si="1070"/>
        <v>160AM2S123</v>
      </c>
      <c r="X3112" s="388">
        <f t="shared" si="1071"/>
        <v>0</v>
      </c>
      <c r="Y3112" s="388">
        <f t="shared" si="1072"/>
        <v>0</v>
      </c>
      <c r="Z3112" s="280" t="str">
        <f t="shared" si="1063"/>
        <v/>
      </c>
      <c r="AA3112" s="280" t="str">
        <f t="shared" si="1064"/>
        <v/>
      </c>
      <c r="AB3112" s="389" t="str">
        <f t="shared" si="1073"/>
        <v/>
      </c>
      <c r="AC3112" s="389" t="str">
        <f t="shared" si="1074"/>
        <v/>
      </c>
      <c r="AD3112" s="390" t="str">
        <f t="shared" si="1065"/>
        <v/>
      </c>
      <c r="AE3112" s="282">
        <f t="shared" si="1066"/>
        <v>0</v>
      </c>
      <c r="AF3112" s="359">
        <f t="shared" si="1067"/>
        <v>0</v>
      </c>
      <c r="AG3112" s="280">
        <f t="shared" si="1068"/>
        <v>0</v>
      </c>
      <c r="AH3112" s="280">
        <f t="shared" si="1084"/>
        <v>0</v>
      </c>
      <c r="AI3112" s="280">
        <f>IF(ISBLANK(T3112),AI3111,IF(COUNTIF(T$2:T3112,T3112)&gt;1,AI3111,1+MAX(AI3111,0)))</f>
        <v>87</v>
      </c>
      <c r="AL3112" s="391" t="str">
        <f t="shared" si="1075"/>
        <v/>
      </c>
      <c r="AM3112" s="391" t="str">
        <f t="shared" si="1076"/>
        <v/>
      </c>
      <c r="AO3112" s="310" t="str">
        <f t="shared" si="1069"/>
        <v/>
      </c>
      <c r="AP3112" s="310">
        <f>SUM(AO$1:AO3112)</f>
        <v>0</v>
      </c>
      <c r="AQ3112" s="310">
        <f>SUM(AK$2:AK3112)</f>
        <v>21</v>
      </c>
      <c r="AR3112" s="310">
        <f>COUNTA(AJ$2:AJ3112)</f>
        <v>21</v>
      </c>
      <c r="AS3112" s="312"/>
      <c r="AT3112" s="312"/>
      <c r="AU3112" s="312"/>
      <c r="AV3112" s="312"/>
      <c r="AW3112" s="312"/>
      <c r="AZ3112">
        <v>0</v>
      </c>
      <c r="BA3112">
        <v>0</v>
      </c>
    </row>
    <row r="3113" spans="1:53" x14ac:dyDescent="0.25">
      <c r="A3113">
        <v>160</v>
      </c>
      <c r="B3113" t="s">
        <v>65</v>
      </c>
      <c r="C3113" t="s">
        <v>979</v>
      </c>
      <c r="D3113"/>
      <c r="E3113">
        <v>1</v>
      </c>
      <c r="F3113">
        <v>2</v>
      </c>
      <c r="G3113">
        <v>4</v>
      </c>
      <c r="H3113">
        <v>0</v>
      </c>
      <c r="I3113">
        <v>0</v>
      </c>
      <c r="J3113">
        <v>0</v>
      </c>
      <c r="K3113">
        <v>0</v>
      </c>
      <c r="L3113">
        <v>0</v>
      </c>
      <c r="M3113" t="s">
        <v>1005</v>
      </c>
      <c r="O3113" s="101">
        <f>IF(ISBLANK(C3113),O3112,IF(COUNTIF(C$2:C3113,C3113)&gt;1,O3112,1+MAX(O3112,0)))</f>
        <v>71</v>
      </c>
      <c r="P3113" s="45">
        <f t="shared" si="1078"/>
        <v>46</v>
      </c>
      <c r="Q3113" s="33" t="str">
        <f t="shared" si="1079"/>
        <v/>
      </c>
      <c r="R3113" s="33">
        <f t="shared" si="1080"/>
        <v>2</v>
      </c>
      <c r="S3113" s="33" t="str">
        <f t="shared" si="1081"/>
        <v>160_2</v>
      </c>
      <c r="T3113" s="35" t="str">
        <f t="shared" si="1082"/>
        <v>160AM</v>
      </c>
      <c r="U3113" s="35" t="str">
        <f t="shared" si="1083"/>
        <v>160AMEW</v>
      </c>
      <c r="V3113" s="35" t="str">
        <f t="shared" si="1077"/>
        <v>2S</v>
      </c>
      <c r="W3113" s="35" t="str">
        <f t="shared" si="1070"/>
        <v>160AM2S124</v>
      </c>
      <c r="X3113" s="388">
        <f t="shared" si="1071"/>
        <v>0</v>
      </c>
      <c r="Y3113" s="388">
        <f t="shared" si="1072"/>
        <v>0</v>
      </c>
      <c r="Z3113" s="280" t="str">
        <f t="shared" si="1063"/>
        <v/>
      </c>
      <c r="AA3113" s="280" t="str">
        <f t="shared" si="1064"/>
        <v/>
      </c>
      <c r="AB3113" s="389" t="str">
        <f t="shared" si="1073"/>
        <v/>
      </c>
      <c r="AC3113" s="389" t="str">
        <f t="shared" si="1074"/>
        <v/>
      </c>
      <c r="AD3113" s="390" t="str">
        <f t="shared" si="1065"/>
        <v/>
      </c>
      <c r="AE3113" s="282">
        <f t="shared" si="1066"/>
        <v>0</v>
      </c>
      <c r="AF3113" s="359">
        <f t="shared" si="1067"/>
        <v>0</v>
      </c>
      <c r="AG3113" s="280">
        <f t="shared" si="1068"/>
        <v>0</v>
      </c>
      <c r="AH3113" s="280">
        <f t="shared" si="1084"/>
        <v>0</v>
      </c>
      <c r="AI3113" s="280">
        <f>IF(ISBLANK(T3113),AI3112,IF(COUNTIF(T$2:T3113,T3113)&gt;1,AI3112,1+MAX(AI3112,0)))</f>
        <v>87</v>
      </c>
      <c r="AL3113" s="391" t="str">
        <f t="shared" si="1075"/>
        <v/>
      </c>
      <c r="AM3113" s="391" t="str">
        <f t="shared" si="1076"/>
        <v/>
      </c>
      <c r="AO3113" s="310" t="str">
        <f t="shared" si="1069"/>
        <v/>
      </c>
      <c r="AP3113" s="310">
        <f>SUM(AO$1:AO3113)</f>
        <v>0</v>
      </c>
      <c r="AQ3113" s="310">
        <f>SUM(AK$2:AK3113)</f>
        <v>21</v>
      </c>
      <c r="AR3113" s="310">
        <f>COUNTA(AJ$2:AJ3113)</f>
        <v>21</v>
      </c>
      <c r="AS3113" s="312"/>
      <c r="AT3113" s="312"/>
      <c r="AU3113" s="312"/>
      <c r="AV3113" s="312"/>
      <c r="AW3113" s="312"/>
      <c r="AZ3113">
        <v>0</v>
      </c>
      <c r="BA3113">
        <v>0</v>
      </c>
    </row>
    <row r="3114" spans="1:53" x14ac:dyDescent="0.25">
      <c r="A3114">
        <v>160</v>
      </c>
      <c r="B3114" t="s">
        <v>65</v>
      </c>
      <c r="C3114" t="s">
        <v>979</v>
      </c>
      <c r="D3114"/>
      <c r="E3114">
        <v>1</v>
      </c>
      <c r="F3114">
        <v>3</v>
      </c>
      <c r="G3114">
        <v>1</v>
      </c>
      <c r="H3114">
        <v>1</v>
      </c>
      <c r="I3114">
        <v>1</v>
      </c>
      <c r="J3114">
        <v>1</v>
      </c>
      <c r="K3114">
        <v>0</v>
      </c>
      <c r="L3114">
        <v>0</v>
      </c>
      <c r="M3114" t="s">
        <v>1005</v>
      </c>
      <c r="O3114" s="101">
        <f>IF(ISBLANK(C3114),O3113,IF(COUNTIF(C$2:C3114,C3114)&gt;1,O3113,1+MAX(O3113,0)))</f>
        <v>71</v>
      </c>
      <c r="P3114" s="45">
        <f t="shared" si="1078"/>
        <v>46</v>
      </c>
      <c r="Q3114" s="33" t="str">
        <f t="shared" si="1079"/>
        <v/>
      </c>
      <c r="R3114" s="33">
        <f t="shared" si="1080"/>
        <v>3</v>
      </c>
      <c r="S3114" s="33" t="str">
        <f t="shared" si="1081"/>
        <v>160_3</v>
      </c>
      <c r="T3114" s="35" t="str">
        <f t="shared" si="1082"/>
        <v>160AM</v>
      </c>
      <c r="U3114" s="35" t="str">
        <f t="shared" si="1083"/>
        <v>160AMNS</v>
      </c>
      <c r="V3114" s="35" t="str">
        <f t="shared" si="1077"/>
        <v>2S</v>
      </c>
      <c r="W3114" s="35" t="str">
        <f t="shared" si="1070"/>
        <v>160AM2S131</v>
      </c>
      <c r="X3114" s="388">
        <f t="shared" si="1071"/>
        <v>0</v>
      </c>
      <c r="Y3114" s="388">
        <f t="shared" si="1072"/>
        <v>0</v>
      </c>
      <c r="Z3114" s="280" t="str">
        <f t="shared" si="1063"/>
        <v/>
      </c>
      <c r="AA3114" s="280" t="str">
        <f t="shared" si="1064"/>
        <v/>
      </c>
      <c r="AB3114" s="389" t="str">
        <f t="shared" si="1073"/>
        <v/>
      </c>
      <c r="AC3114" s="389" t="str">
        <f t="shared" si="1074"/>
        <v/>
      </c>
      <c r="AD3114" s="390" t="str">
        <f t="shared" si="1065"/>
        <v/>
      </c>
      <c r="AE3114" s="282">
        <f t="shared" si="1066"/>
        <v>0</v>
      </c>
      <c r="AF3114" s="359">
        <f t="shared" si="1067"/>
        <v>0</v>
      </c>
      <c r="AG3114" s="280">
        <f t="shared" si="1068"/>
        <v>3</v>
      </c>
      <c r="AH3114" s="280">
        <f t="shared" si="1084"/>
        <v>1</v>
      </c>
      <c r="AI3114" s="280">
        <f>IF(ISBLANK(T3114),AI3113,IF(COUNTIF(T$2:T3114,T3114)&gt;1,AI3113,1+MAX(AI3113,0)))</f>
        <v>87</v>
      </c>
      <c r="AL3114" s="391" t="str">
        <f t="shared" si="1075"/>
        <v/>
      </c>
      <c r="AM3114" s="391" t="str">
        <f t="shared" si="1076"/>
        <v/>
      </c>
      <c r="AO3114" s="310" t="str">
        <f t="shared" si="1069"/>
        <v/>
      </c>
      <c r="AP3114" s="310">
        <f>SUM(AO$1:AO3114)</f>
        <v>0</v>
      </c>
      <c r="AQ3114" s="310">
        <f>SUM(AK$2:AK3114)</f>
        <v>21</v>
      </c>
      <c r="AR3114" s="310">
        <f>COUNTA(AJ$2:AJ3114)</f>
        <v>21</v>
      </c>
      <c r="AS3114" s="312"/>
      <c r="AT3114" s="312"/>
      <c r="AU3114" s="312"/>
      <c r="AV3114" s="312"/>
      <c r="AW3114" s="312"/>
      <c r="AZ3114">
        <v>0</v>
      </c>
      <c r="BA3114">
        <v>0</v>
      </c>
    </row>
    <row r="3115" spans="1:53" x14ac:dyDescent="0.25">
      <c r="A3115">
        <v>160</v>
      </c>
      <c r="B3115" t="s">
        <v>65</v>
      </c>
      <c r="C3115" t="s">
        <v>979</v>
      </c>
      <c r="D3115"/>
      <c r="E3115">
        <v>1</v>
      </c>
      <c r="F3115">
        <v>3</v>
      </c>
      <c r="G3115">
        <v>2</v>
      </c>
      <c r="H3115">
        <v>0</v>
      </c>
      <c r="I3115">
        <v>0</v>
      </c>
      <c r="J3115">
        <v>0</v>
      </c>
      <c r="K3115">
        <v>0</v>
      </c>
      <c r="L3115">
        <v>0</v>
      </c>
      <c r="M3115" t="s">
        <v>1005</v>
      </c>
      <c r="O3115" s="101">
        <f>IF(ISBLANK(C3115),O3114,IF(COUNTIF(C$2:C3115,C3115)&gt;1,O3114,1+MAX(O3114,0)))</f>
        <v>71</v>
      </c>
      <c r="P3115" s="45">
        <f t="shared" si="1078"/>
        <v>46</v>
      </c>
      <c r="Q3115" s="33" t="str">
        <f t="shared" si="1079"/>
        <v/>
      </c>
      <c r="R3115" s="33">
        <f t="shared" si="1080"/>
        <v>3</v>
      </c>
      <c r="S3115" s="33" t="str">
        <f t="shared" si="1081"/>
        <v>160_3</v>
      </c>
      <c r="T3115" s="35" t="str">
        <f t="shared" si="1082"/>
        <v>160AM</v>
      </c>
      <c r="U3115" s="35" t="str">
        <f t="shared" si="1083"/>
        <v>160AMNS</v>
      </c>
      <c r="V3115" s="35" t="str">
        <f t="shared" si="1077"/>
        <v>2S</v>
      </c>
      <c r="W3115" s="35" t="str">
        <f t="shared" si="1070"/>
        <v>160AM2S132</v>
      </c>
      <c r="X3115" s="388">
        <f t="shared" si="1071"/>
        <v>0</v>
      </c>
      <c r="Y3115" s="388">
        <f t="shared" si="1072"/>
        <v>0</v>
      </c>
      <c r="Z3115" s="280" t="str">
        <f t="shared" si="1063"/>
        <v/>
      </c>
      <c r="AA3115" s="280" t="str">
        <f t="shared" si="1064"/>
        <v/>
      </c>
      <c r="AB3115" s="389" t="str">
        <f t="shared" si="1073"/>
        <v/>
      </c>
      <c r="AC3115" s="389" t="str">
        <f t="shared" si="1074"/>
        <v/>
      </c>
      <c r="AD3115" s="390" t="str">
        <f t="shared" si="1065"/>
        <v/>
      </c>
      <c r="AE3115" s="282">
        <f t="shared" si="1066"/>
        <v>0</v>
      </c>
      <c r="AF3115" s="359">
        <f t="shared" si="1067"/>
        <v>0</v>
      </c>
      <c r="AG3115" s="280">
        <f t="shared" si="1068"/>
        <v>3</v>
      </c>
      <c r="AH3115" s="280">
        <f t="shared" si="1084"/>
        <v>1</v>
      </c>
      <c r="AI3115" s="280">
        <f>IF(ISBLANK(T3115),AI3114,IF(COUNTIF(T$2:T3115,T3115)&gt;1,AI3114,1+MAX(AI3114,0)))</f>
        <v>87</v>
      </c>
      <c r="AL3115" s="391" t="str">
        <f t="shared" si="1075"/>
        <v/>
      </c>
      <c r="AM3115" s="391" t="str">
        <f t="shared" si="1076"/>
        <v/>
      </c>
      <c r="AO3115" s="310" t="str">
        <f t="shared" si="1069"/>
        <v/>
      </c>
      <c r="AP3115" s="310">
        <f>SUM(AO$1:AO3115)</f>
        <v>0</v>
      </c>
      <c r="AQ3115" s="310">
        <f>SUM(AK$2:AK3115)</f>
        <v>21</v>
      </c>
      <c r="AR3115" s="310">
        <f>COUNTA(AJ$2:AJ3115)</f>
        <v>21</v>
      </c>
      <c r="AS3115" s="312"/>
      <c r="AT3115" s="312"/>
      <c r="AU3115" s="312"/>
      <c r="AV3115" s="312"/>
      <c r="AW3115" s="312"/>
      <c r="AZ3115">
        <v>0</v>
      </c>
      <c r="BA3115">
        <v>0</v>
      </c>
    </row>
    <row r="3116" spans="1:53" x14ac:dyDescent="0.25">
      <c r="A3116">
        <v>160</v>
      </c>
      <c r="B3116" t="s">
        <v>65</v>
      </c>
      <c r="C3116" t="s">
        <v>979</v>
      </c>
      <c r="D3116"/>
      <c r="E3116">
        <v>1</v>
      </c>
      <c r="F3116">
        <v>3</v>
      </c>
      <c r="G3116">
        <v>3</v>
      </c>
      <c r="H3116">
        <v>0</v>
      </c>
      <c r="I3116">
        <v>0</v>
      </c>
      <c r="J3116">
        <v>0</v>
      </c>
      <c r="K3116">
        <v>0</v>
      </c>
      <c r="L3116">
        <v>0</v>
      </c>
      <c r="M3116" t="s">
        <v>1005</v>
      </c>
      <c r="O3116" s="101">
        <f>IF(ISBLANK(C3116),O3115,IF(COUNTIF(C$2:C3116,C3116)&gt;1,O3115,1+MAX(O3115,0)))</f>
        <v>71</v>
      </c>
      <c r="P3116" s="45">
        <f t="shared" si="1078"/>
        <v>46</v>
      </c>
      <c r="Q3116" s="33" t="str">
        <f t="shared" si="1079"/>
        <v/>
      </c>
      <c r="R3116" s="33">
        <f t="shared" si="1080"/>
        <v>3</v>
      </c>
      <c r="S3116" s="33" t="str">
        <f t="shared" si="1081"/>
        <v>160_3</v>
      </c>
      <c r="T3116" s="35" t="str">
        <f t="shared" si="1082"/>
        <v>160AM</v>
      </c>
      <c r="U3116" s="35" t="str">
        <f t="shared" si="1083"/>
        <v>160AMEW</v>
      </c>
      <c r="V3116" s="35" t="str">
        <f t="shared" si="1077"/>
        <v>2S</v>
      </c>
      <c r="W3116" s="35" t="str">
        <f t="shared" si="1070"/>
        <v>160AM2S133</v>
      </c>
      <c r="X3116" s="388">
        <f t="shared" si="1071"/>
        <v>0</v>
      </c>
      <c r="Y3116" s="388">
        <f t="shared" si="1072"/>
        <v>0</v>
      </c>
      <c r="Z3116" s="280" t="str">
        <f t="shared" si="1063"/>
        <v/>
      </c>
      <c r="AA3116" s="280" t="str">
        <f t="shared" si="1064"/>
        <v/>
      </c>
      <c r="AB3116" s="389" t="str">
        <f t="shared" si="1073"/>
        <v/>
      </c>
      <c r="AC3116" s="389" t="str">
        <f t="shared" si="1074"/>
        <v/>
      </c>
      <c r="AD3116" s="390" t="str">
        <f t="shared" si="1065"/>
        <v/>
      </c>
      <c r="AE3116" s="282">
        <f t="shared" si="1066"/>
        <v>0</v>
      </c>
      <c r="AF3116" s="359">
        <f t="shared" si="1067"/>
        <v>0</v>
      </c>
      <c r="AG3116" s="280">
        <f t="shared" si="1068"/>
        <v>0</v>
      </c>
      <c r="AH3116" s="280">
        <f t="shared" si="1084"/>
        <v>0</v>
      </c>
      <c r="AI3116" s="280">
        <f>IF(ISBLANK(T3116),AI3115,IF(COUNTIF(T$2:T3116,T3116)&gt;1,AI3115,1+MAX(AI3115,0)))</f>
        <v>87</v>
      </c>
      <c r="AL3116" s="391" t="str">
        <f t="shared" si="1075"/>
        <v/>
      </c>
      <c r="AM3116" s="391" t="str">
        <f t="shared" si="1076"/>
        <v/>
      </c>
      <c r="AO3116" s="310" t="str">
        <f t="shared" si="1069"/>
        <v/>
      </c>
      <c r="AP3116" s="310">
        <f>SUM(AO$1:AO3116)</f>
        <v>0</v>
      </c>
      <c r="AQ3116" s="310">
        <f>SUM(AK$2:AK3116)</f>
        <v>21</v>
      </c>
      <c r="AR3116" s="310">
        <f>COUNTA(AJ$2:AJ3116)</f>
        <v>21</v>
      </c>
      <c r="AS3116" s="312"/>
      <c r="AT3116" s="312"/>
      <c r="AU3116" s="312"/>
      <c r="AV3116" s="312"/>
      <c r="AW3116" s="312"/>
      <c r="AZ3116">
        <v>0</v>
      </c>
      <c r="BA3116">
        <v>0</v>
      </c>
    </row>
    <row r="3117" spans="1:53" x14ac:dyDescent="0.25">
      <c r="A3117">
        <v>160</v>
      </c>
      <c r="B3117" t="s">
        <v>65</v>
      </c>
      <c r="C3117" t="s">
        <v>979</v>
      </c>
      <c r="D3117"/>
      <c r="E3117">
        <v>1</v>
      </c>
      <c r="F3117">
        <v>3</v>
      </c>
      <c r="G3117">
        <v>4</v>
      </c>
      <c r="H3117">
        <v>1</v>
      </c>
      <c r="I3117">
        <v>0</v>
      </c>
      <c r="J3117">
        <v>0</v>
      </c>
      <c r="K3117">
        <v>0</v>
      </c>
      <c r="L3117">
        <v>1</v>
      </c>
      <c r="M3117" t="s">
        <v>1005</v>
      </c>
      <c r="O3117" s="101">
        <f>IF(ISBLANK(C3117),O3116,IF(COUNTIF(C$2:C3117,C3117)&gt;1,O3116,1+MAX(O3116,0)))</f>
        <v>71</v>
      </c>
      <c r="P3117" s="45">
        <f t="shared" si="1078"/>
        <v>46</v>
      </c>
      <c r="Q3117" s="33" t="str">
        <f t="shared" si="1079"/>
        <v/>
      </c>
      <c r="R3117" s="33">
        <f t="shared" si="1080"/>
        <v>3</v>
      </c>
      <c r="S3117" s="33" t="str">
        <f t="shared" si="1081"/>
        <v>160_3</v>
      </c>
      <c r="T3117" s="35" t="str">
        <f t="shared" si="1082"/>
        <v>160AM</v>
      </c>
      <c r="U3117" s="35" t="str">
        <f t="shared" si="1083"/>
        <v>160AMEW</v>
      </c>
      <c r="V3117" s="35" t="str">
        <f t="shared" si="1077"/>
        <v>2S</v>
      </c>
      <c r="W3117" s="35" t="str">
        <f t="shared" si="1070"/>
        <v>160AM2S134</v>
      </c>
      <c r="X3117" s="388">
        <f t="shared" si="1071"/>
        <v>0</v>
      </c>
      <c r="Y3117" s="388">
        <f t="shared" si="1072"/>
        <v>1</v>
      </c>
      <c r="Z3117" s="280" t="str">
        <f t="shared" si="1063"/>
        <v/>
      </c>
      <c r="AA3117" s="280" t="str">
        <f t="shared" si="1064"/>
        <v/>
      </c>
      <c r="AB3117" s="389" t="str">
        <f t="shared" si="1073"/>
        <v/>
      </c>
      <c r="AC3117" s="389" t="str">
        <f t="shared" si="1074"/>
        <v/>
      </c>
      <c r="AD3117" s="390" t="str">
        <f t="shared" si="1065"/>
        <v/>
      </c>
      <c r="AE3117" s="282">
        <f t="shared" si="1066"/>
        <v>0</v>
      </c>
      <c r="AF3117" s="359">
        <f t="shared" si="1067"/>
        <v>0</v>
      </c>
      <c r="AG3117" s="280">
        <f t="shared" si="1068"/>
        <v>0</v>
      </c>
      <c r="AH3117" s="280">
        <f t="shared" si="1084"/>
        <v>0</v>
      </c>
      <c r="AI3117" s="280">
        <f>IF(ISBLANK(T3117),AI3116,IF(COUNTIF(T$2:T3117,T3117)&gt;1,AI3116,1+MAX(AI3116,0)))</f>
        <v>87</v>
      </c>
      <c r="AL3117" s="391" t="str">
        <f t="shared" si="1075"/>
        <v/>
      </c>
      <c r="AM3117" s="391" t="str">
        <f t="shared" si="1076"/>
        <v/>
      </c>
      <c r="AO3117" s="310" t="str">
        <f t="shared" si="1069"/>
        <v/>
      </c>
      <c r="AP3117" s="310">
        <f>SUM(AO$1:AO3117)</f>
        <v>0</v>
      </c>
      <c r="AQ3117" s="310">
        <f>SUM(AK$2:AK3117)</f>
        <v>21</v>
      </c>
      <c r="AR3117" s="310">
        <f>COUNTA(AJ$2:AJ3117)</f>
        <v>21</v>
      </c>
      <c r="AS3117" s="312"/>
      <c r="AT3117" s="312"/>
      <c r="AU3117" s="312"/>
      <c r="AV3117" s="312"/>
      <c r="AW3117" s="312"/>
      <c r="AZ3117">
        <v>0</v>
      </c>
      <c r="BA3117">
        <v>1</v>
      </c>
    </row>
    <row r="3118" spans="1:53" x14ac:dyDescent="0.25">
      <c r="A3118">
        <v>160</v>
      </c>
      <c r="B3118" t="s">
        <v>65</v>
      </c>
      <c r="C3118" t="s">
        <v>979</v>
      </c>
      <c r="D3118"/>
      <c r="E3118">
        <v>1</v>
      </c>
      <c r="F3118">
        <v>4</v>
      </c>
      <c r="G3118">
        <v>1</v>
      </c>
      <c r="H3118">
        <v>3</v>
      </c>
      <c r="I3118">
        <v>1</v>
      </c>
      <c r="J3118">
        <v>2</v>
      </c>
      <c r="K3118">
        <v>0</v>
      </c>
      <c r="L3118">
        <v>1</v>
      </c>
      <c r="M3118" t="s">
        <v>1005</v>
      </c>
      <c r="O3118" s="101">
        <f>IF(ISBLANK(C3118),O3117,IF(COUNTIF(C$2:C3118,C3118)&gt;1,O3117,1+MAX(O3117,0)))</f>
        <v>71</v>
      </c>
      <c r="P3118" s="45">
        <f t="shared" si="1078"/>
        <v>46</v>
      </c>
      <c r="Q3118" s="33" t="str">
        <f t="shared" si="1079"/>
        <v/>
      </c>
      <c r="R3118" s="33">
        <f t="shared" si="1080"/>
        <v>4</v>
      </c>
      <c r="S3118" s="33" t="str">
        <f t="shared" si="1081"/>
        <v>160_4</v>
      </c>
      <c r="T3118" s="35" t="str">
        <f t="shared" si="1082"/>
        <v>160AM</v>
      </c>
      <c r="U3118" s="35" t="str">
        <f t="shared" si="1083"/>
        <v>160AMNS</v>
      </c>
      <c r="V3118" s="35" t="str">
        <f t="shared" si="1077"/>
        <v>2S</v>
      </c>
      <c r="W3118" s="35" t="str">
        <f t="shared" si="1070"/>
        <v>160AM2S141</v>
      </c>
      <c r="X3118" s="388">
        <f t="shared" si="1071"/>
        <v>0</v>
      </c>
      <c r="Y3118" s="388">
        <f t="shared" si="1072"/>
        <v>1</v>
      </c>
      <c r="Z3118" s="280" t="str">
        <f t="shared" si="1063"/>
        <v/>
      </c>
      <c r="AA3118" s="280" t="str">
        <f t="shared" si="1064"/>
        <v/>
      </c>
      <c r="AB3118" s="389" t="str">
        <f t="shared" si="1073"/>
        <v/>
      </c>
      <c r="AC3118" s="389" t="str">
        <f t="shared" si="1074"/>
        <v/>
      </c>
      <c r="AD3118" s="390" t="str">
        <f t="shared" si="1065"/>
        <v/>
      </c>
      <c r="AE3118" s="282">
        <f t="shared" si="1066"/>
        <v>0</v>
      </c>
      <c r="AF3118" s="359">
        <f t="shared" si="1067"/>
        <v>0</v>
      </c>
      <c r="AG3118" s="280">
        <f t="shared" si="1068"/>
        <v>3</v>
      </c>
      <c r="AH3118" s="280">
        <f t="shared" si="1084"/>
        <v>1</v>
      </c>
      <c r="AI3118" s="280">
        <f>IF(ISBLANK(T3118),AI3117,IF(COUNTIF(T$2:T3118,T3118)&gt;1,AI3117,1+MAX(AI3117,0)))</f>
        <v>87</v>
      </c>
      <c r="AL3118" s="391" t="str">
        <f t="shared" si="1075"/>
        <v/>
      </c>
      <c r="AM3118" s="391" t="str">
        <f t="shared" si="1076"/>
        <v/>
      </c>
      <c r="AO3118" s="310" t="str">
        <f t="shared" si="1069"/>
        <v/>
      </c>
      <c r="AP3118" s="310">
        <f>SUM(AO$1:AO3118)</f>
        <v>0</v>
      </c>
      <c r="AQ3118" s="310">
        <f>SUM(AK$2:AK3118)</f>
        <v>21</v>
      </c>
      <c r="AR3118" s="310">
        <f>COUNTA(AJ$2:AJ3118)</f>
        <v>21</v>
      </c>
      <c r="AS3118" s="312"/>
      <c r="AT3118" s="312"/>
      <c r="AU3118" s="312"/>
      <c r="AV3118" s="312"/>
      <c r="AW3118" s="312"/>
      <c r="AZ3118">
        <v>0</v>
      </c>
      <c r="BA3118">
        <v>1</v>
      </c>
    </row>
    <row r="3119" spans="1:53" x14ac:dyDescent="0.25">
      <c r="A3119">
        <v>160</v>
      </c>
      <c r="B3119" t="s">
        <v>65</v>
      </c>
      <c r="C3119" t="s">
        <v>979</v>
      </c>
      <c r="D3119"/>
      <c r="E3119">
        <v>1</v>
      </c>
      <c r="F3119">
        <v>4</v>
      </c>
      <c r="G3119">
        <v>2</v>
      </c>
      <c r="H3119">
        <v>2</v>
      </c>
      <c r="I3119">
        <v>2</v>
      </c>
      <c r="J3119">
        <v>0</v>
      </c>
      <c r="K3119">
        <v>0</v>
      </c>
      <c r="L3119">
        <v>2</v>
      </c>
      <c r="M3119" t="s">
        <v>1005</v>
      </c>
      <c r="O3119" s="101">
        <f>IF(ISBLANK(C3119),O3118,IF(COUNTIF(C$2:C3119,C3119)&gt;1,O3118,1+MAX(O3118,0)))</f>
        <v>71</v>
      </c>
      <c r="P3119" s="45">
        <f t="shared" si="1078"/>
        <v>46</v>
      </c>
      <c r="Q3119" s="33" t="str">
        <f t="shared" si="1079"/>
        <v/>
      </c>
      <c r="R3119" s="33">
        <f t="shared" si="1080"/>
        <v>4</v>
      </c>
      <c r="S3119" s="33" t="str">
        <f t="shared" si="1081"/>
        <v>160_4</v>
      </c>
      <c r="T3119" s="35" t="str">
        <f t="shared" si="1082"/>
        <v>160AM</v>
      </c>
      <c r="U3119" s="35" t="str">
        <f t="shared" si="1083"/>
        <v>160AMNS</v>
      </c>
      <c r="V3119" s="35" t="str">
        <f t="shared" si="1077"/>
        <v>2S</v>
      </c>
      <c r="W3119" s="35" t="str">
        <f t="shared" si="1070"/>
        <v>160AM2S142</v>
      </c>
      <c r="X3119" s="388">
        <f t="shared" si="1071"/>
        <v>0</v>
      </c>
      <c r="Y3119" s="388">
        <f t="shared" si="1072"/>
        <v>2</v>
      </c>
      <c r="Z3119" s="280" t="str">
        <f t="shared" si="1063"/>
        <v/>
      </c>
      <c r="AA3119" s="280" t="str">
        <f t="shared" si="1064"/>
        <v/>
      </c>
      <c r="AB3119" s="389" t="str">
        <f t="shared" si="1073"/>
        <v/>
      </c>
      <c r="AC3119" s="389" t="str">
        <f t="shared" si="1074"/>
        <v/>
      </c>
      <c r="AD3119" s="390" t="str">
        <f t="shared" si="1065"/>
        <v/>
      </c>
      <c r="AE3119" s="282">
        <f t="shared" si="1066"/>
        <v>0</v>
      </c>
      <c r="AF3119" s="359">
        <f t="shared" si="1067"/>
        <v>0</v>
      </c>
      <c r="AG3119" s="280">
        <f t="shared" si="1068"/>
        <v>3</v>
      </c>
      <c r="AH3119" s="280">
        <f t="shared" si="1084"/>
        <v>1</v>
      </c>
      <c r="AI3119" s="280">
        <f>IF(ISBLANK(T3119),AI3118,IF(COUNTIF(T$2:T3119,T3119)&gt;1,AI3118,1+MAX(AI3118,0)))</f>
        <v>87</v>
      </c>
      <c r="AL3119" s="391" t="str">
        <f t="shared" si="1075"/>
        <v/>
      </c>
      <c r="AM3119" s="391" t="str">
        <f t="shared" si="1076"/>
        <v/>
      </c>
      <c r="AO3119" s="310" t="str">
        <f t="shared" si="1069"/>
        <v/>
      </c>
      <c r="AP3119" s="310">
        <f>SUM(AO$1:AO3119)</f>
        <v>0</v>
      </c>
      <c r="AQ3119" s="310">
        <f>SUM(AK$2:AK3119)</f>
        <v>21</v>
      </c>
      <c r="AR3119" s="310">
        <f>COUNTA(AJ$2:AJ3119)</f>
        <v>21</v>
      </c>
      <c r="AS3119" s="312"/>
      <c r="AT3119" s="312"/>
      <c r="AU3119" s="312"/>
      <c r="AV3119" s="312"/>
      <c r="AW3119" s="312"/>
      <c r="AZ3119">
        <v>0</v>
      </c>
      <c r="BA3119">
        <v>2</v>
      </c>
    </row>
    <row r="3120" spans="1:53" x14ac:dyDescent="0.25">
      <c r="A3120">
        <v>160</v>
      </c>
      <c r="B3120" t="s">
        <v>65</v>
      </c>
      <c r="C3120" t="s">
        <v>979</v>
      </c>
      <c r="D3120"/>
      <c r="E3120">
        <v>1</v>
      </c>
      <c r="F3120">
        <v>4</v>
      </c>
      <c r="G3120">
        <v>3</v>
      </c>
      <c r="H3120">
        <v>1</v>
      </c>
      <c r="I3120">
        <v>1</v>
      </c>
      <c r="J3120">
        <v>0</v>
      </c>
      <c r="K3120">
        <v>1</v>
      </c>
      <c r="L3120">
        <v>1</v>
      </c>
      <c r="M3120" t="s">
        <v>1005</v>
      </c>
      <c r="O3120" s="101">
        <f>IF(ISBLANK(C3120),O3119,IF(COUNTIF(C$2:C3120,C3120)&gt;1,O3119,1+MAX(O3119,0)))</f>
        <v>71</v>
      </c>
      <c r="P3120" s="45">
        <f t="shared" si="1078"/>
        <v>46</v>
      </c>
      <c r="Q3120" s="33" t="str">
        <f t="shared" si="1079"/>
        <v/>
      </c>
      <c r="R3120" s="33">
        <f t="shared" si="1080"/>
        <v>4</v>
      </c>
      <c r="S3120" s="33" t="str">
        <f t="shared" si="1081"/>
        <v>160_4</v>
      </c>
      <c r="T3120" s="35" t="str">
        <f t="shared" si="1082"/>
        <v>160AM</v>
      </c>
      <c r="U3120" s="35" t="str">
        <f t="shared" si="1083"/>
        <v>160AMEW</v>
      </c>
      <c r="V3120" s="35" t="str">
        <f t="shared" si="1077"/>
        <v>2S</v>
      </c>
      <c r="W3120" s="35" t="str">
        <f t="shared" si="1070"/>
        <v>160AM2S143</v>
      </c>
      <c r="X3120" s="388">
        <f t="shared" si="1071"/>
        <v>1</v>
      </c>
      <c r="Y3120" s="388">
        <f t="shared" si="1072"/>
        <v>1</v>
      </c>
      <c r="Z3120" s="280" t="str">
        <f t="shared" si="1063"/>
        <v/>
      </c>
      <c r="AA3120" s="280" t="str">
        <f t="shared" si="1064"/>
        <v/>
      </c>
      <c r="AB3120" s="389" t="str">
        <f t="shared" si="1073"/>
        <v/>
      </c>
      <c r="AC3120" s="389" t="str">
        <f t="shared" si="1074"/>
        <v/>
      </c>
      <c r="AD3120" s="390" t="str">
        <f t="shared" si="1065"/>
        <v/>
      </c>
      <c r="AE3120" s="282">
        <f t="shared" si="1066"/>
        <v>0</v>
      </c>
      <c r="AF3120" s="359">
        <f t="shared" si="1067"/>
        <v>0</v>
      </c>
      <c r="AG3120" s="280">
        <f t="shared" si="1068"/>
        <v>0</v>
      </c>
      <c r="AH3120" s="280">
        <f t="shared" si="1084"/>
        <v>0</v>
      </c>
      <c r="AI3120" s="280">
        <f>IF(ISBLANK(T3120),AI3119,IF(COUNTIF(T$2:T3120,T3120)&gt;1,AI3119,1+MAX(AI3119,0)))</f>
        <v>87</v>
      </c>
      <c r="AL3120" s="391" t="str">
        <f t="shared" si="1075"/>
        <v/>
      </c>
      <c r="AM3120" s="391" t="str">
        <f t="shared" si="1076"/>
        <v/>
      </c>
      <c r="AO3120" s="310" t="str">
        <f t="shared" si="1069"/>
        <v/>
      </c>
      <c r="AP3120" s="310">
        <f>SUM(AO$1:AO3120)</f>
        <v>0</v>
      </c>
      <c r="AQ3120" s="310">
        <f>SUM(AK$2:AK3120)</f>
        <v>21</v>
      </c>
      <c r="AR3120" s="310">
        <f>COUNTA(AJ$2:AJ3120)</f>
        <v>21</v>
      </c>
      <c r="AS3120" s="312"/>
      <c r="AT3120" s="312"/>
      <c r="AU3120" s="312"/>
      <c r="AV3120" s="312"/>
      <c r="AW3120" s="312"/>
      <c r="AZ3120">
        <v>1</v>
      </c>
      <c r="BA3120">
        <v>1</v>
      </c>
    </row>
    <row r="3121" spans="1:53" x14ac:dyDescent="0.25">
      <c r="A3121">
        <v>160</v>
      </c>
      <c r="B3121" t="s">
        <v>65</v>
      </c>
      <c r="C3121" t="s">
        <v>979</v>
      </c>
      <c r="D3121"/>
      <c r="E3121">
        <v>1</v>
      </c>
      <c r="F3121">
        <v>4</v>
      </c>
      <c r="G3121">
        <v>4</v>
      </c>
      <c r="H3121">
        <v>0</v>
      </c>
      <c r="I3121">
        <v>0</v>
      </c>
      <c r="J3121">
        <v>0</v>
      </c>
      <c r="K3121">
        <v>0</v>
      </c>
      <c r="L3121">
        <v>0</v>
      </c>
      <c r="M3121" t="s">
        <v>1005</v>
      </c>
      <c r="O3121" s="101">
        <f>IF(ISBLANK(C3121),O3120,IF(COUNTIF(C$2:C3121,C3121)&gt;1,O3120,1+MAX(O3120,0)))</f>
        <v>71</v>
      </c>
      <c r="P3121" s="45">
        <f t="shared" si="1078"/>
        <v>46</v>
      </c>
      <c r="Q3121" s="33" t="str">
        <f t="shared" si="1079"/>
        <v/>
      </c>
      <c r="R3121" s="33">
        <f t="shared" si="1080"/>
        <v>4</v>
      </c>
      <c r="S3121" s="33" t="str">
        <f t="shared" si="1081"/>
        <v>160_4</v>
      </c>
      <c r="T3121" s="35" t="str">
        <f t="shared" si="1082"/>
        <v>160AM</v>
      </c>
      <c r="U3121" s="35" t="str">
        <f t="shared" si="1083"/>
        <v>160AMEW</v>
      </c>
      <c r="V3121" s="35" t="str">
        <f t="shared" si="1077"/>
        <v>2S</v>
      </c>
      <c r="W3121" s="35" t="str">
        <f t="shared" si="1070"/>
        <v>160AM2S144</v>
      </c>
      <c r="X3121" s="388">
        <f t="shared" si="1071"/>
        <v>0</v>
      </c>
      <c r="Y3121" s="388">
        <f t="shared" si="1072"/>
        <v>0</v>
      </c>
      <c r="Z3121" s="280" t="str">
        <f t="shared" si="1063"/>
        <v/>
      </c>
      <c r="AA3121" s="280" t="str">
        <f t="shared" si="1064"/>
        <v/>
      </c>
      <c r="AB3121" s="389" t="str">
        <f t="shared" si="1073"/>
        <v/>
      </c>
      <c r="AC3121" s="389" t="str">
        <f t="shared" si="1074"/>
        <v/>
      </c>
      <c r="AD3121" s="390" t="str">
        <f t="shared" si="1065"/>
        <v/>
      </c>
      <c r="AE3121" s="282">
        <f t="shared" si="1066"/>
        <v>0</v>
      </c>
      <c r="AF3121" s="359">
        <f t="shared" si="1067"/>
        <v>0</v>
      </c>
      <c r="AG3121" s="280">
        <f t="shared" si="1068"/>
        <v>0</v>
      </c>
      <c r="AH3121" s="280">
        <f t="shared" si="1084"/>
        <v>0</v>
      </c>
      <c r="AI3121" s="280">
        <f>IF(ISBLANK(T3121),AI3120,IF(COUNTIF(T$2:T3121,T3121)&gt;1,AI3120,1+MAX(AI3120,0)))</f>
        <v>87</v>
      </c>
      <c r="AL3121" s="391" t="str">
        <f t="shared" si="1075"/>
        <v/>
      </c>
      <c r="AM3121" s="391" t="str">
        <f t="shared" si="1076"/>
        <v/>
      </c>
      <c r="AO3121" s="310" t="str">
        <f t="shared" si="1069"/>
        <v/>
      </c>
      <c r="AP3121" s="310">
        <f>SUM(AO$1:AO3121)</f>
        <v>0</v>
      </c>
      <c r="AQ3121" s="310">
        <f>SUM(AK$2:AK3121)</f>
        <v>21</v>
      </c>
      <c r="AR3121" s="310">
        <f>COUNTA(AJ$2:AJ3121)</f>
        <v>21</v>
      </c>
      <c r="AS3121" s="312"/>
      <c r="AT3121" s="312"/>
      <c r="AU3121" s="312"/>
      <c r="AV3121" s="312"/>
      <c r="AW3121" s="312"/>
      <c r="AZ3121">
        <v>0</v>
      </c>
      <c r="BA3121">
        <v>0</v>
      </c>
    </row>
    <row r="3122" spans="1:53" x14ac:dyDescent="0.25">
      <c r="A3122">
        <v>160</v>
      </c>
      <c r="B3122" t="s">
        <v>65</v>
      </c>
      <c r="C3122" t="s">
        <v>979</v>
      </c>
      <c r="D3122"/>
      <c r="E3122">
        <v>2</v>
      </c>
      <c r="F3122">
        <v>1</v>
      </c>
      <c r="G3122">
        <v>1</v>
      </c>
      <c r="H3122">
        <v>0</v>
      </c>
      <c r="I3122">
        <v>0</v>
      </c>
      <c r="J3122">
        <v>0</v>
      </c>
      <c r="K3122">
        <v>0</v>
      </c>
      <c r="L3122">
        <v>0</v>
      </c>
      <c r="M3122"/>
      <c r="O3122" s="101">
        <f>IF(ISBLANK(C3122),O3121,IF(COUNTIF(C$2:C3122,C3122)&gt;1,O3121,1+MAX(O3121,0)))</f>
        <v>71</v>
      </c>
      <c r="P3122" s="45">
        <f t="shared" si="1078"/>
        <v>46</v>
      </c>
      <c r="Q3122" s="33" t="str">
        <f t="shared" si="1079"/>
        <v/>
      </c>
      <c r="R3122" s="33">
        <f t="shared" si="1080"/>
        <v>5</v>
      </c>
      <c r="S3122" s="33" t="str">
        <f t="shared" si="1081"/>
        <v>160_5</v>
      </c>
      <c r="T3122" s="35" t="str">
        <f t="shared" si="1082"/>
        <v>160AM</v>
      </c>
      <c r="U3122" s="35" t="str">
        <f t="shared" si="1083"/>
        <v>160AMNS</v>
      </c>
      <c r="V3122" s="35" t="str">
        <f t="shared" si="1077"/>
        <v>2S</v>
      </c>
      <c r="W3122" s="35" t="str">
        <f t="shared" si="1070"/>
        <v>160AM2S211</v>
      </c>
      <c r="X3122" s="388">
        <f t="shared" si="1071"/>
        <v>0</v>
      </c>
      <c r="Y3122" s="388">
        <f t="shared" si="1072"/>
        <v>0</v>
      </c>
      <c r="Z3122" s="280" t="str">
        <f t="shared" si="1063"/>
        <v/>
      </c>
      <c r="AA3122" s="280" t="str">
        <f t="shared" si="1064"/>
        <v/>
      </c>
      <c r="AB3122" s="389" t="str">
        <f t="shared" si="1073"/>
        <v/>
      </c>
      <c r="AC3122" s="389" t="str">
        <f t="shared" si="1074"/>
        <v/>
      </c>
      <c r="AD3122" s="390" t="str">
        <f t="shared" si="1065"/>
        <v/>
      </c>
      <c r="AE3122" s="282">
        <f t="shared" si="1066"/>
        <v>0</v>
      </c>
      <c r="AF3122" s="359">
        <f t="shared" si="1067"/>
        <v>0</v>
      </c>
      <c r="AG3122" s="280">
        <f t="shared" si="1068"/>
        <v>3</v>
      </c>
      <c r="AH3122" s="280">
        <f t="shared" si="1084"/>
        <v>1</v>
      </c>
      <c r="AI3122" s="280">
        <f>IF(ISBLANK(T3122),AI3121,IF(COUNTIF(T$2:T3122,T3122)&gt;1,AI3121,1+MAX(AI3121,0)))</f>
        <v>87</v>
      </c>
      <c r="AL3122" s="391" t="str">
        <f t="shared" si="1075"/>
        <v/>
      </c>
      <c r="AM3122" s="391" t="str">
        <f t="shared" si="1076"/>
        <v/>
      </c>
      <c r="AO3122" s="310" t="str">
        <f t="shared" si="1069"/>
        <v/>
      </c>
      <c r="AP3122" s="310">
        <f>SUM(AO$1:AO3122)</f>
        <v>0</v>
      </c>
      <c r="AQ3122" s="310">
        <f>SUM(AK$2:AK3122)</f>
        <v>21</v>
      </c>
      <c r="AR3122" s="310">
        <f>COUNTA(AJ$2:AJ3122)</f>
        <v>21</v>
      </c>
      <c r="AS3122" s="312"/>
      <c r="AT3122" s="312"/>
      <c r="AU3122" s="312"/>
      <c r="AV3122" s="312"/>
      <c r="AW3122" s="312"/>
      <c r="AZ3122">
        <v>0</v>
      </c>
      <c r="BA3122">
        <v>0</v>
      </c>
    </row>
    <row r="3123" spans="1:53" x14ac:dyDescent="0.25">
      <c r="A3123">
        <v>160</v>
      </c>
      <c r="B3123" t="s">
        <v>65</v>
      </c>
      <c r="C3123" t="s">
        <v>979</v>
      </c>
      <c r="D3123"/>
      <c r="E3123">
        <v>2</v>
      </c>
      <c r="F3123">
        <v>1</v>
      </c>
      <c r="G3123">
        <v>2</v>
      </c>
      <c r="H3123">
        <v>2</v>
      </c>
      <c r="I3123">
        <v>0</v>
      </c>
      <c r="J3123">
        <v>1</v>
      </c>
      <c r="K3123">
        <v>1</v>
      </c>
      <c r="L3123">
        <v>1</v>
      </c>
      <c r="M3123"/>
      <c r="O3123" s="101">
        <f>IF(ISBLANK(C3123),O3122,IF(COUNTIF(C$2:C3123,C3123)&gt;1,O3122,1+MAX(O3122,0)))</f>
        <v>71</v>
      </c>
      <c r="P3123" s="45">
        <f t="shared" si="1078"/>
        <v>46</v>
      </c>
      <c r="Q3123" s="33" t="str">
        <f t="shared" si="1079"/>
        <v/>
      </c>
      <c r="R3123" s="33">
        <f t="shared" si="1080"/>
        <v>5</v>
      </c>
      <c r="S3123" s="33" t="str">
        <f t="shared" si="1081"/>
        <v>160_5</v>
      </c>
      <c r="T3123" s="35" t="str">
        <f t="shared" si="1082"/>
        <v>160AM</v>
      </c>
      <c r="U3123" s="35" t="str">
        <f t="shared" si="1083"/>
        <v>160AMNS</v>
      </c>
      <c r="V3123" s="35" t="str">
        <f t="shared" si="1077"/>
        <v>2S</v>
      </c>
      <c r="W3123" s="35" t="str">
        <f t="shared" si="1070"/>
        <v>160AM2S212</v>
      </c>
      <c r="X3123" s="388">
        <f t="shared" si="1071"/>
        <v>1</v>
      </c>
      <c r="Y3123" s="388">
        <f t="shared" si="1072"/>
        <v>1</v>
      </c>
      <c r="Z3123" s="280" t="str">
        <f t="shared" si="1063"/>
        <v/>
      </c>
      <c r="AA3123" s="280" t="str">
        <f t="shared" si="1064"/>
        <v/>
      </c>
      <c r="AB3123" s="389" t="str">
        <f t="shared" si="1073"/>
        <v/>
      </c>
      <c r="AC3123" s="389" t="str">
        <f t="shared" si="1074"/>
        <v/>
      </c>
      <c r="AD3123" s="390" t="str">
        <f t="shared" si="1065"/>
        <v/>
      </c>
      <c r="AE3123" s="282">
        <f t="shared" si="1066"/>
        <v>0</v>
      </c>
      <c r="AF3123" s="359">
        <f t="shared" si="1067"/>
        <v>0</v>
      </c>
      <c r="AG3123" s="280">
        <f t="shared" si="1068"/>
        <v>3</v>
      </c>
      <c r="AH3123" s="280">
        <f t="shared" si="1084"/>
        <v>1</v>
      </c>
      <c r="AI3123" s="280">
        <f>IF(ISBLANK(T3123),AI3122,IF(COUNTIF(T$2:T3123,T3123)&gt;1,AI3122,1+MAX(AI3122,0)))</f>
        <v>87</v>
      </c>
      <c r="AL3123" s="391" t="str">
        <f t="shared" si="1075"/>
        <v/>
      </c>
      <c r="AM3123" s="391" t="str">
        <f t="shared" si="1076"/>
        <v/>
      </c>
      <c r="AO3123" s="310" t="str">
        <f t="shared" si="1069"/>
        <v/>
      </c>
      <c r="AP3123" s="310">
        <f>SUM(AO$1:AO3123)</f>
        <v>0</v>
      </c>
      <c r="AQ3123" s="310">
        <f>SUM(AK$2:AK3123)</f>
        <v>21</v>
      </c>
      <c r="AR3123" s="310">
        <f>COUNTA(AJ$2:AJ3123)</f>
        <v>21</v>
      </c>
      <c r="AS3123" s="312"/>
      <c r="AT3123" s="312"/>
      <c r="AU3123" s="312"/>
      <c r="AV3123" s="312"/>
      <c r="AW3123" s="312"/>
      <c r="AZ3123">
        <v>1</v>
      </c>
      <c r="BA3123">
        <v>1</v>
      </c>
    </row>
    <row r="3124" spans="1:53" x14ac:dyDescent="0.25">
      <c r="A3124">
        <v>160</v>
      </c>
      <c r="B3124" t="s">
        <v>65</v>
      </c>
      <c r="C3124" t="s">
        <v>979</v>
      </c>
      <c r="D3124"/>
      <c r="E3124">
        <v>2</v>
      </c>
      <c r="F3124">
        <v>1</v>
      </c>
      <c r="G3124">
        <v>3</v>
      </c>
      <c r="H3124">
        <v>2</v>
      </c>
      <c r="I3124">
        <v>0</v>
      </c>
      <c r="J3124">
        <v>1</v>
      </c>
      <c r="K3124">
        <v>0</v>
      </c>
      <c r="L3124">
        <v>2</v>
      </c>
      <c r="M3124"/>
      <c r="O3124" s="101">
        <f>IF(ISBLANK(C3124),O3123,IF(COUNTIF(C$2:C3124,C3124)&gt;1,O3123,1+MAX(O3123,0)))</f>
        <v>71</v>
      </c>
      <c r="P3124" s="45">
        <f t="shared" si="1078"/>
        <v>46</v>
      </c>
      <c r="Q3124" s="33" t="str">
        <f t="shared" si="1079"/>
        <v/>
      </c>
      <c r="R3124" s="33">
        <f t="shared" si="1080"/>
        <v>5</v>
      </c>
      <c r="S3124" s="33" t="str">
        <f t="shared" si="1081"/>
        <v>160_5</v>
      </c>
      <c r="T3124" s="35" t="str">
        <f t="shared" si="1082"/>
        <v>160AM</v>
      </c>
      <c r="U3124" s="35" t="str">
        <f t="shared" si="1083"/>
        <v>160AMEW</v>
      </c>
      <c r="V3124" s="35" t="str">
        <f t="shared" si="1077"/>
        <v>2S</v>
      </c>
      <c r="W3124" s="35" t="str">
        <f t="shared" si="1070"/>
        <v>160AM2S213</v>
      </c>
      <c r="X3124" s="388">
        <f t="shared" si="1071"/>
        <v>0</v>
      </c>
      <c r="Y3124" s="388">
        <f t="shared" si="1072"/>
        <v>2</v>
      </c>
      <c r="Z3124" s="280" t="str">
        <f t="shared" si="1063"/>
        <v/>
      </c>
      <c r="AA3124" s="280" t="str">
        <f t="shared" si="1064"/>
        <v/>
      </c>
      <c r="AB3124" s="389" t="str">
        <f t="shared" si="1073"/>
        <v/>
      </c>
      <c r="AC3124" s="389" t="str">
        <f t="shared" si="1074"/>
        <v/>
      </c>
      <c r="AD3124" s="390" t="str">
        <f t="shared" si="1065"/>
        <v/>
      </c>
      <c r="AE3124" s="282">
        <f t="shared" si="1066"/>
        <v>0</v>
      </c>
      <c r="AF3124" s="359">
        <f t="shared" si="1067"/>
        <v>0</v>
      </c>
      <c r="AG3124" s="280">
        <f t="shared" si="1068"/>
        <v>0</v>
      </c>
      <c r="AH3124" s="280">
        <f t="shared" si="1084"/>
        <v>0</v>
      </c>
      <c r="AI3124" s="280">
        <f>IF(ISBLANK(T3124),AI3123,IF(COUNTIF(T$2:T3124,T3124)&gt;1,AI3123,1+MAX(AI3123,0)))</f>
        <v>87</v>
      </c>
      <c r="AL3124" s="391" t="str">
        <f t="shared" si="1075"/>
        <v/>
      </c>
      <c r="AM3124" s="391" t="str">
        <f t="shared" si="1076"/>
        <v/>
      </c>
      <c r="AO3124" s="310" t="str">
        <f t="shared" si="1069"/>
        <v/>
      </c>
      <c r="AP3124" s="310">
        <f>SUM(AO$1:AO3124)</f>
        <v>0</v>
      </c>
      <c r="AQ3124" s="310">
        <f>SUM(AK$2:AK3124)</f>
        <v>21</v>
      </c>
      <c r="AR3124" s="310">
        <f>COUNTA(AJ$2:AJ3124)</f>
        <v>21</v>
      </c>
      <c r="AS3124" s="312"/>
      <c r="AT3124" s="312"/>
      <c r="AU3124" s="312"/>
      <c r="AV3124" s="312"/>
      <c r="AW3124" s="312"/>
      <c r="AZ3124">
        <v>0</v>
      </c>
      <c r="BA3124">
        <v>2</v>
      </c>
    </row>
    <row r="3125" spans="1:53" x14ac:dyDescent="0.25">
      <c r="A3125">
        <v>160</v>
      </c>
      <c r="B3125" t="s">
        <v>65</v>
      </c>
      <c r="C3125" t="s">
        <v>979</v>
      </c>
      <c r="D3125"/>
      <c r="E3125">
        <v>2</v>
      </c>
      <c r="F3125">
        <v>1</v>
      </c>
      <c r="G3125">
        <v>4</v>
      </c>
      <c r="H3125">
        <v>1</v>
      </c>
      <c r="I3125">
        <v>1</v>
      </c>
      <c r="J3125">
        <v>0</v>
      </c>
      <c r="K3125">
        <v>1</v>
      </c>
      <c r="L3125">
        <v>1</v>
      </c>
      <c r="M3125"/>
      <c r="O3125" s="101">
        <f>IF(ISBLANK(C3125),O3124,IF(COUNTIF(C$2:C3125,C3125)&gt;1,O3124,1+MAX(O3124,0)))</f>
        <v>71</v>
      </c>
      <c r="P3125" s="45">
        <f t="shared" si="1078"/>
        <v>46</v>
      </c>
      <c r="Q3125" s="33" t="str">
        <f t="shared" si="1079"/>
        <v/>
      </c>
      <c r="R3125" s="33">
        <f t="shared" si="1080"/>
        <v>5</v>
      </c>
      <c r="S3125" s="33" t="str">
        <f t="shared" si="1081"/>
        <v>160_5</v>
      </c>
      <c r="T3125" s="35" t="str">
        <f t="shared" si="1082"/>
        <v>160AM</v>
      </c>
      <c r="U3125" s="35" t="str">
        <f t="shared" si="1083"/>
        <v>160AMEW</v>
      </c>
      <c r="V3125" s="35" t="str">
        <f t="shared" si="1077"/>
        <v>2S</v>
      </c>
      <c r="W3125" s="35" t="str">
        <f t="shared" si="1070"/>
        <v>160AM2S214</v>
      </c>
      <c r="X3125" s="388">
        <f t="shared" si="1071"/>
        <v>1</v>
      </c>
      <c r="Y3125" s="388">
        <f t="shared" si="1072"/>
        <v>1</v>
      </c>
      <c r="Z3125" s="280" t="str">
        <f t="shared" si="1063"/>
        <v/>
      </c>
      <c r="AA3125" s="280" t="str">
        <f t="shared" si="1064"/>
        <v/>
      </c>
      <c r="AB3125" s="389" t="str">
        <f t="shared" si="1073"/>
        <v/>
      </c>
      <c r="AC3125" s="389" t="str">
        <f t="shared" si="1074"/>
        <v/>
      </c>
      <c r="AD3125" s="390" t="str">
        <f t="shared" si="1065"/>
        <v/>
      </c>
      <c r="AE3125" s="282">
        <f t="shared" si="1066"/>
        <v>0</v>
      </c>
      <c r="AF3125" s="359">
        <f t="shared" si="1067"/>
        <v>0</v>
      </c>
      <c r="AG3125" s="280">
        <f t="shared" si="1068"/>
        <v>0</v>
      </c>
      <c r="AH3125" s="280">
        <f t="shared" si="1084"/>
        <v>0</v>
      </c>
      <c r="AI3125" s="280">
        <f>IF(ISBLANK(T3125),AI3124,IF(COUNTIF(T$2:T3125,T3125)&gt;1,AI3124,1+MAX(AI3124,0)))</f>
        <v>87</v>
      </c>
      <c r="AL3125" s="391" t="str">
        <f t="shared" si="1075"/>
        <v/>
      </c>
      <c r="AM3125" s="391" t="str">
        <f t="shared" si="1076"/>
        <v/>
      </c>
      <c r="AO3125" s="310" t="str">
        <f t="shared" si="1069"/>
        <v/>
      </c>
      <c r="AP3125" s="310">
        <f>SUM(AO$1:AO3125)</f>
        <v>0</v>
      </c>
      <c r="AQ3125" s="310">
        <f>SUM(AK$2:AK3125)</f>
        <v>21</v>
      </c>
      <c r="AR3125" s="310">
        <f>COUNTA(AJ$2:AJ3125)</f>
        <v>21</v>
      </c>
      <c r="AS3125" s="312"/>
      <c r="AT3125" s="312"/>
      <c r="AU3125" s="312"/>
      <c r="AV3125" s="312"/>
      <c r="AW3125" s="312"/>
      <c r="AZ3125">
        <v>1</v>
      </c>
      <c r="BA3125">
        <v>1</v>
      </c>
    </row>
    <row r="3126" spans="1:53" x14ac:dyDescent="0.25">
      <c r="A3126">
        <v>160</v>
      </c>
      <c r="B3126" t="s">
        <v>65</v>
      </c>
      <c r="C3126" t="s">
        <v>979</v>
      </c>
      <c r="D3126"/>
      <c r="E3126">
        <v>2</v>
      </c>
      <c r="F3126">
        <v>2</v>
      </c>
      <c r="G3126">
        <v>1</v>
      </c>
      <c r="H3126">
        <v>1</v>
      </c>
      <c r="I3126">
        <v>0</v>
      </c>
      <c r="J3126">
        <v>1</v>
      </c>
      <c r="K3126">
        <v>0</v>
      </c>
      <c r="L3126">
        <v>0</v>
      </c>
      <c r="M3126"/>
      <c r="O3126" s="101">
        <f>IF(ISBLANK(C3126),O3125,IF(COUNTIF(C$2:C3126,C3126)&gt;1,O3125,1+MAX(O3125,0)))</f>
        <v>71</v>
      </c>
      <c r="P3126" s="45">
        <f t="shared" si="1078"/>
        <v>46</v>
      </c>
      <c r="Q3126" s="33" t="str">
        <f t="shared" si="1079"/>
        <v/>
      </c>
      <c r="R3126" s="33">
        <f t="shared" si="1080"/>
        <v>6</v>
      </c>
      <c r="S3126" s="33" t="str">
        <f t="shared" si="1081"/>
        <v>160_6</v>
      </c>
      <c r="T3126" s="35" t="str">
        <f t="shared" si="1082"/>
        <v>160AM</v>
      </c>
      <c r="U3126" s="35" t="str">
        <f t="shared" si="1083"/>
        <v>160AMNS</v>
      </c>
      <c r="V3126" s="35" t="str">
        <f t="shared" si="1077"/>
        <v>2S</v>
      </c>
      <c r="W3126" s="35" t="str">
        <f t="shared" si="1070"/>
        <v>160AM2S221</v>
      </c>
      <c r="X3126" s="388">
        <f t="shared" si="1071"/>
        <v>0</v>
      </c>
      <c r="Y3126" s="388">
        <f t="shared" si="1072"/>
        <v>0</v>
      </c>
      <c r="Z3126" s="280" t="str">
        <f t="shared" si="1063"/>
        <v/>
      </c>
      <c r="AA3126" s="280" t="str">
        <f t="shared" si="1064"/>
        <v/>
      </c>
      <c r="AB3126" s="389" t="str">
        <f t="shared" si="1073"/>
        <v/>
      </c>
      <c r="AC3126" s="389" t="str">
        <f t="shared" si="1074"/>
        <v/>
      </c>
      <c r="AD3126" s="390" t="str">
        <f t="shared" si="1065"/>
        <v/>
      </c>
      <c r="AE3126" s="282">
        <f t="shared" si="1066"/>
        <v>0</v>
      </c>
      <c r="AF3126" s="359">
        <f t="shared" si="1067"/>
        <v>0</v>
      </c>
      <c r="AG3126" s="280">
        <f t="shared" si="1068"/>
        <v>3</v>
      </c>
      <c r="AH3126" s="280">
        <f t="shared" si="1084"/>
        <v>1</v>
      </c>
      <c r="AI3126" s="280">
        <f>IF(ISBLANK(T3126),AI3125,IF(COUNTIF(T$2:T3126,T3126)&gt;1,AI3125,1+MAX(AI3125,0)))</f>
        <v>87</v>
      </c>
      <c r="AL3126" s="391" t="str">
        <f t="shared" si="1075"/>
        <v/>
      </c>
      <c r="AM3126" s="391" t="str">
        <f t="shared" si="1076"/>
        <v/>
      </c>
      <c r="AO3126" s="310" t="str">
        <f t="shared" si="1069"/>
        <v/>
      </c>
      <c r="AP3126" s="310">
        <f>SUM(AO$1:AO3126)</f>
        <v>0</v>
      </c>
      <c r="AQ3126" s="310">
        <f>SUM(AK$2:AK3126)</f>
        <v>21</v>
      </c>
      <c r="AR3126" s="310">
        <f>COUNTA(AJ$2:AJ3126)</f>
        <v>21</v>
      </c>
      <c r="AS3126" s="312"/>
      <c r="AT3126" s="312"/>
      <c r="AU3126" s="312"/>
      <c r="AV3126" s="312"/>
      <c r="AW3126" s="312"/>
      <c r="AZ3126">
        <v>0</v>
      </c>
      <c r="BA3126">
        <v>0</v>
      </c>
    </row>
    <row r="3127" spans="1:53" x14ac:dyDescent="0.25">
      <c r="A3127">
        <v>160</v>
      </c>
      <c r="B3127" t="s">
        <v>65</v>
      </c>
      <c r="C3127" t="s">
        <v>979</v>
      </c>
      <c r="D3127"/>
      <c r="E3127">
        <v>2</v>
      </c>
      <c r="F3127">
        <v>2</v>
      </c>
      <c r="G3127">
        <v>2</v>
      </c>
      <c r="H3127">
        <v>0</v>
      </c>
      <c r="I3127">
        <v>0</v>
      </c>
      <c r="J3127">
        <v>0</v>
      </c>
      <c r="K3127">
        <v>0</v>
      </c>
      <c r="L3127">
        <v>0</v>
      </c>
      <c r="M3127"/>
      <c r="O3127" s="101">
        <f>IF(ISBLANK(C3127),O3126,IF(COUNTIF(C$2:C3127,C3127)&gt;1,O3126,1+MAX(O3126,0)))</f>
        <v>71</v>
      </c>
      <c r="P3127" s="45">
        <f t="shared" si="1078"/>
        <v>46</v>
      </c>
      <c r="Q3127" s="33" t="str">
        <f t="shared" si="1079"/>
        <v/>
      </c>
      <c r="R3127" s="33">
        <f t="shared" si="1080"/>
        <v>6</v>
      </c>
      <c r="S3127" s="33" t="str">
        <f t="shared" si="1081"/>
        <v>160_6</v>
      </c>
      <c r="T3127" s="35" t="str">
        <f t="shared" si="1082"/>
        <v>160AM</v>
      </c>
      <c r="U3127" s="35" t="str">
        <f t="shared" si="1083"/>
        <v>160AMNS</v>
      </c>
      <c r="V3127" s="35" t="str">
        <f t="shared" si="1077"/>
        <v>2S</v>
      </c>
      <c r="W3127" s="35" t="str">
        <f t="shared" si="1070"/>
        <v>160AM2S222</v>
      </c>
      <c r="X3127" s="388">
        <f t="shared" si="1071"/>
        <v>0</v>
      </c>
      <c r="Y3127" s="388">
        <f t="shared" si="1072"/>
        <v>0</v>
      </c>
      <c r="Z3127" s="280" t="str">
        <f t="shared" si="1063"/>
        <v/>
      </c>
      <c r="AA3127" s="280" t="str">
        <f t="shared" si="1064"/>
        <v/>
      </c>
      <c r="AB3127" s="389" t="str">
        <f t="shared" si="1073"/>
        <v/>
      </c>
      <c r="AC3127" s="389" t="str">
        <f t="shared" si="1074"/>
        <v/>
      </c>
      <c r="AD3127" s="390" t="str">
        <f t="shared" si="1065"/>
        <v/>
      </c>
      <c r="AE3127" s="282">
        <f t="shared" si="1066"/>
        <v>0</v>
      </c>
      <c r="AF3127" s="359">
        <f t="shared" si="1067"/>
        <v>0</v>
      </c>
      <c r="AG3127" s="280">
        <f t="shared" si="1068"/>
        <v>3</v>
      </c>
      <c r="AH3127" s="280">
        <f t="shared" si="1084"/>
        <v>1</v>
      </c>
      <c r="AI3127" s="280">
        <f>IF(ISBLANK(T3127),AI3126,IF(COUNTIF(T$2:T3127,T3127)&gt;1,AI3126,1+MAX(AI3126,0)))</f>
        <v>87</v>
      </c>
      <c r="AL3127" s="391" t="str">
        <f t="shared" si="1075"/>
        <v/>
      </c>
      <c r="AM3127" s="391" t="str">
        <f t="shared" si="1076"/>
        <v/>
      </c>
      <c r="AO3127" s="310" t="str">
        <f t="shared" si="1069"/>
        <v/>
      </c>
      <c r="AP3127" s="310">
        <f>SUM(AO$1:AO3127)</f>
        <v>0</v>
      </c>
      <c r="AQ3127" s="310">
        <f>SUM(AK$2:AK3127)</f>
        <v>21</v>
      </c>
      <c r="AR3127" s="310">
        <f>COUNTA(AJ$2:AJ3127)</f>
        <v>21</v>
      </c>
      <c r="AS3127" s="312"/>
      <c r="AT3127" s="312"/>
      <c r="AU3127" s="312"/>
      <c r="AV3127" s="312"/>
      <c r="AW3127" s="312"/>
      <c r="AZ3127">
        <v>0</v>
      </c>
      <c r="BA3127">
        <v>0</v>
      </c>
    </row>
    <row r="3128" spans="1:53" x14ac:dyDescent="0.25">
      <c r="A3128">
        <v>160</v>
      </c>
      <c r="B3128" t="s">
        <v>65</v>
      </c>
      <c r="C3128" t="s">
        <v>979</v>
      </c>
      <c r="D3128"/>
      <c r="E3128">
        <v>2</v>
      </c>
      <c r="F3128">
        <v>2</v>
      </c>
      <c r="G3128">
        <v>3</v>
      </c>
      <c r="H3128">
        <v>1</v>
      </c>
      <c r="I3128">
        <v>0</v>
      </c>
      <c r="J3128">
        <v>0</v>
      </c>
      <c r="K3128">
        <v>1</v>
      </c>
      <c r="L3128">
        <v>1</v>
      </c>
      <c r="M3128"/>
      <c r="O3128" s="101">
        <f>IF(ISBLANK(C3128),O3127,IF(COUNTIF(C$2:C3128,C3128)&gt;1,O3127,1+MAX(O3127,0)))</f>
        <v>71</v>
      </c>
      <c r="P3128" s="45">
        <f t="shared" si="1078"/>
        <v>46</v>
      </c>
      <c r="Q3128" s="33" t="str">
        <f t="shared" si="1079"/>
        <v/>
      </c>
      <c r="R3128" s="33">
        <f t="shared" si="1080"/>
        <v>6</v>
      </c>
      <c r="S3128" s="33" t="str">
        <f t="shared" si="1081"/>
        <v>160_6</v>
      </c>
      <c r="T3128" s="35" t="str">
        <f t="shared" si="1082"/>
        <v>160AM</v>
      </c>
      <c r="U3128" s="35" t="str">
        <f t="shared" si="1083"/>
        <v>160AMEW</v>
      </c>
      <c r="V3128" s="35" t="str">
        <f t="shared" si="1077"/>
        <v>2S</v>
      </c>
      <c r="W3128" s="35" t="str">
        <f t="shared" si="1070"/>
        <v>160AM2S223</v>
      </c>
      <c r="X3128" s="388">
        <f t="shared" si="1071"/>
        <v>1</v>
      </c>
      <c r="Y3128" s="388">
        <f t="shared" si="1072"/>
        <v>1</v>
      </c>
      <c r="Z3128" s="280" t="str">
        <f t="shared" si="1063"/>
        <v/>
      </c>
      <c r="AA3128" s="280" t="str">
        <f t="shared" si="1064"/>
        <v/>
      </c>
      <c r="AB3128" s="389" t="str">
        <f t="shared" si="1073"/>
        <v/>
      </c>
      <c r="AC3128" s="389" t="str">
        <f t="shared" si="1074"/>
        <v/>
      </c>
      <c r="AD3128" s="390" t="str">
        <f t="shared" si="1065"/>
        <v/>
      </c>
      <c r="AE3128" s="282">
        <f t="shared" si="1066"/>
        <v>0</v>
      </c>
      <c r="AF3128" s="359">
        <f t="shared" si="1067"/>
        <v>0</v>
      </c>
      <c r="AG3128" s="280">
        <f t="shared" si="1068"/>
        <v>0</v>
      </c>
      <c r="AH3128" s="280">
        <f t="shared" si="1084"/>
        <v>0</v>
      </c>
      <c r="AI3128" s="280">
        <f>IF(ISBLANK(T3128),AI3127,IF(COUNTIF(T$2:T3128,T3128)&gt;1,AI3127,1+MAX(AI3127,0)))</f>
        <v>87</v>
      </c>
      <c r="AL3128" s="391" t="str">
        <f t="shared" si="1075"/>
        <v/>
      </c>
      <c r="AM3128" s="391" t="str">
        <f t="shared" si="1076"/>
        <v/>
      </c>
      <c r="AO3128" s="310" t="str">
        <f t="shared" si="1069"/>
        <v/>
      </c>
      <c r="AP3128" s="310">
        <f>SUM(AO$1:AO3128)</f>
        <v>0</v>
      </c>
      <c r="AQ3128" s="310">
        <f>SUM(AK$2:AK3128)</f>
        <v>21</v>
      </c>
      <c r="AR3128" s="310">
        <f>COUNTA(AJ$2:AJ3128)</f>
        <v>21</v>
      </c>
      <c r="AS3128" s="312"/>
      <c r="AT3128" s="312"/>
      <c r="AU3128" s="312"/>
      <c r="AV3128" s="312"/>
      <c r="AW3128" s="312"/>
      <c r="AZ3128">
        <v>1</v>
      </c>
      <c r="BA3128">
        <v>1</v>
      </c>
    </row>
    <row r="3129" spans="1:53" x14ac:dyDescent="0.25">
      <c r="A3129">
        <v>160</v>
      </c>
      <c r="B3129" t="s">
        <v>65</v>
      </c>
      <c r="C3129" t="s">
        <v>979</v>
      </c>
      <c r="D3129"/>
      <c r="E3129">
        <v>2</v>
      </c>
      <c r="F3129">
        <v>2</v>
      </c>
      <c r="G3129">
        <v>4</v>
      </c>
      <c r="H3129">
        <v>1</v>
      </c>
      <c r="I3129">
        <v>0</v>
      </c>
      <c r="J3129">
        <v>0</v>
      </c>
      <c r="K3129">
        <v>0</v>
      </c>
      <c r="L3129">
        <v>1</v>
      </c>
      <c r="M3129"/>
      <c r="O3129" s="101">
        <f>IF(ISBLANK(C3129),O3128,IF(COUNTIF(C$2:C3129,C3129)&gt;1,O3128,1+MAX(O3128,0)))</f>
        <v>71</v>
      </c>
      <c r="P3129" s="45">
        <f t="shared" si="1078"/>
        <v>46</v>
      </c>
      <c r="Q3129" s="33" t="str">
        <f t="shared" si="1079"/>
        <v/>
      </c>
      <c r="R3129" s="33">
        <f t="shared" si="1080"/>
        <v>6</v>
      </c>
      <c r="S3129" s="33" t="str">
        <f t="shared" si="1081"/>
        <v>160_6</v>
      </c>
      <c r="T3129" s="35" t="str">
        <f t="shared" si="1082"/>
        <v>160AM</v>
      </c>
      <c r="U3129" s="35" t="str">
        <f t="shared" si="1083"/>
        <v>160AMEW</v>
      </c>
      <c r="V3129" s="35" t="str">
        <f t="shared" si="1077"/>
        <v>2S</v>
      </c>
      <c r="W3129" s="35" t="str">
        <f t="shared" si="1070"/>
        <v>160AM2S224</v>
      </c>
      <c r="X3129" s="388">
        <f t="shared" si="1071"/>
        <v>0</v>
      </c>
      <c r="Y3129" s="388">
        <f t="shared" si="1072"/>
        <v>1</v>
      </c>
      <c r="Z3129" s="280" t="str">
        <f t="shared" si="1063"/>
        <v/>
      </c>
      <c r="AA3129" s="280" t="str">
        <f t="shared" si="1064"/>
        <v/>
      </c>
      <c r="AB3129" s="389" t="str">
        <f t="shared" si="1073"/>
        <v/>
      </c>
      <c r="AC3129" s="389" t="str">
        <f t="shared" si="1074"/>
        <v/>
      </c>
      <c r="AD3129" s="390" t="str">
        <f t="shared" si="1065"/>
        <v/>
      </c>
      <c r="AE3129" s="282">
        <f t="shared" si="1066"/>
        <v>0</v>
      </c>
      <c r="AF3129" s="359">
        <f t="shared" si="1067"/>
        <v>0</v>
      </c>
      <c r="AG3129" s="280">
        <f t="shared" si="1068"/>
        <v>0</v>
      </c>
      <c r="AH3129" s="280">
        <f t="shared" si="1084"/>
        <v>0</v>
      </c>
      <c r="AI3129" s="280">
        <f>IF(ISBLANK(T3129),AI3128,IF(COUNTIF(T$2:T3129,T3129)&gt;1,AI3128,1+MAX(AI3128,0)))</f>
        <v>87</v>
      </c>
      <c r="AL3129" s="391" t="str">
        <f t="shared" si="1075"/>
        <v/>
      </c>
      <c r="AM3129" s="391" t="str">
        <f t="shared" si="1076"/>
        <v/>
      </c>
      <c r="AO3129" s="310" t="str">
        <f t="shared" si="1069"/>
        <v/>
      </c>
      <c r="AP3129" s="310">
        <f>SUM(AO$1:AO3129)</f>
        <v>0</v>
      </c>
      <c r="AQ3129" s="310">
        <f>SUM(AK$2:AK3129)</f>
        <v>21</v>
      </c>
      <c r="AR3129" s="310">
        <f>COUNTA(AJ$2:AJ3129)</f>
        <v>21</v>
      </c>
      <c r="AS3129" s="312"/>
      <c r="AT3129" s="312"/>
      <c r="AU3129" s="312"/>
      <c r="AV3129" s="312"/>
      <c r="AW3129" s="312"/>
      <c r="AZ3129">
        <v>0</v>
      </c>
      <c r="BA3129">
        <v>1</v>
      </c>
    </row>
    <row r="3130" spans="1:53" x14ac:dyDescent="0.25">
      <c r="A3130">
        <v>160</v>
      </c>
      <c r="B3130" t="s">
        <v>65</v>
      </c>
      <c r="C3130" t="s">
        <v>979</v>
      </c>
      <c r="D3130"/>
      <c r="E3130">
        <v>2</v>
      </c>
      <c r="F3130">
        <v>3</v>
      </c>
      <c r="G3130">
        <v>1</v>
      </c>
      <c r="H3130">
        <v>3</v>
      </c>
      <c r="I3130">
        <v>1</v>
      </c>
      <c r="J3130">
        <v>0</v>
      </c>
      <c r="K3130">
        <v>0</v>
      </c>
      <c r="L3130">
        <v>1</v>
      </c>
      <c r="M3130"/>
      <c r="O3130" s="101">
        <f>IF(ISBLANK(C3130),O3129,IF(COUNTIF(C$2:C3130,C3130)&gt;1,O3129,1+MAX(O3129,0)))</f>
        <v>71</v>
      </c>
      <c r="P3130" s="45">
        <f t="shared" si="1078"/>
        <v>46</v>
      </c>
      <c r="Q3130" s="33" t="str">
        <f t="shared" si="1079"/>
        <v/>
      </c>
      <c r="R3130" s="33">
        <f t="shared" si="1080"/>
        <v>7</v>
      </c>
      <c r="S3130" s="33" t="str">
        <f t="shared" si="1081"/>
        <v>160_7</v>
      </c>
      <c r="T3130" s="35" t="str">
        <f t="shared" si="1082"/>
        <v>160AM</v>
      </c>
      <c r="U3130" s="35" t="str">
        <f t="shared" si="1083"/>
        <v>160AMNS</v>
      </c>
      <c r="V3130" s="35" t="str">
        <f t="shared" si="1077"/>
        <v>2S</v>
      </c>
      <c r="W3130" s="35" t="str">
        <f t="shared" si="1070"/>
        <v>160AM2S231</v>
      </c>
      <c r="X3130" s="388">
        <f t="shared" si="1071"/>
        <v>0</v>
      </c>
      <c r="Y3130" s="388">
        <f t="shared" si="1072"/>
        <v>1</v>
      </c>
      <c r="Z3130" s="280" t="str">
        <f t="shared" si="1063"/>
        <v/>
      </c>
      <c r="AA3130" s="280" t="str">
        <f t="shared" si="1064"/>
        <v/>
      </c>
      <c r="AB3130" s="389" t="str">
        <f t="shared" si="1073"/>
        <v/>
      </c>
      <c r="AC3130" s="389" t="str">
        <f t="shared" si="1074"/>
        <v/>
      </c>
      <c r="AD3130" s="390" t="str">
        <f t="shared" si="1065"/>
        <v/>
      </c>
      <c r="AE3130" s="282">
        <f t="shared" si="1066"/>
        <v>0</v>
      </c>
      <c r="AF3130" s="359">
        <f t="shared" si="1067"/>
        <v>0</v>
      </c>
      <c r="AG3130" s="280">
        <f t="shared" si="1068"/>
        <v>3</v>
      </c>
      <c r="AH3130" s="280">
        <f t="shared" si="1084"/>
        <v>1</v>
      </c>
      <c r="AI3130" s="280">
        <f>IF(ISBLANK(T3130),AI3129,IF(COUNTIF(T$2:T3130,T3130)&gt;1,AI3129,1+MAX(AI3129,0)))</f>
        <v>87</v>
      </c>
      <c r="AL3130" s="391" t="str">
        <f t="shared" si="1075"/>
        <v/>
      </c>
      <c r="AM3130" s="391" t="str">
        <f t="shared" si="1076"/>
        <v/>
      </c>
      <c r="AO3130" s="310" t="str">
        <f t="shared" si="1069"/>
        <v/>
      </c>
      <c r="AP3130" s="310">
        <f>SUM(AO$1:AO3130)</f>
        <v>0</v>
      </c>
      <c r="AQ3130" s="310">
        <f>SUM(AK$2:AK3130)</f>
        <v>21</v>
      </c>
      <c r="AR3130" s="310">
        <f>COUNTA(AJ$2:AJ3130)</f>
        <v>21</v>
      </c>
      <c r="AS3130" s="312"/>
      <c r="AT3130" s="312"/>
      <c r="AU3130" s="312"/>
      <c r="AV3130" s="312"/>
      <c r="AW3130" s="312"/>
      <c r="AZ3130">
        <v>0</v>
      </c>
      <c r="BA3130">
        <v>1</v>
      </c>
    </row>
    <row r="3131" spans="1:53" x14ac:dyDescent="0.25">
      <c r="A3131">
        <v>160</v>
      </c>
      <c r="B3131" t="s">
        <v>65</v>
      </c>
      <c r="C3131" t="s">
        <v>979</v>
      </c>
      <c r="D3131"/>
      <c r="E3131">
        <v>2</v>
      </c>
      <c r="F3131">
        <v>3</v>
      </c>
      <c r="G3131">
        <v>2</v>
      </c>
      <c r="H3131">
        <v>1</v>
      </c>
      <c r="I3131">
        <v>1</v>
      </c>
      <c r="J3131">
        <v>1</v>
      </c>
      <c r="K3131">
        <v>0</v>
      </c>
      <c r="L3131">
        <v>0</v>
      </c>
      <c r="M3131"/>
      <c r="O3131" s="101">
        <f>IF(ISBLANK(C3131),O3130,IF(COUNTIF(C$2:C3131,C3131)&gt;1,O3130,1+MAX(O3130,0)))</f>
        <v>71</v>
      </c>
      <c r="P3131" s="45">
        <f t="shared" si="1078"/>
        <v>46</v>
      </c>
      <c r="Q3131" s="33" t="str">
        <f t="shared" si="1079"/>
        <v/>
      </c>
      <c r="R3131" s="33">
        <f t="shared" si="1080"/>
        <v>7</v>
      </c>
      <c r="S3131" s="33" t="str">
        <f t="shared" si="1081"/>
        <v>160_7</v>
      </c>
      <c r="T3131" s="35" t="str">
        <f t="shared" si="1082"/>
        <v>160AM</v>
      </c>
      <c r="U3131" s="35" t="str">
        <f t="shared" si="1083"/>
        <v>160AMNS</v>
      </c>
      <c r="V3131" s="35" t="str">
        <f t="shared" si="1077"/>
        <v>2S</v>
      </c>
      <c r="W3131" s="35" t="str">
        <f t="shared" si="1070"/>
        <v>160AM2S232</v>
      </c>
      <c r="X3131" s="388">
        <f t="shared" si="1071"/>
        <v>0</v>
      </c>
      <c r="Y3131" s="388">
        <f t="shared" si="1072"/>
        <v>0</v>
      </c>
      <c r="Z3131" s="280" t="str">
        <f t="shared" si="1063"/>
        <v/>
      </c>
      <c r="AA3131" s="280" t="str">
        <f t="shared" si="1064"/>
        <v/>
      </c>
      <c r="AB3131" s="389" t="str">
        <f t="shared" si="1073"/>
        <v/>
      </c>
      <c r="AC3131" s="389" t="str">
        <f t="shared" si="1074"/>
        <v/>
      </c>
      <c r="AD3131" s="390" t="str">
        <f t="shared" si="1065"/>
        <v/>
      </c>
      <c r="AE3131" s="282">
        <f t="shared" si="1066"/>
        <v>0</v>
      </c>
      <c r="AF3131" s="359">
        <f t="shared" si="1067"/>
        <v>0</v>
      </c>
      <c r="AG3131" s="280">
        <f t="shared" si="1068"/>
        <v>3</v>
      </c>
      <c r="AH3131" s="280">
        <f t="shared" si="1084"/>
        <v>1</v>
      </c>
      <c r="AI3131" s="280">
        <f>IF(ISBLANK(T3131),AI3130,IF(COUNTIF(T$2:T3131,T3131)&gt;1,AI3130,1+MAX(AI3130,0)))</f>
        <v>87</v>
      </c>
      <c r="AL3131" s="391" t="str">
        <f t="shared" si="1075"/>
        <v/>
      </c>
      <c r="AM3131" s="391" t="str">
        <f t="shared" si="1076"/>
        <v/>
      </c>
      <c r="AO3131" s="310" t="str">
        <f t="shared" si="1069"/>
        <v/>
      </c>
      <c r="AP3131" s="310">
        <f>SUM(AO$1:AO3131)</f>
        <v>0</v>
      </c>
      <c r="AQ3131" s="310">
        <f>SUM(AK$2:AK3131)</f>
        <v>21</v>
      </c>
      <c r="AR3131" s="310">
        <f>COUNTA(AJ$2:AJ3131)</f>
        <v>21</v>
      </c>
      <c r="AS3131" s="312"/>
      <c r="AT3131" s="312"/>
      <c r="AU3131" s="312"/>
      <c r="AV3131" s="312"/>
      <c r="AW3131" s="312"/>
      <c r="AZ3131">
        <v>0</v>
      </c>
      <c r="BA3131">
        <v>0</v>
      </c>
    </row>
    <row r="3132" spans="1:53" x14ac:dyDescent="0.25">
      <c r="A3132">
        <v>160</v>
      </c>
      <c r="B3132" t="s">
        <v>65</v>
      </c>
      <c r="C3132" t="s">
        <v>979</v>
      </c>
      <c r="D3132"/>
      <c r="E3132">
        <v>2</v>
      </c>
      <c r="F3132">
        <v>3</v>
      </c>
      <c r="G3132">
        <v>3</v>
      </c>
      <c r="H3132">
        <v>1</v>
      </c>
      <c r="I3132">
        <v>0</v>
      </c>
      <c r="J3132">
        <v>0</v>
      </c>
      <c r="K3132">
        <v>0</v>
      </c>
      <c r="L3132">
        <v>1</v>
      </c>
      <c r="M3132"/>
      <c r="O3132" s="101">
        <f>IF(ISBLANK(C3132),O3131,IF(COUNTIF(C$2:C3132,C3132)&gt;1,O3131,1+MAX(O3131,0)))</f>
        <v>71</v>
      </c>
      <c r="P3132" s="45">
        <f t="shared" si="1078"/>
        <v>46</v>
      </c>
      <c r="Q3132" s="33" t="str">
        <f t="shared" si="1079"/>
        <v/>
      </c>
      <c r="R3132" s="33">
        <f t="shared" si="1080"/>
        <v>7</v>
      </c>
      <c r="S3132" s="33" t="str">
        <f t="shared" si="1081"/>
        <v>160_7</v>
      </c>
      <c r="T3132" s="35" t="str">
        <f t="shared" si="1082"/>
        <v>160AM</v>
      </c>
      <c r="U3132" s="35" t="str">
        <f t="shared" si="1083"/>
        <v>160AMEW</v>
      </c>
      <c r="V3132" s="35" t="str">
        <f t="shared" si="1077"/>
        <v>2S</v>
      </c>
      <c r="W3132" s="35" t="str">
        <f t="shared" si="1070"/>
        <v>160AM2S233</v>
      </c>
      <c r="X3132" s="388">
        <f t="shared" si="1071"/>
        <v>0</v>
      </c>
      <c r="Y3132" s="388">
        <f t="shared" si="1072"/>
        <v>1</v>
      </c>
      <c r="Z3132" s="280" t="str">
        <f t="shared" si="1063"/>
        <v/>
      </c>
      <c r="AA3132" s="280" t="str">
        <f t="shared" si="1064"/>
        <v/>
      </c>
      <c r="AB3132" s="389" t="str">
        <f t="shared" si="1073"/>
        <v/>
      </c>
      <c r="AC3132" s="389" t="str">
        <f t="shared" si="1074"/>
        <v/>
      </c>
      <c r="AD3132" s="390" t="str">
        <f t="shared" si="1065"/>
        <v/>
      </c>
      <c r="AE3132" s="282">
        <f t="shared" si="1066"/>
        <v>0</v>
      </c>
      <c r="AF3132" s="359">
        <f t="shared" si="1067"/>
        <v>0</v>
      </c>
      <c r="AG3132" s="280">
        <f t="shared" si="1068"/>
        <v>0</v>
      </c>
      <c r="AH3132" s="280">
        <f t="shared" si="1084"/>
        <v>0</v>
      </c>
      <c r="AI3132" s="280">
        <f>IF(ISBLANK(T3132),AI3131,IF(COUNTIF(T$2:T3132,T3132)&gt;1,AI3131,1+MAX(AI3131,0)))</f>
        <v>87</v>
      </c>
      <c r="AL3132" s="391" t="str">
        <f t="shared" si="1075"/>
        <v/>
      </c>
      <c r="AM3132" s="391" t="str">
        <f t="shared" si="1076"/>
        <v/>
      </c>
      <c r="AO3132" s="310" t="str">
        <f t="shared" si="1069"/>
        <v/>
      </c>
      <c r="AP3132" s="310">
        <f>SUM(AO$1:AO3132)</f>
        <v>0</v>
      </c>
      <c r="AQ3132" s="310">
        <f>SUM(AK$2:AK3132)</f>
        <v>21</v>
      </c>
      <c r="AR3132" s="310">
        <f>COUNTA(AJ$2:AJ3132)</f>
        <v>21</v>
      </c>
      <c r="AS3132" s="312"/>
      <c r="AT3132" s="312"/>
      <c r="AU3132" s="312"/>
      <c r="AV3132" s="312"/>
      <c r="AW3132" s="312"/>
      <c r="AZ3132">
        <v>0</v>
      </c>
      <c r="BA3132">
        <v>1</v>
      </c>
    </row>
    <row r="3133" spans="1:53" x14ac:dyDescent="0.25">
      <c r="A3133">
        <v>160</v>
      </c>
      <c r="B3133" t="s">
        <v>65</v>
      </c>
      <c r="C3133" t="s">
        <v>979</v>
      </c>
      <c r="D3133"/>
      <c r="E3133">
        <v>2</v>
      </c>
      <c r="F3133">
        <v>3</v>
      </c>
      <c r="G3133">
        <v>4</v>
      </c>
      <c r="H3133">
        <v>0</v>
      </c>
      <c r="I3133">
        <v>0</v>
      </c>
      <c r="J3133">
        <v>0</v>
      </c>
      <c r="K3133">
        <v>0</v>
      </c>
      <c r="L3133">
        <v>0</v>
      </c>
      <c r="M3133"/>
      <c r="O3133" s="101">
        <f>IF(ISBLANK(C3133),O3132,IF(COUNTIF(C$2:C3133,C3133)&gt;1,O3132,1+MAX(O3132,0)))</f>
        <v>71</v>
      </c>
      <c r="P3133" s="45">
        <f t="shared" si="1078"/>
        <v>46</v>
      </c>
      <c r="Q3133" s="33" t="str">
        <f t="shared" si="1079"/>
        <v/>
      </c>
      <c r="R3133" s="33">
        <f t="shared" si="1080"/>
        <v>7</v>
      </c>
      <c r="S3133" s="33" t="str">
        <f t="shared" si="1081"/>
        <v>160_7</v>
      </c>
      <c r="T3133" s="35" t="str">
        <f t="shared" si="1082"/>
        <v>160AM</v>
      </c>
      <c r="U3133" s="35" t="str">
        <f t="shared" si="1083"/>
        <v>160AMEW</v>
      </c>
      <c r="V3133" s="35" t="str">
        <f t="shared" si="1077"/>
        <v>2S</v>
      </c>
      <c r="W3133" s="35" t="str">
        <f t="shared" si="1070"/>
        <v>160AM2S234</v>
      </c>
      <c r="X3133" s="388">
        <f t="shared" si="1071"/>
        <v>0</v>
      </c>
      <c r="Y3133" s="388">
        <f t="shared" si="1072"/>
        <v>0</v>
      </c>
      <c r="Z3133" s="280" t="str">
        <f t="shared" si="1063"/>
        <v/>
      </c>
      <c r="AA3133" s="280" t="str">
        <f t="shared" si="1064"/>
        <v/>
      </c>
      <c r="AB3133" s="389" t="str">
        <f t="shared" si="1073"/>
        <v/>
      </c>
      <c r="AC3133" s="389" t="str">
        <f t="shared" si="1074"/>
        <v/>
      </c>
      <c r="AD3133" s="390" t="str">
        <f t="shared" si="1065"/>
        <v/>
      </c>
      <c r="AE3133" s="282">
        <f t="shared" si="1066"/>
        <v>0</v>
      </c>
      <c r="AF3133" s="359">
        <f t="shared" si="1067"/>
        <v>0</v>
      </c>
      <c r="AG3133" s="280">
        <f t="shared" si="1068"/>
        <v>0</v>
      </c>
      <c r="AH3133" s="280">
        <f t="shared" si="1084"/>
        <v>0</v>
      </c>
      <c r="AI3133" s="280">
        <f>IF(ISBLANK(T3133),AI3132,IF(COUNTIF(T$2:T3133,T3133)&gt;1,AI3132,1+MAX(AI3132,0)))</f>
        <v>87</v>
      </c>
      <c r="AL3133" s="391" t="str">
        <f t="shared" si="1075"/>
        <v/>
      </c>
      <c r="AM3133" s="391" t="str">
        <f t="shared" si="1076"/>
        <v/>
      </c>
      <c r="AO3133" s="310" t="str">
        <f t="shared" si="1069"/>
        <v/>
      </c>
      <c r="AP3133" s="310">
        <f>SUM(AO$1:AO3133)</f>
        <v>0</v>
      </c>
      <c r="AQ3133" s="310">
        <f>SUM(AK$2:AK3133)</f>
        <v>21</v>
      </c>
      <c r="AR3133" s="310">
        <f>COUNTA(AJ$2:AJ3133)</f>
        <v>21</v>
      </c>
      <c r="AS3133" s="312"/>
      <c r="AT3133" s="312"/>
      <c r="AU3133" s="312"/>
      <c r="AV3133" s="312"/>
      <c r="AW3133" s="312"/>
      <c r="AZ3133">
        <v>0</v>
      </c>
      <c r="BA3133">
        <v>0</v>
      </c>
    </row>
    <row r="3134" spans="1:53" x14ac:dyDescent="0.25">
      <c r="A3134">
        <v>160</v>
      </c>
      <c r="B3134" t="s">
        <v>65</v>
      </c>
      <c r="C3134" t="s">
        <v>979</v>
      </c>
      <c r="D3134"/>
      <c r="E3134">
        <v>2</v>
      </c>
      <c r="F3134">
        <v>4</v>
      </c>
      <c r="G3134">
        <v>1</v>
      </c>
      <c r="H3134">
        <v>4</v>
      </c>
      <c r="I3134">
        <v>1</v>
      </c>
      <c r="J3134">
        <v>3</v>
      </c>
      <c r="K3134">
        <v>0</v>
      </c>
      <c r="L3134">
        <v>0</v>
      </c>
      <c r="M3134"/>
      <c r="O3134" s="101">
        <f>IF(ISBLANK(C3134),O3133,IF(COUNTIF(C$2:C3134,C3134)&gt;1,O3133,1+MAX(O3133,0)))</f>
        <v>71</v>
      </c>
      <c r="P3134" s="45">
        <f t="shared" si="1078"/>
        <v>46</v>
      </c>
      <c r="Q3134" s="33" t="str">
        <f t="shared" si="1079"/>
        <v/>
      </c>
      <c r="R3134" s="33">
        <f t="shared" si="1080"/>
        <v>8</v>
      </c>
      <c r="S3134" s="33" t="str">
        <f t="shared" si="1081"/>
        <v>160_8</v>
      </c>
      <c r="T3134" s="35" t="str">
        <f t="shared" si="1082"/>
        <v>160AM</v>
      </c>
      <c r="U3134" s="35" t="str">
        <f t="shared" si="1083"/>
        <v>160AMNS</v>
      </c>
      <c r="V3134" s="35" t="str">
        <f t="shared" si="1077"/>
        <v>2S</v>
      </c>
      <c r="W3134" s="35" t="str">
        <f t="shared" si="1070"/>
        <v>160AM2S241</v>
      </c>
      <c r="X3134" s="388">
        <f t="shared" si="1071"/>
        <v>0</v>
      </c>
      <c r="Y3134" s="388">
        <f t="shared" si="1072"/>
        <v>0</v>
      </c>
      <c r="Z3134" s="280" t="str">
        <f t="shared" si="1063"/>
        <v/>
      </c>
      <c r="AA3134" s="280" t="str">
        <f t="shared" si="1064"/>
        <v/>
      </c>
      <c r="AB3134" s="389" t="str">
        <f t="shared" si="1073"/>
        <v/>
      </c>
      <c r="AC3134" s="389" t="str">
        <f t="shared" si="1074"/>
        <v/>
      </c>
      <c r="AD3134" s="390" t="str">
        <f t="shared" si="1065"/>
        <v/>
      </c>
      <c r="AE3134" s="282">
        <f t="shared" si="1066"/>
        <v>0</v>
      </c>
      <c r="AF3134" s="359">
        <f t="shared" si="1067"/>
        <v>0</v>
      </c>
      <c r="AG3134" s="280">
        <f t="shared" si="1068"/>
        <v>3</v>
      </c>
      <c r="AH3134" s="280">
        <f t="shared" si="1084"/>
        <v>1</v>
      </c>
      <c r="AI3134" s="280">
        <f>IF(ISBLANK(T3134),AI3133,IF(COUNTIF(T$2:T3134,T3134)&gt;1,AI3133,1+MAX(AI3133,0)))</f>
        <v>87</v>
      </c>
      <c r="AL3134" s="391" t="str">
        <f t="shared" si="1075"/>
        <v/>
      </c>
      <c r="AM3134" s="391" t="str">
        <f t="shared" si="1076"/>
        <v/>
      </c>
      <c r="AO3134" s="310" t="str">
        <f t="shared" si="1069"/>
        <v/>
      </c>
      <c r="AP3134" s="310">
        <f>SUM(AO$1:AO3134)</f>
        <v>0</v>
      </c>
      <c r="AQ3134" s="310">
        <f>SUM(AK$2:AK3134)</f>
        <v>21</v>
      </c>
      <c r="AR3134" s="310">
        <f>COUNTA(AJ$2:AJ3134)</f>
        <v>21</v>
      </c>
      <c r="AS3134" s="312"/>
      <c r="AT3134" s="312"/>
      <c r="AU3134" s="312"/>
      <c r="AV3134" s="312"/>
      <c r="AW3134" s="312"/>
      <c r="AZ3134">
        <v>0</v>
      </c>
      <c r="BA3134">
        <v>0</v>
      </c>
    </row>
    <row r="3135" spans="1:53" x14ac:dyDescent="0.25">
      <c r="A3135">
        <v>160</v>
      </c>
      <c r="B3135" t="s">
        <v>65</v>
      </c>
      <c r="C3135" t="s">
        <v>979</v>
      </c>
      <c r="D3135"/>
      <c r="E3135">
        <v>2</v>
      </c>
      <c r="F3135">
        <v>4</v>
      </c>
      <c r="G3135">
        <v>2</v>
      </c>
      <c r="H3135">
        <v>1</v>
      </c>
      <c r="I3135">
        <v>0</v>
      </c>
      <c r="J3135">
        <v>0</v>
      </c>
      <c r="K3135">
        <v>0</v>
      </c>
      <c r="L3135">
        <v>1</v>
      </c>
      <c r="M3135"/>
      <c r="O3135" s="101">
        <f>IF(ISBLANK(C3135),O3134,IF(COUNTIF(C$2:C3135,C3135)&gt;1,O3134,1+MAX(O3134,0)))</f>
        <v>71</v>
      </c>
      <c r="P3135" s="45">
        <f t="shared" si="1078"/>
        <v>46</v>
      </c>
      <c r="Q3135" s="33" t="str">
        <f t="shared" si="1079"/>
        <v/>
      </c>
      <c r="R3135" s="33">
        <f t="shared" si="1080"/>
        <v>8</v>
      </c>
      <c r="S3135" s="33" t="str">
        <f t="shared" si="1081"/>
        <v>160_8</v>
      </c>
      <c r="T3135" s="35" t="str">
        <f t="shared" si="1082"/>
        <v>160AM</v>
      </c>
      <c r="U3135" s="35" t="str">
        <f t="shared" si="1083"/>
        <v>160AMNS</v>
      </c>
      <c r="V3135" s="35" t="str">
        <f t="shared" si="1077"/>
        <v>2S</v>
      </c>
      <c r="W3135" s="35" t="str">
        <f t="shared" si="1070"/>
        <v>160AM2S242</v>
      </c>
      <c r="X3135" s="388">
        <f t="shared" si="1071"/>
        <v>0</v>
      </c>
      <c r="Y3135" s="388">
        <f t="shared" si="1072"/>
        <v>1</v>
      </c>
      <c r="Z3135" s="280" t="str">
        <f t="shared" si="1063"/>
        <v/>
      </c>
      <c r="AA3135" s="280" t="str">
        <f t="shared" si="1064"/>
        <v/>
      </c>
      <c r="AB3135" s="389" t="str">
        <f t="shared" si="1073"/>
        <v/>
      </c>
      <c r="AC3135" s="389" t="str">
        <f t="shared" si="1074"/>
        <v/>
      </c>
      <c r="AD3135" s="390" t="str">
        <f t="shared" si="1065"/>
        <v/>
      </c>
      <c r="AE3135" s="282">
        <f t="shared" si="1066"/>
        <v>0</v>
      </c>
      <c r="AF3135" s="359">
        <f t="shared" si="1067"/>
        <v>0</v>
      </c>
      <c r="AG3135" s="280">
        <f t="shared" si="1068"/>
        <v>3</v>
      </c>
      <c r="AH3135" s="280">
        <f t="shared" si="1084"/>
        <v>1</v>
      </c>
      <c r="AI3135" s="280">
        <f>IF(ISBLANK(T3135),AI3134,IF(COUNTIF(T$2:T3135,T3135)&gt;1,AI3134,1+MAX(AI3134,0)))</f>
        <v>87</v>
      </c>
      <c r="AL3135" s="391" t="str">
        <f t="shared" si="1075"/>
        <v/>
      </c>
      <c r="AM3135" s="391" t="str">
        <f t="shared" si="1076"/>
        <v/>
      </c>
      <c r="AO3135" s="310" t="str">
        <f t="shared" si="1069"/>
        <v/>
      </c>
      <c r="AP3135" s="310">
        <f>SUM(AO$1:AO3135)</f>
        <v>0</v>
      </c>
      <c r="AQ3135" s="310">
        <f>SUM(AK$2:AK3135)</f>
        <v>21</v>
      </c>
      <c r="AR3135" s="310">
        <f>COUNTA(AJ$2:AJ3135)</f>
        <v>21</v>
      </c>
      <c r="AS3135" s="312"/>
      <c r="AT3135" s="312"/>
      <c r="AU3135" s="312"/>
      <c r="AV3135" s="312"/>
      <c r="AW3135" s="312"/>
      <c r="AZ3135">
        <v>0</v>
      </c>
      <c r="BA3135">
        <v>1</v>
      </c>
    </row>
    <row r="3136" spans="1:53" x14ac:dyDescent="0.25">
      <c r="A3136">
        <v>160</v>
      </c>
      <c r="B3136" t="s">
        <v>65</v>
      </c>
      <c r="C3136" t="s">
        <v>979</v>
      </c>
      <c r="D3136"/>
      <c r="E3136">
        <v>2</v>
      </c>
      <c r="F3136">
        <v>4</v>
      </c>
      <c r="G3136">
        <v>3</v>
      </c>
      <c r="H3136">
        <v>0</v>
      </c>
      <c r="I3136">
        <v>0</v>
      </c>
      <c r="J3136">
        <v>0</v>
      </c>
      <c r="K3136">
        <v>0</v>
      </c>
      <c r="L3136">
        <v>0</v>
      </c>
      <c r="M3136"/>
      <c r="O3136" s="101">
        <f>IF(ISBLANK(C3136),O3135,IF(COUNTIF(C$2:C3136,C3136)&gt;1,O3135,1+MAX(O3135,0)))</f>
        <v>71</v>
      </c>
      <c r="P3136" s="45">
        <f t="shared" si="1078"/>
        <v>46</v>
      </c>
      <c r="Q3136" s="33" t="str">
        <f t="shared" si="1079"/>
        <v/>
      </c>
      <c r="R3136" s="33">
        <f t="shared" si="1080"/>
        <v>8</v>
      </c>
      <c r="S3136" s="33" t="str">
        <f t="shared" si="1081"/>
        <v>160_8</v>
      </c>
      <c r="T3136" s="35" t="str">
        <f t="shared" si="1082"/>
        <v>160AM</v>
      </c>
      <c r="U3136" s="35" t="str">
        <f t="shared" si="1083"/>
        <v>160AMEW</v>
      </c>
      <c r="V3136" s="35" t="str">
        <f t="shared" si="1077"/>
        <v>2S</v>
      </c>
      <c r="W3136" s="35" t="str">
        <f t="shared" si="1070"/>
        <v>160AM2S243</v>
      </c>
      <c r="X3136" s="388">
        <f t="shared" si="1071"/>
        <v>0</v>
      </c>
      <c r="Y3136" s="388">
        <f t="shared" si="1072"/>
        <v>0</v>
      </c>
      <c r="Z3136" s="280" t="str">
        <f t="shared" si="1063"/>
        <v/>
      </c>
      <c r="AA3136" s="280" t="str">
        <f t="shared" si="1064"/>
        <v/>
      </c>
      <c r="AB3136" s="389" t="str">
        <f t="shared" si="1073"/>
        <v/>
      </c>
      <c r="AC3136" s="389" t="str">
        <f t="shared" si="1074"/>
        <v/>
      </c>
      <c r="AD3136" s="390" t="str">
        <f t="shared" si="1065"/>
        <v/>
      </c>
      <c r="AE3136" s="282">
        <f t="shared" si="1066"/>
        <v>0</v>
      </c>
      <c r="AF3136" s="359">
        <f t="shared" si="1067"/>
        <v>0</v>
      </c>
      <c r="AG3136" s="280">
        <f t="shared" si="1068"/>
        <v>0</v>
      </c>
      <c r="AH3136" s="280">
        <f t="shared" si="1084"/>
        <v>0</v>
      </c>
      <c r="AI3136" s="280">
        <f>IF(ISBLANK(T3136),AI3135,IF(COUNTIF(T$2:T3136,T3136)&gt;1,AI3135,1+MAX(AI3135,0)))</f>
        <v>87</v>
      </c>
      <c r="AL3136" s="391" t="str">
        <f t="shared" si="1075"/>
        <v/>
      </c>
      <c r="AM3136" s="391" t="str">
        <f t="shared" si="1076"/>
        <v/>
      </c>
      <c r="AO3136" s="310" t="str">
        <f t="shared" si="1069"/>
        <v/>
      </c>
      <c r="AP3136" s="310">
        <f>SUM(AO$1:AO3136)</f>
        <v>0</v>
      </c>
      <c r="AQ3136" s="310">
        <f>SUM(AK$2:AK3136)</f>
        <v>21</v>
      </c>
      <c r="AR3136" s="310">
        <f>COUNTA(AJ$2:AJ3136)</f>
        <v>21</v>
      </c>
      <c r="AS3136" s="312"/>
      <c r="AT3136" s="312"/>
      <c r="AU3136" s="312"/>
      <c r="AV3136" s="312"/>
      <c r="AW3136" s="312"/>
      <c r="AZ3136">
        <v>0</v>
      </c>
      <c r="BA3136">
        <v>0</v>
      </c>
    </row>
    <row r="3137" spans="1:53" x14ac:dyDescent="0.25">
      <c r="A3137">
        <v>160</v>
      </c>
      <c r="B3137" t="s">
        <v>65</v>
      </c>
      <c r="C3137" t="s">
        <v>979</v>
      </c>
      <c r="D3137"/>
      <c r="E3137">
        <v>2</v>
      </c>
      <c r="F3137">
        <v>4</v>
      </c>
      <c r="G3137">
        <v>4</v>
      </c>
      <c r="H3137">
        <v>1</v>
      </c>
      <c r="I3137">
        <v>0</v>
      </c>
      <c r="J3137">
        <v>0</v>
      </c>
      <c r="K3137">
        <v>0</v>
      </c>
      <c r="L3137">
        <v>1</v>
      </c>
      <c r="M3137"/>
      <c r="O3137" s="101">
        <f>IF(ISBLANK(C3137),O3136,IF(COUNTIF(C$2:C3137,C3137)&gt;1,O3136,1+MAX(O3136,0)))</f>
        <v>71</v>
      </c>
      <c r="P3137" s="45">
        <f t="shared" si="1078"/>
        <v>46</v>
      </c>
      <c r="Q3137" s="33" t="str">
        <f t="shared" si="1079"/>
        <v/>
      </c>
      <c r="R3137" s="33">
        <f t="shared" si="1080"/>
        <v>8</v>
      </c>
      <c r="S3137" s="33" t="str">
        <f t="shared" si="1081"/>
        <v>160_8</v>
      </c>
      <c r="T3137" s="35" t="str">
        <f t="shared" si="1082"/>
        <v>160AM</v>
      </c>
      <c r="U3137" s="35" t="str">
        <f t="shared" si="1083"/>
        <v>160AMEW</v>
      </c>
      <c r="V3137" s="35" t="str">
        <f t="shared" si="1077"/>
        <v>2S</v>
      </c>
      <c r="W3137" s="35" t="str">
        <f t="shared" si="1070"/>
        <v>160AM2S244</v>
      </c>
      <c r="X3137" s="388">
        <f t="shared" si="1071"/>
        <v>0</v>
      </c>
      <c r="Y3137" s="388">
        <f t="shared" si="1072"/>
        <v>1</v>
      </c>
      <c r="Z3137" s="280" t="str">
        <f t="shared" si="1063"/>
        <v/>
      </c>
      <c r="AA3137" s="280" t="str">
        <f t="shared" si="1064"/>
        <v/>
      </c>
      <c r="AB3137" s="389" t="str">
        <f t="shared" si="1073"/>
        <v/>
      </c>
      <c r="AC3137" s="389" t="str">
        <f t="shared" si="1074"/>
        <v/>
      </c>
      <c r="AD3137" s="390" t="str">
        <f t="shared" si="1065"/>
        <v/>
      </c>
      <c r="AE3137" s="282">
        <f t="shared" si="1066"/>
        <v>0</v>
      </c>
      <c r="AF3137" s="359">
        <f t="shared" si="1067"/>
        <v>0</v>
      </c>
      <c r="AG3137" s="280">
        <f t="shared" si="1068"/>
        <v>0</v>
      </c>
      <c r="AH3137" s="280">
        <f t="shared" si="1084"/>
        <v>0</v>
      </c>
      <c r="AI3137" s="280">
        <f>IF(ISBLANK(T3137),AI3136,IF(COUNTIF(T$2:T3137,T3137)&gt;1,AI3136,1+MAX(AI3136,0)))</f>
        <v>87</v>
      </c>
      <c r="AL3137" s="391" t="str">
        <f t="shared" si="1075"/>
        <v/>
      </c>
      <c r="AM3137" s="391" t="str">
        <f t="shared" si="1076"/>
        <v/>
      </c>
      <c r="AO3137" s="310" t="str">
        <f t="shared" si="1069"/>
        <v/>
      </c>
      <c r="AP3137" s="310">
        <f>SUM(AO$1:AO3137)</f>
        <v>0</v>
      </c>
      <c r="AQ3137" s="310">
        <f>SUM(AK$2:AK3137)</f>
        <v>21</v>
      </c>
      <c r="AR3137" s="310">
        <f>COUNTA(AJ$2:AJ3137)</f>
        <v>21</v>
      </c>
      <c r="AS3137" s="312"/>
      <c r="AT3137" s="312"/>
      <c r="AU3137" s="312"/>
      <c r="AV3137" s="312"/>
      <c r="AW3137" s="312"/>
      <c r="AZ3137">
        <v>0</v>
      </c>
      <c r="BA3137">
        <v>1</v>
      </c>
    </row>
    <row r="3138" spans="1:53" x14ac:dyDescent="0.25">
      <c r="A3138">
        <v>160</v>
      </c>
      <c r="B3138" t="s">
        <v>66</v>
      </c>
      <c r="C3138" t="s">
        <v>668</v>
      </c>
      <c r="D3138"/>
      <c r="E3138">
        <v>1</v>
      </c>
      <c r="F3138">
        <v>1</v>
      </c>
      <c r="G3138">
        <v>1</v>
      </c>
      <c r="H3138">
        <v>3</v>
      </c>
      <c r="I3138">
        <v>2</v>
      </c>
      <c r="J3138">
        <v>2</v>
      </c>
      <c r="K3138">
        <v>1</v>
      </c>
      <c r="L3138">
        <v>2</v>
      </c>
      <c r="M3138"/>
      <c r="O3138" s="101">
        <f>IF(ISBLANK(C3138),O3137,IF(COUNTIF(C$2:C3138,C3138)&gt;1,O3137,1+MAX(O3137,0)))</f>
        <v>72</v>
      </c>
      <c r="P3138" s="45">
        <f t="shared" si="1078"/>
        <v>46</v>
      </c>
      <c r="Q3138" s="33" t="str">
        <f t="shared" si="1079"/>
        <v/>
      </c>
      <c r="R3138" s="33">
        <f t="shared" si="1080"/>
        <v>9</v>
      </c>
      <c r="S3138" s="33" t="str">
        <f t="shared" si="1081"/>
        <v>160_9</v>
      </c>
      <c r="T3138" s="35" t="str">
        <f t="shared" si="1082"/>
        <v>160PM</v>
      </c>
      <c r="U3138" s="35" t="str">
        <f t="shared" si="1083"/>
        <v>160PMNS</v>
      </c>
      <c r="V3138" s="35" t="str">
        <f t="shared" si="1077"/>
        <v>2T</v>
      </c>
      <c r="W3138" s="35" t="str">
        <f t="shared" si="1070"/>
        <v>160PM2T111</v>
      </c>
      <c r="X3138" s="388">
        <f t="shared" si="1071"/>
        <v>1</v>
      </c>
      <c r="Y3138" s="388">
        <f t="shared" si="1072"/>
        <v>2</v>
      </c>
      <c r="Z3138" s="280" t="str">
        <f t="shared" ref="Z3138:Z3201" si="1085">IF(I3138&gt;$H3138,1,"")</f>
        <v/>
      </c>
      <c r="AA3138" s="280" t="str">
        <f t="shared" ref="AA3138:AA3201" si="1086">IF(J3138&gt;$H3138,1,"")</f>
        <v/>
      </c>
      <c r="AB3138" s="389" t="str">
        <f t="shared" si="1073"/>
        <v/>
      </c>
      <c r="AC3138" s="389" t="str">
        <f t="shared" si="1074"/>
        <v/>
      </c>
      <c r="AD3138" s="390" t="str">
        <f t="shared" ref="AD3138:AD3201" si="1087">IF(ISERROR(MATCH(A3138&amp;"_"&amp;G3138,Sidewalk_ignore,0)),"",1)</f>
        <v/>
      </c>
      <c r="AE3138" s="282">
        <f t="shared" ref="AE3138:AE3201" si="1088">IF(AND(ISNUMBER($G3138),$B3138="AM"),INDEX(CordonIn,MATCH($A3138,loc_ID,0),$G3138),0)</f>
        <v>0</v>
      </c>
      <c r="AF3138" s="359">
        <f t="shared" ref="AF3138:AF3201" si="1089">IF(AND(ISNUMBER($G3138),$B3138="PM"),INDEX(CordonIn,MATCH($A3138,loc_ID,0),VLOOKUP($G3138,Reverse_dir,2,FALSE)),0)</f>
        <v>0</v>
      </c>
      <c r="AG3138" s="280">
        <f t="shared" ref="AG3138:AG3201" si="1090">IF(AND(ISNUMBER($G3138),$B3138="AM"),INDEX(Lane,MATCH($A3138,loc_ID,0),$G3138),0)</f>
        <v>0</v>
      </c>
      <c r="AH3138" s="280">
        <f t="shared" si="1084"/>
        <v>0</v>
      </c>
      <c r="AI3138" s="280">
        <f>IF(ISBLANK(T3138),AI3137,IF(COUNTIF(T$2:T3138,T3138)&gt;1,AI3137,1+MAX(AI3137,0)))</f>
        <v>88</v>
      </c>
      <c r="AL3138" s="391" t="str">
        <f t="shared" si="1075"/>
        <v/>
      </c>
      <c r="AM3138" s="391" t="str">
        <f t="shared" si="1076"/>
        <v/>
      </c>
      <c r="AO3138" s="310" t="str">
        <f t="shared" ref="AO3138:AO3201" si="1091">IF(SUM(Z3138:AC3138)&gt;0,1,"")</f>
        <v/>
      </c>
      <c r="AP3138" s="310">
        <f>SUM(AO$1:AO3138)</f>
        <v>0</v>
      </c>
      <c r="AQ3138" s="310">
        <f>SUM(AK$2:AK3138)</f>
        <v>21</v>
      </c>
      <c r="AR3138" s="310">
        <f>COUNTA(AJ$2:AJ3138)</f>
        <v>21</v>
      </c>
      <c r="AS3138" s="312"/>
      <c r="AT3138" s="312"/>
      <c r="AU3138" s="312"/>
      <c r="AV3138" s="312"/>
      <c r="AW3138" s="312"/>
      <c r="AZ3138">
        <v>1</v>
      </c>
      <c r="BA3138">
        <v>2</v>
      </c>
    </row>
    <row r="3139" spans="1:53" x14ac:dyDescent="0.25">
      <c r="A3139">
        <v>160</v>
      </c>
      <c r="B3139" t="s">
        <v>66</v>
      </c>
      <c r="C3139" t="s">
        <v>668</v>
      </c>
      <c r="D3139"/>
      <c r="E3139">
        <v>1</v>
      </c>
      <c r="F3139">
        <v>1</v>
      </c>
      <c r="G3139">
        <v>2</v>
      </c>
      <c r="H3139">
        <v>4</v>
      </c>
      <c r="I3139">
        <v>1</v>
      </c>
      <c r="J3139">
        <v>2</v>
      </c>
      <c r="K3139">
        <v>0</v>
      </c>
      <c r="L3139">
        <v>2</v>
      </c>
      <c r="M3139"/>
      <c r="O3139" s="101">
        <f>IF(ISBLANK(C3139),O3138,IF(COUNTIF(C$2:C3139,C3139)&gt;1,O3138,1+MAX(O3138,0)))</f>
        <v>72</v>
      </c>
      <c r="P3139" s="45">
        <f t="shared" si="1078"/>
        <v>46</v>
      </c>
      <c r="Q3139" s="33" t="str">
        <f t="shared" si="1079"/>
        <v/>
      </c>
      <c r="R3139" s="33">
        <f t="shared" si="1080"/>
        <v>9</v>
      </c>
      <c r="S3139" s="33" t="str">
        <f t="shared" si="1081"/>
        <v>160_9</v>
      </c>
      <c r="T3139" s="35" t="str">
        <f t="shared" si="1082"/>
        <v>160PM</v>
      </c>
      <c r="U3139" s="35" t="str">
        <f t="shared" si="1083"/>
        <v>160PMNS</v>
      </c>
      <c r="V3139" s="35" t="str">
        <f t="shared" si="1077"/>
        <v>2T</v>
      </c>
      <c r="W3139" s="35" t="str">
        <f t="shared" ref="W3139:W3202" si="1092">IF(ISBLANK(A3139),"",A3139&amp;B3139&amp;V3139&amp;E3139&amp;F3139&amp;G3139)</f>
        <v>160PM2T112</v>
      </c>
      <c r="X3139" s="388">
        <f t="shared" ref="X3139:X3202" si="1093">IF($AD3139=1,0,K3139)</f>
        <v>0</v>
      </c>
      <c r="Y3139" s="388">
        <f t="shared" ref="Y3139:Y3202" si="1094">IF($AD3139=1,0,L3139)</f>
        <v>2</v>
      </c>
      <c r="Z3139" s="280" t="str">
        <f t="shared" si="1085"/>
        <v/>
      </c>
      <c r="AA3139" s="280" t="str">
        <f t="shared" si="1086"/>
        <v/>
      </c>
      <c r="AB3139" s="389" t="str">
        <f t="shared" ref="AB3139:AB3202" si="1095">IF(OR(K3139&gt;$H3139,AND($AD3139=1,K3139&gt;0)),1,"")</f>
        <v/>
      </c>
      <c r="AC3139" s="389" t="str">
        <f t="shared" ref="AC3139:AC3202" si="1096">IF(OR(L3139&gt;$H3139,AND($AD3139=1,L3139&gt;0)),1,"")</f>
        <v/>
      </c>
      <c r="AD3139" s="390" t="str">
        <f t="shared" si="1087"/>
        <v/>
      </c>
      <c r="AE3139" s="282">
        <f t="shared" si="1088"/>
        <v>0</v>
      </c>
      <c r="AF3139" s="359">
        <f t="shared" si="1089"/>
        <v>0</v>
      </c>
      <c r="AG3139" s="280">
        <f t="shared" si="1090"/>
        <v>0</v>
      </c>
      <c r="AH3139" s="280">
        <f t="shared" si="1084"/>
        <v>0</v>
      </c>
      <c r="AI3139" s="280">
        <f>IF(ISBLANK(T3139),AI3138,IF(COUNTIF(T$2:T3139,T3139)&gt;1,AI3138,1+MAX(AI3138,0)))</f>
        <v>88</v>
      </c>
      <c r="AL3139" s="391" t="str">
        <f t="shared" ref="AL3139:AL3202" si="1097">IF(OR(AB3139=1,AC3139=1),IF(LEN(AJ3139)=0,"",AJ3139&amp;"; ")&amp;"Ignore sidewalk",IF(LEN(AJ3139)=0,"",AJ3139))</f>
        <v/>
      </c>
      <c r="AM3139" s="391" t="str">
        <f t="shared" ref="AM3139:AM3202" si="1098">IF(OR(AB3139=1,AC3139=1),1,IF(LEN(AK3139)=0,"",AK3139))</f>
        <v/>
      </c>
      <c r="AO3139" s="310" t="str">
        <f t="shared" si="1091"/>
        <v/>
      </c>
      <c r="AP3139" s="310">
        <f>SUM(AO$1:AO3139)</f>
        <v>0</v>
      </c>
      <c r="AQ3139" s="310">
        <f>SUM(AK$2:AK3139)</f>
        <v>21</v>
      </c>
      <c r="AR3139" s="310">
        <f>COUNTA(AJ$2:AJ3139)</f>
        <v>21</v>
      </c>
      <c r="AS3139" s="312"/>
      <c r="AT3139" s="312"/>
      <c r="AU3139" s="312"/>
      <c r="AV3139" s="312"/>
      <c r="AW3139" s="312"/>
      <c r="AZ3139">
        <v>0</v>
      </c>
      <c r="BA3139">
        <v>2</v>
      </c>
    </row>
    <row r="3140" spans="1:53" x14ac:dyDescent="0.25">
      <c r="A3140">
        <v>160</v>
      </c>
      <c r="B3140" t="s">
        <v>66</v>
      </c>
      <c r="C3140" t="s">
        <v>668</v>
      </c>
      <c r="D3140"/>
      <c r="E3140">
        <v>1</v>
      </c>
      <c r="F3140">
        <v>1</v>
      </c>
      <c r="G3140">
        <v>3</v>
      </c>
      <c r="H3140">
        <v>1</v>
      </c>
      <c r="I3140">
        <v>0</v>
      </c>
      <c r="J3140">
        <v>0</v>
      </c>
      <c r="K3140">
        <v>0</v>
      </c>
      <c r="L3140">
        <v>1</v>
      </c>
      <c r="M3140"/>
      <c r="O3140" s="101">
        <f>IF(ISBLANK(C3140),O3139,IF(COUNTIF(C$2:C3140,C3140)&gt;1,O3139,1+MAX(O3139,0)))</f>
        <v>72</v>
      </c>
      <c r="P3140" s="45">
        <f t="shared" si="1078"/>
        <v>46</v>
      </c>
      <c r="Q3140" s="33" t="str">
        <f t="shared" si="1079"/>
        <v/>
      </c>
      <c r="R3140" s="33">
        <f t="shared" si="1080"/>
        <v>9</v>
      </c>
      <c r="S3140" s="33" t="str">
        <f t="shared" si="1081"/>
        <v>160_9</v>
      </c>
      <c r="T3140" s="35" t="str">
        <f t="shared" si="1082"/>
        <v>160PM</v>
      </c>
      <c r="U3140" s="35" t="str">
        <f t="shared" si="1083"/>
        <v>160PMEW</v>
      </c>
      <c r="V3140" s="35" t="str">
        <f t="shared" ref="V3140:V3203" si="1099">TEXT((O3140-MOD(O3140,26))/26,"0")&amp;CHAR(65+MOD(O3140-1,26))</f>
        <v>2T</v>
      </c>
      <c r="W3140" s="35" t="str">
        <f t="shared" si="1092"/>
        <v>160PM2T113</v>
      </c>
      <c r="X3140" s="388">
        <f t="shared" si="1093"/>
        <v>0</v>
      </c>
      <c r="Y3140" s="388">
        <f t="shared" si="1094"/>
        <v>1</v>
      </c>
      <c r="Z3140" s="280" t="str">
        <f t="shared" si="1085"/>
        <v/>
      </c>
      <c r="AA3140" s="280" t="str">
        <f t="shared" si="1086"/>
        <v/>
      </c>
      <c r="AB3140" s="389" t="str">
        <f t="shared" si="1095"/>
        <v/>
      </c>
      <c r="AC3140" s="389" t="str">
        <f t="shared" si="1096"/>
        <v/>
      </c>
      <c r="AD3140" s="390" t="str">
        <f t="shared" si="1087"/>
        <v/>
      </c>
      <c r="AE3140" s="282">
        <f t="shared" si="1088"/>
        <v>0</v>
      </c>
      <c r="AF3140" s="359">
        <f t="shared" si="1089"/>
        <v>0</v>
      </c>
      <c r="AG3140" s="280">
        <f t="shared" si="1090"/>
        <v>0</v>
      </c>
      <c r="AH3140" s="280">
        <f t="shared" si="1084"/>
        <v>0</v>
      </c>
      <c r="AI3140" s="280">
        <f>IF(ISBLANK(T3140),AI3139,IF(COUNTIF(T$2:T3140,T3140)&gt;1,AI3139,1+MAX(AI3139,0)))</f>
        <v>88</v>
      </c>
      <c r="AL3140" s="391" t="str">
        <f t="shared" si="1097"/>
        <v/>
      </c>
      <c r="AM3140" s="391" t="str">
        <f t="shared" si="1098"/>
        <v/>
      </c>
      <c r="AO3140" s="310" t="str">
        <f t="shared" si="1091"/>
        <v/>
      </c>
      <c r="AP3140" s="310">
        <f>SUM(AO$1:AO3140)</f>
        <v>0</v>
      </c>
      <c r="AQ3140" s="310">
        <f>SUM(AK$2:AK3140)</f>
        <v>21</v>
      </c>
      <c r="AR3140" s="310">
        <f>COUNTA(AJ$2:AJ3140)</f>
        <v>21</v>
      </c>
      <c r="AS3140" s="312"/>
      <c r="AT3140" s="312"/>
      <c r="AU3140" s="312"/>
      <c r="AV3140" s="312"/>
      <c r="AW3140" s="312"/>
      <c r="AZ3140">
        <v>0</v>
      </c>
      <c r="BA3140">
        <v>1</v>
      </c>
    </row>
    <row r="3141" spans="1:53" x14ac:dyDescent="0.25">
      <c r="A3141">
        <v>160</v>
      </c>
      <c r="B3141" t="s">
        <v>66</v>
      </c>
      <c r="C3141" t="s">
        <v>668</v>
      </c>
      <c r="D3141"/>
      <c r="E3141">
        <v>1</v>
      </c>
      <c r="F3141">
        <v>1</v>
      </c>
      <c r="G3141">
        <v>4</v>
      </c>
      <c r="H3141">
        <v>1</v>
      </c>
      <c r="I3141">
        <v>0</v>
      </c>
      <c r="J3141">
        <v>0</v>
      </c>
      <c r="K3141">
        <v>0</v>
      </c>
      <c r="L3141">
        <v>1</v>
      </c>
      <c r="M3141"/>
      <c r="O3141" s="101">
        <f>IF(ISBLANK(C3141),O3140,IF(COUNTIF(C$2:C3141,C3141)&gt;1,O3140,1+MAX(O3140,0)))</f>
        <v>72</v>
      </c>
      <c r="P3141" s="45">
        <f t="shared" si="1078"/>
        <v>46</v>
      </c>
      <c r="Q3141" s="33" t="str">
        <f t="shared" si="1079"/>
        <v/>
      </c>
      <c r="R3141" s="33">
        <f t="shared" si="1080"/>
        <v>9</v>
      </c>
      <c r="S3141" s="33" t="str">
        <f t="shared" si="1081"/>
        <v>160_9</v>
      </c>
      <c r="T3141" s="35" t="str">
        <f t="shared" si="1082"/>
        <v>160PM</v>
      </c>
      <c r="U3141" s="35" t="str">
        <f t="shared" si="1083"/>
        <v>160PMEW</v>
      </c>
      <c r="V3141" s="35" t="str">
        <f t="shared" si="1099"/>
        <v>2T</v>
      </c>
      <c r="W3141" s="35" t="str">
        <f t="shared" si="1092"/>
        <v>160PM2T114</v>
      </c>
      <c r="X3141" s="388">
        <f t="shared" si="1093"/>
        <v>0</v>
      </c>
      <c r="Y3141" s="388">
        <f t="shared" si="1094"/>
        <v>1</v>
      </c>
      <c r="Z3141" s="280" t="str">
        <f t="shared" si="1085"/>
        <v/>
      </c>
      <c r="AA3141" s="280" t="str">
        <f t="shared" si="1086"/>
        <v/>
      </c>
      <c r="AB3141" s="389" t="str">
        <f t="shared" si="1095"/>
        <v/>
      </c>
      <c r="AC3141" s="389" t="str">
        <f t="shared" si="1096"/>
        <v/>
      </c>
      <c r="AD3141" s="390" t="str">
        <f t="shared" si="1087"/>
        <v/>
      </c>
      <c r="AE3141" s="282">
        <f t="shared" si="1088"/>
        <v>0</v>
      </c>
      <c r="AF3141" s="359">
        <f t="shared" si="1089"/>
        <v>0</v>
      </c>
      <c r="AG3141" s="280">
        <f t="shared" si="1090"/>
        <v>0</v>
      </c>
      <c r="AH3141" s="280">
        <f t="shared" si="1084"/>
        <v>0</v>
      </c>
      <c r="AI3141" s="280">
        <f>IF(ISBLANK(T3141),AI3140,IF(COUNTIF(T$2:T3141,T3141)&gt;1,AI3140,1+MAX(AI3140,0)))</f>
        <v>88</v>
      </c>
      <c r="AL3141" s="391" t="str">
        <f t="shared" si="1097"/>
        <v/>
      </c>
      <c r="AM3141" s="391" t="str">
        <f t="shared" si="1098"/>
        <v/>
      </c>
      <c r="AO3141" s="310" t="str">
        <f t="shared" si="1091"/>
        <v/>
      </c>
      <c r="AP3141" s="310">
        <f>SUM(AO$1:AO3141)</f>
        <v>0</v>
      </c>
      <c r="AQ3141" s="310">
        <f>SUM(AK$2:AK3141)</f>
        <v>21</v>
      </c>
      <c r="AR3141" s="310">
        <f>COUNTA(AJ$2:AJ3141)</f>
        <v>21</v>
      </c>
      <c r="AS3141" s="312"/>
      <c r="AT3141" s="312"/>
      <c r="AU3141" s="312"/>
      <c r="AV3141" s="312"/>
      <c r="AW3141" s="312"/>
      <c r="AZ3141">
        <v>0</v>
      </c>
      <c r="BA3141">
        <v>1</v>
      </c>
    </row>
    <row r="3142" spans="1:53" x14ac:dyDescent="0.25">
      <c r="A3142">
        <v>160</v>
      </c>
      <c r="B3142" t="s">
        <v>66</v>
      </c>
      <c r="C3142" t="s">
        <v>668</v>
      </c>
      <c r="D3142"/>
      <c r="E3142">
        <v>1</v>
      </c>
      <c r="F3142">
        <v>2</v>
      </c>
      <c r="G3142">
        <v>1</v>
      </c>
      <c r="H3142">
        <v>3</v>
      </c>
      <c r="I3142">
        <v>0</v>
      </c>
      <c r="J3142">
        <v>0</v>
      </c>
      <c r="K3142">
        <v>2</v>
      </c>
      <c r="L3142">
        <v>2</v>
      </c>
      <c r="M3142"/>
      <c r="O3142" s="101">
        <f>IF(ISBLANK(C3142),O3141,IF(COUNTIF(C$2:C3142,C3142)&gt;1,O3141,1+MAX(O3141,0)))</f>
        <v>72</v>
      </c>
      <c r="P3142" s="45">
        <f t="shared" si="1078"/>
        <v>46</v>
      </c>
      <c r="Q3142" s="33" t="str">
        <f t="shared" si="1079"/>
        <v/>
      </c>
      <c r="R3142" s="33">
        <f t="shared" si="1080"/>
        <v>10</v>
      </c>
      <c r="S3142" s="33" t="str">
        <f t="shared" si="1081"/>
        <v>160_10</v>
      </c>
      <c r="T3142" s="35" t="str">
        <f t="shared" si="1082"/>
        <v>160PM</v>
      </c>
      <c r="U3142" s="35" t="str">
        <f t="shared" si="1083"/>
        <v>160PMNS</v>
      </c>
      <c r="V3142" s="35" t="str">
        <f t="shared" si="1099"/>
        <v>2T</v>
      </c>
      <c r="W3142" s="35" t="str">
        <f t="shared" si="1092"/>
        <v>160PM2T121</v>
      </c>
      <c r="X3142" s="388">
        <f t="shared" si="1093"/>
        <v>2</v>
      </c>
      <c r="Y3142" s="388">
        <f t="shared" si="1094"/>
        <v>2</v>
      </c>
      <c r="Z3142" s="280" t="str">
        <f t="shared" si="1085"/>
        <v/>
      </c>
      <c r="AA3142" s="280" t="str">
        <f t="shared" si="1086"/>
        <v/>
      </c>
      <c r="AB3142" s="389" t="str">
        <f t="shared" si="1095"/>
        <v/>
      </c>
      <c r="AC3142" s="389" t="str">
        <f t="shared" si="1096"/>
        <v/>
      </c>
      <c r="AD3142" s="390" t="str">
        <f t="shared" si="1087"/>
        <v/>
      </c>
      <c r="AE3142" s="282">
        <f t="shared" si="1088"/>
        <v>0</v>
      </c>
      <c r="AF3142" s="359">
        <f t="shared" si="1089"/>
        <v>0</v>
      </c>
      <c r="AG3142" s="280">
        <f t="shared" si="1090"/>
        <v>0</v>
      </c>
      <c r="AH3142" s="280">
        <f t="shared" si="1084"/>
        <v>0</v>
      </c>
      <c r="AI3142" s="280">
        <f>IF(ISBLANK(T3142),AI3141,IF(COUNTIF(T$2:T3142,T3142)&gt;1,AI3141,1+MAX(AI3141,0)))</f>
        <v>88</v>
      </c>
      <c r="AL3142" s="391" t="str">
        <f t="shared" si="1097"/>
        <v/>
      </c>
      <c r="AM3142" s="391" t="str">
        <f t="shared" si="1098"/>
        <v/>
      </c>
      <c r="AO3142" s="310" t="str">
        <f t="shared" si="1091"/>
        <v/>
      </c>
      <c r="AP3142" s="310">
        <f>SUM(AO$1:AO3142)</f>
        <v>0</v>
      </c>
      <c r="AQ3142" s="310">
        <f>SUM(AK$2:AK3142)</f>
        <v>21</v>
      </c>
      <c r="AR3142" s="310">
        <f>COUNTA(AJ$2:AJ3142)</f>
        <v>21</v>
      </c>
      <c r="AS3142" s="312"/>
      <c r="AT3142" s="312"/>
      <c r="AU3142" s="312"/>
      <c r="AV3142" s="312"/>
      <c r="AW3142" s="312"/>
      <c r="AZ3142">
        <v>2</v>
      </c>
      <c r="BA3142">
        <v>2</v>
      </c>
    </row>
    <row r="3143" spans="1:53" x14ac:dyDescent="0.25">
      <c r="A3143">
        <v>160</v>
      </c>
      <c r="B3143" t="s">
        <v>66</v>
      </c>
      <c r="C3143" t="s">
        <v>668</v>
      </c>
      <c r="D3143"/>
      <c r="E3143">
        <v>1</v>
      </c>
      <c r="F3143">
        <v>2</v>
      </c>
      <c r="G3143">
        <v>2</v>
      </c>
      <c r="H3143">
        <v>3</v>
      </c>
      <c r="I3143">
        <v>1</v>
      </c>
      <c r="J3143">
        <v>0</v>
      </c>
      <c r="K3143">
        <v>1</v>
      </c>
      <c r="L3143">
        <v>1</v>
      </c>
      <c r="M3143"/>
      <c r="O3143" s="101">
        <f>IF(ISBLANK(C3143),O3142,IF(COUNTIF(C$2:C3143,C3143)&gt;1,O3142,1+MAX(O3142,0)))</f>
        <v>72</v>
      </c>
      <c r="P3143" s="45">
        <f t="shared" si="1078"/>
        <v>46</v>
      </c>
      <c r="Q3143" s="33" t="str">
        <f t="shared" si="1079"/>
        <v/>
      </c>
      <c r="R3143" s="33">
        <f t="shared" si="1080"/>
        <v>10</v>
      </c>
      <c r="S3143" s="33" t="str">
        <f t="shared" si="1081"/>
        <v>160_10</v>
      </c>
      <c r="T3143" s="35" t="str">
        <f t="shared" si="1082"/>
        <v>160PM</v>
      </c>
      <c r="U3143" s="35" t="str">
        <f t="shared" si="1083"/>
        <v>160PMNS</v>
      </c>
      <c r="V3143" s="35" t="str">
        <f t="shared" si="1099"/>
        <v>2T</v>
      </c>
      <c r="W3143" s="35" t="str">
        <f t="shared" si="1092"/>
        <v>160PM2T122</v>
      </c>
      <c r="X3143" s="388">
        <f t="shared" si="1093"/>
        <v>1</v>
      </c>
      <c r="Y3143" s="388">
        <f t="shared" si="1094"/>
        <v>1</v>
      </c>
      <c r="Z3143" s="280" t="str">
        <f t="shared" si="1085"/>
        <v/>
      </c>
      <c r="AA3143" s="280" t="str">
        <f t="shared" si="1086"/>
        <v/>
      </c>
      <c r="AB3143" s="389" t="str">
        <f t="shared" si="1095"/>
        <v/>
      </c>
      <c r="AC3143" s="389" t="str">
        <f t="shared" si="1096"/>
        <v/>
      </c>
      <c r="AD3143" s="390" t="str">
        <f t="shared" si="1087"/>
        <v/>
      </c>
      <c r="AE3143" s="282">
        <f t="shared" si="1088"/>
        <v>0</v>
      </c>
      <c r="AF3143" s="359">
        <f t="shared" si="1089"/>
        <v>0</v>
      </c>
      <c r="AG3143" s="280">
        <f t="shared" si="1090"/>
        <v>0</v>
      </c>
      <c r="AH3143" s="280">
        <f t="shared" si="1084"/>
        <v>0</v>
      </c>
      <c r="AI3143" s="280">
        <f>IF(ISBLANK(T3143),AI3142,IF(COUNTIF(T$2:T3143,T3143)&gt;1,AI3142,1+MAX(AI3142,0)))</f>
        <v>88</v>
      </c>
      <c r="AL3143" s="391" t="str">
        <f t="shared" si="1097"/>
        <v/>
      </c>
      <c r="AM3143" s="391" t="str">
        <f t="shared" si="1098"/>
        <v/>
      </c>
      <c r="AO3143" s="310" t="str">
        <f t="shared" si="1091"/>
        <v/>
      </c>
      <c r="AP3143" s="310">
        <f>SUM(AO$1:AO3143)</f>
        <v>0</v>
      </c>
      <c r="AQ3143" s="310">
        <f>SUM(AK$2:AK3143)</f>
        <v>21</v>
      </c>
      <c r="AR3143" s="310">
        <f>COUNTA(AJ$2:AJ3143)</f>
        <v>21</v>
      </c>
      <c r="AS3143" s="312"/>
      <c r="AT3143" s="312"/>
      <c r="AU3143" s="312"/>
      <c r="AV3143" s="312"/>
      <c r="AW3143" s="312"/>
      <c r="AZ3143">
        <v>1</v>
      </c>
      <c r="BA3143">
        <v>1</v>
      </c>
    </row>
    <row r="3144" spans="1:53" x14ac:dyDescent="0.25">
      <c r="A3144">
        <v>160</v>
      </c>
      <c r="B3144" t="s">
        <v>66</v>
      </c>
      <c r="C3144" t="s">
        <v>668</v>
      </c>
      <c r="D3144"/>
      <c r="E3144">
        <v>1</v>
      </c>
      <c r="F3144">
        <v>2</v>
      </c>
      <c r="G3144">
        <v>3</v>
      </c>
      <c r="H3144">
        <v>2</v>
      </c>
      <c r="I3144">
        <v>0</v>
      </c>
      <c r="J3144">
        <v>0</v>
      </c>
      <c r="K3144">
        <v>1</v>
      </c>
      <c r="L3144">
        <v>2</v>
      </c>
      <c r="M3144"/>
      <c r="O3144" s="101">
        <f>IF(ISBLANK(C3144),O3143,IF(COUNTIF(C$2:C3144,C3144)&gt;1,O3143,1+MAX(O3143,0)))</f>
        <v>72</v>
      </c>
      <c r="P3144" s="45">
        <f t="shared" si="1078"/>
        <v>46</v>
      </c>
      <c r="Q3144" s="33" t="str">
        <f t="shared" si="1079"/>
        <v/>
      </c>
      <c r="R3144" s="33">
        <f t="shared" si="1080"/>
        <v>10</v>
      </c>
      <c r="S3144" s="33" t="str">
        <f t="shared" si="1081"/>
        <v>160_10</v>
      </c>
      <c r="T3144" s="35" t="str">
        <f t="shared" si="1082"/>
        <v>160PM</v>
      </c>
      <c r="U3144" s="35" t="str">
        <f t="shared" si="1083"/>
        <v>160PMEW</v>
      </c>
      <c r="V3144" s="35" t="str">
        <f t="shared" si="1099"/>
        <v>2T</v>
      </c>
      <c r="W3144" s="35" t="str">
        <f t="shared" si="1092"/>
        <v>160PM2T123</v>
      </c>
      <c r="X3144" s="388">
        <f t="shared" si="1093"/>
        <v>1</v>
      </c>
      <c r="Y3144" s="388">
        <f t="shared" si="1094"/>
        <v>2</v>
      </c>
      <c r="Z3144" s="280" t="str">
        <f t="shared" si="1085"/>
        <v/>
      </c>
      <c r="AA3144" s="280" t="str">
        <f t="shared" si="1086"/>
        <v/>
      </c>
      <c r="AB3144" s="389" t="str">
        <f t="shared" si="1095"/>
        <v/>
      </c>
      <c r="AC3144" s="389" t="str">
        <f t="shared" si="1096"/>
        <v/>
      </c>
      <c r="AD3144" s="390" t="str">
        <f t="shared" si="1087"/>
        <v/>
      </c>
      <c r="AE3144" s="282">
        <f t="shared" si="1088"/>
        <v>0</v>
      </c>
      <c r="AF3144" s="359">
        <f t="shared" si="1089"/>
        <v>0</v>
      </c>
      <c r="AG3144" s="280">
        <f t="shared" si="1090"/>
        <v>0</v>
      </c>
      <c r="AH3144" s="280">
        <f t="shared" si="1084"/>
        <v>0</v>
      </c>
      <c r="AI3144" s="280">
        <f>IF(ISBLANK(T3144),AI3143,IF(COUNTIF(T$2:T3144,T3144)&gt;1,AI3143,1+MAX(AI3143,0)))</f>
        <v>88</v>
      </c>
      <c r="AL3144" s="391" t="str">
        <f t="shared" si="1097"/>
        <v/>
      </c>
      <c r="AM3144" s="391" t="str">
        <f t="shared" si="1098"/>
        <v/>
      </c>
      <c r="AO3144" s="310" t="str">
        <f t="shared" si="1091"/>
        <v/>
      </c>
      <c r="AP3144" s="310">
        <f>SUM(AO$1:AO3144)</f>
        <v>0</v>
      </c>
      <c r="AQ3144" s="310">
        <f>SUM(AK$2:AK3144)</f>
        <v>21</v>
      </c>
      <c r="AR3144" s="310">
        <f>COUNTA(AJ$2:AJ3144)</f>
        <v>21</v>
      </c>
      <c r="AS3144" s="312"/>
      <c r="AT3144" s="312"/>
      <c r="AU3144" s="312"/>
      <c r="AV3144" s="312"/>
      <c r="AW3144" s="312"/>
      <c r="AZ3144">
        <v>1</v>
      </c>
      <c r="BA3144">
        <v>2</v>
      </c>
    </row>
    <row r="3145" spans="1:53" x14ac:dyDescent="0.25">
      <c r="A3145">
        <v>160</v>
      </c>
      <c r="B3145" t="s">
        <v>66</v>
      </c>
      <c r="C3145" t="s">
        <v>668</v>
      </c>
      <c r="D3145"/>
      <c r="E3145">
        <v>1</v>
      </c>
      <c r="F3145">
        <v>2</v>
      </c>
      <c r="G3145">
        <v>4</v>
      </c>
      <c r="H3145">
        <v>2</v>
      </c>
      <c r="I3145">
        <v>0</v>
      </c>
      <c r="J3145">
        <v>0</v>
      </c>
      <c r="K3145">
        <v>0</v>
      </c>
      <c r="L3145">
        <v>2</v>
      </c>
      <c r="M3145"/>
      <c r="O3145" s="101">
        <f>IF(ISBLANK(C3145),O3144,IF(COUNTIF(C$2:C3145,C3145)&gt;1,O3144,1+MAX(O3144,0)))</f>
        <v>72</v>
      </c>
      <c r="P3145" s="45">
        <f t="shared" si="1078"/>
        <v>46</v>
      </c>
      <c r="Q3145" s="33" t="str">
        <f t="shared" si="1079"/>
        <v/>
      </c>
      <c r="R3145" s="33">
        <f t="shared" si="1080"/>
        <v>10</v>
      </c>
      <c r="S3145" s="33" t="str">
        <f t="shared" si="1081"/>
        <v>160_10</v>
      </c>
      <c r="T3145" s="35" t="str">
        <f t="shared" si="1082"/>
        <v>160PM</v>
      </c>
      <c r="U3145" s="35" t="str">
        <f t="shared" si="1083"/>
        <v>160PMEW</v>
      </c>
      <c r="V3145" s="35" t="str">
        <f t="shared" si="1099"/>
        <v>2T</v>
      </c>
      <c r="W3145" s="35" t="str">
        <f t="shared" si="1092"/>
        <v>160PM2T124</v>
      </c>
      <c r="X3145" s="388">
        <f t="shared" si="1093"/>
        <v>0</v>
      </c>
      <c r="Y3145" s="388">
        <f t="shared" si="1094"/>
        <v>2</v>
      </c>
      <c r="Z3145" s="280" t="str">
        <f t="shared" si="1085"/>
        <v/>
      </c>
      <c r="AA3145" s="280" t="str">
        <f t="shared" si="1086"/>
        <v/>
      </c>
      <c r="AB3145" s="389" t="str">
        <f t="shared" si="1095"/>
        <v/>
      </c>
      <c r="AC3145" s="389" t="str">
        <f t="shared" si="1096"/>
        <v/>
      </c>
      <c r="AD3145" s="390" t="str">
        <f t="shared" si="1087"/>
        <v/>
      </c>
      <c r="AE3145" s="282">
        <f t="shared" si="1088"/>
        <v>0</v>
      </c>
      <c r="AF3145" s="359">
        <f t="shared" si="1089"/>
        <v>0</v>
      </c>
      <c r="AG3145" s="280">
        <f t="shared" si="1090"/>
        <v>0</v>
      </c>
      <c r="AH3145" s="280">
        <f t="shared" si="1084"/>
        <v>0</v>
      </c>
      <c r="AI3145" s="280">
        <f>IF(ISBLANK(T3145),AI3144,IF(COUNTIF(T$2:T3145,T3145)&gt;1,AI3144,1+MAX(AI3144,0)))</f>
        <v>88</v>
      </c>
      <c r="AL3145" s="391" t="str">
        <f t="shared" si="1097"/>
        <v/>
      </c>
      <c r="AM3145" s="391" t="str">
        <f t="shared" si="1098"/>
        <v/>
      </c>
      <c r="AO3145" s="310" t="str">
        <f t="shared" si="1091"/>
        <v/>
      </c>
      <c r="AP3145" s="310">
        <f>SUM(AO$1:AO3145)</f>
        <v>0</v>
      </c>
      <c r="AQ3145" s="310">
        <f>SUM(AK$2:AK3145)</f>
        <v>21</v>
      </c>
      <c r="AR3145" s="310">
        <f>COUNTA(AJ$2:AJ3145)</f>
        <v>21</v>
      </c>
      <c r="AS3145" s="312"/>
      <c r="AT3145" s="312"/>
      <c r="AU3145" s="312"/>
      <c r="AV3145" s="312"/>
      <c r="AW3145" s="312"/>
      <c r="AZ3145">
        <v>0</v>
      </c>
      <c r="BA3145">
        <v>2</v>
      </c>
    </row>
    <row r="3146" spans="1:53" x14ac:dyDescent="0.25">
      <c r="A3146">
        <v>160</v>
      </c>
      <c r="B3146" t="s">
        <v>66</v>
      </c>
      <c r="C3146" t="s">
        <v>668</v>
      </c>
      <c r="D3146"/>
      <c r="E3146">
        <v>1</v>
      </c>
      <c r="F3146">
        <v>3</v>
      </c>
      <c r="G3146">
        <v>1</v>
      </c>
      <c r="H3146">
        <v>2</v>
      </c>
      <c r="I3146">
        <v>0</v>
      </c>
      <c r="J3146">
        <v>1</v>
      </c>
      <c r="K3146">
        <v>0</v>
      </c>
      <c r="L3146">
        <v>1</v>
      </c>
      <c r="M3146"/>
      <c r="O3146" s="101">
        <f>IF(ISBLANK(C3146),O3145,IF(COUNTIF(C$2:C3146,C3146)&gt;1,O3145,1+MAX(O3145,0)))</f>
        <v>72</v>
      </c>
      <c r="P3146" s="45">
        <f t="shared" si="1078"/>
        <v>46</v>
      </c>
      <c r="Q3146" s="33" t="str">
        <f t="shared" si="1079"/>
        <v/>
      </c>
      <c r="R3146" s="33">
        <f t="shared" si="1080"/>
        <v>11</v>
      </c>
      <c r="S3146" s="33" t="str">
        <f t="shared" si="1081"/>
        <v>160_11</v>
      </c>
      <c r="T3146" s="35" t="str">
        <f t="shared" si="1082"/>
        <v>160PM</v>
      </c>
      <c r="U3146" s="35" t="str">
        <f t="shared" si="1083"/>
        <v>160PMNS</v>
      </c>
      <c r="V3146" s="35" t="str">
        <f t="shared" si="1099"/>
        <v>2T</v>
      </c>
      <c r="W3146" s="35" t="str">
        <f t="shared" si="1092"/>
        <v>160PM2T131</v>
      </c>
      <c r="X3146" s="388">
        <f t="shared" si="1093"/>
        <v>0</v>
      </c>
      <c r="Y3146" s="388">
        <f t="shared" si="1094"/>
        <v>1</v>
      </c>
      <c r="Z3146" s="280" t="str">
        <f t="shared" si="1085"/>
        <v/>
      </c>
      <c r="AA3146" s="280" t="str">
        <f t="shared" si="1086"/>
        <v/>
      </c>
      <c r="AB3146" s="389" t="str">
        <f t="shared" si="1095"/>
        <v/>
      </c>
      <c r="AC3146" s="389" t="str">
        <f t="shared" si="1096"/>
        <v/>
      </c>
      <c r="AD3146" s="390" t="str">
        <f t="shared" si="1087"/>
        <v/>
      </c>
      <c r="AE3146" s="282">
        <f t="shared" si="1088"/>
        <v>0</v>
      </c>
      <c r="AF3146" s="359">
        <f t="shared" si="1089"/>
        <v>0</v>
      </c>
      <c r="AG3146" s="280">
        <f t="shared" si="1090"/>
        <v>0</v>
      </c>
      <c r="AH3146" s="280">
        <f t="shared" si="1084"/>
        <v>0</v>
      </c>
      <c r="AI3146" s="280">
        <f>IF(ISBLANK(T3146),AI3145,IF(COUNTIF(T$2:T3146,T3146)&gt;1,AI3145,1+MAX(AI3145,0)))</f>
        <v>88</v>
      </c>
      <c r="AL3146" s="391" t="str">
        <f t="shared" si="1097"/>
        <v/>
      </c>
      <c r="AM3146" s="391" t="str">
        <f t="shared" si="1098"/>
        <v/>
      </c>
      <c r="AO3146" s="310" t="str">
        <f t="shared" si="1091"/>
        <v/>
      </c>
      <c r="AP3146" s="310">
        <f>SUM(AO$1:AO3146)</f>
        <v>0</v>
      </c>
      <c r="AQ3146" s="310">
        <f>SUM(AK$2:AK3146)</f>
        <v>21</v>
      </c>
      <c r="AR3146" s="310">
        <f>COUNTA(AJ$2:AJ3146)</f>
        <v>21</v>
      </c>
      <c r="AS3146" s="312"/>
      <c r="AT3146" s="312"/>
      <c r="AU3146" s="312"/>
      <c r="AV3146" s="312"/>
      <c r="AW3146" s="312"/>
      <c r="AZ3146">
        <v>0</v>
      </c>
      <c r="BA3146">
        <v>1</v>
      </c>
    </row>
    <row r="3147" spans="1:53" x14ac:dyDescent="0.25">
      <c r="A3147">
        <v>160</v>
      </c>
      <c r="B3147" t="s">
        <v>66</v>
      </c>
      <c r="C3147" t="s">
        <v>668</v>
      </c>
      <c r="D3147"/>
      <c r="E3147">
        <v>1</v>
      </c>
      <c r="F3147">
        <v>3</v>
      </c>
      <c r="G3147">
        <v>2</v>
      </c>
      <c r="H3147">
        <v>2</v>
      </c>
      <c r="I3147">
        <v>0</v>
      </c>
      <c r="J3147">
        <v>0</v>
      </c>
      <c r="K3147">
        <v>0</v>
      </c>
      <c r="L3147">
        <v>2</v>
      </c>
      <c r="M3147"/>
      <c r="O3147" s="101">
        <f>IF(ISBLANK(C3147),O3146,IF(COUNTIF(C$2:C3147,C3147)&gt;1,O3146,1+MAX(O3146,0)))</f>
        <v>72</v>
      </c>
      <c r="P3147" s="45">
        <f t="shared" si="1078"/>
        <v>46</v>
      </c>
      <c r="Q3147" s="33" t="str">
        <f t="shared" si="1079"/>
        <v/>
      </c>
      <c r="R3147" s="33">
        <f t="shared" si="1080"/>
        <v>11</v>
      </c>
      <c r="S3147" s="33" t="str">
        <f t="shared" si="1081"/>
        <v>160_11</v>
      </c>
      <c r="T3147" s="35" t="str">
        <f t="shared" si="1082"/>
        <v>160PM</v>
      </c>
      <c r="U3147" s="35" t="str">
        <f t="shared" si="1083"/>
        <v>160PMNS</v>
      </c>
      <c r="V3147" s="35" t="str">
        <f t="shared" si="1099"/>
        <v>2T</v>
      </c>
      <c r="W3147" s="35" t="str">
        <f t="shared" si="1092"/>
        <v>160PM2T132</v>
      </c>
      <c r="X3147" s="388">
        <f t="shared" si="1093"/>
        <v>0</v>
      </c>
      <c r="Y3147" s="388">
        <f t="shared" si="1094"/>
        <v>2</v>
      </c>
      <c r="Z3147" s="280" t="str">
        <f t="shared" si="1085"/>
        <v/>
      </c>
      <c r="AA3147" s="280" t="str">
        <f t="shared" si="1086"/>
        <v/>
      </c>
      <c r="AB3147" s="389" t="str">
        <f t="shared" si="1095"/>
        <v/>
      </c>
      <c r="AC3147" s="389" t="str">
        <f t="shared" si="1096"/>
        <v/>
      </c>
      <c r="AD3147" s="390" t="str">
        <f t="shared" si="1087"/>
        <v/>
      </c>
      <c r="AE3147" s="282">
        <f t="shared" si="1088"/>
        <v>0</v>
      </c>
      <c r="AF3147" s="359">
        <f t="shared" si="1089"/>
        <v>0</v>
      </c>
      <c r="AG3147" s="280">
        <f t="shared" si="1090"/>
        <v>0</v>
      </c>
      <c r="AH3147" s="280">
        <f t="shared" si="1084"/>
        <v>0</v>
      </c>
      <c r="AI3147" s="280">
        <f>IF(ISBLANK(T3147),AI3146,IF(COUNTIF(T$2:T3147,T3147)&gt;1,AI3146,1+MAX(AI3146,0)))</f>
        <v>88</v>
      </c>
      <c r="AL3147" s="391" t="str">
        <f t="shared" si="1097"/>
        <v/>
      </c>
      <c r="AM3147" s="391" t="str">
        <f t="shared" si="1098"/>
        <v/>
      </c>
      <c r="AO3147" s="310" t="str">
        <f t="shared" si="1091"/>
        <v/>
      </c>
      <c r="AP3147" s="310">
        <f>SUM(AO$1:AO3147)</f>
        <v>0</v>
      </c>
      <c r="AQ3147" s="310">
        <f>SUM(AK$2:AK3147)</f>
        <v>21</v>
      </c>
      <c r="AR3147" s="310">
        <f>COUNTA(AJ$2:AJ3147)</f>
        <v>21</v>
      </c>
      <c r="AS3147" s="312"/>
      <c r="AT3147" s="312"/>
      <c r="AU3147" s="312"/>
      <c r="AV3147" s="312"/>
      <c r="AW3147" s="312"/>
      <c r="AZ3147">
        <v>0</v>
      </c>
      <c r="BA3147">
        <v>2</v>
      </c>
    </row>
    <row r="3148" spans="1:53" x14ac:dyDescent="0.25">
      <c r="A3148">
        <v>160</v>
      </c>
      <c r="B3148" t="s">
        <v>66</v>
      </c>
      <c r="C3148" t="s">
        <v>668</v>
      </c>
      <c r="D3148"/>
      <c r="E3148">
        <v>1</v>
      </c>
      <c r="F3148">
        <v>3</v>
      </c>
      <c r="G3148">
        <v>3</v>
      </c>
      <c r="H3148">
        <v>1</v>
      </c>
      <c r="I3148">
        <v>0</v>
      </c>
      <c r="J3148">
        <v>0</v>
      </c>
      <c r="K3148">
        <v>1</v>
      </c>
      <c r="L3148">
        <v>1</v>
      </c>
      <c r="M3148"/>
      <c r="O3148" s="101">
        <f>IF(ISBLANK(C3148),O3147,IF(COUNTIF(C$2:C3148,C3148)&gt;1,O3147,1+MAX(O3147,0)))</f>
        <v>72</v>
      </c>
      <c r="P3148" s="45">
        <f t="shared" si="1078"/>
        <v>46</v>
      </c>
      <c r="Q3148" s="33" t="str">
        <f t="shared" si="1079"/>
        <v/>
      </c>
      <c r="R3148" s="33">
        <f t="shared" si="1080"/>
        <v>11</v>
      </c>
      <c r="S3148" s="33" t="str">
        <f t="shared" si="1081"/>
        <v>160_11</v>
      </c>
      <c r="T3148" s="35" t="str">
        <f t="shared" si="1082"/>
        <v>160PM</v>
      </c>
      <c r="U3148" s="35" t="str">
        <f t="shared" si="1083"/>
        <v>160PMEW</v>
      </c>
      <c r="V3148" s="35" t="str">
        <f t="shared" si="1099"/>
        <v>2T</v>
      </c>
      <c r="W3148" s="35" t="str">
        <f t="shared" si="1092"/>
        <v>160PM2T133</v>
      </c>
      <c r="X3148" s="388">
        <f t="shared" si="1093"/>
        <v>1</v>
      </c>
      <c r="Y3148" s="388">
        <f t="shared" si="1094"/>
        <v>1</v>
      </c>
      <c r="Z3148" s="280" t="str">
        <f t="shared" si="1085"/>
        <v/>
      </c>
      <c r="AA3148" s="280" t="str">
        <f t="shared" si="1086"/>
        <v/>
      </c>
      <c r="AB3148" s="389" t="str">
        <f t="shared" si="1095"/>
        <v/>
      </c>
      <c r="AC3148" s="389" t="str">
        <f t="shared" si="1096"/>
        <v/>
      </c>
      <c r="AD3148" s="390" t="str">
        <f t="shared" si="1087"/>
        <v/>
      </c>
      <c r="AE3148" s="282">
        <f t="shared" si="1088"/>
        <v>0</v>
      </c>
      <c r="AF3148" s="359">
        <f t="shared" si="1089"/>
        <v>0</v>
      </c>
      <c r="AG3148" s="280">
        <f t="shared" si="1090"/>
        <v>0</v>
      </c>
      <c r="AH3148" s="280">
        <f t="shared" si="1084"/>
        <v>0</v>
      </c>
      <c r="AI3148" s="280">
        <f>IF(ISBLANK(T3148),AI3147,IF(COUNTIF(T$2:T3148,T3148)&gt;1,AI3147,1+MAX(AI3147,0)))</f>
        <v>88</v>
      </c>
      <c r="AL3148" s="391" t="str">
        <f t="shared" si="1097"/>
        <v/>
      </c>
      <c r="AM3148" s="391" t="str">
        <f t="shared" si="1098"/>
        <v/>
      </c>
      <c r="AO3148" s="310" t="str">
        <f t="shared" si="1091"/>
        <v/>
      </c>
      <c r="AP3148" s="310">
        <f>SUM(AO$1:AO3148)</f>
        <v>0</v>
      </c>
      <c r="AQ3148" s="310">
        <f>SUM(AK$2:AK3148)</f>
        <v>21</v>
      </c>
      <c r="AR3148" s="310">
        <f>COUNTA(AJ$2:AJ3148)</f>
        <v>21</v>
      </c>
      <c r="AS3148" s="312"/>
      <c r="AT3148" s="312"/>
      <c r="AU3148" s="312"/>
      <c r="AV3148" s="312"/>
      <c r="AW3148" s="312"/>
      <c r="AZ3148">
        <v>1</v>
      </c>
      <c r="BA3148">
        <v>1</v>
      </c>
    </row>
    <row r="3149" spans="1:53" x14ac:dyDescent="0.25">
      <c r="A3149">
        <v>160</v>
      </c>
      <c r="B3149" t="s">
        <v>66</v>
      </c>
      <c r="C3149" t="s">
        <v>668</v>
      </c>
      <c r="D3149"/>
      <c r="E3149">
        <v>1</v>
      </c>
      <c r="F3149">
        <v>3</v>
      </c>
      <c r="G3149">
        <v>4</v>
      </c>
      <c r="H3149">
        <v>2</v>
      </c>
      <c r="I3149">
        <v>1</v>
      </c>
      <c r="J3149">
        <v>0</v>
      </c>
      <c r="K3149">
        <v>2</v>
      </c>
      <c r="L3149">
        <v>2</v>
      </c>
      <c r="M3149"/>
      <c r="O3149" s="101">
        <f>IF(ISBLANK(C3149),O3148,IF(COUNTIF(C$2:C3149,C3149)&gt;1,O3148,1+MAX(O3148,0)))</f>
        <v>72</v>
      </c>
      <c r="P3149" s="45">
        <f t="shared" si="1078"/>
        <v>46</v>
      </c>
      <c r="Q3149" s="33" t="str">
        <f t="shared" si="1079"/>
        <v/>
      </c>
      <c r="R3149" s="33">
        <f t="shared" si="1080"/>
        <v>11</v>
      </c>
      <c r="S3149" s="33" t="str">
        <f t="shared" si="1081"/>
        <v>160_11</v>
      </c>
      <c r="T3149" s="35" t="str">
        <f t="shared" si="1082"/>
        <v>160PM</v>
      </c>
      <c r="U3149" s="35" t="str">
        <f t="shared" si="1083"/>
        <v>160PMEW</v>
      </c>
      <c r="V3149" s="35" t="str">
        <f t="shared" si="1099"/>
        <v>2T</v>
      </c>
      <c r="W3149" s="35" t="str">
        <f t="shared" si="1092"/>
        <v>160PM2T134</v>
      </c>
      <c r="X3149" s="388">
        <f t="shared" si="1093"/>
        <v>2</v>
      </c>
      <c r="Y3149" s="388">
        <f t="shared" si="1094"/>
        <v>2</v>
      </c>
      <c r="Z3149" s="280" t="str">
        <f t="shared" si="1085"/>
        <v/>
      </c>
      <c r="AA3149" s="280" t="str">
        <f t="shared" si="1086"/>
        <v/>
      </c>
      <c r="AB3149" s="389" t="str">
        <f t="shared" si="1095"/>
        <v/>
      </c>
      <c r="AC3149" s="389" t="str">
        <f t="shared" si="1096"/>
        <v/>
      </c>
      <c r="AD3149" s="390" t="str">
        <f t="shared" si="1087"/>
        <v/>
      </c>
      <c r="AE3149" s="282">
        <f t="shared" si="1088"/>
        <v>0</v>
      </c>
      <c r="AF3149" s="359">
        <f t="shared" si="1089"/>
        <v>0</v>
      </c>
      <c r="AG3149" s="280">
        <f t="shared" si="1090"/>
        <v>0</v>
      </c>
      <c r="AH3149" s="280">
        <f t="shared" si="1084"/>
        <v>0</v>
      </c>
      <c r="AI3149" s="280">
        <f>IF(ISBLANK(T3149),AI3148,IF(COUNTIF(T$2:T3149,T3149)&gt;1,AI3148,1+MAX(AI3148,0)))</f>
        <v>88</v>
      </c>
      <c r="AL3149" s="391" t="str">
        <f t="shared" si="1097"/>
        <v/>
      </c>
      <c r="AM3149" s="391" t="str">
        <f t="shared" si="1098"/>
        <v/>
      </c>
      <c r="AO3149" s="310" t="str">
        <f t="shared" si="1091"/>
        <v/>
      </c>
      <c r="AP3149" s="310">
        <f>SUM(AO$1:AO3149)</f>
        <v>0</v>
      </c>
      <c r="AQ3149" s="310">
        <f>SUM(AK$2:AK3149)</f>
        <v>21</v>
      </c>
      <c r="AR3149" s="310">
        <f>COUNTA(AJ$2:AJ3149)</f>
        <v>21</v>
      </c>
      <c r="AS3149" s="312"/>
      <c r="AT3149" s="312"/>
      <c r="AU3149" s="312"/>
      <c r="AV3149" s="312"/>
      <c r="AW3149" s="312"/>
      <c r="AZ3149">
        <v>2</v>
      </c>
      <c r="BA3149">
        <v>2</v>
      </c>
    </row>
    <row r="3150" spans="1:53" x14ac:dyDescent="0.25">
      <c r="A3150">
        <v>160</v>
      </c>
      <c r="B3150" t="s">
        <v>66</v>
      </c>
      <c r="C3150" t="s">
        <v>668</v>
      </c>
      <c r="D3150"/>
      <c r="E3150">
        <v>1</v>
      </c>
      <c r="F3150">
        <v>4</v>
      </c>
      <c r="G3150">
        <v>1</v>
      </c>
      <c r="H3150">
        <v>0</v>
      </c>
      <c r="I3150">
        <v>0</v>
      </c>
      <c r="J3150">
        <v>0</v>
      </c>
      <c r="K3150">
        <v>0</v>
      </c>
      <c r="L3150">
        <v>0</v>
      </c>
      <c r="M3150"/>
      <c r="O3150" s="101">
        <f>IF(ISBLANK(C3150),O3149,IF(COUNTIF(C$2:C3150,C3150)&gt;1,O3149,1+MAX(O3149,0)))</f>
        <v>72</v>
      </c>
      <c r="P3150" s="45">
        <f t="shared" si="1078"/>
        <v>46</v>
      </c>
      <c r="Q3150" s="33" t="str">
        <f t="shared" si="1079"/>
        <v/>
      </c>
      <c r="R3150" s="33">
        <f t="shared" si="1080"/>
        <v>12</v>
      </c>
      <c r="S3150" s="33" t="str">
        <f t="shared" si="1081"/>
        <v>160_12</v>
      </c>
      <c r="T3150" s="35" t="str">
        <f t="shared" si="1082"/>
        <v>160PM</v>
      </c>
      <c r="U3150" s="35" t="str">
        <f t="shared" si="1083"/>
        <v>160PMNS</v>
      </c>
      <c r="V3150" s="35" t="str">
        <f t="shared" si="1099"/>
        <v>2T</v>
      </c>
      <c r="W3150" s="35" t="str">
        <f t="shared" si="1092"/>
        <v>160PM2T141</v>
      </c>
      <c r="X3150" s="388">
        <f t="shared" si="1093"/>
        <v>0</v>
      </c>
      <c r="Y3150" s="388">
        <f t="shared" si="1094"/>
        <v>0</v>
      </c>
      <c r="Z3150" s="280" t="str">
        <f t="shared" si="1085"/>
        <v/>
      </c>
      <c r="AA3150" s="280" t="str">
        <f t="shared" si="1086"/>
        <v/>
      </c>
      <c r="AB3150" s="389" t="str">
        <f t="shared" si="1095"/>
        <v/>
      </c>
      <c r="AC3150" s="389" t="str">
        <f t="shared" si="1096"/>
        <v/>
      </c>
      <c r="AD3150" s="390" t="str">
        <f t="shared" si="1087"/>
        <v/>
      </c>
      <c r="AE3150" s="282">
        <f t="shared" si="1088"/>
        <v>0</v>
      </c>
      <c r="AF3150" s="359">
        <f t="shared" si="1089"/>
        <v>0</v>
      </c>
      <c r="AG3150" s="280">
        <f t="shared" si="1090"/>
        <v>0</v>
      </c>
      <c r="AH3150" s="280">
        <f t="shared" si="1084"/>
        <v>0</v>
      </c>
      <c r="AI3150" s="280">
        <f>IF(ISBLANK(T3150),AI3149,IF(COUNTIF(T$2:T3150,T3150)&gt;1,AI3149,1+MAX(AI3149,0)))</f>
        <v>88</v>
      </c>
      <c r="AL3150" s="391" t="str">
        <f t="shared" si="1097"/>
        <v/>
      </c>
      <c r="AM3150" s="391" t="str">
        <f t="shared" si="1098"/>
        <v/>
      </c>
      <c r="AO3150" s="310" t="str">
        <f t="shared" si="1091"/>
        <v/>
      </c>
      <c r="AP3150" s="310">
        <f>SUM(AO$1:AO3150)</f>
        <v>0</v>
      </c>
      <c r="AQ3150" s="310">
        <f>SUM(AK$2:AK3150)</f>
        <v>21</v>
      </c>
      <c r="AR3150" s="310">
        <f>COUNTA(AJ$2:AJ3150)</f>
        <v>21</v>
      </c>
      <c r="AS3150" s="312"/>
      <c r="AT3150" s="312"/>
      <c r="AU3150" s="312"/>
      <c r="AV3150" s="312"/>
      <c r="AW3150" s="312"/>
      <c r="AZ3150">
        <v>0</v>
      </c>
      <c r="BA3150">
        <v>0</v>
      </c>
    </row>
    <row r="3151" spans="1:53" x14ac:dyDescent="0.25">
      <c r="A3151">
        <v>160</v>
      </c>
      <c r="B3151" t="s">
        <v>66</v>
      </c>
      <c r="C3151" t="s">
        <v>668</v>
      </c>
      <c r="D3151"/>
      <c r="E3151">
        <v>1</v>
      </c>
      <c r="F3151">
        <v>4</v>
      </c>
      <c r="G3151">
        <v>2</v>
      </c>
      <c r="H3151">
        <v>0</v>
      </c>
      <c r="I3151">
        <v>0</v>
      </c>
      <c r="J3151">
        <v>0</v>
      </c>
      <c r="K3151">
        <v>0</v>
      </c>
      <c r="L3151">
        <v>0</v>
      </c>
      <c r="M3151"/>
      <c r="O3151" s="101">
        <f>IF(ISBLANK(C3151),O3150,IF(COUNTIF(C$2:C3151,C3151)&gt;1,O3150,1+MAX(O3150,0)))</f>
        <v>72</v>
      </c>
      <c r="P3151" s="45">
        <f t="shared" si="1078"/>
        <v>46</v>
      </c>
      <c r="Q3151" s="33" t="str">
        <f t="shared" si="1079"/>
        <v/>
      </c>
      <c r="R3151" s="33">
        <f t="shared" si="1080"/>
        <v>12</v>
      </c>
      <c r="S3151" s="33" t="str">
        <f t="shared" si="1081"/>
        <v>160_12</v>
      </c>
      <c r="T3151" s="35" t="str">
        <f t="shared" si="1082"/>
        <v>160PM</v>
      </c>
      <c r="U3151" s="35" t="str">
        <f t="shared" si="1083"/>
        <v>160PMNS</v>
      </c>
      <c r="V3151" s="35" t="str">
        <f t="shared" si="1099"/>
        <v>2T</v>
      </c>
      <c r="W3151" s="35" t="str">
        <f t="shared" si="1092"/>
        <v>160PM2T142</v>
      </c>
      <c r="X3151" s="388">
        <f t="shared" si="1093"/>
        <v>0</v>
      </c>
      <c r="Y3151" s="388">
        <f t="shared" si="1094"/>
        <v>0</v>
      </c>
      <c r="Z3151" s="280" t="str">
        <f t="shared" si="1085"/>
        <v/>
      </c>
      <c r="AA3151" s="280" t="str">
        <f t="shared" si="1086"/>
        <v/>
      </c>
      <c r="AB3151" s="389" t="str">
        <f t="shared" si="1095"/>
        <v/>
      </c>
      <c r="AC3151" s="389" t="str">
        <f t="shared" si="1096"/>
        <v/>
      </c>
      <c r="AD3151" s="390" t="str">
        <f t="shared" si="1087"/>
        <v/>
      </c>
      <c r="AE3151" s="282">
        <f t="shared" si="1088"/>
        <v>0</v>
      </c>
      <c r="AF3151" s="359">
        <f t="shared" si="1089"/>
        <v>0</v>
      </c>
      <c r="AG3151" s="280">
        <f t="shared" si="1090"/>
        <v>0</v>
      </c>
      <c r="AH3151" s="280">
        <f t="shared" si="1084"/>
        <v>0</v>
      </c>
      <c r="AI3151" s="280">
        <f>IF(ISBLANK(T3151),AI3150,IF(COUNTIF(T$2:T3151,T3151)&gt;1,AI3150,1+MAX(AI3150,0)))</f>
        <v>88</v>
      </c>
      <c r="AL3151" s="391" t="str">
        <f t="shared" si="1097"/>
        <v/>
      </c>
      <c r="AM3151" s="391" t="str">
        <f t="shared" si="1098"/>
        <v/>
      </c>
      <c r="AO3151" s="310" t="str">
        <f t="shared" si="1091"/>
        <v/>
      </c>
      <c r="AP3151" s="310">
        <f>SUM(AO$1:AO3151)</f>
        <v>0</v>
      </c>
      <c r="AQ3151" s="310">
        <f>SUM(AK$2:AK3151)</f>
        <v>21</v>
      </c>
      <c r="AR3151" s="310">
        <f>COUNTA(AJ$2:AJ3151)</f>
        <v>21</v>
      </c>
      <c r="AS3151" s="312"/>
      <c r="AT3151" s="312"/>
      <c r="AU3151" s="312"/>
      <c r="AV3151" s="312"/>
      <c r="AW3151" s="312"/>
      <c r="AZ3151">
        <v>0</v>
      </c>
      <c r="BA3151">
        <v>0</v>
      </c>
    </row>
    <row r="3152" spans="1:53" x14ac:dyDescent="0.25">
      <c r="A3152">
        <v>160</v>
      </c>
      <c r="B3152" t="s">
        <v>66</v>
      </c>
      <c r="C3152" t="s">
        <v>668</v>
      </c>
      <c r="D3152"/>
      <c r="E3152">
        <v>1</v>
      </c>
      <c r="F3152">
        <v>4</v>
      </c>
      <c r="G3152">
        <v>3</v>
      </c>
      <c r="H3152">
        <v>1</v>
      </c>
      <c r="I3152">
        <v>1</v>
      </c>
      <c r="J3152">
        <v>0</v>
      </c>
      <c r="K3152">
        <v>0</v>
      </c>
      <c r="L3152">
        <v>1</v>
      </c>
      <c r="M3152"/>
      <c r="O3152" s="101">
        <f>IF(ISBLANK(C3152),O3151,IF(COUNTIF(C$2:C3152,C3152)&gt;1,O3151,1+MAX(O3151,0)))</f>
        <v>72</v>
      </c>
      <c r="P3152" s="45">
        <f t="shared" si="1078"/>
        <v>46</v>
      </c>
      <c r="Q3152" s="33" t="str">
        <f t="shared" si="1079"/>
        <v/>
      </c>
      <c r="R3152" s="33">
        <f t="shared" si="1080"/>
        <v>12</v>
      </c>
      <c r="S3152" s="33" t="str">
        <f t="shared" si="1081"/>
        <v>160_12</v>
      </c>
      <c r="T3152" s="35" t="str">
        <f t="shared" si="1082"/>
        <v>160PM</v>
      </c>
      <c r="U3152" s="35" t="str">
        <f t="shared" si="1083"/>
        <v>160PMEW</v>
      </c>
      <c r="V3152" s="35" t="str">
        <f t="shared" si="1099"/>
        <v>2T</v>
      </c>
      <c r="W3152" s="35" t="str">
        <f t="shared" si="1092"/>
        <v>160PM2T143</v>
      </c>
      <c r="X3152" s="388">
        <f t="shared" si="1093"/>
        <v>0</v>
      </c>
      <c r="Y3152" s="388">
        <f t="shared" si="1094"/>
        <v>1</v>
      </c>
      <c r="Z3152" s="280" t="str">
        <f t="shared" si="1085"/>
        <v/>
      </c>
      <c r="AA3152" s="280" t="str">
        <f t="shared" si="1086"/>
        <v/>
      </c>
      <c r="AB3152" s="389" t="str">
        <f t="shared" si="1095"/>
        <v/>
      </c>
      <c r="AC3152" s="389" t="str">
        <f t="shared" si="1096"/>
        <v/>
      </c>
      <c r="AD3152" s="390" t="str">
        <f t="shared" si="1087"/>
        <v/>
      </c>
      <c r="AE3152" s="282">
        <f t="shared" si="1088"/>
        <v>0</v>
      </c>
      <c r="AF3152" s="359">
        <f t="shared" si="1089"/>
        <v>0</v>
      </c>
      <c r="AG3152" s="280">
        <f t="shared" si="1090"/>
        <v>0</v>
      </c>
      <c r="AH3152" s="280">
        <f t="shared" si="1084"/>
        <v>0</v>
      </c>
      <c r="AI3152" s="280">
        <f>IF(ISBLANK(T3152),AI3151,IF(COUNTIF(T$2:T3152,T3152)&gt;1,AI3151,1+MAX(AI3151,0)))</f>
        <v>88</v>
      </c>
      <c r="AL3152" s="391" t="str">
        <f t="shared" si="1097"/>
        <v/>
      </c>
      <c r="AM3152" s="391" t="str">
        <f t="shared" si="1098"/>
        <v/>
      </c>
      <c r="AO3152" s="310" t="str">
        <f t="shared" si="1091"/>
        <v/>
      </c>
      <c r="AP3152" s="310">
        <f>SUM(AO$1:AO3152)</f>
        <v>0</v>
      </c>
      <c r="AQ3152" s="310">
        <f>SUM(AK$2:AK3152)</f>
        <v>21</v>
      </c>
      <c r="AR3152" s="310">
        <f>COUNTA(AJ$2:AJ3152)</f>
        <v>21</v>
      </c>
      <c r="AS3152" s="312"/>
      <c r="AT3152" s="312"/>
      <c r="AU3152" s="312"/>
      <c r="AV3152" s="312"/>
      <c r="AW3152" s="312"/>
      <c r="AZ3152">
        <v>0</v>
      </c>
      <c r="BA3152">
        <v>1</v>
      </c>
    </row>
    <row r="3153" spans="1:53" x14ac:dyDescent="0.25">
      <c r="A3153">
        <v>160</v>
      </c>
      <c r="B3153" t="s">
        <v>66</v>
      </c>
      <c r="C3153" t="s">
        <v>668</v>
      </c>
      <c r="D3153"/>
      <c r="E3153">
        <v>1</v>
      </c>
      <c r="F3153">
        <v>4</v>
      </c>
      <c r="G3153">
        <v>4</v>
      </c>
      <c r="H3153">
        <v>0</v>
      </c>
      <c r="I3153">
        <v>0</v>
      </c>
      <c r="J3153">
        <v>0</v>
      </c>
      <c r="K3153">
        <v>0</v>
      </c>
      <c r="L3153">
        <v>0</v>
      </c>
      <c r="M3153"/>
      <c r="O3153" s="101">
        <f>IF(ISBLANK(C3153),O3152,IF(COUNTIF(C$2:C3153,C3153)&gt;1,O3152,1+MAX(O3152,0)))</f>
        <v>72</v>
      </c>
      <c r="P3153" s="45">
        <f t="shared" si="1078"/>
        <v>46</v>
      </c>
      <c r="Q3153" s="33" t="str">
        <f t="shared" si="1079"/>
        <v/>
      </c>
      <c r="R3153" s="33">
        <f t="shared" si="1080"/>
        <v>12</v>
      </c>
      <c r="S3153" s="33" t="str">
        <f t="shared" si="1081"/>
        <v>160_12</v>
      </c>
      <c r="T3153" s="35" t="str">
        <f t="shared" si="1082"/>
        <v>160PM</v>
      </c>
      <c r="U3153" s="35" t="str">
        <f t="shared" si="1083"/>
        <v>160PMEW</v>
      </c>
      <c r="V3153" s="35" t="str">
        <f t="shared" si="1099"/>
        <v>2T</v>
      </c>
      <c r="W3153" s="35" t="str">
        <f t="shared" si="1092"/>
        <v>160PM2T144</v>
      </c>
      <c r="X3153" s="388">
        <f t="shared" si="1093"/>
        <v>0</v>
      </c>
      <c r="Y3153" s="388">
        <f t="shared" si="1094"/>
        <v>0</v>
      </c>
      <c r="Z3153" s="280" t="str">
        <f t="shared" si="1085"/>
        <v/>
      </c>
      <c r="AA3153" s="280" t="str">
        <f t="shared" si="1086"/>
        <v/>
      </c>
      <c r="AB3153" s="389" t="str">
        <f t="shared" si="1095"/>
        <v/>
      </c>
      <c r="AC3153" s="389" t="str">
        <f t="shared" si="1096"/>
        <v/>
      </c>
      <c r="AD3153" s="390" t="str">
        <f t="shared" si="1087"/>
        <v/>
      </c>
      <c r="AE3153" s="282">
        <f t="shared" si="1088"/>
        <v>0</v>
      </c>
      <c r="AF3153" s="359">
        <f t="shared" si="1089"/>
        <v>0</v>
      </c>
      <c r="AG3153" s="280">
        <f t="shared" si="1090"/>
        <v>0</v>
      </c>
      <c r="AH3153" s="280">
        <f t="shared" si="1084"/>
        <v>0</v>
      </c>
      <c r="AI3153" s="280">
        <f>IF(ISBLANK(T3153),AI3152,IF(COUNTIF(T$2:T3153,T3153)&gt;1,AI3152,1+MAX(AI3152,0)))</f>
        <v>88</v>
      </c>
      <c r="AL3153" s="391" t="str">
        <f t="shared" si="1097"/>
        <v/>
      </c>
      <c r="AM3153" s="391" t="str">
        <f t="shared" si="1098"/>
        <v/>
      </c>
      <c r="AO3153" s="310" t="str">
        <f t="shared" si="1091"/>
        <v/>
      </c>
      <c r="AP3153" s="310">
        <f>SUM(AO$1:AO3153)</f>
        <v>0</v>
      </c>
      <c r="AQ3153" s="310">
        <f>SUM(AK$2:AK3153)</f>
        <v>21</v>
      </c>
      <c r="AR3153" s="310">
        <f>COUNTA(AJ$2:AJ3153)</f>
        <v>21</v>
      </c>
      <c r="AS3153" s="312"/>
      <c r="AT3153" s="312"/>
      <c r="AU3153" s="312"/>
      <c r="AV3153" s="312"/>
      <c r="AW3153" s="312"/>
      <c r="AZ3153">
        <v>0</v>
      </c>
      <c r="BA3153">
        <v>0</v>
      </c>
    </row>
    <row r="3154" spans="1:53" x14ac:dyDescent="0.25">
      <c r="A3154">
        <v>160</v>
      </c>
      <c r="B3154" t="s">
        <v>66</v>
      </c>
      <c r="C3154" t="s">
        <v>668</v>
      </c>
      <c r="D3154"/>
      <c r="E3154">
        <v>2</v>
      </c>
      <c r="F3154">
        <v>1</v>
      </c>
      <c r="G3154">
        <v>1</v>
      </c>
      <c r="H3154">
        <v>2</v>
      </c>
      <c r="I3154">
        <v>0</v>
      </c>
      <c r="J3154">
        <v>0</v>
      </c>
      <c r="K3154">
        <v>0</v>
      </c>
      <c r="L3154">
        <v>1</v>
      </c>
      <c r="M3154"/>
      <c r="O3154" s="101">
        <f>IF(ISBLANK(C3154),O3153,IF(COUNTIF(C$2:C3154,C3154)&gt;1,O3153,1+MAX(O3153,0)))</f>
        <v>72</v>
      </c>
      <c r="P3154" s="45">
        <f t="shared" si="1078"/>
        <v>46</v>
      </c>
      <c r="Q3154" s="33" t="str">
        <f t="shared" si="1079"/>
        <v/>
      </c>
      <c r="R3154" s="33">
        <f t="shared" si="1080"/>
        <v>13</v>
      </c>
      <c r="S3154" s="33" t="str">
        <f t="shared" si="1081"/>
        <v>160_13</v>
      </c>
      <c r="T3154" s="35" t="str">
        <f t="shared" si="1082"/>
        <v>160PM</v>
      </c>
      <c r="U3154" s="35" t="str">
        <f t="shared" si="1083"/>
        <v>160PMNS</v>
      </c>
      <c r="V3154" s="35" t="str">
        <f t="shared" si="1099"/>
        <v>2T</v>
      </c>
      <c r="W3154" s="35" t="str">
        <f t="shared" si="1092"/>
        <v>160PM2T211</v>
      </c>
      <c r="X3154" s="388">
        <f t="shared" si="1093"/>
        <v>0</v>
      </c>
      <c r="Y3154" s="388">
        <f t="shared" si="1094"/>
        <v>1</v>
      </c>
      <c r="Z3154" s="280" t="str">
        <f t="shared" si="1085"/>
        <v/>
      </c>
      <c r="AA3154" s="280" t="str">
        <f t="shared" si="1086"/>
        <v/>
      </c>
      <c r="AB3154" s="389" t="str">
        <f t="shared" si="1095"/>
        <v/>
      </c>
      <c r="AC3154" s="389" t="str">
        <f t="shared" si="1096"/>
        <v/>
      </c>
      <c r="AD3154" s="390" t="str">
        <f t="shared" si="1087"/>
        <v/>
      </c>
      <c r="AE3154" s="282">
        <f t="shared" si="1088"/>
        <v>0</v>
      </c>
      <c r="AF3154" s="359">
        <f t="shared" si="1089"/>
        <v>0</v>
      </c>
      <c r="AG3154" s="280">
        <f t="shared" si="1090"/>
        <v>0</v>
      </c>
      <c r="AH3154" s="280">
        <f t="shared" si="1084"/>
        <v>0</v>
      </c>
      <c r="AI3154" s="280">
        <f>IF(ISBLANK(T3154),AI3153,IF(COUNTIF(T$2:T3154,T3154)&gt;1,AI3153,1+MAX(AI3153,0)))</f>
        <v>88</v>
      </c>
      <c r="AL3154" s="391" t="str">
        <f t="shared" si="1097"/>
        <v/>
      </c>
      <c r="AM3154" s="391" t="str">
        <f t="shared" si="1098"/>
        <v/>
      </c>
      <c r="AO3154" s="310" t="str">
        <f t="shared" si="1091"/>
        <v/>
      </c>
      <c r="AP3154" s="310">
        <f>SUM(AO$1:AO3154)</f>
        <v>0</v>
      </c>
      <c r="AQ3154" s="310">
        <f>SUM(AK$2:AK3154)</f>
        <v>21</v>
      </c>
      <c r="AR3154" s="310">
        <f>COUNTA(AJ$2:AJ3154)</f>
        <v>21</v>
      </c>
      <c r="AS3154" s="312"/>
      <c r="AT3154" s="312"/>
      <c r="AU3154" s="312"/>
      <c r="AV3154" s="312"/>
      <c r="AW3154" s="312"/>
      <c r="AZ3154">
        <v>0</v>
      </c>
      <c r="BA3154">
        <v>1</v>
      </c>
    </row>
    <row r="3155" spans="1:53" x14ac:dyDescent="0.25">
      <c r="A3155">
        <v>160</v>
      </c>
      <c r="B3155" t="s">
        <v>66</v>
      </c>
      <c r="C3155" t="s">
        <v>668</v>
      </c>
      <c r="D3155"/>
      <c r="E3155">
        <v>2</v>
      </c>
      <c r="F3155">
        <v>1</v>
      </c>
      <c r="G3155">
        <v>2</v>
      </c>
      <c r="H3155">
        <v>2</v>
      </c>
      <c r="I3155">
        <v>1</v>
      </c>
      <c r="J3155">
        <v>2</v>
      </c>
      <c r="K3155">
        <v>0</v>
      </c>
      <c r="L3155">
        <v>0</v>
      </c>
      <c r="M3155"/>
      <c r="O3155" s="101">
        <f>IF(ISBLANK(C3155),O3154,IF(COUNTIF(C$2:C3155,C3155)&gt;1,O3154,1+MAX(O3154,0)))</f>
        <v>72</v>
      </c>
      <c r="P3155" s="45">
        <f t="shared" si="1078"/>
        <v>46</v>
      </c>
      <c r="Q3155" s="33" t="str">
        <f t="shared" si="1079"/>
        <v/>
      </c>
      <c r="R3155" s="33">
        <f t="shared" si="1080"/>
        <v>13</v>
      </c>
      <c r="S3155" s="33" t="str">
        <f t="shared" si="1081"/>
        <v>160_13</v>
      </c>
      <c r="T3155" s="35" t="str">
        <f t="shared" si="1082"/>
        <v>160PM</v>
      </c>
      <c r="U3155" s="35" t="str">
        <f t="shared" si="1083"/>
        <v>160PMNS</v>
      </c>
      <c r="V3155" s="35" t="str">
        <f t="shared" si="1099"/>
        <v>2T</v>
      </c>
      <c r="W3155" s="35" t="str">
        <f t="shared" si="1092"/>
        <v>160PM2T212</v>
      </c>
      <c r="X3155" s="388">
        <f t="shared" si="1093"/>
        <v>0</v>
      </c>
      <c r="Y3155" s="388">
        <f t="shared" si="1094"/>
        <v>0</v>
      </c>
      <c r="Z3155" s="280" t="str">
        <f t="shared" si="1085"/>
        <v/>
      </c>
      <c r="AA3155" s="280" t="str">
        <f t="shared" si="1086"/>
        <v/>
      </c>
      <c r="AB3155" s="389" t="str">
        <f t="shared" si="1095"/>
        <v/>
      </c>
      <c r="AC3155" s="389" t="str">
        <f t="shared" si="1096"/>
        <v/>
      </c>
      <c r="AD3155" s="390" t="str">
        <f t="shared" si="1087"/>
        <v/>
      </c>
      <c r="AE3155" s="282">
        <f t="shared" si="1088"/>
        <v>0</v>
      </c>
      <c r="AF3155" s="359">
        <f t="shared" si="1089"/>
        <v>0</v>
      </c>
      <c r="AG3155" s="280">
        <f t="shared" si="1090"/>
        <v>0</v>
      </c>
      <c r="AH3155" s="280">
        <f t="shared" si="1084"/>
        <v>0</v>
      </c>
      <c r="AI3155" s="280">
        <f>IF(ISBLANK(T3155),AI3154,IF(COUNTIF(T$2:T3155,T3155)&gt;1,AI3154,1+MAX(AI3154,0)))</f>
        <v>88</v>
      </c>
      <c r="AL3155" s="391" t="str">
        <f t="shared" si="1097"/>
        <v/>
      </c>
      <c r="AM3155" s="391" t="str">
        <f t="shared" si="1098"/>
        <v/>
      </c>
      <c r="AO3155" s="310" t="str">
        <f t="shared" si="1091"/>
        <v/>
      </c>
      <c r="AP3155" s="310">
        <f>SUM(AO$1:AO3155)</f>
        <v>0</v>
      </c>
      <c r="AQ3155" s="310">
        <f>SUM(AK$2:AK3155)</f>
        <v>21</v>
      </c>
      <c r="AR3155" s="310">
        <f>COUNTA(AJ$2:AJ3155)</f>
        <v>21</v>
      </c>
      <c r="AS3155" s="312"/>
      <c r="AT3155" s="312"/>
      <c r="AU3155" s="312"/>
      <c r="AV3155" s="312"/>
      <c r="AW3155" s="312"/>
      <c r="AZ3155">
        <v>0</v>
      </c>
      <c r="BA3155">
        <v>0</v>
      </c>
    </row>
    <row r="3156" spans="1:53" x14ac:dyDescent="0.25">
      <c r="A3156">
        <v>160</v>
      </c>
      <c r="B3156" t="s">
        <v>66</v>
      </c>
      <c r="C3156" t="s">
        <v>668</v>
      </c>
      <c r="D3156"/>
      <c r="E3156">
        <v>2</v>
      </c>
      <c r="F3156">
        <v>1</v>
      </c>
      <c r="G3156">
        <v>3</v>
      </c>
      <c r="H3156">
        <v>2</v>
      </c>
      <c r="I3156">
        <v>0</v>
      </c>
      <c r="J3156">
        <v>0</v>
      </c>
      <c r="K3156">
        <v>1</v>
      </c>
      <c r="L3156">
        <v>2</v>
      </c>
      <c r="M3156"/>
      <c r="O3156" s="101">
        <f>IF(ISBLANK(C3156),O3155,IF(COUNTIF(C$2:C3156,C3156)&gt;1,O3155,1+MAX(O3155,0)))</f>
        <v>72</v>
      </c>
      <c r="P3156" s="45">
        <f t="shared" si="1078"/>
        <v>46</v>
      </c>
      <c r="Q3156" s="33" t="str">
        <f t="shared" si="1079"/>
        <v/>
      </c>
      <c r="R3156" s="33">
        <f t="shared" si="1080"/>
        <v>13</v>
      </c>
      <c r="S3156" s="33" t="str">
        <f t="shared" si="1081"/>
        <v>160_13</v>
      </c>
      <c r="T3156" s="35" t="str">
        <f t="shared" si="1082"/>
        <v>160PM</v>
      </c>
      <c r="U3156" s="35" t="str">
        <f t="shared" si="1083"/>
        <v>160PMEW</v>
      </c>
      <c r="V3156" s="35" t="str">
        <f t="shared" si="1099"/>
        <v>2T</v>
      </c>
      <c r="W3156" s="35" t="str">
        <f t="shared" si="1092"/>
        <v>160PM2T213</v>
      </c>
      <c r="X3156" s="388">
        <f t="shared" si="1093"/>
        <v>1</v>
      </c>
      <c r="Y3156" s="388">
        <f t="shared" si="1094"/>
        <v>2</v>
      </c>
      <c r="Z3156" s="280" t="str">
        <f t="shared" si="1085"/>
        <v/>
      </c>
      <c r="AA3156" s="280" t="str">
        <f t="shared" si="1086"/>
        <v/>
      </c>
      <c r="AB3156" s="389" t="str">
        <f t="shared" si="1095"/>
        <v/>
      </c>
      <c r="AC3156" s="389" t="str">
        <f t="shared" si="1096"/>
        <v/>
      </c>
      <c r="AD3156" s="390" t="str">
        <f t="shared" si="1087"/>
        <v/>
      </c>
      <c r="AE3156" s="282">
        <f t="shared" si="1088"/>
        <v>0</v>
      </c>
      <c r="AF3156" s="359">
        <f t="shared" si="1089"/>
        <v>0</v>
      </c>
      <c r="AG3156" s="280">
        <f t="shared" si="1090"/>
        <v>0</v>
      </c>
      <c r="AH3156" s="280">
        <f t="shared" si="1084"/>
        <v>0</v>
      </c>
      <c r="AI3156" s="280">
        <f>IF(ISBLANK(T3156),AI3155,IF(COUNTIF(T$2:T3156,T3156)&gt;1,AI3155,1+MAX(AI3155,0)))</f>
        <v>88</v>
      </c>
      <c r="AL3156" s="391" t="str">
        <f t="shared" si="1097"/>
        <v/>
      </c>
      <c r="AM3156" s="391" t="str">
        <f t="shared" si="1098"/>
        <v/>
      </c>
      <c r="AO3156" s="310" t="str">
        <f t="shared" si="1091"/>
        <v/>
      </c>
      <c r="AP3156" s="310">
        <f>SUM(AO$1:AO3156)</f>
        <v>0</v>
      </c>
      <c r="AQ3156" s="310">
        <f>SUM(AK$2:AK3156)</f>
        <v>21</v>
      </c>
      <c r="AR3156" s="310">
        <f>COUNTA(AJ$2:AJ3156)</f>
        <v>21</v>
      </c>
      <c r="AS3156" s="312"/>
      <c r="AT3156" s="312"/>
      <c r="AU3156" s="312"/>
      <c r="AV3156" s="312"/>
      <c r="AW3156" s="312"/>
      <c r="AZ3156">
        <v>1</v>
      </c>
      <c r="BA3156">
        <v>2</v>
      </c>
    </row>
    <row r="3157" spans="1:53" x14ac:dyDescent="0.25">
      <c r="A3157">
        <v>160</v>
      </c>
      <c r="B3157" t="s">
        <v>66</v>
      </c>
      <c r="C3157" t="s">
        <v>668</v>
      </c>
      <c r="D3157"/>
      <c r="E3157">
        <v>2</v>
      </c>
      <c r="F3157">
        <v>1</v>
      </c>
      <c r="G3157">
        <v>4</v>
      </c>
      <c r="H3157">
        <v>0</v>
      </c>
      <c r="I3157">
        <v>0</v>
      </c>
      <c r="J3157">
        <v>0</v>
      </c>
      <c r="K3157">
        <v>0</v>
      </c>
      <c r="L3157">
        <v>0</v>
      </c>
      <c r="M3157"/>
      <c r="O3157" s="101">
        <f>IF(ISBLANK(C3157),O3156,IF(COUNTIF(C$2:C3157,C3157)&gt;1,O3156,1+MAX(O3156,0)))</f>
        <v>72</v>
      </c>
      <c r="P3157" s="45">
        <f t="shared" si="1078"/>
        <v>46</v>
      </c>
      <c r="Q3157" s="33" t="str">
        <f t="shared" si="1079"/>
        <v/>
      </c>
      <c r="R3157" s="33">
        <f t="shared" si="1080"/>
        <v>13</v>
      </c>
      <c r="S3157" s="33" t="str">
        <f t="shared" si="1081"/>
        <v>160_13</v>
      </c>
      <c r="T3157" s="35" t="str">
        <f t="shared" si="1082"/>
        <v>160PM</v>
      </c>
      <c r="U3157" s="35" t="str">
        <f t="shared" si="1083"/>
        <v>160PMEW</v>
      </c>
      <c r="V3157" s="35" t="str">
        <f t="shared" si="1099"/>
        <v>2T</v>
      </c>
      <c r="W3157" s="35" t="str">
        <f t="shared" si="1092"/>
        <v>160PM2T214</v>
      </c>
      <c r="X3157" s="388">
        <f t="shared" si="1093"/>
        <v>0</v>
      </c>
      <c r="Y3157" s="388">
        <f t="shared" si="1094"/>
        <v>0</v>
      </c>
      <c r="Z3157" s="280" t="str">
        <f t="shared" si="1085"/>
        <v/>
      </c>
      <c r="AA3157" s="280" t="str">
        <f t="shared" si="1086"/>
        <v/>
      </c>
      <c r="AB3157" s="389" t="str">
        <f t="shared" si="1095"/>
        <v/>
      </c>
      <c r="AC3157" s="389" t="str">
        <f t="shared" si="1096"/>
        <v/>
      </c>
      <c r="AD3157" s="390" t="str">
        <f t="shared" si="1087"/>
        <v/>
      </c>
      <c r="AE3157" s="282">
        <f t="shared" si="1088"/>
        <v>0</v>
      </c>
      <c r="AF3157" s="359">
        <f t="shared" si="1089"/>
        <v>0</v>
      </c>
      <c r="AG3157" s="280">
        <f t="shared" si="1090"/>
        <v>0</v>
      </c>
      <c r="AH3157" s="280">
        <f t="shared" si="1084"/>
        <v>0</v>
      </c>
      <c r="AI3157" s="280">
        <f>IF(ISBLANK(T3157),AI3156,IF(COUNTIF(T$2:T3157,T3157)&gt;1,AI3156,1+MAX(AI3156,0)))</f>
        <v>88</v>
      </c>
      <c r="AL3157" s="391" t="str">
        <f t="shared" si="1097"/>
        <v/>
      </c>
      <c r="AM3157" s="391" t="str">
        <f t="shared" si="1098"/>
        <v/>
      </c>
      <c r="AO3157" s="310" t="str">
        <f t="shared" si="1091"/>
        <v/>
      </c>
      <c r="AP3157" s="310">
        <f>SUM(AO$1:AO3157)</f>
        <v>0</v>
      </c>
      <c r="AQ3157" s="310">
        <f>SUM(AK$2:AK3157)</f>
        <v>21</v>
      </c>
      <c r="AR3157" s="310">
        <f>COUNTA(AJ$2:AJ3157)</f>
        <v>21</v>
      </c>
      <c r="AS3157" s="312"/>
      <c r="AT3157" s="312"/>
      <c r="AU3157" s="312"/>
      <c r="AV3157" s="312"/>
      <c r="AW3157" s="312"/>
      <c r="AZ3157">
        <v>0</v>
      </c>
      <c r="BA3157">
        <v>0</v>
      </c>
    </row>
    <row r="3158" spans="1:53" x14ac:dyDescent="0.25">
      <c r="A3158">
        <v>160</v>
      </c>
      <c r="B3158" t="s">
        <v>66</v>
      </c>
      <c r="C3158" t="s">
        <v>668</v>
      </c>
      <c r="D3158"/>
      <c r="E3158">
        <v>2</v>
      </c>
      <c r="F3158">
        <v>2</v>
      </c>
      <c r="G3158">
        <v>1</v>
      </c>
      <c r="H3158">
        <v>0</v>
      </c>
      <c r="I3158">
        <v>0</v>
      </c>
      <c r="J3158">
        <v>0</v>
      </c>
      <c r="K3158">
        <v>0</v>
      </c>
      <c r="L3158">
        <v>0</v>
      </c>
      <c r="M3158"/>
      <c r="O3158" s="101">
        <f>IF(ISBLANK(C3158),O3157,IF(COUNTIF(C$2:C3158,C3158)&gt;1,O3157,1+MAX(O3157,0)))</f>
        <v>72</v>
      </c>
      <c r="P3158" s="45">
        <f t="shared" si="1078"/>
        <v>46</v>
      </c>
      <c r="Q3158" s="33" t="str">
        <f t="shared" si="1079"/>
        <v/>
      </c>
      <c r="R3158" s="33">
        <f t="shared" si="1080"/>
        <v>14</v>
      </c>
      <c r="S3158" s="33" t="str">
        <f t="shared" si="1081"/>
        <v>160_14</v>
      </c>
      <c r="T3158" s="35" t="str">
        <f t="shared" si="1082"/>
        <v>160PM</v>
      </c>
      <c r="U3158" s="35" t="str">
        <f t="shared" si="1083"/>
        <v>160PMNS</v>
      </c>
      <c r="V3158" s="35" t="str">
        <f t="shared" si="1099"/>
        <v>2T</v>
      </c>
      <c r="W3158" s="35" t="str">
        <f t="shared" si="1092"/>
        <v>160PM2T221</v>
      </c>
      <c r="X3158" s="388">
        <f t="shared" si="1093"/>
        <v>0</v>
      </c>
      <c r="Y3158" s="388">
        <f t="shared" si="1094"/>
        <v>0</v>
      </c>
      <c r="Z3158" s="280" t="str">
        <f t="shared" si="1085"/>
        <v/>
      </c>
      <c r="AA3158" s="280" t="str">
        <f t="shared" si="1086"/>
        <v/>
      </c>
      <c r="AB3158" s="389" t="str">
        <f t="shared" si="1095"/>
        <v/>
      </c>
      <c r="AC3158" s="389" t="str">
        <f t="shared" si="1096"/>
        <v/>
      </c>
      <c r="AD3158" s="390" t="str">
        <f t="shared" si="1087"/>
        <v/>
      </c>
      <c r="AE3158" s="282">
        <f t="shared" si="1088"/>
        <v>0</v>
      </c>
      <c r="AF3158" s="359">
        <f t="shared" si="1089"/>
        <v>0</v>
      </c>
      <c r="AG3158" s="280">
        <f t="shared" si="1090"/>
        <v>0</v>
      </c>
      <c r="AH3158" s="280">
        <f t="shared" si="1084"/>
        <v>0</v>
      </c>
      <c r="AI3158" s="280">
        <f>IF(ISBLANK(T3158),AI3157,IF(COUNTIF(T$2:T3158,T3158)&gt;1,AI3157,1+MAX(AI3157,0)))</f>
        <v>88</v>
      </c>
      <c r="AL3158" s="391" t="str">
        <f t="shared" si="1097"/>
        <v/>
      </c>
      <c r="AM3158" s="391" t="str">
        <f t="shared" si="1098"/>
        <v/>
      </c>
      <c r="AO3158" s="310" t="str">
        <f t="shared" si="1091"/>
        <v/>
      </c>
      <c r="AP3158" s="310">
        <f>SUM(AO$1:AO3158)</f>
        <v>0</v>
      </c>
      <c r="AQ3158" s="310">
        <f>SUM(AK$2:AK3158)</f>
        <v>21</v>
      </c>
      <c r="AR3158" s="310">
        <f>COUNTA(AJ$2:AJ3158)</f>
        <v>21</v>
      </c>
      <c r="AS3158" s="312"/>
      <c r="AT3158" s="312"/>
      <c r="AU3158" s="312"/>
      <c r="AV3158" s="312"/>
      <c r="AW3158" s="312"/>
      <c r="AZ3158">
        <v>0</v>
      </c>
      <c r="BA3158">
        <v>0</v>
      </c>
    </row>
    <row r="3159" spans="1:53" x14ac:dyDescent="0.25">
      <c r="A3159">
        <v>160</v>
      </c>
      <c r="B3159" t="s">
        <v>66</v>
      </c>
      <c r="C3159" t="s">
        <v>668</v>
      </c>
      <c r="D3159"/>
      <c r="E3159">
        <v>2</v>
      </c>
      <c r="F3159">
        <v>2</v>
      </c>
      <c r="G3159">
        <v>2</v>
      </c>
      <c r="H3159">
        <v>2</v>
      </c>
      <c r="I3159">
        <v>1</v>
      </c>
      <c r="J3159">
        <v>1</v>
      </c>
      <c r="K3159">
        <v>0</v>
      </c>
      <c r="L3159">
        <v>1</v>
      </c>
      <c r="M3159"/>
      <c r="O3159" s="101">
        <f>IF(ISBLANK(C3159),O3158,IF(COUNTIF(C$2:C3159,C3159)&gt;1,O3158,1+MAX(O3158,0)))</f>
        <v>72</v>
      </c>
      <c r="P3159" s="45">
        <f t="shared" si="1078"/>
        <v>46</v>
      </c>
      <c r="Q3159" s="33" t="str">
        <f t="shared" si="1079"/>
        <v/>
      </c>
      <c r="R3159" s="33">
        <f t="shared" si="1080"/>
        <v>14</v>
      </c>
      <c r="S3159" s="33" t="str">
        <f t="shared" si="1081"/>
        <v>160_14</v>
      </c>
      <c r="T3159" s="35" t="str">
        <f t="shared" si="1082"/>
        <v>160PM</v>
      </c>
      <c r="U3159" s="35" t="str">
        <f t="shared" si="1083"/>
        <v>160PMNS</v>
      </c>
      <c r="V3159" s="35" t="str">
        <f t="shared" si="1099"/>
        <v>2T</v>
      </c>
      <c r="W3159" s="35" t="str">
        <f t="shared" si="1092"/>
        <v>160PM2T222</v>
      </c>
      <c r="X3159" s="388">
        <f t="shared" si="1093"/>
        <v>0</v>
      </c>
      <c r="Y3159" s="388">
        <f t="shared" si="1094"/>
        <v>1</v>
      </c>
      <c r="Z3159" s="280" t="str">
        <f t="shared" si="1085"/>
        <v/>
      </c>
      <c r="AA3159" s="280" t="str">
        <f t="shared" si="1086"/>
        <v/>
      </c>
      <c r="AB3159" s="389" t="str">
        <f t="shared" si="1095"/>
        <v/>
      </c>
      <c r="AC3159" s="389" t="str">
        <f t="shared" si="1096"/>
        <v/>
      </c>
      <c r="AD3159" s="390" t="str">
        <f t="shared" si="1087"/>
        <v/>
      </c>
      <c r="AE3159" s="282">
        <f t="shared" si="1088"/>
        <v>0</v>
      </c>
      <c r="AF3159" s="359">
        <f t="shared" si="1089"/>
        <v>0</v>
      </c>
      <c r="AG3159" s="280">
        <f t="shared" si="1090"/>
        <v>0</v>
      </c>
      <c r="AH3159" s="280">
        <f t="shared" si="1084"/>
        <v>0</v>
      </c>
      <c r="AI3159" s="280">
        <f>IF(ISBLANK(T3159),AI3158,IF(COUNTIF(T$2:T3159,T3159)&gt;1,AI3158,1+MAX(AI3158,0)))</f>
        <v>88</v>
      </c>
      <c r="AL3159" s="391" t="str">
        <f t="shared" si="1097"/>
        <v/>
      </c>
      <c r="AM3159" s="391" t="str">
        <f t="shared" si="1098"/>
        <v/>
      </c>
      <c r="AO3159" s="310" t="str">
        <f t="shared" si="1091"/>
        <v/>
      </c>
      <c r="AP3159" s="310">
        <f>SUM(AO$1:AO3159)</f>
        <v>0</v>
      </c>
      <c r="AQ3159" s="310">
        <f>SUM(AK$2:AK3159)</f>
        <v>21</v>
      </c>
      <c r="AR3159" s="310">
        <f>COUNTA(AJ$2:AJ3159)</f>
        <v>21</v>
      </c>
      <c r="AS3159" s="312"/>
      <c r="AT3159" s="312"/>
      <c r="AU3159" s="312"/>
      <c r="AV3159" s="312"/>
      <c r="AW3159" s="312"/>
      <c r="AZ3159">
        <v>0</v>
      </c>
      <c r="BA3159">
        <v>1</v>
      </c>
    </row>
    <row r="3160" spans="1:53" x14ac:dyDescent="0.25">
      <c r="A3160">
        <v>160</v>
      </c>
      <c r="B3160" t="s">
        <v>66</v>
      </c>
      <c r="C3160" t="s">
        <v>668</v>
      </c>
      <c r="D3160"/>
      <c r="E3160">
        <v>2</v>
      </c>
      <c r="F3160">
        <v>2</v>
      </c>
      <c r="G3160">
        <v>3</v>
      </c>
      <c r="H3160">
        <v>1</v>
      </c>
      <c r="I3160">
        <v>0</v>
      </c>
      <c r="J3160">
        <v>0</v>
      </c>
      <c r="K3160">
        <v>0</v>
      </c>
      <c r="L3160">
        <v>1</v>
      </c>
      <c r="M3160"/>
      <c r="O3160" s="101">
        <f>IF(ISBLANK(C3160),O3159,IF(COUNTIF(C$2:C3160,C3160)&gt;1,O3159,1+MAX(O3159,0)))</f>
        <v>72</v>
      </c>
      <c r="P3160" s="45">
        <f t="shared" si="1078"/>
        <v>46</v>
      </c>
      <c r="Q3160" s="33" t="str">
        <f t="shared" si="1079"/>
        <v/>
      </c>
      <c r="R3160" s="33">
        <f t="shared" si="1080"/>
        <v>14</v>
      </c>
      <c r="S3160" s="33" t="str">
        <f t="shared" si="1081"/>
        <v>160_14</v>
      </c>
      <c r="T3160" s="35" t="str">
        <f t="shared" si="1082"/>
        <v>160PM</v>
      </c>
      <c r="U3160" s="35" t="str">
        <f t="shared" si="1083"/>
        <v>160PMEW</v>
      </c>
      <c r="V3160" s="35" t="str">
        <f t="shared" si="1099"/>
        <v>2T</v>
      </c>
      <c r="W3160" s="35" t="str">
        <f t="shared" si="1092"/>
        <v>160PM2T223</v>
      </c>
      <c r="X3160" s="388">
        <f t="shared" si="1093"/>
        <v>0</v>
      </c>
      <c r="Y3160" s="388">
        <f t="shared" si="1094"/>
        <v>1</v>
      </c>
      <c r="Z3160" s="280" t="str">
        <f t="shared" si="1085"/>
        <v/>
      </c>
      <c r="AA3160" s="280" t="str">
        <f t="shared" si="1086"/>
        <v/>
      </c>
      <c r="AB3160" s="389" t="str">
        <f t="shared" si="1095"/>
        <v/>
      </c>
      <c r="AC3160" s="389" t="str">
        <f t="shared" si="1096"/>
        <v/>
      </c>
      <c r="AD3160" s="390" t="str">
        <f t="shared" si="1087"/>
        <v/>
      </c>
      <c r="AE3160" s="282">
        <f t="shared" si="1088"/>
        <v>0</v>
      </c>
      <c r="AF3160" s="359">
        <f t="shared" si="1089"/>
        <v>0</v>
      </c>
      <c r="AG3160" s="280">
        <f t="shared" si="1090"/>
        <v>0</v>
      </c>
      <c r="AH3160" s="280">
        <f t="shared" si="1084"/>
        <v>0</v>
      </c>
      <c r="AI3160" s="280">
        <f>IF(ISBLANK(T3160),AI3159,IF(COUNTIF(T$2:T3160,T3160)&gt;1,AI3159,1+MAX(AI3159,0)))</f>
        <v>88</v>
      </c>
      <c r="AL3160" s="391" t="str">
        <f t="shared" si="1097"/>
        <v/>
      </c>
      <c r="AM3160" s="391" t="str">
        <f t="shared" si="1098"/>
        <v/>
      </c>
      <c r="AO3160" s="310" t="str">
        <f t="shared" si="1091"/>
        <v/>
      </c>
      <c r="AP3160" s="310">
        <f>SUM(AO$1:AO3160)</f>
        <v>0</v>
      </c>
      <c r="AQ3160" s="310">
        <f>SUM(AK$2:AK3160)</f>
        <v>21</v>
      </c>
      <c r="AR3160" s="310">
        <f>COUNTA(AJ$2:AJ3160)</f>
        <v>21</v>
      </c>
      <c r="AS3160" s="312"/>
      <c r="AT3160" s="312"/>
      <c r="AU3160" s="312"/>
      <c r="AV3160" s="312"/>
      <c r="AW3160" s="312"/>
      <c r="AZ3160">
        <v>0</v>
      </c>
      <c r="BA3160">
        <v>1</v>
      </c>
    </row>
    <row r="3161" spans="1:53" x14ac:dyDescent="0.25">
      <c r="A3161">
        <v>160</v>
      </c>
      <c r="B3161" t="s">
        <v>66</v>
      </c>
      <c r="C3161" t="s">
        <v>668</v>
      </c>
      <c r="D3161"/>
      <c r="E3161">
        <v>2</v>
      </c>
      <c r="F3161">
        <v>2</v>
      </c>
      <c r="G3161">
        <v>4</v>
      </c>
      <c r="H3161">
        <v>0</v>
      </c>
      <c r="I3161">
        <v>0</v>
      </c>
      <c r="J3161">
        <v>0</v>
      </c>
      <c r="K3161">
        <v>0</v>
      </c>
      <c r="L3161">
        <v>0</v>
      </c>
      <c r="M3161"/>
      <c r="O3161" s="101">
        <f>IF(ISBLANK(C3161),O3160,IF(COUNTIF(C$2:C3161,C3161)&gt;1,O3160,1+MAX(O3160,0)))</f>
        <v>72</v>
      </c>
      <c r="P3161" s="45">
        <f t="shared" si="1078"/>
        <v>46</v>
      </c>
      <c r="Q3161" s="33" t="str">
        <f t="shared" si="1079"/>
        <v/>
      </c>
      <c r="R3161" s="33">
        <f t="shared" si="1080"/>
        <v>14</v>
      </c>
      <c r="S3161" s="33" t="str">
        <f t="shared" si="1081"/>
        <v>160_14</v>
      </c>
      <c r="T3161" s="35" t="str">
        <f t="shared" si="1082"/>
        <v>160PM</v>
      </c>
      <c r="U3161" s="35" t="str">
        <f t="shared" si="1083"/>
        <v>160PMEW</v>
      </c>
      <c r="V3161" s="35" t="str">
        <f t="shared" si="1099"/>
        <v>2T</v>
      </c>
      <c r="W3161" s="35" t="str">
        <f t="shared" si="1092"/>
        <v>160PM2T224</v>
      </c>
      <c r="X3161" s="388">
        <f t="shared" si="1093"/>
        <v>0</v>
      </c>
      <c r="Y3161" s="388">
        <f t="shared" si="1094"/>
        <v>0</v>
      </c>
      <c r="Z3161" s="280" t="str">
        <f t="shared" si="1085"/>
        <v/>
      </c>
      <c r="AA3161" s="280" t="str">
        <f t="shared" si="1086"/>
        <v/>
      </c>
      <c r="AB3161" s="389" t="str">
        <f t="shared" si="1095"/>
        <v/>
      </c>
      <c r="AC3161" s="389" t="str">
        <f t="shared" si="1096"/>
        <v/>
      </c>
      <c r="AD3161" s="390" t="str">
        <f t="shared" si="1087"/>
        <v/>
      </c>
      <c r="AE3161" s="282">
        <f t="shared" si="1088"/>
        <v>0</v>
      </c>
      <c r="AF3161" s="359">
        <f t="shared" si="1089"/>
        <v>0</v>
      </c>
      <c r="AG3161" s="280">
        <f t="shared" si="1090"/>
        <v>0</v>
      </c>
      <c r="AH3161" s="280">
        <f t="shared" si="1084"/>
        <v>0</v>
      </c>
      <c r="AI3161" s="280">
        <f>IF(ISBLANK(T3161),AI3160,IF(COUNTIF(T$2:T3161,T3161)&gt;1,AI3160,1+MAX(AI3160,0)))</f>
        <v>88</v>
      </c>
      <c r="AL3161" s="391" t="str">
        <f t="shared" si="1097"/>
        <v/>
      </c>
      <c r="AM3161" s="391" t="str">
        <f t="shared" si="1098"/>
        <v/>
      </c>
      <c r="AO3161" s="310" t="str">
        <f t="shared" si="1091"/>
        <v/>
      </c>
      <c r="AP3161" s="310">
        <f>SUM(AO$1:AO3161)</f>
        <v>0</v>
      </c>
      <c r="AQ3161" s="310">
        <f>SUM(AK$2:AK3161)</f>
        <v>21</v>
      </c>
      <c r="AR3161" s="310">
        <f>COUNTA(AJ$2:AJ3161)</f>
        <v>21</v>
      </c>
      <c r="AS3161" s="312"/>
      <c r="AT3161" s="312"/>
      <c r="AU3161" s="312"/>
      <c r="AV3161" s="312"/>
      <c r="AW3161" s="312"/>
      <c r="AZ3161">
        <v>0</v>
      </c>
      <c r="BA3161">
        <v>0</v>
      </c>
    </row>
    <row r="3162" spans="1:53" x14ac:dyDescent="0.25">
      <c r="A3162">
        <v>160</v>
      </c>
      <c r="B3162" t="s">
        <v>66</v>
      </c>
      <c r="C3162" t="s">
        <v>668</v>
      </c>
      <c r="D3162"/>
      <c r="E3162">
        <v>2</v>
      </c>
      <c r="F3162">
        <v>3</v>
      </c>
      <c r="G3162">
        <v>1</v>
      </c>
      <c r="H3162">
        <v>1</v>
      </c>
      <c r="I3162">
        <v>0</v>
      </c>
      <c r="J3162">
        <v>0</v>
      </c>
      <c r="K3162">
        <v>0</v>
      </c>
      <c r="L3162">
        <v>0</v>
      </c>
      <c r="M3162"/>
      <c r="O3162" s="101">
        <f>IF(ISBLANK(C3162),O3161,IF(COUNTIF(C$2:C3162,C3162)&gt;1,O3161,1+MAX(O3161,0)))</f>
        <v>72</v>
      </c>
      <c r="P3162" s="45">
        <f t="shared" si="1078"/>
        <v>46</v>
      </c>
      <c r="Q3162" s="33" t="str">
        <f t="shared" si="1079"/>
        <v/>
      </c>
      <c r="R3162" s="33">
        <f t="shared" si="1080"/>
        <v>15</v>
      </c>
      <c r="S3162" s="33" t="str">
        <f t="shared" si="1081"/>
        <v>160_15</v>
      </c>
      <c r="T3162" s="35" t="str">
        <f t="shared" si="1082"/>
        <v>160PM</v>
      </c>
      <c r="U3162" s="35" t="str">
        <f t="shared" si="1083"/>
        <v>160PMNS</v>
      </c>
      <c r="V3162" s="35" t="str">
        <f t="shared" si="1099"/>
        <v>2T</v>
      </c>
      <c r="W3162" s="35" t="str">
        <f t="shared" si="1092"/>
        <v>160PM2T231</v>
      </c>
      <c r="X3162" s="388">
        <f t="shared" si="1093"/>
        <v>0</v>
      </c>
      <c r="Y3162" s="388">
        <f t="shared" si="1094"/>
        <v>0</v>
      </c>
      <c r="Z3162" s="280" t="str">
        <f t="shared" si="1085"/>
        <v/>
      </c>
      <c r="AA3162" s="280" t="str">
        <f t="shared" si="1086"/>
        <v/>
      </c>
      <c r="AB3162" s="389" t="str">
        <f t="shared" si="1095"/>
        <v/>
      </c>
      <c r="AC3162" s="389" t="str">
        <f t="shared" si="1096"/>
        <v/>
      </c>
      <c r="AD3162" s="390" t="str">
        <f t="shared" si="1087"/>
        <v/>
      </c>
      <c r="AE3162" s="282">
        <f t="shared" si="1088"/>
        <v>0</v>
      </c>
      <c r="AF3162" s="359">
        <f t="shared" si="1089"/>
        <v>0</v>
      </c>
      <c r="AG3162" s="280">
        <f t="shared" si="1090"/>
        <v>0</v>
      </c>
      <c r="AH3162" s="280">
        <f t="shared" si="1084"/>
        <v>0</v>
      </c>
      <c r="AI3162" s="280">
        <f>IF(ISBLANK(T3162),AI3161,IF(COUNTIF(T$2:T3162,T3162)&gt;1,AI3161,1+MAX(AI3161,0)))</f>
        <v>88</v>
      </c>
      <c r="AL3162" s="391" t="str">
        <f t="shared" si="1097"/>
        <v/>
      </c>
      <c r="AM3162" s="391" t="str">
        <f t="shared" si="1098"/>
        <v/>
      </c>
      <c r="AO3162" s="310" t="str">
        <f t="shared" si="1091"/>
        <v/>
      </c>
      <c r="AP3162" s="310">
        <f>SUM(AO$1:AO3162)</f>
        <v>0</v>
      </c>
      <c r="AQ3162" s="310">
        <f>SUM(AK$2:AK3162)</f>
        <v>21</v>
      </c>
      <c r="AR3162" s="310">
        <f>COUNTA(AJ$2:AJ3162)</f>
        <v>21</v>
      </c>
      <c r="AS3162" s="312"/>
      <c r="AT3162" s="312"/>
      <c r="AU3162" s="312"/>
      <c r="AV3162" s="312"/>
      <c r="AW3162" s="312"/>
      <c r="AZ3162">
        <v>0</v>
      </c>
      <c r="BA3162">
        <v>0</v>
      </c>
    </row>
    <row r="3163" spans="1:53" x14ac:dyDescent="0.25">
      <c r="A3163">
        <v>160</v>
      </c>
      <c r="B3163" t="s">
        <v>66</v>
      </c>
      <c r="C3163" t="s">
        <v>668</v>
      </c>
      <c r="D3163"/>
      <c r="E3163">
        <v>2</v>
      </c>
      <c r="F3163">
        <v>3</v>
      </c>
      <c r="G3163">
        <v>2</v>
      </c>
      <c r="H3163">
        <v>1</v>
      </c>
      <c r="I3163">
        <v>0</v>
      </c>
      <c r="J3163">
        <v>1</v>
      </c>
      <c r="K3163">
        <v>0</v>
      </c>
      <c r="L3163">
        <v>0</v>
      </c>
      <c r="M3163"/>
      <c r="O3163" s="101">
        <f>IF(ISBLANK(C3163),O3162,IF(COUNTIF(C$2:C3163,C3163)&gt;1,O3162,1+MAX(O3162,0)))</f>
        <v>72</v>
      </c>
      <c r="P3163" s="45">
        <f t="shared" si="1078"/>
        <v>46</v>
      </c>
      <c r="Q3163" s="33" t="str">
        <f t="shared" si="1079"/>
        <v/>
      </c>
      <c r="R3163" s="33">
        <f t="shared" si="1080"/>
        <v>15</v>
      </c>
      <c r="S3163" s="33" t="str">
        <f t="shared" si="1081"/>
        <v>160_15</v>
      </c>
      <c r="T3163" s="35" t="str">
        <f t="shared" si="1082"/>
        <v>160PM</v>
      </c>
      <c r="U3163" s="35" t="str">
        <f t="shared" si="1083"/>
        <v>160PMNS</v>
      </c>
      <c r="V3163" s="35" t="str">
        <f t="shared" si="1099"/>
        <v>2T</v>
      </c>
      <c r="W3163" s="35" t="str">
        <f t="shared" si="1092"/>
        <v>160PM2T232</v>
      </c>
      <c r="X3163" s="388">
        <f t="shared" si="1093"/>
        <v>0</v>
      </c>
      <c r="Y3163" s="388">
        <f t="shared" si="1094"/>
        <v>0</v>
      </c>
      <c r="Z3163" s="280" t="str">
        <f t="shared" si="1085"/>
        <v/>
      </c>
      <c r="AA3163" s="280" t="str">
        <f t="shared" si="1086"/>
        <v/>
      </c>
      <c r="AB3163" s="389" t="str">
        <f t="shared" si="1095"/>
        <v/>
      </c>
      <c r="AC3163" s="389" t="str">
        <f t="shared" si="1096"/>
        <v/>
      </c>
      <c r="AD3163" s="390" t="str">
        <f t="shared" si="1087"/>
        <v/>
      </c>
      <c r="AE3163" s="282">
        <f t="shared" si="1088"/>
        <v>0</v>
      </c>
      <c r="AF3163" s="359">
        <f t="shared" si="1089"/>
        <v>0</v>
      </c>
      <c r="AG3163" s="280">
        <f t="shared" si="1090"/>
        <v>0</v>
      </c>
      <c r="AH3163" s="280">
        <f t="shared" si="1084"/>
        <v>0</v>
      </c>
      <c r="AI3163" s="280">
        <f>IF(ISBLANK(T3163),AI3162,IF(COUNTIF(T$2:T3163,T3163)&gt;1,AI3162,1+MAX(AI3162,0)))</f>
        <v>88</v>
      </c>
      <c r="AL3163" s="391" t="str">
        <f t="shared" si="1097"/>
        <v/>
      </c>
      <c r="AM3163" s="391" t="str">
        <f t="shared" si="1098"/>
        <v/>
      </c>
      <c r="AO3163" s="310" t="str">
        <f t="shared" si="1091"/>
        <v/>
      </c>
      <c r="AP3163" s="310">
        <f>SUM(AO$1:AO3163)</f>
        <v>0</v>
      </c>
      <c r="AQ3163" s="310">
        <f>SUM(AK$2:AK3163)</f>
        <v>21</v>
      </c>
      <c r="AR3163" s="310">
        <f>COUNTA(AJ$2:AJ3163)</f>
        <v>21</v>
      </c>
      <c r="AS3163" s="312"/>
      <c r="AT3163" s="312"/>
      <c r="AU3163" s="312"/>
      <c r="AV3163" s="312"/>
      <c r="AW3163" s="312"/>
      <c r="AZ3163">
        <v>0</v>
      </c>
      <c r="BA3163">
        <v>0</v>
      </c>
    </row>
    <row r="3164" spans="1:53" x14ac:dyDescent="0.25">
      <c r="A3164">
        <v>160</v>
      </c>
      <c r="B3164" t="s">
        <v>66</v>
      </c>
      <c r="C3164" t="s">
        <v>668</v>
      </c>
      <c r="D3164"/>
      <c r="E3164">
        <v>2</v>
      </c>
      <c r="F3164">
        <v>3</v>
      </c>
      <c r="G3164">
        <v>3</v>
      </c>
      <c r="H3164">
        <v>1</v>
      </c>
      <c r="I3164">
        <v>0</v>
      </c>
      <c r="J3164">
        <v>0</v>
      </c>
      <c r="K3164">
        <v>0</v>
      </c>
      <c r="L3164">
        <v>1</v>
      </c>
      <c r="M3164"/>
      <c r="O3164" s="101">
        <f>IF(ISBLANK(C3164),O3163,IF(COUNTIF(C$2:C3164,C3164)&gt;1,O3163,1+MAX(O3163,0)))</f>
        <v>72</v>
      </c>
      <c r="P3164" s="45">
        <f t="shared" si="1078"/>
        <v>46</v>
      </c>
      <c r="Q3164" s="33" t="str">
        <f t="shared" si="1079"/>
        <v/>
      </c>
      <c r="R3164" s="33">
        <f t="shared" si="1080"/>
        <v>15</v>
      </c>
      <c r="S3164" s="33" t="str">
        <f t="shared" si="1081"/>
        <v>160_15</v>
      </c>
      <c r="T3164" s="35" t="str">
        <f t="shared" si="1082"/>
        <v>160PM</v>
      </c>
      <c r="U3164" s="35" t="str">
        <f t="shared" si="1083"/>
        <v>160PMEW</v>
      </c>
      <c r="V3164" s="35" t="str">
        <f t="shared" si="1099"/>
        <v>2T</v>
      </c>
      <c r="W3164" s="35" t="str">
        <f t="shared" si="1092"/>
        <v>160PM2T233</v>
      </c>
      <c r="X3164" s="388">
        <f t="shared" si="1093"/>
        <v>0</v>
      </c>
      <c r="Y3164" s="388">
        <f t="shared" si="1094"/>
        <v>1</v>
      </c>
      <c r="Z3164" s="280" t="str">
        <f t="shared" si="1085"/>
        <v/>
      </c>
      <c r="AA3164" s="280" t="str">
        <f t="shared" si="1086"/>
        <v/>
      </c>
      <c r="AB3164" s="389" t="str">
        <f t="shared" si="1095"/>
        <v/>
      </c>
      <c r="AC3164" s="389" t="str">
        <f t="shared" si="1096"/>
        <v/>
      </c>
      <c r="AD3164" s="390" t="str">
        <f t="shared" si="1087"/>
        <v/>
      </c>
      <c r="AE3164" s="282">
        <f t="shared" si="1088"/>
        <v>0</v>
      </c>
      <c r="AF3164" s="359">
        <f t="shared" si="1089"/>
        <v>0</v>
      </c>
      <c r="AG3164" s="280">
        <f t="shared" si="1090"/>
        <v>0</v>
      </c>
      <c r="AH3164" s="280">
        <f t="shared" si="1084"/>
        <v>0</v>
      </c>
      <c r="AI3164" s="280">
        <f>IF(ISBLANK(T3164),AI3163,IF(COUNTIF(T$2:T3164,T3164)&gt;1,AI3163,1+MAX(AI3163,0)))</f>
        <v>88</v>
      </c>
      <c r="AL3164" s="391" t="str">
        <f t="shared" si="1097"/>
        <v/>
      </c>
      <c r="AM3164" s="391" t="str">
        <f t="shared" si="1098"/>
        <v/>
      </c>
      <c r="AO3164" s="310" t="str">
        <f t="shared" si="1091"/>
        <v/>
      </c>
      <c r="AP3164" s="310">
        <f>SUM(AO$1:AO3164)</f>
        <v>0</v>
      </c>
      <c r="AQ3164" s="310">
        <f>SUM(AK$2:AK3164)</f>
        <v>21</v>
      </c>
      <c r="AR3164" s="310">
        <f>COUNTA(AJ$2:AJ3164)</f>
        <v>21</v>
      </c>
      <c r="AS3164" s="312"/>
      <c r="AT3164" s="312"/>
      <c r="AU3164" s="312"/>
      <c r="AV3164" s="312"/>
      <c r="AW3164" s="312"/>
      <c r="AZ3164">
        <v>0</v>
      </c>
      <c r="BA3164">
        <v>1</v>
      </c>
    </row>
    <row r="3165" spans="1:53" x14ac:dyDescent="0.25">
      <c r="A3165">
        <v>160</v>
      </c>
      <c r="B3165" t="s">
        <v>66</v>
      </c>
      <c r="C3165" t="s">
        <v>668</v>
      </c>
      <c r="D3165"/>
      <c r="E3165">
        <v>2</v>
      </c>
      <c r="F3165">
        <v>3</v>
      </c>
      <c r="G3165">
        <v>4</v>
      </c>
      <c r="H3165">
        <v>1</v>
      </c>
      <c r="I3165">
        <v>0</v>
      </c>
      <c r="J3165">
        <v>0</v>
      </c>
      <c r="K3165">
        <v>1</v>
      </c>
      <c r="L3165">
        <v>1</v>
      </c>
      <c r="M3165"/>
      <c r="O3165" s="101">
        <f>IF(ISBLANK(C3165),O3164,IF(COUNTIF(C$2:C3165,C3165)&gt;1,O3164,1+MAX(O3164,0)))</f>
        <v>72</v>
      </c>
      <c r="P3165" s="45">
        <f t="shared" si="1078"/>
        <v>46</v>
      </c>
      <c r="Q3165" s="33" t="str">
        <f t="shared" si="1079"/>
        <v/>
      </c>
      <c r="R3165" s="33">
        <f t="shared" si="1080"/>
        <v>15</v>
      </c>
      <c r="S3165" s="33" t="str">
        <f t="shared" si="1081"/>
        <v>160_15</v>
      </c>
      <c r="T3165" s="35" t="str">
        <f t="shared" si="1082"/>
        <v>160PM</v>
      </c>
      <c r="U3165" s="35" t="str">
        <f t="shared" si="1083"/>
        <v>160PMEW</v>
      </c>
      <c r="V3165" s="35" t="str">
        <f t="shared" si="1099"/>
        <v>2T</v>
      </c>
      <c r="W3165" s="35" t="str">
        <f t="shared" si="1092"/>
        <v>160PM2T234</v>
      </c>
      <c r="X3165" s="388">
        <f t="shared" si="1093"/>
        <v>1</v>
      </c>
      <c r="Y3165" s="388">
        <f t="shared" si="1094"/>
        <v>1</v>
      </c>
      <c r="Z3165" s="280" t="str">
        <f t="shared" si="1085"/>
        <v/>
      </c>
      <c r="AA3165" s="280" t="str">
        <f t="shared" si="1086"/>
        <v/>
      </c>
      <c r="AB3165" s="389" t="str">
        <f t="shared" si="1095"/>
        <v/>
      </c>
      <c r="AC3165" s="389" t="str">
        <f t="shared" si="1096"/>
        <v/>
      </c>
      <c r="AD3165" s="390" t="str">
        <f t="shared" si="1087"/>
        <v/>
      </c>
      <c r="AE3165" s="282">
        <f t="shared" si="1088"/>
        <v>0</v>
      </c>
      <c r="AF3165" s="359">
        <f t="shared" si="1089"/>
        <v>0</v>
      </c>
      <c r="AG3165" s="280">
        <f t="shared" si="1090"/>
        <v>0</v>
      </c>
      <c r="AH3165" s="280">
        <f t="shared" si="1084"/>
        <v>0</v>
      </c>
      <c r="AI3165" s="280">
        <f>IF(ISBLANK(T3165),AI3164,IF(COUNTIF(T$2:T3165,T3165)&gt;1,AI3164,1+MAX(AI3164,0)))</f>
        <v>88</v>
      </c>
      <c r="AL3165" s="391" t="str">
        <f t="shared" si="1097"/>
        <v/>
      </c>
      <c r="AM3165" s="391" t="str">
        <f t="shared" si="1098"/>
        <v/>
      </c>
      <c r="AO3165" s="310" t="str">
        <f t="shared" si="1091"/>
        <v/>
      </c>
      <c r="AP3165" s="310">
        <f>SUM(AO$1:AO3165)</f>
        <v>0</v>
      </c>
      <c r="AQ3165" s="310">
        <f>SUM(AK$2:AK3165)</f>
        <v>21</v>
      </c>
      <c r="AR3165" s="310">
        <f>COUNTA(AJ$2:AJ3165)</f>
        <v>21</v>
      </c>
      <c r="AS3165" s="312"/>
      <c r="AT3165" s="312"/>
      <c r="AU3165" s="312"/>
      <c r="AV3165" s="312"/>
      <c r="AW3165" s="312"/>
      <c r="AZ3165">
        <v>1</v>
      </c>
      <c r="BA3165">
        <v>1</v>
      </c>
    </row>
    <row r="3166" spans="1:53" x14ac:dyDescent="0.25">
      <c r="A3166">
        <v>160</v>
      </c>
      <c r="B3166" t="s">
        <v>66</v>
      </c>
      <c r="C3166" t="s">
        <v>668</v>
      </c>
      <c r="D3166"/>
      <c r="E3166">
        <v>2</v>
      </c>
      <c r="F3166">
        <v>4</v>
      </c>
      <c r="G3166">
        <v>1</v>
      </c>
      <c r="H3166">
        <v>1</v>
      </c>
      <c r="I3166">
        <v>0</v>
      </c>
      <c r="J3166">
        <v>1</v>
      </c>
      <c r="K3166">
        <v>0</v>
      </c>
      <c r="L3166">
        <v>0</v>
      </c>
      <c r="M3166"/>
      <c r="O3166" s="101">
        <f>IF(ISBLANK(C3166),O3165,IF(COUNTIF(C$2:C3166,C3166)&gt;1,O3165,1+MAX(O3165,0)))</f>
        <v>72</v>
      </c>
      <c r="P3166" s="45">
        <f t="shared" si="1078"/>
        <v>46</v>
      </c>
      <c r="Q3166" s="33" t="str">
        <f t="shared" si="1079"/>
        <v/>
      </c>
      <c r="R3166" s="33">
        <f t="shared" si="1080"/>
        <v>16</v>
      </c>
      <c r="S3166" s="33" t="str">
        <f t="shared" si="1081"/>
        <v>160_16</v>
      </c>
      <c r="T3166" s="35" t="str">
        <f t="shared" si="1082"/>
        <v>160PM</v>
      </c>
      <c r="U3166" s="35" t="str">
        <f t="shared" si="1083"/>
        <v>160PMNS</v>
      </c>
      <c r="V3166" s="35" t="str">
        <f t="shared" si="1099"/>
        <v>2T</v>
      </c>
      <c r="W3166" s="35" t="str">
        <f t="shared" si="1092"/>
        <v>160PM2T241</v>
      </c>
      <c r="X3166" s="388">
        <f t="shared" si="1093"/>
        <v>0</v>
      </c>
      <c r="Y3166" s="388">
        <f t="shared" si="1094"/>
        <v>0</v>
      </c>
      <c r="Z3166" s="280" t="str">
        <f t="shared" si="1085"/>
        <v/>
      </c>
      <c r="AA3166" s="280" t="str">
        <f t="shared" si="1086"/>
        <v/>
      </c>
      <c r="AB3166" s="389" t="str">
        <f t="shared" si="1095"/>
        <v/>
      </c>
      <c r="AC3166" s="389" t="str">
        <f t="shared" si="1096"/>
        <v/>
      </c>
      <c r="AD3166" s="390" t="str">
        <f t="shared" si="1087"/>
        <v/>
      </c>
      <c r="AE3166" s="282">
        <f t="shared" si="1088"/>
        <v>0</v>
      </c>
      <c r="AF3166" s="359">
        <f t="shared" si="1089"/>
        <v>0</v>
      </c>
      <c r="AG3166" s="280">
        <f t="shared" si="1090"/>
        <v>0</v>
      </c>
      <c r="AH3166" s="280">
        <f t="shared" si="1084"/>
        <v>0</v>
      </c>
      <c r="AI3166" s="280">
        <f>IF(ISBLANK(T3166),AI3165,IF(COUNTIF(T$2:T3166,T3166)&gt;1,AI3165,1+MAX(AI3165,0)))</f>
        <v>88</v>
      </c>
      <c r="AL3166" s="391" t="str">
        <f t="shared" si="1097"/>
        <v/>
      </c>
      <c r="AM3166" s="391" t="str">
        <f t="shared" si="1098"/>
        <v/>
      </c>
      <c r="AO3166" s="310" t="str">
        <f t="shared" si="1091"/>
        <v/>
      </c>
      <c r="AP3166" s="310">
        <f>SUM(AO$1:AO3166)</f>
        <v>0</v>
      </c>
      <c r="AQ3166" s="310">
        <f>SUM(AK$2:AK3166)</f>
        <v>21</v>
      </c>
      <c r="AR3166" s="310">
        <f>COUNTA(AJ$2:AJ3166)</f>
        <v>21</v>
      </c>
      <c r="AS3166" s="312"/>
      <c r="AT3166" s="312"/>
      <c r="AU3166" s="312"/>
      <c r="AV3166" s="312"/>
      <c r="AW3166" s="312"/>
      <c r="AZ3166">
        <v>0</v>
      </c>
      <c r="BA3166">
        <v>0</v>
      </c>
    </row>
    <row r="3167" spans="1:53" x14ac:dyDescent="0.25">
      <c r="A3167">
        <v>160</v>
      </c>
      <c r="B3167" t="s">
        <v>66</v>
      </c>
      <c r="C3167" t="s">
        <v>668</v>
      </c>
      <c r="D3167"/>
      <c r="E3167">
        <v>2</v>
      </c>
      <c r="F3167">
        <v>4</v>
      </c>
      <c r="G3167">
        <v>2</v>
      </c>
      <c r="H3167">
        <v>2</v>
      </c>
      <c r="I3167">
        <v>0</v>
      </c>
      <c r="J3167">
        <v>1</v>
      </c>
      <c r="K3167">
        <v>0</v>
      </c>
      <c r="L3167">
        <v>0</v>
      </c>
      <c r="M3167"/>
      <c r="O3167" s="101">
        <f>IF(ISBLANK(C3167),O3166,IF(COUNTIF(C$2:C3167,C3167)&gt;1,O3166,1+MAX(O3166,0)))</f>
        <v>72</v>
      </c>
      <c r="P3167" s="45">
        <f t="shared" si="1078"/>
        <v>46</v>
      </c>
      <c r="Q3167" s="33" t="str">
        <f t="shared" si="1079"/>
        <v/>
      </c>
      <c r="R3167" s="33">
        <f t="shared" si="1080"/>
        <v>16</v>
      </c>
      <c r="S3167" s="33" t="str">
        <f t="shared" si="1081"/>
        <v>160_16</v>
      </c>
      <c r="T3167" s="35" t="str">
        <f t="shared" si="1082"/>
        <v>160PM</v>
      </c>
      <c r="U3167" s="35" t="str">
        <f t="shared" si="1083"/>
        <v>160PMNS</v>
      </c>
      <c r="V3167" s="35" t="str">
        <f t="shared" si="1099"/>
        <v>2T</v>
      </c>
      <c r="W3167" s="35" t="str">
        <f t="shared" si="1092"/>
        <v>160PM2T242</v>
      </c>
      <c r="X3167" s="388">
        <f t="shared" si="1093"/>
        <v>0</v>
      </c>
      <c r="Y3167" s="388">
        <f t="shared" si="1094"/>
        <v>0</v>
      </c>
      <c r="Z3167" s="280" t="str">
        <f t="shared" si="1085"/>
        <v/>
      </c>
      <c r="AA3167" s="280" t="str">
        <f t="shared" si="1086"/>
        <v/>
      </c>
      <c r="AB3167" s="389" t="str">
        <f t="shared" si="1095"/>
        <v/>
      </c>
      <c r="AC3167" s="389" t="str">
        <f t="shared" si="1096"/>
        <v/>
      </c>
      <c r="AD3167" s="390" t="str">
        <f t="shared" si="1087"/>
        <v/>
      </c>
      <c r="AE3167" s="282">
        <f t="shared" si="1088"/>
        <v>0</v>
      </c>
      <c r="AF3167" s="359">
        <f t="shared" si="1089"/>
        <v>0</v>
      </c>
      <c r="AG3167" s="280">
        <f t="shared" si="1090"/>
        <v>0</v>
      </c>
      <c r="AH3167" s="280">
        <f t="shared" si="1084"/>
        <v>0</v>
      </c>
      <c r="AI3167" s="280">
        <f>IF(ISBLANK(T3167),AI3166,IF(COUNTIF(T$2:T3167,T3167)&gt;1,AI3166,1+MAX(AI3166,0)))</f>
        <v>88</v>
      </c>
      <c r="AL3167" s="391" t="str">
        <f t="shared" si="1097"/>
        <v/>
      </c>
      <c r="AM3167" s="391" t="str">
        <f t="shared" si="1098"/>
        <v/>
      </c>
      <c r="AO3167" s="310" t="str">
        <f t="shared" si="1091"/>
        <v/>
      </c>
      <c r="AP3167" s="310">
        <f>SUM(AO$1:AO3167)</f>
        <v>0</v>
      </c>
      <c r="AQ3167" s="310">
        <f>SUM(AK$2:AK3167)</f>
        <v>21</v>
      </c>
      <c r="AR3167" s="310">
        <f>COUNTA(AJ$2:AJ3167)</f>
        <v>21</v>
      </c>
      <c r="AS3167" s="312"/>
      <c r="AT3167" s="312"/>
      <c r="AU3167" s="312"/>
      <c r="AV3167" s="312"/>
      <c r="AW3167" s="312"/>
      <c r="AZ3167">
        <v>0</v>
      </c>
      <c r="BA3167">
        <v>0</v>
      </c>
    </row>
    <row r="3168" spans="1:53" x14ac:dyDescent="0.25">
      <c r="A3168">
        <v>160</v>
      </c>
      <c r="B3168" t="s">
        <v>66</v>
      </c>
      <c r="C3168" t="s">
        <v>668</v>
      </c>
      <c r="D3168"/>
      <c r="E3168">
        <v>2</v>
      </c>
      <c r="F3168">
        <v>4</v>
      </c>
      <c r="G3168">
        <v>3</v>
      </c>
      <c r="H3168">
        <v>0</v>
      </c>
      <c r="I3168">
        <v>0</v>
      </c>
      <c r="J3168">
        <v>0</v>
      </c>
      <c r="K3168">
        <v>0</v>
      </c>
      <c r="L3168">
        <v>0</v>
      </c>
      <c r="M3168"/>
      <c r="O3168" s="101">
        <f>IF(ISBLANK(C3168),O3167,IF(COUNTIF(C$2:C3168,C3168)&gt;1,O3167,1+MAX(O3167,0)))</f>
        <v>72</v>
      </c>
      <c r="P3168" s="45">
        <f t="shared" si="1078"/>
        <v>46</v>
      </c>
      <c r="Q3168" s="33" t="str">
        <f t="shared" si="1079"/>
        <v/>
      </c>
      <c r="R3168" s="33">
        <f t="shared" si="1080"/>
        <v>16</v>
      </c>
      <c r="S3168" s="33" t="str">
        <f t="shared" si="1081"/>
        <v>160_16</v>
      </c>
      <c r="T3168" s="35" t="str">
        <f t="shared" si="1082"/>
        <v>160PM</v>
      </c>
      <c r="U3168" s="35" t="str">
        <f t="shared" si="1083"/>
        <v>160PMEW</v>
      </c>
      <c r="V3168" s="35" t="str">
        <f t="shared" si="1099"/>
        <v>2T</v>
      </c>
      <c r="W3168" s="35" t="str">
        <f t="shared" si="1092"/>
        <v>160PM2T243</v>
      </c>
      <c r="X3168" s="388">
        <f t="shared" si="1093"/>
        <v>0</v>
      </c>
      <c r="Y3168" s="388">
        <f t="shared" si="1094"/>
        <v>0</v>
      </c>
      <c r="Z3168" s="280" t="str">
        <f t="shared" si="1085"/>
        <v/>
      </c>
      <c r="AA3168" s="280" t="str">
        <f t="shared" si="1086"/>
        <v/>
      </c>
      <c r="AB3168" s="389" t="str">
        <f t="shared" si="1095"/>
        <v/>
      </c>
      <c r="AC3168" s="389" t="str">
        <f t="shared" si="1096"/>
        <v/>
      </c>
      <c r="AD3168" s="390" t="str">
        <f t="shared" si="1087"/>
        <v/>
      </c>
      <c r="AE3168" s="282">
        <f t="shared" si="1088"/>
        <v>0</v>
      </c>
      <c r="AF3168" s="359">
        <f t="shared" si="1089"/>
        <v>0</v>
      </c>
      <c r="AG3168" s="280">
        <f t="shared" si="1090"/>
        <v>0</v>
      </c>
      <c r="AH3168" s="280">
        <f t="shared" si="1084"/>
        <v>0</v>
      </c>
      <c r="AI3168" s="280">
        <f>IF(ISBLANK(T3168),AI3167,IF(COUNTIF(T$2:T3168,T3168)&gt;1,AI3167,1+MAX(AI3167,0)))</f>
        <v>88</v>
      </c>
      <c r="AL3168" s="391" t="str">
        <f t="shared" si="1097"/>
        <v/>
      </c>
      <c r="AM3168" s="391" t="str">
        <f t="shared" si="1098"/>
        <v/>
      </c>
      <c r="AO3168" s="310" t="str">
        <f t="shared" si="1091"/>
        <v/>
      </c>
      <c r="AP3168" s="310">
        <f>SUM(AO$1:AO3168)</f>
        <v>0</v>
      </c>
      <c r="AQ3168" s="310">
        <f>SUM(AK$2:AK3168)</f>
        <v>21</v>
      </c>
      <c r="AR3168" s="310">
        <f>COUNTA(AJ$2:AJ3168)</f>
        <v>21</v>
      </c>
      <c r="AS3168" s="312"/>
      <c r="AT3168" s="312"/>
      <c r="AU3168" s="312"/>
      <c r="AV3168" s="312"/>
      <c r="AW3168" s="312"/>
      <c r="AZ3168">
        <v>0</v>
      </c>
      <c r="BA3168">
        <v>0</v>
      </c>
    </row>
    <row r="3169" spans="1:53" x14ac:dyDescent="0.25">
      <c r="A3169">
        <v>160</v>
      </c>
      <c r="B3169" t="s">
        <v>66</v>
      </c>
      <c r="C3169" t="s">
        <v>668</v>
      </c>
      <c r="D3169"/>
      <c r="E3169">
        <v>2</v>
      </c>
      <c r="F3169">
        <v>4</v>
      </c>
      <c r="G3169">
        <v>4</v>
      </c>
      <c r="H3169">
        <v>2</v>
      </c>
      <c r="I3169">
        <v>0</v>
      </c>
      <c r="J3169">
        <v>1</v>
      </c>
      <c r="K3169">
        <v>2</v>
      </c>
      <c r="L3169">
        <v>2</v>
      </c>
      <c r="M3169"/>
      <c r="O3169" s="101">
        <f>IF(ISBLANK(C3169),O3168,IF(COUNTIF(C$2:C3169,C3169)&gt;1,O3168,1+MAX(O3168,0)))</f>
        <v>72</v>
      </c>
      <c r="P3169" s="45">
        <f t="shared" si="1078"/>
        <v>46</v>
      </c>
      <c r="Q3169" s="33" t="str">
        <f t="shared" si="1079"/>
        <v/>
      </c>
      <c r="R3169" s="33">
        <f t="shared" si="1080"/>
        <v>16</v>
      </c>
      <c r="S3169" s="33" t="str">
        <f t="shared" si="1081"/>
        <v>160_16</v>
      </c>
      <c r="T3169" s="35" t="str">
        <f t="shared" si="1082"/>
        <v>160PM</v>
      </c>
      <c r="U3169" s="35" t="str">
        <f t="shared" si="1083"/>
        <v>160PMEW</v>
      </c>
      <c r="V3169" s="35" t="str">
        <f t="shared" si="1099"/>
        <v>2T</v>
      </c>
      <c r="W3169" s="35" t="str">
        <f t="shared" si="1092"/>
        <v>160PM2T244</v>
      </c>
      <c r="X3169" s="388">
        <f t="shared" si="1093"/>
        <v>2</v>
      </c>
      <c r="Y3169" s="388">
        <f t="shared" si="1094"/>
        <v>2</v>
      </c>
      <c r="Z3169" s="280" t="str">
        <f t="shared" si="1085"/>
        <v/>
      </c>
      <c r="AA3169" s="280" t="str">
        <f t="shared" si="1086"/>
        <v/>
      </c>
      <c r="AB3169" s="389" t="str">
        <f t="shared" si="1095"/>
        <v/>
      </c>
      <c r="AC3169" s="389" t="str">
        <f t="shared" si="1096"/>
        <v/>
      </c>
      <c r="AD3169" s="390" t="str">
        <f t="shared" si="1087"/>
        <v/>
      </c>
      <c r="AE3169" s="282">
        <f t="shared" si="1088"/>
        <v>0</v>
      </c>
      <c r="AF3169" s="359">
        <f t="shared" si="1089"/>
        <v>0</v>
      </c>
      <c r="AG3169" s="280">
        <f t="shared" si="1090"/>
        <v>0</v>
      </c>
      <c r="AH3169" s="280">
        <f t="shared" si="1084"/>
        <v>0</v>
      </c>
      <c r="AI3169" s="280">
        <f>IF(ISBLANK(T3169),AI3168,IF(COUNTIF(T$2:T3169,T3169)&gt;1,AI3168,1+MAX(AI3168,0)))</f>
        <v>88</v>
      </c>
      <c r="AL3169" s="391" t="str">
        <f t="shared" si="1097"/>
        <v/>
      </c>
      <c r="AM3169" s="391" t="str">
        <f t="shared" si="1098"/>
        <v/>
      </c>
      <c r="AO3169" s="310" t="str">
        <f t="shared" si="1091"/>
        <v/>
      </c>
      <c r="AP3169" s="310">
        <f>SUM(AO$1:AO3169)</f>
        <v>0</v>
      </c>
      <c r="AQ3169" s="310">
        <f>SUM(AK$2:AK3169)</f>
        <v>21</v>
      </c>
      <c r="AR3169" s="310">
        <f>COUNTA(AJ$2:AJ3169)</f>
        <v>21</v>
      </c>
      <c r="AS3169" s="312"/>
      <c r="AT3169" s="312"/>
      <c r="AU3169" s="312"/>
      <c r="AV3169" s="312"/>
      <c r="AW3169" s="312"/>
      <c r="AZ3169">
        <v>2</v>
      </c>
      <c r="BA3169">
        <v>2</v>
      </c>
    </row>
    <row r="3170" spans="1:53" x14ac:dyDescent="0.25">
      <c r="A3170">
        <v>161</v>
      </c>
      <c r="B3170" t="s">
        <v>65</v>
      </c>
      <c r="C3170" t="s">
        <v>1006</v>
      </c>
      <c r="D3170"/>
      <c r="E3170">
        <v>1</v>
      </c>
      <c r="F3170">
        <v>1</v>
      </c>
      <c r="G3170">
        <v>1</v>
      </c>
      <c r="H3170">
        <v>2</v>
      </c>
      <c r="I3170">
        <v>0</v>
      </c>
      <c r="J3170">
        <v>0</v>
      </c>
      <c r="K3170">
        <v>0</v>
      </c>
      <c r="L3170">
        <v>2</v>
      </c>
      <c r="M3170"/>
      <c r="O3170" s="101">
        <f>IF(ISBLANK(C3170),O3169,IF(COUNTIF(C$2:C3170,C3170)&gt;1,O3169,1+MAX(O3169,0)))</f>
        <v>73</v>
      </c>
      <c r="P3170" s="45">
        <f t="shared" ref="P3170:P3233" si="1100">IF(A3170=A3169,P3169,IF(ISNUMBER(P3169),P3169+1,1))</f>
        <v>47</v>
      </c>
      <c r="Q3170" s="33">
        <f t="shared" ref="Q3170:Q3233" si="1101">IF(OR(P3170=P3169,LEN(A3170)&lt;1),"",P3170)</f>
        <v>47</v>
      </c>
      <c r="R3170" s="33">
        <f t="shared" ref="R3170:R3233" si="1102">IF(ISNUMBER(F3170),F3170+4*(E3170-1)+8*IF(B3170="PM",1,0),"")</f>
        <v>1</v>
      </c>
      <c r="S3170" s="33" t="str">
        <f t="shared" ref="S3170:S3233" si="1103">IF(ISNUMBER(R3170),A3170&amp;"_"&amp;R3170,"")</f>
        <v>161_1</v>
      </c>
      <c r="T3170" s="35" t="str">
        <f t="shared" ref="T3170:T3233" si="1104">A3170&amp;B3170</f>
        <v>161AM</v>
      </c>
      <c r="U3170" s="35" t="str">
        <f t="shared" ref="U3170:U3233" si="1105">IF(OR(G3170=1,G3170=2),T3170&amp;"NS",IF(OR(G3170=3,G3170=4),T3170&amp;"EW",""))</f>
        <v>161AMNS</v>
      </c>
      <c r="V3170" s="35" t="str">
        <f t="shared" si="1099"/>
        <v>2U</v>
      </c>
      <c r="W3170" s="35" t="str">
        <f t="shared" si="1092"/>
        <v>161AM2U111</v>
      </c>
      <c r="X3170" s="388">
        <f t="shared" si="1093"/>
        <v>0</v>
      </c>
      <c r="Y3170" s="388">
        <f t="shared" si="1094"/>
        <v>2</v>
      </c>
      <c r="Z3170" s="280" t="str">
        <f t="shared" si="1085"/>
        <v/>
      </c>
      <c r="AA3170" s="280" t="str">
        <f t="shared" si="1086"/>
        <v/>
      </c>
      <c r="AB3170" s="389" t="str">
        <f t="shared" si="1095"/>
        <v/>
      </c>
      <c r="AC3170" s="389" t="str">
        <f t="shared" si="1096"/>
        <v/>
      </c>
      <c r="AD3170" s="390" t="str">
        <f t="shared" si="1087"/>
        <v/>
      </c>
      <c r="AE3170" s="282">
        <f t="shared" si="1088"/>
        <v>0</v>
      </c>
      <c r="AF3170" s="359">
        <f t="shared" si="1089"/>
        <v>0</v>
      </c>
      <c r="AG3170" s="280">
        <f t="shared" si="1090"/>
        <v>0</v>
      </c>
      <c r="AH3170" s="280">
        <f t="shared" ref="AH3170:AH3233" si="1106">IF(AND(AG3170&gt;0,ISNUMBER(AG3170)),1,0)</f>
        <v>0</v>
      </c>
      <c r="AI3170" s="280">
        <f>IF(ISBLANK(T3170),AI3169,IF(COUNTIF(T$2:T3170,T3170)&gt;1,AI3169,1+MAX(AI3169,0)))</f>
        <v>89</v>
      </c>
      <c r="AL3170" s="391" t="str">
        <f t="shared" si="1097"/>
        <v/>
      </c>
      <c r="AM3170" s="391" t="str">
        <f t="shared" si="1098"/>
        <v/>
      </c>
      <c r="AO3170" s="310" t="str">
        <f t="shared" si="1091"/>
        <v/>
      </c>
      <c r="AP3170" s="310">
        <f>SUM(AO$1:AO3170)</f>
        <v>0</v>
      </c>
      <c r="AQ3170" s="310">
        <f>SUM(AK$2:AK3170)</f>
        <v>21</v>
      </c>
      <c r="AR3170" s="310">
        <f>COUNTA(AJ$2:AJ3170)</f>
        <v>21</v>
      </c>
      <c r="AS3170" s="312"/>
      <c r="AT3170" s="312"/>
      <c r="AU3170" s="312"/>
      <c r="AV3170" s="312"/>
      <c r="AW3170" s="312"/>
      <c r="AZ3170">
        <v>0</v>
      </c>
      <c r="BA3170">
        <v>2</v>
      </c>
    </row>
    <row r="3171" spans="1:53" x14ac:dyDescent="0.25">
      <c r="A3171">
        <v>161</v>
      </c>
      <c r="B3171" t="s">
        <v>65</v>
      </c>
      <c r="C3171" t="s">
        <v>1006</v>
      </c>
      <c r="D3171"/>
      <c r="E3171">
        <v>1</v>
      </c>
      <c r="F3171">
        <v>1</v>
      </c>
      <c r="G3171">
        <v>2</v>
      </c>
      <c r="H3171">
        <v>2</v>
      </c>
      <c r="I3171">
        <v>0</v>
      </c>
      <c r="J3171">
        <v>0</v>
      </c>
      <c r="K3171">
        <v>0</v>
      </c>
      <c r="L3171">
        <v>2</v>
      </c>
      <c r="M3171"/>
      <c r="O3171" s="101">
        <f>IF(ISBLANK(C3171),O3170,IF(COUNTIF(C$2:C3171,C3171)&gt;1,O3170,1+MAX(O3170,0)))</f>
        <v>73</v>
      </c>
      <c r="P3171" s="45">
        <f t="shared" si="1100"/>
        <v>47</v>
      </c>
      <c r="Q3171" s="33" t="str">
        <f t="shared" si="1101"/>
        <v/>
      </c>
      <c r="R3171" s="33">
        <f t="shared" si="1102"/>
        <v>1</v>
      </c>
      <c r="S3171" s="33" t="str">
        <f t="shared" si="1103"/>
        <v>161_1</v>
      </c>
      <c r="T3171" s="35" t="str">
        <f t="shared" si="1104"/>
        <v>161AM</v>
      </c>
      <c r="U3171" s="35" t="str">
        <f t="shared" si="1105"/>
        <v>161AMNS</v>
      </c>
      <c r="V3171" s="35" t="str">
        <f t="shared" si="1099"/>
        <v>2U</v>
      </c>
      <c r="W3171" s="35" t="str">
        <f t="shared" si="1092"/>
        <v>161AM2U112</v>
      </c>
      <c r="X3171" s="388">
        <f t="shared" si="1093"/>
        <v>0</v>
      </c>
      <c r="Y3171" s="388">
        <f t="shared" si="1094"/>
        <v>2</v>
      </c>
      <c r="Z3171" s="280" t="str">
        <f t="shared" si="1085"/>
        <v/>
      </c>
      <c r="AA3171" s="280" t="str">
        <f t="shared" si="1086"/>
        <v/>
      </c>
      <c r="AB3171" s="389" t="str">
        <f t="shared" si="1095"/>
        <v/>
      </c>
      <c r="AC3171" s="389" t="str">
        <f t="shared" si="1096"/>
        <v/>
      </c>
      <c r="AD3171" s="390" t="str">
        <f t="shared" si="1087"/>
        <v/>
      </c>
      <c r="AE3171" s="282">
        <f t="shared" si="1088"/>
        <v>0</v>
      </c>
      <c r="AF3171" s="359">
        <f t="shared" si="1089"/>
        <v>0</v>
      </c>
      <c r="AG3171" s="280">
        <f t="shared" si="1090"/>
        <v>0</v>
      </c>
      <c r="AH3171" s="280">
        <f t="shared" si="1106"/>
        <v>0</v>
      </c>
      <c r="AI3171" s="280">
        <f>IF(ISBLANK(T3171),AI3170,IF(COUNTIF(T$2:T3171,T3171)&gt;1,AI3170,1+MAX(AI3170,0)))</f>
        <v>89</v>
      </c>
      <c r="AL3171" s="391" t="str">
        <f t="shared" si="1097"/>
        <v/>
      </c>
      <c r="AM3171" s="391" t="str">
        <f t="shared" si="1098"/>
        <v/>
      </c>
      <c r="AO3171" s="310" t="str">
        <f t="shared" si="1091"/>
        <v/>
      </c>
      <c r="AP3171" s="310">
        <f>SUM(AO$1:AO3171)</f>
        <v>0</v>
      </c>
      <c r="AQ3171" s="310">
        <f>SUM(AK$2:AK3171)</f>
        <v>21</v>
      </c>
      <c r="AR3171" s="310">
        <f>COUNTA(AJ$2:AJ3171)</f>
        <v>21</v>
      </c>
      <c r="AS3171" s="312"/>
      <c r="AT3171" s="312"/>
      <c r="AU3171" s="312"/>
      <c r="AV3171" s="312"/>
      <c r="AW3171" s="312"/>
      <c r="AZ3171">
        <v>0</v>
      </c>
      <c r="BA3171">
        <v>2</v>
      </c>
    </row>
    <row r="3172" spans="1:53" x14ac:dyDescent="0.25">
      <c r="A3172">
        <v>161</v>
      </c>
      <c r="B3172" t="s">
        <v>65</v>
      </c>
      <c r="C3172" t="s">
        <v>1006</v>
      </c>
      <c r="D3172"/>
      <c r="E3172">
        <v>1</v>
      </c>
      <c r="F3172">
        <v>1</v>
      </c>
      <c r="G3172">
        <v>3</v>
      </c>
      <c r="H3172">
        <v>5</v>
      </c>
      <c r="I3172">
        <v>0</v>
      </c>
      <c r="J3172">
        <v>2</v>
      </c>
      <c r="K3172">
        <v>1</v>
      </c>
      <c r="L3172">
        <v>3</v>
      </c>
      <c r="M3172"/>
      <c r="O3172" s="101">
        <f>IF(ISBLANK(C3172),O3171,IF(COUNTIF(C$2:C3172,C3172)&gt;1,O3171,1+MAX(O3171,0)))</f>
        <v>73</v>
      </c>
      <c r="P3172" s="45">
        <f t="shared" si="1100"/>
        <v>47</v>
      </c>
      <c r="Q3172" s="33" t="str">
        <f t="shared" si="1101"/>
        <v/>
      </c>
      <c r="R3172" s="33">
        <f t="shared" si="1102"/>
        <v>1</v>
      </c>
      <c r="S3172" s="33" t="str">
        <f t="shared" si="1103"/>
        <v>161_1</v>
      </c>
      <c r="T3172" s="35" t="str">
        <f t="shared" si="1104"/>
        <v>161AM</v>
      </c>
      <c r="U3172" s="35" t="str">
        <f t="shared" si="1105"/>
        <v>161AMEW</v>
      </c>
      <c r="V3172" s="35" t="str">
        <f t="shared" si="1099"/>
        <v>2U</v>
      </c>
      <c r="W3172" s="35" t="str">
        <f t="shared" si="1092"/>
        <v>161AM2U113</v>
      </c>
      <c r="X3172" s="388">
        <f t="shared" si="1093"/>
        <v>1</v>
      </c>
      <c r="Y3172" s="388">
        <f t="shared" si="1094"/>
        <v>3</v>
      </c>
      <c r="Z3172" s="280" t="str">
        <f t="shared" si="1085"/>
        <v/>
      </c>
      <c r="AA3172" s="280" t="str">
        <f t="shared" si="1086"/>
        <v/>
      </c>
      <c r="AB3172" s="389" t="str">
        <f t="shared" si="1095"/>
        <v/>
      </c>
      <c r="AC3172" s="389" t="str">
        <f t="shared" si="1096"/>
        <v/>
      </c>
      <c r="AD3172" s="390" t="str">
        <f t="shared" si="1087"/>
        <v/>
      </c>
      <c r="AE3172" s="282">
        <f t="shared" si="1088"/>
        <v>0</v>
      </c>
      <c r="AF3172" s="359">
        <f t="shared" si="1089"/>
        <v>0</v>
      </c>
      <c r="AG3172" s="280">
        <f t="shared" si="1090"/>
        <v>3</v>
      </c>
      <c r="AH3172" s="280">
        <f t="shared" si="1106"/>
        <v>1</v>
      </c>
      <c r="AI3172" s="280">
        <f>IF(ISBLANK(T3172),AI3171,IF(COUNTIF(T$2:T3172,T3172)&gt;1,AI3171,1+MAX(AI3171,0)))</f>
        <v>89</v>
      </c>
      <c r="AL3172" s="391" t="str">
        <f t="shared" si="1097"/>
        <v/>
      </c>
      <c r="AM3172" s="391" t="str">
        <f t="shared" si="1098"/>
        <v/>
      </c>
      <c r="AO3172" s="310" t="str">
        <f t="shared" si="1091"/>
        <v/>
      </c>
      <c r="AP3172" s="310">
        <f>SUM(AO$1:AO3172)</f>
        <v>0</v>
      </c>
      <c r="AQ3172" s="310">
        <f>SUM(AK$2:AK3172)</f>
        <v>21</v>
      </c>
      <c r="AR3172" s="310">
        <f>COUNTA(AJ$2:AJ3172)</f>
        <v>21</v>
      </c>
      <c r="AS3172" s="312"/>
      <c r="AT3172" s="312"/>
      <c r="AU3172" s="312"/>
      <c r="AV3172" s="312"/>
      <c r="AW3172" s="312"/>
      <c r="AZ3172">
        <v>1</v>
      </c>
      <c r="BA3172">
        <v>3</v>
      </c>
    </row>
    <row r="3173" spans="1:53" x14ac:dyDescent="0.25">
      <c r="A3173">
        <v>161</v>
      </c>
      <c r="B3173" t="s">
        <v>65</v>
      </c>
      <c r="C3173" t="s">
        <v>1006</v>
      </c>
      <c r="D3173"/>
      <c r="E3173">
        <v>1</v>
      </c>
      <c r="F3173">
        <v>1</v>
      </c>
      <c r="G3173">
        <v>4</v>
      </c>
      <c r="H3173">
        <v>3</v>
      </c>
      <c r="I3173">
        <v>1</v>
      </c>
      <c r="J3173">
        <v>0</v>
      </c>
      <c r="K3173">
        <v>0</v>
      </c>
      <c r="L3173">
        <v>3</v>
      </c>
      <c r="M3173"/>
      <c r="O3173" s="101">
        <f>IF(ISBLANK(C3173),O3172,IF(COUNTIF(C$2:C3173,C3173)&gt;1,O3172,1+MAX(O3172,0)))</f>
        <v>73</v>
      </c>
      <c r="P3173" s="45">
        <f t="shared" si="1100"/>
        <v>47</v>
      </c>
      <c r="Q3173" s="33" t="str">
        <f t="shared" si="1101"/>
        <v/>
      </c>
      <c r="R3173" s="33">
        <f t="shared" si="1102"/>
        <v>1</v>
      </c>
      <c r="S3173" s="33" t="str">
        <f t="shared" si="1103"/>
        <v>161_1</v>
      </c>
      <c r="T3173" s="35" t="str">
        <f t="shared" si="1104"/>
        <v>161AM</v>
      </c>
      <c r="U3173" s="35" t="str">
        <f t="shared" si="1105"/>
        <v>161AMEW</v>
      </c>
      <c r="V3173" s="35" t="str">
        <f t="shared" si="1099"/>
        <v>2U</v>
      </c>
      <c r="W3173" s="35" t="str">
        <f t="shared" si="1092"/>
        <v>161AM2U114</v>
      </c>
      <c r="X3173" s="388">
        <f t="shared" si="1093"/>
        <v>0</v>
      </c>
      <c r="Y3173" s="388">
        <f t="shared" si="1094"/>
        <v>3</v>
      </c>
      <c r="Z3173" s="280" t="str">
        <f t="shared" si="1085"/>
        <v/>
      </c>
      <c r="AA3173" s="280" t="str">
        <f t="shared" si="1086"/>
        <v/>
      </c>
      <c r="AB3173" s="389" t="str">
        <f t="shared" si="1095"/>
        <v/>
      </c>
      <c r="AC3173" s="389" t="str">
        <f t="shared" si="1096"/>
        <v/>
      </c>
      <c r="AD3173" s="390" t="str">
        <f t="shared" si="1087"/>
        <v/>
      </c>
      <c r="AE3173" s="282">
        <f t="shared" si="1088"/>
        <v>0</v>
      </c>
      <c r="AF3173" s="359">
        <f t="shared" si="1089"/>
        <v>0</v>
      </c>
      <c r="AG3173" s="280">
        <f t="shared" si="1090"/>
        <v>3</v>
      </c>
      <c r="AH3173" s="280">
        <f t="shared" si="1106"/>
        <v>1</v>
      </c>
      <c r="AI3173" s="280">
        <f>IF(ISBLANK(T3173),AI3172,IF(COUNTIF(T$2:T3173,T3173)&gt;1,AI3172,1+MAX(AI3172,0)))</f>
        <v>89</v>
      </c>
      <c r="AL3173" s="391" t="str">
        <f t="shared" si="1097"/>
        <v/>
      </c>
      <c r="AM3173" s="391" t="str">
        <f t="shared" si="1098"/>
        <v/>
      </c>
      <c r="AO3173" s="310" t="str">
        <f t="shared" si="1091"/>
        <v/>
      </c>
      <c r="AP3173" s="310">
        <f>SUM(AO$1:AO3173)</f>
        <v>0</v>
      </c>
      <c r="AQ3173" s="310">
        <f>SUM(AK$2:AK3173)</f>
        <v>21</v>
      </c>
      <c r="AR3173" s="310">
        <f>COUNTA(AJ$2:AJ3173)</f>
        <v>21</v>
      </c>
      <c r="AS3173" s="312"/>
      <c r="AT3173" s="312"/>
      <c r="AU3173" s="312"/>
      <c r="AV3173" s="312"/>
      <c r="AW3173" s="312"/>
      <c r="AZ3173">
        <v>0</v>
      </c>
      <c r="BA3173">
        <v>3</v>
      </c>
    </row>
    <row r="3174" spans="1:53" x14ac:dyDescent="0.25">
      <c r="A3174">
        <v>161</v>
      </c>
      <c r="B3174" t="s">
        <v>65</v>
      </c>
      <c r="C3174" t="s">
        <v>1006</v>
      </c>
      <c r="D3174"/>
      <c r="E3174">
        <v>1</v>
      </c>
      <c r="F3174">
        <v>2</v>
      </c>
      <c r="G3174">
        <v>1</v>
      </c>
      <c r="H3174">
        <v>2</v>
      </c>
      <c r="I3174">
        <v>1</v>
      </c>
      <c r="J3174">
        <v>0</v>
      </c>
      <c r="K3174">
        <v>2</v>
      </c>
      <c r="L3174">
        <v>2</v>
      </c>
      <c r="M3174"/>
      <c r="O3174" s="101">
        <f>IF(ISBLANK(C3174),O3173,IF(COUNTIF(C$2:C3174,C3174)&gt;1,O3173,1+MAX(O3173,0)))</f>
        <v>73</v>
      </c>
      <c r="P3174" s="45">
        <f t="shared" si="1100"/>
        <v>47</v>
      </c>
      <c r="Q3174" s="33" t="str">
        <f t="shared" si="1101"/>
        <v/>
      </c>
      <c r="R3174" s="33">
        <f t="shared" si="1102"/>
        <v>2</v>
      </c>
      <c r="S3174" s="33" t="str">
        <f t="shared" si="1103"/>
        <v>161_2</v>
      </c>
      <c r="T3174" s="35" t="str">
        <f t="shared" si="1104"/>
        <v>161AM</v>
      </c>
      <c r="U3174" s="35" t="str">
        <f t="shared" si="1105"/>
        <v>161AMNS</v>
      </c>
      <c r="V3174" s="35" t="str">
        <f t="shared" si="1099"/>
        <v>2U</v>
      </c>
      <c r="W3174" s="35" t="str">
        <f t="shared" si="1092"/>
        <v>161AM2U121</v>
      </c>
      <c r="X3174" s="388">
        <f t="shared" si="1093"/>
        <v>2</v>
      </c>
      <c r="Y3174" s="388">
        <f t="shared" si="1094"/>
        <v>2</v>
      </c>
      <c r="Z3174" s="280" t="str">
        <f t="shared" si="1085"/>
        <v/>
      </c>
      <c r="AA3174" s="280" t="str">
        <f t="shared" si="1086"/>
        <v/>
      </c>
      <c r="AB3174" s="389" t="str">
        <f t="shared" si="1095"/>
        <v/>
      </c>
      <c r="AC3174" s="389" t="str">
        <f t="shared" si="1096"/>
        <v/>
      </c>
      <c r="AD3174" s="390" t="str">
        <f t="shared" si="1087"/>
        <v/>
      </c>
      <c r="AE3174" s="282">
        <f t="shared" si="1088"/>
        <v>0</v>
      </c>
      <c r="AF3174" s="359">
        <f t="shared" si="1089"/>
        <v>0</v>
      </c>
      <c r="AG3174" s="280">
        <f t="shared" si="1090"/>
        <v>0</v>
      </c>
      <c r="AH3174" s="280">
        <f t="shared" si="1106"/>
        <v>0</v>
      </c>
      <c r="AI3174" s="280">
        <f>IF(ISBLANK(T3174),AI3173,IF(COUNTIF(T$2:T3174,T3174)&gt;1,AI3173,1+MAX(AI3173,0)))</f>
        <v>89</v>
      </c>
      <c r="AL3174" s="391" t="str">
        <f t="shared" si="1097"/>
        <v/>
      </c>
      <c r="AM3174" s="391" t="str">
        <f t="shared" si="1098"/>
        <v/>
      </c>
      <c r="AO3174" s="310" t="str">
        <f t="shared" si="1091"/>
        <v/>
      </c>
      <c r="AP3174" s="310">
        <f>SUM(AO$1:AO3174)</f>
        <v>0</v>
      </c>
      <c r="AQ3174" s="310">
        <f>SUM(AK$2:AK3174)</f>
        <v>21</v>
      </c>
      <c r="AR3174" s="310">
        <f>COUNTA(AJ$2:AJ3174)</f>
        <v>21</v>
      </c>
      <c r="AS3174" s="312"/>
      <c r="AT3174" s="312"/>
      <c r="AU3174" s="312"/>
      <c r="AV3174" s="312"/>
      <c r="AW3174" s="312"/>
      <c r="AZ3174">
        <v>2</v>
      </c>
      <c r="BA3174">
        <v>2</v>
      </c>
    </row>
    <row r="3175" spans="1:53" x14ac:dyDescent="0.25">
      <c r="A3175">
        <v>161</v>
      </c>
      <c r="B3175" t="s">
        <v>65</v>
      </c>
      <c r="C3175" t="s">
        <v>1006</v>
      </c>
      <c r="D3175"/>
      <c r="E3175">
        <v>1</v>
      </c>
      <c r="F3175">
        <v>2</v>
      </c>
      <c r="G3175">
        <v>2</v>
      </c>
      <c r="H3175">
        <v>0</v>
      </c>
      <c r="I3175">
        <v>0</v>
      </c>
      <c r="J3175">
        <v>0</v>
      </c>
      <c r="K3175">
        <v>0</v>
      </c>
      <c r="L3175">
        <v>0</v>
      </c>
      <c r="M3175"/>
      <c r="O3175" s="101">
        <f>IF(ISBLANK(C3175),O3174,IF(COUNTIF(C$2:C3175,C3175)&gt;1,O3174,1+MAX(O3174,0)))</f>
        <v>73</v>
      </c>
      <c r="P3175" s="45">
        <f t="shared" si="1100"/>
        <v>47</v>
      </c>
      <c r="Q3175" s="33" t="str">
        <f t="shared" si="1101"/>
        <v/>
      </c>
      <c r="R3175" s="33">
        <f t="shared" si="1102"/>
        <v>2</v>
      </c>
      <c r="S3175" s="33" t="str">
        <f t="shared" si="1103"/>
        <v>161_2</v>
      </c>
      <c r="T3175" s="35" t="str">
        <f t="shared" si="1104"/>
        <v>161AM</v>
      </c>
      <c r="U3175" s="35" t="str">
        <f t="shared" si="1105"/>
        <v>161AMNS</v>
      </c>
      <c r="V3175" s="35" t="str">
        <f t="shared" si="1099"/>
        <v>2U</v>
      </c>
      <c r="W3175" s="35" t="str">
        <f t="shared" si="1092"/>
        <v>161AM2U122</v>
      </c>
      <c r="X3175" s="388">
        <f t="shared" si="1093"/>
        <v>0</v>
      </c>
      <c r="Y3175" s="388">
        <f t="shared" si="1094"/>
        <v>0</v>
      </c>
      <c r="Z3175" s="280" t="str">
        <f t="shared" si="1085"/>
        <v/>
      </c>
      <c r="AA3175" s="280" t="str">
        <f t="shared" si="1086"/>
        <v/>
      </c>
      <c r="AB3175" s="389" t="str">
        <f t="shared" si="1095"/>
        <v/>
      </c>
      <c r="AC3175" s="389" t="str">
        <f t="shared" si="1096"/>
        <v/>
      </c>
      <c r="AD3175" s="390" t="str">
        <f t="shared" si="1087"/>
        <v/>
      </c>
      <c r="AE3175" s="282">
        <f t="shared" si="1088"/>
        <v>0</v>
      </c>
      <c r="AF3175" s="359">
        <f t="shared" si="1089"/>
        <v>0</v>
      </c>
      <c r="AG3175" s="280">
        <f t="shared" si="1090"/>
        <v>0</v>
      </c>
      <c r="AH3175" s="280">
        <f t="shared" si="1106"/>
        <v>0</v>
      </c>
      <c r="AI3175" s="280">
        <f>IF(ISBLANK(T3175),AI3174,IF(COUNTIF(T$2:T3175,T3175)&gt;1,AI3174,1+MAX(AI3174,0)))</f>
        <v>89</v>
      </c>
      <c r="AL3175" s="391" t="str">
        <f t="shared" si="1097"/>
        <v/>
      </c>
      <c r="AM3175" s="391" t="str">
        <f t="shared" si="1098"/>
        <v/>
      </c>
      <c r="AO3175" s="310" t="str">
        <f t="shared" si="1091"/>
        <v/>
      </c>
      <c r="AP3175" s="310">
        <f>SUM(AO$1:AO3175)</f>
        <v>0</v>
      </c>
      <c r="AQ3175" s="310">
        <f>SUM(AK$2:AK3175)</f>
        <v>21</v>
      </c>
      <c r="AR3175" s="310">
        <f>COUNTA(AJ$2:AJ3175)</f>
        <v>21</v>
      </c>
      <c r="AS3175" s="312"/>
      <c r="AT3175" s="312"/>
      <c r="AU3175" s="312"/>
      <c r="AV3175" s="312"/>
      <c r="AW3175" s="312"/>
      <c r="AZ3175">
        <v>0</v>
      </c>
      <c r="BA3175">
        <v>0</v>
      </c>
    </row>
    <row r="3176" spans="1:53" x14ac:dyDescent="0.25">
      <c r="A3176">
        <v>161</v>
      </c>
      <c r="B3176" t="s">
        <v>65</v>
      </c>
      <c r="C3176" t="s">
        <v>1006</v>
      </c>
      <c r="D3176"/>
      <c r="E3176">
        <v>1</v>
      </c>
      <c r="F3176">
        <v>2</v>
      </c>
      <c r="G3176">
        <v>3</v>
      </c>
      <c r="H3176">
        <v>5</v>
      </c>
      <c r="I3176">
        <v>2</v>
      </c>
      <c r="J3176">
        <v>5</v>
      </c>
      <c r="K3176">
        <v>0</v>
      </c>
      <c r="L3176">
        <v>1</v>
      </c>
      <c r="M3176"/>
      <c r="O3176" s="101">
        <f>IF(ISBLANK(C3176),O3175,IF(COUNTIF(C$2:C3176,C3176)&gt;1,O3175,1+MAX(O3175,0)))</f>
        <v>73</v>
      </c>
      <c r="P3176" s="45">
        <f t="shared" si="1100"/>
        <v>47</v>
      </c>
      <c r="Q3176" s="33" t="str">
        <f t="shared" si="1101"/>
        <v/>
      </c>
      <c r="R3176" s="33">
        <f t="shared" si="1102"/>
        <v>2</v>
      </c>
      <c r="S3176" s="33" t="str">
        <f t="shared" si="1103"/>
        <v>161_2</v>
      </c>
      <c r="T3176" s="35" t="str">
        <f t="shared" si="1104"/>
        <v>161AM</v>
      </c>
      <c r="U3176" s="35" t="str">
        <f t="shared" si="1105"/>
        <v>161AMEW</v>
      </c>
      <c r="V3176" s="35" t="str">
        <f t="shared" si="1099"/>
        <v>2U</v>
      </c>
      <c r="W3176" s="35" t="str">
        <f t="shared" si="1092"/>
        <v>161AM2U123</v>
      </c>
      <c r="X3176" s="388">
        <f t="shared" si="1093"/>
        <v>0</v>
      </c>
      <c r="Y3176" s="388">
        <f t="shared" si="1094"/>
        <v>1</v>
      </c>
      <c r="Z3176" s="280" t="str">
        <f t="shared" si="1085"/>
        <v/>
      </c>
      <c r="AA3176" s="280" t="str">
        <f t="shared" si="1086"/>
        <v/>
      </c>
      <c r="AB3176" s="389" t="str">
        <f t="shared" si="1095"/>
        <v/>
      </c>
      <c r="AC3176" s="389" t="str">
        <f t="shared" si="1096"/>
        <v/>
      </c>
      <c r="AD3176" s="390" t="str">
        <f t="shared" si="1087"/>
        <v/>
      </c>
      <c r="AE3176" s="282">
        <f t="shared" si="1088"/>
        <v>0</v>
      </c>
      <c r="AF3176" s="359">
        <f t="shared" si="1089"/>
        <v>0</v>
      </c>
      <c r="AG3176" s="280">
        <f t="shared" si="1090"/>
        <v>3</v>
      </c>
      <c r="AH3176" s="280">
        <f t="shared" si="1106"/>
        <v>1</v>
      </c>
      <c r="AI3176" s="280">
        <f>IF(ISBLANK(T3176),AI3175,IF(COUNTIF(T$2:T3176,T3176)&gt;1,AI3175,1+MAX(AI3175,0)))</f>
        <v>89</v>
      </c>
      <c r="AL3176" s="391" t="str">
        <f t="shared" si="1097"/>
        <v/>
      </c>
      <c r="AM3176" s="391" t="str">
        <f t="shared" si="1098"/>
        <v/>
      </c>
      <c r="AO3176" s="310" t="str">
        <f t="shared" si="1091"/>
        <v/>
      </c>
      <c r="AP3176" s="310">
        <f>SUM(AO$1:AO3176)</f>
        <v>0</v>
      </c>
      <c r="AQ3176" s="310">
        <f>SUM(AK$2:AK3176)</f>
        <v>21</v>
      </c>
      <c r="AR3176" s="310">
        <f>COUNTA(AJ$2:AJ3176)</f>
        <v>21</v>
      </c>
      <c r="AS3176" s="312"/>
      <c r="AT3176" s="312"/>
      <c r="AU3176" s="312"/>
      <c r="AV3176" s="312"/>
      <c r="AW3176" s="312"/>
      <c r="AZ3176">
        <v>0</v>
      </c>
      <c r="BA3176">
        <v>1</v>
      </c>
    </row>
    <row r="3177" spans="1:53" x14ac:dyDescent="0.25">
      <c r="A3177">
        <v>161</v>
      </c>
      <c r="B3177" t="s">
        <v>65</v>
      </c>
      <c r="C3177" t="s">
        <v>1006</v>
      </c>
      <c r="D3177"/>
      <c r="E3177">
        <v>1</v>
      </c>
      <c r="F3177">
        <v>2</v>
      </c>
      <c r="G3177">
        <v>4</v>
      </c>
      <c r="H3177">
        <v>0</v>
      </c>
      <c r="I3177">
        <v>0</v>
      </c>
      <c r="J3177">
        <v>0</v>
      </c>
      <c r="K3177">
        <v>0</v>
      </c>
      <c r="L3177">
        <v>0</v>
      </c>
      <c r="M3177"/>
      <c r="O3177" s="101">
        <f>IF(ISBLANK(C3177),O3176,IF(COUNTIF(C$2:C3177,C3177)&gt;1,O3176,1+MAX(O3176,0)))</f>
        <v>73</v>
      </c>
      <c r="P3177" s="45">
        <f t="shared" si="1100"/>
        <v>47</v>
      </c>
      <c r="Q3177" s="33" t="str">
        <f t="shared" si="1101"/>
        <v/>
      </c>
      <c r="R3177" s="33">
        <f t="shared" si="1102"/>
        <v>2</v>
      </c>
      <c r="S3177" s="33" t="str">
        <f t="shared" si="1103"/>
        <v>161_2</v>
      </c>
      <c r="T3177" s="35" t="str">
        <f t="shared" si="1104"/>
        <v>161AM</v>
      </c>
      <c r="U3177" s="35" t="str">
        <f t="shared" si="1105"/>
        <v>161AMEW</v>
      </c>
      <c r="V3177" s="35" t="str">
        <f t="shared" si="1099"/>
        <v>2U</v>
      </c>
      <c r="W3177" s="35" t="str">
        <f t="shared" si="1092"/>
        <v>161AM2U124</v>
      </c>
      <c r="X3177" s="388">
        <f t="shared" si="1093"/>
        <v>0</v>
      </c>
      <c r="Y3177" s="388">
        <f t="shared" si="1094"/>
        <v>0</v>
      </c>
      <c r="Z3177" s="280" t="str">
        <f t="shared" si="1085"/>
        <v/>
      </c>
      <c r="AA3177" s="280" t="str">
        <f t="shared" si="1086"/>
        <v/>
      </c>
      <c r="AB3177" s="389" t="str">
        <f t="shared" si="1095"/>
        <v/>
      </c>
      <c r="AC3177" s="389" t="str">
        <f t="shared" si="1096"/>
        <v/>
      </c>
      <c r="AD3177" s="390" t="str">
        <f t="shared" si="1087"/>
        <v/>
      </c>
      <c r="AE3177" s="282">
        <f t="shared" si="1088"/>
        <v>0</v>
      </c>
      <c r="AF3177" s="359">
        <f t="shared" si="1089"/>
        <v>0</v>
      </c>
      <c r="AG3177" s="280">
        <f t="shared" si="1090"/>
        <v>3</v>
      </c>
      <c r="AH3177" s="280">
        <f t="shared" si="1106"/>
        <v>1</v>
      </c>
      <c r="AI3177" s="280">
        <f>IF(ISBLANK(T3177),AI3176,IF(COUNTIF(T$2:T3177,T3177)&gt;1,AI3176,1+MAX(AI3176,0)))</f>
        <v>89</v>
      </c>
      <c r="AL3177" s="391" t="str">
        <f t="shared" si="1097"/>
        <v/>
      </c>
      <c r="AM3177" s="391" t="str">
        <f t="shared" si="1098"/>
        <v/>
      </c>
      <c r="AO3177" s="310" t="str">
        <f t="shared" si="1091"/>
        <v/>
      </c>
      <c r="AP3177" s="310">
        <f>SUM(AO$1:AO3177)</f>
        <v>0</v>
      </c>
      <c r="AQ3177" s="310">
        <f>SUM(AK$2:AK3177)</f>
        <v>21</v>
      </c>
      <c r="AR3177" s="310">
        <f>COUNTA(AJ$2:AJ3177)</f>
        <v>21</v>
      </c>
      <c r="AS3177" s="312"/>
      <c r="AT3177" s="312"/>
      <c r="AU3177" s="312"/>
      <c r="AV3177" s="312"/>
      <c r="AW3177" s="312"/>
      <c r="AZ3177">
        <v>0</v>
      </c>
      <c r="BA3177">
        <v>0</v>
      </c>
    </row>
    <row r="3178" spans="1:53" x14ac:dyDescent="0.25">
      <c r="A3178">
        <v>161</v>
      </c>
      <c r="B3178" t="s">
        <v>65</v>
      </c>
      <c r="C3178" t="s">
        <v>1006</v>
      </c>
      <c r="D3178"/>
      <c r="E3178">
        <v>1</v>
      </c>
      <c r="F3178">
        <v>3</v>
      </c>
      <c r="G3178">
        <v>1</v>
      </c>
      <c r="H3178">
        <v>2</v>
      </c>
      <c r="I3178">
        <v>0</v>
      </c>
      <c r="J3178">
        <v>0</v>
      </c>
      <c r="K3178">
        <v>0</v>
      </c>
      <c r="L3178">
        <v>2</v>
      </c>
      <c r="M3178"/>
      <c r="O3178" s="101">
        <f>IF(ISBLANK(C3178),O3177,IF(COUNTIF(C$2:C3178,C3178)&gt;1,O3177,1+MAX(O3177,0)))</f>
        <v>73</v>
      </c>
      <c r="P3178" s="45">
        <f t="shared" si="1100"/>
        <v>47</v>
      </c>
      <c r="Q3178" s="33" t="str">
        <f t="shared" si="1101"/>
        <v/>
      </c>
      <c r="R3178" s="33">
        <f t="shared" si="1102"/>
        <v>3</v>
      </c>
      <c r="S3178" s="33" t="str">
        <f t="shared" si="1103"/>
        <v>161_3</v>
      </c>
      <c r="T3178" s="35" t="str">
        <f t="shared" si="1104"/>
        <v>161AM</v>
      </c>
      <c r="U3178" s="35" t="str">
        <f t="shared" si="1105"/>
        <v>161AMNS</v>
      </c>
      <c r="V3178" s="35" t="str">
        <f t="shared" si="1099"/>
        <v>2U</v>
      </c>
      <c r="W3178" s="35" t="str">
        <f t="shared" si="1092"/>
        <v>161AM2U131</v>
      </c>
      <c r="X3178" s="388">
        <f t="shared" si="1093"/>
        <v>0</v>
      </c>
      <c r="Y3178" s="388">
        <f t="shared" si="1094"/>
        <v>2</v>
      </c>
      <c r="Z3178" s="280" t="str">
        <f t="shared" si="1085"/>
        <v/>
      </c>
      <c r="AA3178" s="280" t="str">
        <f t="shared" si="1086"/>
        <v/>
      </c>
      <c r="AB3178" s="389" t="str">
        <f t="shared" si="1095"/>
        <v/>
      </c>
      <c r="AC3178" s="389" t="str">
        <f t="shared" si="1096"/>
        <v/>
      </c>
      <c r="AD3178" s="390" t="str">
        <f t="shared" si="1087"/>
        <v/>
      </c>
      <c r="AE3178" s="282">
        <f t="shared" si="1088"/>
        <v>0</v>
      </c>
      <c r="AF3178" s="359">
        <f t="shared" si="1089"/>
        <v>0</v>
      </c>
      <c r="AG3178" s="280">
        <f t="shared" si="1090"/>
        <v>0</v>
      </c>
      <c r="AH3178" s="280">
        <f t="shared" si="1106"/>
        <v>0</v>
      </c>
      <c r="AI3178" s="280">
        <f>IF(ISBLANK(T3178),AI3177,IF(COUNTIF(T$2:T3178,T3178)&gt;1,AI3177,1+MAX(AI3177,0)))</f>
        <v>89</v>
      </c>
      <c r="AL3178" s="391" t="str">
        <f t="shared" si="1097"/>
        <v/>
      </c>
      <c r="AM3178" s="391" t="str">
        <f t="shared" si="1098"/>
        <v/>
      </c>
      <c r="AO3178" s="310" t="str">
        <f t="shared" si="1091"/>
        <v/>
      </c>
      <c r="AP3178" s="310">
        <f>SUM(AO$1:AO3178)</f>
        <v>0</v>
      </c>
      <c r="AQ3178" s="310">
        <f>SUM(AK$2:AK3178)</f>
        <v>21</v>
      </c>
      <c r="AR3178" s="310">
        <f>COUNTA(AJ$2:AJ3178)</f>
        <v>21</v>
      </c>
      <c r="AS3178" s="312"/>
      <c r="AT3178" s="312"/>
      <c r="AU3178" s="312"/>
      <c r="AV3178" s="312"/>
      <c r="AW3178" s="312"/>
      <c r="AZ3178">
        <v>0</v>
      </c>
      <c r="BA3178">
        <v>2</v>
      </c>
    </row>
    <row r="3179" spans="1:53" x14ac:dyDescent="0.25">
      <c r="A3179">
        <v>161</v>
      </c>
      <c r="B3179" t="s">
        <v>65</v>
      </c>
      <c r="C3179" t="s">
        <v>1006</v>
      </c>
      <c r="D3179"/>
      <c r="E3179">
        <v>1</v>
      </c>
      <c r="F3179">
        <v>3</v>
      </c>
      <c r="G3179">
        <v>2</v>
      </c>
      <c r="H3179">
        <v>0</v>
      </c>
      <c r="I3179">
        <v>0</v>
      </c>
      <c r="J3179">
        <v>0</v>
      </c>
      <c r="K3179">
        <v>0</v>
      </c>
      <c r="L3179">
        <v>0</v>
      </c>
      <c r="M3179"/>
      <c r="O3179" s="101">
        <f>IF(ISBLANK(C3179),O3178,IF(COUNTIF(C$2:C3179,C3179)&gt;1,O3178,1+MAX(O3178,0)))</f>
        <v>73</v>
      </c>
      <c r="P3179" s="45">
        <f t="shared" si="1100"/>
        <v>47</v>
      </c>
      <c r="Q3179" s="33" t="str">
        <f t="shared" si="1101"/>
        <v/>
      </c>
      <c r="R3179" s="33">
        <f t="shared" si="1102"/>
        <v>3</v>
      </c>
      <c r="S3179" s="33" t="str">
        <f t="shared" si="1103"/>
        <v>161_3</v>
      </c>
      <c r="T3179" s="35" t="str">
        <f t="shared" si="1104"/>
        <v>161AM</v>
      </c>
      <c r="U3179" s="35" t="str">
        <f t="shared" si="1105"/>
        <v>161AMNS</v>
      </c>
      <c r="V3179" s="35" t="str">
        <f t="shared" si="1099"/>
        <v>2U</v>
      </c>
      <c r="W3179" s="35" t="str">
        <f t="shared" si="1092"/>
        <v>161AM2U132</v>
      </c>
      <c r="X3179" s="388">
        <f t="shared" si="1093"/>
        <v>0</v>
      </c>
      <c r="Y3179" s="388">
        <f t="shared" si="1094"/>
        <v>0</v>
      </c>
      <c r="Z3179" s="280" t="str">
        <f t="shared" si="1085"/>
        <v/>
      </c>
      <c r="AA3179" s="280" t="str">
        <f t="shared" si="1086"/>
        <v/>
      </c>
      <c r="AB3179" s="389" t="str">
        <f t="shared" si="1095"/>
        <v/>
      </c>
      <c r="AC3179" s="389" t="str">
        <f t="shared" si="1096"/>
        <v/>
      </c>
      <c r="AD3179" s="390" t="str">
        <f t="shared" si="1087"/>
        <v/>
      </c>
      <c r="AE3179" s="282">
        <f t="shared" si="1088"/>
        <v>0</v>
      </c>
      <c r="AF3179" s="359">
        <f t="shared" si="1089"/>
        <v>0</v>
      </c>
      <c r="AG3179" s="280">
        <f t="shared" si="1090"/>
        <v>0</v>
      </c>
      <c r="AH3179" s="280">
        <f t="shared" si="1106"/>
        <v>0</v>
      </c>
      <c r="AI3179" s="280">
        <f>IF(ISBLANK(T3179),AI3178,IF(COUNTIF(T$2:T3179,T3179)&gt;1,AI3178,1+MAX(AI3178,0)))</f>
        <v>89</v>
      </c>
      <c r="AL3179" s="391" t="str">
        <f t="shared" si="1097"/>
        <v/>
      </c>
      <c r="AM3179" s="391" t="str">
        <f t="shared" si="1098"/>
        <v/>
      </c>
      <c r="AO3179" s="310" t="str">
        <f t="shared" si="1091"/>
        <v/>
      </c>
      <c r="AP3179" s="310">
        <f>SUM(AO$1:AO3179)</f>
        <v>0</v>
      </c>
      <c r="AQ3179" s="310">
        <f>SUM(AK$2:AK3179)</f>
        <v>21</v>
      </c>
      <c r="AR3179" s="310">
        <f>COUNTA(AJ$2:AJ3179)</f>
        <v>21</v>
      </c>
      <c r="AS3179" s="312"/>
      <c r="AT3179" s="312"/>
      <c r="AU3179" s="312"/>
      <c r="AV3179" s="312"/>
      <c r="AW3179" s="312"/>
      <c r="AZ3179">
        <v>0</v>
      </c>
      <c r="BA3179">
        <v>0</v>
      </c>
    </row>
    <row r="3180" spans="1:53" x14ac:dyDescent="0.25">
      <c r="A3180">
        <v>161</v>
      </c>
      <c r="B3180" t="s">
        <v>65</v>
      </c>
      <c r="C3180" t="s">
        <v>1006</v>
      </c>
      <c r="D3180"/>
      <c r="E3180">
        <v>1</v>
      </c>
      <c r="F3180">
        <v>3</v>
      </c>
      <c r="G3180">
        <v>3</v>
      </c>
      <c r="H3180">
        <v>2</v>
      </c>
      <c r="I3180">
        <v>0</v>
      </c>
      <c r="J3180">
        <v>0</v>
      </c>
      <c r="K3180">
        <v>0</v>
      </c>
      <c r="L3180">
        <v>2</v>
      </c>
      <c r="M3180"/>
      <c r="O3180" s="101">
        <f>IF(ISBLANK(C3180),O3179,IF(COUNTIF(C$2:C3180,C3180)&gt;1,O3179,1+MAX(O3179,0)))</f>
        <v>73</v>
      </c>
      <c r="P3180" s="45">
        <f t="shared" si="1100"/>
        <v>47</v>
      </c>
      <c r="Q3180" s="33" t="str">
        <f t="shared" si="1101"/>
        <v/>
      </c>
      <c r="R3180" s="33">
        <f t="shared" si="1102"/>
        <v>3</v>
      </c>
      <c r="S3180" s="33" t="str">
        <f t="shared" si="1103"/>
        <v>161_3</v>
      </c>
      <c r="T3180" s="35" t="str">
        <f t="shared" si="1104"/>
        <v>161AM</v>
      </c>
      <c r="U3180" s="35" t="str">
        <f t="shared" si="1105"/>
        <v>161AMEW</v>
      </c>
      <c r="V3180" s="35" t="str">
        <f t="shared" si="1099"/>
        <v>2U</v>
      </c>
      <c r="W3180" s="35" t="str">
        <f t="shared" si="1092"/>
        <v>161AM2U133</v>
      </c>
      <c r="X3180" s="388">
        <f t="shared" si="1093"/>
        <v>0</v>
      </c>
      <c r="Y3180" s="388">
        <f t="shared" si="1094"/>
        <v>2</v>
      </c>
      <c r="Z3180" s="280" t="str">
        <f t="shared" si="1085"/>
        <v/>
      </c>
      <c r="AA3180" s="280" t="str">
        <f t="shared" si="1086"/>
        <v/>
      </c>
      <c r="AB3180" s="389" t="str">
        <f t="shared" si="1095"/>
        <v/>
      </c>
      <c r="AC3180" s="389" t="str">
        <f t="shared" si="1096"/>
        <v/>
      </c>
      <c r="AD3180" s="390" t="str">
        <f t="shared" si="1087"/>
        <v/>
      </c>
      <c r="AE3180" s="282">
        <f t="shared" si="1088"/>
        <v>0</v>
      </c>
      <c r="AF3180" s="359">
        <f t="shared" si="1089"/>
        <v>0</v>
      </c>
      <c r="AG3180" s="280">
        <f t="shared" si="1090"/>
        <v>3</v>
      </c>
      <c r="AH3180" s="280">
        <f t="shared" si="1106"/>
        <v>1</v>
      </c>
      <c r="AI3180" s="280">
        <f>IF(ISBLANK(T3180),AI3179,IF(COUNTIF(T$2:T3180,T3180)&gt;1,AI3179,1+MAX(AI3179,0)))</f>
        <v>89</v>
      </c>
      <c r="AL3180" s="391" t="str">
        <f t="shared" si="1097"/>
        <v/>
      </c>
      <c r="AM3180" s="391" t="str">
        <f t="shared" si="1098"/>
        <v/>
      </c>
      <c r="AO3180" s="310" t="str">
        <f t="shared" si="1091"/>
        <v/>
      </c>
      <c r="AP3180" s="310">
        <f>SUM(AO$1:AO3180)</f>
        <v>0</v>
      </c>
      <c r="AQ3180" s="310">
        <f>SUM(AK$2:AK3180)</f>
        <v>21</v>
      </c>
      <c r="AR3180" s="310">
        <f>COUNTA(AJ$2:AJ3180)</f>
        <v>21</v>
      </c>
      <c r="AS3180" s="312"/>
      <c r="AT3180" s="312"/>
      <c r="AU3180" s="312"/>
      <c r="AV3180" s="312"/>
      <c r="AW3180" s="312"/>
      <c r="AZ3180">
        <v>0</v>
      </c>
      <c r="BA3180">
        <v>2</v>
      </c>
    </row>
    <row r="3181" spans="1:53" x14ac:dyDescent="0.25">
      <c r="A3181">
        <v>161</v>
      </c>
      <c r="B3181" t="s">
        <v>65</v>
      </c>
      <c r="C3181" t="s">
        <v>1006</v>
      </c>
      <c r="D3181"/>
      <c r="E3181">
        <v>1</v>
      </c>
      <c r="F3181">
        <v>3</v>
      </c>
      <c r="G3181">
        <v>4</v>
      </c>
      <c r="H3181">
        <v>0</v>
      </c>
      <c r="I3181">
        <v>0</v>
      </c>
      <c r="J3181">
        <v>0</v>
      </c>
      <c r="K3181">
        <v>0</v>
      </c>
      <c r="L3181">
        <v>0</v>
      </c>
      <c r="M3181"/>
      <c r="O3181" s="101">
        <f>IF(ISBLANK(C3181),O3180,IF(COUNTIF(C$2:C3181,C3181)&gt;1,O3180,1+MAX(O3180,0)))</f>
        <v>73</v>
      </c>
      <c r="P3181" s="45">
        <f t="shared" si="1100"/>
        <v>47</v>
      </c>
      <c r="Q3181" s="33" t="str">
        <f t="shared" si="1101"/>
        <v/>
      </c>
      <c r="R3181" s="33">
        <f t="shared" si="1102"/>
        <v>3</v>
      </c>
      <c r="S3181" s="33" t="str">
        <f t="shared" si="1103"/>
        <v>161_3</v>
      </c>
      <c r="T3181" s="35" t="str">
        <f t="shared" si="1104"/>
        <v>161AM</v>
      </c>
      <c r="U3181" s="35" t="str">
        <f t="shared" si="1105"/>
        <v>161AMEW</v>
      </c>
      <c r="V3181" s="35" t="str">
        <f t="shared" si="1099"/>
        <v>2U</v>
      </c>
      <c r="W3181" s="35" t="str">
        <f t="shared" si="1092"/>
        <v>161AM2U134</v>
      </c>
      <c r="X3181" s="388">
        <f t="shared" si="1093"/>
        <v>0</v>
      </c>
      <c r="Y3181" s="388">
        <f t="shared" si="1094"/>
        <v>0</v>
      </c>
      <c r="Z3181" s="280" t="str">
        <f t="shared" si="1085"/>
        <v/>
      </c>
      <c r="AA3181" s="280" t="str">
        <f t="shared" si="1086"/>
        <v/>
      </c>
      <c r="AB3181" s="389" t="str">
        <f t="shared" si="1095"/>
        <v/>
      </c>
      <c r="AC3181" s="389" t="str">
        <f t="shared" si="1096"/>
        <v/>
      </c>
      <c r="AD3181" s="390" t="str">
        <f t="shared" si="1087"/>
        <v/>
      </c>
      <c r="AE3181" s="282">
        <f t="shared" si="1088"/>
        <v>0</v>
      </c>
      <c r="AF3181" s="359">
        <f t="shared" si="1089"/>
        <v>0</v>
      </c>
      <c r="AG3181" s="280">
        <f t="shared" si="1090"/>
        <v>3</v>
      </c>
      <c r="AH3181" s="280">
        <f t="shared" si="1106"/>
        <v>1</v>
      </c>
      <c r="AI3181" s="280">
        <f>IF(ISBLANK(T3181),AI3180,IF(COUNTIF(T$2:T3181,T3181)&gt;1,AI3180,1+MAX(AI3180,0)))</f>
        <v>89</v>
      </c>
      <c r="AL3181" s="391" t="str">
        <f t="shared" si="1097"/>
        <v/>
      </c>
      <c r="AM3181" s="391" t="str">
        <f t="shared" si="1098"/>
        <v/>
      </c>
      <c r="AO3181" s="310" t="str">
        <f t="shared" si="1091"/>
        <v/>
      </c>
      <c r="AP3181" s="310">
        <f>SUM(AO$1:AO3181)</f>
        <v>0</v>
      </c>
      <c r="AQ3181" s="310">
        <f>SUM(AK$2:AK3181)</f>
        <v>21</v>
      </c>
      <c r="AR3181" s="310">
        <f>COUNTA(AJ$2:AJ3181)</f>
        <v>21</v>
      </c>
      <c r="AS3181" s="312"/>
      <c r="AT3181" s="312"/>
      <c r="AU3181" s="312"/>
      <c r="AV3181" s="312"/>
      <c r="AW3181" s="312"/>
      <c r="AZ3181">
        <v>0</v>
      </c>
      <c r="BA3181">
        <v>0</v>
      </c>
    </row>
    <row r="3182" spans="1:53" x14ac:dyDescent="0.25">
      <c r="A3182">
        <v>161</v>
      </c>
      <c r="B3182" t="s">
        <v>65</v>
      </c>
      <c r="C3182" t="s">
        <v>1006</v>
      </c>
      <c r="D3182"/>
      <c r="E3182">
        <v>1</v>
      </c>
      <c r="F3182">
        <v>4</v>
      </c>
      <c r="G3182">
        <v>1</v>
      </c>
      <c r="H3182">
        <v>3</v>
      </c>
      <c r="I3182">
        <v>1</v>
      </c>
      <c r="J3182">
        <v>0</v>
      </c>
      <c r="K3182">
        <v>2</v>
      </c>
      <c r="L3182">
        <v>3</v>
      </c>
      <c r="M3182"/>
      <c r="O3182" s="101">
        <f>IF(ISBLANK(C3182),O3181,IF(COUNTIF(C$2:C3182,C3182)&gt;1,O3181,1+MAX(O3181,0)))</f>
        <v>73</v>
      </c>
      <c r="P3182" s="45">
        <f t="shared" si="1100"/>
        <v>47</v>
      </c>
      <c r="Q3182" s="33" t="str">
        <f t="shared" si="1101"/>
        <v/>
      </c>
      <c r="R3182" s="33">
        <f t="shared" si="1102"/>
        <v>4</v>
      </c>
      <c r="S3182" s="33" t="str">
        <f t="shared" si="1103"/>
        <v>161_4</v>
      </c>
      <c r="T3182" s="35" t="str">
        <f t="shared" si="1104"/>
        <v>161AM</v>
      </c>
      <c r="U3182" s="35" t="str">
        <f t="shared" si="1105"/>
        <v>161AMNS</v>
      </c>
      <c r="V3182" s="35" t="str">
        <f t="shared" si="1099"/>
        <v>2U</v>
      </c>
      <c r="W3182" s="35" t="str">
        <f t="shared" si="1092"/>
        <v>161AM2U141</v>
      </c>
      <c r="X3182" s="388">
        <f t="shared" si="1093"/>
        <v>2</v>
      </c>
      <c r="Y3182" s="388">
        <f t="shared" si="1094"/>
        <v>3</v>
      </c>
      <c r="Z3182" s="280" t="str">
        <f t="shared" si="1085"/>
        <v/>
      </c>
      <c r="AA3182" s="280" t="str">
        <f t="shared" si="1086"/>
        <v/>
      </c>
      <c r="AB3182" s="389" t="str">
        <f t="shared" si="1095"/>
        <v/>
      </c>
      <c r="AC3182" s="389" t="str">
        <f t="shared" si="1096"/>
        <v/>
      </c>
      <c r="AD3182" s="390" t="str">
        <f t="shared" si="1087"/>
        <v/>
      </c>
      <c r="AE3182" s="282">
        <f t="shared" si="1088"/>
        <v>0</v>
      </c>
      <c r="AF3182" s="359">
        <f t="shared" si="1089"/>
        <v>0</v>
      </c>
      <c r="AG3182" s="280">
        <f t="shared" si="1090"/>
        <v>0</v>
      </c>
      <c r="AH3182" s="280">
        <f t="shared" si="1106"/>
        <v>0</v>
      </c>
      <c r="AI3182" s="280">
        <f>IF(ISBLANK(T3182),AI3181,IF(COUNTIF(T$2:T3182,T3182)&gt;1,AI3181,1+MAX(AI3181,0)))</f>
        <v>89</v>
      </c>
      <c r="AL3182" s="391" t="str">
        <f t="shared" si="1097"/>
        <v/>
      </c>
      <c r="AM3182" s="391" t="str">
        <f t="shared" si="1098"/>
        <v/>
      </c>
      <c r="AO3182" s="310" t="str">
        <f t="shared" si="1091"/>
        <v/>
      </c>
      <c r="AP3182" s="310">
        <f>SUM(AO$1:AO3182)</f>
        <v>0</v>
      </c>
      <c r="AQ3182" s="310">
        <f>SUM(AK$2:AK3182)</f>
        <v>21</v>
      </c>
      <c r="AR3182" s="310">
        <f>COUNTA(AJ$2:AJ3182)</f>
        <v>21</v>
      </c>
      <c r="AS3182" s="312"/>
      <c r="AT3182" s="312"/>
      <c r="AU3182" s="312"/>
      <c r="AV3182" s="312"/>
      <c r="AW3182" s="312"/>
      <c r="AZ3182">
        <v>2</v>
      </c>
      <c r="BA3182">
        <v>3</v>
      </c>
    </row>
    <row r="3183" spans="1:53" x14ac:dyDescent="0.25">
      <c r="A3183">
        <v>161</v>
      </c>
      <c r="B3183" t="s">
        <v>65</v>
      </c>
      <c r="C3183" t="s">
        <v>1006</v>
      </c>
      <c r="D3183"/>
      <c r="E3183">
        <v>1</v>
      </c>
      <c r="F3183">
        <v>4</v>
      </c>
      <c r="G3183">
        <v>2</v>
      </c>
      <c r="H3183">
        <v>0</v>
      </c>
      <c r="I3183">
        <v>0</v>
      </c>
      <c r="J3183">
        <v>0</v>
      </c>
      <c r="K3183">
        <v>0</v>
      </c>
      <c r="L3183">
        <v>0</v>
      </c>
      <c r="M3183"/>
      <c r="O3183" s="101">
        <f>IF(ISBLANK(C3183),O3182,IF(COUNTIF(C$2:C3183,C3183)&gt;1,O3182,1+MAX(O3182,0)))</f>
        <v>73</v>
      </c>
      <c r="P3183" s="45">
        <f t="shared" si="1100"/>
        <v>47</v>
      </c>
      <c r="Q3183" s="33" t="str">
        <f t="shared" si="1101"/>
        <v/>
      </c>
      <c r="R3183" s="33">
        <f t="shared" si="1102"/>
        <v>4</v>
      </c>
      <c r="S3183" s="33" t="str">
        <f t="shared" si="1103"/>
        <v>161_4</v>
      </c>
      <c r="T3183" s="35" t="str">
        <f t="shared" si="1104"/>
        <v>161AM</v>
      </c>
      <c r="U3183" s="35" t="str">
        <f t="shared" si="1105"/>
        <v>161AMNS</v>
      </c>
      <c r="V3183" s="35" t="str">
        <f t="shared" si="1099"/>
        <v>2U</v>
      </c>
      <c r="W3183" s="35" t="str">
        <f t="shared" si="1092"/>
        <v>161AM2U142</v>
      </c>
      <c r="X3183" s="388">
        <f t="shared" si="1093"/>
        <v>0</v>
      </c>
      <c r="Y3183" s="388">
        <f t="shared" si="1094"/>
        <v>0</v>
      </c>
      <c r="Z3183" s="280" t="str">
        <f t="shared" si="1085"/>
        <v/>
      </c>
      <c r="AA3183" s="280" t="str">
        <f t="shared" si="1086"/>
        <v/>
      </c>
      <c r="AB3183" s="389" t="str">
        <f t="shared" si="1095"/>
        <v/>
      </c>
      <c r="AC3183" s="389" t="str">
        <f t="shared" si="1096"/>
        <v/>
      </c>
      <c r="AD3183" s="390" t="str">
        <f t="shared" si="1087"/>
        <v/>
      </c>
      <c r="AE3183" s="282">
        <f t="shared" si="1088"/>
        <v>0</v>
      </c>
      <c r="AF3183" s="359">
        <f t="shared" si="1089"/>
        <v>0</v>
      </c>
      <c r="AG3183" s="280">
        <f t="shared" si="1090"/>
        <v>0</v>
      </c>
      <c r="AH3183" s="280">
        <f t="shared" si="1106"/>
        <v>0</v>
      </c>
      <c r="AI3183" s="280">
        <f>IF(ISBLANK(T3183),AI3182,IF(COUNTIF(T$2:T3183,T3183)&gt;1,AI3182,1+MAX(AI3182,0)))</f>
        <v>89</v>
      </c>
      <c r="AL3183" s="391" t="str">
        <f t="shared" si="1097"/>
        <v/>
      </c>
      <c r="AM3183" s="391" t="str">
        <f t="shared" si="1098"/>
        <v/>
      </c>
      <c r="AO3183" s="310" t="str">
        <f t="shared" si="1091"/>
        <v/>
      </c>
      <c r="AP3183" s="310">
        <f>SUM(AO$1:AO3183)</f>
        <v>0</v>
      </c>
      <c r="AQ3183" s="310">
        <f>SUM(AK$2:AK3183)</f>
        <v>21</v>
      </c>
      <c r="AR3183" s="310">
        <f>COUNTA(AJ$2:AJ3183)</f>
        <v>21</v>
      </c>
      <c r="AS3183" s="312"/>
      <c r="AT3183" s="312"/>
      <c r="AU3183" s="312"/>
      <c r="AV3183" s="312"/>
      <c r="AW3183" s="312"/>
      <c r="AZ3183">
        <v>0</v>
      </c>
      <c r="BA3183">
        <v>0</v>
      </c>
    </row>
    <row r="3184" spans="1:53" x14ac:dyDescent="0.25">
      <c r="A3184">
        <v>161</v>
      </c>
      <c r="B3184" t="s">
        <v>65</v>
      </c>
      <c r="C3184" t="s">
        <v>1006</v>
      </c>
      <c r="D3184"/>
      <c r="E3184">
        <v>1</v>
      </c>
      <c r="F3184">
        <v>4</v>
      </c>
      <c r="G3184">
        <v>3</v>
      </c>
      <c r="H3184">
        <v>2</v>
      </c>
      <c r="I3184">
        <v>0</v>
      </c>
      <c r="J3184">
        <v>0</v>
      </c>
      <c r="K3184">
        <v>2</v>
      </c>
      <c r="L3184">
        <v>2</v>
      </c>
      <c r="M3184"/>
      <c r="O3184" s="101">
        <f>IF(ISBLANK(C3184),O3183,IF(COUNTIF(C$2:C3184,C3184)&gt;1,O3183,1+MAX(O3183,0)))</f>
        <v>73</v>
      </c>
      <c r="P3184" s="45">
        <f t="shared" si="1100"/>
        <v>47</v>
      </c>
      <c r="Q3184" s="33" t="str">
        <f t="shared" si="1101"/>
        <v/>
      </c>
      <c r="R3184" s="33">
        <f t="shared" si="1102"/>
        <v>4</v>
      </c>
      <c r="S3184" s="33" t="str">
        <f t="shared" si="1103"/>
        <v>161_4</v>
      </c>
      <c r="T3184" s="35" t="str">
        <f t="shared" si="1104"/>
        <v>161AM</v>
      </c>
      <c r="U3184" s="35" t="str">
        <f t="shared" si="1105"/>
        <v>161AMEW</v>
      </c>
      <c r="V3184" s="35" t="str">
        <f t="shared" si="1099"/>
        <v>2U</v>
      </c>
      <c r="W3184" s="35" t="str">
        <f t="shared" si="1092"/>
        <v>161AM2U143</v>
      </c>
      <c r="X3184" s="388">
        <f t="shared" si="1093"/>
        <v>2</v>
      </c>
      <c r="Y3184" s="388">
        <f t="shared" si="1094"/>
        <v>2</v>
      </c>
      <c r="Z3184" s="280" t="str">
        <f t="shared" si="1085"/>
        <v/>
      </c>
      <c r="AA3184" s="280" t="str">
        <f t="shared" si="1086"/>
        <v/>
      </c>
      <c r="AB3184" s="389" t="str">
        <f t="shared" si="1095"/>
        <v/>
      </c>
      <c r="AC3184" s="389" t="str">
        <f t="shared" si="1096"/>
        <v/>
      </c>
      <c r="AD3184" s="390" t="str">
        <f t="shared" si="1087"/>
        <v/>
      </c>
      <c r="AE3184" s="282">
        <f t="shared" si="1088"/>
        <v>0</v>
      </c>
      <c r="AF3184" s="359">
        <f t="shared" si="1089"/>
        <v>0</v>
      </c>
      <c r="AG3184" s="280">
        <f t="shared" si="1090"/>
        <v>3</v>
      </c>
      <c r="AH3184" s="280">
        <f t="shared" si="1106"/>
        <v>1</v>
      </c>
      <c r="AI3184" s="280">
        <f>IF(ISBLANK(T3184),AI3183,IF(COUNTIF(T$2:T3184,T3184)&gt;1,AI3183,1+MAX(AI3183,0)))</f>
        <v>89</v>
      </c>
      <c r="AL3184" s="391" t="str">
        <f t="shared" si="1097"/>
        <v/>
      </c>
      <c r="AM3184" s="391" t="str">
        <f t="shared" si="1098"/>
        <v/>
      </c>
      <c r="AO3184" s="310" t="str">
        <f t="shared" si="1091"/>
        <v/>
      </c>
      <c r="AP3184" s="310">
        <f>SUM(AO$1:AO3184)</f>
        <v>0</v>
      </c>
      <c r="AQ3184" s="310">
        <f>SUM(AK$2:AK3184)</f>
        <v>21</v>
      </c>
      <c r="AR3184" s="310">
        <f>COUNTA(AJ$2:AJ3184)</f>
        <v>21</v>
      </c>
      <c r="AS3184" s="312"/>
      <c r="AT3184" s="312"/>
      <c r="AU3184" s="312"/>
      <c r="AV3184" s="312"/>
      <c r="AW3184" s="312"/>
      <c r="AZ3184">
        <v>2</v>
      </c>
      <c r="BA3184">
        <v>2</v>
      </c>
    </row>
    <row r="3185" spans="1:53" x14ac:dyDescent="0.25">
      <c r="A3185">
        <v>161</v>
      </c>
      <c r="B3185" t="s">
        <v>65</v>
      </c>
      <c r="C3185" t="s">
        <v>1006</v>
      </c>
      <c r="D3185"/>
      <c r="E3185">
        <v>1</v>
      </c>
      <c r="F3185">
        <v>4</v>
      </c>
      <c r="G3185">
        <v>4</v>
      </c>
      <c r="H3185">
        <v>5</v>
      </c>
      <c r="I3185">
        <v>1</v>
      </c>
      <c r="J3185">
        <v>1</v>
      </c>
      <c r="K3185">
        <v>2</v>
      </c>
      <c r="L3185">
        <v>3</v>
      </c>
      <c r="M3185"/>
      <c r="O3185" s="101">
        <f>IF(ISBLANK(C3185),O3184,IF(COUNTIF(C$2:C3185,C3185)&gt;1,O3184,1+MAX(O3184,0)))</f>
        <v>73</v>
      </c>
      <c r="P3185" s="45">
        <f t="shared" si="1100"/>
        <v>47</v>
      </c>
      <c r="Q3185" s="33" t="str">
        <f t="shared" si="1101"/>
        <v/>
      </c>
      <c r="R3185" s="33">
        <f t="shared" si="1102"/>
        <v>4</v>
      </c>
      <c r="S3185" s="33" t="str">
        <f t="shared" si="1103"/>
        <v>161_4</v>
      </c>
      <c r="T3185" s="35" t="str">
        <f t="shared" si="1104"/>
        <v>161AM</v>
      </c>
      <c r="U3185" s="35" t="str">
        <f t="shared" si="1105"/>
        <v>161AMEW</v>
      </c>
      <c r="V3185" s="35" t="str">
        <f t="shared" si="1099"/>
        <v>2U</v>
      </c>
      <c r="W3185" s="35" t="str">
        <f t="shared" si="1092"/>
        <v>161AM2U144</v>
      </c>
      <c r="X3185" s="388">
        <f t="shared" si="1093"/>
        <v>2</v>
      </c>
      <c r="Y3185" s="388">
        <f t="shared" si="1094"/>
        <v>3</v>
      </c>
      <c r="Z3185" s="280" t="str">
        <f t="shared" si="1085"/>
        <v/>
      </c>
      <c r="AA3185" s="280" t="str">
        <f t="shared" si="1086"/>
        <v/>
      </c>
      <c r="AB3185" s="389" t="str">
        <f t="shared" si="1095"/>
        <v/>
      </c>
      <c r="AC3185" s="389" t="str">
        <f t="shared" si="1096"/>
        <v/>
      </c>
      <c r="AD3185" s="390" t="str">
        <f t="shared" si="1087"/>
        <v/>
      </c>
      <c r="AE3185" s="282">
        <f t="shared" si="1088"/>
        <v>0</v>
      </c>
      <c r="AF3185" s="359">
        <f t="shared" si="1089"/>
        <v>0</v>
      </c>
      <c r="AG3185" s="280">
        <f t="shared" si="1090"/>
        <v>3</v>
      </c>
      <c r="AH3185" s="280">
        <f t="shared" si="1106"/>
        <v>1</v>
      </c>
      <c r="AI3185" s="280">
        <f>IF(ISBLANK(T3185),AI3184,IF(COUNTIF(T$2:T3185,T3185)&gt;1,AI3184,1+MAX(AI3184,0)))</f>
        <v>89</v>
      </c>
      <c r="AL3185" s="391" t="str">
        <f t="shared" si="1097"/>
        <v/>
      </c>
      <c r="AM3185" s="391" t="str">
        <f t="shared" si="1098"/>
        <v/>
      </c>
      <c r="AO3185" s="310" t="str">
        <f t="shared" si="1091"/>
        <v/>
      </c>
      <c r="AP3185" s="310">
        <f>SUM(AO$1:AO3185)</f>
        <v>0</v>
      </c>
      <c r="AQ3185" s="310">
        <f>SUM(AK$2:AK3185)</f>
        <v>21</v>
      </c>
      <c r="AR3185" s="310">
        <f>COUNTA(AJ$2:AJ3185)</f>
        <v>21</v>
      </c>
      <c r="AS3185" s="312"/>
      <c r="AT3185" s="312"/>
      <c r="AU3185" s="312"/>
      <c r="AV3185" s="312"/>
      <c r="AW3185" s="312"/>
      <c r="AZ3185">
        <v>2</v>
      </c>
      <c r="BA3185">
        <v>3</v>
      </c>
    </row>
    <row r="3186" spans="1:53" x14ac:dyDescent="0.25">
      <c r="A3186">
        <v>161</v>
      </c>
      <c r="B3186" t="s">
        <v>65</v>
      </c>
      <c r="C3186" t="s">
        <v>1006</v>
      </c>
      <c r="D3186"/>
      <c r="E3186">
        <v>2</v>
      </c>
      <c r="F3186">
        <v>1</v>
      </c>
      <c r="G3186">
        <v>1</v>
      </c>
      <c r="H3186">
        <v>0</v>
      </c>
      <c r="I3186">
        <v>0</v>
      </c>
      <c r="J3186">
        <v>0</v>
      </c>
      <c r="K3186">
        <v>0</v>
      </c>
      <c r="L3186">
        <v>0</v>
      </c>
      <c r="M3186" t="s">
        <v>1007</v>
      </c>
      <c r="O3186" s="101">
        <f>IF(ISBLANK(C3186),O3185,IF(COUNTIF(C$2:C3186,C3186)&gt;1,O3185,1+MAX(O3185,0)))</f>
        <v>73</v>
      </c>
      <c r="P3186" s="45">
        <f t="shared" si="1100"/>
        <v>47</v>
      </c>
      <c r="Q3186" s="33" t="str">
        <f t="shared" si="1101"/>
        <v/>
      </c>
      <c r="R3186" s="33">
        <f t="shared" si="1102"/>
        <v>5</v>
      </c>
      <c r="S3186" s="33" t="str">
        <f t="shared" si="1103"/>
        <v>161_5</v>
      </c>
      <c r="T3186" s="35" t="str">
        <f t="shared" si="1104"/>
        <v>161AM</v>
      </c>
      <c r="U3186" s="35" t="str">
        <f t="shared" si="1105"/>
        <v>161AMNS</v>
      </c>
      <c r="V3186" s="35" t="str">
        <f t="shared" si="1099"/>
        <v>2U</v>
      </c>
      <c r="W3186" s="35" t="str">
        <f t="shared" si="1092"/>
        <v>161AM2U211</v>
      </c>
      <c r="X3186" s="388">
        <f t="shared" si="1093"/>
        <v>0</v>
      </c>
      <c r="Y3186" s="388">
        <f t="shared" si="1094"/>
        <v>0</v>
      </c>
      <c r="Z3186" s="280" t="str">
        <f t="shared" si="1085"/>
        <v/>
      </c>
      <c r="AA3186" s="280" t="str">
        <f t="shared" si="1086"/>
        <v/>
      </c>
      <c r="AB3186" s="389" t="str">
        <f t="shared" si="1095"/>
        <v/>
      </c>
      <c r="AC3186" s="389" t="str">
        <f t="shared" si="1096"/>
        <v/>
      </c>
      <c r="AD3186" s="390" t="str">
        <f t="shared" si="1087"/>
        <v/>
      </c>
      <c r="AE3186" s="282">
        <f t="shared" si="1088"/>
        <v>0</v>
      </c>
      <c r="AF3186" s="359">
        <f t="shared" si="1089"/>
        <v>0</v>
      </c>
      <c r="AG3186" s="280">
        <f t="shared" si="1090"/>
        <v>0</v>
      </c>
      <c r="AH3186" s="280">
        <f t="shared" si="1106"/>
        <v>0</v>
      </c>
      <c r="AI3186" s="280">
        <f>IF(ISBLANK(T3186),AI3185,IF(COUNTIF(T$2:T3186,T3186)&gt;1,AI3185,1+MAX(AI3185,0)))</f>
        <v>89</v>
      </c>
      <c r="AL3186" s="391" t="str">
        <f t="shared" si="1097"/>
        <v/>
      </c>
      <c r="AM3186" s="391" t="str">
        <f t="shared" si="1098"/>
        <v/>
      </c>
      <c r="AO3186" s="310" t="str">
        <f t="shared" si="1091"/>
        <v/>
      </c>
      <c r="AP3186" s="310">
        <f>SUM(AO$1:AO3186)</f>
        <v>0</v>
      </c>
      <c r="AQ3186" s="310">
        <f>SUM(AK$2:AK3186)</f>
        <v>21</v>
      </c>
      <c r="AR3186" s="310">
        <f>COUNTA(AJ$2:AJ3186)</f>
        <v>21</v>
      </c>
      <c r="AS3186" s="312"/>
      <c r="AT3186" s="312"/>
      <c r="AU3186" s="312"/>
      <c r="AV3186" s="312"/>
      <c r="AW3186" s="312"/>
      <c r="AZ3186">
        <v>0</v>
      </c>
      <c r="BA3186">
        <v>0</v>
      </c>
    </row>
    <row r="3187" spans="1:53" x14ac:dyDescent="0.25">
      <c r="A3187">
        <v>161</v>
      </c>
      <c r="B3187" t="s">
        <v>65</v>
      </c>
      <c r="C3187" t="s">
        <v>1006</v>
      </c>
      <c r="D3187"/>
      <c r="E3187">
        <v>2</v>
      </c>
      <c r="F3187">
        <v>1</v>
      </c>
      <c r="G3187">
        <v>2</v>
      </c>
      <c r="H3187">
        <v>1</v>
      </c>
      <c r="I3187">
        <v>0</v>
      </c>
      <c r="J3187">
        <v>0</v>
      </c>
      <c r="K3187">
        <v>1</v>
      </c>
      <c r="L3187">
        <v>1</v>
      </c>
      <c r="M3187" t="s">
        <v>1007</v>
      </c>
      <c r="O3187" s="101">
        <f>IF(ISBLANK(C3187),O3186,IF(COUNTIF(C$2:C3187,C3187)&gt;1,O3186,1+MAX(O3186,0)))</f>
        <v>73</v>
      </c>
      <c r="P3187" s="45">
        <f t="shared" si="1100"/>
        <v>47</v>
      </c>
      <c r="Q3187" s="33" t="str">
        <f t="shared" si="1101"/>
        <v/>
      </c>
      <c r="R3187" s="33">
        <f t="shared" si="1102"/>
        <v>5</v>
      </c>
      <c r="S3187" s="33" t="str">
        <f t="shared" si="1103"/>
        <v>161_5</v>
      </c>
      <c r="T3187" s="35" t="str">
        <f t="shared" si="1104"/>
        <v>161AM</v>
      </c>
      <c r="U3187" s="35" t="str">
        <f t="shared" si="1105"/>
        <v>161AMNS</v>
      </c>
      <c r="V3187" s="35" t="str">
        <f t="shared" si="1099"/>
        <v>2U</v>
      </c>
      <c r="W3187" s="35" t="str">
        <f t="shared" si="1092"/>
        <v>161AM2U212</v>
      </c>
      <c r="X3187" s="388">
        <f t="shared" si="1093"/>
        <v>1</v>
      </c>
      <c r="Y3187" s="388">
        <f t="shared" si="1094"/>
        <v>1</v>
      </c>
      <c r="Z3187" s="280" t="str">
        <f t="shared" si="1085"/>
        <v/>
      </c>
      <c r="AA3187" s="280" t="str">
        <f t="shared" si="1086"/>
        <v/>
      </c>
      <c r="AB3187" s="389" t="str">
        <f t="shared" si="1095"/>
        <v/>
      </c>
      <c r="AC3187" s="389" t="str">
        <f t="shared" si="1096"/>
        <v/>
      </c>
      <c r="AD3187" s="390" t="str">
        <f t="shared" si="1087"/>
        <v/>
      </c>
      <c r="AE3187" s="282">
        <f t="shared" si="1088"/>
        <v>0</v>
      </c>
      <c r="AF3187" s="359">
        <f t="shared" si="1089"/>
        <v>0</v>
      </c>
      <c r="AG3187" s="280">
        <f t="shared" si="1090"/>
        <v>0</v>
      </c>
      <c r="AH3187" s="280">
        <f t="shared" si="1106"/>
        <v>0</v>
      </c>
      <c r="AI3187" s="280">
        <f>IF(ISBLANK(T3187),AI3186,IF(COUNTIF(T$2:T3187,T3187)&gt;1,AI3186,1+MAX(AI3186,0)))</f>
        <v>89</v>
      </c>
      <c r="AL3187" s="391" t="str">
        <f t="shared" si="1097"/>
        <v/>
      </c>
      <c r="AM3187" s="391" t="str">
        <f t="shared" si="1098"/>
        <v/>
      </c>
      <c r="AO3187" s="310" t="str">
        <f t="shared" si="1091"/>
        <v/>
      </c>
      <c r="AP3187" s="310">
        <f>SUM(AO$1:AO3187)</f>
        <v>0</v>
      </c>
      <c r="AQ3187" s="310">
        <f>SUM(AK$2:AK3187)</f>
        <v>21</v>
      </c>
      <c r="AR3187" s="310">
        <f>COUNTA(AJ$2:AJ3187)</f>
        <v>21</v>
      </c>
      <c r="AS3187" s="312"/>
      <c r="AT3187" s="312"/>
      <c r="AU3187" s="312"/>
      <c r="AV3187" s="312"/>
      <c r="AW3187" s="312"/>
      <c r="AZ3187">
        <v>1</v>
      </c>
      <c r="BA3187">
        <v>1</v>
      </c>
    </row>
    <row r="3188" spans="1:53" x14ac:dyDescent="0.25">
      <c r="A3188">
        <v>161</v>
      </c>
      <c r="B3188" t="s">
        <v>65</v>
      </c>
      <c r="C3188" t="s">
        <v>1006</v>
      </c>
      <c r="D3188"/>
      <c r="E3188">
        <v>2</v>
      </c>
      <c r="F3188">
        <v>1</v>
      </c>
      <c r="G3188">
        <v>3</v>
      </c>
      <c r="H3188">
        <v>3</v>
      </c>
      <c r="I3188">
        <v>0</v>
      </c>
      <c r="J3188">
        <v>2</v>
      </c>
      <c r="K3188">
        <v>0</v>
      </c>
      <c r="L3188">
        <v>2</v>
      </c>
      <c r="M3188" t="s">
        <v>1007</v>
      </c>
      <c r="O3188" s="101">
        <f>IF(ISBLANK(C3188),O3187,IF(COUNTIF(C$2:C3188,C3188)&gt;1,O3187,1+MAX(O3187,0)))</f>
        <v>73</v>
      </c>
      <c r="P3188" s="45">
        <f t="shared" si="1100"/>
        <v>47</v>
      </c>
      <c r="Q3188" s="33" t="str">
        <f t="shared" si="1101"/>
        <v/>
      </c>
      <c r="R3188" s="33">
        <f t="shared" si="1102"/>
        <v>5</v>
      </c>
      <c r="S3188" s="33" t="str">
        <f t="shared" si="1103"/>
        <v>161_5</v>
      </c>
      <c r="T3188" s="35" t="str">
        <f t="shared" si="1104"/>
        <v>161AM</v>
      </c>
      <c r="U3188" s="35" t="str">
        <f t="shared" si="1105"/>
        <v>161AMEW</v>
      </c>
      <c r="V3188" s="35" t="str">
        <f t="shared" si="1099"/>
        <v>2U</v>
      </c>
      <c r="W3188" s="35" t="str">
        <f t="shared" si="1092"/>
        <v>161AM2U213</v>
      </c>
      <c r="X3188" s="388">
        <f t="shared" si="1093"/>
        <v>0</v>
      </c>
      <c r="Y3188" s="388">
        <f t="shared" si="1094"/>
        <v>2</v>
      </c>
      <c r="Z3188" s="280" t="str">
        <f t="shared" si="1085"/>
        <v/>
      </c>
      <c r="AA3188" s="280" t="str">
        <f t="shared" si="1086"/>
        <v/>
      </c>
      <c r="AB3188" s="389" t="str">
        <f t="shared" si="1095"/>
        <v/>
      </c>
      <c r="AC3188" s="389" t="str">
        <f t="shared" si="1096"/>
        <v/>
      </c>
      <c r="AD3188" s="390" t="str">
        <f t="shared" si="1087"/>
        <v/>
      </c>
      <c r="AE3188" s="282">
        <f t="shared" si="1088"/>
        <v>0</v>
      </c>
      <c r="AF3188" s="359">
        <f t="shared" si="1089"/>
        <v>0</v>
      </c>
      <c r="AG3188" s="280">
        <f t="shared" si="1090"/>
        <v>3</v>
      </c>
      <c r="AH3188" s="280">
        <f t="shared" si="1106"/>
        <v>1</v>
      </c>
      <c r="AI3188" s="280">
        <f>IF(ISBLANK(T3188),AI3187,IF(COUNTIF(T$2:T3188,T3188)&gt;1,AI3187,1+MAX(AI3187,0)))</f>
        <v>89</v>
      </c>
      <c r="AL3188" s="391" t="str">
        <f t="shared" si="1097"/>
        <v/>
      </c>
      <c r="AM3188" s="391" t="str">
        <f t="shared" si="1098"/>
        <v/>
      </c>
      <c r="AO3188" s="310" t="str">
        <f t="shared" si="1091"/>
        <v/>
      </c>
      <c r="AP3188" s="310">
        <f>SUM(AO$1:AO3188)</f>
        <v>0</v>
      </c>
      <c r="AQ3188" s="310">
        <f>SUM(AK$2:AK3188)</f>
        <v>21</v>
      </c>
      <c r="AR3188" s="310">
        <f>COUNTA(AJ$2:AJ3188)</f>
        <v>21</v>
      </c>
      <c r="AS3188" s="312"/>
      <c r="AT3188" s="312"/>
      <c r="AU3188" s="312"/>
      <c r="AV3188" s="312"/>
      <c r="AW3188" s="312"/>
      <c r="AZ3188">
        <v>0</v>
      </c>
      <c r="BA3188">
        <v>2</v>
      </c>
    </row>
    <row r="3189" spans="1:53" x14ac:dyDescent="0.25">
      <c r="A3189">
        <v>161</v>
      </c>
      <c r="B3189" t="s">
        <v>65</v>
      </c>
      <c r="C3189" t="s">
        <v>1006</v>
      </c>
      <c r="D3189"/>
      <c r="E3189">
        <v>2</v>
      </c>
      <c r="F3189">
        <v>1</v>
      </c>
      <c r="G3189">
        <v>4</v>
      </c>
      <c r="H3189">
        <v>1</v>
      </c>
      <c r="I3189">
        <v>0</v>
      </c>
      <c r="J3189">
        <v>0</v>
      </c>
      <c r="K3189">
        <v>0</v>
      </c>
      <c r="L3189">
        <v>0</v>
      </c>
      <c r="M3189" t="s">
        <v>1007</v>
      </c>
      <c r="O3189" s="101">
        <f>IF(ISBLANK(C3189),O3188,IF(COUNTIF(C$2:C3189,C3189)&gt;1,O3188,1+MAX(O3188,0)))</f>
        <v>73</v>
      </c>
      <c r="P3189" s="45">
        <f t="shared" si="1100"/>
        <v>47</v>
      </c>
      <c r="Q3189" s="33" t="str">
        <f t="shared" si="1101"/>
        <v/>
      </c>
      <c r="R3189" s="33">
        <f t="shared" si="1102"/>
        <v>5</v>
      </c>
      <c r="S3189" s="33" t="str">
        <f t="shared" si="1103"/>
        <v>161_5</v>
      </c>
      <c r="T3189" s="35" t="str">
        <f t="shared" si="1104"/>
        <v>161AM</v>
      </c>
      <c r="U3189" s="35" t="str">
        <f t="shared" si="1105"/>
        <v>161AMEW</v>
      </c>
      <c r="V3189" s="35" t="str">
        <f t="shared" si="1099"/>
        <v>2U</v>
      </c>
      <c r="W3189" s="35" t="str">
        <f t="shared" si="1092"/>
        <v>161AM2U214</v>
      </c>
      <c r="X3189" s="388">
        <f t="shared" si="1093"/>
        <v>0</v>
      </c>
      <c r="Y3189" s="388">
        <f t="shared" si="1094"/>
        <v>0</v>
      </c>
      <c r="Z3189" s="280" t="str">
        <f t="shared" si="1085"/>
        <v/>
      </c>
      <c r="AA3189" s="280" t="str">
        <f t="shared" si="1086"/>
        <v/>
      </c>
      <c r="AB3189" s="389" t="str">
        <f t="shared" si="1095"/>
        <v/>
      </c>
      <c r="AC3189" s="389" t="str">
        <f t="shared" si="1096"/>
        <v/>
      </c>
      <c r="AD3189" s="390" t="str">
        <f t="shared" si="1087"/>
        <v/>
      </c>
      <c r="AE3189" s="282">
        <f t="shared" si="1088"/>
        <v>0</v>
      </c>
      <c r="AF3189" s="359">
        <f t="shared" si="1089"/>
        <v>0</v>
      </c>
      <c r="AG3189" s="280">
        <f t="shared" si="1090"/>
        <v>3</v>
      </c>
      <c r="AH3189" s="280">
        <f t="shared" si="1106"/>
        <v>1</v>
      </c>
      <c r="AI3189" s="280">
        <f>IF(ISBLANK(T3189),AI3188,IF(COUNTIF(T$2:T3189,T3189)&gt;1,AI3188,1+MAX(AI3188,0)))</f>
        <v>89</v>
      </c>
      <c r="AL3189" s="391" t="str">
        <f t="shared" si="1097"/>
        <v/>
      </c>
      <c r="AM3189" s="391" t="str">
        <f t="shared" si="1098"/>
        <v/>
      </c>
      <c r="AO3189" s="310" t="str">
        <f t="shared" si="1091"/>
        <v/>
      </c>
      <c r="AP3189" s="310">
        <f>SUM(AO$1:AO3189)</f>
        <v>0</v>
      </c>
      <c r="AQ3189" s="310">
        <f>SUM(AK$2:AK3189)</f>
        <v>21</v>
      </c>
      <c r="AR3189" s="310">
        <f>COUNTA(AJ$2:AJ3189)</f>
        <v>21</v>
      </c>
      <c r="AS3189" s="312"/>
      <c r="AT3189" s="312"/>
      <c r="AU3189" s="312"/>
      <c r="AV3189" s="312"/>
      <c r="AW3189" s="312"/>
      <c r="AZ3189">
        <v>0</v>
      </c>
      <c r="BA3189">
        <v>0</v>
      </c>
    </row>
    <row r="3190" spans="1:53" x14ac:dyDescent="0.25">
      <c r="A3190">
        <v>161</v>
      </c>
      <c r="B3190" t="s">
        <v>65</v>
      </c>
      <c r="C3190" t="s">
        <v>1006</v>
      </c>
      <c r="D3190"/>
      <c r="E3190">
        <v>2</v>
      </c>
      <c r="F3190">
        <v>2</v>
      </c>
      <c r="G3190">
        <v>1</v>
      </c>
      <c r="H3190">
        <v>0</v>
      </c>
      <c r="I3190">
        <v>0</v>
      </c>
      <c r="J3190">
        <v>0</v>
      </c>
      <c r="K3190">
        <v>0</v>
      </c>
      <c r="L3190">
        <v>0</v>
      </c>
      <c r="M3190" t="s">
        <v>1007</v>
      </c>
      <c r="O3190" s="101">
        <f>IF(ISBLANK(C3190),O3189,IF(COUNTIF(C$2:C3190,C3190)&gt;1,O3189,1+MAX(O3189,0)))</f>
        <v>73</v>
      </c>
      <c r="P3190" s="45">
        <f t="shared" si="1100"/>
        <v>47</v>
      </c>
      <c r="Q3190" s="33" t="str">
        <f t="shared" si="1101"/>
        <v/>
      </c>
      <c r="R3190" s="33">
        <f t="shared" si="1102"/>
        <v>6</v>
      </c>
      <c r="S3190" s="33" t="str">
        <f t="shared" si="1103"/>
        <v>161_6</v>
      </c>
      <c r="T3190" s="35" t="str">
        <f t="shared" si="1104"/>
        <v>161AM</v>
      </c>
      <c r="U3190" s="35" t="str">
        <f t="shared" si="1105"/>
        <v>161AMNS</v>
      </c>
      <c r="V3190" s="35" t="str">
        <f t="shared" si="1099"/>
        <v>2U</v>
      </c>
      <c r="W3190" s="35" t="str">
        <f t="shared" si="1092"/>
        <v>161AM2U221</v>
      </c>
      <c r="X3190" s="388">
        <f t="shared" si="1093"/>
        <v>0</v>
      </c>
      <c r="Y3190" s="388">
        <f t="shared" si="1094"/>
        <v>0</v>
      </c>
      <c r="Z3190" s="280" t="str">
        <f t="shared" si="1085"/>
        <v/>
      </c>
      <c r="AA3190" s="280" t="str">
        <f t="shared" si="1086"/>
        <v/>
      </c>
      <c r="AB3190" s="389" t="str">
        <f t="shared" si="1095"/>
        <v/>
      </c>
      <c r="AC3190" s="389" t="str">
        <f t="shared" si="1096"/>
        <v/>
      </c>
      <c r="AD3190" s="390" t="str">
        <f t="shared" si="1087"/>
        <v/>
      </c>
      <c r="AE3190" s="282">
        <f t="shared" si="1088"/>
        <v>0</v>
      </c>
      <c r="AF3190" s="359">
        <f t="shared" si="1089"/>
        <v>0</v>
      </c>
      <c r="AG3190" s="280">
        <f t="shared" si="1090"/>
        <v>0</v>
      </c>
      <c r="AH3190" s="280">
        <f t="shared" si="1106"/>
        <v>0</v>
      </c>
      <c r="AI3190" s="280">
        <f>IF(ISBLANK(T3190),AI3189,IF(COUNTIF(T$2:T3190,T3190)&gt;1,AI3189,1+MAX(AI3189,0)))</f>
        <v>89</v>
      </c>
      <c r="AL3190" s="391" t="str">
        <f t="shared" si="1097"/>
        <v/>
      </c>
      <c r="AM3190" s="391" t="str">
        <f t="shared" si="1098"/>
        <v/>
      </c>
      <c r="AO3190" s="310" t="str">
        <f t="shared" si="1091"/>
        <v/>
      </c>
      <c r="AP3190" s="310">
        <f>SUM(AO$1:AO3190)</f>
        <v>0</v>
      </c>
      <c r="AQ3190" s="310">
        <f>SUM(AK$2:AK3190)</f>
        <v>21</v>
      </c>
      <c r="AR3190" s="310">
        <f>COUNTA(AJ$2:AJ3190)</f>
        <v>21</v>
      </c>
      <c r="AS3190" s="312"/>
      <c r="AT3190" s="312"/>
      <c r="AU3190" s="312"/>
      <c r="AV3190" s="312"/>
      <c r="AW3190" s="312"/>
      <c r="AZ3190">
        <v>0</v>
      </c>
      <c r="BA3190">
        <v>0</v>
      </c>
    </row>
    <row r="3191" spans="1:53" x14ac:dyDescent="0.25">
      <c r="A3191">
        <v>161</v>
      </c>
      <c r="B3191" t="s">
        <v>65</v>
      </c>
      <c r="C3191" t="s">
        <v>1006</v>
      </c>
      <c r="D3191"/>
      <c r="E3191">
        <v>2</v>
      </c>
      <c r="F3191">
        <v>2</v>
      </c>
      <c r="G3191">
        <v>2</v>
      </c>
      <c r="H3191">
        <v>1</v>
      </c>
      <c r="I3191">
        <v>0</v>
      </c>
      <c r="J3191">
        <v>0</v>
      </c>
      <c r="K3191">
        <v>0</v>
      </c>
      <c r="L3191">
        <v>1</v>
      </c>
      <c r="M3191" t="s">
        <v>1007</v>
      </c>
      <c r="O3191" s="101">
        <f>IF(ISBLANK(C3191),O3190,IF(COUNTIF(C$2:C3191,C3191)&gt;1,O3190,1+MAX(O3190,0)))</f>
        <v>73</v>
      </c>
      <c r="P3191" s="45">
        <f t="shared" si="1100"/>
        <v>47</v>
      </c>
      <c r="Q3191" s="33" t="str">
        <f t="shared" si="1101"/>
        <v/>
      </c>
      <c r="R3191" s="33">
        <f t="shared" si="1102"/>
        <v>6</v>
      </c>
      <c r="S3191" s="33" t="str">
        <f t="shared" si="1103"/>
        <v>161_6</v>
      </c>
      <c r="T3191" s="35" t="str">
        <f t="shared" si="1104"/>
        <v>161AM</v>
      </c>
      <c r="U3191" s="35" t="str">
        <f t="shared" si="1105"/>
        <v>161AMNS</v>
      </c>
      <c r="V3191" s="35" t="str">
        <f t="shared" si="1099"/>
        <v>2U</v>
      </c>
      <c r="W3191" s="35" t="str">
        <f t="shared" si="1092"/>
        <v>161AM2U222</v>
      </c>
      <c r="X3191" s="388">
        <f t="shared" si="1093"/>
        <v>0</v>
      </c>
      <c r="Y3191" s="388">
        <f t="shared" si="1094"/>
        <v>1</v>
      </c>
      <c r="Z3191" s="280" t="str">
        <f t="shared" si="1085"/>
        <v/>
      </c>
      <c r="AA3191" s="280" t="str">
        <f t="shared" si="1086"/>
        <v/>
      </c>
      <c r="AB3191" s="389" t="str">
        <f t="shared" si="1095"/>
        <v/>
      </c>
      <c r="AC3191" s="389" t="str">
        <f t="shared" si="1096"/>
        <v/>
      </c>
      <c r="AD3191" s="390" t="str">
        <f t="shared" si="1087"/>
        <v/>
      </c>
      <c r="AE3191" s="282">
        <f t="shared" si="1088"/>
        <v>0</v>
      </c>
      <c r="AF3191" s="359">
        <f t="shared" si="1089"/>
        <v>0</v>
      </c>
      <c r="AG3191" s="280">
        <f t="shared" si="1090"/>
        <v>0</v>
      </c>
      <c r="AH3191" s="280">
        <f t="shared" si="1106"/>
        <v>0</v>
      </c>
      <c r="AI3191" s="280">
        <f>IF(ISBLANK(T3191),AI3190,IF(COUNTIF(T$2:T3191,T3191)&gt;1,AI3190,1+MAX(AI3190,0)))</f>
        <v>89</v>
      </c>
      <c r="AL3191" s="391" t="str">
        <f t="shared" si="1097"/>
        <v/>
      </c>
      <c r="AM3191" s="391" t="str">
        <f t="shared" si="1098"/>
        <v/>
      </c>
      <c r="AO3191" s="310" t="str">
        <f t="shared" si="1091"/>
        <v/>
      </c>
      <c r="AP3191" s="310">
        <f>SUM(AO$1:AO3191)</f>
        <v>0</v>
      </c>
      <c r="AQ3191" s="310">
        <f>SUM(AK$2:AK3191)</f>
        <v>21</v>
      </c>
      <c r="AR3191" s="310">
        <f>COUNTA(AJ$2:AJ3191)</f>
        <v>21</v>
      </c>
      <c r="AS3191" s="312"/>
      <c r="AT3191" s="312"/>
      <c r="AU3191" s="312"/>
      <c r="AV3191" s="312"/>
      <c r="AW3191" s="312"/>
      <c r="AZ3191">
        <v>0</v>
      </c>
      <c r="BA3191">
        <v>1</v>
      </c>
    </row>
    <row r="3192" spans="1:53" x14ac:dyDescent="0.25">
      <c r="A3192">
        <v>161</v>
      </c>
      <c r="B3192" t="s">
        <v>65</v>
      </c>
      <c r="C3192" t="s">
        <v>1006</v>
      </c>
      <c r="D3192"/>
      <c r="E3192">
        <v>2</v>
      </c>
      <c r="F3192">
        <v>2</v>
      </c>
      <c r="G3192">
        <v>3</v>
      </c>
      <c r="H3192">
        <v>2</v>
      </c>
      <c r="I3192">
        <v>1</v>
      </c>
      <c r="J3192">
        <v>1</v>
      </c>
      <c r="K3192">
        <v>0</v>
      </c>
      <c r="L3192">
        <v>1</v>
      </c>
      <c r="M3192" t="s">
        <v>1007</v>
      </c>
      <c r="O3192" s="101">
        <f>IF(ISBLANK(C3192),O3191,IF(COUNTIF(C$2:C3192,C3192)&gt;1,O3191,1+MAX(O3191,0)))</f>
        <v>73</v>
      </c>
      <c r="P3192" s="45">
        <f t="shared" si="1100"/>
        <v>47</v>
      </c>
      <c r="Q3192" s="33" t="str">
        <f t="shared" si="1101"/>
        <v/>
      </c>
      <c r="R3192" s="33">
        <f t="shared" si="1102"/>
        <v>6</v>
      </c>
      <c r="S3192" s="33" t="str">
        <f t="shared" si="1103"/>
        <v>161_6</v>
      </c>
      <c r="T3192" s="35" t="str">
        <f t="shared" si="1104"/>
        <v>161AM</v>
      </c>
      <c r="U3192" s="35" t="str">
        <f t="shared" si="1105"/>
        <v>161AMEW</v>
      </c>
      <c r="V3192" s="35" t="str">
        <f t="shared" si="1099"/>
        <v>2U</v>
      </c>
      <c r="W3192" s="35" t="str">
        <f t="shared" si="1092"/>
        <v>161AM2U223</v>
      </c>
      <c r="X3192" s="388">
        <f t="shared" si="1093"/>
        <v>0</v>
      </c>
      <c r="Y3192" s="388">
        <f t="shared" si="1094"/>
        <v>1</v>
      </c>
      <c r="Z3192" s="280" t="str">
        <f t="shared" si="1085"/>
        <v/>
      </c>
      <c r="AA3192" s="280" t="str">
        <f t="shared" si="1086"/>
        <v/>
      </c>
      <c r="AB3192" s="389" t="str">
        <f t="shared" si="1095"/>
        <v/>
      </c>
      <c r="AC3192" s="389" t="str">
        <f t="shared" si="1096"/>
        <v/>
      </c>
      <c r="AD3192" s="390" t="str">
        <f t="shared" si="1087"/>
        <v/>
      </c>
      <c r="AE3192" s="282">
        <f t="shared" si="1088"/>
        <v>0</v>
      </c>
      <c r="AF3192" s="359">
        <f t="shared" si="1089"/>
        <v>0</v>
      </c>
      <c r="AG3192" s="280">
        <f t="shared" si="1090"/>
        <v>3</v>
      </c>
      <c r="AH3192" s="280">
        <f t="shared" si="1106"/>
        <v>1</v>
      </c>
      <c r="AI3192" s="280">
        <f>IF(ISBLANK(T3192),AI3191,IF(COUNTIF(T$2:T3192,T3192)&gt;1,AI3191,1+MAX(AI3191,0)))</f>
        <v>89</v>
      </c>
      <c r="AL3192" s="391" t="str">
        <f t="shared" si="1097"/>
        <v/>
      </c>
      <c r="AM3192" s="391" t="str">
        <f t="shared" si="1098"/>
        <v/>
      </c>
      <c r="AO3192" s="310" t="str">
        <f t="shared" si="1091"/>
        <v/>
      </c>
      <c r="AP3192" s="310">
        <f>SUM(AO$1:AO3192)</f>
        <v>0</v>
      </c>
      <c r="AQ3192" s="310">
        <f>SUM(AK$2:AK3192)</f>
        <v>21</v>
      </c>
      <c r="AR3192" s="310">
        <f>COUNTA(AJ$2:AJ3192)</f>
        <v>21</v>
      </c>
      <c r="AS3192" s="312"/>
      <c r="AT3192" s="312"/>
      <c r="AU3192" s="312"/>
      <c r="AV3192" s="312"/>
      <c r="AW3192" s="312"/>
      <c r="AZ3192">
        <v>0</v>
      </c>
      <c r="BA3192">
        <v>1</v>
      </c>
    </row>
    <row r="3193" spans="1:53" x14ac:dyDescent="0.25">
      <c r="A3193">
        <v>161</v>
      </c>
      <c r="B3193" t="s">
        <v>65</v>
      </c>
      <c r="C3193" t="s">
        <v>1006</v>
      </c>
      <c r="D3193"/>
      <c r="E3193">
        <v>2</v>
      </c>
      <c r="F3193">
        <v>2</v>
      </c>
      <c r="G3193">
        <v>4</v>
      </c>
      <c r="H3193">
        <v>1</v>
      </c>
      <c r="I3193">
        <v>0</v>
      </c>
      <c r="J3193">
        <v>0</v>
      </c>
      <c r="K3193">
        <v>0</v>
      </c>
      <c r="L3193">
        <v>1</v>
      </c>
      <c r="M3193" t="s">
        <v>1007</v>
      </c>
      <c r="O3193" s="101">
        <f>IF(ISBLANK(C3193),O3192,IF(COUNTIF(C$2:C3193,C3193)&gt;1,O3192,1+MAX(O3192,0)))</f>
        <v>73</v>
      </c>
      <c r="P3193" s="45">
        <f t="shared" si="1100"/>
        <v>47</v>
      </c>
      <c r="Q3193" s="33" t="str">
        <f t="shared" si="1101"/>
        <v/>
      </c>
      <c r="R3193" s="33">
        <f t="shared" si="1102"/>
        <v>6</v>
      </c>
      <c r="S3193" s="33" t="str">
        <f t="shared" si="1103"/>
        <v>161_6</v>
      </c>
      <c r="T3193" s="35" t="str">
        <f t="shared" si="1104"/>
        <v>161AM</v>
      </c>
      <c r="U3193" s="35" t="str">
        <f t="shared" si="1105"/>
        <v>161AMEW</v>
      </c>
      <c r="V3193" s="35" t="str">
        <f t="shared" si="1099"/>
        <v>2U</v>
      </c>
      <c r="W3193" s="35" t="str">
        <f t="shared" si="1092"/>
        <v>161AM2U224</v>
      </c>
      <c r="X3193" s="388">
        <f t="shared" si="1093"/>
        <v>0</v>
      </c>
      <c r="Y3193" s="388">
        <f t="shared" si="1094"/>
        <v>1</v>
      </c>
      <c r="Z3193" s="280" t="str">
        <f t="shared" si="1085"/>
        <v/>
      </c>
      <c r="AA3193" s="280" t="str">
        <f t="shared" si="1086"/>
        <v/>
      </c>
      <c r="AB3193" s="389" t="str">
        <f t="shared" si="1095"/>
        <v/>
      </c>
      <c r="AC3193" s="389" t="str">
        <f t="shared" si="1096"/>
        <v/>
      </c>
      <c r="AD3193" s="390" t="str">
        <f t="shared" si="1087"/>
        <v/>
      </c>
      <c r="AE3193" s="282">
        <f t="shared" si="1088"/>
        <v>0</v>
      </c>
      <c r="AF3193" s="359">
        <f t="shared" si="1089"/>
        <v>0</v>
      </c>
      <c r="AG3193" s="280">
        <f t="shared" si="1090"/>
        <v>3</v>
      </c>
      <c r="AH3193" s="280">
        <f t="shared" si="1106"/>
        <v>1</v>
      </c>
      <c r="AI3193" s="280">
        <f>IF(ISBLANK(T3193),AI3192,IF(COUNTIF(T$2:T3193,T3193)&gt;1,AI3192,1+MAX(AI3192,0)))</f>
        <v>89</v>
      </c>
      <c r="AL3193" s="391" t="str">
        <f t="shared" si="1097"/>
        <v/>
      </c>
      <c r="AM3193" s="391" t="str">
        <f t="shared" si="1098"/>
        <v/>
      </c>
      <c r="AO3193" s="310" t="str">
        <f t="shared" si="1091"/>
        <v/>
      </c>
      <c r="AP3193" s="310">
        <f>SUM(AO$1:AO3193)</f>
        <v>0</v>
      </c>
      <c r="AQ3193" s="310">
        <f>SUM(AK$2:AK3193)</f>
        <v>21</v>
      </c>
      <c r="AR3193" s="310">
        <f>COUNTA(AJ$2:AJ3193)</f>
        <v>21</v>
      </c>
      <c r="AS3193" s="312"/>
      <c r="AT3193" s="312"/>
      <c r="AU3193" s="312"/>
      <c r="AV3193" s="312"/>
      <c r="AW3193" s="312"/>
      <c r="AZ3193">
        <v>0</v>
      </c>
      <c r="BA3193">
        <v>1</v>
      </c>
    </row>
    <row r="3194" spans="1:53" x14ac:dyDescent="0.25">
      <c r="A3194">
        <v>161</v>
      </c>
      <c r="B3194" t="s">
        <v>65</v>
      </c>
      <c r="C3194" t="s">
        <v>1006</v>
      </c>
      <c r="D3194"/>
      <c r="E3194">
        <v>2</v>
      </c>
      <c r="F3194">
        <v>3</v>
      </c>
      <c r="G3194">
        <v>1</v>
      </c>
      <c r="H3194">
        <v>3</v>
      </c>
      <c r="I3194">
        <v>0</v>
      </c>
      <c r="J3194">
        <v>0</v>
      </c>
      <c r="K3194">
        <v>1</v>
      </c>
      <c r="L3194">
        <v>2</v>
      </c>
      <c r="M3194" t="s">
        <v>1007</v>
      </c>
      <c r="O3194" s="101">
        <f>IF(ISBLANK(C3194),O3193,IF(COUNTIF(C$2:C3194,C3194)&gt;1,O3193,1+MAX(O3193,0)))</f>
        <v>73</v>
      </c>
      <c r="P3194" s="45">
        <f t="shared" si="1100"/>
        <v>47</v>
      </c>
      <c r="Q3194" s="33" t="str">
        <f t="shared" si="1101"/>
        <v/>
      </c>
      <c r="R3194" s="33">
        <f t="shared" si="1102"/>
        <v>7</v>
      </c>
      <c r="S3194" s="33" t="str">
        <f t="shared" si="1103"/>
        <v>161_7</v>
      </c>
      <c r="T3194" s="35" t="str">
        <f t="shared" si="1104"/>
        <v>161AM</v>
      </c>
      <c r="U3194" s="35" t="str">
        <f t="shared" si="1105"/>
        <v>161AMNS</v>
      </c>
      <c r="V3194" s="35" t="str">
        <f t="shared" si="1099"/>
        <v>2U</v>
      </c>
      <c r="W3194" s="35" t="str">
        <f t="shared" si="1092"/>
        <v>161AM2U231</v>
      </c>
      <c r="X3194" s="388">
        <f t="shared" si="1093"/>
        <v>1</v>
      </c>
      <c r="Y3194" s="388">
        <f t="shared" si="1094"/>
        <v>2</v>
      </c>
      <c r="Z3194" s="280" t="str">
        <f t="shared" si="1085"/>
        <v/>
      </c>
      <c r="AA3194" s="280" t="str">
        <f t="shared" si="1086"/>
        <v/>
      </c>
      <c r="AB3194" s="389" t="str">
        <f t="shared" si="1095"/>
        <v/>
      </c>
      <c r="AC3194" s="389" t="str">
        <f t="shared" si="1096"/>
        <v/>
      </c>
      <c r="AD3194" s="390" t="str">
        <f t="shared" si="1087"/>
        <v/>
      </c>
      <c r="AE3194" s="282">
        <f t="shared" si="1088"/>
        <v>0</v>
      </c>
      <c r="AF3194" s="359">
        <f t="shared" si="1089"/>
        <v>0</v>
      </c>
      <c r="AG3194" s="280">
        <f t="shared" si="1090"/>
        <v>0</v>
      </c>
      <c r="AH3194" s="280">
        <f t="shared" si="1106"/>
        <v>0</v>
      </c>
      <c r="AI3194" s="280">
        <f>IF(ISBLANK(T3194),AI3193,IF(COUNTIF(T$2:T3194,T3194)&gt;1,AI3193,1+MAX(AI3193,0)))</f>
        <v>89</v>
      </c>
      <c r="AL3194" s="391" t="str">
        <f t="shared" si="1097"/>
        <v/>
      </c>
      <c r="AM3194" s="391" t="str">
        <f t="shared" si="1098"/>
        <v/>
      </c>
      <c r="AO3194" s="310" t="str">
        <f t="shared" si="1091"/>
        <v/>
      </c>
      <c r="AP3194" s="310">
        <f>SUM(AO$1:AO3194)</f>
        <v>0</v>
      </c>
      <c r="AQ3194" s="310">
        <f>SUM(AK$2:AK3194)</f>
        <v>21</v>
      </c>
      <c r="AR3194" s="310">
        <f>COUNTA(AJ$2:AJ3194)</f>
        <v>21</v>
      </c>
      <c r="AS3194" s="312"/>
      <c r="AT3194" s="312"/>
      <c r="AU3194" s="312"/>
      <c r="AV3194" s="312"/>
      <c r="AW3194" s="312"/>
      <c r="AZ3194">
        <v>1</v>
      </c>
      <c r="BA3194">
        <v>2</v>
      </c>
    </row>
    <row r="3195" spans="1:53" x14ac:dyDescent="0.25">
      <c r="A3195">
        <v>161</v>
      </c>
      <c r="B3195" t="s">
        <v>65</v>
      </c>
      <c r="C3195" t="s">
        <v>1006</v>
      </c>
      <c r="D3195"/>
      <c r="E3195">
        <v>2</v>
      </c>
      <c r="F3195">
        <v>3</v>
      </c>
      <c r="G3195">
        <v>2</v>
      </c>
      <c r="H3195">
        <v>0</v>
      </c>
      <c r="I3195">
        <v>0</v>
      </c>
      <c r="J3195">
        <v>0</v>
      </c>
      <c r="K3195">
        <v>0</v>
      </c>
      <c r="L3195">
        <v>0</v>
      </c>
      <c r="M3195" t="s">
        <v>1007</v>
      </c>
      <c r="O3195" s="101">
        <f>IF(ISBLANK(C3195),O3194,IF(COUNTIF(C$2:C3195,C3195)&gt;1,O3194,1+MAX(O3194,0)))</f>
        <v>73</v>
      </c>
      <c r="P3195" s="45">
        <f t="shared" si="1100"/>
        <v>47</v>
      </c>
      <c r="Q3195" s="33" t="str">
        <f t="shared" si="1101"/>
        <v/>
      </c>
      <c r="R3195" s="33">
        <f t="shared" si="1102"/>
        <v>7</v>
      </c>
      <c r="S3195" s="33" t="str">
        <f t="shared" si="1103"/>
        <v>161_7</v>
      </c>
      <c r="T3195" s="35" t="str">
        <f t="shared" si="1104"/>
        <v>161AM</v>
      </c>
      <c r="U3195" s="35" t="str">
        <f t="shared" si="1105"/>
        <v>161AMNS</v>
      </c>
      <c r="V3195" s="35" t="str">
        <f t="shared" si="1099"/>
        <v>2U</v>
      </c>
      <c r="W3195" s="35" t="str">
        <f t="shared" si="1092"/>
        <v>161AM2U232</v>
      </c>
      <c r="X3195" s="388">
        <f t="shared" si="1093"/>
        <v>0</v>
      </c>
      <c r="Y3195" s="388">
        <f t="shared" si="1094"/>
        <v>0</v>
      </c>
      <c r="Z3195" s="280" t="str">
        <f t="shared" si="1085"/>
        <v/>
      </c>
      <c r="AA3195" s="280" t="str">
        <f t="shared" si="1086"/>
        <v/>
      </c>
      <c r="AB3195" s="389" t="str">
        <f t="shared" si="1095"/>
        <v/>
      </c>
      <c r="AC3195" s="389" t="str">
        <f t="shared" si="1096"/>
        <v/>
      </c>
      <c r="AD3195" s="390" t="str">
        <f t="shared" si="1087"/>
        <v/>
      </c>
      <c r="AE3195" s="282">
        <f t="shared" si="1088"/>
        <v>0</v>
      </c>
      <c r="AF3195" s="359">
        <f t="shared" si="1089"/>
        <v>0</v>
      </c>
      <c r="AG3195" s="280">
        <f t="shared" si="1090"/>
        <v>0</v>
      </c>
      <c r="AH3195" s="280">
        <f t="shared" si="1106"/>
        <v>0</v>
      </c>
      <c r="AI3195" s="280">
        <f>IF(ISBLANK(T3195),AI3194,IF(COUNTIF(T$2:T3195,T3195)&gt;1,AI3194,1+MAX(AI3194,0)))</f>
        <v>89</v>
      </c>
      <c r="AL3195" s="391" t="str">
        <f t="shared" si="1097"/>
        <v/>
      </c>
      <c r="AM3195" s="391" t="str">
        <f t="shared" si="1098"/>
        <v/>
      </c>
      <c r="AO3195" s="310" t="str">
        <f t="shared" si="1091"/>
        <v/>
      </c>
      <c r="AP3195" s="310">
        <f>SUM(AO$1:AO3195)</f>
        <v>0</v>
      </c>
      <c r="AQ3195" s="310">
        <f>SUM(AK$2:AK3195)</f>
        <v>21</v>
      </c>
      <c r="AR3195" s="310">
        <f>COUNTA(AJ$2:AJ3195)</f>
        <v>21</v>
      </c>
      <c r="AS3195" s="312"/>
      <c r="AT3195" s="312"/>
      <c r="AU3195" s="312"/>
      <c r="AV3195" s="312"/>
      <c r="AW3195" s="312"/>
      <c r="AZ3195">
        <v>0</v>
      </c>
      <c r="BA3195">
        <v>0</v>
      </c>
    </row>
    <row r="3196" spans="1:53" x14ac:dyDescent="0.25">
      <c r="A3196">
        <v>161</v>
      </c>
      <c r="B3196" t="s">
        <v>65</v>
      </c>
      <c r="C3196" t="s">
        <v>1006</v>
      </c>
      <c r="D3196"/>
      <c r="E3196">
        <v>2</v>
      </c>
      <c r="F3196">
        <v>3</v>
      </c>
      <c r="G3196">
        <v>3</v>
      </c>
      <c r="H3196">
        <v>0</v>
      </c>
      <c r="I3196">
        <v>0</v>
      </c>
      <c r="J3196">
        <v>0</v>
      </c>
      <c r="K3196">
        <v>0</v>
      </c>
      <c r="L3196">
        <v>0</v>
      </c>
      <c r="M3196" t="s">
        <v>1007</v>
      </c>
      <c r="O3196" s="101">
        <f>IF(ISBLANK(C3196),O3195,IF(COUNTIF(C$2:C3196,C3196)&gt;1,O3195,1+MAX(O3195,0)))</f>
        <v>73</v>
      </c>
      <c r="P3196" s="45">
        <f t="shared" si="1100"/>
        <v>47</v>
      </c>
      <c r="Q3196" s="33" t="str">
        <f t="shared" si="1101"/>
        <v/>
      </c>
      <c r="R3196" s="33">
        <f t="shared" si="1102"/>
        <v>7</v>
      </c>
      <c r="S3196" s="33" t="str">
        <f t="shared" si="1103"/>
        <v>161_7</v>
      </c>
      <c r="T3196" s="35" t="str">
        <f t="shared" si="1104"/>
        <v>161AM</v>
      </c>
      <c r="U3196" s="35" t="str">
        <f t="shared" si="1105"/>
        <v>161AMEW</v>
      </c>
      <c r="V3196" s="35" t="str">
        <f t="shared" si="1099"/>
        <v>2U</v>
      </c>
      <c r="W3196" s="35" t="str">
        <f t="shared" si="1092"/>
        <v>161AM2U233</v>
      </c>
      <c r="X3196" s="388">
        <f t="shared" si="1093"/>
        <v>0</v>
      </c>
      <c r="Y3196" s="388">
        <f t="shared" si="1094"/>
        <v>0</v>
      </c>
      <c r="Z3196" s="280" t="str">
        <f t="shared" si="1085"/>
        <v/>
      </c>
      <c r="AA3196" s="280" t="str">
        <f t="shared" si="1086"/>
        <v/>
      </c>
      <c r="AB3196" s="389" t="str">
        <f t="shared" si="1095"/>
        <v/>
      </c>
      <c r="AC3196" s="389" t="str">
        <f t="shared" si="1096"/>
        <v/>
      </c>
      <c r="AD3196" s="390" t="str">
        <f t="shared" si="1087"/>
        <v/>
      </c>
      <c r="AE3196" s="282">
        <f t="shared" si="1088"/>
        <v>0</v>
      </c>
      <c r="AF3196" s="359">
        <f t="shared" si="1089"/>
        <v>0</v>
      </c>
      <c r="AG3196" s="280">
        <f t="shared" si="1090"/>
        <v>3</v>
      </c>
      <c r="AH3196" s="280">
        <f t="shared" si="1106"/>
        <v>1</v>
      </c>
      <c r="AI3196" s="280">
        <f>IF(ISBLANK(T3196),AI3195,IF(COUNTIF(T$2:T3196,T3196)&gt;1,AI3195,1+MAX(AI3195,0)))</f>
        <v>89</v>
      </c>
      <c r="AL3196" s="391" t="str">
        <f t="shared" si="1097"/>
        <v/>
      </c>
      <c r="AM3196" s="391" t="str">
        <f t="shared" si="1098"/>
        <v/>
      </c>
      <c r="AO3196" s="310" t="str">
        <f t="shared" si="1091"/>
        <v/>
      </c>
      <c r="AP3196" s="310">
        <f>SUM(AO$1:AO3196)</f>
        <v>0</v>
      </c>
      <c r="AQ3196" s="310">
        <f>SUM(AK$2:AK3196)</f>
        <v>21</v>
      </c>
      <c r="AR3196" s="310">
        <f>COUNTA(AJ$2:AJ3196)</f>
        <v>21</v>
      </c>
      <c r="AS3196" s="312"/>
      <c r="AT3196" s="312"/>
      <c r="AU3196" s="312"/>
      <c r="AV3196" s="312"/>
      <c r="AW3196" s="312"/>
      <c r="AZ3196">
        <v>0</v>
      </c>
      <c r="BA3196">
        <v>0</v>
      </c>
    </row>
    <row r="3197" spans="1:53" x14ac:dyDescent="0.25">
      <c r="A3197">
        <v>161</v>
      </c>
      <c r="B3197" t="s">
        <v>65</v>
      </c>
      <c r="C3197" t="s">
        <v>1006</v>
      </c>
      <c r="D3197"/>
      <c r="E3197">
        <v>2</v>
      </c>
      <c r="F3197">
        <v>3</v>
      </c>
      <c r="G3197">
        <v>4</v>
      </c>
      <c r="H3197">
        <v>0</v>
      </c>
      <c r="I3197">
        <v>0</v>
      </c>
      <c r="J3197">
        <v>0</v>
      </c>
      <c r="K3197">
        <v>0</v>
      </c>
      <c r="L3197">
        <v>0</v>
      </c>
      <c r="M3197" t="s">
        <v>1007</v>
      </c>
      <c r="O3197" s="101">
        <f>IF(ISBLANK(C3197),O3196,IF(COUNTIF(C$2:C3197,C3197)&gt;1,O3196,1+MAX(O3196,0)))</f>
        <v>73</v>
      </c>
      <c r="P3197" s="45">
        <f t="shared" si="1100"/>
        <v>47</v>
      </c>
      <c r="Q3197" s="33" t="str">
        <f t="shared" si="1101"/>
        <v/>
      </c>
      <c r="R3197" s="33">
        <f t="shared" si="1102"/>
        <v>7</v>
      </c>
      <c r="S3197" s="33" t="str">
        <f t="shared" si="1103"/>
        <v>161_7</v>
      </c>
      <c r="T3197" s="35" t="str">
        <f t="shared" si="1104"/>
        <v>161AM</v>
      </c>
      <c r="U3197" s="35" t="str">
        <f t="shared" si="1105"/>
        <v>161AMEW</v>
      </c>
      <c r="V3197" s="35" t="str">
        <f t="shared" si="1099"/>
        <v>2U</v>
      </c>
      <c r="W3197" s="35" t="str">
        <f t="shared" si="1092"/>
        <v>161AM2U234</v>
      </c>
      <c r="X3197" s="388">
        <f t="shared" si="1093"/>
        <v>0</v>
      </c>
      <c r="Y3197" s="388">
        <f t="shared" si="1094"/>
        <v>0</v>
      </c>
      <c r="Z3197" s="280" t="str">
        <f t="shared" si="1085"/>
        <v/>
      </c>
      <c r="AA3197" s="280" t="str">
        <f t="shared" si="1086"/>
        <v/>
      </c>
      <c r="AB3197" s="389" t="str">
        <f t="shared" si="1095"/>
        <v/>
      </c>
      <c r="AC3197" s="389" t="str">
        <f t="shared" si="1096"/>
        <v/>
      </c>
      <c r="AD3197" s="390" t="str">
        <f t="shared" si="1087"/>
        <v/>
      </c>
      <c r="AE3197" s="282">
        <f t="shared" si="1088"/>
        <v>0</v>
      </c>
      <c r="AF3197" s="359">
        <f t="shared" si="1089"/>
        <v>0</v>
      </c>
      <c r="AG3197" s="280">
        <f t="shared" si="1090"/>
        <v>3</v>
      </c>
      <c r="AH3197" s="280">
        <f t="shared" si="1106"/>
        <v>1</v>
      </c>
      <c r="AI3197" s="280">
        <f>IF(ISBLANK(T3197),AI3196,IF(COUNTIF(T$2:T3197,T3197)&gt;1,AI3196,1+MAX(AI3196,0)))</f>
        <v>89</v>
      </c>
      <c r="AL3197" s="391" t="str">
        <f t="shared" si="1097"/>
        <v/>
      </c>
      <c r="AM3197" s="391" t="str">
        <f t="shared" si="1098"/>
        <v/>
      </c>
      <c r="AO3197" s="310" t="str">
        <f t="shared" si="1091"/>
        <v/>
      </c>
      <c r="AP3197" s="310">
        <f>SUM(AO$1:AO3197)</f>
        <v>0</v>
      </c>
      <c r="AQ3197" s="310">
        <f>SUM(AK$2:AK3197)</f>
        <v>21</v>
      </c>
      <c r="AR3197" s="310">
        <f>COUNTA(AJ$2:AJ3197)</f>
        <v>21</v>
      </c>
      <c r="AS3197" s="312"/>
      <c r="AT3197" s="312"/>
      <c r="AU3197" s="312"/>
      <c r="AV3197" s="312"/>
      <c r="AW3197" s="312"/>
      <c r="AZ3197">
        <v>0</v>
      </c>
      <c r="BA3197">
        <v>0</v>
      </c>
    </row>
    <row r="3198" spans="1:53" x14ac:dyDescent="0.25">
      <c r="A3198">
        <v>161</v>
      </c>
      <c r="B3198" t="s">
        <v>65</v>
      </c>
      <c r="C3198" t="s">
        <v>1006</v>
      </c>
      <c r="D3198"/>
      <c r="E3198">
        <v>2</v>
      </c>
      <c r="F3198">
        <v>4</v>
      </c>
      <c r="G3198">
        <v>1</v>
      </c>
      <c r="H3198">
        <v>0</v>
      </c>
      <c r="I3198">
        <v>0</v>
      </c>
      <c r="J3198">
        <v>0</v>
      </c>
      <c r="K3198">
        <v>0</v>
      </c>
      <c r="L3198">
        <v>0</v>
      </c>
      <c r="M3198" t="s">
        <v>1007</v>
      </c>
      <c r="O3198" s="101">
        <f>IF(ISBLANK(C3198),O3197,IF(COUNTIF(C$2:C3198,C3198)&gt;1,O3197,1+MAX(O3197,0)))</f>
        <v>73</v>
      </c>
      <c r="P3198" s="45">
        <f t="shared" si="1100"/>
        <v>47</v>
      </c>
      <c r="Q3198" s="33" t="str">
        <f t="shared" si="1101"/>
        <v/>
      </c>
      <c r="R3198" s="33">
        <f t="shared" si="1102"/>
        <v>8</v>
      </c>
      <c r="S3198" s="33" t="str">
        <f t="shared" si="1103"/>
        <v>161_8</v>
      </c>
      <c r="T3198" s="35" t="str">
        <f t="shared" si="1104"/>
        <v>161AM</v>
      </c>
      <c r="U3198" s="35" t="str">
        <f t="shared" si="1105"/>
        <v>161AMNS</v>
      </c>
      <c r="V3198" s="35" t="str">
        <f t="shared" si="1099"/>
        <v>2U</v>
      </c>
      <c r="W3198" s="35" t="str">
        <f t="shared" si="1092"/>
        <v>161AM2U241</v>
      </c>
      <c r="X3198" s="388">
        <f t="shared" si="1093"/>
        <v>0</v>
      </c>
      <c r="Y3198" s="388">
        <f t="shared" si="1094"/>
        <v>0</v>
      </c>
      <c r="Z3198" s="280" t="str">
        <f t="shared" si="1085"/>
        <v/>
      </c>
      <c r="AA3198" s="280" t="str">
        <f t="shared" si="1086"/>
        <v/>
      </c>
      <c r="AB3198" s="389" t="str">
        <f t="shared" si="1095"/>
        <v/>
      </c>
      <c r="AC3198" s="389" t="str">
        <f t="shared" si="1096"/>
        <v/>
      </c>
      <c r="AD3198" s="390" t="str">
        <f t="shared" si="1087"/>
        <v/>
      </c>
      <c r="AE3198" s="282">
        <f t="shared" si="1088"/>
        <v>0</v>
      </c>
      <c r="AF3198" s="359">
        <f t="shared" si="1089"/>
        <v>0</v>
      </c>
      <c r="AG3198" s="280">
        <f t="shared" si="1090"/>
        <v>0</v>
      </c>
      <c r="AH3198" s="280">
        <f t="shared" si="1106"/>
        <v>0</v>
      </c>
      <c r="AI3198" s="280">
        <f>IF(ISBLANK(T3198),AI3197,IF(COUNTIF(T$2:T3198,T3198)&gt;1,AI3197,1+MAX(AI3197,0)))</f>
        <v>89</v>
      </c>
      <c r="AL3198" s="391" t="str">
        <f t="shared" si="1097"/>
        <v/>
      </c>
      <c r="AM3198" s="391" t="str">
        <f t="shared" si="1098"/>
        <v/>
      </c>
      <c r="AO3198" s="310" t="str">
        <f t="shared" si="1091"/>
        <v/>
      </c>
      <c r="AP3198" s="310">
        <f>SUM(AO$1:AO3198)</f>
        <v>0</v>
      </c>
      <c r="AQ3198" s="310">
        <f>SUM(AK$2:AK3198)</f>
        <v>21</v>
      </c>
      <c r="AR3198" s="310">
        <f>COUNTA(AJ$2:AJ3198)</f>
        <v>21</v>
      </c>
      <c r="AS3198" s="312"/>
      <c r="AT3198" s="312"/>
      <c r="AU3198" s="312"/>
      <c r="AV3198" s="312"/>
      <c r="AW3198" s="312"/>
      <c r="AZ3198">
        <v>0</v>
      </c>
      <c r="BA3198">
        <v>0</v>
      </c>
    </row>
    <row r="3199" spans="1:53" x14ac:dyDescent="0.25">
      <c r="A3199">
        <v>161</v>
      </c>
      <c r="B3199" t="s">
        <v>65</v>
      </c>
      <c r="C3199" t="s">
        <v>1006</v>
      </c>
      <c r="D3199"/>
      <c r="E3199">
        <v>2</v>
      </c>
      <c r="F3199">
        <v>4</v>
      </c>
      <c r="G3199">
        <v>2</v>
      </c>
      <c r="H3199">
        <v>0</v>
      </c>
      <c r="I3199">
        <v>0</v>
      </c>
      <c r="J3199">
        <v>0</v>
      </c>
      <c r="K3199">
        <v>0</v>
      </c>
      <c r="L3199">
        <v>0</v>
      </c>
      <c r="M3199" t="s">
        <v>1007</v>
      </c>
      <c r="O3199" s="101">
        <f>IF(ISBLANK(C3199),O3198,IF(COUNTIF(C$2:C3199,C3199)&gt;1,O3198,1+MAX(O3198,0)))</f>
        <v>73</v>
      </c>
      <c r="P3199" s="45">
        <f t="shared" si="1100"/>
        <v>47</v>
      </c>
      <c r="Q3199" s="33" t="str">
        <f t="shared" si="1101"/>
        <v/>
      </c>
      <c r="R3199" s="33">
        <f t="shared" si="1102"/>
        <v>8</v>
      </c>
      <c r="S3199" s="33" t="str">
        <f t="shared" si="1103"/>
        <v>161_8</v>
      </c>
      <c r="T3199" s="35" t="str">
        <f t="shared" si="1104"/>
        <v>161AM</v>
      </c>
      <c r="U3199" s="35" t="str">
        <f t="shared" si="1105"/>
        <v>161AMNS</v>
      </c>
      <c r="V3199" s="35" t="str">
        <f t="shared" si="1099"/>
        <v>2U</v>
      </c>
      <c r="W3199" s="35" t="str">
        <f t="shared" si="1092"/>
        <v>161AM2U242</v>
      </c>
      <c r="X3199" s="388">
        <f t="shared" si="1093"/>
        <v>0</v>
      </c>
      <c r="Y3199" s="388">
        <f t="shared" si="1094"/>
        <v>0</v>
      </c>
      <c r="Z3199" s="280" t="str">
        <f t="shared" si="1085"/>
        <v/>
      </c>
      <c r="AA3199" s="280" t="str">
        <f t="shared" si="1086"/>
        <v/>
      </c>
      <c r="AB3199" s="389" t="str">
        <f t="shared" si="1095"/>
        <v/>
      </c>
      <c r="AC3199" s="389" t="str">
        <f t="shared" si="1096"/>
        <v/>
      </c>
      <c r="AD3199" s="390" t="str">
        <f t="shared" si="1087"/>
        <v/>
      </c>
      <c r="AE3199" s="282">
        <f t="shared" si="1088"/>
        <v>0</v>
      </c>
      <c r="AF3199" s="359">
        <f t="shared" si="1089"/>
        <v>0</v>
      </c>
      <c r="AG3199" s="280">
        <f t="shared" si="1090"/>
        <v>0</v>
      </c>
      <c r="AH3199" s="280">
        <f t="shared" si="1106"/>
        <v>0</v>
      </c>
      <c r="AI3199" s="280">
        <f>IF(ISBLANK(T3199),AI3198,IF(COUNTIF(T$2:T3199,T3199)&gt;1,AI3198,1+MAX(AI3198,0)))</f>
        <v>89</v>
      </c>
      <c r="AL3199" s="391" t="str">
        <f t="shared" si="1097"/>
        <v/>
      </c>
      <c r="AM3199" s="391" t="str">
        <f t="shared" si="1098"/>
        <v/>
      </c>
      <c r="AO3199" s="310" t="str">
        <f t="shared" si="1091"/>
        <v/>
      </c>
      <c r="AP3199" s="310">
        <f>SUM(AO$1:AO3199)</f>
        <v>0</v>
      </c>
      <c r="AQ3199" s="310">
        <f>SUM(AK$2:AK3199)</f>
        <v>21</v>
      </c>
      <c r="AR3199" s="310">
        <f>COUNTA(AJ$2:AJ3199)</f>
        <v>21</v>
      </c>
      <c r="AS3199" s="312"/>
      <c r="AT3199" s="312"/>
      <c r="AU3199" s="312"/>
      <c r="AV3199" s="312"/>
      <c r="AW3199" s="312"/>
      <c r="AZ3199">
        <v>0</v>
      </c>
      <c r="BA3199">
        <v>0</v>
      </c>
    </row>
    <row r="3200" spans="1:53" x14ac:dyDescent="0.25">
      <c r="A3200">
        <v>161</v>
      </c>
      <c r="B3200" t="s">
        <v>65</v>
      </c>
      <c r="C3200" t="s">
        <v>1006</v>
      </c>
      <c r="D3200"/>
      <c r="E3200">
        <v>2</v>
      </c>
      <c r="F3200">
        <v>4</v>
      </c>
      <c r="G3200">
        <v>3</v>
      </c>
      <c r="H3200">
        <v>0</v>
      </c>
      <c r="I3200">
        <v>0</v>
      </c>
      <c r="J3200">
        <v>0</v>
      </c>
      <c r="K3200">
        <v>0</v>
      </c>
      <c r="L3200">
        <v>0</v>
      </c>
      <c r="M3200" t="s">
        <v>1007</v>
      </c>
      <c r="O3200" s="101">
        <f>IF(ISBLANK(C3200),O3199,IF(COUNTIF(C$2:C3200,C3200)&gt;1,O3199,1+MAX(O3199,0)))</f>
        <v>73</v>
      </c>
      <c r="P3200" s="45">
        <f t="shared" si="1100"/>
        <v>47</v>
      </c>
      <c r="Q3200" s="33" t="str">
        <f t="shared" si="1101"/>
        <v/>
      </c>
      <c r="R3200" s="33">
        <f t="shared" si="1102"/>
        <v>8</v>
      </c>
      <c r="S3200" s="33" t="str">
        <f t="shared" si="1103"/>
        <v>161_8</v>
      </c>
      <c r="T3200" s="35" t="str">
        <f t="shared" si="1104"/>
        <v>161AM</v>
      </c>
      <c r="U3200" s="35" t="str">
        <f t="shared" si="1105"/>
        <v>161AMEW</v>
      </c>
      <c r="V3200" s="35" t="str">
        <f t="shared" si="1099"/>
        <v>2U</v>
      </c>
      <c r="W3200" s="35" t="str">
        <f t="shared" si="1092"/>
        <v>161AM2U243</v>
      </c>
      <c r="X3200" s="388">
        <f t="shared" si="1093"/>
        <v>0</v>
      </c>
      <c r="Y3200" s="388">
        <f t="shared" si="1094"/>
        <v>0</v>
      </c>
      <c r="Z3200" s="280" t="str">
        <f t="shared" si="1085"/>
        <v/>
      </c>
      <c r="AA3200" s="280" t="str">
        <f t="shared" si="1086"/>
        <v/>
      </c>
      <c r="AB3200" s="389" t="str">
        <f t="shared" si="1095"/>
        <v/>
      </c>
      <c r="AC3200" s="389" t="str">
        <f t="shared" si="1096"/>
        <v/>
      </c>
      <c r="AD3200" s="390" t="str">
        <f t="shared" si="1087"/>
        <v/>
      </c>
      <c r="AE3200" s="282">
        <f t="shared" si="1088"/>
        <v>0</v>
      </c>
      <c r="AF3200" s="359">
        <f t="shared" si="1089"/>
        <v>0</v>
      </c>
      <c r="AG3200" s="280">
        <f t="shared" si="1090"/>
        <v>3</v>
      </c>
      <c r="AH3200" s="280">
        <f t="shared" si="1106"/>
        <v>1</v>
      </c>
      <c r="AI3200" s="280">
        <f>IF(ISBLANK(T3200),AI3199,IF(COUNTIF(T$2:T3200,T3200)&gt;1,AI3199,1+MAX(AI3199,0)))</f>
        <v>89</v>
      </c>
      <c r="AL3200" s="391" t="str">
        <f t="shared" si="1097"/>
        <v/>
      </c>
      <c r="AM3200" s="391" t="str">
        <f t="shared" si="1098"/>
        <v/>
      </c>
      <c r="AO3200" s="310" t="str">
        <f t="shared" si="1091"/>
        <v/>
      </c>
      <c r="AP3200" s="310">
        <f>SUM(AO$1:AO3200)</f>
        <v>0</v>
      </c>
      <c r="AQ3200" s="310">
        <f>SUM(AK$2:AK3200)</f>
        <v>21</v>
      </c>
      <c r="AR3200" s="310">
        <f>COUNTA(AJ$2:AJ3200)</f>
        <v>21</v>
      </c>
      <c r="AS3200" s="312"/>
      <c r="AT3200" s="312"/>
      <c r="AU3200" s="312"/>
      <c r="AV3200" s="312"/>
      <c r="AW3200" s="312"/>
      <c r="AZ3200">
        <v>0</v>
      </c>
      <c r="BA3200">
        <v>0</v>
      </c>
    </row>
    <row r="3201" spans="1:53" x14ac:dyDescent="0.25">
      <c r="A3201">
        <v>161</v>
      </c>
      <c r="B3201" t="s">
        <v>65</v>
      </c>
      <c r="C3201" t="s">
        <v>1006</v>
      </c>
      <c r="D3201"/>
      <c r="E3201">
        <v>2</v>
      </c>
      <c r="F3201">
        <v>4</v>
      </c>
      <c r="G3201">
        <v>4</v>
      </c>
      <c r="H3201">
        <v>4</v>
      </c>
      <c r="I3201">
        <v>2</v>
      </c>
      <c r="J3201">
        <v>2</v>
      </c>
      <c r="K3201">
        <v>0</v>
      </c>
      <c r="L3201">
        <v>1</v>
      </c>
      <c r="M3201" t="s">
        <v>1007</v>
      </c>
      <c r="O3201" s="101">
        <f>IF(ISBLANK(C3201),O3200,IF(COUNTIF(C$2:C3201,C3201)&gt;1,O3200,1+MAX(O3200,0)))</f>
        <v>73</v>
      </c>
      <c r="P3201" s="45">
        <f t="shared" si="1100"/>
        <v>47</v>
      </c>
      <c r="Q3201" s="33" t="str">
        <f t="shared" si="1101"/>
        <v/>
      </c>
      <c r="R3201" s="33">
        <f t="shared" si="1102"/>
        <v>8</v>
      </c>
      <c r="S3201" s="33" t="str">
        <f t="shared" si="1103"/>
        <v>161_8</v>
      </c>
      <c r="T3201" s="35" t="str">
        <f t="shared" si="1104"/>
        <v>161AM</v>
      </c>
      <c r="U3201" s="35" t="str">
        <f t="shared" si="1105"/>
        <v>161AMEW</v>
      </c>
      <c r="V3201" s="35" t="str">
        <f t="shared" si="1099"/>
        <v>2U</v>
      </c>
      <c r="W3201" s="35" t="str">
        <f t="shared" si="1092"/>
        <v>161AM2U244</v>
      </c>
      <c r="X3201" s="388">
        <f t="shared" si="1093"/>
        <v>0</v>
      </c>
      <c r="Y3201" s="388">
        <f t="shared" si="1094"/>
        <v>1</v>
      </c>
      <c r="Z3201" s="280" t="str">
        <f t="shared" si="1085"/>
        <v/>
      </c>
      <c r="AA3201" s="280" t="str">
        <f t="shared" si="1086"/>
        <v/>
      </c>
      <c r="AB3201" s="389" t="str">
        <f t="shared" si="1095"/>
        <v/>
      </c>
      <c r="AC3201" s="389" t="str">
        <f t="shared" si="1096"/>
        <v/>
      </c>
      <c r="AD3201" s="390" t="str">
        <f t="shared" si="1087"/>
        <v/>
      </c>
      <c r="AE3201" s="282">
        <f t="shared" si="1088"/>
        <v>0</v>
      </c>
      <c r="AF3201" s="359">
        <f t="shared" si="1089"/>
        <v>0</v>
      </c>
      <c r="AG3201" s="280">
        <f t="shared" si="1090"/>
        <v>3</v>
      </c>
      <c r="AH3201" s="280">
        <f t="shared" si="1106"/>
        <v>1</v>
      </c>
      <c r="AI3201" s="280">
        <f>IF(ISBLANK(T3201),AI3200,IF(COUNTIF(T$2:T3201,T3201)&gt;1,AI3200,1+MAX(AI3200,0)))</f>
        <v>89</v>
      </c>
      <c r="AL3201" s="391" t="str">
        <f t="shared" si="1097"/>
        <v/>
      </c>
      <c r="AM3201" s="391" t="str">
        <f t="shared" si="1098"/>
        <v/>
      </c>
      <c r="AO3201" s="310" t="str">
        <f t="shared" si="1091"/>
        <v/>
      </c>
      <c r="AP3201" s="310">
        <f>SUM(AO$1:AO3201)</f>
        <v>0</v>
      </c>
      <c r="AQ3201" s="310">
        <f>SUM(AK$2:AK3201)</f>
        <v>21</v>
      </c>
      <c r="AR3201" s="310">
        <f>COUNTA(AJ$2:AJ3201)</f>
        <v>21</v>
      </c>
      <c r="AS3201" s="312"/>
      <c r="AT3201" s="312"/>
      <c r="AU3201" s="312"/>
      <c r="AV3201" s="312"/>
      <c r="AW3201" s="312"/>
      <c r="AZ3201">
        <v>0</v>
      </c>
      <c r="BA3201">
        <v>1</v>
      </c>
    </row>
    <row r="3202" spans="1:53" x14ac:dyDescent="0.25">
      <c r="A3202">
        <v>161</v>
      </c>
      <c r="B3202" t="s">
        <v>66</v>
      </c>
      <c r="C3202" t="s">
        <v>923</v>
      </c>
      <c r="D3202"/>
      <c r="E3202">
        <v>1</v>
      </c>
      <c r="F3202">
        <v>1</v>
      </c>
      <c r="G3202">
        <v>1</v>
      </c>
      <c r="H3202">
        <v>2</v>
      </c>
      <c r="I3202">
        <v>0</v>
      </c>
      <c r="J3202">
        <v>0</v>
      </c>
      <c r="K3202">
        <v>2</v>
      </c>
      <c r="L3202">
        <v>2</v>
      </c>
      <c r="M3202"/>
      <c r="O3202" s="101">
        <f>IF(ISBLANK(C3202),O3201,IF(COUNTIF(C$2:C3202,C3202)&gt;1,O3201,1+MAX(O3201,0)))</f>
        <v>73</v>
      </c>
      <c r="P3202" s="45">
        <f t="shared" si="1100"/>
        <v>47</v>
      </c>
      <c r="Q3202" s="33" t="str">
        <f t="shared" si="1101"/>
        <v/>
      </c>
      <c r="R3202" s="33">
        <f t="shared" si="1102"/>
        <v>9</v>
      </c>
      <c r="S3202" s="33" t="str">
        <f t="shared" si="1103"/>
        <v>161_9</v>
      </c>
      <c r="T3202" s="35" t="str">
        <f t="shared" si="1104"/>
        <v>161PM</v>
      </c>
      <c r="U3202" s="35" t="str">
        <f t="shared" si="1105"/>
        <v>161PMNS</v>
      </c>
      <c r="V3202" s="35" t="str">
        <f t="shared" si="1099"/>
        <v>2U</v>
      </c>
      <c r="W3202" s="35" t="str">
        <f t="shared" si="1092"/>
        <v>161PM2U111</v>
      </c>
      <c r="X3202" s="388">
        <f t="shared" si="1093"/>
        <v>2</v>
      </c>
      <c r="Y3202" s="388">
        <f t="shared" si="1094"/>
        <v>2</v>
      </c>
      <c r="Z3202" s="280" t="str">
        <f t="shared" ref="Z3202:Z3265" si="1107">IF(I3202&gt;$H3202,1,"")</f>
        <v/>
      </c>
      <c r="AA3202" s="280" t="str">
        <f t="shared" ref="AA3202:AA3265" si="1108">IF(J3202&gt;$H3202,1,"")</f>
        <v/>
      </c>
      <c r="AB3202" s="389" t="str">
        <f t="shared" si="1095"/>
        <v/>
      </c>
      <c r="AC3202" s="389" t="str">
        <f t="shared" si="1096"/>
        <v/>
      </c>
      <c r="AD3202" s="390" t="str">
        <f t="shared" ref="AD3202:AD3265" si="1109">IF(ISERROR(MATCH(A3202&amp;"_"&amp;G3202,Sidewalk_ignore,0)),"",1)</f>
        <v/>
      </c>
      <c r="AE3202" s="282">
        <f t="shared" ref="AE3202:AE3265" si="1110">IF(AND(ISNUMBER($G3202),$B3202="AM"),INDEX(CordonIn,MATCH($A3202,loc_ID,0),$G3202),0)</f>
        <v>0</v>
      </c>
      <c r="AF3202" s="359">
        <f t="shared" ref="AF3202:AF3265" si="1111">IF(AND(ISNUMBER($G3202),$B3202="PM"),INDEX(CordonIn,MATCH($A3202,loc_ID,0),VLOOKUP($G3202,Reverse_dir,2,FALSE)),0)</f>
        <v>0</v>
      </c>
      <c r="AG3202" s="280">
        <f t="shared" ref="AG3202:AG3265" si="1112">IF(AND(ISNUMBER($G3202),$B3202="AM"),INDEX(Lane,MATCH($A3202,loc_ID,0),$G3202),0)</f>
        <v>0</v>
      </c>
      <c r="AH3202" s="280">
        <f t="shared" si="1106"/>
        <v>0</v>
      </c>
      <c r="AI3202" s="280">
        <f>IF(ISBLANK(T3202),AI3201,IF(COUNTIF(T$2:T3202,T3202)&gt;1,AI3201,1+MAX(AI3201,0)))</f>
        <v>90</v>
      </c>
      <c r="AL3202" s="391" t="str">
        <f t="shared" si="1097"/>
        <v/>
      </c>
      <c r="AM3202" s="391" t="str">
        <f t="shared" si="1098"/>
        <v/>
      </c>
      <c r="AO3202" s="310" t="str">
        <f t="shared" ref="AO3202:AO3265" si="1113">IF(SUM(Z3202:AC3202)&gt;0,1,"")</f>
        <v/>
      </c>
      <c r="AP3202" s="310">
        <f>SUM(AO$1:AO3202)</f>
        <v>0</v>
      </c>
      <c r="AQ3202" s="310">
        <f>SUM(AK$2:AK3202)</f>
        <v>21</v>
      </c>
      <c r="AR3202" s="310">
        <f>COUNTA(AJ$2:AJ3202)</f>
        <v>21</v>
      </c>
      <c r="AS3202" s="312"/>
      <c r="AT3202" s="312"/>
      <c r="AU3202" s="312"/>
      <c r="AV3202" s="312"/>
      <c r="AW3202" s="312"/>
      <c r="AZ3202">
        <v>2</v>
      </c>
      <c r="BA3202">
        <v>2</v>
      </c>
    </row>
    <row r="3203" spans="1:53" x14ac:dyDescent="0.25">
      <c r="A3203">
        <v>161</v>
      </c>
      <c r="B3203" t="s">
        <v>66</v>
      </c>
      <c r="C3203" t="s">
        <v>923</v>
      </c>
      <c r="D3203"/>
      <c r="E3203">
        <v>1</v>
      </c>
      <c r="F3203">
        <v>1</v>
      </c>
      <c r="G3203">
        <v>2</v>
      </c>
      <c r="H3203">
        <v>2</v>
      </c>
      <c r="I3203">
        <v>0</v>
      </c>
      <c r="J3203">
        <v>0</v>
      </c>
      <c r="K3203">
        <v>0</v>
      </c>
      <c r="L3203">
        <v>2</v>
      </c>
      <c r="M3203"/>
      <c r="O3203" s="101">
        <f>IF(ISBLANK(C3203),O3202,IF(COUNTIF(C$2:C3203,C3203)&gt;1,O3202,1+MAX(O3202,0)))</f>
        <v>73</v>
      </c>
      <c r="P3203" s="45">
        <f t="shared" si="1100"/>
        <v>47</v>
      </c>
      <c r="Q3203" s="33" t="str">
        <f t="shared" si="1101"/>
        <v/>
      </c>
      <c r="R3203" s="33">
        <f t="shared" si="1102"/>
        <v>9</v>
      </c>
      <c r="S3203" s="33" t="str">
        <f t="shared" si="1103"/>
        <v>161_9</v>
      </c>
      <c r="T3203" s="35" t="str">
        <f t="shared" si="1104"/>
        <v>161PM</v>
      </c>
      <c r="U3203" s="35" t="str">
        <f t="shared" si="1105"/>
        <v>161PMNS</v>
      </c>
      <c r="V3203" s="35" t="str">
        <f t="shared" si="1099"/>
        <v>2U</v>
      </c>
      <c r="W3203" s="35" t="str">
        <f t="shared" ref="W3203:W3266" si="1114">IF(ISBLANK(A3203),"",A3203&amp;B3203&amp;V3203&amp;E3203&amp;F3203&amp;G3203)</f>
        <v>161PM2U112</v>
      </c>
      <c r="X3203" s="388">
        <f t="shared" ref="X3203:X3266" si="1115">IF($AD3203=1,0,K3203)</f>
        <v>0</v>
      </c>
      <c r="Y3203" s="388">
        <f t="shared" ref="Y3203:Y3266" si="1116">IF($AD3203=1,0,L3203)</f>
        <v>2</v>
      </c>
      <c r="Z3203" s="280" t="str">
        <f t="shared" si="1107"/>
        <v/>
      </c>
      <c r="AA3203" s="280" t="str">
        <f t="shared" si="1108"/>
        <v/>
      </c>
      <c r="AB3203" s="389" t="str">
        <f t="shared" ref="AB3203:AB3266" si="1117">IF(OR(K3203&gt;$H3203,AND($AD3203=1,K3203&gt;0)),1,"")</f>
        <v/>
      </c>
      <c r="AC3203" s="389" t="str">
        <f t="shared" ref="AC3203:AC3266" si="1118">IF(OR(L3203&gt;$H3203,AND($AD3203=1,L3203&gt;0)),1,"")</f>
        <v/>
      </c>
      <c r="AD3203" s="390" t="str">
        <f t="shared" si="1109"/>
        <v/>
      </c>
      <c r="AE3203" s="282">
        <f t="shared" si="1110"/>
        <v>0</v>
      </c>
      <c r="AF3203" s="359">
        <f t="shared" si="1111"/>
        <v>0</v>
      </c>
      <c r="AG3203" s="280">
        <f t="shared" si="1112"/>
        <v>0</v>
      </c>
      <c r="AH3203" s="280">
        <f t="shared" si="1106"/>
        <v>0</v>
      </c>
      <c r="AI3203" s="280">
        <f>IF(ISBLANK(T3203),AI3202,IF(COUNTIF(T$2:T3203,T3203)&gt;1,AI3202,1+MAX(AI3202,0)))</f>
        <v>90</v>
      </c>
      <c r="AL3203" s="391" t="str">
        <f t="shared" ref="AL3203:AL3266" si="1119">IF(OR(AB3203=1,AC3203=1),IF(LEN(AJ3203)=0,"",AJ3203&amp;"; ")&amp;"Ignore sidewalk",IF(LEN(AJ3203)=0,"",AJ3203))</f>
        <v/>
      </c>
      <c r="AM3203" s="391" t="str">
        <f t="shared" ref="AM3203:AM3266" si="1120">IF(OR(AB3203=1,AC3203=1),1,IF(LEN(AK3203)=0,"",AK3203))</f>
        <v/>
      </c>
      <c r="AO3203" s="310" t="str">
        <f t="shared" si="1113"/>
        <v/>
      </c>
      <c r="AP3203" s="310">
        <f>SUM(AO$1:AO3203)</f>
        <v>0</v>
      </c>
      <c r="AQ3203" s="310">
        <f>SUM(AK$2:AK3203)</f>
        <v>21</v>
      </c>
      <c r="AR3203" s="310">
        <f>COUNTA(AJ$2:AJ3203)</f>
        <v>21</v>
      </c>
      <c r="AS3203" s="312"/>
      <c r="AT3203" s="312"/>
      <c r="AU3203" s="312"/>
      <c r="AV3203" s="312"/>
      <c r="AW3203" s="312"/>
      <c r="AZ3203">
        <v>0</v>
      </c>
      <c r="BA3203">
        <v>2</v>
      </c>
    </row>
    <row r="3204" spans="1:53" x14ac:dyDescent="0.25">
      <c r="A3204">
        <v>161</v>
      </c>
      <c r="B3204" t="s">
        <v>66</v>
      </c>
      <c r="C3204" t="s">
        <v>923</v>
      </c>
      <c r="D3204"/>
      <c r="E3204">
        <v>1</v>
      </c>
      <c r="F3204">
        <v>1</v>
      </c>
      <c r="G3204">
        <v>3</v>
      </c>
      <c r="H3204">
        <v>4</v>
      </c>
      <c r="I3204">
        <v>0</v>
      </c>
      <c r="J3204">
        <v>1</v>
      </c>
      <c r="K3204">
        <v>0</v>
      </c>
      <c r="L3204">
        <v>2</v>
      </c>
      <c r="M3204"/>
      <c r="O3204" s="101">
        <f>IF(ISBLANK(C3204),O3203,IF(COUNTIF(C$2:C3204,C3204)&gt;1,O3203,1+MAX(O3203,0)))</f>
        <v>73</v>
      </c>
      <c r="P3204" s="45">
        <f t="shared" si="1100"/>
        <v>47</v>
      </c>
      <c r="Q3204" s="33" t="str">
        <f t="shared" si="1101"/>
        <v/>
      </c>
      <c r="R3204" s="33">
        <f t="shared" si="1102"/>
        <v>9</v>
      </c>
      <c r="S3204" s="33" t="str">
        <f t="shared" si="1103"/>
        <v>161_9</v>
      </c>
      <c r="T3204" s="35" t="str">
        <f t="shared" si="1104"/>
        <v>161PM</v>
      </c>
      <c r="U3204" s="35" t="str">
        <f t="shared" si="1105"/>
        <v>161PMEW</v>
      </c>
      <c r="V3204" s="35" t="str">
        <f t="shared" ref="V3204:V3267" si="1121">TEXT((O3204-MOD(O3204,26))/26,"0")&amp;CHAR(65+MOD(O3204-1,26))</f>
        <v>2U</v>
      </c>
      <c r="W3204" s="35" t="str">
        <f t="shared" si="1114"/>
        <v>161PM2U113</v>
      </c>
      <c r="X3204" s="388">
        <f t="shared" si="1115"/>
        <v>0</v>
      </c>
      <c r="Y3204" s="388">
        <f t="shared" si="1116"/>
        <v>2</v>
      </c>
      <c r="Z3204" s="280" t="str">
        <f t="shared" si="1107"/>
        <v/>
      </c>
      <c r="AA3204" s="280" t="str">
        <f t="shared" si="1108"/>
        <v/>
      </c>
      <c r="AB3204" s="389" t="str">
        <f t="shared" si="1117"/>
        <v/>
      </c>
      <c r="AC3204" s="389" t="str">
        <f t="shared" si="1118"/>
        <v/>
      </c>
      <c r="AD3204" s="390" t="str">
        <f t="shared" si="1109"/>
        <v/>
      </c>
      <c r="AE3204" s="282">
        <f t="shared" si="1110"/>
        <v>0</v>
      </c>
      <c r="AF3204" s="359">
        <f t="shared" si="1111"/>
        <v>0</v>
      </c>
      <c r="AG3204" s="280">
        <f t="shared" si="1112"/>
        <v>0</v>
      </c>
      <c r="AH3204" s="280">
        <f t="shared" si="1106"/>
        <v>0</v>
      </c>
      <c r="AI3204" s="280">
        <f>IF(ISBLANK(T3204),AI3203,IF(COUNTIF(T$2:T3204,T3204)&gt;1,AI3203,1+MAX(AI3203,0)))</f>
        <v>90</v>
      </c>
      <c r="AL3204" s="391" t="str">
        <f t="shared" si="1119"/>
        <v/>
      </c>
      <c r="AM3204" s="391" t="str">
        <f t="shared" si="1120"/>
        <v/>
      </c>
      <c r="AO3204" s="310" t="str">
        <f t="shared" si="1113"/>
        <v/>
      </c>
      <c r="AP3204" s="310">
        <f>SUM(AO$1:AO3204)</f>
        <v>0</v>
      </c>
      <c r="AQ3204" s="310">
        <f>SUM(AK$2:AK3204)</f>
        <v>21</v>
      </c>
      <c r="AR3204" s="310">
        <f>COUNTA(AJ$2:AJ3204)</f>
        <v>21</v>
      </c>
      <c r="AS3204" s="312"/>
      <c r="AT3204" s="312"/>
      <c r="AU3204" s="312"/>
      <c r="AV3204" s="312"/>
      <c r="AW3204" s="312"/>
      <c r="AZ3204">
        <v>0</v>
      </c>
      <c r="BA3204">
        <v>2</v>
      </c>
    </row>
    <row r="3205" spans="1:53" x14ac:dyDescent="0.25">
      <c r="A3205">
        <v>161</v>
      </c>
      <c r="B3205" t="s">
        <v>66</v>
      </c>
      <c r="C3205" t="s">
        <v>923</v>
      </c>
      <c r="D3205"/>
      <c r="E3205">
        <v>1</v>
      </c>
      <c r="F3205">
        <v>1</v>
      </c>
      <c r="G3205">
        <v>4</v>
      </c>
      <c r="H3205">
        <v>2</v>
      </c>
      <c r="I3205">
        <v>0</v>
      </c>
      <c r="J3205">
        <v>0</v>
      </c>
      <c r="K3205">
        <v>0</v>
      </c>
      <c r="L3205">
        <v>2</v>
      </c>
      <c r="M3205"/>
      <c r="O3205" s="101">
        <f>IF(ISBLANK(C3205),O3204,IF(COUNTIF(C$2:C3205,C3205)&gt;1,O3204,1+MAX(O3204,0)))</f>
        <v>73</v>
      </c>
      <c r="P3205" s="45">
        <f t="shared" si="1100"/>
        <v>47</v>
      </c>
      <c r="Q3205" s="33" t="str">
        <f t="shared" si="1101"/>
        <v/>
      </c>
      <c r="R3205" s="33">
        <f t="shared" si="1102"/>
        <v>9</v>
      </c>
      <c r="S3205" s="33" t="str">
        <f t="shared" si="1103"/>
        <v>161_9</v>
      </c>
      <c r="T3205" s="35" t="str">
        <f t="shared" si="1104"/>
        <v>161PM</v>
      </c>
      <c r="U3205" s="35" t="str">
        <f t="shared" si="1105"/>
        <v>161PMEW</v>
      </c>
      <c r="V3205" s="35" t="str">
        <f t="shared" si="1121"/>
        <v>2U</v>
      </c>
      <c r="W3205" s="35" t="str">
        <f t="shared" si="1114"/>
        <v>161PM2U114</v>
      </c>
      <c r="X3205" s="388">
        <f t="shared" si="1115"/>
        <v>0</v>
      </c>
      <c r="Y3205" s="388">
        <f t="shared" si="1116"/>
        <v>2</v>
      </c>
      <c r="Z3205" s="280" t="str">
        <f t="shared" si="1107"/>
        <v/>
      </c>
      <c r="AA3205" s="280" t="str">
        <f t="shared" si="1108"/>
        <v/>
      </c>
      <c r="AB3205" s="389" t="str">
        <f t="shared" si="1117"/>
        <v/>
      </c>
      <c r="AC3205" s="389" t="str">
        <f t="shared" si="1118"/>
        <v/>
      </c>
      <c r="AD3205" s="390" t="str">
        <f t="shared" si="1109"/>
        <v/>
      </c>
      <c r="AE3205" s="282">
        <f t="shared" si="1110"/>
        <v>0</v>
      </c>
      <c r="AF3205" s="359">
        <f t="shared" si="1111"/>
        <v>0</v>
      </c>
      <c r="AG3205" s="280">
        <f t="shared" si="1112"/>
        <v>0</v>
      </c>
      <c r="AH3205" s="280">
        <f t="shared" si="1106"/>
        <v>0</v>
      </c>
      <c r="AI3205" s="280">
        <f>IF(ISBLANK(T3205),AI3204,IF(COUNTIF(T$2:T3205,T3205)&gt;1,AI3204,1+MAX(AI3204,0)))</f>
        <v>90</v>
      </c>
      <c r="AL3205" s="391" t="str">
        <f t="shared" si="1119"/>
        <v/>
      </c>
      <c r="AM3205" s="391" t="str">
        <f t="shared" si="1120"/>
        <v/>
      </c>
      <c r="AO3205" s="310" t="str">
        <f t="shared" si="1113"/>
        <v/>
      </c>
      <c r="AP3205" s="310">
        <f>SUM(AO$1:AO3205)</f>
        <v>0</v>
      </c>
      <c r="AQ3205" s="310">
        <f>SUM(AK$2:AK3205)</f>
        <v>21</v>
      </c>
      <c r="AR3205" s="310">
        <f>COUNTA(AJ$2:AJ3205)</f>
        <v>21</v>
      </c>
      <c r="AS3205" s="312"/>
      <c r="AT3205" s="312"/>
      <c r="AU3205" s="312"/>
      <c r="AV3205" s="312"/>
      <c r="AW3205" s="312"/>
      <c r="AZ3205">
        <v>0</v>
      </c>
      <c r="BA3205">
        <v>2</v>
      </c>
    </row>
    <row r="3206" spans="1:53" x14ac:dyDescent="0.25">
      <c r="A3206">
        <v>161</v>
      </c>
      <c r="B3206" t="s">
        <v>66</v>
      </c>
      <c r="C3206" t="s">
        <v>923</v>
      </c>
      <c r="D3206"/>
      <c r="E3206">
        <v>1</v>
      </c>
      <c r="F3206">
        <v>2</v>
      </c>
      <c r="G3206">
        <v>1</v>
      </c>
      <c r="H3206">
        <v>1</v>
      </c>
      <c r="I3206">
        <v>1</v>
      </c>
      <c r="J3206">
        <v>0</v>
      </c>
      <c r="K3206">
        <v>1</v>
      </c>
      <c r="L3206">
        <v>1</v>
      </c>
      <c r="M3206"/>
      <c r="O3206" s="101">
        <f>IF(ISBLANK(C3206),O3205,IF(COUNTIF(C$2:C3206,C3206)&gt;1,O3205,1+MAX(O3205,0)))</f>
        <v>73</v>
      </c>
      <c r="P3206" s="45">
        <f t="shared" si="1100"/>
        <v>47</v>
      </c>
      <c r="Q3206" s="33" t="str">
        <f t="shared" si="1101"/>
        <v/>
      </c>
      <c r="R3206" s="33">
        <f t="shared" si="1102"/>
        <v>10</v>
      </c>
      <c r="S3206" s="33" t="str">
        <f t="shared" si="1103"/>
        <v>161_10</v>
      </c>
      <c r="T3206" s="35" t="str">
        <f t="shared" si="1104"/>
        <v>161PM</v>
      </c>
      <c r="U3206" s="35" t="str">
        <f t="shared" si="1105"/>
        <v>161PMNS</v>
      </c>
      <c r="V3206" s="35" t="str">
        <f t="shared" si="1121"/>
        <v>2U</v>
      </c>
      <c r="W3206" s="35" t="str">
        <f t="shared" si="1114"/>
        <v>161PM2U121</v>
      </c>
      <c r="X3206" s="388">
        <f t="shared" si="1115"/>
        <v>1</v>
      </c>
      <c r="Y3206" s="388">
        <f t="shared" si="1116"/>
        <v>1</v>
      </c>
      <c r="Z3206" s="280" t="str">
        <f t="shared" si="1107"/>
        <v/>
      </c>
      <c r="AA3206" s="280" t="str">
        <f t="shared" si="1108"/>
        <v/>
      </c>
      <c r="AB3206" s="389" t="str">
        <f t="shared" si="1117"/>
        <v/>
      </c>
      <c r="AC3206" s="389" t="str">
        <f t="shared" si="1118"/>
        <v/>
      </c>
      <c r="AD3206" s="390" t="str">
        <f t="shared" si="1109"/>
        <v/>
      </c>
      <c r="AE3206" s="282">
        <f t="shared" si="1110"/>
        <v>0</v>
      </c>
      <c r="AF3206" s="359">
        <f t="shared" si="1111"/>
        <v>0</v>
      </c>
      <c r="AG3206" s="280">
        <f t="shared" si="1112"/>
        <v>0</v>
      </c>
      <c r="AH3206" s="280">
        <f t="shared" si="1106"/>
        <v>0</v>
      </c>
      <c r="AI3206" s="280">
        <f>IF(ISBLANK(T3206),AI3205,IF(COUNTIF(T$2:T3206,T3206)&gt;1,AI3205,1+MAX(AI3205,0)))</f>
        <v>90</v>
      </c>
      <c r="AL3206" s="391" t="str">
        <f t="shared" si="1119"/>
        <v/>
      </c>
      <c r="AM3206" s="391" t="str">
        <f t="shared" si="1120"/>
        <v/>
      </c>
      <c r="AO3206" s="310" t="str">
        <f t="shared" si="1113"/>
        <v/>
      </c>
      <c r="AP3206" s="310">
        <f>SUM(AO$1:AO3206)</f>
        <v>0</v>
      </c>
      <c r="AQ3206" s="310">
        <f>SUM(AK$2:AK3206)</f>
        <v>21</v>
      </c>
      <c r="AR3206" s="310">
        <f>COUNTA(AJ$2:AJ3206)</f>
        <v>21</v>
      </c>
      <c r="AS3206" s="312"/>
      <c r="AT3206" s="312"/>
      <c r="AU3206" s="312"/>
      <c r="AV3206" s="312"/>
      <c r="AW3206" s="312"/>
      <c r="AZ3206">
        <v>1</v>
      </c>
      <c r="BA3206">
        <v>1</v>
      </c>
    </row>
    <row r="3207" spans="1:53" x14ac:dyDescent="0.25">
      <c r="A3207">
        <v>161</v>
      </c>
      <c r="B3207" t="s">
        <v>66</v>
      </c>
      <c r="C3207" t="s">
        <v>923</v>
      </c>
      <c r="D3207"/>
      <c r="E3207">
        <v>1</v>
      </c>
      <c r="F3207">
        <v>2</v>
      </c>
      <c r="G3207">
        <v>2</v>
      </c>
      <c r="H3207">
        <v>1</v>
      </c>
      <c r="I3207">
        <v>0</v>
      </c>
      <c r="J3207">
        <v>0</v>
      </c>
      <c r="K3207">
        <v>0</v>
      </c>
      <c r="L3207">
        <v>1</v>
      </c>
      <c r="M3207"/>
      <c r="O3207" s="101">
        <f>IF(ISBLANK(C3207),O3206,IF(COUNTIF(C$2:C3207,C3207)&gt;1,O3206,1+MAX(O3206,0)))</f>
        <v>73</v>
      </c>
      <c r="P3207" s="45">
        <f t="shared" si="1100"/>
        <v>47</v>
      </c>
      <c r="Q3207" s="33" t="str">
        <f t="shared" si="1101"/>
        <v/>
      </c>
      <c r="R3207" s="33">
        <f t="shared" si="1102"/>
        <v>10</v>
      </c>
      <c r="S3207" s="33" t="str">
        <f t="shared" si="1103"/>
        <v>161_10</v>
      </c>
      <c r="T3207" s="35" t="str">
        <f t="shared" si="1104"/>
        <v>161PM</v>
      </c>
      <c r="U3207" s="35" t="str">
        <f t="shared" si="1105"/>
        <v>161PMNS</v>
      </c>
      <c r="V3207" s="35" t="str">
        <f t="shared" si="1121"/>
        <v>2U</v>
      </c>
      <c r="W3207" s="35" t="str">
        <f t="shared" si="1114"/>
        <v>161PM2U122</v>
      </c>
      <c r="X3207" s="388">
        <f t="shared" si="1115"/>
        <v>0</v>
      </c>
      <c r="Y3207" s="388">
        <f t="shared" si="1116"/>
        <v>1</v>
      </c>
      <c r="Z3207" s="280" t="str">
        <f t="shared" si="1107"/>
        <v/>
      </c>
      <c r="AA3207" s="280" t="str">
        <f t="shared" si="1108"/>
        <v/>
      </c>
      <c r="AB3207" s="389" t="str">
        <f t="shared" si="1117"/>
        <v/>
      </c>
      <c r="AC3207" s="389" t="str">
        <f t="shared" si="1118"/>
        <v/>
      </c>
      <c r="AD3207" s="390" t="str">
        <f t="shared" si="1109"/>
        <v/>
      </c>
      <c r="AE3207" s="282">
        <f t="shared" si="1110"/>
        <v>0</v>
      </c>
      <c r="AF3207" s="359">
        <f t="shared" si="1111"/>
        <v>0</v>
      </c>
      <c r="AG3207" s="280">
        <f t="shared" si="1112"/>
        <v>0</v>
      </c>
      <c r="AH3207" s="280">
        <f t="shared" si="1106"/>
        <v>0</v>
      </c>
      <c r="AI3207" s="280">
        <f>IF(ISBLANK(T3207),AI3206,IF(COUNTIF(T$2:T3207,T3207)&gt;1,AI3206,1+MAX(AI3206,0)))</f>
        <v>90</v>
      </c>
      <c r="AL3207" s="391" t="str">
        <f t="shared" si="1119"/>
        <v/>
      </c>
      <c r="AM3207" s="391" t="str">
        <f t="shared" si="1120"/>
        <v/>
      </c>
      <c r="AO3207" s="310" t="str">
        <f t="shared" si="1113"/>
        <v/>
      </c>
      <c r="AP3207" s="310">
        <f>SUM(AO$1:AO3207)</f>
        <v>0</v>
      </c>
      <c r="AQ3207" s="310">
        <f>SUM(AK$2:AK3207)</f>
        <v>21</v>
      </c>
      <c r="AR3207" s="310">
        <f>COUNTA(AJ$2:AJ3207)</f>
        <v>21</v>
      </c>
      <c r="AS3207" s="312"/>
      <c r="AT3207" s="312"/>
      <c r="AU3207" s="312"/>
      <c r="AV3207" s="312"/>
      <c r="AW3207" s="312"/>
      <c r="AZ3207">
        <v>0</v>
      </c>
      <c r="BA3207">
        <v>1</v>
      </c>
    </row>
    <row r="3208" spans="1:53" x14ac:dyDescent="0.25">
      <c r="A3208">
        <v>161</v>
      </c>
      <c r="B3208" t="s">
        <v>66</v>
      </c>
      <c r="C3208" t="s">
        <v>923</v>
      </c>
      <c r="D3208"/>
      <c r="E3208">
        <v>1</v>
      </c>
      <c r="F3208">
        <v>2</v>
      </c>
      <c r="G3208">
        <v>3</v>
      </c>
      <c r="H3208">
        <v>4</v>
      </c>
      <c r="I3208">
        <v>1</v>
      </c>
      <c r="J3208">
        <v>1</v>
      </c>
      <c r="K3208">
        <v>0</v>
      </c>
      <c r="L3208">
        <v>4</v>
      </c>
      <c r="M3208"/>
      <c r="O3208" s="101">
        <f>IF(ISBLANK(C3208),O3207,IF(COUNTIF(C$2:C3208,C3208)&gt;1,O3207,1+MAX(O3207,0)))</f>
        <v>73</v>
      </c>
      <c r="P3208" s="45">
        <f t="shared" si="1100"/>
        <v>47</v>
      </c>
      <c r="Q3208" s="33" t="str">
        <f t="shared" si="1101"/>
        <v/>
      </c>
      <c r="R3208" s="33">
        <f t="shared" si="1102"/>
        <v>10</v>
      </c>
      <c r="S3208" s="33" t="str">
        <f t="shared" si="1103"/>
        <v>161_10</v>
      </c>
      <c r="T3208" s="35" t="str">
        <f t="shared" si="1104"/>
        <v>161PM</v>
      </c>
      <c r="U3208" s="35" t="str">
        <f t="shared" si="1105"/>
        <v>161PMEW</v>
      </c>
      <c r="V3208" s="35" t="str">
        <f t="shared" si="1121"/>
        <v>2U</v>
      </c>
      <c r="W3208" s="35" t="str">
        <f t="shared" si="1114"/>
        <v>161PM2U123</v>
      </c>
      <c r="X3208" s="388">
        <f t="shared" si="1115"/>
        <v>0</v>
      </c>
      <c r="Y3208" s="388">
        <f t="shared" si="1116"/>
        <v>4</v>
      </c>
      <c r="Z3208" s="280" t="str">
        <f t="shared" si="1107"/>
        <v/>
      </c>
      <c r="AA3208" s="280" t="str">
        <f t="shared" si="1108"/>
        <v/>
      </c>
      <c r="AB3208" s="389" t="str">
        <f t="shared" si="1117"/>
        <v/>
      </c>
      <c r="AC3208" s="389" t="str">
        <f t="shared" si="1118"/>
        <v/>
      </c>
      <c r="AD3208" s="390" t="str">
        <f t="shared" si="1109"/>
        <v/>
      </c>
      <c r="AE3208" s="282">
        <f t="shared" si="1110"/>
        <v>0</v>
      </c>
      <c r="AF3208" s="359">
        <f t="shared" si="1111"/>
        <v>0</v>
      </c>
      <c r="AG3208" s="280">
        <f t="shared" si="1112"/>
        <v>0</v>
      </c>
      <c r="AH3208" s="280">
        <f t="shared" si="1106"/>
        <v>0</v>
      </c>
      <c r="AI3208" s="280">
        <f>IF(ISBLANK(T3208),AI3207,IF(COUNTIF(T$2:T3208,T3208)&gt;1,AI3207,1+MAX(AI3207,0)))</f>
        <v>90</v>
      </c>
      <c r="AL3208" s="391" t="str">
        <f t="shared" si="1119"/>
        <v/>
      </c>
      <c r="AM3208" s="391" t="str">
        <f t="shared" si="1120"/>
        <v/>
      </c>
      <c r="AO3208" s="310" t="str">
        <f t="shared" si="1113"/>
        <v/>
      </c>
      <c r="AP3208" s="310">
        <f>SUM(AO$1:AO3208)</f>
        <v>0</v>
      </c>
      <c r="AQ3208" s="310">
        <f>SUM(AK$2:AK3208)</f>
        <v>21</v>
      </c>
      <c r="AR3208" s="310">
        <f>COUNTA(AJ$2:AJ3208)</f>
        <v>21</v>
      </c>
      <c r="AS3208" s="312"/>
      <c r="AT3208" s="312"/>
      <c r="AU3208" s="312"/>
      <c r="AV3208" s="312"/>
      <c r="AW3208" s="312"/>
      <c r="AZ3208">
        <v>0</v>
      </c>
      <c r="BA3208">
        <v>4</v>
      </c>
    </row>
    <row r="3209" spans="1:53" x14ac:dyDescent="0.25">
      <c r="A3209">
        <v>161</v>
      </c>
      <c r="B3209" t="s">
        <v>66</v>
      </c>
      <c r="C3209" t="s">
        <v>923</v>
      </c>
      <c r="D3209"/>
      <c r="E3209">
        <v>1</v>
      </c>
      <c r="F3209">
        <v>2</v>
      </c>
      <c r="G3209">
        <v>4</v>
      </c>
      <c r="H3209">
        <v>1</v>
      </c>
      <c r="I3209">
        <v>0</v>
      </c>
      <c r="J3209">
        <v>0</v>
      </c>
      <c r="K3209">
        <v>0</v>
      </c>
      <c r="L3209">
        <v>0</v>
      </c>
      <c r="M3209"/>
      <c r="O3209" s="101">
        <f>IF(ISBLANK(C3209),O3208,IF(COUNTIF(C$2:C3209,C3209)&gt;1,O3208,1+MAX(O3208,0)))</f>
        <v>73</v>
      </c>
      <c r="P3209" s="45">
        <f t="shared" si="1100"/>
        <v>47</v>
      </c>
      <c r="Q3209" s="33" t="str">
        <f t="shared" si="1101"/>
        <v/>
      </c>
      <c r="R3209" s="33">
        <f t="shared" si="1102"/>
        <v>10</v>
      </c>
      <c r="S3209" s="33" t="str">
        <f t="shared" si="1103"/>
        <v>161_10</v>
      </c>
      <c r="T3209" s="35" t="str">
        <f t="shared" si="1104"/>
        <v>161PM</v>
      </c>
      <c r="U3209" s="35" t="str">
        <f t="shared" si="1105"/>
        <v>161PMEW</v>
      </c>
      <c r="V3209" s="35" t="str">
        <f t="shared" si="1121"/>
        <v>2U</v>
      </c>
      <c r="W3209" s="35" t="str">
        <f t="shared" si="1114"/>
        <v>161PM2U124</v>
      </c>
      <c r="X3209" s="388">
        <f t="shared" si="1115"/>
        <v>0</v>
      </c>
      <c r="Y3209" s="388">
        <f t="shared" si="1116"/>
        <v>0</v>
      </c>
      <c r="Z3209" s="280" t="str">
        <f t="shared" si="1107"/>
        <v/>
      </c>
      <c r="AA3209" s="280" t="str">
        <f t="shared" si="1108"/>
        <v/>
      </c>
      <c r="AB3209" s="389" t="str">
        <f t="shared" si="1117"/>
        <v/>
      </c>
      <c r="AC3209" s="389" t="str">
        <f t="shared" si="1118"/>
        <v/>
      </c>
      <c r="AD3209" s="390" t="str">
        <f t="shared" si="1109"/>
        <v/>
      </c>
      <c r="AE3209" s="282">
        <f t="shared" si="1110"/>
        <v>0</v>
      </c>
      <c r="AF3209" s="359">
        <f t="shared" si="1111"/>
        <v>0</v>
      </c>
      <c r="AG3209" s="280">
        <f t="shared" si="1112"/>
        <v>0</v>
      </c>
      <c r="AH3209" s="280">
        <f t="shared" si="1106"/>
        <v>0</v>
      </c>
      <c r="AI3209" s="280">
        <f>IF(ISBLANK(T3209),AI3208,IF(COUNTIF(T$2:T3209,T3209)&gt;1,AI3208,1+MAX(AI3208,0)))</f>
        <v>90</v>
      </c>
      <c r="AL3209" s="391" t="str">
        <f t="shared" si="1119"/>
        <v/>
      </c>
      <c r="AM3209" s="391" t="str">
        <f t="shared" si="1120"/>
        <v/>
      </c>
      <c r="AO3209" s="310" t="str">
        <f t="shared" si="1113"/>
        <v/>
      </c>
      <c r="AP3209" s="310">
        <f>SUM(AO$1:AO3209)</f>
        <v>0</v>
      </c>
      <c r="AQ3209" s="310">
        <f>SUM(AK$2:AK3209)</f>
        <v>21</v>
      </c>
      <c r="AR3209" s="310">
        <f>COUNTA(AJ$2:AJ3209)</f>
        <v>21</v>
      </c>
      <c r="AS3209" s="312"/>
      <c r="AT3209" s="312"/>
      <c r="AU3209" s="312"/>
      <c r="AV3209" s="312"/>
      <c r="AW3209" s="312"/>
      <c r="AZ3209">
        <v>0</v>
      </c>
      <c r="BA3209">
        <v>0</v>
      </c>
    </row>
    <row r="3210" spans="1:53" x14ac:dyDescent="0.25">
      <c r="A3210">
        <v>161</v>
      </c>
      <c r="B3210" t="s">
        <v>66</v>
      </c>
      <c r="C3210" t="s">
        <v>923</v>
      </c>
      <c r="D3210"/>
      <c r="E3210">
        <v>1</v>
      </c>
      <c r="F3210">
        <v>3</v>
      </c>
      <c r="G3210">
        <v>1</v>
      </c>
      <c r="H3210">
        <v>1</v>
      </c>
      <c r="I3210">
        <v>0</v>
      </c>
      <c r="J3210">
        <v>0</v>
      </c>
      <c r="K3210">
        <v>1</v>
      </c>
      <c r="L3210">
        <v>1</v>
      </c>
      <c r="M3210"/>
      <c r="O3210" s="101">
        <f>IF(ISBLANK(C3210),O3209,IF(COUNTIF(C$2:C3210,C3210)&gt;1,O3209,1+MAX(O3209,0)))</f>
        <v>73</v>
      </c>
      <c r="P3210" s="45">
        <f t="shared" si="1100"/>
        <v>47</v>
      </c>
      <c r="Q3210" s="33" t="str">
        <f t="shared" si="1101"/>
        <v/>
      </c>
      <c r="R3210" s="33">
        <f t="shared" si="1102"/>
        <v>11</v>
      </c>
      <c r="S3210" s="33" t="str">
        <f t="shared" si="1103"/>
        <v>161_11</v>
      </c>
      <c r="T3210" s="35" t="str">
        <f t="shared" si="1104"/>
        <v>161PM</v>
      </c>
      <c r="U3210" s="35" t="str">
        <f t="shared" si="1105"/>
        <v>161PMNS</v>
      </c>
      <c r="V3210" s="35" t="str">
        <f t="shared" si="1121"/>
        <v>2U</v>
      </c>
      <c r="W3210" s="35" t="str">
        <f t="shared" si="1114"/>
        <v>161PM2U131</v>
      </c>
      <c r="X3210" s="388">
        <f t="shared" si="1115"/>
        <v>1</v>
      </c>
      <c r="Y3210" s="388">
        <f t="shared" si="1116"/>
        <v>1</v>
      </c>
      <c r="Z3210" s="280" t="str">
        <f t="shared" si="1107"/>
        <v/>
      </c>
      <c r="AA3210" s="280" t="str">
        <f t="shared" si="1108"/>
        <v/>
      </c>
      <c r="AB3210" s="389" t="str">
        <f t="shared" si="1117"/>
        <v/>
      </c>
      <c r="AC3210" s="389" t="str">
        <f t="shared" si="1118"/>
        <v/>
      </c>
      <c r="AD3210" s="390" t="str">
        <f t="shared" si="1109"/>
        <v/>
      </c>
      <c r="AE3210" s="282">
        <f t="shared" si="1110"/>
        <v>0</v>
      </c>
      <c r="AF3210" s="359">
        <f t="shared" si="1111"/>
        <v>0</v>
      </c>
      <c r="AG3210" s="280">
        <f t="shared" si="1112"/>
        <v>0</v>
      </c>
      <c r="AH3210" s="280">
        <f t="shared" si="1106"/>
        <v>0</v>
      </c>
      <c r="AI3210" s="280">
        <f>IF(ISBLANK(T3210),AI3209,IF(COUNTIF(T$2:T3210,T3210)&gt;1,AI3209,1+MAX(AI3209,0)))</f>
        <v>90</v>
      </c>
      <c r="AL3210" s="391" t="str">
        <f t="shared" si="1119"/>
        <v/>
      </c>
      <c r="AM3210" s="391" t="str">
        <f t="shared" si="1120"/>
        <v/>
      </c>
      <c r="AO3210" s="310" t="str">
        <f t="shared" si="1113"/>
        <v/>
      </c>
      <c r="AP3210" s="310">
        <f>SUM(AO$1:AO3210)</f>
        <v>0</v>
      </c>
      <c r="AQ3210" s="310">
        <f>SUM(AK$2:AK3210)</f>
        <v>21</v>
      </c>
      <c r="AR3210" s="310">
        <f>COUNTA(AJ$2:AJ3210)</f>
        <v>21</v>
      </c>
      <c r="AS3210" s="312"/>
      <c r="AT3210" s="312"/>
      <c r="AU3210" s="312"/>
      <c r="AV3210" s="312"/>
      <c r="AW3210" s="312"/>
      <c r="AZ3210">
        <v>1</v>
      </c>
      <c r="BA3210">
        <v>1</v>
      </c>
    </row>
    <row r="3211" spans="1:53" x14ac:dyDescent="0.25">
      <c r="A3211">
        <v>161</v>
      </c>
      <c r="B3211" t="s">
        <v>66</v>
      </c>
      <c r="C3211" t="s">
        <v>923</v>
      </c>
      <c r="D3211"/>
      <c r="E3211">
        <v>1</v>
      </c>
      <c r="F3211">
        <v>3</v>
      </c>
      <c r="G3211">
        <v>2</v>
      </c>
      <c r="H3211">
        <v>1</v>
      </c>
      <c r="I3211">
        <v>0</v>
      </c>
      <c r="J3211">
        <v>0</v>
      </c>
      <c r="K3211">
        <v>0</v>
      </c>
      <c r="L3211">
        <v>1</v>
      </c>
      <c r="M3211"/>
      <c r="O3211" s="101">
        <f>IF(ISBLANK(C3211),O3210,IF(COUNTIF(C$2:C3211,C3211)&gt;1,O3210,1+MAX(O3210,0)))</f>
        <v>73</v>
      </c>
      <c r="P3211" s="45">
        <f t="shared" si="1100"/>
        <v>47</v>
      </c>
      <c r="Q3211" s="33" t="str">
        <f t="shared" si="1101"/>
        <v/>
      </c>
      <c r="R3211" s="33">
        <f t="shared" si="1102"/>
        <v>11</v>
      </c>
      <c r="S3211" s="33" t="str">
        <f t="shared" si="1103"/>
        <v>161_11</v>
      </c>
      <c r="T3211" s="35" t="str">
        <f t="shared" si="1104"/>
        <v>161PM</v>
      </c>
      <c r="U3211" s="35" t="str">
        <f t="shared" si="1105"/>
        <v>161PMNS</v>
      </c>
      <c r="V3211" s="35" t="str">
        <f t="shared" si="1121"/>
        <v>2U</v>
      </c>
      <c r="W3211" s="35" t="str">
        <f t="shared" si="1114"/>
        <v>161PM2U132</v>
      </c>
      <c r="X3211" s="388">
        <f t="shared" si="1115"/>
        <v>0</v>
      </c>
      <c r="Y3211" s="388">
        <f t="shared" si="1116"/>
        <v>1</v>
      </c>
      <c r="Z3211" s="280" t="str">
        <f t="shared" si="1107"/>
        <v/>
      </c>
      <c r="AA3211" s="280" t="str">
        <f t="shared" si="1108"/>
        <v/>
      </c>
      <c r="AB3211" s="389" t="str">
        <f t="shared" si="1117"/>
        <v/>
      </c>
      <c r="AC3211" s="389" t="str">
        <f t="shared" si="1118"/>
        <v/>
      </c>
      <c r="AD3211" s="390" t="str">
        <f t="shared" si="1109"/>
        <v/>
      </c>
      <c r="AE3211" s="282">
        <f t="shared" si="1110"/>
        <v>0</v>
      </c>
      <c r="AF3211" s="359">
        <f t="shared" si="1111"/>
        <v>0</v>
      </c>
      <c r="AG3211" s="280">
        <f t="shared" si="1112"/>
        <v>0</v>
      </c>
      <c r="AH3211" s="280">
        <f t="shared" si="1106"/>
        <v>0</v>
      </c>
      <c r="AI3211" s="280">
        <f>IF(ISBLANK(T3211),AI3210,IF(COUNTIF(T$2:T3211,T3211)&gt;1,AI3210,1+MAX(AI3210,0)))</f>
        <v>90</v>
      </c>
      <c r="AL3211" s="391" t="str">
        <f t="shared" si="1119"/>
        <v/>
      </c>
      <c r="AM3211" s="391" t="str">
        <f t="shared" si="1120"/>
        <v/>
      </c>
      <c r="AO3211" s="310" t="str">
        <f t="shared" si="1113"/>
        <v/>
      </c>
      <c r="AP3211" s="310">
        <f>SUM(AO$1:AO3211)</f>
        <v>0</v>
      </c>
      <c r="AQ3211" s="310">
        <f>SUM(AK$2:AK3211)</f>
        <v>21</v>
      </c>
      <c r="AR3211" s="310">
        <f>COUNTA(AJ$2:AJ3211)</f>
        <v>21</v>
      </c>
      <c r="AS3211" s="312"/>
      <c r="AT3211" s="312"/>
      <c r="AU3211" s="312"/>
      <c r="AV3211" s="312"/>
      <c r="AW3211" s="312"/>
      <c r="AZ3211">
        <v>0</v>
      </c>
      <c r="BA3211">
        <v>1</v>
      </c>
    </row>
    <row r="3212" spans="1:53" x14ac:dyDescent="0.25">
      <c r="A3212">
        <v>161</v>
      </c>
      <c r="B3212" t="s">
        <v>66</v>
      </c>
      <c r="C3212" t="s">
        <v>923</v>
      </c>
      <c r="D3212"/>
      <c r="E3212">
        <v>1</v>
      </c>
      <c r="F3212">
        <v>3</v>
      </c>
      <c r="G3212">
        <v>3</v>
      </c>
      <c r="H3212">
        <v>2</v>
      </c>
      <c r="I3212">
        <v>0</v>
      </c>
      <c r="J3212">
        <v>1</v>
      </c>
      <c r="K3212">
        <v>0</v>
      </c>
      <c r="L3212">
        <v>2</v>
      </c>
      <c r="M3212"/>
      <c r="O3212" s="101">
        <f>IF(ISBLANK(C3212),O3211,IF(COUNTIF(C$2:C3212,C3212)&gt;1,O3211,1+MAX(O3211,0)))</f>
        <v>73</v>
      </c>
      <c r="P3212" s="45">
        <f t="shared" si="1100"/>
        <v>47</v>
      </c>
      <c r="Q3212" s="33" t="str">
        <f t="shared" si="1101"/>
        <v/>
      </c>
      <c r="R3212" s="33">
        <f t="shared" si="1102"/>
        <v>11</v>
      </c>
      <c r="S3212" s="33" t="str">
        <f t="shared" si="1103"/>
        <v>161_11</v>
      </c>
      <c r="T3212" s="35" t="str">
        <f t="shared" si="1104"/>
        <v>161PM</v>
      </c>
      <c r="U3212" s="35" t="str">
        <f t="shared" si="1105"/>
        <v>161PMEW</v>
      </c>
      <c r="V3212" s="35" t="str">
        <f t="shared" si="1121"/>
        <v>2U</v>
      </c>
      <c r="W3212" s="35" t="str">
        <f t="shared" si="1114"/>
        <v>161PM2U133</v>
      </c>
      <c r="X3212" s="388">
        <f t="shared" si="1115"/>
        <v>0</v>
      </c>
      <c r="Y3212" s="388">
        <f t="shared" si="1116"/>
        <v>2</v>
      </c>
      <c r="Z3212" s="280" t="str">
        <f t="shared" si="1107"/>
        <v/>
      </c>
      <c r="AA3212" s="280" t="str">
        <f t="shared" si="1108"/>
        <v/>
      </c>
      <c r="AB3212" s="389" t="str">
        <f t="shared" si="1117"/>
        <v/>
      </c>
      <c r="AC3212" s="389" t="str">
        <f t="shared" si="1118"/>
        <v/>
      </c>
      <c r="AD3212" s="390" t="str">
        <f t="shared" si="1109"/>
        <v/>
      </c>
      <c r="AE3212" s="282">
        <f t="shared" si="1110"/>
        <v>0</v>
      </c>
      <c r="AF3212" s="359">
        <f t="shared" si="1111"/>
        <v>0</v>
      </c>
      <c r="AG3212" s="280">
        <f t="shared" si="1112"/>
        <v>0</v>
      </c>
      <c r="AH3212" s="280">
        <f t="shared" si="1106"/>
        <v>0</v>
      </c>
      <c r="AI3212" s="280">
        <f>IF(ISBLANK(T3212),AI3211,IF(COUNTIF(T$2:T3212,T3212)&gt;1,AI3211,1+MAX(AI3211,0)))</f>
        <v>90</v>
      </c>
      <c r="AL3212" s="391" t="str">
        <f t="shared" si="1119"/>
        <v/>
      </c>
      <c r="AM3212" s="391" t="str">
        <f t="shared" si="1120"/>
        <v/>
      </c>
      <c r="AO3212" s="310" t="str">
        <f t="shared" si="1113"/>
        <v/>
      </c>
      <c r="AP3212" s="310">
        <f>SUM(AO$1:AO3212)</f>
        <v>0</v>
      </c>
      <c r="AQ3212" s="310">
        <f>SUM(AK$2:AK3212)</f>
        <v>21</v>
      </c>
      <c r="AR3212" s="310">
        <f>COUNTA(AJ$2:AJ3212)</f>
        <v>21</v>
      </c>
      <c r="AS3212" s="312"/>
      <c r="AT3212" s="312"/>
      <c r="AU3212" s="312"/>
      <c r="AV3212" s="312"/>
      <c r="AW3212" s="312"/>
      <c r="AZ3212">
        <v>0</v>
      </c>
      <c r="BA3212">
        <v>2</v>
      </c>
    </row>
    <row r="3213" spans="1:53" x14ac:dyDescent="0.25">
      <c r="A3213">
        <v>161</v>
      </c>
      <c r="B3213" t="s">
        <v>66</v>
      </c>
      <c r="C3213" t="s">
        <v>923</v>
      </c>
      <c r="D3213"/>
      <c r="E3213">
        <v>1</v>
      </c>
      <c r="F3213">
        <v>3</v>
      </c>
      <c r="G3213">
        <v>4</v>
      </c>
      <c r="H3213">
        <v>1</v>
      </c>
      <c r="I3213">
        <v>0</v>
      </c>
      <c r="J3213">
        <v>0</v>
      </c>
      <c r="K3213">
        <v>0</v>
      </c>
      <c r="L3213">
        <v>1</v>
      </c>
      <c r="M3213"/>
      <c r="O3213" s="101">
        <f>IF(ISBLANK(C3213),O3212,IF(COUNTIF(C$2:C3213,C3213)&gt;1,O3212,1+MAX(O3212,0)))</f>
        <v>73</v>
      </c>
      <c r="P3213" s="45">
        <f t="shared" si="1100"/>
        <v>47</v>
      </c>
      <c r="Q3213" s="33" t="str">
        <f t="shared" si="1101"/>
        <v/>
      </c>
      <c r="R3213" s="33">
        <f t="shared" si="1102"/>
        <v>11</v>
      </c>
      <c r="S3213" s="33" t="str">
        <f t="shared" si="1103"/>
        <v>161_11</v>
      </c>
      <c r="T3213" s="35" t="str">
        <f t="shared" si="1104"/>
        <v>161PM</v>
      </c>
      <c r="U3213" s="35" t="str">
        <f t="shared" si="1105"/>
        <v>161PMEW</v>
      </c>
      <c r="V3213" s="35" t="str">
        <f t="shared" si="1121"/>
        <v>2U</v>
      </c>
      <c r="W3213" s="35" t="str">
        <f t="shared" si="1114"/>
        <v>161PM2U134</v>
      </c>
      <c r="X3213" s="388">
        <f t="shared" si="1115"/>
        <v>0</v>
      </c>
      <c r="Y3213" s="388">
        <f t="shared" si="1116"/>
        <v>1</v>
      </c>
      <c r="Z3213" s="280" t="str">
        <f t="shared" si="1107"/>
        <v/>
      </c>
      <c r="AA3213" s="280" t="str">
        <f t="shared" si="1108"/>
        <v/>
      </c>
      <c r="AB3213" s="389" t="str">
        <f t="shared" si="1117"/>
        <v/>
      </c>
      <c r="AC3213" s="389" t="str">
        <f t="shared" si="1118"/>
        <v/>
      </c>
      <c r="AD3213" s="390" t="str">
        <f t="shared" si="1109"/>
        <v/>
      </c>
      <c r="AE3213" s="282">
        <f t="shared" si="1110"/>
        <v>0</v>
      </c>
      <c r="AF3213" s="359">
        <f t="shared" si="1111"/>
        <v>0</v>
      </c>
      <c r="AG3213" s="280">
        <f t="shared" si="1112"/>
        <v>0</v>
      </c>
      <c r="AH3213" s="280">
        <f t="shared" si="1106"/>
        <v>0</v>
      </c>
      <c r="AI3213" s="280">
        <f>IF(ISBLANK(T3213),AI3212,IF(COUNTIF(T$2:T3213,T3213)&gt;1,AI3212,1+MAX(AI3212,0)))</f>
        <v>90</v>
      </c>
      <c r="AJ3213" s="42" t="s">
        <v>1083</v>
      </c>
      <c r="AK3213" s="42">
        <v>1</v>
      </c>
      <c r="AL3213" s="391" t="str">
        <f t="shared" si="1119"/>
        <v>helmet 0 was 1</v>
      </c>
      <c r="AM3213" s="391">
        <f t="shared" si="1120"/>
        <v>1</v>
      </c>
      <c r="AN3213" s="42" t="s">
        <v>1084</v>
      </c>
      <c r="AO3213" s="310" t="str">
        <f t="shared" si="1113"/>
        <v/>
      </c>
      <c r="AP3213" s="310">
        <f>SUM(AO$1:AO3213)</f>
        <v>0</v>
      </c>
      <c r="AQ3213" s="310">
        <f>SUM(AK$2:AK3213)</f>
        <v>22</v>
      </c>
      <c r="AR3213" s="310">
        <f>COUNTA(AJ$2:AJ3213)</f>
        <v>22</v>
      </c>
      <c r="AS3213" s="312"/>
      <c r="AT3213" s="312"/>
      <c r="AU3213" s="312"/>
      <c r="AV3213" s="312"/>
      <c r="AW3213" s="312"/>
      <c r="AX3213" s="42" t="s">
        <v>1083</v>
      </c>
      <c r="AY3213" s="42">
        <v>1</v>
      </c>
      <c r="AZ3213">
        <v>0</v>
      </c>
      <c r="BA3213">
        <v>1</v>
      </c>
    </row>
    <row r="3214" spans="1:53" x14ac:dyDescent="0.25">
      <c r="A3214">
        <v>161</v>
      </c>
      <c r="B3214" t="s">
        <v>66</v>
      </c>
      <c r="C3214" t="s">
        <v>923</v>
      </c>
      <c r="D3214"/>
      <c r="E3214">
        <v>1</v>
      </c>
      <c r="F3214">
        <v>4</v>
      </c>
      <c r="G3214">
        <v>1</v>
      </c>
      <c r="H3214">
        <v>0</v>
      </c>
      <c r="I3214">
        <v>0</v>
      </c>
      <c r="J3214">
        <v>0</v>
      </c>
      <c r="K3214">
        <v>0</v>
      </c>
      <c r="L3214">
        <v>0</v>
      </c>
      <c r="M3214"/>
      <c r="O3214" s="101">
        <f>IF(ISBLANK(C3214),O3213,IF(COUNTIF(C$2:C3214,C3214)&gt;1,O3213,1+MAX(O3213,0)))</f>
        <v>73</v>
      </c>
      <c r="P3214" s="45">
        <f t="shared" si="1100"/>
        <v>47</v>
      </c>
      <c r="Q3214" s="33" t="str">
        <f t="shared" si="1101"/>
        <v/>
      </c>
      <c r="R3214" s="33">
        <f t="shared" si="1102"/>
        <v>12</v>
      </c>
      <c r="S3214" s="33" t="str">
        <f t="shared" si="1103"/>
        <v>161_12</v>
      </c>
      <c r="T3214" s="35" t="str">
        <f t="shared" si="1104"/>
        <v>161PM</v>
      </c>
      <c r="U3214" s="35" t="str">
        <f t="shared" si="1105"/>
        <v>161PMNS</v>
      </c>
      <c r="V3214" s="35" t="str">
        <f t="shared" si="1121"/>
        <v>2U</v>
      </c>
      <c r="W3214" s="35" t="str">
        <f t="shared" si="1114"/>
        <v>161PM2U141</v>
      </c>
      <c r="X3214" s="388">
        <f t="shared" si="1115"/>
        <v>0</v>
      </c>
      <c r="Y3214" s="388">
        <f t="shared" si="1116"/>
        <v>0</v>
      </c>
      <c r="Z3214" s="280" t="str">
        <f t="shared" si="1107"/>
        <v/>
      </c>
      <c r="AA3214" s="280" t="str">
        <f t="shared" si="1108"/>
        <v/>
      </c>
      <c r="AB3214" s="389" t="str">
        <f t="shared" si="1117"/>
        <v/>
      </c>
      <c r="AC3214" s="389" t="str">
        <f t="shared" si="1118"/>
        <v/>
      </c>
      <c r="AD3214" s="390" t="str">
        <f t="shared" si="1109"/>
        <v/>
      </c>
      <c r="AE3214" s="282">
        <f t="shared" si="1110"/>
        <v>0</v>
      </c>
      <c r="AF3214" s="359">
        <f t="shared" si="1111"/>
        <v>0</v>
      </c>
      <c r="AG3214" s="280">
        <f t="shared" si="1112"/>
        <v>0</v>
      </c>
      <c r="AH3214" s="280">
        <f t="shared" si="1106"/>
        <v>0</v>
      </c>
      <c r="AI3214" s="280">
        <f>IF(ISBLANK(T3214),AI3213,IF(COUNTIF(T$2:T3214,T3214)&gt;1,AI3213,1+MAX(AI3213,0)))</f>
        <v>90</v>
      </c>
      <c r="AL3214" s="391" t="str">
        <f t="shared" si="1119"/>
        <v/>
      </c>
      <c r="AM3214" s="391" t="str">
        <f t="shared" si="1120"/>
        <v/>
      </c>
      <c r="AO3214" s="310" t="str">
        <f t="shared" si="1113"/>
        <v/>
      </c>
      <c r="AP3214" s="310">
        <f>SUM(AO$1:AO3214)</f>
        <v>0</v>
      </c>
      <c r="AQ3214" s="310">
        <f>SUM(AK$2:AK3214)</f>
        <v>22</v>
      </c>
      <c r="AR3214" s="310">
        <f>COUNTA(AJ$2:AJ3214)</f>
        <v>22</v>
      </c>
      <c r="AS3214" s="312"/>
      <c r="AT3214" s="312"/>
      <c r="AU3214" s="312"/>
      <c r="AV3214" s="312"/>
      <c r="AW3214" s="312"/>
      <c r="AZ3214">
        <v>0</v>
      </c>
      <c r="BA3214">
        <v>0</v>
      </c>
    </row>
    <row r="3215" spans="1:53" x14ac:dyDescent="0.25">
      <c r="A3215">
        <v>161</v>
      </c>
      <c r="B3215" t="s">
        <v>66</v>
      </c>
      <c r="C3215" t="s">
        <v>923</v>
      </c>
      <c r="D3215"/>
      <c r="E3215">
        <v>1</v>
      </c>
      <c r="F3215">
        <v>4</v>
      </c>
      <c r="G3215">
        <v>2</v>
      </c>
      <c r="H3215">
        <v>3</v>
      </c>
      <c r="I3215">
        <v>1</v>
      </c>
      <c r="J3215">
        <v>0</v>
      </c>
      <c r="K3215">
        <v>0</v>
      </c>
      <c r="L3215">
        <v>3</v>
      </c>
      <c r="M3215"/>
      <c r="O3215" s="101">
        <f>IF(ISBLANK(C3215),O3214,IF(COUNTIF(C$2:C3215,C3215)&gt;1,O3214,1+MAX(O3214,0)))</f>
        <v>73</v>
      </c>
      <c r="P3215" s="45">
        <f t="shared" si="1100"/>
        <v>47</v>
      </c>
      <c r="Q3215" s="33" t="str">
        <f t="shared" si="1101"/>
        <v/>
      </c>
      <c r="R3215" s="33">
        <f t="shared" si="1102"/>
        <v>12</v>
      </c>
      <c r="S3215" s="33" t="str">
        <f t="shared" si="1103"/>
        <v>161_12</v>
      </c>
      <c r="T3215" s="35" t="str">
        <f t="shared" si="1104"/>
        <v>161PM</v>
      </c>
      <c r="U3215" s="35" t="str">
        <f t="shared" si="1105"/>
        <v>161PMNS</v>
      </c>
      <c r="V3215" s="35" t="str">
        <f t="shared" si="1121"/>
        <v>2U</v>
      </c>
      <c r="W3215" s="35" t="str">
        <f t="shared" si="1114"/>
        <v>161PM2U142</v>
      </c>
      <c r="X3215" s="388">
        <f t="shared" si="1115"/>
        <v>0</v>
      </c>
      <c r="Y3215" s="388">
        <f t="shared" si="1116"/>
        <v>3</v>
      </c>
      <c r="Z3215" s="280" t="str">
        <f t="shared" si="1107"/>
        <v/>
      </c>
      <c r="AA3215" s="280" t="str">
        <f t="shared" si="1108"/>
        <v/>
      </c>
      <c r="AB3215" s="389" t="str">
        <f t="shared" si="1117"/>
        <v/>
      </c>
      <c r="AC3215" s="389" t="str">
        <f t="shared" si="1118"/>
        <v/>
      </c>
      <c r="AD3215" s="390" t="str">
        <f t="shared" si="1109"/>
        <v/>
      </c>
      <c r="AE3215" s="282">
        <f t="shared" si="1110"/>
        <v>0</v>
      </c>
      <c r="AF3215" s="359">
        <f t="shared" si="1111"/>
        <v>0</v>
      </c>
      <c r="AG3215" s="280">
        <f t="shared" si="1112"/>
        <v>0</v>
      </c>
      <c r="AH3215" s="280">
        <f t="shared" si="1106"/>
        <v>0</v>
      </c>
      <c r="AI3215" s="280">
        <f>IF(ISBLANK(T3215),AI3214,IF(COUNTIF(T$2:T3215,T3215)&gt;1,AI3214,1+MAX(AI3214,0)))</f>
        <v>90</v>
      </c>
      <c r="AL3215" s="391" t="str">
        <f t="shared" si="1119"/>
        <v/>
      </c>
      <c r="AM3215" s="391" t="str">
        <f t="shared" si="1120"/>
        <v/>
      </c>
      <c r="AO3215" s="310" t="str">
        <f t="shared" si="1113"/>
        <v/>
      </c>
      <c r="AP3215" s="310">
        <f>SUM(AO$1:AO3215)</f>
        <v>0</v>
      </c>
      <c r="AQ3215" s="310">
        <f>SUM(AK$2:AK3215)</f>
        <v>22</v>
      </c>
      <c r="AR3215" s="310">
        <f>COUNTA(AJ$2:AJ3215)</f>
        <v>22</v>
      </c>
      <c r="AS3215" s="312"/>
      <c r="AT3215" s="312"/>
      <c r="AU3215" s="312"/>
      <c r="AV3215" s="312"/>
      <c r="AW3215" s="312"/>
      <c r="AZ3215">
        <v>0</v>
      </c>
      <c r="BA3215">
        <v>3</v>
      </c>
    </row>
    <row r="3216" spans="1:53" x14ac:dyDescent="0.25">
      <c r="A3216">
        <v>161</v>
      </c>
      <c r="B3216" t="s">
        <v>66</v>
      </c>
      <c r="C3216" t="s">
        <v>923</v>
      </c>
      <c r="D3216"/>
      <c r="E3216">
        <v>1</v>
      </c>
      <c r="F3216">
        <v>4</v>
      </c>
      <c r="G3216">
        <v>3</v>
      </c>
      <c r="H3216">
        <v>3</v>
      </c>
      <c r="I3216">
        <v>0</v>
      </c>
      <c r="J3216">
        <v>0</v>
      </c>
      <c r="K3216">
        <v>2</v>
      </c>
      <c r="L3216">
        <v>2</v>
      </c>
      <c r="M3216"/>
      <c r="O3216" s="101">
        <f>IF(ISBLANK(C3216),O3215,IF(COUNTIF(C$2:C3216,C3216)&gt;1,O3215,1+MAX(O3215,0)))</f>
        <v>73</v>
      </c>
      <c r="P3216" s="45">
        <f t="shared" si="1100"/>
        <v>47</v>
      </c>
      <c r="Q3216" s="33" t="str">
        <f t="shared" si="1101"/>
        <v/>
      </c>
      <c r="R3216" s="33">
        <f t="shared" si="1102"/>
        <v>12</v>
      </c>
      <c r="S3216" s="33" t="str">
        <f t="shared" si="1103"/>
        <v>161_12</v>
      </c>
      <c r="T3216" s="35" t="str">
        <f t="shared" si="1104"/>
        <v>161PM</v>
      </c>
      <c r="U3216" s="35" t="str">
        <f t="shared" si="1105"/>
        <v>161PMEW</v>
      </c>
      <c r="V3216" s="35" t="str">
        <f t="shared" si="1121"/>
        <v>2U</v>
      </c>
      <c r="W3216" s="35" t="str">
        <f t="shared" si="1114"/>
        <v>161PM2U143</v>
      </c>
      <c r="X3216" s="388">
        <f t="shared" si="1115"/>
        <v>2</v>
      </c>
      <c r="Y3216" s="388">
        <f t="shared" si="1116"/>
        <v>2</v>
      </c>
      <c r="Z3216" s="280" t="str">
        <f t="shared" si="1107"/>
        <v/>
      </c>
      <c r="AA3216" s="280" t="str">
        <f t="shared" si="1108"/>
        <v/>
      </c>
      <c r="AB3216" s="389" t="str">
        <f t="shared" si="1117"/>
        <v/>
      </c>
      <c r="AC3216" s="389" t="str">
        <f t="shared" si="1118"/>
        <v/>
      </c>
      <c r="AD3216" s="390" t="str">
        <f t="shared" si="1109"/>
        <v/>
      </c>
      <c r="AE3216" s="282">
        <f t="shared" si="1110"/>
        <v>0</v>
      </c>
      <c r="AF3216" s="359">
        <f t="shared" si="1111"/>
        <v>0</v>
      </c>
      <c r="AG3216" s="280">
        <f t="shared" si="1112"/>
        <v>0</v>
      </c>
      <c r="AH3216" s="280">
        <f t="shared" si="1106"/>
        <v>0</v>
      </c>
      <c r="AI3216" s="280">
        <f>IF(ISBLANK(T3216),AI3215,IF(COUNTIF(T$2:T3216,T3216)&gt;1,AI3215,1+MAX(AI3215,0)))</f>
        <v>90</v>
      </c>
      <c r="AL3216" s="391" t="str">
        <f t="shared" si="1119"/>
        <v/>
      </c>
      <c r="AM3216" s="391" t="str">
        <f t="shared" si="1120"/>
        <v/>
      </c>
      <c r="AO3216" s="310" t="str">
        <f t="shared" si="1113"/>
        <v/>
      </c>
      <c r="AP3216" s="310">
        <f>SUM(AO$1:AO3216)</f>
        <v>0</v>
      </c>
      <c r="AQ3216" s="310">
        <f>SUM(AK$2:AK3216)</f>
        <v>22</v>
      </c>
      <c r="AR3216" s="310">
        <f>COUNTA(AJ$2:AJ3216)</f>
        <v>22</v>
      </c>
      <c r="AS3216" s="312"/>
      <c r="AT3216" s="312"/>
      <c r="AU3216" s="312"/>
      <c r="AV3216" s="312"/>
      <c r="AW3216" s="312"/>
      <c r="AZ3216">
        <v>2</v>
      </c>
      <c r="BA3216">
        <v>2</v>
      </c>
    </row>
    <row r="3217" spans="1:53" x14ac:dyDescent="0.25">
      <c r="A3217">
        <v>161</v>
      </c>
      <c r="B3217" t="s">
        <v>66</v>
      </c>
      <c r="C3217" t="s">
        <v>923</v>
      </c>
      <c r="D3217"/>
      <c r="E3217">
        <v>1</v>
      </c>
      <c r="F3217">
        <v>4</v>
      </c>
      <c r="G3217">
        <v>4</v>
      </c>
      <c r="H3217">
        <v>1</v>
      </c>
      <c r="I3217">
        <v>0</v>
      </c>
      <c r="J3217">
        <v>0</v>
      </c>
      <c r="K3217">
        <v>0</v>
      </c>
      <c r="L3217">
        <v>1</v>
      </c>
      <c r="M3217"/>
      <c r="O3217" s="101">
        <f>IF(ISBLANK(C3217),O3216,IF(COUNTIF(C$2:C3217,C3217)&gt;1,O3216,1+MAX(O3216,0)))</f>
        <v>73</v>
      </c>
      <c r="P3217" s="45">
        <f t="shared" si="1100"/>
        <v>47</v>
      </c>
      <c r="Q3217" s="33" t="str">
        <f t="shared" si="1101"/>
        <v/>
      </c>
      <c r="R3217" s="33">
        <f t="shared" si="1102"/>
        <v>12</v>
      </c>
      <c r="S3217" s="33" t="str">
        <f t="shared" si="1103"/>
        <v>161_12</v>
      </c>
      <c r="T3217" s="35" t="str">
        <f t="shared" si="1104"/>
        <v>161PM</v>
      </c>
      <c r="U3217" s="35" t="str">
        <f t="shared" si="1105"/>
        <v>161PMEW</v>
      </c>
      <c r="V3217" s="35" t="str">
        <f t="shared" si="1121"/>
        <v>2U</v>
      </c>
      <c r="W3217" s="35" t="str">
        <f t="shared" si="1114"/>
        <v>161PM2U144</v>
      </c>
      <c r="X3217" s="388">
        <f t="shared" si="1115"/>
        <v>0</v>
      </c>
      <c r="Y3217" s="388">
        <f t="shared" si="1116"/>
        <v>1</v>
      </c>
      <c r="Z3217" s="280" t="str">
        <f t="shared" si="1107"/>
        <v/>
      </c>
      <c r="AA3217" s="280" t="str">
        <f t="shared" si="1108"/>
        <v/>
      </c>
      <c r="AB3217" s="389" t="str">
        <f t="shared" si="1117"/>
        <v/>
      </c>
      <c r="AC3217" s="389" t="str">
        <f t="shared" si="1118"/>
        <v/>
      </c>
      <c r="AD3217" s="390" t="str">
        <f t="shared" si="1109"/>
        <v/>
      </c>
      <c r="AE3217" s="282">
        <f t="shared" si="1110"/>
        <v>0</v>
      </c>
      <c r="AF3217" s="359">
        <f t="shared" si="1111"/>
        <v>0</v>
      </c>
      <c r="AG3217" s="280">
        <f t="shared" si="1112"/>
        <v>0</v>
      </c>
      <c r="AH3217" s="280">
        <f t="shared" si="1106"/>
        <v>0</v>
      </c>
      <c r="AI3217" s="280">
        <f>IF(ISBLANK(T3217),AI3216,IF(COUNTIF(T$2:T3217,T3217)&gt;1,AI3216,1+MAX(AI3216,0)))</f>
        <v>90</v>
      </c>
      <c r="AL3217" s="391" t="str">
        <f t="shared" si="1119"/>
        <v/>
      </c>
      <c r="AM3217" s="391" t="str">
        <f t="shared" si="1120"/>
        <v/>
      </c>
      <c r="AO3217" s="310" t="str">
        <f t="shared" si="1113"/>
        <v/>
      </c>
      <c r="AP3217" s="310">
        <f>SUM(AO$1:AO3217)</f>
        <v>0</v>
      </c>
      <c r="AQ3217" s="310">
        <f>SUM(AK$2:AK3217)</f>
        <v>22</v>
      </c>
      <c r="AR3217" s="310">
        <f>COUNTA(AJ$2:AJ3217)</f>
        <v>22</v>
      </c>
      <c r="AS3217" s="312"/>
      <c r="AT3217" s="312"/>
      <c r="AU3217" s="312"/>
      <c r="AV3217" s="312"/>
      <c r="AW3217" s="312"/>
      <c r="AZ3217">
        <v>0</v>
      </c>
      <c r="BA3217">
        <v>1</v>
      </c>
    </row>
    <row r="3218" spans="1:53" x14ac:dyDescent="0.25">
      <c r="A3218">
        <v>161</v>
      </c>
      <c r="B3218" t="s">
        <v>66</v>
      </c>
      <c r="C3218" t="s">
        <v>923</v>
      </c>
      <c r="D3218"/>
      <c r="E3218">
        <v>2</v>
      </c>
      <c r="F3218">
        <v>1</v>
      </c>
      <c r="G3218">
        <v>1</v>
      </c>
      <c r="H3218">
        <v>0</v>
      </c>
      <c r="I3218">
        <v>0</v>
      </c>
      <c r="J3218">
        <v>0</v>
      </c>
      <c r="K3218">
        <v>0</v>
      </c>
      <c r="L3218">
        <v>0</v>
      </c>
      <c r="M3218" t="s">
        <v>1008</v>
      </c>
      <c r="O3218" s="101">
        <f>IF(ISBLANK(C3218),O3217,IF(COUNTIF(C$2:C3218,C3218)&gt;1,O3217,1+MAX(O3217,0)))</f>
        <v>73</v>
      </c>
      <c r="P3218" s="45">
        <f t="shared" si="1100"/>
        <v>47</v>
      </c>
      <c r="Q3218" s="33" t="str">
        <f t="shared" si="1101"/>
        <v/>
      </c>
      <c r="R3218" s="33">
        <f t="shared" si="1102"/>
        <v>13</v>
      </c>
      <c r="S3218" s="33" t="str">
        <f t="shared" si="1103"/>
        <v>161_13</v>
      </c>
      <c r="T3218" s="35" t="str">
        <f t="shared" si="1104"/>
        <v>161PM</v>
      </c>
      <c r="U3218" s="35" t="str">
        <f t="shared" si="1105"/>
        <v>161PMNS</v>
      </c>
      <c r="V3218" s="35" t="str">
        <f t="shared" si="1121"/>
        <v>2U</v>
      </c>
      <c r="W3218" s="35" t="str">
        <f t="shared" si="1114"/>
        <v>161PM2U211</v>
      </c>
      <c r="X3218" s="388">
        <f t="shared" si="1115"/>
        <v>0</v>
      </c>
      <c r="Y3218" s="388">
        <f t="shared" si="1116"/>
        <v>0</v>
      </c>
      <c r="Z3218" s="280" t="str">
        <f t="shared" si="1107"/>
        <v/>
      </c>
      <c r="AA3218" s="280" t="str">
        <f t="shared" si="1108"/>
        <v/>
      </c>
      <c r="AB3218" s="389" t="str">
        <f t="shared" si="1117"/>
        <v/>
      </c>
      <c r="AC3218" s="389" t="str">
        <f t="shared" si="1118"/>
        <v/>
      </c>
      <c r="AD3218" s="390" t="str">
        <f t="shared" si="1109"/>
        <v/>
      </c>
      <c r="AE3218" s="282">
        <f t="shared" si="1110"/>
        <v>0</v>
      </c>
      <c r="AF3218" s="359">
        <f t="shared" si="1111"/>
        <v>0</v>
      </c>
      <c r="AG3218" s="280">
        <f t="shared" si="1112"/>
        <v>0</v>
      </c>
      <c r="AH3218" s="280">
        <f t="shared" si="1106"/>
        <v>0</v>
      </c>
      <c r="AI3218" s="280">
        <f>IF(ISBLANK(T3218),AI3217,IF(COUNTIF(T$2:T3218,T3218)&gt;1,AI3217,1+MAX(AI3217,0)))</f>
        <v>90</v>
      </c>
      <c r="AL3218" s="391" t="str">
        <f t="shared" si="1119"/>
        <v/>
      </c>
      <c r="AM3218" s="391" t="str">
        <f t="shared" si="1120"/>
        <v/>
      </c>
      <c r="AO3218" s="310" t="str">
        <f t="shared" si="1113"/>
        <v/>
      </c>
      <c r="AP3218" s="310">
        <f>SUM(AO$1:AO3218)</f>
        <v>0</v>
      </c>
      <c r="AQ3218" s="310">
        <f>SUM(AK$2:AK3218)</f>
        <v>22</v>
      </c>
      <c r="AR3218" s="310">
        <f>COUNTA(AJ$2:AJ3218)</f>
        <v>22</v>
      </c>
      <c r="AS3218" s="312"/>
      <c r="AT3218" s="312"/>
      <c r="AU3218" s="312"/>
      <c r="AV3218" s="312"/>
      <c r="AW3218" s="312"/>
      <c r="AZ3218">
        <v>0</v>
      </c>
      <c r="BA3218">
        <v>0</v>
      </c>
    </row>
    <row r="3219" spans="1:53" x14ac:dyDescent="0.25">
      <c r="A3219">
        <v>161</v>
      </c>
      <c r="B3219" t="s">
        <v>66</v>
      </c>
      <c r="C3219" t="s">
        <v>923</v>
      </c>
      <c r="D3219"/>
      <c r="E3219">
        <v>2</v>
      </c>
      <c r="F3219">
        <v>1</v>
      </c>
      <c r="G3219">
        <v>2</v>
      </c>
      <c r="H3219">
        <v>3</v>
      </c>
      <c r="I3219">
        <v>1</v>
      </c>
      <c r="J3219">
        <v>0</v>
      </c>
      <c r="K3219">
        <v>0</v>
      </c>
      <c r="L3219">
        <v>3</v>
      </c>
      <c r="M3219" t="s">
        <v>1008</v>
      </c>
      <c r="O3219" s="101">
        <f>IF(ISBLANK(C3219),O3218,IF(COUNTIF(C$2:C3219,C3219)&gt;1,O3218,1+MAX(O3218,0)))</f>
        <v>73</v>
      </c>
      <c r="P3219" s="45">
        <f t="shared" si="1100"/>
        <v>47</v>
      </c>
      <c r="Q3219" s="33" t="str">
        <f t="shared" si="1101"/>
        <v/>
      </c>
      <c r="R3219" s="33">
        <f t="shared" si="1102"/>
        <v>13</v>
      </c>
      <c r="S3219" s="33" t="str">
        <f t="shared" si="1103"/>
        <v>161_13</v>
      </c>
      <c r="T3219" s="35" t="str">
        <f t="shared" si="1104"/>
        <v>161PM</v>
      </c>
      <c r="U3219" s="35" t="str">
        <f t="shared" si="1105"/>
        <v>161PMNS</v>
      </c>
      <c r="V3219" s="35" t="str">
        <f t="shared" si="1121"/>
        <v>2U</v>
      </c>
      <c r="W3219" s="35" t="str">
        <f t="shared" si="1114"/>
        <v>161PM2U212</v>
      </c>
      <c r="X3219" s="388">
        <f t="shared" si="1115"/>
        <v>0</v>
      </c>
      <c r="Y3219" s="388">
        <f t="shared" si="1116"/>
        <v>3</v>
      </c>
      <c r="Z3219" s="280" t="str">
        <f t="shared" si="1107"/>
        <v/>
      </c>
      <c r="AA3219" s="280" t="str">
        <f t="shared" si="1108"/>
        <v/>
      </c>
      <c r="AB3219" s="389" t="str">
        <f t="shared" si="1117"/>
        <v/>
      </c>
      <c r="AC3219" s="389" t="str">
        <f t="shared" si="1118"/>
        <v/>
      </c>
      <c r="AD3219" s="390" t="str">
        <f t="shared" si="1109"/>
        <v/>
      </c>
      <c r="AE3219" s="282">
        <f t="shared" si="1110"/>
        <v>0</v>
      </c>
      <c r="AF3219" s="359">
        <f t="shared" si="1111"/>
        <v>0</v>
      </c>
      <c r="AG3219" s="280">
        <f t="shared" si="1112"/>
        <v>0</v>
      </c>
      <c r="AH3219" s="280">
        <f t="shared" si="1106"/>
        <v>0</v>
      </c>
      <c r="AI3219" s="280">
        <f>IF(ISBLANK(T3219),AI3218,IF(COUNTIF(T$2:T3219,T3219)&gt;1,AI3218,1+MAX(AI3218,0)))</f>
        <v>90</v>
      </c>
      <c r="AL3219" s="391" t="str">
        <f t="shared" si="1119"/>
        <v/>
      </c>
      <c r="AM3219" s="391" t="str">
        <f t="shared" si="1120"/>
        <v/>
      </c>
      <c r="AO3219" s="310" t="str">
        <f t="shared" si="1113"/>
        <v/>
      </c>
      <c r="AP3219" s="310">
        <f>SUM(AO$1:AO3219)</f>
        <v>0</v>
      </c>
      <c r="AQ3219" s="310">
        <f>SUM(AK$2:AK3219)</f>
        <v>22</v>
      </c>
      <c r="AR3219" s="310">
        <f>COUNTA(AJ$2:AJ3219)</f>
        <v>22</v>
      </c>
      <c r="AS3219" s="312"/>
      <c r="AT3219" s="312"/>
      <c r="AU3219" s="312"/>
      <c r="AV3219" s="312"/>
      <c r="AW3219" s="312"/>
      <c r="AZ3219">
        <v>0</v>
      </c>
      <c r="BA3219">
        <v>3</v>
      </c>
    </row>
    <row r="3220" spans="1:53" x14ac:dyDescent="0.25">
      <c r="A3220">
        <v>161</v>
      </c>
      <c r="B3220" t="s">
        <v>66</v>
      </c>
      <c r="C3220" t="s">
        <v>923</v>
      </c>
      <c r="D3220"/>
      <c r="E3220">
        <v>2</v>
      </c>
      <c r="F3220">
        <v>1</v>
      </c>
      <c r="G3220">
        <v>3</v>
      </c>
      <c r="H3220">
        <v>6</v>
      </c>
      <c r="I3220">
        <v>1</v>
      </c>
      <c r="J3220">
        <v>2</v>
      </c>
      <c r="K3220">
        <v>0</v>
      </c>
      <c r="L3220">
        <v>6</v>
      </c>
      <c r="M3220" t="s">
        <v>1008</v>
      </c>
      <c r="O3220" s="101">
        <f>IF(ISBLANK(C3220),O3219,IF(COUNTIF(C$2:C3220,C3220)&gt;1,O3219,1+MAX(O3219,0)))</f>
        <v>73</v>
      </c>
      <c r="P3220" s="45">
        <f t="shared" si="1100"/>
        <v>47</v>
      </c>
      <c r="Q3220" s="33" t="str">
        <f t="shared" si="1101"/>
        <v/>
      </c>
      <c r="R3220" s="33">
        <f t="shared" si="1102"/>
        <v>13</v>
      </c>
      <c r="S3220" s="33" t="str">
        <f t="shared" si="1103"/>
        <v>161_13</v>
      </c>
      <c r="T3220" s="35" t="str">
        <f t="shared" si="1104"/>
        <v>161PM</v>
      </c>
      <c r="U3220" s="35" t="str">
        <f t="shared" si="1105"/>
        <v>161PMEW</v>
      </c>
      <c r="V3220" s="35" t="str">
        <f t="shared" si="1121"/>
        <v>2U</v>
      </c>
      <c r="W3220" s="35" t="str">
        <f t="shared" si="1114"/>
        <v>161PM2U213</v>
      </c>
      <c r="X3220" s="388">
        <f t="shared" si="1115"/>
        <v>0</v>
      </c>
      <c r="Y3220" s="388">
        <f t="shared" si="1116"/>
        <v>6</v>
      </c>
      <c r="Z3220" s="280" t="str">
        <f t="shared" si="1107"/>
        <v/>
      </c>
      <c r="AA3220" s="280" t="str">
        <f t="shared" si="1108"/>
        <v/>
      </c>
      <c r="AB3220" s="389" t="str">
        <f t="shared" si="1117"/>
        <v/>
      </c>
      <c r="AC3220" s="389" t="str">
        <f t="shared" si="1118"/>
        <v/>
      </c>
      <c r="AD3220" s="390" t="str">
        <f t="shared" si="1109"/>
        <v/>
      </c>
      <c r="AE3220" s="282">
        <f t="shared" si="1110"/>
        <v>0</v>
      </c>
      <c r="AF3220" s="359">
        <f t="shared" si="1111"/>
        <v>0</v>
      </c>
      <c r="AG3220" s="280">
        <f t="shared" si="1112"/>
        <v>0</v>
      </c>
      <c r="AH3220" s="280">
        <f t="shared" si="1106"/>
        <v>0</v>
      </c>
      <c r="AI3220" s="280">
        <f>IF(ISBLANK(T3220),AI3219,IF(COUNTIF(T$2:T3220,T3220)&gt;1,AI3219,1+MAX(AI3219,0)))</f>
        <v>90</v>
      </c>
      <c r="AL3220" s="391" t="str">
        <f t="shared" si="1119"/>
        <v/>
      </c>
      <c r="AM3220" s="391" t="str">
        <f t="shared" si="1120"/>
        <v/>
      </c>
      <c r="AO3220" s="310" t="str">
        <f t="shared" si="1113"/>
        <v/>
      </c>
      <c r="AP3220" s="310">
        <f>SUM(AO$1:AO3220)</f>
        <v>0</v>
      </c>
      <c r="AQ3220" s="310">
        <f>SUM(AK$2:AK3220)</f>
        <v>22</v>
      </c>
      <c r="AR3220" s="310">
        <f>COUNTA(AJ$2:AJ3220)</f>
        <v>22</v>
      </c>
      <c r="AS3220" s="312"/>
      <c r="AT3220" s="312"/>
      <c r="AU3220" s="312"/>
      <c r="AV3220" s="312"/>
      <c r="AW3220" s="312"/>
      <c r="AZ3220">
        <v>0</v>
      </c>
      <c r="BA3220">
        <v>6</v>
      </c>
    </row>
    <row r="3221" spans="1:53" x14ac:dyDescent="0.25">
      <c r="A3221">
        <v>161</v>
      </c>
      <c r="B3221" t="s">
        <v>66</v>
      </c>
      <c r="C3221" t="s">
        <v>923</v>
      </c>
      <c r="D3221"/>
      <c r="E3221">
        <v>2</v>
      </c>
      <c r="F3221">
        <v>1</v>
      </c>
      <c r="G3221">
        <v>4</v>
      </c>
      <c r="H3221">
        <v>1</v>
      </c>
      <c r="I3221">
        <v>0</v>
      </c>
      <c r="J3221">
        <v>0</v>
      </c>
      <c r="K3221">
        <v>0</v>
      </c>
      <c r="L3221">
        <v>1</v>
      </c>
      <c r="M3221" t="s">
        <v>1008</v>
      </c>
      <c r="O3221" s="101">
        <f>IF(ISBLANK(C3221),O3220,IF(COUNTIF(C$2:C3221,C3221)&gt;1,O3220,1+MAX(O3220,0)))</f>
        <v>73</v>
      </c>
      <c r="P3221" s="45">
        <f t="shared" si="1100"/>
        <v>47</v>
      </c>
      <c r="Q3221" s="33" t="str">
        <f t="shared" si="1101"/>
        <v/>
      </c>
      <c r="R3221" s="33">
        <f t="shared" si="1102"/>
        <v>13</v>
      </c>
      <c r="S3221" s="33" t="str">
        <f t="shared" si="1103"/>
        <v>161_13</v>
      </c>
      <c r="T3221" s="35" t="str">
        <f t="shared" si="1104"/>
        <v>161PM</v>
      </c>
      <c r="U3221" s="35" t="str">
        <f t="shared" si="1105"/>
        <v>161PMEW</v>
      </c>
      <c r="V3221" s="35" t="str">
        <f t="shared" si="1121"/>
        <v>2U</v>
      </c>
      <c r="W3221" s="35" t="str">
        <f t="shared" si="1114"/>
        <v>161PM2U214</v>
      </c>
      <c r="X3221" s="388">
        <f t="shared" si="1115"/>
        <v>0</v>
      </c>
      <c r="Y3221" s="388">
        <f t="shared" si="1116"/>
        <v>1</v>
      </c>
      <c r="Z3221" s="280" t="str">
        <f t="shared" si="1107"/>
        <v/>
      </c>
      <c r="AA3221" s="280" t="str">
        <f t="shared" si="1108"/>
        <v/>
      </c>
      <c r="AB3221" s="389" t="str">
        <f t="shared" si="1117"/>
        <v/>
      </c>
      <c r="AC3221" s="389" t="str">
        <f t="shared" si="1118"/>
        <v/>
      </c>
      <c r="AD3221" s="390" t="str">
        <f t="shared" si="1109"/>
        <v/>
      </c>
      <c r="AE3221" s="282">
        <f t="shared" si="1110"/>
        <v>0</v>
      </c>
      <c r="AF3221" s="359">
        <f t="shared" si="1111"/>
        <v>0</v>
      </c>
      <c r="AG3221" s="280">
        <f t="shared" si="1112"/>
        <v>0</v>
      </c>
      <c r="AH3221" s="280">
        <f t="shared" si="1106"/>
        <v>0</v>
      </c>
      <c r="AI3221" s="280">
        <f>IF(ISBLANK(T3221),AI3220,IF(COUNTIF(T$2:T3221,T3221)&gt;1,AI3220,1+MAX(AI3220,0)))</f>
        <v>90</v>
      </c>
      <c r="AL3221" s="391" t="str">
        <f t="shared" si="1119"/>
        <v/>
      </c>
      <c r="AM3221" s="391" t="str">
        <f t="shared" si="1120"/>
        <v/>
      </c>
      <c r="AO3221" s="310" t="str">
        <f t="shared" si="1113"/>
        <v/>
      </c>
      <c r="AP3221" s="310">
        <f>SUM(AO$1:AO3221)</f>
        <v>0</v>
      </c>
      <c r="AQ3221" s="310">
        <f>SUM(AK$2:AK3221)</f>
        <v>22</v>
      </c>
      <c r="AR3221" s="310">
        <f>COUNTA(AJ$2:AJ3221)</f>
        <v>22</v>
      </c>
      <c r="AS3221" s="312"/>
      <c r="AT3221" s="312"/>
      <c r="AU3221" s="312"/>
      <c r="AV3221" s="312"/>
      <c r="AW3221" s="312"/>
      <c r="AZ3221">
        <v>0</v>
      </c>
      <c r="BA3221">
        <v>1</v>
      </c>
    </row>
    <row r="3222" spans="1:53" x14ac:dyDescent="0.25">
      <c r="A3222">
        <v>161</v>
      </c>
      <c r="B3222" t="s">
        <v>66</v>
      </c>
      <c r="C3222" t="s">
        <v>923</v>
      </c>
      <c r="D3222"/>
      <c r="E3222">
        <v>2</v>
      </c>
      <c r="F3222">
        <v>2</v>
      </c>
      <c r="G3222">
        <v>1</v>
      </c>
      <c r="H3222">
        <v>0</v>
      </c>
      <c r="I3222">
        <v>0</v>
      </c>
      <c r="J3222">
        <v>0</v>
      </c>
      <c r="K3222">
        <v>0</v>
      </c>
      <c r="L3222">
        <v>0</v>
      </c>
      <c r="M3222" t="s">
        <v>1008</v>
      </c>
      <c r="O3222" s="101">
        <f>IF(ISBLANK(C3222),O3221,IF(COUNTIF(C$2:C3222,C3222)&gt;1,O3221,1+MAX(O3221,0)))</f>
        <v>73</v>
      </c>
      <c r="P3222" s="45">
        <f t="shared" si="1100"/>
        <v>47</v>
      </c>
      <c r="Q3222" s="33" t="str">
        <f t="shared" si="1101"/>
        <v/>
      </c>
      <c r="R3222" s="33">
        <f t="shared" si="1102"/>
        <v>14</v>
      </c>
      <c r="S3222" s="33" t="str">
        <f t="shared" si="1103"/>
        <v>161_14</v>
      </c>
      <c r="T3222" s="35" t="str">
        <f t="shared" si="1104"/>
        <v>161PM</v>
      </c>
      <c r="U3222" s="35" t="str">
        <f t="shared" si="1105"/>
        <v>161PMNS</v>
      </c>
      <c r="V3222" s="35" t="str">
        <f t="shared" si="1121"/>
        <v>2U</v>
      </c>
      <c r="W3222" s="35" t="str">
        <f t="shared" si="1114"/>
        <v>161PM2U221</v>
      </c>
      <c r="X3222" s="388">
        <f t="shared" si="1115"/>
        <v>0</v>
      </c>
      <c r="Y3222" s="388">
        <f t="shared" si="1116"/>
        <v>0</v>
      </c>
      <c r="Z3222" s="280" t="str">
        <f t="shared" si="1107"/>
        <v/>
      </c>
      <c r="AA3222" s="280" t="str">
        <f t="shared" si="1108"/>
        <v/>
      </c>
      <c r="AB3222" s="389" t="str">
        <f t="shared" si="1117"/>
        <v/>
      </c>
      <c r="AC3222" s="389" t="str">
        <f t="shared" si="1118"/>
        <v/>
      </c>
      <c r="AD3222" s="390" t="str">
        <f t="shared" si="1109"/>
        <v/>
      </c>
      <c r="AE3222" s="282">
        <f t="shared" si="1110"/>
        <v>0</v>
      </c>
      <c r="AF3222" s="359">
        <f t="shared" si="1111"/>
        <v>0</v>
      </c>
      <c r="AG3222" s="280">
        <f t="shared" si="1112"/>
        <v>0</v>
      </c>
      <c r="AH3222" s="280">
        <f t="shared" si="1106"/>
        <v>0</v>
      </c>
      <c r="AI3222" s="280">
        <f>IF(ISBLANK(T3222),AI3221,IF(COUNTIF(T$2:T3222,T3222)&gt;1,AI3221,1+MAX(AI3221,0)))</f>
        <v>90</v>
      </c>
      <c r="AL3222" s="391" t="str">
        <f t="shared" si="1119"/>
        <v/>
      </c>
      <c r="AM3222" s="391" t="str">
        <f t="shared" si="1120"/>
        <v/>
      </c>
      <c r="AO3222" s="310" t="str">
        <f t="shared" si="1113"/>
        <v/>
      </c>
      <c r="AP3222" s="310">
        <f>SUM(AO$1:AO3222)</f>
        <v>0</v>
      </c>
      <c r="AQ3222" s="310">
        <f>SUM(AK$2:AK3222)</f>
        <v>22</v>
      </c>
      <c r="AR3222" s="310">
        <f>COUNTA(AJ$2:AJ3222)</f>
        <v>22</v>
      </c>
      <c r="AS3222" s="312"/>
      <c r="AT3222" s="312"/>
      <c r="AU3222" s="312"/>
      <c r="AV3222" s="312"/>
      <c r="AW3222" s="312"/>
      <c r="AZ3222">
        <v>0</v>
      </c>
      <c r="BA3222">
        <v>0</v>
      </c>
    </row>
    <row r="3223" spans="1:53" x14ac:dyDescent="0.25">
      <c r="A3223">
        <v>161</v>
      </c>
      <c r="B3223" t="s">
        <v>66</v>
      </c>
      <c r="C3223" t="s">
        <v>923</v>
      </c>
      <c r="D3223"/>
      <c r="E3223">
        <v>2</v>
      </c>
      <c r="F3223">
        <v>2</v>
      </c>
      <c r="G3223">
        <v>2</v>
      </c>
      <c r="H3223">
        <v>2</v>
      </c>
      <c r="I3223">
        <v>1</v>
      </c>
      <c r="J3223">
        <v>0</v>
      </c>
      <c r="K3223">
        <v>0</v>
      </c>
      <c r="L3223">
        <v>2</v>
      </c>
      <c r="M3223" t="s">
        <v>1008</v>
      </c>
      <c r="O3223" s="101">
        <f>IF(ISBLANK(C3223),O3222,IF(COUNTIF(C$2:C3223,C3223)&gt;1,O3222,1+MAX(O3222,0)))</f>
        <v>73</v>
      </c>
      <c r="P3223" s="45">
        <f t="shared" si="1100"/>
        <v>47</v>
      </c>
      <c r="Q3223" s="33" t="str">
        <f t="shared" si="1101"/>
        <v/>
      </c>
      <c r="R3223" s="33">
        <f t="shared" si="1102"/>
        <v>14</v>
      </c>
      <c r="S3223" s="33" t="str">
        <f t="shared" si="1103"/>
        <v>161_14</v>
      </c>
      <c r="T3223" s="35" t="str">
        <f t="shared" si="1104"/>
        <v>161PM</v>
      </c>
      <c r="U3223" s="35" t="str">
        <f t="shared" si="1105"/>
        <v>161PMNS</v>
      </c>
      <c r="V3223" s="35" t="str">
        <f t="shared" si="1121"/>
        <v>2U</v>
      </c>
      <c r="W3223" s="35" t="str">
        <f t="shared" si="1114"/>
        <v>161PM2U222</v>
      </c>
      <c r="X3223" s="388">
        <f t="shared" si="1115"/>
        <v>0</v>
      </c>
      <c r="Y3223" s="388">
        <f t="shared" si="1116"/>
        <v>2</v>
      </c>
      <c r="Z3223" s="280" t="str">
        <f t="shared" si="1107"/>
        <v/>
      </c>
      <c r="AA3223" s="280" t="str">
        <f t="shared" si="1108"/>
        <v/>
      </c>
      <c r="AB3223" s="389" t="str">
        <f t="shared" si="1117"/>
        <v/>
      </c>
      <c r="AC3223" s="389" t="str">
        <f t="shared" si="1118"/>
        <v/>
      </c>
      <c r="AD3223" s="390" t="str">
        <f t="shared" si="1109"/>
        <v/>
      </c>
      <c r="AE3223" s="282">
        <f t="shared" si="1110"/>
        <v>0</v>
      </c>
      <c r="AF3223" s="359">
        <f t="shared" si="1111"/>
        <v>0</v>
      </c>
      <c r="AG3223" s="280">
        <f t="shared" si="1112"/>
        <v>0</v>
      </c>
      <c r="AH3223" s="280">
        <f t="shared" si="1106"/>
        <v>0</v>
      </c>
      <c r="AI3223" s="280">
        <f>IF(ISBLANK(T3223),AI3222,IF(COUNTIF(T$2:T3223,T3223)&gt;1,AI3222,1+MAX(AI3222,0)))</f>
        <v>90</v>
      </c>
      <c r="AL3223" s="391" t="str">
        <f t="shared" si="1119"/>
        <v/>
      </c>
      <c r="AM3223" s="391" t="str">
        <f t="shared" si="1120"/>
        <v/>
      </c>
      <c r="AO3223" s="310" t="str">
        <f t="shared" si="1113"/>
        <v/>
      </c>
      <c r="AP3223" s="310">
        <f>SUM(AO$1:AO3223)</f>
        <v>0</v>
      </c>
      <c r="AQ3223" s="310">
        <f>SUM(AK$2:AK3223)</f>
        <v>22</v>
      </c>
      <c r="AR3223" s="310">
        <f>COUNTA(AJ$2:AJ3223)</f>
        <v>22</v>
      </c>
      <c r="AS3223" s="312"/>
      <c r="AT3223" s="312"/>
      <c r="AU3223" s="312"/>
      <c r="AV3223" s="312"/>
      <c r="AW3223" s="312"/>
      <c r="AZ3223">
        <v>0</v>
      </c>
      <c r="BA3223">
        <v>2</v>
      </c>
    </row>
    <row r="3224" spans="1:53" x14ac:dyDescent="0.25">
      <c r="A3224">
        <v>161</v>
      </c>
      <c r="B3224" t="s">
        <v>66</v>
      </c>
      <c r="C3224" t="s">
        <v>923</v>
      </c>
      <c r="D3224"/>
      <c r="E3224">
        <v>2</v>
      </c>
      <c r="F3224">
        <v>2</v>
      </c>
      <c r="G3224">
        <v>3</v>
      </c>
      <c r="H3224">
        <v>5</v>
      </c>
      <c r="I3224">
        <v>0</v>
      </c>
      <c r="J3224">
        <v>1</v>
      </c>
      <c r="K3224">
        <v>1</v>
      </c>
      <c r="L3224">
        <v>3</v>
      </c>
      <c r="M3224" t="s">
        <v>1008</v>
      </c>
      <c r="O3224" s="101">
        <f>IF(ISBLANK(C3224),O3223,IF(COUNTIF(C$2:C3224,C3224)&gt;1,O3223,1+MAX(O3223,0)))</f>
        <v>73</v>
      </c>
      <c r="P3224" s="45">
        <f t="shared" si="1100"/>
        <v>47</v>
      </c>
      <c r="Q3224" s="33" t="str">
        <f t="shared" si="1101"/>
        <v/>
      </c>
      <c r="R3224" s="33">
        <f t="shared" si="1102"/>
        <v>14</v>
      </c>
      <c r="S3224" s="33" t="str">
        <f t="shared" si="1103"/>
        <v>161_14</v>
      </c>
      <c r="T3224" s="35" t="str">
        <f t="shared" si="1104"/>
        <v>161PM</v>
      </c>
      <c r="U3224" s="35" t="str">
        <f t="shared" si="1105"/>
        <v>161PMEW</v>
      </c>
      <c r="V3224" s="35" t="str">
        <f t="shared" si="1121"/>
        <v>2U</v>
      </c>
      <c r="W3224" s="35" t="str">
        <f t="shared" si="1114"/>
        <v>161PM2U223</v>
      </c>
      <c r="X3224" s="388">
        <f t="shared" si="1115"/>
        <v>1</v>
      </c>
      <c r="Y3224" s="388">
        <f t="shared" si="1116"/>
        <v>3</v>
      </c>
      <c r="Z3224" s="280" t="str">
        <f t="shared" si="1107"/>
        <v/>
      </c>
      <c r="AA3224" s="280" t="str">
        <f t="shared" si="1108"/>
        <v/>
      </c>
      <c r="AB3224" s="389" t="str">
        <f t="shared" si="1117"/>
        <v/>
      </c>
      <c r="AC3224" s="389" t="str">
        <f t="shared" si="1118"/>
        <v/>
      </c>
      <c r="AD3224" s="390" t="str">
        <f t="shared" si="1109"/>
        <v/>
      </c>
      <c r="AE3224" s="282">
        <f t="shared" si="1110"/>
        <v>0</v>
      </c>
      <c r="AF3224" s="359">
        <f t="shared" si="1111"/>
        <v>0</v>
      </c>
      <c r="AG3224" s="280">
        <f t="shared" si="1112"/>
        <v>0</v>
      </c>
      <c r="AH3224" s="280">
        <f t="shared" si="1106"/>
        <v>0</v>
      </c>
      <c r="AI3224" s="280">
        <f>IF(ISBLANK(T3224),AI3223,IF(COUNTIF(T$2:T3224,T3224)&gt;1,AI3223,1+MAX(AI3223,0)))</f>
        <v>90</v>
      </c>
      <c r="AL3224" s="391" t="str">
        <f t="shared" si="1119"/>
        <v/>
      </c>
      <c r="AM3224" s="391" t="str">
        <f t="shared" si="1120"/>
        <v/>
      </c>
      <c r="AO3224" s="310" t="str">
        <f t="shared" si="1113"/>
        <v/>
      </c>
      <c r="AP3224" s="310">
        <f>SUM(AO$1:AO3224)</f>
        <v>0</v>
      </c>
      <c r="AQ3224" s="310">
        <f>SUM(AK$2:AK3224)</f>
        <v>22</v>
      </c>
      <c r="AR3224" s="310">
        <f>COUNTA(AJ$2:AJ3224)</f>
        <v>22</v>
      </c>
      <c r="AS3224" s="312"/>
      <c r="AT3224" s="312"/>
      <c r="AU3224" s="312"/>
      <c r="AV3224" s="312"/>
      <c r="AW3224" s="312"/>
      <c r="AZ3224">
        <v>1</v>
      </c>
      <c r="BA3224">
        <v>3</v>
      </c>
    </row>
    <row r="3225" spans="1:53" x14ac:dyDescent="0.25">
      <c r="A3225">
        <v>161</v>
      </c>
      <c r="B3225" t="s">
        <v>66</v>
      </c>
      <c r="C3225" t="s">
        <v>923</v>
      </c>
      <c r="D3225"/>
      <c r="E3225">
        <v>2</v>
      </c>
      <c r="F3225">
        <v>2</v>
      </c>
      <c r="G3225">
        <v>4</v>
      </c>
      <c r="H3225">
        <v>0</v>
      </c>
      <c r="I3225">
        <v>0</v>
      </c>
      <c r="J3225">
        <v>0</v>
      </c>
      <c r="K3225">
        <v>0</v>
      </c>
      <c r="L3225">
        <v>0</v>
      </c>
      <c r="M3225" t="s">
        <v>1008</v>
      </c>
      <c r="O3225" s="101">
        <f>IF(ISBLANK(C3225),O3224,IF(COUNTIF(C$2:C3225,C3225)&gt;1,O3224,1+MAX(O3224,0)))</f>
        <v>73</v>
      </c>
      <c r="P3225" s="45">
        <f t="shared" si="1100"/>
        <v>47</v>
      </c>
      <c r="Q3225" s="33" t="str">
        <f t="shared" si="1101"/>
        <v/>
      </c>
      <c r="R3225" s="33">
        <f t="shared" si="1102"/>
        <v>14</v>
      </c>
      <c r="S3225" s="33" t="str">
        <f t="shared" si="1103"/>
        <v>161_14</v>
      </c>
      <c r="T3225" s="35" t="str">
        <f t="shared" si="1104"/>
        <v>161PM</v>
      </c>
      <c r="U3225" s="35" t="str">
        <f t="shared" si="1105"/>
        <v>161PMEW</v>
      </c>
      <c r="V3225" s="35" t="str">
        <f t="shared" si="1121"/>
        <v>2U</v>
      </c>
      <c r="W3225" s="35" t="str">
        <f t="shared" si="1114"/>
        <v>161PM2U224</v>
      </c>
      <c r="X3225" s="388">
        <f t="shared" si="1115"/>
        <v>0</v>
      </c>
      <c r="Y3225" s="388">
        <f t="shared" si="1116"/>
        <v>0</v>
      </c>
      <c r="Z3225" s="280" t="str">
        <f t="shared" si="1107"/>
        <v/>
      </c>
      <c r="AA3225" s="280" t="str">
        <f t="shared" si="1108"/>
        <v/>
      </c>
      <c r="AB3225" s="389" t="str">
        <f t="shared" si="1117"/>
        <v/>
      </c>
      <c r="AC3225" s="389" t="str">
        <f t="shared" si="1118"/>
        <v/>
      </c>
      <c r="AD3225" s="390" t="str">
        <f t="shared" si="1109"/>
        <v/>
      </c>
      <c r="AE3225" s="282">
        <f t="shared" si="1110"/>
        <v>0</v>
      </c>
      <c r="AF3225" s="359">
        <f t="shared" si="1111"/>
        <v>0</v>
      </c>
      <c r="AG3225" s="280">
        <f t="shared" si="1112"/>
        <v>0</v>
      </c>
      <c r="AH3225" s="280">
        <f t="shared" si="1106"/>
        <v>0</v>
      </c>
      <c r="AI3225" s="280">
        <f>IF(ISBLANK(T3225),AI3224,IF(COUNTIF(T$2:T3225,T3225)&gt;1,AI3224,1+MAX(AI3224,0)))</f>
        <v>90</v>
      </c>
      <c r="AL3225" s="391" t="str">
        <f t="shared" si="1119"/>
        <v/>
      </c>
      <c r="AM3225" s="391" t="str">
        <f t="shared" si="1120"/>
        <v/>
      </c>
      <c r="AO3225" s="310" t="str">
        <f t="shared" si="1113"/>
        <v/>
      </c>
      <c r="AP3225" s="310">
        <f>SUM(AO$1:AO3225)</f>
        <v>0</v>
      </c>
      <c r="AQ3225" s="310">
        <f>SUM(AK$2:AK3225)</f>
        <v>22</v>
      </c>
      <c r="AR3225" s="310">
        <f>COUNTA(AJ$2:AJ3225)</f>
        <v>22</v>
      </c>
      <c r="AS3225" s="312"/>
      <c r="AT3225" s="312"/>
      <c r="AU3225" s="312"/>
      <c r="AV3225" s="312"/>
      <c r="AW3225" s="312"/>
      <c r="AZ3225">
        <v>0</v>
      </c>
      <c r="BA3225">
        <v>0</v>
      </c>
    </row>
    <row r="3226" spans="1:53" x14ac:dyDescent="0.25">
      <c r="A3226">
        <v>161</v>
      </c>
      <c r="B3226" t="s">
        <v>66</v>
      </c>
      <c r="C3226" t="s">
        <v>923</v>
      </c>
      <c r="D3226"/>
      <c r="E3226">
        <v>2</v>
      </c>
      <c r="F3226">
        <v>3</v>
      </c>
      <c r="G3226">
        <v>1</v>
      </c>
      <c r="H3226">
        <v>1</v>
      </c>
      <c r="I3226">
        <v>0</v>
      </c>
      <c r="J3226">
        <v>0</v>
      </c>
      <c r="K3226">
        <v>1</v>
      </c>
      <c r="L3226">
        <v>1</v>
      </c>
      <c r="M3226" t="s">
        <v>1008</v>
      </c>
      <c r="O3226" s="101">
        <f>IF(ISBLANK(C3226),O3225,IF(COUNTIF(C$2:C3226,C3226)&gt;1,O3225,1+MAX(O3225,0)))</f>
        <v>73</v>
      </c>
      <c r="P3226" s="45">
        <f t="shared" si="1100"/>
        <v>47</v>
      </c>
      <c r="Q3226" s="33" t="str">
        <f t="shared" si="1101"/>
        <v/>
      </c>
      <c r="R3226" s="33">
        <f t="shared" si="1102"/>
        <v>15</v>
      </c>
      <c r="S3226" s="33" t="str">
        <f t="shared" si="1103"/>
        <v>161_15</v>
      </c>
      <c r="T3226" s="35" t="str">
        <f t="shared" si="1104"/>
        <v>161PM</v>
      </c>
      <c r="U3226" s="35" t="str">
        <f t="shared" si="1105"/>
        <v>161PMNS</v>
      </c>
      <c r="V3226" s="35" t="str">
        <f t="shared" si="1121"/>
        <v>2U</v>
      </c>
      <c r="W3226" s="35" t="str">
        <f t="shared" si="1114"/>
        <v>161PM2U231</v>
      </c>
      <c r="X3226" s="388">
        <f t="shared" si="1115"/>
        <v>1</v>
      </c>
      <c r="Y3226" s="388">
        <f t="shared" si="1116"/>
        <v>1</v>
      </c>
      <c r="Z3226" s="280" t="str">
        <f t="shared" si="1107"/>
        <v/>
      </c>
      <c r="AA3226" s="280" t="str">
        <f t="shared" si="1108"/>
        <v/>
      </c>
      <c r="AB3226" s="389" t="str">
        <f t="shared" si="1117"/>
        <v/>
      </c>
      <c r="AC3226" s="389" t="str">
        <f t="shared" si="1118"/>
        <v/>
      </c>
      <c r="AD3226" s="390" t="str">
        <f t="shared" si="1109"/>
        <v/>
      </c>
      <c r="AE3226" s="282">
        <f t="shared" si="1110"/>
        <v>0</v>
      </c>
      <c r="AF3226" s="359">
        <f t="shared" si="1111"/>
        <v>0</v>
      </c>
      <c r="AG3226" s="280">
        <f t="shared" si="1112"/>
        <v>0</v>
      </c>
      <c r="AH3226" s="280">
        <f t="shared" si="1106"/>
        <v>0</v>
      </c>
      <c r="AI3226" s="280">
        <f>IF(ISBLANK(T3226),AI3225,IF(COUNTIF(T$2:T3226,T3226)&gt;1,AI3225,1+MAX(AI3225,0)))</f>
        <v>90</v>
      </c>
      <c r="AL3226" s="391" t="str">
        <f t="shared" si="1119"/>
        <v/>
      </c>
      <c r="AM3226" s="391" t="str">
        <f t="shared" si="1120"/>
        <v/>
      </c>
      <c r="AO3226" s="310" t="str">
        <f t="shared" si="1113"/>
        <v/>
      </c>
      <c r="AP3226" s="310">
        <f>SUM(AO$1:AO3226)</f>
        <v>0</v>
      </c>
      <c r="AQ3226" s="310">
        <f>SUM(AK$2:AK3226)</f>
        <v>22</v>
      </c>
      <c r="AR3226" s="310">
        <f>COUNTA(AJ$2:AJ3226)</f>
        <v>22</v>
      </c>
      <c r="AS3226" s="312"/>
      <c r="AT3226" s="312"/>
      <c r="AU3226" s="312"/>
      <c r="AV3226" s="312"/>
      <c r="AW3226" s="312"/>
      <c r="AZ3226">
        <v>1</v>
      </c>
      <c r="BA3226">
        <v>1</v>
      </c>
    </row>
    <row r="3227" spans="1:53" x14ac:dyDescent="0.25">
      <c r="A3227">
        <v>161</v>
      </c>
      <c r="B3227" t="s">
        <v>66</v>
      </c>
      <c r="C3227" t="s">
        <v>923</v>
      </c>
      <c r="D3227"/>
      <c r="E3227">
        <v>2</v>
      </c>
      <c r="F3227">
        <v>3</v>
      </c>
      <c r="G3227">
        <v>2</v>
      </c>
      <c r="H3227">
        <v>2</v>
      </c>
      <c r="I3227">
        <v>1</v>
      </c>
      <c r="J3227">
        <v>0</v>
      </c>
      <c r="K3227">
        <v>0</v>
      </c>
      <c r="L3227">
        <v>2</v>
      </c>
      <c r="M3227" t="s">
        <v>1008</v>
      </c>
      <c r="O3227" s="101">
        <f>IF(ISBLANK(C3227),O3226,IF(COUNTIF(C$2:C3227,C3227)&gt;1,O3226,1+MAX(O3226,0)))</f>
        <v>73</v>
      </c>
      <c r="P3227" s="45">
        <f t="shared" si="1100"/>
        <v>47</v>
      </c>
      <c r="Q3227" s="33" t="str">
        <f t="shared" si="1101"/>
        <v/>
      </c>
      <c r="R3227" s="33">
        <f t="shared" si="1102"/>
        <v>15</v>
      </c>
      <c r="S3227" s="33" t="str">
        <f t="shared" si="1103"/>
        <v>161_15</v>
      </c>
      <c r="T3227" s="35" t="str">
        <f t="shared" si="1104"/>
        <v>161PM</v>
      </c>
      <c r="U3227" s="35" t="str">
        <f t="shared" si="1105"/>
        <v>161PMNS</v>
      </c>
      <c r="V3227" s="35" t="str">
        <f t="shared" si="1121"/>
        <v>2U</v>
      </c>
      <c r="W3227" s="35" t="str">
        <f t="shared" si="1114"/>
        <v>161PM2U232</v>
      </c>
      <c r="X3227" s="388">
        <f t="shared" si="1115"/>
        <v>0</v>
      </c>
      <c r="Y3227" s="388">
        <f t="shared" si="1116"/>
        <v>2</v>
      </c>
      <c r="Z3227" s="280" t="str">
        <f t="shared" si="1107"/>
        <v/>
      </c>
      <c r="AA3227" s="280" t="str">
        <f t="shared" si="1108"/>
        <v/>
      </c>
      <c r="AB3227" s="389" t="str">
        <f t="shared" si="1117"/>
        <v/>
      </c>
      <c r="AC3227" s="389" t="str">
        <f t="shared" si="1118"/>
        <v/>
      </c>
      <c r="AD3227" s="390" t="str">
        <f t="shared" si="1109"/>
        <v/>
      </c>
      <c r="AE3227" s="282">
        <f t="shared" si="1110"/>
        <v>0</v>
      </c>
      <c r="AF3227" s="359">
        <f t="shared" si="1111"/>
        <v>0</v>
      </c>
      <c r="AG3227" s="280">
        <f t="shared" si="1112"/>
        <v>0</v>
      </c>
      <c r="AH3227" s="280">
        <f t="shared" si="1106"/>
        <v>0</v>
      </c>
      <c r="AI3227" s="280">
        <f>IF(ISBLANK(T3227),AI3226,IF(COUNTIF(T$2:T3227,T3227)&gt;1,AI3226,1+MAX(AI3226,0)))</f>
        <v>90</v>
      </c>
      <c r="AL3227" s="391" t="str">
        <f t="shared" si="1119"/>
        <v/>
      </c>
      <c r="AM3227" s="391" t="str">
        <f t="shared" si="1120"/>
        <v/>
      </c>
      <c r="AO3227" s="310" t="str">
        <f t="shared" si="1113"/>
        <v/>
      </c>
      <c r="AP3227" s="310">
        <f>SUM(AO$1:AO3227)</f>
        <v>0</v>
      </c>
      <c r="AQ3227" s="310">
        <f>SUM(AK$2:AK3227)</f>
        <v>22</v>
      </c>
      <c r="AR3227" s="310">
        <f>COUNTA(AJ$2:AJ3227)</f>
        <v>22</v>
      </c>
      <c r="AS3227" s="312"/>
      <c r="AT3227" s="312"/>
      <c r="AU3227" s="312"/>
      <c r="AV3227" s="312"/>
      <c r="AW3227" s="312"/>
      <c r="AZ3227">
        <v>0</v>
      </c>
      <c r="BA3227">
        <v>2</v>
      </c>
    </row>
    <row r="3228" spans="1:53" x14ac:dyDescent="0.25">
      <c r="A3228">
        <v>161</v>
      </c>
      <c r="B3228" t="s">
        <v>66</v>
      </c>
      <c r="C3228" t="s">
        <v>923</v>
      </c>
      <c r="D3228"/>
      <c r="E3228">
        <v>2</v>
      </c>
      <c r="F3228">
        <v>3</v>
      </c>
      <c r="G3228">
        <v>3</v>
      </c>
      <c r="H3228">
        <v>6</v>
      </c>
      <c r="I3228">
        <v>0</v>
      </c>
      <c r="J3228">
        <v>1</v>
      </c>
      <c r="K3228">
        <v>2</v>
      </c>
      <c r="L3228">
        <v>5</v>
      </c>
      <c r="M3228" t="s">
        <v>1008</v>
      </c>
      <c r="O3228" s="101">
        <f>IF(ISBLANK(C3228),O3227,IF(COUNTIF(C$2:C3228,C3228)&gt;1,O3227,1+MAX(O3227,0)))</f>
        <v>73</v>
      </c>
      <c r="P3228" s="45">
        <f t="shared" si="1100"/>
        <v>47</v>
      </c>
      <c r="Q3228" s="33" t="str">
        <f t="shared" si="1101"/>
        <v/>
      </c>
      <c r="R3228" s="33">
        <f t="shared" si="1102"/>
        <v>15</v>
      </c>
      <c r="S3228" s="33" t="str">
        <f t="shared" si="1103"/>
        <v>161_15</v>
      </c>
      <c r="T3228" s="35" t="str">
        <f t="shared" si="1104"/>
        <v>161PM</v>
      </c>
      <c r="U3228" s="35" t="str">
        <f t="shared" si="1105"/>
        <v>161PMEW</v>
      </c>
      <c r="V3228" s="35" t="str">
        <f t="shared" si="1121"/>
        <v>2U</v>
      </c>
      <c r="W3228" s="35" t="str">
        <f t="shared" si="1114"/>
        <v>161PM2U233</v>
      </c>
      <c r="X3228" s="388">
        <f t="shared" si="1115"/>
        <v>2</v>
      </c>
      <c r="Y3228" s="388">
        <f t="shared" si="1116"/>
        <v>5</v>
      </c>
      <c r="Z3228" s="280" t="str">
        <f t="shared" si="1107"/>
        <v/>
      </c>
      <c r="AA3228" s="280" t="str">
        <f t="shared" si="1108"/>
        <v/>
      </c>
      <c r="AB3228" s="389" t="str">
        <f t="shared" si="1117"/>
        <v/>
      </c>
      <c r="AC3228" s="389" t="str">
        <f t="shared" si="1118"/>
        <v/>
      </c>
      <c r="AD3228" s="390" t="str">
        <f t="shared" si="1109"/>
        <v/>
      </c>
      <c r="AE3228" s="282">
        <f t="shared" si="1110"/>
        <v>0</v>
      </c>
      <c r="AF3228" s="359">
        <f t="shared" si="1111"/>
        <v>0</v>
      </c>
      <c r="AG3228" s="280">
        <f t="shared" si="1112"/>
        <v>0</v>
      </c>
      <c r="AH3228" s="280">
        <f t="shared" si="1106"/>
        <v>0</v>
      </c>
      <c r="AI3228" s="280">
        <f>IF(ISBLANK(T3228),AI3227,IF(COUNTIF(T$2:T3228,T3228)&gt;1,AI3227,1+MAX(AI3227,0)))</f>
        <v>90</v>
      </c>
      <c r="AL3228" s="391" t="str">
        <f t="shared" si="1119"/>
        <v/>
      </c>
      <c r="AM3228" s="391" t="str">
        <f t="shared" si="1120"/>
        <v/>
      </c>
      <c r="AO3228" s="310" t="str">
        <f t="shared" si="1113"/>
        <v/>
      </c>
      <c r="AP3228" s="310">
        <f>SUM(AO$1:AO3228)</f>
        <v>0</v>
      </c>
      <c r="AQ3228" s="310">
        <f>SUM(AK$2:AK3228)</f>
        <v>22</v>
      </c>
      <c r="AR3228" s="310">
        <f>COUNTA(AJ$2:AJ3228)</f>
        <v>22</v>
      </c>
      <c r="AS3228" s="312"/>
      <c r="AT3228" s="312"/>
      <c r="AU3228" s="312"/>
      <c r="AV3228" s="312"/>
      <c r="AW3228" s="312"/>
      <c r="AZ3228">
        <v>2</v>
      </c>
      <c r="BA3228">
        <v>5</v>
      </c>
    </row>
    <row r="3229" spans="1:53" x14ac:dyDescent="0.25">
      <c r="A3229">
        <v>161</v>
      </c>
      <c r="B3229" t="s">
        <v>66</v>
      </c>
      <c r="C3229" t="s">
        <v>923</v>
      </c>
      <c r="D3229"/>
      <c r="E3229">
        <v>2</v>
      </c>
      <c r="F3229">
        <v>3</v>
      </c>
      <c r="G3229">
        <v>4</v>
      </c>
      <c r="H3229">
        <v>2</v>
      </c>
      <c r="I3229">
        <v>1</v>
      </c>
      <c r="J3229">
        <v>0</v>
      </c>
      <c r="K3229">
        <v>0</v>
      </c>
      <c r="L3229">
        <v>2</v>
      </c>
      <c r="M3229" t="s">
        <v>1008</v>
      </c>
      <c r="O3229" s="101">
        <f>IF(ISBLANK(C3229),O3228,IF(COUNTIF(C$2:C3229,C3229)&gt;1,O3228,1+MAX(O3228,0)))</f>
        <v>73</v>
      </c>
      <c r="P3229" s="45">
        <f t="shared" si="1100"/>
        <v>47</v>
      </c>
      <c r="Q3229" s="33" t="str">
        <f t="shared" si="1101"/>
        <v/>
      </c>
      <c r="R3229" s="33">
        <f t="shared" si="1102"/>
        <v>15</v>
      </c>
      <c r="S3229" s="33" t="str">
        <f t="shared" si="1103"/>
        <v>161_15</v>
      </c>
      <c r="T3229" s="35" t="str">
        <f t="shared" si="1104"/>
        <v>161PM</v>
      </c>
      <c r="U3229" s="35" t="str">
        <f t="shared" si="1105"/>
        <v>161PMEW</v>
      </c>
      <c r="V3229" s="35" t="str">
        <f t="shared" si="1121"/>
        <v>2U</v>
      </c>
      <c r="W3229" s="35" t="str">
        <f t="shared" si="1114"/>
        <v>161PM2U234</v>
      </c>
      <c r="X3229" s="388">
        <f t="shared" si="1115"/>
        <v>0</v>
      </c>
      <c r="Y3229" s="388">
        <f t="shared" si="1116"/>
        <v>2</v>
      </c>
      <c r="Z3229" s="280" t="str">
        <f t="shared" si="1107"/>
        <v/>
      </c>
      <c r="AA3229" s="280" t="str">
        <f t="shared" si="1108"/>
        <v/>
      </c>
      <c r="AB3229" s="389" t="str">
        <f t="shared" si="1117"/>
        <v/>
      </c>
      <c r="AC3229" s="389" t="str">
        <f t="shared" si="1118"/>
        <v/>
      </c>
      <c r="AD3229" s="390" t="str">
        <f t="shared" si="1109"/>
        <v/>
      </c>
      <c r="AE3229" s="282">
        <f t="shared" si="1110"/>
        <v>0</v>
      </c>
      <c r="AF3229" s="359">
        <f t="shared" si="1111"/>
        <v>0</v>
      </c>
      <c r="AG3229" s="280">
        <f t="shared" si="1112"/>
        <v>0</v>
      </c>
      <c r="AH3229" s="280">
        <f t="shared" si="1106"/>
        <v>0</v>
      </c>
      <c r="AI3229" s="280">
        <f>IF(ISBLANK(T3229),AI3228,IF(COUNTIF(T$2:T3229,T3229)&gt;1,AI3228,1+MAX(AI3228,0)))</f>
        <v>90</v>
      </c>
      <c r="AL3229" s="391" t="str">
        <f t="shared" si="1119"/>
        <v/>
      </c>
      <c r="AM3229" s="391" t="str">
        <f t="shared" si="1120"/>
        <v/>
      </c>
      <c r="AO3229" s="310" t="str">
        <f t="shared" si="1113"/>
        <v/>
      </c>
      <c r="AP3229" s="310">
        <f>SUM(AO$1:AO3229)</f>
        <v>0</v>
      </c>
      <c r="AQ3229" s="310">
        <f>SUM(AK$2:AK3229)</f>
        <v>22</v>
      </c>
      <c r="AR3229" s="310">
        <f>COUNTA(AJ$2:AJ3229)</f>
        <v>22</v>
      </c>
      <c r="AS3229" s="312"/>
      <c r="AT3229" s="312"/>
      <c r="AU3229" s="312"/>
      <c r="AV3229" s="312"/>
      <c r="AW3229" s="312"/>
      <c r="AZ3229">
        <v>0</v>
      </c>
      <c r="BA3229">
        <v>2</v>
      </c>
    </row>
    <row r="3230" spans="1:53" x14ac:dyDescent="0.25">
      <c r="A3230">
        <v>161</v>
      </c>
      <c r="B3230" t="s">
        <v>66</v>
      </c>
      <c r="C3230" t="s">
        <v>923</v>
      </c>
      <c r="D3230"/>
      <c r="E3230">
        <v>2</v>
      </c>
      <c r="F3230">
        <v>4</v>
      </c>
      <c r="G3230">
        <v>1</v>
      </c>
      <c r="H3230">
        <v>0</v>
      </c>
      <c r="I3230">
        <v>0</v>
      </c>
      <c r="J3230">
        <v>0</v>
      </c>
      <c r="K3230">
        <v>0</v>
      </c>
      <c r="L3230">
        <v>0</v>
      </c>
      <c r="M3230" t="s">
        <v>1008</v>
      </c>
      <c r="O3230" s="101">
        <f>IF(ISBLANK(C3230),O3229,IF(COUNTIF(C$2:C3230,C3230)&gt;1,O3229,1+MAX(O3229,0)))</f>
        <v>73</v>
      </c>
      <c r="P3230" s="45">
        <f t="shared" si="1100"/>
        <v>47</v>
      </c>
      <c r="Q3230" s="33" t="str">
        <f t="shared" si="1101"/>
        <v/>
      </c>
      <c r="R3230" s="33">
        <f t="shared" si="1102"/>
        <v>16</v>
      </c>
      <c r="S3230" s="33" t="str">
        <f t="shared" si="1103"/>
        <v>161_16</v>
      </c>
      <c r="T3230" s="35" t="str">
        <f t="shared" si="1104"/>
        <v>161PM</v>
      </c>
      <c r="U3230" s="35" t="str">
        <f t="shared" si="1105"/>
        <v>161PMNS</v>
      </c>
      <c r="V3230" s="35" t="str">
        <f t="shared" si="1121"/>
        <v>2U</v>
      </c>
      <c r="W3230" s="35" t="str">
        <f t="shared" si="1114"/>
        <v>161PM2U241</v>
      </c>
      <c r="X3230" s="388">
        <f t="shared" si="1115"/>
        <v>0</v>
      </c>
      <c r="Y3230" s="388">
        <f t="shared" si="1116"/>
        <v>0</v>
      </c>
      <c r="Z3230" s="280" t="str">
        <f t="shared" si="1107"/>
        <v/>
      </c>
      <c r="AA3230" s="280" t="str">
        <f t="shared" si="1108"/>
        <v/>
      </c>
      <c r="AB3230" s="389" t="str">
        <f t="shared" si="1117"/>
        <v/>
      </c>
      <c r="AC3230" s="389" t="str">
        <f t="shared" si="1118"/>
        <v/>
      </c>
      <c r="AD3230" s="390" t="str">
        <f t="shared" si="1109"/>
        <v/>
      </c>
      <c r="AE3230" s="282">
        <f t="shared" si="1110"/>
        <v>0</v>
      </c>
      <c r="AF3230" s="359">
        <f t="shared" si="1111"/>
        <v>0</v>
      </c>
      <c r="AG3230" s="280">
        <f t="shared" si="1112"/>
        <v>0</v>
      </c>
      <c r="AH3230" s="280">
        <f t="shared" si="1106"/>
        <v>0</v>
      </c>
      <c r="AI3230" s="280">
        <f>IF(ISBLANK(T3230),AI3229,IF(COUNTIF(T$2:T3230,T3230)&gt;1,AI3229,1+MAX(AI3229,0)))</f>
        <v>90</v>
      </c>
      <c r="AL3230" s="391" t="str">
        <f t="shared" si="1119"/>
        <v/>
      </c>
      <c r="AM3230" s="391" t="str">
        <f t="shared" si="1120"/>
        <v/>
      </c>
      <c r="AO3230" s="310" t="str">
        <f t="shared" si="1113"/>
        <v/>
      </c>
      <c r="AP3230" s="310">
        <f>SUM(AO$1:AO3230)</f>
        <v>0</v>
      </c>
      <c r="AQ3230" s="310">
        <f>SUM(AK$2:AK3230)</f>
        <v>22</v>
      </c>
      <c r="AR3230" s="310">
        <f>COUNTA(AJ$2:AJ3230)</f>
        <v>22</v>
      </c>
      <c r="AS3230" s="312"/>
      <c r="AT3230" s="312"/>
      <c r="AU3230" s="312"/>
      <c r="AV3230" s="312"/>
      <c r="AW3230" s="312"/>
      <c r="AZ3230">
        <v>0</v>
      </c>
      <c r="BA3230">
        <v>0</v>
      </c>
    </row>
    <row r="3231" spans="1:53" x14ac:dyDescent="0.25">
      <c r="A3231">
        <v>161</v>
      </c>
      <c r="B3231" t="s">
        <v>66</v>
      </c>
      <c r="C3231" t="s">
        <v>923</v>
      </c>
      <c r="D3231"/>
      <c r="E3231">
        <v>2</v>
      </c>
      <c r="F3231">
        <v>4</v>
      </c>
      <c r="G3231">
        <v>2</v>
      </c>
      <c r="H3231">
        <v>2</v>
      </c>
      <c r="I3231">
        <v>0</v>
      </c>
      <c r="J3231">
        <v>0</v>
      </c>
      <c r="K3231">
        <v>0</v>
      </c>
      <c r="L3231">
        <v>2</v>
      </c>
      <c r="M3231" t="s">
        <v>1008</v>
      </c>
      <c r="O3231" s="101">
        <f>IF(ISBLANK(C3231),O3230,IF(COUNTIF(C$2:C3231,C3231)&gt;1,O3230,1+MAX(O3230,0)))</f>
        <v>73</v>
      </c>
      <c r="P3231" s="45">
        <f t="shared" si="1100"/>
        <v>47</v>
      </c>
      <c r="Q3231" s="33" t="str">
        <f t="shared" si="1101"/>
        <v/>
      </c>
      <c r="R3231" s="33">
        <f t="shared" si="1102"/>
        <v>16</v>
      </c>
      <c r="S3231" s="33" t="str">
        <f t="shared" si="1103"/>
        <v>161_16</v>
      </c>
      <c r="T3231" s="35" t="str">
        <f t="shared" si="1104"/>
        <v>161PM</v>
      </c>
      <c r="U3231" s="35" t="str">
        <f t="shared" si="1105"/>
        <v>161PMNS</v>
      </c>
      <c r="V3231" s="35" t="str">
        <f t="shared" si="1121"/>
        <v>2U</v>
      </c>
      <c r="W3231" s="35" t="str">
        <f t="shared" si="1114"/>
        <v>161PM2U242</v>
      </c>
      <c r="X3231" s="388">
        <f t="shared" si="1115"/>
        <v>0</v>
      </c>
      <c r="Y3231" s="388">
        <f t="shared" si="1116"/>
        <v>2</v>
      </c>
      <c r="Z3231" s="280" t="str">
        <f t="shared" si="1107"/>
        <v/>
      </c>
      <c r="AA3231" s="280" t="str">
        <f t="shared" si="1108"/>
        <v/>
      </c>
      <c r="AB3231" s="389" t="str">
        <f t="shared" si="1117"/>
        <v/>
      </c>
      <c r="AC3231" s="389" t="str">
        <f t="shared" si="1118"/>
        <v/>
      </c>
      <c r="AD3231" s="390" t="str">
        <f t="shared" si="1109"/>
        <v/>
      </c>
      <c r="AE3231" s="282">
        <f t="shared" si="1110"/>
        <v>0</v>
      </c>
      <c r="AF3231" s="359">
        <f t="shared" si="1111"/>
        <v>0</v>
      </c>
      <c r="AG3231" s="280">
        <f t="shared" si="1112"/>
        <v>0</v>
      </c>
      <c r="AH3231" s="280">
        <f t="shared" si="1106"/>
        <v>0</v>
      </c>
      <c r="AI3231" s="280">
        <f>IF(ISBLANK(T3231),AI3230,IF(COUNTIF(T$2:T3231,T3231)&gt;1,AI3230,1+MAX(AI3230,0)))</f>
        <v>90</v>
      </c>
      <c r="AL3231" s="391" t="str">
        <f t="shared" si="1119"/>
        <v/>
      </c>
      <c r="AM3231" s="391" t="str">
        <f t="shared" si="1120"/>
        <v/>
      </c>
      <c r="AO3231" s="310" t="str">
        <f t="shared" si="1113"/>
        <v/>
      </c>
      <c r="AP3231" s="310">
        <f>SUM(AO$1:AO3231)</f>
        <v>0</v>
      </c>
      <c r="AQ3231" s="310">
        <f>SUM(AK$2:AK3231)</f>
        <v>22</v>
      </c>
      <c r="AR3231" s="310">
        <f>COUNTA(AJ$2:AJ3231)</f>
        <v>22</v>
      </c>
      <c r="AS3231" s="312"/>
      <c r="AT3231" s="312"/>
      <c r="AU3231" s="312"/>
      <c r="AV3231" s="312"/>
      <c r="AW3231" s="312"/>
      <c r="AZ3231">
        <v>0</v>
      </c>
      <c r="BA3231">
        <v>2</v>
      </c>
    </row>
    <row r="3232" spans="1:53" x14ac:dyDescent="0.25">
      <c r="A3232">
        <v>161</v>
      </c>
      <c r="B3232" t="s">
        <v>66</v>
      </c>
      <c r="C3232" t="s">
        <v>923</v>
      </c>
      <c r="D3232"/>
      <c r="E3232">
        <v>2</v>
      </c>
      <c r="F3232">
        <v>4</v>
      </c>
      <c r="G3232">
        <v>3</v>
      </c>
      <c r="H3232">
        <v>4</v>
      </c>
      <c r="I3232">
        <v>0</v>
      </c>
      <c r="J3232">
        <v>2</v>
      </c>
      <c r="K3232">
        <v>0</v>
      </c>
      <c r="L3232">
        <v>3</v>
      </c>
      <c r="M3232" t="s">
        <v>1008</v>
      </c>
      <c r="O3232" s="101">
        <f>IF(ISBLANK(C3232),O3231,IF(COUNTIF(C$2:C3232,C3232)&gt;1,O3231,1+MAX(O3231,0)))</f>
        <v>73</v>
      </c>
      <c r="P3232" s="45">
        <f t="shared" si="1100"/>
        <v>47</v>
      </c>
      <c r="Q3232" s="33" t="str">
        <f t="shared" si="1101"/>
        <v/>
      </c>
      <c r="R3232" s="33">
        <f t="shared" si="1102"/>
        <v>16</v>
      </c>
      <c r="S3232" s="33" t="str">
        <f t="shared" si="1103"/>
        <v>161_16</v>
      </c>
      <c r="T3232" s="35" t="str">
        <f t="shared" si="1104"/>
        <v>161PM</v>
      </c>
      <c r="U3232" s="35" t="str">
        <f t="shared" si="1105"/>
        <v>161PMEW</v>
      </c>
      <c r="V3232" s="35" t="str">
        <f t="shared" si="1121"/>
        <v>2U</v>
      </c>
      <c r="W3232" s="35" t="str">
        <f t="shared" si="1114"/>
        <v>161PM2U243</v>
      </c>
      <c r="X3232" s="388">
        <f t="shared" si="1115"/>
        <v>0</v>
      </c>
      <c r="Y3232" s="388">
        <f t="shared" si="1116"/>
        <v>3</v>
      </c>
      <c r="Z3232" s="280" t="str">
        <f t="shared" si="1107"/>
        <v/>
      </c>
      <c r="AA3232" s="280" t="str">
        <f t="shared" si="1108"/>
        <v/>
      </c>
      <c r="AB3232" s="389" t="str">
        <f t="shared" si="1117"/>
        <v/>
      </c>
      <c r="AC3232" s="389" t="str">
        <f t="shared" si="1118"/>
        <v/>
      </c>
      <c r="AD3232" s="390" t="str">
        <f t="shared" si="1109"/>
        <v/>
      </c>
      <c r="AE3232" s="282">
        <f t="shared" si="1110"/>
        <v>0</v>
      </c>
      <c r="AF3232" s="359">
        <f t="shared" si="1111"/>
        <v>0</v>
      </c>
      <c r="AG3232" s="280">
        <f t="shared" si="1112"/>
        <v>0</v>
      </c>
      <c r="AH3232" s="280">
        <f t="shared" si="1106"/>
        <v>0</v>
      </c>
      <c r="AI3232" s="280">
        <f>IF(ISBLANK(T3232),AI3231,IF(COUNTIF(T$2:T3232,T3232)&gt;1,AI3231,1+MAX(AI3231,0)))</f>
        <v>90</v>
      </c>
      <c r="AL3232" s="391" t="str">
        <f t="shared" si="1119"/>
        <v/>
      </c>
      <c r="AM3232" s="391" t="str">
        <f t="shared" si="1120"/>
        <v/>
      </c>
      <c r="AO3232" s="310" t="str">
        <f t="shared" si="1113"/>
        <v/>
      </c>
      <c r="AP3232" s="310">
        <f>SUM(AO$1:AO3232)</f>
        <v>0</v>
      </c>
      <c r="AQ3232" s="310">
        <f>SUM(AK$2:AK3232)</f>
        <v>22</v>
      </c>
      <c r="AR3232" s="310">
        <f>COUNTA(AJ$2:AJ3232)</f>
        <v>22</v>
      </c>
      <c r="AS3232" s="312"/>
      <c r="AT3232" s="312"/>
      <c r="AU3232" s="312"/>
      <c r="AV3232" s="312"/>
      <c r="AW3232" s="312"/>
      <c r="AZ3232">
        <v>0</v>
      </c>
      <c r="BA3232">
        <v>3</v>
      </c>
    </row>
    <row r="3233" spans="1:53" x14ac:dyDescent="0.25">
      <c r="A3233">
        <v>161</v>
      </c>
      <c r="B3233" t="s">
        <v>66</v>
      </c>
      <c r="C3233" t="s">
        <v>923</v>
      </c>
      <c r="D3233"/>
      <c r="E3233">
        <v>2</v>
      </c>
      <c r="F3233">
        <v>4</v>
      </c>
      <c r="G3233">
        <v>4</v>
      </c>
      <c r="H3233">
        <v>1</v>
      </c>
      <c r="I3233">
        <v>1</v>
      </c>
      <c r="J3233">
        <v>0</v>
      </c>
      <c r="K3233">
        <v>0</v>
      </c>
      <c r="L3233">
        <v>1</v>
      </c>
      <c r="M3233" t="s">
        <v>1008</v>
      </c>
      <c r="O3233" s="101">
        <f>IF(ISBLANK(C3233),O3232,IF(COUNTIF(C$2:C3233,C3233)&gt;1,O3232,1+MAX(O3232,0)))</f>
        <v>73</v>
      </c>
      <c r="P3233" s="45">
        <f t="shared" si="1100"/>
        <v>47</v>
      </c>
      <c r="Q3233" s="33" t="str">
        <f t="shared" si="1101"/>
        <v/>
      </c>
      <c r="R3233" s="33">
        <f t="shared" si="1102"/>
        <v>16</v>
      </c>
      <c r="S3233" s="33" t="str">
        <f t="shared" si="1103"/>
        <v>161_16</v>
      </c>
      <c r="T3233" s="35" t="str">
        <f t="shared" si="1104"/>
        <v>161PM</v>
      </c>
      <c r="U3233" s="35" t="str">
        <f t="shared" si="1105"/>
        <v>161PMEW</v>
      </c>
      <c r="V3233" s="35" t="str">
        <f t="shared" si="1121"/>
        <v>2U</v>
      </c>
      <c r="W3233" s="35" t="str">
        <f t="shared" si="1114"/>
        <v>161PM2U244</v>
      </c>
      <c r="X3233" s="388">
        <f t="shared" si="1115"/>
        <v>0</v>
      </c>
      <c r="Y3233" s="388">
        <f t="shared" si="1116"/>
        <v>1</v>
      </c>
      <c r="Z3233" s="280" t="str">
        <f t="shared" si="1107"/>
        <v/>
      </c>
      <c r="AA3233" s="280" t="str">
        <f t="shared" si="1108"/>
        <v/>
      </c>
      <c r="AB3233" s="389" t="str">
        <f t="shared" si="1117"/>
        <v/>
      </c>
      <c r="AC3233" s="389" t="str">
        <f t="shared" si="1118"/>
        <v/>
      </c>
      <c r="AD3233" s="390" t="str">
        <f t="shared" si="1109"/>
        <v/>
      </c>
      <c r="AE3233" s="282">
        <f t="shared" si="1110"/>
        <v>0</v>
      </c>
      <c r="AF3233" s="359">
        <f t="shared" si="1111"/>
        <v>0</v>
      </c>
      <c r="AG3233" s="280">
        <f t="shared" si="1112"/>
        <v>0</v>
      </c>
      <c r="AH3233" s="280">
        <f t="shared" si="1106"/>
        <v>0</v>
      </c>
      <c r="AI3233" s="280">
        <f>IF(ISBLANK(T3233),AI3232,IF(COUNTIF(T$2:T3233,T3233)&gt;1,AI3232,1+MAX(AI3232,0)))</f>
        <v>90</v>
      </c>
      <c r="AL3233" s="391" t="str">
        <f t="shared" si="1119"/>
        <v/>
      </c>
      <c r="AM3233" s="391" t="str">
        <f t="shared" si="1120"/>
        <v/>
      </c>
      <c r="AO3233" s="310" t="str">
        <f t="shared" si="1113"/>
        <v/>
      </c>
      <c r="AP3233" s="310">
        <f>SUM(AO$1:AO3233)</f>
        <v>0</v>
      </c>
      <c r="AQ3233" s="310">
        <f>SUM(AK$2:AK3233)</f>
        <v>22</v>
      </c>
      <c r="AR3233" s="310">
        <f>COUNTA(AJ$2:AJ3233)</f>
        <v>22</v>
      </c>
      <c r="AS3233" s="312"/>
      <c r="AT3233" s="312"/>
      <c r="AU3233" s="312"/>
      <c r="AV3233" s="312"/>
      <c r="AW3233" s="312"/>
      <c r="AZ3233">
        <v>0</v>
      </c>
      <c r="BA3233">
        <v>1</v>
      </c>
    </row>
    <row r="3234" spans="1:53" x14ac:dyDescent="0.25">
      <c r="A3234">
        <v>162</v>
      </c>
      <c r="B3234" t="s">
        <v>65</v>
      </c>
      <c r="C3234" t="s">
        <v>1009</v>
      </c>
      <c r="D3234"/>
      <c r="E3234">
        <v>1</v>
      </c>
      <c r="F3234">
        <v>1</v>
      </c>
      <c r="G3234">
        <v>1</v>
      </c>
      <c r="H3234">
        <v>0</v>
      </c>
      <c r="I3234">
        <v>0</v>
      </c>
      <c r="J3234">
        <v>0</v>
      </c>
      <c r="K3234">
        <v>0</v>
      </c>
      <c r="L3234">
        <v>0</v>
      </c>
      <c r="M3234" t="s">
        <v>1010</v>
      </c>
      <c r="O3234" s="101">
        <f>IF(ISBLANK(C3234),O3233,IF(COUNTIF(C$2:C3234,C3234)&gt;1,O3233,1+MAX(O3233,0)))</f>
        <v>74</v>
      </c>
      <c r="P3234" s="45">
        <f t="shared" ref="P3234:P3297" si="1122">IF(A3234=A3233,P3233,IF(ISNUMBER(P3233),P3233+1,1))</f>
        <v>48</v>
      </c>
      <c r="Q3234" s="33">
        <f t="shared" ref="Q3234:Q3297" si="1123">IF(OR(P3234=P3233,LEN(A3234)&lt;1),"",P3234)</f>
        <v>48</v>
      </c>
      <c r="R3234" s="33">
        <f t="shared" ref="R3234:R3297" si="1124">IF(ISNUMBER(F3234),F3234+4*(E3234-1)+8*IF(B3234="PM",1,0),"")</f>
        <v>1</v>
      </c>
      <c r="S3234" s="33" t="str">
        <f t="shared" ref="S3234:S3297" si="1125">IF(ISNUMBER(R3234),A3234&amp;"_"&amp;R3234,"")</f>
        <v>162_1</v>
      </c>
      <c r="T3234" s="35" t="str">
        <f t="shared" ref="T3234:T3297" si="1126">A3234&amp;B3234</f>
        <v>162AM</v>
      </c>
      <c r="U3234" s="35" t="str">
        <f t="shared" ref="U3234:U3297" si="1127">IF(OR(G3234=1,G3234=2),T3234&amp;"NS",IF(OR(G3234=3,G3234=4),T3234&amp;"EW",""))</f>
        <v>162AMNS</v>
      </c>
      <c r="V3234" s="35" t="str">
        <f t="shared" si="1121"/>
        <v>2V</v>
      </c>
      <c r="W3234" s="35" t="str">
        <f t="shared" si="1114"/>
        <v>162AM2V111</v>
      </c>
      <c r="X3234" s="388">
        <f t="shared" si="1115"/>
        <v>0</v>
      </c>
      <c r="Y3234" s="388">
        <f t="shared" si="1116"/>
        <v>0</v>
      </c>
      <c r="Z3234" s="280" t="str">
        <f t="shared" si="1107"/>
        <v/>
      </c>
      <c r="AA3234" s="280" t="str">
        <f t="shared" si="1108"/>
        <v/>
      </c>
      <c r="AB3234" s="389" t="str">
        <f t="shared" si="1117"/>
        <v/>
      </c>
      <c r="AC3234" s="389" t="str">
        <f t="shared" si="1118"/>
        <v/>
      </c>
      <c r="AD3234" s="390" t="str">
        <f t="shared" si="1109"/>
        <v/>
      </c>
      <c r="AE3234" s="282">
        <f t="shared" si="1110"/>
        <v>0</v>
      </c>
      <c r="AF3234" s="359">
        <f t="shared" si="1111"/>
        <v>0</v>
      </c>
      <c r="AG3234" s="280">
        <f t="shared" si="1112"/>
        <v>3</v>
      </c>
      <c r="AH3234" s="280">
        <f t="shared" ref="AH3234:AH3297" si="1128">IF(AND(AG3234&gt;0,ISNUMBER(AG3234)),1,0)</f>
        <v>1</v>
      </c>
      <c r="AI3234" s="280">
        <f>IF(ISBLANK(T3234),AI3233,IF(COUNTIF(T$2:T3234,T3234)&gt;1,AI3233,1+MAX(AI3233,0)))</f>
        <v>91</v>
      </c>
      <c r="AL3234" s="391" t="str">
        <f t="shared" si="1119"/>
        <v/>
      </c>
      <c r="AM3234" s="391" t="str">
        <f t="shared" si="1120"/>
        <v/>
      </c>
      <c r="AO3234" s="310" t="str">
        <f t="shared" si="1113"/>
        <v/>
      </c>
      <c r="AP3234" s="310">
        <f>SUM(AO$1:AO3234)</f>
        <v>0</v>
      </c>
      <c r="AQ3234" s="310">
        <f>SUM(AK$2:AK3234)</f>
        <v>22</v>
      </c>
      <c r="AR3234" s="310">
        <f>COUNTA(AJ$2:AJ3234)</f>
        <v>22</v>
      </c>
      <c r="AS3234" s="312"/>
      <c r="AT3234" s="312"/>
      <c r="AU3234" s="312"/>
      <c r="AV3234" s="312"/>
      <c r="AW3234" s="312"/>
      <c r="AZ3234">
        <v>0</v>
      </c>
      <c r="BA3234">
        <v>0</v>
      </c>
    </row>
    <row r="3235" spans="1:53" x14ac:dyDescent="0.25">
      <c r="A3235">
        <v>162</v>
      </c>
      <c r="B3235" t="s">
        <v>65</v>
      </c>
      <c r="C3235" t="s">
        <v>1009</v>
      </c>
      <c r="D3235"/>
      <c r="E3235">
        <v>1</v>
      </c>
      <c r="F3235">
        <v>1</v>
      </c>
      <c r="G3235">
        <v>2</v>
      </c>
      <c r="H3235">
        <v>2</v>
      </c>
      <c r="I3235">
        <v>0</v>
      </c>
      <c r="J3235">
        <v>0</v>
      </c>
      <c r="K3235">
        <v>1</v>
      </c>
      <c r="L3235">
        <v>1</v>
      </c>
      <c r="M3235" t="s">
        <v>1010</v>
      </c>
      <c r="O3235" s="101">
        <f>IF(ISBLANK(C3235),O3234,IF(COUNTIF(C$2:C3235,C3235)&gt;1,O3234,1+MAX(O3234,0)))</f>
        <v>74</v>
      </c>
      <c r="P3235" s="45">
        <f t="shared" si="1122"/>
        <v>48</v>
      </c>
      <c r="Q3235" s="33" t="str">
        <f t="shared" si="1123"/>
        <v/>
      </c>
      <c r="R3235" s="33">
        <f t="shared" si="1124"/>
        <v>1</v>
      </c>
      <c r="S3235" s="33" t="str">
        <f t="shared" si="1125"/>
        <v>162_1</v>
      </c>
      <c r="T3235" s="35" t="str">
        <f t="shared" si="1126"/>
        <v>162AM</v>
      </c>
      <c r="U3235" s="35" t="str">
        <f t="shared" si="1127"/>
        <v>162AMNS</v>
      </c>
      <c r="V3235" s="35" t="str">
        <f t="shared" si="1121"/>
        <v>2V</v>
      </c>
      <c r="W3235" s="35" t="str">
        <f t="shared" si="1114"/>
        <v>162AM2V112</v>
      </c>
      <c r="X3235" s="388">
        <f t="shared" si="1115"/>
        <v>1</v>
      </c>
      <c r="Y3235" s="388">
        <f t="shared" si="1116"/>
        <v>1</v>
      </c>
      <c r="Z3235" s="280" t="str">
        <f t="shared" si="1107"/>
        <v/>
      </c>
      <c r="AA3235" s="280" t="str">
        <f t="shared" si="1108"/>
        <v/>
      </c>
      <c r="AB3235" s="389" t="str">
        <f t="shared" si="1117"/>
        <v/>
      </c>
      <c r="AC3235" s="389" t="str">
        <f t="shared" si="1118"/>
        <v/>
      </c>
      <c r="AD3235" s="390" t="str">
        <f t="shared" si="1109"/>
        <v/>
      </c>
      <c r="AE3235" s="282">
        <f t="shared" si="1110"/>
        <v>0</v>
      </c>
      <c r="AF3235" s="359">
        <f t="shared" si="1111"/>
        <v>0</v>
      </c>
      <c r="AG3235" s="280">
        <f t="shared" si="1112"/>
        <v>3</v>
      </c>
      <c r="AH3235" s="280">
        <f t="shared" si="1128"/>
        <v>1</v>
      </c>
      <c r="AI3235" s="280">
        <f>IF(ISBLANK(T3235),AI3234,IF(COUNTIF(T$2:T3235,T3235)&gt;1,AI3234,1+MAX(AI3234,0)))</f>
        <v>91</v>
      </c>
      <c r="AL3235" s="391" t="str">
        <f t="shared" si="1119"/>
        <v/>
      </c>
      <c r="AM3235" s="391" t="str">
        <f t="shared" si="1120"/>
        <v/>
      </c>
      <c r="AO3235" s="310" t="str">
        <f t="shared" si="1113"/>
        <v/>
      </c>
      <c r="AP3235" s="310">
        <f>SUM(AO$1:AO3235)</f>
        <v>0</v>
      </c>
      <c r="AQ3235" s="310">
        <f>SUM(AK$2:AK3235)</f>
        <v>22</v>
      </c>
      <c r="AR3235" s="310">
        <f>COUNTA(AJ$2:AJ3235)</f>
        <v>22</v>
      </c>
      <c r="AS3235" s="312"/>
      <c r="AT3235" s="312"/>
      <c r="AU3235" s="312"/>
      <c r="AV3235" s="312"/>
      <c r="AW3235" s="312"/>
      <c r="AZ3235">
        <v>1</v>
      </c>
      <c r="BA3235">
        <v>1</v>
      </c>
    </row>
    <row r="3236" spans="1:53" x14ac:dyDescent="0.25">
      <c r="A3236">
        <v>162</v>
      </c>
      <c r="B3236" t="s">
        <v>65</v>
      </c>
      <c r="C3236" t="s">
        <v>1009</v>
      </c>
      <c r="D3236"/>
      <c r="E3236">
        <v>1</v>
      </c>
      <c r="F3236">
        <v>1</v>
      </c>
      <c r="G3236">
        <v>3</v>
      </c>
      <c r="H3236">
        <v>0</v>
      </c>
      <c r="I3236">
        <v>0</v>
      </c>
      <c r="J3236">
        <v>0</v>
      </c>
      <c r="K3236">
        <v>0</v>
      </c>
      <c r="L3236">
        <v>0</v>
      </c>
      <c r="M3236" t="s">
        <v>1010</v>
      </c>
      <c r="O3236" s="101">
        <f>IF(ISBLANK(C3236),O3235,IF(COUNTIF(C$2:C3236,C3236)&gt;1,O3235,1+MAX(O3235,0)))</f>
        <v>74</v>
      </c>
      <c r="P3236" s="45">
        <f t="shared" si="1122"/>
        <v>48</v>
      </c>
      <c r="Q3236" s="33" t="str">
        <f t="shared" si="1123"/>
        <v/>
      </c>
      <c r="R3236" s="33">
        <f t="shared" si="1124"/>
        <v>1</v>
      </c>
      <c r="S3236" s="33" t="str">
        <f t="shared" si="1125"/>
        <v>162_1</v>
      </c>
      <c r="T3236" s="35" t="str">
        <f t="shared" si="1126"/>
        <v>162AM</v>
      </c>
      <c r="U3236" s="35" t="str">
        <f t="shared" si="1127"/>
        <v>162AMEW</v>
      </c>
      <c r="V3236" s="35" t="str">
        <f t="shared" si="1121"/>
        <v>2V</v>
      </c>
      <c r="W3236" s="35" t="str">
        <f t="shared" si="1114"/>
        <v>162AM2V113</v>
      </c>
      <c r="X3236" s="388">
        <f t="shared" si="1115"/>
        <v>0</v>
      </c>
      <c r="Y3236" s="388">
        <f t="shared" si="1116"/>
        <v>0</v>
      </c>
      <c r="Z3236" s="280" t="str">
        <f t="shared" si="1107"/>
        <v/>
      </c>
      <c r="AA3236" s="280" t="str">
        <f t="shared" si="1108"/>
        <v/>
      </c>
      <c r="AB3236" s="389" t="str">
        <f t="shared" si="1117"/>
        <v/>
      </c>
      <c r="AC3236" s="389" t="str">
        <f t="shared" si="1118"/>
        <v/>
      </c>
      <c r="AD3236" s="390" t="str">
        <f t="shared" si="1109"/>
        <v/>
      </c>
      <c r="AE3236" s="282">
        <f t="shared" si="1110"/>
        <v>0</v>
      </c>
      <c r="AF3236" s="359">
        <f t="shared" si="1111"/>
        <v>0</v>
      </c>
      <c r="AG3236" s="280">
        <f t="shared" si="1112"/>
        <v>0</v>
      </c>
      <c r="AH3236" s="280">
        <f t="shared" si="1128"/>
        <v>0</v>
      </c>
      <c r="AI3236" s="280">
        <f>IF(ISBLANK(T3236),AI3235,IF(COUNTIF(T$2:T3236,T3236)&gt;1,AI3235,1+MAX(AI3235,0)))</f>
        <v>91</v>
      </c>
      <c r="AL3236" s="391" t="str">
        <f t="shared" si="1119"/>
        <v/>
      </c>
      <c r="AM3236" s="391" t="str">
        <f t="shared" si="1120"/>
        <v/>
      </c>
      <c r="AO3236" s="310" t="str">
        <f t="shared" si="1113"/>
        <v/>
      </c>
      <c r="AP3236" s="310">
        <f>SUM(AO$1:AO3236)</f>
        <v>0</v>
      </c>
      <c r="AQ3236" s="310">
        <f>SUM(AK$2:AK3236)</f>
        <v>22</v>
      </c>
      <c r="AR3236" s="310">
        <f>COUNTA(AJ$2:AJ3236)</f>
        <v>22</v>
      </c>
      <c r="AS3236" s="312"/>
      <c r="AT3236" s="312"/>
      <c r="AU3236" s="312"/>
      <c r="AV3236" s="312"/>
      <c r="AW3236" s="312"/>
      <c r="AZ3236">
        <v>0</v>
      </c>
      <c r="BA3236">
        <v>0</v>
      </c>
    </row>
    <row r="3237" spans="1:53" x14ac:dyDescent="0.25">
      <c r="A3237">
        <v>162</v>
      </c>
      <c r="B3237" t="s">
        <v>65</v>
      </c>
      <c r="C3237" t="s">
        <v>1009</v>
      </c>
      <c r="D3237"/>
      <c r="E3237">
        <v>1</v>
      </c>
      <c r="F3237">
        <v>1</v>
      </c>
      <c r="G3237">
        <v>4</v>
      </c>
      <c r="H3237">
        <v>1</v>
      </c>
      <c r="I3237">
        <v>0</v>
      </c>
      <c r="J3237">
        <v>0</v>
      </c>
      <c r="K3237">
        <v>0</v>
      </c>
      <c r="L3237">
        <v>1</v>
      </c>
      <c r="M3237" t="s">
        <v>1010</v>
      </c>
      <c r="O3237" s="101">
        <f>IF(ISBLANK(C3237),O3236,IF(COUNTIF(C$2:C3237,C3237)&gt;1,O3236,1+MAX(O3236,0)))</f>
        <v>74</v>
      </c>
      <c r="P3237" s="45">
        <f t="shared" si="1122"/>
        <v>48</v>
      </c>
      <c r="Q3237" s="33" t="str">
        <f t="shared" si="1123"/>
        <v/>
      </c>
      <c r="R3237" s="33">
        <f t="shared" si="1124"/>
        <v>1</v>
      </c>
      <c r="S3237" s="33" t="str">
        <f t="shared" si="1125"/>
        <v>162_1</v>
      </c>
      <c r="T3237" s="35" t="str">
        <f t="shared" si="1126"/>
        <v>162AM</v>
      </c>
      <c r="U3237" s="35" t="str">
        <f t="shared" si="1127"/>
        <v>162AMEW</v>
      </c>
      <c r="V3237" s="35" t="str">
        <f t="shared" si="1121"/>
        <v>2V</v>
      </c>
      <c r="W3237" s="35" t="str">
        <f t="shared" si="1114"/>
        <v>162AM2V114</v>
      </c>
      <c r="X3237" s="388">
        <f t="shared" si="1115"/>
        <v>0</v>
      </c>
      <c r="Y3237" s="388">
        <f t="shared" si="1116"/>
        <v>1</v>
      </c>
      <c r="Z3237" s="280" t="str">
        <f t="shared" si="1107"/>
        <v/>
      </c>
      <c r="AA3237" s="280" t="str">
        <f t="shared" si="1108"/>
        <v/>
      </c>
      <c r="AB3237" s="389" t="str">
        <f t="shared" si="1117"/>
        <v/>
      </c>
      <c r="AC3237" s="389" t="str">
        <f t="shared" si="1118"/>
        <v/>
      </c>
      <c r="AD3237" s="390" t="str">
        <f t="shared" si="1109"/>
        <v/>
      </c>
      <c r="AE3237" s="282">
        <f t="shared" si="1110"/>
        <v>0</v>
      </c>
      <c r="AF3237" s="359">
        <f t="shared" si="1111"/>
        <v>0</v>
      </c>
      <c r="AG3237" s="280">
        <f t="shared" si="1112"/>
        <v>0</v>
      </c>
      <c r="AH3237" s="280">
        <f t="shared" si="1128"/>
        <v>0</v>
      </c>
      <c r="AI3237" s="280">
        <f>IF(ISBLANK(T3237),AI3236,IF(COUNTIF(T$2:T3237,T3237)&gt;1,AI3236,1+MAX(AI3236,0)))</f>
        <v>91</v>
      </c>
      <c r="AL3237" s="391" t="str">
        <f t="shared" si="1119"/>
        <v/>
      </c>
      <c r="AM3237" s="391" t="str">
        <f t="shared" si="1120"/>
        <v/>
      </c>
      <c r="AO3237" s="310" t="str">
        <f t="shared" si="1113"/>
        <v/>
      </c>
      <c r="AP3237" s="310">
        <f>SUM(AO$1:AO3237)</f>
        <v>0</v>
      </c>
      <c r="AQ3237" s="310">
        <f>SUM(AK$2:AK3237)</f>
        <v>22</v>
      </c>
      <c r="AR3237" s="310">
        <f>COUNTA(AJ$2:AJ3237)</f>
        <v>22</v>
      </c>
      <c r="AS3237" s="312"/>
      <c r="AT3237" s="312"/>
      <c r="AU3237" s="312"/>
      <c r="AV3237" s="312"/>
      <c r="AW3237" s="312"/>
      <c r="AZ3237">
        <v>0</v>
      </c>
      <c r="BA3237">
        <v>1</v>
      </c>
    </row>
    <row r="3238" spans="1:53" x14ac:dyDescent="0.25">
      <c r="A3238">
        <v>162</v>
      </c>
      <c r="B3238" t="s">
        <v>65</v>
      </c>
      <c r="C3238" t="s">
        <v>1009</v>
      </c>
      <c r="D3238"/>
      <c r="E3238">
        <v>1</v>
      </c>
      <c r="F3238">
        <v>2</v>
      </c>
      <c r="G3238">
        <v>1</v>
      </c>
      <c r="H3238">
        <v>1</v>
      </c>
      <c r="I3238">
        <v>0</v>
      </c>
      <c r="J3238">
        <v>1</v>
      </c>
      <c r="K3238">
        <v>0</v>
      </c>
      <c r="L3238">
        <v>0</v>
      </c>
      <c r="M3238" t="s">
        <v>1010</v>
      </c>
      <c r="O3238" s="101">
        <f>IF(ISBLANK(C3238),O3237,IF(COUNTIF(C$2:C3238,C3238)&gt;1,O3237,1+MAX(O3237,0)))</f>
        <v>74</v>
      </c>
      <c r="P3238" s="45">
        <f t="shared" si="1122"/>
        <v>48</v>
      </c>
      <c r="Q3238" s="33" t="str">
        <f t="shared" si="1123"/>
        <v/>
      </c>
      <c r="R3238" s="33">
        <f t="shared" si="1124"/>
        <v>2</v>
      </c>
      <c r="S3238" s="33" t="str">
        <f t="shared" si="1125"/>
        <v>162_2</v>
      </c>
      <c r="T3238" s="35" t="str">
        <f t="shared" si="1126"/>
        <v>162AM</v>
      </c>
      <c r="U3238" s="35" t="str">
        <f t="shared" si="1127"/>
        <v>162AMNS</v>
      </c>
      <c r="V3238" s="35" t="str">
        <f t="shared" si="1121"/>
        <v>2V</v>
      </c>
      <c r="W3238" s="35" t="str">
        <f t="shared" si="1114"/>
        <v>162AM2V121</v>
      </c>
      <c r="X3238" s="388">
        <f t="shared" si="1115"/>
        <v>0</v>
      </c>
      <c r="Y3238" s="388">
        <f t="shared" si="1116"/>
        <v>0</v>
      </c>
      <c r="Z3238" s="280" t="str">
        <f t="shared" si="1107"/>
        <v/>
      </c>
      <c r="AA3238" s="280" t="str">
        <f t="shared" si="1108"/>
        <v/>
      </c>
      <c r="AB3238" s="389" t="str">
        <f t="shared" si="1117"/>
        <v/>
      </c>
      <c r="AC3238" s="389" t="str">
        <f t="shared" si="1118"/>
        <v/>
      </c>
      <c r="AD3238" s="390" t="str">
        <f t="shared" si="1109"/>
        <v/>
      </c>
      <c r="AE3238" s="282">
        <f t="shared" si="1110"/>
        <v>0</v>
      </c>
      <c r="AF3238" s="359">
        <f t="shared" si="1111"/>
        <v>0</v>
      </c>
      <c r="AG3238" s="280">
        <f t="shared" si="1112"/>
        <v>3</v>
      </c>
      <c r="AH3238" s="280">
        <f t="shared" si="1128"/>
        <v>1</v>
      </c>
      <c r="AI3238" s="280">
        <f>IF(ISBLANK(T3238),AI3237,IF(COUNTIF(T$2:T3238,T3238)&gt;1,AI3237,1+MAX(AI3237,0)))</f>
        <v>91</v>
      </c>
      <c r="AL3238" s="391" t="str">
        <f t="shared" si="1119"/>
        <v/>
      </c>
      <c r="AM3238" s="391" t="str">
        <f t="shared" si="1120"/>
        <v/>
      </c>
      <c r="AO3238" s="310" t="str">
        <f t="shared" si="1113"/>
        <v/>
      </c>
      <c r="AP3238" s="310">
        <f>SUM(AO$1:AO3238)</f>
        <v>0</v>
      </c>
      <c r="AQ3238" s="310">
        <f>SUM(AK$2:AK3238)</f>
        <v>22</v>
      </c>
      <c r="AR3238" s="310">
        <f>COUNTA(AJ$2:AJ3238)</f>
        <v>22</v>
      </c>
      <c r="AS3238" s="312"/>
      <c r="AT3238" s="312"/>
      <c r="AU3238" s="312"/>
      <c r="AV3238" s="312"/>
      <c r="AW3238" s="312"/>
      <c r="AZ3238">
        <v>0</v>
      </c>
      <c r="BA3238">
        <v>0</v>
      </c>
    </row>
    <row r="3239" spans="1:53" x14ac:dyDescent="0.25">
      <c r="A3239">
        <v>162</v>
      </c>
      <c r="B3239" t="s">
        <v>65</v>
      </c>
      <c r="C3239" t="s">
        <v>1009</v>
      </c>
      <c r="D3239"/>
      <c r="E3239">
        <v>1</v>
      </c>
      <c r="F3239">
        <v>2</v>
      </c>
      <c r="G3239">
        <v>2</v>
      </c>
      <c r="H3239">
        <v>1</v>
      </c>
      <c r="I3239">
        <v>0</v>
      </c>
      <c r="J3239">
        <v>1</v>
      </c>
      <c r="K3239">
        <v>0</v>
      </c>
      <c r="L3239">
        <v>0</v>
      </c>
      <c r="M3239" t="s">
        <v>1010</v>
      </c>
      <c r="O3239" s="101">
        <f>IF(ISBLANK(C3239),O3238,IF(COUNTIF(C$2:C3239,C3239)&gt;1,O3238,1+MAX(O3238,0)))</f>
        <v>74</v>
      </c>
      <c r="P3239" s="45">
        <f t="shared" si="1122"/>
        <v>48</v>
      </c>
      <c r="Q3239" s="33" t="str">
        <f t="shared" si="1123"/>
        <v/>
      </c>
      <c r="R3239" s="33">
        <f t="shared" si="1124"/>
        <v>2</v>
      </c>
      <c r="S3239" s="33" t="str">
        <f t="shared" si="1125"/>
        <v>162_2</v>
      </c>
      <c r="T3239" s="35" t="str">
        <f t="shared" si="1126"/>
        <v>162AM</v>
      </c>
      <c r="U3239" s="35" t="str">
        <f t="shared" si="1127"/>
        <v>162AMNS</v>
      </c>
      <c r="V3239" s="35" t="str">
        <f t="shared" si="1121"/>
        <v>2V</v>
      </c>
      <c r="W3239" s="35" t="str">
        <f t="shared" si="1114"/>
        <v>162AM2V122</v>
      </c>
      <c r="X3239" s="388">
        <f t="shared" si="1115"/>
        <v>0</v>
      </c>
      <c r="Y3239" s="388">
        <f t="shared" si="1116"/>
        <v>0</v>
      </c>
      <c r="Z3239" s="280" t="str">
        <f t="shared" si="1107"/>
        <v/>
      </c>
      <c r="AA3239" s="280" t="str">
        <f t="shared" si="1108"/>
        <v/>
      </c>
      <c r="AB3239" s="389" t="str">
        <f t="shared" si="1117"/>
        <v/>
      </c>
      <c r="AC3239" s="389" t="str">
        <f t="shared" si="1118"/>
        <v/>
      </c>
      <c r="AD3239" s="390" t="str">
        <f t="shared" si="1109"/>
        <v/>
      </c>
      <c r="AE3239" s="282">
        <f t="shared" si="1110"/>
        <v>0</v>
      </c>
      <c r="AF3239" s="359">
        <f t="shared" si="1111"/>
        <v>0</v>
      </c>
      <c r="AG3239" s="280">
        <f t="shared" si="1112"/>
        <v>3</v>
      </c>
      <c r="AH3239" s="280">
        <f t="shared" si="1128"/>
        <v>1</v>
      </c>
      <c r="AI3239" s="280">
        <f>IF(ISBLANK(T3239),AI3238,IF(COUNTIF(T$2:T3239,T3239)&gt;1,AI3238,1+MAX(AI3238,0)))</f>
        <v>91</v>
      </c>
      <c r="AL3239" s="391" t="str">
        <f t="shared" si="1119"/>
        <v/>
      </c>
      <c r="AM3239" s="391" t="str">
        <f t="shared" si="1120"/>
        <v/>
      </c>
      <c r="AO3239" s="310" t="str">
        <f t="shared" si="1113"/>
        <v/>
      </c>
      <c r="AP3239" s="310">
        <f>SUM(AO$1:AO3239)</f>
        <v>0</v>
      </c>
      <c r="AQ3239" s="310">
        <f>SUM(AK$2:AK3239)</f>
        <v>22</v>
      </c>
      <c r="AR3239" s="310">
        <f>COUNTA(AJ$2:AJ3239)</f>
        <v>22</v>
      </c>
      <c r="AS3239" s="312"/>
      <c r="AT3239" s="312"/>
      <c r="AU3239" s="312"/>
      <c r="AV3239" s="312"/>
      <c r="AW3239" s="312"/>
      <c r="AZ3239">
        <v>0</v>
      </c>
      <c r="BA3239">
        <v>0</v>
      </c>
    </row>
    <row r="3240" spans="1:53" x14ac:dyDescent="0.25">
      <c r="A3240">
        <v>162</v>
      </c>
      <c r="B3240" t="s">
        <v>65</v>
      </c>
      <c r="C3240" t="s">
        <v>1009</v>
      </c>
      <c r="D3240"/>
      <c r="E3240">
        <v>1</v>
      </c>
      <c r="F3240">
        <v>2</v>
      </c>
      <c r="G3240">
        <v>3</v>
      </c>
      <c r="H3240">
        <v>1</v>
      </c>
      <c r="I3240">
        <v>0</v>
      </c>
      <c r="J3240">
        <v>0</v>
      </c>
      <c r="K3240">
        <v>1</v>
      </c>
      <c r="L3240">
        <v>1</v>
      </c>
      <c r="M3240" t="s">
        <v>1010</v>
      </c>
      <c r="O3240" s="101">
        <f>IF(ISBLANK(C3240),O3239,IF(COUNTIF(C$2:C3240,C3240)&gt;1,O3239,1+MAX(O3239,0)))</f>
        <v>74</v>
      </c>
      <c r="P3240" s="45">
        <f t="shared" si="1122"/>
        <v>48</v>
      </c>
      <c r="Q3240" s="33" t="str">
        <f t="shared" si="1123"/>
        <v/>
      </c>
      <c r="R3240" s="33">
        <f t="shared" si="1124"/>
        <v>2</v>
      </c>
      <c r="S3240" s="33" t="str">
        <f t="shared" si="1125"/>
        <v>162_2</v>
      </c>
      <c r="T3240" s="35" t="str">
        <f t="shared" si="1126"/>
        <v>162AM</v>
      </c>
      <c r="U3240" s="35" t="str">
        <f t="shared" si="1127"/>
        <v>162AMEW</v>
      </c>
      <c r="V3240" s="35" t="str">
        <f t="shared" si="1121"/>
        <v>2V</v>
      </c>
      <c r="W3240" s="35" t="str">
        <f t="shared" si="1114"/>
        <v>162AM2V123</v>
      </c>
      <c r="X3240" s="388">
        <f t="shared" si="1115"/>
        <v>1</v>
      </c>
      <c r="Y3240" s="388">
        <f t="shared" si="1116"/>
        <v>1</v>
      </c>
      <c r="Z3240" s="280" t="str">
        <f t="shared" si="1107"/>
        <v/>
      </c>
      <c r="AA3240" s="280" t="str">
        <f t="shared" si="1108"/>
        <v/>
      </c>
      <c r="AB3240" s="389" t="str">
        <f t="shared" si="1117"/>
        <v/>
      </c>
      <c r="AC3240" s="389" t="str">
        <f t="shared" si="1118"/>
        <v/>
      </c>
      <c r="AD3240" s="390" t="str">
        <f t="shared" si="1109"/>
        <v/>
      </c>
      <c r="AE3240" s="282">
        <f t="shared" si="1110"/>
        <v>0</v>
      </c>
      <c r="AF3240" s="359">
        <f t="shared" si="1111"/>
        <v>0</v>
      </c>
      <c r="AG3240" s="280">
        <f t="shared" si="1112"/>
        <v>0</v>
      </c>
      <c r="AH3240" s="280">
        <f t="shared" si="1128"/>
        <v>0</v>
      </c>
      <c r="AI3240" s="280">
        <f>IF(ISBLANK(T3240),AI3239,IF(COUNTIF(T$2:T3240,T3240)&gt;1,AI3239,1+MAX(AI3239,0)))</f>
        <v>91</v>
      </c>
      <c r="AL3240" s="391" t="str">
        <f t="shared" si="1119"/>
        <v/>
      </c>
      <c r="AM3240" s="391" t="str">
        <f t="shared" si="1120"/>
        <v/>
      </c>
      <c r="AO3240" s="310" t="str">
        <f t="shared" si="1113"/>
        <v/>
      </c>
      <c r="AP3240" s="310">
        <f>SUM(AO$1:AO3240)</f>
        <v>0</v>
      </c>
      <c r="AQ3240" s="310">
        <f>SUM(AK$2:AK3240)</f>
        <v>22</v>
      </c>
      <c r="AR3240" s="310">
        <f>COUNTA(AJ$2:AJ3240)</f>
        <v>22</v>
      </c>
      <c r="AS3240" s="312"/>
      <c r="AT3240" s="312"/>
      <c r="AU3240" s="312"/>
      <c r="AV3240" s="312"/>
      <c r="AW3240" s="312"/>
      <c r="AZ3240">
        <v>1</v>
      </c>
      <c r="BA3240">
        <v>1</v>
      </c>
    </row>
    <row r="3241" spans="1:53" x14ac:dyDescent="0.25">
      <c r="A3241">
        <v>162</v>
      </c>
      <c r="B3241" t="s">
        <v>65</v>
      </c>
      <c r="C3241" t="s">
        <v>1009</v>
      </c>
      <c r="D3241"/>
      <c r="E3241">
        <v>1</v>
      </c>
      <c r="F3241">
        <v>2</v>
      </c>
      <c r="G3241">
        <v>4</v>
      </c>
      <c r="H3241">
        <v>1</v>
      </c>
      <c r="I3241">
        <v>0</v>
      </c>
      <c r="J3241">
        <v>0</v>
      </c>
      <c r="K3241">
        <v>1</v>
      </c>
      <c r="L3241">
        <v>1</v>
      </c>
      <c r="M3241" t="s">
        <v>1010</v>
      </c>
      <c r="O3241" s="101">
        <f>IF(ISBLANK(C3241),O3240,IF(COUNTIF(C$2:C3241,C3241)&gt;1,O3240,1+MAX(O3240,0)))</f>
        <v>74</v>
      </c>
      <c r="P3241" s="45">
        <f t="shared" si="1122"/>
        <v>48</v>
      </c>
      <c r="Q3241" s="33" t="str">
        <f t="shared" si="1123"/>
        <v/>
      </c>
      <c r="R3241" s="33">
        <f t="shared" si="1124"/>
        <v>2</v>
      </c>
      <c r="S3241" s="33" t="str">
        <f t="shared" si="1125"/>
        <v>162_2</v>
      </c>
      <c r="T3241" s="35" t="str">
        <f t="shared" si="1126"/>
        <v>162AM</v>
      </c>
      <c r="U3241" s="35" t="str">
        <f t="shared" si="1127"/>
        <v>162AMEW</v>
      </c>
      <c r="V3241" s="35" t="str">
        <f t="shared" si="1121"/>
        <v>2V</v>
      </c>
      <c r="W3241" s="35" t="str">
        <f t="shared" si="1114"/>
        <v>162AM2V124</v>
      </c>
      <c r="X3241" s="388">
        <f t="shared" si="1115"/>
        <v>1</v>
      </c>
      <c r="Y3241" s="388">
        <f t="shared" si="1116"/>
        <v>1</v>
      </c>
      <c r="Z3241" s="280" t="str">
        <f t="shared" si="1107"/>
        <v/>
      </c>
      <c r="AA3241" s="280" t="str">
        <f t="shared" si="1108"/>
        <v/>
      </c>
      <c r="AB3241" s="389" t="str">
        <f t="shared" si="1117"/>
        <v/>
      </c>
      <c r="AC3241" s="389" t="str">
        <f t="shared" si="1118"/>
        <v/>
      </c>
      <c r="AD3241" s="390" t="str">
        <f t="shared" si="1109"/>
        <v/>
      </c>
      <c r="AE3241" s="282">
        <f t="shared" si="1110"/>
        <v>0</v>
      </c>
      <c r="AF3241" s="359">
        <f t="shared" si="1111"/>
        <v>0</v>
      </c>
      <c r="AG3241" s="280">
        <f t="shared" si="1112"/>
        <v>0</v>
      </c>
      <c r="AH3241" s="280">
        <f t="shared" si="1128"/>
        <v>0</v>
      </c>
      <c r="AI3241" s="280">
        <f>IF(ISBLANK(T3241),AI3240,IF(COUNTIF(T$2:T3241,T3241)&gt;1,AI3240,1+MAX(AI3240,0)))</f>
        <v>91</v>
      </c>
      <c r="AL3241" s="391" t="str">
        <f t="shared" si="1119"/>
        <v/>
      </c>
      <c r="AM3241" s="391" t="str">
        <f t="shared" si="1120"/>
        <v/>
      </c>
      <c r="AO3241" s="310" t="str">
        <f t="shared" si="1113"/>
        <v/>
      </c>
      <c r="AP3241" s="310">
        <f>SUM(AO$1:AO3241)</f>
        <v>0</v>
      </c>
      <c r="AQ3241" s="310">
        <f>SUM(AK$2:AK3241)</f>
        <v>22</v>
      </c>
      <c r="AR3241" s="310">
        <f>COUNTA(AJ$2:AJ3241)</f>
        <v>22</v>
      </c>
      <c r="AS3241" s="312"/>
      <c r="AT3241" s="312"/>
      <c r="AU3241" s="312"/>
      <c r="AV3241" s="312"/>
      <c r="AW3241" s="312"/>
      <c r="AZ3241">
        <v>1</v>
      </c>
      <c r="BA3241">
        <v>1</v>
      </c>
    </row>
    <row r="3242" spans="1:53" x14ac:dyDescent="0.25">
      <c r="A3242">
        <v>162</v>
      </c>
      <c r="B3242" t="s">
        <v>65</v>
      </c>
      <c r="C3242" t="s">
        <v>1009</v>
      </c>
      <c r="D3242"/>
      <c r="E3242">
        <v>1</v>
      </c>
      <c r="F3242">
        <v>3</v>
      </c>
      <c r="G3242">
        <v>1</v>
      </c>
      <c r="H3242">
        <v>0</v>
      </c>
      <c r="I3242">
        <v>0</v>
      </c>
      <c r="J3242">
        <v>0</v>
      </c>
      <c r="K3242">
        <v>0</v>
      </c>
      <c r="L3242">
        <v>0</v>
      </c>
      <c r="M3242" t="s">
        <v>1010</v>
      </c>
      <c r="O3242" s="101">
        <f>IF(ISBLANK(C3242),O3241,IF(COUNTIF(C$2:C3242,C3242)&gt;1,O3241,1+MAX(O3241,0)))</f>
        <v>74</v>
      </c>
      <c r="P3242" s="45">
        <f t="shared" si="1122"/>
        <v>48</v>
      </c>
      <c r="Q3242" s="33" t="str">
        <f t="shared" si="1123"/>
        <v/>
      </c>
      <c r="R3242" s="33">
        <f t="shared" si="1124"/>
        <v>3</v>
      </c>
      <c r="S3242" s="33" t="str">
        <f t="shared" si="1125"/>
        <v>162_3</v>
      </c>
      <c r="T3242" s="35" t="str">
        <f t="shared" si="1126"/>
        <v>162AM</v>
      </c>
      <c r="U3242" s="35" t="str">
        <f t="shared" si="1127"/>
        <v>162AMNS</v>
      </c>
      <c r="V3242" s="35" t="str">
        <f t="shared" si="1121"/>
        <v>2V</v>
      </c>
      <c r="W3242" s="35" t="str">
        <f t="shared" si="1114"/>
        <v>162AM2V131</v>
      </c>
      <c r="X3242" s="388">
        <f t="shared" si="1115"/>
        <v>0</v>
      </c>
      <c r="Y3242" s="388">
        <f t="shared" si="1116"/>
        <v>0</v>
      </c>
      <c r="Z3242" s="280" t="str">
        <f t="shared" si="1107"/>
        <v/>
      </c>
      <c r="AA3242" s="280" t="str">
        <f t="shared" si="1108"/>
        <v/>
      </c>
      <c r="AB3242" s="389" t="str">
        <f t="shared" si="1117"/>
        <v/>
      </c>
      <c r="AC3242" s="389" t="str">
        <f t="shared" si="1118"/>
        <v/>
      </c>
      <c r="AD3242" s="390" t="str">
        <f t="shared" si="1109"/>
        <v/>
      </c>
      <c r="AE3242" s="282">
        <f t="shared" si="1110"/>
        <v>0</v>
      </c>
      <c r="AF3242" s="359">
        <f t="shared" si="1111"/>
        <v>0</v>
      </c>
      <c r="AG3242" s="280">
        <f t="shared" si="1112"/>
        <v>3</v>
      </c>
      <c r="AH3242" s="280">
        <f t="shared" si="1128"/>
        <v>1</v>
      </c>
      <c r="AI3242" s="280">
        <f>IF(ISBLANK(T3242),AI3241,IF(COUNTIF(T$2:T3242,T3242)&gt;1,AI3241,1+MAX(AI3241,0)))</f>
        <v>91</v>
      </c>
      <c r="AL3242" s="391" t="str">
        <f t="shared" si="1119"/>
        <v/>
      </c>
      <c r="AM3242" s="391" t="str">
        <f t="shared" si="1120"/>
        <v/>
      </c>
      <c r="AO3242" s="310" t="str">
        <f t="shared" si="1113"/>
        <v/>
      </c>
      <c r="AP3242" s="310">
        <f>SUM(AO$1:AO3242)</f>
        <v>0</v>
      </c>
      <c r="AQ3242" s="310">
        <f>SUM(AK$2:AK3242)</f>
        <v>22</v>
      </c>
      <c r="AR3242" s="310">
        <f>COUNTA(AJ$2:AJ3242)</f>
        <v>22</v>
      </c>
      <c r="AS3242" s="312"/>
      <c r="AT3242" s="312"/>
      <c r="AU3242" s="312"/>
      <c r="AV3242" s="312"/>
      <c r="AW3242" s="312"/>
      <c r="AZ3242">
        <v>0</v>
      </c>
      <c r="BA3242">
        <v>0</v>
      </c>
    </row>
    <row r="3243" spans="1:53" x14ac:dyDescent="0.25">
      <c r="A3243">
        <v>162</v>
      </c>
      <c r="B3243" t="s">
        <v>65</v>
      </c>
      <c r="C3243" t="s">
        <v>1009</v>
      </c>
      <c r="D3243"/>
      <c r="E3243">
        <v>1</v>
      </c>
      <c r="F3243">
        <v>3</v>
      </c>
      <c r="G3243">
        <v>2</v>
      </c>
      <c r="H3243">
        <v>2</v>
      </c>
      <c r="I3243">
        <v>1</v>
      </c>
      <c r="J3243">
        <v>0</v>
      </c>
      <c r="K3243">
        <v>0</v>
      </c>
      <c r="L3243">
        <v>1</v>
      </c>
      <c r="M3243" t="s">
        <v>1010</v>
      </c>
      <c r="O3243" s="101">
        <f>IF(ISBLANK(C3243),O3242,IF(COUNTIF(C$2:C3243,C3243)&gt;1,O3242,1+MAX(O3242,0)))</f>
        <v>74</v>
      </c>
      <c r="P3243" s="45">
        <f t="shared" si="1122"/>
        <v>48</v>
      </c>
      <c r="Q3243" s="33" t="str">
        <f t="shared" si="1123"/>
        <v/>
      </c>
      <c r="R3243" s="33">
        <f t="shared" si="1124"/>
        <v>3</v>
      </c>
      <c r="S3243" s="33" t="str">
        <f t="shared" si="1125"/>
        <v>162_3</v>
      </c>
      <c r="T3243" s="35" t="str">
        <f t="shared" si="1126"/>
        <v>162AM</v>
      </c>
      <c r="U3243" s="35" t="str">
        <f t="shared" si="1127"/>
        <v>162AMNS</v>
      </c>
      <c r="V3243" s="35" t="str">
        <f t="shared" si="1121"/>
        <v>2V</v>
      </c>
      <c r="W3243" s="35" t="str">
        <f t="shared" si="1114"/>
        <v>162AM2V132</v>
      </c>
      <c r="X3243" s="388">
        <f t="shared" si="1115"/>
        <v>0</v>
      </c>
      <c r="Y3243" s="388">
        <f t="shared" si="1116"/>
        <v>1</v>
      </c>
      <c r="Z3243" s="280" t="str">
        <f t="shared" si="1107"/>
        <v/>
      </c>
      <c r="AA3243" s="280" t="str">
        <f t="shared" si="1108"/>
        <v/>
      </c>
      <c r="AB3243" s="389" t="str">
        <f t="shared" si="1117"/>
        <v/>
      </c>
      <c r="AC3243" s="389" t="str">
        <f t="shared" si="1118"/>
        <v/>
      </c>
      <c r="AD3243" s="390" t="str">
        <f t="shared" si="1109"/>
        <v/>
      </c>
      <c r="AE3243" s="282">
        <f t="shared" si="1110"/>
        <v>0</v>
      </c>
      <c r="AF3243" s="359">
        <f t="shared" si="1111"/>
        <v>0</v>
      </c>
      <c r="AG3243" s="280">
        <f t="shared" si="1112"/>
        <v>3</v>
      </c>
      <c r="AH3243" s="280">
        <f t="shared" si="1128"/>
        <v>1</v>
      </c>
      <c r="AI3243" s="280">
        <f>IF(ISBLANK(T3243),AI3242,IF(COUNTIF(T$2:T3243,T3243)&gt;1,AI3242,1+MAX(AI3242,0)))</f>
        <v>91</v>
      </c>
      <c r="AL3243" s="391" t="str">
        <f t="shared" si="1119"/>
        <v/>
      </c>
      <c r="AM3243" s="391" t="str">
        <f t="shared" si="1120"/>
        <v/>
      </c>
      <c r="AO3243" s="310" t="str">
        <f t="shared" si="1113"/>
        <v/>
      </c>
      <c r="AP3243" s="310">
        <f>SUM(AO$1:AO3243)</f>
        <v>0</v>
      </c>
      <c r="AQ3243" s="310">
        <f>SUM(AK$2:AK3243)</f>
        <v>22</v>
      </c>
      <c r="AR3243" s="310">
        <f>COUNTA(AJ$2:AJ3243)</f>
        <v>22</v>
      </c>
      <c r="AS3243" s="312"/>
      <c r="AT3243" s="312"/>
      <c r="AU3243" s="312"/>
      <c r="AV3243" s="312"/>
      <c r="AW3243" s="312"/>
      <c r="AZ3243">
        <v>0</v>
      </c>
      <c r="BA3243">
        <v>1</v>
      </c>
    </row>
    <row r="3244" spans="1:53" x14ac:dyDescent="0.25">
      <c r="A3244">
        <v>162</v>
      </c>
      <c r="B3244" t="s">
        <v>65</v>
      </c>
      <c r="C3244" t="s">
        <v>1009</v>
      </c>
      <c r="D3244"/>
      <c r="E3244">
        <v>1</v>
      </c>
      <c r="F3244">
        <v>3</v>
      </c>
      <c r="G3244">
        <v>3</v>
      </c>
      <c r="H3244">
        <v>0</v>
      </c>
      <c r="I3244">
        <v>0</v>
      </c>
      <c r="J3244">
        <v>0</v>
      </c>
      <c r="K3244">
        <v>0</v>
      </c>
      <c r="L3244">
        <v>0</v>
      </c>
      <c r="M3244" t="s">
        <v>1010</v>
      </c>
      <c r="O3244" s="101">
        <f>IF(ISBLANK(C3244),O3243,IF(COUNTIF(C$2:C3244,C3244)&gt;1,O3243,1+MAX(O3243,0)))</f>
        <v>74</v>
      </c>
      <c r="P3244" s="45">
        <f t="shared" si="1122"/>
        <v>48</v>
      </c>
      <c r="Q3244" s="33" t="str">
        <f t="shared" si="1123"/>
        <v/>
      </c>
      <c r="R3244" s="33">
        <f t="shared" si="1124"/>
        <v>3</v>
      </c>
      <c r="S3244" s="33" t="str">
        <f t="shared" si="1125"/>
        <v>162_3</v>
      </c>
      <c r="T3244" s="35" t="str">
        <f t="shared" si="1126"/>
        <v>162AM</v>
      </c>
      <c r="U3244" s="35" t="str">
        <f t="shared" si="1127"/>
        <v>162AMEW</v>
      </c>
      <c r="V3244" s="35" t="str">
        <f t="shared" si="1121"/>
        <v>2V</v>
      </c>
      <c r="W3244" s="35" t="str">
        <f t="shared" si="1114"/>
        <v>162AM2V133</v>
      </c>
      <c r="X3244" s="388">
        <f t="shared" si="1115"/>
        <v>0</v>
      </c>
      <c r="Y3244" s="388">
        <f t="shared" si="1116"/>
        <v>0</v>
      </c>
      <c r="Z3244" s="280" t="str">
        <f t="shared" si="1107"/>
        <v/>
      </c>
      <c r="AA3244" s="280" t="str">
        <f t="shared" si="1108"/>
        <v/>
      </c>
      <c r="AB3244" s="389" t="str">
        <f t="shared" si="1117"/>
        <v/>
      </c>
      <c r="AC3244" s="389" t="str">
        <f t="shared" si="1118"/>
        <v/>
      </c>
      <c r="AD3244" s="390" t="str">
        <f t="shared" si="1109"/>
        <v/>
      </c>
      <c r="AE3244" s="282">
        <f t="shared" si="1110"/>
        <v>0</v>
      </c>
      <c r="AF3244" s="359">
        <f t="shared" si="1111"/>
        <v>0</v>
      </c>
      <c r="AG3244" s="280">
        <f t="shared" si="1112"/>
        <v>0</v>
      </c>
      <c r="AH3244" s="280">
        <f t="shared" si="1128"/>
        <v>0</v>
      </c>
      <c r="AI3244" s="280">
        <f>IF(ISBLANK(T3244),AI3243,IF(COUNTIF(T$2:T3244,T3244)&gt;1,AI3243,1+MAX(AI3243,0)))</f>
        <v>91</v>
      </c>
      <c r="AL3244" s="391" t="str">
        <f t="shared" si="1119"/>
        <v/>
      </c>
      <c r="AM3244" s="391" t="str">
        <f t="shared" si="1120"/>
        <v/>
      </c>
      <c r="AO3244" s="310" t="str">
        <f t="shared" si="1113"/>
        <v/>
      </c>
      <c r="AP3244" s="310">
        <f>SUM(AO$1:AO3244)</f>
        <v>0</v>
      </c>
      <c r="AQ3244" s="310">
        <f>SUM(AK$2:AK3244)</f>
        <v>22</v>
      </c>
      <c r="AR3244" s="310">
        <f>COUNTA(AJ$2:AJ3244)</f>
        <v>22</v>
      </c>
      <c r="AS3244" s="312"/>
      <c r="AT3244" s="312"/>
      <c r="AU3244" s="312"/>
      <c r="AV3244" s="312"/>
      <c r="AW3244" s="312"/>
      <c r="AZ3244">
        <v>0</v>
      </c>
      <c r="BA3244">
        <v>0</v>
      </c>
    </row>
    <row r="3245" spans="1:53" x14ac:dyDescent="0.25">
      <c r="A3245">
        <v>162</v>
      </c>
      <c r="B3245" t="s">
        <v>65</v>
      </c>
      <c r="C3245" t="s">
        <v>1009</v>
      </c>
      <c r="D3245"/>
      <c r="E3245">
        <v>1</v>
      </c>
      <c r="F3245">
        <v>3</v>
      </c>
      <c r="G3245">
        <v>4</v>
      </c>
      <c r="H3245">
        <v>1</v>
      </c>
      <c r="I3245">
        <v>0</v>
      </c>
      <c r="J3245">
        <v>0</v>
      </c>
      <c r="K3245">
        <v>0</v>
      </c>
      <c r="L3245">
        <v>1</v>
      </c>
      <c r="M3245" t="s">
        <v>1010</v>
      </c>
      <c r="O3245" s="101">
        <f>IF(ISBLANK(C3245),O3244,IF(COUNTIF(C$2:C3245,C3245)&gt;1,O3244,1+MAX(O3244,0)))</f>
        <v>74</v>
      </c>
      <c r="P3245" s="45">
        <f t="shared" si="1122"/>
        <v>48</v>
      </c>
      <c r="Q3245" s="33" t="str">
        <f t="shared" si="1123"/>
        <v/>
      </c>
      <c r="R3245" s="33">
        <f t="shared" si="1124"/>
        <v>3</v>
      </c>
      <c r="S3245" s="33" t="str">
        <f t="shared" si="1125"/>
        <v>162_3</v>
      </c>
      <c r="T3245" s="35" t="str">
        <f t="shared" si="1126"/>
        <v>162AM</v>
      </c>
      <c r="U3245" s="35" t="str">
        <f t="shared" si="1127"/>
        <v>162AMEW</v>
      </c>
      <c r="V3245" s="35" t="str">
        <f t="shared" si="1121"/>
        <v>2V</v>
      </c>
      <c r="W3245" s="35" t="str">
        <f t="shared" si="1114"/>
        <v>162AM2V134</v>
      </c>
      <c r="X3245" s="388">
        <f t="shared" si="1115"/>
        <v>0</v>
      </c>
      <c r="Y3245" s="388">
        <f t="shared" si="1116"/>
        <v>1</v>
      </c>
      <c r="Z3245" s="280" t="str">
        <f t="shared" si="1107"/>
        <v/>
      </c>
      <c r="AA3245" s="280" t="str">
        <f t="shared" si="1108"/>
        <v/>
      </c>
      <c r="AB3245" s="389" t="str">
        <f t="shared" si="1117"/>
        <v/>
      </c>
      <c r="AC3245" s="389" t="str">
        <f t="shared" si="1118"/>
        <v/>
      </c>
      <c r="AD3245" s="390" t="str">
        <f t="shared" si="1109"/>
        <v/>
      </c>
      <c r="AE3245" s="282">
        <f t="shared" si="1110"/>
        <v>0</v>
      </c>
      <c r="AF3245" s="359">
        <f t="shared" si="1111"/>
        <v>0</v>
      </c>
      <c r="AG3245" s="280">
        <f t="shared" si="1112"/>
        <v>0</v>
      </c>
      <c r="AH3245" s="280">
        <f t="shared" si="1128"/>
        <v>0</v>
      </c>
      <c r="AI3245" s="280">
        <f>IF(ISBLANK(T3245),AI3244,IF(COUNTIF(T$2:T3245,T3245)&gt;1,AI3244,1+MAX(AI3244,0)))</f>
        <v>91</v>
      </c>
      <c r="AL3245" s="391" t="str">
        <f t="shared" si="1119"/>
        <v/>
      </c>
      <c r="AM3245" s="391" t="str">
        <f t="shared" si="1120"/>
        <v/>
      </c>
      <c r="AO3245" s="310" t="str">
        <f t="shared" si="1113"/>
        <v/>
      </c>
      <c r="AP3245" s="310">
        <f>SUM(AO$1:AO3245)</f>
        <v>0</v>
      </c>
      <c r="AQ3245" s="310">
        <f>SUM(AK$2:AK3245)</f>
        <v>22</v>
      </c>
      <c r="AR3245" s="310">
        <f>COUNTA(AJ$2:AJ3245)</f>
        <v>22</v>
      </c>
      <c r="AS3245" s="312"/>
      <c r="AT3245" s="312"/>
      <c r="AU3245" s="312"/>
      <c r="AV3245" s="312"/>
      <c r="AW3245" s="312"/>
      <c r="AZ3245">
        <v>0</v>
      </c>
      <c r="BA3245">
        <v>1</v>
      </c>
    </row>
    <row r="3246" spans="1:53" x14ac:dyDescent="0.25">
      <c r="A3246">
        <v>162</v>
      </c>
      <c r="B3246" t="s">
        <v>65</v>
      </c>
      <c r="C3246" t="s">
        <v>1009</v>
      </c>
      <c r="D3246"/>
      <c r="E3246">
        <v>1</v>
      </c>
      <c r="F3246">
        <v>4</v>
      </c>
      <c r="G3246">
        <v>1</v>
      </c>
      <c r="H3246">
        <v>3</v>
      </c>
      <c r="I3246">
        <v>1</v>
      </c>
      <c r="J3246">
        <v>2</v>
      </c>
      <c r="K3246">
        <v>0</v>
      </c>
      <c r="L3246">
        <v>1</v>
      </c>
      <c r="M3246" t="s">
        <v>1010</v>
      </c>
      <c r="O3246" s="101">
        <f>IF(ISBLANK(C3246),O3245,IF(COUNTIF(C$2:C3246,C3246)&gt;1,O3245,1+MAX(O3245,0)))</f>
        <v>74</v>
      </c>
      <c r="P3246" s="45">
        <f t="shared" si="1122"/>
        <v>48</v>
      </c>
      <c r="Q3246" s="33" t="str">
        <f t="shared" si="1123"/>
        <v/>
      </c>
      <c r="R3246" s="33">
        <f t="shared" si="1124"/>
        <v>4</v>
      </c>
      <c r="S3246" s="33" t="str">
        <f t="shared" si="1125"/>
        <v>162_4</v>
      </c>
      <c r="T3246" s="35" t="str">
        <f t="shared" si="1126"/>
        <v>162AM</v>
      </c>
      <c r="U3246" s="35" t="str">
        <f t="shared" si="1127"/>
        <v>162AMNS</v>
      </c>
      <c r="V3246" s="35" t="str">
        <f t="shared" si="1121"/>
        <v>2V</v>
      </c>
      <c r="W3246" s="35" t="str">
        <f t="shared" si="1114"/>
        <v>162AM2V141</v>
      </c>
      <c r="X3246" s="388">
        <f t="shared" si="1115"/>
        <v>0</v>
      </c>
      <c r="Y3246" s="388">
        <f t="shared" si="1116"/>
        <v>1</v>
      </c>
      <c r="Z3246" s="280" t="str">
        <f t="shared" si="1107"/>
        <v/>
      </c>
      <c r="AA3246" s="280" t="str">
        <f t="shared" si="1108"/>
        <v/>
      </c>
      <c r="AB3246" s="389" t="str">
        <f t="shared" si="1117"/>
        <v/>
      </c>
      <c r="AC3246" s="389" t="str">
        <f t="shared" si="1118"/>
        <v/>
      </c>
      <c r="AD3246" s="390" t="str">
        <f t="shared" si="1109"/>
        <v/>
      </c>
      <c r="AE3246" s="282">
        <f t="shared" si="1110"/>
        <v>0</v>
      </c>
      <c r="AF3246" s="359">
        <f t="shared" si="1111"/>
        <v>0</v>
      </c>
      <c r="AG3246" s="280">
        <f t="shared" si="1112"/>
        <v>3</v>
      </c>
      <c r="AH3246" s="280">
        <f t="shared" si="1128"/>
        <v>1</v>
      </c>
      <c r="AI3246" s="280">
        <f>IF(ISBLANK(T3246),AI3245,IF(COUNTIF(T$2:T3246,T3246)&gt;1,AI3245,1+MAX(AI3245,0)))</f>
        <v>91</v>
      </c>
      <c r="AL3246" s="391" t="str">
        <f t="shared" si="1119"/>
        <v/>
      </c>
      <c r="AM3246" s="391" t="str">
        <f t="shared" si="1120"/>
        <v/>
      </c>
      <c r="AO3246" s="310" t="str">
        <f t="shared" si="1113"/>
        <v/>
      </c>
      <c r="AP3246" s="310">
        <f>SUM(AO$1:AO3246)</f>
        <v>0</v>
      </c>
      <c r="AQ3246" s="310">
        <f>SUM(AK$2:AK3246)</f>
        <v>22</v>
      </c>
      <c r="AR3246" s="310">
        <f>COUNTA(AJ$2:AJ3246)</f>
        <v>22</v>
      </c>
      <c r="AS3246" s="312"/>
      <c r="AT3246" s="312"/>
      <c r="AU3246" s="312"/>
      <c r="AV3246" s="312"/>
      <c r="AW3246" s="312"/>
      <c r="AZ3246">
        <v>0</v>
      </c>
      <c r="BA3246">
        <v>1</v>
      </c>
    </row>
    <row r="3247" spans="1:53" x14ac:dyDescent="0.25">
      <c r="A3247">
        <v>162</v>
      </c>
      <c r="B3247" t="s">
        <v>65</v>
      </c>
      <c r="C3247" t="s">
        <v>1009</v>
      </c>
      <c r="D3247"/>
      <c r="E3247">
        <v>1</v>
      </c>
      <c r="F3247">
        <v>4</v>
      </c>
      <c r="G3247">
        <v>2</v>
      </c>
      <c r="H3247">
        <v>1</v>
      </c>
      <c r="I3247">
        <v>1</v>
      </c>
      <c r="J3247">
        <v>0</v>
      </c>
      <c r="K3247">
        <v>0</v>
      </c>
      <c r="L3247">
        <v>0</v>
      </c>
      <c r="M3247" t="s">
        <v>1010</v>
      </c>
      <c r="O3247" s="101">
        <f>IF(ISBLANK(C3247),O3246,IF(COUNTIF(C$2:C3247,C3247)&gt;1,O3246,1+MAX(O3246,0)))</f>
        <v>74</v>
      </c>
      <c r="P3247" s="45">
        <f t="shared" si="1122"/>
        <v>48</v>
      </c>
      <c r="Q3247" s="33" t="str">
        <f t="shared" si="1123"/>
        <v/>
      </c>
      <c r="R3247" s="33">
        <f t="shared" si="1124"/>
        <v>4</v>
      </c>
      <c r="S3247" s="33" t="str">
        <f t="shared" si="1125"/>
        <v>162_4</v>
      </c>
      <c r="T3247" s="35" t="str">
        <f t="shared" si="1126"/>
        <v>162AM</v>
      </c>
      <c r="U3247" s="35" t="str">
        <f t="shared" si="1127"/>
        <v>162AMNS</v>
      </c>
      <c r="V3247" s="35" t="str">
        <f t="shared" si="1121"/>
        <v>2V</v>
      </c>
      <c r="W3247" s="35" t="str">
        <f t="shared" si="1114"/>
        <v>162AM2V142</v>
      </c>
      <c r="X3247" s="388">
        <f t="shared" si="1115"/>
        <v>0</v>
      </c>
      <c r="Y3247" s="388">
        <f t="shared" si="1116"/>
        <v>0</v>
      </c>
      <c r="Z3247" s="280" t="str">
        <f t="shared" si="1107"/>
        <v/>
      </c>
      <c r="AA3247" s="280" t="str">
        <f t="shared" si="1108"/>
        <v/>
      </c>
      <c r="AB3247" s="389" t="str">
        <f t="shared" si="1117"/>
        <v/>
      </c>
      <c r="AC3247" s="389" t="str">
        <f t="shared" si="1118"/>
        <v/>
      </c>
      <c r="AD3247" s="390" t="str">
        <f t="shared" si="1109"/>
        <v/>
      </c>
      <c r="AE3247" s="282">
        <f t="shared" si="1110"/>
        <v>0</v>
      </c>
      <c r="AF3247" s="359">
        <f t="shared" si="1111"/>
        <v>0</v>
      </c>
      <c r="AG3247" s="280">
        <f t="shared" si="1112"/>
        <v>3</v>
      </c>
      <c r="AH3247" s="280">
        <f t="shared" si="1128"/>
        <v>1</v>
      </c>
      <c r="AI3247" s="280">
        <f>IF(ISBLANK(T3247),AI3246,IF(COUNTIF(T$2:T3247,T3247)&gt;1,AI3246,1+MAX(AI3246,0)))</f>
        <v>91</v>
      </c>
      <c r="AL3247" s="391" t="str">
        <f t="shared" si="1119"/>
        <v/>
      </c>
      <c r="AM3247" s="391" t="str">
        <f t="shared" si="1120"/>
        <v/>
      </c>
      <c r="AO3247" s="310" t="str">
        <f t="shared" si="1113"/>
        <v/>
      </c>
      <c r="AP3247" s="310">
        <f>SUM(AO$1:AO3247)</f>
        <v>0</v>
      </c>
      <c r="AQ3247" s="310">
        <f>SUM(AK$2:AK3247)</f>
        <v>22</v>
      </c>
      <c r="AR3247" s="310">
        <f>COUNTA(AJ$2:AJ3247)</f>
        <v>22</v>
      </c>
      <c r="AS3247" s="312"/>
      <c r="AT3247" s="312"/>
      <c r="AU3247" s="312"/>
      <c r="AV3247" s="312"/>
      <c r="AW3247" s="312"/>
      <c r="AZ3247">
        <v>0</v>
      </c>
      <c r="BA3247">
        <v>0</v>
      </c>
    </row>
    <row r="3248" spans="1:53" x14ac:dyDescent="0.25">
      <c r="A3248">
        <v>162</v>
      </c>
      <c r="B3248" t="s">
        <v>65</v>
      </c>
      <c r="C3248" t="s">
        <v>1009</v>
      </c>
      <c r="D3248"/>
      <c r="E3248">
        <v>1</v>
      </c>
      <c r="F3248">
        <v>4</v>
      </c>
      <c r="G3248">
        <v>3</v>
      </c>
      <c r="H3248">
        <v>0</v>
      </c>
      <c r="I3248">
        <v>0</v>
      </c>
      <c r="J3248">
        <v>0</v>
      </c>
      <c r="K3248">
        <v>0</v>
      </c>
      <c r="L3248">
        <v>0</v>
      </c>
      <c r="M3248" t="s">
        <v>1010</v>
      </c>
      <c r="O3248" s="101">
        <f>IF(ISBLANK(C3248),O3247,IF(COUNTIF(C$2:C3248,C3248)&gt;1,O3247,1+MAX(O3247,0)))</f>
        <v>74</v>
      </c>
      <c r="P3248" s="45">
        <f t="shared" si="1122"/>
        <v>48</v>
      </c>
      <c r="Q3248" s="33" t="str">
        <f t="shared" si="1123"/>
        <v/>
      </c>
      <c r="R3248" s="33">
        <f t="shared" si="1124"/>
        <v>4</v>
      </c>
      <c r="S3248" s="33" t="str">
        <f t="shared" si="1125"/>
        <v>162_4</v>
      </c>
      <c r="T3248" s="35" t="str">
        <f t="shared" si="1126"/>
        <v>162AM</v>
      </c>
      <c r="U3248" s="35" t="str">
        <f t="shared" si="1127"/>
        <v>162AMEW</v>
      </c>
      <c r="V3248" s="35" t="str">
        <f t="shared" si="1121"/>
        <v>2V</v>
      </c>
      <c r="W3248" s="35" t="str">
        <f t="shared" si="1114"/>
        <v>162AM2V143</v>
      </c>
      <c r="X3248" s="388">
        <f t="shared" si="1115"/>
        <v>0</v>
      </c>
      <c r="Y3248" s="388">
        <f t="shared" si="1116"/>
        <v>0</v>
      </c>
      <c r="Z3248" s="280" t="str">
        <f t="shared" si="1107"/>
        <v/>
      </c>
      <c r="AA3248" s="280" t="str">
        <f t="shared" si="1108"/>
        <v/>
      </c>
      <c r="AB3248" s="389" t="str">
        <f t="shared" si="1117"/>
        <v/>
      </c>
      <c r="AC3248" s="389" t="str">
        <f t="shared" si="1118"/>
        <v/>
      </c>
      <c r="AD3248" s="390" t="str">
        <f t="shared" si="1109"/>
        <v/>
      </c>
      <c r="AE3248" s="282">
        <f t="shared" si="1110"/>
        <v>0</v>
      </c>
      <c r="AF3248" s="359">
        <f t="shared" si="1111"/>
        <v>0</v>
      </c>
      <c r="AG3248" s="280">
        <f t="shared" si="1112"/>
        <v>0</v>
      </c>
      <c r="AH3248" s="280">
        <f t="shared" si="1128"/>
        <v>0</v>
      </c>
      <c r="AI3248" s="280">
        <f>IF(ISBLANK(T3248),AI3247,IF(COUNTIF(T$2:T3248,T3248)&gt;1,AI3247,1+MAX(AI3247,0)))</f>
        <v>91</v>
      </c>
      <c r="AL3248" s="391" t="str">
        <f t="shared" si="1119"/>
        <v/>
      </c>
      <c r="AM3248" s="391" t="str">
        <f t="shared" si="1120"/>
        <v/>
      </c>
      <c r="AO3248" s="310" t="str">
        <f t="shared" si="1113"/>
        <v/>
      </c>
      <c r="AP3248" s="310">
        <f>SUM(AO$1:AO3248)</f>
        <v>0</v>
      </c>
      <c r="AQ3248" s="310">
        <f>SUM(AK$2:AK3248)</f>
        <v>22</v>
      </c>
      <c r="AR3248" s="310">
        <f>COUNTA(AJ$2:AJ3248)</f>
        <v>22</v>
      </c>
      <c r="AS3248" s="312"/>
      <c r="AT3248" s="312"/>
      <c r="AU3248" s="312"/>
      <c r="AV3248" s="312"/>
      <c r="AW3248" s="312"/>
      <c r="AZ3248">
        <v>0</v>
      </c>
      <c r="BA3248">
        <v>0</v>
      </c>
    </row>
    <row r="3249" spans="1:53" x14ac:dyDescent="0.25">
      <c r="A3249">
        <v>162</v>
      </c>
      <c r="B3249" t="s">
        <v>65</v>
      </c>
      <c r="C3249" t="s">
        <v>1009</v>
      </c>
      <c r="D3249"/>
      <c r="E3249">
        <v>1</v>
      </c>
      <c r="F3249">
        <v>4</v>
      </c>
      <c r="G3249">
        <v>4</v>
      </c>
      <c r="H3249">
        <v>1</v>
      </c>
      <c r="I3249">
        <v>1</v>
      </c>
      <c r="J3249">
        <v>0</v>
      </c>
      <c r="K3249">
        <v>0</v>
      </c>
      <c r="L3249">
        <v>1</v>
      </c>
      <c r="M3249" t="s">
        <v>1010</v>
      </c>
      <c r="O3249" s="101">
        <f>IF(ISBLANK(C3249),O3248,IF(COUNTIF(C$2:C3249,C3249)&gt;1,O3248,1+MAX(O3248,0)))</f>
        <v>74</v>
      </c>
      <c r="P3249" s="45">
        <f t="shared" si="1122"/>
        <v>48</v>
      </c>
      <c r="Q3249" s="33" t="str">
        <f t="shared" si="1123"/>
        <v/>
      </c>
      <c r="R3249" s="33">
        <f t="shared" si="1124"/>
        <v>4</v>
      </c>
      <c r="S3249" s="33" t="str">
        <f t="shared" si="1125"/>
        <v>162_4</v>
      </c>
      <c r="T3249" s="35" t="str">
        <f t="shared" si="1126"/>
        <v>162AM</v>
      </c>
      <c r="U3249" s="35" t="str">
        <f t="shared" si="1127"/>
        <v>162AMEW</v>
      </c>
      <c r="V3249" s="35" t="str">
        <f t="shared" si="1121"/>
        <v>2V</v>
      </c>
      <c r="W3249" s="35" t="str">
        <f t="shared" si="1114"/>
        <v>162AM2V144</v>
      </c>
      <c r="X3249" s="388">
        <f t="shared" si="1115"/>
        <v>0</v>
      </c>
      <c r="Y3249" s="388">
        <f t="shared" si="1116"/>
        <v>1</v>
      </c>
      <c r="Z3249" s="280" t="str">
        <f t="shared" si="1107"/>
        <v/>
      </c>
      <c r="AA3249" s="280" t="str">
        <f t="shared" si="1108"/>
        <v/>
      </c>
      <c r="AB3249" s="389" t="str">
        <f t="shared" si="1117"/>
        <v/>
      </c>
      <c r="AC3249" s="389" t="str">
        <f t="shared" si="1118"/>
        <v/>
      </c>
      <c r="AD3249" s="390" t="str">
        <f t="shared" si="1109"/>
        <v/>
      </c>
      <c r="AE3249" s="282">
        <f t="shared" si="1110"/>
        <v>0</v>
      </c>
      <c r="AF3249" s="359">
        <f t="shared" si="1111"/>
        <v>0</v>
      </c>
      <c r="AG3249" s="280">
        <f t="shared" si="1112"/>
        <v>0</v>
      </c>
      <c r="AH3249" s="280">
        <f t="shared" si="1128"/>
        <v>0</v>
      </c>
      <c r="AI3249" s="280">
        <f>IF(ISBLANK(T3249),AI3248,IF(COUNTIF(T$2:T3249,T3249)&gt;1,AI3248,1+MAX(AI3248,0)))</f>
        <v>91</v>
      </c>
      <c r="AL3249" s="391" t="str">
        <f t="shared" si="1119"/>
        <v/>
      </c>
      <c r="AM3249" s="391" t="str">
        <f t="shared" si="1120"/>
        <v/>
      </c>
      <c r="AO3249" s="310" t="str">
        <f t="shared" si="1113"/>
        <v/>
      </c>
      <c r="AP3249" s="310">
        <f>SUM(AO$1:AO3249)</f>
        <v>0</v>
      </c>
      <c r="AQ3249" s="310">
        <f>SUM(AK$2:AK3249)</f>
        <v>22</v>
      </c>
      <c r="AR3249" s="310">
        <f>COUNTA(AJ$2:AJ3249)</f>
        <v>22</v>
      </c>
      <c r="AS3249" s="312"/>
      <c r="AT3249" s="312"/>
      <c r="AU3249" s="312"/>
      <c r="AV3249" s="312"/>
      <c r="AW3249" s="312"/>
      <c r="AZ3249">
        <v>0</v>
      </c>
      <c r="BA3249">
        <v>1</v>
      </c>
    </row>
    <row r="3250" spans="1:53" x14ac:dyDescent="0.25">
      <c r="A3250">
        <v>162</v>
      </c>
      <c r="B3250" t="s">
        <v>65</v>
      </c>
      <c r="C3250" t="s">
        <v>1009</v>
      </c>
      <c r="D3250"/>
      <c r="E3250">
        <v>2</v>
      </c>
      <c r="F3250">
        <v>1</v>
      </c>
      <c r="G3250">
        <v>1</v>
      </c>
      <c r="H3250">
        <v>1</v>
      </c>
      <c r="I3250">
        <v>0</v>
      </c>
      <c r="J3250">
        <v>0</v>
      </c>
      <c r="K3250">
        <v>0</v>
      </c>
      <c r="L3250">
        <v>0</v>
      </c>
      <c r="M3250"/>
      <c r="O3250" s="101">
        <f>IF(ISBLANK(C3250),O3249,IF(COUNTIF(C$2:C3250,C3250)&gt;1,O3249,1+MAX(O3249,0)))</f>
        <v>74</v>
      </c>
      <c r="P3250" s="45">
        <f t="shared" si="1122"/>
        <v>48</v>
      </c>
      <c r="Q3250" s="33" t="str">
        <f t="shared" si="1123"/>
        <v/>
      </c>
      <c r="R3250" s="33">
        <f t="shared" si="1124"/>
        <v>5</v>
      </c>
      <c r="S3250" s="33" t="str">
        <f t="shared" si="1125"/>
        <v>162_5</v>
      </c>
      <c r="T3250" s="35" t="str">
        <f t="shared" si="1126"/>
        <v>162AM</v>
      </c>
      <c r="U3250" s="35" t="str">
        <f t="shared" si="1127"/>
        <v>162AMNS</v>
      </c>
      <c r="V3250" s="35" t="str">
        <f t="shared" si="1121"/>
        <v>2V</v>
      </c>
      <c r="W3250" s="35" t="str">
        <f t="shared" si="1114"/>
        <v>162AM2V211</v>
      </c>
      <c r="X3250" s="388">
        <f t="shared" si="1115"/>
        <v>0</v>
      </c>
      <c r="Y3250" s="388">
        <f t="shared" si="1116"/>
        <v>0</v>
      </c>
      <c r="Z3250" s="280" t="str">
        <f t="shared" si="1107"/>
        <v/>
      </c>
      <c r="AA3250" s="280" t="str">
        <f t="shared" si="1108"/>
        <v/>
      </c>
      <c r="AB3250" s="389" t="str">
        <f t="shared" si="1117"/>
        <v/>
      </c>
      <c r="AC3250" s="389" t="str">
        <f t="shared" si="1118"/>
        <v/>
      </c>
      <c r="AD3250" s="390" t="str">
        <f t="shared" si="1109"/>
        <v/>
      </c>
      <c r="AE3250" s="282">
        <f t="shared" si="1110"/>
        <v>0</v>
      </c>
      <c r="AF3250" s="359">
        <f t="shared" si="1111"/>
        <v>0</v>
      </c>
      <c r="AG3250" s="280">
        <f t="shared" si="1112"/>
        <v>3</v>
      </c>
      <c r="AH3250" s="280">
        <f t="shared" si="1128"/>
        <v>1</v>
      </c>
      <c r="AI3250" s="280">
        <f>IF(ISBLANK(T3250),AI3249,IF(COUNTIF(T$2:T3250,T3250)&gt;1,AI3249,1+MAX(AI3249,0)))</f>
        <v>91</v>
      </c>
      <c r="AL3250" s="391" t="str">
        <f t="shared" si="1119"/>
        <v/>
      </c>
      <c r="AM3250" s="391" t="str">
        <f t="shared" si="1120"/>
        <v/>
      </c>
      <c r="AO3250" s="310" t="str">
        <f t="shared" si="1113"/>
        <v/>
      </c>
      <c r="AP3250" s="310">
        <f>SUM(AO$1:AO3250)</f>
        <v>0</v>
      </c>
      <c r="AQ3250" s="310">
        <f>SUM(AK$2:AK3250)</f>
        <v>22</v>
      </c>
      <c r="AR3250" s="310">
        <f>COUNTA(AJ$2:AJ3250)</f>
        <v>22</v>
      </c>
      <c r="AS3250" s="312"/>
      <c r="AT3250" s="312"/>
      <c r="AU3250" s="312"/>
      <c r="AV3250" s="312"/>
      <c r="AW3250" s="312"/>
      <c r="AZ3250">
        <v>0</v>
      </c>
      <c r="BA3250">
        <v>0</v>
      </c>
    </row>
    <row r="3251" spans="1:53" x14ac:dyDescent="0.25">
      <c r="A3251">
        <v>162</v>
      </c>
      <c r="B3251" t="s">
        <v>65</v>
      </c>
      <c r="C3251" t="s">
        <v>1009</v>
      </c>
      <c r="D3251"/>
      <c r="E3251">
        <v>2</v>
      </c>
      <c r="F3251">
        <v>1</v>
      </c>
      <c r="G3251">
        <v>2</v>
      </c>
      <c r="H3251">
        <v>0</v>
      </c>
      <c r="I3251">
        <v>0</v>
      </c>
      <c r="J3251">
        <v>0</v>
      </c>
      <c r="K3251">
        <v>0</v>
      </c>
      <c r="L3251">
        <v>0</v>
      </c>
      <c r="M3251"/>
      <c r="O3251" s="101">
        <f>IF(ISBLANK(C3251),O3250,IF(COUNTIF(C$2:C3251,C3251)&gt;1,O3250,1+MAX(O3250,0)))</f>
        <v>74</v>
      </c>
      <c r="P3251" s="45">
        <f t="shared" si="1122"/>
        <v>48</v>
      </c>
      <c r="Q3251" s="33" t="str">
        <f t="shared" si="1123"/>
        <v/>
      </c>
      <c r="R3251" s="33">
        <f t="shared" si="1124"/>
        <v>5</v>
      </c>
      <c r="S3251" s="33" t="str">
        <f t="shared" si="1125"/>
        <v>162_5</v>
      </c>
      <c r="T3251" s="35" t="str">
        <f t="shared" si="1126"/>
        <v>162AM</v>
      </c>
      <c r="U3251" s="35" t="str">
        <f t="shared" si="1127"/>
        <v>162AMNS</v>
      </c>
      <c r="V3251" s="35" t="str">
        <f t="shared" si="1121"/>
        <v>2V</v>
      </c>
      <c r="W3251" s="35" t="str">
        <f t="shared" si="1114"/>
        <v>162AM2V212</v>
      </c>
      <c r="X3251" s="388">
        <f t="shared" si="1115"/>
        <v>0</v>
      </c>
      <c r="Y3251" s="388">
        <f t="shared" si="1116"/>
        <v>0</v>
      </c>
      <c r="Z3251" s="280" t="str">
        <f t="shared" si="1107"/>
        <v/>
      </c>
      <c r="AA3251" s="280" t="str">
        <f t="shared" si="1108"/>
        <v/>
      </c>
      <c r="AB3251" s="389" t="str">
        <f t="shared" si="1117"/>
        <v/>
      </c>
      <c r="AC3251" s="389" t="str">
        <f t="shared" si="1118"/>
        <v/>
      </c>
      <c r="AD3251" s="390" t="str">
        <f t="shared" si="1109"/>
        <v/>
      </c>
      <c r="AE3251" s="282">
        <f t="shared" si="1110"/>
        <v>0</v>
      </c>
      <c r="AF3251" s="359">
        <f t="shared" si="1111"/>
        <v>0</v>
      </c>
      <c r="AG3251" s="280">
        <f t="shared" si="1112"/>
        <v>3</v>
      </c>
      <c r="AH3251" s="280">
        <f t="shared" si="1128"/>
        <v>1</v>
      </c>
      <c r="AI3251" s="280">
        <f>IF(ISBLANK(T3251),AI3250,IF(COUNTIF(T$2:T3251,T3251)&gt;1,AI3250,1+MAX(AI3250,0)))</f>
        <v>91</v>
      </c>
      <c r="AL3251" s="391" t="str">
        <f t="shared" si="1119"/>
        <v/>
      </c>
      <c r="AM3251" s="391" t="str">
        <f t="shared" si="1120"/>
        <v/>
      </c>
      <c r="AO3251" s="310" t="str">
        <f t="shared" si="1113"/>
        <v/>
      </c>
      <c r="AP3251" s="310">
        <f>SUM(AO$1:AO3251)</f>
        <v>0</v>
      </c>
      <c r="AQ3251" s="310">
        <f>SUM(AK$2:AK3251)</f>
        <v>22</v>
      </c>
      <c r="AR3251" s="310">
        <f>COUNTA(AJ$2:AJ3251)</f>
        <v>22</v>
      </c>
      <c r="AS3251" s="312"/>
      <c r="AT3251" s="312"/>
      <c r="AU3251" s="312"/>
      <c r="AV3251" s="312"/>
      <c r="AW3251" s="312"/>
      <c r="AZ3251">
        <v>0</v>
      </c>
      <c r="BA3251">
        <v>0</v>
      </c>
    </row>
    <row r="3252" spans="1:53" x14ac:dyDescent="0.25">
      <c r="A3252">
        <v>162</v>
      </c>
      <c r="B3252" t="s">
        <v>65</v>
      </c>
      <c r="C3252" t="s">
        <v>1009</v>
      </c>
      <c r="D3252"/>
      <c r="E3252">
        <v>2</v>
      </c>
      <c r="F3252">
        <v>1</v>
      </c>
      <c r="G3252">
        <v>3</v>
      </c>
      <c r="H3252">
        <v>1</v>
      </c>
      <c r="I3252">
        <v>1</v>
      </c>
      <c r="J3252">
        <v>0</v>
      </c>
      <c r="K3252">
        <v>0</v>
      </c>
      <c r="L3252">
        <v>1</v>
      </c>
      <c r="M3252"/>
      <c r="O3252" s="101">
        <f>IF(ISBLANK(C3252),O3251,IF(COUNTIF(C$2:C3252,C3252)&gt;1,O3251,1+MAX(O3251,0)))</f>
        <v>74</v>
      </c>
      <c r="P3252" s="45">
        <f t="shared" si="1122"/>
        <v>48</v>
      </c>
      <c r="Q3252" s="33" t="str">
        <f t="shared" si="1123"/>
        <v/>
      </c>
      <c r="R3252" s="33">
        <f t="shared" si="1124"/>
        <v>5</v>
      </c>
      <c r="S3252" s="33" t="str">
        <f t="shared" si="1125"/>
        <v>162_5</v>
      </c>
      <c r="T3252" s="35" t="str">
        <f t="shared" si="1126"/>
        <v>162AM</v>
      </c>
      <c r="U3252" s="35" t="str">
        <f t="shared" si="1127"/>
        <v>162AMEW</v>
      </c>
      <c r="V3252" s="35" t="str">
        <f t="shared" si="1121"/>
        <v>2V</v>
      </c>
      <c r="W3252" s="35" t="str">
        <f t="shared" si="1114"/>
        <v>162AM2V213</v>
      </c>
      <c r="X3252" s="388">
        <f t="shared" si="1115"/>
        <v>0</v>
      </c>
      <c r="Y3252" s="388">
        <f t="shared" si="1116"/>
        <v>1</v>
      </c>
      <c r="Z3252" s="280" t="str">
        <f t="shared" si="1107"/>
        <v/>
      </c>
      <c r="AA3252" s="280" t="str">
        <f t="shared" si="1108"/>
        <v/>
      </c>
      <c r="AB3252" s="389" t="str">
        <f t="shared" si="1117"/>
        <v/>
      </c>
      <c r="AC3252" s="389" t="str">
        <f t="shared" si="1118"/>
        <v/>
      </c>
      <c r="AD3252" s="390" t="str">
        <f t="shared" si="1109"/>
        <v/>
      </c>
      <c r="AE3252" s="282">
        <f t="shared" si="1110"/>
        <v>0</v>
      </c>
      <c r="AF3252" s="359">
        <f t="shared" si="1111"/>
        <v>0</v>
      </c>
      <c r="AG3252" s="280">
        <f t="shared" si="1112"/>
        <v>0</v>
      </c>
      <c r="AH3252" s="280">
        <f t="shared" si="1128"/>
        <v>0</v>
      </c>
      <c r="AI3252" s="280">
        <f>IF(ISBLANK(T3252),AI3251,IF(COUNTIF(T$2:T3252,T3252)&gt;1,AI3251,1+MAX(AI3251,0)))</f>
        <v>91</v>
      </c>
      <c r="AL3252" s="391" t="str">
        <f t="shared" si="1119"/>
        <v/>
      </c>
      <c r="AM3252" s="391" t="str">
        <f t="shared" si="1120"/>
        <v/>
      </c>
      <c r="AO3252" s="310" t="str">
        <f t="shared" si="1113"/>
        <v/>
      </c>
      <c r="AP3252" s="310">
        <f>SUM(AO$1:AO3252)</f>
        <v>0</v>
      </c>
      <c r="AQ3252" s="310">
        <f>SUM(AK$2:AK3252)</f>
        <v>22</v>
      </c>
      <c r="AR3252" s="310">
        <f>COUNTA(AJ$2:AJ3252)</f>
        <v>22</v>
      </c>
      <c r="AS3252" s="312"/>
      <c r="AT3252" s="312"/>
      <c r="AU3252" s="312"/>
      <c r="AV3252" s="312"/>
      <c r="AW3252" s="312"/>
      <c r="AZ3252">
        <v>0</v>
      </c>
      <c r="BA3252">
        <v>1</v>
      </c>
    </row>
    <row r="3253" spans="1:53" x14ac:dyDescent="0.25">
      <c r="A3253">
        <v>162</v>
      </c>
      <c r="B3253" t="s">
        <v>65</v>
      </c>
      <c r="C3253" t="s">
        <v>1009</v>
      </c>
      <c r="D3253"/>
      <c r="E3253">
        <v>2</v>
      </c>
      <c r="F3253">
        <v>1</v>
      </c>
      <c r="G3253">
        <v>4</v>
      </c>
      <c r="H3253">
        <v>0</v>
      </c>
      <c r="I3253">
        <v>0</v>
      </c>
      <c r="J3253">
        <v>0</v>
      </c>
      <c r="K3253">
        <v>0</v>
      </c>
      <c r="L3253">
        <v>0</v>
      </c>
      <c r="M3253"/>
      <c r="O3253" s="101">
        <f>IF(ISBLANK(C3253),O3252,IF(COUNTIF(C$2:C3253,C3253)&gt;1,O3252,1+MAX(O3252,0)))</f>
        <v>74</v>
      </c>
      <c r="P3253" s="45">
        <f t="shared" si="1122"/>
        <v>48</v>
      </c>
      <c r="Q3253" s="33" t="str">
        <f t="shared" si="1123"/>
        <v/>
      </c>
      <c r="R3253" s="33">
        <f t="shared" si="1124"/>
        <v>5</v>
      </c>
      <c r="S3253" s="33" t="str">
        <f t="shared" si="1125"/>
        <v>162_5</v>
      </c>
      <c r="T3253" s="35" t="str">
        <f t="shared" si="1126"/>
        <v>162AM</v>
      </c>
      <c r="U3253" s="35" t="str">
        <f t="shared" si="1127"/>
        <v>162AMEW</v>
      </c>
      <c r="V3253" s="35" t="str">
        <f t="shared" si="1121"/>
        <v>2V</v>
      </c>
      <c r="W3253" s="35" t="str">
        <f t="shared" si="1114"/>
        <v>162AM2V214</v>
      </c>
      <c r="X3253" s="388">
        <f t="shared" si="1115"/>
        <v>0</v>
      </c>
      <c r="Y3253" s="388">
        <f t="shared" si="1116"/>
        <v>0</v>
      </c>
      <c r="Z3253" s="280" t="str">
        <f t="shared" si="1107"/>
        <v/>
      </c>
      <c r="AA3253" s="280" t="str">
        <f t="shared" si="1108"/>
        <v/>
      </c>
      <c r="AB3253" s="389" t="str">
        <f t="shared" si="1117"/>
        <v/>
      </c>
      <c r="AC3253" s="389" t="str">
        <f t="shared" si="1118"/>
        <v/>
      </c>
      <c r="AD3253" s="390" t="str">
        <f t="shared" si="1109"/>
        <v/>
      </c>
      <c r="AE3253" s="282">
        <f t="shared" si="1110"/>
        <v>0</v>
      </c>
      <c r="AF3253" s="359">
        <f t="shared" si="1111"/>
        <v>0</v>
      </c>
      <c r="AG3253" s="280">
        <f t="shared" si="1112"/>
        <v>0</v>
      </c>
      <c r="AH3253" s="280">
        <f t="shared" si="1128"/>
        <v>0</v>
      </c>
      <c r="AI3253" s="280">
        <f>IF(ISBLANK(T3253),AI3252,IF(COUNTIF(T$2:T3253,T3253)&gt;1,AI3252,1+MAX(AI3252,0)))</f>
        <v>91</v>
      </c>
      <c r="AL3253" s="391" t="str">
        <f t="shared" si="1119"/>
        <v/>
      </c>
      <c r="AM3253" s="391" t="str">
        <f t="shared" si="1120"/>
        <v/>
      </c>
      <c r="AO3253" s="310" t="str">
        <f t="shared" si="1113"/>
        <v/>
      </c>
      <c r="AP3253" s="310">
        <f>SUM(AO$1:AO3253)</f>
        <v>0</v>
      </c>
      <c r="AQ3253" s="310">
        <f>SUM(AK$2:AK3253)</f>
        <v>22</v>
      </c>
      <c r="AR3253" s="310">
        <f>COUNTA(AJ$2:AJ3253)</f>
        <v>22</v>
      </c>
      <c r="AS3253" s="312"/>
      <c r="AT3253" s="312"/>
      <c r="AU3253" s="312"/>
      <c r="AV3253" s="312"/>
      <c r="AW3253" s="312"/>
      <c r="AZ3253">
        <v>0</v>
      </c>
      <c r="BA3253">
        <v>0</v>
      </c>
    </row>
    <row r="3254" spans="1:53" x14ac:dyDescent="0.25">
      <c r="A3254">
        <v>162</v>
      </c>
      <c r="B3254" t="s">
        <v>65</v>
      </c>
      <c r="C3254" t="s">
        <v>1009</v>
      </c>
      <c r="D3254"/>
      <c r="E3254">
        <v>2</v>
      </c>
      <c r="F3254">
        <v>2</v>
      </c>
      <c r="G3254">
        <v>1</v>
      </c>
      <c r="H3254">
        <v>0</v>
      </c>
      <c r="I3254">
        <v>0</v>
      </c>
      <c r="J3254">
        <v>0</v>
      </c>
      <c r="K3254">
        <v>0</v>
      </c>
      <c r="L3254">
        <v>0</v>
      </c>
      <c r="M3254"/>
      <c r="O3254" s="101">
        <f>IF(ISBLANK(C3254),O3253,IF(COUNTIF(C$2:C3254,C3254)&gt;1,O3253,1+MAX(O3253,0)))</f>
        <v>74</v>
      </c>
      <c r="P3254" s="45">
        <f t="shared" si="1122"/>
        <v>48</v>
      </c>
      <c r="Q3254" s="33" t="str">
        <f t="shared" si="1123"/>
        <v/>
      </c>
      <c r="R3254" s="33">
        <f t="shared" si="1124"/>
        <v>6</v>
      </c>
      <c r="S3254" s="33" t="str">
        <f t="shared" si="1125"/>
        <v>162_6</v>
      </c>
      <c r="T3254" s="35" t="str">
        <f t="shared" si="1126"/>
        <v>162AM</v>
      </c>
      <c r="U3254" s="35" t="str">
        <f t="shared" si="1127"/>
        <v>162AMNS</v>
      </c>
      <c r="V3254" s="35" t="str">
        <f t="shared" si="1121"/>
        <v>2V</v>
      </c>
      <c r="W3254" s="35" t="str">
        <f t="shared" si="1114"/>
        <v>162AM2V221</v>
      </c>
      <c r="X3254" s="388">
        <f t="shared" si="1115"/>
        <v>0</v>
      </c>
      <c r="Y3254" s="388">
        <f t="shared" si="1116"/>
        <v>0</v>
      </c>
      <c r="Z3254" s="280" t="str">
        <f t="shared" si="1107"/>
        <v/>
      </c>
      <c r="AA3254" s="280" t="str">
        <f t="shared" si="1108"/>
        <v/>
      </c>
      <c r="AB3254" s="389" t="str">
        <f t="shared" si="1117"/>
        <v/>
      </c>
      <c r="AC3254" s="389" t="str">
        <f t="shared" si="1118"/>
        <v/>
      </c>
      <c r="AD3254" s="390" t="str">
        <f t="shared" si="1109"/>
        <v/>
      </c>
      <c r="AE3254" s="282">
        <f t="shared" si="1110"/>
        <v>0</v>
      </c>
      <c r="AF3254" s="359">
        <f t="shared" si="1111"/>
        <v>0</v>
      </c>
      <c r="AG3254" s="280">
        <f t="shared" si="1112"/>
        <v>3</v>
      </c>
      <c r="AH3254" s="280">
        <f t="shared" si="1128"/>
        <v>1</v>
      </c>
      <c r="AI3254" s="280">
        <f>IF(ISBLANK(T3254),AI3253,IF(COUNTIF(T$2:T3254,T3254)&gt;1,AI3253,1+MAX(AI3253,0)))</f>
        <v>91</v>
      </c>
      <c r="AL3254" s="391" t="str">
        <f t="shared" si="1119"/>
        <v/>
      </c>
      <c r="AM3254" s="391" t="str">
        <f t="shared" si="1120"/>
        <v/>
      </c>
      <c r="AO3254" s="310" t="str">
        <f t="shared" si="1113"/>
        <v/>
      </c>
      <c r="AP3254" s="310">
        <f>SUM(AO$1:AO3254)</f>
        <v>0</v>
      </c>
      <c r="AQ3254" s="310">
        <f>SUM(AK$2:AK3254)</f>
        <v>22</v>
      </c>
      <c r="AR3254" s="310">
        <f>COUNTA(AJ$2:AJ3254)</f>
        <v>22</v>
      </c>
      <c r="AS3254" s="312"/>
      <c r="AT3254" s="312"/>
      <c r="AU3254" s="312"/>
      <c r="AV3254" s="312"/>
      <c r="AW3254" s="312"/>
      <c r="AZ3254">
        <v>0</v>
      </c>
      <c r="BA3254">
        <v>0</v>
      </c>
    </row>
    <row r="3255" spans="1:53" x14ac:dyDescent="0.25">
      <c r="A3255">
        <v>162</v>
      </c>
      <c r="B3255" t="s">
        <v>65</v>
      </c>
      <c r="C3255" t="s">
        <v>1009</v>
      </c>
      <c r="D3255"/>
      <c r="E3255">
        <v>2</v>
      </c>
      <c r="F3255">
        <v>2</v>
      </c>
      <c r="G3255">
        <v>2</v>
      </c>
      <c r="H3255">
        <v>0</v>
      </c>
      <c r="I3255">
        <v>0</v>
      </c>
      <c r="J3255">
        <v>0</v>
      </c>
      <c r="K3255">
        <v>0</v>
      </c>
      <c r="L3255">
        <v>0</v>
      </c>
      <c r="M3255"/>
      <c r="O3255" s="101">
        <f>IF(ISBLANK(C3255),O3254,IF(COUNTIF(C$2:C3255,C3255)&gt;1,O3254,1+MAX(O3254,0)))</f>
        <v>74</v>
      </c>
      <c r="P3255" s="45">
        <f t="shared" si="1122"/>
        <v>48</v>
      </c>
      <c r="Q3255" s="33" t="str">
        <f t="shared" si="1123"/>
        <v/>
      </c>
      <c r="R3255" s="33">
        <f t="shared" si="1124"/>
        <v>6</v>
      </c>
      <c r="S3255" s="33" t="str">
        <f t="shared" si="1125"/>
        <v>162_6</v>
      </c>
      <c r="T3255" s="35" t="str">
        <f t="shared" si="1126"/>
        <v>162AM</v>
      </c>
      <c r="U3255" s="35" t="str">
        <f t="shared" si="1127"/>
        <v>162AMNS</v>
      </c>
      <c r="V3255" s="35" t="str">
        <f t="shared" si="1121"/>
        <v>2V</v>
      </c>
      <c r="W3255" s="35" t="str">
        <f t="shared" si="1114"/>
        <v>162AM2V222</v>
      </c>
      <c r="X3255" s="388">
        <f t="shared" si="1115"/>
        <v>0</v>
      </c>
      <c r="Y3255" s="388">
        <f t="shared" si="1116"/>
        <v>0</v>
      </c>
      <c r="Z3255" s="280" t="str">
        <f t="shared" si="1107"/>
        <v/>
      </c>
      <c r="AA3255" s="280" t="str">
        <f t="shared" si="1108"/>
        <v/>
      </c>
      <c r="AB3255" s="389" t="str">
        <f t="shared" si="1117"/>
        <v/>
      </c>
      <c r="AC3255" s="389" t="str">
        <f t="shared" si="1118"/>
        <v/>
      </c>
      <c r="AD3255" s="390" t="str">
        <f t="shared" si="1109"/>
        <v/>
      </c>
      <c r="AE3255" s="282">
        <f t="shared" si="1110"/>
        <v>0</v>
      </c>
      <c r="AF3255" s="359">
        <f t="shared" si="1111"/>
        <v>0</v>
      </c>
      <c r="AG3255" s="280">
        <f t="shared" si="1112"/>
        <v>3</v>
      </c>
      <c r="AH3255" s="280">
        <f t="shared" si="1128"/>
        <v>1</v>
      </c>
      <c r="AI3255" s="280">
        <f>IF(ISBLANK(T3255),AI3254,IF(COUNTIF(T$2:T3255,T3255)&gt;1,AI3254,1+MAX(AI3254,0)))</f>
        <v>91</v>
      </c>
      <c r="AL3255" s="391" t="str">
        <f t="shared" si="1119"/>
        <v/>
      </c>
      <c r="AM3255" s="391" t="str">
        <f t="shared" si="1120"/>
        <v/>
      </c>
      <c r="AO3255" s="310" t="str">
        <f t="shared" si="1113"/>
        <v/>
      </c>
      <c r="AP3255" s="310">
        <f>SUM(AO$1:AO3255)</f>
        <v>0</v>
      </c>
      <c r="AQ3255" s="310">
        <f>SUM(AK$2:AK3255)</f>
        <v>22</v>
      </c>
      <c r="AR3255" s="310">
        <f>COUNTA(AJ$2:AJ3255)</f>
        <v>22</v>
      </c>
      <c r="AS3255" s="312"/>
      <c r="AT3255" s="312"/>
      <c r="AU3255" s="312"/>
      <c r="AV3255" s="312"/>
      <c r="AW3255" s="312"/>
      <c r="AZ3255">
        <v>0</v>
      </c>
      <c r="BA3255">
        <v>0</v>
      </c>
    </row>
    <row r="3256" spans="1:53" x14ac:dyDescent="0.25">
      <c r="A3256">
        <v>162</v>
      </c>
      <c r="B3256" t="s">
        <v>65</v>
      </c>
      <c r="C3256" t="s">
        <v>1009</v>
      </c>
      <c r="D3256"/>
      <c r="E3256">
        <v>2</v>
      </c>
      <c r="F3256">
        <v>2</v>
      </c>
      <c r="G3256">
        <v>3</v>
      </c>
      <c r="H3256">
        <v>1</v>
      </c>
      <c r="I3256">
        <v>0</v>
      </c>
      <c r="J3256">
        <v>0</v>
      </c>
      <c r="K3256">
        <v>1</v>
      </c>
      <c r="L3256">
        <v>1</v>
      </c>
      <c r="M3256"/>
      <c r="O3256" s="101">
        <f>IF(ISBLANK(C3256),O3255,IF(COUNTIF(C$2:C3256,C3256)&gt;1,O3255,1+MAX(O3255,0)))</f>
        <v>74</v>
      </c>
      <c r="P3256" s="45">
        <f t="shared" si="1122"/>
        <v>48</v>
      </c>
      <c r="Q3256" s="33" t="str">
        <f t="shared" si="1123"/>
        <v/>
      </c>
      <c r="R3256" s="33">
        <f t="shared" si="1124"/>
        <v>6</v>
      </c>
      <c r="S3256" s="33" t="str">
        <f t="shared" si="1125"/>
        <v>162_6</v>
      </c>
      <c r="T3256" s="35" t="str">
        <f t="shared" si="1126"/>
        <v>162AM</v>
      </c>
      <c r="U3256" s="35" t="str">
        <f t="shared" si="1127"/>
        <v>162AMEW</v>
      </c>
      <c r="V3256" s="35" t="str">
        <f t="shared" si="1121"/>
        <v>2V</v>
      </c>
      <c r="W3256" s="35" t="str">
        <f t="shared" si="1114"/>
        <v>162AM2V223</v>
      </c>
      <c r="X3256" s="388">
        <f t="shared" si="1115"/>
        <v>1</v>
      </c>
      <c r="Y3256" s="388">
        <f t="shared" si="1116"/>
        <v>1</v>
      </c>
      <c r="Z3256" s="280" t="str">
        <f t="shared" si="1107"/>
        <v/>
      </c>
      <c r="AA3256" s="280" t="str">
        <f t="shared" si="1108"/>
        <v/>
      </c>
      <c r="AB3256" s="389" t="str">
        <f t="shared" si="1117"/>
        <v/>
      </c>
      <c r="AC3256" s="389" t="str">
        <f t="shared" si="1118"/>
        <v/>
      </c>
      <c r="AD3256" s="390" t="str">
        <f t="shared" si="1109"/>
        <v/>
      </c>
      <c r="AE3256" s="282">
        <f t="shared" si="1110"/>
        <v>0</v>
      </c>
      <c r="AF3256" s="359">
        <f t="shared" si="1111"/>
        <v>0</v>
      </c>
      <c r="AG3256" s="280">
        <f t="shared" si="1112"/>
        <v>0</v>
      </c>
      <c r="AH3256" s="280">
        <f t="shared" si="1128"/>
        <v>0</v>
      </c>
      <c r="AI3256" s="280">
        <f>IF(ISBLANK(T3256),AI3255,IF(COUNTIF(T$2:T3256,T3256)&gt;1,AI3255,1+MAX(AI3255,0)))</f>
        <v>91</v>
      </c>
      <c r="AL3256" s="391" t="str">
        <f t="shared" si="1119"/>
        <v/>
      </c>
      <c r="AM3256" s="391" t="str">
        <f t="shared" si="1120"/>
        <v/>
      </c>
      <c r="AO3256" s="310" t="str">
        <f t="shared" si="1113"/>
        <v/>
      </c>
      <c r="AP3256" s="310">
        <f>SUM(AO$1:AO3256)</f>
        <v>0</v>
      </c>
      <c r="AQ3256" s="310">
        <f>SUM(AK$2:AK3256)</f>
        <v>22</v>
      </c>
      <c r="AR3256" s="310">
        <f>COUNTA(AJ$2:AJ3256)</f>
        <v>22</v>
      </c>
      <c r="AS3256" s="312"/>
      <c r="AT3256" s="312"/>
      <c r="AU3256" s="312"/>
      <c r="AV3256" s="312"/>
      <c r="AW3256" s="312"/>
      <c r="AZ3256">
        <v>1</v>
      </c>
      <c r="BA3256">
        <v>1</v>
      </c>
    </row>
    <row r="3257" spans="1:53" x14ac:dyDescent="0.25">
      <c r="A3257">
        <v>162</v>
      </c>
      <c r="B3257" t="s">
        <v>65</v>
      </c>
      <c r="C3257" t="s">
        <v>1009</v>
      </c>
      <c r="D3257"/>
      <c r="E3257">
        <v>2</v>
      </c>
      <c r="F3257">
        <v>2</v>
      </c>
      <c r="G3257">
        <v>4</v>
      </c>
      <c r="H3257">
        <v>1</v>
      </c>
      <c r="I3257">
        <v>0</v>
      </c>
      <c r="J3257">
        <v>0</v>
      </c>
      <c r="K3257">
        <v>0</v>
      </c>
      <c r="L3257">
        <v>1</v>
      </c>
      <c r="M3257"/>
      <c r="O3257" s="101">
        <f>IF(ISBLANK(C3257),O3256,IF(COUNTIF(C$2:C3257,C3257)&gt;1,O3256,1+MAX(O3256,0)))</f>
        <v>74</v>
      </c>
      <c r="P3257" s="45">
        <f t="shared" si="1122"/>
        <v>48</v>
      </c>
      <c r="Q3257" s="33" t="str">
        <f t="shared" si="1123"/>
        <v/>
      </c>
      <c r="R3257" s="33">
        <f t="shared" si="1124"/>
        <v>6</v>
      </c>
      <c r="S3257" s="33" t="str">
        <f t="shared" si="1125"/>
        <v>162_6</v>
      </c>
      <c r="T3257" s="35" t="str">
        <f t="shared" si="1126"/>
        <v>162AM</v>
      </c>
      <c r="U3257" s="35" t="str">
        <f t="shared" si="1127"/>
        <v>162AMEW</v>
      </c>
      <c r="V3257" s="35" t="str">
        <f t="shared" si="1121"/>
        <v>2V</v>
      </c>
      <c r="W3257" s="35" t="str">
        <f t="shared" si="1114"/>
        <v>162AM2V224</v>
      </c>
      <c r="X3257" s="388">
        <f t="shared" si="1115"/>
        <v>0</v>
      </c>
      <c r="Y3257" s="388">
        <f t="shared" si="1116"/>
        <v>1</v>
      </c>
      <c r="Z3257" s="280" t="str">
        <f t="shared" si="1107"/>
        <v/>
      </c>
      <c r="AA3257" s="280" t="str">
        <f t="shared" si="1108"/>
        <v/>
      </c>
      <c r="AB3257" s="389" t="str">
        <f t="shared" si="1117"/>
        <v/>
      </c>
      <c r="AC3257" s="389" t="str">
        <f t="shared" si="1118"/>
        <v/>
      </c>
      <c r="AD3257" s="390" t="str">
        <f t="shared" si="1109"/>
        <v/>
      </c>
      <c r="AE3257" s="282">
        <f t="shared" si="1110"/>
        <v>0</v>
      </c>
      <c r="AF3257" s="359">
        <f t="shared" si="1111"/>
        <v>0</v>
      </c>
      <c r="AG3257" s="280">
        <f t="shared" si="1112"/>
        <v>0</v>
      </c>
      <c r="AH3257" s="280">
        <f t="shared" si="1128"/>
        <v>0</v>
      </c>
      <c r="AI3257" s="280">
        <f>IF(ISBLANK(T3257),AI3256,IF(COUNTIF(T$2:T3257,T3257)&gt;1,AI3256,1+MAX(AI3256,0)))</f>
        <v>91</v>
      </c>
      <c r="AL3257" s="391" t="str">
        <f t="shared" si="1119"/>
        <v/>
      </c>
      <c r="AM3257" s="391" t="str">
        <f t="shared" si="1120"/>
        <v/>
      </c>
      <c r="AO3257" s="310" t="str">
        <f t="shared" si="1113"/>
        <v/>
      </c>
      <c r="AP3257" s="310">
        <f>SUM(AO$1:AO3257)</f>
        <v>0</v>
      </c>
      <c r="AQ3257" s="310">
        <f>SUM(AK$2:AK3257)</f>
        <v>22</v>
      </c>
      <c r="AR3257" s="310">
        <f>COUNTA(AJ$2:AJ3257)</f>
        <v>22</v>
      </c>
      <c r="AS3257" s="312"/>
      <c r="AT3257" s="312"/>
      <c r="AU3257" s="312"/>
      <c r="AV3257" s="312"/>
      <c r="AW3257" s="312"/>
      <c r="AZ3257">
        <v>0</v>
      </c>
      <c r="BA3257">
        <v>1</v>
      </c>
    </row>
    <row r="3258" spans="1:53" x14ac:dyDescent="0.25">
      <c r="A3258">
        <v>162</v>
      </c>
      <c r="B3258" t="s">
        <v>65</v>
      </c>
      <c r="C3258" t="s">
        <v>1009</v>
      </c>
      <c r="D3258"/>
      <c r="E3258">
        <v>2</v>
      </c>
      <c r="F3258">
        <v>3</v>
      </c>
      <c r="G3258">
        <v>1</v>
      </c>
      <c r="H3258">
        <v>3</v>
      </c>
      <c r="I3258">
        <v>2</v>
      </c>
      <c r="J3258">
        <v>2</v>
      </c>
      <c r="K3258">
        <v>0</v>
      </c>
      <c r="L3258">
        <v>1</v>
      </c>
      <c r="M3258"/>
      <c r="O3258" s="101">
        <f>IF(ISBLANK(C3258),O3257,IF(COUNTIF(C$2:C3258,C3258)&gt;1,O3257,1+MAX(O3257,0)))</f>
        <v>74</v>
      </c>
      <c r="P3258" s="45">
        <f t="shared" si="1122"/>
        <v>48</v>
      </c>
      <c r="Q3258" s="33" t="str">
        <f t="shared" si="1123"/>
        <v/>
      </c>
      <c r="R3258" s="33">
        <f t="shared" si="1124"/>
        <v>7</v>
      </c>
      <c r="S3258" s="33" t="str">
        <f t="shared" si="1125"/>
        <v>162_7</v>
      </c>
      <c r="T3258" s="35" t="str">
        <f t="shared" si="1126"/>
        <v>162AM</v>
      </c>
      <c r="U3258" s="35" t="str">
        <f t="shared" si="1127"/>
        <v>162AMNS</v>
      </c>
      <c r="V3258" s="35" t="str">
        <f t="shared" si="1121"/>
        <v>2V</v>
      </c>
      <c r="W3258" s="35" t="str">
        <f t="shared" si="1114"/>
        <v>162AM2V231</v>
      </c>
      <c r="X3258" s="388">
        <f t="shared" si="1115"/>
        <v>0</v>
      </c>
      <c r="Y3258" s="388">
        <f t="shared" si="1116"/>
        <v>1</v>
      </c>
      <c r="Z3258" s="280" t="str">
        <f t="shared" si="1107"/>
        <v/>
      </c>
      <c r="AA3258" s="280" t="str">
        <f t="shared" si="1108"/>
        <v/>
      </c>
      <c r="AB3258" s="389" t="str">
        <f t="shared" si="1117"/>
        <v/>
      </c>
      <c r="AC3258" s="389" t="str">
        <f t="shared" si="1118"/>
        <v/>
      </c>
      <c r="AD3258" s="390" t="str">
        <f t="shared" si="1109"/>
        <v/>
      </c>
      <c r="AE3258" s="282">
        <f t="shared" si="1110"/>
        <v>0</v>
      </c>
      <c r="AF3258" s="359">
        <f t="shared" si="1111"/>
        <v>0</v>
      </c>
      <c r="AG3258" s="280">
        <f t="shared" si="1112"/>
        <v>3</v>
      </c>
      <c r="AH3258" s="280">
        <f t="shared" si="1128"/>
        <v>1</v>
      </c>
      <c r="AI3258" s="280">
        <f>IF(ISBLANK(T3258),AI3257,IF(COUNTIF(T$2:T3258,T3258)&gt;1,AI3257,1+MAX(AI3257,0)))</f>
        <v>91</v>
      </c>
      <c r="AL3258" s="391" t="str">
        <f t="shared" si="1119"/>
        <v/>
      </c>
      <c r="AM3258" s="391" t="str">
        <f t="shared" si="1120"/>
        <v/>
      </c>
      <c r="AO3258" s="310" t="str">
        <f t="shared" si="1113"/>
        <v/>
      </c>
      <c r="AP3258" s="310">
        <f>SUM(AO$1:AO3258)</f>
        <v>0</v>
      </c>
      <c r="AQ3258" s="310">
        <f>SUM(AK$2:AK3258)</f>
        <v>22</v>
      </c>
      <c r="AR3258" s="310">
        <f>COUNTA(AJ$2:AJ3258)</f>
        <v>22</v>
      </c>
      <c r="AS3258" s="312"/>
      <c r="AT3258" s="312"/>
      <c r="AU3258" s="312"/>
      <c r="AV3258" s="312"/>
      <c r="AW3258" s="312"/>
      <c r="AZ3258">
        <v>0</v>
      </c>
      <c r="BA3258">
        <v>1</v>
      </c>
    </row>
    <row r="3259" spans="1:53" x14ac:dyDescent="0.25">
      <c r="A3259">
        <v>162</v>
      </c>
      <c r="B3259" t="s">
        <v>65</v>
      </c>
      <c r="C3259" t="s">
        <v>1009</v>
      </c>
      <c r="D3259"/>
      <c r="E3259">
        <v>2</v>
      </c>
      <c r="F3259">
        <v>3</v>
      </c>
      <c r="G3259">
        <v>2</v>
      </c>
      <c r="H3259">
        <v>0</v>
      </c>
      <c r="I3259">
        <v>0</v>
      </c>
      <c r="J3259">
        <v>0</v>
      </c>
      <c r="K3259">
        <v>0</v>
      </c>
      <c r="L3259">
        <v>0</v>
      </c>
      <c r="M3259"/>
      <c r="O3259" s="101">
        <f>IF(ISBLANK(C3259),O3258,IF(COUNTIF(C$2:C3259,C3259)&gt;1,O3258,1+MAX(O3258,0)))</f>
        <v>74</v>
      </c>
      <c r="P3259" s="45">
        <f t="shared" si="1122"/>
        <v>48</v>
      </c>
      <c r="Q3259" s="33" t="str">
        <f t="shared" si="1123"/>
        <v/>
      </c>
      <c r="R3259" s="33">
        <f t="shared" si="1124"/>
        <v>7</v>
      </c>
      <c r="S3259" s="33" t="str">
        <f t="shared" si="1125"/>
        <v>162_7</v>
      </c>
      <c r="T3259" s="35" t="str">
        <f t="shared" si="1126"/>
        <v>162AM</v>
      </c>
      <c r="U3259" s="35" t="str">
        <f t="shared" si="1127"/>
        <v>162AMNS</v>
      </c>
      <c r="V3259" s="35" t="str">
        <f t="shared" si="1121"/>
        <v>2V</v>
      </c>
      <c r="W3259" s="35" t="str">
        <f t="shared" si="1114"/>
        <v>162AM2V232</v>
      </c>
      <c r="X3259" s="388">
        <f t="shared" si="1115"/>
        <v>0</v>
      </c>
      <c r="Y3259" s="388">
        <f t="shared" si="1116"/>
        <v>0</v>
      </c>
      <c r="Z3259" s="280" t="str">
        <f t="shared" si="1107"/>
        <v/>
      </c>
      <c r="AA3259" s="280" t="str">
        <f t="shared" si="1108"/>
        <v/>
      </c>
      <c r="AB3259" s="389" t="str">
        <f t="shared" si="1117"/>
        <v/>
      </c>
      <c r="AC3259" s="389" t="str">
        <f t="shared" si="1118"/>
        <v/>
      </c>
      <c r="AD3259" s="390" t="str">
        <f t="shared" si="1109"/>
        <v/>
      </c>
      <c r="AE3259" s="282">
        <f t="shared" si="1110"/>
        <v>0</v>
      </c>
      <c r="AF3259" s="359">
        <f t="shared" si="1111"/>
        <v>0</v>
      </c>
      <c r="AG3259" s="280">
        <f t="shared" si="1112"/>
        <v>3</v>
      </c>
      <c r="AH3259" s="280">
        <f t="shared" si="1128"/>
        <v>1</v>
      </c>
      <c r="AI3259" s="280">
        <f>IF(ISBLANK(T3259),AI3258,IF(COUNTIF(T$2:T3259,T3259)&gt;1,AI3258,1+MAX(AI3258,0)))</f>
        <v>91</v>
      </c>
      <c r="AL3259" s="391" t="str">
        <f t="shared" si="1119"/>
        <v/>
      </c>
      <c r="AM3259" s="391" t="str">
        <f t="shared" si="1120"/>
        <v/>
      </c>
      <c r="AO3259" s="310" t="str">
        <f t="shared" si="1113"/>
        <v/>
      </c>
      <c r="AP3259" s="310">
        <f>SUM(AO$1:AO3259)</f>
        <v>0</v>
      </c>
      <c r="AQ3259" s="310">
        <f>SUM(AK$2:AK3259)</f>
        <v>22</v>
      </c>
      <c r="AR3259" s="310">
        <f>COUNTA(AJ$2:AJ3259)</f>
        <v>22</v>
      </c>
      <c r="AS3259" s="312"/>
      <c r="AT3259" s="312"/>
      <c r="AU3259" s="312"/>
      <c r="AV3259" s="312"/>
      <c r="AW3259" s="312"/>
      <c r="AZ3259">
        <v>0</v>
      </c>
      <c r="BA3259">
        <v>0</v>
      </c>
    </row>
    <row r="3260" spans="1:53" x14ac:dyDescent="0.25">
      <c r="A3260">
        <v>162</v>
      </c>
      <c r="B3260" t="s">
        <v>65</v>
      </c>
      <c r="C3260" t="s">
        <v>1009</v>
      </c>
      <c r="D3260"/>
      <c r="E3260">
        <v>2</v>
      </c>
      <c r="F3260">
        <v>3</v>
      </c>
      <c r="G3260">
        <v>3</v>
      </c>
      <c r="H3260">
        <v>1</v>
      </c>
      <c r="I3260">
        <v>0</v>
      </c>
      <c r="J3260">
        <v>0</v>
      </c>
      <c r="K3260">
        <v>0</v>
      </c>
      <c r="L3260">
        <v>1</v>
      </c>
      <c r="M3260"/>
      <c r="O3260" s="101">
        <f>IF(ISBLANK(C3260),O3259,IF(COUNTIF(C$2:C3260,C3260)&gt;1,O3259,1+MAX(O3259,0)))</f>
        <v>74</v>
      </c>
      <c r="P3260" s="45">
        <f t="shared" si="1122"/>
        <v>48</v>
      </c>
      <c r="Q3260" s="33" t="str">
        <f t="shared" si="1123"/>
        <v/>
      </c>
      <c r="R3260" s="33">
        <f t="shared" si="1124"/>
        <v>7</v>
      </c>
      <c r="S3260" s="33" t="str">
        <f t="shared" si="1125"/>
        <v>162_7</v>
      </c>
      <c r="T3260" s="35" t="str">
        <f t="shared" si="1126"/>
        <v>162AM</v>
      </c>
      <c r="U3260" s="35" t="str">
        <f t="shared" si="1127"/>
        <v>162AMEW</v>
      </c>
      <c r="V3260" s="35" t="str">
        <f t="shared" si="1121"/>
        <v>2V</v>
      </c>
      <c r="W3260" s="35" t="str">
        <f t="shared" si="1114"/>
        <v>162AM2V233</v>
      </c>
      <c r="X3260" s="388">
        <f t="shared" si="1115"/>
        <v>0</v>
      </c>
      <c r="Y3260" s="388">
        <f t="shared" si="1116"/>
        <v>1</v>
      </c>
      <c r="Z3260" s="280" t="str">
        <f t="shared" si="1107"/>
        <v/>
      </c>
      <c r="AA3260" s="280" t="str">
        <f t="shared" si="1108"/>
        <v/>
      </c>
      <c r="AB3260" s="389" t="str">
        <f t="shared" si="1117"/>
        <v/>
      </c>
      <c r="AC3260" s="389" t="str">
        <f t="shared" si="1118"/>
        <v/>
      </c>
      <c r="AD3260" s="390" t="str">
        <f t="shared" si="1109"/>
        <v/>
      </c>
      <c r="AE3260" s="282">
        <f t="shared" si="1110"/>
        <v>0</v>
      </c>
      <c r="AF3260" s="359">
        <f t="shared" si="1111"/>
        <v>0</v>
      </c>
      <c r="AG3260" s="280">
        <f t="shared" si="1112"/>
        <v>0</v>
      </c>
      <c r="AH3260" s="280">
        <f t="shared" si="1128"/>
        <v>0</v>
      </c>
      <c r="AI3260" s="280">
        <f>IF(ISBLANK(T3260),AI3259,IF(COUNTIF(T$2:T3260,T3260)&gt;1,AI3259,1+MAX(AI3259,0)))</f>
        <v>91</v>
      </c>
      <c r="AL3260" s="391" t="str">
        <f t="shared" si="1119"/>
        <v/>
      </c>
      <c r="AM3260" s="391" t="str">
        <f t="shared" si="1120"/>
        <v/>
      </c>
      <c r="AO3260" s="310" t="str">
        <f t="shared" si="1113"/>
        <v/>
      </c>
      <c r="AP3260" s="310">
        <f>SUM(AO$1:AO3260)</f>
        <v>0</v>
      </c>
      <c r="AQ3260" s="310">
        <f>SUM(AK$2:AK3260)</f>
        <v>22</v>
      </c>
      <c r="AR3260" s="310">
        <f>COUNTA(AJ$2:AJ3260)</f>
        <v>22</v>
      </c>
      <c r="AS3260" s="312"/>
      <c r="AT3260" s="312"/>
      <c r="AU3260" s="312"/>
      <c r="AV3260" s="312"/>
      <c r="AW3260" s="312"/>
      <c r="AZ3260">
        <v>0</v>
      </c>
      <c r="BA3260">
        <v>1</v>
      </c>
    </row>
    <row r="3261" spans="1:53" x14ac:dyDescent="0.25">
      <c r="A3261">
        <v>162</v>
      </c>
      <c r="B3261" t="s">
        <v>65</v>
      </c>
      <c r="C3261" t="s">
        <v>1009</v>
      </c>
      <c r="D3261"/>
      <c r="E3261">
        <v>2</v>
      </c>
      <c r="F3261">
        <v>3</v>
      </c>
      <c r="G3261">
        <v>4</v>
      </c>
      <c r="H3261">
        <v>0</v>
      </c>
      <c r="I3261">
        <v>0</v>
      </c>
      <c r="J3261">
        <v>0</v>
      </c>
      <c r="K3261">
        <v>0</v>
      </c>
      <c r="L3261">
        <v>0</v>
      </c>
      <c r="M3261"/>
      <c r="O3261" s="101">
        <f>IF(ISBLANK(C3261),O3260,IF(COUNTIF(C$2:C3261,C3261)&gt;1,O3260,1+MAX(O3260,0)))</f>
        <v>74</v>
      </c>
      <c r="P3261" s="45">
        <f t="shared" si="1122"/>
        <v>48</v>
      </c>
      <c r="Q3261" s="33" t="str">
        <f t="shared" si="1123"/>
        <v/>
      </c>
      <c r="R3261" s="33">
        <f t="shared" si="1124"/>
        <v>7</v>
      </c>
      <c r="S3261" s="33" t="str">
        <f t="shared" si="1125"/>
        <v>162_7</v>
      </c>
      <c r="T3261" s="35" t="str">
        <f t="shared" si="1126"/>
        <v>162AM</v>
      </c>
      <c r="U3261" s="35" t="str">
        <f t="shared" si="1127"/>
        <v>162AMEW</v>
      </c>
      <c r="V3261" s="35" t="str">
        <f t="shared" si="1121"/>
        <v>2V</v>
      </c>
      <c r="W3261" s="35" t="str">
        <f t="shared" si="1114"/>
        <v>162AM2V234</v>
      </c>
      <c r="X3261" s="388">
        <f t="shared" si="1115"/>
        <v>0</v>
      </c>
      <c r="Y3261" s="388">
        <f t="shared" si="1116"/>
        <v>0</v>
      </c>
      <c r="Z3261" s="280" t="str">
        <f t="shared" si="1107"/>
        <v/>
      </c>
      <c r="AA3261" s="280" t="str">
        <f t="shared" si="1108"/>
        <v/>
      </c>
      <c r="AB3261" s="389" t="str">
        <f t="shared" si="1117"/>
        <v/>
      </c>
      <c r="AC3261" s="389" t="str">
        <f t="shared" si="1118"/>
        <v/>
      </c>
      <c r="AD3261" s="390" t="str">
        <f t="shared" si="1109"/>
        <v/>
      </c>
      <c r="AE3261" s="282">
        <f t="shared" si="1110"/>
        <v>0</v>
      </c>
      <c r="AF3261" s="359">
        <f t="shared" si="1111"/>
        <v>0</v>
      </c>
      <c r="AG3261" s="280">
        <f t="shared" si="1112"/>
        <v>0</v>
      </c>
      <c r="AH3261" s="280">
        <f t="shared" si="1128"/>
        <v>0</v>
      </c>
      <c r="AI3261" s="280">
        <f>IF(ISBLANK(T3261),AI3260,IF(COUNTIF(T$2:T3261,T3261)&gt;1,AI3260,1+MAX(AI3260,0)))</f>
        <v>91</v>
      </c>
      <c r="AL3261" s="391" t="str">
        <f t="shared" si="1119"/>
        <v/>
      </c>
      <c r="AM3261" s="391" t="str">
        <f t="shared" si="1120"/>
        <v/>
      </c>
      <c r="AO3261" s="310" t="str">
        <f t="shared" si="1113"/>
        <v/>
      </c>
      <c r="AP3261" s="310">
        <f>SUM(AO$1:AO3261)</f>
        <v>0</v>
      </c>
      <c r="AQ3261" s="310">
        <f>SUM(AK$2:AK3261)</f>
        <v>22</v>
      </c>
      <c r="AR3261" s="310">
        <f>COUNTA(AJ$2:AJ3261)</f>
        <v>22</v>
      </c>
      <c r="AS3261" s="312"/>
      <c r="AT3261" s="312"/>
      <c r="AU3261" s="312"/>
      <c r="AV3261" s="312"/>
      <c r="AW3261" s="312"/>
      <c r="AZ3261">
        <v>0</v>
      </c>
      <c r="BA3261">
        <v>0</v>
      </c>
    </row>
    <row r="3262" spans="1:53" x14ac:dyDescent="0.25">
      <c r="A3262">
        <v>162</v>
      </c>
      <c r="B3262" t="s">
        <v>65</v>
      </c>
      <c r="C3262" t="s">
        <v>1009</v>
      </c>
      <c r="D3262"/>
      <c r="E3262">
        <v>2</v>
      </c>
      <c r="F3262">
        <v>4</v>
      </c>
      <c r="G3262">
        <v>1</v>
      </c>
      <c r="H3262">
        <v>1</v>
      </c>
      <c r="I3262">
        <v>1</v>
      </c>
      <c r="J3262">
        <v>1</v>
      </c>
      <c r="K3262">
        <v>0</v>
      </c>
      <c r="L3262">
        <v>0</v>
      </c>
      <c r="M3262"/>
      <c r="O3262" s="101">
        <f>IF(ISBLANK(C3262),O3261,IF(COUNTIF(C$2:C3262,C3262)&gt;1,O3261,1+MAX(O3261,0)))</f>
        <v>74</v>
      </c>
      <c r="P3262" s="45">
        <f t="shared" si="1122"/>
        <v>48</v>
      </c>
      <c r="Q3262" s="33" t="str">
        <f t="shared" si="1123"/>
        <v/>
      </c>
      <c r="R3262" s="33">
        <f t="shared" si="1124"/>
        <v>8</v>
      </c>
      <c r="S3262" s="33" t="str">
        <f t="shared" si="1125"/>
        <v>162_8</v>
      </c>
      <c r="T3262" s="35" t="str">
        <f t="shared" si="1126"/>
        <v>162AM</v>
      </c>
      <c r="U3262" s="35" t="str">
        <f t="shared" si="1127"/>
        <v>162AMNS</v>
      </c>
      <c r="V3262" s="35" t="str">
        <f t="shared" si="1121"/>
        <v>2V</v>
      </c>
      <c r="W3262" s="35" t="str">
        <f t="shared" si="1114"/>
        <v>162AM2V241</v>
      </c>
      <c r="X3262" s="388">
        <f t="shared" si="1115"/>
        <v>0</v>
      </c>
      <c r="Y3262" s="388">
        <f t="shared" si="1116"/>
        <v>0</v>
      </c>
      <c r="Z3262" s="280" t="str">
        <f t="shared" si="1107"/>
        <v/>
      </c>
      <c r="AA3262" s="280" t="str">
        <f t="shared" si="1108"/>
        <v/>
      </c>
      <c r="AB3262" s="389" t="str">
        <f t="shared" si="1117"/>
        <v/>
      </c>
      <c r="AC3262" s="389" t="str">
        <f t="shared" si="1118"/>
        <v/>
      </c>
      <c r="AD3262" s="390" t="str">
        <f t="shared" si="1109"/>
        <v/>
      </c>
      <c r="AE3262" s="282">
        <f t="shared" si="1110"/>
        <v>0</v>
      </c>
      <c r="AF3262" s="359">
        <f t="shared" si="1111"/>
        <v>0</v>
      </c>
      <c r="AG3262" s="280">
        <f t="shared" si="1112"/>
        <v>3</v>
      </c>
      <c r="AH3262" s="280">
        <f t="shared" si="1128"/>
        <v>1</v>
      </c>
      <c r="AI3262" s="280">
        <f>IF(ISBLANK(T3262),AI3261,IF(COUNTIF(T$2:T3262,T3262)&gt;1,AI3261,1+MAX(AI3261,0)))</f>
        <v>91</v>
      </c>
      <c r="AL3262" s="391" t="str">
        <f t="shared" si="1119"/>
        <v/>
      </c>
      <c r="AM3262" s="391" t="str">
        <f t="shared" si="1120"/>
        <v/>
      </c>
      <c r="AO3262" s="310" t="str">
        <f t="shared" si="1113"/>
        <v/>
      </c>
      <c r="AP3262" s="310">
        <f>SUM(AO$1:AO3262)</f>
        <v>0</v>
      </c>
      <c r="AQ3262" s="310">
        <f>SUM(AK$2:AK3262)</f>
        <v>22</v>
      </c>
      <c r="AR3262" s="310">
        <f>COUNTA(AJ$2:AJ3262)</f>
        <v>22</v>
      </c>
      <c r="AS3262" s="312"/>
      <c r="AT3262" s="312"/>
      <c r="AU3262" s="312"/>
      <c r="AV3262" s="312"/>
      <c r="AW3262" s="312"/>
      <c r="AZ3262">
        <v>0</v>
      </c>
      <c r="BA3262">
        <v>0</v>
      </c>
    </row>
    <row r="3263" spans="1:53" x14ac:dyDescent="0.25">
      <c r="A3263">
        <v>162</v>
      </c>
      <c r="B3263" t="s">
        <v>65</v>
      </c>
      <c r="C3263" t="s">
        <v>1009</v>
      </c>
      <c r="D3263"/>
      <c r="E3263">
        <v>2</v>
      </c>
      <c r="F3263">
        <v>4</v>
      </c>
      <c r="G3263">
        <v>2</v>
      </c>
      <c r="H3263">
        <v>0</v>
      </c>
      <c r="I3263">
        <v>0</v>
      </c>
      <c r="J3263">
        <v>0</v>
      </c>
      <c r="K3263">
        <v>0</v>
      </c>
      <c r="L3263">
        <v>0</v>
      </c>
      <c r="M3263"/>
      <c r="O3263" s="101">
        <f>IF(ISBLANK(C3263),O3262,IF(COUNTIF(C$2:C3263,C3263)&gt;1,O3262,1+MAX(O3262,0)))</f>
        <v>74</v>
      </c>
      <c r="P3263" s="45">
        <f t="shared" si="1122"/>
        <v>48</v>
      </c>
      <c r="Q3263" s="33" t="str">
        <f t="shared" si="1123"/>
        <v/>
      </c>
      <c r="R3263" s="33">
        <f t="shared" si="1124"/>
        <v>8</v>
      </c>
      <c r="S3263" s="33" t="str">
        <f t="shared" si="1125"/>
        <v>162_8</v>
      </c>
      <c r="T3263" s="35" t="str">
        <f t="shared" si="1126"/>
        <v>162AM</v>
      </c>
      <c r="U3263" s="35" t="str">
        <f t="shared" si="1127"/>
        <v>162AMNS</v>
      </c>
      <c r="V3263" s="35" t="str">
        <f t="shared" si="1121"/>
        <v>2V</v>
      </c>
      <c r="W3263" s="35" t="str">
        <f t="shared" si="1114"/>
        <v>162AM2V242</v>
      </c>
      <c r="X3263" s="388">
        <f t="shared" si="1115"/>
        <v>0</v>
      </c>
      <c r="Y3263" s="388">
        <f t="shared" si="1116"/>
        <v>0</v>
      </c>
      <c r="Z3263" s="280" t="str">
        <f t="shared" si="1107"/>
        <v/>
      </c>
      <c r="AA3263" s="280" t="str">
        <f t="shared" si="1108"/>
        <v/>
      </c>
      <c r="AB3263" s="389" t="str">
        <f t="shared" si="1117"/>
        <v/>
      </c>
      <c r="AC3263" s="389" t="str">
        <f t="shared" si="1118"/>
        <v/>
      </c>
      <c r="AD3263" s="390" t="str">
        <f t="shared" si="1109"/>
        <v/>
      </c>
      <c r="AE3263" s="282">
        <f t="shared" si="1110"/>
        <v>0</v>
      </c>
      <c r="AF3263" s="359">
        <f t="shared" si="1111"/>
        <v>0</v>
      </c>
      <c r="AG3263" s="280">
        <f t="shared" si="1112"/>
        <v>3</v>
      </c>
      <c r="AH3263" s="280">
        <f t="shared" si="1128"/>
        <v>1</v>
      </c>
      <c r="AI3263" s="280">
        <f>IF(ISBLANK(T3263),AI3262,IF(COUNTIF(T$2:T3263,T3263)&gt;1,AI3262,1+MAX(AI3262,0)))</f>
        <v>91</v>
      </c>
      <c r="AL3263" s="391" t="str">
        <f t="shared" si="1119"/>
        <v/>
      </c>
      <c r="AM3263" s="391" t="str">
        <f t="shared" si="1120"/>
        <v/>
      </c>
      <c r="AO3263" s="310" t="str">
        <f t="shared" si="1113"/>
        <v/>
      </c>
      <c r="AP3263" s="310">
        <f>SUM(AO$1:AO3263)</f>
        <v>0</v>
      </c>
      <c r="AQ3263" s="310">
        <f>SUM(AK$2:AK3263)</f>
        <v>22</v>
      </c>
      <c r="AR3263" s="310">
        <f>COUNTA(AJ$2:AJ3263)</f>
        <v>22</v>
      </c>
      <c r="AS3263" s="312"/>
      <c r="AT3263" s="312"/>
      <c r="AU3263" s="312"/>
      <c r="AV3263" s="312"/>
      <c r="AW3263" s="312"/>
      <c r="AZ3263">
        <v>0</v>
      </c>
      <c r="BA3263">
        <v>0</v>
      </c>
    </row>
    <row r="3264" spans="1:53" x14ac:dyDescent="0.25">
      <c r="A3264">
        <v>162</v>
      </c>
      <c r="B3264" t="s">
        <v>65</v>
      </c>
      <c r="C3264" t="s">
        <v>1009</v>
      </c>
      <c r="D3264"/>
      <c r="E3264">
        <v>2</v>
      </c>
      <c r="F3264">
        <v>4</v>
      </c>
      <c r="G3264">
        <v>3</v>
      </c>
      <c r="H3264">
        <v>0</v>
      </c>
      <c r="I3264">
        <v>0</v>
      </c>
      <c r="J3264">
        <v>0</v>
      </c>
      <c r="K3264">
        <v>0</v>
      </c>
      <c r="L3264">
        <v>0</v>
      </c>
      <c r="M3264"/>
      <c r="O3264" s="101">
        <f>IF(ISBLANK(C3264),O3263,IF(COUNTIF(C$2:C3264,C3264)&gt;1,O3263,1+MAX(O3263,0)))</f>
        <v>74</v>
      </c>
      <c r="P3264" s="45">
        <f t="shared" si="1122"/>
        <v>48</v>
      </c>
      <c r="Q3264" s="33" t="str">
        <f t="shared" si="1123"/>
        <v/>
      </c>
      <c r="R3264" s="33">
        <f t="shared" si="1124"/>
        <v>8</v>
      </c>
      <c r="S3264" s="33" t="str">
        <f t="shared" si="1125"/>
        <v>162_8</v>
      </c>
      <c r="T3264" s="35" t="str">
        <f t="shared" si="1126"/>
        <v>162AM</v>
      </c>
      <c r="U3264" s="35" t="str">
        <f t="shared" si="1127"/>
        <v>162AMEW</v>
      </c>
      <c r="V3264" s="35" t="str">
        <f t="shared" si="1121"/>
        <v>2V</v>
      </c>
      <c r="W3264" s="35" t="str">
        <f t="shared" si="1114"/>
        <v>162AM2V243</v>
      </c>
      <c r="X3264" s="388">
        <f t="shared" si="1115"/>
        <v>0</v>
      </c>
      <c r="Y3264" s="388">
        <f t="shared" si="1116"/>
        <v>0</v>
      </c>
      <c r="Z3264" s="280" t="str">
        <f t="shared" si="1107"/>
        <v/>
      </c>
      <c r="AA3264" s="280" t="str">
        <f t="shared" si="1108"/>
        <v/>
      </c>
      <c r="AB3264" s="389" t="str">
        <f t="shared" si="1117"/>
        <v/>
      </c>
      <c r="AC3264" s="389" t="str">
        <f t="shared" si="1118"/>
        <v/>
      </c>
      <c r="AD3264" s="390" t="str">
        <f t="shared" si="1109"/>
        <v/>
      </c>
      <c r="AE3264" s="282">
        <f t="shared" si="1110"/>
        <v>0</v>
      </c>
      <c r="AF3264" s="359">
        <f t="shared" si="1111"/>
        <v>0</v>
      </c>
      <c r="AG3264" s="280">
        <f t="shared" si="1112"/>
        <v>0</v>
      </c>
      <c r="AH3264" s="280">
        <f t="shared" si="1128"/>
        <v>0</v>
      </c>
      <c r="AI3264" s="280">
        <f>IF(ISBLANK(T3264),AI3263,IF(COUNTIF(T$2:T3264,T3264)&gt;1,AI3263,1+MAX(AI3263,0)))</f>
        <v>91</v>
      </c>
      <c r="AL3264" s="391" t="str">
        <f t="shared" si="1119"/>
        <v/>
      </c>
      <c r="AM3264" s="391" t="str">
        <f t="shared" si="1120"/>
        <v/>
      </c>
      <c r="AO3264" s="310" t="str">
        <f t="shared" si="1113"/>
        <v/>
      </c>
      <c r="AP3264" s="310">
        <f>SUM(AO$1:AO3264)</f>
        <v>0</v>
      </c>
      <c r="AQ3264" s="310">
        <f>SUM(AK$2:AK3264)</f>
        <v>22</v>
      </c>
      <c r="AR3264" s="310">
        <f>COUNTA(AJ$2:AJ3264)</f>
        <v>22</v>
      </c>
      <c r="AS3264" s="312"/>
      <c r="AT3264" s="312"/>
      <c r="AU3264" s="312"/>
      <c r="AV3264" s="312"/>
      <c r="AW3264" s="312"/>
      <c r="AZ3264">
        <v>0</v>
      </c>
      <c r="BA3264">
        <v>0</v>
      </c>
    </row>
    <row r="3265" spans="1:53" x14ac:dyDescent="0.25">
      <c r="A3265">
        <v>162</v>
      </c>
      <c r="B3265" t="s">
        <v>65</v>
      </c>
      <c r="C3265" t="s">
        <v>1009</v>
      </c>
      <c r="D3265"/>
      <c r="E3265">
        <v>2</v>
      </c>
      <c r="F3265">
        <v>4</v>
      </c>
      <c r="G3265">
        <v>4</v>
      </c>
      <c r="H3265">
        <v>2</v>
      </c>
      <c r="I3265">
        <v>1</v>
      </c>
      <c r="J3265">
        <v>0</v>
      </c>
      <c r="K3265">
        <v>1</v>
      </c>
      <c r="L3265">
        <v>2</v>
      </c>
      <c r="M3265"/>
      <c r="O3265" s="101">
        <f>IF(ISBLANK(C3265),O3264,IF(COUNTIF(C$2:C3265,C3265)&gt;1,O3264,1+MAX(O3264,0)))</f>
        <v>74</v>
      </c>
      <c r="P3265" s="45">
        <f t="shared" si="1122"/>
        <v>48</v>
      </c>
      <c r="Q3265" s="33" t="str">
        <f t="shared" si="1123"/>
        <v/>
      </c>
      <c r="R3265" s="33">
        <f t="shared" si="1124"/>
        <v>8</v>
      </c>
      <c r="S3265" s="33" t="str">
        <f t="shared" si="1125"/>
        <v>162_8</v>
      </c>
      <c r="T3265" s="35" t="str">
        <f t="shared" si="1126"/>
        <v>162AM</v>
      </c>
      <c r="U3265" s="35" t="str">
        <f t="shared" si="1127"/>
        <v>162AMEW</v>
      </c>
      <c r="V3265" s="35" t="str">
        <f t="shared" si="1121"/>
        <v>2V</v>
      </c>
      <c r="W3265" s="35" t="str">
        <f t="shared" si="1114"/>
        <v>162AM2V244</v>
      </c>
      <c r="X3265" s="388">
        <f t="shared" si="1115"/>
        <v>1</v>
      </c>
      <c r="Y3265" s="388">
        <f t="shared" si="1116"/>
        <v>2</v>
      </c>
      <c r="Z3265" s="280" t="str">
        <f t="shared" si="1107"/>
        <v/>
      </c>
      <c r="AA3265" s="280" t="str">
        <f t="shared" si="1108"/>
        <v/>
      </c>
      <c r="AB3265" s="389" t="str">
        <f t="shared" si="1117"/>
        <v/>
      </c>
      <c r="AC3265" s="389" t="str">
        <f t="shared" si="1118"/>
        <v/>
      </c>
      <c r="AD3265" s="390" t="str">
        <f t="shared" si="1109"/>
        <v/>
      </c>
      <c r="AE3265" s="282">
        <f t="shared" si="1110"/>
        <v>0</v>
      </c>
      <c r="AF3265" s="359">
        <f t="shared" si="1111"/>
        <v>0</v>
      </c>
      <c r="AG3265" s="280">
        <f t="shared" si="1112"/>
        <v>0</v>
      </c>
      <c r="AH3265" s="280">
        <f t="shared" si="1128"/>
        <v>0</v>
      </c>
      <c r="AI3265" s="280">
        <f>IF(ISBLANK(T3265),AI3264,IF(COUNTIF(T$2:T3265,T3265)&gt;1,AI3264,1+MAX(AI3264,0)))</f>
        <v>91</v>
      </c>
      <c r="AL3265" s="391" t="str">
        <f t="shared" si="1119"/>
        <v/>
      </c>
      <c r="AM3265" s="391" t="str">
        <f t="shared" si="1120"/>
        <v/>
      </c>
      <c r="AO3265" s="310" t="str">
        <f t="shared" si="1113"/>
        <v/>
      </c>
      <c r="AP3265" s="310">
        <f>SUM(AO$1:AO3265)</f>
        <v>0</v>
      </c>
      <c r="AQ3265" s="310">
        <f>SUM(AK$2:AK3265)</f>
        <v>22</v>
      </c>
      <c r="AR3265" s="310">
        <f>COUNTA(AJ$2:AJ3265)</f>
        <v>22</v>
      </c>
      <c r="AS3265" s="312"/>
      <c r="AT3265" s="312"/>
      <c r="AU3265" s="312"/>
      <c r="AV3265" s="312"/>
      <c r="AW3265" s="312"/>
      <c r="AZ3265">
        <v>1</v>
      </c>
      <c r="BA3265">
        <v>2</v>
      </c>
    </row>
    <row r="3266" spans="1:53" x14ac:dyDescent="0.25">
      <c r="A3266">
        <v>162</v>
      </c>
      <c r="B3266" t="s">
        <v>66</v>
      </c>
      <c r="C3266" t="s">
        <v>859</v>
      </c>
      <c r="D3266"/>
      <c r="E3266">
        <v>1</v>
      </c>
      <c r="F3266">
        <v>1</v>
      </c>
      <c r="G3266">
        <v>1</v>
      </c>
      <c r="H3266">
        <v>4</v>
      </c>
      <c r="I3266">
        <v>2</v>
      </c>
      <c r="J3266">
        <v>0</v>
      </c>
      <c r="K3266">
        <v>0</v>
      </c>
      <c r="L3266">
        <v>0</v>
      </c>
      <c r="M3266"/>
      <c r="O3266" s="101">
        <f>IF(ISBLANK(C3266),O3265,IF(COUNTIF(C$2:C3266,C3266)&gt;1,O3265,1+MAX(O3265,0)))</f>
        <v>74</v>
      </c>
      <c r="P3266" s="45">
        <f t="shared" si="1122"/>
        <v>48</v>
      </c>
      <c r="Q3266" s="33" t="str">
        <f t="shared" si="1123"/>
        <v/>
      </c>
      <c r="R3266" s="33">
        <f t="shared" si="1124"/>
        <v>9</v>
      </c>
      <c r="S3266" s="33" t="str">
        <f t="shared" si="1125"/>
        <v>162_9</v>
      </c>
      <c r="T3266" s="35" t="str">
        <f t="shared" si="1126"/>
        <v>162PM</v>
      </c>
      <c r="U3266" s="35" t="str">
        <f t="shared" si="1127"/>
        <v>162PMNS</v>
      </c>
      <c r="V3266" s="35" t="str">
        <f t="shared" si="1121"/>
        <v>2V</v>
      </c>
      <c r="W3266" s="35" t="str">
        <f t="shared" si="1114"/>
        <v>162PM2V111</v>
      </c>
      <c r="X3266" s="388">
        <f t="shared" si="1115"/>
        <v>0</v>
      </c>
      <c r="Y3266" s="388">
        <f t="shared" si="1116"/>
        <v>0</v>
      </c>
      <c r="Z3266" s="280" t="str">
        <f t="shared" ref="Z3266:Z3329" si="1129">IF(I3266&gt;$H3266,1,"")</f>
        <v/>
      </c>
      <c r="AA3266" s="280" t="str">
        <f t="shared" ref="AA3266:AA3329" si="1130">IF(J3266&gt;$H3266,1,"")</f>
        <v/>
      </c>
      <c r="AB3266" s="389" t="str">
        <f t="shared" si="1117"/>
        <v/>
      </c>
      <c r="AC3266" s="389" t="str">
        <f t="shared" si="1118"/>
        <v/>
      </c>
      <c r="AD3266" s="390" t="str">
        <f t="shared" ref="AD3266:AD3329" si="1131">IF(ISERROR(MATCH(A3266&amp;"_"&amp;G3266,Sidewalk_ignore,0)),"",1)</f>
        <v/>
      </c>
      <c r="AE3266" s="282">
        <f t="shared" ref="AE3266:AE3329" si="1132">IF(AND(ISNUMBER($G3266),$B3266="AM"),INDEX(CordonIn,MATCH($A3266,loc_ID,0),$G3266),0)</f>
        <v>0</v>
      </c>
      <c r="AF3266" s="359">
        <f t="shared" ref="AF3266:AF3329" si="1133">IF(AND(ISNUMBER($G3266),$B3266="PM"),INDEX(CordonIn,MATCH($A3266,loc_ID,0),VLOOKUP($G3266,Reverse_dir,2,FALSE)),0)</f>
        <v>0</v>
      </c>
      <c r="AG3266" s="280">
        <f t="shared" ref="AG3266:AG3329" si="1134">IF(AND(ISNUMBER($G3266),$B3266="AM"),INDEX(Lane,MATCH($A3266,loc_ID,0),$G3266),0)</f>
        <v>0</v>
      </c>
      <c r="AH3266" s="280">
        <f t="shared" si="1128"/>
        <v>0</v>
      </c>
      <c r="AI3266" s="280">
        <f>IF(ISBLANK(T3266),AI3265,IF(COUNTIF(T$2:T3266,T3266)&gt;1,AI3265,1+MAX(AI3265,0)))</f>
        <v>92</v>
      </c>
      <c r="AJ3266" s="42" t="s">
        <v>1083</v>
      </c>
      <c r="AK3266" s="42">
        <v>1</v>
      </c>
      <c r="AL3266" s="391" t="str">
        <f t="shared" si="1119"/>
        <v>helmet 0 was 1</v>
      </c>
      <c r="AM3266" s="391">
        <f t="shared" si="1120"/>
        <v>1</v>
      </c>
      <c r="AN3266" s="42" t="s">
        <v>1085</v>
      </c>
      <c r="AO3266" s="310" t="str">
        <f t="shared" ref="AO3266:AO3329" si="1135">IF(SUM(Z3266:AC3266)&gt;0,1,"")</f>
        <v/>
      </c>
      <c r="AP3266" s="310">
        <f>SUM(AO$1:AO3266)</f>
        <v>0</v>
      </c>
      <c r="AQ3266" s="310">
        <f>SUM(AK$2:AK3266)</f>
        <v>23</v>
      </c>
      <c r="AR3266" s="310">
        <f>COUNTA(AJ$2:AJ3266)</f>
        <v>23</v>
      </c>
      <c r="AS3266" s="312"/>
      <c r="AT3266" s="312"/>
      <c r="AU3266" s="312"/>
      <c r="AV3266" s="312"/>
      <c r="AW3266" s="312"/>
      <c r="AX3266" s="42" t="s">
        <v>1083</v>
      </c>
      <c r="AY3266" s="42">
        <v>1</v>
      </c>
      <c r="AZ3266">
        <v>0</v>
      </c>
      <c r="BA3266">
        <v>0</v>
      </c>
    </row>
    <row r="3267" spans="1:53" x14ac:dyDescent="0.25">
      <c r="A3267">
        <v>162</v>
      </c>
      <c r="B3267" t="s">
        <v>66</v>
      </c>
      <c r="C3267" t="s">
        <v>859</v>
      </c>
      <c r="D3267"/>
      <c r="E3267">
        <v>1</v>
      </c>
      <c r="F3267">
        <v>1</v>
      </c>
      <c r="G3267">
        <v>2</v>
      </c>
      <c r="H3267">
        <v>2</v>
      </c>
      <c r="I3267">
        <v>0</v>
      </c>
      <c r="J3267">
        <v>0</v>
      </c>
      <c r="K3267">
        <v>1</v>
      </c>
      <c r="L3267">
        <v>0</v>
      </c>
      <c r="M3267"/>
      <c r="O3267" s="101">
        <f>IF(ISBLANK(C3267),O3266,IF(COUNTIF(C$2:C3267,C3267)&gt;1,O3266,1+MAX(O3266,0)))</f>
        <v>74</v>
      </c>
      <c r="P3267" s="45">
        <f t="shared" si="1122"/>
        <v>48</v>
      </c>
      <c r="Q3267" s="33" t="str">
        <f t="shared" si="1123"/>
        <v/>
      </c>
      <c r="R3267" s="33">
        <f t="shared" si="1124"/>
        <v>9</v>
      </c>
      <c r="S3267" s="33" t="str">
        <f t="shared" si="1125"/>
        <v>162_9</v>
      </c>
      <c r="T3267" s="35" t="str">
        <f t="shared" si="1126"/>
        <v>162PM</v>
      </c>
      <c r="U3267" s="35" t="str">
        <f t="shared" si="1127"/>
        <v>162PMNS</v>
      </c>
      <c r="V3267" s="35" t="str">
        <f t="shared" si="1121"/>
        <v>2V</v>
      </c>
      <c r="W3267" s="35" t="str">
        <f t="shared" ref="W3267:W3330" si="1136">IF(ISBLANK(A3267),"",A3267&amp;B3267&amp;V3267&amp;E3267&amp;F3267&amp;G3267)</f>
        <v>162PM2V112</v>
      </c>
      <c r="X3267" s="388">
        <f t="shared" ref="X3267:X3330" si="1137">IF($AD3267=1,0,K3267)</f>
        <v>1</v>
      </c>
      <c r="Y3267" s="388">
        <f t="shared" ref="Y3267:Y3330" si="1138">IF($AD3267=1,0,L3267)</f>
        <v>0</v>
      </c>
      <c r="Z3267" s="280" t="str">
        <f t="shared" si="1129"/>
        <v/>
      </c>
      <c r="AA3267" s="280" t="str">
        <f t="shared" si="1130"/>
        <v/>
      </c>
      <c r="AB3267" s="389" t="str">
        <f t="shared" ref="AB3267:AB3330" si="1139">IF(OR(K3267&gt;$H3267,AND($AD3267=1,K3267&gt;0)),1,"")</f>
        <v/>
      </c>
      <c r="AC3267" s="389" t="str">
        <f t="shared" ref="AC3267:AC3330" si="1140">IF(OR(L3267&gt;$H3267,AND($AD3267=1,L3267&gt;0)),1,"")</f>
        <v/>
      </c>
      <c r="AD3267" s="390" t="str">
        <f t="shared" si="1131"/>
        <v/>
      </c>
      <c r="AE3267" s="282">
        <f t="shared" si="1132"/>
        <v>0</v>
      </c>
      <c r="AF3267" s="359">
        <f t="shared" si="1133"/>
        <v>0</v>
      </c>
      <c r="AG3267" s="280">
        <f t="shared" si="1134"/>
        <v>0</v>
      </c>
      <c r="AH3267" s="280">
        <f t="shared" si="1128"/>
        <v>0</v>
      </c>
      <c r="AI3267" s="280">
        <f>IF(ISBLANK(T3267),AI3266,IF(COUNTIF(T$2:T3267,T3267)&gt;1,AI3266,1+MAX(AI3266,0)))</f>
        <v>92</v>
      </c>
      <c r="AL3267" s="391" t="str">
        <f t="shared" ref="AL3267:AL3330" si="1141">IF(OR(AB3267=1,AC3267=1),IF(LEN(AJ3267)=0,"",AJ3267&amp;"; ")&amp;"Ignore sidewalk",IF(LEN(AJ3267)=0,"",AJ3267))</f>
        <v/>
      </c>
      <c r="AM3267" s="391" t="str">
        <f t="shared" ref="AM3267:AM3330" si="1142">IF(OR(AB3267=1,AC3267=1),1,IF(LEN(AK3267)=0,"",AK3267))</f>
        <v/>
      </c>
      <c r="AO3267" s="310" t="str">
        <f t="shared" si="1135"/>
        <v/>
      </c>
      <c r="AP3267" s="310">
        <f>SUM(AO$1:AO3267)</f>
        <v>0</v>
      </c>
      <c r="AQ3267" s="310">
        <f>SUM(AK$2:AK3267)</f>
        <v>23</v>
      </c>
      <c r="AR3267" s="310">
        <f>COUNTA(AJ$2:AJ3267)</f>
        <v>23</v>
      </c>
      <c r="AS3267" s="312"/>
      <c r="AT3267" s="312"/>
      <c r="AU3267" s="312"/>
      <c r="AV3267" s="312"/>
      <c r="AW3267" s="312"/>
      <c r="AZ3267">
        <v>1</v>
      </c>
      <c r="BA3267">
        <v>0</v>
      </c>
    </row>
    <row r="3268" spans="1:53" x14ac:dyDescent="0.25">
      <c r="A3268">
        <v>162</v>
      </c>
      <c r="B3268" t="s">
        <v>66</v>
      </c>
      <c r="C3268" t="s">
        <v>859</v>
      </c>
      <c r="D3268"/>
      <c r="E3268">
        <v>1</v>
      </c>
      <c r="F3268">
        <v>1</v>
      </c>
      <c r="G3268">
        <v>3</v>
      </c>
      <c r="H3268">
        <v>1</v>
      </c>
      <c r="I3268">
        <v>1</v>
      </c>
      <c r="J3268">
        <v>0</v>
      </c>
      <c r="K3268">
        <v>0</v>
      </c>
      <c r="L3268">
        <v>1</v>
      </c>
      <c r="M3268"/>
      <c r="O3268" s="101">
        <f>IF(ISBLANK(C3268),O3267,IF(COUNTIF(C$2:C3268,C3268)&gt;1,O3267,1+MAX(O3267,0)))</f>
        <v>74</v>
      </c>
      <c r="P3268" s="45">
        <f t="shared" si="1122"/>
        <v>48</v>
      </c>
      <c r="Q3268" s="33" t="str">
        <f t="shared" si="1123"/>
        <v/>
      </c>
      <c r="R3268" s="33">
        <f t="shared" si="1124"/>
        <v>9</v>
      </c>
      <c r="S3268" s="33" t="str">
        <f t="shared" si="1125"/>
        <v>162_9</v>
      </c>
      <c r="T3268" s="35" t="str">
        <f t="shared" si="1126"/>
        <v>162PM</v>
      </c>
      <c r="U3268" s="35" t="str">
        <f t="shared" si="1127"/>
        <v>162PMEW</v>
      </c>
      <c r="V3268" s="35" t="str">
        <f t="shared" ref="V3268:V3331" si="1143">TEXT((O3268-MOD(O3268,26))/26,"0")&amp;CHAR(65+MOD(O3268-1,26))</f>
        <v>2V</v>
      </c>
      <c r="W3268" s="35" t="str">
        <f t="shared" si="1136"/>
        <v>162PM2V113</v>
      </c>
      <c r="X3268" s="388">
        <f t="shared" si="1137"/>
        <v>0</v>
      </c>
      <c r="Y3268" s="388">
        <f t="shared" si="1138"/>
        <v>1</v>
      </c>
      <c r="Z3268" s="280" t="str">
        <f t="shared" si="1129"/>
        <v/>
      </c>
      <c r="AA3268" s="280" t="str">
        <f t="shared" si="1130"/>
        <v/>
      </c>
      <c r="AB3268" s="389" t="str">
        <f t="shared" si="1139"/>
        <v/>
      </c>
      <c r="AC3268" s="389" t="str">
        <f t="shared" si="1140"/>
        <v/>
      </c>
      <c r="AD3268" s="390" t="str">
        <f t="shared" si="1131"/>
        <v/>
      </c>
      <c r="AE3268" s="282">
        <f t="shared" si="1132"/>
        <v>0</v>
      </c>
      <c r="AF3268" s="359">
        <f t="shared" si="1133"/>
        <v>0</v>
      </c>
      <c r="AG3268" s="280">
        <f t="shared" si="1134"/>
        <v>0</v>
      </c>
      <c r="AH3268" s="280">
        <f t="shared" si="1128"/>
        <v>0</v>
      </c>
      <c r="AI3268" s="280">
        <f>IF(ISBLANK(T3268),AI3267,IF(COUNTIF(T$2:T3268,T3268)&gt;1,AI3267,1+MAX(AI3267,0)))</f>
        <v>92</v>
      </c>
      <c r="AL3268" s="391" t="str">
        <f t="shared" si="1141"/>
        <v/>
      </c>
      <c r="AM3268" s="391" t="str">
        <f t="shared" si="1142"/>
        <v/>
      </c>
      <c r="AO3268" s="310" t="str">
        <f t="shared" si="1135"/>
        <v/>
      </c>
      <c r="AP3268" s="310">
        <f>SUM(AO$1:AO3268)</f>
        <v>0</v>
      </c>
      <c r="AQ3268" s="310">
        <f>SUM(AK$2:AK3268)</f>
        <v>23</v>
      </c>
      <c r="AR3268" s="310">
        <f>COUNTA(AJ$2:AJ3268)</f>
        <v>23</v>
      </c>
      <c r="AS3268" s="312"/>
      <c r="AT3268" s="312"/>
      <c r="AU3268" s="312"/>
      <c r="AV3268" s="312"/>
      <c r="AW3268" s="312"/>
      <c r="AZ3268">
        <v>0</v>
      </c>
      <c r="BA3268">
        <v>1</v>
      </c>
    </row>
    <row r="3269" spans="1:53" x14ac:dyDescent="0.25">
      <c r="A3269">
        <v>162</v>
      </c>
      <c r="B3269" t="s">
        <v>66</v>
      </c>
      <c r="C3269" t="s">
        <v>859</v>
      </c>
      <c r="D3269"/>
      <c r="E3269">
        <v>1</v>
      </c>
      <c r="F3269">
        <v>1</v>
      </c>
      <c r="G3269">
        <v>4</v>
      </c>
      <c r="H3269">
        <v>4</v>
      </c>
      <c r="I3269">
        <v>2</v>
      </c>
      <c r="J3269">
        <v>1</v>
      </c>
      <c r="K3269">
        <v>0</v>
      </c>
      <c r="L3269">
        <v>4</v>
      </c>
      <c r="M3269"/>
      <c r="O3269" s="101">
        <f>IF(ISBLANK(C3269),O3268,IF(COUNTIF(C$2:C3269,C3269)&gt;1,O3268,1+MAX(O3268,0)))</f>
        <v>74</v>
      </c>
      <c r="P3269" s="45">
        <f t="shared" si="1122"/>
        <v>48</v>
      </c>
      <c r="Q3269" s="33" t="str">
        <f t="shared" si="1123"/>
        <v/>
      </c>
      <c r="R3269" s="33">
        <f t="shared" si="1124"/>
        <v>9</v>
      </c>
      <c r="S3269" s="33" t="str">
        <f t="shared" si="1125"/>
        <v>162_9</v>
      </c>
      <c r="T3269" s="35" t="str">
        <f t="shared" si="1126"/>
        <v>162PM</v>
      </c>
      <c r="U3269" s="35" t="str">
        <f t="shared" si="1127"/>
        <v>162PMEW</v>
      </c>
      <c r="V3269" s="35" t="str">
        <f t="shared" si="1143"/>
        <v>2V</v>
      </c>
      <c r="W3269" s="35" t="str">
        <f t="shared" si="1136"/>
        <v>162PM2V114</v>
      </c>
      <c r="X3269" s="388">
        <f t="shared" si="1137"/>
        <v>0</v>
      </c>
      <c r="Y3269" s="388">
        <f t="shared" si="1138"/>
        <v>4</v>
      </c>
      <c r="Z3269" s="280" t="str">
        <f t="shared" si="1129"/>
        <v/>
      </c>
      <c r="AA3269" s="280" t="str">
        <f t="shared" si="1130"/>
        <v/>
      </c>
      <c r="AB3269" s="389" t="str">
        <f t="shared" si="1139"/>
        <v/>
      </c>
      <c r="AC3269" s="389" t="str">
        <f t="shared" si="1140"/>
        <v/>
      </c>
      <c r="AD3269" s="390" t="str">
        <f t="shared" si="1131"/>
        <v/>
      </c>
      <c r="AE3269" s="282">
        <f t="shared" si="1132"/>
        <v>0</v>
      </c>
      <c r="AF3269" s="359">
        <f t="shared" si="1133"/>
        <v>0</v>
      </c>
      <c r="AG3269" s="280">
        <f t="shared" si="1134"/>
        <v>0</v>
      </c>
      <c r="AH3269" s="280">
        <f t="shared" si="1128"/>
        <v>0</v>
      </c>
      <c r="AI3269" s="280">
        <f>IF(ISBLANK(T3269),AI3268,IF(COUNTIF(T$2:T3269,T3269)&gt;1,AI3268,1+MAX(AI3268,0)))</f>
        <v>92</v>
      </c>
      <c r="AL3269" s="391" t="str">
        <f t="shared" si="1141"/>
        <v/>
      </c>
      <c r="AM3269" s="391" t="str">
        <f t="shared" si="1142"/>
        <v/>
      </c>
      <c r="AO3269" s="310" t="str">
        <f t="shared" si="1135"/>
        <v/>
      </c>
      <c r="AP3269" s="310">
        <f>SUM(AO$1:AO3269)</f>
        <v>0</v>
      </c>
      <c r="AQ3269" s="310">
        <f>SUM(AK$2:AK3269)</f>
        <v>23</v>
      </c>
      <c r="AR3269" s="310">
        <f>COUNTA(AJ$2:AJ3269)</f>
        <v>23</v>
      </c>
      <c r="AS3269" s="312"/>
      <c r="AT3269" s="312"/>
      <c r="AU3269" s="312"/>
      <c r="AV3269" s="312"/>
      <c r="AW3269" s="312"/>
      <c r="AZ3269">
        <v>0</v>
      </c>
      <c r="BA3269">
        <v>4</v>
      </c>
    </row>
    <row r="3270" spans="1:53" x14ac:dyDescent="0.25">
      <c r="A3270">
        <v>162</v>
      </c>
      <c r="B3270" t="s">
        <v>66</v>
      </c>
      <c r="C3270" t="s">
        <v>859</v>
      </c>
      <c r="D3270"/>
      <c r="E3270">
        <v>1</v>
      </c>
      <c r="F3270">
        <v>2</v>
      </c>
      <c r="G3270">
        <v>1</v>
      </c>
      <c r="H3270">
        <v>1</v>
      </c>
      <c r="I3270">
        <v>0</v>
      </c>
      <c r="J3270">
        <v>0</v>
      </c>
      <c r="K3270">
        <v>0</v>
      </c>
      <c r="L3270">
        <v>0</v>
      </c>
      <c r="M3270"/>
      <c r="O3270" s="101">
        <f>IF(ISBLANK(C3270),O3269,IF(COUNTIF(C$2:C3270,C3270)&gt;1,O3269,1+MAX(O3269,0)))</f>
        <v>74</v>
      </c>
      <c r="P3270" s="45">
        <f t="shared" si="1122"/>
        <v>48</v>
      </c>
      <c r="Q3270" s="33" t="str">
        <f t="shared" si="1123"/>
        <v/>
      </c>
      <c r="R3270" s="33">
        <f t="shared" si="1124"/>
        <v>10</v>
      </c>
      <c r="S3270" s="33" t="str">
        <f t="shared" si="1125"/>
        <v>162_10</v>
      </c>
      <c r="T3270" s="35" t="str">
        <f t="shared" si="1126"/>
        <v>162PM</v>
      </c>
      <c r="U3270" s="35" t="str">
        <f t="shared" si="1127"/>
        <v>162PMNS</v>
      </c>
      <c r="V3270" s="35" t="str">
        <f t="shared" si="1143"/>
        <v>2V</v>
      </c>
      <c r="W3270" s="35" t="str">
        <f t="shared" si="1136"/>
        <v>162PM2V121</v>
      </c>
      <c r="X3270" s="388">
        <f t="shared" si="1137"/>
        <v>0</v>
      </c>
      <c r="Y3270" s="388">
        <f t="shared" si="1138"/>
        <v>0</v>
      </c>
      <c r="Z3270" s="280" t="str">
        <f t="shared" si="1129"/>
        <v/>
      </c>
      <c r="AA3270" s="280" t="str">
        <f t="shared" si="1130"/>
        <v/>
      </c>
      <c r="AB3270" s="389" t="str">
        <f t="shared" si="1139"/>
        <v/>
      </c>
      <c r="AC3270" s="389" t="str">
        <f t="shared" si="1140"/>
        <v/>
      </c>
      <c r="AD3270" s="390" t="str">
        <f t="shared" si="1131"/>
        <v/>
      </c>
      <c r="AE3270" s="282">
        <f t="shared" si="1132"/>
        <v>0</v>
      </c>
      <c r="AF3270" s="359">
        <f t="shared" si="1133"/>
        <v>0</v>
      </c>
      <c r="AG3270" s="280">
        <f t="shared" si="1134"/>
        <v>0</v>
      </c>
      <c r="AH3270" s="280">
        <f t="shared" si="1128"/>
        <v>0</v>
      </c>
      <c r="AI3270" s="280">
        <f>IF(ISBLANK(T3270),AI3269,IF(COUNTIF(T$2:T3270,T3270)&gt;1,AI3269,1+MAX(AI3269,0)))</f>
        <v>92</v>
      </c>
      <c r="AL3270" s="391" t="str">
        <f t="shared" si="1141"/>
        <v/>
      </c>
      <c r="AM3270" s="391" t="str">
        <f t="shared" si="1142"/>
        <v/>
      </c>
      <c r="AO3270" s="310" t="str">
        <f t="shared" si="1135"/>
        <v/>
      </c>
      <c r="AP3270" s="310">
        <f>SUM(AO$1:AO3270)</f>
        <v>0</v>
      </c>
      <c r="AQ3270" s="310">
        <f>SUM(AK$2:AK3270)</f>
        <v>23</v>
      </c>
      <c r="AR3270" s="310">
        <f>COUNTA(AJ$2:AJ3270)</f>
        <v>23</v>
      </c>
      <c r="AS3270" s="312"/>
      <c r="AT3270" s="312"/>
      <c r="AU3270" s="312"/>
      <c r="AV3270" s="312"/>
      <c r="AW3270" s="312"/>
      <c r="AZ3270">
        <v>0</v>
      </c>
      <c r="BA3270">
        <v>0</v>
      </c>
    </row>
    <row r="3271" spans="1:53" x14ac:dyDescent="0.25">
      <c r="A3271">
        <v>162</v>
      </c>
      <c r="B3271" t="s">
        <v>66</v>
      </c>
      <c r="C3271" t="s">
        <v>859</v>
      </c>
      <c r="D3271"/>
      <c r="E3271">
        <v>1</v>
      </c>
      <c r="F3271">
        <v>2</v>
      </c>
      <c r="G3271">
        <v>2</v>
      </c>
      <c r="H3271">
        <v>2</v>
      </c>
      <c r="I3271">
        <v>0</v>
      </c>
      <c r="J3271">
        <v>0</v>
      </c>
      <c r="K3271">
        <v>0</v>
      </c>
      <c r="L3271">
        <v>1</v>
      </c>
      <c r="M3271"/>
      <c r="O3271" s="101">
        <f>IF(ISBLANK(C3271),O3270,IF(COUNTIF(C$2:C3271,C3271)&gt;1,O3270,1+MAX(O3270,0)))</f>
        <v>74</v>
      </c>
      <c r="P3271" s="45">
        <f t="shared" si="1122"/>
        <v>48</v>
      </c>
      <c r="Q3271" s="33" t="str">
        <f t="shared" si="1123"/>
        <v/>
      </c>
      <c r="R3271" s="33">
        <f t="shared" si="1124"/>
        <v>10</v>
      </c>
      <c r="S3271" s="33" t="str">
        <f t="shared" si="1125"/>
        <v>162_10</v>
      </c>
      <c r="T3271" s="35" t="str">
        <f t="shared" si="1126"/>
        <v>162PM</v>
      </c>
      <c r="U3271" s="35" t="str">
        <f t="shared" si="1127"/>
        <v>162PMNS</v>
      </c>
      <c r="V3271" s="35" t="str">
        <f t="shared" si="1143"/>
        <v>2V</v>
      </c>
      <c r="W3271" s="35" t="str">
        <f t="shared" si="1136"/>
        <v>162PM2V122</v>
      </c>
      <c r="X3271" s="388">
        <f t="shared" si="1137"/>
        <v>0</v>
      </c>
      <c r="Y3271" s="388">
        <f t="shared" si="1138"/>
        <v>1</v>
      </c>
      <c r="Z3271" s="280" t="str">
        <f t="shared" si="1129"/>
        <v/>
      </c>
      <c r="AA3271" s="280" t="str">
        <f t="shared" si="1130"/>
        <v/>
      </c>
      <c r="AB3271" s="389" t="str">
        <f t="shared" si="1139"/>
        <v/>
      </c>
      <c r="AC3271" s="389" t="str">
        <f t="shared" si="1140"/>
        <v/>
      </c>
      <c r="AD3271" s="390" t="str">
        <f t="shared" si="1131"/>
        <v/>
      </c>
      <c r="AE3271" s="282">
        <f t="shared" si="1132"/>
        <v>0</v>
      </c>
      <c r="AF3271" s="359">
        <f t="shared" si="1133"/>
        <v>0</v>
      </c>
      <c r="AG3271" s="280">
        <f t="shared" si="1134"/>
        <v>0</v>
      </c>
      <c r="AH3271" s="280">
        <f t="shared" si="1128"/>
        <v>0</v>
      </c>
      <c r="AI3271" s="280">
        <f>IF(ISBLANK(T3271),AI3270,IF(COUNTIF(T$2:T3271,T3271)&gt;1,AI3270,1+MAX(AI3270,0)))</f>
        <v>92</v>
      </c>
      <c r="AL3271" s="391" t="str">
        <f t="shared" si="1141"/>
        <v/>
      </c>
      <c r="AM3271" s="391" t="str">
        <f t="shared" si="1142"/>
        <v/>
      </c>
      <c r="AO3271" s="310" t="str">
        <f t="shared" si="1135"/>
        <v/>
      </c>
      <c r="AP3271" s="310">
        <f>SUM(AO$1:AO3271)</f>
        <v>0</v>
      </c>
      <c r="AQ3271" s="310">
        <f>SUM(AK$2:AK3271)</f>
        <v>23</v>
      </c>
      <c r="AR3271" s="310">
        <f>COUNTA(AJ$2:AJ3271)</f>
        <v>23</v>
      </c>
      <c r="AS3271" s="312"/>
      <c r="AT3271" s="312"/>
      <c r="AU3271" s="312"/>
      <c r="AV3271" s="312"/>
      <c r="AW3271" s="312"/>
      <c r="AZ3271">
        <v>0</v>
      </c>
      <c r="BA3271">
        <v>1</v>
      </c>
    </row>
    <row r="3272" spans="1:53" x14ac:dyDescent="0.25">
      <c r="A3272">
        <v>162</v>
      </c>
      <c r="B3272" t="s">
        <v>66</v>
      </c>
      <c r="C3272" t="s">
        <v>859</v>
      </c>
      <c r="D3272"/>
      <c r="E3272">
        <v>1</v>
      </c>
      <c r="F3272">
        <v>2</v>
      </c>
      <c r="G3272">
        <v>3</v>
      </c>
      <c r="H3272">
        <v>3</v>
      </c>
      <c r="I3272">
        <v>0</v>
      </c>
      <c r="J3272">
        <v>0</v>
      </c>
      <c r="K3272">
        <v>2</v>
      </c>
      <c r="L3272">
        <v>3</v>
      </c>
      <c r="M3272"/>
      <c r="O3272" s="101">
        <f>IF(ISBLANK(C3272),O3271,IF(COUNTIF(C$2:C3272,C3272)&gt;1,O3271,1+MAX(O3271,0)))</f>
        <v>74</v>
      </c>
      <c r="P3272" s="45">
        <f t="shared" si="1122"/>
        <v>48</v>
      </c>
      <c r="Q3272" s="33" t="str">
        <f t="shared" si="1123"/>
        <v/>
      </c>
      <c r="R3272" s="33">
        <f t="shared" si="1124"/>
        <v>10</v>
      </c>
      <c r="S3272" s="33" t="str">
        <f t="shared" si="1125"/>
        <v>162_10</v>
      </c>
      <c r="T3272" s="35" t="str">
        <f t="shared" si="1126"/>
        <v>162PM</v>
      </c>
      <c r="U3272" s="35" t="str">
        <f t="shared" si="1127"/>
        <v>162PMEW</v>
      </c>
      <c r="V3272" s="35" t="str">
        <f t="shared" si="1143"/>
        <v>2V</v>
      </c>
      <c r="W3272" s="35" t="str">
        <f t="shared" si="1136"/>
        <v>162PM2V123</v>
      </c>
      <c r="X3272" s="388">
        <f t="shared" si="1137"/>
        <v>2</v>
      </c>
      <c r="Y3272" s="388">
        <f t="shared" si="1138"/>
        <v>3</v>
      </c>
      <c r="Z3272" s="280" t="str">
        <f t="shared" si="1129"/>
        <v/>
      </c>
      <c r="AA3272" s="280" t="str">
        <f t="shared" si="1130"/>
        <v/>
      </c>
      <c r="AB3272" s="389" t="str">
        <f t="shared" si="1139"/>
        <v/>
      </c>
      <c r="AC3272" s="389" t="str">
        <f t="shared" si="1140"/>
        <v/>
      </c>
      <c r="AD3272" s="390" t="str">
        <f t="shared" si="1131"/>
        <v/>
      </c>
      <c r="AE3272" s="282">
        <f t="shared" si="1132"/>
        <v>0</v>
      </c>
      <c r="AF3272" s="359">
        <f t="shared" si="1133"/>
        <v>0</v>
      </c>
      <c r="AG3272" s="280">
        <f t="shared" si="1134"/>
        <v>0</v>
      </c>
      <c r="AH3272" s="280">
        <f t="shared" si="1128"/>
        <v>0</v>
      </c>
      <c r="AI3272" s="280">
        <f>IF(ISBLANK(T3272),AI3271,IF(COUNTIF(T$2:T3272,T3272)&gt;1,AI3271,1+MAX(AI3271,0)))</f>
        <v>92</v>
      </c>
      <c r="AL3272" s="391" t="str">
        <f t="shared" si="1141"/>
        <v/>
      </c>
      <c r="AM3272" s="391" t="str">
        <f t="shared" si="1142"/>
        <v/>
      </c>
      <c r="AO3272" s="310" t="str">
        <f t="shared" si="1135"/>
        <v/>
      </c>
      <c r="AP3272" s="310">
        <f>SUM(AO$1:AO3272)</f>
        <v>0</v>
      </c>
      <c r="AQ3272" s="310">
        <f>SUM(AK$2:AK3272)</f>
        <v>23</v>
      </c>
      <c r="AR3272" s="310">
        <f>COUNTA(AJ$2:AJ3272)</f>
        <v>23</v>
      </c>
      <c r="AS3272" s="312"/>
      <c r="AT3272" s="312"/>
      <c r="AU3272" s="312"/>
      <c r="AV3272" s="312"/>
      <c r="AW3272" s="312"/>
      <c r="AZ3272">
        <v>2</v>
      </c>
      <c r="BA3272">
        <v>3</v>
      </c>
    </row>
    <row r="3273" spans="1:53" x14ac:dyDescent="0.25">
      <c r="A3273">
        <v>162</v>
      </c>
      <c r="B3273" t="s">
        <v>66</v>
      </c>
      <c r="C3273" t="s">
        <v>859</v>
      </c>
      <c r="D3273"/>
      <c r="E3273">
        <v>1</v>
      </c>
      <c r="F3273">
        <v>2</v>
      </c>
      <c r="G3273">
        <v>4</v>
      </c>
      <c r="H3273">
        <v>4</v>
      </c>
      <c r="I3273">
        <v>1</v>
      </c>
      <c r="J3273">
        <v>0</v>
      </c>
      <c r="K3273">
        <v>1</v>
      </c>
      <c r="L3273">
        <v>4</v>
      </c>
      <c r="M3273"/>
      <c r="O3273" s="101">
        <f>IF(ISBLANK(C3273),O3272,IF(COUNTIF(C$2:C3273,C3273)&gt;1,O3272,1+MAX(O3272,0)))</f>
        <v>74</v>
      </c>
      <c r="P3273" s="45">
        <f t="shared" si="1122"/>
        <v>48</v>
      </c>
      <c r="Q3273" s="33" t="str">
        <f t="shared" si="1123"/>
        <v/>
      </c>
      <c r="R3273" s="33">
        <f t="shared" si="1124"/>
        <v>10</v>
      </c>
      <c r="S3273" s="33" t="str">
        <f t="shared" si="1125"/>
        <v>162_10</v>
      </c>
      <c r="T3273" s="35" t="str">
        <f t="shared" si="1126"/>
        <v>162PM</v>
      </c>
      <c r="U3273" s="35" t="str">
        <f t="shared" si="1127"/>
        <v>162PMEW</v>
      </c>
      <c r="V3273" s="35" t="str">
        <f t="shared" si="1143"/>
        <v>2V</v>
      </c>
      <c r="W3273" s="35" t="str">
        <f t="shared" si="1136"/>
        <v>162PM2V124</v>
      </c>
      <c r="X3273" s="388">
        <f t="shared" si="1137"/>
        <v>1</v>
      </c>
      <c r="Y3273" s="388">
        <f t="shared" si="1138"/>
        <v>4</v>
      </c>
      <c r="Z3273" s="280" t="str">
        <f t="shared" si="1129"/>
        <v/>
      </c>
      <c r="AA3273" s="280" t="str">
        <f t="shared" si="1130"/>
        <v/>
      </c>
      <c r="AB3273" s="389" t="str">
        <f t="shared" si="1139"/>
        <v/>
      </c>
      <c r="AC3273" s="389" t="str">
        <f t="shared" si="1140"/>
        <v/>
      </c>
      <c r="AD3273" s="390" t="str">
        <f t="shared" si="1131"/>
        <v/>
      </c>
      <c r="AE3273" s="282">
        <f t="shared" si="1132"/>
        <v>0</v>
      </c>
      <c r="AF3273" s="359">
        <f t="shared" si="1133"/>
        <v>0</v>
      </c>
      <c r="AG3273" s="280">
        <f t="shared" si="1134"/>
        <v>0</v>
      </c>
      <c r="AH3273" s="280">
        <f t="shared" si="1128"/>
        <v>0</v>
      </c>
      <c r="AI3273" s="280">
        <f>IF(ISBLANK(T3273),AI3272,IF(COUNTIF(T$2:T3273,T3273)&gt;1,AI3272,1+MAX(AI3272,0)))</f>
        <v>92</v>
      </c>
      <c r="AL3273" s="391" t="str">
        <f t="shared" si="1141"/>
        <v/>
      </c>
      <c r="AM3273" s="391" t="str">
        <f t="shared" si="1142"/>
        <v/>
      </c>
      <c r="AO3273" s="310" t="str">
        <f t="shared" si="1135"/>
        <v/>
      </c>
      <c r="AP3273" s="310">
        <f>SUM(AO$1:AO3273)</f>
        <v>0</v>
      </c>
      <c r="AQ3273" s="310">
        <f>SUM(AK$2:AK3273)</f>
        <v>23</v>
      </c>
      <c r="AR3273" s="310">
        <f>COUNTA(AJ$2:AJ3273)</f>
        <v>23</v>
      </c>
      <c r="AS3273" s="312"/>
      <c r="AT3273" s="312"/>
      <c r="AU3273" s="312"/>
      <c r="AV3273" s="312"/>
      <c r="AW3273" s="312"/>
      <c r="AZ3273">
        <v>1</v>
      </c>
      <c r="BA3273">
        <v>4</v>
      </c>
    </row>
    <row r="3274" spans="1:53" x14ac:dyDescent="0.25">
      <c r="A3274">
        <v>162</v>
      </c>
      <c r="B3274" t="s">
        <v>66</v>
      </c>
      <c r="C3274" t="s">
        <v>859</v>
      </c>
      <c r="D3274"/>
      <c r="E3274">
        <v>1</v>
      </c>
      <c r="F3274">
        <v>3</v>
      </c>
      <c r="G3274">
        <v>1</v>
      </c>
      <c r="H3274">
        <v>1</v>
      </c>
      <c r="I3274">
        <v>0</v>
      </c>
      <c r="J3274">
        <v>0</v>
      </c>
      <c r="K3274">
        <v>0</v>
      </c>
      <c r="L3274">
        <v>1</v>
      </c>
      <c r="M3274"/>
      <c r="O3274" s="101">
        <f>IF(ISBLANK(C3274),O3273,IF(COUNTIF(C$2:C3274,C3274)&gt;1,O3273,1+MAX(O3273,0)))</f>
        <v>74</v>
      </c>
      <c r="P3274" s="45">
        <f t="shared" si="1122"/>
        <v>48</v>
      </c>
      <c r="Q3274" s="33" t="str">
        <f t="shared" si="1123"/>
        <v/>
      </c>
      <c r="R3274" s="33">
        <f t="shared" si="1124"/>
        <v>11</v>
      </c>
      <c r="S3274" s="33" t="str">
        <f t="shared" si="1125"/>
        <v>162_11</v>
      </c>
      <c r="T3274" s="35" t="str">
        <f t="shared" si="1126"/>
        <v>162PM</v>
      </c>
      <c r="U3274" s="35" t="str">
        <f t="shared" si="1127"/>
        <v>162PMNS</v>
      </c>
      <c r="V3274" s="35" t="str">
        <f t="shared" si="1143"/>
        <v>2V</v>
      </c>
      <c r="W3274" s="35" t="str">
        <f t="shared" si="1136"/>
        <v>162PM2V131</v>
      </c>
      <c r="X3274" s="388">
        <f t="shared" si="1137"/>
        <v>0</v>
      </c>
      <c r="Y3274" s="388">
        <f t="shared" si="1138"/>
        <v>1</v>
      </c>
      <c r="Z3274" s="280" t="str">
        <f t="shared" si="1129"/>
        <v/>
      </c>
      <c r="AA3274" s="280" t="str">
        <f t="shared" si="1130"/>
        <v/>
      </c>
      <c r="AB3274" s="389" t="str">
        <f t="shared" si="1139"/>
        <v/>
      </c>
      <c r="AC3274" s="389" t="str">
        <f t="shared" si="1140"/>
        <v/>
      </c>
      <c r="AD3274" s="390" t="str">
        <f t="shared" si="1131"/>
        <v/>
      </c>
      <c r="AE3274" s="282">
        <f t="shared" si="1132"/>
        <v>0</v>
      </c>
      <c r="AF3274" s="359">
        <f t="shared" si="1133"/>
        <v>0</v>
      </c>
      <c r="AG3274" s="280">
        <f t="shared" si="1134"/>
        <v>0</v>
      </c>
      <c r="AH3274" s="280">
        <f t="shared" si="1128"/>
        <v>0</v>
      </c>
      <c r="AI3274" s="280">
        <f>IF(ISBLANK(T3274),AI3273,IF(COUNTIF(T$2:T3274,T3274)&gt;1,AI3273,1+MAX(AI3273,0)))</f>
        <v>92</v>
      </c>
      <c r="AL3274" s="391" t="str">
        <f t="shared" si="1141"/>
        <v/>
      </c>
      <c r="AM3274" s="391" t="str">
        <f t="shared" si="1142"/>
        <v/>
      </c>
      <c r="AO3274" s="310" t="str">
        <f t="shared" si="1135"/>
        <v/>
      </c>
      <c r="AP3274" s="310">
        <f>SUM(AO$1:AO3274)</f>
        <v>0</v>
      </c>
      <c r="AQ3274" s="310">
        <f>SUM(AK$2:AK3274)</f>
        <v>23</v>
      </c>
      <c r="AR3274" s="310">
        <f>COUNTA(AJ$2:AJ3274)</f>
        <v>23</v>
      </c>
      <c r="AS3274" s="312"/>
      <c r="AT3274" s="312"/>
      <c r="AU3274" s="312"/>
      <c r="AV3274" s="312"/>
      <c r="AW3274" s="312"/>
      <c r="AZ3274">
        <v>0</v>
      </c>
      <c r="BA3274">
        <v>1</v>
      </c>
    </row>
    <row r="3275" spans="1:53" x14ac:dyDescent="0.25">
      <c r="A3275">
        <v>162</v>
      </c>
      <c r="B3275" t="s">
        <v>66</v>
      </c>
      <c r="C3275" t="s">
        <v>859</v>
      </c>
      <c r="D3275"/>
      <c r="E3275">
        <v>1</v>
      </c>
      <c r="F3275">
        <v>3</v>
      </c>
      <c r="G3275">
        <v>2</v>
      </c>
      <c r="H3275">
        <v>2</v>
      </c>
      <c r="I3275">
        <v>0</v>
      </c>
      <c r="J3275">
        <v>1</v>
      </c>
      <c r="K3275">
        <v>0</v>
      </c>
      <c r="L3275">
        <v>1</v>
      </c>
      <c r="M3275"/>
      <c r="O3275" s="101">
        <f>IF(ISBLANK(C3275),O3274,IF(COUNTIF(C$2:C3275,C3275)&gt;1,O3274,1+MAX(O3274,0)))</f>
        <v>74</v>
      </c>
      <c r="P3275" s="45">
        <f t="shared" si="1122"/>
        <v>48</v>
      </c>
      <c r="Q3275" s="33" t="str">
        <f t="shared" si="1123"/>
        <v/>
      </c>
      <c r="R3275" s="33">
        <f t="shared" si="1124"/>
        <v>11</v>
      </c>
      <c r="S3275" s="33" t="str">
        <f t="shared" si="1125"/>
        <v>162_11</v>
      </c>
      <c r="T3275" s="35" t="str">
        <f t="shared" si="1126"/>
        <v>162PM</v>
      </c>
      <c r="U3275" s="35" t="str">
        <f t="shared" si="1127"/>
        <v>162PMNS</v>
      </c>
      <c r="V3275" s="35" t="str">
        <f t="shared" si="1143"/>
        <v>2V</v>
      </c>
      <c r="W3275" s="35" t="str">
        <f t="shared" si="1136"/>
        <v>162PM2V132</v>
      </c>
      <c r="X3275" s="388">
        <f t="shared" si="1137"/>
        <v>0</v>
      </c>
      <c r="Y3275" s="388">
        <f t="shared" si="1138"/>
        <v>1</v>
      </c>
      <c r="Z3275" s="280" t="str">
        <f t="shared" si="1129"/>
        <v/>
      </c>
      <c r="AA3275" s="280" t="str">
        <f t="shared" si="1130"/>
        <v/>
      </c>
      <c r="AB3275" s="389" t="str">
        <f t="shared" si="1139"/>
        <v/>
      </c>
      <c r="AC3275" s="389" t="str">
        <f t="shared" si="1140"/>
        <v/>
      </c>
      <c r="AD3275" s="390" t="str">
        <f t="shared" si="1131"/>
        <v/>
      </c>
      <c r="AE3275" s="282">
        <f t="shared" si="1132"/>
        <v>0</v>
      </c>
      <c r="AF3275" s="359">
        <f t="shared" si="1133"/>
        <v>0</v>
      </c>
      <c r="AG3275" s="280">
        <f t="shared" si="1134"/>
        <v>0</v>
      </c>
      <c r="AH3275" s="280">
        <f t="shared" si="1128"/>
        <v>0</v>
      </c>
      <c r="AI3275" s="280">
        <f>IF(ISBLANK(T3275),AI3274,IF(COUNTIF(T$2:T3275,T3275)&gt;1,AI3274,1+MAX(AI3274,0)))</f>
        <v>92</v>
      </c>
      <c r="AL3275" s="391" t="str">
        <f t="shared" si="1141"/>
        <v/>
      </c>
      <c r="AM3275" s="391" t="str">
        <f t="shared" si="1142"/>
        <v/>
      </c>
      <c r="AO3275" s="310" t="str">
        <f t="shared" si="1135"/>
        <v/>
      </c>
      <c r="AP3275" s="310">
        <f>SUM(AO$1:AO3275)</f>
        <v>0</v>
      </c>
      <c r="AQ3275" s="310">
        <f>SUM(AK$2:AK3275)</f>
        <v>23</v>
      </c>
      <c r="AR3275" s="310">
        <f>COUNTA(AJ$2:AJ3275)</f>
        <v>23</v>
      </c>
      <c r="AS3275" s="312"/>
      <c r="AT3275" s="312"/>
      <c r="AU3275" s="312"/>
      <c r="AV3275" s="312"/>
      <c r="AW3275" s="312"/>
      <c r="AZ3275">
        <v>0</v>
      </c>
      <c r="BA3275">
        <v>1</v>
      </c>
    </row>
    <row r="3276" spans="1:53" x14ac:dyDescent="0.25">
      <c r="A3276">
        <v>162</v>
      </c>
      <c r="B3276" t="s">
        <v>66</v>
      </c>
      <c r="C3276" t="s">
        <v>859</v>
      </c>
      <c r="D3276"/>
      <c r="E3276">
        <v>1</v>
      </c>
      <c r="F3276">
        <v>3</v>
      </c>
      <c r="G3276">
        <v>3</v>
      </c>
      <c r="H3276">
        <v>0</v>
      </c>
      <c r="I3276">
        <v>0</v>
      </c>
      <c r="J3276">
        <v>0</v>
      </c>
      <c r="K3276">
        <v>0</v>
      </c>
      <c r="L3276">
        <v>0</v>
      </c>
      <c r="M3276"/>
      <c r="O3276" s="101">
        <f>IF(ISBLANK(C3276),O3275,IF(COUNTIF(C$2:C3276,C3276)&gt;1,O3275,1+MAX(O3275,0)))</f>
        <v>74</v>
      </c>
      <c r="P3276" s="45">
        <f t="shared" si="1122"/>
        <v>48</v>
      </c>
      <c r="Q3276" s="33" t="str">
        <f t="shared" si="1123"/>
        <v/>
      </c>
      <c r="R3276" s="33">
        <f t="shared" si="1124"/>
        <v>11</v>
      </c>
      <c r="S3276" s="33" t="str">
        <f t="shared" si="1125"/>
        <v>162_11</v>
      </c>
      <c r="T3276" s="35" t="str">
        <f t="shared" si="1126"/>
        <v>162PM</v>
      </c>
      <c r="U3276" s="35" t="str">
        <f t="shared" si="1127"/>
        <v>162PMEW</v>
      </c>
      <c r="V3276" s="35" t="str">
        <f t="shared" si="1143"/>
        <v>2V</v>
      </c>
      <c r="W3276" s="35" t="str">
        <f t="shared" si="1136"/>
        <v>162PM2V133</v>
      </c>
      <c r="X3276" s="388">
        <f t="shared" si="1137"/>
        <v>0</v>
      </c>
      <c r="Y3276" s="388">
        <f t="shared" si="1138"/>
        <v>0</v>
      </c>
      <c r="Z3276" s="280" t="str">
        <f t="shared" si="1129"/>
        <v/>
      </c>
      <c r="AA3276" s="280" t="str">
        <f t="shared" si="1130"/>
        <v/>
      </c>
      <c r="AB3276" s="389" t="str">
        <f t="shared" si="1139"/>
        <v/>
      </c>
      <c r="AC3276" s="389" t="str">
        <f t="shared" si="1140"/>
        <v/>
      </c>
      <c r="AD3276" s="390" t="str">
        <f t="shared" si="1131"/>
        <v/>
      </c>
      <c r="AE3276" s="282">
        <f t="shared" si="1132"/>
        <v>0</v>
      </c>
      <c r="AF3276" s="359">
        <f t="shared" si="1133"/>
        <v>0</v>
      </c>
      <c r="AG3276" s="280">
        <f t="shared" si="1134"/>
        <v>0</v>
      </c>
      <c r="AH3276" s="280">
        <f t="shared" si="1128"/>
        <v>0</v>
      </c>
      <c r="AI3276" s="280">
        <f>IF(ISBLANK(T3276),AI3275,IF(COUNTIF(T$2:T3276,T3276)&gt;1,AI3275,1+MAX(AI3275,0)))</f>
        <v>92</v>
      </c>
      <c r="AL3276" s="391" t="str">
        <f t="shared" si="1141"/>
        <v/>
      </c>
      <c r="AM3276" s="391" t="str">
        <f t="shared" si="1142"/>
        <v/>
      </c>
      <c r="AO3276" s="310" t="str">
        <f t="shared" si="1135"/>
        <v/>
      </c>
      <c r="AP3276" s="310">
        <f>SUM(AO$1:AO3276)</f>
        <v>0</v>
      </c>
      <c r="AQ3276" s="310">
        <f>SUM(AK$2:AK3276)</f>
        <v>23</v>
      </c>
      <c r="AR3276" s="310">
        <f>COUNTA(AJ$2:AJ3276)</f>
        <v>23</v>
      </c>
      <c r="AS3276" s="312"/>
      <c r="AT3276" s="312"/>
      <c r="AU3276" s="312"/>
      <c r="AV3276" s="312"/>
      <c r="AW3276" s="312"/>
      <c r="AZ3276">
        <v>0</v>
      </c>
      <c r="BA3276">
        <v>0</v>
      </c>
    </row>
    <row r="3277" spans="1:53" x14ac:dyDescent="0.25">
      <c r="A3277">
        <v>162</v>
      </c>
      <c r="B3277" t="s">
        <v>66</v>
      </c>
      <c r="C3277" t="s">
        <v>859</v>
      </c>
      <c r="D3277"/>
      <c r="E3277">
        <v>1</v>
      </c>
      <c r="F3277">
        <v>3</v>
      </c>
      <c r="G3277">
        <v>4</v>
      </c>
      <c r="H3277">
        <v>1</v>
      </c>
      <c r="I3277">
        <v>1</v>
      </c>
      <c r="J3277">
        <v>0</v>
      </c>
      <c r="K3277">
        <v>0</v>
      </c>
      <c r="L3277">
        <v>1</v>
      </c>
      <c r="M3277"/>
      <c r="O3277" s="101">
        <f>IF(ISBLANK(C3277),O3276,IF(COUNTIF(C$2:C3277,C3277)&gt;1,O3276,1+MAX(O3276,0)))</f>
        <v>74</v>
      </c>
      <c r="P3277" s="45">
        <f t="shared" si="1122"/>
        <v>48</v>
      </c>
      <c r="Q3277" s="33" t="str">
        <f t="shared" si="1123"/>
        <v/>
      </c>
      <c r="R3277" s="33">
        <f t="shared" si="1124"/>
        <v>11</v>
      </c>
      <c r="S3277" s="33" t="str">
        <f t="shared" si="1125"/>
        <v>162_11</v>
      </c>
      <c r="T3277" s="35" t="str">
        <f t="shared" si="1126"/>
        <v>162PM</v>
      </c>
      <c r="U3277" s="35" t="str">
        <f t="shared" si="1127"/>
        <v>162PMEW</v>
      </c>
      <c r="V3277" s="35" t="str">
        <f t="shared" si="1143"/>
        <v>2V</v>
      </c>
      <c r="W3277" s="35" t="str">
        <f t="shared" si="1136"/>
        <v>162PM2V134</v>
      </c>
      <c r="X3277" s="388">
        <f t="shared" si="1137"/>
        <v>0</v>
      </c>
      <c r="Y3277" s="388">
        <f t="shared" si="1138"/>
        <v>1</v>
      </c>
      <c r="Z3277" s="280" t="str">
        <f t="shared" si="1129"/>
        <v/>
      </c>
      <c r="AA3277" s="280" t="str">
        <f t="shared" si="1130"/>
        <v/>
      </c>
      <c r="AB3277" s="389" t="str">
        <f t="shared" si="1139"/>
        <v/>
      </c>
      <c r="AC3277" s="389" t="str">
        <f t="shared" si="1140"/>
        <v/>
      </c>
      <c r="AD3277" s="390" t="str">
        <f t="shared" si="1131"/>
        <v/>
      </c>
      <c r="AE3277" s="282">
        <f t="shared" si="1132"/>
        <v>0</v>
      </c>
      <c r="AF3277" s="359">
        <f t="shared" si="1133"/>
        <v>0</v>
      </c>
      <c r="AG3277" s="280">
        <f t="shared" si="1134"/>
        <v>0</v>
      </c>
      <c r="AH3277" s="280">
        <f t="shared" si="1128"/>
        <v>0</v>
      </c>
      <c r="AI3277" s="280">
        <f>IF(ISBLANK(T3277),AI3276,IF(COUNTIF(T$2:T3277,T3277)&gt;1,AI3276,1+MAX(AI3276,0)))</f>
        <v>92</v>
      </c>
      <c r="AL3277" s="391" t="str">
        <f t="shared" si="1141"/>
        <v/>
      </c>
      <c r="AM3277" s="391" t="str">
        <f t="shared" si="1142"/>
        <v/>
      </c>
      <c r="AO3277" s="310" t="str">
        <f t="shared" si="1135"/>
        <v/>
      </c>
      <c r="AP3277" s="310">
        <f>SUM(AO$1:AO3277)</f>
        <v>0</v>
      </c>
      <c r="AQ3277" s="310">
        <f>SUM(AK$2:AK3277)</f>
        <v>23</v>
      </c>
      <c r="AR3277" s="310">
        <f>COUNTA(AJ$2:AJ3277)</f>
        <v>23</v>
      </c>
      <c r="AS3277" s="312"/>
      <c r="AT3277" s="312"/>
      <c r="AU3277" s="312"/>
      <c r="AV3277" s="312"/>
      <c r="AW3277" s="312"/>
      <c r="AZ3277">
        <v>0</v>
      </c>
      <c r="BA3277">
        <v>1</v>
      </c>
    </row>
    <row r="3278" spans="1:53" x14ac:dyDescent="0.25">
      <c r="A3278">
        <v>162</v>
      </c>
      <c r="B3278" t="s">
        <v>66</v>
      </c>
      <c r="C3278" t="s">
        <v>859</v>
      </c>
      <c r="D3278"/>
      <c r="E3278">
        <v>1</v>
      </c>
      <c r="F3278">
        <v>4</v>
      </c>
      <c r="G3278">
        <v>1</v>
      </c>
      <c r="H3278">
        <v>2</v>
      </c>
      <c r="I3278">
        <v>1</v>
      </c>
      <c r="J3278">
        <v>0</v>
      </c>
      <c r="K3278">
        <v>1</v>
      </c>
      <c r="L3278">
        <v>1</v>
      </c>
      <c r="M3278"/>
      <c r="O3278" s="101">
        <f>IF(ISBLANK(C3278),O3277,IF(COUNTIF(C$2:C3278,C3278)&gt;1,O3277,1+MAX(O3277,0)))</f>
        <v>74</v>
      </c>
      <c r="P3278" s="45">
        <f t="shared" si="1122"/>
        <v>48</v>
      </c>
      <c r="Q3278" s="33" t="str">
        <f t="shared" si="1123"/>
        <v/>
      </c>
      <c r="R3278" s="33">
        <f t="shared" si="1124"/>
        <v>12</v>
      </c>
      <c r="S3278" s="33" t="str">
        <f t="shared" si="1125"/>
        <v>162_12</v>
      </c>
      <c r="T3278" s="35" t="str">
        <f t="shared" si="1126"/>
        <v>162PM</v>
      </c>
      <c r="U3278" s="35" t="str">
        <f t="shared" si="1127"/>
        <v>162PMNS</v>
      </c>
      <c r="V3278" s="35" t="str">
        <f t="shared" si="1143"/>
        <v>2V</v>
      </c>
      <c r="W3278" s="35" t="str">
        <f t="shared" si="1136"/>
        <v>162PM2V141</v>
      </c>
      <c r="X3278" s="388">
        <f t="shared" si="1137"/>
        <v>1</v>
      </c>
      <c r="Y3278" s="388">
        <f t="shared" si="1138"/>
        <v>1</v>
      </c>
      <c r="Z3278" s="280" t="str">
        <f t="shared" si="1129"/>
        <v/>
      </c>
      <c r="AA3278" s="280" t="str">
        <f t="shared" si="1130"/>
        <v/>
      </c>
      <c r="AB3278" s="389" t="str">
        <f t="shared" si="1139"/>
        <v/>
      </c>
      <c r="AC3278" s="389" t="str">
        <f t="shared" si="1140"/>
        <v/>
      </c>
      <c r="AD3278" s="390" t="str">
        <f t="shared" si="1131"/>
        <v/>
      </c>
      <c r="AE3278" s="282">
        <f t="shared" si="1132"/>
        <v>0</v>
      </c>
      <c r="AF3278" s="359">
        <f t="shared" si="1133"/>
        <v>0</v>
      </c>
      <c r="AG3278" s="280">
        <f t="shared" si="1134"/>
        <v>0</v>
      </c>
      <c r="AH3278" s="280">
        <f t="shared" si="1128"/>
        <v>0</v>
      </c>
      <c r="AI3278" s="280">
        <f>IF(ISBLANK(T3278),AI3277,IF(COUNTIF(T$2:T3278,T3278)&gt;1,AI3277,1+MAX(AI3277,0)))</f>
        <v>92</v>
      </c>
      <c r="AL3278" s="391" t="str">
        <f t="shared" si="1141"/>
        <v/>
      </c>
      <c r="AM3278" s="391" t="str">
        <f t="shared" si="1142"/>
        <v/>
      </c>
      <c r="AO3278" s="310" t="str">
        <f t="shared" si="1135"/>
        <v/>
      </c>
      <c r="AP3278" s="310">
        <f>SUM(AO$1:AO3278)</f>
        <v>0</v>
      </c>
      <c r="AQ3278" s="310">
        <f>SUM(AK$2:AK3278)</f>
        <v>23</v>
      </c>
      <c r="AR3278" s="310">
        <f>COUNTA(AJ$2:AJ3278)</f>
        <v>23</v>
      </c>
      <c r="AS3278" s="312"/>
      <c r="AT3278" s="312"/>
      <c r="AU3278" s="312"/>
      <c r="AV3278" s="312"/>
      <c r="AW3278" s="312"/>
      <c r="AZ3278">
        <v>1</v>
      </c>
      <c r="BA3278">
        <v>1</v>
      </c>
    </row>
    <row r="3279" spans="1:53" x14ac:dyDescent="0.25">
      <c r="A3279">
        <v>162</v>
      </c>
      <c r="B3279" t="s">
        <v>66</v>
      </c>
      <c r="C3279" t="s">
        <v>859</v>
      </c>
      <c r="D3279"/>
      <c r="E3279">
        <v>1</v>
      </c>
      <c r="F3279">
        <v>4</v>
      </c>
      <c r="G3279">
        <v>2</v>
      </c>
      <c r="H3279">
        <v>2</v>
      </c>
      <c r="I3279">
        <v>1</v>
      </c>
      <c r="J3279">
        <v>0</v>
      </c>
      <c r="K3279">
        <v>1</v>
      </c>
      <c r="L3279">
        <v>2</v>
      </c>
      <c r="M3279"/>
      <c r="O3279" s="101">
        <f>IF(ISBLANK(C3279),O3278,IF(COUNTIF(C$2:C3279,C3279)&gt;1,O3278,1+MAX(O3278,0)))</f>
        <v>74</v>
      </c>
      <c r="P3279" s="45">
        <f t="shared" si="1122"/>
        <v>48</v>
      </c>
      <c r="Q3279" s="33" t="str">
        <f t="shared" si="1123"/>
        <v/>
      </c>
      <c r="R3279" s="33">
        <f t="shared" si="1124"/>
        <v>12</v>
      </c>
      <c r="S3279" s="33" t="str">
        <f t="shared" si="1125"/>
        <v>162_12</v>
      </c>
      <c r="T3279" s="35" t="str">
        <f t="shared" si="1126"/>
        <v>162PM</v>
      </c>
      <c r="U3279" s="35" t="str">
        <f t="shared" si="1127"/>
        <v>162PMNS</v>
      </c>
      <c r="V3279" s="35" t="str">
        <f t="shared" si="1143"/>
        <v>2V</v>
      </c>
      <c r="W3279" s="35" t="str">
        <f t="shared" si="1136"/>
        <v>162PM2V142</v>
      </c>
      <c r="X3279" s="388">
        <f t="shared" si="1137"/>
        <v>1</v>
      </c>
      <c r="Y3279" s="388">
        <f t="shared" si="1138"/>
        <v>2</v>
      </c>
      <c r="Z3279" s="280" t="str">
        <f t="shared" si="1129"/>
        <v/>
      </c>
      <c r="AA3279" s="280" t="str">
        <f t="shared" si="1130"/>
        <v/>
      </c>
      <c r="AB3279" s="389" t="str">
        <f t="shared" si="1139"/>
        <v/>
      </c>
      <c r="AC3279" s="389" t="str">
        <f t="shared" si="1140"/>
        <v/>
      </c>
      <c r="AD3279" s="390" t="str">
        <f t="shared" si="1131"/>
        <v/>
      </c>
      <c r="AE3279" s="282">
        <f t="shared" si="1132"/>
        <v>0</v>
      </c>
      <c r="AF3279" s="359">
        <f t="shared" si="1133"/>
        <v>0</v>
      </c>
      <c r="AG3279" s="280">
        <f t="shared" si="1134"/>
        <v>0</v>
      </c>
      <c r="AH3279" s="280">
        <f t="shared" si="1128"/>
        <v>0</v>
      </c>
      <c r="AI3279" s="280">
        <f>IF(ISBLANK(T3279),AI3278,IF(COUNTIF(T$2:T3279,T3279)&gt;1,AI3278,1+MAX(AI3278,0)))</f>
        <v>92</v>
      </c>
      <c r="AL3279" s="391" t="str">
        <f t="shared" si="1141"/>
        <v/>
      </c>
      <c r="AM3279" s="391" t="str">
        <f t="shared" si="1142"/>
        <v/>
      </c>
      <c r="AO3279" s="310" t="str">
        <f t="shared" si="1135"/>
        <v/>
      </c>
      <c r="AP3279" s="310">
        <f>SUM(AO$1:AO3279)</f>
        <v>0</v>
      </c>
      <c r="AQ3279" s="310">
        <f>SUM(AK$2:AK3279)</f>
        <v>23</v>
      </c>
      <c r="AR3279" s="310">
        <f>COUNTA(AJ$2:AJ3279)</f>
        <v>23</v>
      </c>
      <c r="AS3279" s="312"/>
      <c r="AT3279" s="312"/>
      <c r="AU3279" s="312"/>
      <c r="AV3279" s="312"/>
      <c r="AW3279" s="312"/>
      <c r="AZ3279">
        <v>1</v>
      </c>
      <c r="BA3279">
        <v>2</v>
      </c>
    </row>
    <row r="3280" spans="1:53" x14ac:dyDescent="0.25">
      <c r="A3280">
        <v>162</v>
      </c>
      <c r="B3280" t="s">
        <v>66</v>
      </c>
      <c r="C3280" t="s">
        <v>859</v>
      </c>
      <c r="D3280"/>
      <c r="E3280">
        <v>1</v>
      </c>
      <c r="F3280">
        <v>4</v>
      </c>
      <c r="G3280">
        <v>3</v>
      </c>
      <c r="H3280">
        <v>1</v>
      </c>
      <c r="I3280">
        <v>0</v>
      </c>
      <c r="J3280">
        <v>0</v>
      </c>
      <c r="K3280">
        <v>1</v>
      </c>
      <c r="L3280">
        <v>1</v>
      </c>
      <c r="M3280"/>
      <c r="O3280" s="101">
        <f>IF(ISBLANK(C3280),O3279,IF(COUNTIF(C$2:C3280,C3280)&gt;1,O3279,1+MAX(O3279,0)))</f>
        <v>74</v>
      </c>
      <c r="P3280" s="45">
        <f t="shared" si="1122"/>
        <v>48</v>
      </c>
      <c r="Q3280" s="33" t="str">
        <f t="shared" si="1123"/>
        <v/>
      </c>
      <c r="R3280" s="33">
        <f t="shared" si="1124"/>
        <v>12</v>
      </c>
      <c r="S3280" s="33" t="str">
        <f t="shared" si="1125"/>
        <v>162_12</v>
      </c>
      <c r="T3280" s="35" t="str">
        <f t="shared" si="1126"/>
        <v>162PM</v>
      </c>
      <c r="U3280" s="35" t="str">
        <f t="shared" si="1127"/>
        <v>162PMEW</v>
      </c>
      <c r="V3280" s="35" t="str">
        <f t="shared" si="1143"/>
        <v>2V</v>
      </c>
      <c r="W3280" s="35" t="str">
        <f t="shared" si="1136"/>
        <v>162PM2V143</v>
      </c>
      <c r="X3280" s="388">
        <f t="shared" si="1137"/>
        <v>1</v>
      </c>
      <c r="Y3280" s="388">
        <f t="shared" si="1138"/>
        <v>1</v>
      </c>
      <c r="Z3280" s="280" t="str">
        <f t="shared" si="1129"/>
        <v/>
      </c>
      <c r="AA3280" s="280" t="str">
        <f t="shared" si="1130"/>
        <v/>
      </c>
      <c r="AB3280" s="389" t="str">
        <f t="shared" si="1139"/>
        <v/>
      </c>
      <c r="AC3280" s="389" t="str">
        <f t="shared" si="1140"/>
        <v/>
      </c>
      <c r="AD3280" s="390" t="str">
        <f t="shared" si="1131"/>
        <v/>
      </c>
      <c r="AE3280" s="282">
        <f t="shared" si="1132"/>
        <v>0</v>
      </c>
      <c r="AF3280" s="359">
        <f t="shared" si="1133"/>
        <v>0</v>
      </c>
      <c r="AG3280" s="280">
        <f t="shared" si="1134"/>
        <v>0</v>
      </c>
      <c r="AH3280" s="280">
        <f t="shared" si="1128"/>
        <v>0</v>
      </c>
      <c r="AI3280" s="280">
        <f>IF(ISBLANK(T3280),AI3279,IF(COUNTIF(T$2:T3280,T3280)&gt;1,AI3279,1+MAX(AI3279,0)))</f>
        <v>92</v>
      </c>
      <c r="AL3280" s="391" t="str">
        <f t="shared" si="1141"/>
        <v/>
      </c>
      <c r="AM3280" s="391" t="str">
        <f t="shared" si="1142"/>
        <v/>
      </c>
      <c r="AO3280" s="310" t="str">
        <f t="shared" si="1135"/>
        <v/>
      </c>
      <c r="AP3280" s="310">
        <f>SUM(AO$1:AO3280)</f>
        <v>0</v>
      </c>
      <c r="AQ3280" s="310">
        <f>SUM(AK$2:AK3280)</f>
        <v>23</v>
      </c>
      <c r="AR3280" s="310">
        <f>COUNTA(AJ$2:AJ3280)</f>
        <v>23</v>
      </c>
      <c r="AS3280" s="312"/>
      <c r="AT3280" s="312"/>
      <c r="AU3280" s="312"/>
      <c r="AV3280" s="312"/>
      <c r="AW3280" s="312"/>
      <c r="AZ3280">
        <v>1</v>
      </c>
      <c r="BA3280">
        <v>1</v>
      </c>
    </row>
    <row r="3281" spans="1:53" x14ac:dyDescent="0.25">
      <c r="A3281">
        <v>162</v>
      </c>
      <c r="B3281" t="s">
        <v>66</v>
      </c>
      <c r="C3281" t="s">
        <v>859</v>
      </c>
      <c r="D3281"/>
      <c r="E3281">
        <v>1</v>
      </c>
      <c r="F3281">
        <v>4</v>
      </c>
      <c r="G3281">
        <v>4</v>
      </c>
      <c r="H3281">
        <v>3</v>
      </c>
      <c r="I3281">
        <v>1</v>
      </c>
      <c r="J3281">
        <v>0</v>
      </c>
      <c r="K3281">
        <v>0</v>
      </c>
      <c r="L3281">
        <v>3</v>
      </c>
      <c r="M3281"/>
      <c r="O3281" s="101">
        <f>IF(ISBLANK(C3281),O3280,IF(COUNTIF(C$2:C3281,C3281)&gt;1,O3280,1+MAX(O3280,0)))</f>
        <v>74</v>
      </c>
      <c r="P3281" s="45">
        <f t="shared" si="1122"/>
        <v>48</v>
      </c>
      <c r="Q3281" s="33" t="str">
        <f t="shared" si="1123"/>
        <v/>
      </c>
      <c r="R3281" s="33">
        <f t="shared" si="1124"/>
        <v>12</v>
      </c>
      <c r="S3281" s="33" t="str">
        <f t="shared" si="1125"/>
        <v>162_12</v>
      </c>
      <c r="T3281" s="35" t="str">
        <f t="shared" si="1126"/>
        <v>162PM</v>
      </c>
      <c r="U3281" s="35" t="str">
        <f t="shared" si="1127"/>
        <v>162PMEW</v>
      </c>
      <c r="V3281" s="35" t="str">
        <f t="shared" si="1143"/>
        <v>2V</v>
      </c>
      <c r="W3281" s="35" t="str">
        <f t="shared" si="1136"/>
        <v>162PM2V144</v>
      </c>
      <c r="X3281" s="388">
        <f t="shared" si="1137"/>
        <v>0</v>
      </c>
      <c r="Y3281" s="388">
        <f t="shared" si="1138"/>
        <v>3</v>
      </c>
      <c r="Z3281" s="280" t="str">
        <f t="shared" si="1129"/>
        <v/>
      </c>
      <c r="AA3281" s="280" t="str">
        <f t="shared" si="1130"/>
        <v/>
      </c>
      <c r="AB3281" s="389" t="str">
        <f t="shared" si="1139"/>
        <v/>
      </c>
      <c r="AC3281" s="389" t="str">
        <f t="shared" si="1140"/>
        <v/>
      </c>
      <c r="AD3281" s="390" t="str">
        <f t="shared" si="1131"/>
        <v/>
      </c>
      <c r="AE3281" s="282">
        <f t="shared" si="1132"/>
        <v>0</v>
      </c>
      <c r="AF3281" s="359">
        <f t="shared" si="1133"/>
        <v>0</v>
      </c>
      <c r="AG3281" s="280">
        <f t="shared" si="1134"/>
        <v>0</v>
      </c>
      <c r="AH3281" s="280">
        <f t="shared" si="1128"/>
        <v>0</v>
      </c>
      <c r="AI3281" s="280">
        <f>IF(ISBLANK(T3281),AI3280,IF(COUNTIF(T$2:T3281,T3281)&gt;1,AI3280,1+MAX(AI3280,0)))</f>
        <v>92</v>
      </c>
      <c r="AL3281" s="391" t="str">
        <f t="shared" si="1141"/>
        <v/>
      </c>
      <c r="AM3281" s="391" t="str">
        <f t="shared" si="1142"/>
        <v/>
      </c>
      <c r="AO3281" s="310" t="str">
        <f t="shared" si="1135"/>
        <v/>
      </c>
      <c r="AP3281" s="310">
        <f>SUM(AO$1:AO3281)</f>
        <v>0</v>
      </c>
      <c r="AQ3281" s="310">
        <f>SUM(AK$2:AK3281)</f>
        <v>23</v>
      </c>
      <c r="AR3281" s="310">
        <f>COUNTA(AJ$2:AJ3281)</f>
        <v>23</v>
      </c>
      <c r="AS3281" s="312"/>
      <c r="AT3281" s="312"/>
      <c r="AU3281" s="312"/>
      <c r="AV3281" s="312"/>
      <c r="AW3281" s="312"/>
      <c r="AZ3281">
        <v>0</v>
      </c>
      <c r="BA3281">
        <v>3</v>
      </c>
    </row>
    <row r="3282" spans="1:53" x14ac:dyDescent="0.25">
      <c r="A3282">
        <v>162</v>
      </c>
      <c r="B3282" t="s">
        <v>66</v>
      </c>
      <c r="C3282" t="s">
        <v>859</v>
      </c>
      <c r="D3282"/>
      <c r="E3282">
        <v>2</v>
      </c>
      <c r="F3282">
        <v>1</v>
      </c>
      <c r="G3282">
        <v>1</v>
      </c>
      <c r="H3282">
        <v>3</v>
      </c>
      <c r="I3282">
        <v>1</v>
      </c>
      <c r="J3282">
        <v>2</v>
      </c>
      <c r="K3282">
        <v>1</v>
      </c>
      <c r="L3282">
        <v>1</v>
      </c>
      <c r="M3282"/>
      <c r="O3282" s="101">
        <f>IF(ISBLANK(C3282),O3281,IF(COUNTIF(C$2:C3282,C3282)&gt;1,O3281,1+MAX(O3281,0)))</f>
        <v>74</v>
      </c>
      <c r="P3282" s="45">
        <f t="shared" si="1122"/>
        <v>48</v>
      </c>
      <c r="Q3282" s="33" t="str">
        <f t="shared" si="1123"/>
        <v/>
      </c>
      <c r="R3282" s="33">
        <f t="shared" si="1124"/>
        <v>13</v>
      </c>
      <c r="S3282" s="33" t="str">
        <f t="shared" si="1125"/>
        <v>162_13</v>
      </c>
      <c r="T3282" s="35" t="str">
        <f t="shared" si="1126"/>
        <v>162PM</v>
      </c>
      <c r="U3282" s="35" t="str">
        <f t="shared" si="1127"/>
        <v>162PMNS</v>
      </c>
      <c r="V3282" s="35" t="str">
        <f t="shared" si="1143"/>
        <v>2V</v>
      </c>
      <c r="W3282" s="35" t="str">
        <f t="shared" si="1136"/>
        <v>162PM2V211</v>
      </c>
      <c r="X3282" s="388">
        <f t="shared" si="1137"/>
        <v>1</v>
      </c>
      <c r="Y3282" s="388">
        <f t="shared" si="1138"/>
        <v>1</v>
      </c>
      <c r="Z3282" s="280" t="str">
        <f t="shared" si="1129"/>
        <v/>
      </c>
      <c r="AA3282" s="280" t="str">
        <f t="shared" si="1130"/>
        <v/>
      </c>
      <c r="AB3282" s="389" t="str">
        <f t="shared" si="1139"/>
        <v/>
      </c>
      <c r="AC3282" s="389" t="str">
        <f t="shared" si="1140"/>
        <v/>
      </c>
      <c r="AD3282" s="390" t="str">
        <f t="shared" si="1131"/>
        <v/>
      </c>
      <c r="AE3282" s="282">
        <f t="shared" si="1132"/>
        <v>0</v>
      </c>
      <c r="AF3282" s="359">
        <f t="shared" si="1133"/>
        <v>0</v>
      </c>
      <c r="AG3282" s="280">
        <f t="shared" si="1134"/>
        <v>0</v>
      </c>
      <c r="AH3282" s="280">
        <f t="shared" si="1128"/>
        <v>0</v>
      </c>
      <c r="AI3282" s="280">
        <f>IF(ISBLANK(T3282),AI3281,IF(COUNTIF(T$2:T3282,T3282)&gt;1,AI3281,1+MAX(AI3281,0)))</f>
        <v>92</v>
      </c>
      <c r="AL3282" s="391" t="str">
        <f t="shared" si="1141"/>
        <v/>
      </c>
      <c r="AM3282" s="391" t="str">
        <f t="shared" si="1142"/>
        <v/>
      </c>
      <c r="AO3282" s="310" t="str">
        <f t="shared" si="1135"/>
        <v/>
      </c>
      <c r="AP3282" s="310">
        <f>SUM(AO$1:AO3282)</f>
        <v>0</v>
      </c>
      <c r="AQ3282" s="310">
        <f>SUM(AK$2:AK3282)</f>
        <v>23</v>
      </c>
      <c r="AR3282" s="310">
        <f>COUNTA(AJ$2:AJ3282)</f>
        <v>23</v>
      </c>
      <c r="AS3282" s="312"/>
      <c r="AT3282" s="312"/>
      <c r="AU3282" s="312"/>
      <c r="AV3282" s="312"/>
      <c r="AW3282" s="312"/>
      <c r="AZ3282">
        <v>1</v>
      </c>
      <c r="BA3282">
        <v>1</v>
      </c>
    </row>
    <row r="3283" spans="1:53" x14ac:dyDescent="0.25">
      <c r="A3283">
        <v>162</v>
      </c>
      <c r="B3283" t="s">
        <v>66</v>
      </c>
      <c r="C3283" t="s">
        <v>859</v>
      </c>
      <c r="D3283"/>
      <c r="E3283">
        <v>2</v>
      </c>
      <c r="F3283">
        <v>1</v>
      </c>
      <c r="G3283">
        <v>2</v>
      </c>
      <c r="H3283">
        <v>1</v>
      </c>
      <c r="I3283">
        <v>1</v>
      </c>
      <c r="J3283">
        <v>1</v>
      </c>
      <c r="K3283">
        <v>0</v>
      </c>
      <c r="L3283">
        <v>0</v>
      </c>
      <c r="M3283"/>
      <c r="O3283" s="101">
        <f>IF(ISBLANK(C3283),O3282,IF(COUNTIF(C$2:C3283,C3283)&gt;1,O3282,1+MAX(O3282,0)))</f>
        <v>74</v>
      </c>
      <c r="P3283" s="45">
        <f t="shared" si="1122"/>
        <v>48</v>
      </c>
      <c r="Q3283" s="33" t="str">
        <f t="shared" si="1123"/>
        <v/>
      </c>
      <c r="R3283" s="33">
        <f t="shared" si="1124"/>
        <v>13</v>
      </c>
      <c r="S3283" s="33" t="str">
        <f t="shared" si="1125"/>
        <v>162_13</v>
      </c>
      <c r="T3283" s="35" t="str">
        <f t="shared" si="1126"/>
        <v>162PM</v>
      </c>
      <c r="U3283" s="35" t="str">
        <f t="shared" si="1127"/>
        <v>162PMNS</v>
      </c>
      <c r="V3283" s="35" t="str">
        <f t="shared" si="1143"/>
        <v>2V</v>
      </c>
      <c r="W3283" s="35" t="str">
        <f t="shared" si="1136"/>
        <v>162PM2V212</v>
      </c>
      <c r="X3283" s="388">
        <f t="shared" si="1137"/>
        <v>0</v>
      </c>
      <c r="Y3283" s="388">
        <f t="shared" si="1138"/>
        <v>0</v>
      </c>
      <c r="Z3283" s="280" t="str">
        <f t="shared" si="1129"/>
        <v/>
      </c>
      <c r="AA3283" s="280" t="str">
        <f t="shared" si="1130"/>
        <v/>
      </c>
      <c r="AB3283" s="389" t="str">
        <f t="shared" si="1139"/>
        <v/>
      </c>
      <c r="AC3283" s="389" t="str">
        <f t="shared" si="1140"/>
        <v/>
      </c>
      <c r="AD3283" s="390" t="str">
        <f t="shared" si="1131"/>
        <v/>
      </c>
      <c r="AE3283" s="282">
        <f t="shared" si="1132"/>
        <v>0</v>
      </c>
      <c r="AF3283" s="359">
        <f t="shared" si="1133"/>
        <v>0</v>
      </c>
      <c r="AG3283" s="280">
        <f t="shared" si="1134"/>
        <v>0</v>
      </c>
      <c r="AH3283" s="280">
        <f t="shared" si="1128"/>
        <v>0</v>
      </c>
      <c r="AI3283" s="280">
        <f>IF(ISBLANK(T3283),AI3282,IF(COUNTIF(T$2:T3283,T3283)&gt;1,AI3282,1+MAX(AI3282,0)))</f>
        <v>92</v>
      </c>
      <c r="AL3283" s="391" t="str">
        <f t="shared" si="1141"/>
        <v/>
      </c>
      <c r="AM3283" s="391" t="str">
        <f t="shared" si="1142"/>
        <v/>
      </c>
      <c r="AO3283" s="310" t="str">
        <f t="shared" si="1135"/>
        <v/>
      </c>
      <c r="AP3283" s="310">
        <f>SUM(AO$1:AO3283)</f>
        <v>0</v>
      </c>
      <c r="AQ3283" s="310">
        <f>SUM(AK$2:AK3283)</f>
        <v>23</v>
      </c>
      <c r="AR3283" s="310">
        <f>COUNTA(AJ$2:AJ3283)</f>
        <v>23</v>
      </c>
      <c r="AS3283" s="312"/>
      <c r="AT3283" s="312"/>
      <c r="AU3283" s="312"/>
      <c r="AV3283" s="312"/>
      <c r="AW3283" s="312"/>
      <c r="AZ3283">
        <v>0</v>
      </c>
      <c r="BA3283">
        <v>0</v>
      </c>
    </row>
    <row r="3284" spans="1:53" x14ac:dyDescent="0.25">
      <c r="A3284">
        <v>162</v>
      </c>
      <c r="B3284" t="s">
        <v>66</v>
      </c>
      <c r="C3284" t="s">
        <v>859</v>
      </c>
      <c r="D3284"/>
      <c r="E3284">
        <v>2</v>
      </c>
      <c r="F3284">
        <v>1</v>
      </c>
      <c r="G3284">
        <v>3</v>
      </c>
      <c r="H3284">
        <v>1</v>
      </c>
      <c r="I3284">
        <v>0</v>
      </c>
      <c r="J3284">
        <v>0</v>
      </c>
      <c r="K3284">
        <v>0</v>
      </c>
      <c r="L3284">
        <v>1</v>
      </c>
      <c r="M3284"/>
      <c r="O3284" s="101">
        <f>IF(ISBLANK(C3284),O3283,IF(COUNTIF(C$2:C3284,C3284)&gt;1,O3283,1+MAX(O3283,0)))</f>
        <v>74</v>
      </c>
      <c r="P3284" s="45">
        <f t="shared" si="1122"/>
        <v>48</v>
      </c>
      <c r="Q3284" s="33" t="str">
        <f t="shared" si="1123"/>
        <v/>
      </c>
      <c r="R3284" s="33">
        <f t="shared" si="1124"/>
        <v>13</v>
      </c>
      <c r="S3284" s="33" t="str">
        <f t="shared" si="1125"/>
        <v>162_13</v>
      </c>
      <c r="T3284" s="35" t="str">
        <f t="shared" si="1126"/>
        <v>162PM</v>
      </c>
      <c r="U3284" s="35" t="str">
        <f t="shared" si="1127"/>
        <v>162PMEW</v>
      </c>
      <c r="V3284" s="35" t="str">
        <f t="shared" si="1143"/>
        <v>2V</v>
      </c>
      <c r="W3284" s="35" t="str">
        <f t="shared" si="1136"/>
        <v>162PM2V213</v>
      </c>
      <c r="X3284" s="388">
        <f t="shared" si="1137"/>
        <v>0</v>
      </c>
      <c r="Y3284" s="388">
        <f t="shared" si="1138"/>
        <v>1</v>
      </c>
      <c r="Z3284" s="280" t="str">
        <f t="shared" si="1129"/>
        <v/>
      </c>
      <c r="AA3284" s="280" t="str">
        <f t="shared" si="1130"/>
        <v/>
      </c>
      <c r="AB3284" s="389" t="str">
        <f t="shared" si="1139"/>
        <v/>
      </c>
      <c r="AC3284" s="389" t="str">
        <f t="shared" si="1140"/>
        <v/>
      </c>
      <c r="AD3284" s="390" t="str">
        <f t="shared" si="1131"/>
        <v/>
      </c>
      <c r="AE3284" s="282">
        <f t="shared" si="1132"/>
        <v>0</v>
      </c>
      <c r="AF3284" s="359">
        <f t="shared" si="1133"/>
        <v>0</v>
      </c>
      <c r="AG3284" s="280">
        <f t="shared" si="1134"/>
        <v>0</v>
      </c>
      <c r="AH3284" s="280">
        <f t="shared" si="1128"/>
        <v>0</v>
      </c>
      <c r="AI3284" s="280">
        <f>IF(ISBLANK(T3284),AI3283,IF(COUNTIF(T$2:T3284,T3284)&gt;1,AI3283,1+MAX(AI3283,0)))</f>
        <v>92</v>
      </c>
      <c r="AL3284" s="391" t="str">
        <f t="shared" si="1141"/>
        <v/>
      </c>
      <c r="AM3284" s="391" t="str">
        <f t="shared" si="1142"/>
        <v/>
      </c>
      <c r="AO3284" s="310" t="str">
        <f t="shared" si="1135"/>
        <v/>
      </c>
      <c r="AP3284" s="310">
        <f>SUM(AO$1:AO3284)</f>
        <v>0</v>
      </c>
      <c r="AQ3284" s="310">
        <f>SUM(AK$2:AK3284)</f>
        <v>23</v>
      </c>
      <c r="AR3284" s="310">
        <f>COUNTA(AJ$2:AJ3284)</f>
        <v>23</v>
      </c>
      <c r="AS3284" s="312"/>
      <c r="AT3284" s="312"/>
      <c r="AU3284" s="312"/>
      <c r="AV3284" s="312"/>
      <c r="AW3284" s="312"/>
      <c r="AZ3284">
        <v>0</v>
      </c>
      <c r="BA3284">
        <v>1</v>
      </c>
    </row>
    <row r="3285" spans="1:53" x14ac:dyDescent="0.25">
      <c r="A3285">
        <v>162</v>
      </c>
      <c r="B3285" t="s">
        <v>66</v>
      </c>
      <c r="C3285" t="s">
        <v>859</v>
      </c>
      <c r="D3285"/>
      <c r="E3285">
        <v>2</v>
      </c>
      <c r="F3285">
        <v>1</v>
      </c>
      <c r="G3285">
        <v>4</v>
      </c>
      <c r="H3285">
        <v>1</v>
      </c>
      <c r="I3285">
        <v>0</v>
      </c>
      <c r="J3285">
        <v>0</v>
      </c>
      <c r="K3285">
        <v>0</v>
      </c>
      <c r="L3285">
        <v>0</v>
      </c>
      <c r="M3285"/>
      <c r="O3285" s="101">
        <f>IF(ISBLANK(C3285),O3284,IF(COUNTIF(C$2:C3285,C3285)&gt;1,O3284,1+MAX(O3284,0)))</f>
        <v>74</v>
      </c>
      <c r="P3285" s="45">
        <f t="shared" si="1122"/>
        <v>48</v>
      </c>
      <c r="Q3285" s="33" t="str">
        <f t="shared" si="1123"/>
        <v/>
      </c>
      <c r="R3285" s="33">
        <f t="shared" si="1124"/>
        <v>13</v>
      </c>
      <c r="S3285" s="33" t="str">
        <f t="shared" si="1125"/>
        <v>162_13</v>
      </c>
      <c r="T3285" s="35" t="str">
        <f t="shared" si="1126"/>
        <v>162PM</v>
      </c>
      <c r="U3285" s="35" t="str">
        <f t="shared" si="1127"/>
        <v>162PMEW</v>
      </c>
      <c r="V3285" s="35" t="str">
        <f t="shared" si="1143"/>
        <v>2V</v>
      </c>
      <c r="W3285" s="35" t="str">
        <f t="shared" si="1136"/>
        <v>162PM2V214</v>
      </c>
      <c r="X3285" s="388">
        <f t="shared" si="1137"/>
        <v>0</v>
      </c>
      <c r="Y3285" s="388">
        <f t="shared" si="1138"/>
        <v>0</v>
      </c>
      <c r="Z3285" s="280" t="str">
        <f t="shared" si="1129"/>
        <v/>
      </c>
      <c r="AA3285" s="280" t="str">
        <f t="shared" si="1130"/>
        <v/>
      </c>
      <c r="AB3285" s="389" t="str">
        <f t="shared" si="1139"/>
        <v/>
      </c>
      <c r="AC3285" s="389" t="str">
        <f t="shared" si="1140"/>
        <v/>
      </c>
      <c r="AD3285" s="390" t="str">
        <f t="shared" si="1131"/>
        <v/>
      </c>
      <c r="AE3285" s="282">
        <f t="shared" si="1132"/>
        <v>0</v>
      </c>
      <c r="AF3285" s="359">
        <f t="shared" si="1133"/>
        <v>0</v>
      </c>
      <c r="AG3285" s="280">
        <f t="shared" si="1134"/>
        <v>0</v>
      </c>
      <c r="AH3285" s="280">
        <f t="shared" si="1128"/>
        <v>0</v>
      </c>
      <c r="AI3285" s="280">
        <f>IF(ISBLANK(T3285),AI3284,IF(COUNTIF(T$2:T3285,T3285)&gt;1,AI3284,1+MAX(AI3284,0)))</f>
        <v>92</v>
      </c>
      <c r="AL3285" s="391" t="str">
        <f t="shared" si="1141"/>
        <v/>
      </c>
      <c r="AM3285" s="391" t="str">
        <f t="shared" si="1142"/>
        <v/>
      </c>
      <c r="AO3285" s="310" t="str">
        <f t="shared" si="1135"/>
        <v/>
      </c>
      <c r="AP3285" s="310">
        <f>SUM(AO$1:AO3285)</f>
        <v>0</v>
      </c>
      <c r="AQ3285" s="310">
        <f>SUM(AK$2:AK3285)</f>
        <v>23</v>
      </c>
      <c r="AR3285" s="310">
        <f>COUNTA(AJ$2:AJ3285)</f>
        <v>23</v>
      </c>
      <c r="AS3285" s="312"/>
      <c r="AT3285" s="312"/>
      <c r="AU3285" s="312"/>
      <c r="AV3285" s="312"/>
      <c r="AW3285" s="312"/>
      <c r="AZ3285">
        <v>0</v>
      </c>
      <c r="BA3285">
        <v>0</v>
      </c>
    </row>
    <row r="3286" spans="1:53" x14ac:dyDescent="0.25">
      <c r="A3286">
        <v>162</v>
      </c>
      <c r="B3286" t="s">
        <v>66</v>
      </c>
      <c r="C3286" t="s">
        <v>859</v>
      </c>
      <c r="D3286"/>
      <c r="E3286">
        <v>2</v>
      </c>
      <c r="F3286">
        <v>2</v>
      </c>
      <c r="G3286">
        <v>1</v>
      </c>
      <c r="H3286">
        <v>2</v>
      </c>
      <c r="I3286">
        <v>1</v>
      </c>
      <c r="J3286">
        <v>0</v>
      </c>
      <c r="K3286">
        <v>1</v>
      </c>
      <c r="L3286">
        <v>2</v>
      </c>
      <c r="M3286"/>
      <c r="O3286" s="101">
        <f>IF(ISBLANK(C3286),O3285,IF(COUNTIF(C$2:C3286,C3286)&gt;1,O3285,1+MAX(O3285,0)))</f>
        <v>74</v>
      </c>
      <c r="P3286" s="45">
        <f t="shared" si="1122"/>
        <v>48</v>
      </c>
      <c r="Q3286" s="33" t="str">
        <f t="shared" si="1123"/>
        <v/>
      </c>
      <c r="R3286" s="33">
        <f t="shared" si="1124"/>
        <v>14</v>
      </c>
      <c r="S3286" s="33" t="str">
        <f t="shared" si="1125"/>
        <v>162_14</v>
      </c>
      <c r="T3286" s="35" t="str">
        <f t="shared" si="1126"/>
        <v>162PM</v>
      </c>
      <c r="U3286" s="35" t="str">
        <f t="shared" si="1127"/>
        <v>162PMNS</v>
      </c>
      <c r="V3286" s="35" t="str">
        <f t="shared" si="1143"/>
        <v>2V</v>
      </c>
      <c r="W3286" s="35" t="str">
        <f t="shared" si="1136"/>
        <v>162PM2V221</v>
      </c>
      <c r="X3286" s="388">
        <f t="shared" si="1137"/>
        <v>1</v>
      </c>
      <c r="Y3286" s="388">
        <f t="shared" si="1138"/>
        <v>2</v>
      </c>
      <c r="Z3286" s="280" t="str">
        <f t="shared" si="1129"/>
        <v/>
      </c>
      <c r="AA3286" s="280" t="str">
        <f t="shared" si="1130"/>
        <v/>
      </c>
      <c r="AB3286" s="389" t="str">
        <f t="shared" si="1139"/>
        <v/>
      </c>
      <c r="AC3286" s="389" t="str">
        <f t="shared" si="1140"/>
        <v/>
      </c>
      <c r="AD3286" s="390" t="str">
        <f t="shared" si="1131"/>
        <v/>
      </c>
      <c r="AE3286" s="282">
        <f t="shared" si="1132"/>
        <v>0</v>
      </c>
      <c r="AF3286" s="359">
        <f t="shared" si="1133"/>
        <v>0</v>
      </c>
      <c r="AG3286" s="280">
        <f t="shared" si="1134"/>
        <v>0</v>
      </c>
      <c r="AH3286" s="280">
        <f t="shared" si="1128"/>
        <v>0</v>
      </c>
      <c r="AI3286" s="280">
        <f>IF(ISBLANK(T3286),AI3285,IF(COUNTIF(T$2:T3286,T3286)&gt;1,AI3285,1+MAX(AI3285,0)))</f>
        <v>92</v>
      </c>
      <c r="AL3286" s="391" t="str">
        <f t="shared" si="1141"/>
        <v/>
      </c>
      <c r="AM3286" s="391" t="str">
        <f t="shared" si="1142"/>
        <v/>
      </c>
      <c r="AO3286" s="310" t="str">
        <f t="shared" si="1135"/>
        <v/>
      </c>
      <c r="AP3286" s="310">
        <f>SUM(AO$1:AO3286)</f>
        <v>0</v>
      </c>
      <c r="AQ3286" s="310">
        <f>SUM(AK$2:AK3286)</f>
        <v>23</v>
      </c>
      <c r="AR3286" s="310">
        <f>COUNTA(AJ$2:AJ3286)</f>
        <v>23</v>
      </c>
      <c r="AS3286" s="312"/>
      <c r="AT3286" s="312"/>
      <c r="AU3286" s="312"/>
      <c r="AV3286" s="312"/>
      <c r="AW3286" s="312"/>
      <c r="AZ3286">
        <v>1</v>
      </c>
      <c r="BA3286">
        <v>2</v>
      </c>
    </row>
    <row r="3287" spans="1:53" x14ac:dyDescent="0.25">
      <c r="A3287">
        <v>162</v>
      </c>
      <c r="B3287" t="s">
        <v>66</v>
      </c>
      <c r="C3287" t="s">
        <v>859</v>
      </c>
      <c r="D3287"/>
      <c r="E3287">
        <v>2</v>
      </c>
      <c r="F3287">
        <v>2</v>
      </c>
      <c r="G3287">
        <v>2</v>
      </c>
      <c r="H3287">
        <v>3</v>
      </c>
      <c r="I3287">
        <v>0</v>
      </c>
      <c r="J3287">
        <v>3</v>
      </c>
      <c r="K3287">
        <v>0</v>
      </c>
      <c r="L3287">
        <v>0</v>
      </c>
      <c r="M3287"/>
      <c r="O3287" s="101">
        <f>IF(ISBLANK(C3287),O3286,IF(COUNTIF(C$2:C3287,C3287)&gt;1,O3286,1+MAX(O3286,0)))</f>
        <v>74</v>
      </c>
      <c r="P3287" s="45">
        <f t="shared" si="1122"/>
        <v>48</v>
      </c>
      <c r="Q3287" s="33" t="str">
        <f t="shared" si="1123"/>
        <v/>
      </c>
      <c r="R3287" s="33">
        <f t="shared" si="1124"/>
        <v>14</v>
      </c>
      <c r="S3287" s="33" t="str">
        <f t="shared" si="1125"/>
        <v>162_14</v>
      </c>
      <c r="T3287" s="35" t="str">
        <f t="shared" si="1126"/>
        <v>162PM</v>
      </c>
      <c r="U3287" s="35" t="str">
        <f t="shared" si="1127"/>
        <v>162PMNS</v>
      </c>
      <c r="V3287" s="35" t="str">
        <f t="shared" si="1143"/>
        <v>2V</v>
      </c>
      <c r="W3287" s="35" t="str">
        <f t="shared" si="1136"/>
        <v>162PM2V222</v>
      </c>
      <c r="X3287" s="388">
        <f t="shared" si="1137"/>
        <v>0</v>
      </c>
      <c r="Y3287" s="388">
        <f t="shared" si="1138"/>
        <v>0</v>
      </c>
      <c r="Z3287" s="280" t="str">
        <f t="shared" si="1129"/>
        <v/>
      </c>
      <c r="AA3287" s="280" t="str">
        <f t="shared" si="1130"/>
        <v/>
      </c>
      <c r="AB3287" s="389" t="str">
        <f t="shared" si="1139"/>
        <v/>
      </c>
      <c r="AC3287" s="389" t="str">
        <f t="shared" si="1140"/>
        <v/>
      </c>
      <c r="AD3287" s="390" t="str">
        <f t="shared" si="1131"/>
        <v/>
      </c>
      <c r="AE3287" s="282">
        <f t="shared" si="1132"/>
        <v>0</v>
      </c>
      <c r="AF3287" s="359">
        <f t="shared" si="1133"/>
        <v>0</v>
      </c>
      <c r="AG3287" s="280">
        <f t="shared" si="1134"/>
        <v>0</v>
      </c>
      <c r="AH3287" s="280">
        <f t="shared" si="1128"/>
        <v>0</v>
      </c>
      <c r="AI3287" s="280">
        <f>IF(ISBLANK(T3287),AI3286,IF(COUNTIF(T$2:T3287,T3287)&gt;1,AI3286,1+MAX(AI3286,0)))</f>
        <v>92</v>
      </c>
      <c r="AL3287" s="391" t="str">
        <f t="shared" si="1141"/>
        <v/>
      </c>
      <c r="AM3287" s="391" t="str">
        <f t="shared" si="1142"/>
        <v/>
      </c>
      <c r="AO3287" s="310" t="str">
        <f t="shared" si="1135"/>
        <v/>
      </c>
      <c r="AP3287" s="310">
        <f>SUM(AO$1:AO3287)</f>
        <v>0</v>
      </c>
      <c r="AQ3287" s="310">
        <f>SUM(AK$2:AK3287)</f>
        <v>23</v>
      </c>
      <c r="AR3287" s="310">
        <f>COUNTA(AJ$2:AJ3287)</f>
        <v>23</v>
      </c>
      <c r="AS3287" s="312"/>
      <c r="AT3287" s="312"/>
      <c r="AU3287" s="312"/>
      <c r="AV3287" s="312"/>
      <c r="AW3287" s="312"/>
      <c r="AZ3287">
        <v>0</v>
      </c>
      <c r="BA3287">
        <v>0</v>
      </c>
    </row>
    <row r="3288" spans="1:53" x14ac:dyDescent="0.25">
      <c r="A3288">
        <v>162</v>
      </c>
      <c r="B3288" t="s">
        <v>66</v>
      </c>
      <c r="C3288" t="s">
        <v>859</v>
      </c>
      <c r="D3288"/>
      <c r="E3288">
        <v>2</v>
      </c>
      <c r="F3288">
        <v>2</v>
      </c>
      <c r="G3288">
        <v>3</v>
      </c>
      <c r="H3288">
        <v>1</v>
      </c>
      <c r="I3288">
        <v>0</v>
      </c>
      <c r="J3288">
        <v>0</v>
      </c>
      <c r="K3288">
        <v>0</v>
      </c>
      <c r="L3288">
        <v>1</v>
      </c>
      <c r="M3288"/>
      <c r="O3288" s="101">
        <f>IF(ISBLANK(C3288),O3287,IF(COUNTIF(C$2:C3288,C3288)&gt;1,O3287,1+MAX(O3287,0)))</f>
        <v>74</v>
      </c>
      <c r="P3288" s="45">
        <f t="shared" si="1122"/>
        <v>48</v>
      </c>
      <c r="Q3288" s="33" t="str">
        <f t="shared" si="1123"/>
        <v/>
      </c>
      <c r="R3288" s="33">
        <f t="shared" si="1124"/>
        <v>14</v>
      </c>
      <c r="S3288" s="33" t="str">
        <f t="shared" si="1125"/>
        <v>162_14</v>
      </c>
      <c r="T3288" s="35" t="str">
        <f t="shared" si="1126"/>
        <v>162PM</v>
      </c>
      <c r="U3288" s="35" t="str">
        <f t="shared" si="1127"/>
        <v>162PMEW</v>
      </c>
      <c r="V3288" s="35" t="str">
        <f t="shared" si="1143"/>
        <v>2V</v>
      </c>
      <c r="W3288" s="35" t="str">
        <f t="shared" si="1136"/>
        <v>162PM2V223</v>
      </c>
      <c r="X3288" s="388">
        <f t="shared" si="1137"/>
        <v>0</v>
      </c>
      <c r="Y3288" s="388">
        <f t="shared" si="1138"/>
        <v>1</v>
      </c>
      <c r="Z3288" s="280" t="str">
        <f t="shared" si="1129"/>
        <v/>
      </c>
      <c r="AA3288" s="280" t="str">
        <f t="shared" si="1130"/>
        <v/>
      </c>
      <c r="AB3288" s="389" t="str">
        <f t="shared" si="1139"/>
        <v/>
      </c>
      <c r="AC3288" s="389" t="str">
        <f t="shared" si="1140"/>
        <v/>
      </c>
      <c r="AD3288" s="390" t="str">
        <f t="shared" si="1131"/>
        <v/>
      </c>
      <c r="AE3288" s="282">
        <f t="shared" si="1132"/>
        <v>0</v>
      </c>
      <c r="AF3288" s="359">
        <f t="shared" si="1133"/>
        <v>0</v>
      </c>
      <c r="AG3288" s="280">
        <f t="shared" si="1134"/>
        <v>0</v>
      </c>
      <c r="AH3288" s="280">
        <f t="shared" si="1128"/>
        <v>0</v>
      </c>
      <c r="AI3288" s="280">
        <f>IF(ISBLANK(T3288),AI3287,IF(COUNTIF(T$2:T3288,T3288)&gt;1,AI3287,1+MAX(AI3287,0)))</f>
        <v>92</v>
      </c>
      <c r="AL3288" s="391" t="str">
        <f t="shared" si="1141"/>
        <v/>
      </c>
      <c r="AM3288" s="391" t="str">
        <f t="shared" si="1142"/>
        <v/>
      </c>
      <c r="AO3288" s="310" t="str">
        <f t="shared" si="1135"/>
        <v/>
      </c>
      <c r="AP3288" s="310">
        <f>SUM(AO$1:AO3288)</f>
        <v>0</v>
      </c>
      <c r="AQ3288" s="310">
        <f>SUM(AK$2:AK3288)</f>
        <v>23</v>
      </c>
      <c r="AR3288" s="310">
        <f>COUNTA(AJ$2:AJ3288)</f>
        <v>23</v>
      </c>
      <c r="AS3288" s="312"/>
      <c r="AT3288" s="312"/>
      <c r="AU3288" s="312"/>
      <c r="AV3288" s="312"/>
      <c r="AW3288" s="312"/>
      <c r="AZ3288">
        <v>0</v>
      </c>
      <c r="BA3288">
        <v>1</v>
      </c>
    </row>
    <row r="3289" spans="1:53" x14ac:dyDescent="0.25">
      <c r="A3289">
        <v>162</v>
      </c>
      <c r="B3289" t="s">
        <v>66</v>
      </c>
      <c r="C3289" t="s">
        <v>859</v>
      </c>
      <c r="D3289"/>
      <c r="E3289">
        <v>2</v>
      </c>
      <c r="F3289">
        <v>2</v>
      </c>
      <c r="G3289">
        <v>4</v>
      </c>
      <c r="H3289">
        <v>0</v>
      </c>
      <c r="I3289">
        <v>0</v>
      </c>
      <c r="J3289">
        <v>0</v>
      </c>
      <c r="K3289">
        <v>0</v>
      </c>
      <c r="L3289">
        <v>0</v>
      </c>
      <c r="M3289"/>
      <c r="O3289" s="101">
        <f>IF(ISBLANK(C3289),O3288,IF(COUNTIF(C$2:C3289,C3289)&gt;1,O3288,1+MAX(O3288,0)))</f>
        <v>74</v>
      </c>
      <c r="P3289" s="45">
        <f t="shared" si="1122"/>
        <v>48</v>
      </c>
      <c r="Q3289" s="33" t="str">
        <f t="shared" si="1123"/>
        <v/>
      </c>
      <c r="R3289" s="33">
        <f t="shared" si="1124"/>
        <v>14</v>
      </c>
      <c r="S3289" s="33" t="str">
        <f t="shared" si="1125"/>
        <v>162_14</v>
      </c>
      <c r="T3289" s="35" t="str">
        <f t="shared" si="1126"/>
        <v>162PM</v>
      </c>
      <c r="U3289" s="35" t="str">
        <f t="shared" si="1127"/>
        <v>162PMEW</v>
      </c>
      <c r="V3289" s="35" t="str">
        <f t="shared" si="1143"/>
        <v>2V</v>
      </c>
      <c r="W3289" s="35" t="str">
        <f t="shared" si="1136"/>
        <v>162PM2V224</v>
      </c>
      <c r="X3289" s="388">
        <f t="shared" si="1137"/>
        <v>0</v>
      </c>
      <c r="Y3289" s="388">
        <f t="shared" si="1138"/>
        <v>0</v>
      </c>
      <c r="Z3289" s="280" t="str">
        <f t="shared" si="1129"/>
        <v/>
      </c>
      <c r="AA3289" s="280" t="str">
        <f t="shared" si="1130"/>
        <v/>
      </c>
      <c r="AB3289" s="389" t="str">
        <f t="shared" si="1139"/>
        <v/>
      </c>
      <c r="AC3289" s="389" t="str">
        <f t="shared" si="1140"/>
        <v/>
      </c>
      <c r="AD3289" s="390" t="str">
        <f t="shared" si="1131"/>
        <v/>
      </c>
      <c r="AE3289" s="282">
        <f t="shared" si="1132"/>
        <v>0</v>
      </c>
      <c r="AF3289" s="359">
        <f t="shared" si="1133"/>
        <v>0</v>
      </c>
      <c r="AG3289" s="280">
        <f t="shared" si="1134"/>
        <v>0</v>
      </c>
      <c r="AH3289" s="280">
        <f t="shared" si="1128"/>
        <v>0</v>
      </c>
      <c r="AI3289" s="280">
        <f>IF(ISBLANK(T3289),AI3288,IF(COUNTIF(T$2:T3289,T3289)&gt;1,AI3288,1+MAX(AI3288,0)))</f>
        <v>92</v>
      </c>
      <c r="AL3289" s="391" t="str">
        <f t="shared" si="1141"/>
        <v/>
      </c>
      <c r="AM3289" s="391" t="str">
        <f t="shared" si="1142"/>
        <v/>
      </c>
      <c r="AO3289" s="310" t="str">
        <f t="shared" si="1135"/>
        <v/>
      </c>
      <c r="AP3289" s="310">
        <f>SUM(AO$1:AO3289)</f>
        <v>0</v>
      </c>
      <c r="AQ3289" s="310">
        <f>SUM(AK$2:AK3289)</f>
        <v>23</v>
      </c>
      <c r="AR3289" s="310">
        <f>COUNTA(AJ$2:AJ3289)</f>
        <v>23</v>
      </c>
      <c r="AS3289" s="312"/>
      <c r="AT3289" s="312"/>
      <c r="AU3289" s="312"/>
      <c r="AV3289" s="312"/>
      <c r="AW3289" s="312"/>
      <c r="AZ3289">
        <v>0</v>
      </c>
      <c r="BA3289">
        <v>0</v>
      </c>
    </row>
    <row r="3290" spans="1:53" x14ac:dyDescent="0.25">
      <c r="A3290">
        <v>162</v>
      </c>
      <c r="B3290" t="s">
        <v>66</v>
      </c>
      <c r="C3290" t="s">
        <v>859</v>
      </c>
      <c r="D3290"/>
      <c r="E3290">
        <v>2</v>
      </c>
      <c r="F3290">
        <v>3</v>
      </c>
      <c r="G3290">
        <v>1</v>
      </c>
      <c r="H3290">
        <v>2</v>
      </c>
      <c r="I3290">
        <v>0</v>
      </c>
      <c r="J3290">
        <v>1</v>
      </c>
      <c r="K3290">
        <v>1</v>
      </c>
      <c r="L3290">
        <v>0</v>
      </c>
      <c r="M3290"/>
      <c r="O3290" s="101">
        <f>IF(ISBLANK(C3290),O3289,IF(COUNTIF(C$2:C3290,C3290)&gt;1,O3289,1+MAX(O3289,0)))</f>
        <v>74</v>
      </c>
      <c r="P3290" s="45">
        <f t="shared" si="1122"/>
        <v>48</v>
      </c>
      <c r="Q3290" s="33" t="str">
        <f t="shared" si="1123"/>
        <v/>
      </c>
      <c r="R3290" s="33">
        <f t="shared" si="1124"/>
        <v>15</v>
      </c>
      <c r="S3290" s="33" t="str">
        <f t="shared" si="1125"/>
        <v>162_15</v>
      </c>
      <c r="T3290" s="35" t="str">
        <f t="shared" si="1126"/>
        <v>162PM</v>
      </c>
      <c r="U3290" s="35" t="str">
        <f t="shared" si="1127"/>
        <v>162PMNS</v>
      </c>
      <c r="V3290" s="35" t="str">
        <f t="shared" si="1143"/>
        <v>2V</v>
      </c>
      <c r="W3290" s="35" t="str">
        <f t="shared" si="1136"/>
        <v>162PM2V231</v>
      </c>
      <c r="X3290" s="388">
        <f t="shared" si="1137"/>
        <v>1</v>
      </c>
      <c r="Y3290" s="388">
        <f t="shared" si="1138"/>
        <v>0</v>
      </c>
      <c r="Z3290" s="280" t="str">
        <f t="shared" si="1129"/>
        <v/>
      </c>
      <c r="AA3290" s="280" t="str">
        <f t="shared" si="1130"/>
        <v/>
      </c>
      <c r="AB3290" s="389" t="str">
        <f t="shared" si="1139"/>
        <v/>
      </c>
      <c r="AC3290" s="389" t="str">
        <f t="shared" si="1140"/>
        <v/>
      </c>
      <c r="AD3290" s="390" t="str">
        <f t="shared" si="1131"/>
        <v/>
      </c>
      <c r="AE3290" s="282">
        <f t="shared" si="1132"/>
        <v>0</v>
      </c>
      <c r="AF3290" s="359">
        <f t="shared" si="1133"/>
        <v>0</v>
      </c>
      <c r="AG3290" s="280">
        <f t="shared" si="1134"/>
        <v>0</v>
      </c>
      <c r="AH3290" s="280">
        <f t="shared" si="1128"/>
        <v>0</v>
      </c>
      <c r="AI3290" s="280">
        <f>IF(ISBLANK(T3290),AI3289,IF(COUNTIF(T$2:T3290,T3290)&gt;1,AI3289,1+MAX(AI3289,0)))</f>
        <v>92</v>
      </c>
      <c r="AL3290" s="391" t="str">
        <f t="shared" si="1141"/>
        <v/>
      </c>
      <c r="AM3290" s="391" t="str">
        <f t="shared" si="1142"/>
        <v/>
      </c>
      <c r="AO3290" s="310" t="str">
        <f t="shared" si="1135"/>
        <v/>
      </c>
      <c r="AP3290" s="310">
        <f>SUM(AO$1:AO3290)</f>
        <v>0</v>
      </c>
      <c r="AQ3290" s="310">
        <f>SUM(AK$2:AK3290)</f>
        <v>23</v>
      </c>
      <c r="AR3290" s="310">
        <f>COUNTA(AJ$2:AJ3290)</f>
        <v>23</v>
      </c>
      <c r="AS3290" s="312"/>
      <c r="AT3290" s="312"/>
      <c r="AU3290" s="312"/>
      <c r="AV3290" s="312"/>
      <c r="AW3290" s="312"/>
      <c r="AZ3290">
        <v>1</v>
      </c>
      <c r="BA3290">
        <v>0</v>
      </c>
    </row>
    <row r="3291" spans="1:53" x14ac:dyDescent="0.25">
      <c r="A3291">
        <v>162</v>
      </c>
      <c r="B3291" t="s">
        <v>66</v>
      </c>
      <c r="C3291" t="s">
        <v>859</v>
      </c>
      <c r="D3291"/>
      <c r="E3291">
        <v>2</v>
      </c>
      <c r="F3291">
        <v>3</v>
      </c>
      <c r="G3291">
        <v>2</v>
      </c>
      <c r="H3291">
        <v>1</v>
      </c>
      <c r="I3291">
        <v>0</v>
      </c>
      <c r="J3291">
        <v>1</v>
      </c>
      <c r="K3291">
        <v>1</v>
      </c>
      <c r="L3291">
        <v>0</v>
      </c>
      <c r="M3291"/>
      <c r="O3291" s="101">
        <f>IF(ISBLANK(C3291),O3290,IF(COUNTIF(C$2:C3291,C3291)&gt;1,O3290,1+MAX(O3290,0)))</f>
        <v>74</v>
      </c>
      <c r="P3291" s="45">
        <f t="shared" si="1122"/>
        <v>48</v>
      </c>
      <c r="Q3291" s="33" t="str">
        <f t="shared" si="1123"/>
        <v/>
      </c>
      <c r="R3291" s="33">
        <f t="shared" si="1124"/>
        <v>15</v>
      </c>
      <c r="S3291" s="33" t="str">
        <f t="shared" si="1125"/>
        <v>162_15</v>
      </c>
      <c r="T3291" s="35" t="str">
        <f t="shared" si="1126"/>
        <v>162PM</v>
      </c>
      <c r="U3291" s="35" t="str">
        <f t="shared" si="1127"/>
        <v>162PMNS</v>
      </c>
      <c r="V3291" s="35" t="str">
        <f t="shared" si="1143"/>
        <v>2V</v>
      </c>
      <c r="W3291" s="35" t="str">
        <f t="shared" si="1136"/>
        <v>162PM2V232</v>
      </c>
      <c r="X3291" s="388">
        <f t="shared" si="1137"/>
        <v>1</v>
      </c>
      <c r="Y3291" s="388">
        <f t="shared" si="1138"/>
        <v>0</v>
      </c>
      <c r="Z3291" s="280" t="str">
        <f t="shared" si="1129"/>
        <v/>
      </c>
      <c r="AA3291" s="280" t="str">
        <f t="shared" si="1130"/>
        <v/>
      </c>
      <c r="AB3291" s="389" t="str">
        <f t="shared" si="1139"/>
        <v/>
      </c>
      <c r="AC3291" s="389" t="str">
        <f t="shared" si="1140"/>
        <v/>
      </c>
      <c r="AD3291" s="390" t="str">
        <f t="shared" si="1131"/>
        <v/>
      </c>
      <c r="AE3291" s="282">
        <f t="shared" si="1132"/>
        <v>0</v>
      </c>
      <c r="AF3291" s="359">
        <f t="shared" si="1133"/>
        <v>0</v>
      </c>
      <c r="AG3291" s="280">
        <f t="shared" si="1134"/>
        <v>0</v>
      </c>
      <c r="AH3291" s="280">
        <f t="shared" si="1128"/>
        <v>0</v>
      </c>
      <c r="AI3291" s="280">
        <f>IF(ISBLANK(T3291),AI3290,IF(COUNTIF(T$2:T3291,T3291)&gt;1,AI3290,1+MAX(AI3290,0)))</f>
        <v>92</v>
      </c>
      <c r="AL3291" s="391" t="str">
        <f t="shared" si="1141"/>
        <v/>
      </c>
      <c r="AM3291" s="391" t="str">
        <f t="shared" si="1142"/>
        <v/>
      </c>
      <c r="AO3291" s="310" t="str">
        <f t="shared" si="1135"/>
        <v/>
      </c>
      <c r="AP3291" s="310">
        <f>SUM(AO$1:AO3291)</f>
        <v>0</v>
      </c>
      <c r="AQ3291" s="310">
        <f>SUM(AK$2:AK3291)</f>
        <v>23</v>
      </c>
      <c r="AR3291" s="310">
        <f>COUNTA(AJ$2:AJ3291)</f>
        <v>23</v>
      </c>
      <c r="AS3291" s="312"/>
      <c r="AT3291" s="312"/>
      <c r="AU3291" s="312"/>
      <c r="AV3291" s="312"/>
      <c r="AW3291" s="312"/>
      <c r="AZ3291">
        <v>1</v>
      </c>
      <c r="BA3291">
        <v>0</v>
      </c>
    </row>
    <row r="3292" spans="1:53" x14ac:dyDescent="0.25">
      <c r="A3292">
        <v>162</v>
      </c>
      <c r="B3292" t="s">
        <v>66</v>
      </c>
      <c r="C3292" t="s">
        <v>859</v>
      </c>
      <c r="D3292"/>
      <c r="E3292">
        <v>2</v>
      </c>
      <c r="F3292">
        <v>3</v>
      </c>
      <c r="G3292">
        <v>3</v>
      </c>
      <c r="H3292">
        <v>0</v>
      </c>
      <c r="I3292">
        <v>0</v>
      </c>
      <c r="J3292">
        <v>0</v>
      </c>
      <c r="K3292">
        <v>0</v>
      </c>
      <c r="L3292">
        <v>0</v>
      </c>
      <c r="M3292"/>
      <c r="O3292" s="101">
        <f>IF(ISBLANK(C3292),O3291,IF(COUNTIF(C$2:C3292,C3292)&gt;1,O3291,1+MAX(O3291,0)))</f>
        <v>74</v>
      </c>
      <c r="P3292" s="45">
        <f t="shared" si="1122"/>
        <v>48</v>
      </c>
      <c r="Q3292" s="33" t="str">
        <f t="shared" si="1123"/>
        <v/>
      </c>
      <c r="R3292" s="33">
        <f t="shared" si="1124"/>
        <v>15</v>
      </c>
      <c r="S3292" s="33" t="str">
        <f t="shared" si="1125"/>
        <v>162_15</v>
      </c>
      <c r="T3292" s="35" t="str">
        <f t="shared" si="1126"/>
        <v>162PM</v>
      </c>
      <c r="U3292" s="35" t="str">
        <f t="shared" si="1127"/>
        <v>162PMEW</v>
      </c>
      <c r="V3292" s="35" t="str">
        <f t="shared" si="1143"/>
        <v>2V</v>
      </c>
      <c r="W3292" s="35" t="str">
        <f t="shared" si="1136"/>
        <v>162PM2V233</v>
      </c>
      <c r="X3292" s="388">
        <f t="shared" si="1137"/>
        <v>0</v>
      </c>
      <c r="Y3292" s="388">
        <f t="shared" si="1138"/>
        <v>0</v>
      </c>
      <c r="Z3292" s="280" t="str">
        <f t="shared" si="1129"/>
        <v/>
      </c>
      <c r="AA3292" s="280" t="str">
        <f t="shared" si="1130"/>
        <v/>
      </c>
      <c r="AB3292" s="389" t="str">
        <f t="shared" si="1139"/>
        <v/>
      </c>
      <c r="AC3292" s="389" t="str">
        <f t="shared" si="1140"/>
        <v/>
      </c>
      <c r="AD3292" s="390" t="str">
        <f t="shared" si="1131"/>
        <v/>
      </c>
      <c r="AE3292" s="282">
        <f t="shared" si="1132"/>
        <v>0</v>
      </c>
      <c r="AF3292" s="359">
        <f t="shared" si="1133"/>
        <v>0</v>
      </c>
      <c r="AG3292" s="280">
        <f t="shared" si="1134"/>
        <v>0</v>
      </c>
      <c r="AH3292" s="280">
        <f t="shared" si="1128"/>
        <v>0</v>
      </c>
      <c r="AI3292" s="280">
        <f>IF(ISBLANK(T3292),AI3291,IF(COUNTIF(T$2:T3292,T3292)&gt;1,AI3291,1+MAX(AI3291,0)))</f>
        <v>92</v>
      </c>
      <c r="AL3292" s="391" t="str">
        <f t="shared" si="1141"/>
        <v/>
      </c>
      <c r="AM3292" s="391" t="str">
        <f t="shared" si="1142"/>
        <v/>
      </c>
      <c r="AO3292" s="310" t="str">
        <f t="shared" si="1135"/>
        <v/>
      </c>
      <c r="AP3292" s="310">
        <f>SUM(AO$1:AO3292)</f>
        <v>0</v>
      </c>
      <c r="AQ3292" s="310">
        <f>SUM(AK$2:AK3292)</f>
        <v>23</v>
      </c>
      <c r="AR3292" s="310">
        <f>COUNTA(AJ$2:AJ3292)</f>
        <v>23</v>
      </c>
      <c r="AS3292" s="312"/>
      <c r="AT3292" s="312"/>
      <c r="AU3292" s="312"/>
      <c r="AV3292" s="312"/>
      <c r="AW3292" s="312"/>
      <c r="AZ3292">
        <v>0</v>
      </c>
      <c r="BA3292">
        <v>0</v>
      </c>
    </row>
    <row r="3293" spans="1:53" x14ac:dyDescent="0.25">
      <c r="A3293">
        <v>162</v>
      </c>
      <c r="B3293" t="s">
        <v>66</v>
      </c>
      <c r="C3293" t="s">
        <v>859</v>
      </c>
      <c r="D3293"/>
      <c r="E3293">
        <v>2</v>
      </c>
      <c r="F3293">
        <v>3</v>
      </c>
      <c r="G3293">
        <v>4</v>
      </c>
      <c r="H3293">
        <v>0</v>
      </c>
      <c r="I3293">
        <v>0</v>
      </c>
      <c r="J3293">
        <v>0</v>
      </c>
      <c r="K3293">
        <v>0</v>
      </c>
      <c r="L3293">
        <v>0</v>
      </c>
      <c r="M3293"/>
      <c r="O3293" s="101">
        <f>IF(ISBLANK(C3293),O3292,IF(COUNTIF(C$2:C3293,C3293)&gt;1,O3292,1+MAX(O3292,0)))</f>
        <v>74</v>
      </c>
      <c r="P3293" s="45">
        <f t="shared" si="1122"/>
        <v>48</v>
      </c>
      <c r="Q3293" s="33" t="str">
        <f t="shared" si="1123"/>
        <v/>
      </c>
      <c r="R3293" s="33">
        <f t="shared" si="1124"/>
        <v>15</v>
      </c>
      <c r="S3293" s="33" t="str">
        <f t="shared" si="1125"/>
        <v>162_15</v>
      </c>
      <c r="T3293" s="35" t="str">
        <f t="shared" si="1126"/>
        <v>162PM</v>
      </c>
      <c r="U3293" s="35" t="str">
        <f t="shared" si="1127"/>
        <v>162PMEW</v>
      </c>
      <c r="V3293" s="35" t="str">
        <f t="shared" si="1143"/>
        <v>2V</v>
      </c>
      <c r="W3293" s="35" t="str">
        <f t="shared" si="1136"/>
        <v>162PM2V234</v>
      </c>
      <c r="X3293" s="388">
        <f t="shared" si="1137"/>
        <v>0</v>
      </c>
      <c r="Y3293" s="388">
        <f t="shared" si="1138"/>
        <v>0</v>
      </c>
      <c r="Z3293" s="280" t="str">
        <f t="shared" si="1129"/>
        <v/>
      </c>
      <c r="AA3293" s="280" t="str">
        <f t="shared" si="1130"/>
        <v/>
      </c>
      <c r="AB3293" s="389" t="str">
        <f t="shared" si="1139"/>
        <v/>
      </c>
      <c r="AC3293" s="389" t="str">
        <f t="shared" si="1140"/>
        <v/>
      </c>
      <c r="AD3293" s="390" t="str">
        <f t="shared" si="1131"/>
        <v/>
      </c>
      <c r="AE3293" s="282">
        <f t="shared" si="1132"/>
        <v>0</v>
      </c>
      <c r="AF3293" s="359">
        <f t="shared" si="1133"/>
        <v>0</v>
      </c>
      <c r="AG3293" s="280">
        <f t="shared" si="1134"/>
        <v>0</v>
      </c>
      <c r="AH3293" s="280">
        <f t="shared" si="1128"/>
        <v>0</v>
      </c>
      <c r="AI3293" s="280">
        <f>IF(ISBLANK(T3293),AI3292,IF(COUNTIF(T$2:T3293,T3293)&gt;1,AI3292,1+MAX(AI3292,0)))</f>
        <v>92</v>
      </c>
      <c r="AL3293" s="391" t="str">
        <f t="shared" si="1141"/>
        <v/>
      </c>
      <c r="AM3293" s="391" t="str">
        <f t="shared" si="1142"/>
        <v/>
      </c>
      <c r="AO3293" s="310" t="str">
        <f t="shared" si="1135"/>
        <v/>
      </c>
      <c r="AP3293" s="310">
        <f>SUM(AO$1:AO3293)</f>
        <v>0</v>
      </c>
      <c r="AQ3293" s="310">
        <f>SUM(AK$2:AK3293)</f>
        <v>23</v>
      </c>
      <c r="AR3293" s="310">
        <f>COUNTA(AJ$2:AJ3293)</f>
        <v>23</v>
      </c>
      <c r="AS3293" s="312"/>
      <c r="AT3293" s="312"/>
      <c r="AU3293" s="312"/>
      <c r="AV3293" s="312"/>
      <c r="AW3293" s="312"/>
      <c r="AZ3293">
        <v>0</v>
      </c>
      <c r="BA3293">
        <v>0</v>
      </c>
    </row>
    <row r="3294" spans="1:53" x14ac:dyDescent="0.25">
      <c r="A3294">
        <v>162</v>
      </c>
      <c r="B3294" t="s">
        <v>66</v>
      </c>
      <c r="C3294" t="s">
        <v>859</v>
      </c>
      <c r="D3294"/>
      <c r="E3294">
        <v>2</v>
      </c>
      <c r="F3294">
        <v>4</v>
      </c>
      <c r="G3294">
        <v>1</v>
      </c>
      <c r="H3294">
        <v>0</v>
      </c>
      <c r="I3294">
        <v>0</v>
      </c>
      <c r="J3294">
        <v>0</v>
      </c>
      <c r="K3294">
        <v>0</v>
      </c>
      <c r="L3294">
        <v>0</v>
      </c>
      <c r="M3294"/>
      <c r="O3294" s="101">
        <f>IF(ISBLANK(C3294),O3293,IF(COUNTIF(C$2:C3294,C3294)&gt;1,O3293,1+MAX(O3293,0)))</f>
        <v>74</v>
      </c>
      <c r="P3294" s="45">
        <f t="shared" si="1122"/>
        <v>48</v>
      </c>
      <c r="Q3294" s="33" t="str">
        <f t="shared" si="1123"/>
        <v/>
      </c>
      <c r="R3294" s="33">
        <f t="shared" si="1124"/>
        <v>16</v>
      </c>
      <c r="S3294" s="33" t="str">
        <f t="shared" si="1125"/>
        <v>162_16</v>
      </c>
      <c r="T3294" s="35" t="str">
        <f t="shared" si="1126"/>
        <v>162PM</v>
      </c>
      <c r="U3294" s="35" t="str">
        <f t="shared" si="1127"/>
        <v>162PMNS</v>
      </c>
      <c r="V3294" s="35" t="str">
        <f t="shared" si="1143"/>
        <v>2V</v>
      </c>
      <c r="W3294" s="35" t="str">
        <f t="shared" si="1136"/>
        <v>162PM2V241</v>
      </c>
      <c r="X3294" s="388">
        <f t="shared" si="1137"/>
        <v>0</v>
      </c>
      <c r="Y3294" s="388">
        <f t="shared" si="1138"/>
        <v>0</v>
      </c>
      <c r="Z3294" s="280" t="str">
        <f t="shared" si="1129"/>
        <v/>
      </c>
      <c r="AA3294" s="280" t="str">
        <f t="shared" si="1130"/>
        <v/>
      </c>
      <c r="AB3294" s="389" t="str">
        <f t="shared" si="1139"/>
        <v/>
      </c>
      <c r="AC3294" s="389" t="str">
        <f t="shared" si="1140"/>
        <v/>
      </c>
      <c r="AD3294" s="390" t="str">
        <f t="shared" si="1131"/>
        <v/>
      </c>
      <c r="AE3294" s="282">
        <f t="shared" si="1132"/>
        <v>0</v>
      </c>
      <c r="AF3294" s="359">
        <f t="shared" si="1133"/>
        <v>0</v>
      </c>
      <c r="AG3294" s="280">
        <f t="shared" si="1134"/>
        <v>0</v>
      </c>
      <c r="AH3294" s="280">
        <f t="shared" si="1128"/>
        <v>0</v>
      </c>
      <c r="AI3294" s="280">
        <f>IF(ISBLANK(T3294),AI3293,IF(COUNTIF(T$2:T3294,T3294)&gt;1,AI3293,1+MAX(AI3293,0)))</f>
        <v>92</v>
      </c>
      <c r="AL3294" s="391" t="str">
        <f t="shared" si="1141"/>
        <v/>
      </c>
      <c r="AM3294" s="391" t="str">
        <f t="shared" si="1142"/>
        <v/>
      </c>
      <c r="AO3294" s="310" t="str">
        <f t="shared" si="1135"/>
        <v/>
      </c>
      <c r="AP3294" s="310">
        <f>SUM(AO$1:AO3294)</f>
        <v>0</v>
      </c>
      <c r="AQ3294" s="310">
        <f>SUM(AK$2:AK3294)</f>
        <v>23</v>
      </c>
      <c r="AR3294" s="310">
        <f>COUNTA(AJ$2:AJ3294)</f>
        <v>23</v>
      </c>
      <c r="AS3294" s="312"/>
      <c r="AT3294" s="312"/>
      <c r="AU3294" s="312"/>
      <c r="AV3294" s="312"/>
      <c r="AW3294" s="312"/>
      <c r="AZ3294">
        <v>0</v>
      </c>
      <c r="BA3294">
        <v>0</v>
      </c>
    </row>
    <row r="3295" spans="1:53" x14ac:dyDescent="0.25">
      <c r="A3295">
        <v>162</v>
      </c>
      <c r="B3295" t="s">
        <v>66</v>
      </c>
      <c r="C3295" t="s">
        <v>859</v>
      </c>
      <c r="D3295"/>
      <c r="E3295">
        <v>2</v>
      </c>
      <c r="F3295">
        <v>4</v>
      </c>
      <c r="G3295">
        <v>2</v>
      </c>
      <c r="H3295">
        <v>5</v>
      </c>
      <c r="I3295">
        <v>0</v>
      </c>
      <c r="J3295">
        <v>3</v>
      </c>
      <c r="K3295">
        <v>0</v>
      </c>
      <c r="L3295">
        <v>0</v>
      </c>
      <c r="M3295"/>
      <c r="O3295" s="101">
        <f>IF(ISBLANK(C3295),O3294,IF(COUNTIF(C$2:C3295,C3295)&gt;1,O3294,1+MAX(O3294,0)))</f>
        <v>74</v>
      </c>
      <c r="P3295" s="45">
        <f t="shared" si="1122"/>
        <v>48</v>
      </c>
      <c r="Q3295" s="33" t="str">
        <f t="shared" si="1123"/>
        <v/>
      </c>
      <c r="R3295" s="33">
        <f t="shared" si="1124"/>
        <v>16</v>
      </c>
      <c r="S3295" s="33" t="str">
        <f t="shared" si="1125"/>
        <v>162_16</v>
      </c>
      <c r="T3295" s="35" t="str">
        <f t="shared" si="1126"/>
        <v>162PM</v>
      </c>
      <c r="U3295" s="35" t="str">
        <f t="shared" si="1127"/>
        <v>162PMNS</v>
      </c>
      <c r="V3295" s="35" t="str">
        <f t="shared" si="1143"/>
        <v>2V</v>
      </c>
      <c r="W3295" s="35" t="str">
        <f t="shared" si="1136"/>
        <v>162PM2V242</v>
      </c>
      <c r="X3295" s="388">
        <f t="shared" si="1137"/>
        <v>0</v>
      </c>
      <c r="Y3295" s="388">
        <f t="shared" si="1138"/>
        <v>0</v>
      </c>
      <c r="Z3295" s="280" t="str">
        <f t="shared" si="1129"/>
        <v/>
      </c>
      <c r="AA3295" s="280" t="str">
        <f t="shared" si="1130"/>
        <v/>
      </c>
      <c r="AB3295" s="389" t="str">
        <f t="shared" si="1139"/>
        <v/>
      </c>
      <c r="AC3295" s="389" t="str">
        <f t="shared" si="1140"/>
        <v/>
      </c>
      <c r="AD3295" s="390" t="str">
        <f t="shared" si="1131"/>
        <v/>
      </c>
      <c r="AE3295" s="282">
        <f t="shared" si="1132"/>
        <v>0</v>
      </c>
      <c r="AF3295" s="359">
        <f t="shared" si="1133"/>
        <v>0</v>
      </c>
      <c r="AG3295" s="280">
        <f t="shared" si="1134"/>
        <v>0</v>
      </c>
      <c r="AH3295" s="280">
        <f t="shared" si="1128"/>
        <v>0</v>
      </c>
      <c r="AI3295" s="280">
        <f>IF(ISBLANK(T3295),AI3294,IF(COUNTIF(T$2:T3295,T3295)&gt;1,AI3294,1+MAX(AI3294,0)))</f>
        <v>92</v>
      </c>
      <c r="AL3295" s="391" t="str">
        <f t="shared" si="1141"/>
        <v/>
      </c>
      <c r="AM3295" s="391" t="str">
        <f t="shared" si="1142"/>
        <v/>
      </c>
      <c r="AO3295" s="310" t="str">
        <f t="shared" si="1135"/>
        <v/>
      </c>
      <c r="AP3295" s="310">
        <f>SUM(AO$1:AO3295)</f>
        <v>0</v>
      </c>
      <c r="AQ3295" s="310">
        <f>SUM(AK$2:AK3295)</f>
        <v>23</v>
      </c>
      <c r="AR3295" s="310">
        <f>COUNTA(AJ$2:AJ3295)</f>
        <v>23</v>
      </c>
      <c r="AS3295" s="312"/>
      <c r="AT3295" s="312"/>
      <c r="AU3295" s="312"/>
      <c r="AV3295" s="312"/>
      <c r="AW3295" s="312"/>
      <c r="AZ3295">
        <v>0</v>
      </c>
      <c r="BA3295">
        <v>0</v>
      </c>
    </row>
    <row r="3296" spans="1:53" x14ac:dyDescent="0.25">
      <c r="A3296">
        <v>162</v>
      </c>
      <c r="B3296" t="s">
        <v>66</v>
      </c>
      <c r="C3296" t="s">
        <v>859</v>
      </c>
      <c r="D3296"/>
      <c r="E3296">
        <v>2</v>
      </c>
      <c r="F3296">
        <v>4</v>
      </c>
      <c r="G3296">
        <v>3</v>
      </c>
      <c r="H3296">
        <v>0</v>
      </c>
      <c r="I3296">
        <v>0</v>
      </c>
      <c r="J3296">
        <v>0</v>
      </c>
      <c r="K3296">
        <v>0</v>
      </c>
      <c r="L3296">
        <v>0</v>
      </c>
      <c r="M3296"/>
      <c r="O3296" s="101">
        <f>IF(ISBLANK(C3296),O3295,IF(COUNTIF(C$2:C3296,C3296)&gt;1,O3295,1+MAX(O3295,0)))</f>
        <v>74</v>
      </c>
      <c r="P3296" s="45">
        <f t="shared" si="1122"/>
        <v>48</v>
      </c>
      <c r="Q3296" s="33" t="str">
        <f t="shared" si="1123"/>
        <v/>
      </c>
      <c r="R3296" s="33">
        <f t="shared" si="1124"/>
        <v>16</v>
      </c>
      <c r="S3296" s="33" t="str">
        <f t="shared" si="1125"/>
        <v>162_16</v>
      </c>
      <c r="T3296" s="35" t="str">
        <f t="shared" si="1126"/>
        <v>162PM</v>
      </c>
      <c r="U3296" s="35" t="str">
        <f t="shared" si="1127"/>
        <v>162PMEW</v>
      </c>
      <c r="V3296" s="35" t="str">
        <f t="shared" si="1143"/>
        <v>2V</v>
      </c>
      <c r="W3296" s="35" t="str">
        <f t="shared" si="1136"/>
        <v>162PM2V243</v>
      </c>
      <c r="X3296" s="388">
        <f t="shared" si="1137"/>
        <v>0</v>
      </c>
      <c r="Y3296" s="388">
        <f t="shared" si="1138"/>
        <v>0</v>
      </c>
      <c r="Z3296" s="280" t="str">
        <f t="shared" si="1129"/>
        <v/>
      </c>
      <c r="AA3296" s="280" t="str">
        <f t="shared" si="1130"/>
        <v/>
      </c>
      <c r="AB3296" s="389" t="str">
        <f t="shared" si="1139"/>
        <v/>
      </c>
      <c r="AC3296" s="389" t="str">
        <f t="shared" si="1140"/>
        <v/>
      </c>
      <c r="AD3296" s="390" t="str">
        <f t="shared" si="1131"/>
        <v/>
      </c>
      <c r="AE3296" s="282">
        <f t="shared" si="1132"/>
        <v>0</v>
      </c>
      <c r="AF3296" s="359">
        <f t="shared" si="1133"/>
        <v>0</v>
      </c>
      <c r="AG3296" s="280">
        <f t="shared" si="1134"/>
        <v>0</v>
      </c>
      <c r="AH3296" s="280">
        <f t="shared" si="1128"/>
        <v>0</v>
      </c>
      <c r="AI3296" s="280">
        <f>IF(ISBLANK(T3296),AI3295,IF(COUNTIF(T$2:T3296,T3296)&gt;1,AI3295,1+MAX(AI3295,0)))</f>
        <v>92</v>
      </c>
      <c r="AL3296" s="391" t="str">
        <f t="shared" si="1141"/>
        <v/>
      </c>
      <c r="AM3296" s="391" t="str">
        <f t="shared" si="1142"/>
        <v/>
      </c>
      <c r="AO3296" s="310" t="str">
        <f t="shared" si="1135"/>
        <v/>
      </c>
      <c r="AP3296" s="310">
        <f>SUM(AO$1:AO3296)</f>
        <v>0</v>
      </c>
      <c r="AQ3296" s="310">
        <f>SUM(AK$2:AK3296)</f>
        <v>23</v>
      </c>
      <c r="AR3296" s="310">
        <f>COUNTA(AJ$2:AJ3296)</f>
        <v>23</v>
      </c>
      <c r="AS3296" s="312"/>
      <c r="AT3296" s="312"/>
      <c r="AU3296" s="312"/>
      <c r="AV3296" s="312"/>
      <c r="AW3296" s="312"/>
      <c r="AZ3296">
        <v>0</v>
      </c>
      <c r="BA3296">
        <v>0</v>
      </c>
    </row>
    <row r="3297" spans="1:53" x14ac:dyDescent="0.25">
      <c r="A3297">
        <v>162</v>
      </c>
      <c r="B3297" t="s">
        <v>66</v>
      </c>
      <c r="C3297" t="s">
        <v>859</v>
      </c>
      <c r="D3297"/>
      <c r="E3297">
        <v>2</v>
      </c>
      <c r="F3297">
        <v>4</v>
      </c>
      <c r="G3297">
        <v>4</v>
      </c>
      <c r="H3297">
        <v>2</v>
      </c>
      <c r="I3297">
        <v>0</v>
      </c>
      <c r="J3297">
        <v>0</v>
      </c>
      <c r="K3297">
        <v>0</v>
      </c>
      <c r="L3297">
        <v>2</v>
      </c>
      <c r="M3297"/>
      <c r="O3297" s="101">
        <f>IF(ISBLANK(C3297),O3296,IF(COUNTIF(C$2:C3297,C3297)&gt;1,O3296,1+MAX(O3296,0)))</f>
        <v>74</v>
      </c>
      <c r="P3297" s="45">
        <f t="shared" si="1122"/>
        <v>48</v>
      </c>
      <c r="Q3297" s="33" t="str">
        <f t="shared" si="1123"/>
        <v/>
      </c>
      <c r="R3297" s="33">
        <f t="shared" si="1124"/>
        <v>16</v>
      </c>
      <c r="S3297" s="33" t="str">
        <f t="shared" si="1125"/>
        <v>162_16</v>
      </c>
      <c r="T3297" s="35" t="str">
        <f t="shared" si="1126"/>
        <v>162PM</v>
      </c>
      <c r="U3297" s="35" t="str">
        <f t="shared" si="1127"/>
        <v>162PMEW</v>
      </c>
      <c r="V3297" s="35" t="str">
        <f t="shared" si="1143"/>
        <v>2V</v>
      </c>
      <c r="W3297" s="35" t="str">
        <f t="shared" si="1136"/>
        <v>162PM2V244</v>
      </c>
      <c r="X3297" s="388">
        <f t="shared" si="1137"/>
        <v>0</v>
      </c>
      <c r="Y3297" s="388">
        <f t="shared" si="1138"/>
        <v>2</v>
      </c>
      <c r="Z3297" s="280" t="str">
        <f t="shared" si="1129"/>
        <v/>
      </c>
      <c r="AA3297" s="280" t="str">
        <f t="shared" si="1130"/>
        <v/>
      </c>
      <c r="AB3297" s="389" t="str">
        <f t="shared" si="1139"/>
        <v/>
      </c>
      <c r="AC3297" s="389" t="str">
        <f t="shared" si="1140"/>
        <v/>
      </c>
      <c r="AD3297" s="390" t="str">
        <f t="shared" si="1131"/>
        <v/>
      </c>
      <c r="AE3297" s="282">
        <f t="shared" si="1132"/>
        <v>0</v>
      </c>
      <c r="AF3297" s="359">
        <f t="shared" si="1133"/>
        <v>0</v>
      </c>
      <c r="AG3297" s="280">
        <f t="shared" si="1134"/>
        <v>0</v>
      </c>
      <c r="AH3297" s="280">
        <f t="shared" si="1128"/>
        <v>0</v>
      </c>
      <c r="AI3297" s="280">
        <f>IF(ISBLANK(T3297),AI3296,IF(COUNTIF(T$2:T3297,T3297)&gt;1,AI3296,1+MAX(AI3296,0)))</f>
        <v>92</v>
      </c>
      <c r="AL3297" s="391" t="str">
        <f t="shared" si="1141"/>
        <v/>
      </c>
      <c r="AM3297" s="391" t="str">
        <f t="shared" si="1142"/>
        <v/>
      </c>
      <c r="AO3297" s="310" t="str">
        <f t="shared" si="1135"/>
        <v/>
      </c>
      <c r="AP3297" s="310">
        <f>SUM(AO$1:AO3297)</f>
        <v>0</v>
      </c>
      <c r="AQ3297" s="310">
        <f>SUM(AK$2:AK3297)</f>
        <v>23</v>
      </c>
      <c r="AR3297" s="310">
        <f>COUNTA(AJ$2:AJ3297)</f>
        <v>23</v>
      </c>
      <c r="AS3297" s="312"/>
      <c r="AT3297" s="312"/>
      <c r="AU3297" s="312"/>
      <c r="AV3297" s="312"/>
      <c r="AW3297" s="312"/>
      <c r="AZ3297">
        <v>0</v>
      </c>
      <c r="BA3297">
        <v>2</v>
      </c>
    </row>
    <row r="3298" spans="1:53" x14ac:dyDescent="0.25">
      <c r="A3298">
        <v>163</v>
      </c>
      <c r="B3298" t="s">
        <v>65</v>
      </c>
      <c r="C3298" t="s">
        <v>664</v>
      </c>
      <c r="D3298"/>
      <c r="E3298">
        <v>1</v>
      </c>
      <c r="F3298">
        <v>1</v>
      </c>
      <c r="G3298">
        <v>1</v>
      </c>
      <c r="H3298">
        <v>0</v>
      </c>
      <c r="I3298">
        <v>0</v>
      </c>
      <c r="J3298">
        <v>0</v>
      </c>
      <c r="K3298">
        <v>0</v>
      </c>
      <c r="L3298">
        <v>0</v>
      </c>
      <c r="M3298" t="s">
        <v>1011</v>
      </c>
      <c r="O3298" s="101">
        <f>IF(ISBLANK(C3298),O3297,IF(COUNTIF(C$2:C3298,C3298)&gt;1,O3297,1+MAX(O3297,0)))</f>
        <v>74</v>
      </c>
      <c r="P3298" s="45">
        <f t="shared" ref="P3298:P3361" si="1144">IF(A3298=A3297,P3297,IF(ISNUMBER(P3297),P3297+1,1))</f>
        <v>49</v>
      </c>
      <c r="Q3298" s="33">
        <f t="shared" ref="Q3298:Q3361" si="1145">IF(OR(P3298=P3297,LEN(A3298)&lt;1),"",P3298)</f>
        <v>49</v>
      </c>
      <c r="R3298" s="33">
        <f t="shared" ref="R3298:R3361" si="1146">IF(ISNUMBER(F3298),F3298+4*(E3298-1)+8*IF(B3298="PM",1,0),"")</f>
        <v>1</v>
      </c>
      <c r="S3298" s="33" t="str">
        <f t="shared" ref="S3298:S3361" si="1147">IF(ISNUMBER(R3298),A3298&amp;"_"&amp;R3298,"")</f>
        <v>163_1</v>
      </c>
      <c r="T3298" s="35" t="str">
        <f t="shared" ref="T3298:T3361" si="1148">A3298&amp;B3298</f>
        <v>163AM</v>
      </c>
      <c r="U3298" s="35" t="str">
        <f t="shared" ref="U3298:U3361" si="1149">IF(OR(G3298=1,G3298=2),T3298&amp;"NS",IF(OR(G3298=3,G3298=4),T3298&amp;"EW",""))</f>
        <v>163AMNS</v>
      </c>
      <c r="V3298" s="35" t="str">
        <f t="shared" si="1143"/>
        <v>2V</v>
      </c>
      <c r="W3298" s="35" t="str">
        <f t="shared" si="1136"/>
        <v>163AM2V111</v>
      </c>
      <c r="X3298" s="388">
        <f t="shared" si="1137"/>
        <v>0</v>
      </c>
      <c r="Y3298" s="388">
        <f t="shared" si="1138"/>
        <v>0</v>
      </c>
      <c r="Z3298" s="280" t="str">
        <f t="shared" si="1129"/>
        <v/>
      </c>
      <c r="AA3298" s="280" t="str">
        <f t="shared" si="1130"/>
        <v/>
      </c>
      <c r="AB3298" s="389" t="str">
        <f t="shared" si="1139"/>
        <v/>
      </c>
      <c r="AC3298" s="389" t="str">
        <f t="shared" si="1140"/>
        <v/>
      </c>
      <c r="AD3298" s="390" t="str">
        <f t="shared" si="1131"/>
        <v/>
      </c>
      <c r="AE3298" s="282">
        <f t="shared" si="1132"/>
        <v>0</v>
      </c>
      <c r="AF3298" s="359">
        <f t="shared" si="1133"/>
        <v>0</v>
      </c>
      <c r="AG3298" s="280">
        <f t="shared" si="1134"/>
        <v>3</v>
      </c>
      <c r="AH3298" s="280">
        <f t="shared" ref="AH3298:AH3361" si="1150">IF(AND(AG3298&gt;0,ISNUMBER(AG3298)),1,0)</f>
        <v>1</v>
      </c>
      <c r="AI3298" s="280">
        <f>IF(ISBLANK(T3298),AI3297,IF(COUNTIF(T$2:T3298,T3298)&gt;1,AI3297,1+MAX(AI3297,0)))</f>
        <v>93</v>
      </c>
      <c r="AL3298" s="391" t="str">
        <f t="shared" si="1141"/>
        <v/>
      </c>
      <c r="AM3298" s="391" t="str">
        <f t="shared" si="1142"/>
        <v/>
      </c>
      <c r="AO3298" s="310" t="str">
        <f t="shared" si="1135"/>
        <v/>
      </c>
      <c r="AP3298" s="310">
        <f>SUM(AO$1:AO3298)</f>
        <v>0</v>
      </c>
      <c r="AQ3298" s="310">
        <f>SUM(AK$2:AK3298)</f>
        <v>23</v>
      </c>
      <c r="AR3298" s="310">
        <f>COUNTA(AJ$2:AJ3298)</f>
        <v>23</v>
      </c>
      <c r="AS3298" s="312"/>
      <c r="AT3298" s="312"/>
      <c r="AU3298" s="312"/>
      <c r="AV3298" s="312"/>
      <c r="AW3298" s="312"/>
      <c r="AZ3298">
        <v>0</v>
      </c>
      <c r="BA3298">
        <v>0</v>
      </c>
    </row>
    <row r="3299" spans="1:53" x14ac:dyDescent="0.25">
      <c r="A3299">
        <v>163</v>
      </c>
      <c r="B3299" t="s">
        <v>65</v>
      </c>
      <c r="C3299" t="s">
        <v>664</v>
      </c>
      <c r="D3299"/>
      <c r="E3299">
        <v>1</v>
      </c>
      <c r="F3299">
        <v>1</v>
      </c>
      <c r="G3299">
        <v>2</v>
      </c>
      <c r="H3299">
        <v>1</v>
      </c>
      <c r="I3299">
        <v>0</v>
      </c>
      <c r="J3299">
        <v>0</v>
      </c>
      <c r="K3299">
        <v>1</v>
      </c>
      <c r="L3299">
        <v>1</v>
      </c>
      <c r="M3299" t="s">
        <v>1011</v>
      </c>
      <c r="O3299" s="101">
        <f>IF(ISBLANK(C3299),O3298,IF(COUNTIF(C$2:C3299,C3299)&gt;1,O3298,1+MAX(O3298,0)))</f>
        <v>74</v>
      </c>
      <c r="P3299" s="45">
        <f t="shared" si="1144"/>
        <v>49</v>
      </c>
      <c r="Q3299" s="33" t="str">
        <f t="shared" si="1145"/>
        <v/>
      </c>
      <c r="R3299" s="33">
        <f t="shared" si="1146"/>
        <v>1</v>
      </c>
      <c r="S3299" s="33" t="str">
        <f t="shared" si="1147"/>
        <v>163_1</v>
      </c>
      <c r="T3299" s="35" t="str">
        <f t="shared" si="1148"/>
        <v>163AM</v>
      </c>
      <c r="U3299" s="35" t="str">
        <f t="shared" si="1149"/>
        <v>163AMNS</v>
      </c>
      <c r="V3299" s="35" t="str">
        <f t="shared" si="1143"/>
        <v>2V</v>
      </c>
      <c r="W3299" s="35" t="str">
        <f t="shared" si="1136"/>
        <v>163AM2V112</v>
      </c>
      <c r="X3299" s="388">
        <f t="shared" si="1137"/>
        <v>1</v>
      </c>
      <c r="Y3299" s="388">
        <f t="shared" si="1138"/>
        <v>1</v>
      </c>
      <c r="Z3299" s="280" t="str">
        <f t="shared" si="1129"/>
        <v/>
      </c>
      <c r="AA3299" s="280" t="str">
        <f t="shared" si="1130"/>
        <v/>
      </c>
      <c r="AB3299" s="389" t="str">
        <f t="shared" si="1139"/>
        <v/>
      </c>
      <c r="AC3299" s="389" t="str">
        <f t="shared" si="1140"/>
        <v/>
      </c>
      <c r="AD3299" s="390" t="str">
        <f t="shared" si="1131"/>
        <v/>
      </c>
      <c r="AE3299" s="282">
        <f t="shared" si="1132"/>
        <v>0</v>
      </c>
      <c r="AF3299" s="359">
        <f t="shared" si="1133"/>
        <v>0</v>
      </c>
      <c r="AG3299" s="280">
        <f t="shared" si="1134"/>
        <v>3</v>
      </c>
      <c r="AH3299" s="280">
        <f t="shared" si="1150"/>
        <v>1</v>
      </c>
      <c r="AI3299" s="280">
        <f>IF(ISBLANK(T3299),AI3298,IF(COUNTIF(T$2:T3299,T3299)&gt;1,AI3298,1+MAX(AI3298,0)))</f>
        <v>93</v>
      </c>
      <c r="AL3299" s="391" t="str">
        <f t="shared" si="1141"/>
        <v/>
      </c>
      <c r="AM3299" s="391" t="str">
        <f t="shared" si="1142"/>
        <v/>
      </c>
      <c r="AO3299" s="310" t="str">
        <f t="shared" si="1135"/>
        <v/>
      </c>
      <c r="AP3299" s="310">
        <f>SUM(AO$1:AO3299)</f>
        <v>0</v>
      </c>
      <c r="AQ3299" s="310">
        <f>SUM(AK$2:AK3299)</f>
        <v>23</v>
      </c>
      <c r="AR3299" s="310">
        <f>COUNTA(AJ$2:AJ3299)</f>
        <v>23</v>
      </c>
      <c r="AS3299" s="312"/>
      <c r="AT3299" s="312"/>
      <c r="AU3299" s="312"/>
      <c r="AV3299" s="312"/>
      <c r="AW3299" s="312"/>
      <c r="AZ3299">
        <v>1</v>
      </c>
      <c r="BA3299">
        <v>1</v>
      </c>
    </row>
    <row r="3300" spans="1:53" x14ac:dyDescent="0.25">
      <c r="A3300">
        <v>163</v>
      </c>
      <c r="B3300" t="s">
        <v>65</v>
      </c>
      <c r="C3300" t="s">
        <v>664</v>
      </c>
      <c r="D3300"/>
      <c r="E3300">
        <v>1</v>
      </c>
      <c r="F3300">
        <v>1</v>
      </c>
      <c r="G3300">
        <v>3</v>
      </c>
      <c r="H3300">
        <v>4</v>
      </c>
      <c r="I3300">
        <v>1</v>
      </c>
      <c r="J3300">
        <v>1</v>
      </c>
      <c r="K3300">
        <v>1</v>
      </c>
      <c r="L3300">
        <v>1</v>
      </c>
      <c r="M3300" t="s">
        <v>1011</v>
      </c>
      <c r="O3300" s="101">
        <f>IF(ISBLANK(C3300),O3299,IF(COUNTIF(C$2:C3300,C3300)&gt;1,O3299,1+MAX(O3299,0)))</f>
        <v>74</v>
      </c>
      <c r="P3300" s="45">
        <f t="shared" si="1144"/>
        <v>49</v>
      </c>
      <c r="Q3300" s="33" t="str">
        <f t="shared" si="1145"/>
        <v/>
      </c>
      <c r="R3300" s="33">
        <f t="shared" si="1146"/>
        <v>1</v>
      </c>
      <c r="S3300" s="33" t="str">
        <f t="shared" si="1147"/>
        <v>163_1</v>
      </c>
      <c r="T3300" s="35" t="str">
        <f t="shared" si="1148"/>
        <v>163AM</v>
      </c>
      <c r="U3300" s="35" t="str">
        <f t="shared" si="1149"/>
        <v>163AMEW</v>
      </c>
      <c r="V3300" s="35" t="str">
        <f t="shared" si="1143"/>
        <v>2V</v>
      </c>
      <c r="W3300" s="35" t="str">
        <f t="shared" si="1136"/>
        <v>163AM2V113</v>
      </c>
      <c r="X3300" s="388">
        <f t="shared" si="1137"/>
        <v>1</v>
      </c>
      <c r="Y3300" s="388">
        <f t="shared" si="1138"/>
        <v>1</v>
      </c>
      <c r="Z3300" s="280" t="str">
        <f t="shared" si="1129"/>
        <v/>
      </c>
      <c r="AA3300" s="280" t="str">
        <f t="shared" si="1130"/>
        <v/>
      </c>
      <c r="AB3300" s="389" t="str">
        <f t="shared" si="1139"/>
        <v/>
      </c>
      <c r="AC3300" s="389" t="str">
        <f t="shared" si="1140"/>
        <v/>
      </c>
      <c r="AD3300" s="390" t="str">
        <f t="shared" si="1131"/>
        <v/>
      </c>
      <c r="AE3300" s="282">
        <f t="shared" si="1132"/>
        <v>0</v>
      </c>
      <c r="AF3300" s="359">
        <f t="shared" si="1133"/>
        <v>0</v>
      </c>
      <c r="AG3300" s="280">
        <f t="shared" si="1134"/>
        <v>3</v>
      </c>
      <c r="AH3300" s="280">
        <f t="shared" si="1150"/>
        <v>1</v>
      </c>
      <c r="AI3300" s="280">
        <f>IF(ISBLANK(T3300),AI3299,IF(COUNTIF(T$2:T3300,T3300)&gt;1,AI3299,1+MAX(AI3299,0)))</f>
        <v>93</v>
      </c>
      <c r="AL3300" s="391" t="str">
        <f t="shared" si="1141"/>
        <v/>
      </c>
      <c r="AM3300" s="391" t="str">
        <f t="shared" si="1142"/>
        <v/>
      </c>
      <c r="AO3300" s="310" t="str">
        <f t="shared" si="1135"/>
        <v/>
      </c>
      <c r="AP3300" s="310">
        <f>SUM(AO$1:AO3300)</f>
        <v>0</v>
      </c>
      <c r="AQ3300" s="310">
        <f>SUM(AK$2:AK3300)</f>
        <v>23</v>
      </c>
      <c r="AR3300" s="310">
        <f>COUNTA(AJ$2:AJ3300)</f>
        <v>23</v>
      </c>
      <c r="AS3300" s="312"/>
      <c r="AT3300" s="312"/>
      <c r="AU3300" s="312"/>
      <c r="AV3300" s="312"/>
      <c r="AW3300" s="312"/>
      <c r="AZ3300">
        <v>1</v>
      </c>
      <c r="BA3300">
        <v>1</v>
      </c>
    </row>
    <row r="3301" spans="1:53" x14ac:dyDescent="0.25">
      <c r="A3301">
        <v>163</v>
      </c>
      <c r="B3301" t="s">
        <v>65</v>
      </c>
      <c r="C3301" t="s">
        <v>664</v>
      </c>
      <c r="D3301"/>
      <c r="E3301">
        <v>1</v>
      </c>
      <c r="F3301">
        <v>1</v>
      </c>
      <c r="G3301">
        <v>4</v>
      </c>
      <c r="H3301">
        <v>3</v>
      </c>
      <c r="I3301">
        <v>0</v>
      </c>
      <c r="J3301">
        <v>1</v>
      </c>
      <c r="K3301">
        <v>0</v>
      </c>
      <c r="L3301">
        <v>2</v>
      </c>
      <c r="M3301" t="s">
        <v>1011</v>
      </c>
      <c r="O3301" s="101">
        <f>IF(ISBLANK(C3301),O3300,IF(COUNTIF(C$2:C3301,C3301)&gt;1,O3300,1+MAX(O3300,0)))</f>
        <v>74</v>
      </c>
      <c r="P3301" s="45">
        <f t="shared" si="1144"/>
        <v>49</v>
      </c>
      <c r="Q3301" s="33" t="str">
        <f t="shared" si="1145"/>
        <v/>
      </c>
      <c r="R3301" s="33">
        <f t="shared" si="1146"/>
        <v>1</v>
      </c>
      <c r="S3301" s="33" t="str">
        <f t="shared" si="1147"/>
        <v>163_1</v>
      </c>
      <c r="T3301" s="35" t="str">
        <f t="shared" si="1148"/>
        <v>163AM</v>
      </c>
      <c r="U3301" s="35" t="str">
        <f t="shared" si="1149"/>
        <v>163AMEW</v>
      </c>
      <c r="V3301" s="35" t="str">
        <f t="shared" si="1143"/>
        <v>2V</v>
      </c>
      <c r="W3301" s="35" t="str">
        <f t="shared" si="1136"/>
        <v>163AM2V114</v>
      </c>
      <c r="X3301" s="388">
        <f t="shared" si="1137"/>
        <v>0</v>
      </c>
      <c r="Y3301" s="388">
        <f t="shared" si="1138"/>
        <v>2</v>
      </c>
      <c r="Z3301" s="280" t="str">
        <f t="shared" si="1129"/>
        <v/>
      </c>
      <c r="AA3301" s="280" t="str">
        <f t="shared" si="1130"/>
        <v/>
      </c>
      <c r="AB3301" s="389" t="str">
        <f t="shared" si="1139"/>
        <v/>
      </c>
      <c r="AC3301" s="389" t="str">
        <f t="shared" si="1140"/>
        <v/>
      </c>
      <c r="AD3301" s="390" t="str">
        <f t="shared" si="1131"/>
        <v/>
      </c>
      <c r="AE3301" s="282">
        <f t="shared" si="1132"/>
        <v>0</v>
      </c>
      <c r="AF3301" s="359">
        <f t="shared" si="1133"/>
        <v>0</v>
      </c>
      <c r="AG3301" s="280">
        <f t="shared" si="1134"/>
        <v>3</v>
      </c>
      <c r="AH3301" s="280">
        <f t="shared" si="1150"/>
        <v>1</v>
      </c>
      <c r="AI3301" s="280">
        <f>IF(ISBLANK(T3301),AI3300,IF(COUNTIF(T$2:T3301,T3301)&gt;1,AI3300,1+MAX(AI3300,0)))</f>
        <v>93</v>
      </c>
      <c r="AL3301" s="391" t="str">
        <f t="shared" si="1141"/>
        <v/>
      </c>
      <c r="AM3301" s="391" t="str">
        <f t="shared" si="1142"/>
        <v/>
      </c>
      <c r="AO3301" s="310" t="str">
        <f t="shared" si="1135"/>
        <v/>
      </c>
      <c r="AP3301" s="310">
        <f>SUM(AO$1:AO3301)</f>
        <v>0</v>
      </c>
      <c r="AQ3301" s="310">
        <f>SUM(AK$2:AK3301)</f>
        <v>23</v>
      </c>
      <c r="AR3301" s="310">
        <f>COUNTA(AJ$2:AJ3301)</f>
        <v>23</v>
      </c>
      <c r="AS3301" s="312"/>
      <c r="AT3301" s="312"/>
      <c r="AU3301" s="312"/>
      <c r="AV3301" s="312"/>
      <c r="AW3301" s="312"/>
      <c r="AZ3301">
        <v>0</v>
      </c>
      <c r="BA3301">
        <v>2</v>
      </c>
    </row>
    <row r="3302" spans="1:53" x14ac:dyDescent="0.25">
      <c r="A3302">
        <v>163</v>
      </c>
      <c r="B3302" t="s">
        <v>65</v>
      </c>
      <c r="C3302" t="s">
        <v>664</v>
      </c>
      <c r="D3302"/>
      <c r="E3302">
        <v>1</v>
      </c>
      <c r="F3302">
        <v>2</v>
      </c>
      <c r="G3302">
        <v>1</v>
      </c>
      <c r="H3302">
        <v>3</v>
      </c>
      <c r="I3302">
        <v>1</v>
      </c>
      <c r="J3302">
        <v>0</v>
      </c>
      <c r="K3302">
        <v>0</v>
      </c>
      <c r="L3302">
        <v>0</v>
      </c>
      <c r="M3302" t="s">
        <v>1011</v>
      </c>
      <c r="O3302" s="101">
        <f>IF(ISBLANK(C3302),O3301,IF(COUNTIF(C$2:C3302,C3302)&gt;1,O3301,1+MAX(O3301,0)))</f>
        <v>74</v>
      </c>
      <c r="P3302" s="45">
        <f t="shared" si="1144"/>
        <v>49</v>
      </c>
      <c r="Q3302" s="33" t="str">
        <f t="shared" si="1145"/>
        <v/>
      </c>
      <c r="R3302" s="33">
        <f t="shared" si="1146"/>
        <v>2</v>
      </c>
      <c r="S3302" s="33" t="str">
        <f t="shared" si="1147"/>
        <v>163_2</v>
      </c>
      <c r="T3302" s="35" t="str">
        <f t="shared" si="1148"/>
        <v>163AM</v>
      </c>
      <c r="U3302" s="35" t="str">
        <f t="shared" si="1149"/>
        <v>163AMNS</v>
      </c>
      <c r="V3302" s="35" t="str">
        <f t="shared" si="1143"/>
        <v>2V</v>
      </c>
      <c r="W3302" s="35" t="str">
        <f t="shared" si="1136"/>
        <v>163AM2V121</v>
      </c>
      <c r="X3302" s="388">
        <f t="shared" si="1137"/>
        <v>0</v>
      </c>
      <c r="Y3302" s="388">
        <f t="shared" si="1138"/>
        <v>0</v>
      </c>
      <c r="Z3302" s="280" t="str">
        <f t="shared" si="1129"/>
        <v/>
      </c>
      <c r="AA3302" s="280" t="str">
        <f t="shared" si="1130"/>
        <v/>
      </c>
      <c r="AB3302" s="389" t="str">
        <f t="shared" si="1139"/>
        <v/>
      </c>
      <c r="AC3302" s="389" t="str">
        <f t="shared" si="1140"/>
        <v/>
      </c>
      <c r="AD3302" s="390" t="str">
        <f t="shared" si="1131"/>
        <v/>
      </c>
      <c r="AE3302" s="282">
        <f t="shared" si="1132"/>
        <v>0</v>
      </c>
      <c r="AF3302" s="359">
        <f t="shared" si="1133"/>
        <v>0</v>
      </c>
      <c r="AG3302" s="280">
        <f t="shared" si="1134"/>
        <v>3</v>
      </c>
      <c r="AH3302" s="280">
        <f t="shared" si="1150"/>
        <v>1</v>
      </c>
      <c r="AI3302" s="280">
        <f>IF(ISBLANK(T3302),AI3301,IF(COUNTIF(T$2:T3302,T3302)&gt;1,AI3301,1+MAX(AI3301,0)))</f>
        <v>93</v>
      </c>
      <c r="AL3302" s="391" t="str">
        <f t="shared" si="1141"/>
        <v/>
      </c>
      <c r="AM3302" s="391" t="str">
        <f t="shared" si="1142"/>
        <v/>
      </c>
      <c r="AO3302" s="310" t="str">
        <f t="shared" si="1135"/>
        <v/>
      </c>
      <c r="AP3302" s="310">
        <f>SUM(AO$1:AO3302)</f>
        <v>0</v>
      </c>
      <c r="AQ3302" s="310">
        <f>SUM(AK$2:AK3302)</f>
        <v>23</v>
      </c>
      <c r="AR3302" s="310">
        <f>COUNTA(AJ$2:AJ3302)</f>
        <v>23</v>
      </c>
      <c r="AS3302" s="312"/>
      <c r="AT3302" s="312"/>
      <c r="AU3302" s="312"/>
      <c r="AV3302" s="312"/>
      <c r="AW3302" s="312"/>
      <c r="AZ3302">
        <v>0</v>
      </c>
      <c r="BA3302">
        <v>0</v>
      </c>
    </row>
    <row r="3303" spans="1:53" x14ac:dyDescent="0.25">
      <c r="A3303">
        <v>163</v>
      </c>
      <c r="B3303" t="s">
        <v>65</v>
      </c>
      <c r="C3303" t="s">
        <v>664</v>
      </c>
      <c r="D3303"/>
      <c r="E3303">
        <v>1</v>
      </c>
      <c r="F3303">
        <v>2</v>
      </c>
      <c r="G3303">
        <v>2</v>
      </c>
      <c r="H3303">
        <v>0</v>
      </c>
      <c r="I3303">
        <v>0</v>
      </c>
      <c r="J3303">
        <v>0</v>
      </c>
      <c r="K3303">
        <v>0</v>
      </c>
      <c r="L3303">
        <v>0</v>
      </c>
      <c r="M3303" t="s">
        <v>1011</v>
      </c>
      <c r="O3303" s="101">
        <f>IF(ISBLANK(C3303),O3302,IF(COUNTIF(C$2:C3303,C3303)&gt;1,O3302,1+MAX(O3302,0)))</f>
        <v>74</v>
      </c>
      <c r="P3303" s="45">
        <f t="shared" si="1144"/>
        <v>49</v>
      </c>
      <c r="Q3303" s="33" t="str">
        <f t="shared" si="1145"/>
        <v/>
      </c>
      <c r="R3303" s="33">
        <f t="shared" si="1146"/>
        <v>2</v>
      </c>
      <c r="S3303" s="33" t="str">
        <f t="shared" si="1147"/>
        <v>163_2</v>
      </c>
      <c r="T3303" s="35" t="str">
        <f t="shared" si="1148"/>
        <v>163AM</v>
      </c>
      <c r="U3303" s="35" t="str">
        <f t="shared" si="1149"/>
        <v>163AMNS</v>
      </c>
      <c r="V3303" s="35" t="str">
        <f t="shared" si="1143"/>
        <v>2V</v>
      </c>
      <c r="W3303" s="35" t="str">
        <f t="shared" si="1136"/>
        <v>163AM2V122</v>
      </c>
      <c r="X3303" s="388">
        <f t="shared" si="1137"/>
        <v>0</v>
      </c>
      <c r="Y3303" s="388">
        <f t="shared" si="1138"/>
        <v>0</v>
      </c>
      <c r="Z3303" s="280" t="str">
        <f t="shared" si="1129"/>
        <v/>
      </c>
      <c r="AA3303" s="280" t="str">
        <f t="shared" si="1130"/>
        <v/>
      </c>
      <c r="AB3303" s="389" t="str">
        <f t="shared" si="1139"/>
        <v/>
      </c>
      <c r="AC3303" s="389" t="str">
        <f t="shared" si="1140"/>
        <v/>
      </c>
      <c r="AD3303" s="390" t="str">
        <f t="shared" si="1131"/>
        <v/>
      </c>
      <c r="AE3303" s="282">
        <f t="shared" si="1132"/>
        <v>0</v>
      </c>
      <c r="AF3303" s="359">
        <f t="shared" si="1133"/>
        <v>0</v>
      </c>
      <c r="AG3303" s="280">
        <f t="shared" si="1134"/>
        <v>3</v>
      </c>
      <c r="AH3303" s="280">
        <f t="shared" si="1150"/>
        <v>1</v>
      </c>
      <c r="AI3303" s="280">
        <f>IF(ISBLANK(T3303),AI3302,IF(COUNTIF(T$2:T3303,T3303)&gt;1,AI3302,1+MAX(AI3302,0)))</f>
        <v>93</v>
      </c>
      <c r="AL3303" s="391" t="str">
        <f t="shared" si="1141"/>
        <v/>
      </c>
      <c r="AM3303" s="391" t="str">
        <f t="shared" si="1142"/>
        <v/>
      </c>
      <c r="AO3303" s="310" t="str">
        <f t="shared" si="1135"/>
        <v/>
      </c>
      <c r="AP3303" s="310">
        <f>SUM(AO$1:AO3303)</f>
        <v>0</v>
      </c>
      <c r="AQ3303" s="310">
        <f>SUM(AK$2:AK3303)</f>
        <v>23</v>
      </c>
      <c r="AR3303" s="310">
        <f>COUNTA(AJ$2:AJ3303)</f>
        <v>23</v>
      </c>
      <c r="AS3303" s="312"/>
      <c r="AT3303" s="312"/>
      <c r="AU3303" s="312"/>
      <c r="AV3303" s="312"/>
      <c r="AW3303" s="312"/>
      <c r="AZ3303">
        <v>0</v>
      </c>
      <c r="BA3303">
        <v>0</v>
      </c>
    </row>
    <row r="3304" spans="1:53" x14ac:dyDescent="0.25">
      <c r="A3304">
        <v>163</v>
      </c>
      <c r="B3304" t="s">
        <v>65</v>
      </c>
      <c r="C3304" t="s">
        <v>664</v>
      </c>
      <c r="D3304"/>
      <c r="E3304">
        <v>1</v>
      </c>
      <c r="F3304">
        <v>2</v>
      </c>
      <c r="G3304">
        <v>3</v>
      </c>
      <c r="H3304">
        <v>9</v>
      </c>
      <c r="I3304">
        <v>1</v>
      </c>
      <c r="J3304">
        <v>1</v>
      </c>
      <c r="K3304">
        <v>1</v>
      </c>
      <c r="L3304">
        <v>3</v>
      </c>
      <c r="M3304" t="s">
        <v>1011</v>
      </c>
      <c r="O3304" s="101">
        <f>IF(ISBLANK(C3304),O3303,IF(COUNTIF(C$2:C3304,C3304)&gt;1,O3303,1+MAX(O3303,0)))</f>
        <v>74</v>
      </c>
      <c r="P3304" s="45">
        <f t="shared" si="1144"/>
        <v>49</v>
      </c>
      <c r="Q3304" s="33" t="str">
        <f t="shared" si="1145"/>
        <v/>
      </c>
      <c r="R3304" s="33">
        <f t="shared" si="1146"/>
        <v>2</v>
      </c>
      <c r="S3304" s="33" t="str">
        <f t="shared" si="1147"/>
        <v>163_2</v>
      </c>
      <c r="T3304" s="35" t="str">
        <f t="shared" si="1148"/>
        <v>163AM</v>
      </c>
      <c r="U3304" s="35" t="str">
        <f t="shared" si="1149"/>
        <v>163AMEW</v>
      </c>
      <c r="V3304" s="35" t="str">
        <f t="shared" si="1143"/>
        <v>2V</v>
      </c>
      <c r="W3304" s="35" t="str">
        <f t="shared" si="1136"/>
        <v>163AM2V123</v>
      </c>
      <c r="X3304" s="388">
        <f t="shared" si="1137"/>
        <v>1</v>
      </c>
      <c r="Y3304" s="388">
        <f t="shared" si="1138"/>
        <v>3</v>
      </c>
      <c r="Z3304" s="280" t="str">
        <f t="shared" si="1129"/>
        <v/>
      </c>
      <c r="AA3304" s="280" t="str">
        <f t="shared" si="1130"/>
        <v/>
      </c>
      <c r="AB3304" s="389" t="str">
        <f t="shared" si="1139"/>
        <v/>
      </c>
      <c r="AC3304" s="389" t="str">
        <f t="shared" si="1140"/>
        <v/>
      </c>
      <c r="AD3304" s="390" t="str">
        <f t="shared" si="1131"/>
        <v/>
      </c>
      <c r="AE3304" s="282">
        <f t="shared" si="1132"/>
        <v>0</v>
      </c>
      <c r="AF3304" s="359">
        <f t="shared" si="1133"/>
        <v>0</v>
      </c>
      <c r="AG3304" s="280">
        <f t="shared" si="1134"/>
        <v>3</v>
      </c>
      <c r="AH3304" s="280">
        <f t="shared" si="1150"/>
        <v>1</v>
      </c>
      <c r="AI3304" s="280">
        <f>IF(ISBLANK(T3304),AI3303,IF(COUNTIF(T$2:T3304,T3304)&gt;1,AI3303,1+MAX(AI3303,0)))</f>
        <v>93</v>
      </c>
      <c r="AL3304" s="391" t="str">
        <f t="shared" si="1141"/>
        <v/>
      </c>
      <c r="AM3304" s="391" t="str">
        <f t="shared" si="1142"/>
        <v/>
      </c>
      <c r="AO3304" s="310" t="str">
        <f t="shared" si="1135"/>
        <v/>
      </c>
      <c r="AP3304" s="310">
        <f>SUM(AO$1:AO3304)</f>
        <v>0</v>
      </c>
      <c r="AQ3304" s="310">
        <f>SUM(AK$2:AK3304)</f>
        <v>23</v>
      </c>
      <c r="AR3304" s="310">
        <f>COUNTA(AJ$2:AJ3304)</f>
        <v>23</v>
      </c>
      <c r="AS3304" s="312"/>
      <c r="AT3304" s="312"/>
      <c r="AU3304" s="312"/>
      <c r="AV3304" s="312"/>
      <c r="AW3304" s="312"/>
      <c r="AZ3304">
        <v>1</v>
      </c>
      <c r="BA3304">
        <v>3</v>
      </c>
    </row>
    <row r="3305" spans="1:53" x14ac:dyDescent="0.25">
      <c r="A3305">
        <v>163</v>
      </c>
      <c r="B3305" t="s">
        <v>65</v>
      </c>
      <c r="C3305" t="s">
        <v>664</v>
      </c>
      <c r="D3305"/>
      <c r="E3305">
        <v>1</v>
      </c>
      <c r="F3305">
        <v>2</v>
      </c>
      <c r="G3305">
        <v>4</v>
      </c>
      <c r="H3305">
        <v>2</v>
      </c>
      <c r="I3305">
        <v>0</v>
      </c>
      <c r="J3305">
        <v>0</v>
      </c>
      <c r="K3305">
        <v>0</v>
      </c>
      <c r="L3305">
        <v>2</v>
      </c>
      <c r="M3305" t="s">
        <v>1011</v>
      </c>
      <c r="O3305" s="101">
        <f>IF(ISBLANK(C3305),O3304,IF(COUNTIF(C$2:C3305,C3305)&gt;1,O3304,1+MAX(O3304,0)))</f>
        <v>74</v>
      </c>
      <c r="P3305" s="45">
        <f t="shared" si="1144"/>
        <v>49</v>
      </c>
      <c r="Q3305" s="33" t="str">
        <f t="shared" si="1145"/>
        <v/>
      </c>
      <c r="R3305" s="33">
        <f t="shared" si="1146"/>
        <v>2</v>
      </c>
      <c r="S3305" s="33" t="str">
        <f t="shared" si="1147"/>
        <v>163_2</v>
      </c>
      <c r="T3305" s="35" t="str">
        <f t="shared" si="1148"/>
        <v>163AM</v>
      </c>
      <c r="U3305" s="35" t="str">
        <f t="shared" si="1149"/>
        <v>163AMEW</v>
      </c>
      <c r="V3305" s="35" t="str">
        <f t="shared" si="1143"/>
        <v>2V</v>
      </c>
      <c r="W3305" s="35" t="str">
        <f t="shared" si="1136"/>
        <v>163AM2V124</v>
      </c>
      <c r="X3305" s="388">
        <f t="shared" si="1137"/>
        <v>0</v>
      </c>
      <c r="Y3305" s="388">
        <f t="shared" si="1138"/>
        <v>2</v>
      </c>
      <c r="Z3305" s="280" t="str">
        <f t="shared" si="1129"/>
        <v/>
      </c>
      <c r="AA3305" s="280" t="str">
        <f t="shared" si="1130"/>
        <v/>
      </c>
      <c r="AB3305" s="389" t="str">
        <f t="shared" si="1139"/>
        <v/>
      </c>
      <c r="AC3305" s="389" t="str">
        <f t="shared" si="1140"/>
        <v/>
      </c>
      <c r="AD3305" s="390" t="str">
        <f t="shared" si="1131"/>
        <v/>
      </c>
      <c r="AE3305" s="282">
        <f t="shared" si="1132"/>
        <v>0</v>
      </c>
      <c r="AF3305" s="359">
        <f t="shared" si="1133"/>
        <v>0</v>
      </c>
      <c r="AG3305" s="280">
        <f t="shared" si="1134"/>
        <v>3</v>
      </c>
      <c r="AH3305" s="280">
        <f t="shared" si="1150"/>
        <v>1</v>
      </c>
      <c r="AI3305" s="280">
        <f>IF(ISBLANK(T3305),AI3304,IF(COUNTIF(T$2:T3305,T3305)&gt;1,AI3304,1+MAX(AI3304,0)))</f>
        <v>93</v>
      </c>
      <c r="AL3305" s="391" t="str">
        <f t="shared" si="1141"/>
        <v/>
      </c>
      <c r="AM3305" s="391" t="str">
        <f t="shared" si="1142"/>
        <v/>
      </c>
      <c r="AO3305" s="310" t="str">
        <f t="shared" si="1135"/>
        <v/>
      </c>
      <c r="AP3305" s="310">
        <f>SUM(AO$1:AO3305)</f>
        <v>0</v>
      </c>
      <c r="AQ3305" s="310">
        <f>SUM(AK$2:AK3305)</f>
        <v>23</v>
      </c>
      <c r="AR3305" s="310">
        <f>COUNTA(AJ$2:AJ3305)</f>
        <v>23</v>
      </c>
      <c r="AS3305" s="312"/>
      <c r="AT3305" s="312"/>
      <c r="AU3305" s="312"/>
      <c r="AV3305" s="312"/>
      <c r="AW3305" s="312"/>
      <c r="AZ3305">
        <v>0</v>
      </c>
      <c r="BA3305">
        <v>2</v>
      </c>
    </row>
    <row r="3306" spans="1:53" x14ac:dyDescent="0.25">
      <c r="A3306">
        <v>163</v>
      </c>
      <c r="B3306" t="s">
        <v>65</v>
      </c>
      <c r="C3306" t="s">
        <v>664</v>
      </c>
      <c r="D3306"/>
      <c r="E3306">
        <v>1</v>
      </c>
      <c r="F3306">
        <v>3</v>
      </c>
      <c r="G3306">
        <v>1</v>
      </c>
      <c r="H3306">
        <v>0</v>
      </c>
      <c r="I3306">
        <v>0</v>
      </c>
      <c r="J3306">
        <v>0</v>
      </c>
      <c r="K3306">
        <v>0</v>
      </c>
      <c r="L3306">
        <v>0</v>
      </c>
      <c r="M3306" t="s">
        <v>1011</v>
      </c>
      <c r="O3306" s="101">
        <f>IF(ISBLANK(C3306),O3305,IF(COUNTIF(C$2:C3306,C3306)&gt;1,O3305,1+MAX(O3305,0)))</f>
        <v>74</v>
      </c>
      <c r="P3306" s="45">
        <f t="shared" si="1144"/>
        <v>49</v>
      </c>
      <c r="Q3306" s="33" t="str">
        <f t="shared" si="1145"/>
        <v/>
      </c>
      <c r="R3306" s="33">
        <f t="shared" si="1146"/>
        <v>3</v>
      </c>
      <c r="S3306" s="33" t="str">
        <f t="shared" si="1147"/>
        <v>163_3</v>
      </c>
      <c r="T3306" s="35" t="str">
        <f t="shared" si="1148"/>
        <v>163AM</v>
      </c>
      <c r="U3306" s="35" t="str">
        <f t="shared" si="1149"/>
        <v>163AMNS</v>
      </c>
      <c r="V3306" s="35" t="str">
        <f t="shared" si="1143"/>
        <v>2V</v>
      </c>
      <c r="W3306" s="35" t="str">
        <f t="shared" si="1136"/>
        <v>163AM2V131</v>
      </c>
      <c r="X3306" s="388">
        <f t="shared" si="1137"/>
        <v>0</v>
      </c>
      <c r="Y3306" s="388">
        <f t="shared" si="1138"/>
        <v>0</v>
      </c>
      <c r="Z3306" s="280" t="str">
        <f t="shared" si="1129"/>
        <v/>
      </c>
      <c r="AA3306" s="280" t="str">
        <f t="shared" si="1130"/>
        <v/>
      </c>
      <c r="AB3306" s="389" t="str">
        <f t="shared" si="1139"/>
        <v/>
      </c>
      <c r="AC3306" s="389" t="str">
        <f t="shared" si="1140"/>
        <v/>
      </c>
      <c r="AD3306" s="390" t="str">
        <f t="shared" si="1131"/>
        <v/>
      </c>
      <c r="AE3306" s="282">
        <f t="shared" si="1132"/>
        <v>0</v>
      </c>
      <c r="AF3306" s="359">
        <f t="shared" si="1133"/>
        <v>0</v>
      </c>
      <c r="AG3306" s="280">
        <f t="shared" si="1134"/>
        <v>3</v>
      </c>
      <c r="AH3306" s="280">
        <f t="shared" si="1150"/>
        <v>1</v>
      </c>
      <c r="AI3306" s="280">
        <f>IF(ISBLANK(T3306),AI3305,IF(COUNTIF(T$2:T3306,T3306)&gt;1,AI3305,1+MAX(AI3305,0)))</f>
        <v>93</v>
      </c>
      <c r="AL3306" s="391" t="str">
        <f t="shared" si="1141"/>
        <v/>
      </c>
      <c r="AM3306" s="391" t="str">
        <f t="shared" si="1142"/>
        <v/>
      </c>
      <c r="AO3306" s="310" t="str">
        <f t="shared" si="1135"/>
        <v/>
      </c>
      <c r="AP3306" s="310">
        <f>SUM(AO$1:AO3306)</f>
        <v>0</v>
      </c>
      <c r="AQ3306" s="310">
        <f>SUM(AK$2:AK3306)</f>
        <v>23</v>
      </c>
      <c r="AR3306" s="310">
        <f>COUNTA(AJ$2:AJ3306)</f>
        <v>23</v>
      </c>
      <c r="AS3306" s="312"/>
      <c r="AT3306" s="312"/>
      <c r="AU3306" s="312"/>
      <c r="AV3306" s="312"/>
      <c r="AW3306" s="312"/>
      <c r="AZ3306">
        <v>0</v>
      </c>
      <c r="BA3306">
        <v>0</v>
      </c>
    </row>
    <row r="3307" spans="1:53" x14ac:dyDescent="0.25">
      <c r="A3307">
        <v>163</v>
      </c>
      <c r="B3307" t="s">
        <v>65</v>
      </c>
      <c r="C3307" t="s">
        <v>664</v>
      </c>
      <c r="D3307"/>
      <c r="E3307">
        <v>1</v>
      </c>
      <c r="F3307">
        <v>3</v>
      </c>
      <c r="G3307">
        <v>2</v>
      </c>
      <c r="H3307">
        <v>0</v>
      </c>
      <c r="I3307">
        <v>0</v>
      </c>
      <c r="J3307">
        <v>0</v>
      </c>
      <c r="K3307">
        <v>0</v>
      </c>
      <c r="L3307">
        <v>0</v>
      </c>
      <c r="M3307" t="s">
        <v>1011</v>
      </c>
      <c r="O3307" s="101">
        <f>IF(ISBLANK(C3307),O3306,IF(COUNTIF(C$2:C3307,C3307)&gt;1,O3306,1+MAX(O3306,0)))</f>
        <v>74</v>
      </c>
      <c r="P3307" s="45">
        <f t="shared" si="1144"/>
        <v>49</v>
      </c>
      <c r="Q3307" s="33" t="str">
        <f t="shared" si="1145"/>
        <v/>
      </c>
      <c r="R3307" s="33">
        <f t="shared" si="1146"/>
        <v>3</v>
      </c>
      <c r="S3307" s="33" t="str">
        <f t="shared" si="1147"/>
        <v>163_3</v>
      </c>
      <c r="T3307" s="35" t="str">
        <f t="shared" si="1148"/>
        <v>163AM</v>
      </c>
      <c r="U3307" s="35" t="str">
        <f t="shared" si="1149"/>
        <v>163AMNS</v>
      </c>
      <c r="V3307" s="35" t="str">
        <f t="shared" si="1143"/>
        <v>2V</v>
      </c>
      <c r="W3307" s="35" t="str">
        <f t="shared" si="1136"/>
        <v>163AM2V132</v>
      </c>
      <c r="X3307" s="388">
        <f t="shared" si="1137"/>
        <v>0</v>
      </c>
      <c r="Y3307" s="388">
        <f t="shared" si="1138"/>
        <v>0</v>
      </c>
      <c r="Z3307" s="280" t="str">
        <f t="shared" si="1129"/>
        <v/>
      </c>
      <c r="AA3307" s="280" t="str">
        <f t="shared" si="1130"/>
        <v/>
      </c>
      <c r="AB3307" s="389" t="str">
        <f t="shared" si="1139"/>
        <v/>
      </c>
      <c r="AC3307" s="389" t="str">
        <f t="shared" si="1140"/>
        <v/>
      </c>
      <c r="AD3307" s="390" t="str">
        <f t="shared" si="1131"/>
        <v/>
      </c>
      <c r="AE3307" s="282">
        <f t="shared" si="1132"/>
        <v>0</v>
      </c>
      <c r="AF3307" s="359">
        <f t="shared" si="1133"/>
        <v>0</v>
      </c>
      <c r="AG3307" s="280">
        <f t="shared" si="1134"/>
        <v>3</v>
      </c>
      <c r="AH3307" s="280">
        <f t="shared" si="1150"/>
        <v>1</v>
      </c>
      <c r="AI3307" s="280">
        <f>IF(ISBLANK(T3307),AI3306,IF(COUNTIF(T$2:T3307,T3307)&gt;1,AI3306,1+MAX(AI3306,0)))</f>
        <v>93</v>
      </c>
      <c r="AL3307" s="391" t="str">
        <f t="shared" si="1141"/>
        <v/>
      </c>
      <c r="AM3307" s="391" t="str">
        <f t="shared" si="1142"/>
        <v/>
      </c>
      <c r="AO3307" s="310" t="str">
        <f t="shared" si="1135"/>
        <v/>
      </c>
      <c r="AP3307" s="310">
        <f>SUM(AO$1:AO3307)</f>
        <v>0</v>
      </c>
      <c r="AQ3307" s="310">
        <f>SUM(AK$2:AK3307)</f>
        <v>23</v>
      </c>
      <c r="AR3307" s="310">
        <f>COUNTA(AJ$2:AJ3307)</f>
        <v>23</v>
      </c>
      <c r="AS3307" s="312"/>
      <c r="AT3307" s="312"/>
      <c r="AU3307" s="312"/>
      <c r="AV3307" s="312"/>
      <c r="AW3307" s="312"/>
      <c r="AZ3307">
        <v>0</v>
      </c>
      <c r="BA3307">
        <v>0</v>
      </c>
    </row>
    <row r="3308" spans="1:53" x14ac:dyDescent="0.25">
      <c r="A3308">
        <v>163</v>
      </c>
      <c r="B3308" t="s">
        <v>65</v>
      </c>
      <c r="C3308" t="s">
        <v>664</v>
      </c>
      <c r="D3308"/>
      <c r="E3308">
        <v>1</v>
      </c>
      <c r="F3308">
        <v>3</v>
      </c>
      <c r="G3308">
        <v>3</v>
      </c>
      <c r="H3308">
        <v>6</v>
      </c>
      <c r="I3308">
        <v>1</v>
      </c>
      <c r="J3308">
        <v>1</v>
      </c>
      <c r="K3308">
        <v>1</v>
      </c>
      <c r="L3308">
        <v>2</v>
      </c>
      <c r="M3308" t="s">
        <v>1011</v>
      </c>
      <c r="O3308" s="101">
        <f>IF(ISBLANK(C3308),O3307,IF(COUNTIF(C$2:C3308,C3308)&gt;1,O3307,1+MAX(O3307,0)))</f>
        <v>74</v>
      </c>
      <c r="P3308" s="45">
        <f t="shared" si="1144"/>
        <v>49</v>
      </c>
      <c r="Q3308" s="33" t="str">
        <f t="shared" si="1145"/>
        <v/>
      </c>
      <c r="R3308" s="33">
        <f t="shared" si="1146"/>
        <v>3</v>
      </c>
      <c r="S3308" s="33" t="str">
        <f t="shared" si="1147"/>
        <v>163_3</v>
      </c>
      <c r="T3308" s="35" t="str">
        <f t="shared" si="1148"/>
        <v>163AM</v>
      </c>
      <c r="U3308" s="35" t="str">
        <f t="shared" si="1149"/>
        <v>163AMEW</v>
      </c>
      <c r="V3308" s="35" t="str">
        <f t="shared" si="1143"/>
        <v>2V</v>
      </c>
      <c r="W3308" s="35" t="str">
        <f t="shared" si="1136"/>
        <v>163AM2V133</v>
      </c>
      <c r="X3308" s="388">
        <f t="shared" si="1137"/>
        <v>1</v>
      </c>
      <c r="Y3308" s="388">
        <f t="shared" si="1138"/>
        <v>2</v>
      </c>
      <c r="Z3308" s="280" t="str">
        <f t="shared" si="1129"/>
        <v/>
      </c>
      <c r="AA3308" s="280" t="str">
        <f t="shared" si="1130"/>
        <v/>
      </c>
      <c r="AB3308" s="389" t="str">
        <f t="shared" si="1139"/>
        <v/>
      </c>
      <c r="AC3308" s="389" t="str">
        <f t="shared" si="1140"/>
        <v/>
      </c>
      <c r="AD3308" s="390" t="str">
        <f t="shared" si="1131"/>
        <v/>
      </c>
      <c r="AE3308" s="282">
        <f t="shared" si="1132"/>
        <v>0</v>
      </c>
      <c r="AF3308" s="359">
        <f t="shared" si="1133"/>
        <v>0</v>
      </c>
      <c r="AG3308" s="280">
        <f t="shared" si="1134"/>
        <v>3</v>
      </c>
      <c r="AH3308" s="280">
        <f t="shared" si="1150"/>
        <v>1</v>
      </c>
      <c r="AI3308" s="280">
        <f>IF(ISBLANK(T3308),AI3307,IF(COUNTIF(T$2:T3308,T3308)&gt;1,AI3307,1+MAX(AI3307,0)))</f>
        <v>93</v>
      </c>
      <c r="AL3308" s="391" t="str">
        <f t="shared" si="1141"/>
        <v/>
      </c>
      <c r="AM3308" s="391" t="str">
        <f t="shared" si="1142"/>
        <v/>
      </c>
      <c r="AO3308" s="310" t="str">
        <f t="shared" si="1135"/>
        <v/>
      </c>
      <c r="AP3308" s="310">
        <f>SUM(AO$1:AO3308)</f>
        <v>0</v>
      </c>
      <c r="AQ3308" s="310">
        <f>SUM(AK$2:AK3308)</f>
        <v>23</v>
      </c>
      <c r="AR3308" s="310">
        <f>COUNTA(AJ$2:AJ3308)</f>
        <v>23</v>
      </c>
      <c r="AS3308" s="312"/>
      <c r="AT3308" s="312"/>
      <c r="AU3308" s="312"/>
      <c r="AV3308" s="312"/>
      <c r="AW3308" s="312"/>
      <c r="AZ3308">
        <v>1</v>
      </c>
      <c r="BA3308">
        <v>2</v>
      </c>
    </row>
    <row r="3309" spans="1:53" x14ac:dyDescent="0.25">
      <c r="A3309">
        <v>163</v>
      </c>
      <c r="B3309" t="s">
        <v>65</v>
      </c>
      <c r="C3309" t="s">
        <v>664</v>
      </c>
      <c r="D3309"/>
      <c r="E3309">
        <v>1</v>
      </c>
      <c r="F3309">
        <v>3</v>
      </c>
      <c r="G3309">
        <v>4</v>
      </c>
      <c r="H3309">
        <v>3</v>
      </c>
      <c r="I3309">
        <v>1</v>
      </c>
      <c r="J3309">
        <v>1</v>
      </c>
      <c r="K3309">
        <v>1</v>
      </c>
      <c r="L3309">
        <v>1</v>
      </c>
      <c r="M3309" t="s">
        <v>1011</v>
      </c>
      <c r="O3309" s="101">
        <f>IF(ISBLANK(C3309),O3308,IF(COUNTIF(C$2:C3309,C3309)&gt;1,O3308,1+MAX(O3308,0)))</f>
        <v>74</v>
      </c>
      <c r="P3309" s="45">
        <f t="shared" si="1144"/>
        <v>49</v>
      </c>
      <c r="Q3309" s="33" t="str">
        <f t="shared" si="1145"/>
        <v/>
      </c>
      <c r="R3309" s="33">
        <f t="shared" si="1146"/>
        <v>3</v>
      </c>
      <c r="S3309" s="33" t="str">
        <f t="shared" si="1147"/>
        <v>163_3</v>
      </c>
      <c r="T3309" s="35" t="str">
        <f t="shared" si="1148"/>
        <v>163AM</v>
      </c>
      <c r="U3309" s="35" t="str">
        <f t="shared" si="1149"/>
        <v>163AMEW</v>
      </c>
      <c r="V3309" s="35" t="str">
        <f t="shared" si="1143"/>
        <v>2V</v>
      </c>
      <c r="W3309" s="35" t="str">
        <f t="shared" si="1136"/>
        <v>163AM2V134</v>
      </c>
      <c r="X3309" s="388">
        <f t="shared" si="1137"/>
        <v>1</v>
      </c>
      <c r="Y3309" s="388">
        <f t="shared" si="1138"/>
        <v>1</v>
      </c>
      <c r="Z3309" s="280" t="str">
        <f t="shared" si="1129"/>
        <v/>
      </c>
      <c r="AA3309" s="280" t="str">
        <f t="shared" si="1130"/>
        <v/>
      </c>
      <c r="AB3309" s="389" t="str">
        <f t="shared" si="1139"/>
        <v/>
      </c>
      <c r="AC3309" s="389" t="str">
        <f t="shared" si="1140"/>
        <v/>
      </c>
      <c r="AD3309" s="390" t="str">
        <f t="shared" si="1131"/>
        <v/>
      </c>
      <c r="AE3309" s="282">
        <f t="shared" si="1132"/>
        <v>0</v>
      </c>
      <c r="AF3309" s="359">
        <f t="shared" si="1133"/>
        <v>0</v>
      </c>
      <c r="AG3309" s="280">
        <f t="shared" si="1134"/>
        <v>3</v>
      </c>
      <c r="AH3309" s="280">
        <f t="shared" si="1150"/>
        <v>1</v>
      </c>
      <c r="AI3309" s="280">
        <f>IF(ISBLANK(T3309),AI3308,IF(COUNTIF(T$2:T3309,T3309)&gt;1,AI3308,1+MAX(AI3308,0)))</f>
        <v>93</v>
      </c>
      <c r="AL3309" s="391" t="str">
        <f t="shared" si="1141"/>
        <v/>
      </c>
      <c r="AM3309" s="391" t="str">
        <f t="shared" si="1142"/>
        <v/>
      </c>
      <c r="AO3309" s="310" t="str">
        <f t="shared" si="1135"/>
        <v/>
      </c>
      <c r="AP3309" s="310">
        <f>SUM(AO$1:AO3309)</f>
        <v>0</v>
      </c>
      <c r="AQ3309" s="310">
        <f>SUM(AK$2:AK3309)</f>
        <v>23</v>
      </c>
      <c r="AR3309" s="310">
        <f>COUNTA(AJ$2:AJ3309)</f>
        <v>23</v>
      </c>
      <c r="AS3309" s="312"/>
      <c r="AT3309" s="312"/>
      <c r="AU3309" s="312"/>
      <c r="AV3309" s="312"/>
      <c r="AW3309" s="312"/>
      <c r="AZ3309">
        <v>1</v>
      </c>
      <c r="BA3309">
        <v>1</v>
      </c>
    </row>
    <row r="3310" spans="1:53" x14ac:dyDescent="0.25">
      <c r="A3310">
        <v>163</v>
      </c>
      <c r="B3310" t="s">
        <v>65</v>
      </c>
      <c r="C3310" t="s">
        <v>664</v>
      </c>
      <c r="D3310"/>
      <c r="E3310">
        <v>1</v>
      </c>
      <c r="F3310">
        <v>4</v>
      </c>
      <c r="G3310">
        <v>1</v>
      </c>
      <c r="H3310">
        <v>0</v>
      </c>
      <c r="I3310">
        <v>0</v>
      </c>
      <c r="J3310">
        <v>0</v>
      </c>
      <c r="K3310">
        <v>0</v>
      </c>
      <c r="L3310">
        <v>0</v>
      </c>
      <c r="M3310" t="s">
        <v>1011</v>
      </c>
      <c r="O3310" s="101">
        <f>IF(ISBLANK(C3310),O3309,IF(COUNTIF(C$2:C3310,C3310)&gt;1,O3309,1+MAX(O3309,0)))</f>
        <v>74</v>
      </c>
      <c r="P3310" s="45">
        <f t="shared" si="1144"/>
        <v>49</v>
      </c>
      <c r="Q3310" s="33" t="str">
        <f t="shared" si="1145"/>
        <v/>
      </c>
      <c r="R3310" s="33">
        <f t="shared" si="1146"/>
        <v>4</v>
      </c>
      <c r="S3310" s="33" t="str">
        <f t="shared" si="1147"/>
        <v>163_4</v>
      </c>
      <c r="T3310" s="35" t="str">
        <f t="shared" si="1148"/>
        <v>163AM</v>
      </c>
      <c r="U3310" s="35" t="str">
        <f t="shared" si="1149"/>
        <v>163AMNS</v>
      </c>
      <c r="V3310" s="35" t="str">
        <f t="shared" si="1143"/>
        <v>2V</v>
      </c>
      <c r="W3310" s="35" t="str">
        <f t="shared" si="1136"/>
        <v>163AM2V141</v>
      </c>
      <c r="X3310" s="388">
        <f t="shared" si="1137"/>
        <v>0</v>
      </c>
      <c r="Y3310" s="388">
        <f t="shared" si="1138"/>
        <v>0</v>
      </c>
      <c r="Z3310" s="280" t="str">
        <f t="shared" si="1129"/>
        <v/>
      </c>
      <c r="AA3310" s="280" t="str">
        <f t="shared" si="1130"/>
        <v/>
      </c>
      <c r="AB3310" s="389" t="str">
        <f t="shared" si="1139"/>
        <v/>
      </c>
      <c r="AC3310" s="389" t="str">
        <f t="shared" si="1140"/>
        <v/>
      </c>
      <c r="AD3310" s="390" t="str">
        <f t="shared" si="1131"/>
        <v/>
      </c>
      <c r="AE3310" s="282">
        <f t="shared" si="1132"/>
        <v>0</v>
      </c>
      <c r="AF3310" s="359">
        <f t="shared" si="1133"/>
        <v>0</v>
      </c>
      <c r="AG3310" s="280">
        <f t="shared" si="1134"/>
        <v>3</v>
      </c>
      <c r="AH3310" s="280">
        <f t="shared" si="1150"/>
        <v>1</v>
      </c>
      <c r="AI3310" s="280">
        <f>IF(ISBLANK(T3310),AI3309,IF(COUNTIF(T$2:T3310,T3310)&gt;1,AI3309,1+MAX(AI3309,0)))</f>
        <v>93</v>
      </c>
      <c r="AL3310" s="391" t="str">
        <f t="shared" si="1141"/>
        <v/>
      </c>
      <c r="AM3310" s="391" t="str">
        <f t="shared" si="1142"/>
        <v/>
      </c>
      <c r="AO3310" s="310" t="str">
        <f t="shared" si="1135"/>
        <v/>
      </c>
      <c r="AP3310" s="310">
        <f>SUM(AO$1:AO3310)</f>
        <v>0</v>
      </c>
      <c r="AQ3310" s="310">
        <f>SUM(AK$2:AK3310)</f>
        <v>23</v>
      </c>
      <c r="AR3310" s="310">
        <f>COUNTA(AJ$2:AJ3310)</f>
        <v>23</v>
      </c>
      <c r="AS3310" s="312"/>
      <c r="AT3310" s="312"/>
      <c r="AU3310" s="312"/>
      <c r="AV3310" s="312"/>
      <c r="AW3310" s="312"/>
      <c r="AZ3310">
        <v>0</v>
      </c>
      <c r="BA3310">
        <v>0</v>
      </c>
    </row>
    <row r="3311" spans="1:53" x14ac:dyDescent="0.25">
      <c r="A3311">
        <v>163</v>
      </c>
      <c r="B3311" t="s">
        <v>65</v>
      </c>
      <c r="C3311" t="s">
        <v>664</v>
      </c>
      <c r="D3311"/>
      <c r="E3311">
        <v>1</v>
      </c>
      <c r="F3311">
        <v>4</v>
      </c>
      <c r="G3311">
        <v>2</v>
      </c>
      <c r="H3311">
        <v>4</v>
      </c>
      <c r="I3311">
        <v>2</v>
      </c>
      <c r="J3311">
        <v>0</v>
      </c>
      <c r="K3311">
        <v>1</v>
      </c>
      <c r="L3311">
        <v>1</v>
      </c>
      <c r="M3311" t="s">
        <v>1011</v>
      </c>
      <c r="O3311" s="101">
        <f>IF(ISBLANK(C3311),O3310,IF(COUNTIF(C$2:C3311,C3311)&gt;1,O3310,1+MAX(O3310,0)))</f>
        <v>74</v>
      </c>
      <c r="P3311" s="45">
        <f t="shared" si="1144"/>
        <v>49</v>
      </c>
      <c r="Q3311" s="33" t="str">
        <f t="shared" si="1145"/>
        <v/>
      </c>
      <c r="R3311" s="33">
        <f t="shared" si="1146"/>
        <v>4</v>
      </c>
      <c r="S3311" s="33" t="str">
        <f t="shared" si="1147"/>
        <v>163_4</v>
      </c>
      <c r="T3311" s="35" t="str">
        <f t="shared" si="1148"/>
        <v>163AM</v>
      </c>
      <c r="U3311" s="35" t="str">
        <f t="shared" si="1149"/>
        <v>163AMNS</v>
      </c>
      <c r="V3311" s="35" t="str">
        <f t="shared" si="1143"/>
        <v>2V</v>
      </c>
      <c r="W3311" s="35" t="str">
        <f t="shared" si="1136"/>
        <v>163AM2V142</v>
      </c>
      <c r="X3311" s="388">
        <f t="shared" si="1137"/>
        <v>1</v>
      </c>
      <c r="Y3311" s="388">
        <f t="shared" si="1138"/>
        <v>1</v>
      </c>
      <c r="Z3311" s="280" t="str">
        <f t="shared" si="1129"/>
        <v/>
      </c>
      <c r="AA3311" s="280" t="str">
        <f t="shared" si="1130"/>
        <v/>
      </c>
      <c r="AB3311" s="389" t="str">
        <f t="shared" si="1139"/>
        <v/>
      </c>
      <c r="AC3311" s="389" t="str">
        <f t="shared" si="1140"/>
        <v/>
      </c>
      <c r="AD3311" s="390" t="str">
        <f t="shared" si="1131"/>
        <v/>
      </c>
      <c r="AE3311" s="282">
        <f t="shared" si="1132"/>
        <v>0</v>
      </c>
      <c r="AF3311" s="359">
        <f t="shared" si="1133"/>
        <v>0</v>
      </c>
      <c r="AG3311" s="280">
        <f t="shared" si="1134"/>
        <v>3</v>
      </c>
      <c r="AH3311" s="280">
        <f t="shared" si="1150"/>
        <v>1</v>
      </c>
      <c r="AI3311" s="280">
        <f>IF(ISBLANK(T3311),AI3310,IF(COUNTIF(T$2:T3311,T3311)&gt;1,AI3310,1+MAX(AI3310,0)))</f>
        <v>93</v>
      </c>
      <c r="AL3311" s="391" t="str">
        <f t="shared" si="1141"/>
        <v/>
      </c>
      <c r="AM3311" s="391" t="str">
        <f t="shared" si="1142"/>
        <v/>
      </c>
      <c r="AO3311" s="310" t="str">
        <f t="shared" si="1135"/>
        <v/>
      </c>
      <c r="AP3311" s="310">
        <f>SUM(AO$1:AO3311)</f>
        <v>0</v>
      </c>
      <c r="AQ3311" s="310">
        <f>SUM(AK$2:AK3311)</f>
        <v>23</v>
      </c>
      <c r="AR3311" s="310">
        <f>COUNTA(AJ$2:AJ3311)</f>
        <v>23</v>
      </c>
      <c r="AS3311" s="312"/>
      <c r="AT3311" s="312"/>
      <c r="AU3311" s="312"/>
      <c r="AV3311" s="312"/>
      <c r="AW3311" s="312"/>
      <c r="AZ3311">
        <v>1</v>
      </c>
      <c r="BA3311">
        <v>1</v>
      </c>
    </row>
    <row r="3312" spans="1:53" x14ac:dyDescent="0.25">
      <c r="A3312">
        <v>163</v>
      </c>
      <c r="B3312" t="s">
        <v>65</v>
      </c>
      <c r="C3312" t="s">
        <v>664</v>
      </c>
      <c r="D3312"/>
      <c r="E3312">
        <v>1</v>
      </c>
      <c r="F3312">
        <v>4</v>
      </c>
      <c r="G3312">
        <v>3</v>
      </c>
      <c r="H3312">
        <v>4</v>
      </c>
      <c r="I3312">
        <v>1</v>
      </c>
      <c r="J3312">
        <v>1</v>
      </c>
      <c r="K3312">
        <v>0</v>
      </c>
      <c r="L3312">
        <v>0</v>
      </c>
      <c r="M3312" t="s">
        <v>1011</v>
      </c>
      <c r="O3312" s="101">
        <f>IF(ISBLANK(C3312),O3311,IF(COUNTIF(C$2:C3312,C3312)&gt;1,O3311,1+MAX(O3311,0)))</f>
        <v>74</v>
      </c>
      <c r="P3312" s="45">
        <f t="shared" si="1144"/>
        <v>49</v>
      </c>
      <c r="Q3312" s="33" t="str">
        <f t="shared" si="1145"/>
        <v/>
      </c>
      <c r="R3312" s="33">
        <f t="shared" si="1146"/>
        <v>4</v>
      </c>
      <c r="S3312" s="33" t="str">
        <f t="shared" si="1147"/>
        <v>163_4</v>
      </c>
      <c r="T3312" s="35" t="str">
        <f t="shared" si="1148"/>
        <v>163AM</v>
      </c>
      <c r="U3312" s="35" t="str">
        <f t="shared" si="1149"/>
        <v>163AMEW</v>
      </c>
      <c r="V3312" s="35" t="str">
        <f t="shared" si="1143"/>
        <v>2V</v>
      </c>
      <c r="W3312" s="35" t="str">
        <f t="shared" si="1136"/>
        <v>163AM2V143</v>
      </c>
      <c r="X3312" s="388">
        <f t="shared" si="1137"/>
        <v>0</v>
      </c>
      <c r="Y3312" s="388">
        <f t="shared" si="1138"/>
        <v>0</v>
      </c>
      <c r="Z3312" s="280" t="str">
        <f t="shared" si="1129"/>
        <v/>
      </c>
      <c r="AA3312" s="280" t="str">
        <f t="shared" si="1130"/>
        <v/>
      </c>
      <c r="AB3312" s="389" t="str">
        <f t="shared" si="1139"/>
        <v/>
      </c>
      <c r="AC3312" s="389" t="str">
        <f t="shared" si="1140"/>
        <v/>
      </c>
      <c r="AD3312" s="390" t="str">
        <f t="shared" si="1131"/>
        <v/>
      </c>
      <c r="AE3312" s="282">
        <f t="shared" si="1132"/>
        <v>0</v>
      </c>
      <c r="AF3312" s="359">
        <f t="shared" si="1133"/>
        <v>0</v>
      </c>
      <c r="AG3312" s="280">
        <f t="shared" si="1134"/>
        <v>3</v>
      </c>
      <c r="AH3312" s="280">
        <f t="shared" si="1150"/>
        <v>1</v>
      </c>
      <c r="AI3312" s="280">
        <f>IF(ISBLANK(T3312),AI3311,IF(COUNTIF(T$2:T3312,T3312)&gt;1,AI3311,1+MAX(AI3311,0)))</f>
        <v>93</v>
      </c>
      <c r="AL3312" s="391" t="str">
        <f t="shared" si="1141"/>
        <v/>
      </c>
      <c r="AM3312" s="391" t="str">
        <f t="shared" si="1142"/>
        <v/>
      </c>
      <c r="AO3312" s="310" t="str">
        <f t="shared" si="1135"/>
        <v/>
      </c>
      <c r="AP3312" s="310">
        <f>SUM(AO$1:AO3312)</f>
        <v>0</v>
      </c>
      <c r="AQ3312" s="310">
        <f>SUM(AK$2:AK3312)</f>
        <v>23</v>
      </c>
      <c r="AR3312" s="310">
        <f>COUNTA(AJ$2:AJ3312)</f>
        <v>23</v>
      </c>
      <c r="AS3312" s="312"/>
      <c r="AT3312" s="312"/>
      <c r="AU3312" s="312"/>
      <c r="AV3312" s="312"/>
      <c r="AW3312" s="312"/>
      <c r="AZ3312">
        <v>0</v>
      </c>
      <c r="BA3312">
        <v>0</v>
      </c>
    </row>
    <row r="3313" spans="1:53" x14ac:dyDescent="0.25">
      <c r="A3313">
        <v>163</v>
      </c>
      <c r="B3313" t="s">
        <v>65</v>
      </c>
      <c r="C3313" t="s">
        <v>664</v>
      </c>
      <c r="D3313"/>
      <c r="E3313">
        <v>1</v>
      </c>
      <c r="F3313">
        <v>4</v>
      </c>
      <c r="G3313">
        <v>4</v>
      </c>
      <c r="H3313">
        <v>3</v>
      </c>
      <c r="I3313">
        <v>1</v>
      </c>
      <c r="J3313">
        <v>2</v>
      </c>
      <c r="K3313">
        <v>0</v>
      </c>
      <c r="L3313">
        <v>1</v>
      </c>
      <c r="M3313" t="s">
        <v>1011</v>
      </c>
      <c r="O3313" s="101">
        <f>IF(ISBLANK(C3313),O3312,IF(COUNTIF(C$2:C3313,C3313)&gt;1,O3312,1+MAX(O3312,0)))</f>
        <v>74</v>
      </c>
      <c r="P3313" s="45">
        <f t="shared" si="1144"/>
        <v>49</v>
      </c>
      <c r="Q3313" s="33" t="str">
        <f t="shared" si="1145"/>
        <v/>
      </c>
      <c r="R3313" s="33">
        <f t="shared" si="1146"/>
        <v>4</v>
      </c>
      <c r="S3313" s="33" t="str">
        <f t="shared" si="1147"/>
        <v>163_4</v>
      </c>
      <c r="T3313" s="35" t="str">
        <f t="shared" si="1148"/>
        <v>163AM</v>
      </c>
      <c r="U3313" s="35" t="str">
        <f t="shared" si="1149"/>
        <v>163AMEW</v>
      </c>
      <c r="V3313" s="35" t="str">
        <f t="shared" si="1143"/>
        <v>2V</v>
      </c>
      <c r="W3313" s="35" t="str">
        <f t="shared" si="1136"/>
        <v>163AM2V144</v>
      </c>
      <c r="X3313" s="388">
        <f t="shared" si="1137"/>
        <v>0</v>
      </c>
      <c r="Y3313" s="388">
        <f t="shared" si="1138"/>
        <v>1</v>
      </c>
      <c r="Z3313" s="280" t="str">
        <f t="shared" si="1129"/>
        <v/>
      </c>
      <c r="AA3313" s="280" t="str">
        <f t="shared" si="1130"/>
        <v/>
      </c>
      <c r="AB3313" s="389" t="str">
        <f t="shared" si="1139"/>
        <v/>
      </c>
      <c r="AC3313" s="389" t="str">
        <f t="shared" si="1140"/>
        <v/>
      </c>
      <c r="AD3313" s="390" t="str">
        <f t="shared" si="1131"/>
        <v/>
      </c>
      <c r="AE3313" s="282">
        <f t="shared" si="1132"/>
        <v>0</v>
      </c>
      <c r="AF3313" s="359">
        <f t="shared" si="1133"/>
        <v>0</v>
      </c>
      <c r="AG3313" s="280">
        <f t="shared" si="1134"/>
        <v>3</v>
      </c>
      <c r="AH3313" s="280">
        <f t="shared" si="1150"/>
        <v>1</v>
      </c>
      <c r="AI3313" s="280">
        <f>IF(ISBLANK(T3313),AI3312,IF(COUNTIF(T$2:T3313,T3313)&gt;1,AI3312,1+MAX(AI3312,0)))</f>
        <v>93</v>
      </c>
      <c r="AL3313" s="391" t="str">
        <f t="shared" si="1141"/>
        <v/>
      </c>
      <c r="AM3313" s="391" t="str">
        <f t="shared" si="1142"/>
        <v/>
      </c>
      <c r="AO3313" s="310" t="str">
        <f t="shared" si="1135"/>
        <v/>
      </c>
      <c r="AP3313" s="310">
        <f>SUM(AO$1:AO3313)</f>
        <v>0</v>
      </c>
      <c r="AQ3313" s="310">
        <f>SUM(AK$2:AK3313)</f>
        <v>23</v>
      </c>
      <c r="AR3313" s="310">
        <f>COUNTA(AJ$2:AJ3313)</f>
        <v>23</v>
      </c>
      <c r="AS3313" s="312"/>
      <c r="AT3313" s="312"/>
      <c r="AU3313" s="312"/>
      <c r="AV3313" s="312"/>
      <c r="AW3313" s="312"/>
      <c r="AZ3313">
        <v>0</v>
      </c>
      <c r="BA3313">
        <v>1</v>
      </c>
    </row>
    <row r="3314" spans="1:53" x14ac:dyDescent="0.25">
      <c r="A3314">
        <v>163</v>
      </c>
      <c r="B3314" t="s">
        <v>65</v>
      </c>
      <c r="C3314" t="s">
        <v>1012</v>
      </c>
      <c r="D3314"/>
      <c r="E3314">
        <v>2</v>
      </c>
      <c r="F3314">
        <v>1</v>
      </c>
      <c r="G3314">
        <v>1</v>
      </c>
      <c r="H3314">
        <v>1</v>
      </c>
      <c r="I3314">
        <v>1</v>
      </c>
      <c r="J3314">
        <v>0</v>
      </c>
      <c r="K3314">
        <v>0</v>
      </c>
      <c r="L3314">
        <v>0</v>
      </c>
      <c r="M3314" t="s">
        <v>1013</v>
      </c>
      <c r="O3314" s="101">
        <f>IF(ISBLANK(C3314),O3313,IF(COUNTIF(C$2:C3314,C3314)&gt;1,O3313,1+MAX(O3313,0)))</f>
        <v>75</v>
      </c>
      <c r="P3314" s="45">
        <f t="shared" si="1144"/>
        <v>49</v>
      </c>
      <c r="Q3314" s="33" t="str">
        <f t="shared" si="1145"/>
        <v/>
      </c>
      <c r="R3314" s="33">
        <f t="shared" si="1146"/>
        <v>5</v>
      </c>
      <c r="S3314" s="33" t="str">
        <f t="shared" si="1147"/>
        <v>163_5</v>
      </c>
      <c r="T3314" s="35" t="str">
        <f t="shared" si="1148"/>
        <v>163AM</v>
      </c>
      <c r="U3314" s="35" t="str">
        <f t="shared" si="1149"/>
        <v>163AMNS</v>
      </c>
      <c r="V3314" s="35" t="str">
        <f t="shared" si="1143"/>
        <v>2W</v>
      </c>
      <c r="W3314" s="35" t="str">
        <f t="shared" si="1136"/>
        <v>163AM2W211</v>
      </c>
      <c r="X3314" s="388">
        <f t="shared" si="1137"/>
        <v>0</v>
      </c>
      <c r="Y3314" s="388">
        <f t="shared" si="1138"/>
        <v>0</v>
      </c>
      <c r="Z3314" s="280" t="str">
        <f t="shared" si="1129"/>
        <v/>
      </c>
      <c r="AA3314" s="280" t="str">
        <f t="shared" si="1130"/>
        <v/>
      </c>
      <c r="AB3314" s="389" t="str">
        <f t="shared" si="1139"/>
        <v/>
      </c>
      <c r="AC3314" s="389" t="str">
        <f t="shared" si="1140"/>
        <v/>
      </c>
      <c r="AD3314" s="390" t="str">
        <f t="shared" si="1131"/>
        <v/>
      </c>
      <c r="AE3314" s="282">
        <f t="shared" si="1132"/>
        <v>0</v>
      </c>
      <c r="AF3314" s="359">
        <f t="shared" si="1133"/>
        <v>0</v>
      </c>
      <c r="AG3314" s="280">
        <f t="shared" si="1134"/>
        <v>3</v>
      </c>
      <c r="AH3314" s="280">
        <f t="shared" si="1150"/>
        <v>1</v>
      </c>
      <c r="AI3314" s="280">
        <f>IF(ISBLANK(T3314),AI3313,IF(COUNTIF(T$2:T3314,T3314)&gt;1,AI3313,1+MAX(AI3313,0)))</f>
        <v>93</v>
      </c>
      <c r="AL3314" s="391" t="str">
        <f t="shared" si="1141"/>
        <v/>
      </c>
      <c r="AM3314" s="391" t="str">
        <f t="shared" si="1142"/>
        <v/>
      </c>
      <c r="AO3314" s="310" t="str">
        <f t="shared" si="1135"/>
        <v/>
      </c>
      <c r="AP3314" s="310">
        <f>SUM(AO$1:AO3314)</f>
        <v>0</v>
      </c>
      <c r="AQ3314" s="310">
        <f>SUM(AK$2:AK3314)</f>
        <v>23</v>
      </c>
      <c r="AR3314" s="310">
        <f>COUNTA(AJ$2:AJ3314)</f>
        <v>23</v>
      </c>
      <c r="AS3314" s="312"/>
      <c r="AT3314" s="312"/>
      <c r="AU3314" s="312"/>
      <c r="AV3314" s="312"/>
      <c r="AW3314" s="312"/>
      <c r="AZ3314">
        <v>0</v>
      </c>
      <c r="BA3314">
        <v>0</v>
      </c>
    </row>
    <row r="3315" spans="1:53" x14ac:dyDescent="0.25">
      <c r="A3315">
        <v>163</v>
      </c>
      <c r="B3315" t="s">
        <v>65</v>
      </c>
      <c r="C3315" t="s">
        <v>1012</v>
      </c>
      <c r="D3315"/>
      <c r="E3315">
        <v>2</v>
      </c>
      <c r="F3315">
        <v>1</v>
      </c>
      <c r="G3315">
        <v>2</v>
      </c>
      <c r="H3315">
        <v>2</v>
      </c>
      <c r="I3315">
        <v>1</v>
      </c>
      <c r="J3315">
        <v>0</v>
      </c>
      <c r="K3315">
        <v>0</v>
      </c>
      <c r="L3315">
        <v>0</v>
      </c>
      <c r="M3315" t="s">
        <v>1013</v>
      </c>
      <c r="O3315" s="101">
        <f>IF(ISBLANK(C3315),O3314,IF(COUNTIF(C$2:C3315,C3315)&gt;1,O3314,1+MAX(O3314,0)))</f>
        <v>75</v>
      </c>
      <c r="P3315" s="45">
        <f t="shared" si="1144"/>
        <v>49</v>
      </c>
      <c r="Q3315" s="33" t="str">
        <f t="shared" si="1145"/>
        <v/>
      </c>
      <c r="R3315" s="33">
        <f t="shared" si="1146"/>
        <v>5</v>
      </c>
      <c r="S3315" s="33" t="str">
        <f t="shared" si="1147"/>
        <v>163_5</v>
      </c>
      <c r="T3315" s="35" t="str">
        <f t="shared" si="1148"/>
        <v>163AM</v>
      </c>
      <c r="U3315" s="35" t="str">
        <f t="shared" si="1149"/>
        <v>163AMNS</v>
      </c>
      <c r="V3315" s="35" t="str">
        <f t="shared" si="1143"/>
        <v>2W</v>
      </c>
      <c r="W3315" s="35" t="str">
        <f t="shared" si="1136"/>
        <v>163AM2W212</v>
      </c>
      <c r="X3315" s="388">
        <f t="shared" si="1137"/>
        <v>0</v>
      </c>
      <c r="Y3315" s="388">
        <f t="shared" si="1138"/>
        <v>0</v>
      </c>
      <c r="Z3315" s="280" t="str">
        <f t="shared" si="1129"/>
        <v/>
      </c>
      <c r="AA3315" s="280" t="str">
        <f t="shared" si="1130"/>
        <v/>
      </c>
      <c r="AB3315" s="389" t="str">
        <f t="shared" si="1139"/>
        <v/>
      </c>
      <c r="AC3315" s="389" t="str">
        <f t="shared" si="1140"/>
        <v/>
      </c>
      <c r="AD3315" s="390" t="str">
        <f t="shared" si="1131"/>
        <v/>
      </c>
      <c r="AE3315" s="282">
        <f t="shared" si="1132"/>
        <v>0</v>
      </c>
      <c r="AF3315" s="359">
        <f t="shared" si="1133"/>
        <v>0</v>
      </c>
      <c r="AG3315" s="280">
        <f t="shared" si="1134"/>
        <v>3</v>
      </c>
      <c r="AH3315" s="280">
        <f t="shared" si="1150"/>
        <v>1</v>
      </c>
      <c r="AI3315" s="280">
        <f>IF(ISBLANK(T3315),AI3314,IF(COUNTIF(T$2:T3315,T3315)&gt;1,AI3314,1+MAX(AI3314,0)))</f>
        <v>93</v>
      </c>
      <c r="AL3315" s="391" t="str">
        <f t="shared" si="1141"/>
        <v/>
      </c>
      <c r="AM3315" s="391" t="str">
        <f t="shared" si="1142"/>
        <v/>
      </c>
      <c r="AO3315" s="310" t="str">
        <f t="shared" si="1135"/>
        <v/>
      </c>
      <c r="AP3315" s="310">
        <f>SUM(AO$1:AO3315)</f>
        <v>0</v>
      </c>
      <c r="AQ3315" s="310">
        <f>SUM(AK$2:AK3315)</f>
        <v>23</v>
      </c>
      <c r="AR3315" s="310">
        <f>COUNTA(AJ$2:AJ3315)</f>
        <v>23</v>
      </c>
      <c r="AS3315" s="312"/>
      <c r="AT3315" s="312"/>
      <c r="AU3315" s="312"/>
      <c r="AV3315" s="312"/>
      <c r="AW3315" s="312"/>
      <c r="AZ3315">
        <v>0</v>
      </c>
      <c r="BA3315">
        <v>0</v>
      </c>
    </row>
    <row r="3316" spans="1:53" x14ac:dyDescent="0.25">
      <c r="A3316">
        <v>163</v>
      </c>
      <c r="B3316" t="s">
        <v>65</v>
      </c>
      <c r="C3316" t="s">
        <v>1012</v>
      </c>
      <c r="D3316"/>
      <c r="E3316">
        <v>2</v>
      </c>
      <c r="F3316">
        <v>1</v>
      </c>
      <c r="G3316">
        <v>3</v>
      </c>
      <c r="H3316">
        <v>6</v>
      </c>
      <c r="I3316">
        <v>0</v>
      </c>
      <c r="J3316">
        <v>2</v>
      </c>
      <c r="K3316">
        <v>1</v>
      </c>
      <c r="L3316">
        <v>1</v>
      </c>
      <c r="M3316" t="s">
        <v>1013</v>
      </c>
      <c r="O3316" s="101">
        <f>IF(ISBLANK(C3316),O3315,IF(COUNTIF(C$2:C3316,C3316)&gt;1,O3315,1+MAX(O3315,0)))</f>
        <v>75</v>
      </c>
      <c r="P3316" s="45">
        <f t="shared" si="1144"/>
        <v>49</v>
      </c>
      <c r="Q3316" s="33" t="str">
        <f t="shared" si="1145"/>
        <v/>
      </c>
      <c r="R3316" s="33">
        <f t="shared" si="1146"/>
        <v>5</v>
      </c>
      <c r="S3316" s="33" t="str">
        <f t="shared" si="1147"/>
        <v>163_5</v>
      </c>
      <c r="T3316" s="35" t="str">
        <f t="shared" si="1148"/>
        <v>163AM</v>
      </c>
      <c r="U3316" s="35" t="str">
        <f t="shared" si="1149"/>
        <v>163AMEW</v>
      </c>
      <c r="V3316" s="35" t="str">
        <f t="shared" si="1143"/>
        <v>2W</v>
      </c>
      <c r="W3316" s="35" t="str">
        <f t="shared" si="1136"/>
        <v>163AM2W213</v>
      </c>
      <c r="X3316" s="388">
        <f t="shared" si="1137"/>
        <v>1</v>
      </c>
      <c r="Y3316" s="388">
        <f t="shared" si="1138"/>
        <v>1</v>
      </c>
      <c r="Z3316" s="280" t="str">
        <f t="shared" si="1129"/>
        <v/>
      </c>
      <c r="AA3316" s="280" t="str">
        <f t="shared" si="1130"/>
        <v/>
      </c>
      <c r="AB3316" s="389" t="str">
        <f t="shared" si="1139"/>
        <v/>
      </c>
      <c r="AC3316" s="389" t="str">
        <f t="shared" si="1140"/>
        <v/>
      </c>
      <c r="AD3316" s="390" t="str">
        <f t="shared" si="1131"/>
        <v/>
      </c>
      <c r="AE3316" s="282">
        <f t="shared" si="1132"/>
        <v>0</v>
      </c>
      <c r="AF3316" s="359">
        <f t="shared" si="1133"/>
        <v>0</v>
      </c>
      <c r="AG3316" s="280">
        <f t="shared" si="1134"/>
        <v>3</v>
      </c>
      <c r="AH3316" s="280">
        <f t="shared" si="1150"/>
        <v>1</v>
      </c>
      <c r="AI3316" s="280">
        <f>IF(ISBLANK(T3316),AI3315,IF(COUNTIF(T$2:T3316,T3316)&gt;1,AI3315,1+MAX(AI3315,0)))</f>
        <v>93</v>
      </c>
      <c r="AL3316" s="391" t="str">
        <f t="shared" si="1141"/>
        <v/>
      </c>
      <c r="AM3316" s="391" t="str">
        <f t="shared" si="1142"/>
        <v/>
      </c>
      <c r="AO3316" s="310" t="str">
        <f t="shared" si="1135"/>
        <v/>
      </c>
      <c r="AP3316" s="310">
        <f>SUM(AO$1:AO3316)</f>
        <v>0</v>
      </c>
      <c r="AQ3316" s="310">
        <f>SUM(AK$2:AK3316)</f>
        <v>23</v>
      </c>
      <c r="AR3316" s="310">
        <f>COUNTA(AJ$2:AJ3316)</f>
        <v>23</v>
      </c>
      <c r="AS3316" s="312"/>
      <c r="AT3316" s="312"/>
      <c r="AU3316" s="312"/>
      <c r="AV3316" s="312"/>
      <c r="AW3316" s="312"/>
      <c r="AZ3316">
        <v>1</v>
      </c>
      <c r="BA3316">
        <v>1</v>
      </c>
    </row>
    <row r="3317" spans="1:53" x14ac:dyDescent="0.25">
      <c r="A3317">
        <v>163</v>
      </c>
      <c r="B3317" t="s">
        <v>65</v>
      </c>
      <c r="C3317" t="s">
        <v>1012</v>
      </c>
      <c r="D3317"/>
      <c r="E3317">
        <v>2</v>
      </c>
      <c r="F3317">
        <v>1</v>
      </c>
      <c r="G3317">
        <v>4</v>
      </c>
      <c r="H3317">
        <v>0</v>
      </c>
      <c r="I3317">
        <v>0</v>
      </c>
      <c r="J3317">
        <v>0</v>
      </c>
      <c r="K3317">
        <v>0</v>
      </c>
      <c r="L3317">
        <v>0</v>
      </c>
      <c r="M3317" t="s">
        <v>1013</v>
      </c>
      <c r="O3317" s="101">
        <f>IF(ISBLANK(C3317),O3316,IF(COUNTIF(C$2:C3317,C3317)&gt;1,O3316,1+MAX(O3316,0)))</f>
        <v>75</v>
      </c>
      <c r="P3317" s="45">
        <f t="shared" si="1144"/>
        <v>49</v>
      </c>
      <c r="Q3317" s="33" t="str">
        <f t="shared" si="1145"/>
        <v/>
      </c>
      <c r="R3317" s="33">
        <f t="shared" si="1146"/>
        <v>5</v>
      </c>
      <c r="S3317" s="33" t="str">
        <f t="shared" si="1147"/>
        <v>163_5</v>
      </c>
      <c r="T3317" s="35" t="str">
        <f t="shared" si="1148"/>
        <v>163AM</v>
      </c>
      <c r="U3317" s="35" t="str">
        <f t="shared" si="1149"/>
        <v>163AMEW</v>
      </c>
      <c r="V3317" s="35" t="str">
        <f t="shared" si="1143"/>
        <v>2W</v>
      </c>
      <c r="W3317" s="35" t="str">
        <f t="shared" si="1136"/>
        <v>163AM2W214</v>
      </c>
      <c r="X3317" s="388">
        <f t="shared" si="1137"/>
        <v>0</v>
      </c>
      <c r="Y3317" s="388">
        <f t="shared" si="1138"/>
        <v>0</v>
      </c>
      <c r="Z3317" s="280" t="str">
        <f t="shared" si="1129"/>
        <v/>
      </c>
      <c r="AA3317" s="280" t="str">
        <f t="shared" si="1130"/>
        <v/>
      </c>
      <c r="AB3317" s="389" t="str">
        <f t="shared" si="1139"/>
        <v/>
      </c>
      <c r="AC3317" s="389" t="str">
        <f t="shared" si="1140"/>
        <v/>
      </c>
      <c r="AD3317" s="390" t="str">
        <f t="shared" si="1131"/>
        <v/>
      </c>
      <c r="AE3317" s="282">
        <f t="shared" si="1132"/>
        <v>0</v>
      </c>
      <c r="AF3317" s="359">
        <f t="shared" si="1133"/>
        <v>0</v>
      </c>
      <c r="AG3317" s="280">
        <f t="shared" si="1134"/>
        <v>3</v>
      </c>
      <c r="AH3317" s="280">
        <f t="shared" si="1150"/>
        <v>1</v>
      </c>
      <c r="AI3317" s="280">
        <f>IF(ISBLANK(T3317),AI3316,IF(COUNTIF(T$2:T3317,T3317)&gt;1,AI3316,1+MAX(AI3316,0)))</f>
        <v>93</v>
      </c>
      <c r="AL3317" s="391" t="str">
        <f t="shared" si="1141"/>
        <v/>
      </c>
      <c r="AM3317" s="391" t="str">
        <f t="shared" si="1142"/>
        <v/>
      </c>
      <c r="AO3317" s="310" t="str">
        <f t="shared" si="1135"/>
        <v/>
      </c>
      <c r="AP3317" s="310">
        <f>SUM(AO$1:AO3317)</f>
        <v>0</v>
      </c>
      <c r="AQ3317" s="310">
        <f>SUM(AK$2:AK3317)</f>
        <v>23</v>
      </c>
      <c r="AR3317" s="310">
        <f>COUNTA(AJ$2:AJ3317)</f>
        <v>23</v>
      </c>
      <c r="AS3317" s="312"/>
      <c r="AT3317" s="312"/>
      <c r="AU3317" s="312"/>
      <c r="AV3317" s="312"/>
      <c r="AW3317" s="312"/>
      <c r="AZ3317">
        <v>0</v>
      </c>
      <c r="BA3317">
        <v>0</v>
      </c>
    </row>
    <row r="3318" spans="1:53" x14ac:dyDescent="0.25">
      <c r="A3318">
        <v>163</v>
      </c>
      <c r="B3318" t="s">
        <v>65</v>
      </c>
      <c r="C3318" t="s">
        <v>1012</v>
      </c>
      <c r="D3318"/>
      <c r="E3318">
        <v>2</v>
      </c>
      <c r="F3318">
        <v>2</v>
      </c>
      <c r="G3318">
        <v>1</v>
      </c>
      <c r="H3318">
        <v>2</v>
      </c>
      <c r="I3318">
        <v>0</v>
      </c>
      <c r="J3318">
        <v>0</v>
      </c>
      <c r="K3318">
        <v>0</v>
      </c>
      <c r="L3318">
        <v>0</v>
      </c>
      <c r="M3318" t="s">
        <v>1013</v>
      </c>
      <c r="O3318" s="101">
        <f>IF(ISBLANK(C3318),O3317,IF(COUNTIF(C$2:C3318,C3318)&gt;1,O3317,1+MAX(O3317,0)))</f>
        <v>75</v>
      </c>
      <c r="P3318" s="45">
        <f t="shared" si="1144"/>
        <v>49</v>
      </c>
      <c r="Q3318" s="33" t="str">
        <f t="shared" si="1145"/>
        <v/>
      </c>
      <c r="R3318" s="33">
        <f t="shared" si="1146"/>
        <v>6</v>
      </c>
      <c r="S3318" s="33" t="str">
        <f t="shared" si="1147"/>
        <v>163_6</v>
      </c>
      <c r="T3318" s="35" t="str">
        <f t="shared" si="1148"/>
        <v>163AM</v>
      </c>
      <c r="U3318" s="35" t="str">
        <f t="shared" si="1149"/>
        <v>163AMNS</v>
      </c>
      <c r="V3318" s="35" t="str">
        <f t="shared" si="1143"/>
        <v>2W</v>
      </c>
      <c r="W3318" s="35" t="str">
        <f t="shared" si="1136"/>
        <v>163AM2W221</v>
      </c>
      <c r="X3318" s="388">
        <f t="shared" si="1137"/>
        <v>0</v>
      </c>
      <c r="Y3318" s="388">
        <f t="shared" si="1138"/>
        <v>0</v>
      </c>
      <c r="Z3318" s="280" t="str">
        <f t="shared" si="1129"/>
        <v/>
      </c>
      <c r="AA3318" s="280" t="str">
        <f t="shared" si="1130"/>
        <v/>
      </c>
      <c r="AB3318" s="389" t="str">
        <f t="shared" si="1139"/>
        <v/>
      </c>
      <c r="AC3318" s="389" t="str">
        <f t="shared" si="1140"/>
        <v/>
      </c>
      <c r="AD3318" s="390" t="str">
        <f t="shared" si="1131"/>
        <v/>
      </c>
      <c r="AE3318" s="282">
        <f t="shared" si="1132"/>
        <v>0</v>
      </c>
      <c r="AF3318" s="359">
        <f t="shared" si="1133"/>
        <v>0</v>
      </c>
      <c r="AG3318" s="280">
        <f t="shared" si="1134"/>
        <v>3</v>
      </c>
      <c r="AH3318" s="280">
        <f t="shared" si="1150"/>
        <v>1</v>
      </c>
      <c r="AI3318" s="280">
        <f>IF(ISBLANK(T3318),AI3317,IF(COUNTIF(T$2:T3318,T3318)&gt;1,AI3317,1+MAX(AI3317,0)))</f>
        <v>93</v>
      </c>
      <c r="AL3318" s="391" t="str">
        <f t="shared" si="1141"/>
        <v/>
      </c>
      <c r="AM3318" s="391" t="str">
        <f t="shared" si="1142"/>
        <v/>
      </c>
      <c r="AO3318" s="310" t="str">
        <f t="shared" si="1135"/>
        <v/>
      </c>
      <c r="AP3318" s="310">
        <f>SUM(AO$1:AO3318)</f>
        <v>0</v>
      </c>
      <c r="AQ3318" s="310">
        <f>SUM(AK$2:AK3318)</f>
        <v>23</v>
      </c>
      <c r="AR3318" s="310">
        <f>COUNTA(AJ$2:AJ3318)</f>
        <v>23</v>
      </c>
      <c r="AS3318" s="312"/>
      <c r="AT3318" s="312"/>
      <c r="AU3318" s="312"/>
      <c r="AV3318" s="312"/>
      <c r="AW3318" s="312"/>
      <c r="AZ3318">
        <v>0</v>
      </c>
      <c r="BA3318">
        <v>0</v>
      </c>
    </row>
    <row r="3319" spans="1:53" x14ac:dyDescent="0.25">
      <c r="A3319">
        <v>163</v>
      </c>
      <c r="B3319" t="s">
        <v>65</v>
      </c>
      <c r="C3319" t="s">
        <v>1012</v>
      </c>
      <c r="D3319"/>
      <c r="E3319">
        <v>2</v>
      </c>
      <c r="F3319">
        <v>2</v>
      </c>
      <c r="G3319">
        <v>2</v>
      </c>
      <c r="H3319">
        <v>2</v>
      </c>
      <c r="I3319">
        <v>0</v>
      </c>
      <c r="J3319">
        <v>1</v>
      </c>
      <c r="K3319">
        <v>0</v>
      </c>
      <c r="L3319">
        <v>1</v>
      </c>
      <c r="M3319" t="s">
        <v>1013</v>
      </c>
      <c r="O3319" s="101">
        <f>IF(ISBLANK(C3319),O3318,IF(COUNTIF(C$2:C3319,C3319)&gt;1,O3318,1+MAX(O3318,0)))</f>
        <v>75</v>
      </c>
      <c r="P3319" s="45">
        <f t="shared" si="1144"/>
        <v>49</v>
      </c>
      <c r="Q3319" s="33" t="str">
        <f t="shared" si="1145"/>
        <v/>
      </c>
      <c r="R3319" s="33">
        <f t="shared" si="1146"/>
        <v>6</v>
      </c>
      <c r="S3319" s="33" t="str">
        <f t="shared" si="1147"/>
        <v>163_6</v>
      </c>
      <c r="T3319" s="35" t="str">
        <f t="shared" si="1148"/>
        <v>163AM</v>
      </c>
      <c r="U3319" s="35" t="str">
        <f t="shared" si="1149"/>
        <v>163AMNS</v>
      </c>
      <c r="V3319" s="35" t="str">
        <f t="shared" si="1143"/>
        <v>2W</v>
      </c>
      <c r="W3319" s="35" t="str">
        <f t="shared" si="1136"/>
        <v>163AM2W222</v>
      </c>
      <c r="X3319" s="388">
        <f t="shared" si="1137"/>
        <v>0</v>
      </c>
      <c r="Y3319" s="388">
        <f t="shared" si="1138"/>
        <v>1</v>
      </c>
      <c r="Z3319" s="280" t="str">
        <f t="shared" si="1129"/>
        <v/>
      </c>
      <c r="AA3319" s="280" t="str">
        <f t="shared" si="1130"/>
        <v/>
      </c>
      <c r="AB3319" s="389" t="str">
        <f t="shared" si="1139"/>
        <v/>
      </c>
      <c r="AC3319" s="389" t="str">
        <f t="shared" si="1140"/>
        <v/>
      </c>
      <c r="AD3319" s="390" t="str">
        <f t="shared" si="1131"/>
        <v/>
      </c>
      <c r="AE3319" s="282">
        <f t="shared" si="1132"/>
        <v>0</v>
      </c>
      <c r="AF3319" s="359">
        <f t="shared" si="1133"/>
        <v>0</v>
      </c>
      <c r="AG3319" s="280">
        <f t="shared" si="1134"/>
        <v>3</v>
      </c>
      <c r="AH3319" s="280">
        <f t="shared" si="1150"/>
        <v>1</v>
      </c>
      <c r="AI3319" s="280">
        <f>IF(ISBLANK(T3319),AI3318,IF(COUNTIF(T$2:T3319,T3319)&gt;1,AI3318,1+MAX(AI3318,0)))</f>
        <v>93</v>
      </c>
      <c r="AL3319" s="391" t="str">
        <f t="shared" si="1141"/>
        <v/>
      </c>
      <c r="AM3319" s="391" t="str">
        <f t="shared" si="1142"/>
        <v/>
      </c>
      <c r="AO3319" s="310" t="str">
        <f t="shared" si="1135"/>
        <v/>
      </c>
      <c r="AP3319" s="310">
        <f>SUM(AO$1:AO3319)</f>
        <v>0</v>
      </c>
      <c r="AQ3319" s="310">
        <f>SUM(AK$2:AK3319)</f>
        <v>23</v>
      </c>
      <c r="AR3319" s="310">
        <f>COUNTA(AJ$2:AJ3319)</f>
        <v>23</v>
      </c>
      <c r="AS3319" s="312"/>
      <c r="AT3319" s="312"/>
      <c r="AU3319" s="312"/>
      <c r="AV3319" s="312"/>
      <c r="AW3319" s="312"/>
      <c r="AZ3319">
        <v>0</v>
      </c>
      <c r="BA3319">
        <v>1</v>
      </c>
    </row>
    <row r="3320" spans="1:53" x14ac:dyDescent="0.25">
      <c r="A3320">
        <v>163</v>
      </c>
      <c r="B3320" t="s">
        <v>65</v>
      </c>
      <c r="C3320" t="s">
        <v>1012</v>
      </c>
      <c r="D3320"/>
      <c r="E3320">
        <v>2</v>
      </c>
      <c r="F3320">
        <v>2</v>
      </c>
      <c r="G3320">
        <v>3</v>
      </c>
      <c r="H3320">
        <v>2</v>
      </c>
      <c r="I3320">
        <v>0</v>
      </c>
      <c r="J3320">
        <v>0</v>
      </c>
      <c r="K3320">
        <v>0</v>
      </c>
      <c r="L3320">
        <v>0</v>
      </c>
      <c r="M3320" t="s">
        <v>1013</v>
      </c>
      <c r="O3320" s="101">
        <f>IF(ISBLANK(C3320),O3319,IF(COUNTIF(C$2:C3320,C3320)&gt;1,O3319,1+MAX(O3319,0)))</f>
        <v>75</v>
      </c>
      <c r="P3320" s="45">
        <f t="shared" si="1144"/>
        <v>49</v>
      </c>
      <c r="Q3320" s="33" t="str">
        <f t="shared" si="1145"/>
        <v/>
      </c>
      <c r="R3320" s="33">
        <f t="shared" si="1146"/>
        <v>6</v>
      </c>
      <c r="S3320" s="33" t="str">
        <f t="shared" si="1147"/>
        <v>163_6</v>
      </c>
      <c r="T3320" s="35" t="str">
        <f t="shared" si="1148"/>
        <v>163AM</v>
      </c>
      <c r="U3320" s="35" t="str">
        <f t="shared" si="1149"/>
        <v>163AMEW</v>
      </c>
      <c r="V3320" s="35" t="str">
        <f t="shared" si="1143"/>
        <v>2W</v>
      </c>
      <c r="W3320" s="35" t="str">
        <f t="shared" si="1136"/>
        <v>163AM2W223</v>
      </c>
      <c r="X3320" s="388">
        <f t="shared" si="1137"/>
        <v>0</v>
      </c>
      <c r="Y3320" s="388">
        <f t="shared" si="1138"/>
        <v>0</v>
      </c>
      <c r="Z3320" s="280" t="str">
        <f t="shared" si="1129"/>
        <v/>
      </c>
      <c r="AA3320" s="280" t="str">
        <f t="shared" si="1130"/>
        <v/>
      </c>
      <c r="AB3320" s="389" t="str">
        <f t="shared" si="1139"/>
        <v/>
      </c>
      <c r="AC3320" s="389" t="str">
        <f t="shared" si="1140"/>
        <v/>
      </c>
      <c r="AD3320" s="390" t="str">
        <f t="shared" si="1131"/>
        <v/>
      </c>
      <c r="AE3320" s="282">
        <f t="shared" si="1132"/>
        <v>0</v>
      </c>
      <c r="AF3320" s="359">
        <f t="shared" si="1133"/>
        <v>0</v>
      </c>
      <c r="AG3320" s="280">
        <f t="shared" si="1134"/>
        <v>3</v>
      </c>
      <c r="AH3320" s="280">
        <f t="shared" si="1150"/>
        <v>1</v>
      </c>
      <c r="AI3320" s="280">
        <f>IF(ISBLANK(T3320),AI3319,IF(COUNTIF(T$2:T3320,T3320)&gt;1,AI3319,1+MAX(AI3319,0)))</f>
        <v>93</v>
      </c>
      <c r="AL3320" s="391" t="str">
        <f t="shared" si="1141"/>
        <v/>
      </c>
      <c r="AM3320" s="391" t="str">
        <f t="shared" si="1142"/>
        <v/>
      </c>
      <c r="AO3320" s="310" t="str">
        <f t="shared" si="1135"/>
        <v/>
      </c>
      <c r="AP3320" s="310">
        <f>SUM(AO$1:AO3320)</f>
        <v>0</v>
      </c>
      <c r="AQ3320" s="310">
        <f>SUM(AK$2:AK3320)</f>
        <v>23</v>
      </c>
      <c r="AR3320" s="310">
        <f>COUNTA(AJ$2:AJ3320)</f>
        <v>23</v>
      </c>
      <c r="AS3320" s="312"/>
      <c r="AT3320" s="312"/>
      <c r="AU3320" s="312"/>
      <c r="AV3320" s="312"/>
      <c r="AW3320" s="312"/>
      <c r="AZ3320">
        <v>0</v>
      </c>
      <c r="BA3320">
        <v>0</v>
      </c>
    </row>
    <row r="3321" spans="1:53" x14ac:dyDescent="0.25">
      <c r="A3321">
        <v>163</v>
      </c>
      <c r="B3321" t="s">
        <v>65</v>
      </c>
      <c r="C3321" t="s">
        <v>1012</v>
      </c>
      <c r="D3321"/>
      <c r="E3321">
        <v>2</v>
      </c>
      <c r="F3321">
        <v>2</v>
      </c>
      <c r="G3321">
        <v>4</v>
      </c>
      <c r="H3321">
        <v>4</v>
      </c>
      <c r="I3321">
        <v>1</v>
      </c>
      <c r="J3321">
        <v>0</v>
      </c>
      <c r="K3321">
        <v>1</v>
      </c>
      <c r="L3321">
        <v>1</v>
      </c>
      <c r="M3321" t="s">
        <v>1013</v>
      </c>
      <c r="O3321" s="101">
        <f>IF(ISBLANK(C3321),O3320,IF(COUNTIF(C$2:C3321,C3321)&gt;1,O3320,1+MAX(O3320,0)))</f>
        <v>75</v>
      </c>
      <c r="P3321" s="45">
        <f t="shared" si="1144"/>
        <v>49</v>
      </c>
      <c r="Q3321" s="33" t="str">
        <f t="shared" si="1145"/>
        <v/>
      </c>
      <c r="R3321" s="33">
        <f t="shared" si="1146"/>
        <v>6</v>
      </c>
      <c r="S3321" s="33" t="str">
        <f t="shared" si="1147"/>
        <v>163_6</v>
      </c>
      <c r="T3321" s="35" t="str">
        <f t="shared" si="1148"/>
        <v>163AM</v>
      </c>
      <c r="U3321" s="35" t="str">
        <f t="shared" si="1149"/>
        <v>163AMEW</v>
      </c>
      <c r="V3321" s="35" t="str">
        <f t="shared" si="1143"/>
        <v>2W</v>
      </c>
      <c r="W3321" s="35" t="str">
        <f t="shared" si="1136"/>
        <v>163AM2W224</v>
      </c>
      <c r="X3321" s="388">
        <f t="shared" si="1137"/>
        <v>1</v>
      </c>
      <c r="Y3321" s="388">
        <f t="shared" si="1138"/>
        <v>1</v>
      </c>
      <c r="Z3321" s="280" t="str">
        <f t="shared" si="1129"/>
        <v/>
      </c>
      <c r="AA3321" s="280" t="str">
        <f t="shared" si="1130"/>
        <v/>
      </c>
      <c r="AB3321" s="389" t="str">
        <f t="shared" si="1139"/>
        <v/>
      </c>
      <c r="AC3321" s="389" t="str">
        <f t="shared" si="1140"/>
        <v/>
      </c>
      <c r="AD3321" s="390" t="str">
        <f t="shared" si="1131"/>
        <v/>
      </c>
      <c r="AE3321" s="282">
        <f t="shared" si="1132"/>
        <v>0</v>
      </c>
      <c r="AF3321" s="359">
        <f t="shared" si="1133"/>
        <v>0</v>
      </c>
      <c r="AG3321" s="280">
        <f t="shared" si="1134"/>
        <v>3</v>
      </c>
      <c r="AH3321" s="280">
        <f t="shared" si="1150"/>
        <v>1</v>
      </c>
      <c r="AI3321" s="280">
        <f>IF(ISBLANK(T3321),AI3320,IF(COUNTIF(T$2:T3321,T3321)&gt;1,AI3320,1+MAX(AI3320,0)))</f>
        <v>93</v>
      </c>
      <c r="AL3321" s="391" t="str">
        <f t="shared" si="1141"/>
        <v/>
      </c>
      <c r="AM3321" s="391" t="str">
        <f t="shared" si="1142"/>
        <v/>
      </c>
      <c r="AO3321" s="310" t="str">
        <f t="shared" si="1135"/>
        <v/>
      </c>
      <c r="AP3321" s="310">
        <f>SUM(AO$1:AO3321)</f>
        <v>0</v>
      </c>
      <c r="AQ3321" s="310">
        <f>SUM(AK$2:AK3321)</f>
        <v>23</v>
      </c>
      <c r="AR3321" s="310">
        <f>COUNTA(AJ$2:AJ3321)</f>
        <v>23</v>
      </c>
      <c r="AS3321" s="312"/>
      <c r="AT3321" s="312"/>
      <c r="AU3321" s="312"/>
      <c r="AV3321" s="312"/>
      <c r="AW3321" s="312"/>
      <c r="AZ3321">
        <v>1</v>
      </c>
      <c r="BA3321">
        <v>1</v>
      </c>
    </row>
    <row r="3322" spans="1:53" x14ac:dyDescent="0.25">
      <c r="A3322">
        <v>163</v>
      </c>
      <c r="B3322" t="s">
        <v>65</v>
      </c>
      <c r="C3322" t="s">
        <v>1012</v>
      </c>
      <c r="D3322"/>
      <c r="E3322">
        <v>2</v>
      </c>
      <c r="F3322">
        <v>3</v>
      </c>
      <c r="G3322">
        <v>1</v>
      </c>
      <c r="H3322">
        <v>2</v>
      </c>
      <c r="I3322">
        <v>1</v>
      </c>
      <c r="J3322">
        <v>1</v>
      </c>
      <c r="K3322">
        <v>0</v>
      </c>
      <c r="L3322">
        <v>0</v>
      </c>
      <c r="M3322" t="s">
        <v>1013</v>
      </c>
      <c r="O3322" s="101">
        <f>IF(ISBLANK(C3322),O3321,IF(COUNTIF(C$2:C3322,C3322)&gt;1,O3321,1+MAX(O3321,0)))</f>
        <v>75</v>
      </c>
      <c r="P3322" s="45">
        <f t="shared" si="1144"/>
        <v>49</v>
      </c>
      <c r="Q3322" s="33" t="str">
        <f t="shared" si="1145"/>
        <v/>
      </c>
      <c r="R3322" s="33">
        <f t="shared" si="1146"/>
        <v>7</v>
      </c>
      <c r="S3322" s="33" t="str">
        <f t="shared" si="1147"/>
        <v>163_7</v>
      </c>
      <c r="T3322" s="35" t="str">
        <f t="shared" si="1148"/>
        <v>163AM</v>
      </c>
      <c r="U3322" s="35" t="str">
        <f t="shared" si="1149"/>
        <v>163AMNS</v>
      </c>
      <c r="V3322" s="35" t="str">
        <f t="shared" si="1143"/>
        <v>2W</v>
      </c>
      <c r="W3322" s="35" t="str">
        <f t="shared" si="1136"/>
        <v>163AM2W231</v>
      </c>
      <c r="X3322" s="388">
        <f t="shared" si="1137"/>
        <v>0</v>
      </c>
      <c r="Y3322" s="388">
        <f t="shared" si="1138"/>
        <v>0</v>
      </c>
      <c r="Z3322" s="280" t="str">
        <f t="shared" si="1129"/>
        <v/>
      </c>
      <c r="AA3322" s="280" t="str">
        <f t="shared" si="1130"/>
        <v/>
      </c>
      <c r="AB3322" s="389" t="str">
        <f t="shared" si="1139"/>
        <v/>
      </c>
      <c r="AC3322" s="389" t="str">
        <f t="shared" si="1140"/>
        <v/>
      </c>
      <c r="AD3322" s="390" t="str">
        <f t="shared" si="1131"/>
        <v/>
      </c>
      <c r="AE3322" s="282">
        <f t="shared" si="1132"/>
        <v>0</v>
      </c>
      <c r="AF3322" s="359">
        <f t="shared" si="1133"/>
        <v>0</v>
      </c>
      <c r="AG3322" s="280">
        <f t="shared" si="1134"/>
        <v>3</v>
      </c>
      <c r="AH3322" s="280">
        <f t="shared" si="1150"/>
        <v>1</v>
      </c>
      <c r="AI3322" s="280">
        <f>IF(ISBLANK(T3322),AI3321,IF(COUNTIF(T$2:T3322,T3322)&gt;1,AI3321,1+MAX(AI3321,0)))</f>
        <v>93</v>
      </c>
      <c r="AL3322" s="391" t="str">
        <f t="shared" si="1141"/>
        <v/>
      </c>
      <c r="AM3322" s="391" t="str">
        <f t="shared" si="1142"/>
        <v/>
      </c>
      <c r="AO3322" s="310" t="str">
        <f t="shared" si="1135"/>
        <v/>
      </c>
      <c r="AP3322" s="310">
        <f>SUM(AO$1:AO3322)</f>
        <v>0</v>
      </c>
      <c r="AQ3322" s="310">
        <f>SUM(AK$2:AK3322)</f>
        <v>23</v>
      </c>
      <c r="AR3322" s="310">
        <f>COUNTA(AJ$2:AJ3322)</f>
        <v>23</v>
      </c>
      <c r="AS3322" s="312"/>
      <c r="AT3322" s="312"/>
      <c r="AU3322" s="312"/>
      <c r="AV3322" s="312"/>
      <c r="AW3322" s="312"/>
      <c r="AZ3322">
        <v>0</v>
      </c>
      <c r="BA3322">
        <v>0</v>
      </c>
    </row>
    <row r="3323" spans="1:53" x14ac:dyDescent="0.25">
      <c r="A3323">
        <v>163</v>
      </c>
      <c r="B3323" t="s">
        <v>65</v>
      </c>
      <c r="C3323" t="s">
        <v>1012</v>
      </c>
      <c r="D3323"/>
      <c r="E3323">
        <v>2</v>
      </c>
      <c r="F3323">
        <v>3</v>
      </c>
      <c r="G3323">
        <v>2</v>
      </c>
      <c r="H3323">
        <v>1</v>
      </c>
      <c r="I3323">
        <v>1</v>
      </c>
      <c r="J3323">
        <v>0</v>
      </c>
      <c r="K3323">
        <v>0</v>
      </c>
      <c r="L3323">
        <v>0</v>
      </c>
      <c r="M3323" t="s">
        <v>1013</v>
      </c>
      <c r="O3323" s="101">
        <f>IF(ISBLANK(C3323),O3322,IF(COUNTIF(C$2:C3323,C3323)&gt;1,O3322,1+MAX(O3322,0)))</f>
        <v>75</v>
      </c>
      <c r="P3323" s="45">
        <f t="shared" si="1144"/>
        <v>49</v>
      </c>
      <c r="Q3323" s="33" t="str">
        <f t="shared" si="1145"/>
        <v/>
      </c>
      <c r="R3323" s="33">
        <f t="shared" si="1146"/>
        <v>7</v>
      </c>
      <c r="S3323" s="33" t="str">
        <f t="shared" si="1147"/>
        <v>163_7</v>
      </c>
      <c r="T3323" s="35" t="str">
        <f t="shared" si="1148"/>
        <v>163AM</v>
      </c>
      <c r="U3323" s="35" t="str">
        <f t="shared" si="1149"/>
        <v>163AMNS</v>
      </c>
      <c r="V3323" s="35" t="str">
        <f t="shared" si="1143"/>
        <v>2W</v>
      </c>
      <c r="W3323" s="35" t="str">
        <f t="shared" si="1136"/>
        <v>163AM2W232</v>
      </c>
      <c r="X3323" s="388">
        <f t="shared" si="1137"/>
        <v>0</v>
      </c>
      <c r="Y3323" s="388">
        <f t="shared" si="1138"/>
        <v>0</v>
      </c>
      <c r="Z3323" s="280" t="str">
        <f t="shared" si="1129"/>
        <v/>
      </c>
      <c r="AA3323" s="280" t="str">
        <f t="shared" si="1130"/>
        <v/>
      </c>
      <c r="AB3323" s="389" t="str">
        <f t="shared" si="1139"/>
        <v/>
      </c>
      <c r="AC3323" s="389" t="str">
        <f t="shared" si="1140"/>
        <v/>
      </c>
      <c r="AD3323" s="390" t="str">
        <f t="shared" si="1131"/>
        <v/>
      </c>
      <c r="AE3323" s="282">
        <f t="shared" si="1132"/>
        <v>0</v>
      </c>
      <c r="AF3323" s="359">
        <f t="shared" si="1133"/>
        <v>0</v>
      </c>
      <c r="AG3323" s="280">
        <f t="shared" si="1134"/>
        <v>3</v>
      </c>
      <c r="AH3323" s="280">
        <f t="shared" si="1150"/>
        <v>1</v>
      </c>
      <c r="AI3323" s="280">
        <f>IF(ISBLANK(T3323),AI3322,IF(COUNTIF(T$2:T3323,T3323)&gt;1,AI3322,1+MAX(AI3322,0)))</f>
        <v>93</v>
      </c>
      <c r="AL3323" s="391" t="str">
        <f t="shared" si="1141"/>
        <v/>
      </c>
      <c r="AM3323" s="391" t="str">
        <f t="shared" si="1142"/>
        <v/>
      </c>
      <c r="AO3323" s="310" t="str">
        <f t="shared" si="1135"/>
        <v/>
      </c>
      <c r="AP3323" s="310">
        <f>SUM(AO$1:AO3323)</f>
        <v>0</v>
      </c>
      <c r="AQ3323" s="310">
        <f>SUM(AK$2:AK3323)</f>
        <v>23</v>
      </c>
      <c r="AR3323" s="310">
        <f>COUNTA(AJ$2:AJ3323)</f>
        <v>23</v>
      </c>
      <c r="AS3323" s="312"/>
      <c r="AT3323" s="312"/>
      <c r="AU3323" s="312"/>
      <c r="AV3323" s="312"/>
      <c r="AW3323" s="312"/>
      <c r="AZ3323">
        <v>0</v>
      </c>
      <c r="BA3323">
        <v>0</v>
      </c>
    </row>
    <row r="3324" spans="1:53" x14ac:dyDescent="0.25">
      <c r="A3324">
        <v>163</v>
      </c>
      <c r="B3324" t="s">
        <v>65</v>
      </c>
      <c r="C3324" t="s">
        <v>1012</v>
      </c>
      <c r="D3324"/>
      <c r="E3324">
        <v>2</v>
      </c>
      <c r="F3324">
        <v>3</v>
      </c>
      <c r="G3324">
        <v>3</v>
      </c>
      <c r="H3324">
        <v>12</v>
      </c>
      <c r="I3324">
        <v>5</v>
      </c>
      <c r="J3324">
        <v>3</v>
      </c>
      <c r="K3324">
        <v>4</v>
      </c>
      <c r="L3324">
        <v>4</v>
      </c>
      <c r="M3324" t="s">
        <v>1013</v>
      </c>
      <c r="O3324" s="101">
        <f>IF(ISBLANK(C3324),O3323,IF(COUNTIF(C$2:C3324,C3324)&gt;1,O3323,1+MAX(O3323,0)))</f>
        <v>75</v>
      </c>
      <c r="P3324" s="45">
        <f t="shared" si="1144"/>
        <v>49</v>
      </c>
      <c r="Q3324" s="33" t="str">
        <f t="shared" si="1145"/>
        <v/>
      </c>
      <c r="R3324" s="33">
        <f t="shared" si="1146"/>
        <v>7</v>
      </c>
      <c r="S3324" s="33" t="str">
        <f t="shared" si="1147"/>
        <v>163_7</v>
      </c>
      <c r="T3324" s="35" t="str">
        <f t="shared" si="1148"/>
        <v>163AM</v>
      </c>
      <c r="U3324" s="35" t="str">
        <f t="shared" si="1149"/>
        <v>163AMEW</v>
      </c>
      <c r="V3324" s="35" t="str">
        <f t="shared" si="1143"/>
        <v>2W</v>
      </c>
      <c r="W3324" s="35" t="str">
        <f t="shared" si="1136"/>
        <v>163AM2W233</v>
      </c>
      <c r="X3324" s="388">
        <f t="shared" si="1137"/>
        <v>4</v>
      </c>
      <c r="Y3324" s="388">
        <f t="shared" si="1138"/>
        <v>4</v>
      </c>
      <c r="Z3324" s="280" t="str">
        <f t="shared" si="1129"/>
        <v/>
      </c>
      <c r="AA3324" s="280" t="str">
        <f t="shared" si="1130"/>
        <v/>
      </c>
      <c r="AB3324" s="389" t="str">
        <f t="shared" si="1139"/>
        <v/>
      </c>
      <c r="AC3324" s="389" t="str">
        <f t="shared" si="1140"/>
        <v/>
      </c>
      <c r="AD3324" s="390" t="str">
        <f t="shared" si="1131"/>
        <v/>
      </c>
      <c r="AE3324" s="282">
        <f t="shared" si="1132"/>
        <v>0</v>
      </c>
      <c r="AF3324" s="359">
        <f t="shared" si="1133"/>
        <v>0</v>
      </c>
      <c r="AG3324" s="280">
        <f t="shared" si="1134"/>
        <v>3</v>
      </c>
      <c r="AH3324" s="280">
        <f t="shared" si="1150"/>
        <v>1</v>
      </c>
      <c r="AI3324" s="280">
        <f>IF(ISBLANK(T3324),AI3323,IF(COUNTIF(T$2:T3324,T3324)&gt;1,AI3323,1+MAX(AI3323,0)))</f>
        <v>93</v>
      </c>
      <c r="AL3324" s="391" t="str">
        <f t="shared" si="1141"/>
        <v/>
      </c>
      <c r="AM3324" s="391" t="str">
        <f t="shared" si="1142"/>
        <v/>
      </c>
      <c r="AO3324" s="310" t="str">
        <f t="shared" si="1135"/>
        <v/>
      </c>
      <c r="AP3324" s="310">
        <f>SUM(AO$1:AO3324)</f>
        <v>0</v>
      </c>
      <c r="AQ3324" s="310">
        <f>SUM(AK$2:AK3324)</f>
        <v>23</v>
      </c>
      <c r="AR3324" s="310">
        <f>COUNTA(AJ$2:AJ3324)</f>
        <v>23</v>
      </c>
      <c r="AS3324" s="312"/>
      <c r="AT3324" s="312"/>
      <c r="AU3324" s="312"/>
      <c r="AV3324" s="312"/>
      <c r="AW3324" s="312"/>
      <c r="AZ3324">
        <v>4</v>
      </c>
      <c r="BA3324">
        <v>4</v>
      </c>
    </row>
    <row r="3325" spans="1:53" x14ac:dyDescent="0.25">
      <c r="A3325">
        <v>163</v>
      </c>
      <c r="B3325" t="s">
        <v>65</v>
      </c>
      <c r="C3325" t="s">
        <v>1012</v>
      </c>
      <c r="D3325"/>
      <c r="E3325">
        <v>2</v>
      </c>
      <c r="F3325">
        <v>3</v>
      </c>
      <c r="G3325">
        <v>4</v>
      </c>
      <c r="H3325">
        <v>2</v>
      </c>
      <c r="I3325">
        <v>0</v>
      </c>
      <c r="J3325">
        <v>1</v>
      </c>
      <c r="K3325">
        <v>1</v>
      </c>
      <c r="L3325">
        <v>1</v>
      </c>
      <c r="M3325" t="s">
        <v>1013</v>
      </c>
      <c r="O3325" s="101">
        <f>IF(ISBLANK(C3325),O3324,IF(COUNTIF(C$2:C3325,C3325)&gt;1,O3324,1+MAX(O3324,0)))</f>
        <v>75</v>
      </c>
      <c r="P3325" s="45">
        <f t="shared" si="1144"/>
        <v>49</v>
      </c>
      <c r="Q3325" s="33" t="str">
        <f t="shared" si="1145"/>
        <v/>
      </c>
      <c r="R3325" s="33">
        <f t="shared" si="1146"/>
        <v>7</v>
      </c>
      <c r="S3325" s="33" t="str">
        <f t="shared" si="1147"/>
        <v>163_7</v>
      </c>
      <c r="T3325" s="35" t="str">
        <f t="shared" si="1148"/>
        <v>163AM</v>
      </c>
      <c r="U3325" s="35" t="str">
        <f t="shared" si="1149"/>
        <v>163AMEW</v>
      </c>
      <c r="V3325" s="35" t="str">
        <f t="shared" si="1143"/>
        <v>2W</v>
      </c>
      <c r="W3325" s="35" t="str">
        <f t="shared" si="1136"/>
        <v>163AM2W234</v>
      </c>
      <c r="X3325" s="388">
        <f t="shared" si="1137"/>
        <v>1</v>
      </c>
      <c r="Y3325" s="388">
        <f t="shared" si="1138"/>
        <v>1</v>
      </c>
      <c r="Z3325" s="280" t="str">
        <f t="shared" si="1129"/>
        <v/>
      </c>
      <c r="AA3325" s="280" t="str">
        <f t="shared" si="1130"/>
        <v/>
      </c>
      <c r="AB3325" s="389" t="str">
        <f t="shared" si="1139"/>
        <v/>
      </c>
      <c r="AC3325" s="389" t="str">
        <f t="shared" si="1140"/>
        <v/>
      </c>
      <c r="AD3325" s="390" t="str">
        <f t="shared" si="1131"/>
        <v/>
      </c>
      <c r="AE3325" s="282">
        <f t="shared" si="1132"/>
        <v>0</v>
      </c>
      <c r="AF3325" s="359">
        <f t="shared" si="1133"/>
        <v>0</v>
      </c>
      <c r="AG3325" s="280">
        <f t="shared" si="1134"/>
        <v>3</v>
      </c>
      <c r="AH3325" s="280">
        <f t="shared" si="1150"/>
        <v>1</v>
      </c>
      <c r="AI3325" s="280">
        <f>IF(ISBLANK(T3325),AI3324,IF(COUNTIF(T$2:T3325,T3325)&gt;1,AI3324,1+MAX(AI3324,0)))</f>
        <v>93</v>
      </c>
      <c r="AL3325" s="391" t="str">
        <f t="shared" si="1141"/>
        <v/>
      </c>
      <c r="AM3325" s="391" t="str">
        <f t="shared" si="1142"/>
        <v/>
      </c>
      <c r="AO3325" s="310" t="str">
        <f t="shared" si="1135"/>
        <v/>
      </c>
      <c r="AP3325" s="310">
        <f>SUM(AO$1:AO3325)</f>
        <v>0</v>
      </c>
      <c r="AQ3325" s="310">
        <f>SUM(AK$2:AK3325)</f>
        <v>23</v>
      </c>
      <c r="AR3325" s="310">
        <f>COUNTA(AJ$2:AJ3325)</f>
        <v>23</v>
      </c>
      <c r="AS3325" s="312"/>
      <c r="AT3325" s="312"/>
      <c r="AU3325" s="312"/>
      <c r="AV3325" s="312"/>
      <c r="AW3325" s="312"/>
      <c r="AZ3325">
        <v>1</v>
      </c>
      <c r="BA3325">
        <v>1</v>
      </c>
    </row>
    <row r="3326" spans="1:53" x14ac:dyDescent="0.25">
      <c r="A3326">
        <v>163</v>
      </c>
      <c r="B3326" t="s">
        <v>65</v>
      </c>
      <c r="C3326" t="s">
        <v>1012</v>
      </c>
      <c r="D3326"/>
      <c r="E3326">
        <v>2</v>
      </c>
      <c r="F3326">
        <v>4</v>
      </c>
      <c r="G3326">
        <v>1</v>
      </c>
      <c r="H3326">
        <v>2</v>
      </c>
      <c r="I3326">
        <v>0</v>
      </c>
      <c r="J3326">
        <v>0</v>
      </c>
      <c r="K3326">
        <v>0</v>
      </c>
      <c r="L3326">
        <v>0</v>
      </c>
      <c r="M3326" t="s">
        <v>1013</v>
      </c>
      <c r="O3326" s="101">
        <f>IF(ISBLANK(C3326),O3325,IF(COUNTIF(C$2:C3326,C3326)&gt;1,O3325,1+MAX(O3325,0)))</f>
        <v>75</v>
      </c>
      <c r="P3326" s="45">
        <f t="shared" si="1144"/>
        <v>49</v>
      </c>
      <c r="Q3326" s="33" t="str">
        <f t="shared" si="1145"/>
        <v/>
      </c>
      <c r="R3326" s="33">
        <f t="shared" si="1146"/>
        <v>8</v>
      </c>
      <c r="S3326" s="33" t="str">
        <f t="shared" si="1147"/>
        <v>163_8</v>
      </c>
      <c r="T3326" s="35" t="str">
        <f t="shared" si="1148"/>
        <v>163AM</v>
      </c>
      <c r="U3326" s="35" t="str">
        <f t="shared" si="1149"/>
        <v>163AMNS</v>
      </c>
      <c r="V3326" s="35" t="str">
        <f t="shared" si="1143"/>
        <v>2W</v>
      </c>
      <c r="W3326" s="35" t="str">
        <f t="shared" si="1136"/>
        <v>163AM2W241</v>
      </c>
      <c r="X3326" s="388">
        <f t="shared" si="1137"/>
        <v>0</v>
      </c>
      <c r="Y3326" s="388">
        <f t="shared" si="1138"/>
        <v>0</v>
      </c>
      <c r="Z3326" s="280" t="str">
        <f t="shared" si="1129"/>
        <v/>
      </c>
      <c r="AA3326" s="280" t="str">
        <f t="shared" si="1130"/>
        <v/>
      </c>
      <c r="AB3326" s="389" t="str">
        <f t="shared" si="1139"/>
        <v/>
      </c>
      <c r="AC3326" s="389" t="str">
        <f t="shared" si="1140"/>
        <v/>
      </c>
      <c r="AD3326" s="390" t="str">
        <f t="shared" si="1131"/>
        <v/>
      </c>
      <c r="AE3326" s="282">
        <f t="shared" si="1132"/>
        <v>0</v>
      </c>
      <c r="AF3326" s="359">
        <f t="shared" si="1133"/>
        <v>0</v>
      </c>
      <c r="AG3326" s="280">
        <f t="shared" si="1134"/>
        <v>3</v>
      </c>
      <c r="AH3326" s="280">
        <f t="shared" si="1150"/>
        <v>1</v>
      </c>
      <c r="AI3326" s="280">
        <f>IF(ISBLANK(T3326),AI3325,IF(COUNTIF(T$2:T3326,T3326)&gt;1,AI3325,1+MAX(AI3325,0)))</f>
        <v>93</v>
      </c>
      <c r="AL3326" s="391" t="str">
        <f t="shared" si="1141"/>
        <v/>
      </c>
      <c r="AM3326" s="391" t="str">
        <f t="shared" si="1142"/>
        <v/>
      </c>
      <c r="AO3326" s="310" t="str">
        <f t="shared" si="1135"/>
        <v/>
      </c>
      <c r="AP3326" s="310">
        <f>SUM(AO$1:AO3326)</f>
        <v>0</v>
      </c>
      <c r="AQ3326" s="310">
        <f>SUM(AK$2:AK3326)</f>
        <v>23</v>
      </c>
      <c r="AR3326" s="310">
        <f>COUNTA(AJ$2:AJ3326)</f>
        <v>23</v>
      </c>
      <c r="AS3326" s="312"/>
      <c r="AT3326" s="312"/>
      <c r="AU3326" s="312"/>
      <c r="AV3326" s="312"/>
      <c r="AW3326" s="312"/>
      <c r="AZ3326">
        <v>0</v>
      </c>
      <c r="BA3326">
        <v>0</v>
      </c>
    </row>
    <row r="3327" spans="1:53" x14ac:dyDescent="0.25">
      <c r="A3327">
        <v>163</v>
      </c>
      <c r="B3327" t="s">
        <v>65</v>
      </c>
      <c r="C3327" t="s">
        <v>1012</v>
      </c>
      <c r="D3327"/>
      <c r="E3327">
        <v>2</v>
      </c>
      <c r="F3327">
        <v>4</v>
      </c>
      <c r="G3327">
        <v>2</v>
      </c>
      <c r="H3327">
        <v>6</v>
      </c>
      <c r="I3327">
        <v>2</v>
      </c>
      <c r="J3327">
        <v>0</v>
      </c>
      <c r="K3327">
        <v>4</v>
      </c>
      <c r="L3327">
        <v>4</v>
      </c>
      <c r="M3327" t="s">
        <v>1013</v>
      </c>
      <c r="O3327" s="101">
        <f>IF(ISBLANK(C3327),O3326,IF(COUNTIF(C$2:C3327,C3327)&gt;1,O3326,1+MAX(O3326,0)))</f>
        <v>75</v>
      </c>
      <c r="P3327" s="45">
        <f t="shared" si="1144"/>
        <v>49</v>
      </c>
      <c r="Q3327" s="33" t="str">
        <f t="shared" si="1145"/>
        <v/>
      </c>
      <c r="R3327" s="33">
        <f t="shared" si="1146"/>
        <v>8</v>
      </c>
      <c r="S3327" s="33" t="str">
        <f t="shared" si="1147"/>
        <v>163_8</v>
      </c>
      <c r="T3327" s="35" t="str">
        <f t="shared" si="1148"/>
        <v>163AM</v>
      </c>
      <c r="U3327" s="35" t="str">
        <f t="shared" si="1149"/>
        <v>163AMNS</v>
      </c>
      <c r="V3327" s="35" t="str">
        <f t="shared" si="1143"/>
        <v>2W</v>
      </c>
      <c r="W3327" s="35" t="str">
        <f t="shared" si="1136"/>
        <v>163AM2W242</v>
      </c>
      <c r="X3327" s="388">
        <f t="shared" si="1137"/>
        <v>4</v>
      </c>
      <c r="Y3327" s="388">
        <f t="shared" si="1138"/>
        <v>4</v>
      </c>
      <c r="Z3327" s="280" t="str">
        <f t="shared" si="1129"/>
        <v/>
      </c>
      <c r="AA3327" s="280" t="str">
        <f t="shared" si="1130"/>
        <v/>
      </c>
      <c r="AB3327" s="389" t="str">
        <f t="shared" si="1139"/>
        <v/>
      </c>
      <c r="AC3327" s="389" t="str">
        <f t="shared" si="1140"/>
        <v/>
      </c>
      <c r="AD3327" s="390" t="str">
        <f t="shared" si="1131"/>
        <v/>
      </c>
      <c r="AE3327" s="282">
        <f t="shared" si="1132"/>
        <v>0</v>
      </c>
      <c r="AF3327" s="359">
        <f t="shared" si="1133"/>
        <v>0</v>
      </c>
      <c r="AG3327" s="280">
        <f t="shared" si="1134"/>
        <v>3</v>
      </c>
      <c r="AH3327" s="280">
        <f t="shared" si="1150"/>
        <v>1</v>
      </c>
      <c r="AI3327" s="280">
        <f>IF(ISBLANK(T3327),AI3326,IF(COUNTIF(T$2:T3327,T3327)&gt;1,AI3326,1+MAX(AI3326,0)))</f>
        <v>93</v>
      </c>
      <c r="AL3327" s="391" t="str">
        <f t="shared" si="1141"/>
        <v/>
      </c>
      <c r="AM3327" s="391" t="str">
        <f t="shared" si="1142"/>
        <v/>
      </c>
      <c r="AO3327" s="310" t="str">
        <f t="shared" si="1135"/>
        <v/>
      </c>
      <c r="AP3327" s="310">
        <f>SUM(AO$1:AO3327)</f>
        <v>0</v>
      </c>
      <c r="AQ3327" s="310">
        <f>SUM(AK$2:AK3327)</f>
        <v>23</v>
      </c>
      <c r="AR3327" s="310">
        <f>COUNTA(AJ$2:AJ3327)</f>
        <v>23</v>
      </c>
      <c r="AS3327" s="312"/>
      <c r="AT3327" s="312"/>
      <c r="AU3327" s="312"/>
      <c r="AV3327" s="312"/>
      <c r="AW3327" s="312"/>
      <c r="AZ3327">
        <v>4</v>
      </c>
      <c r="BA3327">
        <v>4</v>
      </c>
    </row>
    <row r="3328" spans="1:53" x14ac:dyDescent="0.25">
      <c r="A3328">
        <v>163</v>
      </c>
      <c r="B3328" t="s">
        <v>65</v>
      </c>
      <c r="C3328" t="s">
        <v>1012</v>
      </c>
      <c r="D3328"/>
      <c r="E3328">
        <v>2</v>
      </c>
      <c r="F3328">
        <v>4</v>
      </c>
      <c r="G3328">
        <v>3</v>
      </c>
      <c r="H3328">
        <v>22</v>
      </c>
      <c r="I3328">
        <v>6</v>
      </c>
      <c r="J3328">
        <v>2</v>
      </c>
      <c r="K3328">
        <v>5</v>
      </c>
      <c r="L3328">
        <v>6</v>
      </c>
      <c r="M3328" t="s">
        <v>1013</v>
      </c>
      <c r="O3328" s="101">
        <f>IF(ISBLANK(C3328),O3327,IF(COUNTIF(C$2:C3328,C3328)&gt;1,O3327,1+MAX(O3327,0)))</f>
        <v>75</v>
      </c>
      <c r="P3328" s="45">
        <f t="shared" si="1144"/>
        <v>49</v>
      </c>
      <c r="Q3328" s="33" t="str">
        <f t="shared" si="1145"/>
        <v/>
      </c>
      <c r="R3328" s="33">
        <f t="shared" si="1146"/>
        <v>8</v>
      </c>
      <c r="S3328" s="33" t="str">
        <f t="shared" si="1147"/>
        <v>163_8</v>
      </c>
      <c r="T3328" s="35" t="str">
        <f t="shared" si="1148"/>
        <v>163AM</v>
      </c>
      <c r="U3328" s="35" t="str">
        <f t="shared" si="1149"/>
        <v>163AMEW</v>
      </c>
      <c r="V3328" s="35" t="str">
        <f t="shared" si="1143"/>
        <v>2W</v>
      </c>
      <c r="W3328" s="35" t="str">
        <f t="shared" si="1136"/>
        <v>163AM2W243</v>
      </c>
      <c r="X3328" s="388">
        <f t="shared" si="1137"/>
        <v>5</v>
      </c>
      <c r="Y3328" s="388">
        <f t="shared" si="1138"/>
        <v>6</v>
      </c>
      <c r="Z3328" s="280" t="str">
        <f t="shared" si="1129"/>
        <v/>
      </c>
      <c r="AA3328" s="280" t="str">
        <f t="shared" si="1130"/>
        <v/>
      </c>
      <c r="AB3328" s="389" t="str">
        <f t="shared" si="1139"/>
        <v/>
      </c>
      <c r="AC3328" s="389" t="str">
        <f t="shared" si="1140"/>
        <v/>
      </c>
      <c r="AD3328" s="390" t="str">
        <f t="shared" si="1131"/>
        <v/>
      </c>
      <c r="AE3328" s="282">
        <f t="shared" si="1132"/>
        <v>0</v>
      </c>
      <c r="AF3328" s="359">
        <f t="shared" si="1133"/>
        <v>0</v>
      </c>
      <c r="AG3328" s="280">
        <f t="shared" si="1134"/>
        <v>3</v>
      </c>
      <c r="AH3328" s="280">
        <f t="shared" si="1150"/>
        <v>1</v>
      </c>
      <c r="AI3328" s="280">
        <f>IF(ISBLANK(T3328),AI3327,IF(COUNTIF(T$2:T3328,T3328)&gt;1,AI3327,1+MAX(AI3327,0)))</f>
        <v>93</v>
      </c>
      <c r="AL3328" s="391" t="str">
        <f t="shared" si="1141"/>
        <v/>
      </c>
      <c r="AM3328" s="391" t="str">
        <f t="shared" si="1142"/>
        <v/>
      </c>
      <c r="AO3328" s="310" t="str">
        <f t="shared" si="1135"/>
        <v/>
      </c>
      <c r="AP3328" s="310">
        <f>SUM(AO$1:AO3328)</f>
        <v>0</v>
      </c>
      <c r="AQ3328" s="310">
        <f>SUM(AK$2:AK3328)</f>
        <v>23</v>
      </c>
      <c r="AR3328" s="310">
        <f>COUNTA(AJ$2:AJ3328)</f>
        <v>23</v>
      </c>
      <c r="AS3328" s="312"/>
      <c r="AT3328" s="312"/>
      <c r="AU3328" s="312"/>
      <c r="AV3328" s="312"/>
      <c r="AW3328" s="312"/>
      <c r="AZ3328">
        <v>5</v>
      </c>
      <c r="BA3328">
        <v>6</v>
      </c>
    </row>
    <row r="3329" spans="1:53" x14ac:dyDescent="0.25">
      <c r="A3329">
        <v>163</v>
      </c>
      <c r="B3329" t="s">
        <v>65</v>
      </c>
      <c r="C3329" t="s">
        <v>1012</v>
      </c>
      <c r="D3329"/>
      <c r="E3329">
        <v>2</v>
      </c>
      <c r="F3329">
        <v>4</v>
      </c>
      <c r="G3329">
        <v>4</v>
      </c>
      <c r="H3329">
        <v>3</v>
      </c>
      <c r="I3329">
        <v>0</v>
      </c>
      <c r="J3329">
        <v>1</v>
      </c>
      <c r="K3329">
        <v>0</v>
      </c>
      <c r="L3329">
        <v>0</v>
      </c>
      <c r="M3329" t="s">
        <v>1013</v>
      </c>
      <c r="O3329" s="101">
        <f>IF(ISBLANK(C3329),O3328,IF(COUNTIF(C$2:C3329,C3329)&gt;1,O3328,1+MAX(O3328,0)))</f>
        <v>75</v>
      </c>
      <c r="P3329" s="45">
        <f t="shared" si="1144"/>
        <v>49</v>
      </c>
      <c r="Q3329" s="33" t="str">
        <f t="shared" si="1145"/>
        <v/>
      </c>
      <c r="R3329" s="33">
        <f t="shared" si="1146"/>
        <v>8</v>
      </c>
      <c r="S3329" s="33" t="str">
        <f t="shared" si="1147"/>
        <v>163_8</v>
      </c>
      <c r="T3329" s="35" t="str">
        <f t="shared" si="1148"/>
        <v>163AM</v>
      </c>
      <c r="U3329" s="35" t="str">
        <f t="shared" si="1149"/>
        <v>163AMEW</v>
      </c>
      <c r="V3329" s="35" t="str">
        <f t="shared" si="1143"/>
        <v>2W</v>
      </c>
      <c r="W3329" s="35" t="str">
        <f t="shared" si="1136"/>
        <v>163AM2W244</v>
      </c>
      <c r="X3329" s="388">
        <f t="shared" si="1137"/>
        <v>0</v>
      </c>
      <c r="Y3329" s="388">
        <f t="shared" si="1138"/>
        <v>0</v>
      </c>
      <c r="Z3329" s="280" t="str">
        <f t="shared" si="1129"/>
        <v/>
      </c>
      <c r="AA3329" s="280" t="str">
        <f t="shared" si="1130"/>
        <v/>
      </c>
      <c r="AB3329" s="389" t="str">
        <f t="shared" si="1139"/>
        <v/>
      </c>
      <c r="AC3329" s="389" t="str">
        <f t="shared" si="1140"/>
        <v/>
      </c>
      <c r="AD3329" s="390" t="str">
        <f t="shared" si="1131"/>
        <v/>
      </c>
      <c r="AE3329" s="282">
        <f t="shared" si="1132"/>
        <v>0</v>
      </c>
      <c r="AF3329" s="359">
        <f t="shared" si="1133"/>
        <v>0</v>
      </c>
      <c r="AG3329" s="280">
        <f t="shared" si="1134"/>
        <v>3</v>
      </c>
      <c r="AH3329" s="280">
        <f t="shared" si="1150"/>
        <v>1</v>
      </c>
      <c r="AI3329" s="280">
        <f>IF(ISBLANK(T3329),AI3328,IF(COUNTIF(T$2:T3329,T3329)&gt;1,AI3328,1+MAX(AI3328,0)))</f>
        <v>93</v>
      </c>
      <c r="AL3329" s="391" t="str">
        <f t="shared" si="1141"/>
        <v/>
      </c>
      <c r="AM3329" s="391" t="str">
        <f t="shared" si="1142"/>
        <v/>
      </c>
      <c r="AO3329" s="310" t="str">
        <f t="shared" si="1135"/>
        <v/>
      </c>
      <c r="AP3329" s="310">
        <f>SUM(AO$1:AO3329)</f>
        <v>0</v>
      </c>
      <c r="AQ3329" s="310">
        <f>SUM(AK$2:AK3329)</f>
        <v>23</v>
      </c>
      <c r="AR3329" s="310">
        <f>COUNTA(AJ$2:AJ3329)</f>
        <v>23</v>
      </c>
      <c r="AS3329" s="312"/>
      <c r="AT3329" s="312"/>
      <c r="AU3329" s="312"/>
      <c r="AV3329" s="312"/>
      <c r="AW3329" s="312"/>
      <c r="AZ3329">
        <v>0</v>
      </c>
      <c r="BA3329">
        <v>0</v>
      </c>
    </row>
    <row r="3330" spans="1:53" x14ac:dyDescent="0.25">
      <c r="A3330">
        <v>163</v>
      </c>
      <c r="B3330" t="s">
        <v>66</v>
      </c>
      <c r="C3330" t="s">
        <v>878</v>
      </c>
      <c r="D3330"/>
      <c r="E3330">
        <v>1</v>
      </c>
      <c r="F3330">
        <v>1</v>
      </c>
      <c r="G3330">
        <v>1</v>
      </c>
      <c r="H3330">
        <v>2</v>
      </c>
      <c r="I3330">
        <v>0</v>
      </c>
      <c r="J3330">
        <v>0</v>
      </c>
      <c r="K3330">
        <v>0</v>
      </c>
      <c r="L3330">
        <v>0</v>
      </c>
      <c r="M3330"/>
      <c r="O3330" s="101">
        <f>IF(ISBLANK(C3330),O3329,IF(COUNTIF(C$2:C3330,C3330)&gt;1,O3329,1+MAX(O3329,0)))</f>
        <v>75</v>
      </c>
      <c r="P3330" s="45">
        <f t="shared" si="1144"/>
        <v>49</v>
      </c>
      <c r="Q3330" s="33" t="str">
        <f t="shared" si="1145"/>
        <v/>
      </c>
      <c r="R3330" s="33">
        <f t="shared" si="1146"/>
        <v>9</v>
      </c>
      <c r="S3330" s="33" t="str">
        <f t="shared" si="1147"/>
        <v>163_9</v>
      </c>
      <c r="T3330" s="35" t="str">
        <f t="shared" si="1148"/>
        <v>163PM</v>
      </c>
      <c r="U3330" s="35" t="str">
        <f t="shared" si="1149"/>
        <v>163PMNS</v>
      </c>
      <c r="V3330" s="35" t="str">
        <f t="shared" si="1143"/>
        <v>2W</v>
      </c>
      <c r="W3330" s="35" t="str">
        <f t="shared" si="1136"/>
        <v>163PM2W111</v>
      </c>
      <c r="X3330" s="388">
        <f t="shared" si="1137"/>
        <v>0</v>
      </c>
      <c r="Y3330" s="388">
        <f t="shared" si="1138"/>
        <v>0</v>
      </c>
      <c r="Z3330" s="280" t="str">
        <f t="shared" ref="Z3330:Z3393" si="1151">IF(I3330&gt;$H3330,1,"")</f>
        <v/>
      </c>
      <c r="AA3330" s="280" t="str">
        <f t="shared" ref="AA3330:AA3393" si="1152">IF(J3330&gt;$H3330,1,"")</f>
        <v/>
      </c>
      <c r="AB3330" s="389" t="str">
        <f t="shared" si="1139"/>
        <v/>
      </c>
      <c r="AC3330" s="389" t="str">
        <f t="shared" si="1140"/>
        <v/>
      </c>
      <c r="AD3330" s="390" t="str">
        <f t="shared" ref="AD3330:AD3393" si="1153">IF(ISERROR(MATCH(A3330&amp;"_"&amp;G3330,Sidewalk_ignore,0)),"",1)</f>
        <v/>
      </c>
      <c r="AE3330" s="282">
        <f t="shared" ref="AE3330:AE3393" si="1154">IF(AND(ISNUMBER($G3330),$B3330="AM"),INDEX(CordonIn,MATCH($A3330,loc_ID,0),$G3330),0)</f>
        <v>0</v>
      </c>
      <c r="AF3330" s="359">
        <f t="shared" ref="AF3330:AF3393" si="1155">IF(AND(ISNUMBER($G3330),$B3330="PM"),INDEX(CordonIn,MATCH($A3330,loc_ID,0),VLOOKUP($G3330,Reverse_dir,2,FALSE)),0)</f>
        <v>0</v>
      </c>
      <c r="AG3330" s="280">
        <f t="shared" ref="AG3330:AG3393" si="1156">IF(AND(ISNUMBER($G3330),$B3330="AM"),INDEX(Lane,MATCH($A3330,loc_ID,0),$G3330),0)</f>
        <v>0</v>
      </c>
      <c r="AH3330" s="280">
        <f t="shared" si="1150"/>
        <v>0</v>
      </c>
      <c r="AI3330" s="280">
        <f>IF(ISBLANK(T3330),AI3329,IF(COUNTIF(T$2:T3330,T3330)&gt;1,AI3329,1+MAX(AI3329,0)))</f>
        <v>94</v>
      </c>
      <c r="AL3330" s="391" t="str">
        <f t="shared" si="1141"/>
        <v/>
      </c>
      <c r="AM3330" s="391" t="str">
        <f t="shared" si="1142"/>
        <v/>
      </c>
      <c r="AO3330" s="310" t="str">
        <f t="shared" ref="AO3330:AO3393" si="1157">IF(SUM(Z3330:AC3330)&gt;0,1,"")</f>
        <v/>
      </c>
      <c r="AP3330" s="310">
        <f>SUM(AO$1:AO3330)</f>
        <v>0</v>
      </c>
      <c r="AQ3330" s="310">
        <f>SUM(AK$2:AK3330)</f>
        <v>23</v>
      </c>
      <c r="AR3330" s="310">
        <f>COUNTA(AJ$2:AJ3330)</f>
        <v>23</v>
      </c>
      <c r="AS3330" s="312"/>
      <c r="AT3330" s="312"/>
      <c r="AU3330" s="312"/>
      <c r="AV3330" s="312"/>
      <c r="AW3330" s="312"/>
      <c r="AZ3330">
        <v>0</v>
      </c>
      <c r="BA3330">
        <v>0</v>
      </c>
    </row>
    <row r="3331" spans="1:53" x14ac:dyDescent="0.25">
      <c r="A3331">
        <v>163</v>
      </c>
      <c r="B3331" t="s">
        <v>66</v>
      </c>
      <c r="C3331" t="s">
        <v>878</v>
      </c>
      <c r="D3331"/>
      <c r="E3331">
        <v>1</v>
      </c>
      <c r="F3331">
        <v>1</v>
      </c>
      <c r="G3331">
        <v>2</v>
      </c>
      <c r="H3331">
        <v>2</v>
      </c>
      <c r="I3331">
        <v>0</v>
      </c>
      <c r="J3331">
        <v>0</v>
      </c>
      <c r="K3331">
        <v>0</v>
      </c>
      <c r="L3331">
        <v>0</v>
      </c>
      <c r="M3331"/>
      <c r="O3331" s="101">
        <f>IF(ISBLANK(C3331),O3330,IF(COUNTIF(C$2:C3331,C3331)&gt;1,O3330,1+MAX(O3330,0)))</f>
        <v>75</v>
      </c>
      <c r="P3331" s="45">
        <f t="shared" si="1144"/>
        <v>49</v>
      </c>
      <c r="Q3331" s="33" t="str">
        <f t="shared" si="1145"/>
        <v/>
      </c>
      <c r="R3331" s="33">
        <f t="shared" si="1146"/>
        <v>9</v>
      </c>
      <c r="S3331" s="33" t="str">
        <f t="shared" si="1147"/>
        <v>163_9</v>
      </c>
      <c r="T3331" s="35" t="str">
        <f t="shared" si="1148"/>
        <v>163PM</v>
      </c>
      <c r="U3331" s="35" t="str">
        <f t="shared" si="1149"/>
        <v>163PMNS</v>
      </c>
      <c r="V3331" s="35" t="str">
        <f t="shared" si="1143"/>
        <v>2W</v>
      </c>
      <c r="W3331" s="35" t="str">
        <f t="shared" ref="W3331:W3394" si="1158">IF(ISBLANK(A3331),"",A3331&amp;B3331&amp;V3331&amp;E3331&amp;F3331&amp;G3331)</f>
        <v>163PM2W112</v>
      </c>
      <c r="X3331" s="388">
        <f t="shared" ref="X3331:X3394" si="1159">IF($AD3331=1,0,K3331)</f>
        <v>0</v>
      </c>
      <c r="Y3331" s="388">
        <f t="shared" ref="Y3331:Y3394" si="1160">IF($AD3331=1,0,L3331)</f>
        <v>0</v>
      </c>
      <c r="Z3331" s="280" t="str">
        <f t="shared" si="1151"/>
        <v/>
      </c>
      <c r="AA3331" s="280" t="str">
        <f t="shared" si="1152"/>
        <v/>
      </c>
      <c r="AB3331" s="389" t="str">
        <f t="shared" ref="AB3331:AB3394" si="1161">IF(OR(K3331&gt;$H3331,AND($AD3331=1,K3331&gt;0)),1,"")</f>
        <v/>
      </c>
      <c r="AC3331" s="389" t="str">
        <f t="shared" ref="AC3331:AC3394" si="1162">IF(OR(L3331&gt;$H3331,AND($AD3331=1,L3331&gt;0)),1,"")</f>
        <v/>
      </c>
      <c r="AD3331" s="390" t="str">
        <f t="shared" si="1153"/>
        <v/>
      </c>
      <c r="AE3331" s="282">
        <f t="shared" si="1154"/>
        <v>0</v>
      </c>
      <c r="AF3331" s="359">
        <f t="shared" si="1155"/>
        <v>0</v>
      </c>
      <c r="AG3331" s="280">
        <f t="shared" si="1156"/>
        <v>0</v>
      </c>
      <c r="AH3331" s="280">
        <f t="shared" si="1150"/>
        <v>0</v>
      </c>
      <c r="AI3331" s="280">
        <f>IF(ISBLANK(T3331),AI3330,IF(COUNTIF(T$2:T3331,T3331)&gt;1,AI3330,1+MAX(AI3330,0)))</f>
        <v>94</v>
      </c>
      <c r="AL3331" s="391" t="str">
        <f t="shared" ref="AL3331:AL3394" si="1163">IF(OR(AB3331=1,AC3331=1),IF(LEN(AJ3331)=0,"",AJ3331&amp;"; ")&amp;"Ignore sidewalk",IF(LEN(AJ3331)=0,"",AJ3331))</f>
        <v/>
      </c>
      <c r="AM3331" s="391" t="str">
        <f t="shared" ref="AM3331:AM3394" si="1164">IF(OR(AB3331=1,AC3331=1),1,IF(LEN(AK3331)=0,"",AK3331))</f>
        <v/>
      </c>
      <c r="AO3331" s="310" t="str">
        <f t="shared" si="1157"/>
        <v/>
      </c>
      <c r="AP3331" s="310">
        <f>SUM(AO$1:AO3331)</f>
        <v>0</v>
      </c>
      <c r="AQ3331" s="310">
        <f>SUM(AK$2:AK3331)</f>
        <v>23</v>
      </c>
      <c r="AR3331" s="310">
        <f>COUNTA(AJ$2:AJ3331)</f>
        <v>23</v>
      </c>
      <c r="AS3331" s="312"/>
      <c r="AT3331" s="312"/>
      <c r="AU3331" s="312"/>
      <c r="AV3331" s="312"/>
      <c r="AW3331" s="312"/>
      <c r="AZ3331">
        <v>0</v>
      </c>
      <c r="BA3331">
        <v>0</v>
      </c>
    </row>
    <row r="3332" spans="1:53" x14ac:dyDescent="0.25">
      <c r="A3332">
        <v>163</v>
      </c>
      <c r="B3332" t="s">
        <v>66</v>
      </c>
      <c r="C3332" t="s">
        <v>878</v>
      </c>
      <c r="D3332"/>
      <c r="E3332">
        <v>1</v>
      </c>
      <c r="F3332">
        <v>1</v>
      </c>
      <c r="G3332">
        <v>3</v>
      </c>
      <c r="H3332">
        <v>4</v>
      </c>
      <c r="I3332">
        <v>1</v>
      </c>
      <c r="J3332">
        <v>0</v>
      </c>
      <c r="K3332">
        <v>0</v>
      </c>
      <c r="L3332">
        <v>1</v>
      </c>
      <c r="M3332"/>
      <c r="O3332" s="101">
        <f>IF(ISBLANK(C3332),O3331,IF(COUNTIF(C$2:C3332,C3332)&gt;1,O3331,1+MAX(O3331,0)))</f>
        <v>75</v>
      </c>
      <c r="P3332" s="45">
        <f t="shared" si="1144"/>
        <v>49</v>
      </c>
      <c r="Q3332" s="33" t="str">
        <f t="shared" si="1145"/>
        <v/>
      </c>
      <c r="R3332" s="33">
        <f t="shared" si="1146"/>
        <v>9</v>
      </c>
      <c r="S3332" s="33" t="str">
        <f t="shared" si="1147"/>
        <v>163_9</v>
      </c>
      <c r="T3332" s="35" t="str">
        <f t="shared" si="1148"/>
        <v>163PM</v>
      </c>
      <c r="U3332" s="35" t="str">
        <f t="shared" si="1149"/>
        <v>163PMEW</v>
      </c>
      <c r="V3332" s="35" t="str">
        <f t="shared" ref="V3332:V3395" si="1165">TEXT((O3332-MOD(O3332,26))/26,"0")&amp;CHAR(65+MOD(O3332-1,26))</f>
        <v>2W</v>
      </c>
      <c r="W3332" s="35" t="str">
        <f t="shared" si="1158"/>
        <v>163PM2W113</v>
      </c>
      <c r="X3332" s="388">
        <f t="shared" si="1159"/>
        <v>0</v>
      </c>
      <c r="Y3332" s="388">
        <f t="shared" si="1160"/>
        <v>1</v>
      </c>
      <c r="Z3332" s="280" t="str">
        <f t="shared" si="1151"/>
        <v/>
      </c>
      <c r="AA3332" s="280" t="str">
        <f t="shared" si="1152"/>
        <v/>
      </c>
      <c r="AB3332" s="389" t="str">
        <f t="shared" si="1161"/>
        <v/>
      </c>
      <c r="AC3332" s="389" t="str">
        <f t="shared" si="1162"/>
        <v/>
      </c>
      <c r="AD3332" s="390" t="str">
        <f t="shared" si="1153"/>
        <v/>
      </c>
      <c r="AE3332" s="282">
        <f t="shared" si="1154"/>
        <v>0</v>
      </c>
      <c r="AF3332" s="359">
        <f t="shared" si="1155"/>
        <v>0</v>
      </c>
      <c r="AG3332" s="280">
        <f t="shared" si="1156"/>
        <v>0</v>
      </c>
      <c r="AH3332" s="280">
        <f t="shared" si="1150"/>
        <v>0</v>
      </c>
      <c r="AI3332" s="280">
        <f>IF(ISBLANK(T3332),AI3331,IF(COUNTIF(T$2:T3332,T3332)&gt;1,AI3331,1+MAX(AI3331,0)))</f>
        <v>94</v>
      </c>
      <c r="AL3332" s="391" t="str">
        <f t="shared" si="1163"/>
        <v/>
      </c>
      <c r="AM3332" s="391" t="str">
        <f t="shared" si="1164"/>
        <v/>
      </c>
      <c r="AO3332" s="310" t="str">
        <f t="shared" si="1157"/>
        <v/>
      </c>
      <c r="AP3332" s="310">
        <f>SUM(AO$1:AO3332)</f>
        <v>0</v>
      </c>
      <c r="AQ3332" s="310">
        <f>SUM(AK$2:AK3332)</f>
        <v>23</v>
      </c>
      <c r="AR3332" s="310">
        <f>COUNTA(AJ$2:AJ3332)</f>
        <v>23</v>
      </c>
      <c r="AS3332" s="312"/>
      <c r="AT3332" s="312"/>
      <c r="AU3332" s="312"/>
      <c r="AV3332" s="312"/>
      <c r="AW3332" s="312"/>
      <c r="AZ3332">
        <v>0</v>
      </c>
      <c r="BA3332">
        <v>1</v>
      </c>
    </row>
    <row r="3333" spans="1:53" x14ac:dyDescent="0.25">
      <c r="A3333">
        <v>163</v>
      </c>
      <c r="B3333" t="s">
        <v>66</v>
      </c>
      <c r="C3333" t="s">
        <v>878</v>
      </c>
      <c r="D3333"/>
      <c r="E3333">
        <v>1</v>
      </c>
      <c r="F3333">
        <v>1</v>
      </c>
      <c r="G3333">
        <v>4</v>
      </c>
      <c r="H3333">
        <v>19</v>
      </c>
      <c r="I3333">
        <v>4</v>
      </c>
      <c r="J3333">
        <v>1</v>
      </c>
      <c r="K3333">
        <v>2</v>
      </c>
      <c r="L3333">
        <v>4</v>
      </c>
      <c r="M3333"/>
      <c r="O3333" s="101">
        <f>IF(ISBLANK(C3333),O3332,IF(COUNTIF(C$2:C3333,C3333)&gt;1,O3332,1+MAX(O3332,0)))</f>
        <v>75</v>
      </c>
      <c r="P3333" s="45">
        <f t="shared" si="1144"/>
        <v>49</v>
      </c>
      <c r="Q3333" s="33" t="str">
        <f t="shared" si="1145"/>
        <v/>
      </c>
      <c r="R3333" s="33">
        <f t="shared" si="1146"/>
        <v>9</v>
      </c>
      <c r="S3333" s="33" t="str">
        <f t="shared" si="1147"/>
        <v>163_9</v>
      </c>
      <c r="T3333" s="35" t="str">
        <f t="shared" si="1148"/>
        <v>163PM</v>
      </c>
      <c r="U3333" s="35" t="str">
        <f t="shared" si="1149"/>
        <v>163PMEW</v>
      </c>
      <c r="V3333" s="35" t="str">
        <f t="shared" si="1165"/>
        <v>2W</v>
      </c>
      <c r="W3333" s="35" t="str">
        <f t="shared" si="1158"/>
        <v>163PM2W114</v>
      </c>
      <c r="X3333" s="388">
        <f t="shared" si="1159"/>
        <v>2</v>
      </c>
      <c r="Y3333" s="388">
        <f t="shared" si="1160"/>
        <v>4</v>
      </c>
      <c r="Z3333" s="280" t="str">
        <f t="shared" si="1151"/>
        <v/>
      </c>
      <c r="AA3333" s="280" t="str">
        <f t="shared" si="1152"/>
        <v/>
      </c>
      <c r="AB3333" s="389" t="str">
        <f t="shared" si="1161"/>
        <v/>
      </c>
      <c r="AC3333" s="389" t="str">
        <f t="shared" si="1162"/>
        <v/>
      </c>
      <c r="AD3333" s="390" t="str">
        <f t="shared" si="1153"/>
        <v/>
      </c>
      <c r="AE3333" s="282">
        <f t="shared" si="1154"/>
        <v>0</v>
      </c>
      <c r="AF3333" s="359">
        <f t="shared" si="1155"/>
        <v>0</v>
      </c>
      <c r="AG3333" s="280">
        <f t="shared" si="1156"/>
        <v>0</v>
      </c>
      <c r="AH3333" s="280">
        <f t="shared" si="1150"/>
        <v>0</v>
      </c>
      <c r="AI3333" s="280">
        <f>IF(ISBLANK(T3333),AI3332,IF(COUNTIF(T$2:T3333,T3333)&gt;1,AI3332,1+MAX(AI3332,0)))</f>
        <v>94</v>
      </c>
      <c r="AL3333" s="391" t="str">
        <f t="shared" si="1163"/>
        <v/>
      </c>
      <c r="AM3333" s="391" t="str">
        <f t="shared" si="1164"/>
        <v/>
      </c>
      <c r="AO3333" s="310" t="str">
        <f t="shared" si="1157"/>
        <v/>
      </c>
      <c r="AP3333" s="310">
        <f>SUM(AO$1:AO3333)</f>
        <v>0</v>
      </c>
      <c r="AQ3333" s="310">
        <f>SUM(AK$2:AK3333)</f>
        <v>23</v>
      </c>
      <c r="AR3333" s="310">
        <f>COUNTA(AJ$2:AJ3333)</f>
        <v>23</v>
      </c>
      <c r="AS3333" s="312"/>
      <c r="AT3333" s="312"/>
      <c r="AU3333" s="312"/>
      <c r="AV3333" s="312"/>
      <c r="AW3333" s="312"/>
      <c r="AZ3333">
        <v>2</v>
      </c>
      <c r="BA3333">
        <v>4</v>
      </c>
    </row>
    <row r="3334" spans="1:53" x14ac:dyDescent="0.25">
      <c r="A3334">
        <v>163</v>
      </c>
      <c r="B3334" t="s">
        <v>66</v>
      </c>
      <c r="C3334" t="s">
        <v>878</v>
      </c>
      <c r="D3334"/>
      <c r="E3334">
        <v>1</v>
      </c>
      <c r="F3334">
        <v>2</v>
      </c>
      <c r="G3334">
        <v>1</v>
      </c>
      <c r="H3334">
        <v>1</v>
      </c>
      <c r="I3334">
        <v>1</v>
      </c>
      <c r="J3334">
        <v>0</v>
      </c>
      <c r="K3334">
        <v>0</v>
      </c>
      <c r="L3334">
        <v>0</v>
      </c>
      <c r="M3334"/>
      <c r="O3334" s="101">
        <f>IF(ISBLANK(C3334),O3333,IF(COUNTIF(C$2:C3334,C3334)&gt;1,O3333,1+MAX(O3333,0)))</f>
        <v>75</v>
      </c>
      <c r="P3334" s="45">
        <f t="shared" si="1144"/>
        <v>49</v>
      </c>
      <c r="Q3334" s="33" t="str">
        <f t="shared" si="1145"/>
        <v/>
      </c>
      <c r="R3334" s="33">
        <f t="shared" si="1146"/>
        <v>10</v>
      </c>
      <c r="S3334" s="33" t="str">
        <f t="shared" si="1147"/>
        <v>163_10</v>
      </c>
      <c r="T3334" s="35" t="str">
        <f t="shared" si="1148"/>
        <v>163PM</v>
      </c>
      <c r="U3334" s="35" t="str">
        <f t="shared" si="1149"/>
        <v>163PMNS</v>
      </c>
      <c r="V3334" s="35" t="str">
        <f t="shared" si="1165"/>
        <v>2W</v>
      </c>
      <c r="W3334" s="35" t="str">
        <f t="shared" si="1158"/>
        <v>163PM2W121</v>
      </c>
      <c r="X3334" s="388">
        <f t="shared" si="1159"/>
        <v>0</v>
      </c>
      <c r="Y3334" s="388">
        <f t="shared" si="1160"/>
        <v>0</v>
      </c>
      <c r="Z3334" s="280" t="str">
        <f t="shared" si="1151"/>
        <v/>
      </c>
      <c r="AA3334" s="280" t="str">
        <f t="shared" si="1152"/>
        <v/>
      </c>
      <c r="AB3334" s="389" t="str">
        <f t="shared" si="1161"/>
        <v/>
      </c>
      <c r="AC3334" s="389" t="str">
        <f t="shared" si="1162"/>
        <v/>
      </c>
      <c r="AD3334" s="390" t="str">
        <f t="shared" si="1153"/>
        <v/>
      </c>
      <c r="AE3334" s="282">
        <f t="shared" si="1154"/>
        <v>0</v>
      </c>
      <c r="AF3334" s="359">
        <f t="shared" si="1155"/>
        <v>0</v>
      </c>
      <c r="AG3334" s="280">
        <f t="shared" si="1156"/>
        <v>0</v>
      </c>
      <c r="AH3334" s="280">
        <f t="shared" si="1150"/>
        <v>0</v>
      </c>
      <c r="AI3334" s="280">
        <f>IF(ISBLANK(T3334),AI3333,IF(COUNTIF(T$2:T3334,T3334)&gt;1,AI3333,1+MAX(AI3333,0)))</f>
        <v>94</v>
      </c>
      <c r="AL3334" s="391" t="str">
        <f t="shared" si="1163"/>
        <v/>
      </c>
      <c r="AM3334" s="391" t="str">
        <f t="shared" si="1164"/>
        <v/>
      </c>
      <c r="AO3334" s="310" t="str">
        <f t="shared" si="1157"/>
        <v/>
      </c>
      <c r="AP3334" s="310">
        <f>SUM(AO$1:AO3334)</f>
        <v>0</v>
      </c>
      <c r="AQ3334" s="310">
        <f>SUM(AK$2:AK3334)</f>
        <v>23</v>
      </c>
      <c r="AR3334" s="310">
        <f>COUNTA(AJ$2:AJ3334)</f>
        <v>23</v>
      </c>
      <c r="AS3334" s="312"/>
      <c r="AT3334" s="312"/>
      <c r="AU3334" s="312"/>
      <c r="AV3334" s="312"/>
      <c r="AW3334" s="312"/>
      <c r="AZ3334">
        <v>0</v>
      </c>
      <c r="BA3334">
        <v>0</v>
      </c>
    </row>
    <row r="3335" spans="1:53" x14ac:dyDescent="0.25">
      <c r="A3335">
        <v>163</v>
      </c>
      <c r="B3335" t="s">
        <v>66</v>
      </c>
      <c r="C3335" t="s">
        <v>878</v>
      </c>
      <c r="D3335"/>
      <c r="E3335">
        <v>1</v>
      </c>
      <c r="F3335">
        <v>2</v>
      </c>
      <c r="G3335">
        <v>2</v>
      </c>
      <c r="H3335">
        <v>0</v>
      </c>
      <c r="I3335">
        <v>0</v>
      </c>
      <c r="J3335">
        <v>0</v>
      </c>
      <c r="K3335">
        <v>0</v>
      </c>
      <c r="L3335">
        <v>0</v>
      </c>
      <c r="M3335"/>
      <c r="O3335" s="101">
        <f>IF(ISBLANK(C3335),O3334,IF(COUNTIF(C$2:C3335,C3335)&gt;1,O3334,1+MAX(O3334,0)))</f>
        <v>75</v>
      </c>
      <c r="P3335" s="45">
        <f t="shared" si="1144"/>
        <v>49</v>
      </c>
      <c r="Q3335" s="33" t="str">
        <f t="shared" si="1145"/>
        <v/>
      </c>
      <c r="R3335" s="33">
        <f t="shared" si="1146"/>
        <v>10</v>
      </c>
      <c r="S3335" s="33" t="str">
        <f t="shared" si="1147"/>
        <v>163_10</v>
      </c>
      <c r="T3335" s="35" t="str">
        <f t="shared" si="1148"/>
        <v>163PM</v>
      </c>
      <c r="U3335" s="35" t="str">
        <f t="shared" si="1149"/>
        <v>163PMNS</v>
      </c>
      <c r="V3335" s="35" t="str">
        <f t="shared" si="1165"/>
        <v>2W</v>
      </c>
      <c r="W3335" s="35" t="str">
        <f t="shared" si="1158"/>
        <v>163PM2W122</v>
      </c>
      <c r="X3335" s="388">
        <f t="shared" si="1159"/>
        <v>0</v>
      </c>
      <c r="Y3335" s="388">
        <f t="shared" si="1160"/>
        <v>0</v>
      </c>
      <c r="Z3335" s="280" t="str">
        <f t="shared" si="1151"/>
        <v/>
      </c>
      <c r="AA3335" s="280" t="str">
        <f t="shared" si="1152"/>
        <v/>
      </c>
      <c r="AB3335" s="389" t="str">
        <f t="shared" si="1161"/>
        <v/>
      </c>
      <c r="AC3335" s="389" t="str">
        <f t="shared" si="1162"/>
        <v/>
      </c>
      <c r="AD3335" s="390" t="str">
        <f t="shared" si="1153"/>
        <v/>
      </c>
      <c r="AE3335" s="282">
        <f t="shared" si="1154"/>
        <v>0</v>
      </c>
      <c r="AF3335" s="359">
        <f t="shared" si="1155"/>
        <v>0</v>
      </c>
      <c r="AG3335" s="280">
        <f t="shared" si="1156"/>
        <v>0</v>
      </c>
      <c r="AH3335" s="280">
        <f t="shared" si="1150"/>
        <v>0</v>
      </c>
      <c r="AI3335" s="280">
        <f>IF(ISBLANK(T3335),AI3334,IF(COUNTIF(T$2:T3335,T3335)&gt;1,AI3334,1+MAX(AI3334,0)))</f>
        <v>94</v>
      </c>
      <c r="AL3335" s="391" t="str">
        <f t="shared" si="1163"/>
        <v/>
      </c>
      <c r="AM3335" s="391" t="str">
        <f t="shared" si="1164"/>
        <v/>
      </c>
      <c r="AO3335" s="310" t="str">
        <f t="shared" si="1157"/>
        <v/>
      </c>
      <c r="AP3335" s="310">
        <f>SUM(AO$1:AO3335)</f>
        <v>0</v>
      </c>
      <c r="AQ3335" s="310">
        <f>SUM(AK$2:AK3335)</f>
        <v>23</v>
      </c>
      <c r="AR3335" s="310">
        <f>COUNTA(AJ$2:AJ3335)</f>
        <v>23</v>
      </c>
      <c r="AS3335" s="312"/>
      <c r="AT3335" s="312"/>
      <c r="AU3335" s="312"/>
      <c r="AV3335" s="312"/>
      <c r="AW3335" s="312"/>
      <c r="AZ3335">
        <v>0</v>
      </c>
      <c r="BA3335">
        <v>0</v>
      </c>
    </row>
    <row r="3336" spans="1:53" x14ac:dyDescent="0.25">
      <c r="A3336">
        <v>163</v>
      </c>
      <c r="B3336" t="s">
        <v>66</v>
      </c>
      <c r="C3336" t="s">
        <v>878</v>
      </c>
      <c r="D3336"/>
      <c r="E3336">
        <v>1</v>
      </c>
      <c r="F3336">
        <v>2</v>
      </c>
      <c r="G3336">
        <v>3</v>
      </c>
      <c r="H3336">
        <v>4</v>
      </c>
      <c r="I3336">
        <v>0</v>
      </c>
      <c r="J3336">
        <v>3</v>
      </c>
      <c r="K3336">
        <v>1</v>
      </c>
      <c r="L3336">
        <v>1</v>
      </c>
      <c r="M3336"/>
      <c r="O3336" s="101">
        <f>IF(ISBLANK(C3336),O3335,IF(COUNTIF(C$2:C3336,C3336)&gt;1,O3335,1+MAX(O3335,0)))</f>
        <v>75</v>
      </c>
      <c r="P3336" s="45">
        <f t="shared" si="1144"/>
        <v>49</v>
      </c>
      <c r="Q3336" s="33" t="str">
        <f t="shared" si="1145"/>
        <v/>
      </c>
      <c r="R3336" s="33">
        <f t="shared" si="1146"/>
        <v>10</v>
      </c>
      <c r="S3336" s="33" t="str">
        <f t="shared" si="1147"/>
        <v>163_10</v>
      </c>
      <c r="T3336" s="35" t="str">
        <f t="shared" si="1148"/>
        <v>163PM</v>
      </c>
      <c r="U3336" s="35" t="str">
        <f t="shared" si="1149"/>
        <v>163PMEW</v>
      </c>
      <c r="V3336" s="35" t="str">
        <f t="shared" si="1165"/>
        <v>2W</v>
      </c>
      <c r="W3336" s="35" t="str">
        <f t="shared" si="1158"/>
        <v>163PM2W123</v>
      </c>
      <c r="X3336" s="388">
        <f t="shared" si="1159"/>
        <v>1</v>
      </c>
      <c r="Y3336" s="388">
        <f t="shared" si="1160"/>
        <v>1</v>
      </c>
      <c r="Z3336" s="280" t="str">
        <f t="shared" si="1151"/>
        <v/>
      </c>
      <c r="AA3336" s="280" t="str">
        <f t="shared" si="1152"/>
        <v/>
      </c>
      <c r="AB3336" s="389" t="str">
        <f t="shared" si="1161"/>
        <v/>
      </c>
      <c r="AC3336" s="389" t="str">
        <f t="shared" si="1162"/>
        <v/>
      </c>
      <c r="AD3336" s="390" t="str">
        <f t="shared" si="1153"/>
        <v/>
      </c>
      <c r="AE3336" s="282">
        <f t="shared" si="1154"/>
        <v>0</v>
      </c>
      <c r="AF3336" s="359">
        <f t="shared" si="1155"/>
        <v>0</v>
      </c>
      <c r="AG3336" s="280">
        <f t="shared" si="1156"/>
        <v>0</v>
      </c>
      <c r="AH3336" s="280">
        <f t="shared" si="1150"/>
        <v>0</v>
      </c>
      <c r="AI3336" s="280">
        <f>IF(ISBLANK(T3336),AI3335,IF(COUNTIF(T$2:T3336,T3336)&gt;1,AI3335,1+MAX(AI3335,0)))</f>
        <v>94</v>
      </c>
      <c r="AL3336" s="391" t="str">
        <f t="shared" si="1163"/>
        <v/>
      </c>
      <c r="AM3336" s="391" t="str">
        <f t="shared" si="1164"/>
        <v/>
      </c>
      <c r="AO3336" s="310" t="str">
        <f t="shared" si="1157"/>
        <v/>
      </c>
      <c r="AP3336" s="310">
        <f>SUM(AO$1:AO3336)</f>
        <v>0</v>
      </c>
      <c r="AQ3336" s="310">
        <f>SUM(AK$2:AK3336)</f>
        <v>23</v>
      </c>
      <c r="AR3336" s="310">
        <f>COUNTA(AJ$2:AJ3336)</f>
        <v>23</v>
      </c>
      <c r="AS3336" s="312"/>
      <c r="AT3336" s="312"/>
      <c r="AU3336" s="312"/>
      <c r="AV3336" s="312"/>
      <c r="AW3336" s="312"/>
      <c r="AZ3336">
        <v>1</v>
      </c>
      <c r="BA3336">
        <v>1</v>
      </c>
    </row>
    <row r="3337" spans="1:53" x14ac:dyDescent="0.25">
      <c r="A3337">
        <v>163</v>
      </c>
      <c r="B3337" t="s">
        <v>66</v>
      </c>
      <c r="C3337" t="s">
        <v>878</v>
      </c>
      <c r="D3337"/>
      <c r="E3337">
        <v>1</v>
      </c>
      <c r="F3337">
        <v>2</v>
      </c>
      <c r="G3337">
        <v>4</v>
      </c>
      <c r="H3337">
        <v>4</v>
      </c>
      <c r="I3337">
        <v>0</v>
      </c>
      <c r="J3337">
        <v>0</v>
      </c>
      <c r="K3337">
        <v>3</v>
      </c>
      <c r="L3337">
        <v>3</v>
      </c>
      <c r="M3337"/>
      <c r="O3337" s="101">
        <f>IF(ISBLANK(C3337),O3336,IF(COUNTIF(C$2:C3337,C3337)&gt;1,O3336,1+MAX(O3336,0)))</f>
        <v>75</v>
      </c>
      <c r="P3337" s="45">
        <f t="shared" si="1144"/>
        <v>49</v>
      </c>
      <c r="Q3337" s="33" t="str">
        <f t="shared" si="1145"/>
        <v/>
      </c>
      <c r="R3337" s="33">
        <f t="shared" si="1146"/>
        <v>10</v>
      </c>
      <c r="S3337" s="33" t="str">
        <f t="shared" si="1147"/>
        <v>163_10</v>
      </c>
      <c r="T3337" s="35" t="str">
        <f t="shared" si="1148"/>
        <v>163PM</v>
      </c>
      <c r="U3337" s="35" t="str">
        <f t="shared" si="1149"/>
        <v>163PMEW</v>
      </c>
      <c r="V3337" s="35" t="str">
        <f t="shared" si="1165"/>
        <v>2W</v>
      </c>
      <c r="W3337" s="35" t="str">
        <f t="shared" si="1158"/>
        <v>163PM2W124</v>
      </c>
      <c r="X3337" s="388">
        <f t="shared" si="1159"/>
        <v>3</v>
      </c>
      <c r="Y3337" s="388">
        <f t="shared" si="1160"/>
        <v>3</v>
      </c>
      <c r="Z3337" s="280" t="str">
        <f t="shared" si="1151"/>
        <v/>
      </c>
      <c r="AA3337" s="280" t="str">
        <f t="shared" si="1152"/>
        <v/>
      </c>
      <c r="AB3337" s="389" t="str">
        <f t="shared" si="1161"/>
        <v/>
      </c>
      <c r="AC3337" s="389" t="str">
        <f t="shared" si="1162"/>
        <v/>
      </c>
      <c r="AD3337" s="390" t="str">
        <f t="shared" si="1153"/>
        <v/>
      </c>
      <c r="AE3337" s="282">
        <f t="shared" si="1154"/>
        <v>0</v>
      </c>
      <c r="AF3337" s="359">
        <f t="shared" si="1155"/>
        <v>0</v>
      </c>
      <c r="AG3337" s="280">
        <f t="shared" si="1156"/>
        <v>0</v>
      </c>
      <c r="AH3337" s="280">
        <f t="shared" si="1150"/>
        <v>0</v>
      </c>
      <c r="AI3337" s="280">
        <f>IF(ISBLANK(T3337),AI3336,IF(COUNTIF(T$2:T3337,T3337)&gt;1,AI3336,1+MAX(AI3336,0)))</f>
        <v>94</v>
      </c>
      <c r="AL3337" s="391" t="str">
        <f t="shared" si="1163"/>
        <v/>
      </c>
      <c r="AM3337" s="391" t="str">
        <f t="shared" si="1164"/>
        <v/>
      </c>
      <c r="AO3337" s="310" t="str">
        <f t="shared" si="1157"/>
        <v/>
      </c>
      <c r="AP3337" s="310">
        <f>SUM(AO$1:AO3337)</f>
        <v>0</v>
      </c>
      <c r="AQ3337" s="310">
        <f>SUM(AK$2:AK3337)</f>
        <v>23</v>
      </c>
      <c r="AR3337" s="310">
        <f>COUNTA(AJ$2:AJ3337)</f>
        <v>23</v>
      </c>
      <c r="AS3337" s="312"/>
      <c r="AT3337" s="312"/>
      <c r="AU3337" s="312"/>
      <c r="AV3337" s="312"/>
      <c r="AW3337" s="312"/>
      <c r="AZ3337">
        <v>3</v>
      </c>
      <c r="BA3337">
        <v>3</v>
      </c>
    </row>
    <row r="3338" spans="1:53" x14ac:dyDescent="0.25">
      <c r="A3338">
        <v>163</v>
      </c>
      <c r="B3338" t="s">
        <v>66</v>
      </c>
      <c r="C3338" t="s">
        <v>878</v>
      </c>
      <c r="D3338"/>
      <c r="E3338">
        <v>1</v>
      </c>
      <c r="F3338">
        <v>3</v>
      </c>
      <c r="G3338">
        <v>1</v>
      </c>
      <c r="H3338">
        <v>1</v>
      </c>
      <c r="I3338">
        <v>1</v>
      </c>
      <c r="J3338">
        <v>0</v>
      </c>
      <c r="K3338">
        <v>0</v>
      </c>
      <c r="L3338">
        <v>0</v>
      </c>
      <c r="M3338"/>
      <c r="O3338" s="101">
        <f>IF(ISBLANK(C3338),O3337,IF(COUNTIF(C$2:C3338,C3338)&gt;1,O3337,1+MAX(O3337,0)))</f>
        <v>75</v>
      </c>
      <c r="P3338" s="45">
        <f t="shared" si="1144"/>
        <v>49</v>
      </c>
      <c r="Q3338" s="33" t="str">
        <f t="shared" si="1145"/>
        <v/>
      </c>
      <c r="R3338" s="33">
        <f t="shared" si="1146"/>
        <v>11</v>
      </c>
      <c r="S3338" s="33" t="str">
        <f t="shared" si="1147"/>
        <v>163_11</v>
      </c>
      <c r="T3338" s="35" t="str">
        <f t="shared" si="1148"/>
        <v>163PM</v>
      </c>
      <c r="U3338" s="35" t="str">
        <f t="shared" si="1149"/>
        <v>163PMNS</v>
      </c>
      <c r="V3338" s="35" t="str">
        <f t="shared" si="1165"/>
        <v>2W</v>
      </c>
      <c r="W3338" s="35" t="str">
        <f t="shared" si="1158"/>
        <v>163PM2W131</v>
      </c>
      <c r="X3338" s="388">
        <f t="shared" si="1159"/>
        <v>0</v>
      </c>
      <c r="Y3338" s="388">
        <f t="shared" si="1160"/>
        <v>0</v>
      </c>
      <c r="Z3338" s="280" t="str">
        <f t="shared" si="1151"/>
        <v/>
      </c>
      <c r="AA3338" s="280" t="str">
        <f t="shared" si="1152"/>
        <v/>
      </c>
      <c r="AB3338" s="389" t="str">
        <f t="shared" si="1161"/>
        <v/>
      </c>
      <c r="AC3338" s="389" t="str">
        <f t="shared" si="1162"/>
        <v/>
      </c>
      <c r="AD3338" s="390" t="str">
        <f t="shared" si="1153"/>
        <v/>
      </c>
      <c r="AE3338" s="282">
        <f t="shared" si="1154"/>
        <v>0</v>
      </c>
      <c r="AF3338" s="359">
        <f t="shared" si="1155"/>
        <v>0</v>
      </c>
      <c r="AG3338" s="280">
        <f t="shared" si="1156"/>
        <v>0</v>
      </c>
      <c r="AH3338" s="280">
        <f t="shared" si="1150"/>
        <v>0</v>
      </c>
      <c r="AI3338" s="280">
        <f>IF(ISBLANK(T3338),AI3337,IF(COUNTIF(T$2:T3338,T3338)&gt;1,AI3337,1+MAX(AI3337,0)))</f>
        <v>94</v>
      </c>
      <c r="AL3338" s="391" t="str">
        <f t="shared" si="1163"/>
        <v/>
      </c>
      <c r="AM3338" s="391" t="str">
        <f t="shared" si="1164"/>
        <v/>
      </c>
      <c r="AO3338" s="310" t="str">
        <f t="shared" si="1157"/>
        <v/>
      </c>
      <c r="AP3338" s="310">
        <f>SUM(AO$1:AO3338)</f>
        <v>0</v>
      </c>
      <c r="AQ3338" s="310">
        <f>SUM(AK$2:AK3338)</f>
        <v>23</v>
      </c>
      <c r="AR3338" s="310">
        <f>COUNTA(AJ$2:AJ3338)</f>
        <v>23</v>
      </c>
      <c r="AS3338" s="312"/>
      <c r="AT3338" s="312"/>
      <c r="AU3338" s="312"/>
      <c r="AV3338" s="312"/>
      <c r="AW3338" s="312"/>
      <c r="AZ3338">
        <v>0</v>
      </c>
      <c r="BA3338">
        <v>0</v>
      </c>
    </row>
    <row r="3339" spans="1:53" x14ac:dyDescent="0.25">
      <c r="A3339">
        <v>163</v>
      </c>
      <c r="B3339" t="s">
        <v>66</v>
      </c>
      <c r="C3339" t="s">
        <v>878</v>
      </c>
      <c r="D3339"/>
      <c r="E3339">
        <v>1</v>
      </c>
      <c r="F3339">
        <v>3</v>
      </c>
      <c r="G3339">
        <v>2</v>
      </c>
      <c r="H3339">
        <v>2</v>
      </c>
      <c r="I3339">
        <v>0</v>
      </c>
      <c r="J3339">
        <v>0</v>
      </c>
      <c r="K3339">
        <v>0</v>
      </c>
      <c r="L3339">
        <v>0</v>
      </c>
      <c r="M3339"/>
      <c r="O3339" s="101">
        <f>IF(ISBLANK(C3339),O3338,IF(COUNTIF(C$2:C3339,C3339)&gt;1,O3338,1+MAX(O3338,0)))</f>
        <v>75</v>
      </c>
      <c r="P3339" s="45">
        <f t="shared" si="1144"/>
        <v>49</v>
      </c>
      <c r="Q3339" s="33" t="str">
        <f t="shared" si="1145"/>
        <v/>
      </c>
      <c r="R3339" s="33">
        <f t="shared" si="1146"/>
        <v>11</v>
      </c>
      <c r="S3339" s="33" t="str">
        <f t="shared" si="1147"/>
        <v>163_11</v>
      </c>
      <c r="T3339" s="35" t="str">
        <f t="shared" si="1148"/>
        <v>163PM</v>
      </c>
      <c r="U3339" s="35" t="str">
        <f t="shared" si="1149"/>
        <v>163PMNS</v>
      </c>
      <c r="V3339" s="35" t="str">
        <f t="shared" si="1165"/>
        <v>2W</v>
      </c>
      <c r="W3339" s="35" t="str">
        <f t="shared" si="1158"/>
        <v>163PM2W132</v>
      </c>
      <c r="X3339" s="388">
        <f t="shared" si="1159"/>
        <v>0</v>
      </c>
      <c r="Y3339" s="388">
        <f t="shared" si="1160"/>
        <v>0</v>
      </c>
      <c r="Z3339" s="280" t="str">
        <f t="shared" si="1151"/>
        <v/>
      </c>
      <c r="AA3339" s="280" t="str">
        <f t="shared" si="1152"/>
        <v/>
      </c>
      <c r="AB3339" s="389" t="str">
        <f t="shared" si="1161"/>
        <v/>
      </c>
      <c r="AC3339" s="389" t="str">
        <f t="shared" si="1162"/>
        <v/>
      </c>
      <c r="AD3339" s="390" t="str">
        <f t="shared" si="1153"/>
        <v/>
      </c>
      <c r="AE3339" s="282">
        <f t="shared" si="1154"/>
        <v>0</v>
      </c>
      <c r="AF3339" s="359">
        <f t="shared" si="1155"/>
        <v>0</v>
      </c>
      <c r="AG3339" s="280">
        <f t="shared" si="1156"/>
        <v>0</v>
      </c>
      <c r="AH3339" s="280">
        <f t="shared" si="1150"/>
        <v>0</v>
      </c>
      <c r="AI3339" s="280">
        <f>IF(ISBLANK(T3339),AI3338,IF(COUNTIF(T$2:T3339,T3339)&gt;1,AI3338,1+MAX(AI3338,0)))</f>
        <v>94</v>
      </c>
      <c r="AL3339" s="391" t="str">
        <f t="shared" si="1163"/>
        <v/>
      </c>
      <c r="AM3339" s="391" t="str">
        <f t="shared" si="1164"/>
        <v/>
      </c>
      <c r="AO3339" s="310" t="str">
        <f t="shared" si="1157"/>
        <v/>
      </c>
      <c r="AP3339" s="310">
        <f>SUM(AO$1:AO3339)</f>
        <v>0</v>
      </c>
      <c r="AQ3339" s="310">
        <f>SUM(AK$2:AK3339)</f>
        <v>23</v>
      </c>
      <c r="AR3339" s="310">
        <f>COUNTA(AJ$2:AJ3339)</f>
        <v>23</v>
      </c>
      <c r="AS3339" s="312"/>
      <c r="AT3339" s="312"/>
      <c r="AU3339" s="312"/>
      <c r="AV3339" s="312"/>
      <c r="AW3339" s="312"/>
      <c r="AZ3339">
        <v>0</v>
      </c>
      <c r="BA3339">
        <v>0</v>
      </c>
    </row>
    <row r="3340" spans="1:53" x14ac:dyDescent="0.25">
      <c r="A3340">
        <v>163</v>
      </c>
      <c r="B3340" t="s">
        <v>66</v>
      </c>
      <c r="C3340" t="s">
        <v>878</v>
      </c>
      <c r="D3340"/>
      <c r="E3340">
        <v>1</v>
      </c>
      <c r="F3340">
        <v>3</v>
      </c>
      <c r="G3340">
        <v>3</v>
      </c>
      <c r="H3340">
        <v>7</v>
      </c>
      <c r="I3340">
        <v>2</v>
      </c>
      <c r="J3340">
        <v>0</v>
      </c>
      <c r="K3340">
        <v>1</v>
      </c>
      <c r="L3340">
        <v>3</v>
      </c>
      <c r="M3340"/>
      <c r="O3340" s="101">
        <f>IF(ISBLANK(C3340),O3339,IF(COUNTIF(C$2:C3340,C3340)&gt;1,O3339,1+MAX(O3339,0)))</f>
        <v>75</v>
      </c>
      <c r="P3340" s="45">
        <f t="shared" si="1144"/>
        <v>49</v>
      </c>
      <c r="Q3340" s="33" t="str">
        <f t="shared" si="1145"/>
        <v/>
      </c>
      <c r="R3340" s="33">
        <f t="shared" si="1146"/>
        <v>11</v>
      </c>
      <c r="S3340" s="33" t="str">
        <f t="shared" si="1147"/>
        <v>163_11</v>
      </c>
      <c r="T3340" s="35" t="str">
        <f t="shared" si="1148"/>
        <v>163PM</v>
      </c>
      <c r="U3340" s="35" t="str">
        <f t="shared" si="1149"/>
        <v>163PMEW</v>
      </c>
      <c r="V3340" s="35" t="str">
        <f t="shared" si="1165"/>
        <v>2W</v>
      </c>
      <c r="W3340" s="35" t="str">
        <f t="shared" si="1158"/>
        <v>163PM2W133</v>
      </c>
      <c r="X3340" s="388">
        <f t="shared" si="1159"/>
        <v>1</v>
      </c>
      <c r="Y3340" s="388">
        <f t="shared" si="1160"/>
        <v>3</v>
      </c>
      <c r="Z3340" s="280" t="str">
        <f t="shared" si="1151"/>
        <v/>
      </c>
      <c r="AA3340" s="280" t="str">
        <f t="shared" si="1152"/>
        <v/>
      </c>
      <c r="AB3340" s="389" t="str">
        <f t="shared" si="1161"/>
        <v/>
      </c>
      <c r="AC3340" s="389" t="str">
        <f t="shared" si="1162"/>
        <v/>
      </c>
      <c r="AD3340" s="390" t="str">
        <f t="shared" si="1153"/>
        <v/>
      </c>
      <c r="AE3340" s="282">
        <f t="shared" si="1154"/>
        <v>0</v>
      </c>
      <c r="AF3340" s="359">
        <f t="shared" si="1155"/>
        <v>0</v>
      </c>
      <c r="AG3340" s="280">
        <f t="shared" si="1156"/>
        <v>0</v>
      </c>
      <c r="AH3340" s="280">
        <f t="shared" si="1150"/>
        <v>0</v>
      </c>
      <c r="AI3340" s="280">
        <f>IF(ISBLANK(T3340),AI3339,IF(COUNTIF(T$2:T3340,T3340)&gt;1,AI3339,1+MAX(AI3339,0)))</f>
        <v>94</v>
      </c>
      <c r="AL3340" s="391" t="str">
        <f t="shared" si="1163"/>
        <v/>
      </c>
      <c r="AM3340" s="391" t="str">
        <f t="shared" si="1164"/>
        <v/>
      </c>
      <c r="AO3340" s="310" t="str">
        <f t="shared" si="1157"/>
        <v/>
      </c>
      <c r="AP3340" s="310">
        <f>SUM(AO$1:AO3340)</f>
        <v>0</v>
      </c>
      <c r="AQ3340" s="310">
        <f>SUM(AK$2:AK3340)</f>
        <v>23</v>
      </c>
      <c r="AR3340" s="310">
        <f>COUNTA(AJ$2:AJ3340)</f>
        <v>23</v>
      </c>
      <c r="AS3340" s="312"/>
      <c r="AT3340" s="312"/>
      <c r="AU3340" s="312"/>
      <c r="AV3340" s="312"/>
      <c r="AW3340" s="312"/>
      <c r="AZ3340">
        <v>1</v>
      </c>
      <c r="BA3340">
        <v>3</v>
      </c>
    </row>
    <row r="3341" spans="1:53" x14ac:dyDescent="0.25">
      <c r="A3341">
        <v>163</v>
      </c>
      <c r="B3341" t="s">
        <v>66</v>
      </c>
      <c r="C3341" t="s">
        <v>878</v>
      </c>
      <c r="D3341"/>
      <c r="E3341">
        <v>1</v>
      </c>
      <c r="F3341">
        <v>3</v>
      </c>
      <c r="G3341">
        <v>4</v>
      </c>
      <c r="H3341">
        <v>13</v>
      </c>
      <c r="I3341">
        <v>7</v>
      </c>
      <c r="J3341">
        <v>1</v>
      </c>
      <c r="K3341">
        <v>1</v>
      </c>
      <c r="L3341">
        <v>2</v>
      </c>
      <c r="M3341"/>
      <c r="O3341" s="101">
        <f>IF(ISBLANK(C3341),O3340,IF(COUNTIF(C$2:C3341,C3341)&gt;1,O3340,1+MAX(O3340,0)))</f>
        <v>75</v>
      </c>
      <c r="P3341" s="45">
        <f t="shared" si="1144"/>
        <v>49</v>
      </c>
      <c r="Q3341" s="33" t="str">
        <f t="shared" si="1145"/>
        <v/>
      </c>
      <c r="R3341" s="33">
        <f t="shared" si="1146"/>
        <v>11</v>
      </c>
      <c r="S3341" s="33" t="str">
        <f t="shared" si="1147"/>
        <v>163_11</v>
      </c>
      <c r="T3341" s="35" t="str">
        <f t="shared" si="1148"/>
        <v>163PM</v>
      </c>
      <c r="U3341" s="35" t="str">
        <f t="shared" si="1149"/>
        <v>163PMEW</v>
      </c>
      <c r="V3341" s="35" t="str">
        <f t="shared" si="1165"/>
        <v>2W</v>
      </c>
      <c r="W3341" s="35" t="str">
        <f t="shared" si="1158"/>
        <v>163PM2W134</v>
      </c>
      <c r="X3341" s="388">
        <f t="shared" si="1159"/>
        <v>1</v>
      </c>
      <c r="Y3341" s="388">
        <f t="shared" si="1160"/>
        <v>2</v>
      </c>
      <c r="Z3341" s="280" t="str">
        <f t="shared" si="1151"/>
        <v/>
      </c>
      <c r="AA3341" s="280" t="str">
        <f t="shared" si="1152"/>
        <v/>
      </c>
      <c r="AB3341" s="389" t="str">
        <f t="shared" si="1161"/>
        <v/>
      </c>
      <c r="AC3341" s="389" t="str">
        <f t="shared" si="1162"/>
        <v/>
      </c>
      <c r="AD3341" s="390" t="str">
        <f t="shared" si="1153"/>
        <v/>
      </c>
      <c r="AE3341" s="282">
        <f t="shared" si="1154"/>
        <v>0</v>
      </c>
      <c r="AF3341" s="359">
        <f t="shared" si="1155"/>
        <v>0</v>
      </c>
      <c r="AG3341" s="280">
        <f t="shared" si="1156"/>
        <v>0</v>
      </c>
      <c r="AH3341" s="280">
        <f t="shared" si="1150"/>
        <v>0</v>
      </c>
      <c r="AI3341" s="280">
        <f>IF(ISBLANK(T3341),AI3340,IF(COUNTIF(T$2:T3341,T3341)&gt;1,AI3340,1+MAX(AI3340,0)))</f>
        <v>94</v>
      </c>
      <c r="AL3341" s="391" t="str">
        <f t="shared" si="1163"/>
        <v/>
      </c>
      <c r="AM3341" s="391" t="str">
        <f t="shared" si="1164"/>
        <v/>
      </c>
      <c r="AO3341" s="310" t="str">
        <f t="shared" si="1157"/>
        <v/>
      </c>
      <c r="AP3341" s="310">
        <f>SUM(AO$1:AO3341)</f>
        <v>0</v>
      </c>
      <c r="AQ3341" s="310">
        <f>SUM(AK$2:AK3341)</f>
        <v>23</v>
      </c>
      <c r="AR3341" s="310">
        <f>COUNTA(AJ$2:AJ3341)</f>
        <v>23</v>
      </c>
      <c r="AS3341" s="312"/>
      <c r="AT3341" s="312"/>
      <c r="AU3341" s="312"/>
      <c r="AV3341" s="312"/>
      <c r="AW3341" s="312"/>
      <c r="AZ3341">
        <v>1</v>
      </c>
      <c r="BA3341">
        <v>2</v>
      </c>
    </row>
    <row r="3342" spans="1:53" x14ac:dyDescent="0.25">
      <c r="A3342">
        <v>163</v>
      </c>
      <c r="B3342" t="s">
        <v>66</v>
      </c>
      <c r="C3342" t="s">
        <v>878</v>
      </c>
      <c r="D3342"/>
      <c r="E3342">
        <v>1</v>
      </c>
      <c r="F3342">
        <v>4</v>
      </c>
      <c r="G3342">
        <v>1</v>
      </c>
      <c r="H3342">
        <v>2</v>
      </c>
      <c r="I3342">
        <v>0</v>
      </c>
      <c r="J3342">
        <v>0</v>
      </c>
      <c r="K3342">
        <v>0</v>
      </c>
      <c r="L3342">
        <v>1</v>
      </c>
      <c r="M3342"/>
      <c r="O3342" s="101">
        <f>IF(ISBLANK(C3342),O3341,IF(COUNTIF(C$2:C3342,C3342)&gt;1,O3341,1+MAX(O3341,0)))</f>
        <v>75</v>
      </c>
      <c r="P3342" s="45">
        <f t="shared" si="1144"/>
        <v>49</v>
      </c>
      <c r="Q3342" s="33" t="str">
        <f t="shared" si="1145"/>
        <v/>
      </c>
      <c r="R3342" s="33">
        <f t="shared" si="1146"/>
        <v>12</v>
      </c>
      <c r="S3342" s="33" t="str">
        <f t="shared" si="1147"/>
        <v>163_12</v>
      </c>
      <c r="T3342" s="35" t="str">
        <f t="shared" si="1148"/>
        <v>163PM</v>
      </c>
      <c r="U3342" s="35" t="str">
        <f t="shared" si="1149"/>
        <v>163PMNS</v>
      </c>
      <c r="V3342" s="35" t="str">
        <f t="shared" si="1165"/>
        <v>2W</v>
      </c>
      <c r="W3342" s="35" t="str">
        <f t="shared" si="1158"/>
        <v>163PM2W141</v>
      </c>
      <c r="X3342" s="388">
        <f t="shared" si="1159"/>
        <v>0</v>
      </c>
      <c r="Y3342" s="388">
        <f t="shared" si="1160"/>
        <v>1</v>
      </c>
      <c r="Z3342" s="280" t="str">
        <f t="shared" si="1151"/>
        <v/>
      </c>
      <c r="AA3342" s="280" t="str">
        <f t="shared" si="1152"/>
        <v/>
      </c>
      <c r="AB3342" s="389" t="str">
        <f t="shared" si="1161"/>
        <v/>
      </c>
      <c r="AC3342" s="389" t="str">
        <f t="shared" si="1162"/>
        <v/>
      </c>
      <c r="AD3342" s="390" t="str">
        <f t="shared" si="1153"/>
        <v/>
      </c>
      <c r="AE3342" s="282">
        <f t="shared" si="1154"/>
        <v>0</v>
      </c>
      <c r="AF3342" s="359">
        <f t="shared" si="1155"/>
        <v>0</v>
      </c>
      <c r="AG3342" s="280">
        <f t="shared" si="1156"/>
        <v>0</v>
      </c>
      <c r="AH3342" s="280">
        <f t="shared" si="1150"/>
        <v>0</v>
      </c>
      <c r="AI3342" s="280">
        <f>IF(ISBLANK(T3342),AI3341,IF(COUNTIF(T$2:T3342,T3342)&gt;1,AI3341,1+MAX(AI3341,0)))</f>
        <v>94</v>
      </c>
      <c r="AL3342" s="391" t="str">
        <f t="shared" si="1163"/>
        <v/>
      </c>
      <c r="AM3342" s="391" t="str">
        <f t="shared" si="1164"/>
        <v/>
      </c>
      <c r="AO3342" s="310" t="str">
        <f t="shared" si="1157"/>
        <v/>
      </c>
      <c r="AP3342" s="310">
        <f>SUM(AO$1:AO3342)</f>
        <v>0</v>
      </c>
      <c r="AQ3342" s="310">
        <f>SUM(AK$2:AK3342)</f>
        <v>23</v>
      </c>
      <c r="AR3342" s="310">
        <f>COUNTA(AJ$2:AJ3342)</f>
        <v>23</v>
      </c>
      <c r="AS3342" s="312"/>
      <c r="AT3342" s="312"/>
      <c r="AU3342" s="312"/>
      <c r="AV3342" s="312"/>
      <c r="AW3342" s="312"/>
      <c r="AZ3342">
        <v>0</v>
      </c>
      <c r="BA3342">
        <v>1</v>
      </c>
    </row>
    <row r="3343" spans="1:53" x14ac:dyDescent="0.25">
      <c r="A3343">
        <v>163</v>
      </c>
      <c r="B3343" t="s">
        <v>66</v>
      </c>
      <c r="C3343" t="s">
        <v>878</v>
      </c>
      <c r="D3343"/>
      <c r="E3343">
        <v>1</v>
      </c>
      <c r="F3343">
        <v>4</v>
      </c>
      <c r="G3343">
        <v>2</v>
      </c>
      <c r="H3343">
        <v>0</v>
      </c>
      <c r="I3343">
        <v>0</v>
      </c>
      <c r="J3343">
        <v>0</v>
      </c>
      <c r="K3343">
        <v>0</v>
      </c>
      <c r="L3343">
        <v>0</v>
      </c>
      <c r="M3343"/>
      <c r="O3343" s="101">
        <f>IF(ISBLANK(C3343),O3342,IF(COUNTIF(C$2:C3343,C3343)&gt;1,O3342,1+MAX(O3342,0)))</f>
        <v>75</v>
      </c>
      <c r="P3343" s="45">
        <f t="shared" si="1144"/>
        <v>49</v>
      </c>
      <c r="Q3343" s="33" t="str">
        <f t="shared" si="1145"/>
        <v/>
      </c>
      <c r="R3343" s="33">
        <f t="shared" si="1146"/>
        <v>12</v>
      </c>
      <c r="S3343" s="33" t="str">
        <f t="shared" si="1147"/>
        <v>163_12</v>
      </c>
      <c r="T3343" s="35" t="str">
        <f t="shared" si="1148"/>
        <v>163PM</v>
      </c>
      <c r="U3343" s="35" t="str">
        <f t="shared" si="1149"/>
        <v>163PMNS</v>
      </c>
      <c r="V3343" s="35" t="str">
        <f t="shared" si="1165"/>
        <v>2W</v>
      </c>
      <c r="W3343" s="35" t="str">
        <f t="shared" si="1158"/>
        <v>163PM2W142</v>
      </c>
      <c r="X3343" s="388">
        <f t="shared" si="1159"/>
        <v>0</v>
      </c>
      <c r="Y3343" s="388">
        <f t="shared" si="1160"/>
        <v>0</v>
      </c>
      <c r="Z3343" s="280" t="str">
        <f t="shared" si="1151"/>
        <v/>
      </c>
      <c r="AA3343" s="280" t="str">
        <f t="shared" si="1152"/>
        <v/>
      </c>
      <c r="AB3343" s="389" t="str">
        <f t="shared" si="1161"/>
        <v/>
      </c>
      <c r="AC3343" s="389" t="str">
        <f t="shared" si="1162"/>
        <v/>
      </c>
      <c r="AD3343" s="390" t="str">
        <f t="shared" si="1153"/>
        <v/>
      </c>
      <c r="AE3343" s="282">
        <f t="shared" si="1154"/>
        <v>0</v>
      </c>
      <c r="AF3343" s="359">
        <f t="shared" si="1155"/>
        <v>0</v>
      </c>
      <c r="AG3343" s="280">
        <f t="shared" si="1156"/>
        <v>0</v>
      </c>
      <c r="AH3343" s="280">
        <f t="shared" si="1150"/>
        <v>0</v>
      </c>
      <c r="AI3343" s="280">
        <f>IF(ISBLANK(T3343),AI3342,IF(COUNTIF(T$2:T3343,T3343)&gt;1,AI3342,1+MAX(AI3342,0)))</f>
        <v>94</v>
      </c>
      <c r="AL3343" s="391" t="str">
        <f t="shared" si="1163"/>
        <v/>
      </c>
      <c r="AM3343" s="391" t="str">
        <f t="shared" si="1164"/>
        <v/>
      </c>
      <c r="AO3343" s="310" t="str">
        <f t="shared" si="1157"/>
        <v/>
      </c>
      <c r="AP3343" s="310">
        <f>SUM(AO$1:AO3343)</f>
        <v>0</v>
      </c>
      <c r="AQ3343" s="310">
        <f>SUM(AK$2:AK3343)</f>
        <v>23</v>
      </c>
      <c r="AR3343" s="310">
        <f>COUNTA(AJ$2:AJ3343)</f>
        <v>23</v>
      </c>
      <c r="AS3343" s="312"/>
      <c r="AT3343" s="312"/>
      <c r="AU3343" s="312"/>
      <c r="AV3343" s="312"/>
      <c r="AW3343" s="312"/>
      <c r="AZ3343">
        <v>0</v>
      </c>
      <c r="BA3343">
        <v>0</v>
      </c>
    </row>
    <row r="3344" spans="1:53" x14ac:dyDescent="0.25">
      <c r="A3344">
        <v>163</v>
      </c>
      <c r="B3344" t="s">
        <v>66</v>
      </c>
      <c r="C3344" t="s">
        <v>878</v>
      </c>
      <c r="D3344"/>
      <c r="E3344">
        <v>1</v>
      </c>
      <c r="F3344">
        <v>4</v>
      </c>
      <c r="G3344">
        <v>3</v>
      </c>
      <c r="H3344">
        <v>13</v>
      </c>
      <c r="I3344">
        <v>2</v>
      </c>
      <c r="J3344">
        <v>1</v>
      </c>
      <c r="K3344">
        <v>6</v>
      </c>
      <c r="L3344">
        <v>8</v>
      </c>
      <c r="M3344"/>
      <c r="O3344" s="101">
        <f>IF(ISBLANK(C3344),O3343,IF(COUNTIF(C$2:C3344,C3344)&gt;1,O3343,1+MAX(O3343,0)))</f>
        <v>75</v>
      </c>
      <c r="P3344" s="45">
        <f t="shared" si="1144"/>
        <v>49</v>
      </c>
      <c r="Q3344" s="33" t="str">
        <f t="shared" si="1145"/>
        <v/>
      </c>
      <c r="R3344" s="33">
        <f t="shared" si="1146"/>
        <v>12</v>
      </c>
      <c r="S3344" s="33" t="str">
        <f t="shared" si="1147"/>
        <v>163_12</v>
      </c>
      <c r="T3344" s="35" t="str">
        <f t="shared" si="1148"/>
        <v>163PM</v>
      </c>
      <c r="U3344" s="35" t="str">
        <f t="shared" si="1149"/>
        <v>163PMEW</v>
      </c>
      <c r="V3344" s="35" t="str">
        <f t="shared" si="1165"/>
        <v>2W</v>
      </c>
      <c r="W3344" s="35" t="str">
        <f t="shared" si="1158"/>
        <v>163PM2W143</v>
      </c>
      <c r="X3344" s="388">
        <f t="shared" si="1159"/>
        <v>6</v>
      </c>
      <c r="Y3344" s="388">
        <f t="shared" si="1160"/>
        <v>8</v>
      </c>
      <c r="Z3344" s="280" t="str">
        <f t="shared" si="1151"/>
        <v/>
      </c>
      <c r="AA3344" s="280" t="str">
        <f t="shared" si="1152"/>
        <v/>
      </c>
      <c r="AB3344" s="389" t="str">
        <f t="shared" si="1161"/>
        <v/>
      </c>
      <c r="AC3344" s="389" t="str">
        <f t="shared" si="1162"/>
        <v/>
      </c>
      <c r="AD3344" s="390" t="str">
        <f t="shared" si="1153"/>
        <v/>
      </c>
      <c r="AE3344" s="282">
        <f t="shared" si="1154"/>
        <v>0</v>
      </c>
      <c r="AF3344" s="359">
        <f t="shared" si="1155"/>
        <v>0</v>
      </c>
      <c r="AG3344" s="280">
        <f t="shared" si="1156"/>
        <v>0</v>
      </c>
      <c r="AH3344" s="280">
        <f t="shared" si="1150"/>
        <v>0</v>
      </c>
      <c r="AI3344" s="280">
        <f>IF(ISBLANK(T3344),AI3343,IF(COUNTIF(T$2:T3344,T3344)&gt;1,AI3343,1+MAX(AI3343,0)))</f>
        <v>94</v>
      </c>
      <c r="AL3344" s="391" t="str">
        <f t="shared" si="1163"/>
        <v/>
      </c>
      <c r="AM3344" s="391" t="str">
        <f t="shared" si="1164"/>
        <v/>
      </c>
      <c r="AO3344" s="310" t="str">
        <f t="shared" si="1157"/>
        <v/>
      </c>
      <c r="AP3344" s="310">
        <f>SUM(AO$1:AO3344)</f>
        <v>0</v>
      </c>
      <c r="AQ3344" s="310">
        <f>SUM(AK$2:AK3344)</f>
        <v>23</v>
      </c>
      <c r="AR3344" s="310">
        <f>COUNTA(AJ$2:AJ3344)</f>
        <v>23</v>
      </c>
      <c r="AS3344" s="312"/>
      <c r="AT3344" s="312"/>
      <c r="AU3344" s="312"/>
      <c r="AV3344" s="312"/>
      <c r="AW3344" s="312"/>
      <c r="AZ3344">
        <v>6</v>
      </c>
      <c r="BA3344">
        <v>8</v>
      </c>
    </row>
    <row r="3345" spans="1:53" x14ac:dyDescent="0.25">
      <c r="A3345">
        <v>163</v>
      </c>
      <c r="B3345" t="s">
        <v>66</v>
      </c>
      <c r="C3345" t="s">
        <v>878</v>
      </c>
      <c r="D3345"/>
      <c r="E3345">
        <v>1</v>
      </c>
      <c r="F3345">
        <v>4</v>
      </c>
      <c r="G3345">
        <v>4</v>
      </c>
      <c r="H3345">
        <v>17</v>
      </c>
      <c r="I3345">
        <v>2</v>
      </c>
      <c r="J3345">
        <v>1</v>
      </c>
      <c r="K3345">
        <v>3</v>
      </c>
      <c r="L3345">
        <v>7</v>
      </c>
      <c r="M3345"/>
      <c r="O3345" s="101">
        <f>IF(ISBLANK(C3345),O3344,IF(COUNTIF(C$2:C3345,C3345)&gt;1,O3344,1+MAX(O3344,0)))</f>
        <v>75</v>
      </c>
      <c r="P3345" s="45">
        <f t="shared" si="1144"/>
        <v>49</v>
      </c>
      <c r="Q3345" s="33" t="str">
        <f t="shared" si="1145"/>
        <v/>
      </c>
      <c r="R3345" s="33">
        <f t="shared" si="1146"/>
        <v>12</v>
      </c>
      <c r="S3345" s="33" t="str">
        <f t="shared" si="1147"/>
        <v>163_12</v>
      </c>
      <c r="T3345" s="35" t="str">
        <f t="shared" si="1148"/>
        <v>163PM</v>
      </c>
      <c r="U3345" s="35" t="str">
        <f t="shared" si="1149"/>
        <v>163PMEW</v>
      </c>
      <c r="V3345" s="35" t="str">
        <f t="shared" si="1165"/>
        <v>2W</v>
      </c>
      <c r="W3345" s="35" t="str">
        <f t="shared" si="1158"/>
        <v>163PM2W144</v>
      </c>
      <c r="X3345" s="388">
        <f t="shared" si="1159"/>
        <v>3</v>
      </c>
      <c r="Y3345" s="388">
        <f t="shared" si="1160"/>
        <v>7</v>
      </c>
      <c r="Z3345" s="280" t="str">
        <f t="shared" si="1151"/>
        <v/>
      </c>
      <c r="AA3345" s="280" t="str">
        <f t="shared" si="1152"/>
        <v/>
      </c>
      <c r="AB3345" s="389" t="str">
        <f t="shared" si="1161"/>
        <v/>
      </c>
      <c r="AC3345" s="389" t="str">
        <f t="shared" si="1162"/>
        <v/>
      </c>
      <c r="AD3345" s="390" t="str">
        <f t="shared" si="1153"/>
        <v/>
      </c>
      <c r="AE3345" s="282">
        <f t="shared" si="1154"/>
        <v>0</v>
      </c>
      <c r="AF3345" s="359">
        <f t="shared" si="1155"/>
        <v>0</v>
      </c>
      <c r="AG3345" s="280">
        <f t="shared" si="1156"/>
        <v>0</v>
      </c>
      <c r="AH3345" s="280">
        <f t="shared" si="1150"/>
        <v>0</v>
      </c>
      <c r="AI3345" s="280">
        <f>IF(ISBLANK(T3345),AI3344,IF(COUNTIF(T$2:T3345,T3345)&gt;1,AI3344,1+MAX(AI3344,0)))</f>
        <v>94</v>
      </c>
      <c r="AL3345" s="391" t="str">
        <f t="shared" si="1163"/>
        <v/>
      </c>
      <c r="AM3345" s="391" t="str">
        <f t="shared" si="1164"/>
        <v/>
      </c>
      <c r="AO3345" s="310" t="str">
        <f t="shared" si="1157"/>
        <v/>
      </c>
      <c r="AP3345" s="310">
        <f>SUM(AO$1:AO3345)</f>
        <v>0</v>
      </c>
      <c r="AQ3345" s="310">
        <f>SUM(AK$2:AK3345)</f>
        <v>23</v>
      </c>
      <c r="AR3345" s="310">
        <f>COUNTA(AJ$2:AJ3345)</f>
        <v>23</v>
      </c>
      <c r="AS3345" s="312"/>
      <c r="AT3345" s="312"/>
      <c r="AU3345" s="312"/>
      <c r="AV3345" s="312"/>
      <c r="AW3345" s="312"/>
      <c r="AZ3345">
        <v>3</v>
      </c>
      <c r="BA3345">
        <v>7</v>
      </c>
    </row>
    <row r="3346" spans="1:53" x14ac:dyDescent="0.25">
      <c r="A3346">
        <v>163</v>
      </c>
      <c r="B3346" t="s">
        <v>66</v>
      </c>
      <c r="C3346" t="s">
        <v>878</v>
      </c>
      <c r="D3346"/>
      <c r="E3346">
        <v>2</v>
      </c>
      <c r="F3346">
        <v>1</v>
      </c>
      <c r="G3346">
        <v>1</v>
      </c>
      <c r="H3346">
        <v>1</v>
      </c>
      <c r="I3346">
        <v>0</v>
      </c>
      <c r="J3346">
        <v>0</v>
      </c>
      <c r="K3346">
        <v>1</v>
      </c>
      <c r="L3346">
        <v>1</v>
      </c>
      <c r="M3346"/>
      <c r="O3346" s="101">
        <f>IF(ISBLANK(C3346),O3345,IF(COUNTIF(C$2:C3346,C3346)&gt;1,O3345,1+MAX(O3345,0)))</f>
        <v>75</v>
      </c>
      <c r="P3346" s="45">
        <f t="shared" si="1144"/>
        <v>49</v>
      </c>
      <c r="Q3346" s="33" t="str">
        <f t="shared" si="1145"/>
        <v/>
      </c>
      <c r="R3346" s="33">
        <f t="shared" si="1146"/>
        <v>13</v>
      </c>
      <c r="S3346" s="33" t="str">
        <f t="shared" si="1147"/>
        <v>163_13</v>
      </c>
      <c r="T3346" s="35" t="str">
        <f t="shared" si="1148"/>
        <v>163PM</v>
      </c>
      <c r="U3346" s="35" t="str">
        <f t="shared" si="1149"/>
        <v>163PMNS</v>
      </c>
      <c r="V3346" s="35" t="str">
        <f t="shared" si="1165"/>
        <v>2W</v>
      </c>
      <c r="W3346" s="35" t="str">
        <f t="shared" si="1158"/>
        <v>163PM2W211</v>
      </c>
      <c r="X3346" s="388">
        <f t="shared" si="1159"/>
        <v>1</v>
      </c>
      <c r="Y3346" s="388">
        <f t="shared" si="1160"/>
        <v>1</v>
      </c>
      <c r="Z3346" s="280" t="str">
        <f t="shared" si="1151"/>
        <v/>
      </c>
      <c r="AA3346" s="280" t="str">
        <f t="shared" si="1152"/>
        <v/>
      </c>
      <c r="AB3346" s="389" t="str">
        <f t="shared" si="1161"/>
        <v/>
      </c>
      <c r="AC3346" s="389" t="str">
        <f t="shared" si="1162"/>
        <v/>
      </c>
      <c r="AD3346" s="390" t="str">
        <f t="shared" si="1153"/>
        <v/>
      </c>
      <c r="AE3346" s="282">
        <f t="shared" si="1154"/>
        <v>0</v>
      </c>
      <c r="AF3346" s="359">
        <f t="shared" si="1155"/>
        <v>0</v>
      </c>
      <c r="AG3346" s="280">
        <f t="shared" si="1156"/>
        <v>0</v>
      </c>
      <c r="AH3346" s="280">
        <f t="shared" si="1150"/>
        <v>0</v>
      </c>
      <c r="AI3346" s="280">
        <f>IF(ISBLANK(T3346),AI3345,IF(COUNTIF(T$2:T3346,T3346)&gt;1,AI3345,1+MAX(AI3345,0)))</f>
        <v>94</v>
      </c>
      <c r="AL3346" s="391" t="str">
        <f t="shared" si="1163"/>
        <v/>
      </c>
      <c r="AM3346" s="391" t="str">
        <f t="shared" si="1164"/>
        <v/>
      </c>
      <c r="AO3346" s="310" t="str">
        <f t="shared" si="1157"/>
        <v/>
      </c>
      <c r="AP3346" s="310">
        <f>SUM(AO$1:AO3346)</f>
        <v>0</v>
      </c>
      <c r="AQ3346" s="310">
        <f>SUM(AK$2:AK3346)</f>
        <v>23</v>
      </c>
      <c r="AR3346" s="310">
        <f>COUNTA(AJ$2:AJ3346)</f>
        <v>23</v>
      </c>
      <c r="AS3346" s="312"/>
      <c r="AT3346" s="312"/>
      <c r="AU3346" s="312"/>
      <c r="AV3346" s="312"/>
      <c r="AW3346" s="312"/>
      <c r="AZ3346">
        <v>1</v>
      </c>
      <c r="BA3346">
        <v>1</v>
      </c>
    </row>
    <row r="3347" spans="1:53" x14ac:dyDescent="0.25">
      <c r="A3347">
        <v>163</v>
      </c>
      <c r="B3347" t="s">
        <v>66</v>
      </c>
      <c r="C3347" t="s">
        <v>878</v>
      </c>
      <c r="D3347"/>
      <c r="E3347">
        <v>2</v>
      </c>
      <c r="F3347">
        <v>1</v>
      </c>
      <c r="G3347">
        <v>2</v>
      </c>
      <c r="H3347">
        <v>2</v>
      </c>
      <c r="I3347">
        <v>2</v>
      </c>
      <c r="J3347">
        <v>0</v>
      </c>
      <c r="K3347">
        <v>0</v>
      </c>
      <c r="L3347">
        <v>0</v>
      </c>
      <c r="M3347"/>
      <c r="O3347" s="101">
        <f>IF(ISBLANK(C3347),O3346,IF(COUNTIF(C$2:C3347,C3347)&gt;1,O3346,1+MAX(O3346,0)))</f>
        <v>75</v>
      </c>
      <c r="P3347" s="45">
        <f t="shared" si="1144"/>
        <v>49</v>
      </c>
      <c r="Q3347" s="33" t="str">
        <f t="shared" si="1145"/>
        <v/>
      </c>
      <c r="R3347" s="33">
        <f t="shared" si="1146"/>
        <v>13</v>
      </c>
      <c r="S3347" s="33" t="str">
        <f t="shared" si="1147"/>
        <v>163_13</v>
      </c>
      <c r="T3347" s="35" t="str">
        <f t="shared" si="1148"/>
        <v>163PM</v>
      </c>
      <c r="U3347" s="35" t="str">
        <f t="shared" si="1149"/>
        <v>163PMNS</v>
      </c>
      <c r="V3347" s="35" t="str">
        <f t="shared" si="1165"/>
        <v>2W</v>
      </c>
      <c r="W3347" s="35" t="str">
        <f t="shared" si="1158"/>
        <v>163PM2W212</v>
      </c>
      <c r="X3347" s="388">
        <f t="shared" si="1159"/>
        <v>0</v>
      </c>
      <c r="Y3347" s="388">
        <f t="shared" si="1160"/>
        <v>0</v>
      </c>
      <c r="Z3347" s="280" t="str">
        <f t="shared" si="1151"/>
        <v/>
      </c>
      <c r="AA3347" s="280" t="str">
        <f t="shared" si="1152"/>
        <v/>
      </c>
      <c r="AB3347" s="389" t="str">
        <f t="shared" si="1161"/>
        <v/>
      </c>
      <c r="AC3347" s="389" t="str">
        <f t="shared" si="1162"/>
        <v/>
      </c>
      <c r="AD3347" s="390" t="str">
        <f t="shared" si="1153"/>
        <v/>
      </c>
      <c r="AE3347" s="282">
        <f t="shared" si="1154"/>
        <v>0</v>
      </c>
      <c r="AF3347" s="359">
        <f t="shared" si="1155"/>
        <v>0</v>
      </c>
      <c r="AG3347" s="280">
        <f t="shared" si="1156"/>
        <v>0</v>
      </c>
      <c r="AH3347" s="280">
        <f t="shared" si="1150"/>
        <v>0</v>
      </c>
      <c r="AI3347" s="280">
        <f>IF(ISBLANK(T3347),AI3346,IF(COUNTIF(T$2:T3347,T3347)&gt;1,AI3346,1+MAX(AI3346,0)))</f>
        <v>94</v>
      </c>
      <c r="AL3347" s="391" t="str">
        <f t="shared" si="1163"/>
        <v/>
      </c>
      <c r="AM3347" s="391" t="str">
        <f t="shared" si="1164"/>
        <v/>
      </c>
      <c r="AO3347" s="310" t="str">
        <f t="shared" si="1157"/>
        <v/>
      </c>
      <c r="AP3347" s="310">
        <f>SUM(AO$1:AO3347)</f>
        <v>0</v>
      </c>
      <c r="AQ3347" s="310">
        <f>SUM(AK$2:AK3347)</f>
        <v>23</v>
      </c>
      <c r="AR3347" s="310">
        <f>COUNTA(AJ$2:AJ3347)</f>
        <v>23</v>
      </c>
      <c r="AS3347" s="312"/>
      <c r="AT3347" s="312"/>
      <c r="AU3347" s="312"/>
      <c r="AV3347" s="312"/>
      <c r="AW3347" s="312"/>
      <c r="AZ3347">
        <v>0</v>
      </c>
      <c r="BA3347">
        <v>0</v>
      </c>
    </row>
    <row r="3348" spans="1:53" x14ac:dyDescent="0.25">
      <c r="A3348">
        <v>163</v>
      </c>
      <c r="B3348" t="s">
        <v>66</v>
      </c>
      <c r="C3348" t="s">
        <v>878</v>
      </c>
      <c r="D3348"/>
      <c r="E3348">
        <v>2</v>
      </c>
      <c r="F3348">
        <v>1</v>
      </c>
      <c r="G3348">
        <v>3</v>
      </c>
      <c r="H3348">
        <v>5</v>
      </c>
      <c r="I3348">
        <v>0</v>
      </c>
      <c r="J3348">
        <v>0</v>
      </c>
      <c r="K3348">
        <v>1</v>
      </c>
      <c r="L3348">
        <v>2</v>
      </c>
      <c r="M3348"/>
      <c r="O3348" s="101">
        <f>IF(ISBLANK(C3348),O3347,IF(COUNTIF(C$2:C3348,C3348)&gt;1,O3347,1+MAX(O3347,0)))</f>
        <v>75</v>
      </c>
      <c r="P3348" s="45">
        <f t="shared" si="1144"/>
        <v>49</v>
      </c>
      <c r="Q3348" s="33" t="str">
        <f t="shared" si="1145"/>
        <v/>
      </c>
      <c r="R3348" s="33">
        <f t="shared" si="1146"/>
        <v>13</v>
      </c>
      <c r="S3348" s="33" t="str">
        <f t="shared" si="1147"/>
        <v>163_13</v>
      </c>
      <c r="T3348" s="35" t="str">
        <f t="shared" si="1148"/>
        <v>163PM</v>
      </c>
      <c r="U3348" s="35" t="str">
        <f t="shared" si="1149"/>
        <v>163PMEW</v>
      </c>
      <c r="V3348" s="35" t="str">
        <f t="shared" si="1165"/>
        <v>2W</v>
      </c>
      <c r="W3348" s="35" t="str">
        <f t="shared" si="1158"/>
        <v>163PM2W213</v>
      </c>
      <c r="X3348" s="388">
        <f t="shared" si="1159"/>
        <v>1</v>
      </c>
      <c r="Y3348" s="388">
        <f t="shared" si="1160"/>
        <v>2</v>
      </c>
      <c r="Z3348" s="280" t="str">
        <f t="shared" si="1151"/>
        <v/>
      </c>
      <c r="AA3348" s="280" t="str">
        <f t="shared" si="1152"/>
        <v/>
      </c>
      <c r="AB3348" s="389" t="str">
        <f t="shared" si="1161"/>
        <v/>
      </c>
      <c r="AC3348" s="389" t="str">
        <f t="shared" si="1162"/>
        <v/>
      </c>
      <c r="AD3348" s="390" t="str">
        <f t="shared" si="1153"/>
        <v/>
      </c>
      <c r="AE3348" s="282">
        <f t="shared" si="1154"/>
        <v>0</v>
      </c>
      <c r="AF3348" s="359">
        <f t="shared" si="1155"/>
        <v>0</v>
      </c>
      <c r="AG3348" s="280">
        <f t="shared" si="1156"/>
        <v>0</v>
      </c>
      <c r="AH3348" s="280">
        <f t="shared" si="1150"/>
        <v>0</v>
      </c>
      <c r="AI3348" s="280">
        <f>IF(ISBLANK(T3348),AI3347,IF(COUNTIF(T$2:T3348,T3348)&gt;1,AI3347,1+MAX(AI3347,0)))</f>
        <v>94</v>
      </c>
      <c r="AL3348" s="391" t="str">
        <f t="shared" si="1163"/>
        <v/>
      </c>
      <c r="AM3348" s="391" t="str">
        <f t="shared" si="1164"/>
        <v/>
      </c>
      <c r="AO3348" s="310" t="str">
        <f t="shared" si="1157"/>
        <v/>
      </c>
      <c r="AP3348" s="310">
        <f>SUM(AO$1:AO3348)</f>
        <v>0</v>
      </c>
      <c r="AQ3348" s="310">
        <f>SUM(AK$2:AK3348)</f>
        <v>23</v>
      </c>
      <c r="AR3348" s="310">
        <f>COUNTA(AJ$2:AJ3348)</f>
        <v>23</v>
      </c>
      <c r="AS3348" s="312"/>
      <c r="AT3348" s="312"/>
      <c r="AU3348" s="312"/>
      <c r="AV3348" s="312"/>
      <c r="AW3348" s="312"/>
      <c r="AZ3348">
        <v>1</v>
      </c>
      <c r="BA3348">
        <v>2</v>
      </c>
    </row>
    <row r="3349" spans="1:53" x14ac:dyDescent="0.25">
      <c r="A3349">
        <v>163</v>
      </c>
      <c r="B3349" t="s">
        <v>66</v>
      </c>
      <c r="C3349" t="s">
        <v>878</v>
      </c>
      <c r="D3349"/>
      <c r="E3349">
        <v>2</v>
      </c>
      <c r="F3349">
        <v>1</v>
      </c>
      <c r="G3349">
        <v>4</v>
      </c>
      <c r="H3349">
        <v>7</v>
      </c>
      <c r="I3349">
        <v>1</v>
      </c>
      <c r="J3349">
        <v>1</v>
      </c>
      <c r="K3349">
        <v>2</v>
      </c>
      <c r="L3349">
        <v>1</v>
      </c>
      <c r="M3349"/>
      <c r="O3349" s="101">
        <f>IF(ISBLANK(C3349),O3348,IF(COUNTIF(C$2:C3349,C3349)&gt;1,O3348,1+MAX(O3348,0)))</f>
        <v>75</v>
      </c>
      <c r="P3349" s="45">
        <f t="shared" si="1144"/>
        <v>49</v>
      </c>
      <c r="Q3349" s="33" t="str">
        <f t="shared" si="1145"/>
        <v/>
      </c>
      <c r="R3349" s="33">
        <f t="shared" si="1146"/>
        <v>13</v>
      </c>
      <c r="S3349" s="33" t="str">
        <f t="shared" si="1147"/>
        <v>163_13</v>
      </c>
      <c r="T3349" s="35" t="str">
        <f t="shared" si="1148"/>
        <v>163PM</v>
      </c>
      <c r="U3349" s="35" t="str">
        <f t="shared" si="1149"/>
        <v>163PMEW</v>
      </c>
      <c r="V3349" s="35" t="str">
        <f t="shared" si="1165"/>
        <v>2W</v>
      </c>
      <c r="W3349" s="35" t="str">
        <f t="shared" si="1158"/>
        <v>163PM2W214</v>
      </c>
      <c r="X3349" s="388">
        <f t="shared" si="1159"/>
        <v>2</v>
      </c>
      <c r="Y3349" s="388">
        <f t="shared" si="1160"/>
        <v>1</v>
      </c>
      <c r="Z3349" s="280" t="str">
        <f t="shared" si="1151"/>
        <v/>
      </c>
      <c r="AA3349" s="280" t="str">
        <f t="shared" si="1152"/>
        <v/>
      </c>
      <c r="AB3349" s="389" t="str">
        <f t="shared" si="1161"/>
        <v/>
      </c>
      <c r="AC3349" s="389" t="str">
        <f t="shared" si="1162"/>
        <v/>
      </c>
      <c r="AD3349" s="390" t="str">
        <f t="shared" si="1153"/>
        <v/>
      </c>
      <c r="AE3349" s="282">
        <f t="shared" si="1154"/>
        <v>0</v>
      </c>
      <c r="AF3349" s="359">
        <f t="shared" si="1155"/>
        <v>0</v>
      </c>
      <c r="AG3349" s="280">
        <f t="shared" si="1156"/>
        <v>0</v>
      </c>
      <c r="AH3349" s="280">
        <f t="shared" si="1150"/>
        <v>0</v>
      </c>
      <c r="AI3349" s="280">
        <f>IF(ISBLANK(T3349),AI3348,IF(COUNTIF(T$2:T3349,T3349)&gt;1,AI3348,1+MAX(AI3348,0)))</f>
        <v>94</v>
      </c>
      <c r="AL3349" s="391" t="str">
        <f t="shared" si="1163"/>
        <v/>
      </c>
      <c r="AM3349" s="391" t="str">
        <f t="shared" si="1164"/>
        <v/>
      </c>
      <c r="AO3349" s="310" t="str">
        <f t="shared" si="1157"/>
        <v/>
      </c>
      <c r="AP3349" s="310">
        <f>SUM(AO$1:AO3349)</f>
        <v>0</v>
      </c>
      <c r="AQ3349" s="310">
        <f>SUM(AK$2:AK3349)</f>
        <v>23</v>
      </c>
      <c r="AR3349" s="310">
        <f>COUNTA(AJ$2:AJ3349)</f>
        <v>23</v>
      </c>
      <c r="AS3349" s="312"/>
      <c r="AT3349" s="312"/>
      <c r="AU3349" s="312"/>
      <c r="AV3349" s="312"/>
      <c r="AW3349" s="312"/>
      <c r="AZ3349">
        <v>2</v>
      </c>
      <c r="BA3349">
        <v>1</v>
      </c>
    </row>
    <row r="3350" spans="1:53" x14ac:dyDescent="0.25">
      <c r="A3350">
        <v>163</v>
      </c>
      <c r="B3350" t="s">
        <v>66</v>
      </c>
      <c r="C3350" t="s">
        <v>878</v>
      </c>
      <c r="D3350"/>
      <c r="E3350">
        <v>2</v>
      </c>
      <c r="F3350">
        <v>2</v>
      </c>
      <c r="G3350">
        <v>1</v>
      </c>
      <c r="H3350">
        <v>1</v>
      </c>
      <c r="I3350">
        <v>0</v>
      </c>
      <c r="J3350">
        <v>0</v>
      </c>
      <c r="K3350">
        <v>0</v>
      </c>
      <c r="L3350">
        <v>0</v>
      </c>
      <c r="M3350"/>
      <c r="O3350" s="101">
        <f>IF(ISBLANK(C3350),O3349,IF(COUNTIF(C$2:C3350,C3350)&gt;1,O3349,1+MAX(O3349,0)))</f>
        <v>75</v>
      </c>
      <c r="P3350" s="45">
        <f t="shared" si="1144"/>
        <v>49</v>
      </c>
      <c r="Q3350" s="33" t="str">
        <f t="shared" si="1145"/>
        <v/>
      </c>
      <c r="R3350" s="33">
        <f t="shared" si="1146"/>
        <v>14</v>
      </c>
      <c r="S3350" s="33" t="str">
        <f t="shared" si="1147"/>
        <v>163_14</v>
      </c>
      <c r="T3350" s="35" t="str">
        <f t="shared" si="1148"/>
        <v>163PM</v>
      </c>
      <c r="U3350" s="35" t="str">
        <f t="shared" si="1149"/>
        <v>163PMNS</v>
      </c>
      <c r="V3350" s="35" t="str">
        <f t="shared" si="1165"/>
        <v>2W</v>
      </c>
      <c r="W3350" s="35" t="str">
        <f t="shared" si="1158"/>
        <v>163PM2W221</v>
      </c>
      <c r="X3350" s="388">
        <f t="shared" si="1159"/>
        <v>0</v>
      </c>
      <c r="Y3350" s="388">
        <f t="shared" si="1160"/>
        <v>0</v>
      </c>
      <c r="Z3350" s="280" t="str">
        <f t="shared" si="1151"/>
        <v/>
      </c>
      <c r="AA3350" s="280" t="str">
        <f t="shared" si="1152"/>
        <v/>
      </c>
      <c r="AB3350" s="389" t="str">
        <f t="shared" si="1161"/>
        <v/>
      </c>
      <c r="AC3350" s="389" t="str">
        <f t="shared" si="1162"/>
        <v/>
      </c>
      <c r="AD3350" s="390" t="str">
        <f t="shared" si="1153"/>
        <v/>
      </c>
      <c r="AE3350" s="282">
        <f t="shared" si="1154"/>
        <v>0</v>
      </c>
      <c r="AF3350" s="359">
        <f t="shared" si="1155"/>
        <v>0</v>
      </c>
      <c r="AG3350" s="280">
        <f t="shared" si="1156"/>
        <v>0</v>
      </c>
      <c r="AH3350" s="280">
        <f t="shared" si="1150"/>
        <v>0</v>
      </c>
      <c r="AI3350" s="280">
        <f>IF(ISBLANK(T3350),AI3349,IF(COUNTIF(T$2:T3350,T3350)&gt;1,AI3349,1+MAX(AI3349,0)))</f>
        <v>94</v>
      </c>
      <c r="AL3350" s="391" t="str">
        <f t="shared" si="1163"/>
        <v/>
      </c>
      <c r="AM3350" s="391" t="str">
        <f t="shared" si="1164"/>
        <v/>
      </c>
      <c r="AO3350" s="310" t="str">
        <f t="shared" si="1157"/>
        <v/>
      </c>
      <c r="AP3350" s="310">
        <f>SUM(AO$1:AO3350)</f>
        <v>0</v>
      </c>
      <c r="AQ3350" s="310">
        <f>SUM(AK$2:AK3350)</f>
        <v>23</v>
      </c>
      <c r="AR3350" s="310">
        <f>COUNTA(AJ$2:AJ3350)</f>
        <v>23</v>
      </c>
      <c r="AS3350" s="312"/>
      <c r="AT3350" s="312"/>
      <c r="AU3350" s="312"/>
      <c r="AV3350" s="312"/>
      <c r="AW3350" s="312"/>
      <c r="AZ3350">
        <v>0</v>
      </c>
      <c r="BA3350">
        <v>0</v>
      </c>
    </row>
    <row r="3351" spans="1:53" x14ac:dyDescent="0.25">
      <c r="A3351">
        <v>163</v>
      </c>
      <c r="B3351" t="s">
        <v>66</v>
      </c>
      <c r="C3351" t="s">
        <v>878</v>
      </c>
      <c r="D3351"/>
      <c r="E3351">
        <v>2</v>
      </c>
      <c r="F3351">
        <v>2</v>
      </c>
      <c r="G3351">
        <v>2</v>
      </c>
      <c r="H3351">
        <v>3</v>
      </c>
      <c r="I3351">
        <v>0</v>
      </c>
      <c r="J3351">
        <v>0</v>
      </c>
      <c r="K3351">
        <v>0</v>
      </c>
      <c r="L3351">
        <v>1</v>
      </c>
      <c r="M3351"/>
      <c r="O3351" s="101">
        <f>IF(ISBLANK(C3351),O3350,IF(COUNTIF(C$2:C3351,C3351)&gt;1,O3350,1+MAX(O3350,0)))</f>
        <v>75</v>
      </c>
      <c r="P3351" s="45">
        <f t="shared" si="1144"/>
        <v>49</v>
      </c>
      <c r="Q3351" s="33" t="str">
        <f t="shared" si="1145"/>
        <v/>
      </c>
      <c r="R3351" s="33">
        <f t="shared" si="1146"/>
        <v>14</v>
      </c>
      <c r="S3351" s="33" t="str">
        <f t="shared" si="1147"/>
        <v>163_14</v>
      </c>
      <c r="T3351" s="35" t="str">
        <f t="shared" si="1148"/>
        <v>163PM</v>
      </c>
      <c r="U3351" s="35" t="str">
        <f t="shared" si="1149"/>
        <v>163PMNS</v>
      </c>
      <c r="V3351" s="35" t="str">
        <f t="shared" si="1165"/>
        <v>2W</v>
      </c>
      <c r="W3351" s="35" t="str">
        <f t="shared" si="1158"/>
        <v>163PM2W222</v>
      </c>
      <c r="X3351" s="388">
        <f t="shared" si="1159"/>
        <v>0</v>
      </c>
      <c r="Y3351" s="388">
        <f t="shared" si="1160"/>
        <v>1</v>
      </c>
      <c r="Z3351" s="280" t="str">
        <f t="shared" si="1151"/>
        <v/>
      </c>
      <c r="AA3351" s="280" t="str">
        <f t="shared" si="1152"/>
        <v/>
      </c>
      <c r="AB3351" s="389" t="str">
        <f t="shared" si="1161"/>
        <v/>
      </c>
      <c r="AC3351" s="389" t="str">
        <f t="shared" si="1162"/>
        <v/>
      </c>
      <c r="AD3351" s="390" t="str">
        <f t="shared" si="1153"/>
        <v/>
      </c>
      <c r="AE3351" s="282">
        <f t="shared" si="1154"/>
        <v>0</v>
      </c>
      <c r="AF3351" s="359">
        <f t="shared" si="1155"/>
        <v>0</v>
      </c>
      <c r="AG3351" s="280">
        <f t="shared" si="1156"/>
        <v>0</v>
      </c>
      <c r="AH3351" s="280">
        <f t="shared" si="1150"/>
        <v>0</v>
      </c>
      <c r="AI3351" s="280">
        <f>IF(ISBLANK(T3351),AI3350,IF(COUNTIF(T$2:T3351,T3351)&gt;1,AI3350,1+MAX(AI3350,0)))</f>
        <v>94</v>
      </c>
      <c r="AL3351" s="391" t="str">
        <f t="shared" si="1163"/>
        <v/>
      </c>
      <c r="AM3351" s="391" t="str">
        <f t="shared" si="1164"/>
        <v/>
      </c>
      <c r="AO3351" s="310" t="str">
        <f t="shared" si="1157"/>
        <v/>
      </c>
      <c r="AP3351" s="310">
        <f>SUM(AO$1:AO3351)</f>
        <v>0</v>
      </c>
      <c r="AQ3351" s="310">
        <f>SUM(AK$2:AK3351)</f>
        <v>23</v>
      </c>
      <c r="AR3351" s="310">
        <f>COUNTA(AJ$2:AJ3351)</f>
        <v>23</v>
      </c>
      <c r="AS3351" s="312"/>
      <c r="AT3351" s="312"/>
      <c r="AU3351" s="312"/>
      <c r="AV3351" s="312"/>
      <c r="AW3351" s="312"/>
      <c r="AZ3351">
        <v>0</v>
      </c>
      <c r="BA3351">
        <v>1</v>
      </c>
    </row>
    <row r="3352" spans="1:53" x14ac:dyDescent="0.25">
      <c r="A3352">
        <v>163</v>
      </c>
      <c r="B3352" t="s">
        <v>66</v>
      </c>
      <c r="C3352" t="s">
        <v>878</v>
      </c>
      <c r="D3352"/>
      <c r="E3352">
        <v>2</v>
      </c>
      <c r="F3352">
        <v>2</v>
      </c>
      <c r="G3352">
        <v>3</v>
      </c>
      <c r="H3352">
        <v>8</v>
      </c>
      <c r="I3352">
        <v>1</v>
      </c>
      <c r="J3352">
        <v>1</v>
      </c>
      <c r="K3352">
        <v>1</v>
      </c>
      <c r="L3352">
        <v>4</v>
      </c>
      <c r="M3352"/>
      <c r="O3352" s="101">
        <f>IF(ISBLANK(C3352),O3351,IF(COUNTIF(C$2:C3352,C3352)&gt;1,O3351,1+MAX(O3351,0)))</f>
        <v>75</v>
      </c>
      <c r="P3352" s="45">
        <f t="shared" si="1144"/>
        <v>49</v>
      </c>
      <c r="Q3352" s="33" t="str">
        <f t="shared" si="1145"/>
        <v/>
      </c>
      <c r="R3352" s="33">
        <f t="shared" si="1146"/>
        <v>14</v>
      </c>
      <c r="S3352" s="33" t="str">
        <f t="shared" si="1147"/>
        <v>163_14</v>
      </c>
      <c r="T3352" s="35" t="str">
        <f t="shared" si="1148"/>
        <v>163PM</v>
      </c>
      <c r="U3352" s="35" t="str">
        <f t="shared" si="1149"/>
        <v>163PMEW</v>
      </c>
      <c r="V3352" s="35" t="str">
        <f t="shared" si="1165"/>
        <v>2W</v>
      </c>
      <c r="W3352" s="35" t="str">
        <f t="shared" si="1158"/>
        <v>163PM2W223</v>
      </c>
      <c r="X3352" s="388">
        <f t="shared" si="1159"/>
        <v>1</v>
      </c>
      <c r="Y3352" s="388">
        <f t="shared" si="1160"/>
        <v>4</v>
      </c>
      <c r="Z3352" s="280" t="str">
        <f t="shared" si="1151"/>
        <v/>
      </c>
      <c r="AA3352" s="280" t="str">
        <f t="shared" si="1152"/>
        <v/>
      </c>
      <c r="AB3352" s="389" t="str">
        <f t="shared" si="1161"/>
        <v/>
      </c>
      <c r="AC3352" s="389" t="str">
        <f t="shared" si="1162"/>
        <v/>
      </c>
      <c r="AD3352" s="390" t="str">
        <f t="shared" si="1153"/>
        <v/>
      </c>
      <c r="AE3352" s="282">
        <f t="shared" si="1154"/>
        <v>0</v>
      </c>
      <c r="AF3352" s="359">
        <f t="shared" si="1155"/>
        <v>0</v>
      </c>
      <c r="AG3352" s="280">
        <f t="shared" si="1156"/>
        <v>0</v>
      </c>
      <c r="AH3352" s="280">
        <f t="shared" si="1150"/>
        <v>0</v>
      </c>
      <c r="AI3352" s="280">
        <f>IF(ISBLANK(T3352),AI3351,IF(COUNTIF(T$2:T3352,T3352)&gt;1,AI3351,1+MAX(AI3351,0)))</f>
        <v>94</v>
      </c>
      <c r="AL3352" s="391" t="str">
        <f t="shared" si="1163"/>
        <v/>
      </c>
      <c r="AM3352" s="391" t="str">
        <f t="shared" si="1164"/>
        <v/>
      </c>
      <c r="AO3352" s="310" t="str">
        <f t="shared" si="1157"/>
        <v/>
      </c>
      <c r="AP3352" s="310">
        <f>SUM(AO$1:AO3352)</f>
        <v>0</v>
      </c>
      <c r="AQ3352" s="310">
        <f>SUM(AK$2:AK3352)</f>
        <v>23</v>
      </c>
      <c r="AR3352" s="310">
        <f>COUNTA(AJ$2:AJ3352)</f>
        <v>23</v>
      </c>
      <c r="AS3352" s="312"/>
      <c r="AT3352" s="312"/>
      <c r="AU3352" s="312"/>
      <c r="AV3352" s="312"/>
      <c r="AW3352" s="312"/>
      <c r="AZ3352">
        <v>1</v>
      </c>
      <c r="BA3352">
        <v>4</v>
      </c>
    </row>
    <row r="3353" spans="1:53" x14ac:dyDescent="0.25">
      <c r="A3353">
        <v>163</v>
      </c>
      <c r="B3353" t="s">
        <v>66</v>
      </c>
      <c r="C3353" t="s">
        <v>878</v>
      </c>
      <c r="D3353"/>
      <c r="E3353">
        <v>2</v>
      </c>
      <c r="F3353">
        <v>2</v>
      </c>
      <c r="G3353">
        <v>4</v>
      </c>
      <c r="H3353">
        <v>2</v>
      </c>
      <c r="I3353">
        <v>0</v>
      </c>
      <c r="J3353">
        <v>0</v>
      </c>
      <c r="K3353">
        <v>0</v>
      </c>
      <c r="L3353">
        <v>0</v>
      </c>
      <c r="M3353"/>
      <c r="O3353" s="101">
        <f>IF(ISBLANK(C3353),O3352,IF(COUNTIF(C$2:C3353,C3353)&gt;1,O3352,1+MAX(O3352,0)))</f>
        <v>75</v>
      </c>
      <c r="P3353" s="45">
        <f t="shared" si="1144"/>
        <v>49</v>
      </c>
      <c r="Q3353" s="33" t="str">
        <f t="shared" si="1145"/>
        <v/>
      </c>
      <c r="R3353" s="33">
        <f t="shared" si="1146"/>
        <v>14</v>
      </c>
      <c r="S3353" s="33" t="str">
        <f t="shared" si="1147"/>
        <v>163_14</v>
      </c>
      <c r="T3353" s="35" t="str">
        <f t="shared" si="1148"/>
        <v>163PM</v>
      </c>
      <c r="U3353" s="35" t="str">
        <f t="shared" si="1149"/>
        <v>163PMEW</v>
      </c>
      <c r="V3353" s="35" t="str">
        <f t="shared" si="1165"/>
        <v>2W</v>
      </c>
      <c r="W3353" s="35" t="str">
        <f t="shared" si="1158"/>
        <v>163PM2W224</v>
      </c>
      <c r="X3353" s="388">
        <f t="shared" si="1159"/>
        <v>0</v>
      </c>
      <c r="Y3353" s="388">
        <f t="shared" si="1160"/>
        <v>0</v>
      </c>
      <c r="Z3353" s="280" t="str">
        <f t="shared" si="1151"/>
        <v/>
      </c>
      <c r="AA3353" s="280" t="str">
        <f t="shared" si="1152"/>
        <v/>
      </c>
      <c r="AB3353" s="389" t="str">
        <f t="shared" si="1161"/>
        <v/>
      </c>
      <c r="AC3353" s="389" t="str">
        <f t="shared" si="1162"/>
        <v/>
      </c>
      <c r="AD3353" s="390" t="str">
        <f t="shared" si="1153"/>
        <v/>
      </c>
      <c r="AE3353" s="282">
        <f t="shared" si="1154"/>
        <v>0</v>
      </c>
      <c r="AF3353" s="359">
        <f t="shared" si="1155"/>
        <v>0</v>
      </c>
      <c r="AG3353" s="280">
        <f t="shared" si="1156"/>
        <v>0</v>
      </c>
      <c r="AH3353" s="280">
        <f t="shared" si="1150"/>
        <v>0</v>
      </c>
      <c r="AI3353" s="280">
        <f>IF(ISBLANK(T3353),AI3352,IF(COUNTIF(T$2:T3353,T3353)&gt;1,AI3352,1+MAX(AI3352,0)))</f>
        <v>94</v>
      </c>
      <c r="AL3353" s="391" t="str">
        <f t="shared" si="1163"/>
        <v/>
      </c>
      <c r="AM3353" s="391" t="str">
        <f t="shared" si="1164"/>
        <v/>
      </c>
      <c r="AO3353" s="310" t="str">
        <f t="shared" si="1157"/>
        <v/>
      </c>
      <c r="AP3353" s="310">
        <f>SUM(AO$1:AO3353)</f>
        <v>0</v>
      </c>
      <c r="AQ3353" s="310">
        <f>SUM(AK$2:AK3353)</f>
        <v>23</v>
      </c>
      <c r="AR3353" s="310">
        <f>COUNTA(AJ$2:AJ3353)</f>
        <v>23</v>
      </c>
      <c r="AS3353" s="312"/>
      <c r="AT3353" s="312"/>
      <c r="AU3353" s="312"/>
      <c r="AV3353" s="312"/>
      <c r="AW3353" s="312"/>
      <c r="AZ3353">
        <v>0</v>
      </c>
      <c r="BA3353">
        <v>0</v>
      </c>
    </row>
    <row r="3354" spans="1:53" x14ac:dyDescent="0.25">
      <c r="A3354">
        <v>163</v>
      </c>
      <c r="B3354" t="s">
        <v>66</v>
      </c>
      <c r="C3354" t="s">
        <v>878</v>
      </c>
      <c r="D3354"/>
      <c r="E3354">
        <v>2</v>
      </c>
      <c r="F3354">
        <v>3</v>
      </c>
      <c r="G3354">
        <v>1</v>
      </c>
      <c r="H3354">
        <v>2</v>
      </c>
      <c r="I3354">
        <v>0</v>
      </c>
      <c r="J3354">
        <v>0</v>
      </c>
      <c r="K3354">
        <v>0</v>
      </c>
      <c r="L3354">
        <v>0</v>
      </c>
      <c r="M3354"/>
      <c r="O3354" s="101">
        <f>IF(ISBLANK(C3354),O3353,IF(COUNTIF(C$2:C3354,C3354)&gt;1,O3353,1+MAX(O3353,0)))</f>
        <v>75</v>
      </c>
      <c r="P3354" s="45">
        <f t="shared" si="1144"/>
        <v>49</v>
      </c>
      <c r="Q3354" s="33" t="str">
        <f t="shared" si="1145"/>
        <v/>
      </c>
      <c r="R3354" s="33">
        <f t="shared" si="1146"/>
        <v>15</v>
      </c>
      <c r="S3354" s="33" t="str">
        <f t="shared" si="1147"/>
        <v>163_15</v>
      </c>
      <c r="T3354" s="35" t="str">
        <f t="shared" si="1148"/>
        <v>163PM</v>
      </c>
      <c r="U3354" s="35" t="str">
        <f t="shared" si="1149"/>
        <v>163PMNS</v>
      </c>
      <c r="V3354" s="35" t="str">
        <f t="shared" si="1165"/>
        <v>2W</v>
      </c>
      <c r="W3354" s="35" t="str">
        <f t="shared" si="1158"/>
        <v>163PM2W231</v>
      </c>
      <c r="X3354" s="388">
        <f t="shared" si="1159"/>
        <v>0</v>
      </c>
      <c r="Y3354" s="388">
        <f t="shared" si="1160"/>
        <v>0</v>
      </c>
      <c r="Z3354" s="280" t="str">
        <f t="shared" si="1151"/>
        <v/>
      </c>
      <c r="AA3354" s="280" t="str">
        <f t="shared" si="1152"/>
        <v/>
      </c>
      <c r="AB3354" s="389" t="str">
        <f t="shared" si="1161"/>
        <v/>
      </c>
      <c r="AC3354" s="389" t="str">
        <f t="shared" si="1162"/>
        <v/>
      </c>
      <c r="AD3354" s="390" t="str">
        <f t="shared" si="1153"/>
        <v/>
      </c>
      <c r="AE3354" s="282">
        <f t="shared" si="1154"/>
        <v>0</v>
      </c>
      <c r="AF3354" s="359">
        <f t="shared" si="1155"/>
        <v>0</v>
      </c>
      <c r="AG3354" s="280">
        <f t="shared" si="1156"/>
        <v>0</v>
      </c>
      <c r="AH3354" s="280">
        <f t="shared" si="1150"/>
        <v>0</v>
      </c>
      <c r="AI3354" s="280">
        <f>IF(ISBLANK(T3354),AI3353,IF(COUNTIF(T$2:T3354,T3354)&gt;1,AI3353,1+MAX(AI3353,0)))</f>
        <v>94</v>
      </c>
      <c r="AL3354" s="391" t="str">
        <f t="shared" si="1163"/>
        <v/>
      </c>
      <c r="AM3354" s="391" t="str">
        <f t="shared" si="1164"/>
        <v/>
      </c>
      <c r="AO3354" s="310" t="str">
        <f t="shared" si="1157"/>
        <v/>
      </c>
      <c r="AP3354" s="310">
        <f>SUM(AO$1:AO3354)</f>
        <v>0</v>
      </c>
      <c r="AQ3354" s="310">
        <f>SUM(AK$2:AK3354)</f>
        <v>23</v>
      </c>
      <c r="AR3354" s="310">
        <f>COUNTA(AJ$2:AJ3354)</f>
        <v>23</v>
      </c>
      <c r="AS3354" s="312"/>
      <c r="AT3354" s="312"/>
      <c r="AU3354" s="312"/>
      <c r="AV3354" s="312"/>
      <c r="AW3354" s="312"/>
      <c r="AZ3354">
        <v>0</v>
      </c>
      <c r="BA3354">
        <v>0</v>
      </c>
    </row>
    <row r="3355" spans="1:53" x14ac:dyDescent="0.25">
      <c r="A3355">
        <v>163</v>
      </c>
      <c r="B3355" t="s">
        <v>66</v>
      </c>
      <c r="C3355" t="s">
        <v>878</v>
      </c>
      <c r="D3355"/>
      <c r="E3355">
        <v>2</v>
      </c>
      <c r="F3355">
        <v>3</v>
      </c>
      <c r="G3355">
        <v>2</v>
      </c>
      <c r="H3355">
        <v>0</v>
      </c>
      <c r="I3355">
        <v>0</v>
      </c>
      <c r="J3355">
        <v>0</v>
      </c>
      <c r="K3355">
        <v>0</v>
      </c>
      <c r="L3355">
        <v>0</v>
      </c>
      <c r="M3355"/>
      <c r="O3355" s="101">
        <f>IF(ISBLANK(C3355),O3354,IF(COUNTIF(C$2:C3355,C3355)&gt;1,O3354,1+MAX(O3354,0)))</f>
        <v>75</v>
      </c>
      <c r="P3355" s="45">
        <f t="shared" si="1144"/>
        <v>49</v>
      </c>
      <c r="Q3355" s="33" t="str">
        <f t="shared" si="1145"/>
        <v/>
      </c>
      <c r="R3355" s="33">
        <f t="shared" si="1146"/>
        <v>15</v>
      </c>
      <c r="S3355" s="33" t="str">
        <f t="shared" si="1147"/>
        <v>163_15</v>
      </c>
      <c r="T3355" s="35" t="str">
        <f t="shared" si="1148"/>
        <v>163PM</v>
      </c>
      <c r="U3355" s="35" t="str">
        <f t="shared" si="1149"/>
        <v>163PMNS</v>
      </c>
      <c r="V3355" s="35" t="str">
        <f t="shared" si="1165"/>
        <v>2W</v>
      </c>
      <c r="W3355" s="35" t="str">
        <f t="shared" si="1158"/>
        <v>163PM2W232</v>
      </c>
      <c r="X3355" s="388">
        <f t="shared" si="1159"/>
        <v>0</v>
      </c>
      <c r="Y3355" s="388">
        <f t="shared" si="1160"/>
        <v>0</v>
      </c>
      <c r="Z3355" s="280" t="str">
        <f t="shared" si="1151"/>
        <v/>
      </c>
      <c r="AA3355" s="280" t="str">
        <f t="shared" si="1152"/>
        <v/>
      </c>
      <c r="AB3355" s="389" t="str">
        <f t="shared" si="1161"/>
        <v/>
      </c>
      <c r="AC3355" s="389" t="str">
        <f t="shared" si="1162"/>
        <v/>
      </c>
      <c r="AD3355" s="390" t="str">
        <f t="shared" si="1153"/>
        <v/>
      </c>
      <c r="AE3355" s="282">
        <f t="shared" si="1154"/>
        <v>0</v>
      </c>
      <c r="AF3355" s="359">
        <f t="shared" si="1155"/>
        <v>0</v>
      </c>
      <c r="AG3355" s="280">
        <f t="shared" si="1156"/>
        <v>0</v>
      </c>
      <c r="AH3355" s="280">
        <f t="shared" si="1150"/>
        <v>0</v>
      </c>
      <c r="AI3355" s="280">
        <f>IF(ISBLANK(T3355),AI3354,IF(COUNTIF(T$2:T3355,T3355)&gt;1,AI3354,1+MAX(AI3354,0)))</f>
        <v>94</v>
      </c>
      <c r="AL3355" s="391" t="str">
        <f t="shared" si="1163"/>
        <v/>
      </c>
      <c r="AM3355" s="391" t="str">
        <f t="shared" si="1164"/>
        <v/>
      </c>
      <c r="AO3355" s="310" t="str">
        <f t="shared" si="1157"/>
        <v/>
      </c>
      <c r="AP3355" s="310">
        <f>SUM(AO$1:AO3355)</f>
        <v>0</v>
      </c>
      <c r="AQ3355" s="310">
        <f>SUM(AK$2:AK3355)</f>
        <v>23</v>
      </c>
      <c r="AR3355" s="310">
        <f>COUNTA(AJ$2:AJ3355)</f>
        <v>23</v>
      </c>
      <c r="AS3355" s="312"/>
      <c r="AT3355" s="312"/>
      <c r="AU3355" s="312"/>
      <c r="AV3355" s="312"/>
      <c r="AW3355" s="312"/>
      <c r="AZ3355">
        <v>0</v>
      </c>
      <c r="BA3355">
        <v>0</v>
      </c>
    </row>
    <row r="3356" spans="1:53" x14ac:dyDescent="0.25">
      <c r="A3356">
        <v>163</v>
      </c>
      <c r="B3356" t="s">
        <v>66</v>
      </c>
      <c r="C3356" t="s">
        <v>878</v>
      </c>
      <c r="D3356"/>
      <c r="E3356">
        <v>2</v>
      </c>
      <c r="F3356">
        <v>3</v>
      </c>
      <c r="G3356">
        <v>3</v>
      </c>
      <c r="H3356">
        <v>5</v>
      </c>
      <c r="I3356">
        <v>1</v>
      </c>
      <c r="J3356">
        <v>0</v>
      </c>
      <c r="K3356">
        <v>0</v>
      </c>
      <c r="L3356">
        <v>1</v>
      </c>
      <c r="M3356"/>
      <c r="O3356" s="101">
        <f>IF(ISBLANK(C3356),O3355,IF(COUNTIF(C$2:C3356,C3356)&gt;1,O3355,1+MAX(O3355,0)))</f>
        <v>75</v>
      </c>
      <c r="P3356" s="45">
        <f t="shared" si="1144"/>
        <v>49</v>
      </c>
      <c r="Q3356" s="33" t="str">
        <f t="shared" si="1145"/>
        <v/>
      </c>
      <c r="R3356" s="33">
        <f t="shared" si="1146"/>
        <v>15</v>
      </c>
      <c r="S3356" s="33" t="str">
        <f t="shared" si="1147"/>
        <v>163_15</v>
      </c>
      <c r="T3356" s="35" t="str">
        <f t="shared" si="1148"/>
        <v>163PM</v>
      </c>
      <c r="U3356" s="35" t="str">
        <f t="shared" si="1149"/>
        <v>163PMEW</v>
      </c>
      <c r="V3356" s="35" t="str">
        <f t="shared" si="1165"/>
        <v>2W</v>
      </c>
      <c r="W3356" s="35" t="str">
        <f t="shared" si="1158"/>
        <v>163PM2W233</v>
      </c>
      <c r="X3356" s="388">
        <f t="shared" si="1159"/>
        <v>0</v>
      </c>
      <c r="Y3356" s="388">
        <f t="shared" si="1160"/>
        <v>1</v>
      </c>
      <c r="Z3356" s="280" t="str">
        <f t="shared" si="1151"/>
        <v/>
      </c>
      <c r="AA3356" s="280" t="str">
        <f t="shared" si="1152"/>
        <v/>
      </c>
      <c r="AB3356" s="389" t="str">
        <f t="shared" si="1161"/>
        <v/>
      </c>
      <c r="AC3356" s="389" t="str">
        <f t="shared" si="1162"/>
        <v/>
      </c>
      <c r="AD3356" s="390" t="str">
        <f t="shared" si="1153"/>
        <v/>
      </c>
      <c r="AE3356" s="282">
        <f t="shared" si="1154"/>
        <v>0</v>
      </c>
      <c r="AF3356" s="359">
        <f t="shared" si="1155"/>
        <v>0</v>
      </c>
      <c r="AG3356" s="280">
        <f t="shared" si="1156"/>
        <v>0</v>
      </c>
      <c r="AH3356" s="280">
        <f t="shared" si="1150"/>
        <v>0</v>
      </c>
      <c r="AI3356" s="280">
        <f>IF(ISBLANK(T3356),AI3355,IF(COUNTIF(T$2:T3356,T3356)&gt;1,AI3355,1+MAX(AI3355,0)))</f>
        <v>94</v>
      </c>
      <c r="AL3356" s="391" t="str">
        <f t="shared" si="1163"/>
        <v/>
      </c>
      <c r="AM3356" s="391" t="str">
        <f t="shared" si="1164"/>
        <v/>
      </c>
      <c r="AO3356" s="310" t="str">
        <f t="shared" si="1157"/>
        <v/>
      </c>
      <c r="AP3356" s="310">
        <f>SUM(AO$1:AO3356)</f>
        <v>0</v>
      </c>
      <c r="AQ3356" s="310">
        <f>SUM(AK$2:AK3356)</f>
        <v>23</v>
      </c>
      <c r="AR3356" s="310">
        <f>COUNTA(AJ$2:AJ3356)</f>
        <v>23</v>
      </c>
      <c r="AS3356" s="312"/>
      <c r="AT3356" s="312"/>
      <c r="AU3356" s="312"/>
      <c r="AV3356" s="312"/>
      <c r="AW3356" s="312"/>
      <c r="AZ3356">
        <v>0</v>
      </c>
      <c r="BA3356">
        <v>1</v>
      </c>
    </row>
    <row r="3357" spans="1:53" x14ac:dyDescent="0.25">
      <c r="A3357">
        <v>163</v>
      </c>
      <c r="B3357" t="s">
        <v>66</v>
      </c>
      <c r="C3357" t="s">
        <v>878</v>
      </c>
      <c r="D3357"/>
      <c r="E3357">
        <v>2</v>
      </c>
      <c r="F3357">
        <v>3</v>
      </c>
      <c r="G3357">
        <v>4</v>
      </c>
      <c r="H3357">
        <v>8</v>
      </c>
      <c r="I3357">
        <v>3</v>
      </c>
      <c r="J3357">
        <v>0</v>
      </c>
      <c r="K3357">
        <v>2</v>
      </c>
      <c r="L3357">
        <v>4</v>
      </c>
      <c r="M3357"/>
      <c r="O3357" s="101">
        <f>IF(ISBLANK(C3357),O3356,IF(COUNTIF(C$2:C3357,C3357)&gt;1,O3356,1+MAX(O3356,0)))</f>
        <v>75</v>
      </c>
      <c r="P3357" s="45">
        <f t="shared" si="1144"/>
        <v>49</v>
      </c>
      <c r="Q3357" s="33" t="str">
        <f t="shared" si="1145"/>
        <v/>
      </c>
      <c r="R3357" s="33">
        <f t="shared" si="1146"/>
        <v>15</v>
      </c>
      <c r="S3357" s="33" t="str">
        <f t="shared" si="1147"/>
        <v>163_15</v>
      </c>
      <c r="T3357" s="35" t="str">
        <f t="shared" si="1148"/>
        <v>163PM</v>
      </c>
      <c r="U3357" s="35" t="str">
        <f t="shared" si="1149"/>
        <v>163PMEW</v>
      </c>
      <c r="V3357" s="35" t="str">
        <f t="shared" si="1165"/>
        <v>2W</v>
      </c>
      <c r="W3357" s="35" t="str">
        <f t="shared" si="1158"/>
        <v>163PM2W234</v>
      </c>
      <c r="X3357" s="388">
        <f t="shared" si="1159"/>
        <v>2</v>
      </c>
      <c r="Y3357" s="388">
        <f t="shared" si="1160"/>
        <v>4</v>
      </c>
      <c r="Z3357" s="280" t="str">
        <f t="shared" si="1151"/>
        <v/>
      </c>
      <c r="AA3357" s="280" t="str">
        <f t="shared" si="1152"/>
        <v/>
      </c>
      <c r="AB3357" s="389" t="str">
        <f t="shared" si="1161"/>
        <v/>
      </c>
      <c r="AC3357" s="389" t="str">
        <f t="shared" si="1162"/>
        <v/>
      </c>
      <c r="AD3357" s="390" t="str">
        <f t="shared" si="1153"/>
        <v/>
      </c>
      <c r="AE3357" s="282">
        <f t="shared" si="1154"/>
        <v>0</v>
      </c>
      <c r="AF3357" s="359">
        <f t="shared" si="1155"/>
        <v>0</v>
      </c>
      <c r="AG3357" s="280">
        <f t="shared" si="1156"/>
        <v>0</v>
      </c>
      <c r="AH3357" s="280">
        <f t="shared" si="1150"/>
        <v>0</v>
      </c>
      <c r="AI3357" s="280">
        <f>IF(ISBLANK(T3357),AI3356,IF(COUNTIF(T$2:T3357,T3357)&gt;1,AI3356,1+MAX(AI3356,0)))</f>
        <v>94</v>
      </c>
      <c r="AL3357" s="391" t="str">
        <f t="shared" si="1163"/>
        <v/>
      </c>
      <c r="AM3357" s="391" t="str">
        <f t="shared" si="1164"/>
        <v/>
      </c>
      <c r="AO3357" s="310" t="str">
        <f t="shared" si="1157"/>
        <v/>
      </c>
      <c r="AP3357" s="310">
        <f>SUM(AO$1:AO3357)</f>
        <v>0</v>
      </c>
      <c r="AQ3357" s="310">
        <f>SUM(AK$2:AK3357)</f>
        <v>23</v>
      </c>
      <c r="AR3357" s="310">
        <f>COUNTA(AJ$2:AJ3357)</f>
        <v>23</v>
      </c>
      <c r="AS3357" s="312"/>
      <c r="AT3357" s="312"/>
      <c r="AU3357" s="312"/>
      <c r="AV3357" s="312"/>
      <c r="AW3357" s="312"/>
      <c r="AZ3357">
        <v>2</v>
      </c>
      <c r="BA3357">
        <v>4</v>
      </c>
    </row>
    <row r="3358" spans="1:53" x14ac:dyDescent="0.25">
      <c r="A3358">
        <v>163</v>
      </c>
      <c r="B3358" t="s">
        <v>66</v>
      </c>
      <c r="C3358" t="s">
        <v>878</v>
      </c>
      <c r="D3358"/>
      <c r="E3358">
        <v>2</v>
      </c>
      <c r="F3358">
        <v>4</v>
      </c>
      <c r="G3358">
        <v>1</v>
      </c>
      <c r="H3358">
        <v>0</v>
      </c>
      <c r="I3358">
        <v>0</v>
      </c>
      <c r="J3358">
        <v>0</v>
      </c>
      <c r="K3358">
        <v>0</v>
      </c>
      <c r="L3358">
        <v>0</v>
      </c>
      <c r="M3358"/>
      <c r="O3358" s="101">
        <f>IF(ISBLANK(C3358),O3357,IF(COUNTIF(C$2:C3358,C3358)&gt;1,O3357,1+MAX(O3357,0)))</f>
        <v>75</v>
      </c>
      <c r="P3358" s="45">
        <f t="shared" si="1144"/>
        <v>49</v>
      </c>
      <c r="Q3358" s="33" t="str">
        <f t="shared" si="1145"/>
        <v/>
      </c>
      <c r="R3358" s="33">
        <f t="shared" si="1146"/>
        <v>16</v>
      </c>
      <c r="S3358" s="33" t="str">
        <f t="shared" si="1147"/>
        <v>163_16</v>
      </c>
      <c r="T3358" s="35" t="str">
        <f t="shared" si="1148"/>
        <v>163PM</v>
      </c>
      <c r="U3358" s="35" t="str">
        <f t="shared" si="1149"/>
        <v>163PMNS</v>
      </c>
      <c r="V3358" s="35" t="str">
        <f t="shared" si="1165"/>
        <v>2W</v>
      </c>
      <c r="W3358" s="35" t="str">
        <f t="shared" si="1158"/>
        <v>163PM2W241</v>
      </c>
      <c r="X3358" s="388">
        <f t="shared" si="1159"/>
        <v>0</v>
      </c>
      <c r="Y3358" s="388">
        <f t="shared" si="1160"/>
        <v>0</v>
      </c>
      <c r="Z3358" s="280" t="str">
        <f t="shared" si="1151"/>
        <v/>
      </c>
      <c r="AA3358" s="280" t="str">
        <f t="shared" si="1152"/>
        <v/>
      </c>
      <c r="AB3358" s="389" t="str">
        <f t="shared" si="1161"/>
        <v/>
      </c>
      <c r="AC3358" s="389" t="str">
        <f t="shared" si="1162"/>
        <v/>
      </c>
      <c r="AD3358" s="390" t="str">
        <f t="shared" si="1153"/>
        <v/>
      </c>
      <c r="AE3358" s="282">
        <f t="shared" si="1154"/>
        <v>0</v>
      </c>
      <c r="AF3358" s="359">
        <f t="shared" si="1155"/>
        <v>0</v>
      </c>
      <c r="AG3358" s="280">
        <f t="shared" si="1156"/>
        <v>0</v>
      </c>
      <c r="AH3358" s="280">
        <f t="shared" si="1150"/>
        <v>0</v>
      </c>
      <c r="AI3358" s="280">
        <f>IF(ISBLANK(T3358),AI3357,IF(COUNTIF(T$2:T3358,T3358)&gt;1,AI3357,1+MAX(AI3357,0)))</f>
        <v>94</v>
      </c>
      <c r="AL3358" s="391" t="str">
        <f t="shared" si="1163"/>
        <v/>
      </c>
      <c r="AM3358" s="391" t="str">
        <f t="shared" si="1164"/>
        <v/>
      </c>
      <c r="AO3358" s="310" t="str">
        <f t="shared" si="1157"/>
        <v/>
      </c>
      <c r="AP3358" s="310">
        <f>SUM(AO$1:AO3358)</f>
        <v>0</v>
      </c>
      <c r="AQ3358" s="310">
        <f>SUM(AK$2:AK3358)</f>
        <v>23</v>
      </c>
      <c r="AR3358" s="310">
        <f>COUNTA(AJ$2:AJ3358)</f>
        <v>23</v>
      </c>
      <c r="AS3358" s="312"/>
      <c r="AT3358" s="312"/>
      <c r="AU3358" s="312"/>
      <c r="AV3358" s="312"/>
      <c r="AW3358" s="312"/>
      <c r="AZ3358">
        <v>0</v>
      </c>
      <c r="BA3358">
        <v>0</v>
      </c>
    </row>
    <row r="3359" spans="1:53" x14ac:dyDescent="0.25">
      <c r="A3359">
        <v>163</v>
      </c>
      <c r="B3359" t="s">
        <v>66</v>
      </c>
      <c r="C3359" t="s">
        <v>878</v>
      </c>
      <c r="D3359"/>
      <c r="E3359">
        <v>2</v>
      </c>
      <c r="F3359">
        <v>4</v>
      </c>
      <c r="G3359">
        <v>2</v>
      </c>
      <c r="H3359">
        <v>1</v>
      </c>
      <c r="I3359">
        <v>0</v>
      </c>
      <c r="J3359">
        <v>0</v>
      </c>
      <c r="K3359">
        <v>0</v>
      </c>
      <c r="L3359">
        <v>0</v>
      </c>
      <c r="M3359"/>
      <c r="O3359" s="101">
        <f>IF(ISBLANK(C3359),O3358,IF(COUNTIF(C$2:C3359,C3359)&gt;1,O3358,1+MAX(O3358,0)))</f>
        <v>75</v>
      </c>
      <c r="P3359" s="45">
        <f t="shared" si="1144"/>
        <v>49</v>
      </c>
      <c r="Q3359" s="33" t="str">
        <f t="shared" si="1145"/>
        <v/>
      </c>
      <c r="R3359" s="33">
        <f t="shared" si="1146"/>
        <v>16</v>
      </c>
      <c r="S3359" s="33" t="str">
        <f t="shared" si="1147"/>
        <v>163_16</v>
      </c>
      <c r="T3359" s="35" t="str">
        <f t="shared" si="1148"/>
        <v>163PM</v>
      </c>
      <c r="U3359" s="35" t="str">
        <f t="shared" si="1149"/>
        <v>163PMNS</v>
      </c>
      <c r="V3359" s="35" t="str">
        <f t="shared" si="1165"/>
        <v>2W</v>
      </c>
      <c r="W3359" s="35" t="str">
        <f t="shared" si="1158"/>
        <v>163PM2W242</v>
      </c>
      <c r="X3359" s="388">
        <f t="shared" si="1159"/>
        <v>0</v>
      </c>
      <c r="Y3359" s="388">
        <f t="shared" si="1160"/>
        <v>0</v>
      </c>
      <c r="Z3359" s="280" t="str">
        <f t="shared" si="1151"/>
        <v/>
      </c>
      <c r="AA3359" s="280" t="str">
        <f t="shared" si="1152"/>
        <v/>
      </c>
      <c r="AB3359" s="389" t="str">
        <f t="shared" si="1161"/>
        <v/>
      </c>
      <c r="AC3359" s="389" t="str">
        <f t="shared" si="1162"/>
        <v/>
      </c>
      <c r="AD3359" s="390" t="str">
        <f t="shared" si="1153"/>
        <v/>
      </c>
      <c r="AE3359" s="282">
        <f t="shared" si="1154"/>
        <v>0</v>
      </c>
      <c r="AF3359" s="359">
        <f t="shared" si="1155"/>
        <v>0</v>
      </c>
      <c r="AG3359" s="280">
        <f t="shared" si="1156"/>
        <v>0</v>
      </c>
      <c r="AH3359" s="280">
        <f t="shared" si="1150"/>
        <v>0</v>
      </c>
      <c r="AI3359" s="280">
        <f>IF(ISBLANK(T3359),AI3358,IF(COUNTIF(T$2:T3359,T3359)&gt;1,AI3358,1+MAX(AI3358,0)))</f>
        <v>94</v>
      </c>
      <c r="AL3359" s="391" t="str">
        <f t="shared" si="1163"/>
        <v/>
      </c>
      <c r="AM3359" s="391" t="str">
        <f t="shared" si="1164"/>
        <v/>
      </c>
      <c r="AO3359" s="310" t="str">
        <f t="shared" si="1157"/>
        <v/>
      </c>
      <c r="AP3359" s="310">
        <f>SUM(AO$1:AO3359)</f>
        <v>0</v>
      </c>
      <c r="AQ3359" s="310">
        <f>SUM(AK$2:AK3359)</f>
        <v>23</v>
      </c>
      <c r="AR3359" s="310">
        <f>COUNTA(AJ$2:AJ3359)</f>
        <v>23</v>
      </c>
      <c r="AS3359" s="312"/>
      <c r="AT3359" s="312"/>
      <c r="AU3359" s="312"/>
      <c r="AV3359" s="312"/>
      <c r="AW3359" s="312"/>
      <c r="AZ3359">
        <v>0</v>
      </c>
      <c r="BA3359">
        <v>0</v>
      </c>
    </row>
    <row r="3360" spans="1:53" x14ac:dyDescent="0.25">
      <c r="A3360">
        <v>163</v>
      </c>
      <c r="B3360" t="s">
        <v>66</v>
      </c>
      <c r="C3360" t="s">
        <v>878</v>
      </c>
      <c r="D3360"/>
      <c r="E3360">
        <v>2</v>
      </c>
      <c r="F3360">
        <v>4</v>
      </c>
      <c r="G3360">
        <v>3</v>
      </c>
      <c r="H3360">
        <v>2</v>
      </c>
      <c r="I3360">
        <v>0</v>
      </c>
      <c r="J3360">
        <v>0</v>
      </c>
      <c r="K3360">
        <v>0</v>
      </c>
      <c r="L3360">
        <v>0</v>
      </c>
      <c r="M3360"/>
      <c r="O3360" s="101">
        <f>IF(ISBLANK(C3360),O3359,IF(COUNTIF(C$2:C3360,C3360)&gt;1,O3359,1+MAX(O3359,0)))</f>
        <v>75</v>
      </c>
      <c r="P3360" s="45">
        <f t="shared" si="1144"/>
        <v>49</v>
      </c>
      <c r="Q3360" s="33" t="str">
        <f t="shared" si="1145"/>
        <v/>
      </c>
      <c r="R3360" s="33">
        <f t="shared" si="1146"/>
        <v>16</v>
      </c>
      <c r="S3360" s="33" t="str">
        <f t="shared" si="1147"/>
        <v>163_16</v>
      </c>
      <c r="T3360" s="35" t="str">
        <f t="shared" si="1148"/>
        <v>163PM</v>
      </c>
      <c r="U3360" s="35" t="str">
        <f t="shared" si="1149"/>
        <v>163PMEW</v>
      </c>
      <c r="V3360" s="35" t="str">
        <f t="shared" si="1165"/>
        <v>2W</v>
      </c>
      <c r="W3360" s="35" t="str">
        <f t="shared" si="1158"/>
        <v>163PM2W243</v>
      </c>
      <c r="X3360" s="388">
        <f t="shared" si="1159"/>
        <v>0</v>
      </c>
      <c r="Y3360" s="388">
        <f t="shared" si="1160"/>
        <v>0</v>
      </c>
      <c r="Z3360" s="280" t="str">
        <f t="shared" si="1151"/>
        <v/>
      </c>
      <c r="AA3360" s="280" t="str">
        <f t="shared" si="1152"/>
        <v/>
      </c>
      <c r="AB3360" s="389" t="str">
        <f t="shared" si="1161"/>
        <v/>
      </c>
      <c r="AC3360" s="389" t="str">
        <f t="shared" si="1162"/>
        <v/>
      </c>
      <c r="AD3360" s="390" t="str">
        <f t="shared" si="1153"/>
        <v/>
      </c>
      <c r="AE3360" s="282">
        <f t="shared" si="1154"/>
        <v>0</v>
      </c>
      <c r="AF3360" s="359">
        <f t="shared" si="1155"/>
        <v>0</v>
      </c>
      <c r="AG3360" s="280">
        <f t="shared" si="1156"/>
        <v>0</v>
      </c>
      <c r="AH3360" s="280">
        <f t="shared" si="1150"/>
        <v>0</v>
      </c>
      <c r="AI3360" s="280">
        <f>IF(ISBLANK(T3360),AI3359,IF(COUNTIF(T$2:T3360,T3360)&gt;1,AI3359,1+MAX(AI3359,0)))</f>
        <v>94</v>
      </c>
      <c r="AL3360" s="391" t="str">
        <f t="shared" si="1163"/>
        <v/>
      </c>
      <c r="AM3360" s="391" t="str">
        <f t="shared" si="1164"/>
        <v/>
      </c>
      <c r="AO3360" s="310" t="str">
        <f t="shared" si="1157"/>
        <v/>
      </c>
      <c r="AP3360" s="310">
        <f>SUM(AO$1:AO3360)</f>
        <v>0</v>
      </c>
      <c r="AQ3360" s="310">
        <f>SUM(AK$2:AK3360)</f>
        <v>23</v>
      </c>
      <c r="AR3360" s="310">
        <f>COUNTA(AJ$2:AJ3360)</f>
        <v>23</v>
      </c>
      <c r="AS3360" s="312"/>
      <c r="AT3360" s="312"/>
      <c r="AU3360" s="312"/>
      <c r="AV3360" s="312"/>
      <c r="AW3360" s="312"/>
      <c r="AZ3360">
        <v>0</v>
      </c>
      <c r="BA3360">
        <v>0</v>
      </c>
    </row>
    <row r="3361" spans="1:53" x14ac:dyDescent="0.25">
      <c r="A3361">
        <v>163</v>
      </c>
      <c r="B3361" t="s">
        <v>66</v>
      </c>
      <c r="C3361" t="s">
        <v>878</v>
      </c>
      <c r="D3361"/>
      <c r="E3361">
        <v>2</v>
      </c>
      <c r="F3361">
        <v>4</v>
      </c>
      <c r="G3361">
        <v>4</v>
      </c>
      <c r="H3361">
        <v>5</v>
      </c>
      <c r="I3361">
        <v>0</v>
      </c>
      <c r="J3361">
        <v>1</v>
      </c>
      <c r="K3361">
        <v>1</v>
      </c>
      <c r="L3361">
        <v>1</v>
      </c>
      <c r="M3361"/>
      <c r="O3361" s="101">
        <f>IF(ISBLANK(C3361),O3360,IF(COUNTIF(C$2:C3361,C3361)&gt;1,O3360,1+MAX(O3360,0)))</f>
        <v>75</v>
      </c>
      <c r="P3361" s="45">
        <f t="shared" si="1144"/>
        <v>49</v>
      </c>
      <c r="Q3361" s="33" t="str">
        <f t="shared" si="1145"/>
        <v/>
      </c>
      <c r="R3361" s="33">
        <f t="shared" si="1146"/>
        <v>16</v>
      </c>
      <c r="S3361" s="33" t="str">
        <f t="shared" si="1147"/>
        <v>163_16</v>
      </c>
      <c r="T3361" s="35" t="str">
        <f t="shared" si="1148"/>
        <v>163PM</v>
      </c>
      <c r="U3361" s="35" t="str">
        <f t="shared" si="1149"/>
        <v>163PMEW</v>
      </c>
      <c r="V3361" s="35" t="str">
        <f t="shared" si="1165"/>
        <v>2W</v>
      </c>
      <c r="W3361" s="35" t="str">
        <f t="shared" si="1158"/>
        <v>163PM2W244</v>
      </c>
      <c r="X3361" s="388">
        <f t="shared" si="1159"/>
        <v>1</v>
      </c>
      <c r="Y3361" s="388">
        <f t="shared" si="1160"/>
        <v>1</v>
      </c>
      <c r="Z3361" s="280" t="str">
        <f t="shared" si="1151"/>
        <v/>
      </c>
      <c r="AA3361" s="280" t="str">
        <f t="shared" si="1152"/>
        <v/>
      </c>
      <c r="AB3361" s="389" t="str">
        <f t="shared" si="1161"/>
        <v/>
      </c>
      <c r="AC3361" s="389" t="str">
        <f t="shared" si="1162"/>
        <v/>
      </c>
      <c r="AD3361" s="390" t="str">
        <f t="shared" si="1153"/>
        <v/>
      </c>
      <c r="AE3361" s="282">
        <f t="shared" si="1154"/>
        <v>0</v>
      </c>
      <c r="AF3361" s="359">
        <f t="shared" si="1155"/>
        <v>0</v>
      </c>
      <c r="AG3361" s="280">
        <f t="shared" si="1156"/>
        <v>0</v>
      </c>
      <c r="AH3361" s="280">
        <f t="shared" si="1150"/>
        <v>0</v>
      </c>
      <c r="AI3361" s="280">
        <f>IF(ISBLANK(T3361),AI3360,IF(COUNTIF(T$2:T3361,T3361)&gt;1,AI3360,1+MAX(AI3360,0)))</f>
        <v>94</v>
      </c>
      <c r="AL3361" s="391" t="str">
        <f t="shared" si="1163"/>
        <v/>
      </c>
      <c r="AM3361" s="391" t="str">
        <f t="shared" si="1164"/>
        <v/>
      </c>
      <c r="AO3361" s="310" t="str">
        <f t="shared" si="1157"/>
        <v/>
      </c>
      <c r="AP3361" s="310">
        <f>SUM(AO$1:AO3361)</f>
        <v>0</v>
      </c>
      <c r="AQ3361" s="310">
        <f>SUM(AK$2:AK3361)</f>
        <v>23</v>
      </c>
      <c r="AR3361" s="310">
        <f>COUNTA(AJ$2:AJ3361)</f>
        <v>23</v>
      </c>
      <c r="AS3361" s="312"/>
      <c r="AT3361" s="312"/>
      <c r="AU3361" s="312"/>
      <c r="AV3361" s="312"/>
      <c r="AW3361" s="312"/>
      <c r="AZ3361">
        <v>1</v>
      </c>
      <c r="BA3361">
        <v>1</v>
      </c>
    </row>
    <row r="3362" spans="1:53" x14ac:dyDescent="0.25">
      <c r="A3362">
        <v>164</v>
      </c>
      <c r="B3362" t="s">
        <v>65</v>
      </c>
      <c r="C3362" t="s">
        <v>695</v>
      </c>
      <c r="D3362"/>
      <c r="E3362">
        <v>1</v>
      </c>
      <c r="F3362">
        <v>1</v>
      </c>
      <c r="G3362">
        <v>1</v>
      </c>
      <c r="H3362">
        <v>2</v>
      </c>
      <c r="I3362">
        <v>1</v>
      </c>
      <c r="J3362">
        <v>1</v>
      </c>
      <c r="K3362">
        <v>1</v>
      </c>
      <c r="L3362">
        <v>2</v>
      </c>
      <c r="M3362" t="s">
        <v>1014</v>
      </c>
      <c r="O3362" s="101">
        <f>IF(ISBLANK(C3362),O3361,IF(COUNTIF(C$2:C3362,C3362)&gt;1,O3361,1+MAX(O3361,0)))</f>
        <v>75</v>
      </c>
      <c r="P3362" s="45">
        <f t="shared" ref="P3362:P3425" si="1166">IF(A3362=A3361,P3361,IF(ISNUMBER(P3361),P3361+1,1))</f>
        <v>50</v>
      </c>
      <c r="Q3362" s="33">
        <f t="shared" ref="Q3362:Q3425" si="1167">IF(OR(P3362=P3361,LEN(A3362)&lt;1),"",P3362)</f>
        <v>50</v>
      </c>
      <c r="R3362" s="33">
        <f t="shared" ref="R3362:R3425" si="1168">IF(ISNUMBER(F3362),F3362+4*(E3362-1)+8*IF(B3362="PM",1,0),"")</f>
        <v>1</v>
      </c>
      <c r="S3362" s="33" t="str">
        <f t="shared" ref="S3362:S3425" si="1169">IF(ISNUMBER(R3362),A3362&amp;"_"&amp;R3362,"")</f>
        <v>164_1</v>
      </c>
      <c r="T3362" s="35" t="str">
        <f t="shared" ref="T3362:T3425" si="1170">A3362&amp;B3362</f>
        <v>164AM</v>
      </c>
      <c r="U3362" s="35" t="str">
        <f t="shared" ref="U3362:U3425" si="1171">IF(OR(G3362=1,G3362=2),T3362&amp;"NS",IF(OR(G3362=3,G3362=4),T3362&amp;"EW",""))</f>
        <v>164AMNS</v>
      </c>
      <c r="V3362" s="35" t="str">
        <f t="shared" si="1165"/>
        <v>2W</v>
      </c>
      <c r="W3362" s="35" t="str">
        <f t="shared" si="1158"/>
        <v>164AM2W111</v>
      </c>
      <c r="X3362" s="388">
        <f t="shared" si="1159"/>
        <v>1</v>
      </c>
      <c r="Y3362" s="388">
        <f t="shared" si="1160"/>
        <v>2</v>
      </c>
      <c r="Z3362" s="280" t="str">
        <f t="shared" si="1151"/>
        <v/>
      </c>
      <c r="AA3362" s="280" t="str">
        <f t="shared" si="1152"/>
        <v/>
      </c>
      <c r="AB3362" s="389" t="str">
        <f t="shared" si="1161"/>
        <v/>
      </c>
      <c r="AC3362" s="389" t="str">
        <f t="shared" si="1162"/>
        <v/>
      </c>
      <c r="AD3362" s="390" t="str">
        <f t="shared" si="1153"/>
        <v/>
      </c>
      <c r="AE3362" s="282">
        <f t="shared" si="1154"/>
        <v>0</v>
      </c>
      <c r="AF3362" s="359">
        <f t="shared" si="1155"/>
        <v>0</v>
      </c>
      <c r="AG3362" s="280">
        <f t="shared" si="1156"/>
        <v>0</v>
      </c>
      <c r="AH3362" s="280">
        <f t="shared" ref="AH3362:AH3425" si="1172">IF(AND(AG3362&gt;0,ISNUMBER(AG3362)),1,0)</f>
        <v>0</v>
      </c>
      <c r="AI3362" s="280">
        <f>IF(ISBLANK(T3362),AI3361,IF(COUNTIF(T$2:T3362,T3362)&gt;1,AI3361,1+MAX(AI3361,0)))</f>
        <v>95</v>
      </c>
      <c r="AL3362" s="391" t="str">
        <f t="shared" si="1163"/>
        <v/>
      </c>
      <c r="AM3362" s="391" t="str">
        <f t="shared" si="1164"/>
        <v/>
      </c>
      <c r="AO3362" s="310" t="str">
        <f t="shared" si="1157"/>
        <v/>
      </c>
      <c r="AP3362" s="310">
        <f>SUM(AO$1:AO3362)</f>
        <v>0</v>
      </c>
      <c r="AQ3362" s="310">
        <f>SUM(AK$2:AK3362)</f>
        <v>23</v>
      </c>
      <c r="AR3362" s="310">
        <f>COUNTA(AJ$2:AJ3362)</f>
        <v>23</v>
      </c>
      <c r="AS3362" s="312"/>
      <c r="AT3362" s="312"/>
      <c r="AU3362" s="312"/>
      <c r="AV3362" s="312"/>
      <c r="AW3362" s="312"/>
      <c r="AZ3362">
        <v>1</v>
      </c>
      <c r="BA3362">
        <v>2</v>
      </c>
    </row>
    <row r="3363" spans="1:53" x14ac:dyDescent="0.25">
      <c r="A3363">
        <v>164</v>
      </c>
      <c r="B3363" t="s">
        <v>65</v>
      </c>
      <c r="C3363" t="s">
        <v>695</v>
      </c>
      <c r="D3363"/>
      <c r="E3363">
        <v>1</v>
      </c>
      <c r="F3363">
        <v>1</v>
      </c>
      <c r="G3363">
        <v>2</v>
      </c>
      <c r="H3363">
        <v>0</v>
      </c>
      <c r="I3363">
        <v>0</v>
      </c>
      <c r="J3363">
        <v>0</v>
      </c>
      <c r="K3363">
        <v>0</v>
      </c>
      <c r="L3363">
        <v>0</v>
      </c>
      <c r="M3363" t="s">
        <v>1014</v>
      </c>
      <c r="O3363" s="101">
        <f>IF(ISBLANK(C3363),O3362,IF(COUNTIF(C$2:C3363,C3363)&gt;1,O3362,1+MAX(O3362,0)))</f>
        <v>75</v>
      </c>
      <c r="P3363" s="45">
        <f t="shared" si="1166"/>
        <v>50</v>
      </c>
      <c r="Q3363" s="33" t="str">
        <f t="shared" si="1167"/>
        <v/>
      </c>
      <c r="R3363" s="33">
        <f t="shared" si="1168"/>
        <v>1</v>
      </c>
      <c r="S3363" s="33" t="str">
        <f t="shared" si="1169"/>
        <v>164_1</v>
      </c>
      <c r="T3363" s="35" t="str">
        <f t="shared" si="1170"/>
        <v>164AM</v>
      </c>
      <c r="U3363" s="35" t="str">
        <f t="shared" si="1171"/>
        <v>164AMNS</v>
      </c>
      <c r="V3363" s="35" t="str">
        <f t="shared" si="1165"/>
        <v>2W</v>
      </c>
      <c r="W3363" s="35" t="str">
        <f t="shared" si="1158"/>
        <v>164AM2W112</v>
      </c>
      <c r="X3363" s="388">
        <f t="shared" si="1159"/>
        <v>0</v>
      </c>
      <c r="Y3363" s="388">
        <f t="shared" si="1160"/>
        <v>0</v>
      </c>
      <c r="Z3363" s="280" t="str">
        <f t="shared" si="1151"/>
        <v/>
      </c>
      <c r="AA3363" s="280" t="str">
        <f t="shared" si="1152"/>
        <v/>
      </c>
      <c r="AB3363" s="389" t="str">
        <f t="shared" si="1161"/>
        <v/>
      </c>
      <c r="AC3363" s="389" t="str">
        <f t="shared" si="1162"/>
        <v/>
      </c>
      <c r="AD3363" s="390" t="str">
        <f t="shared" si="1153"/>
        <v/>
      </c>
      <c r="AE3363" s="282">
        <f t="shared" si="1154"/>
        <v>0</v>
      </c>
      <c r="AF3363" s="359">
        <f t="shared" si="1155"/>
        <v>0</v>
      </c>
      <c r="AG3363" s="280">
        <f t="shared" si="1156"/>
        <v>0</v>
      </c>
      <c r="AH3363" s="280">
        <f t="shared" si="1172"/>
        <v>0</v>
      </c>
      <c r="AI3363" s="280">
        <f>IF(ISBLANK(T3363),AI3362,IF(COUNTIF(T$2:T3363,T3363)&gt;1,AI3362,1+MAX(AI3362,0)))</f>
        <v>95</v>
      </c>
      <c r="AL3363" s="391" t="str">
        <f t="shared" si="1163"/>
        <v/>
      </c>
      <c r="AM3363" s="391" t="str">
        <f t="shared" si="1164"/>
        <v/>
      </c>
      <c r="AO3363" s="310" t="str">
        <f t="shared" si="1157"/>
        <v/>
      </c>
      <c r="AP3363" s="310">
        <f>SUM(AO$1:AO3363)</f>
        <v>0</v>
      </c>
      <c r="AQ3363" s="310">
        <f>SUM(AK$2:AK3363)</f>
        <v>23</v>
      </c>
      <c r="AR3363" s="310">
        <f>COUNTA(AJ$2:AJ3363)</f>
        <v>23</v>
      </c>
      <c r="AS3363" s="312"/>
      <c r="AT3363" s="312"/>
      <c r="AU3363" s="312"/>
      <c r="AV3363" s="312"/>
      <c r="AW3363" s="312"/>
      <c r="AZ3363">
        <v>0</v>
      </c>
      <c r="BA3363">
        <v>0</v>
      </c>
    </row>
    <row r="3364" spans="1:53" x14ac:dyDescent="0.25">
      <c r="A3364">
        <v>164</v>
      </c>
      <c r="B3364" t="s">
        <v>65</v>
      </c>
      <c r="C3364" t="s">
        <v>695</v>
      </c>
      <c r="D3364"/>
      <c r="E3364">
        <v>1</v>
      </c>
      <c r="F3364">
        <v>1</v>
      </c>
      <c r="G3364">
        <v>3</v>
      </c>
      <c r="H3364">
        <v>5</v>
      </c>
      <c r="I3364">
        <v>2</v>
      </c>
      <c r="J3364">
        <v>1</v>
      </c>
      <c r="K3364">
        <v>0</v>
      </c>
      <c r="L3364">
        <v>4</v>
      </c>
      <c r="M3364" t="s">
        <v>1014</v>
      </c>
      <c r="O3364" s="101">
        <f>IF(ISBLANK(C3364),O3363,IF(COUNTIF(C$2:C3364,C3364)&gt;1,O3363,1+MAX(O3363,0)))</f>
        <v>75</v>
      </c>
      <c r="P3364" s="45">
        <f t="shared" si="1166"/>
        <v>50</v>
      </c>
      <c r="Q3364" s="33" t="str">
        <f t="shared" si="1167"/>
        <v/>
      </c>
      <c r="R3364" s="33">
        <f t="shared" si="1168"/>
        <v>1</v>
      </c>
      <c r="S3364" s="33" t="str">
        <f t="shared" si="1169"/>
        <v>164_1</v>
      </c>
      <c r="T3364" s="35" t="str">
        <f t="shared" si="1170"/>
        <v>164AM</v>
      </c>
      <c r="U3364" s="35" t="str">
        <f t="shared" si="1171"/>
        <v>164AMEW</v>
      </c>
      <c r="V3364" s="35" t="str">
        <f t="shared" si="1165"/>
        <v>2W</v>
      </c>
      <c r="W3364" s="35" t="str">
        <f t="shared" si="1158"/>
        <v>164AM2W113</v>
      </c>
      <c r="X3364" s="388">
        <f t="shared" si="1159"/>
        <v>0</v>
      </c>
      <c r="Y3364" s="388">
        <f t="shared" si="1160"/>
        <v>4</v>
      </c>
      <c r="Z3364" s="280" t="str">
        <f t="shared" si="1151"/>
        <v/>
      </c>
      <c r="AA3364" s="280" t="str">
        <f t="shared" si="1152"/>
        <v/>
      </c>
      <c r="AB3364" s="389" t="str">
        <f t="shared" si="1161"/>
        <v/>
      </c>
      <c r="AC3364" s="389" t="str">
        <f t="shared" si="1162"/>
        <v/>
      </c>
      <c r="AD3364" s="390" t="str">
        <f t="shared" si="1153"/>
        <v/>
      </c>
      <c r="AE3364" s="282">
        <f t="shared" si="1154"/>
        <v>0</v>
      </c>
      <c r="AF3364" s="359">
        <f t="shared" si="1155"/>
        <v>0</v>
      </c>
      <c r="AG3364" s="280">
        <f t="shared" si="1156"/>
        <v>0</v>
      </c>
      <c r="AH3364" s="280">
        <f t="shared" si="1172"/>
        <v>0</v>
      </c>
      <c r="AI3364" s="280">
        <f>IF(ISBLANK(T3364),AI3363,IF(COUNTIF(T$2:T3364,T3364)&gt;1,AI3363,1+MAX(AI3363,0)))</f>
        <v>95</v>
      </c>
      <c r="AL3364" s="391" t="str">
        <f t="shared" si="1163"/>
        <v/>
      </c>
      <c r="AM3364" s="391" t="str">
        <f t="shared" si="1164"/>
        <v/>
      </c>
      <c r="AO3364" s="310" t="str">
        <f t="shared" si="1157"/>
        <v/>
      </c>
      <c r="AP3364" s="310">
        <f>SUM(AO$1:AO3364)</f>
        <v>0</v>
      </c>
      <c r="AQ3364" s="310">
        <f>SUM(AK$2:AK3364)</f>
        <v>23</v>
      </c>
      <c r="AR3364" s="310">
        <f>COUNTA(AJ$2:AJ3364)</f>
        <v>23</v>
      </c>
      <c r="AS3364" s="312"/>
      <c r="AT3364" s="312"/>
      <c r="AU3364" s="312"/>
      <c r="AV3364" s="312"/>
      <c r="AW3364" s="312"/>
      <c r="AZ3364">
        <v>0</v>
      </c>
      <c r="BA3364">
        <v>4</v>
      </c>
    </row>
    <row r="3365" spans="1:53" x14ac:dyDescent="0.25">
      <c r="A3365">
        <v>164</v>
      </c>
      <c r="B3365" t="s">
        <v>65</v>
      </c>
      <c r="C3365" t="s">
        <v>695</v>
      </c>
      <c r="D3365"/>
      <c r="E3365">
        <v>1</v>
      </c>
      <c r="F3365">
        <v>1</v>
      </c>
      <c r="G3365">
        <v>4</v>
      </c>
      <c r="H3365">
        <v>1</v>
      </c>
      <c r="I3365">
        <v>0</v>
      </c>
      <c r="J3365">
        <v>0</v>
      </c>
      <c r="K3365">
        <v>1</v>
      </c>
      <c r="L3365">
        <v>1</v>
      </c>
      <c r="M3365" t="s">
        <v>1014</v>
      </c>
      <c r="O3365" s="101">
        <f>IF(ISBLANK(C3365),O3364,IF(COUNTIF(C$2:C3365,C3365)&gt;1,O3364,1+MAX(O3364,0)))</f>
        <v>75</v>
      </c>
      <c r="P3365" s="45">
        <f t="shared" si="1166"/>
        <v>50</v>
      </c>
      <c r="Q3365" s="33" t="str">
        <f t="shared" si="1167"/>
        <v/>
      </c>
      <c r="R3365" s="33">
        <f t="shared" si="1168"/>
        <v>1</v>
      </c>
      <c r="S3365" s="33" t="str">
        <f t="shared" si="1169"/>
        <v>164_1</v>
      </c>
      <c r="T3365" s="35" t="str">
        <f t="shared" si="1170"/>
        <v>164AM</v>
      </c>
      <c r="U3365" s="35" t="str">
        <f t="shared" si="1171"/>
        <v>164AMEW</v>
      </c>
      <c r="V3365" s="35" t="str">
        <f t="shared" si="1165"/>
        <v>2W</v>
      </c>
      <c r="W3365" s="35" t="str">
        <f t="shared" si="1158"/>
        <v>164AM2W114</v>
      </c>
      <c r="X3365" s="388">
        <f t="shared" si="1159"/>
        <v>1</v>
      </c>
      <c r="Y3365" s="388">
        <f t="shared" si="1160"/>
        <v>1</v>
      </c>
      <c r="Z3365" s="280" t="str">
        <f t="shared" si="1151"/>
        <v/>
      </c>
      <c r="AA3365" s="280" t="str">
        <f t="shared" si="1152"/>
        <v/>
      </c>
      <c r="AB3365" s="389" t="str">
        <f t="shared" si="1161"/>
        <v/>
      </c>
      <c r="AC3365" s="389" t="str">
        <f t="shared" si="1162"/>
        <v/>
      </c>
      <c r="AD3365" s="390" t="str">
        <f t="shared" si="1153"/>
        <v/>
      </c>
      <c r="AE3365" s="282">
        <f t="shared" si="1154"/>
        <v>0</v>
      </c>
      <c r="AF3365" s="359">
        <f t="shared" si="1155"/>
        <v>0</v>
      </c>
      <c r="AG3365" s="280">
        <f t="shared" si="1156"/>
        <v>0</v>
      </c>
      <c r="AH3365" s="280">
        <f t="shared" si="1172"/>
        <v>0</v>
      </c>
      <c r="AI3365" s="280">
        <f>IF(ISBLANK(T3365),AI3364,IF(COUNTIF(T$2:T3365,T3365)&gt;1,AI3364,1+MAX(AI3364,0)))</f>
        <v>95</v>
      </c>
      <c r="AL3365" s="391" t="str">
        <f t="shared" si="1163"/>
        <v/>
      </c>
      <c r="AM3365" s="391" t="str">
        <f t="shared" si="1164"/>
        <v/>
      </c>
      <c r="AO3365" s="310" t="str">
        <f t="shared" si="1157"/>
        <v/>
      </c>
      <c r="AP3365" s="310">
        <f>SUM(AO$1:AO3365)</f>
        <v>0</v>
      </c>
      <c r="AQ3365" s="310">
        <f>SUM(AK$2:AK3365)</f>
        <v>23</v>
      </c>
      <c r="AR3365" s="310">
        <f>COUNTA(AJ$2:AJ3365)</f>
        <v>23</v>
      </c>
      <c r="AS3365" s="312"/>
      <c r="AT3365" s="312"/>
      <c r="AU3365" s="312"/>
      <c r="AV3365" s="312"/>
      <c r="AW3365" s="312"/>
      <c r="AZ3365">
        <v>1</v>
      </c>
      <c r="BA3365">
        <v>1</v>
      </c>
    </row>
    <row r="3366" spans="1:53" x14ac:dyDescent="0.25">
      <c r="A3366">
        <v>164</v>
      </c>
      <c r="B3366" t="s">
        <v>65</v>
      </c>
      <c r="C3366" t="s">
        <v>695</v>
      </c>
      <c r="D3366"/>
      <c r="E3366">
        <v>1</v>
      </c>
      <c r="F3366">
        <v>2</v>
      </c>
      <c r="G3366">
        <v>1</v>
      </c>
      <c r="H3366">
        <v>0</v>
      </c>
      <c r="I3366">
        <v>0</v>
      </c>
      <c r="J3366">
        <v>0</v>
      </c>
      <c r="K3366">
        <v>0</v>
      </c>
      <c r="L3366">
        <v>0</v>
      </c>
      <c r="M3366" t="s">
        <v>1014</v>
      </c>
      <c r="O3366" s="101">
        <f>IF(ISBLANK(C3366),O3365,IF(COUNTIF(C$2:C3366,C3366)&gt;1,O3365,1+MAX(O3365,0)))</f>
        <v>75</v>
      </c>
      <c r="P3366" s="45">
        <f t="shared" si="1166"/>
        <v>50</v>
      </c>
      <c r="Q3366" s="33" t="str">
        <f t="shared" si="1167"/>
        <v/>
      </c>
      <c r="R3366" s="33">
        <f t="shared" si="1168"/>
        <v>2</v>
      </c>
      <c r="S3366" s="33" t="str">
        <f t="shared" si="1169"/>
        <v>164_2</v>
      </c>
      <c r="T3366" s="35" t="str">
        <f t="shared" si="1170"/>
        <v>164AM</v>
      </c>
      <c r="U3366" s="35" t="str">
        <f t="shared" si="1171"/>
        <v>164AMNS</v>
      </c>
      <c r="V3366" s="35" t="str">
        <f t="shared" si="1165"/>
        <v>2W</v>
      </c>
      <c r="W3366" s="35" t="str">
        <f t="shared" si="1158"/>
        <v>164AM2W121</v>
      </c>
      <c r="X3366" s="388">
        <f t="shared" si="1159"/>
        <v>0</v>
      </c>
      <c r="Y3366" s="388">
        <f t="shared" si="1160"/>
        <v>0</v>
      </c>
      <c r="Z3366" s="280" t="str">
        <f t="shared" si="1151"/>
        <v/>
      </c>
      <c r="AA3366" s="280" t="str">
        <f t="shared" si="1152"/>
        <v/>
      </c>
      <c r="AB3366" s="389" t="str">
        <f t="shared" si="1161"/>
        <v/>
      </c>
      <c r="AC3366" s="389" t="str">
        <f t="shared" si="1162"/>
        <v/>
      </c>
      <c r="AD3366" s="390" t="str">
        <f t="shared" si="1153"/>
        <v/>
      </c>
      <c r="AE3366" s="282">
        <f t="shared" si="1154"/>
        <v>0</v>
      </c>
      <c r="AF3366" s="359">
        <f t="shared" si="1155"/>
        <v>0</v>
      </c>
      <c r="AG3366" s="280">
        <f t="shared" si="1156"/>
        <v>0</v>
      </c>
      <c r="AH3366" s="280">
        <f t="shared" si="1172"/>
        <v>0</v>
      </c>
      <c r="AI3366" s="280">
        <f>IF(ISBLANK(T3366),AI3365,IF(COUNTIF(T$2:T3366,T3366)&gt;1,AI3365,1+MAX(AI3365,0)))</f>
        <v>95</v>
      </c>
      <c r="AL3366" s="391" t="str">
        <f t="shared" si="1163"/>
        <v/>
      </c>
      <c r="AM3366" s="391" t="str">
        <f t="shared" si="1164"/>
        <v/>
      </c>
      <c r="AO3366" s="310" t="str">
        <f t="shared" si="1157"/>
        <v/>
      </c>
      <c r="AP3366" s="310">
        <f>SUM(AO$1:AO3366)</f>
        <v>0</v>
      </c>
      <c r="AQ3366" s="310">
        <f>SUM(AK$2:AK3366)</f>
        <v>23</v>
      </c>
      <c r="AR3366" s="310">
        <f>COUNTA(AJ$2:AJ3366)</f>
        <v>23</v>
      </c>
      <c r="AS3366" s="312"/>
      <c r="AT3366" s="312"/>
      <c r="AU3366" s="312"/>
      <c r="AV3366" s="312"/>
      <c r="AW3366" s="312"/>
      <c r="AZ3366">
        <v>0</v>
      </c>
      <c r="BA3366">
        <v>0</v>
      </c>
    </row>
    <row r="3367" spans="1:53" x14ac:dyDescent="0.25">
      <c r="A3367">
        <v>164</v>
      </c>
      <c r="B3367" t="s">
        <v>65</v>
      </c>
      <c r="C3367" t="s">
        <v>695</v>
      </c>
      <c r="D3367"/>
      <c r="E3367">
        <v>1</v>
      </c>
      <c r="F3367">
        <v>2</v>
      </c>
      <c r="G3367">
        <v>2</v>
      </c>
      <c r="H3367">
        <v>3</v>
      </c>
      <c r="I3367">
        <v>0</v>
      </c>
      <c r="J3367">
        <v>2</v>
      </c>
      <c r="K3367">
        <v>0</v>
      </c>
      <c r="L3367">
        <v>1</v>
      </c>
      <c r="M3367" t="s">
        <v>1014</v>
      </c>
      <c r="O3367" s="101">
        <f>IF(ISBLANK(C3367),O3366,IF(COUNTIF(C$2:C3367,C3367)&gt;1,O3366,1+MAX(O3366,0)))</f>
        <v>75</v>
      </c>
      <c r="P3367" s="45">
        <f t="shared" si="1166"/>
        <v>50</v>
      </c>
      <c r="Q3367" s="33" t="str">
        <f t="shared" si="1167"/>
        <v/>
      </c>
      <c r="R3367" s="33">
        <f t="shared" si="1168"/>
        <v>2</v>
      </c>
      <c r="S3367" s="33" t="str">
        <f t="shared" si="1169"/>
        <v>164_2</v>
      </c>
      <c r="T3367" s="35" t="str">
        <f t="shared" si="1170"/>
        <v>164AM</v>
      </c>
      <c r="U3367" s="35" t="str">
        <f t="shared" si="1171"/>
        <v>164AMNS</v>
      </c>
      <c r="V3367" s="35" t="str">
        <f t="shared" si="1165"/>
        <v>2W</v>
      </c>
      <c r="W3367" s="35" t="str">
        <f t="shared" si="1158"/>
        <v>164AM2W122</v>
      </c>
      <c r="X3367" s="388">
        <f t="shared" si="1159"/>
        <v>0</v>
      </c>
      <c r="Y3367" s="388">
        <f t="shared" si="1160"/>
        <v>1</v>
      </c>
      <c r="Z3367" s="280" t="str">
        <f t="shared" si="1151"/>
        <v/>
      </c>
      <c r="AA3367" s="280" t="str">
        <f t="shared" si="1152"/>
        <v/>
      </c>
      <c r="AB3367" s="389" t="str">
        <f t="shared" si="1161"/>
        <v/>
      </c>
      <c r="AC3367" s="389" t="str">
        <f t="shared" si="1162"/>
        <v/>
      </c>
      <c r="AD3367" s="390" t="str">
        <f t="shared" si="1153"/>
        <v/>
      </c>
      <c r="AE3367" s="282">
        <f t="shared" si="1154"/>
        <v>0</v>
      </c>
      <c r="AF3367" s="359">
        <f t="shared" si="1155"/>
        <v>0</v>
      </c>
      <c r="AG3367" s="280">
        <f t="shared" si="1156"/>
        <v>0</v>
      </c>
      <c r="AH3367" s="280">
        <f t="shared" si="1172"/>
        <v>0</v>
      </c>
      <c r="AI3367" s="280">
        <f>IF(ISBLANK(T3367),AI3366,IF(COUNTIF(T$2:T3367,T3367)&gt;1,AI3366,1+MAX(AI3366,0)))</f>
        <v>95</v>
      </c>
      <c r="AL3367" s="391" t="str">
        <f t="shared" si="1163"/>
        <v/>
      </c>
      <c r="AM3367" s="391" t="str">
        <f t="shared" si="1164"/>
        <v/>
      </c>
      <c r="AO3367" s="310" t="str">
        <f t="shared" si="1157"/>
        <v/>
      </c>
      <c r="AP3367" s="310">
        <f>SUM(AO$1:AO3367)</f>
        <v>0</v>
      </c>
      <c r="AQ3367" s="310">
        <f>SUM(AK$2:AK3367)</f>
        <v>23</v>
      </c>
      <c r="AR3367" s="310">
        <f>COUNTA(AJ$2:AJ3367)</f>
        <v>23</v>
      </c>
      <c r="AS3367" s="312"/>
      <c r="AT3367" s="312"/>
      <c r="AU3367" s="312"/>
      <c r="AV3367" s="312"/>
      <c r="AW3367" s="312"/>
      <c r="AZ3367">
        <v>0</v>
      </c>
      <c r="BA3367">
        <v>1</v>
      </c>
    </row>
    <row r="3368" spans="1:53" x14ac:dyDescent="0.25">
      <c r="A3368">
        <v>164</v>
      </c>
      <c r="B3368" t="s">
        <v>65</v>
      </c>
      <c r="C3368" t="s">
        <v>695</v>
      </c>
      <c r="D3368"/>
      <c r="E3368">
        <v>1</v>
      </c>
      <c r="F3368">
        <v>2</v>
      </c>
      <c r="G3368">
        <v>3</v>
      </c>
      <c r="H3368">
        <v>1</v>
      </c>
      <c r="I3368">
        <v>0</v>
      </c>
      <c r="J3368">
        <v>0</v>
      </c>
      <c r="K3368">
        <v>1</v>
      </c>
      <c r="L3368">
        <v>1</v>
      </c>
      <c r="M3368" t="s">
        <v>1014</v>
      </c>
      <c r="O3368" s="101">
        <f>IF(ISBLANK(C3368),O3367,IF(COUNTIF(C$2:C3368,C3368)&gt;1,O3367,1+MAX(O3367,0)))</f>
        <v>75</v>
      </c>
      <c r="P3368" s="45">
        <f t="shared" si="1166"/>
        <v>50</v>
      </c>
      <c r="Q3368" s="33" t="str">
        <f t="shared" si="1167"/>
        <v/>
      </c>
      <c r="R3368" s="33">
        <f t="shared" si="1168"/>
        <v>2</v>
      </c>
      <c r="S3368" s="33" t="str">
        <f t="shared" si="1169"/>
        <v>164_2</v>
      </c>
      <c r="T3368" s="35" t="str">
        <f t="shared" si="1170"/>
        <v>164AM</v>
      </c>
      <c r="U3368" s="35" t="str">
        <f t="shared" si="1171"/>
        <v>164AMEW</v>
      </c>
      <c r="V3368" s="35" t="str">
        <f t="shared" si="1165"/>
        <v>2W</v>
      </c>
      <c r="W3368" s="35" t="str">
        <f t="shared" si="1158"/>
        <v>164AM2W123</v>
      </c>
      <c r="X3368" s="388">
        <f t="shared" si="1159"/>
        <v>1</v>
      </c>
      <c r="Y3368" s="388">
        <f t="shared" si="1160"/>
        <v>1</v>
      </c>
      <c r="Z3368" s="280" t="str">
        <f t="shared" si="1151"/>
        <v/>
      </c>
      <c r="AA3368" s="280" t="str">
        <f t="shared" si="1152"/>
        <v/>
      </c>
      <c r="AB3368" s="389" t="str">
        <f t="shared" si="1161"/>
        <v/>
      </c>
      <c r="AC3368" s="389" t="str">
        <f t="shared" si="1162"/>
        <v/>
      </c>
      <c r="AD3368" s="390" t="str">
        <f t="shared" si="1153"/>
        <v/>
      </c>
      <c r="AE3368" s="282">
        <f t="shared" si="1154"/>
        <v>0</v>
      </c>
      <c r="AF3368" s="359">
        <f t="shared" si="1155"/>
        <v>0</v>
      </c>
      <c r="AG3368" s="280">
        <f t="shared" si="1156"/>
        <v>0</v>
      </c>
      <c r="AH3368" s="280">
        <f t="shared" si="1172"/>
        <v>0</v>
      </c>
      <c r="AI3368" s="280">
        <f>IF(ISBLANK(T3368),AI3367,IF(COUNTIF(T$2:T3368,T3368)&gt;1,AI3367,1+MAX(AI3367,0)))</f>
        <v>95</v>
      </c>
      <c r="AL3368" s="391" t="str">
        <f t="shared" si="1163"/>
        <v/>
      </c>
      <c r="AM3368" s="391" t="str">
        <f t="shared" si="1164"/>
        <v/>
      </c>
      <c r="AO3368" s="310" t="str">
        <f t="shared" si="1157"/>
        <v/>
      </c>
      <c r="AP3368" s="310">
        <f>SUM(AO$1:AO3368)</f>
        <v>0</v>
      </c>
      <c r="AQ3368" s="310">
        <f>SUM(AK$2:AK3368)</f>
        <v>23</v>
      </c>
      <c r="AR3368" s="310">
        <f>COUNTA(AJ$2:AJ3368)</f>
        <v>23</v>
      </c>
      <c r="AS3368" s="312"/>
      <c r="AT3368" s="312"/>
      <c r="AU3368" s="312"/>
      <c r="AV3368" s="312"/>
      <c r="AW3368" s="312"/>
      <c r="AZ3368">
        <v>1</v>
      </c>
      <c r="BA3368">
        <v>1</v>
      </c>
    </row>
    <row r="3369" spans="1:53" x14ac:dyDescent="0.25">
      <c r="A3369">
        <v>164</v>
      </c>
      <c r="B3369" t="s">
        <v>65</v>
      </c>
      <c r="C3369" t="s">
        <v>695</v>
      </c>
      <c r="D3369"/>
      <c r="E3369">
        <v>1</v>
      </c>
      <c r="F3369">
        <v>2</v>
      </c>
      <c r="G3369">
        <v>4</v>
      </c>
      <c r="H3369">
        <v>1</v>
      </c>
      <c r="I3369">
        <v>0</v>
      </c>
      <c r="J3369">
        <v>0</v>
      </c>
      <c r="K3369">
        <v>0</v>
      </c>
      <c r="L3369">
        <v>1</v>
      </c>
      <c r="M3369" t="s">
        <v>1014</v>
      </c>
      <c r="O3369" s="101">
        <f>IF(ISBLANK(C3369),O3368,IF(COUNTIF(C$2:C3369,C3369)&gt;1,O3368,1+MAX(O3368,0)))</f>
        <v>75</v>
      </c>
      <c r="P3369" s="45">
        <f t="shared" si="1166"/>
        <v>50</v>
      </c>
      <c r="Q3369" s="33" t="str">
        <f t="shared" si="1167"/>
        <v/>
      </c>
      <c r="R3369" s="33">
        <f t="shared" si="1168"/>
        <v>2</v>
      </c>
      <c r="S3369" s="33" t="str">
        <f t="shared" si="1169"/>
        <v>164_2</v>
      </c>
      <c r="T3369" s="35" t="str">
        <f t="shared" si="1170"/>
        <v>164AM</v>
      </c>
      <c r="U3369" s="35" t="str">
        <f t="shared" si="1171"/>
        <v>164AMEW</v>
      </c>
      <c r="V3369" s="35" t="str">
        <f t="shared" si="1165"/>
        <v>2W</v>
      </c>
      <c r="W3369" s="35" t="str">
        <f t="shared" si="1158"/>
        <v>164AM2W124</v>
      </c>
      <c r="X3369" s="388">
        <f t="shared" si="1159"/>
        <v>0</v>
      </c>
      <c r="Y3369" s="388">
        <f t="shared" si="1160"/>
        <v>1</v>
      </c>
      <c r="Z3369" s="280" t="str">
        <f t="shared" si="1151"/>
        <v/>
      </c>
      <c r="AA3369" s="280" t="str">
        <f t="shared" si="1152"/>
        <v/>
      </c>
      <c r="AB3369" s="389" t="str">
        <f t="shared" si="1161"/>
        <v/>
      </c>
      <c r="AC3369" s="389" t="str">
        <f t="shared" si="1162"/>
        <v/>
      </c>
      <c r="AD3369" s="390" t="str">
        <f t="shared" si="1153"/>
        <v/>
      </c>
      <c r="AE3369" s="282">
        <f t="shared" si="1154"/>
        <v>0</v>
      </c>
      <c r="AF3369" s="359">
        <f t="shared" si="1155"/>
        <v>0</v>
      </c>
      <c r="AG3369" s="280">
        <f t="shared" si="1156"/>
        <v>0</v>
      </c>
      <c r="AH3369" s="280">
        <f t="shared" si="1172"/>
        <v>0</v>
      </c>
      <c r="AI3369" s="280">
        <f>IF(ISBLANK(T3369),AI3368,IF(COUNTIF(T$2:T3369,T3369)&gt;1,AI3368,1+MAX(AI3368,0)))</f>
        <v>95</v>
      </c>
      <c r="AL3369" s="391" t="str">
        <f t="shared" si="1163"/>
        <v/>
      </c>
      <c r="AM3369" s="391" t="str">
        <f t="shared" si="1164"/>
        <v/>
      </c>
      <c r="AO3369" s="310" t="str">
        <f t="shared" si="1157"/>
        <v/>
      </c>
      <c r="AP3369" s="310">
        <f>SUM(AO$1:AO3369)</f>
        <v>0</v>
      </c>
      <c r="AQ3369" s="310">
        <f>SUM(AK$2:AK3369)</f>
        <v>23</v>
      </c>
      <c r="AR3369" s="310">
        <f>COUNTA(AJ$2:AJ3369)</f>
        <v>23</v>
      </c>
      <c r="AS3369" s="312"/>
      <c r="AT3369" s="312"/>
      <c r="AU3369" s="312"/>
      <c r="AV3369" s="312"/>
      <c r="AW3369" s="312"/>
      <c r="AZ3369">
        <v>0</v>
      </c>
      <c r="BA3369">
        <v>1</v>
      </c>
    </row>
    <row r="3370" spans="1:53" x14ac:dyDescent="0.25">
      <c r="A3370">
        <v>164</v>
      </c>
      <c r="B3370" t="s">
        <v>65</v>
      </c>
      <c r="C3370" t="s">
        <v>695</v>
      </c>
      <c r="D3370"/>
      <c r="E3370">
        <v>1</v>
      </c>
      <c r="F3370">
        <v>3</v>
      </c>
      <c r="G3370">
        <v>1</v>
      </c>
      <c r="H3370">
        <v>1</v>
      </c>
      <c r="I3370">
        <v>0</v>
      </c>
      <c r="J3370">
        <v>0</v>
      </c>
      <c r="K3370">
        <v>0</v>
      </c>
      <c r="L3370">
        <v>1</v>
      </c>
      <c r="M3370" t="s">
        <v>1014</v>
      </c>
      <c r="O3370" s="101">
        <f>IF(ISBLANK(C3370),O3369,IF(COUNTIF(C$2:C3370,C3370)&gt;1,O3369,1+MAX(O3369,0)))</f>
        <v>75</v>
      </c>
      <c r="P3370" s="45">
        <f t="shared" si="1166"/>
        <v>50</v>
      </c>
      <c r="Q3370" s="33" t="str">
        <f t="shared" si="1167"/>
        <v/>
      </c>
      <c r="R3370" s="33">
        <f t="shared" si="1168"/>
        <v>3</v>
      </c>
      <c r="S3370" s="33" t="str">
        <f t="shared" si="1169"/>
        <v>164_3</v>
      </c>
      <c r="T3370" s="35" t="str">
        <f t="shared" si="1170"/>
        <v>164AM</v>
      </c>
      <c r="U3370" s="35" t="str">
        <f t="shared" si="1171"/>
        <v>164AMNS</v>
      </c>
      <c r="V3370" s="35" t="str">
        <f t="shared" si="1165"/>
        <v>2W</v>
      </c>
      <c r="W3370" s="35" t="str">
        <f t="shared" si="1158"/>
        <v>164AM2W131</v>
      </c>
      <c r="X3370" s="388">
        <f t="shared" si="1159"/>
        <v>0</v>
      </c>
      <c r="Y3370" s="388">
        <f t="shared" si="1160"/>
        <v>1</v>
      </c>
      <c r="Z3370" s="280" t="str">
        <f t="shared" si="1151"/>
        <v/>
      </c>
      <c r="AA3370" s="280" t="str">
        <f t="shared" si="1152"/>
        <v/>
      </c>
      <c r="AB3370" s="389" t="str">
        <f t="shared" si="1161"/>
        <v/>
      </c>
      <c r="AC3370" s="389" t="str">
        <f t="shared" si="1162"/>
        <v/>
      </c>
      <c r="AD3370" s="390" t="str">
        <f t="shared" si="1153"/>
        <v/>
      </c>
      <c r="AE3370" s="282">
        <f t="shared" si="1154"/>
        <v>0</v>
      </c>
      <c r="AF3370" s="359">
        <f t="shared" si="1155"/>
        <v>0</v>
      </c>
      <c r="AG3370" s="280">
        <f t="shared" si="1156"/>
        <v>0</v>
      </c>
      <c r="AH3370" s="280">
        <f t="shared" si="1172"/>
        <v>0</v>
      </c>
      <c r="AI3370" s="280">
        <f>IF(ISBLANK(T3370),AI3369,IF(COUNTIF(T$2:T3370,T3370)&gt;1,AI3369,1+MAX(AI3369,0)))</f>
        <v>95</v>
      </c>
      <c r="AL3370" s="391" t="str">
        <f t="shared" si="1163"/>
        <v/>
      </c>
      <c r="AM3370" s="391" t="str">
        <f t="shared" si="1164"/>
        <v/>
      </c>
      <c r="AO3370" s="310" t="str">
        <f t="shared" si="1157"/>
        <v/>
      </c>
      <c r="AP3370" s="310">
        <f>SUM(AO$1:AO3370)</f>
        <v>0</v>
      </c>
      <c r="AQ3370" s="310">
        <f>SUM(AK$2:AK3370)</f>
        <v>23</v>
      </c>
      <c r="AR3370" s="310">
        <f>COUNTA(AJ$2:AJ3370)</f>
        <v>23</v>
      </c>
      <c r="AS3370" s="312"/>
      <c r="AT3370" s="312"/>
      <c r="AU3370" s="312"/>
      <c r="AV3370" s="312"/>
      <c r="AW3370" s="312"/>
      <c r="AZ3370">
        <v>0</v>
      </c>
      <c r="BA3370">
        <v>1</v>
      </c>
    </row>
    <row r="3371" spans="1:53" x14ac:dyDescent="0.25">
      <c r="A3371">
        <v>164</v>
      </c>
      <c r="B3371" t="s">
        <v>65</v>
      </c>
      <c r="C3371" t="s">
        <v>695</v>
      </c>
      <c r="D3371"/>
      <c r="E3371">
        <v>1</v>
      </c>
      <c r="F3371">
        <v>3</v>
      </c>
      <c r="G3371">
        <v>2</v>
      </c>
      <c r="H3371">
        <v>3</v>
      </c>
      <c r="I3371">
        <v>0</v>
      </c>
      <c r="J3371">
        <v>2</v>
      </c>
      <c r="K3371">
        <v>0</v>
      </c>
      <c r="L3371">
        <v>1</v>
      </c>
      <c r="M3371" t="s">
        <v>1014</v>
      </c>
      <c r="O3371" s="101">
        <f>IF(ISBLANK(C3371),O3370,IF(COUNTIF(C$2:C3371,C3371)&gt;1,O3370,1+MAX(O3370,0)))</f>
        <v>75</v>
      </c>
      <c r="P3371" s="45">
        <f t="shared" si="1166"/>
        <v>50</v>
      </c>
      <c r="Q3371" s="33" t="str">
        <f t="shared" si="1167"/>
        <v/>
      </c>
      <c r="R3371" s="33">
        <f t="shared" si="1168"/>
        <v>3</v>
      </c>
      <c r="S3371" s="33" t="str">
        <f t="shared" si="1169"/>
        <v>164_3</v>
      </c>
      <c r="T3371" s="35" t="str">
        <f t="shared" si="1170"/>
        <v>164AM</v>
      </c>
      <c r="U3371" s="35" t="str">
        <f t="shared" si="1171"/>
        <v>164AMNS</v>
      </c>
      <c r="V3371" s="35" t="str">
        <f t="shared" si="1165"/>
        <v>2W</v>
      </c>
      <c r="W3371" s="35" t="str">
        <f t="shared" si="1158"/>
        <v>164AM2W132</v>
      </c>
      <c r="X3371" s="388">
        <f t="shared" si="1159"/>
        <v>0</v>
      </c>
      <c r="Y3371" s="388">
        <f t="shared" si="1160"/>
        <v>1</v>
      </c>
      <c r="Z3371" s="280" t="str">
        <f t="shared" si="1151"/>
        <v/>
      </c>
      <c r="AA3371" s="280" t="str">
        <f t="shared" si="1152"/>
        <v/>
      </c>
      <c r="AB3371" s="389" t="str">
        <f t="shared" si="1161"/>
        <v/>
      </c>
      <c r="AC3371" s="389" t="str">
        <f t="shared" si="1162"/>
        <v/>
      </c>
      <c r="AD3371" s="390" t="str">
        <f t="shared" si="1153"/>
        <v/>
      </c>
      <c r="AE3371" s="282">
        <f t="shared" si="1154"/>
        <v>0</v>
      </c>
      <c r="AF3371" s="359">
        <f t="shared" si="1155"/>
        <v>0</v>
      </c>
      <c r="AG3371" s="280">
        <f t="shared" si="1156"/>
        <v>0</v>
      </c>
      <c r="AH3371" s="280">
        <f t="shared" si="1172"/>
        <v>0</v>
      </c>
      <c r="AI3371" s="280">
        <f>IF(ISBLANK(T3371),AI3370,IF(COUNTIF(T$2:T3371,T3371)&gt;1,AI3370,1+MAX(AI3370,0)))</f>
        <v>95</v>
      </c>
      <c r="AL3371" s="391" t="str">
        <f t="shared" si="1163"/>
        <v/>
      </c>
      <c r="AM3371" s="391" t="str">
        <f t="shared" si="1164"/>
        <v/>
      </c>
      <c r="AO3371" s="310" t="str">
        <f t="shared" si="1157"/>
        <v/>
      </c>
      <c r="AP3371" s="310">
        <f>SUM(AO$1:AO3371)</f>
        <v>0</v>
      </c>
      <c r="AQ3371" s="310">
        <f>SUM(AK$2:AK3371)</f>
        <v>23</v>
      </c>
      <c r="AR3371" s="310">
        <f>COUNTA(AJ$2:AJ3371)</f>
        <v>23</v>
      </c>
      <c r="AS3371" s="312"/>
      <c r="AT3371" s="312"/>
      <c r="AU3371" s="312"/>
      <c r="AV3371" s="312"/>
      <c r="AW3371" s="312"/>
      <c r="AZ3371">
        <v>0</v>
      </c>
      <c r="BA3371">
        <v>1</v>
      </c>
    </row>
    <row r="3372" spans="1:53" x14ac:dyDescent="0.25">
      <c r="A3372">
        <v>164</v>
      </c>
      <c r="B3372" t="s">
        <v>65</v>
      </c>
      <c r="C3372" t="s">
        <v>695</v>
      </c>
      <c r="D3372"/>
      <c r="E3372">
        <v>1</v>
      </c>
      <c r="F3372">
        <v>3</v>
      </c>
      <c r="G3372">
        <v>3</v>
      </c>
      <c r="H3372">
        <v>1</v>
      </c>
      <c r="I3372">
        <v>0</v>
      </c>
      <c r="J3372">
        <v>0</v>
      </c>
      <c r="K3372">
        <v>1</v>
      </c>
      <c r="L3372">
        <v>1</v>
      </c>
      <c r="M3372" t="s">
        <v>1014</v>
      </c>
      <c r="O3372" s="101">
        <f>IF(ISBLANK(C3372),O3371,IF(COUNTIF(C$2:C3372,C3372)&gt;1,O3371,1+MAX(O3371,0)))</f>
        <v>75</v>
      </c>
      <c r="P3372" s="45">
        <f t="shared" si="1166"/>
        <v>50</v>
      </c>
      <c r="Q3372" s="33" t="str">
        <f t="shared" si="1167"/>
        <v/>
      </c>
      <c r="R3372" s="33">
        <f t="shared" si="1168"/>
        <v>3</v>
      </c>
      <c r="S3372" s="33" t="str">
        <f t="shared" si="1169"/>
        <v>164_3</v>
      </c>
      <c r="T3372" s="35" t="str">
        <f t="shared" si="1170"/>
        <v>164AM</v>
      </c>
      <c r="U3372" s="35" t="str">
        <f t="shared" si="1171"/>
        <v>164AMEW</v>
      </c>
      <c r="V3372" s="35" t="str">
        <f t="shared" si="1165"/>
        <v>2W</v>
      </c>
      <c r="W3372" s="35" t="str">
        <f t="shared" si="1158"/>
        <v>164AM2W133</v>
      </c>
      <c r="X3372" s="388">
        <f t="shared" si="1159"/>
        <v>1</v>
      </c>
      <c r="Y3372" s="388">
        <f t="shared" si="1160"/>
        <v>1</v>
      </c>
      <c r="Z3372" s="280" t="str">
        <f t="shared" si="1151"/>
        <v/>
      </c>
      <c r="AA3372" s="280" t="str">
        <f t="shared" si="1152"/>
        <v/>
      </c>
      <c r="AB3372" s="389" t="str">
        <f t="shared" si="1161"/>
        <v/>
      </c>
      <c r="AC3372" s="389" t="str">
        <f t="shared" si="1162"/>
        <v/>
      </c>
      <c r="AD3372" s="390" t="str">
        <f t="shared" si="1153"/>
        <v/>
      </c>
      <c r="AE3372" s="282">
        <f t="shared" si="1154"/>
        <v>0</v>
      </c>
      <c r="AF3372" s="359">
        <f t="shared" si="1155"/>
        <v>0</v>
      </c>
      <c r="AG3372" s="280">
        <f t="shared" si="1156"/>
        <v>0</v>
      </c>
      <c r="AH3372" s="280">
        <f t="shared" si="1172"/>
        <v>0</v>
      </c>
      <c r="AI3372" s="280">
        <f>IF(ISBLANK(T3372),AI3371,IF(COUNTIF(T$2:T3372,T3372)&gt;1,AI3371,1+MAX(AI3371,0)))</f>
        <v>95</v>
      </c>
      <c r="AL3372" s="391" t="str">
        <f t="shared" si="1163"/>
        <v/>
      </c>
      <c r="AM3372" s="391" t="str">
        <f t="shared" si="1164"/>
        <v/>
      </c>
      <c r="AO3372" s="310" t="str">
        <f t="shared" si="1157"/>
        <v/>
      </c>
      <c r="AP3372" s="310">
        <f>SUM(AO$1:AO3372)</f>
        <v>0</v>
      </c>
      <c r="AQ3372" s="310">
        <f>SUM(AK$2:AK3372)</f>
        <v>23</v>
      </c>
      <c r="AR3372" s="310">
        <f>COUNTA(AJ$2:AJ3372)</f>
        <v>23</v>
      </c>
      <c r="AS3372" s="312"/>
      <c r="AT3372" s="312"/>
      <c r="AU3372" s="312"/>
      <c r="AV3372" s="312"/>
      <c r="AW3372" s="312"/>
      <c r="AZ3372">
        <v>1</v>
      </c>
      <c r="BA3372">
        <v>1</v>
      </c>
    </row>
    <row r="3373" spans="1:53" x14ac:dyDescent="0.25">
      <c r="A3373">
        <v>164</v>
      </c>
      <c r="B3373" t="s">
        <v>65</v>
      </c>
      <c r="C3373" t="s">
        <v>695</v>
      </c>
      <c r="D3373"/>
      <c r="E3373">
        <v>1</v>
      </c>
      <c r="F3373">
        <v>3</v>
      </c>
      <c r="G3373">
        <v>4</v>
      </c>
      <c r="H3373">
        <v>0</v>
      </c>
      <c r="I3373">
        <v>0</v>
      </c>
      <c r="J3373">
        <v>0</v>
      </c>
      <c r="K3373">
        <v>0</v>
      </c>
      <c r="L3373">
        <v>0</v>
      </c>
      <c r="M3373" t="s">
        <v>1014</v>
      </c>
      <c r="O3373" s="101">
        <f>IF(ISBLANK(C3373),O3372,IF(COUNTIF(C$2:C3373,C3373)&gt;1,O3372,1+MAX(O3372,0)))</f>
        <v>75</v>
      </c>
      <c r="P3373" s="45">
        <f t="shared" si="1166"/>
        <v>50</v>
      </c>
      <c r="Q3373" s="33" t="str">
        <f t="shared" si="1167"/>
        <v/>
      </c>
      <c r="R3373" s="33">
        <f t="shared" si="1168"/>
        <v>3</v>
      </c>
      <c r="S3373" s="33" t="str">
        <f t="shared" si="1169"/>
        <v>164_3</v>
      </c>
      <c r="T3373" s="35" t="str">
        <f t="shared" si="1170"/>
        <v>164AM</v>
      </c>
      <c r="U3373" s="35" t="str">
        <f t="shared" si="1171"/>
        <v>164AMEW</v>
      </c>
      <c r="V3373" s="35" t="str">
        <f t="shared" si="1165"/>
        <v>2W</v>
      </c>
      <c r="W3373" s="35" t="str">
        <f t="shared" si="1158"/>
        <v>164AM2W134</v>
      </c>
      <c r="X3373" s="388">
        <f t="shared" si="1159"/>
        <v>0</v>
      </c>
      <c r="Y3373" s="388">
        <f t="shared" si="1160"/>
        <v>0</v>
      </c>
      <c r="Z3373" s="280" t="str">
        <f t="shared" si="1151"/>
        <v/>
      </c>
      <c r="AA3373" s="280" t="str">
        <f t="shared" si="1152"/>
        <v/>
      </c>
      <c r="AB3373" s="389" t="str">
        <f t="shared" si="1161"/>
        <v/>
      </c>
      <c r="AC3373" s="389" t="str">
        <f t="shared" si="1162"/>
        <v/>
      </c>
      <c r="AD3373" s="390" t="str">
        <f t="shared" si="1153"/>
        <v/>
      </c>
      <c r="AE3373" s="282">
        <f t="shared" si="1154"/>
        <v>0</v>
      </c>
      <c r="AF3373" s="359">
        <f t="shared" si="1155"/>
        <v>0</v>
      </c>
      <c r="AG3373" s="280">
        <f t="shared" si="1156"/>
        <v>0</v>
      </c>
      <c r="AH3373" s="280">
        <f t="shared" si="1172"/>
        <v>0</v>
      </c>
      <c r="AI3373" s="280">
        <f>IF(ISBLANK(T3373),AI3372,IF(COUNTIF(T$2:T3373,T3373)&gt;1,AI3372,1+MAX(AI3372,0)))</f>
        <v>95</v>
      </c>
      <c r="AL3373" s="391" t="str">
        <f t="shared" si="1163"/>
        <v/>
      </c>
      <c r="AM3373" s="391" t="str">
        <f t="shared" si="1164"/>
        <v/>
      </c>
      <c r="AO3373" s="310" t="str">
        <f t="shared" si="1157"/>
        <v/>
      </c>
      <c r="AP3373" s="310">
        <f>SUM(AO$1:AO3373)</f>
        <v>0</v>
      </c>
      <c r="AQ3373" s="310">
        <f>SUM(AK$2:AK3373)</f>
        <v>23</v>
      </c>
      <c r="AR3373" s="310">
        <f>COUNTA(AJ$2:AJ3373)</f>
        <v>23</v>
      </c>
      <c r="AS3373" s="312"/>
      <c r="AT3373" s="312"/>
      <c r="AU3373" s="312"/>
      <c r="AV3373" s="312"/>
      <c r="AW3373" s="312"/>
      <c r="AZ3373">
        <v>0</v>
      </c>
      <c r="BA3373">
        <v>0</v>
      </c>
    </row>
    <row r="3374" spans="1:53" x14ac:dyDescent="0.25">
      <c r="A3374">
        <v>164</v>
      </c>
      <c r="B3374" t="s">
        <v>65</v>
      </c>
      <c r="C3374" t="s">
        <v>695</v>
      </c>
      <c r="D3374"/>
      <c r="E3374">
        <v>1</v>
      </c>
      <c r="F3374">
        <v>4</v>
      </c>
      <c r="G3374">
        <v>1</v>
      </c>
      <c r="H3374">
        <v>0</v>
      </c>
      <c r="I3374">
        <v>0</v>
      </c>
      <c r="J3374">
        <v>0</v>
      </c>
      <c r="K3374">
        <v>0</v>
      </c>
      <c r="L3374">
        <v>0</v>
      </c>
      <c r="M3374" t="s">
        <v>1014</v>
      </c>
      <c r="O3374" s="101">
        <f>IF(ISBLANK(C3374),O3373,IF(COUNTIF(C$2:C3374,C3374)&gt;1,O3373,1+MAX(O3373,0)))</f>
        <v>75</v>
      </c>
      <c r="P3374" s="45">
        <f t="shared" si="1166"/>
        <v>50</v>
      </c>
      <c r="Q3374" s="33" t="str">
        <f t="shared" si="1167"/>
        <v/>
      </c>
      <c r="R3374" s="33">
        <f t="shared" si="1168"/>
        <v>4</v>
      </c>
      <c r="S3374" s="33" t="str">
        <f t="shared" si="1169"/>
        <v>164_4</v>
      </c>
      <c r="T3374" s="35" t="str">
        <f t="shared" si="1170"/>
        <v>164AM</v>
      </c>
      <c r="U3374" s="35" t="str">
        <f t="shared" si="1171"/>
        <v>164AMNS</v>
      </c>
      <c r="V3374" s="35" t="str">
        <f t="shared" si="1165"/>
        <v>2W</v>
      </c>
      <c r="W3374" s="35" t="str">
        <f t="shared" si="1158"/>
        <v>164AM2W141</v>
      </c>
      <c r="X3374" s="388">
        <f t="shared" si="1159"/>
        <v>0</v>
      </c>
      <c r="Y3374" s="388">
        <f t="shared" si="1160"/>
        <v>0</v>
      </c>
      <c r="Z3374" s="280" t="str">
        <f t="shared" si="1151"/>
        <v/>
      </c>
      <c r="AA3374" s="280" t="str">
        <f t="shared" si="1152"/>
        <v/>
      </c>
      <c r="AB3374" s="389" t="str">
        <f t="shared" si="1161"/>
        <v/>
      </c>
      <c r="AC3374" s="389" t="str">
        <f t="shared" si="1162"/>
        <v/>
      </c>
      <c r="AD3374" s="390" t="str">
        <f t="shared" si="1153"/>
        <v/>
      </c>
      <c r="AE3374" s="282">
        <f t="shared" si="1154"/>
        <v>0</v>
      </c>
      <c r="AF3374" s="359">
        <f t="shared" si="1155"/>
        <v>0</v>
      </c>
      <c r="AG3374" s="280">
        <f t="shared" si="1156"/>
        <v>0</v>
      </c>
      <c r="AH3374" s="280">
        <f t="shared" si="1172"/>
        <v>0</v>
      </c>
      <c r="AI3374" s="280">
        <f>IF(ISBLANK(T3374),AI3373,IF(COUNTIF(T$2:T3374,T3374)&gt;1,AI3373,1+MAX(AI3373,0)))</f>
        <v>95</v>
      </c>
      <c r="AL3374" s="391" t="str">
        <f t="shared" si="1163"/>
        <v/>
      </c>
      <c r="AM3374" s="391" t="str">
        <f t="shared" si="1164"/>
        <v/>
      </c>
      <c r="AO3374" s="310" t="str">
        <f t="shared" si="1157"/>
        <v/>
      </c>
      <c r="AP3374" s="310">
        <f>SUM(AO$1:AO3374)</f>
        <v>0</v>
      </c>
      <c r="AQ3374" s="310">
        <f>SUM(AK$2:AK3374)</f>
        <v>23</v>
      </c>
      <c r="AR3374" s="310">
        <f>COUNTA(AJ$2:AJ3374)</f>
        <v>23</v>
      </c>
      <c r="AS3374" s="312"/>
      <c r="AT3374" s="312"/>
      <c r="AU3374" s="312"/>
      <c r="AV3374" s="312"/>
      <c r="AW3374" s="312"/>
      <c r="AZ3374">
        <v>0</v>
      </c>
      <c r="BA3374">
        <v>0</v>
      </c>
    </row>
    <row r="3375" spans="1:53" x14ac:dyDescent="0.25">
      <c r="A3375">
        <v>164</v>
      </c>
      <c r="B3375" t="s">
        <v>65</v>
      </c>
      <c r="C3375" t="s">
        <v>695</v>
      </c>
      <c r="D3375"/>
      <c r="E3375">
        <v>1</v>
      </c>
      <c r="F3375">
        <v>4</v>
      </c>
      <c r="G3375">
        <v>2</v>
      </c>
      <c r="H3375">
        <v>1</v>
      </c>
      <c r="I3375">
        <v>0</v>
      </c>
      <c r="J3375">
        <v>0</v>
      </c>
      <c r="K3375">
        <v>0</v>
      </c>
      <c r="L3375">
        <v>1</v>
      </c>
      <c r="M3375" t="s">
        <v>1014</v>
      </c>
      <c r="O3375" s="101">
        <f>IF(ISBLANK(C3375),O3374,IF(COUNTIF(C$2:C3375,C3375)&gt;1,O3374,1+MAX(O3374,0)))</f>
        <v>75</v>
      </c>
      <c r="P3375" s="45">
        <f t="shared" si="1166"/>
        <v>50</v>
      </c>
      <c r="Q3375" s="33" t="str">
        <f t="shared" si="1167"/>
        <v/>
      </c>
      <c r="R3375" s="33">
        <f t="shared" si="1168"/>
        <v>4</v>
      </c>
      <c r="S3375" s="33" t="str">
        <f t="shared" si="1169"/>
        <v>164_4</v>
      </c>
      <c r="T3375" s="35" t="str">
        <f t="shared" si="1170"/>
        <v>164AM</v>
      </c>
      <c r="U3375" s="35" t="str">
        <f t="shared" si="1171"/>
        <v>164AMNS</v>
      </c>
      <c r="V3375" s="35" t="str">
        <f t="shared" si="1165"/>
        <v>2W</v>
      </c>
      <c r="W3375" s="35" t="str">
        <f t="shared" si="1158"/>
        <v>164AM2W142</v>
      </c>
      <c r="X3375" s="388">
        <f t="shared" si="1159"/>
        <v>0</v>
      </c>
      <c r="Y3375" s="388">
        <f t="shared" si="1160"/>
        <v>1</v>
      </c>
      <c r="Z3375" s="280" t="str">
        <f t="shared" si="1151"/>
        <v/>
      </c>
      <c r="AA3375" s="280" t="str">
        <f t="shared" si="1152"/>
        <v/>
      </c>
      <c r="AB3375" s="389" t="str">
        <f t="shared" si="1161"/>
        <v/>
      </c>
      <c r="AC3375" s="389" t="str">
        <f t="shared" si="1162"/>
        <v/>
      </c>
      <c r="AD3375" s="390" t="str">
        <f t="shared" si="1153"/>
        <v/>
      </c>
      <c r="AE3375" s="282">
        <f t="shared" si="1154"/>
        <v>0</v>
      </c>
      <c r="AF3375" s="359">
        <f t="shared" si="1155"/>
        <v>0</v>
      </c>
      <c r="AG3375" s="280">
        <f t="shared" si="1156"/>
        <v>0</v>
      </c>
      <c r="AH3375" s="280">
        <f t="shared" si="1172"/>
        <v>0</v>
      </c>
      <c r="AI3375" s="280">
        <f>IF(ISBLANK(T3375),AI3374,IF(COUNTIF(T$2:T3375,T3375)&gt;1,AI3374,1+MAX(AI3374,0)))</f>
        <v>95</v>
      </c>
      <c r="AL3375" s="391" t="str">
        <f t="shared" si="1163"/>
        <v/>
      </c>
      <c r="AM3375" s="391" t="str">
        <f t="shared" si="1164"/>
        <v/>
      </c>
      <c r="AO3375" s="310" t="str">
        <f t="shared" si="1157"/>
        <v/>
      </c>
      <c r="AP3375" s="310">
        <f>SUM(AO$1:AO3375)</f>
        <v>0</v>
      </c>
      <c r="AQ3375" s="310">
        <f>SUM(AK$2:AK3375)</f>
        <v>23</v>
      </c>
      <c r="AR3375" s="310">
        <f>COUNTA(AJ$2:AJ3375)</f>
        <v>23</v>
      </c>
      <c r="AS3375" s="312"/>
      <c r="AT3375" s="312"/>
      <c r="AU3375" s="312"/>
      <c r="AV3375" s="312"/>
      <c r="AW3375" s="312"/>
      <c r="AZ3375">
        <v>0</v>
      </c>
      <c r="BA3375">
        <v>1</v>
      </c>
    </row>
    <row r="3376" spans="1:53" x14ac:dyDescent="0.25">
      <c r="A3376">
        <v>164</v>
      </c>
      <c r="B3376" t="s">
        <v>65</v>
      </c>
      <c r="C3376" t="s">
        <v>695</v>
      </c>
      <c r="D3376"/>
      <c r="E3376">
        <v>1</v>
      </c>
      <c r="F3376">
        <v>4</v>
      </c>
      <c r="G3376">
        <v>3</v>
      </c>
      <c r="H3376">
        <v>1</v>
      </c>
      <c r="I3376">
        <v>0</v>
      </c>
      <c r="J3376">
        <v>1</v>
      </c>
      <c r="K3376">
        <v>0</v>
      </c>
      <c r="L3376">
        <v>1</v>
      </c>
      <c r="M3376" t="s">
        <v>1014</v>
      </c>
      <c r="O3376" s="101">
        <f>IF(ISBLANK(C3376),O3375,IF(COUNTIF(C$2:C3376,C3376)&gt;1,O3375,1+MAX(O3375,0)))</f>
        <v>75</v>
      </c>
      <c r="P3376" s="45">
        <f t="shared" si="1166"/>
        <v>50</v>
      </c>
      <c r="Q3376" s="33" t="str">
        <f t="shared" si="1167"/>
        <v/>
      </c>
      <c r="R3376" s="33">
        <f t="shared" si="1168"/>
        <v>4</v>
      </c>
      <c r="S3376" s="33" t="str">
        <f t="shared" si="1169"/>
        <v>164_4</v>
      </c>
      <c r="T3376" s="35" t="str">
        <f t="shared" si="1170"/>
        <v>164AM</v>
      </c>
      <c r="U3376" s="35" t="str">
        <f t="shared" si="1171"/>
        <v>164AMEW</v>
      </c>
      <c r="V3376" s="35" t="str">
        <f t="shared" si="1165"/>
        <v>2W</v>
      </c>
      <c r="W3376" s="35" t="str">
        <f t="shared" si="1158"/>
        <v>164AM2W143</v>
      </c>
      <c r="X3376" s="388">
        <f t="shared" si="1159"/>
        <v>0</v>
      </c>
      <c r="Y3376" s="388">
        <f t="shared" si="1160"/>
        <v>1</v>
      </c>
      <c r="Z3376" s="280" t="str">
        <f t="shared" si="1151"/>
        <v/>
      </c>
      <c r="AA3376" s="280" t="str">
        <f t="shared" si="1152"/>
        <v/>
      </c>
      <c r="AB3376" s="389" t="str">
        <f t="shared" si="1161"/>
        <v/>
      </c>
      <c r="AC3376" s="389" t="str">
        <f t="shared" si="1162"/>
        <v/>
      </c>
      <c r="AD3376" s="390" t="str">
        <f t="shared" si="1153"/>
        <v/>
      </c>
      <c r="AE3376" s="282">
        <f t="shared" si="1154"/>
        <v>0</v>
      </c>
      <c r="AF3376" s="359">
        <f t="shared" si="1155"/>
        <v>0</v>
      </c>
      <c r="AG3376" s="280">
        <f t="shared" si="1156"/>
        <v>0</v>
      </c>
      <c r="AH3376" s="280">
        <f t="shared" si="1172"/>
        <v>0</v>
      </c>
      <c r="AI3376" s="280">
        <f>IF(ISBLANK(T3376),AI3375,IF(COUNTIF(T$2:T3376,T3376)&gt;1,AI3375,1+MAX(AI3375,0)))</f>
        <v>95</v>
      </c>
      <c r="AL3376" s="391" t="str">
        <f t="shared" si="1163"/>
        <v/>
      </c>
      <c r="AM3376" s="391" t="str">
        <f t="shared" si="1164"/>
        <v/>
      </c>
      <c r="AO3376" s="310" t="str">
        <f t="shared" si="1157"/>
        <v/>
      </c>
      <c r="AP3376" s="310">
        <f>SUM(AO$1:AO3376)</f>
        <v>0</v>
      </c>
      <c r="AQ3376" s="310">
        <f>SUM(AK$2:AK3376)</f>
        <v>23</v>
      </c>
      <c r="AR3376" s="310">
        <f>COUNTA(AJ$2:AJ3376)</f>
        <v>23</v>
      </c>
      <c r="AS3376" s="312"/>
      <c r="AT3376" s="312"/>
      <c r="AU3376" s="312"/>
      <c r="AV3376" s="312"/>
      <c r="AW3376" s="312"/>
      <c r="AZ3376">
        <v>0</v>
      </c>
      <c r="BA3376">
        <v>1</v>
      </c>
    </row>
    <row r="3377" spans="1:53" x14ac:dyDescent="0.25">
      <c r="A3377">
        <v>164</v>
      </c>
      <c r="B3377" t="s">
        <v>65</v>
      </c>
      <c r="C3377" t="s">
        <v>695</v>
      </c>
      <c r="D3377"/>
      <c r="E3377">
        <v>1</v>
      </c>
      <c r="F3377">
        <v>4</v>
      </c>
      <c r="G3377">
        <v>4</v>
      </c>
      <c r="H3377">
        <v>2</v>
      </c>
      <c r="I3377">
        <v>0</v>
      </c>
      <c r="J3377">
        <v>1</v>
      </c>
      <c r="K3377">
        <v>1</v>
      </c>
      <c r="L3377">
        <v>2</v>
      </c>
      <c r="M3377" t="s">
        <v>1014</v>
      </c>
      <c r="O3377" s="101">
        <f>IF(ISBLANK(C3377),O3376,IF(COUNTIF(C$2:C3377,C3377)&gt;1,O3376,1+MAX(O3376,0)))</f>
        <v>75</v>
      </c>
      <c r="P3377" s="45">
        <f t="shared" si="1166"/>
        <v>50</v>
      </c>
      <c r="Q3377" s="33" t="str">
        <f t="shared" si="1167"/>
        <v/>
      </c>
      <c r="R3377" s="33">
        <f t="shared" si="1168"/>
        <v>4</v>
      </c>
      <c r="S3377" s="33" t="str">
        <f t="shared" si="1169"/>
        <v>164_4</v>
      </c>
      <c r="T3377" s="35" t="str">
        <f t="shared" si="1170"/>
        <v>164AM</v>
      </c>
      <c r="U3377" s="35" t="str">
        <f t="shared" si="1171"/>
        <v>164AMEW</v>
      </c>
      <c r="V3377" s="35" t="str">
        <f t="shared" si="1165"/>
        <v>2W</v>
      </c>
      <c r="W3377" s="35" t="str">
        <f t="shared" si="1158"/>
        <v>164AM2W144</v>
      </c>
      <c r="X3377" s="388">
        <f t="shared" si="1159"/>
        <v>1</v>
      </c>
      <c r="Y3377" s="388">
        <f t="shared" si="1160"/>
        <v>2</v>
      </c>
      <c r="Z3377" s="280" t="str">
        <f t="shared" si="1151"/>
        <v/>
      </c>
      <c r="AA3377" s="280" t="str">
        <f t="shared" si="1152"/>
        <v/>
      </c>
      <c r="AB3377" s="389" t="str">
        <f t="shared" si="1161"/>
        <v/>
      </c>
      <c r="AC3377" s="389" t="str">
        <f t="shared" si="1162"/>
        <v/>
      </c>
      <c r="AD3377" s="390" t="str">
        <f t="shared" si="1153"/>
        <v/>
      </c>
      <c r="AE3377" s="282">
        <f t="shared" si="1154"/>
        <v>0</v>
      </c>
      <c r="AF3377" s="359">
        <f t="shared" si="1155"/>
        <v>0</v>
      </c>
      <c r="AG3377" s="280">
        <f t="shared" si="1156"/>
        <v>0</v>
      </c>
      <c r="AH3377" s="280">
        <f t="shared" si="1172"/>
        <v>0</v>
      </c>
      <c r="AI3377" s="280">
        <f>IF(ISBLANK(T3377),AI3376,IF(COUNTIF(T$2:T3377,T3377)&gt;1,AI3376,1+MAX(AI3376,0)))</f>
        <v>95</v>
      </c>
      <c r="AL3377" s="391" t="str">
        <f t="shared" si="1163"/>
        <v/>
      </c>
      <c r="AM3377" s="391" t="str">
        <f t="shared" si="1164"/>
        <v/>
      </c>
      <c r="AO3377" s="310" t="str">
        <f t="shared" si="1157"/>
        <v/>
      </c>
      <c r="AP3377" s="310">
        <f>SUM(AO$1:AO3377)</f>
        <v>0</v>
      </c>
      <c r="AQ3377" s="310">
        <f>SUM(AK$2:AK3377)</f>
        <v>23</v>
      </c>
      <c r="AR3377" s="310">
        <f>COUNTA(AJ$2:AJ3377)</f>
        <v>23</v>
      </c>
      <c r="AS3377" s="312"/>
      <c r="AT3377" s="312"/>
      <c r="AU3377" s="312"/>
      <c r="AV3377" s="312"/>
      <c r="AW3377" s="312"/>
      <c r="AZ3377">
        <v>1</v>
      </c>
      <c r="BA3377">
        <v>2</v>
      </c>
    </row>
    <row r="3378" spans="1:53" x14ac:dyDescent="0.25">
      <c r="A3378">
        <v>164</v>
      </c>
      <c r="B3378" t="s">
        <v>65</v>
      </c>
      <c r="C3378" t="s">
        <v>695</v>
      </c>
      <c r="D3378"/>
      <c r="E3378">
        <v>2</v>
      </c>
      <c r="F3378">
        <v>1</v>
      </c>
      <c r="G3378">
        <v>1</v>
      </c>
      <c r="H3378">
        <v>1</v>
      </c>
      <c r="I3378">
        <v>0</v>
      </c>
      <c r="J3378">
        <v>1</v>
      </c>
      <c r="K3378">
        <v>0</v>
      </c>
      <c r="L3378">
        <v>1</v>
      </c>
      <c r="M3378" t="s">
        <v>1015</v>
      </c>
      <c r="O3378" s="101">
        <f>IF(ISBLANK(C3378),O3377,IF(COUNTIF(C$2:C3378,C3378)&gt;1,O3377,1+MAX(O3377,0)))</f>
        <v>75</v>
      </c>
      <c r="P3378" s="45">
        <f t="shared" si="1166"/>
        <v>50</v>
      </c>
      <c r="Q3378" s="33" t="str">
        <f t="shared" si="1167"/>
        <v/>
      </c>
      <c r="R3378" s="33">
        <f t="shared" si="1168"/>
        <v>5</v>
      </c>
      <c r="S3378" s="33" t="str">
        <f t="shared" si="1169"/>
        <v>164_5</v>
      </c>
      <c r="T3378" s="35" t="str">
        <f t="shared" si="1170"/>
        <v>164AM</v>
      </c>
      <c r="U3378" s="35" t="str">
        <f t="shared" si="1171"/>
        <v>164AMNS</v>
      </c>
      <c r="V3378" s="35" t="str">
        <f t="shared" si="1165"/>
        <v>2W</v>
      </c>
      <c r="W3378" s="35" t="str">
        <f t="shared" si="1158"/>
        <v>164AM2W211</v>
      </c>
      <c r="X3378" s="388">
        <f t="shared" si="1159"/>
        <v>0</v>
      </c>
      <c r="Y3378" s="388">
        <f t="shared" si="1160"/>
        <v>1</v>
      </c>
      <c r="Z3378" s="280" t="str">
        <f t="shared" si="1151"/>
        <v/>
      </c>
      <c r="AA3378" s="280" t="str">
        <f t="shared" si="1152"/>
        <v/>
      </c>
      <c r="AB3378" s="389" t="str">
        <f t="shared" si="1161"/>
        <v/>
      </c>
      <c r="AC3378" s="389" t="str">
        <f t="shared" si="1162"/>
        <v/>
      </c>
      <c r="AD3378" s="390" t="str">
        <f t="shared" si="1153"/>
        <v/>
      </c>
      <c r="AE3378" s="282">
        <f t="shared" si="1154"/>
        <v>0</v>
      </c>
      <c r="AF3378" s="359">
        <f t="shared" si="1155"/>
        <v>0</v>
      </c>
      <c r="AG3378" s="280">
        <f t="shared" si="1156"/>
        <v>0</v>
      </c>
      <c r="AH3378" s="280">
        <f t="shared" si="1172"/>
        <v>0</v>
      </c>
      <c r="AI3378" s="280">
        <f>IF(ISBLANK(T3378),AI3377,IF(COUNTIF(T$2:T3378,T3378)&gt;1,AI3377,1+MAX(AI3377,0)))</f>
        <v>95</v>
      </c>
      <c r="AL3378" s="391" t="str">
        <f t="shared" si="1163"/>
        <v/>
      </c>
      <c r="AM3378" s="391" t="str">
        <f t="shared" si="1164"/>
        <v/>
      </c>
      <c r="AO3378" s="310" t="str">
        <f t="shared" si="1157"/>
        <v/>
      </c>
      <c r="AP3378" s="310">
        <f>SUM(AO$1:AO3378)</f>
        <v>0</v>
      </c>
      <c r="AQ3378" s="310">
        <f>SUM(AK$2:AK3378)</f>
        <v>23</v>
      </c>
      <c r="AR3378" s="310">
        <f>COUNTA(AJ$2:AJ3378)</f>
        <v>23</v>
      </c>
      <c r="AS3378" s="312"/>
      <c r="AT3378" s="312"/>
      <c r="AU3378" s="312"/>
      <c r="AV3378" s="312"/>
      <c r="AW3378" s="312"/>
      <c r="AZ3378">
        <v>0</v>
      </c>
      <c r="BA3378">
        <v>1</v>
      </c>
    </row>
    <row r="3379" spans="1:53" x14ac:dyDescent="0.25">
      <c r="A3379">
        <v>164</v>
      </c>
      <c r="B3379" t="s">
        <v>65</v>
      </c>
      <c r="C3379" t="s">
        <v>695</v>
      </c>
      <c r="D3379"/>
      <c r="E3379">
        <v>2</v>
      </c>
      <c r="F3379">
        <v>1</v>
      </c>
      <c r="G3379">
        <v>2</v>
      </c>
      <c r="H3379">
        <v>0</v>
      </c>
      <c r="I3379">
        <v>0</v>
      </c>
      <c r="J3379">
        <v>0</v>
      </c>
      <c r="K3379">
        <v>0</v>
      </c>
      <c r="L3379">
        <v>0</v>
      </c>
      <c r="M3379" t="s">
        <v>1015</v>
      </c>
      <c r="O3379" s="101">
        <f>IF(ISBLANK(C3379),O3378,IF(COUNTIF(C$2:C3379,C3379)&gt;1,O3378,1+MAX(O3378,0)))</f>
        <v>75</v>
      </c>
      <c r="P3379" s="45">
        <f t="shared" si="1166"/>
        <v>50</v>
      </c>
      <c r="Q3379" s="33" t="str">
        <f t="shared" si="1167"/>
        <v/>
      </c>
      <c r="R3379" s="33">
        <f t="shared" si="1168"/>
        <v>5</v>
      </c>
      <c r="S3379" s="33" t="str">
        <f t="shared" si="1169"/>
        <v>164_5</v>
      </c>
      <c r="T3379" s="35" t="str">
        <f t="shared" si="1170"/>
        <v>164AM</v>
      </c>
      <c r="U3379" s="35" t="str">
        <f t="shared" si="1171"/>
        <v>164AMNS</v>
      </c>
      <c r="V3379" s="35" t="str">
        <f t="shared" si="1165"/>
        <v>2W</v>
      </c>
      <c r="W3379" s="35" t="str">
        <f t="shared" si="1158"/>
        <v>164AM2W212</v>
      </c>
      <c r="X3379" s="388">
        <f t="shared" si="1159"/>
        <v>0</v>
      </c>
      <c r="Y3379" s="388">
        <f t="shared" si="1160"/>
        <v>0</v>
      </c>
      <c r="Z3379" s="280" t="str">
        <f t="shared" si="1151"/>
        <v/>
      </c>
      <c r="AA3379" s="280" t="str">
        <f t="shared" si="1152"/>
        <v/>
      </c>
      <c r="AB3379" s="389" t="str">
        <f t="shared" si="1161"/>
        <v/>
      </c>
      <c r="AC3379" s="389" t="str">
        <f t="shared" si="1162"/>
        <v/>
      </c>
      <c r="AD3379" s="390" t="str">
        <f t="shared" si="1153"/>
        <v/>
      </c>
      <c r="AE3379" s="282">
        <f t="shared" si="1154"/>
        <v>0</v>
      </c>
      <c r="AF3379" s="359">
        <f t="shared" si="1155"/>
        <v>0</v>
      </c>
      <c r="AG3379" s="280">
        <f t="shared" si="1156"/>
        <v>0</v>
      </c>
      <c r="AH3379" s="280">
        <f t="shared" si="1172"/>
        <v>0</v>
      </c>
      <c r="AI3379" s="280">
        <f>IF(ISBLANK(T3379),AI3378,IF(COUNTIF(T$2:T3379,T3379)&gt;1,AI3378,1+MAX(AI3378,0)))</f>
        <v>95</v>
      </c>
      <c r="AL3379" s="391" t="str">
        <f t="shared" si="1163"/>
        <v/>
      </c>
      <c r="AM3379" s="391" t="str">
        <f t="shared" si="1164"/>
        <v/>
      </c>
      <c r="AO3379" s="310" t="str">
        <f t="shared" si="1157"/>
        <v/>
      </c>
      <c r="AP3379" s="310">
        <f>SUM(AO$1:AO3379)</f>
        <v>0</v>
      </c>
      <c r="AQ3379" s="310">
        <f>SUM(AK$2:AK3379)</f>
        <v>23</v>
      </c>
      <c r="AR3379" s="310">
        <f>COUNTA(AJ$2:AJ3379)</f>
        <v>23</v>
      </c>
      <c r="AS3379" s="312"/>
      <c r="AT3379" s="312"/>
      <c r="AU3379" s="312"/>
      <c r="AV3379" s="312"/>
      <c r="AW3379" s="312"/>
      <c r="AZ3379">
        <v>0</v>
      </c>
      <c r="BA3379">
        <v>0</v>
      </c>
    </row>
    <row r="3380" spans="1:53" x14ac:dyDescent="0.25">
      <c r="A3380">
        <v>164</v>
      </c>
      <c r="B3380" t="s">
        <v>65</v>
      </c>
      <c r="C3380" t="s">
        <v>695</v>
      </c>
      <c r="D3380"/>
      <c r="E3380">
        <v>2</v>
      </c>
      <c r="F3380">
        <v>1</v>
      </c>
      <c r="G3380">
        <v>3</v>
      </c>
      <c r="H3380">
        <v>1</v>
      </c>
      <c r="I3380">
        <v>0</v>
      </c>
      <c r="J3380">
        <v>0</v>
      </c>
      <c r="K3380">
        <v>0</v>
      </c>
      <c r="L3380">
        <v>1</v>
      </c>
      <c r="M3380" t="s">
        <v>1015</v>
      </c>
      <c r="O3380" s="101">
        <f>IF(ISBLANK(C3380),O3379,IF(COUNTIF(C$2:C3380,C3380)&gt;1,O3379,1+MAX(O3379,0)))</f>
        <v>75</v>
      </c>
      <c r="P3380" s="45">
        <f t="shared" si="1166"/>
        <v>50</v>
      </c>
      <c r="Q3380" s="33" t="str">
        <f t="shared" si="1167"/>
        <v/>
      </c>
      <c r="R3380" s="33">
        <f t="shared" si="1168"/>
        <v>5</v>
      </c>
      <c r="S3380" s="33" t="str">
        <f t="shared" si="1169"/>
        <v>164_5</v>
      </c>
      <c r="T3380" s="35" t="str">
        <f t="shared" si="1170"/>
        <v>164AM</v>
      </c>
      <c r="U3380" s="35" t="str">
        <f t="shared" si="1171"/>
        <v>164AMEW</v>
      </c>
      <c r="V3380" s="35" t="str">
        <f t="shared" si="1165"/>
        <v>2W</v>
      </c>
      <c r="W3380" s="35" t="str">
        <f t="shared" si="1158"/>
        <v>164AM2W213</v>
      </c>
      <c r="X3380" s="388">
        <f t="shared" si="1159"/>
        <v>0</v>
      </c>
      <c r="Y3380" s="388">
        <f t="shared" si="1160"/>
        <v>1</v>
      </c>
      <c r="Z3380" s="280" t="str">
        <f t="shared" si="1151"/>
        <v/>
      </c>
      <c r="AA3380" s="280" t="str">
        <f t="shared" si="1152"/>
        <v/>
      </c>
      <c r="AB3380" s="389" t="str">
        <f t="shared" si="1161"/>
        <v/>
      </c>
      <c r="AC3380" s="389" t="str">
        <f t="shared" si="1162"/>
        <v/>
      </c>
      <c r="AD3380" s="390" t="str">
        <f t="shared" si="1153"/>
        <v/>
      </c>
      <c r="AE3380" s="282">
        <f t="shared" si="1154"/>
        <v>0</v>
      </c>
      <c r="AF3380" s="359">
        <f t="shared" si="1155"/>
        <v>0</v>
      </c>
      <c r="AG3380" s="280">
        <f t="shared" si="1156"/>
        <v>0</v>
      </c>
      <c r="AH3380" s="280">
        <f t="shared" si="1172"/>
        <v>0</v>
      </c>
      <c r="AI3380" s="280">
        <f>IF(ISBLANK(T3380),AI3379,IF(COUNTIF(T$2:T3380,T3380)&gt;1,AI3379,1+MAX(AI3379,0)))</f>
        <v>95</v>
      </c>
      <c r="AL3380" s="391" t="str">
        <f t="shared" si="1163"/>
        <v/>
      </c>
      <c r="AM3380" s="391" t="str">
        <f t="shared" si="1164"/>
        <v/>
      </c>
      <c r="AO3380" s="310" t="str">
        <f t="shared" si="1157"/>
        <v/>
      </c>
      <c r="AP3380" s="310">
        <f>SUM(AO$1:AO3380)</f>
        <v>0</v>
      </c>
      <c r="AQ3380" s="310">
        <f>SUM(AK$2:AK3380)</f>
        <v>23</v>
      </c>
      <c r="AR3380" s="310">
        <f>COUNTA(AJ$2:AJ3380)</f>
        <v>23</v>
      </c>
      <c r="AS3380" s="312"/>
      <c r="AT3380" s="312"/>
      <c r="AU3380" s="312"/>
      <c r="AV3380" s="312"/>
      <c r="AW3380" s="312"/>
      <c r="AZ3380">
        <v>0</v>
      </c>
      <c r="BA3380">
        <v>1</v>
      </c>
    </row>
    <row r="3381" spans="1:53" x14ac:dyDescent="0.25">
      <c r="A3381">
        <v>164</v>
      </c>
      <c r="B3381" t="s">
        <v>65</v>
      </c>
      <c r="C3381" t="s">
        <v>695</v>
      </c>
      <c r="D3381"/>
      <c r="E3381">
        <v>2</v>
      </c>
      <c r="F3381">
        <v>1</v>
      </c>
      <c r="G3381">
        <v>4</v>
      </c>
      <c r="H3381">
        <v>1</v>
      </c>
      <c r="I3381">
        <v>0</v>
      </c>
      <c r="J3381">
        <v>1</v>
      </c>
      <c r="K3381">
        <v>1</v>
      </c>
      <c r="L3381">
        <v>1</v>
      </c>
      <c r="M3381" t="s">
        <v>1015</v>
      </c>
      <c r="O3381" s="101">
        <f>IF(ISBLANK(C3381),O3380,IF(COUNTIF(C$2:C3381,C3381)&gt;1,O3380,1+MAX(O3380,0)))</f>
        <v>75</v>
      </c>
      <c r="P3381" s="45">
        <f t="shared" si="1166"/>
        <v>50</v>
      </c>
      <c r="Q3381" s="33" t="str">
        <f t="shared" si="1167"/>
        <v/>
      </c>
      <c r="R3381" s="33">
        <f t="shared" si="1168"/>
        <v>5</v>
      </c>
      <c r="S3381" s="33" t="str">
        <f t="shared" si="1169"/>
        <v>164_5</v>
      </c>
      <c r="T3381" s="35" t="str">
        <f t="shared" si="1170"/>
        <v>164AM</v>
      </c>
      <c r="U3381" s="35" t="str">
        <f t="shared" si="1171"/>
        <v>164AMEW</v>
      </c>
      <c r="V3381" s="35" t="str">
        <f t="shared" si="1165"/>
        <v>2W</v>
      </c>
      <c r="W3381" s="35" t="str">
        <f t="shared" si="1158"/>
        <v>164AM2W214</v>
      </c>
      <c r="X3381" s="388">
        <f t="shared" si="1159"/>
        <v>1</v>
      </c>
      <c r="Y3381" s="388">
        <f t="shared" si="1160"/>
        <v>1</v>
      </c>
      <c r="Z3381" s="280" t="str">
        <f t="shared" si="1151"/>
        <v/>
      </c>
      <c r="AA3381" s="280" t="str">
        <f t="shared" si="1152"/>
        <v/>
      </c>
      <c r="AB3381" s="389" t="str">
        <f t="shared" si="1161"/>
        <v/>
      </c>
      <c r="AC3381" s="389" t="str">
        <f t="shared" si="1162"/>
        <v/>
      </c>
      <c r="AD3381" s="390" t="str">
        <f t="shared" si="1153"/>
        <v/>
      </c>
      <c r="AE3381" s="282">
        <f t="shared" si="1154"/>
        <v>0</v>
      </c>
      <c r="AF3381" s="359">
        <f t="shared" si="1155"/>
        <v>0</v>
      </c>
      <c r="AG3381" s="280">
        <f t="shared" si="1156"/>
        <v>0</v>
      </c>
      <c r="AH3381" s="280">
        <f t="shared" si="1172"/>
        <v>0</v>
      </c>
      <c r="AI3381" s="280">
        <f>IF(ISBLANK(T3381),AI3380,IF(COUNTIF(T$2:T3381,T3381)&gt;1,AI3380,1+MAX(AI3380,0)))</f>
        <v>95</v>
      </c>
      <c r="AL3381" s="391" t="str">
        <f t="shared" si="1163"/>
        <v/>
      </c>
      <c r="AM3381" s="391" t="str">
        <f t="shared" si="1164"/>
        <v/>
      </c>
      <c r="AO3381" s="310" t="str">
        <f t="shared" si="1157"/>
        <v/>
      </c>
      <c r="AP3381" s="310">
        <f>SUM(AO$1:AO3381)</f>
        <v>0</v>
      </c>
      <c r="AQ3381" s="310">
        <f>SUM(AK$2:AK3381)</f>
        <v>23</v>
      </c>
      <c r="AR3381" s="310">
        <f>COUNTA(AJ$2:AJ3381)</f>
        <v>23</v>
      </c>
      <c r="AS3381" s="312"/>
      <c r="AT3381" s="312"/>
      <c r="AU3381" s="312"/>
      <c r="AV3381" s="312"/>
      <c r="AW3381" s="312"/>
      <c r="AZ3381">
        <v>1</v>
      </c>
      <c r="BA3381">
        <v>1</v>
      </c>
    </row>
    <row r="3382" spans="1:53" x14ac:dyDescent="0.25">
      <c r="A3382">
        <v>164</v>
      </c>
      <c r="B3382" t="s">
        <v>65</v>
      </c>
      <c r="C3382" t="s">
        <v>695</v>
      </c>
      <c r="D3382"/>
      <c r="E3382">
        <v>2</v>
      </c>
      <c r="F3382">
        <v>2</v>
      </c>
      <c r="G3382">
        <v>1</v>
      </c>
      <c r="H3382">
        <v>0</v>
      </c>
      <c r="I3382">
        <v>0</v>
      </c>
      <c r="J3382">
        <v>0</v>
      </c>
      <c r="K3382">
        <v>0</v>
      </c>
      <c r="L3382">
        <v>0</v>
      </c>
      <c r="M3382" t="s">
        <v>1015</v>
      </c>
      <c r="O3382" s="101">
        <f>IF(ISBLANK(C3382),O3381,IF(COUNTIF(C$2:C3382,C3382)&gt;1,O3381,1+MAX(O3381,0)))</f>
        <v>75</v>
      </c>
      <c r="P3382" s="45">
        <f t="shared" si="1166"/>
        <v>50</v>
      </c>
      <c r="Q3382" s="33" t="str">
        <f t="shared" si="1167"/>
        <v/>
      </c>
      <c r="R3382" s="33">
        <f t="shared" si="1168"/>
        <v>6</v>
      </c>
      <c r="S3382" s="33" t="str">
        <f t="shared" si="1169"/>
        <v>164_6</v>
      </c>
      <c r="T3382" s="35" t="str">
        <f t="shared" si="1170"/>
        <v>164AM</v>
      </c>
      <c r="U3382" s="35" t="str">
        <f t="shared" si="1171"/>
        <v>164AMNS</v>
      </c>
      <c r="V3382" s="35" t="str">
        <f t="shared" si="1165"/>
        <v>2W</v>
      </c>
      <c r="W3382" s="35" t="str">
        <f t="shared" si="1158"/>
        <v>164AM2W221</v>
      </c>
      <c r="X3382" s="388">
        <f t="shared" si="1159"/>
        <v>0</v>
      </c>
      <c r="Y3382" s="388">
        <f t="shared" si="1160"/>
        <v>0</v>
      </c>
      <c r="Z3382" s="280" t="str">
        <f t="shared" si="1151"/>
        <v/>
      </c>
      <c r="AA3382" s="280" t="str">
        <f t="shared" si="1152"/>
        <v/>
      </c>
      <c r="AB3382" s="389" t="str">
        <f t="shared" si="1161"/>
        <v/>
      </c>
      <c r="AC3382" s="389" t="str">
        <f t="shared" si="1162"/>
        <v/>
      </c>
      <c r="AD3382" s="390" t="str">
        <f t="shared" si="1153"/>
        <v/>
      </c>
      <c r="AE3382" s="282">
        <f t="shared" si="1154"/>
        <v>0</v>
      </c>
      <c r="AF3382" s="359">
        <f t="shared" si="1155"/>
        <v>0</v>
      </c>
      <c r="AG3382" s="280">
        <f t="shared" si="1156"/>
        <v>0</v>
      </c>
      <c r="AH3382" s="280">
        <f t="shared" si="1172"/>
        <v>0</v>
      </c>
      <c r="AI3382" s="280">
        <f>IF(ISBLANK(T3382),AI3381,IF(COUNTIF(T$2:T3382,T3382)&gt;1,AI3381,1+MAX(AI3381,0)))</f>
        <v>95</v>
      </c>
      <c r="AL3382" s="391" t="str">
        <f t="shared" si="1163"/>
        <v/>
      </c>
      <c r="AM3382" s="391" t="str">
        <f t="shared" si="1164"/>
        <v/>
      </c>
      <c r="AO3382" s="310" t="str">
        <f t="shared" si="1157"/>
        <v/>
      </c>
      <c r="AP3382" s="310">
        <f>SUM(AO$1:AO3382)</f>
        <v>0</v>
      </c>
      <c r="AQ3382" s="310">
        <f>SUM(AK$2:AK3382)</f>
        <v>23</v>
      </c>
      <c r="AR3382" s="310">
        <f>COUNTA(AJ$2:AJ3382)</f>
        <v>23</v>
      </c>
      <c r="AS3382" s="312"/>
      <c r="AT3382" s="312"/>
      <c r="AU3382" s="312"/>
      <c r="AV3382" s="312"/>
      <c r="AW3382" s="312"/>
      <c r="AZ3382">
        <v>0</v>
      </c>
      <c r="BA3382">
        <v>0</v>
      </c>
    </row>
    <row r="3383" spans="1:53" x14ac:dyDescent="0.25">
      <c r="A3383">
        <v>164</v>
      </c>
      <c r="B3383" t="s">
        <v>65</v>
      </c>
      <c r="C3383" t="s">
        <v>695</v>
      </c>
      <c r="D3383"/>
      <c r="E3383">
        <v>2</v>
      </c>
      <c r="F3383">
        <v>2</v>
      </c>
      <c r="G3383">
        <v>2</v>
      </c>
      <c r="H3383">
        <v>2</v>
      </c>
      <c r="I3383">
        <v>0</v>
      </c>
      <c r="J3383">
        <v>0</v>
      </c>
      <c r="K3383">
        <v>0</v>
      </c>
      <c r="L3383">
        <v>2</v>
      </c>
      <c r="M3383" t="s">
        <v>1015</v>
      </c>
      <c r="O3383" s="101">
        <f>IF(ISBLANK(C3383),O3382,IF(COUNTIF(C$2:C3383,C3383)&gt;1,O3382,1+MAX(O3382,0)))</f>
        <v>75</v>
      </c>
      <c r="P3383" s="45">
        <f t="shared" si="1166"/>
        <v>50</v>
      </c>
      <c r="Q3383" s="33" t="str">
        <f t="shared" si="1167"/>
        <v/>
      </c>
      <c r="R3383" s="33">
        <f t="shared" si="1168"/>
        <v>6</v>
      </c>
      <c r="S3383" s="33" t="str">
        <f t="shared" si="1169"/>
        <v>164_6</v>
      </c>
      <c r="T3383" s="35" t="str">
        <f t="shared" si="1170"/>
        <v>164AM</v>
      </c>
      <c r="U3383" s="35" t="str">
        <f t="shared" si="1171"/>
        <v>164AMNS</v>
      </c>
      <c r="V3383" s="35" t="str">
        <f t="shared" si="1165"/>
        <v>2W</v>
      </c>
      <c r="W3383" s="35" t="str">
        <f t="shared" si="1158"/>
        <v>164AM2W222</v>
      </c>
      <c r="X3383" s="388">
        <f t="shared" si="1159"/>
        <v>0</v>
      </c>
      <c r="Y3383" s="388">
        <f t="shared" si="1160"/>
        <v>2</v>
      </c>
      <c r="Z3383" s="280" t="str">
        <f t="shared" si="1151"/>
        <v/>
      </c>
      <c r="AA3383" s="280" t="str">
        <f t="shared" si="1152"/>
        <v/>
      </c>
      <c r="AB3383" s="389" t="str">
        <f t="shared" si="1161"/>
        <v/>
      </c>
      <c r="AC3383" s="389" t="str">
        <f t="shared" si="1162"/>
        <v/>
      </c>
      <c r="AD3383" s="390" t="str">
        <f t="shared" si="1153"/>
        <v/>
      </c>
      <c r="AE3383" s="282">
        <f t="shared" si="1154"/>
        <v>0</v>
      </c>
      <c r="AF3383" s="359">
        <f t="shared" si="1155"/>
        <v>0</v>
      </c>
      <c r="AG3383" s="280">
        <f t="shared" si="1156"/>
        <v>0</v>
      </c>
      <c r="AH3383" s="280">
        <f t="shared" si="1172"/>
        <v>0</v>
      </c>
      <c r="AI3383" s="280">
        <f>IF(ISBLANK(T3383),AI3382,IF(COUNTIF(T$2:T3383,T3383)&gt;1,AI3382,1+MAX(AI3382,0)))</f>
        <v>95</v>
      </c>
      <c r="AL3383" s="391" t="str">
        <f t="shared" si="1163"/>
        <v/>
      </c>
      <c r="AM3383" s="391" t="str">
        <f t="shared" si="1164"/>
        <v/>
      </c>
      <c r="AO3383" s="310" t="str">
        <f t="shared" si="1157"/>
        <v/>
      </c>
      <c r="AP3383" s="310">
        <f>SUM(AO$1:AO3383)</f>
        <v>0</v>
      </c>
      <c r="AQ3383" s="310">
        <f>SUM(AK$2:AK3383)</f>
        <v>23</v>
      </c>
      <c r="AR3383" s="310">
        <f>COUNTA(AJ$2:AJ3383)</f>
        <v>23</v>
      </c>
      <c r="AS3383" s="312"/>
      <c r="AT3383" s="312"/>
      <c r="AU3383" s="312"/>
      <c r="AV3383" s="312"/>
      <c r="AW3383" s="312"/>
      <c r="AZ3383">
        <v>0</v>
      </c>
      <c r="BA3383">
        <v>2</v>
      </c>
    </row>
    <row r="3384" spans="1:53" x14ac:dyDescent="0.25">
      <c r="A3384">
        <v>164</v>
      </c>
      <c r="B3384" t="s">
        <v>65</v>
      </c>
      <c r="C3384" t="s">
        <v>695</v>
      </c>
      <c r="D3384"/>
      <c r="E3384">
        <v>2</v>
      </c>
      <c r="F3384">
        <v>2</v>
      </c>
      <c r="G3384">
        <v>3</v>
      </c>
      <c r="H3384">
        <v>1</v>
      </c>
      <c r="I3384">
        <v>0</v>
      </c>
      <c r="J3384">
        <v>0</v>
      </c>
      <c r="K3384">
        <v>1</v>
      </c>
      <c r="L3384">
        <v>1</v>
      </c>
      <c r="M3384" t="s">
        <v>1015</v>
      </c>
      <c r="O3384" s="101">
        <f>IF(ISBLANK(C3384),O3383,IF(COUNTIF(C$2:C3384,C3384)&gt;1,O3383,1+MAX(O3383,0)))</f>
        <v>75</v>
      </c>
      <c r="P3384" s="45">
        <f t="shared" si="1166"/>
        <v>50</v>
      </c>
      <c r="Q3384" s="33" t="str">
        <f t="shared" si="1167"/>
        <v/>
      </c>
      <c r="R3384" s="33">
        <f t="shared" si="1168"/>
        <v>6</v>
      </c>
      <c r="S3384" s="33" t="str">
        <f t="shared" si="1169"/>
        <v>164_6</v>
      </c>
      <c r="T3384" s="35" t="str">
        <f t="shared" si="1170"/>
        <v>164AM</v>
      </c>
      <c r="U3384" s="35" t="str">
        <f t="shared" si="1171"/>
        <v>164AMEW</v>
      </c>
      <c r="V3384" s="35" t="str">
        <f t="shared" si="1165"/>
        <v>2W</v>
      </c>
      <c r="W3384" s="35" t="str">
        <f t="shared" si="1158"/>
        <v>164AM2W223</v>
      </c>
      <c r="X3384" s="388">
        <f t="shared" si="1159"/>
        <v>1</v>
      </c>
      <c r="Y3384" s="388">
        <f t="shared" si="1160"/>
        <v>1</v>
      </c>
      <c r="Z3384" s="280" t="str">
        <f t="shared" si="1151"/>
        <v/>
      </c>
      <c r="AA3384" s="280" t="str">
        <f t="shared" si="1152"/>
        <v/>
      </c>
      <c r="AB3384" s="389" t="str">
        <f t="shared" si="1161"/>
        <v/>
      </c>
      <c r="AC3384" s="389" t="str">
        <f t="shared" si="1162"/>
        <v/>
      </c>
      <c r="AD3384" s="390" t="str">
        <f t="shared" si="1153"/>
        <v/>
      </c>
      <c r="AE3384" s="282">
        <f t="shared" si="1154"/>
        <v>0</v>
      </c>
      <c r="AF3384" s="359">
        <f t="shared" si="1155"/>
        <v>0</v>
      </c>
      <c r="AG3384" s="280">
        <f t="shared" si="1156"/>
        <v>0</v>
      </c>
      <c r="AH3384" s="280">
        <f t="shared" si="1172"/>
        <v>0</v>
      </c>
      <c r="AI3384" s="280">
        <f>IF(ISBLANK(T3384),AI3383,IF(COUNTIF(T$2:T3384,T3384)&gt;1,AI3383,1+MAX(AI3383,0)))</f>
        <v>95</v>
      </c>
      <c r="AL3384" s="391" t="str">
        <f t="shared" si="1163"/>
        <v/>
      </c>
      <c r="AM3384" s="391" t="str">
        <f t="shared" si="1164"/>
        <v/>
      </c>
      <c r="AO3384" s="310" t="str">
        <f t="shared" si="1157"/>
        <v/>
      </c>
      <c r="AP3384" s="310">
        <f>SUM(AO$1:AO3384)</f>
        <v>0</v>
      </c>
      <c r="AQ3384" s="310">
        <f>SUM(AK$2:AK3384)</f>
        <v>23</v>
      </c>
      <c r="AR3384" s="310">
        <f>COUNTA(AJ$2:AJ3384)</f>
        <v>23</v>
      </c>
      <c r="AS3384" s="312"/>
      <c r="AT3384" s="312"/>
      <c r="AU3384" s="312"/>
      <c r="AV3384" s="312"/>
      <c r="AW3384" s="312"/>
      <c r="AZ3384">
        <v>1</v>
      </c>
      <c r="BA3384">
        <v>1</v>
      </c>
    </row>
    <row r="3385" spans="1:53" x14ac:dyDescent="0.25">
      <c r="A3385">
        <v>164</v>
      </c>
      <c r="B3385" t="s">
        <v>65</v>
      </c>
      <c r="C3385" t="s">
        <v>695</v>
      </c>
      <c r="D3385"/>
      <c r="E3385">
        <v>2</v>
      </c>
      <c r="F3385">
        <v>2</v>
      </c>
      <c r="G3385">
        <v>4</v>
      </c>
      <c r="H3385">
        <v>3</v>
      </c>
      <c r="I3385">
        <v>1</v>
      </c>
      <c r="J3385">
        <v>0</v>
      </c>
      <c r="K3385">
        <v>1</v>
      </c>
      <c r="L3385">
        <v>3</v>
      </c>
      <c r="M3385" t="s">
        <v>1015</v>
      </c>
      <c r="O3385" s="101">
        <f>IF(ISBLANK(C3385),O3384,IF(COUNTIF(C$2:C3385,C3385)&gt;1,O3384,1+MAX(O3384,0)))</f>
        <v>75</v>
      </c>
      <c r="P3385" s="45">
        <f t="shared" si="1166"/>
        <v>50</v>
      </c>
      <c r="Q3385" s="33" t="str">
        <f t="shared" si="1167"/>
        <v/>
      </c>
      <c r="R3385" s="33">
        <f t="shared" si="1168"/>
        <v>6</v>
      </c>
      <c r="S3385" s="33" t="str">
        <f t="shared" si="1169"/>
        <v>164_6</v>
      </c>
      <c r="T3385" s="35" t="str">
        <f t="shared" si="1170"/>
        <v>164AM</v>
      </c>
      <c r="U3385" s="35" t="str">
        <f t="shared" si="1171"/>
        <v>164AMEW</v>
      </c>
      <c r="V3385" s="35" t="str">
        <f t="shared" si="1165"/>
        <v>2W</v>
      </c>
      <c r="W3385" s="35" t="str">
        <f t="shared" si="1158"/>
        <v>164AM2W224</v>
      </c>
      <c r="X3385" s="388">
        <f t="shared" si="1159"/>
        <v>1</v>
      </c>
      <c r="Y3385" s="388">
        <f t="shared" si="1160"/>
        <v>3</v>
      </c>
      <c r="Z3385" s="280" t="str">
        <f t="shared" si="1151"/>
        <v/>
      </c>
      <c r="AA3385" s="280" t="str">
        <f t="shared" si="1152"/>
        <v/>
      </c>
      <c r="AB3385" s="389" t="str">
        <f t="shared" si="1161"/>
        <v/>
      </c>
      <c r="AC3385" s="389" t="str">
        <f t="shared" si="1162"/>
        <v/>
      </c>
      <c r="AD3385" s="390" t="str">
        <f t="shared" si="1153"/>
        <v/>
      </c>
      <c r="AE3385" s="282">
        <f t="shared" si="1154"/>
        <v>0</v>
      </c>
      <c r="AF3385" s="359">
        <f t="shared" si="1155"/>
        <v>0</v>
      </c>
      <c r="AG3385" s="280">
        <f t="shared" si="1156"/>
        <v>0</v>
      </c>
      <c r="AH3385" s="280">
        <f t="shared" si="1172"/>
        <v>0</v>
      </c>
      <c r="AI3385" s="280">
        <f>IF(ISBLANK(T3385),AI3384,IF(COUNTIF(T$2:T3385,T3385)&gt;1,AI3384,1+MAX(AI3384,0)))</f>
        <v>95</v>
      </c>
      <c r="AL3385" s="391" t="str">
        <f t="shared" si="1163"/>
        <v/>
      </c>
      <c r="AM3385" s="391" t="str">
        <f t="shared" si="1164"/>
        <v/>
      </c>
      <c r="AO3385" s="310" t="str">
        <f t="shared" si="1157"/>
        <v/>
      </c>
      <c r="AP3385" s="310">
        <f>SUM(AO$1:AO3385)</f>
        <v>0</v>
      </c>
      <c r="AQ3385" s="310">
        <f>SUM(AK$2:AK3385)</f>
        <v>23</v>
      </c>
      <c r="AR3385" s="310">
        <f>COUNTA(AJ$2:AJ3385)</f>
        <v>23</v>
      </c>
      <c r="AS3385" s="312"/>
      <c r="AT3385" s="312"/>
      <c r="AU3385" s="312"/>
      <c r="AV3385" s="312"/>
      <c r="AW3385" s="312"/>
      <c r="AZ3385">
        <v>1</v>
      </c>
      <c r="BA3385">
        <v>3</v>
      </c>
    </row>
    <row r="3386" spans="1:53" x14ac:dyDescent="0.25">
      <c r="A3386">
        <v>164</v>
      </c>
      <c r="B3386" t="s">
        <v>65</v>
      </c>
      <c r="C3386" t="s">
        <v>695</v>
      </c>
      <c r="D3386"/>
      <c r="E3386">
        <v>2</v>
      </c>
      <c r="F3386">
        <v>3</v>
      </c>
      <c r="G3386">
        <v>1</v>
      </c>
      <c r="H3386">
        <v>4</v>
      </c>
      <c r="I3386">
        <v>2</v>
      </c>
      <c r="J3386">
        <v>0</v>
      </c>
      <c r="K3386">
        <v>3</v>
      </c>
      <c r="L3386">
        <v>4</v>
      </c>
      <c r="M3386" t="s">
        <v>1015</v>
      </c>
      <c r="O3386" s="101">
        <f>IF(ISBLANK(C3386),O3385,IF(COUNTIF(C$2:C3386,C3386)&gt;1,O3385,1+MAX(O3385,0)))</f>
        <v>75</v>
      </c>
      <c r="P3386" s="45">
        <f t="shared" si="1166"/>
        <v>50</v>
      </c>
      <c r="Q3386" s="33" t="str">
        <f t="shared" si="1167"/>
        <v/>
      </c>
      <c r="R3386" s="33">
        <f t="shared" si="1168"/>
        <v>7</v>
      </c>
      <c r="S3386" s="33" t="str">
        <f t="shared" si="1169"/>
        <v>164_7</v>
      </c>
      <c r="T3386" s="35" t="str">
        <f t="shared" si="1170"/>
        <v>164AM</v>
      </c>
      <c r="U3386" s="35" t="str">
        <f t="shared" si="1171"/>
        <v>164AMNS</v>
      </c>
      <c r="V3386" s="35" t="str">
        <f t="shared" si="1165"/>
        <v>2W</v>
      </c>
      <c r="W3386" s="35" t="str">
        <f t="shared" si="1158"/>
        <v>164AM2W231</v>
      </c>
      <c r="X3386" s="388">
        <f t="shared" si="1159"/>
        <v>3</v>
      </c>
      <c r="Y3386" s="388">
        <f t="shared" si="1160"/>
        <v>4</v>
      </c>
      <c r="Z3386" s="280" t="str">
        <f t="shared" si="1151"/>
        <v/>
      </c>
      <c r="AA3386" s="280" t="str">
        <f t="shared" si="1152"/>
        <v/>
      </c>
      <c r="AB3386" s="389" t="str">
        <f t="shared" si="1161"/>
        <v/>
      </c>
      <c r="AC3386" s="389" t="str">
        <f t="shared" si="1162"/>
        <v/>
      </c>
      <c r="AD3386" s="390" t="str">
        <f t="shared" si="1153"/>
        <v/>
      </c>
      <c r="AE3386" s="282">
        <f t="shared" si="1154"/>
        <v>0</v>
      </c>
      <c r="AF3386" s="359">
        <f t="shared" si="1155"/>
        <v>0</v>
      </c>
      <c r="AG3386" s="280">
        <f t="shared" si="1156"/>
        <v>0</v>
      </c>
      <c r="AH3386" s="280">
        <f t="shared" si="1172"/>
        <v>0</v>
      </c>
      <c r="AI3386" s="280">
        <f>IF(ISBLANK(T3386),AI3385,IF(COUNTIF(T$2:T3386,T3386)&gt;1,AI3385,1+MAX(AI3385,0)))</f>
        <v>95</v>
      </c>
      <c r="AL3386" s="391" t="str">
        <f t="shared" si="1163"/>
        <v/>
      </c>
      <c r="AM3386" s="391" t="str">
        <f t="shared" si="1164"/>
        <v/>
      </c>
      <c r="AO3386" s="310" t="str">
        <f t="shared" si="1157"/>
        <v/>
      </c>
      <c r="AP3386" s="310">
        <f>SUM(AO$1:AO3386)</f>
        <v>0</v>
      </c>
      <c r="AQ3386" s="310">
        <f>SUM(AK$2:AK3386)</f>
        <v>23</v>
      </c>
      <c r="AR3386" s="310">
        <f>COUNTA(AJ$2:AJ3386)</f>
        <v>23</v>
      </c>
      <c r="AS3386" s="312"/>
      <c r="AT3386" s="312"/>
      <c r="AU3386" s="312"/>
      <c r="AV3386" s="312"/>
      <c r="AW3386" s="312"/>
      <c r="AZ3386">
        <v>3</v>
      </c>
      <c r="BA3386">
        <v>4</v>
      </c>
    </row>
    <row r="3387" spans="1:53" x14ac:dyDescent="0.25">
      <c r="A3387">
        <v>164</v>
      </c>
      <c r="B3387" t="s">
        <v>65</v>
      </c>
      <c r="C3387" t="s">
        <v>695</v>
      </c>
      <c r="D3387"/>
      <c r="E3387">
        <v>2</v>
      </c>
      <c r="F3387">
        <v>3</v>
      </c>
      <c r="G3387">
        <v>2</v>
      </c>
      <c r="H3387">
        <v>0</v>
      </c>
      <c r="I3387">
        <v>0</v>
      </c>
      <c r="J3387">
        <v>0</v>
      </c>
      <c r="K3387">
        <v>0</v>
      </c>
      <c r="L3387">
        <v>0</v>
      </c>
      <c r="M3387" t="s">
        <v>1015</v>
      </c>
      <c r="O3387" s="101">
        <f>IF(ISBLANK(C3387),O3386,IF(COUNTIF(C$2:C3387,C3387)&gt;1,O3386,1+MAX(O3386,0)))</f>
        <v>75</v>
      </c>
      <c r="P3387" s="45">
        <f t="shared" si="1166"/>
        <v>50</v>
      </c>
      <c r="Q3387" s="33" t="str">
        <f t="shared" si="1167"/>
        <v/>
      </c>
      <c r="R3387" s="33">
        <f t="shared" si="1168"/>
        <v>7</v>
      </c>
      <c r="S3387" s="33" t="str">
        <f t="shared" si="1169"/>
        <v>164_7</v>
      </c>
      <c r="T3387" s="35" t="str">
        <f t="shared" si="1170"/>
        <v>164AM</v>
      </c>
      <c r="U3387" s="35" t="str">
        <f t="shared" si="1171"/>
        <v>164AMNS</v>
      </c>
      <c r="V3387" s="35" t="str">
        <f t="shared" si="1165"/>
        <v>2W</v>
      </c>
      <c r="W3387" s="35" t="str">
        <f t="shared" si="1158"/>
        <v>164AM2W232</v>
      </c>
      <c r="X3387" s="388">
        <f t="shared" si="1159"/>
        <v>0</v>
      </c>
      <c r="Y3387" s="388">
        <f t="shared" si="1160"/>
        <v>0</v>
      </c>
      <c r="Z3387" s="280" t="str">
        <f t="shared" si="1151"/>
        <v/>
      </c>
      <c r="AA3387" s="280" t="str">
        <f t="shared" si="1152"/>
        <v/>
      </c>
      <c r="AB3387" s="389" t="str">
        <f t="shared" si="1161"/>
        <v/>
      </c>
      <c r="AC3387" s="389" t="str">
        <f t="shared" si="1162"/>
        <v/>
      </c>
      <c r="AD3387" s="390" t="str">
        <f t="shared" si="1153"/>
        <v/>
      </c>
      <c r="AE3387" s="282">
        <f t="shared" si="1154"/>
        <v>0</v>
      </c>
      <c r="AF3387" s="359">
        <f t="shared" si="1155"/>
        <v>0</v>
      </c>
      <c r="AG3387" s="280">
        <f t="shared" si="1156"/>
        <v>0</v>
      </c>
      <c r="AH3387" s="280">
        <f t="shared" si="1172"/>
        <v>0</v>
      </c>
      <c r="AI3387" s="280">
        <f>IF(ISBLANK(T3387),AI3386,IF(COUNTIF(T$2:T3387,T3387)&gt;1,AI3386,1+MAX(AI3386,0)))</f>
        <v>95</v>
      </c>
      <c r="AL3387" s="391" t="str">
        <f t="shared" si="1163"/>
        <v/>
      </c>
      <c r="AM3387" s="391" t="str">
        <f t="shared" si="1164"/>
        <v/>
      </c>
      <c r="AO3387" s="310" t="str">
        <f t="shared" si="1157"/>
        <v/>
      </c>
      <c r="AP3387" s="310">
        <f>SUM(AO$1:AO3387)</f>
        <v>0</v>
      </c>
      <c r="AQ3387" s="310">
        <f>SUM(AK$2:AK3387)</f>
        <v>23</v>
      </c>
      <c r="AR3387" s="310">
        <f>COUNTA(AJ$2:AJ3387)</f>
        <v>23</v>
      </c>
      <c r="AS3387" s="312"/>
      <c r="AT3387" s="312"/>
      <c r="AU3387" s="312"/>
      <c r="AV3387" s="312"/>
      <c r="AW3387" s="312"/>
      <c r="AZ3387">
        <v>0</v>
      </c>
      <c r="BA3387">
        <v>0</v>
      </c>
    </row>
    <row r="3388" spans="1:53" x14ac:dyDescent="0.25">
      <c r="A3388">
        <v>164</v>
      </c>
      <c r="B3388" t="s">
        <v>65</v>
      </c>
      <c r="C3388" t="s">
        <v>695</v>
      </c>
      <c r="D3388"/>
      <c r="E3388">
        <v>2</v>
      </c>
      <c r="F3388">
        <v>3</v>
      </c>
      <c r="G3388">
        <v>3</v>
      </c>
      <c r="H3388">
        <v>2</v>
      </c>
      <c r="I3388">
        <v>0</v>
      </c>
      <c r="J3388">
        <v>0</v>
      </c>
      <c r="K3388">
        <v>0</v>
      </c>
      <c r="L3388">
        <v>2</v>
      </c>
      <c r="M3388" t="s">
        <v>1015</v>
      </c>
      <c r="O3388" s="101">
        <f>IF(ISBLANK(C3388),O3387,IF(COUNTIF(C$2:C3388,C3388)&gt;1,O3387,1+MAX(O3387,0)))</f>
        <v>75</v>
      </c>
      <c r="P3388" s="45">
        <f t="shared" si="1166"/>
        <v>50</v>
      </c>
      <c r="Q3388" s="33" t="str">
        <f t="shared" si="1167"/>
        <v/>
      </c>
      <c r="R3388" s="33">
        <f t="shared" si="1168"/>
        <v>7</v>
      </c>
      <c r="S3388" s="33" t="str">
        <f t="shared" si="1169"/>
        <v>164_7</v>
      </c>
      <c r="T3388" s="35" t="str">
        <f t="shared" si="1170"/>
        <v>164AM</v>
      </c>
      <c r="U3388" s="35" t="str">
        <f t="shared" si="1171"/>
        <v>164AMEW</v>
      </c>
      <c r="V3388" s="35" t="str">
        <f t="shared" si="1165"/>
        <v>2W</v>
      </c>
      <c r="W3388" s="35" t="str">
        <f t="shared" si="1158"/>
        <v>164AM2W233</v>
      </c>
      <c r="X3388" s="388">
        <f t="shared" si="1159"/>
        <v>0</v>
      </c>
      <c r="Y3388" s="388">
        <f t="shared" si="1160"/>
        <v>2</v>
      </c>
      <c r="Z3388" s="280" t="str">
        <f t="shared" si="1151"/>
        <v/>
      </c>
      <c r="AA3388" s="280" t="str">
        <f t="shared" si="1152"/>
        <v/>
      </c>
      <c r="AB3388" s="389" t="str">
        <f t="shared" si="1161"/>
        <v/>
      </c>
      <c r="AC3388" s="389" t="str">
        <f t="shared" si="1162"/>
        <v/>
      </c>
      <c r="AD3388" s="390" t="str">
        <f t="shared" si="1153"/>
        <v/>
      </c>
      <c r="AE3388" s="282">
        <f t="shared" si="1154"/>
        <v>0</v>
      </c>
      <c r="AF3388" s="359">
        <f t="shared" si="1155"/>
        <v>0</v>
      </c>
      <c r="AG3388" s="280">
        <f t="shared" si="1156"/>
        <v>0</v>
      </c>
      <c r="AH3388" s="280">
        <f t="shared" si="1172"/>
        <v>0</v>
      </c>
      <c r="AI3388" s="280">
        <f>IF(ISBLANK(T3388),AI3387,IF(COUNTIF(T$2:T3388,T3388)&gt;1,AI3387,1+MAX(AI3387,0)))</f>
        <v>95</v>
      </c>
      <c r="AL3388" s="391" t="str">
        <f t="shared" si="1163"/>
        <v/>
      </c>
      <c r="AM3388" s="391" t="str">
        <f t="shared" si="1164"/>
        <v/>
      </c>
      <c r="AO3388" s="310" t="str">
        <f t="shared" si="1157"/>
        <v/>
      </c>
      <c r="AP3388" s="310">
        <f>SUM(AO$1:AO3388)</f>
        <v>0</v>
      </c>
      <c r="AQ3388" s="310">
        <f>SUM(AK$2:AK3388)</f>
        <v>23</v>
      </c>
      <c r="AR3388" s="310">
        <f>COUNTA(AJ$2:AJ3388)</f>
        <v>23</v>
      </c>
      <c r="AS3388" s="312"/>
      <c r="AT3388" s="312"/>
      <c r="AU3388" s="312"/>
      <c r="AV3388" s="312"/>
      <c r="AW3388" s="312"/>
      <c r="AZ3388">
        <v>0</v>
      </c>
      <c r="BA3388">
        <v>2</v>
      </c>
    </row>
    <row r="3389" spans="1:53" x14ac:dyDescent="0.25">
      <c r="A3389">
        <v>164</v>
      </c>
      <c r="B3389" t="s">
        <v>65</v>
      </c>
      <c r="C3389" t="s">
        <v>695</v>
      </c>
      <c r="D3389"/>
      <c r="E3389">
        <v>2</v>
      </c>
      <c r="F3389">
        <v>3</v>
      </c>
      <c r="G3389">
        <v>4</v>
      </c>
      <c r="H3389">
        <v>1</v>
      </c>
      <c r="I3389">
        <v>0</v>
      </c>
      <c r="J3389">
        <v>0</v>
      </c>
      <c r="K3389">
        <v>0</v>
      </c>
      <c r="L3389">
        <v>1</v>
      </c>
      <c r="M3389" t="s">
        <v>1015</v>
      </c>
      <c r="O3389" s="101">
        <f>IF(ISBLANK(C3389),O3388,IF(COUNTIF(C$2:C3389,C3389)&gt;1,O3388,1+MAX(O3388,0)))</f>
        <v>75</v>
      </c>
      <c r="P3389" s="45">
        <f t="shared" si="1166"/>
        <v>50</v>
      </c>
      <c r="Q3389" s="33" t="str">
        <f t="shared" si="1167"/>
        <v/>
      </c>
      <c r="R3389" s="33">
        <f t="shared" si="1168"/>
        <v>7</v>
      </c>
      <c r="S3389" s="33" t="str">
        <f t="shared" si="1169"/>
        <v>164_7</v>
      </c>
      <c r="T3389" s="35" t="str">
        <f t="shared" si="1170"/>
        <v>164AM</v>
      </c>
      <c r="U3389" s="35" t="str">
        <f t="shared" si="1171"/>
        <v>164AMEW</v>
      </c>
      <c r="V3389" s="35" t="str">
        <f t="shared" si="1165"/>
        <v>2W</v>
      </c>
      <c r="W3389" s="35" t="str">
        <f t="shared" si="1158"/>
        <v>164AM2W234</v>
      </c>
      <c r="X3389" s="388">
        <f t="shared" si="1159"/>
        <v>0</v>
      </c>
      <c r="Y3389" s="388">
        <f t="shared" si="1160"/>
        <v>1</v>
      </c>
      <c r="Z3389" s="280" t="str">
        <f t="shared" si="1151"/>
        <v/>
      </c>
      <c r="AA3389" s="280" t="str">
        <f t="shared" si="1152"/>
        <v/>
      </c>
      <c r="AB3389" s="389" t="str">
        <f t="shared" si="1161"/>
        <v/>
      </c>
      <c r="AC3389" s="389" t="str">
        <f t="shared" si="1162"/>
        <v/>
      </c>
      <c r="AD3389" s="390" t="str">
        <f t="shared" si="1153"/>
        <v/>
      </c>
      <c r="AE3389" s="282">
        <f t="shared" si="1154"/>
        <v>0</v>
      </c>
      <c r="AF3389" s="359">
        <f t="shared" si="1155"/>
        <v>0</v>
      </c>
      <c r="AG3389" s="280">
        <f t="shared" si="1156"/>
        <v>0</v>
      </c>
      <c r="AH3389" s="280">
        <f t="shared" si="1172"/>
        <v>0</v>
      </c>
      <c r="AI3389" s="280">
        <f>IF(ISBLANK(T3389),AI3388,IF(COUNTIF(T$2:T3389,T3389)&gt;1,AI3388,1+MAX(AI3388,0)))</f>
        <v>95</v>
      </c>
      <c r="AL3389" s="391" t="str">
        <f t="shared" si="1163"/>
        <v/>
      </c>
      <c r="AM3389" s="391" t="str">
        <f t="shared" si="1164"/>
        <v/>
      </c>
      <c r="AO3389" s="310" t="str">
        <f t="shared" si="1157"/>
        <v/>
      </c>
      <c r="AP3389" s="310">
        <f>SUM(AO$1:AO3389)</f>
        <v>0</v>
      </c>
      <c r="AQ3389" s="310">
        <f>SUM(AK$2:AK3389)</f>
        <v>23</v>
      </c>
      <c r="AR3389" s="310">
        <f>COUNTA(AJ$2:AJ3389)</f>
        <v>23</v>
      </c>
      <c r="AS3389" s="312"/>
      <c r="AT3389" s="312"/>
      <c r="AU3389" s="312"/>
      <c r="AV3389" s="312"/>
      <c r="AW3389" s="312"/>
      <c r="AZ3389">
        <v>0</v>
      </c>
      <c r="BA3389">
        <v>1</v>
      </c>
    </row>
    <row r="3390" spans="1:53" x14ac:dyDescent="0.25">
      <c r="A3390">
        <v>164</v>
      </c>
      <c r="B3390" t="s">
        <v>65</v>
      </c>
      <c r="C3390" t="s">
        <v>695</v>
      </c>
      <c r="D3390"/>
      <c r="E3390">
        <v>2</v>
      </c>
      <c r="F3390">
        <v>4</v>
      </c>
      <c r="G3390">
        <v>1</v>
      </c>
      <c r="H3390">
        <v>1</v>
      </c>
      <c r="I3390">
        <v>0</v>
      </c>
      <c r="J3390">
        <v>0</v>
      </c>
      <c r="K3390">
        <v>1</v>
      </c>
      <c r="L3390">
        <v>1</v>
      </c>
      <c r="M3390" t="s">
        <v>1015</v>
      </c>
      <c r="O3390" s="101">
        <f>IF(ISBLANK(C3390),O3389,IF(COUNTIF(C$2:C3390,C3390)&gt;1,O3389,1+MAX(O3389,0)))</f>
        <v>75</v>
      </c>
      <c r="P3390" s="45">
        <f t="shared" si="1166"/>
        <v>50</v>
      </c>
      <c r="Q3390" s="33" t="str">
        <f t="shared" si="1167"/>
        <v/>
      </c>
      <c r="R3390" s="33">
        <f t="shared" si="1168"/>
        <v>8</v>
      </c>
      <c r="S3390" s="33" t="str">
        <f t="shared" si="1169"/>
        <v>164_8</v>
      </c>
      <c r="T3390" s="35" t="str">
        <f t="shared" si="1170"/>
        <v>164AM</v>
      </c>
      <c r="U3390" s="35" t="str">
        <f t="shared" si="1171"/>
        <v>164AMNS</v>
      </c>
      <c r="V3390" s="35" t="str">
        <f t="shared" si="1165"/>
        <v>2W</v>
      </c>
      <c r="W3390" s="35" t="str">
        <f t="shared" si="1158"/>
        <v>164AM2W241</v>
      </c>
      <c r="X3390" s="388">
        <f t="shared" si="1159"/>
        <v>1</v>
      </c>
      <c r="Y3390" s="388">
        <f t="shared" si="1160"/>
        <v>1</v>
      </c>
      <c r="Z3390" s="280" t="str">
        <f t="shared" si="1151"/>
        <v/>
      </c>
      <c r="AA3390" s="280" t="str">
        <f t="shared" si="1152"/>
        <v/>
      </c>
      <c r="AB3390" s="389" t="str">
        <f t="shared" si="1161"/>
        <v/>
      </c>
      <c r="AC3390" s="389" t="str">
        <f t="shared" si="1162"/>
        <v/>
      </c>
      <c r="AD3390" s="390" t="str">
        <f t="shared" si="1153"/>
        <v/>
      </c>
      <c r="AE3390" s="282">
        <f t="shared" si="1154"/>
        <v>0</v>
      </c>
      <c r="AF3390" s="359">
        <f t="shared" si="1155"/>
        <v>0</v>
      </c>
      <c r="AG3390" s="280">
        <f t="shared" si="1156"/>
        <v>0</v>
      </c>
      <c r="AH3390" s="280">
        <f t="shared" si="1172"/>
        <v>0</v>
      </c>
      <c r="AI3390" s="280">
        <f>IF(ISBLANK(T3390),AI3389,IF(COUNTIF(T$2:T3390,T3390)&gt;1,AI3389,1+MAX(AI3389,0)))</f>
        <v>95</v>
      </c>
      <c r="AL3390" s="391" t="str">
        <f t="shared" si="1163"/>
        <v/>
      </c>
      <c r="AM3390" s="391" t="str">
        <f t="shared" si="1164"/>
        <v/>
      </c>
      <c r="AO3390" s="310" t="str">
        <f t="shared" si="1157"/>
        <v/>
      </c>
      <c r="AP3390" s="310">
        <f>SUM(AO$1:AO3390)</f>
        <v>0</v>
      </c>
      <c r="AQ3390" s="310">
        <f>SUM(AK$2:AK3390)</f>
        <v>23</v>
      </c>
      <c r="AR3390" s="310">
        <f>COUNTA(AJ$2:AJ3390)</f>
        <v>23</v>
      </c>
      <c r="AS3390" s="312"/>
      <c r="AT3390" s="312"/>
      <c r="AU3390" s="312"/>
      <c r="AV3390" s="312"/>
      <c r="AW3390" s="312"/>
      <c r="AZ3390">
        <v>1</v>
      </c>
      <c r="BA3390">
        <v>1</v>
      </c>
    </row>
    <row r="3391" spans="1:53" x14ac:dyDescent="0.25">
      <c r="A3391">
        <v>164</v>
      </c>
      <c r="B3391" t="s">
        <v>65</v>
      </c>
      <c r="C3391" t="s">
        <v>695</v>
      </c>
      <c r="D3391"/>
      <c r="E3391">
        <v>2</v>
      </c>
      <c r="F3391">
        <v>4</v>
      </c>
      <c r="G3391">
        <v>2</v>
      </c>
      <c r="H3391">
        <v>1</v>
      </c>
      <c r="I3391">
        <v>0</v>
      </c>
      <c r="J3391">
        <v>0</v>
      </c>
      <c r="K3391">
        <v>0</v>
      </c>
      <c r="L3391">
        <v>1</v>
      </c>
      <c r="M3391" t="s">
        <v>1015</v>
      </c>
      <c r="O3391" s="101">
        <f>IF(ISBLANK(C3391),O3390,IF(COUNTIF(C$2:C3391,C3391)&gt;1,O3390,1+MAX(O3390,0)))</f>
        <v>75</v>
      </c>
      <c r="P3391" s="45">
        <f t="shared" si="1166"/>
        <v>50</v>
      </c>
      <c r="Q3391" s="33" t="str">
        <f t="shared" si="1167"/>
        <v/>
      </c>
      <c r="R3391" s="33">
        <f t="shared" si="1168"/>
        <v>8</v>
      </c>
      <c r="S3391" s="33" t="str">
        <f t="shared" si="1169"/>
        <v>164_8</v>
      </c>
      <c r="T3391" s="35" t="str">
        <f t="shared" si="1170"/>
        <v>164AM</v>
      </c>
      <c r="U3391" s="35" t="str">
        <f t="shared" si="1171"/>
        <v>164AMNS</v>
      </c>
      <c r="V3391" s="35" t="str">
        <f t="shared" si="1165"/>
        <v>2W</v>
      </c>
      <c r="W3391" s="35" t="str">
        <f t="shared" si="1158"/>
        <v>164AM2W242</v>
      </c>
      <c r="X3391" s="388">
        <f t="shared" si="1159"/>
        <v>0</v>
      </c>
      <c r="Y3391" s="388">
        <f t="shared" si="1160"/>
        <v>1</v>
      </c>
      <c r="Z3391" s="280" t="str">
        <f t="shared" si="1151"/>
        <v/>
      </c>
      <c r="AA3391" s="280" t="str">
        <f t="shared" si="1152"/>
        <v/>
      </c>
      <c r="AB3391" s="389" t="str">
        <f t="shared" si="1161"/>
        <v/>
      </c>
      <c r="AC3391" s="389" t="str">
        <f t="shared" si="1162"/>
        <v/>
      </c>
      <c r="AD3391" s="390" t="str">
        <f t="shared" si="1153"/>
        <v/>
      </c>
      <c r="AE3391" s="282">
        <f t="shared" si="1154"/>
        <v>0</v>
      </c>
      <c r="AF3391" s="359">
        <f t="shared" si="1155"/>
        <v>0</v>
      </c>
      <c r="AG3391" s="280">
        <f t="shared" si="1156"/>
        <v>0</v>
      </c>
      <c r="AH3391" s="280">
        <f t="shared" si="1172"/>
        <v>0</v>
      </c>
      <c r="AI3391" s="280">
        <f>IF(ISBLANK(T3391),AI3390,IF(COUNTIF(T$2:T3391,T3391)&gt;1,AI3390,1+MAX(AI3390,0)))</f>
        <v>95</v>
      </c>
      <c r="AL3391" s="391" t="str">
        <f t="shared" si="1163"/>
        <v/>
      </c>
      <c r="AM3391" s="391" t="str">
        <f t="shared" si="1164"/>
        <v/>
      </c>
      <c r="AO3391" s="310" t="str">
        <f t="shared" si="1157"/>
        <v/>
      </c>
      <c r="AP3391" s="310">
        <f>SUM(AO$1:AO3391)</f>
        <v>0</v>
      </c>
      <c r="AQ3391" s="310">
        <f>SUM(AK$2:AK3391)</f>
        <v>23</v>
      </c>
      <c r="AR3391" s="310">
        <f>COUNTA(AJ$2:AJ3391)</f>
        <v>23</v>
      </c>
      <c r="AS3391" s="312"/>
      <c r="AT3391" s="312"/>
      <c r="AU3391" s="312"/>
      <c r="AV3391" s="312"/>
      <c r="AW3391" s="312"/>
      <c r="AZ3391">
        <v>0</v>
      </c>
      <c r="BA3391">
        <v>1</v>
      </c>
    </row>
    <row r="3392" spans="1:53" x14ac:dyDescent="0.25">
      <c r="A3392">
        <v>164</v>
      </c>
      <c r="B3392" t="s">
        <v>65</v>
      </c>
      <c r="C3392" t="s">
        <v>695</v>
      </c>
      <c r="D3392"/>
      <c r="E3392">
        <v>2</v>
      </c>
      <c r="F3392">
        <v>4</v>
      </c>
      <c r="G3392">
        <v>3</v>
      </c>
      <c r="H3392">
        <v>5</v>
      </c>
      <c r="I3392">
        <v>0</v>
      </c>
      <c r="J3392">
        <v>0</v>
      </c>
      <c r="K3392">
        <v>4</v>
      </c>
      <c r="L3392">
        <v>4</v>
      </c>
      <c r="M3392" t="s">
        <v>1015</v>
      </c>
      <c r="O3392" s="101">
        <f>IF(ISBLANK(C3392),O3391,IF(COUNTIF(C$2:C3392,C3392)&gt;1,O3391,1+MAX(O3391,0)))</f>
        <v>75</v>
      </c>
      <c r="P3392" s="45">
        <f t="shared" si="1166"/>
        <v>50</v>
      </c>
      <c r="Q3392" s="33" t="str">
        <f t="shared" si="1167"/>
        <v/>
      </c>
      <c r="R3392" s="33">
        <f t="shared" si="1168"/>
        <v>8</v>
      </c>
      <c r="S3392" s="33" t="str">
        <f t="shared" si="1169"/>
        <v>164_8</v>
      </c>
      <c r="T3392" s="35" t="str">
        <f t="shared" si="1170"/>
        <v>164AM</v>
      </c>
      <c r="U3392" s="35" t="str">
        <f t="shared" si="1171"/>
        <v>164AMEW</v>
      </c>
      <c r="V3392" s="35" t="str">
        <f t="shared" si="1165"/>
        <v>2W</v>
      </c>
      <c r="W3392" s="35" t="str">
        <f t="shared" si="1158"/>
        <v>164AM2W243</v>
      </c>
      <c r="X3392" s="388">
        <f t="shared" si="1159"/>
        <v>4</v>
      </c>
      <c r="Y3392" s="388">
        <f t="shared" si="1160"/>
        <v>4</v>
      </c>
      <c r="Z3392" s="280" t="str">
        <f t="shared" si="1151"/>
        <v/>
      </c>
      <c r="AA3392" s="280" t="str">
        <f t="shared" si="1152"/>
        <v/>
      </c>
      <c r="AB3392" s="389" t="str">
        <f t="shared" si="1161"/>
        <v/>
      </c>
      <c r="AC3392" s="389" t="str">
        <f t="shared" si="1162"/>
        <v/>
      </c>
      <c r="AD3392" s="390" t="str">
        <f t="shared" si="1153"/>
        <v/>
      </c>
      <c r="AE3392" s="282">
        <f t="shared" si="1154"/>
        <v>0</v>
      </c>
      <c r="AF3392" s="359">
        <f t="shared" si="1155"/>
        <v>0</v>
      </c>
      <c r="AG3392" s="280">
        <f t="shared" si="1156"/>
        <v>0</v>
      </c>
      <c r="AH3392" s="280">
        <f t="shared" si="1172"/>
        <v>0</v>
      </c>
      <c r="AI3392" s="280">
        <f>IF(ISBLANK(T3392),AI3391,IF(COUNTIF(T$2:T3392,T3392)&gt;1,AI3391,1+MAX(AI3391,0)))</f>
        <v>95</v>
      </c>
      <c r="AL3392" s="391" t="str">
        <f t="shared" si="1163"/>
        <v/>
      </c>
      <c r="AM3392" s="391" t="str">
        <f t="shared" si="1164"/>
        <v/>
      </c>
      <c r="AO3392" s="310" t="str">
        <f t="shared" si="1157"/>
        <v/>
      </c>
      <c r="AP3392" s="310">
        <f>SUM(AO$1:AO3392)</f>
        <v>0</v>
      </c>
      <c r="AQ3392" s="310">
        <f>SUM(AK$2:AK3392)</f>
        <v>23</v>
      </c>
      <c r="AR3392" s="310">
        <f>COUNTA(AJ$2:AJ3392)</f>
        <v>23</v>
      </c>
      <c r="AS3392" s="312"/>
      <c r="AT3392" s="312"/>
      <c r="AU3392" s="312"/>
      <c r="AV3392" s="312"/>
      <c r="AW3392" s="312"/>
      <c r="AZ3392">
        <v>4</v>
      </c>
      <c r="BA3392">
        <v>4</v>
      </c>
    </row>
    <row r="3393" spans="1:53" x14ac:dyDescent="0.25">
      <c r="A3393">
        <v>164</v>
      </c>
      <c r="B3393" t="s">
        <v>65</v>
      </c>
      <c r="C3393" t="s">
        <v>695</v>
      </c>
      <c r="D3393"/>
      <c r="E3393">
        <v>2</v>
      </c>
      <c r="F3393">
        <v>4</v>
      </c>
      <c r="G3393">
        <v>4</v>
      </c>
      <c r="H3393">
        <v>2</v>
      </c>
      <c r="I3393">
        <v>0</v>
      </c>
      <c r="J3393">
        <v>0</v>
      </c>
      <c r="K3393">
        <v>0</v>
      </c>
      <c r="L3393">
        <v>2</v>
      </c>
      <c r="M3393" t="s">
        <v>1015</v>
      </c>
      <c r="O3393" s="101">
        <f>IF(ISBLANK(C3393),O3392,IF(COUNTIF(C$2:C3393,C3393)&gt;1,O3392,1+MAX(O3392,0)))</f>
        <v>75</v>
      </c>
      <c r="P3393" s="45">
        <f t="shared" si="1166"/>
        <v>50</v>
      </c>
      <c r="Q3393" s="33" t="str">
        <f t="shared" si="1167"/>
        <v/>
      </c>
      <c r="R3393" s="33">
        <f t="shared" si="1168"/>
        <v>8</v>
      </c>
      <c r="S3393" s="33" t="str">
        <f t="shared" si="1169"/>
        <v>164_8</v>
      </c>
      <c r="T3393" s="35" t="str">
        <f t="shared" si="1170"/>
        <v>164AM</v>
      </c>
      <c r="U3393" s="35" t="str">
        <f t="shared" si="1171"/>
        <v>164AMEW</v>
      </c>
      <c r="V3393" s="35" t="str">
        <f t="shared" si="1165"/>
        <v>2W</v>
      </c>
      <c r="W3393" s="35" t="str">
        <f t="shared" si="1158"/>
        <v>164AM2W244</v>
      </c>
      <c r="X3393" s="388">
        <f t="shared" si="1159"/>
        <v>0</v>
      </c>
      <c r="Y3393" s="388">
        <f t="shared" si="1160"/>
        <v>2</v>
      </c>
      <c r="Z3393" s="280" t="str">
        <f t="shared" si="1151"/>
        <v/>
      </c>
      <c r="AA3393" s="280" t="str">
        <f t="shared" si="1152"/>
        <v/>
      </c>
      <c r="AB3393" s="389" t="str">
        <f t="shared" si="1161"/>
        <v/>
      </c>
      <c r="AC3393" s="389" t="str">
        <f t="shared" si="1162"/>
        <v/>
      </c>
      <c r="AD3393" s="390" t="str">
        <f t="shared" si="1153"/>
        <v/>
      </c>
      <c r="AE3393" s="282">
        <f t="shared" si="1154"/>
        <v>0</v>
      </c>
      <c r="AF3393" s="359">
        <f t="shared" si="1155"/>
        <v>0</v>
      </c>
      <c r="AG3393" s="280">
        <f t="shared" si="1156"/>
        <v>0</v>
      </c>
      <c r="AH3393" s="280">
        <f t="shared" si="1172"/>
        <v>0</v>
      </c>
      <c r="AI3393" s="280">
        <f>IF(ISBLANK(T3393),AI3392,IF(COUNTIF(T$2:T3393,T3393)&gt;1,AI3392,1+MAX(AI3392,0)))</f>
        <v>95</v>
      </c>
      <c r="AL3393" s="391" t="str">
        <f t="shared" si="1163"/>
        <v/>
      </c>
      <c r="AM3393" s="391" t="str">
        <f t="shared" si="1164"/>
        <v/>
      </c>
      <c r="AO3393" s="310" t="str">
        <f t="shared" si="1157"/>
        <v/>
      </c>
      <c r="AP3393" s="310">
        <f>SUM(AO$1:AO3393)</f>
        <v>0</v>
      </c>
      <c r="AQ3393" s="310">
        <f>SUM(AK$2:AK3393)</f>
        <v>23</v>
      </c>
      <c r="AR3393" s="310">
        <f>COUNTA(AJ$2:AJ3393)</f>
        <v>23</v>
      </c>
      <c r="AS3393" s="312"/>
      <c r="AT3393" s="312"/>
      <c r="AU3393" s="312"/>
      <c r="AV3393" s="312"/>
      <c r="AW3393" s="312"/>
      <c r="AZ3393">
        <v>0</v>
      </c>
      <c r="BA3393">
        <v>2</v>
      </c>
    </row>
    <row r="3394" spans="1:53" x14ac:dyDescent="0.25">
      <c r="A3394">
        <v>164</v>
      </c>
      <c r="B3394" t="s">
        <v>66</v>
      </c>
      <c r="C3394" t="s">
        <v>1016</v>
      </c>
      <c r="D3394"/>
      <c r="E3394">
        <v>1</v>
      </c>
      <c r="F3394">
        <v>1</v>
      </c>
      <c r="G3394">
        <v>1</v>
      </c>
      <c r="H3394">
        <v>3</v>
      </c>
      <c r="I3394">
        <v>0</v>
      </c>
      <c r="J3394">
        <v>3</v>
      </c>
      <c r="K3394">
        <v>0</v>
      </c>
      <c r="L3394">
        <v>3</v>
      </c>
      <c r="M3394" t="s">
        <v>1017</v>
      </c>
      <c r="O3394" s="101">
        <f>IF(ISBLANK(C3394),O3393,IF(COUNTIF(C$2:C3394,C3394)&gt;1,O3393,1+MAX(O3393,0)))</f>
        <v>76</v>
      </c>
      <c r="P3394" s="45">
        <f t="shared" si="1166"/>
        <v>50</v>
      </c>
      <c r="Q3394" s="33" t="str">
        <f t="shared" si="1167"/>
        <v/>
      </c>
      <c r="R3394" s="33">
        <f t="shared" si="1168"/>
        <v>9</v>
      </c>
      <c r="S3394" s="33" t="str">
        <f t="shared" si="1169"/>
        <v>164_9</v>
      </c>
      <c r="T3394" s="35" t="str">
        <f t="shared" si="1170"/>
        <v>164PM</v>
      </c>
      <c r="U3394" s="35" t="str">
        <f t="shared" si="1171"/>
        <v>164PMNS</v>
      </c>
      <c r="V3394" s="35" t="str">
        <f t="shared" si="1165"/>
        <v>2X</v>
      </c>
      <c r="W3394" s="35" t="str">
        <f t="shared" si="1158"/>
        <v>164PM2X111</v>
      </c>
      <c r="X3394" s="388">
        <f t="shared" si="1159"/>
        <v>0</v>
      </c>
      <c r="Y3394" s="388">
        <f t="shared" si="1160"/>
        <v>3</v>
      </c>
      <c r="Z3394" s="280" t="str">
        <f t="shared" ref="Z3394:Z3457" si="1173">IF(I3394&gt;$H3394,1,"")</f>
        <v/>
      </c>
      <c r="AA3394" s="280" t="str">
        <f t="shared" ref="AA3394:AA3457" si="1174">IF(J3394&gt;$H3394,1,"")</f>
        <v/>
      </c>
      <c r="AB3394" s="389" t="str">
        <f t="shared" si="1161"/>
        <v/>
      </c>
      <c r="AC3394" s="389" t="str">
        <f t="shared" si="1162"/>
        <v/>
      </c>
      <c r="AD3394" s="390" t="str">
        <f t="shared" ref="AD3394:AD3457" si="1175">IF(ISERROR(MATCH(A3394&amp;"_"&amp;G3394,Sidewalk_ignore,0)),"",1)</f>
        <v/>
      </c>
      <c r="AE3394" s="282">
        <f t="shared" ref="AE3394:AE3457" si="1176">IF(AND(ISNUMBER($G3394),$B3394="AM"),INDEX(CordonIn,MATCH($A3394,loc_ID,0),$G3394),0)</f>
        <v>0</v>
      </c>
      <c r="AF3394" s="359">
        <f t="shared" ref="AF3394:AF3457" si="1177">IF(AND(ISNUMBER($G3394),$B3394="PM"),INDEX(CordonIn,MATCH($A3394,loc_ID,0),VLOOKUP($G3394,Reverse_dir,2,FALSE)),0)</f>
        <v>0</v>
      </c>
      <c r="AG3394" s="280">
        <f t="shared" ref="AG3394:AG3457" si="1178">IF(AND(ISNUMBER($G3394),$B3394="AM"),INDEX(Lane,MATCH($A3394,loc_ID,0),$G3394),0)</f>
        <v>0</v>
      </c>
      <c r="AH3394" s="280">
        <f t="shared" si="1172"/>
        <v>0</v>
      </c>
      <c r="AI3394" s="280">
        <f>IF(ISBLANK(T3394),AI3393,IF(COUNTIF(T$2:T3394,T3394)&gt;1,AI3393,1+MAX(AI3393,0)))</f>
        <v>96</v>
      </c>
      <c r="AL3394" s="391" t="str">
        <f t="shared" si="1163"/>
        <v/>
      </c>
      <c r="AM3394" s="391" t="str">
        <f t="shared" si="1164"/>
        <v/>
      </c>
      <c r="AO3394" s="310" t="str">
        <f t="shared" ref="AO3394:AO3457" si="1179">IF(SUM(Z3394:AC3394)&gt;0,1,"")</f>
        <v/>
      </c>
      <c r="AP3394" s="310">
        <f>SUM(AO$1:AO3394)</f>
        <v>0</v>
      </c>
      <c r="AQ3394" s="310">
        <f>SUM(AK$2:AK3394)</f>
        <v>23</v>
      </c>
      <c r="AR3394" s="310">
        <f>COUNTA(AJ$2:AJ3394)</f>
        <v>23</v>
      </c>
      <c r="AS3394" s="312"/>
      <c r="AT3394" s="312"/>
      <c r="AU3394" s="312"/>
      <c r="AV3394" s="312"/>
      <c r="AW3394" s="312"/>
      <c r="AZ3394">
        <v>0</v>
      </c>
      <c r="BA3394">
        <v>3</v>
      </c>
    </row>
    <row r="3395" spans="1:53" x14ac:dyDescent="0.25">
      <c r="A3395">
        <v>164</v>
      </c>
      <c r="B3395" t="s">
        <v>66</v>
      </c>
      <c r="C3395" t="s">
        <v>1016</v>
      </c>
      <c r="D3395"/>
      <c r="E3395">
        <v>1</v>
      </c>
      <c r="F3395">
        <v>1</v>
      </c>
      <c r="G3395">
        <v>2</v>
      </c>
      <c r="H3395">
        <v>4</v>
      </c>
      <c r="I3395">
        <v>2</v>
      </c>
      <c r="J3395">
        <v>0</v>
      </c>
      <c r="K3395">
        <v>2</v>
      </c>
      <c r="L3395">
        <v>4</v>
      </c>
      <c r="M3395" t="s">
        <v>1017</v>
      </c>
      <c r="O3395" s="101">
        <f>IF(ISBLANK(C3395),O3394,IF(COUNTIF(C$2:C3395,C3395)&gt;1,O3394,1+MAX(O3394,0)))</f>
        <v>76</v>
      </c>
      <c r="P3395" s="45">
        <f t="shared" si="1166"/>
        <v>50</v>
      </c>
      <c r="Q3395" s="33" t="str">
        <f t="shared" si="1167"/>
        <v/>
      </c>
      <c r="R3395" s="33">
        <f t="shared" si="1168"/>
        <v>9</v>
      </c>
      <c r="S3395" s="33" t="str">
        <f t="shared" si="1169"/>
        <v>164_9</v>
      </c>
      <c r="T3395" s="35" t="str">
        <f t="shared" si="1170"/>
        <v>164PM</v>
      </c>
      <c r="U3395" s="35" t="str">
        <f t="shared" si="1171"/>
        <v>164PMNS</v>
      </c>
      <c r="V3395" s="35" t="str">
        <f t="shared" si="1165"/>
        <v>2X</v>
      </c>
      <c r="W3395" s="35" t="str">
        <f t="shared" ref="W3395:W3458" si="1180">IF(ISBLANK(A3395),"",A3395&amp;B3395&amp;V3395&amp;E3395&amp;F3395&amp;G3395)</f>
        <v>164PM2X112</v>
      </c>
      <c r="X3395" s="388">
        <f t="shared" ref="X3395:X3458" si="1181">IF($AD3395=1,0,K3395)</f>
        <v>2</v>
      </c>
      <c r="Y3395" s="388">
        <f t="shared" ref="Y3395:Y3458" si="1182">IF($AD3395=1,0,L3395)</f>
        <v>4</v>
      </c>
      <c r="Z3395" s="280" t="str">
        <f t="shared" si="1173"/>
        <v/>
      </c>
      <c r="AA3395" s="280" t="str">
        <f t="shared" si="1174"/>
        <v/>
      </c>
      <c r="AB3395" s="389" t="str">
        <f t="shared" ref="AB3395:AB3458" si="1183">IF(OR(K3395&gt;$H3395,AND($AD3395=1,K3395&gt;0)),1,"")</f>
        <v/>
      </c>
      <c r="AC3395" s="389" t="str">
        <f t="shared" ref="AC3395:AC3458" si="1184">IF(OR(L3395&gt;$H3395,AND($AD3395=1,L3395&gt;0)),1,"")</f>
        <v/>
      </c>
      <c r="AD3395" s="390" t="str">
        <f t="shared" si="1175"/>
        <v/>
      </c>
      <c r="AE3395" s="282">
        <f t="shared" si="1176"/>
        <v>0</v>
      </c>
      <c r="AF3395" s="359">
        <f t="shared" si="1177"/>
        <v>0</v>
      </c>
      <c r="AG3395" s="280">
        <f t="shared" si="1178"/>
        <v>0</v>
      </c>
      <c r="AH3395" s="280">
        <f t="shared" si="1172"/>
        <v>0</v>
      </c>
      <c r="AI3395" s="280">
        <f>IF(ISBLANK(T3395),AI3394,IF(COUNTIF(T$2:T3395,T3395)&gt;1,AI3394,1+MAX(AI3394,0)))</f>
        <v>96</v>
      </c>
      <c r="AL3395" s="391" t="str">
        <f t="shared" ref="AL3395:AL3458" si="1185">IF(OR(AB3395=1,AC3395=1),IF(LEN(AJ3395)=0,"",AJ3395&amp;"; ")&amp;"Ignore sidewalk",IF(LEN(AJ3395)=0,"",AJ3395))</f>
        <v/>
      </c>
      <c r="AM3395" s="391" t="str">
        <f t="shared" ref="AM3395:AM3458" si="1186">IF(OR(AB3395=1,AC3395=1),1,IF(LEN(AK3395)=0,"",AK3395))</f>
        <v/>
      </c>
      <c r="AO3395" s="310" t="str">
        <f t="shared" si="1179"/>
        <v/>
      </c>
      <c r="AP3395" s="310">
        <f>SUM(AO$1:AO3395)</f>
        <v>0</v>
      </c>
      <c r="AQ3395" s="310">
        <f>SUM(AK$2:AK3395)</f>
        <v>23</v>
      </c>
      <c r="AR3395" s="310">
        <f>COUNTA(AJ$2:AJ3395)</f>
        <v>23</v>
      </c>
      <c r="AS3395" s="312"/>
      <c r="AT3395" s="312"/>
      <c r="AU3395" s="312"/>
      <c r="AV3395" s="312"/>
      <c r="AW3395" s="312"/>
      <c r="AZ3395">
        <v>2</v>
      </c>
      <c r="BA3395">
        <v>4</v>
      </c>
    </row>
    <row r="3396" spans="1:53" x14ac:dyDescent="0.25">
      <c r="A3396">
        <v>164</v>
      </c>
      <c r="B3396" t="s">
        <v>66</v>
      </c>
      <c r="C3396" t="s">
        <v>1016</v>
      </c>
      <c r="D3396"/>
      <c r="E3396">
        <v>1</v>
      </c>
      <c r="F3396">
        <v>1</v>
      </c>
      <c r="G3396">
        <v>3</v>
      </c>
      <c r="H3396">
        <v>3</v>
      </c>
      <c r="I3396">
        <v>1</v>
      </c>
      <c r="J3396">
        <v>1</v>
      </c>
      <c r="K3396">
        <v>2</v>
      </c>
      <c r="L3396">
        <v>3</v>
      </c>
      <c r="M3396" t="s">
        <v>1017</v>
      </c>
      <c r="O3396" s="101">
        <f>IF(ISBLANK(C3396),O3395,IF(COUNTIF(C$2:C3396,C3396)&gt;1,O3395,1+MAX(O3395,0)))</f>
        <v>76</v>
      </c>
      <c r="P3396" s="45">
        <f t="shared" si="1166"/>
        <v>50</v>
      </c>
      <c r="Q3396" s="33" t="str">
        <f t="shared" si="1167"/>
        <v/>
      </c>
      <c r="R3396" s="33">
        <f t="shared" si="1168"/>
        <v>9</v>
      </c>
      <c r="S3396" s="33" t="str">
        <f t="shared" si="1169"/>
        <v>164_9</v>
      </c>
      <c r="T3396" s="35" t="str">
        <f t="shared" si="1170"/>
        <v>164PM</v>
      </c>
      <c r="U3396" s="35" t="str">
        <f t="shared" si="1171"/>
        <v>164PMEW</v>
      </c>
      <c r="V3396" s="35" t="str">
        <f t="shared" ref="V3396:V3459" si="1187">TEXT((O3396-MOD(O3396,26))/26,"0")&amp;CHAR(65+MOD(O3396-1,26))</f>
        <v>2X</v>
      </c>
      <c r="W3396" s="35" t="str">
        <f t="shared" si="1180"/>
        <v>164PM2X113</v>
      </c>
      <c r="X3396" s="388">
        <f t="shared" si="1181"/>
        <v>2</v>
      </c>
      <c r="Y3396" s="388">
        <f t="shared" si="1182"/>
        <v>3</v>
      </c>
      <c r="Z3396" s="280" t="str">
        <f t="shared" si="1173"/>
        <v/>
      </c>
      <c r="AA3396" s="280" t="str">
        <f t="shared" si="1174"/>
        <v/>
      </c>
      <c r="AB3396" s="389" t="str">
        <f t="shared" si="1183"/>
        <v/>
      </c>
      <c r="AC3396" s="389" t="str">
        <f t="shared" si="1184"/>
        <v/>
      </c>
      <c r="AD3396" s="390" t="str">
        <f t="shared" si="1175"/>
        <v/>
      </c>
      <c r="AE3396" s="282">
        <f t="shared" si="1176"/>
        <v>0</v>
      </c>
      <c r="AF3396" s="359">
        <f t="shared" si="1177"/>
        <v>0</v>
      </c>
      <c r="AG3396" s="280">
        <f t="shared" si="1178"/>
        <v>0</v>
      </c>
      <c r="AH3396" s="280">
        <f t="shared" si="1172"/>
        <v>0</v>
      </c>
      <c r="AI3396" s="280">
        <f>IF(ISBLANK(T3396),AI3395,IF(COUNTIF(T$2:T3396,T3396)&gt;1,AI3395,1+MAX(AI3395,0)))</f>
        <v>96</v>
      </c>
      <c r="AL3396" s="391" t="str">
        <f t="shared" si="1185"/>
        <v/>
      </c>
      <c r="AM3396" s="391" t="str">
        <f t="shared" si="1186"/>
        <v/>
      </c>
      <c r="AO3396" s="310" t="str">
        <f t="shared" si="1179"/>
        <v/>
      </c>
      <c r="AP3396" s="310">
        <f>SUM(AO$1:AO3396)</f>
        <v>0</v>
      </c>
      <c r="AQ3396" s="310">
        <f>SUM(AK$2:AK3396)</f>
        <v>23</v>
      </c>
      <c r="AR3396" s="310">
        <f>COUNTA(AJ$2:AJ3396)</f>
        <v>23</v>
      </c>
      <c r="AS3396" s="312"/>
      <c r="AT3396" s="312"/>
      <c r="AU3396" s="312"/>
      <c r="AV3396" s="312"/>
      <c r="AW3396" s="312"/>
      <c r="AZ3396">
        <v>2</v>
      </c>
      <c r="BA3396">
        <v>3</v>
      </c>
    </row>
    <row r="3397" spans="1:53" x14ac:dyDescent="0.25">
      <c r="A3397">
        <v>164</v>
      </c>
      <c r="B3397" t="s">
        <v>66</v>
      </c>
      <c r="C3397" t="s">
        <v>1016</v>
      </c>
      <c r="D3397"/>
      <c r="E3397">
        <v>1</v>
      </c>
      <c r="F3397">
        <v>1</v>
      </c>
      <c r="G3397">
        <v>4</v>
      </c>
      <c r="H3397">
        <v>4</v>
      </c>
      <c r="I3397">
        <v>2</v>
      </c>
      <c r="J3397">
        <v>0</v>
      </c>
      <c r="K3397">
        <v>2</v>
      </c>
      <c r="L3397">
        <v>4</v>
      </c>
      <c r="M3397" t="s">
        <v>1017</v>
      </c>
      <c r="O3397" s="101">
        <f>IF(ISBLANK(C3397),O3396,IF(COUNTIF(C$2:C3397,C3397)&gt;1,O3396,1+MAX(O3396,0)))</f>
        <v>76</v>
      </c>
      <c r="P3397" s="45">
        <f t="shared" si="1166"/>
        <v>50</v>
      </c>
      <c r="Q3397" s="33" t="str">
        <f t="shared" si="1167"/>
        <v/>
      </c>
      <c r="R3397" s="33">
        <f t="shared" si="1168"/>
        <v>9</v>
      </c>
      <c r="S3397" s="33" t="str">
        <f t="shared" si="1169"/>
        <v>164_9</v>
      </c>
      <c r="T3397" s="35" t="str">
        <f t="shared" si="1170"/>
        <v>164PM</v>
      </c>
      <c r="U3397" s="35" t="str">
        <f t="shared" si="1171"/>
        <v>164PMEW</v>
      </c>
      <c r="V3397" s="35" t="str">
        <f t="shared" si="1187"/>
        <v>2X</v>
      </c>
      <c r="W3397" s="35" t="str">
        <f t="shared" si="1180"/>
        <v>164PM2X114</v>
      </c>
      <c r="X3397" s="388">
        <f t="shared" si="1181"/>
        <v>2</v>
      </c>
      <c r="Y3397" s="388">
        <f t="shared" si="1182"/>
        <v>4</v>
      </c>
      <c r="Z3397" s="280" t="str">
        <f t="shared" si="1173"/>
        <v/>
      </c>
      <c r="AA3397" s="280" t="str">
        <f t="shared" si="1174"/>
        <v/>
      </c>
      <c r="AB3397" s="389" t="str">
        <f t="shared" si="1183"/>
        <v/>
      </c>
      <c r="AC3397" s="389" t="str">
        <f t="shared" si="1184"/>
        <v/>
      </c>
      <c r="AD3397" s="390" t="str">
        <f t="shared" si="1175"/>
        <v/>
      </c>
      <c r="AE3397" s="282">
        <f t="shared" si="1176"/>
        <v>0</v>
      </c>
      <c r="AF3397" s="359">
        <f t="shared" si="1177"/>
        <v>0</v>
      </c>
      <c r="AG3397" s="280">
        <f t="shared" si="1178"/>
        <v>0</v>
      </c>
      <c r="AH3397" s="280">
        <f t="shared" si="1172"/>
        <v>0</v>
      </c>
      <c r="AI3397" s="280">
        <f>IF(ISBLANK(T3397),AI3396,IF(COUNTIF(T$2:T3397,T3397)&gt;1,AI3396,1+MAX(AI3396,0)))</f>
        <v>96</v>
      </c>
      <c r="AL3397" s="391" t="str">
        <f t="shared" si="1185"/>
        <v/>
      </c>
      <c r="AM3397" s="391" t="str">
        <f t="shared" si="1186"/>
        <v/>
      </c>
      <c r="AO3397" s="310" t="str">
        <f t="shared" si="1179"/>
        <v/>
      </c>
      <c r="AP3397" s="310">
        <f>SUM(AO$1:AO3397)</f>
        <v>0</v>
      </c>
      <c r="AQ3397" s="310">
        <f>SUM(AK$2:AK3397)</f>
        <v>23</v>
      </c>
      <c r="AR3397" s="310">
        <f>COUNTA(AJ$2:AJ3397)</f>
        <v>23</v>
      </c>
      <c r="AS3397" s="312"/>
      <c r="AT3397" s="312"/>
      <c r="AU3397" s="312"/>
      <c r="AV3397" s="312"/>
      <c r="AW3397" s="312"/>
      <c r="AZ3397">
        <v>2</v>
      </c>
      <c r="BA3397">
        <v>4</v>
      </c>
    </row>
    <row r="3398" spans="1:53" x14ac:dyDescent="0.25">
      <c r="A3398">
        <v>164</v>
      </c>
      <c r="B3398" t="s">
        <v>66</v>
      </c>
      <c r="C3398" t="s">
        <v>1016</v>
      </c>
      <c r="D3398"/>
      <c r="E3398">
        <v>1</v>
      </c>
      <c r="F3398">
        <v>2</v>
      </c>
      <c r="G3398">
        <v>1</v>
      </c>
      <c r="H3398">
        <v>6</v>
      </c>
      <c r="I3398">
        <v>2</v>
      </c>
      <c r="J3398">
        <v>0</v>
      </c>
      <c r="K3398">
        <v>1</v>
      </c>
      <c r="L3398">
        <v>6</v>
      </c>
      <c r="M3398" t="s">
        <v>1017</v>
      </c>
      <c r="O3398" s="101">
        <f>IF(ISBLANK(C3398),O3397,IF(COUNTIF(C$2:C3398,C3398)&gt;1,O3397,1+MAX(O3397,0)))</f>
        <v>76</v>
      </c>
      <c r="P3398" s="45">
        <f t="shared" si="1166"/>
        <v>50</v>
      </c>
      <c r="Q3398" s="33" t="str">
        <f t="shared" si="1167"/>
        <v/>
      </c>
      <c r="R3398" s="33">
        <f t="shared" si="1168"/>
        <v>10</v>
      </c>
      <c r="S3398" s="33" t="str">
        <f t="shared" si="1169"/>
        <v>164_10</v>
      </c>
      <c r="T3398" s="35" t="str">
        <f t="shared" si="1170"/>
        <v>164PM</v>
      </c>
      <c r="U3398" s="35" t="str">
        <f t="shared" si="1171"/>
        <v>164PMNS</v>
      </c>
      <c r="V3398" s="35" t="str">
        <f t="shared" si="1187"/>
        <v>2X</v>
      </c>
      <c r="W3398" s="35" t="str">
        <f t="shared" si="1180"/>
        <v>164PM2X121</v>
      </c>
      <c r="X3398" s="388">
        <f t="shared" si="1181"/>
        <v>1</v>
      </c>
      <c r="Y3398" s="388">
        <f t="shared" si="1182"/>
        <v>6</v>
      </c>
      <c r="Z3398" s="280" t="str">
        <f t="shared" si="1173"/>
        <v/>
      </c>
      <c r="AA3398" s="280" t="str">
        <f t="shared" si="1174"/>
        <v/>
      </c>
      <c r="AB3398" s="389" t="str">
        <f t="shared" si="1183"/>
        <v/>
      </c>
      <c r="AC3398" s="389" t="str">
        <f t="shared" si="1184"/>
        <v/>
      </c>
      <c r="AD3398" s="390" t="str">
        <f t="shared" si="1175"/>
        <v/>
      </c>
      <c r="AE3398" s="282">
        <f t="shared" si="1176"/>
        <v>0</v>
      </c>
      <c r="AF3398" s="359">
        <f t="shared" si="1177"/>
        <v>0</v>
      </c>
      <c r="AG3398" s="280">
        <f t="shared" si="1178"/>
        <v>0</v>
      </c>
      <c r="AH3398" s="280">
        <f t="shared" si="1172"/>
        <v>0</v>
      </c>
      <c r="AI3398" s="280">
        <f>IF(ISBLANK(T3398),AI3397,IF(COUNTIF(T$2:T3398,T3398)&gt;1,AI3397,1+MAX(AI3397,0)))</f>
        <v>96</v>
      </c>
      <c r="AL3398" s="391" t="str">
        <f t="shared" si="1185"/>
        <v/>
      </c>
      <c r="AM3398" s="391" t="str">
        <f t="shared" si="1186"/>
        <v/>
      </c>
      <c r="AO3398" s="310" t="str">
        <f t="shared" si="1179"/>
        <v/>
      </c>
      <c r="AP3398" s="310">
        <f>SUM(AO$1:AO3398)</f>
        <v>0</v>
      </c>
      <c r="AQ3398" s="310">
        <f>SUM(AK$2:AK3398)</f>
        <v>23</v>
      </c>
      <c r="AR3398" s="310">
        <f>COUNTA(AJ$2:AJ3398)</f>
        <v>23</v>
      </c>
      <c r="AS3398" s="312"/>
      <c r="AT3398" s="312"/>
      <c r="AU3398" s="312"/>
      <c r="AV3398" s="312"/>
      <c r="AW3398" s="312"/>
      <c r="AZ3398">
        <v>1</v>
      </c>
      <c r="BA3398">
        <v>6</v>
      </c>
    </row>
    <row r="3399" spans="1:53" x14ac:dyDescent="0.25">
      <c r="A3399">
        <v>164</v>
      </c>
      <c r="B3399" t="s">
        <v>66</v>
      </c>
      <c r="C3399" t="s">
        <v>1016</v>
      </c>
      <c r="D3399"/>
      <c r="E3399">
        <v>1</v>
      </c>
      <c r="F3399">
        <v>2</v>
      </c>
      <c r="G3399">
        <v>2</v>
      </c>
      <c r="H3399">
        <v>0</v>
      </c>
      <c r="I3399">
        <v>0</v>
      </c>
      <c r="J3399">
        <v>0</v>
      </c>
      <c r="K3399">
        <v>0</v>
      </c>
      <c r="L3399">
        <v>0</v>
      </c>
      <c r="M3399" t="s">
        <v>1017</v>
      </c>
      <c r="O3399" s="101">
        <f>IF(ISBLANK(C3399),O3398,IF(COUNTIF(C$2:C3399,C3399)&gt;1,O3398,1+MAX(O3398,0)))</f>
        <v>76</v>
      </c>
      <c r="P3399" s="45">
        <f t="shared" si="1166"/>
        <v>50</v>
      </c>
      <c r="Q3399" s="33" t="str">
        <f t="shared" si="1167"/>
        <v/>
      </c>
      <c r="R3399" s="33">
        <f t="shared" si="1168"/>
        <v>10</v>
      </c>
      <c r="S3399" s="33" t="str">
        <f t="shared" si="1169"/>
        <v>164_10</v>
      </c>
      <c r="T3399" s="35" t="str">
        <f t="shared" si="1170"/>
        <v>164PM</v>
      </c>
      <c r="U3399" s="35" t="str">
        <f t="shared" si="1171"/>
        <v>164PMNS</v>
      </c>
      <c r="V3399" s="35" t="str">
        <f t="shared" si="1187"/>
        <v>2X</v>
      </c>
      <c r="W3399" s="35" t="str">
        <f t="shared" si="1180"/>
        <v>164PM2X122</v>
      </c>
      <c r="X3399" s="388">
        <f t="shared" si="1181"/>
        <v>0</v>
      </c>
      <c r="Y3399" s="388">
        <f t="shared" si="1182"/>
        <v>0</v>
      </c>
      <c r="Z3399" s="280" t="str">
        <f t="shared" si="1173"/>
        <v/>
      </c>
      <c r="AA3399" s="280" t="str">
        <f t="shared" si="1174"/>
        <v/>
      </c>
      <c r="AB3399" s="389" t="str">
        <f t="shared" si="1183"/>
        <v/>
      </c>
      <c r="AC3399" s="389" t="str">
        <f t="shared" si="1184"/>
        <v/>
      </c>
      <c r="AD3399" s="390" t="str">
        <f t="shared" si="1175"/>
        <v/>
      </c>
      <c r="AE3399" s="282">
        <f t="shared" si="1176"/>
        <v>0</v>
      </c>
      <c r="AF3399" s="359">
        <f t="shared" si="1177"/>
        <v>0</v>
      </c>
      <c r="AG3399" s="280">
        <f t="shared" si="1178"/>
        <v>0</v>
      </c>
      <c r="AH3399" s="280">
        <f t="shared" si="1172"/>
        <v>0</v>
      </c>
      <c r="AI3399" s="280">
        <f>IF(ISBLANK(T3399),AI3398,IF(COUNTIF(T$2:T3399,T3399)&gt;1,AI3398,1+MAX(AI3398,0)))</f>
        <v>96</v>
      </c>
      <c r="AL3399" s="391" t="str">
        <f t="shared" si="1185"/>
        <v/>
      </c>
      <c r="AM3399" s="391" t="str">
        <f t="shared" si="1186"/>
        <v/>
      </c>
      <c r="AO3399" s="310" t="str">
        <f t="shared" si="1179"/>
        <v/>
      </c>
      <c r="AP3399" s="310">
        <f>SUM(AO$1:AO3399)</f>
        <v>0</v>
      </c>
      <c r="AQ3399" s="310">
        <f>SUM(AK$2:AK3399)</f>
        <v>23</v>
      </c>
      <c r="AR3399" s="310">
        <f>COUNTA(AJ$2:AJ3399)</f>
        <v>23</v>
      </c>
      <c r="AS3399" s="312"/>
      <c r="AT3399" s="312"/>
      <c r="AU3399" s="312"/>
      <c r="AV3399" s="312"/>
      <c r="AW3399" s="312"/>
      <c r="AZ3399">
        <v>0</v>
      </c>
      <c r="BA3399">
        <v>0</v>
      </c>
    </row>
    <row r="3400" spans="1:53" x14ac:dyDescent="0.25">
      <c r="A3400">
        <v>164</v>
      </c>
      <c r="B3400" t="s">
        <v>66</v>
      </c>
      <c r="C3400" t="s">
        <v>1016</v>
      </c>
      <c r="D3400"/>
      <c r="E3400">
        <v>1</v>
      </c>
      <c r="F3400">
        <v>2</v>
      </c>
      <c r="G3400">
        <v>3</v>
      </c>
      <c r="H3400">
        <v>3</v>
      </c>
      <c r="I3400">
        <v>1</v>
      </c>
      <c r="J3400">
        <v>0</v>
      </c>
      <c r="K3400">
        <v>2</v>
      </c>
      <c r="L3400">
        <v>3</v>
      </c>
      <c r="M3400" t="s">
        <v>1017</v>
      </c>
      <c r="O3400" s="101">
        <f>IF(ISBLANK(C3400),O3399,IF(COUNTIF(C$2:C3400,C3400)&gt;1,O3399,1+MAX(O3399,0)))</f>
        <v>76</v>
      </c>
      <c r="P3400" s="45">
        <f t="shared" si="1166"/>
        <v>50</v>
      </c>
      <c r="Q3400" s="33" t="str">
        <f t="shared" si="1167"/>
        <v/>
      </c>
      <c r="R3400" s="33">
        <f t="shared" si="1168"/>
        <v>10</v>
      </c>
      <c r="S3400" s="33" t="str">
        <f t="shared" si="1169"/>
        <v>164_10</v>
      </c>
      <c r="T3400" s="35" t="str">
        <f t="shared" si="1170"/>
        <v>164PM</v>
      </c>
      <c r="U3400" s="35" t="str">
        <f t="shared" si="1171"/>
        <v>164PMEW</v>
      </c>
      <c r="V3400" s="35" t="str">
        <f t="shared" si="1187"/>
        <v>2X</v>
      </c>
      <c r="W3400" s="35" t="str">
        <f t="shared" si="1180"/>
        <v>164PM2X123</v>
      </c>
      <c r="X3400" s="388">
        <f t="shared" si="1181"/>
        <v>2</v>
      </c>
      <c r="Y3400" s="388">
        <f t="shared" si="1182"/>
        <v>3</v>
      </c>
      <c r="Z3400" s="280" t="str">
        <f t="shared" si="1173"/>
        <v/>
      </c>
      <c r="AA3400" s="280" t="str">
        <f t="shared" si="1174"/>
        <v/>
      </c>
      <c r="AB3400" s="389" t="str">
        <f t="shared" si="1183"/>
        <v/>
      </c>
      <c r="AC3400" s="389" t="str">
        <f t="shared" si="1184"/>
        <v/>
      </c>
      <c r="AD3400" s="390" t="str">
        <f t="shared" si="1175"/>
        <v/>
      </c>
      <c r="AE3400" s="282">
        <f t="shared" si="1176"/>
        <v>0</v>
      </c>
      <c r="AF3400" s="359">
        <f t="shared" si="1177"/>
        <v>0</v>
      </c>
      <c r="AG3400" s="280">
        <f t="shared" si="1178"/>
        <v>0</v>
      </c>
      <c r="AH3400" s="280">
        <f t="shared" si="1172"/>
        <v>0</v>
      </c>
      <c r="AI3400" s="280">
        <f>IF(ISBLANK(T3400),AI3399,IF(COUNTIF(T$2:T3400,T3400)&gt;1,AI3399,1+MAX(AI3399,0)))</f>
        <v>96</v>
      </c>
      <c r="AL3400" s="391" t="str">
        <f t="shared" si="1185"/>
        <v/>
      </c>
      <c r="AM3400" s="391" t="str">
        <f t="shared" si="1186"/>
        <v/>
      </c>
      <c r="AO3400" s="310" t="str">
        <f t="shared" si="1179"/>
        <v/>
      </c>
      <c r="AP3400" s="310">
        <f>SUM(AO$1:AO3400)</f>
        <v>0</v>
      </c>
      <c r="AQ3400" s="310">
        <f>SUM(AK$2:AK3400)</f>
        <v>23</v>
      </c>
      <c r="AR3400" s="310">
        <f>COUNTA(AJ$2:AJ3400)</f>
        <v>23</v>
      </c>
      <c r="AS3400" s="312"/>
      <c r="AT3400" s="312"/>
      <c r="AU3400" s="312"/>
      <c r="AV3400" s="312"/>
      <c r="AW3400" s="312"/>
      <c r="AZ3400">
        <v>2</v>
      </c>
      <c r="BA3400">
        <v>3</v>
      </c>
    </row>
    <row r="3401" spans="1:53" x14ac:dyDescent="0.25">
      <c r="A3401">
        <v>164</v>
      </c>
      <c r="B3401" t="s">
        <v>66</v>
      </c>
      <c r="C3401" t="s">
        <v>1016</v>
      </c>
      <c r="D3401"/>
      <c r="E3401">
        <v>1</v>
      </c>
      <c r="F3401">
        <v>2</v>
      </c>
      <c r="G3401">
        <v>4</v>
      </c>
      <c r="H3401">
        <v>2</v>
      </c>
      <c r="I3401">
        <v>1</v>
      </c>
      <c r="J3401">
        <v>0</v>
      </c>
      <c r="K3401">
        <v>2</v>
      </c>
      <c r="L3401">
        <v>2</v>
      </c>
      <c r="M3401" t="s">
        <v>1017</v>
      </c>
      <c r="O3401" s="101">
        <f>IF(ISBLANK(C3401),O3400,IF(COUNTIF(C$2:C3401,C3401)&gt;1,O3400,1+MAX(O3400,0)))</f>
        <v>76</v>
      </c>
      <c r="P3401" s="45">
        <f t="shared" si="1166"/>
        <v>50</v>
      </c>
      <c r="Q3401" s="33" t="str">
        <f t="shared" si="1167"/>
        <v/>
      </c>
      <c r="R3401" s="33">
        <f t="shared" si="1168"/>
        <v>10</v>
      </c>
      <c r="S3401" s="33" t="str">
        <f t="shared" si="1169"/>
        <v>164_10</v>
      </c>
      <c r="T3401" s="35" t="str">
        <f t="shared" si="1170"/>
        <v>164PM</v>
      </c>
      <c r="U3401" s="35" t="str">
        <f t="shared" si="1171"/>
        <v>164PMEW</v>
      </c>
      <c r="V3401" s="35" t="str">
        <f t="shared" si="1187"/>
        <v>2X</v>
      </c>
      <c r="W3401" s="35" t="str">
        <f t="shared" si="1180"/>
        <v>164PM2X124</v>
      </c>
      <c r="X3401" s="388">
        <f t="shared" si="1181"/>
        <v>2</v>
      </c>
      <c r="Y3401" s="388">
        <f t="shared" si="1182"/>
        <v>2</v>
      </c>
      <c r="Z3401" s="280" t="str">
        <f t="shared" si="1173"/>
        <v/>
      </c>
      <c r="AA3401" s="280" t="str">
        <f t="shared" si="1174"/>
        <v/>
      </c>
      <c r="AB3401" s="389" t="str">
        <f t="shared" si="1183"/>
        <v/>
      </c>
      <c r="AC3401" s="389" t="str">
        <f t="shared" si="1184"/>
        <v/>
      </c>
      <c r="AD3401" s="390" t="str">
        <f t="shared" si="1175"/>
        <v/>
      </c>
      <c r="AE3401" s="282">
        <f t="shared" si="1176"/>
        <v>0</v>
      </c>
      <c r="AF3401" s="359">
        <f t="shared" si="1177"/>
        <v>0</v>
      </c>
      <c r="AG3401" s="280">
        <f t="shared" si="1178"/>
        <v>0</v>
      </c>
      <c r="AH3401" s="280">
        <f t="shared" si="1172"/>
        <v>0</v>
      </c>
      <c r="AI3401" s="280">
        <f>IF(ISBLANK(T3401),AI3400,IF(COUNTIF(T$2:T3401,T3401)&gt;1,AI3400,1+MAX(AI3400,0)))</f>
        <v>96</v>
      </c>
      <c r="AL3401" s="391" t="str">
        <f t="shared" si="1185"/>
        <v/>
      </c>
      <c r="AM3401" s="391" t="str">
        <f t="shared" si="1186"/>
        <v/>
      </c>
      <c r="AO3401" s="310" t="str">
        <f t="shared" si="1179"/>
        <v/>
      </c>
      <c r="AP3401" s="310">
        <f>SUM(AO$1:AO3401)</f>
        <v>0</v>
      </c>
      <c r="AQ3401" s="310">
        <f>SUM(AK$2:AK3401)</f>
        <v>23</v>
      </c>
      <c r="AR3401" s="310">
        <f>COUNTA(AJ$2:AJ3401)</f>
        <v>23</v>
      </c>
      <c r="AS3401" s="312"/>
      <c r="AT3401" s="312"/>
      <c r="AU3401" s="312"/>
      <c r="AV3401" s="312"/>
      <c r="AW3401" s="312"/>
      <c r="AZ3401">
        <v>2</v>
      </c>
      <c r="BA3401">
        <v>2</v>
      </c>
    </row>
    <row r="3402" spans="1:53" x14ac:dyDescent="0.25">
      <c r="A3402">
        <v>164</v>
      </c>
      <c r="B3402" t="s">
        <v>66</v>
      </c>
      <c r="C3402" t="s">
        <v>1016</v>
      </c>
      <c r="D3402"/>
      <c r="E3402">
        <v>1</v>
      </c>
      <c r="F3402">
        <v>3</v>
      </c>
      <c r="G3402">
        <v>1</v>
      </c>
      <c r="H3402">
        <v>1</v>
      </c>
      <c r="I3402">
        <v>1</v>
      </c>
      <c r="J3402">
        <v>0</v>
      </c>
      <c r="K3402">
        <v>0</v>
      </c>
      <c r="L3402">
        <v>1</v>
      </c>
      <c r="M3402" t="s">
        <v>1017</v>
      </c>
      <c r="O3402" s="101">
        <f>IF(ISBLANK(C3402),O3401,IF(COUNTIF(C$2:C3402,C3402)&gt;1,O3401,1+MAX(O3401,0)))</f>
        <v>76</v>
      </c>
      <c r="P3402" s="45">
        <f t="shared" si="1166"/>
        <v>50</v>
      </c>
      <c r="Q3402" s="33" t="str">
        <f t="shared" si="1167"/>
        <v/>
      </c>
      <c r="R3402" s="33">
        <f t="shared" si="1168"/>
        <v>11</v>
      </c>
      <c r="S3402" s="33" t="str">
        <f t="shared" si="1169"/>
        <v>164_11</v>
      </c>
      <c r="T3402" s="35" t="str">
        <f t="shared" si="1170"/>
        <v>164PM</v>
      </c>
      <c r="U3402" s="35" t="str">
        <f t="shared" si="1171"/>
        <v>164PMNS</v>
      </c>
      <c r="V3402" s="35" t="str">
        <f t="shared" si="1187"/>
        <v>2X</v>
      </c>
      <c r="W3402" s="35" t="str">
        <f t="shared" si="1180"/>
        <v>164PM2X131</v>
      </c>
      <c r="X3402" s="388">
        <f t="shared" si="1181"/>
        <v>0</v>
      </c>
      <c r="Y3402" s="388">
        <f t="shared" si="1182"/>
        <v>1</v>
      </c>
      <c r="Z3402" s="280" t="str">
        <f t="shared" si="1173"/>
        <v/>
      </c>
      <c r="AA3402" s="280" t="str">
        <f t="shared" si="1174"/>
        <v/>
      </c>
      <c r="AB3402" s="389" t="str">
        <f t="shared" si="1183"/>
        <v/>
      </c>
      <c r="AC3402" s="389" t="str">
        <f t="shared" si="1184"/>
        <v/>
      </c>
      <c r="AD3402" s="390" t="str">
        <f t="shared" si="1175"/>
        <v/>
      </c>
      <c r="AE3402" s="282">
        <f t="shared" si="1176"/>
        <v>0</v>
      </c>
      <c r="AF3402" s="359">
        <f t="shared" si="1177"/>
        <v>0</v>
      </c>
      <c r="AG3402" s="280">
        <f t="shared" si="1178"/>
        <v>0</v>
      </c>
      <c r="AH3402" s="280">
        <f t="shared" si="1172"/>
        <v>0</v>
      </c>
      <c r="AI3402" s="280">
        <f>IF(ISBLANK(T3402),AI3401,IF(COUNTIF(T$2:T3402,T3402)&gt;1,AI3401,1+MAX(AI3401,0)))</f>
        <v>96</v>
      </c>
      <c r="AL3402" s="391" t="str">
        <f t="shared" si="1185"/>
        <v/>
      </c>
      <c r="AM3402" s="391" t="str">
        <f t="shared" si="1186"/>
        <v/>
      </c>
      <c r="AO3402" s="310" t="str">
        <f t="shared" si="1179"/>
        <v/>
      </c>
      <c r="AP3402" s="310">
        <f>SUM(AO$1:AO3402)</f>
        <v>0</v>
      </c>
      <c r="AQ3402" s="310">
        <f>SUM(AK$2:AK3402)</f>
        <v>23</v>
      </c>
      <c r="AR3402" s="310">
        <f>COUNTA(AJ$2:AJ3402)</f>
        <v>23</v>
      </c>
      <c r="AS3402" s="312"/>
      <c r="AT3402" s="312"/>
      <c r="AU3402" s="312"/>
      <c r="AV3402" s="312"/>
      <c r="AW3402" s="312"/>
      <c r="AZ3402">
        <v>0</v>
      </c>
      <c r="BA3402">
        <v>1</v>
      </c>
    </row>
    <row r="3403" spans="1:53" x14ac:dyDescent="0.25">
      <c r="A3403">
        <v>164</v>
      </c>
      <c r="B3403" t="s">
        <v>66</v>
      </c>
      <c r="C3403" t="s">
        <v>1016</v>
      </c>
      <c r="D3403"/>
      <c r="E3403">
        <v>1</v>
      </c>
      <c r="F3403">
        <v>3</v>
      </c>
      <c r="G3403">
        <v>2</v>
      </c>
      <c r="H3403">
        <v>2</v>
      </c>
      <c r="I3403">
        <v>1</v>
      </c>
      <c r="J3403">
        <v>1</v>
      </c>
      <c r="K3403">
        <v>0</v>
      </c>
      <c r="L3403">
        <v>2</v>
      </c>
      <c r="M3403" t="s">
        <v>1017</v>
      </c>
      <c r="O3403" s="101">
        <f>IF(ISBLANK(C3403),O3402,IF(COUNTIF(C$2:C3403,C3403)&gt;1,O3402,1+MAX(O3402,0)))</f>
        <v>76</v>
      </c>
      <c r="P3403" s="45">
        <f t="shared" si="1166"/>
        <v>50</v>
      </c>
      <c r="Q3403" s="33" t="str">
        <f t="shared" si="1167"/>
        <v/>
      </c>
      <c r="R3403" s="33">
        <f t="shared" si="1168"/>
        <v>11</v>
      </c>
      <c r="S3403" s="33" t="str">
        <f t="shared" si="1169"/>
        <v>164_11</v>
      </c>
      <c r="T3403" s="35" t="str">
        <f t="shared" si="1170"/>
        <v>164PM</v>
      </c>
      <c r="U3403" s="35" t="str">
        <f t="shared" si="1171"/>
        <v>164PMNS</v>
      </c>
      <c r="V3403" s="35" t="str">
        <f t="shared" si="1187"/>
        <v>2X</v>
      </c>
      <c r="W3403" s="35" t="str">
        <f t="shared" si="1180"/>
        <v>164PM2X132</v>
      </c>
      <c r="X3403" s="388">
        <f t="shared" si="1181"/>
        <v>0</v>
      </c>
      <c r="Y3403" s="388">
        <f t="shared" si="1182"/>
        <v>2</v>
      </c>
      <c r="Z3403" s="280" t="str">
        <f t="shared" si="1173"/>
        <v/>
      </c>
      <c r="AA3403" s="280" t="str">
        <f t="shared" si="1174"/>
        <v/>
      </c>
      <c r="AB3403" s="389" t="str">
        <f t="shared" si="1183"/>
        <v/>
      </c>
      <c r="AC3403" s="389" t="str">
        <f t="shared" si="1184"/>
        <v/>
      </c>
      <c r="AD3403" s="390" t="str">
        <f t="shared" si="1175"/>
        <v/>
      </c>
      <c r="AE3403" s="282">
        <f t="shared" si="1176"/>
        <v>0</v>
      </c>
      <c r="AF3403" s="359">
        <f t="shared" si="1177"/>
        <v>0</v>
      </c>
      <c r="AG3403" s="280">
        <f t="shared" si="1178"/>
        <v>0</v>
      </c>
      <c r="AH3403" s="280">
        <f t="shared" si="1172"/>
        <v>0</v>
      </c>
      <c r="AI3403" s="280">
        <f>IF(ISBLANK(T3403),AI3402,IF(COUNTIF(T$2:T3403,T3403)&gt;1,AI3402,1+MAX(AI3402,0)))</f>
        <v>96</v>
      </c>
      <c r="AL3403" s="391" t="str">
        <f t="shared" si="1185"/>
        <v/>
      </c>
      <c r="AM3403" s="391" t="str">
        <f t="shared" si="1186"/>
        <v/>
      </c>
      <c r="AO3403" s="310" t="str">
        <f t="shared" si="1179"/>
        <v/>
      </c>
      <c r="AP3403" s="310">
        <f>SUM(AO$1:AO3403)</f>
        <v>0</v>
      </c>
      <c r="AQ3403" s="310">
        <f>SUM(AK$2:AK3403)</f>
        <v>23</v>
      </c>
      <c r="AR3403" s="310">
        <f>COUNTA(AJ$2:AJ3403)</f>
        <v>23</v>
      </c>
      <c r="AS3403" s="312"/>
      <c r="AT3403" s="312"/>
      <c r="AU3403" s="312"/>
      <c r="AV3403" s="312"/>
      <c r="AW3403" s="312"/>
      <c r="AZ3403">
        <v>0</v>
      </c>
      <c r="BA3403">
        <v>2</v>
      </c>
    </row>
    <row r="3404" spans="1:53" x14ac:dyDescent="0.25">
      <c r="A3404">
        <v>164</v>
      </c>
      <c r="B3404" t="s">
        <v>66</v>
      </c>
      <c r="C3404" t="s">
        <v>1016</v>
      </c>
      <c r="D3404"/>
      <c r="E3404">
        <v>1</v>
      </c>
      <c r="F3404">
        <v>3</v>
      </c>
      <c r="G3404">
        <v>3</v>
      </c>
      <c r="H3404">
        <v>0</v>
      </c>
      <c r="I3404">
        <v>0</v>
      </c>
      <c r="J3404">
        <v>0</v>
      </c>
      <c r="K3404">
        <v>0</v>
      </c>
      <c r="L3404">
        <v>0</v>
      </c>
      <c r="M3404" t="s">
        <v>1017</v>
      </c>
      <c r="O3404" s="101">
        <f>IF(ISBLANK(C3404),O3403,IF(COUNTIF(C$2:C3404,C3404)&gt;1,O3403,1+MAX(O3403,0)))</f>
        <v>76</v>
      </c>
      <c r="P3404" s="45">
        <f t="shared" si="1166"/>
        <v>50</v>
      </c>
      <c r="Q3404" s="33" t="str">
        <f t="shared" si="1167"/>
        <v/>
      </c>
      <c r="R3404" s="33">
        <f t="shared" si="1168"/>
        <v>11</v>
      </c>
      <c r="S3404" s="33" t="str">
        <f t="shared" si="1169"/>
        <v>164_11</v>
      </c>
      <c r="T3404" s="35" t="str">
        <f t="shared" si="1170"/>
        <v>164PM</v>
      </c>
      <c r="U3404" s="35" t="str">
        <f t="shared" si="1171"/>
        <v>164PMEW</v>
      </c>
      <c r="V3404" s="35" t="str">
        <f t="shared" si="1187"/>
        <v>2X</v>
      </c>
      <c r="W3404" s="35" t="str">
        <f t="shared" si="1180"/>
        <v>164PM2X133</v>
      </c>
      <c r="X3404" s="388">
        <f t="shared" si="1181"/>
        <v>0</v>
      </c>
      <c r="Y3404" s="388">
        <f t="shared" si="1182"/>
        <v>0</v>
      </c>
      <c r="Z3404" s="280" t="str">
        <f t="shared" si="1173"/>
        <v/>
      </c>
      <c r="AA3404" s="280" t="str">
        <f t="shared" si="1174"/>
        <v/>
      </c>
      <c r="AB3404" s="389" t="str">
        <f t="shared" si="1183"/>
        <v/>
      </c>
      <c r="AC3404" s="389" t="str">
        <f t="shared" si="1184"/>
        <v/>
      </c>
      <c r="AD3404" s="390" t="str">
        <f t="shared" si="1175"/>
        <v/>
      </c>
      <c r="AE3404" s="282">
        <f t="shared" si="1176"/>
        <v>0</v>
      </c>
      <c r="AF3404" s="359">
        <f t="shared" si="1177"/>
        <v>0</v>
      </c>
      <c r="AG3404" s="280">
        <f t="shared" si="1178"/>
        <v>0</v>
      </c>
      <c r="AH3404" s="280">
        <f t="shared" si="1172"/>
        <v>0</v>
      </c>
      <c r="AI3404" s="280">
        <f>IF(ISBLANK(T3404),AI3403,IF(COUNTIF(T$2:T3404,T3404)&gt;1,AI3403,1+MAX(AI3403,0)))</f>
        <v>96</v>
      </c>
      <c r="AL3404" s="391" t="str">
        <f t="shared" si="1185"/>
        <v/>
      </c>
      <c r="AM3404" s="391" t="str">
        <f t="shared" si="1186"/>
        <v/>
      </c>
      <c r="AO3404" s="310" t="str">
        <f t="shared" si="1179"/>
        <v/>
      </c>
      <c r="AP3404" s="310">
        <f>SUM(AO$1:AO3404)</f>
        <v>0</v>
      </c>
      <c r="AQ3404" s="310">
        <f>SUM(AK$2:AK3404)</f>
        <v>23</v>
      </c>
      <c r="AR3404" s="310">
        <f>COUNTA(AJ$2:AJ3404)</f>
        <v>23</v>
      </c>
      <c r="AS3404" s="312"/>
      <c r="AT3404" s="312"/>
      <c r="AU3404" s="312"/>
      <c r="AV3404" s="312"/>
      <c r="AW3404" s="312"/>
      <c r="AZ3404">
        <v>0</v>
      </c>
      <c r="BA3404">
        <v>0</v>
      </c>
    </row>
    <row r="3405" spans="1:53" x14ac:dyDescent="0.25">
      <c r="A3405">
        <v>164</v>
      </c>
      <c r="B3405" t="s">
        <v>66</v>
      </c>
      <c r="C3405" t="s">
        <v>1016</v>
      </c>
      <c r="D3405"/>
      <c r="E3405">
        <v>1</v>
      </c>
      <c r="F3405">
        <v>3</v>
      </c>
      <c r="G3405">
        <v>4</v>
      </c>
      <c r="H3405">
        <v>3</v>
      </c>
      <c r="I3405">
        <v>2</v>
      </c>
      <c r="J3405">
        <v>1</v>
      </c>
      <c r="K3405">
        <v>1</v>
      </c>
      <c r="L3405">
        <v>3</v>
      </c>
      <c r="M3405" t="s">
        <v>1017</v>
      </c>
      <c r="O3405" s="101">
        <f>IF(ISBLANK(C3405),O3404,IF(COUNTIF(C$2:C3405,C3405)&gt;1,O3404,1+MAX(O3404,0)))</f>
        <v>76</v>
      </c>
      <c r="P3405" s="45">
        <f t="shared" si="1166"/>
        <v>50</v>
      </c>
      <c r="Q3405" s="33" t="str">
        <f t="shared" si="1167"/>
        <v/>
      </c>
      <c r="R3405" s="33">
        <f t="shared" si="1168"/>
        <v>11</v>
      </c>
      <c r="S3405" s="33" t="str">
        <f t="shared" si="1169"/>
        <v>164_11</v>
      </c>
      <c r="T3405" s="35" t="str">
        <f t="shared" si="1170"/>
        <v>164PM</v>
      </c>
      <c r="U3405" s="35" t="str">
        <f t="shared" si="1171"/>
        <v>164PMEW</v>
      </c>
      <c r="V3405" s="35" t="str">
        <f t="shared" si="1187"/>
        <v>2X</v>
      </c>
      <c r="W3405" s="35" t="str">
        <f t="shared" si="1180"/>
        <v>164PM2X134</v>
      </c>
      <c r="X3405" s="388">
        <f t="shared" si="1181"/>
        <v>1</v>
      </c>
      <c r="Y3405" s="388">
        <f t="shared" si="1182"/>
        <v>3</v>
      </c>
      <c r="Z3405" s="280" t="str">
        <f t="shared" si="1173"/>
        <v/>
      </c>
      <c r="AA3405" s="280" t="str">
        <f t="shared" si="1174"/>
        <v/>
      </c>
      <c r="AB3405" s="389" t="str">
        <f t="shared" si="1183"/>
        <v/>
      </c>
      <c r="AC3405" s="389" t="str">
        <f t="shared" si="1184"/>
        <v/>
      </c>
      <c r="AD3405" s="390" t="str">
        <f t="shared" si="1175"/>
        <v/>
      </c>
      <c r="AE3405" s="282">
        <f t="shared" si="1176"/>
        <v>0</v>
      </c>
      <c r="AF3405" s="359">
        <f t="shared" si="1177"/>
        <v>0</v>
      </c>
      <c r="AG3405" s="280">
        <f t="shared" si="1178"/>
        <v>0</v>
      </c>
      <c r="AH3405" s="280">
        <f t="shared" si="1172"/>
        <v>0</v>
      </c>
      <c r="AI3405" s="280">
        <f>IF(ISBLANK(T3405),AI3404,IF(COUNTIF(T$2:T3405,T3405)&gt;1,AI3404,1+MAX(AI3404,0)))</f>
        <v>96</v>
      </c>
      <c r="AL3405" s="391" t="str">
        <f t="shared" si="1185"/>
        <v/>
      </c>
      <c r="AM3405" s="391" t="str">
        <f t="shared" si="1186"/>
        <v/>
      </c>
      <c r="AO3405" s="310" t="str">
        <f t="shared" si="1179"/>
        <v/>
      </c>
      <c r="AP3405" s="310">
        <f>SUM(AO$1:AO3405)</f>
        <v>0</v>
      </c>
      <c r="AQ3405" s="310">
        <f>SUM(AK$2:AK3405)</f>
        <v>23</v>
      </c>
      <c r="AR3405" s="310">
        <f>COUNTA(AJ$2:AJ3405)</f>
        <v>23</v>
      </c>
      <c r="AS3405" s="312"/>
      <c r="AT3405" s="312"/>
      <c r="AU3405" s="312"/>
      <c r="AV3405" s="312"/>
      <c r="AW3405" s="312"/>
      <c r="AZ3405">
        <v>1</v>
      </c>
      <c r="BA3405">
        <v>3</v>
      </c>
    </row>
    <row r="3406" spans="1:53" x14ac:dyDescent="0.25">
      <c r="A3406">
        <v>164</v>
      </c>
      <c r="B3406" t="s">
        <v>66</v>
      </c>
      <c r="C3406" t="s">
        <v>1016</v>
      </c>
      <c r="D3406"/>
      <c r="E3406">
        <v>1</v>
      </c>
      <c r="F3406">
        <v>4</v>
      </c>
      <c r="G3406">
        <v>1</v>
      </c>
      <c r="H3406">
        <v>1</v>
      </c>
      <c r="I3406">
        <v>0</v>
      </c>
      <c r="J3406">
        <v>0</v>
      </c>
      <c r="K3406">
        <v>0</v>
      </c>
      <c r="L3406">
        <v>1</v>
      </c>
      <c r="M3406" t="s">
        <v>1017</v>
      </c>
      <c r="O3406" s="101">
        <f>IF(ISBLANK(C3406),O3405,IF(COUNTIF(C$2:C3406,C3406)&gt;1,O3405,1+MAX(O3405,0)))</f>
        <v>76</v>
      </c>
      <c r="P3406" s="45">
        <f t="shared" si="1166"/>
        <v>50</v>
      </c>
      <c r="Q3406" s="33" t="str">
        <f t="shared" si="1167"/>
        <v/>
      </c>
      <c r="R3406" s="33">
        <f t="shared" si="1168"/>
        <v>12</v>
      </c>
      <c r="S3406" s="33" t="str">
        <f t="shared" si="1169"/>
        <v>164_12</v>
      </c>
      <c r="T3406" s="35" t="str">
        <f t="shared" si="1170"/>
        <v>164PM</v>
      </c>
      <c r="U3406" s="35" t="str">
        <f t="shared" si="1171"/>
        <v>164PMNS</v>
      </c>
      <c r="V3406" s="35" t="str">
        <f t="shared" si="1187"/>
        <v>2X</v>
      </c>
      <c r="W3406" s="35" t="str">
        <f t="shared" si="1180"/>
        <v>164PM2X141</v>
      </c>
      <c r="X3406" s="388">
        <f t="shared" si="1181"/>
        <v>0</v>
      </c>
      <c r="Y3406" s="388">
        <f t="shared" si="1182"/>
        <v>1</v>
      </c>
      <c r="Z3406" s="280" t="str">
        <f t="shared" si="1173"/>
        <v/>
      </c>
      <c r="AA3406" s="280" t="str">
        <f t="shared" si="1174"/>
        <v/>
      </c>
      <c r="AB3406" s="389" t="str">
        <f t="shared" si="1183"/>
        <v/>
      </c>
      <c r="AC3406" s="389" t="str">
        <f t="shared" si="1184"/>
        <v/>
      </c>
      <c r="AD3406" s="390" t="str">
        <f t="shared" si="1175"/>
        <v/>
      </c>
      <c r="AE3406" s="282">
        <f t="shared" si="1176"/>
        <v>0</v>
      </c>
      <c r="AF3406" s="359">
        <f t="shared" si="1177"/>
        <v>0</v>
      </c>
      <c r="AG3406" s="280">
        <f t="shared" si="1178"/>
        <v>0</v>
      </c>
      <c r="AH3406" s="280">
        <f t="shared" si="1172"/>
        <v>0</v>
      </c>
      <c r="AI3406" s="280">
        <f>IF(ISBLANK(T3406),AI3405,IF(COUNTIF(T$2:T3406,T3406)&gt;1,AI3405,1+MAX(AI3405,0)))</f>
        <v>96</v>
      </c>
      <c r="AL3406" s="391" t="str">
        <f t="shared" si="1185"/>
        <v/>
      </c>
      <c r="AM3406" s="391" t="str">
        <f t="shared" si="1186"/>
        <v/>
      </c>
      <c r="AO3406" s="310" t="str">
        <f t="shared" si="1179"/>
        <v/>
      </c>
      <c r="AP3406" s="310">
        <f>SUM(AO$1:AO3406)</f>
        <v>0</v>
      </c>
      <c r="AQ3406" s="310">
        <f>SUM(AK$2:AK3406)</f>
        <v>23</v>
      </c>
      <c r="AR3406" s="310">
        <f>COUNTA(AJ$2:AJ3406)</f>
        <v>23</v>
      </c>
      <c r="AS3406" s="312"/>
      <c r="AT3406" s="312"/>
      <c r="AU3406" s="312"/>
      <c r="AV3406" s="312"/>
      <c r="AW3406" s="312"/>
      <c r="AZ3406">
        <v>0</v>
      </c>
      <c r="BA3406">
        <v>1</v>
      </c>
    </row>
    <row r="3407" spans="1:53" x14ac:dyDescent="0.25">
      <c r="A3407">
        <v>164</v>
      </c>
      <c r="B3407" t="s">
        <v>66</v>
      </c>
      <c r="C3407" t="s">
        <v>1016</v>
      </c>
      <c r="D3407"/>
      <c r="E3407">
        <v>1</v>
      </c>
      <c r="F3407">
        <v>4</v>
      </c>
      <c r="G3407">
        <v>2</v>
      </c>
      <c r="H3407">
        <v>4</v>
      </c>
      <c r="I3407">
        <v>1</v>
      </c>
      <c r="J3407">
        <v>1</v>
      </c>
      <c r="K3407">
        <v>2</v>
      </c>
      <c r="L3407">
        <v>4</v>
      </c>
      <c r="M3407" t="s">
        <v>1017</v>
      </c>
      <c r="O3407" s="101">
        <f>IF(ISBLANK(C3407),O3406,IF(COUNTIF(C$2:C3407,C3407)&gt;1,O3406,1+MAX(O3406,0)))</f>
        <v>76</v>
      </c>
      <c r="P3407" s="45">
        <f t="shared" si="1166"/>
        <v>50</v>
      </c>
      <c r="Q3407" s="33" t="str">
        <f t="shared" si="1167"/>
        <v/>
      </c>
      <c r="R3407" s="33">
        <f t="shared" si="1168"/>
        <v>12</v>
      </c>
      <c r="S3407" s="33" t="str">
        <f t="shared" si="1169"/>
        <v>164_12</v>
      </c>
      <c r="T3407" s="35" t="str">
        <f t="shared" si="1170"/>
        <v>164PM</v>
      </c>
      <c r="U3407" s="35" t="str">
        <f t="shared" si="1171"/>
        <v>164PMNS</v>
      </c>
      <c r="V3407" s="35" t="str">
        <f t="shared" si="1187"/>
        <v>2X</v>
      </c>
      <c r="W3407" s="35" t="str">
        <f t="shared" si="1180"/>
        <v>164PM2X142</v>
      </c>
      <c r="X3407" s="388">
        <f t="shared" si="1181"/>
        <v>2</v>
      </c>
      <c r="Y3407" s="388">
        <f t="shared" si="1182"/>
        <v>4</v>
      </c>
      <c r="Z3407" s="280" t="str">
        <f t="shared" si="1173"/>
        <v/>
      </c>
      <c r="AA3407" s="280" t="str">
        <f t="shared" si="1174"/>
        <v/>
      </c>
      <c r="AB3407" s="389" t="str">
        <f t="shared" si="1183"/>
        <v/>
      </c>
      <c r="AC3407" s="389" t="str">
        <f t="shared" si="1184"/>
        <v/>
      </c>
      <c r="AD3407" s="390" t="str">
        <f t="shared" si="1175"/>
        <v/>
      </c>
      <c r="AE3407" s="282">
        <f t="shared" si="1176"/>
        <v>0</v>
      </c>
      <c r="AF3407" s="359">
        <f t="shared" si="1177"/>
        <v>0</v>
      </c>
      <c r="AG3407" s="280">
        <f t="shared" si="1178"/>
        <v>0</v>
      </c>
      <c r="AH3407" s="280">
        <f t="shared" si="1172"/>
        <v>0</v>
      </c>
      <c r="AI3407" s="280">
        <f>IF(ISBLANK(T3407),AI3406,IF(COUNTIF(T$2:T3407,T3407)&gt;1,AI3406,1+MAX(AI3406,0)))</f>
        <v>96</v>
      </c>
      <c r="AL3407" s="391" t="str">
        <f t="shared" si="1185"/>
        <v/>
      </c>
      <c r="AM3407" s="391" t="str">
        <f t="shared" si="1186"/>
        <v/>
      </c>
      <c r="AO3407" s="310" t="str">
        <f t="shared" si="1179"/>
        <v/>
      </c>
      <c r="AP3407" s="310">
        <f>SUM(AO$1:AO3407)</f>
        <v>0</v>
      </c>
      <c r="AQ3407" s="310">
        <f>SUM(AK$2:AK3407)</f>
        <v>23</v>
      </c>
      <c r="AR3407" s="310">
        <f>COUNTA(AJ$2:AJ3407)</f>
        <v>23</v>
      </c>
      <c r="AS3407" s="312"/>
      <c r="AT3407" s="312"/>
      <c r="AU3407" s="312"/>
      <c r="AV3407" s="312"/>
      <c r="AW3407" s="312"/>
      <c r="AZ3407">
        <v>2</v>
      </c>
      <c r="BA3407">
        <v>4</v>
      </c>
    </row>
    <row r="3408" spans="1:53" x14ac:dyDescent="0.25">
      <c r="A3408">
        <v>164</v>
      </c>
      <c r="B3408" t="s">
        <v>66</v>
      </c>
      <c r="C3408" t="s">
        <v>1016</v>
      </c>
      <c r="D3408"/>
      <c r="E3408">
        <v>1</v>
      </c>
      <c r="F3408">
        <v>4</v>
      </c>
      <c r="G3408">
        <v>3</v>
      </c>
      <c r="H3408">
        <v>3</v>
      </c>
      <c r="I3408">
        <v>1</v>
      </c>
      <c r="J3408">
        <v>0</v>
      </c>
      <c r="K3408">
        <v>0</v>
      </c>
      <c r="L3408">
        <v>3</v>
      </c>
      <c r="M3408" t="s">
        <v>1017</v>
      </c>
      <c r="O3408" s="101">
        <f>IF(ISBLANK(C3408),O3407,IF(COUNTIF(C$2:C3408,C3408)&gt;1,O3407,1+MAX(O3407,0)))</f>
        <v>76</v>
      </c>
      <c r="P3408" s="45">
        <f t="shared" si="1166"/>
        <v>50</v>
      </c>
      <c r="Q3408" s="33" t="str">
        <f t="shared" si="1167"/>
        <v/>
      </c>
      <c r="R3408" s="33">
        <f t="shared" si="1168"/>
        <v>12</v>
      </c>
      <c r="S3408" s="33" t="str">
        <f t="shared" si="1169"/>
        <v>164_12</v>
      </c>
      <c r="T3408" s="35" t="str">
        <f t="shared" si="1170"/>
        <v>164PM</v>
      </c>
      <c r="U3408" s="35" t="str">
        <f t="shared" si="1171"/>
        <v>164PMEW</v>
      </c>
      <c r="V3408" s="35" t="str">
        <f t="shared" si="1187"/>
        <v>2X</v>
      </c>
      <c r="W3408" s="35" t="str">
        <f t="shared" si="1180"/>
        <v>164PM2X143</v>
      </c>
      <c r="X3408" s="388">
        <f t="shared" si="1181"/>
        <v>0</v>
      </c>
      <c r="Y3408" s="388">
        <f t="shared" si="1182"/>
        <v>3</v>
      </c>
      <c r="Z3408" s="280" t="str">
        <f t="shared" si="1173"/>
        <v/>
      </c>
      <c r="AA3408" s="280" t="str">
        <f t="shared" si="1174"/>
        <v/>
      </c>
      <c r="AB3408" s="389" t="str">
        <f t="shared" si="1183"/>
        <v/>
      </c>
      <c r="AC3408" s="389" t="str">
        <f t="shared" si="1184"/>
        <v/>
      </c>
      <c r="AD3408" s="390" t="str">
        <f t="shared" si="1175"/>
        <v/>
      </c>
      <c r="AE3408" s="282">
        <f t="shared" si="1176"/>
        <v>0</v>
      </c>
      <c r="AF3408" s="359">
        <f t="shared" si="1177"/>
        <v>0</v>
      </c>
      <c r="AG3408" s="280">
        <f t="shared" si="1178"/>
        <v>0</v>
      </c>
      <c r="AH3408" s="280">
        <f t="shared" si="1172"/>
        <v>0</v>
      </c>
      <c r="AI3408" s="280">
        <f>IF(ISBLANK(T3408),AI3407,IF(COUNTIF(T$2:T3408,T3408)&gt;1,AI3407,1+MAX(AI3407,0)))</f>
        <v>96</v>
      </c>
      <c r="AL3408" s="391" t="str">
        <f t="shared" si="1185"/>
        <v/>
      </c>
      <c r="AM3408" s="391" t="str">
        <f t="shared" si="1186"/>
        <v/>
      </c>
      <c r="AO3408" s="310" t="str">
        <f t="shared" si="1179"/>
        <v/>
      </c>
      <c r="AP3408" s="310">
        <f>SUM(AO$1:AO3408)</f>
        <v>0</v>
      </c>
      <c r="AQ3408" s="310">
        <f>SUM(AK$2:AK3408)</f>
        <v>23</v>
      </c>
      <c r="AR3408" s="310">
        <f>COUNTA(AJ$2:AJ3408)</f>
        <v>23</v>
      </c>
      <c r="AS3408" s="312"/>
      <c r="AT3408" s="312"/>
      <c r="AU3408" s="312"/>
      <c r="AV3408" s="312"/>
      <c r="AW3408" s="312"/>
      <c r="AZ3408">
        <v>0</v>
      </c>
      <c r="BA3408">
        <v>3</v>
      </c>
    </row>
    <row r="3409" spans="1:53" x14ac:dyDescent="0.25">
      <c r="A3409">
        <v>164</v>
      </c>
      <c r="B3409" t="s">
        <v>66</v>
      </c>
      <c r="C3409" t="s">
        <v>1016</v>
      </c>
      <c r="D3409"/>
      <c r="E3409">
        <v>1</v>
      </c>
      <c r="F3409">
        <v>4</v>
      </c>
      <c r="G3409">
        <v>4</v>
      </c>
      <c r="H3409">
        <v>1</v>
      </c>
      <c r="I3409">
        <v>0</v>
      </c>
      <c r="J3409">
        <v>1</v>
      </c>
      <c r="K3409">
        <v>0</v>
      </c>
      <c r="L3409">
        <v>1</v>
      </c>
      <c r="M3409" t="s">
        <v>1017</v>
      </c>
      <c r="O3409" s="101">
        <f>IF(ISBLANK(C3409),O3408,IF(COUNTIF(C$2:C3409,C3409)&gt;1,O3408,1+MAX(O3408,0)))</f>
        <v>76</v>
      </c>
      <c r="P3409" s="45">
        <f t="shared" si="1166"/>
        <v>50</v>
      </c>
      <c r="Q3409" s="33" t="str">
        <f t="shared" si="1167"/>
        <v/>
      </c>
      <c r="R3409" s="33">
        <f t="shared" si="1168"/>
        <v>12</v>
      </c>
      <c r="S3409" s="33" t="str">
        <f t="shared" si="1169"/>
        <v>164_12</v>
      </c>
      <c r="T3409" s="35" t="str">
        <f t="shared" si="1170"/>
        <v>164PM</v>
      </c>
      <c r="U3409" s="35" t="str">
        <f t="shared" si="1171"/>
        <v>164PMEW</v>
      </c>
      <c r="V3409" s="35" t="str">
        <f t="shared" si="1187"/>
        <v>2X</v>
      </c>
      <c r="W3409" s="35" t="str">
        <f t="shared" si="1180"/>
        <v>164PM2X144</v>
      </c>
      <c r="X3409" s="388">
        <f t="shared" si="1181"/>
        <v>0</v>
      </c>
      <c r="Y3409" s="388">
        <f t="shared" si="1182"/>
        <v>1</v>
      </c>
      <c r="Z3409" s="280" t="str">
        <f t="shared" si="1173"/>
        <v/>
      </c>
      <c r="AA3409" s="280" t="str">
        <f t="shared" si="1174"/>
        <v/>
      </c>
      <c r="AB3409" s="389" t="str">
        <f t="shared" si="1183"/>
        <v/>
      </c>
      <c r="AC3409" s="389" t="str">
        <f t="shared" si="1184"/>
        <v/>
      </c>
      <c r="AD3409" s="390" t="str">
        <f t="shared" si="1175"/>
        <v/>
      </c>
      <c r="AE3409" s="282">
        <f t="shared" si="1176"/>
        <v>0</v>
      </c>
      <c r="AF3409" s="359">
        <f t="shared" si="1177"/>
        <v>0</v>
      </c>
      <c r="AG3409" s="280">
        <f t="shared" si="1178"/>
        <v>0</v>
      </c>
      <c r="AH3409" s="280">
        <f t="shared" si="1172"/>
        <v>0</v>
      </c>
      <c r="AI3409" s="280">
        <f>IF(ISBLANK(T3409),AI3408,IF(COUNTIF(T$2:T3409,T3409)&gt;1,AI3408,1+MAX(AI3408,0)))</f>
        <v>96</v>
      </c>
      <c r="AL3409" s="391" t="str">
        <f t="shared" si="1185"/>
        <v/>
      </c>
      <c r="AM3409" s="391" t="str">
        <f t="shared" si="1186"/>
        <v/>
      </c>
      <c r="AO3409" s="310" t="str">
        <f t="shared" si="1179"/>
        <v/>
      </c>
      <c r="AP3409" s="310">
        <f>SUM(AO$1:AO3409)</f>
        <v>0</v>
      </c>
      <c r="AQ3409" s="310">
        <f>SUM(AK$2:AK3409)</f>
        <v>23</v>
      </c>
      <c r="AR3409" s="310">
        <f>COUNTA(AJ$2:AJ3409)</f>
        <v>23</v>
      </c>
      <c r="AS3409" s="312"/>
      <c r="AT3409" s="312"/>
      <c r="AU3409" s="312"/>
      <c r="AV3409" s="312"/>
      <c r="AW3409" s="312"/>
      <c r="AZ3409">
        <v>0</v>
      </c>
      <c r="BA3409">
        <v>1</v>
      </c>
    </row>
    <row r="3410" spans="1:53" x14ac:dyDescent="0.25">
      <c r="A3410">
        <v>164</v>
      </c>
      <c r="B3410" t="s">
        <v>66</v>
      </c>
      <c r="C3410" t="s">
        <v>1016</v>
      </c>
      <c r="D3410"/>
      <c r="E3410">
        <v>2</v>
      </c>
      <c r="F3410">
        <v>1</v>
      </c>
      <c r="G3410">
        <v>1</v>
      </c>
      <c r="H3410">
        <v>0</v>
      </c>
      <c r="I3410">
        <v>0</v>
      </c>
      <c r="J3410">
        <v>0</v>
      </c>
      <c r="K3410">
        <v>0</v>
      </c>
      <c r="L3410">
        <v>0</v>
      </c>
      <c r="M3410" t="s">
        <v>1018</v>
      </c>
      <c r="O3410" s="101">
        <f>IF(ISBLANK(C3410),O3409,IF(COUNTIF(C$2:C3410,C3410)&gt;1,O3409,1+MAX(O3409,0)))</f>
        <v>76</v>
      </c>
      <c r="P3410" s="45">
        <f t="shared" si="1166"/>
        <v>50</v>
      </c>
      <c r="Q3410" s="33" t="str">
        <f t="shared" si="1167"/>
        <v/>
      </c>
      <c r="R3410" s="33">
        <f t="shared" si="1168"/>
        <v>13</v>
      </c>
      <c r="S3410" s="33" t="str">
        <f t="shared" si="1169"/>
        <v>164_13</v>
      </c>
      <c r="T3410" s="35" t="str">
        <f t="shared" si="1170"/>
        <v>164PM</v>
      </c>
      <c r="U3410" s="35" t="str">
        <f t="shared" si="1171"/>
        <v>164PMNS</v>
      </c>
      <c r="V3410" s="35" t="str">
        <f t="shared" si="1187"/>
        <v>2X</v>
      </c>
      <c r="W3410" s="35" t="str">
        <f t="shared" si="1180"/>
        <v>164PM2X211</v>
      </c>
      <c r="X3410" s="388">
        <f t="shared" si="1181"/>
        <v>0</v>
      </c>
      <c r="Y3410" s="388">
        <f t="shared" si="1182"/>
        <v>0</v>
      </c>
      <c r="Z3410" s="280" t="str">
        <f t="shared" si="1173"/>
        <v/>
      </c>
      <c r="AA3410" s="280" t="str">
        <f t="shared" si="1174"/>
        <v/>
      </c>
      <c r="AB3410" s="389" t="str">
        <f t="shared" si="1183"/>
        <v/>
      </c>
      <c r="AC3410" s="389" t="str">
        <f t="shared" si="1184"/>
        <v/>
      </c>
      <c r="AD3410" s="390" t="str">
        <f t="shared" si="1175"/>
        <v/>
      </c>
      <c r="AE3410" s="282">
        <f t="shared" si="1176"/>
        <v>0</v>
      </c>
      <c r="AF3410" s="359">
        <f t="shared" si="1177"/>
        <v>0</v>
      </c>
      <c r="AG3410" s="280">
        <f t="shared" si="1178"/>
        <v>0</v>
      </c>
      <c r="AH3410" s="280">
        <f t="shared" si="1172"/>
        <v>0</v>
      </c>
      <c r="AI3410" s="280">
        <f>IF(ISBLANK(T3410),AI3409,IF(COUNTIF(T$2:T3410,T3410)&gt;1,AI3409,1+MAX(AI3409,0)))</f>
        <v>96</v>
      </c>
      <c r="AL3410" s="391" t="str">
        <f t="shared" si="1185"/>
        <v/>
      </c>
      <c r="AM3410" s="391" t="str">
        <f t="shared" si="1186"/>
        <v/>
      </c>
      <c r="AO3410" s="310" t="str">
        <f t="shared" si="1179"/>
        <v/>
      </c>
      <c r="AP3410" s="310">
        <f>SUM(AO$1:AO3410)</f>
        <v>0</v>
      </c>
      <c r="AQ3410" s="310">
        <f>SUM(AK$2:AK3410)</f>
        <v>23</v>
      </c>
      <c r="AR3410" s="310">
        <f>COUNTA(AJ$2:AJ3410)</f>
        <v>23</v>
      </c>
      <c r="AS3410" s="312"/>
      <c r="AT3410" s="312"/>
      <c r="AU3410" s="312"/>
      <c r="AV3410" s="312"/>
      <c r="AW3410" s="312"/>
      <c r="AZ3410">
        <v>0</v>
      </c>
      <c r="BA3410">
        <v>0</v>
      </c>
    </row>
    <row r="3411" spans="1:53" x14ac:dyDescent="0.25">
      <c r="A3411">
        <v>164</v>
      </c>
      <c r="B3411" t="s">
        <v>66</v>
      </c>
      <c r="C3411" t="s">
        <v>1016</v>
      </c>
      <c r="D3411"/>
      <c r="E3411">
        <v>2</v>
      </c>
      <c r="F3411">
        <v>1</v>
      </c>
      <c r="G3411">
        <v>2</v>
      </c>
      <c r="H3411">
        <v>1</v>
      </c>
      <c r="I3411">
        <v>0</v>
      </c>
      <c r="J3411">
        <v>0</v>
      </c>
      <c r="K3411">
        <v>0</v>
      </c>
      <c r="L3411">
        <v>1</v>
      </c>
      <c r="M3411" t="s">
        <v>1018</v>
      </c>
      <c r="O3411" s="101">
        <f>IF(ISBLANK(C3411),O3410,IF(COUNTIF(C$2:C3411,C3411)&gt;1,O3410,1+MAX(O3410,0)))</f>
        <v>76</v>
      </c>
      <c r="P3411" s="45">
        <f t="shared" si="1166"/>
        <v>50</v>
      </c>
      <c r="Q3411" s="33" t="str">
        <f t="shared" si="1167"/>
        <v/>
      </c>
      <c r="R3411" s="33">
        <f t="shared" si="1168"/>
        <v>13</v>
      </c>
      <c r="S3411" s="33" t="str">
        <f t="shared" si="1169"/>
        <v>164_13</v>
      </c>
      <c r="T3411" s="35" t="str">
        <f t="shared" si="1170"/>
        <v>164PM</v>
      </c>
      <c r="U3411" s="35" t="str">
        <f t="shared" si="1171"/>
        <v>164PMNS</v>
      </c>
      <c r="V3411" s="35" t="str">
        <f t="shared" si="1187"/>
        <v>2X</v>
      </c>
      <c r="W3411" s="35" t="str">
        <f t="shared" si="1180"/>
        <v>164PM2X212</v>
      </c>
      <c r="X3411" s="388">
        <f t="shared" si="1181"/>
        <v>0</v>
      </c>
      <c r="Y3411" s="388">
        <f t="shared" si="1182"/>
        <v>1</v>
      </c>
      <c r="Z3411" s="280" t="str">
        <f t="shared" si="1173"/>
        <v/>
      </c>
      <c r="AA3411" s="280" t="str">
        <f t="shared" si="1174"/>
        <v/>
      </c>
      <c r="AB3411" s="389" t="str">
        <f t="shared" si="1183"/>
        <v/>
      </c>
      <c r="AC3411" s="389" t="str">
        <f t="shared" si="1184"/>
        <v/>
      </c>
      <c r="AD3411" s="390" t="str">
        <f t="shared" si="1175"/>
        <v/>
      </c>
      <c r="AE3411" s="282">
        <f t="shared" si="1176"/>
        <v>0</v>
      </c>
      <c r="AF3411" s="359">
        <f t="shared" si="1177"/>
        <v>0</v>
      </c>
      <c r="AG3411" s="280">
        <f t="shared" si="1178"/>
        <v>0</v>
      </c>
      <c r="AH3411" s="280">
        <f t="shared" si="1172"/>
        <v>0</v>
      </c>
      <c r="AI3411" s="280">
        <f>IF(ISBLANK(T3411),AI3410,IF(COUNTIF(T$2:T3411,T3411)&gt;1,AI3410,1+MAX(AI3410,0)))</f>
        <v>96</v>
      </c>
      <c r="AL3411" s="391" t="str">
        <f t="shared" si="1185"/>
        <v/>
      </c>
      <c r="AM3411" s="391" t="str">
        <f t="shared" si="1186"/>
        <v/>
      </c>
      <c r="AO3411" s="310" t="str">
        <f t="shared" si="1179"/>
        <v/>
      </c>
      <c r="AP3411" s="310">
        <f>SUM(AO$1:AO3411)</f>
        <v>0</v>
      </c>
      <c r="AQ3411" s="310">
        <f>SUM(AK$2:AK3411)</f>
        <v>23</v>
      </c>
      <c r="AR3411" s="310">
        <f>COUNTA(AJ$2:AJ3411)</f>
        <v>23</v>
      </c>
      <c r="AS3411" s="312"/>
      <c r="AT3411" s="312"/>
      <c r="AU3411" s="312"/>
      <c r="AV3411" s="312"/>
      <c r="AW3411" s="312"/>
      <c r="AZ3411">
        <v>0</v>
      </c>
      <c r="BA3411">
        <v>1</v>
      </c>
    </row>
    <row r="3412" spans="1:53" x14ac:dyDescent="0.25">
      <c r="A3412">
        <v>164</v>
      </c>
      <c r="B3412" t="s">
        <v>66</v>
      </c>
      <c r="C3412" t="s">
        <v>1016</v>
      </c>
      <c r="D3412"/>
      <c r="E3412">
        <v>2</v>
      </c>
      <c r="F3412">
        <v>1</v>
      </c>
      <c r="G3412">
        <v>3</v>
      </c>
      <c r="H3412">
        <v>3</v>
      </c>
      <c r="I3412">
        <v>0</v>
      </c>
      <c r="J3412">
        <v>1</v>
      </c>
      <c r="K3412">
        <v>0</v>
      </c>
      <c r="L3412">
        <v>3</v>
      </c>
      <c r="M3412" t="s">
        <v>1018</v>
      </c>
      <c r="O3412" s="101">
        <f>IF(ISBLANK(C3412),O3411,IF(COUNTIF(C$2:C3412,C3412)&gt;1,O3411,1+MAX(O3411,0)))</f>
        <v>76</v>
      </c>
      <c r="P3412" s="45">
        <f t="shared" si="1166"/>
        <v>50</v>
      </c>
      <c r="Q3412" s="33" t="str">
        <f t="shared" si="1167"/>
        <v/>
      </c>
      <c r="R3412" s="33">
        <f t="shared" si="1168"/>
        <v>13</v>
      </c>
      <c r="S3412" s="33" t="str">
        <f t="shared" si="1169"/>
        <v>164_13</v>
      </c>
      <c r="T3412" s="35" t="str">
        <f t="shared" si="1170"/>
        <v>164PM</v>
      </c>
      <c r="U3412" s="35" t="str">
        <f t="shared" si="1171"/>
        <v>164PMEW</v>
      </c>
      <c r="V3412" s="35" t="str">
        <f t="shared" si="1187"/>
        <v>2X</v>
      </c>
      <c r="W3412" s="35" t="str">
        <f t="shared" si="1180"/>
        <v>164PM2X213</v>
      </c>
      <c r="X3412" s="388">
        <f t="shared" si="1181"/>
        <v>0</v>
      </c>
      <c r="Y3412" s="388">
        <f t="shared" si="1182"/>
        <v>3</v>
      </c>
      <c r="Z3412" s="280" t="str">
        <f t="shared" si="1173"/>
        <v/>
      </c>
      <c r="AA3412" s="280" t="str">
        <f t="shared" si="1174"/>
        <v/>
      </c>
      <c r="AB3412" s="389" t="str">
        <f t="shared" si="1183"/>
        <v/>
      </c>
      <c r="AC3412" s="389" t="str">
        <f t="shared" si="1184"/>
        <v/>
      </c>
      <c r="AD3412" s="390" t="str">
        <f t="shared" si="1175"/>
        <v/>
      </c>
      <c r="AE3412" s="282">
        <f t="shared" si="1176"/>
        <v>0</v>
      </c>
      <c r="AF3412" s="359">
        <f t="shared" si="1177"/>
        <v>0</v>
      </c>
      <c r="AG3412" s="280">
        <f t="shared" si="1178"/>
        <v>0</v>
      </c>
      <c r="AH3412" s="280">
        <f t="shared" si="1172"/>
        <v>0</v>
      </c>
      <c r="AI3412" s="280">
        <f>IF(ISBLANK(T3412),AI3411,IF(COUNTIF(T$2:T3412,T3412)&gt;1,AI3411,1+MAX(AI3411,0)))</f>
        <v>96</v>
      </c>
      <c r="AL3412" s="391" t="str">
        <f t="shared" si="1185"/>
        <v/>
      </c>
      <c r="AM3412" s="391" t="str">
        <f t="shared" si="1186"/>
        <v/>
      </c>
      <c r="AO3412" s="310" t="str">
        <f t="shared" si="1179"/>
        <v/>
      </c>
      <c r="AP3412" s="310">
        <f>SUM(AO$1:AO3412)</f>
        <v>0</v>
      </c>
      <c r="AQ3412" s="310">
        <f>SUM(AK$2:AK3412)</f>
        <v>23</v>
      </c>
      <c r="AR3412" s="310">
        <f>COUNTA(AJ$2:AJ3412)</f>
        <v>23</v>
      </c>
      <c r="AS3412" s="312"/>
      <c r="AT3412" s="312"/>
      <c r="AU3412" s="312"/>
      <c r="AV3412" s="312"/>
      <c r="AW3412" s="312"/>
      <c r="AZ3412">
        <v>0</v>
      </c>
      <c r="BA3412">
        <v>3</v>
      </c>
    </row>
    <row r="3413" spans="1:53" x14ac:dyDescent="0.25">
      <c r="A3413">
        <v>164</v>
      </c>
      <c r="B3413" t="s">
        <v>66</v>
      </c>
      <c r="C3413" t="s">
        <v>1016</v>
      </c>
      <c r="D3413"/>
      <c r="E3413">
        <v>2</v>
      </c>
      <c r="F3413">
        <v>1</v>
      </c>
      <c r="G3413">
        <v>4</v>
      </c>
      <c r="H3413">
        <v>0</v>
      </c>
      <c r="I3413">
        <v>0</v>
      </c>
      <c r="J3413">
        <v>0</v>
      </c>
      <c r="K3413">
        <v>0</v>
      </c>
      <c r="L3413">
        <v>0</v>
      </c>
      <c r="M3413" t="s">
        <v>1018</v>
      </c>
      <c r="O3413" s="101">
        <f>IF(ISBLANK(C3413),O3412,IF(COUNTIF(C$2:C3413,C3413)&gt;1,O3412,1+MAX(O3412,0)))</f>
        <v>76</v>
      </c>
      <c r="P3413" s="45">
        <f t="shared" si="1166"/>
        <v>50</v>
      </c>
      <c r="Q3413" s="33" t="str">
        <f t="shared" si="1167"/>
        <v/>
      </c>
      <c r="R3413" s="33">
        <f t="shared" si="1168"/>
        <v>13</v>
      </c>
      <c r="S3413" s="33" t="str">
        <f t="shared" si="1169"/>
        <v>164_13</v>
      </c>
      <c r="T3413" s="35" t="str">
        <f t="shared" si="1170"/>
        <v>164PM</v>
      </c>
      <c r="U3413" s="35" t="str">
        <f t="shared" si="1171"/>
        <v>164PMEW</v>
      </c>
      <c r="V3413" s="35" t="str">
        <f t="shared" si="1187"/>
        <v>2X</v>
      </c>
      <c r="W3413" s="35" t="str">
        <f t="shared" si="1180"/>
        <v>164PM2X214</v>
      </c>
      <c r="X3413" s="388">
        <f t="shared" si="1181"/>
        <v>0</v>
      </c>
      <c r="Y3413" s="388">
        <f t="shared" si="1182"/>
        <v>0</v>
      </c>
      <c r="Z3413" s="280" t="str">
        <f t="shared" si="1173"/>
        <v/>
      </c>
      <c r="AA3413" s="280" t="str">
        <f t="shared" si="1174"/>
        <v/>
      </c>
      <c r="AB3413" s="389" t="str">
        <f t="shared" si="1183"/>
        <v/>
      </c>
      <c r="AC3413" s="389" t="str">
        <f t="shared" si="1184"/>
        <v/>
      </c>
      <c r="AD3413" s="390" t="str">
        <f t="shared" si="1175"/>
        <v/>
      </c>
      <c r="AE3413" s="282">
        <f t="shared" si="1176"/>
        <v>0</v>
      </c>
      <c r="AF3413" s="359">
        <f t="shared" si="1177"/>
        <v>0</v>
      </c>
      <c r="AG3413" s="280">
        <f t="shared" si="1178"/>
        <v>0</v>
      </c>
      <c r="AH3413" s="280">
        <f t="shared" si="1172"/>
        <v>0</v>
      </c>
      <c r="AI3413" s="280">
        <f>IF(ISBLANK(T3413),AI3412,IF(COUNTIF(T$2:T3413,T3413)&gt;1,AI3412,1+MAX(AI3412,0)))</f>
        <v>96</v>
      </c>
      <c r="AL3413" s="391" t="str">
        <f t="shared" si="1185"/>
        <v/>
      </c>
      <c r="AM3413" s="391" t="str">
        <f t="shared" si="1186"/>
        <v/>
      </c>
      <c r="AO3413" s="310" t="str">
        <f t="shared" si="1179"/>
        <v/>
      </c>
      <c r="AP3413" s="310">
        <f>SUM(AO$1:AO3413)</f>
        <v>0</v>
      </c>
      <c r="AQ3413" s="310">
        <f>SUM(AK$2:AK3413)</f>
        <v>23</v>
      </c>
      <c r="AR3413" s="310">
        <f>COUNTA(AJ$2:AJ3413)</f>
        <v>23</v>
      </c>
      <c r="AS3413" s="312"/>
      <c r="AT3413" s="312"/>
      <c r="AU3413" s="312"/>
      <c r="AV3413" s="312"/>
      <c r="AW3413" s="312"/>
      <c r="AZ3413">
        <v>0</v>
      </c>
      <c r="BA3413">
        <v>0</v>
      </c>
    </row>
    <row r="3414" spans="1:53" x14ac:dyDescent="0.25">
      <c r="A3414">
        <v>164</v>
      </c>
      <c r="B3414" t="s">
        <v>66</v>
      </c>
      <c r="C3414" t="s">
        <v>1016</v>
      </c>
      <c r="D3414"/>
      <c r="E3414">
        <v>2</v>
      </c>
      <c r="F3414">
        <v>2</v>
      </c>
      <c r="G3414">
        <v>1</v>
      </c>
      <c r="H3414">
        <v>3</v>
      </c>
      <c r="I3414">
        <v>0</v>
      </c>
      <c r="J3414">
        <v>0</v>
      </c>
      <c r="K3414">
        <v>1</v>
      </c>
      <c r="L3414">
        <v>3</v>
      </c>
      <c r="M3414" t="s">
        <v>1018</v>
      </c>
      <c r="O3414" s="101">
        <f>IF(ISBLANK(C3414),O3413,IF(COUNTIF(C$2:C3414,C3414)&gt;1,O3413,1+MAX(O3413,0)))</f>
        <v>76</v>
      </c>
      <c r="P3414" s="45">
        <f t="shared" si="1166"/>
        <v>50</v>
      </c>
      <c r="Q3414" s="33" t="str">
        <f t="shared" si="1167"/>
        <v/>
      </c>
      <c r="R3414" s="33">
        <f t="shared" si="1168"/>
        <v>14</v>
      </c>
      <c r="S3414" s="33" t="str">
        <f t="shared" si="1169"/>
        <v>164_14</v>
      </c>
      <c r="T3414" s="35" t="str">
        <f t="shared" si="1170"/>
        <v>164PM</v>
      </c>
      <c r="U3414" s="35" t="str">
        <f t="shared" si="1171"/>
        <v>164PMNS</v>
      </c>
      <c r="V3414" s="35" t="str">
        <f t="shared" si="1187"/>
        <v>2X</v>
      </c>
      <c r="W3414" s="35" t="str">
        <f t="shared" si="1180"/>
        <v>164PM2X221</v>
      </c>
      <c r="X3414" s="388">
        <f t="shared" si="1181"/>
        <v>1</v>
      </c>
      <c r="Y3414" s="388">
        <f t="shared" si="1182"/>
        <v>3</v>
      </c>
      <c r="Z3414" s="280" t="str">
        <f t="shared" si="1173"/>
        <v/>
      </c>
      <c r="AA3414" s="280" t="str">
        <f t="shared" si="1174"/>
        <v/>
      </c>
      <c r="AB3414" s="389" t="str">
        <f t="shared" si="1183"/>
        <v/>
      </c>
      <c r="AC3414" s="389" t="str">
        <f t="shared" si="1184"/>
        <v/>
      </c>
      <c r="AD3414" s="390" t="str">
        <f t="shared" si="1175"/>
        <v/>
      </c>
      <c r="AE3414" s="282">
        <f t="shared" si="1176"/>
        <v>0</v>
      </c>
      <c r="AF3414" s="359">
        <f t="shared" si="1177"/>
        <v>0</v>
      </c>
      <c r="AG3414" s="280">
        <f t="shared" si="1178"/>
        <v>0</v>
      </c>
      <c r="AH3414" s="280">
        <f t="shared" si="1172"/>
        <v>0</v>
      </c>
      <c r="AI3414" s="280">
        <f>IF(ISBLANK(T3414),AI3413,IF(COUNTIF(T$2:T3414,T3414)&gt;1,AI3413,1+MAX(AI3413,0)))</f>
        <v>96</v>
      </c>
      <c r="AL3414" s="391" t="str">
        <f t="shared" si="1185"/>
        <v/>
      </c>
      <c r="AM3414" s="391" t="str">
        <f t="shared" si="1186"/>
        <v/>
      </c>
      <c r="AO3414" s="310" t="str">
        <f t="shared" si="1179"/>
        <v/>
      </c>
      <c r="AP3414" s="310">
        <f>SUM(AO$1:AO3414)</f>
        <v>0</v>
      </c>
      <c r="AQ3414" s="310">
        <f>SUM(AK$2:AK3414)</f>
        <v>23</v>
      </c>
      <c r="AR3414" s="310">
        <f>COUNTA(AJ$2:AJ3414)</f>
        <v>23</v>
      </c>
      <c r="AS3414" s="312"/>
      <c r="AT3414" s="312"/>
      <c r="AU3414" s="312"/>
      <c r="AV3414" s="312"/>
      <c r="AW3414" s="312"/>
      <c r="AZ3414">
        <v>1</v>
      </c>
      <c r="BA3414">
        <v>3</v>
      </c>
    </row>
    <row r="3415" spans="1:53" x14ac:dyDescent="0.25">
      <c r="A3415">
        <v>164</v>
      </c>
      <c r="B3415" t="s">
        <v>66</v>
      </c>
      <c r="C3415" t="s">
        <v>1016</v>
      </c>
      <c r="D3415"/>
      <c r="E3415">
        <v>2</v>
      </c>
      <c r="F3415">
        <v>2</v>
      </c>
      <c r="G3415">
        <v>2</v>
      </c>
      <c r="H3415">
        <v>4</v>
      </c>
      <c r="I3415">
        <v>0</v>
      </c>
      <c r="J3415">
        <v>0</v>
      </c>
      <c r="K3415">
        <v>2</v>
      </c>
      <c r="L3415">
        <v>4</v>
      </c>
      <c r="M3415" t="s">
        <v>1018</v>
      </c>
      <c r="O3415" s="101">
        <f>IF(ISBLANK(C3415),O3414,IF(COUNTIF(C$2:C3415,C3415)&gt;1,O3414,1+MAX(O3414,0)))</f>
        <v>76</v>
      </c>
      <c r="P3415" s="45">
        <f t="shared" si="1166"/>
        <v>50</v>
      </c>
      <c r="Q3415" s="33" t="str">
        <f t="shared" si="1167"/>
        <v/>
      </c>
      <c r="R3415" s="33">
        <f t="shared" si="1168"/>
        <v>14</v>
      </c>
      <c r="S3415" s="33" t="str">
        <f t="shared" si="1169"/>
        <v>164_14</v>
      </c>
      <c r="T3415" s="35" t="str">
        <f t="shared" si="1170"/>
        <v>164PM</v>
      </c>
      <c r="U3415" s="35" t="str">
        <f t="shared" si="1171"/>
        <v>164PMNS</v>
      </c>
      <c r="V3415" s="35" t="str">
        <f t="shared" si="1187"/>
        <v>2X</v>
      </c>
      <c r="W3415" s="35" t="str">
        <f t="shared" si="1180"/>
        <v>164PM2X222</v>
      </c>
      <c r="X3415" s="388">
        <f t="shared" si="1181"/>
        <v>2</v>
      </c>
      <c r="Y3415" s="388">
        <f t="shared" si="1182"/>
        <v>4</v>
      </c>
      <c r="Z3415" s="280" t="str">
        <f t="shared" si="1173"/>
        <v/>
      </c>
      <c r="AA3415" s="280" t="str">
        <f t="shared" si="1174"/>
        <v/>
      </c>
      <c r="AB3415" s="389" t="str">
        <f t="shared" si="1183"/>
        <v/>
      </c>
      <c r="AC3415" s="389" t="str">
        <f t="shared" si="1184"/>
        <v/>
      </c>
      <c r="AD3415" s="390" t="str">
        <f t="shared" si="1175"/>
        <v/>
      </c>
      <c r="AE3415" s="282">
        <f t="shared" si="1176"/>
        <v>0</v>
      </c>
      <c r="AF3415" s="359">
        <f t="shared" si="1177"/>
        <v>0</v>
      </c>
      <c r="AG3415" s="280">
        <f t="shared" si="1178"/>
        <v>0</v>
      </c>
      <c r="AH3415" s="280">
        <f t="shared" si="1172"/>
        <v>0</v>
      </c>
      <c r="AI3415" s="280">
        <f>IF(ISBLANK(T3415),AI3414,IF(COUNTIF(T$2:T3415,T3415)&gt;1,AI3414,1+MAX(AI3414,0)))</f>
        <v>96</v>
      </c>
      <c r="AL3415" s="391" t="str">
        <f t="shared" si="1185"/>
        <v/>
      </c>
      <c r="AM3415" s="391" t="str">
        <f t="shared" si="1186"/>
        <v/>
      </c>
      <c r="AO3415" s="310" t="str">
        <f t="shared" si="1179"/>
        <v/>
      </c>
      <c r="AP3415" s="310">
        <f>SUM(AO$1:AO3415)</f>
        <v>0</v>
      </c>
      <c r="AQ3415" s="310">
        <f>SUM(AK$2:AK3415)</f>
        <v>23</v>
      </c>
      <c r="AR3415" s="310">
        <f>COUNTA(AJ$2:AJ3415)</f>
        <v>23</v>
      </c>
      <c r="AS3415" s="312"/>
      <c r="AT3415" s="312"/>
      <c r="AU3415" s="312"/>
      <c r="AV3415" s="312"/>
      <c r="AW3415" s="312"/>
      <c r="AZ3415">
        <v>2</v>
      </c>
      <c r="BA3415">
        <v>4</v>
      </c>
    </row>
    <row r="3416" spans="1:53" x14ac:dyDescent="0.25">
      <c r="A3416">
        <v>164</v>
      </c>
      <c r="B3416" t="s">
        <v>66</v>
      </c>
      <c r="C3416" t="s">
        <v>1016</v>
      </c>
      <c r="D3416"/>
      <c r="E3416">
        <v>2</v>
      </c>
      <c r="F3416">
        <v>2</v>
      </c>
      <c r="G3416">
        <v>3</v>
      </c>
      <c r="H3416">
        <v>5</v>
      </c>
      <c r="I3416">
        <v>2</v>
      </c>
      <c r="J3416">
        <v>0</v>
      </c>
      <c r="K3416">
        <v>2</v>
      </c>
      <c r="L3416">
        <v>5</v>
      </c>
      <c r="M3416" t="s">
        <v>1018</v>
      </c>
      <c r="O3416" s="101">
        <f>IF(ISBLANK(C3416),O3415,IF(COUNTIF(C$2:C3416,C3416)&gt;1,O3415,1+MAX(O3415,0)))</f>
        <v>76</v>
      </c>
      <c r="P3416" s="45">
        <f t="shared" si="1166"/>
        <v>50</v>
      </c>
      <c r="Q3416" s="33" t="str">
        <f t="shared" si="1167"/>
        <v/>
      </c>
      <c r="R3416" s="33">
        <f t="shared" si="1168"/>
        <v>14</v>
      </c>
      <c r="S3416" s="33" t="str">
        <f t="shared" si="1169"/>
        <v>164_14</v>
      </c>
      <c r="T3416" s="35" t="str">
        <f t="shared" si="1170"/>
        <v>164PM</v>
      </c>
      <c r="U3416" s="35" t="str">
        <f t="shared" si="1171"/>
        <v>164PMEW</v>
      </c>
      <c r="V3416" s="35" t="str">
        <f t="shared" si="1187"/>
        <v>2X</v>
      </c>
      <c r="W3416" s="35" t="str">
        <f t="shared" si="1180"/>
        <v>164PM2X223</v>
      </c>
      <c r="X3416" s="388">
        <f t="shared" si="1181"/>
        <v>2</v>
      </c>
      <c r="Y3416" s="388">
        <f t="shared" si="1182"/>
        <v>5</v>
      </c>
      <c r="Z3416" s="280" t="str">
        <f t="shared" si="1173"/>
        <v/>
      </c>
      <c r="AA3416" s="280" t="str">
        <f t="shared" si="1174"/>
        <v/>
      </c>
      <c r="AB3416" s="389" t="str">
        <f t="shared" si="1183"/>
        <v/>
      </c>
      <c r="AC3416" s="389" t="str">
        <f t="shared" si="1184"/>
        <v/>
      </c>
      <c r="AD3416" s="390" t="str">
        <f t="shared" si="1175"/>
        <v/>
      </c>
      <c r="AE3416" s="282">
        <f t="shared" si="1176"/>
        <v>0</v>
      </c>
      <c r="AF3416" s="359">
        <f t="shared" si="1177"/>
        <v>0</v>
      </c>
      <c r="AG3416" s="280">
        <f t="shared" si="1178"/>
        <v>0</v>
      </c>
      <c r="AH3416" s="280">
        <f t="shared" si="1172"/>
        <v>0</v>
      </c>
      <c r="AI3416" s="280">
        <f>IF(ISBLANK(T3416),AI3415,IF(COUNTIF(T$2:T3416,T3416)&gt;1,AI3415,1+MAX(AI3415,0)))</f>
        <v>96</v>
      </c>
      <c r="AL3416" s="391" t="str">
        <f t="shared" si="1185"/>
        <v/>
      </c>
      <c r="AM3416" s="391" t="str">
        <f t="shared" si="1186"/>
        <v/>
      </c>
      <c r="AO3416" s="310" t="str">
        <f t="shared" si="1179"/>
        <v/>
      </c>
      <c r="AP3416" s="310">
        <f>SUM(AO$1:AO3416)</f>
        <v>0</v>
      </c>
      <c r="AQ3416" s="310">
        <f>SUM(AK$2:AK3416)</f>
        <v>23</v>
      </c>
      <c r="AR3416" s="310">
        <f>COUNTA(AJ$2:AJ3416)</f>
        <v>23</v>
      </c>
      <c r="AS3416" s="312"/>
      <c r="AT3416" s="312"/>
      <c r="AU3416" s="312"/>
      <c r="AV3416" s="312"/>
      <c r="AW3416" s="312"/>
      <c r="AZ3416">
        <v>2</v>
      </c>
      <c r="BA3416">
        <v>5</v>
      </c>
    </row>
    <row r="3417" spans="1:53" x14ac:dyDescent="0.25">
      <c r="A3417">
        <v>164</v>
      </c>
      <c r="B3417" t="s">
        <v>66</v>
      </c>
      <c r="C3417" t="s">
        <v>1016</v>
      </c>
      <c r="D3417"/>
      <c r="E3417">
        <v>2</v>
      </c>
      <c r="F3417">
        <v>2</v>
      </c>
      <c r="G3417">
        <v>4</v>
      </c>
      <c r="H3417">
        <v>1</v>
      </c>
      <c r="I3417">
        <v>0</v>
      </c>
      <c r="J3417">
        <v>0</v>
      </c>
      <c r="K3417">
        <v>0</v>
      </c>
      <c r="L3417">
        <v>1</v>
      </c>
      <c r="M3417" t="s">
        <v>1018</v>
      </c>
      <c r="O3417" s="101">
        <f>IF(ISBLANK(C3417),O3416,IF(COUNTIF(C$2:C3417,C3417)&gt;1,O3416,1+MAX(O3416,0)))</f>
        <v>76</v>
      </c>
      <c r="P3417" s="45">
        <f t="shared" si="1166"/>
        <v>50</v>
      </c>
      <c r="Q3417" s="33" t="str">
        <f t="shared" si="1167"/>
        <v/>
      </c>
      <c r="R3417" s="33">
        <f t="shared" si="1168"/>
        <v>14</v>
      </c>
      <c r="S3417" s="33" t="str">
        <f t="shared" si="1169"/>
        <v>164_14</v>
      </c>
      <c r="T3417" s="35" t="str">
        <f t="shared" si="1170"/>
        <v>164PM</v>
      </c>
      <c r="U3417" s="35" t="str">
        <f t="shared" si="1171"/>
        <v>164PMEW</v>
      </c>
      <c r="V3417" s="35" t="str">
        <f t="shared" si="1187"/>
        <v>2X</v>
      </c>
      <c r="W3417" s="35" t="str">
        <f t="shared" si="1180"/>
        <v>164PM2X224</v>
      </c>
      <c r="X3417" s="388">
        <f t="shared" si="1181"/>
        <v>0</v>
      </c>
      <c r="Y3417" s="388">
        <f t="shared" si="1182"/>
        <v>1</v>
      </c>
      <c r="Z3417" s="280" t="str">
        <f t="shared" si="1173"/>
        <v/>
      </c>
      <c r="AA3417" s="280" t="str">
        <f t="shared" si="1174"/>
        <v/>
      </c>
      <c r="AB3417" s="389" t="str">
        <f t="shared" si="1183"/>
        <v/>
      </c>
      <c r="AC3417" s="389" t="str">
        <f t="shared" si="1184"/>
        <v/>
      </c>
      <c r="AD3417" s="390" t="str">
        <f t="shared" si="1175"/>
        <v/>
      </c>
      <c r="AE3417" s="282">
        <f t="shared" si="1176"/>
        <v>0</v>
      </c>
      <c r="AF3417" s="359">
        <f t="shared" si="1177"/>
        <v>0</v>
      </c>
      <c r="AG3417" s="280">
        <f t="shared" si="1178"/>
        <v>0</v>
      </c>
      <c r="AH3417" s="280">
        <f t="shared" si="1172"/>
        <v>0</v>
      </c>
      <c r="AI3417" s="280">
        <f>IF(ISBLANK(T3417),AI3416,IF(COUNTIF(T$2:T3417,T3417)&gt;1,AI3416,1+MAX(AI3416,0)))</f>
        <v>96</v>
      </c>
      <c r="AL3417" s="391" t="str">
        <f t="shared" si="1185"/>
        <v/>
      </c>
      <c r="AM3417" s="391" t="str">
        <f t="shared" si="1186"/>
        <v/>
      </c>
      <c r="AO3417" s="310" t="str">
        <f t="shared" si="1179"/>
        <v/>
      </c>
      <c r="AP3417" s="310">
        <f>SUM(AO$1:AO3417)</f>
        <v>0</v>
      </c>
      <c r="AQ3417" s="310">
        <f>SUM(AK$2:AK3417)</f>
        <v>23</v>
      </c>
      <c r="AR3417" s="310">
        <f>COUNTA(AJ$2:AJ3417)</f>
        <v>23</v>
      </c>
      <c r="AS3417" s="312"/>
      <c r="AT3417" s="312"/>
      <c r="AU3417" s="312"/>
      <c r="AV3417" s="312"/>
      <c r="AW3417" s="312"/>
      <c r="AZ3417">
        <v>0</v>
      </c>
      <c r="BA3417">
        <v>1</v>
      </c>
    </row>
    <row r="3418" spans="1:53" x14ac:dyDescent="0.25">
      <c r="A3418">
        <v>164</v>
      </c>
      <c r="B3418" t="s">
        <v>66</v>
      </c>
      <c r="C3418" t="s">
        <v>1016</v>
      </c>
      <c r="D3418"/>
      <c r="E3418">
        <v>2</v>
      </c>
      <c r="F3418">
        <v>3</v>
      </c>
      <c r="G3418">
        <v>1</v>
      </c>
      <c r="H3418">
        <v>0</v>
      </c>
      <c r="I3418">
        <v>0</v>
      </c>
      <c r="J3418">
        <v>0</v>
      </c>
      <c r="K3418">
        <v>0</v>
      </c>
      <c r="L3418">
        <v>0</v>
      </c>
      <c r="M3418" t="s">
        <v>1018</v>
      </c>
      <c r="O3418" s="101">
        <f>IF(ISBLANK(C3418),O3417,IF(COUNTIF(C$2:C3418,C3418)&gt;1,O3417,1+MAX(O3417,0)))</f>
        <v>76</v>
      </c>
      <c r="P3418" s="45">
        <f t="shared" si="1166"/>
        <v>50</v>
      </c>
      <c r="Q3418" s="33" t="str">
        <f t="shared" si="1167"/>
        <v/>
      </c>
      <c r="R3418" s="33">
        <f t="shared" si="1168"/>
        <v>15</v>
      </c>
      <c r="S3418" s="33" t="str">
        <f t="shared" si="1169"/>
        <v>164_15</v>
      </c>
      <c r="T3418" s="35" t="str">
        <f t="shared" si="1170"/>
        <v>164PM</v>
      </c>
      <c r="U3418" s="35" t="str">
        <f t="shared" si="1171"/>
        <v>164PMNS</v>
      </c>
      <c r="V3418" s="35" t="str">
        <f t="shared" si="1187"/>
        <v>2X</v>
      </c>
      <c r="W3418" s="35" t="str">
        <f t="shared" si="1180"/>
        <v>164PM2X231</v>
      </c>
      <c r="X3418" s="388">
        <f t="shared" si="1181"/>
        <v>0</v>
      </c>
      <c r="Y3418" s="388">
        <f t="shared" si="1182"/>
        <v>0</v>
      </c>
      <c r="Z3418" s="280" t="str">
        <f t="shared" si="1173"/>
        <v/>
      </c>
      <c r="AA3418" s="280" t="str">
        <f t="shared" si="1174"/>
        <v/>
      </c>
      <c r="AB3418" s="389" t="str">
        <f t="shared" si="1183"/>
        <v/>
      </c>
      <c r="AC3418" s="389" t="str">
        <f t="shared" si="1184"/>
        <v/>
      </c>
      <c r="AD3418" s="390" t="str">
        <f t="shared" si="1175"/>
        <v/>
      </c>
      <c r="AE3418" s="282">
        <f t="shared" si="1176"/>
        <v>0</v>
      </c>
      <c r="AF3418" s="359">
        <f t="shared" si="1177"/>
        <v>0</v>
      </c>
      <c r="AG3418" s="280">
        <f t="shared" si="1178"/>
        <v>0</v>
      </c>
      <c r="AH3418" s="280">
        <f t="shared" si="1172"/>
        <v>0</v>
      </c>
      <c r="AI3418" s="280">
        <f>IF(ISBLANK(T3418),AI3417,IF(COUNTIF(T$2:T3418,T3418)&gt;1,AI3417,1+MAX(AI3417,0)))</f>
        <v>96</v>
      </c>
      <c r="AL3418" s="391" t="str">
        <f t="shared" si="1185"/>
        <v/>
      </c>
      <c r="AM3418" s="391" t="str">
        <f t="shared" si="1186"/>
        <v/>
      </c>
      <c r="AO3418" s="310" t="str">
        <f t="shared" si="1179"/>
        <v/>
      </c>
      <c r="AP3418" s="310">
        <f>SUM(AO$1:AO3418)</f>
        <v>0</v>
      </c>
      <c r="AQ3418" s="310">
        <f>SUM(AK$2:AK3418)</f>
        <v>23</v>
      </c>
      <c r="AR3418" s="310">
        <f>COUNTA(AJ$2:AJ3418)</f>
        <v>23</v>
      </c>
      <c r="AS3418" s="312"/>
      <c r="AT3418" s="312"/>
      <c r="AU3418" s="312"/>
      <c r="AV3418" s="312"/>
      <c r="AW3418" s="312"/>
      <c r="AZ3418">
        <v>0</v>
      </c>
      <c r="BA3418">
        <v>0</v>
      </c>
    </row>
    <row r="3419" spans="1:53" x14ac:dyDescent="0.25">
      <c r="A3419">
        <v>164</v>
      </c>
      <c r="B3419" t="s">
        <v>66</v>
      </c>
      <c r="C3419" t="s">
        <v>1016</v>
      </c>
      <c r="D3419"/>
      <c r="E3419">
        <v>2</v>
      </c>
      <c r="F3419">
        <v>3</v>
      </c>
      <c r="G3419">
        <v>2</v>
      </c>
      <c r="H3419">
        <v>0</v>
      </c>
      <c r="I3419">
        <v>0</v>
      </c>
      <c r="J3419">
        <v>0</v>
      </c>
      <c r="K3419">
        <v>0</v>
      </c>
      <c r="L3419">
        <v>0</v>
      </c>
      <c r="M3419" t="s">
        <v>1018</v>
      </c>
      <c r="O3419" s="101">
        <f>IF(ISBLANK(C3419),O3418,IF(COUNTIF(C$2:C3419,C3419)&gt;1,O3418,1+MAX(O3418,0)))</f>
        <v>76</v>
      </c>
      <c r="P3419" s="45">
        <f t="shared" si="1166"/>
        <v>50</v>
      </c>
      <c r="Q3419" s="33" t="str">
        <f t="shared" si="1167"/>
        <v/>
      </c>
      <c r="R3419" s="33">
        <f t="shared" si="1168"/>
        <v>15</v>
      </c>
      <c r="S3419" s="33" t="str">
        <f t="shared" si="1169"/>
        <v>164_15</v>
      </c>
      <c r="T3419" s="35" t="str">
        <f t="shared" si="1170"/>
        <v>164PM</v>
      </c>
      <c r="U3419" s="35" t="str">
        <f t="shared" si="1171"/>
        <v>164PMNS</v>
      </c>
      <c r="V3419" s="35" t="str">
        <f t="shared" si="1187"/>
        <v>2X</v>
      </c>
      <c r="W3419" s="35" t="str">
        <f t="shared" si="1180"/>
        <v>164PM2X232</v>
      </c>
      <c r="X3419" s="388">
        <f t="shared" si="1181"/>
        <v>0</v>
      </c>
      <c r="Y3419" s="388">
        <f t="shared" si="1182"/>
        <v>0</v>
      </c>
      <c r="Z3419" s="280" t="str">
        <f t="shared" si="1173"/>
        <v/>
      </c>
      <c r="AA3419" s="280" t="str">
        <f t="shared" si="1174"/>
        <v/>
      </c>
      <c r="AB3419" s="389" t="str">
        <f t="shared" si="1183"/>
        <v/>
      </c>
      <c r="AC3419" s="389" t="str">
        <f t="shared" si="1184"/>
        <v/>
      </c>
      <c r="AD3419" s="390" t="str">
        <f t="shared" si="1175"/>
        <v/>
      </c>
      <c r="AE3419" s="282">
        <f t="shared" si="1176"/>
        <v>0</v>
      </c>
      <c r="AF3419" s="359">
        <f t="shared" si="1177"/>
        <v>0</v>
      </c>
      <c r="AG3419" s="280">
        <f t="shared" si="1178"/>
        <v>0</v>
      </c>
      <c r="AH3419" s="280">
        <f t="shared" si="1172"/>
        <v>0</v>
      </c>
      <c r="AI3419" s="280">
        <f>IF(ISBLANK(T3419),AI3418,IF(COUNTIF(T$2:T3419,T3419)&gt;1,AI3418,1+MAX(AI3418,0)))</f>
        <v>96</v>
      </c>
      <c r="AL3419" s="391" t="str">
        <f t="shared" si="1185"/>
        <v/>
      </c>
      <c r="AM3419" s="391" t="str">
        <f t="shared" si="1186"/>
        <v/>
      </c>
      <c r="AO3419" s="310" t="str">
        <f t="shared" si="1179"/>
        <v/>
      </c>
      <c r="AP3419" s="310">
        <f>SUM(AO$1:AO3419)</f>
        <v>0</v>
      </c>
      <c r="AQ3419" s="310">
        <f>SUM(AK$2:AK3419)</f>
        <v>23</v>
      </c>
      <c r="AR3419" s="310">
        <f>COUNTA(AJ$2:AJ3419)</f>
        <v>23</v>
      </c>
      <c r="AS3419" s="312"/>
      <c r="AT3419" s="312"/>
      <c r="AU3419" s="312"/>
      <c r="AV3419" s="312"/>
      <c r="AW3419" s="312"/>
      <c r="AZ3419">
        <v>0</v>
      </c>
      <c r="BA3419">
        <v>0</v>
      </c>
    </row>
    <row r="3420" spans="1:53" x14ac:dyDescent="0.25">
      <c r="A3420">
        <v>164</v>
      </c>
      <c r="B3420" t="s">
        <v>66</v>
      </c>
      <c r="C3420" t="s">
        <v>1016</v>
      </c>
      <c r="D3420"/>
      <c r="E3420">
        <v>2</v>
      </c>
      <c r="F3420">
        <v>3</v>
      </c>
      <c r="G3420">
        <v>3</v>
      </c>
      <c r="H3420">
        <v>0</v>
      </c>
      <c r="I3420">
        <v>0</v>
      </c>
      <c r="J3420">
        <v>0</v>
      </c>
      <c r="K3420">
        <v>0</v>
      </c>
      <c r="L3420">
        <v>0</v>
      </c>
      <c r="M3420" t="s">
        <v>1018</v>
      </c>
      <c r="O3420" s="101">
        <f>IF(ISBLANK(C3420),O3419,IF(COUNTIF(C$2:C3420,C3420)&gt;1,O3419,1+MAX(O3419,0)))</f>
        <v>76</v>
      </c>
      <c r="P3420" s="45">
        <f t="shared" si="1166"/>
        <v>50</v>
      </c>
      <c r="Q3420" s="33" t="str">
        <f t="shared" si="1167"/>
        <v/>
      </c>
      <c r="R3420" s="33">
        <f t="shared" si="1168"/>
        <v>15</v>
      </c>
      <c r="S3420" s="33" t="str">
        <f t="shared" si="1169"/>
        <v>164_15</v>
      </c>
      <c r="T3420" s="35" t="str">
        <f t="shared" si="1170"/>
        <v>164PM</v>
      </c>
      <c r="U3420" s="35" t="str">
        <f t="shared" si="1171"/>
        <v>164PMEW</v>
      </c>
      <c r="V3420" s="35" t="str">
        <f t="shared" si="1187"/>
        <v>2X</v>
      </c>
      <c r="W3420" s="35" t="str">
        <f t="shared" si="1180"/>
        <v>164PM2X233</v>
      </c>
      <c r="X3420" s="388">
        <f t="shared" si="1181"/>
        <v>0</v>
      </c>
      <c r="Y3420" s="388">
        <f t="shared" si="1182"/>
        <v>0</v>
      </c>
      <c r="Z3420" s="280" t="str">
        <f t="shared" si="1173"/>
        <v/>
      </c>
      <c r="AA3420" s="280" t="str">
        <f t="shared" si="1174"/>
        <v/>
      </c>
      <c r="AB3420" s="389" t="str">
        <f t="shared" si="1183"/>
        <v/>
      </c>
      <c r="AC3420" s="389" t="str">
        <f t="shared" si="1184"/>
        <v/>
      </c>
      <c r="AD3420" s="390" t="str">
        <f t="shared" si="1175"/>
        <v/>
      </c>
      <c r="AE3420" s="282">
        <f t="shared" si="1176"/>
        <v>0</v>
      </c>
      <c r="AF3420" s="359">
        <f t="shared" si="1177"/>
        <v>0</v>
      </c>
      <c r="AG3420" s="280">
        <f t="shared" si="1178"/>
        <v>0</v>
      </c>
      <c r="AH3420" s="280">
        <f t="shared" si="1172"/>
        <v>0</v>
      </c>
      <c r="AI3420" s="280">
        <f>IF(ISBLANK(T3420),AI3419,IF(COUNTIF(T$2:T3420,T3420)&gt;1,AI3419,1+MAX(AI3419,0)))</f>
        <v>96</v>
      </c>
      <c r="AL3420" s="391" t="str">
        <f t="shared" si="1185"/>
        <v/>
      </c>
      <c r="AM3420" s="391" t="str">
        <f t="shared" si="1186"/>
        <v/>
      </c>
      <c r="AO3420" s="310" t="str">
        <f t="shared" si="1179"/>
        <v/>
      </c>
      <c r="AP3420" s="310">
        <f>SUM(AO$1:AO3420)</f>
        <v>0</v>
      </c>
      <c r="AQ3420" s="310">
        <f>SUM(AK$2:AK3420)</f>
        <v>23</v>
      </c>
      <c r="AR3420" s="310">
        <f>COUNTA(AJ$2:AJ3420)</f>
        <v>23</v>
      </c>
      <c r="AS3420" s="312"/>
      <c r="AT3420" s="312"/>
      <c r="AU3420" s="312"/>
      <c r="AV3420" s="312"/>
      <c r="AW3420" s="312"/>
      <c r="AZ3420">
        <v>0</v>
      </c>
      <c r="BA3420">
        <v>0</v>
      </c>
    </row>
    <row r="3421" spans="1:53" x14ac:dyDescent="0.25">
      <c r="A3421">
        <v>164</v>
      </c>
      <c r="B3421" t="s">
        <v>66</v>
      </c>
      <c r="C3421" t="s">
        <v>1016</v>
      </c>
      <c r="D3421"/>
      <c r="E3421">
        <v>2</v>
      </c>
      <c r="F3421">
        <v>3</v>
      </c>
      <c r="G3421">
        <v>4</v>
      </c>
      <c r="H3421">
        <v>2</v>
      </c>
      <c r="I3421">
        <v>1</v>
      </c>
      <c r="J3421">
        <v>0</v>
      </c>
      <c r="K3421">
        <v>1</v>
      </c>
      <c r="L3421">
        <v>2</v>
      </c>
      <c r="M3421" t="s">
        <v>1018</v>
      </c>
      <c r="O3421" s="101">
        <f>IF(ISBLANK(C3421),O3420,IF(COUNTIF(C$2:C3421,C3421)&gt;1,O3420,1+MAX(O3420,0)))</f>
        <v>76</v>
      </c>
      <c r="P3421" s="45">
        <f t="shared" si="1166"/>
        <v>50</v>
      </c>
      <c r="Q3421" s="33" t="str">
        <f t="shared" si="1167"/>
        <v/>
      </c>
      <c r="R3421" s="33">
        <f t="shared" si="1168"/>
        <v>15</v>
      </c>
      <c r="S3421" s="33" t="str">
        <f t="shared" si="1169"/>
        <v>164_15</v>
      </c>
      <c r="T3421" s="35" t="str">
        <f t="shared" si="1170"/>
        <v>164PM</v>
      </c>
      <c r="U3421" s="35" t="str">
        <f t="shared" si="1171"/>
        <v>164PMEW</v>
      </c>
      <c r="V3421" s="35" t="str">
        <f t="shared" si="1187"/>
        <v>2X</v>
      </c>
      <c r="W3421" s="35" t="str">
        <f t="shared" si="1180"/>
        <v>164PM2X234</v>
      </c>
      <c r="X3421" s="388">
        <f t="shared" si="1181"/>
        <v>1</v>
      </c>
      <c r="Y3421" s="388">
        <f t="shared" si="1182"/>
        <v>2</v>
      </c>
      <c r="Z3421" s="280" t="str">
        <f t="shared" si="1173"/>
        <v/>
      </c>
      <c r="AA3421" s="280" t="str">
        <f t="shared" si="1174"/>
        <v/>
      </c>
      <c r="AB3421" s="389" t="str">
        <f t="shared" si="1183"/>
        <v/>
      </c>
      <c r="AC3421" s="389" t="str">
        <f t="shared" si="1184"/>
        <v/>
      </c>
      <c r="AD3421" s="390" t="str">
        <f t="shared" si="1175"/>
        <v/>
      </c>
      <c r="AE3421" s="282">
        <f t="shared" si="1176"/>
        <v>0</v>
      </c>
      <c r="AF3421" s="359">
        <f t="shared" si="1177"/>
        <v>0</v>
      </c>
      <c r="AG3421" s="280">
        <f t="shared" si="1178"/>
        <v>0</v>
      </c>
      <c r="AH3421" s="280">
        <f t="shared" si="1172"/>
        <v>0</v>
      </c>
      <c r="AI3421" s="280">
        <f>IF(ISBLANK(T3421),AI3420,IF(COUNTIF(T$2:T3421,T3421)&gt;1,AI3420,1+MAX(AI3420,0)))</f>
        <v>96</v>
      </c>
      <c r="AL3421" s="391" t="str">
        <f t="shared" si="1185"/>
        <v/>
      </c>
      <c r="AM3421" s="391" t="str">
        <f t="shared" si="1186"/>
        <v/>
      </c>
      <c r="AO3421" s="310" t="str">
        <f t="shared" si="1179"/>
        <v/>
      </c>
      <c r="AP3421" s="310">
        <f>SUM(AO$1:AO3421)</f>
        <v>0</v>
      </c>
      <c r="AQ3421" s="310">
        <f>SUM(AK$2:AK3421)</f>
        <v>23</v>
      </c>
      <c r="AR3421" s="310">
        <f>COUNTA(AJ$2:AJ3421)</f>
        <v>23</v>
      </c>
      <c r="AS3421" s="312"/>
      <c r="AT3421" s="312"/>
      <c r="AU3421" s="312"/>
      <c r="AV3421" s="312"/>
      <c r="AW3421" s="312"/>
      <c r="AZ3421">
        <v>1</v>
      </c>
      <c r="BA3421">
        <v>2</v>
      </c>
    </row>
    <row r="3422" spans="1:53" x14ac:dyDescent="0.25">
      <c r="A3422">
        <v>164</v>
      </c>
      <c r="B3422" t="s">
        <v>66</v>
      </c>
      <c r="C3422" t="s">
        <v>1016</v>
      </c>
      <c r="D3422"/>
      <c r="E3422">
        <v>2</v>
      </c>
      <c r="F3422">
        <v>4</v>
      </c>
      <c r="G3422">
        <v>1</v>
      </c>
      <c r="H3422">
        <v>0</v>
      </c>
      <c r="I3422">
        <v>0</v>
      </c>
      <c r="J3422">
        <v>0</v>
      </c>
      <c r="K3422">
        <v>0</v>
      </c>
      <c r="L3422">
        <v>0</v>
      </c>
      <c r="M3422" t="s">
        <v>1018</v>
      </c>
      <c r="O3422" s="101">
        <f>IF(ISBLANK(C3422),O3421,IF(COUNTIF(C$2:C3422,C3422)&gt;1,O3421,1+MAX(O3421,0)))</f>
        <v>76</v>
      </c>
      <c r="P3422" s="45">
        <f t="shared" si="1166"/>
        <v>50</v>
      </c>
      <c r="Q3422" s="33" t="str">
        <f t="shared" si="1167"/>
        <v/>
      </c>
      <c r="R3422" s="33">
        <f t="shared" si="1168"/>
        <v>16</v>
      </c>
      <c r="S3422" s="33" t="str">
        <f t="shared" si="1169"/>
        <v>164_16</v>
      </c>
      <c r="T3422" s="35" t="str">
        <f t="shared" si="1170"/>
        <v>164PM</v>
      </c>
      <c r="U3422" s="35" t="str">
        <f t="shared" si="1171"/>
        <v>164PMNS</v>
      </c>
      <c r="V3422" s="35" t="str">
        <f t="shared" si="1187"/>
        <v>2X</v>
      </c>
      <c r="W3422" s="35" t="str">
        <f t="shared" si="1180"/>
        <v>164PM2X241</v>
      </c>
      <c r="X3422" s="388">
        <f t="shared" si="1181"/>
        <v>0</v>
      </c>
      <c r="Y3422" s="388">
        <f t="shared" si="1182"/>
        <v>0</v>
      </c>
      <c r="Z3422" s="280" t="str">
        <f t="shared" si="1173"/>
        <v/>
      </c>
      <c r="AA3422" s="280" t="str">
        <f t="shared" si="1174"/>
        <v/>
      </c>
      <c r="AB3422" s="389" t="str">
        <f t="shared" si="1183"/>
        <v/>
      </c>
      <c r="AC3422" s="389" t="str">
        <f t="shared" si="1184"/>
        <v/>
      </c>
      <c r="AD3422" s="390" t="str">
        <f t="shared" si="1175"/>
        <v/>
      </c>
      <c r="AE3422" s="282">
        <f t="shared" si="1176"/>
        <v>0</v>
      </c>
      <c r="AF3422" s="359">
        <f t="shared" si="1177"/>
        <v>0</v>
      </c>
      <c r="AG3422" s="280">
        <f t="shared" si="1178"/>
        <v>0</v>
      </c>
      <c r="AH3422" s="280">
        <f t="shared" si="1172"/>
        <v>0</v>
      </c>
      <c r="AI3422" s="280">
        <f>IF(ISBLANK(T3422),AI3421,IF(COUNTIF(T$2:T3422,T3422)&gt;1,AI3421,1+MAX(AI3421,0)))</f>
        <v>96</v>
      </c>
      <c r="AL3422" s="391" t="str">
        <f t="shared" si="1185"/>
        <v/>
      </c>
      <c r="AM3422" s="391" t="str">
        <f t="shared" si="1186"/>
        <v/>
      </c>
      <c r="AO3422" s="310" t="str">
        <f t="shared" si="1179"/>
        <v/>
      </c>
      <c r="AP3422" s="310">
        <f>SUM(AO$1:AO3422)</f>
        <v>0</v>
      </c>
      <c r="AQ3422" s="310">
        <f>SUM(AK$2:AK3422)</f>
        <v>23</v>
      </c>
      <c r="AR3422" s="310">
        <f>COUNTA(AJ$2:AJ3422)</f>
        <v>23</v>
      </c>
      <c r="AS3422" s="312"/>
      <c r="AT3422" s="312"/>
      <c r="AU3422" s="312"/>
      <c r="AV3422" s="312"/>
      <c r="AW3422" s="312"/>
      <c r="AZ3422">
        <v>0</v>
      </c>
      <c r="BA3422">
        <v>0</v>
      </c>
    </row>
    <row r="3423" spans="1:53" x14ac:dyDescent="0.25">
      <c r="A3423">
        <v>164</v>
      </c>
      <c r="B3423" t="s">
        <v>66</v>
      </c>
      <c r="C3423" t="s">
        <v>1016</v>
      </c>
      <c r="D3423"/>
      <c r="E3423">
        <v>2</v>
      </c>
      <c r="F3423">
        <v>4</v>
      </c>
      <c r="G3423">
        <v>2</v>
      </c>
      <c r="H3423">
        <v>1</v>
      </c>
      <c r="I3423">
        <v>0</v>
      </c>
      <c r="J3423">
        <v>0</v>
      </c>
      <c r="K3423">
        <v>0</v>
      </c>
      <c r="L3423">
        <v>1</v>
      </c>
      <c r="M3423" t="s">
        <v>1018</v>
      </c>
      <c r="O3423" s="101">
        <f>IF(ISBLANK(C3423),O3422,IF(COUNTIF(C$2:C3423,C3423)&gt;1,O3422,1+MAX(O3422,0)))</f>
        <v>76</v>
      </c>
      <c r="P3423" s="45">
        <f t="shared" si="1166"/>
        <v>50</v>
      </c>
      <c r="Q3423" s="33" t="str">
        <f t="shared" si="1167"/>
        <v/>
      </c>
      <c r="R3423" s="33">
        <f t="shared" si="1168"/>
        <v>16</v>
      </c>
      <c r="S3423" s="33" t="str">
        <f t="shared" si="1169"/>
        <v>164_16</v>
      </c>
      <c r="T3423" s="35" t="str">
        <f t="shared" si="1170"/>
        <v>164PM</v>
      </c>
      <c r="U3423" s="35" t="str">
        <f t="shared" si="1171"/>
        <v>164PMNS</v>
      </c>
      <c r="V3423" s="35" t="str">
        <f t="shared" si="1187"/>
        <v>2X</v>
      </c>
      <c r="W3423" s="35" t="str">
        <f t="shared" si="1180"/>
        <v>164PM2X242</v>
      </c>
      <c r="X3423" s="388">
        <f t="shared" si="1181"/>
        <v>0</v>
      </c>
      <c r="Y3423" s="388">
        <f t="shared" si="1182"/>
        <v>1</v>
      </c>
      <c r="Z3423" s="280" t="str">
        <f t="shared" si="1173"/>
        <v/>
      </c>
      <c r="AA3423" s="280" t="str">
        <f t="shared" si="1174"/>
        <v/>
      </c>
      <c r="AB3423" s="389" t="str">
        <f t="shared" si="1183"/>
        <v/>
      </c>
      <c r="AC3423" s="389" t="str">
        <f t="shared" si="1184"/>
        <v/>
      </c>
      <c r="AD3423" s="390" t="str">
        <f t="shared" si="1175"/>
        <v/>
      </c>
      <c r="AE3423" s="282">
        <f t="shared" si="1176"/>
        <v>0</v>
      </c>
      <c r="AF3423" s="359">
        <f t="shared" si="1177"/>
        <v>0</v>
      </c>
      <c r="AG3423" s="280">
        <f t="shared" si="1178"/>
        <v>0</v>
      </c>
      <c r="AH3423" s="280">
        <f t="shared" si="1172"/>
        <v>0</v>
      </c>
      <c r="AI3423" s="280">
        <f>IF(ISBLANK(T3423),AI3422,IF(COUNTIF(T$2:T3423,T3423)&gt;1,AI3422,1+MAX(AI3422,0)))</f>
        <v>96</v>
      </c>
      <c r="AL3423" s="391" t="str">
        <f t="shared" si="1185"/>
        <v/>
      </c>
      <c r="AM3423" s="391" t="str">
        <f t="shared" si="1186"/>
        <v/>
      </c>
      <c r="AO3423" s="310" t="str">
        <f t="shared" si="1179"/>
        <v/>
      </c>
      <c r="AP3423" s="310">
        <f>SUM(AO$1:AO3423)</f>
        <v>0</v>
      </c>
      <c r="AQ3423" s="310">
        <f>SUM(AK$2:AK3423)</f>
        <v>23</v>
      </c>
      <c r="AR3423" s="310">
        <f>COUNTA(AJ$2:AJ3423)</f>
        <v>23</v>
      </c>
      <c r="AS3423" s="312"/>
      <c r="AT3423" s="312"/>
      <c r="AU3423" s="312"/>
      <c r="AV3423" s="312"/>
      <c r="AW3423" s="312"/>
      <c r="AZ3423">
        <v>0</v>
      </c>
      <c r="BA3423">
        <v>1</v>
      </c>
    </row>
    <row r="3424" spans="1:53" x14ac:dyDescent="0.25">
      <c r="A3424">
        <v>164</v>
      </c>
      <c r="B3424" t="s">
        <v>66</v>
      </c>
      <c r="C3424" t="s">
        <v>1016</v>
      </c>
      <c r="D3424"/>
      <c r="E3424">
        <v>2</v>
      </c>
      <c r="F3424">
        <v>4</v>
      </c>
      <c r="G3424">
        <v>3</v>
      </c>
      <c r="H3424">
        <v>5</v>
      </c>
      <c r="I3424">
        <v>0</v>
      </c>
      <c r="J3424">
        <v>0</v>
      </c>
      <c r="K3424">
        <v>3</v>
      </c>
      <c r="L3424">
        <v>5</v>
      </c>
      <c r="M3424" t="s">
        <v>1018</v>
      </c>
      <c r="O3424" s="101">
        <f>IF(ISBLANK(C3424),O3423,IF(COUNTIF(C$2:C3424,C3424)&gt;1,O3423,1+MAX(O3423,0)))</f>
        <v>76</v>
      </c>
      <c r="P3424" s="45">
        <f t="shared" si="1166"/>
        <v>50</v>
      </c>
      <c r="Q3424" s="33" t="str">
        <f t="shared" si="1167"/>
        <v/>
      </c>
      <c r="R3424" s="33">
        <f t="shared" si="1168"/>
        <v>16</v>
      </c>
      <c r="S3424" s="33" t="str">
        <f t="shared" si="1169"/>
        <v>164_16</v>
      </c>
      <c r="T3424" s="35" t="str">
        <f t="shared" si="1170"/>
        <v>164PM</v>
      </c>
      <c r="U3424" s="35" t="str">
        <f t="shared" si="1171"/>
        <v>164PMEW</v>
      </c>
      <c r="V3424" s="35" t="str">
        <f t="shared" si="1187"/>
        <v>2X</v>
      </c>
      <c r="W3424" s="35" t="str">
        <f t="shared" si="1180"/>
        <v>164PM2X243</v>
      </c>
      <c r="X3424" s="388">
        <f t="shared" si="1181"/>
        <v>3</v>
      </c>
      <c r="Y3424" s="388">
        <f t="shared" si="1182"/>
        <v>5</v>
      </c>
      <c r="Z3424" s="280" t="str">
        <f t="shared" si="1173"/>
        <v/>
      </c>
      <c r="AA3424" s="280" t="str">
        <f t="shared" si="1174"/>
        <v/>
      </c>
      <c r="AB3424" s="389" t="str">
        <f t="shared" si="1183"/>
        <v/>
      </c>
      <c r="AC3424" s="389" t="str">
        <f t="shared" si="1184"/>
        <v/>
      </c>
      <c r="AD3424" s="390" t="str">
        <f t="shared" si="1175"/>
        <v/>
      </c>
      <c r="AE3424" s="282">
        <f t="shared" si="1176"/>
        <v>0</v>
      </c>
      <c r="AF3424" s="359">
        <f t="shared" si="1177"/>
        <v>0</v>
      </c>
      <c r="AG3424" s="280">
        <f t="shared" si="1178"/>
        <v>0</v>
      </c>
      <c r="AH3424" s="280">
        <f t="shared" si="1172"/>
        <v>0</v>
      </c>
      <c r="AI3424" s="280">
        <f>IF(ISBLANK(T3424),AI3423,IF(COUNTIF(T$2:T3424,T3424)&gt;1,AI3423,1+MAX(AI3423,0)))</f>
        <v>96</v>
      </c>
      <c r="AL3424" s="391" t="str">
        <f t="shared" si="1185"/>
        <v/>
      </c>
      <c r="AM3424" s="391" t="str">
        <f t="shared" si="1186"/>
        <v/>
      </c>
      <c r="AO3424" s="310" t="str">
        <f t="shared" si="1179"/>
        <v/>
      </c>
      <c r="AP3424" s="310">
        <f>SUM(AO$1:AO3424)</f>
        <v>0</v>
      </c>
      <c r="AQ3424" s="310">
        <f>SUM(AK$2:AK3424)</f>
        <v>23</v>
      </c>
      <c r="AR3424" s="310">
        <f>COUNTA(AJ$2:AJ3424)</f>
        <v>23</v>
      </c>
      <c r="AS3424" s="312"/>
      <c r="AT3424" s="312"/>
      <c r="AU3424" s="312"/>
      <c r="AV3424" s="312"/>
      <c r="AW3424" s="312"/>
      <c r="AZ3424">
        <v>3</v>
      </c>
      <c r="BA3424">
        <v>5</v>
      </c>
    </row>
    <row r="3425" spans="1:53" x14ac:dyDescent="0.25">
      <c r="A3425">
        <v>164</v>
      </c>
      <c r="B3425" t="s">
        <v>66</v>
      </c>
      <c r="C3425" t="s">
        <v>1016</v>
      </c>
      <c r="D3425"/>
      <c r="E3425">
        <v>2</v>
      </c>
      <c r="F3425">
        <v>4</v>
      </c>
      <c r="G3425">
        <v>4</v>
      </c>
      <c r="H3425">
        <v>5</v>
      </c>
      <c r="I3425">
        <v>1</v>
      </c>
      <c r="J3425">
        <v>0</v>
      </c>
      <c r="K3425">
        <v>1</v>
      </c>
      <c r="L3425">
        <v>5</v>
      </c>
      <c r="M3425" t="s">
        <v>1018</v>
      </c>
      <c r="O3425" s="101">
        <f>IF(ISBLANK(C3425),O3424,IF(COUNTIF(C$2:C3425,C3425)&gt;1,O3424,1+MAX(O3424,0)))</f>
        <v>76</v>
      </c>
      <c r="P3425" s="45">
        <f t="shared" si="1166"/>
        <v>50</v>
      </c>
      <c r="Q3425" s="33" t="str">
        <f t="shared" si="1167"/>
        <v/>
      </c>
      <c r="R3425" s="33">
        <f t="shared" si="1168"/>
        <v>16</v>
      </c>
      <c r="S3425" s="33" t="str">
        <f t="shared" si="1169"/>
        <v>164_16</v>
      </c>
      <c r="T3425" s="35" t="str">
        <f t="shared" si="1170"/>
        <v>164PM</v>
      </c>
      <c r="U3425" s="35" t="str">
        <f t="shared" si="1171"/>
        <v>164PMEW</v>
      </c>
      <c r="V3425" s="35" t="str">
        <f t="shared" si="1187"/>
        <v>2X</v>
      </c>
      <c r="W3425" s="35" t="str">
        <f t="shared" si="1180"/>
        <v>164PM2X244</v>
      </c>
      <c r="X3425" s="388">
        <f t="shared" si="1181"/>
        <v>1</v>
      </c>
      <c r="Y3425" s="388">
        <f t="shared" si="1182"/>
        <v>5</v>
      </c>
      <c r="Z3425" s="280" t="str">
        <f t="shared" si="1173"/>
        <v/>
      </c>
      <c r="AA3425" s="280" t="str">
        <f t="shared" si="1174"/>
        <v/>
      </c>
      <c r="AB3425" s="389" t="str">
        <f t="shared" si="1183"/>
        <v/>
      </c>
      <c r="AC3425" s="389" t="str">
        <f t="shared" si="1184"/>
        <v/>
      </c>
      <c r="AD3425" s="390" t="str">
        <f t="shared" si="1175"/>
        <v/>
      </c>
      <c r="AE3425" s="282">
        <f t="shared" si="1176"/>
        <v>0</v>
      </c>
      <c r="AF3425" s="359">
        <f t="shared" si="1177"/>
        <v>0</v>
      </c>
      <c r="AG3425" s="280">
        <f t="shared" si="1178"/>
        <v>0</v>
      </c>
      <c r="AH3425" s="280">
        <f t="shared" si="1172"/>
        <v>0</v>
      </c>
      <c r="AI3425" s="280">
        <f>IF(ISBLANK(T3425),AI3424,IF(COUNTIF(T$2:T3425,T3425)&gt;1,AI3424,1+MAX(AI3424,0)))</f>
        <v>96</v>
      </c>
      <c r="AL3425" s="391" t="str">
        <f t="shared" si="1185"/>
        <v/>
      </c>
      <c r="AM3425" s="391" t="str">
        <f t="shared" si="1186"/>
        <v/>
      </c>
      <c r="AO3425" s="310" t="str">
        <f t="shared" si="1179"/>
        <v/>
      </c>
      <c r="AP3425" s="310">
        <f>SUM(AO$1:AO3425)</f>
        <v>0</v>
      </c>
      <c r="AQ3425" s="310">
        <f>SUM(AK$2:AK3425)</f>
        <v>23</v>
      </c>
      <c r="AR3425" s="310">
        <f>COUNTA(AJ$2:AJ3425)</f>
        <v>23</v>
      </c>
      <c r="AS3425" s="312"/>
      <c r="AT3425" s="312"/>
      <c r="AU3425" s="312"/>
      <c r="AV3425" s="312"/>
      <c r="AW3425" s="312"/>
      <c r="AZ3425">
        <v>1</v>
      </c>
      <c r="BA3425">
        <v>5</v>
      </c>
    </row>
    <row r="3426" spans="1:53" x14ac:dyDescent="0.25">
      <c r="A3426">
        <v>165</v>
      </c>
      <c r="B3426" t="s">
        <v>65</v>
      </c>
      <c r="C3426" t="s">
        <v>1019</v>
      </c>
      <c r="D3426"/>
      <c r="E3426">
        <v>1</v>
      </c>
      <c r="F3426">
        <v>1</v>
      </c>
      <c r="G3426">
        <v>1</v>
      </c>
      <c r="H3426">
        <v>3</v>
      </c>
      <c r="I3426">
        <v>0</v>
      </c>
      <c r="J3426">
        <v>0</v>
      </c>
      <c r="K3426">
        <v>1</v>
      </c>
      <c r="L3426">
        <v>2</v>
      </c>
      <c r="M3426"/>
      <c r="O3426" s="101">
        <f>IF(ISBLANK(C3426),O3425,IF(COUNTIF(C$2:C3426,C3426)&gt;1,O3425,1+MAX(O3425,0)))</f>
        <v>77</v>
      </c>
      <c r="P3426" s="45">
        <f t="shared" ref="P3426:P3489" si="1188">IF(A3426=A3425,P3425,IF(ISNUMBER(P3425),P3425+1,1))</f>
        <v>51</v>
      </c>
      <c r="Q3426" s="33">
        <f t="shared" ref="Q3426:Q3489" si="1189">IF(OR(P3426=P3425,LEN(A3426)&lt;1),"",P3426)</f>
        <v>51</v>
      </c>
      <c r="R3426" s="33">
        <f t="shared" ref="R3426:R3489" si="1190">IF(ISNUMBER(F3426),F3426+4*(E3426-1)+8*IF(B3426="PM",1,0),"")</f>
        <v>1</v>
      </c>
      <c r="S3426" s="33" t="str">
        <f t="shared" ref="S3426:S3489" si="1191">IF(ISNUMBER(R3426),A3426&amp;"_"&amp;R3426,"")</f>
        <v>165_1</v>
      </c>
      <c r="T3426" s="35" t="str">
        <f t="shared" ref="T3426:T3489" si="1192">A3426&amp;B3426</f>
        <v>165AM</v>
      </c>
      <c r="U3426" s="35" t="str">
        <f t="shared" ref="U3426:U3489" si="1193">IF(OR(G3426=1,G3426=2),T3426&amp;"NS",IF(OR(G3426=3,G3426=4),T3426&amp;"EW",""))</f>
        <v>165AMNS</v>
      </c>
      <c r="V3426" s="35" t="str">
        <f t="shared" si="1187"/>
        <v>2Y</v>
      </c>
      <c r="W3426" s="35" t="str">
        <f t="shared" si="1180"/>
        <v>165AM2Y111</v>
      </c>
      <c r="X3426" s="388">
        <f t="shared" si="1181"/>
        <v>1</v>
      </c>
      <c r="Y3426" s="388">
        <f t="shared" si="1182"/>
        <v>2</v>
      </c>
      <c r="Z3426" s="280" t="str">
        <f t="shared" si="1173"/>
        <v/>
      </c>
      <c r="AA3426" s="280" t="str">
        <f t="shared" si="1174"/>
        <v/>
      </c>
      <c r="AB3426" s="389" t="str">
        <f t="shared" si="1183"/>
        <v/>
      </c>
      <c r="AC3426" s="389" t="str">
        <f t="shared" si="1184"/>
        <v/>
      </c>
      <c r="AD3426" s="390" t="str">
        <f t="shared" si="1175"/>
        <v/>
      </c>
      <c r="AE3426" s="282">
        <f t="shared" si="1176"/>
        <v>0</v>
      </c>
      <c r="AF3426" s="359">
        <f t="shared" si="1177"/>
        <v>0</v>
      </c>
      <c r="AG3426" s="280">
        <f t="shared" si="1178"/>
        <v>3</v>
      </c>
      <c r="AH3426" s="280">
        <f t="shared" ref="AH3426:AH3489" si="1194">IF(AND(AG3426&gt;0,ISNUMBER(AG3426)),1,0)</f>
        <v>1</v>
      </c>
      <c r="AI3426" s="280">
        <f>IF(ISBLANK(T3426),AI3425,IF(COUNTIF(T$2:T3426,T3426)&gt;1,AI3425,1+MAX(AI3425,0)))</f>
        <v>97</v>
      </c>
      <c r="AL3426" s="391" t="str">
        <f t="shared" si="1185"/>
        <v/>
      </c>
      <c r="AM3426" s="391" t="str">
        <f t="shared" si="1186"/>
        <v/>
      </c>
      <c r="AO3426" s="310" t="str">
        <f t="shared" si="1179"/>
        <v/>
      </c>
      <c r="AP3426" s="310">
        <f>SUM(AO$1:AO3426)</f>
        <v>0</v>
      </c>
      <c r="AQ3426" s="310">
        <f>SUM(AK$2:AK3426)</f>
        <v>23</v>
      </c>
      <c r="AR3426" s="310">
        <f>COUNTA(AJ$2:AJ3426)</f>
        <v>23</v>
      </c>
      <c r="AS3426" s="312"/>
      <c r="AT3426" s="312"/>
      <c r="AU3426" s="312"/>
      <c r="AV3426" s="312"/>
      <c r="AW3426" s="312"/>
      <c r="AZ3426">
        <v>1</v>
      </c>
      <c r="BA3426">
        <v>2</v>
      </c>
    </row>
    <row r="3427" spans="1:53" x14ac:dyDescent="0.25">
      <c r="A3427">
        <v>165</v>
      </c>
      <c r="B3427" t="s">
        <v>65</v>
      </c>
      <c r="C3427" t="s">
        <v>1019</v>
      </c>
      <c r="D3427"/>
      <c r="E3427">
        <v>1</v>
      </c>
      <c r="F3427">
        <v>1</v>
      </c>
      <c r="G3427">
        <v>2</v>
      </c>
      <c r="H3427">
        <v>2</v>
      </c>
      <c r="I3427">
        <v>0</v>
      </c>
      <c r="J3427">
        <v>2</v>
      </c>
      <c r="K3427">
        <v>0</v>
      </c>
      <c r="L3427">
        <v>2</v>
      </c>
      <c r="M3427"/>
      <c r="O3427" s="101">
        <f>IF(ISBLANK(C3427),O3426,IF(COUNTIF(C$2:C3427,C3427)&gt;1,O3426,1+MAX(O3426,0)))</f>
        <v>77</v>
      </c>
      <c r="P3427" s="45">
        <f t="shared" si="1188"/>
        <v>51</v>
      </c>
      <c r="Q3427" s="33" t="str">
        <f t="shared" si="1189"/>
        <v/>
      </c>
      <c r="R3427" s="33">
        <f t="shared" si="1190"/>
        <v>1</v>
      </c>
      <c r="S3427" s="33" t="str">
        <f t="shared" si="1191"/>
        <v>165_1</v>
      </c>
      <c r="T3427" s="35" t="str">
        <f t="shared" si="1192"/>
        <v>165AM</v>
      </c>
      <c r="U3427" s="35" t="str">
        <f t="shared" si="1193"/>
        <v>165AMNS</v>
      </c>
      <c r="V3427" s="35" t="str">
        <f t="shared" si="1187"/>
        <v>2Y</v>
      </c>
      <c r="W3427" s="35" t="str">
        <f t="shared" si="1180"/>
        <v>165AM2Y112</v>
      </c>
      <c r="X3427" s="388">
        <f t="shared" si="1181"/>
        <v>0</v>
      </c>
      <c r="Y3427" s="388">
        <f t="shared" si="1182"/>
        <v>2</v>
      </c>
      <c r="Z3427" s="280" t="str">
        <f t="shared" si="1173"/>
        <v/>
      </c>
      <c r="AA3427" s="280" t="str">
        <f t="shared" si="1174"/>
        <v/>
      </c>
      <c r="AB3427" s="389" t="str">
        <f t="shared" si="1183"/>
        <v/>
      </c>
      <c r="AC3427" s="389" t="str">
        <f t="shared" si="1184"/>
        <v/>
      </c>
      <c r="AD3427" s="390" t="str">
        <f t="shared" si="1175"/>
        <v/>
      </c>
      <c r="AE3427" s="282">
        <f t="shared" si="1176"/>
        <v>0</v>
      </c>
      <c r="AF3427" s="359">
        <f t="shared" si="1177"/>
        <v>0</v>
      </c>
      <c r="AG3427" s="280">
        <f t="shared" si="1178"/>
        <v>1</v>
      </c>
      <c r="AH3427" s="280">
        <f t="shared" si="1194"/>
        <v>1</v>
      </c>
      <c r="AI3427" s="280">
        <f>IF(ISBLANK(T3427),AI3426,IF(COUNTIF(T$2:T3427,T3427)&gt;1,AI3426,1+MAX(AI3426,0)))</f>
        <v>97</v>
      </c>
      <c r="AL3427" s="391" t="str">
        <f t="shared" si="1185"/>
        <v/>
      </c>
      <c r="AM3427" s="391" t="str">
        <f t="shared" si="1186"/>
        <v/>
      </c>
      <c r="AO3427" s="310" t="str">
        <f t="shared" si="1179"/>
        <v/>
      </c>
      <c r="AP3427" s="310">
        <f>SUM(AO$1:AO3427)</f>
        <v>0</v>
      </c>
      <c r="AQ3427" s="310">
        <f>SUM(AK$2:AK3427)</f>
        <v>23</v>
      </c>
      <c r="AR3427" s="310">
        <f>COUNTA(AJ$2:AJ3427)</f>
        <v>23</v>
      </c>
      <c r="AS3427" s="312"/>
      <c r="AT3427" s="312"/>
      <c r="AU3427" s="312"/>
      <c r="AV3427" s="312"/>
      <c r="AW3427" s="312"/>
      <c r="AZ3427">
        <v>0</v>
      </c>
      <c r="BA3427">
        <v>2</v>
      </c>
    </row>
    <row r="3428" spans="1:53" x14ac:dyDescent="0.25">
      <c r="A3428">
        <v>165</v>
      </c>
      <c r="B3428" t="s">
        <v>65</v>
      </c>
      <c r="C3428" t="s">
        <v>1019</v>
      </c>
      <c r="D3428"/>
      <c r="E3428">
        <v>1</v>
      </c>
      <c r="F3428">
        <v>1</v>
      </c>
      <c r="G3428">
        <v>3</v>
      </c>
      <c r="H3428">
        <v>0</v>
      </c>
      <c r="I3428">
        <v>0</v>
      </c>
      <c r="J3428">
        <v>0</v>
      </c>
      <c r="K3428">
        <v>0</v>
      </c>
      <c r="L3428">
        <v>0</v>
      </c>
      <c r="M3428"/>
      <c r="O3428" s="101">
        <f>IF(ISBLANK(C3428),O3427,IF(COUNTIF(C$2:C3428,C3428)&gt;1,O3427,1+MAX(O3427,0)))</f>
        <v>77</v>
      </c>
      <c r="P3428" s="45">
        <f t="shared" si="1188"/>
        <v>51</v>
      </c>
      <c r="Q3428" s="33" t="str">
        <f t="shared" si="1189"/>
        <v/>
      </c>
      <c r="R3428" s="33">
        <f t="shared" si="1190"/>
        <v>1</v>
      </c>
      <c r="S3428" s="33" t="str">
        <f t="shared" si="1191"/>
        <v>165_1</v>
      </c>
      <c r="T3428" s="35" t="str">
        <f t="shared" si="1192"/>
        <v>165AM</v>
      </c>
      <c r="U3428" s="35" t="str">
        <f t="shared" si="1193"/>
        <v>165AMEW</v>
      </c>
      <c r="V3428" s="35" t="str">
        <f t="shared" si="1187"/>
        <v>2Y</v>
      </c>
      <c r="W3428" s="35" t="str">
        <f t="shared" si="1180"/>
        <v>165AM2Y113</v>
      </c>
      <c r="X3428" s="388">
        <f t="shared" si="1181"/>
        <v>0</v>
      </c>
      <c r="Y3428" s="388">
        <f t="shared" si="1182"/>
        <v>0</v>
      </c>
      <c r="Z3428" s="280" t="str">
        <f t="shared" si="1173"/>
        <v/>
      </c>
      <c r="AA3428" s="280" t="str">
        <f t="shared" si="1174"/>
        <v/>
      </c>
      <c r="AB3428" s="389" t="str">
        <f t="shared" si="1183"/>
        <v/>
      </c>
      <c r="AC3428" s="389" t="str">
        <f t="shared" si="1184"/>
        <v/>
      </c>
      <c r="AD3428" s="390" t="str">
        <f t="shared" si="1175"/>
        <v/>
      </c>
      <c r="AE3428" s="282">
        <f t="shared" si="1176"/>
        <v>0</v>
      </c>
      <c r="AF3428" s="359">
        <f t="shared" si="1177"/>
        <v>0</v>
      </c>
      <c r="AG3428" s="280">
        <f t="shared" si="1178"/>
        <v>3</v>
      </c>
      <c r="AH3428" s="280">
        <f t="shared" si="1194"/>
        <v>1</v>
      </c>
      <c r="AI3428" s="280">
        <f>IF(ISBLANK(T3428),AI3427,IF(COUNTIF(T$2:T3428,T3428)&gt;1,AI3427,1+MAX(AI3427,0)))</f>
        <v>97</v>
      </c>
      <c r="AL3428" s="391" t="str">
        <f t="shared" si="1185"/>
        <v/>
      </c>
      <c r="AM3428" s="391" t="str">
        <f t="shared" si="1186"/>
        <v/>
      </c>
      <c r="AO3428" s="310" t="str">
        <f t="shared" si="1179"/>
        <v/>
      </c>
      <c r="AP3428" s="310">
        <f>SUM(AO$1:AO3428)</f>
        <v>0</v>
      </c>
      <c r="AQ3428" s="310">
        <f>SUM(AK$2:AK3428)</f>
        <v>23</v>
      </c>
      <c r="AR3428" s="310">
        <f>COUNTA(AJ$2:AJ3428)</f>
        <v>23</v>
      </c>
      <c r="AS3428" s="312"/>
      <c r="AT3428" s="312"/>
      <c r="AU3428" s="312"/>
      <c r="AV3428" s="312"/>
      <c r="AW3428" s="312"/>
      <c r="AZ3428">
        <v>0</v>
      </c>
      <c r="BA3428">
        <v>0</v>
      </c>
    </row>
    <row r="3429" spans="1:53" x14ac:dyDescent="0.25">
      <c r="A3429">
        <v>165</v>
      </c>
      <c r="B3429" t="s">
        <v>65</v>
      </c>
      <c r="C3429" t="s">
        <v>1019</v>
      </c>
      <c r="D3429"/>
      <c r="E3429">
        <v>1</v>
      </c>
      <c r="F3429">
        <v>1</v>
      </c>
      <c r="G3429">
        <v>4</v>
      </c>
      <c r="H3429">
        <v>2</v>
      </c>
      <c r="I3429">
        <v>1</v>
      </c>
      <c r="J3429">
        <v>1</v>
      </c>
      <c r="K3429">
        <v>0</v>
      </c>
      <c r="L3429">
        <v>1</v>
      </c>
      <c r="M3429"/>
      <c r="O3429" s="101">
        <f>IF(ISBLANK(C3429),O3428,IF(COUNTIF(C$2:C3429,C3429)&gt;1,O3428,1+MAX(O3428,0)))</f>
        <v>77</v>
      </c>
      <c r="P3429" s="45">
        <f t="shared" si="1188"/>
        <v>51</v>
      </c>
      <c r="Q3429" s="33" t="str">
        <f t="shared" si="1189"/>
        <v/>
      </c>
      <c r="R3429" s="33">
        <f t="shared" si="1190"/>
        <v>1</v>
      </c>
      <c r="S3429" s="33" t="str">
        <f t="shared" si="1191"/>
        <v>165_1</v>
      </c>
      <c r="T3429" s="35" t="str">
        <f t="shared" si="1192"/>
        <v>165AM</v>
      </c>
      <c r="U3429" s="35" t="str">
        <f t="shared" si="1193"/>
        <v>165AMEW</v>
      </c>
      <c r="V3429" s="35" t="str">
        <f t="shared" si="1187"/>
        <v>2Y</v>
      </c>
      <c r="W3429" s="35" t="str">
        <f t="shared" si="1180"/>
        <v>165AM2Y114</v>
      </c>
      <c r="X3429" s="388">
        <f t="shared" si="1181"/>
        <v>0</v>
      </c>
      <c r="Y3429" s="388">
        <f t="shared" si="1182"/>
        <v>1</v>
      </c>
      <c r="Z3429" s="280" t="str">
        <f t="shared" si="1173"/>
        <v/>
      </c>
      <c r="AA3429" s="280" t="str">
        <f t="shared" si="1174"/>
        <v/>
      </c>
      <c r="AB3429" s="389" t="str">
        <f t="shared" si="1183"/>
        <v/>
      </c>
      <c r="AC3429" s="389" t="str">
        <f t="shared" si="1184"/>
        <v/>
      </c>
      <c r="AD3429" s="390" t="str">
        <f t="shared" si="1175"/>
        <v/>
      </c>
      <c r="AE3429" s="282">
        <f t="shared" si="1176"/>
        <v>0</v>
      </c>
      <c r="AF3429" s="359">
        <f t="shared" si="1177"/>
        <v>0</v>
      </c>
      <c r="AG3429" s="280">
        <f t="shared" si="1178"/>
        <v>3</v>
      </c>
      <c r="AH3429" s="280">
        <f t="shared" si="1194"/>
        <v>1</v>
      </c>
      <c r="AI3429" s="280">
        <f>IF(ISBLANK(T3429),AI3428,IF(COUNTIF(T$2:T3429,T3429)&gt;1,AI3428,1+MAX(AI3428,0)))</f>
        <v>97</v>
      </c>
      <c r="AL3429" s="391" t="str">
        <f t="shared" si="1185"/>
        <v/>
      </c>
      <c r="AM3429" s="391" t="str">
        <f t="shared" si="1186"/>
        <v/>
      </c>
      <c r="AO3429" s="310" t="str">
        <f t="shared" si="1179"/>
        <v/>
      </c>
      <c r="AP3429" s="310">
        <f>SUM(AO$1:AO3429)</f>
        <v>0</v>
      </c>
      <c r="AQ3429" s="310">
        <f>SUM(AK$2:AK3429)</f>
        <v>23</v>
      </c>
      <c r="AR3429" s="310">
        <f>COUNTA(AJ$2:AJ3429)</f>
        <v>23</v>
      </c>
      <c r="AS3429" s="312"/>
      <c r="AT3429" s="312"/>
      <c r="AU3429" s="312"/>
      <c r="AV3429" s="312"/>
      <c r="AW3429" s="312"/>
      <c r="AZ3429">
        <v>0</v>
      </c>
      <c r="BA3429">
        <v>1</v>
      </c>
    </row>
    <row r="3430" spans="1:53" x14ac:dyDescent="0.25">
      <c r="A3430">
        <v>165</v>
      </c>
      <c r="B3430" t="s">
        <v>65</v>
      </c>
      <c r="C3430" t="s">
        <v>1019</v>
      </c>
      <c r="D3430"/>
      <c r="E3430">
        <v>1</v>
      </c>
      <c r="F3430">
        <v>2</v>
      </c>
      <c r="G3430">
        <v>1</v>
      </c>
      <c r="H3430">
        <v>3</v>
      </c>
      <c r="I3430">
        <v>0</v>
      </c>
      <c r="J3430">
        <v>0</v>
      </c>
      <c r="K3430">
        <v>3</v>
      </c>
      <c r="L3430">
        <v>3</v>
      </c>
      <c r="M3430"/>
      <c r="O3430" s="101">
        <f>IF(ISBLANK(C3430),O3429,IF(COUNTIF(C$2:C3430,C3430)&gt;1,O3429,1+MAX(O3429,0)))</f>
        <v>77</v>
      </c>
      <c r="P3430" s="45">
        <f t="shared" si="1188"/>
        <v>51</v>
      </c>
      <c r="Q3430" s="33" t="str">
        <f t="shared" si="1189"/>
        <v/>
      </c>
      <c r="R3430" s="33">
        <f t="shared" si="1190"/>
        <v>2</v>
      </c>
      <c r="S3430" s="33" t="str">
        <f t="shared" si="1191"/>
        <v>165_2</v>
      </c>
      <c r="T3430" s="35" t="str">
        <f t="shared" si="1192"/>
        <v>165AM</v>
      </c>
      <c r="U3430" s="35" t="str">
        <f t="shared" si="1193"/>
        <v>165AMNS</v>
      </c>
      <c r="V3430" s="35" t="str">
        <f t="shared" si="1187"/>
        <v>2Y</v>
      </c>
      <c r="W3430" s="35" t="str">
        <f t="shared" si="1180"/>
        <v>165AM2Y121</v>
      </c>
      <c r="X3430" s="388">
        <f t="shared" si="1181"/>
        <v>3</v>
      </c>
      <c r="Y3430" s="388">
        <f t="shared" si="1182"/>
        <v>3</v>
      </c>
      <c r="Z3430" s="280" t="str">
        <f t="shared" si="1173"/>
        <v/>
      </c>
      <c r="AA3430" s="280" t="str">
        <f t="shared" si="1174"/>
        <v/>
      </c>
      <c r="AB3430" s="389" t="str">
        <f t="shared" si="1183"/>
        <v/>
      </c>
      <c r="AC3430" s="389" t="str">
        <f t="shared" si="1184"/>
        <v/>
      </c>
      <c r="AD3430" s="390" t="str">
        <f t="shared" si="1175"/>
        <v/>
      </c>
      <c r="AE3430" s="282">
        <f t="shared" si="1176"/>
        <v>0</v>
      </c>
      <c r="AF3430" s="359">
        <f t="shared" si="1177"/>
        <v>0</v>
      </c>
      <c r="AG3430" s="280">
        <f t="shared" si="1178"/>
        <v>3</v>
      </c>
      <c r="AH3430" s="280">
        <f t="shared" si="1194"/>
        <v>1</v>
      </c>
      <c r="AI3430" s="280">
        <f>IF(ISBLANK(T3430),AI3429,IF(COUNTIF(T$2:T3430,T3430)&gt;1,AI3429,1+MAX(AI3429,0)))</f>
        <v>97</v>
      </c>
      <c r="AL3430" s="391" t="str">
        <f t="shared" si="1185"/>
        <v/>
      </c>
      <c r="AM3430" s="391" t="str">
        <f t="shared" si="1186"/>
        <v/>
      </c>
      <c r="AO3430" s="310" t="str">
        <f t="shared" si="1179"/>
        <v/>
      </c>
      <c r="AP3430" s="310">
        <f>SUM(AO$1:AO3430)</f>
        <v>0</v>
      </c>
      <c r="AQ3430" s="310">
        <f>SUM(AK$2:AK3430)</f>
        <v>23</v>
      </c>
      <c r="AR3430" s="310">
        <f>COUNTA(AJ$2:AJ3430)</f>
        <v>23</v>
      </c>
      <c r="AS3430" s="312"/>
      <c r="AT3430" s="312"/>
      <c r="AU3430" s="312"/>
      <c r="AV3430" s="312"/>
      <c r="AW3430" s="312"/>
      <c r="AZ3430">
        <v>3</v>
      </c>
      <c r="BA3430">
        <v>3</v>
      </c>
    </row>
    <row r="3431" spans="1:53" x14ac:dyDescent="0.25">
      <c r="A3431">
        <v>165</v>
      </c>
      <c r="B3431" t="s">
        <v>65</v>
      </c>
      <c r="C3431" t="s">
        <v>1019</v>
      </c>
      <c r="D3431"/>
      <c r="E3431">
        <v>1</v>
      </c>
      <c r="F3431">
        <v>2</v>
      </c>
      <c r="G3431">
        <v>2</v>
      </c>
      <c r="H3431">
        <v>1</v>
      </c>
      <c r="I3431">
        <v>0</v>
      </c>
      <c r="J3431">
        <v>0</v>
      </c>
      <c r="K3431">
        <v>0</v>
      </c>
      <c r="L3431">
        <v>1</v>
      </c>
      <c r="M3431"/>
      <c r="O3431" s="101">
        <f>IF(ISBLANK(C3431),O3430,IF(COUNTIF(C$2:C3431,C3431)&gt;1,O3430,1+MAX(O3430,0)))</f>
        <v>77</v>
      </c>
      <c r="P3431" s="45">
        <f t="shared" si="1188"/>
        <v>51</v>
      </c>
      <c r="Q3431" s="33" t="str">
        <f t="shared" si="1189"/>
        <v/>
      </c>
      <c r="R3431" s="33">
        <f t="shared" si="1190"/>
        <v>2</v>
      </c>
      <c r="S3431" s="33" t="str">
        <f t="shared" si="1191"/>
        <v>165_2</v>
      </c>
      <c r="T3431" s="35" t="str">
        <f t="shared" si="1192"/>
        <v>165AM</v>
      </c>
      <c r="U3431" s="35" t="str">
        <f t="shared" si="1193"/>
        <v>165AMNS</v>
      </c>
      <c r="V3431" s="35" t="str">
        <f t="shared" si="1187"/>
        <v>2Y</v>
      </c>
      <c r="W3431" s="35" t="str">
        <f t="shared" si="1180"/>
        <v>165AM2Y122</v>
      </c>
      <c r="X3431" s="388">
        <f t="shared" si="1181"/>
        <v>0</v>
      </c>
      <c r="Y3431" s="388">
        <f t="shared" si="1182"/>
        <v>1</v>
      </c>
      <c r="Z3431" s="280" t="str">
        <f t="shared" si="1173"/>
        <v/>
      </c>
      <c r="AA3431" s="280" t="str">
        <f t="shared" si="1174"/>
        <v/>
      </c>
      <c r="AB3431" s="389" t="str">
        <f t="shared" si="1183"/>
        <v/>
      </c>
      <c r="AC3431" s="389" t="str">
        <f t="shared" si="1184"/>
        <v/>
      </c>
      <c r="AD3431" s="390" t="str">
        <f t="shared" si="1175"/>
        <v/>
      </c>
      <c r="AE3431" s="282">
        <f t="shared" si="1176"/>
        <v>0</v>
      </c>
      <c r="AF3431" s="359">
        <f t="shared" si="1177"/>
        <v>0</v>
      </c>
      <c r="AG3431" s="280">
        <f t="shared" si="1178"/>
        <v>1</v>
      </c>
      <c r="AH3431" s="280">
        <f t="shared" si="1194"/>
        <v>1</v>
      </c>
      <c r="AI3431" s="280">
        <f>IF(ISBLANK(T3431),AI3430,IF(COUNTIF(T$2:T3431,T3431)&gt;1,AI3430,1+MAX(AI3430,0)))</f>
        <v>97</v>
      </c>
      <c r="AL3431" s="391" t="str">
        <f t="shared" si="1185"/>
        <v/>
      </c>
      <c r="AM3431" s="391" t="str">
        <f t="shared" si="1186"/>
        <v/>
      </c>
      <c r="AO3431" s="310" t="str">
        <f t="shared" si="1179"/>
        <v/>
      </c>
      <c r="AP3431" s="310">
        <f>SUM(AO$1:AO3431)</f>
        <v>0</v>
      </c>
      <c r="AQ3431" s="310">
        <f>SUM(AK$2:AK3431)</f>
        <v>23</v>
      </c>
      <c r="AR3431" s="310">
        <f>COUNTA(AJ$2:AJ3431)</f>
        <v>23</v>
      </c>
      <c r="AS3431" s="312"/>
      <c r="AT3431" s="312"/>
      <c r="AU3431" s="312"/>
      <c r="AV3431" s="312"/>
      <c r="AW3431" s="312"/>
      <c r="AZ3431">
        <v>0</v>
      </c>
      <c r="BA3431">
        <v>1</v>
      </c>
    </row>
    <row r="3432" spans="1:53" x14ac:dyDescent="0.25">
      <c r="A3432">
        <v>165</v>
      </c>
      <c r="B3432" t="s">
        <v>65</v>
      </c>
      <c r="C3432" t="s">
        <v>1019</v>
      </c>
      <c r="D3432"/>
      <c r="E3432">
        <v>1</v>
      </c>
      <c r="F3432">
        <v>2</v>
      </c>
      <c r="G3432">
        <v>3</v>
      </c>
      <c r="H3432">
        <v>0</v>
      </c>
      <c r="I3432">
        <v>0</v>
      </c>
      <c r="J3432">
        <v>0</v>
      </c>
      <c r="K3432">
        <v>0</v>
      </c>
      <c r="L3432">
        <v>0</v>
      </c>
      <c r="M3432"/>
      <c r="O3432" s="101">
        <f>IF(ISBLANK(C3432),O3431,IF(COUNTIF(C$2:C3432,C3432)&gt;1,O3431,1+MAX(O3431,0)))</f>
        <v>77</v>
      </c>
      <c r="P3432" s="45">
        <f t="shared" si="1188"/>
        <v>51</v>
      </c>
      <c r="Q3432" s="33" t="str">
        <f t="shared" si="1189"/>
        <v/>
      </c>
      <c r="R3432" s="33">
        <f t="shared" si="1190"/>
        <v>2</v>
      </c>
      <c r="S3432" s="33" t="str">
        <f t="shared" si="1191"/>
        <v>165_2</v>
      </c>
      <c r="T3432" s="35" t="str">
        <f t="shared" si="1192"/>
        <v>165AM</v>
      </c>
      <c r="U3432" s="35" t="str">
        <f t="shared" si="1193"/>
        <v>165AMEW</v>
      </c>
      <c r="V3432" s="35" t="str">
        <f t="shared" si="1187"/>
        <v>2Y</v>
      </c>
      <c r="W3432" s="35" t="str">
        <f t="shared" si="1180"/>
        <v>165AM2Y123</v>
      </c>
      <c r="X3432" s="388">
        <f t="shared" si="1181"/>
        <v>0</v>
      </c>
      <c r="Y3432" s="388">
        <f t="shared" si="1182"/>
        <v>0</v>
      </c>
      <c r="Z3432" s="280" t="str">
        <f t="shared" si="1173"/>
        <v/>
      </c>
      <c r="AA3432" s="280" t="str">
        <f t="shared" si="1174"/>
        <v/>
      </c>
      <c r="AB3432" s="389" t="str">
        <f t="shared" si="1183"/>
        <v/>
      </c>
      <c r="AC3432" s="389" t="str">
        <f t="shared" si="1184"/>
        <v/>
      </c>
      <c r="AD3432" s="390" t="str">
        <f t="shared" si="1175"/>
        <v/>
      </c>
      <c r="AE3432" s="282">
        <f t="shared" si="1176"/>
        <v>0</v>
      </c>
      <c r="AF3432" s="359">
        <f t="shared" si="1177"/>
        <v>0</v>
      </c>
      <c r="AG3432" s="280">
        <f t="shared" si="1178"/>
        <v>3</v>
      </c>
      <c r="AH3432" s="280">
        <f t="shared" si="1194"/>
        <v>1</v>
      </c>
      <c r="AI3432" s="280">
        <f>IF(ISBLANK(T3432),AI3431,IF(COUNTIF(T$2:T3432,T3432)&gt;1,AI3431,1+MAX(AI3431,0)))</f>
        <v>97</v>
      </c>
      <c r="AL3432" s="391" t="str">
        <f t="shared" si="1185"/>
        <v/>
      </c>
      <c r="AM3432" s="391" t="str">
        <f t="shared" si="1186"/>
        <v/>
      </c>
      <c r="AO3432" s="310" t="str">
        <f t="shared" si="1179"/>
        <v/>
      </c>
      <c r="AP3432" s="310">
        <f>SUM(AO$1:AO3432)</f>
        <v>0</v>
      </c>
      <c r="AQ3432" s="310">
        <f>SUM(AK$2:AK3432)</f>
        <v>23</v>
      </c>
      <c r="AR3432" s="310">
        <f>COUNTA(AJ$2:AJ3432)</f>
        <v>23</v>
      </c>
      <c r="AS3432" s="312"/>
      <c r="AT3432" s="312"/>
      <c r="AU3432" s="312"/>
      <c r="AV3432" s="312"/>
      <c r="AW3432" s="312"/>
      <c r="AZ3432">
        <v>0</v>
      </c>
      <c r="BA3432">
        <v>0</v>
      </c>
    </row>
    <row r="3433" spans="1:53" x14ac:dyDescent="0.25">
      <c r="A3433">
        <v>165</v>
      </c>
      <c r="B3433" t="s">
        <v>65</v>
      </c>
      <c r="C3433" t="s">
        <v>1019</v>
      </c>
      <c r="D3433"/>
      <c r="E3433">
        <v>1</v>
      </c>
      <c r="F3433">
        <v>2</v>
      </c>
      <c r="G3433">
        <v>4</v>
      </c>
      <c r="H3433">
        <v>2</v>
      </c>
      <c r="I3433">
        <v>0</v>
      </c>
      <c r="J3433">
        <v>1</v>
      </c>
      <c r="K3433">
        <v>1</v>
      </c>
      <c r="L3433">
        <v>1</v>
      </c>
      <c r="M3433"/>
      <c r="O3433" s="101">
        <f>IF(ISBLANK(C3433),O3432,IF(COUNTIF(C$2:C3433,C3433)&gt;1,O3432,1+MAX(O3432,0)))</f>
        <v>77</v>
      </c>
      <c r="P3433" s="45">
        <f t="shared" si="1188"/>
        <v>51</v>
      </c>
      <c r="Q3433" s="33" t="str">
        <f t="shared" si="1189"/>
        <v/>
      </c>
      <c r="R3433" s="33">
        <f t="shared" si="1190"/>
        <v>2</v>
      </c>
      <c r="S3433" s="33" t="str">
        <f t="shared" si="1191"/>
        <v>165_2</v>
      </c>
      <c r="T3433" s="35" t="str">
        <f t="shared" si="1192"/>
        <v>165AM</v>
      </c>
      <c r="U3433" s="35" t="str">
        <f t="shared" si="1193"/>
        <v>165AMEW</v>
      </c>
      <c r="V3433" s="35" t="str">
        <f t="shared" si="1187"/>
        <v>2Y</v>
      </c>
      <c r="W3433" s="35" t="str">
        <f t="shared" si="1180"/>
        <v>165AM2Y124</v>
      </c>
      <c r="X3433" s="388">
        <f t="shared" si="1181"/>
        <v>1</v>
      </c>
      <c r="Y3433" s="388">
        <f t="shared" si="1182"/>
        <v>1</v>
      </c>
      <c r="Z3433" s="280" t="str">
        <f t="shared" si="1173"/>
        <v/>
      </c>
      <c r="AA3433" s="280" t="str">
        <f t="shared" si="1174"/>
        <v/>
      </c>
      <c r="AB3433" s="389" t="str">
        <f t="shared" si="1183"/>
        <v/>
      </c>
      <c r="AC3433" s="389" t="str">
        <f t="shared" si="1184"/>
        <v/>
      </c>
      <c r="AD3433" s="390" t="str">
        <f t="shared" si="1175"/>
        <v/>
      </c>
      <c r="AE3433" s="282">
        <f t="shared" si="1176"/>
        <v>0</v>
      </c>
      <c r="AF3433" s="359">
        <f t="shared" si="1177"/>
        <v>0</v>
      </c>
      <c r="AG3433" s="280">
        <f t="shared" si="1178"/>
        <v>3</v>
      </c>
      <c r="AH3433" s="280">
        <f t="shared" si="1194"/>
        <v>1</v>
      </c>
      <c r="AI3433" s="280">
        <f>IF(ISBLANK(T3433),AI3432,IF(COUNTIF(T$2:T3433,T3433)&gt;1,AI3432,1+MAX(AI3432,0)))</f>
        <v>97</v>
      </c>
      <c r="AL3433" s="391" t="str">
        <f t="shared" si="1185"/>
        <v/>
      </c>
      <c r="AM3433" s="391" t="str">
        <f t="shared" si="1186"/>
        <v/>
      </c>
      <c r="AO3433" s="310" t="str">
        <f t="shared" si="1179"/>
        <v/>
      </c>
      <c r="AP3433" s="310">
        <f>SUM(AO$1:AO3433)</f>
        <v>0</v>
      </c>
      <c r="AQ3433" s="310">
        <f>SUM(AK$2:AK3433)</f>
        <v>23</v>
      </c>
      <c r="AR3433" s="310">
        <f>COUNTA(AJ$2:AJ3433)</f>
        <v>23</v>
      </c>
      <c r="AS3433" s="312"/>
      <c r="AT3433" s="312"/>
      <c r="AU3433" s="312"/>
      <c r="AV3433" s="312"/>
      <c r="AW3433" s="312"/>
      <c r="AZ3433">
        <v>1</v>
      </c>
      <c r="BA3433">
        <v>1</v>
      </c>
    </row>
    <row r="3434" spans="1:53" x14ac:dyDescent="0.25">
      <c r="A3434">
        <v>165</v>
      </c>
      <c r="B3434" t="s">
        <v>65</v>
      </c>
      <c r="C3434" t="s">
        <v>1019</v>
      </c>
      <c r="D3434"/>
      <c r="E3434">
        <v>1</v>
      </c>
      <c r="F3434">
        <v>3</v>
      </c>
      <c r="G3434">
        <v>1</v>
      </c>
      <c r="H3434">
        <v>0</v>
      </c>
      <c r="I3434">
        <v>0</v>
      </c>
      <c r="J3434">
        <v>0</v>
      </c>
      <c r="K3434">
        <v>0</v>
      </c>
      <c r="L3434">
        <v>0</v>
      </c>
      <c r="M3434"/>
      <c r="O3434" s="101">
        <f>IF(ISBLANK(C3434),O3433,IF(COUNTIF(C$2:C3434,C3434)&gt;1,O3433,1+MAX(O3433,0)))</f>
        <v>77</v>
      </c>
      <c r="P3434" s="45">
        <f t="shared" si="1188"/>
        <v>51</v>
      </c>
      <c r="Q3434" s="33" t="str">
        <f t="shared" si="1189"/>
        <v/>
      </c>
      <c r="R3434" s="33">
        <f t="shared" si="1190"/>
        <v>3</v>
      </c>
      <c r="S3434" s="33" t="str">
        <f t="shared" si="1191"/>
        <v>165_3</v>
      </c>
      <c r="T3434" s="35" t="str">
        <f t="shared" si="1192"/>
        <v>165AM</v>
      </c>
      <c r="U3434" s="35" t="str">
        <f t="shared" si="1193"/>
        <v>165AMNS</v>
      </c>
      <c r="V3434" s="35" t="str">
        <f t="shared" si="1187"/>
        <v>2Y</v>
      </c>
      <c r="W3434" s="35" t="str">
        <f t="shared" si="1180"/>
        <v>165AM2Y131</v>
      </c>
      <c r="X3434" s="388">
        <f t="shared" si="1181"/>
        <v>0</v>
      </c>
      <c r="Y3434" s="388">
        <f t="shared" si="1182"/>
        <v>0</v>
      </c>
      <c r="Z3434" s="280" t="str">
        <f t="shared" si="1173"/>
        <v/>
      </c>
      <c r="AA3434" s="280" t="str">
        <f t="shared" si="1174"/>
        <v/>
      </c>
      <c r="AB3434" s="389" t="str">
        <f t="shared" si="1183"/>
        <v/>
      </c>
      <c r="AC3434" s="389" t="str">
        <f t="shared" si="1184"/>
        <v/>
      </c>
      <c r="AD3434" s="390" t="str">
        <f t="shared" si="1175"/>
        <v/>
      </c>
      <c r="AE3434" s="282">
        <f t="shared" si="1176"/>
        <v>0</v>
      </c>
      <c r="AF3434" s="359">
        <f t="shared" si="1177"/>
        <v>0</v>
      </c>
      <c r="AG3434" s="280">
        <f t="shared" si="1178"/>
        <v>3</v>
      </c>
      <c r="AH3434" s="280">
        <f t="shared" si="1194"/>
        <v>1</v>
      </c>
      <c r="AI3434" s="280">
        <f>IF(ISBLANK(T3434),AI3433,IF(COUNTIF(T$2:T3434,T3434)&gt;1,AI3433,1+MAX(AI3433,0)))</f>
        <v>97</v>
      </c>
      <c r="AL3434" s="391" t="str">
        <f t="shared" si="1185"/>
        <v/>
      </c>
      <c r="AM3434" s="391" t="str">
        <f t="shared" si="1186"/>
        <v/>
      </c>
      <c r="AO3434" s="310" t="str">
        <f t="shared" si="1179"/>
        <v/>
      </c>
      <c r="AP3434" s="310">
        <f>SUM(AO$1:AO3434)</f>
        <v>0</v>
      </c>
      <c r="AQ3434" s="310">
        <f>SUM(AK$2:AK3434)</f>
        <v>23</v>
      </c>
      <c r="AR3434" s="310">
        <f>COUNTA(AJ$2:AJ3434)</f>
        <v>23</v>
      </c>
      <c r="AS3434" s="312"/>
      <c r="AT3434" s="312"/>
      <c r="AU3434" s="312"/>
      <c r="AV3434" s="312"/>
      <c r="AW3434" s="312"/>
      <c r="AZ3434">
        <v>0</v>
      </c>
      <c r="BA3434">
        <v>0</v>
      </c>
    </row>
    <row r="3435" spans="1:53" x14ac:dyDescent="0.25">
      <c r="A3435">
        <v>165</v>
      </c>
      <c r="B3435" t="s">
        <v>65</v>
      </c>
      <c r="C3435" t="s">
        <v>1019</v>
      </c>
      <c r="D3435"/>
      <c r="E3435">
        <v>1</v>
      </c>
      <c r="F3435">
        <v>3</v>
      </c>
      <c r="G3435">
        <v>2</v>
      </c>
      <c r="H3435">
        <v>1</v>
      </c>
      <c r="I3435">
        <v>0</v>
      </c>
      <c r="J3435">
        <v>0</v>
      </c>
      <c r="K3435">
        <v>1</v>
      </c>
      <c r="L3435">
        <v>1</v>
      </c>
      <c r="M3435"/>
      <c r="O3435" s="101">
        <f>IF(ISBLANK(C3435),O3434,IF(COUNTIF(C$2:C3435,C3435)&gt;1,O3434,1+MAX(O3434,0)))</f>
        <v>77</v>
      </c>
      <c r="P3435" s="45">
        <f t="shared" si="1188"/>
        <v>51</v>
      </c>
      <c r="Q3435" s="33" t="str">
        <f t="shared" si="1189"/>
        <v/>
      </c>
      <c r="R3435" s="33">
        <f t="shared" si="1190"/>
        <v>3</v>
      </c>
      <c r="S3435" s="33" t="str">
        <f t="shared" si="1191"/>
        <v>165_3</v>
      </c>
      <c r="T3435" s="35" t="str">
        <f t="shared" si="1192"/>
        <v>165AM</v>
      </c>
      <c r="U3435" s="35" t="str">
        <f t="shared" si="1193"/>
        <v>165AMNS</v>
      </c>
      <c r="V3435" s="35" t="str">
        <f t="shared" si="1187"/>
        <v>2Y</v>
      </c>
      <c r="W3435" s="35" t="str">
        <f t="shared" si="1180"/>
        <v>165AM2Y132</v>
      </c>
      <c r="X3435" s="388">
        <f t="shared" si="1181"/>
        <v>1</v>
      </c>
      <c r="Y3435" s="388">
        <f t="shared" si="1182"/>
        <v>1</v>
      </c>
      <c r="Z3435" s="280" t="str">
        <f t="shared" si="1173"/>
        <v/>
      </c>
      <c r="AA3435" s="280" t="str">
        <f t="shared" si="1174"/>
        <v/>
      </c>
      <c r="AB3435" s="389" t="str">
        <f t="shared" si="1183"/>
        <v/>
      </c>
      <c r="AC3435" s="389" t="str">
        <f t="shared" si="1184"/>
        <v/>
      </c>
      <c r="AD3435" s="390" t="str">
        <f t="shared" si="1175"/>
        <v/>
      </c>
      <c r="AE3435" s="282">
        <f t="shared" si="1176"/>
        <v>0</v>
      </c>
      <c r="AF3435" s="359">
        <f t="shared" si="1177"/>
        <v>0</v>
      </c>
      <c r="AG3435" s="280">
        <f t="shared" si="1178"/>
        <v>1</v>
      </c>
      <c r="AH3435" s="280">
        <f t="shared" si="1194"/>
        <v>1</v>
      </c>
      <c r="AI3435" s="280">
        <f>IF(ISBLANK(T3435),AI3434,IF(COUNTIF(T$2:T3435,T3435)&gt;1,AI3434,1+MAX(AI3434,0)))</f>
        <v>97</v>
      </c>
      <c r="AL3435" s="391" t="str">
        <f t="shared" si="1185"/>
        <v/>
      </c>
      <c r="AM3435" s="391" t="str">
        <f t="shared" si="1186"/>
        <v/>
      </c>
      <c r="AO3435" s="310" t="str">
        <f t="shared" si="1179"/>
        <v/>
      </c>
      <c r="AP3435" s="310">
        <f>SUM(AO$1:AO3435)</f>
        <v>0</v>
      </c>
      <c r="AQ3435" s="310">
        <f>SUM(AK$2:AK3435)</f>
        <v>23</v>
      </c>
      <c r="AR3435" s="310">
        <f>COUNTA(AJ$2:AJ3435)</f>
        <v>23</v>
      </c>
      <c r="AS3435" s="312"/>
      <c r="AT3435" s="312"/>
      <c r="AU3435" s="312"/>
      <c r="AV3435" s="312"/>
      <c r="AW3435" s="312"/>
      <c r="AZ3435">
        <v>1</v>
      </c>
      <c r="BA3435">
        <v>1</v>
      </c>
    </row>
    <row r="3436" spans="1:53" x14ac:dyDescent="0.25">
      <c r="A3436">
        <v>165</v>
      </c>
      <c r="B3436" t="s">
        <v>65</v>
      </c>
      <c r="C3436" t="s">
        <v>1019</v>
      </c>
      <c r="D3436"/>
      <c r="E3436">
        <v>1</v>
      </c>
      <c r="F3436">
        <v>3</v>
      </c>
      <c r="G3436">
        <v>3</v>
      </c>
      <c r="H3436">
        <v>0</v>
      </c>
      <c r="I3436">
        <v>0</v>
      </c>
      <c r="J3436">
        <v>0</v>
      </c>
      <c r="K3436">
        <v>0</v>
      </c>
      <c r="L3436">
        <v>0</v>
      </c>
      <c r="M3436"/>
      <c r="O3436" s="101">
        <f>IF(ISBLANK(C3436),O3435,IF(COUNTIF(C$2:C3436,C3436)&gt;1,O3435,1+MAX(O3435,0)))</f>
        <v>77</v>
      </c>
      <c r="P3436" s="45">
        <f t="shared" si="1188"/>
        <v>51</v>
      </c>
      <c r="Q3436" s="33" t="str">
        <f t="shared" si="1189"/>
        <v/>
      </c>
      <c r="R3436" s="33">
        <f t="shared" si="1190"/>
        <v>3</v>
      </c>
      <c r="S3436" s="33" t="str">
        <f t="shared" si="1191"/>
        <v>165_3</v>
      </c>
      <c r="T3436" s="35" t="str">
        <f t="shared" si="1192"/>
        <v>165AM</v>
      </c>
      <c r="U3436" s="35" t="str">
        <f t="shared" si="1193"/>
        <v>165AMEW</v>
      </c>
      <c r="V3436" s="35" t="str">
        <f t="shared" si="1187"/>
        <v>2Y</v>
      </c>
      <c r="W3436" s="35" t="str">
        <f t="shared" si="1180"/>
        <v>165AM2Y133</v>
      </c>
      <c r="X3436" s="388">
        <f t="shared" si="1181"/>
        <v>0</v>
      </c>
      <c r="Y3436" s="388">
        <f t="shared" si="1182"/>
        <v>0</v>
      </c>
      <c r="Z3436" s="280" t="str">
        <f t="shared" si="1173"/>
        <v/>
      </c>
      <c r="AA3436" s="280" t="str">
        <f t="shared" si="1174"/>
        <v/>
      </c>
      <c r="AB3436" s="389" t="str">
        <f t="shared" si="1183"/>
        <v/>
      </c>
      <c r="AC3436" s="389" t="str">
        <f t="shared" si="1184"/>
        <v/>
      </c>
      <c r="AD3436" s="390" t="str">
        <f t="shared" si="1175"/>
        <v/>
      </c>
      <c r="AE3436" s="282">
        <f t="shared" si="1176"/>
        <v>0</v>
      </c>
      <c r="AF3436" s="359">
        <f t="shared" si="1177"/>
        <v>0</v>
      </c>
      <c r="AG3436" s="280">
        <f t="shared" si="1178"/>
        <v>3</v>
      </c>
      <c r="AH3436" s="280">
        <f t="shared" si="1194"/>
        <v>1</v>
      </c>
      <c r="AI3436" s="280">
        <f>IF(ISBLANK(T3436),AI3435,IF(COUNTIF(T$2:T3436,T3436)&gt;1,AI3435,1+MAX(AI3435,0)))</f>
        <v>97</v>
      </c>
      <c r="AL3436" s="391" t="str">
        <f t="shared" si="1185"/>
        <v/>
      </c>
      <c r="AM3436" s="391" t="str">
        <f t="shared" si="1186"/>
        <v/>
      </c>
      <c r="AO3436" s="310" t="str">
        <f t="shared" si="1179"/>
        <v/>
      </c>
      <c r="AP3436" s="310">
        <f>SUM(AO$1:AO3436)</f>
        <v>0</v>
      </c>
      <c r="AQ3436" s="310">
        <f>SUM(AK$2:AK3436)</f>
        <v>23</v>
      </c>
      <c r="AR3436" s="310">
        <f>COUNTA(AJ$2:AJ3436)</f>
        <v>23</v>
      </c>
      <c r="AS3436" s="312"/>
      <c r="AT3436" s="312"/>
      <c r="AU3436" s="312"/>
      <c r="AV3436" s="312"/>
      <c r="AW3436" s="312"/>
      <c r="AZ3436">
        <v>0</v>
      </c>
      <c r="BA3436">
        <v>0</v>
      </c>
    </row>
    <row r="3437" spans="1:53" x14ac:dyDescent="0.25">
      <c r="A3437">
        <v>165</v>
      </c>
      <c r="B3437" t="s">
        <v>65</v>
      </c>
      <c r="C3437" t="s">
        <v>1019</v>
      </c>
      <c r="D3437"/>
      <c r="E3437">
        <v>1</v>
      </c>
      <c r="F3437">
        <v>3</v>
      </c>
      <c r="G3437">
        <v>4</v>
      </c>
      <c r="H3437">
        <v>2</v>
      </c>
      <c r="I3437">
        <v>0</v>
      </c>
      <c r="J3437">
        <v>1</v>
      </c>
      <c r="K3437">
        <v>0</v>
      </c>
      <c r="L3437">
        <v>0</v>
      </c>
      <c r="M3437"/>
      <c r="O3437" s="101">
        <f>IF(ISBLANK(C3437),O3436,IF(COUNTIF(C$2:C3437,C3437)&gt;1,O3436,1+MAX(O3436,0)))</f>
        <v>77</v>
      </c>
      <c r="P3437" s="45">
        <f t="shared" si="1188"/>
        <v>51</v>
      </c>
      <c r="Q3437" s="33" t="str">
        <f t="shared" si="1189"/>
        <v/>
      </c>
      <c r="R3437" s="33">
        <f t="shared" si="1190"/>
        <v>3</v>
      </c>
      <c r="S3437" s="33" t="str">
        <f t="shared" si="1191"/>
        <v>165_3</v>
      </c>
      <c r="T3437" s="35" t="str">
        <f t="shared" si="1192"/>
        <v>165AM</v>
      </c>
      <c r="U3437" s="35" t="str">
        <f t="shared" si="1193"/>
        <v>165AMEW</v>
      </c>
      <c r="V3437" s="35" t="str">
        <f t="shared" si="1187"/>
        <v>2Y</v>
      </c>
      <c r="W3437" s="35" t="str">
        <f t="shared" si="1180"/>
        <v>165AM2Y134</v>
      </c>
      <c r="X3437" s="388">
        <f t="shared" si="1181"/>
        <v>0</v>
      </c>
      <c r="Y3437" s="388">
        <f t="shared" si="1182"/>
        <v>0</v>
      </c>
      <c r="Z3437" s="280" t="str">
        <f t="shared" si="1173"/>
        <v/>
      </c>
      <c r="AA3437" s="280" t="str">
        <f t="shared" si="1174"/>
        <v/>
      </c>
      <c r="AB3437" s="389" t="str">
        <f t="shared" si="1183"/>
        <v/>
      </c>
      <c r="AC3437" s="389" t="str">
        <f t="shared" si="1184"/>
        <v/>
      </c>
      <c r="AD3437" s="390" t="str">
        <f t="shared" si="1175"/>
        <v/>
      </c>
      <c r="AE3437" s="282">
        <f t="shared" si="1176"/>
        <v>0</v>
      </c>
      <c r="AF3437" s="359">
        <f t="shared" si="1177"/>
        <v>0</v>
      </c>
      <c r="AG3437" s="280">
        <f t="shared" si="1178"/>
        <v>3</v>
      </c>
      <c r="AH3437" s="280">
        <f t="shared" si="1194"/>
        <v>1</v>
      </c>
      <c r="AI3437" s="280">
        <f>IF(ISBLANK(T3437),AI3436,IF(COUNTIF(T$2:T3437,T3437)&gt;1,AI3436,1+MAX(AI3436,0)))</f>
        <v>97</v>
      </c>
      <c r="AL3437" s="391" t="str">
        <f t="shared" si="1185"/>
        <v/>
      </c>
      <c r="AM3437" s="391" t="str">
        <f t="shared" si="1186"/>
        <v/>
      </c>
      <c r="AO3437" s="310" t="str">
        <f t="shared" si="1179"/>
        <v/>
      </c>
      <c r="AP3437" s="310">
        <f>SUM(AO$1:AO3437)</f>
        <v>0</v>
      </c>
      <c r="AQ3437" s="310">
        <f>SUM(AK$2:AK3437)</f>
        <v>23</v>
      </c>
      <c r="AR3437" s="310">
        <f>COUNTA(AJ$2:AJ3437)</f>
        <v>23</v>
      </c>
      <c r="AS3437" s="312"/>
      <c r="AT3437" s="312"/>
      <c r="AU3437" s="312"/>
      <c r="AV3437" s="312"/>
      <c r="AW3437" s="312"/>
      <c r="AZ3437">
        <v>0</v>
      </c>
      <c r="BA3437">
        <v>0</v>
      </c>
    </row>
    <row r="3438" spans="1:53" x14ac:dyDescent="0.25">
      <c r="A3438">
        <v>165</v>
      </c>
      <c r="B3438" t="s">
        <v>65</v>
      </c>
      <c r="C3438" t="s">
        <v>1019</v>
      </c>
      <c r="D3438"/>
      <c r="E3438">
        <v>1</v>
      </c>
      <c r="F3438">
        <v>4</v>
      </c>
      <c r="G3438">
        <v>1</v>
      </c>
      <c r="H3438">
        <v>0</v>
      </c>
      <c r="I3438">
        <v>0</v>
      </c>
      <c r="J3438">
        <v>0</v>
      </c>
      <c r="K3438">
        <v>0</v>
      </c>
      <c r="L3438">
        <v>0</v>
      </c>
      <c r="M3438"/>
      <c r="O3438" s="101">
        <f>IF(ISBLANK(C3438),O3437,IF(COUNTIF(C$2:C3438,C3438)&gt;1,O3437,1+MAX(O3437,0)))</f>
        <v>77</v>
      </c>
      <c r="P3438" s="45">
        <f t="shared" si="1188"/>
        <v>51</v>
      </c>
      <c r="Q3438" s="33" t="str">
        <f t="shared" si="1189"/>
        <v/>
      </c>
      <c r="R3438" s="33">
        <f t="shared" si="1190"/>
        <v>4</v>
      </c>
      <c r="S3438" s="33" t="str">
        <f t="shared" si="1191"/>
        <v>165_4</v>
      </c>
      <c r="T3438" s="35" t="str">
        <f t="shared" si="1192"/>
        <v>165AM</v>
      </c>
      <c r="U3438" s="35" t="str">
        <f t="shared" si="1193"/>
        <v>165AMNS</v>
      </c>
      <c r="V3438" s="35" t="str">
        <f t="shared" si="1187"/>
        <v>2Y</v>
      </c>
      <c r="W3438" s="35" t="str">
        <f t="shared" si="1180"/>
        <v>165AM2Y141</v>
      </c>
      <c r="X3438" s="388">
        <f t="shared" si="1181"/>
        <v>0</v>
      </c>
      <c r="Y3438" s="388">
        <f t="shared" si="1182"/>
        <v>0</v>
      </c>
      <c r="Z3438" s="280" t="str">
        <f t="shared" si="1173"/>
        <v/>
      </c>
      <c r="AA3438" s="280" t="str">
        <f t="shared" si="1174"/>
        <v/>
      </c>
      <c r="AB3438" s="389" t="str">
        <f t="shared" si="1183"/>
        <v/>
      </c>
      <c r="AC3438" s="389" t="str">
        <f t="shared" si="1184"/>
        <v/>
      </c>
      <c r="AD3438" s="390" t="str">
        <f t="shared" si="1175"/>
        <v/>
      </c>
      <c r="AE3438" s="282">
        <f t="shared" si="1176"/>
        <v>0</v>
      </c>
      <c r="AF3438" s="359">
        <f t="shared" si="1177"/>
        <v>0</v>
      </c>
      <c r="AG3438" s="280">
        <f t="shared" si="1178"/>
        <v>3</v>
      </c>
      <c r="AH3438" s="280">
        <f t="shared" si="1194"/>
        <v>1</v>
      </c>
      <c r="AI3438" s="280">
        <f>IF(ISBLANK(T3438),AI3437,IF(COUNTIF(T$2:T3438,T3438)&gt;1,AI3437,1+MAX(AI3437,0)))</f>
        <v>97</v>
      </c>
      <c r="AL3438" s="391" t="str">
        <f t="shared" si="1185"/>
        <v/>
      </c>
      <c r="AM3438" s="391" t="str">
        <f t="shared" si="1186"/>
        <v/>
      </c>
      <c r="AO3438" s="310" t="str">
        <f t="shared" si="1179"/>
        <v/>
      </c>
      <c r="AP3438" s="310">
        <f>SUM(AO$1:AO3438)</f>
        <v>0</v>
      </c>
      <c r="AQ3438" s="310">
        <f>SUM(AK$2:AK3438)</f>
        <v>23</v>
      </c>
      <c r="AR3438" s="310">
        <f>COUNTA(AJ$2:AJ3438)</f>
        <v>23</v>
      </c>
      <c r="AS3438" s="312"/>
      <c r="AT3438" s="312"/>
      <c r="AU3438" s="312"/>
      <c r="AV3438" s="312"/>
      <c r="AW3438" s="312"/>
      <c r="AZ3438">
        <v>0</v>
      </c>
      <c r="BA3438">
        <v>0</v>
      </c>
    </row>
    <row r="3439" spans="1:53" x14ac:dyDescent="0.25">
      <c r="A3439">
        <v>165</v>
      </c>
      <c r="B3439" t="s">
        <v>65</v>
      </c>
      <c r="C3439" t="s">
        <v>1019</v>
      </c>
      <c r="D3439"/>
      <c r="E3439">
        <v>1</v>
      </c>
      <c r="F3439">
        <v>4</v>
      </c>
      <c r="G3439">
        <v>2</v>
      </c>
      <c r="H3439">
        <v>3</v>
      </c>
      <c r="I3439">
        <v>1</v>
      </c>
      <c r="J3439">
        <v>0</v>
      </c>
      <c r="K3439">
        <v>1</v>
      </c>
      <c r="L3439">
        <v>3</v>
      </c>
      <c r="M3439"/>
      <c r="O3439" s="101">
        <f>IF(ISBLANK(C3439),O3438,IF(COUNTIF(C$2:C3439,C3439)&gt;1,O3438,1+MAX(O3438,0)))</f>
        <v>77</v>
      </c>
      <c r="P3439" s="45">
        <f t="shared" si="1188"/>
        <v>51</v>
      </c>
      <c r="Q3439" s="33" t="str">
        <f t="shared" si="1189"/>
        <v/>
      </c>
      <c r="R3439" s="33">
        <f t="shared" si="1190"/>
        <v>4</v>
      </c>
      <c r="S3439" s="33" t="str">
        <f t="shared" si="1191"/>
        <v>165_4</v>
      </c>
      <c r="T3439" s="35" t="str">
        <f t="shared" si="1192"/>
        <v>165AM</v>
      </c>
      <c r="U3439" s="35" t="str">
        <f t="shared" si="1193"/>
        <v>165AMNS</v>
      </c>
      <c r="V3439" s="35" t="str">
        <f t="shared" si="1187"/>
        <v>2Y</v>
      </c>
      <c r="W3439" s="35" t="str">
        <f t="shared" si="1180"/>
        <v>165AM2Y142</v>
      </c>
      <c r="X3439" s="388">
        <f t="shared" si="1181"/>
        <v>1</v>
      </c>
      <c r="Y3439" s="388">
        <f t="shared" si="1182"/>
        <v>3</v>
      </c>
      <c r="Z3439" s="280" t="str">
        <f t="shared" si="1173"/>
        <v/>
      </c>
      <c r="AA3439" s="280" t="str">
        <f t="shared" si="1174"/>
        <v/>
      </c>
      <c r="AB3439" s="389" t="str">
        <f t="shared" si="1183"/>
        <v/>
      </c>
      <c r="AC3439" s="389" t="str">
        <f t="shared" si="1184"/>
        <v/>
      </c>
      <c r="AD3439" s="390" t="str">
        <f t="shared" si="1175"/>
        <v/>
      </c>
      <c r="AE3439" s="282">
        <f t="shared" si="1176"/>
        <v>0</v>
      </c>
      <c r="AF3439" s="359">
        <f t="shared" si="1177"/>
        <v>0</v>
      </c>
      <c r="AG3439" s="280">
        <f t="shared" si="1178"/>
        <v>1</v>
      </c>
      <c r="AH3439" s="280">
        <f t="shared" si="1194"/>
        <v>1</v>
      </c>
      <c r="AI3439" s="280">
        <f>IF(ISBLANK(T3439),AI3438,IF(COUNTIF(T$2:T3439,T3439)&gt;1,AI3438,1+MAX(AI3438,0)))</f>
        <v>97</v>
      </c>
      <c r="AL3439" s="391" t="str">
        <f t="shared" si="1185"/>
        <v/>
      </c>
      <c r="AM3439" s="391" t="str">
        <f t="shared" si="1186"/>
        <v/>
      </c>
      <c r="AO3439" s="310" t="str">
        <f t="shared" si="1179"/>
        <v/>
      </c>
      <c r="AP3439" s="310">
        <f>SUM(AO$1:AO3439)</f>
        <v>0</v>
      </c>
      <c r="AQ3439" s="310">
        <f>SUM(AK$2:AK3439)</f>
        <v>23</v>
      </c>
      <c r="AR3439" s="310">
        <f>COUNTA(AJ$2:AJ3439)</f>
        <v>23</v>
      </c>
      <c r="AS3439" s="312"/>
      <c r="AT3439" s="312"/>
      <c r="AU3439" s="312"/>
      <c r="AV3439" s="312"/>
      <c r="AW3439" s="312"/>
      <c r="AZ3439">
        <v>1</v>
      </c>
      <c r="BA3439">
        <v>3</v>
      </c>
    </row>
    <row r="3440" spans="1:53" x14ac:dyDescent="0.25">
      <c r="A3440">
        <v>165</v>
      </c>
      <c r="B3440" t="s">
        <v>65</v>
      </c>
      <c r="C3440" t="s">
        <v>1019</v>
      </c>
      <c r="D3440"/>
      <c r="E3440">
        <v>1</v>
      </c>
      <c r="F3440">
        <v>4</v>
      </c>
      <c r="G3440">
        <v>3</v>
      </c>
      <c r="H3440">
        <v>0</v>
      </c>
      <c r="I3440">
        <v>0</v>
      </c>
      <c r="J3440">
        <v>0</v>
      </c>
      <c r="K3440">
        <v>0</v>
      </c>
      <c r="L3440">
        <v>0</v>
      </c>
      <c r="M3440"/>
      <c r="O3440" s="101">
        <f>IF(ISBLANK(C3440),O3439,IF(COUNTIF(C$2:C3440,C3440)&gt;1,O3439,1+MAX(O3439,0)))</f>
        <v>77</v>
      </c>
      <c r="P3440" s="45">
        <f t="shared" si="1188"/>
        <v>51</v>
      </c>
      <c r="Q3440" s="33" t="str">
        <f t="shared" si="1189"/>
        <v/>
      </c>
      <c r="R3440" s="33">
        <f t="shared" si="1190"/>
        <v>4</v>
      </c>
      <c r="S3440" s="33" t="str">
        <f t="shared" si="1191"/>
        <v>165_4</v>
      </c>
      <c r="T3440" s="35" t="str">
        <f t="shared" si="1192"/>
        <v>165AM</v>
      </c>
      <c r="U3440" s="35" t="str">
        <f t="shared" si="1193"/>
        <v>165AMEW</v>
      </c>
      <c r="V3440" s="35" t="str">
        <f t="shared" si="1187"/>
        <v>2Y</v>
      </c>
      <c r="W3440" s="35" t="str">
        <f t="shared" si="1180"/>
        <v>165AM2Y143</v>
      </c>
      <c r="X3440" s="388">
        <f t="shared" si="1181"/>
        <v>0</v>
      </c>
      <c r="Y3440" s="388">
        <f t="shared" si="1182"/>
        <v>0</v>
      </c>
      <c r="Z3440" s="280" t="str">
        <f t="shared" si="1173"/>
        <v/>
      </c>
      <c r="AA3440" s="280" t="str">
        <f t="shared" si="1174"/>
        <v/>
      </c>
      <c r="AB3440" s="389" t="str">
        <f t="shared" si="1183"/>
        <v/>
      </c>
      <c r="AC3440" s="389" t="str">
        <f t="shared" si="1184"/>
        <v/>
      </c>
      <c r="AD3440" s="390" t="str">
        <f t="shared" si="1175"/>
        <v/>
      </c>
      <c r="AE3440" s="282">
        <f t="shared" si="1176"/>
        <v>0</v>
      </c>
      <c r="AF3440" s="359">
        <f t="shared" si="1177"/>
        <v>0</v>
      </c>
      <c r="AG3440" s="280">
        <f t="shared" si="1178"/>
        <v>3</v>
      </c>
      <c r="AH3440" s="280">
        <f t="shared" si="1194"/>
        <v>1</v>
      </c>
      <c r="AI3440" s="280">
        <f>IF(ISBLANK(T3440),AI3439,IF(COUNTIF(T$2:T3440,T3440)&gt;1,AI3439,1+MAX(AI3439,0)))</f>
        <v>97</v>
      </c>
      <c r="AL3440" s="391" t="str">
        <f t="shared" si="1185"/>
        <v/>
      </c>
      <c r="AM3440" s="391" t="str">
        <f t="shared" si="1186"/>
        <v/>
      </c>
      <c r="AO3440" s="310" t="str">
        <f t="shared" si="1179"/>
        <v/>
      </c>
      <c r="AP3440" s="310">
        <f>SUM(AO$1:AO3440)</f>
        <v>0</v>
      </c>
      <c r="AQ3440" s="310">
        <f>SUM(AK$2:AK3440)</f>
        <v>23</v>
      </c>
      <c r="AR3440" s="310">
        <f>COUNTA(AJ$2:AJ3440)</f>
        <v>23</v>
      </c>
      <c r="AS3440" s="312"/>
      <c r="AT3440" s="312"/>
      <c r="AU3440" s="312"/>
      <c r="AV3440" s="312"/>
      <c r="AW3440" s="312"/>
      <c r="AZ3440">
        <v>0</v>
      </c>
      <c r="BA3440">
        <v>0</v>
      </c>
    </row>
    <row r="3441" spans="1:53" x14ac:dyDescent="0.25">
      <c r="A3441">
        <v>165</v>
      </c>
      <c r="B3441" t="s">
        <v>65</v>
      </c>
      <c r="C3441" t="s">
        <v>1019</v>
      </c>
      <c r="D3441"/>
      <c r="E3441">
        <v>1</v>
      </c>
      <c r="F3441">
        <v>4</v>
      </c>
      <c r="G3441">
        <v>4</v>
      </c>
      <c r="H3441">
        <v>0</v>
      </c>
      <c r="I3441">
        <v>0</v>
      </c>
      <c r="J3441">
        <v>0</v>
      </c>
      <c r="K3441">
        <v>0</v>
      </c>
      <c r="L3441">
        <v>0</v>
      </c>
      <c r="M3441"/>
      <c r="O3441" s="101">
        <f>IF(ISBLANK(C3441),O3440,IF(COUNTIF(C$2:C3441,C3441)&gt;1,O3440,1+MAX(O3440,0)))</f>
        <v>77</v>
      </c>
      <c r="P3441" s="45">
        <f t="shared" si="1188"/>
        <v>51</v>
      </c>
      <c r="Q3441" s="33" t="str">
        <f t="shared" si="1189"/>
        <v/>
      </c>
      <c r="R3441" s="33">
        <f t="shared" si="1190"/>
        <v>4</v>
      </c>
      <c r="S3441" s="33" t="str">
        <f t="shared" si="1191"/>
        <v>165_4</v>
      </c>
      <c r="T3441" s="35" t="str">
        <f t="shared" si="1192"/>
        <v>165AM</v>
      </c>
      <c r="U3441" s="35" t="str">
        <f t="shared" si="1193"/>
        <v>165AMEW</v>
      </c>
      <c r="V3441" s="35" t="str">
        <f t="shared" si="1187"/>
        <v>2Y</v>
      </c>
      <c r="W3441" s="35" t="str">
        <f t="shared" si="1180"/>
        <v>165AM2Y144</v>
      </c>
      <c r="X3441" s="388">
        <f t="shared" si="1181"/>
        <v>0</v>
      </c>
      <c r="Y3441" s="388">
        <f t="shared" si="1182"/>
        <v>0</v>
      </c>
      <c r="Z3441" s="280" t="str">
        <f t="shared" si="1173"/>
        <v/>
      </c>
      <c r="AA3441" s="280" t="str">
        <f t="shared" si="1174"/>
        <v/>
      </c>
      <c r="AB3441" s="389" t="str">
        <f t="shared" si="1183"/>
        <v/>
      </c>
      <c r="AC3441" s="389" t="str">
        <f t="shared" si="1184"/>
        <v/>
      </c>
      <c r="AD3441" s="390" t="str">
        <f t="shared" si="1175"/>
        <v/>
      </c>
      <c r="AE3441" s="282">
        <f t="shared" si="1176"/>
        <v>0</v>
      </c>
      <c r="AF3441" s="359">
        <f t="shared" si="1177"/>
        <v>0</v>
      </c>
      <c r="AG3441" s="280">
        <f t="shared" si="1178"/>
        <v>3</v>
      </c>
      <c r="AH3441" s="280">
        <f t="shared" si="1194"/>
        <v>1</v>
      </c>
      <c r="AI3441" s="280">
        <f>IF(ISBLANK(T3441),AI3440,IF(COUNTIF(T$2:T3441,T3441)&gt;1,AI3440,1+MAX(AI3440,0)))</f>
        <v>97</v>
      </c>
      <c r="AL3441" s="391" t="str">
        <f t="shared" si="1185"/>
        <v/>
      </c>
      <c r="AM3441" s="391" t="str">
        <f t="shared" si="1186"/>
        <v/>
      </c>
      <c r="AO3441" s="310" t="str">
        <f t="shared" si="1179"/>
        <v/>
      </c>
      <c r="AP3441" s="310">
        <f>SUM(AO$1:AO3441)</f>
        <v>0</v>
      </c>
      <c r="AQ3441" s="310">
        <f>SUM(AK$2:AK3441)</f>
        <v>23</v>
      </c>
      <c r="AR3441" s="310">
        <f>COUNTA(AJ$2:AJ3441)</f>
        <v>23</v>
      </c>
      <c r="AS3441" s="312"/>
      <c r="AT3441" s="312"/>
      <c r="AU3441" s="312"/>
      <c r="AV3441" s="312"/>
      <c r="AW3441" s="312"/>
      <c r="AZ3441">
        <v>0</v>
      </c>
      <c r="BA3441">
        <v>0</v>
      </c>
    </row>
    <row r="3442" spans="1:53" x14ac:dyDescent="0.25">
      <c r="A3442">
        <v>165</v>
      </c>
      <c r="B3442" t="s">
        <v>65</v>
      </c>
      <c r="C3442" t="s">
        <v>1019</v>
      </c>
      <c r="D3442"/>
      <c r="E3442">
        <v>2</v>
      </c>
      <c r="F3442">
        <v>1</v>
      </c>
      <c r="G3442">
        <v>1</v>
      </c>
      <c r="H3442">
        <v>1</v>
      </c>
      <c r="I3442">
        <v>0</v>
      </c>
      <c r="J3442">
        <v>1</v>
      </c>
      <c r="K3442">
        <v>0</v>
      </c>
      <c r="L3442">
        <v>0</v>
      </c>
      <c r="M3442"/>
      <c r="O3442" s="101">
        <f>IF(ISBLANK(C3442),O3441,IF(COUNTIF(C$2:C3442,C3442)&gt;1,O3441,1+MAX(O3441,0)))</f>
        <v>77</v>
      </c>
      <c r="P3442" s="45">
        <f t="shared" si="1188"/>
        <v>51</v>
      </c>
      <c r="Q3442" s="33" t="str">
        <f t="shared" si="1189"/>
        <v/>
      </c>
      <c r="R3442" s="33">
        <f t="shared" si="1190"/>
        <v>5</v>
      </c>
      <c r="S3442" s="33" t="str">
        <f t="shared" si="1191"/>
        <v>165_5</v>
      </c>
      <c r="T3442" s="35" t="str">
        <f t="shared" si="1192"/>
        <v>165AM</v>
      </c>
      <c r="U3442" s="35" t="str">
        <f t="shared" si="1193"/>
        <v>165AMNS</v>
      </c>
      <c r="V3442" s="35" t="str">
        <f t="shared" si="1187"/>
        <v>2Y</v>
      </c>
      <c r="W3442" s="35" t="str">
        <f t="shared" si="1180"/>
        <v>165AM2Y211</v>
      </c>
      <c r="X3442" s="388">
        <f t="shared" si="1181"/>
        <v>0</v>
      </c>
      <c r="Y3442" s="388">
        <f t="shared" si="1182"/>
        <v>0</v>
      </c>
      <c r="Z3442" s="280" t="str">
        <f t="shared" si="1173"/>
        <v/>
      </c>
      <c r="AA3442" s="280" t="str">
        <f t="shared" si="1174"/>
        <v/>
      </c>
      <c r="AB3442" s="389" t="str">
        <f t="shared" si="1183"/>
        <v/>
      </c>
      <c r="AC3442" s="389" t="str">
        <f t="shared" si="1184"/>
        <v/>
      </c>
      <c r="AD3442" s="390" t="str">
        <f t="shared" si="1175"/>
        <v/>
      </c>
      <c r="AE3442" s="282">
        <f t="shared" si="1176"/>
        <v>0</v>
      </c>
      <c r="AF3442" s="359">
        <f t="shared" si="1177"/>
        <v>0</v>
      </c>
      <c r="AG3442" s="280">
        <f t="shared" si="1178"/>
        <v>3</v>
      </c>
      <c r="AH3442" s="280">
        <f t="shared" si="1194"/>
        <v>1</v>
      </c>
      <c r="AI3442" s="280">
        <f>IF(ISBLANK(T3442),AI3441,IF(COUNTIF(T$2:T3442,T3442)&gt;1,AI3441,1+MAX(AI3441,0)))</f>
        <v>97</v>
      </c>
      <c r="AL3442" s="391" t="str">
        <f t="shared" si="1185"/>
        <v/>
      </c>
      <c r="AM3442" s="391" t="str">
        <f t="shared" si="1186"/>
        <v/>
      </c>
      <c r="AO3442" s="310" t="str">
        <f t="shared" si="1179"/>
        <v/>
      </c>
      <c r="AP3442" s="310">
        <f>SUM(AO$1:AO3442)</f>
        <v>0</v>
      </c>
      <c r="AQ3442" s="310">
        <f>SUM(AK$2:AK3442)</f>
        <v>23</v>
      </c>
      <c r="AR3442" s="310">
        <f>COUNTA(AJ$2:AJ3442)</f>
        <v>23</v>
      </c>
      <c r="AS3442" s="312"/>
      <c r="AT3442" s="312"/>
      <c r="AU3442" s="312"/>
      <c r="AV3442" s="312"/>
      <c r="AW3442" s="312"/>
      <c r="AZ3442">
        <v>0</v>
      </c>
      <c r="BA3442">
        <v>0</v>
      </c>
    </row>
    <row r="3443" spans="1:53" x14ac:dyDescent="0.25">
      <c r="A3443">
        <v>165</v>
      </c>
      <c r="B3443" t="s">
        <v>65</v>
      </c>
      <c r="C3443" t="s">
        <v>1019</v>
      </c>
      <c r="D3443"/>
      <c r="E3443">
        <v>2</v>
      </c>
      <c r="F3443">
        <v>1</v>
      </c>
      <c r="G3443">
        <v>2</v>
      </c>
      <c r="H3443">
        <v>1</v>
      </c>
      <c r="I3443">
        <v>1</v>
      </c>
      <c r="J3443">
        <v>0</v>
      </c>
      <c r="K3443">
        <v>0</v>
      </c>
      <c r="L3443">
        <v>1</v>
      </c>
      <c r="M3443"/>
      <c r="O3443" s="101">
        <f>IF(ISBLANK(C3443),O3442,IF(COUNTIF(C$2:C3443,C3443)&gt;1,O3442,1+MAX(O3442,0)))</f>
        <v>77</v>
      </c>
      <c r="P3443" s="45">
        <f t="shared" si="1188"/>
        <v>51</v>
      </c>
      <c r="Q3443" s="33" t="str">
        <f t="shared" si="1189"/>
        <v/>
      </c>
      <c r="R3443" s="33">
        <f t="shared" si="1190"/>
        <v>5</v>
      </c>
      <c r="S3443" s="33" t="str">
        <f t="shared" si="1191"/>
        <v>165_5</v>
      </c>
      <c r="T3443" s="35" t="str">
        <f t="shared" si="1192"/>
        <v>165AM</v>
      </c>
      <c r="U3443" s="35" t="str">
        <f t="shared" si="1193"/>
        <v>165AMNS</v>
      </c>
      <c r="V3443" s="35" t="str">
        <f t="shared" si="1187"/>
        <v>2Y</v>
      </c>
      <c r="W3443" s="35" t="str">
        <f t="shared" si="1180"/>
        <v>165AM2Y212</v>
      </c>
      <c r="X3443" s="388">
        <f t="shared" si="1181"/>
        <v>0</v>
      </c>
      <c r="Y3443" s="388">
        <f t="shared" si="1182"/>
        <v>1</v>
      </c>
      <c r="Z3443" s="280" t="str">
        <f t="shared" si="1173"/>
        <v/>
      </c>
      <c r="AA3443" s="280" t="str">
        <f t="shared" si="1174"/>
        <v/>
      </c>
      <c r="AB3443" s="389" t="str">
        <f t="shared" si="1183"/>
        <v/>
      </c>
      <c r="AC3443" s="389" t="str">
        <f t="shared" si="1184"/>
        <v/>
      </c>
      <c r="AD3443" s="390" t="str">
        <f t="shared" si="1175"/>
        <v/>
      </c>
      <c r="AE3443" s="282">
        <f t="shared" si="1176"/>
        <v>0</v>
      </c>
      <c r="AF3443" s="359">
        <f t="shared" si="1177"/>
        <v>0</v>
      </c>
      <c r="AG3443" s="280">
        <f t="shared" si="1178"/>
        <v>1</v>
      </c>
      <c r="AH3443" s="280">
        <f t="shared" si="1194"/>
        <v>1</v>
      </c>
      <c r="AI3443" s="280">
        <f>IF(ISBLANK(T3443),AI3442,IF(COUNTIF(T$2:T3443,T3443)&gt;1,AI3442,1+MAX(AI3442,0)))</f>
        <v>97</v>
      </c>
      <c r="AL3443" s="391" t="str">
        <f t="shared" si="1185"/>
        <v/>
      </c>
      <c r="AM3443" s="391" t="str">
        <f t="shared" si="1186"/>
        <v/>
      </c>
      <c r="AO3443" s="310" t="str">
        <f t="shared" si="1179"/>
        <v/>
      </c>
      <c r="AP3443" s="310">
        <f>SUM(AO$1:AO3443)</f>
        <v>0</v>
      </c>
      <c r="AQ3443" s="310">
        <f>SUM(AK$2:AK3443)</f>
        <v>23</v>
      </c>
      <c r="AR3443" s="310">
        <f>COUNTA(AJ$2:AJ3443)</f>
        <v>23</v>
      </c>
      <c r="AS3443" s="312"/>
      <c r="AT3443" s="312"/>
      <c r="AU3443" s="312"/>
      <c r="AV3443" s="312"/>
      <c r="AW3443" s="312"/>
      <c r="AZ3443">
        <v>0</v>
      </c>
      <c r="BA3443">
        <v>1</v>
      </c>
    </row>
    <row r="3444" spans="1:53" x14ac:dyDescent="0.25">
      <c r="A3444">
        <v>165</v>
      </c>
      <c r="B3444" t="s">
        <v>65</v>
      </c>
      <c r="C3444" t="s">
        <v>1019</v>
      </c>
      <c r="D3444"/>
      <c r="E3444">
        <v>2</v>
      </c>
      <c r="F3444">
        <v>1</v>
      </c>
      <c r="G3444">
        <v>3</v>
      </c>
      <c r="H3444">
        <v>0</v>
      </c>
      <c r="I3444">
        <v>0</v>
      </c>
      <c r="J3444">
        <v>0</v>
      </c>
      <c r="K3444">
        <v>0</v>
      </c>
      <c r="L3444">
        <v>0</v>
      </c>
      <c r="M3444"/>
      <c r="O3444" s="101">
        <f>IF(ISBLANK(C3444),O3443,IF(COUNTIF(C$2:C3444,C3444)&gt;1,O3443,1+MAX(O3443,0)))</f>
        <v>77</v>
      </c>
      <c r="P3444" s="45">
        <f t="shared" si="1188"/>
        <v>51</v>
      </c>
      <c r="Q3444" s="33" t="str">
        <f t="shared" si="1189"/>
        <v/>
      </c>
      <c r="R3444" s="33">
        <f t="shared" si="1190"/>
        <v>5</v>
      </c>
      <c r="S3444" s="33" t="str">
        <f t="shared" si="1191"/>
        <v>165_5</v>
      </c>
      <c r="T3444" s="35" t="str">
        <f t="shared" si="1192"/>
        <v>165AM</v>
      </c>
      <c r="U3444" s="35" t="str">
        <f t="shared" si="1193"/>
        <v>165AMEW</v>
      </c>
      <c r="V3444" s="35" t="str">
        <f t="shared" si="1187"/>
        <v>2Y</v>
      </c>
      <c r="W3444" s="35" t="str">
        <f t="shared" si="1180"/>
        <v>165AM2Y213</v>
      </c>
      <c r="X3444" s="388">
        <f t="shared" si="1181"/>
        <v>0</v>
      </c>
      <c r="Y3444" s="388">
        <f t="shared" si="1182"/>
        <v>0</v>
      </c>
      <c r="Z3444" s="280" t="str">
        <f t="shared" si="1173"/>
        <v/>
      </c>
      <c r="AA3444" s="280" t="str">
        <f t="shared" si="1174"/>
        <v/>
      </c>
      <c r="AB3444" s="389" t="str">
        <f t="shared" si="1183"/>
        <v/>
      </c>
      <c r="AC3444" s="389" t="str">
        <f t="shared" si="1184"/>
        <v/>
      </c>
      <c r="AD3444" s="390" t="str">
        <f t="shared" si="1175"/>
        <v/>
      </c>
      <c r="AE3444" s="282">
        <f t="shared" si="1176"/>
        <v>0</v>
      </c>
      <c r="AF3444" s="359">
        <f t="shared" si="1177"/>
        <v>0</v>
      </c>
      <c r="AG3444" s="280">
        <f t="shared" si="1178"/>
        <v>3</v>
      </c>
      <c r="AH3444" s="280">
        <f t="shared" si="1194"/>
        <v>1</v>
      </c>
      <c r="AI3444" s="280">
        <f>IF(ISBLANK(T3444),AI3443,IF(COUNTIF(T$2:T3444,T3444)&gt;1,AI3443,1+MAX(AI3443,0)))</f>
        <v>97</v>
      </c>
      <c r="AJ3444" s="42" t="s">
        <v>1086</v>
      </c>
      <c r="AK3444" s="42">
        <v>1</v>
      </c>
      <c r="AL3444" s="391" t="str">
        <f t="shared" si="1185"/>
        <v>count 3 was 2 to match sidewalk</v>
      </c>
      <c r="AM3444" s="391">
        <f t="shared" si="1186"/>
        <v>1</v>
      </c>
      <c r="AO3444" s="310" t="str">
        <f t="shared" si="1179"/>
        <v/>
      </c>
      <c r="AP3444" s="310">
        <f>SUM(AO$1:AO3444)</f>
        <v>0</v>
      </c>
      <c r="AQ3444" s="310">
        <f>SUM(AK$2:AK3444)</f>
        <v>24</v>
      </c>
      <c r="AR3444" s="310">
        <f>COUNTA(AJ$2:AJ3444)</f>
        <v>24</v>
      </c>
      <c r="AS3444" s="312"/>
      <c r="AT3444" s="312"/>
      <c r="AU3444" s="312"/>
      <c r="AV3444" s="312"/>
      <c r="AW3444" s="312"/>
      <c r="AX3444" s="42" t="s">
        <v>1086</v>
      </c>
      <c r="AY3444" s="42">
        <v>1</v>
      </c>
      <c r="AZ3444">
        <v>0</v>
      </c>
      <c r="BA3444">
        <v>0</v>
      </c>
    </row>
    <row r="3445" spans="1:53" x14ac:dyDescent="0.25">
      <c r="A3445">
        <v>165</v>
      </c>
      <c r="B3445" t="s">
        <v>65</v>
      </c>
      <c r="C3445" t="s">
        <v>1019</v>
      </c>
      <c r="D3445"/>
      <c r="E3445">
        <v>2</v>
      </c>
      <c r="F3445">
        <v>1</v>
      </c>
      <c r="G3445">
        <v>4</v>
      </c>
      <c r="H3445">
        <v>0</v>
      </c>
      <c r="I3445">
        <v>0</v>
      </c>
      <c r="J3445">
        <v>0</v>
      </c>
      <c r="K3445">
        <v>0</v>
      </c>
      <c r="L3445">
        <v>0</v>
      </c>
      <c r="M3445"/>
      <c r="O3445" s="101">
        <f>IF(ISBLANK(C3445),O3444,IF(COUNTIF(C$2:C3445,C3445)&gt;1,O3444,1+MAX(O3444,0)))</f>
        <v>77</v>
      </c>
      <c r="P3445" s="45">
        <f t="shared" si="1188"/>
        <v>51</v>
      </c>
      <c r="Q3445" s="33" t="str">
        <f t="shared" si="1189"/>
        <v/>
      </c>
      <c r="R3445" s="33">
        <f t="shared" si="1190"/>
        <v>5</v>
      </c>
      <c r="S3445" s="33" t="str">
        <f t="shared" si="1191"/>
        <v>165_5</v>
      </c>
      <c r="T3445" s="35" t="str">
        <f t="shared" si="1192"/>
        <v>165AM</v>
      </c>
      <c r="U3445" s="35" t="str">
        <f t="shared" si="1193"/>
        <v>165AMEW</v>
      </c>
      <c r="V3445" s="35" t="str">
        <f t="shared" si="1187"/>
        <v>2Y</v>
      </c>
      <c r="W3445" s="35" t="str">
        <f t="shared" si="1180"/>
        <v>165AM2Y214</v>
      </c>
      <c r="X3445" s="388">
        <f t="shared" si="1181"/>
        <v>0</v>
      </c>
      <c r="Y3445" s="388">
        <f t="shared" si="1182"/>
        <v>0</v>
      </c>
      <c r="Z3445" s="280" t="str">
        <f t="shared" si="1173"/>
        <v/>
      </c>
      <c r="AA3445" s="280" t="str">
        <f t="shared" si="1174"/>
        <v/>
      </c>
      <c r="AB3445" s="389" t="str">
        <f t="shared" si="1183"/>
        <v/>
      </c>
      <c r="AC3445" s="389" t="str">
        <f t="shared" si="1184"/>
        <v/>
      </c>
      <c r="AD3445" s="390" t="str">
        <f t="shared" si="1175"/>
        <v/>
      </c>
      <c r="AE3445" s="282">
        <f t="shared" si="1176"/>
        <v>0</v>
      </c>
      <c r="AF3445" s="359">
        <f t="shared" si="1177"/>
        <v>0</v>
      </c>
      <c r="AG3445" s="280">
        <f t="shared" si="1178"/>
        <v>3</v>
      </c>
      <c r="AH3445" s="280">
        <f t="shared" si="1194"/>
        <v>1</v>
      </c>
      <c r="AI3445" s="280">
        <f>IF(ISBLANK(T3445),AI3444,IF(COUNTIF(T$2:T3445,T3445)&gt;1,AI3444,1+MAX(AI3444,0)))</f>
        <v>97</v>
      </c>
      <c r="AL3445" s="391" t="str">
        <f t="shared" si="1185"/>
        <v/>
      </c>
      <c r="AM3445" s="391" t="str">
        <f t="shared" si="1186"/>
        <v/>
      </c>
      <c r="AO3445" s="310" t="str">
        <f t="shared" si="1179"/>
        <v/>
      </c>
      <c r="AP3445" s="310">
        <f>SUM(AO$1:AO3445)</f>
        <v>0</v>
      </c>
      <c r="AQ3445" s="310">
        <f>SUM(AK$2:AK3445)</f>
        <v>24</v>
      </c>
      <c r="AR3445" s="310">
        <f>COUNTA(AJ$2:AJ3445)</f>
        <v>24</v>
      </c>
      <c r="AS3445" s="312"/>
      <c r="AT3445" s="312"/>
      <c r="AU3445" s="312"/>
      <c r="AV3445" s="312"/>
      <c r="AW3445" s="312"/>
      <c r="AZ3445">
        <v>0</v>
      </c>
      <c r="BA3445">
        <v>0</v>
      </c>
    </row>
    <row r="3446" spans="1:53" x14ac:dyDescent="0.25">
      <c r="A3446">
        <v>165</v>
      </c>
      <c r="B3446" t="s">
        <v>65</v>
      </c>
      <c r="C3446" t="s">
        <v>1019</v>
      </c>
      <c r="D3446"/>
      <c r="E3446">
        <v>2</v>
      </c>
      <c r="F3446">
        <v>2</v>
      </c>
      <c r="G3446">
        <v>1</v>
      </c>
      <c r="H3446">
        <v>0</v>
      </c>
      <c r="I3446">
        <v>0</v>
      </c>
      <c r="J3446">
        <v>0</v>
      </c>
      <c r="K3446">
        <v>0</v>
      </c>
      <c r="L3446">
        <v>0</v>
      </c>
      <c r="M3446"/>
      <c r="O3446" s="101">
        <f>IF(ISBLANK(C3446),O3445,IF(COUNTIF(C$2:C3446,C3446)&gt;1,O3445,1+MAX(O3445,0)))</f>
        <v>77</v>
      </c>
      <c r="P3446" s="45">
        <f t="shared" si="1188"/>
        <v>51</v>
      </c>
      <c r="Q3446" s="33" t="str">
        <f t="shared" si="1189"/>
        <v/>
      </c>
      <c r="R3446" s="33">
        <f t="shared" si="1190"/>
        <v>6</v>
      </c>
      <c r="S3446" s="33" t="str">
        <f t="shared" si="1191"/>
        <v>165_6</v>
      </c>
      <c r="T3446" s="35" t="str">
        <f t="shared" si="1192"/>
        <v>165AM</v>
      </c>
      <c r="U3446" s="35" t="str">
        <f t="shared" si="1193"/>
        <v>165AMNS</v>
      </c>
      <c r="V3446" s="35" t="str">
        <f t="shared" si="1187"/>
        <v>2Y</v>
      </c>
      <c r="W3446" s="35" t="str">
        <f t="shared" si="1180"/>
        <v>165AM2Y221</v>
      </c>
      <c r="X3446" s="388">
        <f t="shared" si="1181"/>
        <v>0</v>
      </c>
      <c r="Y3446" s="388">
        <f t="shared" si="1182"/>
        <v>0</v>
      </c>
      <c r="Z3446" s="280" t="str">
        <f t="shared" si="1173"/>
        <v/>
      </c>
      <c r="AA3446" s="280" t="str">
        <f t="shared" si="1174"/>
        <v/>
      </c>
      <c r="AB3446" s="389" t="str">
        <f t="shared" si="1183"/>
        <v/>
      </c>
      <c r="AC3446" s="389" t="str">
        <f t="shared" si="1184"/>
        <v/>
      </c>
      <c r="AD3446" s="390" t="str">
        <f t="shared" si="1175"/>
        <v/>
      </c>
      <c r="AE3446" s="282">
        <f t="shared" si="1176"/>
        <v>0</v>
      </c>
      <c r="AF3446" s="359">
        <f t="shared" si="1177"/>
        <v>0</v>
      </c>
      <c r="AG3446" s="280">
        <f t="shared" si="1178"/>
        <v>3</v>
      </c>
      <c r="AH3446" s="280">
        <f t="shared" si="1194"/>
        <v>1</v>
      </c>
      <c r="AI3446" s="280">
        <f>IF(ISBLANK(T3446),AI3445,IF(COUNTIF(T$2:T3446,T3446)&gt;1,AI3445,1+MAX(AI3445,0)))</f>
        <v>97</v>
      </c>
      <c r="AL3446" s="391" t="str">
        <f t="shared" si="1185"/>
        <v/>
      </c>
      <c r="AM3446" s="391" t="str">
        <f t="shared" si="1186"/>
        <v/>
      </c>
      <c r="AO3446" s="310" t="str">
        <f t="shared" si="1179"/>
        <v/>
      </c>
      <c r="AP3446" s="310">
        <f>SUM(AO$1:AO3446)</f>
        <v>0</v>
      </c>
      <c r="AQ3446" s="310">
        <f>SUM(AK$2:AK3446)</f>
        <v>24</v>
      </c>
      <c r="AR3446" s="310">
        <f>COUNTA(AJ$2:AJ3446)</f>
        <v>24</v>
      </c>
      <c r="AS3446" s="312"/>
      <c r="AT3446" s="312"/>
      <c r="AU3446" s="312"/>
      <c r="AV3446" s="312"/>
      <c r="AW3446" s="312"/>
      <c r="AZ3446">
        <v>0</v>
      </c>
      <c r="BA3446">
        <v>0</v>
      </c>
    </row>
    <row r="3447" spans="1:53" x14ac:dyDescent="0.25">
      <c r="A3447">
        <v>165</v>
      </c>
      <c r="B3447" t="s">
        <v>65</v>
      </c>
      <c r="C3447" t="s">
        <v>1019</v>
      </c>
      <c r="D3447"/>
      <c r="E3447">
        <v>2</v>
      </c>
      <c r="F3447">
        <v>2</v>
      </c>
      <c r="G3447">
        <v>2</v>
      </c>
      <c r="H3447">
        <v>2</v>
      </c>
      <c r="I3447">
        <v>0</v>
      </c>
      <c r="J3447">
        <v>1</v>
      </c>
      <c r="K3447">
        <v>0</v>
      </c>
      <c r="L3447">
        <v>1</v>
      </c>
      <c r="M3447"/>
      <c r="O3447" s="101">
        <f>IF(ISBLANK(C3447),O3446,IF(COUNTIF(C$2:C3447,C3447)&gt;1,O3446,1+MAX(O3446,0)))</f>
        <v>77</v>
      </c>
      <c r="P3447" s="45">
        <f t="shared" si="1188"/>
        <v>51</v>
      </c>
      <c r="Q3447" s="33" t="str">
        <f t="shared" si="1189"/>
        <v/>
      </c>
      <c r="R3447" s="33">
        <f t="shared" si="1190"/>
        <v>6</v>
      </c>
      <c r="S3447" s="33" t="str">
        <f t="shared" si="1191"/>
        <v>165_6</v>
      </c>
      <c r="T3447" s="35" t="str">
        <f t="shared" si="1192"/>
        <v>165AM</v>
      </c>
      <c r="U3447" s="35" t="str">
        <f t="shared" si="1193"/>
        <v>165AMNS</v>
      </c>
      <c r="V3447" s="35" t="str">
        <f t="shared" si="1187"/>
        <v>2Y</v>
      </c>
      <c r="W3447" s="35" t="str">
        <f t="shared" si="1180"/>
        <v>165AM2Y222</v>
      </c>
      <c r="X3447" s="388">
        <f t="shared" si="1181"/>
        <v>0</v>
      </c>
      <c r="Y3447" s="388">
        <f t="shared" si="1182"/>
        <v>1</v>
      </c>
      <c r="Z3447" s="280" t="str">
        <f t="shared" si="1173"/>
        <v/>
      </c>
      <c r="AA3447" s="280" t="str">
        <f t="shared" si="1174"/>
        <v/>
      </c>
      <c r="AB3447" s="389" t="str">
        <f t="shared" si="1183"/>
        <v/>
      </c>
      <c r="AC3447" s="389" t="str">
        <f t="shared" si="1184"/>
        <v/>
      </c>
      <c r="AD3447" s="390" t="str">
        <f t="shared" si="1175"/>
        <v/>
      </c>
      <c r="AE3447" s="282">
        <f t="shared" si="1176"/>
        <v>0</v>
      </c>
      <c r="AF3447" s="359">
        <f t="shared" si="1177"/>
        <v>0</v>
      </c>
      <c r="AG3447" s="280">
        <f t="shared" si="1178"/>
        <v>1</v>
      </c>
      <c r="AH3447" s="280">
        <f t="shared" si="1194"/>
        <v>1</v>
      </c>
      <c r="AI3447" s="280">
        <f>IF(ISBLANK(T3447),AI3446,IF(COUNTIF(T$2:T3447,T3447)&gt;1,AI3446,1+MAX(AI3446,0)))</f>
        <v>97</v>
      </c>
      <c r="AL3447" s="391" t="str">
        <f t="shared" si="1185"/>
        <v/>
      </c>
      <c r="AM3447" s="391" t="str">
        <f t="shared" si="1186"/>
        <v/>
      </c>
      <c r="AO3447" s="310" t="str">
        <f t="shared" si="1179"/>
        <v/>
      </c>
      <c r="AP3447" s="310">
        <f>SUM(AO$1:AO3447)</f>
        <v>0</v>
      </c>
      <c r="AQ3447" s="310">
        <f>SUM(AK$2:AK3447)</f>
        <v>24</v>
      </c>
      <c r="AR3447" s="310">
        <f>COUNTA(AJ$2:AJ3447)</f>
        <v>24</v>
      </c>
      <c r="AS3447" s="312"/>
      <c r="AT3447" s="312"/>
      <c r="AU3447" s="312"/>
      <c r="AV3447" s="312"/>
      <c r="AW3447" s="312"/>
      <c r="AZ3447">
        <v>0</v>
      </c>
      <c r="BA3447">
        <v>1</v>
      </c>
    </row>
    <row r="3448" spans="1:53" x14ac:dyDescent="0.25">
      <c r="A3448">
        <v>165</v>
      </c>
      <c r="B3448" t="s">
        <v>65</v>
      </c>
      <c r="C3448" t="s">
        <v>1019</v>
      </c>
      <c r="D3448"/>
      <c r="E3448">
        <v>2</v>
      </c>
      <c r="F3448">
        <v>2</v>
      </c>
      <c r="G3448">
        <v>3</v>
      </c>
      <c r="H3448">
        <v>0</v>
      </c>
      <c r="I3448">
        <v>0</v>
      </c>
      <c r="J3448">
        <v>0</v>
      </c>
      <c r="K3448">
        <v>0</v>
      </c>
      <c r="L3448">
        <v>0</v>
      </c>
      <c r="M3448"/>
      <c r="O3448" s="101">
        <f>IF(ISBLANK(C3448),O3447,IF(COUNTIF(C$2:C3448,C3448)&gt;1,O3447,1+MAX(O3447,0)))</f>
        <v>77</v>
      </c>
      <c r="P3448" s="45">
        <f t="shared" si="1188"/>
        <v>51</v>
      </c>
      <c r="Q3448" s="33" t="str">
        <f t="shared" si="1189"/>
        <v/>
      </c>
      <c r="R3448" s="33">
        <f t="shared" si="1190"/>
        <v>6</v>
      </c>
      <c r="S3448" s="33" t="str">
        <f t="shared" si="1191"/>
        <v>165_6</v>
      </c>
      <c r="T3448" s="35" t="str">
        <f t="shared" si="1192"/>
        <v>165AM</v>
      </c>
      <c r="U3448" s="35" t="str">
        <f t="shared" si="1193"/>
        <v>165AMEW</v>
      </c>
      <c r="V3448" s="35" t="str">
        <f t="shared" si="1187"/>
        <v>2Y</v>
      </c>
      <c r="W3448" s="35" t="str">
        <f t="shared" si="1180"/>
        <v>165AM2Y223</v>
      </c>
      <c r="X3448" s="388">
        <f t="shared" si="1181"/>
        <v>0</v>
      </c>
      <c r="Y3448" s="388">
        <f t="shared" si="1182"/>
        <v>0</v>
      </c>
      <c r="Z3448" s="280" t="str">
        <f t="shared" si="1173"/>
        <v/>
      </c>
      <c r="AA3448" s="280" t="str">
        <f t="shared" si="1174"/>
        <v/>
      </c>
      <c r="AB3448" s="389" t="str">
        <f t="shared" si="1183"/>
        <v/>
      </c>
      <c r="AC3448" s="389" t="str">
        <f t="shared" si="1184"/>
        <v/>
      </c>
      <c r="AD3448" s="390" t="str">
        <f t="shared" si="1175"/>
        <v/>
      </c>
      <c r="AE3448" s="282">
        <f t="shared" si="1176"/>
        <v>0</v>
      </c>
      <c r="AF3448" s="359">
        <f t="shared" si="1177"/>
        <v>0</v>
      </c>
      <c r="AG3448" s="280">
        <f t="shared" si="1178"/>
        <v>3</v>
      </c>
      <c r="AH3448" s="280">
        <f t="shared" si="1194"/>
        <v>1</v>
      </c>
      <c r="AI3448" s="280">
        <f>IF(ISBLANK(T3448),AI3447,IF(COUNTIF(T$2:T3448,T3448)&gt;1,AI3447,1+MAX(AI3447,0)))</f>
        <v>97</v>
      </c>
      <c r="AL3448" s="391" t="str">
        <f t="shared" si="1185"/>
        <v/>
      </c>
      <c r="AM3448" s="391" t="str">
        <f t="shared" si="1186"/>
        <v/>
      </c>
      <c r="AO3448" s="310" t="str">
        <f t="shared" si="1179"/>
        <v/>
      </c>
      <c r="AP3448" s="310">
        <f>SUM(AO$1:AO3448)</f>
        <v>0</v>
      </c>
      <c r="AQ3448" s="310">
        <f>SUM(AK$2:AK3448)</f>
        <v>24</v>
      </c>
      <c r="AR3448" s="310">
        <f>COUNTA(AJ$2:AJ3448)</f>
        <v>24</v>
      </c>
      <c r="AS3448" s="312"/>
      <c r="AT3448" s="312"/>
      <c r="AU3448" s="312"/>
      <c r="AV3448" s="312"/>
      <c r="AW3448" s="312"/>
      <c r="AZ3448">
        <v>0</v>
      </c>
      <c r="BA3448">
        <v>0</v>
      </c>
    </row>
    <row r="3449" spans="1:53" x14ac:dyDescent="0.25">
      <c r="A3449">
        <v>165</v>
      </c>
      <c r="B3449" t="s">
        <v>65</v>
      </c>
      <c r="C3449" t="s">
        <v>1019</v>
      </c>
      <c r="D3449"/>
      <c r="E3449">
        <v>2</v>
      </c>
      <c r="F3449">
        <v>2</v>
      </c>
      <c r="G3449">
        <v>4</v>
      </c>
      <c r="H3449">
        <v>0</v>
      </c>
      <c r="I3449">
        <v>0</v>
      </c>
      <c r="J3449">
        <v>0</v>
      </c>
      <c r="K3449">
        <v>0</v>
      </c>
      <c r="L3449">
        <v>0</v>
      </c>
      <c r="M3449"/>
      <c r="O3449" s="101">
        <f>IF(ISBLANK(C3449),O3448,IF(COUNTIF(C$2:C3449,C3449)&gt;1,O3448,1+MAX(O3448,0)))</f>
        <v>77</v>
      </c>
      <c r="P3449" s="45">
        <f t="shared" si="1188"/>
        <v>51</v>
      </c>
      <c r="Q3449" s="33" t="str">
        <f t="shared" si="1189"/>
        <v/>
      </c>
      <c r="R3449" s="33">
        <f t="shared" si="1190"/>
        <v>6</v>
      </c>
      <c r="S3449" s="33" t="str">
        <f t="shared" si="1191"/>
        <v>165_6</v>
      </c>
      <c r="T3449" s="35" t="str">
        <f t="shared" si="1192"/>
        <v>165AM</v>
      </c>
      <c r="U3449" s="35" t="str">
        <f t="shared" si="1193"/>
        <v>165AMEW</v>
      </c>
      <c r="V3449" s="35" t="str">
        <f t="shared" si="1187"/>
        <v>2Y</v>
      </c>
      <c r="W3449" s="35" t="str">
        <f t="shared" si="1180"/>
        <v>165AM2Y224</v>
      </c>
      <c r="X3449" s="388">
        <f t="shared" si="1181"/>
        <v>0</v>
      </c>
      <c r="Y3449" s="388">
        <f t="shared" si="1182"/>
        <v>0</v>
      </c>
      <c r="Z3449" s="280" t="str">
        <f t="shared" si="1173"/>
        <v/>
      </c>
      <c r="AA3449" s="280" t="str">
        <f t="shared" si="1174"/>
        <v/>
      </c>
      <c r="AB3449" s="389" t="str">
        <f t="shared" si="1183"/>
        <v/>
      </c>
      <c r="AC3449" s="389" t="str">
        <f t="shared" si="1184"/>
        <v/>
      </c>
      <c r="AD3449" s="390" t="str">
        <f t="shared" si="1175"/>
        <v/>
      </c>
      <c r="AE3449" s="282">
        <f t="shared" si="1176"/>
        <v>0</v>
      </c>
      <c r="AF3449" s="359">
        <f t="shared" si="1177"/>
        <v>0</v>
      </c>
      <c r="AG3449" s="280">
        <f t="shared" si="1178"/>
        <v>3</v>
      </c>
      <c r="AH3449" s="280">
        <f t="shared" si="1194"/>
        <v>1</v>
      </c>
      <c r="AI3449" s="280">
        <f>IF(ISBLANK(T3449),AI3448,IF(COUNTIF(T$2:T3449,T3449)&gt;1,AI3448,1+MAX(AI3448,0)))</f>
        <v>97</v>
      </c>
      <c r="AL3449" s="391" t="str">
        <f t="shared" si="1185"/>
        <v/>
      </c>
      <c r="AM3449" s="391" t="str">
        <f t="shared" si="1186"/>
        <v/>
      </c>
      <c r="AO3449" s="310" t="str">
        <f t="shared" si="1179"/>
        <v/>
      </c>
      <c r="AP3449" s="310">
        <f>SUM(AO$1:AO3449)</f>
        <v>0</v>
      </c>
      <c r="AQ3449" s="310">
        <f>SUM(AK$2:AK3449)</f>
        <v>24</v>
      </c>
      <c r="AR3449" s="310">
        <f>COUNTA(AJ$2:AJ3449)</f>
        <v>24</v>
      </c>
      <c r="AS3449" s="312"/>
      <c r="AT3449" s="312"/>
      <c r="AU3449" s="312"/>
      <c r="AV3449" s="312"/>
      <c r="AW3449" s="312"/>
      <c r="AZ3449">
        <v>0</v>
      </c>
      <c r="BA3449">
        <v>0</v>
      </c>
    </row>
    <row r="3450" spans="1:53" x14ac:dyDescent="0.25">
      <c r="A3450">
        <v>165</v>
      </c>
      <c r="B3450" t="s">
        <v>65</v>
      </c>
      <c r="C3450" t="s">
        <v>1019</v>
      </c>
      <c r="D3450"/>
      <c r="E3450">
        <v>2</v>
      </c>
      <c r="F3450">
        <v>3</v>
      </c>
      <c r="G3450">
        <v>1</v>
      </c>
      <c r="H3450">
        <v>2</v>
      </c>
      <c r="I3450">
        <v>0</v>
      </c>
      <c r="J3450">
        <v>0</v>
      </c>
      <c r="K3450">
        <v>0</v>
      </c>
      <c r="L3450">
        <v>2</v>
      </c>
      <c r="M3450"/>
      <c r="O3450" s="101">
        <f>IF(ISBLANK(C3450),O3449,IF(COUNTIF(C$2:C3450,C3450)&gt;1,O3449,1+MAX(O3449,0)))</f>
        <v>77</v>
      </c>
      <c r="P3450" s="45">
        <f t="shared" si="1188"/>
        <v>51</v>
      </c>
      <c r="Q3450" s="33" t="str">
        <f t="shared" si="1189"/>
        <v/>
      </c>
      <c r="R3450" s="33">
        <f t="shared" si="1190"/>
        <v>7</v>
      </c>
      <c r="S3450" s="33" t="str">
        <f t="shared" si="1191"/>
        <v>165_7</v>
      </c>
      <c r="T3450" s="35" t="str">
        <f t="shared" si="1192"/>
        <v>165AM</v>
      </c>
      <c r="U3450" s="35" t="str">
        <f t="shared" si="1193"/>
        <v>165AMNS</v>
      </c>
      <c r="V3450" s="35" t="str">
        <f t="shared" si="1187"/>
        <v>2Y</v>
      </c>
      <c r="W3450" s="35" t="str">
        <f t="shared" si="1180"/>
        <v>165AM2Y231</v>
      </c>
      <c r="X3450" s="388">
        <f t="shared" si="1181"/>
        <v>0</v>
      </c>
      <c r="Y3450" s="388">
        <f t="shared" si="1182"/>
        <v>2</v>
      </c>
      <c r="Z3450" s="280" t="str">
        <f t="shared" si="1173"/>
        <v/>
      </c>
      <c r="AA3450" s="280" t="str">
        <f t="shared" si="1174"/>
        <v/>
      </c>
      <c r="AB3450" s="389" t="str">
        <f t="shared" si="1183"/>
        <v/>
      </c>
      <c r="AC3450" s="389" t="str">
        <f t="shared" si="1184"/>
        <v/>
      </c>
      <c r="AD3450" s="390" t="str">
        <f t="shared" si="1175"/>
        <v/>
      </c>
      <c r="AE3450" s="282">
        <f t="shared" si="1176"/>
        <v>0</v>
      </c>
      <c r="AF3450" s="359">
        <f t="shared" si="1177"/>
        <v>0</v>
      </c>
      <c r="AG3450" s="280">
        <f t="shared" si="1178"/>
        <v>3</v>
      </c>
      <c r="AH3450" s="280">
        <f t="shared" si="1194"/>
        <v>1</v>
      </c>
      <c r="AI3450" s="280">
        <f>IF(ISBLANK(T3450),AI3449,IF(COUNTIF(T$2:T3450,T3450)&gt;1,AI3449,1+MAX(AI3449,0)))</f>
        <v>97</v>
      </c>
      <c r="AL3450" s="391" t="str">
        <f t="shared" si="1185"/>
        <v/>
      </c>
      <c r="AM3450" s="391" t="str">
        <f t="shared" si="1186"/>
        <v/>
      </c>
      <c r="AO3450" s="310" t="str">
        <f t="shared" si="1179"/>
        <v/>
      </c>
      <c r="AP3450" s="310">
        <f>SUM(AO$1:AO3450)</f>
        <v>0</v>
      </c>
      <c r="AQ3450" s="310">
        <f>SUM(AK$2:AK3450)</f>
        <v>24</v>
      </c>
      <c r="AR3450" s="310">
        <f>COUNTA(AJ$2:AJ3450)</f>
        <v>24</v>
      </c>
      <c r="AS3450" s="312"/>
      <c r="AT3450" s="312"/>
      <c r="AU3450" s="312"/>
      <c r="AV3450" s="312"/>
      <c r="AW3450" s="312"/>
      <c r="AZ3450">
        <v>0</v>
      </c>
      <c r="BA3450">
        <v>2</v>
      </c>
    </row>
    <row r="3451" spans="1:53" x14ac:dyDescent="0.25">
      <c r="A3451">
        <v>165</v>
      </c>
      <c r="B3451" t="s">
        <v>65</v>
      </c>
      <c r="C3451" t="s">
        <v>1019</v>
      </c>
      <c r="D3451"/>
      <c r="E3451">
        <v>2</v>
      </c>
      <c r="F3451">
        <v>3</v>
      </c>
      <c r="G3451">
        <v>2</v>
      </c>
      <c r="H3451">
        <v>2</v>
      </c>
      <c r="I3451">
        <v>1</v>
      </c>
      <c r="J3451">
        <v>0</v>
      </c>
      <c r="K3451">
        <v>1</v>
      </c>
      <c r="L3451">
        <v>1</v>
      </c>
      <c r="M3451"/>
      <c r="O3451" s="101">
        <f>IF(ISBLANK(C3451),O3450,IF(COUNTIF(C$2:C3451,C3451)&gt;1,O3450,1+MAX(O3450,0)))</f>
        <v>77</v>
      </c>
      <c r="P3451" s="45">
        <f t="shared" si="1188"/>
        <v>51</v>
      </c>
      <c r="Q3451" s="33" t="str">
        <f t="shared" si="1189"/>
        <v/>
      </c>
      <c r="R3451" s="33">
        <f t="shared" si="1190"/>
        <v>7</v>
      </c>
      <c r="S3451" s="33" t="str">
        <f t="shared" si="1191"/>
        <v>165_7</v>
      </c>
      <c r="T3451" s="35" t="str">
        <f t="shared" si="1192"/>
        <v>165AM</v>
      </c>
      <c r="U3451" s="35" t="str">
        <f t="shared" si="1193"/>
        <v>165AMNS</v>
      </c>
      <c r="V3451" s="35" t="str">
        <f t="shared" si="1187"/>
        <v>2Y</v>
      </c>
      <c r="W3451" s="35" t="str">
        <f t="shared" si="1180"/>
        <v>165AM2Y232</v>
      </c>
      <c r="X3451" s="388">
        <f t="shared" si="1181"/>
        <v>1</v>
      </c>
      <c r="Y3451" s="388">
        <f t="shared" si="1182"/>
        <v>1</v>
      </c>
      <c r="Z3451" s="280" t="str">
        <f t="shared" si="1173"/>
        <v/>
      </c>
      <c r="AA3451" s="280" t="str">
        <f t="shared" si="1174"/>
        <v/>
      </c>
      <c r="AB3451" s="389" t="str">
        <f t="shared" si="1183"/>
        <v/>
      </c>
      <c r="AC3451" s="389" t="str">
        <f t="shared" si="1184"/>
        <v/>
      </c>
      <c r="AD3451" s="390" t="str">
        <f t="shared" si="1175"/>
        <v/>
      </c>
      <c r="AE3451" s="282">
        <f t="shared" si="1176"/>
        <v>0</v>
      </c>
      <c r="AF3451" s="359">
        <f t="shared" si="1177"/>
        <v>0</v>
      </c>
      <c r="AG3451" s="280">
        <f t="shared" si="1178"/>
        <v>1</v>
      </c>
      <c r="AH3451" s="280">
        <f t="shared" si="1194"/>
        <v>1</v>
      </c>
      <c r="AI3451" s="280">
        <f>IF(ISBLANK(T3451),AI3450,IF(COUNTIF(T$2:T3451,T3451)&gt;1,AI3450,1+MAX(AI3450,0)))</f>
        <v>97</v>
      </c>
      <c r="AL3451" s="391" t="str">
        <f t="shared" si="1185"/>
        <v/>
      </c>
      <c r="AM3451" s="391" t="str">
        <f t="shared" si="1186"/>
        <v/>
      </c>
      <c r="AO3451" s="310" t="str">
        <f t="shared" si="1179"/>
        <v/>
      </c>
      <c r="AP3451" s="310">
        <f>SUM(AO$1:AO3451)</f>
        <v>0</v>
      </c>
      <c r="AQ3451" s="310">
        <f>SUM(AK$2:AK3451)</f>
        <v>24</v>
      </c>
      <c r="AR3451" s="310">
        <f>COUNTA(AJ$2:AJ3451)</f>
        <v>24</v>
      </c>
      <c r="AS3451" s="312"/>
      <c r="AT3451" s="312"/>
      <c r="AU3451" s="312"/>
      <c r="AV3451" s="312"/>
      <c r="AW3451" s="312"/>
      <c r="AZ3451">
        <v>1</v>
      </c>
      <c r="BA3451">
        <v>1</v>
      </c>
    </row>
    <row r="3452" spans="1:53" x14ac:dyDescent="0.25">
      <c r="A3452">
        <v>165</v>
      </c>
      <c r="B3452" t="s">
        <v>65</v>
      </c>
      <c r="C3452" t="s">
        <v>1019</v>
      </c>
      <c r="D3452"/>
      <c r="E3452">
        <v>2</v>
      </c>
      <c r="F3452">
        <v>3</v>
      </c>
      <c r="G3452">
        <v>3</v>
      </c>
      <c r="H3452">
        <v>0</v>
      </c>
      <c r="I3452">
        <v>0</v>
      </c>
      <c r="J3452">
        <v>0</v>
      </c>
      <c r="K3452">
        <v>0</v>
      </c>
      <c r="L3452">
        <v>0</v>
      </c>
      <c r="M3452"/>
      <c r="O3452" s="101">
        <f>IF(ISBLANK(C3452),O3451,IF(COUNTIF(C$2:C3452,C3452)&gt;1,O3451,1+MAX(O3451,0)))</f>
        <v>77</v>
      </c>
      <c r="P3452" s="45">
        <f t="shared" si="1188"/>
        <v>51</v>
      </c>
      <c r="Q3452" s="33" t="str">
        <f t="shared" si="1189"/>
        <v/>
      </c>
      <c r="R3452" s="33">
        <f t="shared" si="1190"/>
        <v>7</v>
      </c>
      <c r="S3452" s="33" t="str">
        <f t="shared" si="1191"/>
        <v>165_7</v>
      </c>
      <c r="T3452" s="35" t="str">
        <f t="shared" si="1192"/>
        <v>165AM</v>
      </c>
      <c r="U3452" s="35" t="str">
        <f t="shared" si="1193"/>
        <v>165AMEW</v>
      </c>
      <c r="V3452" s="35" t="str">
        <f t="shared" si="1187"/>
        <v>2Y</v>
      </c>
      <c r="W3452" s="35" t="str">
        <f t="shared" si="1180"/>
        <v>165AM2Y233</v>
      </c>
      <c r="X3452" s="388">
        <f t="shared" si="1181"/>
        <v>0</v>
      </c>
      <c r="Y3452" s="388">
        <f t="shared" si="1182"/>
        <v>0</v>
      </c>
      <c r="Z3452" s="280" t="str">
        <f t="shared" si="1173"/>
        <v/>
      </c>
      <c r="AA3452" s="280" t="str">
        <f t="shared" si="1174"/>
        <v/>
      </c>
      <c r="AB3452" s="389" t="str">
        <f t="shared" si="1183"/>
        <v/>
      </c>
      <c r="AC3452" s="389" t="str">
        <f t="shared" si="1184"/>
        <v/>
      </c>
      <c r="AD3452" s="390" t="str">
        <f t="shared" si="1175"/>
        <v/>
      </c>
      <c r="AE3452" s="282">
        <f t="shared" si="1176"/>
        <v>0</v>
      </c>
      <c r="AF3452" s="359">
        <f t="shared" si="1177"/>
        <v>0</v>
      </c>
      <c r="AG3452" s="280">
        <f t="shared" si="1178"/>
        <v>3</v>
      </c>
      <c r="AH3452" s="280">
        <f t="shared" si="1194"/>
        <v>1</v>
      </c>
      <c r="AI3452" s="280">
        <f>IF(ISBLANK(T3452),AI3451,IF(COUNTIF(T$2:T3452,T3452)&gt;1,AI3451,1+MAX(AI3451,0)))</f>
        <v>97</v>
      </c>
      <c r="AL3452" s="391" t="str">
        <f t="shared" si="1185"/>
        <v/>
      </c>
      <c r="AM3452" s="391" t="str">
        <f t="shared" si="1186"/>
        <v/>
      </c>
      <c r="AO3452" s="310" t="str">
        <f t="shared" si="1179"/>
        <v/>
      </c>
      <c r="AP3452" s="310">
        <f>SUM(AO$1:AO3452)</f>
        <v>0</v>
      </c>
      <c r="AQ3452" s="310">
        <f>SUM(AK$2:AK3452)</f>
        <v>24</v>
      </c>
      <c r="AR3452" s="310">
        <f>COUNTA(AJ$2:AJ3452)</f>
        <v>24</v>
      </c>
      <c r="AS3452" s="312"/>
      <c r="AT3452" s="312"/>
      <c r="AU3452" s="312"/>
      <c r="AV3452" s="312"/>
      <c r="AW3452" s="312"/>
      <c r="AZ3452">
        <v>0</v>
      </c>
      <c r="BA3452">
        <v>0</v>
      </c>
    </row>
    <row r="3453" spans="1:53" x14ac:dyDescent="0.25">
      <c r="A3453">
        <v>165</v>
      </c>
      <c r="B3453" t="s">
        <v>65</v>
      </c>
      <c r="C3453" t="s">
        <v>1019</v>
      </c>
      <c r="D3453"/>
      <c r="E3453">
        <v>2</v>
      </c>
      <c r="F3453">
        <v>3</v>
      </c>
      <c r="G3453">
        <v>4</v>
      </c>
      <c r="H3453">
        <v>0</v>
      </c>
      <c r="I3453">
        <v>0</v>
      </c>
      <c r="J3453">
        <v>0</v>
      </c>
      <c r="K3453">
        <v>0</v>
      </c>
      <c r="L3453">
        <v>0</v>
      </c>
      <c r="M3453"/>
      <c r="O3453" s="101">
        <f>IF(ISBLANK(C3453),O3452,IF(COUNTIF(C$2:C3453,C3453)&gt;1,O3452,1+MAX(O3452,0)))</f>
        <v>77</v>
      </c>
      <c r="P3453" s="45">
        <f t="shared" si="1188"/>
        <v>51</v>
      </c>
      <c r="Q3453" s="33" t="str">
        <f t="shared" si="1189"/>
        <v/>
      </c>
      <c r="R3453" s="33">
        <f t="shared" si="1190"/>
        <v>7</v>
      </c>
      <c r="S3453" s="33" t="str">
        <f t="shared" si="1191"/>
        <v>165_7</v>
      </c>
      <c r="T3453" s="35" t="str">
        <f t="shared" si="1192"/>
        <v>165AM</v>
      </c>
      <c r="U3453" s="35" t="str">
        <f t="shared" si="1193"/>
        <v>165AMEW</v>
      </c>
      <c r="V3453" s="35" t="str">
        <f t="shared" si="1187"/>
        <v>2Y</v>
      </c>
      <c r="W3453" s="35" t="str">
        <f t="shared" si="1180"/>
        <v>165AM2Y234</v>
      </c>
      <c r="X3453" s="388">
        <f t="shared" si="1181"/>
        <v>0</v>
      </c>
      <c r="Y3453" s="388">
        <f t="shared" si="1182"/>
        <v>0</v>
      </c>
      <c r="Z3453" s="280" t="str">
        <f t="shared" si="1173"/>
        <v/>
      </c>
      <c r="AA3453" s="280" t="str">
        <f t="shared" si="1174"/>
        <v/>
      </c>
      <c r="AB3453" s="389" t="str">
        <f t="shared" si="1183"/>
        <v/>
      </c>
      <c r="AC3453" s="389" t="str">
        <f t="shared" si="1184"/>
        <v/>
      </c>
      <c r="AD3453" s="390" t="str">
        <f t="shared" si="1175"/>
        <v/>
      </c>
      <c r="AE3453" s="282">
        <f t="shared" si="1176"/>
        <v>0</v>
      </c>
      <c r="AF3453" s="359">
        <f t="shared" si="1177"/>
        <v>0</v>
      </c>
      <c r="AG3453" s="280">
        <f t="shared" si="1178"/>
        <v>3</v>
      </c>
      <c r="AH3453" s="280">
        <f t="shared" si="1194"/>
        <v>1</v>
      </c>
      <c r="AI3453" s="280">
        <f>IF(ISBLANK(T3453),AI3452,IF(COUNTIF(T$2:T3453,T3453)&gt;1,AI3452,1+MAX(AI3452,0)))</f>
        <v>97</v>
      </c>
      <c r="AL3453" s="391" t="str">
        <f t="shared" si="1185"/>
        <v/>
      </c>
      <c r="AM3453" s="391" t="str">
        <f t="shared" si="1186"/>
        <v/>
      </c>
      <c r="AO3453" s="310" t="str">
        <f t="shared" si="1179"/>
        <v/>
      </c>
      <c r="AP3453" s="310">
        <f>SUM(AO$1:AO3453)</f>
        <v>0</v>
      </c>
      <c r="AQ3453" s="310">
        <f>SUM(AK$2:AK3453)</f>
        <v>24</v>
      </c>
      <c r="AR3453" s="310">
        <f>COUNTA(AJ$2:AJ3453)</f>
        <v>24</v>
      </c>
      <c r="AS3453" s="312"/>
      <c r="AT3453" s="312"/>
      <c r="AU3453" s="312"/>
      <c r="AV3453" s="312"/>
      <c r="AW3453" s="312"/>
      <c r="AZ3453">
        <v>0</v>
      </c>
      <c r="BA3453">
        <v>0</v>
      </c>
    </row>
    <row r="3454" spans="1:53" x14ac:dyDescent="0.25">
      <c r="A3454">
        <v>165</v>
      </c>
      <c r="B3454" t="s">
        <v>65</v>
      </c>
      <c r="C3454" t="s">
        <v>1019</v>
      </c>
      <c r="D3454"/>
      <c r="E3454">
        <v>2</v>
      </c>
      <c r="F3454">
        <v>4</v>
      </c>
      <c r="G3454">
        <v>1</v>
      </c>
      <c r="H3454">
        <v>0</v>
      </c>
      <c r="I3454">
        <v>0</v>
      </c>
      <c r="J3454">
        <v>0</v>
      </c>
      <c r="K3454">
        <v>0</v>
      </c>
      <c r="L3454">
        <v>0</v>
      </c>
      <c r="M3454"/>
      <c r="O3454" s="101">
        <f>IF(ISBLANK(C3454),O3453,IF(COUNTIF(C$2:C3454,C3454)&gt;1,O3453,1+MAX(O3453,0)))</f>
        <v>77</v>
      </c>
      <c r="P3454" s="45">
        <f t="shared" si="1188"/>
        <v>51</v>
      </c>
      <c r="Q3454" s="33" t="str">
        <f t="shared" si="1189"/>
        <v/>
      </c>
      <c r="R3454" s="33">
        <f t="shared" si="1190"/>
        <v>8</v>
      </c>
      <c r="S3454" s="33" t="str">
        <f t="shared" si="1191"/>
        <v>165_8</v>
      </c>
      <c r="T3454" s="35" t="str">
        <f t="shared" si="1192"/>
        <v>165AM</v>
      </c>
      <c r="U3454" s="35" t="str">
        <f t="shared" si="1193"/>
        <v>165AMNS</v>
      </c>
      <c r="V3454" s="35" t="str">
        <f t="shared" si="1187"/>
        <v>2Y</v>
      </c>
      <c r="W3454" s="35" t="str">
        <f t="shared" si="1180"/>
        <v>165AM2Y241</v>
      </c>
      <c r="X3454" s="388">
        <f t="shared" si="1181"/>
        <v>0</v>
      </c>
      <c r="Y3454" s="388">
        <f t="shared" si="1182"/>
        <v>0</v>
      </c>
      <c r="Z3454" s="280" t="str">
        <f t="shared" si="1173"/>
        <v/>
      </c>
      <c r="AA3454" s="280" t="str">
        <f t="shared" si="1174"/>
        <v/>
      </c>
      <c r="AB3454" s="389" t="str">
        <f t="shared" si="1183"/>
        <v/>
      </c>
      <c r="AC3454" s="389" t="str">
        <f t="shared" si="1184"/>
        <v/>
      </c>
      <c r="AD3454" s="390" t="str">
        <f t="shared" si="1175"/>
        <v/>
      </c>
      <c r="AE3454" s="282">
        <f t="shared" si="1176"/>
        <v>0</v>
      </c>
      <c r="AF3454" s="359">
        <f t="shared" si="1177"/>
        <v>0</v>
      </c>
      <c r="AG3454" s="280">
        <f t="shared" si="1178"/>
        <v>3</v>
      </c>
      <c r="AH3454" s="280">
        <f t="shared" si="1194"/>
        <v>1</v>
      </c>
      <c r="AI3454" s="280">
        <f>IF(ISBLANK(T3454),AI3453,IF(COUNTIF(T$2:T3454,T3454)&gt;1,AI3453,1+MAX(AI3453,0)))</f>
        <v>97</v>
      </c>
      <c r="AL3454" s="391" t="str">
        <f t="shared" si="1185"/>
        <v/>
      </c>
      <c r="AM3454" s="391" t="str">
        <f t="shared" si="1186"/>
        <v/>
      </c>
      <c r="AO3454" s="310" t="str">
        <f t="shared" si="1179"/>
        <v/>
      </c>
      <c r="AP3454" s="310">
        <f>SUM(AO$1:AO3454)</f>
        <v>0</v>
      </c>
      <c r="AQ3454" s="310">
        <f>SUM(AK$2:AK3454)</f>
        <v>24</v>
      </c>
      <c r="AR3454" s="310">
        <f>COUNTA(AJ$2:AJ3454)</f>
        <v>24</v>
      </c>
      <c r="AS3454" s="312"/>
      <c r="AT3454" s="312"/>
      <c r="AU3454" s="312"/>
      <c r="AV3454" s="312"/>
      <c r="AW3454" s="312"/>
      <c r="AZ3454">
        <v>0</v>
      </c>
      <c r="BA3454">
        <v>0</v>
      </c>
    </row>
    <row r="3455" spans="1:53" x14ac:dyDescent="0.25">
      <c r="A3455">
        <v>165</v>
      </c>
      <c r="B3455" t="s">
        <v>65</v>
      </c>
      <c r="C3455" t="s">
        <v>1019</v>
      </c>
      <c r="D3455"/>
      <c r="E3455">
        <v>2</v>
      </c>
      <c r="F3455">
        <v>4</v>
      </c>
      <c r="G3455">
        <v>2</v>
      </c>
      <c r="H3455">
        <v>1</v>
      </c>
      <c r="I3455">
        <v>0</v>
      </c>
      <c r="J3455">
        <v>0</v>
      </c>
      <c r="K3455">
        <v>0</v>
      </c>
      <c r="L3455">
        <v>0</v>
      </c>
      <c r="M3455"/>
      <c r="O3455" s="101">
        <f>IF(ISBLANK(C3455),O3454,IF(COUNTIF(C$2:C3455,C3455)&gt;1,O3454,1+MAX(O3454,0)))</f>
        <v>77</v>
      </c>
      <c r="P3455" s="45">
        <f t="shared" si="1188"/>
        <v>51</v>
      </c>
      <c r="Q3455" s="33" t="str">
        <f t="shared" si="1189"/>
        <v/>
      </c>
      <c r="R3455" s="33">
        <f t="shared" si="1190"/>
        <v>8</v>
      </c>
      <c r="S3455" s="33" t="str">
        <f t="shared" si="1191"/>
        <v>165_8</v>
      </c>
      <c r="T3455" s="35" t="str">
        <f t="shared" si="1192"/>
        <v>165AM</v>
      </c>
      <c r="U3455" s="35" t="str">
        <f t="shared" si="1193"/>
        <v>165AMNS</v>
      </c>
      <c r="V3455" s="35" t="str">
        <f t="shared" si="1187"/>
        <v>2Y</v>
      </c>
      <c r="W3455" s="35" t="str">
        <f t="shared" si="1180"/>
        <v>165AM2Y242</v>
      </c>
      <c r="X3455" s="388">
        <f t="shared" si="1181"/>
        <v>0</v>
      </c>
      <c r="Y3455" s="388">
        <f t="shared" si="1182"/>
        <v>0</v>
      </c>
      <c r="Z3455" s="280" t="str">
        <f t="shared" si="1173"/>
        <v/>
      </c>
      <c r="AA3455" s="280" t="str">
        <f t="shared" si="1174"/>
        <v/>
      </c>
      <c r="AB3455" s="389" t="str">
        <f t="shared" si="1183"/>
        <v/>
      </c>
      <c r="AC3455" s="389" t="str">
        <f t="shared" si="1184"/>
        <v/>
      </c>
      <c r="AD3455" s="390" t="str">
        <f t="shared" si="1175"/>
        <v/>
      </c>
      <c r="AE3455" s="282">
        <f t="shared" si="1176"/>
        <v>0</v>
      </c>
      <c r="AF3455" s="359">
        <f t="shared" si="1177"/>
        <v>0</v>
      </c>
      <c r="AG3455" s="280">
        <f t="shared" si="1178"/>
        <v>1</v>
      </c>
      <c r="AH3455" s="280">
        <f t="shared" si="1194"/>
        <v>1</v>
      </c>
      <c r="AI3455" s="280">
        <f>IF(ISBLANK(T3455),AI3454,IF(COUNTIF(T$2:T3455,T3455)&gt;1,AI3454,1+MAX(AI3454,0)))</f>
        <v>97</v>
      </c>
      <c r="AL3455" s="391" t="str">
        <f t="shared" si="1185"/>
        <v/>
      </c>
      <c r="AM3455" s="391" t="str">
        <f t="shared" si="1186"/>
        <v/>
      </c>
      <c r="AO3455" s="310" t="str">
        <f t="shared" si="1179"/>
        <v/>
      </c>
      <c r="AP3455" s="310">
        <f>SUM(AO$1:AO3455)</f>
        <v>0</v>
      </c>
      <c r="AQ3455" s="310">
        <f>SUM(AK$2:AK3455)</f>
        <v>24</v>
      </c>
      <c r="AR3455" s="310">
        <f>COUNTA(AJ$2:AJ3455)</f>
        <v>24</v>
      </c>
      <c r="AS3455" s="312"/>
      <c r="AT3455" s="312"/>
      <c r="AU3455" s="312"/>
      <c r="AV3455" s="312"/>
      <c r="AW3455" s="312"/>
      <c r="AZ3455">
        <v>0</v>
      </c>
      <c r="BA3455">
        <v>0</v>
      </c>
    </row>
    <row r="3456" spans="1:53" x14ac:dyDescent="0.25">
      <c r="A3456">
        <v>165</v>
      </c>
      <c r="B3456" t="s">
        <v>65</v>
      </c>
      <c r="C3456" t="s">
        <v>1019</v>
      </c>
      <c r="D3456"/>
      <c r="E3456">
        <v>2</v>
      </c>
      <c r="F3456">
        <v>4</v>
      </c>
      <c r="G3456">
        <v>3</v>
      </c>
      <c r="H3456">
        <v>0</v>
      </c>
      <c r="I3456">
        <v>0</v>
      </c>
      <c r="J3456">
        <v>0</v>
      </c>
      <c r="K3456">
        <v>0</v>
      </c>
      <c r="L3456">
        <v>0</v>
      </c>
      <c r="M3456"/>
      <c r="O3456" s="101">
        <f>IF(ISBLANK(C3456),O3455,IF(COUNTIF(C$2:C3456,C3456)&gt;1,O3455,1+MAX(O3455,0)))</f>
        <v>77</v>
      </c>
      <c r="P3456" s="45">
        <f t="shared" si="1188"/>
        <v>51</v>
      </c>
      <c r="Q3456" s="33" t="str">
        <f t="shared" si="1189"/>
        <v/>
      </c>
      <c r="R3456" s="33">
        <f t="shared" si="1190"/>
        <v>8</v>
      </c>
      <c r="S3456" s="33" t="str">
        <f t="shared" si="1191"/>
        <v>165_8</v>
      </c>
      <c r="T3456" s="35" t="str">
        <f t="shared" si="1192"/>
        <v>165AM</v>
      </c>
      <c r="U3456" s="35" t="str">
        <f t="shared" si="1193"/>
        <v>165AMEW</v>
      </c>
      <c r="V3456" s="35" t="str">
        <f t="shared" si="1187"/>
        <v>2Y</v>
      </c>
      <c r="W3456" s="35" t="str">
        <f t="shared" si="1180"/>
        <v>165AM2Y243</v>
      </c>
      <c r="X3456" s="388">
        <f t="shared" si="1181"/>
        <v>0</v>
      </c>
      <c r="Y3456" s="388">
        <f t="shared" si="1182"/>
        <v>0</v>
      </c>
      <c r="Z3456" s="280" t="str">
        <f t="shared" si="1173"/>
        <v/>
      </c>
      <c r="AA3456" s="280" t="str">
        <f t="shared" si="1174"/>
        <v/>
      </c>
      <c r="AB3456" s="389" t="str">
        <f t="shared" si="1183"/>
        <v/>
      </c>
      <c r="AC3456" s="389" t="str">
        <f t="shared" si="1184"/>
        <v/>
      </c>
      <c r="AD3456" s="390" t="str">
        <f t="shared" si="1175"/>
        <v/>
      </c>
      <c r="AE3456" s="282">
        <f t="shared" si="1176"/>
        <v>0</v>
      </c>
      <c r="AF3456" s="359">
        <f t="shared" si="1177"/>
        <v>0</v>
      </c>
      <c r="AG3456" s="280">
        <f t="shared" si="1178"/>
        <v>3</v>
      </c>
      <c r="AH3456" s="280">
        <f t="shared" si="1194"/>
        <v>1</v>
      </c>
      <c r="AI3456" s="280">
        <f>IF(ISBLANK(T3456),AI3455,IF(COUNTIF(T$2:T3456,T3456)&gt;1,AI3455,1+MAX(AI3455,0)))</f>
        <v>97</v>
      </c>
      <c r="AL3456" s="391" t="str">
        <f t="shared" si="1185"/>
        <v/>
      </c>
      <c r="AM3456" s="391" t="str">
        <f t="shared" si="1186"/>
        <v/>
      </c>
      <c r="AO3456" s="310" t="str">
        <f t="shared" si="1179"/>
        <v/>
      </c>
      <c r="AP3456" s="310">
        <f>SUM(AO$1:AO3456)</f>
        <v>0</v>
      </c>
      <c r="AQ3456" s="310">
        <f>SUM(AK$2:AK3456)</f>
        <v>24</v>
      </c>
      <c r="AR3456" s="310">
        <f>COUNTA(AJ$2:AJ3456)</f>
        <v>24</v>
      </c>
      <c r="AS3456" s="312"/>
      <c r="AT3456" s="312"/>
      <c r="AU3456" s="312"/>
      <c r="AV3456" s="312"/>
      <c r="AW3456" s="312"/>
      <c r="AZ3456">
        <v>0</v>
      </c>
      <c r="BA3456">
        <v>0</v>
      </c>
    </row>
    <row r="3457" spans="1:53" x14ac:dyDescent="0.25">
      <c r="A3457">
        <v>165</v>
      </c>
      <c r="B3457" t="s">
        <v>65</v>
      </c>
      <c r="C3457" t="s">
        <v>1019</v>
      </c>
      <c r="D3457"/>
      <c r="E3457">
        <v>2</v>
      </c>
      <c r="F3457">
        <v>4</v>
      </c>
      <c r="G3457">
        <v>4</v>
      </c>
      <c r="H3457">
        <v>3</v>
      </c>
      <c r="I3457">
        <v>0</v>
      </c>
      <c r="J3457">
        <v>3</v>
      </c>
      <c r="K3457">
        <v>1</v>
      </c>
      <c r="L3457">
        <v>1</v>
      </c>
      <c r="M3457"/>
      <c r="O3457" s="101">
        <f>IF(ISBLANK(C3457),O3456,IF(COUNTIF(C$2:C3457,C3457)&gt;1,O3456,1+MAX(O3456,0)))</f>
        <v>77</v>
      </c>
      <c r="P3457" s="45">
        <f t="shared" si="1188"/>
        <v>51</v>
      </c>
      <c r="Q3457" s="33" t="str">
        <f t="shared" si="1189"/>
        <v/>
      </c>
      <c r="R3457" s="33">
        <f t="shared" si="1190"/>
        <v>8</v>
      </c>
      <c r="S3457" s="33" t="str">
        <f t="shared" si="1191"/>
        <v>165_8</v>
      </c>
      <c r="T3457" s="35" t="str">
        <f t="shared" si="1192"/>
        <v>165AM</v>
      </c>
      <c r="U3457" s="35" t="str">
        <f t="shared" si="1193"/>
        <v>165AMEW</v>
      </c>
      <c r="V3457" s="35" t="str">
        <f t="shared" si="1187"/>
        <v>2Y</v>
      </c>
      <c r="W3457" s="35" t="str">
        <f t="shared" si="1180"/>
        <v>165AM2Y244</v>
      </c>
      <c r="X3457" s="388">
        <f t="shared" si="1181"/>
        <v>1</v>
      </c>
      <c r="Y3457" s="388">
        <f t="shared" si="1182"/>
        <v>1</v>
      </c>
      <c r="Z3457" s="280" t="str">
        <f t="shared" si="1173"/>
        <v/>
      </c>
      <c r="AA3457" s="280" t="str">
        <f t="shared" si="1174"/>
        <v/>
      </c>
      <c r="AB3457" s="389" t="str">
        <f t="shared" si="1183"/>
        <v/>
      </c>
      <c r="AC3457" s="389" t="str">
        <f t="shared" si="1184"/>
        <v/>
      </c>
      <c r="AD3457" s="390" t="str">
        <f t="shared" si="1175"/>
        <v/>
      </c>
      <c r="AE3457" s="282">
        <f t="shared" si="1176"/>
        <v>0</v>
      </c>
      <c r="AF3457" s="359">
        <f t="shared" si="1177"/>
        <v>0</v>
      </c>
      <c r="AG3457" s="280">
        <f t="shared" si="1178"/>
        <v>3</v>
      </c>
      <c r="AH3457" s="280">
        <f t="shared" si="1194"/>
        <v>1</v>
      </c>
      <c r="AI3457" s="280">
        <f>IF(ISBLANK(T3457),AI3456,IF(COUNTIF(T$2:T3457,T3457)&gt;1,AI3456,1+MAX(AI3456,0)))</f>
        <v>97</v>
      </c>
      <c r="AL3457" s="391" t="str">
        <f t="shared" si="1185"/>
        <v/>
      </c>
      <c r="AM3457" s="391" t="str">
        <f t="shared" si="1186"/>
        <v/>
      </c>
      <c r="AO3457" s="310" t="str">
        <f t="shared" si="1179"/>
        <v/>
      </c>
      <c r="AP3457" s="310">
        <f>SUM(AO$1:AO3457)</f>
        <v>0</v>
      </c>
      <c r="AQ3457" s="310">
        <f>SUM(AK$2:AK3457)</f>
        <v>24</v>
      </c>
      <c r="AR3457" s="310">
        <f>COUNTA(AJ$2:AJ3457)</f>
        <v>24</v>
      </c>
      <c r="AS3457" s="312"/>
      <c r="AT3457" s="312"/>
      <c r="AU3457" s="312"/>
      <c r="AV3457" s="312"/>
      <c r="AW3457" s="312"/>
      <c r="AZ3457">
        <v>1</v>
      </c>
      <c r="BA3457">
        <v>1</v>
      </c>
    </row>
    <row r="3458" spans="1:53" x14ac:dyDescent="0.25">
      <c r="A3458">
        <v>165</v>
      </c>
      <c r="B3458" t="s">
        <v>66</v>
      </c>
      <c r="C3458" t="s">
        <v>1020</v>
      </c>
      <c r="D3458"/>
      <c r="E3458">
        <v>1</v>
      </c>
      <c r="F3458">
        <v>1</v>
      </c>
      <c r="G3458">
        <v>1</v>
      </c>
      <c r="H3458">
        <v>1</v>
      </c>
      <c r="I3458">
        <v>0</v>
      </c>
      <c r="J3458">
        <v>0</v>
      </c>
      <c r="K3458">
        <v>0</v>
      </c>
      <c r="L3458">
        <v>1</v>
      </c>
      <c r="M3458" t="s">
        <v>591</v>
      </c>
      <c r="O3458" s="101">
        <f>IF(ISBLANK(C3458),O3457,IF(COUNTIF(C$2:C3458,C3458)&gt;1,O3457,1+MAX(O3457,0)))</f>
        <v>78</v>
      </c>
      <c r="P3458" s="45">
        <f t="shared" si="1188"/>
        <v>51</v>
      </c>
      <c r="Q3458" s="33" t="str">
        <f t="shared" si="1189"/>
        <v/>
      </c>
      <c r="R3458" s="33">
        <f t="shared" si="1190"/>
        <v>9</v>
      </c>
      <c r="S3458" s="33" t="str">
        <f t="shared" si="1191"/>
        <v>165_9</v>
      </c>
      <c r="T3458" s="35" t="str">
        <f t="shared" si="1192"/>
        <v>165PM</v>
      </c>
      <c r="U3458" s="35" t="str">
        <f t="shared" si="1193"/>
        <v>165PMNS</v>
      </c>
      <c r="V3458" s="35" t="str">
        <f t="shared" si="1187"/>
        <v>3Z</v>
      </c>
      <c r="W3458" s="35" t="str">
        <f t="shared" si="1180"/>
        <v>165PM3Z111</v>
      </c>
      <c r="X3458" s="388">
        <f t="shared" si="1181"/>
        <v>0</v>
      </c>
      <c r="Y3458" s="388">
        <f t="shared" si="1182"/>
        <v>1</v>
      </c>
      <c r="Z3458" s="280" t="str">
        <f t="shared" ref="Z3458:Z3521" si="1195">IF(I3458&gt;$H3458,1,"")</f>
        <v/>
      </c>
      <c r="AA3458" s="280" t="str">
        <f t="shared" ref="AA3458:AA3521" si="1196">IF(J3458&gt;$H3458,1,"")</f>
        <v/>
      </c>
      <c r="AB3458" s="389" t="str">
        <f t="shared" si="1183"/>
        <v/>
      </c>
      <c r="AC3458" s="389" t="str">
        <f t="shared" si="1184"/>
        <v/>
      </c>
      <c r="AD3458" s="390" t="str">
        <f t="shared" ref="AD3458:AD3521" si="1197">IF(ISERROR(MATCH(A3458&amp;"_"&amp;G3458,Sidewalk_ignore,0)),"",1)</f>
        <v/>
      </c>
      <c r="AE3458" s="282">
        <f t="shared" ref="AE3458:AE3521" si="1198">IF(AND(ISNUMBER($G3458),$B3458="AM"),INDEX(CordonIn,MATCH($A3458,loc_ID,0),$G3458),0)</f>
        <v>0</v>
      </c>
      <c r="AF3458" s="359">
        <f t="shared" ref="AF3458:AF3521" si="1199">IF(AND(ISNUMBER($G3458),$B3458="PM"),INDEX(CordonIn,MATCH($A3458,loc_ID,0),VLOOKUP($G3458,Reverse_dir,2,FALSE)),0)</f>
        <v>0</v>
      </c>
      <c r="AG3458" s="280">
        <f t="shared" ref="AG3458:AG3521" si="1200">IF(AND(ISNUMBER($G3458),$B3458="AM"),INDEX(Lane,MATCH($A3458,loc_ID,0),$G3458),0)</f>
        <v>0</v>
      </c>
      <c r="AH3458" s="280">
        <f t="shared" si="1194"/>
        <v>0</v>
      </c>
      <c r="AI3458" s="280">
        <f>IF(ISBLANK(T3458),AI3457,IF(COUNTIF(T$2:T3458,T3458)&gt;1,AI3457,1+MAX(AI3457,0)))</f>
        <v>98</v>
      </c>
      <c r="AL3458" s="391" t="str">
        <f t="shared" si="1185"/>
        <v/>
      </c>
      <c r="AM3458" s="391" t="str">
        <f t="shared" si="1186"/>
        <v/>
      </c>
      <c r="AO3458" s="310" t="str">
        <f t="shared" ref="AO3458:AO3521" si="1201">IF(SUM(Z3458:AC3458)&gt;0,1,"")</f>
        <v/>
      </c>
      <c r="AP3458" s="310">
        <f>SUM(AO$1:AO3458)</f>
        <v>0</v>
      </c>
      <c r="AQ3458" s="310">
        <f>SUM(AK$2:AK3458)</f>
        <v>24</v>
      </c>
      <c r="AR3458" s="310">
        <f>COUNTA(AJ$2:AJ3458)</f>
        <v>24</v>
      </c>
      <c r="AS3458" s="312"/>
      <c r="AT3458" s="312"/>
      <c r="AU3458" s="312"/>
      <c r="AV3458" s="312"/>
      <c r="AW3458" s="312"/>
      <c r="AZ3458">
        <v>0</v>
      </c>
      <c r="BA3458">
        <v>1</v>
      </c>
    </row>
    <row r="3459" spans="1:53" x14ac:dyDescent="0.25">
      <c r="A3459">
        <v>165</v>
      </c>
      <c r="B3459" t="s">
        <v>66</v>
      </c>
      <c r="C3459" t="s">
        <v>1020</v>
      </c>
      <c r="D3459"/>
      <c r="E3459">
        <v>1</v>
      </c>
      <c r="F3459">
        <v>1</v>
      </c>
      <c r="G3459">
        <v>2</v>
      </c>
      <c r="H3459">
        <v>1</v>
      </c>
      <c r="I3459">
        <v>0</v>
      </c>
      <c r="J3459">
        <v>0</v>
      </c>
      <c r="K3459">
        <v>0</v>
      </c>
      <c r="L3459">
        <v>0</v>
      </c>
      <c r="M3459" t="s">
        <v>591</v>
      </c>
      <c r="O3459" s="101">
        <f>IF(ISBLANK(C3459),O3458,IF(COUNTIF(C$2:C3459,C3459)&gt;1,O3458,1+MAX(O3458,0)))</f>
        <v>78</v>
      </c>
      <c r="P3459" s="45">
        <f t="shared" si="1188"/>
        <v>51</v>
      </c>
      <c r="Q3459" s="33" t="str">
        <f t="shared" si="1189"/>
        <v/>
      </c>
      <c r="R3459" s="33">
        <f t="shared" si="1190"/>
        <v>9</v>
      </c>
      <c r="S3459" s="33" t="str">
        <f t="shared" si="1191"/>
        <v>165_9</v>
      </c>
      <c r="T3459" s="35" t="str">
        <f t="shared" si="1192"/>
        <v>165PM</v>
      </c>
      <c r="U3459" s="35" t="str">
        <f t="shared" si="1193"/>
        <v>165PMNS</v>
      </c>
      <c r="V3459" s="35" t="str">
        <f t="shared" si="1187"/>
        <v>3Z</v>
      </c>
      <c r="W3459" s="35" t="str">
        <f t="shared" ref="W3459:W3522" si="1202">IF(ISBLANK(A3459),"",A3459&amp;B3459&amp;V3459&amp;E3459&amp;F3459&amp;G3459)</f>
        <v>165PM3Z112</v>
      </c>
      <c r="X3459" s="388">
        <f t="shared" ref="X3459:X3522" si="1203">IF($AD3459=1,0,K3459)</f>
        <v>0</v>
      </c>
      <c r="Y3459" s="388">
        <f t="shared" ref="Y3459:Y3522" si="1204">IF($AD3459=1,0,L3459)</f>
        <v>0</v>
      </c>
      <c r="Z3459" s="280" t="str">
        <f t="shared" si="1195"/>
        <v/>
      </c>
      <c r="AA3459" s="280" t="str">
        <f t="shared" si="1196"/>
        <v/>
      </c>
      <c r="AB3459" s="389" t="str">
        <f t="shared" ref="AB3459:AB3522" si="1205">IF(OR(K3459&gt;$H3459,AND($AD3459=1,K3459&gt;0)),1,"")</f>
        <v/>
      </c>
      <c r="AC3459" s="389" t="str">
        <f t="shared" ref="AC3459:AC3522" si="1206">IF(OR(L3459&gt;$H3459,AND($AD3459=1,L3459&gt;0)),1,"")</f>
        <v/>
      </c>
      <c r="AD3459" s="390" t="str">
        <f t="shared" si="1197"/>
        <v/>
      </c>
      <c r="AE3459" s="282">
        <f t="shared" si="1198"/>
        <v>0</v>
      </c>
      <c r="AF3459" s="359">
        <f t="shared" si="1199"/>
        <v>0</v>
      </c>
      <c r="AG3459" s="280">
        <f t="shared" si="1200"/>
        <v>0</v>
      </c>
      <c r="AH3459" s="280">
        <f t="shared" si="1194"/>
        <v>0</v>
      </c>
      <c r="AI3459" s="280">
        <f>IF(ISBLANK(T3459),AI3458,IF(COUNTIF(T$2:T3459,T3459)&gt;1,AI3458,1+MAX(AI3458,0)))</f>
        <v>98</v>
      </c>
      <c r="AL3459" s="391" t="str">
        <f t="shared" ref="AL3459:AL3522" si="1207">IF(OR(AB3459=1,AC3459=1),IF(LEN(AJ3459)=0,"",AJ3459&amp;"; ")&amp;"Ignore sidewalk",IF(LEN(AJ3459)=0,"",AJ3459))</f>
        <v/>
      </c>
      <c r="AM3459" s="391" t="str">
        <f t="shared" ref="AM3459:AM3522" si="1208">IF(OR(AB3459=1,AC3459=1),1,IF(LEN(AK3459)=0,"",AK3459))</f>
        <v/>
      </c>
      <c r="AO3459" s="310" t="str">
        <f t="shared" si="1201"/>
        <v/>
      </c>
      <c r="AP3459" s="310">
        <f>SUM(AO$1:AO3459)</f>
        <v>0</v>
      </c>
      <c r="AQ3459" s="310">
        <f>SUM(AK$2:AK3459)</f>
        <v>24</v>
      </c>
      <c r="AR3459" s="310">
        <f>COUNTA(AJ$2:AJ3459)</f>
        <v>24</v>
      </c>
      <c r="AS3459" s="312"/>
      <c r="AT3459" s="312"/>
      <c r="AU3459" s="312"/>
      <c r="AV3459" s="312"/>
      <c r="AW3459" s="312"/>
      <c r="AZ3459">
        <v>0</v>
      </c>
      <c r="BA3459">
        <v>0</v>
      </c>
    </row>
    <row r="3460" spans="1:53" x14ac:dyDescent="0.25">
      <c r="A3460">
        <v>165</v>
      </c>
      <c r="B3460" t="s">
        <v>66</v>
      </c>
      <c r="C3460" t="s">
        <v>1020</v>
      </c>
      <c r="D3460"/>
      <c r="E3460">
        <v>1</v>
      </c>
      <c r="F3460">
        <v>1</v>
      </c>
      <c r="G3460">
        <v>3</v>
      </c>
      <c r="H3460">
        <v>0</v>
      </c>
      <c r="I3460">
        <v>0</v>
      </c>
      <c r="J3460">
        <v>0</v>
      </c>
      <c r="K3460">
        <v>0</v>
      </c>
      <c r="L3460">
        <v>0</v>
      </c>
      <c r="M3460" t="s">
        <v>591</v>
      </c>
      <c r="O3460" s="101">
        <f>IF(ISBLANK(C3460),O3459,IF(COUNTIF(C$2:C3460,C3460)&gt;1,O3459,1+MAX(O3459,0)))</f>
        <v>78</v>
      </c>
      <c r="P3460" s="45">
        <f t="shared" si="1188"/>
        <v>51</v>
      </c>
      <c r="Q3460" s="33" t="str">
        <f t="shared" si="1189"/>
        <v/>
      </c>
      <c r="R3460" s="33">
        <f t="shared" si="1190"/>
        <v>9</v>
      </c>
      <c r="S3460" s="33" t="str">
        <f t="shared" si="1191"/>
        <v>165_9</v>
      </c>
      <c r="T3460" s="35" t="str">
        <f t="shared" si="1192"/>
        <v>165PM</v>
      </c>
      <c r="U3460" s="35" t="str">
        <f t="shared" si="1193"/>
        <v>165PMEW</v>
      </c>
      <c r="V3460" s="35" t="str">
        <f t="shared" ref="V3460:V3523" si="1209">TEXT((O3460-MOD(O3460,26))/26,"0")&amp;CHAR(65+MOD(O3460-1,26))</f>
        <v>3Z</v>
      </c>
      <c r="W3460" s="35" t="str">
        <f t="shared" si="1202"/>
        <v>165PM3Z113</v>
      </c>
      <c r="X3460" s="388">
        <f t="shared" si="1203"/>
        <v>0</v>
      </c>
      <c r="Y3460" s="388">
        <f t="shared" si="1204"/>
        <v>0</v>
      </c>
      <c r="Z3460" s="280" t="str">
        <f t="shared" si="1195"/>
        <v/>
      </c>
      <c r="AA3460" s="280" t="str">
        <f t="shared" si="1196"/>
        <v/>
      </c>
      <c r="AB3460" s="389" t="str">
        <f t="shared" si="1205"/>
        <v/>
      </c>
      <c r="AC3460" s="389" t="str">
        <f t="shared" si="1206"/>
        <v/>
      </c>
      <c r="AD3460" s="390" t="str">
        <f t="shared" si="1197"/>
        <v/>
      </c>
      <c r="AE3460" s="282">
        <f t="shared" si="1198"/>
        <v>0</v>
      </c>
      <c r="AF3460" s="359">
        <f t="shared" si="1199"/>
        <v>0</v>
      </c>
      <c r="AG3460" s="280">
        <f t="shared" si="1200"/>
        <v>0</v>
      </c>
      <c r="AH3460" s="280">
        <f t="shared" si="1194"/>
        <v>0</v>
      </c>
      <c r="AI3460" s="280">
        <f>IF(ISBLANK(T3460),AI3459,IF(COUNTIF(T$2:T3460,T3460)&gt;1,AI3459,1+MAX(AI3459,0)))</f>
        <v>98</v>
      </c>
      <c r="AL3460" s="391" t="str">
        <f t="shared" si="1207"/>
        <v/>
      </c>
      <c r="AM3460" s="391" t="str">
        <f t="shared" si="1208"/>
        <v/>
      </c>
      <c r="AO3460" s="310" t="str">
        <f t="shared" si="1201"/>
        <v/>
      </c>
      <c r="AP3460" s="310">
        <f>SUM(AO$1:AO3460)</f>
        <v>0</v>
      </c>
      <c r="AQ3460" s="310">
        <f>SUM(AK$2:AK3460)</f>
        <v>24</v>
      </c>
      <c r="AR3460" s="310">
        <f>COUNTA(AJ$2:AJ3460)</f>
        <v>24</v>
      </c>
      <c r="AS3460" s="312"/>
      <c r="AT3460" s="312"/>
      <c r="AU3460" s="312"/>
      <c r="AV3460" s="312"/>
      <c r="AW3460" s="312"/>
      <c r="AZ3460">
        <v>0</v>
      </c>
      <c r="BA3460">
        <v>0</v>
      </c>
    </row>
    <row r="3461" spans="1:53" x14ac:dyDescent="0.25">
      <c r="A3461">
        <v>165</v>
      </c>
      <c r="B3461" t="s">
        <v>66</v>
      </c>
      <c r="C3461" t="s">
        <v>1020</v>
      </c>
      <c r="D3461"/>
      <c r="E3461">
        <v>1</v>
      </c>
      <c r="F3461">
        <v>1</v>
      </c>
      <c r="G3461">
        <v>4</v>
      </c>
      <c r="H3461">
        <v>3</v>
      </c>
      <c r="I3461">
        <v>0</v>
      </c>
      <c r="J3461">
        <v>1</v>
      </c>
      <c r="K3461">
        <v>0</v>
      </c>
      <c r="L3461">
        <v>1</v>
      </c>
      <c r="M3461" t="s">
        <v>591</v>
      </c>
      <c r="O3461" s="101">
        <f>IF(ISBLANK(C3461),O3460,IF(COUNTIF(C$2:C3461,C3461)&gt;1,O3460,1+MAX(O3460,0)))</f>
        <v>78</v>
      </c>
      <c r="P3461" s="45">
        <f t="shared" si="1188"/>
        <v>51</v>
      </c>
      <c r="Q3461" s="33" t="str">
        <f t="shared" si="1189"/>
        <v/>
      </c>
      <c r="R3461" s="33">
        <f t="shared" si="1190"/>
        <v>9</v>
      </c>
      <c r="S3461" s="33" t="str">
        <f t="shared" si="1191"/>
        <v>165_9</v>
      </c>
      <c r="T3461" s="35" t="str">
        <f t="shared" si="1192"/>
        <v>165PM</v>
      </c>
      <c r="U3461" s="35" t="str">
        <f t="shared" si="1193"/>
        <v>165PMEW</v>
      </c>
      <c r="V3461" s="35" t="str">
        <f t="shared" si="1209"/>
        <v>3Z</v>
      </c>
      <c r="W3461" s="35" t="str">
        <f t="shared" si="1202"/>
        <v>165PM3Z114</v>
      </c>
      <c r="X3461" s="388">
        <f t="shared" si="1203"/>
        <v>0</v>
      </c>
      <c r="Y3461" s="388">
        <f t="shared" si="1204"/>
        <v>1</v>
      </c>
      <c r="Z3461" s="280" t="str">
        <f t="shared" si="1195"/>
        <v/>
      </c>
      <c r="AA3461" s="280" t="str">
        <f t="shared" si="1196"/>
        <v/>
      </c>
      <c r="AB3461" s="389" t="str">
        <f t="shared" si="1205"/>
        <v/>
      </c>
      <c r="AC3461" s="389" t="str">
        <f t="shared" si="1206"/>
        <v/>
      </c>
      <c r="AD3461" s="390" t="str">
        <f t="shared" si="1197"/>
        <v/>
      </c>
      <c r="AE3461" s="282">
        <f t="shared" si="1198"/>
        <v>0</v>
      </c>
      <c r="AF3461" s="359">
        <f t="shared" si="1199"/>
        <v>0</v>
      </c>
      <c r="AG3461" s="280">
        <f t="shared" si="1200"/>
        <v>0</v>
      </c>
      <c r="AH3461" s="280">
        <f t="shared" si="1194"/>
        <v>0</v>
      </c>
      <c r="AI3461" s="280">
        <f>IF(ISBLANK(T3461),AI3460,IF(COUNTIF(T$2:T3461,T3461)&gt;1,AI3460,1+MAX(AI3460,0)))</f>
        <v>98</v>
      </c>
      <c r="AL3461" s="391" t="str">
        <f t="shared" si="1207"/>
        <v/>
      </c>
      <c r="AM3461" s="391" t="str">
        <f t="shared" si="1208"/>
        <v/>
      </c>
      <c r="AO3461" s="310" t="str">
        <f t="shared" si="1201"/>
        <v/>
      </c>
      <c r="AP3461" s="310">
        <f>SUM(AO$1:AO3461)</f>
        <v>0</v>
      </c>
      <c r="AQ3461" s="310">
        <f>SUM(AK$2:AK3461)</f>
        <v>24</v>
      </c>
      <c r="AR3461" s="310">
        <f>COUNTA(AJ$2:AJ3461)</f>
        <v>24</v>
      </c>
      <c r="AS3461" s="312"/>
      <c r="AT3461" s="312"/>
      <c r="AU3461" s="312"/>
      <c r="AV3461" s="312"/>
      <c r="AW3461" s="312"/>
      <c r="AZ3461">
        <v>0</v>
      </c>
      <c r="BA3461">
        <v>1</v>
      </c>
    </row>
    <row r="3462" spans="1:53" x14ac:dyDescent="0.25">
      <c r="A3462">
        <v>165</v>
      </c>
      <c r="B3462" t="s">
        <v>66</v>
      </c>
      <c r="C3462" t="s">
        <v>1020</v>
      </c>
      <c r="D3462"/>
      <c r="E3462">
        <v>1</v>
      </c>
      <c r="F3462">
        <v>2</v>
      </c>
      <c r="G3462">
        <v>1</v>
      </c>
      <c r="H3462">
        <v>1</v>
      </c>
      <c r="I3462">
        <v>0</v>
      </c>
      <c r="J3462">
        <v>0</v>
      </c>
      <c r="K3462">
        <v>0</v>
      </c>
      <c r="L3462">
        <v>1</v>
      </c>
      <c r="M3462" t="s">
        <v>591</v>
      </c>
      <c r="O3462" s="101">
        <f>IF(ISBLANK(C3462),O3461,IF(COUNTIF(C$2:C3462,C3462)&gt;1,O3461,1+MAX(O3461,0)))</f>
        <v>78</v>
      </c>
      <c r="P3462" s="45">
        <f t="shared" si="1188"/>
        <v>51</v>
      </c>
      <c r="Q3462" s="33" t="str">
        <f t="shared" si="1189"/>
        <v/>
      </c>
      <c r="R3462" s="33">
        <f t="shared" si="1190"/>
        <v>10</v>
      </c>
      <c r="S3462" s="33" t="str">
        <f t="shared" si="1191"/>
        <v>165_10</v>
      </c>
      <c r="T3462" s="35" t="str">
        <f t="shared" si="1192"/>
        <v>165PM</v>
      </c>
      <c r="U3462" s="35" t="str">
        <f t="shared" si="1193"/>
        <v>165PMNS</v>
      </c>
      <c r="V3462" s="35" t="str">
        <f t="shared" si="1209"/>
        <v>3Z</v>
      </c>
      <c r="W3462" s="35" t="str">
        <f t="shared" si="1202"/>
        <v>165PM3Z121</v>
      </c>
      <c r="X3462" s="388">
        <f t="shared" si="1203"/>
        <v>0</v>
      </c>
      <c r="Y3462" s="388">
        <f t="shared" si="1204"/>
        <v>1</v>
      </c>
      <c r="Z3462" s="280" t="str">
        <f t="shared" si="1195"/>
        <v/>
      </c>
      <c r="AA3462" s="280" t="str">
        <f t="shared" si="1196"/>
        <v/>
      </c>
      <c r="AB3462" s="389" t="str">
        <f t="shared" si="1205"/>
        <v/>
      </c>
      <c r="AC3462" s="389" t="str">
        <f t="shared" si="1206"/>
        <v/>
      </c>
      <c r="AD3462" s="390" t="str">
        <f t="shared" si="1197"/>
        <v/>
      </c>
      <c r="AE3462" s="282">
        <f t="shared" si="1198"/>
        <v>0</v>
      </c>
      <c r="AF3462" s="359">
        <f t="shared" si="1199"/>
        <v>0</v>
      </c>
      <c r="AG3462" s="280">
        <f t="shared" si="1200"/>
        <v>0</v>
      </c>
      <c r="AH3462" s="280">
        <f t="shared" si="1194"/>
        <v>0</v>
      </c>
      <c r="AI3462" s="280">
        <f>IF(ISBLANK(T3462),AI3461,IF(COUNTIF(T$2:T3462,T3462)&gt;1,AI3461,1+MAX(AI3461,0)))</f>
        <v>98</v>
      </c>
      <c r="AL3462" s="391" t="str">
        <f t="shared" si="1207"/>
        <v/>
      </c>
      <c r="AM3462" s="391" t="str">
        <f t="shared" si="1208"/>
        <v/>
      </c>
      <c r="AO3462" s="310" t="str">
        <f t="shared" si="1201"/>
        <v/>
      </c>
      <c r="AP3462" s="310">
        <f>SUM(AO$1:AO3462)</f>
        <v>0</v>
      </c>
      <c r="AQ3462" s="310">
        <f>SUM(AK$2:AK3462)</f>
        <v>24</v>
      </c>
      <c r="AR3462" s="310">
        <f>COUNTA(AJ$2:AJ3462)</f>
        <v>24</v>
      </c>
      <c r="AS3462" s="312"/>
      <c r="AT3462" s="312"/>
      <c r="AU3462" s="312"/>
      <c r="AV3462" s="312"/>
      <c r="AW3462" s="312"/>
      <c r="AZ3462">
        <v>0</v>
      </c>
      <c r="BA3462">
        <v>1</v>
      </c>
    </row>
    <row r="3463" spans="1:53" x14ac:dyDescent="0.25">
      <c r="A3463">
        <v>165</v>
      </c>
      <c r="B3463" t="s">
        <v>66</v>
      </c>
      <c r="C3463" t="s">
        <v>1020</v>
      </c>
      <c r="D3463"/>
      <c r="E3463">
        <v>1</v>
      </c>
      <c r="F3463">
        <v>2</v>
      </c>
      <c r="G3463">
        <v>2</v>
      </c>
      <c r="H3463">
        <v>3</v>
      </c>
      <c r="I3463">
        <v>0</v>
      </c>
      <c r="J3463">
        <v>1</v>
      </c>
      <c r="K3463">
        <v>1</v>
      </c>
      <c r="L3463">
        <v>2</v>
      </c>
      <c r="M3463" t="s">
        <v>591</v>
      </c>
      <c r="O3463" s="101">
        <f>IF(ISBLANK(C3463),O3462,IF(COUNTIF(C$2:C3463,C3463)&gt;1,O3462,1+MAX(O3462,0)))</f>
        <v>78</v>
      </c>
      <c r="P3463" s="45">
        <f t="shared" si="1188"/>
        <v>51</v>
      </c>
      <c r="Q3463" s="33" t="str">
        <f t="shared" si="1189"/>
        <v/>
      </c>
      <c r="R3463" s="33">
        <f t="shared" si="1190"/>
        <v>10</v>
      </c>
      <c r="S3463" s="33" t="str">
        <f t="shared" si="1191"/>
        <v>165_10</v>
      </c>
      <c r="T3463" s="35" t="str">
        <f t="shared" si="1192"/>
        <v>165PM</v>
      </c>
      <c r="U3463" s="35" t="str">
        <f t="shared" si="1193"/>
        <v>165PMNS</v>
      </c>
      <c r="V3463" s="35" t="str">
        <f t="shared" si="1209"/>
        <v>3Z</v>
      </c>
      <c r="W3463" s="35" t="str">
        <f t="shared" si="1202"/>
        <v>165PM3Z122</v>
      </c>
      <c r="X3463" s="388">
        <f t="shared" si="1203"/>
        <v>1</v>
      </c>
      <c r="Y3463" s="388">
        <f t="shared" si="1204"/>
        <v>2</v>
      </c>
      <c r="Z3463" s="280" t="str">
        <f t="shared" si="1195"/>
        <v/>
      </c>
      <c r="AA3463" s="280" t="str">
        <f t="shared" si="1196"/>
        <v/>
      </c>
      <c r="AB3463" s="389" t="str">
        <f t="shared" si="1205"/>
        <v/>
      </c>
      <c r="AC3463" s="389" t="str">
        <f t="shared" si="1206"/>
        <v/>
      </c>
      <c r="AD3463" s="390" t="str">
        <f t="shared" si="1197"/>
        <v/>
      </c>
      <c r="AE3463" s="282">
        <f t="shared" si="1198"/>
        <v>0</v>
      </c>
      <c r="AF3463" s="359">
        <f t="shared" si="1199"/>
        <v>0</v>
      </c>
      <c r="AG3463" s="280">
        <f t="shared" si="1200"/>
        <v>0</v>
      </c>
      <c r="AH3463" s="280">
        <f t="shared" si="1194"/>
        <v>0</v>
      </c>
      <c r="AI3463" s="280">
        <f>IF(ISBLANK(T3463),AI3462,IF(COUNTIF(T$2:T3463,T3463)&gt;1,AI3462,1+MAX(AI3462,0)))</f>
        <v>98</v>
      </c>
      <c r="AL3463" s="391" t="str">
        <f t="shared" si="1207"/>
        <v/>
      </c>
      <c r="AM3463" s="391" t="str">
        <f t="shared" si="1208"/>
        <v/>
      </c>
      <c r="AO3463" s="310" t="str">
        <f t="shared" si="1201"/>
        <v/>
      </c>
      <c r="AP3463" s="310">
        <f>SUM(AO$1:AO3463)</f>
        <v>0</v>
      </c>
      <c r="AQ3463" s="310">
        <f>SUM(AK$2:AK3463)</f>
        <v>24</v>
      </c>
      <c r="AR3463" s="310">
        <f>COUNTA(AJ$2:AJ3463)</f>
        <v>24</v>
      </c>
      <c r="AS3463" s="312"/>
      <c r="AT3463" s="312"/>
      <c r="AU3463" s="312"/>
      <c r="AV3463" s="312"/>
      <c r="AW3463" s="312"/>
      <c r="AZ3463">
        <v>1</v>
      </c>
      <c r="BA3463">
        <v>2</v>
      </c>
    </row>
    <row r="3464" spans="1:53" x14ac:dyDescent="0.25">
      <c r="A3464">
        <v>165</v>
      </c>
      <c r="B3464" t="s">
        <v>66</v>
      </c>
      <c r="C3464" t="s">
        <v>1020</v>
      </c>
      <c r="D3464"/>
      <c r="E3464">
        <v>1</v>
      </c>
      <c r="F3464">
        <v>2</v>
      </c>
      <c r="G3464">
        <v>3</v>
      </c>
      <c r="H3464">
        <v>2</v>
      </c>
      <c r="I3464">
        <v>0</v>
      </c>
      <c r="J3464">
        <v>1</v>
      </c>
      <c r="K3464">
        <v>1</v>
      </c>
      <c r="L3464">
        <v>1</v>
      </c>
      <c r="M3464" t="s">
        <v>591</v>
      </c>
      <c r="O3464" s="101">
        <f>IF(ISBLANK(C3464),O3463,IF(COUNTIF(C$2:C3464,C3464)&gt;1,O3463,1+MAX(O3463,0)))</f>
        <v>78</v>
      </c>
      <c r="P3464" s="45">
        <f t="shared" si="1188"/>
        <v>51</v>
      </c>
      <c r="Q3464" s="33" t="str">
        <f t="shared" si="1189"/>
        <v/>
      </c>
      <c r="R3464" s="33">
        <f t="shared" si="1190"/>
        <v>10</v>
      </c>
      <c r="S3464" s="33" t="str">
        <f t="shared" si="1191"/>
        <v>165_10</v>
      </c>
      <c r="T3464" s="35" t="str">
        <f t="shared" si="1192"/>
        <v>165PM</v>
      </c>
      <c r="U3464" s="35" t="str">
        <f t="shared" si="1193"/>
        <v>165PMEW</v>
      </c>
      <c r="V3464" s="35" t="str">
        <f t="shared" si="1209"/>
        <v>3Z</v>
      </c>
      <c r="W3464" s="35" t="str">
        <f t="shared" si="1202"/>
        <v>165PM3Z123</v>
      </c>
      <c r="X3464" s="388">
        <f t="shared" si="1203"/>
        <v>1</v>
      </c>
      <c r="Y3464" s="388">
        <f t="shared" si="1204"/>
        <v>1</v>
      </c>
      <c r="Z3464" s="280" t="str">
        <f t="shared" si="1195"/>
        <v/>
      </c>
      <c r="AA3464" s="280" t="str">
        <f t="shared" si="1196"/>
        <v/>
      </c>
      <c r="AB3464" s="389" t="str">
        <f t="shared" si="1205"/>
        <v/>
      </c>
      <c r="AC3464" s="389" t="str">
        <f t="shared" si="1206"/>
        <v/>
      </c>
      <c r="AD3464" s="390" t="str">
        <f t="shared" si="1197"/>
        <v/>
      </c>
      <c r="AE3464" s="282">
        <f t="shared" si="1198"/>
        <v>0</v>
      </c>
      <c r="AF3464" s="359">
        <f t="shared" si="1199"/>
        <v>0</v>
      </c>
      <c r="AG3464" s="280">
        <f t="shared" si="1200"/>
        <v>0</v>
      </c>
      <c r="AH3464" s="280">
        <f t="shared" si="1194"/>
        <v>0</v>
      </c>
      <c r="AI3464" s="280">
        <f>IF(ISBLANK(T3464),AI3463,IF(COUNTIF(T$2:T3464,T3464)&gt;1,AI3463,1+MAX(AI3463,0)))</f>
        <v>98</v>
      </c>
      <c r="AL3464" s="391" t="str">
        <f t="shared" si="1207"/>
        <v/>
      </c>
      <c r="AM3464" s="391" t="str">
        <f t="shared" si="1208"/>
        <v/>
      </c>
      <c r="AO3464" s="310" t="str">
        <f t="shared" si="1201"/>
        <v/>
      </c>
      <c r="AP3464" s="310">
        <f>SUM(AO$1:AO3464)</f>
        <v>0</v>
      </c>
      <c r="AQ3464" s="310">
        <f>SUM(AK$2:AK3464)</f>
        <v>24</v>
      </c>
      <c r="AR3464" s="310">
        <f>COUNTA(AJ$2:AJ3464)</f>
        <v>24</v>
      </c>
      <c r="AS3464" s="312"/>
      <c r="AT3464" s="312"/>
      <c r="AU3464" s="312"/>
      <c r="AV3464" s="312"/>
      <c r="AW3464" s="312"/>
      <c r="AZ3464">
        <v>1</v>
      </c>
      <c r="BA3464">
        <v>1</v>
      </c>
    </row>
    <row r="3465" spans="1:53" x14ac:dyDescent="0.25">
      <c r="A3465">
        <v>165</v>
      </c>
      <c r="B3465" t="s">
        <v>66</v>
      </c>
      <c r="C3465" t="s">
        <v>1020</v>
      </c>
      <c r="D3465"/>
      <c r="E3465">
        <v>1</v>
      </c>
      <c r="F3465">
        <v>2</v>
      </c>
      <c r="G3465">
        <v>4</v>
      </c>
      <c r="H3465">
        <v>1</v>
      </c>
      <c r="I3465">
        <v>0</v>
      </c>
      <c r="J3465">
        <v>0</v>
      </c>
      <c r="K3465">
        <v>0</v>
      </c>
      <c r="L3465">
        <v>0</v>
      </c>
      <c r="M3465" t="s">
        <v>591</v>
      </c>
      <c r="O3465" s="101">
        <f>IF(ISBLANK(C3465),O3464,IF(COUNTIF(C$2:C3465,C3465)&gt;1,O3464,1+MAX(O3464,0)))</f>
        <v>78</v>
      </c>
      <c r="P3465" s="45">
        <f t="shared" si="1188"/>
        <v>51</v>
      </c>
      <c r="Q3465" s="33" t="str">
        <f t="shared" si="1189"/>
        <v/>
      </c>
      <c r="R3465" s="33">
        <f t="shared" si="1190"/>
        <v>10</v>
      </c>
      <c r="S3465" s="33" t="str">
        <f t="shared" si="1191"/>
        <v>165_10</v>
      </c>
      <c r="T3465" s="35" t="str">
        <f t="shared" si="1192"/>
        <v>165PM</v>
      </c>
      <c r="U3465" s="35" t="str">
        <f t="shared" si="1193"/>
        <v>165PMEW</v>
      </c>
      <c r="V3465" s="35" t="str">
        <f t="shared" si="1209"/>
        <v>3Z</v>
      </c>
      <c r="W3465" s="35" t="str">
        <f t="shared" si="1202"/>
        <v>165PM3Z124</v>
      </c>
      <c r="X3465" s="388">
        <f t="shared" si="1203"/>
        <v>0</v>
      </c>
      <c r="Y3465" s="388">
        <f t="shared" si="1204"/>
        <v>0</v>
      </c>
      <c r="Z3465" s="280" t="str">
        <f t="shared" si="1195"/>
        <v/>
      </c>
      <c r="AA3465" s="280" t="str">
        <f t="shared" si="1196"/>
        <v/>
      </c>
      <c r="AB3465" s="389" t="str">
        <f t="shared" si="1205"/>
        <v/>
      </c>
      <c r="AC3465" s="389" t="str">
        <f t="shared" si="1206"/>
        <v/>
      </c>
      <c r="AD3465" s="390" t="str">
        <f t="shared" si="1197"/>
        <v/>
      </c>
      <c r="AE3465" s="282">
        <f t="shared" si="1198"/>
        <v>0</v>
      </c>
      <c r="AF3465" s="359">
        <f t="shared" si="1199"/>
        <v>0</v>
      </c>
      <c r="AG3465" s="280">
        <f t="shared" si="1200"/>
        <v>0</v>
      </c>
      <c r="AH3465" s="280">
        <f t="shared" si="1194"/>
        <v>0</v>
      </c>
      <c r="AI3465" s="280">
        <f>IF(ISBLANK(T3465),AI3464,IF(COUNTIF(T$2:T3465,T3465)&gt;1,AI3464,1+MAX(AI3464,0)))</f>
        <v>98</v>
      </c>
      <c r="AL3465" s="391" t="str">
        <f t="shared" si="1207"/>
        <v/>
      </c>
      <c r="AM3465" s="391" t="str">
        <f t="shared" si="1208"/>
        <v/>
      </c>
      <c r="AO3465" s="310" t="str">
        <f t="shared" si="1201"/>
        <v/>
      </c>
      <c r="AP3465" s="310">
        <f>SUM(AO$1:AO3465)</f>
        <v>0</v>
      </c>
      <c r="AQ3465" s="310">
        <f>SUM(AK$2:AK3465)</f>
        <v>24</v>
      </c>
      <c r="AR3465" s="310">
        <f>COUNTA(AJ$2:AJ3465)</f>
        <v>24</v>
      </c>
      <c r="AS3465" s="312"/>
      <c r="AT3465" s="312"/>
      <c r="AU3465" s="312"/>
      <c r="AV3465" s="312"/>
      <c r="AW3465" s="312"/>
      <c r="AZ3465">
        <v>0</v>
      </c>
      <c r="BA3465">
        <v>0</v>
      </c>
    </row>
    <row r="3466" spans="1:53" x14ac:dyDescent="0.25">
      <c r="A3466">
        <v>165</v>
      </c>
      <c r="B3466" t="s">
        <v>66</v>
      </c>
      <c r="C3466" t="s">
        <v>1020</v>
      </c>
      <c r="D3466"/>
      <c r="E3466">
        <v>1</v>
      </c>
      <c r="F3466">
        <v>3</v>
      </c>
      <c r="G3466">
        <v>1</v>
      </c>
      <c r="H3466">
        <v>2</v>
      </c>
      <c r="I3466">
        <v>0</v>
      </c>
      <c r="J3466">
        <v>0</v>
      </c>
      <c r="K3466">
        <v>1</v>
      </c>
      <c r="L3466">
        <v>1</v>
      </c>
      <c r="M3466" t="s">
        <v>591</v>
      </c>
      <c r="O3466" s="101">
        <f>IF(ISBLANK(C3466),O3465,IF(COUNTIF(C$2:C3466,C3466)&gt;1,O3465,1+MAX(O3465,0)))</f>
        <v>78</v>
      </c>
      <c r="P3466" s="45">
        <f t="shared" si="1188"/>
        <v>51</v>
      </c>
      <c r="Q3466" s="33" t="str">
        <f t="shared" si="1189"/>
        <v/>
      </c>
      <c r="R3466" s="33">
        <f t="shared" si="1190"/>
        <v>11</v>
      </c>
      <c r="S3466" s="33" t="str">
        <f t="shared" si="1191"/>
        <v>165_11</v>
      </c>
      <c r="T3466" s="35" t="str">
        <f t="shared" si="1192"/>
        <v>165PM</v>
      </c>
      <c r="U3466" s="35" t="str">
        <f t="shared" si="1193"/>
        <v>165PMNS</v>
      </c>
      <c r="V3466" s="35" t="str">
        <f t="shared" si="1209"/>
        <v>3Z</v>
      </c>
      <c r="W3466" s="35" t="str">
        <f t="shared" si="1202"/>
        <v>165PM3Z131</v>
      </c>
      <c r="X3466" s="388">
        <f t="shared" si="1203"/>
        <v>1</v>
      </c>
      <c r="Y3466" s="388">
        <f t="shared" si="1204"/>
        <v>1</v>
      </c>
      <c r="Z3466" s="280" t="str">
        <f t="shared" si="1195"/>
        <v/>
      </c>
      <c r="AA3466" s="280" t="str">
        <f t="shared" si="1196"/>
        <v/>
      </c>
      <c r="AB3466" s="389" t="str">
        <f t="shared" si="1205"/>
        <v/>
      </c>
      <c r="AC3466" s="389" t="str">
        <f t="shared" si="1206"/>
        <v/>
      </c>
      <c r="AD3466" s="390" t="str">
        <f t="shared" si="1197"/>
        <v/>
      </c>
      <c r="AE3466" s="282">
        <f t="shared" si="1198"/>
        <v>0</v>
      </c>
      <c r="AF3466" s="359">
        <f t="shared" si="1199"/>
        <v>0</v>
      </c>
      <c r="AG3466" s="280">
        <f t="shared" si="1200"/>
        <v>0</v>
      </c>
      <c r="AH3466" s="280">
        <f t="shared" si="1194"/>
        <v>0</v>
      </c>
      <c r="AI3466" s="280">
        <f>IF(ISBLANK(T3466),AI3465,IF(COUNTIF(T$2:T3466,T3466)&gt;1,AI3465,1+MAX(AI3465,0)))</f>
        <v>98</v>
      </c>
      <c r="AL3466" s="391" t="str">
        <f t="shared" si="1207"/>
        <v/>
      </c>
      <c r="AM3466" s="391" t="str">
        <f t="shared" si="1208"/>
        <v/>
      </c>
      <c r="AO3466" s="310" t="str">
        <f t="shared" si="1201"/>
        <v/>
      </c>
      <c r="AP3466" s="310">
        <f>SUM(AO$1:AO3466)</f>
        <v>0</v>
      </c>
      <c r="AQ3466" s="310">
        <f>SUM(AK$2:AK3466)</f>
        <v>24</v>
      </c>
      <c r="AR3466" s="310">
        <f>COUNTA(AJ$2:AJ3466)</f>
        <v>24</v>
      </c>
      <c r="AS3466" s="312"/>
      <c r="AT3466" s="312"/>
      <c r="AU3466" s="312"/>
      <c r="AV3466" s="312"/>
      <c r="AW3466" s="312"/>
      <c r="AZ3466">
        <v>1</v>
      </c>
      <c r="BA3466">
        <v>1</v>
      </c>
    </row>
    <row r="3467" spans="1:53" x14ac:dyDescent="0.25">
      <c r="A3467">
        <v>165</v>
      </c>
      <c r="B3467" t="s">
        <v>66</v>
      </c>
      <c r="C3467" t="s">
        <v>1020</v>
      </c>
      <c r="D3467"/>
      <c r="E3467">
        <v>1</v>
      </c>
      <c r="F3467">
        <v>3</v>
      </c>
      <c r="G3467">
        <v>2</v>
      </c>
      <c r="H3467">
        <v>1</v>
      </c>
      <c r="I3467">
        <v>0</v>
      </c>
      <c r="J3467">
        <v>0</v>
      </c>
      <c r="K3467">
        <v>1</v>
      </c>
      <c r="L3467">
        <v>1</v>
      </c>
      <c r="M3467" t="s">
        <v>591</v>
      </c>
      <c r="O3467" s="101">
        <f>IF(ISBLANK(C3467),O3466,IF(COUNTIF(C$2:C3467,C3467)&gt;1,O3466,1+MAX(O3466,0)))</f>
        <v>78</v>
      </c>
      <c r="P3467" s="45">
        <f t="shared" si="1188"/>
        <v>51</v>
      </c>
      <c r="Q3467" s="33" t="str">
        <f t="shared" si="1189"/>
        <v/>
      </c>
      <c r="R3467" s="33">
        <f t="shared" si="1190"/>
        <v>11</v>
      </c>
      <c r="S3467" s="33" t="str">
        <f t="shared" si="1191"/>
        <v>165_11</v>
      </c>
      <c r="T3467" s="35" t="str">
        <f t="shared" si="1192"/>
        <v>165PM</v>
      </c>
      <c r="U3467" s="35" t="str">
        <f t="shared" si="1193"/>
        <v>165PMNS</v>
      </c>
      <c r="V3467" s="35" t="str">
        <f t="shared" si="1209"/>
        <v>3Z</v>
      </c>
      <c r="W3467" s="35" t="str">
        <f t="shared" si="1202"/>
        <v>165PM3Z132</v>
      </c>
      <c r="X3467" s="388">
        <f t="shared" si="1203"/>
        <v>1</v>
      </c>
      <c r="Y3467" s="388">
        <f t="shared" si="1204"/>
        <v>1</v>
      </c>
      <c r="Z3467" s="280" t="str">
        <f t="shared" si="1195"/>
        <v/>
      </c>
      <c r="AA3467" s="280" t="str">
        <f t="shared" si="1196"/>
        <v/>
      </c>
      <c r="AB3467" s="389" t="str">
        <f t="shared" si="1205"/>
        <v/>
      </c>
      <c r="AC3467" s="389" t="str">
        <f t="shared" si="1206"/>
        <v/>
      </c>
      <c r="AD3467" s="390" t="str">
        <f t="shared" si="1197"/>
        <v/>
      </c>
      <c r="AE3467" s="282">
        <f t="shared" si="1198"/>
        <v>0</v>
      </c>
      <c r="AF3467" s="359">
        <f t="shared" si="1199"/>
        <v>0</v>
      </c>
      <c r="AG3467" s="280">
        <f t="shared" si="1200"/>
        <v>0</v>
      </c>
      <c r="AH3467" s="280">
        <f t="shared" si="1194"/>
        <v>0</v>
      </c>
      <c r="AI3467" s="280">
        <f>IF(ISBLANK(T3467),AI3466,IF(COUNTIF(T$2:T3467,T3467)&gt;1,AI3466,1+MAX(AI3466,0)))</f>
        <v>98</v>
      </c>
      <c r="AL3467" s="391" t="str">
        <f t="shared" si="1207"/>
        <v/>
      </c>
      <c r="AM3467" s="391" t="str">
        <f t="shared" si="1208"/>
        <v/>
      </c>
      <c r="AO3467" s="310" t="str">
        <f t="shared" si="1201"/>
        <v/>
      </c>
      <c r="AP3467" s="310">
        <f>SUM(AO$1:AO3467)</f>
        <v>0</v>
      </c>
      <c r="AQ3467" s="310">
        <f>SUM(AK$2:AK3467)</f>
        <v>24</v>
      </c>
      <c r="AR3467" s="310">
        <f>COUNTA(AJ$2:AJ3467)</f>
        <v>24</v>
      </c>
      <c r="AS3467" s="312"/>
      <c r="AT3467" s="312"/>
      <c r="AU3467" s="312"/>
      <c r="AV3467" s="312"/>
      <c r="AW3467" s="312"/>
      <c r="AZ3467">
        <v>1</v>
      </c>
      <c r="BA3467">
        <v>1</v>
      </c>
    </row>
    <row r="3468" spans="1:53" x14ac:dyDescent="0.25">
      <c r="A3468">
        <v>165</v>
      </c>
      <c r="B3468" t="s">
        <v>66</v>
      </c>
      <c r="C3468" t="s">
        <v>1020</v>
      </c>
      <c r="D3468"/>
      <c r="E3468">
        <v>1</v>
      </c>
      <c r="F3468">
        <v>3</v>
      </c>
      <c r="G3468">
        <v>3</v>
      </c>
      <c r="H3468">
        <v>0</v>
      </c>
      <c r="I3468">
        <v>0</v>
      </c>
      <c r="J3468">
        <v>0</v>
      </c>
      <c r="K3468">
        <v>0</v>
      </c>
      <c r="L3468">
        <v>0</v>
      </c>
      <c r="M3468" t="s">
        <v>591</v>
      </c>
      <c r="O3468" s="101">
        <f>IF(ISBLANK(C3468),O3467,IF(COUNTIF(C$2:C3468,C3468)&gt;1,O3467,1+MAX(O3467,0)))</f>
        <v>78</v>
      </c>
      <c r="P3468" s="45">
        <f t="shared" si="1188"/>
        <v>51</v>
      </c>
      <c r="Q3468" s="33" t="str">
        <f t="shared" si="1189"/>
        <v/>
      </c>
      <c r="R3468" s="33">
        <f t="shared" si="1190"/>
        <v>11</v>
      </c>
      <c r="S3468" s="33" t="str">
        <f t="shared" si="1191"/>
        <v>165_11</v>
      </c>
      <c r="T3468" s="35" t="str">
        <f t="shared" si="1192"/>
        <v>165PM</v>
      </c>
      <c r="U3468" s="35" t="str">
        <f t="shared" si="1193"/>
        <v>165PMEW</v>
      </c>
      <c r="V3468" s="35" t="str">
        <f t="shared" si="1209"/>
        <v>3Z</v>
      </c>
      <c r="W3468" s="35" t="str">
        <f t="shared" si="1202"/>
        <v>165PM3Z133</v>
      </c>
      <c r="X3468" s="388">
        <f t="shared" si="1203"/>
        <v>0</v>
      </c>
      <c r="Y3468" s="388">
        <f t="shared" si="1204"/>
        <v>0</v>
      </c>
      <c r="Z3468" s="280" t="str">
        <f t="shared" si="1195"/>
        <v/>
      </c>
      <c r="AA3468" s="280" t="str">
        <f t="shared" si="1196"/>
        <v/>
      </c>
      <c r="AB3468" s="389" t="str">
        <f t="shared" si="1205"/>
        <v/>
      </c>
      <c r="AC3468" s="389" t="str">
        <f t="shared" si="1206"/>
        <v/>
      </c>
      <c r="AD3468" s="390" t="str">
        <f t="shared" si="1197"/>
        <v/>
      </c>
      <c r="AE3468" s="282">
        <f t="shared" si="1198"/>
        <v>0</v>
      </c>
      <c r="AF3468" s="359">
        <f t="shared" si="1199"/>
        <v>0</v>
      </c>
      <c r="AG3468" s="280">
        <f t="shared" si="1200"/>
        <v>0</v>
      </c>
      <c r="AH3468" s="280">
        <f t="shared" si="1194"/>
        <v>0</v>
      </c>
      <c r="AI3468" s="280">
        <f>IF(ISBLANK(T3468),AI3467,IF(COUNTIF(T$2:T3468,T3468)&gt;1,AI3467,1+MAX(AI3467,0)))</f>
        <v>98</v>
      </c>
      <c r="AL3468" s="391" t="str">
        <f t="shared" si="1207"/>
        <v/>
      </c>
      <c r="AM3468" s="391" t="str">
        <f t="shared" si="1208"/>
        <v/>
      </c>
      <c r="AO3468" s="310" t="str">
        <f t="shared" si="1201"/>
        <v/>
      </c>
      <c r="AP3468" s="310">
        <f>SUM(AO$1:AO3468)</f>
        <v>0</v>
      </c>
      <c r="AQ3468" s="310">
        <f>SUM(AK$2:AK3468)</f>
        <v>24</v>
      </c>
      <c r="AR3468" s="310">
        <f>COUNTA(AJ$2:AJ3468)</f>
        <v>24</v>
      </c>
      <c r="AS3468" s="312"/>
      <c r="AT3468" s="312"/>
      <c r="AU3468" s="312"/>
      <c r="AV3468" s="312"/>
      <c r="AW3468" s="312"/>
      <c r="AZ3468">
        <v>0</v>
      </c>
      <c r="BA3468">
        <v>0</v>
      </c>
    </row>
    <row r="3469" spans="1:53" x14ac:dyDescent="0.25">
      <c r="A3469">
        <v>165</v>
      </c>
      <c r="B3469" t="s">
        <v>66</v>
      </c>
      <c r="C3469" t="s">
        <v>1020</v>
      </c>
      <c r="D3469"/>
      <c r="E3469">
        <v>1</v>
      </c>
      <c r="F3469">
        <v>3</v>
      </c>
      <c r="G3469">
        <v>4</v>
      </c>
      <c r="H3469">
        <v>1</v>
      </c>
      <c r="I3469">
        <v>0</v>
      </c>
      <c r="J3469">
        <v>0</v>
      </c>
      <c r="K3469">
        <v>0</v>
      </c>
      <c r="L3469">
        <v>1</v>
      </c>
      <c r="M3469" t="s">
        <v>591</v>
      </c>
      <c r="O3469" s="101">
        <f>IF(ISBLANK(C3469),O3468,IF(COUNTIF(C$2:C3469,C3469)&gt;1,O3468,1+MAX(O3468,0)))</f>
        <v>78</v>
      </c>
      <c r="P3469" s="45">
        <f t="shared" si="1188"/>
        <v>51</v>
      </c>
      <c r="Q3469" s="33" t="str">
        <f t="shared" si="1189"/>
        <v/>
      </c>
      <c r="R3469" s="33">
        <f t="shared" si="1190"/>
        <v>11</v>
      </c>
      <c r="S3469" s="33" t="str">
        <f t="shared" si="1191"/>
        <v>165_11</v>
      </c>
      <c r="T3469" s="35" t="str">
        <f t="shared" si="1192"/>
        <v>165PM</v>
      </c>
      <c r="U3469" s="35" t="str">
        <f t="shared" si="1193"/>
        <v>165PMEW</v>
      </c>
      <c r="V3469" s="35" t="str">
        <f t="shared" si="1209"/>
        <v>3Z</v>
      </c>
      <c r="W3469" s="35" t="str">
        <f t="shared" si="1202"/>
        <v>165PM3Z134</v>
      </c>
      <c r="X3469" s="388">
        <f t="shared" si="1203"/>
        <v>0</v>
      </c>
      <c r="Y3469" s="388">
        <f t="shared" si="1204"/>
        <v>1</v>
      </c>
      <c r="Z3469" s="280" t="str">
        <f t="shared" si="1195"/>
        <v/>
      </c>
      <c r="AA3469" s="280" t="str">
        <f t="shared" si="1196"/>
        <v/>
      </c>
      <c r="AB3469" s="389" t="str">
        <f t="shared" si="1205"/>
        <v/>
      </c>
      <c r="AC3469" s="389" t="str">
        <f t="shared" si="1206"/>
        <v/>
      </c>
      <c r="AD3469" s="390" t="str">
        <f t="shared" si="1197"/>
        <v/>
      </c>
      <c r="AE3469" s="282">
        <f t="shared" si="1198"/>
        <v>0</v>
      </c>
      <c r="AF3469" s="359">
        <f t="shared" si="1199"/>
        <v>0</v>
      </c>
      <c r="AG3469" s="280">
        <f t="shared" si="1200"/>
        <v>0</v>
      </c>
      <c r="AH3469" s="280">
        <f t="shared" si="1194"/>
        <v>0</v>
      </c>
      <c r="AI3469" s="280">
        <f>IF(ISBLANK(T3469),AI3468,IF(COUNTIF(T$2:T3469,T3469)&gt;1,AI3468,1+MAX(AI3468,0)))</f>
        <v>98</v>
      </c>
      <c r="AL3469" s="391" t="str">
        <f t="shared" si="1207"/>
        <v/>
      </c>
      <c r="AM3469" s="391" t="str">
        <f t="shared" si="1208"/>
        <v/>
      </c>
      <c r="AO3469" s="310" t="str">
        <f t="shared" si="1201"/>
        <v/>
      </c>
      <c r="AP3469" s="310">
        <f>SUM(AO$1:AO3469)</f>
        <v>0</v>
      </c>
      <c r="AQ3469" s="310">
        <f>SUM(AK$2:AK3469)</f>
        <v>24</v>
      </c>
      <c r="AR3469" s="310">
        <f>COUNTA(AJ$2:AJ3469)</f>
        <v>24</v>
      </c>
      <c r="AS3469" s="312"/>
      <c r="AT3469" s="312"/>
      <c r="AU3469" s="312"/>
      <c r="AV3469" s="312"/>
      <c r="AW3469" s="312"/>
      <c r="AZ3469">
        <v>0</v>
      </c>
      <c r="BA3469">
        <v>1</v>
      </c>
    </row>
    <row r="3470" spans="1:53" x14ac:dyDescent="0.25">
      <c r="A3470">
        <v>165</v>
      </c>
      <c r="B3470" t="s">
        <v>66</v>
      </c>
      <c r="C3470" t="s">
        <v>1020</v>
      </c>
      <c r="D3470"/>
      <c r="E3470">
        <v>1</v>
      </c>
      <c r="F3470">
        <v>4</v>
      </c>
      <c r="G3470">
        <v>1</v>
      </c>
      <c r="H3470">
        <v>1</v>
      </c>
      <c r="I3470">
        <v>0</v>
      </c>
      <c r="J3470">
        <v>0</v>
      </c>
      <c r="K3470">
        <v>1</v>
      </c>
      <c r="L3470">
        <v>1</v>
      </c>
      <c r="M3470" t="s">
        <v>591</v>
      </c>
      <c r="O3470" s="101">
        <f>IF(ISBLANK(C3470),O3469,IF(COUNTIF(C$2:C3470,C3470)&gt;1,O3469,1+MAX(O3469,0)))</f>
        <v>78</v>
      </c>
      <c r="P3470" s="45">
        <f t="shared" si="1188"/>
        <v>51</v>
      </c>
      <c r="Q3470" s="33" t="str">
        <f t="shared" si="1189"/>
        <v/>
      </c>
      <c r="R3470" s="33">
        <f t="shared" si="1190"/>
        <v>12</v>
      </c>
      <c r="S3470" s="33" t="str">
        <f t="shared" si="1191"/>
        <v>165_12</v>
      </c>
      <c r="T3470" s="35" t="str">
        <f t="shared" si="1192"/>
        <v>165PM</v>
      </c>
      <c r="U3470" s="35" t="str">
        <f t="shared" si="1193"/>
        <v>165PMNS</v>
      </c>
      <c r="V3470" s="35" t="str">
        <f t="shared" si="1209"/>
        <v>3Z</v>
      </c>
      <c r="W3470" s="35" t="str">
        <f t="shared" si="1202"/>
        <v>165PM3Z141</v>
      </c>
      <c r="X3470" s="388">
        <f t="shared" si="1203"/>
        <v>1</v>
      </c>
      <c r="Y3470" s="388">
        <f t="shared" si="1204"/>
        <v>1</v>
      </c>
      <c r="Z3470" s="280" t="str">
        <f t="shared" si="1195"/>
        <v/>
      </c>
      <c r="AA3470" s="280" t="str">
        <f t="shared" si="1196"/>
        <v/>
      </c>
      <c r="AB3470" s="389" t="str">
        <f t="shared" si="1205"/>
        <v/>
      </c>
      <c r="AC3470" s="389" t="str">
        <f t="shared" si="1206"/>
        <v/>
      </c>
      <c r="AD3470" s="390" t="str">
        <f t="shared" si="1197"/>
        <v/>
      </c>
      <c r="AE3470" s="282">
        <f t="shared" si="1198"/>
        <v>0</v>
      </c>
      <c r="AF3470" s="359">
        <f t="shared" si="1199"/>
        <v>0</v>
      </c>
      <c r="AG3470" s="280">
        <f t="shared" si="1200"/>
        <v>0</v>
      </c>
      <c r="AH3470" s="280">
        <f t="shared" si="1194"/>
        <v>0</v>
      </c>
      <c r="AI3470" s="280">
        <f>IF(ISBLANK(T3470),AI3469,IF(COUNTIF(T$2:T3470,T3470)&gt;1,AI3469,1+MAX(AI3469,0)))</f>
        <v>98</v>
      </c>
      <c r="AL3470" s="391" t="str">
        <f t="shared" si="1207"/>
        <v/>
      </c>
      <c r="AM3470" s="391" t="str">
        <f t="shared" si="1208"/>
        <v/>
      </c>
      <c r="AO3470" s="310" t="str">
        <f t="shared" si="1201"/>
        <v/>
      </c>
      <c r="AP3470" s="310">
        <f>SUM(AO$1:AO3470)</f>
        <v>0</v>
      </c>
      <c r="AQ3470" s="310">
        <f>SUM(AK$2:AK3470)</f>
        <v>24</v>
      </c>
      <c r="AR3470" s="310">
        <f>COUNTA(AJ$2:AJ3470)</f>
        <v>24</v>
      </c>
      <c r="AS3470" s="312"/>
      <c r="AT3470" s="312"/>
      <c r="AU3470" s="312"/>
      <c r="AV3470" s="312"/>
      <c r="AW3470" s="312"/>
      <c r="AZ3470">
        <v>1</v>
      </c>
      <c r="BA3470">
        <v>1</v>
      </c>
    </row>
    <row r="3471" spans="1:53" x14ac:dyDescent="0.25">
      <c r="A3471">
        <v>165</v>
      </c>
      <c r="B3471" t="s">
        <v>66</v>
      </c>
      <c r="C3471" t="s">
        <v>1020</v>
      </c>
      <c r="D3471"/>
      <c r="E3471">
        <v>1</v>
      </c>
      <c r="F3471">
        <v>4</v>
      </c>
      <c r="G3471">
        <v>2</v>
      </c>
      <c r="H3471">
        <v>2</v>
      </c>
      <c r="I3471">
        <v>0</v>
      </c>
      <c r="J3471">
        <v>1</v>
      </c>
      <c r="K3471">
        <v>0</v>
      </c>
      <c r="L3471">
        <v>1</v>
      </c>
      <c r="M3471" t="s">
        <v>591</v>
      </c>
      <c r="O3471" s="101">
        <f>IF(ISBLANK(C3471),O3470,IF(COUNTIF(C$2:C3471,C3471)&gt;1,O3470,1+MAX(O3470,0)))</f>
        <v>78</v>
      </c>
      <c r="P3471" s="45">
        <f t="shared" si="1188"/>
        <v>51</v>
      </c>
      <c r="Q3471" s="33" t="str">
        <f t="shared" si="1189"/>
        <v/>
      </c>
      <c r="R3471" s="33">
        <f t="shared" si="1190"/>
        <v>12</v>
      </c>
      <c r="S3471" s="33" t="str">
        <f t="shared" si="1191"/>
        <v>165_12</v>
      </c>
      <c r="T3471" s="35" t="str">
        <f t="shared" si="1192"/>
        <v>165PM</v>
      </c>
      <c r="U3471" s="35" t="str">
        <f t="shared" si="1193"/>
        <v>165PMNS</v>
      </c>
      <c r="V3471" s="35" t="str">
        <f t="shared" si="1209"/>
        <v>3Z</v>
      </c>
      <c r="W3471" s="35" t="str">
        <f t="shared" si="1202"/>
        <v>165PM3Z142</v>
      </c>
      <c r="X3471" s="388">
        <f t="shared" si="1203"/>
        <v>0</v>
      </c>
      <c r="Y3471" s="388">
        <f t="shared" si="1204"/>
        <v>1</v>
      </c>
      <c r="Z3471" s="280" t="str">
        <f t="shared" si="1195"/>
        <v/>
      </c>
      <c r="AA3471" s="280" t="str">
        <f t="shared" si="1196"/>
        <v/>
      </c>
      <c r="AB3471" s="389" t="str">
        <f t="shared" si="1205"/>
        <v/>
      </c>
      <c r="AC3471" s="389" t="str">
        <f t="shared" si="1206"/>
        <v/>
      </c>
      <c r="AD3471" s="390" t="str">
        <f t="shared" si="1197"/>
        <v/>
      </c>
      <c r="AE3471" s="282">
        <f t="shared" si="1198"/>
        <v>0</v>
      </c>
      <c r="AF3471" s="359">
        <f t="shared" si="1199"/>
        <v>0</v>
      </c>
      <c r="AG3471" s="280">
        <f t="shared" si="1200"/>
        <v>0</v>
      </c>
      <c r="AH3471" s="280">
        <f t="shared" si="1194"/>
        <v>0</v>
      </c>
      <c r="AI3471" s="280">
        <f>IF(ISBLANK(T3471),AI3470,IF(COUNTIF(T$2:T3471,T3471)&gt;1,AI3470,1+MAX(AI3470,0)))</f>
        <v>98</v>
      </c>
      <c r="AL3471" s="391" t="str">
        <f t="shared" si="1207"/>
        <v/>
      </c>
      <c r="AM3471" s="391" t="str">
        <f t="shared" si="1208"/>
        <v/>
      </c>
      <c r="AO3471" s="310" t="str">
        <f t="shared" si="1201"/>
        <v/>
      </c>
      <c r="AP3471" s="310">
        <f>SUM(AO$1:AO3471)</f>
        <v>0</v>
      </c>
      <c r="AQ3471" s="310">
        <f>SUM(AK$2:AK3471)</f>
        <v>24</v>
      </c>
      <c r="AR3471" s="310">
        <f>COUNTA(AJ$2:AJ3471)</f>
        <v>24</v>
      </c>
      <c r="AS3471" s="312"/>
      <c r="AT3471" s="312"/>
      <c r="AU3471" s="312"/>
      <c r="AV3471" s="312"/>
      <c r="AW3471" s="312"/>
      <c r="AZ3471">
        <v>0</v>
      </c>
      <c r="BA3471">
        <v>1</v>
      </c>
    </row>
    <row r="3472" spans="1:53" x14ac:dyDescent="0.25">
      <c r="A3472">
        <v>165</v>
      </c>
      <c r="B3472" t="s">
        <v>66</v>
      </c>
      <c r="C3472" t="s">
        <v>1020</v>
      </c>
      <c r="D3472"/>
      <c r="E3472">
        <v>1</v>
      </c>
      <c r="F3472">
        <v>4</v>
      </c>
      <c r="G3472">
        <v>3</v>
      </c>
      <c r="H3472">
        <v>1</v>
      </c>
      <c r="I3472">
        <v>0</v>
      </c>
      <c r="J3472">
        <v>0</v>
      </c>
      <c r="K3472">
        <v>1</v>
      </c>
      <c r="L3472">
        <v>1</v>
      </c>
      <c r="M3472" t="s">
        <v>591</v>
      </c>
      <c r="O3472" s="101">
        <f>IF(ISBLANK(C3472),O3471,IF(COUNTIF(C$2:C3472,C3472)&gt;1,O3471,1+MAX(O3471,0)))</f>
        <v>78</v>
      </c>
      <c r="P3472" s="45">
        <f t="shared" si="1188"/>
        <v>51</v>
      </c>
      <c r="Q3472" s="33" t="str">
        <f t="shared" si="1189"/>
        <v/>
      </c>
      <c r="R3472" s="33">
        <f t="shared" si="1190"/>
        <v>12</v>
      </c>
      <c r="S3472" s="33" t="str">
        <f t="shared" si="1191"/>
        <v>165_12</v>
      </c>
      <c r="T3472" s="35" t="str">
        <f t="shared" si="1192"/>
        <v>165PM</v>
      </c>
      <c r="U3472" s="35" t="str">
        <f t="shared" si="1193"/>
        <v>165PMEW</v>
      </c>
      <c r="V3472" s="35" t="str">
        <f t="shared" si="1209"/>
        <v>3Z</v>
      </c>
      <c r="W3472" s="35" t="str">
        <f t="shared" si="1202"/>
        <v>165PM3Z143</v>
      </c>
      <c r="X3472" s="388">
        <f t="shared" si="1203"/>
        <v>1</v>
      </c>
      <c r="Y3472" s="388">
        <f t="shared" si="1204"/>
        <v>1</v>
      </c>
      <c r="Z3472" s="280" t="str">
        <f t="shared" si="1195"/>
        <v/>
      </c>
      <c r="AA3472" s="280" t="str">
        <f t="shared" si="1196"/>
        <v/>
      </c>
      <c r="AB3472" s="389" t="str">
        <f t="shared" si="1205"/>
        <v/>
      </c>
      <c r="AC3472" s="389" t="str">
        <f t="shared" si="1206"/>
        <v/>
      </c>
      <c r="AD3472" s="390" t="str">
        <f t="shared" si="1197"/>
        <v/>
      </c>
      <c r="AE3472" s="282">
        <f t="shared" si="1198"/>
        <v>0</v>
      </c>
      <c r="AF3472" s="359">
        <f t="shared" si="1199"/>
        <v>0</v>
      </c>
      <c r="AG3472" s="280">
        <f t="shared" si="1200"/>
        <v>0</v>
      </c>
      <c r="AH3472" s="280">
        <f t="shared" si="1194"/>
        <v>0</v>
      </c>
      <c r="AI3472" s="280">
        <f>IF(ISBLANK(T3472),AI3471,IF(COUNTIF(T$2:T3472,T3472)&gt;1,AI3471,1+MAX(AI3471,0)))</f>
        <v>98</v>
      </c>
      <c r="AL3472" s="391" t="str">
        <f t="shared" si="1207"/>
        <v/>
      </c>
      <c r="AM3472" s="391" t="str">
        <f t="shared" si="1208"/>
        <v/>
      </c>
      <c r="AO3472" s="310" t="str">
        <f t="shared" si="1201"/>
        <v/>
      </c>
      <c r="AP3472" s="310">
        <f>SUM(AO$1:AO3472)</f>
        <v>0</v>
      </c>
      <c r="AQ3472" s="310">
        <f>SUM(AK$2:AK3472)</f>
        <v>24</v>
      </c>
      <c r="AR3472" s="310">
        <f>COUNTA(AJ$2:AJ3472)</f>
        <v>24</v>
      </c>
      <c r="AS3472" s="312"/>
      <c r="AT3472" s="312"/>
      <c r="AU3472" s="312"/>
      <c r="AV3472" s="312"/>
      <c r="AW3472" s="312"/>
      <c r="AZ3472">
        <v>1</v>
      </c>
      <c r="BA3472">
        <v>1</v>
      </c>
    </row>
    <row r="3473" spans="1:53" x14ac:dyDescent="0.25">
      <c r="A3473">
        <v>165</v>
      </c>
      <c r="B3473" t="s">
        <v>66</v>
      </c>
      <c r="C3473" t="s">
        <v>1020</v>
      </c>
      <c r="D3473"/>
      <c r="E3473">
        <v>1</v>
      </c>
      <c r="F3473">
        <v>4</v>
      </c>
      <c r="G3473">
        <v>4</v>
      </c>
      <c r="H3473">
        <v>2</v>
      </c>
      <c r="I3473">
        <v>1</v>
      </c>
      <c r="J3473">
        <v>0</v>
      </c>
      <c r="K3473">
        <v>1</v>
      </c>
      <c r="L3473">
        <v>1</v>
      </c>
      <c r="M3473" t="s">
        <v>591</v>
      </c>
      <c r="O3473" s="101">
        <f>IF(ISBLANK(C3473),O3472,IF(COUNTIF(C$2:C3473,C3473)&gt;1,O3472,1+MAX(O3472,0)))</f>
        <v>78</v>
      </c>
      <c r="P3473" s="45">
        <f t="shared" si="1188"/>
        <v>51</v>
      </c>
      <c r="Q3473" s="33" t="str">
        <f t="shared" si="1189"/>
        <v/>
      </c>
      <c r="R3473" s="33">
        <f t="shared" si="1190"/>
        <v>12</v>
      </c>
      <c r="S3473" s="33" t="str">
        <f t="shared" si="1191"/>
        <v>165_12</v>
      </c>
      <c r="T3473" s="35" t="str">
        <f t="shared" si="1192"/>
        <v>165PM</v>
      </c>
      <c r="U3473" s="35" t="str">
        <f t="shared" si="1193"/>
        <v>165PMEW</v>
      </c>
      <c r="V3473" s="35" t="str">
        <f t="shared" si="1209"/>
        <v>3Z</v>
      </c>
      <c r="W3473" s="35" t="str">
        <f t="shared" si="1202"/>
        <v>165PM3Z144</v>
      </c>
      <c r="X3473" s="388">
        <f t="shared" si="1203"/>
        <v>1</v>
      </c>
      <c r="Y3473" s="388">
        <f t="shared" si="1204"/>
        <v>1</v>
      </c>
      <c r="Z3473" s="280" t="str">
        <f t="shared" si="1195"/>
        <v/>
      </c>
      <c r="AA3473" s="280" t="str">
        <f t="shared" si="1196"/>
        <v/>
      </c>
      <c r="AB3473" s="389" t="str">
        <f t="shared" si="1205"/>
        <v/>
      </c>
      <c r="AC3473" s="389" t="str">
        <f t="shared" si="1206"/>
        <v/>
      </c>
      <c r="AD3473" s="390" t="str">
        <f t="shared" si="1197"/>
        <v/>
      </c>
      <c r="AE3473" s="282">
        <f t="shared" si="1198"/>
        <v>0</v>
      </c>
      <c r="AF3473" s="359">
        <f t="shared" si="1199"/>
        <v>0</v>
      </c>
      <c r="AG3473" s="280">
        <f t="shared" si="1200"/>
        <v>0</v>
      </c>
      <c r="AH3473" s="280">
        <f t="shared" si="1194"/>
        <v>0</v>
      </c>
      <c r="AI3473" s="280">
        <f>IF(ISBLANK(T3473),AI3472,IF(COUNTIF(T$2:T3473,T3473)&gt;1,AI3472,1+MAX(AI3472,0)))</f>
        <v>98</v>
      </c>
      <c r="AL3473" s="391" t="str">
        <f t="shared" si="1207"/>
        <v/>
      </c>
      <c r="AM3473" s="391" t="str">
        <f t="shared" si="1208"/>
        <v/>
      </c>
      <c r="AO3473" s="310" t="str">
        <f t="shared" si="1201"/>
        <v/>
      </c>
      <c r="AP3473" s="310">
        <f>SUM(AO$1:AO3473)</f>
        <v>0</v>
      </c>
      <c r="AQ3473" s="310">
        <f>SUM(AK$2:AK3473)</f>
        <v>24</v>
      </c>
      <c r="AR3473" s="310">
        <f>COUNTA(AJ$2:AJ3473)</f>
        <v>24</v>
      </c>
      <c r="AS3473" s="312"/>
      <c r="AT3473" s="312"/>
      <c r="AU3473" s="312"/>
      <c r="AV3473" s="312"/>
      <c r="AW3473" s="312"/>
      <c r="AZ3473">
        <v>1</v>
      </c>
      <c r="BA3473">
        <v>1</v>
      </c>
    </row>
    <row r="3474" spans="1:53" x14ac:dyDescent="0.25">
      <c r="A3474">
        <v>165</v>
      </c>
      <c r="B3474" t="s">
        <v>66</v>
      </c>
      <c r="C3474" t="s">
        <v>1020</v>
      </c>
      <c r="D3474"/>
      <c r="E3474">
        <v>2</v>
      </c>
      <c r="F3474">
        <v>1</v>
      </c>
      <c r="G3474">
        <v>1</v>
      </c>
      <c r="H3474">
        <v>7</v>
      </c>
      <c r="I3474">
        <v>0</v>
      </c>
      <c r="J3474">
        <v>3</v>
      </c>
      <c r="K3474">
        <v>1</v>
      </c>
      <c r="L3474">
        <v>1</v>
      </c>
      <c r="M3474" t="s">
        <v>591</v>
      </c>
      <c r="O3474" s="101">
        <f>IF(ISBLANK(C3474),O3473,IF(COUNTIF(C$2:C3474,C3474)&gt;1,O3473,1+MAX(O3473,0)))</f>
        <v>78</v>
      </c>
      <c r="P3474" s="45">
        <f t="shared" si="1188"/>
        <v>51</v>
      </c>
      <c r="Q3474" s="33" t="str">
        <f t="shared" si="1189"/>
        <v/>
      </c>
      <c r="R3474" s="33">
        <f t="shared" si="1190"/>
        <v>13</v>
      </c>
      <c r="S3474" s="33" t="str">
        <f t="shared" si="1191"/>
        <v>165_13</v>
      </c>
      <c r="T3474" s="35" t="str">
        <f t="shared" si="1192"/>
        <v>165PM</v>
      </c>
      <c r="U3474" s="35" t="str">
        <f t="shared" si="1193"/>
        <v>165PMNS</v>
      </c>
      <c r="V3474" s="35" t="str">
        <f t="shared" si="1209"/>
        <v>3Z</v>
      </c>
      <c r="W3474" s="35" t="str">
        <f t="shared" si="1202"/>
        <v>165PM3Z211</v>
      </c>
      <c r="X3474" s="388">
        <f t="shared" si="1203"/>
        <v>1</v>
      </c>
      <c r="Y3474" s="388">
        <f t="shared" si="1204"/>
        <v>1</v>
      </c>
      <c r="Z3474" s="280" t="str">
        <f t="shared" si="1195"/>
        <v/>
      </c>
      <c r="AA3474" s="280" t="str">
        <f t="shared" si="1196"/>
        <v/>
      </c>
      <c r="AB3474" s="389" t="str">
        <f t="shared" si="1205"/>
        <v/>
      </c>
      <c r="AC3474" s="389" t="str">
        <f t="shared" si="1206"/>
        <v/>
      </c>
      <c r="AD3474" s="390" t="str">
        <f t="shared" si="1197"/>
        <v/>
      </c>
      <c r="AE3474" s="282">
        <f t="shared" si="1198"/>
        <v>0</v>
      </c>
      <c r="AF3474" s="359">
        <f t="shared" si="1199"/>
        <v>0</v>
      </c>
      <c r="AG3474" s="280">
        <f t="shared" si="1200"/>
        <v>0</v>
      </c>
      <c r="AH3474" s="280">
        <f t="shared" si="1194"/>
        <v>0</v>
      </c>
      <c r="AI3474" s="280">
        <f>IF(ISBLANK(T3474),AI3473,IF(COUNTIF(T$2:T3474,T3474)&gt;1,AI3473,1+MAX(AI3473,0)))</f>
        <v>98</v>
      </c>
      <c r="AL3474" s="391" t="str">
        <f t="shared" si="1207"/>
        <v/>
      </c>
      <c r="AM3474" s="391" t="str">
        <f t="shared" si="1208"/>
        <v/>
      </c>
      <c r="AO3474" s="310" t="str">
        <f t="shared" si="1201"/>
        <v/>
      </c>
      <c r="AP3474" s="310">
        <f>SUM(AO$1:AO3474)</f>
        <v>0</v>
      </c>
      <c r="AQ3474" s="310">
        <f>SUM(AK$2:AK3474)</f>
        <v>24</v>
      </c>
      <c r="AR3474" s="310">
        <f>COUNTA(AJ$2:AJ3474)</f>
        <v>24</v>
      </c>
      <c r="AS3474" s="312"/>
      <c r="AT3474" s="312"/>
      <c r="AU3474" s="312"/>
      <c r="AV3474" s="312"/>
      <c r="AW3474" s="312"/>
      <c r="AZ3474">
        <v>1</v>
      </c>
      <c r="BA3474">
        <v>1</v>
      </c>
    </row>
    <row r="3475" spans="1:53" x14ac:dyDescent="0.25">
      <c r="A3475">
        <v>165</v>
      </c>
      <c r="B3475" t="s">
        <v>66</v>
      </c>
      <c r="C3475" t="s">
        <v>1020</v>
      </c>
      <c r="D3475"/>
      <c r="E3475">
        <v>2</v>
      </c>
      <c r="F3475">
        <v>1</v>
      </c>
      <c r="G3475">
        <v>2</v>
      </c>
      <c r="H3475">
        <v>1</v>
      </c>
      <c r="I3475">
        <v>0</v>
      </c>
      <c r="J3475">
        <v>0</v>
      </c>
      <c r="K3475">
        <v>0</v>
      </c>
      <c r="L3475">
        <v>1</v>
      </c>
      <c r="M3475" t="s">
        <v>591</v>
      </c>
      <c r="O3475" s="101">
        <f>IF(ISBLANK(C3475),O3474,IF(COUNTIF(C$2:C3475,C3475)&gt;1,O3474,1+MAX(O3474,0)))</f>
        <v>78</v>
      </c>
      <c r="P3475" s="45">
        <f t="shared" si="1188"/>
        <v>51</v>
      </c>
      <c r="Q3475" s="33" t="str">
        <f t="shared" si="1189"/>
        <v/>
      </c>
      <c r="R3475" s="33">
        <f t="shared" si="1190"/>
        <v>13</v>
      </c>
      <c r="S3475" s="33" t="str">
        <f t="shared" si="1191"/>
        <v>165_13</v>
      </c>
      <c r="T3475" s="35" t="str">
        <f t="shared" si="1192"/>
        <v>165PM</v>
      </c>
      <c r="U3475" s="35" t="str">
        <f t="shared" si="1193"/>
        <v>165PMNS</v>
      </c>
      <c r="V3475" s="35" t="str">
        <f t="shared" si="1209"/>
        <v>3Z</v>
      </c>
      <c r="W3475" s="35" t="str">
        <f t="shared" si="1202"/>
        <v>165PM3Z212</v>
      </c>
      <c r="X3475" s="388">
        <f t="shared" si="1203"/>
        <v>0</v>
      </c>
      <c r="Y3475" s="388">
        <f t="shared" si="1204"/>
        <v>1</v>
      </c>
      <c r="Z3475" s="280" t="str">
        <f t="shared" si="1195"/>
        <v/>
      </c>
      <c r="AA3475" s="280" t="str">
        <f t="shared" si="1196"/>
        <v/>
      </c>
      <c r="AB3475" s="389" t="str">
        <f t="shared" si="1205"/>
        <v/>
      </c>
      <c r="AC3475" s="389" t="str">
        <f t="shared" si="1206"/>
        <v/>
      </c>
      <c r="AD3475" s="390" t="str">
        <f t="shared" si="1197"/>
        <v/>
      </c>
      <c r="AE3475" s="282">
        <f t="shared" si="1198"/>
        <v>0</v>
      </c>
      <c r="AF3475" s="359">
        <f t="shared" si="1199"/>
        <v>0</v>
      </c>
      <c r="AG3475" s="280">
        <f t="shared" si="1200"/>
        <v>0</v>
      </c>
      <c r="AH3475" s="280">
        <f t="shared" si="1194"/>
        <v>0</v>
      </c>
      <c r="AI3475" s="280">
        <f>IF(ISBLANK(T3475),AI3474,IF(COUNTIF(T$2:T3475,T3475)&gt;1,AI3474,1+MAX(AI3474,0)))</f>
        <v>98</v>
      </c>
      <c r="AL3475" s="391" t="str">
        <f t="shared" si="1207"/>
        <v/>
      </c>
      <c r="AM3475" s="391" t="str">
        <f t="shared" si="1208"/>
        <v/>
      </c>
      <c r="AO3475" s="310" t="str">
        <f t="shared" si="1201"/>
        <v/>
      </c>
      <c r="AP3475" s="310">
        <f>SUM(AO$1:AO3475)</f>
        <v>0</v>
      </c>
      <c r="AQ3475" s="310">
        <f>SUM(AK$2:AK3475)</f>
        <v>24</v>
      </c>
      <c r="AR3475" s="310">
        <f>COUNTA(AJ$2:AJ3475)</f>
        <v>24</v>
      </c>
      <c r="AS3475" s="312"/>
      <c r="AT3475" s="312"/>
      <c r="AU3475" s="312"/>
      <c r="AV3475" s="312"/>
      <c r="AW3475" s="312"/>
      <c r="AZ3475">
        <v>0</v>
      </c>
      <c r="BA3475">
        <v>1</v>
      </c>
    </row>
    <row r="3476" spans="1:53" x14ac:dyDescent="0.25">
      <c r="A3476">
        <v>165</v>
      </c>
      <c r="B3476" t="s">
        <v>66</v>
      </c>
      <c r="C3476" t="s">
        <v>1020</v>
      </c>
      <c r="D3476"/>
      <c r="E3476">
        <v>2</v>
      </c>
      <c r="F3476">
        <v>1</v>
      </c>
      <c r="G3476">
        <v>3</v>
      </c>
      <c r="H3476">
        <v>0</v>
      </c>
      <c r="I3476">
        <v>0</v>
      </c>
      <c r="J3476">
        <v>0</v>
      </c>
      <c r="K3476">
        <v>0</v>
      </c>
      <c r="L3476">
        <v>0</v>
      </c>
      <c r="M3476" t="s">
        <v>591</v>
      </c>
      <c r="O3476" s="101">
        <f>IF(ISBLANK(C3476),O3475,IF(COUNTIF(C$2:C3476,C3476)&gt;1,O3475,1+MAX(O3475,0)))</f>
        <v>78</v>
      </c>
      <c r="P3476" s="45">
        <f t="shared" si="1188"/>
        <v>51</v>
      </c>
      <c r="Q3476" s="33" t="str">
        <f t="shared" si="1189"/>
        <v/>
      </c>
      <c r="R3476" s="33">
        <f t="shared" si="1190"/>
        <v>13</v>
      </c>
      <c r="S3476" s="33" t="str">
        <f t="shared" si="1191"/>
        <v>165_13</v>
      </c>
      <c r="T3476" s="35" t="str">
        <f t="shared" si="1192"/>
        <v>165PM</v>
      </c>
      <c r="U3476" s="35" t="str">
        <f t="shared" si="1193"/>
        <v>165PMEW</v>
      </c>
      <c r="V3476" s="35" t="str">
        <f t="shared" si="1209"/>
        <v>3Z</v>
      </c>
      <c r="W3476" s="35" t="str">
        <f t="shared" si="1202"/>
        <v>165PM3Z213</v>
      </c>
      <c r="X3476" s="388">
        <f t="shared" si="1203"/>
        <v>0</v>
      </c>
      <c r="Y3476" s="388">
        <f t="shared" si="1204"/>
        <v>0</v>
      </c>
      <c r="Z3476" s="280" t="str">
        <f t="shared" si="1195"/>
        <v/>
      </c>
      <c r="AA3476" s="280" t="str">
        <f t="shared" si="1196"/>
        <v/>
      </c>
      <c r="AB3476" s="389" t="str">
        <f t="shared" si="1205"/>
        <v/>
      </c>
      <c r="AC3476" s="389" t="str">
        <f t="shared" si="1206"/>
        <v/>
      </c>
      <c r="AD3476" s="390" t="str">
        <f t="shared" si="1197"/>
        <v/>
      </c>
      <c r="AE3476" s="282">
        <f t="shared" si="1198"/>
        <v>0</v>
      </c>
      <c r="AF3476" s="359">
        <f t="shared" si="1199"/>
        <v>0</v>
      </c>
      <c r="AG3476" s="280">
        <f t="shared" si="1200"/>
        <v>0</v>
      </c>
      <c r="AH3476" s="280">
        <f t="shared" si="1194"/>
        <v>0</v>
      </c>
      <c r="AI3476" s="280">
        <f>IF(ISBLANK(T3476),AI3475,IF(COUNTIF(T$2:T3476,T3476)&gt;1,AI3475,1+MAX(AI3475,0)))</f>
        <v>98</v>
      </c>
      <c r="AL3476" s="391" t="str">
        <f t="shared" si="1207"/>
        <v/>
      </c>
      <c r="AM3476" s="391" t="str">
        <f t="shared" si="1208"/>
        <v/>
      </c>
      <c r="AO3476" s="310" t="str">
        <f t="shared" si="1201"/>
        <v/>
      </c>
      <c r="AP3476" s="310">
        <f>SUM(AO$1:AO3476)</f>
        <v>0</v>
      </c>
      <c r="AQ3476" s="310">
        <f>SUM(AK$2:AK3476)</f>
        <v>24</v>
      </c>
      <c r="AR3476" s="310">
        <f>COUNTA(AJ$2:AJ3476)</f>
        <v>24</v>
      </c>
      <c r="AS3476" s="312"/>
      <c r="AT3476" s="312"/>
      <c r="AU3476" s="312"/>
      <c r="AV3476" s="312"/>
      <c r="AW3476" s="312"/>
      <c r="AZ3476">
        <v>0</v>
      </c>
      <c r="BA3476">
        <v>0</v>
      </c>
    </row>
    <row r="3477" spans="1:53" x14ac:dyDescent="0.25">
      <c r="A3477">
        <v>165</v>
      </c>
      <c r="B3477" t="s">
        <v>66</v>
      </c>
      <c r="C3477" t="s">
        <v>1020</v>
      </c>
      <c r="D3477"/>
      <c r="E3477">
        <v>2</v>
      </c>
      <c r="F3477">
        <v>1</v>
      </c>
      <c r="G3477">
        <v>4</v>
      </c>
      <c r="H3477">
        <v>3</v>
      </c>
      <c r="I3477">
        <v>0</v>
      </c>
      <c r="J3477">
        <v>2</v>
      </c>
      <c r="K3477">
        <v>1</v>
      </c>
      <c r="L3477">
        <v>2</v>
      </c>
      <c r="M3477" t="s">
        <v>591</v>
      </c>
      <c r="O3477" s="101">
        <f>IF(ISBLANK(C3477),O3476,IF(COUNTIF(C$2:C3477,C3477)&gt;1,O3476,1+MAX(O3476,0)))</f>
        <v>78</v>
      </c>
      <c r="P3477" s="45">
        <f t="shared" si="1188"/>
        <v>51</v>
      </c>
      <c r="Q3477" s="33" t="str">
        <f t="shared" si="1189"/>
        <v/>
      </c>
      <c r="R3477" s="33">
        <f t="shared" si="1190"/>
        <v>13</v>
      </c>
      <c r="S3477" s="33" t="str">
        <f t="shared" si="1191"/>
        <v>165_13</v>
      </c>
      <c r="T3477" s="35" t="str">
        <f t="shared" si="1192"/>
        <v>165PM</v>
      </c>
      <c r="U3477" s="35" t="str">
        <f t="shared" si="1193"/>
        <v>165PMEW</v>
      </c>
      <c r="V3477" s="35" t="str">
        <f t="shared" si="1209"/>
        <v>3Z</v>
      </c>
      <c r="W3477" s="35" t="str">
        <f t="shared" si="1202"/>
        <v>165PM3Z214</v>
      </c>
      <c r="X3477" s="388">
        <f t="shared" si="1203"/>
        <v>1</v>
      </c>
      <c r="Y3477" s="388">
        <f t="shared" si="1204"/>
        <v>2</v>
      </c>
      <c r="Z3477" s="280" t="str">
        <f t="shared" si="1195"/>
        <v/>
      </c>
      <c r="AA3477" s="280" t="str">
        <f t="shared" si="1196"/>
        <v/>
      </c>
      <c r="AB3477" s="389" t="str">
        <f t="shared" si="1205"/>
        <v/>
      </c>
      <c r="AC3477" s="389" t="str">
        <f t="shared" si="1206"/>
        <v/>
      </c>
      <c r="AD3477" s="390" t="str">
        <f t="shared" si="1197"/>
        <v/>
      </c>
      <c r="AE3477" s="282">
        <f t="shared" si="1198"/>
        <v>0</v>
      </c>
      <c r="AF3477" s="359">
        <f t="shared" si="1199"/>
        <v>0</v>
      </c>
      <c r="AG3477" s="280">
        <f t="shared" si="1200"/>
        <v>0</v>
      </c>
      <c r="AH3477" s="280">
        <f t="shared" si="1194"/>
        <v>0</v>
      </c>
      <c r="AI3477" s="280">
        <f>IF(ISBLANK(T3477),AI3476,IF(COUNTIF(T$2:T3477,T3477)&gt;1,AI3476,1+MAX(AI3476,0)))</f>
        <v>98</v>
      </c>
      <c r="AL3477" s="391" t="str">
        <f t="shared" si="1207"/>
        <v/>
      </c>
      <c r="AM3477" s="391" t="str">
        <f t="shared" si="1208"/>
        <v/>
      </c>
      <c r="AO3477" s="310" t="str">
        <f t="shared" si="1201"/>
        <v/>
      </c>
      <c r="AP3477" s="310">
        <f>SUM(AO$1:AO3477)</f>
        <v>0</v>
      </c>
      <c r="AQ3477" s="310">
        <f>SUM(AK$2:AK3477)</f>
        <v>24</v>
      </c>
      <c r="AR3477" s="310">
        <f>COUNTA(AJ$2:AJ3477)</f>
        <v>24</v>
      </c>
      <c r="AS3477" s="312"/>
      <c r="AT3477" s="312"/>
      <c r="AU3477" s="312"/>
      <c r="AV3477" s="312"/>
      <c r="AW3477" s="312"/>
      <c r="AZ3477">
        <v>1</v>
      </c>
      <c r="BA3477">
        <v>2</v>
      </c>
    </row>
    <row r="3478" spans="1:53" x14ac:dyDescent="0.25">
      <c r="A3478">
        <v>165</v>
      </c>
      <c r="B3478" t="s">
        <v>66</v>
      </c>
      <c r="C3478" t="s">
        <v>1020</v>
      </c>
      <c r="D3478"/>
      <c r="E3478">
        <v>2</v>
      </c>
      <c r="F3478">
        <v>2</v>
      </c>
      <c r="G3478">
        <v>1</v>
      </c>
      <c r="H3478">
        <v>2</v>
      </c>
      <c r="I3478">
        <v>0</v>
      </c>
      <c r="J3478">
        <v>0</v>
      </c>
      <c r="K3478">
        <v>0</v>
      </c>
      <c r="L3478">
        <v>1</v>
      </c>
      <c r="M3478" t="s">
        <v>591</v>
      </c>
      <c r="O3478" s="101">
        <f>IF(ISBLANK(C3478),O3477,IF(COUNTIF(C$2:C3478,C3478)&gt;1,O3477,1+MAX(O3477,0)))</f>
        <v>78</v>
      </c>
      <c r="P3478" s="45">
        <f t="shared" si="1188"/>
        <v>51</v>
      </c>
      <c r="Q3478" s="33" t="str">
        <f t="shared" si="1189"/>
        <v/>
      </c>
      <c r="R3478" s="33">
        <f t="shared" si="1190"/>
        <v>14</v>
      </c>
      <c r="S3478" s="33" t="str">
        <f t="shared" si="1191"/>
        <v>165_14</v>
      </c>
      <c r="T3478" s="35" t="str">
        <f t="shared" si="1192"/>
        <v>165PM</v>
      </c>
      <c r="U3478" s="35" t="str">
        <f t="shared" si="1193"/>
        <v>165PMNS</v>
      </c>
      <c r="V3478" s="35" t="str">
        <f t="shared" si="1209"/>
        <v>3Z</v>
      </c>
      <c r="W3478" s="35" t="str">
        <f t="shared" si="1202"/>
        <v>165PM3Z221</v>
      </c>
      <c r="X3478" s="388">
        <f t="shared" si="1203"/>
        <v>0</v>
      </c>
      <c r="Y3478" s="388">
        <f t="shared" si="1204"/>
        <v>1</v>
      </c>
      <c r="Z3478" s="280" t="str">
        <f t="shared" si="1195"/>
        <v/>
      </c>
      <c r="AA3478" s="280" t="str">
        <f t="shared" si="1196"/>
        <v/>
      </c>
      <c r="AB3478" s="389" t="str">
        <f t="shared" si="1205"/>
        <v/>
      </c>
      <c r="AC3478" s="389" t="str">
        <f t="shared" si="1206"/>
        <v/>
      </c>
      <c r="AD3478" s="390" t="str">
        <f t="shared" si="1197"/>
        <v/>
      </c>
      <c r="AE3478" s="282">
        <f t="shared" si="1198"/>
        <v>0</v>
      </c>
      <c r="AF3478" s="359">
        <f t="shared" si="1199"/>
        <v>0</v>
      </c>
      <c r="AG3478" s="280">
        <f t="shared" si="1200"/>
        <v>0</v>
      </c>
      <c r="AH3478" s="280">
        <f t="shared" si="1194"/>
        <v>0</v>
      </c>
      <c r="AI3478" s="280">
        <f>IF(ISBLANK(T3478),AI3477,IF(COUNTIF(T$2:T3478,T3478)&gt;1,AI3477,1+MAX(AI3477,0)))</f>
        <v>98</v>
      </c>
      <c r="AL3478" s="391" t="str">
        <f t="shared" si="1207"/>
        <v/>
      </c>
      <c r="AM3478" s="391" t="str">
        <f t="shared" si="1208"/>
        <v/>
      </c>
      <c r="AO3478" s="310" t="str">
        <f t="shared" si="1201"/>
        <v/>
      </c>
      <c r="AP3478" s="310">
        <f>SUM(AO$1:AO3478)</f>
        <v>0</v>
      </c>
      <c r="AQ3478" s="310">
        <f>SUM(AK$2:AK3478)</f>
        <v>24</v>
      </c>
      <c r="AR3478" s="310">
        <f>COUNTA(AJ$2:AJ3478)</f>
        <v>24</v>
      </c>
      <c r="AS3478" s="312"/>
      <c r="AT3478" s="312"/>
      <c r="AU3478" s="312"/>
      <c r="AV3478" s="312"/>
      <c r="AW3478" s="312"/>
      <c r="AZ3478">
        <v>0</v>
      </c>
      <c r="BA3478">
        <v>1</v>
      </c>
    </row>
    <row r="3479" spans="1:53" x14ac:dyDescent="0.25">
      <c r="A3479">
        <v>165</v>
      </c>
      <c r="B3479" t="s">
        <v>66</v>
      </c>
      <c r="C3479" t="s">
        <v>1020</v>
      </c>
      <c r="D3479"/>
      <c r="E3479">
        <v>2</v>
      </c>
      <c r="F3479">
        <v>2</v>
      </c>
      <c r="G3479">
        <v>2</v>
      </c>
      <c r="H3479">
        <v>1</v>
      </c>
      <c r="I3479">
        <v>0</v>
      </c>
      <c r="J3479">
        <v>0</v>
      </c>
      <c r="K3479">
        <v>0</v>
      </c>
      <c r="L3479">
        <v>0</v>
      </c>
      <c r="M3479" t="s">
        <v>591</v>
      </c>
      <c r="O3479" s="101">
        <f>IF(ISBLANK(C3479),O3478,IF(COUNTIF(C$2:C3479,C3479)&gt;1,O3478,1+MAX(O3478,0)))</f>
        <v>78</v>
      </c>
      <c r="P3479" s="45">
        <f t="shared" si="1188"/>
        <v>51</v>
      </c>
      <c r="Q3479" s="33" t="str">
        <f t="shared" si="1189"/>
        <v/>
      </c>
      <c r="R3479" s="33">
        <f t="shared" si="1190"/>
        <v>14</v>
      </c>
      <c r="S3479" s="33" t="str">
        <f t="shared" si="1191"/>
        <v>165_14</v>
      </c>
      <c r="T3479" s="35" t="str">
        <f t="shared" si="1192"/>
        <v>165PM</v>
      </c>
      <c r="U3479" s="35" t="str">
        <f t="shared" si="1193"/>
        <v>165PMNS</v>
      </c>
      <c r="V3479" s="35" t="str">
        <f t="shared" si="1209"/>
        <v>3Z</v>
      </c>
      <c r="W3479" s="35" t="str">
        <f t="shared" si="1202"/>
        <v>165PM3Z222</v>
      </c>
      <c r="X3479" s="388">
        <f t="shared" si="1203"/>
        <v>0</v>
      </c>
      <c r="Y3479" s="388">
        <f t="shared" si="1204"/>
        <v>0</v>
      </c>
      <c r="Z3479" s="280" t="str">
        <f t="shared" si="1195"/>
        <v/>
      </c>
      <c r="AA3479" s="280" t="str">
        <f t="shared" si="1196"/>
        <v/>
      </c>
      <c r="AB3479" s="389" t="str">
        <f t="shared" si="1205"/>
        <v/>
      </c>
      <c r="AC3479" s="389" t="str">
        <f t="shared" si="1206"/>
        <v/>
      </c>
      <c r="AD3479" s="390" t="str">
        <f t="shared" si="1197"/>
        <v/>
      </c>
      <c r="AE3479" s="282">
        <f t="shared" si="1198"/>
        <v>0</v>
      </c>
      <c r="AF3479" s="359">
        <f t="shared" si="1199"/>
        <v>0</v>
      </c>
      <c r="AG3479" s="280">
        <f t="shared" si="1200"/>
        <v>0</v>
      </c>
      <c r="AH3479" s="280">
        <f t="shared" si="1194"/>
        <v>0</v>
      </c>
      <c r="AI3479" s="280">
        <f>IF(ISBLANK(T3479),AI3478,IF(COUNTIF(T$2:T3479,T3479)&gt;1,AI3478,1+MAX(AI3478,0)))</f>
        <v>98</v>
      </c>
      <c r="AL3479" s="391" t="str">
        <f t="shared" si="1207"/>
        <v/>
      </c>
      <c r="AM3479" s="391" t="str">
        <f t="shared" si="1208"/>
        <v/>
      </c>
      <c r="AO3479" s="310" t="str">
        <f t="shared" si="1201"/>
        <v/>
      </c>
      <c r="AP3479" s="310">
        <f>SUM(AO$1:AO3479)</f>
        <v>0</v>
      </c>
      <c r="AQ3479" s="310">
        <f>SUM(AK$2:AK3479)</f>
        <v>24</v>
      </c>
      <c r="AR3479" s="310">
        <f>COUNTA(AJ$2:AJ3479)</f>
        <v>24</v>
      </c>
      <c r="AS3479" s="312"/>
      <c r="AT3479" s="312"/>
      <c r="AU3479" s="312"/>
      <c r="AV3479" s="312"/>
      <c r="AW3479" s="312"/>
      <c r="AZ3479">
        <v>0</v>
      </c>
      <c r="BA3479">
        <v>0</v>
      </c>
    </row>
    <row r="3480" spans="1:53" x14ac:dyDescent="0.25">
      <c r="A3480">
        <v>165</v>
      </c>
      <c r="B3480" t="s">
        <v>66</v>
      </c>
      <c r="C3480" t="s">
        <v>1020</v>
      </c>
      <c r="D3480"/>
      <c r="E3480">
        <v>2</v>
      </c>
      <c r="F3480">
        <v>2</v>
      </c>
      <c r="G3480">
        <v>3</v>
      </c>
      <c r="H3480">
        <v>3</v>
      </c>
      <c r="I3480">
        <v>0</v>
      </c>
      <c r="J3480">
        <v>3</v>
      </c>
      <c r="K3480">
        <v>0</v>
      </c>
      <c r="L3480">
        <v>0</v>
      </c>
      <c r="M3480" t="s">
        <v>591</v>
      </c>
      <c r="O3480" s="101">
        <f>IF(ISBLANK(C3480),O3479,IF(COUNTIF(C$2:C3480,C3480)&gt;1,O3479,1+MAX(O3479,0)))</f>
        <v>78</v>
      </c>
      <c r="P3480" s="45">
        <f t="shared" si="1188"/>
        <v>51</v>
      </c>
      <c r="Q3480" s="33" t="str">
        <f t="shared" si="1189"/>
        <v/>
      </c>
      <c r="R3480" s="33">
        <f t="shared" si="1190"/>
        <v>14</v>
      </c>
      <c r="S3480" s="33" t="str">
        <f t="shared" si="1191"/>
        <v>165_14</v>
      </c>
      <c r="T3480" s="35" t="str">
        <f t="shared" si="1192"/>
        <v>165PM</v>
      </c>
      <c r="U3480" s="35" t="str">
        <f t="shared" si="1193"/>
        <v>165PMEW</v>
      </c>
      <c r="V3480" s="35" t="str">
        <f t="shared" si="1209"/>
        <v>3Z</v>
      </c>
      <c r="W3480" s="35" t="str">
        <f t="shared" si="1202"/>
        <v>165PM3Z223</v>
      </c>
      <c r="X3480" s="388">
        <f t="shared" si="1203"/>
        <v>0</v>
      </c>
      <c r="Y3480" s="388">
        <f t="shared" si="1204"/>
        <v>0</v>
      </c>
      <c r="Z3480" s="280" t="str">
        <f t="shared" si="1195"/>
        <v/>
      </c>
      <c r="AA3480" s="280" t="str">
        <f t="shared" si="1196"/>
        <v/>
      </c>
      <c r="AB3480" s="389" t="str">
        <f t="shared" si="1205"/>
        <v/>
      </c>
      <c r="AC3480" s="389" t="str">
        <f t="shared" si="1206"/>
        <v/>
      </c>
      <c r="AD3480" s="390" t="str">
        <f t="shared" si="1197"/>
        <v/>
      </c>
      <c r="AE3480" s="282">
        <f t="shared" si="1198"/>
        <v>0</v>
      </c>
      <c r="AF3480" s="359">
        <f t="shared" si="1199"/>
        <v>0</v>
      </c>
      <c r="AG3480" s="280">
        <f t="shared" si="1200"/>
        <v>0</v>
      </c>
      <c r="AH3480" s="280">
        <f t="shared" si="1194"/>
        <v>0</v>
      </c>
      <c r="AI3480" s="280">
        <f>IF(ISBLANK(T3480),AI3479,IF(COUNTIF(T$2:T3480,T3480)&gt;1,AI3479,1+MAX(AI3479,0)))</f>
        <v>98</v>
      </c>
      <c r="AL3480" s="391" t="str">
        <f t="shared" si="1207"/>
        <v/>
      </c>
      <c r="AM3480" s="391" t="str">
        <f t="shared" si="1208"/>
        <v/>
      </c>
      <c r="AO3480" s="310" t="str">
        <f t="shared" si="1201"/>
        <v/>
      </c>
      <c r="AP3480" s="310">
        <f>SUM(AO$1:AO3480)</f>
        <v>0</v>
      </c>
      <c r="AQ3480" s="310">
        <f>SUM(AK$2:AK3480)</f>
        <v>24</v>
      </c>
      <c r="AR3480" s="310">
        <f>COUNTA(AJ$2:AJ3480)</f>
        <v>24</v>
      </c>
      <c r="AS3480" s="312"/>
      <c r="AT3480" s="312"/>
      <c r="AU3480" s="312"/>
      <c r="AV3480" s="312"/>
      <c r="AW3480" s="312"/>
      <c r="AZ3480">
        <v>0</v>
      </c>
      <c r="BA3480">
        <v>0</v>
      </c>
    </row>
    <row r="3481" spans="1:53" x14ac:dyDescent="0.25">
      <c r="A3481">
        <v>165</v>
      </c>
      <c r="B3481" t="s">
        <v>66</v>
      </c>
      <c r="C3481" t="s">
        <v>1020</v>
      </c>
      <c r="D3481"/>
      <c r="E3481">
        <v>2</v>
      </c>
      <c r="F3481">
        <v>2</v>
      </c>
      <c r="G3481">
        <v>4</v>
      </c>
      <c r="H3481">
        <v>1</v>
      </c>
      <c r="I3481">
        <v>0</v>
      </c>
      <c r="J3481">
        <v>0</v>
      </c>
      <c r="K3481">
        <v>0</v>
      </c>
      <c r="L3481">
        <v>0</v>
      </c>
      <c r="M3481" t="s">
        <v>591</v>
      </c>
      <c r="O3481" s="101">
        <f>IF(ISBLANK(C3481),O3480,IF(COUNTIF(C$2:C3481,C3481)&gt;1,O3480,1+MAX(O3480,0)))</f>
        <v>78</v>
      </c>
      <c r="P3481" s="45">
        <f t="shared" si="1188"/>
        <v>51</v>
      </c>
      <c r="Q3481" s="33" t="str">
        <f t="shared" si="1189"/>
        <v/>
      </c>
      <c r="R3481" s="33">
        <f t="shared" si="1190"/>
        <v>14</v>
      </c>
      <c r="S3481" s="33" t="str">
        <f t="shared" si="1191"/>
        <v>165_14</v>
      </c>
      <c r="T3481" s="35" t="str">
        <f t="shared" si="1192"/>
        <v>165PM</v>
      </c>
      <c r="U3481" s="35" t="str">
        <f t="shared" si="1193"/>
        <v>165PMEW</v>
      </c>
      <c r="V3481" s="35" t="str">
        <f t="shared" si="1209"/>
        <v>3Z</v>
      </c>
      <c r="W3481" s="35" t="str">
        <f t="shared" si="1202"/>
        <v>165PM3Z224</v>
      </c>
      <c r="X3481" s="388">
        <f t="shared" si="1203"/>
        <v>0</v>
      </c>
      <c r="Y3481" s="388">
        <f t="shared" si="1204"/>
        <v>0</v>
      </c>
      <c r="Z3481" s="280" t="str">
        <f t="shared" si="1195"/>
        <v/>
      </c>
      <c r="AA3481" s="280" t="str">
        <f t="shared" si="1196"/>
        <v/>
      </c>
      <c r="AB3481" s="389" t="str">
        <f t="shared" si="1205"/>
        <v/>
      </c>
      <c r="AC3481" s="389" t="str">
        <f t="shared" si="1206"/>
        <v/>
      </c>
      <c r="AD3481" s="390" t="str">
        <f t="shared" si="1197"/>
        <v/>
      </c>
      <c r="AE3481" s="282">
        <f t="shared" si="1198"/>
        <v>0</v>
      </c>
      <c r="AF3481" s="359">
        <f t="shared" si="1199"/>
        <v>0</v>
      </c>
      <c r="AG3481" s="280">
        <f t="shared" si="1200"/>
        <v>0</v>
      </c>
      <c r="AH3481" s="280">
        <f t="shared" si="1194"/>
        <v>0</v>
      </c>
      <c r="AI3481" s="280">
        <f>IF(ISBLANK(T3481),AI3480,IF(COUNTIF(T$2:T3481,T3481)&gt;1,AI3480,1+MAX(AI3480,0)))</f>
        <v>98</v>
      </c>
      <c r="AL3481" s="391" t="str">
        <f t="shared" si="1207"/>
        <v/>
      </c>
      <c r="AM3481" s="391" t="str">
        <f t="shared" si="1208"/>
        <v/>
      </c>
      <c r="AO3481" s="310" t="str">
        <f t="shared" si="1201"/>
        <v/>
      </c>
      <c r="AP3481" s="310">
        <f>SUM(AO$1:AO3481)</f>
        <v>0</v>
      </c>
      <c r="AQ3481" s="310">
        <f>SUM(AK$2:AK3481)</f>
        <v>24</v>
      </c>
      <c r="AR3481" s="310">
        <f>COUNTA(AJ$2:AJ3481)</f>
        <v>24</v>
      </c>
      <c r="AS3481" s="312"/>
      <c r="AT3481" s="312"/>
      <c r="AU3481" s="312"/>
      <c r="AV3481" s="312"/>
      <c r="AW3481" s="312"/>
      <c r="AZ3481">
        <v>0</v>
      </c>
      <c r="BA3481">
        <v>0</v>
      </c>
    </row>
    <row r="3482" spans="1:53" x14ac:dyDescent="0.25">
      <c r="A3482">
        <v>165</v>
      </c>
      <c r="B3482" t="s">
        <v>66</v>
      </c>
      <c r="C3482" t="s">
        <v>1020</v>
      </c>
      <c r="D3482"/>
      <c r="E3482">
        <v>2</v>
      </c>
      <c r="F3482">
        <v>3</v>
      </c>
      <c r="G3482">
        <v>1</v>
      </c>
      <c r="H3482">
        <v>0</v>
      </c>
      <c r="I3482">
        <v>0</v>
      </c>
      <c r="J3482">
        <v>0</v>
      </c>
      <c r="K3482">
        <v>0</v>
      </c>
      <c r="L3482">
        <v>0</v>
      </c>
      <c r="M3482" t="s">
        <v>591</v>
      </c>
      <c r="O3482" s="101">
        <f>IF(ISBLANK(C3482),O3481,IF(COUNTIF(C$2:C3482,C3482)&gt;1,O3481,1+MAX(O3481,0)))</f>
        <v>78</v>
      </c>
      <c r="P3482" s="45">
        <f t="shared" si="1188"/>
        <v>51</v>
      </c>
      <c r="Q3482" s="33" t="str">
        <f t="shared" si="1189"/>
        <v/>
      </c>
      <c r="R3482" s="33">
        <f t="shared" si="1190"/>
        <v>15</v>
      </c>
      <c r="S3482" s="33" t="str">
        <f t="shared" si="1191"/>
        <v>165_15</v>
      </c>
      <c r="T3482" s="35" t="str">
        <f t="shared" si="1192"/>
        <v>165PM</v>
      </c>
      <c r="U3482" s="35" t="str">
        <f t="shared" si="1193"/>
        <v>165PMNS</v>
      </c>
      <c r="V3482" s="35" t="str">
        <f t="shared" si="1209"/>
        <v>3Z</v>
      </c>
      <c r="W3482" s="35" t="str">
        <f t="shared" si="1202"/>
        <v>165PM3Z231</v>
      </c>
      <c r="X3482" s="388">
        <f t="shared" si="1203"/>
        <v>0</v>
      </c>
      <c r="Y3482" s="388">
        <f t="shared" si="1204"/>
        <v>0</v>
      </c>
      <c r="Z3482" s="280" t="str">
        <f t="shared" si="1195"/>
        <v/>
      </c>
      <c r="AA3482" s="280" t="str">
        <f t="shared" si="1196"/>
        <v/>
      </c>
      <c r="AB3482" s="389" t="str">
        <f t="shared" si="1205"/>
        <v/>
      </c>
      <c r="AC3482" s="389" t="str">
        <f t="shared" si="1206"/>
        <v/>
      </c>
      <c r="AD3482" s="390" t="str">
        <f t="shared" si="1197"/>
        <v/>
      </c>
      <c r="AE3482" s="282">
        <f t="shared" si="1198"/>
        <v>0</v>
      </c>
      <c r="AF3482" s="359">
        <f t="shared" si="1199"/>
        <v>0</v>
      </c>
      <c r="AG3482" s="280">
        <f t="shared" si="1200"/>
        <v>0</v>
      </c>
      <c r="AH3482" s="280">
        <f t="shared" si="1194"/>
        <v>0</v>
      </c>
      <c r="AI3482" s="280">
        <f>IF(ISBLANK(T3482),AI3481,IF(COUNTIF(T$2:T3482,T3482)&gt;1,AI3481,1+MAX(AI3481,0)))</f>
        <v>98</v>
      </c>
      <c r="AL3482" s="391" t="str">
        <f t="shared" si="1207"/>
        <v/>
      </c>
      <c r="AM3482" s="391" t="str">
        <f t="shared" si="1208"/>
        <v/>
      </c>
      <c r="AO3482" s="310" t="str">
        <f t="shared" si="1201"/>
        <v/>
      </c>
      <c r="AP3482" s="310">
        <f>SUM(AO$1:AO3482)</f>
        <v>0</v>
      </c>
      <c r="AQ3482" s="310">
        <f>SUM(AK$2:AK3482)</f>
        <v>24</v>
      </c>
      <c r="AR3482" s="310">
        <f>COUNTA(AJ$2:AJ3482)</f>
        <v>24</v>
      </c>
      <c r="AS3482" s="312"/>
      <c r="AT3482" s="312"/>
      <c r="AU3482" s="312"/>
      <c r="AV3482" s="312"/>
      <c r="AW3482" s="312"/>
      <c r="AZ3482">
        <v>0</v>
      </c>
      <c r="BA3482">
        <v>0</v>
      </c>
    </row>
    <row r="3483" spans="1:53" x14ac:dyDescent="0.25">
      <c r="A3483">
        <v>165</v>
      </c>
      <c r="B3483" t="s">
        <v>66</v>
      </c>
      <c r="C3483" t="s">
        <v>1020</v>
      </c>
      <c r="D3483"/>
      <c r="E3483">
        <v>2</v>
      </c>
      <c r="F3483">
        <v>3</v>
      </c>
      <c r="G3483">
        <v>2</v>
      </c>
      <c r="H3483">
        <v>2</v>
      </c>
      <c r="I3483">
        <v>0</v>
      </c>
      <c r="J3483">
        <v>0</v>
      </c>
      <c r="K3483">
        <v>0</v>
      </c>
      <c r="L3483">
        <v>0</v>
      </c>
      <c r="M3483" t="s">
        <v>591</v>
      </c>
      <c r="O3483" s="101">
        <f>IF(ISBLANK(C3483),O3482,IF(COUNTIF(C$2:C3483,C3483)&gt;1,O3482,1+MAX(O3482,0)))</f>
        <v>78</v>
      </c>
      <c r="P3483" s="45">
        <f t="shared" si="1188"/>
        <v>51</v>
      </c>
      <c r="Q3483" s="33" t="str">
        <f t="shared" si="1189"/>
        <v/>
      </c>
      <c r="R3483" s="33">
        <f t="shared" si="1190"/>
        <v>15</v>
      </c>
      <c r="S3483" s="33" t="str">
        <f t="shared" si="1191"/>
        <v>165_15</v>
      </c>
      <c r="T3483" s="35" t="str">
        <f t="shared" si="1192"/>
        <v>165PM</v>
      </c>
      <c r="U3483" s="35" t="str">
        <f t="shared" si="1193"/>
        <v>165PMNS</v>
      </c>
      <c r="V3483" s="35" t="str">
        <f t="shared" si="1209"/>
        <v>3Z</v>
      </c>
      <c r="W3483" s="35" t="str">
        <f t="shared" si="1202"/>
        <v>165PM3Z232</v>
      </c>
      <c r="X3483" s="388">
        <f t="shared" si="1203"/>
        <v>0</v>
      </c>
      <c r="Y3483" s="388">
        <f t="shared" si="1204"/>
        <v>0</v>
      </c>
      <c r="Z3483" s="280" t="str">
        <f t="shared" si="1195"/>
        <v/>
      </c>
      <c r="AA3483" s="280" t="str">
        <f t="shared" si="1196"/>
        <v/>
      </c>
      <c r="AB3483" s="389" t="str">
        <f t="shared" si="1205"/>
        <v/>
      </c>
      <c r="AC3483" s="389" t="str">
        <f t="shared" si="1206"/>
        <v/>
      </c>
      <c r="AD3483" s="390" t="str">
        <f t="shared" si="1197"/>
        <v/>
      </c>
      <c r="AE3483" s="282">
        <f t="shared" si="1198"/>
        <v>0</v>
      </c>
      <c r="AF3483" s="359">
        <f t="shared" si="1199"/>
        <v>0</v>
      </c>
      <c r="AG3483" s="280">
        <f t="shared" si="1200"/>
        <v>0</v>
      </c>
      <c r="AH3483" s="280">
        <f t="shared" si="1194"/>
        <v>0</v>
      </c>
      <c r="AI3483" s="280">
        <f>IF(ISBLANK(T3483),AI3482,IF(COUNTIF(T$2:T3483,T3483)&gt;1,AI3482,1+MAX(AI3482,0)))</f>
        <v>98</v>
      </c>
      <c r="AL3483" s="391" t="str">
        <f t="shared" si="1207"/>
        <v/>
      </c>
      <c r="AM3483" s="391" t="str">
        <f t="shared" si="1208"/>
        <v/>
      </c>
      <c r="AO3483" s="310" t="str">
        <f t="shared" si="1201"/>
        <v/>
      </c>
      <c r="AP3483" s="310">
        <f>SUM(AO$1:AO3483)</f>
        <v>0</v>
      </c>
      <c r="AQ3483" s="310">
        <f>SUM(AK$2:AK3483)</f>
        <v>24</v>
      </c>
      <c r="AR3483" s="310">
        <f>COUNTA(AJ$2:AJ3483)</f>
        <v>24</v>
      </c>
      <c r="AS3483" s="312"/>
      <c r="AT3483" s="312"/>
      <c r="AU3483" s="312"/>
      <c r="AV3483" s="312"/>
      <c r="AW3483" s="312"/>
      <c r="AZ3483">
        <v>0</v>
      </c>
      <c r="BA3483">
        <v>0</v>
      </c>
    </row>
    <row r="3484" spans="1:53" x14ac:dyDescent="0.25">
      <c r="A3484">
        <v>165</v>
      </c>
      <c r="B3484" t="s">
        <v>66</v>
      </c>
      <c r="C3484" t="s">
        <v>1020</v>
      </c>
      <c r="D3484"/>
      <c r="E3484">
        <v>2</v>
      </c>
      <c r="F3484">
        <v>3</v>
      </c>
      <c r="G3484">
        <v>3</v>
      </c>
      <c r="H3484">
        <v>5</v>
      </c>
      <c r="I3484">
        <v>0</v>
      </c>
      <c r="J3484">
        <v>1</v>
      </c>
      <c r="K3484">
        <v>0</v>
      </c>
      <c r="L3484">
        <v>2</v>
      </c>
      <c r="M3484" t="s">
        <v>591</v>
      </c>
      <c r="O3484" s="101">
        <f>IF(ISBLANK(C3484),O3483,IF(COUNTIF(C$2:C3484,C3484)&gt;1,O3483,1+MAX(O3483,0)))</f>
        <v>78</v>
      </c>
      <c r="P3484" s="45">
        <f t="shared" si="1188"/>
        <v>51</v>
      </c>
      <c r="Q3484" s="33" t="str">
        <f t="shared" si="1189"/>
        <v/>
      </c>
      <c r="R3484" s="33">
        <f t="shared" si="1190"/>
        <v>15</v>
      </c>
      <c r="S3484" s="33" t="str">
        <f t="shared" si="1191"/>
        <v>165_15</v>
      </c>
      <c r="T3484" s="35" t="str">
        <f t="shared" si="1192"/>
        <v>165PM</v>
      </c>
      <c r="U3484" s="35" t="str">
        <f t="shared" si="1193"/>
        <v>165PMEW</v>
      </c>
      <c r="V3484" s="35" t="str">
        <f t="shared" si="1209"/>
        <v>3Z</v>
      </c>
      <c r="W3484" s="35" t="str">
        <f t="shared" si="1202"/>
        <v>165PM3Z233</v>
      </c>
      <c r="X3484" s="388">
        <f t="shared" si="1203"/>
        <v>0</v>
      </c>
      <c r="Y3484" s="388">
        <f t="shared" si="1204"/>
        <v>2</v>
      </c>
      <c r="Z3484" s="280" t="str">
        <f t="shared" si="1195"/>
        <v/>
      </c>
      <c r="AA3484" s="280" t="str">
        <f t="shared" si="1196"/>
        <v/>
      </c>
      <c r="AB3484" s="389" t="str">
        <f t="shared" si="1205"/>
        <v/>
      </c>
      <c r="AC3484" s="389" t="str">
        <f t="shared" si="1206"/>
        <v/>
      </c>
      <c r="AD3484" s="390" t="str">
        <f t="shared" si="1197"/>
        <v/>
      </c>
      <c r="AE3484" s="282">
        <f t="shared" si="1198"/>
        <v>0</v>
      </c>
      <c r="AF3484" s="359">
        <f t="shared" si="1199"/>
        <v>0</v>
      </c>
      <c r="AG3484" s="280">
        <f t="shared" si="1200"/>
        <v>0</v>
      </c>
      <c r="AH3484" s="280">
        <f t="shared" si="1194"/>
        <v>0</v>
      </c>
      <c r="AI3484" s="280">
        <f>IF(ISBLANK(T3484),AI3483,IF(COUNTIF(T$2:T3484,T3484)&gt;1,AI3483,1+MAX(AI3483,0)))</f>
        <v>98</v>
      </c>
      <c r="AL3484" s="391" t="str">
        <f t="shared" si="1207"/>
        <v/>
      </c>
      <c r="AM3484" s="391" t="str">
        <f t="shared" si="1208"/>
        <v/>
      </c>
      <c r="AO3484" s="310" t="str">
        <f t="shared" si="1201"/>
        <v/>
      </c>
      <c r="AP3484" s="310">
        <f>SUM(AO$1:AO3484)</f>
        <v>0</v>
      </c>
      <c r="AQ3484" s="310">
        <f>SUM(AK$2:AK3484)</f>
        <v>24</v>
      </c>
      <c r="AR3484" s="310">
        <f>COUNTA(AJ$2:AJ3484)</f>
        <v>24</v>
      </c>
      <c r="AS3484" s="312"/>
      <c r="AT3484" s="312"/>
      <c r="AU3484" s="312"/>
      <c r="AV3484" s="312"/>
      <c r="AW3484" s="312"/>
      <c r="AZ3484">
        <v>0</v>
      </c>
      <c r="BA3484">
        <v>2</v>
      </c>
    </row>
    <row r="3485" spans="1:53" x14ac:dyDescent="0.25">
      <c r="A3485">
        <v>165</v>
      </c>
      <c r="B3485" t="s">
        <v>66</v>
      </c>
      <c r="C3485" t="s">
        <v>1020</v>
      </c>
      <c r="D3485"/>
      <c r="E3485">
        <v>2</v>
      </c>
      <c r="F3485">
        <v>3</v>
      </c>
      <c r="G3485">
        <v>4</v>
      </c>
      <c r="H3485">
        <v>1</v>
      </c>
      <c r="I3485">
        <v>0</v>
      </c>
      <c r="J3485">
        <v>0</v>
      </c>
      <c r="K3485">
        <v>0</v>
      </c>
      <c r="L3485">
        <v>1</v>
      </c>
      <c r="M3485" t="s">
        <v>591</v>
      </c>
      <c r="O3485" s="101">
        <f>IF(ISBLANK(C3485),O3484,IF(COUNTIF(C$2:C3485,C3485)&gt;1,O3484,1+MAX(O3484,0)))</f>
        <v>78</v>
      </c>
      <c r="P3485" s="45">
        <f t="shared" si="1188"/>
        <v>51</v>
      </c>
      <c r="Q3485" s="33" t="str">
        <f t="shared" si="1189"/>
        <v/>
      </c>
      <c r="R3485" s="33">
        <f t="shared" si="1190"/>
        <v>15</v>
      </c>
      <c r="S3485" s="33" t="str">
        <f t="shared" si="1191"/>
        <v>165_15</v>
      </c>
      <c r="T3485" s="35" t="str">
        <f t="shared" si="1192"/>
        <v>165PM</v>
      </c>
      <c r="U3485" s="35" t="str">
        <f t="shared" si="1193"/>
        <v>165PMEW</v>
      </c>
      <c r="V3485" s="35" t="str">
        <f t="shared" si="1209"/>
        <v>3Z</v>
      </c>
      <c r="W3485" s="35" t="str">
        <f t="shared" si="1202"/>
        <v>165PM3Z234</v>
      </c>
      <c r="X3485" s="388">
        <f t="shared" si="1203"/>
        <v>0</v>
      </c>
      <c r="Y3485" s="388">
        <f t="shared" si="1204"/>
        <v>1</v>
      </c>
      <c r="Z3485" s="280" t="str">
        <f t="shared" si="1195"/>
        <v/>
      </c>
      <c r="AA3485" s="280" t="str">
        <f t="shared" si="1196"/>
        <v/>
      </c>
      <c r="AB3485" s="389" t="str">
        <f t="shared" si="1205"/>
        <v/>
      </c>
      <c r="AC3485" s="389" t="str">
        <f t="shared" si="1206"/>
        <v/>
      </c>
      <c r="AD3485" s="390" t="str">
        <f t="shared" si="1197"/>
        <v/>
      </c>
      <c r="AE3485" s="282">
        <f t="shared" si="1198"/>
        <v>0</v>
      </c>
      <c r="AF3485" s="359">
        <f t="shared" si="1199"/>
        <v>0</v>
      </c>
      <c r="AG3485" s="280">
        <f t="shared" si="1200"/>
        <v>0</v>
      </c>
      <c r="AH3485" s="280">
        <f t="shared" si="1194"/>
        <v>0</v>
      </c>
      <c r="AI3485" s="280">
        <f>IF(ISBLANK(T3485),AI3484,IF(COUNTIF(T$2:T3485,T3485)&gt;1,AI3484,1+MAX(AI3484,0)))</f>
        <v>98</v>
      </c>
      <c r="AL3485" s="391" t="str">
        <f t="shared" si="1207"/>
        <v/>
      </c>
      <c r="AM3485" s="391" t="str">
        <f t="shared" si="1208"/>
        <v/>
      </c>
      <c r="AO3485" s="310" t="str">
        <f t="shared" si="1201"/>
        <v/>
      </c>
      <c r="AP3485" s="310">
        <f>SUM(AO$1:AO3485)</f>
        <v>0</v>
      </c>
      <c r="AQ3485" s="310">
        <f>SUM(AK$2:AK3485)</f>
        <v>24</v>
      </c>
      <c r="AR3485" s="310">
        <f>COUNTA(AJ$2:AJ3485)</f>
        <v>24</v>
      </c>
      <c r="AS3485" s="312"/>
      <c r="AT3485" s="312"/>
      <c r="AU3485" s="312"/>
      <c r="AV3485" s="312"/>
      <c r="AW3485" s="312"/>
      <c r="AZ3485">
        <v>0</v>
      </c>
      <c r="BA3485">
        <v>1</v>
      </c>
    </row>
    <row r="3486" spans="1:53" x14ac:dyDescent="0.25">
      <c r="A3486">
        <v>165</v>
      </c>
      <c r="B3486" t="s">
        <v>66</v>
      </c>
      <c r="C3486" t="s">
        <v>1020</v>
      </c>
      <c r="D3486"/>
      <c r="E3486">
        <v>2</v>
      </c>
      <c r="F3486">
        <v>4</v>
      </c>
      <c r="G3486">
        <v>1</v>
      </c>
      <c r="H3486">
        <v>0</v>
      </c>
      <c r="I3486">
        <v>0</v>
      </c>
      <c r="J3486">
        <v>0</v>
      </c>
      <c r="K3486">
        <v>0</v>
      </c>
      <c r="L3486">
        <v>0</v>
      </c>
      <c r="M3486" t="s">
        <v>591</v>
      </c>
      <c r="O3486" s="101">
        <f>IF(ISBLANK(C3486),O3485,IF(COUNTIF(C$2:C3486,C3486)&gt;1,O3485,1+MAX(O3485,0)))</f>
        <v>78</v>
      </c>
      <c r="P3486" s="45">
        <f t="shared" si="1188"/>
        <v>51</v>
      </c>
      <c r="Q3486" s="33" t="str">
        <f t="shared" si="1189"/>
        <v/>
      </c>
      <c r="R3486" s="33">
        <f t="shared" si="1190"/>
        <v>16</v>
      </c>
      <c r="S3486" s="33" t="str">
        <f t="shared" si="1191"/>
        <v>165_16</v>
      </c>
      <c r="T3486" s="35" t="str">
        <f t="shared" si="1192"/>
        <v>165PM</v>
      </c>
      <c r="U3486" s="35" t="str">
        <f t="shared" si="1193"/>
        <v>165PMNS</v>
      </c>
      <c r="V3486" s="35" t="str">
        <f t="shared" si="1209"/>
        <v>3Z</v>
      </c>
      <c r="W3486" s="35" t="str">
        <f t="shared" si="1202"/>
        <v>165PM3Z241</v>
      </c>
      <c r="X3486" s="388">
        <f t="shared" si="1203"/>
        <v>0</v>
      </c>
      <c r="Y3486" s="388">
        <f t="shared" si="1204"/>
        <v>0</v>
      </c>
      <c r="Z3486" s="280" t="str">
        <f t="shared" si="1195"/>
        <v/>
      </c>
      <c r="AA3486" s="280" t="str">
        <f t="shared" si="1196"/>
        <v/>
      </c>
      <c r="AB3486" s="389" t="str">
        <f t="shared" si="1205"/>
        <v/>
      </c>
      <c r="AC3486" s="389" t="str">
        <f t="shared" si="1206"/>
        <v/>
      </c>
      <c r="AD3486" s="390" t="str">
        <f t="shared" si="1197"/>
        <v/>
      </c>
      <c r="AE3486" s="282">
        <f t="shared" si="1198"/>
        <v>0</v>
      </c>
      <c r="AF3486" s="359">
        <f t="shared" si="1199"/>
        <v>0</v>
      </c>
      <c r="AG3486" s="280">
        <f t="shared" si="1200"/>
        <v>0</v>
      </c>
      <c r="AH3486" s="280">
        <f t="shared" si="1194"/>
        <v>0</v>
      </c>
      <c r="AI3486" s="280">
        <f>IF(ISBLANK(T3486),AI3485,IF(COUNTIF(T$2:T3486,T3486)&gt;1,AI3485,1+MAX(AI3485,0)))</f>
        <v>98</v>
      </c>
      <c r="AL3486" s="391" t="str">
        <f t="shared" si="1207"/>
        <v/>
      </c>
      <c r="AM3486" s="391" t="str">
        <f t="shared" si="1208"/>
        <v/>
      </c>
      <c r="AO3486" s="310" t="str">
        <f t="shared" si="1201"/>
        <v/>
      </c>
      <c r="AP3486" s="310">
        <f>SUM(AO$1:AO3486)</f>
        <v>0</v>
      </c>
      <c r="AQ3486" s="310">
        <f>SUM(AK$2:AK3486)</f>
        <v>24</v>
      </c>
      <c r="AR3486" s="310">
        <f>COUNTA(AJ$2:AJ3486)</f>
        <v>24</v>
      </c>
      <c r="AS3486" s="312"/>
      <c r="AT3486" s="312"/>
      <c r="AU3486" s="312"/>
      <c r="AV3486" s="312"/>
      <c r="AW3486" s="312"/>
      <c r="AZ3486">
        <v>0</v>
      </c>
      <c r="BA3486">
        <v>0</v>
      </c>
    </row>
    <row r="3487" spans="1:53" x14ac:dyDescent="0.25">
      <c r="A3487">
        <v>165</v>
      </c>
      <c r="B3487" t="s">
        <v>66</v>
      </c>
      <c r="C3487" t="s">
        <v>1020</v>
      </c>
      <c r="D3487"/>
      <c r="E3487">
        <v>2</v>
      </c>
      <c r="F3487">
        <v>4</v>
      </c>
      <c r="G3487">
        <v>2</v>
      </c>
      <c r="H3487">
        <v>1</v>
      </c>
      <c r="I3487">
        <v>0</v>
      </c>
      <c r="J3487">
        <v>1</v>
      </c>
      <c r="K3487">
        <v>0</v>
      </c>
      <c r="L3487">
        <v>0</v>
      </c>
      <c r="M3487" t="s">
        <v>591</v>
      </c>
      <c r="O3487" s="101">
        <f>IF(ISBLANK(C3487),O3486,IF(COUNTIF(C$2:C3487,C3487)&gt;1,O3486,1+MAX(O3486,0)))</f>
        <v>78</v>
      </c>
      <c r="P3487" s="45">
        <f t="shared" si="1188"/>
        <v>51</v>
      </c>
      <c r="Q3487" s="33" t="str">
        <f t="shared" si="1189"/>
        <v/>
      </c>
      <c r="R3487" s="33">
        <f t="shared" si="1190"/>
        <v>16</v>
      </c>
      <c r="S3487" s="33" t="str">
        <f t="shared" si="1191"/>
        <v>165_16</v>
      </c>
      <c r="T3487" s="35" t="str">
        <f t="shared" si="1192"/>
        <v>165PM</v>
      </c>
      <c r="U3487" s="35" t="str">
        <f t="shared" si="1193"/>
        <v>165PMNS</v>
      </c>
      <c r="V3487" s="35" t="str">
        <f t="shared" si="1209"/>
        <v>3Z</v>
      </c>
      <c r="W3487" s="35" t="str">
        <f t="shared" si="1202"/>
        <v>165PM3Z242</v>
      </c>
      <c r="X3487" s="388">
        <f t="shared" si="1203"/>
        <v>0</v>
      </c>
      <c r="Y3487" s="388">
        <f t="shared" si="1204"/>
        <v>0</v>
      </c>
      <c r="Z3487" s="280" t="str">
        <f t="shared" si="1195"/>
        <v/>
      </c>
      <c r="AA3487" s="280" t="str">
        <f t="shared" si="1196"/>
        <v/>
      </c>
      <c r="AB3487" s="389" t="str">
        <f t="shared" si="1205"/>
        <v/>
      </c>
      <c r="AC3487" s="389" t="str">
        <f t="shared" si="1206"/>
        <v/>
      </c>
      <c r="AD3487" s="390" t="str">
        <f t="shared" si="1197"/>
        <v/>
      </c>
      <c r="AE3487" s="282">
        <f t="shared" si="1198"/>
        <v>0</v>
      </c>
      <c r="AF3487" s="359">
        <f t="shared" si="1199"/>
        <v>0</v>
      </c>
      <c r="AG3487" s="280">
        <f t="shared" si="1200"/>
        <v>0</v>
      </c>
      <c r="AH3487" s="280">
        <f t="shared" si="1194"/>
        <v>0</v>
      </c>
      <c r="AI3487" s="280">
        <f>IF(ISBLANK(T3487),AI3486,IF(COUNTIF(T$2:T3487,T3487)&gt;1,AI3486,1+MAX(AI3486,0)))</f>
        <v>98</v>
      </c>
      <c r="AL3487" s="391" t="str">
        <f t="shared" si="1207"/>
        <v/>
      </c>
      <c r="AM3487" s="391" t="str">
        <f t="shared" si="1208"/>
        <v/>
      </c>
      <c r="AO3487" s="310" t="str">
        <f t="shared" si="1201"/>
        <v/>
      </c>
      <c r="AP3487" s="310">
        <f>SUM(AO$1:AO3487)</f>
        <v>0</v>
      </c>
      <c r="AQ3487" s="310">
        <f>SUM(AK$2:AK3487)</f>
        <v>24</v>
      </c>
      <c r="AR3487" s="310">
        <f>COUNTA(AJ$2:AJ3487)</f>
        <v>24</v>
      </c>
      <c r="AS3487" s="312"/>
      <c r="AT3487" s="312"/>
      <c r="AU3487" s="312"/>
      <c r="AV3487" s="312"/>
      <c r="AW3487" s="312"/>
      <c r="AZ3487">
        <v>0</v>
      </c>
      <c r="BA3487">
        <v>0</v>
      </c>
    </row>
    <row r="3488" spans="1:53" x14ac:dyDescent="0.25">
      <c r="A3488">
        <v>165</v>
      </c>
      <c r="B3488" t="s">
        <v>66</v>
      </c>
      <c r="C3488" t="s">
        <v>1020</v>
      </c>
      <c r="D3488"/>
      <c r="E3488">
        <v>2</v>
      </c>
      <c r="F3488">
        <v>4</v>
      </c>
      <c r="G3488">
        <v>3</v>
      </c>
      <c r="H3488">
        <v>1</v>
      </c>
      <c r="I3488">
        <v>0</v>
      </c>
      <c r="J3488">
        <v>0</v>
      </c>
      <c r="K3488">
        <v>1</v>
      </c>
      <c r="L3488">
        <v>1</v>
      </c>
      <c r="M3488" t="s">
        <v>591</v>
      </c>
      <c r="O3488" s="101">
        <f>IF(ISBLANK(C3488),O3487,IF(COUNTIF(C$2:C3488,C3488)&gt;1,O3487,1+MAX(O3487,0)))</f>
        <v>78</v>
      </c>
      <c r="P3488" s="45">
        <f t="shared" si="1188"/>
        <v>51</v>
      </c>
      <c r="Q3488" s="33" t="str">
        <f t="shared" si="1189"/>
        <v/>
      </c>
      <c r="R3488" s="33">
        <f t="shared" si="1190"/>
        <v>16</v>
      </c>
      <c r="S3488" s="33" t="str">
        <f t="shared" si="1191"/>
        <v>165_16</v>
      </c>
      <c r="T3488" s="35" t="str">
        <f t="shared" si="1192"/>
        <v>165PM</v>
      </c>
      <c r="U3488" s="35" t="str">
        <f t="shared" si="1193"/>
        <v>165PMEW</v>
      </c>
      <c r="V3488" s="35" t="str">
        <f t="shared" si="1209"/>
        <v>3Z</v>
      </c>
      <c r="W3488" s="35" t="str">
        <f t="shared" si="1202"/>
        <v>165PM3Z243</v>
      </c>
      <c r="X3488" s="388">
        <f t="shared" si="1203"/>
        <v>1</v>
      </c>
      <c r="Y3488" s="388">
        <f t="shared" si="1204"/>
        <v>1</v>
      </c>
      <c r="Z3488" s="280" t="str">
        <f t="shared" si="1195"/>
        <v/>
      </c>
      <c r="AA3488" s="280" t="str">
        <f t="shared" si="1196"/>
        <v/>
      </c>
      <c r="AB3488" s="389" t="str">
        <f t="shared" si="1205"/>
        <v/>
      </c>
      <c r="AC3488" s="389" t="str">
        <f t="shared" si="1206"/>
        <v/>
      </c>
      <c r="AD3488" s="390" t="str">
        <f t="shared" si="1197"/>
        <v/>
      </c>
      <c r="AE3488" s="282">
        <f t="shared" si="1198"/>
        <v>0</v>
      </c>
      <c r="AF3488" s="359">
        <f t="shared" si="1199"/>
        <v>0</v>
      </c>
      <c r="AG3488" s="280">
        <f t="shared" si="1200"/>
        <v>0</v>
      </c>
      <c r="AH3488" s="280">
        <f t="shared" si="1194"/>
        <v>0</v>
      </c>
      <c r="AI3488" s="280">
        <f>IF(ISBLANK(T3488),AI3487,IF(COUNTIF(T$2:T3488,T3488)&gt;1,AI3487,1+MAX(AI3487,0)))</f>
        <v>98</v>
      </c>
      <c r="AL3488" s="391" t="str">
        <f t="shared" si="1207"/>
        <v/>
      </c>
      <c r="AM3488" s="391" t="str">
        <f t="shared" si="1208"/>
        <v/>
      </c>
      <c r="AO3488" s="310" t="str">
        <f t="shared" si="1201"/>
        <v/>
      </c>
      <c r="AP3488" s="310">
        <f>SUM(AO$1:AO3488)</f>
        <v>0</v>
      </c>
      <c r="AQ3488" s="310">
        <f>SUM(AK$2:AK3488)</f>
        <v>24</v>
      </c>
      <c r="AR3488" s="310">
        <f>COUNTA(AJ$2:AJ3488)</f>
        <v>24</v>
      </c>
      <c r="AS3488" s="312"/>
      <c r="AT3488" s="312"/>
      <c r="AU3488" s="312"/>
      <c r="AV3488" s="312"/>
      <c r="AW3488" s="312"/>
      <c r="AZ3488">
        <v>1</v>
      </c>
      <c r="BA3488">
        <v>1</v>
      </c>
    </row>
    <row r="3489" spans="1:53" x14ac:dyDescent="0.25">
      <c r="A3489">
        <v>165</v>
      </c>
      <c r="B3489" t="s">
        <v>66</v>
      </c>
      <c r="C3489" t="s">
        <v>1020</v>
      </c>
      <c r="D3489"/>
      <c r="E3489">
        <v>2</v>
      </c>
      <c r="F3489">
        <v>4</v>
      </c>
      <c r="G3489">
        <v>4</v>
      </c>
      <c r="H3489">
        <v>2</v>
      </c>
      <c r="I3489">
        <v>0</v>
      </c>
      <c r="J3489">
        <v>1</v>
      </c>
      <c r="K3489">
        <v>0</v>
      </c>
      <c r="L3489">
        <v>1</v>
      </c>
      <c r="M3489" t="s">
        <v>591</v>
      </c>
      <c r="O3489" s="101">
        <f>IF(ISBLANK(C3489),O3488,IF(COUNTIF(C$2:C3489,C3489)&gt;1,O3488,1+MAX(O3488,0)))</f>
        <v>78</v>
      </c>
      <c r="P3489" s="45">
        <f t="shared" si="1188"/>
        <v>51</v>
      </c>
      <c r="Q3489" s="33" t="str">
        <f t="shared" si="1189"/>
        <v/>
      </c>
      <c r="R3489" s="33">
        <f t="shared" si="1190"/>
        <v>16</v>
      </c>
      <c r="S3489" s="33" t="str">
        <f t="shared" si="1191"/>
        <v>165_16</v>
      </c>
      <c r="T3489" s="35" t="str">
        <f t="shared" si="1192"/>
        <v>165PM</v>
      </c>
      <c r="U3489" s="35" t="str">
        <f t="shared" si="1193"/>
        <v>165PMEW</v>
      </c>
      <c r="V3489" s="35" t="str">
        <f t="shared" si="1209"/>
        <v>3Z</v>
      </c>
      <c r="W3489" s="35" t="str">
        <f t="shared" si="1202"/>
        <v>165PM3Z244</v>
      </c>
      <c r="X3489" s="388">
        <f t="shared" si="1203"/>
        <v>0</v>
      </c>
      <c r="Y3489" s="388">
        <f t="shared" si="1204"/>
        <v>1</v>
      </c>
      <c r="Z3489" s="280" t="str">
        <f t="shared" si="1195"/>
        <v/>
      </c>
      <c r="AA3489" s="280" t="str">
        <f t="shared" si="1196"/>
        <v/>
      </c>
      <c r="AB3489" s="389" t="str">
        <f t="shared" si="1205"/>
        <v/>
      </c>
      <c r="AC3489" s="389" t="str">
        <f t="shared" si="1206"/>
        <v/>
      </c>
      <c r="AD3489" s="390" t="str">
        <f t="shared" si="1197"/>
        <v/>
      </c>
      <c r="AE3489" s="282">
        <f t="shared" si="1198"/>
        <v>0</v>
      </c>
      <c r="AF3489" s="359">
        <f t="shared" si="1199"/>
        <v>0</v>
      </c>
      <c r="AG3489" s="280">
        <f t="shared" si="1200"/>
        <v>0</v>
      </c>
      <c r="AH3489" s="280">
        <f t="shared" si="1194"/>
        <v>0</v>
      </c>
      <c r="AI3489" s="280">
        <f>IF(ISBLANK(T3489),AI3488,IF(COUNTIF(T$2:T3489,T3489)&gt;1,AI3488,1+MAX(AI3488,0)))</f>
        <v>98</v>
      </c>
      <c r="AL3489" s="391" t="str">
        <f t="shared" si="1207"/>
        <v/>
      </c>
      <c r="AM3489" s="391" t="str">
        <f t="shared" si="1208"/>
        <v/>
      </c>
      <c r="AO3489" s="310" t="str">
        <f t="shared" si="1201"/>
        <v/>
      </c>
      <c r="AP3489" s="310">
        <f>SUM(AO$1:AO3489)</f>
        <v>0</v>
      </c>
      <c r="AQ3489" s="310">
        <f>SUM(AK$2:AK3489)</f>
        <v>24</v>
      </c>
      <c r="AR3489" s="310">
        <f>COUNTA(AJ$2:AJ3489)</f>
        <v>24</v>
      </c>
      <c r="AS3489" s="312"/>
      <c r="AT3489" s="312"/>
      <c r="AU3489" s="312"/>
      <c r="AV3489" s="312"/>
      <c r="AW3489" s="312"/>
      <c r="AZ3489">
        <v>0</v>
      </c>
      <c r="BA3489">
        <v>1</v>
      </c>
    </row>
    <row r="3490" spans="1:53" x14ac:dyDescent="0.25">
      <c r="A3490">
        <v>166</v>
      </c>
      <c r="B3490" t="s">
        <v>65</v>
      </c>
      <c r="C3490" t="s">
        <v>1021</v>
      </c>
      <c r="D3490"/>
      <c r="E3490">
        <v>1</v>
      </c>
      <c r="F3490">
        <v>1</v>
      </c>
      <c r="G3490">
        <v>1</v>
      </c>
      <c r="H3490">
        <v>1</v>
      </c>
      <c r="I3490">
        <v>0</v>
      </c>
      <c r="J3490">
        <v>0</v>
      </c>
      <c r="K3490">
        <v>0</v>
      </c>
      <c r="L3490">
        <v>0</v>
      </c>
      <c r="M3490"/>
      <c r="O3490" s="101">
        <f>IF(ISBLANK(C3490),O3489,IF(COUNTIF(C$2:C3490,C3490)&gt;1,O3489,1+MAX(O3489,0)))</f>
        <v>79</v>
      </c>
      <c r="P3490" s="45">
        <f t="shared" ref="P3490:P3553" si="1210">IF(A3490=A3489,P3489,IF(ISNUMBER(P3489),P3489+1,1))</f>
        <v>52</v>
      </c>
      <c r="Q3490" s="33">
        <f t="shared" ref="Q3490:Q3553" si="1211">IF(OR(P3490=P3489,LEN(A3490)&lt;1),"",P3490)</f>
        <v>52</v>
      </c>
      <c r="R3490" s="33">
        <f t="shared" ref="R3490:R3553" si="1212">IF(ISNUMBER(F3490),F3490+4*(E3490-1)+8*IF(B3490="PM",1,0),"")</f>
        <v>1</v>
      </c>
      <c r="S3490" s="33" t="str">
        <f t="shared" ref="S3490:S3553" si="1213">IF(ISNUMBER(R3490),A3490&amp;"_"&amp;R3490,"")</f>
        <v>166_1</v>
      </c>
      <c r="T3490" s="35" t="str">
        <f t="shared" ref="T3490:T3553" si="1214">A3490&amp;B3490</f>
        <v>166AM</v>
      </c>
      <c r="U3490" s="35" t="str">
        <f t="shared" ref="U3490:U3553" si="1215">IF(OR(G3490=1,G3490=2),T3490&amp;"NS",IF(OR(G3490=3,G3490=4),T3490&amp;"EW",""))</f>
        <v>166AMNS</v>
      </c>
      <c r="V3490" s="35" t="str">
        <f t="shared" si="1209"/>
        <v>3A</v>
      </c>
      <c r="W3490" s="35" t="str">
        <f t="shared" si="1202"/>
        <v>166AM3A111</v>
      </c>
      <c r="X3490" s="388">
        <f t="shared" si="1203"/>
        <v>0</v>
      </c>
      <c r="Y3490" s="388">
        <f t="shared" si="1204"/>
        <v>0</v>
      </c>
      <c r="Z3490" s="280" t="str">
        <f t="shared" si="1195"/>
        <v/>
      </c>
      <c r="AA3490" s="280" t="str">
        <f t="shared" si="1196"/>
        <v/>
      </c>
      <c r="AB3490" s="389" t="str">
        <f t="shared" si="1205"/>
        <v/>
      </c>
      <c r="AC3490" s="389" t="str">
        <f t="shared" si="1206"/>
        <v/>
      </c>
      <c r="AD3490" s="390" t="str">
        <f t="shared" si="1197"/>
        <v/>
      </c>
      <c r="AE3490" s="282">
        <f t="shared" si="1198"/>
        <v>0</v>
      </c>
      <c r="AF3490" s="359">
        <f t="shared" si="1199"/>
        <v>0</v>
      </c>
      <c r="AG3490" s="280">
        <f t="shared" si="1200"/>
        <v>1</v>
      </c>
      <c r="AH3490" s="280">
        <f t="shared" ref="AH3490:AH3553" si="1216">IF(AND(AG3490&gt;0,ISNUMBER(AG3490)),1,0)</f>
        <v>1</v>
      </c>
      <c r="AI3490" s="280">
        <f>IF(ISBLANK(T3490),AI3489,IF(COUNTIF(T$2:T3490,T3490)&gt;1,AI3489,1+MAX(AI3489,0)))</f>
        <v>99</v>
      </c>
      <c r="AL3490" s="391" t="str">
        <f t="shared" si="1207"/>
        <v/>
      </c>
      <c r="AM3490" s="391" t="str">
        <f t="shared" si="1208"/>
        <v/>
      </c>
      <c r="AO3490" s="310" t="str">
        <f t="shared" si="1201"/>
        <v/>
      </c>
      <c r="AP3490" s="310">
        <f>SUM(AO$1:AO3490)</f>
        <v>0</v>
      </c>
      <c r="AQ3490" s="310">
        <f>SUM(AK$2:AK3490)</f>
        <v>24</v>
      </c>
      <c r="AR3490" s="310">
        <f>COUNTA(AJ$2:AJ3490)</f>
        <v>24</v>
      </c>
      <c r="AS3490" s="312"/>
      <c r="AT3490" s="312"/>
      <c r="AU3490" s="312"/>
      <c r="AV3490" s="312"/>
      <c r="AW3490" s="312"/>
      <c r="AZ3490">
        <v>0</v>
      </c>
      <c r="BA3490">
        <v>0</v>
      </c>
    </row>
    <row r="3491" spans="1:53" x14ac:dyDescent="0.25">
      <c r="A3491">
        <v>166</v>
      </c>
      <c r="B3491" t="s">
        <v>65</v>
      </c>
      <c r="C3491" t="s">
        <v>1021</v>
      </c>
      <c r="D3491"/>
      <c r="E3491">
        <v>1</v>
      </c>
      <c r="F3491">
        <v>1</v>
      </c>
      <c r="G3491">
        <v>2</v>
      </c>
      <c r="H3491">
        <v>0</v>
      </c>
      <c r="I3491">
        <v>0</v>
      </c>
      <c r="J3491">
        <v>0</v>
      </c>
      <c r="K3491">
        <v>0</v>
      </c>
      <c r="L3491">
        <v>0</v>
      </c>
      <c r="M3491"/>
      <c r="O3491" s="101">
        <f>IF(ISBLANK(C3491),O3490,IF(COUNTIF(C$2:C3491,C3491)&gt;1,O3490,1+MAX(O3490,0)))</f>
        <v>79</v>
      </c>
      <c r="P3491" s="45">
        <f t="shared" si="1210"/>
        <v>52</v>
      </c>
      <c r="Q3491" s="33" t="str">
        <f t="shared" si="1211"/>
        <v/>
      </c>
      <c r="R3491" s="33">
        <f t="shared" si="1212"/>
        <v>1</v>
      </c>
      <c r="S3491" s="33" t="str">
        <f t="shared" si="1213"/>
        <v>166_1</v>
      </c>
      <c r="T3491" s="35" t="str">
        <f t="shared" si="1214"/>
        <v>166AM</v>
      </c>
      <c r="U3491" s="35" t="str">
        <f t="shared" si="1215"/>
        <v>166AMNS</v>
      </c>
      <c r="V3491" s="35" t="str">
        <f t="shared" si="1209"/>
        <v>3A</v>
      </c>
      <c r="W3491" s="35" t="str">
        <f t="shared" si="1202"/>
        <v>166AM3A112</v>
      </c>
      <c r="X3491" s="388">
        <f t="shared" si="1203"/>
        <v>0</v>
      </c>
      <c r="Y3491" s="388">
        <f t="shared" si="1204"/>
        <v>0</v>
      </c>
      <c r="Z3491" s="280" t="str">
        <f t="shared" si="1195"/>
        <v/>
      </c>
      <c r="AA3491" s="280" t="str">
        <f t="shared" si="1196"/>
        <v/>
      </c>
      <c r="AB3491" s="389" t="str">
        <f t="shared" si="1205"/>
        <v/>
      </c>
      <c r="AC3491" s="389" t="str">
        <f t="shared" si="1206"/>
        <v/>
      </c>
      <c r="AD3491" s="390" t="str">
        <f t="shared" si="1197"/>
        <v/>
      </c>
      <c r="AE3491" s="282">
        <f t="shared" si="1198"/>
        <v>0</v>
      </c>
      <c r="AF3491" s="359">
        <f t="shared" si="1199"/>
        <v>0</v>
      </c>
      <c r="AG3491" s="280">
        <f t="shared" si="1200"/>
        <v>1</v>
      </c>
      <c r="AH3491" s="280">
        <f t="shared" si="1216"/>
        <v>1</v>
      </c>
      <c r="AI3491" s="280">
        <f>IF(ISBLANK(T3491),AI3490,IF(COUNTIF(T$2:T3491,T3491)&gt;1,AI3490,1+MAX(AI3490,0)))</f>
        <v>99</v>
      </c>
      <c r="AL3491" s="391" t="str">
        <f t="shared" si="1207"/>
        <v/>
      </c>
      <c r="AM3491" s="391" t="str">
        <f t="shared" si="1208"/>
        <v/>
      </c>
      <c r="AO3491" s="310" t="str">
        <f t="shared" si="1201"/>
        <v/>
      </c>
      <c r="AP3491" s="310">
        <f>SUM(AO$1:AO3491)</f>
        <v>0</v>
      </c>
      <c r="AQ3491" s="310">
        <f>SUM(AK$2:AK3491)</f>
        <v>24</v>
      </c>
      <c r="AR3491" s="310">
        <f>COUNTA(AJ$2:AJ3491)</f>
        <v>24</v>
      </c>
      <c r="AS3491" s="312"/>
      <c r="AT3491" s="312"/>
      <c r="AU3491" s="312"/>
      <c r="AV3491" s="312"/>
      <c r="AW3491" s="312"/>
      <c r="AZ3491">
        <v>0</v>
      </c>
      <c r="BA3491">
        <v>0</v>
      </c>
    </row>
    <row r="3492" spans="1:53" x14ac:dyDescent="0.25">
      <c r="A3492">
        <v>166</v>
      </c>
      <c r="B3492" t="s">
        <v>65</v>
      </c>
      <c r="C3492" t="s">
        <v>1021</v>
      </c>
      <c r="D3492"/>
      <c r="E3492">
        <v>1</v>
      </c>
      <c r="F3492">
        <v>1</v>
      </c>
      <c r="G3492">
        <v>3</v>
      </c>
      <c r="H3492">
        <v>3</v>
      </c>
      <c r="I3492">
        <v>1</v>
      </c>
      <c r="J3492">
        <v>0</v>
      </c>
      <c r="K3492">
        <v>0</v>
      </c>
      <c r="L3492">
        <v>0</v>
      </c>
      <c r="M3492"/>
      <c r="O3492" s="101">
        <f>IF(ISBLANK(C3492),O3491,IF(COUNTIF(C$2:C3492,C3492)&gt;1,O3491,1+MAX(O3491,0)))</f>
        <v>79</v>
      </c>
      <c r="P3492" s="45">
        <f t="shared" si="1210"/>
        <v>52</v>
      </c>
      <c r="Q3492" s="33" t="str">
        <f t="shared" si="1211"/>
        <v/>
      </c>
      <c r="R3492" s="33">
        <f t="shared" si="1212"/>
        <v>1</v>
      </c>
      <c r="S3492" s="33" t="str">
        <f t="shared" si="1213"/>
        <v>166_1</v>
      </c>
      <c r="T3492" s="35" t="str">
        <f t="shared" si="1214"/>
        <v>166AM</v>
      </c>
      <c r="U3492" s="35" t="str">
        <f t="shared" si="1215"/>
        <v>166AMEW</v>
      </c>
      <c r="V3492" s="35" t="str">
        <f t="shared" si="1209"/>
        <v>3A</v>
      </c>
      <c r="W3492" s="35" t="str">
        <f t="shared" si="1202"/>
        <v>166AM3A113</v>
      </c>
      <c r="X3492" s="388">
        <f t="shared" si="1203"/>
        <v>0</v>
      </c>
      <c r="Y3492" s="388">
        <f t="shared" si="1204"/>
        <v>0</v>
      </c>
      <c r="Z3492" s="280" t="str">
        <f t="shared" si="1195"/>
        <v/>
      </c>
      <c r="AA3492" s="280" t="str">
        <f t="shared" si="1196"/>
        <v/>
      </c>
      <c r="AB3492" s="389" t="str">
        <f t="shared" si="1205"/>
        <v/>
      </c>
      <c r="AC3492" s="389" t="str">
        <f t="shared" si="1206"/>
        <v/>
      </c>
      <c r="AD3492" s="390" t="str">
        <f t="shared" si="1197"/>
        <v/>
      </c>
      <c r="AE3492" s="282">
        <f t="shared" si="1198"/>
        <v>0</v>
      </c>
      <c r="AF3492" s="359">
        <f t="shared" si="1199"/>
        <v>0</v>
      </c>
      <c r="AG3492" s="280">
        <f t="shared" si="1200"/>
        <v>3</v>
      </c>
      <c r="AH3492" s="280">
        <f t="shared" si="1216"/>
        <v>1</v>
      </c>
      <c r="AI3492" s="280">
        <f>IF(ISBLANK(T3492),AI3491,IF(COUNTIF(T$2:T3492,T3492)&gt;1,AI3491,1+MAX(AI3491,0)))</f>
        <v>99</v>
      </c>
      <c r="AL3492" s="391" t="str">
        <f t="shared" si="1207"/>
        <v/>
      </c>
      <c r="AM3492" s="391" t="str">
        <f t="shared" si="1208"/>
        <v/>
      </c>
      <c r="AO3492" s="310" t="str">
        <f t="shared" si="1201"/>
        <v/>
      </c>
      <c r="AP3492" s="310">
        <f>SUM(AO$1:AO3492)</f>
        <v>0</v>
      </c>
      <c r="AQ3492" s="310">
        <f>SUM(AK$2:AK3492)</f>
        <v>24</v>
      </c>
      <c r="AR3492" s="310">
        <f>COUNTA(AJ$2:AJ3492)</f>
        <v>24</v>
      </c>
      <c r="AS3492" s="312"/>
      <c r="AT3492" s="312"/>
      <c r="AU3492" s="312"/>
      <c r="AV3492" s="312"/>
      <c r="AW3492" s="312"/>
      <c r="AZ3492">
        <v>0</v>
      </c>
      <c r="BA3492">
        <v>0</v>
      </c>
    </row>
    <row r="3493" spans="1:53" x14ac:dyDescent="0.25">
      <c r="A3493">
        <v>166</v>
      </c>
      <c r="B3493" t="s">
        <v>65</v>
      </c>
      <c r="C3493" t="s">
        <v>1021</v>
      </c>
      <c r="D3493"/>
      <c r="E3493">
        <v>1</v>
      </c>
      <c r="F3493">
        <v>1</v>
      </c>
      <c r="G3493">
        <v>4</v>
      </c>
      <c r="H3493">
        <v>0</v>
      </c>
      <c r="I3493">
        <v>0</v>
      </c>
      <c r="J3493">
        <v>0</v>
      </c>
      <c r="K3493">
        <v>0</v>
      </c>
      <c r="L3493">
        <v>0</v>
      </c>
      <c r="M3493"/>
      <c r="O3493" s="101">
        <f>IF(ISBLANK(C3493),O3492,IF(COUNTIF(C$2:C3493,C3493)&gt;1,O3492,1+MAX(O3492,0)))</f>
        <v>79</v>
      </c>
      <c r="P3493" s="45">
        <f t="shared" si="1210"/>
        <v>52</v>
      </c>
      <c r="Q3493" s="33" t="str">
        <f t="shared" si="1211"/>
        <v/>
      </c>
      <c r="R3493" s="33">
        <f t="shared" si="1212"/>
        <v>1</v>
      </c>
      <c r="S3493" s="33" t="str">
        <f t="shared" si="1213"/>
        <v>166_1</v>
      </c>
      <c r="T3493" s="35" t="str">
        <f t="shared" si="1214"/>
        <v>166AM</v>
      </c>
      <c r="U3493" s="35" t="str">
        <f t="shared" si="1215"/>
        <v>166AMEW</v>
      </c>
      <c r="V3493" s="35" t="str">
        <f t="shared" si="1209"/>
        <v>3A</v>
      </c>
      <c r="W3493" s="35" t="str">
        <f t="shared" si="1202"/>
        <v>166AM3A114</v>
      </c>
      <c r="X3493" s="388">
        <f t="shared" si="1203"/>
        <v>0</v>
      </c>
      <c r="Y3493" s="388">
        <f t="shared" si="1204"/>
        <v>0</v>
      </c>
      <c r="Z3493" s="280" t="str">
        <f t="shared" si="1195"/>
        <v/>
      </c>
      <c r="AA3493" s="280" t="str">
        <f t="shared" si="1196"/>
        <v/>
      </c>
      <c r="AB3493" s="389" t="str">
        <f t="shared" si="1205"/>
        <v/>
      </c>
      <c r="AC3493" s="389" t="str">
        <f t="shared" si="1206"/>
        <v/>
      </c>
      <c r="AD3493" s="390" t="str">
        <f t="shared" si="1197"/>
        <v/>
      </c>
      <c r="AE3493" s="282">
        <f t="shared" si="1198"/>
        <v>0</v>
      </c>
      <c r="AF3493" s="359">
        <f t="shared" si="1199"/>
        <v>0</v>
      </c>
      <c r="AG3493" s="280">
        <f t="shared" si="1200"/>
        <v>3</v>
      </c>
      <c r="AH3493" s="280">
        <f t="shared" si="1216"/>
        <v>1</v>
      </c>
      <c r="AI3493" s="280">
        <f>IF(ISBLANK(T3493),AI3492,IF(COUNTIF(T$2:T3493,T3493)&gt;1,AI3492,1+MAX(AI3492,0)))</f>
        <v>99</v>
      </c>
      <c r="AL3493" s="391" t="str">
        <f t="shared" si="1207"/>
        <v/>
      </c>
      <c r="AM3493" s="391" t="str">
        <f t="shared" si="1208"/>
        <v/>
      </c>
      <c r="AO3493" s="310" t="str">
        <f t="shared" si="1201"/>
        <v/>
      </c>
      <c r="AP3493" s="310">
        <f>SUM(AO$1:AO3493)</f>
        <v>0</v>
      </c>
      <c r="AQ3493" s="310">
        <f>SUM(AK$2:AK3493)</f>
        <v>24</v>
      </c>
      <c r="AR3493" s="310">
        <f>COUNTA(AJ$2:AJ3493)</f>
        <v>24</v>
      </c>
      <c r="AS3493" s="312"/>
      <c r="AT3493" s="312"/>
      <c r="AU3493" s="312"/>
      <c r="AV3493" s="312"/>
      <c r="AW3493" s="312"/>
      <c r="AZ3493">
        <v>0</v>
      </c>
      <c r="BA3493">
        <v>0</v>
      </c>
    </row>
    <row r="3494" spans="1:53" x14ac:dyDescent="0.25">
      <c r="A3494">
        <v>166</v>
      </c>
      <c r="B3494" t="s">
        <v>65</v>
      </c>
      <c r="C3494" t="s">
        <v>1021</v>
      </c>
      <c r="D3494"/>
      <c r="E3494">
        <v>1</v>
      </c>
      <c r="F3494">
        <v>2</v>
      </c>
      <c r="G3494">
        <v>1</v>
      </c>
      <c r="H3494">
        <v>1</v>
      </c>
      <c r="I3494">
        <v>0</v>
      </c>
      <c r="J3494">
        <v>0</v>
      </c>
      <c r="K3494">
        <v>0</v>
      </c>
      <c r="L3494">
        <v>0</v>
      </c>
      <c r="M3494"/>
      <c r="O3494" s="101">
        <f>IF(ISBLANK(C3494),O3493,IF(COUNTIF(C$2:C3494,C3494)&gt;1,O3493,1+MAX(O3493,0)))</f>
        <v>79</v>
      </c>
      <c r="P3494" s="45">
        <f t="shared" si="1210"/>
        <v>52</v>
      </c>
      <c r="Q3494" s="33" t="str">
        <f t="shared" si="1211"/>
        <v/>
      </c>
      <c r="R3494" s="33">
        <f t="shared" si="1212"/>
        <v>2</v>
      </c>
      <c r="S3494" s="33" t="str">
        <f t="shared" si="1213"/>
        <v>166_2</v>
      </c>
      <c r="T3494" s="35" t="str">
        <f t="shared" si="1214"/>
        <v>166AM</v>
      </c>
      <c r="U3494" s="35" t="str">
        <f t="shared" si="1215"/>
        <v>166AMNS</v>
      </c>
      <c r="V3494" s="35" t="str">
        <f t="shared" si="1209"/>
        <v>3A</v>
      </c>
      <c r="W3494" s="35" t="str">
        <f t="shared" si="1202"/>
        <v>166AM3A121</v>
      </c>
      <c r="X3494" s="388">
        <f t="shared" si="1203"/>
        <v>0</v>
      </c>
      <c r="Y3494" s="388">
        <f t="shared" si="1204"/>
        <v>0</v>
      </c>
      <c r="Z3494" s="280" t="str">
        <f t="shared" si="1195"/>
        <v/>
      </c>
      <c r="AA3494" s="280" t="str">
        <f t="shared" si="1196"/>
        <v/>
      </c>
      <c r="AB3494" s="389" t="str">
        <f t="shared" si="1205"/>
        <v/>
      </c>
      <c r="AC3494" s="389" t="str">
        <f t="shared" si="1206"/>
        <v/>
      </c>
      <c r="AD3494" s="390" t="str">
        <f t="shared" si="1197"/>
        <v/>
      </c>
      <c r="AE3494" s="282">
        <f t="shared" si="1198"/>
        <v>0</v>
      </c>
      <c r="AF3494" s="359">
        <f t="shared" si="1199"/>
        <v>0</v>
      </c>
      <c r="AG3494" s="280">
        <f t="shared" si="1200"/>
        <v>1</v>
      </c>
      <c r="AH3494" s="280">
        <f t="shared" si="1216"/>
        <v>1</v>
      </c>
      <c r="AI3494" s="280">
        <f>IF(ISBLANK(T3494),AI3493,IF(COUNTIF(T$2:T3494,T3494)&gt;1,AI3493,1+MAX(AI3493,0)))</f>
        <v>99</v>
      </c>
      <c r="AL3494" s="391" t="str">
        <f t="shared" si="1207"/>
        <v/>
      </c>
      <c r="AM3494" s="391" t="str">
        <f t="shared" si="1208"/>
        <v/>
      </c>
      <c r="AO3494" s="310" t="str">
        <f t="shared" si="1201"/>
        <v/>
      </c>
      <c r="AP3494" s="310">
        <f>SUM(AO$1:AO3494)</f>
        <v>0</v>
      </c>
      <c r="AQ3494" s="310">
        <f>SUM(AK$2:AK3494)</f>
        <v>24</v>
      </c>
      <c r="AR3494" s="310">
        <f>COUNTA(AJ$2:AJ3494)</f>
        <v>24</v>
      </c>
      <c r="AS3494" s="312"/>
      <c r="AT3494" s="312"/>
      <c r="AU3494" s="312"/>
      <c r="AV3494" s="312"/>
      <c r="AW3494" s="312"/>
      <c r="AZ3494">
        <v>0</v>
      </c>
      <c r="BA3494">
        <v>0</v>
      </c>
    </row>
    <row r="3495" spans="1:53" x14ac:dyDescent="0.25">
      <c r="A3495">
        <v>166</v>
      </c>
      <c r="B3495" t="s">
        <v>65</v>
      </c>
      <c r="C3495" t="s">
        <v>1021</v>
      </c>
      <c r="D3495"/>
      <c r="E3495">
        <v>1</v>
      </c>
      <c r="F3495">
        <v>2</v>
      </c>
      <c r="G3495">
        <v>2</v>
      </c>
      <c r="H3495">
        <v>2</v>
      </c>
      <c r="I3495">
        <v>0</v>
      </c>
      <c r="J3495">
        <v>0</v>
      </c>
      <c r="K3495">
        <v>2</v>
      </c>
      <c r="L3495">
        <v>0</v>
      </c>
      <c r="M3495"/>
      <c r="O3495" s="101">
        <f>IF(ISBLANK(C3495),O3494,IF(COUNTIF(C$2:C3495,C3495)&gt;1,O3494,1+MAX(O3494,0)))</f>
        <v>79</v>
      </c>
      <c r="P3495" s="45">
        <f t="shared" si="1210"/>
        <v>52</v>
      </c>
      <c r="Q3495" s="33" t="str">
        <f t="shared" si="1211"/>
        <v/>
      </c>
      <c r="R3495" s="33">
        <f t="shared" si="1212"/>
        <v>2</v>
      </c>
      <c r="S3495" s="33" t="str">
        <f t="shared" si="1213"/>
        <v>166_2</v>
      </c>
      <c r="T3495" s="35" t="str">
        <f t="shared" si="1214"/>
        <v>166AM</v>
      </c>
      <c r="U3495" s="35" t="str">
        <f t="shared" si="1215"/>
        <v>166AMNS</v>
      </c>
      <c r="V3495" s="35" t="str">
        <f t="shared" si="1209"/>
        <v>3A</v>
      </c>
      <c r="W3495" s="35" t="str">
        <f t="shared" si="1202"/>
        <v>166AM3A122</v>
      </c>
      <c r="X3495" s="388">
        <f t="shared" si="1203"/>
        <v>2</v>
      </c>
      <c r="Y3495" s="388">
        <f t="shared" si="1204"/>
        <v>0</v>
      </c>
      <c r="Z3495" s="280" t="str">
        <f t="shared" si="1195"/>
        <v/>
      </c>
      <c r="AA3495" s="280" t="str">
        <f t="shared" si="1196"/>
        <v/>
      </c>
      <c r="AB3495" s="389" t="str">
        <f t="shared" si="1205"/>
        <v/>
      </c>
      <c r="AC3495" s="389" t="str">
        <f t="shared" si="1206"/>
        <v/>
      </c>
      <c r="AD3495" s="390" t="str">
        <f t="shared" si="1197"/>
        <v/>
      </c>
      <c r="AE3495" s="282">
        <f t="shared" si="1198"/>
        <v>0</v>
      </c>
      <c r="AF3495" s="359">
        <f t="shared" si="1199"/>
        <v>0</v>
      </c>
      <c r="AG3495" s="280">
        <f t="shared" si="1200"/>
        <v>1</v>
      </c>
      <c r="AH3495" s="280">
        <f t="shared" si="1216"/>
        <v>1</v>
      </c>
      <c r="AI3495" s="280">
        <f>IF(ISBLANK(T3495),AI3494,IF(COUNTIF(T$2:T3495,T3495)&gt;1,AI3494,1+MAX(AI3494,0)))</f>
        <v>99</v>
      </c>
      <c r="AL3495" s="391" t="str">
        <f t="shared" si="1207"/>
        <v/>
      </c>
      <c r="AM3495" s="391" t="str">
        <f t="shared" si="1208"/>
        <v/>
      </c>
      <c r="AO3495" s="310" t="str">
        <f t="shared" si="1201"/>
        <v/>
      </c>
      <c r="AP3495" s="310">
        <f>SUM(AO$1:AO3495)</f>
        <v>0</v>
      </c>
      <c r="AQ3495" s="310">
        <f>SUM(AK$2:AK3495)</f>
        <v>24</v>
      </c>
      <c r="AR3495" s="310">
        <f>COUNTA(AJ$2:AJ3495)</f>
        <v>24</v>
      </c>
      <c r="AS3495" s="312"/>
      <c r="AT3495" s="312"/>
      <c r="AU3495" s="312"/>
      <c r="AV3495" s="312"/>
      <c r="AW3495" s="312"/>
      <c r="AZ3495">
        <v>2</v>
      </c>
      <c r="BA3495">
        <v>0</v>
      </c>
    </row>
    <row r="3496" spans="1:53" x14ac:dyDescent="0.25">
      <c r="A3496">
        <v>166</v>
      </c>
      <c r="B3496" t="s">
        <v>65</v>
      </c>
      <c r="C3496" t="s">
        <v>1021</v>
      </c>
      <c r="D3496"/>
      <c r="E3496">
        <v>1</v>
      </c>
      <c r="F3496">
        <v>2</v>
      </c>
      <c r="G3496">
        <v>3</v>
      </c>
      <c r="H3496">
        <v>1</v>
      </c>
      <c r="I3496">
        <v>0</v>
      </c>
      <c r="J3496">
        <v>0</v>
      </c>
      <c r="K3496">
        <v>0</v>
      </c>
      <c r="L3496">
        <v>0</v>
      </c>
      <c r="M3496"/>
      <c r="O3496" s="101">
        <f>IF(ISBLANK(C3496),O3495,IF(COUNTIF(C$2:C3496,C3496)&gt;1,O3495,1+MAX(O3495,0)))</f>
        <v>79</v>
      </c>
      <c r="P3496" s="45">
        <f t="shared" si="1210"/>
        <v>52</v>
      </c>
      <c r="Q3496" s="33" t="str">
        <f t="shared" si="1211"/>
        <v/>
      </c>
      <c r="R3496" s="33">
        <f t="shared" si="1212"/>
        <v>2</v>
      </c>
      <c r="S3496" s="33" t="str">
        <f t="shared" si="1213"/>
        <v>166_2</v>
      </c>
      <c r="T3496" s="35" t="str">
        <f t="shared" si="1214"/>
        <v>166AM</v>
      </c>
      <c r="U3496" s="35" t="str">
        <f t="shared" si="1215"/>
        <v>166AMEW</v>
      </c>
      <c r="V3496" s="35" t="str">
        <f t="shared" si="1209"/>
        <v>3A</v>
      </c>
      <c r="W3496" s="35" t="str">
        <f t="shared" si="1202"/>
        <v>166AM3A123</v>
      </c>
      <c r="X3496" s="388">
        <f t="shared" si="1203"/>
        <v>0</v>
      </c>
      <c r="Y3496" s="388">
        <f t="shared" si="1204"/>
        <v>0</v>
      </c>
      <c r="Z3496" s="280" t="str">
        <f t="shared" si="1195"/>
        <v/>
      </c>
      <c r="AA3496" s="280" t="str">
        <f t="shared" si="1196"/>
        <v/>
      </c>
      <c r="AB3496" s="389" t="str">
        <f t="shared" si="1205"/>
        <v/>
      </c>
      <c r="AC3496" s="389" t="str">
        <f t="shared" si="1206"/>
        <v/>
      </c>
      <c r="AD3496" s="390" t="str">
        <f t="shared" si="1197"/>
        <v/>
      </c>
      <c r="AE3496" s="282">
        <f t="shared" si="1198"/>
        <v>0</v>
      </c>
      <c r="AF3496" s="359">
        <f t="shared" si="1199"/>
        <v>0</v>
      </c>
      <c r="AG3496" s="280">
        <f t="shared" si="1200"/>
        <v>3</v>
      </c>
      <c r="AH3496" s="280">
        <f t="shared" si="1216"/>
        <v>1</v>
      </c>
      <c r="AI3496" s="280">
        <f>IF(ISBLANK(T3496),AI3495,IF(COUNTIF(T$2:T3496,T3496)&gt;1,AI3495,1+MAX(AI3495,0)))</f>
        <v>99</v>
      </c>
      <c r="AL3496" s="391" t="str">
        <f t="shared" si="1207"/>
        <v/>
      </c>
      <c r="AM3496" s="391" t="str">
        <f t="shared" si="1208"/>
        <v/>
      </c>
      <c r="AO3496" s="310" t="str">
        <f t="shared" si="1201"/>
        <v/>
      </c>
      <c r="AP3496" s="310">
        <f>SUM(AO$1:AO3496)</f>
        <v>0</v>
      </c>
      <c r="AQ3496" s="310">
        <f>SUM(AK$2:AK3496)</f>
        <v>24</v>
      </c>
      <c r="AR3496" s="310">
        <f>COUNTA(AJ$2:AJ3496)</f>
        <v>24</v>
      </c>
      <c r="AS3496" s="312"/>
      <c r="AT3496" s="312"/>
      <c r="AU3496" s="312"/>
      <c r="AV3496" s="312"/>
      <c r="AW3496" s="312"/>
      <c r="AZ3496">
        <v>0</v>
      </c>
      <c r="BA3496">
        <v>0</v>
      </c>
    </row>
    <row r="3497" spans="1:53" x14ac:dyDescent="0.25">
      <c r="A3497">
        <v>166</v>
      </c>
      <c r="B3497" t="s">
        <v>65</v>
      </c>
      <c r="C3497" t="s">
        <v>1021</v>
      </c>
      <c r="D3497"/>
      <c r="E3497">
        <v>1</v>
      </c>
      <c r="F3497">
        <v>2</v>
      </c>
      <c r="G3497">
        <v>4</v>
      </c>
      <c r="H3497">
        <v>0</v>
      </c>
      <c r="I3497">
        <v>0</v>
      </c>
      <c r="J3497">
        <v>0</v>
      </c>
      <c r="K3497">
        <v>0</v>
      </c>
      <c r="L3497">
        <v>0</v>
      </c>
      <c r="M3497"/>
      <c r="O3497" s="101">
        <f>IF(ISBLANK(C3497),O3496,IF(COUNTIF(C$2:C3497,C3497)&gt;1,O3496,1+MAX(O3496,0)))</f>
        <v>79</v>
      </c>
      <c r="P3497" s="45">
        <f t="shared" si="1210"/>
        <v>52</v>
      </c>
      <c r="Q3497" s="33" t="str">
        <f t="shared" si="1211"/>
        <v/>
      </c>
      <c r="R3497" s="33">
        <f t="shared" si="1212"/>
        <v>2</v>
      </c>
      <c r="S3497" s="33" t="str">
        <f t="shared" si="1213"/>
        <v>166_2</v>
      </c>
      <c r="T3497" s="35" t="str">
        <f t="shared" si="1214"/>
        <v>166AM</v>
      </c>
      <c r="U3497" s="35" t="str">
        <f t="shared" si="1215"/>
        <v>166AMEW</v>
      </c>
      <c r="V3497" s="35" t="str">
        <f t="shared" si="1209"/>
        <v>3A</v>
      </c>
      <c r="W3497" s="35" t="str">
        <f t="shared" si="1202"/>
        <v>166AM3A124</v>
      </c>
      <c r="X3497" s="388">
        <f t="shared" si="1203"/>
        <v>0</v>
      </c>
      <c r="Y3497" s="388">
        <f t="shared" si="1204"/>
        <v>0</v>
      </c>
      <c r="Z3497" s="280" t="str">
        <f t="shared" si="1195"/>
        <v/>
      </c>
      <c r="AA3497" s="280" t="str">
        <f t="shared" si="1196"/>
        <v/>
      </c>
      <c r="AB3497" s="389" t="str">
        <f t="shared" si="1205"/>
        <v/>
      </c>
      <c r="AC3497" s="389" t="str">
        <f t="shared" si="1206"/>
        <v/>
      </c>
      <c r="AD3497" s="390" t="str">
        <f t="shared" si="1197"/>
        <v/>
      </c>
      <c r="AE3497" s="282">
        <f t="shared" si="1198"/>
        <v>0</v>
      </c>
      <c r="AF3497" s="359">
        <f t="shared" si="1199"/>
        <v>0</v>
      </c>
      <c r="AG3497" s="280">
        <f t="shared" si="1200"/>
        <v>3</v>
      </c>
      <c r="AH3497" s="280">
        <f t="shared" si="1216"/>
        <v>1</v>
      </c>
      <c r="AI3497" s="280">
        <f>IF(ISBLANK(T3497),AI3496,IF(COUNTIF(T$2:T3497,T3497)&gt;1,AI3496,1+MAX(AI3496,0)))</f>
        <v>99</v>
      </c>
      <c r="AL3497" s="391" t="str">
        <f t="shared" si="1207"/>
        <v/>
      </c>
      <c r="AM3497" s="391" t="str">
        <f t="shared" si="1208"/>
        <v/>
      </c>
      <c r="AO3497" s="310" t="str">
        <f t="shared" si="1201"/>
        <v/>
      </c>
      <c r="AP3497" s="310">
        <f>SUM(AO$1:AO3497)</f>
        <v>0</v>
      </c>
      <c r="AQ3497" s="310">
        <f>SUM(AK$2:AK3497)</f>
        <v>24</v>
      </c>
      <c r="AR3497" s="310">
        <f>COUNTA(AJ$2:AJ3497)</f>
        <v>24</v>
      </c>
      <c r="AS3497" s="312"/>
      <c r="AT3497" s="312"/>
      <c r="AU3497" s="312"/>
      <c r="AV3497" s="312"/>
      <c r="AW3497" s="312"/>
      <c r="AZ3497">
        <v>0</v>
      </c>
      <c r="BA3497">
        <v>0</v>
      </c>
    </row>
    <row r="3498" spans="1:53" x14ac:dyDescent="0.25">
      <c r="A3498">
        <v>166</v>
      </c>
      <c r="B3498" t="s">
        <v>65</v>
      </c>
      <c r="C3498" t="s">
        <v>1021</v>
      </c>
      <c r="D3498"/>
      <c r="E3498">
        <v>1</v>
      </c>
      <c r="F3498">
        <v>3</v>
      </c>
      <c r="G3498">
        <v>1</v>
      </c>
      <c r="H3498">
        <v>2</v>
      </c>
      <c r="I3498">
        <v>1</v>
      </c>
      <c r="J3498">
        <v>1</v>
      </c>
      <c r="K3498">
        <v>0</v>
      </c>
      <c r="L3498">
        <v>0</v>
      </c>
      <c r="M3498"/>
      <c r="O3498" s="101">
        <f>IF(ISBLANK(C3498),O3497,IF(COUNTIF(C$2:C3498,C3498)&gt;1,O3497,1+MAX(O3497,0)))</f>
        <v>79</v>
      </c>
      <c r="P3498" s="45">
        <f t="shared" si="1210"/>
        <v>52</v>
      </c>
      <c r="Q3498" s="33" t="str">
        <f t="shared" si="1211"/>
        <v/>
      </c>
      <c r="R3498" s="33">
        <f t="shared" si="1212"/>
        <v>3</v>
      </c>
      <c r="S3498" s="33" t="str">
        <f t="shared" si="1213"/>
        <v>166_3</v>
      </c>
      <c r="T3498" s="35" t="str">
        <f t="shared" si="1214"/>
        <v>166AM</v>
      </c>
      <c r="U3498" s="35" t="str">
        <f t="shared" si="1215"/>
        <v>166AMNS</v>
      </c>
      <c r="V3498" s="35" t="str">
        <f t="shared" si="1209"/>
        <v>3A</v>
      </c>
      <c r="W3498" s="35" t="str">
        <f t="shared" si="1202"/>
        <v>166AM3A131</v>
      </c>
      <c r="X3498" s="388">
        <f t="shared" si="1203"/>
        <v>0</v>
      </c>
      <c r="Y3498" s="388">
        <f t="shared" si="1204"/>
        <v>0</v>
      </c>
      <c r="Z3498" s="280" t="str">
        <f t="shared" si="1195"/>
        <v/>
      </c>
      <c r="AA3498" s="280" t="str">
        <f t="shared" si="1196"/>
        <v/>
      </c>
      <c r="AB3498" s="389" t="str">
        <f t="shared" si="1205"/>
        <v/>
      </c>
      <c r="AC3498" s="389" t="str">
        <f t="shared" si="1206"/>
        <v/>
      </c>
      <c r="AD3498" s="390" t="str">
        <f t="shared" si="1197"/>
        <v/>
      </c>
      <c r="AE3498" s="282">
        <f t="shared" si="1198"/>
        <v>0</v>
      </c>
      <c r="AF3498" s="359">
        <f t="shared" si="1199"/>
        <v>0</v>
      </c>
      <c r="AG3498" s="280">
        <f t="shared" si="1200"/>
        <v>1</v>
      </c>
      <c r="AH3498" s="280">
        <f t="shared" si="1216"/>
        <v>1</v>
      </c>
      <c r="AI3498" s="280">
        <f>IF(ISBLANK(T3498),AI3497,IF(COUNTIF(T$2:T3498,T3498)&gt;1,AI3497,1+MAX(AI3497,0)))</f>
        <v>99</v>
      </c>
      <c r="AL3498" s="391" t="str">
        <f t="shared" si="1207"/>
        <v/>
      </c>
      <c r="AM3498" s="391" t="str">
        <f t="shared" si="1208"/>
        <v/>
      </c>
      <c r="AO3498" s="310" t="str">
        <f t="shared" si="1201"/>
        <v/>
      </c>
      <c r="AP3498" s="310">
        <f>SUM(AO$1:AO3498)</f>
        <v>0</v>
      </c>
      <c r="AQ3498" s="310">
        <f>SUM(AK$2:AK3498)</f>
        <v>24</v>
      </c>
      <c r="AR3498" s="310">
        <f>COUNTA(AJ$2:AJ3498)</f>
        <v>24</v>
      </c>
      <c r="AS3498" s="312"/>
      <c r="AT3498" s="312"/>
      <c r="AU3498" s="312"/>
      <c r="AV3498" s="312"/>
      <c r="AW3498" s="312"/>
      <c r="AZ3498">
        <v>0</v>
      </c>
      <c r="BA3498">
        <v>0</v>
      </c>
    </row>
    <row r="3499" spans="1:53" x14ac:dyDescent="0.25">
      <c r="A3499">
        <v>166</v>
      </c>
      <c r="B3499" t="s">
        <v>65</v>
      </c>
      <c r="C3499" t="s">
        <v>1021</v>
      </c>
      <c r="D3499"/>
      <c r="E3499">
        <v>1</v>
      </c>
      <c r="F3499">
        <v>3</v>
      </c>
      <c r="G3499">
        <v>2</v>
      </c>
      <c r="H3499">
        <v>0</v>
      </c>
      <c r="I3499">
        <v>0</v>
      </c>
      <c r="J3499">
        <v>0</v>
      </c>
      <c r="K3499">
        <v>0</v>
      </c>
      <c r="L3499">
        <v>0</v>
      </c>
      <c r="M3499"/>
      <c r="O3499" s="101">
        <f>IF(ISBLANK(C3499),O3498,IF(COUNTIF(C$2:C3499,C3499)&gt;1,O3498,1+MAX(O3498,0)))</f>
        <v>79</v>
      </c>
      <c r="P3499" s="45">
        <f t="shared" si="1210"/>
        <v>52</v>
      </c>
      <c r="Q3499" s="33" t="str">
        <f t="shared" si="1211"/>
        <v/>
      </c>
      <c r="R3499" s="33">
        <f t="shared" si="1212"/>
        <v>3</v>
      </c>
      <c r="S3499" s="33" t="str">
        <f t="shared" si="1213"/>
        <v>166_3</v>
      </c>
      <c r="T3499" s="35" t="str">
        <f t="shared" si="1214"/>
        <v>166AM</v>
      </c>
      <c r="U3499" s="35" t="str">
        <f t="shared" si="1215"/>
        <v>166AMNS</v>
      </c>
      <c r="V3499" s="35" t="str">
        <f t="shared" si="1209"/>
        <v>3A</v>
      </c>
      <c r="W3499" s="35" t="str">
        <f t="shared" si="1202"/>
        <v>166AM3A132</v>
      </c>
      <c r="X3499" s="388">
        <f t="shared" si="1203"/>
        <v>0</v>
      </c>
      <c r="Y3499" s="388">
        <f t="shared" si="1204"/>
        <v>0</v>
      </c>
      <c r="Z3499" s="280" t="str">
        <f t="shared" si="1195"/>
        <v/>
      </c>
      <c r="AA3499" s="280" t="str">
        <f t="shared" si="1196"/>
        <v/>
      </c>
      <c r="AB3499" s="389" t="str">
        <f t="shared" si="1205"/>
        <v/>
      </c>
      <c r="AC3499" s="389" t="str">
        <f t="shared" si="1206"/>
        <v/>
      </c>
      <c r="AD3499" s="390" t="str">
        <f t="shared" si="1197"/>
        <v/>
      </c>
      <c r="AE3499" s="282">
        <f t="shared" si="1198"/>
        <v>0</v>
      </c>
      <c r="AF3499" s="359">
        <f t="shared" si="1199"/>
        <v>0</v>
      </c>
      <c r="AG3499" s="280">
        <f t="shared" si="1200"/>
        <v>1</v>
      </c>
      <c r="AH3499" s="280">
        <f t="shared" si="1216"/>
        <v>1</v>
      </c>
      <c r="AI3499" s="280">
        <f>IF(ISBLANK(T3499),AI3498,IF(COUNTIF(T$2:T3499,T3499)&gt;1,AI3498,1+MAX(AI3498,0)))</f>
        <v>99</v>
      </c>
      <c r="AL3499" s="391" t="str">
        <f t="shared" si="1207"/>
        <v/>
      </c>
      <c r="AM3499" s="391" t="str">
        <f t="shared" si="1208"/>
        <v/>
      </c>
      <c r="AO3499" s="310" t="str">
        <f t="shared" si="1201"/>
        <v/>
      </c>
      <c r="AP3499" s="310">
        <f>SUM(AO$1:AO3499)</f>
        <v>0</v>
      </c>
      <c r="AQ3499" s="310">
        <f>SUM(AK$2:AK3499)</f>
        <v>24</v>
      </c>
      <c r="AR3499" s="310">
        <f>COUNTA(AJ$2:AJ3499)</f>
        <v>24</v>
      </c>
      <c r="AS3499" s="312"/>
      <c r="AT3499" s="312"/>
      <c r="AU3499" s="312"/>
      <c r="AV3499" s="312"/>
      <c r="AW3499" s="312"/>
      <c r="AZ3499">
        <v>0</v>
      </c>
      <c r="BA3499">
        <v>0</v>
      </c>
    </row>
    <row r="3500" spans="1:53" x14ac:dyDescent="0.25">
      <c r="A3500">
        <v>166</v>
      </c>
      <c r="B3500" t="s">
        <v>65</v>
      </c>
      <c r="C3500" t="s">
        <v>1021</v>
      </c>
      <c r="D3500"/>
      <c r="E3500">
        <v>1</v>
      </c>
      <c r="F3500">
        <v>3</v>
      </c>
      <c r="G3500">
        <v>3</v>
      </c>
      <c r="H3500">
        <v>1</v>
      </c>
      <c r="I3500">
        <v>0</v>
      </c>
      <c r="J3500">
        <v>0</v>
      </c>
      <c r="K3500">
        <v>0</v>
      </c>
      <c r="L3500">
        <v>0</v>
      </c>
      <c r="M3500"/>
      <c r="O3500" s="101">
        <f>IF(ISBLANK(C3500),O3499,IF(COUNTIF(C$2:C3500,C3500)&gt;1,O3499,1+MAX(O3499,0)))</f>
        <v>79</v>
      </c>
      <c r="P3500" s="45">
        <f t="shared" si="1210"/>
        <v>52</v>
      </c>
      <c r="Q3500" s="33" t="str">
        <f t="shared" si="1211"/>
        <v/>
      </c>
      <c r="R3500" s="33">
        <f t="shared" si="1212"/>
        <v>3</v>
      </c>
      <c r="S3500" s="33" t="str">
        <f t="shared" si="1213"/>
        <v>166_3</v>
      </c>
      <c r="T3500" s="35" t="str">
        <f t="shared" si="1214"/>
        <v>166AM</v>
      </c>
      <c r="U3500" s="35" t="str">
        <f t="shared" si="1215"/>
        <v>166AMEW</v>
      </c>
      <c r="V3500" s="35" t="str">
        <f t="shared" si="1209"/>
        <v>3A</v>
      </c>
      <c r="W3500" s="35" t="str">
        <f t="shared" si="1202"/>
        <v>166AM3A133</v>
      </c>
      <c r="X3500" s="388">
        <f t="shared" si="1203"/>
        <v>0</v>
      </c>
      <c r="Y3500" s="388">
        <f t="shared" si="1204"/>
        <v>0</v>
      </c>
      <c r="Z3500" s="280" t="str">
        <f t="shared" si="1195"/>
        <v/>
      </c>
      <c r="AA3500" s="280" t="str">
        <f t="shared" si="1196"/>
        <v/>
      </c>
      <c r="AB3500" s="389" t="str">
        <f t="shared" si="1205"/>
        <v/>
      </c>
      <c r="AC3500" s="389" t="str">
        <f t="shared" si="1206"/>
        <v/>
      </c>
      <c r="AD3500" s="390" t="str">
        <f t="shared" si="1197"/>
        <v/>
      </c>
      <c r="AE3500" s="282">
        <f t="shared" si="1198"/>
        <v>0</v>
      </c>
      <c r="AF3500" s="359">
        <f t="shared" si="1199"/>
        <v>0</v>
      </c>
      <c r="AG3500" s="280">
        <f t="shared" si="1200"/>
        <v>3</v>
      </c>
      <c r="AH3500" s="280">
        <f t="shared" si="1216"/>
        <v>1</v>
      </c>
      <c r="AI3500" s="280">
        <f>IF(ISBLANK(T3500),AI3499,IF(COUNTIF(T$2:T3500,T3500)&gt;1,AI3499,1+MAX(AI3499,0)))</f>
        <v>99</v>
      </c>
      <c r="AL3500" s="391" t="str">
        <f t="shared" si="1207"/>
        <v/>
      </c>
      <c r="AM3500" s="391" t="str">
        <f t="shared" si="1208"/>
        <v/>
      </c>
      <c r="AO3500" s="310" t="str">
        <f t="shared" si="1201"/>
        <v/>
      </c>
      <c r="AP3500" s="310">
        <f>SUM(AO$1:AO3500)</f>
        <v>0</v>
      </c>
      <c r="AQ3500" s="310">
        <f>SUM(AK$2:AK3500)</f>
        <v>24</v>
      </c>
      <c r="AR3500" s="310">
        <f>COUNTA(AJ$2:AJ3500)</f>
        <v>24</v>
      </c>
      <c r="AS3500" s="312"/>
      <c r="AT3500" s="312"/>
      <c r="AU3500" s="312"/>
      <c r="AV3500" s="312"/>
      <c r="AW3500" s="312"/>
      <c r="AZ3500">
        <v>0</v>
      </c>
      <c r="BA3500">
        <v>0</v>
      </c>
    </row>
    <row r="3501" spans="1:53" x14ac:dyDescent="0.25">
      <c r="A3501">
        <v>166</v>
      </c>
      <c r="B3501" t="s">
        <v>65</v>
      </c>
      <c r="C3501" t="s">
        <v>1021</v>
      </c>
      <c r="D3501"/>
      <c r="E3501">
        <v>1</v>
      </c>
      <c r="F3501">
        <v>3</v>
      </c>
      <c r="G3501">
        <v>4</v>
      </c>
      <c r="H3501">
        <v>0</v>
      </c>
      <c r="I3501">
        <v>0</v>
      </c>
      <c r="J3501">
        <v>0</v>
      </c>
      <c r="K3501">
        <v>0</v>
      </c>
      <c r="L3501">
        <v>0</v>
      </c>
      <c r="M3501"/>
      <c r="O3501" s="101">
        <f>IF(ISBLANK(C3501),O3500,IF(COUNTIF(C$2:C3501,C3501)&gt;1,O3500,1+MAX(O3500,0)))</f>
        <v>79</v>
      </c>
      <c r="P3501" s="45">
        <f t="shared" si="1210"/>
        <v>52</v>
      </c>
      <c r="Q3501" s="33" t="str">
        <f t="shared" si="1211"/>
        <v/>
      </c>
      <c r="R3501" s="33">
        <f t="shared" si="1212"/>
        <v>3</v>
      </c>
      <c r="S3501" s="33" t="str">
        <f t="shared" si="1213"/>
        <v>166_3</v>
      </c>
      <c r="T3501" s="35" t="str">
        <f t="shared" si="1214"/>
        <v>166AM</v>
      </c>
      <c r="U3501" s="35" t="str">
        <f t="shared" si="1215"/>
        <v>166AMEW</v>
      </c>
      <c r="V3501" s="35" t="str">
        <f t="shared" si="1209"/>
        <v>3A</v>
      </c>
      <c r="W3501" s="35" t="str">
        <f t="shared" si="1202"/>
        <v>166AM3A134</v>
      </c>
      <c r="X3501" s="388">
        <f t="shared" si="1203"/>
        <v>0</v>
      </c>
      <c r="Y3501" s="388">
        <f t="shared" si="1204"/>
        <v>0</v>
      </c>
      <c r="Z3501" s="280" t="str">
        <f t="shared" si="1195"/>
        <v/>
      </c>
      <c r="AA3501" s="280" t="str">
        <f t="shared" si="1196"/>
        <v/>
      </c>
      <c r="AB3501" s="389" t="str">
        <f t="shared" si="1205"/>
        <v/>
      </c>
      <c r="AC3501" s="389" t="str">
        <f t="shared" si="1206"/>
        <v/>
      </c>
      <c r="AD3501" s="390" t="str">
        <f t="shared" si="1197"/>
        <v/>
      </c>
      <c r="AE3501" s="282">
        <f t="shared" si="1198"/>
        <v>0</v>
      </c>
      <c r="AF3501" s="359">
        <f t="shared" si="1199"/>
        <v>0</v>
      </c>
      <c r="AG3501" s="280">
        <f t="shared" si="1200"/>
        <v>3</v>
      </c>
      <c r="AH3501" s="280">
        <f t="shared" si="1216"/>
        <v>1</v>
      </c>
      <c r="AI3501" s="280">
        <f>IF(ISBLANK(T3501),AI3500,IF(COUNTIF(T$2:T3501,T3501)&gt;1,AI3500,1+MAX(AI3500,0)))</f>
        <v>99</v>
      </c>
      <c r="AL3501" s="391" t="str">
        <f t="shared" si="1207"/>
        <v/>
      </c>
      <c r="AM3501" s="391" t="str">
        <f t="shared" si="1208"/>
        <v/>
      </c>
      <c r="AO3501" s="310" t="str">
        <f t="shared" si="1201"/>
        <v/>
      </c>
      <c r="AP3501" s="310">
        <f>SUM(AO$1:AO3501)</f>
        <v>0</v>
      </c>
      <c r="AQ3501" s="310">
        <f>SUM(AK$2:AK3501)</f>
        <v>24</v>
      </c>
      <c r="AR3501" s="310">
        <f>COUNTA(AJ$2:AJ3501)</f>
        <v>24</v>
      </c>
      <c r="AS3501" s="312"/>
      <c r="AT3501" s="312"/>
      <c r="AU3501" s="312"/>
      <c r="AV3501" s="312"/>
      <c r="AW3501" s="312"/>
      <c r="AZ3501">
        <v>0</v>
      </c>
      <c r="BA3501">
        <v>0</v>
      </c>
    </row>
    <row r="3502" spans="1:53" x14ac:dyDescent="0.25">
      <c r="A3502">
        <v>166</v>
      </c>
      <c r="B3502" t="s">
        <v>65</v>
      </c>
      <c r="C3502" t="s">
        <v>1021</v>
      </c>
      <c r="D3502"/>
      <c r="E3502">
        <v>1</v>
      </c>
      <c r="F3502">
        <v>4</v>
      </c>
      <c r="G3502">
        <v>1</v>
      </c>
      <c r="H3502">
        <v>3</v>
      </c>
      <c r="I3502">
        <v>1</v>
      </c>
      <c r="J3502">
        <v>0</v>
      </c>
      <c r="K3502">
        <v>1</v>
      </c>
      <c r="L3502">
        <v>0</v>
      </c>
      <c r="M3502"/>
      <c r="O3502" s="101">
        <f>IF(ISBLANK(C3502),O3501,IF(COUNTIF(C$2:C3502,C3502)&gt;1,O3501,1+MAX(O3501,0)))</f>
        <v>79</v>
      </c>
      <c r="P3502" s="45">
        <f t="shared" si="1210"/>
        <v>52</v>
      </c>
      <c r="Q3502" s="33" t="str">
        <f t="shared" si="1211"/>
        <v/>
      </c>
      <c r="R3502" s="33">
        <f t="shared" si="1212"/>
        <v>4</v>
      </c>
      <c r="S3502" s="33" t="str">
        <f t="shared" si="1213"/>
        <v>166_4</v>
      </c>
      <c r="T3502" s="35" t="str">
        <f t="shared" si="1214"/>
        <v>166AM</v>
      </c>
      <c r="U3502" s="35" t="str">
        <f t="shared" si="1215"/>
        <v>166AMNS</v>
      </c>
      <c r="V3502" s="35" t="str">
        <f t="shared" si="1209"/>
        <v>3A</v>
      </c>
      <c r="W3502" s="35" t="str">
        <f t="shared" si="1202"/>
        <v>166AM3A141</v>
      </c>
      <c r="X3502" s="388">
        <f t="shared" si="1203"/>
        <v>1</v>
      </c>
      <c r="Y3502" s="388">
        <f t="shared" si="1204"/>
        <v>0</v>
      </c>
      <c r="Z3502" s="280" t="str">
        <f t="shared" si="1195"/>
        <v/>
      </c>
      <c r="AA3502" s="280" t="str">
        <f t="shared" si="1196"/>
        <v/>
      </c>
      <c r="AB3502" s="389" t="str">
        <f t="shared" si="1205"/>
        <v/>
      </c>
      <c r="AC3502" s="389" t="str">
        <f t="shared" si="1206"/>
        <v/>
      </c>
      <c r="AD3502" s="390" t="str">
        <f t="shared" si="1197"/>
        <v/>
      </c>
      <c r="AE3502" s="282">
        <f t="shared" si="1198"/>
        <v>0</v>
      </c>
      <c r="AF3502" s="359">
        <f t="shared" si="1199"/>
        <v>0</v>
      </c>
      <c r="AG3502" s="280">
        <f t="shared" si="1200"/>
        <v>1</v>
      </c>
      <c r="AH3502" s="280">
        <f t="shared" si="1216"/>
        <v>1</v>
      </c>
      <c r="AI3502" s="280">
        <f>IF(ISBLANK(T3502),AI3501,IF(COUNTIF(T$2:T3502,T3502)&gt;1,AI3501,1+MAX(AI3501,0)))</f>
        <v>99</v>
      </c>
      <c r="AL3502" s="391" t="str">
        <f t="shared" si="1207"/>
        <v/>
      </c>
      <c r="AM3502" s="391" t="str">
        <f t="shared" si="1208"/>
        <v/>
      </c>
      <c r="AO3502" s="310" t="str">
        <f t="shared" si="1201"/>
        <v/>
      </c>
      <c r="AP3502" s="310">
        <f>SUM(AO$1:AO3502)</f>
        <v>0</v>
      </c>
      <c r="AQ3502" s="310">
        <f>SUM(AK$2:AK3502)</f>
        <v>24</v>
      </c>
      <c r="AR3502" s="310">
        <f>COUNTA(AJ$2:AJ3502)</f>
        <v>24</v>
      </c>
      <c r="AS3502" s="312"/>
      <c r="AT3502" s="312"/>
      <c r="AU3502" s="312"/>
      <c r="AV3502" s="312"/>
      <c r="AW3502" s="312"/>
      <c r="AZ3502">
        <v>1</v>
      </c>
      <c r="BA3502">
        <v>0</v>
      </c>
    </row>
    <row r="3503" spans="1:53" x14ac:dyDescent="0.25">
      <c r="A3503">
        <v>166</v>
      </c>
      <c r="B3503" t="s">
        <v>65</v>
      </c>
      <c r="C3503" t="s">
        <v>1021</v>
      </c>
      <c r="D3503"/>
      <c r="E3503">
        <v>1</v>
      </c>
      <c r="F3503">
        <v>4</v>
      </c>
      <c r="G3503">
        <v>2</v>
      </c>
      <c r="H3503">
        <v>1</v>
      </c>
      <c r="I3503">
        <v>0</v>
      </c>
      <c r="J3503">
        <v>0</v>
      </c>
      <c r="K3503">
        <v>0</v>
      </c>
      <c r="L3503">
        <v>0</v>
      </c>
      <c r="M3503"/>
      <c r="O3503" s="101">
        <f>IF(ISBLANK(C3503),O3502,IF(COUNTIF(C$2:C3503,C3503)&gt;1,O3502,1+MAX(O3502,0)))</f>
        <v>79</v>
      </c>
      <c r="P3503" s="45">
        <f t="shared" si="1210"/>
        <v>52</v>
      </c>
      <c r="Q3503" s="33" t="str">
        <f t="shared" si="1211"/>
        <v/>
      </c>
      <c r="R3503" s="33">
        <f t="shared" si="1212"/>
        <v>4</v>
      </c>
      <c r="S3503" s="33" t="str">
        <f t="shared" si="1213"/>
        <v>166_4</v>
      </c>
      <c r="T3503" s="35" t="str">
        <f t="shared" si="1214"/>
        <v>166AM</v>
      </c>
      <c r="U3503" s="35" t="str">
        <f t="shared" si="1215"/>
        <v>166AMNS</v>
      </c>
      <c r="V3503" s="35" t="str">
        <f t="shared" si="1209"/>
        <v>3A</v>
      </c>
      <c r="W3503" s="35" t="str">
        <f t="shared" si="1202"/>
        <v>166AM3A142</v>
      </c>
      <c r="X3503" s="388">
        <f t="shared" si="1203"/>
        <v>0</v>
      </c>
      <c r="Y3503" s="388">
        <f t="shared" si="1204"/>
        <v>0</v>
      </c>
      <c r="Z3503" s="280" t="str">
        <f t="shared" si="1195"/>
        <v/>
      </c>
      <c r="AA3503" s="280" t="str">
        <f t="shared" si="1196"/>
        <v/>
      </c>
      <c r="AB3503" s="389" t="str">
        <f t="shared" si="1205"/>
        <v/>
      </c>
      <c r="AC3503" s="389" t="str">
        <f t="shared" si="1206"/>
        <v/>
      </c>
      <c r="AD3503" s="390" t="str">
        <f t="shared" si="1197"/>
        <v/>
      </c>
      <c r="AE3503" s="282">
        <f t="shared" si="1198"/>
        <v>0</v>
      </c>
      <c r="AF3503" s="359">
        <f t="shared" si="1199"/>
        <v>0</v>
      </c>
      <c r="AG3503" s="280">
        <f t="shared" si="1200"/>
        <v>1</v>
      </c>
      <c r="AH3503" s="280">
        <f t="shared" si="1216"/>
        <v>1</v>
      </c>
      <c r="AI3503" s="280">
        <f>IF(ISBLANK(T3503),AI3502,IF(COUNTIF(T$2:T3503,T3503)&gt;1,AI3502,1+MAX(AI3502,0)))</f>
        <v>99</v>
      </c>
      <c r="AL3503" s="391" t="str">
        <f t="shared" si="1207"/>
        <v/>
      </c>
      <c r="AM3503" s="391" t="str">
        <f t="shared" si="1208"/>
        <v/>
      </c>
      <c r="AO3503" s="310" t="str">
        <f t="shared" si="1201"/>
        <v/>
      </c>
      <c r="AP3503" s="310">
        <f>SUM(AO$1:AO3503)</f>
        <v>0</v>
      </c>
      <c r="AQ3503" s="310">
        <f>SUM(AK$2:AK3503)</f>
        <v>24</v>
      </c>
      <c r="AR3503" s="310">
        <f>COUNTA(AJ$2:AJ3503)</f>
        <v>24</v>
      </c>
      <c r="AS3503" s="312"/>
      <c r="AT3503" s="312"/>
      <c r="AU3503" s="312"/>
      <c r="AV3503" s="312"/>
      <c r="AW3503" s="312"/>
      <c r="AZ3503">
        <v>0</v>
      </c>
      <c r="BA3503">
        <v>0</v>
      </c>
    </row>
    <row r="3504" spans="1:53" x14ac:dyDescent="0.25">
      <c r="A3504">
        <v>166</v>
      </c>
      <c r="B3504" t="s">
        <v>65</v>
      </c>
      <c r="C3504" t="s">
        <v>1021</v>
      </c>
      <c r="D3504"/>
      <c r="E3504">
        <v>1</v>
      </c>
      <c r="F3504">
        <v>4</v>
      </c>
      <c r="G3504">
        <v>3</v>
      </c>
      <c r="H3504">
        <v>1</v>
      </c>
      <c r="I3504">
        <v>1</v>
      </c>
      <c r="J3504">
        <v>0</v>
      </c>
      <c r="K3504">
        <v>0</v>
      </c>
      <c r="L3504">
        <v>0</v>
      </c>
      <c r="M3504"/>
      <c r="O3504" s="101">
        <f>IF(ISBLANK(C3504),O3503,IF(COUNTIF(C$2:C3504,C3504)&gt;1,O3503,1+MAX(O3503,0)))</f>
        <v>79</v>
      </c>
      <c r="P3504" s="45">
        <f t="shared" si="1210"/>
        <v>52</v>
      </c>
      <c r="Q3504" s="33" t="str">
        <f t="shared" si="1211"/>
        <v/>
      </c>
      <c r="R3504" s="33">
        <f t="shared" si="1212"/>
        <v>4</v>
      </c>
      <c r="S3504" s="33" t="str">
        <f t="shared" si="1213"/>
        <v>166_4</v>
      </c>
      <c r="T3504" s="35" t="str">
        <f t="shared" si="1214"/>
        <v>166AM</v>
      </c>
      <c r="U3504" s="35" t="str">
        <f t="shared" si="1215"/>
        <v>166AMEW</v>
      </c>
      <c r="V3504" s="35" t="str">
        <f t="shared" si="1209"/>
        <v>3A</v>
      </c>
      <c r="W3504" s="35" t="str">
        <f t="shared" si="1202"/>
        <v>166AM3A143</v>
      </c>
      <c r="X3504" s="388">
        <f t="shared" si="1203"/>
        <v>0</v>
      </c>
      <c r="Y3504" s="388">
        <f t="shared" si="1204"/>
        <v>0</v>
      </c>
      <c r="Z3504" s="280" t="str">
        <f t="shared" si="1195"/>
        <v/>
      </c>
      <c r="AA3504" s="280" t="str">
        <f t="shared" si="1196"/>
        <v/>
      </c>
      <c r="AB3504" s="389" t="str">
        <f t="shared" si="1205"/>
        <v/>
      </c>
      <c r="AC3504" s="389" t="str">
        <f t="shared" si="1206"/>
        <v/>
      </c>
      <c r="AD3504" s="390" t="str">
        <f t="shared" si="1197"/>
        <v/>
      </c>
      <c r="AE3504" s="282">
        <f t="shared" si="1198"/>
        <v>0</v>
      </c>
      <c r="AF3504" s="359">
        <f t="shared" si="1199"/>
        <v>0</v>
      </c>
      <c r="AG3504" s="280">
        <f t="shared" si="1200"/>
        <v>3</v>
      </c>
      <c r="AH3504" s="280">
        <f t="shared" si="1216"/>
        <v>1</v>
      </c>
      <c r="AI3504" s="280">
        <f>IF(ISBLANK(T3504),AI3503,IF(COUNTIF(T$2:T3504,T3504)&gt;1,AI3503,1+MAX(AI3503,0)))</f>
        <v>99</v>
      </c>
      <c r="AL3504" s="391" t="str">
        <f t="shared" si="1207"/>
        <v/>
      </c>
      <c r="AM3504" s="391" t="str">
        <f t="shared" si="1208"/>
        <v/>
      </c>
      <c r="AO3504" s="310" t="str">
        <f t="shared" si="1201"/>
        <v/>
      </c>
      <c r="AP3504" s="310">
        <f>SUM(AO$1:AO3504)</f>
        <v>0</v>
      </c>
      <c r="AQ3504" s="310">
        <f>SUM(AK$2:AK3504)</f>
        <v>24</v>
      </c>
      <c r="AR3504" s="310">
        <f>COUNTA(AJ$2:AJ3504)</f>
        <v>24</v>
      </c>
      <c r="AS3504" s="312"/>
      <c r="AT3504" s="312"/>
      <c r="AU3504" s="312"/>
      <c r="AV3504" s="312"/>
      <c r="AW3504" s="312"/>
      <c r="AZ3504">
        <v>0</v>
      </c>
      <c r="BA3504">
        <v>0</v>
      </c>
    </row>
    <row r="3505" spans="1:53" x14ac:dyDescent="0.25">
      <c r="A3505">
        <v>166</v>
      </c>
      <c r="B3505" t="s">
        <v>65</v>
      </c>
      <c r="C3505" t="s">
        <v>1021</v>
      </c>
      <c r="D3505"/>
      <c r="E3505">
        <v>1</v>
      </c>
      <c r="F3505">
        <v>4</v>
      </c>
      <c r="G3505">
        <v>4</v>
      </c>
      <c r="H3505">
        <v>0</v>
      </c>
      <c r="I3505">
        <v>0</v>
      </c>
      <c r="J3505">
        <v>0</v>
      </c>
      <c r="K3505">
        <v>0</v>
      </c>
      <c r="L3505">
        <v>0</v>
      </c>
      <c r="M3505"/>
      <c r="O3505" s="101">
        <f>IF(ISBLANK(C3505),O3504,IF(COUNTIF(C$2:C3505,C3505)&gt;1,O3504,1+MAX(O3504,0)))</f>
        <v>79</v>
      </c>
      <c r="P3505" s="45">
        <f t="shared" si="1210"/>
        <v>52</v>
      </c>
      <c r="Q3505" s="33" t="str">
        <f t="shared" si="1211"/>
        <v/>
      </c>
      <c r="R3505" s="33">
        <f t="shared" si="1212"/>
        <v>4</v>
      </c>
      <c r="S3505" s="33" t="str">
        <f t="shared" si="1213"/>
        <v>166_4</v>
      </c>
      <c r="T3505" s="35" t="str">
        <f t="shared" si="1214"/>
        <v>166AM</v>
      </c>
      <c r="U3505" s="35" t="str">
        <f t="shared" si="1215"/>
        <v>166AMEW</v>
      </c>
      <c r="V3505" s="35" t="str">
        <f t="shared" si="1209"/>
        <v>3A</v>
      </c>
      <c r="W3505" s="35" t="str">
        <f t="shared" si="1202"/>
        <v>166AM3A144</v>
      </c>
      <c r="X3505" s="388">
        <f t="shared" si="1203"/>
        <v>0</v>
      </c>
      <c r="Y3505" s="388">
        <f t="shared" si="1204"/>
        <v>0</v>
      </c>
      <c r="Z3505" s="280" t="str">
        <f t="shared" si="1195"/>
        <v/>
      </c>
      <c r="AA3505" s="280" t="str">
        <f t="shared" si="1196"/>
        <v/>
      </c>
      <c r="AB3505" s="389" t="str">
        <f t="shared" si="1205"/>
        <v/>
      </c>
      <c r="AC3505" s="389" t="str">
        <f t="shared" si="1206"/>
        <v/>
      </c>
      <c r="AD3505" s="390" t="str">
        <f t="shared" si="1197"/>
        <v/>
      </c>
      <c r="AE3505" s="282">
        <f t="shared" si="1198"/>
        <v>0</v>
      </c>
      <c r="AF3505" s="359">
        <f t="shared" si="1199"/>
        <v>0</v>
      </c>
      <c r="AG3505" s="280">
        <f t="shared" si="1200"/>
        <v>3</v>
      </c>
      <c r="AH3505" s="280">
        <f t="shared" si="1216"/>
        <v>1</v>
      </c>
      <c r="AI3505" s="280">
        <f>IF(ISBLANK(T3505),AI3504,IF(COUNTIF(T$2:T3505,T3505)&gt;1,AI3504,1+MAX(AI3504,0)))</f>
        <v>99</v>
      </c>
      <c r="AL3505" s="391" t="str">
        <f t="shared" si="1207"/>
        <v/>
      </c>
      <c r="AM3505" s="391" t="str">
        <f t="shared" si="1208"/>
        <v/>
      </c>
      <c r="AO3505" s="310" t="str">
        <f t="shared" si="1201"/>
        <v/>
      </c>
      <c r="AP3505" s="310">
        <f>SUM(AO$1:AO3505)</f>
        <v>0</v>
      </c>
      <c r="AQ3505" s="310">
        <f>SUM(AK$2:AK3505)</f>
        <v>24</v>
      </c>
      <c r="AR3505" s="310">
        <f>COUNTA(AJ$2:AJ3505)</f>
        <v>24</v>
      </c>
      <c r="AS3505" s="312"/>
      <c r="AT3505" s="312"/>
      <c r="AU3505" s="312"/>
      <c r="AV3505" s="312"/>
      <c r="AW3505" s="312"/>
      <c r="AZ3505">
        <v>0</v>
      </c>
      <c r="BA3505">
        <v>0</v>
      </c>
    </row>
    <row r="3506" spans="1:53" x14ac:dyDescent="0.25">
      <c r="A3506">
        <v>166</v>
      </c>
      <c r="B3506" t="s">
        <v>65</v>
      </c>
      <c r="C3506" t="s">
        <v>1022</v>
      </c>
      <c r="D3506"/>
      <c r="E3506">
        <v>2</v>
      </c>
      <c r="F3506">
        <v>1</v>
      </c>
      <c r="G3506">
        <v>1</v>
      </c>
      <c r="H3506">
        <v>2</v>
      </c>
      <c r="I3506">
        <v>0</v>
      </c>
      <c r="J3506">
        <v>0</v>
      </c>
      <c r="K3506">
        <v>0</v>
      </c>
      <c r="L3506">
        <v>0</v>
      </c>
      <c r="M3506"/>
      <c r="O3506" s="101">
        <f>IF(ISBLANK(C3506),O3505,IF(COUNTIF(C$2:C3506,C3506)&gt;1,O3505,1+MAX(O3505,0)))</f>
        <v>80</v>
      </c>
      <c r="P3506" s="45">
        <f t="shared" si="1210"/>
        <v>52</v>
      </c>
      <c r="Q3506" s="33" t="str">
        <f t="shared" si="1211"/>
        <v/>
      </c>
      <c r="R3506" s="33">
        <f t="shared" si="1212"/>
        <v>5</v>
      </c>
      <c r="S3506" s="33" t="str">
        <f t="shared" si="1213"/>
        <v>166_5</v>
      </c>
      <c r="T3506" s="35" t="str">
        <f t="shared" si="1214"/>
        <v>166AM</v>
      </c>
      <c r="U3506" s="35" t="str">
        <f t="shared" si="1215"/>
        <v>166AMNS</v>
      </c>
      <c r="V3506" s="35" t="str">
        <f t="shared" si="1209"/>
        <v>3B</v>
      </c>
      <c r="W3506" s="35" t="str">
        <f t="shared" si="1202"/>
        <v>166AM3B211</v>
      </c>
      <c r="X3506" s="388">
        <f t="shared" si="1203"/>
        <v>0</v>
      </c>
      <c r="Y3506" s="388">
        <f t="shared" si="1204"/>
        <v>0</v>
      </c>
      <c r="Z3506" s="280" t="str">
        <f t="shared" si="1195"/>
        <v/>
      </c>
      <c r="AA3506" s="280" t="str">
        <f t="shared" si="1196"/>
        <v/>
      </c>
      <c r="AB3506" s="389" t="str">
        <f t="shared" si="1205"/>
        <v/>
      </c>
      <c r="AC3506" s="389" t="str">
        <f t="shared" si="1206"/>
        <v/>
      </c>
      <c r="AD3506" s="390" t="str">
        <f t="shared" si="1197"/>
        <v/>
      </c>
      <c r="AE3506" s="282">
        <f t="shared" si="1198"/>
        <v>0</v>
      </c>
      <c r="AF3506" s="359">
        <f t="shared" si="1199"/>
        <v>0</v>
      </c>
      <c r="AG3506" s="280">
        <f t="shared" si="1200"/>
        <v>1</v>
      </c>
      <c r="AH3506" s="280">
        <f t="shared" si="1216"/>
        <v>1</v>
      </c>
      <c r="AI3506" s="280">
        <f>IF(ISBLANK(T3506),AI3505,IF(COUNTIF(T$2:T3506,T3506)&gt;1,AI3505,1+MAX(AI3505,0)))</f>
        <v>99</v>
      </c>
      <c r="AL3506" s="391" t="str">
        <f t="shared" si="1207"/>
        <v/>
      </c>
      <c r="AM3506" s="391" t="str">
        <f t="shared" si="1208"/>
        <v/>
      </c>
      <c r="AO3506" s="310" t="str">
        <f t="shared" si="1201"/>
        <v/>
      </c>
      <c r="AP3506" s="310">
        <f>SUM(AO$1:AO3506)</f>
        <v>0</v>
      </c>
      <c r="AQ3506" s="310">
        <f>SUM(AK$2:AK3506)</f>
        <v>24</v>
      </c>
      <c r="AR3506" s="310">
        <f>COUNTA(AJ$2:AJ3506)</f>
        <v>24</v>
      </c>
      <c r="AS3506" s="312"/>
      <c r="AT3506" s="312"/>
      <c r="AU3506" s="312"/>
      <c r="AV3506" s="312"/>
      <c r="AW3506" s="312"/>
      <c r="AZ3506">
        <v>0</v>
      </c>
      <c r="BA3506">
        <v>0</v>
      </c>
    </row>
    <row r="3507" spans="1:53" x14ac:dyDescent="0.25">
      <c r="A3507">
        <v>166</v>
      </c>
      <c r="B3507" t="s">
        <v>65</v>
      </c>
      <c r="C3507" t="s">
        <v>1022</v>
      </c>
      <c r="D3507"/>
      <c r="E3507">
        <v>2</v>
      </c>
      <c r="F3507">
        <v>1</v>
      </c>
      <c r="G3507">
        <v>2</v>
      </c>
      <c r="H3507">
        <v>0</v>
      </c>
      <c r="I3507">
        <v>0</v>
      </c>
      <c r="J3507">
        <v>0</v>
      </c>
      <c r="K3507">
        <v>0</v>
      </c>
      <c r="L3507">
        <v>0</v>
      </c>
      <c r="M3507"/>
      <c r="O3507" s="101">
        <f>IF(ISBLANK(C3507),O3506,IF(COUNTIF(C$2:C3507,C3507)&gt;1,O3506,1+MAX(O3506,0)))</f>
        <v>80</v>
      </c>
      <c r="P3507" s="45">
        <f t="shared" si="1210"/>
        <v>52</v>
      </c>
      <c r="Q3507" s="33" t="str">
        <f t="shared" si="1211"/>
        <v/>
      </c>
      <c r="R3507" s="33">
        <f t="shared" si="1212"/>
        <v>5</v>
      </c>
      <c r="S3507" s="33" t="str">
        <f t="shared" si="1213"/>
        <v>166_5</v>
      </c>
      <c r="T3507" s="35" t="str">
        <f t="shared" si="1214"/>
        <v>166AM</v>
      </c>
      <c r="U3507" s="35" t="str">
        <f t="shared" si="1215"/>
        <v>166AMNS</v>
      </c>
      <c r="V3507" s="35" t="str">
        <f t="shared" si="1209"/>
        <v>3B</v>
      </c>
      <c r="W3507" s="35" t="str">
        <f t="shared" si="1202"/>
        <v>166AM3B212</v>
      </c>
      <c r="X3507" s="388">
        <f t="shared" si="1203"/>
        <v>0</v>
      </c>
      <c r="Y3507" s="388">
        <f t="shared" si="1204"/>
        <v>0</v>
      </c>
      <c r="Z3507" s="280" t="str">
        <f t="shared" si="1195"/>
        <v/>
      </c>
      <c r="AA3507" s="280" t="str">
        <f t="shared" si="1196"/>
        <v/>
      </c>
      <c r="AB3507" s="389" t="str">
        <f t="shared" si="1205"/>
        <v/>
      </c>
      <c r="AC3507" s="389" t="str">
        <f t="shared" si="1206"/>
        <v/>
      </c>
      <c r="AD3507" s="390" t="str">
        <f t="shared" si="1197"/>
        <v/>
      </c>
      <c r="AE3507" s="282">
        <f t="shared" si="1198"/>
        <v>0</v>
      </c>
      <c r="AF3507" s="359">
        <f t="shared" si="1199"/>
        <v>0</v>
      </c>
      <c r="AG3507" s="280">
        <f t="shared" si="1200"/>
        <v>1</v>
      </c>
      <c r="AH3507" s="280">
        <f t="shared" si="1216"/>
        <v>1</v>
      </c>
      <c r="AI3507" s="280">
        <f>IF(ISBLANK(T3507),AI3506,IF(COUNTIF(T$2:T3507,T3507)&gt;1,AI3506,1+MAX(AI3506,0)))</f>
        <v>99</v>
      </c>
      <c r="AL3507" s="391" t="str">
        <f t="shared" si="1207"/>
        <v/>
      </c>
      <c r="AM3507" s="391" t="str">
        <f t="shared" si="1208"/>
        <v/>
      </c>
      <c r="AO3507" s="310" t="str">
        <f t="shared" si="1201"/>
        <v/>
      </c>
      <c r="AP3507" s="310">
        <f>SUM(AO$1:AO3507)</f>
        <v>0</v>
      </c>
      <c r="AQ3507" s="310">
        <f>SUM(AK$2:AK3507)</f>
        <v>24</v>
      </c>
      <c r="AR3507" s="310">
        <f>COUNTA(AJ$2:AJ3507)</f>
        <v>24</v>
      </c>
      <c r="AS3507" s="312"/>
      <c r="AT3507" s="312"/>
      <c r="AU3507" s="312"/>
      <c r="AV3507" s="312"/>
      <c r="AW3507" s="312"/>
      <c r="AZ3507">
        <v>0</v>
      </c>
      <c r="BA3507">
        <v>0</v>
      </c>
    </row>
    <row r="3508" spans="1:53" x14ac:dyDescent="0.25">
      <c r="A3508">
        <v>166</v>
      </c>
      <c r="B3508" t="s">
        <v>65</v>
      </c>
      <c r="C3508" t="s">
        <v>1022</v>
      </c>
      <c r="D3508"/>
      <c r="E3508">
        <v>2</v>
      </c>
      <c r="F3508">
        <v>1</v>
      </c>
      <c r="G3508">
        <v>3</v>
      </c>
      <c r="H3508">
        <v>4</v>
      </c>
      <c r="I3508">
        <v>1</v>
      </c>
      <c r="J3508">
        <v>0</v>
      </c>
      <c r="K3508">
        <v>0</v>
      </c>
      <c r="L3508">
        <v>0</v>
      </c>
      <c r="M3508"/>
      <c r="O3508" s="101">
        <f>IF(ISBLANK(C3508),O3507,IF(COUNTIF(C$2:C3508,C3508)&gt;1,O3507,1+MAX(O3507,0)))</f>
        <v>80</v>
      </c>
      <c r="P3508" s="45">
        <f t="shared" si="1210"/>
        <v>52</v>
      </c>
      <c r="Q3508" s="33" t="str">
        <f t="shared" si="1211"/>
        <v/>
      </c>
      <c r="R3508" s="33">
        <f t="shared" si="1212"/>
        <v>5</v>
      </c>
      <c r="S3508" s="33" t="str">
        <f t="shared" si="1213"/>
        <v>166_5</v>
      </c>
      <c r="T3508" s="35" t="str">
        <f t="shared" si="1214"/>
        <v>166AM</v>
      </c>
      <c r="U3508" s="35" t="str">
        <f t="shared" si="1215"/>
        <v>166AMEW</v>
      </c>
      <c r="V3508" s="35" t="str">
        <f t="shared" si="1209"/>
        <v>3B</v>
      </c>
      <c r="W3508" s="35" t="str">
        <f t="shared" si="1202"/>
        <v>166AM3B213</v>
      </c>
      <c r="X3508" s="388">
        <f t="shared" si="1203"/>
        <v>0</v>
      </c>
      <c r="Y3508" s="388">
        <f t="shared" si="1204"/>
        <v>0</v>
      </c>
      <c r="Z3508" s="280" t="str">
        <f t="shared" si="1195"/>
        <v/>
      </c>
      <c r="AA3508" s="280" t="str">
        <f t="shared" si="1196"/>
        <v/>
      </c>
      <c r="AB3508" s="389" t="str">
        <f t="shared" si="1205"/>
        <v/>
      </c>
      <c r="AC3508" s="389" t="str">
        <f t="shared" si="1206"/>
        <v/>
      </c>
      <c r="AD3508" s="390" t="str">
        <f t="shared" si="1197"/>
        <v/>
      </c>
      <c r="AE3508" s="282">
        <f t="shared" si="1198"/>
        <v>0</v>
      </c>
      <c r="AF3508" s="359">
        <f t="shared" si="1199"/>
        <v>0</v>
      </c>
      <c r="AG3508" s="280">
        <f t="shared" si="1200"/>
        <v>3</v>
      </c>
      <c r="AH3508" s="280">
        <f t="shared" si="1216"/>
        <v>1</v>
      </c>
      <c r="AI3508" s="280">
        <f>IF(ISBLANK(T3508),AI3507,IF(COUNTIF(T$2:T3508,T3508)&gt;1,AI3507,1+MAX(AI3507,0)))</f>
        <v>99</v>
      </c>
      <c r="AL3508" s="391" t="str">
        <f t="shared" si="1207"/>
        <v/>
      </c>
      <c r="AM3508" s="391" t="str">
        <f t="shared" si="1208"/>
        <v/>
      </c>
      <c r="AO3508" s="310" t="str">
        <f t="shared" si="1201"/>
        <v/>
      </c>
      <c r="AP3508" s="310">
        <f>SUM(AO$1:AO3508)</f>
        <v>0</v>
      </c>
      <c r="AQ3508" s="310">
        <f>SUM(AK$2:AK3508)</f>
        <v>24</v>
      </c>
      <c r="AR3508" s="310">
        <f>COUNTA(AJ$2:AJ3508)</f>
        <v>24</v>
      </c>
      <c r="AS3508" s="312"/>
      <c r="AT3508" s="312"/>
      <c r="AU3508" s="312"/>
      <c r="AV3508" s="312"/>
      <c r="AW3508" s="312"/>
      <c r="AZ3508">
        <v>0</v>
      </c>
      <c r="BA3508">
        <v>0</v>
      </c>
    </row>
    <row r="3509" spans="1:53" x14ac:dyDescent="0.25">
      <c r="A3509">
        <v>166</v>
      </c>
      <c r="B3509" t="s">
        <v>65</v>
      </c>
      <c r="C3509" t="s">
        <v>1022</v>
      </c>
      <c r="D3509"/>
      <c r="E3509">
        <v>2</v>
      </c>
      <c r="F3509">
        <v>1</v>
      </c>
      <c r="G3509">
        <v>4</v>
      </c>
      <c r="H3509">
        <v>0</v>
      </c>
      <c r="I3509">
        <v>0</v>
      </c>
      <c r="J3509">
        <v>0</v>
      </c>
      <c r="K3509">
        <v>0</v>
      </c>
      <c r="L3509">
        <v>0</v>
      </c>
      <c r="M3509"/>
      <c r="O3509" s="101">
        <f>IF(ISBLANK(C3509),O3508,IF(COUNTIF(C$2:C3509,C3509)&gt;1,O3508,1+MAX(O3508,0)))</f>
        <v>80</v>
      </c>
      <c r="P3509" s="45">
        <f t="shared" si="1210"/>
        <v>52</v>
      </c>
      <c r="Q3509" s="33" t="str">
        <f t="shared" si="1211"/>
        <v/>
      </c>
      <c r="R3509" s="33">
        <f t="shared" si="1212"/>
        <v>5</v>
      </c>
      <c r="S3509" s="33" t="str">
        <f t="shared" si="1213"/>
        <v>166_5</v>
      </c>
      <c r="T3509" s="35" t="str">
        <f t="shared" si="1214"/>
        <v>166AM</v>
      </c>
      <c r="U3509" s="35" t="str">
        <f t="shared" si="1215"/>
        <v>166AMEW</v>
      </c>
      <c r="V3509" s="35" t="str">
        <f t="shared" si="1209"/>
        <v>3B</v>
      </c>
      <c r="W3509" s="35" t="str">
        <f t="shared" si="1202"/>
        <v>166AM3B214</v>
      </c>
      <c r="X3509" s="388">
        <f t="shared" si="1203"/>
        <v>0</v>
      </c>
      <c r="Y3509" s="388">
        <f t="shared" si="1204"/>
        <v>0</v>
      </c>
      <c r="Z3509" s="280" t="str">
        <f t="shared" si="1195"/>
        <v/>
      </c>
      <c r="AA3509" s="280" t="str">
        <f t="shared" si="1196"/>
        <v/>
      </c>
      <c r="AB3509" s="389" t="str">
        <f t="shared" si="1205"/>
        <v/>
      </c>
      <c r="AC3509" s="389" t="str">
        <f t="shared" si="1206"/>
        <v/>
      </c>
      <c r="AD3509" s="390" t="str">
        <f t="shared" si="1197"/>
        <v/>
      </c>
      <c r="AE3509" s="282">
        <f t="shared" si="1198"/>
        <v>0</v>
      </c>
      <c r="AF3509" s="359">
        <f t="shared" si="1199"/>
        <v>0</v>
      </c>
      <c r="AG3509" s="280">
        <f t="shared" si="1200"/>
        <v>3</v>
      </c>
      <c r="AH3509" s="280">
        <f t="shared" si="1216"/>
        <v>1</v>
      </c>
      <c r="AI3509" s="280">
        <f>IF(ISBLANK(T3509),AI3508,IF(COUNTIF(T$2:T3509,T3509)&gt;1,AI3508,1+MAX(AI3508,0)))</f>
        <v>99</v>
      </c>
      <c r="AL3509" s="391" t="str">
        <f t="shared" si="1207"/>
        <v/>
      </c>
      <c r="AM3509" s="391" t="str">
        <f t="shared" si="1208"/>
        <v/>
      </c>
      <c r="AO3509" s="310" t="str">
        <f t="shared" si="1201"/>
        <v/>
      </c>
      <c r="AP3509" s="310">
        <f>SUM(AO$1:AO3509)</f>
        <v>0</v>
      </c>
      <c r="AQ3509" s="310">
        <f>SUM(AK$2:AK3509)</f>
        <v>24</v>
      </c>
      <c r="AR3509" s="310">
        <f>COUNTA(AJ$2:AJ3509)</f>
        <v>24</v>
      </c>
      <c r="AS3509" s="312"/>
      <c r="AT3509" s="312"/>
      <c r="AU3509" s="312"/>
      <c r="AV3509" s="312"/>
      <c r="AW3509" s="312"/>
      <c r="AZ3509">
        <v>0</v>
      </c>
      <c r="BA3509">
        <v>0</v>
      </c>
    </row>
    <row r="3510" spans="1:53" x14ac:dyDescent="0.25">
      <c r="A3510">
        <v>166</v>
      </c>
      <c r="B3510" t="s">
        <v>65</v>
      </c>
      <c r="C3510" t="s">
        <v>1022</v>
      </c>
      <c r="D3510"/>
      <c r="E3510">
        <v>2</v>
      </c>
      <c r="F3510">
        <v>2</v>
      </c>
      <c r="G3510">
        <v>1</v>
      </c>
      <c r="H3510">
        <v>1</v>
      </c>
      <c r="I3510">
        <v>0</v>
      </c>
      <c r="J3510">
        <v>0</v>
      </c>
      <c r="K3510">
        <v>0</v>
      </c>
      <c r="L3510">
        <v>0</v>
      </c>
      <c r="M3510"/>
      <c r="O3510" s="101">
        <f>IF(ISBLANK(C3510),O3509,IF(COUNTIF(C$2:C3510,C3510)&gt;1,O3509,1+MAX(O3509,0)))</f>
        <v>80</v>
      </c>
      <c r="P3510" s="45">
        <f t="shared" si="1210"/>
        <v>52</v>
      </c>
      <c r="Q3510" s="33" t="str">
        <f t="shared" si="1211"/>
        <v/>
      </c>
      <c r="R3510" s="33">
        <f t="shared" si="1212"/>
        <v>6</v>
      </c>
      <c r="S3510" s="33" t="str">
        <f t="shared" si="1213"/>
        <v>166_6</v>
      </c>
      <c r="T3510" s="35" t="str">
        <f t="shared" si="1214"/>
        <v>166AM</v>
      </c>
      <c r="U3510" s="35" t="str">
        <f t="shared" si="1215"/>
        <v>166AMNS</v>
      </c>
      <c r="V3510" s="35" t="str">
        <f t="shared" si="1209"/>
        <v>3B</v>
      </c>
      <c r="W3510" s="35" t="str">
        <f t="shared" si="1202"/>
        <v>166AM3B221</v>
      </c>
      <c r="X3510" s="388">
        <f t="shared" si="1203"/>
        <v>0</v>
      </c>
      <c r="Y3510" s="388">
        <f t="shared" si="1204"/>
        <v>0</v>
      </c>
      <c r="Z3510" s="280" t="str">
        <f t="shared" si="1195"/>
        <v/>
      </c>
      <c r="AA3510" s="280" t="str">
        <f t="shared" si="1196"/>
        <v/>
      </c>
      <c r="AB3510" s="389" t="str">
        <f t="shared" si="1205"/>
        <v/>
      </c>
      <c r="AC3510" s="389" t="str">
        <f t="shared" si="1206"/>
        <v/>
      </c>
      <c r="AD3510" s="390" t="str">
        <f t="shared" si="1197"/>
        <v/>
      </c>
      <c r="AE3510" s="282">
        <f t="shared" si="1198"/>
        <v>0</v>
      </c>
      <c r="AF3510" s="359">
        <f t="shared" si="1199"/>
        <v>0</v>
      </c>
      <c r="AG3510" s="280">
        <f t="shared" si="1200"/>
        <v>1</v>
      </c>
      <c r="AH3510" s="280">
        <f t="shared" si="1216"/>
        <v>1</v>
      </c>
      <c r="AI3510" s="280">
        <f>IF(ISBLANK(T3510),AI3509,IF(COUNTIF(T$2:T3510,T3510)&gt;1,AI3509,1+MAX(AI3509,0)))</f>
        <v>99</v>
      </c>
      <c r="AL3510" s="391" t="str">
        <f t="shared" si="1207"/>
        <v/>
      </c>
      <c r="AM3510" s="391" t="str">
        <f t="shared" si="1208"/>
        <v/>
      </c>
      <c r="AO3510" s="310" t="str">
        <f t="shared" si="1201"/>
        <v/>
      </c>
      <c r="AP3510" s="310">
        <f>SUM(AO$1:AO3510)</f>
        <v>0</v>
      </c>
      <c r="AQ3510" s="310">
        <f>SUM(AK$2:AK3510)</f>
        <v>24</v>
      </c>
      <c r="AR3510" s="310">
        <f>COUNTA(AJ$2:AJ3510)</f>
        <v>24</v>
      </c>
      <c r="AS3510" s="312"/>
      <c r="AT3510" s="312"/>
      <c r="AU3510" s="312"/>
      <c r="AV3510" s="312"/>
      <c r="AW3510" s="312"/>
      <c r="AZ3510">
        <v>0</v>
      </c>
      <c r="BA3510">
        <v>0</v>
      </c>
    </row>
    <row r="3511" spans="1:53" x14ac:dyDescent="0.25">
      <c r="A3511">
        <v>166</v>
      </c>
      <c r="B3511" t="s">
        <v>65</v>
      </c>
      <c r="C3511" t="s">
        <v>1022</v>
      </c>
      <c r="D3511"/>
      <c r="E3511">
        <v>2</v>
      </c>
      <c r="F3511">
        <v>2</v>
      </c>
      <c r="G3511">
        <v>2</v>
      </c>
      <c r="H3511">
        <v>0</v>
      </c>
      <c r="I3511">
        <v>0</v>
      </c>
      <c r="J3511">
        <v>0</v>
      </c>
      <c r="K3511">
        <v>0</v>
      </c>
      <c r="L3511">
        <v>0</v>
      </c>
      <c r="M3511"/>
      <c r="O3511" s="101">
        <f>IF(ISBLANK(C3511),O3510,IF(COUNTIF(C$2:C3511,C3511)&gt;1,O3510,1+MAX(O3510,0)))</f>
        <v>80</v>
      </c>
      <c r="P3511" s="45">
        <f t="shared" si="1210"/>
        <v>52</v>
      </c>
      <c r="Q3511" s="33" t="str">
        <f t="shared" si="1211"/>
        <v/>
      </c>
      <c r="R3511" s="33">
        <f t="shared" si="1212"/>
        <v>6</v>
      </c>
      <c r="S3511" s="33" t="str">
        <f t="shared" si="1213"/>
        <v>166_6</v>
      </c>
      <c r="T3511" s="35" t="str">
        <f t="shared" si="1214"/>
        <v>166AM</v>
      </c>
      <c r="U3511" s="35" t="str">
        <f t="shared" si="1215"/>
        <v>166AMNS</v>
      </c>
      <c r="V3511" s="35" t="str">
        <f t="shared" si="1209"/>
        <v>3B</v>
      </c>
      <c r="W3511" s="35" t="str">
        <f t="shared" si="1202"/>
        <v>166AM3B222</v>
      </c>
      <c r="X3511" s="388">
        <f t="shared" si="1203"/>
        <v>0</v>
      </c>
      <c r="Y3511" s="388">
        <f t="shared" si="1204"/>
        <v>0</v>
      </c>
      <c r="Z3511" s="280" t="str">
        <f t="shared" si="1195"/>
        <v/>
      </c>
      <c r="AA3511" s="280" t="str">
        <f t="shared" si="1196"/>
        <v/>
      </c>
      <c r="AB3511" s="389" t="str">
        <f t="shared" si="1205"/>
        <v/>
      </c>
      <c r="AC3511" s="389" t="str">
        <f t="shared" si="1206"/>
        <v/>
      </c>
      <c r="AD3511" s="390" t="str">
        <f t="shared" si="1197"/>
        <v/>
      </c>
      <c r="AE3511" s="282">
        <f t="shared" si="1198"/>
        <v>0</v>
      </c>
      <c r="AF3511" s="359">
        <f t="shared" si="1199"/>
        <v>0</v>
      </c>
      <c r="AG3511" s="280">
        <f t="shared" si="1200"/>
        <v>1</v>
      </c>
      <c r="AH3511" s="280">
        <f t="shared" si="1216"/>
        <v>1</v>
      </c>
      <c r="AI3511" s="280">
        <f>IF(ISBLANK(T3511),AI3510,IF(COUNTIF(T$2:T3511,T3511)&gt;1,AI3510,1+MAX(AI3510,0)))</f>
        <v>99</v>
      </c>
      <c r="AL3511" s="391" t="str">
        <f t="shared" si="1207"/>
        <v/>
      </c>
      <c r="AM3511" s="391" t="str">
        <f t="shared" si="1208"/>
        <v/>
      </c>
      <c r="AO3511" s="310" t="str">
        <f t="shared" si="1201"/>
        <v/>
      </c>
      <c r="AP3511" s="310">
        <f>SUM(AO$1:AO3511)</f>
        <v>0</v>
      </c>
      <c r="AQ3511" s="310">
        <f>SUM(AK$2:AK3511)</f>
        <v>24</v>
      </c>
      <c r="AR3511" s="310">
        <f>COUNTA(AJ$2:AJ3511)</f>
        <v>24</v>
      </c>
      <c r="AS3511" s="312"/>
      <c r="AT3511" s="312"/>
      <c r="AU3511" s="312"/>
      <c r="AV3511" s="312"/>
      <c r="AW3511" s="312"/>
      <c r="AZ3511">
        <v>0</v>
      </c>
      <c r="BA3511">
        <v>0</v>
      </c>
    </row>
    <row r="3512" spans="1:53" x14ac:dyDescent="0.25">
      <c r="A3512">
        <v>166</v>
      </c>
      <c r="B3512" t="s">
        <v>65</v>
      </c>
      <c r="C3512" t="s">
        <v>1022</v>
      </c>
      <c r="D3512"/>
      <c r="E3512">
        <v>2</v>
      </c>
      <c r="F3512">
        <v>2</v>
      </c>
      <c r="G3512">
        <v>3</v>
      </c>
      <c r="H3512">
        <v>2</v>
      </c>
      <c r="I3512">
        <v>0</v>
      </c>
      <c r="J3512">
        <v>0</v>
      </c>
      <c r="K3512">
        <v>0</v>
      </c>
      <c r="L3512">
        <v>1</v>
      </c>
      <c r="M3512"/>
      <c r="O3512" s="101">
        <f>IF(ISBLANK(C3512),O3511,IF(COUNTIF(C$2:C3512,C3512)&gt;1,O3511,1+MAX(O3511,0)))</f>
        <v>80</v>
      </c>
      <c r="P3512" s="45">
        <f t="shared" si="1210"/>
        <v>52</v>
      </c>
      <c r="Q3512" s="33" t="str">
        <f t="shared" si="1211"/>
        <v/>
      </c>
      <c r="R3512" s="33">
        <f t="shared" si="1212"/>
        <v>6</v>
      </c>
      <c r="S3512" s="33" t="str">
        <f t="shared" si="1213"/>
        <v>166_6</v>
      </c>
      <c r="T3512" s="35" t="str">
        <f t="shared" si="1214"/>
        <v>166AM</v>
      </c>
      <c r="U3512" s="35" t="str">
        <f t="shared" si="1215"/>
        <v>166AMEW</v>
      </c>
      <c r="V3512" s="35" t="str">
        <f t="shared" si="1209"/>
        <v>3B</v>
      </c>
      <c r="W3512" s="35" t="str">
        <f t="shared" si="1202"/>
        <v>166AM3B223</v>
      </c>
      <c r="X3512" s="388">
        <f t="shared" si="1203"/>
        <v>0</v>
      </c>
      <c r="Y3512" s="388">
        <f t="shared" si="1204"/>
        <v>1</v>
      </c>
      <c r="Z3512" s="280" t="str">
        <f t="shared" si="1195"/>
        <v/>
      </c>
      <c r="AA3512" s="280" t="str">
        <f t="shared" si="1196"/>
        <v/>
      </c>
      <c r="AB3512" s="389" t="str">
        <f t="shared" si="1205"/>
        <v/>
      </c>
      <c r="AC3512" s="389" t="str">
        <f t="shared" si="1206"/>
        <v/>
      </c>
      <c r="AD3512" s="390" t="str">
        <f t="shared" si="1197"/>
        <v/>
      </c>
      <c r="AE3512" s="282">
        <f t="shared" si="1198"/>
        <v>0</v>
      </c>
      <c r="AF3512" s="359">
        <f t="shared" si="1199"/>
        <v>0</v>
      </c>
      <c r="AG3512" s="280">
        <f t="shared" si="1200"/>
        <v>3</v>
      </c>
      <c r="AH3512" s="280">
        <f t="shared" si="1216"/>
        <v>1</v>
      </c>
      <c r="AI3512" s="280">
        <f>IF(ISBLANK(T3512),AI3511,IF(COUNTIF(T$2:T3512,T3512)&gt;1,AI3511,1+MAX(AI3511,0)))</f>
        <v>99</v>
      </c>
      <c r="AL3512" s="391" t="str">
        <f t="shared" si="1207"/>
        <v/>
      </c>
      <c r="AM3512" s="391" t="str">
        <f t="shared" si="1208"/>
        <v/>
      </c>
      <c r="AO3512" s="310" t="str">
        <f t="shared" si="1201"/>
        <v/>
      </c>
      <c r="AP3512" s="310">
        <f>SUM(AO$1:AO3512)</f>
        <v>0</v>
      </c>
      <c r="AQ3512" s="310">
        <f>SUM(AK$2:AK3512)</f>
        <v>24</v>
      </c>
      <c r="AR3512" s="310">
        <f>COUNTA(AJ$2:AJ3512)</f>
        <v>24</v>
      </c>
      <c r="AS3512" s="312"/>
      <c r="AT3512" s="312"/>
      <c r="AU3512" s="312"/>
      <c r="AV3512" s="312"/>
      <c r="AW3512" s="312"/>
      <c r="AZ3512">
        <v>0</v>
      </c>
      <c r="BA3512">
        <v>1</v>
      </c>
    </row>
    <row r="3513" spans="1:53" x14ac:dyDescent="0.25">
      <c r="A3513">
        <v>166</v>
      </c>
      <c r="B3513" t="s">
        <v>65</v>
      </c>
      <c r="C3513" t="s">
        <v>1022</v>
      </c>
      <c r="D3513"/>
      <c r="E3513">
        <v>2</v>
      </c>
      <c r="F3513">
        <v>2</v>
      </c>
      <c r="G3513">
        <v>4</v>
      </c>
      <c r="H3513">
        <v>1</v>
      </c>
      <c r="I3513">
        <v>0</v>
      </c>
      <c r="J3513">
        <v>0</v>
      </c>
      <c r="K3513">
        <v>0</v>
      </c>
      <c r="L3513">
        <v>0</v>
      </c>
      <c r="M3513"/>
      <c r="O3513" s="101">
        <f>IF(ISBLANK(C3513),O3512,IF(COUNTIF(C$2:C3513,C3513)&gt;1,O3512,1+MAX(O3512,0)))</f>
        <v>80</v>
      </c>
      <c r="P3513" s="45">
        <f t="shared" si="1210"/>
        <v>52</v>
      </c>
      <c r="Q3513" s="33" t="str">
        <f t="shared" si="1211"/>
        <v/>
      </c>
      <c r="R3513" s="33">
        <f t="shared" si="1212"/>
        <v>6</v>
      </c>
      <c r="S3513" s="33" t="str">
        <f t="shared" si="1213"/>
        <v>166_6</v>
      </c>
      <c r="T3513" s="35" t="str">
        <f t="shared" si="1214"/>
        <v>166AM</v>
      </c>
      <c r="U3513" s="35" t="str">
        <f t="shared" si="1215"/>
        <v>166AMEW</v>
      </c>
      <c r="V3513" s="35" t="str">
        <f t="shared" si="1209"/>
        <v>3B</v>
      </c>
      <c r="W3513" s="35" t="str">
        <f t="shared" si="1202"/>
        <v>166AM3B224</v>
      </c>
      <c r="X3513" s="388">
        <f t="shared" si="1203"/>
        <v>0</v>
      </c>
      <c r="Y3513" s="388">
        <f t="shared" si="1204"/>
        <v>0</v>
      </c>
      <c r="Z3513" s="280" t="str">
        <f t="shared" si="1195"/>
        <v/>
      </c>
      <c r="AA3513" s="280" t="str">
        <f t="shared" si="1196"/>
        <v/>
      </c>
      <c r="AB3513" s="389" t="str">
        <f t="shared" si="1205"/>
        <v/>
      </c>
      <c r="AC3513" s="389" t="str">
        <f t="shared" si="1206"/>
        <v/>
      </c>
      <c r="AD3513" s="390" t="str">
        <f t="shared" si="1197"/>
        <v/>
      </c>
      <c r="AE3513" s="282">
        <f t="shared" si="1198"/>
        <v>0</v>
      </c>
      <c r="AF3513" s="359">
        <f t="shared" si="1199"/>
        <v>0</v>
      </c>
      <c r="AG3513" s="280">
        <f t="shared" si="1200"/>
        <v>3</v>
      </c>
      <c r="AH3513" s="280">
        <f t="shared" si="1216"/>
        <v>1</v>
      </c>
      <c r="AI3513" s="280">
        <f>IF(ISBLANK(T3513),AI3512,IF(COUNTIF(T$2:T3513,T3513)&gt;1,AI3512,1+MAX(AI3512,0)))</f>
        <v>99</v>
      </c>
      <c r="AL3513" s="391" t="str">
        <f t="shared" si="1207"/>
        <v/>
      </c>
      <c r="AM3513" s="391" t="str">
        <f t="shared" si="1208"/>
        <v/>
      </c>
      <c r="AO3513" s="310" t="str">
        <f t="shared" si="1201"/>
        <v/>
      </c>
      <c r="AP3513" s="310">
        <f>SUM(AO$1:AO3513)</f>
        <v>0</v>
      </c>
      <c r="AQ3513" s="310">
        <f>SUM(AK$2:AK3513)</f>
        <v>24</v>
      </c>
      <c r="AR3513" s="310">
        <f>COUNTA(AJ$2:AJ3513)</f>
        <v>24</v>
      </c>
      <c r="AS3513" s="312"/>
      <c r="AT3513" s="312"/>
      <c r="AU3513" s="312"/>
      <c r="AV3513" s="312"/>
      <c r="AW3513" s="312"/>
      <c r="AZ3513">
        <v>0</v>
      </c>
      <c r="BA3513">
        <v>0</v>
      </c>
    </row>
    <row r="3514" spans="1:53" x14ac:dyDescent="0.25">
      <c r="A3514">
        <v>166</v>
      </c>
      <c r="B3514" t="s">
        <v>65</v>
      </c>
      <c r="C3514" t="s">
        <v>1022</v>
      </c>
      <c r="D3514"/>
      <c r="E3514">
        <v>2</v>
      </c>
      <c r="F3514">
        <v>3</v>
      </c>
      <c r="G3514">
        <v>1</v>
      </c>
      <c r="H3514">
        <v>2</v>
      </c>
      <c r="I3514">
        <v>0</v>
      </c>
      <c r="J3514">
        <v>0</v>
      </c>
      <c r="K3514">
        <v>1</v>
      </c>
      <c r="L3514">
        <v>0</v>
      </c>
      <c r="M3514"/>
      <c r="O3514" s="101">
        <f>IF(ISBLANK(C3514),O3513,IF(COUNTIF(C$2:C3514,C3514)&gt;1,O3513,1+MAX(O3513,0)))</f>
        <v>80</v>
      </c>
      <c r="P3514" s="45">
        <f t="shared" si="1210"/>
        <v>52</v>
      </c>
      <c r="Q3514" s="33" t="str">
        <f t="shared" si="1211"/>
        <v/>
      </c>
      <c r="R3514" s="33">
        <f t="shared" si="1212"/>
        <v>7</v>
      </c>
      <c r="S3514" s="33" t="str">
        <f t="shared" si="1213"/>
        <v>166_7</v>
      </c>
      <c r="T3514" s="35" t="str">
        <f t="shared" si="1214"/>
        <v>166AM</v>
      </c>
      <c r="U3514" s="35" t="str">
        <f t="shared" si="1215"/>
        <v>166AMNS</v>
      </c>
      <c r="V3514" s="35" t="str">
        <f t="shared" si="1209"/>
        <v>3B</v>
      </c>
      <c r="W3514" s="35" t="str">
        <f t="shared" si="1202"/>
        <v>166AM3B231</v>
      </c>
      <c r="X3514" s="388">
        <f t="shared" si="1203"/>
        <v>1</v>
      </c>
      <c r="Y3514" s="388">
        <f t="shared" si="1204"/>
        <v>0</v>
      </c>
      <c r="Z3514" s="280" t="str">
        <f t="shared" si="1195"/>
        <v/>
      </c>
      <c r="AA3514" s="280" t="str">
        <f t="shared" si="1196"/>
        <v/>
      </c>
      <c r="AB3514" s="389" t="str">
        <f t="shared" si="1205"/>
        <v/>
      </c>
      <c r="AC3514" s="389" t="str">
        <f t="shared" si="1206"/>
        <v/>
      </c>
      <c r="AD3514" s="390" t="str">
        <f t="shared" si="1197"/>
        <v/>
      </c>
      <c r="AE3514" s="282">
        <f t="shared" si="1198"/>
        <v>0</v>
      </c>
      <c r="AF3514" s="359">
        <f t="shared" si="1199"/>
        <v>0</v>
      </c>
      <c r="AG3514" s="280">
        <f t="shared" si="1200"/>
        <v>1</v>
      </c>
      <c r="AH3514" s="280">
        <f t="shared" si="1216"/>
        <v>1</v>
      </c>
      <c r="AI3514" s="280">
        <f>IF(ISBLANK(T3514),AI3513,IF(COUNTIF(T$2:T3514,T3514)&gt;1,AI3513,1+MAX(AI3513,0)))</f>
        <v>99</v>
      </c>
      <c r="AL3514" s="391" t="str">
        <f t="shared" si="1207"/>
        <v/>
      </c>
      <c r="AM3514" s="391" t="str">
        <f t="shared" si="1208"/>
        <v/>
      </c>
      <c r="AO3514" s="310" t="str">
        <f t="shared" si="1201"/>
        <v/>
      </c>
      <c r="AP3514" s="310">
        <f>SUM(AO$1:AO3514)</f>
        <v>0</v>
      </c>
      <c r="AQ3514" s="310">
        <f>SUM(AK$2:AK3514)</f>
        <v>24</v>
      </c>
      <c r="AR3514" s="310">
        <f>COUNTA(AJ$2:AJ3514)</f>
        <v>24</v>
      </c>
      <c r="AS3514" s="312"/>
      <c r="AT3514" s="312"/>
      <c r="AU3514" s="312"/>
      <c r="AV3514" s="312"/>
      <c r="AW3514" s="312"/>
      <c r="AZ3514">
        <v>1</v>
      </c>
      <c r="BA3514">
        <v>0</v>
      </c>
    </row>
    <row r="3515" spans="1:53" x14ac:dyDescent="0.25">
      <c r="A3515">
        <v>166</v>
      </c>
      <c r="B3515" t="s">
        <v>65</v>
      </c>
      <c r="C3515" t="s">
        <v>1022</v>
      </c>
      <c r="D3515"/>
      <c r="E3515">
        <v>2</v>
      </c>
      <c r="F3515">
        <v>3</v>
      </c>
      <c r="G3515">
        <v>2</v>
      </c>
      <c r="H3515">
        <v>1</v>
      </c>
      <c r="I3515">
        <v>0</v>
      </c>
      <c r="J3515">
        <v>0</v>
      </c>
      <c r="K3515">
        <v>0</v>
      </c>
      <c r="L3515">
        <v>0</v>
      </c>
      <c r="M3515"/>
      <c r="O3515" s="101">
        <f>IF(ISBLANK(C3515),O3514,IF(COUNTIF(C$2:C3515,C3515)&gt;1,O3514,1+MAX(O3514,0)))</f>
        <v>80</v>
      </c>
      <c r="P3515" s="45">
        <f t="shared" si="1210"/>
        <v>52</v>
      </c>
      <c r="Q3515" s="33" t="str">
        <f t="shared" si="1211"/>
        <v/>
      </c>
      <c r="R3515" s="33">
        <f t="shared" si="1212"/>
        <v>7</v>
      </c>
      <c r="S3515" s="33" t="str">
        <f t="shared" si="1213"/>
        <v>166_7</v>
      </c>
      <c r="T3515" s="35" t="str">
        <f t="shared" si="1214"/>
        <v>166AM</v>
      </c>
      <c r="U3515" s="35" t="str">
        <f t="shared" si="1215"/>
        <v>166AMNS</v>
      </c>
      <c r="V3515" s="35" t="str">
        <f t="shared" si="1209"/>
        <v>3B</v>
      </c>
      <c r="W3515" s="35" t="str">
        <f t="shared" si="1202"/>
        <v>166AM3B232</v>
      </c>
      <c r="X3515" s="388">
        <f t="shared" si="1203"/>
        <v>0</v>
      </c>
      <c r="Y3515" s="388">
        <f t="shared" si="1204"/>
        <v>0</v>
      </c>
      <c r="Z3515" s="280" t="str">
        <f t="shared" si="1195"/>
        <v/>
      </c>
      <c r="AA3515" s="280" t="str">
        <f t="shared" si="1196"/>
        <v/>
      </c>
      <c r="AB3515" s="389" t="str">
        <f t="shared" si="1205"/>
        <v/>
      </c>
      <c r="AC3515" s="389" t="str">
        <f t="shared" si="1206"/>
        <v/>
      </c>
      <c r="AD3515" s="390" t="str">
        <f t="shared" si="1197"/>
        <v/>
      </c>
      <c r="AE3515" s="282">
        <f t="shared" si="1198"/>
        <v>0</v>
      </c>
      <c r="AF3515" s="359">
        <f t="shared" si="1199"/>
        <v>0</v>
      </c>
      <c r="AG3515" s="280">
        <f t="shared" si="1200"/>
        <v>1</v>
      </c>
      <c r="AH3515" s="280">
        <f t="shared" si="1216"/>
        <v>1</v>
      </c>
      <c r="AI3515" s="280">
        <f>IF(ISBLANK(T3515),AI3514,IF(COUNTIF(T$2:T3515,T3515)&gt;1,AI3514,1+MAX(AI3514,0)))</f>
        <v>99</v>
      </c>
      <c r="AL3515" s="391" t="str">
        <f t="shared" si="1207"/>
        <v/>
      </c>
      <c r="AM3515" s="391" t="str">
        <f t="shared" si="1208"/>
        <v/>
      </c>
      <c r="AO3515" s="310" t="str">
        <f t="shared" si="1201"/>
        <v/>
      </c>
      <c r="AP3515" s="310">
        <f>SUM(AO$1:AO3515)</f>
        <v>0</v>
      </c>
      <c r="AQ3515" s="310">
        <f>SUM(AK$2:AK3515)</f>
        <v>24</v>
      </c>
      <c r="AR3515" s="310">
        <f>COUNTA(AJ$2:AJ3515)</f>
        <v>24</v>
      </c>
      <c r="AS3515" s="312"/>
      <c r="AT3515" s="312"/>
      <c r="AU3515" s="312"/>
      <c r="AV3515" s="312"/>
      <c r="AW3515" s="312"/>
      <c r="AZ3515">
        <v>0</v>
      </c>
      <c r="BA3515">
        <v>0</v>
      </c>
    </row>
    <row r="3516" spans="1:53" x14ac:dyDescent="0.25">
      <c r="A3516">
        <v>166</v>
      </c>
      <c r="B3516" t="s">
        <v>65</v>
      </c>
      <c r="C3516" t="s">
        <v>1022</v>
      </c>
      <c r="D3516"/>
      <c r="E3516">
        <v>2</v>
      </c>
      <c r="F3516">
        <v>3</v>
      </c>
      <c r="G3516">
        <v>3</v>
      </c>
      <c r="H3516">
        <v>3</v>
      </c>
      <c r="I3516">
        <v>1</v>
      </c>
      <c r="J3516">
        <v>1</v>
      </c>
      <c r="K3516">
        <v>0</v>
      </c>
      <c r="L3516">
        <v>0</v>
      </c>
      <c r="M3516"/>
      <c r="O3516" s="101">
        <f>IF(ISBLANK(C3516),O3515,IF(COUNTIF(C$2:C3516,C3516)&gt;1,O3515,1+MAX(O3515,0)))</f>
        <v>80</v>
      </c>
      <c r="P3516" s="45">
        <f t="shared" si="1210"/>
        <v>52</v>
      </c>
      <c r="Q3516" s="33" t="str">
        <f t="shared" si="1211"/>
        <v/>
      </c>
      <c r="R3516" s="33">
        <f t="shared" si="1212"/>
        <v>7</v>
      </c>
      <c r="S3516" s="33" t="str">
        <f t="shared" si="1213"/>
        <v>166_7</v>
      </c>
      <c r="T3516" s="35" t="str">
        <f t="shared" si="1214"/>
        <v>166AM</v>
      </c>
      <c r="U3516" s="35" t="str">
        <f t="shared" si="1215"/>
        <v>166AMEW</v>
      </c>
      <c r="V3516" s="35" t="str">
        <f t="shared" si="1209"/>
        <v>3B</v>
      </c>
      <c r="W3516" s="35" t="str">
        <f t="shared" si="1202"/>
        <v>166AM3B233</v>
      </c>
      <c r="X3516" s="388">
        <f t="shared" si="1203"/>
        <v>0</v>
      </c>
      <c r="Y3516" s="388">
        <f t="shared" si="1204"/>
        <v>0</v>
      </c>
      <c r="Z3516" s="280" t="str">
        <f t="shared" si="1195"/>
        <v/>
      </c>
      <c r="AA3516" s="280" t="str">
        <f t="shared" si="1196"/>
        <v/>
      </c>
      <c r="AB3516" s="389" t="str">
        <f t="shared" si="1205"/>
        <v/>
      </c>
      <c r="AC3516" s="389" t="str">
        <f t="shared" si="1206"/>
        <v/>
      </c>
      <c r="AD3516" s="390" t="str">
        <f t="shared" si="1197"/>
        <v/>
      </c>
      <c r="AE3516" s="282">
        <f t="shared" si="1198"/>
        <v>0</v>
      </c>
      <c r="AF3516" s="359">
        <f t="shared" si="1199"/>
        <v>0</v>
      </c>
      <c r="AG3516" s="280">
        <f t="shared" si="1200"/>
        <v>3</v>
      </c>
      <c r="AH3516" s="280">
        <f t="shared" si="1216"/>
        <v>1</v>
      </c>
      <c r="AI3516" s="280">
        <f>IF(ISBLANK(T3516),AI3515,IF(COUNTIF(T$2:T3516,T3516)&gt;1,AI3515,1+MAX(AI3515,0)))</f>
        <v>99</v>
      </c>
      <c r="AL3516" s="391" t="str">
        <f t="shared" si="1207"/>
        <v/>
      </c>
      <c r="AM3516" s="391" t="str">
        <f t="shared" si="1208"/>
        <v/>
      </c>
      <c r="AO3516" s="310" t="str">
        <f t="shared" si="1201"/>
        <v/>
      </c>
      <c r="AP3516" s="310">
        <f>SUM(AO$1:AO3516)</f>
        <v>0</v>
      </c>
      <c r="AQ3516" s="310">
        <f>SUM(AK$2:AK3516)</f>
        <v>24</v>
      </c>
      <c r="AR3516" s="310">
        <f>COUNTA(AJ$2:AJ3516)</f>
        <v>24</v>
      </c>
      <c r="AS3516" s="312"/>
      <c r="AT3516" s="312"/>
      <c r="AU3516" s="312"/>
      <c r="AV3516" s="312"/>
      <c r="AW3516" s="312"/>
      <c r="AZ3516">
        <v>0</v>
      </c>
      <c r="BA3516">
        <v>0</v>
      </c>
    </row>
    <row r="3517" spans="1:53" x14ac:dyDescent="0.25">
      <c r="A3517">
        <v>166</v>
      </c>
      <c r="B3517" t="s">
        <v>65</v>
      </c>
      <c r="C3517" t="s">
        <v>1022</v>
      </c>
      <c r="D3517"/>
      <c r="E3517">
        <v>2</v>
      </c>
      <c r="F3517">
        <v>3</v>
      </c>
      <c r="G3517">
        <v>4</v>
      </c>
      <c r="H3517">
        <v>0</v>
      </c>
      <c r="I3517">
        <v>0</v>
      </c>
      <c r="J3517">
        <v>0</v>
      </c>
      <c r="K3517">
        <v>0</v>
      </c>
      <c r="L3517">
        <v>0</v>
      </c>
      <c r="M3517"/>
      <c r="O3517" s="101">
        <f>IF(ISBLANK(C3517),O3516,IF(COUNTIF(C$2:C3517,C3517)&gt;1,O3516,1+MAX(O3516,0)))</f>
        <v>80</v>
      </c>
      <c r="P3517" s="45">
        <f t="shared" si="1210"/>
        <v>52</v>
      </c>
      <c r="Q3517" s="33" t="str">
        <f t="shared" si="1211"/>
        <v/>
      </c>
      <c r="R3517" s="33">
        <f t="shared" si="1212"/>
        <v>7</v>
      </c>
      <c r="S3517" s="33" t="str">
        <f t="shared" si="1213"/>
        <v>166_7</v>
      </c>
      <c r="T3517" s="35" t="str">
        <f t="shared" si="1214"/>
        <v>166AM</v>
      </c>
      <c r="U3517" s="35" t="str">
        <f t="shared" si="1215"/>
        <v>166AMEW</v>
      </c>
      <c r="V3517" s="35" t="str">
        <f t="shared" si="1209"/>
        <v>3B</v>
      </c>
      <c r="W3517" s="35" t="str">
        <f t="shared" si="1202"/>
        <v>166AM3B234</v>
      </c>
      <c r="X3517" s="388">
        <f t="shared" si="1203"/>
        <v>0</v>
      </c>
      <c r="Y3517" s="388">
        <f t="shared" si="1204"/>
        <v>0</v>
      </c>
      <c r="Z3517" s="280" t="str">
        <f t="shared" si="1195"/>
        <v/>
      </c>
      <c r="AA3517" s="280" t="str">
        <f t="shared" si="1196"/>
        <v/>
      </c>
      <c r="AB3517" s="389" t="str">
        <f t="shared" si="1205"/>
        <v/>
      </c>
      <c r="AC3517" s="389" t="str">
        <f t="shared" si="1206"/>
        <v/>
      </c>
      <c r="AD3517" s="390" t="str">
        <f t="shared" si="1197"/>
        <v/>
      </c>
      <c r="AE3517" s="282">
        <f t="shared" si="1198"/>
        <v>0</v>
      </c>
      <c r="AF3517" s="359">
        <f t="shared" si="1199"/>
        <v>0</v>
      </c>
      <c r="AG3517" s="280">
        <f t="shared" si="1200"/>
        <v>3</v>
      </c>
      <c r="AH3517" s="280">
        <f t="shared" si="1216"/>
        <v>1</v>
      </c>
      <c r="AI3517" s="280">
        <f>IF(ISBLANK(T3517),AI3516,IF(COUNTIF(T$2:T3517,T3517)&gt;1,AI3516,1+MAX(AI3516,0)))</f>
        <v>99</v>
      </c>
      <c r="AL3517" s="391" t="str">
        <f t="shared" si="1207"/>
        <v/>
      </c>
      <c r="AM3517" s="391" t="str">
        <f t="shared" si="1208"/>
        <v/>
      </c>
      <c r="AO3517" s="310" t="str">
        <f t="shared" si="1201"/>
        <v/>
      </c>
      <c r="AP3517" s="310">
        <f>SUM(AO$1:AO3517)</f>
        <v>0</v>
      </c>
      <c r="AQ3517" s="310">
        <f>SUM(AK$2:AK3517)</f>
        <v>24</v>
      </c>
      <c r="AR3517" s="310">
        <f>COUNTA(AJ$2:AJ3517)</f>
        <v>24</v>
      </c>
      <c r="AS3517" s="312"/>
      <c r="AT3517" s="312"/>
      <c r="AU3517" s="312"/>
      <c r="AV3517" s="312"/>
      <c r="AW3517" s="312"/>
      <c r="AZ3517">
        <v>0</v>
      </c>
      <c r="BA3517">
        <v>0</v>
      </c>
    </row>
    <row r="3518" spans="1:53" x14ac:dyDescent="0.25">
      <c r="A3518">
        <v>166</v>
      </c>
      <c r="B3518" t="s">
        <v>65</v>
      </c>
      <c r="C3518" t="s">
        <v>1022</v>
      </c>
      <c r="D3518"/>
      <c r="E3518">
        <v>2</v>
      </c>
      <c r="F3518">
        <v>4</v>
      </c>
      <c r="G3518">
        <v>1</v>
      </c>
      <c r="H3518">
        <v>2</v>
      </c>
      <c r="I3518">
        <v>0</v>
      </c>
      <c r="J3518">
        <v>0</v>
      </c>
      <c r="K3518">
        <v>0</v>
      </c>
      <c r="L3518">
        <v>0</v>
      </c>
      <c r="M3518"/>
      <c r="O3518" s="101">
        <f>IF(ISBLANK(C3518),O3517,IF(COUNTIF(C$2:C3518,C3518)&gt;1,O3517,1+MAX(O3517,0)))</f>
        <v>80</v>
      </c>
      <c r="P3518" s="45">
        <f t="shared" si="1210"/>
        <v>52</v>
      </c>
      <c r="Q3518" s="33" t="str">
        <f t="shared" si="1211"/>
        <v/>
      </c>
      <c r="R3518" s="33">
        <f t="shared" si="1212"/>
        <v>8</v>
      </c>
      <c r="S3518" s="33" t="str">
        <f t="shared" si="1213"/>
        <v>166_8</v>
      </c>
      <c r="T3518" s="35" t="str">
        <f t="shared" si="1214"/>
        <v>166AM</v>
      </c>
      <c r="U3518" s="35" t="str">
        <f t="shared" si="1215"/>
        <v>166AMNS</v>
      </c>
      <c r="V3518" s="35" t="str">
        <f t="shared" si="1209"/>
        <v>3B</v>
      </c>
      <c r="W3518" s="35" t="str">
        <f t="shared" si="1202"/>
        <v>166AM3B241</v>
      </c>
      <c r="X3518" s="388">
        <f t="shared" si="1203"/>
        <v>0</v>
      </c>
      <c r="Y3518" s="388">
        <f t="shared" si="1204"/>
        <v>0</v>
      </c>
      <c r="Z3518" s="280" t="str">
        <f t="shared" si="1195"/>
        <v/>
      </c>
      <c r="AA3518" s="280" t="str">
        <f t="shared" si="1196"/>
        <v/>
      </c>
      <c r="AB3518" s="389" t="str">
        <f t="shared" si="1205"/>
        <v/>
      </c>
      <c r="AC3518" s="389" t="str">
        <f t="shared" si="1206"/>
        <v/>
      </c>
      <c r="AD3518" s="390" t="str">
        <f t="shared" si="1197"/>
        <v/>
      </c>
      <c r="AE3518" s="282">
        <f t="shared" si="1198"/>
        <v>0</v>
      </c>
      <c r="AF3518" s="359">
        <f t="shared" si="1199"/>
        <v>0</v>
      </c>
      <c r="AG3518" s="280">
        <f t="shared" si="1200"/>
        <v>1</v>
      </c>
      <c r="AH3518" s="280">
        <f t="shared" si="1216"/>
        <v>1</v>
      </c>
      <c r="AI3518" s="280">
        <f>IF(ISBLANK(T3518),AI3517,IF(COUNTIF(T$2:T3518,T3518)&gt;1,AI3517,1+MAX(AI3517,0)))</f>
        <v>99</v>
      </c>
      <c r="AL3518" s="391" t="str">
        <f t="shared" si="1207"/>
        <v/>
      </c>
      <c r="AM3518" s="391" t="str">
        <f t="shared" si="1208"/>
        <v/>
      </c>
      <c r="AO3518" s="310" t="str">
        <f t="shared" si="1201"/>
        <v/>
      </c>
      <c r="AP3518" s="310">
        <f>SUM(AO$1:AO3518)</f>
        <v>0</v>
      </c>
      <c r="AQ3518" s="310">
        <f>SUM(AK$2:AK3518)</f>
        <v>24</v>
      </c>
      <c r="AR3518" s="310">
        <f>COUNTA(AJ$2:AJ3518)</f>
        <v>24</v>
      </c>
      <c r="AS3518" s="312"/>
      <c r="AT3518" s="312"/>
      <c r="AU3518" s="312"/>
      <c r="AV3518" s="312"/>
      <c r="AW3518" s="312"/>
      <c r="AZ3518">
        <v>0</v>
      </c>
      <c r="BA3518">
        <v>0</v>
      </c>
    </row>
    <row r="3519" spans="1:53" x14ac:dyDescent="0.25">
      <c r="A3519">
        <v>166</v>
      </c>
      <c r="B3519" t="s">
        <v>65</v>
      </c>
      <c r="C3519" t="s">
        <v>1022</v>
      </c>
      <c r="D3519"/>
      <c r="E3519">
        <v>2</v>
      </c>
      <c r="F3519">
        <v>4</v>
      </c>
      <c r="G3519">
        <v>2</v>
      </c>
      <c r="H3519">
        <v>1</v>
      </c>
      <c r="I3519">
        <v>0</v>
      </c>
      <c r="J3519">
        <v>0</v>
      </c>
      <c r="K3519">
        <v>0</v>
      </c>
      <c r="L3519">
        <v>1</v>
      </c>
      <c r="M3519"/>
      <c r="O3519" s="101">
        <f>IF(ISBLANK(C3519),O3518,IF(COUNTIF(C$2:C3519,C3519)&gt;1,O3518,1+MAX(O3518,0)))</f>
        <v>80</v>
      </c>
      <c r="P3519" s="45">
        <f t="shared" si="1210"/>
        <v>52</v>
      </c>
      <c r="Q3519" s="33" t="str">
        <f t="shared" si="1211"/>
        <v/>
      </c>
      <c r="R3519" s="33">
        <f t="shared" si="1212"/>
        <v>8</v>
      </c>
      <c r="S3519" s="33" t="str">
        <f t="shared" si="1213"/>
        <v>166_8</v>
      </c>
      <c r="T3519" s="35" t="str">
        <f t="shared" si="1214"/>
        <v>166AM</v>
      </c>
      <c r="U3519" s="35" t="str">
        <f t="shared" si="1215"/>
        <v>166AMNS</v>
      </c>
      <c r="V3519" s="35" t="str">
        <f t="shared" si="1209"/>
        <v>3B</v>
      </c>
      <c r="W3519" s="35" t="str">
        <f t="shared" si="1202"/>
        <v>166AM3B242</v>
      </c>
      <c r="X3519" s="388">
        <f t="shared" si="1203"/>
        <v>0</v>
      </c>
      <c r="Y3519" s="388">
        <f t="shared" si="1204"/>
        <v>1</v>
      </c>
      <c r="Z3519" s="280" t="str">
        <f t="shared" si="1195"/>
        <v/>
      </c>
      <c r="AA3519" s="280" t="str">
        <f t="shared" si="1196"/>
        <v/>
      </c>
      <c r="AB3519" s="389" t="str">
        <f t="shared" si="1205"/>
        <v/>
      </c>
      <c r="AC3519" s="389" t="str">
        <f t="shared" si="1206"/>
        <v/>
      </c>
      <c r="AD3519" s="390" t="str">
        <f t="shared" si="1197"/>
        <v/>
      </c>
      <c r="AE3519" s="282">
        <f t="shared" si="1198"/>
        <v>0</v>
      </c>
      <c r="AF3519" s="359">
        <f t="shared" si="1199"/>
        <v>0</v>
      </c>
      <c r="AG3519" s="280">
        <f t="shared" si="1200"/>
        <v>1</v>
      </c>
      <c r="AH3519" s="280">
        <f t="shared" si="1216"/>
        <v>1</v>
      </c>
      <c r="AI3519" s="280">
        <f>IF(ISBLANK(T3519),AI3518,IF(COUNTIF(T$2:T3519,T3519)&gt;1,AI3518,1+MAX(AI3518,0)))</f>
        <v>99</v>
      </c>
      <c r="AL3519" s="391" t="str">
        <f t="shared" si="1207"/>
        <v/>
      </c>
      <c r="AM3519" s="391" t="str">
        <f t="shared" si="1208"/>
        <v/>
      </c>
      <c r="AO3519" s="310" t="str">
        <f t="shared" si="1201"/>
        <v/>
      </c>
      <c r="AP3519" s="310">
        <f>SUM(AO$1:AO3519)</f>
        <v>0</v>
      </c>
      <c r="AQ3519" s="310">
        <f>SUM(AK$2:AK3519)</f>
        <v>24</v>
      </c>
      <c r="AR3519" s="310">
        <f>COUNTA(AJ$2:AJ3519)</f>
        <v>24</v>
      </c>
      <c r="AS3519" s="312"/>
      <c r="AT3519" s="312"/>
      <c r="AU3519" s="312"/>
      <c r="AV3519" s="312"/>
      <c r="AW3519" s="312"/>
      <c r="AZ3519">
        <v>0</v>
      </c>
      <c r="BA3519">
        <v>1</v>
      </c>
    </row>
    <row r="3520" spans="1:53" x14ac:dyDescent="0.25">
      <c r="A3520">
        <v>166</v>
      </c>
      <c r="B3520" t="s">
        <v>65</v>
      </c>
      <c r="C3520" t="s">
        <v>1022</v>
      </c>
      <c r="D3520"/>
      <c r="E3520">
        <v>2</v>
      </c>
      <c r="F3520">
        <v>4</v>
      </c>
      <c r="G3520">
        <v>3</v>
      </c>
      <c r="H3520">
        <v>2</v>
      </c>
      <c r="I3520">
        <v>0</v>
      </c>
      <c r="J3520">
        <v>0</v>
      </c>
      <c r="K3520">
        <v>1</v>
      </c>
      <c r="L3520">
        <v>0</v>
      </c>
      <c r="M3520"/>
      <c r="O3520" s="101">
        <f>IF(ISBLANK(C3520),O3519,IF(COUNTIF(C$2:C3520,C3520)&gt;1,O3519,1+MAX(O3519,0)))</f>
        <v>80</v>
      </c>
      <c r="P3520" s="45">
        <f t="shared" si="1210"/>
        <v>52</v>
      </c>
      <c r="Q3520" s="33" t="str">
        <f t="shared" si="1211"/>
        <v/>
      </c>
      <c r="R3520" s="33">
        <f t="shared" si="1212"/>
        <v>8</v>
      </c>
      <c r="S3520" s="33" t="str">
        <f t="shared" si="1213"/>
        <v>166_8</v>
      </c>
      <c r="T3520" s="35" t="str">
        <f t="shared" si="1214"/>
        <v>166AM</v>
      </c>
      <c r="U3520" s="35" t="str">
        <f t="shared" si="1215"/>
        <v>166AMEW</v>
      </c>
      <c r="V3520" s="35" t="str">
        <f t="shared" si="1209"/>
        <v>3B</v>
      </c>
      <c r="W3520" s="35" t="str">
        <f t="shared" si="1202"/>
        <v>166AM3B243</v>
      </c>
      <c r="X3520" s="388">
        <f t="shared" si="1203"/>
        <v>1</v>
      </c>
      <c r="Y3520" s="388">
        <f t="shared" si="1204"/>
        <v>0</v>
      </c>
      <c r="Z3520" s="280" t="str">
        <f t="shared" si="1195"/>
        <v/>
      </c>
      <c r="AA3520" s="280" t="str">
        <f t="shared" si="1196"/>
        <v/>
      </c>
      <c r="AB3520" s="389" t="str">
        <f t="shared" si="1205"/>
        <v/>
      </c>
      <c r="AC3520" s="389" t="str">
        <f t="shared" si="1206"/>
        <v/>
      </c>
      <c r="AD3520" s="390" t="str">
        <f t="shared" si="1197"/>
        <v/>
      </c>
      <c r="AE3520" s="282">
        <f t="shared" si="1198"/>
        <v>0</v>
      </c>
      <c r="AF3520" s="359">
        <f t="shared" si="1199"/>
        <v>0</v>
      </c>
      <c r="AG3520" s="280">
        <f t="shared" si="1200"/>
        <v>3</v>
      </c>
      <c r="AH3520" s="280">
        <f t="shared" si="1216"/>
        <v>1</v>
      </c>
      <c r="AI3520" s="280">
        <f>IF(ISBLANK(T3520),AI3519,IF(COUNTIF(T$2:T3520,T3520)&gt;1,AI3519,1+MAX(AI3519,0)))</f>
        <v>99</v>
      </c>
      <c r="AL3520" s="391" t="str">
        <f t="shared" si="1207"/>
        <v/>
      </c>
      <c r="AM3520" s="391" t="str">
        <f t="shared" si="1208"/>
        <v/>
      </c>
      <c r="AO3520" s="310" t="str">
        <f t="shared" si="1201"/>
        <v/>
      </c>
      <c r="AP3520" s="310">
        <f>SUM(AO$1:AO3520)</f>
        <v>0</v>
      </c>
      <c r="AQ3520" s="310">
        <f>SUM(AK$2:AK3520)</f>
        <v>24</v>
      </c>
      <c r="AR3520" s="310">
        <f>COUNTA(AJ$2:AJ3520)</f>
        <v>24</v>
      </c>
      <c r="AS3520" s="312"/>
      <c r="AT3520" s="312"/>
      <c r="AU3520" s="312"/>
      <c r="AV3520" s="312"/>
      <c r="AW3520" s="312"/>
      <c r="AZ3520">
        <v>1</v>
      </c>
      <c r="BA3520">
        <v>0</v>
      </c>
    </row>
    <row r="3521" spans="1:53" x14ac:dyDescent="0.25">
      <c r="A3521">
        <v>166</v>
      </c>
      <c r="B3521" t="s">
        <v>65</v>
      </c>
      <c r="C3521" t="s">
        <v>1022</v>
      </c>
      <c r="D3521"/>
      <c r="E3521">
        <v>2</v>
      </c>
      <c r="F3521">
        <v>4</v>
      </c>
      <c r="G3521">
        <v>4</v>
      </c>
      <c r="H3521">
        <v>0</v>
      </c>
      <c r="I3521">
        <v>0</v>
      </c>
      <c r="J3521">
        <v>0</v>
      </c>
      <c r="K3521">
        <v>0</v>
      </c>
      <c r="L3521">
        <v>0</v>
      </c>
      <c r="M3521"/>
      <c r="O3521" s="101">
        <f>IF(ISBLANK(C3521),O3520,IF(COUNTIF(C$2:C3521,C3521)&gt;1,O3520,1+MAX(O3520,0)))</f>
        <v>80</v>
      </c>
      <c r="P3521" s="45">
        <f t="shared" si="1210"/>
        <v>52</v>
      </c>
      <c r="Q3521" s="33" t="str">
        <f t="shared" si="1211"/>
        <v/>
      </c>
      <c r="R3521" s="33">
        <f t="shared" si="1212"/>
        <v>8</v>
      </c>
      <c r="S3521" s="33" t="str">
        <f t="shared" si="1213"/>
        <v>166_8</v>
      </c>
      <c r="T3521" s="35" t="str">
        <f t="shared" si="1214"/>
        <v>166AM</v>
      </c>
      <c r="U3521" s="35" t="str">
        <f t="shared" si="1215"/>
        <v>166AMEW</v>
      </c>
      <c r="V3521" s="35" t="str">
        <f t="shared" si="1209"/>
        <v>3B</v>
      </c>
      <c r="W3521" s="35" t="str">
        <f t="shared" si="1202"/>
        <v>166AM3B244</v>
      </c>
      <c r="X3521" s="388">
        <f t="shared" si="1203"/>
        <v>0</v>
      </c>
      <c r="Y3521" s="388">
        <f t="shared" si="1204"/>
        <v>0</v>
      </c>
      <c r="Z3521" s="280" t="str">
        <f t="shared" si="1195"/>
        <v/>
      </c>
      <c r="AA3521" s="280" t="str">
        <f t="shared" si="1196"/>
        <v/>
      </c>
      <c r="AB3521" s="389" t="str">
        <f t="shared" si="1205"/>
        <v/>
      </c>
      <c r="AC3521" s="389" t="str">
        <f t="shared" si="1206"/>
        <v/>
      </c>
      <c r="AD3521" s="390" t="str">
        <f t="shared" si="1197"/>
        <v/>
      </c>
      <c r="AE3521" s="282">
        <f t="shared" si="1198"/>
        <v>0</v>
      </c>
      <c r="AF3521" s="359">
        <f t="shared" si="1199"/>
        <v>0</v>
      </c>
      <c r="AG3521" s="280">
        <f t="shared" si="1200"/>
        <v>3</v>
      </c>
      <c r="AH3521" s="280">
        <f t="shared" si="1216"/>
        <v>1</v>
      </c>
      <c r="AI3521" s="280">
        <f>IF(ISBLANK(T3521),AI3520,IF(COUNTIF(T$2:T3521,T3521)&gt;1,AI3520,1+MAX(AI3520,0)))</f>
        <v>99</v>
      </c>
      <c r="AL3521" s="391" t="str">
        <f t="shared" si="1207"/>
        <v/>
      </c>
      <c r="AM3521" s="391" t="str">
        <f t="shared" si="1208"/>
        <v/>
      </c>
      <c r="AO3521" s="310" t="str">
        <f t="shared" si="1201"/>
        <v/>
      </c>
      <c r="AP3521" s="310">
        <f>SUM(AO$1:AO3521)</f>
        <v>0</v>
      </c>
      <c r="AQ3521" s="310">
        <f>SUM(AK$2:AK3521)</f>
        <v>24</v>
      </c>
      <c r="AR3521" s="310">
        <f>COUNTA(AJ$2:AJ3521)</f>
        <v>24</v>
      </c>
      <c r="AS3521" s="312"/>
      <c r="AT3521" s="312"/>
      <c r="AU3521" s="312"/>
      <c r="AV3521" s="312"/>
      <c r="AW3521" s="312"/>
      <c r="AZ3521">
        <v>0</v>
      </c>
      <c r="BA3521">
        <v>0</v>
      </c>
    </row>
    <row r="3522" spans="1:53" x14ac:dyDescent="0.25">
      <c r="A3522">
        <v>166</v>
      </c>
      <c r="B3522" t="s">
        <v>66</v>
      </c>
      <c r="C3522" t="s">
        <v>896</v>
      </c>
      <c r="D3522"/>
      <c r="E3522">
        <v>1</v>
      </c>
      <c r="F3522">
        <v>1</v>
      </c>
      <c r="G3522">
        <v>1</v>
      </c>
      <c r="H3522">
        <v>6</v>
      </c>
      <c r="I3522">
        <v>1</v>
      </c>
      <c r="J3522">
        <v>0</v>
      </c>
      <c r="K3522">
        <v>2</v>
      </c>
      <c r="L3522">
        <v>5</v>
      </c>
      <c r="M3522" t="s">
        <v>1023</v>
      </c>
      <c r="O3522" s="101">
        <f>IF(ISBLANK(C3522),O3521,IF(COUNTIF(C$2:C3522,C3522)&gt;1,O3521,1+MAX(O3521,0)))</f>
        <v>80</v>
      </c>
      <c r="P3522" s="45">
        <f t="shared" si="1210"/>
        <v>52</v>
      </c>
      <c r="Q3522" s="33" t="str">
        <f t="shared" si="1211"/>
        <v/>
      </c>
      <c r="R3522" s="33">
        <f t="shared" si="1212"/>
        <v>9</v>
      </c>
      <c r="S3522" s="33" t="str">
        <f t="shared" si="1213"/>
        <v>166_9</v>
      </c>
      <c r="T3522" s="35" t="str">
        <f t="shared" si="1214"/>
        <v>166PM</v>
      </c>
      <c r="U3522" s="35" t="str">
        <f t="shared" si="1215"/>
        <v>166PMNS</v>
      </c>
      <c r="V3522" s="35" t="str">
        <f t="shared" si="1209"/>
        <v>3B</v>
      </c>
      <c r="W3522" s="35" t="str">
        <f t="shared" si="1202"/>
        <v>166PM3B111</v>
      </c>
      <c r="X3522" s="388">
        <f t="shared" si="1203"/>
        <v>2</v>
      </c>
      <c r="Y3522" s="388">
        <f t="shared" si="1204"/>
        <v>5</v>
      </c>
      <c r="Z3522" s="280" t="str">
        <f t="shared" ref="Z3522:Z3585" si="1217">IF(I3522&gt;$H3522,1,"")</f>
        <v/>
      </c>
      <c r="AA3522" s="280" t="str">
        <f t="shared" ref="AA3522:AA3585" si="1218">IF(J3522&gt;$H3522,1,"")</f>
        <v/>
      </c>
      <c r="AB3522" s="389" t="str">
        <f t="shared" si="1205"/>
        <v/>
      </c>
      <c r="AC3522" s="389" t="str">
        <f t="shared" si="1206"/>
        <v/>
      </c>
      <c r="AD3522" s="390" t="str">
        <f t="shared" ref="AD3522:AD3585" si="1219">IF(ISERROR(MATCH(A3522&amp;"_"&amp;G3522,Sidewalk_ignore,0)),"",1)</f>
        <v/>
      </c>
      <c r="AE3522" s="282">
        <f t="shared" ref="AE3522:AE3585" si="1220">IF(AND(ISNUMBER($G3522),$B3522="AM"),INDEX(CordonIn,MATCH($A3522,loc_ID,0),$G3522),0)</f>
        <v>0</v>
      </c>
      <c r="AF3522" s="359">
        <f t="shared" ref="AF3522:AF3585" si="1221">IF(AND(ISNUMBER($G3522),$B3522="PM"),INDEX(CordonIn,MATCH($A3522,loc_ID,0),VLOOKUP($G3522,Reverse_dir,2,FALSE)),0)</f>
        <v>0</v>
      </c>
      <c r="AG3522" s="280">
        <f t="shared" ref="AG3522:AG3585" si="1222">IF(AND(ISNUMBER($G3522),$B3522="AM"),INDEX(Lane,MATCH($A3522,loc_ID,0),$G3522),0)</f>
        <v>0</v>
      </c>
      <c r="AH3522" s="280">
        <f t="shared" si="1216"/>
        <v>0</v>
      </c>
      <c r="AI3522" s="280">
        <f>IF(ISBLANK(T3522),AI3521,IF(COUNTIF(T$2:T3522,T3522)&gt;1,AI3521,1+MAX(AI3521,0)))</f>
        <v>100</v>
      </c>
      <c r="AL3522" s="391" t="str">
        <f t="shared" si="1207"/>
        <v/>
      </c>
      <c r="AM3522" s="391" t="str">
        <f t="shared" si="1208"/>
        <v/>
      </c>
      <c r="AO3522" s="310" t="str">
        <f t="shared" ref="AO3522:AO3585" si="1223">IF(SUM(Z3522:AC3522)&gt;0,1,"")</f>
        <v/>
      </c>
      <c r="AP3522" s="310">
        <f>SUM(AO$1:AO3522)</f>
        <v>0</v>
      </c>
      <c r="AQ3522" s="310">
        <f>SUM(AK$2:AK3522)</f>
        <v>24</v>
      </c>
      <c r="AR3522" s="310">
        <f>COUNTA(AJ$2:AJ3522)</f>
        <v>24</v>
      </c>
      <c r="AS3522" s="312"/>
      <c r="AT3522" s="312"/>
      <c r="AU3522" s="312"/>
      <c r="AV3522" s="312"/>
      <c r="AW3522" s="312"/>
      <c r="AZ3522">
        <v>2</v>
      </c>
      <c r="BA3522">
        <v>5</v>
      </c>
    </row>
    <row r="3523" spans="1:53" x14ac:dyDescent="0.25">
      <c r="A3523">
        <v>166</v>
      </c>
      <c r="B3523" t="s">
        <v>66</v>
      </c>
      <c r="C3523" t="s">
        <v>896</v>
      </c>
      <c r="D3523"/>
      <c r="E3523">
        <v>1</v>
      </c>
      <c r="F3523">
        <v>1</v>
      </c>
      <c r="G3523">
        <v>2</v>
      </c>
      <c r="H3523">
        <v>5</v>
      </c>
      <c r="I3523">
        <v>1</v>
      </c>
      <c r="J3523">
        <v>0</v>
      </c>
      <c r="K3523">
        <v>0</v>
      </c>
      <c r="L3523">
        <v>2</v>
      </c>
      <c r="M3523" t="s">
        <v>1023</v>
      </c>
      <c r="O3523" s="101">
        <f>IF(ISBLANK(C3523),O3522,IF(COUNTIF(C$2:C3523,C3523)&gt;1,O3522,1+MAX(O3522,0)))</f>
        <v>80</v>
      </c>
      <c r="P3523" s="45">
        <f t="shared" si="1210"/>
        <v>52</v>
      </c>
      <c r="Q3523" s="33" t="str">
        <f t="shared" si="1211"/>
        <v/>
      </c>
      <c r="R3523" s="33">
        <f t="shared" si="1212"/>
        <v>9</v>
      </c>
      <c r="S3523" s="33" t="str">
        <f t="shared" si="1213"/>
        <v>166_9</v>
      </c>
      <c r="T3523" s="35" t="str">
        <f t="shared" si="1214"/>
        <v>166PM</v>
      </c>
      <c r="U3523" s="35" t="str">
        <f t="shared" si="1215"/>
        <v>166PMNS</v>
      </c>
      <c r="V3523" s="35" t="str">
        <f t="shared" si="1209"/>
        <v>3B</v>
      </c>
      <c r="W3523" s="35" t="str">
        <f t="shared" ref="W3523:W3586" si="1224">IF(ISBLANK(A3523),"",A3523&amp;B3523&amp;V3523&amp;E3523&amp;F3523&amp;G3523)</f>
        <v>166PM3B112</v>
      </c>
      <c r="X3523" s="388">
        <f t="shared" ref="X3523:X3586" si="1225">IF($AD3523=1,0,K3523)</f>
        <v>0</v>
      </c>
      <c r="Y3523" s="388">
        <f t="shared" ref="Y3523:Y3586" si="1226">IF($AD3523=1,0,L3523)</f>
        <v>2</v>
      </c>
      <c r="Z3523" s="280" t="str">
        <f t="shared" si="1217"/>
        <v/>
      </c>
      <c r="AA3523" s="280" t="str">
        <f t="shared" si="1218"/>
        <v/>
      </c>
      <c r="AB3523" s="389" t="str">
        <f t="shared" ref="AB3523:AB3586" si="1227">IF(OR(K3523&gt;$H3523,AND($AD3523=1,K3523&gt;0)),1,"")</f>
        <v/>
      </c>
      <c r="AC3523" s="389" t="str">
        <f t="shared" ref="AC3523:AC3586" si="1228">IF(OR(L3523&gt;$H3523,AND($AD3523=1,L3523&gt;0)),1,"")</f>
        <v/>
      </c>
      <c r="AD3523" s="390" t="str">
        <f t="shared" si="1219"/>
        <v/>
      </c>
      <c r="AE3523" s="282">
        <f t="shared" si="1220"/>
        <v>0</v>
      </c>
      <c r="AF3523" s="359">
        <f t="shared" si="1221"/>
        <v>0</v>
      </c>
      <c r="AG3523" s="280">
        <f t="shared" si="1222"/>
        <v>0</v>
      </c>
      <c r="AH3523" s="280">
        <f t="shared" si="1216"/>
        <v>0</v>
      </c>
      <c r="AI3523" s="280">
        <f>IF(ISBLANK(T3523),AI3522,IF(COUNTIF(T$2:T3523,T3523)&gt;1,AI3522,1+MAX(AI3522,0)))</f>
        <v>100</v>
      </c>
      <c r="AL3523" s="391" t="str">
        <f t="shared" ref="AL3523:AL3586" si="1229">IF(OR(AB3523=1,AC3523=1),IF(LEN(AJ3523)=0,"",AJ3523&amp;"; ")&amp;"Ignore sidewalk",IF(LEN(AJ3523)=0,"",AJ3523))</f>
        <v/>
      </c>
      <c r="AM3523" s="391" t="str">
        <f t="shared" ref="AM3523:AM3586" si="1230">IF(OR(AB3523=1,AC3523=1),1,IF(LEN(AK3523)=0,"",AK3523))</f>
        <v/>
      </c>
      <c r="AO3523" s="310" t="str">
        <f t="shared" si="1223"/>
        <v/>
      </c>
      <c r="AP3523" s="310">
        <f>SUM(AO$1:AO3523)</f>
        <v>0</v>
      </c>
      <c r="AQ3523" s="310">
        <f>SUM(AK$2:AK3523)</f>
        <v>24</v>
      </c>
      <c r="AR3523" s="310">
        <f>COUNTA(AJ$2:AJ3523)</f>
        <v>24</v>
      </c>
      <c r="AS3523" s="312"/>
      <c r="AT3523" s="312"/>
      <c r="AU3523" s="312"/>
      <c r="AV3523" s="312"/>
      <c r="AW3523" s="312"/>
      <c r="AZ3523">
        <v>0</v>
      </c>
      <c r="BA3523">
        <v>2</v>
      </c>
    </row>
    <row r="3524" spans="1:53" x14ac:dyDescent="0.25">
      <c r="A3524">
        <v>166</v>
      </c>
      <c r="B3524" t="s">
        <v>66</v>
      </c>
      <c r="C3524" t="s">
        <v>896</v>
      </c>
      <c r="D3524"/>
      <c r="E3524">
        <v>1</v>
      </c>
      <c r="F3524">
        <v>1</v>
      </c>
      <c r="G3524">
        <v>3</v>
      </c>
      <c r="H3524">
        <v>3</v>
      </c>
      <c r="I3524">
        <v>1</v>
      </c>
      <c r="J3524">
        <v>0</v>
      </c>
      <c r="K3524">
        <v>1</v>
      </c>
      <c r="L3524">
        <v>1</v>
      </c>
      <c r="M3524" t="s">
        <v>1023</v>
      </c>
      <c r="O3524" s="101">
        <f>IF(ISBLANK(C3524),O3523,IF(COUNTIF(C$2:C3524,C3524)&gt;1,O3523,1+MAX(O3523,0)))</f>
        <v>80</v>
      </c>
      <c r="P3524" s="45">
        <f t="shared" si="1210"/>
        <v>52</v>
      </c>
      <c r="Q3524" s="33" t="str">
        <f t="shared" si="1211"/>
        <v/>
      </c>
      <c r="R3524" s="33">
        <f t="shared" si="1212"/>
        <v>9</v>
      </c>
      <c r="S3524" s="33" t="str">
        <f t="shared" si="1213"/>
        <v>166_9</v>
      </c>
      <c r="T3524" s="35" t="str">
        <f t="shared" si="1214"/>
        <v>166PM</v>
      </c>
      <c r="U3524" s="35" t="str">
        <f t="shared" si="1215"/>
        <v>166PMEW</v>
      </c>
      <c r="V3524" s="35" t="str">
        <f t="shared" ref="V3524:V3587" si="1231">TEXT((O3524-MOD(O3524,26))/26,"0")&amp;CHAR(65+MOD(O3524-1,26))</f>
        <v>3B</v>
      </c>
      <c r="W3524" s="35" t="str">
        <f t="shared" si="1224"/>
        <v>166PM3B113</v>
      </c>
      <c r="X3524" s="388">
        <f t="shared" si="1225"/>
        <v>1</v>
      </c>
      <c r="Y3524" s="388">
        <f t="shared" si="1226"/>
        <v>1</v>
      </c>
      <c r="Z3524" s="280" t="str">
        <f t="shared" si="1217"/>
        <v/>
      </c>
      <c r="AA3524" s="280" t="str">
        <f t="shared" si="1218"/>
        <v/>
      </c>
      <c r="AB3524" s="389" t="str">
        <f t="shared" si="1227"/>
        <v/>
      </c>
      <c r="AC3524" s="389" t="str">
        <f t="shared" si="1228"/>
        <v/>
      </c>
      <c r="AD3524" s="390" t="str">
        <f t="shared" si="1219"/>
        <v/>
      </c>
      <c r="AE3524" s="282">
        <f t="shared" si="1220"/>
        <v>0</v>
      </c>
      <c r="AF3524" s="359">
        <f t="shared" si="1221"/>
        <v>0</v>
      </c>
      <c r="AG3524" s="280">
        <f t="shared" si="1222"/>
        <v>0</v>
      </c>
      <c r="AH3524" s="280">
        <f t="shared" si="1216"/>
        <v>0</v>
      </c>
      <c r="AI3524" s="280">
        <f>IF(ISBLANK(T3524),AI3523,IF(COUNTIF(T$2:T3524,T3524)&gt;1,AI3523,1+MAX(AI3523,0)))</f>
        <v>100</v>
      </c>
      <c r="AL3524" s="391" t="str">
        <f t="shared" si="1229"/>
        <v/>
      </c>
      <c r="AM3524" s="391" t="str">
        <f t="shared" si="1230"/>
        <v/>
      </c>
      <c r="AO3524" s="310" t="str">
        <f t="shared" si="1223"/>
        <v/>
      </c>
      <c r="AP3524" s="310">
        <f>SUM(AO$1:AO3524)</f>
        <v>0</v>
      </c>
      <c r="AQ3524" s="310">
        <f>SUM(AK$2:AK3524)</f>
        <v>24</v>
      </c>
      <c r="AR3524" s="310">
        <f>COUNTA(AJ$2:AJ3524)</f>
        <v>24</v>
      </c>
      <c r="AS3524" s="312"/>
      <c r="AT3524" s="312"/>
      <c r="AU3524" s="312"/>
      <c r="AV3524" s="312"/>
      <c r="AW3524" s="312"/>
      <c r="AZ3524">
        <v>1</v>
      </c>
      <c r="BA3524">
        <v>1</v>
      </c>
    </row>
    <row r="3525" spans="1:53" x14ac:dyDescent="0.25">
      <c r="A3525">
        <v>166</v>
      </c>
      <c r="B3525" t="s">
        <v>66</v>
      </c>
      <c r="C3525" t="s">
        <v>896</v>
      </c>
      <c r="D3525"/>
      <c r="E3525">
        <v>1</v>
      </c>
      <c r="F3525">
        <v>1</v>
      </c>
      <c r="G3525">
        <v>4</v>
      </c>
      <c r="H3525">
        <v>7</v>
      </c>
      <c r="I3525">
        <v>0</v>
      </c>
      <c r="J3525">
        <v>2</v>
      </c>
      <c r="K3525">
        <v>0</v>
      </c>
      <c r="L3525">
        <v>0</v>
      </c>
      <c r="M3525" t="s">
        <v>1023</v>
      </c>
      <c r="O3525" s="101">
        <f>IF(ISBLANK(C3525),O3524,IF(COUNTIF(C$2:C3525,C3525)&gt;1,O3524,1+MAX(O3524,0)))</f>
        <v>80</v>
      </c>
      <c r="P3525" s="45">
        <f t="shared" si="1210"/>
        <v>52</v>
      </c>
      <c r="Q3525" s="33" t="str">
        <f t="shared" si="1211"/>
        <v/>
      </c>
      <c r="R3525" s="33">
        <f t="shared" si="1212"/>
        <v>9</v>
      </c>
      <c r="S3525" s="33" t="str">
        <f t="shared" si="1213"/>
        <v>166_9</v>
      </c>
      <c r="T3525" s="35" t="str">
        <f t="shared" si="1214"/>
        <v>166PM</v>
      </c>
      <c r="U3525" s="35" t="str">
        <f t="shared" si="1215"/>
        <v>166PMEW</v>
      </c>
      <c r="V3525" s="35" t="str">
        <f t="shared" si="1231"/>
        <v>3B</v>
      </c>
      <c r="W3525" s="35" t="str">
        <f t="shared" si="1224"/>
        <v>166PM3B114</v>
      </c>
      <c r="X3525" s="388">
        <f t="shared" si="1225"/>
        <v>0</v>
      </c>
      <c r="Y3525" s="388">
        <f t="shared" si="1226"/>
        <v>0</v>
      </c>
      <c r="Z3525" s="280" t="str">
        <f t="shared" si="1217"/>
        <v/>
      </c>
      <c r="AA3525" s="280" t="str">
        <f t="shared" si="1218"/>
        <v/>
      </c>
      <c r="AB3525" s="389" t="str">
        <f t="shared" si="1227"/>
        <v/>
      </c>
      <c r="AC3525" s="389" t="str">
        <f t="shared" si="1228"/>
        <v/>
      </c>
      <c r="AD3525" s="390" t="str">
        <f t="shared" si="1219"/>
        <v/>
      </c>
      <c r="AE3525" s="282">
        <f t="shared" si="1220"/>
        <v>0</v>
      </c>
      <c r="AF3525" s="359">
        <f t="shared" si="1221"/>
        <v>0</v>
      </c>
      <c r="AG3525" s="280">
        <f t="shared" si="1222"/>
        <v>0</v>
      </c>
      <c r="AH3525" s="280">
        <f t="shared" si="1216"/>
        <v>0</v>
      </c>
      <c r="AI3525" s="280">
        <f>IF(ISBLANK(T3525),AI3524,IF(COUNTIF(T$2:T3525,T3525)&gt;1,AI3524,1+MAX(AI3524,0)))</f>
        <v>100</v>
      </c>
      <c r="AL3525" s="391" t="str">
        <f t="shared" si="1229"/>
        <v/>
      </c>
      <c r="AM3525" s="391" t="str">
        <f t="shared" si="1230"/>
        <v/>
      </c>
      <c r="AO3525" s="310" t="str">
        <f t="shared" si="1223"/>
        <v/>
      </c>
      <c r="AP3525" s="310">
        <f>SUM(AO$1:AO3525)</f>
        <v>0</v>
      </c>
      <c r="AQ3525" s="310">
        <f>SUM(AK$2:AK3525)</f>
        <v>24</v>
      </c>
      <c r="AR3525" s="310">
        <f>COUNTA(AJ$2:AJ3525)</f>
        <v>24</v>
      </c>
      <c r="AS3525" s="312"/>
      <c r="AT3525" s="312"/>
      <c r="AU3525" s="312"/>
      <c r="AV3525" s="312"/>
      <c r="AW3525" s="312"/>
      <c r="AZ3525">
        <v>0</v>
      </c>
      <c r="BA3525">
        <v>0</v>
      </c>
    </row>
    <row r="3526" spans="1:53" x14ac:dyDescent="0.25">
      <c r="A3526">
        <v>166</v>
      </c>
      <c r="B3526" t="s">
        <v>66</v>
      </c>
      <c r="C3526" t="s">
        <v>896</v>
      </c>
      <c r="D3526"/>
      <c r="E3526">
        <v>1</v>
      </c>
      <c r="F3526">
        <v>2</v>
      </c>
      <c r="G3526">
        <v>1</v>
      </c>
      <c r="H3526">
        <v>4</v>
      </c>
      <c r="I3526">
        <v>2</v>
      </c>
      <c r="J3526">
        <v>0</v>
      </c>
      <c r="K3526">
        <v>1</v>
      </c>
      <c r="L3526">
        <v>2</v>
      </c>
      <c r="M3526" t="s">
        <v>1023</v>
      </c>
      <c r="O3526" s="101">
        <f>IF(ISBLANK(C3526),O3525,IF(COUNTIF(C$2:C3526,C3526)&gt;1,O3525,1+MAX(O3525,0)))</f>
        <v>80</v>
      </c>
      <c r="P3526" s="45">
        <f t="shared" si="1210"/>
        <v>52</v>
      </c>
      <c r="Q3526" s="33" t="str">
        <f t="shared" si="1211"/>
        <v/>
      </c>
      <c r="R3526" s="33">
        <f t="shared" si="1212"/>
        <v>10</v>
      </c>
      <c r="S3526" s="33" t="str">
        <f t="shared" si="1213"/>
        <v>166_10</v>
      </c>
      <c r="T3526" s="35" t="str">
        <f t="shared" si="1214"/>
        <v>166PM</v>
      </c>
      <c r="U3526" s="35" t="str">
        <f t="shared" si="1215"/>
        <v>166PMNS</v>
      </c>
      <c r="V3526" s="35" t="str">
        <f t="shared" si="1231"/>
        <v>3B</v>
      </c>
      <c r="W3526" s="35" t="str">
        <f t="shared" si="1224"/>
        <v>166PM3B121</v>
      </c>
      <c r="X3526" s="388">
        <f t="shared" si="1225"/>
        <v>1</v>
      </c>
      <c r="Y3526" s="388">
        <f t="shared" si="1226"/>
        <v>2</v>
      </c>
      <c r="Z3526" s="280" t="str">
        <f t="shared" si="1217"/>
        <v/>
      </c>
      <c r="AA3526" s="280" t="str">
        <f t="shared" si="1218"/>
        <v/>
      </c>
      <c r="AB3526" s="389" t="str">
        <f t="shared" si="1227"/>
        <v/>
      </c>
      <c r="AC3526" s="389" t="str">
        <f t="shared" si="1228"/>
        <v/>
      </c>
      <c r="AD3526" s="390" t="str">
        <f t="shared" si="1219"/>
        <v/>
      </c>
      <c r="AE3526" s="282">
        <f t="shared" si="1220"/>
        <v>0</v>
      </c>
      <c r="AF3526" s="359">
        <f t="shared" si="1221"/>
        <v>0</v>
      </c>
      <c r="AG3526" s="280">
        <f t="shared" si="1222"/>
        <v>0</v>
      </c>
      <c r="AH3526" s="280">
        <f t="shared" si="1216"/>
        <v>0</v>
      </c>
      <c r="AI3526" s="280">
        <f>IF(ISBLANK(T3526),AI3525,IF(COUNTIF(T$2:T3526,T3526)&gt;1,AI3525,1+MAX(AI3525,0)))</f>
        <v>100</v>
      </c>
      <c r="AL3526" s="391" t="str">
        <f t="shared" si="1229"/>
        <v/>
      </c>
      <c r="AM3526" s="391" t="str">
        <f t="shared" si="1230"/>
        <v/>
      </c>
      <c r="AO3526" s="310" t="str">
        <f t="shared" si="1223"/>
        <v/>
      </c>
      <c r="AP3526" s="310">
        <f>SUM(AO$1:AO3526)</f>
        <v>0</v>
      </c>
      <c r="AQ3526" s="310">
        <f>SUM(AK$2:AK3526)</f>
        <v>24</v>
      </c>
      <c r="AR3526" s="310">
        <f>COUNTA(AJ$2:AJ3526)</f>
        <v>24</v>
      </c>
      <c r="AS3526" s="312"/>
      <c r="AT3526" s="312"/>
      <c r="AU3526" s="312"/>
      <c r="AV3526" s="312"/>
      <c r="AW3526" s="312"/>
      <c r="AZ3526">
        <v>1</v>
      </c>
      <c r="BA3526">
        <v>2</v>
      </c>
    </row>
    <row r="3527" spans="1:53" x14ac:dyDescent="0.25">
      <c r="A3527">
        <v>166</v>
      </c>
      <c r="B3527" t="s">
        <v>66</v>
      </c>
      <c r="C3527" t="s">
        <v>896</v>
      </c>
      <c r="D3527"/>
      <c r="E3527">
        <v>1</v>
      </c>
      <c r="F3527">
        <v>2</v>
      </c>
      <c r="G3527">
        <v>2</v>
      </c>
      <c r="H3527">
        <v>5</v>
      </c>
      <c r="I3527">
        <v>1</v>
      </c>
      <c r="J3527">
        <v>0</v>
      </c>
      <c r="K3527">
        <v>0</v>
      </c>
      <c r="L3527">
        <v>5</v>
      </c>
      <c r="M3527" t="s">
        <v>1023</v>
      </c>
      <c r="O3527" s="101">
        <f>IF(ISBLANK(C3527),O3526,IF(COUNTIF(C$2:C3527,C3527)&gt;1,O3526,1+MAX(O3526,0)))</f>
        <v>80</v>
      </c>
      <c r="P3527" s="45">
        <f t="shared" si="1210"/>
        <v>52</v>
      </c>
      <c r="Q3527" s="33" t="str">
        <f t="shared" si="1211"/>
        <v/>
      </c>
      <c r="R3527" s="33">
        <f t="shared" si="1212"/>
        <v>10</v>
      </c>
      <c r="S3527" s="33" t="str">
        <f t="shared" si="1213"/>
        <v>166_10</v>
      </c>
      <c r="T3527" s="35" t="str">
        <f t="shared" si="1214"/>
        <v>166PM</v>
      </c>
      <c r="U3527" s="35" t="str">
        <f t="shared" si="1215"/>
        <v>166PMNS</v>
      </c>
      <c r="V3527" s="35" t="str">
        <f t="shared" si="1231"/>
        <v>3B</v>
      </c>
      <c r="W3527" s="35" t="str">
        <f t="shared" si="1224"/>
        <v>166PM3B122</v>
      </c>
      <c r="X3527" s="388">
        <f t="shared" si="1225"/>
        <v>0</v>
      </c>
      <c r="Y3527" s="388">
        <f t="shared" si="1226"/>
        <v>5</v>
      </c>
      <c r="Z3527" s="280" t="str">
        <f t="shared" si="1217"/>
        <v/>
      </c>
      <c r="AA3527" s="280" t="str">
        <f t="shared" si="1218"/>
        <v/>
      </c>
      <c r="AB3527" s="389" t="str">
        <f t="shared" si="1227"/>
        <v/>
      </c>
      <c r="AC3527" s="389" t="str">
        <f t="shared" si="1228"/>
        <v/>
      </c>
      <c r="AD3527" s="390" t="str">
        <f t="shared" si="1219"/>
        <v/>
      </c>
      <c r="AE3527" s="282">
        <f t="shared" si="1220"/>
        <v>0</v>
      </c>
      <c r="AF3527" s="359">
        <f t="shared" si="1221"/>
        <v>0</v>
      </c>
      <c r="AG3527" s="280">
        <f t="shared" si="1222"/>
        <v>0</v>
      </c>
      <c r="AH3527" s="280">
        <f t="shared" si="1216"/>
        <v>0</v>
      </c>
      <c r="AI3527" s="280">
        <f>IF(ISBLANK(T3527),AI3526,IF(COUNTIF(T$2:T3527,T3527)&gt;1,AI3526,1+MAX(AI3526,0)))</f>
        <v>100</v>
      </c>
      <c r="AL3527" s="391" t="str">
        <f t="shared" si="1229"/>
        <v/>
      </c>
      <c r="AM3527" s="391" t="str">
        <f t="shared" si="1230"/>
        <v/>
      </c>
      <c r="AO3527" s="310" t="str">
        <f t="shared" si="1223"/>
        <v/>
      </c>
      <c r="AP3527" s="310">
        <f>SUM(AO$1:AO3527)</f>
        <v>0</v>
      </c>
      <c r="AQ3527" s="310">
        <f>SUM(AK$2:AK3527)</f>
        <v>24</v>
      </c>
      <c r="AR3527" s="310">
        <f>COUNTA(AJ$2:AJ3527)</f>
        <v>24</v>
      </c>
      <c r="AS3527" s="312"/>
      <c r="AT3527" s="312"/>
      <c r="AU3527" s="312"/>
      <c r="AV3527" s="312"/>
      <c r="AW3527" s="312"/>
      <c r="AZ3527">
        <v>0</v>
      </c>
      <c r="BA3527">
        <v>5</v>
      </c>
    </row>
    <row r="3528" spans="1:53" x14ac:dyDescent="0.25">
      <c r="A3528">
        <v>166</v>
      </c>
      <c r="B3528" t="s">
        <v>66</v>
      </c>
      <c r="C3528" t="s">
        <v>896</v>
      </c>
      <c r="D3528"/>
      <c r="E3528">
        <v>1</v>
      </c>
      <c r="F3528">
        <v>2</v>
      </c>
      <c r="G3528">
        <v>3</v>
      </c>
      <c r="H3528">
        <v>9</v>
      </c>
      <c r="I3528">
        <v>3</v>
      </c>
      <c r="J3528">
        <v>0</v>
      </c>
      <c r="K3528">
        <v>1</v>
      </c>
      <c r="L3528">
        <v>1</v>
      </c>
      <c r="M3528" t="s">
        <v>1023</v>
      </c>
      <c r="O3528" s="101">
        <f>IF(ISBLANK(C3528),O3527,IF(COUNTIF(C$2:C3528,C3528)&gt;1,O3527,1+MAX(O3527,0)))</f>
        <v>80</v>
      </c>
      <c r="P3528" s="45">
        <f t="shared" si="1210"/>
        <v>52</v>
      </c>
      <c r="Q3528" s="33" t="str">
        <f t="shared" si="1211"/>
        <v/>
      </c>
      <c r="R3528" s="33">
        <f t="shared" si="1212"/>
        <v>10</v>
      </c>
      <c r="S3528" s="33" t="str">
        <f t="shared" si="1213"/>
        <v>166_10</v>
      </c>
      <c r="T3528" s="35" t="str">
        <f t="shared" si="1214"/>
        <v>166PM</v>
      </c>
      <c r="U3528" s="35" t="str">
        <f t="shared" si="1215"/>
        <v>166PMEW</v>
      </c>
      <c r="V3528" s="35" t="str">
        <f t="shared" si="1231"/>
        <v>3B</v>
      </c>
      <c r="W3528" s="35" t="str">
        <f t="shared" si="1224"/>
        <v>166PM3B123</v>
      </c>
      <c r="X3528" s="388">
        <f t="shared" si="1225"/>
        <v>1</v>
      </c>
      <c r="Y3528" s="388">
        <f t="shared" si="1226"/>
        <v>1</v>
      </c>
      <c r="Z3528" s="280" t="str">
        <f t="shared" si="1217"/>
        <v/>
      </c>
      <c r="AA3528" s="280" t="str">
        <f t="shared" si="1218"/>
        <v/>
      </c>
      <c r="AB3528" s="389" t="str">
        <f t="shared" si="1227"/>
        <v/>
      </c>
      <c r="AC3528" s="389" t="str">
        <f t="shared" si="1228"/>
        <v/>
      </c>
      <c r="AD3528" s="390" t="str">
        <f t="shared" si="1219"/>
        <v/>
      </c>
      <c r="AE3528" s="282">
        <f t="shared" si="1220"/>
        <v>0</v>
      </c>
      <c r="AF3528" s="359">
        <f t="shared" si="1221"/>
        <v>0</v>
      </c>
      <c r="AG3528" s="280">
        <f t="shared" si="1222"/>
        <v>0</v>
      </c>
      <c r="AH3528" s="280">
        <f t="shared" si="1216"/>
        <v>0</v>
      </c>
      <c r="AI3528" s="280">
        <f>IF(ISBLANK(T3528),AI3527,IF(COUNTIF(T$2:T3528,T3528)&gt;1,AI3527,1+MAX(AI3527,0)))</f>
        <v>100</v>
      </c>
      <c r="AL3528" s="391" t="str">
        <f t="shared" si="1229"/>
        <v/>
      </c>
      <c r="AM3528" s="391" t="str">
        <f t="shared" si="1230"/>
        <v/>
      </c>
      <c r="AO3528" s="310" t="str">
        <f t="shared" si="1223"/>
        <v/>
      </c>
      <c r="AP3528" s="310">
        <f>SUM(AO$1:AO3528)</f>
        <v>0</v>
      </c>
      <c r="AQ3528" s="310">
        <f>SUM(AK$2:AK3528)</f>
        <v>24</v>
      </c>
      <c r="AR3528" s="310">
        <f>COUNTA(AJ$2:AJ3528)</f>
        <v>24</v>
      </c>
      <c r="AS3528" s="312"/>
      <c r="AT3528" s="312"/>
      <c r="AU3528" s="312"/>
      <c r="AV3528" s="312"/>
      <c r="AW3528" s="312"/>
      <c r="AZ3528">
        <v>1</v>
      </c>
      <c r="BA3528">
        <v>1</v>
      </c>
    </row>
    <row r="3529" spans="1:53" x14ac:dyDescent="0.25">
      <c r="A3529">
        <v>166</v>
      </c>
      <c r="B3529" t="s">
        <v>66</v>
      </c>
      <c r="C3529" t="s">
        <v>896</v>
      </c>
      <c r="D3529"/>
      <c r="E3529">
        <v>1</v>
      </c>
      <c r="F3529">
        <v>2</v>
      </c>
      <c r="G3529">
        <v>4</v>
      </c>
      <c r="H3529">
        <v>3</v>
      </c>
      <c r="I3529">
        <v>1</v>
      </c>
      <c r="J3529">
        <v>0</v>
      </c>
      <c r="K3529">
        <v>0</v>
      </c>
      <c r="L3529">
        <v>0</v>
      </c>
      <c r="M3529" t="s">
        <v>1023</v>
      </c>
      <c r="O3529" s="101">
        <f>IF(ISBLANK(C3529),O3528,IF(COUNTIF(C$2:C3529,C3529)&gt;1,O3528,1+MAX(O3528,0)))</f>
        <v>80</v>
      </c>
      <c r="P3529" s="45">
        <f t="shared" si="1210"/>
        <v>52</v>
      </c>
      <c r="Q3529" s="33" t="str">
        <f t="shared" si="1211"/>
        <v/>
      </c>
      <c r="R3529" s="33">
        <f t="shared" si="1212"/>
        <v>10</v>
      </c>
      <c r="S3529" s="33" t="str">
        <f t="shared" si="1213"/>
        <v>166_10</v>
      </c>
      <c r="T3529" s="35" t="str">
        <f t="shared" si="1214"/>
        <v>166PM</v>
      </c>
      <c r="U3529" s="35" t="str">
        <f t="shared" si="1215"/>
        <v>166PMEW</v>
      </c>
      <c r="V3529" s="35" t="str">
        <f t="shared" si="1231"/>
        <v>3B</v>
      </c>
      <c r="W3529" s="35" t="str">
        <f t="shared" si="1224"/>
        <v>166PM3B124</v>
      </c>
      <c r="X3529" s="388">
        <f t="shared" si="1225"/>
        <v>0</v>
      </c>
      <c r="Y3529" s="388">
        <f t="shared" si="1226"/>
        <v>0</v>
      </c>
      <c r="Z3529" s="280" t="str">
        <f t="shared" si="1217"/>
        <v/>
      </c>
      <c r="AA3529" s="280" t="str">
        <f t="shared" si="1218"/>
        <v/>
      </c>
      <c r="AB3529" s="389" t="str">
        <f t="shared" si="1227"/>
        <v/>
      </c>
      <c r="AC3529" s="389" t="str">
        <f t="shared" si="1228"/>
        <v/>
      </c>
      <c r="AD3529" s="390" t="str">
        <f t="shared" si="1219"/>
        <v/>
      </c>
      <c r="AE3529" s="282">
        <f t="shared" si="1220"/>
        <v>0</v>
      </c>
      <c r="AF3529" s="359">
        <f t="shared" si="1221"/>
        <v>0</v>
      </c>
      <c r="AG3529" s="280">
        <f t="shared" si="1222"/>
        <v>0</v>
      </c>
      <c r="AH3529" s="280">
        <f t="shared" si="1216"/>
        <v>0</v>
      </c>
      <c r="AI3529" s="280">
        <f>IF(ISBLANK(T3529),AI3528,IF(COUNTIF(T$2:T3529,T3529)&gt;1,AI3528,1+MAX(AI3528,0)))</f>
        <v>100</v>
      </c>
      <c r="AL3529" s="391" t="str">
        <f t="shared" si="1229"/>
        <v/>
      </c>
      <c r="AM3529" s="391" t="str">
        <f t="shared" si="1230"/>
        <v/>
      </c>
      <c r="AO3529" s="310" t="str">
        <f t="shared" si="1223"/>
        <v/>
      </c>
      <c r="AP3529" s="310">
        <f>SUM(AO$1:AO3529)</f>
        <v>0</v>
      </c>
      <c r="AQ3529" s="310">
        <f>SUM(AK$2:AK3529)</f>
        <v>24</v>
      </c>
      <c r="AR3529" s="310">
        <f>COUNTA(AJ$2:AJ3529)</f>
        <v>24</v>
      </c>
      <c r="AS3529" s="312"/>
      <c r="AT3529" s="312"/>
      <c r="AU3529" s="312"/>
      <c r="AV3529" s="312"/>
      <c r="AW3529" s="312"/>
      <c r="AZ3529">
        <v>0</v>
      </c>
      <c r="BA3529">
        <v>0</v>
      </c>
    </row>
    <row r="3530" spans="1:53" x14ac:dyDescent="0.25">
      <c r="A3530">
        <v>166</v>
      </c>
      <c r="B3530" t="s">
        <v>66</v>
      </c>
      <c r="C3530" t="s">
        <v>896</v>
      </c>
      <c r="D3530"/>
      <c r="E3530">
        <v>1</v>
      </c>
      <c r="F3530">
        <v>3</v>
      </c>
      <c r="G3530">
        <v>1</v>
      </c>
      <c r="H3530">
        <v>7</v>
      </c>
      <c r="I3530">
        <v>1</v>
      </c>
      <c r="J3530">
        <v>1</v>
      </c>
      <c r="K3530">
        <v>2</v>
      </c>
      <c r="L3530">
        <v>5</v>
      </c>
      <c r="M3530" t="s">
        <v>1023</v>
      </c>
      <c r="O3530" s="101">
        <f>IF(ISBLANK(C3530),O3529,IF(COUNTIF(C$2:C3530,C3530)&gt;1,O3529,1+MAX(O3529,0)))</f>
        <v>80</v>
      </c>
      <c r="P3530" s="45">
        <f t="shared" si="1210"/>
        <v>52</v>
      </c>
      <c r="Q3530" s="33" t="str">
        <f t="shared" si="1211"/>
        <v/>
      </c>
      <c r="R3530" s="33">
        <f t="shared" si="1212"/>
        <v>11</v>
      </c>
      <c r="S3530" s="33" t="str">
        <f t="shared" si="1213"/>
        <v>166_11</v>
      </c>
      <c r="T3530" s="35" t="str">
        <f t="shared" si="1214"/>
        <v>166PM</v>
      </c>
      <c r="U3530" s="35" t="str">
        <f t="shared" si="1215"/>
        <v>166PMNS</v>
      </c>
      <c r="V3530" s="35" t="str">
        <f t="shared" si="1231"/>
        <v>3B</v>
      </c>
      <c r="W3530" s="35" t="str">
        <f t="shared" si="1224"/>
        <v>166PM3B131</v>
      </c>
      <c r="X3530" s="388">
        <f t="shared" si="1225"/>
        <v>2</v>
      </c>
      <c r="Y3530" s="388">
        <f t="shared" si="1226"/>
        <v>5</v>
      </c>
      <c r="Z3530" s="280" t="str">
        <f t="shared" si="1217"/>
        <v/>
      </c>
      <c r="AA3530" s="280" t="str">
        <f t="shared" si="1218"/>
        <v/>
      </c>
      <c r="AB3530" s="389" t="str">
        <f t="shared" si="1227"/>
        <v/>
      </c>
      <c r="AC3530" s="389" t="str">
        <f t="shared" si="1228"/>
        <v/>
      </c>
      <c r="AD3530" s="390" t="str">
        <f t="shared" si="1219"/>
        <v/>
      </c>
      <c r="AE3530" s="282">
        <f t="shared" si="1220"/>
        <v>0</v>
      </c>
      <c r="AF3530" s="359">
        <f t="shared" si="1221"/>
        <v>0</v>
      </c>
      <c r="AG3530" s="280">
        <f t="shared" si="1222"/>
        <v>0</v>
      </c>
      <c r="AH3530" s="280">
        <f t="shared" si="1216"/>
        <v>0</v>
      </c>
      <c r="AI3530" s="280">
        <f>IF(ISBLANK(T3530),AI3529,IF(COUNTIF(T$2:T3530,T3530)&gt;1,AI3529,1+MAX(AI3529,0)))</f>
        <v>100</v>
      </c>
      <c r="AL3530" s="391" t="str">
        <f t="shared" si="1229"/>
        <v/>
      </c>
      <c r="AM3530" s="391" t="str">
        <f t="shared" si="1230"/>
        <v/>
      </c>
      <c r="AO3530" s="310" t="str">
        <f t="shared" si="1223"/>
        <v/>
      </c>
      <c r="AP3530" s="310">
        <f>SUM(AO$1:AO3530)</f>
        <v>0</v>
      </c>
      <c r="AQ3530" s="310">
        <f>SUM(AK$2:AK3530)</f>
        <v>24</v>
      </c>
      <c r="AR3530" s="310">
        <f>COUNTA(AJ$2:AJ3530)</f>
        <v>24</v>
      </c>
      <c r="AS3530" s="312"/>
      <c r="AT3530" s="312"/>
      <c r="AU3530" s="312"/>
      <c r="AV3530" s="312"/>
      <c r="AW3530" s="312"/>
      <c r="AZ3530">
        <v>2</v>
      </c>
      <c r="BA3530">
        <v>5</v>
      </c>
    </row>
    <row r="3531" spans="1:53" x14ac:dyDescent="0.25">
      <c r="A3531">
        <v>166</v>
      </c>
      <c r="B3531" t="s">
        <v>66</v>
      </c>
      <c r="C3531" t="s">
        <v>896</v>
      </c>
      <c r="D3531"/>
      <c r="E3531">
        <v>1</v>
      </c>
      <c r="F3531">
        <v>3</v>
      </c>
      <c r="G3531">
        <v>2</v>
      </c>
      <c r="H3531">
        <v>5</v>
      </c>
      <c r="I3531">
        <v>3</v>
      </c>
      <c r="J3531">
        <v>0</v>
      </c>
      <c r="K3531">
        <v>0</v>
      </c>
      <c r="L3531">
        <v>3</v>
      </c>
      <c r="M3531" t="s">
        <v>1023</v>
      </c>
      <c r="O3531" s="101">
        <f>IF(ISBLANK(C3531),O3530,IF(COUNTIF(C$2:C3531,C3531)&gt;1,O3530,1+MAX(O3530,0)))</f>
        <v>80</v>
      </c>
      <c r="P3531" s="45">
        <f t="shared" si="1210"/>
        <v>52</v>
      </c>
      <c r="Q3531" s="33" t="str">
        <f t="shared" si="1211"/>
        <v/>
      </c>
      <c r="R3531" s="33">
        <f t="shared" si="1212"/>
        <v>11</v>
      </c>
      <c r="S3531" s="33" t="str">
        <f t="shared" si="1213"/>
        <v>166_11</v>
      </c>
      <c r="T3531" s="35" t="str">
        <f t="shared" si="1214"/>
        <v>166PM</v>
      </c>
      <c r="U3531" s="35" t="str">
        <f t="shared" si="1215"/>
        <v>166PMNS</v>
      </c>
      <c r="V3531" s="35" t="str">
        <f t="shared" si="1231"/>
        <v>3B</v>
      </c>
      <c r="W3531" s="35" t="str">
        <f t="shared" si="1224"/>
        <v>166PM3B132</v>
      </c>
      <c r="X3531" s="388">
        <f t="shared" si="1225"/>
        <v>0</v>
      </c>
      <c r="Y3531" s="388">
        <f t="shared" si="1226"/>
        <v>3</v>
      </c>
      <c r="Z3531" s="280" t="str">
        <f t="shared" si="1217"/>
        <v/>
      </c>
      <c r="AA3531" s="280" t="str">
        <f t="shared" si="1218"/>
        <v/>
      </c>
      <c r="AB3531" s="389" t="str">
        <f t="shared" si="1227"/>
        <v/>
      </c>
      <c r="AC3531" s="389" t="str">
        <f t="shared" si="1228"/>
        <v/>
      </c>
      <c r="AD3531" s="390" t="str">
        <f t="shared" si="1219"/>
        <v/>
      </c>
      <c r="AE3531" s="282">
        <f t="shared" si="1220"/>
        <v>0</v>
      </c>
      <c r="AF3531" s="359">
        <f t="shared" si="1221"/>
        <v>0</v>
      </c>
      <c r="AG3531" s="280">
        <f t="shared" si="1222"/>
        <v>0</v>
      </c>
      <c r="AH3531" s="280">
        <f t="shared" si="1216"/>
        <v>0</v>
      </c>
      <c r="AI3531" s="280">
        <f>IF(ISBLANK(T3531),AI3530,IF(COUNTIF(T$2:T3531,T3531)&gt;1,AI3530,1+MAX(AI3530,0)))</f>
        <v>100</v>
      </c>
      <c r="AL3531" s="391" t="str">
        <f t="shared" si="1229"/>
        <v/>
      </c>
      <c r="AM3531" s="391" t="str">
        <f t="shared" si="1230"/>
        <v/>
      </c>
      <c r="AO3531" s="310" t="str">
        <f t="shared" si="1223"/>
        <v/>
      </c>
      <c r="AP3531" s="310">
        <f>SUM(AO$1:AO3531)</f>
        <v>0</v>
      </c>
      <c r="AQ3531" s="310">
        <f>SUM(AK$2:AK3531)</f>
        <v>24</v>
      </c>
      <c r="AR3531" s="310">
        <f>COUNTA(AJ$2:AJ3531)</f>
        <v>24</v>
      </c>
      <c r="AS3531" s="312"/>
      <c r="AT3531" s="312"/>
      <c r="AU3531" s="312"/>
      <c r="AV3531" s="312"/>
      <c r="AW3531" s="312"/>
      <c r="AZ3531">
        <v>0</v>
      </c>
      <c r="BA3531">
        <v>3</v>
      </c>
    </row>
    <row r="3532" spans="1:53" x14ac:dyDescent="0.25">
      <c r="A3532">
        <v>166</v>
      </c>
      <c r="B3532" t="s">
        <v>66</v>
      </c>
      <c r="C3532" t="s">
        <v>896</v>
      </c>
      <c r="D3532"/>
      <c r="E3532">
        <v>1</v>
      </c>
      <c r="F3532">
        <v>3</v>
      </c>
      <c r="G3532">
        <v>3</v>
      </c>
      <c r="H3532">
        <v>15</v>
      </c>
      <c r="I3532">
        <v>6</v>
      </c>
      <c r="J3532">
        <v>0</v>
      </c>
      <c r="K3532">
        <v>0</v>
      </c>
      <c r="L3532">
        <v>1</v>
      </c>
      <c r="M3532" t="s">
        <v>1023</v>
      </c>
      <c r="O3532" s="101">
        <f>IF(ISBLANK(C3532),O3531,IF(COUNTIF(C$2:C3532,C3532)&gt;1,O3531,1+MAX(O3531,0)))</f>
        <v>80</v>
      </c>
      <c r="P3532" s="45">
        <f t="shared" si="1210"/>
        <v>52</v>
      </c>
      <c r="Q3532" s="33" t="str">
        <f t="shared" si="1211"/>
        <v/>
      </c>
      <c r="R3532" s="33">
        <f t="shared" si="1212"/>
        <v>11</v>
      </c>
      <c r="S3532" s="33" t="str">
        <f t="shared" si="1213"/>
        <v>166_11</v>
      </c>
      <c r="T3532" s="35" t="str">
        <f t="shared" si="1214"/>
        <v>166PM</v>
      </c>
      <c r="U3532" s="35" t="str">
        <f t="shared" si="1215"/>
        <v>166PMEW</v>
      </c>
      <c r="V3532" s="35" t="str">
        <f t="shared" si="1231"/>
        <v>3B</v>
      </c>
      <c r="W3532" s="35" t="str">
        <f t="shared" si="1224"/>
        <v>166PM3B133</v>
      </c>
      <c r="X3532" s="388">
        <f t="shared" si="1225"/>
        <v>0</v>
      </c>
      <c r="Y3532" s="388">
        <f t="shared" si="1226"/>
        <v>1</v>
      </c>
      <c r="Z3532" s="280" t="str">
        <f t="shared" si="1217"/>
        <v/>
      </c>
      <c r="AA3532" s="280" t="str">
        <f t="shared" si="1218"/>
        <v/>
      </c>
      <c r="AB3532" s="389" t="str">
        <f t="shared" si="1227"/>
        <v/>
      </c>
      <c r="AC3532" s="389" t="str">
        <f t="shared" si="1228"/>
        <v/>
      </c>
      <c r="AD3532" s="390" t="str">
        <f t="shared" si="1219"/>
        <v/>
      </c>
      <c r="AE3532" s="282">
        <f t="shared" si="1220"/>
        <v>0</v>
      </c>
      <c r="AF3532" s="359">
        <f t="shared" si="1221"/>
        <v>0</v>
      </c>
      <c r="AG3532" s="280">
        <f t="shared" si="1222"/>
        <v>0</v>
      </c>
      <c r="AH3532" s="280">
        <f t="shared" si="1216"/>
        <v>0</v>
      </c>
      <c r="AI3532" s="280">
        <f>IF(ISBLANK(T3532),AI3531,IF(COUNTIF(T$2:T3532,T3532)&gt;1,AI3531,1+MAX(AI3531,0)))</f>
        <v>100</v>
      </c>
      <c r="AL3532" s="391" t="str">
        <f t="shared" si="1229"/>
        <v/>
      </c>
      <c r="AM3532" s="391" t="str">
        <f t="shared" si="1230"/>
        <v/>
      </c>
      <c r="AO3532" s="310" t="str">
        <f t="shared" si="1223"/>
        <v/>
      </c>
      <c r="AP3532" s="310">
        <f>SUM(AO$1:AO3532)</f>
        <v>0</v>
      </c>
      <c r="AQ3532" s="310">
        <f>SUM(AK$2:AK3532)</f>
        <v>24</v>
      </c>
      <c r="AR3532" s="310">
        <f>COUNTA(AJ$2:AJ3532)</f>
        <v>24</v>
      </c>
      <c r="AS3532" s="312"/>
      <c r="AT3532" s="312"/>
      <c r="AU3532" s="312"/>
      <c r="AV3532" s="312"/>
      <c r="AW3532" s="312"/>
      <c r="AZ3532">
        <v>0</v>
      </c>
      <c r="BA3532">
        <v>1</v>
      </c>
    </row>
    <row r="3533" spans="1:53" x14ac:dyDescent="0.25">
      <c r="A3533">
        <v>166</v>
      </c>
      <c r="B3533" t="s">
        <v>66</v>
      </c>
      <c r="C3533" t="s">
        <v>896</v>
      </c>
      <c r="D3533"/>
      <c r="E3533">
        <v>1</v>
      </c>
      <c r="F3533">
        <v>3</v>
      </c>
      <c r="G3533">
        <v>4</v>
      </c>
      <c r="H3533">
        <v>5</v>
      </c>
      <c r="I3533">
        <v>2</v>
      </c>
      <c r="J3533">
        <v>0</v>
      </c>
      <c r="K3533">
        <v>3</v>
      </c>
      <c r="L3533">
        <v>3</v>
      </c>
      <c r="M3533" t="s">
        <v>1023</v>
      </c>
      <c r="O3533" s="101">
        <f>IF(ISBLANK(C3533),O3532,IF(COUNTIF(C$2:C3533,C3533)&gt;1,O3532,1+MAX(O3532,0)))</f>
        <v>80</v>
      </c>
      <c r="P3533" s="45">
        <f t="shared" si="1210"/>
        <v>52</v>
      </c>
      <c r="Q3533" s="33" t="str">
        <f t="shared" si="1211"/>
        <v/>
      </c>
      <c r="R3533" s="33">
        <f t="shared" si="1212"/>
        <v>11</v>
      </c>
      <c r="S3533" s="33" t="str">
        <f t="shared" si="1213"/>
        <v>166_11</v>
      </c>
      <c r="T3533" s="35" t="str">
        <f t="shared" si="1214"/>
        <v>166PM</v>
      </c>
      <c r="U3533" s="35" t="str">
        <f t="shared" si="1215"/>
        <v>166PMEW</v>
      </c>
      <c r="V3533" s="35" t="str">
        <f t="shared" si="1231"/>
        <v>3B</v>
      </c>
      <c r="W3533" s="35" t="str">
        <f t="shared" si="1224"/>
        <v>166PM3B134</v>
      </c>
      <c r="X3533" s="388">
        <f t="shared" si="1225"/>
        <v>3</v>
      </c>
      <c r="Y3533" s="388">
        <f t="shared" si="1226"/>
        <v>3</v>
      </c>
      <c r="Z3533" s="280" t="str">
        <f t="shared" si="1217"/>
        <v/>
      </c>
      <c r="AA3533" s="280" t="str">
        <f t="shared" si="1218"/>
        <v/>
      </c>
      <c r="AB3533" s="389" t="str">
        <f t="shared" si="1227"/>
        <v/>
      </c>
      <c r="AC3533" s="389" t="str">
        <f t="shared" si="1228"/>
        <v/>
      </c>
      <c r="AD3533" s="390" t="str">
        <f t="shared" si="1219"/>
        <v/>
      </c>
      <c r="AE3533" s="282">
        <f t="shared" si="1220"/>
        <v>0</v>
      </c>
      <c r="AF3533" s="359">
        <f t="shared" si="1221"/>
        <v>0</v>
      </c>
      <c r="AG3533" s="280">
        <f t="shared" si="1222"/>
        <v>0</v>
      </c>
      <c r="AH3533" s="280">
        <f t="shared" si="1216"/>
        <v>0</v>
      </c>
      <c r="AI3533" s="280">
        <f>IF(ISBLANK(T3533),AI3532,IF(COUNTIF(T$2:T3533,T3533)&gt;1,AI3532,1+MAX(AI3532,0)))</f>
        <v>100</v>
      </c>
      <c r="AL3533" s="391" t="str">
        <f t="shared" si="1229"/>
        <v/>
      </c>
      <c r="AM3533" s="391" t="str">
        <f t="shared" si="1230"/>
        <v/>
      </c>
      <c r="AO3533" s="310" t="str">
        <f t="shared" si="1223"/>
        <v/>
      </c>
      <c r="AP3533" s="310">
        <f>SUM(AO$1:AO3533)</f>
        <v>0</v>
      </c>
      <c r="AQ3533" s="310">
        <f>SUM(AK$2:AK3533)</f>
        <v>24</v>
      </c>
      <c r="AR3533" s="310">
        <f>COUNTA(AJ$2:AJ3533)</f>
        <v>24</v>
      </c>
      <c r="AS3533" s="312"/>
      <c r="AT3533" s="312"/>
      <c r="AU3533" s="312"/>
      <c r="AV3533" s="312"/>
      <c r="AW3533" s="312"/>
      <c r="AZ3533">
        <v>3</v>
      </c>
      <c r="BA3533">
        <v>3</v>
      </c>
    </row>
    <row r="3534" spans="1:53" x14ac:dyDescent="0.25">
      <c r="A3534">
        <v>166</v>
      </c>
      <c r="B3534" t="s">
        <v>66</v>
      </c>
      <c r="C3534" t="s">
        <v>896</v>
      </c>
      <c r="D3534"/>
      <c r="E3534">
        <v>1</v>
      </c>
      <c r="F3534">
        <v>4</v>
      </c>
      <c r="G3534">
        <v>1</v>
      </c>
      <c r="H3534">
        <v>5</v>
      </c>
      <c r="I3534">
        <v>1</v>
      </c>
      <c r="J3534">
        <v>0</v>
      </c>
      <c r="K3534">
        <v>1</v>
      </c>
      <c r="L3534">
        <v>4</v>
      </c>
      <c r="M3534" t="s">
        <v>1023</v>
      </c>
      <c r="O3534" s="101">
        <f>IF(ISBLANK(C3534),O3533,IF(COUNTIF(C$2:C3534,C3534)&gt;1,O3533,1+MAX(O3533,0)))</f>
        <v>80</v>
      </c>
      <c r="P3534" s="45">
        <f t="shared" si="1210"/>
        <v>52</v>
      </c>
      <c r="Q3534" s="33" t="str">
        <f t="shared" si="1211"/>
        <v/>
      </c>
      <c r="R3534" s="33">
        <f t="shared" si="1212"/>
        <v>12</v>
      </c>
      <c r="S3534" s="33" t="str">
        <f t="shared" si="1213"/>
        <v>166_12</v>
      </c>
      <c r="T3534" s="35" t="str">
        <f t="shared" si="1214"/>
        <v>166PM</v>
      </c>
      <c r="U3534" s="35" t="str">
        <f t="shared" si="1215"/>
        <v>166PMNS</v>
      </c>
      <c r="V3534" s="35" t="str">
        <f t="shared" si="1231"/>
        <v>3B</v>
      </c>
      <c r="W3534" s="35" t="str">
        <f t="shared" si="1224"/>
        <v>166PM3B141</v>
      </c>
      <c r="X3534" s="388">
        <f t="shared" si="1225"/>
        <v>1</v>
      </c>
      <c r="Y3534" s="388">
        <f t="shared" si="1226"/>
        <v>4</v>
      </c>
      <c r="Z3534" s="280" t="str">
        <f t="shared" si="1217"/>
        <v/>
      </c>
      <c r="AA3534" s="280" t="str">
        <f t="shared" si="1218"/>
        <v/>
      </c>
      <c r="AB3534" s="389" t="str">
        <f t="shared" si="1227"/>
        <v/>
      </c>
      <c r="AC3534" s="389" t="str">
        <f t="shared" si="1228"/>
        <v/>
      </c>
      <c r="AD3534" s="390" t="str">
        <f t="shared" si="1219"/>
        <v/>
      </c>
      <c r="AE3534" s="282">
        <f t="shared" si="1220"/>
        <v>0</v>
      </c>
      <c r="AF3534" s="359">
        <f t="shared" si="1221"/>
        <v>0</v>
      </c>
      <c r="AG3534" s="280">
        <f t="shared" si="1222"/>
        <v>0</v>
      </c>
      <c r="AH3534" s="280">
        <f t="shared" si="1216"/>
        <v>0</v>
      </c>
      <c r="AI3534" s="280">
        <f>IF(ISBLANK(T3534),AI3533,IF(COUNTIF(T$2:T3534,T3534)&gt;1,AI3533,1+MAX(AI3533,0)))</f>
        <v>100</v>
      </c>
      <c r="AL3534" s="391" t="str">
        <f t="shared" si="1229"/>
        <v/>
      </c>
      <c r="AM3534" s="391" t="str">
        <f t="shared" si="1230"/>
        <v/>
      </c>
      <c r="AO3534" s="310" t="str">
        <f t="shared" si="1223"/>
        <v/>
      </c>
      <c r="AP3534" s="310">
        <f>SUM(AO$1:AO3534)</f>
        <v>0</v>
      </c>
      <c r="AQ3534" s="310">
        <f>SUM(AK$2:AK3534)</f>
        <v>24</v>
      </c>
      <c r="AR3534" s="310">
        <f>COUNTA(AJ$2:AJ3534)</f>
        <v>24</v>
      </c>
      <c r="AS3534" s="312"/>
      <c r="AT3534" s="312"/>
      <c r="AU3534" s="312"/>
      <c r="AV3534" s="312"/>
      <c r="AW3534" s="312"/>
      <c r="AZ3534">
        <v>1</v>
      </c>
      <c r="BA3534">
        <v>4</v>
      </c>
    </row>
    <row r="3535" spans="1:53" x14ac:dyDescent="0.25">
      <c r="A3535">
        <v>166</v>
      </c>
      <c r="B3535" t="s">
        <v>66</v>
      </c>
      <c r="C3535" t="s">
        <v>896</v>
      </c>
      <c r="D3535"/>
      <c r="E3535">
        <v>1</v>
      </c>
      <c r="F3535">
        <v>4</v>
      </c>
      <c r="G3535">
        <v>2</v>
      </c>
      <c r="H3535">
        <v>4</v>
      </c>
      <c r="I3535">
        <v>0</v>
      </c>
      <c r="J3535">
        <v>0</v>
      </c>
      <c r="K3535">
        <v>1</v>
      </c>
      <c r="L3535">
        <v>2</v>
      </c>
      <c r="M3535" t="s">
        <v>1023</v>
      </c>
      <c r="O3535" s="101">
        <f>IF(ISBLANK(C3535),O3534,IF(COUNTIF(C$2:C3535,C3535)&gt;1,O3534,1+MAX(O3534,0)))</f>
        <v>80</v>
      </c>
      <c r="P3535" s="45">
        <f t="shared" si="1210"/>
        <v>52</v>
      </c>
      <c r="Q3535" s="33" t="str">
        <f t="shared" si="1211"/>
        <v/>
      </c>
      <c r="R3535" s="33">
        <f t="shared" si="1212"/>
        <v>12</v>
      </c>
      <c r="S3535" s="33" t="str">
        <f t="shared" si="1213"/>
        <v>166_12</v>
      </c>
      <c r="T3535" s="35" t="str">
        <f t="shared" si="1214"/>
        <v>166PM</v>
      </c>
      <c r="U3535" s="35" t="str">
        <f t="shared" si="1215"/>
        <v>166PMNS</v>
      </c>
      <c r="V3535" s="35" t="str">
        <f t="shared" si="1231"/>
        <v>3B</v>
      </c>
      <c r="W3535" s="35" t="str">
        <f t="shared" si="1224"/>
        <v>166PM3B142</v>
      </c>
      <c r="X3535" s="388">
        <f t="shared" si="1225"/>
        <v>1</v>
      </c>
      <c r="Y3535" s="388">
        <f t="shared" si="1226"/>
        <v>2</v>
      </c>
      <c r="Z3535" s="280" t="str">
        <f t="shared" si="1217"/>
        <v/>
      </c>
      <c r="AA3535" s="280" t="str">
        <f t="shared" si="1218"/>
        <v/>
      </c>
      <c r="AB3535" s="389" t="str">
        <f t="shared" si="1227"/>
        <v/>
      </c>
      <c r="AC3535" s="389" t="str">
        <f t="shared" si="1228"/>
        <v/>
      </c>
      <c r="AD3535" s="390" t="str">
        <f t="shared" si="1219"/>
        <v/>
      </c>
      <c r="AE3535" s="282">
        <f t="shared" si="1220"/>
        <v>0</v>
      </c>
      <c r="AF3535" s="359">
        <f t="shared" si="1221"/>
        <v>0</v>
      </c>
      <c r="AG3535" s="280">
        <f t="shared" si="1222"/>
        <v>0</v>
      </c>
      <c r="AH3535" s="280">
        <f t="shared" si="1216"/>
        <v>0</v>
      </c>
      <c r="AI3535" s="280">
        <f>IF(ISBLANK(T3535),AI3534,IF(COUNTIF(T$2:T3535,T3535)&gt;1,AI3534,1+MAX(AI3534,0)))</f>
        <v>100</v>
      </c>
      <c r="AL3535" s="391" t="str">
        <f t="shared" si="1229"/>
        <v/>
      </c>
      <c r="AM3535" s="391" t="str">
        <f t="shared" si="1230"/>
        <v/>
      </c>
      <c r="AO3535" s="310" t="str">
        <f t="shared" si="1223"/>
        <v/>
      </c>
      <c r="AP3535" s="310">
        <f>SUM(AO$1:AO3535)</f>
        <v>0</v>
      </c>
      <c r="AQ3535" s="310">
        <f>SUM(AK$2:AK3535)</f>
        <v>24</v>
      </c>
      <c r="AR3535" s="310">
        <f>COUNTA(AJ$2:AJ3535)</f>
        <v>24</v>
      </c>
      <c r="AS3535" s="312"/>
      <c r="AT3535" s="312"/>
      <c r="AU3535" s="312"/>
      <c r="AV3535" s="312"/>
      <c r="AW3535" s="312"/>
      <c r="AZ3535">
        <v>1</v>
      </c>
      <c r="BA3535">
        <v>2</v>
      </c>
    </row>
    <row r="3536" spans="1:53" x14ac:dyDescent="0.25">
      <c r="A3536">
        <v>166</v>
      </c>
      <c r="B3536" t="s">
        <v>66</v>
      </c>
      <c r="C3536" t="s">
        <v>896</v>
      </c>
      <c r="D3536"/>
      <c r="E3536">
        <v>1</v>
      </c>
      <c r="F3536">
        <v>4</v>
      </c>
      <c r="G3536">
        <v>3</v>
      </c>
      <c r="H3536">
        <v>8</v>
      </c>
      <c r="I3536">
        <v>2</v>
      </c>
      <c r="J3536">
        <v>1</v>
      </c>
      <c r="K3536">
        <v>1</v>
      </c>
      <c r="L3536">
        <v>0</v>
      </c>
      <c r="M3536" t="s">
        <v>1023</v>
      </c>
      <c r="O3536" s="101">
        <f>IF(ISBLANK(C3536),O3535,IF(COUNTIF(C$2:C3536,C3536)&gt;1,O3535,1+MAX(O3535,0)))</f>
        <v>80</v>
      </c>
      <c r="P3536" s="45">
        <f t="shared" si="1210"/>
        <v>52</v>
      </c>
      <c r="Q3536" s="33" t="str">
        <f t="shared" si="1211"/>
        <v/>
      </c>
      <c r="R3536" s="33">
        <f t="shared" si="1212"/>
        <v>12</v>
      </c>
      <c r="S3536" s="33" t="str">
        <f t="shared" si="1213"/>
        <v>166_12</v>
      </c>
      <c r="T3536" s="35" t="str">
        <f t="shared" si="1214"/>
        <v>166PM</v>
      </c>
      <c r="U3536" s="35" t="str">
        <f t="shared" si="1215"/>
        <v>166PMEW</v>
      </c>
      <c r="V3536" s="35" t="str">
        <f t="shared" si="1231"/>
        <v>3B</v>
      </c>
      <c r="W3536" s="35" t="str">
        <f t="shared" si="1224"/>
        <v>166PM3B143</v>
      </c>
      <c r="X3536" s="388">
        <f t="shared" si="1225"/>
        <v>1</v>
      </c>
      <c r="Y3536" s="388">
        <f t="shared" si="1226"/>
        <v>0</v>
      </c>
      <c r="Z3536" s="280" t="str">
        <f t="shared" si="1217"/>
        <v/>
      </c>
      <c r="AA3536" s="280" t="str">
        <f t="shared" si="1218"/>
        <v/>
      </c>
      <c r="AB3536" s="389" t="str">
        <f t="shared" si="1227"/>
        <v/>
      </c>
      <c r="AC3536" s="389" t="str">
        <f t="shared" si="1228"/>
        <v/>
      </c>
      <c r="AD3536" s="390" t="str">
        <f t="shared" si="1219"/>
        <v/>
      </c>
      <c r="AE3536" s="282">
        <f t="shared" si="1220"/>
        <v>0</v>
      </c>
      <c r="AF3536" s="359">
        <f t="shared" si="1221"/>
        <v>0</v>
      </c>
      <c r="AG3536" s="280">
        <f t="shared" si="1222"/>
        <v>0</v>
      </c>
      <c r="AH3536" s="280">
        <f t="shared" si="1216"/>
        <v>0</v>
      </c>
      <c r="AI3536" s="280">
        <f>IF(ISBLANK(T3536),AI3535,IF(COUNTIF(T$2:T3536,T3536)&gt;1,AI3535,1+MAX(AI3535,0)))</f>
        <v>100</v>
      </c>
      <c r="AL3536" s="391" t="str">
        <f t="shared" si="1229"/>
        <v/>
      </c>
      <c r="AM3536" s="391" t="str">
        <f t="shared" si="1230"/>
        <v/>
      </c>
      <c r="AO3536" s="310" t="str">
        <f t="shared" si="1223"/>
        <v/>
      </c>
      <c r="AP3536" s="310">
        <f>SUM(AO$1:AO3536)</f>
        <v>0</v>
      </c>
      <c r="AQ3536" s="310">
        <f>SUM(AK$2:AK3536)</f>
        <v>24</v>
      </c>
      <c r="AR3536" s="310">
        <f>COUNTA(AJ$2:AJ3536)</f>
        <v>24</v>
      </c>
      <c r="AS3536" s="312"/>
      <c r="AT3536" s="312"/>
      <c r="AU3536" s="312"/>
      <c r="AV3536" s="312"/>
      <c r="AW3536" s="312"/>
      <c r="AZ3536">
        <v>1</v>
      </c>
      <c r="BA3536">
        <v>0</v>
      </c>
    </row>
    <row r="3537" spans="1:53" x14ac:dyDescent="0.25">
      <c r="A3537">
        <v>166</v>
      </c>
      <c r="B3537" t="s">
        <v>66</v>
      </c>
      <c r="C3537" t="s">
        <v>896</v>
      </c>
      <c r="D3537"/>
      <c r="E3537">
        <v>1</v>
      </c>
      <c r="F3537">
        <v>4</v>
      </c>
      <c r="G3537">
        <v>4</v>
      </c>
      <c r="H3537">
        <v>2</v>
      </c>
      <c r="I3537">
        <v>0</v>
      </c>
      <c r="J3537">
        <v>0</v>
      </c>
      <c r="K3537">
        <v>1</v>
      </c>
      <c r="L3537">
        <v>0</v>
      </c>
      <c r="M3537" t="s">
        <v>1023</v>
      </c>
      <c r="O3537" s="101">
        <f>IF(ISBLANK(C3537),O3536,IF(COUNTIF(C$2:C3537,C3537)&gt;1,O3536,1+MAX(O3536,0)))</f>
        <v>80</v>
      </c>
      <c r="P3537" s="45">
        <f t="shared" si="1210"/>
        <v>52</v>
      </c>
      <c r="Q3537" s="33" t="str">
        <f t="shared" si="1211"/>
        <v/>
      </c>
      <c r="R3537" s="33">
        <f t="shared" si="1212"/>
        <v>12</v>
      </c>
      <c r="S3537" s="33" t="str">
        <f t="shared" si="1213"/>
        <v>166_12</v>
      </c>
      <c r="T3537" s="35" t="str">
        <f t="shared" si="1214"/>
        <v>166PM</v>
      </c>
      <c r="U3537" s="35" t="str">
        <f t="shared" si="1215"/>
        <v>166PMEW</v>
      </c>
      <c r="V3537" s="35" t="str">
        <f t="shared" si="1231"/>
        <v>3B</v>
      </c>
      <c r="W3537" s="35" t="str">
        <f t="shared" si="1224"/>
        <v>166PM3B144</v>
      </c>
      <c r="X3537" s="388">
        <f t="shared" si="1225"/>
        <v>1</v>
      </c>
      <c r="Y3537" s="388">
        <f t="shared" si="1226"/>
        <v>0</v>
      </c>
      <c r="Z3537" s="280" t="str">
        <f t="shared" si="1217"/>
        <v/>
      </c>
      <c r="AA3537" s="280" t="str">
        <f t="shared" si="1218"/>
        <v/>
      </c>
      <c r="AB3537" s="389" t="str">
        <f t="shared" si="1227"/>
        <v/>
      </c>
      <c r="AC3537" s="389" t="str">
        <f t="shared" si="1228"/>
        <v/>
      </c>
      <c r="AD3537" s="390" t="str">
        <f t="shared" si="1219"/>
        <v/>
      </c>
      <c r="AE3537" s="282">
        <f t="shared" si="1220"/>
        <v>0</v>
      </c>
      <c r="AF3537" s="359">
        <f t="shared" si="1221"/>
        <v>0</v>
      </c>
      <c r="AG3537" s="280">
        <f t="shared" si="1222"/>
        <v>0</v>
      </c>
      <c r="AH3537" s="280">
        <f t="shared" si="1216"/>
        <v>0</v>
      </c>
      <c r="AI3537" s="280">
        <f>IF(ISBLANK(T3537),AI3536,IF(COUNTIF(T$2:T3537,T3537)&gt;1,AI3536,1+MAX(AI3536,0)))</f>
        <v>100</v>
      </c>
      <c r="AL3537" s="391" t="str">
        <f t="shared" si="1229"/>
        <v/>
      </c>
      <c r="AM3537" s="391" t="str">
        <f t="shared" si="1230"/>
        <v/>
      </c>
      <c r="AO3537" s="310" t="str">
        <f t="shared" si="1223"/>
        <v/>
      </c>
      <c r="AP3537" s="310">
        <f>SUM(AO$1:AO3537)</f>
        <v>0</v>
      </c>
      <c r="AQ3537" s="310">
        <f>SUM(AK$2:AK3537)</f>
        <v>24</v>
      </c>
      <c r="AR3537" s="310">
        <f>COUNTA(AJ$2:AJ3537)</f>
        <v>24</v>
      </c>
      <c r="AS3537" s="312"/>
      <c r="AT3537" s="312"/>
      <c r="AU3537" s="312"/>
      <c r="AV3537" s="312"/>
      <c r="AW3537" s="312"/>
      <c r="AZ3537">
        <v>1</v>
      </c>
      <c r="BA3537">
        <v>0</v>
      </c>
    </row>
    <row r="3538" spans="1:53" x14ac:dyDescent="0.25">
      <c r="A3538">
        <v>166</v>
      </c>
      <c r="B3538" t="s">
        <v>66</v>
      </c>
      <c r="C3538" t="s">
        <v>896</v>
      </c>
      <c r="D3538"/>
      <c r="E3538">
        <v>2</v>
      </c>
      <c r="F3538">
        <v>1</v>
      </c>
      <c r="G3538">
        <v>1</v>
      </c>
      <c r="H3538">
        <v>6</v>
      </c>
      <c r="I3538">
        <v>4</v>
      </c>
      <c r="J3538">
        <v>1</v>
      </c>
      <c r="K3538">
        <v>1</v>
      </c>
      <c r="L3538">
        <v>2</v>
      </c>
      <c r="M3538" t="s">
        <v>1023</v>
      </c>
      <c r="O3538" s="101">
        <f>IF(ISBLANK(C3538),O3537,IF(COUNTIF(C$2:C3538,C3538)&gt;1,O3537,1+MAX(O3537,0)))</f>
        <v>80</v>
      </c>
      <c r="P3538" s="45">
        <f t="shared" si="1210"/>
        <v>52</v>
      </c>
      <c r="Q3538" s="33" t="str">
        <f t="shared" si="1211"/>
        <v/>
      </c>
      <c r="R3538" s="33">
        <f t="shared" si="1212"/>
        <v>13</v>
      </c>
      <c r="S3538" s="33" t="str">
        <f t="shared" si="1213"/>
        <v>166_13</v>
      </c>
      <c r="T3538" s="35" t="str">
        <f t="shared" si="1214"/>
        <v>166PM</v>
      </c>
      <c r="U3538" s="35" t="str">
        <f t="shared" si="1215"/>
        <v>166PMNS</v>
      </c>
      <c r="V3538" s="35" t="str">
        <f t="shared" si="1231"/>
        <v>3B</v>
      </c>
      <c r="W3538" s="35" t="str">
        <f t="shared" si="1224"/>
        <v>166PM3B211</v>
      </c>
      <c r="X3538" s="388">
        <f t="shared" si="1225"/>
        <v>1</v>
      </c>
      <c r="Y3538" s="388">
        <f t="shared" si="1226"/>
        <v>2</v>
      </c>
      <c r="Z3538" s="280" t="str">
        <f t="shared" si="1217"/>
        <v/>
      </c>
      <c r="AA3538" s="280" t="str">
        <f t="shared" si="1218"/>
        <v/>
      </c>
      <c r="AB3538" s="389" t="str">
        <f t="shared" si="1227"/>
        <v/>
      </c>
      <c r="AC3538" s="389" t="str">
        <f t="shared" si="1228"/>
        <v/>
      </c>
      <c r="AD3538" s="390" t="str">
        <f t="shared" si="1219"/>
        <v/>
      </c>
      <c r="AE3538" s="282">
        <f t="shared" si="1220"/>
        <v>0</v>
      </c>
      <c r="AF3538" s="359">
        <f t="shared" si="1221"/>
        <v>0</v>
      </c>
      <c r="AG3538" s="280">
        <f t="shared" si="1222"/>
        <v>0</v>
      </c>
      <c r="AH3538" s="280">
        <f t="shared" si="1216"/>
        <v>0</v>
      </c>
      <c r="AI3538" s="280">
        <f>IF(ISBLANK(T3538),AI3537,IF(COUNTIF(T$2:T3538,T3538)&gt;1,AI3537,1+MAX(AI3537,0)))</f>
        <v>100</v>
      </c>
      <c r="AL3538" s="391" t="str">
        <f t="shared" si="1229"/>
        <v/>
      </c>
      <c r="AM3538" s="391" t="str">
        <f t="shared" si="1230"/>
        <v/>
      </c>
      <c r="AO3538" s="310" t="str">
        <f t="shared" si="1223"/>
        <v/>
      </c>
      <c r="AP3538" s="310">
        <f>SUM(AO$1:AO3538)</f>
        <v>0</v>
      </c>
      <c r="AQ3538" s="310">
        <f>SUM(AK$2:AK3538)</f>
        <v>24</v>
      </c>
      <c r="AR3538" s="310">
        <f>COUNTA(AJ$2:AJ3538)</f>
        <v>24</v>
      </c>
      <c r="AS3538" s="312"/>
      <c r="AT3538" s="312"/>
      <c r="AU3538" s="312"/>
      <c r="AV3538" s="312"/>
      <c r="AW3538" s="312"/>
      <c r="AZ3538">
        <v>1</v>
      </c>
      <c r="BA3538">
        <v>2</v>
      </c>
    </row>
    <row r="3539" spans="1:53" x14ac:dyDescent="0.25">
      <c r="A3539">
        <v>166</v>
      </c>
      <c r="B3539" t="s">
        <v>66</v>
      </c>
      <c r="C3539" t="s">
        <v>896</v>
      </c>
      <c r="D3539"/>
      <c r="E3539">
        <v>2</v>
      </c>
      <c r="F3539">
        <v>1</v>
      </c>
      <c r="G3539">
        <v>2</v>
      </c>
      <c r="H3539">
        <v>4</v>
      </c>
      <c r="I3539">
        <v>0</v>
      </c>
      <c r="J3539">
        <v>0</v>
      </c>
      <c r="K3539">
        <v>0</v>
      </c>
      <c r="L3539">
        <v>3</v>
      </c>
      <c r="M3539" t="s">
        <v>1023</v>
      </c>
      <c r="O3539" s="101">
        <f>IF(ISBLANK(C3539),O3538,IF(COUNTIF(C$2:C3539,C3539)&gt;1,O3538,1+MAX(O3538,0)))</f>
        <v>80</v>
      </c>
      <c r="P3539" s="45">
        <f t="shared" si="1210"/>
        <v>52</v>
      </c>
      <c r="Q3539" s="33" t="str">
        <f t="shared" si="1211"/>
        <v/>
      </c>
      <c r="R3539" s="33">
        <f t="shared" si="1212"/>
        <v>13</v>
      </c>
      <c r="S3539" s="33" t="str">
        <f t="shared" si="1213"/>
        <v>166_13</v>
      </c>
      <c r="T3539" s="35" t="str">
        <f t="shared" si="1214"/>
        <v>166PM</v>
      </c>
      <c r="U3539" s="35" t="str">
        <f t="shared" si="1215"/>
        <v>166PMNS</v>
      </c>
      <c r="V3539" s="35" t="str">
        <f t="shared" si="1231"/>
        <v>3B</v>
      </c>
      <c r="W3539" s="35" t="str">
        <f t="shared" si="1224"/>
        <v>166PM3B212</v>
      </c>
      <c r="X3539" s="388">
        <f t="shared" si="1225"/>
        <v>0</v>
      </c>
      <c r="Y3539" s="388">
        <f t="shared" si="1226"/>
        <v>3</v>
      </c>
      <c r="Z3539" s="280" t="str">
        <f t="shared" si="1217"/>
        <v/>
      </c>
      <c r="AA3539" s="280" t="str">
        <f t="shared" si="1218"/>
        <v/>
      </c>
      <c r="AB3539" s="389" t="str">
        <f t="shared" si="1227"/>
        <v/>
      </c>
      <c r="AC3539" s="389" t="str">
        <f t="shared" si="1228"/>
        <v/>
      </c>
      <c r="AD3539" s="390" t="str">
        <f t="shared" si="1219"/>
        <v/>
      </c>
      <c r="AE3539" s="282">
        <f t="shared" si="1220"/>
        <v>0</v>
      </c>
      <c r="AF3539" s="359">
        <f t="shared" si="1221"/>
        <v>0</v>
      </c>
      <c r="AG3539" s="280">
        <f t="shared" si="1222"/>
        <v>0</v>
      </c>
      <c r="AH3539" s="280">
        <f t="shared" si="1216"/>
        <v>0</v>
      </c>
      <c r="AI3539" s="280">
        <f>IF(ISBLANK(T3539),AI3538,IF(COUNTIF(T$2:T3539,T3539)&gt;1,AI3538,1+MAX(AI3538,0)))</f>
        <v>100</v>
      </c>
      <c r="AL3539" s="391" t="str">
        <f t="shared" si="1229"/>
        <v/>
      </c>
      <c r="AM3539" s="391" t="str">
        <f t="shared" si="1230"/>
        <v/>
      </c>
      <c r="AO3539" s="310" t="str">
        <f t="shared" si="1223"/>
        <v/>
      </c>
      <c r="AP3539" s="310">
        <f>SUM(AO$1:AO3539)</f>
        <v>0</v>
      </c>
      <c r="AQ3539" s="310">
        <f>SUM(AK$2:AK3539)</f>
        <v>24</v>
      </c>
      <c r="AR3539" s="310">
        <f>COUNTA(AJ$2:AJ3539)</f>
        <v>24</v>
      </c>
      <c r="AS3539" s="312"/>
      <c r="AT3539" s="312"/>
      <c r="AU3539" s="312"/>
      <c r="AV3539" s="312"/>
      <c r="AW3539" s="312"/>
      <c r="AZ3539">
        <v>0</v>
      </c>
      <c r="BA3539">
        <v>3</v>
      </c>
    </row>
    <row r="3540" spans="1:53" x14ac:dyDescent="0.25">
      <c r="A3540">
        <v>166</v>
      </c>
      <c r="B3540" t="s">
        <v>66</v>
      </c>
      <c r="C3540" t="s">
        <v>896</v>
      </c>
      <c r="D3540"/>
      <c r="E3540">
        <v>2</v>
      </c>
      <c r="F3540">
        <v>1</v>
      </c>
      <c r="G3540">
        <v>3</v>
      </c>
      <c r="H3540">
        <v>10</v>
      </c>
      <c r="I3540">
        <v>1</v>
      </c>
      <c r="J3540">
        <v>0</v>
      </c>
      <c r="K3540">
        <v>1</v>
      </c>
      <c r="L3540">
        <v>0</v>
      </c>
      <c r="M3540" t="s">
        <v>1023</v>
      </c>
      <c r="O3540" s="101">
        <f>IF(ISBLANK(C3540),O3539,IF(COUNTIF(C$2:C3540,C3540)&gt;1,O3539,1+MAX(O3539,0)))</f>
        <v>80</v>
      </c>
      <c r="P3540" s="45">
        <f t="shared" si="1210"/>
        <v>52</v>
      </c>
      <c r="Q3540" s="33" t="str">
        <f t="shared" si="1211"/>
        <v/>
      </c>
      <c r="R3540" s="33">
        <f t="shared" si="1212"/>
        <v>13</v>
      </c>
      <c r="S3540" s="33" t="str">
        <f t="shared" si="1213"/>
        <v>166_13</v>
      </c>
      <c r="T3540" s="35" t="str">
        <f t="shared" si="1214"/>
        <v>166PM</v>
      </c>
      <c r="U3540" s="35" t="str">
        <f t="shared" si="1215"/>
        <v>166PMEW</v>
      </c>
      <c r="V3540" s="35" t="str">
        <f t="shared" si="1231"/>
        <v>3B</v>
      </c>
      <c r="W3540" s="35" t="str">
        <f t="shared" si="1224"/>
        <v>166PM3B213</v>
      </c>
      <c r="X3540" s="388">
        <f t="shared" si="1225"/>
        <v>1</v>
      </c>
      <c r="Y3540" s="388">
        <f t="shared" si="1226"/>
        <v>0</v>
      </c>
      <c r="Z3540" s="280" t="str">
        <f t="shared" si="1217"/>
        <v/>
      </c>
      <c r="AA3540" s="280" t="str">
        <f t="shared" si="1218"/>
        <v/>
      </c>
      <c r="AB3540" s="389" t="str">
        <f t="shared" si="1227"/>
        <v/>
      </c>
      <c r="AC3540" s="389" t="str">
        <f t="shared" si="1228"/>
        <v/>
      </c>
      <c r="AD3540" s="390" t="str">
        <f t="shared" si="1219"/>
        <v/>
      </c>
      <c r="AE3540" s="282">
        <f t="shared" si="1220"/>
        <v>0</v>
      </c>
      <c r="AF3540" s="359">
        <f t="shared" si="1221"/>
        <v>0</v>
      </c>
      <c r="AG3540" s="280">
        <f t="shared" si="1222"/>
        <v>0</v>
      </c>
      <c r="AH3540" s="280">
        <f t="shared" si="1216"/>
        <v>0</v>
      </c>
      <c r="AI3540" s="280">
        <f>IF(ISBLANK(T3540),AI3539,IF(COUNTIF(T$2:T3540,T3540)&gt;1,AI3539,1+MAX(AI3539,0)))</f>
        <v>100</v>
      </c>
      <c r="AL3540" s="391" t="str">
        <f t="shared" si="1229"/>
        <v/>
      </c>
      <c r="AM3540" s="391" t="str">
        <f t="shared" si="1230"/>
        <v/>
      </c>
      <c r="AO3540" s="310" t="str">
        <f t="shared" si="1223"/>
        <v/>
      </c>
      <c r="AP3540" s="310">
        <f>SUM(AO$1:AO3540)</f>
        <v>0</v>
      </c>
      <c r="AQ3540" s="310">
        <f>SUM(AK$2:AK3540)</f>
        <v>24</v>
      </c>
      <c r="AR3540" s="310">
        <f>COUNTA(AJ$2:AJ3540)</f>
        <v>24</v>
      </c>
      <c r="AS3540" s="312"/>
      <c r="AT3540" s="312"/>
      <c r="AU3540" s="312"/>
      <c r="AV3540" s="312"/>
      <c r="AW3540" s="312"/>
      <c r="AZ3540">
        <v>1</v>
      </c>
      <c r="BA3540">
        <v>0</v>
      </c>
    </row>
    <row r="3541" spans="1:53" x14ac:dyDescent="0.25">
      <c r="A3541">
        <v>166</v>
      </c>
      <c r="B3541" t="s">
        <v>66</v>
      </c>
      <c r="C3541" t="s">
        <v>896</v>
      </c>
      <c r="D3541"/>
      <c r="E3541">
        <v>2</v>
      </c>
      <c r="F3541">
        <v>1</v>
      </c>
      <c r="G3541">
        <v>4</v>
      </c>
      <c r="H3541">
        <v>3</v>
      </c>
      <c r="I3541">
        <v>1</v>
      </c>
      <c r="J3541">
        <v>1</v>
      </c>
      <c r="K3541">
        <v>1</v>
      </c>
      <c r="L3541">
        <v>1</v>
      </c>
      <c r="M3541" t="s">
        <v>1023</v>
      </c>
      <c r="O3541" s="101">
        <f>IF(ISBLANK(C3541),O3540,IF(COUNTIF(C$2:C3541,C3541)&gt;1,O3540,1+MAX(O3540,0)))</f>
        <v>80</v>
      </c>
      <c r="P3541" s="45">
        <f t="shared" si="1210"/>
        <v>52</v>
      </c>
      <c r="Q3541" s="33" t="str">
        <f t="shared" si="1211"/>
        <v/>
      </c>
      <c r="R3541" s="33">
        <f t="shared" si="1212"/>
        <v>13</v>
      </c>
      <c r="S3541" s="33" t="str">
        <f t="shared" si="1213"/>
        <v>166_13</v>
      </c>
      <c r="T3541" s="35" t="str">
        <f t="shared" si="1214"/>
        <v>166PM</v>
      </c>
      <c r="U3541" s="35" t="str">
        <f t="shared" si="1215"/>
        <v>166PMEW</v>
      </c>
      <c r="V3541" s="35" t="str">
        <f t="shared" si="1231"/>
        <v>3B</v>
      </c>
      <c r="W3541" s="35" t="str">
        <f t="shared" si="1224"/>
        <v>166PM3B214</v>
      </c>
      <c r="X3541" s="388">
        <f t="shared" si="1225"/>
        <v>1</v>
      </c>
      <c r="Y3541" s="388">
        <f t="shared" si="1226"/>
        <v>1</v>
      </c>
      <c r="Z3541" s="280" t="str">
        <f t="shared" si="1217"/>
        <v/>
      </c>
      <c r="AA3541" s="280" t="str">
        <f t="shared" si="1218"/>
        <v/>
      </c>
      <c r="AB3541" s="389" t="str">
        <f t="shared" si="1227"/>
        <v/>
      </c>
      <c r="AC3541" s="389" t="str">
        <f t="shared" si="1228"/>
        <v/>
      </c>
      <c r="AD3541" s="390" t="str">
        <f t="shared" si="1219"/>
        <v/>
      </c>
      <c r="AE3541" s="282">
        <f t="shared" si="1220"/>
        <v>0</v>
      </c>
      <c r="AF3541" s="359">
        <f t="shared" si="1221"/>
        <v>0</v>
      </c>
      <c r="AG3541" s="280">
        <f t="shared" si="1222"/>
        <v>0</v>
      </c>
      <c r="AH3541" s="280">
        <f t="shared" si="1216"/>
        <v>0</v>
      </c>
      <c r="AI3541" s="280">
        <f>IF(ISBLANK(T3541),AI3540,IF(COUNTIF(T$2:T3541,T3541)&gt;1,AI3540,1+MAX(AI3540,0)))</f>
        <v>100</v>
      </c>
      <c r="AL3541" s="391" t="str">
        <f t="shared" si="1229"/>
        <v/>
      </c>
      <c r="AM3541" s="391" t="str">
        <f t="shared" si="1230"/>
        <v/>
      </c>
      <c r="AO3541" s="310" t="str">
        <f t="shared" si="1223"/>
        <v/>
      </c>
      <c r="AP3541" s="310">
        <f>SUM(AO$1:AO3541)</f>
        <v>0</v>
      </c>
      <c r="AQ3541" s="310">
        <f>SUM(AK$2:AK3541)</f>
        <v>24</v>
      </c>
      <c r="AR3541" s="310">
        <f>COUNTA(AJ$2:AJ3541)</f>
        <v>24</v>
      </c>
      <c r="AS3541" s="312"/>
      <c r="AT3541" s="312"/>
      <c r="AU3541" s="312"/>
      <c r="AV3541" s="312"/>
      <c r="AW3541" s="312"/>
      <c r="AZ3541">
        <v>1</v>
      </c>
      <c r="BA3541">
        <v>1</v>
      </c>
    </row>
    <row r="3542" spans="1:53" x14ac:dyDescent="0.25">
      <c r="A3542">
        <v>166</v>
      </c>
      <c r="B3542" t="s">
        <v>66</v>
      </c>
      <c r="C3542" t="s">
        <v>896</v>
      </c>
      <c r="D3542"/>
      <c r="E3542">
        <v>2</v>
      </c>
      <c r="F3542">
        <v>2</v>
      </c>
      <c r="G3542">
        <v>1</v>
      </c>
      <c r="H3542">
        <v>2</v>
      </c>
      <c r="I3542">
        <v>0</v>
      </c>
      <c r="J3542">
        <v>1</v>
      </c>
      <c r="K3542">
        <v>1</v>
      </c>
      <c r="L3542">
        <v>1</v>
      </c>
      <c r="M3542" t="s">
        <v>1023</v>
      </c>
      <c r="O3542" s="101">
        <f>IF(ISBLANK(C3542),O3541,IF(COUNTIF(C$2:C3542,C3542)&gt;1,O3541,1+MAX(O3541,0)))</f>
        <v>80</v>
      </c>
      <c r="P3542" s="45">
        <f t="shared" si="1210"/>
        <v>52</v>
      </c>
      <c r="Q3542" s="33" t="str">
        <f t="shared" si="1211"/>
        <v/>
      </c>
      <c r="R3542" s="33">
        <f t="shared" si="1212"/>
        <v>14</v>
      </c>
      <c r="S3542" s="33" t="str">
        <f t="shared" si="1213"/>
        <v>166_14</v>
      </c>
      <c r="T3542" s="35" t="str">
        <f t="shared" si="1214"/>
        <v>166PM</v>
      </c>
      <c r="U3542" s="35" t="str">
        <f t="shared" si="1215"/>
        <v>166PMNS</v>
      </c>
      <c r="V3542" s="35" t="str">
        <f t="shared" si="1231"/>
        <v>3B</v>
      </c>
      <c r="W3542" s="35" t="str">
        <f t="shared" si="1224"/>
        <v>166PM3B221</v>
      </c>
      <c r="X3542" s="388">
        <f t="shared" si="1225"/>
        <v>1</v>
      </c>
      <c r="Y3542" s="388">
        <f t="shared" si="1226"/>
        <v>1</v>
      </c>
      <c r="Z3542" s="280" t="str">
        <f t="shared" si="1217"/>
        <v/>
      </c>
      <c r="AA3542" s="280" t="str">
        <f t="shared" si="1218"/>
        <v/>
      </c>
      <c r="AB3542" s="389" t="str">
        <f t="shared" si="1227"/>
        <v/>
      </c>
      <c r="AC3542" s="389" t="str">
        <f t="shared" si="1228"/>
        <v/>
      </c>
      <c r="AD3542" s="390" t="str">
        <f t="shared" si="1219"/>
        <v/>
      </c>
      <c r="AE3542" s="282">
        <f t="shared" si="1220"/>
        <v>0</v>
      </c>
      <c r="AF3542" s="359">
        <f t="shared" si="1221"/>
        <v>0</v>
      </c>
      <c r="AG3542" s="280">
        <f t="shared" si="1222"/>
        <v>0</v>
      </c>
      <c r="AH3542" s="280">
        <f t="shared" si="1216"/>
        <v>0</v>
      </c>
      <c r="AI3542" s="280">
        <f>IF(ISBLANK(T3542),AI3541,IF(COUNTIF(T$2:T3542,T3542)&gt;1,AI3541,1+MAX(AI3541,0)))</f>
        <v>100</v>
      </c>
      <c r="AL3542" s="391" t="str">
        <f t="shared" si="1229"/>
        <v/>
      </c>
      <c r="AM3542" s="391" t="str">
        <f t="shared" si="1230"/>
        <v/>
      </c>
      <c r="AO3542" s="310" t="str">
        <f t="shared" si="1223"/>
        <v/>
      </c>
      <c r="AP3542" s="310">
        <f>SUM(AO$1:AO3542)</f>
        <v>0</v>
      </c>
      <c r="AQ3542" s="310">
        <f>SUM(AK$2:AK3542)</f>
        <v>24</v>
      </c>
      <c r="AR3542" s="310">
        <f>COUNTA(AJ$2:AJ3542)</f>
        <v>24</v>
      </c>
      <c r="AS3542" s="312"/>
      <c r="AT3542" s="312"/>
      <c r="AU3542" s="312"/>
      <c r="AV3542" s="312"/>
      <c r="AW3542" s="312"/>
      <c r="AZ3542">
        <v>1</v>
      </c>
      <c r="BA3542">
        <v>1</v>
      </c>
    </row>
    <row r="3543" spans="1:53" x14ac:dyDescent="0.25">
      <c r="A3543">
        <v>166</v>
      </c>
      <c r="B3543" t="s">
        <v>66</v>
      </c>
      <c r="C3543" t="s">
        <v>896</v>
      </c>
      <c r="D3543"/>
      <c r="E3543">
        <v>2</v>
      </c>
      <c r="F3543">
        <v>2</v>
      </c>
      <c r="G3543">
        <v>2</v>
      </c>
      <c r="H3543">
        <v>2</v>
      </c>
      <c r="I3543">
        <v>0</v>
      </c>
      <c r="J3543">
        <v>1</v>
      </c>
      <c r="K3543">
        <v>0</v>
      </c>
      <c r="L3543">
        <v>0</v>
      </c>
      <c r="M3543" t="s">
        <v>1023</v>
      </c>
      <c r="O3543" s="101">
        <f>IF(ISBLANK(C3543),O3542,IF(COUNTIF(C$2:C3543,C3543)&gt;1,O3542,1+MAX(O3542,0)))</f>
        <v>80</v>
      </c>
      <c r="P3543" s="45">
        <f t="shared" si="1210"/>
        <v>52</v>
      </c>
      <c r="Q3543" s="33" t="str">
        <f t="shared" si="1211"/>
        <v/>
      </c>
      <c r="R3543" s="33">
        <f t="shared" si="1212"/>
        <v>14</v>
      </c>
      <c r="S3543" s="33" t="str">
        <f t="shared" si="1213"/>
        <v>166_14</v>
      </c>
      <c r="T3543" s="35" t="str">
        <f t="shared" si="1214"/>
        <v>166PM</v>
      </c>
      <c r="U3543" s="35" t="str">
        <f t="shared" si="1215"/>
        <v>166PMNS</v>
      </c>
      <c r="V3543" s="35" t="str">
        <f t="shared" si="1231"/>
        <v>3B</v>
      </c>
      <c r="W3543" s="35" t="str">
        <f t="shared" si="1224"/>
        <v>166PM3B222</v>
      </c>
      <c r="X3543" s="388">
        <f t="shared" si="1225"/>
        <v>0</v>
      </c>
      <c r="Y3543" s="388">
        <f t="shared" si="1226"/>
        <v>0</v>
      </c>
      <c r="Z3543" s="280" t="str">
        <f t="shared" si="1217"/>
        <v/>
      </c>
      <c r="AA3543" s="280" t="str">
        <f t="shared" si="1218"/>
        <v/>
      </c>
      <c r="AB3543" s="389" t="str">
        <f t="shared" si="1227"/>
        <v/>
      </c>
      <c r="AC3543" s="389" t="str">
        <f t="shared" si="1228"/>
        <v/>
      </c>
      <c r="AD3543" s="390" t="str">
        <f t="shared" si="1219"/>
        <v/>
      </c>
      <c r="AE3543" s="282">
        <f t="shared" si="1220"/>
        <v>0</v>
      </c>
      <c r="AF3543" s="359">
        <f t="shared" si="1221"/>
        <v>0</v>
      </c>
      <c r="AG3543" s="280">
        <f t="shared" si="1222"/>
        <v>0</v>
      </c>
      <c r="AH3543" s="280">
        <f t="shared" si="1216"/>
        <v>0</v>
      </c>
      <c r="AI3543" s="280">
        <f>IF(ISBLANK(T3543),AI3542,IF(COUNTIF(T$2:T3543,T3543)&gt;1,AI3542,1+MAX(AI3542,0)))</f>
        <v>100</v>
      </c>
      <c r="AL3543" s="391" t="str">
        <f t="shared" si="1229"/>
        <v/>
      </c>
      <c r="AM3543" s="391" t="str">
        <f t="shared" si="1230"/>
        <v/>
      </c>
      <c r="AO3543" s="310" t="str">
        <f t="shared" si="1223"/>
        <v/>
      </c>
      <c r="AP3543" s="310">
        <f>SUM(AO$1:AO3543)</f>
        <v>0</v>
      </c>
      <c r="AQ3543" s="310">
        <f>SUM(AK$2:AK3543)</f>
        <v>24</v>
      </c>
      <c r="AR3543" s="310">
        <f>COUNTA(AJ$2:AJ3543)</f>
        <v>24</v>
      </c>
      <c r="AS3543" s="312"/>
      <c r="AT3543" s="312"/>
      <c r="AU3543" s="312"/>
      <c r="AV3543" s="312"/>
      <c r="AW3543" s="312"/>
      <c r="AZ3543">
        <v>0</v>
      </c>
      <c r="BA3543">
        <v>0</v>
      </c>
    </row>
    <row r="3544" spans="1:53" x14ac:dyDescent="0.25">
      <c r="A3544">
        <v>166</v>
      </c>
      <c r="B3544" t="s">
        <v>66</v>
      </c>
      <c r="C3544" t="s">
        <v>896</v>
      </c>
      <c r="D3544"/>
      <c r="E3544">
        <v>2</v>
      </c>
      <c r="F3544">
        <v>2</v>
      </c>
      <c r="G3544">
        <v>3</v>
      </c>
      <c r="H3544">
        <v>8</v>
      </c>
      <c r="I3544">
        <v>3</v>
      </c>
      <c r="J3544">
        <v>0</v>
      </c>
      <c r="K3544">
        <v>1</v>
      </c>
      <c r="L3544">
        <v>3</v>
      </c>
      <c r="M3544" t="s">
        <v>1023</v>
      </c>
      <c r="O3544" s="101">
        <f>IF(ISBLANK(C3544),O3543,IF(COUNTIF(C$2:C3544,C3544)&gt;1,O3543,1+MAX(O3543,0)))</f>
        <v>80</v>
      </c>
      <c r="P3544" s="45">
        <f t="shared" si="1210"/>
        <v>52</v>
      </c>
      <c r="Q3544" s="33" t="str">
        <f t="shared" si="1211"/>
        <v/>
      </c>
      <c r="R3544" s="33">
        <f t="shared" si="1212"/>
        <v>14</v>
      </c>
      <c r="S3544" s="33" t="str">
        <f t="shared" si="1213"/>
        <v>166_14</v>
      </c>
      <c r="T3544" s="35" t="str">
        <f t="shared" si="1214"/>
        <v>166PM</v>
      </c>
      <c r="U3544" s="35" t="str">
        <f t="shared" si="1215"/>
        <v>166PMEW</v>
      </c>
      <c r="V3544" s="35" t="str">
        <f t="shared" si="1231"/>
        <v>3B</v>
      </c>
      <c r="W3544" s="35" t="str">
        <f t="shared" si="1224"/>
        <v>166PM3B223</v>
      </c>
      <c r="X3544" s="388">
        <f t="shared" si="1225"/>
        <v>1</v>
      </c>
      <c r="Y3544" s="388">
        <f t="shared" si="1226"/>
        <v>3</v>
      </c>
      <c r="Z3544" s="280" t="str">
        <f t="shared" si="1217"/>
        <v/>
      </c>
      <c r="AA3544" s="280" t="str">
        <f t="shared" si="1218"/>
        <v/>
      </c>
      <c r="AB3544" s="389" t="str">
        <f t="shared" si="1227"/>
        <v/>
      </c>
      <c r="AC3544" s="389" t="str">
        <f t="shared" si="1228"/>
        <v/>
      </c>
      <c r="AD3544" s="390" t="str">
        <f t="shared" si="1219"/>
        <v/>
      </c>
      <c r="AE3544" s="282">
        <f t="shared" si="1220"/>
        <v>0</v>
      </c>
      <c r="AF3544" s="359">
        <f t="shared" si="1221"/>
        <v>0</v>
      </c>
      <c r="AG3544" s="280">
        <f t="shared" si="1222"/>
        <v>0</v>
      </c>
      <c r="AH3544" s="280">
        <f t="shared" si="1216"/>
        <v>0</v>
      </c>
      <c r="AI3544" s="280">
        <f>IF(ISBLANK(T3544),AI3543,IF(COUNTIF(T$2:T3544,T3544)&gt;1,AI3543,1+MAX(AI3543,0)))</f>
        <v>100</v>
      </c>
      <c r="AL3544" s="391" t="str">
        <f t="shared" si="1229"/>
        <v/>
      </c>
      <c r="AM3544" s="391" t="str">
        <f t="shared" si="1230"/>
        <v/>
      </c>
      <c r="AO3544" s="310" t="str">
        <f t="shared" si="1223"/>
        <v/>
      </c>
      <c r="AP3544" s="310">
        <f>SUM(AO$1:AO3544)</f>
        <v>0</v>
      </c>
      <c r="AQ3544" s="310">
        <f>SUM(AK$2:AK3544)</f>
        <v>24</v>
      </c>
      <c r="AR3544" s="310">
        <f>COUNTA(AJ$2:AJ3544)</f>
        <v>24</v>
      </c>
      <c r="AS3544" s="312"/>
      <c r="AT3544" s="312"/>
      <c r="AU3544" s="312"/>
      <c r="AV3544" s="312"/>
      <c r="AW3544" s="312"/>
      <c r="AZ3544">
        <v>1</v>
      </c>
      <c r="BA3544">
        <v>3</v>
      </c>
    </row>
    <row r="3545" spans="1:53" x14ac:dyDescent="0.25">
      <c r="A3545">
        <v>166</v>
      </c>
      <c r="B3545" t="s">
        <v>66</v>
      </c>
      <c r="C3545" t="s">
        <v>896</v>
      </c>
      <c r="D3545"/>
      <c r="E3545">
        <v>2</v>
      </c>
      <c r="F3545">
        <v>2</v>
      </c>
      <c r="G3545">
        <v>4</v>
      </c>
      <c r="H3545">
        <v>2</v>
      </c>
      <c r="I3545">
        <v>0</v>
      </c>
      <c r="J3545">
        <v>0</v>
      </c>
      <c r="K3545">
        <v>0</v>
      </c>
      <c r="L3545">
        <v>0</v>
      </c>
      <c r="M3545" t="s">
        <v>1023</v>
      </c>
      <c r="O3545" s="101">
        <f>IF(ISBLANK(C3545),O3544,IF(COUNTIF(C$2:C3545,C3545)&gt;1,O3544,1+MAX(O3544,0)))</f>
        <v>80</v>
      </c>
      <c r="P3545" s="45">
        <f t="shared" si="1210"/>
        <v>52</v>
      </c>
      <c r="Q3545" s="33" t="str">
        <f t="shared" si="1211"/>
        <v/>
      </c>
      <c r="R3545" s="33">
        <f t="shared" si="1212"/>
        <v>14</v>
      </c>
      <c r="S3545" s="33" t="str">
        <f t="shared" si="1213"/>
        <v>166_14</v>
      </c>
      <c r="T3545" s="35" t="str">
        <f t="shared" si="1214"/>
        <v>166PM</v>
      </c>
      <c r="U3545" s="35" t="str">
        <f t="shared" si="1215"/>
        <v>166PMEW</v>
      </c>
      <c r="V3545" s="35" t="str">
        <f t="shared" si="1231"/>
        <v>3B</v>
      </c>
      <c r="W3545" s="35" t="str">
        <f t="shared" si="1224"/>
        <v>166PM3B224</v>
      </c>
      <c r="X3545" s="388">
        <f t="shared" si="1225"/>
        <v>0</v>
      </c>
      <c r="Y3545" s="388">
        <f t="shared" si="1226"/>
        <v>0</v>
      </c>
      <c r="Z3545" s="280" t="str">
        <f t="shared" si="1217"/>
        <v/>
      </c>
      <c r="AA3545" s="280" t="str">
        <f t="shared" si="1218"/>
        <v/>
      </c>
      <c r="AB3545" s="389" t="str">
        <f t="shared" si="1227"/>
        <v/>
      </c>
      <c r="AC3545" s="389" t="str">
        <f t="shared" si="1228"/>
        <v/>
      </c>
      <c r="AD3545" s="390" t="str">
        <f t="shared" si="1219"/>
        <v/>
      </c>
      <c r="AE3545" s="282">
        <f t="shared" si="1220"/>
        <v>0</v>
      </c>
      <c r="AF3545" s="359">
        <f t="shared" si="1221"/>
        <v>0</v>
      </c>
      <c r="AG3545" s="280">
        <f t="shared" si="1222"/>
        <v>0</v>
      </c>
      <c r="AH3545" s="280">
        <f t="shared" si="1216"/>
        <v>0</v>
      </c>
      <c r="AI3545" s="280">
        <f>IF(ISBLANK(T3545),AI3544,IF(COUNTIF(T$2:T3545,T3545)&gt;1,AI3544,1+MAX(AI3544,0)))</f>
        <v>100</v>
      </c>
      <c r="AL3545" s="391" t="str">
        <f t="shared" si="1229"/>
        <v/>
      </c>
      <c r="AM3545" s="391" t="str">
        <f t="shared" si="1230"/>
        <v/>
      </c>
      <c r="AO3545" s="310" t="str">
        <f t="shared" si="1223"/>
        <v/>
      </c>
      <c r="AP3545" s="310">
        <f>SUM(AO$1:AO3545)</f>
        <v>0</v>
      </c>
      <c r="AQ3545" s="310">
        <f>SUM(AK$2:AK3545)</f>
        <v>24</v>
      </c>
      <c r="AR3545" s="310">
        <f>COUNTA(AJ$2:AJ3545)</f>
        <v>24</v>
      </c>
      <c r="AS3545" s="312"/>
      <c r="AT3545" s="312"/>
      <c r="AU3545" s="312"/>
      <c r="AV3545" s="312"/>
      <c r="AW3545" s="312"/>
      <c r="AZ3545">
        <v>0</v>
      </c>
      <c r="BA3545">
        <v>0</v>
      </c>
    </row>
    <row r="3546" spans="1:53" x14ac:dyDescent="0.25">
      <c r="A3546">
        <v>166</v>
      </c>
      <c r="B3546" t="s">
        <v>66</v>
      </c>
      <c r="C3546" t="s">
        <v>896</v>
      </c>
      <c r="D3546"/>
      <c r="E3546">
        <v>2</v>
      </c>
      <c r="F3546">
        <v>3</v>
      </c>
      <c r="G3546">
        <v>1</v>
      </c>
      <c r="H3546">
        <v>2</v>
      </c>
      <c r="I3546">
        <v>0</v>
      </c>
      <c r="J3546">
        <v>0</v>
      </c>
      <c r="K3546">
        <v>1</v>
      </c>
      <c r="L3546">
        <v>1</v>
      </c>
      <c r="M3546" t="s">
        <v>1023</v>
      </c>
      <c r="O3546" s="101">
        <f>IF(ISBLANK(C3546),O3545,IF(COUNTIF(C$2:C3546,C3546)&gt;1,O3545,1+MAX(O3545,0)))</f>
        <v>80</v>
      </c>
      <c r="P3546" s="45">
        <f t="shared" si="1210"/>
        <v>52</v>
      </c>
      <c r="Q3546" s="33" t="str">
        <f t="shared" si="1211"/>
        <v/>
      </c>
      <c r="R3546" s="33">
        <f t="shared" si="1212"/>
        <v>15</v>
      </c>
      <c r="S3546" s="33" t="str">
        <f t="shared" si="1213"/>
        <v>166_15</v>
      </c>
      <c r="T3546" s="35" t="str">
        <f t="shared" si="1214"/>
        <v>166PM</v>
      </c>
      <c r="U3546" s="35" t="str">
        <f t="shared" si="1215"/>
        <v>166PMNS</v>
      </c>
      <c r="V3546" s="35" t="str">
        <f t="shared" si="1231"/>
        <v>3B</v>
      </c>
      <c r="W3546" s="35" t="str">
        <f t="shared" si="1224"/>
        <v>166PM3B231</v>
      </c>
      <c r="X3546" s="388">
        <f t="shared" si="1225"/>
        <v>1</v>
      </c>
      <c r="Y3546" s="388">
        <f t="shared" si="1226"/>
        <v>1</v>
      </c>
      <c r="Z3546" s="280" t="str">
        <f t="shared" si="1217"/>
        <v/>
      </c>
      <c r="AA3546" s="280" t="str">
        <f t="shared" si="1218"/>
        <v/>
      </c>
      <c r="AB3546" s="389" t="str">
        <f t="shared" si="1227"/>
        <v/>
      </c>
      <c r="AC3546" s="389" t="str">
        <f t="shared" si="1228"/>
        <v/>
      </c>
      <c r="AD3546" s="390" t="str">
        <f t="shared" si="1219"/>
        <v/>
      </c>
      <c r="AE3546" s="282">
        <f t="shared" si="1220"/>
        <v>0</v>
      </c>
      <c r="AF3546" s="359">
        <f t="shared" si="1221"/>
        <v>0</v>
      </c>
      <c r="AG3546" s="280">
        <f t="shared" si="1222"/>
        <v>0</v>
      </c>
      <c r="AH3546" s="280">
        <f t="shared" si="1216"/>
        <v>0</v>
      </c>
      <c r="AI3546" s="280">
        <f>IF(ISBLANK(T3546),AI3545,IF(COUNTIF(T$2:T3546,T3546)&gt;1,AI3545,1+MAX(AI3545,0)))</f>
        <v>100</v>
      </c>
      <c r="AL3546" s="391" t="str">
        <f t="shared" si="1229"/>
        <v/>
      </c>
      <c r="AM3546" s="391" t="str">
        <f t="shared" si="1230"/>
        <v/>
      </c>
      <c r="AO3546" s="310" t="str">
        <f t="shared" si="1223"/>
        <v/>
      </c>
      <c r="AP3546" s="310">
        <f>SUM(AO$1:AO3546)</f>
        <v>0</v>
      </c>
      <c r="AQ3546" s="310">
        <f>SUM(AK$2:AK3546)</f>
        <v>24</v>
      </c>
      <c r="AR3546" s="310">
        <f>COUNTA(AJ$2:AJ3546)</f>
        <v>24</v>
      </c>
      <c r="AS3546" s="312"/>
      <c r="AT3546" s="312"/>
      <c r="AU3546" s="312"/>
      <c r="AV3546" s="312"/>
      <c r="AW3546" s="312"/>
      <c r="AZ3546">
        <v>1</v>
      </c>
      <c r="BA3546">
        <v>1</v>
      </c>
    </row>
    <row r="3547" spans="1:53" x14ac:dyDescent="0.25">
      <c r="A3547">
        <v>166</v>
      </c>
      <c r="B3547" t="s">
        <v>66</v>
      </c>
      <c r="C3547" t="s">
        <v>896</v>
      </c>
      <c r="D3547"/>
      <c r="E3547">
        <v>2</v>
      </c>
      <c r="F3547">
        <v>3</v>
      </c>
      <c r="G3547">
        <v>2</v>
      </c>
      <c r="H3547">
        <v>9</v>
      </c>
      <c r="I3547">
        <v>0</v>
      </c>
      <c r="J3547">
        <v>1</v>
      </c>
      <c r="K3547">
        <v>1</v>
      </c>
      <c r="L3547">
        <v>5</v>
      </c>
      <c r="M3547" t="s">
        <v>1023</v>
      </c>
      <c r="O3547" s="101">
        <f>IF(ISBLANK(C3547),O3546,IF(COUNTIF(C$2:C3547,C3547)&gt;1,O3546,1+MAX(O3546,0)))</f>
        <v>80</v>
      </c>
      <c r="P3547" s="45">
        <f t="shared" si="1210"/>
        <v>52</v>
      </c>
      <c r="Q3547" s="33" t="str">
        <f t="shared" si="1211"/>
        <v/>
      </c>
      <c r="R3547" s="33">
        <f t="shared" si="1212"/>
        <v>15</v>
      </c>
      <c r="S3547" s="33" t="str">
        <f t="shared" si="1213"/>
        <v>166_15</v>
      </c>
      <c r="T3547" s="35" t="str">
        <f t="shared" si="1214"/>
        <v>166PM</v>
      </c>
      <c r="U3547" s="35" t="str">
        <f t="shared" si="1215"/>
        <v>166PMNS</v>
      </c>
      <c r="V3547" s="35" t="str">
        <f t="shared" si="1231"/>
        <v>3B</v>
      </c>
      <c r="W3547" s="35" t="str">
        <f t="shared" si="1224"/>
        <v>166PM3B232</v>
      </c>
      <c r="X3547" s="388">
        <f t="shared" si="1225"/>
        <v>1</v>
      </c>
      <c r="Y3547" s="388">
        <f t="shared" si="1226"/>
        <v>5</v>
      </c>
      <c r="Z3547" s="280" t="str">
        <f t="shared" si="1217"/>
        <v/>
      </c>
      <c r="AA3547" s="280" t="str">
        <f t="shared" si="1218"/>
        <v/>
      </c>
      <c r="AB3547" s="389" t="str">
        <f t="shared" si="1227"/>
        <v/>
      </c>
      <c r="AC3547" s="389" t="str">
        <f t="shared" si="1228"/>
        <v/>
      </c>
      <c r="AD3547" s="390" t="str">
        <f t="shared" si="1219"/>
        <v/>
      </c>
      <c r="AE3547" s="282">
        <f t="shared" si="1220"/>
        <v>0</v>
      </c>
      <c r="AF3547" s="359">
        <f t="shared" si="1221"/>
        <v>0</v>
      </c>
      <c r="AG3547" s="280">
        <f t="shared" si="1222"/>
        <v>0</v>
      </c>
      <c r="AH3547" s="280">
        <f t="shared" si="1216"/>
        <v>0</v>
      </c>
      <c r="AI3547" s="280">
        <f>IF(ISBLANK(T3547),AI3546,IF(COUNTIF(T$2:T3547,T3547)&gt;1,AI3546,1+MAX(AI3546,0)))</f>
        <v>100</v>
      </c>
      <c r="AL3547" s="391" t="str">
        <f t="shared" si="1229"/>
        <v/>
      </c>
      <c r="AM3547" s="391" t="str">
        <f t="shared" si="1230"/>
        <v/>
      </c>
      <c r="AO3547" s="310" t="str">
        <f t="shared" si="1223"/>
        <v/>
      </c>
      <c r="AP3547" s="310">
        <f>SUM(AO$1:AO3547)</f>
        <v>0</v>
      </c>
      <c r="AQ3547" s="310">
        <f>SUM(AK$2:AK3547)</f>
        <v>24</v>
      </c>
      <c r="AR3547" s="310">
        <f>COUNTA(AJ$2:AJ3547)</f>
        <v>24</v>
      </c>
      <c r="AS3547" s="312"/>
      <c r="AT3547" s="312"/>
      <c r="AU3547" s="312"/>
      <c r="AV3547" s="312"/>
      <c r="AW3547" s="312"/>
      <c r="AZ3547">
        <v>1</v>
      </c>
      <c r="BA3547">
        <v>5</v>
      </c>
    </row>
    <row r="3548" spans="1:53" x14ac:dyDescent="0.25">
      <c r="A3548">
        <v>166</v>
      </c>
      <c r="B3548" t="s">
        <v>66</v>
      </c>
      <c r="C3548" t="s">
        <v>896</v>
      </c>
      <c r="D3548"/>
      <c r="E3548">
        <v>2</v>
      </c>
      <c r="F3548">
        <v>3</v>
      </c>
      <c r="G3548">
        <v>3</v>
      </c>
      <c r="H3548">
        <v>7</v>
      </c>
      <c r="I3548">
        <v>2</v>
      </c>
      <c r="J3548">
        <v>0</v>
      </c>
      <c r="K3548">
        <v>1</v>
      </c>
      <c r="L3548">
        <v>0</v>
      </c>
      <c r="M3548" t="s">
        <v>1023</v>
      </c>
      <c r="O3548" s="101">
        <f>IF(ISBLANK(C3548),O3547,IF(COUNTIF(C$2:C3548,C3548)&gt;1,O3547,1+MAX(O3547,0)))</f>
        <v>80</v>
      </c>
      <c r="P3548" s="45">
        <f t="shared" si="1210"/>
        <v>52</v>
      </c>
      <c r="Q3548" s="33" t="str">
        <f t="shared" si="1211"/>
        <v/>
      </c>
      <c r="R3548" s="33">
        <f t="shared" si="1212"/>
        <v>15</v>
      </c>
      <c r="S3548" s="33" t="str">
        <f t="shared" si="1213"/>
        <v>166_15</v>
      </c>
      <c r="T3548" s="35" t="str">
        <f t="shared" si="1214"/>
        <v>166PM</v>
      </c>
      <c r="U3548" s="35" t="str">
        <f t="shared" si="1215"/>
        <v>166PMEW</v>
      </c>
      <c r="V3548" s="35" t="str">
        <f t="shared" si="1231"/>
        <v>3B</v>
      </c>
      <c r="W3548" s="35" t="str">
        <f t="shared" si="1224"/>
        <v>166PM3B233</v>
      </c>
      <c r="X3548" s="388">
        <f t="shared" si="1225"/>
        <v>1</v>
      </c>
      <c r="Y3548" s="388">
        <f t="shared" si="1226"/>
        <v>0</v>
      </c>
      <c r="Z3548" s="280" t="str">
        <f t="shared" si="1217"/>
        <v/>
      </c>
      <c r="AA3548" s="280" t="str">
        <f t="shared" si="1218"/>
        <v/>
      </c>
      <c r="AB3548" s="389" t="str">
        <f t="shared" si="1227"/>
        <v/>
      </c>
      <c r="AC3548" s="389" t="str">
        <f t="shared" si="1228"/>
        <v/>
      </c>
      <c r="AD3548" s="390" t="str">
        <f t="shared" si="1219"/>
        <v/>
      </c>
      <c r="AE3548" s="282">
        <f t="shared" si="1220"/>
        <v>0</v>
      </c>
      <c r="AF3548" s="359">
        <f t="shared" si="1221"/>
        <v>0</v>
      </c>
      <c r="AG3548" s="280">
        <f t="shared" si="1222"/>
        <v>0</v>
      </c>
      <c r="AH3548" s="280">
        <f t="shared" si="1216"/>
        <v>0</v>
      </c>
      <c r="AI3548" s="280">
        <f>IF(ISBLANK(T3548),AI3547,IF(COUNTIF(T$2:T3548,T3548)&gt;1,AI3547,1+MAX(AI3547,0)))</f>
        <v>100</v>
      </c>
      <c r="AL3548" s="391" t="str">
        <f t="shared" si="1229"/>
        <v/>
      </c>
      <c r="AM3548" s="391" t="str">
        <f t="shared" si="1230"/>
        <v/>
      </c>
      <c r="AO3548" s="310" t="str">
        <f t="shared" si="1223"/>
        <v/>
      </c>
      <c r="AP3548" s="310">
        <f>SUM(AO$1:AO3548)</f>
        <v>0</v>
      </c>
      <c r="AQ3548" s="310">
        <f>SUM(AK$2:AK3548)</f>
        <v>24</v>
      </c>
      <c r="AR3548" s="310">
        <f>COUNTA(AJ$2:AJ3548)</f>
        <v>24</v>
      </c>
      <c r="AS3548" s="312"/>
      <c r="AT3548" s="312"/>
      <c r="AU3548" s="312"/>
      <c r="AV3548" s="312"/>
      <c r="AW3548" s="312"/>
      <c r="AZ3548">
        <v>1</v>
      </c>
      <c r="BA3548">
        <v>0</v>
      </c>
    </row>
    <row r="3549" spans="1:53" x14ac:dyDescent="0.25">
      <c r="A3549">
        <v>166</v>
      </c>
      <c r="B3549" t="s">
        <v>66</v>
      </c>
      <c r="C3549" t="s">
        <v>896</v>
      </c>
      <c r="D3549"/>
      <c r="E3549">
        <v>2</v>
      </c>
      <c r="F3549">
        <v>3</v>
      </c>
      <c r="G3549">
        <v>4</v>
      </c>
      <c r="H3549">
        <v>3</v>
      </c>
      <c r="I3549">
        <v>0</v>
      </c>
      <c r="J3549">
        <v>0</v>
      </c>
      <c r="K3549">
        <v>0</v>
      </c>
      <c r="L3549">
        <v>0</v>
      </c>
      <c r="M3549" t="s">
        <v>1023</v>
      </c>
      <c r="O3549" s="101">
        <f>IF(ISBLANK(C3549),O3548,IF(COUNTIF(C$2:C3549,C3549)&gt;1,O3548,1+MAX(O3548,0)))</f>
        <v>80</v>
      </c>
      <c r="P3549" s="45">
        <f t="shared" si="1210"/>
        <v>52</v>
      </c>
      <c r="Q3549" s="33" t="str">
        <f t="shared" si="1211"/>
        <v/>
      </c>
      <c r="R3549" s="33">
        <f t="shared" si="1212"/>
        <v>15</v>
      </c>
      <c r="S3549" s="33" t="str">
        <f t="shared" si="1213"/>
        <v>166_15</v>
      </c>
      <c r="T3549" s="35" t="str">
        <f t="shared" si="1214"/>
        <v>166PM</v>
      </c>
      <c r="U3549" s="35" t="str">
        <f t="shared" si="1215"/>
        <v>166PMEW</v>
      </c>
      <c r="V3549" s="35" t="str">
        <f t="shared" si="1231"/>
        <v>3B</v>
      </c>
      <c r="W3549" s="35" t="str">
        <f t="shared" si="1224"/>
        <v>166PM3B234</v>
      </c>
      <c r="X3549" s="388">
        <f t="shared" si="1225"/>
        <v>0</v>
      </c>
      <c r="Y3549" s="388">
        <f t="shared" si="1226"/>
        <v>0</v>
      </c>
      <c r="Z3549" s="280" t="str">
        <f t="shared" si="1217"/>
        <v/>
      </c>
      <c r="AA3549" s="280" t="str">
        <f t="shared" si="1218"/>
        <v/>
      </c>
      <c r="AB3549" s="389" t="str">
        <f t="shared" si="1227"/>
        <v/>
      </c>
      <c r="AC3549" s="389" t="str">
        <f t="shared" si="1228"/>
        <v/>
      </c>
      <c r="AD3549" s="390" t="str">
        <f t="shared" si="1219"/>
        <v/>
      </c>
      <c r="AE3549" s="282">
        <f t="shared" si="1220"/>
        <v>0</v>
      </c>
      <c r="AF3549" s="359">
        <f t="shared" si="1221"/>
        <v>0</v>
      </c>
      <c r="AG3549" s="280">
        <f t="shared" si="1222"/>
        <v>0</v>
      </c>
      <c r="AH3549" s="280">
        <f t="shared" si="1216"/>
        <v>0</v>
      </c>
      <c r="AI3549" s="280">
        <f>IF(ISBLANK(T3549),AI3548,IF(COUNTIF(T$2:T3549,T3549)&gt;1,AI3548,1+MAX(AI3548,0)))</f>
        <v>100</v>
      </c>
      <c r="AL3549" s="391" t="str">
        <f t="shared" si="1229"/>
        <v/>
      </c>
      <c r="AM3549" s="391" t="str">
        <f t="shared" si="1230"/>
        <v/>
      </c>
      <c r="AO3549" s="310" t="str">
        <f t="shared" si="1223"/>
        <v/>
      </c>
      <c r="AP3549" s="310">
        <f>SUM(AO$1:AO3549)</f>
        <v>0</v>
      </c>
      <c r="AQ3549" s="310">
        <f>SUM(AK$2:AK3549)</f>
        <v>24</v>
      </c>
      <c r="AR3549" s="310">
        <f>COUNTA(AJ$2:AJ3549)</f>
        <v>24</v>
      </c>
      <c r="AS3549" s="312"/>
      <c r="AT3549" s="312"/>
      <c r="AU3549" s="312"/>
      <c r="AV3549" s="312"/>
      <c r="AW3549" s="312"/>
      <c r="AZ3549">
        <v>0</v>
      </c>
      <c r="BA3549">
        <v>0</v>
      </c>
    </row>
    <row r="3550" spans="1:53" x14ac:dyDescent="0.25">
      <c r="A3550">
        <v>166</v>
      </c>
      <c r="B3550" t="s">
        <v>66</v>
      </c>
      <c r="C3550" t="s">
        <v>896</v>
      </c>
      <c r="D3550"/>
      <c r="E3550">
        <v>2</v>
      </c>
      <c r="F3550">
        <v>4</v>
      </c>
      <c r="G3550">
        <v>1</v>
      </c>
      <c r="H3550">
        <v>5</v>
      </c>
      <c r="I3550">
        <v>1</v>
      </c>
      <c r="J3550">
        <v>1</v>
      </c>
      <c r="K3550">
        <v>1</v>
      </c>
      <c r="L3550">
        <v>2</v>
      </c>
      <c r="M3550" t="s">
        <v>1023</v>
      </c>
      <c r="O3550" s="101">
        <f>IF(ISBLANK(C3550),O3549,IF(COUNTIF(C$2:C3550,C3550)&gt;1,O3549,1+MAX(O3549,0)))</f>
        <v>80</v>
      </c>
      <c r="P3550" s="45">
        <f t="shared" si="1210"/>
        <v>52</v>
      </c>
      <c r="Q3550" s="33" t="str">
        <f t="shared" si="1211"/>
        <v/>
      </c>
      <c r="R3550" s="33">
        <f t="shared" si="1212"/>
        <v>16</v>
      </c>
      <c r="S3550" s="33" t="str">
        <f t="shared" si="1213"/>
        <v>166_16</v>
      </c>
      <c r="T3550" s="35" t="str">
        <f t="shared" si="1214"/>
        <v>166PM</v>
      </c>
      <c r="U3550" s="35" t="str">
        <f t="shared" si="1215"/>
        <v>166PMNS</v>
      </c>
      <c r="V3550" s="35" t="str">
        <f t="shared" si="1231"/>
        <v>3B</v>
      </c>
      <c r="W3550" s="35" t="str">
        <f t="shared" si="1224"/>
        <v>166PM3B241</v>
      </c>
      <c r="X3550" s="388">
        <f t="shared" si="1225"/>
        <v>1</v>
      </c>
      <c r="Y3550" s="388">
        <f t="shared" si="1226"/>
        <v>2</v>
      </c>
      <c r="Z3550" s="280" t="str">
        <f t="shared" si="1217"/>
        <v/>
      </c>
      <c r="AA3550" s="280" t="str">
        <f t="shared" si="1218"/>
        <v/>
      </c>
      <c r="AB3550" s="389" t="str">
        <f t="shared" si="1227"/>
        <v/>
      </c>
      <c r="AC3550" s="389" t="str">
        <f t="shared" si="1228"/>
        <v/>
      </c>
      <c r="AD3550" s="390" t="str">
        <f t="shared" si="1219"/>
        <v/>
      </c>
      <c r="AE3550" s="282">
        <f t="shared" si="1220"/>
        <v>0</v>
      </c>
      <c r="AF3550" s="359">
        <f t="shared" si="1221"/>
        <v>0</v>
      </c>
      <c r="AG3550" s="280">
        <f t="shared" si="1222"/>
        <v>0</v>
      </c>
      <c r="AH3550" s="280">
        <f t="shared" si="1216"/>
        <v>0</v>
      </c>
      <c r="AI3550" s="280">
        <f>IF(ISBLANK(T3550),AI3549,IF(COUNTIF(T$2:T3550,T3550)&gt;1,AI3549,1+MAX(AI3549,0)))</f>
        <v>100</v>
      </c>
      <c r="AL3550" s="391" t="str">
        <f t="shared" si="1229"/>
        <v/>
      </c>
      <c r="AM3550" s="391" t="str">
        <f t="shared" si="1230"/>
        <v/>
      </c>
      <c r="AO3550" s="310" t="str">
        <f t="shared" si="1223"/>
        <v/>
      </c>
      <c r="AP3550" s="310">
        <f>SUM(AO$1:AO3550)</f>
        <v>0</v>
      </c>
      <c r="AQ3550" s="310">
        <f>SUM(AK$2:AK3550)</f>
        <v>24</v>
      </c>
      <c r="AR3550" s="310">
        <f>COUNTA(AJ$2:AJ3550)</f>
        <v>24</v>
      </c>
      <c r="AS3550" s="312"/>
      <c r="AT3550" s="312"/>
      <c r="AU3550" s="312"/>
      <c r="AV3550" s="312"/>
      <c r="AW3550" s="312"/>
      <c r="AZ3550">
        <v>1</v>
      </c>
      <c r="BA3550">
        <v>2</v>
      </c>
    </row>
    <row r="3551" spans="1:53" x14ac:dyDescent="0.25">
      <c r="A3551">
        <v>166</v>
      </c>
      <c r="B3551" t="s">
        <v>66</v>
      </c>
      <c r="C3551" t="s">
        <v>896</v>
      </c>
      <c r="D3551"/>
      <c r="E3551">
        <v>2</v>
      </c>
      <c r="F3551">
        <v>4</v>
      </c>
      <c r="G3551">
        <v>2</v>
      </c>
      <c r="H3551">
        <v>5</v>
      </c>
      <c r="I3551">
        <v>1</v>
      </c>
      <c r="J3551">
        <v>1</v>
      </c>
      <c r="K3551">
        <v>0</v>
      </c>
      <c r="L3551">
        <v>1</v>
      </c>
      <c r="M3551" t="s">
        <v>1023</v>
      </c>
      <c r="O3551" s="101">
        <f>IF(ISBLANK(C3551),O3550,IF(COUNTIF(C$2:C3551,C3551)&gt;1,O3550,1+MAX(O3550,0)))</f>
        <v>80</v>
      </c>
      <c r="P3551" s="45">
        <f t="shared" si="1210"/>
        <v>52</v>
      </c>
      <c r="Q3551" s="33" t="str">
        <f t="shared" si="1211"/>
        <v/>
      </c>
      <c r="R3551" s="33">
        <f t="shared" si="1212"/>
        <v>16</v>
      </c>
      <c r="S3551" s="33" t="str">
        <f t="shared" si="1213"/>
        <v>166_16</v>
      </c>
      <c r="T3551" s="35" t="str">
        <f t="shared" si="1214"/>
        <v>166PM</v>
      </c>
      <c r="U3551" s="35" t="str">
        <f t="shared" si="1215"/>
        <v>166PMNS</v>
      </c>
      <c r="V3551" s="35" t="str">
        <f t="shared" si="1231"/>
        <v>3B</v>
      </c>
      <c r="W3551" s="35" t="str">
        <f t="shared" si="1224"/>
        <v>166PM3B242</v>
      </c>
      <c r="X3551" s="388">
        <f t="shared" si="1225"/>
        <v>0</v>
      </c>
      <c r="Y3551" s="388">
        <f t="shared" si="1226"/>
        <v>1</v>
      </c>
      <c r="Z3551" s="280" t="str">
        <f t="shared" si="1217"/>
        <v/>
      </c>
      <c r="AA3551" s="280" t="str">
        <f t="shared" si="1218"/>
        <v/>
      </c>
      <c r="AB3551" s="389" t="str">
        <f t="shared" si="1227"/>
        <v/>
      </c>
      <c r="AC3551" s="389" t="str">
        <f t="shared" si="1228"/>
        <v/>
      </c>
      <c r="AD3551" s="390" t="str">
        <f t="shared" si="1219"/>
        <v/>
      </c>
      <c r="AE3551" s="282">
        <f t="shared" si="1220"/>
        <v>0</v>
      </c>
      <c r="AF3551" s="359">
        <f t="shared" si="1221"/>
        <v>0</v>
      </c>
      <c r="AG3551" s="280">
        <f t="shared" si="1222"/>
        <v>0</v>
      </c>
      <c r="AH3551" s="280">
        <f t="shared" si="1216"/>
        <v>0</v>
      </c>
      <c r="AI3551" s="280">
        <f>IF(ISBLANK(T3551),AI3550,IF(COUNTIF(T$2:T3551,T3551)&gt;1,AI3550,1+MAX(AI3550,0)))</f>
        <v>100</v>
      </c>
      <c r="AL3551" s="391" t="str">
        <f t="shared" si="1229"/>
        <v/>
      </c>
      <c r="AM3551" s="391" t="str">
        <f t="shared" si="1230"/>
        <v/>
      </c>
      <c r="AO3551" s="310" t="str">
        <f t="shared" si="1223"/>
        <v/>
      </c>
      <c r="AP3551" s="310">
        <f>SUM(AO$1:AO3551)</f>
        <v>0</v>
      </c>
      <c r="AQ3551" s="310">
        <f>SUM(AK$2:AK3551)</f>
        <v>24</v>
      </c>
      <c r="AR3551" s="310">
        <f>COUNTA(AJ$2:AJ3551)</f>
        <v>24</v>
      </c>
      <c r="AS3551" s="312"/>
      <c r="AT3551" s="312"/>
      <c r="AU3551" s="312"/>
      <c r="AV3551" s="312"/>
      <c r="AW3551" s="312"/>
      <c r="AZ3551">
        <v>0</v>
      </c>
      <c r="BA3551">
        <v>1</v>
      </c>
    </row>
    <row r="3552" spans="1:53" x14ac:dyDescent="0.25">
      <c r="A3552">
        <v>166</v>
      </c>
      <c r="B3552" t="s">
        <v>66</v>
      </c>
      <c r="C3552" t="s">
        <v>896</v>
      </c>
      <c r="D3552"/>
      <c r="E3552">
        <v>2</v>
      </c>
      <c r="F3552">
        <v>4</v>
      </c>
      <c r="G3552">
        <v>3</v>
      </c>
      <c r="H3552">
        <v>20</v>
      </c>
      <c r="I3552">
        <v>2</v>
      </c>
      <c r="J3552">
        <v>2</v>
      </c>
      <c r="K3552">
        <v>1</v>
      </c>
      <c r="L3552">
        <v>1</v>
      </c>
      <c r="M3552" t="s">
        <v>1023</v>
      </c>
      <c r="O3552" s="101">
        <f>IF(ISBLANK(C3552),O3551,IF(COUNTIF(C$2:C3552,C3552)&gt;1,O3551,1+MAX(O3551,0)))</f>
        <v>80</v>
      </c>
      <c r="P3552" s="45">
        <f t="shared" si="1210"/>
        <v>52</v>
      </c>
      <c r="Q3552" s="33" t="str">
        <f t="shared" si="1211"/>
        <v/>
      </c>
      <c r="R3552" s="33">
        <f t="shared" si="1212"/>
        <v>16</v>
      </c>
      <c r="S3552" s="33" t="str">
        <f t="shared" si="1213"/>
        <v>166_16</v>
      </c>
      <c r="T3552" s="35" t="str">
        <f t="shared" si="1214"/>
        <v>166PM</v>
      </c>
      <c r="U3552" s="35" t="str">
        <f t="shared" si="1215"/>
        <v>166PMEW</v>
      </c>
      <c r="V3552" s="35" t="str">
        <f t="shared" si="1231"/>
        <v>3B</v>
      </c>
      <c r="W3552" s="35" t="str">
        <f t="shared" si="1224"/>
        <v>166PM3B243</v>
      </c>
      <c r="X3552" s="388">
        <f t="shared" si="1225"/>
        <v>1</v>
      </c>
      <c r="Y3552" s="388">
        <f t="shared" si="1226"/>
        <v>1</v>
      </c>
      <c r="Z3552" s="280" t="str">
        <f t="shared" si="1217"/>
        <v/>
      </c>
      <c r="AA3552" s="280" t="str">
        <f t="shared" si="1218"/>
        <v/>
      </c>
      <c r="AB3552" s="389" t="str">
        <f t="shared" si="1227"/>
        <v/>
      </c>
      <c r="AC3552" s="389" t="str">
        <f t="shared" si="1228"/>
        <v/>
      </c>
      <c r="AD3552" s="390" t="str">
        <f t="shared" si="1219"/>
        <v/>
      </c>
      <c r="AE3552" s="282">
        <f t="shared" si="1220"/>
        <v>0</v>
      </c>
      <c r="AF3552" s="359">
        <f t="shared" si="1221"/>
        <v>0</v>
      </c>
      <c r="AG3552" s="280">
        <f t="shared" si="1222"/>
        <v>0</v>
      </c>
      <c r="AH3552" s="280">
        <f t="shared" si="1216"/>
        <v>0</v>
      </c>
      <c r="AI3552" s="280">
        <f>IF(ISBLANK(T3552),AI3551,IF(COUNTIF(T$2:T3552,T3552)&gt;1,AI3551,1+MAX(AI3551,0)))</f>
        <v>100</v>
      </c>
      <c r="AL3552" s="391" t="str">
        <f t="shared" si="1229"/>
        <v/>
      </c>
      <c r="AM3552" s="391" t="str">
        <f t="shared" si="1230"/>
        <v/>
      </c>
      <c r="AO3552" s="310" t="str">
        <f t="shared" si="1223"/>
        <v/>
      </c>
      <c r="AP3552" s="310">
        <f>SUM(AO$1:AO3552)</f>
        <v>0</v>
      </c>
      <c r="AQ3552" s="310">
        <f>SUM(AK$2:AK3552)</f>
        <v>24</v>
      </c>
      <c r="AR3552" s="310">
        <f>COUNTA(AJ$2:AJ3552)</f>
        <v>24</v>
      </c>
      <c r="AS3552" s="312"/>
      <c r="AT3552" s="312"/>
      <c r="AU3552" s="312"/>
      <c r="AV3552" s="312"/>
      <c r="AW3552" s="312"/>
      <c r="AZ3552">
        <v>1</v>
      </c>
      <c r="BA3552">
        <v>1</v>
      </c>
    </row>
    <row r="3553" spans="1:53" x14ac:dyDescent="0.25">
      <c r="A3553">
        <v>166</v>
      </c>
      <c r="B3553" t="s">
        <v>66</v>
      </c>
      <c r="C3553" t="s">
        <v>896</v>
      </c>
      <c r="D3553"/>
      <c r="E3553">
        <v>2</v>
      </c>
      <c r="F3553">
        <v>4</v>
      </c>
      <c r="G3553">
        <v>4</v>
      </c>
      <c r="H3553">
        <v>6</v>
      </c>
      <c r="I3553">
        <v>2</v>
      </c>
      <c r="J3553">
        <v>1</v>
      </c>
      <c r="K3553">
        <v>0</v>
      </c>
      <c r="L3553">
        <v>1</v>
      </c>
      <c r="M3553" t="s">
        <v>1023</v>
      </c>
      <c r="O3553" s="101">
        <f>IF(ISBLANK(C3553),O3552,IF(COUNTIF(C$2:C3553,C3553)&gt;1,O3552,1+MAX(O3552,0)))</f>
        <v>80</v>
      </c>
      <c r="P3553" s="45">
        <f t="shared" si="1210"/>
        <v>52</v>
      </c>
      <c r="Q3553" s="33" t="str">
        <f t="shared" si="1211"/>
        <v/>
      </c>
      <c r="R3553" s="33">
        <f t="shared" si="1212"/>
        <v>16</v>
      </c>
      <c r="S3553" s="33" t="str">
        <f t="shared" si="1213"/>
        <v>166_16</v>
      </c>
      <c r="T3553" s="35" t="str">
        <f t="shared" si="1214"/>
        <v>166PM</v>
      </c>
      <c r="U3553" s="35" t="str">
        <f t="shared" si="1215"/>
        <v>166PMEW</v>
      </c>
      <c r="V3553" s="35" t="str">
        <f t="shared" si="1231"/>
        <v>3B</v>
      </c>
      <c r="W3553" s="35" t="str">
        <f t="shared" si="1224"/>
        <v>166PM3B244</v>
      </c>
      <c r="X3553" s="388">
        <f t="shared" si="1225"/>
        <v>0</v>
      </c>
      <c r="Y3553" s="388">
        <f t="shared" si="1226"/>
        <v>1</v>
      </c>
      <c r="Z3553" s="280" t="str">
        <f t="shared" si="1217"/>
        <v/>
      </c>
      <c r="AA3553" s="280" t="str">
        <f t="shared" si="1218"/>
        <v/>
      </c>
      <c r="AB3553" s="389" t="str">
        <f t="shared" si="1227"/>
        <v/>
      </c>
      <c r="AC3553" s="389" t="str">
        <f t="shared" si="1228"/>
        <v/>
      </c>
      <c r="AD3553" s="390" t="str">
        <f t="shared" si="1219"/>
        <v/>
      </c>
      <c r="AE3553" s="282">
        <f t="shared" si="1220"/>
        <v>0</v>
      </c>
      <c r="AF3553" s="359">
        <f t="shared" si="1221"/>
        <v>0</v>
      </c>
      <c r="AG3553" s="280">
        <f t="shared" si="1222"/>
        <v>0</v>
      </c>
      <c r="AH3553" s="280">
        <f t="shared" si="1216"/>
        <v>0</v>
      </c>
      <c r="AI3553" s="280">
        <f>IF(ISBLANK(T3553),AI3552,IF(COUNTIF(T$2:T3553,T3553)&gt;1,AI3552,1+MAX(AI3552,0)))</f>
        <v>100</v>
      </c>
      <c r="AL3553" s="391" t="str">
        <f t="shared" si="1229"/>
        <v/>
      </c>
      <c r="AM3553" s="391" t="str">
        <f t="shared" si="1230"/>
        <v/>
      </c>
      <c r="AO3553" s="310" t="str">
        <f t="shared" si="1223"/>
        <v/>
      </c>
      <c r="AP3553" s="310">
        <f>SUM(AO$1:AO3553)</f>
        <v>0</v>
      </c>
      <c r="AQ3553" s="310">
        <f>SUM(AK$2:AK3553)</f>
        <v>24</v>
      </c>
      <c r="AR3553" s="310">
        <f>COUNTA(AJ$2:AJ3553)</f>
        <v>24</v>
      </c>
      <c r="AS3553" s="312"/>
      <c r="AT3553" s="312"/>
      <c r="AU3553" s="312"/>
      <c r="AV3553" s="312"/>
      <c r="AW3553" s="312"/>
      <c r="AZ3553">
        <v>0</v>
      </c>
      <c r="BA3553">
        <v>1</v>
      </c>
    </row>
    <row r="3554" spans="1:53" x14ac:dyDescent="0.25">
      <c r="A3554">
        <v>167</v>
      </c>
      <c r="B3554" t="s">
        <v>65</v>
      </c>
      <c r="C3554" t="s">
        <v>1024</v>
      </c>
      <c r="D3554"/>
      <c r="E3554">
        <v>1</v>
      </c>
      <c r="F3554">
        <v>1</v>
      </c>
      <c r="G3554">
        <v>1</v>
      </c>
      <c r="H3554">
        <v>0</v>
      </c>
      <c r="I3554">
        <v>0</v>
      </c>
      <c r="J3554">
        <v>0</v>
      </c>
      <c r="K3554">
        <v>0</v>
      </c>
      <c r="L3554">
        <v>0</v>
      </c>
      <c r="M3554" t="s">
        <v>1025</v>
      </c>
      <c r="O3554" s="101">
        <f>IF(ISBLANK(C3554),O3553,IF(COUNTIF(C$2:C3554,C3554)&gt;1,O3553,1+MAX(O3553,0)))</f>
        <v>81</v>
      </c>
      <c r="P3554" s="45">
        <f t="shared" ref="P3554:P3617" si="1232">IF(A3554=A3553,P3553,IF(ISNUMBER(P3553),P3553+1,1))</f>
        <v>53</v>
      </c>
      <c r="Q3554" s="33">
        <f t="shared" ref="Q3554:Q3617" si="1233">IF(OR(P3554=P3553,LEN(A3554)&lt;1),"",P3554)</f>
        <v>53</v>
      </c>
      <c r="R3554" s="33">
        <f t="shared" ref="R3554:R3617" si="1234">IF(ISNUMBER(F3554),F3554+4*(E3554-1)+8*IF(B3554="PM",1,0),"")</f>
        <v>1</v>
      </c>
      <c r="S3554" s="33" t="str">
        <f t="shared" ref="S3554:S3617" si="1235">IF(ISNUMBER(R3554),A3554&amp;"_"&amp;R3554,"")</f>
        <v>167_1</v>
      </c>
      <c r="T3554" s="35" t="str">
        <f t="shared" ref="T3554:T3617" si="1236">A3554&amp;B3554</f>
        <v>167AM</v>
      </c>
      <c r="U3554" s="35" t="str">
        <f t="shared" ref="U3554:U3617" si="1237">IF(OR(G3554=1,G3554=2),T3554&amp;"NS",IF(OR(G3554=3,G3554=4),T3554&amp;"EW",""))</f>
        <v>167AMNS</v>
      </c>
      <c r="V3554" s="35" t="str">
        <f t="shared" si="1231"/>
        <v>3C</v>
      </c>
      <c r="W3554" s="35" t="str">
        <f t="shared" si="1224"/>
        <v>167AM3C111</v>
      </c>
      <c r="X3554" s="388">
        <f t="shared" si="1225"/>
        <v>0</v>
      </c>
      <c r="Y3554" s="388">
        <f t="shared" si="1226"/>
        <v>0</v>
      </c>
      <c r="Z3554" s="280" t="str">
        <f t="shared" si="1217"/>
        <v/>
      </c>
      <c r="AA3554" s="280" t="str">
        <f t="shared" si="1218"/>
        <v/>
      </c>
      <c r="AB3554" s="389" t="str">
        <f t="shared" si="1227"/>
        <v/>
      </c>
      <c r="AC3554" s="389" t="str">
        <f t="shared" si="1228"/>
        <v/>
      </c>
      <c r="AD3554" s="390" t="str">
        <f t="shared" si="1219"/>
        <v/>
      </c>
      <c r="AE3554" s="282">
        <f t="shared" si="1220"/>
        <v>0</v>
      </c>
      <c r="AF3554" s="359">
        <f t="shared" si="1221"/>
        <v>0</v>
      </c>
      <c r="AG3554" s="280">
        <f t="shared" si="1222"/>
        <v>0</v>
      </c>
      <c r="AH3554" s="280">
        <f t="shared" ref="AH3554:AH3617" si="1238">IF(AND(AG3554&gt;0,ISNUMBER(AG3554)),1,0)</f>
        <v>0</v>
      </c>
      <c r="AI3554" s="280">
        <f>IF(ISBLANK(T3554),AI3553,IF(COUNTIF(T$2:T3554,T3554)&gt;1,AI3553,1+MAX(AI3553,0)))</f>
        <v>101</v>
      </c>
      <c r="AL3554" s="391" t="str">
        <f t="shared" si="1229"/>
        <v/>
      </c>
      <c r="AM3554" s="391" t="str">
        <f t="shared" si="1230"/>
        <v/>
      </c>
      <c r="AO3554" s="310" t="str">
        <f t="shared" si="1223"/>
        <v/>
      </c>
      <c r="AP3554" s="310">
        <f>SUM(AO$1:AO3554)</f>
        <v>0</v>
      </c>
      <c r="AQ3554" s="310">
        <f>SUM(AK$2:AK3554)</f>
        <v>24</v>
      </c>
      <c r="AR3554" s="310">
        <f>COUNTA(AJ$2:AJ3554)</f>
        <v>24</v>
      </c>
      <c r="AS3554" s="312"/>
      <c r="AT3554" s="312"/>
      <c r="AU3554" s="312"/>
      <c r="AV3554" s="312"/>
      <c r="AW3554" s="312"/>
      <c r="AZ3554">
        <v>0</v>
      </c>
      <c r="BA3554">
        <v>0</v>
      </c>
    </row>
    <row r="3555" spans="1:53" x14ac:dyDescent="0.25">
      <c r="A3555">
        <v>167</v>
      </c>
      <c r="B3555" t="s">
        <v>65</v>
      </c>
      <c r="C3555" t="s">
        <v>1024</v>
      </c>
      <c r="D3555"/>
      <c r="E3555">
        <v>1</v>
      </c>
      <c r="F3555">
        <v>1</v>
      </c>
      <c r="G3555">
        <v>2</v>
      </c>
      <c r="H3555">
        <v>2</v>
      </c>
      <c r="I3555">
        <v>0</v>
      </c>
      <c r="J3555">
        <v>1</v>
      </c>
      <c r="K3555">
        <v>0</v>
      </c>
      <c r="L3555">
        <v>1</v>
      </c>
      <c r="M3555" t="s">
        <v>1025</v>
      </c>
      <c r="O3555" s="101">
        <f>IF(ISBLANK(C3555),O3554,IF(COUNTIF(C$2:C3555,C3555)&gt;1,O3554,1+MAX(O3554,0)))</f>
        <v>81</v>
      </c>
      <c r="P3555" s="45">
        <f t="shared" si="1232"/>
        <v>53</v>
      </c>
      <c r="Q3555" s="33" t="str">
        <f t="shared" si="1233"/>
        <v/>
      </c>
      <c r="R3555" s="33">
        <f t="shared" si="1234"/>
        <v>1</v>
      </c>
      <c r="S3555" s="33" t="str">
        <f t="shared" si="1235"/>
        <v>167_1</v>
      </c>
      <c r="T3555" s="35" t="str">
        <f t="shared" si="1236"/>
        <v>167AM</v>
      </c>
      <c r="U3555" s="35" t="str">
        <f t="shared" si="1237"/>
        <v>167AMNS</v>
      </c>
      <c r="V3555" s="35" t="str">
        <f t="shared" si="1231"/>
        <v>3C</v>
      </c>
      <c r="W3555" s="35" t="str">
        <f t="shared" si="1224"/>
        <v>167AM3C112</v>
      </c>
      <c r="X3555" s="388">
        <f t="shared" si="1225"/>
        <v>0</v>
      </c>
      <c r="Y3555" s="388">
        <f t="shared" si="1226"/>
        <v>1</v>
      </c>
      <c r="Z3555" s="280" t="str">
        <f t="shared" si="1217"/>
        <v/>
      </c>
      <c r="AA3555" s="280" t="str">
        <f t="shared" si="1218"/>
        <v/>
      </c>
      <c r="AB3555" s="389" t="str">
        <f t="shared" si="1227"/>
        <v/>
      </c>
      <c r="AC3555" s="389" t="str">
        <f t="shared" si="1228"/>
        <v/>
      </c>
      <c r="AD3555" s="390" t="str">
        <f t="shared" si="1219"/>
        <v/>
      </c>
      <c r="AE3555" s="282">
        <f t="shared" si="1220"/>
        <v>0</v>
      </c>
      <c r="AF3555" s="359">
        <f t="shared" si="1221"/>
        <v>0</v>
      </c>
      <c r="AG3555" s="280">
        <f t="shared" si="1222"/>
        <v>0</v>
      </c>
      <c r="AH3555" s="280">
        <f t="shared" si="1238"/>
        <v>0</v>
      </c>
      <c r="AI3555" s="280">
        <f>IF(ISBLANK(T3555),AI3554,IF(COUNTIF(T$2:T3555,T3555)&gt;1,AI3554,1+MAX(AI3554,0)))</f>
        <v>101</v>
      </c>
      <c r="AL3555" s="391" t="str">
        <f t="shared" si="1229"/>
        <v/>
      </c>
      <c r="AM3555" s="391" t="str">
        <f t="shared" si="1230"/>
        <v/>
      </c>
      <c r="AO3555" s="310" t="str">
        <f t="shared" si="1223"/>
        <v/>
      </c>
      <c r="AP3555" s="310">
        <f>SUM(AO$1:AO3555)</f>
        <v>0</v>
      </c>
      <c r="AQ3555" s="310">
        <f>SUM(AK$2:AK3555)</f>
        <v>24</v>
      </c>
      <c r="AR3555" s="310">
        <f>COUNTA(AJ$2:AJ3555)</f>
        <v>24</v>
      </c>
      <c r="AS3555" s="312"/>
      <c r="AT3555" s="312"/>
      <c r="AU3555" s="312"/>
      <c r="AV3555" s="312"/>
      <c r="AW3555" s="312"/>
      <c r="AZ3555">
        <v>0</v>
      </c>
      <c r="BA3555">
        <v>1</v>
      </c>
    </row>
    <row r="3556" spans="1:53" x14ac:dyDescent="0.25">
      <c r="A3556">
        <v>167</v>
      </c>
      <c r="B3556" t="s">
        <v>65</v>
      </c>
      <c r="C3556" t="s">
        <v>1024</v>
      </c>
      <c r="D3556"/>
      <c r="E3556">
        <v>1</v>
      </c>
      <c r="F3556">
        <v>1</v>
      </c>
      <c r="G3556">
        <v>3</v>
      </c>
      <c r="H3556">
        <v>5</v>
      </c>
      <c r="I3556">
        <v>1</v>
      </c>
      <c r="J3556">
        <v>5</v>
      </c>
      <c r="K3556">
        <v>0</v>
      </c>
      <c r="L3556">
        <v>5</v>
      </c>
      <c r="M3556" t="s">
        <v>1025</v>
      </c>
      <c r="O3556" s="101">
        <f>IF(ISBLANK(C3556),O3555,IF(COUNTIF(C$2:C3556,C3556)&gt;1,O3555,1+MAX(O3555,0)))</f>
        <v>81</v>
      </c>
      <c r="P3556" s="45">
        <f t="shared" si="1232"/>
        <v>53</v>
      </c>
      <c r="Q3556" s="33" t="str">
        <f t="shared" si="1233"/>
        <v/>
      </c>
      <c r="R3556" s="33">
        <f t="shared" si="1234"/>
        <v>1</v>
      </c>
      <c r="S3556" s="33" t="str">
        <f t="shared" si="1235"/>
        <v>167_1</v>
      </c>
      <c r="T3556" s="35" t="str">
        <f t="shared" si="1236"/>
        <v>167AM</v>
      </c>
      <c r="U3556" s="35" t="str">
        <f t="shared" si="1237"/>
        <v>167AMEW</v>
      </c>
      <c r="V3556" s="35" t="str">
        <f t="shared" si="1231"/>
        <v>3C</v>
      </c>
      <c r="W3556" s="35" t="str">
        <f t="shared" si="1224"/>
        <v>167AM3C113</v>
      </c>
      <c r="X3556" s="388">
        <f t="shared" si="1225"/>
        <v>0</v>
      </c>
      <c r="Y3556" s="388">
        <f t="shared" si="1226"/>
        <v>5</v>
      </c>
      <c r="Z3556" s="280" t="str">
        <f t="shared" si="1217"/>
        <v/>
      </c>
      <c r="AA3556" s="280" t="str">
        <f t="shared" si="1218"/>
        <v/>
      </c>
      <c r="AB3556" s="389" t="str">
        <f t="shared" si="1227"/>
        <v/>
      </c>
      <c r="AC3556" s="389" t="str">
        <f t="shared" si="1228"/>
        <v/>
      </c>
      <c r="AD3556" s="390" t="str">
        <f t="shared" si="1219"/>
        <v/>
      </c>
      <c r="AE3556" s="282">
        <f t="shared" si="1220"/>
        <v>0</v>
      </c>
      <c r="AF3556" s="359">
        <f t="shared" si="1221"/>
        <v>0</v>
      </c>
      <c r="AG3556" s="280">
        <f t="shared" si="1222"/>
        <v>0</v>
      </c>
      <c r="AH3556" s="280">
        <f t="shared" si="1238"/>
        <v>0</v>
      </c>
      <c r="AI3556" s="280">
        <f>IF(ISBLANK(T3556),AI3555,IF(COUNTIF(T$2:T3556,T3556)&gt;1,AI3555,1+MAX(AI3555,0)))</f>
        <v>101</v>
      </c>
      <c r="AL3556" s="391" t="str">
        <f t="shared" si="1229"/>
        <v/>
      </c>
      <c r="AM3556" s="391" t="str">
        <f t="shared" si="1230"/>
        <v/>
      </c>
      <c r="AO3556" s="310" t="str">
        <f t="shared" si="1223"/>
        <v/>
      </c>
      <c r="AP3556" s="310">
        <f>SUM(AO$1:AO3556)</f>
        <v>0</v>
      </c>
      <c r="AQ3556" s="310">
        <f>SUM(AK$2:AK3556)</f>
        <v>24</v>
      </c>
      <c r="AR3556" s="310">
        <f>COUNTA(AJ$2:AJ3556)</f>
        <v>24</v>
      </c>
      <c r="AS3556" s="312"/>
      <c r="AT3556" s="312"/>
      <c r="AU3556" s="312"/>
      <c r="AV3556" s="312"/>
      <c r="AW3556" s="312"/>
      <c r="AZ3556">
        <v>0</v>
      </c>
      <c r="BA3556">
        <v>5</v>
      </c>
    </row>
    <row r="3557" spans="1:53" x14ac:dyDescent="0.25">
      <c r="A3557">
        <v>167</v>
      </c>
      <c r="B3557" t="s">
        <v>65</v>
      </c>
      <c r="C3557" t="s">
        <v>1024</v>
      </c>
      <c r="D3557"/>
      <c r="E3557">
        <v>1</v>
      </c>
      <c r="F3557">
        <v>1</v>
      </c>
      <c r="G3557">
        <v>4</v>
      </c>
      <c r="H3557">
        <v>0</v>
      </c>
      <c r="I3557">
        <v>0</v>
      </c>
      <c r="J3557">
        <v>0</v>
      </c>
      <c r="K3557">
        <v>0</v>
      </c>
      <c r="L3557">
        <v>0</v>
      </c>
      <c r="M3557" t="s">
        <v>1025</v>
      </c>
      <c r="O3557" s="101">
        <f>IF(ISBLANK(C3557),O3556,IF(COUNTIF(C$2:C3557,C3557)&gt;1,O3556,1+MAX(O3556,0)))</f>
        <v>81</v>
      </c>
      <c r="P3557" s="45">
        <f t="shared" si="1232"/>
        <v>53</v>
      </c>
      <c r="Q3557" s="33" t="str">
        <f t="shared" si="1233"/>
        <v/>
      </c>
      <c r="R3557" s="33">
        <f t="shared" si="1234"/>
        <v>1</v>
      </c>
      <c r="S3557" s="33" t="str">
        <f t="shared" si="1235"/>
        <v>167_1</v>
      </c>
      <c r="T3557" s="35" t="str">
        <f t="shared" si="1236"/>
        <v>167AM</v>
      </c>
      <c r="U3557" s="35" t="str">
        <f t="shared" si="1237"/>
        <v>167AMEW</v>
      </c>
      <c r="V3557" s="35" t="str">
        <f t="shared" si="1231"/>
        <v>3C</v>
      </c>
      <c r="W3557" s="35" t="str">
        <f t="shared" si="1224"/>
        <v>167AM3C114</v>
      </c>
      <c r="X3557" s="388">
        <f t="shared" si="1225"/>
        <v>0</v>
      </c>
      <c r="Y3557" s="388">
        <f t="shared" si="1226"/>
        <v>0</v>
      </c>
      <c r="Z3557" s="280" t="str">
        <f t="shared" si="1217"/>
        <v/>
      </c>
      <c r="AA3557" s="280" t="str">
        <f t="shared" si="1218"/>
        <v/>
      </c>
      <c r="AB3557" s="389" t="str">
        <f t="shared" si="1227"/>
        <v/>
      </c>
      <c r="AC3557" s="389" t="str">
        <f t="shared" si="1228"/>
        <v/>
      </c>
      <c r="AD3557" s="390" t="str">
        <f t="shared" si="1219"/>
        <v/>
      </c>
      <c r="AE3557" s="282">
        <f t="shared" si="1220"/>
        <v>0</v>
      </c>
      <c r="AF3557" s="359">
        <f t="shared" si="1221"/>
        <v>0</v>
      </c>
      <c r="AG3557" s="280">
        <f t="shared" si="1222"/>
        <v>4</v>
      </c>
      <c r="AH3557" s="280">
        <f t="shared" si="1238"/>
        <v>1</v>
      </c>
      <c r="AI3557" s="280">
        <f>IF(ISBLANK(T3557),AI3556,IF(COUNTIF(T$2:T3557,T3557)&gt;1,AI3556,1+MAX(AI3556,0)))</f>
        <v>101</v>
      </c>
      <c r="AL3557" s="391" t="str">
        <f t="shared" si="1229"/>
        <v/>
      </c>
      <c r="AM3557" s="391" t="str">
        <f t="shared" si="1230"/>
        <v/>
      </c>
      <c r="AO3557" s="310" t="str">
        <f t="shared" si="1223"/>
        <v/>
      </c>
      <c r="AP3557" s="310">
        <f>SUM(AO$1:AO3557)</f>
        <v>0</v>
      </c>
      <c r="AQ3557" s="310">
        <f>SUM(AK$2:AK3557)</f>
        <v>24</v>
      </c>
      <c r="AR3557" s="310">
        <f>COUNTA(AJ$2:AJ3557)</f>
        <v>24</v>
      </c>
      <c r="AS3557" s="312"/>
      <c r="AT3557" s="312"/>
      <c r="AU3557" s="312"/>
      <c r="AV3557" s="312"/>
      <c r="AW3557" s="312"/>
      <c r="AZ3557">
        <v>0</v>
      </c>
      <c r="BA3557">
        <v>0</v>
      </c>
    </row>
    <row r="3558" spans="1:53" x14ac:dyDescent="0.25">
      <c r="A3558">
        <v>167</v>
      </c>
      <c r="B3558" t="s">
        <v>65</v>
      </c>
      <c r="C3558" t="s">
        <v>1024</v>
      </c>
      <c r="D3558"/>
      <c r="E3558">
        <v>1</v>
      </c>
      <c r="F3558">
        <v>2</v>
      </c>
      <c r="G3558">
        <v>1</v>
      </c>
      <c r="H3558">
        <v>0</v>
      </c>
      <c r="I3558">
        <v>0</v>
      </c>
      <c r="J3558">
        <v>0</v>
      </c>
      <c r="K3558">
        <v>0</v>
      </c>
      <c r="L3558">
        <v>0</v>
      </c>
      <c r="M3558" t="s">
        <v>1025</v>
      </c>
      <c r="O3558" s="101">
        <f>IF(ISBLANK(C3558),O3557,IF(COUNTIF(C$2:C3558,C3558)&gt;1,O3557,1+MAX(O3557,0)))</f>
        <v>81</v>
      </c>
      <c r="P3558" s="45">
        <f t="shared" si="1232"/>
        <v>53</v>
      </c>
      <c r="Q3558" s="33" t="str">
        <f t="shared" si="1233"/>
        <v/>
      </c>
      <c r="R3558" s="33">
        <f t="shared" si="1234"/>
        <v>2</v>
      </c>
      <c r="S3558" s="33" t="str">
        <f t="shared" si="1235"/>
        <v>167_2</v>
      </c>
      <c r="T3558" s="35" t="str">
        <f t="shared" si="1236"/>
        <v>167AM</v>
      </c>
      <c r="U3558" s="35" t="str">
        <f t="shared" si="1237"/>
        <v>167AMNS</v>
      </c>
      <c r="V3558" s="35" t="str">
        <f t="shared" si="1231"/>
        <v>3C</v>
      </c>
      <c r="W3558" s="35" t="str">
        <f t="shared" si="1224"/>
        <v>167AM3C121</v>
      </c>
      <c r="X3558" s="388">
        <f t="shared" si="1225"/>
        <v>0</v>
      </c>
      <c r="Y3558" s="388">
        <f t="shared" si="1226"/>
        <v>0</v>
      </c>
      <c r="Z3558" s="280" t="str">
        <f t="shared" si="1217"/>
        <v/>
      </c>
      <c r="AA3558" s="280" t="str">
        <f t="shared" si="1218"/>
        <v/>
      </c>
      <c r="AB3558" s="389" t="str">
        <f t="shared" si="1227"/>
        <v/>
      </c>
      <c r="AC3558" s="389" t="str">
        <f t="shared" si="1228"/>
        <v/>
      </c>
      <c r="AD3558" s="390" t="str">
        <f t="shared" si="1219"/>
        <v/>
      </c>
      <c r="AE3558" s="282">
        <f t="shared" si="1220"/>
        <v>0</v>
      </c>
      <c r="AF3558" s="359">
        <f t="shared" si="1221"/>
        <v>0</v>
      </c>
      <c r="AG3558" s="280">
        <f t="shared" si="1222"/>
        <v>0</v>
      </c>
      <c r="AH3558" s="280">
        <f t="shared" si="1238"/>
        <v>0</v>
      </c>
      <c r="AI3558" s="280">
        <f>IF(ISBLANK(T3558),AI3557,IF(COUNTIF(T$2:T3558,T3558)&gt;1,AI3557,1+MAX(AI3557,0)))</f>
        <v>101</v>
      </c>
      <c r="AL3558" s="391" t="str">
        <f t="shared" si="1229"/>
        <v/>
      </c>
      <c r="AM3558" s="391" t="str">
        <f t="shared" si="1230"/>
        <v/>
      </c>
      <c r="AO3558" s="310" t="str">
        <f t="shared" si="1223"/>
        <v/>
      </c>
      <c r="AP3558" s="310">
        <f>SUM(AO$1:AO3558)</f>
        <v>0</v>
      </c>
      <c r="AQ3558" s="310">
        <f>SUM(AK$2:AK3558)</f>
        <v>24</v>
      </c>
      <c r="AR3558" s="310">
        <f>COUNTA(AJ$2:AJ3558)</f>
        <v>24</v>
      </c>
      <c r="AS3558" s="312"/>
      <c r="AT3558" s="312"/>
      <c r="AU3558" s="312"/>
      <c r="AV3558" s="312"/>
      <c r="AW3558" s="312"/>
      <c r="AZ3558">
        <v>0</v>
      </c>
      <c r="BA3558">
        <v>0</v>
      </c>
    </row>
    <row r="3559" spans="1:53" x14ac:dyDescent="0.25">
      <c r="A3559">
        <v>167</v>
      </c>
      <c r="B3559" t="s">
        <v>65</v>
      </c>
      <c r="C3559" t="s">
        <v>1024</v>
      </c>
      <c r="D3559"/>
      <c r="E3559">
        <v>1</v>
      </c>
      <c r="F3559">
        <v>2</v>
      </c>
      <c r="G3559">
        <v>2</v>
      </c>
      <c r="H3559">
        <v>0</v>
      </c>
      <c r="I3559">
        <v>0</v>
      </c>
      <c r="J3559">
        <v>0</v>
      </c>
      <c r="K3559">
        <v>0</v>
      </c>
      <c r="L3559">
        <v>0</v>
      </c>
      <c r="M3559" t="s">
        <v>1025</v>
      </c>
      <c r="O3559" s="101">
        <f>IF(ISBLANK(C3559),O3558,IF(COUNTIF(C$2:C3559,C3559)&gt;1,O3558,1+MAX(O3558,0)))</f>
        <v>81</v>
      </c>
      <c r="P3559" s="45">
        <f t="shared" si="1232"/>
        <v>53</v>
      </c>
      <c r="Q3559" s="33" t="str">
        <f t="shared" si="1233"/>
        <v/>
      </c>
      <c r="R3559" s="33">
        <f t="shared" si="1234"/>
        <v>2</v>
      </c>
      <c r="S3559" s="33" t="str">
        <f t="shared" si="1235"/>
        <v>167_2</v>
      </c>
      <c r="T3559" s="35" t="str">
        <f t="shared" si="1236"/>
        <v>167AM</v>
      </c>
      <c r="U3559" s="35" t="str">
        <f t="shared" si="1237"/>
        <v>167AMNS</v>
      </c>
      <c r="V3559" s="35" t="str">
        <f t="shared" si="1231"/>
        <v>3C</v>
      </c>
      <c r="W3559" s="35" t="str">
        <f t="shared" si="1224"/>
        <v>167AM3C122</v>
      </c>
      <c r="X3559" s="388">
        <f t="shared" si="1225"/>
        <v>0</v>
      </c>
      <c r="Y3559" s="388">
        <f t="shared" si="1226"/>
        <v>0</v>
      </c>
      <c r="Z3559" s="280" t="str">
        <f t="shared" si="1217"/>
        <v/>
      </c>
      <c r="AA3559" s="280" t="str">
        <f t="shared" si="1218"/>
        <v/>
      </c>
      <c r="AB3559" s="389" t="str">
        <f t="shared" si="1227"/>
        <v/>
      </c>
      <c r="AC3559" s="389" t="str">
        <f t="shared" si="1228"/>
        <v/>
      </c>
      <c r="AD3559" s="390" t="str">
        <f t="shared" si="1219"/>
        <v/>
      </c>
      <c r="AE3559" s="282">
        <f t="shared" si="1220"/>
        <v>0</v>
      </c>
      <c r="AF3559" s="359">
        <f t="shared" si="1221"/>
        <v>0</v>
      </c>
      <c r="AG3559" s="280">
        <f t="shared" si="1222"/>
        <v>0</v>
      </c>
      <c r="AH3559" s="280">
        <f t="shared" si="1238"/>
        <v>0</v>
      </c>
      <c r="AI3559" s="280">
        <f>IF(ISBLANK(T3559),AI3558,IF(COUNTIF(T$2:T3559,T3559)&gt;1,AI3558,1+MAX(AI3558,0)))</f>
        <v>101</v>
      </c>
      <c r="AL3559" s="391" t="str">
        <f t="shared" si="1229"/>
        <v/>
      </c>
      <c r="AM3559" s="391" t="str">
        <f t="shared" si="1230"/>
        <v/>
      </c>
      <c r="AO3559" s="310" t="str">
        <f t="shared" si="1223"/>
        <v/>
      </c>
      <c r="AP3559" s="310">
        <f>SUM(AO$1:AO3559)</f>
        <v>0</v>
      </c>
      <c r="AQ3559" s="310">
        <f>SUM(AK$2:AK3559)</f>
        <v>24</v>
      </c>
      <c r="AR3559" s="310">
        <f>COUNTA(AJ$2:AJ3559)</f>
        <v>24</v>
      </c>
      <c r="AS3559" s="312"/>
      <c r="AT3559" s="312"/>
      <c r="AU3559" s="312"/>
      <c r="AV3559" s="312"/>
      <c r="AW3559" s="312"/>
      <c r="AZ3559">
        <v>0</v>
      </c>
      <c r="BA3559">
        <v>0</v>
      </c>
    </row>
    <row r="3560" spans="1:53" x14ac:dyDescent="0.25">
      <c r="A3560">
        <v>167</v>
      </c>
      <c r="B3560" t="s">
        <v>65</v>
      </c>
      <c r="C3560" t="s">
        <v>1024</v>
      </c>
      <c r="D3560"/>
      <c r="E3560">
        <v>1</v>
      </c>
      <c r="F3560">
        <v>2</v>
      </c>
      <c r="G3560">
        <v>3</v>
      </c>
      <c r="H3560">
        <v>1</v>
      </c>
      <c r="I3560">
        <v>0</v>
      </c>
      <c r="J3560">
        <v>1</v>
      </c>
      <c r="K3560">
        <v>0</v>
      </c>
      <c r="L3560">
        <v>1</v>
      </c>
      <c r="M3560" t="s">
        <v>1025</v>
      </c>
      <c r="O3560" s="101">
        <f>IF(ISBLANK(C3560),O3559,IF(COUNTIF(C$2:C3560,C3560)&gt;1,O3559,1+MAX(O3559,0)))</f>
        <v>81</v>
      </c>
      <c r="P3560" s="45">
        <f t="shared" si="1232"/>
        <v>53</v>
      </c>
      <c r="Q3560" s="33" t="str">
        <f t="shared" si="1233"/>
        <v/>
      </c>
      <c r="R3560" s="33">
        <f t="shared" si="1234"/>
        <v>2</v>
      </c>
      <c r="S3560" s="33" t="str">
        <f t="shared" si="1235"/>
        <v>167_2</v>
      </c>
      <c r="T3560" s="35" t="str">
        <f t="shared" si="1236"/>
        <v>167AM</v>
      </c>
      <c r="U3560" s="35" t="str">
        <f t="shared" si="1237"/>
        <v>167AMEW</v>
      </c>
      <c r="V3560" s="35" t="str">
        <f t="shared" si="1231"/>
        <v>3C</v>
      </c>
      <c r="W3560" s="35" t="str">
        <f t="shared" si="1224"/>
        <v>167AM3C123</v>
      </c>
      <c r="X3560" s="388">
        <f t="shared" si="1225"/>
        <v>0</v>
      </c>
      <c r="Y3560" s="388">
        <f t="shared" si="1226"/>
        <v>1</v>
      </c>
      <c r="Z3560" s="280" t="str">
        <f t="shared" si="1217"/>
        <v/>
      </c>
      <c r="AA3560" s="280" t="str">
        <f t="shared" si="1218"/>
        <v/>
      </c>
      <c r="AB3560" s="389" t="str">
        <f t="shared" si="1227"/>
        <v/>
      </c>
      <c r="AC3560" s="389" t="str">
        <f t="shared" si="1228"/>
        <v/>
      </c>
      <c r="AD3560" s="390" t="str">
        <f t="shared" si="1219"/>
        <v/>
      </c>
      <c r="AE3560" s="282">
        <f t="shared" si="1220"/>
        <v>0</v>
      </c>
      <c r="AF3560" s="359">
        <f t="shared" si="1221"/>
        <v>0</v>
      </c>
      <c r="AG3560" s="280">
        <f t="shared" si="1222"/>
        <v>0</v>
      </c>
      <c r="AH3560" s="280">
        <f t="shared" si="1238"/>
        <v>0</v>
      </c>
      <c r="AI3560" s="280">
        <f>IF(ISBLANK(T3560),AI3559,IF(COUNTIF(T$2:T3560,T3560)&gt;1,AI3559,1+MAX(AI3559,0)))</f>
        <v>101</v>
      </c>
      <c r="AL3560" s="391" t="str">
        <f t="shared" si="1229"/>
        <v/>
      </c>
      <c r="AM3560" s="391" t="str">
        <f t="shared" si="1230"/>
        <v/>
      </c>
      <c r="AO3560" s="310" t="str">
        <f t="shared" si="1223"/>
        <v/>
      </c>
      <c r="AP3560" s="310">
        <f>SUM(AO$1:AO3560)</f>
        <v>0</v>
      </c>
      <c r="AQ3560" s="310">
        <f>SUM(AK$2:AK3560)</f>
        <v>24</v>
      </c>
      <c r="AR3560" s="310">
        <f>COUNTA(AJ$2:AJ3560)</f>
        <v>24</v>
      </c>
      <c r="AS3560" s="312"/>
      <c r="AT3560" s="312"/>
      <c r="AU3560" s="312"/>
      <c r="AV3560" s="312"/>
      <c r="AW3560" s="312"/>
      <c r="AZ3560">
        <v>0</v>
      </c>
      <c r="BA3560">
        <v>1</v>
      </c>
    </row>
    <row r="3561" spans="1:53" x14ac:dyDescent="0.25">
      <c r="A3561">
        <v>167</v>
      </c>
      <c r="B3561" t="s">
        <v>65</v>
      </c>
      <c r="C3561" t="s">
        <v>1024</v>
      </c>
      <c r="D3561"/>
      <c r="E3561">
        <v>1</v>
      </c>
      <c r="F3561">
        <v>2</v>
      </c>
      <c r="G3561">
        <v>4</v>
      </c>
      <c r="H3561">
        <v>0</v>
      </c>
      <c r="I3561">
        <v>0</v>
      </c>
      <c r="J3561">
        <v>0</v>
      </c>
      <c r="K3561">
        <v>0</v>
      </c>
      <c r="L3561">
        <v>0</v>
      </c>
      <c r="M3561" t="s">
        <v>1025</v>
      </c>
      <c r="O3561" s="101">
        <f>IF(ISBLANK(C3561),O3560,IF(COUNTIF(C$2:C3561,C3561)&gt;1,O3560,1+MAX(O3560,0)))</f>
        <v>81</v>
      </c>
      <c r="P3561" s="45">
        <f t="shared" si="1232"/>
        <v>53</v>
      </c>
      <c r="Q3561" s="33" t="str">
        <f t="shared" si="1233"/>
        <v/>
      </c>
      <c r="R3561" s="33">
        <f t="shared" si="1234"/>
        <v>2</v>
      </c>
      <c r="S3561" s="33" t="str">
        <f t="shared" si="1235"/>
        <v>167_2</v>
      </c>
      <c r="T3561" s="35" t="str">
        <f t="shared" si="1236"/>
        <v>167AM</v>
      </c>
      <c r="U3561" s="35" t="str">
        <f t="shared" si="1237"/>
        <v>167AMEW</v>
      </c>
      <c r="V3561" s="35" t="str">
        <f t="shared" si="1231"/>
        <v>3C</v>
      </c>
      <c r="W3561" s="35" t="str">
        <f t="shared" si="1224"/>
        <v>167AM3C124</v>
      </c>
      <c r="X3561" s="388">
        <f t="shared" si="1225"/>
        <v>0</v>
      </c>
      <c r="Y3561" s="388">
        <f t="shared" si="1226"/>
        <v>0</v>
      </c>
      <c r="Z3561" s="280" t="str">
        <f t="shared" si="1217"/>
        <v/>
      </c>
      <c r="AA3561" s="280" t="str">
        <f t="shared" si="1218"/>
        <v/>
      </c>
      <c r="AB3561" s="389" t="str">
        <f t="shared" si="1227"/>
        <v/>
      </c>
      <c r="AC3561" s="389" t="str">
        <f t="shared" si="1228"/>
        <v/>
      </c>
      <c r="AD3561" s="390" t="str">
        <f t="shared" si="1219"/>
        <v/>
      </c>
      <c r="AE3561" s="282">
        <f t="shared" si="1220"/>
        <v>0</v>
      </c>
      <c r="AF3561" s="359">
        <f t="shared" si="1221"/>
        <v>0</v>
      </c>
      <c r="AG3561" s="280">
        <f t="shared" si="1222"/>
        <v>4</v>
      </c>
      <c r="AH3561" s="280">
        <f t="shared" si="1238"/>
        <v>1</v>
      </c>
      <c r="AI3561" s="280">
        <f>IF(ISBLANK(T3561),AI3560,IF(COUNTIF(T$2:T3561,T3561)&gt;1,AI3560,1+MAX(AI3560,0)))</f>
        <v>101</v>
      </c>
      <c r="AL3561" s="391" t="str">
        <f t="shared" si="1229"/>
        <v/>
      </c>
      <c r="AM3561" s="391" t="str">
        <f t="shared" si="1230"/>
        <v/>
      </c>
      <c r="AO3561" s="310" t="str">
        <f t="shared" si="1223"/>
        <v/>
      </c>
      <c r="AP3561" s="310">
        <f>SUM(AO$1:AO3561)</f>
        <v>0</v>
      </c>
      <c r="AQ3561" s="310">
        <f>SUM(AK$2:AK3561)</f>
        <v>24</v>
      </c>
      <c r="AR3561" s="310">
        <f>COUNTA(AJ$2:AJ3561)</f>
        <v>24</v>
      </c>
      <c r="AS3561" s="312"/>
      <c r="AT3561" s="312"/>
      <c r="AU3561" s="312"/>
      <c r="AV3561" s="312"/>
      <c r="AW3561" s="312"/>
      <c r="AZ3561">
        <v>0</v>
      </c>
      <c r="BA3561">
        <v>0</v>
      </c>
    </row>
    <row r="3562" spans="1:53" x14ac:dyDescent="0.25">
      <c r="A3562">
        <v>167</v>
      </c>
      <c r="B3562" t="s">
        <v>65</v>
      </c>
      <c r="C3562" t="s">
        <v>1024</v>
      </c>
      <c r="D3562"/>
      <c r="E3562">
        <v>1</v>
      </c>
      <c r="F3562">
        <v>3</v>
      </c>
      <c r="G3562">
        <v>1</v>
      </c>
      <c r="H3562">
        <v>0</v>
      </c>
      <c r="I3562">
        <v>0</v>
      </c>
      <c r="J3562">
        <v>0</v>
      </c>
      <c r="K3562">
        <v>0</v>
      </c>
      <c r="L3562">
        <v>0</v>
      </c>
      <c r="M3562" t="s">
        <v>1025</v>
      </c>
      <c r="O3562" s="101">
        <f>IF(ISBLANK(C3562),O3561,IF(COUNTIF(C$2:C3562,C3562)&gt;1,O3561,1+MAX(O3561,0)))</f>
        <v>81</v>
      </c>
      <c r="P3562" s="45">
        <f t="shared" si="1232"/>
        <v>53</v>
      </c>
      <c r="Q3562" s="33" t="str">
        <f t="shared" si="1233"/>
        <v/>
      </c>
      <c r="R3562" s="33">
        <f t="shared" si="1234"/>
        <v>3</v>
      </c>
      <c r="S3562" s="33" t="str">
        <f t="shared" si="1235"/>
        <v>167_3</v>
      </c>
      <c r="T3562" s="35" t="str">
        <f t="shared" si="1236"/>
        <v>167AM</v>
      </c>
      <c r="U3562" s="35" t="str">
        <f t="shared" si="1237"/>
        <v>167AMNS</v>
      </c>
      <c r="V3562" s="35" t="str">
        <f t="shared" si="1231"/>
        <v>3C</v>
      </c>
      <c r="W3562" s="35" t="str">
        <f t="shared" si="1224"/>
        <v>167AM3C131</v>
      </c>
      <c r="X3562" s="388">
        <f t="shared" si="1225"/>
        <v>0</v>
      </c>
      <c r="Y3562" s="388">
        <f t="shared" si="1226"/>
        <v>0</v>
      </c>
      <c r="Z3562" s="280" t="str">
        <f t="shared" si="1217"/>
        <v/>
      </c>
      <c r="AA3562" s="280" t="str">
        <f t="shared" si="1218"/>
        <v/>
      </c>
      <c r="AB3562" s="389" t="str">
        <f t="shared" si="1227"/>
        <v/>
      </c>
      <c r="AC3562" s="389" t="str">
        <f t="shared" si="1228"/>
        <v/>
      </c>
      <c r="AD3562" s="390" t="str">
        <f t="shared" si="1219"/>
        <v/>
      </c>
      <c r="AE3562" s="282">
        <f t="shared" si="1220"/>
        <v>0</v>
      </c>
      <c r="AF3562" s="359">
        <f t="shared" si="1221"/>
        <v>0</v>
      </c>
      <c r="AG3562" s="280">
        <f t="shared" si="1222"/>
        <v>0</v>
      </c>
      <c r="AH3562" s="280">
        <f t="shared" si="1238"/>
        <v>0</v>
      </c>
      <c r="AI3562" s="280">
        <f>IF(ISBLANK(T3562),AI3561,IF(COUNTIF(T$2:T3562,T3562)&gt;1,AI3561,1+MAX(AI3561,0)))</f>
        <v>101</v>
      </c>
      <c r="AL3562" s="391" t="str">
        <f t="shared" si="1229"/>
        <v/>
      </c>
      <c r="AM3562" s="391" t="str">
        <f t="shared" si="1230"/>
        <v/>
      </c>
      <c r="AO3562" s="310" t="str">
        <f t="shared" si="1223"/>
        <v/>
      </c>
      <c r="AP3562" s="310">
        <f>SUM(AO$1:AO3562)</f>
        <v>0</v>
      </c>
      <c r="AQ3562" s="310">
        <f>SUM(AK$2:AK3562)</f>
        <v>24</v>
      </c>
      <c r="AR3562" s="310">
        <f>COUNTA(AJ$2:AJ3562)</f>
        <v>24</v>
      </c>
      <c r="AS3562" s="312"/>
      <c r="AT3562" s="312"/>
      <c r="AU3562" s="312"/>
      <c r="AV3562" s="312"/>
      <c r="AW3562" s="312"/>
      <c r="AZ3562">
        <v>0</v>
      </c>
      <c r="BA3562">
        <v>0</v>
      </c>
    </row>
    <row r="3563" spans="1:53" x14ac:dyDescent="0.25">
      <c r="A3563">
        <v>167</v>
      </c>
      <c r="B3563" t="s">
        <v>65</v>
      </c>
      <c r="C3563" t="s">
        <v>1024</v>
      </c>
      <c r="D3563"/>
      <c r="E3563">
        <v>1</v>
      </c>
      <c r="F3563">
        <v>3</v>
      </c>
      <c r="G3563">
        <v>2</v>
      </c>
      <c r="H3563">
        <v>0</v>
      </c>
      <c r="I3563">
        <v>0</v>
      </c>
      <c r="J3563">
        <v>0</v>
      </c>
      <c r="K3563">
        <v>0</v>
      </c>
      <c r="L3563">
        <v>0</v>
      </c>
      <c r="M3563" t="s">
        <v>1025</v>
      </c>
      <c r="O3563" s="101">
        <f>IF(ISBLANK(C3563),O3562,IF(COUNTIF(C$2:C3563,C3563)&gt;1,O3562,1+MAX(O3562,0)))</f>
        <v>81</v>
      </c>
      <c r="P3563" s="45">
        <f t="shared" si="1232"/>
        <v>53</v>
      </c>
      <c r="Q3563" s="33" t="str">
        <f t="shared" si="1233"/>
        <v/>
      </c>
      <c r="R3563" s="33">
        <f t="shared" si="1234"/>
        <v>3</v>
      </c>
      <c r="S3563" s="33" t="str">
        <f t="shared" si="1235"/>
        <v>167_3</v>
      </c>
      <c r="T3563" s="35" t="str">
        <f t="shared" si="1236"/>
        <v>167AM</v>
      </c>
      <c r="U3563" s="35" t="str">
        <f t="shared" si="1237"/>
        <v>167AMNS</v>
      </c>
      <c r="V3563" s="35" t="str">
        <f t="shared" si="1231"/>
        <v>3C</v>
      </c>
      <c r="W3563" s="35" t="str">
        <f t="shared" si="1224"/>
        <v>167AM3C132</v>
      </c>
      <c r="X3563" s="388">
        <f t="shared" si="1225"/>
        <v>0</v>
      </c>
      <c r="Y3563" s="388">
        <f t="shared" si="1226"/>
        <v>0</v>
      </c>
      <c r="Z3563" s="280" t="str">
        <f t="shared" si="1217"/>
        <v/>
      </c>
      <c r="AA3563" s="280" t="str">
        <f t="shared" si="1218"/>
        <v/>
      </c>
      <c r="AB3563" s="389" t="str">
        <f t="shared" si="1227"/>
        <v/>
      </c>
      <c r="AC3563" s="389" t="str">
        <f t="shared" si="1228"/>
        <v/>
      </c>
      <c r="AD3563" s="390" t="str">
        <f t="shared" si="1219"/>
        <v/>
      </c>
      <c r="AE3563" s="282">
        <f t="shared" si="1220"/>
        <v>0</v>
      </c>
      <c r="AF3563" s="359">
        <f t="shared" si="1221"/>
        <v>0</v>
      </c>
      <c r="AG3563" s="280">
        <f t="shared" si="1222"/>
        <v>0</v>
      </c>
      <c r="AH3563" s="280">
        <f t="shared" si="1238"/>
        <v>0</v>
      </c>
      <c r="AI3563" s="280">
        <f>IF(ISBLANK(T3563),AI3562,IF(COUNTIF(T$2:T3563,T3563)&gt;1,AI3562,1+MAX(AI3562,0)))</f>
        <v>101</v>
      </c>
      <c r="AL3563" s="391" t="str">
        <f t="shared" si="1229"/>
        <v/>
      </c>
      <c r="AM3563" s="391" t="str">
        <f t="shared" si="1230"/>
        <v/>
      </c>
      <c r="AO3563" s="310" t="str">
        <f t="shared" si="1223"/>
        <v/>
      </c>
      <c r="AP3563" s="310">
        <f>SUM(AO$1:AO3563)</f>
        <v>0</v>
      </c>
      <c r="AQ3563" s="310">
        <f>SUM(AK$2:AK3563)</f>
        <v>24</v>
      </c>
      <c r="AR3563" s="310">
        <f>COUNTA(AJ$2:AJ3563)</f>
        <v>24</v>
      </c>
      <c r="AS3563" s="312"/>
      <c r="AT3563" s="312"/>
      <c r="AU3563" s="312"/>
      <c r="AV3563" s="312"/>
      <c r="AW3563" s="312"/>
      <c r="AZ3563">
        <v>0</v>
      </c>
      <c r="BA3563">
        <v>0</v>
      </c>
    </row>
    <row r="3564" spans="1:53" x14ac:dyDescent="0.25">
      <c r="A3564">
        <v>167</v>
      </c>
      <c r="B3564" t="s">
        <v>65</v>
      </c>
      <c r="C3564" t="s">
        <v>1024</v>
      </c>
      <c r="D3564"/>
      <c r="E3564">
        <v>1</v>
      </c>
      <c r="F3564">
        <v>3</v>
      </c>
      <c r="G3564">
        <v>3</v>
      </c>
      <c r="H3564">
        <v>4</v>
      </c>
      <c r="I3564">
        <v>0</v>
      </c>
      <c r="J3564">
        <v>2</v>
      </c>
      <c r="K3564">
        <v>0</v>
      </c>
      <c r="L3564">
        <v>4</v>
      </c>
      <c r="M3564" t="s">
        <v>1025</v>
      </c>
      <c r="O3564" s="101">
        <f>IF(ISBLANK(C3564),O3563,IF(COUNTIF(C$2:C3564,C3564)&gt;1,O3563,1+MAX(O3563,0)))</f>
        <v>81</v>
      </c>
      <c r="P3564" s="45">
        <f t="shared" si="1232"/>
        <v>53</v>
      </c>
      <c r="Q3564" s="33" t="str">
        <f t="shared" si="1233"/>
        <v/>
      </c>
      <c r="R3564" s="33">
        <f t="shared" si="1234"/>
        <v>3</v>
      </c>
      <c r="S3564" s="33" t="str">
        <f t="shared" si="1235"/>
        <v>167_3</v>
      </c>
      <c r="T3564" s="35" t="str">
        <f t="shared" si="1236"/>
        <v>167AM</v>
      </c>
      <c r="U3564" s="35" t="str">
        <f t="shared" si="1237"/>
        <v>167AMEW</v>
      </c>
      <c r="V3564" s="35" t="str">
        <f t="shared" si="1231"/>
        <v>3C</v>
      </c>
      <c r="W3564" s="35" t="str">
        <f t="shared" si="1224"/>
        <v>167AM3C133</v>
      </c>
      <c r="X3564" s="388">
        <f t="shared" si="1225"/>
        <v>0</v>
      </c>
      <c r="Y3564" s="388">
        <f t="shared" si="1226"/>
        <v>4</v>
      </c>
      <c r="Z3564" s="280" t="str">
        <f t="shared" si="1217"/>
        <v/>
      </c>
      <c r="AA3564" s="280" t="str">
        <f t="shared" si="1218"/>
        <v/>
      </c>
      <c r="AB3564" s="389" t="str">
        <f t="shared" si="1227"/>
        <v/>
      </c>
      <c r="AC3564" s="389" t="str">
        <f t="shared" si="1228"/>
        <v/>
      </c>
      <c r="AD3564" s="390" t="str">
        <f t="shared" si="1219"/>
        <v/>
      </c>
      <c r="AE3564" s="282">
        <f t="shared" si="1220"/>
        <v>0</v>
      </c>
      <c r="AF3564" s="359">
        <f t="shared" si="1221"/>
        <v>0</v>
      </c>
      <c r="AG3564" s="280">
        <f t="shared" si="1222"/>
        <v>0</v>
      </c>
      <c r="AH3564" s="280">
        <f t="shared" si="1238"/>
        <v>0</v>
      </c>
      <c r="AI3564" s="280">
        <f>IF(ISBLANK(T3564),AI3563,IF(COUNTIF(T$2:T3564,T3564)&gt;1,AI3563,1+MAX(AI3563,0)))</f>
        <v>101</v>
      </c>
      <c r="AL3564" s="391" t="str">
        <f t="shared" si="1229"/>
        <v/>
      </c>
      <c r="AM3564" s="391" t="str">
        <f t="shared" si="1230"/>
        <v/>
      </c>
      <c r="AO3564" s="310" t="str">
        <f t="shared" si="1223"/>
        <v/>
      </c>
      <c r="AP3564" s="310">
        <f>SUM(AO$1:AO3564)</f>
        <v>0</v>
      </c>
      <c r="AQ3564" s="310">
        <f>SUM(AK$2:AK3564)</f>
        <v>24</v>
      </c>
      <c r="AR3564" s="310">
        <f>COUNTA(AJ$2:AJ3564)</f>
        <v>24</v>
      </c>
      <c r="AS3564" s="312"/>
      <c r="AT3564" s="312"/>
      <c r="AU3564" s="312"/>
      <c r="AV3564" s="312"/>
      <c r="AW3564" s="312"/>
      <c r="AZ3564">
        <v>0</v>
      </c>
      <c r="BA3564">
        <v>4</v>
      </c>
    </row>
    <row r="3565" spans="1:53" x14ac:dyDescent="0.25">
      <c r="A3565">
        <v>167</v>
      </c>
      <c r="B3565" t="s">
        <v>65</v>
      </c>
      <c r="C3565" t="s">
        <v>1024</v>
      </c>
      <c r="D3565"/>
      <c r="E3565">
        <v>1</v>
      </c>
      <c r="F3565">
        <v>3</v>
      </c>
      <c r="G3565">
        <v>4</v>
      </c>
      <c r="H3565">
        <v>0</v>
      </c>
      <c r="I3565">
        <v>0</v>
      </c>
      <c r="J3565">
        <v>0</v>
      </c>
      <c r="K3565">
        <v>0</v>
      </c>
      <c r="L3565">
        <v>0</v>
      </c>
      <c r="M3565" t="s">
        <v>1025</v>
      </c>
      <c r="O3565" s="101">
        <f>IF(ISBLANK(C3565),O3564,IF(COUNTIF(C$2:C3565,C3565)&gt;1,O3564,1+MAX(O3564,0)))</f>
        <v>81</v>
      </c>
      <c r="P3565" s="45">
        <f t="shared" si="1232"/>
        <v>53</v>
      </c>
      <c r="Q3565" s="33" t="str">
        <f t="shared" si="1233"/>
        <v/>
      </c>
      <c r="R3565" s="33">
        <f t="shared" si="1234"/>
        <v>3</v>
      </c>
      <c r="S3565" s="33" t="str">
        <f t="shared" si="1235"/>
        <v>167_3</v>
      </c>
      <c r="T3565" s="35" t="str">
        <f t="shared" si="1236"/>
        <v>167AM</v>
      </c>
      <c r="U3565" s="35" t="str">
        <f t="shared" si="1237"/>
        <v>167AMEW</v>
      </c>
      <c r="V3565" s="35" t="str">
        <f t="shared" si="1231"/>
        <v>3C</v>
      </c>
      <c r="W3565" s="35" t="str">
        <f t="shared" si="1224"/>
        <v>167AM3C134</v>
      </c>
      <c r="X3565" s="388">
        <f t="shared" si="1225"/>
        <v>0</v>
      </c>
      <c r="Y3565" s="388">
        <f t="shared" si="1226"/>
        <v>0</v>
      </c>
      <c r="Z3565" s="280" t="str">
        <f t="shared" si="1217"/>
        <v/>
      </c>
      <c r="AA3565" s="280" t="str">
        <f t="shared" si="1218"/>
        <v/>
      </c>
      <c r="AB3565" s="389" t="str">
        <f t="shared" si="1227"/>
        <v/>
      </c>
      <c r="AC3565" s="389" t="str">
        <f t="shared" si="1228"/>
        <v/>
      </c>
      <c r="AD3565" s="390" t="str">
        <f t="shared" si="1219"/>
        <v/>
      </c>
      <c r="AE3565" s="282">
        <f t="shared" si="1220"/>
        <v>0</v>
      </c>
      <c r="AF3565" s="359">
        <f t="shared" si="1221"/>
        <v>0</v>
      </c>
      <c r="AG3565" s="280">
        <f t="shared" si="1222"/>
        <v>4</v>
      </c>
      <c r="AH3565" s="280">
        <f t="shared" si="1238"/>
        <v>1</v>
      </c>
      <c r="AI3565" s="280">
        <f>IF(ISBLANK(T3565),AI3564,IF(COUNTIF(T$2:T3565,T3565)&gt;1,AI3564,1+MAX(AI3564,0)))</f>
        <v>101</v>
      </c>
      <c r="AL3565" s="391" t="str">
        <f t="shared" si="1229"/>
        <v/>
      </c>
      <c r="AM3565" s="391" t="str">
        <f t="shared" si="1230"/>
        <v/>
      </c>
      <c r="AO3565" s="310" t="str">
        <f t="shared" si="1223"/>
        <v/>
      </c>
      <c r="AP3565" s="310">
        <f>SUM(AO$1:AO3565)</f>
        <v>0</v>
      </c>
      <c r="AQ3565" s="310">
        <f>SUM(AK$2:AK3565)</f>
        <v>24</v>
      </c>
      <c r="AR3565" s="310">
        <f>COUNTA(AJ$2:AJ3565)</f>
        <v>24</v>
      </c>
      <c r="AS3565" s="312"/>
      <c r="AT3565" s="312"/>
      <c r="AU3565" s="312"/>
      <c r="AV3565" s="312"/>
      <c r="AW3565" s="312"/>
      <c r="AZ3565">
        <v>0</v>
      </c>
      <c r="BA3565">
        <v>0</v>
      </c>
    </row>
    <row r="3566" spans="1:53" x14ac:dyDescent="0.25">
      <c r="A3566">
        <v>167</v>
      </c>
      <c r="B3566" t="s">
        <v>65</v>
      </c>
      <c r="C3566" t="s">
        <v>1024</v>
      </c>
      <c r="D3566"/>
      <c r="E3566">
        <v>1</v>
      </c>
      <c r="F3566">
        <v>4</v>
      </c>
      <c r="G3566">
        <v>1</v>
      </c>
      <c r="H3566">
        <v>0</v>
      </c>
      <c r="I3566">
        <v>0</v>
      </c>
      <c r="J3566">
        <v>0</v>
      </c>
      <c r="K3566">
        <v>0</v>
      </c>
      <c r="L3566">
        <v>0</v>
      </c>
      <c r="M3566" t="s">
        <v>1025</v>
      </c>
      <c r="O3566" s="101">
        <f>IF(ISBLANK(C3566),O3565,IF(COUNTIF(C$2:C3566,C3566)&gt;1,O3565,1+MAX(O3565,0)))</f>
        <v>81</v>
      </c>
      <c r="P3566" s="45">
        <f t="shared" si="1232"/>
        <v>53</v>
      </c>
      <c r="Q3566" s="33" t="str">
        <f t="shared" si="1233"/>
        <v/>
      </c>
      <c r="R3566" s="33">
        <f t="shared" si="1234"/>
        <v>4</v>
      </c>
      <c r="S3566" s="33" t="str">
        <f t="shared" si="1235"/>
        <v>167_4</v>
      </c>
      <c r="T3566" s="35" t="str">
        <f t="shared" si="1236"/>
        <v>167AM</v>
      </c>
      <c r="U3566" s="35" t="str">
        <f t="shared" si="1237"/>
        <v>167AMNS</v>
      </c>
      <c r="V3566" s="35" t="str">
        <f t="shared" si="1231"/>
        <v>3C</v>
      </c>
      <c r="W3566" s="35" t="str">
        <f t="shared" si="1224"/>
        <v>167AM3C141</v>
      </c>
      <c r="X3566" s="388">
        <f t="shared" si="1225"/>
        <v>0</v>
      </c>
      <c r="Y3566" s="388">
        <f t="shared" si="1226"/>
        <v>0</v>
      </c>
      <c r="Z3566" s="280" t="str">
        <f t="shared" si="1217"/>
        <v/>
      </c>
      <c r="AA3566" s="280" t="str">
        <f t="shared" si="1218"/>
        <v/>
      </c>
      <c r="AB3566" s="389" t="str">
        <f t="shared" si="1227"/>
        <v/>
      </c>
      <c r="AC3566" s="389" t="str">
        <f t="shared" si="1228"/>
        <v/>
      </c>
      <c r="AD3566" s="390" t="str">
        <f t="shared" si="1219"/>
        <v/>
      </c>
      <c r="AE3566" s="282">
        <f t="shared" si="1220"/>
        <v>0</v>
      </c>
      <c r="AF3566" s="359">
        <f t="shared" si="1221"/>
        <v>0</v>
      </c>
      <c r="AG3566" s="280">
        <f t="shared" si="1222"/>
        <v>0</v>
      </c>
      <c r="AH3566" s="280">
        <f t="shared" si="1238"/>
        <v>0</v>
      </c>
      <c r="AI3566" s="280">
        <f>IF(ISBLANK(T3566),AI3565,IF(COUNTIF(T$2:T3566,T3566)&gt;1,AI3565,1+MAX(AI3565,0)))</f>
        <v>101</v>
      </c>
      <c r="AL3566" s="391" t="str">
        <f t="shared" si="1229"/>
        <v/>
      </c>
      <c r="AM3566" s="391" t="str">
        <f t="shared" si="1230"/>
        <v/>
      </c>
      <c r="AO3566" s="310" t="str">
        <f t="shared" si="1223"/>
        <v/>
      </c>
      <c r="AP3566" s="310">
        <f>SUM(AO$1:AO3566)</f>
        <v>0</v>
      </c>
      <c r="AQ3566" s="310">
        <f>SUM(AK$2:AK3566)</f>
        <v>24</v>
      </c>
      <c r="AR3566" s="310">
        <f>COUNTA(AJ$2:AJ3566)</f>
        <v>24</v>
      </c>
      <c r="AS3566" s="312"/>
      <c r="AT3566" s="312"/>
      <c r="AU3566" s="312"/>
      <c r="AV3566" s="312"/>
      <c r="AW3566" s="312"/>
      <c r="AZ3566">
        <v>0</v>
      </c>
      <c r="BA3566">
        <v>0</v>
      </c>
    </row>
    <row r="3567" spans="1:53" x14ac:dyDescent="0.25">
      <c r="A3567">
        <v>167</v>
      </c>
      <c r="B3567" t="s">
        <v>65</v>
      </c>
      <c r="C3567" t="s">
        <v>1024</v>
      </c>
      <c r="D3567"/>
      <c r="E3567">
        <v>1</v>
      </c>
      <c r="F3567">
        <v>4</v>
      </c>
      <c r="G3567">
        <v>2</v>
      </c>
      <c r="H3567">
        <v>1</v>
      </c>
      <c r="I3567">
        <v>0</v>
      </c>
      <c r="J3567">
        <v>0</v>
      </c>
      <c r="K3567">
        <v>0</v>
      </c>
      <c r="L3567">
        <v>0</v>
      </c>
      <c r="M3567" t="s">
        <v>1025</v>
      </c>
      <c r="O3567" s="101">
        <f>IF(ISBLANK(C3567),O3566,IF(COUNTIF(C$2:C3567,C3567)&gt;1,O3566,1+MAX(O3566,0)))</f>
        <v>81</v>
      </c>
      <c r="P3567" s="45">
        <f t="shared" si="1232"/>
        <v>53</v>
      </c>
      <c r="Q3567" s="33" t="str">
        <f t="shared" si="1233"/>
        <v/>
      </c>
      <c r="R3567" s="33">
        <f t="shared" si="1234"/>
        <v>4</v>
      </c>
      <c r="S3567" s="33" t="str">
        <f t="shared" si="1235"/>
        <v>167_4</v>
      </c>
      <c r="T3567" s="35" t="str">
        <f t="shared" si="1236"/>
        <v>167AM</v>
      </c>
      <c r="U3567" s="35" t="str">
        <f t="shared" si="1237"/>
        <v>167AMNS</v>
      </c>
      <c r="V3567" s="35" t="str">
        <f t="shared" si="1231"/>
        <v>3C</v>
      </c>
      <c r="W3567" s="35" t="str">
        <f t="shared" si="1224"/>
        <v>167AM3C142</v>
      </c>
      <c r="X3567" s="388">
        <f t="shared" si="1225"/>
        <v>0</v>
      </c>
      <c r="Y3567" s="388">
        <f t="shared" si="1226"/>
        <v>0</v>
      </c>
      <c r="Z3567" s="280" t="str">
        <f t="shared" si="1217"/>
        <v/>
      </c>
      <c r="AA3567" s="280" t="str">
        <f t="shared" si="1218"/>
        <v/>
      </c>
      <c r="AB3567" s="389" t="str">
        <f t="shared" si="1227"/>
        <v/>
      </c>
      <c r="AC3567" s="389" t="str">
        <f t="shared" si="1228"/>
        <v/>
      </c>
      <c r="AD3567" s="390" t="str">
        <f t="shared" si="1219"/>
        <v/>
      </c>
      <c r="AE3567" s="282">
        <f t="shared" si="1220"/>
        <v>0</v>
      </c>
      <c r="AF3567" s="359">
        <f t="shared" si="1221"/>
        <v>0</v>
      </c>
      <c r="AG3567" s="280">
        <f t="shared" si="1222"/>
        <v>0</v>
      </c>
      <c r="AH3567" s="280">
        <f t="shared" si="1238"/>
        <v>0</v>
      </c>
      <c r="AI3567" s="280">
        <f>IF(ISBLANK(T3567),AI3566,IF(COUNTIF(T$2:T3567,T3567)&gt;1,AI3566,1+MAX(AI3566,0)))</f>
        <v>101</v>
      </c>
      <c r="AL3567" s="391" t="str">
        <f t="shared" si="1229"/>
        <v/>
      </c>
      <c r="AM3567" s="391" t="str">
        <f t="shared" si="1230"/>
        <v/>
      </c>
      <c r="AO3567" s="310" t="str">
        <f t="shared" si="1223"/>
        <v/>
      </c>
      <c r="AP3567" s="310">
        <f>SUM(AO$1:AO3567)</f>
        <v>0</v>
      </c>
      <c r="AQ3567" s="310">
        <f>SUM(AK$2:AK3567)</f>
        <v>24</v>
      </c>
      <c r="AR3567" s="310">
        <f>COUNTA(AJ$2:AJ3567)</f>
        <v>24</v>
      </c>
      <c r="AS3567" s="312"/>
      <c r="AT3567" s="312"/>
      <c r="AU3567" s="312"/>
      <c r="AV3567" s="312"/>
      <c r="AW3567" s="312"/>
      <c r="AZ3567">
        <v>0</v>
      </c>
      <c r="BA3567">
        <v>0</v>
      </c>
    </row>
    <row r="3568" spans="1:53" x14ac:dyDescent="0.25">
      <c r="A3568">
        <v>167</v>
      </c>
      <c r="B3568" t="s">
        <v>65</v>
      </c>
      <c r="C3568" t="s">
        <v>1024</v>
      </c>
      <c r="D3568"/>
      <c r="E3568">
        <v>1</v>
      </c>
      <c r="F3568">
        <v>4</v>
      </c>
      <c r="G3568">
        <v>3</v>
      </c>
      <c r="H3568">
        <v>3</v>
      </c>
      <c r="I3568">
        <v>1</v>
      </c>
      <c r="J3568">
        <v>2</v>
      </c>
      <c r="K3568">
        <v>0</v>
      </c>
      <c r="L3568">
        <v>3</v>
      </c>
      <c r="M3568" t="s">
        <v>1025</v>
      </c>
      <c r="O3568" s="101">
        <f>IF(ISBLANK(C3568),O3567,IF(COUNTIF(C$2:C3568,C3568)&gt;1,O3567,1+MAX(O3567,0)))</f>
        <v>81</v>
      </c>
      <c r="P3568" s="45">
        <f t="shared" si="1232"/>
        <v>53</v>
      </c>
      <c r="Q3568" s="33" t="str">
        <f t="shared" si="1233"/>
        <v/>
      </c>
      <c r="R3568" s="33">
        <f t="shared" si="1234"/>
        <v>4</v>
      </c>
      <c r="S3568" s="33" t="str">
        <f t="shared" si="1235"/>
        <v>167_4</v>
      </c>
      <c r="T3568" s="35" t="str">
        <f t="shared" si="1236"/>
        <v>167AM</v>
      </c>
      <c r="U3568" s="35" t="str">
        <f t="shared" si="1237"/>
        <v>167AMEW</v>
      </c>
      <c r="V3568" s="35" t="str">
        <f t="shared" si="1231"/>
        <v>3C</v>
      </c>
      <c r="W3568" s="35" t="str">
        <f t="shared" si="1224"/>
        <v>167AM3C143</v>
      </c>
      <c r="X3568" s="388">
        <f t="shared" si="1225"/>
        <v>0</v>
      </c>
      <c r="Y3568" s="388">
        <f t="shared" si="1226"/>
        <v>3</v>
      </c>
      <c r="Z3568" s="280" t="str">
        <f t="shared" si="1217"/>
        <v/>
      </c>
      <c r="AA3568" s="280" t="str">
        <f t="shared" si="1218"/>
        <v/>
      </c>
      <c r="AB3568" s="389" t="str">
        <f t="shared" si="1227"/>
        <v/>
      </c>
      <c r="AC3568" s="389" t="str">
        <f t="shared" si="1228"/>
        <v/>
      </c>
      <c r="AD3568" s="390" t="str">
        <f t="shared" si="1219"/>
        <v/>
      </c>
      <c r="AE3568" s="282">
        <f t="shared" si="1220"/>
        <v>0</v>
      </c>
      <c r="AF3568" s="359">
        <f t="shared" si="1221"/>
        <v>0</v>
      </c>
      <c r="AG3568" s="280">
        <f t="shared" si="1222"/>
        <v>0</v>
      </c>
      <c r="AH3568" s="280">
        <f t="shared" si="1238"/>
        <v>0</v>
      </c>
      <c r="AI3568" s="280">
        <f>IF(ISBLANK(T3568),AI3567,IF(COUNTIF(T$2:T3568,T3568)&gt;1,AI3567,1+MAX(AI3567,0)))</f>
        <v>101</v>
      </c>
      <c r="AL3568" s="391" t="str">
        <f t="shared" si="1229"/>
        <v/>
      </c>
      <c r="AM3568" s="391" t="str">
        <f t="shared" si="1230"/>
        <v/>
      </c>
      <c r="AO3568" s="310" t="str">
        <f t="shared" si="1223"/>
        <v/>
      </c>
      <c r="AP3568" s="310">
        <f>SUM(AO$1:AO3568)</f>
        <v>0</v>
      </c>
      <c r="AQ3568" s="310">
        <f>SUM(AK$2:AK3568)</f>
        <v>24</v>
      </c>
      <c r="AR3568" s="310">
        <f>COUNTA(AJ$2:AJ3568)</f>
        <v>24</v>
      </c>
      <c r="AS3568" s="312"/>
      <c r="AT3568" s="312"/>
      <c r="AU3568" s="312"/>
      <c r="AV3568" s="312"/>
      <c r="AW3568" s="312"/>
      <c r="AZ3568">
        <v>0</v>
      </c>
      <c r="BA3568">
        <v>3</v>
      </c>
    </row>
    <row r="3569" spans="1:53" x14ac:dyDescent="0.25">
      <c r="A3569">
        <v>167</v>
      </c>
      <c r="B3569" t="s">
        <v>65</v>
      </c>
      <c r="C3569" t="s">
        <v>1024</v>
      </c>
      <c r="D3569"/>
      <c r="E3569">
        <v>1</v>
      </c>
      <c r="F3569">
        <v>4</v>
      </c>
      <c r="G3569">
        <v>4</v>
      </c>
      <c r="H3569">
        <v>0</v>
      </c>
      <c r="I3569">
        <v>0</v>
      </c>
      <c r="J3569">
        <v>0</v>
      </c>
      <c r="K3569">
        <v>0</v>
      </c>
      <c r="L3569">
        <v>0</v>
      </c>
      <c r="M3569" t="s">
        <v>1025</v>
      </c>
      <c r="O3569" s="101">
        <f>IF(ISBLANK(C3569),O3568,IF(COUNTIF(C$2:C3569,C3569)&gt;1,O3568,1+MAX(O3568,0)))</f>
        <v>81</v>
      </c>
      <c r="P3569" s="45">
        <f t="shared" si="1232"/>
        <v>53</v>
      </c>
      <c r="Q3569" s="33" t="str">
        <f t="shared" si="1233"/>
        <v/>
      </c>
      <c r="R3569" s="33">
        <f t="shared" si="1234"/>
        <v>4</v>
      </c>
      <c r="S3569" s="33" t="str">
        <f t="shared" si="1235"/>
        <v>167_4</v>
      </c>
      <c r="T3569" s="35" t="str">
        <f t="shared" si="1236"/>
        <v>167AM</v>
      </c>
      <c r="U3569" s="35" t="str">
        <f t="shared" si="1237"/>
        <v>167AMEW</v>
      </c>
      <c r="V3569" s="35" t="str">
        <f t="shared" si="1231"/>
        <v>3C</v>
      </c>
      <c r="W3569" s="35" t="str">
        <f t="shared" si="1224"/>
        <v>167AM3C144</v>
      </c>
      <c r="X3569" s="388">
        <f t="shared" si="1225"/>
        <v>0</v>
      </c>
      <c r="Y3569" s="388">
        <f t="shared" si="1226"/>
        <v>0</v>
      </c>
      <c r="Z3569" s="280" t="str">
        <f t="shared" si="1217"/>
        <v/>
      </c>
      <c r="AA3569" s="280" t="str">
        <f t="shared" si="1218"/>
        <v/>
      </c>
      <c r="AB3569" s="389" t="str">
        <f t="shared" si="1227"/>
        <v/>
      </c>
      <c r="AC3569" s="389" t="str">
        <f t="shared" si="1228"/>
        <v/>
      </c>
      <c r="AD3569" s="390" t="str">
        <f t="shared" si="1219"/>
        <v/>
      </c>
      <c r="AE3569" s="282">
        <f t="shared" si="1220"/>
        <v>0</v>
      </c>
      <c r="AF3569" s="359">
        <f t="shared" si="1221"/>
        <v>0</v>
      </c>
      <c r="AG3569" s="280">
        <f t="shared" si="1222"/>
        <v>4</v>
      </c>
      <c r="AH3569" s="280">
        <f t="shared" si="1238"/>
        <v>1</v>
      </c>
      <c r="AI3569" s="280">
        <f>IF(ISBLANK(T3569),AI3568,IF(COUNTIF(T$2:T3569,T3569)&gt;1,AI3568,1+MAX(AI3568,0)))</f>
        <v>101</v>
      </c>
      <c r="AL3569" s="391" t="str">
        <f t="shared" si="1229"/>
        <v/>
      </c>
      <c r="AM3569" s="391" t="str">
        <f t="shared" si="1230"/>
        <v/>
      </c>
      <c r="AO3569" s="310" t="str">
        <f t="shared" si="1223"/>
        <v/>
      </c>
      <c r="AP3569" s="310">
        <f>SUM(AO$1:AO3569)</f>
        <v>0</v>
      </c>
      <c r="AQ3569" s="310">
        <f>SUM(AK$2:AK3569)</f>
        <v>24</v>
      </c>
      <c r="AR3569" s="310">
        <f>COUNTA(AJ$2:AJ3569)</f>
        <v>24</v>
      </c>
      <c r="AS3569" s="312"/>
      <c r="AT3569" s="312"/>
      <c r="AU3569" s="312"/>
      <c r="AV3569" s="312"/>
      <c r="AW3569" s="312"/>
      <c r="AZ3569">
        <v>0</v>
      </c>
      <c r="BA3569">
        <v>0</v>
      </c>
    </row>
    <row r="3570" spans="1:53" x14ac:dyDescent="0.25">
      <c r="A3570">
        <v>167</v>
      </c>
      <c r="B3570" t="s">
        <v>65</v>
      </c>
      <c r="C3570" t="s">
        <v>1024</v>
      </c>
      <c r="D3570"/>
      <c r="E3570">
        <v>2</v>
      </c>
      <c r="F3570">
        <v>1</v>
      </c>
      <c r="G3570">
        <v>1</v>
      </c>
      <c r="H3570">
        <v>1</v>
      </c>
      <c r="I3570">
        <v>0</v>
      </c>
      <c r="J3570">
        <v>1</v>
      </c>
      <c r="K3570">
        <v>0</v>
      </c>
      <c r="L3570">
        <v>1</v>
      </c>
      <c r="M3570" t="s">
        <v>1026</v>
      </c>
      <c r="O3570" s="101">
        <f>IF(ISBLANK(C3570),O3569,IF(COUNTIF(C$2:C3570,C3570)&gt;1,O3569,1+MAX(O3569,0)))</f>
        <v>81</v>
      </c>
      <c r="P3570" s="45">
        <f t="shared" si="1232"/>
        <v>53</v>
      </c>
      <c r="Q3570" s="33" t="str">
        <f t="shared" si="1233"/>
        <v/>
      </c>
      <c r="R3570" s="33">
        <f t="shared" si="1234"/>
        <v>5</v>
      </c>
      <c r="S3570" s="33" t="str">
        <f t="shared" si="1235"/>
        <v>167_5</v>
      </c>
      <c r="T3570" s="35" t="str">
        <f t="shared" si="1236"/>
        <v>167AM</v>
      </c>
      <c r="U3570" s="35" t="str">
        <f t="shared" si="1237"/>
        <v>167AMNS</v>
      </c>
      <c r="V3570" s="35" t="str">
        <f t="shared" si="1231"/>
        <v>3C</v>
      </c>
      <c r="W3570" s="35" t="str">
        <f t="shared" si="1224"/>
        <v>167AM3C211</v>
      </c>
      <c r="X3570" s="388">
        <f t="shared" si="1225"/>
        <v>0</v>
      </c>
      <c r="Y3570" s="388">
        <f t="shared" si="1226"/>
        <v>1</v>
      </c>
      <c r="Z3570" s="280" t="str">
        <f t="shared" si="1217"/>
        <v/>
      </c>
      <c r="AA3570" s="280" t="str">
        <f t="shared" si="1218"/>
        <v/>
      </c>
      <c r="AB3570" s="389" t="str">
        <f t="shared" si="1227"/>
        <v/>
      </c>
      <c r="AC3570" s="389" t="str">
        <f t="shared" si="1228"/>
        <v/>
      </c>
      <c r="AD3570" s="390" t="str">
        <f t="shared" si="1219"/>
        <v/>
      </c>
      <c r="AE3570" s="282">
        <f t="shared" si="1220"/>
        <v>0</v>
      </c>
      <c r="AF3570" s="359">
        <f t="shared" si="1221"/>
        <v>0</v>
      </c>
      <c r="AG3570" s="280">
        <f t="shared" si="1222"/>
        <v>0</v>
      </c>
      <c r="AH3570" s="280">
        <f t="shared" si="1238"/>
        <v>0</v>
      </c>
      <c r="AI3570" s="280">
        <f>IF(ISBLANK(T3570),AI3569,IF(COUNTIF(T$2:T3570,T3570)&gt;1,AI3569,1+MAX(AI3569,0)))</f>
        <v>101</v>
      </c>
      <c r="AL3570" s="391" t="str">
        <f t="shared" si="1229"/>
        <v/>
      </c>
      <c r="AM3570" s="391" t="str">
        <f t="shared" si="1230"/>
        <v/>
      </c>
      <c r="AO3570" s="310" t="str">
        <f t="shared" si="1223"/>
        <v/>
      </c>
      <c r="AP3570" s="310">
        <f>SUM(AO$1:AO3570)</f>
        <v>0</v>
      </c>
      <c r="AQ3570" s="310">
        <f>SUM(AK$2:AK3570)</f>
        <v>24</v>
      </c>
      <c r="AR3570" s="310">
        <f>COUNTA(AJ$2:AJ3570)</f>
        <v>24</v>
      </c>
      <c r="AS3570" s="312"/>
      <c r="AT3570" s="312"/>
      <c r="AU3570" s="312"/>
      <c r="AV3570" s="312"/>
      <c r="AW3570" s="312"/>
      <c r="AZ3570">
        <v>0</v>
      </c>
      <c r="BA3570">
        <v>1</v>
      </c>
    </row>
    <row r="3571" spans="1:53" x14ac:dyDescent="0.25">
      <c r="A3571">
        <v>167</v>
      </c>
      <c r="B3571" t="s">
        <v>65</v>
      </c>
      <c r="C3571" t="s">
        <v>1024</v>
      </c>
      <c r="D3571"/>
      <c r="E3571">
        <v>2</v>
      </c>
      <c r="F3571">
        <v>1</v>
      </c>
      <c r="G3571">
        <v>2</v>
      </c>
      <c r="H3571">
        <v>1</v>
      </c>
      <c r="I3571">
        <v>0</v>
      </c>
      <c r="J3571">
        <v>1</v>
      </c>
      <c r="K3571">
        <v>0</v>
      </c>
      <c r="L3571">
        <v>1</v>
      </c>
      <c r="M3571" t="s">
        <v>1026</v>
      </c>
      <c r="O3571" s="101">
        <f>IF(ISBLANK(C3571),O3570,IF(COUNTIF(C$2:C3571,C3571)&gt;1,O3570,1+MAX(O3570,0)))</f>
        <v>81</v>
      </c>
      <c r="P3571" s="45">
        <f t="shared" si="1232"/>
        <v>53</v>
      </c>
      <c r="Q3571" s="33" t="str">
        <f t="shared" si="1233"/>
        <v/>
      </c>
      <c r="R3571" s="33">
        <f t="shared" si="1234"/>
        <v>5</v>
      </c>
      <c r="S3571" s="33" t="str">
        <f t="shared" si="1235"/>
        <v>167_5</v>
      </c>
      <c r="T3571" s="35" t="str">
        <f t="shared" si="1236"/>
        <v>167AM</v>
      </c>
      <c r="U3571" s="35" t="str">
        <f t="shared" si="1237"/>
        <v>167AMNS</v>
      </c>
      <c r="V3571" s="35" t="str">
        <f t="shared" si="1231"/>
        <v>3C</v>
      </c>
      <c r="W3571" s="35" t="str">
        <f t="shared" si="1224"/>
        <v>167AM3C212</v>
      </c>
      <c r="X3571" s="388">
        <f t="shared" si="1225"/>
        <v>0</v>
      </c>
      <c r="Y3571" s="388">
        <f t="shared" si="1226"/>
        <v>1</v>
      </c>
      <c r="Z3571" s="280" t="str">
        <f t="shared" si="1217"/>
        <v/>
      </c>
      <c r="AA3571" s="280" t="str">
        <f t="shared" si="1218"/>
        <v/>
      </c>
      <c r="AB3571" s="389" t="str">
        <f t="shared" si="1227"/>
        <v/>
      </c>
      <c r="AC3571" s="389" t="str">
        <f t="shared" si="1228"/>
        <v/>
      </c>
      <c r="AD3571" s="390" t="str">
        <f t="shared" si="1219"/>
        <v/>
      </c>
      <c r="AE3571" s="282">
        <f t="shared" si="1220"/>
        <v>0</v>
      </c>
      <c r="AF3571" s="359">
        <f t="shared" si="1221"/>
        <v>0</v>
      </c>
      <c r="AG3571" s="280">
        <f t="shared" si="1222"/>
        <v>0</v>
      </c>
      <c r="AH3571" s="280">
        <f t="shared" si="1238"/>
        <v>0</v>
      </c>
      <c r="AI3571" s="280">
        <f>IF(ISBLANK(T3571),AI3570,IF(COUNTIF(T$2:T3571,T3571)&gt;1,AI3570,1+MAX(AI3570,0)))</f>
        <v>101</v>
      </c>
      <c r="AL3571" s="391" t="str">
        <f t="shared" si="1229"/>
        <v/>
      </c>
      <c r="AM3571" s="391" t="str">
        <f t="shared" si="1230"/>
        <v/>
      </c>
      <c r="AO3571" s="310" t="str">
        <f t="shared" si="1223"/>
        <v/>
      </c>
      <c r="AP3571" s="310">
        <f>SUM(AO$1:AO3571)</f>
        <v>0</v>
      </c>
      <c r="AQ3571" s="310">
        <f>SUM(AK$2:AK3571)</f>
        <v>24</v>
      </c>
      <c r="AR3571" s="310">
        <f>COUNTA(AJ$2:AJ3571)</f>
        <v>24</v>
      </c>
      <c r="AS3571" s="312"/>
      <c r="AT3571" s="312"/>
      <c r="AU3571" s="312"/>
      <c r="AV3571" s="312"/>
      <c r="AW3571" s="312"/>
      <c r="AZ3571">
        <v>0</v>
      </c>
      <c r="BA3571">
        <v>1</v>
      </c>
    </row>
    <row r="3572" spans="1:53" x14ac:dyDescent="0.25">
      <c r="A3572">
        <v>167</v>
      </c>
      <c r="B3572" t="s">
        <v>65</v>
      </c>
      <c r="C3572" t="s">
        <v>1024</v>
      </c>
      <c r="D3572"/>
      <c r="E3572">
        <v>2</v>
      </c>
      <c r="F3572">
        <v>1</v>
      </c>
      <c r="G3572">
        <v>3</v>
      </c>
      <c r="H3572">
        <v>2</v>
      </c>
      <c r="I3572">
        <v>1</v>
      </c>
      <c r="J3572">
        <v>2</v>
      </c>
      <c r="K3572">
        <v>0</v>
      </c>
      <c r="L3572">
        <v>1</v>
      </c>
      <c r="M3572" t="s">
        <v>1026</v>
      </c>
      <c r="O3572" s="101">
        <f>IF(ISBLANK(C3572),O3571,IF(COUNTIF(C$2:C3572,C3572)&gt;1,O3571,1+MAX(O3571,0)))</f>
        <v>81</v>
      </c>
      <c r="P3572" s="45">
        <f t="shared" si="1232"/>
        <v>53</v>
      </c>
      <c r="Q3572" s="33" t="str">
        <f t="shared" si="1233"/>
        <v/>
      </c>
      <c r="R3572" s="33">
        <f t="shared" si="1234"/>
        <v>5</v>
      </c>
      <c r="S3572" s="33" t="str">
        <f t="shared" si="1235"/>
        <v>167_5</v>
      </c>
      <c r="T3572" s="35" t="str">
        <f t="shared" si="1236"/>
        <v>167AM</v>
      </c>
      <c r="U3572" s="35" t="str">
        <f t="shared" si="1237"/>
        <v>167AMEW</v>
      </c>
      <c r="V3572" s="35" t="str">
        <f t="shared" si="1231"/>
        <v>3C</v>
      </c>
      <c r="W3572" s="35" t="str">
        <f t="shared" si="1224"/>
        <v>167AM3C213</v>
      </c>
      <c r="X3572" s="388">
        <f t="shared" si="1225"/>
        <v>0</v>
      </c>
      <c r="Y3572" s="388">
        <f t="shared" si="1226"/>
        <v>1</v>
      </c>
      <c r="Z3572" s="280" t="str">
        <f t="shared" si="1217"/>
        <v/>
      </c>
      <c r="AA3572" s="280" t="str">
        <f t="shared" si="1218"/>
        <v/>
      </c>
      <c r="AB3572" s="389" t="str">
        <f t="shared" si="1227"/>
        <v/>
      </c>
      <c r="AC3572" s="389" t="str">
        <f t="shared" si="1228"/>
        <v/>
      </c>
      <c r="AD3572" s="390" t="str">
        <f t="shared" si="1219"/>
        <v/>
      </c>
      <c r="AE3572" s="282">
        <f t="shared" si="1220"/>
        <v>0</v>
      </c>
      <c r="AF3572" s="359">
        <f t="shared" si="1221"/>
        <v>0</v>
      </c>
      <c r="AG3572" s="280">
        <f t="shared" si="1222"/>
        <v>0</v>
      </c>
      <c r="AH3572" s="280">
        <f t="shared" si="1238"/>
        <v>0</v>
      </c>
      <c r="AI3572" s="280">
        <f>IF(ISBLANK(T3572),AI3571,IF(COUNTIF(T$2:T3572,T3572)&gt;1,AI3571,1+MAX(AI3571,0)))</f>
        <v>101</v>
      </c>
      <c r="AL3572" s="391" t="str">
        <f t="shared" si="1229"/>
        <v/>
      </c>
      <c r="AM3572" s="391" t="str">
        <f t="shared" si="1230"/>
        <v/>
      </c>
      <c r="AO3572" s="310" t="str">
        <f t="shared" si="1223"/>
        <v/>
      </c>
      <c r="AP3572" s="310">
        <f>SUM(AO$1:AO3572)</f>
        <v>0</v>
      </c>
      <c r="AQ3572" s="310">
        <f>SUM(AK$2:AK3572)</f>
        <v>24</v>
      </c>
      <c r="AR3572" s="310">
        <f>COUNTA(AJ$2:AJ3572)</f>
        <v>24</v>
      </c>
      <c r="AS3572" s="312"/>
      <c r="AT3572" s="312"/>
      <c r="AU3572" s="312"/>
      <c r="AV3572" s="312"/>
      <c r="AW3572" s="312"/>
      <c r="AZ3572">
        <v>0</v>
      </c>
      <c r="BA3572">
        <v>1</v>
      </c>
    </row>
    <row r="3573" spans="1:53" x14ac:dyDescent="0.25">
      <c r="A3573">
        <v>167</v>
      </c>
      <c r="B3573" t="s">
        <v>65</v>
      </c>
      <c r="C3573" t="s">
        <v>1024</v>
      </c>
      <c r="D3573"/>
      <c r="E3573">
        <v>2</v>
      </c>
      <c r="F3573">
        <v>1</v>
      </c>
      <c r="G3573">
        <v>4</v>
      </c>
      <c r="H3573">
        <v>0</v>
      </c>
      <c r="I3573">
        <v>0</v>
      </c>
      <c r="J3573">
        <v>0</v>
      </c>
      <c r="K3573">
        <v>0</v>
      </c>
      <c r="L3573">
        <v>0</v>
      </c>
      <c r="M3573" t="s">
        <v>1026</v>
      </c>
      <c r="O3573" s="101">
        <f>IF(ISBLANK(C3573),O3572,IF(COUNTIF(C$2:C3573,C3573)&gt;1,O3572,1+MAX(O3572,0)))</f>
        <v>81</v>
      </c>
      <c r="P3573" s="45">
        <f t="shared" si="1232"/>
        <v>53</v>
      </c>
      <c r="Q3573" s="33" t="str">
        <f t="shared" si="1233"/>
        <v/>
      </c>
      <c r="R3573" s="33">
        <f t="shared" si="1234"/>
        <v>5</v>
      </c>
      <c r="S3573" s="33" t="str">
        <f t="shared" si="1235"/>
        <v>167_5</v>
      </c>
      <c r="T3573" s="35" t="str">
        <f t="shared" si="1236"/>
        <v>167AM</v>
      </c>
      <c r="U3573" s="35" t="str">
        <f t="shared" si="1237"/>
        <v>167AMEW</v>
      </c>
      <c r="V3573" s="35" t="str">
        <f t="shared" si="1231"/>
        <v>3C</v>
      </c>
      <c r="W3573" s="35" t="str">
        <f t="shared" si="1224"/>
        <v>167AM3C214</v>
      </c>
      <c r="X3573" s="388">
        <f t="shared" si="1225"/>
        <v>0</v>
      </c>
      <c r="Y3573" s="388">
        <f t="shared" si="1226"/>
        <v>0</v>
      </c>
      <c r="Z3573" s="280" t="str">
        <f t="shared" si="1217"/>
        <v/>
      </c>
      <c r="AA3573" s="280" t="str">
        <f t="shared" si="1218"/>
        <v/>
      </c>
      <c r="AB3573" s="389" t="str">
        <f t="shared" si="1227"/>
        <v/>
      </c>
      <c r="AC3573" s="389" t="str">
        <f t="shared" si="1228"/>
        <v/>
      </c>
      <c r="AD3573" s="390" t="str">
        <f t="shared" si="1219"/>
        <v/>
      </c>
      <c r="AE3573" s="282">
        <f t="shared" si="1220"/>
        <v>0</v>
      </c>
      <c r="AF3573" s="359">
        <f t="shared" si="1221"/>
        <v>0</v>
      </c>
      <c r="AG3573" s="280">
        <f t="shared" si="1222"/>
        <v>4</v>
      </c>
      <c r="AH3573" s="280">
        <f t="shared" si="1238"/>
        <v>1</v>
      </c>
      <c r="AI3573" s="280">
        <f>IF(ISBLANK(T3573),AI3572,IF(COUNTIF(T$2:T3573,T3573)&gt;1,AI3572,1+MAX(AI3572,0)))</f>
        <v>101</v>
      </c>
      <c r="AL3573" s="391" t="str">
        <f t="shared" si="1229"/>
        <v/>
      </c>
      <c r="AM3573" s="391" t="str">
        <f t="shared" si="1230"/>
        <v/>
      </c>
      <c r="AO3573" s="310" t="str">
        <f t="shared" si="1223"/>
        <v/>
      </c>
      <c r="AP3573" s="310">
        <f>SUM(AO$1:AO3573)</f>
        <v>0</v>
      </c>
      <c r="AQ3573" s="310">
        <f>SUM(AK$2:AK3573)</f>
        <v>24</v>
      </c>
      <c r="AR3573" s="310">
        <f>COUNTA(AJ$2:AJ3573)</f>
        <v>24</v>
      </c>
      <c r="AS3573" s="312"/>
      <c r="AT3573" s="312"/>
      <c r="AU3573" s="312"/>
      <c r="AV3573" s="312"/>
      <c r="AW3573" s="312"/>
      <c r="AZ3573">
        <v>0</v>
      </c>
      <c r="BA3573">
        <v>0</v>
      </c>
    </row>
    <row r="3574" spans="1:53" x14ac:dyDescent="0.25">
      <c r="A3574">
        <v>167</v>
      </c>
      <c r="B3574" t="s">
        <v>65</v>
      </c>
      <c r="C3574" t="s">
        <v>1024</v>
      </c>
      <c r="D3574"/>
      <c r="E3574">
        <v>2</v>
      </c>
      <c r="F3574">
        <v>2</v>
      </c>
      <c r="G3574">
        <v>1</v>
      </c>
      <c r="H3574">
        <v>0</v>
      </c>
      <c r="I3574">
        <v>0</v>
      </c>
      <c r="J3574">
        <v>0</v>
      </c>
      <c r="K3574">
        <v>0</v>
      </c>
      <c r="L3574">
        <v>0</v>
      </c>
      <c r="M3574" t="s">
        <v>1026</v>
      </c>
      <c r="O3574" s="101">
        <f>IF(ISBLANK(C3574),O3573,IF(COUNTIF(C$2:C3574,C3574)&gt;1,O3573,1+MAX(O3573,0)))</f>
        <v>81</v>
      </c>
      <c r="P3574" s="45">
        <f t="shared" si="1232"/>
        <v>53</v>
      </c>
      <c r="Q3574" s="33" t="str">
        <f t="shared" si="1233"/>
        <v/>
      </c>
      <c r="R3574" s="33">
        <f t="shared" si="1234"/>
        <v>6</v>
      </c>
      <c r="S3574" s="33" t="str">
        <f t="shared" si="1235"/>
        <v>167_6</v>
      </c>
      <c r="T3574" s="35" t="str">
        <f t="shared" si="1236"/>
        <v>167AM</v>
      </c>
      <c r="U3574" s="35" t="str">
        <f t="shared" si="1237"/>
        <v>167AMNS</v>
      </c>
      <c r="V3574" s="35" t="str">
        <f t="shared" si="1231"/>
        <v>3C</v>
      </c>
      <c r="W3574" s="35" t="str">
        <f t="shared" si="1224"/>
        <v>167AM3C221</v>
      </c>
      <c r="X3574" s="388">
        <f t="shared" si="1225"/>
        <v>0</v>
      </c>
      <c r="Y3574" s="388">
        <f t="shared" si="1226"/>
        <v>0</v>
      </c>
      <c r="Z3574" s="280" t="str">
        <f t="shared" si="1217"/>
        <v/>
      </c>
      <c r="AA3574" s="280" t="str">
        <f t="shared" si="1218"/>
        <v/>
      </c>
      <c r="AB3574" s="389" t="str">
        <f t="shared" si="1227"/>
        <v/>
      </c>
      <c r="AC3574" s="389" t="str">
        <f t="shared" si="1228"/>
        <v/>
      </c>
      <c r="AD3574" s="390" t="str">
        <f t="shared" si="1219"/>
        <v/>
      </c>
      <c r="AE3574" s="282">
        <f t="shared" si="1220"/>
        <v>0</v>
      </c>
      <c r="AF3574" s="359">
        <f t="shared" si="1221"/>
        <v>0</v>
      </c>
      <c r="AG3574" s="280">
        <f t="shared" si="1222"/>
        <v>0</v>
      </c>
      <c r="AH3574" s="280">
        <f t="shared" si="1238"/>
        <v>0</v>
      </c>
      <c r="AI3574" s="280">
        <f>IF(ISBLANK(T3574),AI3573,IF(COUNTIF(T$2:T3574,T3574)&gt;1,AI3573,1+MAX(AI3573,0)))</f>
        <v>101</v>
      </c>
      <c r="AL3574" s="391" t="str">
        <f t="shared" si="1229"/>
        <v/>
      </c>
      <c r="AM3574" s="391" t="str">
        <f t="shared" si="1230"/>
        <v/>
      </c>
      <c r="AO3574" s="310" t="str">
        <f t="shared" si="1223"/>
        <v/>
      </c>
      <c r="AP3574" s="310">
        <f>SUM(AO$1:AO3574)</f>
        <v>0</v>
      </c>
      <c r="AQ3574" s="310">
        <f>SUM(AK$2:AK3574)</f>
        <v>24</v>
      </c>
      <c r="AR3574" s="310">
        <f>COUNTA(AJ$2:AJ3574)</f>
        <v>24</v>
      </c>
      <c r="AS3574" s="312"/>
      <c r="AT3574" s="312"/>
      <c r="AU3574" s="312"/>
      <c r="AV3574" s="312"/>
      <c r="AW3574" s="312"/>
      <c r="AZ3574">
        <v>0</v>
      </c>
      <c r="BA3574">
        <v>0</v>
      </c>
    </row>
    <row r="3575" spans="1:53" x14ac:dyDescent="0.25">
      <c r="A3575">
        <v>167</v>
      </c>
      <c r="B3575" t="s">
        <v>65</v>
      </c>
      <c r="C3575" t="s">
        <v>1024</v>
      </c>
      <c r="D3575"/>
      <c r="E3575">
        <v>2</v>
      </c>
      <c r="F3575">
        <v>2</v>
      </c>
      <c r="G3575">
        <v>2</v>
      </c>
      <c r="H3575">
        <v>0</v>
      </c>
      <c r="I3575">
        <v>0</v>
      </c>
      <c r="J3575">
        <v>0</v>
      </c>
      <c r="K3575">
        <v>0</v>
      </c>
      <c r="L3575">
        <v>0</v>
      </c>
      <c r="M3575" t="s">
        <v>1026</v>
      </c>
      <c r="O3575" s="101">
        <f>IF(ISBLANK(C3575),O3574,IF(COUNTIF(C$2:C3575,C3575)&gt;1,O3574,1+MAX(O3574,0)))</f>
        <v>81</v>
      </c>
      <c r="P3575" s="45">
        <f t="shared" si="1232"/>
        <v>53</v>
      </c>
      <c r="Q3575" s="33" t="str">
        <f t="shared" si="1233"/>
        <v/>
      </c>
      <c r="R3575" s="33">
        <f t="shared" si="1234"/>
        <v>6</v>
      </c>
      <c r="S3575" s="33" t="str">
        <f t="shared" si="1235"/>
        <v>167_6</v>
      </c>
      <c r="T3575" s="35" t="str">
        <f t="shared" si="1236"/>
        <v>167AM</v>
      </c>
      <c r="U3575" s="35" t="str">
        <f t="shared" si="1237"/>
        <v>167AMNS</v>
      </c>
      <c r="V3575" s="35" t="str">
        <f t="shared" si="1231"/>
        <v>3C</v>
      </c>
      <c r="W3575" s="35" t="str">
        <f t="shared" si="1224"/>
        <v>167AM3C222</v>
      </c>
      <c r="X3575" s="388">
        <f t="shared" si="1225"/>
        <v>0</v>
      </c>
      <c r="Y3575" s="388">
        <f t="shared" si="1226"/>
        <v>0</v>
      </c>
      <c r="Z3575" s="280" t="str">
        <f t="shared" si="1217"/>
        <v/>
      </c>
      <c r="AA3575" s="280" t="str">
        <f t="shared" si="1218"/>
        <v/>
      </c>
      <c r="AB3575" s="389" t="str">
        <f t="shared" si="1227"/>
        <v/>
      </c>
      <c r="AC3575" s="389" t="str">
        <f t="shared" si="1228"/>
        <v/>
      </c>
      <c r="AD3575" s="390" t="str">
        <f t="shared" si="1219"/>
        <v/>
      </c>
      <c r="AE3575" s="282">
        <f t="shared" si="1220"/>
        <v>0</v>
      </c>
      <c r="AF3575" s="359">
        <f t="shared" si="1221"/>
        <v>0</v>
      </c>
      <c r="AG3575" s="280">
        <f t="shared" si="1222"/>
        <v>0</v>
      </c>
      <c r="AH3575" s="280">
        <f t="shared" si="1238"/>
        <v>0</v>
      </c>
      <c r="AI3575" s="280">
        <f>IF(ISBLANK(T3575),AI3574,IF(COUNTIF(T$2:T3575,T3575)&gt;1,AI3574,1+MAX(AI3574,0)))</f>
        <v>101</v>
      </c>
      <c r="AL3575" s="391" t="str">
        <f t="shared" si="1229"/>
        <v/>
      </c>
      <c r="AM3575" s="391" t="str">
        <f t="shared" si="1230"/>
        <v/>
      </c>
      <c r="AO3575" s="310" t="str">
        <f t="shared" si="1223"/>
        <v/>
      </c>
      <c r="AP3575" s="310">
        <f>SUM(AO$1:AO3575)</f>
        <v>0</v>
      </c>
      <c r="AQ3575" s="310">
        <f>SUM(AK$2:AK3575)</f>
        <v>24</v>
      </c>
      <c r="AR3575" s="310">
        <f>COUNTA(AJ$2:AJ3575)</f>
        <v>24</v>
      </c>
      <c r="AS3575" s="312"/>
      <c r="AT3575" s="312"/>
      <c r="AU3575" s="312"/>
      <c r="AV3575" s="312"/>
      <c r="AW3575" s="312"/>
      <c r="AZ3575">
        <v>0</v>
      </c>
      <c r="BA3575">
        <v>0</v>
      </c>
    </row>
    <row r="3576" spans="1:53" x14ac:dyDescent="0.25">
      <c r="A3576">
        <v>167</v>
      </c>
      <c r="B3576" t="s">
        <v>65</v>
      </c>
      <c r="C3576" t="s">
        <v>1024</v>
      </c>
      <c r="D3576"/>
      <c r="E3576">
        <v>2</v>
      </c>
      <c r="F3576">
        <v>2</v>
      </c>
      <c r="G3576">
        <v>3</v>
      </c>
      <c r="H3576">
        <v>5</v>
      </c>
      <c r="I3576">
        <v>2</v>
      </c>
      <c r="J3576">
        <v>5</v>
      </c>
      <c r="K3576">
        <v>0</v>
      </c>
      <c r="L3576">
        <v>5</v>
      </c>
      <c r="M3576" t="s">
        <v>1026</v>
      </c>
      <c r="O3576" s="101">
        <f>IF(ISBLANK(C3576),O3575,IF(COUNTIF(C$2:C3576,C3576)&gt;1,O3575,1+MAX(O3575,0)))</f>
        <v>81</v>
      </c>
      <c r="P3576" s="45">
        <f t="shared" si="1232"/>
        <v>53</v>
      </c>
      <c r="Q3576" s="33" t="str">
        <f t="shared" si="1233"/>
        <v/>
      </c>
      <c r="R3576" s="33">
        <f t="shared" si="1234"/>
        <v>6</v>
      </c>
      <c r="S3576" s="33" t="str">
        <f t="shared" si="1235"/>
        <v>167_6</v>
      </c>
      <c r="T3576" s="35" t="str">
        <f t="shared" si="1236"/>
        <v>167AM</v>
      </c>
      <c r="U3576" s="35" t="str">
        <f t="shared" si="1237"/>
        <v>167AMEW</v>
      </c>
      <c r="V3576" s="35" t="str">
        <f t="shared" si="1231"/>
        <v>3C</v>
      </c>
      <c r="W3576" s="35" t="str">
        <f t="shared" si="1224"/>
        <v>167AM3C223</v>
      </c>
      <c r="X3576" s="388">
        <f t="shared" si="1225"/>
        <v>0</v>
      </c>
      <c r="Y3576" s="388">
        <f t="shared" si="1226"/>
        <v>5</v>
      </c>
      <c r="Z3576" s="280" t="str">
        <f t="shared" si="1217"/>
        <v/>
      </c>
      <c r="AA3576" s="280" t="str">
        <f t="shared" si="1218"/>
        <v/>
      </c>
      <c r="AB3576" s="389" t="str">
        <f t="shared" si="1227"/>
        <v/>
      </c>
      <c r="AC3576" s="389" t="str">
        <f t="shared" si="1228"/>
        <v/>
      </c>
      <c r="AD3576" s="390" t="str">
        <f t="shared" si="1219"/>
        <v/>
      </c>
      <c r="AE3576" s="282">
        <f t="shared" si="1220"/>
        <v>0</v>
      </c>
      <c r="AF3576" s="359">
        <f t="shared" si="1221"/>
        <v>0</v>
      </c>
      <c r="AG3576" s="280">
        <f t="shared" si="1222"/>
        <v>0</v>
      </c>
      <c r="AH3576" s="280">
        <f t="shared" si="1238"/>
        <v>0</v>
      </c>
      <c r="AI3576" s="280">
        <f>IF(ISBLANK(T3576),AI3575,IF(COUNTIF(T$2:T3576,T3576)&gt;1,AI3575,1+MAX(AI3575,0)))</f>
        <v>101</v>
      </c>
      <c r="AL3576" s="391" t="str">
        <f t="shared" si="1229"/>
        <v/>
      </c>
      <c r="AM3576" s="391" t="str">
        <f t="shared" si="1230"/>
        <v/>
      </c>
      <c r="AO3576" s="310" t="str">
        <f t="shared" si="1223"/>
        <v/>
      </c>
      <c r="AP3576" s="310">
        <f>SUM(AO$1:AO3576)</f>
        <v>0</v>
      </c>
      <c r="AQ3576" s="310">
        <f>SUM(AK$2:AK3576)</f>
        <v>24</v>
      </c>
      <c r="AR3576" s="310">
        <f>COUNTA(AJ$2:AJ3576)</f>
        <v>24</v>
      </c>
      <c r="AS3576" s="312"/>
      <c r="AT3576" s="312"/>
      <c r="AU3576" s="312"/>
      <c r="AV3576" s="312"/>
      <c r="AW3576" s="312"/>
      <c r="AZ3576">
        <v>0</v>
      </c>
      <c r="BA3576">
        <v>5</v>
      </c>
    </row>
    <row r="3577" spans="1:53" x14ac:dyDescent="0.25">
      <c r="A3577">
        <v>167</v>
      </c>
      <c r="B3577" t="s">
        <v>65</v>
      </c>
      <c r="C3577" t="s">
        <v>1024</v>
      </c>
      <c r="D3577"/>
      <c r="E3577">
        <v>2</v>
      </c>
      <c r="F3577">
        <v>2</v>
      </c>
      <c r="G3577">
        <v>4</v>
      </c>
      <c r="H3577">
        <v>0</v>
      </c>
      <c r="I3577">
        <v>0</v>
      </c>
      <c r="J3577">
        <v>0</v>
      </c>
      <c r="K3577">
        <v>0</v>
      </c>
      <c r="L3577">
        <v>0</v>
      </c>
      <c r="M3577" t="s">
        <v>1026</v>
      </c>
      <c r="O3577" s="101">
        <f>IF(ISBLANK(C3577),O3576,IF(COUNTIF(C$2:C3577,C3577)&gt;1,O3576,1+MAX(O3576,0)))</f>
        <v>81</v>
      </c>
      <c r="P3577" s="45">
        <f t="shared" si="1232"/>
        <v>53</v>
      </c>
      <c r="Q3577" s="33" t="str">
        <f t="shared" si="1233"/>
        <v/>
      </c>
      <c r="R3577" s="33">
        <f t="shared" si="1234"/>
        <v>6</v>
      </c>
      <c r="S3577" s="33" t="str">
        <f t="shared" si="1235"/>
        <v>167_6</v>
      </c>
      <c r="T3577" s="35" t="str">
        <f t="shared" si="1236"/>
        <v>167AM</v>
      </c>
      <c r="U3577" s="35" t="str">
        <f t="shared" si="1237"/>
        <v>167AMEW</v>
      </c>
      <c r="V3577" s="35" t="str">
        <f t="shared" si="1231"/>
        <v>3C</v>
      </c>
      <c r="W3577" s="35" t="str">
        <f t="shared" si="1224"/>
        <v>167AM3C224</v>
      </c>
      <c r="X3577" s="388">
        <f t="shared" si="1225"/>
        <v>0</v>
      </c>
      <c r="Y3577" s="388">
        <f t="shared" si="1226"/>
        <v>0</v>
      </c>
      <c r="Z3577" s="280" t="str">
        <f t="shared" si="1217"/>
        <v/>
      </c>
      <c r="AA3577" s="280" t="str">
        <f t="shared" si="1218"/>
        <v/>
      </c>
      <c r="AB3577" s="389" t="str">
        <f t="shared" si="1227"/>
        <v/>
      </c>
      <c r="AC3577" s="389" t="str">
        <f t="shared" si="1228"/>
        <v/>
      </c>
      <c r="AD3577" s="390" t="str">
        <f t="shared" si="1219"/>
        <v/>
      </c>
      <c r="AE3577" s="282">
        <f t="shared" si="1220"/>
        <v>0</v>
      </c>
      <c r="AF3577" s="359">
        <f t="shared" si="1221"/>
        <v>0</v>
      </c>
      <c r="AG3577" s="280">
        <f t="shared" si="1222"/>
        <v>4</v>
      </c>
      <c r="AH3577" s="280">
        <f t="shared" si="1238"/>
        <v>1</v>
      </c>
      <c r="AI3577" s="280">
        <f>IF(ISBLANK(T3577),AI3576,IF(COUNTIF(T$2:T3577,T3577)&gt;1,AI3576,1+MAX(AI3576,0)))</f>
        <v>101</v>
      </c>
      <c r="AL3577" s="391" t="str">
        <f t="shared" si="1229"/>
        <v/>
      </c>
      <c r="AM3577" s="391" t="str">
        <f t="shared" si="1230"/>
        <v/>
      </c>
      <c r="AO3577" s="310" t="str">
        <f t="shared" si="1223"/>
        <v/>
      </c>
      <c r="AP3577" s="310">
        <f>SUM(AO$1:AO3577)</f>
        <v>0</v>
      </c>
      <c r="AQ3577" s="310">
        <f>SUM(AK$2:AK3577)</f>
        <v>24</v>
      </c>
      <c r="AR3577" s="310">
        <f>COUNTA(AJ$2:AJ3577)</f>
        <v>24</v>
      </c>
      <c r="AS3577" s="312"/>
      <c r="AT3577" s="312"/>
      <c r="AU3577" s="312"/>
      <c r="AV3577" s="312"/>
      <c r="AW3577" s="312"/>
      <c r="AZ3577">
        <v>0</v>
      </c>
      <c r="BA3577">
        <v>0</v>
      </c>
    </row>
    <row r="3578" spans="1:53" x14ac:dyDescent="0.25">
      <c r="A3578">
        <v>167</v>
      </c>
      <c r="B3578" t="s">
        <v>65</v>
      </c>
      <c r="C3578" t="s">
        <v>1024</v>
      </c>
      <c r="D3578"/>
      <c r="E3578">
        <v>2</v>
      </c>
      <c r="F3578">
        <v>3</v>
      </c>
      <c r="G3578">
        <v>1</v>
      </c>
      <c r="H3578">
        <v>2</v>
      </c>
      <c r="I3578">
        <v>1</v>
      </c>
      <c r="J3578">
        <v>1</v>
      </c>
      <c r="K3578">
        <v>0</v>
      </c>
      <c r="L3578">
        <v>2</v>
      </c>
      <c r="M3578" t="s">
        <v>1026</v>
      </c>
      <c r="O3578" s="101">
        <f>IF(ISBLANK(C3578),O3577,IF(COUNTIF(C$2:C3578,C3578)&gt;1,O3577,1+MAX(O3577,0)))</f>
        <v>81</v>
      </c>
      <c r="P3578" s="45">
        <f t="shared" si="1232"/>
        <v>53</v>
      </c>
      <c r="Q3578" s="33" t="str">
        <f t="shared" si="1233"/>
        <v/>
      </c>
      <c r="R3578" s="33">
        <f t="shared" si="1234"/>
        <v>7</v>
      </c>
      <c r="S3578" s="33" t="str">
        <f t="shared" si="1235"/>
        <v>167_7</v>
      </c>
      <c r="T3578" s="35" t="str">
        <f t="shared" si="1236"/>
        <v>167AM</v>
      </c>
      <c r="U3578" s="35" t="str">
        <f t="shared" si="1237"/>
        <v>167AMNS</v>
      </c>
      <c r="V3578" s="35" t="str">
        <f t="shared" si="1231"/>
        <v>3C</v>
      </c>
      <c r="W3578" s="35" t="str">
        <f t="shared" si="1224"/>
        <v>167AM3C231</v>
      </c>
      <c r="X3578" s="388">
        <f t="shared" si="1225"/>
        <v>0</v>
      </c>
      <c r="Y3578" s="388">
        <f t="shared" si="1226"/>
        <v>2</v>
      </c>
      <c r="Z3578" s="280" t="str">
        <f t="shared" si="1217"/>
        <v/>
      </c>
      <c r="AA3578" s="280" t="str">
        <f t="shared" si="1218"/>
        <v/>
      </c>
      <c r="AB3578" s="389" t="str">
        <f t="shared" si="1227"/>
        <v/>
      </c>
      <c r="AC3578" s="389" t="str">
        <f t="shared" si="1228"/>
        <v/>
      </c>
      <c r="AD3578" s="390" t="str">
        <f t="shared" si="1219"/>
        <v/>
      </c>
      <c r="AE3578" s="282">
        <f t="shared" si="1220"/>
        <v>0</v>
      </c>
      <c r="AF3578" s="359">
        <f t="shared" si="1221"/>
        <v>0</v>
      </c>
      <c r="AG3578" s="280">
        <f t="shared" si="1222"/>
        <v>0</v>
      </c>
      <c r="AH3578" s="280">
        <f t="shared" si="1238"/>
        <v>0</v>
      </c>
      <c r="AI3578" s="280">
        <f>IF(ISBLANK(T3578),AI3577,IF(COUNTIF(T$2:T3578,T3578)&gt;1,AI3577,1+MAX(AI3577,0)))</f>
        <v>101</v>
      </c>
      <c r="AL3578" s="391" t="str">
        <f t="shared" si="1229"/>
        <v/>
      </c>
      <c r="AM3578" s="391" t="str">
        <f t="shared" si="1230"/>
        <v/>
      </c>
      <c r="AO3578" s="310" t="str">
        <f t="shared" si="1223"/>
        <v/>
      </c>
      <c r="AP3578" s="310">
        <f>SUM(AO$1:AO3578)</f>
        <v>0</v>
      </c>
      <c r="AQ3578" s="310">
        <f>SUM(AK$2:AK3578)</f>
        <v>24</v>
      </c>
      <c r="AR3578" s="310">
        <f>COUNTA(AJ$2:AJ3578)</f>
        <v>24</v>
      </c>
      <c r="AS3578" s="312"/>
      <c r="AT3578" s="312"/>
      <c r="AU3578" s="312"/>
      <c r="AV3578" s="312"/>
      <c r="AW3578" s="312"/>
      <c r="AZ3578">
        <v>0</v>
      </c>
      <c r="BA3578">
        <v>2</v>
      </c>
    </row>
    <row r="3579" spans="1:53" x14ac:dyDescent="0.25">
      <c r="A3579">
        <v>167</v>
      </c>
      <c r="B3579" t="s">
        <v>65</v>
      </c>
      <c r="C3579" t="s">
        <v>1024</v>
      </c>
      <c r="D3579"/>
      <c r="E3579">
        <v>2</v>
      </c>
      <c r="F3579">
        <v>3</v>
      </c>
      <c r="G3579">
        <v>2</v>
      </c>
      <c r="H3579">
        <v>1</v>
      </c>
      <c r="I3579">
        <v>0</v>
      </c>
      <c r="J3579">
        <v>0</v>
      </c>
      <c r="K3579">
        <v>0</v>
      </c>
      <c r="L3579">
        <v>1</v>
      </c>
      <c r="M3579" t="s">
        <v>1026</v>
      </c>
      <c r="O3579" s="101">
        <f>IF(ISBLANK(C3579),O3578,IF(COUNTIF(C$2:C3579,C3579)&gt;1,O3578,1+MAX(O3578,0)))</f>
        <v>81</v>
      </c>
      <c r="P3579" s="45">
        <f t="shared" si="1232"/>
        <v>53</v>
      </c>
      <c r="Q3579" s="33" t="str">
        <f t="shared" si="1233"/>
        <v/>
      </c>
      <c r="R3579" s="33">
        <f t="shared" si="1234"/>
        <v>7</v>
      </c>
      <c r="S3579" s="33" t="str">
        <f t="shared" si="1235"/>
        <v>167_7</v>
      </c>
      <c r="T3579" s="35" t="str">
        <f t="shared" si="1236"/>
        <v>167AM</v>
      </c>
      <c r="U3579" s="35" t="str">
        <f t="shared" si="1237"/>
        <v>167AMNS</v>
      </c>
      <c r="V3579" s="35" t="str">
        <f t="shared" si="1231"/>
        <v>3C</v>
      </c>
      <c r="W3579" s="35" t="str">
        <f t="shared" si="1224"/>
        <v>167AM3C232</v>
      </c>
      <c r="X3579" s="388">
        <f t="shared" si="1225"/>
        <v>0</v>
      </c>
      <c r="Y3579" s="388">
        <f t="shared" si="1226"/>
        <v>1</v>
      </c>
      <c r="Z3579" s="280" t="str">
        <f t="shared" si="1217"/>
        <v/>
      </c>
      <c r="AA3579" s="280" t="str">
        <f t="shared" si="1218"/>
        <v/>
      </c>
      <c r="AB3579" s="389" t="str">
        <f t="shared" si="1227"/>
        <v/>
      </c>
      <c r="AC3579" s="389" t="str">
        <f t="shared" si="1228"/>
        <v/>
      </c>
      <c r="AD3579" s="390" t="str">
        <f t="shared" si="1219"/>
        <v/>
      </c>
      <c r="AE3579" s="282">
        <f t="shared" si="1220"/>
        <v>0</v>
      </c>
      <c r="AF3579" s="359">
        <f t="shared" si="1221"/>
        <v>0</v>
      </c>
      <c r="AG3579" s="280">
        <f t="shared" si="1222"/>
        <v>0</v>
      </c>
      <c r="AH3579" s="280">
        <f t="shared" si="1238"/>
        <v>0</v>
      </c>
      <c r="AI3579" s="280">
        <f>IF(ISBLANK(T3579),AI3578,IF(COUNTIF(T$2:T3579,T3579)&gt;1,AI3578,1+MAX(AI3578,0)))</f>
        <v>101</v>
      </c>
      <c r="AL3579" s="391" t="str">
        <f t="shared" si="1229"/>
        <v/>
      </c>
      <c r="AM3579" s="391" t="str">
        <f t="shared" si="1230"/>
        <v/>
      </c>
      <c r="AO3579" s="310" t="str">
        <f t="shared" si="1223"/>
        <v/>
      </c>
      <c r="AP3579" s="310">
        <f>SUM(AO$1:AO3579)</f>
        <v>0</v>
      </c>
      <c r="AQ3579" s="310">
        <f>SUM(AK$2:AK3579)</f>
        <v>24</v>
      </c>
      <c r="AR3579" s="310">
        <f>COUNTA(AJ$2:AJ3579)</f>
        <v>24</v>
      </c>
      <c r="AS3579" s="312"/>
      <c r="AT3579" s="312"/>
      <c r="AU3579" s="312"/>
      <c r="AV3579" s="312"/>
      <c r="AW3579" s="312"/>
      <c r="AZ3579">
        <v>0</v>
      </c>
      <c r="BA3579">
        <v>1</v>
      </c>
    </row>
    <row r="3580" spans="1:53" x14ac:dyDescent="0.25">
      <c r="A3580">
        <v>167</v>
      </c>
      <c r="B3580" t="s">
        <v>65</v>
      </c>
      <c r="C3580" t="s">
        <v>1024</v>
      </c>
      <c r="D3580"/>
      <c r="E3580">
        <v>2</v>
      </c>
      <c r="F3580">
        <v>3</v>
      </c>
      <c r="G3580">
        <v>3</v>
      </c>
      <c r="H3580">
        <v>1</v>
      </c>
      <c r="I3580">
        <v>0</v>
      </c>
      <c r="J3580">
        <v>0</v>
      </c>
      <c r="K3580">
        <v>0</v>
      </c>
      <c r="L3580">
        <v>1</v>
      </c>
      <c r="M3580" t="s">
        <v>1026</v>
      </c>
      <c r="O3580" s="101">
        <f>IF(ISBLANK(C3580),O3579,IF(COUNTIF(C$2:C3580,C3580)&gt;1,O3579,1+MAX(O3579,0)))</f>
        <v>81</v>
      </c>
      <c r="P3580" s="45">
        <f t="shared" si="1232"/>
        <v>53</v>
      </c>
      <c r="Q3580" s="33" t="str">
        <f t="shared" si="1233"/>
        <v/>
      </c>
      <c r="R3580" s="33">
        <f t="shared" si="1234"/>
        <v>7</v>
      </c>
      <c r="S3580" s="33" t="str">
        <f t="shared" si="1235"/>
        <v>167_7</v>
      </c>
      <c r="T3580" s="35" t="str">
        <f t="shared" si="1236"/>
        <v>167AM</v>
      </c>
      <c r="U3580" s="35" t="str">
        <f t="shared" si="1237"/>
        <v>167AMEW</v>
      </c>
      <c r="V3580" s="35" t="str">
        <f t="shared" si="1231"/>
        <v>3C</v>
      </c>
      <c r="W3580" s="35" t="str">
        <f t="shared" si="1224"/>
        <v>167AM3C233</v>
      </c>
      <c r="X3580" s="388">
        <f t="shared" si="1225"/>
        <v>0</v>
      </c>
      <c r="Y3580" s="388">
        <f t="shared" si="1226"/>
        <v>1</v>
      </c>
      <c r="Z3580" s="280" t="str">
        <f t="shared" si="1217"/>
        <v/>
      </c>
      <c r="AA3580" s="280" t="str">
        <f t="shared" si="1218"/>
        <v/>
      </c>
      <c r="AB3580" s="389" t="str">
        <f t="shared" si="1227"/>
        <v/>
      </c>
      <c r="AC3580" s="389" t="str">
        <f t="shared" si="1228"/>
        <v/>
      </c>
      <c r="AD3580" s="390" t="str">
        <f t="shared" si="1219"/>
        <v/>
      </c>
      <c r="AE3580" s="282">
        <f t="shared" si="1220"/>
        <v>0</v>
      </c>
      <c r="AF3580" s="359">
        <f t="shared" si="1221"/>
        <v>0</v>
      </c>
      <c r="AG3580" s="280">
        <f t="shared" si="1222"/>
        <v>0</v>
      </c>
      <c r="AH3580" s="280">
        <f t="shared" si="1238"/>
        <v>0</v>
      </c>
      <c r="AI3580" s="280">
        <f>IF(ISBLANK(T3580),AI3579,IF(COUNTIF(T$2:T3580,T3580)&gt;1,AI3579,1+MAX(AI3579,0)))</f>
        <v>101</v>
      </c>
      <c r="AL3580" s="391" t="str">
        <f t="shared" si="1229"/>
        <v/>
      </c>
      <c r="AM3580" s="391" t="str">
        <f t="shared" si="1230"/>
        <v/>
      </c>
      <c r="AO3580" s="310" t="str">
        <f t="shared" si="1223"/>
        <v/>
      </c>
      <c r="AP3580" s="310">
        <f>SUM(AO$1:AO3580)</f>
        <v>0</v>
      </c>
      <c r="AQ3580" s="310">
        <f>SUM(AK$2:AK3580)</f>
        <v>24</v>
      </c>
      <c r="AR3580" s="310">
        <f>COUNTA(AJ$2:AJ3580)</f>
        <v>24</v>
      </c>
      <c r="AS3580" s="312"/>
      <c r="AT3580" s="312"/>
      <c r="AU3580" s="312"/>
      <c r="AV3580" s="312"/>
      <c r="AW3580" s="312"/>
      <c r="AZ3580">
        <v>0</v>
      </c>
      <c r="BA3580">
        <v>1</v>
      </c>
    </row>
    <row r="3581" spans="1:53" x14ac:dyDescent="0.25">
      <c r="A3581">
        <v>167</v>
      </c>
      <c r="B3581" t="s">
        <v>65</v>
      </c>
      <c r="C3581" t="s">
        <v>1024</v>
      </c>
      <c r="D3581"/>
      <c r="E3581">
        <v>2</v>
      </c>
      <c r="F3581">
        <v>3</v>
      </c>
      <c r="G3581">
        <v>4</v>
      </c>
      <c r="H3581">
        <v>0</v>
      </c>
      <c r="I3581">
        <v>0</v>
      </c>
      <c r="J3581">
        <v>0</v>
      </c>
      <c r="K3581">
        <v>0</v>
      </c>
      <c r="L3581">
        <v>0</v>
      </c>
      <c r="M3581" t="s">
        <v>1026</v>
      </c>
      <c r="O3581" s="101">
        <f>IF(ISBLANK(C3581),O3580,IF(COUNTIF(C$2:C3581,C3581)&gt;1,O3580,1+MAX(O3580,0)))</f>
        <v>81</v>
      </c>
      <c r="P3581" s="45">
        <f t="shared" si="1232"/>
        <v>53</v>
      </c>
      <c r="Q3581" s="33" t="str">
        <f t="shared" si="1233"/>
        <v/>
      </c>
      <c r="R3581" s="33">
        <f t="shared" si="1234"/>
        <v>7</v>
      </c>
      <c r="S3581" s="33" t="str">
        <f t="shared" si="1235"/>
        <v>167_7</v>
      </c>
      <c r="T3581" s="35" t="str">
        <f t="shared" si="1236"/>
        <v>167AM</v>
      </c>
      <c r="U3581" s="35" t="str">
        <f t="shared" si="1237"/>
        <v>167AMEW</v>
      </c>
      <c r="V3581" s="35" t="str">
        <f t="shared" si="1231"/>
        <v>3C</v>
      </c>
      <c r="W3581" s="35" t="str">
        <f t="shared" si="1224"/>
        <v>167AM3C234</v>
      </c>
      <c r="X3581" s="388">
        <f t="shared" si="1225"/>
        <v>0</v>
      </c>
      <c r="Y3581" s="388">
        <f t="shared" si="1226"/>
        <v>0</v>
      </c>
      <c r="Z3581" s="280" t="str">
        <f t="shared" si="1217"/>
        <v/>
      </c>
      <c r="AA3581" s="280" t="str">
        <f t="shared" si="1218"/>
        <v/>
      </c>
      <c r="AB3581" s="389" t="str">
        <f t="shared" si="1227"/>
        <v/>
      </c>
      <c r="AC3581" s="389" t="str">
        <f t="shared" si="1228"/>
        <v/>
      </c>
      <c r="AD3581" s="390" t="str">
        <f t="shared" si="1219"/>
        <v/>
      </c>
      <c r="AE3581" s="282">
        <f t="shared" si="1220"/>
        <v>0</v>
      </c>
      <c r="AF3581" s="359">
        <f t="shared" si="1221"/>
        <v>0</v>
      </c>
      <c r="AG3581" s="280">
        <f t="shared" si="1222"/>
        <v>4</v>
      </c>
      <c r="AH3581" s="280">
        <f t="shared" si="1238"/>
        <v>1</v>
      </c>
      <c r="AI3581" s="280">
        <f>IF(ISBLANK(T3581),AI3580,IF(COUNTIF(T$2:T3581,T3581)&gt;1,AI3580,1+MAX(AI3580,0)))</f>
        <v>101</v>
      </c>
      <c r="AL3581" s="391" t="str">
        <f t="shared" si="1229"/>
        <v/>
      </c>
      <c r="AM3581" s="391" t="str">
        <f t="shared" si="1230"/>
        <v/>
      </c>
      <c r="AO3581" s="310" t="str">
        <f t="shared" si="1223"/>
        <v/>
      </c>
      <c r="AP3581" s="310">
        <f>SUM(AO$1:AO3581)</f>
        <v>0</v>
      </c>
      <c r="AQ3581" s="310">
        <f>SUM(AK$2:AK3581)</f>
        <v>24</v>
      </c>
      <c r="AR3581" s="310">
        <f>COUNTA(AJ$2:AJ3581)</f>
        <v>24</v>
      </c>
      <c r="AS3581" s="312"/>
      <c r="AT3581" s="312"/>
      <c r="AU3581" s="312"/>
      <c r="AV3581" s="312"/>
      <c r="AW3581" s="312"/>
      <c r="AZ3581">
        <v>0</v>
      </c>
      <c r="BA3581">
        <v>0</v>
      </c>
    </row>
    <row r="3582" spans="1:53" x14ac:dyDescent="0.25">
      <c r="A3582">
        <v>167</v>
      </c>
      <c r="B3582" t="s">
        <v>65</v>
      </c>
      <c r="C3582" t="s">
        <v>1024</v>
      </c>
      <c r="D3582"/>
      <c r="E3582">
        <v>2</v>
      </c>
      <c r="F3582">
        <v>4</v>
      </c>
      <c r="G3582">
        <v>1</v>
      </c>
      <c r="H3582">
        <v>0</v>
      </c>
      <c r="I3582">
        <v>0</v>
      </c>
      <c r="J3582">
        <v>0</v>
      </c>
      <c r="K3582">
        <v>0</v>
      </c>
      <c r="L3582">
        <v>0</v>
      </c>
      <c r="M3582" t="s">
        <v>1026</v>
      </c>
      <c r="O3582" s="101">
        <f>IF(ISBLANK(C3582),O3581,IF(COUNTIF(C$2:C3582,C3582)&gt;1,O3581,1+MAX(O3581,0)))</f>
        <v>81</v>
      </c>
      <c r="P3582" s="45">
        <f t="shared" si="1232"/>
        <v>53</v>
      </c>
      <c r="Q3582" s="33" t="str">
        <f t="shared" si="1233"/>
        <v/>
      </c>
      <c r="R3582" s="33">
        <f t="shared" si="1234"/>
        <v>8</v>
      </c>
      <c r="S3582" s="33" t="str">
        <f t="shared" si="1235"/>
        <v>167_8</v>
      </c>
      <c r="T3582" s="35" t="str">
        <f t="shared" si="1236"/>
        <v>167AM</v>
      </c>
      <c r="U3582" s="35" t="str">
        <f t="shared" si="1237"/>
        <v>167AMNS</v>
      </c>
      <c r="V3582" s="35" t="str">
        <f t="shared" si="1231"/>
        <v>3C</v>
      </c>
      <c r="W3582" s="35" t="str">
        <f t="shared" si="1224"/>
        <v>167AM3C241</v>
      </c>
      <c r="X3582" s="388">
        <f t="shared" si="1225"/>
        <v>0</v>
      </c>
      <c r="Y3582" s="388">
        <f t="shared" si="1226"/>
        <v>0</v>
      </c>
      <c r="Z3582" s="280" t="str">
        <f t="shared" si="1217"/>
        <v/>
      </c>
      <c r="AA3582" s="280" t="str">
        <f t="shared" si="1218"/>
        <v/>
      </c>
      <c r="AB3582" s="389" t="str">
        <f t="shared" si="1227"/>
        <v/>
      </c>
      <c r="AC3582" s="389" t="str">
        <f t="shared" si="1228"/>
        <v/>
      </c>
      <c r="AD3582" s="390" t="str">
        <f t="shared" si="1219"/>
        <v/>
      </c>
      <c r="AE3582" s="282">
        <f t="shared" si="1220"/>
        <v>0</v>
      </c>
      <c r="AF3582" s="359">
        <f t="shared" si="1221"/>
        <v>0</v>
      </c>
      <c r="AG3582" s="280">
        <f t="shared" si="1222"/>
        <v>0</v>
      </c>
      <c r="AH3582" s="280">
        <f t="shared" si="1238"/>
        <v>0</v>
      </c>
      <c r="AI3582" s="280">
        <f>IF(ISBLANK(T3582),AI3581,IF(COUNTIF(T$2:T3582,T3582)&gt;1,AI3581,1+MAX(AI3581,0)))</f>
        <v>101</v>
      </c>
      <c r="AL3582" s="391" t="str">
        <f t="shared" si="1229"/>
        <v/>
      </c>
      <c r="AM3582" s="391" t="str">
        <f t="shared" si="1230"/>
        <v/>
      </c>
      <c r="AO3582" s="310" t="str">
        <f t="shared" si="1223"/>
        <v/>
      </c>
      <c r="AP3582" s="310">
        <f>SUM(AO$1:AO3582)</f>
        <v>0</v>
      </c>
      <c r="AQ3582" s="310">
        <f>SUM(AK$2:AK3582)</f>
        <v>24</v>
      </c>
      <c r="AR3582" s="310">
        <f>COUNTA(AJ$2:AJ3582)</f>
        <v>24</v>
      </c>
      <c r="AS3582" s="312"/>
      <c r="AT3582" s="312"/>
      <c r="AU3582" s="312"/>
      <c r="AV3582" s="312"/>
      <c r="AW3582" s="312"/>
      <c r="AZ3582">
        <v>0</v>
      </c>
      <c r="BA3582">
        <v>0</v>
      </c>
    </row>
    <row r="3583" spans="1:53" x14ac:dyDescent="0.25">
      <c r="A3583">
        <v>167</v>
      </c>
      <c r="B3583" t="s">
        <v>65</v>
      </c>
      <c r="C3583" t="s">
        <v>1024</v>
      </c>
      <c r="D3583"/>
      <c r="E3583">
        <v>2</v>
      </c>
      <c r="F3583">
        <v>4</v>
      </c>
      <c r="G3583">
        <v>2</v>
      </c>
      <c r="H3583">
        <v>1</v>
      </c>
      <c r="I3583">
        <v>0</v>
      </c>
      <c r="J3583">
        <v>0</v>
      </c>
      <c r="K3583">
        <v>0</v>
      </c>
      <c r="L3583">
        <v>1</v>
      </c>
      <c r="M3583" t="s">
        <v>1026</v>
      </c>
      <c r="O3583" s="101">
        <f>IF(ISBLANK(C3583),O3582,IF(COUNTIF(C$2:C3583,C3583)&gt;1,O3582,1+MAX(O3582,0)))</f>
        <v>81</v>
      </c>
      <c r="P3583" s="45">
        <f t="shared" si="1232"/>
        <v>53</v>
      </c>
      <c r="Q3583" s="33" t="str">
        <f t="shared" si="1233"/>
        <v/>
      </c>
      <c r="R3583" s="33">
        <f t="shared" si="1234"/>
        <v>8</v>
      </c>
      <c r="S3583" s="33" t="str">
        <f t="shared" si="1235"/>
        <v>167_8</v>
      </c>
      <c r="T3583" s="35" t="str">
        <f t="shared" si="1236"/>
        <v>167AM</v>
      </c>
      <c r="U3583" s="35" t="str">
        <f t="shared" si="1237"/>
        <v>167AMNS</v>
      </c>
      <c r="V3583" s="35" t="str">
        <f t="shared" si="1231"/>
        <v>3C</v>
      </c>
      <c r="W3583" s="35" t="str">
        <f t="shared" si="1224"/>
        <v>167AM3C242</v>
      </c>
      <c r="X3583" s="388">
        <f t="shared" si="1225"/>
        <v>0</v>
      </c>
      <c r="Y3583" s="388">
        <f t="shared" si="1226"/>
        <v>1</v>
      </c>
      <c r="Z3583" s="280" t="str">
        <f t="shared" si="1217"/>
        <v/>
      </c>
      <c r="AA3583" s="280" t="str">
        <f t="shared" si="1218"/>
        <v/>
      </c>
      <c r="AB3583" s="389" t="str">
        <f t="shared" si="1227"/>
        <v/>
      </c>
      <c r="AC3583" s="389" t="str">
        <f t="shared" si="1228"/>
        <v/>
      </c>
      <c r="AD3583" s="390" t="str">
        <f t="shared" si="1219"/>
        <v/>
      </c>
      <c r="AE3583" s="282">
        <f t="shared" si="1220"/>
        <v>0</v>
      </c>
      <c r="AF3583" s="359">
        <f t="shared" si="1221"/>
        <v>0</v>
      </c>
      <c r="AG3583" s="280">
        <f t="shared" si="1222"/>
        <v>0</v>
      </c>
      <c r="AH3583" s="280">
        <f t="shared" si="1238"/>
        <v>0</v>
      </c>
      <c r="AI3583" s="280">
        <f>IF(ISBLANK(T3583),AI3582,IF(COUNTIF(T$2:T3583,T3583)&gt;1,AI3582,1+MAX(AI3582,0)))</f>
        <v>101</v>
      </c>
      <c r="AL3583" s="391" t="str">
        <f t="shared" si="1229"/>
        <v/>
      </c>
      <c r="AM3583" s="391" t="str">
        <f t="shared" si="1230"/>
        <v/>
      </c>
      <c r="AO3583" s="310" t="str">
        <f t="shared" si="1223"/>
        <v/>
      </c>
      <c r="AP3583" s="310">
        <f>SUM(AO$1:AO3583)</f>
        <v>0</v>
      </c>
      <c r="AQ3583" s="310">
        <f>SUM(AK$2:AK3583)</f>
        <v>24</v>
      </c>
      <c r="AR3583" s="310">
        <f>COUNTA(AJ$2:AJ3583)</f>
        <v>24</v>
      </c>
      <c r="AS3583" s="312"/>
      <c r="AT3583" s="312"/>
      <c r="AU3583" s="312"/>
      <c r="AV3583" s="312"/>
      <c r="AW3583" s="312"/>
      <c r="AZ3583">
        <v>0</v>
      </c>
      <c r="BA3583">
        <v>1</v>
      </c>
    </row>
    <row r="3584" spans="1:53" x14ac:dyDescent="0.25">
      <c r="A3584">
        <v>167</v>
      </c>
      <c r="B3584" t="s">
        <v>65</v>
      </c>
      <c r="C3584" t="s">
        <v>1024</v>
      </c>
      <c r="D3584"/>
      <c r="E3584">
        <v>2</v>
      </c>
      <c r="F3584">
        <v>4</v>
      </c>
      <c r="G3584">
        <v>3</v>
      </c>
      <c r="H3584">
        <v>1</v>
      </c>
      <c r="I3584">
        <v>1</v>
      </c>
      <c r="J3584">
        <v>1</v>
      </c>
      <c r="K3584">
        <v>0</v>
      </c>
      <c r="L3584">
        <v>1</v>
      </c>
      <c r="M3584" t="s">
        <v>1026</v>
      </c>
      <c r="O3584" s="101">
        <f>IF(ISBLANK(C3584),O3583,IF(COUNTIF(C$2:C3584,C3584)&gt;1,O3583,1+MAX(O3583,0)))</f>
        <v>81</v>
      </c>
      <c r="P3584" s="45">
        <f t="shared" si="1232"/>
        <v>53</v>
      </c>
      <c r="Q3584" s="33" t="str">
        <f t="shared" si="1233"/>
        <v/>
      </c>
      <c r="R3584" s="33">
        <f t="shared" si="1234"/>
        <v>8</v>
      </c>
      <c r="S3584" s="33" t="str">
        <f t="shared" si="1235"/>
        <v>167_8</v>
      </c>
      <c r="T3584" s="35" t="str">
        <f t="shared" si="1236"/>
        <v>167AM</v>
      </c>
      <c r="U3584" s="35" t="str">
        <f t="shared" si="1237"/>
        <v>167AMEW</v>
      </c>
      <c r="V3584" s="35" t="str">
        <f t="shared" si="1231"/>
        <v>3C</v>
      </c>
      <c r="W3584" s="35" t="str">
        <f t="shared" si="1224"/>
        <v>167AM3C243</v>
      </c>
      <c r="X3584" s="388">
        <f t="shared" si="1225"/>
        <v>0</v>
      </c>
      <c r="Y3584" s="388">
        <f t="shared" si="1226"/>
        <v>1</v>
      </c>
      <c r="Z3584" s="280" t="str">
        <f t="shared" si="1217"/>
        <v/>
      </c>
      <c r="AA3584" s="280" t="str">
        <f t="shared" si="1218"/>
        <v/>
      </c>
      <c r="AB3584" s="389" t="str">
        <f t="shared" si="1227"/>
        <v/>
      </c>
      <c r="AC3584" s="389" t="str">
        <f t="shared" si="1228"/>
        <v/>
      </c>
      <c r="AD3584" s="390" t="str">
        <f t="shared" si="1219"/>
        <v/>
      </c>
      <c r="AE3584" s="282">
        <f t="shared" si="1220"/>
        <v>0</v>
      </c>
      <c r="AF3584" s="359">
        <f t="shared" si="1221"/>
        <v>0</v>
      </c>
      <c r="AG3584" s="280">
        <f t="shared" si="1222"/>
        <v>0</v>
      </c>
      <c r="AH3584" s="280">
        <f t="shared" si="1238"/>
        <v>0</v>
      </c>
      <c r="AI3584" s="280">
        <f>IF(ISBLANK(T3584),AI3583,IF(COUNTIF(T$2:T3584,T3584)&gt;1,AI3583,1+MAX(AI3583,0)))</f>
        <v>101</v>
      </c>
      <c r="AL3584" s="391" t="str">
        <f t="shared" si="1229"/>
        <v/>
      </c>
      <c r="AM3584" s="391" t="str">
        <f t="shared" si="1230"/>
        <v/>
      </c>
      <c r="AO3584" s="310" t="str">
        <f t="shared" si="1223"/>
        <v/>
      </c>
      <c r="AP3584" s="310">
        <f>SUM(AO$1:AO3584)</f>
        <v>0</v>
      </c>
      <c r="AQ3584" s="310">
        <f>SUM(AK$2:AK3584)</f>
        <v>24</v>
      </c>
      <c r="AR3584" s="310">
        <f>COUNTA(AJ$2:AJ3584)</f>
        <v>24</v>
      </c>
      <c r="AS3584" s="312"/>
      <c r="AT3584" s="312"/>
      <c r="AU3584" s="312"/>
      <c r="AV3584" s="312"/>
      <c r="AW3584" s="312"/>
      <c r="AZ3584">
        <v>0</v>
      </c>
      <c r="BA3584">
        <v>1</v>
      </c>
    </row>
    <row r="3585" spans="1:53" x14ac:dyDescent="0.25">
      <c r="A3585">
        <v>167</v>
      </c>
      <c r="B3585" t="s">
        <v>65</v>
      </c>
      <c r="C3585" t="s">
        <v>1024</v>
      </c>
      <c r="D3585"/>
      <c r="E3585">
        <v>2</v>
      </c>
      <c r="F3585">
        <v>4</v>
      </c>
      <c r="G3585">
        <v>4</v>
      </c>
      <c r="H3585">
        <v>0</v>
      </c>
      <c r="I3585">
        <v>0</v>
      </c>
      <c r="J3585">
        <v>0</v>
      </c>
      <c r="K3585">
        <v>0</v>
      </c>
      <c r="L3585">
        <v>0</v>
      </c>
      <c r="M3585" t="s">
        <v>1026</v>
      </c>
      <c r="O3585" s="101">
        <f>IF(ISBLANK(C3585),O3584,IF(COUNTIF(C$2:C3585,C3585)&gt;1,O3584,1+MAX(O3584,0)))</f>
        <v>81</v>
      </c>
      <c r="P3585" s="45">
        <f t="shared" si="1232"/>
        <v>53</v>
      </c>
      <c r="Q3585" s="33" t="str">
        <f t="shared" si="1233"/>
        <v/>
      </c>
      <c r="R3585" s="33">
        <f t="shared" si="1234"/>
        <v>8</v>
      </c>
      <c r="S3585" s="33" t="str">
        <f t="shared" si="1235"/>
        <v>167_8</v>
      </c>
      <c r="T3585" s="35" t="str">
        <f t="shared" si="1236"/>
        <v>167AM</v>
      </c>
      <c r="U3585" s="35" t="str">
        <f t="shared" si="1237"/>
        <v>167AMEW</v>
      </c>
      <c r="V3585" s="35" t="str">
        <f t="shared" si="1231"/>
        <v>3C</v>
      </c>
      <c r="W3585" s="35" t="str">
        <f t="shared" si="1224"/>
        <v>167AM3C244</v>
      </c>
      <c r="X3585" s="388">
        <f t="shared" si="1225"/>
        <v>0</v>
      </c>
      <c r="Y3585" s="388">
        <f t="shared" si="1226"/>
        <v>0</v>
      </c>
      <c r="Z3585" s="280" t="str">
        <f t="shared" si="1217"/>
        <v/>
      </c>
      <c r="AA3585" s="280" t="str">
        <f t="shared" si="1218"/>
        <v/>
      </c>
      <c r="AB3585" s="389" t="str">
        <f t="shared" si="1227"/>
        <v/>
      </c>
      <c r="AC3585" s="389" t="str">
        <f t="shared" si="1228"/>
        <v/>
      </c>
      <c r="AD3585" s="390" t="str">
        <f t="shared" si="1219"/>
        <v/>
      </c>
      <c r="AE3585" s="282">
        <f t="shared" si="1220"/>
        <v>0</v>
      </c>
      <c r="AF3585" s="359">
        <f t="shared" si="1221"/>
        <v>0</v>
      </c>
      <c r="AG3585" s="280">
        <f t="shared" si="1222"/>
        <v>4</v>
      </c>
      <c r="AH3585" s="280">
        <f t="shared" si="1238"/>
        <v>1</v>
      </c>
      <c r="AI3585" s="280">
        <f>IF(ISBLANK(T3585),AI3584,IF(COUNTIF(T$2:T3585,T3585)&gt;1,AI3584,1+MAX(AI3584,0)))</f>
        <v>101</v>
      </c>
      <c r="AL3585" s="391" t="str">
        <f t="shared" si="1229"/>
        <v/>
      </c>
      <c r="AM3585" s="391" t="str">
        <f t="shared" si="1230"/>
        <v/>
      </c>
      <c r="AO3585" s="310" t="str">
        <f t="shared" si="1223"/>
        <v/>
      </c>
      <c r="AP3585" s="310">
        <f>SUM(AO$1:AO3585)</f>
        <v>0</v>
      </c>
      <c r="AQ3585" s="310">
        <f>SUM(AK$2:AK3585)</f>
        <v>24</v>
      </c>
      <c r="AR3585" s="310">
        <f>COUNTA(AJ$2:AJ3585)</f>
        <v>24</v>
      </c>
      <c r="AS3585" s="312"/>
      <c r="AT3585" s="312"/>
      <c r="AU3585" s="312"/>
      <c r="AV3585" s="312"/>
      <c r="AW3585" s="312"/>
      <c r="AZ3585">
        <v>0</v>
      </c>
      <c r="BA3585">
        <v>0</v>
      </c>
    </row>
    <row r="3586" spans="1:53" x14ac:dyDescent="0.25">
      <c r="A3586">
        <v>167</v>
      </c>
      <c r="B3586" t="s">
        <v>66</v>
      </c>
      <c r="C3586" t="s">
        <v>663</v>
      </c>
      <c r="D3586"/>
      <c r="E3586">
        <v>1</v>
      </c>
      <c r="F3586">
        <v>1</v>
      </c>
      <c r="G3586">
        <v>1</v>
      </c>
      <c r="H3586">
        <v>4</v>
      </c>
      <c r="I3586">
        <v>2</v>
      </c>
      <c r="J3586">
        <v>3</v>
      </c>
      <c r="K3586">
        <v>0</v>
      </c>
      <c r="L3586">
        <v>0</v>
      </c>
      <c r="M3586"/>
      <c r="O3586" s="101">
        <f>IF(ISBLANK(C3586),O3585,IF(COUNTIF(C$2:C3586,C3586)&gt;1,O3585,1+MAX(O3585,0)))</f>
        <v>81</v>
      </c>
      <c r="P3586" s="45">
        <f t="shared" si="1232"/>
        <v>53</v>
      </c>
      <c r="Q3586" s="33" t="str">
        <f t="shared" si="1233"/>
        <v/>
      </c>
      <c r="R3586" s="33">
        <f t="shared" si="1234"/>
        <v>9</v>
      </c>
      <c r="S3586" s="33" t="str">
        <f t="shared" si="1235"/>
        <v>167_9</v>
      </c>
      <c r="T3586" s="35" t="str">
        <f t="shared" si="1236"/>
        <v>167PM</v>
      </c>
      <c r="U3586" s="35" t="str">
        <f t="shared" si="1237"/>
        <v>167PMNS</v>
      </c>
      <c r="V3586" s="35" t="str">
        <f t="shared" si="1231"/>
        <v>3C</v>
      </c>
      <c r="W3586" s="35" t="str">
        <f t="shared" si="1224"/>
        <v>167PM3C111</v>
      </c>
      <c r="X3586" s="388">
        <f t="shared" si="1225"/>
        <v>0</v>
      </c>
      <c r="Y3586" s="388">
        <f t="shared" si="1226"/>
        <v>0</v>
      </c>
      <c r="Z3586" s="280" t="str">
        <f t="shared" ref="Z3586:Z3649" si="1239">IF(I3586&gt;$H3586,1,"")</f>
        <v/>
      </c>
      <c r="AA3586" s="280" t="str">
        <f t="shared" ref="AA3586:AA3649" si="1240">IF(J3586&gt;$H3586,1,"")</f>
        <v/>
      </c>
      <c r="AB3586" s="389" t="str">
        <f t="shared" si="1227"/>
        <v/>
      </c>
      <c r="AC3586" s="389" t="str">
        <f t="shared" si="1228"/>
        <v/>
      </c>
      <c r="AD3586" s="390" t="str">
        <f t="shared" ref="AD3586:AD3649" si="1241">IF(ISERROR(MATCH(A3586&amp;"_"&amp;G3586,Sidewalk_ignore,0)),"",1)</f>
        <v/>
      </c>
      <c r="AE3586" s="282">
        <f t="shared" ref="AE3586:AE3649" si="1242">IF(AND(ISNUMBER($G3586),$B3586="AM"),INDEX(CordonIn,MATCH($A3586,loc_ID,0),$G3586),0)</f>
        <v>0</v>
      </c>
      <c r="AF3586" s="359">
        <f t="shared" ref="AF3586:AF3649" si="1243">IF(AND(ISNUMBER($G3586),$B3586="PM"),INDEX(CordonIn,MATCH($A3586,loc_ID,0),VLOOKUP($G3586,Reverse_dir,2,FALSE)),0)</f>
        <v>0</v>
      </c>
      <c r="AG3586" s="280">
        <f t="shared" ref="AG3586:AG3649" si="1244">IF(AND(ISNUMBER($G3586),$B3586="AM"),INDEX(Lane,MATCH($A3586,loc_ID,0),$G3586),0)</f>
        <v>0</v>
      </c>
      <c r="AH3586" s="280">
        <f t="shared" si="1238"/>
        <v>0</v>
      </c>
      <c r="AI3586" s="280">
        <f>IF(ISBLANK(T3586),AI3585,IF(COUNTIF(T$2:T3586,T3586)&gt;1,AI3585,1+MAX(AI3585,0)))</f>
        <v>102</v>
      </c>
      <c r="AL3586" s="391" t="str">
        <f t="shared" si="1229"/>
        <v/>
      </c>
      <c r="AM3586" s="391" t="str">
        <f t="shared" si="1230"/>
        <v/>
      </c>
      <c r="AO3586" s="310" t="str">
        <f t="shared" ref="AO3586:AO3649" si="1245">IF(SUM(Z3586:AC3586)&gt;0,1,"")</f>
        <v/>
      </c>
      <c r="AP3586" s="310">
        <f>SUM(AO$1:AO3586)</f>
        <v>0</v>
      </c>
      <c r="AQ3586" s="310">
        <f>SUM(AK$2:AK3586)</f>
        <v>24</v>
      </c>
      <c r="AR3586" s="310">
        <f>COUNTA(AJ$2:AJ3586)</f>
        <v>24</v>
      </c>
      <c r="AS3586" s="312"/>
      <c r="AT3586" s="312"/>
      <c r="AU3586" s="312"/>
      <c r="AV3586" s="312"/>
      <c r="AW3586" s="312"/>
      <c r="AZ3586">
        <v>0</v>
      </c>
      <c r="BA3586">
        <v>0</v>
      </c>
    </row>
    <row r="3587" spans="1:53" x14ac:dyDescent="0.25">
      <c r="A3587">
        <v>167</v>
      </c>
      <c r="B3587" t="s">
        <v>66</v>
      </c>
      <c r="C3587" t="s">
        <v>663</v>
      </c>
      <c r="D3587"/>
      <c r="E3587">
        <v>1</v>
      </c>
      <c r="F3587">
        <v>1</v>
      </c>
      <c r="G3587">
        <v>2</v>
      </c>
      <c r="H3587">
        <v>3</v>
      </c>
      <c r="I3587">
        <v>2</v>
      </c>
      <c r="J3587">
        <v>3</v>
      </c>
      <c r="K3587">
        <v>0</v>
      </c>
      <c r="L3587">
        <v>0</v>
      </c>
      <c r="M3587"/>
      <c r="O3587" s="101">
        <f>IF(ISBLANK(C3587),O3586,IF(COUNTIF(C$2:C3587,C3587)&gt;1,O3586,1+MAX(O3586,0)))</f>
        <v>81</v>
      </c>
      <c r="P3587" s="45">
        <f t="shared" si="1232"/>
        <v>53</v>
      </c>
      <c r="Q3587" s="33" t="str">
        <f t="shared" si="1233"/>
        <v/>
      </c>
      <c r="R3587" s="33">
        <f t="shared" si="1234"/>
        <v>9</v>
      </c>
      <c r="S3587" s="33" t="str">
        <f t="shared" si="1235"/>
        <v>167_9</v>
      </c>
      <c r="T3587" s="35" t="str">
        <f t="shared" si="1236"/>
        <v>167PM</v>
      </c>
      <c r="U3587" s="35" t="str">
        <f t="shared" si="1237"/>
        <v>167PMNS</v>
      </c>
      <c r="V3587" s="35" t="str">
        <f t="shared" si="1231"/>
        <v>3C</v>
      </c>
      <c r="W3587" s="35" t="str">
        <f t="shared" ref="W3587:W3650" si="1246">IF(ISBLANK(A3587),"",A3587&amp;B3587&amp;V3587&amp;E3587&amp;F3587&amp;G3587)</f>
        <v>167PM3C112</v>
      </c>
      <c r="X3587" s="388">
        <f t="shared" ref="X3587:X3650" si="1247">IF($AD3587=1,0,K3587)</f>
        <v>0</v>
      </c>
      <c r="Y3587" s="388">
        <f t="shared" ref="Y3587:Y3650" si="1248">IF($AD3587=1,0,L3587)</f>
        <v>0</v>
      </c>
      <c r="Z3587" s="280" t="str">
        <f t="shared" si="1239"/>
        <v/>
      </c>
      <c r="AA3587" s="280" t="str">
        <f t="shared" si="1240"/>
        <v/>
      </c>
      <c r="AB3587" s="389" t="str">
        <f t="shared" ref="AB3587:AB3650" si="1249">IF(OR(K3587&gt;$H3587,AND($AD3587=1,K3587&gt;0)),1,"")</f>
        <v/>
      </c>
      <c r="AC3587" s="389" t="str">
        <f t="shared" ref="AC3587:AC3650" si="1250">IF(OR(L3587&gt;$H3587,AND($AD3587=1,L3587&gt;0)),1,"")</f>
        <v/>
      </c>
      <c r="AD3587" s="390" t="str">
        <f t="shared" si="1241"/>
        <v/>
      </c>
      <c r="AE3587" s="282">
        <f t="shared" si="1242"/>
        <v>0</v>
      </c>
      <c r="AF3587" s="359">
        <f t="shared" si="1243"/>
        <v>0</v>
      </c>
      <c r="AG3587" s="280">
        <f t="shared" si="1244"/>
        <v>0</v>
      </c>
      <c r="AH3587" s="280">
        <f t="shared" si="1238"/>
        <v>0</v>
      </c>
      <c r="AI3587" s="280">
        <f>IF(ISBLANK(T3587),AI3586,IF(COUNTIF(T$2:T3587,T3587)&gt;1,AI3586,1+MAX(AI3586,0)))</f>
        <v>102</v>
      </c>
      <c r="AL3587" s="391" t="str">
        <f t="shared" ref="AL3587:AL3650" si="1251">IF(OR(AB3587=1,AC3587=1),IF(LEN(AJ3587)=0,"",AJ3587&amp;"; ")&amp;"Ignore sidewalk",IF(LEN(AJ3587)=0,"",AJ3587))</f>
        <v/>
      </c>
      <c r="AM3587" s="391" t="str">
        <f t="shared" ref="AM3587:AM3650" si="1252">IF(OR(AB3587=1,AC3587=1),1,IF(LEN(AK3587)=0,"",AK3587))</f>
        <v/>
      </c>
      <c r="AO3587" s="310" t="str">
        <f t="shared" si="1245"/>
        <v/>
      </c>
      <c r="AP3587" s="310">
        <f>SUM(AO$1:AO3587)</f>
        <v>0</v>
      </c>
      <c r="AQ3587" s="310">
        <f>SUM(AK$2:AK3587)</f>
        <v>24</v>
      </c>
      <c r="AR3587" s="310">
        <f>COUNTA(AJ$2:AJ3587)</f>
        <v>24</v>
      </c>
      <c r="AS3587" s="312"/>
      <c r="AT3587" s="312"/>
      <c r="AU3587" s="312"/>
      <c r="AV3587" s="312"/>
      <c r="AW3587" s="312"/>
      <c r="AZ3587">
        <v>0</v>
      </c>
      <c r="BA3587">
        <v>0</v>
      </c>
    </row>
    <row r="3588" spans="1:53" x14ac:dyDescent="0.25">
      <c r="A3588">
        <v>167</v>
      </c>
      <c r="B3588" t="s">
        <v>66</v>
      </c>
      <c r="C3588" t="s">
        <v>663</v>
      </c>
      <c r="D3588"/>
      <c r="E3588">
        <v>1</v>
      </c>
      <c r="F3588">
        <v>1</v>
      </c>
      <c r="G3588">
        <v>3</v>
      </c>
      <c r="H3588">
        <v>0</v>
      </c>
      <c r="I3588">
        <v>0</v>
      </c>
      <c r="J3588">
        <v>0</v>
      </c>
      <c r="K3588">
        <v>0</v>
      </c>
      <c r="L3588">
        <v>0</v>
      </c>
      <c r="M3588"/>
      <c r="O3588" s="101">
        <f>IF(ISBLANK(C3588),O3587,IF(COUNTIF(C$2:C3588,C3588)&gt;1,O3587,1+MAX(O3587,0)))</f>
        <v>81</v>
      </c>
      <c r="P3588" s="45">
        <f t="shared" si="1232"/>
        <v>53</v>
      </c>
      <c r="Q3588" s="33" t="str">
        <f t="shared" si="1233"/>
        <v/>
      </c>
      <c r="R3588" s="33">
        <f t="shared" si="1234"/>
        <v>9</v>
      </c>
      <c r="S3588" s="33" t="str">
        <f t="shared" si="1235"/>
        <v>167_9</v>
      </c>
      <c r="T3588" s="35" t="str">
        <f t="shared" si="1236"/>
        <v>167PM</v>
      </c>
      <c r="U3588" s="35" t="str">
        <f t="shared" si="1237"/>
        <v>167PMEW</v>
      </c>
      <c r="V3588" s="35" t="str">
        <f t="shared" ref="V3588:V3651" si="1253">TEXT((O3588-MOD(O3588,26))/26,"0")&amp;CHAR(65+MOD(O3588-1,26))</f>
        <v>3C</v>
      </c>
      <c r="W3588" s="35" t="str">
        <f t="shared" si="1246"/>
        <v>167PM3C113</v>
      </c>
      <c r="X3588" s="388">
        <f t="shared" si="1247"/>
        <v>0</v>
      </c>
      <c r="Y3588" s="388">
        <f t="shared" si="1248"/>
        <v>0</v>
      </c>
      <c r="Z3588" s="280" t="str">
        <f t="shared" si="1239"/>
        <v/>
      </c>
      <c r="AA3588" s="280" t="str">
        <f t="shared" si="1240"/>
        <v/>
      </c>
      <c r="AB3588" s="389" t="str">
        <f t="shared" si="1249"/>
        <v/>
      </c>
      <c r="AC3588" s="389" t="str">
        <f t="shared" si="1250"/>
        <v/>
      </c>
      <c r="AD3588" s="390" t="str">
        <f t="shared" si="1241"/>
        <v/>
      </c>
      <c r="AE3588" s="282">
        <f t="shared" si="1242"/>
        <v>0</v>
      </c>
      <c r="AF3588" s="359">
        <f t="shared" si="1243"/>
        <v>0</v>
      </c>
      <c r="AG3588" s="280">
        <f t="shared" si="1244"/>
        <v>0</v>
      </c>
      <c r="AH3588" s="280">
        <f t="shared" si="1238"/>
        <v>0</v>
      </c>
      <c r="AI3588" s="280">
        <f>IF(ISBLANK(T3588),AI3587,IF(COUNTIF(T$2:T3588,T3588)&gt;1,AI3587,1+MAX(AI3587,0)))</f>
        <v>102</v>
      </c>
      <c r="AL3588" s="391" t="str">
        <f t="shared" si="1251"/>
        <v/>
      </c>
      <c r="AM3588" s="391" t="str">
        <f t="shared" si="1252"/>
        <v/>
      </c>
      <c r="AO3588" s="310" t="str">
        <f t="shared" si="1245"/>
        <v/>
      </c>
      <c r="AP3588" s="310">
        <f>SUM(AO$1:AO3588)</f>
        <v>0</v>
      </c>
      <c r="AQ3588" s="310">
        <f>SUM(AK$2:AK3588)</f>
        <v>24</v>
      </c>
      <c r="AR3588" s="310">
        <f>COUNTA(AJ$2:AJ3588)</f>
        <v>24</v>
      </c>
      <c r="AS3588" s="312"/>
      <c r="AT3588" s="312"/>
      <c r="AU3588" s="312"/>
      <c r="AV3588" s="312"/>
      <c r="AW3588" s="312"/>
      <c r="AZ3588">
        <v>0</v>
      </c>
      <c r="BA3588">
        <v>0</v>
      </c>
    </row>
    <row r="3589" spans="1:53" x14ac:dyDescent="0.25">
      <c r="A3589">
        <v>167</v>
      </c>
      <c r="B3589" t="s">
        <v>66</v>
      </c>
      <c r="C3589" t="s">
        <v>663</v>
      </c>
      <c r="D3589"/>
      <c r="E3589">
        <v>1</v>
      </c>
      <c r="F3589">
        <v>1</v>
      </c>
      <c r="G3589">
        <v>4</v>
      </c>
      <c r="H3589">
        <v>1</v>
      </c>
      <c r="I3589">
        <v>0</v>
      </c>
      <c r="J3589">
        <v>1</v>
      </c>
      <c r="K3589">
        <v>0</v>
      </c>
      <c r="L3589">
        <v>0</v>
      </c>
      <c r="M3589"/>
      <c r="O3589" s="101">
        <f>IF(ISBLANK(C3589),O3588,IF(COUNTIF(C$2:C3589,C3589)&gt;1,O3588,1+MAX(O3588,0)))</f>
        <v>81</v>
      </c>
      <c r="P3589" s="45">
        <f t="shared" si="1232"/>
        <v>53</v>
      </c>
      <c r="Q3589" s="33" t="str">
        <f t="shared" si="1233"/>
        <v/>
      </c>
      <c r="R3589" s="33">
        <f t="shared" si="1234"/>
        <v>9</v>
      </c>
      <c r="S3589" s="33" t="str">
        <f t="shared" si="1235"/>
        <v>167_9</v>
      </c>
      <c r="T3589" s="35" t="str">
        <f t="shared" si="1236"/>
        <v>167PM</v>
      </c>
      <c r="U3589" s="35" t="str">
        <f t="shared" si="1237"/>
        <v>167PMEW</v>
      </c>
      <c r="V3589" s="35" t="str">
        <f t="shared" si="1253"/>
        <v>3C</v>
      </c>
      <c r="W3589" s="35" t="str">
        <f t="shared" si="1246"/>
        <v>167PM3C114</v>
      </c>
      <c r="X3589" s="388">
        <f t="shared" si="1247"/>
        <v>0</v>
      </c>
      <c r="Y3589" s="388">
        <f t="shared" si="1248"/>
        <v>0</v>
      </c>
      <c r="Z3589" s="280" t="str">
        <f t="shared" si="1239"/>
        <v/>
      </c>
      <c r="AA3589" s="280" t="str">
        <f t="shared" si="1240"/>
        <v/>
      </c>
      <c r="AB3589" s="389" t="str">
        <f t="shared" si="1249"/>
        <v/>
      </c>
      <c r="AC3589" s="389" t="str">
        <f t="shared" si="1250"/>
        <v/>
      </c>
      <c r="AD3589" s="390" t="str">
        <f t="shared" si="1241"/>
        <v/>
      </c>
      <c r="AE3589" s="282">
        <f t="shared" si="1242"/>
        <v>0</v>
      </c>
      <c r="AF3589" s="359">
        <f t="shared" si="1243"/>
        <v>0</v>
      </c>
      <c r="AG3589" s="280">
        <f t="shared" si="1244"/>
        <v>0</v>
      </c>
      <c r="AH3589" s="280">
        <f t="shared" si="1238"/>
        <v>0</v>
      </c>
      <c r="AI3589" s="280">
        <f>IF(ISBLANK(T3589),AI3588,IF(COUNTIF(T$2:T3589,T3589)&gt;1,AI3588,1+MAX(AI3588,0)))</f>
        <v>102</v>
      </c>
      <c r="AL3589" s="391" t="str">
        <f t="shared" si="1251"/>
        <v/>
      </c>
      <c r="AM3589" s="391" t="str">
        <f t="shared" si="1252"/>
        <v/>
      </c>
      <c r="AO3589" s="310" t="str">
        <f t="shared" si="1245"/>
        <v/>
      </c>
      <c r="AP3589" s="310">
        <f>SUM(AO$1:AO3589)</f>
        <v>0</v>
      </c>
      <c r="AQ3589" s="310">
        <f>SUM(AK$2:AK3589)</f>
        <v>24</v>
      </c>
      <c r="AR3589" s="310">
        <f>COUNTA(AJ$2:AJ3589)</f>
        <v>24</v>
      </c>
      <c r="AS3589" s="312"/>
      <c r="AT3589" s="312"/>
      <c r="AU3589" s="312"/>
      <c r="AV3589" s="312"/>
      <c r="AW3589" s="312"/>
      <c r="AZ3589">
        <v>0</v>
      </c>
      <c r="BA3589">
        <v>0</v>
      </c>
    </row>
    <row r="3590" spans="1:53" x14ac:dyDescent="0.25">
      <c r="A3590">
        <v>167</v>
      </c>
      <c r="B3590" t="s">
        <v>66</v>
      </c>
      <c r="C3590" t="s">
        <v>663</v>
      </c>
      <c r="D3590"/>
      <c r="E3590">
        <v>1</v>
      </c>
      <c r="F3590">
        <v>2</v>
      </c>
      <c r="G3590">
        <v>1</v>
      </c>
      <c r="H3590">
        <v>0</v>
      </c>
      <c r="I3590">
        <v>0</v>
      </c>
      <c r="J3590">
        <v>0</v>
      </c>
      <c r="K3590">
        <v>0</v>
      </c>
      <c r="L3590">
        <v>0</v>
      </c>
      <c r="M3590"/>
      <c r="O3590" s="101">
        <f>IF(ISBLANK(C3590),O3589,IF(COUNTIF(C$2:C3590,C3590)&gt;1,O3589,1+MAX(O3589,0)))</f>
        <v>81</v>
      </c>
      <c r="P3590" s="45">
        <f t="shared" si="1232"/>
        <v>53</v>
      </c>
      <c r="Q3590" s="33" t="str">
        <f t="shared" si="1233"/>
        <v/>
      </c>
      <c r="R3590" s="33">
        <f t="shared" si="1234"/>
        <v>10</v>
      </c>
      <c r="S3590" s="33" t="str">
        <f t="shared" si="1235"/>
        <v>167_10</v>
      </c>
      <c r="T3590" s="35" t="str">
        <f t="shared" si="1236"/>
        <v>167PM</v>
      </c>
      <c r="U3590" s="35" t="str">
        <f t="shared" si="1237"/>
        <v>167PMNS</v>
      </c>
      <c r="V3590" s="35" t="str">
        <f t="shared" si="1253"/>
        <v>3C</v>
      </c>
      <c r="W3590" s="35" t="str">
        <f t="shared" si="1246"/>
        <v>167PM3C121</v>
      </c>
      <c r="X3590" s="388">
        <f t="shared" si="1247"/>
        <v>0</v>
      </c>
      <c r="Y3590" s="388">
        <f t="shared" si="1248"/>
        <v>0</v>
      </c>
      <c r="Z3590" s="280" t="str">
        <f t="shared" si="1239"/>
        <v/>
      </c>
      <c r="AA3590" s="280" t="str">
        <f t="shared" si="1240"/>
        <v/>
      </c>
      <c r="AB3590" s="389" t="str">
        <f t="shared" si="1249"/>
        <v/>
      </c>
      <c r="AC3590" s="389" t="str">
        <f t="shared" si="1250"/>
        <v/>
      </c>
      <c r="AD3590" s="390" t="str">
        <f t="shared" si="1241"/>
        <v/>
      </c>
      <c r="AE3590" s="282">
        <f t="shared" si="1242"/>
        <v>0</v>
      </c>
      <c r="AF3590" s="359">
        <f t="shared" si="1243"/>
        <v>0</v>
      </c>
      <c r="AG3590" s="280">
        <f t="shared" si="1244"/>
        <v>0</v>
      </c>
      <c r="AH3590" s="280">
        <f t="shared" si="1238"/>
        <v>0</v>
      </c>
      <c r="AI3590" s="280">
        <f>IF(ISBLANK(T3590),AI3589,IF(COUNTIF(T$2:T3590,T3590)&gt;1,AI3589,1+MAX(AI3589,0)))</f>
        <v>102</v>
      </c>
      <c r="AL3590" s="391" t="str">
        <f t="shared" si="1251"/>
        <v/>
      </c>
      <c r="AM3590" s="391" t="str">
        <f t="shared" si="1252"/>
        <v/>
      </c>
      <c r="AO3590" s="310" t="str">
        <f t="shared" si="1245"/>
        <v/>
      </c>
      <c r="AP3590" s="310">
        <f>SUM(AO$1:AO3590)</f>
        <v>0</v>
      </c>
      <c r="AQ3590" s="310">
        <f>SUM(AK$2:AK3590)</f>
        <v>24</v>
      </c>
      <c r="AR3590" s="310">
        <f>COUNTA(AJ$2:AJ3590)</f>
        <v>24</v>
      </c>
      <c r="AS3590" s="312"/>
      <c r="AT3590" s="312"/>
      <c r="AU3590" s="312"/>
      <c r="AV3590" s="312"/>
      <c r="AW3590" s="312"/>
      <c r="AZ3590">
        <v>0</v>
      </c>
      <c r="BA3590">
        <v>0</v>
      </c>
    </row>
    <row r="3591" spans="1:53" x14ac:dyDescent="0.25">
      <c r="A3591">
        <v>167</v>
      </c>
      <c r="B3591" t="s">
        <v>66</v>
      </c>
      <c r="C3591" t="s">
        <v>663</v>
      </c>
      <c r="D3591"/>
      <c r="E3591">
        <v>1</v>
      </c>
      <c r="F3591">
        <v>2</v>
      </c>
      <c r="G3591">
        <v>2</v>
      </c>
      <c r="H3591">
        <v>3</v>
      </c>
      <c r="I3591">
        <v>0</v>
      </c>
      <c r="J3591">
        <v>0</v>
      </c>
      <c r="K3591">
        <v>3</v>
      </c>
      <c r="L3591">
        <v>3</v>
      </c>
      <c r="M3591"/>
      <c r="O3591" s="101">
        <f>IF(ISBLANK(C3591),O3590,IF(COUNTIF(C$2:C3591,C3591)&gt;1,O3590,1+MAX(O3590,0)))</f>
        <v>81</v>
      </c>
      <c r="P3591" s="45">
        <f t="shared" si="1232"/>
        <v>53</v>
      </c>
      <c r="Q3591" s="33" t="str">
        <f t="shared" si="1233"/>
        <v/>
      </c>
      <c r="R3591" s="33">
        <f t="shared" si="1234"/>
        <v>10</v>
      </c>
      <c r="S3591" s="33" t="str">
        <f t="shared" si="1235"/>
        <v>167_10</v>
      </c>
      <c r="T3591" s="35" t="str">
        <f t="shared" si="1236"/>
        <v>167PM</v>
      </c>
      <c r="U3591" s="35" t="str">
        <f t="shared" si="1237"/>
        <v>167PMNS</v>
      </c>
      <c r="V3591" s="35" t="str">
        <f t="shared" si="1253"/>
        <v>3C</v>
      </c>
      <c r="W3591" s="35" t="str">
        <f t="shared" si="1246"/>
        <v>167PM3C122</v>
      </c>
      <c r="X3591" s="388">
        <f t="shared" si="1247"/>
        <v>3</v>
      </c>
      <c r="Y3591" s="388">
        <f t="shared" si="1248"/>
        <v>3</v>
      </c>
      <c r="Z3591" s="280" t="str">
        <f t="shared" si="1239"/>
        <v/>
      </c>
      <c r="AA3591" s="280" t="str">
        <f t="shared" si="1240"/>
        <v/>
      </c>
      <c r="AB3591" s="389" t="str">
        <f t="shared" si="1249"/>
        <v/>
      </c>
      <c r="AC3591" s="389" t="str">
        <f t="shared" si="1250"/>
        <v/>
      </c>
      <c r="AD3591" s="390" t="str">
        <f t="shared" si="1241"/>
        <v/>
      </c>
      <c r="AE3591" s="282">
        <f t="shared" si="1242"/>
        <v>0</v>
      </c>
      <c r="AF3591" s="359">
        <f t="shared" si="1243"/>
        <v>0</v>
      </c>
      <c r="AG3591" s="280">
        <f t="shared" si="1244"/>
        <v>0</v>
      </c>
      <c r="AH3591" s="280">
        <f t="shared" si="1238"/>
        <v>0</v>
      </c>
      <c r="AI3591" s="280">
        <f>IF(ISBLANK(T3591),AI3590,IF(COUNTIF(T$2:T3591,T3591)&gt;1,AI3590,1+MAX(AI3590,0)))</f>
        <v>102</v>
      </c>
      <c r="AL3591" s="391" t="str">
        <f t="shared" si="1251"/>
        <v/>
      </c>
      <c r="AM3591" s="391" t="str">
        <f t="shared" si="1252"/>
        <v/>
      </c>
      <c r="AO3591" s="310" t="str">
        <f t="shared" si="1245"/>
        <v/>
      </c>
      <c r="AP3591" s="310">
        <f>SUM(AO$1:AO3591)</f>
        <v>0</v>
      </c>
      <c r="AQ3591" s="310">
        <f>SUM(AK$2:AK3591)</f>
        <v>24</v>
      </c>
      <c r="AR3591" s="310">
        <f>COUNTA(AJ$2:AJ3591)</f>
        <v>24</v>
      </c>
      <c r="AS3591" s="312"/>
      <c r="AT3591" s="312"/>
      <c r="AU3591" s="312"/>
      <c r="AV3591" s="312"/>
      <c r="AW3591" s="312"/>
      <c r="AZ3591">
        <v>3</v>
      </c>
      <c r="BA3591">
        <v>3</v>
      </c>
    </row>
    <row r="3592" spans="1:53" x14ac:dyDescent="0.25">
      <c r="A3592">
        <v>167</v>
      </c>
      <c r="B3592" t="s">
        <v>66</v>
      </c>
      <c r="C3592" t="s">
        <v>663</v>
      </c>
      <c r="D3592"/>
      <c r="E3592">
        <v>1</v>
      </c>
      <c r="F3592">
        <v>2</v>
      </c>
      <c r="G3592">
        <v>3</v>
      </c>
      <c r="H3592">
        <v>0</v>
      </c>
      <c r="I3592">
        <v>0</v>
      </c>
      <c r="J3592">
        <v>0</v>
      </c>
      <c r="K3592">
        <v>0</v>
      </c>
      <c r="L3592">
        <v>0</v>
      </c>
      <c r="M3592"/>
      <c r="O3592" s="101">
        <f>IF(ISBLANK(C3592),O3591,IF(COUNTIF(C$2:C3592,C3592)&gt;1,O3591,1+MAX(O3591,0)))</f>
        <v>81</v>
      </c>
      <c r="P3592" s="45">
        <f t="shared" si="1232"/>
        <v>53</v>
      </c>
      <c r="Q3592" s="33" t="str">
        <f t="shared" si="1233"/>
        <v/>
      </c>
      <c r="R3592" s="33">
        <f t="shared" si="1234"/>
        <v>10</v>
      </c>
      <c r="S3592" s="33" t="str">
        <f t="shared" si="1235"/>
        <v>167_10</v>
      </c>
      <c r="T3592" s="35" t="str">
        <f t="shared" si="1236"/>
        <v>167PM</v>
      </c>
      <c r="U3592" s="35" t="str">
        <f t="shared" si="1237"/>
        <v>167PMEW</v>
      </c>
      <c r="V3592" s="35" t="str">
        <f t="shared" si="1253"/>
        <v>3C</v>
      </c>
      <c r="W3592" s="35" t="str">
        <f t="shared" si="1246"/>
        <v>167PM3C123</v>
      </c>
      <c r="X3592" s="388">
        <f t="shared" si="1247"/>
        <v>0</v>
      </c>
      <c r="Y3592" s="388">
        <f t="shared" si="1248"/>
        <v>0</v>
      </c>
      <c r="Z3592" s="280" t="str">
        <f t="shared" si="1239"/>
        <v/>
      </c>
      <c r="AA3592" s="280" t="str">
        <f t="shared" si="1240"/>
        <v/>
      </c>
      <c r="AB3592" s="389" t="str">
        <f t="shared" si="1249"/>
        <v/>
      </c>
      <c r="AC3592" s="389" t="str">
        <f t="shared" si="1250"/>
        <v/>
      </c>
      <c r="AD3592" s="390" t="str">
        <f t="shared" si="1241"/>
        <v/>
      </c>
      <c r="AE3592" s="282">
        <f t="shared" si="1242"/>
        <v>0</v>
      </c>
      <c r="AF3592" s="359">
        <f t="shared" si="1243"/>
        <v>0</v>
      </c>
      <c r="AG3592" s="280">
        <f t="shared" si="1244"/>
        <v>0</v>
      </c>
      <c r="AH3592" s="280">
        <f t="shared" si="1238"/>
        <v>0</v>
      </c>
      <c r="AI3592" s="280">
        <f>IF(ISBLANK(T3592),AI3591,IF(COUNTIF(T$2:T3592,T3592)&gt;1,AI3591,1+MAX(AI3591,0)))</f>
        <v>102</v>
      </c>
      <c r="AL3592" s="391" t="str">
        <f t="shared" si="1251"/>
        <v/>
      </c>
      <c r="AM3592" s="391" t="str">
        <f t="shared" si="1252"/>
        <v/>
      </c>
      <c r="AO3592" s="310" t="str">
        <f t="shared" si="1245"/>
        <v/>
      </c>
      <c r="AP3592" s="310">
        <f>SUM(AO$1:AO3592)</f>
        <v>0</v>
      </c>
      <c r="AQ3592" s="310">
        <f>SUM(AK$2:AK3592)</f>
        <v>24</v>
      </c>
      <c r="AR3592" s="310">
        <f>COUNTA(AJ$2:AJ3592)</f>
        <v>24</v>
      </c>
      <c r="AS3592" s="312"/>
      <c r="AT3592" s="312"/>
      <c r="AU3592" s="312"/>
      <c r="AV3592" s="312"/>
      <c r="AW3592" s="312"/>
      <c r="AZ3592">
        <v>0</v>
      </c>
      <c r="BA3592">
        <v>0</v>
      </c>
    </row>
    <row r="3593" spans="1:53" x14ac:dyDescent="0.25">
      <c r="A3593">
        <v>167</v>
      </c>
      <c r="B3593" t="s">
        <v>66</v>
      </c>
      <c r="C3593" t="s">
        <v>663</v>
      </c>
      <c r="D3593"/>
      <c r="E3593">
        <v>1</v>
      </c>
      <c r="F3593">
        <v>2</v>
      </c>
      <c r="G3593">
        <v>4</v>
      </c>
      <c r="H3593">
        <v>1</v>
      </c>
      <c r="I3593">
        <v>0</v>
      </c>
      <c r="J3593">
        <v>0</v>
      </c>
      <c r="K3593">
        <v>1</v>
      </c>
      <c r="L3593">
        <v>1</v>
      </c>
      <c r="M3593"/>
      <c r="O3593" s="101">
        <f>IF(ISBLANK(C3593),O3592,IF(COUNTIF(C$2:C3593,C3593)&gt;1,O3592,1+MAX(O3592,0)))</f>
        <v>81</v>
      </c>
      <c r="P3593" s="45">
        <f t="shared" si="1232"/>
        <v>53</v>
      </c>
      <c r="Q3593" s="33" t="str">
        <f t="shared" si="1233"/>
        <v/>
      </c>
      <c r="R3593" s="33">
        <f t="shared" si="1234"/>
        <v>10</v>
      </c>
      <c r="S3593" s="33" t="str">
        <f t="shared" si="1235"/>
        <v>167_10</v>
      </c>
      <c r="T3593" s="35" t="str">
        <f t="shared" si="1236"/>
        <v>167PM</v>
      </c>
      <c r="U3593" s="35" t="str">
        <f t="shared" si="1237"/>
        <v>167PMEW</v>
      </c>
      <c r="V3593" s="35" t="str">
        <f t="shared" si="1253"/>
        <v>3C</v>
      </c>
      <c r="W3593" s="35" t="str">
        <f t="shared" si="1246"/>
        <v>167PM3C124</v>
      </c>
      <c r="X3593" s="388">
        <f t="shared" si="1247"/>
        <v>1</v>
      </c>
      <c r="Y3593" s="388">
        <f t="shared" si="1248"/>
        <v>1</v>
      </c>
      <c r="Z3593" s="280" t="str">
        <f t="shared" si="1239"/>
        <v/>
      </c>
      <c r="AA3593" s="280" t="str">
        <f t="shared" si="1240"/>
        <v/>
      </c>
      <c r="AB3593" s="389" t="str">
        <f t="shared" si="1249"/>
        <v/>
      </c>
      <c r="AC3593" s="389" t="str">
        <f t="shared" si="1250"/>
        <v/>
      </c>
      <c r="AD3593" s="390" t="str">
        <f t="shared" si="1241"/>
        <v/>
      </c>
      <c r="AE3593" s="282">
        <f t="shared" si="1242"/>
        <v>0</v>
      </c>
      <c r="AF3593" s="359">
        <f t="shared" si="1243"/>
        <v>0</v>
      </c>
      <c r="AG3593" s="280">
        <f t="shared" si="1244"/>
        <v>0</v>
      </c>
      <c r="AH3593" s="280">
        <f t="shared" si="1238"/>
        <v>0</v>
      </c>
      <c r="AI3593" s="280">
        <f>IF(ISBLANK(T3593),AI3592,IF(COUNTIF(T$2:T3593,T3593)&gt;1,AI3592,1+MAX(AI3592,0)))</f>
        <v>102</v>
      </c>
      <c r="AL3593" s="391" t="str">
        <f t="shared" si="1251"/>
        <v/>
      </c>
      <c r="AM3593" s="391" t="str">
        <f t="shared" si="1252"/>
        <v/>
      </c>
      <c r="AO3593" s="310" t="str">
        <f t="shared" si="1245"/>
        <v/>
      </c>
      <c r="AP3593" s="310">
        <f>SUM(AO$1:AO3593)</f>
        <v>0</v>
      </c>
      <c r="AQ3593" s="310">
        <f>SUM(AK$2:AK3593)</f>
        <v>24</v>
      </c>
      <c r="AR3593" s="310">
        <f>COUNTA(AJ$2:AJ3593)</f>
        <v>24</v>
      </c>
      <c r="AS3593" s="312"/>
      <c r="AT3593" s="312"/>
      <c r="AU3593" s="312"/>
      <c r="AV3593" s="312"/>
      <c r="AW3593" s="312"/>
      <c r="AZ3593">
        <v>1</v>
      </c>
      <c r="BA3593">
        <v>1</v>
      </c>
    </row>
    <row r="3594" spans="1:53" x14ac:dyDescent="0.25">
      <c r="A3594">
        <v>167</v>
      </c>
      <c r="B3594" t="s">
        <v>66</v>
      </c>
      <c r="C3594" t="s">
        <v>663</v>
      </c>
      <c r="D3594"/>
      <c r="E3594">
        <v>1</v>
      </c>
      <c r="F3594">
        <v>3</v>
      </c>
      <c r="G3594">
        <v>1</v>
      </c>
      <c r="H3594">
        <v>0</v>
      </c>
      <c r="I3594">
        <v>0</v>
      </c>
      <c r="J3594">
        <v>0</v>
      </c>
      <c r="K3594">
        <v>0</v>
      </c>
      <c r="L3594">
        <v>0</v>
      </c>
      <c r="M3594"/>
      <c r="O3594" s="101">
        <f>IF(ISBLANK(C3594),O3593,IF(COUNTIF(C$2:C3594,C3594)&gt;1,O3593,1+MAX(O3593,0)))</f>
        <v>81</v>
      </c>
      <c r="P3594" s="45">
        <f t="shared" si="1232"/>
        <v>53</v>
      </c>
      <c r="Q3594" s="33" t="str">
        <f t="shared" si="1233"/>
        <v/>
      </c>
      <c r="R3594" s="33">
        <f t="shared" si="1234"/>
        <v>11</v>
      </c>
      <c r="S3594" s="33" t="str">
        <f t="shared" si="1235"/>
        <v>167_11</v>
      </c>
      <c r="T3594" s="35" t="str">
        <f t="shared" si="1236"/>
        <v>167PM</v>
      </c>
      <c r="U3594" s="35" t="str">
        <f t="shared" si="1237"/>
        <v>167PMNS</v>
      </c>
      <c r="V3594" s="35" t="str">
        <f t="shared" si="1253"/>
        <v>3C</v>
      </c>
      <c r="W3594" s="35" t="str">
        <f t="shared" si="1246"/>
        <v>167PM3C131</v>
      </c>
      <c r="X3594" s="388">
        <f t="shared" si="1247"/>
        <v>0</v>
      </c>
      <c r="Y3594" s="388">
        <f t="shared" si="1248"/>
        <v>0</v>
      </c>
      <c r="Z3594" s="280" t="str">
        <f t="shared" si="1239"/>
        <v/>
      </c>
      <c r="AA3594" s="280" t="str">
        <f t="shared" si="1240"/>
        <v/>
      </c>
      <c r="AB3594" s="389" t="str">
        <f t="shared" si="1249"/>
        <v/>
      </c>
      <c r="AC3594" s="389" t="str">
        <f t="shared" si="1250"/>
        <v/>
      </c>
      <c r="AD3594" s="390" t="str">
        <f t="shared" si="1241"/>
        <v/>
      </c>
      <c r="AE3594" s="282">
        <f t="shared" si="1242"/>
        <v>0</v>
      </c>
      <c r="AF3594" s="359">
        <f t="shared" si="1243"/>
        <v>0</v>
      </c>
      <c r="AG3594" s="280">
        <f t="shared" si="1244"/>
        <v>0</v>
      </c>
      <c r="AH3594" s="280">
        <f t="shared" si="1238"/>
        <v>0</v>
      </c>
      <c r="AI3594" s="280">
        <f>IF(ISBLANK(T3594),AI3593,IF(COUNTIF(T$2:T3594,T3594)&gt;1,AI3593,1+MAX(AI3593,0)))</f>
        <v>102</v>
      </c>
      <c r="AL3594" s="391" t="str">
        <f t="shared" si="1251"/>
        <v/>
      </c>
      <c r="AM3594" s="391" t="str">
        <f t="shared" si="1252"/>
        <v/>
      </c>
      <c r="AO3594" s="310" t="str">
        <f t="shared" si="1245"/>
        <v/>
      </c>
      <c r="AP3594" s="310">
        <f>SUM(AO$1:AO3594)</f>
        <v>0</v>
      </c>
      <c r="AQ3594" s="310">
        <f>SUM(AK$2:AK3594)</f>
        <v>24</v>
      </c>
      <c r="AR3594" s="310">
        <f>COUNTA(AJ$2:AJ3594)</f>
        <v>24</v>
      </c>
      <c r="AS3594" s="312"/>
      <c r="AT3594" s="312"/>
      <c r="AU3594" s="312"/>
      <c r="AV3594" s="312"/>
      <c r="AW3594" s="312"/>
      <c r="AZ3594">
        <v>0</v>
      </c>
      <c r="BA3594">
        <v>0</v>
      </c>
    </row>
    <row r="3595" spans="1:53" x14ac:dyDescent="0.25">
      <c r="A3595">
        <v>167</v>
      </c>
      <c r="B3595" t="s">
        <v>66</v>
      </c>
      <c r="C3595" t="s">
        <v>663</v>
      </c>
      <c r="D3595"/>
      <c r="E3595">
        <v>1</v>
      </c>
      <c r="F3595">
        <v>3</v>
      </c>
      <c r="G3595">
        <v>2</v>
      </c>
      <c r="H3595">
        <v>0</v>
      </c>
      <c r="I3595">
        <v>0</v>
      </c>
      <c r="J3595">
        <v>0</v>
      </c>
      <c r="K3595">
        <v>0</v>
      </c>
      <c r="L3595">
        <v>0</v>
      </c>
      <c r="M3595"/>
      <c r="O3595" s="101">
        <f>IF(ISBLANK(C3595),O3594,IF(COUNTIF(C$2:C3595,C3595)&gt;1,O3594,1+MAX(O3594,0)))</f>
        <v>81</v>
      </c>
      <c r="P3595" s="45">
        <f t="shared" si="1232"/>
        <v>53</v>
      </c>
      <c r="Q3595" s="33" t="str">
        <f t="shared" si="1233"/>
        <v/>
      </c>
      <c r="R3595" s="33">
        <f t="shared" si="1234"/>
        <v>11</v>
      </c>
      <c r="S3595" s="33" t="str">
        <f t="shared" si="1235"/>
        <v>167_11</v>
      </c>
      <c r="T3595" s="35" t="str">
        <f t="shared" si="1236"/>
        <v>167PM</v>
      </c>
      <c r="U3595" s="35" t="str">
        <f t="shared" si="1237"/>
        <v>167PMNS</v>
      </c>
      <c r="V3595" s="35" t="str">
        <f t="shared" si="1253"/>
        <v>3C</v>
      </c>
      <c r="W3595" s="35" t="str">
        <f t="shared" si="1246"/>
        <v>167PM3C132</v>
      </c>
      <c r="X3595" s="388">
        <f t="shared" si="1247"/>
        <v>0</v>
      </c>
      <c r="Y3595" s="388">
        <f t="shared" si="1248"/>
        <v>0</v>
      </c>
      <c r="Z3595" s="280" t="str">
        <f t="shared" si="1239"/>
        <v/>
      </c>
      <c r="AA3595" s="280" t="str">
        <f t="shared" si="1240"/>
        <v/>
      </c>
      <c r="AB3595" s="389" t="str">
        <f t="shared" si="1249"/>
        <v/>
      </c>
      <c r="AC3595" s="389" t="str">
        <f t="shared" si="1250"/>
        <v/>
      </c>
      <c r="AD3595" s="390" t="str">
        <f t="shared" si="1241"/>
        <v/>
      </c>
      <c r="AE3595" s="282">
        <f t="shared" si="1242"/>
        <v>0</v>
      </c>
      <c r="AF3595" s="359">
        <f t="shared" si="1243"/>
        <v>0</v>
      </c>
      <c r="AG3595" s="280">
        <f t="shared" si="1244"/>
        <v>0</v>
      </c>
      <c r="AH3595" s="280">
        <f t="shared" si="1238"/>
        <v>0</v>
      </c>
      <c r="AI3595" s="280">
        <f>IF(ISBLANK(T3595),AI3594,IF(COUNTIF(T$2:T3595,T3595)&gt;1,AI3594,1+MAX(AI3594,0)))</f>
        <v>102</v>
      </c>
      <c r="AL3595" s="391" t="str">
        <f t="shared" si="1251"/>
        <v/>
      </c>
      <c r="AM3595" s="391" t="str">
        <f t="shared" si="1252"/>
        <v/>
      </c>
      <c r="AO3595" s="310" t="str">
        <f t="shared" si="1245"/>
        <v/>
      </c>
      <c r="AP3595" s="310">
        <f>SUM(AO$1:AO3595)</f>
        <v>0</v>
      </c>
      <c r="AQ3595" s="310">
        <f>SUM(AK$2:AK3595)</f>
        <v>24</v>
      </c>
      <c r="AR3595" s="310">
        <f>COUNTA(AJ$2:AJ3595)</f>
        <v>24</v>
      </c>
      <c r="AS3595" s="312"/>
      <c r="AT3595" s="312"/>
      <c r="AU3595" s="312"/>
      <c r="AV3595" s="312"/>
      <c r="AW3595" s="312"/>
      <c r="AZ3595">
        <v>0</v>
      </c>
      <c r="BA3595">
        <v>0</v>
      </c>
    </row>
    <row r="3596" spans="1:53" x14ac:dyDescent="0.25">
      <c r="A3596">
        <v>167</v>
      </c>
      <c r="B3596" t="s">
        <v>66</v>
      </c>
      <c r="C3596" t="s">
        <v>663</v>
      </c>
      <c r="D3596"/>
      <c r="E3596">
        <v>1</v>
      </c>
      <c r="F3596">
        <v>3</v>
      </c>
      <c r="G3596">
        <v>3</v>
      </c>
      <c r="H3596">
        <v>0</v>
      </c>
      <c r="I3596">
        <v>0</v>
      </c>
      <c r="J3596">
        <v>0</v>
      </c>
      <c r="K3596">
        <v>0</v>
      </c>
      <c r="L3596">
        <v>0</v>
      </c>
      <c r="M3596"/>
      <c r="O3596" s="101">
        <f>IF(ISBLANK(C3596),O3595,IF(COUNTIF(C$2:C3596,C3596)&gt;1,O3595,1+MAX(O3595,0)))</f>
        <v>81</v>
      </c>
      <c r="P3596" s="45">
        <f t="shared" si="1232"/>
        <v>53</v>
      </c>
      <c r="Q3596" s="33" t="str">
        <f t="shared" si="1233"/>
        <v/>
      </c>
      <c r="R3596" s="33">
        <f t="shared" si="1234"/>
        <v>11</v>
      </c>
      <c r="S3596" s="33" t="str">
        <f t="shared" si="1235"/>
        <v>167_11</v>
      </c>
      <c r="T3596" s="35" t="str">
        <f t="shared" si="1236"/>
        <v>167PM</v>
      </c>
      <c r="U3596" s="35" t="str">
        <f t="shared" si="1237"/>
        <v>167PMEW</v>
      </c>
      <c r="V3596" s="35" t="str">
        <f t="shared" si="1253"/>
        <v>3C</v>
      </c>
      <c r="W3596" s="35" t="str">
        <f t="shared" si="1246"/>
        <v>167PM3C133</v>
      </c>
      <c r="X3596" s="388">
        <f t="shared" si="1247"/>
        <v>0</v>
      </c>
      <c r="Y3596" s="388">
        <f t="shared" si="1248"/>
        <v>0</v>
      </c>
      <c r="Z3596" s="280" t="str">
        <f t="shared" si="1239"/>
        <v/>
      </c>
      <c r="AA3596" s="280" t="str">
        <f t="shared" si="1240"/>
        <v/>
      </c>
      <c r="AB3596" s="389" t="str">
        <f t="shared" si="1249"/>
        <v/>
      </c>
      <c r="AC3596" s="389" t="str">
        <f t="shared" si="1250"/>
        <v/>
      </c>
      <c r="AD3596" s="390" t="str">
        <f t="shared" si="1241"/>
        <v/>
      </c>
      <c r="AE3596" s="282">
        <f t="shared" si="1242"/>
        <v>0</v>
      </c>
      <c r="AF3596" s="359">
        <f t="shared" si="1243"/>
        <v>0</v>
      </c>
      <c r="AG3596" s="280">
        <f t="shared" si="1244"/>
        <v>0</v>
      </c>
      <c r="AH3596" s="280">
        <f t="shared" si="1238"/>
        <v>0</v>
      </c>
      <c r="AI3596" s="280">
        <f>IF(ISBLANK(T3596),AI3595,IF(COUNTIF(T$2:T3596,T3596)&gt;1,AI3595,1+MAX(AI3595,0)))</f>
        <v>102</v>
      </c>
      <c r="AL3596" s="391" t="str">
        <f t="shared" si="1251"/>
        <v/>
      </c>
      <c r="AM3596" s="391" t="str">
        <f t="shared" si="1252"/>
        <v/>
      </c>
      <c r="AO3596" s="310" t="str">
        <f t="shared" si="1245"/>
        <v/>
      </c>
      <c r="AP3596" s="310">
        <f>SUM(AO$1:AO3596)</f>
        <v>0</v>
      </c>
      <c r="AQ3596" s="310">
        <f>SUM(AK$2:AK3596)</f>
        <v>24</v>
      </c>
      <c r="AR3596" s="310">
        <f>COUNTA(AJ$2:AJ3596)</f>
        <v>24</v>
      </c>
      <c r="AS3596" s="312"/>
      <c r="AT3596" s="312"/>
      <c r="AU3596" s="312"/>
      <c r="AV3596" s="312"/>
      <c r="AW3596" s="312"/>
      <c r="AZ3596">
        <v>0</v>
      </c>
      <c r="BA3596">
        <v>0</v>
      </c>
    </row>
    <row r="3597" spans="1:53" x14ac:dyDescent="0.25">
      <c r="A3597">
        <v>167</v>
      </c>
      <c r="B3597" t="s">
        <v>66</v>
      </c>
      <c r="C3597" t="s">
        <v>663</v>
      </c>
      <c r="D3597"/>
      <c r="E3597">
        <v>1</v>
      </c>
      <c r="F3597">
        <v>3</v>
      </c>
      <c r="G3597">
        <v>4</v>
      </c>
      <c r="H3597">
        <v>1</v>
      </c>
      <c r="I3597">
        <v>0</v>
      </c>
      <c r="J3597">
        <v>0</v>
      </c>
      <c r="K3597">
        <v>1</v>
      </c>
      <c r="L3597">
        <v>1</v>
      </c>
      <c r="M3597"/>
      <c r="O3597" s="101">
        <f>IF(ISBLANK(C3597),O3596,IF(COUNTIF(C$2:C3597,C3597)&gt;1,O3596,1+MAX(O3596,0)))</f>
        <v>81</v>
      </c>
      <c r="P3597" s="45">
        <f t="shared" si="1232"/>
        <v>53</v>
      </c>
      <c r="Q3597" s="33" t="str">
        <f t="shared" si="1233"/>
        <v/>
      </c>
      <c r="R3597" s="33">
        <f t="shared" si="1234"/>
        <v>11</v>
      </c>
      <c r="S3597" s="33" t="str">
        <f t="shared" si="1235"/>
        <v>167_11</v>
      </c>
      <c r="T3597" s="35" t="str">
        <f t="shared" si="1236"/>
        <v>167PM</v>
      </c>
      <c r="U3597" s="35" t="str">
        <f t="shared" si="1237"/>
        <v>167PMEW</v>
      </c>
      <c r="V3597" s="35" t="str">
        <f t="shared" si="1253"/>
        <v>3C</v>
      </c>
      <c r="W3597" s="35" t="str">
        <f t="shared" si="1246"/>
        <v>167PM3C134</v>
      </c>
      <c r="X3597" s="388">
        <f t="shared" si="1247"/>
        <v>1</v>
      </c>
      <c r="Y3597" s="388">
        <f t="shared" si="1248"/>
        <v>1</v>
      </c>
      <c r="Z3597" s="280" t="str">
        <f t="shared" si="1239"/>
        <v/>
      </c>
      <c r="AA3597" s="280" t="str">
        <f t="shared" si="1240"/>
        <v/>
      </c>
      <c r="AB3597" s="389" t="str">
        <f t="shared" si="1249"/>
        <v/>
      </c>
      <c r="AC3597" s="389" t="str">
        <f t="shared" si="1250"/>
        <v/>
      </c>
      <c r="AD3597" s="390" t="str">
        <f t="shared" si="1241"/>
        <v/>
      </c>
      <c r="AE3597" s="282">
        <f t="shared" si="1242"/>
        <v>0</v>
      </c>
      <c r="AF3597" s="359">
        <f t="shared" si="1243"/>
        <v>0</v>
      </c>
      <c r="AG3597" s="280">
        <f t="shared" si="1244"/>
        <v>0</v>
      </c>
      <c r="AH3597" s="280">
        <f t="shared" si="1238"/>
        <v>0</v>
      </c>
      <c r="AI3597" s="280">
        <f>IF(ISBLANK(T3597),AI3596,IF(COUNTIF(T$2:T3597,T3597)&gt;1,AI3596,1+MAX(AI3596,0)))</f>
        <v>102</v>
      </c>
      <c r="AL3597" s="391" t="str">
        <f t="shared" si="1251"/>
        <v/>
      </c>
      <c r="AM3597" s="391" t="str">
        <f t="shared" si="1252"/>
        <v/>
      </c>
      <c r="AO3597" s="310" t="str">
        <f t="shared" si="1245"/>
        <v/>
      </c>
      <c r="AP3597" s="310">
        <f>SUM(AO$1:AO3597)</f>
        <v>0</v>
      </c>
      <c r="AQ3597" s="310">
        <f>SUM(AK$2:AK3597)</f>
        <v>24</v>
      </c>
      <c r="AR3597" s="310">
        <f>COUNTA(AJ$2:AJ3597)</f>
        <v>24</v>
      </c>
      <c r="AS3597" s="312"/>
      <c r="AT3597" s="312"/>
      <c r="AU3597" s="312"/>
      <c r="AV3597" s="312"/>
      <c r="AW3597" s="312"/>
      <c r="AZ3597">
        <v>1</v>
      </c>
      <c r="BA3597">
        <v>1</v>
      </c>
    </row>
    <row r="3598" spans="1:53" x14ac:dyDescent="0.25">
      <c r="A3598">
        <v>167</v>
      </c>
      <c r="B3598" t="s">
        <v>66</v>
      </c>
      <c r="C3598" t="s">
        <v>663</v>
      </c>
      <c r="D3598"/>
      <c r="E3598">
        <v>1</v>
      </c>
      <c r="F3598">
        <v>4</v>
      </c>
      <c r="G3598">
        <v>1</v>
      </c>
      <c r="H3598">
        <v>1</v>
      </c>
      <c r="I3598">
        <v>0</v>
      </c>
      <c r="J3598">
        <v>1</v>
      </c>
      <c r="K3598">
        <v>0</v>
      </c>
      <c r="L3598">
        <v>0</v>
      </c>
      <c r="M3598"/>
      <c r="O3598" s="101">
        <f>IF(ISBLANK(C3598),O3597,IF(COUNTIF(C$2:C3598,C3598)&gt;1,O3597,1+MAX(O3597,0)))</f>
        <v>81</v>
      </c>
      <c r="P3598" s="45">
        <f t="shared" si="1232"/>
        <v>53</v>
      </c>
      <c r="Q3598" s="33" t="str">
        <f t="shared" si="1233"/>
        <v/>
      </c>
      <c r="R3598" s="33">
        <f t="shared" si="1234"/>
        <v>12</v>
      </c>
      <c r="S3598" s="33" t="str">
        <f t="shared" si="1235"/>
        <v>167_12</v>
      </c>
      <c r="T3598" s="35" t="str">
        <f t="shared" si="1236"/>
        <v>167PM</v>
      </c>
      <c r="U3598" s="35" t="str">
        <f t="shared" si="1237"/>
        <v>167PMNS</v>
      </c>
      <c r="V3598" s="35" t="str">
        <f t="shared" si="1253"/>
        <v>3C</v>
      </c>
      <c r="W3598" s="35" t="str">
        <f t="shared" si="1246"/>
        <v>167PM3C141</v>
      </c>
      <c r="X3598" s="388">
        <f t="shared" si="1247"/>
        <v>0</v>
      </c>
      <c r="Y3598" s="388">
        <f t="shared" si="1248"/>
        <v>0</v>
      </c>
      <c r="Z3598" s="280" t="str">
        <f t="shared" si="1239"/>
        <v/>
      </c>
      <c r="AA3598" s="280" t="str">
        <f t="shared" si="1240"/>
        <v/>
      </c>
      <c r="AB3598" s="389" t="str">
        <f t="shared" si="1249"/>
        <v/>
      </c>
      <c r="AC3598" s="389" t="str">
        <f t="shared" si="1250"/>
        <v/>
      </c>
      <c r="AD3598" s="390" t="str">
        <f t="shared" si="1241"/>
        <v/>
      </c>
      <c r="AE3598" s="282">
        <f t="shared" si="1242"/>
        <v>0</v>
      </c>
      <c r="AF3598" s="359">
        <f t="shared" si="1243"/>
        <v>0</v>
      </c>
      <c r="AG3598" s="280">
        <f t="shared" si="1244"/>
        <v>0</v>
      </c>
      <c r="AH3598" s="280">
        <f t="shared" si="1238"/>
        <v>0</v>
      </c>
      <c r="AI3598" s="280">
        <f>IF(ISBLANK(T3598),AI3597,IF(COUNTIF(T$2:T3598,T3598)&gt;1,AI3597,1+MAX(AI3597,0)))</f>
        <v>102</v>
      </c>
      <c r="AL3598" s="391" t="str">
        <f t="shared" si="1251"/>
        <v/>
      </c>
      <c r="AM3598" s="391" t="str">
        <f t="shared" si="1252"/>
        <v/>
      </c>
      <c r="AO3598" s="310" t="str">
        <f t="shared" si="1245"/>
        <v/>
      </c>
      <c r="AP3598" s="310">
        <f>SUM(AO$1:AO3598)</f>
        <v>0</v>
      </c>
      <c r="AQ3598" s="310">
        <f>SUM(AK$2:AK3598)</f>
        <v>24</v>
      </c>
      <c r="AR3598" s="310">
        <f>COUNTA(AJ$2:AJ3598)</f>
        <v>24</v>
      </c>
      <c r="AS3598" s="312"/>
      <c r="AT3598" s="312"/>
      <c r="AU3598" s="312"/>
      <c r="AV3598" s="312"/>
      <c r="AW3598" s="312"/>
      <c r="AZ3598">
        <v>0</v>
      </c>
      <c r="BA3598">
        <v>0</v>
      </c>
    </row>
    <row r="3599" spans="1:53" x14ac:dyDescent="0.25">
      <c r="A3599">
        <v>167</v>
      </c>
      <c r="B3599" t="s">
        <v>66</v>
      </c>
      <c r="C3599" t="s">
        <v>663</v>
      </c>
      <c r="D3599"/>
      <c r="E3599">
        <v>1</v>
      </c>
      <c r="F3599">
        <v>4</v>
      </c>
      <c r="G3599">
        <v>2</v>
      </c>
      <c r="H3599">
        <v>0</v>
      </c>
      <c r="I3599">
        <v>0</v>
      </c>
      <c r="J3599">
        <v>0</v>
      </c>
      <c r="K3599">
        <v>0</v>
      </c>
      <c r="L3599">
        <v>0</v>
      </c>
      <c r="M3599"/>
      <c r="O3599" s="101">
        <f>IF(ISBLANK(C3599),O3598,IF(COUNTIF(C$2:C3599,C3599)&gt;1,O3598,1+MAX(O3598,0)))</f>
        <v>81</v>
      </c>
      <c r="P3599" s="45">
        <f t="shared" si="1232"/>
        <v>53</v>
      </c>
      <c r="Q3599" s="33" t="str">
        <f t="shared" si="1233"/>
        <v/>
      </c>
      <c r="R3599" s="33">
        <f t="shared" si="1234"/>
        <v>12</v>
      </c>
      <c r="S3599" s="33" t="str">
        <f t="shared" si="1235"/>
        <v>167_12</v>
      </c>
      <c r="T3599" s="35" t="str">
        <f t="shared" si="1236"/>
        <v>167PM</v>
      </c>
      <c r="U3599" s="35" t="str">
        <f t="shared" si="1237"/>
        <v>167PMNS</v>
      </c>
      <c r="V3599" s="35" t="str">
        <f t="shared" si="1253"/>
        <v>3C</v>
      </c>
      <c r="W3599" s="35" t="str">
        <f t="shared" si="1246"/>
        <v>167PM3C142</v>
      </c>
      <c r="X3599" s="388">
        <f t="shared" si="1247"/>
        <v>0</v>
      </c>
      <c r="Y3599" s="388">
        <f t="shared" si="1248"/>
        <v>0</v>
      </c>
      <c r="Z3599" s="280" t="str">
        <f t="shared" si="1239"/>
        <v/>
      </c>
      <c r="AA3599" s="280" t="str">
        <f t="shared" si="1240"/>
        <v/>
      </c>
      <c r="AB3599" s="389" t="str">
        <f t="shared" si="1249"/>
        <v/>
      </c>
      <c r="AC3599" s="389" t="str">
        <f t="shared" si="1250"/>
        <v/>
      </c>
      <c r="AD3599" s="390" t="str">
        <f t="shared" si="1241"/>
        <v/>
      </c>
      <c r="AE3599" s="282">
        <f t="shared" si="1242"/>
        <v>0</v>
      </c>
      <c r="AF3599" s="359">
        <f t="shared" si="1243"/>
        <v>0</v>
      </c>
      <c r="AG3599" s="280">
        <f t="shared" si="1244"/>
        <v>0</v>
      </c>
      <c r="AH3599" s="280">
        <f t="shared" si="1238"/>
        <v>0</v>
      </c>
      <c r="AI3599" s="280">
        <f>IF(ISBLANK(T3599),AI3598,IF(COUNTIF(T$2:T3599,T3599)&gt;1,AI3598,1+MAX(AI3598,0)))</f>
        <v>102</v>
      </c>
      <c r="AL3599" s="391" t="str">
        <f t="shared" si="1251"/>
        <v/>
      </c>
      <c r="AM3599" s="391" t="str">
        <f t="shared" si="1252"/>
        <v/>
      </c>
      <c r="AO3599" s="310" t="str">
        <f t="shared" si="1245"/>
        <v/>
      </c>
      <c r="AP3599" s="310">
        <f>SUM(AO$1:AO3599)</f>
        <v>0</v>
      </c>
      <c r="AQ3599" s="310">
        <f>SUM(AK$2:AK3599)</f>
        <v>24</v>
      </c>
      <c r="AR3599" s="310">
        <f>COUNTA(AJ$2:AJ3599)</f>
        <v>24</v>
      </c>
      <c r="AS3599" s="312"/>
      <c r="AT3599" s="312"/>
      <c r="AU3599" s="312"/>
      <c r="AV3599" s="312"/>
      <c r="AW3599" s="312"/>
      <c r="AZ3599">
        <v>0</v>
      </c>
      <c r="BA3599">
        <v>0</v>
      </c>
    </row>
    <row r="3600" spans="1:53" x14ac:dyDescent="0.25">
      <c r="A3600">
        <v>167</v>
      </c>
      <c r="B3600" t="s">
        <v>66</v>
      </c>
      <c r="C3600" t="s">
        <v>663</v>
      </c>
      <c r="D3600"/>
      <c r="E3600">
        <v>1</v>
      </c>
      <c r="F3600">
        <v>4</v>
      </c>
      <c r="G3600">
        <v>3</v>
      </c>
      <c r="H3600">
        <v>0</v>
      </c>
      <c r="I3600">
        <v>0</v>
      </c>
      <c r="J3600">
        <v>0</v>
      </c>
      <c r="K3600">
        <v>0</v>
      </c>
      <c r="L3600">
        <v>0</v>
      </c>
      <c r="M3600"/>
      <c r="O3600" s="101">
        <f>IF(ISBLANK(C3600),O3599,IF(COUNTIF(C$2:C3600,C3600)&gt;1,O3599,1+MAX(O3599,0)))</f>
        <v>81</v>
      </c>
      <c r="P3600" s="45">
        <f t="shared" si="1232"/>
        <v>53</v>
      </c>
      <c r="Q3600" s="33" t="str">
        <f t="shared" si="1233"/>
        <v/>
      </c>
      <c r="R3600" s="33">
        <f t="shared" si="1234"/>
        <v>12</v>
      </c>
      <c r="S3600" s="33" t="str">
        <f t="shared" si="1235"/>
        <v>167_12</v>
      </c>
      <c r="T3600" s="35" t="str">
        <f t="shared" si="1236"/>
        <v>167PM</v>
      </c>
      <c r="U3600" s="35" t="str">
        <f t="shared" si="1237"/>
        <v>167PMEW</v>
      </c>
      <c r="V3600" s="35" t="str">
        <f t="shared" si="1253"/>
        <v>3C</v>
      </c>
      <c r="W3600" s="35" t="str">
        <f t="shared" si="1246"/>
        <v>167PM3C143</v>
      </c>
      <c r="X3600" s="388">
        <f t="shared" si="1247"/>
        <v>0</v>
      </c>
      <c r="Y3600" s="388">
        <f t="shared" si="1248"/>
        <v>0</v>
      </c>
      <c r="Z3600" s="280" t="str">
        <f t="shared" si="1239"/>
        <v/>
      </c>
      <c r="AA3600" s="280" t="str">
        <f t="shared" si="1240"/>
        <v/>
      </c>
      <c r="AB3600" s="389" t="str">
        <f t="shared" si="1249"/>
        <v/>
      </c>
      <c r="AC3600" s="389" t="str">
        <f t="shared" si="1250"/>
        <v/>
      </c>
      <c r="AD3600" s="390" t="str">
        <f t="shared" si="1241"/>
        <v/>
      </c>
      <c r="AE3600" s="282">
        <f t="shared" si="1242"/>
        <v>0</v>
      </c>
      <c r="AF3600" s="359">
        <f t="shared" si="1243"/>
        <v>0</v>
      </c>
      <c r="AG3600" s="280">
        <f t="shared" si="1244"/>
        <v>0</v>
      </c>
      <c r="AH3600" s="280">
        <f t="shared" si="1238"/>
        <v>0</v>
      </c>
      <c r="AI3600" s="280">
        <f>IF(ISBLANK(T3600),AI3599,IF(COUNTIF(T$2:T3600,T3600)&gt;1,AI3599,1+MAX(AI3599,0)))</f>
        <v>102</v>
      </c>
      <c r="AL3600" s="391" t="str">
        <f t="shared" si="1251"/>
        <v/>
      </c>
      <c r="AM3600" s="391" t="str">
        <f t="shared" si="1252"/>
        <v/>
      </c>
      <c r="AO3600" s="310" t="str">
        <f t="shared" si="1245"/>
        <v/>
      </c>
      <c r="AP3600" s="310">
        <f>SUM(AO$1:AO3600)</f>
        <v>0</v>
      </c>
      <c r="AQ3600" s="310">
        <f>SUM(AK$2:AK3600)</f>
        <v>24</v>
      </c>
      <c r="AR3600" s="310">
        <f>COUNTA(AJ$2:AJ3600)</f>
        <v>24</v>
      </c>
      <c r="AS3600" s="312"/>
      <c r="AT3600" s="312"/>
      <c r="AU3600" s="312"/>
      <c r="AV3600" s="312"/>
      <c r="AW3600" s="312"/>
      <c r="AZ3600">
        <v>0</v>
      </c>
      <c r="BA3600">
        <v>0</v>
      </c>
    </row>
    <row r="3601" spans="1:53" x14ac:dyDescent="0.25">
      <c r="A3601">
        <v>167</v>
      </c>
      <c r="B3601" t="s">
        <v>66</v>
      </c>
      <c r="C3601" t="s">
        <v>663</v>
      </c>
      <c r="D3601"/>
      <c r="E3601">
        <v>1</v>
      </c>
      <c r="F3601">
        <v>4</v>
      </c>
      <c r="G3601">
        <v>4</v>
      </c>
      <c r="H3601">
        <v>0</v>
      </c>
      <c r="I3601">
        <v>0</v>
      </c>
      <c r="J3601">
        <v>0</v>
      </c>
      <c r="K3601">
        <v>0</v>
      </c>
      <c r="L3601">
        <v>0</v>
      </c>
      <c r="M3601"/>
      <c r="O3601" s="101">
        <f>IF(ISBLANK(C3601),O3600,IF(COUNTIF(C$2:C3601,C3601)&gt;1,O3600,1+MAX(O3600,0)))</f>
        <v>81</v>
      </c>
      <c r="P3601" s="45">
        <f t="shared" si="1232"/>
        <v>53</v>
      </c>
      <c r="Q3601" s="33" t="str">
        <f t="shared" si="1233"/>
        <v/>
      </c>
      <c r="R3601" s="33">
        <f t="shared" si="1234"/>
        <v>12</v>
      </c>
      <c r="S3601" s="33" t="str">
        <f t="shared" si="1235"/>
        <v>167_12</v>
      </c>
      <c r="T3601" s="35" t="str">
        <f t="shared" si="1236"/>
        <v>167PM</v>
      </c>
      <c r="U3601" s="35" t="str">
        <f t="shared" si="1237"/>
        <v>167PMEW</v>
      </c>
      <c r="V3601" s="35" t="str">
        <f t="shared" si="1253"/>
        <v>3C</v>
      </c>
      <c r="W3601" s="35" t="str">
        <f t="shared" si="1246"/>
        <v>167PM3C144</v>
      </c>
      <c r="X3601" s="388">
        <f t="shared" si="1247"/>
        <v>0</v>
      </c>
      <c r="Y3601" s="388">
        <f t="shared" si="1248"/>
        <v>0</v>
      </c>
      <c r="Z3601" s="280" t="str">
        <f t="shared" si="1239"/>
        <v/>
      </c>
      <c r="AA3601" s="280" t="str">
        <f t="shared" si="1240"/>
        <v/>
      </c>
      <c r="AB3601" s="389" t="str">
        <f t="shared" si="1249"/>
        <v/>
      </c>
      <c r="AC3601" s="389" t="str">
        <f t="shared" si="1250"/>
        <v/>
      </c>
      <c r="AD3601" s="390" t="str">
        <f t="shared" si="1241"/>
        <v/>
      </c>
      <c r="AE3601" s="282">
        <f t="shared" si="1242"/>
        <v>0</v>
      </c>
      <c r="AF3601" s="359">
        <f t="shared" si="1243"/>
        <v>0</v>
      </c>
      <c r="AG3601" s="280">
        <f t="shared" si="1244"/>
        <v>0</v>
      </c>
      <c r="AH3601" s="280">
        <f t="shared" si="1238"/>
        <v>0</v>
      </c>
      <c r="AI3601" s="280">
        <f>IF(ISBLANK(T3601),AI3600,IF(COUNTIF(T$2:T3601,T3601)&gt;1,AI3600,1+MAX(AI3600,0)))</f>
        <v>102</v>
      </c>
      <c r="AL3601" s="391" t="str">
        <f t="shared" si="1251"/>
        <v/>
      </c>
      <c r="AM3601" s="391" t="str">
        <f t="shared" si="1252"/>
        <v/>
      </c>
      <c r="AO3601" s="310" t="str">
        <f t="shared" si="1245"/>
        <v/>
      </c>
      <c r="AP3601" s="310">
        <f>SUM(AO$1:AO3601)</f>
        <v>0</v>
      </c>
      <c r="AQ3601" s="310">
        <f>SUM(AK$2:AK3601)</f>
        <v>24</v>
      </c>
      <c r="AR3601" s="310">
        <f>COUNTA(AJ$2:AJ3601)</f>
        <v>24</v>
      </c>
      <c r="AS3601" s="312"/>
      <c r="AT3601" s="312"/>
      <c r="AU3601" s="312"/>
      <c r="AV3601" s="312"/>
      <c r="AW3601" s="312"/>
      <c r="AZ3601">
        <v>0</v>
      </c>
      <c r="BA3601">
        <v>0</v>
      </c>
    </row>
    <row r="3602" spans="1:53" x14ac:dyDescent="0.25">
      <c r="A3602">
        <v>167</v>
      </c>
      <c r="B3602" t="s">
        <v>66</v>
      </c>
      <c r="C3602" t="s">
        <v>663</v>
      </c>
      <c r="D3602"/>
      <c r="E3602">
        <v>2</v>
      </c>
      <c r="F3602">
        <v>1</v>
      </c>
      <c r="G3602">
        <v>1</v>
      </c>
      <c r="H3602">
        <v>5</v>
      </c>
      <c r="I3602">
        <v>0</v>
      </c>
      <c r="J3602">
        <v>2</v>
      </c>
      <c r="K3602">
        <v>0</v>
      </c>
      <c r="L3602">
        <v>5</v>
      </c>
      <c r="M3602"/>
      <c r="O3602" s="101">
        <f>IF(ISBLANK(C3602),O3601,IF(COUNTIF(C$2:C3602,C3602)&gt;1,O3601,1+MAX(O3601,0)))</f>
        <v>81</v>
      </c>
      <c r="P3602" s="45">
        <f t="shared" si="1232"/>
        <v>53</v>
      </c>
      <c r="Q3602" s="33" t="str">
        <f t="shared" si="1233"/>
        <v/>
      </c>
      <c r="R3602" s="33">
        <f t="shared" si="1234"/>
        <v>13</v>
      </c>
      <c r="S3602" s="33" t="str">
        <f t="shared" si="1235"/>
        <v>167_13</v>
      </c>
      <c r="T3602" s="35" t="str">
        <f t="shared" si="1236"/>
        <v>167PM</v>
      </c>
      <c r="U3602" s="35" t="str">
        <f t="shared" si="1237"/>
        <v>167PMNS</v>
      </c>
      <c r="V3602" s="35" t="str">
        <f t="shared" si="1253"/>
        <v>3C</v>
      </c>
      <c r="W3602" s="35" t="str">
        <f t="shared" si="1246"/>
        <v>167PM3C211</v>
      </c>
      <c r="X3602" s="388">
        <f t="shared" si="1247"/>
        <v>0</v>
      </c>
      <c r="Y3602" s="388">
        <f t="shared" si="1248"/>
        <v>5</v>
      </c>
      <c r="Z3602" s="280" t="str">
        <f t="shared" si="1239"/>
        <v/>
      </c>
      <c r="AA3602" s="280" t="str">
        <f t="shared" si="1240"/>
        <v/>
      </c>
      <c r="AB3602" s="389" t="str">
        <f t="shared" si="1249"/>
        <v/>
      </c>
      <c r="AC3602" s="389" t="str">
        <f t="shared" si="1250"/>
        <v/>
      </c>
      <c r="AD3602" s="390" t="str">
        <f t="shared" si="1241"/>
        <v/>
      </c>
      <c r="AE3602" s="282">
        <f t="shared" si="1242"/>
        <v>0</v>
      </c>
      <c r="AF3602" s="359">
        <f t="shared" si="1243"/>
        <v>0</v>
      </c>
      <c r="AG3602" s="280">
        <f t="shared" si="1244"/>
        <v>0</v>
      </c>
      <c r="AH3602" s="280">
        <f t="shared" si="1238"/>
        <v>0</v>
      </c>
      <c r="AI3602" s="280">
        <f>IF(ISBLANK(T3602),AI3601,IF(COUNTIF(T$2:T3602,T3602)&gt;1,AI3601,1+MAX(AI3601,0)))</f>
        <v>102</v>
      </c>
      <c r="AL3602" s="391" t="str">
        <f t="shared" si="1251"/>
        <v/>
      </c>
      <c r="AM3602" s="391" t="str">
        <f t="shared" si="1252"/>
        <v/>
      </c>
      <c r="AO3602" s="310" t="str">
        <f t="shared" si="1245"/>
        <v/>
      </c>
      <c r="AP3602" s="310">
        <f>SUM(AO$1:AO3602)</f>
        <v>0</v>
      </c>
      <c r="AQ3602" s="310">
        <f>SUM(AK$2:AK3602)</f>
        <v>24</v>
      </c>
      <c r="AR3602" s="310">
        <f>COUNTA(AJ$2:AJ3602)</f>
        <v>24</v>
      </c>
      <c r="AS3602" s="312"/>
      <c r="AT3602" s="312"/>
      <c r="AU3602" s="312"/>
      <c r="AV3602" s="312"/>
      <c r="AW3602" s="312"/>
      <c r="AZ3602">
        <v>0</v>
      </c>
      <c r="BA3602">
        <v>5</v>
      </c>
    </row>
    <row r="3603" spans="1:53" x14ac:dyDescent="0.25">
      <c r="A3603">
        <v>167</v>
      </c>
      <c r="B3603" t="s">
        <v>66</v>
      </c>
      <c r="C3603" t="s">
        <v>663</v>
      </c>
      <c r="D3603"/>
      <c r="E3603">
        <v>2</v>
      </c>
      <c r="F3603">
        <v>1</v>
      </c>
      <c r="G3603">
        <v>2</v>
      </c>
      <c r="H3603">
        <v>0</v>
      </c>
      <c r="I3603">
        <v>0</v>
      </c>
      <c r="J3603">
        <v>0</v>
      </c>
      <c r="K3603">
        <v>0</v>
      </c>
      <c r="L3603">
        <v>0</v>
      </c>
      <c r="M3603"/>
      <c r="O3603" s="101">
        <f>IF(ISBLANK(C3603),O3602,IF(COUNTIF(C$2:C3603,C3603)&gt;1,O3602,1+MAX(O3602,0)))</f>
        <v>81</v>
      </c>
      <c r="P3603" s="45">
        <f t="shared" si="1232"/>
        <v>53</v>
      </c>
      <c r="Q3603" s="33" t="str">
        <f t="shared" si="1233"/>
        <v/>
      </c>
      <c r="R3603" s="33">
        <f t="shared" si="1234"/>
        <v>13</v>
      </c>
      <c r="S3603" s="33" t="str">
        <f t="shared" si="1235"/>
        <v>167_13</v>
      </c>
      <c r="T3603" s="35" t="str">
        <f t="shared" si="1236"/>
        <v>167PM</v>
      </c>
      <c r="U3603" s="35" t="str">
        <f t="shared" si="1237"/>
        <v>167PMNS</v>
      </c>
      <c r="V3603" s="35" t="str">
        <f t="shared" si="1253"/>
        <v>3C</v>
      </c>
      <c r="W3603" s="35" t="str">
        <f t="shared" si="1246"/>
        <v>167PM3C212</v>
      </c>
      <c r="X3603" s="388">
        <f t="shared" si="1247"/>
        <v>0</v>
      </c>
      <c r="Y3603" s="388">
        <f t="shared" si="1248"/>
        <v>0</v>
      </c>
      <c r="Z3603" s="280" t="str">
        <f t="shared" si="1239"/>
        <v/>
      </c>
      <c r="AA3603" s="280" t="str">
        <f t="shared" si="1240"/>
        <v/>
      </c>
      <c r="AB3603" s="389" t="str">
        <f t="shared" si="1249"/>
        <v/>
      </c>
      <c r="AC3603" s="389" t="str">
        <f t="shared" si="1250"/>
        <v/>
      </c>
      <c r="AD3603" s="390" t="str">
        <f t="shared" si="1241"/>
        <v/>
      </c>
      <c r="AE3603" s="282">
        <f t="shared" si="1242"/>
        <v>0</v>
      </c>
      <c r="AF3603" s="359">
        <f t="shared" si="1243"/>
        <v>0</v>
      </c>
      <c r="AG3603" s="280">
        <f t="shared" si="1244"/>
        <v>0</v>
      </c>
      <c r="AH3603" s="280">
        <f t="shared" si="1238"/>
        <v>0</v>
      </c>
      <c r="AI3603" s="280">
        <f>IF(ISBLANK(T3603),AI3602,IF(COUNTIF(T$2:T3603,T3603)&gt;1,AI3602,1+MAX(AI3602,0)))</f>
        <v>102</v>
      </c>
      <c r="AL3603" s="391" t="str">
        <f t="shared" si="1251"/>
        <v/>
      </c>
      <c r="AM3603" s="391" t="str">
        <f t="shared" si="1252"/>
        <v/>
      </c>
      <c r="AO3603" s="310" t="str">
        <f t="shared" si="1245"/>
        <v/>
      </c>
      <c r="AP3603" s="310">
        <f>SUM(AO$1:AO3603)</f>
        <v>0</v>
      </c>
      <c r="AQ3603" s="310">
        <f>SUM(AK$2:AK3603)</f>
        <v>24</v>
      </c>
      <c r="AR3603" s="310">
        <f>COUNTA(AJ$2:AJ3603)</f>
        <v>24</v>
      </c>
      <c r="AS3603" s="312"/>
      <c r="AT3603" s="312"/>
      <c r="AU3603" s="312"/>
      <c r="AV3603" s="312"/>
      <c r="AW3603" s="312"/>
      <c r="AZ3603">
        <v>0</v>
      </c>
      <c r="BA3603">
        <v>0</v>
      </c>
    </row>
    <row r="3604" spans="1:53" x14ac:dyDescent="0.25">
      <c r="A3604">
        <v>167</v>
      </c>
      <c r="B3604" t="s">
        <v>66</v>
      </c>
      <c r="C3604" t="s">
        <v>663</v>
      </c>
      <c r="D3604"/>
      <c r="E3604">
        <v>2</v>
      </c>
      <c r="F3604">
        <v>1</v>
      </c>
      <c r="G3604">
        <v>3</v>
      </c>
      <c r="H3604">
        <v>0</v>
      </c>
      <c r="I3604">
        <v>0</v>
      </c>
      <c r="J3604">
        <v>0</v>
      </c>
      <c r="K3604">
        <v>0</v>
      </c>
      <c r="L3604">
        <v>0</v>
      </c>
      <c r="M3604"/>
      <c r="O3604" s="101">
        <f>IF(ISBLANK(C3604),O3603,IF(COUNTIF(C$2:C3604,C3604)&gt;1,O3603,1+MAX(O3603,0)))</f>
        <v>81</v>
      </c>
      <c r="P3604" s="45">
        <f t="shared" si="1232"/>
        <v>53</v>
      </c>
      <c r="Q3604" s="33" t="str">
        <f t="shared" si="1233"/>
        <v/>
      </c>
      <c r="R3604" s="33">
        <f t="shared" si="1234"/>
        <v>13</v>
      </c>
      <c r="S3604" s="33" t="str">
        <f t="shared" si="1235"/>
        <v>167_13</v>
      </c>
      <c r="T3604" s="35" t="str">
        <f t="shared" si="1236"/>
        <v>167PM</v>
      </c>
      <c r="U3604" s="35" t="str">
        <f t="shared" si="1237"/>
        <v>167PMEW</v>
      </c>
      <c r="V3604" s="35" t="str">
        <f t="shared" si="1253"/>
        <v>3C</v>
      </c>
      <c r="W3604" s="35" t="str">
        <f t="shared" si="1246"/>
        <v>167PM3C213</v>
      </c>
      <c r="X3604" s="388">
        <f t="shared" si="1247"/>
        <v>0</v>
      </c>
      <c r="Y3604" s="388">
        <f t="shared" si="1248"/>
        <v>0</v>
      </c>
      <c r="Z3604" s="280" t="str">
        <f t="shared" si="1239"/>
        <v/>
      </c>
      <c r="AA3604" s="280" t="str">
        <f t="shared" si="1240"/>
        <v/>
      </c>
      <c r="AB3604" s="389" t="str">
        <f t="shared" si="1249"/>
        <v/>
      </c>
      <c r="AC3604" s="389" t="str">
        <f t="shared" si="1250"/>
        <v/>
      </c>
      <c r="AD3604" s="390" t="str">
        <f t="shared" si="1241"/>
        <v/>
      </c>
      <c r="AE3604" s="282">
        <f t="shared" si="1242"/>
        <v>0</v>
      </c>
      <c r="AF3604" s="359">
        <f t="shared" si="1243"/>
        <v>0</v>
      </c>
      <c r="AG3604" s="280">
        <f t="shared" si="1244"/>
        <v>0</v>
      </c>
      <c r="AH3604" s="280">
        <f t="shared" si="1238"/>
        <v>0</v>
      </c>
      <c r="AI3604" s="280">
        <f>IF(ISBLANK(T3604),AI3603,IF(COUNTIF(T$2:T3604,T3604)&gt;1,AI3603,1+MAX(AI3603,0)))</f>
        <v>102</v>
      </c>
      <c r="AL3604" s="391" t="str">
        <f t="shared" si="1251"/>
        <v/>
      </c>
      <c r="AM3604" s="391" t="str">
        <f t="shared" si="1252"/>
        <v/>
      </c>
      <c r="AO3604" s="310" t="str">
        <f t="shared" si="1245"/>
        <v/>
      </c>
      <c r="AP3604" s="310">
        <f>SUM(AO$1:AO3604)</f>
        <v>0</v>
      </c>
      <c r="AQ3604" s="310">
        <f>SUM(AK$2:AK3604)</f>
        <v>24</v>
      </c>
      <c r="AR3604" s="310">
        <f>COUNTA(AJ$2:AJ3604)</f>
        <v>24</v>
      </c>
      <c r="AS3604" s="312"/>
      <c r="AT3604" s="312"/>
      <c r="AU3604" s="312"/>
      <c r="AV3604" s="312"/>
      <c r="AW3604" s="312"/>
      <c r="AZ3604">
        <v>0</v>
      </c>
      <c r="BA3604">
        <v>0</v>
      </c>
    </row>
    <row r="3605" spans="1:53" x14ac:dyDescent="0.25">
      <c r="A3605">
        <v>167</v>
      </c>
      <c r="B3605" t="s">
        <v>66</v>
      </c>
      <c r="C3605" t="s">
        <v>663</v>
      </c>
      <c r="D3605"/>
      <c r="E3605">
        <v>2</v>
      </c>
      <c r="F3605">
        <v>1</v>
      </c>
      <c r="G3605">
        <v>4</v>
      </c>
      <c r="H3605">
        <v>0</v>
      </c>
      <c r="I3605">
        <v>0</v>
      </c>
      <c r="J3605">
        <v>0</v>
      </c>
      <c r="K3605">
        <v>0</v>
      </c>
      <c r="L3605">
        <v>0</v>
      </c>
      <c r="M3605"/>
      <c r="O3605" s="101">
        <f>IF(ISBLANK(C3605),O3604,IF(COUNTIF(C$2:C3605,C3605)&gt;1,O3604,1+MAX(O3604,0)))</f>
        <v>81</v>
      </c>
      <c r="P3605" s="45">
        <f t="shared" si="1232"/>
        <v>53</v>
      </c>
      <c r="Q3605" s="33" t="str">
        <f t="shared" si="1233"/>
        <v/>
      </c>
      <c r="R3605" s="33">
        <f t="shared" si="1234"/>
        <v>13</v>
      </c>
      <c r="S3605" s="33" t="str">
        <f t="shared" si="1235"/>
        <v>167_13</v>
      </c>
      <c r="T3605" s="35" t="str">
        <f t="shared" si="1236"/>
        <v>167PM</v>
      </c>
      <c r="U3605" s="35" t="str">
        <f t="shared" si="1237"/>
        <v>167PMEW</v>
      </c>
      <c r="V3605" s="35" t="str">
        <f t="shared" si="1253"/>
        <v>3C</v>
      </c>
      <c r="W3605" s="35" t="str">
        <f t="shared" si="1246"/>
        <v>167PM3C214</v>
      </c>
      <c r="X3605" s="388">
        <f t="shared" si="1247"/>
        <v>0</v>
      </c>
      <c r="Y3605" s="388">
        <f t="shared" si="1248"/>
        <v>0</v>
      </c>
      <c r="Z3605" s="280" t="str">
        <f t="shared" si="1239"/>
        <v/>
      </c>
      <c r="AA3605" s="280" t="str">
        <f t="shared" si="1240"/>
        <v/>
      </c>
      <c r="AB3605" s="389" t="str">
        <f t="shared" si="1249"/>
        <v/>
      </c>
      <c r="AC3605" s="389" t="str">
        <f t="shared" si="1250"/>
        <v/>
      </c>
      <c r="AD3605" s="390" t="str">
        <f t="shared" si="1241"/>
        <v/>
      </c>
      <c r="AE3605" s="282">
        <f t="shared" si="1242"/>
        <v>0</v>
      </c>
      <c r="AF3605" s="359">
        <f t="shared" si="1243"/>
        <v>0</v>
      </c>
      <c r="AG3605" s="280">
        <f t="shared" si="1244"/>
        <v>0</v>
      </c>
      <c r="AH3605" s="280">
        <f t="shared" si="1238"/>
        <v>0</v>
      </c>
      <c r="AI3605" s="280">
        <f>IF(ISBLANK(T3605),AI3604,IF(COUNTIF(T$2:T3605,T3605)&gt;1,AI3604,1+MAX(AI3604,0)))</f>
        <v>102</v>
      </c>
      <c r="AL3605" s="391" t="str">
        <f t="shared" si="1251"/>
        <v/>
      </c>
      <c r="AM3605" s="391" t="str">
        <f t="shared" si="1252"/>
        <v/>
      </c>
      <c r="AO3605" s="310" t="str">
        <f t="shared" si="1245"/>
        <v/>
      </c>
      <c r="AP3605" s="310">
        <f>SUM(AO$1:AO3605)</f>
        <v>0</v>
      </c>
      <c r="AQ3605" s="310">
        <f>SUM(AK$2:AK3605)</f>
        <v>24</v>
      </c>
      <c r="AR3605" s="310">
        <f>COUNTA(AJ$2:AJ3605)</f>
        <v>24</v>
      </c>
      <c r="AS3605" s="312"/>
      <c r="AT3605" s="312"/>
      <c r="AU3605" s="312"/>
      <c r="AV3605" s="312"/>
      <c r="AW3605" s="312"/>
      <c r="AZ3605">
        <v>0</v>
      </c>
      <c r="BA3605">
        <v>0</v>
      </c>
    </row>
    <row r="3606" spans="1:53" x14ac:dyDescent="0.25">
      <c r="A3606">
        <v>167</v>
      </c>
      <c r="B3606" t="s">
        <v>66</v>
      </c>
      <c r="C3606" t="s">
        <v>663</v>
      </c>
      <c r="D3606"/>
      <c r="E3606">
        <v>2</v>
      </c>
      <c r="F3606">
        <v>2</v>
      </c>
      <c r="G3606">
        <v>1</v>
      </c>
      <c r="H3606">
        <v>2</v>
      </c>
      <c r="I3606">
        <v>1</v>
      </c>
      <c r="J3606">
        <v>1</v>
      </c>
      <c r="K3606">
        <v>0</v>
      </c>
      <c r="L3606">
        <v>2</v>
      </c>
      <c r="M3606"/>
      <c r="O3606" s="101">
        <f>IF(ISBLANK(C3606),O3605,IF(COUNTIF(C$2:C3606,C3606)&gt;1,O3605,1+MAX(O3605,0)))</f>
        <v>81</v>
      </c>
      <c r="P3606" s="45">
        <f t="shared" si="1232"/>
        <v>53</v>
      </c>
      <c r="Q3606" s="33" t="str">
        <f t="shared" si="1233"/>
        <v/>
      </c>
      <c r="R3606" s="33">
        <f t="shared" si="1234"/>
        <v>14</v>
      </c>
      <c r="S3606" s="33" t="str">
        <f t="shared" si="1235"/>
        <v>167_14</v>
      </c>
      <c r="T3606" s="35" t="str">
        <f t="shared" si="1236"/>
        <v>167PM</v>
      </c>
      <c r="U3606" s="35" t="str">
        <f t="shared" si="1237"/>
        <v>167PMNS</v>
      </c>
      <c r="V3606" s="35" t="str">
        <f t="shared" si="1253"/>
        <v>3C</v>
      </c>
      <c r="W3606" s="35" t="str">
        <f t="shared" si="1246"/>
        <v>167PM3C221</v>
      </c>
      <c r="X3606" s="388">
        <f t="shared" si="1247"/>
        <v>0</v>
      </c>
      <c r="Y3606" s="388">
        <f t="shared" si="1248"/>
        <v>2</v>
      </c>
      <c r="Z3606" s="280" t="str">
        <f t="shared" si="1239"/>
        <v/>
      </c>
      <c r="AA3606" s="280" t="str">
        <f t="shared" si="1240"/>
        <v/>
      </c>
      <c r="AB3606" s="389" t="str">
        <f t="shared" si="1249"/>
        <v/>
      </c>
      <c r="AC3606" s="389" t="str">
        <f t="shared" si="1250"/>
        <v/>
      </c>
      <c r="AD3606" s="390" t="str">
        <f t="shared" si="1241"/>
        <v/>
      </c>
      <c r="AE3606" s="282">
        <f t="shared" si="1242"/>
        <v>0</v>
      </c>
      <c r="AF3606" s="359">
        <f t="shared" si="1243"/>
        <v>0</v>
      </c>
      <c r="AG3606" s="280">
        <f t="shared" si="1244"/>
        <v>0</v>
      </c>
      <c r="AH3606" s="280">
        <f t="shared" si="1238"/>
        <v>0</v>
      </c>
      <c r="AI3606" s="280">
        <f>IF(ISBLANK(T3606),AI3605,IF(COUNTIF(T$2:T3606,T3606)&gt;1,AI3605,1+MAX(AI3605,0)))</f>
        <v>102</v>
      </c>
      <c r="AL3606" s="391" t="str">
        <f t="shared" si="1251"/>
        <v/>
      </c>
      <c r="AM3606" s="391" t="str">
        <f t="shared" si="1252"/>
        <v/>
      </c>
      <c r="AO3606" s="310" t="str">
        <f t="shared" si="1245"/>
        <v/>
      </c>
      <c r="AP3606" s="310">
        <f>SUM(AO$1:AO3606)</f>
        <v>0</v>
      </c>
      <c r="AQ3606" s="310">
        <f>SUM(AK$2:AK3606)</f>
        <v>24</v>
      </c>
      <c r="AR3606" s="310">
        <f>COUNTA(AJ$2:AJ3606)</f>
        <v>24</v>
      </c>
      <c r="AS3606" s="312"/>
      <c r="AT3606" s="312"/>
      <c r="AU3606" s="312"/>
      <c r="AV3606" s="312"/>
      <c r="AW3606" s="312"/>
      <c r="AZ3606">
        <v>0</v>
      </c>
      <c r="BA3606">
        <v>2</v>
      </c>
    </row>
    <row r="3607" spans="1:53" x14ac:dyDescent="0.25">
      <c r="A3607">
        <v>167</v>
      </c>
      <c r="B3607" t="s">
        <v>66</v>
      </c>
      <c r="C3607" t="s">
        <v>663</v>
      </c>
      <c r="D3607"/>
      <c r="E3607">
        <v>2</v>
      </c>
      <c r="F3607">
        <v>2</v>
      </c>
      <c r="G3607">
        <v>2</v>
      </c>
      <c r="H3607">
        <v>2</v>
      </c>
      <c r="I3607">
        <v>0</v>
      </c>
      <c r="J3607">
        <v>0</v>
      </c>
      <c r="K3607">
        <v>1</v>
      </c>
      <c r="L3607">
        <v>2</v>
      </c>
      <c r="M3607"/>
      <c r="O3607" s="101">
        <f>IF(ISBLANK(C3607),O3606,IF(COUNTIF(C$2:C3607,C3607)&gt;1,O3606,1+MAX(O3606,0)))</f>
        <v>81</v>
      </c>
      <c r="P3607" s="45">
        <f t="shared" si="1232"/>
        <v>53</v>
      </c>
      <c r="Q3607" s="33" t="str">
        <f t="shared" si="1233"/>
        <v/>
      </c>
      <c r="R3607" s="33">
        <f t="shared" si="1234"/>
        <v>14</v>
      </c>
      <c r="S3607" s="33" t="str">
        <f t="shared" si="1235"/>
        <v>167_14</v>
      </c>
      <c r="T3607" s="35" t="str">
        <f t="shared" si="1236"/>
        <v>167PM</v>
      </c>
      <c r="U3607" s="35" t="str">
        <f t="shared" si="1237"/>
        <v>167PMNS</v>
      </c>
      <c r="V3607" s="35" t="str">
        <f t="shared" si="1253"/>
        <v>3C</v>
      </c>
      <c r="W3607" s="35" t="str">
        <f t="shared" si="1246"/>
        <v>167PM3C222</v>
      </c>
      <c r="X3607" s="388">
        <f t="shared" si="1247"/>
        <v>1</v>
      </c>
      <c r="Y3607" s="388">
        <f t="shared" si="1248"/>
        <v>2</v>
      </c>
      <c r="Z3607" s="280" t="str">
        <f t="shared" si="1239"/>
        <v/>
      </c>
      <c r="AA3607" s="280" t="str">
        <f t="shared" si="1240"/>
        <v/>
      </c>
      <c r="AB3607" s="389" t="str">
        <f t="shared" si="1249"/>
        <v/>
      </c>
      <c r="AC3607" s="389" t="str">
        <f t="shared" si="1250"/>
        <v/>
      </c>
      <c r="AD3607" s="390" t="str">
        <f t="shared" si="1241"/>
        <v/>
      </c>
      <c r="AE3607" s="282">
        <f t="shared" si="1242"/>
        <v>0</v>
      </c>
      <c r="AF3607" s="359">
        <f t="shared" si="1243"/>
        <v>0</v>
      </c>
      <c r="AG3607" s="280">
        <f t="shared" si="1244"/>
        <v>0</v>
      </c>
      <c r="AH3607" s="280">
        <f t="shared" si="1238"/>
        <v>0</v>
      </c>
      <c r="AI3607" s="280">
        <f>IF(ISBLANK(T3607),AI3606,IF(COUNTIF(T$2:T3607,T3607)&gt;1,AI3606,1+MAX(AI3606,0)))</f>
        <v>102</v>
      </c>
      <c r="AL3607" s="391" t="str">
        <f t="shared" si="1251"/>
        <v/>
      </c>
      <c r="AM3607" s="391" t="str">
        <f t="shared" si="1252"/>
        <v/>
      </c>
      <c r="AO3607" s="310" t="str">
        <f t="shared" si="1245"/>
        <v/>
      </c>
      <c r="AP3607" s="310">
        <f>SUM(AO$1:AO3607)</f>
        <v>0</v>
      </c>
      <c r="AQ3607" s="310">
        <f>SUM(AK$2:AK3607)</f>
        <v>24</v>
      </c>
      <c r="AR3607" s="310">
        <f>COUNTA(AJ$2:AJ3607)</f>
        <v>24</v>
      </c>
      <c r="AS3607" s="312"/>
      <c r="AT3607" s="312"/>
      <c r="AU3607" s="312"/>
      <c r="AV3607" s="312"/>
      <c r="AW3607" s="312"/>
      <c r="AZ3607">
        <v>1</v>
      </c>
      <c r="BA3607">
        <v>2</v>
      </c>
    </row>
    <row r="3608" spans="1:53" x14ac:dyDescent="0.25">
      <c r="A3608">
        <v>167</v>
      </c>
      <c r="B3608" t="s">
        <v>66</v>
      </c>
      <c r="C3608" t="s">
        <v>663</v>
      </c>
      <c r="D3608"/>
      <c r="E3608">
        <v>2</v>
      </c>
      <c r="F3608">
        <v>2</v>
      </c>
      <c r="G3608">
        <v>3</v>
      </c>
      <c r="H3608">
        <v>0</v>
      </c>
      <c r="I3608">
        <v>0</v>
      </c>
      <c r="J3608">
        <v>0</v>
      </c>
      <c r="K3608">
        <v>0</v>
      </c>
      <c r="L3608">
        <v>0</v>
      </c>
      <c r="M3608"/>
      <c r="O3608" s="101">
        <f>IF(ISBLANK(C3608),O3607,IF(COUNTIF(C$2:C3608,C3608)&gt;1,O3607,1+MAX(O3607,0)))</f>
        <v>81</v>
      </c>
      <c r="P3608" s="45">
        <f t="shared" si="1232"/>
        <v>53</v>
      </c>
      <c r="Q3608" s="33" t="str">
        <f t="shared" si="1233"/>
        <v/>
      </c>
      <c r="R3608" s="33">
        <f t="shared" si="1234"/>
        <v>14</v>
      </c>
      <c r="S3608" s="33" t="str">
        <f t="shared" si="1235"/>
        <v>167_14</v>
      </c>
      <c r="T3608" s="35" t="str">
        <f t="shared" si="1236"/>
        <v>167PM</v>
      </c>
      <c r="U3608" s="35" t="str">
        <f t="shared" si="1237"/>
        <v>167PMEW</v>
      </c>
      <c r="V3608" s="35" t="str">
        <f t="shared" si="1253"/>
        <v>3C</v>
      </c>
      <c r="W3608" s="35" t="str">
        <f t="shared" si="1246"/>
        <v>167PM3C223</v>
      </c>
      <c r="X3608" s="388">
        <f t="shared" si="1247"/>
        <v>0</v>
      </c>
      <c r="Y3608" s="388">
        <f t="shared" si="1248"/>
        <v>0</v>
      </c>
      <c r="Z3608" s="280" t="str">
        <f t="shared" si="1239"/>
        <v/>
      </c>
      <c r="AA3608" s="280" t="str">
        <f t="shared" si="1240"/>
        <v/>
      </c>
      <c r="AB3608" s="389" t="str">
        <f t="shared" si="1249"/>
        <v/>
      </c>
      <c r="AC3608" s="389" t="str">
        <f t="shared" si="1250"/>
        <v/>
      </c>
      <c r="AD3608" s="390" t="str">
        <f t="shared" si="1241"/>
        <v/>
      </c>
      <c r="AE3608" s="282">
        <f t="shared" si="1242"/>
        <v>0</v>
      </c>
      <c r="AF3608" s="359">
        <f t="shared" si="1243"/>
        <v>0</v>
      </c>
      <c r="AG3608" s="280">
        <f t="shared" si="1244"/>
        <v>0</v>
      </c>
      <c r="AH3608" s="280">
        <f t="shared" si="1238"/>
        <v>0</v>
      </c>
      <c r="AI3608" s="280">
        <f>IF(ISBLANK(T3608),AI3607,IF(COUNTIF(T$2:T3608,T3608)&gt;1,AI3607,1+MAX(AI3607,0)))</f>
        <v>102</v>
      </c>
      <c r="AL3608" s="391" t="str">
        <f t="shared" si="1251"/>
        <v/>
      </c>
      <c r="AM3608" s="391" t="str">
        <f t="shared" si="1252"/>
        <v/>
      </c>
      <c r="AO3608" s="310" t="str">
        <f t="shared" si="1245"/>
        <v/>
      </c>
      <c r="AP3608" s="310">
        <f>SUM(AO$1:AO3608)</f>
        <v>0</v>
      </c>
      <c r="AQ3608" s="310">
        <f>SUM(AK$2:AK3608)</f>
        <v>24</v>
      </c>
      <c r="AR3608" s="310">
        <f>COUNTA(AJ$2:AJ3608)</f>
        <v>24</v>
      </c>
      <c r="AS3608" s="312"/>
      <c r="AT3608" s="312"/>
      <c r="AU3608" s="312"/>
      <c r="AV3608" s="312"/>
      <c r="AW3608" s="312"/>
      <c r="AZ3608">
        <v>0</v>
      </c>
      <c r="BA3608">
        <v>0</v>
      </c>
    </row>
    <row r="3609" spans="1:53" x14ac:dyDescent="0.25">
      <c r="A3609">
        <v>167</v>
      </c>
      <c r="B3609" t="s">
        <v>66</v>
      </c>
      <c r="C3609" t="s">
        <v>663</v>
      </c>
      <c r="D3609"/>
      <c r="E3609">
        <v>2</v>
      </c>
      <c r="F3609">
        <v>2</v>
      </c>
      <c r="G3609">
        <v>4</v>
      </c>
      <c r="H3609">
        <v>2</v>
      </c>
      <c r="I3609">
        <v>0</v>
      </c>
      <c r="J3609">
        <v>0</v>
      </c>
      <c r="K3609">
        <v>0</v>
      </c>
      <c r="L3609">
        <v>0</v>
      </c>
      <c r="M3609"/>
      <c r="O3609" s="101">
        <f>IF(ISBLANK(C3609),O3608,IF(COUNTIF(C$2:C3609,C3609)&gt;1,O3608,1+MAX(O3608,0)))</f>
        <v>81</v>
      </c>
      <c r="P3609" s="45">
        <f t="shared" si="1232"/>
        <v>53</v>
      </c>
      <c r="Q3609" s="33" t="str">
        <f t="shared" si="1233"/>
        <v/>
      </c>
      <c r="R3609" s="33">
        <f t="shared" si="1234"/>
        <v>14</v>
      </c>
      <c r="S3609" s="33" t="str">
        <f t="shared" si="1235"/>
        <v>167_14</v>
      </c>
      <c r="T3609" s="35" t="str">
        <f t="shared" si="1236"/>
        <v>167PM</v>
      </c>
      <c r="U3609" s="35" t="str">
        <f t="shared" si="1237"/>
        <v>167PMEW</v>
      </c>
      <c r="V3609" s="35" t="str">
        <f t="shared" si="1253"/>
        <v>3C</v>
      </c>
      <c r="W3609" s="35" t="str">
        <f t="shared" si="1246"/>
        <v>167PM3C224</v>
      </c>
      <c r="X3609" s="388">
        <f t="shared" si="1247"/>
        <v>0</v>
      </c>
      <c r="Y3609" s="388">
        <f t="shared" si="1248"/>
        <v>0</v>
      </c>
      <c r="Z3609" s="280" t="str">
        <f t="shared" si="1239"/>
        <v/>
      </c>
      <c r="AA3609" s="280" t="str">
        <f t="shared" si="1240"/>
        <v/>
      </c>
      <c r="AB3609" s="389" t="str">
        <f t="shared" si="1249"/>
        <v/>
      </c>
      <c r="AC3609" s="389" t="str">
        <f t="shared" si="1250"/>
        <v/>
      </c>
      <c r="AD3609" s="390" t="str">
        <f t="shared" si="1241"/>
        <v/>
      </c>
      <c r="AE3609" s="282">
        <f t="shared" si="1242"/>
        <v>0</v>
      </c>
      <c r="AF3609" s="359">
        <f t="shared" si="1243"/>
        <v>0</v>
      </c>
      <c r="AG3609" s="280">
        <f t="shared" si="1244"/>
        <v>0</v>
      </c>
      <c r="AH3609" s="280">
        <f t="shared" si="1238"/>
        <v>0</v>
      </c>
      <c r="AI3609" s="280">
        <f>IF(ISBLANK(T3609),AI3608,IF(COUNTIF(T$2:T3609,T3609)&gt;1,AI3608,1+MAX(AI3608,0)))</f>
        <v>102</v>
      </c>
      <c r="AL3609" s="391" t="str">
        <f t="shared" si="1251"/>
        <v/>
      </c>
      <c r="AM3609" s="391" t="str">
        <f t="shared" si="1252"/>
        <v/>
      </c>
      <c r="AO3609" s="310" t="str">
        <f t="shared" si="1245"/>
        <v/>
      </c>
      <c r="AP3609" s="310">
        <f>SUM(AO$1:AO3609)</f>
        <v>0</v>
      </c>
      <c r="AQ3609" s="310">
        <f>SUM(AK$2:AK3609)</f>
        <v>24</v>
      </c>
      <c r="AR3609" s="310">
        <f>COUNTA(AJ$2:AJ3609)</f>
        <v>24</v>
      </c>
      <c r="AS3609" s="312"/>
      <c r="AT3609" s="312"/>
      <c r="AU3609" s="312"/>
      <c r="AV3609" s="312"/>
      <c r="AW3609" s="312"/>
      <c r="AZ3609">
        <v>0</v>
      </c>
      <c r="BA3609">
        <v>0</v>
      </c>
    </row>
    <row r="3610" spans="1:53" x14ac:dyDescent="0.25">
      <c r="A3610">
        <v>167</v>
      </c>
      <c r="B3610" t="s">
        <v>66</v>
      </c>
      <c r="C3610" t="s">
        <v>663</v>
      </c>
      <c r="D3610"/>
      <c r="E3610">
        <v>2</v>
      </c>
      <c r="F3610">
        <v>3</v>
      </c>
      <c r="G3610">
        <v>1</v>
      </c>
      <c r="H3610">
        <v>1</v>
      </c>
      <c r="I3610">
        <v>0</v>
      </c>
      <c r="J3610">
        <v>0</v>
      </c>
      <c r="K3610">
        <v>0</v>
      </c>
      <c r="L3610">
        <v>1</v>
      </c>
      <c r="M3610"/>
      <c r="O3610" s="101">
        <f>IF(ISBLANK(C3610),O3609,IF(COUNTIF(C$2:C3610,C3610)&gt;1,O3609,1+MAX(O3609,0)))</f>
        <v>81</v>
      </c>
      <c r="P3610" s="45">
        <f t="shared" si="1232"/>
        <v>53</v>
      </c>
      <c r="Q3610" s="33" t="str">
        <f t="shared" si="1233"/>
        <v/>
      </c>
      <c r="R3610" s="33">
        <f t="shared" si="1234"/>
        <v>15</v>
      </c>
      <c r="S3610" s="33" t="str">
        <f t="shared" si="1235"/>
        <v>167_15</v>
      </c>
      <c r="T3610" s="35" t="str">
        <f t="shared" si="1236"/>
        <v>167PM</v>
      </c>
      <c r="U3610" s="35" t="str">
        <f t="shared" si="1237"/>
        <v>167PMNS</v>
      </c>
      <c r="V3610" s="35" t="str">
        <f t="shared" si="1253"/>
        <v>3C</v>
      </c>
      <c r="W3610" s="35" t="str">
        <f t="shared" si="1246"/>
        <v>167PM3C231</v>
      </c>
      <c r="X3610" s="388">
        <f t="shared" si="1247"/>
        <v>0</v>
      </c>
      <c r="Y3610" s="388">
        <f t="shared" si="1248"/>
        <v>1</v>
      </c>
      <c r="Z3610" s="280" t="str">
        <f t="shared" si="1239"/>
        <v/>
      </c>
      <c r="AA3610" s="280" t="str">
        <f t="shared" si="1240"/>
        <v/>
      </c>
      <c r="AB3610" s="389" t="str">
        <f t="shared" si="1249"/>
        <v/>
      </c>
      <c r="AC3610" s="389" t="str">
        <f t="shared" si="1250"/>
        <v/>
      </c>
      <c r="AD3610" s="390" t="str">
        <f t="shared" si="1241"/>
        <v/>
      </c>
      <c r="AE3610" s="282">
        <f t="shared" si="1242"/>
        <v>0</v>
      </c>
      <c r="AF3610" s="359">
        <f t="shared" si="1243"/>
        <v>0</v>
      </c>
      <c r="AG3610" s="280">
        <f t="shared" si="1244"/>
        <v>0</v>
      </c>
      <c r="AH3610" s="280">
        <f t="shared" si="1238"/>
        <v>0</v>
      </c>
      <c r="AI3610" s="280">
        <f>IF(ISBLANK(T3610),AI3609,IF(COUNTIF(T$2:T3610,T3610)&gt;1,AI3609,1+MAX(AI3609,0)))</f>
        <v>102</v>
      </c>
      <c r="AL3610" s="391" t="str">
        <f t="shared" si="1251"/>
        <v/>
      </c>
      <c r="AM3610" s="391" t="str">
        <f t="shared" si="1252"/>
        <v/>
      </c>
      <c r="AO3610" s="310" t="str">
        <f t="shared" si="1245"/>
        <v/>
      </c>
      <c r="AP3610" s="310">
        <f>SUM(AO$1:AO3610)</f>
        <v>0</v>
      </c>
      <c r="AQ3610" s="310">
        <f>SUM(AK$2:AK3610)</f>
        <v>24</v>
      </c>
      <c r="AR3610" s="310">
        <f>COUNTA(AJ$2:AJ3610)</f>
        <v>24</v>
      </c>
      <c r="AS3610" s="312"/>
      <c r="AT3610" s="312"/>
      <c r="AU3610" s="312"/>
      <c r="AV3610" s="312"/>
      <c r="AW3610" s="312"/>
      <c r="AZ3610">
        <v>0</v>
      </c>
      <c r="BA3610">
        <v>1</v>
      </c>
    </row>
    <row r="3611" spans="1:53" x14ac:dyDescent="0.25">
      <c r="A3611">
        <v>167</v>
      </c>
      <c r="B3611" t="s">
        <v>66</v>
      </c>
      <c r="C3611" t="s">
        <v>663</v>
      </c>
      <c r="D3611"/>
      <c r="E3611">
        <v>2</v>
      </c>
      <c r="F3611">
        <v>3</v>
      </c>
      <c r="G3611">
        <v>2</v>
      </c>
      <c r="H3611">
        <v>1</v>
      </c>
      <c r="I3611">
        <v>0</v>
      </c>
      <c r="J3611">
        <v>1</v>
      </c>
      <c r="K3611">
        <v>0</v>
      </c>
      <c r="L3611">
        <v>1</v>
      </c>
      <c r="M3611"/>
      <c r="O3611" s="101">
        <f>IF(ISBLANK(C3611),O3610,IF(COUNTIF(C$2:C3611,C3611)&gt;1,O3610,1+MAX(O3610,0)))</f>
        <v>81</v>
      </c>
      <c r="P3611" s="45">
        <f t="shared" si="1232"/>
        <v>53</v>
      </c>
      <c r="Q3611" s="33" t="str">
        <f t="shared" si="1233"/>
        <v/>
      </c>
      <c r="R3611" s="33">
        <f t="shared" si="1234"/>
        <v>15</v>
      </c>
      <c r="S3611" s="33" t="str">
        <f t="shared" si="1235"/>
        <v>167_15</v>
      </c>
      <c r="T3611" s="35" t="str">
        <f t="shared" si="1236"/>
        <v>167PM</v>
      </c>
      <c r="U3611" s="35" t="str">
        <f t="shared" si="1237"/>
        <v>167PMNS</v>
      </c>
      <c r="V3611" s="35" t="str">
        <f t="shared" si="1253"/>
        <v>3C</v>
      </c>
      <c r="W3611" s="35" t="str">
        <f t="shared" si="1246"/>
        <v>167PM3C232</v>
      </c>
      <c r="X3611" s="388">
        <f t="shared" si="1247"/>
        <v>0</v>
      </c>
      <c r="Y3611" s="388">
        <f t="shared" si="1248"/>
        <v>1</v>
      </c>
      <c r="Z3611" s="280" t="str">
        <f t="shared" si="1239"/>
        <v/>
      </c>
      <c r="AA3611" s="280" t="str">
        <f t="shared" si="1240"/>
        <v/>
      </c>
      <c r="AB3611" s="389" t="str">
        <f t="shared" si="1249"/>
        <v/>
      </c>
      <c r="AC3611" s="389" t="str">
        <f t="shared" si="1250"/>
        <v/>
      </c>
      <c r="AD3611" s="390" t="str">
        <f t="shared" si="1241"/>
        <v/>
      </c>
      <c r="AE3611" s="282">
        <f t="shared" si="1242"/>
        <v>0</v>
      </c>
      <c r="AF3611" s="359">
        <f t="shared" si="1243"/>
        <v>0</v>
      </c>
      <c r="AG3611" s="280">
        <f t="shared" si="1244"/>
        <v>0</v>
      </c>
      <c r="AH3611" s="280">
        <f t="shared" si="1238"/>
        <v>0</v>
      </c>
      <c r="AI3611" s="280">
        <f>IF(ISBLANK(T3611),AI3610,IF(COUNTIF(T$2:T3611,T3611)&gt;1,AI3610,1+MAX(AI3610,0)))</f>
        <v>102</v>
      </c>
      <c r="AL3611" s="391" t="str">
        <f t="shared" si="1251"/>
        <v/>
      </c>
      <c r="AM3611" s="391" t="str">
        <f t="shared" si="1252"/>
        <v/>
      </c>
      <c r="AO3611" s="310" t="str">
        <f t="shared" si="1245"/>
        <v/>
      </c>
      <c r="AP3611" s="310">
        <f>SUM(AO$1:AO3611)</f>
        <v>0</v>
      </c>
      <c r="AQ3611" s="310">
        <f>SUM(AK$2:AK3611)</f>
        <v>24</v>
      </c>
      <c r="AR3611" s="310">
        <f>COUNTA(AJ$2:AJ3611)</f>
        <v>24</v>
      </c>
      <c r="AS3611" s="312"/>
      <c r="AT3611" s="312"/>
      <c r="AU3611" s="312"/>
      <c r="AV3611" s="312"/>
      <c r="AW3611" s="312"/>
      <c r="AZ3611">
        <v>0</v>
      </c>
      <c r="BA3611">
        <v>1</v>
      </c>
    </row>
    <row r="3612" spans="1:53" x14ac:dyDescent="0.25">
      <c r="A3612">
        <v>167</v>
      </c>
      <c r="B3612" t="s">
        <v>66</v>
      </c>
      <c r="C3612" t="s">
        <v>663</v>
      </c>
      <c r="D3612"/>
      <c r="E3612">
        <v>2</v>
      </c>
      <c r="F3612">
        <v>3</v>
      </c>
      <c r="G3612">
        <v>3</v>
      </c>
      <c r="H3612">
        <v>0</v>
      </c>
      <c r="I3612">
        <v>0</v>
      </c>
      <c r="J3612">
        <v>0</v>
      </c>
      <c r="K3612">
        <v>0</v>
      </c>
      <c r="L3612">
        <v>0</v>
      </c>
      <c r="M3612"/>
      <c r="O3612" s="101">
        <f>IF(ISBLANK(C3612),O3611,IF(COUNTIF(C$2:C3612,C3612)&gt;1,O3611,1+MAX(O3611,0)))</f>
        <v>81</v>
      </c>
      <c r="P3612" s="45">
        <f t="shared" si="1232"/>
        <v>53</v>
      </c>
      <c r="Q3612" s="33" t="str">
        <f t="shared" si="1233"/>
        <v/>
      </c>
      <c r="R3612" s="33">
        <f t="shared" si="1234"/>
        <v>15</v>
      </c>
      <c r="S3612" s="33" t="str">
        <f t="shared" si="1235"/>
        <v>167_15</v>
      </c>
      <c r="T3612" s="35" t="str">
        <f t="shared" si="1236"/>
        <v>167PM</v>
      </c>
      <c r="U3612" s="35" t="str">
        <f t="shared" si="1237"/>
        <v>167PMEW</v>
      </c>
      <c r="V3612" s="35" t="str">
        <f t="shared" si="1253"/>
        <v>3C</v>
      </c>
      <c r="W3612" s="35" t="str">
        <f t="shared" si="1246"/>
        <v>167PM3C233</v>
      </c>
      <c r="X3612" s="388">
        <f t="shared" si="1247"/>
        <v>0</v>
      </c>
      <c r="Y3612" s="388">
        <f t="shared" si="1248"/>
        <v>0</v>
      </c>
      <c r="Z3612" s="280" t="str">
        <f t="shared" si="1239"/>
        <v/>
      </c>
      <c r="AA3612" s="280" t="str">
        <f t="shared" si="1240"/>
        <v/>
      </c>
      <c r="AB3612" s="389" t="str">
        <f t="shared" si="1249"/>
        <v/>
      </c>
      <c r="AC3612" s="389" t="str">
        <f t="shared" si="1250"/>
        <v/>
      </c>
      <c r="AD3612" s="390" t="str">
        <f t="shared" si="1241"/>
        <v/>
      </c>
      <c r="AE3612" s="282">
        <f t="shared" si="1242"/>
        <v>0</v>
      </c>
      <c r="AF3612" s="359">
        <f t="shared" si="1243"/>
        <v>0</v>
      </c>
      <c r="AG3612" s="280">
        <f t="shared" si="1244"/>
        <v>0</v>
      </c>
      <c r="AH3612" s="280">
        <f t="shared" si="1238"/>
        <v>0</v>
      </c>
      <c r="AI3612" s="280">
        <f>IF(ISBLANK(T3612),AI3611,IF(COUNTIF(T$2:T3612,T3612)&gt;1,AI3611,1+MAX(AI3611,0)))</f>
        <v>102</v>
      </c>
      <c r="AL3612" s="391" t="str">
        <f t="shared" si="1251"/>
        <v/>
      </c>
      <c r="AM3612" s="391" t="str">
        <f t="shared" si="1252"/>
        <v/>
      </c>
      <c r="AO3612" s="310" t="str">
        <f t="shared" si="1245"/>
        <v/>
      </c>
      <c r="AP3612" s="310">
        <f>SUM(AO$1:AO3612)</f>
        <v>0</v>
      </c>
      <c r="AQ3612" s="310">
        <f>SUM(AK$2:AK3612)</f>
        <v>24</v>
      </c>
      <c r="AR3612" s="310">
        <f>COUNTA(AJ$2:AJ3612)</f>
        <v>24</v>
      </c>
      <c r="AS3612" s="312"/>
      <c r="AT3612" s="312"/>
      <c r="AU3612" s="312"/>
      <c r="AV3612" s="312"/>
      <c r="AW3612" s="312"/>
      <c r="AZ3612">
        <v>0</v>
      </c>
      <c r="BA3612">
        <v>0</v>
      </c>
    </row>
    <row r="3613" spans="1:53" x14ac:dyDescent="0.25">
      <c r="A3613">
        <v>167</v>
      </c>
      <c r="B3613" t="s">
        <v>66</v>
      </c>
      <c r="C3613" t="s">
        <v>663</v>
      </c>
      <c r="D3613"/>
      <c r="E3613">
        <v>2</v>
      </c>
      <c r="F3613">
        <v>3</v>
      </c>
      <c r="G3613">
        <v>4</v>
      </c>
      <c r="H3613">
        <v>0</v>
      </c>
      <c r="I3613">
        <v>0</v>
      </c>
      <c r="J3613">
        <v>0</v>
      </c>
      <c r="K3613">
        <v>0</v>
      </c>
      <c r="L3613">
        <v>0</v>
      </c>
      <c r="M3613"/>
      <c r="O3613" s="101">
        <f>IF(ISBLANK(C3613),O3612,IF(COUNTIF(C$2:C3613,C3613)&gt;1,O3612,1+MAX(O3612,0)))</f>
        <v>81</v>
      </c>
      <c r="P3613" s="45">
        <f t="shared" si="1232"/>
        <v>53</v>
      </c>
      <c r="Q3613" s="33" t="str">
        <f t="shared" si="1233"/>
        <v/>
      </c>
      <c r="R3613" s="33">
        <f t="shared" si="1234"/>
        <v>15</v>
      </c>
      <c r="S3613" s="33" t="str">
        <f t="shared" si="1235"/>
        <v>167_15</v>
      </c>
      <c r="T3613" s="35" t="str">
        <f t="shared" si="1236"/>
        <v>167PM</v>
      </c>
      <c r="U3613" s="35" t="str">
        <f t="shared" si="1237"/>
        <v>167PMEW</v>
      </c>
      <c r="V3613" s="35" t="str">
        <f t="shared" si="1253"/>
        <v>3C</v>
      </c>
      <c r="W3613" s="35" t="str">
        <f t="shared" si="1246"/>
        <v>167PM3C234</v>
      </c>
      <c r="X3613" s="388">
        <f t="shared" si="1247"/>
        <v>0</v>
      </c>
      <c r="Y3613" s="388">
        <f t="shared" si="1248"/>
        <v>0</v>
      </c>
      <c r="Z3613" s="280" t="str">
        <f t="shared" si="1239"/>
        <v/>
      </c>
      <c r="AA3613" s="280" t="str">
        <f t="shared" si="1240"/>
        <v/>
      </c>
      <c r="AB3613" s="389" t="str">
        <f t="shared" si="1249"/>
        <v/>
      </c>
      <c r="AC3613" s="389" t="str">
        <f t="shared" si="1250"/>
        <v/>
      </c>
      <c r="AD3613" s="390" t="str">
        <f t="shared" si="1241"/>
        <v/>
      </c>
      <c r="AE3613" s="282">
        <f t="shared" si="1242"/>
        <v>0</v>
      </c>
      <c r="AF3613" s="359">
        <f t="shared" si="1243"/>
        <v>0</v>
      </c>
      <c r="AG3613" s="280">
        <f t="shared" si="1244"/>
        <v>0</v>
      </c>
      <c r="AH3613" s="280">
        <f t="shared" si="1238"/>
        <v>0</v>
      </c>
      <c r="AI3613" s="280">
        <f>IF(ISBLANK(T3613),AI3612,IF(COUNTIF(T$2:T3613,T3613)&gt;1,AI3612,1+MAX(AI3612,0)))</f>
        <v>102</v>
      </c>
      <c r="AL3613" s="391" t="str">
        <f t="shared" si="1251"/>
        <v/>
      </c>
      <c r="AM3613" s="391" t="str">
        <f t="shared" si="1252"/>
        <v/>
      </c>
      <c r="AO3613" s="310" t="str">
        <f t="shared" si="1245"/>
        <v/>
      </c>
      <c r="AP3613" s="310">
        <f>SUM(AO$1:AO3613)</f>
        <v>0</v>
      </c>
      <c r="AQ3613" s="310">
        <f>SUM(AK$2:AK3613)</f>
        <v>24</v>
      </c>
      <c r="AR3613" s="310">
        <f>COUNTA(AJ$2:AJ3613)</f>
        <v>24</v>
      </c>
      <c r="AS3613" s="312"/>
      <c r="AT3613" s="312"/>
      <c r="AU3613" s="312"/>
      <c r="AV3613" s="312"/>
      <c r="AW3613" s="312"/>
      <c r="AZ3613">
        <v>0</v>
      </c>
      <c r="BA3613">
        <v>0</v>
      </c>
    </row>
    <row r="3614" spans="1:53" x14ac:dyDescent="0.25">
      <c r="A3614">
        <v>167</v>
      </c>
      <c r="B3614" t="s">
        <v>66</v>
      </c>
      <c r="C3614" t="s">
        <v>663</v>
      </c>
      <c r="D3614"/>
      <c r="E3614">
        <v>2</v>
      </c>
      <c r="F3614">
        <v>4</v>
      </c>
      <c r="G3614">
        <v>1</v>
      </c>
      <c r="H3614">
        <v>3</v>
      </c>
      <c r="I3614">
        <v>1</v>
      </c>
      <c r="J3614">
        <v>0</v>
      </c>
      <c r="K3614">
        <v>1</v>
      </c>
      <c r="L3614">
        <v>3</v>
      </c>
      <c r="M3614"/>
      <c r="O3614" s="101">
        <f>IF(ISBLANK(C3614),O3613,IF(COUNTIF(C$2:C3614,C3614)&gt;1,O3613,1+MAX(O3613,0)))</f>
        <v>81</v>
      </c>
      <c r="P3614" s="45">
        <f t="shared" si="1232"/>
        <v>53</v>
      </c>
      <c r="Q3614" s="33" t="str">
        <f t="shared" si="1233"/>
        <v/>
      </c>
      <c r="R3614" s="33">
        <f t="shared" si="1234"/>
        <v>16</v>
      </c>
      <c r="S3614" s="33" t="str">
        <f t="shared" si="1235"/>
        <v>167_16</v>
      </c>
      <c r="T3614" s="35" t="str">
        <f t="shared" si="1236"/>
        <v>167PM</v>
      </c>
      <c r="U3614" s="35" t="str">
        <f t="shared" si="1237"/>
        <v>167PMNS</v>
      </c>
      <c r="V3614" s="35" t="str">
        <f t="shared" si="1253"/>
        <v>3C</v>
      </c>
      <c r="W3614" s="35" t="str">
        <f t="shared" si="1246"/>
        <v>167PM3C241</v>
      </c>
      <c r="X3614" s="388">
        <f t="shared" si="1247"/>
        <v>1</v>
      </c>
      <c r="Y3614" s="388">
        <f t="shared" si="1248"/>
        <v>3</v>
      </c>
      <c r="Z3614" s="280" t="str">
        <f t="shared" si="1239"/>
        <v/>
      </c>
      <c r="AA3614" s="280" t="str">
        <f t="shared" si="1240"/>
        <v/>
      </c>
      <c r="AB3614" s="389" t="str">
        <f t="shared" si="1249"/>
        <v/>
      </c>
      <c r="AC3614" s="389" t="str">
        <f t="shared" si="1250"/>
        <v/>
      </c>
      <c r="AD3614" s="390" t="str">
        <f t="shared" si="1241"/>
        <v/>
      </c>
      <c r="AE3614" s="282">
        <f t="shared" si="1242"/>
        <v>0</v>
      </c>
      <c r="AF3614" s="359">
        <f t="shared" si="1243"/>
        <v>0</v>
      </c>
      <c r="AG3614" s="280">
        <f t="shared" si="1244"/>
        <v>0</v>
      </c>
      <c r="AH3614" s="280">
        <f t="shared" si="1238"/>
        <v>0</v>
      </c>
      <c r="AI3614" s="280">
        <f>IF(ISBLANK(T3614),AI3613,IF(COUNTIF(T$2:T3614,T3614)&gt;1,AI3613,1+MAX(AI3613,0)))</f>
        <v>102</v>
      </c>
      <c r="AL3614" s="391" t="str">
        <f t="shared" si="1251"/>
        <v/>
      </c>
      <c r="AM3614" s="391" t="str">
        <f t="shared" si="1252"/>
        <v/>
      </c>
      <c r="AO3614" s="310" t="str">
        <f t="shared" si="1245"/>
        <v/>
      </c>
      <c r="AP3614" s="310">
        <f>SUM(AO$1:AO3614)</f>
        <v>0</v>
      </c>
      <c r="AQ3614" s="310">
        <f>SUM(AK$2:AK3614)</f>
        <v>24</v>
      </c>
      <c r="AR3614" s="310">
        <f>COUNTA(AJ$2:AJ3614)</f>
        <v>24</v>
      </c>
      <c r="AS3614" s="312"/>
      <c r="AT3614" s="312"/>
      <c r="AU3614" s="312"/>
      <c r="AV3614" s="312"/>
      <c r="AW3614" s="312"/>
      <c r="AZ3614">
        <v>1</v>
      </c>
      <c r="BA3614">
        <v>3</v>
      </c>
    </row>
    <row r="3615" spans="1:53" x14ac:dyDescent="0.25">
      <c r="A3615">
        <v>167</v>
      </c>
      <c r="B3615" t="s">
        <v>66</v>
      </c>
      <c r="C3615" t="s">
        <v>663</v>
      </c>
      <c r="D3615"/>
      <c r="E3615">
        <v>2</v>
      </c>
      <c r="F3615">
        <v>4</v>
      </c>
      <c r="G3615">
        <v>2</v>
      </c>
      <c r="H3615">
        <v>3</v>
      </c>
      <c r="I3615">
        <v>0</v>
      </c>
      <c r="J3615">
        <v>2</v>
      </c>
      <c r="K3615">
        <v>0</v>
      </c>
      <c r="L3615">
        <v>2</v>
      </c>
      <c r="M3615"/>
      <c r="O3615" s="101">
        <f>IF(ISBLANK(C3615),O3614,IF(COUNTIF(C$2:C3615,C3615)&gt;1,O3614,1+MAX(O3614,0)))</f>
        <v>81</v>
      </c>
      <c r="P3615" s="45">
        <f t="shared" si="1232"/>
        <v>53</v>
      </c>
      <c r="Q3615" s="33" t="str">
        <f t="shared" si="1233"/>
        <v/>
      </c>
      <c r="R3615" s="33">
        <f t="shared" si="1234"/>
        <v>16</v>
      </c>
      <c r="S3615" s="33" t="str">
        <f t="shared" si="1235"/>
        <v>167_16</v>
      </c>
      <c r="T3615" s="35" t="str">
        <f t="shared" si="1236"/>
        <v>167PM</v>
      </c>
      <c r="U3615" s="35" t="str">
        <f t="shared" si="1237"/>
        <v>167PMNS</v>
      </c>
      <c r="V3615" s="35" t="str">
        <f t="shared" si="1253"/>
        <v>3C</v>
      </c>
      <c r="W3615" s="35" t="str">
        <f t="shared" si="1246"/>
        <v>167PM3C242</v>
      </c>
      <c r="X3615" s="388">
        <f t="shared" si="1247"/>
        <v>0</v>
      </c>
      <c r="Y3615" s="388">
        <f t="shared" si="1248"/>
        <v>2</v>
      </c>
      <c r="Z3615" s="280" t="str">
        <f t="shared" si="1239"/>
        <v/>
      </c>
      <c r="AA3615" s="280" t="str">
        <f t="shared" si="1240"/>
        <v/>
      </c>
      <c r="AB3615" s="389" t="str">
        <f t="shared" si="1249"/>
        <v/>
      </c>
      <c r="AC3615" s="389" t="str">
        <f t="shared" si="1250"/>
        <v/>
      </c>
      <c r="AD3615" s="390" t="str">
        <f t="shared" si="1241"/>
        <v/>
      </c>
      <c r="AE3615" s="282">
        <f t="shared" si="1242"/>
        <v>0</v>
      </c>
      <c r="AF3615" s="359">
        <f t="shared" si="1243"/>
        <v>0</v>
      </c>
      <c r="AG3615" s="280">
        <f t="shared" si="1244"/>
        <v>0</v>
      </c>
      <c r="AH3615" s="280">
        <f t="shared" si="1238"/>
        <v>0</v>
      </c>
      <c r="AI3615" s="280">
        <f>IF(ISBLANK(T3615),AI3614,IF(COUNTIF(T$2:T3615,T3615)&gt;1,AI3614,1+MAX(AI3614,0)))</f>
        <v>102</v>
      </c>
      <c r="AL3615" s="391" t="str">
        <f t="shared" si="1251"/>
        <v/>
      </c>
      <c r="AM3615" s="391" t="str">
        <f t="shared" si="1252"/>
        <v/>
      </c>
      <c r="AO3615" s="310" t="str">
        <f t="shared" si="1245"/>
        <v/>
      </c>
      <c r="AP3615" s="310">
        <f>SUM(AO$1:AO3615)</f>
        <v>0</v>
      </c>
      <c r="AQ3615" s="310">
        <f>SUM(AK$2:AK3615)</f>
        <v>24</v>
      </c>
      <c r="AR3615" s="310">
        <f>COUNTA(AJ$2:AJ3615)</f>
        <v>24</v>
      </c>
      <c r="AS3615" s="312"/>
      <c r="AT3615" s="312"/>
      <c r="AU3615" s="312"/>
      <c r="AV3615" s="312"/>
      <c r="AW3615" s="312"/>
      <c r="AZ3615">
        <v>0</v>
      </c>
      <c r="BA3615">
        <v>2</v>
      </c>
    </row>
    <row r="3616" spans="1:53" x14ac:dyDescent="0.25">
      <c r="A3616">
        <v>167</v>
      </c>
      <c r="B3616" t="s">
        <v>66</v>
      </c>
      <c r="C3616" t="s">
        <v>663</v>
      </c>
      <c r="D3616"/>
      <c r="E3616">
        <v>2</v>
      </c>
      <c r="F3616">
        <v>4</v>
      </c>
      <c r="G3616">
        <v>3</v>
      </c>
      <c r="H3616">
        <v>0</v>
      </c>
      <c r="I3616">
        <v>0</v>
      </c>
      <c r="J3616">
        <v>0</v>
      </c>
      <c r="K3616">
        <v>0</v>
      </c>
      <c r="L3616">
        <v>0</v>
      </c>
      <c r="M3616"/>
      <c r="O3616" s="101">
        <f>IF(ISBLANK(C3616),O3615,IF(COUNTIF(C$2:C3616,C3616)&gt;1,O3615,1+MAX(O3615,0)))</f>
        <v>81</v>
      </c>
      <c r="P3616" s="45">
        <f t="shared" si="1232"/>
        <v>53</v>
      </c>
      <c r="Q3616" s="33" t="str">
        <f t="shared" si="1233"/>
        <v/>
      </c>
      <c r="R3616" s="33">
        <f t="shared" si="1234"/>
        <v>16</v>
      </c>
      <c r="S3616" s="33" t="str">
        <f t="shared" si="1235"/>
        <v>167_16</v>
      </c>
      <c r="T3616" s="35" t="str">
        <f t="shared" si="1236"/>
        <v>167PM</v>
      </c>
      <c r="U3616" s="35" t="str">
        <f t="shared" si="1237"/>
        <v>167PMEW</v>
      </c>
      <c r="V3616" s="35" t="str">
        <f t="shared" si="1253"/>
        <v>3C</v>
      </c>
      <c r="W3616" s="35" t="str">
        <f t="shared" si="1246"/>
        <v>167PM3C243</v>
      </c>
      <c r="X3616" s="388">
        <f t="shared" si="1247"/>
        <v>0</v>
      </c>
      <c r="Y3616" s="388">
        <f t="shared" si="1248"/>
        <v>0</v>
      </c>
      <c r="Z3616" s="280" t="str">
        <f t="shared" si="1239"/>
        <v/>
      </c>
      <c r="AA3616" s="280" t="str">
        <f t="shared" si="1240"/>
        <v/>
      </c>
      <c r="AB3616" s="389" t="str">
        <f t="shared" si="1249"/>
        <v/>
      </c>
      <c r="AC3616" s="389" t="str">
        <f t="shared" si="1250"/>
        <v/>
      </c>
      <c r="AD3616" s="390" t="str">
        <f t="shared" si="1241"/>
        <v/>
      </c>
      <c r="AE3616" s="282">
        <f t="shared" si="1242"/>
        <v>0</v>
      </c>
      <c r="AF3616" s="359">
        <f t="shared" si="1243"/>
        <v>0</v>
      </c>
      <c r="AG3616" s="280">
        <f t="shared" si="1244"/>
        <v>0</v>
      </c>
      <c r="AH3616" s="280">
        <f t="shared" si="1238"/>
        <v>0</v>
      </c>
      <c r="AI3616" s="280">
        <f>IF(ISBLANK(T3616),AI3615,IF(COUNTIF(T$2:T3616,T3616)&gt;1,AI3615,1+MAX(AI3615,0)))</f>
        <v>102</v>
      </c>
      <c r="AL3616" s="391" t="str">
        <f t="shared" si="1251"/>
        <v/>
      </c>
      <c r="AM3616" s="391" t="str">
        <f t="shared" si="1252"/>
        <v/>
      </c>
      <c r="AO3616" s="310" t="str">
        <f t="shared" si="1245"/>
        <v/>
      </c>
      <c r="AP3616" s="310">
        <f>SUM(AO$1:AO3616)</f>
        <v>0</v>
      </c>
      <c r="AQ3616" s="310">
        <f>SUM(AK$2:AK3616)</f>
        <v>24</v>
      </c>
      <c r="AR3616" s="310">
        <f>COUNTA(AJ$2:AJ3616)</f>
        <v>24</v>
      </c>
      <c r="AS3616" s="312"/>
      <c r="AT3616" s="312"/>
      <c r="AU3616" s="312"/>
      <c r="AV3616" s="312"/>
      <c r="AW3616" s="312"/>
      <c r="AZ3616">
        <v>0</v>
      </c>
      <c r="BA3616">
        <v>0</v>
      </c>
    </row>
    <row r="3617" spans="1:53" x14ac:dyDescent="0.25">
      <c r="A3617">
        <v>167</v>
      </c>
      <c r="B3617" t="s">
        <v>66</v>
      </c>
      <c r="C3617" t="s">
        <v>663</v>
      </c>
      <c r="D3617"/>
      <c r="E3617">
        <v>2</v>
      </c>
      <c r="F3617">
        <v>4</v>
      </c>
      <c r="G3617">
        <v>4</v>
      </c>
      <c r="H3617">
        <v>4</v>
      </c>
      <c r="I3617">
        <v>3</v>
      </c>
      <c r="J3617">
        <v>4</v>
      </c>
      <c r="K3617">
        <v>0</v>
      </c>
      <c r="L3617">
        <v>0</v>
      </c>
      <c r="M3617"/>
      <c r="O3617" s="101">
        <f>IF(ISBLANK(C3617),O3616,IF(COUNTIF(C$2:C3617,C3617)&gt;1,O3616,1+MAX(O3616,0)))</f>
        <v>81</v>
      </c>
      <c r="P3617" s="45">
        <f t="shared" si="1232"/>
        <v>53</v>
      </c>
      <c r="Q3617" s="33" t="str">
        <f t="shared" si="1233"/>
        <v/>
      </c>
      <c r="R3617" s="33">
        <f t="shared" si="1234"/>
        <v>16</v>
      </c>
      <c r="S3617" s="33" t="str">
        <f t="shared" si="1235"/>
        <v>167_16</v>
      </c>
      <c r="T3617" s="35" t="str">
        <f t="shared" si="1236"/>
        <v>167PM</v>
      </c>
      <c r="U3617" s="35" t="str">
        <f t="shared" si="1237"/>
        <v>167PMEW</v>
      </c>
      <c r="V3617" s="35" t="str">
        <f t="shared" si="1253"/>
        <v>3C</v>
      </c>
      <c r="W3617" s="35" t="str">
        <f t="shared" si="1246"/>
        <v>167PM3C244</v>
      </c>
      <c r="X3617" s="388">
        <f t="shared" si="1247"/>
        <v>0</v>
      </c>
      <c r="Y3617" s="388">
        <f t="shared" si="1248"/>
        <v>0</v>
      </c>
      <c r="Z3617" s="280" t="str">
        <f t="shared" si="1239"/>
        <v/>
      </c>
      <c r="AA3617" s="280" t="str">
        <f t="shared" si="1240"/>
        <v/>
      </c>
      <c r="AB3617" s="389" t="str">
        <f t="shared" si="1249"/>
        <v/>
      </c>
      <c r="AC3617" s="389" t="str">
        <f t="shared" si="1250"/>
        <v/>
      </c>
      <c r="AD3617" s="390" t="str">
        <f t="shared" si="1241"/>
        <v/>
      </c>
      <c r="AE3617" s="282">
        <f t="shared" si="1242"/>
        <v>0</v>
      </c>
      <c r="AF3617" s="359">
        <f t="shared" si="1243"/>
        <v>0</v>
      </c>
      <c r="AG3617" s="280">
        <f t="shared" si="1244"/>
        <v>0</v>
      </c>
      <c r="AH3617" s="280">
        <f t="shared" si="1238"/>
        <v>0</v>
      </c>
      <c r="AI3617" s="280">
        <f>IF(ISBLANK(T3617),AI3616,IF(COUNTIF(T$2:T3617,T3617)&gt;1,AI3616,1+MAX(AI3616,0)))</f>
        <v>102</v>
      </c>
      <c r="AL3617" s="391" t="str">
        <f t="shared" si="1251"/>
        <v/>
      </c>
      <c r="AM3617" s="391" t="str">
        <f t="shared" si="1252"/>
        <v/>
      </c>
      <c r="AO3617" s="310" t="str">
        <f t="shared" si="1245"/>
        <v/>
      </c>
      <c r="AP3617" s="310">
        <f>SUM(AO$1:AO3617)</f>
        <v>0</v>
      </c>
      <c r="AQ3617" s="310">
        <f>SUM(AK$2:AK3617)</f>
        <v>24</v>
      </c>
      <c r="AR3617" s="310">
        <f>COUNTA(AJ$2:AJ3617)</f>
        <v>24</v>
      </c>
      <c r="AS3617" s="312"/>
      <c r="AT3617" s="312"/>
      <c r="AU3617" s="312"/>
      <c r="AV3617" s="312"/>
      <c r="AW3617" s="312"/>
      <c r="AZ3617">
        <v>0</v>
      </c>
      <c r="BA3617">
        <v>0</v>
      </c>
    </row>
    <row r="3618" spans="1:53" x14ac:dyDescent="0.25">
      <c r="A3618"/>
      <c r="B3618"/>
      <c r="C3618"/>
      <c r="D3618"/>
      <c r="E3618"/>
      <c r="F3618"/>
      <c r="G3618"/>
      <c r="H3618"/>
      <c r="I3618"/>
      <c r="J3618"/>
      <c r="K3618"/>
      <c r="L3618"/>
      <c r="M3618"/>
      <c r="O3618" s="101">
        <f>IF(ISBLANK(C3618),O3617,IF(COUNTIF(C$2:C3618,C3618)&gt;1,O3617,1+MAX(O3617,0)))</f>
        <v>81</v>
      </c>
      <c r="P3618" s="45">
        <f t="shared" ref="P3618:P3681" si="1254">IF(A3618=A3617,P3617,IF(ISNUMBER(P3617),P3617+1,1))</f>
        <v>54</v>
      </c>
      <c r="Q3618" s="33" t="str">
        <f t="shared" ref="Q3618:Q3681" si="1255">IF(OR(P3618=P3617,LEN(A3618)&lt;1),"",P3618)</f>
        <v/>
      </c>
      <c r="R3618" s="33" t="str">
        <f t="shared" ref="R3618:R3681" si="1256">IF(ISNUMBER(F3618),F3618+4*(E3618-1)+8*IF(B3618="PM",1,0),"")</f>
        <v/>
      </c>
      <c r="S3618" s="33" t="str">
        <f t="shared" ref="S3618:S3681" si="1257">IF(ISNUMBER(R3618),A3618&amp;"_"&amp;R3618,"")</f>
        <v/>
      </c>
      <c r="T3618" s="35" t="str">
        <f t="shared" ref="T3618:T3681" si="1258">A3618&amp;B3618</f>
        <v/>
      </c>
      <c r="U3618" s="35" t="str">
        <f t="shared" ref="U3618:U3681" si="1259">IF(OR(G3618=1,G3618=2),T3618&amp;"NS",IF(OR(G3618=3,G3618=4),T3618&amp;"EW",""))</f>
        <v/>
      </c>
      <c r="V3618" s="35" t="str">
        <f t="shared" si="1253"/>
        <v>3C</v>
      </c>
      <c r="W3618" s="35" t="str">
        <f t="shared" si="1246"/>
        <v/>
      </c>
      <c r="X3618" s="388">
        <f t="shared" si="1247"/>
        <v>0</v>
      </c>
      <c r="Y3618" s="388">
        <f t="shared" si="1248"/>
        <v>0</v>
      </c>
      <c r="Z3618" s="280" t="str">
        <f t="shared" si="1239"/>
        <v/>
      </c>
      <c r="AA3618" s="280" t="str">
        <f t="shared" si="1240"/>
        <v/>
      </c>
      <c r="AB3618" s="389" t="str">
        <f t="shared" si="1249"/>
        <v/>
      </c>
      <c r="AC3618" s="389" t="str">
        <f t="shared" si="1250"/>
        <v/>
      </c>
      <c r="AD3618" s="390" t="str">
        <f t="shared" si="1241"/>
        <v/>
      </c>
      <c r="AE3618" s="282">
        <f t="shared" si="1242"/>
        <v>0</v>
      </c>
      <c r="AF3618" s="359">
        <f t="shared" si="1243"/>
        <v>0</v>
      </c>
      <c r="AG3618" s="280">
        <f t="shared" si="1244"/>
        <v>0</v>
      </c>
      <c r="AH3618" s="280">
        <f t="shared" ref="AH3618:AH3681" si="1260">IF(AND(AG3618&gt;0,ISNUMBER(AG3618)),1,0)</f>
        <v>0</v>
      </c>
      <c r="AI3618" s="280">
        <f>IF(ISBLANK(T3618),AI3617,IF(COUNTIF(T$2:T3618,T3618)&gt;1,AI3617,1+MAX(AI3617,0)))</f>
        <v>103</v>
      </c>
      <c r="AL3618" s="391" t="str">
        <f t="shared" si="1251"/>
        <v/>
      </c>
      <c r="AM3618" s="391" t="str">
        <f t="shared" si="1252"/>
        <v/>
      </c>
      <c r="AO3618" s="310" t="str">
        <f t="shared" si="1245"/>
        <v/>
      </c>
      <c r="AP3618" s="310">
        <f>SUM(AO$1:AO3618)</f>
        <v>0</v>
      </c>
      <c r="AQ3618" s="310">
        <f>SUM(AK$2:AK3618)</f>
        <v>24</v>
      </c>
      <c r="AR3618" s="310">
        <f>COUNTA(AJ$2:AJ3618)</f>
        <v>24</v>
      </c>
      <c r="AS3618" s="312"/>
      <c r="AT3618" s="312"/>
      <c r="AU3618" s="312"/>
      <c r="AV3618" s="312"/>
      <c r="AW3618" s="312"/>
    </row>
    <row r="3619" spans="1:53" x14ac:dyDescent="0.25">
      <c r="A3619"/>
      <c r="B3619"/>
      <c r="C3619"/>
      <c r="D3619"/>
      <c r="E3619"/>
      <c r="F3619"/>
      <c r="G3619"/>
      <c r="H3619"/>
      <c r="I3619"/>
      <c r="J3619"/>
      <c r="K3619"/>
      <c r="L3619"/>
      <c r="M3619"/>
      <c r="O3619" s="101">
        <f>IF(ISBLANK(C3619),O3618,IF(COUNTIF(C$2:C3619,C3619)&gt;1,O3618,1+MAX(O3618,0)))</f>
        <v>81</v>
      </c>
      <c r="P3619" s="45">
        <f t="shared" si="1254"/>
        <v>54</v>
      </c>
      <c r="Q3619" s="33" t="str">
        <f t="shared" si="1255"/>
        <v/>
      </c>
      <c r="R3619" s="33" t="str">
        <f t="shared" si="1256"/>
        <v/>
      </c>
      <c r="S3619" s="33" t="str">
        <f t="shared" si="1257"/>
        <v/>
      </c>
      <c r="T3619" s="35" t="str">
        <f t="shared" si="1258"/>
        <v/>
      </c>
      <c r="U3619" s="35" t="str">
        <f t="shared" si="1259"/>
        <v/>
      </c>
      <c r="V3619" s="35" t="str">
        <f t="shared" si="1253"/>
        <v>3C</v>
      </c>
      <c r="W3619" s="35" t="str">
        <f t="shared" si="1246"/>
        <v/>
      </c>
      <c r="X3619" s="388">
        <f t="shared" si="1247"/>
        <v>0</v>
      </c>
      <c r="Y3619" s="388">
        <f t="shared" si="1248"/>
        <v>0</v>
      </c>
      <c r="Z3619" s="280" t="str">
        <f t="shared" si="1239"/>
        <v/>
      </c>
      <c r="AA3619" s="280" t="str">
        <f t="shared" si="1240"/>
        <v/>
      </c>
      <c r="AB3619" s="389" t="str">
        <f t="shared" si="1249"/>
        <v/>
      </c>
      <c r="AC3619" s="389" t="str">
        <f t="shared" si="1250"/>
        <v/>
      </c>
      <c r="AD3619" s="390" t="str">
        <f t="shared" si="1241"/>
        <v/>
      </c>
      <c r="AE3619" s="282">
        <f t="shared" si="1242"/>
        <v>0</v>
      </c>
      <c r="AF3619" s="359">
        <f t="shared" si="1243"/>
        <v>0</v>
      </c>
      <c r="AG3619" s="280">
        <f t="shared" si="1244"/>
        <v>0</v>
      </c>
      <c r="AH3619" s="280">
        <f t="shared" si="1260"/>
        <v>0</v>
      </c>
      <c r="AI3619" s="280">
        <f>IF(ISBLANK(T3619),AI3618,IF(COUNTIF(T$2:T3619,T3619)&gt;1,AI3618,1+MAX(AI3618,0)))</f>
        <v>103</v>
      </c>
      <c r="AL3619" s="391" t="str">
        <f t="shared" si="1251"/>
        <v/>
      </c>
      <c r="AM3619" s="391" t="str">
        <f t="shared" si="1252"/>
        <v/>
      </c>
      <c r="AO3619" s="310" t="str">
        <f t="shared" si="1245"/>
        <v/>
      </c>
      <c r="AP3619" s="310">
        <f>SUM(AO$1:AO3619)</f>
        <v>0</v>
      </c>
      <c r="AQ3619" s="310">
        <f>SUM(AK$2:AK3619)</f>
        <v>24</v>
      </c>
      <c r="AR3619" s="310">
        <f>COUNTA(AJ$2:AJ3619)</f>
        <v>24</v>
      </c>
      <c r="AS3619" s="312"/>
      <c r="AT3619" s="312"/>
      <c r="AU3619" s="312"/>
      <c r="AV3619" s="312"/>
      <c r="AW3619" s="312"/>
    </row>
    <row r="3620" spans="1:53" x14ac:dyDescent="0.25">
      <c r="A3620"/>
      <c r="B3620"/>
      <c r="C3620"/>
      <c r="D3620"/>
      <c r="E3620"/>
      <c r="F3620"/>
      <c r="G3620"/>
      <c r="H3620"/>
      <c r="I3620"/>
      <c r="J3620"/>
      <c r="K3620"/>
      <c r="L3620"/>
      <c r="M3620"/>
      <c r="O3620" s="101">
        <f>IF(ISBLANK(C3620),O3619,IF(COUNTIF(C$2:C3620,C3620)&gt;1,O3619,1+MAX(O3619,0)))</f>
        <v>81</v>
      </c>
      <c r="P3620" s="45">
        <f t="shared" si="1254"/>
        <v>54</v>
      </c>
      <c r="Q3620" s="33" t="str">
        <f t="shared" si="1255"/>
        <v/>
      </c>
      <c r="R3620" s="33" t="str">
        <f t="shared" si="1256"/>
        <v/>
      </c>
      <c r="S3620" s="33" t="str">
        <f t="shared" si="1257"/>
        <v/>
      </c>
      <c r="T3620" s="35" t="str">
        <f t="shared" si="1258"/>
        <v/>
      </c>
      <c r="U3620" s="35" t="str">
        <f t="shared" si="1259"/>
        <v/>
      </c>
      <c r="V3620" s="35" t="str">
        <f t="shared" si="1253"/>
        <v>3C</v>
      </c>
      <c r="W3620" s="35" t="str">
        <f t="shared" si="1246"/>
        <v/>
      </c>
      <c r="X3620" s="388">
        <f t="shared" si="1247"/>
        <v>0</v>
      </c>
      <c r="Y3620" s="388">
        <f t="shared" si="1248"/>
        <v>0</v>
      </c>
      <c r="Z3620" s="280" t="str">
        <f t="shared" si="1239"/>
        <v/>
      </c>
      <c r="AA3620" s="280" t="str">
        <f t="shared" si="1240"/>
        <v/>
      </c>
      <c r="AB3620" s="389" t="str">
        <f t="shared" si="1249"/>
        <v/>
      </c>
      <c r="AC3620" s="389" t="str">
        <f t="shared" si="1250"/>
        <v/>
      </c>
      <c r="AD3620" s="390" t="str">
        <f t="shared" si="1241"/>
        <v/>
      </c>
      <c r="AE3620" s="282">
        <f t="shared" si="1242"/>
        <v>0</v>
      </c>
      <c r="AF3620" s="359">
        <f t="shared" si="1243"/>
        <v>0</v>
      </c>
      <c r="AG3620" s="280">
        <f t="shared" si="1244"/>
        <v>0</v>
      </c>
      <c r="AH3620" s="280">
        <f t="shared" si="1260"/>
        <v>0</v>
      </c>
      <c r="AI3620" s="280">
        <f>IF(ISBLANK(T3620),AI3619,IF(COUNTIF(T$2:T3620,T3620)&gt;1,AI3619,1+MAX(AI3619,0)))</f>
        <v>103</v>
      </c>
      <c r="AL3620" s="391" t="str">
        <f t="shared" si="1251"/>
        <v/>
      </c>
      <c r="AM3620" s="391" t="str">
        <f t="shared" si="1252"/>
        <v/>
      </c>
      <c r="AO3620" s="310" t="str">
        <f t="shared" si="1245"/>
        <v/>
      </c>
      <c r="AP3620" s="310">
        <f>SUM(AO$1:AO3620)</f>
        <v>0</v>
      </c>
      <c r="AQ3620" s="310">
        <f>SUM(AK$2:AK3620)</f>
        <v>24</v>
      </c>
      <c r="AR3620" s="310">
        <f>COUNTA(AJ$2:AJ3620)</f>
        <v>24</v>
      </c>
      <c r="AS3620" s="312"/>
      <c r="AT3620" s="312"/>
      <c r="AU3620" s="312"/>
      <c r="AV3620" s="312"/>
      <c r="AW3620" s="312"/>
    </row>
    <row r="3621" spans="1:53" x14ac:dyDescent="0.25">
      <c r="A3621"/>
      <c r="B3621"/>
      <c r="C3621"/>
      <c r="D3621"/>
      <c r="E3621"/>
      <c r="F3621"/>
      <c r="G3621"/>
      <c r="H3621"/>
      <c r="I3621"/>
      <c r="J3621"/>
      <c r="K3621"/>
      <c r="L3621"/>
      <c r="M3621"/>
      <c r="O3621" s="101">
        <f>IF(ISBLANK(C3621),O3620,IF(COUNTIF(C$2:C3621,C3621)&gt;1,O3620,1+MAX(O3620,0)))</f>
        <v>81</v>
      </c>
      <c r="P3621" s="45">
        <f t="shared" si="1254"/>
        <v>54</v>
      </c>
      <c r="Q3621" s="33" t="str">
        <f t="shared" si="1255"/>
        <v/>
      </c>
      <c r="R3621" s="33" t="str">
        <f t="shared" si="1256"/>
        <v/>
      </c>
      <c r="S3621" s="33" t="str">
        <f t="shared" si="1257"/>
        <v/>
      </c>
      <c r="T3621" s="35" t="str">
        <f t="shared" si="1258"/>
        <v/>
      </c>
      <c r="U3621" s="35" t="str">
        <f t="shared" si="1259"/>
        <v/>
      </c>
      <c r="V3621" s="35" t="str">
        <f t="shared" si="1253"/>
        <v>3C</v>
      </c>
      <c r="W3621" s="35" t="str">
        <f t="shared" si="1246"/>
        <v/>
      </c>
      <c r="X3621" s="388">
        <f t="shared" si="1247"/>
        <v>0</v>
      </c>
      <c r="Y3621" s="388">
        <f t="shared" si="1248"/>
        <v>0</v>
      </c>
      <c r="Z3621" s="280" t="str">
        <f t="shared" si="1239"/>
        <v/>
      </c>
      <c r="AA3621" s="280" t="str">
        <f t="shared" si="1240"/>
        <v/>
      </c>
      <c r="AB3621" s="389" t="str">
        <f t="shared" si="1249"/>
        <v/>
      </c>
      <c r="AC3621" s="389" t="str">
        <f t="shared" si="1250"/>
        <v/>
      </c>
      <c r="AD3621" s="390" t="str">
        <f t="shared" si="1241"/>
        <v/>
      </c>
      <c r="AE3621" s="282">
        <f t="shared" si="1242"/>
        <v>0</v>
      </c>
      <c r="AF3621" s="359">
        <f t="shared" si="1243"/>
        <v>0</v>
      </c>
      <c r="AG3621" s="280">
        <f t="shared" si="1244"/>
        <v>0</v>
      </c>
      <c r="AH3621" s="280">
        <f t="shared" si="1260"/>
        <v>0</v>
      </c>
      <c r="AI3621" s="280">
        <f>IF(ISBLANK(T3621),AI3620,IF(COUNTIF(T$2:T3621,T3621)&gt;1,AI3620,1+MAX(AI3620,0)))</f>
        <v>103</v>
      </c>
      <c r="AL3621" s="391" t="str">
        <f t="shared" si="1251"/>
        <v/>
      </c>
      <c r="AM3621" s="391" t="str">
        <f t="shared" si="1252"/>
        <v/>
      </c>
      <c r="AO3621" s="310" t="str">
        <f t="shared" si="1245"/>
        <v/>
      </c>
      <c r="AP3621" s="310">
        <f>SUM(AO$1:AO3621)</f>
        <v>0</v>
      </c>
      <c r="AQ3621" s="310">
        <f>SUM(AK$2:AK3621)</f>
        <v>24</v>
      </c>
      <c r="AR3621" s="310">
        <f>COUNTA(AJ$2:AJ3621)</f>
        <v>24</v>
      </c>
      <c r="AS3621" s="312"/>
      <c r="AT3621" s="312"/>
      <c r="AU3621" s="312"/>
      <c r="AV3621" s="312"/>
      <c r="AW3621" s="312"/>
    </row>
    <row r="3622" spans="1:53" x14ac:dyDescent="0.25">
      <c r="A3622"/>
      <c r="B3622"/>
      <c r="C3622"/>
      <c r="D3622"/>
      <c r="E3622"/>
      <c r="F3622"/>
      <c r="G3622"/>
      <c r="H3622"/>
      <c r="I3622"/>
      <c r="J3622"/>
      <c r="K3622"/>
      <c r="L3622"/>
      <c r="M3622"/>
      <c r="O3622" s="101">
        <f>IF(ISBLANK(C3622),O3621,IF(COUNTIF(C$2:C3622,C3622)&gt;1,O3621,1+MAX(O3621,0)))</f>
        <v>81</v>
      </c>
      <c r="P3622" s="45">
        <f t="shared" si="1254"/>
        <v>54</v>
      </c>
      <c r="Q3622" s="33" t="str">
        <f t="shared" si="1255"/>
        <v/>
      </c>
      <c r="R3622" s="33" t="str">
        <f t="shared" si="1256"/>
        <v/>
      </c>
      <c r="S3622" s="33" t="str">
        <f t="shared" si="1257"/>
        <v/>
      </c>
      <c r="T3622" s="35" t="str">
        <f t="shared" si="1258"/>
        <v/>
      </c>
      <c r="U3622" s="35" t="str">
        <f t="shared" si="1259"/>
        <v/>
      </c>
      <c r="V3622" s="35" t="str">
        <f t="shared" si="1253"/>
        <v>3C</v>
      </c>
      <c r="W3622" s="35" t="str">
        <f t="shared" si="1246"/>
        <v/>
      </c>
      <c r="X3622" s="388">
        <f t="shared" si="1247"/>
        <v>0</v>
      </c>
      <c r="Y3622" s="388">
        <f t="shared" si="1248"/>
        <v>0</v>
      </c>
      <c r="Z3622" s="280" t="str">
        <f t="shared" si="1239"/>
        <v/>
      </c>
      <c r="AA3622" s="280" t="str">
        <f t="shared" si="1240"/>
        <v/>
      </c>
      <c r="AB3622" s="389" t="str">
        <f t="shared" si="1249"/>
        <v/>
      </c>
      <c r="AC3622" s="389" t="str">
        <f t="shared" si="1250"/>
        <v/>
      </c>
      <c r="AD3622" s="390" t="str">
        <f t="shared" si="1241"/>
        <v/>
      </c>
      <c r="AE3622" s="282">
        <f t="shared" si="1242"/>
        <v>0</v>
      </c>
      <c r="AF3622" s="359">
        <f t="shared" si="1243"/>
        <v>0</v>
      </c>
      <c r="AG3622" s="280">
        <f t="shared" si="1244"/>
        <v>0</v>
      </c>
      <c r="AH3622" s="280">
        <f t="shared" si="1260"/>
        <v>0</v>
      </c>
      <c r="AI3622" s="280">
        <f>IF(ISBLANK(T3622),AI3621,IF(COUNTIF(T$2:T3622,T3622)&gt;1,AI3621,1+MAX(AI3621,0)))</f>
        <v>103</v>
      </c>
      <c r="AL3622" s="391" t="str">
        <f t="shared" si="1251"/>
        <v/>
      </c>
      <c r="AM3622" s="391" t="str">
        <f t="shared" si="1252"/>
        <v/>
      </c>
      <c r="AO3622" s="310" t="str">
        <f t="shared" si="1245"/>
        <v/>
      </c>
      <c r="AP3622" s="310">
        <f>SUM(AO$1:AO3622)</f>
        <v>0</v>
      </c>
      <c r="AQ3622" s="310">
        <f>SUM(AK$2:AK3622)</f>
        <v>24</v>
      </c>
      <c r="AR3622" s="310">
        <f>COUNTA(AJ$2:AJ3622)</f>
        <v>24</v>
      </c>
      <c r="AS3622" s="312"/>
      <c r="AT3622" s="312"/>
      <c r="AU3622" s="312"/>
      <c r="AV3622" s="312"/>
      <c r="AW3622" s="312"/>
    </row>
    <row r="3623" spans="1:53" x14ac:dyDescent="0.25">
      <c r="A3623"/>
      <c r="B3623"/>
      <c r="C3623"/>
      <c r="D3623"/>
      <c r="E3623"/>
      <c r="F3623"/>
      <c r="G3623"/>
      <c r="H3623"/>
      <c r="I3623"/>
      <c r="J3623"/>
      <c r="K3623"/>
      <c r="L3623"/>
      <c r="M3623"/>
      <c r="O3623" s="101">
        <f>IF(ISBLANK(C3623),O3622,IF(COUNTIF(C$2:C3623,C3623)&gt;1,O3622,1+MAX(O3622,0)))</f>
        <v>81</v>
      </c>
      <c r="P3623" s="45">
        <f t="shared" si="1254"/>
        <v>54</v>
      </c>
      <c r="Q3623" s="33" t="str">
        <f t="shared" si="1255"/>
        <v/>
      </c>
      <c r="R3623" s="33" t="str">
        <f t="shared" si="1256"/>
        <v/>
      </c>
      <c r="S3623" s="33" t="str">
        <f t="shared" si="1257"/>
        <v/>
      </c>
      <c r="T3623" s="35" t="str">
        <f t="shared" si="1258"/>
        <v/>
      </c>
      <c r="U3623" s="35" t="str">
        <f t="shared" si="1259"/>
        <v/>
      </c>
      <c r="V3623" s="35" t="str">
        <f t="shared" si="1253"/>
        <v>3C</v>
      </c>
      <c r="W3623" s="35" t="str">
        <f t="shared" si="1246"/>
        <v/>
      </c>
      <c r="X3623" s="388">
        <f t="shared" si="1247"/>
        <v>0</v>
      </c>
      <c r="Y3623" s="388">
        <f t="shared" si="1248"/>
        <v>0</v>
      </c>
      <c r="Z3623" s="280" t="str">
        <f t="shared" si="1239"/>
        <v/>
      </c>
      <c r="AA3623" s="280" t="str">
        <f t="shared" si="1240"/>
        <v/>
      </c>
      <c r="AB3623" s="389" t="str">
        <f t="shared" si="1249"/>
        <v/>
      </c>
      <c r="AC3623" s="389" t="str">
        <f t="shared" si="1250"/>
        <v/>
      </c>
      <c r="AD3623" s="390" t="str">
        <f t="shared" si="1241"/>
        <v/>
      </c>
      <c r="AE3623" s="282">
        <f t="shared" si="1242"/>
        <v>0</v>
      </c>
      <c r="AF3623" s="359">
        <f t="shared" si="1243"/>
        <v>0</v>
      </c>
      <c r="AG3623" s="280">
        <f t="shared" si="1244"/>
        <v>0</v>
      </c>
      <c r="AH3623" s="280">
        <f t="shared" si="1260"/>
        <v>0</v>
      </c>
      <c r="AI3623" s="280">
        <f>IF(ISBLANK(T3623),AI3622,IF(COUNTIF(T$2:T3623,T3623)&gt;1,AI3622,1+MAX(AI3622,0)))</f>
        <v>103</v>
      </c>
      <c r="AL3623" s="391" t="str">
        <f t="shared" si="1251"/>
        <v/>
      </c>
      <c r="AM3623" s="391" t="str">
        <f t="shared" si="1252"/>
        <v/>
      </c>
      <c r="AO3623" s="310" t="str">
        <f t="shared" si="1245"/>
        <v/>
      </c>
      <c r="AP3623" s="310">
        <f>SUM(AO$1:AO3623)</f>
        <v>0</v>
      </c>
      <c r="AQ3623" s="310">
        <f>SUM(AK$2:AK3623)</f>
        <v>24</v>
      </c>
      <c r="AR3623" s="310">
        <f>COUNTA(AJ$2:AJ3623)</f>
        <v>24</v>
      </c>
      <c r="AS3623" s="312"/>
      <c r="AT3623" s="312"/>
      <c r="AU3623" s="312"/>
      <c r="AV3623" s="312"/>
      <c r="AW3623" s="312"/>
    </row>
    <row r="3624" spans="1:53" x14ac:dyDescent="0.25">
      <c r="A3624"/>
      <c r="B3624"/>
      <c r="C3624"/>
      <c r="D3624"/>
      <c r="E3624"/>
      <c r="F3624"/>
      <c r="G3624"/>
      <c r="H3624"/>
      <c r="I3624"/>
      <c r="J3624"/>
      <c r="K3624"/>
      <c r="L3624"/>
      <c r="M3624"/>
      <c r="O3624" s="101">
        <f>IF(ISBLANK(C3624),O3623,IF(COUNTIF(C$2:C3624,C3624)&gt;1,O3623,1+MAX(O3623,0)))</f>
        <v>81</v>
      </c>
      <c r="P3624" s="45">
        <f t="shared" si="1254"/>
        <v>54</v>
      </c>
      <c r="Q3624" s="33" t="str">
        <f t="shared" si="1255"/>
        <v/>
      </c>
      <c r="R3624" s="33" t="str">
        <f t="shared" si="1256"/>
        <v/>
      </c>
      <c r="S3624" s="33" t="str">
        <f t="shared" si="1257"/>
        <v/>
      </c>
      <c r="T3624" s="35" t="str">
        <f t="shared" si="1258"/>
        <v/>
      </c>
      <c r="U3624" s="35" t="str">
        <f t="shared" si="1259"/>
        <v/>
      </c>
      <c r="V3624" s="35" t="str">
        <f t="shared" si="1253"/>
        <v>3C</v>
      </c>
      <c r="W3624" s="35" t="str">
        <f t="shared" si="1246"/>
        <v/>
      </c>
      <c r="X3624" s="388">
        <f t="shared" si="1247"/>
        <v>0</v>
      </c>
      <c r="Y3624" s="388">
        <f t="shared" si="1248"/>
        <v>0</v>
      </c>
      <c r="Z3624" s="280" t="str">
        <f t="shared" si="1239"/>
        <v/>
      </c>
      <c r="AA3624" s="280" t="str">
        <f t="shared" si="1240"/>
        <v/>
      </c>
      <c r="AB3624" s="389" t="str">
        <f t="shared" si="1249"/>
        <v/>
      </c>
      <c r="AC3624" s="389" t="str">
        <f t="shared" si="1250"/>
        <v/>
      </c>
      <c r="AD3624" s="390" t="str">
        <f t="shared" si="1241"/>
        <v/>
      </c>
      <c r="AE3624" s="282">
        <f t="shared" si="1242"/>
        <v>0</v>
      </c>
      <c r="AF3624" s="359">
        <f t="shared" si="1243"/>
        <v>0</v>
      </c>
      <c r="AG3624" s="280">
        <f t="shared" si="1244"/>
        <v>0</v>
      </c>
      <c r="AH3624" s="280">
        <f t="shared" si="1260"/>
        <v>0</v>
      </c>
      <c r="AI3624" s="280">
        <f>IF(ISBLANK(T3624),AI3623,IF(COUNTIF(T$2:T3624,T3624)&gt;1,AI3623,1+MAX(AI3623,0)))</f>
        <v>103</v>
      </c>
      <c r="AL3624" s="391" t="str">
        <f t="shared" si="1251"/>
        <v/>
      </c>
      <c r="AM3624" s="391" t="str">
        <f t="shared" si="1252"/>
        <v/>
      </c>
      <c r="AO3624" s="310" t="str">
        <f t="shared" si="1245"/>
        <v/>
      </c>
      <c r="AP3624" s="310">
        <f>SUM(AO$1:AO3624)</f>
        <v>0</v>
      </c>
      <c r="AQ3624" s="310">
        <f>SUM(AK$2:AK3624)</f>
        <v>24</v>
      </c>
      <c r="AR3624" s="310">
        <f>COUNTA(AJ$2:AJ3624)</f>
        <v>24</v>
      </c>
      <c r="AS3624" s="312"/>
      <c r="AT3624" s="312"/>
      <c r="AU3624" s="312"/>
      <c r="AV3624" s="312"/>
      <c r="AW3624" s="312"/>
    </row>
    <row r="3625" spans="1:53" x14ac:dyDescent="0.25">
      <c r="A3625"/>
      <c r="B3625"/>
      <c r="C3625"/>
      <c r="D3625"/>
      <c r="E3625"/>
      <c r="F3625"/>
      <c r="G3625"/>
      <c r="H3625"/>
      <c r="I3625"/>
      <c r="J3625"/>
      <c r="K3625"/>
      <c r="L3625"/>
      <c r="M3625"/>
      <c r="O3625" s="101">
        <f>IF(ISBLANK(C3625),O3624,IF(COUNTIF(C$2:C3625,C3625)&gt;1,O3624,1+MAX(O3624,0)))</f>
        <v>81</v>
      </c>
      <c r="P3625" s="45">
        <f t="shared" si="1254"/>
        <v>54</v>
      </c>
      <c r="Q3625" s="33" t="str">
        <f t="shared" si="1255"/>
        <v/>
      </c>
      <c r="R3625" s="33" t="str">
        <f t="shared" si="1256"/>
        <v/>
      </c>
      <c r="S3625" s="33" t="str">
        <f t="shared" si="1257"/>
        <v/>
      </c>
      <c r="T3625" s="35" t="str">
        <f t="shared" si="1258"/>
        <v/>
      </c>
      <c r="U3625" s="35" t="str">
        <f t="shared" si="1259"/>
        <v/>
      </c>
      <c r="V3625" s="35" t="str">
        <f t="shared" si="1253"/>
        <v>3C</v>
      </c>
      <c r="W3625" s="35" t="str">
        <f t="shared" si="1246"/>
        <v/>
      </c>
      <c r="X3625" s="388">
        <f t="shared" si="1247"/>
        <v>0</v>
      </c>
      <c r="Y3625" s="388">
        <f t="shared" si="1248"/>
        <v>0</v>
      </c>
      <c r="Z3625" s="280" t="str">
        <f t="shared" si="1239"/>
        <v/>
      </c>
      <c r="AA3625" s="280" t="str">
        <f t="shared" si="1240"/>
        <v/>
      </c>
      <c r="AB3625" s="389" t="str">
        <f t="shared" si="1249"/>
        <v/>
      </c>
      <c r="AC3625" s="389" t="str">
        <f t="shared" si="1250"/>
        <v/>
      </c>
      <c r="AD3625" s="390" t="str">
        <f t="shared" si="1241"/>
        <v/>
      </c>
      <c r="AE3625" s="282">
        <f t="shared" si="1242"/>
        <v>0</v>
      </c>
      <c r="AF3625" s="359">
        <f t="shared" si="1243"/>
        <v>0</v>
      </c>
      <c r="AG3625" s="280">
        <f t="shared" si="1244"/>
        <v>0</v>
      </c>
      <c r="AH3625" s="280">
        <f t="shared" si="1260"/>
        <v>0</v>
      </c>
      <c r="AI3625" s="280">
        <f>IF(ISBLANK(T3625),AI3624,IF(COUNTIF(T$2:T3625,T3625)&gt;1,AI3624,1+MAX(AI3624,0)))</f>
        <v>103</v>
      </c>
      <c r="AL3625" s="391" t="str">
        <f t="shared" si="1251"/>
        <v/>
      </c>
      <c r="AM3625" s="391" t="str">
        <f t="shared" si="1252"/>
        <v/>
      </c>
      <c r="AO3625" s="310" t="str">
        <f t="shared" si="1245"/>
        <v/>
      </c>
      <c r="AP3625" s="310">
        <f>SUM(AO$1:AO3625)</f>
        <v>0</v>
      </c>
      <c r="AQ3625" s="310">
        <f>SUM(AK$2:AK3625)</f>
        <v>24</v>
      </c>
      <c r="AR3625" s="310">
        <f>COUNTA(AJ$2:AJ3625)</f>
        <v>24</v>
      </c>
      <c r="AS3625" s="312"/>
      <c r="AT3625" s="312"/>
      <c r="AU3625" s="312"/>
      <c r="AV3625" s="312"/>
      <c r="AW3625" s="312"/>
    </row>
    <row r="3626" spans="1:53" x14ac:dyDescent="0.25">
      <c r="A3626"/>
      <c r="B3626"/>
      <c r="C3626"/>
      <c r="D3626"/>
      <c r="E3626"/>
      <c r="F3626"/>
      <c r="G3626"/>
      <c r="H3626"/>
      <c r="I3626"/>
      <c r="J3626"/>
      <c r="K3626"/>
      <c r="L3626"/>
      <c r="M3626"/>
      <c r="O3626" s="101">
        <f>IF(ISBLANK(C3626),O3625,IF(COUNTIF(C$2:C3626,C3626)&gt;1,O3625,1+MAX(O3625,0)))</f>
        <v>81</v>
      </c>
      <c r="P3626" s="45">
        <f t="shared" si="1254"/>
        <v>54</v>
      </c>
      <c r="Q3626" s="33" t="str">
        <f t="shared" si="1255"/>
        <v/>
      </c>
      <c r="R3626" s="33" t="str">
        <f t="shared" si="1256"/>
        <v/>
      </c>
      <c r="S3626" s="33" t="str">
        <f t="shared" si="1257"/>
        <v/>
      </c>
      <c r="T3626" s="35" t="str">
        <f t="shared" si="1258"/>
        <v/>
      </c>
      <c r="U3626" s="35" t="str">
        <f t="shared" si="1259"/>
        <v/>
      </c>
      <c r="V3626" s="35" t="str">
        <f t="shared" si="1253"/>
        <v>3C</v>
      </c>
      <c r="W3626" s="35" t="str">
        <f t="shared" si="1246"/>
        <v/>
      </c>
      <c r="X3626" s="388">
        <f t="shared" si="1247"/>
        <v>0</v>
      </c>
      <c r="Y3626" s="388">
        <f t="shared" si="1248"/>
        <v>0</v>
      </c>
      <c r="Z3626" s="280" t="str">
        <f t="shared" si="1239"/>
        <v/>
      </c>
      <c r="AA3626" s="280" t="str">
        <f t="shared" si="1240"/>
        <v/>
      </c>
      <c r="AB3626" s="389" t="str">
        <f t="shared" si="1249"/>
        <v/>
      </c>
      <c r="AC3626" s="389" t="str">
        <f t="shared" si="1250"/>
        <v/>
      </c>
      <c r="AD3626" s="390" t="str">
        <f t="shared" si="1241"/>
        <v/>
      </c>
      <c r="AE3626" s="282">
        <f t="shared" si="1242"/>
        <v>0</v>
      </c>
      <c r="AF3626" s="359">
        <f t="shared" si="1243"/>
        <v>0</v>
      </c>
      <c r="AG3626" s="280">
        <f t="shared" si="1244"/>
        <v>0</v>
      </c>
      <c r="AH3626" s="280">
        <f t="shared" si="1260"/>
        <v>0</v>
      </c>
      <c r="AI3626" s="280">
        <f>IF(ISBLANK(T3626),AI3625,IF(COUNTIF(T$2:T3626,T3626)&gt;1,AI3625,1+MAX(AI3625,0)))</f>
        <v>103</v>
      </c>
      <c r="AL3626" s="391" t="str">
        <f t="shared" si="1251"/>
        <v/>
      </c>
      <c r="AM3626" s="391" t="str">
        <f t="shared" si="1252"/>
        <v/>
      </c>
      <c r="AO3626" s="310" t="str">
        <f t="shared" si="1245"/>
        <v/>
      </c>
      <c r="AP3626" s="310">
        <f>SUM(AO$1:AO3626)</f>
        <v>0</v>
      </c>
      <c r="AQ3626" s="310">
        <f>SUM(AK$2:AK3626)</f>
        <v>24</v>
      </c>
      <c r="AR3626" s="310">
        <f>COUNTA(AJ$2:AJ3626)</f>
        <v>24</v>
      </c>
      <c r="AS3626" s="312"/>
      <c r="AT3626" s="312"/>
      <c r="AU3626" s="312"/>
      <c r="AV3626" s="312"/>
      <c r="AW3626" s="312"/>
    </row>
    <row r="3627" spans="1:53" x14ac:dyDescent="0.25">
      <c r="A3627"/>
      <c r="B3627"/>
      <c r="C3627"/>
      <c r="D3627"/>
      <c r="E3627"/>
      <c r="F3627"/>
      <c r="G3627"/>
      <c r="H3627"/>
      <c r="I3627"/>
      <c r="J3627"/>
      <c r="K3627"/>
      <c r="L3627"/>
      <c r="M3627"/>
      <c r="O3627" s="101">
        <f>IF(ISBLANK(C3627),O3626,IF(COUNTIF(C$2:C3627,C3627)&gt;1,O3626,1+MAX(O3626,0)))</f>
        <v>81</v>
      </c>
      <c r="P3627" s="45">
        <f t="shared" si="1254"/>
        <v>54</v>
      </c>
      <c r="Q3627" s="33" t="str">
        <f t="shared" si="1255"/>
        <v/>
      </c>
      <c r="R3627" s="33" t="str">
        <f t="shared" si="1256"/>
        <v/>
      </c>
      <c r="S3627" s="33" t="str">
        <f t="shared" si="1257"/>
        <v/>
      </c>
      <c r="T3627" s="35" t="str">
        <f t="shared" si="1258"/>
        <v/>
      </c>
      <c r="U3627" s="35" t="str">
        <f t="shared" si="1259"/>
        <v/>
      </c>
      <c r="V3627" s="35" t="str">
        <f t="shared" si="1253"/>
        <v>3C</v>
      </c>
      <c r="W3627" s="35" t="str">
        <f t="shared" si="1246"/>
        <v/>
      </c>
      <c r="X3627" s="388">
        <f t="shared" si="1247"/>
        <v>0</v>
      </c>
      <c r="Y3627" s="388">
        <f t="shared" si="1248"/>
        <v>0</v>
      </c>
      <c r="Z3627" s="280" t="str">
        <f t="shared" si="1239"/>
        <v/>
      </c>
      <c r="AA3627" s="280" t="str">
        <f t="shared" si="1240"/>
        <v/>
      </c>
      <c r="AB3627" s="389" t="str">
        <f t="shared" si="1249"/>
        <v/>
      </c>
      <c r="AC3627" s="389" t="str">
        <f t="shared" si="1250"/>
        <v/>
      </c>
      <c r="AD3627" s="390" t="str">
        <f t="shared" si="1241"/>
        <v/>
      </c>
      <c r="AE3627" s="282">
        <f t="shared" si="1242"/>
        <v>0</v>
      </c>
      <c r="AF3627" s="359">
        <f t="shared" si="1243"/>
        <v>0</v>
      </c>
      <c r="AG3627" s="280">
        <f t="shared" si="1244"/>
        <v>0</v>
      </c>
      <c r="AH3627" s="280">
        <f t="shared" si="1260"/>
        <v>0</v>
      </c>
      <c r="AI3627" s="280">
        <f>IF(ISBLANK(T3627),AI3626,IF(COUNTIF(T$2:T3627,T3627)&gt;1,AI3626,1+MAX(AI3626,0)))</f>
        <v>103</v>
      </c>
      <c r="AL3627" s="391" t="str">
        <f t="shared" si="1251"/>
        <v/>
      </c>
      <c r="AM3627" s="391" t="str">
        <f t="shared" si="1252"/>
        <v/>
      </c>
      <c r="AO3627" s="310" t="str">
        <f t="shared" si="1245"/>
        <v/>
      </c>
      <c r="AP3627" s="310">
        <f>SUM(AO$1:AO3627)</f>
        <v>0</v>
      </c>
      <c r="AQ3627" s="310">
        <f>SUM(AK$2:AK3627)</f>
        <v>24</v>
      </c>
      <c r="AR3627" s="310">
        <f>COUNTA(AJ$2:AJ3627)</f>
        <v>24</v>
      </c>
      <c r="AS3627" s="312"/>
      <c r="AT3627" s="312"/>
      <c r="AU3627" s="312"/>
      <c r="AV3627" s="312"/>
      <c r="AW3627" s="312"/>
    </row>
    <row r="3628" spans="1:53" x14ac:dyDescent="0.25">
      <c r="A3628"/>
      <c r="B3628"/>
      <c r="C3628"/>
      <c r="D3628"/>
      <c r="E3628"/>
      <c r="F3628"/>
      <c r="G3628"/>
      <c r="H3628"/>
      <c r="I3628"/>
      <c r="J3628"/>
      <c r="K3628"/>
      <c r="L3628"/>
      <c r="M3628"/>
      <c r="O3628" s="101">
        <f>IF(ISBLANK(C3628),O3627,IF(COUNTIF(C$2:C3628,C3628)&gt;1,O3627,1+MAX(O3627,0)))</f>
        <v>81</v>
      </c>
      <c r="P3628" s="45">
        <f t="shared" si="1254"/>
        <v>54</v>
      </c>
      <c r="Q3628" s="33" t="str">
        <f t="shared" si="1255"/>
        <v/>
      </c>
      <c r="R3628" s="33" t="str">
        <f t="shared" si="1256"/>
        <v/>
      </c>
      <c r="S3628" s="33" t="str">
        <f t="shared" si="1257"/>
        <v/>
      </c>
      <c r="T3628" s="35" t="str">
        <f t="shared" si="1258"/>
        <v/>
      </c>
      <c r="U3628" s="35" t="str">
        <f t="shared" si="1259"/>
        <v/>
      </c>
      <c r="V3628" s="35" t="str">
        <f t="shared" si="1253"/>
        <v>3C</v>
      </c>
      <c r="W3628" s="35" t="str">
        <f t="shared" si="1246"/>
        <v/>
      </c>
      <c r="X3628" s="388">
        <f t="shared" si="1247"/>
        <v>0</v>
      </c>
      <c r="Y3628" s="388">
        <f t="shared" si="1248"/>
        <v>0</v>
      </c>
      <c r="Z3628" s="280" t="str">
        <f t="shared" si="1239"/>
        <v/>
      </c>
      <c r="AA3628" s="280" t="str">
        <f t="shared" si="1240"/>
        <v/>
      </c>
      <c r="AB3628" s="389" t="str">
        <f t="shared" si="1249"/>
        <v/>
      </c>
      <c r="AC3628" s="389" t="str">
        <f t="shared" si="1250"/>
        <v/>
      </c>
      <c r="AD3628" s="390" t="str">
        <f t="shared" si="1241"/>
        <v/>
      </c>
      <c r="AE3628" s="282">
        <f t="shared" si="1242"/>
        <v>0</v>
      </c>
      <c r="AF3628" s="359">
        <f t="shared" si="1243"/>
        <v>0</v>
      </c>
      <c r="AG3628" s="280">
        <f t="shared" si="1244"/>
        <v>0</v>
      </c>
      <c r="AH3628" s="280">
        <f t="shared" si="1260"/>
        <v>0</v>
      </c>
      <c r="AI3628" s="280">
        <f>IF(ISBLANK(T3628),AI3627,IF(COUNTIF(T$2:T3628,T3628)&gt;1,AI3627,1+MAX(AI3627,0)))</f>
        <v>103</v>
      </c>
      <c r="AL3628" s="391" t="str">
        <f t="shared" si="1251"/>
        <v/>
      </c>
      <c r="AM3628" s="391" t="str">
        <f t="shared" si="1252"/>
        <v/>
      </c>
      <c r="AO3628" s="310" t="str">
        <f t="shared" si="1245"/>
        <v/>
      </c>
      <c r="AP3628" s="310">
        <f>SUM(AO$1:AO3628)</f>
        <v>0</v>
      </c>
      <c r="AQ3628" s="310">
        <f>SUM(AK$2:AK3628)</f>
        <v>24</v>
      </c>
      <c r="AR3628" s="310">
        <f>COUNTA(AJ$2:AJ3628)</f>
        <v>24</v>
      </c>
      <c r="AS3628" s="312"/>
      <c r="AT3628" s="312"/>
      <c r="AU3628" s="312"/>
      <c r="AV3628" s="312"/>
      <c r="AW3628" s="312"/>
    </row>
    <row r="3629" spans="1:53" x14ac:dyDescent="0.25">
      <c r="A3629"/>
      <c r="B3629"/>
      <c r="C3629"/>
      <c r="D3629"/>
      <c r="E3629"/>
      <c r="F3629"/>
      <c r="G3629"/>
      <c r="H3629"/>
      <c r="I3629"/>
      <c r="J3629"/>
      <c r="K3629"/>
      <c r="L3629"/>
      <c r="M3629"/>
      <c r="O3629" s="101">
        <f>IF(ISBLANK(C3629),O3628,IF(COUNTIF(C$2:C3629,C3629)&gt;1,O3628,1+MAX(O3628,0)))</f>
        <v>81</v>
      </c>
      <c r="P3629" s="45">
        <f t="shared" si="1254"/>
        <v>54</v>
      </c>
      <c r="Q3629" s="33" t="str">
        <f t="shared" si="1255"/>
        <v/>
      </c>
      <c r="R3629" s="33" t="str">
        <f t="shared" si="1256"/>
        <v/>
      </c>
      <c r="S3629" s="33" t="str">
        <f t="shared" si="1257"/>
        <v/>
      </c>
      <c r="T3629" s="35" t="str">
        <f t="shared" si="1258"/>
        <v/>
      </c>
      <c r="U3629" s="35" t="str">
        <f t="shared" si="1259"/>
        <v/>
      </c>
      <c r="V3629" s="35" t="str">
        <f t="shared" si="1253"/>
        <v>3C</v>
      </c>
      <c r="W3629" s="35" t="str">
        <f t="shared" si="1246"/>
        <v/>
      </c>
      <c r="X3629" s="388">
        <f t="shared" si="1247"/>
        <v>0</v>
      </c>
      <c r="Y3629" s="388">
        <f t="shared" si="1248"/>
        <v>0</v>
      </c>
      <c r="Z3629" s="280" t="str">
        <f t="shared" si="1239"/>
        <v/>
      </c>
      <c r="AA3629" s="280" t="str">
        <f t="shared" si="1240"/>
        <v/>
      </c>
      <c r="AB3629" s="389" t="str">
        <f t="shared" si="1249"/>
        <v/>
      </c>
      <c r="AC3629" s="389" t="str">
        <f t="shared" si="1250"/>
        <v/>
      </c>
      <c r="AD3629" s="390" t="str">
        <f t="shared" si="1241"/>
        <v/>
      </c>
      <c r="AE3629" s="282">
        <f t="shared" si="1242"/>
        <v>0</v>
      </c>
      <c r="AF3629" s="359">
        <f t="shared" si="1243"/>
        <v>0</v>
      </c>
      <c r="AG3629" s="280">
        <f t="shared" si="1244"/>
        <v>0</v>
      </c>
      <c r="AH3629" s="280">
        <f t="shared" si="1260"/>
        <v>0</v>
      </c>
      <c r="AI3629" s="280">
        <f>IF(ISBLANK(T3629),AI3628,IF(COUNTIF(T$2:T3629,T3629)&gt;1,AI3628,1+MAX(AI3628,0)))</f>
        <v>103</v>
      </c>
      <c r="AL3629" s="391" t="str">
        <f t="shared" si="1251"/>
        <v/>
      </c>
      <c r="AM3629" s="391" t="str">
        <f t="shared" si="1252"/>
        <v/>
      </c>
      <c r="AO3629" s="310" t="str">
        <f t="shared" si="1245"/>
        <v/>
      </c>
      <c r="AP3629" s="310">
        <f>SUM(AO$1:AO3629)</f>
        <v>0</v>
      </c>
      <c r="AQ3629" s="310">
        <f>SUM(AK$2:AK3629)</f>
        <v>24</v>
      </c>
      <c r="AR3629" s="310">
        <f>COUNTA(AJ$2:AJ3629)</f>
        <v>24</v>
      </c>
      <c r="AS3629" s="312"/>
      <c r="AT3629" s="312"/>
      <c r="AU3629" s="312"/>
      <c r="AV3629" s="312"/>
      <c r="AW3629" s="312"/>
    </row>
    <row r="3630" spans="1:53" x14ac:dyDescent="0.25">
      <c r="A3630"/>
      <c r="B3630"/>
      <c r="C3630"/>
      <c r="D3630"/>
      <c r="E3630"/>
      <c r="F3630"/>
      <c r="G3630"/>
      <c r="H3630"/>
      <c r="I3630"/>
      <c r="J3630"/>
      <c r="K3630"/>
      <c r="L3630"/>
      <c r="M3630"/>
      <c r="O3630" s="101">
        <f>IF(ISBLANK(C3630),O3629,IF(COUNTIF(C$2:C3630,C3630)&gt;1,O3629,1+MAX(O3629,0)))</f>
        <v>81</v>
      </c>
      <c r="P3630" s="45">
        <f t="shared" si="1254"/>
        <v>54</v>
      </c>
      <c r="Q3630" s="33" t="str">
        <f t="shared" si="1255"/>
        <v/>
      </c>
      <c r="R3630" s="33" t="str">
        <f t="shared" si="1256"/>
        <v/>
      </c>
      <c r="S3630" s="33" t="str">
        <f t="shared" si="1257"/>
        <v/>
      </c>
      <c r="T3630" s="35" t="str">
        <f t="shared" si="1258"/>
        <v/>
      </c>
      <c r="U3630" s="35" t="str">
        <f t="shared" si="1259"/>
        <v/>
      </c>
      <c r="V3630" s="35" t="str">
        <f t="shared" si="1253"/>
        <v>3C</v>
      </c>
      <c r="W3630" s="35" t="str">
        <f t="shared" si="1246"/>
        <v/>
      </c>
      <c r="X3630" s="388">
        <f t="shared" si="1247"/>
        <v>0</v>
      </c>
      <c r="Y3630" s="388">
        <f t="shared" si="1248"/>
        <v>0</v>
      </c>
      <c r="Z3630" s="280" t="str">
        <f t="shared" si="1239"/>
        <v/>
      </c>
      <c r="AA3630" s="280" t="str">
        <f t="shared" si="1240"/>
        <v/>
      </c>
      <c r="AB3630" s="389" t="str">
        <f t="shared" si="1249"/>
        <v/>
      </c>
      <c r="AC3630" s="389" t="str">
        <f t="shared" si="1250"/>
        <v/>
      </c>
      <c r="AD3630" s="390" t="str">
        <f t="shared" si="1241"/>
        <v/>
      </c>
      <c r="AE3630" s="282">
        <f t="shared" si="1242"/>
        <v>0</v>
      </c>
      <c r="AF3630" s="359">
        <f t="shared" si="1243"/>
        <v>0</v>
      </c>
      <c r="AG3630" s="280">
        <f t="shared" si="1244"/>
        <v>0</v>
      </c>
      <c r="AH3630" s="280">
        <f t="shared" si="1260"/>
        <v>0</v>
      </c>
      <c r="AI3630" s="280">
        <f>IF(ISBLANK(T3630),AI3629,IF(COUNTIF(T$2:T3630,T3630)&gt;1,AI3629,1+MAX(AI3629,0)))</f>
        <v>103</v>
      </c>
      <c r="AL3630" s="391" t="str">
        <f t="shared" si="1251"/>
        <v/>
      </c>
      <c r="AM3630" s="391" t="str">
        <f t="shared" si="1252"/>
        <v/>
      </c>
      <c r="AO3630" s="310" t="str">
        <f t="shared" si="1245"/>
        <v/>
      </c>
      <c r="AP3630" s="310">
        <f>SUM(AO$1:AO3630)</f>
        <v>0</v>
      </c>
      <c r="AQ3630" s="310">
        <f>SUM(AK$2:AK3630)</f>
        <v>24</v>
      </c>
      <c r="AR3630" s="310">
        <f>COUNTA(AJ$2:AJ3630)</f>
        <v>24</v>
      </c>
      <c r="AS3630" s="312"/>
      <c r="AT3630" s="312"/>
      <c r="AU3630" s="312"/>
      <c r="AV3630" s="312"/>
      <c r="AW3630" s="312"/>
    </row>
    <row r="3631" spans="1:53" x14ac:dyDescent="0.25">
      <c r="A3631"/>
      <c r="B3631"/>
      <c r="C3631"/>
      <c r="D3631"/>
      <c r="E3631"/>
      <c r="F3631"/>
      <c r="G3631"/>
      <c r="H3631"/>
      <c r="I3631"/>
      <c r="J3631"/>
      <c r="K3631"/>
      <c r="L3631"/>
      <c r="M3631"/>
      <c r="O3631" s="101">
        <f>IF(ISBLANK(C3631),O3630,IF(COUNTIF(C$2:C3631,C3631)&gt;1,O3630,1+MAX(O3630,0)))</f>
        <v>81</v>
      </c>
      <c r="P3631" s="45">
        <f t="shared" si="1254"/>
        <v>54</v>
      </c>
      <c r="Q3631" s="33" t="str">
        <f t="shared" si="1255"/>
        <v/>
      </c>
      <c r="R3631" s="33" t="str">
        <f t="shared" si="1256"/>
        <v/>
      </c>
      <c r="S3631" s="33" t="str">
        <f t="shared" si="1257"/>
        <v/>
      </c>
      <c r="T3631" s="35" t="str">
        <f t="shared" si="1258"/>
        <v/>
      </c>
      <c r="U3631" s="35" t="str">
        <f t="shared" si="1259"/>
        <v/>
      </c>
      <c r="V3631" s="35" t="str">
        <f t="shared" si="1253"/>
        <v>3C</v>
      </c>
      <c r="W3631" s="35" t="str">
        <f t="shared" si="1246"/>
        <v/>
      </c>
      <c r="X3631" s="388">
        <f t="shared" si="1247"/>
        <v>0</v>
      </c>
      <c r="Y3631" s="388">
        <f t="shared" si="1248"/>
        <v>0</v>
      </c>
      <c r="Z3631" s="280" t="str">
        <f t="shared" si="1239"/>
        <v/>
      </c>
      <c r="AA3631" s="280" t="str">
        <f t="shared" si="1240"/>
        <v/>
      </c>
      <c r="AB3631" s="389" t="str">
        <f t="shared" si="1249"/>
        <v/>
      </c>
      <c r="AC3631" s="389" t="str">
        <f t="shared" si="1250"/>
        <v/>
      </c>
      <c r="AD3631" s="390" t="str">
        <f t="shared" si="1241"/>
        <v/>
      </c>
      <c r="AE3631" s="282">
        <f t="shared" si="1242"/>
        <v>0</v>
      </c>
      <c r="AF3631" s="359">
        <f t="shared" si="1243"/>
        <v>0</v>
      </c>
      <c r="AG3631" s="280">
        <f t="shared" si="1244"/>
        <v>0</v>
      </c>
      <c r="AH3631" s="280">
        <f t="shared" si="1260"/>
        <v>0</v>
      </c>
      <c r="AI3631" s="280">
        <f>IF(ISBLANK(T3631),AI3630,IF(COUNTIF(T$2:T3631,T3631)&gt;1,AI3630,1+MAX(AI3630,0)))</f>
        <v>103</v>
      </c>
      <c r="AL3631" s="391" t="str">
        <f t="shared" si="1251"/>
        <v/>
      </c>
      <c r="AM3631" s="391" t="str">
        <f t="shared" si="1252"/>
        <v/>
      </c>
      <c r="AO3631" s="310" t="str">
        <f t="shared" si="1245"/>
        <v/>
      </c>
      <c r="AP3631" s="310">
        <f>SUM(AO$1:AO3631)</f>
        <v>0</v>
      </c>
      <c r="AQ3631" s="310">
        <f>SUM(AK$2:AK3631)</f>
        <v>24</v>
      </c>
      <c r="AR3631" s="310">
        <f>COUNTA(AJ$2:AJ3631)</f>
        <v>24</v>
      </c>
      <c r="AS3631" s="312"/>
      <c r="AT3631" s="312"/>
      <c r="AU3631" s="312"/>
      <c r="AV3631" s="312"/>
      <c r="AW3631" s="312"/>
    </row>
    <row r="3632" spans="1:53" x14ac:dyDescent="0.25">
      <c r="A3632"/>
      <c r="B3632"/>
      <c r="C3632"/>
      <c r="D3632"/>
      <c r="E3632"/>
      <c r="F3632"/>
      <c r="G3632"/>
      <c r="H3632"/>
      <c r="I3632"/>
      <c r="J3632"/>
      <c r="K3632"/>
      <c r="L3632"/>
      <c r="M3632"/>
      <c r="O3632" s="101">
        <f>IF(ISBLANK(C3632),O3631,IF(COUNTIF(C$2:C3632,C3632)&gt;1,O3631,1+MAX(O3631,0)))</f>
        <v>81</v>
      </c>
      <c r="P3632" s="45">
        <f t="shared" si="1254"/>
        <v>54</v>
      </c>
      <c r="Q3632" s="33" t="str">
        <f t="shared" si="1255"/>
        <v/>
      </c>
      <c r="R3632" s="33" t="str">
        <f t="shared" si="1256"/>
        <v/>
      </c>
      <c r="S3632" s="33" t="str">
        <f t="shared" si="1257"/>
        <v/>
      </c>
      <c r="T3632" s="35" t="str">
        <f t="shared" si="1258"/>
        <v/>
      </c>
      <c r="U3632" s="35" t="str">
        <f t="shared" si="1259"/>
        <v/>
      </c>
      <c r="V3632" s="35" t="str">
        <f t="shared" si="1253"/>
        <v>3C</v>
      </c>
      <c r="W3632" s="35" t="str">
        <f t="shared" si="1246"/>
        <v/>
      </c>
      <c r="X3632" s="388">
        <f t="shared" si="1247"/>
        <v>0</v>
      </c>
      <c r="Y3632" s="388">
        <f t="shared" si="1248"/>
        <v>0</v>
      </c>
      <c r="Z3632" s="280" t="str">
        <f t="shared" si="1239"/>
        <v/>
      </c>
      <c r="AA3632" s="280" t="str">
        <f t="shared" si="1240"/>
        <v/>
      </c>
      <c r="AB3632" s="389" t="str">
        <f t="shared" si="1249"/>
        <v/>
      </c>
      <c r="AC3632" s="389" t="str">
        <f t="shared" si="1250"/>
        <v/>
      </c>
      <c r="AD3632" s="390" t="str">
        <f t="shared" si="1241"/>
        <v/>
      </c>
      <c r="AE3632" s="282">
        <f t="shared" si="1242"/>
        <v>0</v>
      </c>
      <c r="AF3632" s="359">
        <f t="shared" si="1243"/>
        <v>0</v>
      </c>
      <c r="AG3632" s="280">
        <f t="shared" si="1244"/>
        <v>0</v>
      </c>
      <c r="AH3632" s="280">
        <f t="shared" si="1260"/>
        <v>0</v>
      </c>
      <c r="AI3632" s="280">
        <f>IF(ISBLANK(T3632),AI3631,IF(COUNTIF(T$2:T3632,T3632)&gt;1,AI3631,1+MAX(AI3631,0)))</f>
        <v>103</v>
      </c>
      <c r="AL3632" s="391" t="str">
        <f t="shared" si="1251"/>
        <v/>
      </c>
      <c r="AM3632" s="391" t="str">
        <f t="shared" si="1252"/>
        <v/>
      </c>
      <c r="AO3632" s="310" t="str">
        <f t="shared" si="1245"/>
        <v/>
      </c>
      <c r="AP3632" s="310">
        <f>SUM(AO$1:AO3632)</f>
        <v>0</v>
      </c>
      <c r="AQ3632" s="310">
        <f>SUM(AK$2:AK3632)</f>
        <v>24</v>
      </c>
      <c r="AR3632" s="310">
        <f>COUNTA(AJ$2:AJ3632)</f>
        <v>24</v>
      </c>
      <c r="AS3632" s="312"/>
      <c r="AT3632" s="312"/>
      <c r="AU3632" s="312"/>
      <c r="AV3632" s="312"/>
      <c r="AW3632" s="312"/>
    </row>
    <row r="3633" spans="1:49" x14ac:dyDescent="0.25">
      <c r="A3633"/>
      <c r="B3633"/>
      <c r="C3633"/>
      <c r="D3633"/>
      <c r="E3633"/>
      <c r="F3633"/>
      <c r="G3633"/>
      <c r="H3633"/>
      <c r="I3633"/>
      <c r="J3633"/>
      <c r="K3633"/>
      <c r="L3633"/>
      <c r="M3633"/>
      <c r="O3633" s="101">
        <f>IF(ISBLANK(C3633),O3632,IF(COUNTIF(C$2:C3633,C3633)&gt;1,O3632,1+MAX(O3632,0)))</f>
        <v>81</v>
      </c>
      <c r="P3633" s="45">
        <f t="shared" si="1254"/>
        <v>54</v>
      </c>
      <c r="Q3633" s="33" t="str">
        <f t="shared" si="1255"/>
        <v/>
      </c>
      <c r="R3633" s="33" t="str">
        <f t="shared" si="1256"/>
        <v/>
      </c>
      <c r="S3633" s="33" t="str">
        <f t="shared" si="1257"/>
        <v/>
      </c>
      <c r="T3633" s="35" t="str">
        <f t="shared" si="1258"/>
        <v/>
      </c>
      <c r="U3633" s="35" t="str">
        <f t="shared" si="1259"/>
        <v/>
      </c>
      <c r="V3633" s="35" t="str">
        <f t="shared" si="1253"/>
        <v>3C</v>
      </c>
      <c r="W3633" s="35" t="str">
        <f t="shared" si="1246"/>
        <v/>
      </c>
      <c r="X3633" s="388">
        <f t="shared" si="1247"/>
        <v>0</v>
      </c>
      <c r="Y3633" s="388">
        <f t="shared" si="1248"/>
        <v>0</v>
      </c>
      <c r="Z3633" s="280" t="str">
        <f t="shared" si="1239"/>
        <v/>
      </c>
      <c r="AA3633" s="280" t="str">
        <f t="shared" si="1240"/>
        <v/>
      </c>
      <c r="AB3633" s="389" t="str">
        <f t="shared" si="1249"/>
        <v/>
      </c>
      <c r="AC3633" s="389" t="str">
        <f t="shared" si="1250"/>
        <v/>
      </c>
      <c r="AD3633" s="390" t="str">
        <f t="shared" si="1241"/>
        <v/>
      </c>
      <c r="AE3633" s="282">
        <f t="shared" si="1242"/>
        <v>0</v>
      </c>
      <c r="AF3633" s="359">
        <f t="shared" si="1243"/>
        <v>0</v>
      </c>
      <c r="AG3633" s="280">
        <f t="shared" si="1244"/>
        <v>0</v>
      </c>
      <c r="AH3633" s="280">
        <f t="shared" si="1260"/>
        <v>0</v>
      </c>
      <c r="AI3633" s="280">
        <f>IF(ISBLANK(T3633),AI3632,IF(COUNTIF(T$2:T3633,T3633)&gt;1,AI3632,1+MAX(AI3632,0)))</f>
        <v>103</v>
      </c>
      <c r="AL3633" s="391" t="str">
        <f t="shared" si="1251"/>
        <v/>
      </c>
      <c r="AM3633" s="391" t="str">
        <f t="shared" si="1252"/>
        <v/>
      </c>
      <c r="AO3633" s="310" t="str">
        <f t="shared" si="1245"/>
        <v/>
      </c>
      <c r="AP3633" s="310">
        <f>SUM(AO$1:AO3633)</f>
        <v>0</v>
      </c>
      <c r="AQ3633" s="310">
        <f>SUM(AK$2:AK3633)</f>
        <v>24</v>
      </c>
      <c r="AR3633" s="310">
        <f>COUNTA(AJ$2:AJ3633)</f>
        <v>24</v>
      </c>
      <c r="AS3633" s="312"/>
      <c r="AT3633" s="312"/>
      <c r="AU3633" s="312"/>
      <c r="AV3633" s="312"/>
      <c r="AW3633" s="312"/>
    </row>
    <row r="3634" spans="1:49" x14ac:dyDescent="0.25">
      <c r="A3634"/>
      <c r="B3634"/>
      <c r="C3634"/>
      <c r="D3634"/>
      <c r="E3634"/>
      <c r="F3634"/>
      <c r="G3634"/>
      <c r="H3634"/>
      <c r="I3634"/>
      <c r="J3634"/>
      <c r="K3634"/>
      <c r="L3634"/>
      <c r="M3634"/>
      <c r="O3634" s="101">
        <f>IF(ISBLANK(C3634),O3633,IF(COUNTIF(C$2:C3634,C3634)&gt;1,O3633,1+MAX(O3633,0)))</f>
        <v>81</v>
      </c>
      <c r="P3634" s="45">
        <f t="shared" si="1254"/>
        <v>54</v>
      </c>
      <c r="Q3634" s="33" t="str">
        <f t="shared" si="1255"/>
        <v/>
      </c>
      <c r="R3634" s="33" t="str">
        <f t="shared" si="1256"/>
        <v/>
      </c>
      <c r="S3634" s="33" t="str">
        <f t="shared" si="1257"/>
        <v/>
      </c>
      <c r="T3634" s="35" t="str">
        <f t="shared" si="1258"/>
        <v/>
      </c>
      <c r="U3634" s="35" t="str">
        <f t="shared" si="1259"/>
        <v/>
      </c>
      <c r="V3634" s="35" t="str">
        <f t="shared" si="1253"/>
        <v>3C</v>
      </c>
      <c r="W3634" s="35" t="str">
        <f t="shared" si="1246"/>
        <v/>
      </c>
      <c r="X3634" s="388">
        <f t="shared" si="1247"/>
        <v>0</v>
      </c>
      <c r="Y3634" s="388">
        <f t="shared" si="1248"/>
        <v>0</v>
      </c>
      <c r="Z3634" s="280" t="str">
        <f t="shared" si="1239"/>
        <v/>
      </c>
      <c r="AA3634" s="280" t="str">
        <f t="shared" si="1240"/>
        <v/>
      </c>
      <c r="AB3634" s="389" t="str">
        <f t="shared" si="1249"/>
        <v/>
      </c>
      <c r="AC3634" s="389" t="str">
        <f t="shared" si="1250"/>
        <v/>
      </c>
      <c r="AD3634" s="390" t="str">
        <f t="shared" si="1241"/>
        <v/>
      </c>
      <c r="AE3634" s="282">
        <f t="shared" si="1242"/>
        <v>0</v>
      </c>
      <c r="AF3634" s="359">
        <f t="shared" si="1243"/>
        <v>0</v>
      </c>
      <c r="AG3634" s="280">
        <f t="shared" si="1244"/>
        <v>0</v>
      </c>
      <c r="AH3634" s="280">
        <f t="shared" si="1260"/>
        <v>0</v>
      </c>
      <c r="AI3634" s="280">
        <f>IF(ISBLANK(T3634),AI3633,IF(COUNTIF(T$2:T3634,T3634)&gt;1,AI3633,1+MAX(AI3633,0)))</f>
        <v>103</v>
      </c>
      <c r="AL3634" s="391" t="str">
        <f t="shared" si="1251"/>
        <v/>
      </c>
      <c r="AM3634" s="391" t="str">
        <f t="shared" si="1252"/>
        <v/>
      </c>
      <c r="AO3634" s="310" t="str">
        <f t="shared" si="1245"/>
        <v/>
      </c>
      <c r="AP3634" s="310">
        <f>SUM(AO$1:AO3634)</f>
        <v>0</v>
      </c>
      <c r="AQ3634" s="310">
        <f>SUM(AK$2:AK3634)</f>
        <v>24</v>
      </c>
      <c r="AR3634" s="310">
        <f>COUNTA(AJ$2:AJ3634)</f>
        <v>24</v>
      </c>
      <c r="AS3634" s="312"/>
      <c r="AT3634" s="312"/>
      <c r="AU3634" s="312"/>
      <c r="AV3634" s="312"/>
      <c r="AW3634" s="312"/>
    </row>
    <row r="3635" spans="1:49" x14ac:dyDescent="0.25">
      <c r="A3635"/>
      <c r="B3635"/>
      <c r="C3635"/>
      <c r="D3635"/>
      <c r="E3635"/>
      <c r="F3635"/>
      <c r="G3635"/>
      <c r="H3635"/>
      <c r="I3635"/>
      <c r="J3635"/>
      <c r="K3635"/>
      <c r="L3635"/>
      <c r="M3635"/>
      <c r="O3635" s="101">
        <f>IF(ISBLANK(C3635),O3634,IF(COUNTIF(C$2:C3635,C3635)&gt;1,O3634,1+MAX(O3634,0)))</f>
        <v>81</v>
      </c>
      <c r="P3635" s="45">
        <f t="shared" si="1254"/>
        <v>54</v>
      </c>
      <c r="Q3635" s="33" t="str">
        <f t="shared" si="1255"/>
        <v/>
      </c>
      <c r="R3635" s="33" t="str">
        <f t="shared" si="1256"/>
        <v/>
      </c>
      <c r="S3635" s="33" t="str">
        <f t="shared" si="1257"/>
        <v/>
      </c>
      <c r="T3635" s="35" t="str">
        <f t="shared" si="1258"/>
        <v/>
      </c>
      <c r="U3635" s="35" t="str">
        <f t="shared" si="1259"/>
        <v/>
      </c>
      <c r="V3635" s="35" t="str">
        <f t="shared" si="1253"/>
        <v>3C</v>
      </c>
      <c r="W3635" s="35" t="str">
        <f t="shared" si="1246"/>
        <v/>
      </c>
      <c r="X3635" s="388">
        <f t="shared" si="1247"/>
        <v>0</v>
      </c>
      <c r="Y3635" s="388">
        <f t="shared" si="1248"/>
        <v>0</v>
      </c>
      <c r="Z3635" s="280" t="str">
        <f t="shared" si="1239"/>
        <v/>
      </c>
      <c r="AA3635" s="280" t="str">
        <f t="shared" si="1240"/>
        <v/>
      </c>
      <c r="AB3635" s="389" t="str">
        <f t="shared" si="1249"/>
        <v/>
      </c>
      <c r="AC3635" s="389" t="str">
        <f t="shared" si="1250"/>
        <v/>
      </c>
      <c r="AD3635" s="390" t="str">
        <f t="shared" si="1241"/>
        <v/>
      </c>
      <c r="AE3635" s="282">
        <f t="shared" si="1242"/>
        <v>0</v>
      </c>
      <c r="AF3635" s="359">
        <f t="shared" si="1243"/>
        <v>0</v>
      </c>
      <c r="AG3635" s="280">
        <f t="shared" si="1244"/>
        <v>0</v>
      </c>
      <c r="AH3635" s="280">
        <f t="shared" si="1260"/>
        <v>0</v>
      </c>
      <c r="AI3635" s="280">
        <f>IF(ISBLANK(T3635),AI3634,IF(COUNTIF(T$2:T3635,T3635)&gt;1,AI3634,1+MAX(AI3634,0)))</f>
        <v>103</v>
      </c>
      <c r="AL3635" s="391" t="str">
        <f t="shared" si="1251"/>
        <v/>
      </c>
      <c r="AM3635" s="391" t="str">
        <f t="shared" si="1252"/>
        <v/>
      </c>
      <c r="AO3635" s="310" t="str">
        <f t="shared" si="1245"/>
        <v/>
      </c>
      <c r="AP3635" s="310">
        <f>SUM(AO$1:AO3635)</f>
        <v>0</v>
      </c>
      <c r="AQ3635" s="310">
        <f>SUM(AK$2:AK3635)</f>
        <v>24</v>
      </c>
      <c r="AR3635" s="310">
        <f>COUNTA(AJ$2:AJ3635)</f>
        <v>24</v>
      </c>
      <c r="AS3635" s="312"/>
      <c r="AT3635" s="312"/>
      <c r="AU3635" s="312"/>
      <c r="AV3635" s="312"/>
      <c r="AW3635" s="312"/>
    </row>
    <row r="3636" spans="1:49" x14ac:dyDescent="0.25">
      <c r="A3636"/>
      <c r="B3636"/>
      <c r="C3636"/>
      <c r="D3636"/>
      <c r="E3636"/>
      <c r="F3636"/>
      <c r="G3636"/>
      <c r="H3636"/>
      <c r="I3636"/>
      <c r="J3636"/>
      <c r="K3636"/>
      <c r="L3636"/>
      <c r="M3636"/>
      <c r="O3636" s="101">
        <f>IF(ISBLANK(C3636),O3635,IF(COUNTIF(C$2:C3636,C3636)&gt;1,O3635,1+MAX(O3635,0)))</f>
        <v>81</v>
      </c>
      <c r="P3636" s="45">
        <f t="shared" si="1254"/>
        <v>54</v>
      </c>
      <c r="Q3636" s="33" t="str">
        <f t="shared" si="1255"/>
        <v/>
      </c>
      <c r="R3636" s="33" t="str">
        <f t="shared" si="1256"/>
        <v/>
      </c>
      <c r="S3636" s="33" t="str">
        <f t="shared" si="1257"/>
        <v/>
      </c>
      <c r="T3636" s="35" t="str">
        <f t="shared" si="1258"/>
        <v/>
      </c>
      <c r="U3636" s="35" t="str">
        <f t="shared" si="1259"/>
        <v/>
      </c>
      <c r="V3636" s="35" t="str">
        <f t="shared" si="1253"/>
        <v>3C</v>
      </c>
      <c r="W3636" s="35" t="str">
        <f t="shared" si="1246"/>
        <v/>
      </c>
      <c r="X3636" s="388">
        <f t="shared" si="1247"/>
        <v>0</v>
      </c>
      <c r="Y3636" s="388">
        <f t="shared" si="1248"/>
        <v>0</v>
      </c>
      <c r="Z3636" s="280" t="str">
        <f t="shared" si="1239"/>
        <v/>
      </c>
      <c r="AA3636" s="280" t="str">
        <f t="shared" si="1240"/>
        <v/>
      </c>
      <c r="AB3636" s="389" t="str">
        <f t="shared" si="1249"/>
        <v/>
      </c>
      <c r="AC3636" s="389" t="str">
        <f t="shared" si="1250"/>
        <v/>
      </c>
      <c r="AD3636" s="390" t="str">
        <f t="shared" si="1241"/>
        <v/>
      </c>
      <c r="AE3636" s="282">
        <f t="shared" si="1242"/>
        <v>0</v>
      </c>
      <c r="AF3636" s="359">
        <f t="shared" si="1243"/>
        <v>0</v>
      </c>
      <c r="AG3636" s="280">
        <f t="shared" si="1244"/>
        <v>0</v>
      </c>
      <c r="AH3636" s="280">
        <f t="shared" si="1260"/>
        <v>0</v>
      </c>
      <c r="AI3636" s="280">
        <f>IF(ISBLANK(T3636),AI3635,IF(COUNTIF(T$2:T3636,T3636)&gt;1,AI3635,1+MAX(AI3635,0)))</f>
        <v>103</v>
      </c>
      <c r="AL3636" s="391" t="str">
        <f t="shared" si="1251"/>
        <v/>
      </c>
      <c r="AM3636" s="391" t="str">
        <f t="shared" si="1252"/>
        <v/>
      </c>
      <c r="AO3636" s="310" t="str">
        <f t="shared" si="1245"/>
        <v/>
      </c>
      <c r="AP3636" s="310">
        <f>SUM(AO$1:AO3636)</f>
        <v>0</v>
      </c>
      <c r="AQ3636" s="310">
        <f>SUM(AK$2:AK3636)</f>
        <v>24</v>
      </c>
      <c r="AR3636" s="310">
        <f>COUNTA(AJ$2:AJ3636)</f>
        <v>24</v>
      </c>
      <c r="AS3636" s="312"/>
      <c r="AT3636" s="312"/>
      <c r="AU3636" s="312"/>
      <c r="AV3636" s="312"/>
      <c r="AW3636" s="312"/>
    </row>
    <row r="3637" spans="1:49" x14ac:dyDescent="0.25">
      <c r="A3637"/>
      <c r="B3637"/>
      <c r="C3637"/>
      <c r="D3637"/>
      <c r="E3637"/>
      <c r="F3637"/>
      <c r="G3637"/>
      <c r="H3637"/>
      <c r="I3637"/>
      <c r="J3637"/>
      <c r="K3637"/>
      <c r="L3637"/>
      <c r="M3637"/>
      <c r="O3637" s="101">
        <f>IF(ISBLANK(C3637),O3636,IF(COUNTIF(C$2:C3637,C3637)&gt;1,O3636,1+MAX(O3636,0)))</f>
        <v>81</v>
      </c>
      <c r="P3637" s="45">
        <f t="shared" si="1254"/>
        <v>54</v>
      </c>
      <c r="Q3637" s="33" t="str">
        <f t="shared" si="1255"/>
        <v/>
      </c>
      <c r="R3637" s="33" t="str">
        <f t="shared" si="1256"/>
        <v/>
      </c>
      <c r="S3637" s="33" t="str">
        <f t="shared" si="1257"/>
        <v/>
      </c>
      <c r="T3637" s="35" t="str">
        <f t="shared" si="1258"/>
        <v/>
      </c>
      <c r="U3637" s="35" t="str">
        <f t="shared" si="1259"/>
        <v/>
      </c>
      <c r="V3637" s="35" t="str">
        <f t="shared" si="1253"/>
        <v>3C</v>
      </c>
      <c r="W3637" s="35" t="str">
        <f t="shared" si="1246"/>
        <v/>
      </c>
      <c r="X3637" s="388">
        <f t="shared" si="1247"/>
        <v>0</v>
      </c>
      <c r="Y3637" s="388">
        <f t="shared" si="1248"/>
        <v>0</v>
      </c>
      <c r="Z3637" s="280" t="str">
        <f t="shared" si="1239"/>
        <v/>
      </c>
      <c r="AA3637" s="280" t="str">
        <f t="shared" si="1240"/>
        <v/>
      </c>
      <c r="AB3637" s="389" t="str">
        <f t="shared" si="1249"/>
        <v/>
      </c>
      <c r="AC3637" s="389" t="str">
        <f t="shared" si="1250"/>
        <v/>
      </c>
      <c r="AD3637" s="390" t="str">
        <f t="shared" si="1241"/>
        <v/>
      </c>
      <c r="AE3637" s="282">
        <f t="shared" si="1242"/>
        <v>0</v>
      </c>
      <c r="AF3637" s="359">
        <f t="shared" si="1243"/>
        <v>0</v>
      </c>
      <c r="AG3637" s="280">
        <f t="shared" si="1244"/>
        <v>0</v>
      </c>
      <c r="AH3637" s="280">
        <f t="shared" si="1260"/>
        <v>0</v>
      </c>
      <c r="AI3637" s="280">
        <f>IF(ISBLANK(T3637),AI3636,IF(COUNTIF(T$2:T3637,T3637)&gt;1,AI3636,1+MAX(AI3636,0)))</f>
        <v>103</v>
      </c>
      <c r="AL3637" s="391" t="str">
        <f t="shared" si="1251"/>
        <v/>
      </c>
      <c r="AM3637" s="391" t="str">
        <f t="shared" si="1252"/>
        <v/>
      </c>
      <c r="AO3637" s="310" t="str">
        <f t="shared" si="1245"/>
        <v/>
      </c>
      <c r="AP3637" s="310">
        <f>SUM(AO$1:AO3637)</f>
        <v>0</v>
      </c>
      <c r="AQ3637" s="310">
        <f>SUM(AK$2:AK3637)</f>
        <v>24</v>
      </c>
      <c r="AR3637" s="310">
        <f>COUNTA(AJ$2:AJ3637)</f>
        <v>24</v>
      </c>
      <c r="AS3637" s="312"/>
      <c r="AT3637" s="312"/>
      <c r="AU3637" s="312"/>
      <c r="AV3637" s="312"/>
      <c r="AW3637" s="312"/>
    </row>
    <row r="3638" spans="1:49" x14ac:dyDescent="0.25">
      <c r="A3638"/>
      <c r="B3638"/>
      <c r="C3638"/>
      <c r="D3638"/>
      <c r="E3638"/>
      <c r="F3638"/>
      <c r="G3638"/>
      <c r="H3638"/>
      <c r="I3638"/>
      <c r="J3638"/>
      <c r="K3638"/>
      <c r="L3638"/>
      <c r="M3638"/>
      <c r="O3638" s="101">
        <f>IF(ISBLANK(C3638),O3637,IF(COUNTIF(C$2:C3638,C3638)&gt;1,O3637,1+MAX(O3637,0)))</f>
        <v>81</v>
      </c>
      <c r="P3638" s="45">
        <f t="shared" si="1254"/>
        <v>54</v>
      </c>
      <c r="Q3638" s="33" t="str">
        <f t="shared" si="1255"/>
        <v/>
      </c>
      <c r="R3638" s="33" t="str">
        <f t="shared" si="1256"/>
        <v/>
      </c>
      <c r="S3638" s="33" t="str">
        <f t="shared" si="1257"/>
        <v/>
      </c>
      <c r="T3638" s="35" t="str">
        <f t="shared" si="1258"/>
        <v/>
      </c>
      <c r="U3638" s="35" t="str">
        <f t="shared" si="1259"/>
        <v/>
      </c>
      <c r="V3638" s="35" t="str">
        <f t="shared" si="1253"/>
        <v>3C</v>
      </c>
      <c r="W3638" s="35" t="str">
        <f t="shared" si="1246"/>
        <v/>
      </c>
      <c r="X3638" s="388">
        <f t="shared" si="1247"/>
        <v>0</v>
      </c>
      <c r="Y3638" s="388">
        <f t="shared" si="1248"/>
        <v>0</v>
      </c>
      <c r="Z3638" s="280" t="str">
        <f t="shared" si="1239"/>
        <v/>
      </c>
      <c r="AA3638" s="280" t="str">
        <f t="shared" si="1240"/>
        <v/>
      </c>
      <c r="AB3638" s="389" t="str">
        <f t="shared" si="1249"/>
        <v/>
      </c>
      <c r="AC3638" s="389" t="str">
        <f t="shared" si="1250"/>
        <v/>
      </c>
      <c r="AD3638" s="390" t="str">
        <f t="shared" si="1241"/>
        <v/>
      </c>
      <c r="AE3638" s="282">
        <f t="shared" si="1242"/>
        <v>0</v>
      </c>
      <c r="AF3638" s="359">
        <f t="shared" si="1243"/>
        <v>0</v>
      </c>
      <c r="AG3638" s="280">
        <f t="shared" si="1244"/>
        <v>0</v>
      </c>
      <c r="AH3638" s="280">
        <f t="shared" si="1260"/>
        <v>0</v>
      </c>
      <c r="AI3638" s="280">
        <f>IF(ISBLANK(T3638),AI3637,IF(COUNTIF(T$2:T3638,T3638)&gt;1,AI3637,1+MAX(AI3637,0)))</f>
        <v>103</v>
      </c>
      <c r="AL3638" s="391" t="str">
        <f t="shared" si="1251"/>
        <v/>
      </c>
      <c r="AM3638" s="391" t="str">
        <f t="shared" si="1252"/>
        <v/>
      </c>
      <c r="AO3638" s="310" t="str">
        <f t="shared" si="1245"/>
        <v/>
      </c>
      <c r="AP3638" s="310">
        <f>SUM(AO$1:AO3638)</f>
        <v>0</v>
      </c>
      <c r="AQ3638" s="310">
        <f>SUM(AK$2:AK3638)</f>
        <v>24</v>
      </c>
      <c r="AR3638" s="310">
        <f>COUNTA(AJ$2:AJ3638)</f>
        <v>24</v>
      </c>
      <c r="AS3638" s="312"/>
      <c r="AT3638" s="312"/>
      <c r="AU3638" s="312"/>
      <c r="AV3638" s="312"/>
      <c r="AW3638" s="312"/>
    </row>
    <row r="3639" spans="1:49" x14ac:dyDescent="0.25">
      <c r="A3639"/>
      <c r="B3639"/>
      <c r="C3639"/>
      <c r="D3639"/>
      <c r="E3639"/>
      <c r="F3639"/>
      <c r="G3639"/>
      <c r="H3639"/>
      <c r="I3639"/>
      <c r="J3639"/>
      <c r="K3639"/>
      <c r="L3639"/>
      <c r="M3639"/>
      <c r="O3639" s="101">
        <f>IF(ISBLANK(C3639),O3638,IF(COUNTIF(C$2:C3639,C3639)&gt;1,O3638,1+MAX(O3638,0)))</f>
        <v>81</v>
      </c>
      <c r="P3639" s="45">
        <f t="shared" si="1254"/>
        <v>54</v>
      </c>
      <c r="Q3639" s="33" t="str">
        <f t="shared" si="1255"/>
        <v/>
      </c>
      <c r="R3639" s="33" t="str">
        <f t="shared" si="1256"/>
        <v/>
      </c>
      <c r="S3639" s="33" t="str">
        <f t="shared" si="1257"/>
        <v/>
      </c>
      <c r="T3639" s="35" t="str">
        <f t="shared" si="1258"/>
        <v/>
      </c>
      <c r="U3639" s="35" t="str">
        <f t="shared" si="1259"/>
        <v/>
      </c>
      <c r="V3639" s="35" t="str">
        <f t="shared" si="1253"/>
        <v>3C</v>
      </c>
      <c r="W3639" s="35" t="str">
        <f t="shared" si="1246"/>
        <v/>
      </c>
      <c r="X3639" s="388">
        <f t="shared" si="1247"/>
        <v>0</v>
      </c>
      <c r="Y3639" s="388">
        <f t="shared" si="1248"/>
        <v>0</v>
      </c>
      <c r="Z3639" s="280" t="str">
        <f t="shared" si="1239"/>
        <v/>
      </c>
      <c r="AA3639" s="280" t="str">
        <f t="shared" si="1240"/>
        <v/>
      </c>
      <c r="AB3639" s="389" t="str">
        <f t="shared" si="1249"/>
        <v/>
      </c>
      <c r="AC3639" s="389" t="str">
        <f t="shared" si="1250"/>
        <v/>
      </c>
      <c r="AD3639" s="390" t="str">
        <f t="shared" si="1241"/>
        <v/>
      </c>
      <c r="AE3639" s="282">
        <f t="shared" si="1242"/>
        <v>0</v>
      </c>
      <c r="AF3639" s="359">
        <f t="shared" si="1243"/>
        <v>0</v>
      </c>
      <c r="AG3639" s="280">
        <f t="shared" si="1244"/>
        <v>0</v>
      </c>
      <c r="AH3639" s="280">
        <f t="shared" si="1260"/>
        <v>0</v>
      </c>
      <c r="AI3639" s="280">
        <f>IF(ISBLANK(T3639),AI3638,IF(COUNTIF(T$2:T3639,T3639)&gt;1,AI3638,1+MAX(AI3638,0)))</f>
        <v>103</v>
      </c>
      <c r="AL3639" s="391" t="str">
        <f t="shared" si="1251"/>
        <v/>
      </c>
      <c r="AM3639" s="391" t="str">
        <f t="shared" si="1252"/>
        <v/>
      </c>
      <c r="AO3639" s="310" t="str">
        <f t="shared" si="1245"/>
        <v/>
      </c>
      <c r="AP3639" s="310">
        <f>SUM(AO$1:AO3639)</f>
        <v>0</v>
      </c>
      <c r="AQ3639" s="310">
        <f>SUM(AK$2:AK3639)</f>
        <v>24</v>
      </c>
      <c r="AR3639" s="310">
        <f>COUNTA(AJ$2:AJ3639)</f>
        <v>24</v>
      </c>
      <c r="AS3639" s="312"/>
      <c r="AT3639" s="312"/>
      <c r="AU3639" s="312"/>
      <c r="AV3639" s="312"/>
      <c r="AW3639" s="312"/>
    </row>
    <row r="3640" spans="1:49" x14ac:dyDescent="0.25">
      <c r="A3640"/>
      <c r="B3640"/>
      <c r="C3640"/>
      <c r="D3640"/>
      <c r="E3640"/>
      <c r="F3640"/>
      <c r="G3640"/>
      <c r="H3640"/>
      <c r="I3640"/>
      <c r="J3640"/>
      <c r="K3640"/>
      <c r="L3640"/>
      <c r="M3640"/>
      <c r="O3640" s="101">
        <f>IF(ISBLANK(C3640),O3639,IF(COUNTIF(C$2:C3640,C3640)&gt;1,O3639,1+MAX(O3639,0)))</f>
        <v>81</v>
      </c>
      <c r="P3640" s="45">
        <f t="shared" si="1254"/>
        <v>54</v>
      </c>
      <c r="Q3640" s="33" t="str">
        <f t="shared" si="1255"/>
        <v/>
      </c>
      <c r="R3640" s="33" t="str">
        <f t="shared" si="1256"/>
        <v/>
      </c>
      <c r="S3640" s="33" t="str">
        <f t="shared" si="1257"/>
        <v/>
      </c>
      <c r="T3640" s="35" t="str">
        <f t="shared" si="1258"/>
        <v/>
      </c>
      <c r="U3640" s="35" t="str">
        <f t="shared" si="1259"/>
        <v/>
      </c>
      <c r="V3640" s="35" t="str">
        <f t="shared" si="1253"/>
        <v>3C</v>
      </c>
      <c r="W3640" s="35" t="str">
        <f t="shared" si="1246"/>
        <v/>
      </c>
      <c r="X3640" s="388">
        <f t="shared" si="1247"/>
        <v>0</v>
      </c>
      <c r="Y3640" s="388">
        <f t="shared" si="1248"/>
        <v>0</v>
      </c>
      <c r="Z3640" s="280" t="str">
        <f t="shared" si="1239"/>
        <v/>
      </c>
      <c r="AA3640" s="280" t="str">
        <f t="shared" si="1240"/>
        <v/>
      </c>
      <c r="AB3640" s="389" t="str">
        <f t="shared" si="1249"/>
        <v/>
      </c>
      <c r="AC3640" s="389" t="str">
        <f t="shared" si="1250"/>
        <v/>
      </c>
      <c r="AD3640" s="390" t="str">
        <f t="shared" si="1241"/>
        <v/>
      </c>
      <c r="AE3640" s="282">
        <f t="shared" si="1242"/>
        <v>0</v>
      </c>
      <c r="AF3640" s="359">
        <f t="shared" si="1243"/>
        <v>0</v>
      </c>
      <c r="AG3640" s="280">
        <f t="shared" si="1244"/>
        <v>0</v>
      </c>
      <c r="AH3640" s="280">
        <f t="shared" si="1260"/>
        <v>0</v>
      </c>
      <c r="AI3640" s="280">
        <f>IF(ISBLANK(T3640),AI3639,IF(COUNTIF(T$2:T3640,T3640)&gt;1,AI3639,1+MAX(AI3639,0)))</f>
        <v>103</v>
      </c>
      <c r="AL3640" s="391" t="str">
        <f t="shared" si="1251"/>
        <v/>
      </c>
      <c r="AM3640" s="391" t="str">
        <f t="shared" si="1252"/>
        <v/>
      </c>
      <c r="AO3640" s="310" t="str">
        <f t="shared" si="1245"/>
        <v/>
      </c>
      <c r="AP3640" s="310">
        <f>SUM(AO$1:AO3640)</f>
        <v>0</v>
      </c>
      <c r="AQ3640" s="310">
        <f>SUM(AK$2:AK3640)</f>
        <v>24</v>
      </c>
      <c r="AR3640" s="310">
        <f>COUNTA(AJ$2:AJ3640)</f>
        <v>24</v>
      </c>
      <c r="AS3640" s="312"/>
      <c r="AT3640" s="312"/>
      <c r="AU3640" s="312"/>
      <c r="AV3640" s="312"/>
      <c r="AW3640" s="312"/>
    </row>
    <row r="3641" spans="1:49" x14ac:dyDescent="0.25">
      <c r="A3641"/>
      <c r="B3641"/>
      <c r="C3641"/>
      <c r="D3641"/>
      <c r="E3641"/>
      <c r="F3641"/>
      <c r="G3641"/>
      <c r="H3641"/>
      <c r="I3641"/>
      <c r="J3641"/>
      <c r="K3641"/>
      <c r="L3641"/>
      <c r="M3641"/>
      <c r="O3641" s="101">
        <f>IF(ISBLANK(C3641),O3640,IF(COUNTIF(C$2:C3641,C3641)&gt;1,O3640,1+MAX(O3640,0)))</f>
        <v>81</v>
      </c>
      <c r="P3641" s="45">
        <f t="shared" si="1254"/>
        <v>54</v>
      </c>
      <c r="Q3641" s="33" t="str">
        <f t="shared" si="1255"/>
        <v/>
      </c>
      <c r="R3641" s="33" t="str">
        <f t="shared" si="1256"/>
        <v/>
      </c>
      <c r="S3641" s="33" t="str">
        <f t="shared" si="1257"/>
        <v/>
      </c>
      <c r="T3641" s="35" t="str">
        <f t="shared" si="1258"/>
        <v/>
      </c>
      <c r="U3641" s="35" t="str">
        <f t="shared" si="1259"/>
        <v/>
      </c>
      <c r="V3641" s="35" t="str">
        <f t="shared" si="1253"/>
        <v>3C</v>
      </c>
      <c r="W3641" s="35" t="str">
        <f t="shared" si="1246"/>
        <v/>
      </c>
      <c r="X3641" s="388">
        <f t="shared" si="1247"/>
        <v>0</v>
      </c>
      <c r="Y3641" s="388">
        <f t="shared" si="1248"/>
        <v>0</v>
      </c>
      <c r="Z3641" s="280" t="str">
        <f t="shared" si="1239"/>
        <v/>
      </c>
      <c r="AA3641" s="280" t="str">
        <f t="shared" si="1240"/>
        <v/>
      </c>
      <c r="AB3641" s="389" t="str">
        <f t="shared" si="1249"/>
        <v/>
      </c>
      <c r="AC3641" s="389" t="str">
        <f t="shared" si="1250"/>
        <v/>
      </c>
      <c r="AD3641" s="390" t="str">
        <f t="shared" si="1241"/>
        <v/>
      </c>
      <c r="AE3641" s="282">
        <f t="shared" si="1242"/>
        <v>0</v>
      </c>
      <c r="AF3641" s="359">
        <f t="shared" si="1243"/>
        <v>0</v>
      </c>
      <c r="AG3641" s="280">
        <f t="shared" si="1244"/>
        <v>0</v>
      </c>
      <c r="AH3641" s="280">
        <f t="shared" si="1260"/>
        <v>0</v>
      </c>
      <c r="AI3641" s="280">
        <f>IF(ISBLANK(T3641),AI3640,IF(COUNTIF(T$2:T3641,T3641)&gt;1,AI3640,1+MAX(AI3640,0)))</f>
        <v>103</v>
      </c>
      <c r="AL3641" s="391" t="str">
        <f t="shared" si="1251"/>
        <v/>
      </c>
      <c r="AM3641" s="391" t="str">
        <f t="shared" si="1252"/>
        <v/>
      </c>
      <c r="AO3641" s="310" t="str">
        <f t="shared" si="1245"/>
        <v/>
      </c>
      <c r="AP3641" s="310">
        <f>SUM(AO$1:AO3641)</f>
        <v>0</v>
      </c>
      <c r="AQ3641" s="310">
        <f>SUM(AK$2:AK3641)</f>
        <v>24</v>
      </c>
      <c r="AR3641" s="310">
        <f>COUNTA(AJ$2:AJ3641)</f>
        <v>24</v>
      </c>
      <c r="AS3641" s="312"/>
      <c r="AT3641" s="312"/>
      <c r="AU3641" s="312"/>
      <c r="AV3641" s="312"/>
      <c r="AW3641" s="312"/>
    </row>
    <row r="3642" spans="1:49" x14ac:dyDescent="0.25">
      <c r="A3642"/>
      <c r="B3642"/>
      <c r="C3642"/>
      <c r="D3642"/>
      <c r="E3642"/>
      <c r="F3642"/>
      <c r="G3642"/>
      <c r="H3642"/>
      <c r="I3642"/>
      <c r="J3642"/>
      <c r="K3642"/>
      <c r="L3642"/>
      <c r="M3642"/>
      <c r="O3642" s="101">
        <f>IF(ISBLANK(C3642),O3641,IF(COUNTIF(C$2:C3642,C3642)&gt;1,O3641,1+MAX(O3641,0)))</f>
        <v>81</v>
      </c>
      <c r="P3642" s="45">
        <f t="shared" si="1254"/>
        <v>54</v>
      </c>
      <c r="Q3642" s="33" t="str">
        <f t="shared" si="1255"/>
        <v/>
      </c>
      <c r="R3642" s="33" t="str">
        <f t="shared" si="1256"/>
        <v/>
      </c>
      <c r="S3642" s="33" t="str">
        <f t="shared" si="1257"/>
        <v/>
      </c>
      <c r="T3642" s="35" t="str">
        <f t="shared" si="1258"/>
        <v/>
      </c>
      <c r="U3642" s="35" t="str">
        <f t="shared" si="1259"/>
        <v/>
      </c>
      <c r="V3642" s="35" t="str">
        <f t="shared" si="1253"/>
        <v>3C</v>
      </c>
      <c r="W3642" s="35" t="str">
        <f t="shared" si="1246"/>
        <v/>
      </c>
      <c r="X3642" s="388">
        <f t="shared" si="1247"/>
        <v>0</v>
      </c>
      <c r="Y3642" s="388">
        <f t="shared" si="1248"/>
        <v>0</v>
      </c>
      <c r="Z3642" s="280" t="str">
        <f t="shared" si="1239"/>
        <v/>
      </c>
      <c r="AA3642" s="280" t="str">
        <f t="shared" si="1240"/>
        <v/>
      </c>
      <c r="AB3642" s="389" t="str">
        <f t="shared" si="1249"/>
        <v/>
      </c>
      <c r="AC3642" s="389" t="str">
        <f t="shared" si="1250"/>
        <v/>
      </c>
      <c r="AD3642" s="390" t="str">
        <f t="shared" si="1241"/>
        <v/>
      </c>
      <c r="AE3642" s="282">
        <f t="shared" si="1242"/>
        <v>0</v>
      </c>
      <c r="AF3642" s="359">
        <f t="shared" si="1243"/>
        <v>0</v>
      </c>
      <c r="AG3642" s="280">
        <f t="shared" si="1244"/>
        <v>0</v>
      </c>
      <c r="AH3642" s="280">
        <f t="shared" si="1260"/>
        <v>0</v>
      </c>
      <c r="AI3642" s="280">
        <f>IF(ISBLANK(T3642),AI3641,IF(COUNTIF(T$2:T3642,T3642)&gt;1,AI3641,1+MAX(AI3641,0)))</f>
        <v>103</v>
      </c>
      <c r="AL3642" s="391" t="str">
        <f t="shared" si="1251"/>
        <v/>
      </c>
      <c r="AM3642" s="391" t="str">
        <f t="shared" si="1252"/>
        <v/>
      </c>
      <c r="AO3642" s="310" t="str">
        <f t="shared" si="1245"/>
        <v/>
      </c>
      <c r="AP3642" s="310">
        <f>SUM(AO$1:AO3642)</f>
        <v>0</v>
      </c>
      <c r="AQ3642" s="310">
        <f>SUM(AK$2:AK3642)</f>
        <v>24</v>
      </c>
      <c r="AR3642" s="310">
        <f>COUNTA(AJ$2:AJ3642)</f>
        <v>24</v>
      </c>
      <c r="AS3642" s="312"/>
      <c r="AT3642" s="312"/>
      <c r="AU3642" s="312"/>
      <c r="AV3642" s="312"/>
      <c r="AW3642" s="312"/>
    </row>
    <row r="3643" spans="1:49" x14ac:dyDescent="0.25">
      <c r="A3643"/>
      <c r="B3643"/>
      <c r="C3643"/>
      <c r="D3643"/>
      <c r="E3643"/>
      <c r="F3643"/>
      <c r="G3643"/>
      <c r="H3643"/>
      <c r="I3643"/>
      <c r="J3643"/>
      <c r="K3643"/>
      <c r="L3643"/>
      <c r="M3643"/>
      <c r="O3643" s="101">
        <f>IF(ISBLANK(C3643),O3642,IF(COUNTIF(C$2:C3643,C3643)&gt;1,O3642,1+MAX(O3642,0)))</f>
        <v>81</v>
      </c>
      <c r="P3643" s="45">
        <f t="shared" si="1254"/>
        <v>54</v>
      </c>
      <c r="Q3643" s="33" t="str">
        <f t="shared" si="1255"/>
        <v/>
      </c>
      <c r="R3643" s="33" t="str">
        <f t="shared" si="1256"/>
        <v/>
      </c>
      <c r="S3643" s="33" t="str">
        <f t="shared" si="1257"/>
        <v/>
      </c>
      <c r="T3643" s="35" t="str">
        <f t="shared" si="1258"/>
        <v/>
      </c>
      <c r="U3643" s="35" t="str">
        <f t="shared" si="1259"/>
        <v/>
      </c>
      <c r="V3643" s="35" t="str">
        <f t="shared" si="1253"/>
        <v>3C</v>
      </c>
      <c r="W3643" s="35" t="str">
        <f t="shared" si="1246"/>
        <v/>
      </c>
      <c r="X3643" s="388">
        <f t="shared" si="1247"/>
        <v>0</v>
      </c>
      <c r="Y3643" s="388">
        <f t="shared" si="1248"/>
        <v>0</v>
      </c>
      <c r="Z3643" s="280" t="str">
        <f t="shared" si="1239"/>
        <v/>
      </c>
      <c r="AA3643" s="280" t="str">
        <f t="shared" si="1240"/>
        <v/>
      </c>
      <c r="AB3643" s="389" t="str">
        <f t="shared" si="1249"/>
        <v/>
      </c>
      <c r="AC3643" s="389" t="str">
        <f t="shared" si="1250"/>
        <v/>
      </c>
      <c r="AD3643" s="390" t="str">
        <f t="shared" si="1241"/>
        <v/>
      </c>
      <c r="AE3643" s="282">
        <f t="shared" si="1242"/>
        <v>0</v>
      </c>
      <c r="AF3643" s="359">
        <f t="shared" si="1243"/>
        <v>0</v>
      </c>
      <c r="AG3643" s="280">
        <f t="shared" si="1244"/>
        <v>0</v>
      </c>
      <c r="AH3643" s="280">
        <f t="shared" si="1260"/>
        <v>0</v>
      </c>
      <c r="AI3643" s="280">
        <f>IF(ISBLANK(T3643),AI3642,IF(COUNTIF(T$2:T3643,T3643)&gt;1,AI3642,1+MAX(AI3642,0)))</f>
        <v>103</v>
      </c>
      <c r="AL3643" s="391" t="str">
        <f t="shared" si="1251"/>
        <v/>
      </c>
      <c r="AM3643" s="391" t="str">
        <f t="shared" si="1252"/>
        <v/>
      </c>
      <c r="AO3643" s="310" t="str">
        <f t="shared" si="1245"/>
        <v/>
      </c>
      <c r="AP3643" s="310">
        <f>SUM(AO$1:AO3643)</f>
        <v>0</v>
      </c>
      <c r="AQ3643" s="310">
        <f>SUM(AK$2:AK3643)</f>
        <v>24</v>
      </c>
      <c r="AR3643" s="310">
        <f>COUNTA(AJ$2:AJ3643)</f>
        <v>24</v>
      </c>
      <c r="AS3643" s="312"/>
      <c r="AT3643" s="312"/>
      <c r="AU3643" s="312"/>
      <c r="AV3643" s="312"/>
      <c r="AW3643" s="312"/>
    </row>
    <row r="3644" spans="1:49" x14ac:dyDescent="0.25">
      <c r="A3644"/>
      <c r="B3644"/>
      <c r="C3644"/>
      <c r="D3644"/>
      <c r="E3644"/>
      <c r="F3644"/>
      <c r="G3644"/>
      <c r="H3644"/>
      <c r="I3644"/>
      <c r="J3644"/>
      <c r="K3644"/>
      <c r="L3644"/>
      <c r="M3644"/>
      <c r="O3644" s="101">
        <f>IF(ISBLANK(C3644),O3643,IF(COUNTIF(C$2:C3644,C3644)&gt;1,O3643,1+MAX(O3643,0)))</f>
        <v>81</v>
      </c>
      <c r="P3644" s="45">
        <f t="shared" si="1254"/>
        <v>54</v>
      </c>
      <c r="Q3644" s="33" t="str">
        <f t="shared" si="1255"/>
        <v/>
      </c>
      <c r="R3644" s="33" t="str">
        <f t="shared" si="1256"/>
        <v/>
      </c>
      <c r="S3644" s="33" t="str">
        <f t="shared" si="1257"/>
        <v/>
      </c>
      <c r="T3644" s="35" t="str">
        <f t="shared" si="1258"/>
        <v/>
      </c>
      <c r="U3644" s="35" t="str">
        <f t="shared" si="1259"/>
        <v/>
      </c>
      <c r="V3644" s="35" t="str">
        <f t="shared" si="1253"/>
        <v>3C</v>
      </c>
      <c r="W3644" s="35" t="str">
        <f t="shared" si="1246"/>
        <v/>
      </c>
      <c r="X3644" s="388">
        <f t="shared" si="1247"/>
        <v>0</v>
      </c>
      <c r="Y3644" s="388">
        <f t="shared" si="1248"/>
        <v>0</v>
      </c>
      <c r="Z3644" s="280" t="str">
        <f t="shared" si="1239"/>
        <v/>
      </c>
      <c r="AA3644" s="280" t="str">
        <f t="shared" si="1240"/>
        <v/>
      </c>
      <c r="AB3644" s="389" t="str">
        <f t="shared" si="1249"/>
        <v/>
      </c>
      <c r="AC3644" s="389" t="str">
        <f t="shared" si="1250"/>
        <v/>
      </c>
      <c r="AD3644" s="390" t="str">
        <f t="shared" si="1241"/>
        <v/>
      </c>
      <c r="AE3644" s="282">
        <f t="shared" si="1242"/>
        <v>0</v>
      </c>
      <c r="AF3644" s="359">
        <f t="shared" si="1243"/>
        <v>0</v>
      </c>
      <c r="AG3644" s="280">
        <f t="shared" si="1244"/>
        <v>0</v>
      </c>
      <c r="AH3644" s="280">
        <f t="shared" si="1260"/>
        <v>0</v>
      </c>
      <c r="AI3644" s="280">
        <f>IF(ISBLANK(T3644),AI3643,IF(COUNTIF(T$2:T3644,T3644)&gt;1,AI3643,1+MAX(AI3643,0)))</f>
        <v>103</v>
      </c>
      <c r="AL3644" s="391" t="str">
        <f t="shared" si="1251"/>
        <v/>
      </c>
      <c r="AM3644" s="391" t="str">
        <f t="shared" si="1252"/>
        <v/>
      </c>
      <c r="AO3644" s="310" t="str">
        <f t="shared" si="1245"/>
        <v/>
      </c>
      <c r="AP3644" s="310">
        <f>SUM(AO$1:AO3644)</f>
        <v>0</v>
      </c>
      <c r="AQ3644" s="310">
        <f>SUM(AK$2:AK3644)</f>
        <v>24</v>
      </c>
      <c r="AR3644" s="310">
        <f>COUNTA(AJ$2:AJ3644)</f>
        <v>24</v>
      </c>
      <c r="AS3644" s="312"/>
      <c r="AT3644" s="312"/>
      <c r="AU3644" s="312"/>
      <c r="AV3644" s="312"/>
      <c r="AW3644" s="312"/>
    </row>
    <row r="3645" spans="1:49" x14ac:dyDescent="0.25">
      <c r="A3645"/>
      <c r="B3645"/>
      <c r="C3645"/>
      <c r="D3645"/>
      <c r="E3645"/>
      <c r="F3645"/>
      <c r="G3645"/>
      <c r="H3645"/>
      <c r="I3645"/>
      <c r="J3645"/>
      <c r="K3645"/>
      <c r="L3645"/>
      <c r="M3645"/>
      <c r="O3645" s="101">
        <f>IF(ISBLANK(C3645),O3644,IF(COUNTIF(C$2:C3645,C3645)&gt;1,O3644,1+MAX(O3644,0)))</f>
        <v>81</v>
      </c>
      <c r="P3645" s="45">
        <f t="shared" si="1254"/>
        <v>54</v>
      </c>
      <c r="Q3645" s="33" t="str">
        <f t="shared" si="1255"/>
        <v/>
      </c>
      <c r="R3645" s="33" t="str">
        <f t="shared" si="1256"/>
        <v/>
      </c>
      <c r="S3645" s="33" t="str">
        <f t="shared" si="1257"/>
        <v/>
      </c>
      <c r="T3645" s="35" t="str">
        <f t="shared" si="1258"/>
        <v/>
      </c>
      <c r="U3645" s="35" t="str">
        <f t="shared" si="1259"/>
        <v/>
      </c>
      <c r="V3645" s="35" t="str">
        <f t="shared" si="1253"/>
        <v>3C</v>
      </c>
      <c r="W3645" s="35" t="str">
        <f t="shared" si="1246"/>
        <v/>
      </c>
      <c r="X3645" s="388">
        <f t="shared" si="1247"/>
        <v>0</v>
      </c>
      <c r="Y3645" s="388">
        <f t="shared" si="1248"/>
        <v>0</v>
      </c>
      <c r="Z3645" s="280" t="str">
        <f t="shared" si="1239"/>
        <v/>
      </c>
      <c r="AA3645" s="280" t="str">
        <f t="shared" si="1240"/>
        <v/>
      </c>
      <c r="AB3645" s="389" t="str">
        <f t="shared" si="1249"/>
        <v/>
      </c>
      <c r="AC3645" s="389" t="str">
        <f t="shared" si="1250"/>
        <v/>
      </c>
      <c r="AD3645" s="390" t="str">
        <f t="shared" si="1241"/>
        <v/>
      </c>
      <c r="AE3645" s="282">
        <f t="shared" si="1242"/>
        <v>0</v>
      </c>
      <c r="AF3645" s="359">
        <f t="shared" si="1243"/>
        <v>0</v>
      </c>
      <c r="AG3645" s="280">
        <f t="shared" si="1244"/>
        <v>0</v>
      </c>
      <c r="AH3645" s="280">
        <f t="shared" si="1260"/>
        <v>0</v>
      </c>
      <c r="AI3645" s="280">
        <f>IF(ISBLANK(T3645),AI3644,IF(COUNTIF(T$2:T3645,T3645)&gt;1,AI3644,1+MAX(AI3644,0)))</f>
        <v>103</v>
      </c>
      <c r="AL3645" s="391" t="str">
        <f t="shared" si="1251"/>
        <v/>
      </c>
      <c r="AM3645" s="391" t="str">
        <f t="shared" si="1252"/>
        <v/>
      </c>
      <c r="AO3645" s="310" t="str">
        <f t="shared" si="1245"/>
        <v/>
      </c>
      <c r="AP3645" s="310">
        <f>SUM(AO$1:AO3645)</f>
        <v>0</v>
      </c>
      <c r="AQ3645" s="310">
        <f>SUM(AK$2:AK3645)</f>
        <v>24</v>
      </c>
      <c r="AR3645" s="310">
        <f>COUNTA(AJ$2:AJ3645)</f>
        <v>24</v>
      </c>
      <c r="AS3645" s="312"/>
      <c r="AT3645" s="312"/>
      <c r="AU3645" s="312"/>
      <c r="AV3645" s="312"/>
      <c r="AW3645" s="312"/>
    </row>
    <row r="3646" spans="1:49" x14ac:dyDescent="0.25">
      <c r="A3646"/>
      <c r="B3646"/>
      <c r="C3646"/>
      <c r="D3646"/>
      <c r="E3646"/>
      <c r="F3646"/>
      <c r="G3646"/>
      <c r="H3646"/>
      <c r="I3646"/>
      <c r="J3646"/>
      <c r="K3646"/>
      <c r="L3646"/>
      <c r="M3646"/>
      <c r="O3646" s="101">
        <f>IF(ISBLANK(C3646),O3645,IF(COUNTIF(C$2:C3646,C3646)&gt;1,O3645,1+MAX(O3645,0)))</f>
        <v>81</v>
      </c>
      <c r="P3646" s="45">
        <f t="shared" si="1254"/>
        <v>54</v>
      </c>
      <c r="Q3646" s="33" t="str">
        <f t="shared" si="1255"/>
        <v/>
      </c>
      <c r="R3646" s="33" t="str">
        <f t="shared" si="1256"/>
        <v/>
      </c>
      <c r="S3646" s="33" t="str">
        <f t="shared" si="1257"/>
        <v/>
      </c>
      <c r="T3646" s="35" t="str">
        <f t="shared" si="1258"/>
        <v/>
      </c>
      <c r="U3646" s="35" t="str">
        <f t="shared" si="1259"/>
        <v/>
      </c>
      <c r="V3646" s="35" t="str">
        <f t="shared" si="1253"/>
        <v>3C</v>
      </c>
      <c r="W3646" s="35" t="str">
        <f t="shared" si="1246"/>
        <v/>
      </c>
      <c r="X3646" s="388">
        <f t="shared" si="1247"/>
        <v>0</v>
      </c>
      <c r="Y3646" s="388">
        <f t="shared" si="1248"/>
        <v>0</v>
      </c>
      <c r="Z3646" s="280" t="str">
        <f t="shared" si="1239"/>
        <v/>
      </c>
      <c r="AA3646" s="280" t="str">
        <f t="shared" si="1240"/>
        <v/>
      </c>
      <c r="AB3646" s="389" t="str">
        <f t="shared" si="1249"/>
        <v/>
      </c>
      <c r="AC3646" s="389" t="str">
        <f t="shared" si="1250"/>
        <v/>
      </c>
      <c r="AD3646" s="390" t="str">
        <f t="shared" si="1241"/>
        <v/>
      </c>
      <c r="AE3646" s="282">
        <f t="shared" si="1242"/>
        <v>0</v>
      </c>
      <c r="AF3646" s="359">
        <f t="shared" si="1243"/>
        <v>0</v>
      </c>
      <c r="AG3646" s="280">
        <f t="shared" si="1244"/>
        <v>0</v>
      </c>
      <c r="AH3646" s="280">
        <f t="shared" si="1260"/>
        <v>0</v>
      </c>
      <c r="AI3646" s="280">
        <f>IF(ISBLANK(T3646),AI3645,IF(COUNTIF(T$2:T3646,T3646)&gt;1,AI3645,1+MAX(AI3645,0)))</f>
        <v>103</v>
      </c>
      <c r="AL3646" s="391" t="str">
        <f t="shared" si="1251"/>
        <v/>
      </c>
      <c r="AM3646" s="391" t="str">
        <f t="shared" si="1252"/>
        <v/>
      </c>
      <c r="AO3646" s="310" t="str">
        <f t="shared" si="1245"/>
        <v/>
      </c>
      <c r="AP3646" s="310">
        <f>SUM(AO$1:AO3646)</f>
        <v>0</v>
      </c>
      <c r="AQ3646" s="310">
        <f>SUM(AK$2:AK3646)</f>
        <v>24</v>
      </c>
      <c r="AR3646" s="310">
        <f>COUNTA(AJ$2:AJ3646)</f>
        <v>24</v>
      </c>
      <c r="AS3646" s="312"/>
      <c r="AT3646" s="312"/>
      <c r="AU3646" s="312"/>
      <c r="AV3646" s="312"/>
      <c r="AW3646" s="312"/>
    </row>
    <row r="3647" spans="1:49" x14ac:dyDescent="0.25">
      <c r="A3647"/>
      <c r="B3647"/>
      <c r="C3647"/>
      <c r="D3647"/>
      <c r="E3647"/>
      <c r="F3647"/>
      <c r="G3647"/>
      <c r="H3647"/>
      <c r="I3647"/>
      <c r="J3647"/>
      <c r="K3647"/>
      <c r="L3647"/>
      <c r="M3647"/>
      <c r="O3647" s="101">
        <f>IF(ISBLANK(C3647),O3646,IF(COUNTIF(C$2:C3647,C3647)&gt;1,O3646,1+MAX(O3646,0)))</f>
        <v>81</v>
      </c>
      <c r="P3647" s="45">
        <f t="shared" si="1254"/>
        <v>54</v>
      </c>
      <c r="Q3647" s="33" t="str">
        <f t="shared" si="1255"/>
        <v/>
      </c>
      <c r="R3647" s="33" t="str">
        <f t="shared" si="1256"/>
        <v/>
      </c>
      <c r="S3647" s="33" t="str">
        <f t="shared" si="1257"/>
        <v/>
      </c>
      <c r="T3647" s="35" t="str">
        <f t="shared" si="1258"/>
        <v/>
      </c>
      <c r="U3647" s="35" t="str">
        <f t="shared" si="1259"/>
        <v/>
      </c>
      <c r="V3647" s="35" t="str">
        <f t="shared" si="1253"/>
        <v>3C</v>
      </c>
      <c r="W3647" s="35" t="str">
        <f t="shared" si="1246"/>
        <v/>
      </c>
      <c r="X3647" s="388">
        <f t="shared" si="1247"/>
        <v>0</v>
      </c>
      <c r="Y3647" s="388">
        <f t="shared" si="1248"/>
        <v>0</v>
      </c>
      <c r="Z3647" s="280" t="str">
        <f t="shared" si="1239"/>
        <v/>
      </c>
      <c r="AA3647" s="280" t="str">
        <f t="shared" si="1240"/>
        <v/>
      </c>
      <c r="AB3647" s="389" t="str">
        <f t="shared" si="1249"/>
        <v/>
      </c>
      <c r="AC3647" s="389" t="str">
        <f t="shared" si="1250"/>
        <v/>
      </c>
      <c r="AD3647" s="390" t="str">
        <f t="shared" si="1241"/>
        <v/>
      </c>
      <c r="AE3647" s="282">
        <f t="shared" si="1242"/>
        <v>0</v>
      </c>
      <c r="AF3647" s="359">
        <f t="shared" si="1243"/>
        <v>0</v>
      </c>
      <c r="AG3647" s="280">
        <f t="shared" si="1244"/>
        <v>0</v>
      </c>
      <c r="AH3647" s="280">
        <f t="shared" si="1260"/>
        <v>0</v>
      </c>
      <c r="AI3647" s="280">
        <f>IF(ISBLANK(T3647),AI3646,IF(COUNTIF(T$2:T3647,T3647)&gt;1,AI3646,1+MAX(AI3646,0)))</f>
        <v>103</v>
      </c>
      <c r="AL3647" s="391" t="str">
        <f t="shared" si="1251"/>
        <v/>
      </c>
      <c r="AM3647" s="391" t="str">
        <f t="shared" si="1252"/>
        <v/>
      </c>
      <c r="AO3647" s="310" t="str">
        <f t="shared" si="1245"/>
        <v/>
      </c>
      <c r="AP3647" s="310">
        <f>SUM(AO$1:AO3647)</f>
        <v>0</v>
      </c>
      <c r="AQ3647" s="310">
        <f>SUM(AK$2:AK3647)</f>
        <v>24</v>
      </c>
      <c r="AR3647" s="310">
        <f>COUNTA(AJ$2:AJ3647)</f>
        <v>24</v>
      </c>
      <c r="AS3647" s="312"/>
      <c r="AT3647" s="312"/>
      <c r="AU3647" s="312"/>
      <c r="AV3647" s="312"/>
      <c r="AW3647" s="312"/>
    </row>
    <row r="3648" spans="1:49" x14ac:dyDescent="0.25">
      <c r="A3648"/>
      <c r="B3648"/>
      <c r="C3648"/>
      <c r="D3648"/>
      <c r="E3648"/>
      <c r="F3648"/>
      <c r="G3648"/>
      <c r="H3648"/>
      <c r="I3648"/>
      <c r="J3648"/>
      <c r="K3648"/>
      <c r="L3648"/>
      <c r="M3648"/>
      <c r="O3648" s="101">
        <f>IF(ISBLANK(C3648),O3647,IF(COUNTIF(C$2:C3648,C3648)&gt;1,O3647,1+MAX(O3647,0)))</f>
        <v>81</v>
      </c>
      <c r="P3648" s="45">
        <f t="shared" si="1254"/>
        <v>54</v>
      </c>
      <c r="Q3648" s="33" t="str">
        <f t="shared" si="1255"/>
        <v/>
      </c>
      <c r="R3648" s="33" t="str">
        <f t="shared" si="1256"/>
        <v/>
      </c>
      <c r="S3648" s="33" t="str">
        <f t="shared" si="1257"/>
        <v/>
      </c>
      <c r="T3648" s="35" t="str">
        <f t="shared" si="1258"/>
        <v/>
      </c>
      <c r="U3648" s="35" t="str">
        <f t="shared" si="1259"/>
        <v/>
      </c>
      <c r="V3648" s="35" t="str">
        <f t="shared" si="1253"/>
        <v>3C</v>
      </c>
      <c r="W3648" s="35" t="str">
        <f t="shared" si="1246"/>
        <v/>
      </c>
      <c r="X3648" s="388">
        <f t="shared" si="1247"/>
        <v>0</v>
      </c>
      <c r="Y3648" s="388">
        <f t="shared" si="1248"/>
        <v>0</v>
      </c>
      <c r="Z3648" s="280" t="str">
        <f t="shared" si="1239"/>
        <v/>
      </c>
      <c r="AA3648" s="280" t="str">
        <f t="shared" si="1240"/>
        <v/>
      </c>
      <c r="AB3648" s="389" t="str">
        <f t="shared" si="1249"/>
        <v/>
      </c>
      <c r="AC3648" s="389" t="str">
        <f t="shared" si="1250"/>
        <v/>
      </c>
      <c r="AD3648" s="390" t="str">
        <f t="shared" si="1241"/>
        <v/>
      </c>
      <c r="AE3648" s="282">
        <f t="shared" si="1242"/>
        <v>0</v>
      </c>
      <c r="AF3648" s="359">
        <f t="shared" si="1243"/>
        <v>0</v>
      </c>
      <c r="AG3648" s="280">
        <f t="shared" si="1244"/>
        <v>0</v>
      </c>
      <c r="AH3648" s="280">
        <f t="shared" si="1260"/>
        <v>0</v>
      </c>
      <c r="AI3648" s="280">
        <f>IF(ISBLANK(T3648),AI3647,IF(COUNTIF(T$2:T3648,T3648)&gt;1,AI3647,1+MAX(AI3647,0)))</f>
        <v>103</v>
      </c>
      <c r="AL3648" s="391" t="str">
        <f t="shared" si="1251"/>
        <v/>
      </c>
      <c r="AM3648" s="391" t="str">
        <f t="shared" si="1252"/>
        <v/>
      </c>
      <c r="AO3648" s="310" t="str">
        <f t="shared" si="1245"/>
        <v/>
      </c>
      <c r="AP3648" s="310">
        <f>SUM(AO$1:AO3648)</f>
        <v>0</v>
      </c>
      <c r="AQ3648" s="310">
        <f>SUM(AK$2:AK3648)</f>
        <v>24</v>
      </c>
      <c r="AR3648" s="310">
        <f>COUNTA(AJ$2:AJ3648)</f>
        <v>24</v>
      </c>
      <c r="AS3648" s="312"/>
      <c r="AT3648" s="312"/>
      <c r="AU3648" s="312"/>
      <c r="AV3648" s="312"/>
      <c r="AW3648" s="312"/>
    </row>
    <row r="3649" spans="1:49" x14ac:dyDescent="0.25">
      <c r="A3649"/>
      <c r="B3649"/>
      <c r="C3649"/>
      <c r="D3649"/>
      <c r="E3649"/>
      <c r="F3649"/>
      <c r="G3649"/>
      <c r="H3649"/>
      <c r="I3649"/>
      <c r="J3649"/>
      <c r="K3649"/>
      <c r="L3649"/>
      <c r="M3649"/>
      <c r="O3649" s="101">
        <f>IF(ISBLANK(C3649),O3648,IF(COUNTIF(C$2:C3649,C3649)&gt;1,O3648,1+MAX(O3648,0)))</f>
        <v>81</v>
      </c>
      <c r="P3649" s="45">
        <f t="shared" si="1254"/>
        <v>54</v>
      </c>
      <c r="Q3649" s="33" t="str">
        <f t="shared" si="1255"/>
        <v/>
      </c>
      <c r="R3649" s="33" t="str">
        <f t="shared" si="1256"/>
        <v/>
      </c>
      <c r="S3649" s="33" t="str">
        <f t="shared" si="1257"/>
        <v/>
      </c>
      <c r="T3649" s="35" t="str">
        <f t="shared" si="1258"/>
        <v/>
      </c>
      <c r="U3649" s="35" t="str">
        <f t="shared" si="1259"/>
        <v/>
      </c>
      <c r="V3649" s="35" t="str">
        <f t="shared" si="1253"/>
        <v>3C</v>
      </c>
      <c r="W3649" s="35" t="str">
        <f t="shared" si="1246"/>
        <v/>
      </c>
      <c r="X3649" s="388">
        <f t="shared" si="1247"/>
        <v>0</v>
      </c>
      <c r="Y3649" s="388">
        <f t="shared" si="1248"/>
        <v>0</v>
      </c>
      <c r="Z3649" s="280" t="str">
        <f t="shared" si="1239"/>
        <v/>
      </c>
      <c r="AA3649" s="280" t="str">
        <f t="shared" si="1240"/>
        <v/>
      </c>
      <c r="AB3649" s="389" t="str">
        <f t="shared" si="1249"/>
        <v/>
      </c>
      <c r="AC3649" s="389" t="str">
        <f t="shared" si="1250"/>
        <v/>
      </c>
      <c r="AD3649" s="390" t="str">
        <f t="shared" si="1241"/>
        <v/>
      </c>
      <c r="AE3649" s="282">
        <f t="shared" si="1242"/>
        <v>0</v>
      </c>
      <c r="AF3649" s="359">
        <f t="shared" si="1243"/>
        <v>0</v>
      </c>
      <c r="AG3649" s="280">
        <f t="shared" si="1244"/>
        <v>0</v>
      </c>
      <c r="AH3649" s="280">
        <f t="shared" si="1260"/>
        <v>0</v>
      </c>
      <c r="AI3649" s="280">
        <f>IF(ISBLANK(T3649),AI3648,IF(COUNTIF(T$2:T3649,T3649)&gt;1,AI3648,1+MAX(AI3648,0)))</f>
        <v>103</v>
      </c>
      <c r="AL3649" s="391" t="str">
        <f t="shared" si="1251"/>
        <v/>
      </c>
      <c r="AM3649" s="391" t="str">
        <f t="shared" si="1252"/>
        <v/>
      </c>
      <c r="AO3649" s="310" t="str">
        <f t="shared" si="1245"/>
        <v/>
      </c>
      <c r="AP3649" s="310">
        <f>SUM(AO$1:AO3649)</f>
        <v>0</v>
      </c>
      <c r="AQ3649" s="310">
        <f>SUM(AK$2:AK3649)</f>
        <v>24</v>
      </c>
      <c r="AR3649" s="310">
        <f>COUNTA(AJ$2:AJ3649)</f>
        <v>24</v>
      </c>
      <c r="AS3649" s="312"/>
      <c r="AT3649" s="312"/>
      <c r="AU3649" s="312"/>
      <c r="AV3649" s="312"/>
      <c r="AW3649" s="312"/>
    </row>
    <row r="3650" spans="1:49" x14ac:dyDescent="0.25">
      <c r="A3650"/>
      <c r="B3650"/>
      <c r="C3650"/>
      <c r="D3650"/>
      <c r="E3650"/>
      <c r="F3650"/>
      <c r="G3650"/>
      <c r="H3650"/>
      <c r="I3650"/>
      <c r="J3650"/>
      <c r="K3650"/>
      <c r="L3650"/>
      <c r="M3650"/>
      <c r="O3650" s="101">
        <f>IF(ISBLANK(C3650),O3649,IF(COUNTIF(C$2:C3650,C3650)&gt;1,O3649,1+MAX(O3649,0)))</f>
        <v>81</v>
      </c>
      <c r="P3650" s="45">
        <f t="shared" si="1254"/>
        <v>54</v>
      </c>
      <c r="Q3650" s="33" t="str">
        <f t="shared" si="1255"/>
        <v/>
      </c>
      <c r="R3650" s="33" t="str">
        <f t="shared" si="1256"/>
        <v/>
      </c>
      <c r="S3650" s="33" t="str">
        <f t="shared" si="1257"/>
        <v/>
      </c>
      <c r="T3650" s="35" t="str">
        <f t="shared" si="1258"/>
        <v/>
      </c>
      <c r="U3650" s="35" t="str">
        <f t="shared" si="1259"/>
        <v/>
      </c>
      <c r="V3650" s="35" t="str">
        <f t="shared" si="1253"/>
        <v>3C</v>
      </c>
      <c r="W3650" s="35" t="str">
        <f t="shared" si="1246"/>
        <v/>
      </c>
      <c r="X3650" s="388">
        <f t="shared" si="1247"/>
        <v>0</v>
      </c>
      <c r="Y3650" s="388">
        <f t="shared" si="1248"/>
        <v>0</v>
      </c>
      <c r="Z3650" s="280" t="str">
        <f t="shared" ref="Z3650:Z3713" si="1261">IF(I3650&gt;$H3650,1,"")</f>
        <v/>
      </c>
      <c r="AA3650" s="280" t="str">
        <f t="shared" ref="AA3650:AA3713" si="1262">IF(J3650&gt;$H3650,1,"")</f>
        <v/>
      </c>
      <c r="AB3650" s="389" t="str">
        <f t="shared" si="1249"/>
        <v/>
      </c>
      <c r="AC3650" s="389" t="str">
        <f t="shared" si="1250"/>
        <v/>
      </c>
      <c r="AD3650" s="390" t="str">
        <f t="shared" ref="AD3650:AD3713" si="1263">IF(ISERROR(MATCH(A3650&amp;"_"&amp;G3650,Sidewalk_ignore,0)),"",1)</f>
        <v/>
      </c>
      <c r="AE3650" s="282">
        <f t="shared" ref="AE3650:AE3713" si="1264">IF(AND(ISNUMBER($G3650),$B3650="AM"),INDEX(CordonIn,MATCH($A3650,loc_ID,0),$G3650),0)</f>
        <v>0</v>
      </c>
      <c r="AF3650" s="359">
        <f t="shared" ref="AF3650:AF3713" si="1265">IF(AND(ISNUMBER($G3650),$B3650="PM"),INDEX(CordonIn,MATCH($A3650,loc_ID,0),VLOOKUP($G3650,Reverse_dir,2,FALSE)),0)</f>
        <v>0</v>
      </c>
      <c r="AG3650" s="280">
        <f t="shared" ref="AG3650:AG3713" si="1266">IF(AND(ISNUMBER($G3650),$B3650="AM"),INDEX(Lane,MATCH($A3650,loc_ID,0),$G3650),0)</f>
        <v>0</v>
      </c>
      <c r="AH3650" s="280">
        <f t="shared" si="1260"/>
        <v>0</v>
      </c>
      <c r="AI3650" s="280">
        <f>IF(ISBLANK(T3650),AI3649,IF(COUNTIF(T$2:T3650,T3650)&gt;1,AI3649,1+MAX(AI3649,0)))</f>
        <v>103</v>
      </c>
      <c r="AL3650" s="391" t="str">
        <f t="shared" si="1251"/>
        <v/>
      </c>
      <c r="AM3650" s="391" t="str">
        <f t="shared" si="1252"/>
        <v/>
      </c>
      <c r="AO3650" s="310" t="str">
        <f t="shared" ref="AO3650:AO3713" si="1267">IF(SUM(Z3650:AC3650)&gt;0,1,"")</f>
        <v/>
      </c>
      <c r="AP3650" s="310">
        <f>SUM(AO$1:AO3650)</f>
        <v>0</v>
      </c>
      <c r="AQ3650" s="310">
        <f>SUM(AK$2:AK3650)</f>
        <v>24</v>
      </c>
      <c r="AR3650" s="310">
        <f>COUNTA(AJ$2:AJ3650)</f>
        <v>24</v>
      </c>
      <c r="AS3650" s="312"/>
      <c r="AT3650" s="312"/>
      <c r="AU3650" s="312"/>
      <c r="AV3650" s="312"/>
      <c r="AW3650" s="312"/>
    </row>
    <row r="3651" spans="1:49" x14ac:dyDescent="0.25">
      <c r="A3651"/>
      <c r="B3651"/>
      <c r="C3651"/>
      <c r="D3651"/>
      <c r="E3651"/>
      <c r="F3651"/>
      <c r="G3651"/>
      <c r="H3651"/>
      <c r="I3651"/>
      <c r="J3651"/>
      <c r="K3651"/>
      <c r="L3651"/>
      <c r="M3651"/>
      <c r="O3651" s="101">
        <f>IF(ISBLANK(C3651),O3650,IF(COUNTIF(C$2:C3651,C3651)&gt;1,O3650,1+MAX(O3650,0)))</f>
        <v>81</v>
      </c>
      <c r="P3651" s="45">
        <f t="shared" si="1254"/>
        <v>54</v>
      </c>
      <c r="Q3651" s="33" t="str">
        <f t="shared" si="1255"/>
        <v/>
      </c>
      <c r="R3651" s="33" t="str">
        <f t="shared" si="1256"/>
        <v/>
      </c>
      <c r="S3651" s="33" t="str">
        <f t="shared" si="1257"/>
        <v/>
      </c>
      <c r="T3651" s="35" t="str">
        <f t="shared" si="1258"/>
        <v/>
      </c>
      <c r="U3651" s="35" t="str">
        <f t="shared" si="1259"/>
        <v/>
      </c>
      <c r="V3651" s="35" t="str">
        <f t="shared" si="1253"/>
        <v>3C</v>
      </c>
      <c r="W3651" s="35" t="str">
        <f t="shared" ref="W3651:W3714" si="1268">IF(ISBLANK(A3651),"",A3651&amp;B3651&amp;V3651&amp;E3651&amp;F3651&amp;G3651)</f>
        <v/>
      </c>
      <c r="X3651" s="388">
        <f t="shared" ref="X3651:X3714" si="1269">IF($AD3651=1,0,K3651)</f>
        <v>0</v>
      </c>
      <c r="Y3651" s="388">
        <f t="shared" ref="Y3651:Y3714" si="1270">IF($AD3651=1,0,L3651)</f>
        <v>0</v>
      </c>
      <c r="Z3651" s="280" t="str">
        <f t="shared" si="1261"/>
        <v/>
      </c>
      <c r="AA3651" s="280" t="str">
        <f t="shared" si="1262"/>
        <v/>
      </c>
      <c r="AB3651" s="389" t="str">
        <f t="shared" ref="AB3651:AB3714" si="1271">IF(OR(K3651&gt;$H3651,AND($AD3651=1,K3651&gt;0)),1,"")</f>
        <v/>
      </c>
      <c r="AC3651" s="389" t="str">
        <f t="shared" ref="AC3651:AC3714" si="1272">IF(OR(L3651&gt;$H3651,AND($AD3651=1,L3651&gt;0)),1,"")</f>
        <v/>
      </c>
      <c r="AD3651" s="390" t="str">
        <f t="shared" si="1263"/>
        <v/>
      </c>
      <c r="AE3651" s="282">
        <f t="shared" si="1264"/>
        <v>0</v>
      </c>
      <c r="AF3651" s="359">
        <f t="shared" si="1265"/>
        <v>0</v>
      </c>
      <c r="AG3651" s="280">
        <f t="shared" si="1266"/>
        <v>0</v>
      </c>
      <c r="AH3651" s="280">
        <f t="shared" si="1260"/>
        <v>0</v>
      </c>
      <c r="AI3651" s="280">
        <f>IF(ISBLANK(T3651),AI3650,IF(COUNTIF(T$2:T3651,T3651)&gt;1,AI3650,1+MAX(AI3650,0)))</f>
        <v>103</v>
      </c>
      <c r="AL3651" s="391" t="str">
        <f t="shared" ref="AL3651:AL3714" si="1273">IF(OR(AB3651=1,AC3651=1),IF(LEN(AJ3651)=0,"",AJ3651&amp;"; ")&amp;"Ignore sidewalk",IF(LEN(AJ3651)=0,"",AJ3651))</f>
        <v/>
      </c>
      <c r="AM3651" s="391" t="str">
        <f t="shared" ref="AM3651:AM3714" si="1274">IF(OR(AB3651=1,AC3651=1),1,IF(LEN(AK3651)=0,"",AK3651))</f>
        <v/>
      </c>
      <c r="AO3651" s="310" t="str">
        <f t="shared" si="1267"/>
        <v/>
      </c>
      <c r="AP3651" s="310">
        <f>SUM(AO$1:AO3651)</f>
        <v>0</v>
      </c>
      <c r="AQ3651" s="310">
        <f>SUM(AK$2:AK3651)</f>
        <v>24</v>
      </c>
      <c r="AR3651" s="310">
        <f>COUNTA(AJ$2:AJ3651)</f>
        <v>24</v>
      </c>
      <c r="AS3651" s="312"/>
      <c r="AT3651" s="312"/>
      <c r="AU3651" s="312"/>
      <c r="AV3651" s="312"/>
      <c r="AW3651" s="312"/>
    </row>
    <row r="3652" spans="1:49" x14ac:dyDescent="0.25">
      <c r="A3652"/>
      <c r="B3652"/>
      <c r="C3652"/>
      <c r="D3652"/>
      <c r="E3652"/>
      <c r="F3652"/>
      <c r="G3652"/>
      <c r="H3652"/>
      <c r="I3652"/>
      <c r="J3652"/>
      <c r="K3652"/>
      <c r="L3652"/>
      <c r="M3652"/>
      <c r="O3652" s="101">
        <f>IF(ISBLANK(C3652),O3651,IF(COUNTIF(C$2:C3652,C3652)&gt;1,O3651,1+MAX(O3651,0)))</f>
        <v>81</v>
      </c>
      <c r="P3652" s="45">
        <f t="shared" si="1254"/>
        <v>54</v>
      </c>
      <c r="Q3652" s="33" t="str">
        <f t="shared" si="1255"/>
        <v/>
      </c>
      <c r="R3652" s="33" t="str">
        <f t="shared" si="1256"/>
        <v/>
      </c>
      <c r="S3652" s="33" t="str">
        <f t="shared" si="1257"/>
        <v/>
      </c>
      <c r="T3652" s="35" t="str">
        <f t="shared" si="1258"/>
        <v/>
      </c>
      <c r="U3652" s="35" t="str">
        <f t="shared" si="1259"/>
        <v/>
      </c>
      <c r="V3652" s="35" t="str">
        <f t="shared" ref="V3652:V3715" si="1275">TEXT((O3652-MOD(O3652,26))/26,"0")&amp;CHAR(65+MOD(O3652-1,26))</f>
        <v>3C</v>
      </c>
      <c r="W3652" s="35" t="str">
        <f t="shared" si="1268"/>
        <v/>
      </c>
      <c r="X3652" s="388">
        <f t="shared" si="1269"/>
        <v>0</v>
      </c>
      <c r="Y3652" s="388">
        <f t="shared" si="1270"/>
        <v>0</v>
      </c>
      <c r="Z3652" s="280" t="str">
        <f t="shared" si="1261"/>
        <v/>
      </c>
      <c r="AA3652" s="280" t="str">
        <f t="shared" si="1262"/>
        <v/>
      </c>
      <c r="AB3652" s="389" t="str">
        <f t="shared" si="1271"/>
        <v/>
      </c>
      <c r="AC3652" s="389" t="str">
        <f t="shared" si="1272"/>
        <v/>
      </c>
      <c r="AD3652" s="390" t="str">
        <f t="shared" si="1263"/>
        <v/>
      </c>
      <c r="AE3652" s="282">
        <f t="shared" si="1264"/>
        <v>0</v>
      </c>
      <c r="AF3652" s="359">
        <f t="shared" si="1265"/>
        <v>0</v>
      </c>
      <c r="AG3652" s="280">
        <f t="shared" si="1266"/>
        <v>0</v>
      </c>
      <c r="AH3652" s="280">
        <f t="shared" si="1260"/>
        <v>0</v>
      </c>
      <c r="AI3652" s="280">
        <f>IF(ISBLANK(T3652),AI3651,IF(COUNTIF(T$2:T3652,T3652)&gt;1,AI3651,1+MAX(AI3651,0)))</f>
        <v>103</v>
      </c>
      <c r="AL3652" s="391" t="str">
        <f t="shared" si="1273"/>
        <v/>
      </c>
      <c r="AM3652" s="391" t="str">
        <f t="shared" si="1274"/>
        <v/>
      </c>
      <c r="AO3652" s="310" t="str">
        <f t="shared" si="1267"/>
        <v/>
      </c>
      <c r="AP3652" s="310">
        <f>SUM(AO$1:AO3652)</f>
        <v>0</v>
      </c>
      <c r="AQ3652" s="310">
        <f>SUM(AK$2:AK3652)</f>
        <v>24</v>
      </c>
      <c r="AR3652" s="310">
        <f>COUNTA(AJ$2:AJ3652)</f>
        <v>24</v>
      </c>
      <c r="AS3652" s="312"/>
      <c r="AT3652" s="312"/>
      <c r="AU3652" s="312"/>
      <c r="AV3652" s="312"/>
      <c r="AW3652" s="312"/>
    </row>
    <row r="3653" spans="1:49" x14ac:dyDescent="0.25">
      <c r="A3653"/>
      <c r="B3653"/>
      <c r="C3653"/>
      <c r="D3653"/>
      <c r="E3653"/>
      <c r="F3653"/>
      <c r="G3653"/>
      <c r="H3653"/>
      <c r="I3653"/>
      <c r="J3653"/>
      <c r="K3653"/>
      <c r="L3653"/>
      <c r="M3653"/>
      <c r="O3653" s="101">
        <f>IF(ISBLANK(C3653),O3652,IF(COUNTIF(C$2:C3653,C3653)&gt;1,O3652,1+MAX(O3652,0)))</f>
        <v>81</v>
      </c>
      <c r="P3653" s="45">
        <f t="shared" si="1254"/>
        <v>54</v>
      </c>
      <c r="Q3653" s="33" t="str">
        <f t="shared" si="1255"/>
        <v/>
      </c>
      <c r="R3653" s="33" t="str">
        <f t="shared" si="1256"/>
        <v/>
      </c>
      <c r="S3653" s="33" t="str">
        <f t="shared" si="1257"/>
        <v/>
      </c>
      <c r="T3653" s="35" t="str">
        <f t="shared" si="1258"/>
        <v/>
      </c>
      <c r="U3653" s="35" t="str">
        <f t="shared" si="1259"/>
        <v/>
      </c>
      <c r="V3653" s="35" t="str">
        <f t="shared" si="1275"/>
        <v>3C</v>
      </c>
      <c r="W3653" s="35" t="str">
        <f t="shared" si="1268"/>
        <v/>
      </c>
      <c r="X3653" s="388">
        <f t="shared" si="1269"/>
        <v>0</v>
      </c>
      <c r="Y3653" s="388">
        <f t="shared" si="1270"/>
        <v>0</v>
      </c>
      <c r="Z3653" s="280" t="str">
        <f t="shared" si="1261"/>
        <v/>
      </c>
      <c r="AA3653" s="280" t="str">
        <f t="shared" si="1262"/>
        <v/>
      </c>
      <c r="AB3653" s="389" t="str">
        <f t="shared" si="1271"/>
        <v/>
      </c>
      <c r="AC3653" s="389" t="str">
        <f t="shared" si="1272"/>
        <v/>
      </c>
      <c r="AD3653" s="390" t="str">
        <f t="shared" si="1263"/>
        <v/>
      </c>
      <c r="AE3653" s="282">
        <f t="shared" si="1264"/>
        <v>0</v>
      </c>
      <c r="AF3653" s="359">
        <f t="shared" si="1265"/>
        <v>0</v>
      </c>
      <c r="AG3653" s="280">
        <f t="shared" si="1266"/>
        <v>0</v>
      </c>
      <c r="AH3653" s="280">
        <f t="shared" si="1260"/>
        <v>0</v>
      </c>
      <c r="AI3653" s="280">
        <f>IF(ISBLANK(T3653),AI3652,IF(COUNTIF(T$2:T3653,T3653)&gt;1,AI3652,1+MAX(AI3652,0)))</f>
        <v>103</v>
      </c>
      <c r="AL3653" s="391" t="str">
        <f t="shared" si="1273"/>
        <v/>
      </c>
      <c r="AM3653" s="391" t="str">
        <f t="shared" si="1274"/>
        <v/>
      </c>
      <c r="AO3653" s="310" t="str">
        <f t="shared" si="1267"/>
        <v/>
      </c>
      <c r="AP3653" s="310">
        <f>SUM(AO$1:AO3653)</f>
        <v>0</v>
      </c>
      <c r="AQ3653" s="310">
        <f>SUM(AK$2:AK3653)</f>
        <v>24</v>
      </c>
      <c r="AR3653" s="310">
        <f>COUNTA(AJ$2:AJ3653)</f>
        <v>24</v>
      </c>
      <c r="AS3653" s="312"/>
      <c r="AT3653" s="312"/>
      <c r="AU3653" s="312"/>
      <c r="AV3653" s="312"/>
      <c r="AW3653" s="312"/>
    </row>
    <row r="3654" spans="1:49" x14ac:dyDescent="0.25">
      <c r="A3654"/>
      <c r="B3654"/>
      <c r="C3654"/>
      <c r="D3654"/>
      <c r="E3654"/>
      <c r="F3654"/>
      <c r="G3654"/>
      <c r="H3654"/>
      <c r="I3654"/>
      <c r="J3654"/>
      <c r="K3654"/>
      <c r="L3654"/>
      <c r="M3654"/>
      <c r="O3654" s="101">
        <f>IF(ISBLANK(C3654),O3653,IF(COUNTIF(C$2:C3654,C3654)&gt;1,O3653,1+MAX(O3653,0)))</f>
        <v>81</v>
      </c>
      <c r="P3654" s="45">
        <f t="shared" si="1254"/>
        <v>54</v>
      </c>
      <c r="Q3654" s="33" t="str">
        <f t="shared" si="1255"/>
        <v/>
      </c>
      <c r="R3654" s="33" t="str">
        <f t="shared" si="1256"/>
        <v/>
      </c>
      <c r="S3654" s="33" t="str">
        <f t="shared" si="1257"/>
        <v/>
      </c>
      <c r="T3654" s="35" t="str">
        <f t="shared" si="1258"/>
        <v/>
      </c>
      <c r="U3654" s="35" t="str">
        <f t="shared" si="1259"/>
        <v/>
      </c>
      <c r="V3654" s="35" t="str">
        <f t="shared" si="1275"/>
        <v>3C</v>
      </c>
      <c r="W3654" s="35" t="str">
        <f t="shared" si="1268"/>
        <v/>
      </c>
      <c r="X3654" s="388">
        <f t="shared" si="1269"/>
        <v>0</v>
      </c>
      <c r="Y3654" s="388">
        <f t="shared" si="1270"/>
        <v>0</v>
      </c>
      <c r="Z3654" s="280" t="str">
        <f t="shared" si="1261"/>
        <v/>
      </c>
      <c r="AA3654" s="280" t="str">
        <f t="shared" si="1262"/>
        <v/>
      </c>
      <c r="AB3654" s="389" t="str">
        <f t="shared" si="1271"/>
        <v/>
      </c>
      <c r="AC3654" s="389" t="str">
        <f t="shared" si="1272"/>
        <v/>
      </c>
      <c r="AD3654" s="390" t="str">
        <f t="shared" si="1263"/>
        <v/>
      </c>
      <c r="AE3654" s="282">
        <f t="shared" si="1264"/>
        <v>0</v>
      </c>
      <c r="AF3654" s="359">
        <f t="shared" si="1265"/>
        <v>0</v>
      </c>
      <c r="AG3654" s="280">
        <f t="shared" si="1266"/>
        <v>0</v>
      </c>
      <c r="AH3654" s="280">
        <f t="shared" si="1260"/>
        <v>0</v>
      </c>
      <c r="AI3654" s="280">
        <f>IF(ISBLANK(T3654),AI3653,IF(COUNTIF(T$2:T3654,T3654)&gt;1,AI3653,1+MAX(AI3653,0)))</f>
        <v>103</v>
      </c>
      <c r="AL3654" s="391" t="str">
        <f t="shared" si="1273"/>
        <v/>
      </c>
      <c r="AM3654" s="391" t="str">
        <f t="shared" si="1274"/>
        <v/>
      </c>
      <c r="AO3654" s="310" t="str">
        <f t="shared" si="1267"/>
        <v/>
      </c>
      <c r="AP3654" s="310">
        <f>SUM(AO$1:AO3654)</f>
        <v>0</v>
      </c>
      <c r="AQ3654" s="310">
        <f>SUM(AK$2:AK3654)</f>
        <v>24</v>
      </c>
      <c r="AR3654" s="310">
        <f>COUNTA(AJ$2:AJ3654)</f>
        <v>24</v>
      </c>
      <c r="AS3654" s="312"/>
      <c r="AT3654" s="312"/>
      <c r="AU3654" s="312"/>
      <c r="AV3654" s="312"/>
      <c r="AW3654" s="312"/>
    </row>
    <row r="3655" spans="1:49" x14ac:dyDescent="0.25">
      <c r="A3655"/>
      <c r="B3655"/>
      <c r="C3655"/>
      <c r="D3655"/>
      <c r="E3655"/>
      <c r="F3655"/>
      <c r="G3655"/>
      <c r="H3655"/>
      <c r="I3655"/>
      <c r="J3655"/>
      <c r="K3655"/>
      <c r="L3655"/>
      <c r="M3655"/>
      <c r="O3655" s="101">
        <f>IF(ISBLANK(C3655),O3654,IF(COUNTIF(C$2:C3655,C3655)&gt;1,O3654,1+MAX(O3654,0)))</f>
        <v>81</v>
      </c>
      <c r="P3655" s="45">
        <f t="shared" si="1254"/>
        <v>54</v>
      </c>
      <c r="Q3655" s="33" t="str">
        <f t="shared" si="1255"/>
        <v/>
      </c>
      <c r="R3655" s="33" t="str">
        <f t="shared" si="1256"/>
        <v/>
      </c>
      <c r="S3655" s="33" t="str">
        <f t="shared" si="1257"/>
        <v/>
      </c>
      <c r="T3655" s="35" t="str">
        <f t="shared" si="1258"/>
        <v/>
      </c>
      <c r="U3655" s="35" t="str">
        <f t="shared" si="1259"/>
        <v/>
      </c>
      <c r="V3655" s="35" t="str">
        <f t="shared" si="1275"/>
        <v>3C</v>
      </c>
      <c r="W3655" s="35" t="str">
        <f t="shared" si="1268"/>
        <v/>
      </c>
      <c r="X3655" s="388">
        <f t="shared" si="1269"/>
        <v>0</v>
      </c>
      <c r="Y3655" s="388">
        <f t="shared" si="1270"/>
        <v>0</v>
      </c>
      <c r="Z3655" s="280" t="str">
        <f t="shared" si="1261"/>
        <v/>
      </c>
      <c r="AA3655" s="280" t="str">
        <f t="shared" si="1262"/>
        <v/>
      </c>
      <c r="AB3655" s="389" t="str">
        <f t="shared" si="1271"/>
        <v/>
      </c>
      <c r="AC3655" s="389" t="str">
        <f t="shared" si="1272"/>
        <v/>
      </c>
      <c r="AD3655" s="390" t="str">
        <f t="shared" si="1263"/>
        <v/>
      </c>
      <c r="AE3655" s="282">
        <f t="shared" si="1264"/>
        <v>0</v>
      </c>
      <c r="AF3655" s="359">
        <f t="shared" si="1265"/>
        <v>0</v>
      </c>
      <c r="AG3655" s="280">
        <f t="shared" si="1266"/>
        <v>0</v>
      </c>
      <c r="AH3655" s="280">
        <f t="shared" si="1260"/>
        <v>0</v>
      </c>
      <c r="AI3655" s="280">
        <f>IF(ISBLANK(T3655),AI3654,IF(COUNTIF(T$2:T3655,T3655)&gt;1,AI3654,1+MAX(AI3654,0)))</f>
        <v>103</v>
      </c>
      <c r="AL3655" s="391" t="str">
        <f t="shared" si="1273"/>
        <v/>
      </c>
      <c r="AM3655" s="391" t="str">
        <f t="shared" si="1274"/>
        <v/>
      </c>
      <c r="AO3655" s="310" t="str">
        <f t="shared" si="1267"/>
        <v/>
      </c>
      <c r="AP3655" s="310">
        <f>SUM(AO$1:AO3655)</f>
        <v>0</v>
      </c>
      <c r="AQ3655" s="310">
        <f>SUM(AK$2:AK3655)</f>
        <v>24</v>
      </c>
      <c r="AR3655" s="310">
        <f>COUNTA(AJ$2:AJ3655)</f>
        <v>24</v>
      </c>
      <c r="AS3655" s="312"/>
      <c r="AT3655" s="312"/>
      <c r="AU3655" s="312"/>
      <c r="AV3655" s="312"/>
      <c r="AW3655" s="312"/>
    </row>
    <row r="3656" spans="1:49" x14ac:dyDescent="0.25">
      <c r="A3656"/>
      <c r="B3656"/>
      <c r="C3656"/>
      <c r="D3656"/>
      <c r="E3656"/>
      <c r="F3656"/>
      <c r="G3656"/>
      <c r="H3656"/>
      <c r="I3656"/>
      <c r="J3656"/>
      <c r="K3656"/>
      <c r="L3656"/>
      <c r="M3656"/>
      <c r="O3656" s="101">
        <f>IF(ISBLANK(C3656),O3655,IF(COUNTIF(C$2:C3656,C3656)&gt;1,O3655,1+MAX(O3655,0)))</f>
        <v>81</v>
      </c>
      <c r="P3656" s="45">
        <f t="shared" si="1254"/>
        <v>54</v>
      </c>
      <c r="Q3656" s="33" t="str">
        <f t="shared" si="1255"/>
        <v/>
      </c>
      <c r="R3656" s="33" t="str">
        <f t="shared" si="1256"/>
        <v/>
      </c>
      <c r="S3656" s="33" t="str">
        <f t="shared" si="1257"/>
        <v/>
      </c>
      <c r="T3656" s="35" t="str">
        <f t="shared" si="1258"/>
        <v/>
      </c>
      <c r="U3656" s="35" t="str">
        <f t="shared" si="1259"/>
        <v/>
      </c>
      <c r="V3656" s="35" t="str">
        <f t="shared" si="1275"/>
        <v>3C</v>
      </c>
      <c r="W3656" s="35" t="str">
        <f t="shared" si="1268"/>
        <v/>
      </c>
      <c r="X3656" s="388">
        <f t="shared" si="1269"/>
        <v>0</v>
      </c>
      <c r="Y3656" s="388">
        <f t="shared" si="1270"/>
        <v>0</v>
      </c>
      <c r="Z3656" s="280" t="str">
        <f t="shared" si="1261"/>
        <v/>
      </c>
      <c r="AA3656" s="280" t="str">
        <f t="shared" si="1262"/>
        <v/>
      </c>
      <c r="AB3656" s="389" t="str">
        <f t="shared" si="1271"/>
        <v/>
      </c>
      <c r="AC3656" s="389" t="str">
        <f t="shared" si="1272"/>
        <v/>
      </c>
      <c r="AD3656" s="390" t="str">
        <f t="shared" si="1263"/>
        <v/>
      </c>
      <c r="AE3656" s="282">
        <f t="shared" si="1264"/>
        <v>0</v>
      </c>
      <c r="AF3656" s="359">
        <f t="shared" si="1265"/>
        <v>0</v>
      </c>
      <c r="AG3656" s="280">
        <f t="shared" si="1266"/>
        <v>0</v>
      </c>
      <c r="AH3656" s="280">
        <f t="shared" si="1260"/>
        <v>0</v>
      </c>
      <c r="AI3656" s="280">
        <f>IF(ISBLANK(T3656),AI3655,IF(COUNTIF(T$2:T3656,T3656)&gt;1,AI3655,1+MAX(AI3655,0)))</f>
        <v>103</v>
      </c>
      <c r="AL3656" s="391" t="str">
        <f t="shared" si="1273"/>
        <v/>
      </c>
      <c r="AM3656" s="391" t="str">
        <f t="shared" si="1274"/>
        <v/>
      </c>
      <c r="AO3656" s="310" t="str">
        <f t="shared" si="1267"/>
        <v/>
      </c>
      <c r="AP3656" s="310">
        <f>SUM(AO$1:AO3656)</f>
        <v>0</v>
      </c>
      <c r="AQ3656" s="310">
        <f>SUM(AK$2:AK3656)</f>
        <v>24</v>
      </c>
      <c r="AR3656" s="310">
        <f>COUNTA(AJ$2:AJ3656)</f>
        <v>24</v>
      </c>
      <c r="AS3656" s="312"/>
      <c r="AT3656" s="312"/>
      <c r="AU3656" s="312"/>
      <c r="AV3656" s="312"/>
      <c r="AW3656" s="312"/>
    </row>
    <row r="3657" spans="1:49" x14ac:dyDescent="0.25">
      <c r="A3657"/>
      <c r="B3657"/>
      <c r="C3657"/>
      <c r="D3657"/>
      <c r="E3657"/>
      <c r="F3657"/>
      <c r="G3657"/>
      <c r="H3657"/>
      <c r="I3657"/>
      <c r="J3657"/>
      <c r="K3657"/>
      <c r="L3657"/>
      <c r="M3657"/>
      <c r="O3657" s="101">
        <f>IF(ISBLANK(C3657),O3656,IF(COUNTIF(C$2:C3657,C3657)&gt;1,O3656,1+MAX(O3656,0)))</f>
        <v>81</v>
      </c>
      <c r="P3657" s="45">
        <f t="shared" si="1254"/>
        <v>54</v>
      </c>
      <c r="Q3657" s="33" t="str">
        <f t="shared" si="1255"/>
        <v/>
      </c>
      <c r="R3657" s="33" t="str">
        <f t="shared" si="1256"/>
        <v/>
      </c>
      <c r="S3657" s="33" t="str">
        <f t="shared" si="1257"/>
        <v/>
      </c>
      <c r="T3657" s="35" t="str">
        <f t="shared" si="1258"/>
        <v/>
      </c>
      <c r="U3657" s="35" t="str">
        <f t="shared" si="1259"/>
        <v/>
      </c>
      <c r="V3657" s="35" t="str">
        <f t="shared" si="1275"/>
        <v>3C</v>
      </c>
      <c r="W3657" s="35" t="str">
        <f t="shared" si="1268"/>
        <v/>
      </c>
      <c r="X3657" s="388">
        <f t="shared" si="1269"/>
        <v>0</v>
      </c>
      <c r="Y3657" s="388">
        <f t="shared" si="1270"/>
        <v>0</v>
      </c>
      <c r="Z3657" s="280" t="str">
        <f t="shared" si="1261"/>
        <v/>
      </c>
      <c r="AA3657" s="280" t="str">
        <f t="shared" si="1262"/>
        <v/>
      </c>
      <c r="AB3657" s="389" t="str">
        <f t="shared" si="1271"/>
        <v/>
      </c>
      <c r="AC3657" s="389" t="str">
        <f t="shared" si="1272"/>
        <v/>
      </c>
      <c r="AD3657" s="390" t="str">
        <f t="shared" si="1263"/>
        <v/>
      </c>
      <c r="AE3657" s="282">
        <f t="shared" si="1264"/>
        <v>0</v>
      </c>
      <c r="AF3657" s="359">
        <f t="shared" si="1265"/>
        <v>0</v>
      </c>
      <c r="AG3657" s="280">
        <f t="shared" si="1266"/>
        <v>0</v>
      </c>
      <c r="AH3657" s="280">
        <f t="shared" si="1260"/>
        <v>0</v>
      </c>
      <c r="AI3657" s="280">
        <f>IF(ISBLANK(T3657),AI3656,IF(COUNTIF(T$2:T3657,T3657)&gt;1,AI3656,1+MAX(AI3656,0)))</f>
        <v>103</v>
      </c>
      <c r="AL3657" s="391" t="str">
        <f t="shared" si="1273"/>
        <v/>
      </c>
      <c r="AM3657" s="391" t="str">
        <f t="shared" si="1274"/>
        <v/>
      </c>
      <c r="AO3657" s="310" t="str">
        <f t="shared" si="1267"/>
        <v/>
      </c>
      <c r="AP3657" s="310">
        <f>SUM(AO$1:AO3657)</f>
        <v>0</v>
      </c>
      <c r="AQ3657" s="310">
        <f>SUM(AK$2:AK3657)</f>
        <v>24</v>
      </c>
      <c r="AR3657" s="310">
        <f>COUNTA(AJ$2:AJ3657)</f>
        <v>24</v>
      </c>
      <c r="AS3657" s="312"/>
      <c r="AT3657" s="312"/>
      <c r="AU3657" s="312"/>
      <c r="AV3657" s="312"/>
      <c r="AW3657" s="312"/>
    </row>
    <row r="3658" spans="1:49" x14ac:dyDescent="0.25">
      <c r="A3658"/>
      <c r="B3658"/>
      <c r="C3658"/>
      <c r="D3658"/>
      <c r="E3658"/>
      <c r="F3658"/>
      <c r="G3658"/>
      <c r="H3658"/>
      <c r="I3658"/>
      <c r="J3658"/>
      <c r="K3658"/>
      <c r="L3658"/>
      <c r="M3658"/>
      <c r="O3658" s="101">
        <f>IF(ISBLANK(C3658),O3657,IF(COUNTIF(C$2:C3658,C3658)&gt;1,O3657,1+MAX(O3657,0)))</f>
        <v>81</v>
      </c>
      <c r="P3658" s="45">
        <f t="shared" si="1254"/>
        <v>54</v>
      </c>
      <c r="Q3658" s="33" t="str">
        <f t="shared" si="1255"/>
        <v/>
      </c>
      <c r="R3658" s="33" t="str">
        <f t="shared" si="1256"/>
        <v/>
      </c>
      <c r="S3658" s="33" t="str">
        <f t="shared" si="1257"/>
        <v/>
      </c>
      <c r="T3658" s="35" t="str">
        <f t="shared" si="1258"/>
        <v/>
      </c>
      <c r="U3658" s="35" t="str">
        <f t="shared" si="1259"/>
        <v/>
      </c>
      <c r="V3658" s="35" t="str">
        <f t="shared" si="1275"/>
        <v>3C</v>
      </c>
      <c r="W3658" s="35" t="str">
        <f t="shared" si="1268"/>
        <v/>
      </c>
      <c r="X3658" s="388">
        <f t="shared" si="1269"/>
        <v>0</v>
      </c>
      <c r="Y3658" s="388">
        <f t="shared" si="1270"/>
        <v>0</v>
      </c>
      <c r="Z3658" s="280" t="str">
        <f t="shared" si="1261"/>
        <v/>
      </c>
      <c r="AA3658" s="280" t="str">
        <f t="shared" si="1262"/>
        <v/>
      </c>
      <c r="AB3658" s="389" t="str">
        <f t="shared" si="1271"/>
        <v/>
      </c>
      <c r="AC3658" s="389" t="str">
        <f t="shared" si="1272"/>
        <v/>
      </c>
      <c r="AD3658" s="390" t="str">
        <f t="shared" si="1263"/>
        <v/>
      </c>
      <c r="AE3658" s="282">
        <f t="shared" si="1264"/>
        <v>0</v>
      </c>
      <c r="AF3658" s="359">
        <f t="shared" si="1265"/>
        <v>0</v>
      </c>
      <c r="AG3658" s="280">
        <f t="shared" si="1266"/>
        <v>0</v>
      </c>
      <c r="AH3658" s="280">
        <f t="shared" si="1260"/>
        <v>0</v>
      </c>
      <c r="AI3658" s="280">
        <f>IF(ISBLANK(T3658),AI3657,IF(COUNTIF(T$2:T3658,T3658)&gt;1,AI3657,1+MAX(AI3657,0)))</f>
        <v>103</v>
      </c>
      <c r="AL3658" s="391" t="str">
        <f t="shared" si="1273"/>
        <v/>
      </c>
      <c r="AM3658" s="391" t="str">
        <f t="shared" si="1274"/>
        <v/>
      </c>
      <c r="AO3658" s="310" t="str">
        <f t="shared" si="1267"/>
        <v/>
      </c>
      <c r="AP3658" s="310">
        <f>SUM(AO$1:AO3658)</f>
        <v>0</v>
      </c>
      <c r="AQ3658" s="310">
        <f>SUM(AK$2:AK3658)</f>
        <v>24</v>
      </c>
      <c r="AR3658" s="310">
        <f>COUNTA(AJ$2:AJ3658)</f>
        <v>24</v>
      </c>
      <c r="AS3658" s="312"/>
      <c r="AT3658" s="312"/>
      <c r="AU3658" s="312"/>
      <c r="AV3658" s="312"/>
      <c r="AW3658" s="312"/>
    </row>
    <row r="3659" spans="1:49" x14ac:dyDescent="0.25">
      <c r="A3659"/>
      <c r="B3659"/>
      <c r="C3659"/>
      <c r="D3659"/>
      <c r="E3659"/>
      <c r="F3659"/>
      <c r="G3659"/>
      <c r="H3659"/>
      <c r="I3659"/>
      <c r="J3659"/>
      <c r="K3659"/>
      <c r="L3659"/>
      <c r="M3659"/>
      <c r="O3659" s="101">
        <f>IF(ISBLANK(C3659),O3658,IF(COUNTIF(C$2:C3659,C3659)&gt;1,O3658,1+MAX(O3658,0)))</f>
        <v>81</v>
      </c>
      <c r="P3659" s="45">
        <f t="shared" si="1254"/>
        <v>54</v>
      </c>
      <c r="Q3659" s="33" t="str">
        <f t="shared" si="1255"/>
        <v/>
      </c>
      <c r="R3659" s="33" t="str">
        <f t="shared" si="1256"/>
        <v/>
      </c>
      <c r="S3659" s="33" t="str">
        <f t="shared" si="1257"/>
        <v/>
      </c>
      <c r="T3659" s="35" t="str">
        <f t="shared" si="1258"/>
        <v/>
      </c>
      <c r="U3659" s="35" t="str">
        <f t="shared" si="1259"/>
        <v/>
      </c>
      <c r="V3659" s="35" t="str">
        <f t="shared" si="1275"/>
        <v>3C</v>
      </c>
      <c r="W3659" s="35" t="str">
        <f t="shared" si="1268"/>
        <v/>
      </c>
      <c r="X3659" s="388">
        <f t="shared" si="1269"/>
        <v>0</v>
      </c>
      <c r="Y3659" s="388">
        <f t="shared" si="1270"/>
        <v>0</v>
      </c>
      <c r="Z3659" s="280" t="str">
        <f t="shared" si="1261"/>
        <v/>
      </c>
      <c r="AA3659" s="280" t="str">
        <f t="shared" si="1262"/>
        <v/>
      </c>
      <c r="AB3659" s="389" t="str">
        <f t="shared" si="1271"/>
        <v/>
      </c>
      <c r="AC3659" s="389" t="str">
        <f t="shared" si="1272"/>
        <v/>
      </c>
      <c r="AD3659" s="390" t="str">
        <f t="shared" si="1263"/>
        <v/>
      </c>
      <c r="AE3659" s="282">
        <f t="shared" si="1264"/>
        <v>0</v>
      </c>
      <c r="AF3659" s="359">
        <f t="shared" si="1265"/>
        <v>0</v>
      </c>
      <c r="AG3659" s="280">
        <f t="shared" si="1266"/>
        <v>0</v>
      </c>
      <c r="AH3659" s="280">
        <f t="shared" si="1260"/>
        <v>0</v>
      </c>
      <c r="AI3659" s="280">
        <f>IF(ISBLANK(T3659),AI3658,IF(COUNTIF(T$2:T3659,T3659)&gt;1,AI3658,1+MAX(AI3658,0)))</f>
        <v>103</v>
      </c>
      <c r="AL3659" s="391" t="str">
        <f t="shared" si="1273"/>
        <v/>
      </c>
      <c r="AM3659" s="391" t="str">
        <f t="shared" si="1274"/>
        <v/>
      </c>
      <c r="AO3659" s="310" t="str">
        <f t="shared" si="1267"/>
        <v/>
      </c>
      <c r="AP3659" s="310">
        <f>SUM(AO$1:AO3659)</f>
        <v>0</v>
      </c>
      <c r="AQ3659" s="310">
        <f>SUM(AK$2:AK3659)</f>
        <v>24</v>
      </c>
      <c r="AR3659" s="310">
        <f>COUNTA(AJ$2:AJ3659)</f>
        <v>24</v>
      </c>
      <c r="AS3659" s="312"/>
      <c r="AT3659" s="312"/>
      <c r="AU3659" s="312"/>
      <c r="AV3659" s="312"/>
      <c r="AW3659" s="312"/>
    </row>
    <row r="3660" spans="1:49" x14ac:dyDescent="0.25">
      <c r="A3660"/>
      <c r="B3660"/>
      <c r="C3660"/>
      <c r="D3660"/>
      <c r="E3660"/>
      <c r="F3660"/>
      <c r="G3660"/>
      <c r="H3660"/>
      <c r="I3660"/>
      <c r="J3660"/>
      <c r="K3660"/>
      <c r="L3660"/>
      <c r="M3660"/>
      <c r="O3660" s="101">
        <f>IF(ISBLANK(C3660),O3659,IF(COUNTIF(C$2:C3660,C3660)&gt;1,O3659,1+MAX(O3659,0)))</f>
        <v>81</v>
      </c>
      <c r="P3660" s="45">
        <f t="shared" si="1254"/>
        <v>54</v>
      </c>
      <c r="Q3660" s="33" t="str">
        <f t="shared" si="1255"/>
        <v/>
      </c>
      <c r="R3660" s="33" t="str">
        <f t="shared" si="1256"/>
        <v/>
      </c>
      <c r="S3660" s="33" t="str">
        <f t="shared" si="1257"/>
        <v/>
      </c>
      <c r="T3660" s="35" t="str">
        <f t="shared" si="1258"/>
        <v/>
      </c>
      <c r="U3660" s="35" t="str">
        <f t="shared" si="1259"/>
        <v/>
      </c>
      <c r="V3660" s="35" t="str">
        <f t="shared" si="1275"/>
        <v>3C</v>
      </c>
      <c r="W3660" s="35" t="str">
        <f t="shared" si="1268"/>
        <v/>
      </c>
      <c r="X3660" s="388">
        <f t="shared" si="1269"/>
        <v>0</v>
      </c>
      <c r="Y3660" s="388">
        <f t="shared" si="1270"/>
        <v>0</v>
      </c>
      <c r="Z3660" s="280" t="str">
        <f t="shared" si="1261"/>
        <v/>
      </c>
      <c r="AA3660" s="280" t="str">
        <f t="shared" si="1262"/>
        <v/>
      </c>
      <c r="AB3660" s="389" t="str">
        <f t="shared" si="1271"/>
        <v/>
      </c>
      <c r="AC3660" s="389" t="str">
        <f t="shared" si="1272"/>
        <v/>
      </c>
      <c r="AD3660" s="390" t="str">
        <f t="shared" si="1263"/>
        <v/>
      </c>
      <c r="AE3660" s="282">
        <f t="shared" si="1264"/>
        <v>0</v>
      </c>
      <c r="AF3660" s="359">
        <f t="shared" si="1265"/>
        <v>0</v>
      </c>
      <c r="AG3660" s="280">
        <f t="shared" si="1266"/>
        <v>0</v>
      </c>
      <c r="AH3660" s="280">
        <f t="shared" si="1260"/>
        <v>0</v>
      </c>
      <c r="AI3660" s="280">
        <f>IF(ISBLANK(T3660),AI3659,IF(COUNTIF(T$2:T3660,T3660)&gt;1,AI3659,1+MAX(AI3659,0)))</f>
        <v>103</v>
      </c>
      <c r="AL3660" s="391" t="str">
        <f t="shared" si="1273"/>
        <v/>
      </c>
      <c r="AM3660" s="391" t="str">
        <f t="shared" si="1274"/>
        <v/>
      </c>
      <c r="AO3660" s="310" t="str">
        <f t="shared" si="1267"/>
        <v/>
      </c>
      <c r="AP3660" s="310">
        <f>SUM(AO$1:AO3660)</f>
        <v>0</v>
      </c>
      <c r="AQ3660" s="310">
        <f>SUM(AK$2:AK3660)</f>
        <v>24</v>
      </c>
      <c r="AR3660" s="310">
        <f>COUNTA(AJ$2:AJ3660)</f>
        <v>24</v>
      </c>
      <c r="AS3660" s="312"/>
      <c r="AT3660" s="312"/>
      <c r="AU3660" s="312"/>
      <c r="AV3660" s="312"/>
      <c r="AW3660" s="312"/>
    </row>
    <row r="3661" spans="1:49" x14ac:dyDescent="0.25">
      <c r="A3661"/>
      <c r="B3661"/>
      <c r="C3661"/>
      <c r="D3661"/>
      <c r="E3661"/>
      <c r="F3661"/>
      <c r="G3661"/>
      <c r="H3661"/>
      <c r="I3661"/>
      <c r="J3661"/>
      <c r="K3661"/>
      <c r="L3661"/>
      <c r="M3661"/>
      <c r="O3661" s="101">
        <f>IF(ISBLANK(C3661),O3660,IF(COUNTIF(C$2:C3661,C3661)&gt;1,O3660,1+MAX(O3660,0)))</f>
        <v>81</v>
      </c>
      <c r="P3661" s="45">
        <f t="shared" si="1254"/>
        <v>54</v>
      </c>
      <c r="Q3661" s="33" t="str">
        <f t="shared" si="1255"/>
        <v/>
      </c>
      <c r="R3661" s="33" t="str">
        <f t="shared" si="1256"/>
        <v/>
      </c>
      <c r="S3661" s="33" t="str">
        <f t="shared" si="1257"/>
        <v/>
      </c>
      <c r="T3661" s="35" t="str">
        <f t="shared" si="1258"/>
        <v/>
      </c>
      <c r="U3661" s="35" t="str">
        <f t="shared" si="1259"/>
        <v/>
      </c>
      <c r="V3661" s="35" t="str">
        <f t="shared" si="1275"/>
        <v>3C</v>
      </c>
      <c r="W3661" s="35" t="str">
        <f t="shared" si="1268"/>
        <v/>
      </c>
      <c r="X3661" s="388">
        <f t="shared" si="1269"/>
        <v>0</v>
      </c>
      <c r="Y3661" s="388">
        <f t="shared" si="1270"/>
        <v>0</v>
      </c>
      <c r="Z3661" s="280" t="str">
        <f t="shared" si="1261"/>
        <v/>
      </c>
      <c r="AA3661" s="280" t="str">
        <f t="shared" si="1262"/>
        <v/>
      </c>
      <c r="AB3661" s="389" t="str">
        <f t="shared" si="1271"/>
        <v/>
      </c>
      <c r="AC3661" s="389" t="str">
        <f t="shared" si="1272"/>
        <v/>
      </c>
      <c r="AD3661" s="390" t="str">
        <f t="shared" si="1263"/>
        <v/>
      </c>
      <c r="AE3661" s="282">
        <f t="shared" si="1264"/>
        <v>0</v>
      </c>
      <c r="AF3661" s="359">
        <f t="shared" si="1265"/>
        <v>0</v>
      </c>
      <c r="AG3661" s="280">
        <f t="shared" si="1266"/>
        <v>0</v>
      </c>
      <c r="AH3661" s="280">
        <f t="shared" si="1260"/>
        <v>0</v>
      </c>
      <c r="AI3661" s="280">
        <f>IF(ISBLANK(T3661),AI3660,IF(COUNTIF(T$2:T3661,T3661)&gt;1,AI3660,1+MAX(AI3660,0)))</f>
        <v>103</v>
      </c>
      <c r="AL3661" s="391" t="str">
        <f t="shared" si="1273"/>
        <v/>
      </c>
      <c r="AM3661" s="391" t="str">
        <f t="shared" si="1274"/>
        <v/>
      </c>
      <c r="AO3661" s="310" t="str">
        <f t="shared" si="1267"/>
        <v/>
      </c>
      <c r="AP3661" s="310">
        <f>SUM(AO$1:AO3661)</f>
        <v>0</v>
      </c>
      <c r="AQ3661" s="310">
        <f>SUM(AK$2:AK3661)</f>
        <v>24</v>
      </c>
      <c r="AR3661" s="310">
        <f>COUNTA(AJ$2:AJ3661)</f>
        <v>24</v>
      </c>
      <c r="AS3661" s="312"/>
      <c r="AT3661" s="312"/>
      <c r="AU3661" s="312"/>
      <c r="AV3661" s="312"/>
      <c r="AW3661" s="312"/>
    </row>
    <row r="3662" spans="1:49" x14ac:dyDescent="0.25">
      <c r="A3662"/>
      <c r="B3662"/>
      <c r="C3662"/>
      <c r="D3662"/>
      <c r="E3662"/>
      <c r="F3662"/>
      <c r="G3662"/>
      <c r="H3662"/>
      <c r="I3662"/>
      <c r="J3662"/>
      <c r="K3662"/>
      <c r="L3662"/>
      <c r="M3662"/>
      <c r="O3662" s="101">
        <f>IF(ISBLANK(C3662),O3661,IF(COUNTIF(C$2:C3662,C3662)&gt;1,O3661,1+MAX(O3661,0)))</f>
        <v>81</v>
      </c>
      <c r="P3662" s="45">
        <f t="shared" si="1254"/>
        <v>54</v>
      </c>
      <c r="Q3662" s="33" t="str">
        <f t="shared" si="1255"/>
        <v/>
      </c>
      <c r="R3662" s="33" t="str">
        <f t="shared" si="1256"/>
        <v/>
      </c>
      <c r="S3662" s="33" t="str">
        <f t="shared" si="1257"/>
        <v/>
      </c>
      <c r="T3662" s="35" t="str">
        <f t="shared" si="1258"/>
        <v/>
      </c>
      <c r="U3662" s="35" t="str">
        <f t="shared" si="1259"/>
        <v/>
      </c>
      <c r="V3662" s="35" t="str">
        <f t="shared" si="1275"/>
        <v>3C</v>
      </c>
      <c r="W3662" s="35" t="str">
        <f t="shared" si="1268"/>
        <v/>
      </c>
      <c r="X3662" s="388">
        <f t="shared" si="1269"/>
        <v>0</v>
      </c>
      <c r="Y3662" s="388">
        <f t="shared" si="1270"/>
        <v>0</v>
      </c>
      <c r="Z3662" s="280" t="str">
        <f t="shared" si="1261"/>
        <v/>
      </c>
      <c r="AA3662" s="280" t="str">
        <f t="shared" si="1262"/>
        <v/>
      </c>
      <c r="AB3662" s="389" t="str">
        <f t="shared" si="1271"/>
        <v/>
      </c>
      <c r="AC3662" s="389" t="str">
        <f t="shared" si="1272"/>
        <v/>
      </c>
      <c r="AD3662" s="390" t="str">
        <f t="shared" si="1263"/>
        <v/>
      </c>
      <c r="AE3662" s="282">
        <f t="shared" si="1264"/>
        <v>0</v>
      </c>
      <c r="AF3662" s="359">
        <f t="shared" si="1265"/>
        <v>0</v>
      </c>
      <c r="AG3662" s="280">
        <f t="shared" si="1266"/>
        <v>0</v>
      </c>
      <c r="AH3662" s="280">
        <f t="shared" si="1260"/>
        <v>0</v>
      </c>
      <c r="AI3662" s="280">
        <f>IF(ISBLANK(T3662),AI3661,IF(COUNTIF(T$2:T3662,T3662)&gt;1,AI3661,1+MAX(AI3661,0)))</f>
        <v>103</v>
      </c>
      <c r="AL3662" s="391" t="str">
        <f t="shared" si="1273"/>
        <v/>
      </c>
      <c r="AM3662" s="391" t="str">
        <f t="shared" si="1274"/>
        <v/>
      </c>
      <c r="AO3662" s="310" t="str">
        <f t="shared" si="1267"/>
        <v/>
      </c>
      <c r="AP3662" s="310">
        <f>SUM(AO$1:AO3662)</f>
        <v>0</v>
      </c>
      <c r="AQ3662" s="310">
        <f>SUM(AK$2:AK3662)</f>
        <v>24</v>
      </c>
      <c r="AR3662" s="310">
        <f>COUNTA(AJ$2:AJ3662)</f>
        <v>24</v>
      </c>
      <c r="AS3662" s="312"/>
      <c r="AT3662" s="312"/>
      <c r="AU3662" s="312"/>
      <c r="AV3662" s="312"/>
      <c r="AW3662" s="312"/>
    </row>
    <row r="3663" spans="1:49" x14ac:dyDescent="0.25">
      <c r="A3663"/>
      <c r="B3663"/>
      <c r="C3663"/>
      <c r="D3663"/>
      <c r="E3663"/>
      <c r="F3663"/>
      <c r="G3663"/>
      <c r="H3663"/>
      <c r="I3663"/>
      <c r="J3663"/>
      <c r="K3663"/>
      <c r="L3663"/>
      <c r="M3663"/>
      <c r="O3663" s="101">
        <f>IF(ISBLANK(C3663),O3662,IF(COUNTIF(C$2:C3663,C3663)&gt;1,O3662,1+MAX(O3662,0)))</f>
        <v>81</v>
      </c>
      <c r="P3663" s="45">
        <f t="shared" si="1254"/>
        <v>54</v>
      </c>
      <c r="Q3663" s="33" t="str">
        <f t="shared" si="1255"/>
        <v/>
      </c>
      <c r="R3663" s="33" t="str">
        <f t="shared" si="1256"/>
        <v/>
      </c>
      <c r="S3663" s="33" t="str">
        <f t="shared" si="1257"/>
        <v/>
      </c>
      <c r="T3663" s="35" t="str">
        <f t="shared" si="1258"/>
        <v/>
      </c>
      <c r="U3663" s="35" t="str">
        <f t="shared" si="1259"/>
        <v/>
      </c>
      <c r="V3663" s="35" t="str">
        <f t="shared" si="1275"/>
        <v>3C</v>
      </c>
      <c r="W3663" s="35" t="str">
        <f t="shared" si="1268"/>
        <v/>
      </c>
      <c r="X3663" s="388">
        <f t="shared" si="1269"/>
        <v>0</v>
      </c>
      <c r="Y3663" s="388">
        <f t="shared" si="1270"/>
        <v>0</v>
      </c>
      <c r="Z3663" s="280" t="str">
        <f t="shared" si="1261"/>
        <v/>
      </c>
      <c r="AA3663" s="280" t="str">
        <f t="shared" si="1262"/>
        <v/>
      </c>
      <c r="AB3663" s="389" t="str">
        <f t="shared" si="1271"/>
        <v/>
      </c>
      <c r="AC3663" s="389" t="str">
        <f t="shared" si="1272"/>
        <v/>
      </c>
      <c r="AD3663" s="390" t="str">
        <f t="shared" si="1263"/>
        <v/>
      </c>
      <c r="AE3663" s="282">
        <f t="shared" si="1264"/>
        <v>0</v>
      </c>
      <c r="AF3663" s="359">
        <f t="shared" si="1265"/>
        <v>0</v>
      </c>
      <c r="AG3663" s="280">
        <f t="shared" si="1266"/>
        <v>0</v>
      </c>
      <c r="AH3663" s="280">
        <f t="shared" si="1260"/>
        <v>0</v>
      </c>
      <c r="AI3663" s="280">
        <f>IF(ISBLANK(T3663),AI3662,IF(COUNTIF(T$2:T3663,T3663)&gt;1,AI3662,1+MAX(AI3662,0)))</f>
        <v>103</v>
      </c>
      <c r="AL3663" s="391" t="str">
        <f t="shared" si="1273"/>
        <v/>
      </c>
      <c r="AM3663" s="391" t="str">
        <f t="shared" si="1274"/>
        <v/>
      </c>
      <c r="AO3663" s="310" t="str">
        <f t="shared" si="1267"/>
        <v/>
      </c>
      <c r="AP3663" s="310">
        <f>SUM(AO$1:AO3663)</f>
        <v>0</v>
      </c>
      <c r="AQ3663" s="310">
        <f>SUM(AK$2:AK3663)</f>
        <v>24</v>
      </c>
      <c r="AR3663" s="310">
        <f>COUNTA(AJ$2:AJ3663)</f>
        <v>24</v>
      </c>
      <c r="AS3663" s="312"/>
      <c r="AT3663" s="312"/>
      <c r="AU3663" s="312"/>
      <c r="AV3663" s="312"/>
      <c r="AW3663" s="312"/>
    </row>
    <row r="3664" spans="1:49" x14ac:dyDescent="0.25">
      <c r="A3664"/>
      <c r="B3664"/>
      <c r="C3664"/>
      <c r="D3664"/>
      <c r="E3664"/>
      <c r="F3664"/>
      <c r="G3664"/>
      <c r="H3664"/>
      <c r="I3664"/>
      <c r="J3664"/>
      <c r="K3664"/>
      <c r="L3664"/>
      <c r="M3664"/>
      <c r="O3664" s="101">
        <f>IF(ISBLANK(C3664),O3663,IF(COUNTIF(C$2:C3664,C3664)&gt;1,O3663,1+MAX(O3663,0)))</f>
        <v>81</v>
      </c>
      <c r="P3664" s="45">
        <f t="shared" si="1254"/>
        <v>54</v>
      </c>
      <c r="Q3664" s="33" t="str">
        <f t="shared" si="1255"/>
        <v/>
      </c>
      <c r="R3664" s="33" t="str">
        <f t="shared" si="1256"/>
        <v/>
      </c>
      <c r="S3664" s="33" t="str">
        <f t="shared" si="1257"/>
        <v/>
      </c>
      <c r="T3664" s="35" t="str">
        <f t="shared" si="1258"/>
        <v/>
      </c>
      <c r="U3664" s="35" t="str">
        <f t="shared" si="1259"/>
        <v/>
      </c>
      <c r="V3664" s="35" t="str">
        <f t="shared" si="1275"/>
        <v>3C</v>
      </c>
      <c r="W3664" s="35" t="str">
        <f t="shared" si="1268"/>
        <v/>
      </c>
      <c r="X3664" s="388">
        <f t="shared" si="1269"/>
        <v>0</v>
      </c>
      <c r="Y3664" s="388">
        <f t="shared" si="1270"/>
        <v>0</v>
      </c>
      <c r="Z3664" s="280" t="str">
        <f t="shared" si="1261"/>
        <v/>
      </c>
      <c r="AA3664" s="280" t="str">
        <f t="shared" si="1262"/>
        <v/>
      </c>
      <c r="AB3664" s="389" t="str">
        <f t="shared" si="1271"/>
        <v/>
      </c>
      <c r="AC3664" s="389" t="str">
        <f t="shared" si="1272"/>
        <v/>
      </c>
      <c r="AD3664" s="390" t="str">
        <f t="shared" si="1263"/>
        <v/>
      </c>
      <c r="AE3664" s="282">
        <f t="shared" si="1264"/>
        <v>0</v>
      </c>
      <c r="AF3664" s="359">
        <f t="shared" si="1265"/>
        <v>0</v>
      </c>
      <c r="AG3664" s="280">
        <f t="shared" si="1266"/>
        <v>0</v>
      </c>
      <c r="AH3664" s="280">
        <f t="shared" si="1260"/>
        <v>0</v>
      </c>
      <c r="AI3664" s="280">
        <f>IF(ISBLANK(T3664),AI3663,IF(COUNTIF(T$2:T3664,T3664)&gt;1,AI3663,1+MAX(AI3663,0)))</f>
        <v>103</v>
      </c>
      <c r="AL3664" s="391" t="str">
        <f t="shared" si="1273"/>
        <v/>
      </c>
      <c r="AM3664" s="391" t="str">
        <f t="shared" si="1274"/>
        <v/>
      </c>
      <c r="AO3664" s="310" t="str">
        <f t="shared" si="1267"/>
        <v/>
      </c>
      <c r="AP3664" s="310">
        <f>SUM(AO$1:AO3664)</f>
        <v>0</v>
      </c>
      <c r="AQ3664" s="310">
        <f>SUM(AK$2:AK3664)</f>
        <v>24</v>
      </c>
      <c r="AR3664" s="310">
        <f>COUNTA(AJ$2:AJ3664)</f>
        <v>24</v>
      </c>
      <c r="AS3664" s="312"/>
      <c r="AT3664" s="312"/>
      <c r="AU3664" s="312"/>
      <c r="AV3664" s="312"/>
      <c r="AW3664" s="312"/>
    </row>
    <row r="3665" spans="1:49" x14ac:dyDescent="0.25">
      <c r="A3665"/>
      <c r="B3665"/>
      <c r="C3665"/>
      <c r="D3665"/>
      <c r="E3665"/>
      <c r="F3665"/>
      <c r="G3665"/>
      <c r="H3665"/>
      <c r="I3665"/>
      <c r="J3665"/>
      <c r="K3665"/>
      <c r="L3665"/>
      <c r="M3665"/>
      <c r="O3665" s="101">
        <f>IF(ISBLANK(C3665),O3664,IF(COUNTIF(C$2:C3665,C3665)&gt;1,O3664,1+MAX(O3664,0)))</f>
        <v>81</v>
      </c>
      <c r="P3665" s="45">
        <f t="shared" si="1254"/>
        <v>54</v>
      </c>
      <c r="Q3665" s="33" t="str">
        <f t="shared" si="1255"/>
        <v/>
      </c>
      <c r="R3665" s="33" t="str">
        <f t="shared" si="1256"/>
        <v/>
      </c>
      <c r="S3665" s="33" t="str">
        <f t="shared" si="1257"/>
        <v/>
      </c>
      <c r="T3665" s="35" t="str">
        <f t="shared" si="1258"/>
        <v/>
      </c>
      <c r="U3665" s="35" t="str">
        <f t="shared" si="1259"/>
        <v/>
      </c>
      <c r="V3665" s="35" t="str">
        <f t="shared" si="1275"/>
        <v>3C</v>
      </c>
      <c r="W3665" s="35" t="str">
        <f t="shared" si="1268"/>
        <v/>
      </c>
      <c r="X3665" s="388">
        <f t="shared" si="1269"/>
        <v>0</v>
      </c>
      <c r="Y3665" s="388">
        <f t="shared" si="1270"/>
        <v>0</v>
      </c>
      <c r="Z3665" s="280" t="str">
        <f t="shared" si="1261"/>
        <v/>
      </c>
      <c r="AA3665" s="280" t="str">
        <f t="shared" si="1262"/>
        <v/>
      </c>
      <c r="AB3665" s="389" t="str">
        <f t="shared" si="1271"/>
        <v/>
      </c>
      <c r="AC3665" s="389" t="str">
        <f t="shared" si="1272"/>
        <v/>
      </c>
      <c r="AD3665" s="390" t="str">
        <f t="shared" si="1263"/>
        <v/>
      </c>
      <c r="AE3665" s="282">
        <f t="shared" si="1264"/>
        <v>0</v>
      </c>
      <c r="AF3665" s="359">
        <f t="shared" si="1265"/>
        <v>0</v>
      </c>
      <c r="AG3665" s="280">
        <f t="shared" si="1266"/>
        <v>0</v>
      </c>
      <c r="AH3665" s="280">
        <f t="shared" si="1260"/>
        <v>0</v>
      </c>
      <c r="AI3665" s="280">
        <f>IF(ISBLANK(T3665),AI3664,IF(COUNTIF(T$2:T3665,T3665)&gt;1,AI3664,1+MAX(AI3664,0)))</f>
        <v>103</v>
      </c>
      <c r="AL3665" s="391" t="str">
        <f t="shared" si="1273"/>
        <v/>
      </c>
      <c r="AM3665" s="391" t="str">
        <f t="shared" si="1274"/>
        <v/>
      </c>
      <c r="AO3665" s="310" t="str">
        <f t="shared" si="1267"/>
        <v/>
      </c>
      <c r="AP3665" s="310">
        <f>SUM(AO$1:AO3665)</f>
        <v>0</v>
      </c>
      <c r="AQ3665" s="310">
        <f>SUM(AK$2:AK3665)</f>
        <v>24</v>
      </c>
      <c r="AR3665" s="310">
        <f>COUNTA(AJ$2:AJ3665)</f>
        <v>24</v>
      </c>
      <c r="AS3665" s="312"/>
      <c r="AT3665" s="312"/>
      <c r="AU3665" s="312"/>
      <c r="AV3665" s="312"/>
      <c r="AW3665" s="312"/>
    </row>
    <row r="3666" spans="1:49" x14ac:dyDescent="0.25">
      <c r="A3666"/>
      <c r="B3666"/>
      <c r="C3666"/>
      <c r="D3666"/>
      <c r="E3666"/>
      <c r="F3666"/>
      <c r="G3666"/>
      <c r="H3666"/>
      <c r="I3666"/>
      <c r="J3666"/>
      <c r="K3666"/>
      <c r="L3666"/>
      <c r="M3666"/>
      <c r="O3666" s="101">
        <f>IF(ISBLANK(C3666),O3665,IF(COUNTIF(C$2:C3666,C3666)&gt;1,O3665,1+MAX(O3665,0)))</f>
        <v>81</v>
      </c>
      <c r="P3666" s="45">
        <f t="shared" si="1254"/>
        <v>54</v>
      </c>
      <c r="Q3666" s="33" t="str">
        <f t="shared" si="1255"/>
        <v/>
      </c>
      <c r="R3666" s="33" t="str">
        <f t="shared" si="1256"/>
        <v/>
      </c>
      <c r="S3666" s="33" t="str">
        <f t="shared" si="1257"/>
        <v/>
      </c>
      <c r="T3666" s="35" t="str">
        <f t="shared" si="1258"/>
        <v/>
      </c>
      <c r="U3666" s="35" t="str">
        <f t="shared" si="1259"/>
        <v/>
      </c>
      <c r="V3666" s="35" t="str">
        <f t="shared" si="1275"/>
        <v>3C</v>
      </c>
      <c r="W3666" s="35" t="str">
        <f t="shared" si="1268"/>
        <v/>
      </c>
      <c r="X3666" s="388">
        <f t="shared" si="1269"/>
        <v>0</v>
      </c>
      <c r="Y3666" s="388">
        <f t="shared" si="1270"/>
        <v>0</v>
      </c>
      <c r="Z3666" s="280" t="str">
        <f t="shared" si="1261"/>
        <v/>
      </c>
      <c r="AA3666" s="280" t="str">
        <f t="shared" si="1262"/>
        <v/>
      </c>
      <c r="AB3666" s="389" t="str">
        <f t="shared" si="1271"/>
        <v/>
      </c>
      <c r="AC3666" s="389" t="str">
        <f t="shared" si="1272"/>
        <v/>
      </c>
      <c r="AD3666" s="390" t="str">
        <f t="shared" si="1263"/>
        <v/>
      </c>
      <c r="AE3666" s="282">
        <f t="shared" si="1264"/>
        <v>0</v>
      </c>
      <c r="AF3666" s="359">
        <f t="shared" si="1265"/>
        <v>0</v>
      </c>
      <c r="AG3666" s="280">
        <f t="shared" si="1266"/>
        <v>0</v>
      </c>
      <c r="AH3666" s="280">
        <f t="shared" si="1260"/>
        <v>0</v>
      </c>
      <c r="AI3666" s="280">
        <f>IF(ISBLANK(T3666),AI3665,IF(COUNTIF(T$2:T3666,T3666)&gt;1,AI3665,1+MAX(AI3665,0)))</f>
        <v>103</v>
      </c>
      <c r="AL3666" s="391" t="str">
        <f t="shared" si="1273"/>
        <v/>
      </c>
      <c r="AM3666" s="391" t="str">
        <f t="shared" si="1274"/>
        <v/>
      </c>
      <c r="AO3666" s="310" t="str">
        <f t="shared" si="1267"/>
        <v/>
      </c>
      <c r="AP3666" s="310">
        <f>SUM(AO$1:AO3666)</f>
        <v>0</v>
      </c>
      <c r="AQ3666" s="310">
        <f>SUM(AK$2:AK3666)</f>
        <v>24</v>
      </c>
      <c r="AR3666" s="310">
        <f>COUNTA(AJ$2:AJ3666)</f>
        <v>24</v>
      </c>
      <c r="AS3666" s="312"/>
      <c r="AT3666" s="312"/>
      <c r="AU3666" s="312"/>
      <c r="AV3666" s="312"/>
      <c r="AW3666" s="312"/>
    </row>
    <row r="3667" spans="1:49" x14ac:dyDescent="0.25">
      <c r="A3667"/>
      <c r="B3667"/>
      <c r="C3667"/>
      <c r="D3667"/>
      <c r="E3667"/>
      <c r="F3667"/>
      <c r="G3667"/>
      <c r="H3667"/>
      <c r="I3667"/>
      <c r="J3667"/>
      <c r="K3667"/>
      <c r="L3667"/>
      <c r="M3667"/>
      <c r="O3667" s="101">
        <f>IF(ISBLANK(C3667),O3666,IF(COUNTIF(C$2:C3667,C3667)&gt;1,O3666,1+MAX(O3666,0)))</f>
        <v>81</v>
      </c>
      <c r="P3667" s="45">
        <f t="shared" si="1254"/>
        <v>54</v>
      </c>
      <c r="Q3667" s="33" t="str">
        <f t="shared" si="1255"/>
        <v/>
      </c>
      <c r="R3667" s="33" t="str">
        <f t="shared" si="1256"/>
        <v/>
      </c>
      <c r="S3667" s="33" t="str">
        <f t="shared" si="1257"/>
        <v/>
      </c>
      <c r="T3667" s="35" t="str">
        <f t="shared" si="1258"/>
        <v/>
      </c>
      <c r="U3667" s="35" t="str">
        <f t="shared" si="1259"/>
        <v/>
      </c>
      <c r="V3667" s="35" t="str">
        <f t="shared" si="1275"/>
        <v>3C</v>
      </c>
      <c r="W3667" s="35" t="str">
        <f t="shared" si="1268"/>
        <v/>
      </c>
      <c r="X3667" s="388">
        <f t="shared" si="1269"/>
        <v>0</v>
      </c>
      <c r="Y3667" s="388">
        <f t="shared" si="1270"/>
        <v>0</v>
      </c>
      <c r="Z3667" s="280" t="str">
        <f t="shared" si="1261"/>
        <v/>
      </c>
      <c r="AA3667" s="280" t="str">
        <f t="shared" si="1262"/>
        <v/>
      </c>
      <c r="AB3667" s="389" t="str">
        <f t="shared" si="1271"/>
        <v/>
      </c>
      <c r="AC3667" s="389" t="str">
        <f t="shared" si="1272"/>
        <v/>
      </c>
      <c r="AD3667" s="390" t="str">
        <f t="shared" si="1263"/>
        <v/>
      </c>
      <c r="AE3667" s="282">
        <f t="shared" si="1264"/>
        <v>0</v>
      </c>
      <c r="AF3667" s="359">
        <f t="shared" si="1265"/>
        <v>0</v>
      </c>
      <c r="AG3667" s="280">
        <f t="shared" si="1266"/>
        <v>0</v>
      </c>
      <c r="AH3667" s="280">
        <f t="shared" si="1260"/>
        <v>0</v>
      </c>
      <c r="AI3667" s="280">
        <f>IF(ISBLANK(T3667),AI3666,IF(COUNTIF(T$2:T3667,T3667)&gt;1,AI3666,1+MAX(AI3666,0)))</f>
        <v>103</v>
      </c>
      <c r="AL3667" s="391" t="str">
        <f t="shared" si="1273"/>
        <v/>
      </c>
      <c r="AM3667" s="391" t="str">
        <f t="shared" si="1274"/>
        <v/>
      </c>
      <c r="AO3667" s="310" t="str">
        <f t="shared" si="1267"/>
        <v/>
      </c>
      <c r="AP3667" s="310">
        <f>SUM(AO$1:AO3667)</f>
        <v>0</v>
      </c>
      <c r="AQ3667" s="310">
        <f>SUM(AK$2:AK3667)</f>
        <v>24</v>
      </c>
      <c r="AR3667" s="310">
        <f>COUNTA(AJ$2:AJ3667)</f>
        <v>24</v>
      </c>
      <c r="AS3667" s="312"/>
      <c r="AT3667" s="312"/>
      <c r="AU3667" s="312"/>
      <c r="AV3667" s="312"/>
      <c r="AW3667" s="312"/>
    </row>
    <row r="3668" spans="1:49" x14ac:dyDescent="0.25">
      <c r="A3668"/>
      <c r="B3668"/>
      <c r="C3668"/>
      <c r="D3668"/>
      <c r="E3668"/>
      <c r="F3668"/>
      <c r="G3668"/>
      <c r="H3668"/>
      <c r="I3668"/>
      <c r="J3668"/>
      <c r="K3668"/>
      <c r="L3668"/>
      <c r="M3668"/>
      <c r="O3668" s="101">
        <f>IF(ISBLANK(C3668),O3667,IF(COUNTIF(C$2:C3668,C3668)&gt;1,O3667,1+MAX(O3667,0)))</f>
        <v>81</v>
      </c>
      <c r="P3668" s="45">
        <f t="shared" si="1254"/>
        <v>54</v>
      </c>
      <c r="Q3668" s="33" t="str">
        <f t="shared" si="1255"/>
        <v/>
      </c>
      <c r="R3668" s="33" t="str">
        <f t="shared" si="1256"/>
        <v/>
      </c>
      <c r="S3668" s="33" t="str">
        <f t="shared" si="1257"/>
        <v/>
      </c>
      <c r="T3668" s="35" t="str">
        <f t="shared" si="1258"/>
        <v/>
      </c>
      <c r="U3668" s="35" t="str">
        <f t="shared" si="1259"/>
        <v/>
      </c>
      <c r="V3668" s="35" t="str">
        <f t="shared" si="1275"/>
        <v>3C</v>
      </c>
      <c r="W3668" s="35" t="str">
        <f t="shared" si="1268"/>
        <v/>
      </c>
      <c r="X3668" s="388">
        <f t="shared" si="1269"/>
        <v>0</v>
      </c>
      <c r="Y3668" s="388">
        <f t="shared" si="1270"/>
        <v>0</v>
      </c>
      <c r="Z3668" s="280" t="str">
        <f t="shared" si="1261"/>
        <v/>
      </c>
      <c r="AA3668" s="280" t="str">
        <f t="shared" si="1262"/>
        <v/>
      </c>
      <c r="AB3668" s="389" t="str">
        <f t="shared" si="1271"/>
        <v/>
      </c>
      <c r="AC3668" s="389" t="str">
        <f t="shared" si="1272"/>
        <v/>
      </c>
      <c r="AD3668" s="390" t="str">
        <f t="shared" si="1263"/>
        <v/>
      </c>
      <c r="AE3668" s="282">
        <f t="shared" si="1264"/>
        <v>0</v>
      </c>
      <c r="AF3668" s="359">
        <f t="shared" si="1265"/>
        <v>0</v>
      </c>
      <c r="AG3668" s="280">
        <f t="shared" si="1266"/>
        <v>0</v>
      </c>
      <c r="AH3668" s="280">
        <f t="shared" si="1260"/>
        <v>0</v>
      </c>
      <c r="AI3668" s="280">
        <f>IF(ISBLANK(T3668),AI3667,IF(COUNTIF(T$2:T3668,T3668)&gt;1,AI3667,1+MAX(AI3667,0)))</f>
        <v>103</v>
      </c>
      <c r="AL3668" s="391" t="str">
        <f t="shared" si="1273"/>
        <v/>
      </c>
      <c r="AM3668" s="391" t="str">
        <f t="shared" si="1274"/>
        <v/>
      </c>
      <c r="AO3668" s="310" t="str">
        <f t="shared" si="1267"/>
        <v/>
      </c>
      <c r="AP3668" s="310">
        <f>SUM(AO$1:AO3668)</f>
        <v>0</v>
      </c>
      <c r="AQ3668" s="310">
        <f>SUM(AK$2:AK3668)</f>
        <v>24</v>
      </c>
      <c r="AR3668" s="310">
        <f>COUNTA(AJ$2:AJ3668)</f>
        <v>24</v>
      </c>
      <c r="AS3668" s="312"/>
      <c r="AT3668" s="312"/>
      <c r="AU3668" s="312"/>
      <c r="AV3668" s="312"/>
      <c r="AW3668" s="312"/>
    </row>
    <row r="3669" spans="1:49" x14ac:dyDescent="0.25">
      <c r="A3669"/>
      <c r="B3669"/>
      <c r="C3669"/>
      <c r="D3669"/>
      <c r="E3669"/>
      <c r="F3669"/>
      <c r="G3669"/>
      <c r="H3669"/>
      <c r="I3669"/>
      <c r="J3669"/>
      <c r="K3669"/>
      <c r="L3669"/>
      <c r="M3669"/>
      <c r="O3669" s="101">
        <f>IF(ISBLANK(C3669),O3668,IF(COUNTIF(C$2:C3669,C3669)&gt;1,O3668,1+MAX(O3668,0)))</f>
        <v>81</v>
      </c>
      <c r="P3669" s="45">
        <f t="shared" si="1254"/>
        <v>54</v>
      </c>
      <c r="Q3669" s="33" t="str">
        <f t="shared" si="1255"/>
        <v/>
      </c>
      <c r="R3669" s="33" t="str">
        <f t="shared" si="1256"/>
        <v/>
      </c>
      <c r="S3669" s="33" t="str">
        <f t="shared" si="1257"/>
        <v/>
      </c>
      <c r="T3669" s="35" t="str">
        <f t="shared" si="1258"/>
        <v/>
      </c>
      <c r="U3669" s="35" t="str">
        <f t="shared" si="1259"/>
        <v/>
      </c>
      <c r="V3669" s="35" t="str">
        <f t="shared" si="1275"/>
        <v>3C</v>
      </c>
      <c r="W3669" s="35" t="str">
        <f t="shared" si="1268"/>
        <v/>
      </c>
      <c r="X3669" s="388">
        <f t="shared" si="1269"/>
        <v>0</v>
      </c>
      <c r="Y3669" s="388">
        <f t="shared" si="1270"/>
        <v>0</v>
      </c>
      <c r="Z3669" s="280" t="str">
        <f t="shared" si="1261"/>
        <v/>
      </c>
      <c r="AA3669" s="280" t="str">
        <f t="shared" si="1262"/>
        <v/>
      </c>
      <c r="AB3669" s="389" t="str">
        <f t="shared" si="1271"/>
        <v/>
      </c>
      <c r="AC3669" s="389" t="str">
        <f t="shared" si="1272"/>
        <v/>
      </c>
      <c r="AD3669" s="390" t="str">
        <f t="shared" si="1263"/>
        <v/>
      </c>
      <c r="AE3669" s="282">
        <f t="shared" si="1264"/>
        <v>0</v>
      </c>
      <c r="AF3669" s="359">
        <f t="shared" si="1265"/>
        <v>0</v>
      </c>
      <c r="AG3669" s="280">
        <f t="shared" si="1266"/>
        <v>0</v>
      </c>
      <c r="AH3669" s="280">
        <f t="shared" si="1260"/>
        <v>0</v>
      </c>
      <c r="AI3669" s="280">
        <f>IF(ISBLANK(T3669),AI3668,IF(COUNTIF(T$2:T3669,T3669)&gt;1,AI3668,1+MAX(AI3668,0)))</f>
        <v>103</v>
      </c>
      <c r="AL3669" s="391" t="str">
        <f t="shared" si="1273"/>
        <v/>
      </c>
      <c r="AM3669" s="391" t="str">
        <f t="shared" si="1274"/>
        <v/>
      </c>
      <c r="AO3669" s="310" t="str">
        <f t="shared" si="1267"/>
        <v/>
      </c>
      <c r="AP3669" s="310">
        <f>SUM(AO$1:AO3669)</f>
        <v>0</v>
      </c>
      <c r="AQ3669" s="310">
        <f>SUM(AK$2:AK3669)</f>
        <v>24</v>
      </c>
      <c r="AR3669" s="310">
        <f>COUNTA(AJ$2:AJ3669)</f>
        <v>24</v>
      </c>
      <c r="AS3669" s="312"/>
      <c r="AT3669" s="312"/>
      <c r="AU3669" s="312"/>
      <c r="AV3669" s="312"/>
      <c r="AW3669" s="312"/>
    </row>
    <row r="3670" spans="1:49" x14ac:dyDescent="0.25">
      <c r="A3670"/>
      <c r="B3670"/>
      <c r="C3670"/>
      <c r="D3670"/>
      <c r="E3670"/>
      <c r="F3670"/>
      <c r="G3670"/>
      <c r="H3670"/>
      <c r="I3670"/>
      <c r="J3670"/>
      <c r="K3670"/>
      <c r="L3670"/>
      <c r="M3670"/>
      <c r="O3670" s="101">
        <f>IF(ISBLANK(C3670),O3669,IF(COUNTIF(C$2:C3670,C3670)&gt;1,O3669,1+MAX(O3669,0)))</f>
        <v>81</v>
      </c>
      <c r="P3670" s="45">
        <f t="shared" si="1254"/>
        <v>54</v>
      </c>
      <c r="Q3670" s="33" t="str">
        <f t="shared" si="1255"/>
        <v/>
      </c>
      <c r="R3670" s="33" t="str">
        <f t="shared" si="1256"/>
        <v/>
      </c>
      <c r="S3670" s="33" t="str">
        <f t="shared" si="1257"/>
        <v/>
      </c>
      <c r="T3670" s="35" t="str">
        <f t="shared" si="1258"/>
        <v/>
      </c>
      <c r="U3670" s="35" t="str">
        <f t="shared" si="1259"/>
        <v/>
      </c>
      <c r="V3670" s="35" t="str">
        <f t="shared" si="1275"/>
        <v>3C</v>
      </c>
      <c r="W3670" s="35" t="str">
        <f t="shared" si="1268"/>
        <v/>
      </c>
      <c r="X3670" s="388">
        <f t="shared" si="1269"/>
        <v>0</v>
      </c>
      <c r="Y3670" s="388">
        <f t="shared" si="1270"/>
        <v>0</v>
      </c>
      <c r="Z3670" s="280" t="str">
        <f t="shared" si="1261"/>
        <v/>
      </c>
      <c r="AA3670" s="280" t="str">
        <f t="shared" si="1262"/>
        <v/>
      </c>
      <c r="AB3670" s="389" t="str">
        <f t="shared" si="1271"/>
        <v/>
      </c>
      <c r="AC3670" s="389" t="str">
        <f t="shared" si="1272"/>
        <v/>
      </c>
      <c r="AD3670" s="390" t="str">
        <f t="shared" si="1263"/>
        <v/>
      </c>
      <c r="AE3670" s="282">
        <f t="shared" si="1264"/>
        <v>0</v>
      </c>
      <c r="AF3670" s="359">
        <f t="shared" si="1265"/>
        <v>0</v>
      </c>
      <c r="AG3670" s="280">
        <f t="shared" si="1266"/>
        <v>0</v>
      </c>
      <c r="AH3670" s="280">
        <f t="shared" si="1260"/>
        <v>0</v>
      </c>
      <c r="AI3670" s="280">
        <f>IF(ISBLANK(T3670),AI3669,IF(COUNTIF(T$2:T3670,T3670)&gt;1,AI3669,1+MAX(AI3669,0)))</f>
        <v>103</v>
      </c>
      <c r="AL3670" s="391" t="str">
        <f t="shared" si="1273"/>
        <v/>
      </c>
      <c r="AM3670" s="391" t="str">
        <f t="shared" si="1274"/>
        <v/>
      </c>
      <c r="AO3670" s="310" t="str">
        <f t="shared" si="1267"/>
        <v/>
      </c>
      <c r="AP3670" s="310">
        <f>SUM(AO$1:AO3670)</f>
        <v>0</v>
      </c>
      <c r="AQ3670" s="310">
        <f>SUM(AK$2:AK3670)</f>
        <v>24</v>
      </c>
      <c r="AR3670" s="310">
        <f>COUNTA(AJ$2:AJ3670)</f>
        <v>24</v>
      </c>
      <c r="AS3670" s="312"/>
      <c r="AT3670" s="312"/>
      <c r="AU3670" s="312"/>
      <c r="AV3670" s="312"/>
      <c r="AW3670" s="312"/>
    </row>
    <row r="3671" spans="1:49" x14ac:dyDescent="0.25">
      <c r="A3671"/>
      <c r="B3671"/>
      <c r="C3671"/>
      <c r="D3671"/>
      <c r="E3671"/>
      <c r="F3671"/>
      <c r="G3671"/>
      <c r="H3671"/>
      <c r="I3671"/>
      <c r="J3671"/>
      <c r="K3671"/>
      <c r="L3671"/>
      <c r="M3671"/>
      <c r="O3671" s="101">
        <f>IF(ISBLANK(C3671),O3670,IF(COUNTIF(C$2:C3671,C3671)&gt;1,O3670,1+MAX(O3670,0)))</f>
        <v>81</v>
      </c>
      <c r="P3671" s="45">
        <f t="shared" si="1254"/>
        <v>54</v>
      </c>
      <c r="Q3671" s="33" t="str">
        <f t="shared" si="1255"/>
        <v/>
      </c>
      <c r="R3671" s="33" t="str">
        <f t="shared" si="1256"/>
        <v/>
      </c>
      <c r="S3671" s="33" t="str">
        <f t="shared" si="1257"/>
        <v/>
      </c>
      <c r="T3671" s="35" t="str">
        <f t="shared" si="1258"/>
        <v/>
      </c>
      <c r="U3671" s="35" t="str">
        <f t="shared" si="1259"/>
        <v/>
      </c>
      <c r="V3671" s="35" t="str">
        <f t="shared" si="1275"/>
        <v>3C</v>
      </c>
      <c r="W3671" s="35" t="str">
        <f t="shared" si="1268"/>
        <v/>
      </c>
      <c r="X3671" s="388">
        <f t="shared" si="1269"/>
        <v>0</v>
      </c>
      <c r="Y3671" s="388">
        <f t="shared" si="1270"/>
        <v>0</v>
      </c>
      <c r="Z3671" s="280" t="str">
        <f t="shared" si="1261"/>
        <v/>
      </c>
      <c r="AA3671" s="280" t="str">
        <f t="shared" si="1262"/>
        <v/>
      </c>
      <c r="AB3671" s="389" t="str">
        <f t="shared" si="1271"/>
        <v/>
      </c>
      <c r="AC3671" s="389" t="str">
        <f t="shared" si="1272"/>
        <v/>
      </c>
      <c r="AD3671" s="390" t="str">
        <f t="shared" si="1263"/>
        <v/>
      </c>
      <c r="AE3671" s="282">
        <f t="shared" si="1264"/>
        <v>0</v>
      </c>
      <c r="AF3671" s="359">
        <f t="shared" si="1265"/>
        <v>0</v>
      </c>
      <c r="AG3671" s="280">
        <f t="shared" si="1266"/>
        <v>0</v>
      </c>
      <c r="AH3671" s="280">
        <f t="shared" si="1260"/>
        <v>0</v>
      </c>
      <c r="AI3671" s="280">
        <f>IF(ISBLANK(T3671),AI3670,IF(COUNTIF(T$2:T3671,T3671)&gt;1,AI3670,1+MAX(AI3670,0)))</f>
        <v>103</v>
      </c>
      <c r="AL3671" s="391" t="str">
        <f t="shared" si="1273"/>
        <v/>
      </c>
      <c r="AM3671" s="391" t="str">
        <f t="shared" si="1274"/>
        <v/>
      </c>
      <c r="AO3671" s="310" t="str">
        <f t="shared" si="1267"/>
        <v/>
      </c>
      <c r="AP3671" s="310">
        <f>SUM(AO$1:AO3671)</f>
        <v>0</v>
      </c>
      <c r="AQ3671" s="310">
        <f>SUM(AK$2:AK3671)</f>
        <v>24</v>
      </c>
      <c r="AR3671" s="310">
        <f>COUNTA(AJ$2:AJ3671)</f>
        <v>24</v>
      </c>
      <c r="AS3671" s="312"/>
      <c r="AT3671" s="312"/>
      <c r="AU3671" s="312"/>
      <c r="AV3671" s="312"/>
      <c r="AW3671" s="312"/>
    </row>
    <row r="3672" spans="1:49" x14ac:dyDescent="0.25">
      <c r="A3672"/>
      <c r="B3672"/>
      <c r="C3672"/>
      <c r="D3672"/>
      <c r="E3672"/>
      <c r="F3672"/>
      <c r="G3672"/>
      <c r="H3672"/>
      <c r="I3672"/>
      <c r="J3672"/>
      <c r="K3672"/>
      <c r="L3672"/>
      <c r="M3672"/>
      <c r="O3672" s="101">
        <f>IF(ISBLANK(C3672),O3671,IF(COUNTIF(C$2:C3672,C3672)&gt;1,O3671,1+MAX(O3671,0)))</f>
        <v>81</v>
      </c>
      <c r="P3672" s="45">
        <f t="shared" si="1254"/>
        <v>54</v>
      </c>
      <c r="Q3672" s="33" t="str">
        <f t="shared" si="1255"/>
        <v/>
      </c>
      <c r="R3672" s="33" t="str">
        <f t="shared" si="1256"/>
        <v/>
      </c>
      <c r="S3672" s="33" t="str">
        <f t="shared" si="1257"/>
        <v/>
      </c>
      <c r="T3672" s="35" t="str">
        <f t="shared" si="1258"/>
        <v/>
      </c>
      <c r="U3672" s="35" t="str">
        <f t="shared" si="1259"/>
        <v/>
      </c>
      <c r="V3672" s="35" t="str">
        <f t="shared" si="1275"/>
        <v>3C</v>
      </c>
      <c r="W3672" s="35" t="str">
        <f t="shared" si="1268"/>
        <v/>
      </c>
      <c r="X3672" s="388">
        <f t="shared" si="1269"/>
        <v>0</v>
      </c>
      <c r="Y3672" s="388">
        <f t="shared" si="1270"/>
        <v>0</v>
      </c>
      <c r="Z3672" s="280" t="str">
        <f t="shared" si="1261"/>
        <v/>
      </c>
      <c r="AA3672" s="280" t="str">
        <f t="shared" si="1262"/>
        <v/>
      </c>
      <c r="AB3672" s="389" t="str">
        <f t="shared" si="1271"/>
        <v/>
      </c>
      <c r="AC3672" s="389" t="str">
        <f t="shared" si="1272"/>
        <v/>
      </c>
      <c r="AD3672" s="390" t="str">
        <f t="shared" si="1263"/>
        <v/>
      </c>
      <c r="AE3672" s="282">
        <f t="shared" si="1264"/>
        <v>0</v>
      </c>
      <c r="AF3672" s="359">
        <f t="shared" si="1265"/>
        <v>0</v>
      </c>
      <c r="AG3672" s="280">
        <f t="shared" si="1266"/>
        <v>0</v>
      </c>
      <c r="AH3672" s="280">
        <f t="shared" si="1260"/>
        <v>0</v>
      </c>
      <c r="AI3672" s="280">
        <f>IF(ISBLANK(T3672),AI3671,IF(COUNTIF(T$2:T3672,T3672)&gt;1,AI3671,1+MAX(AI3671,0)))</f>
        <v>103</v>
      </c>
      <c r="AL3672" s="391" t="str">
        <f t="shared" si="1273"/>
        <v/>
      </c>
      <c r="AM3672" s="391" t="str">
        <f t="shared" si="1274"/>
        <v/>
      </c>
      <c r="AO3672" s="310" t="str">
        <f t="shared" si="1267"/>
        <v/>
      </c>
      <c r="AP3672" s="310">
        <f>SUM(AO$1:AO3672)</f>
        <v>0</v>
      </c>
      <c r="AQ3672" s="310">
        <f>SUM(AK$2:AK3672)</f>
        <v>24</v>
      </c>
      <c r="AR3672" s="310">
        <f>COUNTA(AJ$2:AJ3672)</f>
        <v>24</v>
      </c>
      <c r="AS3672" s="312"/>
      <c r="AT3672" s="312"/>
      <c r="AU3672" s="312"/>
      <c r="AV3672" s="312"/>
      <c r="AW3672" s="312"/>
    </row>
    <row r="3673" spans="1:49" x14ac:dyDescent="0.25">
      <c r="A3673"/>
      <c r="B3673"/>
      <c r="C3673"/>
      <c r="D3673"/>
      <c r="E3673"/>
      <c r="F3673"/>
      <c r="G3673"/>
      <c r="H3673"/>
      <c r="I3673"/>
      <c r="J3673"/>
      <c r="K3673"/>
      <c r="L3673"/>
      <c r="M3673"/>
      <c r="O3673" s="101">
        <f>IF(ISBLANK(C3673),O3672,IF(COUNTIF(C$2:C3673,C3673)&gt;1,O3672,1+MAX(O3672,0)))</f>
        <v>81</v>
      </c>
      <c r="P3673" s="45">
        <f t="shared" si="1254"/>
        <v>54</v>
      </c>
      <c r="Q3673" s="33" t="str">
        <f t="shared" si="1255"/>
        <v/>
      </c>
      <c r="R3673" s="33" t="str">
        <f t="shared" si="1256"/>
        <v/>
      </c>
      <c r="S3673" s="33" t="str">
        <f t="shared" si="1257"/>
        <v/>
      </c>
      <c r="T3673" s="35" t="str">
        <f t="shared" si="1258"/>
        <v/>
      </c>
      <c r="U3673" s="35" t="str">
        <f t="shared" si="1259"/>
        <v/>
      </c>
      <c r="V3673" s="35" t="str">
        <f t="shared" si="1275"/>
        <v>3C</v>
      </c>
      <c r="W3673" s="35" t="str">
        <f t="shared" si="1268"/>
        <v/>
      </c>
      <c r="X3673" s="388">
        <f t="shared" si="1269"/>
        <v>0</v>
      </c>
      <c r="Y3673" s="388">
        <f t="shared" si="1270"/>
        <v>0</v>
      </c>
      <c r="Z3673" s="280" t="str">
        <f t="shared" si="1261"/>
        <v/>
      </c>
      <c r="AA3673" s="280" t="str">
        <f t="shared" si="1262"/>
        <v/>
      </c>
      <c r="AB3673" s="389" t="str">
        <f t="shared" si="1271"/>
        <v/>
      </c>
      <c r="AC3673" s="389" t="str">
        <f t="shared" si="1272"/>
        <v/>
      </c>
      <c r="AD3673" s="390" t="str">
        <f t="shared" si="1263"/>
        <v/>
      </c>
      <c r="AE3673" s="282">
        <f t="shared" si="1264"/>
        <v>0</v>
      </c>
      <c r="AF3673" s="359">
        <f t="shared" si="1265"/>
        <v>0</v>
      </c>
      <c r="AG3673" s="280">
        <f t="shared" si="1266"/>
        <v>0</v>
      </c>
      <c r="AH3673" s="280">
        <f t="shared" si="1260"/>
        <v>0</v>
      </c>
      <c r="AI3673" s="280">
        <f>IF(ISBLANK(T3673),AI3672,IF(COUNTIF(T$2:T3673,T3673)&gt;1,AI3672,1+MAX(AI3672,0)))</f>
        <v>103</v>
      </c>
      <c r="AL3673" s="391" t="str">
        <f t="shared" si="1273"/>
        <v/>
      </c>
      <c r="AM3673" s="391" t="str">
        <f t="shared" si="1274"/>
        <v/>
      </c>
      <c r="AO3673" s="310" t="str">
        <f t="shared" si="1267"/>
        <v/>
      </c>
      <c r="AP3673" s="310">
        <f>SUM(AO$1:AO3673)</f>
        <v>0</v>
      </c>
      <c r="AQ3673" s="310">
        <f>SUM(AK$2:AK3673)</f>
        <v>24</v>
      </c>
      <c r="AR3673" s="310">
        <f>COUNTA(AJ$2:AJ3673)</f>
        <v>24</v>
      </c>
      <c r="AS3673" s="312"/>
      <c r="AT3673" s="312"/>
      <c r="AU3673" s="312"/>
      <c r="AV3673" s="312"/>
      <c r="AW3673" s="312"/>
    </row>
    <row r="3674" spans="1:49" x14ac:dyDescent="0.25">
      <c r="A3674"/>
      <c r="B3674"/>
      <c r="C3674"/>
      <c r="D3674"/>
      <c r="E3674"/>
      <c r="F3674"/>
      <c r="G3674"/>
      <c r="H3674"/>
      <c r="I3674"/>
      <c r="J3674"/>
      <c r="K3674"/>
      <c r="L3674"/>
      <c r="M3674"/>
      <c r="O3674" s="101">
        <f>IF(ISBLANK(C3674),O3673,IF(COUNTIF(C$2:C3674,C3674)&gt;1,O3673,1+MAX(O3673,0)))</f>
        <v>81</v>
      </c>
      <c r="P3674" s="45">
        <f t="shared" si="1254"/>
        <v>54</v>
      </c>
      <c r="Q3674" s="33" t="str">
        <f t="shared" si="1255"/>
        <v/>
      </c>
      <c r="R3674" s="33" t="str">
        <f t="shared" si="1256"/>
        <v/>
      </c>
      <c r="S3674" s="33" t="str">
        <f t="shared" si="1257"/>
        <v/>
      </c>
      <c r="T3674" s="35" t="str">
        <f t="shared" si="1258"/>
        <v/>
      </c>
      <c r="U3674" s="35" t="str">
        <f t="shared" si="1259"/>
        <v/>
      </c>
      <c r="V3674" s="35" t="str">
        <f t="shared" si="1275"/>
        <v>3C</v>
      </c>
      <c r="W3674" s="35" t="str">
        <f t="shared" si="1268"/>
        <v/>
      </c>
      <c r="X3674" s="388">
        <f t="shared" si="1269"/>
        <v>0</v>
      </c>
      <c r="Y3674" s="388">
        <f t="shared" si="1270"/>
        <v>0</v>
      </c>
      <c r="Z3674" s="280" t="str">
        <f t="shared" si="1261"/>
        <v/>
      </c>
      <c r="AA3674" s="280" t="str">
        <f t="shared" si="1262"/>
        <v/>
      </c>
      <c r="AB3674" s="389" t="str">
        <f t="shared" si="1271"/>
        <v/>
      </c>
      <c r="AC3674" s="389" t="str">
        <f t="shared" si="1272"/>
        <v/>
      </c>
      <c r="AD3674" s="390" t="str">
        <f t="shared" si="1263"/>
        <v/>
      </c>
      <c r="AE3674" s="282">
        <f t="shared" si="1264"/>
        <v>0</v>
      </c>
      <c r="AF3674" s="359">
        <f t="shared" si="1265"/>
        <v>0</v>
      </c>
      <c r="AG3674" s="280">
        <f t="shared" si="1266"/>
        <v>0</v>
      </c>
      <c r="AH3674" s="280">
        <f t="shared" si="1260"/>
        <v>0</v>
      </c>
      <c r="AI3674" s="280">
        <f>IF(ISBLANK(T3674),AI3673,IF(COUNTIF(T$2:T3674,T3674)&gt;1,AI3673,1+MAX(AI3673,0)))</f>
        <v>103</v>
      </c>
      <c r="AL3674" s="391" t="str">
        <f t="shared" si="1273"/>
        <v/>
      </c>
      <c r="AM3674" s="391" t="str">
        <f t="shared" si="1274"/>
        <v/>
      </c>
      <c r="AO3674" s="310" t="str">
        <f t="shared" si="1267"/>
        <v/>
      </c>
      <c r="AP3674" s="310">
        <f>SUM(AO$1:AO3674)</f>
        <v>0</v>
      </c>
      <c r="AQ3674" s="310">
        <f>SUM(AK$2:AK3674)</f>
        <v>24</v>
      </c>
      <c r="AR3674" s="310">
        <f>COUNTA(AJ$2:AJ3674)</f>
        <v>24</v>
      </c>
      <c r="AS3674" s="312"/>
      <c r="AT3674" s="312"/>
      <c r="AU3674" s="312"/>
      <c r="AV3674" s="312"/>
      <c r="AW3674" s="312"/>
    </row>
    <row r="3675" spans="1:49" x14ac:dyDescent="0.25">
      <c r="A3675"/>
      <c r="B3675"/>
      <c r="C3675"/>
      <c r="D3675"/>
      <c r="E3675"/>
      <c r="F3675"/>
      <c r="G3675"/>
      <c r="H3675"/>
      <c r="I3675"/>
      <c r="J3675"/>
      <c r="K3675"/>
      <c r="L3675"/>
      <c r="M3675"/>
      <c r="O3675" s="101">
        <f>IF(ISBLANK(C3675),O3674,IF(COUNTIF(C$2:C3675,C3675)&gt;1,O3674,1+MAX(O3674,0)))</f>
        <v>81</v>
      </c>
      <c r="P3675" s="45">
        <f t="shared" si="1254"/>
        <v>54</v>
      </c>
      <c r="Q3675" s="33" t="str">
        <f t="shared" si="1255"/>
        <v/>
      </c>
      <c r="R3675" s="33" t="str">
        <f t="shared" si="1256"/>
        <v/>
      </c>
      <c r="S3675" s="33" t="str">
        <f t="shared" si="1257"/>
        <v/>
      </c>
      <c r="T3675" s="35" t="str">
        <f t="shared" si="1258"/>
        <v/>
      </c>
      <c r="U3675" s="35" t="str">
        <f t="shared" si="1259"/>
        <v/>
      </c>
      <c r="V3675" s="35" t="str">
        <f t="shared" si="1275"/>
        <v>3C</v>
      </c>
      <c r="W3675" s="35" t="str">
        <f t="shared" si="1268"/>
        <v/>
      </c>
      <c r="X3675" s="388">
        <f t="shared" si="1269"/>
        <v>0</v>
      </c>
      <c r="Y3675" s="388">
        <f t="shared" si="1270"/>
        <v>0</v>
      </c>
      <c r="Z3675" s="280" t="str">
        <f t="shared" si="1261"/>
        <v/>
      </c>
      <c r="AA3675" s="280" t="str">
        <f t="shared" si="1262"/>
        <v/>
      </c>
      <c r="AB3675" s="389" t="str">
        <f t="shared" si="1271"/>
        <v/>
      </c>
      <c r="AC3675" s="389" t="str">
        <f t="shared" si="1272"/>
        <v/>
      </c>
      <c r="AD3675" s="390" t="str">
        <f t="shared" si="1263"/>
        <v/>
      </c>
      <c r="AE3675" s="282">
        <f t="shared" si="1264"/>
        <v>0</v>
      </c>
      <c r="AF3675" s="359">
        <f t="shared" si="1265"/>
        <v>0</v>
      </c>
      <c r="AG3675" s="280">
        <f t="shared" si="1266"/>
        <v>0</v>
      </c>
      <c r="AH3675" s="280">
        <f t="shared" si="1260"/>
        <v>0</v>
      </c>
      <c r="AI3675" s="280">
        <f>IF(ISBLANK(T3675),AI3674,IF(COUNTIF(T$2:T3675,T3675)&gt;1,AI3674,1+MAX(AI3674,0)))</f>
        <v>103</v>
      </c>
      <c r="AL3675" s="391" t="str">
        <f t="shared" si="1273"/>
        <v/>
      </c>
      <c r="AM3675" s="391" t="str">
        <f t="shared" si="1274"/>
        <v/>
      </c>
      <c r="AO3675" s="310" t="str">
        <f t="shared" si="1267"/>
        <v/>
      </c>
      <c r="AP3675" s="310">
        <f>SUM(AO$1:AO3675)</f>
        <v>0</v>
      </c>
      <c r="AQ3675" s="310">
        <f>SUM(AK$2:AK3675)</f>
        <v>24</v>
      </c>
      <c r="AR3675" s="310">
        <f>COUNTA(AJ$2:AJ3675)</f>
        <v>24</v>
      </c>
      <c r="AS3675" s="312"/>
      <c r="AT3675" s="312"/>
      <c r="AU3675" s="312"/>
      <c r="AV3675" s="312"/>
      <c r="AW3675" s="312"/>
    </row>
    <row r="3676" spans="1:49" x14ac:dyDescent="0.25">
      <c r="A3676"/>
      <c r="B3676"/>
      <c r="C3676"/>
      <c r="D3676"/>
      <c r="E3676"/>
      <c r="F3676"/>
      <c r="G3676"/>
      <c r="H3676"/>
      <c r="I3676"/>
      <c r="J3676"/>
      <c r="K3676"/>
      <c r="L3676"/>
      <c r="M3676"/>
      <c r="O3676" s="101">
        <f>IF(ISBLANK(C3676),O3675,IF(COUNTIF(C$2:C3676,C3676)&gt;1,O3675,1+MAX(O3675,0)))</f>
        <v>81</v>
      </c>
      <c r="P3676" s="45">
        <f t="shared" si="1254"/>
        <v>54</v>
      </c>
      <c r="Q3676" s="33" t="str">
        <f t="shared" si="1255"/>
        <v/>
      </c>
      <c r="R3676" s="33" t="str">
        <f t="shared" si="1256"/>
        <v/>
      </c>
      <c r="S3676" s="33" t="str">
        <f t="shared" si="1257"/>
        <v/>
      </c>
      <c r="T3676" s="35" t="str">
        <f t="shared" si="1258"/>
        <v/>
      </c>
      <c r="U3676" s="35" t="str">
        <f t="shared" si="1259"/>
        <v/>
      </c>
      <c r="V3676" s="35" t="str">
        <f t="shared" si="1275"/>
        <v>3C</v>
      </c>
      <c r="W3676" s="35" t="str">
        <f t="shared" si="1268"/>
        <v/>
      </c>
      <c r="X3676" s="388">
        <f t="shared" si="1269"/>
        <v>0</v>
      </c>
      <c r="Y3676" s="388">
        <f t="shared" si="1270"/>
        <v>0</v>
      </c>
      <c r="Z3676" s="280" t="str">
        <f t="shared" si="1261"/>
        <v/>
      </c>
      <c r="AA3676" s="280" t="str">
        <f t="shared" si="1262"/>
        <v/>
      </c>
      <c r="AB3676" s="389" t="str">
        <f t="shared" si="1271"/>
        <v/>
      </c>
      <c r="AC3676" s="389" t="str">
        <f t="shared" si="1272"/>
        <v/>
      </c>
      <c r="AD3676" s="390" t="str">
        <f t="shared" si="1263"/>
        <v/>
      </c>
      <c r="AE3676" s="282">
        <f t="shared" si="1264"/>
        <v>0</v>
      </c>
      <c r="AF3676" s="359">
        <f t="shared" si="1265"/>
        <v>0</v>
      </c>
      <c r="AG3676" s="280">
        <f t="shared" si="1266"/>
        <v>0</v>
      </c>
      <c r="AH3676" s="280">
        <f t="shared" si="1260"/>
        <v>0</v>
      </c>
      <c r="AI3676" s="280">
        <f>IF(ISBLANK(T3676),AI3675,IF(COUNTIF(T$2:T3676,T3676)&gt;1,AI3675,1+MAX(AI3675,0)))</f>
        <v>103</v>
      </c>
      <c r="AL3676" s="391" t="str">
        <f t="shared" si="1273"/>
        <v/>
      </c>
      <c r="AM3676" s="391" t="str">
        <f t="shared" si="1274"/>
        <v/>
      </c>
      <c r="AO3676" s="310" t="str">
        <f t="shared" si="1267"/>
        <v/>
      </c>
      <c r="AP3676" s="310">
        <f>SUM(AO$1:AO3676)</f>
        <v>0</v>
      </c>
      <c r="AQ3676" s="310">
        <f>SUM(AK$2:AK3676)</f>
        <v>24</v>
      </c>
      <c r="AR3676" s="310">
        <f>COUNTA(AJ$2:AJ3676)</f>
        <v>24</v>
      </c>
      <c r="AS3676" s="312"/>
      <c r="AT3676" s="312"/>
      <c r="AU3676" s="312"/>
      <c r="AV3676" s="312"/>
      <c r="AW3676" s="312"/>
    </row>
    <row r="3677" spans="1:49" x14ac:dyDescent="0.25">
      <c r="A3677"/>
      <c r="B3677"/>
      <c r="C3677"/>
      <c r="D3677"/>
      <c r="E3677"/>
      <c r="F3677"/>
      <c r="G3677"/>
      <c r="H3677"/>
      <c r="I3677"/>
      <c r="J3677"/>
      <c r="K3677"/>
      <c r="L3677"/>
      <c r="M3677"/>
      <c r="O3677" s="101">
        <f>IF(ISBLANK(C3677),O3676,IF(COUNTIF(C$2:C3677,C3677)&gt;1,O3676,1+MAX(O3676,0)))</f>
        <v>81</v>
      </c>
      <c r="P3677" s="45">
        <f t="shared" si="1254"/>
        <v>54</v>
      </c>
      <c r="Q3677" s="33" t="str">
        <f t="shared" si="1255"/>
        <v/>
      </c>
      <c r="R3677" s="33" t="str">
        <f t="shared" si="1256"/>
        <v/>
      </c>
      <c r="S3677" s="33" t="str">
        <f t="shared" si="1257"/>
        <v/>
      </c>
      <c r="T3677" s="35" t="str">
        <f t="shared" si="1258"/>
        <v/>
      </c>
      <c r="U3677" s="35" t="str">
        <f t="shared" si="1259"/>
        <v/>
      </c>
      <c r="V3677" s="35" t="str">
        <f t="shared" si="1275"/>
        <v>3C</v>
      </c>
      <c r="W3677" s="35" t="str">
        <f t="shared" si="1268"/>
        <v/>
      </c>
      <c r="X3677" s="388">
        <f t="shared" si="1269"/>
        <v>0</v>
      </c>
      <c r="Y3677" s="388">
        <f t="shared" si="1270"/>
        <v>0</v>
      </c>
      <c r="Z3677" s="280" t="str">
        <f t="shared" si="1261"/>
        <v/>
      </c>
      <c r="AA3677" s="280" t="str">
        <f t="shared" si="1262"/>
        <v/>
      </c>
      <c r="AB3677" s="389" t="str">
        <f t="shared" si="1271"/>
        <v/>
      </c>
      <c r="AC3677" s="389" t="str">
        <f t="shared" si="1272"/>
        <v/>
      </c>
      <c r="AD3677" s="390" t="str">
        <f t="shared" si="1263"/>
        <v/>
      </c>
      <c r="AE3677" s="282">
        <f t="shared" si="1264"/>
        <v>0</v>
      </c>
      <c r="AF3677" s="359">
        <f t="shared" si="1265"/>
        <v>0</v>
      </c>
      <c r="AG3677" s="280">
        <f t="shared" si="1266"/>
        <v>0</v>
      </c>
      <c r="AH3677" s="280">
        <f t="shared" si="1260"/>
        <v>0</v>
      </c>
      <c r="AI3677" s="280">
        <f>IF(ISBLANK(T3677),AI3676,IF(COUNTIF(T$2:T3677,T3677)&gt;1,AI3676,1+MAX(AI3676,0)))</f>
        <v>103</v>
      </c>
      <c r="AL3677" s="391" t="str">
        <f t="shared" si="1273"/>
        <v/>
      </c>
      <c r="AM3677" s="391" t="str">
        <f t="shared" si="1274"/>
        <v/>
      </c>
      <c r="AO3677" s="310" t="str">
        <f t="shared" si="1267"/>
        <v/>
      </c>
      <c r="AP3677" s="310">
        <f>SUM(AO$1:AO3677)</f>
        <v>0</v>
      </c>
      <c r="AQ3677" s="310">
        <f>SUM(AK$2:AK3677)</f>
        <v>24</v>
      </c>
      <c r="AR3677" s="310">
        <f>COUNTA(AJ$2:AJ3677)</f>
        <v>24</v>
      </c>
      <c r="AS3677" s="312"/>
      <c r="AT3677" s="312"/>
      <c r="AU3677" s="312"/>
      <c r="AV3677" s="312"/>
      <c r="AW3677" s="312"/>
    </row>
    <row r="3678" spans="1:49" x14ac:dyDescent="0.25">
      <c r="A3678"/>
      <c r="B3678"/>
      <c r="C3678"/>
      <c r="D3678"/>
      <c r="E3678"/>
      <c r="F3678"/>
      <c r="G3678"/>
      <c r="H3678"/>
      <c r="I3678"/>
      <c r="J3678"/>
      <c r="K3678"/>
      <c r="L3678"/>
      <c r="M3678"/>
      <c r="O3678" s="101">
        <f>IF(ISBLANK(C3678),O3677,IF(COUNTIF(C$2:C3678,C3678)&gt;1,O3677,1+MAX(O3677,0)))</f>
        <v>81</v>
      </c>
      <c r="P3678" s="45">
        <f t="shared" si="1254"/>
        <v>54</v>
      </c>
      <c r="Q3678" s="33" t="str">
        <f t="shared" si="1255"/>
        <v/>
      </c>
      <c r="R3678" s="33" t="str">
        <f t="shared" si="1256"/>
        <v/>
      </c>
      <c r="S3678" s="33" t="str">
        <f t="shared" si="1257"/>
        <v/>
      </c>
      <c r="T3678" s="35" t="str">
        <f t="shared" si="1258"/>
        <v/>
      </c>
      <c r="U3678" s="35" t="str">
        <f t="shared" si="1259"/>
        <v/>
      </c>
      <c r="V3678" s="35" t="str">
        <f t="shared" si="1275"/>
        <v>3C</v>
      </c>
      <c r="W3678" s="35" t="str">
        <f t="shared" si="1268"/>
        <v/>
      </c>
      <c r="X3678" s="388">
        <f t="shared" si="1269"/>
        <v>0</v>
      </c>
      <c r="Y3678" s="388">
        <f t="shared" si="1270"/>
        <v>0</v>
      </c>
      <c r="Z3678" s="280" t="str">
        <f t="shared" si="1261"/>
        <v/>
      </c>
      <c r="AA3678" s="280" t="str">
        <f t="shared" si="1262"/>
        <v/>
      </c>
      <c r="AB3678" s="389" t="str">
        <f t="shared" si="1271"/>
        <v/>
      </c>
      <c r="AC3678" s="389" t="str">
        <f t="shared" si="1272"/>
        <v/>
      </c>
      <c r="AD3678" s="390" t="str">
        <f t="shared" si="1263"/>
        <v/>
      </c>
      <c r="AE3678" s="282">
        <f t="shared" si="1264"/>
        <v>0</v>
      </c>
      <c r="AF3678" s="359">
        <f t="shared" si="1265"/>
        <v>0</v>
      </c>
      <c r="AG3678" s="280">
        <f t="shared" si="1266"/>
        <v>0</v>
      </c>
      <c r="AH3678" s="280">
        <f t="shared" si="1260"/>
        <v>0</v>
      </c>
      <c r="AI3678" s="280">
        <f>IF(ISBLANK(T3678),AI3677,IF(COUNTIF(T$2:T3678,T3678)&gt;1,AI3677,1+MAX(AI3677,0)))</f>
        <v>103</v>
      </c>
      <c r="AL3678" s="391" t="str">
        <f t="shared" si="1273"/>
        <v/>
      </c>
      <c r="AM3678" s="391" t="str">
        <f t="shared" si="1274"/>
        <v/>
      </c>
      <c r="AO3678" s="310" t="str">
        <f t="shared" si="1267"/>
        <v/>
      </c>
      <c r="AP3678" s="310">
        <f>SUM(AO$1:AO3678)</f>
        <v>0</v>
      </c>
      <c r="AQ3678" s="310">
        <f>SUM(AK$2:AK3678)</f>
        <v>24</v>
      </c>
      <c r="AR3678" s="310">
        <f>COUNTA(AJ$2:AJ3678)</f>
        <v>24</v>
      </c>
      <c r="AS3678" s="312"/>
      <c r="AT3678" s="312"/>
      <c r="AU3678" s="312"/>
      <c r="AV3678" s="312"/>
      <c r="AW3678" s="312"/>
    </row>
    <row r="3679" spans="1:49" x14ac:dyDescent="0.25">
      <c r="A3679"/>
      <c r="B3679"/>
      <c r="C3679"/>
      <c r="D3679"/>
      <c r="E3679"/>
      <c r="F3679"/>
      <c r="G3679"/>
      <c r="H3679"/>
      <c r="I3679"/>
      <c r="J3679"/>
      <c r="K3679"/>
      <c r="L3679"/>
      <c r="M3679"/>
      <c r="O3679" s="101">
        <f>IF(ISBLANK(C3679),O3678,IF(COUNTIF(C$2:C3679,C3679)&gt;1,O3678,1+MAX(O3678,0)))</f>
        <v>81</v>
      </c>
      <c r="P3679" s="45">
        <f t="shared" si="1254"/>
        <v>54</v>
      </c>
      <c r="Q3679" s="33" t="str">
        <f t="shared" si="1255"/>
        <v/>
      </c>
      <c r="R3679" s="33" t="str">
        <f t="shared" si="1256"/>
        <v/>
      </c>
      <c r="S3679" s="33" t="str">
        <f t="shared" si="1257"/>
        <v/>
      </c>
      <c r="T3679" s="35" t="str">
        <f t="shared" si="1258"/>
        <v/>
      </c>
      <c r="U3679" s="35" t="str">
        <f t="shared" si="1259"/>
        <v/>
      </c>
      <c r="V3679" s="35" t="str">
        <f t="shared" si="1275"/>
        <v>3C</v>
      </c>
      <c r="W3679" s="35" t="str">
        <f t="shared" si="1268"/>
        <v/>
      </c>
      <c r="X3679" s="388">
        <f t="shared" si="1269"/>
        <v>0</v>
      </c>
      <c r="Y3679" s="388">
        <f t="shared" si="1270"/>
        <v>0</v>
      </c>
      <c r="Z3679" s="280" t="str">
        <f t="shared" si="1261"/>
        <v/>
      </c>
      <c r="AA3679" s="280" t="str">
        <f t="shared" si="1262"/>
        <v/>
      </c>
      <c r="AB3679" s="389" t="str">
        <f t="shared" si="1271"/>
        <v/>
      </c>
      <c r="AC3679" s="389" t="str">
        <f t="shared" si="1272"/>
        <v/>
      </c>
      <c r="AD3679" s="390" t="str">
        <f t="shared" si="1263"/>
        <v/>
      </c>
      <c r="AE3679" s="282">
        <f t="shared" si="1264"/>
        <v>0</v>
      </c>
      <c r="AF3679" s="359">
        <f t="shared" si="1265"/>
        <v>0</v>
      </c>
      <c r="AG3679" s="280">
        <f t="shared" si="1266"/>
        <v>0</v>
      </c>
      <c r="AH3679" s="280">
        <f t="shared" si="1260"/>
        <v>0</v>
      </c>
      <c r="AI3679" s="280">
        <f>IF(ISBLANK(T3679),AI3678,IF(COUNTIF(T$2:T3679,T3679)&gt;1,AI3678,1+MAX(AI3678,0)))</f>
        <v>103</v>
      </c>
      <c r="AL3679" s="391" t="str">
        <f t="shared" si="1273"/>
        <v/>
      </c>
      <c r="AM3679" s="391" t="str">
        <f t="shared" si="1274"/>
        <v/>
      </c>
      <c r="AO3679" s="310" t="str">
        <f t="shared" si="1267"/>
        <v/>
      </c>
      <c r="AP3679" s="310">
        <f>SUM(AO$1:AO3679)</f>
        <v>0</v>
      </c>
      <c r="AQ3679" s="310">
        <f>SUM(AK$2:AK3679)</f>
        <v>24</v>
      </c>
      <c r="AR3679" s="310">
        <f>COUNTA(AJ$2:AJ3679)</f>
        <v>24</v>
      </c>
      <c r="AS3679" s="312"/>
      <c r="AT3679" s="312"/>
      <c r="AU3679" s="312"/>
      <c r="AV3679" s="312"/>
      <c r="AW3679" s="312"/>
    </row>
    <row r="3680" spans="1:49" x14ac:dyDescent="0.25">
      <c r="A3680"/>
      <c r="B3680"/>
      <c r="C3680"/>
      <c r="D3680"/>
      <c r="E3680"/>
      <c r="F3680"/>
      <c r="G3680"/>
      <c r="H3680"/>
      <c r="I3680"/>
      <c r="J3680"/>
      <c r="K3680"/>
      <c r="L3680"/>
      <c r="M3680"/>
      <c r="O3680" s="101">
        <f>IF(ISBLANK(C3680),O3679,IF(COUNTIF(C$2:C3680,C3680)&gt;1,O3679,1+MAX(O3679,0)))</f>
        <v>81</v>
      </c>
      <c r="P3680" s="45">
        <f t="shared" si="1254"/>
        <v>54</v>
      </c>
      <c r="Q3680" s="33" t="str">
        <f t="shared" si="1255"/>
        <v/>
      </c>
      <c r="R3680" s="33" t="str">
        <f t="shared" si="1256"/>
        <v/>
      </c>
      <c r="S3680" s="33" t="str">
        <f t="shared" si="1257"/>
        <v/>
      </c>
      <c r="T3680" s="35" t="str">
        <f t="shared" si="1258"/>
        <v/>
      </c>
      <c r="U3680" s="35" t="str">
        <f t="shared" si="1259"/>
        <v/>
      </c>
      <c r="V3680" s="35" t="str">
        <f t="shared" si="1275"/>
        <v>3C</v>
      </c>
      <c r="W3680" s="35" t="str">
        <f t="shared" si="1268"/>
        <v/>
      </c>
      <c r="X3680" s="388">
        <f t="shared" si="1269"/>
        <v>0</v>
      </c>
      <c r="Y3680" s="388">
        <f t="shared" si="1270"/>
        <v>0</v>
      </c>
      <c r="Z3680" s="280" t="str">
        <f t="shared" si="1261"/>
        <v/>
      </c>
      <c r="AA3680" s="280" t="str">
        <f t="shared" si="1262"/>
        <v/>
      </c>
      <c r="AB3680" s="389" t="str">
        <f t="shared" si="1271"/>
        <v/>
      </c>
      <c r="AC3680" s="389" t="str">
        <f t="shared" si="1272"/>
        <v/>
      </c>
      <c r="AD3680" s="390" t="str">
        <f t="shared" si="1263"/>
        <v/>
      </c>
      <c r="AE3680" s="282">
        <f t="shared" si="1264"/>
        <v>0</v>
      </c>
      <c r="AF3680" s="359">
        <f t="shared" si="1265"/>
        <v>0</v>
      </c>
      <c r="AG3680" s="280">
        <f t="shared" si="1266"/>
        <v>0</v>
      </c>
      <c r="AH3680" s="280">
        <f t="shared" si="1260"/>
        <v>0</v>
      </c>
      <c r="AI3680" s="280">
        <f>IF(ISBLANK(T3680),AI3679,IF(COUNTIF(T$2:T3680,T3680)&gt;1,AI3679,1+MAX(AI3679,0)))</f>
        <v>103</v>
      </c>
      <c r="AL3680" s="391" t="str">
        <f t="shared" si="1273"/>
        <v/>
      </c>
      <c r="AM3680" s="391" t="str">
        <f t="shared" si="1274"/>
        <v/>
      </c>
      <c r="AO3680" s="310" t="str">
        <f t="shared" si="1267"/>
        <v/>
      </c>
      <c r="AP3680" s="310">
        <f>SUM(AO$1:AO3680)</f>
        <v>0</v>
      </c>
      <c r="AQ3680" s="310">
        <f>SUM(AK$2:AK3680)</f>
        <v>24</v>
      </c>
      <c r="AR3680" s="310">
        <f>COUNTA(AJ$2:AJ3680)</f>
        <v>24</v>
      </c>
      <c r="AS3680" s="312"/>
      <c r="AT3680" s="312"/>
      <c r="AU3680" s="312"/>
      <c r="AV3680" s="312"/>
      <c r="AW3680" s="312"/>
    </row>
    <row r="3681" spans="1:49" x14ac:dyDescent="0.25">
      <c r="A3681"/>
      <c r="B3681"/>
      <c r="C3681"/>
      <c r="D3681"/>
      <c r="E3681"/>
      <c r="F3681"/>
      <c r="G3681"/>
      <c r="H3681"/>
      <c r="I3681"/>
      <c r="J3681"/>
      <c r="K3681"/>
      <c r="L3681"/>
      <c r="M3681"/>
      <c r="O3681" s="101">
        <f>IF(ISBLANK(C3681),O3680,IF(COUNTIF(C$2:C3681,C3681)&gt;1,O3680,1+MAX(O3680,0)))</f>
        <v>81</v>
      </c>
      <c r="P3681" s="45">
        <f t="shared" si="1254"/>
        <v>54</v>
      </c>
      <c r="Q3681" s="33" t="str">
        <f t="shared" si="1255"/>
        <v/>
      </c>
      <c r="R3681" s="33" t="str">
        <f t="shared" si="1256"/>
        <v/>
      </c>
      <c r="S3681" s="33" t="str">
        <f t="shared" si="1257"/>
        <v/>
      </c>
      <c r="T3681" s="35" t="str">
        <f t="shared" si="1258"/>
        <v/>
      </c>
      <c r="U3681" s="35" t="str">
        <f t="shared" si="1259"/>
        <v/>
      </c>
      <c r="V3681" s="35" t="str">
        <f t="shared" si="1275"/>
        <v>3C</v>
      </c>
      <c r="W3681" s="35" t="str">
        <f t="shared" si="1268"/>
        <v/>
      </c>
      <c r="X3681" s="388">
        <f t="shared" si="1269"/>
        <v>0</v>
      </c>
      <c r="Y3681" s="388">
        <f t="shared" si="1270"/>
        <v>0</v>
      </c>
      <c r="Z3681" s="280" t="str">
        <f t="shared" si="1261"/>
        <v/>
      </c>
      <c r="AA3681" s="280" t="str">
        <f t="shared" si="1262"/>
        <v/>
      </c>
      <c r="AB3681" s="389" t="str">
        <f t="shared" si="1271"/>
        <v/>
      </c>
      <c r="AC3681" s="389" t="str">
        <f t="shared" si="1272"/>
        <v/>
      </c>
      <c r="AD3681" s="390" t="str">
        <f t="shared" si="1263"/>
        <v/>
      </c>
      <c r="AE3681" s="282">
        <f t="shared" si="1264"/>
        <v>0</v>
      </c>
      <c r="AF3681" s="359">
        <f t="shared" si="1265"/>
        <v>0</v>
      </c>
      <c r="AG3681" s="280">
        <f t="shared" si="1266"/>
        <v>0</v>
      </c>
      <c r="AH3681" s="280">
        <f t="shared" si="1260"/>
        <v>0</v>
      </c>
      <c r="AI3681" s="280">
        <f>IF(ISBLANK(T3681),AI3680,IF(COUNTIF(T$2:T3681,T3681)&gt;1,AI3680,1+MAX(AI3680,0)))</f>
        <v>103</v>
      </c>
      <c r="AL3681" s="391" t="str">
        <f t="shared" si="1273"/>
        <v/>
      </c>
      <c r="AM3681" s="391" t="str">
        <f t="shared" si="1274"/>
        <v/>
      </c>
      <c r="AO3681" s="310" t="str">
        <f t="shared" si="1267"/>
        <v/>
      </c>
      <c r="AP3681" s="310">
        <f>SUM(AO$1:AO3681)</f>
        <v>0</v>
      </c>
      <c r="AQ3681" s="310">
        <f>SUM(AK$2:AK3681)</f>
        <v>24</v>
      </c>
      <c r="AR3681" s="310">
        <f>COUNTA(AJ$2:AJ3681)</f>
        <v>24</v>
      </c>
      <c r="AS3681" s="312"/>
      <c r="AT3681" s="312"/>
      <c r="AU3681" s="312"/>
      <c r="AV3681" s="312"/>
      <c r="AW3681" s="312"/>
    </row>
    <row r="3682" spans="1:49" x14ac:dyDescent="0.25">
      <c r="A3682"/>
      <c r="B3682"/>
      <c r="C3682"/>
      <c r="D3682"/>
      <c r="E3682"/>
      <c r="F3682"/>
      <c r="G3682"/>
      <c r="H3682"/>
      <c r="I3682"/>
      <c r="J3682"/>
      <c r="K3682"/>
      <c r="L3682"/>
      <c r="M3682"/>
      <c r="O3682" s="101">
        <f>IF(ISBLANK(C3682),O3681,IF(COUNTIF(C$2:C3682,C3682)&gt;1,O3681,1+MAX(O3681,0)))</f>
        <v>81</v>
      </c>
      <c r="P3682" s="45">
        <f t="shared" ref="P3682:P3745" si="1276">IF(A3682=A3681,P3681,IF(ISNUMBER(P3681),P3681+1,1))</f>
        <v>54</v>
      </c>
      <c r="Q3682" s="33" t="str">
        <f t="shared" ref="Q3682:Q3745" si="1277">IF(OR(P3682=P3681,LEN(A3682)&lt;1),"",P3682)</f>
        <v/>
      </c>
      <c r="R3682" s="33" t="str">
        <f t="shared" ref="R3682:R3745" si="1278">IF(ISNUMBER(F3682),F3682+4*(E3682-1)+8*IF(B3682="PM",1,0),"")</f>
        <v/>
      </c>
      <c r="S3682" s="33" t="str">
        <f t="shared" ref="S3682:S3745" si="1279">IF(ISNUMBER(R3682),A3682&amp;"_"&amp;R3682,"")</f>
        <v/>
      </c>
      <c r="T3682" s="35" t="str">
        <f t="shared" ref="T3682:T3745" si="1280">A3682&amp;B3682</f>
        <v/>
      </c>
      <c r="U3682" s="35" t="str">
        <f t="shared" ref="U3682:U3745" si="1281">IF(OR(G3682=1,G3682=2),T3682&amp;"NS",IF(OR(G3682=3,G3682=4),T3682&amp;"EW",""))</f>
        <v/>
      </c>
      <c r="V3682" s="35" t="str">
        <f t="shared" si="1275"/>
        <v>3C</v>
      </c>
      <c r="W3682" s="35" t="str">
        <f t="shared" si="1268"/>
        <v/>
      </c>
      <c r="X3682" s="388">
        <f t="shared" si="1269"/>
        <v>0</v>
      </c>
      <c r="Y3682" s="388">
        <f t="shared" si="1270"/>
        <v>0</v>
      </c>
      <c r="Z3682" s="280" t="str">
        <f t="shared" si="1261"/>
        <v/>
      </c>
      <c r="AA3682" s="280" t="str">
        <f t="shared" si="1262"/>
        <v/>
      </c>
      <c r="AB3682" s="389" t="str">
        <f t="shared" si="1271"/>
        <v/>
      </c>
      <c r="AC3682" s="389" t="str">
        <f t="shared" si="1272"/>
        <v/>
      </c>
      <c r="AD3682" s="390" t="str">
        <f t="shared" si="1263"/>
        <v/>
      </c>
      <c r="AE3682" s="282">
        <f t="shared" si="1264"/>
        <v>0</v>
      </c>
      <c r="AF3682" s="359">
        <f t="shared" si="1265"/>
        <v>0</v>
      </c>
      <c r="AG3682" s="280">
        <f t="shared" si="1266"/>
        <v>0</v>
      </c>
      <c r="AH3682" s="280">
        <f t="shared" ref="AH3682:AH3745" si="1282">IF(AND(AG3682&gt;0,ISNUMBER(AG3682)),1,0)</f>
        <v>0</v>
      </c>
      <c r="AI3682" s="280">
        <f>IF(ISBLANK(T3682),AI3681,IF(COUNTIF(T$2:T3682,T3682)&gt;1,AI3681,1+MAX(AI3681,0)))</f>
        <v>103</v>
      </c>
      <c r="AL3682" s="391" t="str">
        <f t="shared" si="1273"/>
        <v/>
      </c>
      <c r="AM3682" s="391" t="str">
        <f t="shared" si="1274"/>
        <v/>
      </c>
      <c r="AO3682" s="310" t="str">
        <f t="shared" si="1267"/>
        <v/>
      </c>
      <c r="AP3682" s="310">
        <f>SUM(AO$1:AO3682)</f>
        <v>0</v>
      </c>
      <c r="AQ3682" s="310">
        <f>SUM(AK$2:AK3682)</f>
        <v>24</v>
      </c>
      <c r="AR3682" s="310">
        <f>COUNTA(AJ$2:AJ3682)</f>
        <v>24</v>
      </c>
      <c r="AS3682" s="312"/>
      <c r="AT3682" s="312"/>
      <c r="AU3682" s="312"/>
      <c r="AV3682" s="312"/>
      <c r="AW3682" s="312"/>
    </row>
    <row r="3683" spans="1:49" x14ac:dyDescent="0.25">
      <c r="A3683"/>
      <c r="B3683"/>
      <c r="C3683"/>
      <c r="D3683"/>
      <c r="E3683"/>
      <c r="F3683"/>
      <c r="G3683"/>
      <c r="H3683"/>
      <c r="I3683"/>
      <c r="J3683"/>
      <c r="K3683"/>
      <c r="L3683"/>
      <c r="M3683"/>
      <c r="O3683" s="101">
        <f>IF(ISBLANK(C3683),O3682,IF(COUNTIF(C$2:C3683,C3683)&gt;1,O3682,1+MAX(O3682,0)))</f>
        <v>81</v>
      </c>
      <c r="P3683" s="45">
        <f t="shared" si="1276"/>
        <v>54</v>
      </c>
      <c r="Q3683" s="33" t="str">
        <f t="shared" si="1277"/>
        <v/>
      </c>
      <c r="R3683" s="33" t="str">
        <f t="shared" si="1278"/>
        <v/>
      </c>
      <c r="S3683" s="33" t="str">
        <f t="shared" si="1279"/>
        <v/>
      </c>
      <c r="T3683" s="35" t="str">
        <f t="shared" si="1280"/>
        <v/>
      </c>
      <c r="U3683" s="35" t="str">
        <f t="shared" si="1281"/>
        <v/>
      </c>
      <c r="V3683" s="35" t="str">
        <f t="shared" si="1275"/>
        <v>3C</v>
      </c>
      <c r="W3683" s="35" t="str">
        <f t="shared" si="1268"/>
        <v/>
      </c>
      <c r="X3683" s="388">
        <f t="shared" si="1269"/>
        <v>0</v>
      </c>
      <c r="Y3683" s="388">
        <f t="shared" si="1270"/>
        <v>0</v>
      </c>
      <c r="Z3683" s="280" t="str">
        <f t="shared" si="1261"/>
        <v/>
      </c>
      <c r="AA3683" s="280" t="str">
        <f t="shared" si="1262"/>
        <v/>
      </c>
      <c r="AB3683" s="389" t="str">
        <f t="shared" si="1271"/>
        <v/>
      </c>
      <c r="AC3683" s="389" t="str">
        <f t="shared" si="1272"/>
        <v/>
      </c>
      <c r="AD3683" s="390" t="str">
        <f t="shared" si="1263"/>
        <v/>
      </c>
      <c r="AE3683" s="282">
        <f t="shared" si="1264"/>
        <v>0</v>
      </c>
      <c r="AF3683" s="359">
        <f t="shared" si="1265"/>
        <v>0</v>
      </c>
      <c r="AG3683" s="280">
        <f t="shared" si="1266"/>
        <v>0</v>
      </c>
      <c r="AH3683" s="280">
        <f t="shared" si="1282"/>
        <v>0</v>
      </c>
      <c r="AI3683" s="280">
        <f>IF(ISBLANK(T3683),AI3682,IF(COUNTIF(T$2:T3683,T3683)&gt;1,AI3682,1+MAX(AI3682,0)))</f>
        <v>103</v>
      </c>
      <c r="AL3683" s="391" t="str">
        <f t="shared" si="1273"/>
        <v/>
      </c>
      <c r="AM3683" s="391" t="str">
        <f t="shared" si="1274"/>
        <v/>
      </c>
      <c r="AO3683" s="310" t="str">
        <f t="shared" si="1267"/>
        <v/>
      </c>
      <c r="AP3683" s="310">
        <f>SUM(AO$1:AO3683)</f>
        <v>0</v>
      </c>
      <c r="AQ3683" s="310">
        <f>SUM(AK$2:AK3683)</f>
        <v>24</v>
      </c>
      <c r="AR3683" s="310">
        <f>COUNTA(AJ$2:AJ3683)</f>
        <v>24</v>
      </c>
      <c r="AS3683" s="312"/>
      <c r="AT3683" s="312"/>
      <c r="AU3683" s="312"/>
      <c r="AV3683" s="312"/>
      <c r="AW3683" s="312"/>
    </row>
    <row r="3684" spans="1:49" x14ac:dyDescent="0.25">
      <c r="A3684"/>
      <c r="B3684"/>
      <c r="C3684"/>
      <c r="D3684"/>
      <c r="E3684"/>
      <c r="F3684"/>
      <c r="G3684"/>
      <c r="H3684"/>
      <c r="I3684"/>
      <c r="J3684"/>
      <c r="K3684"/>
      <c r="L3684"/>
      <c r="M3684"/>
      <c r="O3684" s="101">
        <f>IF(ISBLANK(C3684),O3683,IF(COUNTIF(C$2:C3684,C3684)&gt;1,O3683,1+MAX(O3683,0)))</f>
        <v>81</v>
      </c>
      <c r="P3684" s="45">
        <f t="shared" si="1276"/>
        <v>54</v>
      </c>
      <c r="Q3684" s="33" t="str">
        <f t="shared" si="1277"/>
        <v/>
      </c>
      <c r="R3684" s="33" t="str">
        <f t="shared" si="1278"/>
        <v/>
      </c>
      <c r="S3684" s="33" t="str">
        <f t="shared" si="1279"/>
        <v/>
      </c>
      <c r="T3684" s="35" t="str">
        <f t="shared" si="1280"/>
        <v/>
      </c>
      <c r="U3684" s="35" t="str">
        <f t="shared" si="1281"/>
        <v/>
      </c>
      <c r="V3684" s="35" t="str">
        <f t="shared" si="1275"/>
        <v>3C</v>
      </c>
      <c r="W3684" s="35" t="str">
        <f t="shared" si="1268"/>
        <v/>
      </c>
      <c r="X3684" s="388">
        <f t="shared" si="1269"/>
        <v>0</v>
      </c>
      <c r="Y3684" s="388">
        <f t="shared" si="1270"/>
        <v>0</v>
      </c>
      <c r="Z3684" s="280" t="str">
        <f t="shared" si="1261"/>
        <v/>
      </c>
      <c r="AA3684" s="280" t="str">
        <f t="shared" si="1262"/>
        <v/>
      </c>
      <c r="AB3684" s="389" t="str">
        <f t="shared" si="1271"/>
        <v/>
      </c>
      <c r="AC3684" s="389" t="str">
        <f t="shared" si="1272"/>
        <v/>
      </c>
      <c r="AD3684" s="390" t="str">
        <f t="shared" si="1263"/>
        <v/>
      </c>
      <c r="AE3684" s="282">
        <f t="shared" si="1264"/>
        <v>0</v>
      </c>
      <c r="AF3684" s="359">
        <f t="shared" si="1265"/>
        <v>0</v>
      </c>
      <c r="AG3684" s="280">
        <f t="shared" si="1266"/>
        <v>0</v>
      </c>
      <c r="AH3684" s="280">
        <f t="shared" si="1282"/>
        <v>0</v>
      </c>
      <c r="AI3684" s="280">
        <f>IF(ISBLANK(T3684),AI3683,IF(COUNTIF(T$2:T3684,T3684)&gt;1,AI3683,1+MAX(AI3683,0)))</f>
        <v>103</v>
      </c>
      <c r="AL3684" s="391" t="str">
        <f t="shared" si="1273"/>
        <v/>
      </c>
      <c r="AM3684" s="391" t="str">
        <f t="shared" si="1274"/>
        <v/>
      </c>
      <c r="AO3684" s="310" t="str">
        <f t="shared" si="1267"/>
        <v/>
      </c>
      <c r="AP3684" s="310">
        <f>SUM(AO$1:AO3684)</f>
        <v>0</v>
      </c>
      <c r="AQ3684" s="310">
        <f>SUM(AK$2:AK3684)</f>
        <v>24</v>
      </c>
      <c r="AR3684" s="310">
        <f>COUNTA(AJ$2:AJ3684)</f>
        <v>24</v>
      </c>
      <c r="AS3684" s="312"/>
      <c r="AT3684" s="312"/>
      <c r="AU3684" s="312"/>
      <c r="AV3684" s="312"/>
      <c r="AW3684" s="312"/>
    </row>
    <row r="3685" spans="1:49" x14ac:dyDescent="0.25">
      <c r="A3685"/>
      <c r="B3685"/>
      <c r="C3685"/>
      <c r="D3685"/>
      <c r="E3685"/>
      <c r="F3685"/>
      <c r="G3685"/>
      <c r="H3685"/>
      <c r="I3685"/>
      <c r="J3685"/>
      <c r="K3685"/>
      <c r="L3685"/>
      <c r="M3685"/>
      <c r="O3685" s="101">
        <f>IF(ISBLANK(C3685),O3684,IF(COUNTIF(C$2:C3685,C3685)&gt;1,O3684,1+MAX(O3684,0)))</f>
        <v>81</v>
      </c>
      <c r="P3685" s="45">
        <f t="shared" si="1276"/>
        <v>54</v>
      </c>
      <c r="Q3685" s="33" t="str">
        <f t="shared" si="1277"/>
        <v/>
      </c>
      <c r="R3685" s="33" t="str">
        <f t="shared" si="1278"/>
        <v/>
      </c>
      <c r="S3685" s="33" t="str">
        <f t="shared" si="1279"/>
        <v/>
      </c>
      <c r="T3685" s="35" t="str">
        <f t="shared" si="1280"/>
        <v/>
      </c>
      <c r="U3685" s="35" t="str">
        <f t="shared" si="1281"/>
        <v/>
      </c>
      <c r="V3685" s="35" t="str">
        <f t="shared" si="1275"/>
        <v>3C</v>
      </c>
      <c r="W3685" s="35" t="str">
        <f t="shared" si="1268"/>
        <v/>
      </c>
      <c r="X3685" s="388">
        <f t="shared" si="1269"/>
        <v>0</v>
      </c>
      <c r="Y3685" s="388">
        <f t="shared" si="1270"/>
        <v>0</v>
      </c>
      <c r="Z3685" s="280" t="str">
        <f t="shared" si="1261"/>
        <v/>
      </c>
      <c r="AA3685" s="280" t="str">
        <f t="shared" si="1262"/>
        <v/>
      </c>
      <c r="AB3685" s="389" t="str">
        <f t="shared" si="1271"/>
        <v/>
      </c>
      <c r="AC3685" s="389" t="str">
        <f t="shared" si="1272"/>
        <v/>
      </c>
      <c r="AD3685" s="390" t="str">
        <f t="shared" si="1263"/>
        <v/>
      </c>
      <c r="AE3685" s="282">
        <f t="shared" si="1264"/>
        <v>0</v>
      </c>
      <c r="AF3685" s="359">
        <f t="shared" si="1265"/>
        <v>0</v>
      </c>
      <c r="AG3685" s="280">
        <f t="shared" si="1266"/>
        <v>0</v>
      </c>
      <c r="AH3685" s="280">
        <f t="shared" si="1282"/>
        <v>0</v>
      </c>
      <c r="AI3685" s="280">
        <f>IF(ISBLANK(T3685),AI3684,IF(COUNTIF(T$2:T3685,T3685)&gt;1,AI3684,1+MAX(AI3684,0)))</f>
        <v>103</v>
      </c>
      <c r="AL3685" s="391" t="str">
        <f t="shared" si="1273"/>
        <v/>
      </c>
      <c r="AM3685" s="391" t="str">
        <f t="shared" si="1274"/>
        <v/>
      </c>
      <c r="AO3685" s="310" t="str">
        <f t="shared" si="1267"/>
        <v/>
      </c>
      <c r="AP3685" s="310">
        <f>SUM(AO$1:AO3685)</f>
        <v>0</v>
      </c>
      <c r="AQ3685" s="310">
        <f>SUM(AK$2:AK3685)</f>
        <v>24</v>
      </c>
      <c r="AR3685" s="310">
        <f>COUNTA(AJ$2:AJ3685)</f>
        <v>24</v>
      </c>
      <c r="AS3685" s="312"/>
      <c r="AT3685" s="312"/>
      <c r="AU3685" s="312"/>
      <c r="AV3685" s="312"/>
      <c r="AW3685" s="312"/>
    </row>
    <row r="3686" spans="1:49" x14ac:dyDescent="0.25">
      <c r="A3686"/>
      <c r="B3686"/>
      <c r="C3686"/>
      <c r="D3686"/>
      <c r="E3686"/>
      <c r="F3686"/>
      <c r="G3686"/>
      <c r="H3686"/>
      <c r="I3686"/>
      <c r="J3686"/>
      <c r="K3686"/>
      <c r="L3686"/>
      <c r="M3686"/>
      <c r="O3686" s="101">
        <f>IF(ISBLANK(C3686),O3685,IF(COUNTIF(C$2:C3686,C3686)&gt;1,O3685,1+MAX(O3685,0)))</f>
        <v>81</v>
      </c>
      <c r="P3686" s="45">
        <f t="shared" si="1276"/>
        <v>54</v>
      </c>
      <c r="Q3686" s="33" t="str">
        <f t="shared" si="1277"/>
        <v/>
      </c>
      <c r="R3686" s="33" t="str">
        <f t="shared" si="1278"/>
        <v/>
      </c>
      <c r="S3686" s="33" t="str">
        <f t="shared" si="1279"/>
        <v/>
      </c>
      <c r="T3686" s="35" t="str">
        <f t="shared" si="1280"/>
        <v/>
      </c>
      <c r="U3686" s="35" t="str">
        <f t="shared" si="1281"/>
        <v/>
      </c>
      <c r="V3686" s="35" t="str">
        <f t="shared" si="1275"/>
        <v>3C</v>
      </c>
      <c r="W3686" s="35" t="str">
        <f t="shared" si="1268"/>
        <v/>
      </c>
      <c r="X3686" s="388">
        <f t="shared" si="1269"/>
        <v>0</v>
      </c>
      <c r="Y3686" s="388">
        <f t="shared" si="1270"/>
        <v>0</v>
      </c>
      <c r="Z3686" s="280" t="str">
        <f t="shared" si="1261"/>
        <v/>
      </c>
      <c r="AA3686" s="280" t="str">
        <f t="shared" si="1262"/>
        <v/>
      </c>
      <c r="AB3686" s="389" t="str">
        <f t="shared" si="1271"/>
        <v/>
      </c>
      <c r="AC3686" s="389" t="str">
        <f t="shared" si="1272"/>
        <v/>
      </c>
      <c r="AD3686" s="390" t="str">
        <f t="shared" si="1263"/>
        <v/>
      </c>
      <c r="AE3686" s="282">
        <f t="shared" si="1264"/>
        <v>0</v>
      </c>
      <c r="AF3686" s="359">
        <f t="shared" si="1265"/>
        <v>0</v>
      </c>
      <c r="AG3686" s="280">
        <f t="shared" si="1266"/>
        <v>0</v>
      </c>
      <c r="AH3686" s="280">
        <f t="shared" si="1282"/>
        <v>0</v>
      </c>
      <c r="AI3686" s="280">
        <f>IF(ISBLANK(T3686),AI3685,IF(COUNTIF(T$2:T3686,T3686)&gt;1,AI3685,1+MAX(AI3685,0)))</f>
        <v>103</v>
      </c>
      <c r="AL3686" s="391" t="str">
        <f t="shared" si="1273"/>
        <v/>
      </c>
      <c r="AM3686" s="391" t="str">
        <f t="shared" si="1274"/>
        <v/>
      </c>
      <c r="AO3686" s="310" t="str">
        <f t="shared" si="1267"/>
        <v/>
      </c>
      <c r="AP3686" s="310">
        <f>SUM(AO$1:AO3686)</f>
        <v>0</v>
      </c>
      <c r="AQ3686" s="310">
        <f>SUM(AK$2:AK3686)</f>
        <v>24</v>
      </c>
      <c r="AR3686" s="310">
        <f>COUNTA(AJ$2:AJ3686)</f>
        <v>24</v>
      </c>
      <c r="AS3686" s="312"/>
      <c r="AT3686" s="312"/>
      <c r="AU3686" s="312"/>
      <c r="AV3686" s="312"/>
      <c r="AW3686" s="312"/>
    </row>
    <row r="3687" spans="1:49" x14ac:dyDescent="0.25">
      <c r="A3687"/>
      <c r="B3687"/>
      <c r="C3687"/>
      <c r="D3687"/>
      <c r="E3687"/>
      <c r="F3687"/>
      <c r="G3687"/>
      <c r="H3687"/>
      <c r="I3687"/>
      <c r="J3687"/>
      <c r="K3687"/>
      <c r="L3687"/>
      <c r="M3687"/>
      <c r="O3687" s="101">
        <f>IF(ISBLANK(C3687),O3686,IF(COUNTIF(C$2:C3687,C3687)&gt;1,O3686,1+MAX(O3686,0)))</f>
        <v>81</v>
      </c>
      <c r="P3687" s="45">
        <f t="shared" si="1276"/>
        <v>54</v>
      </c>
      <c r="Q3687" s="33" t="str">
        <f t="shared" si="1277"/>
        <v/>
      </c>
      <c r="R3687" s="33" t="str">
        <f t="shared" si="1278"/>
        <v/>
      </c>
      <c r="S3687" s="33" t="str">
        <f t="shared" si="1279"/>
        <v/>
      </c>
      <c r="T3687" s="35" t="str">
        <f t="shared" si="1280"/>
        <v/>
      </c>
      <c r="U3687" s="35" t="str">
        <f t="shared" si="1281"/>
        <v/>
      </c>
      <c r="V3687" s="35" t="str">
        <f t="shared" si="1275"/>
        <v>3C</v>
      </c>
      <c r="W3687" s="35" t="str">
        <f t="shared" si="1268"/>
        <v/>
      </c>
      <c r="X3687" s="388">
        <f t="shared" si="1269"/>
        <v>0</v>
      </c>
      <c r="Y3687" s="388">
        <f t="shared" si="1270"/>
        <v>0</v>
      </c>
      <c r="Z3687" s="280" t="str">
        <f t="shared" si="1261"/>
        <v/>
      </c>
      <c r="AA3687" s="280" t="str">
        <f t="shared" si="1262"/>
        <v/>
      </c>
      <c r="AB3687" s="389" t="str">
        <f t="shared" si="1271"/>
        <v/>
      </c>
      <c r="AC3687" s="389" t="str">
        <f t="shared" si="1272"/>
        <v/>
      </c>
      <c r="AD3687" s="390" t="str">
        <f t="shared" si="1263"/>
        <v/>
      </c>
      <c r="AE3687" s="282">
        <f t="shared" si="1264"/>
        <v>0</v>
      </c>
      <c r="AF3687" s="359">
        <f t="shared" si="1265"/>
        <v>0</v>
      </c>
      <c r="AG3687" s="280">
        <f t="shared" si="1266"/>
        <v>0</v>
      </c>
      <c r="AH3687" s="280">
        <f t="shared" si="1282"/>
        <v>0</v>
      </c>
      <c r="AI3687" s="280">
        <f>IF(ISBLANK(T3687),AI3686,IF(COUNTIF(T$2:T3687,T3687)&gt;1,AI3686,1+MAX(AI3686,0)))</f>
        <v>103</v>
      </c>
      <c r="AL3687" s="391" t="str">
        <f t="shared" si="1273"/>
        <v/>
      </c>
      <c r="AM3687" s="391" t="str">
        <f t="shared" si="1274"/>
        <v/>
      </c>
      <c r="AO3687" s="310" t="str">
        <f t="shared" si="1267"/>
        <v/>
      </c>
      <c r="AP3687" s="310">
        <f>SUM(AO$1:AO3687)</f>
        <v>0</v>
      </c>
      <c r="AQ3687" s="310">
        <f>SUM(AK$2:AK3687)</f>
        <v>24</v>
      </c>
      <c r="AR3687" s="310">
        <f>COUNTA(AJ$2:AJ3687)</f>
        <v>24</v>
      </c>
      <c r="AS3687" s="312"/>
      <c r="AT3687" s="312"/>
      <c r="AU3687" s="312"/>
      <c r="AV3687" s="312"/>
      <c r="AW3687" s="312"/>
    </row>
    <row r="3688" spans="1:49" x14ac:dyDescent="0.25">
      <c r="A3688"/>
      <c r="B3688"/>
      <c r="C3688"/>
      <c r="D3688"/>
      <c r="E3688"/>
      <c r="F3688"/>
      <c r="G3688"/>
      <c r="H3688"/>
      <c r="I3688"/>
      <c r="J3688"/>
      <c r="K3688"/>
      <c r="L3688"/>
      <c r="M3688"/>
      <c r="O3688" s="101">
        <f>IF(ISBLANK(C3688),O3687,IF(COUNTIF(C$2:C3688,C3688)&gt;1,O3687,1+MAX(O3687,0)))</f>
        <v>81</v>
      </c>
      <c r="P3688" s="45">
        <f t="shared" si="1276"/>
        <v>54</v>
      </c>
      <c r="Q3688" s="33" t="str">
        <f t="shared" si="1277"/>
        <v/>
      </c>
      <c r="R3688" s="33" t="str">
        <f t="shared" si="1278"/>
        <v/>
      </c>
      <c r="S3688" s="33" t="str">
        <f t="shared" si="1279"/>
        <v/>
      </c>
      <c r="T3688" s="35" t="str">
        <f t="shared" si="1280"/>
        <v/>
      </c>
      <c r="U3688" s="35" t="str">
        <f t="shared" si="1281"/>
        <v/>
      </c>
      <c r="V3688" s="35" t="str">
        <f t="shared" si="1275"/>
        <v>3C</v>
      </c>
      <c r="W3688" s="35" t="str">
        <f t="shared" si="1268"/>
        <v/>
      </c>
      <c r="X3688" s="388">
        <f t="shared" si="1269"/>
        <v>0</v>
      </c>
      <c r="Y3688" s="388">
        <f t="shared" si="1270"/>
        <v>0</v>
      </c>
      <c r="Z3688" s="280" t="str">
        <f t="shared" si="1261"/>
        <v/>
      </c>
      <c r="AA3688" s="280" t="str">
        <f t="shared" si="1262"/>
        <v/>
      </c>
      <c r="AB3688" s="389" t="str">
        <f t="shared" si="1271"/>
        <v/>
      </c>
      <c r="AC3688" s="389" t="str">
        <f t="shared" si="1272"/>
        <v/>
      </c>
      <c r="AD3688" s="390" t="str">
        <f t="shared" si="1263"/>
        <v/>
      </c>
      <c r="AE3688" s="282">
        <f t="shared" si="1264"/>
        <v>0</v>
      </c>
      <c r="AF3688" s="359">
        <f t="shared" si="1265"/>
        <v>0</v>
      </c>
      <c r="AG3688" s="280">
        <f t="shared" si="1266"/>
        <v>0</v>
      </c>
      <c r="AH3688" s="280">
        <f t="shared" si="1282"/>
        <v>0</v>
      </c>
      <c r="AI3688" s="280">
        <f>IF(ISBLANK(T3688),AI3687,IF(COUNTIF(T$2:T3688,T3688)&gt;1,AI3687,1+MAX(AI3687,0)))</f>
        <v>103</v>
      </c>
      <c r="AL3688" s="391" t="str">
        <f t="shared" si="1273"/>
        <v/>
      </c>
      <c r="AM3688" s="391" t="str">
        <f t="shared" si="1274"/>
        <v/>
      </c>
      <c r="AO3688" s="310" t="str">
        <f t="shared" si="1267"/>
        <v/>
      </c>
      <c r="AP3688" s="310">
        <f>SUM(AO$1:AO3688)</f>
        <v>0</v>
      </c>
      <c r="AQ3688" s="310">
        <f>SUM(AK$2:AK3688)</f>
        <v>24</v>
      </c>
      <c r="AR3688" s="310">
        <f>COUNTA(AJ$2:AJ3688)</f>
        <v>24</v>
      </c>
      <c r="AS3688" s="312"/>
      <c r="AT3688" s="312"/>
      <c r="AU3688" s="312"/>
      <c r="AV3688" s="312"/>
      <c r="AW3688" s="312"/>
    </row>
    <row r="3689" spans="1:49" x14ac:dyDescent="0.25">
      <c r="A3689"/>
      <c r="B3689"/>
      <c r="C3689"/>
      <c r="D3689"/>
      <c r="E3689"/>
      <c r="F3689"/>
      <c r="G3689"/>
      <c r="H3689"/>
      <c r="I3689"/>
      <c r="J3689"/>
      <c r="K3689"/>
      <c r="L3689"/>
      <c r="M3689"/>
      <c r="O3689" s="101">
        <f>IF(ISBLANK(C3689),O3688,IF(COUNTIF(C$2:C3689,C3689)&gt;1,O3688,1+MAX(O3688,0)))</f>
        <v>81</v>
      </c>
      <c r="P3689" s="45">
        <f t="shared" si="1276"/>
        <v>54</v>
      </c>
      <c r="Q3689" s="33" t="str">
        <f t="shared" si="1277"/>
        <v/>
      </c>
      <c r="R3689" s="33" t="str">
        <f t="shared" si="1278"/>
        <v/>
      </c>
      <c r="S3689" s="33" t="str">
        <f t="shared" si="1279"/>
        <v/>
      </c>
      <c r="T3689" s="35" t="str">
        <f t="shared" si="1280"/>
        <v/>
      </c>
      <c r="U3689" s="35" t="str">
        <f t="shared" si="1281"/>
        <v/>
      </c>
      <c r="V3689" s="35" t="str">
        <f t="shared" si="1275"/>
        <v>3C</v>
      </c>
      <c r="W3689" s="35" t="str">
        <f t="shared" si="1268"/>
        <v/>
      </c>
      <c r="X3689" s="388">
        <f t="shared" si="1269"/>
        <v>0</v>
      </c>
      <c r="Y3689" s="388">
        <f t="shared" si="1270"/>
        <v>0</v>
      </c>
      <c r="Z3689" s="280" t="str">
        <f t="shared" si="1261"/>
        <v/>
      </c>
      <c r="AA3689" s="280" t="str">
        <f t="shared" si="1262"/>
        <v/>
      </c>
      <c r="AB3689" s="389" t="str">
        <f t="shared" si="1271"/>
        <v/>
      </c>
      <c r="AC3689" s="389" t="str">
        <f t="shared" si="1272"/>
        <v/>
      </c>
      <c r="AD3689" s="390" t="str">
        <f t="shared" si="1263"/>
        <v/>
      </c>
      <c r="AE3689" s="282">
        <f t="shared" si="1264"/>
        <v>0</v>
      </c>
      <c r="AF3689" s="359">
        <f t="shared" si="1265"/>
        <v>0</v>
      </c>
      <c r="AG3689" s="280">
        <f t="shared" si="1266"/>
        <v>0</v>
      </c>
      <c r="AH3689" s="280">
        <f t="shared" si="1282"/>
        <v>0</v>
      </c>
      <c r="AI3689" s="280">
        <f>IF(ISBLANK(T3689),AI3688,IF(COUNTIF(T$2:T3689,T3689)&gt;1,AI3688,1+MAX(AI3688,0)))</f>
        <v>103</v>
      </c>
      <c r="AL3689" s="391" t="str">
        <f t="shared" si="1273"/>
        <v/>
      </c>
      <c r="AM3689" s="391" t="str">
        <f t="shared" si="1274"/>
        <v/>
      </c>
      <c r="AO3689" s="310" t="str">
        <f t="shared" si="1267"/>
        <v/>
      </c>
      <c r="AP3689" s="310">
        <f>SUM(AO$1:AO3689)</f>
        <v>0</v>
      </c>
      <c r="AQ3689" s="310">
        <f>SUM(AK$2:AK3689)</f>
        <v>24</v>
      </c>
      <c r="AR3689" s="310">
        <f>COUNTA(AJ$2:AJ3689)</f>
        <v>24</v>
      </c>
      <c r="AS3689" s="312"/>
      <c r="AT3689" s="312"/>
      <c r="AU3689" s="312"/>
      <c r="AV3689" s="312"/>
      <c r="AW3689" s="312"/>
    </row>
    <row r="3690" spans="1:49" x14ac:dyDescent="0.25">
      <c r="A3690"/>
      <c r="B3690"/>
      <c r="C3690"/>
      <c r="D3690"/>
      <c r="E3690"/>
      <c r="F3690"/>
      <c r="G3690"/>
      <c r="H3690"/>
      <c r="I3690"/>
      <c r="J3690"/>
      <c r="K3690"/>
      <c r="L3690"/>
      <c r="M3690"/>
      <c r="O3690" s="101">
        <f>IF(ISBLANK(C3690),O3689,IF(COUNTIF(C$2:C3690,C3690)&gt;1,O3689,1+MAX(O3689,0)))</f>
        <v>81</v>
      </c>
      <c r="P3690" s="45">
        <f t="shared" si="1276"/>
        <v>54</v>
      </c>
      <c r="Q3690" s="33" t="str">
        <f t="shared" si="1277"/>
        <v/>
      </c>
      <c r="R3690" s="33" t="str">
        <f t="shared" si="1278"/>
        <v/>
      </c>
      <c r="S3690" s="33" t="str">
        <f t="shared" si="1279"/>
        <v/>
      </c>
      <c r="T3690" s="35" t="str">
        <f t="shared" si="1280"/>
        <v/>
      </c>
      <c r="U3690" s="35" t="str">
        <f t="shared" si="1281"/>
        <v/>
      </c>
      <c r="V3690" s="35" t="str">
        <f t="shared" si="1275"/>
        <v>3C</v>
      </c>
      <c r="W3690" s="35" t="str">
        <f t="shared" si="1268"/>
        <v/>
      </c>
      <c r="X3690" s="388">
        <f t="shared" si="1269"/>
        <v>0</v>
      </c>
      <c r="Y3690" s="388">
        <f t="shared" si="1270"/>
        <v>0</v>
      </c>
      <c r="Z3690" s="280" t="str">
        <f t="shared" si="1261"/>
        <v/>
      </c>
      <c r="AA3690" s="280" t="str">
        <f t="shared" si="1262"/>
        <v/>
      </c>
      <c r="AB3690" s="389" t="str">
        <f t="shared" si="1271"/>
        <v/>
      </c>
      <c r="AC3690" s="389" t="str">
        <f t="shared" si="1272"/>
        <v/>
      </c>
      <c r="AD3690" s="390" t="str">
        <f t="shared" si="1263"/>
        <v/>
      </c>
      <c r="AE3690" s="282">
        <f t="shared" si="1264"/>
        <v>0</v>
      </c>
      <c r="AF3690" s="359">
        <f t="shared" si="1265"/>
        <v>0</v>
      </c>
      <c r="AG3690" s="280">
        <f t="shared" si="1266"/>
        <v>0</v>
      </c>
      <c r="AH3690" s="280">
        <f t="shared" si="1282"/>
        <v>0</v>
      </c>
      <c r="AI3690" s="280">
        <f>IF(ISBLANK(T3690),AI3689,IF(COUNTIF(T$2:T3690,T3690)&gt;1,AI3689,1+MAX(AI3689,0)))</f>
        <v>103</v>
      </c>
      <c r="AL3690" s="391" t="str">
        <f t="shared" si="1273"/>
        <v/>
      </c>
      <c r="AM3690" s="391" t="str">
        <f t="shared" si="1274"/>
        <v/>
      </c>
      <c r="AO3690" s="310" t="str">
        <f t="shared" si="1267"/>
        <v/>
      </c>
      <c r="AP3690" s="310">
        <f>SUM(AO$1:AO3690)</f>
        <v>0</v>
      </c>
      <c r="AQ3690" s="310">
        <f>SUM(AK$2:AK3690)</f>
        <v>24</v>
      </c>
      <c r="AR3690" s="310">
        <f>COUNTA(AJ$2:AJ3690)</f>
        <v>24</v>
      </c>
      <c r="AS3690" s="312"/>
      <c r="AT3690" s="312"/>
      <c r="AU3690" s="312"/>
      <c r="AV3690" s="312"/>
      <c r="AW3690" s="312"/>
    </row>
    <row r="3691" spans="1:49" x14ac:dyDescent="0.25">
      <c r="A3691"/>
      <c r="B3691"/>
      <c r="C3691"/>
      <c r="D3691"/>
      <c r="E3691"/>
      <c r="F3691"/>
      <c r="G3691"/>
      <c r="H3691"/>
      <c r="I3691"/>
      <c r="J3691"/>
      <c r="K3691"/>
      <c r="L3691"/>
      <c r="M3691"/>
      <c r="O3691" s="101">
        <f>IF(ISBLANK(C3691),O3690,IF(COUNTIF(C$2:C3691,C3691)&gt;1,O3690,1+MAX(O3690,0)))</f>
        <v>81</v>
      </c>
      <c r="P3691" s="45">
        <f t="shared" si="1276"/>
        <v>54</v>
      </c>
      <c r="Q3691" s="33" t="str">
        <f t="shared" si="1277"/>
        <v/>
      </c>
      <c r="R3691" s="33" t="str">
        <f t="shared" si="1278"/>
        <v/>
      </c>
      <c r="S3691" s="33" t="str">
        <f t="shared" si="1279"/>
        <v/>
      </c>
      <c r="T3691" s="35" t="str">
        <f t="shared" si="1280"/>
        <v/>
      </c>
      <c r="U3691" s="35" t="str">
        <f t="shared" si="1281"/>
        <v/>
      </c>
      <c r="V3691" s="35" t="str">
        <f t="shared" si="1275"/>
        <v>3C</v>
      </c>
      <c r="W3691" s="35" t="str">
        <f t="shared" si="1268"/>
        <v/>
      </c>
      <c r="X3691" s="388">
        <f t="shared" si="1269"/>
        <v>0</v>
      </c>
      <c r="Y3691" s="388">
        <f t="shared" si="1270"/>
        <v>0</v>
      </c>
      <c r="Z3691" s="280" t="str">
        <f t="shared" si="1261"/>
        <v/>
      </c>
      <c r="AA3691" s="280" t="str">
        <f t="shared" si="1262"/>
        <v/>
      </c>
      <c r="AB3691" s="389" t="str">
        <f t="shared" si="1271"/>
        <v/>
      </c>
      <c r="AC3691" s="389" t="str">
        <f t="shared" si="1272"/>
        <v/>
      </c>
      <c r="AD3691" s="390" t="str">
        <f t="shared" si="1263"/>
        <v/>
      </c>
      <c r="AE3691" s="282">
        <f t="shared" si="1264"/>
        <v>0</v>
      </c>
      <c r="AF3691" s="359">
        <f t="shared" si="1265"/>
        <v>0</v>
      </c>
      <c r="AG3691" s="280">
        <f t="shared" si="1266"/>
        <v>0</v>
      </c>
      <c r="AH3691" s="280">
        <f t="shared" si="1282"/>
        <v>0</v>
      </c>
      <c r="AI3691" s="280">
        <f>IF(ISBLANK(T3691),AI3690,IF(COUNTIF(T$2:T3691,T3691)&gt;1,AI3690,1+MAX(AI3690,0)))</f>
        <v>103</v>
      </c>
      <c r="AL3691" s="391" t="str">
        <f t="shared" si="1273"/>
        <v/>
      </c>
      <c r="AM3691" s="391" t="str">
        <f t="shared" si="1274"/>
        <v/>
      </c>
      <c r="AO3691" s="310" t="str">
        <f t="shared" si="1267"/>
        <v/>
      </c>
      <c r="AP3691" s="310">
        <f>SUM(AO$1:AO3691)</f>
        <v>0</v>
      </c>
      <c r="AQ3691" s="310">
        <f>SUM(AK$2:AK3691)</f>
        <v>24</v>
      </c>
      <c r="AR3691" s="310">
        <f>COUNTA(AJ$2:AJ3691)</f>
        <v>24</v>
      </c>
      <c r="AS3691" s="312"/>
      <c r="AT3691" s="312"/>
      <c r="AU3691" s="312"/>
      <c r="AV3691" s="312"/>
      <c r="AW3691" s="312"/>
    </row>
    <row r="3692" spans="1:49" x14ac:dyDescent="0.25">
      <c r="A3692"/>
      <c r="B3692"/>
      <c r="C3692"/>
      <c r="D3692"/>
      <c r="E3692"/>
      <c r="F3692"/>
      <c r="G3692"/>
      <c r="H3692"/>
      <c r="I3692"/>
      <c r="J3692"/>
      <c r="K3692"/>
      <c r="L3692"/>
      <c r="M3692"/>
      <c r="O3692" s="101">
        <f>IF(ISBLANK(C3692),O3691,IF(COUNTIF(C$2:C3692,C3692)&gt;1,O3691,1+MAX(O3691,0)))</f>
        <v>81</v>
      </c>
      <c r="P3692" s="45">
        <f t="shared" si="1276"/>
        <v>54</v>
      </c>
      <c r="Q3692" s="33" t="str">
        <f t="shared" si="1277"/>
        <v/>
      </c>
      <c r="R3692" s="33" t="str">
        <f t="shared" si="1278"/>
        <v/>
      </c>
      <c r="S3692" s="33" t="str">
        <f t="shared" si="1279"/>
        <v/>
      </c>
      <c r="T3692" s="35" t="str">
        <f t="shared" si="1280"/>
        <v/>
      </c>
      <c r="U3692" s="35" t="str">
        <f t="shared" si="1281"/>
        <v/>
      </c>
      <c r="V3692" s="35" t="str">
        <f t="shared" si="1275"/>
        <v>3C</v>
      </c>
      <c r="W3692" s="35" t="str">
        <f t="shared" si="1268"/>
        <v/>
      </c>
      <c r="X3692" s="388">
        <f t="shared" si="1269"/>
        <v>0</v>
      </c>
      <c r="Y3692" s="388">
        <f t="shared" si="1270"/>
        <v>0</v>
      </c>
      <c r="Z3692" s="280" t="str">
        <f t="shared" si="1261"/>
        <v/>
      </c>
      <c r="AA3692" s="280" t="str">
        <f t="shared" si="1262"/>
        <v/>
      </c>
      <c r="AB3692" s="389" t="str">
        <f t="shared" si="1271"/>
        <v/>
      </c>
      <c r="AC3692" s="389" t="str">
        <f t="shared" si="1272"/>
        <v/>
      </c>
      <c r="AD3692" s="390" t="str">
        <f t="shared" si="1263"/>
        <v/>
      </c>
      <c r="AE3692" s="282">
        <f t="shared" si="1264"/>
        <v>0</v>
      </c>
      <c r="AF3692" s="359">
        <f t="shared" si="1265"/>
        <v>0</v>
      </c>
      <c r="AG3692" s="280">
        <f t="shared" si="1266"/>
        <v>0</v>
      </c>
      <c r="AH3692" s="280">
        <f t="shared" si="1282"/>
        <v>0</v>
      </c>
      <c r="AI3692" s="280">
        <f>IF(ISBLANK(T3692),AI3691,IF(COUNTIF(T$2:T3692,T3692)&gt;1,AI3691,1+MAX(AI3691,0)))</f>
        <v>103</v>
      </c>
      <c r="AL3692" s="391" t="str">
        <f t="shared" si="1273"/>
        <v/>
      </c>
      <c r="AM3692" s="391" t="str">
        <f t="shared" si="1274"/>
        <v/>
      </c>
      <c r="AO3692" s="310" t="str">
        <f t="shared" si="1267"/>
        <v/>
      </c>
      <c r="AP3692" s="310">
        <f>SUM(AO$1:AO3692)</f>
        <v>0</v>
      </c>
      <c r="AQ3692" s="310">
        <f>SUM(AK$2:AK3692)</f>
        <v>24</v>
      </c>
      <c r="AR3692" s="310">
        <f>COUNTA(AJ$2:AJ3692)</f>
        <v>24</v>
      </c>
      <c r="AS3692" s="312"/>
      <c r="AT3692" s="312"/>
      <c r="AU3692" s="312"/>
      <c r="AV3692" s="312"/>
      <c r="AW3692" s="312"/>
    </row>
    <row r="3693" spans="1:49" x14ac:dyDescent="0.25">
      <c r="A3693"/>
      <c r="B3693"/>
      <c r="C3693"/>
      <c r="D3693"/>
      <c r="E3693"/>
      <c r="F3693"/>
      <c r="G3693"/>
      <c r="H3693"/>
      <c r="I3693"/>
      <c r="J3693"/>
      <c r="K3693"/>
      <c r="L3693"/>
      <c r="M3693"/>
      <c r="O3693" s="101">
        <f>IF(ISBLANK(C3693),O3692,IF(COUNTIF(C$2:C3693,C3693)&gt;1,O3692,1+MAX(O3692,0)))</f>
        <v>81</v>
      </c>
      <c r="P3693" s="45">
        <f t="shared" si="1276"/>
        <v>54</v>
      </c>
      <c r="Q3693" s="33" t="str">
        <f t="shared" si="1277"/>
        <v/>
      </c>
      <c r="R3693" s="33" t="str">
        <f t="shared" si="1278"/>
        <v/>
      </c>
      <c r="S3693" s="33" t="str">
        <f t="shared" si="1279"/>
        <v/>
      </c>
      <c r="T3693" s="35" t="str">
        <f t="shared" si="1280"/>
        <v/>
      </c>
      <c r="U3693" s="35" t="str">
        <f t="shared" si="1281"/>
        <v/>
      </c>
      <c r="V3693" s="35" t="str">
        <f t="shared" si="1275"/>
        <v>3C</v>
      </c>
      <c r="W3693" s="35" t="str">
        <f t="shared" si="1268"/>
        <v/>
      </c>
      <c r="X3693" s="388">
        <f t="shared" si="1269"/>
        <v>0</v>
      </c>
      <c r="Y3693" s="388">
        <f t="shared" si="1270"/>
        <v>0</v>
      </c>
      <c r="Z3693" s="280" t="str">
        <f t="shared" si="1261"/>
        <v/>
      </c>
      <c r="AA3693" s="280" t="str">
        <f t="shared" si="1262"/>
        <v/>
      </c>
      <c r="AB3693" s="389" t="str">
        <f t="shared" si="1271"/>
        <v/>
      </c>
      <c r="AC3693" s="389" t="str">
        <f t="shared" si="1272"/>
        <v/>
      </c>
      <c r="AD3693" s="390" t="str">
        <f t="shared" si="1263"/>
        <v/>
      </c>
      <c r="AE3693" s="282">
        <f t="shared" si="1264"/>
        <v>0</v>
      </c>
      <c r="AF3693" s="359">
        <f t="shared" si="1265"/>
        <v>0</v>
      </c>
      <c r="AG3693" s="280">
        <f t="shared" si="1266"/>
        <v>0</v>
      </c>
      <c r="AH3693" s="280">
        <f t="shared" si="1282"/>
        <v>0</v>
      </c>
      <c r="AI3693" s="280">
        <f>IF(ISBLANK(T3693),AI3692,IF(COUNTIF(T$2:T3693,T3693)&gt;1,AI3692,1+MAX(AI3692,0)))</f>
        <v>103</v>
      </c>
      <c r="AL3693" s="391" t="str">
        <f t="shared" si="1273"/>
        <v/>
      </c>
      <c r="AM3693" s="391" t="str">
        <f t="shared" si="1274"/>
        <v/>
      </c>
      <c r="AO3693" s="310" t="str">
        <f t="shared" si="1267"/>
        <v/>
      </c>
      <c r="AP3693" s="310">
        <f>SUM(AO$1:AO3693)</f>
        <v>0</v>
      </c>
      <c r="AQ3693" s="310">
        <f>SUM(AK$2:AK3693)</f>
        <v>24</v>
      </c>
      <c r="AR3693" s="310">
        <f>COUNTA(AJ$2:AJ3693)</f>
        <v>24</v>
      </c>
      <c r="AS3693" s="312"/>
      <c r="AT3693" s="312"/>
      <c r="AU3693" s="312"/>
      <c r="AV3693" s="312"/>
      <c r="AW3693" s="312"/>
    </row>
    <row r="3694" spans="1:49" x14ac:dyDescent="0.25">
      <c r="A3694"/>
      <c r="B3694"/>
      <c r="C3694"/>
      <c r="D3694"/>
      <c r="E3694"/>
      <c r="F3694"/>
      <c r="G3694"/>
      <c r="H3694"/>
      <c r="I3694"/>
      <c r="J3694"/>
      <c r="K3694"/>
      <c r="L3694"/>
      <c r="M3694"/>
      <c r="O3694" s="101">
        <f>IF(ISBLANK(C3694),O3693,IF(COUNTIF(C$2:C3694,C3694)&gt;1,O3693,1+MAX(O3693,0)))</f>
        <v>81</v>
      </c>
      <c r="P3694" s="45">
        <f t="shared" si="1276"/>
        <v>54</v>
      </c>
      <c r="Q3694" s="33" t="str">
        <f t="shared" si="1277"/>
        <v/>
      </c>
      <c r="R3694" s="33" t="str">
        <f t="shared" si="1278"/>
        <v/>
      </c>
      <c r="S3694" s="33" t="str">
        <f t="shared" si="1279"/>
        <v/>
      </c>
      <c r="T3694" s="35" t="str">
        <f t="shared" si="1280"/>
        <v/>
      </c>
      <c r="U3694" s="35" t="str">
        <f t="shared" si="1281"/>
        <v/>
      </c>
      <c r="V3694" s="35" t="str">
        <f t="shared" si="1275"/>
        <v>3C</v>
      </c>
      <c r="W3694" s="35" t="str">
        <f t="shared" si="1268"/>
        <v/>
      </c>
      <c r="X3694" s="388">
        <f t="shared" si="1269"/>
        <v>0</v>
      </c>
      <c r="Y3694" s="388">
        <f t="shared" si="1270"/>
        <v>0</v>
      </c>
      <c r="Z3694" s="280" t="str">
        <f t="shared" si="1261"/>
        <v/>
      </c>
      <c r="AA3694" s="280" t="str">
        <f t="shared" si="1262"/>
        <v/>
      </c>
      <c r="AB3694" s="389" t="str">
        <f t="shared" si="1271"/>
        <v/>
      </c>
      <c r="AC3694" s="389" t="str">
        <f t="shared" si="1272"/>
        <v/>
      </c>
      <c r="AD3694" s="390" t="str">
        <f t="shared" si="1263"/>
        <v/>
      </c>
      <c r="AE3694" s="282">
        <f t="shared" si="1264"/>
        <v>0</v>
      </c>
      <c r="AF3694" s="359">
        <f t="shared" si="1265"/>
        <v>0</v>
      </c>
      <c r="AG3694" s="280">
        <f t="shared" si="1266"/>
        <v>0</v>
      </c>
      <c r="AH3694" s="280">
        <f t="shared" si="1282"/>
        <v>0</v>
      </c>
      <c r="AI3694" s="280">
        <f>IF(ISBLANK(T3694),AI3693,IF(COUNTIF(T$2:T3694,T3694)&gt;1,AI3693,1+MAX(AI3693,0)))</f>
        <v>103</v>
      </c>
      <c r="AL3694" s="391" t="str">
        <f t="shared" si="1273"/>
        <v/>
      </c>
      <c r="AM3694" s="391" t="str">
        <f t="shared" si="1274"/>
        <v/>
      </c>
      <c r="AO3694" s="310" t="str">
        <f t="shared" si="1267"/>
        <v/>
      </c>
      <c r="AP3694" s="310">
        <f>SUM(AO$1:AO3694)</f>
        <v>0</v>
      </c>
      <c r="AQ3694" s="310">
        <f>SUM(AK$2:AK3694)</f>
        <v>24</v>
      </c>
      <c r="AR3694" s="310">
        <f>COUNTA(AJ$2:AJ3694)</f>
        <v>24</v>
      </c>
      <c r="AS3694" s="312"/>
      <c r="AT3694" s="312"/>
      <c r="AU3694" s="312"/>
      <c r="AV3694" s="312"/>
      <c r="AW3694" s="312"/>
    </row>
    <row r="3695" spans="1:49" x14ac:dyDescent="0.25">
      <c r="A3695"/>
      <c r="B3695"/>
      <c r="C3695"/>
      <c r="D3695"/>
      <c r="E3695"/>
      <c r="F3695"/>
      <c r="G3695"/>
      <c r="H3695"/>
      <c r="I3695"/>
      <c r="J3695"/>
      <c r="K3695"/>
      <c r="L3695"/>
      <c r="M3695"/>
      <c r="O3695" s="101">
        <f>IF(ISBLANK(C3695),O3694,IF(COUNTIF(C$2:C3695,C3695)&gt;1,O3694,1+MAX(O3694,0)))</f>
        <v>81</v>
      </c>
      <c r="P3695" s="45">
        <f t="shared" si="1276"/>
        <v>54</v>
      </c>
      <c r="Q3695" s="33" t="str">
        <f t="shared" si="1277"/>
        <v/>
      </c>
      <c r="R3695" s="33" t="str">
        <f t="shared" si="1278"/>
        <v/>
      </c>
      <c r="S3695" s="33" t="str">
        <f t="shared" si="1279"/>
        <v/>
      </c>
      <c r="T3695" s="35" t="str">
        <f t="shared" si="1280"/>
        <v/>
      </c>
      <c r="U3695" s="35" t="str">
        <f t="shared" si="1281"/>
        <v/>
      </c>
      <c r="V3695" s="35" t="str">
        <f t="shared" si="1275"/>
        <v>3C</v>
      </c>
      <c r="W3695" s="35" t="str">
        <f t="shared" si="1268"/>
        <v/>
      </c>
      <c r="X3695" s="388">
        <f t="shared" si="1269"/>
        <v>0</v>
      </c>
      <c r="Y3695" s="388">
        <f t="shared" si="1270"/>
        <v>0</v>
      </c>
      <c r="Z3695" s="280" t="str">
        <f t="shared" si="1261"/>
        <v/>
      </c>
      <c r="AA3695" s="280" t="str">
        <f t="shared" si="1262"/>
        <v/>
      </c>
      <c r="AB3695" s="389" t="str">
        <f t="shared" si="1271"/>
        <v/>
      </c>
      <c r="AC3695" s="389" t="str">
        <f t="shared" si="1272"/>
        <v/>
      </c>
      <c r="AD3695" s="390" t="str">
        <f t="shared" si="1263"/>
        <v/>
      </c>
      <c r="AE3695" s="282">
        <f t="shared" si="1264"/>
        <v>0</v>
      </c>
      <c r="AF3695" s="359">
        <f t="shared" si="1265"/>
        <v>0</v>
      </c>
      <c r="AG3695" s="280">
        <f t="shared" si="1266"/>
        <v>0</v>
      </c>
      <c r="AH3695" s="280">
        <f t="shared" si="1282"/>
        <v>0</v>
      </c>
      <c r="AI3695" s="280">
        <f>IF(ISBLANK(T3695),AI3694,IF(COUNTIF(T$2:T3695,T3695)&gt;1,AI3694,1+MAX(AI3694,0)))</f>
        <v>103</v>
      </c>
      <c r="AL3695" s="391" t="str">
        <f t="shared" si="1273"/>
        <v/>
      </c>
      <c r="AM3695" s="391" t="str">
        <f t="shared" si="1274"/>
        <v/>
      </c>
      <c r="AO3695" s="310" t="str">
        <f t="shared" si="1267"/>
        <v/>
      </c>
      <c r="AP3695" s="310">
        <f>SUM(AO$1:AO3695)</f>
        <v>0</v>
      </c>
      <c r="AQ3695" s="310">
        <f>SUM(AK$2:AK3695)</f>
        <v>24</v>
      </c>
      <c r="AR3695" s="310">
        <f>COUNTA(AJ$2:AJ3695)</f>
        <v>24</v>
      </c>
      <c r="AS3695" s="312"/>
      <c r="AT3695" s="312"/>
      <c r="AU3695" s="312"/>
      <c r="AV3695" s="312"/>
      <c r="AW3695" s="312"/>
    </row>
    <row r="3696" spans="1:49" x14ac:dyDescent="0.25">
      <c r="A3696"/>
      <c r="B3696"/>
      <c r="C3696"/>
      <c r="D3696"/>
      <c r="E3696"/>
      <c r="F3696"/>
      <c r="G3696"/>
      <c r="H3696"/>
      <c r="I3696"/>
      <c r="J3696"/>
      <c r="K3696"/>
      <c r="L3696"/>
      <c r="M3696"/>
      <c r="O3696" s="101">
        <f>IF(ISBLANK(C3696),O3695,IF(COUNTIF(C$2:C3696,C3696)&gt;1,O3695,1+MAX(O3695,0)))</f>
        <v>81</v>
      </c>
      <c r="P3696" s="45">
        <f t="shared" si="1276"/>
        <v>54</v>
      </c>
      <c r="Q3696" s="33" t="str">
        <f t="shared" si="1277"/>
        <v/>
      </c>
      <c r="R3696" s="33" t="str">
        <f t="shared" si="1278"/>
        <v/>
      </c>
      <c r="S3696" s="33" t="str">
        <f t="shared" si="1279"/>
        <v/>
      </c>
      <c r="T3696" s="35" t="str">
        <f t="shared" si="1280"/>
        <v/>
      </c>
      <c r="U3696" s="35" t="str">
        <f t="shared" si="1281"/>
        <v/>
      </c>
      <c r="V3696" s="35" t="str">
        <f t="shared" si="1275"/>
        <v>3C</v>
      </c>
      <c r="W3696" s="35" t="str">
        <f t="shared" si="1268"/>
        <v/>
      </c>
      <c r="X3696" s="388">
        <f t="shared" si="1269"/>
        <v>0</v>
      </c>
      <c r="Y3696" s="388">
        <f t="shared" si="1270"/>
        <v>0</v>
      </c>
      <c r="Z3696" s="280" t="str">
        <f t="shared" si="1261"/>
        <v/>
      </c>
      <c r="AA3696" s="280" t="str">
        <f t="shared" si="1262"/>
        <v/>
      </c>
      <c r="AB3696" s="389" t="str">
        <f t="shared" si="1271"/>
        <v/>
      </c>
      <c r="AC3696" s="389" t="str">
        <f t="shared" si="1272"/>
        <v/>
      </c>
      <c r="AD3696" s="390" t="str">
        <f t="shared" si="1263"/>
        <v/>
      </c>
      <c r="AE3696" s="282">
        <f t="shared" si="1264"/>
        <v>0</v>
      </c>
      <c r="AF3696" s="359">
        <f t="shared" si="1265"/>
        <v>0</v>
      </c>
      <c r="AG3696" s="280">
        <f t="shared" si="1266"/>
        <v>0</v>
      </c>
      <c r="AH3696" s="280">
        <f t="shared" si="1282"/>
        <v>0</v>
      </c>
      <c r="AI3696" s="280">
        <f>IF(ISBLANK(T3696),AI3695,IF(COUNTIF(T$2:T3696,T3696)&gt;1,AI3695,1+MAX(AI3695,0)))</f>
        <v>103</v>
      </c>
      <c r="AL3696" s="391" t="str">
        <f t="shared" si="1273"/>
        <v/>
      </c>
      <c r="AM3696" s="391" t="str">
        <f t="shared" si="1274"/>
        <v/>
      </c>
      <c r="AO3696" s="310" t="str">
        <f t="shared" si="1267"/>
        <v/>
      </c>
      <c r="AP3696" s="310">
        <f>SUM(AO$1:AO3696)</f>
        <v>0</v>
      </c>
      <c r="AQ3696" s="310">
        <f>SUM(AK$2:AK3696)</f>
        <v>24</v>
      </c>
      <c r="AR3696" s="310">
        <f>COUNTA(AJ$2:AJ3696)</f>
        <v>24</v>
      </c>
      <c r="AS3696" s="312"/>
      <c r="AT3696" s="312"/>
      <c r="AU3696" s="312"/>
      <c r="AV3696" s="312"/>
      <c r="AW3696" s="312"/>
    </row>
    <row r="3697" spans="1:49" x14ac:dyDescent="0.25">
      <c r="A3697"/>
      <c r="B3697"/>
      <c r="C3697"/>
      <c r="D3697"/>
      <c r="E3697"/>
      <c r="F3697"/>
      <c r="G3697"/>
      <c r="H3697"/>
      <c r="I3697"/>
      <c r="J3697"/>
      <c r="K3697"/>
      <c r="L3697"/>
      <c r="M3697"/>
      <c r="O3697" s="101">
        <f>IF(ISBLANK(C3697),O3696,IF(COUNTIF(C$2:C3697,C3697)&gt;1,O3696,1+MAX(O3696,0)))</f>
        <v>81</v>
      </c>
      <c r="P3697" s="45">
        <f t="shared" si="1276"/>
        <v>54</v>
      </c>
      <c r="Q3697" s="33" t="str">
        <f t="shared" si="1277"/>
        <v/>
      </c>
      <c r="R3697" s="33" t="str">
        <f t="shared" si="1278"/>
        <v/>
      </c>
      <c r="S3697" s="33" t="str">
        <f t="shared" si="1279"/>
        <v/>
      </c>
      <c r="T3697" s="35" t="str">
        <f t="shared" si="1280"/>
        <v/>
      </c>
      <c r="U3697" s="35" t="str">
        <f t="shared" si="1281"/>
        <v/>
      </c>
      <c r="V3697" s="35" t="str">
        <f t="shared" si="1275"/>
        <v>3C</v>
      </c>
      <c r="W3697" s="35" t="str">
        <f t="shared" si="1268"/>
        <v/>
      </c>
      <c r="X3697" s="388">
        <f t="shared" si="1269"/>
        <v>0</v>
      </c>
      <c r="Y3697" s="388">
        <f t="shared" si="1270"/>
        <v>0</v>
      </c>
      <c r="Z3697" s="280" t="str">
        <f t="shared" si="1261"/>
        <v/>
      </c>
      <c r="AA3697" s="280" t="str">
        <f t="shared" si="1262"/>
        <v/>
      </c>
      <c r="AB3697" s="389" t="str">
        <f t="shared" si="1271"/>
        <v/>
      </c>
      <c r="AC3697" s="389" t="str">
        <f t="shared" si="1272"/>
        <v/>
      </c>
      <c r="AD3697" s="390" t="str">
        <f t="shared" si="1263"/>
        <v/>
      </c>
      <c r="AE3697" s="282">
        <f t="shared" si="1264"/>
        <v>0</v>
      </c>
      <c r="AF3697" s="359">
        <f t="shared" si="1265"/>
        <v>0</v>
      </c>
      <c r="AG3697" s="280">
        <f t="shared" si="1266"/>
        <v>0</v>
      </c>
      <c r="AH3697" s="280">
        <f t="shared" si="1282"/>
        <v>0</v>
      </c>
      <c r="AI3697" s="280">
        <f>IF(ISBLANK(T3697),AI3696,IF(COUNTIF(T$2:T3697,T3697)&gt;1,AI3696,1+MAX(AI3696,0)))</f>
        <v>103</v>
      </c>
      <c r="AL3697" s="391" t="str">
        <f t="shared" si="1273"/>
        <v/>
      </c>
      <c r="AM3697" s="391" t="str">
        <f t="shared" si="1274"/>
        <v/>
      </c>
      <c r="AO3697" s="310" t="str">
        <f t="shared" si="1267"/>
        <v/>
      </c>
      <c r="AP3697" s="310">
        <f>SUM(AO$1:AO3697)</f>
        <v>0</v>
      </c>
      <c r="AQ3697" s="310">
        <f>SUM(AK$2:AK3697)</f>
        <v>24</v>
      </c>
      <c r="AR3697" s="310">
        <f>COUNTA(AJ$2:AJ3697)</f>
        <v>24</v>
      </c>
      <c r="AS3697" s="312"/>
      <c r="AT3697" s="312"/>
      <c r="AU3697" s="312"/>
      <c r="AV3697" s="312"/>
      <c r="AW3697" s="312"/>
    </row>
    <row r="3698" spans="1:49" x14ac:dyDescent="0.25">
      <c r="A3698"/>
      <c r="B3698"/>
      <c r="C3698"/>
      <c r="D3698"/>
      <c r="E3698"/>
      <c r="F3698"/>
      <c r="G3698"/>
      <c r="H3698"/>
      <c r="I3698"/>
      <c r="J3698"/>
      <c r="K3698"/>
      <c r="L3698"/>
      <c r="M3698"/>
      <c r="O3698" s="101">
        <f>IF(ISBLANK(C3698),O3697,IF(COUNTIF(C$2:C3698,C3698)&gt;1,O3697,1+MAX(O3697,0)))</f>
        <v>81</v>
      </c>
      <c r="P3698" s="45">
        <f t="shared" si="1276"/>
        <v>54</v>
      </c>
      <c r="Q3698" s="33" t="str">
        <f t="shared" si="1277"/>
        <v/>
      </c>
      <c r="R3698" s="33" t="str">
        <f t="shared" si="1278"/>
        <v/>
      </c>
      <c r="S3698" s="33" t="str">
        <f t="shared" si="1279"/>
        <v/>
      </c>
      <c r="T3698" s="35" t="str">
        <f t="shared" si="1280"/>
        <v/>
      </c>
      <c r="U3698" s="35" t="str">
        <f t="shared" si="1281"/>
        <v/>
      </c>
      <c r="V3698" s="35" t="str">
        <f t="shared" si="1275"/>
        <v>3C</v>
      </c>
      <c r="W3698" s="35" t="str">
        <f t="shared" si="1268"/>
        <v/>
      </c>
      <c r="X3698" s="388">
        <f t="shared" si="1269"/>
        <v>0</v>
      </c>
      <c r="Y3698" s="388">
        <f t="shared" si="1270"/>
        <v>0</v>
      </c>
      <c r="Z3698" s="280" t="str">
        <f t="shared" si="1261"/>
        <v/>
      </c>
      <c r="AA3698" s="280" t="str">
        <f t="shared" si="1262"/>
        <v/>
      </c>
      <c r="AB3698" s="389" t="str">
        <f t="shared" si="1271"/>
        <v/>
      </c>
      <c r="AC3698" s="389" t="str">
        <f t="shared" si="1272"/>
        <v/>
      </c>
      <c r="AD3698" s="390" t="str">
        <f t="shared" si="1263"/>
        <v/>
      </c>
      <c r="AE3698" s="282">
        <f t="shared" si="1264"/>
        <v>0</v>
      </c>
      <c r="AF3698" s="359">
        <f t="shared" si="1265"/>
        <v>0</v>
      </c>
      <c r="AG3698" s="280">
        <f t="shared" si="1266"/>
        <v>0</v>
      </c>
      <c r="AH3698" s="280">
        <f t="shared" si="1282"/>
        <v>0</v>
      </c>
      <c r="AI3698" s="280">
        <f>IF(ISBLANK(T3698),AI3697,IF(COUNTIF(T$2:T3698,T3698)&gt;1,AI3697,1+MAX(AI3697,0)))</f>
        <v>103</v>
      </c>
      <c r="AL3698" s="391" t="str">
        <f t="shared" si="1273"/>
        <v/>
      </c>
      <c r="AM3698" s="391" t="str">
        <f t="shared" si="1274"/>
        <v/>
      </c>
      <c r="AO3698" s="310" t="str">
        <f t="shared" si="1267"/>
        <v/>
      </c>
      <c r="AP3698" s="310">
        <f>SUM(AO$1:AO3698)</f>
        <v>0</v>
      </c>
      <c r="AQ3698" s="310">
        <f>SUM(AK$2:AK3698)</f>
        <v>24</v>
      </c>
      <c r="AR3698" s="310">
        <f>COUNTA(AJ$2:AJ3698)</f>
        <v>24</v>
      </c>
      <c r="AS3698" s="312"/>
      <c r="AT3698" s="312"/>
      <c r="AU3698" s="312"/>
      <c r="AV3698" s="312"/>
      <c r="AW3698" s="312"/>
    </row>
    <row r="3699" spans="1:49" x14ac:dyDescent="0.25">
      <c r="A3699"/>
      <c r="B3699"/>
      <c r="C3699"/>
      <c r="D3699"/>
      <c r="E3699"/>
      <c r="F3699"/>
      <c r="G3699"/>
      <c r="H3699"/>
      <c r="I3699"/>
      <c r="J3699"/>
      <c r="K3699"/>
      <c r="L3699"/>
      <c r="M3699"/>
      <c r="O3699" s="101">
        <f>IF(ISBLANK(C3699),O3698,IF(COUNTIF(C$2:C3699,C3699)&gt;1,O3698,1+MAX(O3698,0)))</f>
        <v>81</v>
      </c>
      <c r="P3699" s="45">
        <f t="shared" si="1276"/>
        <v>54</v>
      </c>
      <c r="Q3699" s="33" t="str">
        <f t="shared" si="1277"/>
        <v/>
      </c>
      <c r="R3699" s="33" t="str">
        <f t="shared" si="1278"/>
        <v/>
      </c>
      <c r="S3699" s="33" t="str">
        <f t="shared" si="1279"/>
        <v/>
      </c>
      <c r="T3699" s="35" t="str">
        <f t="shared" si="1280"/>
        <v/>
      </c>
      <c r="U3699" s="35" t="str">
        <f t="shared" si="1281"/>
        <v/>
      </c>
      <c r="V3699" s="35" t="str">
        <f t="shared" si="1275"/>
        <v>3C</v>
      </c>
      <c r="W3699" s="35" t="str">
        <f t="shared" si="1268"/>
        <v/>
      </c>
      <c r="X3699" s="388">
        <f t="shared" si="1269"/>
        <v>0</v>
      </c>
      <c r="Y3699" s="388">
        <f t="shared" si="1270"/>
        <v>0</v>
      </c>
      <c r="Z3699" s="280" t="str">
        <f t="shared" si="1261"/>
        <v/>
      </c>
      <c r="AA3699" s="280" t="str">
        <f t="shared" si="1262"/>
        <v/>
      </c>
      <c r="AB3699" s="389" t="str">
        <f t="shared" si="1271"/>
        <v/>
      </c>
      <c r="AC3699" s="389" t="str">
        <f t="shared" si="1272"/>
        <v/>
      </c>
      <c r="AD3699" s="390" t="str">
        <f t="shared" si="1263"/>
        <v/>
      </c>
      <c r="AE3699" s="282">
        <f t="shared" si="1264"/>
        <v>0</v>
      </c>
      <c r="AF3699" s="359">
        <f t="shared" si="1265"/>
        <v>0</v>
      </c>
      <c r="AG3699" s="280">
        <f t="shared" si="1266"/>
        <v>0</v>
      </c>
      <c r="AH3699" s="280">
        <f t="shared" si="1282"/>
        <v>0</v>
      </c>
      <c r="AI3699" s="280">
        <f>IF(ISBLANK(T3699),AI3698,IF(COUNTIF(T$2:T3699,T3699)&gt;1,AI3698,1+MAX(AI3698,0)))</f>
        <v>103</v>
      </c>
      <c r="AL3699" s="391" t="str">
        <f t="shared" si="1273"/>
        <v/>
      </c>
      <c r="AM3699" s="391" t="str">
        <f t="shared" si="1274"/>
        <v/>
      </c>
      <c r="AO3699" s="310" t="str">
        <f t="shared" si="1267"/>
        <v/>
      </c>
      <c r="AP3699" s="310">
        <f>SUM(AO$1:AO3699)</f>
        <v>0</v>
      </c>
      <c r="AQ3699" s="310">
        <f>SUM(AK$2:AK3699)</f>
        <v>24</v>
      </c>
      <c r="AR3699" s="310">
        <f>COUNTA(AJ$2:AJ3699)</f>
        <v>24</v>
      </c>
      <c r="AS3699" s="312"/>
      <c r="AT3699" s="312"/>
      <c r="AU3699" s="312"/>
      <c r="AV3699" s="312"/>
      <c r="AW3699" s="312"/>
    </row>
    <row r="3700" spans="1:49" x14ac:dyDescent="0.25">
      <c r="A3700"/>
      <c r="B3700"/>
      <c r="C3700"/>
      <c r="D3700"/>
      <c r="E3700"/>
      <c r="F3700"/>
      <c r="G3700"/>
      <c r="H3700"/>
      <c r="I3700"/>
      <c r="J3700"/>
      <c r="K3700"/>
      <c r="L3700"/>
      <c r="M3700"/>
      <c r="O3700" s="101">
        <f>IF(ISBLANK(C3700),O3699,IF(COUNTIF(C$2:C3700,C3700)&gt;1,O3699,1+MAX(O3699,0)))</f>
        <v>81</v>
      </c>
      <c r="P3700" s="45">
        <f t="shared" si="1276"/>
        <v>54</v>
      </c>
      <c r="Q3700" s="33" t="str">
        <f t="shared" si="1277"/>
        <v/>
      </c>
      <c r="R3700" s="33" t="str">
        <f t="shared" si="1278"/>
        <v/>
      </c>
      <c r="S3700" s="33" t="str">
        <f t="shared" si="1279"/>
        <v/>
      </c>
      <c r="T3700" s="35" t="str">
        <f t="shared" si="1280"/>
        <v/>
      </c>
      <c r="U3700" s="35" t="str">
        <f t="shared" si="1281"/>
        <v/>
      </c>
      <c r="V3700" s="35" t="str">
        <f t="shared" si="1275"/>
        <v>3C</v>
      </c>
      <c r="W3700" s="35" t="str">
        <f t="shared" si="1268"/>
        <v/>
      </c>
      <c r="X3700" s="388">
        <f t="shared" si="1269"/>
        <v>0</v>
      </c>
      <c r="Y3700" s="388">
        <f t="shared" si="1270"/>
        <v>0</v>
      </c>
      <c r="Z3700" s="280" t="str">
        <f t="shared" si="1261"/>
        <v/>
      </c>
      <c r="AA3700" s="280" t="str">
        <f t="shared" si="1262"/>
        <v/>
      </c>
      <c r="AB3700" s="389" t="str">
        <f t="shared" si="1271"/>
        <v/>
      </c>
      <c r="AC3700" s="389" t="str">
        <f t="shared" si="1272"/>
        <v/>
      </c>
      <c r="AD3700" s="390" t="str">
        <f t="shared" si="1263"/>
        <v/>
      </c>
      <c r="AE3700" s="282">
        <f t="shared" si="1264"/>
        <v>0</v>
      </c>
      <c r="AF3700" s="359">
        <f t="shared" si="1265"/>
        <v>0</v>
      </c>
      <c r="AG3700" s="280">
        <f t="shared" si="1266"/>
        <v>0</v>
      </c>
      <c r="AH3700" s="280">
        <f t="shared" si="1282"/>
        <v>0</v>
      </c>
      <c r="AI3700" s="280">
        <f>IF(ISBLANK(T3700),AI3699,IF(COUNTIF(T$2:T3700,T3700)&gt;1,AI3699,1+MAX(AI3699,0)))</f>
        <v>103</v>
      </c>
      <c r="AL3700" s="391" t="str">
        <f t="shared" si="1273"/>
        <v/>
      </c>
      <c r="AM3700" s="391" t="str">
        <f t="shared" si="1274"/>
        <v/>
      </c>
      <c r="AO3700" s="310" t="str">
        <f t="shared" si="1267"/>
        <v/>
      </c>
      <c r="AP3700" s="310">
        <f>SUM(AO$1:AO3700)</f>
        <v>0</v>
      </c>
      <c r="AQ3700" s="310">
        <f>SUM(AK$2:AK3700)</f>
        <v>24</v>
      </c>
      <c r="AR3700" s="310">
        <f>COUNTA(AJ$2:AJ3700)</f>
        <v>24</v>
      </c>
      <c r="AS3700" s="312"/>
      <c r="AT3700" s="312"/>
      <c r="AU3700" s="312"/>
      <c r="AV3700" s="312"/>
      <c r="AW3700" s="312"/>
    </row>
    <row r="3701" spans="1:49" x14ac:dyDescent="0.25">
      <c r="A3701"/>
      <c r="B3701"/>
      <c r="C3701"/>
      <c r="D3701"/>
      <c r="E3701"/>
      <c r="F3701"/>
      <c r="G3701"/>
      <c r="H3701"/>
      <c r="I3701"/>
      <c r="J3701"/>
      <c r="K3701"/>
      <c r="L3701"/>
      <c r="M3701"/>
      <c r="O3701" s="101">
        <f>IF(ISBLANK(C3701),O3700,IF(COUNTIF(C$2:C3701,C3701)&gt;1,O3700,1+MAX(O3700,0)))</f>
        <v>81</v>
      </c>
      <c r="P3701" s="45">
        <f t="shared" si="1276"/>
        <v>54</v>
      </c>
      <c r="Q3701" s="33" t="str">
        <f t="shared" si="1277"/>
        <v/>
      </c>
      <c r="R3701" s="33" t="str">
        <f t="shared" si="1278"/>
        <v/>
      </c>
      <c r="S3701" s="33" t="str">
        <f t="shared" si="1279"/>
        <v/>
      </c>
      <c r="T3701" s="35" t="str">
        <f t="shared" si="1280"/>
        <v/>
      </c>
      <c r="U3701" s="35" t="str">
        <f t="shared" si="1281"/>
        <v/>
      </c>
      <c r="V3701" s="35" t="str">
        <f t="shared" si="1275"/>
        <v>3C</v>
      </c>
      <c r="W3701" s="35" t="str">
        <f t="shared" si="1268"/>
        <v/>
      </c>
      <c r="X3701" s="388">
        <f t="shared" si="1269"/>
        <v>0</v>
      </c>
      <c r="Y3701" s="388">
        <f t="shared" si="1270"/>
        <v>0</v>
      </c>
      <c r="Z3701" s="280" t="str">
        <f t="shared" si="1261"/>
        <v/>
      </c>
      <c r="AA3701" s="280" t="str">
        <f t="shared" si="1262"/>
        <v/>
      </c>
      <c r="AB3701" s="389" t="str">
        <f t="shared" si="1271"/>
        <v/>
      </c>
      <c r="AC3701" s="389" t="str">
        <f t="shared" si="1272"/>
        <v/>
      </c>
      <c r="AD3701" s="390" t="str">
        <f t="shared" si="1263"/>
        <v/>
      </c>
      <c r="AE3701" s="282">
        <f t="shared" si="1264"/>
        <v>0</v>
      </c>
      <c r="AF3701" s="359">
        <f t="shared" si="1265"/>
        <v>0</v>
      </c>
      <c r="AG3701" s="280">
        <f t="shared" si="1266"/>
        <v>0</v>
      </c>
      <c r="AH3701" s="280">
        <f t="shared" si="1282"/>
        <v>0</v>
      </c>
      <c r="AI3701" s="280">
        <f>IF(ISBLANK(T3701),AI3700,IF(COUNTIF(T$2:T3701,T3701)&gt;1,AI3700,1+MAX(AI3700,0)))</f>
        <v>103</v>
      </c>
      <c r="AL3701" s="391" t="str">
        <f t="shared" si="1273"/>
        <v/>
      </c>
      <c r="AM3701" s="391" t="str">
        <f t="shared" si="1274"/>
        <v/>
      </c>
      <c r="AO3701" s="310" t="str">
        <f t="shared" si="1267"/>
        <v/>
      </c>
      <c r="AP3701" s="310">
        <f>SUM(AO$1:AO3701)</f>
        <v>0</v>
      </c>
      <c r="AQ3701" s="310">
        <f>SUM(AK$2:AK3701)</f>
        <v>24</v>
      </c>
      <c r="AR3701" s="310">
        <f>COUNTA(AJ$2:AJ3701)</f>
        <v>24</v>
      </c>
      <c r="AS3701" s="312"/>
      <c r="AT3701" s="312"/>
      <c r="AU3701" s="312"/>
      <c r="AV3701" s="312"/>
      <c r="AW3701" s="312"/>
    </row>
    <row r="3702" spans="1:49" x14ac:dyDescent="0.25">
      <c r="A3702"/>
      <c r="B3702"/>
      <c r="C3702"/>
      <c r="D3702"/>
      <c r="E3702"/>
      <c r="F3702"/>
      <c r="G3702"/>
      <c r="H3702"/>
      <c r="I3702"/>
      <c r="J3702"/>
      <c r="K3702"/>
      <c r="L3702"/>
      <c r="M3702"/>
      <c r="O3702" s="101">
        <f>IF(ISBLANK(C3702),O3701,IF(COUNTIF(C$2:C3702,C3702)&gt;1,O3701,1+MAX(O3701,0)))</f>
        <v>81</v>
      </c>
      <c r="P3702" s="45">
        <f t="shared" si="1276"/>
        <v>54</v>
      </c>
      <c r="Q3702" s="33" t="str">
        <f t="shared" si="1277"/>
        <v/>
      </c>
      <c r="R3702" s="33" t="str">
        <f t="shared" si="1278"/>
        <v/>
      </c>
      <c r="S3702" s="33" t="str">
        <f t="shared" si="1279"/>
        <v/>
      </c>
      <c r="T3702" s="35" t="str">
        <f t="shared" si="1280"/>
        <v/>
      </c>
      <c r="U3702" s="35" t="str">
        <f t="shared" si="1281"/>
        <v/>
      </c>
      <c r="V3702" s="35" t="str">
        <f t="shared" si="1275"/>
        <v>3C</v>
      </c>
      <c r="W3702" s="35" t="str">
        <f t="shared" si="1268"/>
        <v/>
      </c>
      <c r="X3702" s="388">
        <f t="shared" si="1269"/>
        <v>0</v>
      </c>
      <c r="Y3702" s="388">
        <f t="shared" si="1270"/>
        <v>0</v>
      </c>
      <c r="Z3702" s="280" t="str">
        <f t="shared" si="1261"/>
        <v/>
      </c>
      <c r="AA3702" s="280" t="str">
        <f t="shared" si="1262"/>
        <v/>
      </c>
      <c r="AB3702" s="389" t="str">
        <f t="shared" si="1271"/>
        <v/>
      </c>
      <c r="AC3702" s="389" t="str">
        <f t="shared" si="1272"/>
        <v/>
      </c>
      <c r="AD3702" s="390" t="str">
        <f t="shared" si="1263"/>
        <v/>
      </c>
      <c r="AE3702" s="282">
        <f t="shared" si="1264"/>
        <v>0</v>
      </c>
      <c r="AF3702" s="359">
        <f t="shared" si="1265"/>
        <v>0</v>
      </c>
      <c r="AG3702" s="280">
        <f t="shared" si="1266"/>
        <v>0</v>
      </c>
      <c r="AH3702" s="280">
        <f t="shared" si="1282"/>
        <v>0</v>
      </c>
      <c r="AI3702" s="280">
        <f>IF(ISBLANK(T3702),AI3701,IF(COUNTIF(T$2:T3702,T3702)&gt;1,AI3701,1+MAX(AI3701,0)))</f>
        <v>103</v>
      </c>
      <c r="AL3702" s="391" t="str">
        <f t="shared" si="1273"/>
        <v/>
      </c>
      <c r="AM3702" s="391" t="str">
        <f t="shared" si="1274"/>
        <v/>
      </c>
      <c r="AO3702" s="310" t="str">
        <f t="shared" si="1267"/>
        <v/>
      </c>
      <c r="AP3702" s="310">
        <f>SUM(AO$1:AO3702)</f>
        <v>0</v>
      </c>
      <c r="AQ3702" s="310">
        <f>SUM(AK$2:AK3702)</f>
        <v>24</v>
      </c>
      <c r="AR3702" s="310">
        <f>COUNTA(AJ$2:AJ3702)</f>
        <v>24</v>
      </c>
      <c r="AS3702" s="312"/>
      <c r="AT3702" s="312"/>
      <c r="AU3702" s="312"/>
      <c r="AV3702" s="312"/>
      <c r="AW3702" s="312"/>
    </row>
    <row r="3703" spans="1:49" x14ac:dyDescent="0.25">
      <c r="A3703"/>
      <c r="B3703"/>
      <c r="C3703"/>
      <c r="D3703"/>
      <c r="E3703"/>
      <c r="F3703"/>
      <c r="G3703"/>
      <c r="H3703"/>
      <c r="I3703"/>
      <c r="J3703"/>
      <c r="K3703"/>
      <c r="L3703"/>
      <c r="M3703"/>
      <c r="O3703" s="101">
        <f>IF(ISBLANK(C3703),O3702,IF(COUNTIF(C$2:C3703,C3703)&gt;1,O3702,1+MAX(O3702,0)))</f>
        <v>81</v>
      </c>
      <c r="P3703" s="45">
        <f t="shared" si="1276"/>
        <v>54</v>
      </c>
      <c r="Q3703" s="33" t="str">
        <f t="shared" si="1277"/>
        <v/>
      </c>
      <c r="R3703" s="33" t="str">
        <f t="shared" si="1278"/>
        <v/>
      </c>
      <c r="S3703" s="33" t="str">
        <f t="shared" si="1279"/>
        <v/>
      </c>
      <c r="T3703" s="35" t="str">
        <f t="shared" si="1280"/>
        <v/>
      </c>
      <c r="U3703" s="35" t="str">
        <f t="shared" si="1281"/>
        <v/>
      </c>
      <c r="V3703" s="35" t="str">
        <f t="shared" si="1275"/>
        <v>3C</v>
      </c>
      <c r="W3703" s="35" t="str">
        <f t="shared" si="1268"/>
        <v/>
      </c>
      <c r="X3703" s="388">
        <f t="shared" si="1269"/>
        <v>0</v>
      </c>
      <c r="Y3703" s="388">
        <f t="shared" si="1270"/>
        <v>0</v>
      </c>
      <c r="Z3703" s="280" t="str">
        <f t="shared" si="1261"/>
        <v/>
      </c>
      <c r="AA3703" s="280" t="str">
        <f t="shared" si="1262"/>
        <v/>
      </c>
      <c r="AB3703" s="389" t="str">
        <f t="shared" si="1271"/>
        <v/>
      </c>
      <c r="AC3703" s="389" t="str">
        <f t="shared" si="1272"/>
        <v/>
      </c>
      <c r="AD3703" s="390" t="str">
        <f t="shared" si="1263"/>
        <v/>
      </c>
      <c r="AE3703" s="282">
        <f t="shared" si="1264"/>
        <v>0</v>
      </c>
      <c r="AF3703" s="359">
        <f t="shared" si="1265"/>
        <v>0</v>
      </c>
      <c r="AG3703" s="280">
        <f t="shared" si="1266"/>
        <v>0</v>
      </c>
      <c r="AH3703" s="280">
        <f t="shared" si="1282"/>
        <v>0</v>
      </c>
      <c r="AI3703" s="280">
        <f>IF(ISBLANK(T3703),AI3702,IF(COUNTIF(T$2:T3703,T3703)&gt;1,AI3702,1+MAX(AI3702,0)))</f>
        <v>103</v>
      </c>
      <c r="AL3703" s="391" t="str">
        <f t="shared" si="1273"/>
        <v/>
      </c>
      <c r="AM3703" s="391" t="str">
        <f t="shared" si="1274"/>
        <v/>
      </c>
      <c r="AO3703" s="310" t="str">
        <f t="shared" si="1267"/>
        <v/>
      </c>
      <c r="AP3703" s="310">
        <f>SUM(AO$1:AO3703)</f>
        <v>0</v>
      </c>
      <c r="AQ3703" s="310">
        <f>SUM(AK$2:AK3703)</f>
        <v>24</v>
      </c>
      <c r="AR3703" s="310">
        <f>COUNTA(AJ$2:AJ3703)</f>
        <v>24</v>
      </c>
      <c r="AS3703" s="312"/>
      <c r="AT3703" s="312"/>
      <c r="AU3703" s="312"/>
      <c r="AV3703" s="312"/>
      <c r="AW3703" s="312"/>
    </row>
    <row r="3704" spans="1:49" x14ac:dyDescent="0.25">
      <c r="A3704"/>
      <c r="B3704"/>
      <c r="C3704"/>
      <c r="D3704"/>
      <c r="E3704"/>
      <c r="F3704"/>
      <c r="G3704"/>
      <c r="H3704"/>
      <c r="I3704"/>
      <c r="J3704"/>
      <c r="K3704"/>
      <c r="L3704"/>
      <c r="M3704"/>
      <c r="O3704" s="101">
        <f>IF(ISBLANK(C3704),O3703,IF(COUNTIF(C$2:C3704,C3704)&gt;1,O3703,1+MAX(O3703,0)))</f>
        <v>81</v>
      </c>
      <c r="P3704" s="45">
        <f t="shared" si="1276"/>
        <v>54</v>
      </c>
      <c r="Q3704" s="33" t="str">
        <f t="shared" si="1277"/>
        <v/>
      </c>
      <c r="R3704" s="33" t="str">
        <f t="shared" si="1278"/>
        <v/>
      </c>
      <c r="S3704" s="33" t="str">
        <f t="shared" si="1279"/>
        <v/>
      </c>
      <c r="T3704" s="35" t="str">
        <f t="shared" si="1280"/>
        <v/>
      </c>
      <c r="U3704" s="35" t="str">
        <f t="shared" si="1281"/>
        <v/>
      </c>
      <c r="V3704" s="35" t="str">
        <f t="shared" si="1275"/>
        <v>3C</v>
      </c>
      <c r="W3704" s="35" t="str">
        <f t="shared" si="1268"/>
        <v/>
      </c>
      <c r="X3704" s="388">
        <f t="shared" si="1269"/>
        <v>0</v>
      </c>
      <c r="Y3704" s="388">
        <f t="shared" si="1270"/>
        <v>0</v>
      </c>
      <c r="Z3704" s="280" t="str">
        <f t="shared" si="1261"/>
        <v/>
      </c>
      <c r="AA3704" s="280" t="str">
        <f t="shared" si="1262"/>
        <v/>
      </c>
      <c r="AB3704" s="389" t="str">
        <f t="shared" si="1271"/>
        <v/>
      </c>
      <c r="AC3704" s="389" t="str">
        <f t="shared" si="1272"/>
        <v/>
      </c>
      <c r="AD3704" s="390" t="str">
        <f t="shared" si="1263"/>
        <v/>
      </c>
      <c r="AE3704" s="282">
        <f t="shared" si="1264"/>
        <v>0</v>
      </c>
      <c r="AF3704" s="359">
        <f t="shared" si="1265"/>
        <v>0</v>
      </c>
      <c r="AG3704" s="280">
        <f t="shared" si="1266"/>
        <v>0</v>
      </c>
      <c r="AH3704" s="280">
        <f t="shared" si="1282"/>
        <v>0</v>
      </c>
      <c r="AI3704" s="280">
        <f>IF(ISBLANK(T3704),AI3703,IF(COUNTIF(T$2:T3704,T3704)&gt;1,AI3703,1+MAX(AI3703,0)))</f>
        <v>103</v>
      </c>
      <c r="AL3704" s="391" t="str">
        <f t="shared" si="1273"/>
        <v/>
      </c>
      <c r="AM3704" s="391" t="str">
        <f t="shared" si="1274"/>
        <v/>
      </c>
      <c r="AO3704" s="310" t="str">
        <f t="shared" si="1267"/>
        <v/>
      </c>
      <c r="AP3704" s="310">
        <f>SUM(AO$1:AO3704)</f>
        <v>0</v>
      </c>
      <c r="AQ3704" s="310">
        <f>SUM(AK$2:AK3704)</f>
        <v>24</v>
      </c>
      <c r="AR3704" s="310">
        <f>COUNTA(AJ$2:AJ3704)</f>
        <v>24</v>
      </c>
      <c r="AS3704" s="312"/>
      <c r="AT3704" s="312"/>
      <c r="AU3704" s="312"/>
      <c r="AV3704" s="312"/>
      <c r="AW3704" s="312"/>
    </row>
    <row r="3705" spans="1:49" x14ac:dyDescent="0.25">
      <c r="A3705"/>
      <c r="B3705"/>
      <c r="C3705"/>
      <c r="D3705"/>
      <c r="E3705"/>
      <c r="F3705"/>
      <c r="G3705"/>
      <c r="H3705"/>
      <c r="I3705"/>
      <c r="J3705"/>
      <c r="K3705"/>
      <c r="L3705"/>
      <c r="M3705"/>
      <c r="O3705" s="101">
        <f>IF(ISBLANK(C3705),O3704,IF(COUNTIF(C$2:C3705,C3705)&gt;1,O3704,1+MAX(O3704,0)))</f>
        <v>81</v>
      </c>
      <c r="P3705" s="45">
        <f t="shared" si="1276"/>
        <v>54</v>
      </c>
      <c r="Q3705" s="33" t="str">
        <f t="shared" si="1277"/>
        <v/>
      </c>
      <c r="R3705" s="33" t="str">
        <f t="shared" si="1278"/>
        <v/>
      </c>
      <c r="S3705" s="33" t="str">
        <f t="shared" si="1279"/>
        <v/>
      </c>
      <c r="T3705" s="35" t="str">
        <f t="shared" si="1280"/>
        <v/>
      </c>
      <c r="U3705" s="35" t="str">
        <f t="shared" si="1281"/>
        <v/>
      </c>
      <c r="V3705" s="35" t="str">
        <f t="shared" si="1275"/>
        <v>3C</v>
      </c>
      <c r="W3705" s="35" t="str">
        <f t="shared" si="1268"/>
        <v/>
      </c>
      <c r="X3705" s="388">
        <f t="shared" si="1269"/>
        <v>0</v>
      </c>
      <c r="Y3705" s="388">
        <f t="shared" si="1270"/>
        <v>0</v>
      </c>
      <c r="Z3705" s="280" t="str">
        <f t="shared" si="1261"/>
        <v/>
      </c>
      <c r="AA3705" s="280" t="str">
        <f t="shared" si="1262"/>
        <v/>
      </c>
      <c r="AB3705" s="389" t="str">
        <f t="shared" si="1271"/>
        <v/>
      </c>
      <c r="AC3705" s="389" t="str">
        <f t="shared" si="1272"/>
        <v/>
      </c>
      <c r="AD3705" s="390" t="str">
        <f t="shared" si="1263"/>
        <v/>
      </c>
      <c r="AE3705" s="282">
        <f t="shared" si="1264"/>
        <v>0</v>
      </c>
      <c r="AF3705" s="359">
        <f t="shared" si="1265"/>
        <v>0</v>
      </c>
      <c r="AG3705" s="280">
        <f t="shared" si="1266"/>
        <v>0</v>
      </c>
      <c r="AH3705" s="280">
        <f t="shared" si="1282"/>
        <v>0</v>
      </c>
      <c r="AI3705" s="280">
        <f>IF(ISBLANK(T3705),AI3704,IF(COUNTIF(T$2:T3705,T3705)&gt;1,AI3704,1+MAX(AI3704,0)))</f>
        <v>103</v>
      </c>
      <c r="AL3705" s="391" t="str">
        <f t="shared" si="1273"/>
        <v/>
      </c>
      <c r="AM3705" s="391" t="str">
        <f t="shared" si="1274"/>
        <v/>
      </c>
      <c r="AO3705" s="310" t="str">
        <f t="shared" si="1267"/>
        <v/>
      </c>
      <c r="AP3705" s="310">
        <f>SUM(AO$1:AO3705)</f>
        <v>0</v>
      </c>
      <c r="AQ3705" s="310">
        <f>SUM(AK$2:AK3705)</f>
        <v>24</v>
      </c>
      <c r="AR3705" s="310">
        <f>COUNTA(AJ$2:AJ3705)</f>
        <v>24</v>
      </c>
      <c r="AS3705" s="312"/>
      <c r="AT3705" s="312"/>
      <c r="AU3705" s="312"/>
      <c r="AV3705" s="312"/>
      <c r="AW3705" s="312"/>
    </row>
    <row r="3706" spans="1:49" x14ac:dyDescent="0.25">
      <c r="A3706"/>
      <c r="B3706"/>
      <c r="C3706"/>
      <c r="D3706"/>
      <c r="E3706"/>
      <c r="F3706"/>
      <c r="G3706"/>
      <c r="H3706"/>
      <c r="I3706"/>
      <c r="J3706"/>
      <c r="K3706"/>
      <c r="L3706"/>
      <c r="M3706"/>
      <c r="O3706" s="101">
        <f>IF(ISBLANK(C3706),O3705,IF(COUNTIF(C$2:C3706,C3706)&gt;1,O3705,1+MAX(O3705,0)))</f>
        <v>81</v>
      </c>
      <c r="P3706" s="45">
        <f t="shared" si="1276"/>
        <v>54</v>
      </c>
      <c r="Q3706" s="33" t="str">
        <f t="shared" si="1277"/>
        <v/>
      </c>
      <c r="R3706" s="33" t="str">
        <f t="shared" si="1278"/>
        <v/>
      </c>
      <c r="S3706" s="33" t="str">
        <f t="shared" si="1279"/>
        <v/>
      </c>
      <c r="T3706" s="35" t="str">
        <f t="shared" si="1280"/>
        <v/>
      </c>
      <c r="U3706" s="35" t="str">
        <f t="shared" si="1281"/>
        <v/>
      </c>
      <c r="V3706" s="35" t="str">
        <f t="shared" si="1275"/>
        <v>3C</v>
      </c>
      <c r="W3706" s="35" t="str">
        <f t="shared" si="1268"/>
        <v/>
      </c>
      <c r="X3706" s="388">
        <f t="shared" si="1269"/>
        <v>0</v>
      </c>
      <c r="Y3706" s="388">
        <f t="shared" si="1270"/>
        <v>0</v>
      </c>
      <c r="Z3706" s="280" t="str">
        <f t="shared" si="1261"/>
        <v/>
      </c>
      <c r="AA3706" s="280" t="str">
        <f t="shared" si="1262"/>
        <v/>
      </c>
      <c r="AB3706" s="389" t="str">
        <f t="shared" si="1271"/>
        <v/>
      </c>
      <c r="AC3706" s="389" t="str">
        <f t="shared" si="1272"/>
        <v/>
      </c>
      <c r="AD3706" s="390" t="str">
        <f t="shared" si="1263"/>
        <v/>
      </c>
      <c r="AE3706" s="282">
        <f t="shared" si="1264"/>
        <v>0</v>
      </c>
      <c r="AF3706" s="359">
        <f t="shared" si="1265"/>
        <v>0</v>
      </c>
      <c r="AG3706" s="280">
        <f t="shared" si="1266"/>
        <v>0</v>
      </c>
      <c r="AH3706" s="280">
        <f t="shared" si="1282"/>
        <v>0</v>
      </c>
      <c r="AI3706" s="280">
        <f>IF(ISBLANK(T3706),AI3705,IF(COUNTIF(T$2:T3706,T3706)&gt;1,AI3705,1+MAX(AI3705,0)))</f>
        <v>103</v>
      </c>
      <c r="AL3706" s="391" t="str">
        <f t="shared" si="1273"/>
        <v/>
      </c>
      <c r="AM3706" s="391" t="str">
        <f t="shared" si="1274"/>
        <v/>
      </c>
      <c r="AO3706" s="310" t="str">
        <f t="shared" si="1267"/>
        <v/>
      </c>
      <c r="AP3706" s="310">
        <f>SUM(AO$1:AO3706)</f>
        <v>0</v>
      </c>
      <c r="AQ3706" s="310">
        <f>SUM(AK$2:AK3706)</f>
        <v>24</v>
      </c>
      <c r="AR3706" s="310">
        <f>COUNTA(AJ$2:AJ3706)</f>
        <v>24</v>
      </c>
      <c r="AS3706" s="312"/>
      <c r="AT3706" s="312"/>
      <c r="AU3706" s="312"/>
      <c r="AV3706" s="312"/>
      <c r="AW3706" s="312"/>
    </row>
    <row r="3707" spans="1:49" x14ac:dyDescent="0.25">
      <c r="A3707"/>
      <c r="B3707"/>
      <c r="C3707"/>
      <c r="D3707"/>
      <c r="E3707"/>
      <c r="F3707"/>
      <c r="G3707"/>
      <c r="H3707"/>
      <c r="I3707"/>
      <c r="J3707"/>
      <c r="K3707"/>
      <c r="L3707"/>
      <c r="M3707"/>
      <c r="O3707" s="101">
        <f>IF(ISBLANK(C3707),O3706,IF(COUNTIF(C$2:C3707,C3707)&gt;1,O3706,1+MAX(O3706,0)))</f>
        <v>81</v>
      </c>
      <c r="P3707" s="45">
        <f t="shared" si="1276"/>
        <v>54</v>
      </c>
      <c r="Q3707" s="33" t="str">
        <f t="shared" si="1277"/>
        <v/>
      </c>
      <c r="R3707" s="33" t="str">
        <f t="shared" si="1278"/>
        <v/>
      </c>
      <c r="S3707" s="33" t="str">
        <f t="shared" si="1279"/>
        <v/>
      </c>
      <c r="T3707" s="35" t="str">
        <f t="shared" si="1280"/>
        <v/>
      </c>
      <c r="U3707" s="35" t="str">
        <f t="shared" si="1281"/>
        <v/>
      </c>
      <c r="V3707" s="35" t="str">
        <f t="shared" si="1275"/>
        <v>3C</v>
      </c>
      <c r="W3707" s="35" t="str">
        <f t="shared" si="1268"/>
        <v/>
      </c>
      <c r="X3707" s="388">
        <f t="shared" si="1269"/>
        <v>0</v>
      </c>
      <c r="Y3707" s="388">
        <f t="shared" si="1270"/>
        <v>0</v>
      </c>
      <c r="Z3707" s="280" t="str">
        <f t="shared" si="1261"/>
        <v/>
      </c>
      <c r="AA3707" s="280" t="str">
        <f t="shared" si="1262"/>
        <v/>
      </c>
      <c r="AB3707" s="389" t="str">
        <f t="shared" si="1271"/>
        <v/>
      </c>
      <c r="AC3707" s="389" t="str">
        <f t="shared" si="1272"/>
        <v/>
      </c>
      <c r="AD3707" s="390" t="str">
        <f t="shared" si="1263"/>
        <v/>
      </c>
      <c r="AE3707" s="282">
        <f t="shared" si="1264"/>
        <v>0</v>
      </c>
      <c r="AF3707" s="359">
        <f t="shared" si="1265"/>
        <v>0</v>
      </c>
      <c r="AG3707" s="280">
        <f t="shared" si="1266"/>
        <v>0</v>
      </c>
      <c r="AH3707" s="280">
        <f t="shared" si="1282"/>
        <v>0</v>
      </c>
      <c r="AI3707" s="280">
        <f>IF(ISBLANK(T3707),AI3706,IF(COUNTIF(T$2:T3707,T3707)&gt;1,AI3706,1+MAX(AI3706,0)))</f>
        <v>103</v>
      </c>
      <c r="AL3707" s="391" t="str">
        <f t="shared" si="1273"/>
        <v/>
      </c>
      <c r="AM3707" s="391" t="str">
        <f t="shared" si="1274"/>
        <v/>
      </c>
      <c r="AO3707" s="310" t="str">
        <f t="shared" si="1267"/>
        <v/>
      </c>
      <c r="AP3707" s="310">
        <f>SUM(AO$1:AO3707)</f>
        <v>0</v>
      </c>
      <c r="AQ3707" s="310">
        <f>SUM(AK$2:AK3707)</f>
        <v>24</v>
      </c>
      <c r="AR3707" s="310">
        <f>COUNTA(AJ$2:AJ3707)</f>
        <v>24</v>
      </c>
      <c r="AS3707" s="312"/>
      <c r="AT3707" s="312"/>
      <c r="AU3707" s="312"/>
      <c r="AV3707" s="312"/>
      <c r="AW3707" s="312"/>
    </row>
    <row r="3708" spans="1:49" x14ac:dyDescent="0.25">
      <c r="A3708"/>
      <c r="B3708"/>
      <c r="C3708"/>
      <c r="D3708"/>
      <c r="E3708"/>
      <c r="F3708"/>
      <c r="G3708"/>
      <c r="H3708"/>
      <c r="I3708"/>
      <c r="J3708"/>
      <c r="K3708"/>
      <c r="L3708"/>
      <c r="M3708"/>
      <c r="O3708" s="101">
        <f>IF(ISBLANK(C3708),O3707,IF(COUNTIF(C$2:C3708,C3708)&gt;1,O3707,1+MAX(O3707,0)))</f>
        <v>81</v>
      </c>
      <c r="P3708" s="45">
        <f t="shared" si="1276"/>
        <v>54</v>
      </c>
      <c r="Q3708" s="33" t="str">
        <f t="shared" si="1277"/>
        <v/>
      </c>
      <c r="R3708" s="33" t="str">
        <f t="shared" si="1278"/>
        <v/>
      </c>
      <c r="S3708" s="33" t="str">
        <f t="shared" si="1279"/>
        <v/>
      </c>
      <c r="T3708" s="35" t="str">
        <f t="shared" si="1280"/>
        <v/>
      </c>
      <c r="U3708" s="35" t="str">
        <f t="shared" si="1281"/>
        <v/>
      </c>
      <c r="V3708" s="35" t="str">
        <f t="shared" si="1275"/>
        <v>3C</v>
      </c>
      <c r="W3708" s="35" t="str">
        <f t="shared" si="1268"/>
        <v/>
      </c>
      <c r="X3708" s="388">
        <f t="shared" si="1269"/>
        <v>0</v>
      </c>
      <c r="Y3708" s="388">
        <f t="shared" si="1270"/>
        <v>0</v>
      </c>
      <c r="Z3708" s="280" t="str">
        <f t="shared" si="1261"/>
        <v/>
      </c>
      <c r="AA3708" s="280" t="str">
        <f t="shared" si="1262"/>
        <v/>
      </c>
      <c r="AB3708" s="389" t="str">
        <f t="shared" si="1271"/>
        <v/>
      </c>
      <c r="AC3708" s="389" t="str">
        <f t="shared" si="1272"/>
        <v/>
      </c>
      <c r="AD3708" s="390" t="str">
        <f t="shared" si="1263"/>
        <v/>
      </c>
      <c r="AE3708" s="282">
        <f t="shared" si="1264"/>
        <v>0</v>
      </c>
      <c r="AF3708" s="359">
        <f t="shared" si="1265"/>
        <v>0</v>
      </c>
      <c r="AG3708" s="280">
        <f t="shared" si="1266"/>
        <v>0</v>
      </c>
      <c r="AH3708" s="280">
        <f t="shared" si="1282"/>
        <v>0</v>
      </c>
      <c r="AI3708" s="280">
        <f>IF(ISBLANK(T3708),AI3707,IF(COUNTIF(T$2:T3708,T3708)&gt;1,AI3707,1+MAX(AI3707,0)))</f>
        <v>103</v>
      </c>
      <c r="AL3708" s="391" t="str">
        <f t="shared" si="1273"/>
        <v/>
      </c>
      <c r="AM3708" s="391" t="str">
        <f t="shared" si="1274"/>
        <v/>
      </c>
      <c r="AO3708" s="310" t="str">
        <f t="shared" si="1267"/>
        <v/>
      </c>
      <c r="AP3708" s="310">
        <f>SUM(AO$1:AO3708)</f>
        <v>0</v>
      </c>
      <c r="AQ3708" s="310">
        <f>SUM(AK$2:AK3708)</f>
        <v>24</v>
      </c>
      <c r="AR3708" s="310">
        <f>COUNTA(AJ$2:AJ3708)</f>
        <v>24</v>
      </c>
      <c r="AS3708" s="312"/>
      <c r="AT3708" s="312"/>
      <c r="AU3708" s="312"/>
      <c r="AV3708" s="312"/>
      <c r="AW3708" s="312"/>
    </row>
    <row r="3709" spans="1:49" x14ac:dyDescent="0.25">
      <c r="A3709"/>
      <c r="B3709"/>
      <c r="C3709"/>
      <c r="D3709"/>
      <c r="E3709"/>
      <c r="F3709"/>
      <c r="G3709"/>
      <c r="H3709"/>
      <c r="I3709"/>
      <c r="J3709"/>
      <c r="K3709"/>
      <c r="L3709"/>
      <c r="M3709"/>
      <c r="O3709" s="101">
        <f>IF(ISBLANK(C3709),O3708,IF(COUNTIF(C$2:C3709,C3709)&gt;1,O3708,1+MAX(O3708,0)))</f>
        <v>81</v>
      </c>
      <c r="P3709" s="45">
        <f t="shared" si="1276"/>
        <v>54</v>
      </c>
      <c r="Q3709" s="33" t="str">
        <f t="shared" si="1277"/>
        <v/>
      </c>
      <c r="R3709" s="33" t="str">
        <f t="shared" si="1278"/>
        <v/>
      </c>
      <c r="S3709" s="33" t="str">
        <f t="shared" si="1279"/>
        <v/>
      </c>
      <c r="T3709" s="35" t="str">
        <f t="shared" si="1280"/>
        <v/>
      </c>
      <c r="U3709" s="35" t="str">
        <f t="shared" si="1281"/>
        <v/>
      </c>
      <c r="V3709" s="35" t="str">
        <f t="shared" si="1275"/>
        <v>3C</v>
      </c>
      <c r="W3709" s="35" t="str">
        <f t="shared" si="1268"/>
        <v/>
      </c>
      <c r="X3709" s="388">
        <f t="shared" si="1269"/>
        <v>0</v>
      </c>
      <c r="Y3709" s="388">
        <f t="shared" si="1270"/>
        <v>0</v>
      </c>
      <c r="Z3709" s="280" t="str">
        <f t="shared" si="1261"/>
        <v/>
      </c>
      <c r="AA3709" s="280" t="str">
        <f t="shared" si="1262"/>
        <v/>
      </c>
      <c r="AB3709" s="389" t="str">
        <f t="shared" si="1271"/>
        <v/>
      </c>
      <c r="AC3709" s="389" t="str">
        <f t="shared" si="1272"/>
        <v/>
      </c>
      <c r="AD3709" s="390" t="str">
        <f t="shared" si="1263"/>
        <v/>
      </c>
      <c r="AE3709" s="282">
        <f t="shared" si="1264"/>
        <v>0</v>
      </c>
      <c r="AF3709" s="359">
        <f t="shared" si="1265"/>
        <v>0</v>
      </c>
      <c r="AG3709" s="280">
        <f t="shared" si="1266"/>
        <v>0</v>
      </c>
      <c r="AH3709" s="280">
        <f t="shared" si="1282"/>
        <v>0</v>
      </c>
      <c r="AI3709" s="280">
        <f>IF(ISBLANK(T3709),AI3708,IF(COUNTIF(T$2:T3709,T3709)&gt;1,AI3708,1+MAX(AI3708,0)))</f>
        <v>103</v>
      </c>
      <c r="AL3709" s="391" t="str">
        <f t="shared" si="1273"/>
        <v/>
      </c>
      <c r="AM3709" s="391" t="str">
        <f t="shared" si="1274"/>
        <v/>
      </c>
      <c r="AO3709" s="310" t="str">
        <f t="shared" si="1267"/>
        <v/>
      </c>
      <c r="AP3709" s="310">
        <f>SUM(AO$1:AO3709)</f>
        <v>0</v>
      </c>
      <c r="AQ3709" s="310">
        <f>SUM(AK$2:AK3709)</f>
        <v>24</v>
      </c>
      <c r="AR3709" s="310">
        <f>COUNTA(AJ$2:AJ3709)</f>
        <v>24</v>
      </c>
      <c r="AS3709" s="312"/>
      <c r="AT3709" s="312"/>
      <c r="AU3709" s="312"/>
      <c r="AV3709" s="312"/>
      <c r="AW3709" s="312"/>
    </row>
    <row r="3710" spans="1:49" x14ac:dyDescent="0.25">
      <c r="A3710"/>
      <c r="B3710"/>
      <c r="C3710"/>
      <c r="D3710"/>
      <c r="E3710"/>
      <c r="F3710"/>
      <c r="G3710"/>
      <c r="H3710"/>
      <c r="I3710"/>
      <c r="J3710"/>
      <c r="K3710"/>
      <c r="L3710"/>
      <c r="M3710"/>
      <c r="O3710" s="101">
        <f>IF(ISBLANK(C3710),O3709,IF(COUNTIF(C$2:C3710,C3710)&gt;1,O3709,1+MAX(O3709,0)))</f>
        <v>81</v>
      </c>
      <c r="P3710" s="45">
        <f t="shared" si="1276"/>
        <v>54</v>
      </c>
      <c r="Q3710" s="33" t="str">
        <f t="shared" si="1277"/>
        <v/>
      </c>
      <c r="R3710" s="33" t="str">
        <f t="shared" si="1278"/>
        <v/>
      </c>
      <c r="S3710" s="33" t="str">
        <f t="shared" si="1279"/>
        <v/>
      </c>
      <c r="T3710" s="35" t="str">
        <f t="shared" si="1280"/>
        <v/>
      </c>
      <c r="U3710" s="35" t="str">
        <f t="shared" si="1281"/>
        <v/>
      </c>
      <c r="V3710" s="35" t="str">
        <f t="shared" si="1275"/>
        <v>3C</v>
      </c>
      <c r="W3710" s="35" t="str">
        <f t="shared" si="1268"/>
        <v/>
      </c>
      <c r="X3710" s="388">
        <f t="shared" si="1269"/>
        <v>0</v>
      </c>
      <c r="Y3710" s="388">
        <f t="shared" si="1270"/>
        <v>0</v>
      </c>
      <c r="Z3710" s="280" t="str">
        <f t="shared" si="1261"/>
        <v/>
      </c>
      <c r="AA3710" s="280" t="str">
        <f t="shared" si="1262"/>
        <v/>
      </c>
      <c r="AB3710" s="389" t="str">
        <f t="shared" si="1271"/>
        <v/>
      </c>
      <c r="AC3710" s="389" t="str">
        <f t="shared" si="1272"/>
        <v/>
      </c>
      <c r="AD3710" s="390" t="str">
        <f t="shared" si="1263"/>
        <v/>
      </c>
      <c r="AE3710" s="282">
        <f t="shared" si="1264"/>
        <v>0</v>
      </c>
      <c r="AF3710" s="359">
        <f t="shared" si="1265"/>
        <v>0</v>
      </c>
      <c r="AG3710" s="280">
        <f t="shared" si="1266"/>
        <v>0</v>
      </c>
      <c r="AH3710" s="280">
        <f t="shared" si="1282"/>
        <v>0</v>
      </c>
      <c r="AI3710" s="280">
        <f>IF(ISBLANK(T3710),AI3709,IF(COUNTIF(T$2:T3710,T3710)&gt;1,AI3709,1+MAX(AI3709,0)))</f>
        <v>103</v>
      </c>
      <c r="AL3710" s="391" t="str">
        <f t="shared" si="1273"/>
        <v/>
      </c>
      <c r="AM3710" s="391" t="str">
        <f t="shared" si="1274"/>
        <v/>
      </c>
      <c r="AO3710" s="310" t="str">
        <f t="shared" si="1267"/>
        <v/>
      </c>
      <c r="AP3710" s="310">
        <f>SUM(AO$1:AO3710)</f>
        <v>0</v>
      </c>
      <c r="AQ3710" s="310">
        <f>SUM(AK$2:AK3710)</f>
        <v>24</v>
      </c>
      <c r="AR3710" s="310">
        <f>COUNTA(AJ$2:AJ3710)</f>
        <v>24</v>
      </c>
      <c r="AS3710" s="312"/>
      <c r="AT3710" s="312"/>
      <c r="AU3710" s="312"/>
      <c r="AV3710" s="312"/>
      <c r="AW3710" s="312"/>
    </row>
    <row r="3711" spans="1:49" x14ac:dyDescent="0.25">
      <c r="A3711"/>
      <c r="B3711"/>
      <c r="C3711"/>
      <c r="D3711"/>
      <c r="E3711"/>
      <c r="F3711"/>
      <c r="G3711"/>
      <c r="H3711"/>
      <c r="I3711"/>
      <c r="J3711"/>
      <c r="K3711"/>
      <c r="L3711"/>
      <c r="M3711"/>
      <c r="O3711" s="101">
        <f>IF(ISBLANK(C3711),O3710,IF(COUNTIF(C$2:C3711,C3711)&gt;1,O3710,1+MAX(O3710,0)))</f>
        <v>81</v>
      </c>
      <c r="P3711" s="45">
        <f t="shared" si="1276"/>
        <v>54</v>
      </c>
      <c r="Q3711" s="33" t="str">
        <f t="shared" si="1277"/>
        <v/>
      </c>
      <c r="R3711" s="33" t="str">
        <f t="shared" si="1278"/>
        <v/>
      </c>
      <c r="S3711" s="33" t="str">
        <f t="shared" si="1279"/>
        <v/>
      </c>
      <c r="T3711" s="35" t="str">
        <f t="shared" si="1280"/>
        <v/>
      </c>
      <c r="U3711" s="35" t="str">
        <f t="shared" si="1281"/>
        <v/>
      </c>
      <c r="V3711" s="35" t="str">
        <f t="shared" si="1275"/>
        <v>3C</v>
      </c>
      <c r="W3711" s="35" t="str">
        <f t="shared" si="1268"/>
        <v/>
      </c>
      <c r="X3711" s="388">
        <f t="shared" si="1269"/>
        <v>0</v>
      </c>
      <c r="Y3711" s="388">
        <f t="shared" si="1270"/>
        <v>0</v>
      </c>
      <c r="Z3711" s="280" t="str">
        <f t="shared" si="1261"/>
        <v/>
      </c>
      <c r="AA3711" s="280" t="str">
        <f t="shared" si="1262"/>
        <v/>
      </c>
      <c r="AB3711" s="389" t="str">
        <f t="shared" si="1271"/>
        <v/>
      </c>
      <c r="AC3711" s="389" t="str">
        <f t="shared" si="1272"/>
        <v/>
      </c>
      <c r="AD3711" s="390" t="str">
        <f t="shared" si="1263"/>
        <v/>
      </c>
      <c r="AE3711" s="282">
        <f t="shared" si="1264"/>
        <v>0</v>
      </c>
      <c r="AF3711" s="359">
        <f t="shared" si="1265"/>
        <v>0</v>
      </c>
      <c r="AG3711" s="280">
        <f t="shared" si="1266"/>
        <v>0</v>
      </c>
      <c r="AH3711" s="280">
        <f t="shared" si="1282"/>
        <v>0</v>
      </c>
      <c r="AI3711" s="280">
        <f>IF(ISBLANK(T3711),AI3710,IF(COUNTIF(T$2:T3711,T3711)&gt;1,AI3710,1+MAX(AI3710,0)))</f>
        <v>103</v>
      </c>
      <c r="AL3711" s="391" t="str">
        <f t="shared" si="1273"/>
        <v/>
      </c>
      <c r="AM3711" s="391" t="str">
        <f t="shared" si="1274"/>
        <v/>
      </c>
      <c r="AO3711" s="310" t="str">
        <f t="shared" si="1267"/>
        <v/>
      </c>
      <c r="AP3711" s="310">
        <f>SUM(AO$1:AO3711)</f>
        <v>0</v>
      </c>
      <c r="AQ3711" s="310">
        <f>SUM(AK$2:AK3711)</f>
        <v>24</v>
      </c>
      <c r="AR3711" s="310">
        <f>COUNTA(AJ$2:AJ3711)</f>
        <v>24</v>
      </c>
      <c r="AS3711" s="312"/>
      <c r="AT3711" s="312"/>
      <c r="AU3711" s="312"/>
      <c r="AV3711" s="312"/>
      <c r="AW3711" s="312"/>
    </row>
    <row r="3712" spans="1:49" x14ac:dyDescent="0.25">
      <c r="A3712"/>
      <c r="B3712"/>
      <c r="C3712"/>
      <c r="D3712"/>
      <c r="E3712"/>
      <c r="F3712"/>
      <c r="G3712"/>
      <c r="H3712"/>
      <c r="I3712"/>
      <c r="J3712"/>
      <c r="K3712"/>
      <c r="L3712"/>
      <c r="M3712"/>
      <c r="O3712" s="101">
        <f>IF(ISBLANK(C3712),O3711,IF(COUNTIF(C$2:C3712,C3712)&gt;1,O3711,1+MAX(O3711,0)))</f>
        <v>81</v>
      </c>
      <c r="P3712" s="45">
        <f t="shared" si="1276"/>
        <v>54</v>
      </c>
      <c r="Q3712" s="33" t="str">
        <f t="shared" si="1277"/>
        <v/>
      </c>
      <c r="R3712" s="33" t="str">
        <f t="shared" si="1278"/>
        <v/>
      </c>
      <c r="S3712" s="33" t="str">
        <f t="shared" si="1279"/>
        <v/>
      </c>
      <c r="T3712" s="35" t="str">
        <f t="shared" si="1280"/>
        <v/>
      </c>
      <c r="U3712" s="35" t="str">
        <f t="shared" si="1281"/>
        <v/>
      </c>
      <c r="V3712" s="35" t="str">
        <f t="shared" si="1275"/>
        <v>3C</v>
      </c>
      <c r="W3712" s="35" t="str">
        <f t="shared" si="1268"/>
        <v/>
      </c>
      <c r="X3712" s="388">
        <f t="shared" si="1269"/>
        <v>0</v>
      </c>
      <c r="Y3712" s="388">
        <f t="shared" si="1270"/>
        <v>0</v>
      </c>
      <c r="Z3712" s="280" t="str">
        <f t="shared" si="1261"/>
        <v/>
      </c>
      <c r="AA3712" s="280" t="str">
        <f t="shared" si="1262"/>
        <v/>
      </c>
      <c r="AB3712" s="389" t="str">
        <f t="shared" si="1271"/>
        <v/>
      </c>
      <c r="AC3712" s="389" t="str">
        <f t="shared" si="1272"/>
        <v/>
      </c>
      <c r="AD3712" s="390" t="str">
        <f t="shared" si="1263"/>
        <v/>
      </c>
      <c r="AE3712" s="282">
        <f t="shared" si="1264"/>
        <v>0</v>
      </c>
      <c r="AF3712" s="359">
        <f t="shared" si="1265"/>
        <v>0</v>
      </c>
      <c r="AG3712" s="280">
        <f t="shared" si="1266"/>
        <v>0</v>
      </c>
      <c r="AH3712" s="280">
        <f t="shared" si="1282"/>
        <v>0</v>
      </c>
      <c r="AI3712" s="280">
        <f>IF(ISBLANK(T3712),AI3711,IF(COUNTIF(T$2:T3712,T3712)&gt;1,AI3711,1+MAX(AI3711,0)))</f>
        <v>103</v>
      </c>
      <c r="AL3712" s="391" t="str">
        <f t="shared" si="1273"/>
        <v/>
      </c>
      <c r="AM3712" s="391" t="str">
        <f t="shared" si="1274"/>
        <v/>
      </c>
      <c r="AO3712" s="310" t="str">
        <f t="shared" si="1267"/>
        <v/>
      </c>
      <c r="AP3712" s="310">
        <f>SUM(AO$1:AO3712)</f>
        <v>0</v>
      </c>
      <c r="AQ3712" s="310">
        <f>SUM(AK$2:AK3712)</f>
        <v>24</v>
      </c>
      <c r="AR3712" s="310">
        <f>COUNTA(AJ$2:AJ3712)</f>
        <v>24</v>
      </c>
      <c r="AS3712" s="312"/>
      <c r="AT3712" s="312"/>
      <c r="AU3712" s="312"/>
      <c r="AV3712" s="312"/>
      <c r="AW3712" s="312"/>
    </row>
    <row r="3713" spans="1:49" x14ac:dyDescent="0.25">
      <c r="A3713"/>
      <c r="B3713"/>
      <c r="C3713"/>
      <c r="D3713"/>
      <c r="E3713"/>
      <c r="F3713"/>
      <c r="G3713"/>
      <c r="H3713"/>
      <c r="I3713"/>
      <c r="J3713"/>
      <c r="K3713"/>
      <c r="L3713"/>
      <c r="M3713"/>
      <c r="O3713" s="101">
        <f>IF(ISBLANK(C3713),O3712,IF(COUNTIF(C$2:C3713,C3713)&gt;1,O3712,1+MAX(O3712,0)))</f>
        <v>81</v>
      </c>
      <c r="P3713" s="45">
        <f t="shared" si="1276"/>
        <v>54</v>
      </c>
      <c r="Q3713" s="33" t="str">
        <f t="shared" si="1277"/>
        <v/>
      </c>
      <c r="R3713" s="33" t="str">
        <f t="shared" si="1278"/>
        <v/>
      </c>
      <c r="S3713" s="33" t="str">
        <f t="shared" si="1279"/>
        <v/>
      </c>
      <c r="T3713" s="35" t="str">
        <f t="shared" si="1280"/>
        <v/>
      </c>
      <c r="U3713" s="35" t="str">
        <f t="shared" si="1281"/>
        <v/>
      </c>
      <c r="V3713" s="35" t="str">
        <f t="shared" si="1275"/>
        <v>3C</v>
      </c>
      <c r="W3713" s="35" t="str">
        <f t="shared" si="1268"/>
        <v/>
      </c>
      <c r="X3713" s="388">
        <f t="shared" si="1269"/>
        <v>0</v>
      </c>
      <c r="Y3713" s="388">
        <f t="shared" si="1270"/>
        <v>0</v>
      </c>
      <c r="Z3713" s="280" t="str">
        <f t="shared" si="1261"/>
        <v/>
      </c>
      <c r="AA3713" s="280" t="str">
        <f t="shared" si="1262"/>
        <v/>
      </c>
      <c r="AB3713" s="389" t="str">
        <f t="shared" si="1271"/>
        <v/>
      </c>
      <c r="AC3713" s="389" t="str">
        <f t="shared" si="1272"/>
        <v/>
      </c>
      <c r="AD3713" s="390" t="str">
        <f t="shared" si="1263"/>
        <v/>
      </c>
      <c r="AE3713" s="282">
        <f t="shared" si="1264"/>
        <v>0</v>
      </c>
      <c r="AF3713" s="359">
        <f t="shared" si="1265"/>
        <v>0</v>
      </c>
      <c r="AG3713" s="280">
        <f t="shared" si="1266"/>
        <v>0</v>
      </c>
      <c r="AH3713" s="280">
        <f t="shared" si="1282"/>
        <v>0</v>
      </c>
      <c r="AI3713" s="280">
        <f>IF(ISBLANK(T3713),AI3712,IF(COUNTIF(T$2:T3713,T3713)&gt;1,AI3712,1+MAX(AI3712,0)))</f>
        <v>103</v>
      </c>
      <c r="AL3713" s="391" t="str">
        <f t="shared" si="1273"/>
        <v/>
      </c>
      <c r="AM3713" s="391" t="str">
        <f t="shared" si="1274"/>
        <v/>
      </c>
      <c r="AO3713" s="310" t="str">
        <f t="shared" si="1267"/>
        <v/>
      </c>
      <c r="AP3713" s="310">
        <f>SUM(AO$1:AO3713)</f>
        <v>0</v>
      </c>
      <c r="AQ3713" s="310">
        <f>SUM(AK$2:AK3713)</f>
        <v>24</v>
      </c>
      <c r="AR3713" s="310">
        <f>COUNTA(AJ$2:AJ3713)</f>
        <v>24</v>
      </c>
      <c r="AS3713" s="312"/>
      <c r="AT3713" s="312"/>
      <c r="AU3713" s="312"/>
      <c r="AV3713" s="312"/>
      <c r="AW3713" s="312"/>
    </row>
    <row r="3714" spans="1:49" x14ac:dyDescent="0.25">
      <c r="A3714"/>
      <c r="B3714"/>
      <c r="C3714"/>
      <c r="D3714"/>
      <c r="E3714"/>
      <c r="F3714"/>
      <c r="G3714"/>
      <c r="H3714"/>
      <c r="I3714"/>
      <c r="J3714"/>
      <c r="K3714"/>
      <c r="L3714"/>
      <c r="M3714"/>
      <c r="O3714" s="101">
        <f>IF(ISBLANK(C3714),O3713,IF(COUNTIF(C$2:C3714,C3714)&gt;1,O3713,1+MAX(O3713,0)))</f>
        <v>81</v>
      </c>
      <c r="P3714" s="45">
        <f t="shared" si="1276"/>
        <v>54</v>
      </c>
      <c r="Q3714" s="33" t="str">
        <f t="shared" si="1277"/>
        <v/>
      </c>
      <c r="R3714" s="33" t="str">
        <f t="shared" si="1278"/>
        <v/>
      </c>
      <c r="S3714" s="33" t="str">
        <f t="shared" si="1279"/>
        <v/>
      </c>
      <c r="T3714" s="35" t="str">
        <f t="shared" si="1280"/>
        <v/>
      </c>
      <c r="U3714" s="35" t="str">
        <f t="shared" si="1281"/>
        <v/>
      </c>
      <c r="V3714" s="35" t="str">
        <f t="shared" si="1275"/>
        <v>3C</v>
      </c>
      <c r="W3714" s="35" t="str">
        <f t="shared" si="1268"/>
        <v/>
      </c>
      <c r="X3714" s="388">
        <f t="shared" si="1269"/>
        <v>0</v>
      </c>
      <c r="Y3714" s="388">
        <f t="shared" si="1270"/>
        <v>0</v>
      </c>
      <c r="Z3714" s="280" t="str">
        <f t="shared" ref="Z3714:Z3777" si="1283">IF(I3714&gt;$H3714,1,"")</f>
        <v/>
      </c>
      <c r="AA3714" s="280" t="str">
        <f t="shared" ref="AA3714:AA3777" si="1284">IF(J3714&gt;$H3714,1,"")</f>
        <v/>
      </c>
      <c r="AB3714" s="389" t="str">
        <f t="shared" si="1271"/>
        <v/>
      </c>
      <c r="AC3714" s="389" t="str">
        <f t="shared" si="1272"/>
        <v/>
      </c>
      <c r="AD3714" s="390" t="str">
        <f t="shared" ref="AD3714:AD3777" si="1285">IF(ISERROR(MATCH(A3714&amp;"_"&amp;G3714,Sidewalk_ignore,0)),"",1)</f>
        <v/>
      </c>
      <c r="AE3714" s="282">
        <f t="shared" ref="AE3714:AE3777" si="1286">IF(AND(ISNUMBER($G3714),$B3714="AM"),INDEX(CordonIn,MATCH($A3714,loc_ID,0),$G3714),0)</f>
        <v>0</v>
      </c>
      <c r="AF3714" s="359">
        <f t="shared" ref="AF3714:AF3777" si="1287">IF(AND(ISNUMBER($G3714),$B3714="PM"),INDEX(CordonIn,MATCH($A3714,loc_ID,0),VLOOKUP($G3714,Reverse_dir,2,FALSE)),0)</f>
        <v>0</v>
      </c>
      <c r="AG3714" s="280">
        <f t="shared" ref="AG3714:AG3777" si="1288">IF(AND(ISNUMBER($G3714),$B3714="AM"),INDEX(Lane,MATCH($A3714,loc_ID,0),$G3714),0)</f>
        <v>0</v>
      </c>
      <c r="AH3714" s="280">
        <f t="shared" si="1282"/>
        <v>0</v>
      </c>
      <c r="AI3714" s="280">
        <f>IF(ISBLANK(T3714),AI3713,IF(COUNTIF(T$2:T3714,T3714)&gt;1,AI3713,1+MAX(AI3713,0)))</f>
        <v>103</v>
      </c>
      <c r="AL3714" s="391" t="str">
        <f t="shared" si="1273"/>
        <v/>
      </c>
      <c r="AM3714" s="391" t="str">
        <f t="shared" si="1274"/>
        <v/>
      </c>
      <c r="AO3714" s="310" t="str">
        <f t="shared" ref="AO3714:AO3777" si="1289">IF(SUM(Z3714:AC3714)&gt;0,1,"")</f>
        <v/>
      </c>
      <c r="AP3714" s="310">
        <f>SUM(AO$1:AO3714)</f>
        <v>0</v>
      </c>
      <c r="AQ3714" s="310">
        <f>SUM(AK$2:AK3714)</f>
        <v>24</v>
      </c>
      <c r="AR3714" s="310">
        <f>COUNTA(AJ$2:AJ3714)</f>
        <v>24</v>
      </c>
      <c r="AS3714" s="312"/>
      <c r="AT3714" s="312"/>
      <c r="AU3714" s="312"/>
      <c r="AV3714" s="312"/>
      <c r="AW3714" s="312"/>
    </row>
    <row r="3715" spans="1:49" x14ac:dyDescent="0.25">
      <c r="A3715"/>
      <c r="B3715"/>
      <c r="C3715"/>
      <c r="D3715"/>
      <c r="E3715"/>
      <c r="F3715"/>
      <c r="G3715"/>
      <c r="H3715"/>
      <c r="I3715"/>
      <c r="J3715"/>
      <c r="K3715"/>
      <c r="L3715"/>
      <c r="M3715"/>
      <c r="O3715" s="101">
        <f>IF(ISBLANK(C3715),O3714,IF(COUNTIF(C$2:C3715,C3715)&gt;1,O3714,1+MAX(O3714,0)))</f>
        <v>81</v>
      </c>
      <c r="P3715" s="45">
        <f t="shared" si="1276"/>
        <v>54</v>
      </c>
      <c r="Q3715" s="33" t="str">
        <f t="shared" si="1277"/>
        <v/>
      </c>
      <c r="R3715" s="33" t="str">
        <f t="shared" si="1278"/>
        <v/>
      </c>
      <c r="S3715" s="33" t="str">
        <f t="shared" si="1279"/>
        <v/>
      </c>
      <c r="T3715" s="35" t="str">
        <f t="shared" si="1280"/>
        <v/>
      </c>
      <c r="U3715" s="35" t="str">
        <f t="shared" si="1281"/>
        <v/>
      </c>
      <c r="V3715" s="35" t="str">
        <f t="shared" si="1275"/>
        <v>3C</v>
      </c>
      <c r="W3715" s="35" t="str">
        <f t="shared" ref="W3715:W3778" si="1290">IF(ISBLANK(A3715),"",A3715&amp;B3715&amp;V3715&amp;E3715&amp;F3715&amp;G3715)</f>
        <v/>
      </c>
      <c r="X3715" s="388">
        <f t="shared" ref="X3715:X3778" si="1291">IF($AD3715=1,0,K3715)</f>
        <v>0</v>
      </c>
      <c r="Y3715" s="388">
        <f t="shared" ref="Y3715:Y3778" si="1292">IF($AD3715=1,0,L3715)</f>
        <v>0</v>
      </c>
      <c r="Z3715" s="280" t="str">
        <f t="shared" si="1283"/>
        <v/>
      </c>
      <c r="AA3715" s="280" t="str">
        <f t="shared" si="1284"/>
        <v/>
      </c>
      <c r="AB3715" s="389" t="str">
        <f t="shared" ref="AB3715:AB3778" si="1293">IF(OR(K3715&gt;$H3715,AND($AD3715=1,K3715&gt;0)),1,"")</f>
        <v/>
      </c>
      <c r="AC3715" s="389" t="str">
        <f t="shared" ref="AC3715:AC3778" si="1294">IF(OR(L3715&gt;$H3715,AND($AD3715=1,L3715&gt;0)),1,"")</f>
        <v/>
      </c>
      <c r="AD3715" s="390" t="str">
        <f t="shared" si="1285"/>
        <v/>
      </c>
      <c r="AE3715" s="282">
        <f t="shared" si="1286"/>
        <v>0</v>
      </c>
      <c r="AF3715" s="359">
        <f t="shared" si="1287"/>
        <v>0</v>
      </c>
      <c r="AG3715" s="280">
        <f t="shared" si="1288"/>
        <v>0</v>
      </c>
      <c r="AH3715" s="280">
        <f t="shared" si="1282"/>
        <v>0</v>
      </c>
      <c r="AI3715" s="280">
        <f>IF(ISBLANK(T3715),AI3714,IF(COUNTIF(T$2:T3715,T3715)&gt;1,AI3714,1+MAX(AI3714,0)))</f>
        <v>103</v>
      </c>
      <c r="AL3715" s="391" t="str">
        <f t="shared" ref="AL3715:AL3778" si="1295">IF(OR(AB3715=1,AC3715=1),IF(LEN(AJ3715)=0,"",AJ3715&amp;"; ")&amp;"Ignore sidewalk",IF(LEN(AJ3715)=0,"",AJ3715))</f>
        <v/>
      </c>
      <c r="AM3715" s="391" t="str">
        <f t="shared" ref="AM3715:AM3778" si="1296">IF(OR(AB3715=1,AC3715=1),1,IF(LEN(AK3715)=0,"",AK3715))</f>
        <v/>
      </c>
      <c r="AO3715" s="310" t="str">
        <f t="shared" si="1289"/>
        <v/>
      </c>
      <c r="AP3715" s="310">
        <f>SUM(AO$1:AO3715)</f>
        <v>0</v>
      </c>
      <c r="AQ3715" s="310">
        <f>SUM(AK$2:AK3715)</f>
        <v>24</v>
      </c>
      <c r="AR3715" s="310">
        <f>COUNTA(AJ$2:AJ3715)</f>
        <v>24</v>
      </c>
      <c r="AS3715" s="312"/>
      <c r="AT3715" s="312"/>
      <c r="AU3715" s="312"/>
      <c r="AV3715" s="312"/>
      <c r="AW3715" s="312"/>
    </row>
    <row r="3716" spans="1:49" x14ac:dyDescent="0.25">
      <c r="A3716"/>
      <c r="B3716"/>
      <c r="C3716"/>
      <c r="D3716"/>
      <c r="E3716"/>
      <c r="F3716"/>
      <c r="G3716"/>
      <c r="H3716"/>
      <c r="I3716"/>
      <c r="J3716"/>
      <c r="K3716"/>
      <c r="L3716"/>
      <c r="M3716"/>
      <c r="O3716" s="101">
        <f>IF(ISBLANK(C3716),O3715,IF(COUNTIF(C$2:C3716,C3716)&gt;1,O3715,1+MAX(O3715,0)))</f>
        <v>81</v>
      </c>
      <c r="P3716" s="45">
        <f t="shared" si="1276"/>
        <v>54</v>
      </c>
      <c r="Q3716" s="33" t="str">
        <f t="shared" si="1277"/>
        <v/>
      </c>
      <c r="R3716" s="33" t="str">
        <f t="shared" si="1278"/>
        <v/>
      </c>
      <c r="S3716" s="33" t="str">
        <f t="shared" si="1279"/>
        <v/>
      </c>
      <c r="T3716" s="35" t="str">
        <f t="shared" si="1280"/>
        <v/>
      </c>
      <c r="U3716" s="35" t="str">
        <f t="shared" si="1281"/>
        <v/>
      </c>
      <c r="V3716" s="35" t="str">
        <f t="shared" ref="V3716:V3779" si="1297">TEXT((O3716-MOD(O3716,26))/26,"0")&amp;CHAR(65+MOD(O3716-1,26))</f>
        <v>3C</v>
      </c>
      <c r="W3716" s="35" t="str">
        <f t="shared" si="1290"/>
        <v/>
      </c>
      <c r="X3716" s="388">
        <f t="shared" si="1291"/>
        <v>0</v>
      </c>
      <c r="Y3716" s="388">
        <f t="shared" si="1292"/>
        <v>0</v>
      </c>
      <c r="Z3716" s="280" t="str">
        <f t="shared" si="1283"/>
        <v/>
      </c>
      <c r="AA3716" s="280" t="str">
        <f t="shared" si="1284"/>
        <v/>
      </c>
      <c r="AB3716" s="389" t="str">
        <f t="shared" si="1293"/>
        <v/>
      </c>
      <c r="AC3716" s="389" t="str">
        <f t="shared" si="1294"/>
        <v/>
      </c>
      <c r="AD3716" s="390" t="str">
        <f t="shared" si="1285"/>
        <v/>
      </c>
      <c r="AE3716" s="282">
        <f t="shared" si="1286"/>
        <v>0</v>
      </c>
      <c r="AF3716" s="359">
        <f t="shared" si="1287"/>
        <v>0</v>
      </c>
      <c r="AG3716" s="280">
        <f t="shared" si="1288"/>
        <v>0</v>
      </c>
      <c r="AH3716" s="280">
        <f t="shared" si="1282"/>
        <v>0</v>
      </c>
      <c r="AI3716" s="280">
        <f>IF(ISBLANK(T3716),AI3715,IF(COUNTIF(T$2:T3716,T3716)&gt;1,AI3715,1+MAX(AI3715,0)))</f>
        <v>103</v>
      </c>
      <c r="AL3716" s="391" t="str">
        <f t="shared" si="1295"/>
        <v/>
      </c>
      <c r="AM3716" s="391" t="str">
        <f t="shared" si="1296"/>
        <v/>
      </c>
      <c r="AO3716" s="310" t="str">
        <f t="shared" si="1289"/>
        <v/>
      </c>
      <c r="AP3716" s="310">
        <f>SUM(AO$1:AO3716)</f>
        <v>0</v>
      </c>
      <c r="AQ3716" s="310">
        <f>SUM(AK$2:AK3716)</f>
        <v>24</v>
      </c>
      <c r="AR3716" s="310">
        <f>COUNTA(AJ$2:AJ3716)</f>
        <v>24</v>
      </c>
      <c r="AS3716" s="312"/>
      <c r="AT3716" s="312"/>
      <c r="AU3716" s="312"/>
      <c r="AV3716" s="312"/>
      <c r="AW3716" s="312"/>
    </row>
    <row r="3717" spans="1:49" x14ac:dyDescent="0.25">
      <c r="A3717"/>
      <c r="B3717"/>
      <c r="C3717"/>
      <c r="D3717"/>
      <c r="E3717"/>
      <c r="F3717"/>
      <c r="G3717"/>
      <c r="H3717"/>
      <c r="I3717"/>
      <c r="J3717"/>
      <c r="K3717"/>
      <c r="L3717"/>
      <c r="M3717"/>
      <c r="O3717" s="101">
        <f>IF(ISBLANK(C3717),O3716,IF(COUNTIF(C$2:C3717,C3717)&gt;1,O3716,1+MAX(O3716,0)))</f>
        <v>81</v>
      </c>
      <c r="P3717" s="45">
        <f t="shared" si="1276"/>
        <v>54</v>
      </c>
      <c r="Q3717" s="33" t="str">
        <f t="shared" si="1277"/>
        <v/>
      </c>
      <c r="R3717" s="33" t="str">
        <f t="shared" si="1278"/>
        <v/>
      </c>
      <c r="S3717" s="33" t="str">
        <f t="shared" si="1279"/>
        <v/>
      </c>
      <c r="T3717" s="35" t="str">
        <f t="shared" si="1280"/>
        <v/>
      </c>
      <c r="U3717" s="35" t="str">
        <f t="shared" si="1281"/>
        <v/>
      </c>
      <c r="V3717" s="35" t="str">
        <f t="shared" si="1297"/>
        <v>3C</v>
      </c>
      <c r="W3717" s="35" t="str">
        <f t="shared" si="1290"/>
        <v/>
      </c>
      <c r="X3717" s="388">
        <f t="shared" si="1291"/>
        <v>0</v>
      </c>
      <c r="Y3717" s="388">
        <f t="shared" si="1292"/>
        <v>0</v>
      </c>
      <c r="Z3717" s="280" t="str">
        <f t="shared" si="1283"/>
        <v/>
      </c>
      <c r="AA3717" s="280" t="str">
        <f t="shared" si="1284"/>
        <v/>
      </c>
      <c r="AB3717" s="389" t="str">
        <f t="shared" si="1293"/>
        <v/>
      </c>
      <c r="AC3717" s="389" t="str">
        <f t="shared" si="1294"/>
        <v/>
      </c>
      <c r="AD3717" s="390" t="str">
        <f t="shared" si="1285"/>
        <v/>
      </c>
      <c r="AE3717" s="282">
        <f t="shared" si="1286"/>
        <v>0</v>
      </c>
      <c r="AF3717" s="359">
        <f t="shared" si="1287"/>
        <v>0</v>
      </c>
      <c r="AG3717" s="280">
        <f t="shared" si="1288"/>
        <v>0</v>
      </c>
      <c r="AH3717" s="280">
        <f t="shared" si="1282"/>
        <v>0</v>
      </c>
      <c r="AI3717" s="280">
        <f>IF(ISBLANK(T3717),AI3716,IF(COUNTIF(T$2:T3717,T3717)&gt;1,AI3716,1+MAX(AI3716,0)))</f>
        <v>103</v>
      </c>
      <c r="AL3717" s="391" t="str">
        <f t="shared" si="1295"/>
        <v/>
      </c>
      <c r="AM3717" s="391" t="str">
        <f t="shared" si="1296"/>
        <v/>
      </c>
      <c r="AO3717" s="310" t="str">
        <f t="shared" si="1289"/>
        <v/>
      </c>
      <c r="AP3717" s="310">
        <f>SUM(AO$1:AO3717)</f>
        <v>0</v>
      </c>
      <c r="AQ3717" s="310">
        <f>SUM(AK$2:AK3717)</f>
        <v>24</v>
      </c>
      <c r="AR3717" s="310">
        <f>COUNTA(AJ$2:AJ3717)</f>
        <v>24</v>
      </c>
      <c r="AS3717" s="312"/>
      <c r="AT3717" s="312"/>
      <c r="AU3717" s="312"/>
      <c r="AV3717" s="312"/>
      <c r="AW3717" s="312"/>
    </row>
    <row r="3718" spans="1:49" x14ac:dyDescent="0.25">
      <c r="A3718"/>
      <c r="B3718"/>
      <c r="C3718"/>
      <c r="D3718"/>
      <c r="E3718"/>
      <c r="F3718"/>
      <c r="G3718"/>
      <c r="H3718"/>
      <c r="I3718"/>
      <c r="J3718"/>
      <c r="K3718"/>
      <c r="L3718"/>
      <c r="M3718"/>
      <c r="O3718" s="101">
        <f>IF(ISBLANK(C3718),O3717,IF(COUNTIF(C$2:C3718,C3718)&gt;1,O3717,1+MAX(O3717,0)))</f>
        <v>81</v>
      </c>
      <c r="P3718" s="45">
        <f t="shared" si="1276"/>
        <v>54</v>
      </c>
      <c r="Q3718" s="33" t="str">
        <f t="shared" si="1277"/>
        <v/>
      </c>
      <c r="R3718" s="33" t="str">
        <f t="shared" si="1278"/>
        <v/>
      </c>
      <c r="S3718" s="33" t="str">
        <f t="shared" si="1279"/>
        <v/>
      </c>
      <c r="T3718" s="35" t="str">
        <f t="shared" si="1280"/>
        <v/>
      </c>
      <c r="U3718" s="35" t="str">
        <f t="shared" si="1281"/>
        <v/>
      </c>
      <c r="V3718" s="35" t="str">
        <f t="shared" si="1297"/>
        <v>3C</v>
      </c>
      <c r="W3718" s="35" t="str">
        <f t="shared" si="1290"/>
        <v/>
      </c>
      <c r="X3718" s="388">
        <f t="shared" si="1291"/>
        <v>0</v>
      </c>
      <c r="Y3718" s="388">
        <f t="shared" si="1292"/>
        <v>0</v>
      </c>
      <c r="Z3718" s="280" t="str">
        <f t="shared" si="1283"/>
        <v/>
      </c>
      <c r="AA3718" s="280" t="str">
        <f t="shared" si="1284"/>
        <v/>
      </c>
      <c r="AB3718" s="389" t="str">
        <f t="shared" si="1293"/>
        <v/>
      </c>
      <c r="AC3718" s="389" t="str">
        <f t="shared" si="1294"/>
        <v/>
      </c>
      <c r="AD3718" s="390" t="str">
        <f t="shared" si="1285"/>
        <v/>
      </c>
      <c r="AE3718" s="282">
        <f t="shared" si="1286"/>
        <v>0</v>
      </c>
      <c r="AF3718" s="359">
        <f t="shared" si="1287"/>
        <v>0</v>
      </c>
      <c r="AG3718" s="280">
        <f t="shared" si="1288"/>
        <v>0</v>
      </c>
      <c r="AH3718" s="280">
        <f t="shared" si="1282"/>
        <v>0</v>
      </c>
      <c r="AI3718" s="280">
        <f>IF(ISBLANK(T3718),AI3717,IF(COUNTIF(T$2:T3718,T3718)&gt;1,AI3717,1+MAX(AI3717,0)))</f>
        <v>103</v>
      </c>
      <c r="AL3718" s="391" t="str">
        <f t="shared" si="1295"/>
        <v/>
      </c>
      <c r="AM3718" s="391" t="str">
        <f t="shared" si="1296"/>
        <v/>
      </c>
      <c r="AO3718" s="310" t="str">
        <f t="shared" si="1289"/>
        <v/>
      </c>
      <c r="AP3718" s="310">
        <f>SUM(AO$1:AO3718)</f>
        <v>0</v>
      </c>
      <c r="AQ3718" s="310">
        <f>SUM(AK$2:AK3718)</f>
        <v>24</v>
      </c>
      <c r="AR3718" s="310">
        <f>COUNTA(AJ$2:AJ3718)</f>
        <v>24</v>
      </c>
      <c r="AS3718" s="312"/>
      <c r="AT3718" s="312"/>
      <c r="AU3718" s="312"/>
      <c r="AV3718" s="312"/>
      <c r="AW3718" s="312"/>
    </row>
    <row r="3719" spans="1:49" x14ac:dyDescent="0.25">
      <c r="A3719"/>
      <c r="B3719"/>
      <c r="C3719"/>
      <c r="D3719"/>
      <c r="E3719"/>
      <c r="F3719"/>
      <c r="G3719"/>
      <c r="H3719"/>
      <c r="I3719"/>
      <c r="J3719"/>
      <c r="K3719"/>
      <c r="L3719"/>
      <c r="M3719"/>
      <c r="O3719" s="101">
        <f>IF(ISBLANK(C3719),O3718,IF(COUNTIF(C$2:C3719,C3719)&gt;1,O3718,1+MAX(O3718,0)))</f>
        <v>81</v>
      </c>
      <c r="P3719" s="45">
        <f t="shared" si="1276"/>
        <v>54</v>
      </c>
      <c r="Q3719" s="33" t="str">
        <f t="shared" si="1277"/>
        <v/>
      </c>
      <c r="R3719" s="33" t="str">
        <f t="shared" si="1278"/>
        <v/>
      </c>
      <c r="S3719" s="33" t="str">
        <f t="shared" si="1279"/>
        <v/>
      </c>
      <c r="T3719" s="35" t="str">
        <f t="shared" si="1280"/>
        <v/>
      </c>
      <c r="U3719" s="35" t="str">
        <f t="shared" si="1281"/>
        <v/>
      </c>
      <c r="V3719" s="35" t="str">
        <f t="shared" si="1297"/>
        <v>3C</v>
      </c>
      <c r="W3719" s="35" t="str">
        <f t="shared" si="1290"/>
        <v/>
      </c>
      <c r="X3719" s="388">
        <f t="shared" si="1291"/>
        <v>0</v>
      </c>
      <c r="Y3719" s="388">
        <f t="shared" si="1292"/>
        <v>0</v>
      </c>
      <c r="Z3719" s="280" t="str">
        <f t="shared" si="1283"/>
        <v/>
      </c>
      <c r="AA3719" s="280" t="str">
        <f t="shared" si="1284"/>
        <v/>
      </c>
      <c r="AB3719" s="389" t="str">
        <f t="shared" si="1293"/>
        <v/>
      </c>
      <c r="AC3719" s="389" t="str">
        <f t="shared" si="1294"/>
        <v/>
      </c>
      <c r="AD3719" s="390" t="str">
        <f t="shared" si="1285"/>
        <v/>
      </c>
      <c r="AE3719" s="282">
        <f t="shared" si="1286"/>
        <v>0</v>
      </c>
      <c r="AF3719" s="359">
        <f t="shared" si="1287"/>
        <v>0</v>
      </c>
      <c r="AG3719" s="280">
        <f t="shared" si="1288"/>
        <v>0</v>
      </c>
      <c r="AH3719" s="280">
        <f t="shared" si="1282"/>
        <v>0</v>
      </c>
      <c r="AI3719" s="280">
        <f>IF(ISBLANK(T3719),AI3718,IF(COUNTIF(T$2:T3719,T3719)&gt;1,AI3718,1+MAX(AI3718,0)))</f>
        <v>103</v>
      </c>
      <c r="AL3719" s="391" t="str">
        <f t="shared" si="1295"/>
        <v/>
      </c>
      <c r="AM3719" s="391" t="str">
        <f t="shared" si="1296"/>
        <v/>
      </c>
      <c r="AO3719" s="310" t="str">
        <f t="shared" si="1289"/>
        <v/>
      </c>
      <c r="AP3719" s="310">
        <f>SUM(AO$1:AO3719)</f>
        <v>0</v>
      </c>
      <c r="AQ3719" s="310">
        <f>SUM(AK$2:AK3719)</f>
        <v>24</v>
      </c>
      <c r="AR3719" s="310">
        <f>COUNTA(AJ$2:AJ3719)</f>
        <v>24</v>
      </c>
      <c r="AS3719" s="312"/>
      <c r="AT3719" s="312"/>
      <c r="AU3719" s="312"/>
      <c r="AV3719" s="312"/>
      <c r="AW3719" s="312"/>
    </row>
    <row r="3720" spans="1:49" x14ac:dyDescent="0.25">
      <c r="A3720"/>
      <c r="B3720"/>
      <c r="C3720"/>
      <c r="D3720"/>
      <c r="E3720"/>
      <c r="F3720"/>
      <c r="G3720"/>
      <c r="H3720"/>
      <c r="I3720"/>
      <c r="J3720"/>
      <c r="K3720"/>
      <c r="L3720"/>
      <c r="M3720"/>
      <c r="O3720" s="101">
        <f>IF(ISBLANK(C3720),O3719,IF(COUNTIF(C$2:C3720,C3720)&gt;1,O3719,1+MAX(O3719,0)))</f>
        <v>81</v>
      </c>
      <c r="P3720" s="45">
        <f t="shared" si="1276"/>
        <v>54</v>
      </c>
      <c r="Q3720" s="33" t="str">
        <f t="shared" si="1277"/>
        <v/>
      </c>
      <c r="R3720" s="33" t="str">
        <f t="shared" si="1278"/>
        <v/>
      </c>
      <c r="S3720" s="33" t="str">
        <f t="shared" si="1279"/>
        <v/>
      </c>
      <c r="T3720" s="35" t="str">
        <f t="shared" si="1280"/>
        <v/>
      </c>
      <c r="U3720" s="35" t="str">
        <f t="shared" si="1281"/>
        <v/>
      </c>
      <c r="V3720" s="35" t="str">
        <f t="shared" si="1297"/>
        <v>3C</v>
      </c>
      <c r="W3720" s="35" t="str">
        <f t="shared" si="1290"/>
        <v/>
      </c>
      <c r="X3720" s="388">
        <f t="shared" si="1291"/>
        <v>0</v>
      </c>
      <c r="Y3720" s="388">
        <f t="shared" si="1292"/>
        <v>0</v>
      </c>
      <c r="Z3720" s="280" t="str">
        <f t="shared" si="1283"/>
        <v/>
      </c>
      <c r="AA3720" s="280" t="str">
        <f t="shared" si="1284"/>
        <v/>
      </c>
      <c r="AB3720" s="389" t="str">
        <f t="shared" si="1293"/>
        <v/>
      </c>
      <c r="AC3720" s="389" t="str">
        <f t="shared" si="1294"/>
        <v/>
      </c>
      <c r="AD3720" s="390" t="str">
        <f t="shared" si="1285"/>
        <v/>
      </c>
      <c r="AE3720" s="282">
        <f t="shared" si="1286"/>
        <v>0</v>
      </c>
      <c r="AF3720" s="359">
        <f t="shared" si="1287"/>
        <v>0</v>
      </c>
      <c r="AG3720" s="280">
        <f t="shared" si="1288"/>
        <v>0</v>
      </c>
      <c r="AH3720" s="280">
        <f t="shared" si="1282"/>
        <v>0</v>
      </c>
      <c r="AI3720" s="280">
        <f>IF(ISBLANK(T3720),AI3719,IF(COUNTIF(T$2:T3720,T3720)&gt;1,AI3719,1+MAX(AI3719,0)))</f>
        <v>103</v>
      </c>
      <c r="AL3720" s="391" t="str">
        <f t="shared" si="1295"/>
        <v/>
      </c>
      <c r="AM3720" s="391" t="str">
        <f t="shared" si="1296"/>
        <v/>
      </c>
      <c r="AO3720" s="310" t="str">
        <f t="shared" si="1289"/>
        <v/>
      </c>
      <c r="AP3720" s="310">
        <f>SUM(AO$1:AO3720)</f>
        <v>0</v>
      </c>
      <c r="AQ3720" s="310">
        <f>SUM(AK$2:AK3720)</f>
        <v>24</v>
      </c>
      <c r="AR3720" s="310">
        <f>COUNTA(AJ$2:AJ3720)</f>
        <v>24</v>
      </c>
      <c r="AS3720" s="312"/>
      <c r="AT3720" s="312"/>
      <c r="AU3720" s="312"/>
      <c r="AV3720" s="312"/>
      <c r="AW3720" s="312"/>
    </row>
    <row r="3721" spans="1:49" x14ac:dyDescent="0.25">
      <c r="A3721"/>
      <c r="B3721"/>
      <c r="C3721"/>
      <c r="D3721"/>
      <c r="E3721"/>
      <c r="F3721"/>
      <c r="G3721"/>
      <c r="H3721"/>
      <c r="I3721"/>
      <c r="J3721"/>
      <c r="K3721"/>
      <c r="L3721"/>
      <c r="M3721"/>
      <c r="O3721" s="101">
        <f>IF(ISBLANK(C3721),O3720,IF(COUNTIF(C$2:C3721,C3721)&gt;1,O3720,1+MAX(O3720,0)))</f>
        <v>81</v>
      </c>
      <c r="P3721" s="45">
        <f t="shared" si="1276"/>
        <v>54</v>
      </c>
      <c r="Q3721" s="33" t="str">
        <f t="shared" si="1277"/>
        <v/>
      </c>
      <c r="R3721" s="33" t="str">
        <f t="shared" si="1278"/>
        <v/>
      </c>
      <c r="S3721" s="33" t="str">
        <f t="shared" si="1279"/>
        <v/>
      </c>
      <c r="T3721" s="35" t="str">
        <f t="shared" si="1280"/>
        <v/>
      </c>
      <c r="U3721" s="35" t="str">
        <f t="shared" si="1281"/>
        <v/>
      </c>
      <c r="V3721" s="35" t="str">
        <f t="shared" si="1297"/>
        <v>3C</v>
      </c>
      <c r="W3721" s="35" t="str">
        <f t="shared" si="1290"/>
        <v/>
      </c>
      <c r="X3721" s="388">
        <f t="shared" si="1291"/>
        <v>0</v>
      </c>
      <c r="Y3721" s="388">
        <f t="shared" si="1292"/>
        <v>0</v>
      </c>
      <c r="Z3721" s="280" t="str">
        <f t="shared" si="1283"/>
        <v/>
      </c>
      <c r="AA3721" s="280" t="str">
        <f t="shared" si="1284"/>
        <v/>
      </c>
      <c r="AB3721" s="389" t="str">
        <f t="shared" si="1293"/>
        <v/>
      </c>
      <c r="AC3721" s="389" t="str">
        <f t="shared" si="1294"/>
        <v/>
      </c>
      <c r="AD3721" s="390" t="str">
        <f t="shared" si="1285"/>
        <v/>
      </c>
      <c r="AE3721" s="282">
        <f t="shared" si="1286"/>
        <v>0</v>
      </c>
      <c r="AF3721" s="359">
        <f t="shared" si="1287"/>
        <v>0</v>
      </c>
      <c r="AG3721" s="280">
        <f t="shared" si="1288"/>
        <v>0</v>
      </c>
      <c r="AH3721" s="280">
        <f t="shared" si="1282"/>
        <v>0</v>
      </c>
      <c r="AI3721" s="280">
        <f>IF(ISBLANK(T3721),AI3720,IF(COUNTIF(T$2:T3721,T3721)&gt;1,AI3720,1+MAX(AI3720,0)))</f>
        <v>103</v>
      </c>
      <c r="AL3721" s="391" t="str">
        <f t="shared" si="1295"/>
        <v/>
      </c>
      <c r="AM3721" s="391" t="str">
        <f t="shared" si="1296"/>
        <v/>
      </c>
      <c r="AO3721" s="310" t="str">
        <f t="shared" si="1289"/>
        <v/>
      </c>
      <c r="AP3721" s="310">
        <f>SUM(AO$1:AO3721)</f>
        <v>0</v>
      </c>
      <c r="AQ3721" s="310">
        <f>SUM(AK$2:AK3721)</f>
        <v>24</v>
      </c>
      <c r="AR3721" s="310">
        <f>COUNTA(AJ$2:AJ3721)</f>
        <v>24</v>
      </c>
      <c r="AS3721" s="312"/>
      <c r="AT3721" s="312"/>
      <c r="AU3721" s="312"/>
      <c r="AV3721" s="312"/>
      <c r="AW3721" s="312"/>
    </row>
    <row r="3722" spans="1:49" x14ac:dyDescent="0.25">
      <c r="A3722"/>
      <c r="B3722"/>
      <c r="C3722"/>
      <c r="D3722"/>
      <c r="E3722"/>
      <c r="F3722"/>
      <c r="G3722"/>
      <c r="H3722"/>
      <c r="I3722"/>
      <c r="J3722"/>
      <c r="K3722"/>
      <c r="L3722"/>
      <c r="M3722"/>
      <c r="O3722" s="101">
        <f>IF(ISBLANK(C3722),O3721,IF(COUNTIF(C$2:C3722,C3722)&gt;1,O3721,1+MAX(O3721,0)))</f>
        <v>81</v>
      </c>
      <c r="P3722" s="45">
        <f t="shared" si="1276"/>
        <v>54</v>
      </c>
      <c r="Q3722" s="33" t="str">
        <f t="shared" si="1277"/>
        <v/>
      </c>
      <c r="R3722" s="33" t="str">
        <f t="shared" si="1278"/>
        <v/>
      </c>
      <c r="S3722" s="33" t="str">
        <f t="shared" si="1279"/>
        <v/>
      </c>
      <c r="T3722" s="35" t="str">
        <f t="shared" si="1280"/>
        <v/>
      </c>
      <c r="U3722" s="35" t="str">
        <f t="shared" si="1281"/>
        <v/>
      </c>
      <c r="V3722" s="35" t="str">
        <f t="shared" si="1297"/>
        <v>3C</v>
      </c>
      <c r="W3722" s="35" t="str">
        <f t="shared" si="1290"/>
        <v/>
      </c>
      <c r="X3722" s="388">
        <f t="shared" si="1291"/>
        <v>0</v>
      </c>
      <c r="Y3722" s="388">
        <f t="shared" si="1292"/>
        <v>0</v>
      </c>
      <c r="Z3722" s="280" t="str">
        <f t="shared" si="1283"/>
        <v/>
      </c>
      <c r="AA3722" s="280" t="str">
        <f t="shared" si="1284"/>
        <v/>
      </c>
      <c r="AB3722" s="389" t="str">
        <f t="shared" si="1293"/>
        <v/>
      </c>
      <c r="AC3722" s="389" t="str">
        <f t="shared" si="1294"/>
        <v/>
      </c>
      <c r="AD3722" s="390" t="str">
        <f t="shared" si="1285"/>
        <v/>
      </c>
      <c r="AE3722" s="282">
        <f t="shared" si="1286"/>
        <v>0</v>
      </c>
      <c r="AF3722" s="359">
        <f t="shared" si="1287"/>
        <v>0</v>
      </c>
      <c r="AG3722" s="280">
        <f t="shared" si="1288"/>
        <v>0</v>
      </c>
      <c r="AH3722" s="280">
        <f t="shared" si="1282"/>
        <v>0</v>
      </c>
      <c r="AI3722" s="280">
        <f>IF(ISBLANK(T3722),AI3721,IF(COUNTIF(T$2:T3722,T3722)&gt;1,AI3721,1+MAX(AI3721,0)))</f>
        <v>103</v>
      </c>
      <c r="AL3722" s="391" t="str">
        <f t="shared" si="1295"/>
        <v/>
      </c>
      <c r="AM3722" s="391" t="str">
        <f t="shared" si="1296"/>
        <v/>
      </c>
      <c r="AO3722" s="310" t="str">
        <f t="shared" si="1289"/>
        <v/>
      </c>
      <c r="AP3722" s="310">
        <f>SUM(AO$1:AO3722)</f>
        <v>0</v>
      </c>
      <c r="AQ3722" s="310">
        <f>SUM(AK$2:AK3722)</f>
        <v>24</v>
      </c>
      <c r="AR3722" s="310">
        <f>COUNTA(AJ$2:AJ3722)</f>
        <v>24</v>
      </c>
      <c r="AS3722" s="312"/>
      <c r="AT3722" s="312"/>
      <c r="AU3722" s="312"/>
      <c r="AV3722" s="312"/>
      <c r="AW3722" s="312"/>
    </row>
    <row r="3723" spans="1:49" x14ac:dyDescent="0.25">
      <c r="A3723"/>
      <c r="B3723"/>
      <c r="C3723"/>
      <c r="D3723"/>
      <c r="E3723"/>
      <c r="F3723"/>
      <c r="G3723"/>
      <c r="H3723"/>
      <c r="I3723"/>
      <c r="J3723"/>
      <c r="K3723"/>
      <c r="L3723"/>
      <c r="M3723"/>
      <c r="O3723" s="101">
        <f>IF(ISBLANK(C3723),O3722,IF(COUNTIF(C$2:C3723,C3723)&gt;1,O3722,1+MAX(O3722,0)))</f>
        <v>81</v>
      </c>
      <c r="P3723" s="45">
        <f t="shared" si="1276"/>
        <v>54</v>
      </c>
      <c r="Q3723" s="33" t="str">
        <f t="shared" si="1277"/>
        <v/>
      </c>
      <c r="R3723" s="33" t="str">
        <f t="shared" si="1278"/>
        <v/>
      </c>
      <c r="S3723" s="33" t="str">
        <f t="shared" si="1279"/>
        <v/>
      </c>
      <c r="T3723" s="35" t="str">
        <f t="shared" si="1280"/>
        <v/>
      </c>
      <c r="U3723" s="35" t="str">
        <f t="shared" si="1281"/>
        <v/>
      </c>
      <c r="V3723" s="35" t="str">
        <f t="shared" si="1297"/>
        <v>3C</v>
      </c>
      <c r="W3723" s="35" t="str">
        <f t="shared" si="1290"/>
        <v/>
      </c>
      <c r="X3723" s="388">
        <f t="shared" si="1291"/>
        <v>0</v>
      </c>
      <c r="Y3723" s="388">
        <f t="shared" si="1292"/>
        <v>0</v>
      </c>
      <c r="Z3723" s="280" t="str">
        <f t="shared" si="1283"/>
        <v/>
      </c>
      <c r="AA3723" s="280" t="str">
        <f t="shared" si="1284"/>
        <v/>
      </c>
      <c r="AB3723" s="389" t="str">
        <f t="shared" si="1293"/>
        <v/>
      </c>
      <c r="AC3723" s="389" t="str">
        <f t="shared" si="1294"/>
        <v/>
      </c>
      <c r="AD3723" s="390" t="str">
        <f t="shared" si="1285"/>
        <v/>
      </c>
      <c r="AE3723" s="282">
        <f t="shared" si="1286"/>
        <v>0</v>
      </c>
      <c r="AF3723" s="359">
        <f t="shared" si="1287"/>
        <v>0</v>
      </c>
      <c r="AG3723" s="280">
        <f t="shared" si="1288"/>
        <v>0</v>
      </c>
      <c r="AH3723" s="280">
        <f t="shared" si="1282"/>
        <v>0</v>
      </c>
      <c r="AI3723" s="280">
        <f>IF(ISBLANK(T3723),AI3722,IF(COUNTIF(T$2:T3723,T3723)&gt;1,AI3722,1+MAX(AI3722,0)))</f>
        <v>103</v>
      </c>
      <c r="AL3723" s="391" t="str">
        <f t="shared" si="1295"/>
        <v/>
      </c>
      <c r="AM3723" s="391" t="str">
        <f t="shared" si="1296"/>
        <v/>
      </c>
      <c r="AO3723" s="310" t="str">
        <f t="shared" si="1289"/>
        <v/>
      </c>
      <c r="AP3723" s="310">
        <f>SUM(AO$1:AO3723)</f>
        <v>0</v>
      </c>
      <c r="AQ3723" s="310">
        <f>SUM(AK$2:AK3723)</f>
        <v>24</v>
      </c>
      <c r="AR3723" s="310">
        <f>COUNTA(AJ$2:AJ3723)</f>
        <v>24</v>
      </c>
      <c r="AS3723" s="312"/>
      <c r="AT3723" s="312"/>
      <c r="AU3723" s="312"/>
      <c r="AV3723" s="312"/>
      <c r="AW3723" s="312"/>
    </row>
    <row r="3724" spans="1:49" x14ac:dyDescent="0.25">
      <c r="A3724"/>
      <c r="B3724"/>
      <c r="C3724"/>
      <c r="D3724"/>
      <c r="E3724"/>
      <c r="F3724"/>
      <c r="G3724"/>
      <c r="H3724"/>
      <c r="I3724"/>
      <c r="J3724"/>
      <c r="K3724"/>
      <c r="L3724"/>
      <c r="M3724"/>
      <c r="O3724" s="101">
        <f>IF(ISBLANK(C3724),O3723,IF(COUNTIF(C$2:C3724,C3724)&gt;1,O3723,1+MAX(O3723,0)))</f>
        <v>81</v>
      </c>
      <c r="P3724" s="45">
        <f t="shared" si="1276"/>
        <v>54</v>
      </c>
      <c r="Q3724" s="33" t="str">
        <f t="shared" si="1277"/>
        <v/>
      </c>
      <c r="R3724" s="33" t="str">
        <f t="shared" si="1278"/>
        <v/>
      </c>
      <c r="S3724" s="33" t="str">
        <f t="shared" si="1279"/>
        <v/>
      </c>
      <c r="T3724" s="35" t="str">
        <f t="shared" si="1280"/>
        <v/>
      </c>
      <c r="U3724" s="35" t="str">
        <f t="shared" si="1281"/>
        <v/>
      </c>
      <c r="V3724" s="35" t="str">
        <f t="shared" si="1297"/>
        <v>3C</v>
      </c>
      <c r="W3724" s="35" t="str">
        <f t="shared" si="1290"/>
        <v/>
      </c>
      <c r="X3724" s="388">
        <f t="shared" si="1291"/>
        <v>0</v>
      </c>
      <c r="Y3724" s="388">
        <f t="shared" si="1292"/>
        <v>0</v>
      </c>
      <c r="Z3724" s="280" t="str">
        <f t="shared" si="1283"/>
        <v/>
      </c>
      <c r="AA3724" s="280" t="str">
        <f t="shared" si="1284"/>
        <v/>
      </c>
      <c r="AB3724" s="389" t="str">
        <f t="shared" si="1293"/>
        <v/>
      </c>
      <c r="AC3724" s="389" t="str">
        <f t="shared" si="1294"/>
        <v/>
      </c>
      <c r="AD3724" s="390" t="str">
        <f t="shared" si="1285"/>
        <v/>
      </c>
      <c r="AE3724" s="282">
        <f t="shared" si="1286"/>
        <v>0</v>
      </c>
      <c r="AF3724" s="359">
        <f t="shared" si="1287"/>
        <v>0</v>
      </c>
      <c r="AG3724" s="280">
        <f t="shared" si="1288"/>
        <v>0</v>
      </c>
      <c r="AH3724" s="280">
        <f t="shared" si="1282"/>
        <v>0</v>
      </c>
      <c r="AI3724" s="280">
        <f>IF(ISBLANK(T3724),AI3723,IF(COUNTIF(T$2:T3724,T3724)&gt;1,AI3723,1+MAX(AI3723,0)))</f>
        <v>103</v>
      </c>
      <c r="AL3724" s="391" t="str">
        <f t="shared" si="1295"/>
        <v/>
      </c>
      <c r="AM3724" s="391" t="str">
        <f t="shared" si="1296"/>
        <v/>
      </c>
      <c r="AO3724" s="310" t="str">
        <f t="shared" si="1289"/>
        <v/>
      </c>
      <c r="AP3724" s="310">
        <f>SUM(AO$1:AO3724)</f>
        <v>0</v>
      </c>
      <c r="AQ3724" s="310">
        <f>SUM(AK$2:AK3724)</f>
        <v>24</v>
      </c>
      <c r="AR3724" s="310">
        <f>COUNTA(AJ$2:AJ3724)</f>
        <v>24</v>
      </c>
      <c r="AS3724" s="312"/>
      <c r="AT3724" s="312"/>
      <c r="AU3724" s="312"/>
      <c r="AV3724" s="312"/>
      <c r="AW3724" s="312"/>
    </row>
    <row r="3725" spans="1:49" x14ac:dyDescent="0.25">
      <c r="A3725"/>
      <c r="B3725"/>
      <c r="C3725"/>
      <c r="D3725"/>
      <c r="E3725"/>
      <c r="F3725"/>
      <c r="G3725"/>
      <c r="H3725"/>
      <c r="I3725"/>
      <c r="J3725"/>
      <c r="K3725"/>
      <c r="L3725"/>
      <c r="M3725"/>
      <c r="O3725" s="101">
        <f>IF(ISBLANK(C3725),O3724,IF(COUNTIF(C$2:C3725,C3725)&gt;1,O3724,1+MAX(O3724,0)))</f>
        <v>81</v>
      </c>
      <c r="P3725" s="45">
        <f t="shared" si="1276"/>
        <v>54</v>
      </c>
      <c r="Q3725" s="33" t="str">
        <f t="shared" si="1277"/>
        <v/>
      </c>
      <c r="R3725" s="33" t="str">
        <f t="shared" si="1278"/>
        <v/>
      </c>
      <c r="S3725" s="33" t="str">
        <f t="shared" si="1279"/>
        <v/>
      </c>
      <c r="T3725" s="35" t="str">
        <f t="shared" si="1280"/>
        <v/>
      </c>
      <c r="U3725" s="35" t="str">
        <f t="shared" si="1281"/>
        <v/>
      </c>
      <c r="V3725" s="35" t="str">
        <f t="shared" si="1297"/>
        <v>3C</v>
      </c>
      <c r="W3725" s="35" t="str">
        <f t="shared" si="1290"/>
        <v/>
      </c>
      <c r="X3725" s="388">
        <f t="shared" si="1291"/>
        <v>0</v>
      </c>
      <c r="Y3725" s="388">
        <f t="shared" si="1292"/>
        <v>0</v>
      </c>
      <c r="Z3725" s="280" t="str">
        <f t="shared" si="1283"/>
        <v/>
      </c>
      <c r="AA3725" s="280" t="str">
        <f t="shared" si="1284"/>
        <v/>
      </c>
      <c r="AB3725" s="389" t="str">
        <f t="shared" si="1293"/>
        <v/>
      </c>
      <c r="AC3725" s="389" t="str">
        <f t="shared" si="1294"/>
        <v/>
      </c>
      <c r="AD3725" s="390" t="str">
        <f t="shared" si="1285"/>
        <v/>
      </c>
      <c r="AE3725" s="282">
        <f t="shared" si="1286"/>
        <v>0</v>
      </c>
      <c r="AF3725" s="359">
        <f t="shared" si="1287"/>
        <v>0</v>
      </c>
      <c r="AG3725" s="280">
        <f t="shared" si="1288"/>
        <v>0</v>
      </c>
      <c r="AH3725" s="280">
        <f t="shared" si="1282"/>
        <v>0</v>
      </c>
      <c r="AI3725" s="280">
        <f>IF(ISBLANK(T3725),AI3724,IF(COUNTIF(T$2:T3725,T3725)&gt;1,AI3724,1+MAX(AI3724,0)))</f>
        <v>103</v>
      </c>
      <c r="AL3725" s="391" t="str">
        <f t="shared" si="1295"/>
        <v/>
      </c>
      <c r="AM3725" s="391" t="str">
        <f t="shared" si="1296"/>
        <v/>
      </c>
      <c r="AO3725" s="310" t="str">
        <f t="shared" si="1289"/>
        <v/>
      </c>
      <c r="AP3725" s="310">
        <f>SUM(AO$1:AO3725)</f>
        <v>0</v>
      </c>
      <c r="AQ3725" s="310">
        <f>SUM(AK$2:AK3725)</f>
        <v>24</v>
      </c>
      <c r="AR3725" s="310">
        <f>COUNTA(AJ$2:AJ3725)</f>
        <v>24</v>
      </c>
      <c r="AS3725" s="312"/>
      <c r="AT3725" s="312"/>
      <c r="AU3725" s="312"/>
      <c r="AV3725" s="312"/>
      <c r="AW3725" s="312"/>
    </row>
    <row r="3726" spans="1:49" x14ac:dyDescent="0.25">
      <c r="A3726"/>
      <c r="B3726"/>
      <c r="C3726"/>
      <c r="D3726"/>
      <c r="E3726"/>
      <c r="F3726"/>
      <c r="G3726"/>
      <c r="H3726"/>
      <c r="I3726"/>
      <c r="J3726"/>
      <c r="K3726"/>
      <c r="L3726"/>
      <c r="M3726"/>
      <c r="O3726" s="101">
        <f>IF(ISBLANK(C3726),O3725,IF(COUNTIF(C$2:C3726,C3726)&gt;1,O3725,1+MAX(O3725,0)))</f>
        <v>81</v>
      </c>
      <c r="P3726" s="45">
        <f t="shared" si="1276"/>
        <v>54</v>
      </c>
      <c r="Q3726" s="33" t="str">
        <f t="shared" si="1277"/>
        <v/>
      </c>
      <c r="R3726" s="33" t="str">
        <f t="shared" si="1278"/>
        <v/>
      </c>
      <c r="S3726" s="33" t="str">
        <f t="shared" si="1279"/>
        <v/>
      </c>
      <c r="T3726" s="35" t="str">
        <f t="shared" si="1280"/>
        <v/>
      </c>
      <c r="U3726" s="35" t="str">
        <f t="shared" si="1281"/>
        <v/>
      </c>
      <c r="V3726" s="35" t="str">
        <f t="shared" si="1297"/>
        <v>3C</v>
      </c>
      <c r="W3726" s="35" t="str">
        <f t="shared" si="1290"/>
        <v/>
      </c>
      <c r="X3726" s="388">
        <f t="shared" si="1291"/>
        <v>0</v>
      </c>
      <c r="Y3726" s="388">
        <f t="shared" si="1292"/>
        <v>0</v>
      </c>
      <c r="Z3726" s="280" t="str">
        <f t="shared" si="1283"/>
        <v/>
      </c>
      <c r="AA3726" s="280" t="str">
        <f t="shared" si="1284"/>
        <v/>
      </c>
      <c r="AB3726" s="389" t="str">
        <f t="shared" si="1293"/>
        <v/>
      </c>
      <c r="AC3726" s="389" t="str">
        <f t="shared" si="1294"/>
        <v/>
      </c>
      <c r="AD3726" s="390" t="str">
        <f t="shared" si="1285"/>
        <v/>
      </c>
      <c r="AE3726" s="282">
        <f t="shared" si="1286"/>
        <v>0</v>
      </c>
      <c r="AF3726" s="359">
        <f t="shared" si="1287"/>
        <v>0</v>
      </c>
      <c r="AG3726" s="280">
        <f t="shared" si="1288"/>
        <v>0</v>
      </c>
      <c r="AH3726" s="280">
        <f t="shared" si="1282"/>
        <v>0</v>
      </c>
      <c r="AI3726" s="280">
        <f>IF(ISBLANK(T3726),AI3725,IF(COUNTIF(T$2:T3726,T3726)&gt;1,AI3725,1+MAX(AI3725,0)))</f>
        <v>103</v>
      </c>
      <c r="AL3726" s="391" t="str">
        <f t="shared" si="1295"/>
        <v/>
      </c>
      <c r="AM3726" s="391" t="str">
        <f t="shared" si="1296"/>
        <v/>
      </c>
      <c r="AO3726" s="310" t="str">
        <f t="shared" si="1289"/>
        <v/>
      </c>
      <c r="AP3726" s="310">
        <f>SUM(AO$1:AO3726)</f>
        <v>0</v>
      </c>
      <c r="AQ3726" s="310">
        <f>SUM(AK$2:AK3726)</f>
        <v>24</v>
      </c>
      <c r="AR3726" s="310">
        <f>COUNTA(AJ$2:AJ3726)</f>
        <v>24</v>
      </c>
      <c r="AS3726" s="312"/>
      <c r="AT3726" s="312"/>
      <c r="AU3726" s="312"/>
      <c r="AV3726" s="312"/>
      <c r="AW3726" s="312"/>
    </row>
    <row r="3727" spans="1:49" x14ac:dyDescent="0.25">
      <c r="A3727"/>
      <c r="B3727"/>
      <c r="C3727"/>
      <c r="D3727"/>
      <c r="E3727"/>
      <c r="F3727"/>
      <c r="G3727"/>
      <c r="H3727"/>
      <c r="I3727"/>
      <c r="J3727"/>
      <c r="K3727"/>
      <c r="L3727"/>
      <c r="M3727"/>
      <c r="O3727" s="101">
        <f>IF(ISBLANK(C3727),O3726,IF(COUNTIF(C$2:C3727,C3727)&gt;1,O3726,1+MAX(O3726,0)))</f>
        <v>81</v>
      </c>
      <c r="P3727" s="45">
        <f t="shared" si="1276"/>
        <v>54</v>
      </c>
      <c r="Q3727" s="33" t="str">
        <f t="shared" si="1277"/>
        <v/>
      </c>
      <c r="R3727" s="33" t="str">
        <f t="shared" si="1278"/>
        <v/>
      </c>
      <c r="S3727" s="33" t="str">
        <f t="shared" si="1279"/>
        <v/>
      </c>
      <c r="T3727" s="35" t="str">
        <f t="shared" si="1280"/>
        <v/>
      </c>
      <c r="U3727" s="35" t="str">
        <f t="shared" si="1281"/>
        <v/>
      </c>
      <c r="V3727" s="35" t="str">
        <f t="shared" si="1297"/>
        <v>3C</v>
      </c>
      <c r="W3727" s="35" t="str">
        <f t="shared" si="1290"/>
        <v/>
      </c>
      <c r="X3727" s="388">
        <f t="shared" si="1291"/>
        <v>0</v>
      </c>
      <c r="Y3727" s="388">
        <f t="shared" si="1292"/>
        <v>0</v>
      </c>
      <c r="Z3727" s="280" t="str">
        <f t="shared" si="1283"/>
        <v/>
      </c>
      <c r="AA3727" s="280" t="str">
        <f t="shared" si="1284"/>
        <v/>
      </c>
      <c r="AB3727" s="389" t="str">
        <f t="shared" si="1293"/>
        <v/>
      </c>
      <c r="AC3727" s="389" t="str">
        <f t="shared" si="1294"/>
        <v/>
      </c>
      <c r="AD3727" s="390" t="str">
        <f t="shared" si="1285"/>
        <v/>
      </c>
      <c r="AE3727" s="282">
        <f t="shared" si="1286"/>
        <v>0</v>
      </c>
      <c r="AF3727" s="359">
        <f t="shared" si="1287"/>
        <v>0</v>
      </c>
      <c r="AG3727" s="280">
        <f t="shared" si="1288"/>
        <v>0</v>
      </c>
      <c r="AH3727" s="280">
        <f t="shared" si="1282"/>
        <v>0</v>
      </c>
      <c r="AI3727" s="280">
        <f>IF(ISBLANK(T3727),AI3726,IF(COUNTIF(T$2:T3727,T3727)&gt;1,AI3726,1+MAX(AI3726,0)))</f>
        <v>103</v>
      </c>
      <c r="AL3727" s="391" t="str">
        <f t="shared" si="1295"/>
        <v/>
      </c>
      <c r="AM3727" s="391" t="str">
        <f t="shared" si="1296"/>
        <v/>
      </c>
      <c r="AO3727" s="310" t="str">
        <f t="shared" si="1289"/>
        <v/>
      </c>
      <c r="AP3727" s="310">
        <f>SUM(AO$1:AO3727)</f>
        <v>0</v>
      </c>
      <c r="AQ3727" s="310">
        <f>SUM(AK$2:AK3727)</f>
        <v>24</v>
      </c>
      <c r="AR3727" s="310">
        <f>COUNTA(AJ$2:AJ3727)</f>
        <v>24</v>
      </c>
      <c r="AS3727" s="312"/>
      <c r="AT3727" s="312"/>
      <c r="AU3727" s="312"/>
      <c r="AV3727" s="312"/>
      <c r="AW3727" s="312"/>
    </row>
    <row r="3728" spans="1:49" x14ac:dyDescent="0.25">
      <c r="A3728"/>
      <c r="B3728"/>
      <c r="C3728"/>
      <c r="D3728"/>
      <c r="E3728"/>
      <c r="F3728"/>
      <c r="G3728"/>
      <c r="H3728"/>
      <c r="I3728"/>
      <c r="J3728"/>
      <c r="K3728"/>
      <c r="L3728"/>
      <c r="M3728"/>
      <c r="O3728" s="101">
        <f>IF(ISBLANK(C3728),O3727,IF(COUNTIF(C$2:C3728,C3728)&gt;1,O3727,1+MAX(O3727,0)))</f>
        <v>81</v>
      </c>
      <c r="P3728" s="45">
        <f t="shared" si="1276"/>
        <v>54</v>
      </c>
      <c r="Q3728" s="33" t="str">
        <f t="shared" si="1277"/>
        <v/>
      </c>
      <c r="R3728" s="33" t="str">
        <f t="shared" si="1278"/>
        <v/>
      </c>
      <c r="S3728" s="33" t="str">
        <f t="shared" si="1279"/>
        <v/>
      </c>
      <c r="T3728" s="35" t="str">
        <f t="shared" si="1280"/>
        <v/>
      </c>
      <c r="U3728" s="35" t="str">
        <f t="shared" si="1281"/>
        <v/>
      </c>
      <c r="V3728" s="35" t="str">
        <f t="shared" si="1297"/>
        <v>3C</v>
      </c>
      <c r="W3728" s="35" t="str">
        <f t="shared" si="1290"/>
        <v/>
      </c>
      <c r="X3728" s="388">
        <f t="shared" si="1291"/>
        <v>0</v>
      </c>
      <c r="Y3728" s="388">
        <f t="shared" si="1292"/>
        <v>0</v>
      </c>
      <c r="Z3728" s="280" t="str">
        <f t="shared" si="1283"/>
        <v/>
      </c>
      <c r="AA3728" s="280" t="str">
        <f t="shared" si="1284"/>
        <v/>
      </c>
      <c r="AB3728" s="389" t="str">
        <f t="shared" si="1293"/>
        <v/>
      </c>
      <c r="AC3728" s="389" t="str">
        <f t="shared" si="1294"/>
        <v/>
      </c>
      <c r="AD3728" s="390" t="str">
        <f t="shared" si="1285"/>
        <v/>
      </c>
      <c r="AE3728" s="282">
        <f t="shared" si="1286"/>
        <v>0</v>
      </c>
      <c r="AF3728" s="359">
        <f t="shared" si="1287"/>
        <v>0</v>
      </c>
      <c r="AG3728" s="280">
        <f t="shared" si="1288"/>
        <v>0</v>
      </c>
      <c r="AH3728" s="280">
        <f t="shared" si="1282"/>
        <v>0</v>
      </c>
      <c r="AI3728" s="280">
        <f>IF(ISBLANK(T3728),AI3727,IF(COUNTIF(T$2:T3728,T3728)&gt;1,AI3727,1+MAX(AI3727,0)))</f>
        <v>103</v>
      </c>
      <c r="AL3728" s="391" t="str">
        <f t="shared" si="1295"/>
        <v/>
      </c>
      <c r="AM3728" s="391" t="str">
        <f t="shared" si="1296"/>
        <v/>
      </c>
      <c r="AO3728" s="310" t="str">
        <f t="shared" si="1289"/>
        <v/>
      </c>
      <c r="AP3728" s="310">
        <f>SUM(AO$1:AO3728)</f>
        <v>0</v>
      </c>
      <c r="AQ3728" s="310">
        <f>SUM(AK$2:AK3728)</f>
        <v>24</v>
      </c>
      <c r="AR3728" s="310">
        <f>COUNTA(AJ$2:AJ3728)</f>
        <v>24</v>
      </c>
      <c r="AS3728" s="312"/>
      <c r="AT3728" s="312"/>
      <c r="AU3728" s="312"/>
      <c r="AV3728" s="312"/>
      <c r="AW3728" s="312"/>
    </row>
    <row r="3729" spans="1:49" x14ac:dyDescent="0.25">
      <c r="A3729"/>
      <c r="B3729"/>
      <c r="C3729"/>
      <c r="D3729"/>
      <c r="E3729"/>
      <c r="F3729"/>
      <c r="G3729"/>
      <c r="H3729"/>
      <c r="I3729"/>
      <c r="J3729"/>
      <c r="K3729"/>
      <c r="L3729"/>
      <c r="M3729"/>
      <c r="O3729" s="101">
        <f>IF(ISBLANK(C3729),O3728,IF(COUNTIF(C$2:C3729,C3729)&gt;1,O3728,1+MAX(O3728,0)))</f>
        <v>81</v>
      </c>
      <c r="P3729" s="45">
        <f t="shared" si="1276"/>
        <v>54</v>
      </c>
      <c r="Q3729" s="33" t="str">
        <f t="shared" si="1277"/>
        <v/>
      </c>
      <c r="R3729" s="33" t="str">
        <f t="shared" si="1278"/>
        <v/>
      </c>
      <c r="S3729" s="33" t="str">
        <f t="shared" si="1279"/>
        <v/>
      </c>
      <c r="T3729" s="35" t="str">
        <f t="shared" si="1280"/>
        <v/>
      </c>
      <c r="U3729" s="35" t="str">
        <f t="shared" si="1281"/>
        <v/>
      </c>
      <c r="V3729" s="35" t="str">
        <f t="shared" si="1297"/>
        <v>3C</v>
      </c>
      <c r="W3729" s="35" t="str">
        <f t="shared" si="1290"/>
        <v/>
      </c>
      <c r="X3729" s="388">
        <f t="shared" si="1291"/>
        <v>0</v>
      </c>
      <c r="Y3729" s="388">
        <f t="shared" si="1292"/>
        <v>0</v>
      </c>
      <c r="Z3729" s="280" t="str">
        <f t="shared" si="1283"/>
        <v/>
      </c>
      <c r="AA3729" s="280" t="str">
        <f t="shared" si="1284"/>
        <v/>
      </c>
      <c r="AB3729" s="389" t="str">
        <f t="shared" si="1293"/>
        <v/>
      </c>
      <c r="AC3729" s="389" t="str">
        <f t="shared" si="1294"/>
        <v/>
      </c>
      <c r="AD3729" s="390" t="str">
        <f t="shared" si="1285"/>
        <v/>
      </c>
      <c r="AE3729" s="282">
        <f t="shared" si="1286"/>
        <v>0</v>
      </c>
      <c r="AF3729" s="359">
        <f t="shared" si="1287"/>
        <v>0</v>
      </c>
      <c r="AG3729" s="280">
        <f t="shared" si="1288"/>
        <v>0</v>
      </c>
      <c r="AH3729" s="280">
        <f t="shared" si="1282"/>
        <v>0</v>
      </c>
      <c r="AI3729" s="280">
        <f>IF(ISBLANK(T3729),AI3728,IF(COUNTIF(T$2:T3729,T3729)&gt;1,AI3728,1+MAX(AI3728,0)))</f>
        <v>103</v>
      </c>
      <c r="AL3729" s="391" t="str">
        <f t="shared" si="1295"/>
        <v/>
      </c>
      <c r="AM3729" s="391" t="str">
        <f t="shared" si="1296"/>
        <v/>
      </c>
      <c r="AO3729" s="310" t="str">
        <f t="shared" si="1289"/>
        <v/>
      </c>
      <c r="AP3729" s="310">
        <f>SUM(AO$1:AO3729)</f>
        <v>0</v>
      </c>
      <c r="AQ3729" s="310">
        <f>SUM(AK$2:AK3729)</f>
        <v>24</v>
      </c>
      <c r="AR3729" s="310">
        <f>COUNTA(AJ$2:AJ3729)</f>
        <v>24</v>
      </c>
      <c r="AS3729" s="312"/>
      <c r="AT3729" s="312"/>
      <c r="AU3729" s="312"/>
      <c r="AV3729" s="312"/>
      <c r="AW3729" s="312"/>
    </row>
    <row r="3730" spans="1:49" x14ac:dyDescent="0.25">
      <c r="A3730"/>
      <c r="B3730"/>
      <c r="C3730"/>
      <c r="D3730"/>
      <c r="E3730"/>
      <c r="F3730"/>
      <c r="G3730"/>
      <c r="H3730"/>
      <c r="I3730"/>
      <c r="J3730"/>
      <c r="K3730"/>
      <c r="L3730"/>
      <c r="M3730"/>
      <c r="O3730" s="101">
        <f>IF(ISBLANK(C3730),O3729,IF(COUNTIF(C$2:C3730,C3730)&gt;1,O3729,1+MAX(O3729,0)))</f>
        <v>81</v>
      </c>
      <c r="P3730" s="45">
        <f t="shared" si="1276"/>
        <v>54</v>
      </c>
      <c r="Q3730" s="33" t="str">
        <f t="shared" si="1277"/>
        <v/>
      </c>
      <c r="R3730" s="33" t="str">
        <f t="shared" si="1278"/>
        <v/>
      </c>
      <c r="S3730" s="33" t="str">
        <f t="shared" si="1279"/>
        <v/>
      </c>
      <c r="T3730" s="35" t="str">
        <f t="shared" si="1280"/>
        <v/>
      </c>
      <c r="U3730" s="35" t="str">
        <f t="shared" si="1281"/>
        <v/>
      </c>
      <c r="V3730" s="35" t="str">
        <f t="shared" si="1297"/>
        <v>3C</v>
      </c>
      <c r="W3730" s="35" t="str">
        <f t="shared" si="1290"/>
        <v/>
      </c>
      <c r="X3730" s="388">
        <f t="shared" si="1291"/>
        <v>0</v>
      </c>
      <c r="Y3730" s="388">
        <f t="shared" si="1292"/>
        <v>0</v>
      </c>
      <c r="Z3730" s="280" t="str">
        <f t="shared" si="1283"/>
        <v/>
      </c>
      <c r="AA3730" s="280" t="str">
        <f t="shared" si="1284"/>
        <v/>
      </c>
      <c r="AB3730" s="389" t="str">
        <f t="shared" si="1293"/>
        <v/>
      </c>
      <c r="AC3730" s="389" t="str">
        <f t="shared" si="1294"/>
        <v/>
      </c>
      <c r="AD3730" s="390" t="str">
        <f t="shared" si="1285"/>
        <v/>
      </c>
      <c r="AE3730" s="282">
        <f t="shared" si="1286"/>
        <v>0</v>
      </c>
      <c r="AF3730" s="359">
        <f t="shared" si="1287"/>
        <v>0</v>
      </c>
      <c r="AG3730" s="280">
        <f t="shared" si="1288"/>
        <v>0</v>
      </c>
      <c r="AH3730" s="280">
        <f t="shared" si="1282"/>
        <v>0</v>
      </c>
      <c r="AI3730" s="280">
        <f>IF(ISBLANK(T3730),AI3729,IF(COUNTIF(T$2:T3730,T3730)&gt;1,AI3729,1+MAX(AI3729,0)))</f>
        <v>103</v>
      </c>
      <c r="AL3730" s="391" t="str">
        <f t="shared" si="1295"/>
        <v/>
      </c>
      <c r="AM3730" s="391" t="str">
        <f t="shared" si="1296"/>
        <v/>
      </c>
      <c r="AO3730" s="310" t="str">
        <f t="shared" si="1289"/>
        <v/>
      </c>
      <c r="AP3730" s="310">
        <f>SUM(AO$1:AO3730)</f>
        <v>0</v>
      </c>
      <c r="AQ3730" s="310">
        <f>SUM(AK$2:AK3730)</f>
        <v>24</v>
      </c>
      <c r="AR3730" s="310">
        <f>COUNTA(AJ$2:AJ3730)</f>
        <v>24</v>
      </c>
      <c r="AS3730" s="312"/>
      <c r="AT3730" s="312"/>
      <c r="AU3730" s="312"/>
      <c r="AV3730" s="312"/>
      <c r="AW3730" s="312"/>
    </row>
    <row r="3731" spans="1:49" x14ac:dyDescent="0.25">
      <c r="A3731"/>
      <c r="B3731"/>
      <c r="C3731"/>
      <c r="D3731"/>
      <c r="E3731"/>
      <c r="F3731"/>
      <c r="G3731"/>
      <c r="H3731"/>
      <c r="I3731"/>
      <c r="J3731"/>
      <c r="K3731"/>
      <c r="L3731"/>
      <c r="M3731"/>
      <c r="O3731" s="101">
        <f>IF(ISBLANK(C3731),O3730,IF(COUNTIF(C$2:C3731,C3731)&gt;1,O3730,1+MAX(O3730,0)))</f>
        <v>81</v>
      </c>
      <c r="P3731" s="45">
        <f t="shared" si="1276"/>
        <v>54</v>
      </c>
      <c r="Q3731" s="33" t="str">
        <f t="shared" si="1277"/>
        <v/>
      </c>
      <c r="R3731" s="33" t="str">
        <f t="shared" si="1278"/>
        <v/>
      </c>
      <c r="S3731" s="33" t="str">
        <f t="shared" si="1279"/>
        <v/>
      </c>
      <c r="T3731" s="35" t="str">
        <f t="shared" si="1280"/>
        <v/>
      </c>
      <c r="U3731" s="35" t="str">
        <f t="shared" si="1281"/>
        <v/>
      </c>
      <c r="V3731" s="35" t="str">
        <f t="shared" si="1297"/>
        <v>3C</v>
      </c>
      <c r="W3731" s="35" t="str">
        <f t="shared" si="1290"/>
        <v/>
      </c>
      <c r="X3731" s="388">
        <f t="shared" si="1291"/>
        <v>0</v>
      </c>
      <c r="Y3731" s="388">
        <f t="shared" si="1292"/>
        <v>0</v>
      </c>
      <c r="Z3731" s="280" t="str">
        <f t="shared" si="1283"/>
        <v/>
      </c>
      <c r="AA3731" s="280" t="str">
        <f t="shared" si="1284"/>
        <v/>
      </c>
      <c r="AB3731" s="389" t="str">
        <f t="shared" si="1293"/>
        <v/>
      </c>
      <c r="AC3731" s="389" t="str">
        <f t="shared" si="1294"/>
        <v/>
      </c>
      <c r="AD3731" s="390" t="str">
        <f t="shared" si="1285"/>
        <v/>
      </c>
      <c r="AE3731" s="282">
        <f t="shared" si="1286"/>
        <v>0</v>
      </c>
      <c r="AF3731" s="359">
        <f t="shared" si="1287"/>
        <v>0</v>
      </c>
      <c r="AG3731" s="280">
        <f t="shared" si="1288"/>
        <v>0</v>
      </c>
      <c r="AH3731" s="280">
        <f t="shared" si="1282"/>
        <v>0</v>
      </c>
      <c r="AI3731" s="280">
        <f>IF(ISBLANK(T3731),AI3730,IF(COUNTIF(T$2:T3731,T3731)&gt;1,AI3730,1+MAX(AI3730,0)))</f>
        <v>103</v>
      </c>
      <c r="AL3731" s="391" t="str">
        <f t="shared" si="1295"/>
        <v/>
      </c>
      <c r="AM3731" s="391" t="str">
        <f t="shared" si="1296"/>
        <v/>
      </c>
      <c r="AO3731" s="310" t="str">
        <f t="shared" si="1289"/>
        <v/>
      </c>
      <c r="AP3731" s="310">
        <f>SUM(AO$1:AO3731)</f>
        <v>0</v>
      </c>
      <c r="AQ3731" s="310">
        <f>SUM(AK$2:AK3731)</f>
        <v>24</v>
      </c>
      <c r="AR3731" s="310">
        <f>COUNTA(AJ$2:AJ3731)</f>
        <v>24</v>
      </c>
      <c r="AS3731" s="312"/>
      <c r="AT3731" s="312"/>
      <c r="AU3731" s="312"/>
      <c r="AV3731" s="312"/>
      <c r="AW3731" s="312"/>
    </row>
    <row r="3732" spans="1:49" x14ac:dyDescent="0.25">
      <c r="A3732"/>
      <c r="B3732"/>
      <c r="C3732"/>
      <c r="D3732"/>
      <c r="E3732"/>
      <c r="F3732"/>
      <c r="G3732"/>
      <c r="H3732"/>
      <c r="I3732"/>
      <c r="J3732"/>
      <c r="K3732"/>
      <c r="L3732"/>
      <c r="M3732"/>
      <c r="O3732" s="101">
        <f>IF(ISBLANK(C3732),O3731,IF(COUNTIF(C$2:C3732,C3732)&gt;1,O3731,1+MAX(O3731,0)))</f>
        <v>81</v>
      </c>
      <c r="P3732" s="45">
        <f t="shared" si="1276"/>
        <v>54</v>
      </c>
      <c r="Q3732" s="33" t="str">
        <f t="shared" si="1277"/>
        <v/>
      </c>
      <c r="R3732" s="33" t="str">
        <f t="shared" si="1278"/>
        <v/>
      </c>
      <c r="S3732" s="33" t="str">
        <f t="shared" si="1279"/>
        <v/>
      </c>
      <c r="T3732" s="35" t="str">
        <f t="shared" si="1280"/>
        <v/>
      </c>
      <c r="U3732" s="35" t="str">
        <f t="shared" si="1281"/>
        <v/>
      </c>
      <c r="V3732" s="35" t="str">
        <f t="shared" si="1297"/>
        <v>3C</v>
      </c>
      <c r="W3732" s="35" t="str">
        <f t="shared" si="1290"/>
        <v/>
      </c>
      <c r="X3732" s="388">
        <f t="shared" si="1291"/>
        <v>0</v>
      </c>
      <c r="Y3732" s="388">
        <f t="shared" si="1292"/>
        <v>0</v>
      </c>
      <c r="Z3732" s="280" t="str">
        <f t="shared" si="1283"/>
        <v/>
      </c>
      <c r="AA3732" s="280" t="str">
        <f t="shared" si="1284"/>
        <v/>
      </c>
      <c r="AB3732" s="389" t="str">
        <f t="shared" si="1293"/>
        <v/>
      </c>
      <c r="AC3732" s="389" t="str">
        <f t="shared" si="1294"/>
        <v/>
      </c>
      <c r="AD3732" s="390" t="str">
        <f t="shared" si="1285"/>
        <v/>
      </c>
      <c r="AE3732" s="282">
        <f t="shared" si="1286"/>
        <v>0</v>
      </c>
      <c r="AF3732" s="359">
        <f t="shared" si="1287"/>
        <v>0</v>
      </c>
      <c r="AG3732" s="280">
        <f t="shared" si="1288"/>
        <v>0</v>
      </c>
      <c r="AH3732" s="280">
        <f t="shared" si="1282"/>
        <v>0</v>
      </c>
      <c r="AI3732" s="280">
        <f>IF(ISBLANK(T3732),AI3731,IF(COUNTIF(T$2:T3732,T3732)&gt;1,AI3731,1+MAX(AI3731,0)))</f>
        <v>103</v>
      </c>
      <c r="AL3732" s="391" t="str">
        <f t="shared" si="1295"/>
        <v/>
      </c>
      <c r="AM3732" s="391" t="str">
        <f t="shared" si="1296"/>
        <v/>
      </c>
      <c r="AO3732" s="310" t="str">
        <f t="shared" si="1289"/>
        <v/>
      </c>
      <c r="AP3732" s="310">
        <f>SUM(AO$1:AO3732)</f>
        <v>0</v>
      </c>
      <c r="AQ3732" s="310">
        <f>SUM(AK$2:AK3732)</f>
        <v>24</v>
      </c>
      <c r="AR3732" s="310">
        <f>COUNTA(AJ$2:AJ3732)</f>
        <v>24</v>
      </c>
      <c r="AS3732" s="312"/>
      <c r="AT3732" s="312"/>
      <c r="AU3732" s="312"/>
      <c r="AV3732" s="312"/>
      <c r="AW3732" s="312"/>
    </row>
    <row r="3733" spans="1:49" x14ac:dyDescent="0.25">
      <c r="A3733"/>
      <c r="B3733"/>
      <c r="C3733"/>
      <c r="D3733"/>
      <c r="E3733"/>
      <c r="F3733"/>
      <c r="G3733"/>
      <c r="H3733"/>
      <c r="I3733"/>
      <c r="J3733"/>
      <c r="K3733"/>
      <c r="L3733"/>
      <c r="M3733"/>
      <c r="O3733" s="101">
        <f>IF(ISBLANK(C3733),O3732,IF(COUNTIF(C$2:C3733,C3733)&gt;1,O3732,1+MAX(O3732,0)))</f>
        <v>81</v>
      </c>
      <c r="P3733" s="45">
        <f t="shared" si="1276"/>
        <v>54</v>
      </c>
      <c r="Q3733" s="33" t="str">
        <f t="shared" si="1277"/>
        <v/>
      </c>
      <c r="R3733" s="33" t="str">
        <f t="shared" si="1278"/>
        <v/>
      </c>
      <c r="S3733" s="33" t="str">
        <f t="shared" si="1279"/>
        <v/>
      </c>
      <c r="T3733" s="35" t="str">
        <f t="shared" si="1280"/>
        <v/>
      </c>
      <c r="U3733" s="35" t="str">
        <f t="shared" si="1281"/>
        <v/>
      </c>
      <c r="V3733" s="35" t="str">
        <f t="shared" si="1297"/>
        <v>3C</v>
      </c>
      <c r="W3733" s="35" t="str">
        <f t="shared" si="1290"/>
        <v/>
      </c>
      <c r="X3733" s="388">
        <f t="shared" si="1291"/>
        <v>0</v>
      </c>
      <c r="Y3733" s="388">
        <f t="shared" si="1292"/>
        <v>0</v>
      </c>
      <c r="Z3733" s="280" t="str">
        <f t="shared" si="1283"/>
        <v/>
      </c>
      <c r="AA3733" s="280" t="str">
        <f t="shared" si="1284"/>
        <v/>
      </c>
      <c r="AB3733" s="389" t="str">
        <f t="shared" si="1293"/>
        <v/>
      </c>
      <c r="AC3733" s="389" t="str">
        <f t="shared" si="1294"/>
        <v/>
      </c>
      <c r="AD3733" s="390" t="str">
        <f t="shared" si="1285"/>
        <v/>
      </c>
      <c r="AE3733" s="282">
        <f t="shared" si="1286"/>
        <v>0</v>
      </c>
      <c r="AF3733" s="359">
        <f t="shared" si="1287"/>
        <v>0</v>
      </c>
      <c r="AG3733" s="280">
        <f t="shared" si="1288"/>
        <v>0</v>
      </c>
      <c r="AH3733" s="280">
        <f t="shared" si="1282"/>
        <v>0</v>
      </c>
      <c r="AI3733" s="280">
        <f>IF(ISBLANK(T3733),AI3732,IF(COUNTIF(T$2:T3733,T3733)&gt;1,AI3732,1+MAX(AI3732,0)))</f>
        <v>103</v>
      </c>
      <c r="AL3733" s="391" t="str">
        <f t="shared" si="1295"/>
        <v/>
      </c>
      <c r="AM3733" s="391" t="str">
        <f t="shared" si="1296"/>
        <v/>
      </c>
      <c r="AO3733" s="310" t="str">
        <f t="shared" si="1289"/>
        <v/>
      </c>
      <c r="AP3733" s="310">
        <f>SUM(AO$1:AO3733)</f>
        <v>0</v>
      </c>
      <c r="AQ3733" s="310">
        <f>SUM(AK$2:AK3733)</f>
        <v>24</v>
      </c>
      <c r="AR3733" s="310">
        <f>COUNTA(AJ$2:AJ3733)</f>
        <v>24</v>
      </c>
      <c r="AS3733" s="312"/>
      <c r="AT3733" s="312"/>
      <c r="AU3733" s="312"/>
      <c r="AV3733" s="312"/>
      <c r="AW3733" s="312"/>
    </row>
    <row r="3734" spans="1:49" x14ac:dyDescent="0.25">
      <c r="A3734"/>
      <c r="B3734"/>
      <c r="C3734"/>
      <c r="D3734"/>
      <c r="E3734"/>
      <c r="F3734"/>
      <c r="G3734"/>
      <c r="H3734"/>
      <c r="I3734"/>
      <c r="J3734"/>
      <c r="K3734"/>
      <c r="L3734"/>
      <c r="M3734"/>
      <c r="O3734" s="101">
        <f>IF(ISBLANK(C3734),O3733,IF(COUNTIF(C$2:C3734,C3734)&gt;1,O3733,1+MAX(O3733,0)))</f>
        <v>81</v>
      </c>
      <c r="P3734" s="45">
        <f t="shared" si="1276"/>
        <v>54</v>
      </c>
      <c r="Q3734" s="33" t="str">
        <f t="shared" si="1277"/>
        <v/>
      </c>
      <c r="R3734" s="33" t="str">
        <f t="shared" si="1278"/>
        <v/>
      </c>
      <c r="S3734" s="33" t="str">
        <f t="shared" si="1279"/>
        <v/>
      </c>
      <c r="T3734" s="35" t="str">
        <f t="shared" si="1280"/>
        <v/>
      </c>
      <c r="U3734" s="35" t="str">
        <f t="shared" si="1281"/>
        <v/>
      </c>
      <c r="V3734" s="35" t="str">
        <f t="shared" si="1297"/>
        <v>3C</v>
      </c>
      <c r="W3734" s="35" t="str">
        <f t="shared" si="1290"/>
        <v/>
      </c>
      <c r="X3734" s="388">
        <f t="shared" si="1291"/>
        <v>0</v>
      </c>
      <c r="Y3734" s="388">
        <f t="shared" si="1292"/>
        <v>0</v>
      </c>
      <c r="Z3734" s="280" t="str">
        <f t="shared" si="1283"/>
        <v/>
      </c>
      <c r="AA3734" s="280" t="str">
        <f t="shared" si="1284"/>
        <v/>
      </c>
      <c r="AB3734" s="389" t="str">
        <f t="shared" si="1293"/>
        <v/>
      </c>
      <c r="AC3734" s="389" t="str">
        <f t="shared" si="1294"/>
        <v/>
      </c>
      <c r="AD3734" s="390" t="str">
        <f t="shared" si="1285"/>
        <v/>
      </c>
      <c r="AE3734" s="282">
        <f t="shared" si="1286"/>
        <v>0</v>
      </c>
      <c r="AF3734" s="359">
        <f t="shared" si="1287"/>
        <v>0</v>
      </c>
      <c r="AG3734" s="280">
        <f t="shared" si="1288"/>
        <v>0</v>
      </c>
      <c r="AH3734" s="280">
        <f t="shared" si="1282"/>
        <v>0</v>
      </c>
      <c r="AI3734" s="280">
        <f>IF(ISBLANK(T3734),AI3733,IF(COUNTIF(T$2:T3734,T3734)&gt;1,AI3733,1+MAX(AI3733,0)))</f>
        <v>103</v>
      </c>
      <c r="AL3734" s="391" t="str">
        <f t="shared" si="1295"/>
        <v/>
      </c>
      <c r="AM3734" s="391" t="str">
        <f t="shared" si="1296"/>
        <v/>
      </c>
      <c r="AO3734" s="310" t="str">
        <f t="shared" si="1289"/>
        <v/>
      </c>
      <c r="AP3734" s="310">
        <f>SUM(AO$1:AO3734)</f>
        <v>0</v>
      </c>
      <c r="AQ3734" s="310">
        <f>SUM(AK$2:AK3734)</f>
        <v>24</v>
      </c>
      <c r="AR3734" s="310">
        <f>COUNTA(AJ$2:AJ3734)</f>
        <v>24</v>
      </c>
      <c r="AS3734" s="312"/>
      <c r="AT3734" s="312"/>
      <c r="AU3734" s="312"/>
      <c r="AV3734" s="312"/>
      <c r="AW3734" s="312"/>
    </row>
    <row r="3735" spans="1:49" x14ac:dyDescent="0.25">
      <c r="A3735"/>
      <c r="B3735"/>
      <c r="C3735"/>
      <c r="D3735"/>
      <c r="E3735"/>
      <c r="F3735"/>
      <c r="G3735"/>
      <c r="H3735"/>
      <c r="I3735"/>
      <c r="J3735"/>
      <c r="K3735"/>
      <c r="L3735"/>
      <c r="M3735"/>
      <c r="O3735" s="101">
        <f>IF(ISBLANK(C3735),O3734,IF(COUNTIF(C$2:C3735,C3735)&gt;1,O3734,1+MAX(O3734,0)))</f>
        <v>81</v>
      </c>
      <c r="P3735" s="45">
        <f t="shared" si="1276"/>
        <v>54</v>
      </c>
      <c r="Q3735" s="33" t="str">
        <f t="shared" si="1277"/>
        <v/>
      </c>
      <c r="R3735" s="33" t="str">
        <f t="shared" si="1278"/>
        <v/>
      </c>
      <c r="S3735" s="33" t="str">
        <f t="shared" si="1279"/>
        <v/>
      </c>
      <c r="T3735" s="35" t="str">
        <f t="shared" si="1280"/>
        <v/>
      </c>
      <c r="U3735" s="35" t="str">
        <f t="shared" si="1281"/>
        <v/>
      </c>
      <c r="V3735" s="35" t="str">
        <f t="shared" si="1297"/>
        <v>3C</v>
      </c>
      <c r="W3735" s="35" t="str">
        <f t="shared" si="1290"/>
        <v/>
      </c>
      <c r="X3735" s="388">
        <f t="shared" si="1291"/>
        <v>0</v>
      </c>
      <c r="Y3735" s="388">
        <f t="shared" si="1292"/>
        <v>0</v>
      </c>
      <c r="Z3735" s="280" t="str">
        <f t="shared" si="1283"/>
        <v/>
      </c>
      <c r="AA3735" s="280" t="str">
        <f t="shared" si="1284"/>
        <v/>
      </c>
      <c r="AB3735" s="389" t="str">
        <f t="shared" si="1293"/>
        <v/>
      </c>
      <c r="AC3735" s="389" t="str">
        <f t="shared" si="1294"/>
        <v/>
      </c>
      <c r="AD3735" s="390" t="str">
        <f t="shared" si="1285"/>
        <v/>
      </c>
      <c r="AE3735" s="282">
        <f t="shared" si="1286"/>
        <v>0</v>
      </c>
      <c r="AF3735" s="359">
        <f t="shared" si="1287"/>
        <v>0</v>
      </c>
      <c r="AG3735" s="280">
        <f t="shared" si="1288"/>
        <v>0</v>
      </c>
      <c r="AH3735" s="280">
        <f t="shared" si="1282"/>
        <v>0</v>
      </c>
      <c r="AI3735" s="280">
        <f>IF(ISBLANK(T3735),AI3734,IF(COUNTIF(T$2:T3735,T3735)&gt;1,AI3734,1+MAX(AI3734,0)))</f>
        <v>103</v>
      </c>
      <c r="AL3735" s="391" t="str">
        <f t="shared" si="1295"/>
        <v/>
      </c>
      <c r="AM3735" s="391" t="str">
        <f t="shared" si="1296"/>
        <v/>
      </c>
      <c r="AO3735" s="310" t="str">
        <f t="shared" si="1289"/>
        <v/>
      </c>
      <c r="AP3735" s="310">
        <f>SUM(AO$1:AO3735)</f>
        <v>0</v>
      </c>
      <c r="AQ3735" s="310">
        <f>SUM(AK$2:AK3735)</f>
        <v>24</v>
      </c>
      <c r="AR3735" s="310">
        <f>COUNTA(AJ$2:AJ3735)</f>
        <v>24</v>
      </c>
      <c r="AS3735" s="312"/>
      <c r="AT3735" s="312"/>
      <c r="AU3735" s="312"/>
      <c r="AV3735" s="312"/>
      <c r="AW3735" s="312"/>
    </row>
    <row r="3736" spans="1:49" x14ac:dyDescent="0.25">
      <c r="A3736"/>
      <c r="B3736"/>
      <c r="C3736"/>
      <c r="D3736"/>
      <c r="E3736"/>
      <c r="F3736"/>
      <c r="G3736"/>
      <c r="H3736"/>
      <c r="I3736"/>
      <c r="J3736"/>
      <c r="K3736"/>
      <c r="L3736"/>
      <c r="M3736"/>
      <c r="O3736" s="101">
        <f>IF(ISBLANK(C3736),O3735,IF(COUNTIF(C$2:C3736,C3736)&gt;1,O3735,1+MAX(O3735,0)))</f>
        <v>81</v>
      </c>
      <c r="P3736" s="45">
        <f t="shared" si="1276"/>
        <v>54</v>
      </c>
      <c r="Q3736" s="33" t="str">
        <f t="shared" si="1277"/>
        <v/>
      </c>
      <c r="R3736" s="33" t="str">
        <f t="shared" si="1278"/>
        <v/>
      </c>
      <c r="S3736" s="33" t="str">
        <f t="shared" si="1279"/>
        <v/>
      </c>
      <c r="T3736" s="35" t="str">
        <f t="shared" si="1280"/>
        <v/>
      </c>
      <c r="U3736" s="35" t="str">
        <f t="shared" si="1281"/>
        <v/>
      </c>
      <c r="V3736" s="35" t="str">
        <f t="shared" si="1297"/>
        <v>3C</v>
      </c>
      <c r="W3736" s="35" t="str">
        <f t="shared" si="1290"/>
        <v/>
      </c>
      <c r="X3736" s="388">
        <f t="shared" si="1291"/>
        <v>0</v>
      </c>
      <c r="Y3736" s="388">
        <f t="shared" si="1292"/>
        <v>0</v>
      </c>
      <c r="Z3736" s="280" t="str">
        <f t="shared" si="1283"/>
        <v/>
      </c>
      <c r="AA3736" s="280" t="str">
        <f t="shared" si="1284"/>
        <v/>
      </c>
      <c r="AB3736" s="389" t="str">
        <f t="shared" si="1293"/>
        <v/>
      </c>
      <c r="AC3736" s="389" t="str">
        <f t="shared" si="1294"/>
        <v/>
      </c>
      <c r="AD3736" s="390" t="str">
        <f t="shared" si="1285"/>
        <v/>
      </c>
      <c r="AE3736" s="282">
        <f t="shared" si="1286"/>
        <v>0</v>
      </c>
      <c r="AF3736" s="359">
        <f t="shared" si="1287"/>
        <v>0</v>
      </c>
      <c r="AG3736" s="280">
        <f t="shared" si="1288"/>
        <v>0</v>
      </c>
      <c r="AH3736" s="280">
        <f t="shared" si="1282"/>
        <v>0</v>
      </c>
      <c r="AI3736" s="280">
        <f>IF(ISBLANK(T3736),AI3735,IF(COUNTIF(T$2:T3736,T3736)&gt;1,AI3735,1+MAX(AI3735,0)))</f>
        <v>103</v>
      </c>
      <c r="AL3736" s="391" t="str">
        <f t="shared" si="1295"/>
        <v/>
      </c>
      <c r="AM3736" s="391" t="str">
        <f t="shared" si="1296"/>
        <v/>
      </c>
      <c r="AO3736" s="310" t="str">
        <f t="shared" si="1289"/>
        <v/>
      </c>
      <c r="AP3736" s="310">
        <f>SUM(AO$1:AO3736)</f>
        <v>0</v>
      </c>
      <c r="AQ3736" s="310">
        <f>SUM(AK$2:AK3736)</f>
        <v>24</v>
      </c>
      <c r="AR3736" s="310">
        <f>COUNTA(AJ$2:AJ3736)</f>
        <v>24</v>
      </c>
      <c r="AS3736" s="312"/>
      <c r="AT3736" s="312"/>
      <c r="AU3736" s="312"/>
      <c r="AV3736" s="312"/>
      <c r="AW3736" s="312"/>
    </row>
    <row r="3737" spans="1:49" x14ac:dyDescent="0.25">
      <c r="A3737"/>
      <c r="B3737"/>
      <c r="C3737"/>
      <c r="D3737"/>
      <c r="E3737"/>
      <c r="F3737"/>
      <c r="G3737"/>
      <c r="H3737"/>
      <c r="I3737"/>
      <c r="J3737"/>
      <c r="K3737"/>
      <c r="L3737"/>
      <c r="M3737"/>
      <c r="O3737" s="101">
        <f>IF(ISBLANK(C3737),O3736,IF(COUNTIF(C$2:C3737,C3737)&gt;1,O3736,1+MAX(O3736,0)))</f>
        <v>81</v>
      </c>
      <c r="P3737" s="45">
        <f t="shared" si="1276"/>
        <v>54</v>
      </c>
      <c r="Q3737" s="33" t="str">
        <f t="shared" si="1277"/>
        <v/>
      </c>
      <c r="R3737" s="33" t="str">
        <f t="shared" si="1278"/>
        <v/>
      </c>
      <c r="S3737" s="33" t="str">
        <f t="shared" si="1279"/>
        <v/>
      </c>
      <c r="T3737" s="35" t="str">
        <f t="shared" si="1280"/>
        <v/>
      </c>
      <c r="U3737" s="35" t="str">
        <f t="shared" si="1281"/>
        <v/>
      </c>
      <c r="V3737" s="35" t="str">
        <f t="shared" si="1297"/>
        <v>3C</v>
      </c>
      <c r="W3737" s="35" t="str">
        <f t="shared" si="1290"/>
        <v/>
      </c>
      <c r="X3737" s="388">
        <f t="shared" si="1291"/>
        <v>0</v>
      </c>
      <c r="Y3737" s="388">
        <f t="shared" si="1292"/>
        <v>0</v>
      </c>
      <c r="Z3737" s="280" t="str">
        <f t="shared" si="1283"/>
        <v/>
      </c>
      <c r="AA3737" s="280" t="str">
        <f t="shared" si="1284"/>
        <v/>
      </c>
      <c r="AB3737" s="389" t="str">
        <f t="shared" si="1293"/>
        <v/>
      </c>
      <c r="AC3737" s="389" t="str">
        <f t="shared" si="1294"/>
        <v/>
      </c>
      <c r="AD3737" s="390" t="str">
        <f t="shared" si="1285"/>
        <v/>
      </c>
      <c r="AE3737" s="282">
        <f t="shared" si="1286"/>
        <v>0</v>
      </c>
      <c r="AF3737" s="359">
        <f t="shared" si="1287"/>
        <v>0</v>
      </c>
      <c r="AG3737" s="280">
        <f t="shared" si="1288"/>
        <v>0</v>
      </c>
      <c r="AH3737" s="280">
        <f t="shared" si="1282"/>
        <v>0</v>
      </c>
      <c r="AI3737" s="280">
        <f>IF(ISBLANK(T3737),AI3736,IF(COUNTIF(T$2:T3737,T3737)&gt;1,AI3736,1+MAX(AI3736,0)))</f>
        <v>103</v>
      </c>
      <c r="AL3737" s="391" t="str">
        <f t="shared" si="1295"/>
        <v/>
      </c>
      <c r="AM3737" s="391" t="str">
        <f t="shared" si="1296"/>
        <v/>
      </c>
      <c r="AO3737" s="310" t="str">
        <f t="shared" si="1289"/>
        <v/>
      </c>
      <c r="AP3737" s="310">
        <f>SUM(AO$1:AO3737)</f>
        <v>0</v>
      </c>
      <c r="AQ3737" s="310">
        <f>SUM(AK$2:AK3737)</f>
        <v>24</v>
      </c>
      <c r="AR3737" s="310">
        <f>COUNTA(AJ$2:AJ3737)</f>
        <v>24</v>
      </c>
      <c r="AS3737" s="312"/>
      <c r="AT3737" s="312"/>
      <c r="AU3737" s="312"/>
      <c r="AV3737" s="312"/>
      <c r="AW3737" s="312"/>
    </row>
    <row r="3738" spans="1:49" x14ac:dyDescent="0.25">
      <c r="A3738"/>
      <c r="B3738"/>
      <c r="C3738"/>
      <c r="D3738"/>
      <c r="E3738"/>
      <c r="F3738"/>
      <c r="G3738"/>
      <c r="H3738"/>
      <c r="I3738"/>
      <c r="J3738"/>
      <c r="K3738"/>
      <c r="L3738"/>
      <c r="M3738"/>
      <c r="O3738" s="101">
        <f>IF(ISBLANK(C3738),O3737,IF(COUNTIF(C$2:C3738,C3738)&gt;1,O3737,1+MAX(O3737,0)))</f>
        <v>81</v>
      </c>
      <c r="P3738" s="45">
        <f t="shared" si="1276"/>
        <v>54</v>
      </c>
      <c r="Q3738" s="33" t="str">
        <f t="shared" si="1277"/>
        <v/>
      </c>
      <c r="R3738" s="33" t="str">
        <f t="shared" si="1278"/>
        <v/>
      </c>
      <c r="S3738" s="33" t="str">
        <f t="shared" si="1279"/>
        <v/>
      </c>
      <c r="T3738" s="35" t="str">
        <f t="shared" si="1280"/>
        <v/>
      </c>
      <c r="U3738" s="35" t="str">
        <f t="shared" si="1281"/>
        <v/>
      </c>
      <c r="V3738" s="35" t="str">
        <f t="shared" si="1297"/>
        <v>3C</v>
      </c>
      <c r="W3738" s="35" t="str">
        <f t="shared" si="1290"/>
        <v/>
      </c>
      <c r="X3738" s="388">
        <f t="shared" si="1291"/>
        <v>0</v>
      </c>
      <c r="Y3738" s="388">
        <f t="shared" si="1292"/>
        <v>0</v>
      </c>
      <c r="Z3738" s="280" t="str">
        <f t="shared" si="1283"/>
        <v/>
      </c>
      <c r="AA3738" s="280" t="str">
        <f t="shared" si="1284"/>
        <v/>
      </c>
      <c r="AB3738" s="389" t="str">
        <f t="shared" si="1293"/>
        <v/>
      </c>
      <c r="AC3738" s="389" t="str">
        <f t="shared" si="1294"/>
        <v/>
      </c>
      <c r="AD3738" s="390" t="str">
        <f t="shared" si="1285"/>
        <v/>
      </c>
      <c r="AE3738" s="282">
        <f t="shared" si="1286"/>
        <v>0</v>
      </c>
      <c r="AF3738" s="359">
        <f t="shared" si="1287"/>
        <v>0</v>
      </c>
      <c r="AG3738" s="280">
        <f t="shared" si="1288"/>
        <v>0</v>
      </c>
      <c r="AH3738" s="280">
        <f t="shared" si="1282"/>
        <v>0</v>
      </c>
      <c r="AI3738" s="280">
        <f>IF(ISBLANK(T3738),AI3737,IF(COUNTIF(T$2:T3738,T3738)&gt;1,AI3737,1+MAX(AI3737,0)))</f>
        <v>103</v>
      </c>
      <c r="AL3738" s="391" t="str">
        <f t="shared" si="1295"/>
        <v/>
      </c>
      <c r="AM3738" s="391" t="str">
        <f t="shared" si="1296"/>
        <v/>
      </c>
      <c r="AO3738" s="310" t="str">
        <f t="shared" si="1289"/>
        <v/>
      </c>
      <c r="AP3738" s="310">
        <f>SUM(AO$1:AO3738)</f>
        <v>0</v>
      </c>
      <c r="AQ3738" s="310">
        <f>SUM(AK$2:AK3738)</f>
        <v>24</v>
      </c>
      <c r="AR3738" s="310">
        <f>COUNTA(AJ$2:AJ3738)</f>
        <v>24</v>
      </c>
      <c r="AS3738" s="312"/>
      <c r="AT3738" s="312"/>
      <c r="AU3738" s="312"/>
      <c r="AV3738" s="312"/>
      <c r="AW3738" s="312"/>
    </row>
    <row r="3739" spans="1:49" x14ac:dyDescent="0.25">
      <c r="A3739"/>
      <c r="B3739"/>
      <c r="C3739"/>
      <c r="D3739"/>
      <c r="E3739"/>
      <c r="F3739"/>
      <c r="G3739"/>
      <c r="H3739"/>
      <c r="I3739"/>
      <c r="J3739"/>
      <c r="K3739"/>
      <c r="L3739"/>
      <c r="M3739"/>
      <c r="O3739" s="101">
        <f>IF(ISBLANK(C3739),O3738,IF(COUNTIF(C$2:C3739,C3739)&gt;1,O3738,1+MAX(O3738,0)))</f>
        <v>81</v>
      </c>
      <c r="P3739" s="45">
        <f t="shared" si="1276"/>
        <v>54</v>
      </c>
      <c r="Q3739" s="33" t="str">
        <f t="shared" si="1277"/>
        <v/>
      </c>
      <c r="R3739" s="33" t="str">
        <f t="shared" si="1278"/>
        <v/>
      </c>
      <c r="S3739" s="33" t="str">
        <f t="shared" si="1279"/>
        <v/>
      </c>
      <c r="T3739" s="35" t="str">
        <f t="shared" si="1280"/>
        <v/>
      </c>
      <c r="U3739" s="35" t="str">
        <f t="shared" si="1281"/>
        <v/>
      </c>
      <c r="V3739" s="35" t="str">
        <f t="shared" si="1297"/>
        <v>3C</v>
      </c>
      <c r="W3739" s="35" t="str">
        <f t="shared" si="1290"/>
        <v/>
      </c>
      <c r="X3739" s="388">
        <f t="shared" si="1291"/>
        <v>0</v>
      </c>
      <c r="Y3739" s="388">
        <f t="shared" si="1292"/>
        <v>0</v>
      </c>
      <c r="Z3739" s="280" t="str">
        <f t="shared" si="1283"/>
        <v/>
      </c>
      <c r="AA3739" s="280" t="str">
        <f t="shared" si="1284"/>
        <v/>
      </c>
      <c r="AB3739" s="389" t="str">
        <f t="shared" si="1293"/>
        <v/>
      </c>
      <c r="AC3739" s="389" t="str">
        <f t="shared" si="1294"/>
        <v/>
      </c>
      <c r="AD3739" s="390" t="str">
        <f t="shared" si="1285"/>
        <v/>
      </c>
      <c r="AE3739" s="282">
        <f t="shared" si="1286"/>
        <v>0</v>
      </c>
      <c r="AF3739" s="359">
        <f t="shared" si="1287"/>
        <v>0</v>
      </c>
      <c r="AG3739" s="280">
        <f t="shared" si="1288"/>
        <v>0</v>
      </c>
      <c r="AH3739" s="280">
        <f t="shared" si="1282"/>
        <v>0</v>
      </c>
      <c r="AI3739" s="280">
        <f>IF(ISBLANK(T3739),AI3738,IF(COUNTIF(T$2:T3739,T3739)&gt;1,AI3738,1+MAX(AI3738,0)))</f>
        <v>103</v>
      </c>
      <c r="AL3739" s="391" t="str">
        <f t="shared" si="1295"/>
        <v/>
      </c>
      <c r="AM3739" s="391" t="str">
        <f t="shared" si="1296"/>
        <v/>
      </c>
      <c r="AO3739" s="310" t="str">
        <f t="shared" si="1289"/>
        <v/>
      </c>
      <c r="AP3739" s="310">
        <f>SUM(AO$1:AO3739)</f>
        <v>0</v>
      </c>
      <c r="AQ3739" s="310">
        <f>SUM(AK$2:AK3739)</f>
        <v>24</v>
      </c>
      <c r="AR3739" s="310">
        <f>COUNTA(AJ$2:AJ3739)</f>
        <v>24</v>
      </c>
      <c r="AS3739" s="312"/>
      <c r="AT3739" s="312"/>
      <c r="AU3739" s="312"/>
      <c r="AV3739" s="312"/>
      <c r="AW3739" s="312"/>
    </row>
    <row r="3740" spans="1:49" x14ac:dyDescent="0.25">
      <c r="A3740"/>
      <c r="B3740"/>
      <c r="C3740"/>
      <c r="D3740"/>
      <c r="E3740"/>
      <c r="F3740"/>
      <c r="G3740"/>
      <c r="H3740"/>
      <c r="I3740"/>
      <c r="J3740"/>
      <c r="K3740"/>
      <c r="L3740"/>
      <c r="M3740"/>
      <c r="O3740" s="101">
        <f>IF(ISBLANK(C3740),O3739,IF(COUNTIF(C$2:C3740,C3740)&gt;1,O3739,1+MAX(O3739,0)))</f>
        <v>81</v>
      </c>
      <c r="P3740" s="45">
        <f t="shared" si="1276"/>
        <v>54</v>
      </c>
      <c r="Q3740" s="33" t="str">
        <f t="shared" si="1277"/>
        <v/>
      </c>
      <c r="R3740" s="33" t="str">
        <f t="shared" si="1278"/>
        <v/>
      </c>
      <c r="S3740" s="33" t="str">
        <f t="shared" si="1279"/>
        <v/>
      </c>
      <c r="T3740" s="35" t="str">
        <f t="shared" si="1280"/>
        <v/>
      </c>
      <c r="U3740" s="35" t="str">
        <f t="shared" si="1281"/>
        <v/>
      </c>
      <c r="V3740" s="35" t="str">
        <f t="shared" si="1297"/>
        <v>3C</v>
      </c>
      <c r="W3740" s="35" t="str">
        <f t="shared" si="1290"/>
        <v/>
      </c>
      <c r="X3740" s="388">
        <f t="shared" si="1291"/>
        <v>0</v>
      </c>
      <c r="Y3740" s="388">
        <f t="shared" si="1292"/>
        <v>0</v>
      </c>
      <c r="Z3740" s="280" t="str">
        <f t="shared" si="1283"/>
        <v/>
      </c>
      <c r="AA3740" s="280" t="str">
        <f t="shared" si="1284"/>
        <v/>
      </c>
      <c r="AB3740" s="389" t="str">
        <f t="shared" si="1293"/>
        <v/>
      </c>
      <c r="AC3740" s="389" t="str">
        <f t="shared" si="1294"/>
        <v/>
      </c>
      <c r="AD3740" s="390" t="str">
        <f t="shared" si="1285"/>
        <v/>
      </c>
      <c r="AE3740" s="282">
        <f t="shared" si="1286"/>
        <v>0</v>
      </c>
      <c r="AF3740" s="359">
        <f t="shared" si="1287"/>
        <v>0</v>
      </c>
      <c r="AG3740" s="280">
        <f t="shared" si="1288"/>
        <v>0</v>
      </c>
      <c r="AH3740" s="280">
        <f t="shared" si="1282"/>
        <v>0</v>
      </c>
      <c r="AI3740" s="280">
        <f>IF(ISBLANK(T3740),AI3739,IF(COUNTIF(T$2:T3740,T3740)&gt;1,AI3739,1+MAX(AI3739,0)))</f>
        <v>103</v>
      </c>
      <c r="AL3740" s="391" t="str">
        <f t="shared" si="1295"/>
        <v/>
      </c>
      <c r="AM3740" s="391" t="str">
        <f t="shared" si="1296"/>
        <v/>
      </c>
      <c r="AO3740" s="310" t="str">
        <f t="shared" si="1289"/>
        <v/>
      </c>
      <c r="AP3740" s="310">
        <f>SUM(AO$1:AO3740)</f>
        <v>0</v>
      </c>
      <c r="AQ3740" s="310">
        <f>SUM(AK$2:AK3740)</f>
        <v>24</v>
      </c>
      <c r="AR3740" s="310">
        <f>COUNTA(AJ$2:AJ3740)</f>
        <v>24</v>
      </c>
      <c r="AS3740" s="312"/>
      <c r="AT3740" s="312"/>
      <c r="AU3740" s="312"/>
      <c r="AV3740" s="312"/>
      <c r="AW3740" s="312"/>
    </row>
    <row r="3741" spans="1:49" x14ac:dyDescent="0.25">
      <c r="A3741"/>
      <c r="B3741"/>
      <c r="C3741"/>
      <c r="D3741"/>
      <c r="E3741"/>
      <c r="F3741"/>
      <c r="G3741"/>
      <c r="H3741"/>
      <c r="I3741"/>
      <c r="J3741"/>
      <c r="K3741"/>
      <c r="L3741"/>
      <c r="M3741"/>
      <c r="O3741" s="101">
        <f>IF(ISBLANK(C3741),O3740,IF(COUNTIF(C$2:C3741,C3741)&gt;1,O3740,1+MAX(O3740,0)))</f>
        <v>81</v>
      </c>
      <c r="P3741" s="45">
        <f t="shared" si="1276"/>
        <v>54</v>
      </c>
      <c r="Q3741" s="33" t="str">
        <f t="shared" si="1277"/>
        <v/>
      </c>
      <c r="R3741" s="33" t="str">
        <f t="shared" si="1278"/>
        <v/>
      </c>
      <c r="S3741" s="33" t="str">
        <f t="shared" si="1279"/>
        <v/>
      </c>
      <c r="T3741" s="35" t="str">
        <f t="shared" si="1280"/>
        <v/>
      </c>
      <c r="U3741" s="35" t="str">
        <f t="shared" si="1281"/>
        <v/>
      </c>
      <c r="V3741" s="35" t="str">
        <f t="shared" si="1297"/>
        <v>3C</v>
      </c>
      <c r="W3741" s="35" t="str">
        <f t="shared" si="1290"/>
        <v/>
      </c>
      <c r="X3741" s="388">
        <f t="shared" si="1291"/>
        <v>0</v>
      </c>
      <c r="Y3741" s="388">
        <f t="shared" si="1292"/>
        <v>0</v>
      </c>
      <c r="Z3741" s="280" t="str">
        <f t="shared" si="1283"/>
        <v/>
      </c>
      <c r="AA3741" s="280" t="str">
        <f t="shared" si="1284"/>
        <v/>
      </c>
      <c r="AB3741" s="389" t="str">
        <f t="shared" si="1293"/>
        <v/>
      </c>
      <c r="AC3741" s="389" t="str">
        <f t="shared" si="1294"/>
        <v/>
      </c>
      <c r="AD3741" s="390" t="str">
        <f t="shared" si="1285"/>
        <v/>
      </c>
      <c r="AE3741" s="282">
        <f t="shared" si="1286"/>
        <v>0</v>
      </c>
      <c r="AF3741" s="359">
        <f t="shared" si="1287"/>
        <v>0</v>
      </c>
      <c r="AG3741" s="280">
        <f t="shared" si="1288"/>
        <v>0</v>
      </c>
      <c r="AH3741" s="280">
        <f t="shared" si="1282"/>
        <v>0</v>
      </c>
      <c r="AI3741" s="280">
        <f>IF(ISBLANK(T3741),AI3740,IF(COUNTIF(T$2:T3741,T3741)&gt;1,AI3740,1+MAX(AI3740,0)))</f>
        <v>103</v>
      </c>
      <c r="AL3741" s="391" t="str">
        <f t="shared" si="1295"/>
        <v/>
      </c>
      <c r="AM3741" s="391" t="str">
        <f t="shared" si="1296"/>
        <v/>
      </c>
      <c r="AO3741" s="310" t="str">
        <f t="shared" si="1289"/>
        <v/>
      </c>
      <c r="AP3741" s="310">
        <f>SUM(AO$1:AO3741)</f>
        <v>0</v>
      </c>
      <c r="AQ3741" s="310">
        <f>SUM(AK$2:AK3741)</f>
        <v>24</v>
      </c>
      <c r="AR3741" s="310">
        <f>COUNTA(AJ$2:AJ3741)</f>
        <v>24</v>
      </c>
      <c r="AS3741" s="312"/>
      <c r="AT3741" s="312"/>
      <c r="AU3741" s="312"/>
      <c r="AV3741" s="312"/>
      <c r="AW3741" s="312"/>
    </row>
    <row r="3742" spans="1:49" x14ac:dyDescent="0.25">
      <c r="A3742"/>
      <c r="B3742"/>
      <c r="C3742"/>
      <c r="D3742"/>
      <c r="E3742"/>
      <c r="F3742"/>
      <c r="G3742"/>
      <c r="H3742"/>
      <c r="I3742"/>
      <c r="J3742"/>
      <c r="K3742"/>
      <c r="L3742"/>
      <c r="M3742"/>
      <c r="O3742" s="101">
        <f>IF(ISBLANK(C3742),O3741,IF(COUNTIF(C$2:C3742,C3742)&gt;1,O3741,1+MAX(O3741,0)))</f>
        <v>81</v>
      </c>
      <c r="P3742" s="45">
        <f t="shared" si="1276"/>
        <v>54</v>
      </c>
      <c r="Q3742" s="33" t="str">
        <f t="shared" si="1277"/>
        <v/>
      </c>
      <c r="R3742" s="33" t="str">
        <f t="shared" si="1278"/>
        <v/>
      </c>
      <c r="S3742" s="33" t="str">
        <f t="shared" si="1279"/>
        <v/>
      </c>
      <c r="T3742" s="35" t="str">
        <f t="shared" si="1280"/>
        <v/>
      </c>
      <c r="U3742" s="35" t="str">
        <f t="shared" si="1281"/>
        <v/>
      </c>
      <c r="V3742" s="35" t="str">
        <f t="shared" si="1297"/>
        <v>3C</v>
      </c>
      <c r="W3742" s="35" t="str">
        <f t="shared" si="1290"/>
        <v/>
      </c>
      <c r="X3742" s="388">
        <f t="shared" si="1291"/>
        <v>0</v>
      </c>
      <c r="Y3742" s="388">
        <f t="shared" si="1292"/>
        <v>0</v>
      </c>
      <c r="Z3742" s="280" t="str">
        <f t="shared" si="1283"/>
        <v/>
      </c>
      <c r="AA3742" s="280" t="str">
        <f t="shared" si="1284"/>
        <v/>
      </c>
      <c r="AB3742" s="389" t="str">
        <f t="shared" si="1293"/>
        <v/>
      </c>
      <c r="AC3742" s="389" t="str">
        <f t="shared" si="1294"/>
        <v/>
      </c>
      <c r="AD3742" s="390" t="str">
        <f t="shared" si="1285"/>
        <v/>
      </c>
      <c r="AE3742" s="282">
        <f t="shared" si="1286"/>
        <v>0</v>
      </c>
      <c r="AF3742" s="359">
        <f t="shared" si="1287"/>
        <v>0</v>
      </c>
      <c r="AG3742" s="280">
        <f t="shared" si="1288"/>
        <v>0</v>
      </c>
      <c r="AH3742" s="280">
        <f t="shared" si="1282"/>
        <v>0</v>
      </c>
      <c r="AI3742" s="280">
        <f>IF(ISBLANK(T3742),AI3741,IF(COUNTIF(T$2:T3742,T3742)&gt;1,AI3741,1+MAX(AI3741,0)))</f>
        <v>103</v>
      </c>
      <c r="AL3742" s="391" t="str">
        <f t="shared" si="1295"/>
        <v/>
      </c>
      <c r="AM3742" s="391" t="str">
        <f t="shared" si="1296"/>
        <v/>
      </c>
      <c r="AO3742" s="310" t="str">
        <f t="shared" si="1289"/>
        <v/>
      </c>
      <c r="AP3742" s="310">
        <f>SUM(AO$1:AO3742)</f>
        <v>0</v>
      </c>
      <c r="AQ3742" s="310">
        <f>SUM(AK$2:AK3742)</f>
        <v>24</v>
      </c>
      <c r="AR3742" s="310">
        <f>COUNTA(AJ$2:AJ3742)</f>
        <v>24</v>
      </c>
      <c r="AS3742" s="312"/>
      <c r="AT3742" s="312"/>
      <c r="AU3742" s="312"/>
      <c r="AV3742" s="312"/>
      <c r="AW3742" s="312"/>
    </row>
    <row r="3743" spans="1:49" x14ac:dyDescent="0.25">
      <c r="A3743"/>
      <c r="B3743"/>
      <c r="C3743"/>
      <c r="D3743"/>
      <c r="E3743"/>
      <c r="F3743"/>
      <c r="G3743"/>
      <c r="H3743"/>
      <c r="I3743"/>
      <c r="J3743"/>
      <c r="K3743"/>
      <c r="L3743"/>
      <c r="M3743"/>
      <c r="O3743" s="101">
        <f>IF(ISBLANK(C3743),O3742,IF(COUNTIF(C$2:C3743,C3743)&gt;1,O3742,1+MAX(O3742,0)))</f>
        <v>81</v>
      </c>
      <c r="P3743" s="45">
        <f t="shared" si="1276"/>
        <v>54</v>
      </c>
      <c r="Q3743" s="33" t="str">
        <f t="shared" si="1277"/>
        <v/>
      </c>
      <c r="R3743" s="33" t="str">
        <f t="shared" si="1278"/>
        <v/>
      </c>
      <c r="S3743" s="33" t="str">
        <f t="shared" si="1279"/>
        <v/>
      </c>
      <c r="T3743" s="35" t="str">
        <f t="shared" si="1280"/>
        <v/>
      </c>
      <c r="U3743" s="35" t="str">
        <f t="shared" si="1281"/>
        <v/>
      </c>
      <c r="V3743" s="35" t="str">
        <f t="shared" si="1297"/>
        <v>3C</v>
      </c>
      <c r="W3743" s="35" t="str">
        <f t="shared" si="1290"/>
        <v/>
      </c>
      <c r="X3743" s="388">
        <f t="shared" si="1291"/>
        <v>0</v>
      </c>
      <c r="Y3743" s="388">
        <f t="shared" si="1292"/>
        <v>0</v>
      </c>
      <c r="Z3743" s="280" t="str">
        <f t="shared" si="1283"/>
        <v/>
      </c>
      <c r="AA3743" s="280" t="str">
        <f t="shared" si="1284"/>
        <v/>
      </c>
      <c r="AB3743" s="389" t="str">
        <f t="shared" si="1293"/>
        <v/>
      </c>
      <c r="AC3743" s="389" t="str">
        <f t="shared" si="1294"/>
        <v/>
      </c>
      <c r="AD3743" s="390" t="str">
        <f t="shared" si="1285"/>
        <v/>
      </c>
      <c r="AE3743" s="282">
        <f t="shared" si="1286"/>
        <v>0</v>
      </c>
      <c r="AF3743" s="359">
        <f t="shared" si="1287"/>
        <v>0</v>
      </c>
      <c r="AG3743" s="280">
        <f t="shared" si="1288"/>
        <v>0</v>
      </c>
      <c r="AH3743" s="280">
        <f t="shared" si="1282"/>
        <v>0</v>
      </c>
      <c r="AI3743" s="280">
        <f>IF(ISBLANK(T3743),AI3742,IF(COUNTIF(T$2:T3743,T3743)&gt;1,AI3742,1+MAX(AI3742,0)))</f>
        <v>103</v>
      </c>
      <c r="AL3743" s="391" t="str">
        <f t="shared" si="1295"/>
        <v/>
      </c>
      <c r="AM3743" s="391" t="str">
        <f t="shared" si="1296"/>
        <v/>
      </c>
      <c r="AO3743" s="310" t="str">
        <f t="shared" si="1289"/>
        <v/>
      </c>
      <c r="AP3743" s="310">
        <f>SUM(AO$1:AO3743)</f>
        <v>0</v>
      </c>
      <c r="AQ3743" s="310">
        <f>SUM(AK$2:AK3743)</f>
        <v>24</v>
      </c>
      <c r="AR3743" s="310">
        <f>COUNTA(AJ$2:AJ3743)</f>
        <v>24</v>
      </c>
      <c r="AS3743" s="312"/>
      <c r="AT3743" s="312"/>
      <c r="AU3743" s="312"/>
      <c r="AV3743" s="312"/>
      <c r="AW3743" s="312"/>
    </row>
    <row r="3744" spans="1:49" x14ac:dyDescent="0.25">
      <c r="A3744"/>
      <c r="B3744"/>
      <c r="C3744"/>
      <c r="D3744"/>
      <c r="E3744"/>
      <c r="F3744"/>
      <c r="G3744"/>
      <c r="H3744"/>
      <c r="I3744"/>
      <c r="J3744"/>
      <c r="K3744"/>
      <c r="L3744"/>
      <c r="M3744"/>
      <c r="O3744" s="101">
        <f>IF(ISBLANK(C3744),O3743,IF(COUNTIF(C$2:C3744,C3744)&gt;1,O3743,1+MAX(O3743,0)))</f>
        <v>81</v>
      </c>
      <c r="P3744" s="45">
        <f t="shared" si="1276"/>
        <v>54</v>
      </c>
      <c r="Q3744" s="33" t="str">
        <f t="shared" si="1277"/>
        <v/>
      </c>
      <c r="R3744" s="33" t="str">
        <f t="shared" si="1278"/>
        <v/>
      </c>
      <c r="S3744" s="33" t="str">
        <f t="shared" si="1279"/>
        <v/>
      </c>
      <c r="T3744" s="35" t="str">
        <f t="shared" si="1280"/>
        <v/>
      </c>
      <c r="U3744" s="35" t="str">
        <f t="shared" si="1281"/>
        <v/>
      </c>
      <c r="V3744" s="35" t="str">
        <f t="shared" si="1297"/>
        <v>3C</v>
      </c>
      <c r="W3744" s="35" t="str">
        <f t="shared" si="1290"/>
        <v/>
      </c>
      <c r="X3744" s="388">
        <f t="shared" si="1291"/>
        <v>0</v>
      </c>
      <c r="Y3744" s="388">
        <f t="shared" si="1292"/>
        <v>0</v>
      </c>
      <c r="Z3744" s="280" t="str">
        <f t="shared" si="1283"/>
        <v/>
      </c>
      <c r="AA3744" s="280" t="str">
        <f t="shared" si="1284"/>
        <v/>
      </c>
      <c r="AB3744" s="389" t="str">
        <f t="shared" si="1293"/>
        <v/>
      </c>
      <c r="AC3744" s="389" t="str">
        <f t="shared" si="1294"/>
        <v/>
      </c>
      <c r="AD3744" s="390" t="str">
        <f t="shared" si="1285"/>
        <v/>
      </c>
      <c r="AE3744" s="282">
        <f t="shared" si="1286"/>
        <v>0</v>
      </c>
      <c r="AF3744" s="359">
        <f t="shared" si="1287"/>
        <v>0</v>
      </c>
      <c r="AG3744" s="280">
        <f t="shared" si="1288"/>
        <v>0</v>
      </c>
      <c r="AH3744" s="280">
        <f t="shared" si="1282"/>
        <v>0</v>
      </c>
      <c r="AI3744" s="280">
        <f>IF(ISBLANK(T3744),AI3743,IF(COUNTIF(T$2:T3744,T3744)&gt;1,AI3743,1+MAX(AI3743,0)))</f>
        <v>103</v>
      </c>
      <c r="AL3744" s="391" t="str">
        <f t="shared" si="1295"/>
        <v/>
      </c>
      <c r="AM3744" s="391" t="str">
        <f t="shared" si="1296"/>
        <v/>
      </c>
      <c r="AO3744" s="310" t="str">
        <f t="shared" si="1289"/>
        <v/>
      </c>
      <c r="AP3744" s="310">
        <f>SUM(AO$1:AO3744)</f>
        <v>0</v>
      </c>
      <c r="AQ3744" s="310">
        <f>SUM(AK$2:AK3744)</f>
        <v>24</v>
      </c>
      <c r="AR3744" s="310">
        <f>COUNTA(AJ$2:AJ3744)</f>
        <v>24</v>
      </c>
      <c r="AS3744" s="312"/>
      <c r="AT3744" s="312"/>
      <c r="AU3744" s="312"/>
      <c r="AV3744" s="312"/>
      <c r="AW3744" s="312"/>
    </row>
    <row r="3745" spans="1:49" x14ac:dyDescent="0.25">
      <c r="A3745"/>
      <c r="B3745"/>
      <c r="C3745"/>
      <c r="D3745"/>
      <c r="E3745"/>
      <c r="F3745"/>
      <c r="G3745"/>
      <c r="H3745"/>
      <c r="I3745"/>
      <c r="J3745"/>
      <c r="K3745"/>
      <c r="L3745"/>
      <c r="M3745"/>
      <c r="O3745" s="101">
        <f>IF(ISBLANK(C3745),O3744,IF(COUNTIF(C$2:C3745,C3745)&gt;1,O3744,1+MAX(O3744,0)))</f>
        <v>81</v>
      </c>
      <c r="P3745" s="45">
        <f t="shared" si="1276"/>
        <v>54</v>
      </c>
      <c r="Q3745" s="33" t="str">
        <f t="shared" si="1277"/>
        <v/>
      </c>
      <c r="R3745" s="33" t="str">
        <f t="shared" si="1278"/>
        <v/>
      </c>
      <c r="S3745" s="33" t="str">
        <f t="shared" si="1279"/>
        <v/>
      </c>
      <c r="T3745" s="35" t="str">
        <f t="shared" si="1280"/>
        <v/>
      </c>
      <c r="U3745" s="35" t="str">
        <f t="shared" si="1281"/>
        <v/>
      </c>
      <c r="V3745" s="35" t="str">
        <f t="shared" si="1297"/>
        <v>3C</v>
      </c>
      <c r="W3745" s="35" t="str">
        <f t="shared" si="1290"/>
        <v/>
      </c>
      <c r="X3745" s="388">
        <f t="shared" si="1291"/>
        <v>0</v>
      </c>
      <c r="Y3745" s="388">
        <f t="shared" si="1292"/>
        <v>0</v>
      </c>
      <c r="Z3745" s="280" t="str">
        <f t="shared" si="1283"/>
        <v/>
      </c>
      <c r="AA3745" s="280" t="str">
        <f t="shared" si="1284"/>
        <v/>
      </c>
      <c r="AB3745" s="389" t="str">
        <f t="shared" si="1293"/>
        <v/>
      </c>
      <c r="AC3745" s="389" t="str">
        <f t="shared" si="1294"/>
        <v/>
      </c>
      <c r="AD3745" s="390" t="str">
        <f t="shared" si="1285"/>
        <v/>
      </c>
      <c r="AE3745" s="282">
        <f t="shared" si="1286"/>
        <v>0</v>
      </c>
      <c r="AF3745" s="359">
        <f t="shared" si="1287"/>
        <v>0</v>
      </c>
      <c r="AG3745" s="280">
        <f t="shared" si="1288"/>
        <v>0</v>
      </c>
      <c r="AH3745" s="280">
        <f t="shared" si="1282"/>
        <v>0</v>
      </c>
      <c r="AI3745" s="280">
        <f>IF(ISBLANK(T3745),AI3744,IF(COUNTIF(T$2:T3745,T3745)&gt;1,AI3744,1+MAX(AI3744,0)))</f>
        <v>103</v>
      </c>
      <c r="AL3745" s="391" t="str">
        <f t="shared" si="1295"/>
        <v/>
      </c>
      <c r="AM3745" s="391" t="str">
        <f t="shared" si="1296"/>
        <v/>
      </c>
      <c r="AO3745" s="310" t="str">
        <f t="shared" si="1289"/>
        <v/>
      </c>
      <c r="AP3745" s="310">
        <f>SUM(AO$1:AO3745)</f>
        <v>0</v>
      </c>
      <c r="AQ3745" s="310">
        <f>SUM(AK$2:AK3745)</f>
        <v>24</v>
      </c>
      <c r="AR3745" s="310">
        <f>COUNTA(AJ$2:AJ3745)</f>
        <v>24</v>
      </c>
      <c r="AS3745" s="312"/>
      <c r="AT3745" s="312"/>
      <c r="AU3745" s="312"/>
      <c r="AV3745" s="312"/>
      <c r="AW3745" s="312"/>
    </row>
    <row r="3746" spans="1:49" x14ac:dyDescent="0.25">
      <c r="A3746"/>
      <c r="B3746"/>
      <c r="C3746"/>
      <c r="D3746"/>
      <c r="E3746"/>
      <c r="F3746"/>
      <c r="G3746"/>
      <c r="H3746"/>
      <c r="I3746"/>
      <c r="J3746"/>
      <c r="K3746"/>
      <c r="L3746"/>
      <c r="M3746"/>
      <c r="O3746" s="101">
        <f>IF(ISBLANK(C3746),O3745,IF(COUNTIF(C$2:C3746,C3746)&gt;1,O3745,1+MAX(O3745,0)))</f>
        <v>81</v>
      </c>
      <c r="P3746" s="45">
        <f t="shared" ref="P3746:P3809" si="1298">IF(A3746=A3745,P3745,IF(ISNUMBER(P3745),P3745+1,1))</f>
        <v>54</v>
      </c>
      <c r="Q3746" s="33" t="str">
        <f t="shared" ref="Q3746:Q3809" si="1299">IF(OR(P3746=P3745,LEN(A3746)&lt;1),"",P3746)</f>
        <v/>
      </c>
      <c r="R3746" s="33" t="str">
        <f t="shared" ref="R3746:R3809" si="1300">IF(ISNUMBER(F3746),F3746+4*(E3746-1)+8*IF(B3746="PM",1,0),"")</f>
        <v/>
      </c>
      <c r="S3746" s="33" t="str">
        <f t="shared" ref="S3746:S3809" si="1301">IF(ISNUMBER(R3746),A3746&amp;"_"&amp;R3746,"")</f>
        <v/>
      </c>
      <c r="T3746" s="35" t="str">
        <f t="shared" ref="T3746:T3809" si="1302">A3746&amp;B3746</f>
        <v/>
      </c>
      <c r="U3746" s="35" t="str">
        <f t="shared" ref="U3746:U3809" si="1303">IF(OR(G3746=1,G3746=2),T3746&amp;"NS",IF(OR(G3746=3,G3746=4),T3746&amp;"EW",""))</f>
        <v/>
      </c>
      <c r="V3746" s="35" t="str">
        <f t="shared" si="1297"/>
        <v>3C</v>
      </c>
      <c r="W3746" s="35" t="str">
        <f t="shared" si="1290"/>
        <v/>
      </c>
      <c r="X3746" s="388">
        <f t="shared" si="1291"/>
        <v>0</v>
      </c>
      <c r="Y3746" s="388">
        <f t="shared" si="1292"/>
        <v>0</v>
      </c>
      <c r="Z3746" s="280" t="str">
        <f t="shared" si="1283"/>
        <v/>
      </c>
      <c r="AA3746" s="280" t="str">
        <f t="shared" si="1284"/>
        <v/>
      </c>
      <c r="AB3746" s="389" t="str">
        <f t="shared" si="1293"/>
        <v/>
      </c>
      <c r="AC3746" s="389" t="str">
        <f t="shared" si="1294"/>
        <v/>
      </c>
      <c r="AD3746" s="390" t="str">
        <f t="shared" si="1285"/>
        <v/>
      </c>
      <c r="AE3746" s="282">
        <f t="shared" si="1286"/>
        <v>0</v>
      </c>
      <c r="AF3746" s="359">
        <f t="shared" si="1287"/>
        <v>0</v>
      </c>
      <c r="AG3746" s="280">
        <f t="shared" si="1288"/>
        <v>0</v>
      </c>
      <c r="AH3746" s="280">
        <f t="shared" ref="AH3746:AH3809" si="1304">IF(AND(AG3746&gt;0,ISNUMBER(AG3746)),1,0)</f>
        <v>0</v>
      </c>
      <c r="AI3746" s="280">
        <f>IF(ISBLANK(T3746),AI3745,IF(COUNTIF(T$2:T3746,T3746)&gt;1,AI3745,1+MAX(AI3745,0)))</f>
        <v>103</v>
      </c>
      <c r="AL3746" s="391" t="str">
        <f t="shared" si="1295"/>
        <v/>
      </c>
      <c r="AM3746" s="391" t="str">
        <f t="shared" si="1296"/>
        <v/>
      </c>
      <c r="AO3746" s="310" t="str">
        <f t="shared" si="1289"/>
        <v/>
      </c>
      <c r="AP3746" s="310">
        <f>SUM(AO$1:AO3746)</f>
        <v>0</v>
      </c>
      <c r="AQ3746" s="310">
        <f>SUM(AK$2:AK3746)</f>
        <v>24</v>
      </c>
      <c r="AR3746" s="310">
        <f>COUNTA(AJ$2:AJ3746)</f>
        <v>24</v>
      </c>
      <c r="AS3746" s="312"/>
      <c r="AT3746" s="312"/>
      <c r="AU3746" s="312"/>
      <c r="AV3746" s="312"/>
      <c r="AW3746" s="312"/>
    </row>
    <row r="3747" spans="1:49" x14ac:dyDescent="0.25">
      <c r="A3747"/>
      <c r="B3747"/>
      <c r="C3747"/>
      <c r="D3747"/>
      <c r="E3747"/>
      <c r="F3747"/>
      <c r="G3747"/>
      <c r="H3747"/>
      <c r="I3747"/>
      <c r="J3747"/>
      <c r="K3747"/>
      <c r="L3747"/>
      <c r="M3747"/>
      <c r="O3747" s="101">
        <f>IF(ISBLANK(C3747),O3746,IF(COUNTIF(C$2:C3747,C3747)&gt;1,O3746,1+MAX(O3746,0)))</f>
        <v>81</v>
      </c>
      <c r="P3747" s="45">
        <f t="shared" si="1298"/>
        <v>54</v>
      </c>
      <c r="Q3747" s="33" t="str">
        <f t="shared" si="1299"/>
        <v/>
      </c>
      <c r="R3747" s="33" t="str">
        <f t="shared" si="1300"/>
        <v/>
      </c>
      <c r="S3747" s="33" t="str">
        <f t="shared" si="1301"/>
        <v/>
      </c>
      <c r="T3747" s="35" t="str">
        <f t="shared" si="1302"/>
        <v/>
      </c>
      <c r="U3747" s="35" t="str">
        <f t="shared" si="1303"/>
        <v/>
      </c>
      <c r="V3747" s="35" t="str">
        <f t="shared" si="1297"/>
        <v>3C</v>
      </c>
      <c r="W3747" s="35" t="str">
        <f t="shared" si="1290"/>
        <v/>
      </c>
      <c r="X3747" s="388">
        <f t="shared" si="1291"/>
        <v>0</v>
      </c>
      <c r="Y3747" s="388">
        <f t="shared" si="1292"/>
        <v>0</v>
      </c>
      <c r="Z3747" s="280" t="str">
        <f t="shared" si="1283"/>
        <v/>
      </c>
      <c r="AA3747" s="280" t="str">
        <f t="shared" si="1284"/>
        <v/>
      </c>
      <c r="AB3747" s="389" t="str">
        <f t="shared" si="1293"/>
        <v/>
      </c>
      <c r="AC3747" s="389" t="str">
        <f t="shared" si="1294"/>
        <v/>
      </c>
      <c r="AD3747" s="390" t="str">
        <f t="shared" si="1285"/>
        <v/>
      </c>
      <c r="AE3747" s="282">
        <f t="shared" si="1286"/>
        <v>0</v>
      </c>
      <c r="AF3747" s="359">
        <f t="shared" si="1287"/>
        <v>0</v>
      </c>
      <c r="AG3747" s="280">
        <f t="shared" si="1288"/>
        <v>0</v>
      </c>
      <c r="AH3747" s="280">
        <f t="shared" si="1304"/>
        <v>0</v>
      </c>
      <c r="AI3747" s="280">
        <f>IF(ISBLANK(T3747),AI3746,IF(COUNTIF(T$2:T3747,T3747)&gt;1,AI3746,1+MAX(AI3746,0)))</f>
        <v>103</v>
      </c>
      <c r="AL3747" s="391" t="str">
        <f t="shared" si="1295"/>
        <v/>
      </c>
      <c r="AM3747" s="391" t="str">
        <f t="shared" si="1296"/>
        <v/>
      </c>
      <c r="AO3747" s="310" t="str">
        <f t="shared" si="1289"/>
        <v/>
      </c>
      <c r="AP3747" s="310">
        <f>SUM(AO$1:AO3747)</f>
        <v>0</v>
      </c>
      <c r="AQ3747" s="310">
        <f>SUM(AK$2:AK3747)</f>
        <v>24</v>
      </c>
      <c r="AR3747" s="310">
        <f>COUNTA(AJ$2:AJ3747)</f>
        <v>24</v>
      </c>
      <c r="AS3747" s="312"/>
      <c r="AT3747" s="312"/>
      <c r="AU3747" s="312"/>
      <c r="AV3747" s="312"/>
      <c r="AW3747" s="312"/>
    </row>
    <row r="3748" spans="1:49" x14ac:dyDescent="0.25">
      <c r="A3748"/>
      <c r="B3748"/>
      <c r="C3748"/>
      <c r="D3748"/>
      <c r="E3748"/>
      <c r="F3748"/>
      <c r="G3748"/>
      <c r="H3748"/>
      <c r="I3748"/>
      <c r="J3748"/>
      <c r="K3748"/>
      <c r="L3748"/>
      <c r="M3748"/>
      <c r="O3748" s="101">
        <f>IF(ISBLANK(C3748),O3747,IF(COUNTIF(C$2:C3748,C3748)&gt;1,O3747,1+MAX(O3747,0)))</f>
        <v>81</v>
      </c>
      <c r="P3748" s="45">
        <f t="shared" si="1298"/>
        <v>54</v>
      </c>
      <c r="Q3748" s="33" t="str">
        <f t="shared" si="1299"/>
        <v/>
      </c>
      <c r="R3748" s="33" t="str">
        <f t="shared" si="1300"/>
        <v/>
      </c>
      <c r="S3748" s="33" t="str">
        <f t="shared" si="1301"/>
        <v/>
      </c>
      <c r="T3748" s="35" t="str">
        <f t="shared" si="1302"/>
        <v/>
      </c>
      <c r="U3748" s="35" t="str">
        <f t="shared" si="1303"/>
        <v/>
      </c>
      <c r="V3748" s="35" t="str">
        <f t="shared" si="1297"/>
        <v>3C</v>
      </c>
      <c r="W3748" s="35" t="str">
        <f t="shared" si="1290"/>
        <v/>
      </c>
      <c r="X3748" s="388">
        <f t="shared" si="1291"/>
        <v>0</v>
      </c>
      <c r="Y3748" s="388">
        <f t="shared" si="1292"/>
        <v>0</v>
      </c>
      <c r="Z3748" s="280" t="str">
        <f t="shared" si="1283"/>
        <v/>
      </c>
      <c r="AA3748" s="280" t="str">
        <f t="shared" si="1284"/>
        <v/>
      </c>
      <c r="AB3748" s="389" t="str">
        <f t="shared" si="1293"/>
        <v/>
      </c>
      <c r="AC3748" s="389" t="str">
        <f t="shared" si="1294"/>
        <v/>
      </c>
      <c r="AD3748" s="390" t="str">
        <f t="shared" si="1285"/>
        <v/>
      </c>
      <c r="AE3748" s="282">
        <f t="shared" si="1286"/>
        <v>0</v>
      </c>
      <c r="AF3748" s="359">
        <f t="shared" si="1287"/>
        <v>0</v>
      </c>
      <c r="AG3748" s="280">
        <f t="shared" si="1288"/>
        <v>0</v>
      </c>
      <c r="AH3748" s="280">
        <f t="shared" si="1304"/>
        <v>0</v>
      </c>
      <c r="AI3748" s="280">
        <f>IF(ISBLANK(T3748),AI3747,IF(COUNTIF(T$2:T3748,T3748)&gt;1,AI3747,1+MAX(AI3747,0)))</f>
        <v>103</v>
      </c>
      <c r="AL3748" s="391" t="str">
        <f t="shared" si="1295"/>
        <v/>
      </c>
      <c r="AM3748" s="391" t="str">
        <f t="shared" si="1296"/>
        <v/>
      </c>
      <c r="AO3748" s="310" t="str">
        <f t="shared" si="1289"/>
        <v/>
      </c>
      <c r="AP3748" s="310">
        <f>SUM(AO$1:AO3748)</f>
        <v>0</v>
      </c>
      <c r="AQ3748" s="310">
        <f>SUM(AK$2:AK3748)</f>
        <v>24</v>
      </c>
      <c r="AR3748" s="310">
        <f>COUNTA(AJ$2:AJ3748)</f>
        <v>24</v>
      </c>
      <c r="AS3748" s="312"/>
      <c r="AT3748" s="312"/>
      <c r="AU3748" s="312"/>
      <c r="AV3748" s="312"/>
      <c r="AW3748" s="312"/>
    </row>
    <row r="3749" spans="1:49" x14ac:dyDescent="0.25">
      <c r="A3749"/>
      <c r="B3749"/>
      <c r="C3749"/>
      <c r="D3749"/>
      <c r="E3749"/>
      <c r="F3749"/>
      <c r="G3749"/>
      <c r="H3749"/>
      <c r="I3749"/>
      <c r="J3749"/>
      <c r="K3749"/>
      <c r="L3749"/>
      <c r="M3749"/>
      <c r="O3749" s="101">
        <f>IF(ISBLANK(C3749),O3748,IF(COUNTIF(C$2:C3749,C3749)&gt;1,O3748,1+MAX(O3748,0)))</f>
        <v>81</v>
      </c>
      <c r="P3749" s="45">
        <f t="shared" si="1298"/>
        <v>54</v>
      </c>
      <c r="Q3749" s="33" t="str">
        <f t="shared" si="1299"/>
        <v/>
      </c>
      <c r="R3749" s="33" t="str">
        <f t="shared" si="1300"/>
        <v/>
      </c>
      <c r="S3749" s="33" t="str">
        <f t="shared" si="1301"/>
        <v/>
      </c>
      <c r="T3749" s="35" t="str">
        <f t="shared" si="1302"/>
        <v/>
      </c>
      <c r="U3749" s="35" t="str">
        <f t="shared" si="1303"/>
        <v/>
      </c>
      <c r="V3749" s="35" t="str">
        <f t="shared" si="1297"/>
        <v>3C</v>
      </c>
      <c r="W3749" s="35" t="str">
        <f t="shared" si="1290"/>
        <v/>
      </c>
      <c r="X3749" s="388">
        <f t="shared" si="1291"/>
        <v>0</v>
      </c>
      <c r="Y3749" s="388">
        <f t="shared" si="1292"/>
        <v>0</v>
      </c>
      <c r="Z3749" s="280" t="str">
        <f t="shared" si="1283"/>
        <v/>
      </c>
      <c r="AA3749" s="280" t="str">
        <f t="shared" si="1284"/>
        <v/>
      </c>
      <c r="AB3749" s="389" t="str">
        <f t="shared" si="1293"/>
        <v/>
      </c>
      <c r="AC3749" s="389" t="str">
        <f t="shared" si="1294"/>
        <v/>
      </c>
      <c r="AD3749" s="390" t="str">
        <f t="shared" si="1285"/>
        <v/>
      </c>
      <c r="AE3749" s="282">
        <f t="shared" si="1286"/>
        <v>0</v>
      </c>
      <c r="AF3749" s="359">
        <f t="shared" si="1287"/>
        <v>0</v>
      </c>
      <c r="AG3749" s="280">
        <f t="shared" si="1288"/>
        <v>0</v>
      </c>
      <c r="AH3749" s="280">
        <f t="shared" si="1304"/>
        <v>0</v>
      </c>
      <c r="AI3749" s="280">
        <f>IF(ISBLANK(T3749),AI3748,IF(COUNTIF(T$2:T3749,T3749)&gt;1,AI3748,1+MAX(AI3748,0)))</f>
        <v>103</v>
      </c>
      <c r="AL3749" s="391" t="str">
        <f t="shared" si="1295"/>
        <v/>
      </c>
      <c r="AM3749" s="391" t="str">
        <f t="shared" si="1296"/>
        <v/>
      </c>
      <c r="AO3749" s="310" t="str">
        <f t="shared" si="1289"/>
        <v/>
      </c>
      <c r="AP3749" s="310">
        <f>SUM(AO$1:AO3749)</f>
        <v>0</v>
      </c>
      <c r="AQ3749" s="310">
        <f>SUM(AK$2:AK3749)</f>
        <v>24</v>
      </c>
      <c r="AR3749" s="310">
        <f>COUNTA(AJ$2:AJ3749)</f>
        <v>24</v>
      </c>
      <c r="AS3749" s="312"/>
      <c r="AT3749" s="312"/>
      <c r="AU3749" s="312"/>
      <c r="AV3749" s="312"/>
      <c r="AW3749" s="312"/>
    </row>
    <row r="3750" spans="1:49" x14ac:dyDescent="0.25">
      <c r="A3750"/>
      <c r="B3750"/>
      <c r="C3750"/>
      <c r="D3750"/>
      <c r="E3750"/>
      <c r="F3750"/>
      <c r="G3750"/>
      <c r="H3750"/>
      <c r="I3750"/>
      <c r="J3750"/>
      <c r="K3750"/>
      <c r="L3750"/>
      <c r="M3750"/>
      <c r="O3750" s="101">
        <f>IF(ISBLANK(C3750),O3749,IF(COUNTIF(C$2:C3750,C3750)&gt;1,O3749,1+MAX(O3749,0)))</f>
        <v>81</v>
      </c>
      <c r="P3750" s="45">
        <f t="shared" si="1298"/>
        <v>54</v>
      </c>
      <c r="Q3750" s="33" t="str">
        <f t="shared" si="1299"/>
        <v/>
      </c>
      <c r="R3750" s="33" t="str">
        <f t="shared" si="1300"/>
        <v/>
      </c>
      <c r="S3750" s="33" t="str">
        <f t="shared" si="1301"/>
        <v/>
      </c>
      <c r="T3750" s="35" t="str">
        <f t="shared" si="1302"/>
        <v/>
      </c>
      <c r="U3750" s="35" t="str">
        <f t="shared" si="1303"/>
        <v/>
      </c>
      <c r="V3750" s="35" t="str">
        <f t="shared" si="1297"/>
        <v>3C</v>
      </c>
      <c r="W3750" s="35" t="str">
        <f t="shared" si="1290"/>
        <v/>
      </c>
      <c r="X3750" s="388">
        <f t="shared" si="1291"/>
        <v>0</v>
      </c>
      <c r="Y3750" s="388">
        <f t="shared" si="1292"/>
        <v>0</v>
      </c>
      <c r="Z3750" s="280" t="str">
        <f t="shared" si="1283"/>
        <v/>
      </c>
      <c r="AA3750" s="280" t="str">
        <f t="shared" si="1284"/>
        <v/>
      </c>
      <c r="AB3750" s="389" t="str">
        <f t="shared" si="1293"/>
        <v/>
      </c>
      <c r="AC3750" s="389" t="str">
        <f t="shared" si="1294"/>
        <v/>
      </c>
      <c r="AD3750" s="390" t="str">
        <f t="shared" si="1285"/>
        <v/>
      </c>
      <c r="AE3750" s="282">
        <f t="shared" si="1286"/>
        <v>0</v>
      </c>
      <c r="AF3750" s="359">
        <f t="shared" si="1287"/>
        <v>0</v>
      </c>
      <c r="AG3750" s="280">
        <f t="shared" si="1288"/>
        <v>0</v>
      </c>
      <c r="AH3750" s="280">
        <f t="shared" si="1304"/>
        <v>0</v>
      </c>
      <c r="AI3750" s="280">
        <f>IF(ISBLANK(T3750),AI3749,IF(COUNTIF(T$2:T3750,T3750)&gt;1,AI3749,1+MAX(AI3749,0)))</f>
        <v>103</v>
      </c>
      <c r="AL3750" s="391" t="str">
        <f t="shared" si="1295"/>
        <v/>
      </c>
      <c r="AM3750" s="391" t="str">
        <f t="shared" si="1296"/>
        <v/>
      </c>
      <c r="AO3750" s="310" t="str">
        <f t="shared" si="1289"/>
        <v/>
      </c>
      <c r="AP3750" s="310">
        <f>SUM(AO$1:AO3750)</f>
        <v>0</v>
      </c>
      <c r="AQ3750" s="310">
        <f>SUM(AK$2:AK3750)</f>
        <v>24</v>
      </c>
      <c r="AR3750" s="310">
        <f>COUNTA(AJ$2:AJ3750)</f>
        <v>24</v>
      </c>
      <c r="AS3750" s="312"/>
      <c r="AT3750" s="312"/>
      <c r="AU3750" s="312"/>
      <c r="AV3750" s="312"/>
      <c r="AW3750" s="312"/>
    </row>
    <row r="3751" spans="1:49" x14ac:dyDescent="0.25">
      <c r="A3751"/>
      <c r="B3751"/>
      <c r="C3751"/>
      <c r="D3751"/>
      <c r="E3751"/>
      <c r="F3751"/>
      <c r="G3751"/>
      <c r="H3751"/>
      <c r="I3751"/>
      <c r="J3751"/>
      <c r="K3751"/>
      <c r="L3751"/>
      <c r="M3751"/>
      <c r="O3751" s="101">
        <f>IF(ISBLANK(C3751),O3750,IF(COUNTIF(C$2:C3751,C3751)&gt;1,O3750,1+MAX(O3750,0)))</f>
        <v>81</v>
      </c>
      <c r="P3751" s="45">
        <f t="shared" si="1298"/>
        <v>54</v>
      </c>
      <c r="Q3751" s="33" t="str">
        <f t="shared" si="1299"/>
        <v/>
      </c>
      <c r="R3751" s="33" t="str">
        <f t="shared" si="1300"/>
        <v/>
      </c>
      <c r="S3751" s="33" t="str">
        <f t="shared" si="1301"/>
        <v/>
      </c>
      <c r="T3751" s="35" t="str">
        <f t="shared" si="1302"/>
        <v/>
      </c>
      <c r="U3751" s="35" t="str">
        <f t="shared" si="1303"/>
        <v/>
      </c>
      <c r="V3751" s="35" t="str">
        <f t="shared" si="1297"/>
        <v>3C</v>
      </c>
      <c r="W3751" s="35" t="str">
        <f t="shared" si="1290"/>
        <v/>
      </c>
      <c r="X3751" s="388">
        <f t="shared" si="1291"/>
        <v>0</v>
      </c>
      <c r="Y3751" s="388">
        <f t="shared" si="1292"/>
        <v>0</v>
      </c>
      <c r="Z3751" s="280" t="str">
        <f t="shared" si="1283"/>
        <v/>
      </c>
      <c r="AA3751" s="280" t="str">
        <f t="shared" si="1284"/>
        <v/>
      </c>
      <c r="AB3751" s="389" t="str">
        <f t="shared" si="1293"/>
        <v/>
      </c>
      <c r="AC3751" s="389" t="str">
        <f t="shared" si="1294"/>
        <v/>
      </c>
      <c r="AD3751" s="390" t="str">
        <f t="shared" si="1285"/>
        <v/>
      </c>
      <c r="AE3751" s="282">
        <f t="shared" si="1286"/>
        <v>0</v>
      </c>
      <c r="AF3751" s="359">
        <f t="shared" si="1287"/>
        <v>0</v>
      </c>
      <c r="AG3751" s="280">
        <f t="shared" si="1288"/>
        <v>0</v>
      </c>
      <c r="AH3751" s="280">
        <f t="shared" si="1304"/>
        <v>0</v>
      </c>
      <c r="AI3751" s="280">
        <f>IF(ISBLANK(T3751),AI3750,IF(COUNTIF(T$2:T3751,T3751)&gt;1,AI3750,1+MAX(AI3750,0)))</f>
        <v>103</v>
      </c>
      <c r="AL3751" s="391" t="str">
        <f t="shared" si="1295"/>
        <v/>
      </c>
      <c r="AM3751" s="391" t="str">
        <f t="shared" si="1296"/>
        <v/>
      </c>
      <c r="AO3751" s="310" t="str">
        <f t="shared" si="1289"/>
        <v/>
      </c>
      <c r="AP3751" s="310">
        <f>SUM(AO$1:AO3751)</f>
        <v>0</v>
      </c>
      <c r="AQ3751" s="310">
        <f>SUM(AK$2:AK3751)</f>
        <v>24</v>
      </c>
      <c r="AR3751" s="310">
        <f>COUNTA(AJ$2:AJ3751)</f>
        <v>24</v>
      </c>
      <c r="AS3751" s="312"/>
      <c r="AT3751" s="312"/>
      <c r="AU3751" s="312"/>
      <c r="AV3751" s="312"/>
      <c r="AW3751" s="312"/>
    </row>
    <row r="3752" spans="1:49" x14ac:dyDescent="0.25">
      <c r="A3752"/>
      <c r="B3752"/>
      <c r="C3752"/>
      <c r="D3752"/>
      <c r="E3752"/>
      <c r="F3752"/>
      <c r="G3752"/>
      <c r="H3752"/>
      <c r="I3752"/>
      <c r="J3752"/>
      <c r="K3752"/>
      <c r="L3752"/>
      <c r="M3752"/>
      <c r="O3752" s="101">
        <f>IF(ISBLANK(C3752),O3751,IF(COUNTIF(C$2:C3752,C3752)&gt;1,O3751,1+MAX(O3751,0)))</f>
        <v>81</v>
      </c>
      <c r="P3752" s="45">
        <f t="shared" si="1298"/>
        <v>54</v>
      </c>
      <c r="Q3752" s="33" t="str">
        <f t="shared" si="1299"/>
        <v/>
      </c>
      <c r="R3752" s="33" t="str">
        <f t="shared" si="1300"/>
        <v/>
      </c>
      <c r="S3752" s="33" t="str">
        <f t="shared" si="1301"/>
        <v/>
      </c>
      <c r="T3752" s="35" t="str">
        <f t="shared" si="1302"/>
        <v/>
      </c>
      <c r="U3752" s="35" t="str">
        <f t="shared" si="1303"/>
        <v/>
      </c>
      <c r="V3752" s="35" t="str">
        <f t="shared" si="1297"/>
        <v>3C</v>
      </c>
      <c r="W3752" s="35" t="str">
        <f t="shared" si="1290"/>
        <v/>
      </c>
      <c r="X3752" s="388">
        <f t="shared" si="1291"/>
        <v>0</v>
      </c>
      <c r="Y3752" s="388">
        <f t="shared" si="1292"/>
        <v>0</v>
      </c>
      <c r="Z3752" s="280" t="str">
        <f t="shared" si="1283"/>
        <v/>
      </c>
      <c r="AA3752" s="280" t="str">
        <f t="shared" si="1284"/>
        <v/>
      </c>
      <c r="AB3752" s="389" t="str">
        <f t="shared" si="1293"/>
        <v/>
      </c>
      <c r="AC3752" s="389" t="str">
        <f t="shared" si="1294"/>
        <v/>
      </c>
      <c r="AD3752" s="390" t="str">
        <f t="shared" si="1285"/>
        <v/>
      </c>
      <c r="AE3752" s="282">
        <f t="shared" si="1286"/>
        <v>0</v>
      </c>
      <c r="AF3752" s="359">
        <f t="shared" si="1287"/>
        <v>0</v>
      </c>
      <c r="AG3752" s="280">
        <f t="shared" si="1288"/>
        <v>0</v>
      </c>
      <c r="AH3752" s="280">
        <f t="shared" si="1304"/>
        <v>0</v>
      </c>
      <c r="AI3752" s="280">
        <f>IF(ISBLANK(T3752),AI3751,IF(COUNTIF(T$2:T3752,T3752)&gt;1,AI3751,1+MAX(AI3751,0)))</f>
        <v>103</v>
      </c>
      <c r="AL3752" s="391" t="str">
        <f t="shared" si="1295"/>
        <v/>
      </c>
      <c r="AM3752" s="391" t="str">
        <f t="shared" si="1296"/>
        <v/>
      </c>
      <c r="AO3752" s="310" t="str">
        <f t="shared" si="1289"/>
        <v/>
      </c>
      <c r="AP3752" s="310">
        <f>SUM(AO$1:AO3752)</f>
        <v>0</v>
      </c>
      <c r="AQ3752" s="310">
        <f>SUM(AK$2:AK3752)</f>
        <v>24</v>
      </c>
      <c r="AR3752" s="310">
        <f>COUNTA(AJ$2:AJ3752)</f>
        <v>24</v>
      </c>
      <c r="AS3752" s="312"/>
      <c r="AT3752" s="312"/>
      <c r="AU3752" s="312"/>
      <c r="AV3752" s="312"/>
      <c r="AW3752" s="312"/>
    </row>
    <row r="3753" spans="1:49" x14ac:dyDescent="0.25">
      <c r="A3753"/>
      <c r="B3753"/>
      <c r="C3753"/>
      <c r="D3753"/>
      <c r="E3753"/>
      <c r="F3753"/>
      <c r="G3753"/>
      <c r="H3753"/>
      <c r="I3753"/>
      <c r="J3753"/>
      <c r="K3753"/>
      <c r="L3753"/>
      <c r="M3753"/>
      <c r="O3753" s="101">
        <f>IF(ISBLANK(C3753),O3752,IF(COUNTIF(C$2:C3753,C3753)&gt;1,O3752,1+MAX(O3752,0)))</f>
        <v>81</v>
      </c>
      <c r="P3753" s="45">
        <f t="shared" si="1298"/>
        <v>54</v>
      </c>
      <c r="Q3753" s="33" t="str">
        <f t="shared" si="1299"/>
        <v/>
      </c>
      <c r="R3753" s="33" t="str">
        <f t="shared" si="1300"/>
        <v/>
      </c>
      <c r="S3753" s="33" t="str">
        <f t="shared" si="1301"/>
        <v/>
      </c>
      <c r="T3753" s="35" t="str">
        <f t="shared" si="1302"/>
        <v/>
      </c>
      <c r="U3753" s="35" t="str">
        <f t="shared" si="1303"/>
        <v/>
      </c>
      <c r="V3753" s="35" t="str">
        <f t="shared" si="1297"/>
        <v>3C</v>
      </c>
      <c r="W3753" s="35" t="str">
        <f t="shared" si="1290"/>
        <v/>
      </c>
      <c r="X3753" s="388">
        <f t="shared" si="1291"/>
        <v>0</v>
      </c>
      <c r="Y3753" s="388">
        <f t="shared" si="1292"/>
        <v>0</v>
      </c>
      <c r="Z3753" s="280" t="str">
        <f t="shared" si="1283"/>
        <v/>
      </c>
      <c r="AA3753" s="280" t="str">
        <f t="shared" si="1284"/>
        <v/>
      </c>
      <c r="AB3753" s="389" t="str">
        <f t="shared" si="1293"/>
        <v/>
      </c>
      <c r="AC3753" s="389" t="str">
        <f t="shared" si="1294"/>
        <v/>
      </c>
      <c r="AD3753" s="390" t="str">
        <f t="shared" si="1285"/>
        <v/>
      </c>
      <c r="AE3753" s="282">
        <f t="shared" si="1286"/>
        <v>0</v>
      </c>
      <c r="AF3753" s="359">
        <f t="shared" si="1287"/>
        <v>0</v>
      </c>
      <c r="AG3753" s="280">
        <f t="shared" si="1288"/>
        <v>0</v>
      </c>
      <c r="AH3753" s="280">
        <f t="shared" si="1304"/>
        <v>0</v>
      </c>
      <c r="AI3753" s="280">
        <f>IF(ISBLANK(T3753),AI3752,IF(COUNTIF(T$2:T3753,T3753)&gt;1,AI3752,1+MAX(AI3752,0)))</f>
        <v>103</v>
      </c>
      <c r="AL3753" s="391" t="str">
        <f t="shared" si="1295"/>
        <v/>
      </c>
      <c r="AM3753" s="391" t="str">
        <f t="shared" si="1296"/>
        <v/>
      </c>
      <c r="AO3753" s="310" t="str">
        <f t="shared" si="1289"/>
        <v/>
      </c>
      <c r="AP3753" s="310">
        <f>SUM(AO$1:AO3753)</f>
        <v>0</v>
      </c>
      <c r="AQ3753" s="310">
        <f>SUM(AK$2:AK3753)</f>
        <v>24</v>
      </c>
      <c r="AR3753" s="310">
        <f>COUNTA(AJ$2:AJ3753)</f>
        <v>24</v>
      </c>
      <c r="AS3753" s="312"/>
      <c r="AT3753" s="312"/>
      <c r="AU3753" s="312"/>
      <c r="AV3753" s="312"/>
      <c r="AW3753" s="312"/>
    </row>
    <row r="3754" spans="1:49" x14ac:dyDescent="0.25">
      <c r="A3754"/>
      <c r="B3754"/>
      <c r="C3754"/>
      <c r="D3754"/>
      <c r="E3754"/>
      <c r="F3754"/>
      <c r="G3754"/>
      <c r="H3754"/>
      <c r="I3754"/>
      <c r="J3754"/>
      <c r="K3754"/>
      <c r="L3754"/>
      <c r="M3754"/>
      <c r="O3754" s="101">
        <f>IF(ISBLANK(C3754),O3753,IF(COUNTIF(C$2:C3754,C3754)&gt;1,O3753,1+MAX(O3753,0)))</f>
        <v>81</v>
      </c>
      <c r="P3754" s="45">
        <f t="shared" si="1298"/>
        <v>54</v>
      </c>
      <c r="Q3754" s="33" t="str">
        <f t="shared" si="1299"/>
        <v/>
      </c>
      <c r="R3754" s="33" t="str">
        <f t="shared" si="1300"/>
        <v/>
      </c>
      <c r="S3754" s="33" t="str">
        <f t="shared" si="1301"/>
        <v/>
      </c>
      <c r="T3754" s="35" t="str">
        <f t="shared" si="1302"/>
        <v/>
      </c>
      <c r="U3754" s="35" t="str">
        <f t="shared" si="1303"/>
        <v/>
      </c>
      <c r="V3754" s="35" t="str">
        <f t="shared" si="1297"/>
        <v>3C</v>
      </c>
      <c r="W3754" s="35" t="str">
        <f t="shared" si="1290"/>
        <v/>
      </c>
      <c r="X3754" s="388">
        <f t="shared" si="1291"/>
        <v>0</v>
      </c>
      <c r="Y3754" s="388">
        <f t="shared" si="1292"/>
        <v>0</v>
      </c>
      <c r="Z3754" s="280" t="str">
        <f t="shared" si="1283"/>
        <v/>
      </c>
      <c r="AA3754" s="280" t="str">
        <f t="shared" si="1284"/>
        <v/>
      </c>
      <c r="AB3754" s="389" t="str">
        <f t="shared" si="1293"/>
        <v/>
      </c>
      <c r="AC3754" s="389" t="str">
        <f t="shared" si="1294"/>
        <v/>
      </c>
      <c r="AD3754" s="390" t="str">
        <f t="shared" si="1285"/>
        <v/>
      </c>
      <c r="AE3754" s="282">
        <f t="shared" si="1286"/>
        <v>0</v>
      </c>
      <c r="AF3754" s="359">
        <f t="shared" si="1287"/>
        <v>0</v>
      </c>
      <c r="AG3754" s="280">
        <f t="shared" si="1288"/>
        <v>0</v>
      </c>
      <c r="AH3754" s="280">
        <f t="shared" si="1304"/>
        <v>0</v>
      </c>
      <c r="AI3754" s="280">
        <f>IF(ISBLANK(T3754),AI3753,IF(COUNTIF(T$2:T3754,T3754)&gt;1,AI3753,1+MAX(AI3753,0)))</f>
        <v>103</v>
      </c>
      <c r="AL3754" s="391" t="str">
        <f t="shared" si="1295"/>
        <v/>
      </c>
      <c r="AM3754" s="391" t="str">
        <f t="shared" si="1296"/>
        <v/>
      </c>
      <c r="AO3754" s="310" t="str">
        <f t="shared" si="1289"/>
        <v/>
      </c>
      <c r="AP3754" s="310">
        <f>SUM(AO$1:AO3754)</f>
        <v>0</v>
      </c>
      <c r="AQ3754" s="310">
        <f>SUM(AK$2:AK3754)</f>
        <v>24</v>
      </c>
      <c r="AR3754" s="310">
        <f>COUNTA(AJ$2:AJ3754)</f>
        <v>24</v>
      </c>
      <c r="AS3754" s="312"/>
      <c r="AT3754" s="312"/>
      <c r="AU3754" s="312"/>
      <c r="AV3754" s="312"/>
      <c r="AW3754" s="312"/>
    </row>
    <row r="3755" spans="1:49" x14ac:dyDescent="0.25">
      <c r="A3755"/>
      <c r="B3755"/>
      <c r="C3755"/>
      <c r="D3755"/>
      <c r="E3755"/>
      <c r="F3755"/>
      <c r="G3755"/>
      <c r="H3755"/>
      <c r="I3755"/>
      <c r="J3755"/>
      <c r="K3755"/>
      <c r="L3755"/>
      <c r="M3755"/>
      <c r="O3755" s="101">
        <f>IF(ISBLANK(C3755),O3754,IF(COUNTIF(C$2:C3755,C3755)&gt;1,O3754,1+MAX(O3754,0)))</f>
        <v>81</v>
      </c>
      <c r="P3755" s="45">
        <f t="shared" si="1298"/>
        <v>54</v>
      </c>
      <c r="Q3755" s="33" t="str">
        <f t="shared" si="1299"/>
        <v/>
      </c>
      <c r="R3755" s="33" t="str">
        <f t="shared" si="1300"/>
        <v/>
      </c>
      <c r="S3755" s="33" t="str">
        <f t="shared" si="1301"/>
        <v/>
      </c>
      <c r="T3755" s="35" t="str">
        <f t="shared" si="1302"/>
        <v/>
      </c>
      <c r="U3755" s="35" t="str">
        <f t="shared" si="1303"/>
        <v/>
      </c>
      <c r="V3755" s="35" t="str">
        <f t="shared" si="1297"/>
        <v>3C</v>
      </c>
      <c r="W3755" s="35" t="str">
        <f t="shared" si="1290"/>
        <v/>
      </c>
      <c r="X3755" s="388">
        <f t="shared" si="1291"/>
        <v>0</v>
      </c>
      <c r="Y3755" s="388">
        <f t="shared" si="1292"/>
        <v>0</v>
      </c>
      <c r="Z3755" s="280" t="str">
        <f t="shared" si="1283"/>
        <v/>
      </c>
      <c r="AA3755" s="280" t="str">
        <f t="shared" si="1284"/>
        <v/>
      </c>
      <c r="AB3755" s="389" t="str">
        <f t="shared" si="1293"/>
        <v/>
      </c>
      <c r="AC3755" s="389" t="str">
        <f t="shared" si="1294"/>
        <v/>
      </c>
      <c r="AD3755" s="390" t="str">
        <f t="shared" si="1285"/>
        <v/>
      </c>
      <c r="AE3755" s="282">
        <f t="shared" si="1286"/>
        <v>0</v>
      </c>
      <c r="AF3755" s="359">
        <f t="shared" si="1287"/>
        <v>0</v>
      </c>
      <c r="AG3755" s="280">
        <f t="shared" si="1288"/>
        <v>0</v>
      </c>
      <c r="AH3755" s="280">
        <f t="shared" si="1304"/>
        <v>0</v>
      </c>
      <c r="AI3755" s="280">
        <f>IF(ISBLANK(T3755),AI3754,IF(COUNTIF(T$2:T3755,T3755)&gt;1,AI3754,1+MAX(AI3754,0)))</f>
        <v>103</v>
      </c>
      <c r="AL3755" s="391" t="str">
        <f t="shared" si="1295"/>
        <v/>
      </c>
      <c r="AM3755" s="391" t="str">
        <f t="shared" si="1296"/>
        <v/>
      </c>
      <c r="AO3755" s="310" t="str">
        <f t="shared" si="1289"/>
        <v/>
      </c>
      <c r="AP3755" s="310">
        <f>SUM(AO$1:AO3755)</f>
        <v>0</v>
      </c>
      <c r="AQ3755" s="310">
        <f>SUM(AK$2:AK3755)</f>
        <v>24</v>
      </c>
      <c r="AR3755" s="310">
        <f>COUNTA(AJ$2:AJ3755)</f>
        <v>24</v>
      </c>
      <c r="AS3755" s="312"/>
      <c r="AT3755" s="312"/>
      <c r="AU3755" s="312"/>
      <c r="AV3755" s="312"/>
      <c r="AW3755" s="312"/>
    </row>
    <row r="3756" spans="1:49" x14ac:dyDescent="0.25">
      <c r="A3756"/>
      <c r="B3756"/>
      <c r="C3756"/>
      <c r="D3756"/>
      <c r="E3756"/>
      <c r="F3756"/>
      <c r="G3756"/>
      <c r="H3756"/>
      <c r="I3756"/>
      <c r="J3756"/>
      <c r="K3756"/>
      <c r="L3756"/>
      <c r="M3756"/>
      <c r="O3756" s="101">
        <f>IF(ISBLANK(C3756),O3755,IF(COUNTIF(C$2:C3756,C3756)&gt;1,O3755,1+MAX(O3755,0)))</f>
        <v>81</v>
      </c>
      <c r="P3756" s="45">
        <f t="shared" si="1298"/>
        <v>54</v>
      </c>
      <c r="Q3756" s="33" t="str">
        <f t="shared" si="1299"/>
        <v/>
      </c>
      <c r="R3756" s="33" t="str">
        <f t="shared" si="1300"/>
        <v/>
      </c>
      <c r="S3756" s="33" t="str">
        <f t="shared" si="1301"/>
        <v/>
      </c>
      <c r="T3756" s="35" t="str">
        <f t="shared" si="1302"/>
        <v/>
      </c>
      <c r="U3756" s="35" t="str">
        <f t="shared" si="1303"/>
        <v/>
      </c>
      <c r="V3756" s="35" t="str">
        <f t="shared" si="1297"/>
        <v>3C</v>
      </c>
      <c r="W3756" s="35" t="str">
        <f t="shared" si="1290"/>
        <v/>
      </c>
      <c r="X3756" s="388">
        <f t="shared" si="1291"/>
        <v>0</v>
      </c>
      <c r="Y3756" s="388">
        <f t="shared" si="1292"/>
        <v>0</v>
      </c>
      <c r="Z3756" s="280" t="str">
        <f t="shared" si="1283"/>
        <v/>
      </c>
      <c r="AA3756" s="280" t="str">
        <f t="shared" si="1284"/>
        <v/>
      </c>
      <c r="AB3756" s="389" t="str">
        <f t="shared" si="1293"/>
        <v/>
      </c>
      <c r="AC3756" s="389" t="str">
        <f t="shared" si="1294"/>
        <v/>
      </c>
      <c r="AD3756" s="390" t="str">
        <f t="shared" si="1285"/>
        <v/>
      </c>
      <c r="AE3756" s="282">
        <f t="shared" si="1286"/>
        <v>0</v>
      </c>
      <c r="AF3756" s="359">
        <f t="shared" si="1287"/>
        <v>0</v>
      </c>
      <c r="AG3756" s="280">
        <f t="shared" si="1288"/>
        <v>0</v>
      </c>
      <c r="AH3756" s="280">
        <f t="shared" si="1304"/>
        <v>0</v>
      </c>
      <c r="AI3756" s="280">
        <f>IF(ISBLANK(T3756),AI3755,IF(COUNTIF(T$2:T3756,T3756)&gt;1,AI3755,1+MAX(AI3755,0)))</f>
        <v>103</v>
      </c>
      <c r="AL3756" s="391" t="str">
        <f t="shared" si="1295"/>
        <v/>
      </c>
      <c r="AM3756" s="391" t="str">
        <f t="shared" si="1296"/>
        <v/>
      </c>
      <c r="AO3756" s="310" t="str">
        <f t="shared" si="1289"/>
        <v/>
      </c>
      <c r="AP3756" s="310">
        <f>SUM(AO$1:AO3756)</f>
        <v>0</v>
      </c>
      <c r="AQ3756" s="310">
        <f>SUM(AK$2:AK3756)</f>
        <v>24</v>
      </c>
      <c r="AR3756" s="310">
        <f>COUNTA(AJ$2:AJ3756)</f>
        <v>24</v>
      </c>
      <c r="AS3756" s="312"/>
      <c r="AT3756" s="312"/>
      <c r="AU3756" s="312"/>
      <c r="AV3756" s="312"/>
      <c r="AW3756" s="312"/>
    </row>
    <row r="3757" spans="1:49" x14ac:dyDescent="0.25">
      <c r="A3757"/>
      <c r="B3757"/>
      <c r="C3757"/>
      <c r="D3757"/>
      <c r="E3757"/>
      <c r="F3757"/>
      <c r="G3757"/>
      <c r="H3757"/>
      <c r="I3757"/>
      <c r="J3757"/>
      <c r="K3757"/>
      <c r="L3757"/>
      <c r="M3757"/>
      <c r="O3757" s="101">
        <f>IF(ISBLANK(C3757),O3756,IF(COUNTIF(C$2:C3757,C3757)&gt;1,O3756,1+MAX(O3756,0)))</f>
        <v>81</v>
      </c>
      <c r="P3757" s="45">
        <f t="shared" si="1298"/>
        <v>54</v>
      </c>
      <c r="Q3757" s="33" t="str">
        <f t="shared" si="1299"/>
        <v/>
      </c>
      <c r="R3757" s="33" t="str">
        <f t="shared" si="1300"/>
        <v/>
      </c>
      <c r="S3757" s="33" t="str">
        <f t="shared" si="1301"/>
        <v/>
      </c>
      <c r="T3757" s="35" t="str">
        <f t="shared" si="1302"/>
        <v/>
      </c>
      <c r="U3757" s="35" t="str">
        <f t="shared" si="1303"/>
        <v/>
      </c>
      <c r="V3757" s="35" t="str">
        <f t="shared" si="1297"/>
        <v>3C</v>
      </c>
      <c r="W3757" s="35" t="str">
        <f t="shared" si="1290"/>
        <v/>
      </c>
      <c r="X3757" s="388">
        <f t="shared" si="1291"/>
        <v>0</v>
      </c>
      <c r="Y3757" s="388">
        <f t="shared" si="1292"/>
        <v>0</v>
      </c>
      <c r="Z3757" s="280" t="str">
        <f t="shared" si="1283"/>
        <v/>
      </c>
      <c r="AA3757" s="280" t="str">
        <f t="shared" si="1284"/>
        <v/>
      </c>
      <c r="AB3757" s="389" t="str">
        <f t="shared" si="1293"/>
        <v/>
      </c>
      <c r="AC3757" s="389" t="str">
        <f t="shared" si="1294"/>
        <v/>
      </c>
      <c r="AD3757" s="390" t="str">
        <f t="shared" si="1285"/>
        <v/>
      </c>
      <c r="AE3757" s="282">
        <f t="shared" si="1286"/>
        <v>0</v>
      </c>
      <c r="AF3757" s="359">
        <f t="shared" si="1287"/>
        <v>0</v>
      </c>
      <c r="AG3757" s="280">
        <f t="shared" si="1288"/>
        <v>0</v>
      </c>
      <c r="AH3757" s="280">
        <f t="shared" si="1304"/>
        <v>0</v>
      </c>
      <c r="AI3757" s="280">
        <f>IF(ISBLANK(T3757),AI3756,IF(COUNTIF(T$2:T3757,T3757)&gt;1,AI3756,1+MAX(AI3756,0)))</f>
        <v>103</v>
      </c>
      <c r="AL3757" s="391" t="str">
        <f t="shared" si="1295"/>
        <v/>
      </c>
      <c r="AM3757" s="391" t="str">
        <f t="shared" si="1296"/>
        <v/>
      </c>
      <c r="AO3757" s="310" t="str">
        <f t="shared" si="1289"/>
        <v/>
      </c>
      <c r="AP3757" s="310">
        <f>SUM(AO$1:AO3757)</f>
        <v>0</v>
      </c>
      <c r="AQ3757" s="310">
        <f>SUM(AK$2:AK3757)</f>
        <v>24</v>
      </c>
      <c r="AR3757" s="310">
        <f>COUNTA(AJ$2:AJ3757)</f>
        <v>24</v>
      </c>
      <c r="AS3757" s="312"/>
      <c r="AT3757" s="312"/>
      <c r="AU3757" s="312"/>
      <c r="AV3757" s="312"/>
      <c r="AW3757" s="312"/>
    </row>
    <row r="3758" spans="1:49" x14ac:dyDescent="0.25">
      <c r="A3758"/>
      <c r="B3758"/>
      <c r="C3758"/>
      <c r="D3758"/>
      <c r="E3758"/>
      <c r="F3758"/>
      <c r="G3758"/>
      <c r="H3758"/>
      <c r="I3758"/>
      <c r="J3758"/>
      <c r="K3758"/>
      <c r="L3758"/>
      <c r="M3758"/>
      <c r="O3758" s="101">
        <f>IF(ISBLANK(C3758),O3757,IF(COUNTIF(C$2:C3758,C3758)&gt;1,O3757,1+MAX(O3757,0)))</f>
        <v>81</v>
      </c>
      <c r="P3758" s="45">
        <f t="shared" si="1298"/>
        <v>54</v>
      </c>
      <c r="Q3758" s="33" t="str">
        <f t="shared" si="1299"/>
        <v/>
      </c>
      <c r="R3758" s="33" t="str">
        <f t="shared" si="1300"/>
        <v/>
      </c>
      <c r="S3758" s="33" t="str">
        <f t="shared" si="1301"/>
        <v/>
      </c>
      <c r="T3758" s="35" t="str">
        <f t="shared" si="1302"/>
        <v/>
      </c>
      <c r="U3758" s="35" t="str">
        <f t="shared" si="1303"/>
        <v/>
      </c>
      <c r="V3758" s="35" t="str">
        <f t="shared" si="1297"/>
        <v>3C</v>
      </c>
      <c r="W3758" s="35" t="str">
        <f t="shared" si="1290"/>
        <v/>
      </c>
      <c r="X3758" s="388">
        <f t="shared" si="1291"/>
        <v>0</v>
      </c>
      <c r="Y3758" s="388">
        <f t="shared" si="1292"/>
        <v>0</v>
      </c>
      <c r="Z3758" s="280" t="str">
        <f t="shared" si="1283"/>
        <v/>
      </c>
      <c r="AA3758" s="280" t="str">
        <f t="shared" si="1284"/>
        <v/>
      </c>
      <c r="AB3758" s="389" t="str">
        <f t="shared" si="1293"/>
        <v/>
      </c>
      <c r="AC3758" s="389" t="str">
        <f t="shared" si="1294"/>
        <v/>
      </c>
      <c r="AD3758" s="390" t="str">
        <f t="shared" si="1285"/>
        <v/>
      </c>
      <c r="AE3758" s="282">
        <f t="shared" si="1286"/>
        <v>0</v>
      </c>
      <c r="AF3758" s="359">
        <f t="shared" si="1287"/>
        <v>0</v>
      </c>
      <c r="AG3758" s="280">
        <f t="shared" si="1288"/>
        <v>0</v>
      </c>
      <c r="AH3758" s="280">
        <f t="shared" si="1304"/>
        <v>0</v>
      </c>
      <c r="AI3758" s="280">
        <f>IF(ISBLANK(T3758),AI3757,IF(COUNTIF(T$2:T3758,T3758)&gt;1,AI3757,1+MAX(AI3757,0)))</f>
        <v>103</v>
      </c>
      <c r="AL3758" s="391" t="str">
        <f t="shared" si="1295"/>
        <v/>
      </c>
      <c r="AM3758" s="391" t="str">
        <f t="shared" si="1296"/>
        <v/>
      </c>
      <c r="AO3758" s="310" t="str">
        <f t="shared" si="1289"/>
        <v/>
      </c>
      <c r="AP3758" s="310">
        <f>SUM(AO$1:AO3758)</f>
        <v>0</v>
      </c>
      <c r="AQ3758" s="310">
        <f>SUM(AK$2:AK3758)</f>
        <v>24</v>
      </c>
      <c r="AR3758" s="310">
        <f>COUNTA(AJ$2:AJ3758)</f>
        <v>24</v>
      </c>
      <c r="AS3758" s="312"/>
      <c r="AT3758" s="312"/>
      <c r="AU3758" s="312"/>
      <c r="AV3758" s="312"/>
      <c r="AW3758" s="312"/>
    </row>
    <row r="3759" spans="1:49" x14ac:dyDescent="0.25">
      <c r="A3759"/>
      <c r="B3759"/>
      <c r="C3759"/>
      <c r="D3759"/>
      <c r="E3759"/>
      <c r="F3759"/>
      <c r="G3759"/>
      <c r="H3759"/>
      <c r="I3759"/>
      <c r="J3759"/>
      <c r="K3759"/>
      <c r="L3759"/>
      <c r="M3759"/>
      <c r="O3759" s="101">
        <f>IF(ISBLANK(C3759),O3758,IF(COUNTIF(C$2:C3759,C3759)&gt;1,O3758,1+MAX(O3758,0)))</f>
        <v>81</v>
      </c>
      <c r="P3759" s="45">
        <f t="shared" si="1298"/>
        <v>54</v>
      </c>
      <c r="Q3759" s="33" t="str">
        <f t="shared" si="1299"/>
        <v/>
      </c>
      <c r="R3759" s="33" t="str">
        <f t="shared" si="1300"/>
        <v/>
      </c>
      <c r="S3759" s="33" t="str">
        <f t="shared" si="1301"/>
        <v/>
      </c>
      <c r="T3759" s="35" t="str">
        <f t="shared" si="1302"/>
        <v/>
      </c>
      <c r="U3759" s="35" t="str">
        <f t="shared" si="1303"/>
        <v/>
      </c>
      <c r="V3759" s="35" t="str">
        <f t="shared" si="1297"/>
        <v>3C</v>
      </c>
      <c r="W3759" s="35" t="str">
        <f t="shared" si="1290"/>
        <v/>
      </c>
      <c r="X3759" s="388">
        <f t="shared" si="1291"/>
        <v>0</v>
      </c>
      <c r="Y3759" s="388">
        <f t="shared" si="1292"/>
        <v>0</v>
      </c>
      <c r="Z3759" s="280" t="str">
        <f t="shared" si="1283"/>
        <v/>
      </c>
      <c r="AA3759" s="280" t="str">
        <f t="shared" si="1284"/>
        <v/>
      </c>
      <c r="AB3759" s="389" t="str">
        <f t="shared" si="1293"/>
        <v/>
      </c>
      <c r="AC3759" s="389" t="str">
        <f t="shared" si="1294"/>
        <v/>
      </c>
      <c r="AD3759" s="390" t="str">
        <f t="shared" si="1285"/>
        <v/>
      </c>
      <c r="AE3759" s="282">
        <f t="shared" si="1286"/>
        <v>0</v>
      </c>
      <c r="AF3759" s="359">
        <f t="shared" si="1287"/>
        <v>0</v>
      </c>
      <c r="AG3759" s="280">
        <f t="shared" si="1288"/>
        <v>0</v>
      </c>
      <c r="AH3759" s="280">
        <f t="shared" si="1304"/>
        <v>0</v>
      </c>
      <c r="AI3759" s="280">
        <f>IF(ISBLANK(T3759),AI3758,IF(COUNTIF(T$2:T3759,T3759)&gt;1,AI3758,1+MAX(AI3758,0)))</f>
        <v>103</v>
      </c>
      <c r="AL3759" s="391" t="str">
        <f t="shared" si="1295"/>
        <v/>
      </c>
      <c r="AM3759" s="391" t="str">
        <f t="shared" si="1296"/>
        <v/>
      </c>
      <c r="AO3759" s="310" t="str">
        <f t="shared" si="1289"/>
        <v/>
      </c>
      <c r="AP3759" s="310">
        <f>SUM(AO$1:AO3759)</f>
        <v>0</v>
      </c>
      <c r="AQ3759" s="310">
        <f>SUM(AK$2:AK3759)</f>
        <v>24</v>
      </c>
      <c r="AR3759" s="310">
        <f>COUNTA(AJ$2:AJ3759)</f>
        <v>24</v>
      </c>
      <c r="AS3759" s="312"/>
      <c r="AT3759" s="312"/>
      <c r="AU3759" s="312"/>
      <c r="AV3759" s="312"/>
      <c r="AW3759" s="312"/>
    </row>
    <row r="3760" spans="1:49" x14ac:dyDescent="0.25">
      <c r="A3760"/>
      <c r="B3760"/>
      <c r="C3760"/>
      <c r="D3760"/>
      <c r="E3760"/>
      <c r="F3760"/>
      <c r="G3760"/>
      <c r="H3760"/>
      <c r="I3760"/>
      <c r="J3760"/>
      <c r="K3760"/>
      <c r="L3760"/>
      <c r="M3760"/>
      <c r="O3760" s="101">
        <f>IF(ISBLANK(C3760),O3759,IF(COUNTIF(C$2:C3760,C3760)&gt;1,O3759,1+MAX(O3759,0)))</f>
        <v>81</v>
      </c>
      <c r="P3760" s="45">
        <f t="shared" si="1298"/>
        <v>54</v>
      </c>
      <c r="Q3760" s="33" t="str">
        <f t="shared" si="1299"/>
        <v/>
      </c>
      <c r="R3760" s="33" t="str">
        <f t="shared" si="1300"/>
        <v/>
      </c>
      <c r="S3760" s="33" t="str">
        <f t="shared" si="1301"/>
        <v/>
      </c>
      <c r="T3760" s="35" t="str">
        <f t="shared" si="1302"/>
        <v/>
      </c>
      <c r="U3760" s="35" t="str">
        <f t="shared" si="1303"/>
        <v/>
      </c>
      <c r="V3760" s="35" t="str">
        <f t="shared" si="1297"/>
        <v>3C</v>
      </c>
      <c r="W3760" s="35" t="str">
        <f t="shared" si="1290"/>
        <v/>
      </c>
      <c r="X3760" s="388">
        <f t="shared" si="1291"/>
        <v>0</v>
      </c>
      <c r="Y3760" s="388">
        <f t="shared" si="1292"/>
        <v>0</v>
      </c>
      <c r="Z3760" s="280" t="str">
        <f t="shared" si="1283"/>
        <v/>
      </c>
      <c r="AA3760" s="280" t="str">
        <f t="shared" si="1284"/>
        <v/>
      </c>
      <c r="AB3760" s="389" t="str">
        <f t="shared" si="1293"/>
        <v/>
      </c>
      <c r="AC3760" s="389" t="str">
        <f t="shared" si="1294"/>
        <v/>
      </c>
      <c r="AD3760" s="390" t="str">
        <f t="shared" si="1285"/>
        <v/>
      </c>
      <c r="AE3760" s="282">
        <f t="shared" si="1286"/>
        <v>0</v>
      </c>
      <c r="AF3760" s="359">
        <f t="shared" si="1287"/>
        <v>0</v>
      </c>
      <c r="AG3760" s="280">
        <f t="shared" si="1288"/>
        <v>0</v>
      </c>
      <c r="AH3760" s="280">
        <f t="shared" si="1304"/>
        <v>0</v>
      </c>
      <c r="AI3760" s="280">
        <f>IF(ISBLANK(T3760),AI3759,IF(COUNTIF(T$2:T3760,T3760)&gt;1,AI3759,1+MAX(AI3759,0)))</f>
        <v>103</v>
      </c>
      <c r="AL3760" s="391" t="str">
        <f t="shared" si="1295"/>
        <v/>
      </c>
      <c r="AM3760" s="391" t="str">
        <f t="shared" si="1296"/>
        <v/>
      </c>
      <c r="AO3760" s="310" t="str">
        <f t="shared" si="1289"/>
        <v/>
      </c>
      <c r="AP3760" s="310">
        <f>SUM(AO$1:AO3760)</f>
        <v>0</v>
      </c>
      <c r="AQ3760" s="310">
        <f>SUM(AK$2:AK3760)</f>
        <v>24</v>
      </c>
      <c r="AR3760" s="310">
        <f>COUNTA(AJ$2:AJ3760)</f>
        <v>24</v>
      </c>
      <c r="AS3760" s="312"/>
      <c r="AT3760" s="312"/>
      <c r="AU3760" s="312"/>
      <c r="AV3760" s="312"/>
      <c r="AW3760" s="312"/>
    </row>
    <row r="3761" spans="1:49" x14ac:dyDescent="0.25">
      <c r="A3761"/>
      <c r="B3761"/>
      <c r="C3761"/>
      <c r="D3761"/>
      <c r="E3761"/>
      <c r="F3761"/>
      <c r="G3761"/>
      <c r="H3761"/>
      <c r="I3761"/>
      <c r="J3761"/>
      <c r="K3761"/>
      <c r="L3761"/>
      <c r="M3761"/>
      <c r="O3761" s="101">
        <f>IF(ISBLANK(C3761),O3760,IF(COUNTIF(C$2:C3761,C3761)&gt;1,O3760,1+MAX(O3760,0)))</f>
        <v>81</v>
      </c>
      <c r="P3761" s="45">
        <f t="shared" si="1298"/>
        <v>54</v>
      </c>
      <c r="Q3761" s="33" t="str">
        <f t="shared" si="1299"/>
        <v/>
      </c>
      <c r="R3761" s="33" t="str">
        <f t="shared" si="1300"/>
        <v/>
      </c>
      <c r="S3761" s="33" t="str">
        <f t="shared" si="1301"/>
        <v/>
      </c>
      <c r="T3761" s="35" t="str">
        <f t="shared" si="1302"/>
        <v/>
      </c>
      <c r="U3761" s="35" t="str">
        <f t="shared" si="1303"/>
        <v/>
      </c>
      <c r="V3761" s="35" t="str">
        <f t="shared" si="1297"/>
        <v>3C</v>
      </c>
      <c r="W3761" s="35" t="str">
        <f t="shared" si="1290"/>
        <v/>
      </c>
      <c r="X3761" s="388">
        <f t="shared" si="1291"/>
        <v>0</v>
      </c>
      <c r="Y3761" s="388">
        <f t="shared" si="1292"/>
        <v>0</v>
      </c>
      <c r="Z3761" s="280" t="str">
        <f t="shared" si="1283"/>
        <v/>
      </c>
      <c r="AA3761" s="280" t="str">
        <f t="shared" si="1284"/>
        <v/>
      </c>
      <c r="AB3761" s="389" t="str">
        <f t="shared" si="1293"/>
        <v/>
      </c>
      <c r="AC3761" s="389" t="str">
        <f t="shared" si="1294"/>
        <v/>
      </c>
      <c r="AD3761" s="390" t="str">
        <f t="shared" si="1285"/>
        <v/>
      </c>
      <c r="AE3761" s="282">
        <f t="shared" si="1286"/>
        <v>0</v>
      </c>
      <c r="AF3761" s="359">
        <f t="shared" si="1287"/>
        <v>0</v>
      </c>
      <c r="AG3761" s="280">
        <f t="shared" si="1288"/>
        <v>0</v>
      </c>
      <c r="AH3761" s="280">
        <f t="shared" si="1304"/>
        <v>0</v>
      </c>
      <c r="AI3761" s="280">
        <f>IF(ISBLANK(T3761),AI3760,IF(COUNTIF(T$2:T3761,T3761)&gt;1,AI3760,1+MAX(AI3760,0)))</f>
        <v>103</v>
      </c>
      <c r="AL3761" s="391" t="str">
        <f t="shared" si="1295"/>
        <v/>
      </c>
      <c r="AM3761" s="391" t="str">
        <f t="shared" si="1296"/>
        <v/>
      </c>
      <c r="AO3761" s="310" t="str">
        <f t="shared" si="1289"/>
        <v/>
      </c>
      <c r="AP3761" s="310">
        <f>SUM(AO$1:AO3761)</f>
        <v>0</v>
      </c>
      <c r="AQ3761" s="310">
        <f>SUM(AK$2:AK3761)</f>
        <v>24</v>
      </c>
      <c r="AR3761" s="310">
        <f>COUNTA(AJ$2:AJ3761)</f>
        <v>24</v>
      </c>
      <c r="AS3761" s="312"/>
      <c r="AT3761" s="312"/>
      <c r="AU3761" s="312"/>
      <c r="AV3761" s="312"/>
      <c r="AW3761" s="312"/>
    </row>
    <row r="3762" spans="1:49" x14ac:dyDescent="0.25">
      <c r="A3762"/>
      <c r="B3762"/>
      <c r="C3762"/>
      <c r="D3762"/>
      <c r="E3762"/>
      <c r="F3762"/>
      <c r="G3762"/>
      <c r="H3762"/>
      <c r="I3762"/>
      <c r="J3762"/>
      <c r="K3762"/>
      <c r="L3762"/>
      <c r="M3762"/>
      <c r="O3762" s="101">
        <f>IF(ISBLANK(C3762),O3761,IF(COUNTIF(C$2:C3762,C3762)&gt;1,O3761,1+MAX(O3761,0)))</f>
        <v>81</v>
      </c>
      <c r="P3762" s="45">
        <f t="shared" si="1298"/>
        <v>54</v>
      </c>
      <c r="Q3762" s="33" t="str">
        <f t="shared" si="1299"/>
        <v/>
      </c>
      <c r="R3762" s="33" t="str">
        <f t="shared" si="1300"/>
        <v/>
      </c>
      <c r="S3762" s="33" t="str">
        <f t="shared" si="1301"/>
        <v/>
      </c>
      <c r="T3762" s="35" t="str">
        <f t="shared" si="1302"/>
        <v/>
      </c>
      <c r="U3762" s="35" t="str">
        <f t="shared" si="1303"/>
        <v/>
      </c>
      <c r="V3762" s="35" t="str">
        <f t="shared" si="1297"/>
        <v>3C</v>
      </c>
      <c r="W3762" s="35" t="str">
        <f t="shared" si="1290"/>
        <v/>
      </c>
      <c r="X3762" s="388">
        <f t="shared" si="1291"/>
        <v>0</v>
      </c>
      <c r="Y3762" s="388">
        <f t="shared" si="1292"/>
        <v>0</v>
      </c>
      <c r="Z3762" s="280" t="str">
        <f t="shared" si="1283"/>
        <v/>
      </c>
      <c r="AA3762" s="280" t="str">
        <f t="shared" si="1284"/>
        <v/>
      </c>
      <c r="AB3762" s="389" t="str">
        <f t="shared" si="1293"/>
        <v/>
      </c>
      <c r="AC3762" s="389" t="str">
        <f t="shared" si="1294"/>
        <v/>
      </c>
      <c r="AD3762" s="390" t="str">
        <f t="shared" si="1285"/>
        <v/>
      </c>
      <c r="AE3762" s="282">
        <f t="shared" si="1286"/>
        <v>0</v>
      </c>
      <c r="AF3762" s="359">
        <f t="shared" si="1287"/>
        <v>0</v>
      </c>
      <c r="AG3762" s="280">
        <f t="shared" si="1288"/>
        <v>0</v>
      </c>
      <c r="AH3762" s="280">
        <f t="shared" si="1304"/>
        <v>0</v>
      </c>
      <c r="AI3762" s="280">
        <f>IF(ISBLANK(T3762),AI3761,IF(COUNTIF(T$2:T3762,T3762)&gt;1,AI3761,1+MAX(AI3761,0)))</f>
        <v>103</v>
      </c>
      <c r="AL3762" s="391" t="str">
        <f t="shared" si="1295"/>
        <v/>
      </c>
      <c r="AM3762" s="391" t="str">
        <f t="shared" si="1296"/>
        <v/>
      </c>
      <c r="AO3762" s="310" t="str">
        <f t="shared" si="1289"/>
        <v/>
      </c>
      <c r="AP3762" s="310">
        <f>SUM(AO$1:AO3762)</f>
        <v>0</v>
      </c>
      <c r="AQ3762" s="310">
        <f>SUM(AK$2:AK3762)</f>
        <v>24</v>
      </c>
      <c r="AR3762" s="310">
        <f>COUNTA(AJ$2:AJ3762)</f>
        <v>24</v>
      </c>
      <c r="AS3762" s="312"/>
      <c r="AT3762" s="312"/>
      <c r="AU3762" s="312"/>
      <c r="AV3762" s="312"/>
      <c r="AW3762" s="312"/>
    </row>
    <row r="3763" spans="1:49" x14ac:dyDescent="0.25">
      <c r="A3763"/>
      <c r="B3763"/>
      <c r="C3763"/>
      <c r="D3763"/>
      <c r="E3763"/>
      <c r="F3763"/>
      <c r="G3763"/>
      <c r="H3763"/>
      <c r="I3763"/>
      <c r="J3763"/>
      <c r="K3763"/>
      <c r="L3763"/>
      <c r="M3763"/>
      <c r="O3763" s="101">
        <f>IF(ISBLANK(C3763),O3762,IF(COUNTIF(C$2:C3763,C3763)&gt;1,O3762,1+MAX(O3762,0)))</f>
        <v>81</v>
      </c>
      <c r="P3763" s="45">
        <f t="shared" si="1298"/>
        <v>54</v>
      </c>
      <c r="Q3763" s="33" t="str">
        <f t="shared" si="1299"/>
        <v/>
      </c>
      <c r="R3763" s="33" t="str">
        <f t="shared" si="1300"/>
        <v/>
      </c>
      <c r="S3763" s="33" t="str">
        <f t="shared" si="1301"/>
        <v/>
      </c>
      <c r="T3763" s="35" t="str">
        <f t="shared" si="1302"/>
        <v/>
      </c>
      <c r="U3763" s="35" t="str">
        <f t="shared" si="1303"/>
        <v/>
      </c>
      <c r="V3763" s="35" t="str">
        <f t="shared" si="1297"/>
        <v>3C</v>
      </c>
      <c r="W3763" s="35" t="str">
        <f t="shared" si="1290"/>
        <v/>
      </c>
      <c r="X3763" s="388">
        <f t="shared" si="1291"/>
        <v>0</v>
      </c>
      <c r="Y3763" s="388">
        <f t="shared" si="1292"/>
        <v>0</v>
      </c>
      <c r="Z3763" s="280" t="str">
        <f t="shared" si="1283"/>
        <v/>
      </c>
      <c r="AA3763" s="280" t="str">
        <f t="shared" si="1284"/>
        <v/>
      </c>
      <c r="AB3763" s="389" t="str">
        <f t="shared" si="1293"/>
        <v/>
      </c>
      <c r="AC3763" s="389" t="str">
        <f t="shared" si="1294"/>
        <v/>
      </c>
      <c r="AD3763" s="390" t="str">
        <f t="shared" si="1285"/>
        <v/>
      </c>
      <c r="AE3763" s="282">
        <f t="shared" si="1286"/>
        <v>0</v>
      </c>
      <c r="AF3763" s="359">
        <f t="shared" si="1287"/>
        <v>0</v>
      </c>
      <c r="AG3763" s="280">
        <f t="shared" si="1288"/>
        <v>0</v>
      </c>
      <c r="AH3763" s="280">
        <f t="shared" si="1304"/>
        <v>0</v>
      </c>
      <c r="AI3763" s="280">
        <f>IF(ISBLANK(T3763),AI3762,IF(COUNTIF(T$2:T3763,T3763)&gt;1,AI3762,1+MAX(AI3762,0)))</f>
        <v>103</v>
      </c>
      <c r="AL3763" s="391" t="str">
        <f t="shared" si="1295"/>
        <v/>
      </c>
      <c r="AM3763" s="391" t="str">
        <f t="shared" si="1296"/>
        <v/>
      </c>
      <c r="AO3763" s="310" t="str">
        <f t="shared" si="1289"/>
        <v/>
      </c>
      <c r="AP3763" s="310">
        <f>SUM(AO$1:AO3763)</f>
        <v>0</v>
      </c>
      <c r="AQ3763" s="310">
        <f>SUM(AK$2:AK3763)</f>
        <v>24</v>
      </c>
      <c r="AR3763" s="310">
        <f>COUNTA(AJ$2:AJ3763)</f>
        <v>24</v>
      </c>
      <c r="AS3763" s="312"/>
      <c r="AT3763" s="312"/>
      <c r="AU3763" s="312"/>
      <c r="AV3763" s="312"/>
      <c r="AW3763" s="312"/>
    </row>
    <row r="3764" spans="1:49" x14ac:dyDescent="0.25">
      <c r="A3764"/>
      <c r="B3764"/>
      <c r="C3764"/>
      <c r="D3764"/>
      <c r="E3764"/>
      <c r="F3764"/>
      <c r="G3764"/>
      <c r="H3764"/>
      <c r="I3764"/>
      <c r="J3764"/>
      <c r="K3764"/>
      <c r="L3764"/>
      <c r="M3764"/>
      <c r="O3764" s="101">
        <f>IF(ISBLANK(C3764),O3763,IF(COUNTIF(C$2:C3764,C3764)&gt;1,O3763,1+MAX(O3763,0)))</f>
        <v>81</v>
      </c>
      <c r="P3764" s="45">
        <f t="shared" si="1298"/>
        <v>54</v>
      </c>
      <c r="Q3764" s="33" t="str">
        <f t="shared" si="1299"/>
        <v/>
      </c>
      <c r="R3764" s="33" t="str">
        <f t="shared" si="1300"/>
        <v/>
      </c>
      <c r="S3764" s="33" t="str">
        <f t="shared" si="1301"/>
        <v/>
      </c>
      <c r="T3764" s="35" t="str">
        <f t="shared" si="1302"/>
        <v/>
      </c>
      <c r="U3764" s="35" t="str">
        <f t="shared" si="1303"/>
        <v/>
      </c>
      <c r="V3764" s="35" t="str">
        <f t="shared" si="1297"/>
        <v>3C</v>
      </c>
      <c r="W3764" s="35" t="str">
        <f t="shared" si="1290"/>
        <v/>
      </c>
      <c r="X3764" s="388">
        <f t="shared" si="1291"/>
        <v>0</v>
      </c>
      <c r="Y3764" s="388">
        <f t="shared" si="1292"/>
        <v>0</v>
      </c>
      <c r="Z3764" s="280" t="str">
        <f t="shared" si="1283"/>
        <v/>
      </c>
      <c r="AA3764" s="280" t="str">
        <f t="shared" si="1284"/>
        <v/>
      </c>
      <c r="AB3764" s="389" t="str">
        <f t="shared" si="1293"/>
        <v/>
      </c>
      <c r="AC3764" s="389" t="str">
        <f t="shared" si="1294"/>
        <v/>
      </c>
      <c r="AD3764" s="390" t="str">
        <f t="shared" si="1285"/>
        <v/>
      </c>
      <c r="AE3764" s="282">
        <f t="shared" si="1286"/>
        <v>0</v>
      </c>
      <c r="AF3764" s="359">
        <f t="shared" si="1287"/>
        <v>0</v>
      </c>
      <c r="AG3764" s="280">
        <f t="shared" si="1288"/>
        <v>0</v>
      </c>
      <c r="AH3764" s="280">
        <f t="shared" si="1304"/>
        <v>0</v>
      </c>
      <c r="AI3764" s="280">
        <f>IF(ISBLANK(T3764),AI3763,IF(COUNTIF(T$2:T3764,T3764)&gt;1,AI3763,1+MAX(AI3763,0)))</f>
        <v>103</v>
      </c>
      <c r="AL3764" s="391" t="str">
        <f t="shared" si="1295"/>
        <v/>
      </c>
      <c r="AM3764" s="391" t="str">
        <f t="shared" si="1296"/>
        <v/>
      </c>
      <c r="AO3764" s="310" t="str">
        <f t="shared" si="1289"/>
        <v/>
      </c>
      <c r="AP3764" s="310">
        <f>SUM(AO$1:AO3764)</f>
        <v>0</v>
      </c>
      <c r="AQ3764" s="310">
        <f>SUM(AK$2:AK3764)</f>
        <v>24</v>
      </c>
      <c r="AR3764" s="310">
        <f>COUNTA(AJ$2:AJ3764)</f>
        <v>24</v>
      </c>
      <c r="AS3764" s="312"/>
      <c r="AT3764" s="312"/>
      <c r="AU3764" s="312"/>
      <c r="AV3764" s="312"/>
      <c r="AW3764" s="312"/>
    </row>
    <row r="3765" spans="1:49" x14ac:dyDescent="0.25">
      <c r="A3765"/>
      <c r="B3765"/>
      <c r="C3765"/>
      <c r="D3765"/>
      <c r="E3765"/>
      <c r="F3765"/>
      <c r="G3765"/>
      <c r="H3765"/>
      <c r="I3765"/>
      <c r="J3765"/>
      <c r="K3765"/>
      <c r="L3765"/>
      <c r="M3765"/>
      <c r="O3765" s="101">
        <f>IF(ISBLANK(C3765),O3764,IF(COUNTIF(C$2:C3765,C3765)&gt;1,O3764,1+MAX(O3764,0)))</f>
        <v>81</v>
      </c>
      <c r="P3765" s="45">
        <f t="shared" si="1298"/>
        <v>54</v>
      </c>
      <c r="Q3765" s="33" t="str">
        <f t="shared" si="1299"/>
        <v/>
      </c>
      <c r="R3765" s="33" t="str">
        <f t="shared" si="1300"/>
        <v/>
      </c>
      <c r="S3765" s="33" t="str">
        <f t="shared" si="1301"/>
        <v/>
      </c>
      <c r="T3765" s="35" t="str">
        <f t="shared" si="1302"/>
        <v/>
      </c>
      <c r="U3765" s="35" t="str">
        <f t="shared" si="1303"/>
        <v/>
      </c>
      <c r="V3765" s="35" t="str">
        <f t="shared" si="1297"/>
        <v>3C</v>
      </c>
      <c r="W3765" s="35" t="str">
        <f t="shared" si="1290"/>
        <v/>
      </c>
      <c r="X3765" s="388">
        <f t="shared" si="1291"/>
        <v>0</v>
      </c>
      <c r="Y3765" s="388">
        <f t="shared" si="1292"/>
        <v>0</v>
      </c>
      <c r="Z3765" s="280" t="str">
        <f t="shared" si="1283"/>
        <v/>
      </c>
      <c r="AA3765" s="280" t="str">
        <f t="shared" si="1284"/>
        <v/>
      </c>
      <c r="AB3765" s="389" t="str">
        <f t="shared" si="1293"/>
        <v/>
      </c>
      <c r="AC3765" s="389" t="str">
        <f t="shared" si="1294"/>
        <v/>
      </c>
      <c r="AD3765" s="390" t="str">
        <f t="shared" si="1285"/>
        <v/>
      </c>
      <c r="AE3765" s="282">
        <f t="shared" si="1286"/>
        <v>0</v>
      </c>
      <c r="AF3765" s="359">
        <f t="shared" si="1287"/>
        <v>0</v>
      </c>
      <c r="AG3765" s="280">
        <f t="shared" si="1288"/>
        <v>0</v>
      </c>
      <c r="AH3765" s="280">
        <f t="shared" si="1304"/>
        <v>0</v>
      </c>
      <c r="AI3765" s="280">
        <f>IF(ISBLANK(T3765),AI3764,IF(COUNTIF(T$2:T3765,T3765)&gt;1,AI3764,1+MAX(AI3764,0)))</f>
        <v>103</v>
      </c>
      <c r="AL3765" s="391" t="str">
        <f t="shared" si="1295"/>
        <v/>
      </c>
      <c r="AM3765" s="391" t="str">
        <f t="shared" si="1296"/>
        <v/>
      </c>
      <c r="AO3765" s="310" t="str">
        <f t="shared" si="1289"/>
        <v/>
      </c>
      <c r="AP3765" s="310">
        <f>SUM(AO$1:AO3765)</f>
        <v>0</v>
      </c>
      <c r="AQ3765" s="310">
        <f>SUM(AK$2:AK3765)</f>
        <v>24</v>
      </c>
      <c r="AR3765" s="310">
        <f>COUNTA(AJ$2:AJ3765)</f>
        <v>24</v>
      </c>
      <c r="AS3765" s="312"/>
      <c r="AT3765" s="312"/>
      <c r="AU3765" s="312"/>
      <c r="AV3765" s="312"/>
      <c r="AW3765" s="312"/>
    </row>
    <row r="3766" spans="1:49" x14ac:dyDescent="0.25">
      <c r="A3766"/>
      <c r="B3766"/>
      <c r="C3766"/>
      <c r="D3766"/>
      <c r="E3766"/>
      <c r="F3766"/>
      <c r="G3766"/>
      <c r="H3766"/>
      <c r="I3766"/>
      <c r="J3766"/>
      <c r="K3766"/>
      <c r="L3766"/>
      <c r="M3766"/>
      <c r="O3766" s="101">
        <f>IF(ISBLANK(C3766),O3765,IF(COUNTIF(C$2:C3766,C3766)&gt;1,O3765,1+MAX(O3765,0)))</f>
        <v>81</v>
      </c>
      <c r="P3766" s="45">
        <f t="shared" si="1298"/>
        <v>54</v>
      </c>
      <c r="Q3766" s="33" t="str">
        <f t="shared" si="1299"/>
        <v/>
      </c>
      <c r="R3766" s="33" t="str">
        <f t="shared" si="1300"/>
        <v/>
      </c>
      <c r="S3766" s="33" t="str">
        <f t="shared" si="1301"/>
        <v/>
      </c>
      <c r="T3766" s="35" t="str">
        <f t="shared" si="1302"/>
        <v/>
      </c>
      <c r="U3766" s="35" t="str">
        <f t="shared" si="1303"/>
        <v/>
      </c>
      <c r="V3766" s="35" t="str">
        <f t="shared" si="1297"/>
        <v>3C</v>
      </c>
      <c r="W3766" s="35" t="str">
        <f t="shared" si="1290"/>
        <v/>
      </c>
      <c r="X3766" s="388">
        <f t="shared" si="1291"/>
        <v>0</v>
      </c>
      <c r="Y3766" s="388">
        <f t="shared" si="1292"/>
        <v>0</v>
      </c>
      <c r="Z3766" s="280" t="str">
        <f t="shared" si="1283"/>
        <v/>
      </c>
      <c r="AA3766" s="280" t="str">
        <f t="shared" si="1284"/>
        <v/>
      </c>
      <c r="AB3766" s="389" t="str">
        <f t="shared" si="1293"/>
        <v/>
      </c>
      <c r="AC3766" s="389" t="str">
        <f t="shared" si="1294"/>
        <v/>
      </c>
      <c r="AD3766" s="390" t="str">
        <f t="shared" si="1285"/>
        <v/>
      </c>
      <c r="AE3766" s="282">
        <f t="shared" si="1286"/>
        <v>0</v>
      </c>
      <c r="AF3766" s="359">
        <f t="shared" si="1287"/>
        <v>0</v>
      </c>
      <c r="AG3766" s="280">
        <f t="shared" si="1288"/>
        <v>0</v>
      </c>
      <c r="AH3766" s="280">
        <f t="shared" si="1304"/>
        <v>0</v>
      </c>
      <c r="AI3766" s="280">
        <f>IF(ISBLANK(T3766),AI3765,IF(COUNTIF(T$2:T3766,T3766)&gt;1,AI3765,1+MAX(AI3765,0)))</f>
        <v>103</v>
      </c>
      <c r="AL3766" s="391" t="str">
        <f t="shared" si="1295"/>
        <v/>
      </c>
      <c r="AM3766" s="391" t="str">
        <f t="shared" si="1296"/>
        <v/>
      </c>
      <c r="AO3766" s="310" t="str">
        <f t="shared" si="1289"/>
        <v/>
      </c>
      <c r="AP3766" s="310">
        <f>SUM(AO$1:AO3766)</f>
        <v>0</v>
      </c>
      <c r="AQ3766" s="310">
        <f>SUM(AK$2:AK3766)</f>
        <v>24</v>
      </c>
      <c r="AR3766" s="310">
        <f>COUNTA(AJ$2:AJ3766)</f>
        <v>24</v>
      </c>
      <c r="AS3766" s="312"/>
      <c r="AT3766" s="312"/>
      <c r="AU3766" s="312"/>
      <c r="AV3766" s="312"/>
      <c r="AW3766" s="312"/>
    </row>
    <row r="3767" spans="1:49" x14ac:dyDescent="0.25">
      <c r="A3767"/>
      <c r="B3767"/>
      <c r="C3767"/>
      <c r="D3767"/>
      <c r="E3767"/>
      <c r="F3767"/>
      <c r="G3767"/>
      <c r="H3767"/>
      <c r="I3767"/>
      <c r="J3767"/>
      <c r="K3767"/>
      <c r="L3767"/>
      <c r="M3767"/>
      <c r="O3767" s="101">
        <f>IF(ISBLANK(C3767),O3766,IF(COUNTIF(C$2:C3767,C3767)&gt;1,O3766,1+MAX(O3766,0)))</f>
        <v>81</v>
      </c>
      <c r="P3767" s="45">
        <f t="shared" si="1298"/>
        <v>54</v>
      </c>
      <c r="Q3767" s="33" t="str">
        <f t="shared" si="1299"/>
        <v/>
      </c>
      <c r="R3767" s="33" t="str">
        <f t="shared" si="1300"/>
        <v/>
      </c>
      <c r="S3767" s="33" t="str">
        <f t="shared" si="1301"/>
        <v/>
      </c>
      <c r="T3767" s="35" t="str">
        <f t="shared" si="1302"/>
        <v/>
      </c>
      <c r="U3767" s="35" t="str">
        <f t="shared" si="1303"/>
        <v/>
      </c>
      <c r="V3767" s="35" t="str">
        <f t="shared" si="1297"/>
        <v>3C</v>
      </c>
      <c r="W3767" s="35" t="str">
        <f t="shared" si="1290"/>
        <v/>
      </c>
      <c r="X3767" s="388">
        <f t="shared" si="1291"/>
        <v>0</v>
      </c>
      <c r="Y3767" s="388">
        <f t="shared" si="1292"/>
        <v>0</v>
      </c>
      <c r="Z3767" s="280" t="str">
        <f t="shared" si="1283"/>
        <v/>
      </c>
      <c r="AA3767" s="280" t="str">
        <f t="shared" si="1284"/>
        <v/>
      </c>
      <c r="AB3767" s="389" t="str">
        <f t="shared" si="1293"/>
        <v/>
      </c>
      <c r="AC3767" s="389" t="str">
        <f t="shared" si="1294"/>
        <v/>
      </c>
      <c r="AD3767" s="390" t="str">
        <f t="shared" si="1285"/>
        <v/>
      </c>
      <c r="AE3767" s="282">
        <f t="shared" si="1286"/>
        <v>0</v>
      </c>
      <c r="AF3767" s="359">
        <f t="shared" si="1287"/>
        <v>0</v>
      </c>
      <c r="AG3767" s="280">
        <f t="shared" si="1288"/>
        <v>0</v>
      </c>
      <c r="AH3767" s="280">
        <f t="shared" si="1304"/>
        <v>0</v>
      </c>
      <c r="AI3767" s="280">
        <f>IF(ISBLANK(T3767),AI3766,IF(COUNTIF(T$2:T3767,T3767)&gt;1,AI3766,1+MAX(AI3766,0)))</f>
        <v>103</v>
      </c>
      <c r="AL3767" s="391" t="str">
        <f t="shared" si="1295"/>
        <v/>
      </c>
      <c r="AM3767" s="391" t="str">
        <f t="shared" si="1296"/>
        <v/>
      </c>
      <c r="AO3767" s="310" t="str">
        <f t="shared" si="1289"/>
        <v/>
      </c>
      <c r="AP3767" s="310">
        <f>SUM(AO$1:AO3767)</f>
        <v>0</v>
      </c>
      <c r="AQ3767" s="310">
        <f>SUM(AK$2:AK3767)</f>
        <v>24</v>
      </c>
      <c r="AR3767" s="310">
        <f>COUNTA(AJ$2:AJ3767)</f>
        <v>24</v>
      </c>
      <c r="AS3767" s="312"/>
      <c r="AT3767" s="312"/>
      <c r="AU3767" s="312"/>
      <c r="AV3767" s="312"/>
      <c r="AW3767" s="312"/>
    </row>
    <row r="3768" spans="1:49" x14ac:dyDescent="0.25">
      <c r="A3768"/>
      <c r="B3768"/>
      <c r="C3768"/>
      <c r="D3768"/>
      <c r="E3768"/>
      <c r="F3768"/>
      <c r="G3768"/>
      <c r="H3768"/>
      <c r="I3768"/>
      <c r="J3768"/>
      <c r="K3768"/>
      <c r="L3768"/>
      <c r="M3768"/>
      <c r="O3768" s="101">
        <f>IF(ISBLANK(C3768),O3767,IF(COUNTIF(C$2:C3768,C3768)&gt;1,O3767,1+MAX(O3767,0)))</f>
        <v>81</v>
      </c>
      <c r="P3768" s="45">
        <f t="shared" si="1298"/>
        <v>54</v>
      </c>
      <c r="Q3768" s="33" t="str">
        <f t="shared" si="1299"/>
        <v/>
      </c>
      <c r="R3768" s="33" t="str">
        <f t="shared" si="1300"/>
        <v/>
      </c>
      <c r="S3768" s="33" t="str">
        <f t="shared" si="1301"/>
        <v/>
      </c>
      <c r="T3768" s="35" t="str">
        <f t="shared" si="1302"/>
        <v/>
      </c>
      <c r="U3768" s="35" t="str">
        <f t="shared" si="1303"/>
        <v/>
      </c>
      <c r="V3768" s="35" t="str">
        <f t="shared" si="1297"/>
        <v>3C</v>
      </c>
      <c r="W3768" s="35" t="str">
        <f t="shared" si="1290"/>
        <v/>
      </c>
      <c r="X3768" s="388">
        <f t="shared" si="1291"/>
        <v>0</v>
      </c>
      <c r="Y3768" s="388">
        <f t="shared" si="1292"/>
        <v>0</v>
      </c>
      <c r="Z3768" s="280" t="str">
        <f t="shared" si="1283"/>
        <v/>
      </c>
      <c r="AA3768" s="280" t="str">
        <f t="shared" si="1284"/>
        <v/>
      </c>
      <c r="AB3768" s="389" t="str">
        <f t="shared" si="1293"/>
        <v/>
      </c>
      <c r="AC3768" s="389" t="str">
        <f t="shared" si="1294"/>
        <v/>
      </c>
      <c r="AD3768" s="390" t="str">
        <f t="shared" si="1285"/>
        <v/>
      </c>
      <c r="AE3768" s="282">
        <f t="shared" si="1286"/>
        <v>0</v>
      </c>
      <c r="AF3768" s="359">
        <f t="shared" si="1287"/>
        <v>0</v>
      </c>
      <c r="AG3768" s="280">
        <f t="shared" si="1288"/>
        <v>0</v>
      </c>
      <c r="AH3768" s="280">
        <f t="shared" si="1304"/>
        <v>0</v>
      </c>
      <c r="AI3768" s="280">
        <f>IF(ISBLANK(T3768),AI3767,IF(COUNTIF(T$2:T3768,T3768)&gt;1,AI3767,1+MAX(AI3767,0)))</f>
        <v>103</v>
      </c>
      <c r="AL3768" s="391" t="str">
        <f t="shared" si="1295"/>
        <v/>
      </c>
      <c r="AM3768" s="391" t="str">
        <f t="shared" si="1296"/>
        <v/>
      </c>
      <c r="AO3768" s="310" t="str">
        <f t="shared" si="1289"/>
        <v/>
      </c>
      <c r="AP3768" s="310">
        <f>SUM(AO$1:AO3768)</f>
        <v>0</v>
      </c>
      <c r="AQ3768" s="310">
        <f>SUM(AK$2:AK3768)</f>
        <v>24</v>
      </c>
      <c r="AR3768" s="310">
        <f>COUNTA(AJ$2:AJ3768)</f>
        <v>24</v>
      </c>
      <c r="AS3768" s="312"/>
      <c r="AT3768" s="312"/>
      <c r="AU3768" s="312"/>
      <c r="AV3768" s="312"/>
      <c r="AW3768" s="312"/>
    </row>
    <row r="3769" spans="1:49" x14ac:dyDescent="0.25">
      <c r="A3769"/>
      <c r="B3769"/>
      <c r="C3769"/>
      <c r="D3769"/>
      <c r="E3769"/>
      <c r="F3769"/>
      <c r="G3769"/>
      <c r="H3769"/>
      <c r="I3769"/>
      <c r="J3769"/>
      <c r="K3769"/>
      <c r="L3769"/>
      <c r="M3769"/>
      <c r="O3769" s="101">
        <f>IF(ISBLANK(C3769),O3768,IF(COUNTIF(C$2:C3769,C3769)&gt;1,O3768,1+MAX(O3768,0)))</f>
        <v>81</v>
      </c>
      <c r="P3769" s="45">
        <f t="shared" si="1298"/>
        <v>54</v>
      </c>
      <c r="Q3769" s="33" t="str">
        <f t="shared" si="1299"/>
        <v/>
      </c>
      <c r="R3769" s="33" t="str">
        <f t="shared" si="1300"/>
        <v/>
      </c>
      <c r="S3769" s="33" t="str">
        <f t="shared" si="1301"/>
        <v/>
      </c>
      <c r="T3769" s="35" t="str">
        <f t="shared" si="1302"/>
        <v/>
      </c>
      <c r="U3769" s="35" t="str">
        <f t="shared" si="1303"/>
        <v/>
      </c>
      <c r="V3769" s="35" t="str">
        <f t="shared" si="1297"/>
        <v>3C</v>
      </c>
      <c r="W3769" s="35" t="str">
        <f t="shared" si="1290"/>
        <v/>
      </c>
      <c r="X3769" s="388">
        <f t="shared" si="1291"/>
        <v>0</v>
      </c>
      <c r="Y3769" s="388">
        <f t="shared" si="1292"/>
        <v>0</v>
      </c>
      <c r="Z3769" s="280" t="str">
        <f t="shared" si="1283"/>
        <v/>
      </c>
      <c r="AA3769" s="280" t="str">
        <f t="shared" si="1284"/>
        <v/>
      </c>
      <c r="AB3769" s="389" t="str">
        <f t="shared" si="1293"/>
        <v/>
      </c>
      <c r="AC3769" s="389" t="str">
        <f t="shared" si="1294"/>
        <v/>
      </c>
      <c r="AD3769" s="390" t="str">
        <f t="shared" si="1285"/>
        <v/>
      </c>
      <c r="AE3769" s="282">
        <f t="shared" si="1286"/>
        <v>0</v>
      </c>
      <c r="AF3769" s="359">
        <f t="shared" si="1287"/>
        <v>0</v>
      </c>
      <c r="AG3769" s="280">
        <f t="shared" si="1288"/>
        <v>0</v>
      </c>
      <c r="AH3769" s="280">
        <f t="shared" si="1304"/>
        <v>0</v>
      </c>
      <c r="AI3769" s="280">
        <f>IF(ISBLANK(T3769),AI3768,IF(COUNTIF(T$2:T3769,T3769)&gt;1,AI3768,1+MAX(AI3768,0)))</f>
        <v>103</v>
      </c>
      <c r="AL3769" s="391" t="str">
        <f t="shared" si="1295"/>
        <v/>
      </c>
      <c r="AM3769" s="391" t="str">
        <f t="shared" si="1296"/>
        <v/>
      </c>
      <c r="AO3769" s="310" t="str">
        <f t="shared" si="1289"/>
        <v/>
      </c>
      <c r="AP3769" s="310">
        <f>SUM(AO$1:AO3769)</f>
        <v>0</v>
      </c>
      <c r="AQ3769" s="310">
        <f>SUM(AK$2:AK3769)</f>
        <v>24</v>
      </c>
      <c r="AR3769" s="310">
        <f>COUNTA(AJ$2:AJ3769)</f>
        <v>24</v>
      </c>
      <c r="AS3769" s="312"/>
      <c r="AT3769" s="312"/>
      <c r="AU3769" s="312"/>
      <c r="AV3769" s="312"/>
      <c r="AW3769" s="312"/>
    </row>
    <row r="3770" spans="1:49" x14ac:dyDescent="0.25">
      <c r="A3770"/>
      <c r="B3770"/>
      <c r="C3770"/>
      <c r="D3770"/>
      <c r="E3770"/>
      <c r="F3770"/>
      <c r="G3770"/>
      <c r="H3770"/>
      <c r="I3770"/>
      <c r="J3770"/>
      <c r="K3770"/>
      <c r="L3770"/>
      <c r="M3770"/>
      <c r="O3770" s="101">
        <f>IF(ISBLANK(C3770),O3769,IF(COUNTIF(C$2:C3770,C3770)&gt;1,O3769,1+MAX(O3769,0)))</f>
        <v>81</v>
      </c>
      <c r="P3770" s="45">
        <f t="shared" si="1298"/>
        <v>54</v>
      </c>
      <c r="Q3770" s="33" t="str">
        <f t="shared" si="1299"/>
        <v/>
      </c>
      <c r="R3770" s="33" t="str">
        <f t="shared" si="1300"/>
        <v/>
      </c>
      <c r="S3770" s="33" t="str">
        <f t="shared" si="1301"/>
        <v/>
      </c>
      <c r="T3770" s="35" t="str">
        <f t="shared" si="1302"/>
        <v/>
      </c>
      <c r="U3770" s="35" t="str">
        <f t="shared" si="1303"/>
        <v/>
      </c>
      <c r="V3770" s="35" t="str">
        <f t="shared" si="1297"/>
        <v>3C</v>
      </c>
      <c r="W3770" s="35" t="str">
        <f t="shared" si="1290"/>
        <v/>
      </c>
      <c r="X3770" s="388">
        <f t="shared" si="1291"/>
        <v>0</v>
      </c>
      <c r="Y3770" s="388">
        <f t="shared" si="1292"/>
        <v>0</v>
      </c>
      <c r="Z3770" s="280" t="str">
        <f t="shared" si="1283"/>
        <v/>
      </c>
      <c r="AA3770" s="280" t="str">
        <f t="shared" si="1284"/>
        <v/>
      </c>
      <c r="AB3770" s="389" t="str">
        <f t="shared" si="1293"/>
        <v/>
      </c>
      <c r="AC3770" s="389" t="str">
        <f t="shared" si="1294"/>
        <v/>
      </c>
      <c r="AD3770" s="390" t="str">
        <f t="shared" si="1285"/>
        <v/>
      </c>
      <c r="AE3770" s="282">
        <f t="shared" si="1286"/>
        <v>0</v>
      </c>
      <c r="AF3770" s="359">
        <f t="shared" si="1287"/>
        <v>0</v>
      </c>
      <c r="AG3770" s="280">
        <f t="shared" si="1288"/>
        <v>0</v>
      </c>
      <c r="AH3770" s="280">
        <f t="shared" si="1304"/>
        <v>0</v>
      </c>
      <c r="AI3770" s="280">
        <f>IF(ISBLANK(T3770),AI3769,IF(COUNTIF(T$2:T3770,T3770)&gt;1,AI3769,1+MAX(AI3769,0)))</f>
        <v>103</v>
      </c>
      <c r="AL3770" s="391" t="str">
        <f t="shared" si="1295"/>
        <v/>
      </c>
      <c r="AM3770" s="391" t="str">
        <f t="shared" si="1296"/>
        <v/>
      </c>
      <c r="AO3770" s="310" t="str">
        <f t="shared" si="1289"/>
        <v/>
      </c>
      <c r="AP3770" s="310">
        <f>SUM(AO$1:AO3770)</f>
        <v>0</v>
      </c>
      <c r="AQ3770" s="310">
        <f>SUM(AK$2:AK3770)</f>
        <v>24</v>
      </c>
      <c r="AR3770" s="310">
        <f>COUNTA(AJ$2:AJ3770)</f>
        <v>24</v>
      </c>
      <c r="AS3770" s="312"/>
      <c r="AT3770" s="312"/>
      <c r="AU3770" s="312"/>
      <c r="AV3770" s="312"/>
      <c r="AW3770" s="312"/>
    </row>
    <row r="3771" spans="1:49" x14ac:dyDescent="0.25">
      <c r="A3771"/>
      <c r="B3771"/>
      <c r="C3771"/>
      <c r="D3771"/>
      <c r="E3771"/>
      <c r="F3771"/>
      <c r="G3771"/>
      <c r="H3771"/>
      <c r="I3771"/>
      <c r="J3771"/>
      <c r="K3771"/>
      <c r="L3771"/>
      <c r="M3771"/>
      <c r="O3771" s="101">
        <f>IF(ISBLANK(C3771),O3770,IF(COUNTIF(C$2:C3771,C3771)&gt;1,O3770,1+MAX(O3770,0)))</f>
        <v>81</v>
      </c>
      <c r="P3771" s="45">
        <f t="shared" si="1298"/>
        <v>54</v>
      </c>
      <c r="Q3771" s="33" t="str">
        <f t="shared" si="1299"/>
        <v/>
      </c>
      <c r="R3771" s="33" t="str">
        <f t="shared" si="1300"/>
        <v/>
      </c>
      <c r="S3771" s="33" t="str">
        <f t="shared" si="1301"/>
        <v/>
      </c>
      <c r="T3771" s="35" t="str">
        <f t="shared" si="1302"/>
        <v/>
      </c>
      <c r="U3771" s="35" t="str">
        <f t="shared" si="1303"/>
        <v/>
      </c>
      <c r="V3771" s="35" t="str">
        <f t="shared" si="1297"/>
        <v>3C</v>
      </c>
      <c r="W3771" s="35" t="str">
        <f t="shared" si="1290"/>
        <v/>
      </c>
      <c r="X3771" s="388">
        <f t="shared" si="1291"/>
        <v>0</v>
      </c>
      <c r="Y3771" s="388">
        <f t="shared" si="1292"/>
        <v>0</v>
      </c>
      <c r="Z3771" s="280" t="str">
        <f t="shared" si="1283"/>
        <v/>
      </c>
      <c r="AA3771" s="280" t="str">
        <f t="shared" si="1284"/>
        <v/>
      </c>
      <c r="AB3771" s="389" t="str">
        <f t="shared" si="1293"/>
        <v/>
      </c>
      <c r="AC3771" s="389" t="str">
        <f t="shared" si="1294"/>
        <v/>
      </c>
      <c r="AD3771" s="390" t="str">
        <f t="shared" si="1285"/>
        <v/>
      </c>
      <c r="AE3771" s="282">
        <f t="shared" si="1286"/>
        <v>0</v>
      </c>
      <c r="AF3771" s="359">
        <f t="shared" si="1287"/>
        <v>0</v>
      </c>
      <c r="AG3771" s="280">
        <f t="shared" si="1288"/>
        <v>0</v>
      </c>
      <c r="AH3771" s="280">
        <f t="shared" si="1304"/>
        <v>0</v>
      </c>
      <c r="AI3771" s="280">
        <f>IF(ISBLANK(T3771),AI3770,IF(COUNTIF(T$2:T3771,T3771)&gt;1,AI3770,1+MAX(AI3770,0)))</f>
        <v>103</v>
      </c>
      <c r="AL3771" s="391" t="str">
        <f t="shared" si="1295"/>
        <v/>
      </c>
      <c r="AM3771" s="391" t="str">
        <f t="shared" si="1296"/>
        <v/>
      </c>
      <c r="AO3771" s="310" t="str">
        <f t="shared" si="1289"/>
        <v/>
      </c>
      <c r="AP3771" s="310">
        <f>SUM(AO$1:AO3771)</f>
        <v>0</v>
      </c>
      <c r="AQ3771" s="310">
        <f>SUM(AK$2:AK3771)</f>
        <v>24</v>
      </c>
      <c r="AR3771" s="310">
        <f>COUNTA(AJ$2:AJ3771)</f>
        <v>24</v>
      </c>
      <c r="AS3771" s="312"/>
      <c r="AT3771" s="312"/>
      <c r="AU3771" s="312"/>
      <c r="AV3771" s="312"/>
      <c r="AW3771" s="312"/>
    </row>
    <row r="3772" spans="1:49" x14ac:dyDescent="0.25">
      <c r="A3772"/>
      <c r="B3772"/>
      <c r="C3772"/>
      <c r="D3772"/>
      <c r="E3772"/>
      <c r="F3772"/>
      <c r="G3772"/>
      <c r="H3772"/>
      <c r="I3772"/>
      <c r="J3772"/>
      <c r="K3772"/>
      <c r="L3772"/>
      <c r="M3772"/>
      <c r="O3772" s="101">
        <f>IF(ISBLANK(C3772),O3771,IF(COUNTIF(C$2:C3772,C3772)&gt;1,O3771,1+MAX(O3771,0)))</f>
        <v>81</v>
      </c>
      <c r="P3772" s="45">
        <f t="shared" si="1298"/>
        <v>54</v>
      </c>
      <c r="Q3772" s="33" t="str">
        <f t="shared" si="1299"/>
        <v/>
      </c>
      <c r="R3772" s="33" t="str">
        <f t="shared" si="1300"/>
        <v/>
      </c>
      <c r="S3772" s="33" t="str">
        <f t="shared" si="1301"/>
        <v/>
      </c>
      <c r="T3772" s="35" t="str">
        <f t="shared" si="1302"/>
        <v/>
      </c>
      <c r="U3772" s="35" t="str">
        <f t="shared" si="1303"/>
        <v/>
      </c>
      <c r="V3772" s="35" t="str">
        <f t="shared" si="1297"/>
        <v>3C</v>
      </c>
      <c r="W3772" s="35" t="str">
        <f t="shared" si="1290"/>
        <v/>
      </c>
      <c r="X3772" s="388">
        <f t="shared" si="1291"/>
        <v>0</v>
      </c>
      <c r="Y3772" s="388">
        <f t="shared" si="1292"/>
        <v>0</v>
      </c>
      <c r="Z3772" s="280" t="str">
        <f t="shared" si="1283"/>
        <v/>
      </c>
      <c r="AA3772" s="280" t="str">
        <f t="shared" si="1284"/>
        <v/>
      </c>
      <c r="AB3772" s="389" t="str">
        <f t="shared" si="1293"/>
        <v/>
      </c>
      <c r="AC3772" s="389" t="str">
        <f t="shared" si="1294"/>
        <v/>
      </c>
      <c r="AD3772" s="390" t="str">
        <f t="shared" si="1285"/>
        <v/>
      </c>
      <c r="AE3772" s="282">
        <f t="shared" si="1286"/>
        <v>0</v>
      </c>
      <c r="AF3772" s="359">
        <f t="shared" si="1287"/>
        <v>0</v>
      </c>
      <c r="AG3772" s="280">
        <f t="shared" si="1288"/>
        <v>0</v>
      </c>
      <c r="AH3772" s="280">
        <f t="shared" si="1304"/>
        <v>0</v>
      </c>
      <c r="AI3772" s="280">
        <f>IF(ISBLANK(T3772),AI3771,IF(COUNTIF(T$2:T3772,T3772)&gt;1,AI3771,1+MAX(AI3771,0)))</f>
        <v>103</v>
      </c>
      <c r="AL3772" s="391" t="str">
        <f t="shared" si="1295"/>
        <v/>
      </c>
      <c r="AM3772" s="391" t="str">
        <f t="shared" si="1296"/>
        <v/>
      </c>
      <c r="AO3772" s="310" t="str">
        <f t="shared" si="1289"/>
        <v/>
      </c>
      <c r="AP3772" s="310">
        <f>SUM(AO$1:AO3772)</f>
        <v>0</v>
      </c>
      <c r="AQ3772" s="310">
        <f>SUM(AK$2:AK3772)</f>
        <v>24</v>
      </c>
      <c r="AR3772" s="310">
        <f>COUNTA(AJ$2:AJ3772)</f>
        <v>24</v>
      </c>
      <c r="AS3772" s="312"/>
      <c r="AT3772" s="312"/>
      <c r="AU3772" s="312"/>
      <c r="AV3772" s="312"/>
      <c r="AW3772" s="312"/>
    </row>
    <row r="3773" spans="1:49" x14ac:dyDescent="0.25">
      <c r="A3773"/>
      <c r="B3773"/>
      <c r="C3773"/>
      <c r="D3773"/>
      <c r="E3773"/>
      <c r="F3773"/>
      <c r="G3773"/>
      <c r="H3773"/>
      <c r="I3773"/>
      <c r="J3773"/>
      <c r="K3773"/>
      <c r="L3773"/>
      <c r="M3773"/>
      <c r="O3773" s="101">
        <f>IF(ISBLANK(C3773),O3772,IF(COUNTIF(C$2:C3773,C3773)&gt;1,O3772,1+MAX(O3772,0)))</f>
        <v>81</v>
      </c>
      <c r="P3773" s="45">
        <f t="shared" si="1298"/>
        <v>54</v>
      </c>
      <c r="Q3773" s="33" t="str">
        <f t="shared" si="1299"/>
        <v/>
      </c>
      <c r="R3773" s="33" t="str">
        <f t="shared" si="1300"/>
        <v/>
      </c>
      <c r="S3773" s="33" t="str">
        <f t="shared" si="1301"/>
        <v/>
      </c>
      <c r="T3773" s="35" t="str">
        <f t="shared" si="1302"/>
        <v/>
      </c>
      <c r="U3773" s="35" t="str">
        <f t="shared" si="1303"/>
        <v/>
      </c>
      <c r="V3773" s="35" t="str">
        <f t="shared" si="1297"/>
        <v>3C</v>
      </c>
      <c r="W3773" s="35" t="str">
        <f t="shared" si="1290"/>
        <v/>
      </c>
      <c r="X3773" s="388">
        <f t="shared" si="1291"/>
        <v>0</v>
      </c>
      <c r="Y3773" s="388">
        <f t="shared" si="1292"/>
        <v>0</v>
      </c>
      <c r="Z3773" s="280" t="str">
        <f t="shared" si="1283"/>
        <v/>
      </c>
      <c r="AA3773" s="280" t="str">
        <f t="shared" si="1284"/>
        <v/>
      </c>
      <c r="AB3773" s="389" t="str">
        <f t="shared" si="1293"/>
        <v/>
      </c>
      <c r="AC3773" s="389" t="str">
        <f t="shared" si="1294"/>
        <v/>
      </c>
      <c r="AD3773" s="390" t="str">
        <f t="shared" si="1285"/>
        <v/>
      </c>
      <c r="AE3773" s="282">
        <f t="shared" si="1286"/>
        <v>0</v>
      </c>
      <c r="AF3773" s="359">
        <f t="shared" si="1287"/>
        <v>0</v>
      </c>
      <c r="AG3773" s="280">
        <f t="shared" si="1288"/>
        <v>0</v>
      </c>
      <c r="AH3773" s="280">
        <f t="shared" si="1304"/>
        <v>0</v>
      </c>
      <c r="AI3773" s="280">
        <f>IF(ISBLANK(T3773),AI3772,IF(COUNTIF(T$2:T3773,T3773)&gt;1,AI3772,1+MAX(AI3772,0)))</f>
        <v>103</v>
      </c>
      <c r="AL3773" s="391" t="str">
        <f t="shared" si="1295"/>
        <v/>
      </c>
      <c r="AM3773" s="391" t="str">
        <f t="shared" si="1296"/>
        <v/>
      </c>
      <c r="AO3773" s="310" t="str">
        <f t="shared" si="1289"/>
        <v/>
      </c>
      <c r="AP3773" s="310">
        <f>SUM(AO$1:AO3773)</f>
        <v>0</v>
      </c>
      <c r="AQ3773" s="310">
        <f>SUM(AK$2:AK3773)</f>
        <v>24</v>
      </c>
      <c r="AR3773" s="310">
        <f>COUNTA(AJ$2:AJ3773)</f>
        <v>24</v>
      </c>
      <c r="AS3773" s="312"/>
      <c r="AT3773" s="312"/>
      <c r="AU3773" s="312"/>
      <c r="AV3773" s="312"/>
      <c r="AW3773" s="312"/>
    </row>
    <row r="3774" spans="1:49" x14ac:dyDescent="0.25">
      <c r="A3774"/>
      <c r="B3774"/>
      <c r="C3774"/>
      <c r="D3774"/>
      <c r="E3774"/>
      <c r="F3774"/>
      <c r="G3774"/>
      <c r="H3774"/>
      <c r="I3774"/>
      <c r="J3774"/>
      <c r="K3774"/>
      <c r="L3774"/>
      <c r="M3774"/>
      <c r="O3774" s="101">
        <f>IF(ISBLANK(C3774),O3773,IF(COUNTIF(C$2:C3774,C3774)&gt;1,O3773,1+MAX(O3773,0)))</f>
        <v>81</v>
      </c>
      <c r="P3774" s="45">
        <f t="shared" si="1298"/>
        <v>54</v>
      </c>
      <c r="Q3774" s="33" t="str">
        <f t="shared" si="1299"/>
        <v/>
      </c>
      <c r="R3774" s="33" t="str">
        <f t="shared" si="1300"/>
        <v/>
      </c>
      <c r="S3774" s="33" t="str">
        <f t="shared" si="1301"/>
        <v/>
      </c>
      <c r="T3774" s="35" t="str">
        <f t="shared" si="1302"/>
        <v/>
      </c>
      <c r="U3774" s="35" t="str">
        <f t="shared" si="1303"/>
        <v/>
      </c>
      <c r="V3774" s="35" t="str">
        <f t="shared" si="1297"/>
        <v>3C</v>
      </c>
      <c r="W3774" s="35" t="str">
        <f t="shared" si="1290"/>
        <v/>
      </c>
      <c r="X3774" s="388">
        <f t="shared" si="1291"/>
        <v>0</v>
      </c>
      <c r="Y3774" s="388">
        <f t="shared" si="1292"/>
        <v>0</v>
      </c>
      <c r="Z3774" s="280" t="str">
        <f t="shared" si="1283"/>
        <v/>
      </c>
      <c r="AA3774" s="280" t="str">
        <f t="shared" si="1284"/>
        <v/>
      </c>
      <c r="AB3774" s="389" t="str">
        <f t="shared" si="1293"/>
        <v/>
      </c>
      <c r="AC3774" s="389" t="str">
        <f t="shared" si="1294"/>
        <v/>
      </c>
      <c r="AD3774" s="390" t="str">
        <f t="shared" si="1285"/>
        <v/>
      </c>
      <c r="AE3774" s="282">
        <f t="shared" si="1286"/>
        <v>0</v>
      </c>
      <c r="AF3774" s="359">
        <f t="shared" si="1287"/>
        <v>0</v>
      </c>
      <c r="AG3774" s="280">
        <f t="shared" si="1288"/>
        <v>0</v>
      </c>
      <c r="AH3774" s="280">
        <f t="shared" si="1304"/>
        <v>0</v>
      </c>
      <c r="AI3774" s="280">
        <f>IF(ISBLANK(T3774),AI3773,IF(COUNTIF(T$2:T3774,T3774)&gt;1,AI3773,1+MAX(AI3773,0)))</f>
        <v>103</v>
      </c>
      <c r="AL3774" s="391" t="str">
        <f t="shared" si="1295"/>
        <v/>
      </c>
      <c r="AM3774" s="391" t="str">
        <f t="shared" si="1296"/>
        <v/>
      </c>
      <c r="AO3774" s="310" t="str">
        <f t="shared" si="1289"/>
        <v/>
      </c>
      <c r="AP3774" s="310">
        <f>SUM(AO$1:AO3774)</f>
        <v>0</v>
      </c>
      <c r="AQ3774" s="310">
        <f>SUM(AK$2:AK3774)</f>
        <v>24</v>
      </c>
      <c r="AR3774" s="310">
        <f>COUNTA(AJ$2:AJ3774)</f>
        <v>24</v>
      </c>
      <c r="AS3774" s="312"/>
      <c r="AT3774" s="312"/>
      <c r="AU3774" s="312"/>
      <c r="AV3774" s="312"/>
      <c r="AW3774" s="312"/>
    </row>
    <row r="3775" spans="1:49" x14ac:dyDescent="0.25">
      <c r="A3775"/>
      <c r="B3775"/>
      <c r="C3775"/>
      <c r="D3775"/>
      <c r="E3775"/>
      <c r="F3775"/>
      <c r="G3775"/>
      <c r="H3775"/>
      <c r="I3775"/>
      <c r="J3775"/>
      <c r="K3775"/>
      <c r="L3775"/>
      <c r="M3775"/>
      <c r="O3775" s="101">
        <f>IF(ISBLANK(C3775),O3774,IF(COUNTIF(C$2:C3775,C3775)&gt;1,O3774,1+MAX(O3774,0)))</f>
        <v>81</v>
      </c>
      <c r="P3775" s="45">
        <f t="shared" si="1298"/>
        <v>54</v>
      </c>
      <c r="Q3775" s="33" t="str">
        <f t="shared" si="1299"/>
        <v/>
      </c>
      <c r="R3775" s="33" t="str">
        <f t="shared" si="1300"/>
        <v/>
      </c>
      <c r="S3775" s="33" t="str">
        <f t="shared" si="1301"/>
        <v/>
      </c>
      <c r="T3775" s="35" t="str">
        <f t="shared" si="1302"/>
        <v/>
      </c>
      <c r="U3775" s="35" t="str">
        <f t="shared" si="1303"/>
        <v/>
      </c>
      <c r="V3775" s="35" t="str">
        <f t="shared" si="1297"/>
        <v>3C</v>
      </c>
      <c r="W3775" s="35" t="str">
        <f t="shared" si="1290"/>
        <v/>
      </c>
      <c r="X3775" s="388">
        <f t="shared" si="1291"/>
        <v>0</v>
      </c>
      <c r="Y3775" s="388">
        <f t="shared" si="1292"/>
        <v>0</v>
      </c>
      <c r="Z3775" s="280" t="str">
        <f t="shared" si="1283"/>
        <v/>
      </c>
      <c r="AA3775" s="280" t="str">
        <f t="shared" si="1284"/>
        <v/>
      </c>
      <c r="AB3775" s="389" t="str">
        <f t="shared" si="1293"/>
        <v/>
      </c>
      <c r="AC3775" s="389" t="str">
        <f t="shared" si="1294"/>
        <v/>
      </c>
      <c r="AD3775" s="390" t="str">
        <f t="shared" si="1285"/>
        <v/>
      </c>
      <c r="AE3775" s="282">
        <f t="shared" si="1286"/>
        <v>0</v>
      </c>
      <c r="AF3775" s="359">
        <f t="shared" si="1287"/>
        <v>0</v>
      </c>
      <c r="AG3775" s="280">
        <f t="shared" si="1288"/>
        <v>0</v>
      </c>
      <c r="AH3775" s="280">
        <f t="shared" si="1304"/>
        <v>0</v>
      </c>
      <c r="AI3775" s="280">
        <f>IF(ISBLANK(T3775),AI3774,IF(COUNTIF(T$2:T3775,T3775)&gt;1,AI3774,1+MAX(AI3774,0)))</f>
        <v>103</v>
      </c>
      <c r="AL3775" s="391" t="str">
        <f t="shared" si="1295"/>
        <v/>
      </c>
      <c r="AM3775" s="391" t="str">
        <f t="shared" si="1296"/>
        <v/>
      </c>
      <c r="AO3775" s="310" t="str">
        <f t="shared" si="1289"/>
        <v/>
      </c>
      <c r="AP3775" s="310">
        <f>SUM(AO$1:AO3775)</f>
        <v>0</v>
      </c>
      <c r="AQ3775" s="310">
        <f>SUM(AK$2:AK3775)</f>
        <v>24</v>
      </c>
      <c r="AR3775" s="310">
        <f>COUNTA(AJ$2:AJ3775)</f>
        <v>24</v>
      </c>
      <c r="AS3775" s="312"/>
      <c r="AT3775" s="312"/>
      <c r="AU3775" s="312"/>
      <c r="AV3775" s="312"/>
      <c r="AW3775" s="312"/>
    </row>
    <row r="3776" spans="1:49" x14ac:dyDescent="0.25">
      <c r="A3776"/>
      <c r="B3776"/>
      <c r="C3776"/>
      <c r="D3776"/>
      <c r="E3776"/>
      <c r="F3776"/>
      <c r="G3776"/>
      <c r="H3776"/>
      <c r="I3776"/>
      <c r="J3776"/>
      <c r="K3776"/>
      <c r="L3776"/>
      <c r="M3776"/>
      <c r="O3776" s="101">
        <f>IF(ISBLANK(C3776),O3775,IF(COUNTIF(C$2:C3776,C3776)&gt;1,O3775,1+MAX(O3775,0)))</f>
        <v>81</v>
      </c>
      <c r="P3776" s="45">
        <f t="shared" si="1298"/>
        <v>54</v>
      </c>
      <c r="Q3776" s="33" t="str">
        <f t="shared" si="1299"/>
        <v/>
      </c>
      <c r="R3776" s="33" t="str">
        <f t="shared" si="1300"/>
        <v/>
      </c>
      <c r="S3776" s="33" t="str">
        <f t="shared" si="1301"/>
        <v/>
      </c>
      <c r="T3776" s="35" t="str">
        <f t="shared" si="1302"/>
        <v/>
      </c>
      <c r="U3776" s="35" t="str">
        <f t="shared" si="1303"/>
        <v/>
      </c>
      <c r="V3776" s="35" t="str">
        <f t="shared" si="1297"/>
        <v>3C</v>
      </c>
      <c r="W3776" s="35" t="str">
        <f t="shared" si="1290"/>
        <v/>
      </c>
      <c r="X3776" s="388">
        <f t="shared" si="1291"/>
        <v>0</v>
      </c>
      <c r="Y3776" s="388">
        <f t="shared" si="1292"/>
        <v>0</v>
      </c>
      <c r="Z3776" s="280" t="str">
        <f t="shared" si="1283"/>
        <v/>
      </c>
      <c r="AA3776" s="280" t="str">
        <f t="shared" si="1284"/>
        <v/>
      </c>
      <c r="AB3776" s="389" t="str">
        <f t="shared" si="1293"/>
        <v/>
      </c>
      <c r="AC3776" s="389" t="str">
        <f t="shared" si="1294"/>
        <v/>
      </c>
      <c r="AD3776" s="390" t="str">
        <f t="shared" si="1285"/>
        <v/>
      </c>
      <c r="AE3776" s="282">
        <f t="shared" si="1286"/>
        <v>0</v>
      </c>
      <c r="AF3776" s="359">
        <f t="shared" si="1287"/>
        <v>0</v>
      </c>
      <c r="AG3776" s="280">
        <f t="shared" si="1288"/>
        <v>0</v>
      </c>
      <c r="AH3776" s="280">
        <f t="shared" si="1304"/>
        <v>0</v>
      </c>
      <c r="AI3776" s="280">
        <f>IF(ISBLANK(T3776),AI3775,IF(COUNTIF(T$2:T3776,T3776)&gt;1,AI3775,1+MAX(AI3775,0)))</f>
        <v>103</v>
      </c>
      <c r="AL3776" s="391" t="str">
        <f t="shared" si="1295"/>
        <v/>
      </c>
      <c r="AM3776" s="391" t="str">
        <f t="shared" si="1296"/>
        <v/>
      </c>
      <c r="AO3776" s="310" t="str">
        <f t="shared" si="1289"/>
        <v/>
      </c>
      <c r="AP3776" s="310">
        <f>SUM(AO$1:AO3776)</f>
        <v>0</v>
      </c>
      <c r="AQ3776" s="310">
        <f>SUM(AK$2:AK3776)</f>
        <v>24</v>
      </c>
      <c r="AR3776" s="310">
        <f>COUNTA(AJ$2:AJ3776)</f>
        <v>24</v>
      </c>
      <c r="AS3776" s="312"/>
      <c r="AT3776" s="312"/>
      <c r="AU3776" s="312"/>
      <c r="AV3776" s="312"/>
      <c r="AW3776" s="312"/>
    </row>
    <row r="3777" spans="1:49" x14ac:dyDescent="0.25">
      <c r="A3777"/>
      <c r="B3777"/>
      <c r="C3777"/>
      <c r="D3777"/>
      <c r="E3777"/>
      <c r="F3777"/>
      <c r="G3777"/>
      <c r="H3777"/>
      <c r="I3777"/>
      <c r="J3777"/>
      <c r="K3777"/>
      <c r="L3777"/>
      <c r="M3777"/>
      <c r="O3777" s="101">
        <f>IF(ISBLANK(C3777),O3776,IF(COUNTIF(C$2:C3777,C3777)&gt;1,O3776,1+MAX(O3776,0)))</f>
        <v>81</v>
      </c>
      <c r="P3777" s="45">
        <f t="shared" si="1298"/>
        <v>54</v>
      </c>
      <c r="Q3777" s="33" t="str">
        <f t="shared" si="1299"/>
        <v/>
      </c>
      <c r="R3777" s="33" t="str">
        <f t="shared" si="1300"/>
        <v/>
      </c>
      <c r="S3777" s="33" t="str">
        <f t="shared" si="1301"/>
        <v/>
      </c>
      <c r="T3777" s="35" t="str">
        <f t="shared" si="1302"/>
        <v/>
      </c>
      <c r="U3777" s="35" t="str">
        <f t="shared" si="1303"/>
        <v/>
      </c>
      <c r="V3777" s="35" t="str">
        <f t="shared" si="1297"/>
        <v>3C</v>
      </c>
      <c r="W3777" s="35" t="str">
        <f t="shared" si="1290"/>
        <v/>
      </c>
      <c r="X3777" s="388">
        <f t="shared" si="1291"/>
        <v>0</v>
      </c>
      <c r="Y3777" s="388">
        <f t="shared" si="1292"/>
        <v>0</v>
      </c>
      <c r="Z3777" s="280" t="str">
        <f t="shared" si="1283"/>
        <v/>
      </c>
      <c r="AA3777" s="280" t="str">
        <f t="shared" si="1284"/>
        <v/>
      </c>
      <c r="AB3777" s="389" t="str">
        <f t="shared" si="1293"/>
        <v/>
      </c>
      <c r="AC3777" s="389" t="str">
        <f t="shared" si="1294"/>
        <v/>
      </c>
      <c r="AD3777" s="390" t="str">
        <f t="shared" si="1285"/>
        <v/>
      </c>
      <c r="AE3777" s="282">
        <f t="shared" si="1286"/>
        <v>0</v>
      </c>
      <c r="AF3777" s="359">
        <f t="shared" si="1287"/>
        <v>0</v>
      </c>
      <c r="AG3777" s="280">
        <f t="shared" si="1288"/>
        <v>0</v>
      </c>
      <c r="AH3777" s="280">
        <f t="shared" si="1304"/>
        <v>0</v>
      </c>
      <c r="AI3777" s="280">
        <f>IF(ISBLANK(T3777),AI3776,IF(COUNTIF(T$2:T3777,T3777)&gt;1,AI3776,1+MAX(AI3776,0)))</f>
        <v>103</v>
      </c>
      <c r="AL3777" s="391" t="str">
        <f t="shared" si="1295"/>
        <v/>
      </c>
      <c r="AM3777" s="391" t="str">
        <f t="shared" si="1296"/>
        <v/>
      </c>
      <c r="AO3777" s="310" t="str">
        <f t="shared" si="1289"/>
        <v/>
      </c>
      <c r="AP3777" s="310">
        <f>SUM(AO$1:AO3777)</f>
        <v>0</v>
      </c>
      <c r="AQ3777" s="310">
        <f>SUM(AK$2:AK3777)</f>
        <v>24</v>
      </c>
      <c r="AR3777" s="310">
        <f>COUNTA(AJ$2:AJ3777)</f>
        <v>24</v>
      </c>
      <c r="AS3777" s="312"/>
      <c r="AT3777" s="312"/>
      <c r="AU3777" s="312"/>
      <c r="AV3777" s="312"/>
      <c r="AW3777" s="312"/>
    </row>
    <row r="3778" spans="1:49" x14ac:dyDescent="0.25">
      <c r="A3778"/>
      <c r="B3778"/>
      <c r="C3778"/>
      <c r="D3778"/>
      <c r="E3778"/>
      <c r="F3778"/>
      <c r="G3778"/>
      <c r="H3778"/>
      <c r="I3778"/>
      <c r="J3778"/>
      <c r="K3778"/>
      <c r="L3778"/>
      <c r="M3778"/>
      <c r="O3778" s="101">
        <f>IF(ISBLANK(C3778),O3777,IF(COUNTIF(C$2:C3778,C3778)&gt;1,O3777,1+MAX(O3777,0)))</f>
        <v>81</v>
      </c>
      <c r="P3778" s="45">
        <f t="shared" si="1298"/>
        <v>54</v>
      </c>
      <c r="Q3778" s="33" t="str">
        <f t="shared" si="1299"/>
        <v/>
      </c>
      <c r="R3778" s="33" t="str">
        <f t="shared" si="1300"/>
        <v/>
      </c>
      <c r="S3778" s="33" t="str">
        <f t="shared" si="1301"/>
        <v/>
      </c>
      <c r="T3778" s="35" t="str">
        <f t="shared" si="1302"/>
        <v/>
      </c>
      <c r="U3778" s="35" t="str">
        <f t="shared" si="1303"/>
        <v/>
      </c>
      <c r="V3778" s="35" t="str">
        <f t="shared" si="1297"/>
        <v>3C</v>
      </c>
      <c r="W3778" s="35" t="str">
        <f t="shared" si="1290"/>
        <v/>
      </c>
      <c r="X3778" s="388">
        <f t="shared" si="1291"/>
        <v>0</v>
      </c>
      <c r="Y3778" s="388">
        <f t="shared" si="1292"/>
        <v>0</v>
      </c>
      <c r="Z3778" s="280" t="str">
        <f t="shared" ref="Z3778:Z3809" si="1305">IF(I3778&gt;$H3778,1,"")</f>
        <v/>
      </c>
      <c r="AA3778" s="280" t="str">
        <f t="shared" ref="AA3778:AA3809" si="1306">IF(J3778&gt;$H3778,1,"")</f>
        <v/>
      </c>
      <c r="AB3778" s="389" t="str">
        <f t="shared" si="1293"/>
        <v/>
      </c>
      <c r="AC3778" s="389" t="str">
        <f t="shared" si="1294"/>
        <v/>
      </c>
      <c r="AD3778" s="390" t="str">
        <f t="shared" ref="AD3778:AD3809" si="1307">IF(ISERROR(MATCH(A3778&amp;"_"&amp;G3778,Sidewalk_ignore,0)),"",1)</f>
        <v/>
      </c>
      <c r="AE3778" s="282">
        <f t="shared" ref="AE3778:AE3809" si="1308">IF(AND(ISNUMBER($G3778),$B3778="AM"),INDEX(CordonIn,MATCH($A3778,loc_ID,0),$G3778),0)</f>
        <v>0</v>
      </c>
      <c r="AF3778" s="359">
        <f t="shared" ref="AF3778:AF3809" si="1309">IF(AND(ISNUMBER($G3778),$B3778="PM"),INDEX(CordonIn,MATCH($A3778,loc_ID,0),VLOOKUP($G3778,Reverse_dir,2,FALSE)),0)</f>
        <v>0</v>
      </c>
      <c r="AG3778" s="280">
        <f t="shared" ref="AG3778:AG3809" si="1310">IF(AND(ISNUMBER($G3778),$B3778="AM"),INDEX(Lane,MATCH($A3778,loc_ID,0),$G3778),0)</f>
        <v>0</v>
      </c>
      <c r="AH3778" s="280">
        <f t="shared" si="1304"/>
        <v>0</v>
      </c>
      <c r="AI3778" s="280">
        <f>IF(ISBLANK(T3778),AI3777,IF(COUNTIF(T$2:T3778,T3778)&gt;1,AI3777,1+MAX(AI3777,0)))</f>
        <v>103</v>
      </c>
      <c r="AL3778" s="391" t="str">
        <f t="shared" si="1295"/>
        <v/>
      </c>
      <c r="AM3778" s="391" t="str">
        <f t="shared" si="1296"/>
        <v/>
      </c>
      <c r="AO3778" s="310" t="str">
        <f t="shared" ref="AO3778:AO3809" si="1311">IF(SUM(Z3778:AC3778)&gt;0,1,"")</f>
        <v/>
      </c>
      <c r="AP3778" s="310">
        <f>SUM(AO$1:AO3778)</f>
        <v>0</v>
      </c>
      <c r="AQ3778" s="310">
        <f>SUM(AK$2:AK3778)</f>
        <v>24</v>
      </c>
      <c r="AR3778" s="310">
        <f>COUNTA(AJ$2:AJ3778)</f>
        <v>24</v>
      </c>
      <c r="AS3778" s="312"/>
      <c r="AT3778" s="312"/>
      <c r="AU3778" s="312"/>
      <c r="AV3778" s="312"/>
      <c r="AW3778" s="312"/>
    </row>
    <row r="3779" spans="1:49" x14ac:dyDescent="0.25">
      <c r="A3779"/>
      <c r="B3779"/>
      <c r="C3779"/>
      <c r="D3779"/>
      <c r="E3779"/>
      <c r="F3779"/>
      <c r="G3779"/>
      <c r="H3779"/>
      <c r="I3779"/>
      <c r="J3779"/>
      <c r="K3779"/>
      <c r="L3779"/>
      <c r="M3779"/>
      <c r="O3779" s="101">
        <f>IF(ISBLANK(C3779),O3778,IF(COUNTIF(C$2:C3779,C3779)&gt;1,O3778,1+MAX(O3778,0)))</f>
        <v>81</v>
      </c>
      <c r="P3779" s="45">
        <f t="shared" si="1298"/>
        <v>54</v>
      </c>
      <c r="Q3779" s="33" t="str">
        <f t="shared" si="1299"/>
        <v/>
      </c>
      <c r="R3779" s="33" t="str">
        <f t="shared" si="1300"/>
        <v/>
      </c>
      <c r="S3779" s="33" t="str">
        <f t="shared" si="1301"/>
        <v/>
      </c>
      <c r="T3779" s="35" t="str">
        <f t="shared" si="1302"/>
        <v/>
      </c>
      <c r="U3779" s="35" t="str">
        <f t="shared" si="1303"/>
        <v/>
      </c>
      <c r="V3779" s="35" t="str">
        <f t="shared" si="1297"/>
        <v>3C</v>
      </c>
      <c r="W3779" s="35" t="str">
        <f t="shared" ref="W3779:W3809" si="1312">IF(ISBLANK(A3779),"",A3779&amp;B3779&amp;V3779&amp;E3779&amp;F3779&amp;G3779)</f>
        <v/>
      </c>
      <c r="X3779" s="388">
        <f t="shared" ref="X3779:X3809" si="1313">IF($AD3779=1,0,K3779)</f>
        <v>0</v>
      </c>
      <c r="Y3779" s="388">
        <f t="shared" ref="Y3779:Y3809" si="1314">IF($AD3779=1,0,L3779)</f>
        <v>0</v>
      </c>
      <c r="Z3779" s="280" t="str">
        <f t="shared" si="1305"/>
        <v/>
      </c>
      <c r="AA3779" s="280" t="str">
        <f t="shared" si="1306"/>
        <v/>
      </c>
      <c r="AB3779" s="389" t="str">
        <f t="shared" ref="AB3779:AB3809" si="1315">IF(OR(K3779&gt;$H3779,AND($AD3779=1,K3779&gt;0)),1,"")</f>
        <v/>
      </c>
      <c r="AC3779" s="389" t="str">
        <f t="shared" ref="AC3779:AC3809" si="1316">IF(OR(L3779&gt;$H3779,AND($AD3779=1,L3779&gt;0)),1,"")</f>
        <v/>
      </c>
      <c r="AD3779" s="390" t="str">
        <f t="shared" si="1307"/>
        <v/>
      </c>
      <c r="AE3779" s="282">
        <f t="shared" si="1308"/>
        <v>0</v>
      </c>
      <c r="AF3779" s="359">
        <f t="shared" si="1309"/>
        <v>0</v>
      </c>
      <c r="AG3779" s="280">
        <f t="shared" si="1310"/>
        <v>0</v>
      </c>
      <c r="AH3779" s="280">
        <f t="shared" si="1304"/>
        <v>0</v>
      </c>
      <c r="AI3779" s="280">
        <f>IF(ISBLANK(T3779),AI3778,IF(COUNTIF(T$2:T3779,T3779)&gt;1,AI3778,1+MAX(AI3778,0)))</f>
        <v>103</v>
      </c>
      <c r="AL3779" s="391" t="str">
        <f t="shared" ref="AL3779:AL3809" si="1317">IF(OR(AB3779=1,AC3779=1),IF(LEN(AJ3779)=0,"",AJ3779&amp;"; ")&amp;"Ignore sidewalk",IF(LEN(AJ3779)=0,"",AJ3779))</f>
        <v/>
      </c>
      <c r="AM3779" s="391" t="str">
        <f t="shared" ref="AM3779:AM3809" si="1318">IF(OR(AB3779=1,AC3779=1),1,IF(LEN(AK3779)=0,"",AK3779))</f>
        <v/>
      </c>
      <c r="AO3779" s="310" t="str">
        <f t="shared" si="1311"/>
        <v/>
      </c>
      <c r="AP3779" s="310">
        <f>SUM(AO$1:AO3779)</f>
        <v>0</v>
      </c>
      <c r="AQ3779" s="310">
        <f>SUM(AK$2:AK3779)</f>
        <v>24</v>
      </c>
      <c r="AR3779" s="310">
        <f>COUNTA(AJ$2:AJ3779)</f>
        <v>24</v>
      </c>
      <c r="AS3779" s="312"/>
      <c r="AT3779" s="312"/>
      <c r="AU3779" s="312"/>
      <c r="AV3779" s="312"/>
      <c r="AW3779" s="312"/>
    </row>
    <row r="3780" spans="1:49" x14ac:dyDescent="0.25">
      <c r="A3780"/>
      <c r="B3780"/>
      <c r="C3780"/>
      <c r="D3780"/>
      <c r="E3780"/>
      <c r="F3780"/>
      <c r="G3780"/>
      <c r="H3780"/>
      <c r="I3780"/>
      <c r="J3780"/>
      <c r="K3780"/>
      <c r="L3780"/>
      <c r="M3780"/>
      <c r="O3780" s="101">
        <f>IF(ISBLANK(C3780),O3779,IF(COUNTIF(C$2:C3780,C3780)&gt;1,O3779,1+MAX(O3779,0)))</f>
        <v>81</v>
      </c>
      <c r="P3780" s="45">
        <f t="shared" si="1298"/>
        <v>54</v>
      </c>
      <c r="Q3780" s="33" t="str">
        <f t="shared" si="1299"/>
        <v/>
      </c>
      <c r="R3780" s="33" t="str">
        <f t="shared" si="1300"/>
        <v/>
      </c>
      <c r="S3780" s="33" t="str">
        <f t="shared" si="1301"/>
        <v/>
      </c>
      <c r="T3780" s="35" t="str">
        <f t="shared" si="1302"/>
        <v/>
      </c>
      <c r="U3780" s="35" t="str">
        <f t="shared" si="1303"/>
        <v/>
      </c>
      <c r="V3780" s="35" t="str">
        <f t="shared" ref="V3780:V3809" si="1319">TEXT((O3780-MOD(O3780,26))/26,"0")&amp;CHAR(65+MOD(O3780-1,26))</f>
        <v>3C</v>
      </c>
      <c r="W3780" s="35" t="str">
        <f t="shared" si="1312"/>
        <v/>
      </c>
      <c r="X3780" s="388">
        <f t="shared" si="1313"/>
        <v>0</v>
      </c>
      <c r="Y3780" s="388">
        <f t="shared" si="1314"/>
        <v>0</v>
      </c>
      <c r="Z3780" s="280" t="str">
        <f t="shared" si="1305"/>
        <v/>
      </c>
      <c r="AA3780" s="280" t="str">
        <f t="shared" si="1306"/>
        <v/>
      </c>
      <c r="AB3780" s="389" t="str">
        <f t="shared" si="1315"/>
        <v/>
      </c>
      <c r="AC3780" s="389" t="str">
        <f t="shared" si="1316"/>
        <v/>
      </c>
      <c r="AD3780" s="390" t="str">
        <f t="shared" si="1307"/>
        <v/>
      </c>
      <c r="AE3780" s="282">
        <f t="shared" si="1308"/>
        <v>0</v>
      </c>
      <c r="AF3780" s="359">
        <f t="shared" si="1309"/>
        <v>0</v>
      </c>
      <c r="AG3780" s="280">
        <f t="shared" si="1310"/>
        <v>0</v>
      </c>
      <c r="AH3780" s="280">
        <f t="shared" si="1304"/>
        <v>0</v>
      </c>
      <c r="AI3780" s="280">
        <f>IF(ISBLANK(T3780),AI3779,IF(COUNTIF(T$2:T3780,T3780)&gt;1,AI3779,1+MAX(AI3779,0)))</f>
        <v>103</v>
      </c>
      <c r="AL3780" s="391" t="str">
        <f t="shared" si="1317"/>
        <v/>
      </c>
      <c r="AM3780" s="391" t="str">
        <f t="shared" si="1318"/>
        <v/>
      </c>
      <c r="AO3780" s="310" t="str">
        <f t="shared" si="1311"/>
        <v/>
      </c>
      <c r="AP3780" s="310">
        <f>SUM(AO$1:AO3780)</f>
        <v>0</v>
      </c>
      <c r="AQ3780" s="310">
        <f>SUM(AK$2:AK3780)</f>
        <v>24</v>
      </c>
      <c r="AR3780" s="310">
        <f>COUNTA(AJ$2:AJ3780)</f>
        <v>24</v>
      </c>
      <c r="AS3780" s="312"/>
      <c r="AT3780" s="312"/>
      <c r="AU3780" s="312"/>
      <c r="AV3780" s="312"/>
      <c r="AW3780" s="312"/>
    </row>
    <row r="3781" spans="1:49" x14ac:dyDescent="0.25">
      <c r="A3781"/>
      <c r="B3781"/>
      <c r="C3781"/>
      <c r="D3781"/>
      <c r="E3781"/>
      <c r="F3781"/>
      <c r="G3781"/>
      <c r="H3781"/>
      <c r="I3781"/>
      <c r="J3781"/>
      <c r="K3781"/>
      <c r="L3781"/>
      <c r="M3781"/>
      <c r="O3781" s="101">
        <f>IF(ISBLANK(C3781),O3780,IF(COUNTIF(C$2:C3781,C3781)&gt;1,O3780,1+MAX(O3780,0)))</f>
        <v>81</v>
      </c>
      <c r="P3781" s="45">
        <f t="shared" si="1298"/>
        <v>54</v>
      </c>
      <c r="Q3781" s="33" t="str">
        <f t="shared" si="1299"/>
        <v/>
      </c>
      <c r="R3781" s="33" t="str">
        <f t="shared" si="1300"/>
        <v/>
      </c>
      <c r="S3781" s="33" t="str">
        <f t="shared" si="1301"/>
        <v/>
      </c>
      <c r="T3781" s="35" t="str">
        <f t="shared" si="1302"/>
        <v/>
      </c>
      <c r="U3781" s="35" t="str">
        <f t="shared" si="1303"/>
        <v/>
      </c>
      <c r="V3781" s="35" t="str">
        <f t="shared" si="1319"/>
        <v>3C</v>
      </c>
      <c r="W3781" s="35" t="str">
        <f t="shared" si="1312"/>
        <v/>
      </c>
      <c r="X3781" s="388">
        <f t="shared" si="1313"/>
        <v>0</v>
      </c>
      <c r="Y3781" s="388">
        <f t="shared" si="1314"/>
        <v>0</v>
      </c>
      <c r="Z3781" s="280" t="str">
        <f t="shared" si="1305"/>
        <v/>
      </c>
      <c r="AA3781" s="280" t="str">
        <f t="shared" si="1306"/>
        <v/>
      </c>
      <c r="AB3781" s="389" t="str">
        <f t="shared" si="1315"/>
        <v/>
      </c>
      <c r="AC3781" s="389" t="str">
        <f t="shared" si="1316"/>
        <v/>
      </c>
      <c r="AD3781" s="390" t="str">
        <f t="shared" si="1307"/>
        <v/>
      </c>
      <c r="AE3781" s="282">
        <f t="shared" si="1308"/>
        <v>0</v>
      </c>
      <c r="AF3781" s="359">
        <f t="shared" si="1309"/>
        <v>0</v>
      </c>
      <c r="AG3781" s="280">
        <f t="shared" si="1310"/>
        <v>0</v>
      </c>
      <c r="AH3781" s="280">
        <f t="shared" si="1304"/>
        <v>0</v>
      </c>
      <c r="AI3781" s="280">
        <f>IF(ISBLANK(T3781),AI3780,IF(COUNTIF(T$2:T3781,T3781)&gt;1,AI3780,1+MAX(AI3780,0)))</f>
        <v>103</v>
      </c>
      <c r="AL3781" s="391" t="str">
        <f t="shared" si="1317"/>
        <v/>
      </c>
      <c r="AM3781" s="391" t="str">
        <f t="shared" si="1318"/>
        <v/>
      </c>
      <c r="AO3781" s="310" t="str">
        <f t="shared" si="1311"/>
        <v/>
      </c>
      <c r="AP3781" s="310">
        <f>SUM(AO$1:AO3781)</f>
        <v>0</v>
      </c>
      <c r="AQ3781" s="310">
        <f>SUM(AK$2:AK3781)</f>
        <v>24</v>
      </c>
      <c r="AR3781" s="310">
        <f>COUNTA(AJ$2:AJ3781)</f>
        <v>24</v>
      </c>
      <c r="AS3781" s="312"/>
      <c r="AT3781" s="312"/>
      <c r="AU3781" s="312"/>
      <c r="AV3781" s="312"/>
      <c r="AW3781" s="312"/>
    </row>
    <row r="3782" spans="1:49" x14ac:dyDescent="0.25">
      <c r="A3782"/>
      <c r="B3782"/>
      <c r="C3782"/>
      <c r="D3782"/>
      <c r="E3782"/>
      <c r="F3782"/>
      <c r="G3782"/>
      <c r="H3782"/>
      <c r="I3782"/>
      <c r="J3782"/>
      <c r="K3782"/>
      <c r="L3782"/>
      <c r="M3782"/>
      <c r="O3782" s="101">
        <f>IF(ISBLANK(C3782),O3781,IF(COUNTIF(C$2:C3782,C3782)&gt;1,O3781,1+MAX(O3781,0)))</f>
        <v>81</v>
      </c>
      <c r="P3782" s="45">
        <f t="shared" si="1298"/>
        <v>54</v>
      </c>
      <c r="Q3782" s="33" t="str">
        <f t="shared" si="1299"/>
        <v/>
      </c>
      <c r="R3782" s="33" t="str">
        <f t="shared" si="1300"/>
        <v/>
      </c>
      <c r="S3782" s="33" t="str">
        <f t="shared" si="1301"/>
        <v/>
      </c>
      <c r="T3782" s="35" t="str">
        <f t="shared" si="1302"/>
        <v/>
      </c>
      <c r="U3782" s="35" t="str">
        <f t="shared" si="1303"/>
        <v/>
      </c>
      <c r="V3782" s="35" t="str">
        <f t="shared" si="1319"/>
        <v>3C</v>
      </c>
      <c r="W3782" s="35" t="str">
        <f t="shared" si="1312"/>
        <v/>
      </c>
      <c r="X3782" s="388">
        <f t="shared" si="1313"/>
        <v>0</v>
      </c>
      <c r="Y3782" s="388">
        <f t="shared" si="1314"/>
        <v>0</v>
      </c>
      <c r="Z3782" s="280" t="str">
        <f t="shared" si="1305"/>
        <v/>
      </c>
      <c r="AA3782" s="280" t="str">
        <f t="shared" si="1306"/>
        <v/>
      </c>
      <c r="AB3782" s="389" t="str">
        <f t="shared" si="1315"/>
        <v/>
      </c>
      <c r="AC3782" s="389" t="str">
        <f t="shared" si="1316"/>
        <v/>
      </c>
      <c r="AD3782" s="390" t="str">
        <f t="shared" si="1307"/>
        <v/>
      </c>
      <c r="AE3782" s="282">
        <f t="shared" si="1308"/>
        <v>0</v>
      </c>
      <c r="AF3782" s="359">
        <f t="shared" si="1309"/>
        <v>0</v>
      </c>
      <c r="AG3782" s="280">
        <f t="shared" si="1310"/>
        <v>0</v>
      </c>
      <c r="AH3782" s="280">
        <f t="shared" si="1304"/>
        <v>0</v>
      </c>
      <c r="AI3782" s="280">
        <f>IF(ISBLANK(T3782),AI3781,IF(COUNTIF(T$2:T3782,T3782)&gt;1,AI3781,1+MAX(AI3781,0)))</f>
        <v>103</v>
      </c>
      <c r="AL3782" s="391" t="str">
        <f t="shared" si="1317"/>
        <v/>
      </c>
      <c r="AM3782" s="391" t="str">
        <f t="shared" si="1318"/>
        <v/>
      </c>
      <c r="AO3782" s="310" t="str">
        <f t="shared" si="1311"/>
        <v/>
      </c>
      <c r="AP3782" s="310">
        <f>SUM(AO$1:AO3782)</f>
        <v>0</v>
      </c>
      <c r="AQ3782" s="310">
        <f>SUM(AK$2:AK3782)</f>
        <v>24</v>
      </c>
      <c r="AR3782" s="310">
        <f>COUNTA(AJ$2:AJ3782)</f>
        <v>24</v>
      </c>
      <c r="AS3782" s="312"/>
      <c r="AT3782" s="312"/>
      <c r="AU3782" s="312"/>
      <c r="AV3782" s="312"/>
      <c r="AW3782" s="312"/>
    </row>
    <row r="3783" spans="1:49" x14ac:dyDescent="0.25">
      <c r="A3783"/>
      <c r="B3783"/>
      <c r="C3783"/>
      <c r="D3783"/>
      <c r="E3783"/>
      <c r="F3783"/>
      <c r="G3783"/>
      <c r="H3783"/>
      <c r="I3783"/>
      <c r="J3783"/>
      <c r="K3783"/>
      <c r="L3783"/>
      <c r="M3783"/>
      <c r="O3783" s="101">
        <f>IF(ISBLANK(C3783),O3782,IF(COUNTIF(C$2:C3783,C3783)&gt;1,O3782,1+MAX(O3782,0)))</f>
        <v>81</v>
      </c>
      <c r="P3783" s="45">
        <f t="shared" si="1298"/>
        <v>54</v>
      </c>
      <c r="Q3783" s="33" t="str">
        <f t="shared" si="1299"/>
        <v/>
      </c>
      <c r="R3783" s="33" t="str">
        <f t="shared" si="1300"/>
        <v/>
      </c>
      <c r="S3783" s="33" t="str">
        <f t="shared" si="1301"/>
        <v/>
      </c>
      <c r="T3783" s="35" t="str">
        <f t="shared" si="1302"/>
        <v/>
      </c>
      <c r="U3783" s="35" t="str">
        <f t="shared" si="1303"/>
        <v/>
      </c>
      <c r="V3783" s="35" t="str">
        <f t="shared" si="1319"/>
        <v>3C</v>
      </c>
      <c r="W3783" s="35" t="str">
        <f t="shared" si="1312"/>
        <v/>
      </c>
      <c r="X3783" s="388">
        <f t="shared" si="1313"/>
        <v>0</v>
      </c>
      <c r="Y3783" s="388">
        <f t="shared" si="1314"/>
        <v>0</v>
      </c>
      <c r="Z3783" s="280" t="str">
        <f t="shared" si="1305"/>
        <v/>
      </c>
      <c r="AA3783" s="280" t="str">
        <f t="shared" si="1306"/>
        <v/>
      </c>
      <c r="AB3783" s="389" t="str">
        <f t="shared" si="1315"/>
        <v/>
      </c>
      <c r="AC3783" s="389" t="str">
        <f t="shared" si="1316"/>
        <v/>
      </c>
      <c r="AD3783" s="390" t="str">
        <f t="shared" si="1307"/>
        <v/>
      </c>
      <c r="AE3783" s="282">
        <f t="shared" si="1308"/>
        <v>0</v>
      </c>
      <c r="AF3783" s="359">
        <f t="shared" si="1309"/>
        <v>0</v>
      </c>
      <c r="AG3783" s="280">
        <f t="shared" si="1310"/>
        <v>0</v>
      </c>
      <c r="AH3783" s="280">
        <f t="shared" si="1304"/>
        <v>0</v>
      </c>
      <c r="AI3783" s="280">
        <f>IF(ISBLANK(T3783),AI3782,IF(COUNTIF(T$2:T3783,T3783)&gt;1,AI3782,1+MAX(AI3782,0)))</f>
        <v>103</v>
      </c>
      <c r="AL3783" s="391" t="str">
        <f t="shared" si="1317"/>
        <v/>
      </c>
      <c r="AM3783" s="391" t="str">
        <f t="shared" si="1318"/>
        <v/>
      </c>
      <c r="AO3783" s="310" t="str">
        <f t="shared" si="1311"/>
        <v/>
      </c>
      <c r="AP3783" s="310">
        <f>SUM(AO$1:AO3783)</f>
        <v>0</v>
      </c>
      <c r="AQ3783" s="310">
        <f>SUM(AK$2:AK3783)</f>
        <v>24</v>
      </c>
      <c r="AR3783" s="310">
        <f>COUNTA(AJ$2:AJ3783)</f>
        <v>24</v>
      </c>
      <c r="AS3783" s="312"/>
      <c r="AT3783" s="312"/>
      <c r="AU3783" s="312"/>
      <c r="AV3783" s="312"/>
      <c r="AW3783" s="312"/>
    </row>
    <row r="3784" spans="1:49" x14ac:dyDescent="0.25">
      <c r="A3784"/>
      <c r="B3784"/>
      <c r="C3784"/>
      <c r="D3784"/>
      <c r="E3784"/>
      <c r="F3784"/>
      <c r="G3784"/>
      <c r="H3784"/>
      <c r="I3784"/>
      <c r="J3784"/>
      <c r="K3784"/>
      <c r="L3784"/>
      <c r="M3784"/>
      <c r="O3784" s="101">
        <f>IF(ISBLANK(C3784),O3783,IF(COUNTIF(C$2:C3784,C3784)&gt;1,O3783,1+MAX(O3783,0)))</f>
        <v>81</v>
      </c>
      <c r="P3784" s="45">
        <f t="shared" si="1298"/>
        <v>54</v>
      </c>
      <c r="Q3784" s="33" t="str">
        <f t="shared" si="1299"/>
        <v/>
      </c>
      <c r="R3784" s="33" t="str">
        <f t="shared" si="1300"/>
        <v/>
      </c>
      <c r="S3784" s="33" t="str">
        <f t="shared" si="1301"/>
        <v/>
      </c>
      <c r="T3784" s="35" t="str">
        <f t="shared" si="1302"/>
        <v/>
      </c>
      <c r="U3784" s="35" t="str">
        <f t="shared" si="1303"/>
        <v/>
      </c>
      <c r="V3784" s="35" t="str">
        <f t="shared" si="1319"/>
        <v>3C</v>
      </c>
      <c r="W3784" s="35" t="str">
        <f t="shared" si="1312"/>
        <v/>
      </c>
      <c r="X3784" s="388">
        <f t="shared" si="1313"/>
        <v>0</v>
      </c>
      <c r="Y3784" s="388">
        <f t="shared" si="1314"/>
        <v>0</v>
      </c>
      <c r="Z3784" s="280" t="str">
        <f t="shared" si="1305"/>
        <v/>
      </c>
      <c r="AA3784" s="280" t="str">
        <f t="shared" si="1306"/>
        <v/>
      </c>
      <c r="AB3784" s="389" t="str">
        <f t="shared" si="1315"/>
        <v/>
      </c>
      <c r="AC3784" s="389" t="str">
        <f t="shared" si="1316"/>
        <v/>
      </c>
      <c r="AD3784" s="390" t="str">
        <f t="shared" si="1307"/>
        <v/>
      </c>
      <c r="AE3784" s="282">
        <f t="shared" si="1308"/>
        <v>0</v>
      </c>
      <c r="AF3784" s="359">
        <f t="shared" si="1309"/>
        <v>0</v>
      </c>
      <c r="AG3784" s="280">
        <f t="shared" si="1310"/>
        <v>0</v>
      </c>
      <c r="AH3784" s="280">
        <f t="shared" si="1304"/>
        <v>0</v>
      </c>
      <c r="AI3784" s="280">
        <f>IF(ISBLANK(T3784),AI3783,IF(COUNTIF(T$2:T3784,T3784)&gt;1,AI3783,1+MAX(AI3783,0)))</f>
        <v>103</v>
      </c>
      <c r="AL3784" s="391" t="str">
        <f t="shared" si="1317"/>
        <v/>
      </c>
      <c r="AM3784" s="391" t="str">
        <f t="shared" si="1318"/>
        <v/>
      </c>
      <c r="AO3784" s="310" t="str">
        <f t="shared" si="1311"/>
        <v/>
      </c>
      <c r="AP3784" s="310">
        <f>SUM(AO$1:AO3784)</f>
        <v>0</v>
      </c>
      <c r="AQ3784" s="310">
        <f>SUM(AK$2:AK3784)</f>
        <v>24</v>
      </c>
      <c r="AR3784" s="310">
        <f>COUNTA(AJ$2:AJ3784)</f>
        <v>24</v>
      </c>
      <c r="AS3784" s="312"/>
      <c r="AT3784" s="312"/>
      <c r="AU3784" s="312"/>
      <c r="AV3784" s="312"/>
      <c r="AW3784" s="312"/>
    </row>
    <row r="3785" spans="1:49" x14ac:dyDescent="0.25">
      <c r="A3785"/>
      <c r="B3785"/>
      <c r="C3785"/>
      <c r="D3785"/>
      <c r="E3785"/>
      <c r="F3785"/>
      <c r="G3785"/>
      <c r="H3785"/>
      <c r="I3785"/>
      <c r="J3785"/>
      <c r="K3785"/>
      <c r="L3785"/>
      <c r="M3785"/>
      <c r="O3785" s="101">
        <f>IF(ISBLANK(C3785),O3784,IF(COUNTIF(C$2:C3785,C3785)&gt;1,O3784,1+MAX(O3784,0)))</f>
        <v>81</v>
      </c>
      <c r="P3785" s="45">
        <f t="shared" si="1298"/>
        <v>54</v>
      </c>
      <c r="Q3785" s="33" t="str">
        <f t="shared" si="1299"/>
        <v/>
      </c>
      <c r="R3785" s="33" t="str">
        <f t="shared" si="1300"/>
        <v/>
      </c>
      <c r="S3785" s="33" t="str">
        <f t="shared" si="1301"/>
        <v/>
      </c>
      <c r="T3785" s="35" t="str">
        <f t="shared" si="1302"/>
        <v/>
      </c>
      <c r="U3785" s="35" t="str">
        <f t="shared" si="1303"/>
        <v/>
      </c>
      <c r="V3785" s="35" t="str">
        <f t="shared" si="1319"/>
        <v>3C</v>
      </c>
      <c r="W3785" s="35" t="str">
        <f t="shared" si="1312"/>
        <v/>
      </c>
      <c r="X3785" s="388">
        <f t="shared" si="1313"/>
        <v>0</v>
      </c>
      <c r="Y3785" s="388">
        <f t="shared" si="1314"/>
        <v>0</v>
      </c>
      <c r="Z3785" s="280" t="str">
        <f t="shared" si="1305"/>
        <v/>
      </c>
      <c r="AA3785" s="280" t="str">
        <f t="shared" si="1306"/>
        <v/>
      </c>
      <c r="AB3785" s="389" t="str">
        <f t="shared" si="1315"/>
        <v/>
      </c>
      <c r="AC3785" s="389" t="str">
        <f t="shared" si="1316"/>
        <v/>
      </c>
      <c r="AD3785" s="390" t="str">
        <f t="shared" si="1307"/>
        <v/>
      </c>
      <c r="AE3785" s="282">
        <f t="shared" si="1308"/>
        <v>0</v>
      </c>
      <c r="AF3785" s="359">
        <f t="shared" si="1309"/>
        <v>0</v>
      </c>
      <c r="AG3785" s="280">
        <f t="shared" si="1310"/>
        <v>0</v>
      </c>
      <c r="AH3785" s="280">
        <f t="shared" si="1304"/>
        <v>0</v>
      </c>
      <c r="AI3785" s="280">
        <f>IF(ISBLANK(T3785),AI3784,IF(COUNTIF(T$2:T3785,T3785)&gt;1,AI3784,1+MAX(AI3784,0)))</f>
        <v>103</v>
      </c>
      <c r="AL3785" s="391" t="str">
        <f t="shared" si="1317"/>
        <v/>
      </c>
      <c r="AM3785" s="391" t="str">
        <f t="shared" si="1318"/>
        <v/>
      </c>
      <c r="AO3785" s="310" t="str">
        <f t="shared" si="1311"/>
        <v/>
      </c>
      <c r="AP3785" s="310">
        <f>SUM(AO$1:AO3785)</f>
        <v>0</v>
      </c>
      <c r="AQ3785" s="310">
        <f>SUM(AK$2:AK3785)</f>
        <v>24</v>
      </c>
      <c r="AR3785" s="310">
        <f>COUNTA(AJ$2:AJ3785)</f>
        <v>24</v>
      </c>
      <c r="AS3785" s="312"/>
      <c r="AT3785" s="312"/>
      <c r="AU3785" s="312"/>
      <c r="AV3785" s="312"/>
      <c r="AW3785" s="312"/>
    </row>
    <row r="3786" spans="1:49" x14ac:dyDescent="0.25">
      <c r="A3786"/>
      <c r="B3786"/>
      <c r="C3786"/>
      <c r="D3786"/>
      <c r="E3786"/>
      <c r="F3786"/>
      <c r="G3786"/>
      <c r="H3786"/>
      <c r="I3786"/>
      <c r="J3786"/>
      <c r="K3786"/>
      <c r="L3786"/>
      <c r="M3786"/>
      <c r="O3786" s="101">
        <f>IF(ISBLANK(C3786),O3785,IF(COUNTIF(C$2:C3786,C3786)&gt;1,O3785,1+MAX(O3785,0)))</f>
        <v>81</v>
      </c>
      <c r="P3786" s="45">
        <f t="shared" si="1298"/>
        <v>54</v>
      </c>
      <c r="Q3786" s="33" t="str">
        <f t="shared" si="1299"/>
        <v/>
      </c>
      <c r="R3786" s="33" t="str">
        <f t="shared" si="1300"/>
        <v/>
      </c>
      <c r="S3786" s="33" t="str">
        <f t="shared" si="1301"/>
        <v/>
      </c>
      <c r="T3786" s="35" t="str">
        <f t="shared" si="1302"/>
        <v/>
      </c>
      <c r="U3786" s="35" t="str">
        <f t="shared" si="1303"/>
        <v/>
      </c>
      <c r="V3786" s="35" t="str">
        <f t="shared" si="1319"/>
        <v>3C</v>
      </c>
      <c r="W3786" s="35" t="str">
        <f t="shared" si="1312"/>
        <v/>
      </c>
      <c r="X3786" s="388">
        <f t="shared" si="1313"/>
        <v>0</v>
      </c>
      <c r="Y3786" s="388">
        <f t="shared" si="1314"/>
        <v>0</v>
      </c>
      <c r="Z3786" s="280" t="str">
        <f t="shared" si="1305"/>
        <v/>
      </c>
      <c r="AA3786" s="280" t="str">
        <f t="shared" si="1306"/>
        <v/>
      </c>
      <c r="AB3786" s="389" t="str">
        <f t="shared" si="1315"/>
        <v/>
      </c>
      <c r="AC3786" s="389" t="str">
        <f t="shared" si="1316"/>
        <v/>
      </c>
      <c r="AD3786" s="390" t="str">
        <f t="shared" si="1307"/>
        <v/>
      </c>
      <c r="AE3786" s="282">
        <f t="shared" si="1308"/>
        <v>0</v>
      </c>
      <c r="AF3786" s="359">
        <f t="shared" si="1309"/>
        <v>0</v>
      </c>
      <c r="AG3786" s="280">
        <f t="shared" si="1310"/>
        <v>0</v>
      </c>
      <c r="AH3786" s="280">
        <f t="shared" si="1304"/>
        <v>0</v>
      </c>
      <c r="AI3786" s="280">
        <f>IF(ISBLANK(T3786),AI3785,IF(COUNTIF(T$2:T3786,T3786)&gt;1,AI3785,1+MAX(AI3785,0)))</f>
        <v>103</v>
      </c>
      <c r="AL3786" s="391" t="str">
        <f t="shared" si="1317"/>
        <v/>
      </c>
      <c r="AM3786" s="391" t="str">
        <f t="shared" si="1318"/>
        <v/>
      </c>
      <c r="AO3786" s="310" t="str">
        <f t="shared" si="1311"/>
        <v/>
      </c>
      <c r="AP3786" s="310">
        <f>SUM(AO$1:AO3786)</f>
        <v>0</v>
      </c>
      <c r="AQ3786" s="310">
        <f>SUM(AK$2:AK3786)</f>
        <v>24</v>
      </c>
      <c r="AR3786" s="310">
        <f>COUNTA(AJ$2:AJ3786)</f>
        <v>24</v>
      </c>
      <c r="AS3786" s="312"/>
      <c r="AT3786" s="312"/>
      <c r="AU3786" s="312"/>
      <c r="AV3786" s="312"/>
      <c r="AW3786" s="312"/>
    </row>
    <row r="3787" spans="1:49" x14ac:dyDescent="0.25">
      <c r="A3787"/>
      <c r="B3787"/>
      <c r="C3787"/>
      <c r="D3787"/>
      <c r="E3787"/>
      <c r="F3787"/>
      <c r="G3787"/>
      <c r="H3787"/>
      <c r="I3787"/>
      <c r="J3787"/>
      <c r="K3787"/>
      <c r="L3787"/>
      <c r="M3787"/>
      <c r="O3787" s="101">
        <f>IF(ISBLANK(C3787),O3786,IF(COUNTIF(C$2:C3787,C3787)&gt;1,O3786,1+MAX(O3786,0)))</f>
        <v>81</v>
      </c>
      <c r="P3787" s="45">
        <f t="shared" si="1298"/>
        <v>54</v>
      </c>
      <c r="Q3787" s="33" t="str">
        <f t="shared" si="1299"/>
        <v/>
      </c>
      <c r="R3787" s="33" t="str">
        <f t="shared" si="1300"/>
        <v/>
      </c>
      <c r="S3787" s="33" t="str">
        <f t="shared" si="1301"/>
        <v/>
      </c>
      <c r="T3787" s="35" t="str">
        <f t="shared" si="1302"/>
        <v/>
      </c>
      <c r="U3787" s="35" t="str">
        <f t="shared" si="1303"/>
        <v/>
      </c>
      <c r="V3787" s="35" t="str">
        <f t="shared" si="1319"/>
        <v>3C</v>
      </c>
      <c r="W3787" s="35" t="str">
        <f t="shared" si="1312"/>
        <v/>
      </c>
      <c r="X3787" s="388">
        <f t="shared" si="1313"/>
        <v>0</v>
      </c>
      <c r="Y3787" s="388">
        <f t="shared" si="1314"/>
        <v>0</v>
      </c>
      <c r="Z3787" s="280" t="str">
        <f t="shared" si="1305"/>
        <v/>
      </c>
      <c r="AA3787" s="280" t="str">
        <f t="shared" si="1306"/>
        <v/>
      </c>
      <c r="AB3787" s="389" t="str">
        <f t="shared" si="1315"/>
        <v/>
      </c>
      <c r="AC3787" s="389" t="str">
        <f t="shared" si="1316"/>
        <v/>
      </c>
      <c r="AD3787" s="390" t="str">
        <f t="shared" si="1307"/>
        <v/>
      </c>
      <c r="AE3787" s="282">
        <f t="shared" si="1308"/>
        <v>0</v>
      </c>
      <c r="AF3787" s="359">
        <f t="shared" si="1309"/>
        <v>0</v>
      </c>
      <c r="AG3787" s="280">
        <f t="shared" si="1310"/>
        <v>0</v>
      </c>
      <c r="AH3787" s="280">
        <f t="shared" si="1304"/>
        <v>0</v>
      </c>
      <c r="AI3787" s="280">
        <f>IF(ISBLANK(T3787),AI3786,IF(COUNTIF(T$2:T3787,T3787)&gt;1,AI3786,1+MAX(AI3786,0)))</f>
        <v>103</v>
      </c>
      <c r="AL3787" s="391" t="str">
        <f t="shared" si="1317"/>
        <v/>
      </c>
      <c r="AM3787" s="391" t="str">
        <f t="shared" si="1318"/>
        <v/>
      </c>
      <c r="AO3787" s="310" t="str">
        <f t="shared" si="1311"/>
        <v/>
      </c>
      <c r="AP3787" s="310">
        <f>SUM(AO$1:AO3787)</f>
        <v>0</v>
      </c>
      <c r="AQ3787" s="310">
        <f>SUM(AK$2:AK3787)</f>
        <v>24</v>
      </c>
      <c r="AR3787" s="310">
        <f>COUNTA(AJ$2:AJ3787)</f>
        <v>24</v>
      </c>
      <c r="AS3787" s="312"/>
      <c r="AT3787" s="312"/>
      <c r="AU3787" s="312"/>
      <c r="AV3787" s="312"/>
      <c r="AW3787" s="312"/>
    </row>
    <row r="3788" spans="1:49" x14ac:dyDescent="0.25">
      <c r="A3788"/>
      <c r="B3788"/>
      <c r="C3788"/>
      <c r="D3788"/>
      <c r="E3788"/>
      <c r="F3788"/>
      <c r="G3788"/>
      <c r="H3788"/>
      <c r="I3788"/>
      <c r="J3788"/>
      <c r="K3788"/>
      <c r="L3788"/>
      <c r="M3788"/>
      <c r="O3788" s="101">
        <f>IF(ISBLANK(C3788),O3787,IF(COUNTIF(C$2:C3788,C3788)&gt;1,O3787,1+MAX(O3787,0)))</f>
        <v>81</v>
      </c>
      <c r="P3788" s="45">
        <f t="shared" si="1298"/>
        <v>54</v>
      </c>
      <c r="Q3788" s="33" t="str">
        <f t="shared" si="1299"/>
        <v/>
      </c>
      <c r="R3788" s="33" t="str">
        <f t="shared" si="1300"/>
        <v/>
      </c>
      <c r="S3788" s="33" t="str">
        <f t="shared" si="1301"/>
        <v/>
      </c>
      <c r="T3788" s="35" t="str">
        <f t="shared" si="1302"/>
        <v/>
      </c>
      <c r="U3788" s="35" t="str">
        <f t="shared" si="1303"/>
        <v/>
      </c>
      <c r="V3788" s="35" t="str">
        <f t="shared" si="1319"/>
        <v>3C</v>
      </c>
      <c r="W3788" s="35" t="str">
        <f t="shared" si="1312"/>
        <v/>
      </c>
      <c r="X3788" s="388">
        <f t="shared" si="1313"/>
        <v>0</v>
      </c>
      <c r="Y3788" s="388">
        <f t="shared" si="1314"/>
        <v>0</v>
      </c>
      <c r="Z3788" s="280" t="str">
        <f t="shared" si="1305"/>
        <v/>
      </c>
      <c r="AA3788" s="280" t="str">
        <f t="shared" si="1306"/>
        <v/>
      </c>
      <c r="AB3788" s="389" t="str">
        <f t="shared" si="1315"/>
        <v/>
      </c>
      <c r="AC3788" s="389" t="str">
        <f t="shared" si="1316"/>
        <v/>
      </c>
      <c r="AD3788" s="390" t="str">
        <f t="shared" si="1307"/>
        <v/>
      </c>
      <c r="AE3788" s="282">
        <f t="shared" si="1308"/>
        <v>0</v>
      </c>
      <c r="AF3788" s="359">
        <f t="shared" si="1309"/>
        <v>0</v>
      </c>
      <c r="AG3788" s="280">
        <f t="shared" si="1310"/>
        <v>0</v>
      </c>
      <c r="AH3788" s="280">
        <f t="shared" si="1304"/>
        <v>0</v>
      </c>
      <c r="AI3788" s="280">
        <f>IF(ISBLANK(T3788),AI3787,IF(COUNTIF(T$2:T3788,T3788)&gt;1,AI3787,1+MAX(AI3787,0)))</f>
        <v>103</v>
      </c>
      <c r="AL3788" s="391" t="str">
        <f t="shared" si="1317"/>
        <v/>
      </c>
      <c r="AM3788" s="391" t="str">
        <f t="shared" si="1318"/>
        <v/>
      </c>
      <c r="AO3788" s="310" t="str">
        <f t="shared" si="1311"/>
        <v/>
      </c>
      <c r="AP3788" s="310">
        <f>SUM(AO$1:AO3788)</f>
        <v>0</v>
      </c>
      <c r="AQ3788" s="310">
        <f>SUM(AK$2:AK3788)</f>
        <v>24</v>
      </c>
      <c r="AR3788" s="310">
        <f>COUNTA(AJ$2:AJ3788)</f>
        <v>24</v>
      </c>
      <c r="AS3788" s="312"/>
      <c r="AT3788" s="312"/>
      <c r="AU3788" s="312"/>
      <c r="AV3788" s="312"/>
      <c r="AW3788" s="312"/>
    </row>
    <row r="3789" spans="1:49" x14ac:dyDescent="0.25">
      <c r="A3789"/>
      <c r="B3789"/>
      <c r="C3789"/>
      <c r="D3789"/>
      <c r="E3789"/>
      <c r="F3789"/>
      <c r="G3789"/>
      <c r="H3789"/>
      <c r="I3789"/>
      <c r="J3789"/>
      <c r="K3789"/>
      <c r="L3789"/>
      <c r="M3789"/>
      <c r="O3789" s="101">
        <f>IF(ISBLANK(C3789),O3788,IF(COUNTIF(C$2:C3789,C3789)&gt;1,O3788,1+MAX(O3788,0)))</f>
        <v>81</v>
      </c>
      <c r="P3789" s="45">
        <f t="shared" si="1298"/>
        <v>54</v>
      </c>
      <c r="Q3789" s="33" t="str">
        <f t="shared" si="1299"/>
        <v/>
      </c>
      <c r="R3789" s="33" t="str">
        <f t="shared" si="1300"/>
        <v/>
      </c>
      <c r="S3789" s="33" t="str">
        <f t="shared" si="1301"/>
        <v/>
      </c>
      <c r="T3789" s="35" t="str">
        <f t="shared" si="1302"/>
        <v/>
      </c>
      <c r="U3789" s="35" t="str">
        <f t="shared" si="1303"/>
        <v/>
      </c>
      <c r="V3789" s="35" t="str">
        <f t="shared" si="1319"/>
        <v>3C</v>
      </c>
      <c r="W3789" s="35" t="str">
        <f t="shared" si="1312"/>
        <v/>
      </c>
      <c r="X3789" s="388">
        <f t="shared" si="1313"/>
        <v>0</v>
      </c>
      <c r="Y3789" s="388">
        <f t="shared" si="1314"/>
        <v>0</v>
      </c>
      <c r="Z3789" s="280" t="str">
        <f t="shared" si="1305"/>
        <v/>
      </c>
      <c r="AA3789" s="280" t="str">
        <f t="shared" si="1306"/>
        <v/>
      </c>
      <c r="AB3789" s="389" t="str">
        <f t="shared" si="1315"/>
        <v/>
      </c>
      <c r="AC3789" s="389" t="str">
        <f t="shared" si="1316"/>
        <v/>
      </c>
      <c r="AD3789" s="390" t="str">
        <f t="shared" si="1307"/>
        <v/>
      </c>
      <c r="AE3789" s="282">
        <f t="shared" si="1308"/>
        <v>0</v>
      </c>
      <c r="AF3789" s="359">
        <f t="shared" si="1309"/>
        <v>0</v>
      </c>
      <c r="AG3789" s="280">
        <f t="shared" si="1310"/>
        <v>0</v>
      </c>
      <c r="AH3789" s="280">
        <f t="shared" si="1304"/>
        <v>0</v>
      </c>
      <c r="AI3789" s="280">
        <f>IF(ISBLANK(T3789),AI3788,IF(COUNTIF(T$2:T3789,T3789)&gt;1,AI3788,1+MAX(AI3788,0)))</f>
        <v>103</v>
      </c>
      <c r="AL3789" s="391" t="str">
        <f t="shared" si="1317"/>
        <v/>
      </c>
      <c r="AM3789" s="391" t="str">
        <f t="shared" si="1318"/>
        <v/>
      </c>
      <c r="AO3789" s="310" t="str">
        <f t="shared" si="1311"/>
        <v/>
      </c>
      <c r="AP3789" s="310">
        <f>SUM(AO$1:AO3789)</f>
        <v>0</v>
      </c>
      <c r="AQ3789" s="310">
        <f>SUM(AK$2:AK3789)</f>
        <v>24</v>
      </c>
      <c r="AR3789" s="310">
        <f>COUNTA(AJ$2:AJ3789)</f>
        <v>24</v>
      </c>
      <c r="AS3789" s="312"/>
      <c r="AT3789" s="312"/>
      <c r="AU3789" s="312"/>
      <c r="AV3789" s="312"/>
      <c r="AW3789" s="312"/>
    </row>
    <row r="3790" spans="1:49" x14ac:dyDescent="0.25">
      <c r="A3790"/>
      <c r="B3790"/>
      <c r="C3790"/>
      <c r="D3790"/>
      <c r="E3790"/>
      <c r="F3790"/>
      <c r="G3790"/>
      <c r="H3790"/>
      <c r="I3790"/>
      <c r="J3790"/>
      <c r="K3790"/>
      <c r="L3790"/>
      <c r="M3790"/>
      <c r="O3790" s="101">
        <f>IF(ISBLANK(C3790),O3789,IF(COUNTIF(C$2:C3790,C3790)&gt;1,O3789,1+MAX(O3789,0)))</f>
        <v>81</v>
      </c>
      <c r="P3790" s="45">
        <f t="shared" si="1298"/>
        <v>54</v>
      </c>
      <c r="Q3790" s="33" t="str">
        <f t="shared" si="1299"/>
        <v/>
      </c>
      <c r="R3790" s="33" t="str">
        <f t="shared" si="1300"/>
        <v/>
      </c>
      <c r="S3790" s="33" t="str">
        <f t="shared" si="1301"/>
        <v/>
      </c>
      <c r="T3790" s="35" t="str">
        <f t="shared" si="1302"/>
        <v/>
      </c>
      <c r="U3790" s="35" t="str">
        <f t="shared" si="1303"/>
        <v/>
      </c>
      <c r="V3790" s="35" t="str">
        <f t="shared" si="1319"/>
        <v>3C</v>
      </c>
      <c r="W3790" s="35" t="str">
        <f t="shared" si="1312"/>
        <v/>
      </c>
      <c r="X3790" s="388">
        <f t="shared" si="1313"/>
        <v>0</v>
      </c>
      <c r="Y3790" s="388">
        <f t="shared" si="1314"/>
        <v>0</v>
      </c>
      <c r="Z3790" s="280" t="str">
        <f t="shared" si="1305"/>
        <v/>
      </c>
      <c r="AA3790" s="280" t="str">
        <f t="shared" si="1306"/>
        <v/>
      </c>
      <c r="AB3790" s="389" t="str">
        <f t="shared" si="1315"/>
        <v/>
      </c>
      <c r="AC3790" s="389" t="str">
        <f t="shared" si="1316"/>
        <v/>
      </c>
      <c r="AD3790" s="390" t="str">
        <f t="shared" si="1307"/>
        <v/>
      </c>
      <c r="AE3790" s="282">
        <f t="shared" si="1308"/>
        <v>0</v>
      </c>
      <c r="AF3790" s="359">
        <f t="shared" si="1309"/>
        <v>0</v>
      </c>
      <c r="AG3790" s="280">
        <f t="shared" si="1310"/>
        <v>0</v>
      </c>
      <c r="AH3790" s="280">
        <f t="shared" si="1304"/>
        <v>0</v>
      </c>
      <c r="AI3790" s="280">
        <f>IF(ISBLANK(T3790),AI3789,IF(COUNTIF(T$2:T3790,T3790)&gt;1,AI3789,1+MAX(AI3789,0)))</f>
        <v>103</v>
      </c>
      <c r="AL3790" s="391" t="str">
        <f t="shared" si="1317"/>
        <v/>
      </c>
      <c r="AM3790" s="391" t="str">
        <f t="shared" si="1318"/>
        <v/>
      </c>
      <c r="AO3790" s="310" t="str">
        <f t="shared" si="1311"/>
        <v/>
      </c>
      <c r="AP3790" s="310">
        <f>SUM(AO$1:AO3790)</f>
        <v>0</v>
      </c>
      <c r="AQ3790" s="310">
        <f>SUM(AK$2:AK3790)</f>
        <v>24</v>
      </c>
      <c r="AR3790" s="310">
        <f>COUNTA(AJ$2:AJ3790)</f>
        <v>24</v>
      </c>
      <c r="AS3790" s="312"/>
      <c r="AT3790" s="312"/>
      <c r="AU3790" s="312"/>
      <c r="AV3790" s="312"/>
      <c r="AW3790" s="312"/>
    </row>
    <row r="3791" spans="1:49" x14ac:dyDescent="0.25">
      <c r="A3791"/>
      <c r="B3791"/>
      <c r="C3791"/>
      <c r="D3791"/>
      <c r="E3791"/>
      <c r="F3791"/>
      <c r="G3791"/>
      <c r="H3791"/>
      <c r="I3791"/>
      <c r="J3791"/>
      <c r="K3791"/>
      <c r="L3791"/>
      <c r="M3791"/>
      <c r="O3791" s="101">
        <f>IF(ISBLANK(C3791),O3790,IF(COUNTIF(C$2:C3791,C3791)&gt;1,O3790,1+MAX(O3790,0)))</f>
        <v>81</v>
      </c>
      <c r="P3791" s="45">
        <f t="shared" si="1298"/>
        <v>54</v>
      </c>
      <c r="Q3791" s="33" t="str">
        <f t="shared" si="1299"/>
        <v/>
      </c>
      <c r="R3791" s="33" t="str">
        <f t="shared" si="1300"/>
        <v/>
      </c>
      <c r="S3791" s="33" t="str">
        <f t="shared" si="1301"/>
        <v/>
      </c>
      <c r="T3791" s="35" t="str">
        <f t="shared" si="1302"/>
        <v/>
      </c>
      <c r="U3791" s="35" t="str">
        <f t="shared" si="1303"/>
        <v/>
      </c>
      <c r="V3791" s="35" t="str">
        <f t="shared" si="1319"/>
        <v>3C</v>
      </c>
      <c r="W3791" s="35" t="str">
        <f t="shared" si="1312"/>
        <v/>
      </c>
      <c r="X3791" s="388">
        <f t="shared" si="1313"/>
        <v>0</v>
      </c>
      <c r="Y3791" s="388">
        <f t="shared" si="1314"/>
        <v>0</v>
      </c>
      <c r="Z3791" s="280" t="str">
        <f t="shared" si="1305"/>
        <v/>
      </c>
      <c r="AA3791" s="280" t="str">
        <f t="shared" si="1306"/>
        <v/>
      </c>
      <c r="AB3791" s="389" t="str">
        <f t="shared" si="1315"/>
        <v/>
      </c>
      <c r="AC3791" s="389" t="str">
        <f t="shared" si="1316"/>
        <v/>
      </c>
      <c r="AD3791" s="390" t="str">
        <f t="shared" si="1307"/>
        <v/>
      </c>
      <c r="AE3791" s="282">
        <f t="shared" si="1308"/>
        <v>0</v>
      </c>
      <c r="AF3791" s="359">
        <f t="shared" si="1309"/>
        <v>0</v>
      </c>
      <c r="AG3791" s="280">
        <f t="shared" si="1310"/>
        <v>0</v>
      </c>
      <c r="AH3791" s="280">
        <f t="shared" si="1304"/>
        <v>0</v>
      </c>
      <c r="AI3791" s="280">
        <f>IF(ISBLANK(T3791),AI3790,IF(COUNTIF(T$2:T3791,T3791)&gt;1,AI3790,1+MAX(AI3790,0)))</f>
        <v>103</v>
      </c>
      <c r="AL3791" s="391" t="str">
        <f t="shared" si="1317"/>
        <v/>
      </c>
      <c r="AM3791" s="391" t="str">
        <f t="shared" si="1318"/>
        <v/>
      </c>
      <c r="AO3791" s="310" t="str">
        <f t="shared" si="1311"/>
        <v/>
      </c>
      <c r="AP3791" s="310">
        <f>SUM(AO$1:AO3791)</f>
        <v>0</v>
      </c>
      <c r="AQ3791" s="310">
        <f>SUM(AK$2:AK3791)</f>
        <v>24</v>
      </c>
      <c r="AR3791" s="310">
        <f>COUNTA(AJ$2:AJ3791)</f>
        <v>24</v>
      </c>
      <c r="AS3791" s="312"/>
      <c r="AT3791" s="312"/>
      <c r="AU3791" s="312"/>
      <c r="AV3791" s="312"/>
      <c r="AW3791" s="312"/>
    </row>
    <row r="3792" spans="1:49" x14ac:dyDescent="0.25">
      <c r="A3792"/>
      <c r="B3792"/>
      <c r="C3792"/>
      <c r="D3792"/>
      <c r="E3792"/>
      <c r="F3792"/>
      <c r="G3792"/>
      <c r="H3792"/>
      <c r="I3792"/>
      <c r="J3792"/>
      <c r="K3792"/>
      <c r="L3792"/>
      <c r="M3792"/>
      <c r="O3792" s="101">
        <f>IF(ISBLANK(C3792),O3791,IF(COUNTIF(C$2:C3792,C3792)&gt;1,O3791,1+MAX(O3791,0)))</f>
        <v>81</v>
      </c>
      <c r="P3792" s="45">
        <f t="shared" si="1298"/>
        <v>54</v>
      </c>
      <c r="Q3792" s="33" t="str">
        <f t="shared" si="1299"/>
        <v/>
      </c>
      <c r="R3792" s="33" t="str">
        <f t="shared" si="1300"/>
        <v/>
      </c>
      <c r="S3792" s="33" t="str">
        <f t="shared" si="1301"/>
        <v/>
      </c>
      <c r="T3792" s="35" t="str">
        <f t="shared" si="1302"/>
        <v/>
      </c>
      <c r="U3792" s="35" t="str">
        <f t="shared" si="1303"/>
        <v/>
      </c>
      <c r="V3792" s="35" t="str">
        <f t="shared" si="1319"/>
        <v>3C</v>
      </c>
      <c r="W3792" s="35" t="str">
        <f t="shared" si="1312"/>
        <v/>
      </c>
      <c r="X3792" s="388">
        <f t="shared" si="1313"/>
        <v>0</v>
      </c>
      <c r="Y3792" s="388">
        <f t="shared" si="1314"/>
        <v>0</v>
      </c>
      <c r="Z3792" s="280" t="str">
        <f t="shared" si="1305"/>
        <v/>
      </c>
      <c r="AA3792" s="280" t="str">
        <f t="shared" si="1306"/>
        <v/>
      </c>
      <c r="AB3792" s="389" t="str">
        <f t="shared" si="1315"/>
        <v/>
      </c>
      <c r="AC3792" s="389" t="str">
        <f t="shared" si="1316"/>
        <v/>
      </c>
      <c r="AD3792" s="390" t="str">
        <f t="shared" si="1307"/>
        <v/>
      </c>
      <c r="AE3792" s="282">
        <f t="shared" si="1308"/>
        <v>0</v>
      </c>
      <c r="AF3792" s="359">
        <f t="shared" si="1309"/>
        <v>0</v>
      </c>
      <c r="AG3792" s="280">
        <f t="shared" si="1310"/>
        <v>0</v>
      </c>
      <c r="AH3792" s="280">
        <f t="shared" si="1304"/>
        <v>0</v>
      </c>
      <c r="AI3792" s="280">
        <f>IF(ISBLANK(T3792),AI3791,IF(COUNTIF(T$2:T3792,T3792)&gt;1,AI3791,1+MAX(AI3791,0)))</f>
        <v>103</v>
      </c>
      <c r="AL3792" s="391" t="str">
        <f t="shared" si="1317"/>
        <v/>
      </c>
      <c r="AM3792" s="391" t="str">
        <f t="shared" si="1318"/>
        <v/>
      </c>
      <c r="AO3792" s="310" t="str">
        <f t="shared" si="1311"/>
        <v/>
      </c>
      <c r="AP3792" s="310">
        <f>SUM(AO$1:AO3792)</f>
        <v>0</v>
      </c>
      <c r="AQ3792" s="310">
        <f>SUM(AK$2:AK3792)</f>
        <v>24</v>
      </c>
      <c r="AR3792" s="310">
        <f>COUNTA(AJ$2:AJ3792)</f>
        <v>24</v>
      </c>
      <c r="AS3792" s="312"/>
      <c r="AT3792" s="312"/>
      <c r="AU3792" s="312"/>
      <c r="AV3792" s="312"/>
      <c r="AW3792" s="312"/>
    </row>
    <row r="3793" spans="1:49" x14ac:dyDescent="0.25">
      <c r="A3793"/>
      <c r="B3793"/>
      <c r="C3793"/>
      <c r="D3793"/>
      <c r="E3793"/>
      <c r="F3793"/>
      <c r="G3793"/>
      <c r="H3793"/>
      <c r="I3793"/>
      <c r="J3793"/>
      <c r="K3793"/>
      <c r="L3793"/>
      <c r="M3793"/>
      <c r="O3793" s="101">
        <f>IF(ISBLANK(C3793),O3792,IF(COUNTIF(C$2:C3793,C3793)&gt;1,O3792,1+MAX(O3792,0)))</f>
        <v>81</v>
      </c>
      <c r="P3793" s="45">
        <f t="shared" si="1298"/>
        <v>54</v>
      </c>
      <c r="Q3793" s="33" t="str">
        <f t="shared" si="1299"/>
        <v/>
      </c>
      <c r="R3793" s="33" t="str">
        <f t="shared" si="1300"/>
        <v/>
      </c>
      <c r="S3793" s="33" t="str">
        <f t="shared" si="1301"/>
        <v/>
      </c>
      <c r="T3793" s="35" t="str">
        <f t="shared" si="1302"/>
        <v/>
      </c>
      <c r="U3793" s="35" t="str">
        <f t="shared" si="1303"/>
        <v/>
      </c>
      <c r="V3793" s="35" t="str">
        <f t="shared" si="1319"/>
        <v>3C</v>
      </c>
      <c r="W3793" s="35" t="str">
        <f t="shared" si="1312"/>
        <v/>
      </c>
      <c r="X3793" s="388">
        <f t="shared" si="1313"/>
        <v>0</v>
      </c>
      <c r="Y3793" s="388">
        <f t="shared" si="1314"/>
        <v>0</v>
      </c>
      <c r="Z3793" s="280" t="str">
        <f t="shared" si="1305"/>
        <v/>
      </c>
      <c r="AA3793" s="280" t="str">
        <f t="shared" si="1306"/>
        <v/>
      </c>
      <c r="AB3793" s="389" t="str">
        <f t="shared" si="1315"/>
        <v/>
      </c>
      <c r="AC3793" s="389" t="str">
        <f t="shared" si="1316"/>
        <v/>
      </c>
      <c r="AD3793" s="390" t="str">
        <f t="shared" si="1307"/>
        <v/>
      </c>
      <c r="AE3793" s="282">
        <f t="shared" si="1308"/>
        <v>0</v>
      </c>
      <c r="AF3793" s="359">
        <f t="shared" si="1309"/>
        <v>0</v>
      </c>
      <c r="AG3793" s="280">
        <f t="shared" si="1310"/>
        <v>0</v>
      </c>
      <c r="AH3793" s="280">
        <f t="shared" si="1304"/>
        <v>0</v>
      </c>
      <c r="AI3793" s="280">
        <f>IF(ISBLANK(T3793),AI3792,IF(COUNTIF(T$2:T3793,T3793)&gt;1,AI3792,1+MAX(AI3792,0)))</f>
        <v>103</v>
      </c>
      <c r="AL3793" s="391" t="str">
        <f t="shared" si="1317"/>
        <v/>
      </c>
      <c r="AM3793" s="391" t="str">
        <f t="shared" si="1318"/>
        <v/>
      </c>
      <c r="AO3793" s="310" t="str">
        <f t="shared" si="1311"/>
        <v/>
      </c>
      <c r="AP3793" s="310">
        <f>SUM(AO$1:AO3793)</f>
        <v>0</v>
      </c>
      <c r="AQ3793" s="310">
        <f>SUM(AK$2:AK3793)</f>
        <v>24</v>
      </c>
      <c r="AR3793" s="310">
        <f>COUNTA(AJ$2:AJ3793)</f>
        <v>24</v>
      </c>
      <c r="AS3793" s="312"/>
      <c r="AT3793" s="312"/>
      <c r="AU3793" s="312"/>
      <c r="AV3793" s="312"/>
      <c r="AW3793" s="312"/>
    </row>
    <row r="3794" spans="1:49" x14ac:dyDescent="0.25">
      <c r="A3794"/>
      <c r="B3794"/>
      <c r="C3794"/>
      <c r="D3794"/>
      <c r="E3794"/>
      <c r="F3794"/>
      <c r="G3794"/>
      <c r="H3794"/>
      <c r="I3794"/>
      <c r="J3794"/>
      <c r="K3794"/>
      <c r="L3794"/>
      <c r="M3794"/>
      <c r="O3794" s="101">
        <f>IF(ISBLANK(C3794),O3793,IF(COUNTIF(C$2:C3794,C3794)&gt;1,O3793,1+MAX(O3793,0)))</f>
        <v>81</v>
      </c>
      <c r="P3794" s="45">
        <f t="shared" si="1298"/>
        <v>54</v>
      </c>
      <c r="Q3794" s="33" t="str">
        <f t="shared" si="1299"/>
        <v/>
      </c>
      <c r="R3794" s="33" t="str">
        <f t="shared" si="1300"/>
        <v/>
      </c>
      <c r="S3794" s="33" t="str">
        <f t="shared" si="1301"/>
        <v/>
      </c>
      <c r="T3794" s="35" t="str">
        <f t="shared" si="1302"/>
        <v/>
      </c>
      <c r="U3794" s="35" t="str">
        <f t="shared" si="1303"/>
        <v/>
      </c>
      <c r="V3794" s="35" t="str">
        <f t="shared" si="1319"/>
        <v>3C</v>
      </c>
      <c r="W3794" s="35" t="str">
        <f t="shared" si="1312"/>
        <v/>
      </c>
      <c r="X3794" s="388">
        <f t="shared" si="1313"/>
        <v>0</v>
      </c>
      <c r="Y3794" s="388">
        <f t="shared" si="1314"/>
        <v>0</v>
      </c>
      <c r="Z3794" s="280" t="str">
        <f t="shared" si="1305"/>
        <v/>
      </c>
      <c r="AA3794" s="280" t="str">
        <f t="shared" si="1306"/>
        <v/>
      </c>
      <c r="AB3794" s="389" t="str">
        <f t="shared" si="1315"/>
        <v/>
      </c>
      <c r="AC3794" s="389" t="str">
        <f t="shared" si="1316"/>
        <v/>
      </c>
      <c r="AD3794" s="390" t="str">
        <f t="shared" si="1307"/>
        <v/>
      </c>
      <c r="AE3794" s="282">
        <f t="shared" si="1308"/>
        <v>0</v>
      </c>
      <c r="AF3794" s="359">
        <f t="shared" si="1309"/>
        <v>0</v>
      </c>
      <c r="AG3794" s="280">
        <f t="shared" si="1310"/>
        <v>0</v>
      </c>
      <c r="AH3794" s="280">
        <f t="shared" si="1304"/>
        <v>0</v>
      </c>
      <c r="AI3794" s="280">
        <f>IF(ISBLANK(T3794),AI3793,IF(COUNTIF(T$2:T3794,T3794)&gt;1,AI3793,1+MAX(AI3793,0)))</f>
        <v>103</v>
      </c>
      <c r="AL3794" s="391" t="str">
        <f t="shared" si="1317"/>
        <v/>
      </c>
      <c r="AM3794" s="391" t="str">
        <f t="shared" si="1318"/>
        <v/>
      </c>
      <c r="AO3794" s="310" t="str">
        <f t="shared" si="1311"/>
        <v/>
      </c>
      <c r="AP3794" s="310">
        <f>SUM(AO$1:AO3794)</f>
        <v>0</v>
      </c>
      <c r="AQ3794" s="310">
        <f>SUM(AK$2:AK3794)</f>
        <v>24</v>
      </c>
      <c r="AR3794" s="310">
        <f>COUNTA(AJ$2:AJ3794)</f>
        <v>24</v>
      </c>
      <c r="AS3794" s="312"/>
      <c r="AT3794" s="312"/>
      <c r="AU3794" s="312"/>
      <c r="AV3794" s="312"/>
      <c r="AW3794" s="312"/>
    </row>
    <row r="3795" spans="1:49" x14ac:dyDescent="0.25">
      <c r="A3795"/>
      <c r="B3795"/>
      <c r="C3795"/>
      <c r="D3795"/>
      <c r="E3795"/>
      <c r="F3795"/>
      <c r="G3795"/>
      <c r="H3795"/>
      <c r="I3795"/>
      <c r="J3795"/>
      <c r="K3795"/>
      <c r="L3795"/>
      <c r="M3795"/>
      <c r="O3795" s="101">
        <f>IF(ISBLANK(C3795),O3794,IF(COUNTIF(C$2:C3795,C3795)&gt;1,O3794,1+MAX(O3794,0)))</f>
        <v>81</v>
      </c>
      <c r="P3795" s="45">
        <f t="shared" si="1298"/>
        <v>54</v>
      </c>
      <c r="Q3795" s="33" t="str">
        <f t="shared" si="1299"/>
        <v/>
      </c>
      <c r="R3795" s="33" t="str">
        <f t="shared" si="1300"/>
        <v/>
      </c>
      <c r="S3795" s="33" t="str">
        <f t="shared" si="1301"/>
        <v/>
      </c>
      <c r="T3795" s="35" t="str">
        <f t="shared" si="1302"/>
        <v/>
      </c>
      <c r="U3795" s="35" t="str">
        <f t="shared" si="1303"/>
        <v/>
      </c>
      <c r="V3795" s="35" t="str">
        <f t="shared" si="1319"/>
        <v>3C</v>
      </c>
      <c r="W3795" s="35" t="str">
        <f t="shared" si="1312"/>
        <v/>
      </c>
      <c r="X3795" s="388">
        <f t="shared" si="1313"/>
        <v>0</v>
      </c>
      <c r="Y3795" s="388">
        <f t="shared" si="1314"/>
        <v>0</v>
      </c>
      <c r="Z3795" s="280" t="str">
        <f t="shared" si="1305"/>
        <v/>
      </c>
      <c r="AA3795" s="280" t="str">
        <f t="shared" si="1306"/>
        <v/>
      </c>
      <c r="AB3795" s="389" t="str">
        <f t="shared" si="1315"/>
        <v/>
      </c>
      <c r="AC3795" s="389" t="str">
        <f t="shared" si="1316"/>
        <v/>
      </c>
      <c r="AD3795" s="390" t="str">
        <f t="shared" si="1307"/>
        <v/>
      </c>
      <c r="AE3795" s="282">
        <f t="shared" si="1308"/>
        <v>0</v>
      </c>
      <c r="AF3795" s="359">
        <f t="shared" si="1309"/>
        <v>0</v>
      </c>
      <c r="AG3795" s="280">
        <f t="shared" si="1310"/>
        <v>0</v>
      </c>
      <c r="AH3795" s="280">
        <f t="shared" si="1304"/>
        <v>0</v>
      </c>
      <c r="AI3795" s="280">
        <f>IF(ISBLANK(T3795),AI3794,IF(COUNTIF(T$2:T3795,T3795)&gt;1,AI3794,1+MAX(AI3794,0)))</f>
        <v>103</v>
      </c>
      <c r="AL3795" s="391" t="str">
        <f t="shared" si="1317"/>
        <v/>
      </c>
      <c r="AM3795" s="391" t="str">
        <f t="shared" si="1318"/>
        <v/>
      </c>
      <c r="AO3795" s="310" t="str">
        <f t="shared" si="1311"/>
        <v/>
      </c>
      <c r="AP3795" s="310">
        <f>SUM(AO$1:AO3795)</f>
        <v>0</v>
      </c>
      <c r="AQ3795" s="310">
        <f>SUM(AK$2:AK3795)</f>
        <v>24</v>
      </c>
      <c r="AR3795" s="310">
        <f>COUNTA(AJ$2:AJ3795)</f>
        <v>24</v>
      </c>
      <c r="AS3795" s="312"/>
      <c r="AT3795" s="312"/>
      <c r="AU3795" s="312"/>
      <c r="AV3795" s="312"/>
      <c r="AW3795" s="312"/>
    </row>
    <row r="3796" spans="1:49" x14ac:dyDescent="0.25">
      <c r="A3796"/>
      <c r="B3796"/>
      <c r="C3796"/>
      <c r="D3796"/>
      <c r="E3796"/>
      <c r="F3796"/>
      <c r="G3796"/>
      <c r="H3796"/>
      <c r="I3796"/>
      <c r="J3796"/>
      <c r="K3796"/>
      <c r="L3796"/>
      <c r="M3796"/>
      <c r="O3796" s="101">
        <f>IF(ISBLANK(C3796),O3795,IF(COUNTIF(C$2:C3796,C3796)&gt;1,O3795,1+MAX(O3795,0)))</f>
        <v>81</v>
      </c>
      <c r="P3796" s="45">
        <f t="shared" si="1298"/>
        <v>54</v>
      </c>
      <c r="Q3796" s="33" t="str">
        <f t="shared" si="1299"/>
        <v/>
      </c>
      <c r="R3796" s="33" t="str">
        <f t="shared" si="1300"/>
        <v/>
      </c>
      <c r="S3796" s="33" t="str">
        <f t="shared" si="1301"/>
        <v/>
      </c>
      <c r="T3796" s="35" t="str">
        <f t="shared" si="1302"/>
        <v/>
      </c>
      <c r="U3796" s="35" t="str">
        <f t="shared" si="1303"/>
        <v/>
      </c>
      <c r="V3796" s="35" t="str">
        <f t="shared" si="1319"/>
        <v>3C</v>
      </c>
      <c r="W3796" s="35" t="str">
        <f t="shared" si="1312"/>
        <v/>
      </c>
      <c r="X3796" s="388">
        <f t="shared" si="1313"/>
        <v>0</v>
      </c>
      <c r="Y3796" s="388">
        <f t="shared" si="1314"/>
        <v>0</v>
      </c>
      <c r="Z3796" s="280" t="str">
        <f t="shared" si="1305"/>
        <v/>
      </c>
      <c r="AA3796" s="280" t="str">
        <f t="shared" si="1306"/>
        <v/>
      </c>
      <c r="AB3796" s="389" t="str">
        <f t="shared" si="1315"/>
        <v/>
      </c>
      <c r="AC3796" s="389" t="str">
        <f t="shared" si="1316"/>
        <v/>
      </c>
      <c r="AD3796" s="390" t="str">
        <f t="shared" si="1307"/>
        <v/>
      </c>
      <c r="AE3796" s="282">
        <f t="shared" si="1308"/>
        <v>0</v>
      </c>
      <c r="AF3796" s="359">
        <f t="shared" si="1309"/>
        <v>0</v>
      </c>
      <c r="AG3796" s="280">
        <f t="shared" si="1310"/>
        <v>0</v>
      </c>
      <c r="AH3796" s="280">
        <f t="shared" si="1304"/>
        <v>0</v>
      </c>
      <c r="AI3796" s="280">
        <f>IF(ISBLANK(T3796),AI3795,IF(COUNTIF(T$2:T3796,T3796)&gt;1,AI3795,1+MAX(AI3795,0)))</f>
        <v>103</v>
      </c>
      <c r="AL3796" s="391" t="str">
        <f t="shared" si="1317"/>
        <v/>
      </c>
      <c r="AM3796" s="391" t="str">
        <f t="shared" si="1318"/>
        <v/>
      </c>
      <c r="AO3796" s="310" t="str">
        <f t="shared" si="1311"/>
        <v/>
      </c>
      <c r="AP3796" s="310">
        <f>SUM(AO$1:AO3796)</f>
        <v>0</v>
      </c>
      <c r="AQ3796" s="310">
        <f>SUM(AK$2:AK3796)</f>
        <v>24</v>
      </c>
      <c r="AR3796" s="310">
        <f>COUNTA(AJ$2:AJ3796)</f>
        <v>24</v>
      </c>
      <c r="AS3796" s="312"/>
      <c r="AT3796" s="312"/>
      <c r="AU3796" s="312"/>
      <c r="AV3796" s="312"/>
      <c r="AW3796" s="312"/>
    </row>
    <row r="3797" spans="1:49" x14ac:dyDescent="0.25">
      <c r="A3797"/>
      <c r="B3797"/>
      <c r="C3797"/>
      <c r="D3797"/>
      <c r="E3797"/>
      <c r="F3797"/>
      <c r="G3797"/>
      <c r="H3797"/>
      <c r="I3797"/>
      <c r="J3797"/>
      <c r="K3797"/>
      <c r="L3797"/>
      <c r="M3797"/>
      <c r="O3797" s="101">
        <f>IF(ISBLANK(C3797),O3796,IF(COUNTIF(C$2:C3797,C3797)&gt;1,O3796,1+MAX(O3796,0)))</f>
        <v>81</v>
      </c>
      <c r="P3797" s="45">
        <f t="shared" si="1298"/>
        <v>54</v>
      </c>
      <c r="Q3797" s="33" t="str">
        <f t="shared" si="1299"/>
        <v/>
      </c>
      <c r="R3797" s="33" t="str">
        <f t="shared" si="1300"/>
        <v/>
      </c>
      <c r="S3797" s="33" t="str">
        <f t="shared" si="1301"/>
        <v/>
      </c>
      <c r="T3797" s="35" t="str">
        <f t="shared" si="1302"/>
        <v/>
      </c>
      <c r="U3797" s="35" t="str">
        <f t="shared" si="1303"/>
        <v/>
      </c>
      <c r="V3797" s="35" t="str">
        <f t="shared" si="1319"/>
        <v>3C</v>
      </c>
      <c r="W3797" s="35" t="str">
        <f t="shared" si="1312"/>
        <v/>
      </c>
      <c r="X3797" s="388">
        <f t="shared" si="1313"/>
        <v>0</v>
      </c>
      <c r="Y3797" s="388">
        <f t="shared" si="1314"/>
        <v>0</v>
      </c>
      <c r="Z3797" s="280" t="str">
        <f t="shared" si="1305"/>
        <v/>
      </c>
      <c r="AA3797" s="280" t="str">
        <f t="shared" si="1306"/>
        <v/>
      </c>
      <c r="AB3797" s="389" t="str">
        <f t="shared" si="1315"/>
        <v/>
      </c>
      <c r="AC3797" s="389" t="str">
        <f t="shared" si="1316"/>
        <v/>
      </c>
      <c r="AD3797" s="390" t="str">
        <f t="shared" si="1307"/>
        <v/>
      </c>
      <c r="AE3797" s="282">
        <f t="shared" si="1308"/>
        <v>0</v>
      </c>
      <c r="AF3797" s="359">
        <f t="shared" si="1309"/>
        <v>0</v>
      </c>
      <c r="AG3797" s="280">
        <f t="shared" si="1310"/>
        <v>0</v>
      </c>
      <c r="AH3797" s="280">
        <f t="shared" si="1304"/>
        <v>0</v>
      </c>
      <c r="AI3797" s="280">
        <f>IF(ISBLANK(T3797),AI3796,IF(COUNTIF(T$2:T3797,T3797)&gt;1,AI3796,1+MAX(AI3796,0)))</f>
        <v>103</v>
      </c>
      <c r="AL3797" s="391" t="str">
        <f t="shared" si="1317"/>
        <v/>
      </c>
      <c r="AM3797" s="391" t="str">
        <f t="shared" si="1318"/>
        <v/>
      </c>
      <c r="AO3797" s="310" t="str">
        <f t="shared" si="1311"/>
        <v/>
      </c>
      <c r="AP3797" s="310">
        <f>SUM(AO$1:AO3797)</f>
        <v>0</v>
      </c>
      <c r="AQ3797" s="310">
        <f>SUM(AK$2:AK3797)</f>
        <v>24</v>
      </c>
      <c r="AR3797" s="310">
        <f>COUNTA(AJ$2:AJ3797)</f>
        <v>24</v>
      </c>
      <c r="AS3797" s="312"/>
      <c r="AT3797" s="312"/>
      <c r="AU3797" s="312"/>
      <c r="AV3797" s="312"/>
      <c r="AW3797" s="312"/>
    </row>
    <row r="3798" spans="1:49" x14ac:dyDescent="0.25">
      <c r="A3798"/>
      <c r="B3798"/>
      <c r="C3798"/>
      <c r="D3798"/>
      <c r="E3798"/>
      <c r="F3798"/>
      <c r="G3798"/>
      <c r="H3798"/>
      <c r="I3798"/>
      <c r="J3798"/>
      <c r="K3798"/>
      <c r="L3798"/>
      <c r="M3798"/>
      <c r="O3798" s="101">
        <f>IF(ISBLANK(C3798),O3797,IF(COUNTIF(C$2:C3798,C3798)&gt;1,O3797,1+MAX(O3797,0)))</f>
        <v>81</v>
      </c>
      <c r="P3798" s="45">
        <f t="shared" si="1298"/>
        <v>54</v>
      </c>
      <c r="Q3798" s="33" t="str">
        <f t="shared" si="1299"/>
        <v/>
      </c>
      <c r="R3798" s="33" t="str">
        <f t="shared" si="1300"/>
        <v/>
      </c>
      <c r="S3798" s="33" t="str">
        <f t="shared" si="1301"/>
        <v/>
      </c>
      <c r="T3798" s="35" t="str">
        <f t="shared" si="1302"/>
        <v/>
      </c>
      <c r="U3798" s="35" t="str">
        <f t="shared" si="1303"/>
        <v/>
      </c>
      <c r="V3798" s="35" t="str">
        <f t="shared" si="1319"/>
        <v>3C</v>
      </c>
      <c r="W3798" s="35" t="str">
        <f t="shared" si="1312"/>
        <v/>
      </c>
      <c r="X3798" s="388">
        <f t="shared" si="1313"/>
        <v>0</v>
      </c>
      <c r="Y3798" s="388">
        <f t="shared" si="1314"/>
        <v>0</v>
      </c>
      <c r="Z3798" s="280" t="str">
        <f t="shared" si="1305"/>
        <v/>
      </c>
      <c r="AA3798" s="280" t="str">
        <f t="shared" si="1306"/>
        <v/>
      </c>
      <c r="AB3798" s="389" t="str">
        <f t="shared" si="1315"/>
        <v/>
      </c>
      <c r="AC3798" s="389" t="str">
        <f t="shared" si="1316"/>
        <v/>
      </c>
      <c r="AD3798" s="390" t="str">
        <f t="shared" si="1307"/>
        <v/>
      </c>
      <c r="AE3798" s="282">
        <f t="shared" si="1308"/>
        <v>0</v>
      </c>
      <c r="AF3798" s="359">
        <f t="shared" si="1309"/>
        <v>0</v>
      </c>
      <c r="AG3798" s="280">
        <f t="shared" si="1310"/>
        <v>0</v>
      </c>
      <c r="AH3798" s="280">
        <f t="shared" si="1304"/>
        <v>0</v>
      </c>
      <c r="AI3798" s="280">
        <f>IF(ISBLANK(T3798),AI3797,IF(COUNTIF(T$2:T3798,T3798)&gt;1,AI3797,1+MAX(AI3797,0)))</f>
        <v>103</v>
      </c>
      <c r="AL3798" s="391" t="str">
        <f t="shared" si="1317"/>
        <v/>
      </c>
      <c r="AM3798" s="391" t="str">
        <f t="shared" si="1318"/>
        <v/>
      </c>
      <c r="AO3798" s="310" t="str">
        <f t="shared" si="1311"/>
        <v/>
      </c>
      <c r="AP3798" s="310">
        <f>SUM(AO$1:AO3798)</f>
        <v>0</v>
      </c>
      <c r="AQ3798" s="310">
        <f>SUM(AK$2:AK3798)</f>
        <v>24</v>
      </c>
      <c r="AR3798" s="310">
        <f>COUNTA(AJ$2:AJ3798)</f>
        <v>24</v>
      </c>
      <c r="AS3798" s="312"/>
      <c r="AT3798" s="312"/>
      <c r="AU3798" s="312"/>
      <c r="AV3798" s="312"/>
      <c r="AW3798" s="312"/>
    </row>
    <row r="3799" spans="1:49" x14ac:dyDescent="0.25">
      <c r="A3799"/>
      <c r="B3799"/>
      <c r="C3799"/>
      <c r="D3799"/>
      <c r="E3799"/>
      <c r="F3799"/>
      <c r="G3799"/>
      <c r="H3799"/>
      <c r="I3799"/>
      <c r="J3799"/>
      <c r="K3799"/>
      <c r="L3799"/>
      <c r="M3799"/>
      <c r="O3799" s="101">
        <f>IF(ISBLANK(C3799),O3798,IF(COUNTIF(C$2:C3799,C3799)&gt;1,O3798,1+MAX(O3798,0)))</f>
        <v>81</v>
      </c>
      <c r="P3799" s="45">
        <f t="shared" si="1298"/>
        <v>54</v>
      </c>
      <c r="Q3799" s="33" t="str">
        <f t="shared" si="1299"/>
        <v/>
      </c>
      <c r="R3799" s="33" t="str">
        <f t="shared" si="1300"/>
        <v/>
      </c>
      <c r="S3799" s="33" t="str">
        <f t="shared" si="1301"/>
        <v/>
      </c>
      <c r="T3799" s="35" t="str">
        <f t="shared" si="1302"/>
        <v/>
      </c>
      <c r="U3799" s="35" t="str">
        <f t="shared" si="1303"/>
        <v/>
      </c>
      <c r="V3799" s="35" t="str">
        <f t="shared" si="1319"/>
        <v>3C</v>
      </c>
      <c r="W3799" s="35" t="str">
        <f t="shared" si="1312"/>
        <v/>
      </c>
      <c r="X3799" s="388">
        <f t="shared" si="1313"/>
        <v>0</v>
      </c>
      <c r="Y3799" s="388">
        <f t="shared" si="1314"/>
        <v>0</v>
      </c>
      <c r="Z3799" s="280" t="str">
        <f t="shared" si="1305"/>
        <v/>
      </c>
      <c r="AA3799" s="280" t="str">
        <f t="shared" si="1306"/>
        <v/>
      </c>
      <c r="AB3799" s="389" t="str">
        <f t="shared" si="1315"/>
        <v/>
      </c>
      <c r="AC3799" s="389" t="str">
        <f t="shared" si="1316"/>
        <v/>
      </c>
      <c r="AD3799" s="390" t="str">
        <f t="shared" si="1307"/>
        <v/>
      </c>
      <c r="AE3799" s="282">
        <f t="shared" si="1308"/>
        <v>0</v>
      </c>
      <c r="AF3799" s="359">
        <f t="shared" si="1309"/>
        <v>0</v>
      </c>
      <c r="AG3799" s="280">
        <f t="shared" si="1310"/>
        <v>0</v>
      </c>
      <c r="AH3799" s="280">
        <f t="shared" si="1304"/>
        <v>0</v>
      </c>
      <c r="AI3799" s="280">
        <f>IF(ISBLANK(T3799),AI3798,IF(COUNTIF(T$2:T3799,T3799)&gt;1,AI3798,1+MAX(AI3798,0)))</f>
        <v>103</v>
      </c>
      <c r="AL3799" s="391" t="str">
        <f t="shared" si="1317"/>
        <v/>
      </c>
      <c r="AM3799" s="391" t="str">
        <f t="shared" si="1318"/>
        <v/>
      </c>
      <c r="AO3799" s="310" t="str">
        <f t="shared" si="1311"/>
        <v/>
      </c>
      <c r="AP3799" s="310">
        <f>SUM(AO$1:AO3799)</f>
        <v>0</v>
      </c>
      <c r="AQ3799" s="310">
        <f>SUM(AK$2:AK3799)</f>
        <v>24</v>
      </c>
      <c r="AR3799" s="310">
        <f>COUNTA(AJ$2:AJ3799)</f>
        <v>24</v>
      </c>
      <c r="AS3799" s="312"/>
      <c r="AT3799" s="312"/>
      <c r="AU3799" s="312"/>
      <c r="AV3799" s="312"/>
      <c r="AW3799" s="312"/>
    </row>
    <row r="3800" spans="1:49" x14ac:dyDescent="0.25">
      <c r="A3800"/>
      <c r="B3800"/>
      <c r="C3800"/>
      <c r="D3800"/>
      <c r="E3800"/>
      <c r="F3800"/>
      <c r="G3800"/>
      <c r="H3800"/>
      <c r="I3800"/>
      <c r="J3800"/>
      <c r="K3800"/>
      <c r="L3800"/>
      <c r="M3800"/>
      <c r="O3800" s="101">
        <f>IF(ISBLANK(C3800),O3799,IF(COUNTIF(C$2:C3800,C3800)&gt;1,O3799,1+MAX(O3799,0)))</f>
        <v>81</v>
      </c>
      <c r="P3800" s="45">
        <f t="shared" si="1298"/>
        <v>54</v>
      </c>
      <c r="Q3800" s="33" t="str">
        <f t="shared" si="1299"/>
        <v/>
      </c>
      <c r="R3800" s="33" t="str">
        <f t="shared" si="1300"/>
        <v/>
      </c>
      <c r="S3800" s="33" t="str">
        <f t="shared" si="1301"/>
        <v/>
      </c>
      <c r="T3800" s="35" t="str">
        <f t="shared" si="1302"/>
        <v/>
      </c>
      <c r="U3800" s="35" t="str">
        <f t="shared" si="1303"/>
        <v/>
      </c>
      <c r="V3800" s="35" t="str">
        <f t="shared" si="1319"/>
        <v>3C</v>
      </c>
      <c r="W3800" s="35" t="str">
        <f t="shared" si="1312"/>
        <v/>
      </c>
      <c r="X3800" s="388">
        <f t="shared" si="1313"/>
        <v>0</v>
      </c>
      <c r="Y3800" s="388">
        <f t="shared" si="1314"/>
        <v>0</v>
      </c>
      <c r="Z3800" s="280" t="str">
        <f t="shared" si="1305"/>
        <v/>
      </c>
      <c r="AA3800" s="280" t="str">
        <f t="shared" si="1306"/>
        <v/>
      </c>
      <c r="AB3800" s="389" t="str">
        <f t="shared" si="1315"/>
        <v/>
      </c>
      <c r="AC3800" s="389" t="str">
        <f t="shared" si="1316"/>
        <v/>
      </c>
      <c r="AD3800" s="390" t="str">
        <f t="shared" si="1307"/>
        <v/>
      </c>
      <c r="AE3800" s="282">
        <f t="shared" si="1308"/>
        <v>0</v>
      </c>
      <c r="AF3800" s="359">
        <f t="shared" si="1309"/>
        <v>0</v>
      </c>
      <c r="AG3800" s="280">
        <f t="shared" si="1310"/>
        <v>0</v>
      </c>
      <c r="AH3800" s="280">
        <f t="shared" si="1304"/>
        <v>0</v>
      </c>
      <c r="AI3800" s="280">
        <f>IF(ISBLANK(T3800),AI3799,IF(COUNTIF(T$2:T3800,T3800)&gt;1,AI3799,1+MAX(AI3799,0)))</f>
        <v>103</v>
      </c>
      <c r="AL3800" s="391" t="str">
        <f t="shared" si="1317"/>
        <v/>
      </c>
      <c r="AM3800" s="391" t="str">
        <f t="shared" si="1318"/>
        <v/>
      </c>
      <c r="AO3800" s="310" t="str">
        <f t="shared" si="1311"/>
        <v/>
      </c>
      <c r="AP3800" s="310">
        <f>SUM(AO$1:AO3800)</f>
        <v>0</v>
      </c>
      <c r="AQ3800" s="310">
        <f>SUM(AK$2:AK3800)</f>
        <v>24</v>
      </c>
      <c r="AR3800" s="310">
        <f>COUNTA(AJ$2:AJ3800)</f>
        <v>24</v>
      </c>
      <c r="AS3800" s="312"/>
      <c r="AT3800" s="312"/>
      <c r="AU3800" s="312"/>
      <c r="AV3800" s="312"/>
      <c r="AW3800" s="312"/>
    </row>
    <row r="3801" spans="1:49" x14ac:dyDescent="0.25">
      <c r="A3801"/>
      <c r="B3801"/>
      <c r="C3801"/>
      <c r="D3801"/>
      <c r="E3801"/>
      <c r="F3801"/>
      <c r="G3801"/>
      <c r="H3801"/>
      <c r="I3801"/>
      <c r="J3801"/>
      <c r="K3801"/>
      <c r="L3801"/>
      <c r="M3801"/>
      <c r="O3801" s="101">
        <f>IF(ISBLANK(C3801),O3800,IF(COUNTIF(C$2:C3801,C3801)&gt;1,O3800,1+MAX(O3800,0)))</f>
        <v>81</v>
      </c>
      <c r="P3801" s="45">
        <f t="shared" si="1298"/>
        <v>54</v>
      </c>
      <c r="Q3801" s="33" t="str">
        <f t="shared" si="1299"/>
        <v/>
      </c>
      <c r="R3801" s="33" t="str">
        <f t="shared" si="1300"/>
        <v/>
      </c>
      <c r="S3801" s="33" t="str">
        <f t="shared" si="1301"/>
        <v/>
      </c>
      <c r="T3801" s="35" t="str">
        <f t="shared" si="1302"/>
        <v/>
      </c>
      <c r="U3801" s="35" t="str">
        <f t="shared" si="1303"/>
        <v/>
      </c>
      <c r="V3801" s="35" t="str">
        <f t="shared" si="1319"/>
        <v>3C</v>
      </c>
      <c r="W3801" s="35" t="str">
        <f t="shared" si="1312"/>
        <v/>
      </c>
      <c r="X3801" s="388">
        <f t="shared" si="1313"/>
        <v>0</v>
      </c>
      <c r="Y3801" s="388">
        <f t="shared" si="1314"/>
        <v>0</v>
      </c>
      <c r="Z3801" s="280" t="str">
        <f t="shared" si="1305"/>
        <v/>
      </c>
      <c r="AA3801" s="280" t="str">
        <f t="shared" si="1306"/>
        <v/>
      </c>
      <c r="AB3801" s="389" t="str">
        <f t="shared" si="1315"/>
        <v/>
      </c>
      <c r="AC3801" s="389" t="str">
        <f t="shared" si="1316"/>
        <v/>
      </c>
      <c r="AD3801" s="390" t="str">
        <f t="shared" si="1307"/>
        <v/>
      </c>
      <c r="AE3801" s="282">
        <f t="shared" si="1308"/>
        <v>0</v>
      </c>
      <c r="AF3801" s="359">
        <f t="shared" si="1309"/>
        <v>0</v>
      </c>
      <c r="AG3801" s="280">
        <f t="shared" si="1310"/>
        <v>0</v>
      </c>
      <c r="AH3801" s="280">
        <f t="shared" si="1304"/>
        <v>0</v>
      </c>
      <c r="AI3801" s="280">
        <f>IF(ISBLANK(T3801),AI3800,IF(COUNTIF(T$2:T3801,T3801)&gt;1,AI3800,1+MAX(AI3800,0)))</f>
        <v>103</v>
      </c>
      <c r="AL3801" s="391" t="str">
        <f t="shared" si="1317"/>
        <v/>
      </c>
      <c r="AM3801" s="391" t="str">
        <f t="shared" si="1318"/>
        <v/>
      </c>
      <c r="AO3801" s="310" t="str">
        <f t="shared" si="1311"/>
        <v/>
      </c>
      <c r="AP3801" s="310">
        <f>SUM(AO$1:AO3801)</f>
        <v>0</v>
      </c>
      <c r="AQ3801" s="310">
        <f>SUM(AK$2:AK3801)</f>
        <v>24</v>
      </c>
      <c r="AR3801" s="310">
        <f>COUNTA(AJ$2:AJ3801)</f>
        <v>24</v>
      </c>
      <c r="AS3801" s="312"/>
      <c r="AT3801" s="312"/>
      <c r="AU3801" s="312"/>
      <c r="AV3801" s="312"/>
      <c r="AW3801" s="312"/>
    </row>
    <row r="3802" spans="1:49" x14ac:dyDescent="0.25">
      <c r="A3802"/>
      <c r="B3802"/>
      <c r="C3802"/>
      <c r="D3802"/>
      <c r="E3802"/>
      <c r="F3802"/>
      <c r="G3802"/>
      <c r="H3802"/>
      <c r="I3802"/>
      <c r="J3802"/>
      <c r="K3802"/>
      <c r="L3802"/>
      <c r="M3802"/>
      <c r="O3802" s="101">
        <f>IF(ISBLANK(C3802),O3801,IF(COUNTIF(C$2:C3802,C3802)&gt;1,O3801,1+MAX(O3801,0)))</f>
        <v>81</v>
      </c>
      <c r="P3802" s="45">
        <f t="shared" si="1298"/>
        <v>54</v>
      </c>
      <c r="Q3802" s="33" t="str">
        <f t="shared" si="1299"/>
        <v/>
      </c>
      <c r="R3802" s="33" t="str">
        <f t="shared" si="1300"/>
        <v/>
      </c>
      <c r="S3802" s="33" t="str">
        <f t="shared" si="1301"/>
        <v/>
      </c>
      <c r="T3802" s="35" t="str">
        <f t="shared" si="1302"/>
        <v/>
      </c>
      <c r="U3802" s="35" t="str">
        <f t="shared" si="1303"/>
        <v/>
      </c>
      <c r="V3802" s="35" t="str">
        <f t="shared" si="1319"/>
        <v>3C</v>
      </c>
      <c r="W3802" s="35" t="str">
        <f t="shared" si="1312"/>
        <v/>
      </c>
      <c r="X3802" s="388">
        <f t="shared" si="1313"/>
        <v>0</v>
      </c>
      <c r="Y3802" s="388">
        <f t="shared" si="1314"/>
        <v>0</v>
      </c>
      <c r="Z3802" s="280" t="str">
        <f t="shared" si="1305"/>
        <v/>
      </c>
      <c r="AA3802" s="280" t="str">
        <f t="shared" si="1306"/>
        <v/>
      </c>
      <c r="AB3802" s="389" t="str">
        <f t="shared" si="1315"/>
        <v/>
      </c>
      <c r="AC3802" s="389" t="str">
        <f t="shared" si="1316"/>
        <v/>
      </c>
      <c r="AD3802" s="390" t="str">
        <f t="shared" si="1307"/>
        <v/>
      </c>
      <c r="AE3802" s="282">
        <f t="shared" si="1308"/>
        <v>0</v>
      </c>
      <c r="AF3802" s="359">
        <f t="shared" si="1309"/>
        <v>0</v>
      </c>
      <c r="AG3802" s="280">
        <f t="shared" si="1310"/>
        <v>0</v>
      </c>
      <c r="AH3802" s="280">
        <f t="shared" si="1304"/>
        <v>0</v>
      </c>
      <c r="AI3802" s="280">
        <f>IF(ISBLANK(T3802),AI3801,IF(COUNTIF(T$2:T3802,T3802)&gt;1,AI3801,1+MAX(AI3801,0)))</f>
        <v>103</v>
      </c>
      <c r="AL3802" s="391" t="str">
        <f t="shared" si="1317"/>
        <v/>
      </c>
      <c r="AM3802" s="391" t="str">
        <f t="shared" si="1318"/>
        <v/>
      </c>
      <c r="AO3802" s="310" t="str">
        <f t="shared" si="1311"/>
        <v/>
      </c>
      <c r="AP3802" s="310">
        <f>SUM(AO$1:AO3802)</f>
        <v>0</v>
      </c>
      <c r="AQ3802" s="310">
        <f>SUM(AK$2:AK3802)</f>
        <v>24</v>
      </c>
      <c r="AR3802" s="310">
        <f>COUNTA(AJ$2:AJ3802)</f>
        <v>24</v>
      </c>
      <c r="AS3802" s="312"/>
      <c r="AT3802" s="312"/>
      <c r="AU3802" s="312"/>
      <c r="AV3802" s="312"/>
      <c r="AW3802" s="312"/>
    </row>
    <row r="3803" spans="1:49" x14ac:dyDescent="0.25">
      <c r="A3803"/>
      <c r="B3803"/>
      <c r="C3803"/>
      <c r="D3803"/>
      <c r="E3803"/>
      <c r="F3803"/>
      <c r="G3803"/>
      <c r="H3803"/>
      <c r="I3803"/>
      <c r="J3803"/>
      <c r="K3803"/>
      <c r="L3803"/>
      <c r="M3803"/>
      <c r="O3803" s="101">
        <f>IF(ISBLANK(C3803),O3802,IF(COUNTIF(C$2:C3803,C3803)&gt;1,O3802,1+MAX(O3802,0)))</f>
        <v>81</v>
      </c>
      <c r="P3803" s="45">
        <f t="shared" si="1298"/>
        <v>54</v>
      </c>
      <c r="Q3803" s="33" t="str">
        <f t="shared" si="1299"/>
        <v/>
      </c>
      <c r="R3803" s="33" t="str">
        <f t="shared" si="1300"/>
        <v/>
      </c>
      <c r="S3803" s="33" t="str">
        <f t="shared" si="1301"/>
        <v/>
      </c>
      <c r="T3803" s="35" t="str">
        <f t="shared" si="1302"/>
        <v/>
      </c>
      <c r="U3803" s="35" t="str">
        <f t="shared" si="1303"/>
        <v/>
      </c>
      <c r="V3803" s="35" t="str">
        <f t="shared" si="1319"/>
        <v>3C</v>
      </c>
      <c r="W3803" s="35" t="str">
        <f t="shared" si="1312"/>
        <v/>
      </c>
      <c r="X3803" s="388">
        <f t="shared" si="1313"/>
        <v>0</v>
      </c>
      <c r="Y3803" s="388">
        <f t="shared" si="1314"/>
        <v>0</v>
      </c>
      <c r="Z3803" s="280" t="str">
        <f t="shared" si="1305"/>
        <v/>
      </c>
      <c r="AA3803" s="280" t="str">
        <f t="shared" si="1306"/>
        <v/>
      </c>
      <c r="AB3803" s="389" t="str">
        <f t="shared" si="1315"/>
        <v/>
      </c>
      <c r="AC3803" s="389" t="str">
        <f t="shared" si="1316"/>
        <v/>
      </c>
      <c r="AD3803" s="390" t="str">
        <f t="shared" si="1307"/>
        <v/>
      </c>
      <c r="AE3803" s="282">
        <f t="shared" si="1308"/>
        <v>0</v>
      </c>
      <c r="AF3803" s="359">
        <f t="shared" si="1309"/>
        <v>0</v>
      </c>
      <c r="AG3803" s="280">
        <f t="shared" si="1310"/>
        <v>0</v>
      </c>
      <c r="AH3803" s="280">
        <f t="shared" si="1304"/>
        <v>0</v>
      </c>
      <c r="AI3803" s="280">
        <f>IF(ISBLANK(T3803),AI3802,IF(COUNTIF(T$2:T3803,T3803)&gt;1,AI3802,1+MAX(AI3802,0)))</f>
        <v>103</v>
      </c>
      <c r="AL3803" s="391" t="str">
        <f t="shared" si="1317"/>
        <v/>
      </c>
      <c r="AM3803" s="391" t="str">
        <f t="shared" si="1318"/>
        <v/>
      </c>
      <c r="AO3803" s="310" t="str">
        <f t="shared" si="1311"/>
        <v/>
      </c>
      <c r="AP3803" s="310">
        <f>SUM(AO$1:AO3803)</f>
        <v>0</v>
      </c>
      <c r="AQ3803" s="310">
        <f>SUM(AK$2:AK3803)</f>
        <v>24</v>
      </c>
      <c r="AR3803" s="310">
        <f>COUNTA(AJ$2:AJ3803)</f>
        <v>24</v>
      </c>
      <c r="AS3803" s="312"/>
      <c r="AT3803" s="312"/>
      <c r="AU3803" s="312"/>
      <c r="AV3803" s="312"/>
      <c r="AW3803" s="312"/>
    </row>
    <row r="3804" spans="1:49" x14ac:dyDescent="0.25">
      <c r="A3804"/>
      <c r="B3804"/>
      <c r="C3804"/>
      <c r="D3804"/>
      <c r="E3804"/>
      <c r="F3804"/>
      <c r="G3804"/>
      <c r="H3804"/>
      <c r="I3804"/>
      <c r="J3804"/>
      <c r="K3804"/>
      <c r="L3804"/>
      <c r="M3804"/>
      <c r="O3804" s="101">
        <f>IF(ISBLANK(C3804),O3803,IF(COUNTIF(C$2:C3804,C3804)&gt;1,O3803,1+MAX(O3803,0)))</f>
        <v>81</v>
      </c>
      <c r="P3804" s="45">
        <f t="shared" si="1298"/>
        <v>54</v>
      </c>
      <c r="Q3804" s="33" t="str">
        <f t="shared" si="1299"/>
        <v/>
      </c>
      <c r="R3804" s="33" t="str">
        <f t="shared" si="1300"/>
        <v/>
      </c>
      <c r="S3804" s="33" t="str">
        <f t="shared" si="1301"/>
        <v/>
      </c>
      <c r="T3804" s="35" t="str">
        <f t="shared" si="1302"/>
        <v/>
      </c>
      <c r="U3804" s="35" t="str">
        <f t="shared" si="1303"/>
        <v/>
      </c>
      <c r="V3804" s="35" t="str">
        <f t="shared" si="1319"/>
        <v>3C</v>
      </c>
      <c r="W3804" s="35" t="str">
        <f t="shared" si="1312"/>
        <v/>
      </c>
      <c r="X3804" s="388">
        <f t="shared" si="1313"/>
        <v>0</v>
      </c>
      <c r="Y3804" s="388">
        <f t="shared" si="1314"/>
        <v>0</v>
      </c>
      <c r="Z3804" s="280" t="str">
        <f t="shared" si="1305"/>
        <v/>
      </c>
      <c r="AA3804" s="280" t="str">
        <f t="shared" si="1306"/>
        <v/>
      </c>
      <c r="AB3804" s="389" t="str">
        <f t="shared" si="1315"/>
        <v/>
      </c>
      <c r="AC3804" s="389" t="str">
        <f t="shared" si="1316"/>
        <v/>
      </c>
      <c r="AD3804" s="390" t="str">
        <f t="shared" si="1307"/>
        <v/>
      </c>
      <c r="AE3804" s="282">
        <f t="shared" si="1308"/>
        <v>0</v>
      </c>
      <c r="AF3804" s="359">
        <f t="shared" si="1309"/>
        <v>0</v>
      </c>
      <c r="AG3804" s="280">
        <f t="shared" si="1310"/>
        <v>0</v>
      </c>
      <c r="AH3804" s="280">
        <f t="shared" si="1304"/>
        <v>0</v>
      </c>
      <c r="AI3804" s="280">
        <f>IF(ISBLANK(T3804),AI3803,IF(COUNTIF(T$2:T3804,T3804)&gt;1,AI3803,1+MAX(AI3803,0)))</f>
        <v>103</v>
      </c>
      <c r="AL3804" s="391" t="str">
        <f t="shared" si="1317"/>
        <v/>
      </c>
      <c r="AM3804" s="391" t="str">
        <f t="shared" si="1318"/>
        <v/>
      </c>
      <c r="AO3804" s="310" t="str">
        <f t="shared" si="1311"/>
        <v/>
      </c>
      <c r="AP3804" s="310">
        <f>SUM(AO$1:AO3804)</f>
        <v>0</v>
      </c>
      <c r="AQ3804" s="310">
        <f>SUM(AK$2:AK3804)</f>
        <v>24</v>
      </c>
      <c r="AR3804" s="310">
        <f>COUNTA(AJ$2:AJ3804)</f>
        <v>24</v>
      </c>
      <c r="AS3804" s="312"/>
      <c r="AT3804" s="312"/>
      <c r="AU3804" s="312"/>
      <c r="AV3804" s="312"/>
      <c r="AW3804" s="312"/>
    </row>
    <row r="3805" spans="1:49" x14ac:dyDescent="0.25">
      <c r="A3805"/>
      <c r="B3805"/>
      <c r="C3805"/>
      <c r="D3805"/>
      <c r="E3805"/>
      <c r="F3805"/>
      <c r="G3805"/>
      <c r="H3805"/>
      <c r="I3805"/>
      <c r="J3805"/>
      <c r="K3805"/>
      <c r="L3805"/>
      <c r="M3805"/>
      <c r="O3805" s="101">
        <f>IF(ISBLANK(C3805),O3804,IF(COUNTIF(C$2:C3805,C3805)&gt;1,O3804,1+MAX(O3804,0)))</f>
        <v>81</v>
      </c>
      <c r="P3805" s="45">
        <f t="shared" si="1298"/>
        <v>54</v>
      </c>
      <c r="Q3805" s="33" t="str">
        <f t="shared" si="1299"/>
        <v/>
      </c>
      <c r="R3805" s="33" t="str">
        <f t="shared" si="1300"/>
        <v/>
      </c>
      <c r="S3805" s="33" t="str">
        <f t="shared" si="1301"/>
        <v/>
      </c>
      <c r="T3805" s="35" t="str">
        <f t="shared" si="1302"/>
        <v/>
      </c>
      <c r="U3805" s="35" t="str">
        <f t="shared" si="1303"/>
        <v/>
      </c>
      <c r="V3805" s="35" t="str">
        <f t="shared" si="1319"/>
        <v>3C</v>
      </c>
      <c r="W3805" s="35" t="str">
        <f t="shared" si="1312"/>
        <v/>
      </c>
      <c r="X3805" s="388">
        <f t="shared" si="1313"/>
        <v>0</v>
      </c>
      <c r="Y3805" s="388">
        <f t="shared" si="1314"/>
        <v>0</v>
      </c>
      <c r="Z3805" s="280" t="str">
        <f t="shared" si="1305"/>
        <v/>
      </c>
      <c r="AA3805" s="280" t="str">
        <f t="shared" si="1306"/>
        <v/>
      </c>
      <c r="AB3805" s="389" t="str">
        <f t="shared" si="1315"/>
        <v/>
      </c>
      <c r="AC3805" s="389" t="str">
        <f t="shared" si="1316"/>
        <v/>
      </c>
      <c r="AD3805" s="390" t="str">
        <f t="shared" si="1307"/>
        <v/>
      </c>
      <c r="AE3805" s="282">
        <f t="shared" si="1308"/>
        <v>0</v>
      </c>
      <c r="AF3805" s="359">
        <f t="shared" si="1309"/>
        <v>0</v>
      </c>
      <c r="AG3805" s="280">
        <f t="shared" si="1310"/>
        <v>0</v>
      </c>
      <c r="AH3805" s="280">
        <f t="shared" si="1304"/>
        <v>0</v>
      </c>
      <c r="AI3805" s="280">
        <f>IF(ISBLANK(T3805),AI3804,IF(COUNTIF(T$2:T3805,T3805)&gt;1,AI3804,1+MAX(AI3804,0)))</f>
        <v>103</v>
      </c>
      <c r="AL3805" s="391" t="str">
        <f t="shared" si="1317"/>
        <v/>
      </c>
      <c r="AM3805" s="391" t="str">
        <f t="shared" si="1318"/>
        <v/>
      </c>
      <c r="AO3805" s="310" t="str">
        <f t="shared" si="1311"/>
        <v/>
      </c>
      <c r="AP3805" s="310">
        <f>SUM(AO$1:AO3805)</f>
        <v>0</v>
      </c>
      <c r="AQ3805" s="310">
        <f>SUM(AK$2:AK3805)</f>
        <v>24</v>
      </c>
      <c r="AR3805" s="310">
        <f>COUNTA(AJ$2:AJ3805)</f>
        <v>24</v>
      </c>
      <c r="AS3805" s="312"/>
      <c r="AT3805" s="312"/>
      <c r="AU3805" s="312"/>
      <c r="AV3805" s="312"/>
      <c r="AW3805" s="312"/>
    </row>
    <row r="3806" spans="1:49" x14ac:dyDescent="0.25">
      <c r="A3806"/>
      <c r="B3806"/>
      <c r="C3806"/>
      <c r="D3806"/>
      <c r="E3806"/>
      <c r="F3806"/>
      <c r="G3806"/>
      <c r="H3806"/>
      <c r="I3806"/>
      <c r="J3806"/>
      <c r="K3806"/>
      <c r="L3806"/>
      <c r="M3806"/>
      <c r="O3806" s="101">
        <f>IF(ISBLANK(C3806),O3805,IF(COUNTIF(C$2:C3806,C3806)&gt;1,O3805,1+MAX(O3805,0)))</f>
        <v>81</v>
      </c>
      <c r="P3806" s="45">
        <f t="shared" si="1298"/>
        <v>54</v>
      </c>
      <c r="Q3806" s="33" t="str">
        <f t="shared" si="1299"/>
        <v/>
      </c>
      <c r="R3806" s="33" t="str">
        <f t="shared" si="1300"/>
        <v/>
      </c>
      <c r="S3806" s="33" t="str">
        <f t="shared" si="1301"/>
        <v/>
      </c>
      <c r="T3806" s="35" t="str">
        <f t="shared" si="1302"/>
        <v/>
      </c>
      <c r="U3806" s="35" t="str">
        <f t="shared" si="1303"/>
        <v/>
      </c>
      <c r="V3806" s="35" t="str">
        <f t="shared" si="1319"/>
        <v>3C</v>
      </c>
      <c r="W3806" s="35" t="str">
        <f t="shared" si="1312"/>
        <v/>
      </c>
      <c r="X3806" s="388">
        <f t="shared" si="1313"/>
        <v>0</v>
      </c>
      <c r="Y3806" s="388">
        <f t="shared" si="1314"/>
        <v>0</v>
      </c>
      <c r="Z3806" s="280" t="str">
        <f t="shared" si="1305"/>
        <v/>
      </c>
      <c r="AA3806" s="280" t="str">
        <f t="shared" si="1306"/>
        <v/>
      </c>
      <c r="AB3806" s="389" t="str">
        <f t="shared" si="1315"/>
        <v/>
      </c>
      <c r="AC3806" s="389" t="str">
        <f t="shared" si="1316"/>
        <v/>
      </c>
      <c r="AD3806" s="390" t="str">
        <f t="shared" si="1307"/>
        <v/>
      </c>
      <c r="AE3806" s="282">
        <f t="shared" si="1308"/>
        <v>0</v>
      </c>
      <c r="AF3806" s="359">
        <f t="shared" si="1309"/>
        <v>0</v>
      </c>
      <c r="AG3806" s="280">
        <f t="shared" si="1310"/>
        <v>0</v>
      </c>
      <c r="AH3806" s="280">
        <f t="shared" si="1304"/>
        <v>0</v>
      </c>
      <c r="AI3806" s="280">
        <f>IF(ISBLANK(T3806),AI3805,IF(COUNTIF(T$2:T3806,T3806)&gt;1,AI3805,1+MAX(AI3805,0)))</f>
        <v>103</v>
      </c>
      <c r="AL3806" s="391" t="str">
        <f t="shared" si="1317"/>
        <v/>
      </c>
      <c r="AM3806" s="391" t="str">
        <f t="shared" si="1318"/>
        <v/>
      </c>
      <c r="AO3806" s="310" t="str">
        <f t="shared" si="1311"/>
        <v/>
      </c>
      <c r="AP3806" s="310">
        <f>SUM(AO$1:AO3806)</f>
        <v>0</v>
      </c>
      <c r="AQ3806" s="310">
        <f>SUM(AK$2:AK3806)</f>
        <v>24</v>
      </c>
      <c r="AR3806" s="310">
        <f>COUNTA(AJ$2:AJ3806)</f>
        <v>24</v>
      </c>
      <c r="AS3806" s="312"/>
      <c r="AT3806" s="312"/>
      <c r="AU3806" s="312"/>
      <c r="AV3806" s="312"/>
      <c r="AW3806" s="312"/>
    </row>
    <row r="3807" spans="1:49" x14ac:dyDescent="0.25">
      <c r="A3807"/>
      <c r="B3807"/>
      <c r="C3807"/>
      <c r="D3807"/>
      <c r="E3807"/>
      <c r="F3807"/>
      <c r="G3807"/>
      <c r="H3807"/>
      <c r="I3807"/>
      <c r="J3807"/>
      <c r="K3807"/>
      <c r="L3807"/>
      <c r="M3807"/>
      <c r="O3807" s="101">
        <f>IF(ISBLANK(C3807),O3806,IF(COUNTIF(C$2:C3807,C3807)&gt;1,O3806,1+MAX(O3806,0)))</f>
        <v>81</v>
      </c>
      <c r="P3807" s="45">
        <f t="shared" si="1298"/>
        <v>54</v>
      </c>
      <c r="Q3807" s="33" t="str">
        <f t="shared" si="1299"/>
        <v/>
      </c>
      <c r="R3807" s="33" t="str">
        <f t="shared" si="1300"/>
        <v/>
      </c>
      <c r="S3807" s="33" t="str">
        <f t="shared" si="1301"/>
        <v/>
      </c>
      <c r="T3807" s="35" t="str">
        <f t="shared" si="1302"/>
        <v/>
      </c>
      <c r="U3807" s="35" t="str">
        <f t="shared" si="1303"/>
        <v/>
      </c>
      <c r="V3807" s="35" t="str">
        <f t="shared" si="1319"/>
        <v>3C</v>
      </c>
      <c r="W3807" s="35" t="str">
        <f t="shared" si="1312"/>
        <v/>
      </c>
      <c r="X3807" s="388">
        <f t="shared" si="1313"/>
        <v>0</v>
      </c>
      <c r="Y3807" s="388">
        <f t="shared" si="1314"/>
        <v>0</v>
      </c>
      <c r="Z3807" s="280" t="str">
        <f t="shared" si="1305"/>
        <v/>
      </c>
      <c r="AA3807" s="280" t="str">
        <f t="shared" si="1306"/>
        <v/>
      </c>
      <c r="AB3807" s="389" t="str">
        <f t="shared" si="1315"/>
        <v/>
      </c>
      <c r="AC3807" s="389" t="str">
        <f t="shared" si="1316"/>
        <v/>
      </c>
      <c r="AD3807" s="390" t="str">
        <f t="shared" si="1307"/>
        <v/>
      </c>
      <c r="AE3807" s="282">
        <f t="shared" si="1308"/>
        <v>0</v>
      </c>
      <c r="AF3807" s="359">
        <f t="shared" si="1309"/>
        <v>0</v>
      </c>
      <c r="AG3807" s="280">
        <f t="shared" si="1310"/>
        <v>0</v>
      </c>
      <c r="AH3807" s="280">
        <f t="shared" si="1304"/>
        <v>0</v>
      </c>
      <c r="AI3807" s="280">
        <f>IF(ISBLANK(T3807),AI3806,IF(COUNTIF(T$2:T3807,T3807)&gt;1,AI3806,1+MAX(AI3806,0)))</f>
        <v>103</v>
      </c>
      <c r="AL3807" s="391" t="str">
        <f t="shared" si="1317"/>
        <v/>
      </c>
      <c r="AM3807" s="391" t="str">
        <f t="shared" si="1318"/>
        <v/>
      </c>
      <c r="AO3807" s="310" t="str">
        <f t="shared" si="1311"/>
        <v/>
      </c>
      <c r="AP3807" s="310">
        <f>SUM(AO$1:AO3807)</f>
        <v>0</v>
      </c>
      <c r="AQ3807" s="310">
        <f>SUM(AK$2:AK3807)</f>
        <v>24</v>
      </c>
      <c r="AR3807" s="310">
        <f>COUNTA(AJ$2:AJ3807)</f>
        <v>24</v>
      </c>
      <c r="AS3807" s="312"/>
      <c r="AT3807" s="312"/>
      <c r="AU3807" s="312"/>
      <c r="AV3807" s="312"/>
      <c r="AW3807" s="312"/>
    </row>
    <row r="3808" spans="1:49" x14ac:dyDescent="0.25">
      <c r="A3808"/>
      <c r="B3808"/>
      <c r="C3808"/>
      <c r="D3808"/>
      <c r="E3808"/>
      <c r="F3808"/>
      <c r="G3808"/>
      <c r="H3808"/>
      <c r="I3808"/>
      <c r="J3808"/>
      <c r="K3808"/>
      <c r="L3808"/>
      <c r="M3808"/>
      <c r="O3808" s="101">
        <f>IF(ISBLANK(C3808),O3807,IF(COUNTIF(C$2:C3808,C3808)&gt;1,O3807,1+MAX(O3807,0)))</f>
        <v>81</v>
      </c>
      <c r="P3808" s="45">
        <f t="shared" si="1298"/>
        <v>54</v>
      </c>
      <c r="Q3808" s="33" t="str">
        <f t="shared" si="1299"/>
        <v/>
      </c>
      <c r="R3808" s="33" t="str">
        <f t="shared" si="1300"/>
        <v/>
      </c>
      <c r="S3808" s="33" t="str">
        <f t="shared" si="1301"/>
        <v/>
      </c>
      <c r="T3808" s="35" t="str">
        <f t="shared" si="1302"/>
        <v/>
      </c>
      <c r="U3808" s="35" t="str">
        <f t="shared" si="1303"/>
        <v/>
      </c>
      <c r="V3808" s="35" t="str">
        <f t="shared" si="1319"/>
        <v>3C</v>
      </c>
      <c r="W3808" s="35" t="str">
        <f t="shared" si="1312"/>
        <v/>
      </c>
      <c r="X3808" s="388">
        <f t="shared" si="1313"/>
        <v>0</v>
      </c>
      <c r="Y3808" s="388">
        <f t="shared" si="1314"/>
        <v>0</v>
      </c>
      <c r="Z3808" s="280" t="str">
        <f t="shared" si="1305"/>
        <v/>
      </c>
      <c r="AA3808" s="280" t="str">
        <f t="shared" si="1306"/>
        <v/>
      </c>
      <c r="AB3808" s="389" t="str">
        <f t="shared" si="1315"/>
        <v/>
      </c>
      <c r="AC3808" s="389" t="str">
        <f t="shared" si="1316"/>
        <v/>
      </c>
      <c r="AD3808" s="390" t="str">
        <f t="shared" si="1307"/>
        <v/>
      </c>
      <c r="AE3808" s="282">
        <f t="shared" si="1308"/>
        <v>0</v>
      </c>
      <c r="AF3808" s="359">
        <f t="shared" si="1309"/>
        <v>0</v>
      </c>
      <c r="AG3808" s="280">
        <f t="shared" si="1310"/>
        <v>0</v>
      </c>
      <c r="AH3808" s="280">
        <f t="shared" si="1304"/>
        <v>0</v>
      </c>
      <c r="AI3808" s="280">
        <f>IF(ISBLANK(T3808),AI3807,IF(COUNTIF(T$2:T3808,T3808)&gt;1,AI3807,1+MAX(AI3807,0)))</f>
        <v>103</v>
      </c>
      <c r="AL3808" s="391" t="str">
        <f t="shared" si="1317"/>
        <v/>
      </c>
      <c r="AM3808" s="391" t="str">
        <f t="shared" si="1318"/>
        <v/>
      </c>
      <c r="AO3808" s="310" t="str">
        <f t="shared" si="1311"/>
        <v/>
      </c>
      <c r="AP3808" s="310">
        <f>SUM(AO$1:AO3808)</f>
        <v>0</v>
      </c>
      <c r="AQ3808" s="310">
        <f>SUM(AK$2:AK3808)</f>
        <v>24</v>
      </c>
      <c r="AR3808" s="310">
        <f>COUNTA(AJ$2:AJ3808)</f>
        <v>24</v>
      </c>
      <c r="AS3808" s="312"/>
      <c r="AT3808" s="312"/>
      <c r="AU3808" s="312"/>
      <c r="AV3808" s="312"/>
      <c r="AW3808" s="312"/>
    </row>
    <row r="3809" spans="1:49" x14ac:dyDescent="0.25">
      <c r="A3809"/>
      <c r="B3809"/>
      <c r="C3809"/>
      <c r="D3809"/>
      <c r="E3809"/>
      <c r="F3809"/>
      <c r="G3809"/>
      <c r="H3809"/>
      <c r="I3809"/>
      <c r="J3809"/>
      <c r="K3809"/>
      <c r="L3809"/>
      <c r="M3809"/>
      <c r="O3809" s="101">
        <f>IF(ISBLANK(C3809),O3808,IF(COUNTIF(C$2:C3809,C3809)&gt;1,O3808,1+MAX(O3808,0)))</f>
        <v>81</v>
      </c>
      <c r="P3809" s="45">
        <f t="shared" si="1298"/>
        <v>54</v>
      </c>
      <c r="Q3809" s="33" t="str">
        <f t="shared" si="1299"/>
        <v/>
      </c>
      <c r="R3809" s="33" t="str">
        <f t="shared" si="1300"/>
        <v/>
      </c>
      <c r="S3809" s="33" t="str">
        <f t="shared" si="1301"/>
        <v/>
      </c>
      <c r="T3809" s="35" t="str">
        <f t="shared" si="1302"/>
        <v/>
      </c>
      <c r="U3809" s="35" t="str">
        <f t="shared" si="1303"/>
        <v/>
      </c>
      <c r="V3809" s="35" t="str">
        <f t="shared" si="1319"/>
        <v>3C</v>
      </c>
      <c r="W3809" s="35" t="str">
        <f t="shared" si="1312"/>
        <v/>
      </c>
      <c r="X3809" s="388">
        <f t="shared" si="1313"/>
        <v>0</v>
      </c>
      <c r="Y3809" s="388">
        <f t="shared" si="1314"/>
        <v>0</v>
      </c>
      <c r="Z3809" s="280" t="str">
        <f t="shared" si="1305"/>
        <v/>
      </c>
      <c r="AA3809" s="280" t="str">
        <f t="shared" si="1306"/>
        <v/>
      </c>
      <c r="AB3809" s="389" t="str">
        <f t="shared" si="1315"/>
        <v/>
      </c>
      <c r="AC3809" s="389" t="str">
        <f t="shared" si="1316"/>
        <v/>
      </c>
      <c r="AD3809" s="390" t="str">
        <f t="shared" si="1307"/>
        <v/>
      </c>
      <c r="AE3809" s="282">
        <f t="shared" si="1308"/>
        <v>0</v>
      </c>
      <c r="AF3809" s="359">
        <f t="shared" si="1309"/>
        <v>0</v>
      </c>
      <c r="AG3809" s="280">
        <f t="shared" si="1310"/>
        <v>0</v>
      </c>
      <c r="AH3809" s="280">
        <f t="shared" si="1304"/>
        <v>0</v>
      </c>
      <c r="AI3809" s="280">
        <f>IF(ISBLANK(T3809),AI3808,IF(COUNTIF(T$2:T3809,T3809)&gt;1,AI3808,1+MAX(AI3808,0)))</f>
        <v>103</v>
      </c>
      <c r="AL3809" s="391" t="str">
        <f t="shared" si="1317"/>
        <v/>
      </c>
      <c r="AM3809" s="391" t="str">
        <f t="shared" si="1318"/>
        <v/>
      </c>
      <c r="AO3809" s="310" t="str">
        <f t="shared" si="1311"/>
        <v/>
      </c>
      <c r="AP3809" s="310">
        <f>SUM(AO$1:AO3809)</f>
        <v>0</v>
      </c>
      <c r="AQ3809" s="310">
        <f>SUM(AK$2:AK3809)</f>
        <v>24</v>
      </c>
      <c r="AR3809" s="310">
        <f>COUNTA(AJ$2:AJ3809)</f>
        <v>24</v>
      </c>
      <c r="AS3809" s="312"/>
      <c r="AT3809" s="312"/>
      <c r="AU3809" s="312"/>
      <c r="AV3809" s="312"/>
      <c r="AW3809" s="312"/>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25"/>
  <sheetViews>
    <sheetView zoomScale="70" zoomScaleNormal="70" workbookViewId="0">
      <pane ySplit="1" topLeftCell="A26" activePane="bottomLeft" state="frozen"/>
      <selection pane="bottomLeft" activeCell="A34" sqref="A34:L65"/>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38"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style="66" bestFit="1" customWidth="1"/>
  </cols>
  <sheetData>
    <row r="1" spans="1:42" s="43" customFormat="1" ht="26.4" x14ac:dyDescent="0.25">
      <c r="A1" s="43" t="s">
        <v>68</v>
      </c>
      <c r="B1" s="43" t="s">
        <v>56</v>
      </c>
      <c r="C1" s="43" t="s">
        <v>63</v>
      </c>
      <c r="E1" s="44" t="s">
        <v>58</v>
      </c>
      <c r="F1" s="44" t="s">
        <v>59</v>
      </c>
      <c r="G1" s="44" t="s">
        <v>69</v>
      </c>
      <c r="H1" s="44" t="s">
        <v>52</v>
      </c>
      <c r="I1" s="44" t="s">
        <v>70</v>
      </c>
      <c r="J1" s="44" t="s">
        <v>17</v>
      </c>
      <c r="K1" s="44" t="s">
        <v>18</v>
      </c>
      <c r="L1" s="44" t="s">
        <v>6</v>
      </c>
      <c r="M1" s="238" t="s">
        <v>71</v>
      </c>
      <c r="N1" s="43" t="s">
        <v>72</v>
      </c>
      <c r="O1" s="228"/>
      <c r="P1" s="45"/>
      <c r="Q1" s="45"/>
      <c r="R1" s="45"/>
      <c r="S1" s="45"/>
      <c r="T1" s="46"/>
      <c r="U1" s="131"/>
      <c r="W1" s="44"/>
      <c r="X1" s="44"/>
      <c r="Y1" s="44"/>
      <c r="Z1" s="44"/>
      <c r="AA1" s="44"/>
      <c r="AB1" s="44"/>
      <c r="AC1" s="44"/>
      <c r="AD1" s="44"/>
    </row>
    <row r="2" spans="1:42" x14ac:dyDescent="0.25">
      <c r="A2" t="s">
        <v>958</v>
      </c>
      <c r="B2" t="s">
        <v>65</v>
      </c>
      <c r="C2" t="s">
        <v>859</v>
      </c>
      <c r="D2"/>
      <c r="E2">
        <v>1</v>
      </c>
      <c r="F2">
        <v>1</v>
      </c>
      <c r="G2">
        <v>1</v>
      </c>
      <c r="H2">
        <v>0</v>
      </c>
      <c r="I2">
        <v>0</v>
      </c>
      <c r="J2">
        <v>0</v>
      </c>
      <c r="K2">
        <v>0</v>
      </c>
      <c r="L2">
        <v>0</v>
      </c>
      <c r="M2"/>
      <c r="O2" s="101"/>
      <c r="P2" s="45"/>
      <c r="Q2" s="33"/>
      <c r="R2" s="33"/>
      <c r="S2" s="33"/>
      <c r="T2" s="35"/>
      <c r="U2" s="35"/>
      <c r="W2" s="280"/>
      <c r="X2" s="280"/>
      <c r="Y2" s="280"/>
      <c r="Z2" s="280"/>
      <c r="AA2" s="280"/>
      <c r="AB2" s="280"/>
      <c r="AC2" s="280"/>
      <c r="AD2" s="280"/>
      <c r="AE2" s="280"/>
      <c r="AF2" s="276"/>
      <c r="AG2" s="42"/>
      <c r="AH2" s="42"/>
      <c r="AI2" s="310" t="str">
        <f t="shared" ref="AI2:AI33" si="0">IF(SUM(W2:Z2)&gt;0,1,"")</f>
        <v/>
      </c>
      <c r="AJ2" s="310">
        <f>SUM(AG$2:AG2)</f>
        <v>0</v>
      </c>
      <c r="AK2" s="310">
        <f>COUNTA(AF$2:AF2)</f>
        <v>0</v>
      </c>
      <c r="AL2" s="312"/>
      <c r="AM2" s="312"/>
      <c r="AN2" s="312"/>
      <c r="AO2" s="312"/>
      <c r="AP2" s="312"/>
    </row>
    <row r="3" spans="1:42" x14ac:dyDescent="0.25">
      <c r="A3" t="s">
        <v>958</v>
      </c>
      <c r="B3" t="s">
        <v>65</v>
      </c>
      <c r="C3" t="s">
        <v>859</v>
      </c>
      <c r="D3"/>
      <c r="E3">
        <v>1</v>
      </c>
      <c r="F3">
        <v>1</v>
      </c>
      <c r="G3">
        <v>2</v>
      </c>
      <c r="H3">
        <v>0</v>
      </c>
      <c r="I3">
        <v>0</v>
      </c>
      <c r="J3">
        <v>0</v>
      </c>
      <c r="K3">
        <v>0</v>
      </c>
      <c r="L3">
        <v>0</v>
      </c>
      <c r="M3"/>
      <c r="O3" s="101"/>
      <c r="P3" s="45"/>
      <c r="Q3" s="33"/>
      <c r="R3" s="33"/>
      <c r="S3" s="33"/>
      <c r="T3" s="35"/>
      <c r="U3" s="35"/>
      <c r="W3" s="280"/>
      <c r="X3" s="280"/>
      <c r="Y3" s="280"/>
      <c r="Z3" s="280"/>
      <c r="AA3" s="280"/>
      <c r="AB3" s="280"/>
      <c r="AC3" s="280"/>
      <c r="AD3" s="280"/>
      <c r="AE3" s="280"/>
      <c r="AF3" s="276"/>
      <c r="AG3" s="42"/>
      <c r="AH3" s="42"/>
      <c r="AI3" s="310" t="str">
        <f t="shared" si="0"/>
        <v/>
      </c>
      <c r="AJ3" s="310">
        <f>SUM(AG$2:AG3)</f>
        <v>0</v>
      </c>
      <c r="AK3" s="310">
        <f>COUNTA(AF$2:AF3)</f>
        <v>0</v>
      </c>
      <c r="AL3" s="312"/>
      <c r="AM3" s="312"/>
      <c r="AN3" s="312"/>
      <c r="AO3" s="312"/>
      <c r="AP3" s="312"/>
    </row>
    <row r="4" spans="1:42" x14ac:dyDescent="0.25">
      <c r="A4" t="s">
        <v>958</v>
      </c>
      <c r="B4" t="s">
        <v>65</v>
      </c>
      <c r="C4" t="s">
        <v>859</v>
      </c>
      <c r="D4"/>
      <c r="E4">
        <v>1</v>
      </c>
      <c r="F4">
        <v>1</v>
      </c>
      <c r="G4">
        <v>3</v>
      </c>
      <c r="H4">
        <v>0</v>
      </c>
      <c r="I4">
        <v>0</v>
      </c>
      <c r="J4">
        <v>0</v>
      </c>
      <c r="K4">
        <v>0</v>
      </c>
      <c r="L4">
        <v>0</v>
      </c>
      <c r="M4"/>
      <c r="O4" s="101"/>
      <c r="P4" s="45"/>
      <c r="Q4" s="33"/>
      <c r="R4" s="33"/>
      <c r="S4" s="33"/>
      <c r="T4" s="35"/>
      <c r="U4" s="35"/>
      <c r="W4" s="280"/>
      <c r="X4" s="280"/>
      <c r="Y4" s="280"/>
      <c r="Z4" s="280"/>
      <c r="AA4" s="280"/>
      <c r="AB4" s="280"/>
      <c r="AC4" s="280"/>
      <c r="AD4" s="280"/>
      <c r="AE4" s="280"/>
      <c r="AF4" s="276"/>
      <c r="AG4" s="42"/>
      <c r="AH4" s="42"/>
      <c r="AI4" s="310" t="str">
        <f t="shared" si="0"/>
        <v/>
      </c>
      <c r="AJ4" s="310">
        <f>SUM(AG$2:AG4)</f>
        <v>0</v>
      </c>
      <c r="AK4" s="310">
        <f>COUNTA(AF$2:AF4)</f>
        <v>0</v>
      </c>
      <c r="AL4" s="312"/>
      <c r="AM4" s="312"/>
      <c r="AN4" s="312"/>
      <c r="AO4" s="312"/>
      <c r="AP4" s="312"/>
    </row>
    <row r="5" spans="1:42" x14ac:dyDescent="0.25">
      <c r="A5" t="s">
        <v>958</v>
      </c>
      <c r="B5" t="s">
        <v>65</v>
      </c>
      <c r="C5" t="s">
        <v>859</v>
      </c>
      <c r="D5"/>
      <c r="E5">
        <v>1</v>
      </c>
      <c r="F5">
        <v>1</v>
      </c>
      <c r="G5">
        <v>4</v>
      </c>
      <c r="H5">
        <v>0</v>
      </c>
      <c r="I5">
        <v>0</v>
      </c>
      <c r="J5">
        <v>0</v>
      </c>
      <c r="K5">
        <v>0</v>
      </c>
      <c r="L5">
        <v>0</v>
      </c>
      <c r="M5"/>
      <c r="O5" s="101"/>
      <c r="P5" s="45"/>
      <c r="Q5" s="33"/>
      <c r="R5" s="33"/>
      <c r="S5" s="33"/>
      <c r="T5" s="35"/>
      <c r="U5" s="35"/>
      <c r="W5" s="280"/>
      <c r="X5" s="280"/>
      <c r="Y5" s="280"/>
      <c r="Z5" s="280"/>
      <c r="AA5" s="280"/>
      <c r="AB5" s="280"/>
      <c r="AC5" s="280"/>
      <c r="AD5" s="280"/>
      <c r="AE5" s="280"/>
      <c r="AF5" s="276"/>
      <c r="AG5" s="42"/>
      <c r="AH5" s="42"/>
      <c r="AI5" s="310" t="str">
        <f t="shared" si="0"/>
        <v/>
      </c>
      <c r="AJ5" s="310">
        <f>SUM(AG$2:AG5)</f>
        <v>0</v>
      </c>
      <c r="AK5" s="310">
        <f>COUNTA(AF$2:AF5)</f>
        <v>0</v>
      </c>
      <c r="AL5" s="312"/>
      <c r="AM5" s="312"/>
      <c r="AN5" s="312"/>
      <c r="AO5" s="312"/>
      <c r="AP5" s="312"/>
    </row>
    <row r="6" spans="1:42" x14ac:dyDescent="0.25">
      <c r="A6" t="s">
        <v>958</v>
      </c>
      <c r="B6" t="s">
        <v>65</v>
      </c>
      <c r="C6" t="s">
        <v>859</v>
      </c>
      <c r="D6"/>
      <c r="E6">
        <v>1</v>
      </c>
      <c r="F6">
        <v>2</v>
      </c>
      <c r="G6">
        <v>1</v>
      </c>
      <c r="H6">
        <v>0</v>
      </c>
      <c r="I6">
        <v>0</v>
      </c>
      <c r="J6">
        <v>0</v>
      </c>
      <c r="K6">
        <v>0</v>
      </c>
      <c r="L6">
        <v>0</v>
      </c>
      <c r="M6"/>
      <c r="O6" s="101"/>
      <c r="P6" s="45"/>
      <c r="Q6" s="33"/>
      <c r="R6" s="33"/>
      <c r="S6" s="33"/>
      <c r="T6" s="35"/>
      <c r="U6" s="35"/>
      <c r="W6" s="280"/>
      <c r="X6" s="280"/>
      <c r="Y6" s="280"/>
      <c r="Z6" s="280"/>
      <c r="AA6" s="280"/>
      <c r="AB6" s="280"/>
      <c r="AC6" s="280"/>
      <c r="AD6" s="280"/>
      <c r="AE6" s="280"/>
      <c r="AF6" s="276"/>
      <c r="AG6" s="42"/>
      <c r="AH6" s="42"/>
      <c r="AI6" s="310" t="str">
        <f t="shared" si="0"/>
        <v/>
      </c>
      <c r="AJ6" s="310">
        <f>SUM(AG$2:AG6)</f>
        <v>0</v>
      </c>
      <c r="AK6" s="310">
        <f>COUNTA(AF$2:AF6)</f>
        <v>0</v>
      </c>
      <c r="AL6" s="312"/>
      <c r="AM6" s="312"/>
      <c r="AN6" s="312"/>
      <c r="AO6" s="312"/>
      <c r="AP6" s="312"/>
    </row>
    <row r="7" spans="1:42" x14ac:dyDescent="0.25">
      <c r="A7" t="s">
        <v>958</v>
      </c>
      <c r="B7" t="s">
        <v>65</v>
      </c>
      <c r="C7" t="s">
        <v>859</v>
      </c>
      <c r="D7"/>
      <c r="E7">
        <v>1</v>
      </c>
      <c r="F7">
        <v>2</v>
      </c>
      <c r="G7">
        <v>2</v>
      </c>
      <c r="H7">
        <v>0</v>
      </c>
      <c r="I7">
        <v>0</v>
      </c>
      <c r="J7">
        <v>0</v>
      </c>
      <c r="K7">
        <v>0</v>
      </c>
      <c r="L7">
        <v>0</v>
      </c>
      <c r="M7"/>
      <c r="O7" s="101"/>
      <c r="P7" s="45"/>
      <c r="Q7" s="33"/>
      <c r="R7" s="33"/>
      <c r="S7" s="33"/>
      <c r="T7" s="35"/>
      <c r="U7" s="35"/>
      <c r="W7" s="280"/>
      <c r="X7" s="280"/>
      <c r="Y7" s="280"/>
      <c r="Z7" s="280"/>
      <c r="AA7" s="280"/>
      <c r="AB7" s="280"/>
      <c r="AC7" s="280"/>
      <c r="AD7" s="280"/>
      <c r="AE7" s="280"/>
      <c r="AF7" s="276"/>
      <c r="AG7" s="42"/>
      <c r="AH7" s="42"/>
      <c r="AI7" s="310" t="str">
        <f t="shared" si="0"/>
        <v/>
      </c>
      <c r="AJ7" s="310">
        <f>SUM(AG$2:AG7)</f>
        <v>0</v>
      </c>
      <c r="AK7" s="310">
        <f>COUNTA(AF$2:AF7)</f>
        <v>0</v>
      </c>
      <c r="AL7" s="312"/>
      <c r="AM7" s="312"/>
      <c r="AN7" s="312"/>
      <c r="AO7" s="312"/>
      <c r="AP7" s="312"/>
    </row>
    <row r="8" spans="1:42" x14ac:dyDescent="0.25">
      <c r="A8" t="s">
        <v>958</v>
      </c>
      <c r="B8" t="s">
        <v>65</v>
      </c>
      <c r="C8" t="s">
        <v>859</v>
      </c>
      <c r="D8"/>
      <c r="E8">
        <v>1</v>
      </c>
      <c r="F8">
        <v>2</v>
      </c>
      <c r="G8">
        <v>3</v>
      </c>
      <c r="H8">
        <v>0</v>
      </c>
      <c r="I8">
        <v>0</v>
      </c>
      <c r="J8">
        <v>0</v>
      </c>
      <c r="K8">
        <v>0</v>
      </c>
      <c r="L8">
        <v>0</v>
      </c>
      <c r="M8"/>
      <c r="O8" s="101"/>
      <c r="P8" s="45"/>
      <c r="Q8" s="33"/>
      <c r="R8" s="33"/>
      <c r="S8" s="33"/>
      <c r="T8" s="35"/>
      <c r="U8" s="35"/>
      <c r="W8" s="280"/>
      <c r="X8" s="280"/>
      <c r="Y8" s="280"/>
      <c r="Z8" s="280"/>
      <c r="AA8" s="280"/>
      <c r="AB8" s="280"/>
      <c r="AC8" s="280"/>
      <c r="AD8" s="280"/>
      <c r="AE8" s="280"/>
      <c r="AF8" s="276"/>
      <c r="AG8" s="42"/>
      <c r="AH8" s="42"/>
      <c r="AI8" s="310" t="str">
        <f t="shared" si="0"/>
        <v/>
      </c>
      <c r="AJ8" s="310">
        <f>SUM(AG$2:AG8)</f>
        <v>0</v>
      </c>
      <c r="AK8" s="310">
        <f>COUNTA(AF$2:AF8)</f>
        <v>0</v>
      </c>
      <c r="AL8" s="312"/>
      <c r="AM8" s="312"/>
      <c r="AN8" s="312"/>
      <c r="AO8" s="312"/>
      <c r="AP8" s="312"/>
    </row>
    <row r="9" spans="1:42" x14ac:dyDescent="0.25">
      <c r="A9" t="s">
        <v>958</v>
      </c>
      <c r="B9" t="s">
        <v>65</v>
      </c>
      <c r="C9" t="s">
        <v>859</v>
      </c>
      <c r="D9"/>
      <c r="E9">
        <v>1</v>
      </c>
      <c r="F9">
        <v>2</v>
      </c>
      <c r="G9">
        <v>4</v>
      </c>
      <c r="H9">
        <v>0</v>
      </c>
      <c r="I9">
        <v>0</v>
      </c>
      <c r="J9">
        <v>0</v>
      </c>
      <c r="K9">
        <v>0</v>
      </c>
      <c r="L9">
        <v>0</v>
      </c>
      <c r="M9"/>
      <c r="O9" s="101"/>
      <c r="P9" s="45"/>
      <c r="Q9" s="33"/>
      <c r="R9" s="33"/>
      <c r="S9" s="33"/>
      <c r="T9" s="35"/>
      <c r="U9" s="35"/>
      <c r="W9" s="280"/>
      <c r="X9" s="280"/>
      <c r="Y9" s="280"/>
      <c r="Z9" s="280"/>
      <c r="AA9" s="280"/>
      <c r="AB9" s="280"/>
      <c r="AC9" s="280"/>
      <c r="AD9" s="280"/>
      <c r="AE9" s="280"/>
      <c r="AF9" s="276"/>
      <c r="AG9" s="42"/>
      <c r="AH9" s="42"/>
      <c r="AI9" s="310" t="str">
        <f t="shared" si="0"/>
        <v/>
      </c>
      <c r="AJ9" s="310">
        <f>SUM(AG$2:AG9)</f>
        <v>0</v>
      </c>
      <c r="AK9" s="310">
        <f>COUNTA(AF$2:AF9)</f>
        <v>0</v>
      </c>
      <c r="AL9" s="312"/>
      <c r="AM9" s="312"/>
      <c r="AN9" s="312"/>
      <c r="AO9" s="312"/>
      <c r="AP9" s="312"/>
    </row>
    <row r="10" spans="1:42" x14ac:dyDescent="0.25">
      <c r="A10" t="s">
        <v>958</v>
      </c>
      <c r="B10" t="s">
        <v>65</v>
      </c>
      <c r="C10" t="s">
        <v>859</v>
      </c>
      <c r="D10"/>
      <c r="E10">
        <v>1</v>
      </c>
      <c r="F10">
        <v>3</v>
      </c>
      <c r="G10">
        <v>1</v>
      </c>
      <c r="H10">
        <v>0</v>
      </c>
      <c r="I10">
        <v>0</v>
      </c>
      <c r="J10">
        <v>0</v>
      </c>
      <c r="K10">
        <v>0</v>
      </c>
      <c r="L10">
        <v>0</v>
      </c>
      <c r="M10"/>
      <c r="O10" s="101"/>
      <c r="P10" s="45"/>
      <c r="Q10" s="33"/>
      <c r="R10" s="33"/>
      <c r="S10" s="33"/>
      <c r="T10" s="35"/>
      <c r="U10" s="35"/>
      <c r="W10" s="280"/>
      <c r="X10" s="280"/>
      <c r="Y10" s="280"/>
      <c r="Z10" s="280"/>
      <c r="AA10" s="280"/>
      <c r="AB10" s="280"/>
      <c r="AC10" s="280"/>
      <c r="AD10" s="280"/>
      <c r="AE10" s="280"/>
      <c r="AF10" s="276"/>
      <c r="AG10" s="42"/>
      <c r="AH10" s="42"/>
      <c r="AI10" s="310" t="str">
        <f t="shared" si="0"/>
        <v/>
      </c>
      <c r="AJ10" s="310">
        <f>SUM(AG$2:AG10)</f>
        <v>0</v>
      </c>
      <c r="AK10" s="310">
        <f>COUNTA(AF$2:AF10)</f>
        <v>0</v>
      </c>
      <c r="AL10" s="312"/>
      <c r="AM10" s="312"/>
      <c r="AN10" s="312"/>
      <c r="AO10" s="312"/>
      <c r="AP10" s="312"/>
    </row>
    <row r="11" spans="1:42" x14ac:dyDescent="0.25">
      <c r="A11" t="s">
        <v>958</v>
      </c>
      <c r="B11" t="s">
        <v>65</v>
      </c>
      <c r="C11" t="s">
        <v>859</v>
      </c>
      <c r="D11"/>
      <c r="E11">
        <v>1</v>
      </c>
      <c r="F11">
        <v>3</v>
      </c>
      <c r="G11">
        <v>2</v>
      </c>
      <c r="H11">
        <v>0</v>
      </c>
      <c r="I11">
        <v>0</v>
      </c>
      <c r="J11">
        <v>0</v>
      </c>
      <c r="K11">
        <v>0</v>
      </c>
      <c r="L11">
        <v>0</v>
      </c>
      <c r="M11"/>
      <c r="O11" s="101"/>
      <c r="P11" s="45"/>
      <c r="Q11" s="33"/>
      <c r="R11" s="33"/>
      <c r="S11" s="33"/>
      <c r="T11" s="35"/>
      <c r="U11" s="35"/>
      <c r="W11" s="280"/>
      <c r="X11" s="280"/>
      <c r="Y11" s="280"/>
      <c r="Z11" s="280"/>
      <c r="AA11" s="280"/>
      <c r="AB11" s="280"/>
      <c r="AC11" s="280"/>
      <c r="AD11" s="280"/>
      <c r="AE11" s="280"/>
      <c r="AF11" s="276"/>
      <c r="AG11" s="42"/>
      <c r="AH11" s="42"/>
      <c r="AI11" s="310" t="str">
        <f t="shared" si="0"/>
        <v/>
      </c>
      <c r="AJ11" s="310">
        <f>SUM(AG$2:AG11)</f>
        <v>0</v>
      </c>
      <c r="AK11" s="310">
        <f>COUNTA(AF$2:AF11)</f>
        <v>0</v>
      </c>
      <c r="AL11" s="312"/>
      <c r="AM11" s="312"/>
      <c r="AN11" s="312"/>
      <c r="AO11" s="312"/>
      <c r="AP11" s="312"/>
    </row>
    <row r="12" spans="1:42" x14ac:dyDescent="0.25">
      <c r="A12" t="s">
        <v>958</v>
      </c>
      <c r="B12" t="s">
        <v>65</v>
      </c>
      <c r="C12" t="s">
        <v>859</v>
      </c>
      <c r="D12"/>
      <c r="E12">
        <v>1</v>
      </c>
      <c r="F12">
        <v>3</v>
      </c>
      <c r="G12">
        <v>3</v>
      </c>
      <c r="H12">
        <v>4</v>
      </c>
      <c r="I12">
        <v>1</v>
      </c>
      <c r="J12">
        <v>0</v>
      </c>
      <c r="K12">
        <v>2</v>
      </c>
      <c r="L12">
        <v>2</v>
      </c>
      <c r="M12"/>
      <c r="O12" s="101"/>
      <c r="P12" s="45"/>
      <c r="Q12" s="33"/>
      <c r="R12" s="33"/>
      <c r="S12" s="33"/>
      <c r="T12" s="35"/>
      <c r="U12" s="35"/>
      <c r="W12" s="280"/>
      <c r="X12" s="280"/>
      <c r="Y12" s="280"/>
      <c r="Z12" s="280"/>
      <c r="AA12" s="280"/>
      <c r="AB12" s="280"/>
      <c r="AC12" s="280"/>
      <c r="AD12" s="280"/>
      <c r="AE12" s="280"/>
      <c r="AF12" s="276"/>
      <c r="AG12" s="42"/>
      <c r="AH12" s="42"/>
      <c r="AI12" s="310" t="str">
        <f t="shared" si="0"/>
        <v/>
      </c>
      <c r="AJ12" s="310">
        <f>SUM(AG$2:AG12)</f>
        <v>0</v>
      </c>
      <c r="AK12" s="310">
        <f>COUNTA(AF$2:AF12)</f>
        <v>0</v>
      </c>
      <c r="AL12" s="312"/>
      <c r="AM12" s="312"/>
      <c r="AN12" s="312"/>
      <c r="AO12" s="312"/>
      <c r="AP12" s="312"/>
    </row>
    <row r="13" spans="1:42" x14ac:dyDescent="0.25">
      <c r="A13" t="s">
        <v>958</v>
      </c>
      <c r="B13" t="s">
        <v>65</v>
      </c>
      <c r="C13" t="s">
        <v>859</v>
      </c>
      <c r="D13"/>
      <c r="E13">
        <v>1</v>
      </c>
      <c r="F13">
        <v>3</v>
      </c>
      <c r="G13">
        <v>4</v>
      </c>
      <c r="H13">
        <v>15</v>
      </c>
      <c r="I13">
        <v>8</v>
      </c>
      <c r="J13">
        <v>1</v>
      </c>
      <c r="K13">
        <v>4</v>
      </c>
      <c r="L13">
        <v>9</v>
      </c>
      <c r="M13"/>
      <c r="O13" s="101"/>
      <c r="P13" s="45"/>
      <c r="Q13" s="33"/>
      <c r="R13" s="33"/>
      <c r="S13" s="33"/>
      <c r="T13" s="35"/>
      <c r="U13" s="35"/>
      <c r="W13" s="280"/>
      <c r="X13" s="280"/>
      <c r="Y13" s="280"/>
      <c r="Z13" s="280"/>
      <c r="AA13" s="280"/>
      <c r="AB13" s="280"/>
      <c r="AC13" s="280"/>
      <c r="AD13" s="280"/>
      <c r="AE13" s="280"/>
      <c r="AF13" s="276"/>
      <c r="AG13" s="42"/>
      <c r="AH13" s="42"/>
      <c r="AI13" s="310" t="str">
        <f t="shared" si="0"/>
        <v/>
      </c>
      <c r="AJ13" s="310">
        <f>SUM(AG$2:AG13)</f>
        <v>0</v>
      </c>
      <c r="AK13" s="310">
        <f>COUNTA(AF$2:AF13)</f>
        <v>0</v>
      </c>
      <c r="AL13" s="312"/>
      <c r="AM13" s="312"/>
      <c r="AN13" s="312"/>
      <c r="AO13" s="312"/>
      <c r="AP13" s="312"/>
    </row>
    <row r="14" spans="1:42" x14ac:dyDescent="0.25">
      <c r="A14" t="s">
        <v>958</v>
      </c>
      <c r="B14" t="s">
        <v>65</v>
      </c>
      <c r="C14" t="s">
        <v>859</v>
      </c>
      <c r="D14"/>
      <c r="E14">
        <v>1</v>
      </c>
      <c r="F14">
        <v>4</v>
      </c>
      <c r="G14">
        <v>1</v>
      </c>
      <c r="H14">
        <v>0</v>
      </c>
      <c r="I14">
        <v>0</v>
      </c>
      <c r="J14">
        <v>0</v>
      </c>
      <c r="K14">
        <v>0</v>
      </c>
      <c r="L14">
        <v>0</v>
      </c>
      <c r="M14"/>
      <c r="O14" s="101"/>
      <c r="P14" s="45"/>
      <c r="Q14" s="33"/>
      <c r="R14" s="33"/>
      <c r="S14" s="33"/>
      <c r="T14" s="35"/>
      <c r="U14" s="35"/>
      <c r="W14" s="280"/>
      <c r="X14" s="280"/>
      <c r="Y14" s="280"/>
      <c r="Z14" s="280"/>
      <c r="AA14" s="280"/>
      <c r="AB14" s="280"/>
      <c r="AC14" s="280"/>
      <c r="AD14" s="280"/>
      <c r="AE14" s="280"/>
      <c r="AF14" s="276"/>
      <c r="AG14" s="42"/>
      <c r="AH14" s="42"/>
      <c r="AI14" s="310" t="str">
        <f t="shared" si="0"/>
        <v/>
      </c>
      <c r="AJ14" s="310">
        <f>SUM(AG$2:AG14)</f>
        <v>0</v>
      </c>
      <c r="AK14" s="310">
        <f>COUNTA(AF$2:AF14)</f>
        <v>0</v>
      </c>
      <c r="AL14" s="312"/>
      <c r="AM14" s="312"/>
      <c r="AN14" s="312"/>
      <c r="AO14" s="312"/>
      <c r="AP14" s="312"/>
    </row>
    <row r="15" spans="1:42" x14ac:dyDescent="0.25">
      <c r="A15" t="s">
        <v>958</v>
      </c>
      <c r="B15" t="s">
        <v>65</v>
      </c>
      <c r="C15" t="s">
        <v>859</v>
      </c>
      <c r="D15"/>
      <c r="E15">
        <v>1</v>
      </c>
      <c r="F15">
        <v>4</v>
      </c>
      <c r="G15">
        <v>2</v>
      </c>
      <c r="H15">
        <v>0</v>
      </c>
      <c r="I15">
        <v>0</v>
      </c>
      <c r="J15">
        <v>0</v>
      </c>
      <c r="K15">
        <v>0</v>
      </c>
      <c r="L15">
        <v>0</v>
      </c>
      <c r="M15"/>
      <c r="O15" s="101"/>
      <c r="P15" s="45"/>
      <c r="Q15" s="33"/>
      <c r="R15" s="33"/>
      <c r="S15" s="33"/>
      <c r="T15" s="35"/>
      <c r="U15" s="35"/>
      <c r="W15" s="280"/>
      <c r="X15" s="280"/>
      <c r="Y15" s="280"/>
      <c r="Z15" s="280"/>
      <c r="AA15" s="280"/>
      <c r="AB15" s="280"/>
      <c r="AC15" s="280"/>
      <c r="AD15" s="280"/>
      <c r="AE15" s="280"/>
      <c r="AF15" s="276"/>
      <c r="AG15" s="42"/>
      <c r="AH15" s="42"/>
      <c r="AI15" s="310" t="str">
        <f t="shared" si="0"/>
        <v/>
      </c>
      <c r="AJ15" s="310">
        <f>SUM(AG$2:AG15)</f>
        <v>0</v>
      </c>
      <c r="AK15" s="310">
        <f>COUNTA(AF$2:AF15)</f>
        <v>0</v>
      </c>
      <c r="AL15" s="312"/>
      <c r="AM15" s="312"/>
      <c r="AN15" s="312"/>
      <c r="AO15" s="312"/>
      <c r="AP15" s="312"/>
    </row>
    <row r="16" spans="1:42" x14ac:dyDescent="0.25">
      <c r="A16" t="s">
        <v>958</v>
      </c>
      <c r="B16" t="s">
        <v>65</v>
      </c>
      <c r="C16" t="s">
        <v>859</v>
      </c>
      <c r="D16"/>
      <c r="E16">
        <v>1</v>
      </c>
      <c r="F16">
        <v>4</v>
      </c>
      <c r="G16">
        <v>3</v>
      </c>
      <c r="H16">
        <v>8</v>
      </c>
      <c r="I16">
        <v>3</v>
      </c>
      <c r="J16">
        <v>2</v>
      </c>
      <c r="K16">
        <v>2</v>
      </c>
      <c r="L16">
        <v>2</v>
      </c>
      <c r="M16"/>
      <c r="O16" s="101"/>
      <c r="P16" s="45"/>
      <c r="Q16" s="33"/>
      <c r="R16" s="33"/>
      <c r="S16" s="33"/>
      <c r="T16" s="35"/>
      <c r="U16" s="35"/>
      <c r="W16" s="280"/>
      <c r="X16" s="280"/>
      <c r="Y16" s="280"/>
      <c r="Z16" s="280"/>
      <c r="AA16" s="280"/>
      <c r="AB16" s="280"/>
      <c r="AC16" s="280"/>
      <c r="AD16" s="280"/>
      <c r="AE16" s="280"/>
      <c r="AF16" s="276"/>
      <c r="AG16" s="42"/>
      <c r="AH16" s="42"/>
      <c r="AI16" s="310" t="str">
        <f t="shared" si="0"/>
        <v/>
      </c>
      <c r="AJ16" s="310">
        <f>SUM(AG$2:AG16)</f>
        <v>0</v>
      </c>
      <c r="AK16" s="310">
        <f>COUNTA(AF$2:AF16)</f>
        <v>0</v>
      </c>
      <c r="AL16" s="312"/>
      <c r="AM16" s="312"/>
      <c r="AN16" s="312"/>
      <c r="AO16" s="312"/>
      <c r="AP16" s="312"/>
    </row>
    <row r="17" spans="1:42" x14ac:dyDescent="0.25">
      <c r="A17" t="s">
        <v>958</v>
      </c>
      <c r="B17" t="s">
        <v>65</v>
      </c>
      <c r="C17" t="s">
        <v>859</v>
      </c>
      <c r="D17"/>
      <c r="E17">
        <v>1</v>
      </c>
      <c r="F17">
        <v>4</v>
      </c>
      <c r="G17">
        <v>4</v>
      </c>
      <c r="H17">
        <v>5</v>
      </c>
      <c r="I17">
        <v>0</v>
      </c>
      <c r="J17">
        <v>1</v>
      </c>
      <c r="K17">
        <v>1</v>
      </c>
      <c r="L17">
        <v>1</v>
      </c>
      <c r="M17"/>
      <c r="O17" s="101"/>
      <c r="P17" s="45"/>
      <c r="Q17" s="33"/>
      <c r="R17" s="33"/>
      <c r="S17" s="33"/>
      <c r="T17" s="35"/>
      <c r="U17" s="35"/>
      <c r="W17" s="280"/>
      <c r="X17" s="280"/>
      <c r="Y17" s="280"/>
      <c r="Z17" s="280"/>
      <c r="AA17" s="280"/>
      <c r="AB17" s="280"/>
      <c r="AC17" s="280"/>
      <c r="AD17" s="280"/>
      <c r="AE17" s="280"/>
      <c r="AF17" s="276"/>
      <c r="AG17" s="42"/>
      <c r="AH17" s="42"/>
      <c r="AI17" s="310" t="str">
        <f t="shared" si="0"/>
        <v/>
      </c>
      <c r="AJ17" s="310">
        <f>SUM(AG$2:AG17)</f>
        <v>0</v>
      </c>
      <c r="AK17" s="310">
        <f>COUNTA(AF$2:AF17)</f>
        <v>0</v>
      </c>
      <c r="AL17" s="312"/>
      <c r="AM17" s="312"/>
      <c r="AN17" s="312"/>
      <c r="AO17" s="312"/>
      <c r="AP17" s="312"/>
    </row>
    <row r="18" spans="1:42" x14ac:dyDescent="0.25">
      <c r="A18" t="s">
        <v>958</v>
      </c>
      <c r="B18" t="s">
        <v>65</v>
      </c>
      <c r="C18" t="s">
        <v>859</v>
      </c>
      <c r="D18"/>
      <c r="E18">
        <v>2</v>
      </c>
      <c r="F18">
        <v>1</v>
      </c>
      <c r="G18">
        <v>1</v>
      </c>
      <c r="H18">
        <v>0</v>
      </c>
      <c r="I18">
        <v>0</v>
      </c>
      <c r="J18">
        <v>0</v>
      </c>
      <c r="K18">
        <v>0</v>
      </c>
      <c r="L18">
        <v>0</v>
      </c>
      <c r="M18"/>
      <c r="O18" s="101"/>
      <c r="P18" s="45"/>
      <c r="Q18" s="33"/>
      <c r="R18" s="33"/>
      <c r="S18" s="33"/>
      <c r="T18" s="35"/>
      <c r="U18" s="35"/>
      <c r="W18" s="280"/>
      <c r="X18" s="280"/>
      <c r="Y18" s="280"/>
      <c r="Z18" s="280"/>
      <c r="AA18" s="280"/>
      <c r="AB18" s="280"/>
      <c r="AC18" s="280"/>
      <c r="AD18" s="280"/>
      <c r="AE18" s="280"/>
      <c r="AF18" s="276"/>
      <c r="AG18" s="42"/>
      <c r="AH18" s="42"/>
      <c r="AI18" s="310" t="str">
        <f t="shared" si="0"/>
        <v/>
      </c>
      <c r="AJ18" s="310">
        <f>SUM(AG$2:AG18)</f>
        <v>0</v>
      </c>
      <c r="AK18" s="310">
        <f>COUNTA(AF$2:AF18)</f>
        <v>0</v>
      </c>
      <c r="AL18" s="312"/>
      <c r="AM18" s="312"/>
      <c r="AN18" s="312"/>
      <c r="AO18" s="312"/>
      <c r="AP18" s="312"/>
    </row>
    <row r="19" spans="1:42" x14ac:dyDescent="0.25">
      <c r="A19" t="s">
        <v>958</v>
      </c>
      <c r="B19" t="s">
        <v>65</v>
      </c>
      <c r="C19" t="s">
        <v>859</v>
      </c>
      <c r="D19"/>
      <c r="E19">
        <v>2</v>
      </c>
      <c r="F19">
        <v>1</v>
      </c>
      <c r="G19">
        <v>2</v>
      </c>
      <c r="H19">
        <v>0</v>
      </c>
      <c r="I19">
        <v>0</v>
      </c>
      <c r="J19">
        <v>0</v>
      </c>
      <c r="K19">
        <v>0</v>
      </c>
      <c r="L19">
        <v>0</v>
      </c>
      <c r="M19"/>
      <c r="O19" s="101"/>
      <c r="P19" s="45"/>
      <c r="Q19" s="33"/>
      <c r="R19" s="33"/>
      <c r="S19" s="33"/>
      <c r="T19" s="35"/>
      <c r="U19" s="35"/>
      <c r="W19" s="280"/>
      <c r="X19" s="280"/>
      <c r="Y19" s="280"/>
      <c r="Z19" s="280"/>
      <c r="AA19" s="280"/>
      <c r="AB19" s="280"/>
      <c r="AC19" s="280"/>
      <c r="AD19" s="280"/>
      <c r="AE19" s="280"/>
      <c r="AF19" s="276"/>
      <c r="AG19" s="42"/>
      <c r="AH19" s="42"/>
      <c r="AI19" s="310" t="str">
        <f t="shared" si="0"/>
        <v/>
      </c>
      <c r="AJ19" s="310">
        <f>SUM(AG$2:AG19)</f>
        <v>0</v>
      </c>
      <c r="AK19" s="310">
        <f>COUNTA(AF$2:AF19)</f>
        <v>0</v>
      </c>
      <c r="AL19" s="312"/>
      <c r="AM19" s="312"/>
      <c r="AN19" s="312"/>
      <c r="AO19" s="312"/>
      <c r="AP19" s="312"/>
    </row>
    <row r="20" spans="1:42" x14ac:dyDescent="0.25">
      <c r="A20" t="s">
        <v>958</v>
      </c>
      <c r="B20" t="s">
        <v>65</v>
      </c>
      <c r="C20" t="s">
        <v>859</v>
      </c>
      <c r="D20"/>
      <c r="E20">
        <v>2</v>
      </c>
      <c r="F20">
        <v>1</v>
      </c>
      <c r="G20">
        <v>3</v>
      </c>
      <c r="H20">
        <v>5</v>
      </c>
      <c r="I20">
        <v>0</v>
      </c>
      <c r="J20">
        <v>2</v>
      </c>
      <c r="K20">
        <v>2</v>
      </c>
      <c r="L20">
        <v>2</v>
      </c>
      <c r="M20"/>
      <c r="O20" s="101"/>
      <c r="P20" s="45"/>
      <c r="Q20" s="33"/>
      <c r="R20" s="33"/>
      <c r="S20" s="33"/>
      <c r="T20" s="35"/>
      <c r="U20" s="35"/>
      <c r="W20" s="280"/>
      <c r="X20" s="280"/>
      <c r="Y20" s="280"/>
      <c r="Z20" s="280"/>
      <c r="AA20" s="280"/>
      <c r="AB20" s="280"/>
      <c r="AC20" s="280"/>
      <c r="AD20" s="280"/>
      <c r="AE20" s="280"/>
      <c r="AF20" s="276"/>
      <c r="AG20" s="42"/>
      <c r="AH20" s="42"/>
      <c r="AI20" s="310" t="str">
        <f t="shared" si="0"/>
        <v/>
      </c>
      <c r="AJ20" s="310">
        <f>SUM(AG$2:AG20)</f>
        <v>0</v>
      </c>
      <c r="AK20" s="310">
        <f>COUNTA(AF$2:AF20)</f>
        <v>0</v>
      </c>
      <c r="AL20" s="312"/>
      <c r="AM20" s="312"/>
      <c r="AN20" s="312"/>
      <c r="AO20" s="312"/>
      <c r="AP20" s="312"/>
    </row>
    <row r="21" spans="1:42" x14ac:dyDescent="0.25">
      <c r="A21" t="s">
        <v>958</v>
      </c>
      <c r="B21" t="s">
        <v>65</v>
      </c>
      <c r="C21" t="s">
        <v>859</v>
      </c>
      <c r="D21"/>
      <c r="E21">
        <v>2</v>
      </c>
      <c r="F21">
        <v>1</v>
      </c>
      <c r="G21">
        <v>4</v>
      </c>
      <c r="H21">
        <v>15</v>
      </c>
      <c r="I21">
        <v>6</v>
      </c>
      <c r="J21">
        <v>2</v>
      </c>
      <c r="K21">
        <v>1</v>
      </c>
      <c r="L21">
        <v>4</v>
      </c>
      <c r="M21"/>
      <c r="O21" s="101"/>
      <c r="P21" s="45"/>
      <c r="Q21" s="33"/>
      <c r="R21" s="33"/>
      <c r="S21" s="33"/>
      <c r="T21" s="35"/>
      <c r="U21" s="35"/>
      <c r="W21" s="280"/>
      <c r="X21" s="280"/>
      <c r="Y21" s="280"/>
      <c r="Z21" s="280"/>
      <c r="AA21" s="280"/>
      <c r="AB21" s="280"/>
      <c r="AC21" s="280"/>
      <c r="AD21" s="280"/>
      <c r="AE21" s="280"/>
      <c r="AF21" s="276"/>
      <c r="AG21" s="42"/>
      <c r="AH21" s="42"/>
      <c r="AI21" s="310" t="str">
        <f t="shared" si="0"/>
        <v/>
      </c>
      <c r="AJ21" s="310">
        <f>SUM(AG$2:AG21)</f>
        <v>0</v>
      </c>
      <c r="AK21" s="310">
        <f>COUNTA(AF$2:AF21)</f>
        <v>0</v>
      </c>
      <c r="AL21" s="312"/>
      <c r="AM21" s="312"/>
      <c r="AN21" s="312"/>
      <c r="AO21" s="312"/>
      <c r="AP21" s="312"/>
    </row>
    <row r="22" spans="1:42" x14ac:dyDescent="0.25">
      <c r="A22" t="s">
        <v>958</v>
      </c>
      <c r="B22" t="s">
        <v>65</v>
      </c>
      <c r="C22" t="s">
        <v>859</v>
      </c>
      <c r="D22"/>
      <c r="E22">
        <v>2</v>
      </c>
      <c r="F22">
        <v>2</v>
      </c>
      <c r="G22">
        <v>1</v>
      </c>
      <c r="H22">
        <v>54</v>
      </c>
      <c r="I22">
        <v>18</v>
      </c>
      <c r="J22">
        <v>9</v>
      </c>
      <c r="K22">
        <v>3</v>
      </c>
      <c r="L22">
        <v>10</v>
      </c>
      <c r="M22"/>
      <c r="O22" s="101"/>
      <c r="P22" s="45"/>
      <c r="Q22" s="33"/>
      <c r="R22" s="33"/>
      <c r="S22" s="33"/>
      <c r="T22" s="35"/>
      <c r="U22" s="35"/>
      <c r="W22" s="280"/>
      <c r="X22" s="280"/>
      <c r="Y22" s="280"/>
      <c r="Z22" s="280"/>
      <c r="AA22" s="280"/>
      <c r="AB22" s="280"/>
      <c r="AC22" s="280"/>
      <c r="AD22" s="280"/>
      <c r="AE22" s="280"/>
      <c r="AF22" s="276"/>
      <c r="AG22" s="42"/>
      <c r="AH22" s="42"/>
      <c r="AI22" s="310" t="str">
        <f t="shared" si="0"/>
        <v/>
      </c>
      <c r="AJ22" s="310">
        <f>SUM(AG$2:AG22)</f>
        <v>0</v>
      </c>
      <c r="AK22" s="310">
        <f>COUNTA(AF$2:AF22)</f>
        <v>0</v>
      </c>
      <c r="AL22" s="312"/>
      <c r="AM22" s="312"/>
      <c r="AN22" s="312"/>
      <c r="AO22" s="312"/>
      <c r="AP22" s="312"/>
    </row>
    <row r="23" spans="1:42" x14ac:dyDescent="0.25">
      <c r="A23" t="s">
        <v>958</v>
      </c>
      <c r="B23" t="s">
        <v>65</v>
      </c>
      <c r="C23" t="s">
        <v>859</v>
      </c>
      <c r="D23"/>
      <c r="E23">
        <v>2</v>
      </c>
      <c r="F23">
        <v>2</v>
      </c>
      <c r="G23">
        <v>2</v>
      </c>
      <c r="H23">
        <v>7</v>
      </c>
      <c r="I23">
        <v>1</v>
      </c>
      <c r="J23">
        <v>1</v>
      </c>
      <c r="K23">
        <v>0</v>
      </c>
      <c r="L23">
        <v>0</v>
      </c>
      <c r="M23"/>
      <c r="O23" s="101"/>
      <c r="P23" s="45"/>
      <c r="Q23" s="33"/>
      <c r="R23" s="33"/>
      <c r="S23" s="33"/>
      <c r="T23" s="35"/>
      <c r="U23" s="35"/>
      <c r="W23" s="280"/>
      <c r="X23" s="280"/>
      <c r="Y23" s="280"/>
      <c r="Z23" s="280"/>
      <c r="AA23" s="280"/>
      <c r="AB23" s="280"/>
      <c r="AC23" s="280"/>
      <c r="AD23" s="280"/>
      <c r="AE23" s="280"/>
      <c r="AF23" s="276"/>
      <c r="AG23" s="42"/>
      <c r="AH23" s="42"/>
      <c r="AI23" s="310" t="str">
        <f t="shared" si="0"/>
        <v/>
      </c>
      <c r="AJ23" s="310">
        <f>SUM(AG$2:AG23)</f>
        <v>0</v>
      </c>
      <c r="AK23" s="310">
        <f>COUNTA(AF$2:AF23)</f>
        <v>0</v>
      </c>
      <c r="AL23" s="312"/>
      <c r="AM23" s="312"/>
      <c r="AN23" s="312"/>
      <c r="AO23" s="312"/>
      <c r="AP23" s="312"/>
    </row>
    <row r="24" spans="1:42" x14ac:dyDescent="0.25">
      <c r="A24" t="s">
        <v>958</v>
      </c>
      <c r="B24" t="s">
        <v>65</v>
      </c>
      <c r="C24" t="s">
        <v>859</v>
      </c>
      <c r="D24"/>
      <c r="E24">
        <v>2</v>
      </c>
      <c r="F24">
        <v>2</v>
      </c>
      <c r="G24">
        <v>3</v>
      </c>
      <c r="H24">
        <v>0</v>
      </c>
      <c r="I24">
        <v>0</v>
      </c>
      <c r="J24">
        <v>0</v>
      </c>
      <c r="K24">
        <v>0</v>
      </c>
      <c r="L24">
        <v>0</v>
      </c>
      <c r="M24"/>
      <c r="O24" s="101"/>
      <c r="P24" s="45"/>
      <c r="Q24" s="33"/>
      <c r="R24" s="33"/>
      <c r="S24" s="33"/>
      <c r="T24" s="35"/>
      <c r="U24" s="35"/>
      <c r="W24" s="280"/>
      <c r="X24" s="280"/>
      <c r="Y24" s="280"/>
      <c r="Z24" s="280"/>
      <c r="AA24" s="280"/>
      <c r="AB24" s="280"/>
      <c r="AC24" s="280"/>
      <c r="AD24" s="280"/>
      <c r="AE24" s="280"/>
      <c r="AF24" s="276"/>
      <c r="AG24" s="42"/>
      <c r="AH24" s="42"/>
      <c r="AI24" s="310" t="str">
        <f t="shared" si="0"/>
        <v/>
      </c>
      <c r="AJ24" s="310">
        <f>SUM(AG$2:AG24)</f>
        <v>0</v>
      </c>
      <c r="AK24" s="310">
        <f>COUNTA(AF$2:AF24)</f>
        <v>0</v>
      </c>
      <c r="AL24" s="312"/>
      <c r="AM24" s="312"/>
      <c r="AN24" s="312"/>
      <c r="AO24" s="312"/>
      <c r="AP24" s="312"/>
    </row>
    <row r="25" spans="1:42" x14ac:dyDescent="0.25">
      <c r="A25" t="s">
        <v>958</v>
      </c>
      <c r="B25" t="s">
        <v>65</v>
      </c>
      <c r="C25" t="s">
        <v>859</v>
      </c>
      <c r="D25"/>
      <c r="E25">
        <v>2</v>
      </c>
      <c r="F25">
        <v>2</v>
      </c>
      <c r="G25">
        <v>4</v>
      </c>
      <c r="H25">
        <v>0</v>
      </c>
      <c r="I25">
        <v>0</v>
      </c>
      <c r="J25">
        <v>0</v>
      </c>
      <c r="K25">
        <v>0</v>
      </c>
      <c r="L25">
        <v>0</v>
      </c>
      <c r="M25"/>
      <c r="O25" s="101"/>
      <c r="P25" s="45"/>
      <c r="Q25" s="33"/>
      <c r="R25" s="33"/>
      <c r="S25" s="33"/>
      <c r="T25" s="35"/>
      <c r="U25" s="35"/>
      <c r="W25" s="280"/>
      <c r="X25" s="280"/>
      <c r="Y25" s="280"/>
      <c r="Z25" s="280"/>
      <c r="AA25" s="280"/>
      <c r="AB25" s="280"/>
      <c r="AC25" s="280"/>
      <c r="AD25" s="280"/>
      <c r="AE25" s="280"/>
      <c r="AF25" s="276"/>
      <c r="AG25" s="42"/>
      <c r="AH25" s="42"/>
      <c r="AI25" s="310" t="str">
        <f t="shared" si="0"/>
        <v/>
      </c>
      <c r="AJ25" s="310">
        <f>SUM(AG$2:AG25)</f>
        <v>0</v>
      </c>
      <c r="AK25" s="310">
        <f>COUNTA(AF$2:AF25)</f>
        <v>0</v>
      </c>
      <c r="AL25" s="312"/>
      <c r="AM25" s="312"/>
      <c r="AN25" s="312"/>
      <c r="AO25" s="312"/>
      <c r="AP25" s="312"/>
    </row>
    <row r="26" spans="1:42" x14ac:dyDescent="0.25">
      <c r="A26" t="s">
        <v>958</v>
      </c>
      <c r="B26" t="s">
        <v>65</v>
      </c>
      <c r="C26" t="s">
        <v>859</v>
      </c>
      <c r="D26"/>
      <c r="E26">
        <v>2</v>
      </c>
      <c r="F26">
        <v>3</v>
      </c>
      <c r="G26">
        <v>1</v>
      </c>
      <c r="H26">
        <v>20</v>
      </c>
      <c r="I26">
        <v>4</v>
      </c>
      <c r="J26">
        <v>3</v>
      </c>
      <c r="K26">
        <v>1</v>
      </c>
      <c r="L26">
        <v>0</v>
      </c>
      <c r="M26"/>
      <c r="O26" s="101"/>
      <c r="P26" s="45"/>
      <c r="Q26" s="33"/>
      <c r="R26" s="33"/>
      <c r="S26" s="33"/>
      <c r="T26" s="35"/>
      <c r="U26" s="35"/>
      <c r="W26" s="280"/>
      <c r="X26" s="280"/>
      <c r="Y26" s="280"/>
      <c r="Z26" s="280"/>
      <c r="AA26" s="280"/>
      <c r="AB26" s="280"/>
      <c r="AC26" s="280"/>
      <c r="AD26" s="280"/>
      <c r="AE26" s="280"/>
      <c r="AF26" s="276"/>
      <c r="AG26" s="42"/>
      <c r="AH26" s="42"/>
      <c r="AI26" s="310" t="str">
        <f t="shared" si="0"/>
        <v/>
      </c>
      <c r="AJ26" s="310">
        <f>SUM(AG$2:AG26)</f>
        <v>0</v>
      </c>
      <c r="AK26" s="310">
        <f>COUNTA(AF$2:AF26)</f>
        <v>0</v>
      </c>
      <c r="AL26" s="312"/>
      <c r="AM26" s="312"/>
      <c r="AN26" s="312"/>
      <c r="AO26" s="312"/>
      <c r="AP26" s="312"/>
    </row>
    <row r="27" spans="1:42" x14ac:dyDescent="0.25">
      <c r="A27" t="s">
        <v>958</v>
      </c>
      <c r="B27" t="s">
        <v>65</v>
      </c>
      <c r="C27" t="s">
        <v>859</v>
      </c>
      <c r="D27"/>
      <c r="E27">
        <v>2</v>
      </c>
      <c r="F27">
        <v>3</v>
      </c>
      <c r="G27">
        <v>2</v>
      </c>
      <c r="H27">
        <v>10</v>
      </c>
      <c r="I27">
        <v>3</v>
      </c>
      <c r="J27">
        <v>0</v>
      </c>
      <c r="K27">
        <v>0</v>
      </c>
      <c r="L27">
        <v>1</v>
      </c>
      <c r="M27"/>
      <c r="O27" s="101"/>
      <c r="P27" s="45"/>
      <c r="Q27" s="33"/>
      <c r="R27" s="33"/>
      <c r="S27" s="33"/>
      <c r="T27" s="35"/>
      <c r="U27" s="35"/>
      <c r="W27" s="280"/>
      <c r="X27" s="280"/>
      <c r="Y27" s="280"/>
      <c r="Z27" s="280"/>
      <c r="AA27" s="280"/>
      <c r="AB27" s="280"/>
      <c r="AC27" s="280"/>
      <c r="AD27" s="280"/>
      <c r="AE27" s="280"/>
      <c r="AF27" s="276"/>
      <c r="AG27" s="42"/>
      <c r="AH27" s="42"/>
      <c r="AI27" s="310" t="str">
        <f t="shared" si="0"/>
        <v/>
      </c>
      <c r="AJ27" s="310">
        <f>SUM(AG$2:AG27)</f>
        <v>0</v>
      </c>
      <c r="AK27" s="310">
        <f>COUNTA(AF$2:AF27)</f>
        <v>0</v>
      </c>
      <c r="AL27" s="312"/>
      <c r="AM27" s="312"/>
      <c r="AN27" s="312"/>
      <c r="AO27" s="312"/>
      <c r="AP27" s="312"/>
    </row>
    <row r="28" spans="1:42" x14ac:dyDescent="0.25">
      <c r="A28" t="s">
        <v>958</v>
      </c>
      <c r="B28" t="s">
        <v>65</v>
      </c>
      <c r="C28" t="s">
        <v>859</v>
      </c>
      <c r="D28"/>
      <c r="E28">
        <v>2</v>
      </c>
      <c r="F28">
        <v>3</v>
      </c>
      <c r="G28">
        <v>3</v>
      </c>
      <c r="H28">
        <v>0</v>
      </c>
      <c r="I28">
        <v>0</v>
      </c>
      <c r="J28">
        <v>0</v>
      </c>
      <c r="K28">
        <v>0</v>
      </c>
      <c r="L28">
        <v>0</v>
      </c>
      <c r="M28"/>
      <c r="O28" s="101"/>
      <c r="P28" s="45"/>
      <c r="Q28" s="33"/>
      <c r="R28" s="33"/>
      <c r="S28" s="33"/>
      <c r="T28" s="35"/>
      <c r="U28" s="35"/>
      <c r="W28" s="280"/>
      <c r="X28" s="280"/>
      <c r="Y28" s="280"/>
      <c r="Z28" s="280"/>
      <c r="AA28" s="280"/>
      <c r="AB28" s="280"/>
      <c r="AC28" s="280"/>
      <c r="AD28" s="280"/>
      <c r="AE28" s="280"/>
      <c r="AF28" s="276"/>
      <c r="AG28" s="42"/>
      <c r="AH28" s="42"/>
      <c r="AI28" s="310" t="str">
        <f t="shared" si="0"/>
        <v/>
      </c>
      <c r="AJ28" s="310">
        <f>SUM(AG$2:AG28)</f>
        <v>0</v>
      </c>
      <c r="AK28" s="310">
        <f>COUNTA(AF$2:AF28)</f>
        <v>0</v>
      </c>
      <c r="AL28" s="312"/>
      <c r="AM28" s="312"/>
      <c r="AN28" s="312"/>
      <c r="AO28" s="312"/>
      <c r="AP28" s="312"/>
    </row>
    <row r="29" spans="1:42" x14ac:dyDescent="0.25">
      <c r="A29" t="s">
        <v>958</v>
      </c>
      <c r="B29" t="s">
        <v>65</v>
      </c>
      <c r="C29" t="s">
        <v>859</v>
      </c>
      <c r="D29"/>
      <c r="E29">
        <v>2</v>
      </c>
      <c r="F29">
        <v>3</v>
      </c>
      <c r="G29">
        <v>4</v>
      </c>
      <c r="H29">
        <v>0</v>
      </c>
      <c r="I29">
        <v>0</v>
      </c>
      <c r="J29">
        <v>0</v>
      </c>
      <c r="K29">
        <v>0</v>
      </c>
      <c r="L29">
        <v>0</v>
      </c>
      <c r="M29"/>
      <c r="O29" s="101"/>
      <c r="P29" s="45"/>
      <c r="Q29" s="33"/>
      <c r="R29" s="33"/>
      <c r="S29" s="33"/>
      <c r="T29" s="35"/>
      <c r="U29" s="35"/>
      <c r="W29" s="280"/>
      <c r="X29" s="280"/>
      <c r="Y29" s="280"/>
      <c r="Z29" s="280"/>
      <c r="AA29" s="280"/>
      <c r="AB29" s="280"/>
      <c r="AC29" s="280"/>
      <c r="AD29" s="280"/>
      <c r="AE29" s="280"/>
      <c r="AF29" s="276"/>
      <c r="AG29" s="42"/>
      <c r="AH29" s="42"/>
      <c r="AI29" s="310" t="str">
        <f t="shared" si="0"/>
        <v/>
      </c>
      <c r="AJ29" s="310">
        <f>SUM(AG$2:AG29)</f>
        <v>0</v>
      </c>
      <c r="AK29" s="310">
        <f>COUNTA(AF$2:AF29)</f>
        <v>0</v>
      </c>
      <c r="AL29" s="312"/>
      <c r="AM29" s="312"/>
      <c r="AN29" s="312"/>
      <c r="AO29" s="312"/>
      <c r="AP29" s="312"/>
    </row>
    <row r="30" spans="1:42" x14ac:dyDescent="0.25">
      <c r="A30" t="s">
        <v>958</v>
      </c>
      <c r="B30" t="s">
        <v>65</v>
      </c>
      <c r="C30" t="s">
        <v>859</v>
      </c>
      <c r="D30"/>
      <c r="E30">
        <v>2</v>
      </c>
      <c r="F30">
        <v>4</v>
      </c>
      <c r="G30">
        <v>1</v>
      </c>
      <c r="H30">
        <v>16</v>
      </c>
      <c r="I30">
        <v>5</v>
      </c>
      <c r="J30">
        <v>5</v>
      </c>
      <c r="K30">
        <v>0</v>
      </c>
      <c r="L30">
        <v>2</v>
      </c>
      <c r="M30"/>
      <c r="O30" s="101"/>
      <c r="P30" s="45"/>
      <c r="Q30" s="33"/>
      <c r="R30" s="33"/>
      <c r="S30" s="33"/>
      <c r="T30" s="35"/>
      <c r="U30" s="35"/>
      <c r="W30" s="280"/>
      <c r="X30" s="280"/>
      <c r="Y30" s="280"/>
      <c r="Z30" s="280"/>
      <c r="AA30" s="280"/>
      <c r="AB30" s="280"/>
      <c r="AC30" s="280"/>
      <c r="AD30" s="280"/>
      <c r="AE30" s="280"/>
      <c r="AF30" s="276"/>
      <c r="AG30" s="42"/>
      <c r="AH30" s="42"/>
      <c r="AI30" s="310" t="str">
        <f t="shared" si="0"/>
        <v/>
      </c>
      <c r="AJ30" s="310">
        <f>SUM(AG$2:AG30)</f>
        <v>0</v>
      </c>
      <c r="AK30" s="310">
        <f>COUNTA(AF$2:AF30)</f>
        <v>0</v>
      </c>
      <c r="AL30" s="312"/>
      <c r="AM30" s="312"/>
      <c r="AN30" s="312"/>
      <c r="AO30" s="312"/>
      <c r="AP30" s="312"/>
    </row>
    <row r="31" spans="1:42" x14ac:dyDescent="0.25">
      <c r="A31" t="s">
        <v>958</v>
      </c>
      <c r="B31" t="s">
        <v>65</v>
      </c>
      <c r="C31" t="s">
        <v>859</v>
      </c>
      <c r="D31"/>
      <c r="E31">
        <v>2</v>
      </c>
      <c r="F31">
        <v>4</v>
      </c>
      <c r="G31">
        <v>2</v>
      </c>
      <c r="H31">
        <v>11</v>
      </c>
      <c r="I31">
        <v>4</v>
      </c>
      <c r="J31">
        <v>2</v>
      </c>
      <c r="K31">
        <v>1</v>
      </c>
      <c r="L31">
        <v>2</v>
      </c>
      <c r="M31"/>
      <c r="O31" s="101"/>
      <c r="P31" s="45"/>
      <c r="Q31" s="33"/>
      <c r="R31" s="33"/>
      <c r="S31" s="33"/>
      <c r="T31" s="35"/>
      <c r="U31" s="35"/>
      <c r="W31" s="280"/>
      <c r="X31" s="280"/>
      <c r="Y31" s="280"/>
      <c r="Z31" s="280"/>
      <c r="AA31" s="280"/>
      <c r="AB31" s="280"/>
      <c r="AC31" s="280"/>
      <c r="AD31" s="280"/>
      <c r="AE31" s="280"/>
      <c r="AF31" s="276"/>
      <c r="AG31" s="42"/>
      <c r="AH31" s="42"/>
      <c r="AI31" s="310" t="str">
        <f t="shared" si="0"/>
        <v/>
      </c>
      <c r="AJ31" s="310">
        <f>SUM(AG$2:AG31)</f>
        <v>0</v>
      </c>
      <c r="AK31" s="310">
        <f>COUNTA(AF$2:AF31)</f>
        <v>0</v>
      </c>
      <c r="AL31" s="312"/>
      <c r="AM31" s="312"/>
      <c r="AN31" s="312"/>
      <c r="AO31" s="312"/>
      <c r="AP31" s="312"/>
    </row>
    <row r="32" spans="1:42" x14ac:dyDescent="0.25">
      <c r="A32" t="s">
        <v>958</v>
      </c>
      <c r="B32" t="s">
        <v>65</v>
      </c>
      <c r="C32" t="s">
        <v>859</v>
      </c>
      <c r="D32"/>
      <c r="E32">
        <v>2</v>
      </c>
      <c r="F32">
        <v>4</v>
      </c>
      <c r="G32">
        <v>3</v>
      </c>
      <c r="H32">
        <v>0</v>
      </c>
      <c r="I32">
        <v>0</v>
      </c>
      <c r="J32">
        <v>0</v>
      </c>
      <c r="K32">
        <v>0</v>
      </c>
      <c r="L32">
        <v>0</v>
      </c>
      <c r="M32"/>
      <c r="O32" s="101"/>
      <c r="P32" s="45"/>
      <c r="Q32" s="33"/>
      <c r="R32" s="33"/>
      <c r="S32" s="33"/>
      <c r="T32" s="35"/>
      <c r="U32" s="35"/>
      <c r="W32" s="280"/>
      <c r="X32" s="280"/>
      <c r="Y32" s="280"/>
      <c r="Z32" s="280"/>
      <c r="AA32" s="280"/>
      <c r="AB32" s="280"/>
      <c r="AC32" s="280"/>
      <c r="AD32" s="280"/>
      <c r="AE32" s="280"/>
      <c r="AF32" s="276"/>
      <c r="AG32" s="42"/>
      <c r="AH32" s="42"/>
      <c r="AI32" s="310" t="str">
        <f t="shared" si="0"/>
        <v/>
      </c>
      <c r="AJ32" s="310">
        <f>SUM(AG$2:AG32)</f>
        <v>0</v>
      </c>
      <c r="AK32" s="310">
        <f>COUNTA(AF$2:AF32)</f>
        <v>0</v>
      </c>
      <c r="AL32" s="312"/>
      <c r="AM32" s="312"/>
      <c r="AN32" s="312"/>
      <c r="AO32" s="312"/>
      <c r="AP32" s="312"/>
    </row>
    <row r="33" spans="1:42" x14ac:dyDescent="0.25">
      <c r="A33" t="s">
        <v>958</v>
      </c>
      <c r="B33" t="s">
        <v>65</v>
      </c>
      <c r="C33" t="s">
        <v>859</v>
      </c>
      <c r="D33"/>
      <c r="E33">
        <v>2</v>
      </c>
      <c r="F33">
        <v>4</v>
      </c>
      <c r="G33">
        <v>4</v>
      </c>
      <c r="H33">
        <v>0</v>
      </c>
      <c r="I33">
        <v>0</v>
      </c>
      <c r="J33">
        <v>0</v>
      </c>
      <c r="K33">
        <v>0</v>
      </c>
      <c r="L33">
        <v>0</v>
      </c>
      <c r="M33"/>
      <c r="O33" s="101"/>
      <c r="P33" s="45"/>
      <c r="Q33" s="33"/>
      <c r="R33" s="33"/>
      <c r="S33" s="33"/>
      <c r="T33" s="35"/>
      <c r="U33" s="35"/>
      <c r="W33" s="280"/>
      <c r="X33" s="280"/>
      <c r="Y33" s="280"/>
      <c r="Z33" s="280"/>
      <c r="AA33" s="280"/>
      <c r="AB33" s="280"/>
      <c r="AC33" s="280"/>
      <c r="AD33" s="280"/>
      <c r="AE33" s="280"/>
      <c r="AF33" s="276"/>
      <c r="AG33" s="42"/>
      <c r="AH33" s="42"/>
      <c r="AI33" s="310" t="str">
        <f t="shared" si="0"/>
        <v/>
      </c>
      <c r="AJ33" s="310">
        <f>SUM(AG$2:AG33)</f>
        <v>0</v>
      </c>
      <c r="AK33" s="310">
        <f>COUNTA(AF$2:AF33)</f>
        <v>0</v>
      </c>
      <c r="AL33" s="312"/>
      <c r="AM33" s="312"/>
      <c r="AN33" s="312"/>
      <c r="AO33" s="312"/>
      <c r="AP33" s="312"/>
    </row>
    <row r="34" spans="1:42" x14ac:dyDescent="0.25">
      <c r="A34">
        <v>133</v>
      </c>
      <c r="B34" t="s">
        <v>65</v>
      </c>
      <c r="C34" t="s">
        <v>953</v>
      </c>
      <c r="D34"/>
      <c r="E34">
        <v>1</v>
      </c>
      <c r="F34">
        <v>1</v>
      </c>
      <c r="G34">
        <v>1</v>
      </c>
      <c r="H34">
        <v>30</v>
      </c>
      <c r="I34">
        <v>9</v>
      </c>
      <c r="J34">
        <v>12</v>
      </c>
      <c r="K34">
        <v>0</v>
      </c>
      <c r="L34">
        <v>2</v>
      </c>
      <c r="M34"/>
    </row>
    <row r="35" spans="1:42" x14ac:dyDescent="0.25">
      <c r="A35">
        <v>133</v>
      </c>
      <c r="B35" t="s">
        <v>65</v>
      </c>
      <c r="C35" t="s">
        <v>953</v>
      </c>
      <c r="D35"/>
      <c r="E35">
        <v>1</v>
      </c>
      <c r="F35">
        <v>1</v>
      </c>
      <c r="G35">
        <v>2</v>
      </c>
      <c r="H35">
        <v>3</v>
      </c>
      <c r="I35">
        <v>1</v>
      </c>
      <c r="J35">
        <v>1</v>
      </c>
      <c r="K35">
        <v>0</v>
      </c>
      <c r="L35">
        <v>1</v>
      </c>
      <c r="M35"/>
    </row>
    <row r="36" spans="1:42" x14ac:dyDescent="0.25">
      <c r="A36">
        <v>133</v>
      </c>
      <c r="B36" t="s">
        <v>65</v>
      </c>
      <c r="C36" t="s">
        <v>953</v>
      </c>
      <c r="D36"/>
      <c r="E36">
        <v>1</v>
      </c>
      <c r="F36">
        <v>1</v>
      </c>
      <c r="G36">
        <v>3</v>
      </c>
      <c r="H36">
        <v>5</v>
      </c>
      <c r="I36">
        <v>1</v>
      </c>
      <c r="J36">
        <v>1</v>
      </c>
      <c r="K36">
        <v>1</v>
      </c>
      <c r="L36">
        <v>1</v>
      </c>
      <c r="M36"/>
    </row>
    <row r="37" spans="1:42" x14ac:dyDescent="0.25">
      <c r="A37">
        <v>133</v>
      </c>
      <c r="B37" t="s">
        <v>65</v>
      </c>
      <c r="C37" t="s">
        <v>953</v>
      </c>
      <c r="D37"/>
      <c r="E37">
        <v>1</v>
      </c>
      <c r="F37">
        <v>1</v>
      </c>
      <c r="G37">
        <v>4</v>
      </c>
      <c r="H37">
        <v>13</v>
      </c>
      <c r="I37">
        <v>5</v>
      </c>
      <c r="J37">
        <v>1</v>
      </c>
      <c r="K37">
        <v>4</v>
      </c>
      <c r="L37">
        <v>4</v>
      </c>
      <c r="M37"/>
    </row>
    <row r="38" spans="1:42" x14ac:dyDescent="0.25">
      <c r="A38">
        <v>133</v>
      </c>
      <c r="B38" t="s">
        <v>65</v>
      </c>
      <c r="C38" t="s">
        <v>953</v>
      </c>
      <c r="D38"/>
      <c r="E38">
        <v>1</v>
      </c>
      <c r="F38">
        <v>2</v>
      </c>
      <c r="G38">
        <v>1</v>
      </c>
      <c r="H38">
        <v>21</v>
      </c>
      <c r="I38">
        <v>5</v>
      </c>
      <c r="J38">
        <v>3</v>
      </c>
      <c r="K38">
        <v>0</v>
      </c>
      <c r="L38">
        <v>2</v>
      </c>
      <c r="M38"/>
    </row>
    <row r="39" spans="1:42" x14ac:dyDescent="0.25">
      <c r="A39">
        <v>133</v>
      </c>
      <c r="B39" t="s">
        <v>65</v>
      </c>
      <c r="C39" t="s">
        <v>953</v>
      </c>
      <c r="D39"/>
      <c r="E39">
        <v>1</v>
      </c>
      <c r="F39">
        <v>2</v>
      </c>
      <c r="G39">
        <v>2</v>
      </c>
      <c r="H39">
        <v>3</v>
      </c>
      <c r="I39">
        <v>0</v>
      </c>
      <c r="J39">
        <v>1</v>
      </c>
      <c r="K39">
        <v>0</v>
      </c>
      <c r="L39">
        <v>0</v>
      </c>
      <c r="M39"/>
    </row>
    <row r="40" spans="1:42" x14ac:dyDescent="0.25">
      <c r="A40">
        <v>133</v>
      </c>
      <c r="B40" t="s">
        <v>65</v>
      </c>
      <c r="C40" t="s">
        <v>953</v>
      </c>
      <c r="D40"/>
      <c r="E40">
        <v>1</v>
      </c>
      <c r="F40">
        <v>2</v>
      </c>
      <c r="G40">
        <v>3</v>
      </c>
      <c r="H40">
        <v>2</v>
      </c>
      <c r="I40">
        <v>0</v>
      </c>
      <c r="J40">
        <v>0</v>
      </c>
      <c r="K40">
        <v>0</v>
      </c>
      <c r="L40">
        <v>1</v>
      </c>
      <c r="M40"/>
    </row>
    <row r="41" spans="1:42" x14ac:dyDescent="0.25">
      <c r="A41">
        <v>133</v>
      </c>
      <c r="B41" t="s">
        <v>65</v>
      </c>
      <c r="C41" t="s">
        <v>953</v>
      </c>
      <c r="D41"/>
      <c r="E41">
        <v>1</v>
      </c>
      <c r="F41">
        <v>2</v>
      </c>
      <c r="G41">
        <v>4</v>
      </c>
      <c r="H41">
        <v>10</v>
      </c>
      <c r="I41">
        <v>5</v>
      </c>
      <c r="J41">
        <v>1</v>
      </c>
      <c r="K41">
        <v>1</v>
      </c>
      <c r="L41">
        <v>5</v>
      </c>
      <c r="M41"/>
    </row>
    <row r="42" spans="1:42" x14ac:dyDescent="0.25">
      <c r="A42">
        <v>133</v>
      </c>
      <c r="B42" t="s">
        <v>65</v>
      </c>
      <c r="C42" t="s">
        <v>953</v>
      </c>
      <c r="D42"/>
      <c r="E42">
        <v>1</v>
      </c>
      <c r="F42">
        <v>3</v>
      </c>
      <c r="G42">
        <v>1</v>
      </c>
      <c r="H42">
        <v>16</v>
      </c>
      <c r="I42">
        <v>5</v>
      </c>
      <c r="J42">
        <v>7</v>
      </c>
      <c r="K42">
        <v>1</v>
      </c>
      <c r="L42">
        <v>1</v>
      </c>
      <c r="M42"/>
    </row>
    <row r="43" spans="1:42" x14ac:dyDescent="0.25">
      <c r="A43">
        <v>133</v>
      </c>
      <c r="B43" t="s">
        <v>65</v>
      </c>
      <c r="C43" t="s">
        <v>953</v>
      </c>
      <c r="D43"/>
      <c r="E43">
        <v>1</v>
      </c>
      <c r="F43">
        <v>3</v>
      </c>
      <c r="G43">
        <v>2</v>
      </c>
      <c r="H43">
        <v>4</v>
      </c>
      <c r="I43">
        <v>0</v>
      </c>
      <c r="J43">
        <v>0</v>
      </c>
      <c r="K43">
        <v>0</v>
      </c>
      <c r="L43">
        <v>0</v>
      </c>
      <c r="M43"/>
    </row>
    <row r="44" spans="1:42" x14ac:dyDescent="0.25">
      <c r="A44">
        <v>133</v>
      </c>
      <c r="B44" t="s">
        <v>65</v>
      </c>
      <c r="C44" t="s">
        <v>953</v>
      </c>
      <c r="D44"/>
      <c r="E44">
        <v>1</v>
      </c>
      <c r="F44">
        <v>3</v>
      </c>
      <c r="G44">
        <v>3</v>
      </c>
      <c r="H44">
        <v>1</v>
      </c>
      <c r="I44">
        <v>1</v>
      </c>
      <c r="J44">
        <v>0</v>
      </c>
      <c r="K44">
        <v>1</v>
      </c>
      <c r="L44">
        <v>1</v>
      </c>
      <c r="M44"/>
    </row>
    <row r="45" spans="1:42" x14ac:dyDescent="0.25">
      <c r="A45">
        <v>133</v>
      </c>
      <c r="B45" t="s">
        <v>65</v>
      </c>
      <c r="C45" t="s">
        <v>953</v>
      </c>
      <c r="D45"/>
      <c r="E45">
        <v>1</v>
      </c>
      <c r="F45">
        <v>3</v>
      </c>
      <c r="G45">
        <v>4</v>
      </c>
      <c r="H45">
        <v>4</v>
      </c>
      <c r="I45">
        <v>2</v>
      </c>
      <c r="J45">
        <v>0</v>
      </c>
      <c r="K45">
        <v>0</v>
      </c>
      <c r="L45">
        <v>0</v>
      </c>
      <c r="M45"/>
    </row>
    <row r="46" spans="1:42" x14ac:dyDescent="0.25">
      <c r="A46">
        <v>133</v>
      </c>
      <c r="B46" t="s">
        <v>65</v>
      </c>
      <c r="C46" t="s">
        <v>953</v>
      </c>
      <c r="D46"/>
      <c r="E46">
        <v>1</v>
      </c>
      <c r="F46">
        <v>4</v>
      </c>
      <c r="G46">
        <v>1</v>
      </c>
      <c r="H46">
        <v>19</v>
      </c>
      <c r="I46">
        <v>5</v>
      </c>
      <c r="J46">
        <v>5</v>
      </c>
      <c r="K46">
        <v>1</v>
      </c>
      <c r="L46">
        <v>1</v>
      </c>
      <c r="M46"/>
    </row>
    <row r="47" spans="1:42" x14ac:dyDescent="0.25">
      <c r="A47">
        <v>133</v>
      </c>
      <c r="B47" t="s">
        <v>65</v>
      </c>
      <c r="C47" t="s">
        <v>953</v>
      </c>
      <c r="D47"/>
      <c r="E47">
        <v>1</v>
      </c>
      <c r="F47">
        <v>4</v>
      </c>
      <c r="G47">
        <v>2</v>
      </c>
      <c r="H47">
        <v>8</v>
      </c>
      <c r="I47">
        <v>2</v>
      </c>
      <c r="J47">
        <v>1</v>
      </c>
      <c r="K47">
        <v>0</v>
      </c>
      <c r="L47">
        <v>1</v>
      </c>
      <c r="M47"/>
    </row>
    <row r="48" spans="1:42" x14ac:dyDescent="0.25">
      <c r="A48">
        <v>133</v>
      </c>
      <c r="B48" t="s">
        <v>65</v>
      </c>
      <c r="C48" t="s">
        <v>953</v>
      </c>
      <c r="D48"/>
      <c r="E48">
        <v>1</v>
      </c>
      <c r="F48">
        <v>4</v>
      </c>
      <c r="G48">
        <v>3</v>
      </c>
      <c r="H48">
        <v>0</v>
      </c>
      <c r="I48">
        <v>0</v>
      </c>
      <c r="J48">
        <v>0</v>
      </c>
      <c r="K48">
        <v>0</v>
      </c>
      <c r="L48">
        <v>0</v>
      </c>
      <c r="M48"/>
    </row>
    <row r="49" spans="1:13" x14ac:dyDescent="0.25">
      <c r="A49">
        <v>133</v>
      </c>
      <c r="B49" t="s">
        <v>65</v>
      </c>
      <c r="C49" t="s">
        <v>953</v>
      </c>
      <c r="D49"/>
      <c r="E49">
        <v>1</v>
      </c>
      <c r="F49">
        <v>4</v>
      </c>
      <c r="G49">
        <v>4</v>
      </c>
      <c r="H49">
        <v>0</v>
      </c>
      <c r="I49">
        <v>0</v>
      </c>
      <c r="J49">
        <v>0</v>
      </c>
      <c r="K49">
        <v>0</v>
      </c>
      <c r="L49">
        <v>0</v>
      </c>
      <c r="M49"/>
    </row>
    <row r="50" spans="1:13" x14ac:dyDescent="0.25">
      <c r="A50">
        <v>133</v>
      </c>
      <c r="B50" t="s">
        <v>65</v>
      </c>
      <c r="C50" t="s">
        <v>953</v>
      </c>
      <c r="D50"/>
      <c r="E50">
        <v>2</v>
      </c>
      <c r="F50">
        <v>1</v>
      </c>
      <c r="G50">
        <v>1</v>
      </c>
      <c r="H50">
        <v>31</v>
      </c>
      <c r="I50">
        <v>6</v>
      </c>
      <c r="J50">
        <v>8</v>
      </c>
      <c r="K50">
        <v>0</v>
      </c>
      <c r="L50">
        <v>1</v>
      </c>
      <c r="M50"/>
    </row>
    <row r="51" spans="1:13" x14ac:dyDescent="0.25">
      <c r="A51">
        <v>133</v>
      </c>
      <c r="B51" t="s">
        <v>65</v>
      </c>
      <c r="C51" t="s">
        <v>953</v>
      </c>
      <c r="D51"/>
      <c r="E51">
        <v>2</v>
      </c>
      <c r="F51">
        <v>1</v>
      </c>
      <c r="G51">
        <v>2</v>
      </c>
      <c r="H51">
        <v>6</v>
      </c>
      <c r="I51">
        <v>4</v>
      </c>
      <c r="J51">
        <v>4</v>
      </c>
      <c r="K51">
        <v>2</v>
      </c>
      <c r="L51">
        <v>3</v>
      </c>
      <c r="M51"/>
    </row>
    <row r="52" spans="1:13" x14ac:dyDescent="0.25">
      <c r="A52">
        <v>133</v>
      </c>
      <c r="B52" t="s">
        <v>65</v>
      </c>
      <c r="C52" t="s">
        <v>953</v>
      </c>
      <c r="D52"/>
      <c r="E52">
        <v>2</v>
      </c>
      <c r="F52">
        <v>1</v>
      </c>
      <c r="G52">
        <v>3</v>
      </c>
      <c r="H52">
        <v>0</v>
      </c>
      <c r="I52">
        <v>0</v>
      </c>
      <c r="J52">
        <v>0</v>
      </c>
      <c r="K52">
        <v>0</v>
      </c>
      <c r="L52">
        <v>0</v>
      </c>
      <c r="M52"/>
    </row>
    <row r="53" spans="1:13" x14ac:dyDescent="0.25">
      <c r="A53">
        <v>133</v>
      </c>
      <c r="B53" t="s">
        <v>65</v>
      </c>
      <c r="C53" t="s">
        <v>953</v>
      </c>
      <c r="D53"/>
      <c r="E53">
        <v>2</v>
      </c>
      <c r="F53">
        <v>1</v>
      </c>
      <c r="G53">
        <v>4</v>
      </c>
      <c r="H53">
        <v>0</v>
      </c>
      <c r="I53">
        <v>0</v>
      </c>
      <c r="J53">
        <v>0</v>
      </c>
      <c r="K53">
        <v>0</v>
      </c>
      <c r="L53">
        <v>0</v>
      </c>
      <c r="M53"/>
    </row>
    <row r="54" spans="1:13" x14ac:dyDescent="0.25">
      <c r="A54">
        <v>133</v>
      </c>
      <c r="B54" t="s">
        <v>65</v>
      </c>
      <c r="C54" t="s">
        <v>953</v>
      </c>
      <c r="D54"/>
      <c r="E54">
        <v>2</v>
      </c>
      <c r="F54">
        <v>2</v>
      </c>
      <c r="G54">
        <v>1</v>
      </c>
      <c r="H54">
        <v>0</v>
      </c>
      <c r="I54">
        <v>0</v>
      </c>
      <c r="J54">
        <v>0</v>
      </c>
      <c r="K54">
        <v>0</v>
      </c>
      <c r="L54">
        <v>0</v>
      </c>
      <c r="M54"/>
    </row>
    <row r="55" spans="1:13" x14ac:dyDescent="0.25">
      <c r="A55">
        <v>133</v>
      </c>
      <c r="B55" t="s">
        <v>65</v>
      </c>
      <c r="C55" t="s">
        <v>953</v>
      </c>
      <c r="D55"/>
      <c r="E55">
        <v>2</v>
      </c>
      <c r="F55">
        <v>2</v>
      </c>
      <c r="G55">
        <v>2</v>
      </c>
      <c r="H55">
        <v>0</v>
      </c>
      <c r="I55">
        <v>0</v>
      </c>
      <c r="J55">
        <v>0</v>
      </c>
      <c r="K55">
        <v>0</v>
      </c>
      <c r="L55">
        <v>0</v>
      </c>
      <c r="M55"/>
    </row>
    <row r="56" spans="1:13" x14ac:dyDescent="0.25">
      <c r="A56">
        <v>133</v>
      </c>
      <c r="B56" t="s">
        <v>65</v>
      </c>
      <c r="C56" t="s">
        <v>953</v>
      </c>
      <c r="D56"/>
      <c r="E56">
        <v>2</v>
      </c>
      <c r="F56">
        <v>2</v>
      </c>
      <c r="G56">
        <v>3</v>
      </c>
      <c r="H56">
        <v>7</v>
      </c>
      <c r="I56">
        <v>2</v>
      </c>
      <c r="J56">
        <v>1</v>
      </c>
      <c r="K56">
        <v>1</v>
      </c>
      <c r="L56">
        <v>1</v>
      </c>
      <c r="M56"/>
    </row>
    <row r="57" spans="1:13" x14ac:dyDescent="0.25">
      <c r="A57">
        <v>133</v>
      </c>
      <c r="B57" t="s">
        <v>65</v>
      </c>
      <c r="C57" t="s">
        <v>953</v>
      </c>
      <c r="D57"/>
      <c r="E57">
        <v>2</v>
      </c>
      <c r="F57">
        <v>2</v>
      </c>
      <c r="G57">
        <v>4</v>
      </c>
      <c r="H57">
        <v>36</v>
      </c>
      <c r="I57">
        <v>15</v>
      </c>
      <c r="J57">
        <v>1</v>
      </c>
      <c r="K57">
        <v>7</v>
      </c>
      <c r="L57">
        <v>11</v>
      </c>
      <c r="M57"/>
    </row>
    <row r="58" spans="1:13" x14ac:dyDescent="0.25">
      <c r="A58">
        <v>133</v>
      </c>
      <c r="B58" t="s">
        <v>65</v>
      </c>
      <c r="C58" t="s">
        <v>953</v>
      </c>
      <c r="D58"/>
      <c r="E58">
        <v>2</v>
      </c>
      <c r="F58">
        <v>3</v>
      </c>
      <c r="G58">
        <v>1</v>
      </c>
      <c r="H58">
        <v>0</v>
      </c>
      <c r="I58">
        <v>0</v>
      </c>
      <c r="J58">
        <v>0</v>
      </c>
      <c r="K58">
        <v>0</v>
      </c>
      <c r="L58">
        <v>0</v>
      </c>
      <c r="M58"/>
    </row>
    <row r="59" spans="1:13" x14ac:dyDescent="0.25">
      <c r="A59">
        <v>133</v>
      </c>
      <c r="B59" t="s">
        <v>65</v>
      </c>
      <c r="C59" t="s">
        <v>953</v>
      </c>
      <c r="D59"/>
      <c r="E59">
        <v>2</v>
      </c>
      <c r="F59">
        <v>3</v>
      </c>
      <c r="G59">
        <v>2</v>
      </c>
      <c r="H59">
        <v>0</v>
      </c>
      <c r="I59">
        <v>0</v>
      </c>
      <c r="J59">
        <v>0</v>
      </c>
      <c r="K59">
        <v>0</v>
      </c>
      <c r="L59">
        <v>0</v>
      </c>
      <c r="M59"/>
    </row>
    <row r="60" spans="1:13" x14ac:dyDescent="0.25">
      <c r="A60">
        <v>133</v>
      </c>
      <c r="B60" t="s">
        <v>65</v>
      </c>
      <c r="C60" t="s">
        <v>953</v>
      </c>
      <c r="D60"/>
      <c r="E60">
        <v>2</v>
      </c>
      <c r="F60">
        <v>3</v>
      </c>
      <c r="G60">
        <v>3</v>
      </c>
      <c r="H60">
        <v>3</v>
      </c>
      <c r="I60">
        <v>1</v>
      </c>
      <c r="J60">
        <v>0</v>
      </c>
      <c r="K60">
        <v>3</v>
      </c>
      <c r="L60">
        <v>3</v>
      </c>
      <c r="M60"/>
    </row>
    <row r="61" spans="1:13" x14ac:dyDescent="0.25">
      <c r="A61">
        <v>133</v>
      </c>
      <c r="B61" t="s">
        <v>65</v>
      </c>
      <c r="C61" t="s">
        <v>953</v>
      </c>
      <c r="D61"/>
      <c r="E61">
        <v>2</v>
      </c>
      <c r="F61">
        <v>3</v>
      </c>
      <c r="G61">
        <v>4</v>
      </c>
      <c r="H61">
        <v>9</v>
      </c>
      <c r="I61">
        <v>2</v>
      </c>
      <c r="J61">
        <v>1</v>
      </c>
      <c r="K61">
        <v>4</v>
      </c>
      <c r="L61">
        <v>3</v>
      </c>
      <c r="M61"/>
    </row>
    <row r="62" spans="1:13" x14ac:dyDescent="0.25">
      <c r="A62">
        <v>133</v>
      </c>
      <c r="B62" t="s">
        <v>65</v>
      </c>
      <c r="C62" t="s">
        <v>953</v>
      </c>
      <c r="D62"/>
      <c r="E62">
        <v>2</v>
      </c>
      <c r="F62">
        <v>4</v>
      </c>
      <c r="G62">
        <v>1</v>
      </c>
      <c r="H62">
        <v>0</v>
      </c>
      <c r="I62">
        <v>0</v>
      </c>
      <c r="J62">
        <v>0</v>
      </c>
      <c r="K62">
        <v>0</v>
      </c>
      <c r="L62">
        <v>0</v>
      </c>
      <c r="M62"/>
    </row>
    <row r="63" spans="1:13" x14ac:dyDescent="0.25">
      <c r="A63">
        <v>133</v>
      </c>
      <c r="B63" t="s">
        <v>65</v>
      </c>
      <c r="C63" t="s">
        <v>953</v>
      </c>
      <c r="D63"/>
      <c r="E63">
        <v>2</v>
      </c>
      <c r="F63">
        <v>4</v>
      </c>
      <c r="G63">
        <v>2</v>
      </c>
      <c r="H63">
        <v>0</v>
      </c>
      <c r="I63">
        <v>0</v>
      </c>
      <c r="J63">
        <v>0</v>
      </c>
      <c r="K63">
        <v>0</v>
      </c>
      <c r="L63">
        <v>0</v>
      </c>
      <c r="M63"/>
    </row>
    <row r="64" spans="1:13" x14ac:dyDescent="0.25">
      <c r="A64">
        <v>133</v>
      </c>
      <c r="B64" t="s">
        <v>65</v>
      </c>
      <c r="C64" t="s">
        <v>953</v>
      </c>
      <c r="D64"/>
      <c r="E64">
        <v>2</v>
      </c>
      <c r="F64">
        <v>4</v>
      </c>
      <c r="G64">
        <v>3</v>
      </c>
      <c r="H64">
        <v>4</v>
      </c>
      <c r="I64">
        <v>2</v>
      </c>
      <c r="J64">
        <v>0</v>
      </c>
      <c r="K64">
        <v>2</v>
      </c>
      <c r="L64">
        <v>2</v>
      </c>
      <c r="M64"/>
    </row>
    <row r="65" spans="1:32" x14ac:dyDescent="0.25">
      <c r="A65">
        <v>133</v>
      </c>
      <c r="B65" t="s">
        <v>65</v>
      </c>
      <c r="C65" t="s">
        <v>953</v>
      </c>
      <c r="D65"/>
      <c r="E65">
        <v>2</v>
      </c>
      <c r="F65">
        <v>4</v>
      </c>
      <c r="G65">
        <v>4</v>
      </c>
      <c r="H65">
        <v>10</v>
      </c>
      <c r="I65">
        <v>6</v>
      </c>
      <c r="J65">
        <v>1</v>
      </c>
      <c r="K65">
        <v>3</v>
      </c>
      <c r="L65">
        <v>3</v>
      </c>
      <c r="M65"/>
    </row>
    <row r="66" spans="1:32" ht="39.6" x14ac:dyDescent="0.25">
      <c r="A66">
        <v>146</v>
      </c>
      <c r="B66" t="s">
        <v>65</v>
      </c>
      <c r="C66" t="s">
        <v>979</v>
      </c>
      <c r="D66"/>
      <c r="E66">
        <v>1</v>
      </c>
      <c r="F66">
        <v>1</v>
      </c>
      <c r="G66">
        <v>1</v>
      </c>
      <c r="H66">
        <v>1</v>
      </c>
      <c r="I66">
        <v>0</v>
      </c>
      <c r="J66">
        <v>0</v>
      </c>
      <c r="K66">
        <v>0</v>
      </c>
      <c r="L66">
        <v>0</v>
      </c>
      <c r="M66" t="s">
        <v>980</v>
      </c>
      <c r="AF66" s="66" t="s">
        <v>1099</v>
      </c>
    </row>
    <row r="67" spans="1:32" x14ac:dyDescent="0.25">
      <c r="A67">
        <v>146</v>
      </c>
      <c r="B67" t="s">
        <v>65</v>
      </c>
      <c r="C67" t="s">
        <v>979</v>
      </c>
      <c r="D67"/>
      <c r="E67">
        <v>1</v>
      </c>
      <c r="F67">
        <v>1</v>
      </c>
      <c r="G67">
        <v>2</v>
      </c>
      <c r="H67">
        <v>1</v>
      </c>
      <c r="I67">
        <v>0</v>
      </c>
      <c r="J67">
        <v>0</v>
      </c>
      <c r="K67">
        <v>1</v>
      </c>
      <c r="L67">
        <v>1</v>
      </c>
      <c r="M67" t="s">
        <v>980</v>
      </c>
    </row>
    <row r="68" spans="1:32" x14ac:dyDescent="0.25">
      <c r="A68">
        <v>146</v>
      </c>
      <c r="B68" t="s">
        <v>65</v>
      </c>
      <c r="C68" t="s">
        <v>979</v>
      </c>
      <c r="D68"/>
      <c r="E68">
        <v>1</v>
      </c>
      <c r="F68">
        <v>1</v>
      </c>
      <c r="G68">
        <v>3</v>
      </c>
      <c r="H68">
        <v>0</v>
      </c>
      <c r="I68">
        <v>0</v>
      </c>
      <c r="J68">
        <v>0</v>
      </c>
      <c r="K68">
        <v>0</v>
      </c>
      <c r="L68">
        <v>0</v>
      </c>
      <c r="M68" t="s">
        <v>980</v>
      </c>
    </row>
    <row r="69" spans="1:32" x14ac:dyDescent="0.25">
      <c r="A69">
        <v>146</v>
      </c>
      <c r="B69" t="s">
        <v>65</v>
      </c>
      <c r="C69" t="s">
        <v>979</v>
      </c>
      <c r="D69"/>
      <c r="E69">
        <v>1</v>
      </c>
      <c r="F69">
        <v>1</v>
      </c>
      <c r="G69">
        <v>4</v>
      </c>
      <c r="H69">
        <v>1</v>
      </c>
      <c r="I69">
        <v>0</v>
      </c>
      <c r="J69">
        <v>0</v>
      </c>
      <c r="K69">
        <v>0</v>
      </c>
      <c r="L69">
        <v>1</v>
      </c>
      <c r="M69" t="s">
        <v>980</v>
      </c>
    </row>
    <row r="70" spans="1:32" x14ac:dyDescent="0.25">
      <c r="A70">
        <v>146</v>
      </c>
      <c r="B70" t="s">
        <v>65</v>
      </c>
      <c r="C70" t="s">
        <v>979</v>
      </c>
      <c r="D70"/>
      <c r="E70">
        <v>1</v>
      </c>
      <c r="F70">
        <v>2</v>
      </c>
      <c r="G70">
        <v>1</v>
      </c>
      <c r="H70">
        <v>1</v>
      </c>
      <c r="I70">
        <v>0</v>
      </c>
      <c r="J70">
        <v>0</v>
      </c>
      <c r="K70">
        <v>0</v>
      </c>
      <c r="L70">
        <v>1</v>
      </c>
      <c r="M70" t="s">
        <v>980</v>
      </c>
    </row>
    <row r="71" spans="1:32" x14ac:dyDescent="0.25">
      <c r="A71">
        <v>146</v>
      </c>
      <c r="B71" t="s">
        <v>65</v>
      </c>
      <c r="C71" t="s">
        <v>979</v>
      </c>
      <c r="D71"/>
      <c r="E71">
        <v>1</v>
      </c>
      <c r="F71">
        <v>2</v>
      </c>
      <c r="G71">
        <v>2</v>
      </c>
      <c r="H71">
        <v>0</v>
      </c>
      <c r="I71">
        <v>0</v>
      </c>
      <c r="J71">
        <v>0</v>
      </c>
      <c r="K71">
        <v>0</v>
      </c>
      <c r="L71">
        <v>0</v>
      </c>
      <c r="M71" t="s">
        <v>980</v>
      </c>
    </row>
    <row r="72" spans="1:32" x14ac:dyDescent="0.25">
      <c r="A72">
        <v>146</v>
      </c>
      <c r="B72" t="s">
        <v>65</v>
      </c>
      <c r="C72" t="s">
        <v>979</v>
      </c>
      <c r="D72"/>
      <c r="E72">
        <v>1</v>
      </c>
      <c r="F72">
        <v>2</v>
      </c>
      <c r="G72">
        <v>3</v>
      </c>
      <c r="H72">
        <v>3</v>
      </c>
      <c r="I72">
        <v>2</v>
      </c>
      <c r="J72">
        <v>1</v>
      </c>
      <c r="K72">
        <v>0</v>
      </c>
      <c r="L72">
        <v>3</v>
      </c>
      <c r="M72" t="s">
        <v>980</v>
      </c>
    </row>
    <row r="73" spans="1:32" x14ac:dyDescent="0.25">
      <c r="A73">
        <v>146</v>
      </c>
      <c r="B73" t="s">
        <v>65</v>
      </c>
      <c r="C73" t="s">
        <v>979</v>
      </c>
      <c r="D73"/>
      <c r="E73">
        <v>1</v>
      </c>
      <c r="F73">
        <v>2</v>
      </c>
      <c r="G73">
        <v>4</v>
      </c>
      <c r="H73">
        <v>1</v>
      </c>
      <c r="I73">
        <v>0</v>
      </c>
      <c r="J73">
        <v>1</v>
      </c>
      <c r="K73">
        <v>0</v>
      </c>
      <c r="L73">
        <v>1</v>
      </c>
      <c r="M73" t="s">
        <v>980</v>
      </c>
    </row>
    <row r="74" spans="1:32" x14ac:dyDescent="0.25">
      <c r="A74">
        <v>146</v>
      </c>
      <c r="B74" t="s">
        <v>65</v>
      </c>
      <c r="C74" t="s">
        <v>979</v>
      </c>
      <c r="D74"/>
      <c r="E74">
        <v>1</v>
      </c>
      <c r="F74">
        <v>3</v>
      </c>
      <c r="G74">
        <v>1</v>
      </c>
      <c r="H74">
        <v>3</v>
      </c>
      <c r="I74">
        <v>0</v>
      </c>
      <c r="J74">
        <v>1</v>
      </c>
      <c r="K74">
        <v>2</v>
      </c>
      <c r="L74">
        <v>3</v>
      </c>
      <c r="M74" t="s">
        <v>980</v>
      </c>
    </row>
    <row r="75" spans="1:32" x14ac:dyDescent="0.25">
      <c r="A75">
        <v>146</v>
      </c>
      <c r="B75" t="s">
        <v>65</v>
      </c>
      <c r="C75" t="s">
        <v>979</v>
      </c>
      <c r="D75"/>
      <c r="E75">
        <v>1</v>
      </c>
      <c r="F75">
        <v>3</v>
      </c>
      <c r="G75">
        <v>2</v>
      </c>
      <c r="H75">
        <v>1</v>
      </c>
      <c r="I75">
        <v>0</v>
      </c>
      <c r="J75">
        <v>0</v>
      </c>
      <c r="K75">
        <v>1</v>
      </c>
      <c r="L75">
        <v>1</v>
      </c>
      <c r="M75" t="s">
        <v>980</v>
      </c>
    </row>
    <row r="76" spans="1:32" x14ac:dyDescent="0.25">
      <c r="A76">
        <v>146</v>
      </c>
      <c r="B76" t="s">
        <v>65</v>
      </c>
      <c r="C76" t="s">
        <v>979</v>
      </c>
      <c r="D76"/>
      <c r="E76">
        <v>1</v>
      </c>
      <c r="F76">
        <v>3</v>
      </c>
      <c r="G76">
        <v>3</v>
      </c>
      <c r="H76">
        <v>2</v>
      </c>
      <c r="I76">
        <v>1</v>
      </c>
      <c r="J76">
        <v>1</v>
      </c>
      <c r="K76">
        <v>1</v>
      </c>
      <c r="L76">
        <v>2</v>
      </c>
      <c r="M76" t="s">
        <v>980</v>
      </c>
    </row>
    <row r="77" spans="1:32" x14ac:dyDescent="0.25">
      <c r="A77">
        <v>146</v>
      </c>
      <c r="B77" t="s">
        <v>65</v>
      </c>
      <c r="C77" t="s">
        <v>979</v>
      </c>
      <c r="D77"/>
      <c r="E77">
        <v>1</v>
      </c>
      <c r="F77">
        <v>3</v>
      </c>
      <c r="G77">
        <v>4</v>
      </c>
      <c r="H77">
        <v>0</v>
      </c>
      <c r="I77">
        <v>0</v>
      </c>
      <c r="J77">
        <v>0</v>
      </c>
      <c r="K77">
        <v>0</v>
      </c>
      <c r="L77">
        <v>0</v>
      </c>
      <c r="M77" t="s">
        <v>980</v>
      </c>
    </row>
    <row r="78" spans="1:32" x14ac:dyDescent="0.25">
      <c r="A78">
        <v>146</v>
      </c>
      <c r="B78" t="s">
        <v>65</v>
      </c>
      <c r="C78" t="s">
        <v>979</v>
      </c>
      <c r="D78"/>
      <c r="E78">
        <v>1</v>
      </c>
      <c r="F78">
        <v>4</v>
      </c>
      <c r="G78">
        <v>1</v>
      </c>
      <c r="H78">
        <v>4</v>
      </c>
      <c r="I78">
        <v>1</v>
      </c>
      <c r="J78">
        <v>2</v>
      </c>
      <c r="K78">
        <v>0</v>
      </c>
      <c r="L78">
        <v>1</v>
      </c>
      <c r="M78" t="s">
        <v>980</v>
      </c>
    </row>
    <row r="79" spans="1:32" x14ac:dyDescent="0.25">
      <c r="A79">
        <v>146</v>
      </c>
      <c r="B79" t="s">
        <v>65</v>
      </c>
      <c r="C79" t="s">
        <v>979</v>
      </c>
      <c r="D79"/>
      <c r="E79">
        <v>1</v>
      </c>
      <c r="F79">
        <v>4</v>
      </c>
      <c r="G79">
        <v>2</v>
      </c>
      <c r="H79">
        <v>1</v>
      </c>
      <c r="I79">
        <v>0</v>
      </c>
      <c r="J79">
        <v>0</v>
      </c>
      <c r="K79">
        <v>0</v>
      </c>
      <c r="L79">
        <v>1</v>
      </c>
      <c r="M79" t="s">
        <v>980</v>
      </c>
    </row>
    <row r="80" spans="1:32" x14ac:dyDescent="0.25">
      <c r="A80">
        <v>146</v>
      </c>
      <c r="B80" t="s">
        <v>65</v>
      </c>
      <c r="C80" t="s">
        <v>979</v>
      </c>
      <c r="D80"/>
      <c r="E80">
        <v>1</v>
      </c>
      <c r="F80">
        <v>4</v>
      </c>
      <c r="G80">
        <v>3</v>
      </c>
      <c r="H80">
        <v>0</v>
      </c>
      <c r="I80">
        <v>0</v>
      </c>
      <c r="J80">
        <v>0</v>
      </c>
      <c r="K80">
        <v>0</v>
      </c>
      <c r="L80">
        <v>0</v>
      </c>
      <c r="M80" t="s">
        <v>980</v>
      </c>
    </row>
    <row r="81" spans="1:32" x14ac:dyDescent="0.25">
      <c r="A81">
        <v>146</v>
      </c>
      <c r="B81" t="s">
        <v>65</v>
      </c>
      <c r="C81" t="s">
        <v>979</v>
      </c>
      <c r="D81"/>
      <c r="E81">
        <v>1</v>
      </c>
      <c r="F81">
        <v>4</v>
      </c>
      <c r="G81">
        <v>4</v>
      </c>
      <c r="H81">
        <v>1</v>
      </c>
      <c r="I81">
        <v>0</v>
      </c>
      <c r="J81">
        <v>0</v>
      </c>
      <c r="K81">
        <v>0</v>
      </c>
      <c r="L81">
        <v>1</v>
      </c>
      <c r="M81" t="s">
        <v>980</v>
      </c>
    </row>
    <row r="82" spans="1:32" x14ac:dyDescent="0.25">
      <c r="A82">
        <v>146</v>
      </c>
      <c r="B82" t="s">
        <v>65</v>
      </c>
      <c r="C82" t="s">
        <v>979</v>
      </c>
      <c r="D82"/>
      <c r="E82">
        <v>1</v>
      </c>
      <c r="F82">
        <v>1</v>
      </c>
      <c r="G82">
        <v>1</v>
      </c>
      <c r="H82">
        <v>1</v>
      </c>
      <c r="I82">
        <v>0</v>
      </c>
      <c r="J82">
        <v>0</v>
      </c>
      <c r="K82">
        <v>0</v>
      </c>
      <c r="L82">
        <v>0</v>
      </c>
      <c r="M82" t="s">
        <v>980</v>
      </c>
      <c r="AF82" s="66" t="s">
        <v>1098</v>
      </c>
    </row>
    <row r="83" spans="1:32" x14ac:dyDescent="0.25">
      <c r="A83">
        <v>146</v>
      </c>
      <c r="B83" t="s">
        <v>65</v>
      </c>
      <c r="C83" t="s">
        <v>979</v>
      </c>
      <c r="D83"/>
      <c r="E83">
        <v>1</v>
      </c>
      <c r="F83">
        <v>1</v>
      </c>
      <c r="G83">
        <v>2</v>
      </c>
      <c r="H83">
        <v>1</v>
      </c>
      <c r="I83">
        <v>0</v>
      </c>
      <c r="J83">
        <v>0</v>
      </c>
      <c r="K83">
        <v>1</v>
      </c>
      <c r="L83">
        <v>1</v>
      </c>
      <c r="M83" t="s">
        <v>980</v>
      </c>
      <c r="AF83" s="66" t="s">
        <v>1098</v>
      </c>
    </row>
    <row r="84" spans="1:32" x14ac:dyDescent="0.25">
      <c r="A84">
        <v>146</v>
      </c>
      <c r="B84" t="s">
        <v>65</v>
      </c>
      <c r="C84" t="s">
        <v>979</v>
      </c>
      <c r="D84"/>
      <c r="E84">
        <v>1</v>
      </c>
      <c r="F84">
        <v>1</v>
      </c>
      <c r="G84">
        <v>3</v>
      </c>
      <c r="H84">
        <v>0</v>
      </c>
      <c r="I84">
        <v>0</v>
      </c>
      <c r="J84">
        <v>0</v>
      </c>
      <c r="K84">
        <v>0</v>
      </c>
      <c r="L84">
        <v>0</v>
      </c>
      <c r="M84" t="s">
        <v>980</v>
      </c>
      <c r="AF84" s="66" t="s">
        <v>1098</v>
      </c>
    </row>
    <row r="85" spans="1:32" x14ac:dyDescent="0.25">
      <c r="A85">
        <v>146</v>
      </c>
      <c r="B85" t="s">
        <v>65</v>
      </c>
      <c r="C85" t="s">
        <v>979</v>
      </c>
      <c r="D85"/>
      <c r="E85">
        <v>1</v>
      </c>
      <c r="F85">
        <v>1</v>
      </c>
      <c r="G85">
        <v>4</v>
      </c>
      <c r="H85">
        <v>1</v>
      </c>
      <c r="I85">
        <v>0</v>
      </c>
      <c r="J85">
        <v>0</v>
      </c>
      <c r="K85">
        <v>0</v>
      </c>
      <c r="L85">
        <v>1</v>
      </c>
      <c r="M85" t="s">
        <v>980</v>
      </c>
      <c r="AF85" s="66" t="s">
        <v>1098</v>
      </c>
    </row>
    <row r="86" spans="1:32" x14ac:dyDescent="0.25">
      <c r="A86">
        <v>146</v>
      </c>
      <c r="B86" t="s">
        <v>65</v>
      </c>
      <c r="C86" t="s">
        <v>979</v>
      </c>
      <c r="D86"/>
      <c r="E86">
        <v>1</v>
      </c>
      <c r="F86">
        <v>2</v>
      </c>
      <c r="G86">
        <v>1</v>
      </c>
      <c r="H86">
        <v>1</v>
      </c>
      <c r="I86">
        <v>0</v>
      </c>
      <c r="J86">
        <v>0</v>
      </c>
      <c r="K86">
        <v>0</v>
      </c>
      <c r="L86">
        <v>1</v>
      </c>
      <c r="M86" t="s">
        <v>980</v>
      </c>
      <c r="AF86" s="66" t="s">
        <v>1098</v>
      </c>
    </row>
    <row r="87" spans="1:32" x14ac:dyDescent="0.25">
      <c r="A87">
        <v>146</v>
      </c>
      <c r="B87" t="s">
        <v>65</v>
      </c>
      <c r="C87" t="s">
        <v>979</v>
      </c>
      <c r="D87"/>
      <c r="E87">
        <v>1</v>
      </c>
      <c r="F87">
        <v>2</v>
      </c>
      <c r="G87">
        <v>2</v>
      </c>
      <c r="H87">
        <v>0</v>
      </c>
      <c r="I87">
        <v>0</v>
      </c>
      <c r="J87">
        <v>0</v>
      </c>
      <c r="K87">
        <v>0</v>
      </c>
      <c r="L87">
        <v>0</v>
      </c>
      <c r="M87" t="s">
        <v>980</v>
      </c>
      <c r="AF87" s="66" t="s">
        <v>1098</v>
      </c>
    </row>
    <row r="88" spans="1:32" x14ac:dyDescent="0.25">
      <c r="A88">
        <v>146</v>
      </c>
      <c r="B88" t="s">
        <v>65</v>
      </c>
      <c r="C88" t="s">
        <v>979</v>
      </c>
      <c r="D88"/>
      <c r="E88">
        <v>1</v>
      </c>
      <c r="F88">
        <v>2</v>
      </c>
      <c r="G88">
        <v>3</v>
      </c>
      <c r="H88">
        <v>3</v>
      </c>
      <c r="I88">
        <v>2</v>
      </c>
      <c r="J88">
        <v>1</v>
      </c>
      <c r="K88">
        <v>0</v>
      </c>
      <c r="L88">
        <v>3</v>
      </c>
      <c r="M88" t="s">
        <v>980</v>
      </c>
      <c r="AF88" s="66" t="s">
        <v>1098</v>
      </c>
    </row>
    <row r="89" spans="1:32" x14ac:dyDescent="0.25">
      <c r="A89">
        <v>146</v>
      </c>
      <c r="B89" t="s">
        <v>65</v>
      </c>
      <c r="C89" t="s">
        <v>979</v>
      </c>
      <c r="D89"/>
      <c r="E89">
        <v>1</v>
      </c>
      <c r="F89">
        <v>2</v>
      </c>
      <c r="G89">
        <v>4</v>
      </c>
      <c r="H89">
        <v>1</v>
      </c>
      <c r="I89">
        <v>0</v>
      </c>
      <c r="J89">
        <v>1</v>
      </c>
      <c r="K89">
        <v>0</v>
      </c>
      <c r="L89">
        <v>1</v>
      </c>
      <c r="M89" t="s">
        <v>980</v>
      </c>
      <c r="AF89" s="66" t="s">
        <v>1098</v>
      </c>
    </row>
    <row r="90" spans="1:32" x14ac:dyDescent="0.25">
      <c r="A90">
        <v>146</v>
      </c>
      <c r="B90" t="s">
        <v>65</v>
      </c>
      <c r="C90" t="s">
        <v>979</v>
      </c>
      <c r="D90"/>
      <c r="E90">
        <v>1</v>
      </c>
      <c r="F90">
        <v>3</v>
      </c>
      <c r="G90">
        <v>1</v>
      </c>
      <c r="H90">
        <v>3</v>
      </c>
      <c r="I90">
        <v>0</v>
      </c>
      <c r="J90">
        <v>1</v>
      </c>
      <c r="K90">
        <v>2</v>
      </c>
      <c r="L90">
        <v>3</v>
      </c>
      <c r="M90" t="s">
        <v>980</v>
      </c>
      <c r="AF90" s="66" t="s">
        <v>1098</v>
      </c>
    </row>
    <row r="91" spans="1:32" x14ac:dyDescent="0.25">
      <c r="A91">
        <v>146</v>
      </c>
      <c r="B91" t="s">
        <v>65</v>
      </c>
      <c r="C91" t="s">
        <v>979</v>
      </c>
      <c r="D91"/>
      <c r="E91">
        <v>1</v>
      </c>
      <c r="F91">
        <v>3</v>
      </c>
      <c r="G91">
        <v>2</v>
      </c>
      <c r="H91">
        <v>1</v>
      </c>
      <c r="I91">
        <v>0</v>
      </c>
      <c r="J91">
        <v>0</v>
      </c>
      <c r="K91">
        <v>1</v>
      </c>
      <c r="L91">
        <v>1</v>
      </c>
      <c r="M91" t="s">
        <v>980</v>
      </c>
      <c r="AF91" s="66" t="s">
        <v>1098</v>
      </c>
    </row>
    <row r="92" spans="1:32" x14ac:dyDescent="0.25">
      <c r="A92">
        <v>146</v>
      </c>
      <c r="B92" t="s">
        <v>65</v>
      </c>
      <c r="C92" t="s">
        <v>979</v>
      </c>
      <c r="D92"/>
      <c r="E92">
        <v>1</v>
      </c>
      <c r="F92">
        <v>3</v>
      </c>
      <c r="G92">
        <v>3</v>
      </c>
      <c r="H92">
        <v>2</v>
      </c>
      <c r="I92">
        <v>1</v>
      </c>
      <c r="J92">
        <v>1</v>
      </c>
      <c r="K92">
        <v>1</v>
      </c>
      <c r="L92">
        <v>2</v>
      </c>
      <c r="M92" t="s">
        <v>980</v>
      </c>
      <c r="AF92" s="66" t="s">
        <v>1098</v>
      </c>
    </row>
    <row r="93" spans="1:32" x14ac:dyDescent="0.25">
      <c r="A93">
        <v>146</v>
      </c>
      <c r="B93" t="s">
        <v>65</v>
      </c>
      <c r="C93" t="s">
        <v>979</v>
      </c>
      <c r="D93"/>
      <c r="E93">
        <v>1</v>
      </c>
      <c r="F93">
        <v>3</v>
      </c>
      <c r="G93">
        <v>4</v>
      </c>
      <c r="H93">
        <v>0</v>
      </c>
      <c r="I93">
        <v>0</v>
      </c>
      <c r="J93">
        <v>0</v>
      </c>
      <c r="K93">
        <v>0</v>
      </c>
      <c r="L93">
        <v>0</v>
      </c>
      <c r="M93" t="s">
        <v>980</v>
      </c>
      <c r="AF93" s="66" t="s">
        <v>1098</v>
      </c>
    </row>
    <row r="94" spans="1:32" x14ac:dyDescent="0.25">
      <c r="A94">
        <v>146</v>
      </c>
      <c r="B94" t="s">
        <v>65</v>
      </c>
      <c r="C94" t="s">
        <v>979</v>
      </c>
      <c r="D94"/>
      <c r="E94">
        <v>1</v>
      </c>
      <c r="F94">
        <v>4</v>
      </c>
      <c r="G94">
        <v>1</v>
      </c>
      <c r="H94">
        <v>4</v>
      </c>
      <c r="I94">
        <v>1</v>
      </c>
      <c r="J94">
        <v>2</v>
      </c>
      <c r="K94">
        <v>0</v>
      </c>
      <c r="L94">
        <v>1</v>
      </c>
      <c r="M94" t="s">
        <v>980</v>
      </c>
      <c r="AF94" s="66" t="s">
        <v>1098</v>
      </c>
    </row>
    <row r="95" spans="1:32" x14ac:dyDescent="0.25">
      <c r="A95">
        <v>146</v>
      </c>
      <c r="B95" t="s">
        <v>65</v>
      </c>
      <c r="C95" t="s">
        <v>979</v>
      </c>
      <c r="D95"/>
      <c r="E95">
        <v>1</v>
      </c>
      <c r="F95">
        <v>4</v>
      </c>
      <c r="G95">
        <v>2</v>
      </c>
      <c r="H95">
        <v>1</v>
      </c>
      <c r="I95">
        <v>0</v>
      </c>
      <c r="J95">
        <v>0</v>
      </c>
      <c r="K95">
        <v>0</v>
      </c>
      <c r="L95">
        <v>1</v>
      </c>
      <c r="M95" t="s">
        <v>980</v>
      </c>
      <c r="AF95" s="66" t="s">
        <v>1098</v>
      </c>
    </row>
    <row r="96" spans="1:32" x14ac:dyDescent="0.25">
      <c r="A96">
        <v>146</v>
      </c>
      <c r="B96" t="s">
        <v>65</v>
      </c>
      <c r="C96" t="s">
        <v>979</v>
      </c>
      <c r="D96"/>
      <c r="E96">
        <v>1</v>
      </c>
      <c r="F96">
        <v>4</v>
      </c>
      <c r="G96">
        <v>3</v>
      </c>
      <c r="H96">
        <v>0</v>
      </c>
      <c r="I96">
        <v>0</v>
      </c>
      <c r="J96">
        <v>0</v>
      </c>
      <c r="K96">
        <v>0</v>
      </c>
      <c r="L96">
        <v>0</v>
      </c>
      <c r="M96" t="s">
        <v>980</v>
      </c>
      <c r="AF96" s="66" t="s">
        <v>1098</v>
      </c>
    </row>
    <row r="97" spans="1:32" x14ac:dyDescent="0.25">
      <c r="A97">
        <v>146</v>
      </c>
      <c r="B97" t="s">
        <v>65</v>
      </c>
      <c r="C97" t="s">
        <v>979</v>
      </c>
      <c r="D97"/>
      <c r="E97">
        <v>1</v>
      </c>
      <c r="F97">
        <v>4</v>
      </c>
      <c r="G97">
        <v>4</v>
      </c>
      <c r="H97">
        <v>1</v>
      </c>
      <c r="I97">
        <v>0</v>
      </c>
      <c r="J97">
        <v>0</v>
      </c>
      <c r="K97">
        <v>0</v>
      </c>
      <c r="L97">
        <v>1</v>
      </c>
      <c r="M97" t="s">
        <v>980</v>
      </c>
      <c r="AF97" s="66" t="s">
        <v>1098</v>
      </c>
    </row>
    <row r="98" spans="1:32" x14ac:dyDescent="0.25">
      <c r="A98">
        <v>146</v>
      </c>
      <c r="B98" t="s">
        <v>65</v>
      </c>
      <c r="C98" t="s">
        <v>979</v>
      </c>
      <c r="D98"/>
      <c r="E98">
        <v>2</v>
      </c>
      <c r="F98">
        <v>1</v>
      </c>
      <c r="G98">
        <v>1</v>
      </c>
      <c r="H98">
        <v>1</v>
      </c>
      <c r="I98">
        <v>0</v>
      </c>
      <c r="J98">
        <v>0</v>
      </c>
      <c r="K98">
        <v>1</v>
      </c>
      <c r="L98">
        <v>1</v>
      </c>
      <c r="M98" t="s">
        <v>980</v>
      </c>
    </row>
    <row r="99" spans="1:32" x14ac:dyDescent="0.25">
      <c r="A99">
        <v>146</v>
      </c>
      <c r="B99" t="s">
        <v>65</v>
      </c>
      <c r="C99" t="s">
        <v>979</v>
      </c>
      <c r="D99"/>
      <c r="E99">
        <v>2</v>
      </c>
      <c r="F99">
        <v>1</v>
      </c>
      <c r="G99">
        <v>2</v>
      </c>
      <c r="H99">
        <v>1</v>
      </c>
      <c r="I99">
        <v>0</v>
      </c>
      <c r="J99">
        <v>0</v>
      </c>
      <c r="K99">
        <v>1</v>
      </c>
      <c r="L99">
        <v>1</v>
      </c>
      <c r="M99" t="s">
        <v>980</v>
      </c>
    </row>
    <row r="100" spans="1:32" x14ac:dyDescent="0.25">
      <c r="A100">
        <v>146</v>
      </c>
      <c r="B100" t="s">
        <v>65</v>
      </c>
      <c r="C100" t="s">
        <v>979</v>
      </c>
      <c r="D100"/>
      <c r="E100">
        <v>2</v>
      </c>
      <c r="F100">
        <v>1</v>
      </c>
      <c r="G100">
        <v>3</v>
      </c>
      <c r="H100">
        <v>0</v>
      </c>
      <c r="I100">
        <v>0</v>
      </c>
      <c r="J100">
        <v>0</v>
      </c>
      <c r="K100">
        <v>0</v>
      </c>
      <c r="L100">
        <v>0</v>
      </c>
      <c r="M100" t="s">
        <v>980</v>
      </c>
    </row>
    <row r="101" spans="1:32" x14ac:dyDescent="0.25">
      <c r="A101">
        <v>146</v>
      </c>
      <c r="B101" t="s">
        <v>65</v>
      </c>
      <c r="C101" t="s">
        <v>979</v>
      </c>
      <c r="D101"/>
      <c r="E101">
        <v>2</v>
      </c>
      <c r="F101">
        <v>1</v>
      </c>
      <c r="G101">
        <v>4</v>
      </c>
      <c r="H101">
        <v>2</v>
      </c>
      <c r="I101">
        <v>1</v>
      </c>
      <c r="J101">
        <v>0</v>
      </c>
      <c r="K101">
        <v>0</v>
      </c>
      <c r="L101">
        <v>2</v>
      </c>
      <c r="M101" t="s">
        <v>980</v>
      </c>
    </row>
    <row r="102" spans="1:32" x14ac:dyDescent="0.25">
      <c r="A102">
        <v>146</v>
      </c>
      <c r="B102" t="s">
        <v>65</v>
      </c>
      <c r="C102" t="s">
        <v>979</v>
      </c>
      <c r="D102"/>
      <c r="E102">
        <v>2</v>
      </c>
      <c r="F102">
        <v>2</v>
      </c>
      <c r="G102">
        <v>1</v>
      </c>
      <c r="H102">
        <v>7</v>
      </c>
      <c r="I102">
        <v>1</v>
      </c>
      <c r="J102">
        <v>6</v>
      </c>
      <c r="K102">
        <v>0</v>
      </c>
      <c r="L102">
        <v>0</v>
      </c>
      <c r="M102" t="s">
        <v>980</v>
      </c>
    </row>
    <row r="103" spans="1:32" x14ac:dyDescent="0.25">
      <c r="A103">
        <v>146</v>
      </c>
      <c r="B103" t="s">
        <v>65</v>
      </c>
      <c r="C103" t="s">
        <v>979</v>
      </c>
      <c r="D103"/>
      <c r="E103">
        <v>2</v>
      </c>
      <c r="F103">
        <v>2</v>
      </c>
      <c r="G103">
        <v>2</v>
      </c>
      <c r="H103">
        <v>0</v>
      </c>
      <c r="I103">
        <v>0</v>
      </c>
      <c r="J103">
        <v>0</v>
      </c>
      <c r="K103">
        <v>0</v>
      </c>
      <c r="L103">
        <v>0</v>
      </c>
      <c r="M103" t="s">
        <v>980</v>
      </c>
    </row>
    <row r="104" spans="1:32" x14ac:dyDescent="0.25">
      <c r="A104">
        <v>146</v>
      </c>
      <c r="B104" t="s">
        <v>65</v>
      </c>
      <c r="C104" t="s">
        <v>979</v>
      </c>
      <c r="D104"/>
      <c r="E104">
        <v>2</v>
      </c>
      <c r="F104">
        <v>2</v>
      </c>
      <c r="G104">
        <v>3</v>
      </c>
      <c r="H104">
        <v>2</v>
      </c>
      <c r="I104">
        <v>0</v>
      </c>
      <c r="J104">
        <v>0</v>
      </c>
      <c r="K104">
        <v>0</v>
      </c>
      <c r="L104">
        <v>2</v>
      </c>
      <c r="M104" t="s">
        <v>980</v>
      </c>
    </row>
    <row r="105" spans="1:32" x14ac:dyDescent="0.25">
      <c r="A105">
        <v>146</v>
      </c>
      <c r="B105" t="s">
        <v>65</v>
      </c>
      <c r="C105" t="s">
        <v>979</v>
      </c>
      <c r="D105"/>
      <c r="E105">
        <v>2</v>
      </c>
      <c r="F105">
        <v>2</v>
      </c>
      <c r="G105">
        <v>4</v>
      </c>
      <c r="H105">
        <v>0</v>
      </c>
      <c r="I105">
        <v>0</v>
      </c>
      <c r="J105">
        <v>0</v>
      </c>
      <c r="K105">
        <v>0</v>
      </c>
      <c r="L105">
        <v>0</v>
      </c>
      <c r="M105" t="s">
        <v>980</v>
      </c>
    </row>
    <row r="106" spans="1:32" x14ac:dyDescent="0.25">
      <c r="A106">
        <v>146</v>
      </c>
      <c r="B106" t="s">
        <v>65</v>
      </c>
      <c r="C106" t="s">
        <v>979</v>
      </c>
      <c r="D106"/>
      <c r="E106">
        <v>2</v>
      </c>
      <c r="F106">
        <v>3</v>
      </c>
      <c r="G106">
        <v>1</v>
      </c>
      <c r="H106">
        <v>4</v>
      </c>
      <c r="I106">
        <v>0</v>
      </c>
      <c r="J106">
        <v>0</v>
      </c>
      <c r="K106">
        <v>1</v>
      </c>
      <c r="L106">
        <v>2</v>
      </c>
      <c r="M106" t="s">
        <v>980</v>
      </c>
    </row>
    <row r="107" spans="1:32" x14ac:dyDescent="0.25">
      <c r="A107">
        <v>146</v>
      </c>
      <c r="B107" t="s">
        <v>65</v>
      </c>
      <c r="C107" t="s">
        <v>979</v>
      </c>
      <c r="D107"/>
      <c r="E107">
        <v>2</v>
      </c>
      <c r="F107">
        <v>3</v>
      </c>
      <c r="G107">
        <v>2</v>
      </c>
      <c r="H107">
        <v>0</v>
      </c>
      <c r="I107">
        <v>0</v>
      </c>
      <c r="J107">
        <v>0</v>
      </c>
      <c r="K107">
        <v>0</v>
      </c>
      <c r="L107">
        <v>0</v>
      </c>
      <c r="M107" t="s">
        <v>980</v>
      </c>
    </row>
    <row r="108" spans="1:32" x14ac:dyDescent="0.25">
      <c r="A108">
        <v>146</v>
      </c>
      <c r="B108" t="s">
        <v>65</v>
      </c>
      <c r="C108" t="s">
        <v>979</v>
      </c>
      <c r="D108"/>
      <c r="E108">
        <v>2</v>
      </c>
      <c r="F108">
        <v>3</v>
      </c>
      <c r="G108">
        <v>3</v>
      </c>
      <c r="H108">
        <v>0</v>
      </c>
      <c r="I108">
        <v>0</v>
      </c>
      <c r="J108">
        <v>0</v>
      </c>
      <c r="K108">
        <v>0</v>
      </c>
      <c r="L108">
        <v>0</v>
      </c>
      <c r="M108" t="s">
        <v>980</v>
      </c>
    </row>
    <row r="109" spans="1:32" x14ac:dyDescent="0.25">
      <c r="A109">
        <v>146</v>
      </c>
      <c r="B109" t="s">
        <v>65</v>
      </c>
      <c r="C109" t="s">
        <v>979</v>
      </c>
      <c r="D109"/>
      <c r="E109">
        <v>2</v>
      </c>
      <c r="F109">
        <v>3</v>
      </c>
      <c r="G109">
        <v>4</v>
      </c>
      <c r="H109">
        <v>0</v>
      </c>
      <c r="I109">
        <v>0</v>
      </c>
      <c r="J109">
        <v>0</v>
      </c>
      <c r="K109">
        <v>0</v>
      </c>
      <c r="L109">
        <v>0</v>
      </c>
      <c r="M109" t="s">
        <v>980</v>
      </c>
    </row>
    <row r="110" spans="1:32" x14ac:dyDescent="0.25">
      <c r="A110">
        <v>146</v>
      </c>
      <c r="B110" t="s">
        <v>65</v>
      </c>
      <c r="C110" t="s">
        <v>979</v>
      </c>
      <c r="D110"/>
      <c r="E110">
        <v>2</v>
      </c>
      <c r="F110">
        <v>4</v>
      </c>
      <c r="G110">
        <v>1</v>
      </c>
      <c r="H110">
        <v>4</v>
      </c>
      <c r="I110">
        <v>2</v>
      </c>
      <c r="J110">
        <v>1</v>
      </c>
      <c r="K110">
        <v>2</v>
      </c>
      <c r="L110">
        <v>3</v>
      </c>
      <c r="M110" t="s">
        <v>980</v>
      </c>
    </row>
    <row r="111" spans="1:32" x14ac:dyDescent="0.25">
      <c r="A111">
        <v>146</v>
      </c>
      <c r="B111" t="s">
        <v>65</v>
      </c>
      <c r="C111" t="s">
        <v>979</v>
      </c>
      <c r="D111"/>
      <c r="E111">
        <v>2</v>
      </c>
      <c r="F111">
        <v>4</v>
      </c>
      <c r="G111">
        <v>2</v>
      </c>
      <c r="H111">
        <v>0</v>
      </c>
      <c r="I111">
        <v>0</v>
      </c>
      <c r="J111">
        <v>0</v>
      </c>
      <c r="K111">
        <v>0</v>
      </c>
      <c r="L111">
        <v>0</v>
      </c>
      <c r="M111" t="s">
        <v>980</v>
      </c>
    </row>
    <row r="112" spans="1:32" x14ac:dyDescent="0.25">
      <c r="A112">
        <v>146</v>
      </c>
      <c r="B112" t="s">
        <v>65</v>
      </c>
      <c r="C112" t="s">
        <v>979</v>
      </c>
      <c r="D112"/>
      <c r="E112">
        <v>2</v>
      </c>
      <c r="F112">
        <v>4</v>
      </c>
      <c r="G112">
        <v>3</v>
      </c>
      <c r="H112">
        <v>2</v>
      </c>
      <c r="I112">
        <v>0</v>
      </c>
      <c r="J112">
        <v>0</v>
      </c>
      <c r="K112">
        <v>1</v>
      </c>
      <c r="L112">
        <v>2</v>
      </c>
      <c r="M112" t="s">
        <v>980</v>
      </c>
    </row>
    <row r="113" spans="1:32" x14ac:dyDescent="0.25">
      <c r="A113">
        <v>146</v>
      </c>
      <c r="B113" t="s">
        <v>65</v>
      </c>
      <c r="C113" t="s">
        <v>979</v>
      </c>
      <c r="D113"/>
      <c r="E113">
        <v>2</v>
      </c>
      <c r="F113">
        <v>4</v>
      </c>
      <c r="G113">
        <v>4</v>
      </c>
      <c r="H113">
        <v>1</v>
      </c>
      <c r="I113">
        <v>0</v>
      </c>
      <c r="J113">
        <v>0</v>
      </c>
      <c r="K113">
        <v>0</v>
      </c>
      <c r="L113">
        <v>1</v>
      </c>
      <c r="M113" t="s">
        <v>980</v>
      </c>
    </row>
    <row r="114" spans="1:32" x14ac:dyDescent="0.25">
      <c r="A114">
        <v>146</v>
      </c>
      <c r="B114" t="s">
        <v>65</v>
      </c>
      <c r="C114" t="s">
        <v>979</v>
      </c>
      <c r="D114"/>
      <c r="E114">
        <v>2</v>
      </c>
      <c r="F114">
        <v>1</v>
      </c>
      <c r="G114">
        <v>1</v>
      </c>
      <c r="H114">
        <v>1</v>
      </c>
      <c r="I114">
        <v>0</v>
      </c>
      <c r="J114">
        <v>0</v>
      </c>
      <c r="K114">
        <v>1</v>
      </c>
      <c r="L114">
        <v>1</v>
      </c>
      <c r="M114" t="s">
        <v>980</v>
      </c>
      <c r="AF114" s="66" t="s">
        <v>1098</v>
      </c>
    </row>
    <row r="115" spans="1:32" x14ac:dyDescent="0.25">
      <c r="A115">
        <v>146</v>
      </c>
      <c r="B115" t="s">
        <v>65</v>
      </c>
      <c r="C115" t="s">
        <v>979</v>
      </c>
      <c r="D115"/>
      <c r="E115">
        <v>2</v>
      </c>
      <c r="F115">
        <v>1</v>
      </c>
      <c r="G115">
        <v>2</v>
      </c>
      <c r="H115">
        <v>1</v>
      </c>
      <c r="I115">
        <v>0</v>
      </c>
      <c r="J115">
        <v>0</v>
      </c>
      <c r="K115">
        <v>1</v>
      </c>
      <c r="L115">
        <v>1</v>
      </c>
      <c r="M115" t="s">
        <v>980</v>
      </c>
      <c r="AF115" s="66" t="s">
        <v>1098</v>
      </c>
    </row>
    <row r="116" spans="1:32" x14ac:dyDescent="0.25">
      <c r="A116">
        <v>146</v>
      </c>
      <c r="B116" t="s">
        <v>65</v>
      </c>
      <c r="C116" t="s">
        <v>979</v>
      </c>
      <c r="D116"/>
      <c r="E116">
        <v>2</v>
      </c>
      <c r="F116">
        <v>1</v>
      </c>
      <c r="G116">
        <v>3</v>
      </c>
      <c r="H116">
        <v>0</v>
      </c>
      <c r="I116">
        <v>0</v>
      </c>
      <c r="J116">
        <v>0</v>
      </c>
      <c r="K116">
        <v>0</v>
      </c>
      <c r="L116">
        <v>0</v>
      </c>
      <c r="M116" t="s">
        <v>980</v>
      </c>
      <c r="AF116" s="66" t="s">
        <v>1098</v>
      </c>
    </row>
    <row r="117" spans="1:32" x14ac:dyDescent="0.25">
      <c r="A117">
        <v>146</v>
      </c>
      <c r="B117" t="s">
        <v>65</v>
      </c>
      <c r="C117" t="s">
        <v>979</v>
      </c>
      <c r="D117"/>
      <c r="E117">
        <v>2</v>
      </c>
      <c r="F117">
        <v>1</v>
      </c>
      <c r="G117">
        <v>4</v>
      </c>
      <c r="H117">
        <v>2</v>
      </c>
      <c r="I117">
        <v>1</v>
      </c>
      <c r="J117">
        <v>0</v>
      </c>
      <c r="K117">
        <v>0</v>
      </c>
      <c r="L117">
        <v>2</v>
      </c>
      <c r="M117" t="s">
        <v>980</v>
      </c>
      <c r="AF117" s="66" t="s">
        <v>1098</v>
      </c>
    </row>
    <row r="118" spans="1:32" x14ac:dyDescent="0.25">
      <c r="A118">
        <v>146</v>
      </c>
      <c r="B118" t="s">
        <v>65</v>
      </c>
      <c r="C118" t="s">
        <v>979</v>
      </c>
      <c r="D118"/>
      <c r="E118">
        <v>2</v>
      </c>
      <c r="F118">
        <v>2</v>
      </c>
      <c r="G118">
        <v>1</v>
      </c>
      <c r="H118">
        <v>7</v>
      </c>
      <c r="I118">
        <v>1</v>
      </c>
      <c r="J118">
        <v>6</v>
      </c>
      <c r="K118">
        <v>0</v>
      </c>
      <c r="L118">
        <v>0</v>
      </c>
      <c r="M118" t="s">
        <v>980</v>
      </c>
      <c r="AF118" s="66" t="s">
        <v>1098</v>
      </c>
    </row>
    <row r="119" spans="1:32" x14ac:dyDescent="0.25">
      <c r="A119">
        <v>146</v>
      </c>
      <c r="B119" t="s">
        <v>65</v>
      </c>
      <c r="C119" t="s">
        <v>979</v>
      </c>
      <c r="D119"/>
      <c r="E119">
        <v>2</v>
      </c>
      <c r="F119">
        <v>2</v>
      </c>
      <c r="G119">
        <v>2</v>
      </c>
      <c r="H119">
        <v>0</v>
      </c>
      <c r="I119">
        <v>0</v>
      </c>
      <c r="J119">
        <v>0</v>
      </c>
      <c r="K119">
        <v>0</v>
      </c>
      <c r="L119">
        <v>0</v>
      </c>
      <c r="M119" t="s">
        <v>980</v>
      </c>
      <c r="AF119" s="66" t="s">
        <v>1098</v>
      </c>
    </row>
    <row r="120" spans="1:32" x14ac:dyDescent="0.25">
      <c r="A120">
        <v>146</v>
      </c>
      <c r="B120" t="s">
        <v>65</v>
      </c>
      <c r="C120" t="s">
        <v>979</v>
      </c>
      <c r="D120"/>
      <c r="E120">
        <v>2</v>
      </c>
      <c r="F120">
        <v>2</v>
      </c>
      <c r="G120">
        <v>3</v>
      </c>
      <c r="H120">
        <v>2</v>
      </c>
      <c r="I120">
        <v>0</v>
      </c>
      <c r="J120">
        <v>0</v>
      </c>
      <c r="K120">
        <v>0</v>
      </c>
      <c r="L120">
        <v>2</v>
      </c>
      <c r="M120" t="s">
        <v>980</v>
      </c>
      <c r="AF120" s="66" t="s">
        <v>1098</v>
      </c>
    </row>
    <row r="121" spans="1:32" x14ac:dyDescent="0.25">
      <c r="A121">
        <v>146</v>
      </c>
      <c r="B121" t="s">
        <v>65</v>
      </c>
      <c r="C121" t="s">
        <v>979</v>
      </c>
      <c r="D121"/>
      <c r="E121">
        <v>2</v>
      </c>
      <c r="F121">
        <v>2</v>
      </c>
      <c r="G121">
        <v>4</v>
      </c>
      <c r="H121">
        <v>0</v>
      </c>
      <c r="I121">
        <v>0</v>
      </c>
      <c r="J121">
        <v>0</v>
      </c>
      <c r="K121">
        <v>0</v>
      </c>
      <c r="L121">
        <v>0</v>
      </c>
      <c r="M121" t="s">
        <v>980</v>
      </c>
      <c r="AF121" s="66" t="s">
        <v>1098</v>
      </c>
    </row>
    <row r="122" spans="1:32" x14ac:dyDescent="0.25">
      <c r="A122">
        <v>146</v>
      </c>
      <c r="B122" t="s">
        <v>65</v>
      </c>
      <c r="C122" t="s">
        <v>979</v>
      </c>
      <c r="D122"/>
      <c r="E122">
        <v>2</v>
      </c>
      <c r="F122">
        <v>3</v>
      </c>
      <c r="G122">
        <v>1</v>
      </c>
      <c r="H122">
        <v>4</v>
      </c>
      <c r="I122">
        <v>0</v>
      </c>
      <c r="J122">
        <v>0</v>
      </c>
      <c r="K122">
        <v>1</v>
      </c>
      <c r="L122">
        <v>2</v>
      </c>
      <c r="M122" t="s">
        <v>980</v>
      </c>
      <c r="AF122" s="66" t="s">
        <v>1098</v>
      </c>
    </row>
    <row r="123" spans="1:32" x14ac:dyDescent="0.25">
      <c r="A123">
        <v>146</v>
      </c>
      <c r="B123" t="s">
        <v>65</v>
      </c>
      <c r="C123" t="s">
        <v>979</v>
      </c>
      <c r="D123"/>
      <c r="E123">
        <v>2</v>
      </c>
      <c r="F123">
        <v>3</v>
      </c>
      <c r="G123">
        <v>2</v>
      </c>
      <c r="H123">
        <v>0</v>
      </c>
      <c r="I123">
        <v>0</v>
      </c>
      <c r="J123">
        <v>0</v>
      </c>
      <c r="K123">
        <v>0</v>
      </c>
      <c r="L123">
        <v>0</v>
      </c>
      <c r="M123" t="s">
        <v>980</v>
      </c>
      <c r="AF123" s="66" t="s">
        <v>1098</v>
      </c>
    </row>
    <row r="124" spans="1:32" x14ac:dyDescent="0.25">
      <c r="A124">
        <v>146</v>
      </c>
      <c r="B124" t="s">
        <v>65</v>
      </c>
      <c r="C124" t="s">
        <v>979</v>
      </c>
      <c r="D124"/>
      <c r="E124">
        <v>2</v>
      </c>
      <c r="F124">
        <v>3</v>
      </c>
      <c r="G124">
        <v>3</v>
      </c>
      <c r="H124">
        <v>0</v>
      </c>
      <c r="I124">
        <v>0</v>
      </c>
      <c r="J124">
        <v>0</v>
      </c>
      <c r="K124">
        <v>0</v>
      </c>
      <c r="L124">
        <v>0</v>
      </c>
      <c r="M124" t="s">
        <v>980</v>
      </c>
      <c r="AF124" s="66" t="s">
        <v>1098</v>
      </c>
    </row>
    <row r="125" spans="1:32" x14ac:dyDescent="0.25">
      <c r="A125">
        <v>146</v>
      </c>
      <c r="B125" t="s">
        <v>65</v>
      </c>
      <c r="C125" t="s">
        <v>979</v>
      </c>
      <c r="D125"/>
      <c r="E125">
        <v>2</v>
      </c>
      <c r="F125">
        <v>3</v>
      </c>
      <c r="G125">
        <v>4</v>
      </c>
      <c r="H125">
        <v>0</v>
      </c>
      <c r="I125">
        <v>0</v>
      </c>
      <c r="J125">
        <v>0</v>
      </c>
      <c r="K125">
        <v>0</v>
      </c>
      <c r="L125">
        <v>0</v>
      </c>
      <c r="M125" t="s">
        <v>980</v>
      </c>
      <c r="AF125" s="66" t="s">
        <v>1098</v>
      </c>
    </row>
    <row r="126" spans="1:32" x14ac:dyDescent="0.25">
      <c r="A126">
        <v>146</v>
      </c>
      <c r="B126" t="s">
        <v>65</v>
      </c>
      <c r="C126" t="s">
        <v>979</v>
      </c>
      <c r="D126"/>
      <c r="E126">
        <v>2</v>
      </c>
      <c r="F126">
        <v>4</v>
      </c>
      <c r="G126">
        <v>1</v>
      </c>
      <c r="H126">
        <v>4</v>
      </c>
      <c r="I126">
        <v>2</v>
      </c>
      <c r="J126">
        <v>1</v>
      </c>
      <c r="K126">
        <v>2</v>
      </c>
      <c r="L126">
        <v>3</v>
      </c>
      <c r="M126" t="s">
        <v>980</v>
      </c>
      <c r="AF126" s="66" t="s">
        <v>1098</v>
      </c>
    </row>
    <row r="127" spans="1:32" x14ac:dyDescent="0.25">
      <c r="A127">
        <v>146</v>
      </c>
      <c r="B127" t="s">
        <v>65</v>
      </c>
      <c r="C127" t="s">
        <v>979</v>
      </c>
      <c r="D127"/>
      <c r="E127">
        <v>2</v>
      </c>
      <c r="F127">
        <v>4</v>
      </c>
      <c r="G127">
        <v>2</v>
      </c>
      <c r="H127">
        <v>0</v>
      </c>
      <c r="I127">
        <v>0</v>
      </c>
      <c r="J127">
        <v>0</v>
      </c>
      <c r="K127">
        <v>0</v>
      </c>
      <c r="L127">
        <v>0</v>
      </c>
      <c r="M127" t="s">
        <v>980</v>
      </c>
      <c r="AF127" s="66" t="s">
        <v>1098</v>
      </c>
    </row>
    <row r="128" spans="1:32" x14ac:dyDescent="0.25">
      <c r="A128">
        <v>146</v>
      </c>
      <c r="B128" t="s">
        <v>65</v>
      </c>
      <c r="C128" t="s">
        <v>979</v>
      </c>
      <c r="D128"/>
      <c r="E128">
        <v>2</v>
      </c>
      <c r="F128">
        <v>4</v>
      </c>
      <c r="G128">
        <v>3</v>
      </c>
      <c r="H128">
        <v>2</v>
      </c>
      <c r="I128">
        <v>0</v>
      </c>
      <c r="J128">
        <v>0</v>
      </c>
      <c r="K128">
        <v>1</v>
      </c>
      <c r="L128">
        <v>2</v>
      </c>
      <c r="M128" t="s">
        <v>980</v>
      </c>
      <c r="AF128" s="66" t="s">
        <v>1098</v>
      </c>
    </row>
    <row r="129" spans="1:32" x14ac:dyDescent="0.25">
      <c r="A129">
        <v>146</v>
      </c>
      <c r="B129" t="s">
        <v>65</v>
      </c>
      <c r="C129" t="s">
        <v>979</v>
      </c>
      <c r="D129"/>
      <c r="E129">
        <v>2</v>
      </c>
      <c r="F129">
        <v>4</v>
      </c>
      <c r="G129">
        <v>4</v>
      </c>
      <c r="H129">
        <v>1</v>
      </c>
      <c r="I129">
        <v>0</v>
      </c>
      <c r="J129">
        <v>0</v>
      </c>
      <c r="K129">
        <v>0</v>
      </c>
      <c r="L129">
        <v>1</v>
      </c>
      <c r="M129" t="s">
        <v>980</v>
      </c>
      <c r="AF129" s="66" t="s">
        <v>1098</v>
      </c>
    </row>
    <row r="130" spans="1:32" x14ac:dyDescent="0.25">
      <c r="A130">
        <v>146</v>
      </c>
      <c r="B130" t="s">
        <v>66</v>
      </c>
      <c r="C130" t="s">
        <v>981</v>
      </c>
      <c r="D130"/>
      <c r="E130">
        <v>1</v>
      </c>
      <c r="F130">
        <v>1</v>
      </c>
      <c r="G130">
        <v>1</v>
      </c>
      <c r="H130">
        <v>0</v>
      </c>
      <c r="I130">
        <v>0</v>
      </c>
      <c r="J130">
        <v>0</v>
      </c>
      <c r="K130">
        <v>0</v>
      </c>
      <c r="L130">
        <v>0</v>
      </c>
      <c r="M130"/>
    </row>
    <row r="131" spans="1:32" x14ac:dyDescent="0.25">
      <c r="A131">
        <v>146</v>
      </c>
      <c r="B131" t="s">
        <v>66</v>
      </c>
      <c r="C131" t="s">
        <v>981</v>
      </c>
      <c r="D131"/>
      <c r="E131">
        <v>1</v>
      </c>
      <c r="F131">
        <v>1</v>
      </c>
      <c r="G131">
        <v>2</v>
      </c>
      <c r="H131">
        <v>0</v>
      </c>
      <c r="I131">
        <v>0</v>
      </c>
      <c r="J131">
        <v>0</v>
      </c>
      <c r="K131">
        <v>0</v>
      </c>
      <c r="L131">
        <v>0</v>
      </c>
      <c r="M131"/>
    </row>
    <row r="132" spans="1:32" x14ac:dyDescent="0.25">
      <c r="A132">
        <v>146</v>
      </c>
      <c r="B132" t="s">
        <v>66</v>
      </c>
      <c r="C132" t="s">
        <v>981</v>
      </c>
      <c r="D132"/>
      <c r="E132">
        <v>1</v>
      </c>
      <c r="F132">
        <v>1</v>
      </c>
      <c r="G132">
        <v>3</v>
      </c>
      <c r="H132">
        <v>0</v>
      </c>
      <c r="I132">
        <v>0</v>
      </c>
      <c r="J132">
        <v>0</v>
      </c>
      <c r="K132">
        <v>0</v>
      </c>
      <c r="L132">
        <v>0</v>
      </c>
      <c r="M132"/>
    </row>
    <row r="133" spans="1:32" x14ac:dyDescent="0.25">
      <c r="A133">
        <v>146</v>
      </c>
      <c r="B133" t="s">
        <v>66</v>
      </c>
      <c r="C133" t="s">
        <v>981</v>
      </c>
      <c r="D133"/>
      <c r="E133">
        <v>1</v>
      </c>
      <c r="F133">
        <v>1</v>
      </c>
      <c r="G133">
        <v>4</v>
      </c>
      <c r="H133">
        <v>0</v>
      </c>
      <c r="I133">
        <v>0</v>
      </c>
      <c r="J133">
        <v>0</v>
      </c>
      <c r="K133">
        <v>0</v>
      </c>
      <c r="L133">
        <v>0</v>
      </c>
      <c r="M133"/>
    </row>
    <row r="134" spans="1:32" x14ac:dyDescent="0.25">
      <c r="A134">
        <v>146</v>
      </c>
      <c r="B134" t="s">
        <v>66</v>
      </c>
      <c r="C134" t="s">
        <v>981</v>
      </c>
      <c r="D134"/>
      <c r="E134">
        <v>1</v>
      </c>
      <c r="F134">
        <v>2</v>
      </c>
      <c r="G134">
        <v>1</v>
      </c>
      <c r="H134">
        <v>2</v>
      </c>
      <c r="I134">
        <v>0</v>
      </c>
      <c r="J134">
        <v>0</v>
      </c>
      <c r="K134">
        <v>0</v>
      </c>
      <c r="L134">
        <v>1</v>
      </c>
      <c r="M134"/>
    </row>
    <row r="135" spans="1:32" x14ac:dyDescent="0.25">
      <c r="A135">
        <v>146</v>
      </c>
      <c r="B135" t="s">
        <v>66</v>
      </c>
      <c r="C135" t="s">
        <v>981</v>
      </c>
      <c r="D135"/>
      <c r="E135">
        <v>1</v>
      </c>
      <c r="F135">
        <v>2</v>
      </c>
      <c r="G135">
        <v>2</v>
      </c>
      <c r="H135">
        <v>5</v>
      </c>
      <c r="I135">
        <v>1</v>
      </c>
      <c r="J135">
        <v>0</v>
      </c>
      <c r="K135">
        <v>2</v>
      </c>
      <c r="L135">
        <v>4</v>
      </c>
      <c r="M135"/>
    </row>
    <row r="136" spans="1:32" x14ac:dyDescent="0.25">
      <c r="A136">
        <v>146</v>
      </c>
      <c r="B136" t="s">
        <v>66</v>
      </c>
      <c r="C136" t="s">
        <v>981</v>
      </c>
      <c r="D136"/>
      <c r="E136">
        <v>1</v>
      </c>
      <c r="F136">
        <v>2</v>
      </c>
      <c r="G136">
        <v>3</v>
      </c>
      <c r="H136">
        <v>3</v>
      </c>
      <c r="I136">
        <v>0</v>
      </c>
      <c r="J136">
        <v>0</v>
      </c>
      <c r="K136">
        <v>1</v>
      </c>
      <c r="L136">
        <v>3</v>
      </c>
      <c r="M136"/>
    </row>
    <row r="137" spans="1:32" x14ac:dyDescent="0.25">
      <c r="A137">
        <v>146</v>
      </c>
      <c r="B137" t="s">
        <v>66</v>
      </c>
      <c r="C137" t="s">
        <v>981</v>
      </c>
      <c r="D137"/>
      <c r="E137">
        <v>1</v>
      </c>
      <c r="F137">
        <v>2</v>
      </c>
      <c r="G137">
        <v>4</v>
      </c>
      <c r="H137">
        <v>4</v>
      </c>
      <c r="I137">
        <v>1</v>
      </c>
      <c r="J137">
        <v>0</v>
      </c>
      <c r="K137">
        <v>2</v>
      </c>
      <c r="L137">
        <v>4</v>
      </c>
      <c r="M137"/>
    </row>
    <row r="138" spans="1:32" x14ac:dyDescent="0.25">
      <c r="A138">
        <v>146</v>
      </c>
      <c r="B138" t="s">
        <v>66</v>
      </c>
      <c r="C138" t="s">
        <v>981</v>
      </c>
      <c r="D138"/>
      <c r="E138">
        <v>1</v>
      </c>
      <c r="F138">
        <v>3</v>
      </c>
      <c r="G138">
        <v>1</v>
      </c>
      <c r="H138">
        <v>0</v>
      </c>
      <c r="I138">
        <v>0</v>
      </c>
      <c r="J138">
        <v>0</v>
      </c>
      <c r="K138">
        <v>0</v>
      </c>
      <c r="L138">
        <v>0</v>
      </c>
      <c r="M138"/>
    </row>
    <row r="139" spans="1:32" x14ac:dyDescent="0.25">
      <c r="A139">
        <v>146</v>
      </c>
      <c r="B139" t="s">
        <v>66</v>
      </c>
      <c r="C139" t="s">
        <v>981</v>
      </c>
      <c r="D139"/>
      <c r="E139">
        <v>1</v>
      </c>
      <c r="F139">
        <v>3</v>
      </c>
      <c r="G139">
        <v>2</v>
      </c>
      <c r="H139">
        <v>4</v>
      </c>
      <c r="I139">
        <v>0</v>
      </c>
      <c r="J139">
        <v>0</v>
      </c>
      <c r="K139">
        <v>1</v>
      </c>
      <c r="L139">
        <v>1</v>
      </c>
      <c r="M139"/>
    </row>
    <row r="140" spans="1:32" x14ac:dyDescent="0.25">
      <c r="A140">
        <v>146</v>
      </c>
      <c r="B140" t="s">
        <v>66</v>
      </c>
      <c r="C140" t="s">
        <v>981</v>
      </c>
      <c r="D140"/>
      <c r="E140">
        <v>1</v>
      </c>
      <c r="F140">
        <v>3</v>
      </c>
      <c r="G140">
        <v>3</v>
      </c>
      <c r="H140">
        <v>1</v>
      </c>
      <c r="I140">
        <v>0</v>
      </c>
      <c r="J140">
        <v>0</v>
      </c>
      <c r="K140">
        <v>0</v>
      </c>
      <c r="L140">
        <v>1</v>
      </c>
      <c r="M140"/>
    </row>
    <row r="141" spans="1:32" x14ac:dyDescent="0.25">
      <c r="A141">
        <v>146</v>
      </c>
      <c r="B141" t="s">
        <v>66</v>
      </c>
      <c r="C141" t="s">
        <v>981</v>
      </c>
      <c r="D141"/>
      <c r="E141">
        <v>1</v>
      </c>
      <c r="F141">
        <v>3</v>
      </c>
      <c r="G141">
        <v>4</v>
      </c>
      <c r="H141">
        <v>1</v>
      </c>
      <c r="I141">
        <v>1</v>
      </c>
      <c r="J141">
        <v>0</v>
      </c>
      <c r="K141">
        <v>0</v>
      </c>
      <c r="L141">
        <v>1</v>
      </c>
      <c r="M141"/>
    </row>
    <row r="142" spans="1:32" x14ac:dyDescent="0.25">
      <c r="A142">
        <v>146</v>
      </c>
      <c r="B142" t="s">
        <v>66</v>
      </c>
      <c r="C142" t="s">
        <v>981</v>
      </c>
      <c r="D142"/>
      <c r="E142">
        <v>1</v>
      </c>
      <c r="F142">
        <v>4</v>
      </c>
      <c r="G142">
        <v>1</v>
      </c>
      <c r="H142">
        <v>1</v>
      </c>
      <c r="I142">
        <v>0</v>
      </c>
      <c r="J142">
        <v>0</v>
      </c>
      <c r="K142">
        <v>1</v>
      </c>
      <c r="L142">
        <v>1</v>
      </c>
      <c r="M142"/>
    </row>
    <row r="143" spans="1:32" x14ac:dyDescent="0.25">
      <c r="A143">
        <v>146</v>
      </c>
      <c r="B143" t="s">
        <v>66</v>
      </c>
      <c r="C143" t="s">
        <v>981</v>
      </c>
      <c r="D143"/>
      <c r="E143">
        <v>1</v>
      </c>
      <c r="F143">
        <v>4</v>
      </c>
      <c r="G143">
        <v>2</v>
      </c>
      <c r="H143">
        <v>1</v>
      </c>
      <c r="I143">
        <v>1</v>
      </c>
      <c r="J143">
        <v>0</v>
      </c>
      <c r="K143">
        <v>0</v>
      </c>
      <c r="L143">
        <v>1</v>
      </c>
      <c r="M143"/>
    </row>
    <row r="144" spans="1:32" x14ac:dyDescent="0.25">
      <c r="A144">
        <v>146</v>
      </c>
      <c r="B144" t="s">
        <v>66</v>
      </c>
      <c r="C144" t="s">
        <v>981</v>
      </c>
      <c r="D144"/>
      <c r="E144">
        <v>1</v>
      </c>
      <c r="F144">
        <v>4</v>
      </c>
      <c r="G144">
        <v>3</v>
      </c>
      <c r="H144">
        <v>1</v>
      </c>
      <c r="I144">
        <v>0</v>
      </c>
      <c r="J144">
        <v>0</v>
      </c>
      <c r="K144">
        <v>1</v>
      </c>
      <c r="L144">
        <v>1</v>
      </c>
      <c r="M144"/>
    </row>
    <row r="145" spans="1:13" x14ac:dyDescent="0.25">
      <c r="A145">
        <v>146</v>
      </c>
      <c r="B145" t="s">
        <v>66</v>
      </c>
      <c r="C145" t="s">
        <v>981</v>
      </c>
      <c r="D145"/>
      <c r="E145">
        <v>1</v>
      </c>
      <c r="F145">
        <v>4</v>
      </c>
      <c r="G145">
        <v>4</v>
      </c>
      <c r="H145">
        <v>4</v>
      </c>
      <c r="I145">
        <v>2</v>
      </c>
      <c r="J145">
        <v>0</v>
      </c>
      <c r="K145">
        <v>0</v>
      </c>
      <c r="L145">
        <v>4</v>
      </c>
      <c r="M145"/>
    </row>
    <row r="146" spans="1:13" x14ac:dyDescent="0.25">
      <c r="A146">
        <v>146</v>
      </c>
      <c r="B146" t="s">
        <v>66</v>
      </c>
      <c r="C146" t="s">
        <v>981</v>
      </c>
      <c r="D146"/>
      <c r="E146">
        <v>2</v>
      </c>
      <c r="F146">
        <v>1</v>
      </c>
      <c r="G146">
        <v>1</v>
      </c>
      <c r="H146">
        <v>0</v>
      </c>
      <c r="I146">
        <v>0</v>
      </c>
      <c r="J146">
        <v>0</v>
      </c>
      <c r="K146">
        <v>0</v>
      </c>
      <c r="L146">
        <v>0</v>
      </c>
      <c r="M146"/>
    </row>
    <row r="147" spans="1:13" x14ac:dyDescent="0.25">
      <c r="A147">
        <v>146</v>
      </c>
      <c r="B147" t="s">
        <v>66</v>
      </c>
      <c r="C147" t="s">
        <v>981</v>
      </c>
      <c r="D147"/>
      <c r="E147">
        <v>2</v>
      </c>
      <c r="F147">
        <v>1</v>
      </c>
      <c r="G147">
        <v>2</v>
      </c>
      <c r="H147">
        <v>2</v>
      </c>
      <c r="I147">
        <v>1</v>
      </c>
      <c r="J147">
        <v>0</v>
      </c>
      <c r="K147">
        <v>0</v>
      </c>
      <c r="L147">
        <v>2</v>
      </c>
      <c r="M147"/>
    </row>
    <row r="148" spans="1:13" x14ac:dyDescent="0.25">
      <c r="A148">
        <v>146</v>
      </c>
      <c r="B148" t="s">
        <v>66</v>
      </c>
      <c r="C148" t="s">
        <v>981</v>
      </c>
      <c r="D148"/>
      <c r="E148">
        <v>2</v>
      </c>
      <c r="F148">
        <v>1</v>
      </c>
      <c r="G148">
        <v>3</v>
      </c>
      <c r="H148">
        <v>1</v>
      </c>
      <c r="I148">
        <v>0</v>
      </c>
      <c r="J148">
        <v>0</v>
      </c>
      <c r="K148">
        <v>0</v>
      </c>
      <c r="L148">
        <v>1</v>
      </c>
      <c r="M148"/>
    </row>
    <row r="149" spans="1:13" x14ac:dyDescent="0.25">
      <c r="A149">
        <v>146</v>
      </c>
      <c r="B149" t="s">
        <v>66</v>
      </c>
      <c r="C149" t="s">
        <v>981</v>
      </c>
      <c r="D149"/>
      <c r="E149">
        <v>2</v>
      </c>
      <c r="F149">
        <v>1</v>
      </c>
      <c r="G149">
        <v>4</v>
      </c>
      <c r="H149">
        <v>2</v>
      </c>
      <c r="I149">
        <v>1</v>
      </c>
      <c r="J149">
        <v>1</v>
      </c>
      <c r="K149">
        <v>0</v>
      </c>
      <c r="L149">
        <v>1</v>
      </c>
      <c r="M149"/>
    </row>
    <row r="150" spans="1:13" x14ac:dyDescent="0.25">
      <c r="A150">
        <v>146</v>
      </c>
      <c r="B150" t="s">
        <v>66</v>
      </c>
      <c r="C150" t="s">
        <v>981</v>
      </c>
      <c r="D150"/>
      <c r="E150">
        <v>2</v>
      </c>
      <c r="F150">
        <v>2</v>
      </c>
      <c r="G150">
        <v>1</v>
      </c>
      <c r="H150">
        <v>2</v>
      </c>
      <c r="I150">
        <v>0</v>
      </c>
      <c r="J150">
        <v>0</v>
      </c>
      <c r="K150">
        <v>1</v>
      </c>
      <c r="L150">
        <v>1</v>
      </c>
      <c r="M150"/>
    </row>
    <row r="151" spans="1:13" x14ac:dyDescent="0.25">
      <c r="A151">
        <v>146</v>
      </c>
      <c r="B151" t="s">
        <v>66</v>
      </c>
      <c r="C151" t="s">
        <v>981</v>
      </c>
      <c r="D151"/>
      <c r="E151">
        <v>2</v>
      </c>
      <c r="F151">
        <v>2</v>
      </c>
      <c r="G151">
        <v>2</v>
      </c>
      <c r="H151">
        <v>2</v>
      </c>
      <c r="I151">
        <v>1</v>
      </c>
      <c r="J151">
        <v>0</v>
      </c>
      <c r="K151">
        <v>0</v>
      </c>
      <c r="L151">
        <v>2</v>
      </c>
      <c r="M151"/>
    </row>
    <row r="152" spans="1:13" x14ac:dyDescent="0.25">
      <c r="A152">
        <v>146</v>
      </c>
      <c r="B152" t="s">
        <v>66</v>
      </c>
      <c r="C152" t="s">
        <v>981</v>
      </c>
      <c r="D152"/>
      <c r="E152">
        <v>2</v>
      </c>
      <c r="F152">
        <v>2</v>
      </c>
      <c r="G152">
        <v>3</v>
      </c>
      <c r="H152">
        <v>2</v>
      </c>
      <c r="I152">
        <v>0</v>
      </c>
      <c r="J152">
        <v>1</v>
      </c>
      <c r="K152">
        <v>1</v>
      </c>
      <c r="L152">
        <v>2</v>
      </c>
      <c r="M152"/>
    </row>
    <row r="153" spans="1:13" x14ac:dyDescent="0.25">
      <c r="A153">
        <v>146</v>
      </c>
      <c r="B153" t="s">
        <v>66</v>
      </c>
      <c r="C153" t="s">
        <v>981</v>
      </c>
      <c r="D153"/>
      <c r="E153">
        <v>2</v>
      </c>
      <c r="F153">
        <v>2</v>
      </c>
      <c r="G153">
        <v>4</v>
      </c>
      <c r="H153">
        <v>1</v>
      </c>
      <c r="I153">
        <v>0</v>
      </c>
      <c r="J153">
        <v>0</v>
      </c>
      <c r="K153">
        <v>0</v>
      </c>
      <c r="L153">
        <v>1</v>
      </c>
      <c r="M153"/>
    </row>
    <row r="154" spans="1:13" x14ac:dyDescent="0.25">
      <c r="A154">
        <v>146</v>
      </c>
      <c r="B154" t="s">
        <v>66</v>
      </c>
      <c r="C154" t="s">
        <v>981</v>
      </c>
      <c r="D154"/>
      <c r="E154">
        <v>2</v>
      </c>
      <c r="F154">
        <v>3</v>
      </c>
      <c r="G154">
        <v>1</v>
      </c>
      <c r="H154">
        <v>1</v>
      </c>
      <c r="I154">
        <v>1</v>
      </c>
      <c r="J154">
        <v>1</v>
      </c>
      <c r="K154">
        <v>0</v>
      </c>
      <c r="L154">
        <v>1</v>
      </c>
      <c r="M154"/>
    </row>
    <row r="155" spans="1:13" x14ac:dyDescent="0.25">
      <c r="A155">
        <v>146</v>
      </c>
      <c r="B155" t="s">
        <v>66</v>
      </c>
      <c r="C155" t="s">
        <v>981</v>
      </c>
      <c r="D155"/>
      <c r="E155">
        <v>2</v>
      </c>
      <c r="F155">
        <v>3</v>
      </c>
      <c r="G155">
        <v>2</v>
      </c>
      <c r="H155">
        <v>1</v>
      </c>
      <c r="I155">
        <v>1</v>
      </c>
      <c r="J155">
        <v>0</v>
      </c>
      <c r="K155">
        <v>0</v>
      </c>
      <c r="L155">
        <v>1</v>
      </c>
      <c r="M155"/>
    </row>
    <row r="156" spans="1:13" x14ac:dyDescent="0.25">
      <c r="A156">
        <v>146</v>
      </c>
      <c r="B156" t="s">
        <v>66</v>
      </c>
      <c r="C156" t="s">
        <v>981</v>
      </c>
      <c r="D156"/>
      <c r="E156">
        <v>2</v>
      </c>
      <c r="F156">
        <v>3</v>
      </c>
      <c r="G156">
        <v>3</v>
      </c>
      <c r="H156">
        <v>1</v>
      </c>
      <c r="I156">
        <v>1</v>
      </c>
      <c r="J156">
        <v>0</v>
      </c>
      <c r="K156">
        <v>1</v>
      </c>
      <c r="L156">
        <v>1</v>
      </c>
      <c r="M156"/>
    </row>
    <row r="157" spans="1:13" x14ac:dyDescent="0.25">
      <c r="A157">
        <v>146</v>
      </c>
      <c r="B157" t="s">
        <v>66</v>
      </c>
      <c r="C157" t="s">
        <v>981</v>
      </c>
      <c r="D157"/>
      <c r="E157">
        <v>2</v>
      </c>
      <c r="F157">
        <v>3</v>
      </c>
      <c r="G157">
        <v>4</v>
      </c>
      <c r="H157">
        <v>3</v>
      </c>
      <c r="I157">
        <v>0</v>
      </c>
      <c r="J157">
        <v>0</v>
      </c>
      <c r="K157">
        <v>0</v>
      </c>
      <c r="L157">
        <v>3</v>
      </c>
      <c r="M157"/>
    </row>
    <row r="158" spans="1:13" x14ac:dyDescent="0.25">
      <c r="A158">
        <v>146</v>
      </c>
      <c r="B158" t="s">
        <v>66</v>
      </c>
      <c r="C158" t="s">
        <v>981</v>
      </c>
      <c r="D158"/>
      <c r="E158">
        <v>2</v>
      </c>
      <c r="F158">
        <v>4</v>
      </c>
      <c r="G158">
        <v>1</v>
      </c>
      <c r="H158">
        <v>2</v>
      </c>
      <c r="I158">
        <v>0</v>
      </c>
      <c r="J158">
        <v>0</v>
      </c>
      <c r="K158">
        <v>1</v>
      </c>
      <c r="L158">
        <v>1</v>
      </c>
      <c r="M158"/>
    </row>
    <row r="159" spans="1:13" x14ac:dyDescent="0.25">
      <c r="A159">
        <v>146</v>
      </c>
      <c r="B159" t="s">
        <v>66</v>
      </c>
      <c r="C159" t="s">
        <v>981</v>
      </c>
      <c r="D159"/>
      <c r="E159">
        <v>2</v>
      </c>
      <c r="F159">
        <v>4</v>
      </c>
      <c r="G159">
        <v>2</v>
      </c>
      <c r="H159">
        <v>8</v>
      </c>
      <c r="I159">
        <v>0</v>
      </c>
      <c r="J159">
        <v>1</v>
      </c>
      <c r="K159">
        <v>0</v>
      </c>
      <c r="L159">
        <v>6</v>
      </c>
      <c r="M159"/>
    </row>
    <row r="160" spans="1:13" x14ac:dyDescent="0.25">
      <c r="A160">
        <v>146</v>
      </c>
      <c r="B160" t="s">
        <v>66</v>
      </c>
      <c r="C160" t="s">
        <v>981</v>
      </c>
      <c r="D160"/>
      <c r="E160">
        <v>2</v>
      </c>
      <c r="F160">
        <v>4</v>
      </c>
      <c r="G160">
        <v>3</v>
      </c>
      <c r="H160">
        <v>4</v>
      </c>
      <c r="I160">
        <v>0</v>
      </c>
      <c r="J160">
        <v>0</v>
      </c>
      <c r="K160">
        <v>1</v>
      </c>
      <c r="L160">
        <v>3</v>
      </c>
      <c r="M160"/>
    </row>
    <row r="161" spans="1:14" x14ac:dyDescent="0.25">
      <c r="A161">
        <v>146</v>
      </c>
      <c r="B161" t="s">
        <v>66</v>
      </c>
      <c r="C161" t="s">
        <v>981</v>
      </c>
      <c r="D161"/>
      <c r="E161">
        <v>2</v>
      </c>
      <c r="F161">
        <v>4</v>
      </c>
      <c r="G161">
        <v>4</v>
      </c>
      <c r="H161">
        <v>3</v>
      </c>
      <c r="I161">
        <v>0</v>
      </c>
      <c r="J161">
        <v>1</v>
      </c>
      <c r="K161">
        <v>1</v>
      </c>
      <c r="L161">
        <v>3</v>
      </c>
      <c r="M161"/>
    </row>
    <row r="162" spans="1:14" x14ac:dyDescent="0.25">
      <c r="A162">
        <v>115</v>
      </c>
      <c r="B162" t="s">
        <v>65</v>
      </c>
      <c r="C162" t="s">
        <v>901</v>
      </c>
      <c r="D162"/>
      <c r="E162">
        <v>2</v>
      </c>
      <c r="F162">
        <v>1</v>
      </c>
      <c r="G162">
        <v>1</v>
      </c>
      <c r="H162">
        <v>1</v>
      </c>
      <c r="I162">
        <v>5</v>
      </c>
      <c r="J162">
        <v>2</v>
      </c>
      <c r="K162">
        <v>2</v>
      </c>
      <c r="L162">
        <v>6</v>
      </c>
      <c r="M162"/>
      <c r="N162" s="42"/>
    </row>
    <row r="163" spans="1:14" x14ac:dyDescent="0.25">
      <c r="A163">
        <v>115</v>
      </c>
      <c r="B163" t="s">
        <v>65</v>
      </c>
      <c r="C163" t="s">
        <v>901</v>
      </c>
      <c r="D163"/>
      <c r="E163">
        <v>2</v>
      </c>
      <c r="F163">
        <v>1</v>
      </c>
      <c r="G163">
        <v>2</v>
      </c>
      <c r="H163">
        <v>9</v>
      </c>
      <c r="I163">
        <v>0</v>
      </c>
      <c r="J163">
        <v>0</v>
      </c>
      <c r="K163">
        <v>0</v>
      </c>
      <c r="L163">
        <v>0</v>
      </c>
      <c r="M163"/>
      <c r="N163" s="42"/>
    </row>
    <row r="164" spans="1:14" x14ac:dyDescent="0.25">
      <c r="A164">
        <v>115</v>
      </c>
      <c r="B164" t="s">
        <v>65</v>
      </c>
      <c r="C164" t="s">
        <v>901</v>
      </c>
      <c r="D164"/>
      <c r="E164">
        <v>2</v>
      </c>
      <c r="F164">
        <v>1</v>
      </c>
      <c r="G164">
        <v>3</v>
      </c>
      <c r="H164">
        <v>0</v>
      </c>
      <c r="I164">
        <v>0</v>
      </c>
      <c r="J164">
        <v>0</v>
      </c>
      <c r="K164">
        <v>0</v>
      </c>
      <c r="L164">
        <v>0</v>
      </c>
      <c r="M164"/>
      <c r="N164" s="42"/>
    </row>
    <row r="165" spans="1:14" x14ac:dyDescent="0.25">
      <c r="A165">
        <v>115</v>
      </c>
      <c r="B165" t="s">
        <v>65</v>
      </c>
      <c r="C165" t="s">
        <v>901</v>
      </c>
      <c r="D165"/>
      <c r="E165">
        <v>2</v>
      </c>
      <c r="F165">
        <v>1</v>
      </c>
      <c r="G165">
        <v>4</v>
      </c>
      <c r="H165">
        <v>8</v>
      </c>
      <c r="I165">
        <v>0</v>
      </c>
      <c r="J165">
        <v>0</v>
      </c>
      <c r="K165">
        <v>0</v>
      </c>
      <c r="L165">
        <v>0</v>
      </c>
      <c r="M165"/>
      <c r="N165" s="42"/>
    </row>
    <row r="166" spans="1:14" x14ac:dyDescent="0.25">
      <c r="A166">
        <v>115</v>
      </c>
      <c r="B166" t="s">
        <v>65</v>
      </c>
      <c r="C166" t="s">
        <v>901</v>
      </c>
      <c r="D166"/>
      <c r="E166">
        <v>2</v>
      </c>
      <c r="F166">
        <v>2</v>
      </c>
      <c r="G166">
        <v>1</v>
      </c>
      <c r="H166">
        <v>2</v>
      </c>
      <c r="I166">
        <v>5</v>
      </c>
      <c r="J166">
        <v>2</v>
      </c>
      <c r="K166">
        <v>5</v>
      </c>
      <c r="L166">
        <v>6</v>
      </c>
      <c r="M166"/>
      <c r="N166" s="42"/>
    </row>
    <row r="167" spans="1:14" x14ac:dyDescent="0.25">
      <c r="A167">
        <v>115</v>
      </c>
      <c r="B167" t="s">
        <v>65</v>
      </c>
      <c r="C167" t="s">
        <v>901</v>
      </c>
      <c r="D167"/>
      <c r="E167">
        <v>2</v>
      </c>
      <c r="F167">
        <v>2</v>
      </c>
      <c r="G167">
        <v>2</v>
      </c>
      <c r="H167">
        <v>6</v>
      </c>
      <c r="I167">
        <v>0</v>
      </c>
      <c r="J167">
        <v>0</v>
      </c>
      <c r="K167">
        <v>0</v>
      </c>
      <c r="L167">
        <v>0</v>
      </c>
      <c r="M167"/>
      <c r="N167" s="42"/>
    </row>
    <row r="168" spans="1:14" x14ac:dyDescent="0.25">
      <c r="A168">
        <v>115</v>
      </c>
      <c r="B168" t="s">
        <v>65</v>
      </c>
      <c r="C168" t="s">
        <v>901</v>
      </c>
      <c r="D168"/>
      <c r="E168">
        <v>2</v>
      </c>
      <c r="F168">
        <v>2</v>
      </c>
      <c r="G168">
        <v>3</v>
      </c>
      <c r="H168">
        <v>0</v>
      </c>
      <c r="I168">
        <v>0</v>
      </c>
      <c r="J168">
        <v>0</v>
      </c>
      <c r="K168">
        <v>0</v>
      </c>
      <c r="L168">
        <v>0</v>
      </c>
      <c r="M168"/>
      <c r="N168" s="42"/>
    </row>
    <row r="169" spans="1:14" x14ac:dyDescent="0.25">
      <c r="A169">
        <v>115</v>
      </c>
      <c r="B169" t="s">
        <v>65</v>
      </c>
      <c r="C169" t="s">
        <v>901</v>
      </c>
      <c r="D169"/>
      <c r="E169">
        <v>2</v>
      </c>
      <c r="F169">
        <v>2</v>
      </c>
      <c r="G169">
        <v>4</v>
      </c>
      <c r="H169">
        <v>6</v>
      </c>
      <c r="I169">
        <v>0</v>
      </c>
      <c r="J169">
        <v>0</v>
      </c>
      <c r="K169">
        <v>0</v>
      </c>
      <c r="L169">
        <v>0</v>
      </c>
      <c r="M169"/>
      <c r="N169" s="42"/>
    </row>
    <row r="170" spans="1:14" x14ac:dyDescent="0.25">
      <c r="A170">
        <v>115</v>
      </c>
      <c r="B170" t="s">
        <v>65</v>
      </c>
      <c r="C170" t="s">
        <v>901</v>
      </c>
      <c r="D170"/>
      <c r="E170">
        <v>2</v>
      </c>
      <c r="F170">
        <v>3</v>
      </c>
      <c r="G170">
        <v>1</v>
      </c>
      <c r="H170">
        <v>4</v>
      </c>
      <c r="I170">
        <v>10</v>
      </c>
      <c r="J170">
        <v>2</v>
      </c>
      <c r="K170">
        <v>5</v>
      </c>
      <c r="L170">
        <v>7</v>
      </c>
      <c r="M170"/>
      <c r="N170" s="42"/>
    </row>
    <row r="171" spans="1:14" x14ac:dyDescent="0.25">
      <c r="A171">
        <v>115</v>
      </c>
      <c r="B171" t="s">
        <v>65</v>
      </c>
      <c r="C171" t="s">
        <v>901</v>
      </c>
      <c r="D171"/>
      <c r="E171">
        <v>2</v>
      </c>
      <c r="F171">
        <v>3</v>
      </c>
      <c r="G171">
        <v>2</v>
      </c>
      <c r="H171">
        <v>21</v>
      </c>
      <c r="I171">
        <v>0</v>
      </c>
      <c r="J171">
        <v>0</v>
      </c>
      <c r="K171">
        <v>0</v>
      </c>
      <c r="L171">
        <v>0</v>
      </c>
      <c r="M171"/>
      <c r="N171" s="42"/>
    </row>
    <row r="172" spans="1:14" x14ac:dyDescent="0.25">
      <c r="A172">
        <v>115</v>
      </c>
      <c r="B172" t="s">
        <v>65</v>
      </c>
      <c r="C172" t="s">
        <v>901</v>
      </c>
      <c r="D172"/>
      <c r="E172">
        <v>2</v>
      </c>
      <c r="F172">
        <v>3</v>
      </c>
      <c r="G172">
        <v>3</v>
      </c>
      <c r="H172">
        <v>0</v>
      </c>
      <c r="I172">
        <v>0</v>
      </c>
      <c r="J172">
        <v>0</v>
      </c>
      <c r="K172">
        <v>0</v>
      </c>
      <c r="L172">
        <v>0</v>
      </c>
      <c r="M172"/>
      <c r="N172" s="42"/>
    </row>
    <row r="173" spans="1:14" x14ac:dyDescent="0.25">
      <c r="A173">
        <v>115</v>
      </c>
      <c r="B173" t="s">
        <v>65</v>
      </c>
      <c r="C173" t="s">
        <v>901</v>
      </c>
      <c r="D173"/>
      <c r="E173">
        <v>2</v>
      </c>
      <c r="F173">
        <v>3</v>
      </c>
      <c r="G173">
        <v>4</v>
      </c>
      <c r="H173">
        <v>16</v>
      </c>
      <c r="I173">
        <v>0</v>
      </c>
      <c r="J173">
        <v>0</v>
      </c>
      <c r="K173">
        <v>0</v>
      </c>
      <c r="L173">
        <v>0</v>
      </c>
      <c r="M173"/>
      <c r="N173" s="42"/>
    </row>
    <row r="174" spans="1:14" x14ac:dyDescent="0.25">
      <c r="A174">
        <v>115</v>
      </c>
      <c r="B174" t="s">
        <v>65</v>
      </c>
      <c r="C174" t="s">
        <v>901</v>
      </c>
      <c r="D174"/>
      <c r="E174">
        <v>2</v>
      </c>
      <c r="F174">
        <v>4</v>
      </c>
      <c r="G174">
        <v>1</v>
      </c>
      <c r="H174">
        <v>3</v>
      </c>
      <c r="I174">
        <v>10</v>
      </c>
      <c r="J174">
        <v>0</v>
      </c>
      <c r="K174">
        <v>1</v>
      </c>
      <c r="L174">
        <v>3</v>
      </c>
      <c r="M174"/>
      <c r="N174" s="42"/>
    </row>
    <row r="175" spans="1:14" x14ac:dyDescent="0.25">
      <c r="A175">
        <v>115</v>
      </c>
      <c r="B175" t="s">
        <v>65</v>
      </c>
      <c r="C175" t="s">
        <v>901</v>
      </c>
      <c r="D175"/>
      <c r="E175">
        <v>2</v>
      </c>
      <c r="F175">
        <v>4</v>
      </c>
      <c r="G175">
        <v>2</v>
      </c>
      <c r="H175">
        <v>12</v>
      </c>
      <c r="I175">
        <v>2</v>
      </c>
      <c r="J175">
        <v>0</v>
      </c>
      <c r="K175">
        <v>0</v>
      </c>
      <c r="L175">
        <v>0</v>
      </c>
      <c r="M175"/>
      <c r="N175" s="42"/>
    </row>
    <row r="176" spans="1:14" x14ac:dyDescent="0.25">
      <c r="A176">
        <v>115</v>
      </c>
      <c r="B176" t="s">
        <v>65</v>
      </c>
      <c r="C176" t="s">
        <v>901</v>
      </c>
      <c r="D176"/>
      <c r="E176">
        <v>2</v>
      </c>
      <c r="F176">
        <v>4</v>
      </c>
      <c r="G176">
        <v>3</v>
      </c>
      <c r="H176">
        <v>0</v>
      </c>
      <c r="I176">
        <v>0</v>
      </c>
      <c r="J176">
        <v>0</v>
      </c>
      <c r="K176">
        <v>0</v>
      </c>
      <c r="L176">
        <v>0</v>
      </c>
      <c r="M176"/>
      <c r="N176" s="42"/>
    </row>
    <row r="177" spans="1:14" x14ac:dyDescent="0.25">
      <c r="A177">
        <v>115</v>
      </c>
      <c r="B177" t="s">
        <v>65</v>
      </c>
      <c r="C177" t="s">
        <v>901</v>
      </c>
      <c r="D177"/>
      <c r="E177">
        <v>2</v>
      </c>
      <c r="F177">
        <v>4</v>
      </c>
      <c r="G177">
        <v>4</v>
      </c>
      <c r="H177">
        <v>11</v>
      </c>
      <c r="I177">
        <v>0</v>
      </c>
      <c r="J177">
        <v>0</v>
      </c>
      <c r="K177">
        <v>0</v>
      </c>
      <c r="L177">
        <v>0</v>
      </c>
      <c r="M177"/>
      <c r="N177" s="42"/>
    </row>
    <row r="178" spans="1:14" x14ac:dyDescent="0.25">
      <c r="A178">
        <v>115</v>
      </c>
      <c r="B178" t="s">
        <v>65</v>
      </c>
      <c r="C178" t="s">
        <v>901</v>
      </c>
      <c r="D178"/>
      <c r="E178">
        <v>1</v>
      </c>
      <c r="F178">
        <v>1</v>
      </c>
      <c r="G178">
        <v>1</v>
      </c>
      <c r="H178">
        <v>4</v>
      </c>
      <c r="I178">
        <v>4</v>
      </c>
      <c r="J178">
        <v>1</v>
      </c>
      <c r="K178">
        <v>7</v>
      </c>
      <c r="L178">
        <v>6</v>
      </c>
      <c r="M178" t="s">
        <v>903</v>
      </c>
      <c r="N178" s="42"/>
    </row>
    <row r="179" spans="1:14" x14ac:dyDescent="0.25">
      <c r="A179">
        <v>115</v>
      </c>
      <c r="B179" t="s">
        <v>65</v>
      </c>
      <c r="C179" t="s">
        <v>901</v>
      </c>
      <c r="D179"/>
      <c r="E179">
        <v>1</v>
      </c>
      <c r="F179">
        <v>1</v>
      </c>
      <c r="G179">
        <v>2</v>
      </c>
      <c r="H179">
        <v>13</v>
      </c>
      <c r="I179">
        <v>0</v>
      </c>
      <c r="J179">
        <v>0</v>
      </c>
      <c r="K179">
        <v>0</v>
      </c>
      <c r="L179">
        <v>0</v>
      </c>
      <c r="M179" t="s">
        <v>903</v>
      </c>
      <c r="N179" s="42"/>
    </row>
    <row r="180" spans="1:14" x14ac:dyDescent="0.25">
      <c r="A180">
        <v>115</v>
      </c>
      <c r="B180" t="s">
        <v>65</v>
      </c>
      <c r="C180" t="s">
        <v>901</v>
      </c>
      <c r="D180"/>
      <c r="E180">
        <v>1</v>
      </c>
      <c r="F180">
        <v>1</v>
      </c>
      <c r="G180">
        <v>3</v>
      </c>
      <c r="H180">
        <v>1</v>
      </c>
      <c r="I180">
        <v>0</v>
      </c>
      <c r="J180">
        <v>0</v>
      </c>
      <c r="K180">
        <v>0</v>
      </c>
      <c r="L180">
        <v>0</v>
      </c>
      <c r="M180" t="s">
        <v>903</v>
      </c>
      <c r="N180" s="42"/>
    </row>
    <row r="181" spans="1:14" x14ac:dyDescent="0.25">
      <c r="A181">
        <v>115</v>
      </c>
      <c r="B181" t="s">
        <v>65</v>
      </c>
      <c r="C181" t="s">
        <v>901</v>
      </c>
      <c r="D181"/>
      <c r="E181">
        <v>1</v>
      </c>
      <c r="F181">
        <v>1</v>
      </c>
      <c r="G181">
        <v>4</v>
      </c>
      <c r="H181">
        <v>4</v>
      </c>
      <c r="I181">
        <v>0</v>
      </c>
      <c r="J181">
        <v>0</v>
      </c>
      <c r="K181">
        <v>0</v>
      </c>
      <c r="L181">
        <v>0</v>
      </c>
      <c r="M181" t="s">
        <v>903</v>
      </c>
      <c r="N181" s="42"/>
    </row>
    <row r="182" spans="1:14" x14ac:dyDescent="0.25">
      <c r="A182">
        <v>115</v>
      </c>
      <c r="B182" t="s">
        <v>65</v>
      </c>
      <c r="C182" t="s">
        <v>901</v>
      </c>
      <c r="D182"/>
      <c r="E182">
        <v>1</v>
      </c>
      <c r="F182">
        <v>2</v>
      </c>
      <c r="G182">
        <v>1</v>
      </c>
      <c r="H182">
        <v>6</v>
      </c>
      <c r="I182">
        <v>6</v>
      </c>
      <c r="J182">
        <v>3</v>
      </c>
      <c r="K182">
        <v>10</v>
      </c>
      <c r="L182">
        <v>13</v>
      </c>
      <c r="M182" t="s">
        <v>903</v>
      </c>
      <c r="N182" s="42"/>
    </row>
    <row r="183" spans="1:14" x14ac:dyDescent="0.25">
      <c r="A183">
        <v>115</v>
      </c>
      <c r="B183" t="s">
        <v>65</v>
      </c>
      <c r="C183" t="s">
        <v>901</v>
      </c>
      <c r="D183"/>
      <c r="E183">
        <v>1</v>
      </c>
      <c r="F183">
        <v>2</v>
      </c>
      <c r="G183">
        <v>2</v>
      </c>
      <c r="H183">
        <v>16</v>
      </c>
      <c r="I183">
        <v>0</v>
      </c>
      <c r="J183">
        <v>0</v>
      </c>
      <c r="K183">
        <v>0</v>
      </c>
      <c r="L183">
        <v>0</v>
      </c>
      <c r="M183" t="s">
        <v>903</v>
      </c>
      <c r="N183" s="42"/>
    </row>
    <row r="184" spans="1:14" x14ac:dyDescent="0.25">
      <c r="A184">
        <v>115</v>
      </c>
      <c r="B184" t="s">
        <v>65</v>
      </c>
      <c r="C184" t="s">
        <v>901</v>
      </c>
      <c r="D184"/>
      <c r="E184">
        <v>1</v>
      </c>
      <c r="F184">
        <v>2</v>
      </c>
      <c r="G184">
        <v>3</v>
      </c>
      <c r="H184">
        <v>0</v>
      </c>
      <c r="I184">
        <v>0</v>
      </c>
      <c r="J184">
        <v>0</v>
      </c>
      <c r="K184">
        <v>0</v>
      </c>
      <c r="L184">
        <v>0</v>
      </c>
      <c r="M184" t="s">
        <v>903</v>
      </c>
      <c r="N184" s="42"/>
    </row>
    <row r="185" spans="1:14" x14ac:dyDescent="0.25">
      <c r="A185">
        <v>115</v>
      </c>
      <c r="B185" t="s">
        <v>65</v>
      </c>
      <c r="C185" t="s">
        <v>901</v>
      </c>
      <c r="D185"/>
      <c r="E185">
        <v>1</v>
      </c>
      <c r="F185">
        <v>2</v>
      </c>
      <c r="G185">
        <v>4</v>
      </c>
      <c r="H185">
        <v>15</v>
      </c>
      <c r="I185">
        <v>0</v>
      </c>
      <c r="J185">
        <v>0</v>
      </c>
      <c r="K185">
        <v>0</v>
      </c>
      <c r="L185">
        <v>0</v>
      </c>
      <c r="M185" t="s">
        <v>903</v>
      </c>
      <c r="N185" s="42"/>
    </row>
    <row r="186" spans="1:14" x14ac:dyDescent="0.25">
      <c r="A186">
        <v>115</v>
      </c>
      <c r="B186" t="s">
        <v>65</v>
      </c>
      <c r="C186" t="s">
        <v>901</v>
      </c>
      <c r="D186"/>
      <c r="E186">
        <v>1</v>
      </c>
      <c r="F186">
        <v>3</v>
      </c>
      <c r="G186">
        <v>1</v>
      </c>
      <c r="H186">
        <v>1</v>
      </c>
      <c r="I186">
        <v>2</v>
      </c>
      <c r="J186">
        <v>1</v>
      </c>
      <c r="K186">
        <v>2</v>
      </c>
      <c r="L186">
        <v>4</v>
      </c>
      <c r="M186" t="s">
        <v>903</v>
      </c>
      <c r="N186" s="42"/>
    </row>
    <row r="187" spans="1:14" x14ac:dyDescent="0.25">
      <c r="A187">
        <v>115</v>
      </c>
      <c r="B187" t="s">
        <v>65</v>
      </c>
      <c r="C187" t="s">
        <v>901</v>
      </c>
      <c r="D187"/>
      <c r="E187">
        <v>1</v>
      </c>
      <c r="F187">
        <v>3</v>
      </c>
      <c r="G187">
        <v>2</v>
      </c>
      <c r="H187">
        <v>7</v>
      </c>
      <c r="I187">
        <v>0</v>
      </c>
      <c r="J187">
        <v>0</v>
      </c>
      <c r="K187">
        <v>0</v>
      </c>
      <c r="L187">
        <v>0</v>
      </c>
      <c r="M187" t="s">
        <v>903</v>
      </c>
      <c r="N187" s="42"/>
    </row>
    <row r="188" spans="1:14" x14ac:dyDescent="0.25">
      <c r="A188">
        <v>115</v>
      </c>
      <c r="B188" t="s">
        <v>65</v>
      </c>
      <c r="C188" t="s">
        <v>901</v>
      </c>
      <c r="D188"/>
      <c r="E188">
        <v>1</v>
      </c>
      <c r="F188">
        <v>3</v>
      </c>
      <c r="G188">
        <v>3</v>
      </c>
      <c r="H188">
        <v>0</v>
      </c>
      <c r="I188">
        <v>0</v>
      </c>
      <c r="J188">
        <v>0</v>
      </c>
      <c r="K188">
        <v>0</v>
      </c>
      <c r="L188">
        <v>0</v>
      </c>
      <c r="M188" t="s">
        <v>903</v>
      </c>
      <c r="N188" s="42"/>
    </row>
    <row r="189" spans="1:14" x14ac:dyDescent="0.25">
      <c r="A189">
        <v>115</v>
      </c>
      <c r="B189" t="s">
        <v>65</v>
      </c>
      <c r="C189" t="s">
        <v>901</v>
      </c>
      <c r="D189"/>
      <c r="E189">
        <v>1</v>
      </c>
      <c r="F189">
        <v>3</v>
      </c>
      <c r="G189">
        <v>4</v>
      </c>
      <c r="H189">
        <v>5</v>
      </c>
      <c r="I189">
        <v>0</v>
      </c>
      <c r="J189">
        <v>0</v>
      </c>
      <c r="K189">
        <v>0</v>
      </c>
      <c r="L189">
        <v>0</v>
      </c>
      <c r="M189" t="s">
        <v>903</v>
      </c>
      <c r="N189" s="42"/>
    </row>
    <row r="190" spans="1:14" x14ac:dyDescent="0.25">
      <c r="A190">
        <v>115</v>
      </c>
      <c r="B190" t="s">
        <v>65</v>
      </c>
      <c r="C190" t="s">
        <v>901</v>
      </c>
      <c r="D190"/>
      <c r="E190">
        <v>1</v>
      </c>
      <c r="F190">
        <v>4</v>
      </c>
      <c r="G190">
        <v>1</v>
      </c>
      <c r="H190">
        <v>3</v>
      </c>
      <c r="I190">
        <v>5</v>
      </c>
      <c r="J190">
        <v>2</v>
      </c>
      <c r="K190">
        <v>3</v>
      </c>
      <c r="L190">
        <v>4</v>
      </c>
      <c r="M190" t="s">
        <v>903</v>
      </c>
      <c r="N190" s="42"/>
    </row>
    <row r="191" spans="1:14" x14ac:dyDescent="0.25">
      <c r="A191">
        <v>115</v>
      </c>
      <c r="B191" t="s">
        <v>65</v>
      </c>
      <c r="C191" t="s">
        <v>901</v>
      </c>
      <c r="D191"/>
      <c r="E191">
        <v>1</v>
      </c>
      <c r="F191">
        <v>4</v>
      </c>
      <c r="G191">
        <v>2</v>
      </c>
      <c r="H191">
        <v>6</v>
      </c>
      <c r="I191">
        <v>0</v>
      </c>
      <c r="J191">
        <v>0</v>
      </c>
      <c r="K191">
        <v>0</v>
      </c>
      <c r="L191">
        <v>0</v>
      </c>
      <c r="M191" t="s">
        <v>903</v>
      </c>
      <c r="N191" s="42"/>
    </row>
    <row r="192" spans="1:14" x14ac:dyDescent="0.25">
      <c r="A192">
        <v>115</v>
      </c>
      <c r="B192" t="s">
        <v>65</v>
      </c>
      <c r="C192" t="s">
        <v>901</v>
      </c>
      <c r="D192"/>
      <c r="E192">
        <v>1</v>
      </c>
      <c r="F192">
        <v>4</v>
      </c>
      <c r="G192">
        <v>3</v>
      </c>
      <c r="H192">
        <v>0</v>
      </c>
      <c r="I192">
        <v>0</v>
      </c>
      <c r="J192">
        <v>0</v>
      </c>
      <c r="K192">
        <v>0</v>
      </c>
      <c r="L192">
        <v>0</v>
      </c>
      <c r="M192" t="s">
        <v>903</v>
      </c>
      <c r="N192" s="42"/>
    </row>
    <row r="193" spans="1:14" x14ac:dyDescent="0.25">
      <c r="A193">
        <v>115</v>
      </c>
      <c r="B193" t="s">
        <v>65</v>
      </c>
      <c r="C193" t="s">
        <v>901</v>
      </c>
      <c r="D193"/>
      <c r="E193">
        <v>1</v>
      </c>
      <c r="F193">
        <v>4</v>
      </c>
      <c r="G193">
        <v>4</v>
      </c>
      <c r="H193">
        <v>3</v>
      </c>
      <c r="I193">
        <v>0</v>
      </c>
      <c r="J193">
        <v>0</v>
      </c>
      <c r="K193">
        <v>0</v>
      </c>
      <c r="L193">
        <v>0</v>
      </c>
      <c r="M193" t="s">
        <v>903</v>
      </c>
      <c r="N193" s="42"/>
    </row>
    <row r="194" spans="1:14" x14ac:dyDescent="0.25">
      <c r="A194">
        <v>115</v>
      </c>
      <c r="B194" t="s">
        <v>65</v>
      </c>
      <c r="C194" t="s">
        <v>902</v>
      </c>
      <c r="D194"/>
      <c r="E194">
        <v>1</v>
      </c>
      <c r="F194">
        <v>1</v>
      </c>
      <c r="G194">
        <v>1</v>
      </c>
      <c r="H194">
        <v>5</v>
      </c>
      <c r="I194">
        <v>2</v>
      </c>
      <c r="J194">
        <v>2</v>
      </c>
      <c r="K194">
        <v>3</v>
      </c>
      <c r="L194">
        <v>1</v>
      </c>
      <c r="M194"/>
      <c r="N194" s="42"/>
    </row>
    <row r="195" spans="1:14" x14ac:dyDescent="0.25">
      <c r="A195">
        <v>115</v>
      </c>
      <c r="B195" t="s">
        <v>65</v>
      </c>
      <c r="C195" t="s">
        <v>902</v>
      </c>
      <c r="D195"/>
      <c r="E195">
        <v>1</v>
      </c>
      <c r="F195">
        <v>1</v>
      </c>
      <c r="G195">
        <v>2</v>
      </c>
      <c r="H195">
        <v>12</v>
      </c>
      <c r="I195">
        <v>3</v>
      </c>
      <c r="J195">
        <v>1</v>
      </c>
      <c r="K195">
        <v>0</v>
      </c>
      <c r="L195">
        <v>0</v>
      </c>
      <c r="M195"/>
      <c r="N195" s="42"/>
    </row>
    <row r="196" spans="1:14" x14ac:dyDescent="0.25">
      <c r="A196">
        <v>115</v>
      </c>
      <c r="B196" t="s">
        <v>65</v>
      </c>
      <c r="C196" t="s">
        <v>902</v>
      </c>
      <c r="D196"/>
      <c r="E196">
        <v>1</v>
      </c>
      <c r="F196">
        <v>1</v>
      </c>
      <c r="G196">
        <v>3</v>
      </c>
      <c r="H196">
        <v>7</v>
      </c>
      <c r="I196">
        <v>1</v>
      </c>
      <c r="J196">
        <v>1</v>
      </c>
      <c r="K196">
        <v>0</v>
      </c>
      <c r="L196">
        <v>4</v>
      </c>
      <c r="M196"/>
      <c r="N196" s="42"/>
    </row>
    <row r="197" spans="1:14" x14ac:dyDescent="0.25">
      <c r="A197">
        <v>115</v>
      </c>
      <c r="B197" t="s">
        <v>65</v>
      </c>
      <c r="C197" t="s">
        <v>902</v>
      </c>
      <c r="D197"/>
      <c r="E197">
        <v>1</v>
      </c>
      <c r="F197">
        <v>1</v>
      </c>
      <c r="G197">
        <v>4</v>
      </c>
      <c r="H197">
        <v>8</v>
      </c>
      <c r="I197">
        <v>5</v>
      </c>
      <c r="J197">
        <v>1</v>
      </c>
      <c r="K197">
        <v>1</v>
      </c>
      <c r="L197">
        <v>7</v>
      </c>
      <c r="M197"/>
      <c r="N197" s="42"/>
    </row>
    <row r="198" spans="1:14" x14ac:dyDescent="0.25">
      <c r="A198">
        <v>115</v>
      </c>
      <c r="B198" t="s">
        <v>65</v>
      </c>
      <c r="C198" t="s">
        <v>902</v>
      </c>
      <c r="D198"/>
      <c r="E198">
        <v>1</v>
      </c>
      <c r="F198">
        <v>2</v>
      </c>
      <c r="G198">
        <v>1</v>
      </c>
      <c r="H198">
        <v>12</v>
      </c>
      <c r="I198">
        <v>4</v>
      </c>
      <c r="J198">
        <v>0</v>
      </c>
      <c r="K198">
        <v>7</v>
      </c>
      <c r="L198">
        <v>7</v>
      </c>
      <c r="M198"/>
      <c r="N198" s="42"/>
    </row>
    <row r="199" spans="1:14" x14ac:dyDescent="0.25">
      <c r="A199">
        <v>115</v>
      </c>
      <c r="B199" t="s">
        <v>65</v>
      </c>
      <c r="C199" t="s">
        <v>902</v>
      </c>
      <c r="D199"/>
      <c r="E199">
        <v>1</v>
      </c>
      <c r="F199">
        <v>2</v>
      </c>
      <c r="G199">
        <v>2</v>
      </c>
      <c r="H199">
        <v>11</v>
      </c>
      <c r="I199">
        <v>1</v>
      </c>
      <c r="J199">
        <v>0</v>
      </c>
      <c r="K199">
        <v>2</v>
      </c>
      <c r="L199">
        <v>2</v>
      </c>
      <c r="M199"/>
      <c r="N199" s="42"/>
    </row>
    <row r="200" spans="1:14" x14ac:dyDescent="0.25">
      <c r="A200">
        <v>115</v>
      </c>
      <c r="B200" t="s">
        <v>65</v>
      </c>
      <c r="C200" t="s">
        <v>902</v>
      </c>
      <c r="D200"/>
      <c r="E200">
        <v>1</v>
      </c>
      <c r="F200">
        <v>2</v>
      </c>
      <c r="G200">
        <v>3</v>
      </c>
      <c r="H200">
        <v>6</v>
      </c>
      <c r="I200">
        <v>1</v>
      </c>
      <c r="J200">
        <v>0</v>
      </c>
      <c r="K200">
        <v>0</v>
      </c>
      <c r="L200">
        <v>1</v>
      </c>
      <c r="M200"/>
      <c r="N200" s="42"/>
    </row>
    <row r="201" spans="1:14" x14ac:dyDescent="0.25">
      <c r="A201">
        <v>115</v>
      </c>
      <c r="B201" t="s">
        <v>65</v>
      </c>
      <c r="C201" t="s">
        <v>902</v>
      </c>
      <c r="D201"/>
      <c r="E201">
        <v>1</v>
      </c>
      <c r="F201">
        <v>2</v>
      </c>
      <c r="G201">
        <v>4</v>
      </c>
      <c r="H201">
        <v>13</v>
      </c>
      <c r="I201">
        <v>2</v>
      </c>
      <c r="J201">
        <v>1</v>
      </c>
      <c r="K201">
        <v>4</v>
      </c>
      <c r="L201">
        <v>8</v>
      </c>
      <c r="M201"/>
      <c r="N201" s="42"/>
    </row>
    <row r="202" spans="1:14" x14ac:dyDescent="0.25">
      <c r="A202">
        <v>115</v>
      </c>
      <c r="B202" t="s">
        <v>65</v>
      </c>
      <c r="C202" t="s">
        <v>902</v>
      </c>
      <c r="D202"/>
      <c r="E202">
        <v>1</v>
      </c>
      <c r="F202">
        <v>3</v>
      </c>
      <c r="G202">
        <v>1</v>
      </c>
      <c r="H202">
        <v>4</v>
      </c>
      <c r="I202">
        <v>1</v>
      </c>
      <c r="J202">
        <v>0</v>
      </c>
      <c r="K202">
        <v>2</v>
      </c>
      <c r="L202">
        <v>0</v>
      </c>
      <c r="M202"/>
      <c r="N202" s="42"/>
    </row>
    <row r="203" spans="1:14" x14ac:dyDescent="0.25">
      <c r="A203">
        <v>115</v>
      </c>
      <c r="B203" t="s">
        <v>65</v>
      </c>
      <c r="C203" t="s">
        <v>902</v>
      </c>
      <c r="D203"/>
      <c r="E203">
        <v>1</v>
      </c>
      <c r="F203">
        <v>3</v>
      </c>
      <c r="G203">
        <v>2</v>
      </c>
      <c r="H203">
        <v>15</v>
      </c>
      <c r="I203">
        <v>4</v>
      </c>
      <c r="J203">
        <v>1</v>
      </c>
      <c r="K203">
        <v>2</v>
      </c>
      <c r="L203">
        <v>3</v>
      </c>
      <c r="M203"/>
      <c r="N203" s="42"/>
    </row>
    <row r="204" spans="1:14" x14ac:dyDescent="0.25">
      <c r="A204">
        <v>115</v>
      </c>
      <c r="B204" t="s">
        <v>65</v>
      </c>
      <c r="C204" t="s">
        <v>902</v>
      </c>
      <c r="D204"/>
      <c r="E204">
        <v>1</v>
      </c>
      <c r="F204">
        <v>3</v>
      </c>
      <c r="G204">
        <v>3</v>
      </c>
      <c r="H204">
        <v>4</v>
      </c>
      <c r="I204">
        <v>2</v>
      </c>
      <c r="J204">
        <v>0</v>
      </c>
      <c r="K204">
        <v>1</v>
      </c>
      <c r="L204">
        <v>1</v>
      </c>
      <c r="M204"/>
      <c r="N204" s="42"/>
    </row>
    <row r="205" spans="1:14" x14ac:dyDescent="0.25">
      <c r="A205">
        <v>115</v>
      </c>
      <c r="B205" t="s">
        <v>65</v>
      </c>
      <c r="C205" t="s">
        <v>902</v>
      </c>
      <c r="D205"/>
      <c r="E205">
        <v>1</v>
      </c>
      <c r="F205">
        <v>3</v>
      </c>
      <c r="G205">
        <v>4</v>
      </c>
      <c r="H205">
        <v>8</v>
      </c>
      <c r="I205">
        <v>1</v>
      </c>
      <c r="J205">
        <v>1</v>
      </c>
      <c r="K205">
        <v>5</v>
      </c>
      <c r="L205">
        <v>5</v>
      </c>
      <c r="M205"/>
      <c r="N205" s="42"/>
    </row>
    <row r="206" spans="1:14" x14ac:dyDescent="0.25">
      <c r="A206">
        <v>115</v>
      </c>
      <c r="B206" t="s">
        <v>65</v>
      </c>
      <c r="C206" t="s">
        <v>902</v>
      </c>
      <c r="D206"/>
      <c r="E206">
        <v>1</v>
      </c>
      <c r="F206">
        <v>4</v>
      </c>
      <c r="G206">
        <v>1</v>
      </c>
      <c r="H206">
        <v>6</v>
      </c>
      <c r="I206">
        <v>3</v>
      </c>
      <c r="J206">
        <v>1</v>
      </c>
      <c r="K206">
        <v>1</v>
      </c>
      <c r="L206">
        <v>2</v>
      </c>
      <c r="M206"/>
      <c r="N206" s="42"/>
    </row>
    <row r="207" spans="1:14" x14ac:dyDescent="0.25">
      <c r="A207">
        <v>115</v>
      </c>
      <c r="B207" t="s">
        <v>65</v>
      </c>
      <c r="C207" t="s">
        <v>902</v>
      </c>
      <c r="D207"/>
      <c r="E207">
        <v>1</v>
      </c>
      <c r="F207">
        <v>4</v>
      </c>
      <c r="G207">
        <v>2</v>
      </c>
      <c r="H207">
        <v>6</v>
      </c>
      <c r="I207">
        <v>1</v>
      </c>
      <c r="J207">
        <v>2</v>
      </c>
      <c r="K207">
        <v>1</v>
      </c>
      <c r="L207">
        <v>1</v>
      </c>
      <c r="M207"/>
      <c r="N207" s="42"/>
    </row>
    <row r="208" spans="1:14" x14ac:dyDescent="0.25">
      <c r="A208">
        <v>115</v>
      </c>
      <c r="B208" t="s">
        <v>65</v>
      </c>
      <c r="C208" t="s">
        <v>902</v>
      </c>
      <c r="D208"/>
      <c r="E208">
        <v>1</v>
      </c>
      <c r="F208">
        <v>4</v>
      </c>
      <c r="G208">
        <v>3</v>
      </c>
      <c r="H208">
        <v>3</v>
      </c>
      <c r="I208">
        <v>1</v>
      </c>
      <c r="J208">
        <v>0</v>
      </c>
      <c r="K208">
        <v>1</v>
      </c>
      <c r="L208">
        <v>1</v>
      </c>
      <c r="M208"/>
      <c r="N208" s="42"/>
    </row>
    <row r="209" spans="1:14" x14ac:dyDescent="0.25">
      <c r="A209">
        <v>115</v>
      </c>
      <c r="B209" t="s">
        <v>65</v>
      </c>
      <c r="C209" t="s">
        <v>902</v>
      </c>
      <c r="D209"/>
      <c r="E209">
        <v>1</v>
      </c>
      <c r="F209">
        <v>4</v>
      </c>
      <c r="G209">
        <v>4</v>
      </c>
      <c r="H209">
        <v>5</v>
      </c>
      <c r="I209">
        <v>0</v>
      </c>
      <c r="J209">
        <v>1</v>
      </c>
      <c r="K209">
        <v>1</v>
      </c>
      <c r="L209">
        <v>1</v>
      </c>
      <c r="M209"/>
      <c r="N209" s="42"/>
    </row>
    <row r="210" spans="1:14" x14ac:dyDescent="0.25">
      <c r="A210">
        <v>115</v>
      </c>
      <c r="B210" t="s">
        <v>65</v>
      </c>
      <c r="C210" t="s">
        <v>902</v>
      </c>
      <c r="D210"/>
      <c r="E210">
        <v>2</v>
      </c>
      <c r="F210">
        <v>1</v>
      </c>
      <c r="G210">
        <v>1</v>
      </c>
      <c r="H210">
        <v>4</v>
      </c>
      <c r="I210">
        <v>0</v>
      </c>
      <c r="J210">
        <v>0</v>
      </c>
      <c r="K210">
        <v>1</v>
      </c>
      <c r="L210">
        <v>1</v>
      </c>
      <c r="M210"/>
      <c r="N210" s="42"/>
    </row>
    <row r="211" spans="1:14" x14ac:dyDescent="0.25">
      <c r="A211">
        <v>115</v>
      </c>
      <c r="B211" t="s">
        <v>65</v>
      </c>
      <c r="C211" t="s">
        <v>902</v>
      </c>
      <c r="D211"/>
      <c r="E211">
        <v>2</v>
      </c>
      <c r="F211">
        <v>1</v>
      </c>
      <c r="G211">
        <v>2</v>
      </c>
      <c r="H211">
        <v>7</v>
      </c>
      <c r="I211">
        <v>1</v>
      </c>
      <c r="J211">
        <v>0</v>
      </c>
      <c r="K211">
        <v>0</v>
      </c>
      <c r="L211">
        <v>2</v>
      </c>
      <c r="M211"/>
      <c r="N211" s="42"/>
    </row>
    <row r="212" spans="1:14" x14ac:dyDescent="0.25">
      <c r="A212">
        <v>115</v>
      </c>
      <c r="B212" t="s">
        <v>65</v>
      </c>
      <c r="C212" t="s">
        <v>902</v>
      </c>
      <c r="D212"/>
      <c r="E212">
        <v>2</v>
      </c>
      <c r="F212">
        <v>1</v>
      </c>
      <c r="G212">
        <v>3</v>
      </c>
      <c r="H212">
        <v>3</v>
      </c>
      <c r="I212">
        <v>0</v>
      </c>
      <c r="J212">
        <v>3</v>
      </c>
      <c r="K212">
        <v>0</v>
      </c>
      <c r="L212">
        <v>0</v>
      </c>
      <c r="M212"/>
      <c r="N212" s="42"/>
    </row>
    <row r="213" spans="1:14" x14ac:dyDescent="0.25">
      <c r="A213">
        <v>115</v>
      </c>
      <c r="B213" t="s">
        <v>65</v>
      </c>
      <c r="C213" t="s">
        <v>902</v>
      </c>
      <c r="D213"/>
      <c r="E213">
        <v>2</v>
      </c>
      <c r="F213">
        <v>1</v>
      </c>
      <c r="G213">
        <v>4</v>
      </c>
      <c r="H213">
        <v>9</v>
      </c>
      <c r="I213">
        <v>1</v>
      </c>
      <c r="J213">
        <v>3</v>
      </c>
      <c r="K213">
        <v>2</v>
      </c>
      <c r="L213">
        <v>4</v>
      </c>
      <c r="M213"/>
      <c r="N213" s="42"/>
    </row>
    <row r="214" spans="1:14" x14ac:dyDescent="0.25">
      <c r="A214">
        <v>115</v>
      </c>
      <c r="B214" t="s">
        <v>65</v>
      </c>
      <c r="C214" t="s">
        <v>902</v>
      </c>
      <c r="D214"/>
      <c r="E214">
        <v>2</v>
      </c>
      <c r="F214">
        <v>2</v>
      </c>
      <c r="G214">
        <v>1</v>
      </c>
      <c r="H214">
        <v>7</v>
      </c>
      <c r="I214">
        <v>0</v>
      </c>
      <c r="J214">
        <v>0</v>
      </c>
      <c r="K214">
        <v>1</v>
      </c>
      <c r="L214">
        <v>1</v>
      </c>
      <c r="M214"/>
      <c r="N214" s="42"/>
    </row>
    <row r="215" spans="1:14" x14ac:dyDescent="0.25">
      <c r="A215">
        <v>115</v>
      </c>
      <c r="B215" t="s">
        <v>65</v>
      </c>
      <c r="C215" t="s">
        <v>902</v>
      </c>
      <c r="D215"/>
      <c r="E215">
        <v>2</v>
      </c>
      <c r="F215">
        <v>2</v>
      </c>
      <c r="G215">
        <v>2</v>
      </c>
      <c r="H215">
        <v>6</v>
      </c>
      <c r="I215">
        <v>2</v>
      </c>
      <c r="J215">
        <v>2</v>
      </c>
      <c r="K215">
        <v>0</v>
      </c>
      <c r="L215">
        <v>0</v>
      </c>
      <c r="M215"/>
      <c r="N215" s="42"/>
    </row>
    <row r="216" spans="1:14" x14ac:dyDescent="0.25">
      <c r="A216">
        <v>115</v>
      </c>
      <c r="B216" t="s">
        <v>65</v>
      </c>
      <c r="C216" t="s">
        <v>902</v>
      </c>
      <c r="D216"/>
      <c r="E216">
        <v>2</v>
      </c>
      <c r="F216">
        <v>2</v>
      </c>
      <c r="G216">
        <v>3</v>
      </c>
      <c r="H216">
        <v>4</v>
      </c>
      <c r="I216">
        <v>3</v>
      </c>
      <c r="J216">
        <v>0</v>
      </c>
      <c r="K216">
        <v>1</v>
      </c>
      <c r="L216">
        <v>2</v>
      </c>
      <c r="M216"/>
      <c r="N216" s="42"/>
    </row>
    <row r="217" spans="1:14" x14ac:dyDescent="0.25">
      <c r="A217">
        <v>115</v>
      </c>
      <c r="B217" t="s">
        <v>65</v>
      </c>
      <c r="C217" t="s">
        <v>902</v>
      </c>
      <c r="D217"/>
      <c r="E217">
        <v>2</v>
      </c>
      <c r="F217">
        <v>2</v>
      </c>
      <c r="G217">
        <v>4</v>
      </c>
      <c r="H217">
        <v>6</v>
      </c>
      <c r="I217">
        <v>2</v>
      </c>
      <c r="J217">
        <v>0</v>
      </c>
      <c r="K217">
        <v>1</v>
      </c>
      <c r="L217">
        <v>2</v>
      </c>
      <c r="M217"/>
      <c r="N217" s="42"/>
    </row>
    <row r="218" spans="1:14" x14ac:dyDescent="0.25">
      <c r="A218">
        <v>115</v>
      </c>
      <c r="B218" t="s">
        <v>65</v>
      </c>
      <c r="C218" t="s">
        <v>902</v>
      </c>
      <c r="D218"/>
      <c r="E218">
        <v>2</v>
      </c>
      <c r="F218">
        <v>3</v>
      </c>
      <c r="G218">
        <v>1</v>
      </c>
      <c r="H218">
        <v>5</v>
      </c>
      <c r="I218">
        <v>1</v>
      </c>
      <c r="J218">
        <v>0</v>
      </c>
      <c r="K218">
        <v>2</v>
      </c>
      <c r="L218">
        <v>3</v>
      </c>
      <c r="M218"/>
      <c r="N218" s="42"/>
    </row>
    <row r="219" spans="1:14" x14ac:dyDescent="0.25">
      <c r="A219">
        <v>115</v>
      </c>
      <c r="B219" t="s">
        <v>65</v>
      </c>
      <c r="C219" t="s">
        <v>902</v>
      </c>
      <c r="D219"/>
      <c r="E219">
        <v>2</v>
      </c>
      <c r="F219">
        <v>3</v>
      </c>
      <c r="G219">
        <v>2</v>
      </c>
      <c r="H219">
        <v>24</v>
      </c>
      <c r="I219">
        <v>5</v>
      </c>
      <c r="J219">
        <v>2</v>
      </c>
      <c r="K219">
        <v>5</v>
      </c>
      <c r="L219">
        <v>6</v>
      </c>
      <c r="M219"/>
      <c r="N219" s="42"/>
    </row>
    <row r="220" spans="1:14" x14ac:dyDescent="0.25">
      <c r="A220">
        <v>115</v>
      </c>
      <c r="B220" t="s">
        <v>65</v>
      </c>
      <c r="C220" t="s">
        <v>902</v>
      </c>
      <c r="D220"/>
      <c r="E220">
        <v>2</v>
      </c>
      <c r="F220">
        <v>3</v>
      </c>
      <c r="G220">
        <v>3</v>
      </c>
      <c r="H220">
        <v>4</v>
      </c>
      <c r="I220">
        <v>1</v>
      </c>
      <c r="J220">
        <v>0</v>
      </c>
      <c r="K220">
        <v>0</v>
      </c>
      <c r="L220">
        <v>0</v>
      </c>
      <c r="M220"/>
      <c r="N220" s="42"/>
    </row>
    <row r="221" spans="1:14" x14ac:dyDescent="0.25">
      <c r="A221">
        <v>115</v>
      </c>
      <c r="B221" t="s">
        <v>65</v>
      </c>
      <c r="C221" t="s">
        <v>902</v>
      </c>
      <c r="D221"/>
      <c r="E221">
        <v>2</v>
      </c>
      <c r="F221">
        <v>3</v>
      </c>
      <c r="G221">
        <v>4</v>
      </c>
      <c r="H221">
        <v>13</v>
      </c>
      <c r="I221">
        <v>2</v>
      </c>
      <c r="J221">
        <v>1</v>
      </c>
      <c r="K221">
        <v>3</v>
      </c>
      <c r="L221">
        <v>5</v>
      </c>
      <c r="M221"/>
      <c r="N221" s="42"/>
    </row>
    <row r="222" spans="1:14" x14ac:dyDescent="0.25">
      <c r="A222">
        <v>115</v>
      </c>
      <c r="B222" t="s">
        <v>65</v>
      </c>
      <c r="C222" t="s">
        <v>902</v>
      </c>
      <c r="D222"/>
      <c r="E222">
        <v>2</v>
      </c>
      <c r="F222">
        <v>4</v>
      </c>
      <c r="G222">
        <v>1</v>
      </c>
      <c r="H222">
        <v>20</v>
      </c>
      <c r="I222">
        <v>5</v>
      </c>
      <c r="J222">
        <v>0</v>
      </c>
      <c r="K222">
        <v>8</v>
      </c>
      <c r="L222">
        <v>5</v>
      </c>
      <c r="M222"/>
      <c r="N222" s="42"/>
    </row>
    <row r="223" spans="1:14" x14ac:dyDescent="0.25">
      <c r="A223">
        <v>115</v>
      </c>
      <c r="B223" t="s">
        <v>65</v>
      </c>
      <c r="C223" t="s">
        <v>902</v>
      </c>
      <c r="D223"/>
      <c r="E223">
        <v>2</v>
      </c>
      <c r="F223">
        <v>4</v>
      </c>
      <c r="G223">
        <v>2</v>
      </c>
      <c r="H223">
        <v>27</v>
      </c>
      <c r="I223">
        <v>12</v>
      </c>
      <c r="J223">
        <v>0</v>
      </c>
      <c r="K223">
        <v>9</v>
      </c>
      <c r="L223">
        <v>8</v>
      </c>
      <c r="M223"/>
      <c r="N223" s="42"/>
    </row>
    <row r="224" spans="1:14" x14ac:dyDescent="0.25">
      <c r="A224">
        <v>115</v>
      </c>
      <c r="B224" t="s">
        <v>65</v>
      </c>
      <c r="C224" t="s">
        <v>902</v>
      </c>
      <c r="D224"/>
      <c r="E224">
        <v>2</v>
      </c>
      <c r="F224">
        <v>4</v>
      </c>
      <c r="G224">
        <v>3</v>
      </c>
      <c r="H224">
        <v>17</v>
      </c>
      <c r="I224">
        <v>1</v>
      </c>
      <c r="J224">
        <v>2</v>
      </c>
      <c r="K224">
        <v>2</v>
      </c>
      <c r="L224">
        <v>4</v>
      </c>
      <c r="M224"/>
      <c r="N224" s="42"/>
    </row>
    <row r="225" spans="1:14" x14ac:dyDescent="0.25">
      <c r="A225">
        <v>115</v>
      </c>
      <c r="B225" t="s">
        <v>65</v>
      </c>
      <c r="C225" t="s">
        <v>902</v>
      </c>
      <c r="D225"/>
      <c r="E225">
        <v>2</v>
      </c>
      <c r="F225">
        <v>4</v>
      </c>
      <c r="G225">
        <v>4</v>
      </c>
      <c r="H225">
        <v>31</v>
      </c>
      <c r="I225">
        <v>15</v>
      </c>
      <c r="J225">
        <v>1</v>
      </c>
      <c r="K225">
        <v>10</v>
      </c>
      <c r="L225">
        <v>14</v>
      </c>
      <c r="M225"/>
      <c r="N225" s="42"/>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
  <sheetViews>
    <sheetView zoomScale="70" zoomScaleNormal="70" workbookViewId="0">
      <pane ySplit="720" activePane="bottomLeft"/>
      <selection activeCell="M1" sqref="M1:M65536"/>
      <selection pane="bottomLeft"/>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38"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38" t="s">
        <v>71</v>
      </c>
      <c r="N1" s="43" t="s">
        <v>72</v>
      </c>
      <c r="O1" s="228"/>
      <c r="P1" s="45"/>
      <c r="Q1" s="45"/>
      <c r="R1" s="45"/>
      <c r="S1" s="45"/>
      <c r="T1" s="46"/>
      <c r="U1" s="131"/>
      <c r="W1" s="44"/>
      <c r="X1" s="44"/>
      <c r="Y1" s="44"/>
      <c r="Z1" s="44"/>
      <c r="AA1" s="44"/>
      <c r="AB1" s="44"/>
      <c r="AC1" s="44"/>
      <c r="AD1" s="44"/>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zoomScale="70" zoomScaleNormal="70" workbookViewId="0"/>
  </sheetViews>
  <sheetFormatPr defaultRowHeight="13.2" x14ac:dyDescent="0.25"/>
  <cols>
    <col min="1" max="1" width="5.88671875" style="54" customWidth="1"/>
    <col min="2" max="2" width="27.6640625" customWidth="1"/>
    <col min="3" max="3" width="9.77734375" customWidth="1"/>
    <col min="4" max="4" width="6" customWidth="1"/>
    <col min="6" max="6" width="8.88671875" customWidth="1"/>
  </cols>
  <sheetData>
    <row r="1" spans="1:4" x14ac:dyDescent="0.25">
      <c r="A1" s="86">
        <v>1</v>
      </c>
      <c r="B1" s="51" t="str">
        <f>IF(ISERROR(MATCH(A1,Data!O:O,0)),"",INDEX(Data!C:C,MATCH(A1,Data!O:O,0)))</f>
        <v>Vanessa Cianci</v>
      </c>
      <c r="C1">
        <f>IF(LEN(B1)&lt;1,"",A1)</f>
        <v>1</v>
      </c>
      <c r="D1">
        <f>COUNTIF($B$1:$B$95,"="&amp;B1)</f>
        <v>1</v>
      </c>
    </row>
    <row r="2" spans="1:4" x14ac:dyDescent="0.25">
      <c r="A2" s="86">
        <v>2</v>
      </c>
      <c r="B2" s="51" t="str">
        <f>IF(ISERROR(MATCH(A2,Data!O:O,0)),"",INDEX(Data!C:C,MATCH(A2,Data!O:O,0)))</f>
        <v>Alex Oreschak</v>
      </c>
      <c r="C2">
        <f t="shared" ref="C2:C65" si="0">IF(LEN(B2)&lt;1,"",A2)</f>
        <v>2</v>
      </c>
      <c r="D2">
        <f t="shared" ref="D2:D65" si="1">COUNTIF($B$1:$B$95,"="&amp;B2)</f>
        <v>1</v>
      </c>
    </row>
    <row r="3" spans="1:4" x14ac:dyDescent="0.25">
      <c r="A3" s="86">
        <v>3</v>
      </c>
      <c r="B3" s="51" t="str">
        <f>IF(ISERROR(MATCH(A3,Data!O:O,0)),"",INDEX(Data!C:C,MATCH(A3,Data!O:O,0)))</f>
        <v>Mike Morningstar</v>
      </c>
      <c r="C3">
        <f t="shared" si="0"/>
        <v>3</v>
      </c>
      <c r="D3">
        <f t="shared" si="1"/>
        <v>1</v>
      </c>
    </row>
    <row r="4" spans="1:4" x14ac:dyDescent="0.25">
      <c r="A4" s="86">
        <v>4</v>
      </c>
      <c r="B4" s="51" t="str">
        <f>IF(ISERROR(MATCH(A4,Data!O:O,0)),"",INDEX(Data!C:C,MATCH(A4,Data!O:O,0)))</f>
        <v>Sarah Souza Silva</v>
      </c>
      <c r="C4">
        <f t="shared" si="0"/>
        <v>4</v>
      </c>
      <c r="D4">
        <f t="shared" si="1"/>
        <v>1</v>
      </c>
    </row>
    <row r="5" spans="1:4" x14ac:dyDescent="0.25">
      <c r="A5" s="86">
        <v>5</v>
      </c>
      <c r="B5" s="51" t="str">
        <f>IF(ISERROR(MATCH(A5,Data!O:O,0)),"",INDEX(Data!C:C,MATCH(A5,Data!O:O,0)))</f>
        <v>Trevor Hawkes</v>
      </c>
      <c r="C5">
        <f t="shared" si="0"/>
        <v>5</v>
      </c>
      <c r="D5">
        <f t="shared" si="1"/>
        <v>1</v>
      </c>
    </row>
    <row r="6" spans="1:4" x14ac:dyDescent="0.25">
      <c r="A6" s="86">
        <v>6</v>
      </c>
      <c r="B6" s="51" t="str">
        <f>IF(ISERROR(MATCH(A6,Data!O:O,0)),"",INDEX(Data!C:C,MATCH(A6,Data!O:O,0)))</f>
        <v>Veronica Booth</v>
      </c>
      <c r="C6">
        <f t="shared" si="0"/>
        <v>6</v>
      </c>
      <c r="D6">
        <f t="shared" si="1"/>
        <v>1</v>
      </c>
    </row>
    <row r="7" spans="1:4" x14ac:dyDescent="0.25">
      <c r="A7" s="86">
        <v>7</v>
      </c>
      <c r="B7" s="51" t="str">
        <f>IF(ISERROR(MATCH(A7,Data!O:O,0)),"",INDEX(Data!C:C,MATCH(A7,Data!O:O,0)))</f>
        <v>Alex Deem</v>
      </c>
      <c r="C7">
        <f t="shared" si="0"/>
        <v>7</v>
      </c>
      <c r="D7">
        <f t="shared" si="1"/>
        <v>1</v>
      </c>
    </row>
    <row r="8" spans="1:4" x14ac:dyDescent="0.25">
      <c r="A8" s="86">
        <v>8</v>
      </c>
      <c r="B8" s="51" t="str">
        <f>IF(ISERROR(MATCH(A8,Data!O:O,0)),"",INDEX(Data!C:C,MATCH(A8,Data!O:O,0)))</f>
        <v>Deb Gain-Braley</v>
      </c>
      <c r="C8">
        <f t="shared" si="0"/>
        <v>8</v>
      </c>
      <c r="D8">
        <f t="shared" si="1"/>
        <v>1</v>
      </c>
    </row>
    <row r="9" spans="1:4" x14ac:dyDescent="0.25">
      <c r="A9" s="86">
        <v>9</v>
      </c>
      <c r="B9" s="51" t="str">
        <f>IF(ISERROR(MATCH(A9,Data!O:O,0)),"",INDEX(Data!C:C,MATCH(A9,Data!O:O,0)))</f>
        <v>Mick Darcey</v>
      </c>
      <c r="C9">
        <f t="shared" si="0"/>
        <v>9</v>
      </c>
      <c r="D9">
        <f t="shared" si="1"/>
        <v>1</v>
      </c>
    </row>
    <row r="10" spans="1:4" x14ac:dyDescent="0.25">
      <c r="A10" s="86">
        <v>10</v>
      </c>
      <c r="B10" s="51" t="str">
        <f>IF(ISERROR(MATCH(A10,Data!O:O,0)),"",INDEX(Data!C:C,MATCH(A10,Data!O:O,0)))</f>
        <v>Stevie</v>
      </c>
      <c r="C10">
        <f t="shared" si="0"/>
        <v>10</v>
      </c>
      <c r="D10">
        <f t="shared" si="1"/>
        <v>1</v>
      </c>
    </row>
    <row r="11" spans="1:4" x14ac:dyDescent="0.25">
      <c r="A11" s="86">
        <v>11</v>
      </c>
      <c r="B11" s="51" t="str">
        <f>IF(ISERROR(MATCH(A11,Data!O:O,0)),"",INDEX(Data!C:C,MATCH(A11,Data!O:O,0)))</f>
        <v>Kolby Granville</v>
      </c>
      <c r="C11">
        <f t="shared" si="0"/>
        <v>11</v>
      </c>
      <c r="D11">
        <f t="shared" si="1"/>
        <v>1</v>
      </c>
    </row>
    <row r="12" spans="1:4" x14ac:dyDescent="0.25">
      <c r="A12" s="86">
        <v>12</v>
      </c>
      <c r="B12" s="51" t="str">
        <f>IF(ISERROR(MATCH(A12,Data!O:O,0)),"",INDEX(Data!C:C,MATCH(A12,Data!O:O,0)))</f>
        <v>Kip Goldman</v>
      </c>
      <c r="C12">
        <f t="shared" si="0"/>
        <v>12</v>
      </c>
      <c r="D12">
        <f t="shared" si="1"/>
        <v>1</v>
      </c>
    </row>
    <row r="13" spans="1:4" x14ac:dyDescent="0.25">
      <c r="A13" s="86">
        <v>13</v>
      </c>
      <c r="B13" s="51" t="str">
        <f>IF(ISERROR(MATCH(A13,Data!O:O,0)),"",INDEX(Data!C:C,MATCH(A13,Data!O:O,0)))</f>
        <v>Stephanie Terrell</v>
      </c>
      <c r="C13">
        <f t="shared" si="0"/>
        <v>13</v>
      </c>
      <c r="D13">
        <f t="shared" si="1"/>
        <v>1</v>
      </c>
    </row>
    <row r="14" spans="1:4" x14ac:dyDescent="0.25">
      <c r="A14" s="86">
        <v>14</v>
      </c>
      <c r="B14" s="51" t="str">
        <f>IF(ISERROR(MATCH(A14,Data!O:O,0)),"",INDEX(Data!C:C,MATCH(A14,Data!O:O,0)))</f>
        <v>Amber Rodriguez</v>
      </c>
      <c r="C14">
        <f t="shared" si="0"/>
        <v>14</v>
      </c>
      <c r="D14">
        <f t="shared" si="1"/>
        <v>1</v>
      </c>
    </row>
    <row r="15" spans="1:4" x14ac:dyDescent="0.25">
      <c r="A15" s="86">
        <v>15</v>
      </c>
      <c r="B15" s="51" t="str">
        <f>IF(ISERROR(MATCH(A15,Data!O:O,0)),"",INDEX(Data!C:C,MATCH(A15,Data!O:O,0)))</f>
        <v>Amanda Ramos</v>
      </c>
      <c r="C15">
        <f t="shared" si="0"/>
        <v>15</v>
      </c>
      <c r="D15">
        <f t="shared" si="1"/>
        <v>1</v>
      </c>
    </row>
    <row r="16" spans="1:4" x14ac:dyDescent="0.25">
      <c r="A16" s="86">
        <v>16</v>
      </c>
      <c r="B16" s="51" t="str">
        <f>IF(ISERROR(MATCH(A16,Data!O:O,0)),"",INDEX(Data!C:C,MATCH(A16,Data!O:O,0)))</f>
        <v>Matthew Messina</v>
      </c>
      <c r="C16">
        <f t="shared" si="0"/>
        <v>16</v>
      </c>
      <c r="D16">
        <f t="shared" si="1"/>
        <v>1</v>
      </c>
    </row>
    <row r="17" spans="1:5" x14ac:dyDescent="0.25">
      <c r="A17" s="86">
        <v>17</v>
      </c>
      <c r="B17" s="51" t="str">
        <f>IF(ISERROR(MATCH(A17,Data!O:O,0)),"",INDEX(Data!C:C,MATCH(A17,Data!O:O,0)))</f>
        <v>Jasper Homrighausen</v>
      </c>
      <c r="C17">
        <f t="shared" si="0"/>
        <v>17</v>
      </c>
      <c r="D17">
        <f t="shared" si="1"/>
        <v>1</v>
      </c>
    </row>
    <row r="18" spans="1:5" x14ac:dyDescent="0.25">
      <c r="A18" s="86">
        <v>18</v>
      </c>
      <c r="B18" s="51" t="str">
        <f>IF(ISERROR(MATCH(A18,Data!O:O,0)),"",INDEX(Data!C:C,MATCH(A18,Data!O:O,0)))</f>
        <v>Tom Walling</v>
      </c>
      <c r="C18">
        <f t="shared" si="0"/>
        <v>18</v>
      </c>
      <c r="D18">
        <f t="shared" si="1"/>
        <v>1</v>
      </c>
    </row>
    <row r="19" spans="1:5" x14ac:dyDescent="0.25">
      <c r="A19" s="86">
        <v>19</v>
      </c>
      <c r="B19" s="51" t="str">
        <f>IF(ISERROR(MATCH(A19,Data!O:O,0)),"",INDEX(Data!C:C,MATCH(A19,Data!O:O,0)))</f>
        <v>Sammy Garcia</v>
      </c>
      <c r="C19">
        <f t="shared" si="0"/>
        <v>19</v>
      </c>
      <c r="D19">
        <f t="shared" si="1"/>
        <v>1</v>
      </c>
    </row>
    <row r="20" spans="1:5" x14ac:dyDescent="0.25">
      <c r="A20" s="86">
        <v>20</v>
      </c>
      <c r="B20" s="51" t="str">
        <f>IF(ISERROR(MATCH(A20,Data!O:O,0)),"",INDEX(Data!C:C,MATCH(A20,Data!O:O,0)))</f>
        <v>Jackie Martin</v>
      </c>
      <c r="C20">
        <f t="shared" si="0"/>
        <v>20</v>
      </c>
      <c r="D20">
        <f t="shared" si="1"/>
        <v>1</v>
      </c>
    </row>
    <row r="21" spans="1:5" x14ac:dyDescent="0.25">
      <c r="A21" s="86">
        <v>21</v>
      </c>
      <c r="B21" s="51" t="str">
        <f>IF(ISERROR(MATCH(A21,Data!O:O,0)),"",INDEX(Data!C:C,MATCH(A21,Data!O:O,0)))</f>
        <v>Ezekiel Escamilla</v>
      </c>
      <c r="C21">
        <f t="shared" si="0"/>
        <v>21</v>
      </c>
      <c r="D21">
        <f t="shared" si="1"/>
        <v>1</v>
      </c>
    </row>
    <row r="22" spans="1:5" x14ac:dyDescent="0.25">
      <c r="A22" s="86">
        <v>22</v>
      </c>
      <c r="B22" s="51" t="str">
        <f>IF(ISERROR(MATCH(A22,Data!O:O,0)),"",INDEX(Data!C:C,MATCH(A22,Data!O:O,0)))</f>
        <v>Preston Swan</v>
      </c>
      <c r="C22">
        <f t="shared" si="0"/>
        <v>22</v>
      </c>
      <c r="D22">
        <f t="shared" si="1"/>
        <v>1</v>
      </c>
    </row>
    <row r="23" spans="1:5" x14ac:dyDescent="0.25">
      <c r="A23" s="86">
        <v>23</v>
      </c>
      <c r="B23" s="51" t="str">
        <f>IF(ISERROR(MATCH(A23,Data!O:O,0)),"",INDEX(Data!C:C,MATCH(A23,Data!O:O,0)))</f>
        <v>Parth Dalwadi</v>
      </c>
      <c r="C23">
        <f t="shared" si="0"/>
        <v>23</v>
      </c>
      <c r="D23">
        <f t="shared" si="1"/>
        <v>1</v>
      </c>
      <c r="E23">
        <v>1</v>
      </c>
    </row>
    <row r="24" spans="1:5" x14ac:dyDescent="0.25">
      <c r="A24" s="86">
        <v>24</v>
      </c>
      <c r="B24" s="51" t="str">
        <f>IF(ISERROR(MATCH(A24,Data!O:O,0)),"",INDEX(Data!C:C,MATCH(A24,Data!O:O,0)))</f>
        <v>Skaidra Smith-Heisters</v>
      </c>
      <c r="C24">
        <f t="shared" si="0"/>
        <v>24</v>
      </c>
      <c r="D24">
        <f t="shared" si="1"/>
        <v>1</v>
      </c>
    </row>
    <row r="25" spans="1:5" x14ac:dyDescent="0.25">
      <c r="A25" s="86">
        <v>25</v>
      </c>
      <c r="B25" s="51" t="str">
        <f>IF(ISERROR(MATCH(A25,Data!O:O,0)),"",INDEX(Data!C:C,MATCH(A25,Data!O:O,0)))</f>
        <v>Kelly Nelson</v>
      </c>
      <c r="C25">
        <f t="shared" si="0"/>
        <v>25</v>
      </c>
      <c r="D25">
        <f t="shared" si="1"/>
        <v>1</v>
      </c>
    </row>
    <row r="26" spans="1:5" x14ac:dyDescent="0.25">
      <c r="A26" s="86">
        <v>26</v>
      </c>
      <c r="B26" s="51" t="str">
        <f>IF(ISERROR(MATCH(A26,Data!O:O,0)),"",INDEX(Data!C:C,MATCH(A26,Data!O:O,0)))</f>
        <v>Barbara McNally</v>
      </c>
      <c r="C26">
        <f t="shared" si="0"/>
        <v>26</v>
      </c>
      <c r="D26">
        <f t="shared" si="1"/>
        <v>1</v>
      </c>
    </row>
    <row r="27" spans="1:5" x14ac:dyDescent="0.25">
      <c r="A27" s="86">
        <v>27</v>
      </c>
      <c r="B27" s="51" t="str">
        <f>IF(ISERROR(MATCH(A27,Data!O:O,0)),"",INDEX(Data!C:C,MATCH(A27,Data!O:O,0)))</f>
        <v>Radu nan</v>
      </c>
      <c r="C27">
        <f t="shared" si="0"/>
        <v>27</v>
      </c>
      <c r="D27">
        <f t="shared" si="1"/>
        <v>1</v>
      </c>
    </row>
    <row r="28" spans="1:5" x14ac:dyDescent="0.25">
      <c r="A28" s="86">
        <v>28</v>
      </c>
      <c r="B28" s="51" t="str">
        <f>IF(ISERROR(MATCH(A28,Data!O:O,0)),"",INDEX(Data!C:C,MATCH(A28,Data!O:O,0)))</f>
        <v>Esam Bukhari</v>
      </c>
      <c r="C28">
        <f t="shared" si="0"/>
        <v>28</v>
      </c>
      <c r="D28">
        <f t="shared" si="1"/>
        <v>1</v>
      </c>
    </row>
    <row r="29" spans="1:5" x14ac:dyDescent="0.25">
      <c r="A29" s="86">
        <v>29</v>
      </c>
      <c r="B29" s="51" t="str">
        <f>IF(ISERROR(MATCH(A29,Data!O:O,0)),"",INDEX(Data!C:C,MATCH(A29,Data!O:O,0)))</f>
        <v>Hasaan Alahdal</v>
      </c>
      <c r="C29">
        <f t="shared" si="0"/>
        <v>29</v>
      </c>
      <c r="D29">
        <f t="shared" si="1"/>
        <v>1</v>
      </c>
    </row>
    <row r="30" spans="1:5" x14ac:dyDescent="0.25">
      <c r="A30" s="86">
        <v>30</v>
      </c>
      <c r="B30" s="51" t="str">
        <f>IF(ISERROR(MATCH(A30,Data!O:O,0)),"",INDEX(Data!C:C,MATCH(A30,Data!O:O,0)))</f>
        <v>Lu Hao</v>
      </c>
      <c r="C30">
        <f t="shared" si="0"/>
        <v>30</v>
      </c>
      <c r="D30">
        <f t="shared" si="1"/>
        <v>1</v>
      </c>
    </row>
    <row r="31" spans="1:5" x14ac:dyDescent="0.25">
      <c r="A31" s="86">
        <v>31</v>
      </c>
      <c r="B31" s="51" t="str">
        <f>IF(ISERROR(MATCH(A31,Data!O:O,0)),"",INDEX(Data!C:C,MATCH(A31,Data!O:O,0)))</f>
        <v>Kyle Marshall</v>
      </c>
      <c r="C31">
        <f t="shared" si="0"/>
        <v>31</v>
      </c>
      <c r="D31">
        <f t="shared" si="1"/>
        <v>1</v>
      </c>
    </row>
    <row r="32" spans="1:5" x14ac:dyDescent="0.25">
      <c r="A32" s="86">
        <v>32</v>
      </c>
      <c r="B32" s="51" t="str">
        <f>IF(ISERROR(MATCH(A32,Data!O:O,0)),"",INDEX(Data!C:C,MATCH(A32,Data!O:O,0)))</f>
        <v>Ariane Burson</v>
      </c>
      <c r="C32">
        <f t="shared" si="0"/>
        <v>32</v>
      </c>
      <c r="D32">
        <f t="shared" si="1"/>
        <v>1</v>
      </c>
    </row>
    <row r="33" spans="1:5" x14ac:dyDescent="0.25">
      <c r="A33" s="86">
        <v>33</v>
      </c>
      <c r="B33" s="51" t="str">
        <f>IF(ISERROR(MATCH(A33,Data!O:O,0)),"",INDEX(Data!C:C,MATCH(A33,Data!O:O,0)))</f>
        <v xml:space="preserve">Bradley Sutherland </v>
      </c>
      <c r="C33">
        <f t="shared" si="0"/>
        <v>33</v>
      </c>
      <c r="D33">
        <f t="shared" si="1"/>
        <v>1</v>
      </c>
    </row>
    <row r="34" spans="1:5" x14ac:dyDescent="0.25">
      <c r="A34" s="86">
        <v>34</v>
      </c>
      <c r="B34" s="51" t="str">
        <f>IF(ISERROR(MATCH(A34,Data!O:O,0)),"",INDEX(Data!C:C,MATCH(A34,Data!O:O,0)))</f>
        <v>TJ Simonis</v>
      </c>
      <c r="C34">
        <f t="shared" si="0"/>
        <v>34</v>
      </c>
      <c r="D34">
        <f t="shared" si="1"/>
        <v>1</v>
      </c>
    </row>
    <row r="35" spans="1:5" x14ac:dyDescent="0.25">
      <c r="A35" s="86">
        <v>35</v>
      </c>
      <c r="B35" s="51" t="str">
        <f>IF(ISERROR(MATCH(A35,Data!O:O,0)),"",INDEX(Data!C:C,MATCH(A35,Data!O:O,0)))</f>
        <v>Janet Darcey</v>
      </c>
      <c r="C35">
        <f t="shared" si="0"/>
        <v>35</v>
      </c>
      <c r="D35">
        <f t="shared" si="1"/>
        <v>1</v>
      </c>
    </row>
    <row r="36" spans="1:5" x14ac:dyDescent="0.25">
      <c r="A36" s="86">
        <v>36</v>
      </c>
      <c r="B36" s="51" t="str">
        <f>IF(ISERROR(MATCH(A36,Data!O:O,0)),"",INDEX(Data!C:C,MATCH(A36,Data!O:O,0)))</f>
        <v>Allen Booker</v>
      </c>
      <c r="C36">
        <f t="shared" si="0"/>
        <v>36</v>
      </c>
      <c r="D36">
        <f t="shared" si="1"/>
        <v>1</v>
      </c>
    </row>
    <row r="37" spans="1:5" x14ac:dyDescent="0.25">
      <c r="A37" s="86">
        <v>37</v>
      </c>
      <c r="B37" s="51" t="str">
        <f>IF(ISERROR(MATCH(A37,Data!O:O,0)),"",INDEX(Data!C:C,MATCH(A37,Data!O:O,0)))</f>
        <v>Rich Inman</v>
      </c>
      <c r="C37">
        <f t="shared" si="0"/>
        <v>37</v>
      </c>
      <c r="D37">
        <f t="shared" si="1"/>
        <v>1</v>
      </c>
    </row>
    <row r="38" spans="1:5" x14ac:dyDescent="0.25">
      <c r="A38" s="86">
        <v>38</v>
      </c>
      <c r="B38" s="51" t="str">
        <f>IF(ISERROR(MATCH(A38,Data!O:O,0)),"",INDEX(Data!C:C,MATCH(A38,Data!O:O,0)))</f>
        <v>Brian Reddington</v>
      </c>
      <c r="C38">
        <f t="shared" si="0"/>
        <v>38</v>
      </c>
      <c r="D38">
        <f t="shared" si="1"/>
        <v>1</v>
      </c>
    </row>
    <row r="39" spans="1:5" x14ac:dyDescent="0.25">
      <c r="A39" s="86">
        <v>39</v>
      </c>
      <c r="B39" s="51" t="str">
        <f>IF(ISERROR(MATCH(A39,Data!O:O,0)),"",INDEX(Data!C:C,MATCH(A39,Data!O:O,0)))</f>
        <v>Steve Bass</v>
      </c>
      <c r="C39">
        <f t="shared" si="0"/>
        <v>39</v>
      </c>
      <c r="D39">
        <f t="shared" si="1"/>
        <v>1</v>
      </c>
    </row>
    <row r="40" spans="1:5" x14ac:dyDescent="0.25">
      <c r="A40" s="86">
        <v>40</v>
      </c>
      <c r="B40" s="51" t="str">
        <f>IF(ISERROR(MATCH(A40,Data!O:O,0)),"",INDEX(Data!C:C,MATCH(A40,Data!O:O,0)))</f>
        <v>Ruth Condon</v>
      </c>
      <c r="C40">
        <f t="shared" si="0"/>
        <v>40</v>
      </c>
      <c r="D40">
        <f t="shared" si="1"/>
        <v>1</v>
      </c>
    </row>
    <row r="41" spans="1:5" x14ac:dyDescent="0.25">
      <c r="A41" s="86">
        <v>41</v>
      </c>
      <c r="B41" s="51" t="str">
        <f>IF(ISERROR(MATCH(A41,Data!O:O,0)),"",INDEX(Data!C:C,MATCH(A41,Data!O:O,0)))</f>
        <v>Dick Landis</v>
      </c>
      <c r="C41">
        <f t="shared" si="0"/>
        <v>41</v>
      </c>
      <c r="D41">
        <f t="shared" si="1"/>
        <v>1</v>
      </c>
    </row>
    <row r="42" spans="1:5" x14ac:dyDescent="0.25">
      <c r="A42" s="86">
        <v>42</v>
      </c>
      <c r="B42" s="51" t="str">
        <f>IF(ISERROR(MATCH(A42,Data!O:O,0)),"",INDEX(Data!C:C,MATCH(A42,Data!O:O,0)))</f>
        <v>Jacob Wilhelm</v>
      </c>
      <c r="C42">
        <f t="shared" si="0"/>
        <v>42</v>
      </c>
      <c r="D42">
        <f t="shared" si="1"/>
        <v>1</v>
      </c>
    </row>
    <row r="43" spans="1:5" x14ac:dyDescent="0.25">
      <c r="A43" s="86">
        <v>43</v>
      </c>
      <c r="B43" s="51" t="str">
        <f>IF(ISERROR(MATCH(A43,Data!O:O,0)),"",INDEX(Data!C:C,MATCH(A43,Data!O:O,0)))</f>
        <v>Taylor Neal</v>
      </c>
      <c r="C43">
        <f t="shared" si="0"/>
        <v>43</v>
      </c>
      <c r="D43">
        <f t="shared" si="1"/>
        <v>1</v>
      </c>
    </row>
    <row r="44" spans="1:5" x14ac:dyDescent="0.25">
      <c r="A44" s="86">
        <v>44</v>
      </c>
      <c r="B44" s="51" t="str">
        <f>IF(ISERROR(MATCH(A44,Data!O:O,0)),"",INDEX(Data!C:C,MATCH(A44,Data!O:O,0)))</f>
        <v>Dean Liao</v>
      </c>
      <c r="C44">
        <f t="shared" si="0"/>
        <v>44</v>
      </c>
      <c r="D44">
        <f t="shared" si="1"/>
        <v>1</v>
      </c>
      <c r="E44">
        <v>1</v>
      </c>
    </row>
    <row r="45" spans="1:5" x14ac:dyDescent="0.25">
      <c r="A45" s="86">
        <v>45</v>
      </c>
      <c r="B45" s="51" t="str">
        <f>IF(ISERROR(MATCH(A45,Data!O:O,0)),"",INDEX(Data!C:C,MATCH(A45,Data!O:O,0)))</f>
        <v>Lora Dal Bo</v>
      </c>
      <c r="C45">
        <f t="shared" si="0"/>
        <v>45</v>
      </c>
      <c r="D45">
        <f t="shared" si="1"/>
        <v>1</v>
      </c>
    </row>
    <row r="46" spans="1:5" x14ac:dyDescent="0.25">
      <c r="A46" s="86">
        <v>46</v>
      </c>
      <c r="B46" s="51" t="str">
        <f>IF(ISERROR(MATCH(A46,Data!O:O,0)),"",INDEX(Data!C:C,MATCH(A46,Data!O:O,0)))</f>
        <v>Kathy Runck</v>
      </c>
      <c r="C46">
        <f t="shared" si="0"/>
        <v>46</v>
      </c>
      <c r="D46">
        <f t="shared" si="1"/>
        <v>1</v>
      </c>
    </row>
    <row r="47" spans="1:5" x14ac:dyDescent="0.25">
      <c r="A47" s="86">
        <v>47</v>
      </c>
      <c r="B47" s="51" t="str">
        <f>IF(ISERROR(MATCH(A47,Data!O:O,0)),"",INDEX(Data!C:C,MATCH(A47,Data!O:O,0)))</f>
        <v>Valencia Bavie</v>
      </c>
      <c r="C47">
        <f t="shared" si="0"/>
        <v>47</v>
      </c>
      <c r="D47">
        <f t="shared" si="1"/>
        <v>1</v>
      </c>
    </row>
    <row r="48" spans="1:5" x14ac:dyDescent="0.25">
      <c r="A48" s="86">
        <v>48</v>
      </c>
      <c r="B48" s="51" t="str">
        <f>IF(ISERROR(MATCH(A48,Data!O:O,0)),"",INDEX(Data!C:C,MATCH(A48,Data!O:O,0)))</f>
        <v>Mario Chavez</v>
      </c>
      <c r="C48">
        <f t="shared" si="0"/>
        <v>48</v>
      </c>
      <c r="D48">
        <f t="shared" si="1"/>
        <v>1</v>
      </c>
    </row>
    <row r="49" spans="1:5" x14ac:dyDescent="0.25">
      <c r="A49" s="86">
        <v>49</v>
      </c>
      <c r="B49" s="51" t="str">
        <f>IF(ISERROR(MATCH(A49,Data!O:O,0)),"",INDEX(Data!C:C,MATCH(A49,Data!O:O,0)))</f>
        <v>Thomas Dewberry</v>
      </c>
      <c r="C49">
        <f t="shared" si="0"/>
        <v>49</v>
      </c>
      <c r="D49">
        <f t="shared" si="1"/>
        <v>1</v>
      </c>
    </row>
    <row r="50" spans="1:5" x14ac:dyDescent="0.25">
      <c r="A50" s="86">
        <v>50</v>
      </c>
      <c r="B50" s="51" t="str">
        <f>IF(ISERROR(MATCH(A50,Data!O:O,0)),"",INDEX(Data!C:C,MATCH(A50,Data!O:O,0)))</f>
        <v>Chris Messer</v>
      </c>
      <c r="C50">
        <f t="shared" si="0"/>
        <v>50</v>
      </c>
      <c r="D50">
        <f t="shared" si="1"/>
        <v>1</v>
      </c>
    </row>
    <row r="51" spans="1:5" x14ac:dyDescent="0.25">
      <c r="A51" s="86">
        <v>51</v>
      </c>
      <c r="B51" s="51" t="str">
        <f>IF(ISERROR(MATCH(A51,Data!O:O,0)),"",INDEX(Data!C:C,MATCH(A51,Data!O:O,0)))</f>
        <v>Donna Lewandowski</v>
      </c>
      <c r="C51">
        <f t="shared" si="0"/>
        <v>51</v>
      </c>
      <c r="D51">
        <f t="shared" si="1"/>
        <v>1</v>
      </c>
    </row>
    <row r="52" spans="1:5" x14ac:dyDescent="0.25">
      <c r="A52" s="86">
        <v>52</v>
      </c>
      <c r="B52" s="51" t="str">
        <f>IF(ISERROR(MATCH(A52,Data!O:O,0)),"",INDEX(Data!C:C,MATCH(A52,Data!O:O,0)))</f>
        <v>Corey Woods</v>
      </c>
      <c r="C52">
        <f t="shared" si="0"/>
        <v>52</v>
      </c>
      <c r="D52">
        <f t="shared" si="1"/>
        <v>1</v>
      </c>
    </row>
    <row r="53" spans="1:5" x14ac:dyDescent="0.25">
      <c r="A53" s="86">
        <v>53</v>
      </c>
      <c r="B53" s="51" t="str">
        <f>IF(ISERROR(MATCH(A53,Data!O:O,0)),"",INDEX(Data!C:C,MATCH(A53,Data!O:O,0)))</f>
        <v>Amelia Bourke</v>
      </c>
      <c r="C53">
        <f t="shared" si="0"/>
        <v>53</v>
      </c>
      <c r="D53">
        <f t="shared" si="1"/>
        <v>1</v>
      </c>
    </row>
    <row r="54" spans="1:5" x14ac:dyDescent="0.25">
      <c r="A54" s="86">
        <v>54</v>
      </c>
      <c r="B54" s="51" t="str">
        <f>IF(ISERROR(MATCH(A54,Data!O:O,0)),"",INDEX(Data!C:C,MATCH(A54,Data!O:O,0)))</f>
        <v>Nicole Guest</v>
      </c>
      <c r="C54">
        <f t="shared" si="0"/>
        <v>54</v>
      </c>
      <c r="D54">
        <f t="shared" si="1"/>
        <v>1</v>
      </c>
    </row>
    <row r="55" spans="1:5" x14ac:dyDescent="0.25">
      <c r="A55" s="86">
        <v>55</v>
      </c>
      <c r="B55" s="51" t="str">
        <f>IF(ISERROR(MATCH(A55,Data!O:O,0)),"",INDEX(Data!C:C,MATCH(A55,Data!O:O,0)))</f>
        <v>Puneet Jethani</v>
      </c>
      <c r="C55">
        <f t="shared" si="0"/>
        <v>55</v>
      </c>
      <c r="D55">
        <f t="shared" si="1"/>
        <v>1</v>
      </c>
    </row>
    <row r="56" spans="1:5" x14ac:dyDescent="0.25">
      <c r="A56" s="86">
        <v>56</v>
      </c>
      <c r="B56" s="51" t="str">
        <f>IF(ISERROR(MATCH(A56,Data!O:O,0)),"",INDEX(Data!C:C,MATCH(A56,Data!O:O,0)))</f>
        <v>Mike Battle</v>
      </c>
      <c r="C56">
        <f t="shared" si="0"/>
        <v>56</v>
      </c>
      <c r="D56">
        <f t="shared" si="1"/>
        <v>1</v>
      </c>
    </row>
    <row r="57" spans="1:5" x14ac:dyDescent="0.25">
      <c r="A57" s="86">
        <v>57</v>
      </c>
      <c r="B57" s="51" t="str">
        <f>IF(ISERROR(MATCH(A57,Data!O:O,0)),"",INDEX(Data!C:C,MATCH(A57,Data!O:O,0)))</f>
        <v>Allen Bergen "Pollyana"</v>
      </c>
      <c r="C57">
        <f t="shared" si="0"/>
        <v>57</v>
      </c>
      <c r="D57">
        <f t="shared" si="1"/>
        <v>1</v>
      </c>
      <c r="E57">
        <v>1</v>
      </c>
    </row>
    <row r="58" spans="1:5" x14ac:dyDescent="0.25">
      <c r="A58" s="86">
        <v>58</v>
      </c>
      <c r="B58" s="51" t="str">
        <f>IF(ISERROR(MATCH(A58,Data!O:O,0)),"",INDEX(Data!C:C,MATCH(A58,Data!O:O,0)))</f>
        <v>Lauren Kuby</v>
      </c>
      <c r="C58">
        <f t="shared" si="0"/>
        <v>58</v>
      </c>
      <c r="D58">
        <f t="shared" si="1"/>
        <v>1</v>
      </c>
    </row>
    <row r="59" spans="1:5" x14ac:dyDescent="0.25">
      <c r="A59" s="86">
        <v>59</v>
      </c>
      <c r="B59" s="51" t="str">
        <f>IF(ISERROR(MATCH(A59,Data!O:O,0)),"",INDEX(Data!C:C,MATCH(A59,Data!O:O,0)))</f>
        <v>Lloyd Thomas</v>
      </c>
      <c r="C59">
        <f t="shared" si="0"/>
        <v>59</v>
      </c>
      <c r="D59">
        <f t="shared" si="1"/>
        <v>1</v>
      </c>
    </row>
    <row r="60" spans="1:5" x14ac:dyDescent="0.25">
      <c r="A60" s="86">
        <v>60</v>
      </c>
      <c r="B60" s="51" t="str">
        <f>IF(ISERROR(MATCH(A60,Data!O:O,0)),"",INDEX(Data!C:C,MATCH(A60,Data!O:O,0)))</f>
        <v>Kinnon Browne</v>
      </c>
      <c r="C60">
        <f t="shared" si="0"/>
        <v>60</v>
      </c>
      <c r="D60">
        <f t="shared" si="1"/>
        <v>1</v>
      </c>
    </row>
    <row r="61" spans="1:5" x14ac:dyDescent="0.25">
      <c r="A61" s="86">
        <v>61</v>
      </c>
      <c r="B61" s="51" t="str">
        <f>IF(ISERROR(MATCH(A61,Data!O:O,0)),"",INDEX(Data!C:C,MATCH(A61,Data!O:O,0)))</f>
        <v>Dana Bennewitz</v>
      </c>
      <c r="C61">
        <f t="shared" si="0"/>
        <v>61</v>
      </c>
      <c r="D61">
        <f t="shared" si="1"/>
        <v>1</v>
      </c>
    </row>
    <row r="62" spans="1:5" x14ac:dyDescent="0.25">
      <c r="A62" s="86">
        <v>62</v>
      </c>
      <c r="B62" s="51" t="str">
        <f>IF(ISERROR(MATCH(A62,Data!O:O,0)),"",INDEX(Data!C:C,MATCH(A62,Data!O:O,0)))</f>
        <v>Mike Zyskowski</v>
      </c>
      <c r="C62">
        <f t="shared" si="0"/>
        <v>62</v>
      </c>
      <c r="D62">
        <f t="shared" si="1"/>
        <v>1</v>
      </c>
    </row>
    <row r="63" spans="1:5" x14ac:dyDescent="0.25">
      <c r="A63" s="86">
        <v>63</v>
      </c>
      <c r="B63" s="51" t="str">
        <f>IF(ISERROR(MATCH(A63,Data!O:O,0)),"",INDEX(Data!C:C,MATCH(A63,Data!O:O,0)))</f>
        <v xml:space="preserve">Lloyd Thomas </v>
      </c>
      <c r="C63">
        <f t="shared" si="0"/>
        <v>63</v>
      </c>
      <c r="D63">
        <f t="shared" si="1"/>
        <v>1</v>
      </c>
    </row>
    <row r="64" spans="1:5" x14ac:dyDescent="0.25">
      <c r="A64" s="86">
        <v>64</v>
      </c>
      <c r="B64" s="51" t="str">
        <f>IF(ISERROR(MATCH(A64,Data!O:O,0)),"",INDEX(Data!C:C,MATCH(A64,Data!O:O,0)))</f>
        <v>Shawn Monk</v>
      </c>
      <c r="C64">
        <f t="shared" si="0"/>
        <v>64</v>
      </c>
      <c r="D64">
        <f t="shared" si="1"/>
        <v>1</v>
      </c>
    </row>
    <row r="65" spans="1:4" x14ac:dyDescent="0.25">
      <c r="A65" s="86">
        <v>65</v>
      </c>
      <c r="B65" s="51" t="str">
        <f>IF(ISERROR(MATCH(A65,Data!O:O,0)),"",INDEX(Data!C:C,MATCH(A65,Data!O:O,0)))</f>
        <v>Shaun McWhorter</v>
      </c>
      <c r="C65">
        <f t="shared" si="0"/>
        <v>65</v>
      </c>
      <c r="D65">
        <f t="shared" si="1"/>
        <v>1</v>
      </c>
    </row>
    <row r="66" spans="1:4" x14ac:dyDescent="0.25">
      <c r="A66" s="86">
        <v>66</v>
      </c>
      <c r="B66" s="51" t="str">
        <f>IF(ISERROR(MATCH(A66,Data!O:O,0)),"",INDEX(Data!C:C,MATCH(A66,Data!O:O,0)))</f>
        <v xml:space="preserve">Tom Walling </v>
      </c>
      <c r="C66">
        <f t="shared" ref="C66:C95" si="2">IF(LEN(B66)&lt;1,"",A66)</f>
        <v>66</v>
      </c>
      <c r="D66">
        <f t="shared" ref="D66:D95" si="3">COUNTIF($B$1:$B$95,"="&amp;B66)</f>
        <v>1</v>
      </c>
    </row>
    <row r="67" spans="1:4" x14ac:dyDescent="0.25">
      <c r="A67" s="86">
        <v>67</v>
      </c>
      <c r="B67" s="51" t="str">
        <f>IF(ISERROR(MATCH(A67,Data!O:O,0)),"",INDEX(Data!C:C,MATCH(A67,Data!O:O,0)))</f>
        <v xml:space="preserve">Nicole Guest </v>
      </c>
      <c r="C67">
        <f t="shared" si="2"/>
        <v>67</v>
      </c>
      <c r="D67">
        <f t="shared" si="3"/>
        <v>1</v>
      </c>
    </row>
    <row r="68" spans="1:4" x14ac:dyDescent="0.25">
      <c r="A68" s="86">
        <v>68</v>
      </c>
      <c r="B68" s="51" t="str">
        <f>IF(ISERROR(MATCH(A68,Data!O:O,0)),"",INDEX(Data!C:C,MATCH(A68,Data!O:O,0)))</f>
        <v>Jake Savona</v>
      </c>
      <c r="C68">
        <f t="shared" si="2"/>
        <v>68</v>
      </c>
      <c r="D68">
        <f t="shared" si="3"/>
        <v>1</v>
      </c>
    </row>
    <row r="69" spans="1:4" x14ac:dyDescent="0.25">
      <c r="A69" s="86">
        <v>69</v>
      </c>
      <c r="B69" s="51" t="str">
        <f>IF(ISERROR(MATCH(A69,Data!O:O,0)),"",INDEX(Data!C:C,MATCH(A69,Data!O:O,0)))</f>
        <v xml:space="preserve">Justin Peterson </v>
      </c>
      <c r="C69">
        <f t="shared" si="2"/>
        <v>69</v>
      </c>
      <c r="D69">
        <f t="shared" si="3"/>
        <v>1</v>
      </c>
    </row>
    <row r="70" spans="1:4" x14ac:dyDescent="0.25">
      <c r="A70" s="86">
        <v>70</v>
      </c>
      <c r="B70" s="51" t="str">
        <f>IF(ISERROR(MATCH(A70,Data!O:O,0)),"",INDEX(Data!C:C,MATCH(A70,Data!O:O,0)))</f>
        <v>Anupum Pant</v>
      </c>
      <c r="C70">
        <f t="shared" si="2"/>
        <v>70</v>
      </c>
      <c r="D70">
        <f t="shared" si="3"/>
        <v>1</v>
      </c>
    </row>
    <row r="71" spans="1:4" x14ac:dyDescent="0.25">
      <c r="A71" s="86">
        <v>71</v>
      </c>
      <c r="B71" s="51" t="str">
        <f>IF(ISERROR(MATCH(A71,Data!O:O,0)),"",INDEX(Data!C:C,MATCH(A71,Data!O:O,0)))</f>
        <v>Jay Robinette</v>
      </c>
      <c r="C71">
        <f t="shared" si="2"/>
        <v>71</v>
      </c>
      <c r="D71">
        <f t="shared" si="3"/>
        <v>1</v>
      </c>
    </row>
    <row r="72" spans="1:4" x14ac:dyDescent="0.25">
      <c r="A72" s="86">
        <v>72</v>
      </c>
      <c r="B72" s="51" t="str">
        <f>IF(ISERROR(MATCH(A72,Data!O:O,0)),"",INDEX(Data!C:C,MATCH(A72,Data!O:O,0)))</f>
        <v>Brian Perkins</v>
      </c>
      <c r="C72">
        <f t="shared" si="2"/>
        <v>72</v>
      </c>
      <c r="D72">
        <f t="shared" si="3"/>
        <v>1</v>
      </c>
    </row>
    <row r="73" spans="1:4" x14ac:dyDescent="0.25">
      <c r="A73" s="86">
        <v>73</v>
      </c>
      <c r="B73" s="51" t="str">
        <f>IF(ISERROR(MATCH(A73,Data!O:O,0)),"",INDEX(Data!C:C,MATCH(A73,Data!O:O,0)))</f>
        <v>Terrie Ekin</v>
      </c>
      <c r="C73">
        <f t="shared" si="2"/>
        <v>73</v>
      </c>
      <c r="D73">
        <f t="shared" si="3"/>
        <v>1</v>
      </c>
    </row>
    <row r="74" spans="1:4" x14ac:dyDescent="0.25">
      <c r="A74" s="86">
        <v>74</v>
      </c>
      <c r="B74" s="51" t="str">
        <f>IF(ISERROR(MATCH(A74,Data!O:O,0)),"",INDEX(Data!C:C,MATCH(A74,Data!O:O,0)))</f>
        <v>Philip Bernick</v>
      </c>
      <c r="C74">
        <f t="shared" si="2"/>
        <v>74</v>
      </c>
      <c r="D74">
        <f t="shared" si="3"/>
        <v>1</v>
      </c>
    </row>
    <row r="75" spans="1:4" x14ac:dyDescent="0.25">
      <c r="A75" s="86">
        <v>75</v>
      </c>
      <c r="B75" s="51" t="str">
        <f>IF(ISERROR(MATCH(A75,Data!O:O,0)),"",INDEX(Data!C:C,MATCH(A75,Data!O:O,0)))</f>
        <v xml:space="preserve">Stevie </v>
      </c>
      <c r="C75">
        <f t="shared" si="2"/>
        <v>75</v>
      </c>
      <c r="D75">
        <f t="shared" si="3"/>
        <v>1</v>
      </c>
    </row>
    <row r="76" spans="1:4" x14ac:dyDescent="0.25">
      <c r="A76" s="86">
        <v>76</v>
      </c>
      <c r="B76" s="51" t="str">
        <f>IF(ISERROR(MATCH(A76,Data!O:O,0)),"",INDEX(Data!C:C,MATCH(A76,Data!O:O,0)))</f>
        <v>Karen Magnan</v>
      </c>
      <c r="C76">
        <f t="shared" si="2"/>
        <v>76</v>
      </c>
      <c r="D76">
        <f t="shared" si="3"/>
        <v>1</v>
      </c>
    </row>
    <row r="77" spans="1:4" x14ac:dyDescent="0.25">
      <c r="A77" s="86">
        <v>77</v>
      </c>
      <c r="B77" s="51" t="str">
        <f>IF(ISERROR(MATCH(A77,Data!O:O,0)),"",INDEX(Data!C:C,MATCH(A77,Data!O:O,0)))</f>
        <v xml:space="preserve">Mike Battle </v>
      </c>
      <c r="C77">
        <f t="shared" si="2"/>
        <v>77</v>
      </c>
      <c r="D77">
        <f t="shared" si="3"/>
        <v>1</v>
      </c>
    </row>
    <row r="78" spans="1:4" x14ac:dyDescent="0.25">
      <c r="A78" s="86">
        <v>78</v>
      </c>
      <c r="B78" s="51" t="str">
        <f>IF(ISERROR(MATCH(A78,Data!O:O,0)),"",INDEX(Data!C:C,MATCH(A78,Data!O:O,0)))</f>
        <v xml:space="preserve">Teddy Pepper </v>
      </c>
      <c r="C78">
        <f t="shared" si="2"/>
        <v>78</v>
      </c>
      <c r="D78">
        <f t="shared" si="3"/>
        <v>1</v>
      </c>
    </row>
    <row r="79" spans="1:4" x14ac:dyDescent="0.25">
      <c r="A79" s="86">
        <v>79</v>
      </c>
      <c r="B79" s="51" t="str">
        <f>IF(ISERROR(MATCH(A79,Data!O:O,0)),"",INDEX(Data!C:C,MATCH(A79,Data!O:O,0)))</f>
        <v>Tori Sadow</v>
      </c>
      <c r="C79">
        <f t="shared" si="2"/>
        <v>79</v>
      </c>
      <c r="D79">
        <f t="shared" si="3"/>
        <v>1</v>
      </c>
    </row>
    <row r="80" spans="1:4" x14ac:dyDescent="0.25">
      <c r="A80" s="86">
        <v>80</v>
      </c>
      <c r="B80" s="51" t="str">
        <f>IF(ISERROR(MATCH(A80,Data!O:O,0)),"",INDEX(Data!C:C,MATCH(A80,Data!O:O,0)))</f>
        <v>Torin Sadow</v>
      </c>
      <c r="C80">
        <f t="shared" si="2"/>
        <v>80</v>
      </c>
      <c r="D80">
        <f t="shared" si="3"/>
        <v>1</v>
      </c>
    </row>
    <row r="81" spans="1:5" x14ac:dyDescent="0.25">
      <c r="A81" s="86">
        <v>81</v>
      </c>
      <c r="B81" s="51" t="str">
        <f>IF(ISERROR(MATCH(A81,Data!O:O,0)),"",INDEX(Data!C:C,MATCH(A81,Data!O:O,0)))</f>
        <v>Shawn Robinson</v>
      </c>
      <c r="C81">
        <f t="shared" si="2"/>
        <v>81</v>
      </c>
      <c r="D81">
        <f t="shared" si="3"/>
        <v>1</v>
      </c>
      <c r="E81">
        <v>1</v>
      </c>
    </row>
    <row r="82" spans="1:5" x14ac:dyDescent="0.25">
      <c r="A82" s="86">
        <v>82</v>
      </c>
      <c r="B82" s="51" t="str">
        <f>IF(ISERROR(MATCH(A82,Data!O:O,0)),"",INDEX(Data!C:C,MATCH(A82,Data!O:O,0)))</f>
        <v/>
      </c>
      <c r="C82" t="str">
        <f t="shared" si="2"/>
        <v/>
      </c>
      <c r="D82">
        <f t="shared" si="3"/>
        <v>0</v>
      </c>
    </row>
    <row r="83" spans="1:5" x14ac:dyDescent="0.25">
      <c r="A83" s="86">
        <v>83</v>
      </c>
      <c r="B83" s="51" t="str">
        <f>IF(ISERROR(MATCH(A83,Data!O:O,0)),"",INDEX(Data!C:C,MATCH(A83,Data!O:O,0)))</f>
        <v/>
      </c>
      <c r="C83" t="str">
        <f t="shared" si="2"/>
        <v/>
      </c>
      <c r="D83">
        <f t="shared" si="3"/>
        <v>0</v>
      </c>
    </row>
    <row r="84" spans="1:5" x14ac:dyDescent="0.25">
      <c r="A84" s="86">
        <v>84</v>
      </c>
      <c r="B84" s="51" t="str">
        <f>IF(ISERROR(MATCH(A84,Data!O:O,0)),"",INDEX(Data!C:C,MATCH(A84,Data!O:O,0)))</f>
        <v/>
      </c>
      <c r="C84" t="str">
        <f t="shared" si="2"/>
        <v/>
      </c>
      <c r="D84">
        <f t="shared" si="3"/>
        <v>0</v>
      </c>
    </row>
    <row r="85" spans="1:5" x14ac:dyDescent="0.25">
      <c r="A85" s="86">
        <v>85</v>
      </c>
      <c r="B85" s="51" t="str">
        <f>IF(ISERROR(MATCH(A85,Data!O:O,0)),"",INDEX(Data!C:C,MATCH(A85,Data!O:O,0)))</f>
        <v/>
      </c>
      <c r="C85" t="str">
        <f t="shared" si="2"/>
        <v/>
      </c>
      <c r="D85">
        <f t="shared" si="3"/>
        <v>0</v>
      </c>
    </row>
    <row r="86" spans="1:5" x14ac:dyDescent="0.25">
      <c r="A86" s="86">
        <v>86</v>
      </c>
      <c r="B86" s="51" t="str">
        <f>IF(ISERROR(MATCH(A86,Data!O:O,0)),"",INDEX(Data!C:C,MATCH(A86,Data!O:O,0)))</f>
        <v/>
      </c>
      <c r="C86" t="str">
        <f t="shared" si="2"/>
        <v/>
      </c>
      <c r="D86">
        <f t="shared" si="3"/>
        <v>0</v>
      </c>
    </row>
    <row r="87" spans="1:5" x14ac:dyDescent="0.25">
      <c r="A87" s="86">
        <v>87</v>
      </c>
      <c r="B87" s="51" t="str">
        <f>IF(ISERROR(MATCH(A87,Data!O:O,0)),"",INDEX(Data!C:C,MATCH(A87,Data!O:O,0)))</f>
        <v/>
      </c>
      <c r="C87" t="str">
        <f t="shared" si="2"/>
        <v/>
      </c>
      <c r="D87">
        <f t="shared" si="3"/>
        <v>0</v>
      </c>
    </row>
    <row r="88" spans="1:5" x14ac:dyDescent="0.25">
      <c r="A88" s="86">
        <v>88</v>
      </c>
      <c r="B88" s="51" t="str">
        <f>IF(ISERROR(MATCH(A88,Data!O:O,0)),"",INDEX(Data!C:C,MATCH(A88,Data!O:O,0)))</f>
        <v/>
      </c>
      <c r="C88" t="str">
        <f t="shared" si="2"/>
        <v/>
      </c>
      <c r="D88">
        <f t="shared" si="3"/>
        <v>0</v>
      </c>
    </row>
    <row r="89" spans="1:5" x14ac:dyDescent="0.25">
      <c r="A89" s="86">
        <v>89</v>
      </c>
      <c r="B89" s="51" t="str">
        <f>IF(ISERROR(MATCH(A89,Data!O:O,0)),"",INDEX(Data!C:C,MATCH(A89,Data!O:O,0)))</f>
        <v/>
      </c>
      <c r="C89" t="str">
        <f t="shared" si="2"/>
        <v/>
      </c>
      <c r="D89">
        <f t="shared" si="3"/>
        <v>0</v>
      </c>
    </row>
    <row r="90" spans="1:5" x14ac:dyDescent="0.25">
      <c r="A90" s="86">
        <v>90</v>
      </c>
      <c r="B90" s="51" t="str">
        <f>IF(ISERROR(MATCH(A90,Data!O:O,0)),"",INDEX(Data!C:C,MATCH(A90,Data!O:O,0)))</f>
        <v/>
      </c>
      <c r="C90" t="str">
        <f t="shared" si="2"/>
        <v/>
      </c>
      <c r="D90">
        <f t="shared" si="3"/>
        <v>0</v>
      </c>
    </row>
    <row r="91" spans="1:5" x14ac:dyDescent="0.25">
      <c r="A91" s="86">
        <v>91</v>
      </c>
      <c r="B91" s="51" t="str">
        <f>IF(ISERROR(MATCH(A91,Data!O:O,0)),"",INDEX(Data!C:C,MATCH(A91,Data!O:O,0)))</f>
        <v/>
      </c>
      <c r="C91" t="str">
        <f t="shared" si="2"/>
        <v/>
      </c>
      <c r="D91">
        <f t="shared" si="3"/>
        <v>0</v>
      </c>
    </row>
    <row r="92" spans="1:5" x14ac:dyDescent="0.25">
      <c r="A92" s="86">
        <v>92</v>
      </c>
      <c r="B92" s="51" t="str">
        <f>IF(ISERROR(MATCH(A92,Data!O:O,0)),"",INDEX(Data!C:C,MATCH(A92,Data!O:O,0)))</f>
        <v/>
      </c>
      <c r="C92" t="str">
        <f t="shared" si="2"/>
        <v/>
      </c>
      <c r="D92">
        <f t="shared" si="3"/>
        <v>0</v>
      </c>
    </row>
    <row r="93" spans="1:5" x14ac:dyDescent="0.25">
      <c r="A93" s="86">
        <v>93</v>
      </c>
      <c r="B93" s="51" t="str">
        <f>IF(ISERROR(MATCH(A93,Data!O:O,0)),"",INDEX(Data!C:C,MATCH(A93,Data!O:O,0)))</f>
        <v/>
      </c>
      <c r="C93" t="str">
        <f t="shared" si="2"/>
        <v/>
      </c>
      <c r="D93">
        <f t="shared" si="3"/>
        <v>0</v>
      </c>
    </row>
    <row r="94" spans="1:5" x14ac:dyDescent="0.25">
      <c r="A94" s="86">
        <v>94</v>
      </c>
      <c r="B94" s="51" t="str">
        <f>IF(ISERROR(MATCH(A94,Data!O:O,0)),"",INDEX(Data!C:C,MATCH(A94,Data!O:O,0)))</f>
        <v/>
      </c>
      <c r="C94" t="str">
        <f t="shared" si="2"/>
        <v/>
      </c>
      <c r="D94">
        <f t="shared" si="3"/>
        <v>0</v>
      </c>
    </row>
    <row r="95" spans="1:5" x14ac:dyDescent="0.25">
      <c r="A95" s="86">
        <v>95</v>
      </c>
      <c r="B95" s="51" t="str">
        <f>IF(ISERROR(MATCH(A95,Data!O:O,0)),"",INDEX(Data!C:C,MATCH(A95,Data!O:O,0)))</f>
        <v/>
      </c>
      <c r="C95" t="str">
        <f t="shared" si="2"/>
        <v/>
      </c>
      <c r="D95">
        <f t="shared" si="3"/>
        <v>0</v>
      </c>
    </row>
    <row r="96" spans="1:5" x14ac:dyDescent="0.25">
      <c r="C96">
        <f>MAX(C1:C95)-COUNTIF(D1:D95,"&gt;1")+SUM(E1:E95)</f>
        <v>85</v>
      </c>
    </row>
    <row r="97" spans="1:4" x14ac:dyDescent="0.25">
      <c r="A97" s="54" t="s">
        <v>607</v>
      </c>
    </row>
    <row r="98" spans="1:4" x14ac:dyDescent="0.25">
      <c r="B98" t="s">
        <v>608</v>
      </c>
    </row>
    <row r="99" spans="1:4" x14ac:dyDescent="0.25">
      <c r="B99" t="s">
        <v>609</v>
      </c>
    </row>
    <row r="101" spans="1:4" x14ac:dyDescent="0.25">
      <c r="A101" s="54" t="s">
        <v>615</v>
      </c>
    </row>
    <row r="104" spans="1:4" x14ac:dyDescent="0.25">
      <c r="A104" s="54" t="s">
        <v>611</v>
      </c>
    </row>
    <row r="105" spans="1:4" x14ac:dyDescent="0.25">
      <c r="A105" s="54" t="s">
        <v>610</v>
      </c>
    </row>
    <row r="106" spans="1:4" x14ac:dyDescent="0.25">
      <c r="B106" t="s">
        <v>612</v>
      </c>
      <c r="C106" t="s">
        <v>613</v>
      </c>
      <c r="D106" t="s">
        <v>614</v>
      </c>
    </row>
  </sheetData>
  <phoneticPr fontId="5"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heetViews>
  <sheetFormatPr defaultRowHeight="13.2" x14ac:dyDescent="0.25"/>
  <cols>
    <col min="1" max="1" width="6.44140625" bestFit="1" customWidth="1"/>
    <col min="2" max="2" width="3.44140625" bestFit="1" customWidth="1"/>
    <col min="3" max="3" width="5.88671875" bestFit="1" customWidth="1"/>
    <col min="4" max="4" width="15.33203125" customWidth="1"/>
    <col min="5" max="5" width="14.33203125" customWidth="1"/>
    <col min="6" max="6" width="8.5546875" bestFit="1" customWidth="1"/>
  </cols>
  <sheetData>
    <row r="1" spans="1:6" s="66" customFormat="1" ht="39.6" x14ac:dyDescent="0.25">
      <c r="A1" s="53" t="s">
        <v>1259</v>
      </c>
      <c r="B1" s="53" t="s">
        <v>492</v>
      </c>
      <c r="C1" s="53" t="s">
        <v>1208</v>
      </c>
      <c r="D1" s="53" t="s">
        <v>139</v>
      </c>
      <c r="E1" s="53" t="s">
        <v>5</v>
      </c>
      <c r="F1" s="53" t="s">
        <v>1260</v>
      </c>
    </row>
    <row r="2" spans="1:6" x14ac:dyDescent="0.25">
      <c r="A2" s="320" t="str">
        <f t="shared" ref="A2:A24" si="0">C2&amp;"_"&amp;B2</f>
        <v>112_1</v>
      </c>
      <c r="B2" s="51">
        <v>1</v>
      </c>
      <c r="C2" s="51">
        <v>112</v>
      </c>
      <c r="D2" s="320" t="str">
        <f t="shared" ref="D2:D24" si="1">VLOOKUP($C2,Loc,2,FALSE)</f>
        <v>Superstition Fwy</v>
      </c>
      <c r="E2" s="320" t="str">
        <f t="shared" ref="E2:E24" si="2">VLOOKUP($C2,Loc,3,FALSE)</f>
        <v>College Ave</v>
      </c>
      <c r="F2" s="320" t="str">
        <f t="shared" ref="F2:F24" si="3">IF(B2=1,"NB",IF(B2=2,"SB",IF(B2=3,"EB",IF(B2=4,"WB",""))))</f>
        <v>NB</v>
      </c>
    </row>
    <row r="3" spans="1:6" x14ac:dyDescent="0.25">
      <c r="A3" s="320" t="str">
        <f t="shared" si="0"/>
        <v>112_2</v>
      </c>
      <c r="B3" s="51">
        <v>2</v>
      </c>
      <c r="C3" s="51">
        <v>112</v>
      </c>
      <c r="D3" s="320" t="str">
        <f t="shared" si="1"/>
        <v>Superstition Fwy</v>
      </c>
      <c r="E3" s="320" t="str">
        <f t="shared" si="2"/>
        <v>College Ave</v>
      </c>
      <c r="F3" s="320" t="str">
        <f t="shared" si="3"/>
        <v>SB</v>
      </c>
    </row>
    <row r="4" spans="1:6" x14ac:dyDescent="0.25">
      <c r="A4" s="320" t="str">
        <f t="shared" si="0"/>
        <v>112_3</v>
      </c>
      <c r="B4" s="51">
        <v>3</v>
      </c>
      <c r="C4" s="51">
        <v>112</v>
      </c>
      <c r="D4" s="320" t="str">
        <f t="shared" si="1"/>
        <v>Superstition Fwy</v>
      </c>
      <c r="E4" s="320" t="str">
        <f t="shared" si="2"/>
        <v>College Ave</v>
      </c>
      <c r="F4" s="320" t="str">
        <f t="shared" si="3"/>
        <v>EB</v>
      </c>
    </row>
    <row r="5" spans="1:6" x14ac:dyDescent="0.25">
      <c r="A5" s="320" t="str">
        <f t="shared" si="0"/>
        <v>112_4</v>
      </c>
      <c r="B5" s="51">
        <v>4</v>
      </c>
      <c r="C5" s="51">
        <v>112</v>
      </c>
      <c r="D5" s="320" t="str">
        <f t="shared" si="1"/>
        <v>Superstition Fwy</v>
      </c>
      <c r="E5" s="320" t="str">
        <f t="shared" si="2"/>
        <v>College Ave</v>
      </c>
      <c r="F5" s="320" t="str">
        <f t="shared" si="3"/>
        <v>WB</v>
      </c>
    </row>
    <row r="6" spans="1:6" x14ac:dyDescent="0.25">
      <c r="A6" s="320" t="str">
        <f t="shared" si="0"/>
        <v>115_1</v>
      </c>
      <c r="B6" s="51">
        <v>1</v>
      </c>
      <c r="C6" s="51">
        <v>115</v>
      </c>
      <c r="D6" s="320" t="str">
        <f t="shared" si="1"/>
        <v>University Dr</v>
      </c>
      <c r="E6" s="320" t="str">
        <f t="shared" si="2"/>
        <v>College Ave</v>
      </c>
      <c r="F6" s="320" t="str">
        <f t="shared" si="3"/>
        <v>NB</v>
      </c>
    </row>
    <row r="7" spans="1:6" x14ac:dyDescent="0.25">
      <c r="A7" s="320" t="str">
        <f t="shared" si="0"/>
        <v>122_1</v>
      </c>
      <c r="B7" s="51">
        <v>1</v>
      </c>
      <c r="C7" s="51">
        <v>122</v>
      </c>
      <c r="D7" s="320" t="str">
        <f t="shared" si="1"/>
        <v>McKellips Rd</v>
      </c>
      <c r="E7" s="320" t="str">
        <f t="shared" si="2"/>
        <v>Greenbelt Path</v>
      </c>
      <c r="F7" s="320" t="str">
        <f t="shared" si="3"/>
        <v>NB</v>
      </c>
    </row>
    <row r="8" spans="1:6" x14ac:dyDescent="0.25">
      <c r="A8" s="320" t="str">
        <f t="shared" si="0"/>
        <v>122_2</v>
      </c>
      <c r="B8" s="51">
        <v>2</v>
      </c>
      <c r="C8" s="51">
        <v>122</v>
      </c>
      <c r="D8" s="320" t="str">
        <f t="shared" si="1"/>
        <v>McKellips Rd</v>
      </c>
      <c r="E8" s="320" t="str">
        <f t="shared" si="2"/>
        <v>Greenbelt Path</v>
      </c>
      <c r="F8" s="320" t="str">
        <f t="shared" si="3"/>
        <v>SB</v>
      </c>
    </row>
    <row r="9" spans="1:6" x14ac:dyDescent="0.25">
      <c r="A9" s="320" t="str">
        <f t="shared" si="0"/>
        <v>126_1</v>
      </c>
      <c r="B9" s="51">
        <v>1</v>
      </c>
      <c r="C9" s="51">
        <v>126</v>
      </c>
      <c r="D9" s="320" t="str">
        <f t="shared" si="1"/>
        <v>Baseline Rd</v>
      </c>
      <c r="E9" s="320" t="str">
        <f t="shared" si="2"/>
        <v>Western Canal</v>
      </c>
      <c r="F9" s="320" t="str">
        <f t="shared" si="3"/>
        <v>NB</v>
      </c>
    </row>
    <row r="10" spans="1:6" x14ac:dyDescent="0.25">
      <c r="A10" s="320" t="str">
        <f t="shared" si="0"/>
        <v>126_2</v>
      </c>
      <c r="B10" s="51">
        <v>2</v>
      </c>
      <c r="C10" s="51">
        <v>126</v>
      </c>
      <c r="D10" s="320" t="str">
        <f t="shared" si="1"/>
        <v>Baseline Rd</v>
      </c>
      <c r="E10" s="320" t="str">
        <f t="shared" si="2"/>
        <v>Western Canal</v>
      </c>
      <c r="F10" s="320" t="str">
        <f t="shared" si="3"/>
        <v>SB</v>
      </c>
    </row>
    <row r="11" spans="1:6" x14ac:dyDescent="0.25">
      <c r="A11" s="320" t="str">
        <f t="shared" si="0"/>
        <v>134_3</v>
      </c>
      <c r="B11" s="51">
        <v>3</v>
      </c>
      <c r="C11" s="51">
        <v>134</v>
      </c>
      <c r="D11" s="320" t="str">
        <f t="shared" si="1"/>
        <v>Apache Blvd</v>
      </c>
      <c r="E11" s="320" t="str">
        <f t="shared" si="2"/>
        <v>Paseo Del Saber</v>
      </c>
      <c r="F11" s="320" t="str">
        <f t="shared" si="3"/>
        <v>EB</v>
      </c>
    </row>
    <row r="12" spans="1:6" x14ac:dyDescent="0.25">
      <c r="A12" s="320" t="str">
        <f t="shared" si="0"/>
        <v>134_4</v>
      </c>
      <c r="B12" s="51">
        <v>4</v>
      </c>
      <c r="C12" s="51">
        <v>134</v>
      </c>
      <c r="D12" s="320" t="str">
        <f t="shared" si="1"/>
        <v>Apache Blvd</v>
      </c>
      <c r="E12" s="320" t="str">
        <f t="shared" si="2"/>
        <v>Paseo Del Saber</v>
      </c>
      <c r="F12" s="320" t="str">
        <f t="shared" si="3"/>
        <v>WB</v>
      </c>
    </row>
    <row r="13" spans="1:6" x14ac:dyDescent="0.25">
      <c r="A13" s="320" t="str">
        <f t="shared" si="0"/>
        <v>152_1</v>
      </c>
      <c r="B13" s="51">
        <v>1</v>
      </c>
      <c r="C13" s="51">
        <v>152</v>
      </c>
      <c r="D13" s="320" t="str">
        <f t="shared" si="1"/>
        <v>Tempe Lake S.</v>
      </c>
      <c r="E13" s="320" t="str">
        <f t="shared" si="2"/>
        <v>TCA Bridge</v>
      </c>
      <c r="F13" s="320" t="str">
        <f t="shared" si="3"/>
        <v>NB</v>
      </c>
    </row>
    <row r="14" spans="1:6" x14ac:dyDescent="0.25">
      <c r="A14" s="320" t="str">
        <f t="shared" si="0"/>
        <v>152_2</v>
      </c>
      <c r="B14" s="51">
        <v>2</v>
      </c>
      <c r="C14" s="51">
        <v>152</v>
      </c>
      <c r="D14" s="320" t="str">
        <f t="shared" si="1"/>
        <v>Tempe Lake S.</v>
      </c>
      <c r="E14" s="320" t="str">
        <f t="shared" si="2"/>
        <v>TCA Bridge</v>
      </c>
      <c r="F14" s="320" t="str">
        <f t="shared" si="3"/>
        <v>SB</v>
      </c>
    </row>
    <row r="15" spans="1:6" x14ac:dyDescent="0.25">
      <c r="A15" s="320" t="str">
        <f t="shared" si="0"/>
        <v>152_3</v>
      </c>
      <c r="B15" s="51">
        <v>3</v>
      </c>
      <c r="C15" s="51">
        <v>152</v>
      </c>
      <c r="D15" s="320" t="str">
        <f t="shared" si="1"/>
        <v>Tempe Lake S.</v>
      </c>
      <c r="E15" s="320" t="str">
        <f t="shared" si="2"/>
        <v>TCA Bridge</v>
      </c>
      <c r="F15" s="320" t="str">
        <f t="shared" si="3"/>
        <v>EB</v>
      </c>
    </row>
    <row r="16" spans="1:6" x14ac:dyDescent="0.25">
      <c r="A16" s="320" t="str">
        <f t="shared" si="0"/>
        <v>152_4</v>
      </c>
      <c r="B16" s="51">
        <v>4</v>
      </c>
      <c r="C16" s="51">
        <v>152</v>
      </c>
      <c r="D16" s="320" t="str">
        <f t="shared" si="1"/>
        <v>Tempe Lake S.</v>
      </c>
      <c r="E16" s="320" t="str">
        <f t="shared" si="2"/>
        <v>TCA Bridge</v>
      </c>
      <c r="F16" s="320" t="str">
        <f t="shared" si="3"/>
        <v>WB</v>
      </c>
    </row>
    <row r="17" spans="1:6" x14ac:dyDescent="0.25">
      <c r="A17" s="320" t="str">
        <f t="shared" si="0"/>
        <v>156_1</v>
      </c>
      <c r="B17" s="51">
        <v>1</v>
      </c>
      <c r="C17" s="51">
        <v>156</v>
      </c>
      <c r="D17" s="320" t="str">
        <f t="shared" si="1"/>
        <v>Crosscut Canal</v>
      </c>
      <c r="E17" s="320" t="str">
        <f t="shared" si="2"/>
        <v>Mill Ave</v>
      </c>
      <c r="F17" s="320" t="str">
        <f t="shared" si="3"/>
        <v>NB</v>
      </c>
    </row>
    <row r="18" spans="1:6" x14ac:dyDescent="0.25">
      <c r="A18" s="320" t="str">
        <f t="shared" ref="A18:A23" si="4">C18&amp;"_"&amp;B18</f>
        <v>156_2</v>
      </c>
      <c r="B18" s="51">
        <v>2</v>
      </c>
      <c r="C18" s="51">
        <v>156</v>
      </c>
      <c r="D18" s="320" t="str">
        <f t="shared" si="1"/>
        <v>Crosscut Canal</v>
      </c>
      <c r="E18" s="320" t="str">
        <f t="shared" si="2"/>
        <v>Mill Ave</v>
      </c>
      <c r="F18" s="320" t="str">
        <f t="shared" ref="F18:F23" si="5">IF(B18=1,"NB",IF(B18=2,"SB",IF(B18=3,"EB",IF(B18=4,"WB",""))))</f>
        <v>SB</v>
      </c>
    </row>
    <row r="19" spans="1:6" x14ac:dyDescent="0.25">
      <c r="A19" s="320" t="str">
        <f t="shared" si="4"/>
        <v>123_3</v>
      </c>
      <c r="B19" s="314">
        <v>3</v>
      </c>
      <c r="C19" s="113">
        <v>123</v>
      </c>
      <c r="D19" s="320" t="str">
        <f t="shared" si="1"/>
        <v>Western Canal</v>
      </c>
      <c r="E19" s="320" t="str">
        <f t="shared" si="2"/>
        <v>Rural Rd</v>
      </c>
      <c r="F19" s="320" t="str">
        <f t="shared" si="5"/>
        <v>EB</v>
      </c>
    </row>
    <row r="20" spans="1:6" x14ac:dyDescent="0.25">
      <c r="A20" s="320" t="str">
        <f t="shared" si="4"/>
        <v>123_4</v>
      </c>
      <c r="B20" s="314">
        <v>4</v>
      </c>
      <c r="C20" s="113">
        <v>123</v>
      </c>
      <c r="D20" s="320" t="str">
        <f t="shared" si="1"/>
        <v>Western Canal</v>
      </c>
      <c r="E20" s="320" t="str">
        <f t="shared" si="2"/>
        <v>Rural Rd</v>
      </c>
      <c r="F20" s="320" t="str">
        <f t="shared" si="5"/>
        <v>WB</v>
      </c>
    </row>
    <row r="21" spans="1:6" x14ac:dyDescent="0.25">
      <c r="A21" s="320" t="str">
        <f t="shared" si="4"/>
        <v>124_3</v>
      </c>
      <c r="B21" s="314">
        <v>3</v>
      </c>
      <c r="C21" s="113">
        <v>124</v>
      </c>
      <c r="D21" s="320" t="str">
        <f t="shared" si="1"/>
        <v>Western Canal</v>
      </c>
      <c r="E21" s="320" t="str">
        <f t="shared" si="2"/>
        <v>McClintock Dr</v>
      </c>
      <c r="F21" s="320" t="str">
        <f t="shared" si="5"/>
        <v>EB</v>
      </c>
    </row>
    <row r="22" spans="1:6" x14ac:dyDescent="0.25">
      <c r="A22" s="320" t="str">
        <f t="shared" si="4"/>
        <v>124_4</v>
      </c>
      <c r="B22" s="314">
        <v>4</v>
      </c>
      <c r="C22" s="113">
        <v>124</v>
      </c>
      <c r="D22" s="320" t="str">
        <f t="shared" si="1"/>
        <v>Western Canal</v>
      </c>
      <c r="E22" s="320" t="str">
        <f t="shared" si="2"/>
        <v>McClintock Dr</v>
      </c>
      <c r="F22" s="320" t="str">
        <f t="shared" si="5"/>
        <v>WB</v>
      </c>
    </row>
    <row r="23" spans="1:6" x14ac:dyDescent="0.25">
      <c r="A23" s="320" t="str">
        <f t="shared" si="4"/>
        <v>125_3</v>
      </c>
      <c r="B23" s="314">
        <v>3</v>
      </c>
      <c r="C23" s="113">
        <v>125</v>
      </c>
      <c r="D23" s="320" t="str">
        <f t="shared" si="1"/>
        <v>Western Canal</v>
      </c>
      <c r="E23" s="320" t="str">
        <f t="shared" si="2"/>
        <v>Lakeshore Dr</v>
      </c>
      <c r="F23" s="320" t="str">
        <f t="shared" si="5"/>
        <v>EB</v>
      </c>
    </row>
    <row r="24" spans="1:6" x14ac:dyDescent="0.25">
      <c r="A24" s="320" t="str">
        <f t="shared" si="0"/>
        <v>125_4</v>
      </c>
      <c r="B24" s="314">
        <v>4</v>
      </c>
      <c r="C24" s="113">
        <v>125</v>
      </c>
      <c r="D24" s="320" t="str">
        <f t="shared" si="1"/>
        <v>Western Canal</v>
      </c>
      <c r="E24" s="320" t="str">
        <f t="shared" si="2"/>
        <v>Lakeshore Dr</v>
      </c>
      <c r="F24" s="320" t="str">
        <f t="shared" si="3"/>
        <v>WB</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F209"/>
  <sheetViews>
    <sheetView topLeftCell="BE1" zoomScale="70" zoomScaleNormal="70" workbookViewId="0">
      <pane ySplit="1" topLeftCell="A43" activePane="bottomLeft" state="frozen"/>
      <selection pane="bottomLeft" activeCell="CC63" sqref="CC63:CD63"/>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0" width="7" style="56" customWidth="1"/>
    <col min="11" max="14" width="5" style="56" customWidth="1"/>
    <col min="15" max="16" width="9.6640625" style="16" customWidth="1"/>
    <col min="17" max="18" width="5.44140625" customWidth="1"/>
    <col min="19" max="19" width="10.88671875" customWidth="1"/>
    <col min="20" max="20" width="13.6640625" customWidth="1"/>
    <col min="21" max="21" width="15.44140625" customWidth="1"/>
    <col min="22" max="22" width="8" style="16" customWidth="1"/>
    <col min="23" max="23" width="13.44140625" style="16" customWidth="1"/>
    <col min="24" max="24" width="7" style="16" customWidth="1"/>
    <col min="25" max="25" width="9.5546875" style="16" customWidth="1"/>
    <col min="26" max="26" width="10.109375" style="16" customWidth="1"/>
    <col min="27" max="34" width="7" style="16" customWidth="1"/>
    <col min="35" max="38" width="6.44140625" style="16" customWidth="1"/>
    <col min="39" max="39" width="13.5546875" customWidth="1"/>
    <col min="40" max="40" width="14.109375" customWidth="1"/>
    <col min="41" max="41" width="13.88671875" customWidth="1"/>
    <col min="42" max="42" width="13.6640625" customWidth="1"/>
    <col min="43" max="43" width="12.5546875" customWidth="1"/>
    <col min="44" max="44" width="23" customWidth="1"/>
    <col min="45" max="45" width="5.88671875" style="16" customWidth="1"/>
    <col min="46" max="46" width="4.5546875" customWidth="1"/>
    <col min="47" max="47" width="5.33203125" customWidth="1"/>
    <col min="48" max="48" width="4.33203125" customWidth="1"/>
    <col min="49" max="49" width="4.109375" customWidth="1"/>
    <col min="50" max="50" width="1.44140625" customWidth="1"/>
    <col min="51" max="54" width="6.109375" customWidth="1"/>
    <col min="55" max="55" width="6.21875" style="16" customWidth="1"/>
    <col min="56" max="57" width="20.44140625" style="54" customWidth="1"/>
    <col min="58" max="67" width="7.33203125" style="202" customWidth="1"/>
    <col min="68" max="68" width="9" style="54" customWidth="1"/>
    <col min="69" max="69" width="7.109375" style="54" customWidth="1"/>
    <col min="70" max="73" width="6.88671875" style="54" customWidth="1"/>
    <col min="74" max="74" width="9" style="54" customWidth="1"/>
    <col min="75" max="75" width="6.88671875" style="54" customWidth="1"/>
    <col min="76" max="77" width="5.109375" bestFit="1" customWidth="1"/>
    <col min="79" max="79" width="6.5546875" customWidth="1"/>
    <col min="80" max="80" width="7.109375" style="54" customWidth="1"/>
    <col min="81" max="81" width="10" bestFit="1" customWidth="1"/>
    <col min="82" max="82" width="11.6640625" bestFit="1" customWidth="1"/>
    <col min="83" max="84" width="8.33203125" bestFit="1" customWidth="1"/>
  </cols>
  <sheetData>
    <row r="1" spans="1:84" ht="52.8" x14ac:dyDescent="0.25">
      <c r="A1" s="106" t="s">
        <v>61</v>
      </c>
      <c r="B1" s="106" t="s">
        <v>139</v>
      </c>
      <c r="C1" s="106" t="s">
        <v>5</v>
      </c>
      <c r="D1" s="367" t="s">
        <v>145</v>
      </c>
      <c r="E1" s="371" t="s">
        <v>1253</v>
      </c>
      <c r="F1" s="372" t="s">
        <v>1254</v>
      </c>
      <c r="G1" s="372" t="s">
        <v>1255</v>
      </c>
      <c r="H1" s="373" t="s">
        <v>1256</v>
      </c>
      <c r="I1" s="370" t="s">
        <v>486</v>
      </c>
      <c r="J1" s="107" t="s">
        <v>487</v>
      </c>
      <c r="K1" s="107" t="s">
        <v>151</v>
      </c>
      <c r="L1" s="107" t="s">
        <v>152</v>
      </c>
      <c r="M1" s="107" t="s">
        <v>153</v>
      </c>
      <c r="N1" s="107" t="s">
        <v>154</v>
      </c>
      <c r="O1" s="108" t="s">
        <v>156</v>
      </c>
      <c r="P1" s="108" t="s">
        <v>157</v>
      </c>
      <c r="Q1" s="108" t="s">
        <v>79</v>
      </c>
      <c r="R1" s="108" t="s">
        <v>483</v>
      </c>
      <c r="S1" s="109" t="s">
        <v>138</v>
      </c>
      <c r="T1" s="110" t="s">
        <v>80</v>
      </c>
      <c r="U1" s="110" t="s">
        <v>81</v>
      </c>
      <c r="V1" s="111" t="s">
        <v>144</v>
      </c>
      <c r="W1" s="111" t="s">
        <v>78</v>
      </c>
      <c r="X1" s="112" t="s">
        <v>480</v>
      </c>
      <c r="Y1" s="144" t="s">
        <v>488</v>
      </c>
      <c r="Z1" s="144" t="s">
        <v>489</v>
      </c>
      <c r="AA1" s="140" t="s">
        <v>344</v>
      </c>
      <c r="AB1" s="140" t="s">
        <v>343</v>
      </c>
      <c r="AC1" s="140" t="s">
        <v>477</v>
      </c>
      <c r="AD1" s="140" t="s">
        <v>478</v>
      </c>
      <c r="AE1" s="71" t="s">
        <v>344</v>
      </c>
      <c r="AF1" s="71" t="s">
        <v>343</v>
      </c>
      <c r="AG1" s="71" t="s">
        <v>477</v>
      </c>
      <c r="AH1" s="71" t="s">
        <v>478</v>
      </c>
      <c r="AI1" s="52" t="s">
        <v>344</v>
      </c>
      <c r="AJ1" s="52" t="s">
        <v>343</v>
      </c>
      <c r="AK1" s="52" t="s">
        <v>477</v>
      </c>
      <c r="AL1" s="52" t="s">
        <v>478</v>
      </c>
      <c r="AM1" t="s">
        <v>200</v>
      </c>
      <c r="AN1" t="s">
        <v>345</v>
      </c>
      <c r="AO1" t="s">
        <v>346</v>
      </c>
      <c r="AP1" t="s">
        <v>341</v>
      </c>
      <c r="AQ1" t="s">
        <v>342</v>
      </c>
      <c r="AR1" t="s">
        <v>356</v>
      </c>
      <c r="AS1" s="16" t="s">
        <v>52</v>
      </c>
      <c r="AT1">
        <v>1</v>
      </c>
      <c r="AU1">
        <v>2</v>
      </c>
      <c r="AV1">
        <v>3</v>
      </c>
      <c r="AW1">
        <v>4</v>
      </c>
      <c r="AY1" s="16" t="s">
        <v>344</v>
      </c>
      <c r="AZ1" s="16" t="s">
        <v>343</v>
      </c>
      <c r="BA1" s="16" t="s">
        <v>477</v>
      </c>
      <c r="BB1" s="16" t="s">
        <v>478</v>
      </c>
      <c r="BC1" s="52" t="str">
        <f t="shared" ref="BC1:BC32" si="0">A1</f>
        <v>Loc ID</v>
      </c>
      <c r="BD1" s="292" t="str">
        <f t="shared" ref="BD1:BD32" si="1">B1</f>
        <v>Location or Intersection: E/W</v>
      </c>
      <c r="BE1" s="292" t="str">
        <f t="shared" ref="BE1:BE32" si="2">C1</f>
        <v>Location or Intersection: N/S</v>
      </c>
      <c r="BF1" s="331" t="s">
        <v>1160</v>
      </c>
      <c r="BG1" s="331" t="s">
        <v>1161</v>
      </c>
      <c r="BH1" s="331" t="s">
        <v>1162</v>
      </c>
      <c r="BI1" s="295" t="s">
        <v>849</v>
      </c>
      <c r="BJ1" s="295" t="s">
        <v>1163</v>
      </c>
      <c r="BK1" s="333" t="str">
        <f>BF1&amp;" NS"</f>
        <v>2011 Total per hr NS</v>
      </c>
      <c r="BL1" s="333" t="str">
        <f t="shared" ref="BL1:BO1" si="3">BG1&amp;" NS"</f>
        <v>2012 Total per hr NS</v>
      </c>
      <c r="BM1" s="333" t="str">
        <f t="shared" si="3"/>
        <v>2013 Total per hr NS</v>
      </c>
      <c r="BN1" s="333" t="str">
        <f t="shared" si="3"/>
        <v>2014 Total per hr NS</v>
      </c>
      <c r="BO1" s="333" t="str">
        <f t="shared" si="3"/>
        <v>2015 Total per hr NS</v>
      </c>
      <c r="BP1" s="294" t="s">
        <v>704</v>
      </c>
      <c r="BQ1" s="293">
        <v>2015</v>
      </c>
      <c r="BR1" s="293">
        <v>2014</v>
      </c>
      <c r="BS1" s="293">
        <v>2013</v>
      </c>
      <c r="BT1" s="293">
        <v>2012</v>
      </c>
      <c r="BU1" s="293">
        <v>2011</v>
      </c>
      <c r="BV1" s="294" t="s">
        <v>646</v>
      </c>
      <c r="BW1" s="55" t="s">
        <v>705</v>
      </c>
      <c r="BX1" s="55" t="s">
        <v>602</v>
      </c>
      <c r="BY1" s="55" t="s">
        <v>603</v>
      </c>
      <c r="BZ1" s="54" t="s">
        <v>688</v>
      </c>
      <c r="CA1" s="55" t="s">
        <v>699</v>
      </c>
      <c r="CB1" s="293" t="s">
        <v>737</v>
      </c>
      <c r="CC1" t="s">
        <v>738</v>
      </c>
      <c r="CD1" t="s">
        <v>739</v>
      </c>
      <c r="CE1" t="s">
        <v>830</v>
      </c>
      <c r="CF1" t="s">
        <v>829</v>
      </c>
    </row>
    <row r="2" spans="1:84" ht="12.75" customHeight="1" x14ac:dyDescent="0.25">
      <c r="A2" s="113">
        <v>101</v>
      </c>
      <c r="B2" s="113" t="s">
        <v>35</v>
      </c>
      <c r="C2" s="113" t="s">
        <v>30</v>
      </c>
      <c r="D2" s="368">
        <v>0</v>
      </c>
      <c r="E2" s="374"/>
      <c r="F2" s="114"/>
      <c r="G2" s="114"/>
      <c r="H2" s="375"/>
      <c r="I2" s="381" t="b">
        <f>OR(K2&gt;0,L2&gt;0)</f>
        <v>1</v>
      </c>
      <c r="J2" s="313" t="b">
        <f>OR(M2&gt;0,N2&gt;0)</f>
        <v>1</v>
      </c>
      <c r="K2" s="114">
        <v>3</v>
      </c>
      <c r="L2" s="114">
        <v>0</v>
      </c>
      <c r="M2" s="114">
        <v>3</v>
      </c>
      <c r="N2" s="114">
        <v>0</v>
      </c>
      <c r="O2" s="57">
        <v>1</v>
      </c>
      <c r="P2" s="57">
        <f>O2</f>
        <v>1</v>
      </c>
      <c r="Q2" s="57">
        <v>3</v>
      </c>
      <c r="R2" s="57">
        <v>0.6</v>
      </c>
      <c r="S2" s="51" t="s">
        <v>707</v>
      </c>
      <c r="T2" s="115" t="s">
        <v>82</v>
      </c>
      <c r="U2" s="115" t="s">
        <v>83</v>
      </c>
      <c r="V2" s="57">
        <v>1</v>
      </c>
      <c r="W2" s="57"/>
      <c r="X2" s="52">
        <f t="shared" ref="X2:X37" si="4">IF(MAX(AY2:BB2)&gt;0,MAX(AY2:BB2),"")</f>
        <v>14035</v>
      </c>
      <c r="Y2" s="52">
        <f t="shared" ref="Y2:Y37" si="5">IF(MAX(AA2:AD2)&gt;0,MAX(AA2:AD2),"")</f>
        <v>9628</v>
      </c>
      <c r="Z2" s="52">
        <f t="shared" ref="Z2:Z37" si="6">IF(MAX(AE2:AH2)&gt;0,MAX(AE2:AH2),"")</f>
        <v>14035</v>
      </c>
      <c r="AA2" s="52">
        <f t="shared" ref="AA2:AA37" si="7">IF(LEN(AI2)&gt;0,INDEX(TC_Dir,AI2+1)*AY2,"")</f>
        <v>9628</v>
      </c>
      <c r="AB2" s="52">
        <f t="shared" ref="AB2:AB37" si="8">IF(LEN(AJ2)&gt;0,INDEX(TC_Dir,AJ2+1)*AZ2,"")</f>
        <v>0</v>
      </c>
      <c r="AC2" s="52" t="str">
        <f t="shared" ref="AC2:AC37" si="9">IF(LEN(AK2)&gt;0,INDEX(TC_Dir,AK2+1)*BA2,"")</f>
        <v/>
      </c>
      <c r="AD2" s="52" t="str">
        <f t="shared" ref="AD2:AD37" si="10">IF(LEN(AL2)&gt;0,INDEX(TC_Dir,AL2+1)*BB2,"")</f>
        <v/>
      </c>
      <c r="AE2" s="52">
        <f t="shared" ref="AE2:AE37" si="11">IF(LEN(AI2)&gt;0,NOT(INDEX(TC_Dir,AI2+1))*AY2,"")</f>
        <v>0</v>
      </c>
      <c r="AF2" s="52">
        <f t="shared" ref="AF2:AF37" si="12">IF(LEN(AJ2)&gt;0,NOT(INDEX(TC_Dir,AJ2+1))*AZ2,"")</f>
        <v>14035</v>
      </c>
      <c r="AG2" s="52" t="str">
        <f t="shared" ref="AG2:AG37" si="13">IF(LEN(AK2)&gt;0,NOT(INDEX(TC_Dir,AK2+1))*BA2,"")</f>
        <v/>
      </c>
      <c r="AH2" s="52" t="str">
        <f t="shared" ref="AH2:AH37" si="14">IF(LEN(AL2)&gt;0,NOT(INDEX(TC_Dir,AL2+1))*BB2,"")</f>
        <v/>
      </c>
      <c r="AI2" s="73">
        <v>11</v>
      </c>
      <c r="AJ2" s="73">
        <v>12</v>
      </c>
      <c r="AK2" s="297"/>
      <c r="AL2" s="329" t="str">
        <f>IF(LEN(AW2)&gt;0,IF(NOT(ISERROR(MATCH(AW2,TC_concat,0))),MOD(MATCH(AW2,TC_concat,0)-1,1+MAX(TCID!$A:$A)),""),"")</f>
        <v/>
      </c>
      <c r="AM2" t="str">
        <f t="shared" ref="AM2:AM7" si="15">AN2&amp;" &amp; "&amp;AO2</f>
        <v>Curry &amp; Mill</v>
      </c>
      <c r="AN2" s="88" t="s">
        <v>201</v>
      </c>
      <c r="AO2" s="48" t="str">
        <f>IF(ISERROR(FIND(" ",C2)),C2,LEFT(C2,FIND(" ",C2)-1))</f>
        <v>Mill</v>
      </c>
      <c r="AP2" t="str">
        <f t="shared" ref="AP2:AP33" si="16">B2</f>
        <v>Washington/Curry</v>
      </c>
      <c r="AQ2" t="str">
        <f t="shared" ref="AQ2:AQ33" si="17">C2</f>
        <v>Mill Ave</v>
      </c>
      <c r="AR2" t="str">
        <f t="shared" ref="AR2:AR33" si="18">B2&amp;" &amp; "&amp;C2</f>
        <v>Washington/Curry &amp; Mill Ave</v>
      </c>
      <c r="AS2" s="16">
        <f t="shared" ref="AS2:AS33" si="19">COUNTIF(ConcFrom,AR2)+COUNTIF(ConcTo,AR2)</f>
        <v>0</v>
      </c>
      <c r="AT2" t="str">
        <f t="shared" ref="AT2:AW21" si="20">IF($AS2&gt;=AT$1,$AR2&amp;"_"&amp;AT$1,"")</f>
        <v/>
      </c>
      <c r="AU2" t="str">
        <f t="shared" si="20"/>
        <v/>
      </c>
      <c r="AV2" t="str">
        <f t="shared" si="20"/>
        <v/>
      </c>
      <c r="AW2" t="str">
        <f t="shared" si="20"/>
        <v/>
      </c>
      <c r="AY2">
        <f t="shared" ref="AY2:AY33" si="21">IF(ISNUMBER(AI2),INDEX(TrfCnt,AI2+1),"")</f>
        <v>9628</v>
      </c>
      <c r="AZ2">
        <f t="shared" ref="AZ2:AZ33" si="22">IF(ISNUMBER(AJ2),INDEX(TrfCnt,AJ2+1),"")</f>
        <v>14035</v>
      </c>
      <c r="BA2" t="str">
        <f t="shared" ref="BA2:BA33" si="23">IF(ISNUMBER(AK2),INDEX(TrfCnt,AK2+1),"")</f>
        <v/>
      </c>
      <c r="BB2" t="str">
        <f t="shared" ref="BB2:BB33" si="24">IF(ISNUMBER(AL2),INDEX(TrfCnt,AL2+1),"")</f>
        <v/>
      </c>
      <c r="BC2" s="52">
        <f t="shared" si="0"/>
        <v>101</v>
      </c>
      <c r="BD2" s="86" t="str">
        <f t="shared" si="1"/>
        <v>Washington/Curry</v>
      </c>
      <c r="BE2" s="86" t="str">
        <f t="shared" si="2"/>
        <v>Mill Ave</v>
      </c>
      <c r="BF2" s="245">
        <f>IF(ISERROR(MATCH($A2,[1]!summary_loc,0)),"",INDEX([1]!summary_data,MATCH($A2,[1]!summary_loc,0),MATCH(MID(BF$1,6,12),[1]!summary_hdr,0)))</f>
        <v>35</v>
      </c>
      <c r="BG2" s="245" t="str">
        <f>IF(ISERROR(MATCH($A2,[2]!summary_loc,0)),"",INDEX([2]!summary_data,MATCH($A2,[2]!summary_loc,0),MATCH(MID(BG$1,6,12),[2]!summary_hdr,0)))</f>
        <v/>
      </c>
      <c r="BH2" s="245">
        <f>IF(ISERROR(MATCH($A2,[3]SummDir!summary_loc,0)),"",INDEX([3]!summary_data,MATCH($A2,[3]SummDir!summary_loc,0),MATCH(MID(BH$1,6,12),[3]SummDir!summary_hdr,0)))</f>
        <v>45</v>
      </c>
      <c r="BI2" s="245">
        <f>IF(ISERROR(MATCH($A2,[4]!summary_loc,0)),"",INDEX([4]!summary_data,MATCH($A2,[4]!summary_loc,0),MATCH(MID(BI$1,6,12),[4]!summary_hdr,0)))</f>
        <v>29</v>
      </c>
      <c r="BJ2" s="245">
        <f t="shared" ref="BJ2:BJ33" si="25">IF(ISERROR(MATCH($A2,summary_loc,0)),"",INDEX(summary_data,MATCH($A2,summary_loc,0),MATCH(MID(BJ$1,6,12),summary_hdr,0)))</f>
        <v>48.25</v>
      </c>
      <c r="BK2" s="245">
        <f>IF(ISERROR(MATCH($A2,[1]!summary_loc,0)),"",INDEX([1]!summary_data,MATCH($A2,[1]!summary_loc,0),MATCH(MID(BK$1,6,12),[1]!summary_hdr,0)))</f>
        <v>35</v>
      </c>
      <c r="BL2" s="245" t="str">
        <f>IF(ISERROR(MATCH($A2,[2]!summary_loc,0)),"",INDEX([2]!summary_data,MATCH($A2,[2]!summary_loc,0),MATCH(MID(BL$1,6,12),[2]!summary_hdr,0)))</f>
        <v/>
      </c>
      <c r="BM2" s="245">
        <f>IF(ISERROR(MATCH($A2,[3]SummDir!summary_loc,0)),"",INDEX([3]!summary_data,MATCH($A2,[3]SummDir!summary_loc,0),MATCH(MID(BM$1,6,12),[3]SummDir!summary_hdr,0)))</f>
        <v>45</v>
      </c>
      <c r="BN2" s="245">
        <f>IF(ISERROR(MATCH($A2,[4]!summary_loc,0)),"",INDEX([4]!summary_data,MATCH($A2,[4]!summary_loc,0),MATCH(MID(BN$1,6,12),[4]!summary_hdr,0)))</f>
        <v>29</v>
      </c>
      <c r="BO2" s="245">
        <f t="shared" ref="BO2:BO33" si="26">IF(ISERROR(MATCH($A2,summary_loc,0)),"",INDEX(SummDirNS_data,MATCH($A2,summary_loc,0),MATCH(MID(BO$1,6,12),summary_hdr,0)))</f>
        <v>32.5</v>
      </c>
      <c r="BP2" s="293" t="b">
        <f t="shared" ref="BP2:BP33" si="27">AND(BQ2:BU2)</f>
        <v>0</v>
      </c>
      <c r="BQ2" s="293" t="b">
        <f>NOT(ISERROR(MATCH(A2,Summary!B:B,0)))</f>
        <v>1</v>
      </c>
      <c r="BR2" s="293" t="b">
        <v>1</v>
      </c>
      <c r="BS2" s="293" t="b">
        <v>1</v>
      </c>
      <c r="BT2" s="293" t="b">
        <v>0</v>
      </c>
      <c r="BU2" s="293" t="b">
        <f>ISNUMBER(INDEX([5]Report!$E$1:$E$65536,MATCH($A2,[5]Report!$B$1:$B$65536,0),1))</f>
        <v>1</v>
      </c>
      <c r="BV2" s="293" t="b">
        <f t="shared" ref="BV2:BV33" si="28">AND(BQ2,BR2,BS2)</f>
        <v>1</v>
      </c>
      <c r="BX2">
        <f t="shared" ref="BX2:BX33" si="29">IF(BQ2,$R2,"")</f>
        <v>0.6</v>
      </c>
      <c r="BY2">
        <f t="shared" ref="BY2:BY33" si="30">IF(BR2,$R2,"")</f>
        <v>0.6</v>
      </c>
      <c r="CA2" s="283">
        <f>COUNTIF(BU$2:BU2,TRUE)</f>
        <v>1</v>
      </c>
      <c r="CB2" s="293" t="b">
        <v>1</v>
      </c>
      <c r="CC2">
        <v>33.437573999999998</v>
      </c>
      <c r="CD2">
        <v>-111.943254</v>
      </c>
      <c r="CE2" s="304">
        <f>COUNTIF('Accidents_2009-2013'!$M:$M,"="&amp;$A2)</f>
        <v>2</v>
      </c>
      <c r="CF2" s="304">
        <v>0</v>
      </c>
    </row>
    <row r="3" spans="1:84" ht="12.75" customHeight="1" x14ac:dyDescent="0.25">
      <c r="A3" s="113">
        <v>102</v>
      </c>
      <c r="B3" s="117" t="s">
        <v>31</v>
      </c>
      <c r="C3" s="113" t="s">
        <v>30</v>
      </c>
      <c r="D3" s="368">
        <v>1</v>
      </c>
      <c r="E3" s="374"/>
      <c r="F3" s="114">
        <v>1</v>
      </c>
      <c r="G3" s="114">
        <v>1</v>
      </c>
      <c r="H3" s="375"/>
      <c r="I3" s="381" t="b">
        <f t="shared" ref="I3:I51" si="31">OR(K3&gt;0,L3&gt;0)</f>
        <v>1</v>
      </c>
      <c r="J3" s="313" t="b">
        <f t="shared" ref="J3:J51" si="32">OR(M3&gt;0,N3&gt;0)</f>
        <v>1</v>
      </c>
      <c r="K3" s="114">
        <v>3</v>
      </c>
      <c r="L3" s="114">
        <v>3</v>
      </c>
      <c r="M3" s="114">
        <v>3</v>
      </c>
      <c r="N3" s="114">
        <v>3</v>
      </c>
      <c r="O3" s="57">
        <v>1</v>
      </c>
      <c r="P3" s="57">
        <f t="shared" ref="P3:P52" si="33">O3</f>
        <v>1</v>
      </c>
      <c r="Q3" s="57">
        <v>3</v>
      </c>
      <c r="R3" s="57">
        <v>0</v>
      </c>
      <c r="S3" s="51"/>
      <c r="T3" s="115" t="s">
        <v>84</v>
      </c>
      <c r="U3" s="115" t="s">
        <v>85</v>
      </c>
      <c r="V3" s="57">
        <v>2</v>
      </c>
      <c r="W3" s="57"/>
      <c r="X3" s="52">
        <f t="shared" si="4"/>
        <v>14670</v>
      </c>
      <c r="Y3" s="52">
        <f t="shared" si="5"/>
        <v>14670</v>
      </c>
      <c r="Z3" s="52">
        <f t="shared" si="6"/>
        <v>14634</v>
      </c>
      <c r="AA3" s="52">
        <f t="shared" si="7"/>
        <v>0</v>
      </c>
      <c r="AB3" s="52">
        <f t="shared" si="8"/>
        <v>0</v>
      </c>
      <c r="AC3" s="52">
        <f t="shared" si="9"/>
        <v>14670</v>
      </c>
      <c r="AD3" s="52" t="str">
        <f t="shared" si="10"/>
        <v/>
      </c>
      <c r="AE3" s="52">
        <f t="shared" si="11"/>
        <v>14634</v>
      </c>
      <c r="AF3" s="52">
        <f t="shared" si="12"/>
        <v>9426</v>
      </c>
      <c r="AG3" s="52">
        <f t="shared" si="13"/>
        <v>0</v>
      </c>
      <c r="AH3" s="52" t="str">
        <f t="shared" si="14"/>
        <v/>
      </c>
      <c r="AI3" s="329">
        <f>IF(LEN(AT3)&gt;0,IF(NOT(ISERROR(MATCH(AT3,TC_concat,0))),MOD(MATCH(AT3,TC_concat,0)-1,1+MAX(TCID!$A:$A)),""),"")</f>
        <v>25</v>
      </c>
      <c r="AJ3" s="329">
        <f>IF(LEN(AU3)&gt;0,IF(NOT(ISERROR(MATCH(AU3,TC_concat,0))),MOD(MATCH(AU3,TC_concat,0)-1,1+MAX(TCID!$A:$A)),""),"")</f>
        <v>20</v>
      </c>
      <c r="AK3" s="140">
        <v>17</v>
      </c>
      <c r="AL3" s="329" t="str">
        <f>IF(LEN(AW3)&gt;0,IF(NOT(ISERROR(MATCH(AW3,TC_concat,0))),MOD(MATCH(AW3,TC_concat,0)-1,1+MAX(TCID!$A:$A)),""),"")</f>
        <v/>
      </c>
      <c r="AM3" t="str">
        <f t="shared" si="15"/>
        <v>Rio Sal. &amp; Mill</v>
      </c>
      <c r="AN3" s="88" t="s">
        <v>211</v>
      </c>
      <c r="AO3" s="48" t="str">
        <f>IF(ISERROR(FIND(" ",C3)),C3,LEFT(C3,FIND(" ",C3)-1))</f>
        <v>Mill</v>
      </c>
      <c r="AP3" t="str">
        <f t="shared" si="16"/>
        <v>Rio Salado Pkwy</v>
      </c>
      <c r="AQ3" t="str">
        <f t="shared" si="17"/>
        <v>Mill Ave</v>
      </c>
      <c r="AR3" t="str">
        <f t="shared" si="18"/>
        <v>Rio Salado Pkwy &amp; Mill Ave</v>
      </c>
      <c r="AS3" s="16">
        <f t="shared" si="19"/>
        <v>2</v>
      </c>
      <c r="AT3" t="str">
        <f t="shared" si="20"/>
        <v>Rio Salado Pkwy &amp; Mill Ave_1</v>
      </c>
      <c r="AU3" t="str">
        <f t="shared" si="20"/>
        <v>Rio Salado Pkwy &amp; Mill Ave_2</v>
      </c>
      <c r="AV3" t="str">
        <f t="shared" si="20"/>
        <v/>
      </c>
      <c r="AW3" t="str">
        <f t="shared" si="20"/>
        <v/>
      </c>
      <c r="AY3">
        <f t="shared" si="21"/>
        <v>14634</v>
      </c>
      <c r="AZ3">
        <f t="shared" si="22"/>
        <v>9426</v>
      </c>
      <c r="BA3">
        <f t="shared" si="23"/>
        <v>14670</v>
      </c>
      <c r="BB3" t="str">
        <f t="shared" si="24"/>
        <v/>
      </c>
      <c r="BC3" s="52">
        <f t="shared" si="0"/>
        <v>102</v>
      </c>
      <c r="BD3" s="86" t="str">
        <f t="shared" si="1"/>
        <v>Rio Salado Pkwy</v>
      </c>
      <c r="BE3" s="86" t="str">
        <f t="shared" si="2"/>
        <v>Mill Ave</v>
      </c>
      <c r="BF3" s="245">
        <f>IF(ISERROR(MATCH($A3,[1]!summary_loc,0)),"",INDEX([1]!summary_data,MATCH($A3,[1]!summary_loc,0),MATCH(MID(BF$1,6,12),[1]!summary_hdr,0)))</f>
        <v>46.5</v>
      </c>
      <c r="BG3" s="245" t="str">
        <f>IF(ISERROR(MATCH($A3,[2]!summary_loc,0)),"",INDEX([2]!summary_data,MATCH($A3,[2]!summary_loc,0),MATCH(MID(BG$1,6,12),[2]!summary_hdr,0)))</f>
        <v/>
      </c>
      <c r="BH3" s="245">
        <f>IF(ISERROR(MATCH($A3,[3]SummDir!summary_loc,0)),"",INDEX([3]!summary_data,MATCH($A3,[3]SummDir!summary_loc,0),MATCH(MID(BH$1,6,12),[3]SummDir!summary_hdr,0)))</f>
        <v>68.25</v>
      </c>
      <c r="BI3" s="245">
        <f ca="1">IF(ISERROR(MATCH($A3,[4]!summary_loc,0)),"",INDEX([4]!summary_data,MATCH($A3,[4]!summary_loc,0),MATCH(MID(BI$1,6,12),[4]!summary_hdr,0)))</f>
        <v>63.625</v>
      </c>
      <c r="BJ3" s="245">
        <f t="shared" si="25"/>
        <v>59.5</v>
      </c>
      <c r="BK3" s="245">
        <f>IF(ISERROR(MATCH($A3,[1]!summary_loc,0)),"",INDEX([1]!summary_data,MATCH($A3,[1]!summary_loc,0),MATCH(MID(BK$1,6,12),[1]!summary_hdr,0)))</f>
        <v>46.5</v>
      </c>
      <c r="BL3" s="245" t="str">
        <f>IF(ISERROR(MATCH($A3,[2]!summary_loc,0)),"",INDEX([2]!summary_data,MATCH($A3,[2]!summary_loc,0),MATCH(MID(BL$1,6,12),[2]!summary_hdr,0)))</f>
        <v/>
      </c>
      <c r="BM3" s="245">
        <f>IF(ISERROR(MATCH($A3,[3]SummDir!summary_loc,0)),"",INDEX([3]!summary_data,MATCH($A3,[3]SummDir!summary_loc,0),MATCH(MID(BM$1,6,12),[3]SummDir!summary_hdr,0)))</f>
        <v>68.25</v>
      </c>
      <c r="BN3" s="245">
        <f ca="1">IF(ISERROR(MATCH($A3,[4]!summary_loc,0)),"",INDEX([4]!summary_data,MATCH($A3,[4]!summary_loc,0),MATCH(MID(BN$1,6,12),[4]!summary_hdr,0)))</f>
        <v>63.625</v>
      </c>
      <c r="BO3" s="245">
        <f t="shared" si="26"/>
        <v>44</v>
      </c>
      <c r="BP3" s="293" t="b">
        <f t="shared" si="27"/>
        <v>0</v>
      </c>
      <c r="BQ3" s="293" t="b">
        <f>NOT(ISERROR(MATCH(A3,Summary!B:B,0)))</f>
        <v>1</v>
      </c>
      <c r="BR3" s="293" t="b">
        <v>1</v>
      </c>
      <c r="BS3" s="293" t="b">
        <v>1</v>
      </c>
      <c r="BT3" s="293" t="b">
        <v>0</v>
      </c>
      <c r="BU3" s="293" t="b">
        <f>ISNUMBER(INDEX([5]Report!$E$1:$E$65536,MATCH($A3,[5]Report!$B$1:$B$65536,0),1))</f>
        <v>1</v>
      </c>
      <c r="BV3" s="293" t="b">
        <f t="shared" si="28"/>
        <v>1</v>
      </c>
      <c r="BX3">
        <f t="shared" si="29"/>
        <v>0</v>
      </c>
      <c r="BY3">
        <f t="shared" si="30"/>
        <v>0</v>
      </c>
      <c r="CA3" s="283">
        <f>COUNTIF(BU$2:BU3,TRUE)</f>
        <v>2</v>
      </c>
      <c r="CB3" s="293" t="b">
        <v>1</v>
      </c>
      <c r="CC3">
        <v>33.429690000000001</v>
      </c>
      <c r="CD3">
        <v>-111.94045</v>
      </c>
      <c r="CE3" s="304">
        <f>COUNTIF('Accidents_2009-2013'!$M:$M,"="&amp;$A3)</f>
        <v>5</v>
      </c>
      <c r="CF3" s="304">
        <v>1</v>
      </c>
    </row>
    <row r="4" spans="1:84" ht="12.75" customHeight="1" x14ac:dyDescent="0.25">
      <c r="A4" s="113">
        <v>103</v>
      </c>
      <c r="B4" s="117" t="s">
        <v>31</v>
      </c>
      <c r="C4" s="118" t="s">
        <v>27</v>
      </c>
      <c r="D4" s="368">
        <v>1</v>
      </c>
      <c r="E4" s="374"/>
      <c r="F4" s="114">
        <v>1</v>
      </c>
      <c r="G4" s="114"/>
      <c r="H4" s="375">
        <v>1</v>
      </c>
      <c r="I4" s="381" t="b">
        <f t="shared" si="31"/>
        <v>0</v>
      </c>
      <c r="J4" s="313" t="b">
        <f t="shared" si="32"/>
        <v>1</v>
      </c>
      <c r="K4" s="114">
        <v>0</v>
      </c>
      <c r="L4" s="114">
        <v>0</v>
      </c>
      <c r="M4" s="114">
        <v>3</v>
      </c>
      <c r="N4" s="114">
        <v>3</v>
      </c>
      <c r="O4" s="57">
        <v>1</v>
      </c>
      <c r="P4" s="57">
        <f t="shared" si="33"/>
        <v>1</v>
      </c>
      <c r="Q4" s="57" t="s">
        <v>86</v>
      </c>
      <c r="R4" s="57">
        <v>0</v>
      </c>
      <c r="S4" s="51"/>
      <c r="T4" s="115" t="s">
        <v>87</v>
      </c>
      <c r="U4" s="115" t="s">
        <v>88</v>
      </c>
      <c r="V4" s="57">
        <v>1</v>
      </c>
      <c r="W4" s="57"/>
      <c r="X4" s="52">
        <f t="shared" si="4"/>
        <v>51380</v>
      </c>
      <c r="Y4" s="52">
        <f t="shared" si="5"/>
        <v>51380</v>
      </c>
      <c r="Z4" s="52">
        <f t="shared" si="6"/>
        <v>14634</v>
      </c>
      <c r="AA4" s="52">
        <f t="shared" si="7"/>
        <v>51380</v>
      </c>
      <c r="AB4" s="52">
        <f t="shared" si="8"/>
        <v>0</v>
      </c>
      <c r="AC4" s="52">
        <f t="shared" si="9"/>
        <v>0</v>
      </c>
      <c r="AD4" s="52">
        <f t="shared" si="10"/>
        <v>38911</v>
      </c>
      <c r="AE4" s="52">
        <f t="shared" si="11"/>
        <v>0</v>
      </c>
      <c r="AF4" s="52">
        <f t="shared" si="12"/>
        <v>13458</v>
      </c>
      <c r="AG4" s="52">
        <f t="shared" si="13"/>
        <v>14634</v>
      </c>
      <c r="AH4" s="52">
        <f t="shared" si="14"/>
        <v>0</v>
      </c>
      <c r="AI4" s="329">
        <f>IF(LEN(AT4)&gt;0,IF(NOT(ISERROR(MATCH(AT4,TC_concat,0))),MOD(MATCH(AT4,TC_concat,0)-1,1+MAX(TCID!$A:$A)),""),"")</f>
        <v>26</v>
      </c>
      <c r="AJ4" s="329">
        <f>IF(LEN(AU4)&gt;0,IF(NOT(ISERROR(MATCH(AU4,TC_concat,0))),MOD(MATCH(AU4,TC_concat,0)-1,1+MAX(TCID!$A:$A)),""),"")</f>
        <v>27</v>
      </c>
      <c r="AK4" s="329">
        <f>IF(LEN(AV4)&gt;0,IF(NOT(ISERROR(MATCH(AV4,TC_concat,0))),MOD(MATCH(AV4,TC_concat,0)-1,1+MAX(TCID!$A:$A)),""),"")</f>
        <v>25</v>
      </c>
      <c r="AL4" s="140">
        <v>18</v>
      </c>
      <c r="AM4" t="str">
        <f t="shared" si="15"/>
        <v>Rio Sal. &amp; Rural</v>
      </c>
      <c r="AN4" s="88" t="s">
        <v>211</v>
      </c>
      <c r="AO4" s="48" t="str">
        <f>IF(ISERROR(FIND(" ",C4)),C4,LEFT(C4,FIND(" ",C4)-1))</f>
        <v>Rural</v>
      </c>
      <c r="AP4" t="str">
        <f t="shared" si="16"/>
        <v>Rio Salado Pkwy</v>
      </c>
      <c r="AQ4" t="str">
        <f t="shared" si="17"/>
        <v>Rural Rd</v>
      </c>
      <c r="AR4" t="str">
        <f t="shared" si="18"/>
        <v>Rio Salado Pkwy &amp; Rural Rd</v>
      </c>
      <c r="AS4" s="16">
        <f t="shared" si="19"/>
        <v>3</v>
      </c>
      <c r="AT4" t="str">
        <f t="shared" si="20"/>
        <v>Rio Salado Pkwy &amp; Rural Rd_1</v>
      </c>
      <c r="AU4" t="str">
        <f t="shared" si="20"/>
        <v>Rio Salado Pkwy &amp; Rural Rd_2</v>
      </c>
      <c r="AV4" t="str">
        <f t="shared" si="20"/>
        <v>Rio Salado Pkwy &amp; Rural Rd_3</v>
      </c>
      <c r="AW4" t="str">
        <f t="shared" si="20"/>
        <v/>
      </c>
      <c r="AY4">
        <f t="shared" si="21"/>
        <v>51380</v>
      </c>
      <c r="AZ4">
        <f t="shared" si="22"/>
        <v>13458</v>
      </c>
      <c r="BA4">
        <f t="shared" si="23"/>
        <v>14634</v>
      </c>
      <c r="BB4">
        <f t="shared" si="24"/>
        <v>38911</v>
      </c>
      <c r="BC4" s="52">
        <f t="shared" si="0"/>
        <v>103</v>
      </c>
      <c r="BD4" s="86" t="str">
        <f t="shared" si="1"/>
        <v>Rio Salado Pkwy</v>
      </c>
      <c r="BE4" s="86" t="str">
        <f t="shared" si="2"/>
        <v>Rural Rd</v>
      </c>
      <c r="BF4" s="245">
        <f>IF(ISERROR(MATCH($A4,[1]!summary_loc,0)),"",INDEX([1]!summary_data,MATCH($A4,[1]!summary_loc,0),MATCH(MID(BF$1,6,12),[1]!summary_hdr,0)))</f>
        <v>48</v>
      </c>
      <c r="BG4" s="245">
        <f>IF(ISERROR(MATCH($A4,[2]!summary_loc,0)),"",INDEX([2]!summary_data,MATCH($A4,[2]!summary_loc,0),MATCH(MID(BG$1,6,12),[2]!summary_hdr,0)))</f>
        <v>43.5</v>
      </c>
      <c r="BH4" s="245">
        <f>IF(ISERROR(MATCH($A4,[3]SummDir!summary_loc,0)),"",INDEX([3]!summary_data,MATCH($A4,[3]SummDir!summary_loc,0),MATCH(MID(BH$1,6,12),[3]SummDir!summary_hdr,0)))</f>
        <v>70.25</v>
      </c>
      <c r="BI4" s="245">
        <f>IF(ISERROR(MATCH($A4,[4]!summary_loc,0)),"",INDEX([4]!summary_data,MATCH($A4,[4]!summary_loc,0),MATCH(MID(BI$1,6,12),[4]!summary_hdr,0)))</f>
        <v>61</v>
      </c>
      <c r="BJ4" s="245">
        <f t="shared" si="25"/>
        <v>57</v>
      </c>
      <c r="BK4" s="245">
        <f>IF(ISERROR(MATCH($A4,[1]!summary_loc,0)),"",INDEX([1]!summary_data,MATCH($A4,[1]!summary_loc,0),MATCH(MID(BK$1,6,12),[1]!summary_hdr,0)))</f>
        <v>48</v>
      </c>
      <c r="BL4" s="245">
        <f>IF(ISERROR(MATCH($A4,[2]!summary_loc,0)),"",INDEX([2]!summary_data,MATCH($A4,[2]!summary_loc,0),MATCH(MID(BL$1,6,12),[2]!summary_hdr,0)))</f>
        <v>43.5</v>
      </c>
      <c r="BM4" s="245">
        <f>IF(ISERROR(MATCH($A4,[3]SummDir!summary_loc,0)),"",INDEX([3]!summary_data,MATCH($A4,[3]SummDir!summary_loc,0),MATCH(MID(BM$1,6,12),[3]SummDir!summary_hdr,0)))</f>
        <v>70.25</v>
      </c>
      <c r="BN4" s="245">
        <f>IF(ISERROR(MATCH($A4,[4]!summary_loc,0)),"",INDEX([4]!summary_data,MATCH($A4,[4]!summary_loc,0),MATCH(MID(BN$1,6,12),[4]!summary_hdr,0)))</f>
        <v>61</v>
      </c>
      <c r="BO4" s="245">
        <f t="shared" si="26"/>
        <v>34.5</v>
      </c>
      <c r="BP4" s="293" t="b">
        <f t="shared" si="27"/>
        <v>1</v>
      </c>
      <c r="BQ4" s="293" t="b">
        <f>NOT(ISERROR(MATCH(A4,Summary!B:B,0)))</f>
        <v>1</v>
      </c>
      <c r="BR4" s="293" t="b">
        <v>1</v>
      </c>
      <c r="BS4" s="293" t="b">
        <v>1</v>
      </c>
      <c r="BT4" s="293" t="b">
        <v>1</v>
      </c>
      <c r="BU4" s="293" t="b">
        <f>ISNUMBER(INDEX([5]Report!$E$1:$E$65536,MATCH($A4,[5]Report!$B$1:$B$65536,0),1))</f>
        <v>1</v>
      </c>
      <c r="BV4" s="293" t="b">
        <f t="shared" si="28"/>
        <v>1</v>
      </c>
      <c r="BX4">
        <f t="shared" si="29"/>
        <v>0</v>
      </c>
      <c r="BY4">
        <f t="shared" si="30"/>
        <v>0</v>
      </c>
      <c r="CA4" s="283">
        <f>COUNTIF(BU$2:BU4,TRUE)</f>
        <v>3</v>
      </c>
      <c r="CB4" s="293" t="b">
        <v>1</v>
      </c>
      <c r="CC4">
        <v>33.429245000000002</v>
      </c>
      <c r="CD4">
        <v>-111.92609899999999</v>
      </c>
      <c r="CE4" s="304">
        <f>COUNTIF('Accidents_2009-2013'!$M:$M,"="&amp;$A4)</f>
        <v>10</v>
      </c>
      <c r="CF4" s="304">
        <v>3</v>
      </c>
    </row>
    <row r="5" spans="1:84" ht="12.75" customHeight="1" x14ac:dyDescent="0.25">
      <c r="A5" s="113">
        <v>104</v>
      </c>
      <c r="B5" s="117" t="s">
        <v>31</v>
      </c>
      <c r="C5" s="117" t="s">
        <v>247</v>
      </c>
      <c r="D5" s="368">
        <v>0</v>
      </c>
      <c r="E5" s="374"/>
      <c r="F5" s="114"/>
      <c r="G5" s="114"/>
      <c r="H5" s="375"/>
      <c r="I5" s="381" t="b">
        <f t="shared" si="31"/>
        <v>0</v>
      </c>
      <c r="J5" s="313" t="b">
        <f t="shared" si="32"/>
        <v>1</v>
      </c>
      <c r="K5" s="114">
        <v>0</v>
      </c>
      <c r="L5" s="114">
        <v>0</v>
      </c>
      <c r="M5" s="114">
        <v>3</v>
      </c>
      <c r="N5" s="114">
        <v>3</v>
      </c>
      <c r="O5" s="57">
        <v>1</v>
      </c>
      <c r="P5" s="57">
        <f t="shared" si="33"/>
        <v>1</v>
      </c>
      <c r="Q5" s="57"/>
      <c r="R5" s="57">
        <v>1</v>
      </c>
      <c r="S5" s="51"/>
      <c r="T5" s="115" t="s">
        <v>89</v>
      </c>
      <c r="U5" s="115" t="s">
        <v>90</v>
      </c>
      <c r="V5" s="57">
        <v>1</v>
      </c>
      <c r="W5" s="57"/>
      <c r="X5" s="52">
        <f t="shared" si="4"/>
        <v>39025</v>
      </c>
      <c r="Y5" s="52">
        <f t="shared" si="5"/>
        <v>39025</v>
      </c>
      <c r="Z5" s="52">
        <f t="shared" si="6"/>
        <v>20597</v>
      </c>
      <c r="AA5" s="52">
        <f t="shared" si="7"/>
        <v>0</v>
      </c>
      <c r="AB5" s="52">
        <f t="shared" si="8"/>
        <v>36366</v>
      </c>
      <c r="AC5" s="52">
        <f t="shared" si="9"/>
        <v>39025</v>
      </c>
      <c r="AD5" s="52">
        <f t="shared" si="10"/>
        <v>0</v>
      </c>
      <c r="AE5" s="52">
        <f t="shared" si="11"/>
        <v>20597</v>
      </c>
      <c r="AF5" s="52">
        <f t="shared" si="12"/>
        <v>0</v>
      </c>
      <c r="AG5" s="52">
        <f t="shared" si="13"/>
        <v>0</v>
      </c>
      <c r="AH5" s="52">
        <f t="shared" si="14"/>
        <v>13458</v>
      </c>
      <c r="AI5" s="329">
        <f>IF(LEN(AT5)&gt;0,IF(NOT(ISERROR(MATCH(AT5,TC_concat,0))),MOD(MATCH(AT5,TC_concat,0)-1,1+MAX(TCID!$A:$A)),""),"")</f>
        <v>28</v>
      </c>
      <c r="AJ5" s="329">
        <f>IF(LEN(AU5)&gt;0,IF(NOT(ISERROR(MATCH(AU5,TC_concat,0))),MOD(MATCH(AU5,TC_concat,0)-1,1+MAX(TCID!$A:$A)),""),"")</f>
        <v>31</v>
      </c>
      <c r="AK5" s="329">
        <f>IF(LEN(AV5)&gt;0,IF(NOT(ISERROR(MATCH(AV5,TC_concat,0))),MOD(MATCH(AV5,TC_concat,0)-1,1+MAX(TCID!$A:$A)),""),"")</f>
        <v>19</v>
      </c>
      <c r="AL5" s="329">
        <f>IF(LEN(AW5)&gt;0,IF(NOT(ISERROR(MATCH(AW5,TC_concat,0))),MOD(MATCH(AW5,TC_concat,0)-1,1+MAX(TCID!$A:$A)),""),"")</f>
        <v>27</v>
      </c>
      <c r="AM5" t="str">
        <f t="shared" si="15"/>
        <v>Rio Sal. &amp; McClntk</v>
      </c>
      <c r="AN5" s="88" t="s">
        <v>211</v>
      </c>
      <c r="AO5" s="90" t="s">
        <v>210</v>
      </c>
      <c r="AP5" t="str">
        <f t="shared" si="16"/>
        <v>Rio Salado Pkwy</v>
      </c>
      <c r="AQ5" t="str">
        <f t="shared" si="17"/>
        <v>McClintock Dr</v>
      </c>
      <c r="AR5" t="str">
        <f t="shared" si="18"/>
        <v>Rio Salado Pkwy &amp; McClintock Dr</v>
      </c>
      <c r="AS5" s="16">
        <f t="shared" si="19"/>
        <v>4</v>
      </c>
      <c r="AT5" t="str">
        <f t="shared" si="20"/>
        <v>Rio Salado Pkwy &amp; McClintock Dr_1</v>
      </c>
      <c r="AU5" t="str">
        <f t="shared" si="20"/>
        <v>Rio Salado Pkwy &amp; McClintock Dr_2</v>
      </c>
      <c r="AV5" t="str">
        <f t="shared" si="20"/>
        <v>Rio Salado Pkwy &amp; McClintock Dr_3</v>
      </c>
      <c r="AW5" t="str">
        <f t="shared" si="20"/>
        <v>Rio Salado Pkwy &amp; McClintock Dr_4</v>
      </c>
      <c r="AY5">
        <f t="shared" si="21"/>
        <v>20597</v>
      </c>
      <c r="AZ5">
        <f t="shared" si="22"/>
        <v>36366</v>
      </c>
      <c r="BA5">
        <f t="shared" si="23"/>
        <v>39025</v>
      </c>
      <c r="BB5">
        <f t="shared" si="24"/>
        <v>13458</v>
      </c>
      <c r="BC5" s="52">
        <f t="shared" si="0"/>
        <v>104</v>
      </c>
      <c r="BD5" s="86" t="str">
        <f t="shared" si="1"/>
        <v>Rio Salado Pkwy</v>
      </c>
      <c r="BE5" s="86" t="str">
        <f t="shared" si="2"/>
        <v>McClintock Dr</v>
      </c>
      <c r="BF5" s="245">
        <f>IF(ISERROR(MATCH($A5,[1]!summary_loc,0)),"",INDEX([1]!summary_data,MATCH($A5,[1]!summary_loc,0),MATCH(MID(BF$1,6,12),[1]!summary_hdr,0)))</f>
        <v>38.5</v>
      </c>
      <c r="BG5" s="245">
        <f>IF(ISERROR(MATCH($A5,[2]!summary_loc,0)),"",INDEX([2]!summary_data,MATCH($A5,[2]!summary_loc,0),MATCH(MID(BG$1,6,12),[2]!summary_hdr,0)))</f>
        <v>19</v>
      </c>
      <c r="BH5" s="245">
        <f>IF(ISERROR(MATCH($A5,[3]SummDir!summary_loc,0)),"",INDEX([3]!summary_data,MATCH($A5,[3]SummDir!summary_loc,0),MATCH(MID(BH$1,6,12),[3]SummDir!summary_hdr,0)))</f>
        <v>21</v>
      </c>
      <c r="BI5" s="245">
        <f>IF(ISERROR(MATCH($A5,[4]!summary_loc,0)),"",INDEX([4]!summary_data,MATCH($A5,[4]!summary_loc,0),MATCH(MID(BI$1,6,12),[4]!summary_hdr,0)))</f>
        <v>30</v>
      </c>
      <c r="BJ5" s="245">
        <f t="shared" si="25"/>
        <v>26.25</v>
      </c>
      <c r="BK5" s="245">
        <f>IF(ISERROR(MATCH($A5,[1]!summary_loc,0)),"",INDEX([1]!summary_data,MATCH($A5,[1]!summary_loc,0),MATCH(MID(BK$1,6,12),[1]!summary_hdr,0)))</f>
        <v>38.5</v>
      </c>
      <c r="BL5" s="245">
        <f>IF(ISERROR(MATCH($A5,[2]!summary_loc,0)),"",INDEX([2]!summary_data,MATCH($A5,[2]!summary_loc,0),MATCH(MID(BL$1,6,12),[2]!summary_hdr,0)))</f>
        <v>19</v>
      </c>
      <c r="BM5" s="245">
        <f>IF(ISERROR(MATCH($A5,[3]SummDir!summary_loc,0)),"",INDEX([3]!summary_data,MATCH($A5,[3]SummDir!summary_loc,0),MATCH(MID(BM$1,6,12),[3]SummDir!summary_hdr,0)))</f>
        <v>21</v>
      </c>
      <c r="BN5" s="245">
        <f>IF(ISERROR(MATCH($A5,[4]!summary_loc,0)),"",INDEX([4]!summary_data,MATCH($A5,[4]!summary_loc,0),MATCH(MID(BN$1,6,12),[4]!summary_hdr,0)))</f>
        <v>30</v>
      </c>
      <c r="BO5" s="245">
        <f t="shared" si="26"/>
        <v>15.25</v>
      </c>
      <c r="BP5" s="293" t="b">
        <f t="shared" si="27"/>
        <v>1</v>
      </c>
      <c r="BQ5" s="293" t="b">
        <f>NOT(ISERROR(MATCH(A5,Summary!B:B,0)))</f>
        <v>1</v>
      </c>
      <c r="BR5" s="293" t="b">
        <v>1</v>
      </c>
      <c r="BS5" s="293" t="b">
        <v>1</v>
      </c>
      <c r="BT5" s="293" t="b">
        <v>1</v>
      </c>
      <c r="BU5" s="293" t="b">
        <f>ISNUMBER(INDEX([5]Report!$E$1:$E$65536,MATCH($A5,[5]Report!$B$1:$B$65536,0),1))</f>
        <v>1</v>
      </c>
      <c r="BV5" s="293" t="b">
        <f t="shared" si="28"/>
        <v>1</v>
      </c>
      <c r="BX5">
        <f t="shared" si="29"/>
        <v>1</v>
      </c>
      <c r="BY5">
        <f t="shared" si="30"/>
        <v>1</v>
      </c>
      <c r="CA5" s="283">
        <f>COUNTIF(BU$2:BU5,TRUE)</f>
        <v>4</v>
      </c>
      <c r="CB5" s="293" t="b">
        <v>1</v>
      </c>
      <c r="CC5">
        <v>33.429144999999998</v>
      </c>
      <c r="CD5">
        <v>-111.90889799999999</v>
      </c>
      <c r="CE5" s="304">
        <f>COUNTIF('Accidents_2009-2013'!$M:$M,"="&amp;$A5)</f>
        <v>9</v>
      </c>
      <c r="CF5" s="304">
        <v>1</v>
      </c>
    </row>
    <row r="6" spans="1:84" ht="12.75" customHeight="1" x14ac:dyDescent="0.25">
      <c r="A6" s="113">
        <v>105</v>
      </c>
      <c r="B6" s="117" t="s">
        <v>31</v>
      </c>
      <c r="C6" s="113" t="s">
        <v>29</v>
      </c>
      <c r="D6" s="368">
        <v>0</v>
      </c>
      <c r="E6" s="374"/>
      <c r="F6" s="114"/>
      <c r="G6" s="114"/>
      <c r="H6" s="375"/>
      <c r="I6" s="381" t="b">
        <f t="shared" si="31"/>
        <v>1</v>
      </c>
      <c r="J6" s="313" t="b">
        <f t="shared" si="32"/>
        <v>1</v>
      </c>
      <c r="K6" s="114">
        <v>3</v>
      </c>
      <c r="L6" s="114">
        <v>4</v>
      </c>
      <c r="M6" s="114">
        <v>1</v>
      </c>
      <c r="N6" s="114">
        <v>1</v>
      </c>
      <c r="O6" s="57">
        <v>1</v>
      </c>
      <c r="P6" s="57">
        <f t="shared" si="33"/>
        <v>1</v>
      </c>
      <c r="Q6" s="57"/>
      <c r="R6" s="123">
        <v>0.83</v>
      </c>
      <c r="S6" s="51"/>
      <c r="T6" s="115" t="s">
        <v>91</v>
      </c>
      <c r="U6" s="115" t="s">
        <v>92</v>
      </c>
      <c r="V6" s="57">
        <v>1</v>
      </c>
      <c r="W6" s="57"/>
      <c r="X6" s="52">
        <f t="shared" si="4"/>
        <v>9784</v>
      </c>
      <c r="Y6" s="52">
        <f t="shared" si="5"/>
        <v>6409</v>
      </c>
      <c r="Z6" s="52">
        <f t="shared" si="6"/>
        <v>9784</v>
      </c>
      <c r="AA6" s="52">
        <f t="shared" si="7"/>
        <v>0</v>
      </c>
      <c r="AB6" s="52">
        <f t="shared" si="8"/>
        <v>6409</v>
      </c>
      <c r="AC6" s="52">
        <f t="shared" si="9"/>
        <v>0</v>
      </c>
      <c r="AD6" s="52" t="str">
        <f t="shared" si="10"/>
        <v/>
      </c>
      <c r="AE6" s="52">
        <f t="shared" si="11"/>
        <v>9426</v>
      </c>
      <c r="AF6" s="52">
        <f t="shared" si="12"/>
        <v>0</v>
      </c>
      <c r="AG6" s="52">
        <f t="shared" si="13"/>
        <v>9784</v>
      </c>
      <c r="AH6" s="52" t="str">
        <f t="shared" si="14"/>
        <v/>
      </c>
      <c r="AI6" s="329">
        <f>IF(LEN(AT6)&gt;0,IF(NOT(ISERROR(MATCH(AT6,TC_concat,0))),MOD(MATCH(AT6,TC_concat,0)-1,1+MAX(TCID!$A:$A)),""),"")</f>
        <v>20</v>
      </c>
      <c r="AJ6" s="329">
        <f>IF(LEN(AU6)&gt;0,IF(NOT(ISERROR(MATCH(AU6,TC_concat,0))),MOD(MATCH(AU6,TC_concat,0)-1,1+MAX(TCID!$A:$A)),""),"")</f>
        <v>34</v>
      </c>
      <c r="AK6" s="329">
        <f>IF(LEN(AV6)&gt;0,IF(NOT(ISERROR(MATCH(AV6,TC_concat,0))),MOD(MATCH(AV6,TC_concat,0)-1,1+MAX(TCID!$A:$A)),""),"")</f>
        <v>16</v>
      </c>
      <c r="AL6" s="329" t="str">
        <f>IF(LEN(AW6)&gt;0,IF(NOT(ISERROR(MATCH(AW6,TC_concat,0))),MOD(MATCH(AW6,TC_concat,0)-1,1+MAX(TCID!$A:$A)),""),"")</f>
        <v/>
      </c>
      <c r="AM6" t="str">
        <f t="shared" si="15"/>
        <v>Rio Sal. &amp; Hardy</v>
      </c>
      <c r="AN6" s="88" t="s">
        <v>211</v>
      </c>
      <c r="AO6" s="48" t="str">
        <f t="shared" ref="AO6:AO20" si="34">IF(ISERROR(FIND(" ",C6)),C6,LEFT(C6,FIND(" ",C6)-1))</f>
        <v>Hardy</v>
      </c>
      <c r="AP6" t="str">
        <f t="shared" si="16"/>
        <v>Rio Salado Pkwy</v>
      </c>
      <c r="AQ6" t="str">
        <f t="shared" si="17"/>
        <v>Hardy Dr</v>
      </c>
      <c r="AR6" t="str">
        <f t="shared" si="18"/>
        <v>Rio Salado Pkwy &amp; Hardy Dr</v>
      </c>
      <c r="AS6" s="16">
        <f t="shared" si="19"/>
        <v>3</v>
      </c>
      <c r="AT6" t="str">
        <f t="shared" si="20"/>
        <v>Rio Salado Pkwy &amp; Hardy Dr_1</v>
      </c>
      <c r="AU6" t="str">
        <f t="shared" si="20"/>
        <v>Rio Salado Pkwy &amp; Hardy Dr_2</v>
      </c>
      <c r="AV6" t="str">
        <f t="shared" si="20"/>
        <v>Rio Salado Pkwy &amp; Hardy Dr_3</v>
      </c>
      <c r="AW6" t="str">
        <f t="shared" si="20"/>
        <v/>
      </c>
      <c r="AY6">
        <f t="shared" si="21"/>
        <v>9426</v>
      </c>
      <c r="AZ6">
        <f t="shared" si="22"/>
        <v>6409</v>
      </c>
      <c r="BA6">
        <f t="shared" si="23"/>
        <v>9784</v>
      </c>
      <c r="BB6" t="str">
        <f t="shared" si="24"/>
        <v/>
      </c>
      <c r="BC6" s="52">
        <f t="shared" si="0"/>
        <v>105</v>
      </c>
      <c r="BD6" s="86" t="str">
        <f t="shared" si="1"/>
        <v>Rio Salado Pkwy</v>
      </c>
      <c r="BE6" s="86" t="str">
        <f t="shared" si="2"/>
        <v>Hardy Dr</v>
      </c>
      <c r="BF6" s="245">
        <f>IF(ISERROR(MATCH($A6,[1]!summary_loc,0)),"",INDEX([1]!summary_data,MATCH($A6,[1]!summary_loc,0),MATCH(MID(BF$1,6,12),[1]!summary_hdr,0)))</f>
        <v>8.25</v>
      </c>
      <c r="BG6" s="245" t="str">
        <f>IF(ISERROR(MATCH($A6,[2]!summary_loc,0)),"",INDEX([2]!summary_data,MATCH($A6,[2]!summary_loc,0),MATCH(MID(BG$1,6,12),[2]!summary_hdr,0)))</f>
        <v/>
      </c>
      <c r="BH6" s="245">
        <f>IF(ISERROR(MATCH($A6,[3]SummDir!summary_loc,0)),"",INDEX([3]!summary_data,MATCH($A6,[3]SummDir!summary_loc,0),MATCH(MID(BH$1,6,12),[3]SummDir!summary_hdr,0)))</f>
        <v>18.75</v>
      </c>
      <c r="BI6" s="245" t="str">
        <f>IF(ISERROR(MATCH($A6,[4]!summary_loc,0)),"",INDEX([4]!summary_data,MATCH($A6,[4]!summary_loc,0),MATCH(MID(BI$1,6,12),[4]!summary_hdr,0)))</f>
        <v/>
      </c>
      <c r="BJ6" s="245" t="str">
        <f t="shared" si="25"/>
        <v/>
      </c>
      <c r="BK6" s="245">
        <f>IF(ISERROR(MATCH($A6,[1]!summary_loc,0)),"",INDEX([1]!summary_data,MATCH($A6,[1]!summary_loc,0),MATCH(MID(BK$1,6,12),[1]!summary_hdr,0)))</f>
        <v>8.25</v>
      </c>
      <c r="BL6" s="245" t="str">
        <f>IF(ISERROR(MATCH($A6,[2]!summary_loc,0)),"",INDEX([2]!summary_data,MATCH($A6,[2]!summary_loc,0),MATCH(MID(BL$1,6,12),[2]!summary_hdr,0)))</f>
        <v/>
      </c>
      <c r="BM6" s="245">
        <f>IF(ISERROR(MATCH($A6,[3]SummDir!summary_loc,0)),"",INDEX([3]!summary_data,MATCH($A6,[3]SummDir!summary_loc,0),MATCH(MID(BM$1,6,12),[3]SummDir!summary_hdr,0)))</f>
        <v>18.75</v>
      </c>
      <c r="BN6" s="245" t="str">
        <f>IF(ISERROR(MATCH($A6,[4]!summary_loc,0)),"",INDEX([4]!summary_data,MATCH($A6,[4]!summary_loc,0),MATCH(MID(BN$1,6,12),[4]!summary_hdr,0)))</f>
        <v/>
      </c>
      <c r="BO6" s="245" t="str">
        <f t="shared" si="26"/>
        <v/>
      </c>
      <c r="BP6" s="293" t="b">
        <f t="shared" si="27"/>
        <v>0</v>
      </c>
      <c r="BQ6" s="293" t="b">
        <f>NOT(ISERROR(MATCH(A6,Summary!B:B,0)))</f>
        <v>0</v>
      </c>
      <c r="BR6" s="293" t="b">
        <v>0</v>
      </c>
      <c r="BS6" s="293" t="b">
        <v>1</v>
      </c>
      <c r="BT6" s="293" t="b">
        <v>0</v>
      </c>
      <c r="BU6" s="293" t="b">
        <f>ISNUMBER(INDEX([5]Report!$E$1:$E$65536,MATCH($A6,[5]Report!$B$1:$B$65536,0),1))</f>
        <v>1</v>
      </c>
      <c r="BV6" s="293" t="b">
        <f t="shared" si="28"/>
        <v>0</v>
      </c>
      <c r="BX6" t="str">
        <f t="shared" si="29"/>
        <v/>
      </c>
      <c r="BY6" t="str">
        <f t="shared" si="30"/>
        <v/>
      </c>
      <c r="CA6" s="283">
        <f>COUNTIF(BU$2:BU6,TRUE)</f>
        <v>5</v>
      </c>
      <c r="CB6" s="293" t="b">
        <v>1</v>
      </c>
      <c r="CC6">
        <v>33.430948000000001</v>
      </c>
      <c r="CD6">
        <v>-111.95246</v>
      </c>
      <c r="CE6" s="304">
        <f>COUNTIF('Accidents_2009-2013'!$M:$M,"="&amp;$A6)</f>
        <v>0</v>
      </c>
      <c r="CF6" s="304">
        <v>0</v>
      </c>
    </row>
    <row r="7" spans="1:84" ht="12.75" customHeight="1" x14ac:dyDescent="0.25">
      <c r="A7" s="113">
        <v>106</v>
      </c>
      <c r="B7" s="117" t="s">
        <v>268</v>
      </c>
      <c r="C7" s="113" t="s">
        <v>30</v>
      </c>
      <c r="D7" s="368">
        <v>1</v>
      </c>
      <c r="E7" s="374"/>
      <c r="F7" s="114"/>
      <c r="G7" s="114">
        <v>1</v>
      </c>
      <c r="H7" s="375"/>
      <c r="I7" s="381" t="b">
        <f t="shared" si="31"/>
        <v>1</v>
      </c>
      <c r="J7" s="313" t="b">
        <f t="shared" si="32"/>
        <v>1</v>
      </c>
      <c r="K7" s="114">
        <v>3</v>
      </c>
      <c r="L7" s="114">
        <v>3</v>
      </c>
      <c r="M7" s="114">
        <v>3</v>
      </c>
      <c r="N7" s="114">
        <v>3</v>
      </c>
      <c r="O7" s="57">
        <v>1</v>
      </c>
      <c r="P7" s="57">
        <f t="shared" si="33"/>
        <v>1</v>
      </c>
      <c r="Q7" s="57">
        <v>3</v>
      </c>
      <c r="R7" s="57">
        <v>0</v>
      </c>
      <c r="S7" s="51"/>
      <c r="T7" s="115" t="s">
        <v>93</v>
      </c>
      <c r="U7" s="115" t="s">
        <v>94</v>
      </c>
      <c r="V7" s="57">
        <v>2</v>
      </c>
      <c r="W7" s="57"/>
      <c r="X7" s="52">
        <f t="shared" si="4"/>
        <v>14670</v>
      </c>
      <c r="Y7" s="52">
        <f t="shared" si="5"/>
        <v>14670</v>
      </c>
      <c r="Z7" s="52">
        <f t="shared" si="6"/>
        <v>6739</v>
      </c>
      <c r="AA7" s="52">
        <f t="shared" si="7"/>
        <v>0</v>
      </c>
      <c r="AB7" s="52">
        <f t="shared" si="8"/>
        <v>0</v>
      </c>
      <c r="AC7" s="52">
        <f t="shared" si="9"/>
        <v>14670</v>
      </c>
      <c r="AD7" s="52" t="str">
        <f t="shared" si="10"/>
        <v/>
      </c>
      <c r="AE7" s="52">
        <f t="shared" si="11"/>
        <v>6739</v>
      </c>
      <c r="AF7" s="52">
        <f t="shared" si="12"/>
        <v>3508</v>
      </c>
      <c r="AG7" s="52">
        <f t="shared" si="13"/>
        <v>0</v>
      </c>
      <c r="AH7" s="52" t="str">
        <f t="shared" si="14"/>
        <v/>
      </c>
      <c r="AI7" s="329">
        <f>IF(LEN(AT7)&gt;0,IF(NOT(ISERROR(MATCH(AT7,TC_concat,0))),MOD(MATCH(AT7,TC_concat,0)-1,1+MAX(TCID!$A:$A)),""),"")</f>
        <v>24</v>
      </c>
      <c r="AJ7" s="329">
        <f>IF(LEN(AU7)&gt;0,IF(NOT(ISERROR(MATCH(AU7,TC_concat,0))),MOD(MATCH(AU7,TC_concat,0)-1,1+MAX(TCID!$A:$A)),""),"")</f>
        <v>23</v>
      </c>
      <c r="AK7" s="140">
        <v>17</v>
      </c>
      <c r="AL7" s="329" t="str">
        <f>IF(LEN(AW7)&gt;0,IF(NOT(ISERROR(MATCH(AW7,TC_concat,0))),MOD(MATCH(AW7,TC_concat,0)-1,1+MAX(TCID!$A:$A)),""),"")</f>
        <v/>
      </c>
      <c r="AM7" t="str">
        <f t="shared" si="15"/>
        <v>5th &amp; Mill</v>
      </c>
      <c r="AN7" s="88" t="s">
        <v>205</v>
      </c>
      <c r="AO7" s="48" t="str">
        <f t="shared" si="34"/>
        <v>Mill</v>
      </c>
      <c r="AP7" t="str">
        <f t="shared" si="16"/>
        <v>5th St</v>
      </c>
      <c r="AQ7" t="str">
        <f t="shared" si="17"/>
        <v>Mill Ave</v>
      </c>
      <c r="AR7" t="str">
        <f t="shared" si="18"/>
        <v>5th St &amp; Mill Ave</v>
      </c>
      <c r="AS7" s="16">
        <f t="shared" si="19"/>
        <v>2</v>
      </c>
      <c r="AT7" t="str">
        <f t="shared" si="20"/>
        <v>5th St &amp; Mill Ave_1</v>
      </c>
      <c r="AU7" t="str">
        <f t="shared" si="20"/>
        <v>5th St &amp; Mill Ave_2</v>
      </c>
      <c r="AV7" t="str">
        <f t="shared" si="20"/>
        <v/>
      </c>
      <c r="AW7" t="str">
        <f t="shared" si="20"/>
        <v/>
      </c>
      <c r="AY7">
        <f t="shared" si="21"/>
        <v>6739</v>
      </c>
      <c r="AZ7">
        <f t="shared" si="22"/>
        <v>3508</v>
      </c>
      <c r="BA7">
        <f t="shared" si="23"/>
        <v>14670</v>
      </c>
      <c r="BB7" t="str">
        <f t="shared" si="24"/>
        <v/>
      </c>
      <c r="BC7" s="52">
        <f t="shared" si="0"/>
        <v>106</v>
      </c>
      <c r="BD7" s="86" t="str">
        <f t="shared" si="1"/>
        <v>5th St</v>
      </c>
      <c r="BE7" s="86" t="str">
        <f t="shared" si="2"/>
        <v>Mill Ave</v>
      </c>
      <c r="BF7" s="245">
        <f>IF(ISERROR(MATCH($A7,[1]!summary_loc,0)),"",INDEX([1]!summary_data,MATCH($A7,[1]!summary_loc,0),MATCH(MID(BF$1,6,12),[1]!summary_hdr,0)))</f>
        <v>117.5</v>
      </c>
      <c r="BG7" s="245">
        <f>IF(ISERROR(MATCH($A7,[2]!summary_loc,0)),"",INDEX([2]!summary_data,MATCH($A7,[2]!summary_loc,0),MATCH(MID(BG$1,6,12),[2]!summary_hdr,0)))</f>
        <v>91</v>
      </c>
      <c r="BH7" s="245">
        <f>IF(ISERROR(MATCH($A7,[3]SummDir!summary_loc,0)),"",INDEX([3]!summary_data,MATCH($A7,[3]SummDir!summary_loc,0),MATCH(MID(BH$1,6,12),[3]SummDir!summary_hdr,0)))</f>
        <v>110.75</v>
      </c>
      <c r="BI7" s="245">
        <f>IF(ISERROR(MATCH($A7,[4]!summary_loc,0)),"",INDEX([4]!summary_data,MATCH($A7,[4]!summary_loc,0),MATCH(MID(BI$1,6,12),[4]!summary_hdr,0)))</f>
        <v>101.25</v>
      </c>
      <c r="BJ7" s="245">
        <f t="shared" si="25"/>
        <v>111.75</v>
      </c>
      <c r="BK7" s="245">
        <f>IF(ISERROR(MATCH($A7,[1]!summary_loc,0)),"",INDEX([1]!summary_data,MATCH($A7,[1]!summary_loc,0),MATCH(MID(BK$1,6,12),[1]!summary_hdr,0)))</f>
        <v>117.5</v>
      </c>
      <c r="BL7" s="245">
        <f>IF(ISERROR(MATCH($A7,[2]!summary_loc,0)),"",INDEX([2]!summary_data,MATCH($A7,[2]!summary_loc,0),MATCH(MID(BL$1,6,12),[2]!summary_hdr,0)))</f>
        <v>91</v>
      </c>
      <c r="BM7" s="245">
        <f>IF(ISERROR(MATCH($A7,[3]SummDir!summary_loc,0)),"",INDEX([3]!summary_data,MATCH($A7,[3]SummDir!summary_loc,0),MATCH(MID(BM$1,6,12),[3]SummDir!summary_hdr,0)))</f>
        <v>110.75</v>
      </c>
      <c r="BN7" s="245">
        <f>IF(ISERROR(MATCH($A7,[4]!summary_loc,0)),"",INDEX([4]!summary_data,MATCH($A7,[4]!summary_loc,0),MATCH(MID(BN$1,6,12),[4]!summary_hdr,0)))</f>
        <v>101.25</v>
      </c>
      <c r="BO7" s="245">
        <f t="shared" si="26"/>
        <v>51.25</v>
      </c>
      <c r="BP7" s="293" t="b">
        <f t="shared" si="27"/>
        <v>1</v>
      </c>
      <c r="BQ7" s="293" t="b">
        <f>NOT(ISERROR(MATCH(A7,Summary!B:B,0)))</f>
        <v>1</v>
      </c>
      <c r="BR7" s="293" t="b">
        <v>1</v>
      </c>
      <c r="BS7" s="293" t="b">
        <v>1</v>
      </c>
      <c r="BT7" s="293" t="b">
        <v>1</v>
      </c>
      <c r="BU7" s="293" t="b">
        <f>ISNUMBER(INDEX([5]Report!$E$1:$E$65536,MATCH($A7,[5]Report!$B$1:$B$65536,0),1))</f>
        <v>1</v>
      </c>
      <c r="BV7" s="293" t="b">
        <f t="shared" si="28"/>
        <v>1</v>
      </c>
      <c r="BX7">
        <f t="shared" si="29"/>
        <v>0</v>
      </c>
      <c r="BY7">
        <f t="shared" si="30"/>
        <v>0</v>
      </c>
      <c r="CA7" s="283">
        <f>COUNTIF(BU$2:BU7,TRUE)</f>
        <v>6</v>
      </c>
      <c r="CB7" s="293" t="b">
        <v>1</v>
      </c>
      <c r="CC7">
        <v>33.425445000000003</v>
      </c>
      <c r="CD7">
        <v>-111.93979899999999</v>
      </c>
      <c r="CE7" s="304">
        <f>COUNTIF('Accidents_2009-2013'!$M:$M,"="&amp;$A7)</f>
        <v>21</v>
      </c>
      <c r="CF7" s="304">
        <v>1</v>
      </c>
    </row>
    <row r="8" spans="1:84" ht="12.75" customHeight="1" x14ac:dyDescent="0.25">
      <c r="A8" s="113">
        <v>107</v>
      </c>
      <c r="B8" s="117" t="s">
        <v>268</v>
      </c>
      <c r="C8" s="113" t="s">
        <v>33</v>
      </c>
      <c r="D8" s="369">
        <v>0</v>
      </c>
      <c r="E8" s="374"/>
      <c r="F8" s="114"/>
      <c r="G8" s="114"/>
      <c r="H8" s="375"/>
      <c r="I8" s="381" t="b">
        <f t="shared" si="31"/>
        <v>0</v>
      </c>
      <c r="J8" s="313" t="b">
        <f t="shared" si="32"/>
        <v>1</v>
      </c>
      <c r="K8" s="114">
        <v>0</v>
      </c>
      <c r="L8" s="114">
        <v>0</v>
      </c>
      <c r="M8" s="114">
        <v>3</v>
      </c>
      <c r="N8" s="114">
        <v>3</v>
      </c>
      <c r="O8" s="57">
        <v>1</v>
      </c>
      <c r="P8" s="57">
        <f t="shared" si="33"/>
        <v>1</v>
      </c>
      <c r="Q8" s="57"/>
      <c r="R8" s="57">
        <v>0</v>
      </c>
      <c r="S8" s="51"/>
      <c r="T8" s="115" t="s">
        <v>95</v>
      </c>
      <c r="U8" s="115" t="s">
        <v>96</v>
      </c>
      <c r="V8" s="57">
        <v>2</v>
      </c>
      <c r="W8" s="57"/>
      <c r="X8" s="52">
        <f t="shared" si="4"/>
        <v>6739</v>
      </c>
      <c r="Y8" s="52" t="str">
        <f t="shared" si="5"/>
        <v/>
      </c>
      <c r="Z8" s="52">
        <f t="shared" si="6"/>
        <v>6739</v>
      </c>
      <c r="AA8" s="52">
        <f t="shared" si="7"/>
        <v>0</v>
      </c>
      <c r="AB8" s="52" t="str">
        <f t="shared" si="8"/>
        <v/>
      </c>
      <c r="AC8" s="52" t="str">
        <f t="shared" si="9"/>
        <v/>
      </c>
      <c r="AD8" s="52" t="str">
        <f t="shared" si="10"/>
        <v/>
      </c>
      <c r="AE8" s="52">
        <f t="shared" si="11"/>
        <v>6739</v>
      </c>
      <c r="AF8" s="52" t="str">
        <f t="shared" si="12"/>
        <v/>
      </c>
      <c r="AG8" s="52" t="str">
        <f t="shared" si="13"/>
        <v/>
      </c>
      <c r="AH8" s="52" t="str">
        <f t="shared" si="14"/>
        <v/>
      </c>
      <c r="AI8" s="140">
        <v>24</v>
      </c>
      <c r="AJ8" s="329" t="str">
        <f>IF(LEN(AU8)&gt;0,IF(NOT(ISERROR(MATCH(AU8,TC_concat,0))),MOD(MATCH(AU8,TC_concat,0)-1,1+MAX(TCID!$A:$A)),""),"")</f>
        <v/>
      </c>
      <c r="AK8" s="329" t="str">
        <f>IF(LEN(AV8)&gt;0,IF(NOT(ISERROR(MATCH(AV8,TC_concat,0))),MOD(MATCH(AV8,TC_concat,0)-1,1+MAX(TCID!$A:$A)),""),"")</f>
        <v/>
      </c>
      <c r="AL8" s="329" t="str">
        <f>IF(LEN(AW8)&gt;0,IF(NOT(ISERROR(MATCH(AW8,TC_concat,0))),MOD(MATCH(AW8,TC_concat,0)-1,1+MAX(TCID!$A:$A)),""),"")</f>
        <v/>
      </c>
      <c r="AM8" t="str">
        <f t="shared" ref="AM8:AM51" si="35">AN8&amp;" &amp; "&amp;AO8</f>
        <v>5th &amp; Forest</v>
      </c>
      <c r="AN8" s="88" t="s">
        <v>205</v>
      </c>
      <c r="AO8" s="48" t="str">
        <f t="shared" si="34"/>
        <v>Forest</v>
      </c>
      <c r="AP8" t="str">
        <f t="shared" si="16"/>
        <v>5th St</v>
      </c>
      <c r="AQ8" t="str">
        <f t="shared" si="17"/>
        <v>Forest Ave</v>
      </c>
      <c r="AR8" t="str">
        <f t="shared" si="18"/>
        <v>5th St &amp; Forest Ave</v>
      </c>
      <c r="AS8" s="16">
        <f t="shared" si="19"/>
        <v>0</v>
      </c>
      <c r="AT8" t="str">
        <f t="shared" si="20"/>
        <v/>
      </c>
      <c r="AU8" t="str">
        <f t="shared" si="20"/>
        <v/>
      </c>
      <c r="AV8" t="str">
        <f t="shared" si="20"/>
        <v/>
      </c>
      <c r="AW8" t="str">
        <f t="shared" si="20"/>
        <v/>
      </c>
      <c r="AY8">
        <f t="shared" si="21"/>
        <v>6739</v>
      </c>
      <c r="AZ8" t="str">
        <f t="shared" si="22"/>
        <v/>
      </c>
      <c r="BA8" t="str">
        <f t="shared" si="23"/>
        <v/>
      </c>
      <c r="BB8" t="str">
        <f t="shared" si="24"/>
        <v/>
      </c>
      <c r="BC8" s="52">
        <f t="shared" si="0"/>
        <v>107</v>
      </c>
      <c r="BD8" s="86" t="str">
        <f t="shared" si="1"/>
        <v>5th St</v>
      </c>
      <c r="BE8" s="86" t="str">
        <f t="shared" si="2"/>
        <v>Forest Ave</v>
      </c>
      <c r="BF8" s="245">
        <f>IF(ISERROR(MATCH($A8,[1]!summary_loc,0)),"",INDEX([1]!summary_data,MATCH($A8,[1]!summary_loc,0),MATCH(MID(BF$1,6,12),[1]!summary_hdr,0)))</f>
        <v>47.5</v>
      </c>
      <c r="BG8" s="245" t="str">
        <f>IF(ISERROR(MATCH($A8,[2]!summary_loc,0)),"",INDEX([2]!summary_data,MATCH($A8,[2]!summary_loc,0),MATCH(MID(BG$1,6,12),[2]!summary_hdr,0)))</f>
        <v/>
      </c>
      <c r="BH8" s="245">
        <f>IF(ISERROR(MATCH($A8,[3]SummDir!summary_loc,0)),"",INDEX([3]!summary_data,MATCH($A8,[3]SummDir!summary_loc,0),MATCH(MID(BH$1,6,12),[3]SummDir!summary_hdr,0)))</f>
        <v>67</v>
      </c>
      <c r="BI8" s="245" t="str">
        <f>IF(ISERROR(MATCH($A8,[4]!summary_loc,0)),"",INDEX([4]!summary_data,MATCH($A8,[4]!summary_loc,0),MATCH(MID(BI$1,6,12),[4]!summary_hdr,0)))</f>
        <v/>
      </c>
      <c r="BJ8" s="245" t="str">
        <f t="shared" si="25"/>
        <v/>
      </c>
      <c r="BK8" s="245">
        <f>IF(ISERROR(MATCH($A8,[1]!summary_loc,0)),"",INDEX([1]!summary_data,MATCH($A8,[1]!summary_loc,0),MATCH(MID(BK$1,6,12),[1]!summary_hdr,0)))</f>
        <v>47.5</v>
      </c>
      <c r="BL8" s="245" t="str">
        <f>IF(ISERROR(MATCH($A8,[2]!summary_loc,0)),"",INDEX([2]!summary_data,MATCH($A8,[2]!summary_loc,0),MATCH(MID(BL$1,6,12),[2]!summary_hdr,0)))</f>
        <v/>
      </c>
      <c r="BM8" s="245">
        <f>IF(ISERROR(MATCH($A8,[3]SummDir!summary_loc,0)),"",INDEX([3]!summary_data,MATCH($A8,[3]SummDir!summary_loc,0),MATCH(MID(BM$1,6,12),[3]SummDir!summary_hdr,0)))</f>
        <v>67</v>
      </c>
      <c r="BN8" s="245" t="str">
        <f>IF(ISERROR(MATCH($A8,[4]!summary_loc,0)),"",INDEX([4]!summary_data,MATCH($A8,[4]!summary_loc,0),MATCH(MID(BN$1,6,12),[4]!summary_hdr,0)))</f>
        <v/>
      </c>
      <c r="BO8" s="245" t="str">
        <f t="shared" si="26"/>
        <v/>
      </c>
      <c r="BP8" s="293" t="b">
        <f t="shared" si="27"/>
        <v>0</v>
      </c>
      <c r="BQ8" s="293" t="b">
        <f>NOT(ISERROR(MATCH(A8,Summary!B:B,0)))</f>
        <v>0</v>
      </c>
      <c r="BR8" s="293" t="b">
        <v>0</v>
      </c>
      <c r="BS8" s="293" t="b">
        <v>1</v>
      </c>
      <c r="BT8" s="293" t="b">
        <v>0</v>
      </c>
      <c r="BU8" s="293" t="b">
        <f>ISNUMBER(INDEX([5]Report!$E$1:$E$65536,MATCH($A8,[5]Report!$B$1:$B$65536,0),1))</f>
        <v>1</v>
      </c>
      <c r="BV8" s="293" t="b">
        <f t="shared" si="28"/>
        <v>0</v>
      </c>
      <c r="BX8" t="str">
        <f t="shared" si="29"/>
        <v/>
      </c>
      <c r="BY8" t="str">
        <f t="shared" si="30"/>
        <v/>
      </c>
      <c r="CA8" s="283">
        <f>COUNTIF(BU$2:BU8,TRUE)</f>
        <v>7</v>
      </c>
      <c r="CB8" s="293" t="b">
        <v>1</v>
      </c>
      <c r="CC8">
        <v>33.425445000000003</v>
      </c>
      <c r="CD8">
        <v>-111.936499</v>
      </c>
      <c r="CE8" s="304">
        <f>COUNTIF('Accidents_2009-2013'!$M:$M,"="&amp;$A8)</f>
        <v>2</v>
      </c>
      <c r="CF8" s="304">
        <v>1</v>
      </c>
    </row>
    <row r="9" spans="1:84" ht="26.4" x14ac:dyDescent="0.25">
      <c r="A9" s="113">
        <v>108</v>
      </c>
      <c r="B9" s="117" t="s">
        <v>268</v>
      </c>
      <c r="C9" s="113" t="s">
        <v>97</v>
      </c>
      <c r="D9" s="369">
        <v>0</v>
      </c>
      <c r="E9" s="374"/>
      <c r="F9" s="114"/>
      <c r="G9" s="114"/>
      <c r="H9" s="375"/>
      <c r="I9" s="381" t="b">
        <f t="shared" si="31"/>
        <v>0</v>
      </c>
      <c r="J9" s="313" t="b">
        <f t="shared" si="32"/>
        <v>1</v>
      </c>
      <c r="K9" s="114">
        <v>0</v>
      </c>
      <c r="L9" s="114">
        <v>0</v>
      </c>
      <c r="M9" s="114">
        <v>3</v>
      </c>
      <c r="N9" s="114">
        <v>3</v>
      </c>
      <c r="O9" s="57">
        <v>1</v>
      </c>
      <c r="P9" s="57">
        <f t="shared" si="33"/>
        <v>1</v>
      </c>
      <c r="Q9" s="57"/>
      <c r="R9" s="57">
        <v>0.25</v>
      </c>
      <c r="S9" s="115" t="s">
        <v>98</v>
      </c>
      <c r="T9" s="115" t="s">
        <v>99</v>
      </c>
      <c r="U9" s="115" t="s">
        <v>100</v>
      </c>
      <c r="V9" s="57">
        <v>1</v>
      </c>
      <c r="W9" s="57"/>
      <c r="X9" s="52">
        <f t="shared" si="4"/>
        <v>3508</v>
      </c>
      <c r="Y9" s="52" t="str">
        <f t="shared" si="5"/>
        <v/>
      </c>
      <c r="Z9" s="52">
        <f t="shared" si="6"/>
        <v>3508</v>
      </c>
      <c r="AA9" s="52">
        <f t="shared" si="7"/>
        <v>0</v>
      </c>
      <c r="AB9" s="52" t="str">
        <f t="shared" si="8"/>
        <v/>
      </c>
      <c r="AC9" s="52" t="str">
        <f t="shared" si="9"/>
        <v/>
      </c>
      <c r="AD9" s="52" t="str">
        <f t="shared" si="10"/>
        <v/>
      </c>
      <c r="AE9" s="52">
        <f t="shared" si="11"/>
        <v>3508</v>
      </c>
      <c r="AF9" s="52" t="str">
        <f t="shared" si="12"/>
        <v/>
      </c>
      <c r="AG9" s="52" t="str">
        <f t="shared" si="13"/>
        <v/>
      </c>
      <c r="AH9" s="52" t="str">
        <f t="shared" si="14"/>
        <v/>
      </c>
      <c r="AI9" s="140">
        <v>23</v>
      </c>
      <c r="AJ9" s="329" t="str">
        <f>IF(LEN(AU9)&gt;0,IF(NOT(ISERROR(MATCH(AU9,TC_concat,0))),MOD(MATCH(AU9,TC_concat,0)-1,1+MAX(TCID!$A:$A)),""),"")</f>
        <v/>
      </c>
      <c r="AK9" s="329" t="str">
        <f>IF(LEN(AV9)&gt;0,IF(NOT(ISERROR(MATCH(AV9,TC_concat,0))),MOD(MATCH(AV9,TC_concat,0)-1,1+MAX(TCID!$A:$A)),""),"")</f>
        <v/>
      </c>
      <c r="AL9" s="329" t="str">
        <f>IF(LEN(AW9)&gt;0,IF(NOT(ISERROR(MATCH(AW9,TC_concat,0))),MOD(MATCH(AW9,TC_concat,0)-1,1+MAX(TCID!$A:$A)),""),"")</f>
        <v/>
      </c>
      <c r="AM9" t="str">
        <f t="shared" si="35"/>
        <v>5th &amp; Farmer</v>
      </c>
      <c r="AN9" s="88" t="s">
        <v>205</v>
      </c>
      <c r="AO9" s="48" t="str">
        <f t="shared" si="34"/>
        <v>Farmer</v>
      </c>
      <c r="AP9" t="str">
        <f t="shared" si="16"/>
        <v>5th St</v>
      </c>
      <c r="AQ9" t="str">
        <f t="shared" si="17"/>
        <v>Farmer Ave</v>
      </c>
      <c r="AR9" t="str">
        <f t="shared" si="18"/>
        <v>5th St &amp; Farmer Ave</v>
      </c>
      <c r="AS9" s="16">
        <f t="shared" si="19"/>
        <v>0</v>
      </c>
      <c r="AT9" t="str">
        <f t="shared" si="20"/>
        <v/>
      </c>
      <c r="AU9" t="str">
        <f t="shared" si="20"/>
        <v/>
      </c>
      <c r="AV9" t="str">
        <f t="shared" si="20"/>
        <v/>
      </c>
      <c r="AW9" t="str">
        <f t="shared" si="20"/>
        <v/>
      </c>
      <c r="AY9">
        <f t="shared" si="21"/>
        <v>3508</v>
      </c>
      <c r="AZ9" t="str">
        <f t="shared" si="22"/>
        <v/>
      </c>
      <c r="BA9" t="str">
        <f t="shared" si="23"/>
        <v/>
      </c>
      <c r="BB9" t="str">
        <f t="shared" si="24"/>
        <v/>
      </c>
      <c r="BC9" s="52">
        <f t="shared" si="0"/>
        <v>108</v>
      </c>
      <c r="BD9" s="86" t="str">
        <f t="shared" si="1"/>
        <v>5th St</v>
      </c>
      <c r="BE9" s="86" t="str">
        <f t="shared" si="2"/>
        <v>Farmer Ave</v>
      </c>
      <c r="BF9" s="245" t="str">
        <f>IF(ISERROR(MATCH($A9,[1]!summary_loc,0)),"",INDEX([1]!summary_data,MATCH($A9,[1]!summary_loc,0),MATCH(MID(BF$1,6,12),[1]!summary_hdr,0)))</f>
        <v/>
      </c>
      <c r="BG9" s="245" t="str">
        <f>IF(ISERROR(MATCH($A9,[2]!summary_loc,0)),"",INDEX([2]!summary_data,MATCH($A9,[2]!summary_loc,0),MATCH(MID(BG$1,6,12),[2]!summary_hdr,0)))</f>
        <v/>
      </c>
      <c r="BH9" s="245">
        <f>IF(ISERROR(MATCH($A9,[3]SummDir!summary_loc,0)),"",INDEX([3]!summary_data,MATCH($A9,[3]SummDir!summary_loc,0),MATCH(MID(BH$1,6,12),[3]SummDir!summary_hdr,0)))</f>
        <v>79</v>
      </c>
      <c r="BI9" s="245">
        <f>IF(ISERROR(MATCH($A9,[4]!summary_loc,0)),"",INDEX([4]!summary_data,MATCH($A9,[4]!summary_loc,0),MATCH(MID(BI$1,6,12),[4]!summary_hdr,0)))</f>
        <v>78</v>
      </c>
      <c r="BJ9" s="245">
        <f t="shared" si="25"/>
        <v>107.25</v>
      </c>
      <c r="BK9" s="245" t="str">
        <f>IF(ISERROR(MATCH($A9,[1]!summary_loc,0)),"",INDEX([1]!summary_data,MATCH($A9,[1]!summary_loc,0),MATCH(MID(BK$1,6,12),[1]!summary_hdr,0)))</f>
        <v/>
      </c>
      <c r="BL9" s="245" t="str">
        <f>IF(ISERROR(MATCH($A9,[2]!summary_loc,0)),"",INDEX([2]!summary_data,MATCH($A9,[2]!summary_loc,0),MATCH(MID(BL$1,6,12),[2]!summary_hdr,0)))</f>
        <v/>
      </c>
      <c r="BM9" s="245">
        <f>IF(ISERROR(MATCH($A9,[3]SummDir!summary_loc,0)),"",INDEX([3]!summary_data,MATCH($A9,[3]SummDir!summary_loc,0),MATCH(MID(BM$1,6,12),[3]SummDir!summary_hdr,0)))</f>
        <v>79</v>
      </c>
      <c r="BN9" s="245">
        <f>IF(ISERROR(MATCH($A9,[4]!summary_loc,0)),"",INDEX([4]!summary_data,MATCH($A9,[4]!summary_loc,0),MATCH(MID(BN$1,6,12),[4]!summary_hdr,0)))</f>
        <v>78</v>
      </c>
      <c r="BO9" s="245">
        <f t="shared" si="26"/>
        <v>15.75</v>
      </c>
      <c r="BP9" s="293" t="b">
        <f t="shared" si="27"/>
        <v>0</v>
      </c>
      <c r="BQ9" s="293" t="b">
        <f>NOT(ISERROR(MATCH(A9,Summary!B:B,0)))</f>
        <v>1</v>
      </c>
      <c r="BR9" s="293" t="b">
        <v>1</v>
      </c>
      <c r="BS9" s="293" t="b">
        <v>1</v>
      </c>
      <c r="BT9" s="293" t="b">
        <v>0</v>
      </c>
      <c r="BU9" s="293" t="b">
        <f>ISNUMBER(INDEX([5]Report!$E$1:$E$65536,MATCH($A9,[5]Report!$B$1:$B$65536,0),1))</f>
        <v>0</v>
      </c>
      <c r="BV9" s="293" t="b">
        <f t="shared" si="28"/>
        <v>1</v>
      </c>
      <c r="BX9">
        <f t="shared" si="29"/>
        <v>0.25</v>
      </c>
      <c r="BY9">
        <f t="shared" si="30"/>
        <v>0.25</v>
      </c>
      <c r="CA9" s="283">
        <f>COUNTIF(BU$2:BU9,TRUE)</f>
        <v>7</v>
      </c>
      <c r="CB9" s="293" t="b">
        <v>0</v>
      </c>
      <c r="CC9">
        <v>33.425445000000003</v>
      </c>
      <c r="CD9">
        <v>-111.94409899999999</v>
      </c>
      <c r="CE9" s="304">
        <f>COUNTIF('Accidents_2009-2013'!$M:$M,"="&amp;$A9)</f>
        <v>12</v>
      </c>
      <c r="CF9" s="304">
        <v>1</v>
      </c>
    </row>
    <row r="10" spans="1:84" ht="12.75" customHeight="1" x14ac:dyDescent="0.25">
      <c r="A10" s="113">
        <v>109</v>
      </c>
      <c r="B10" s="117" t="s">
        <v>268</v>
      </c>
      <c r="C10" s="113" t="s">
        <v>29</v>
      </c>
      <c r="D10" s="368">
        <v>0</v>
      </c>
      <c r="E10" s="374"/>
      <c r="F10" s="114"/>
      <c r="G10" s="114"/>
      <c r="H10" s="375"/>
      <c r="I10" s="381" t="b">
        <f t="shared" si="31"/>
        <v>1</v>
      </c>
      <c r="J10" s="313" t="b">
        <f t="shared" si="32"/>
        <v>1</v>
      </c>
      <c r="K10" s="114">
        <v>3</v>
      </c>
      <c r="L10" s="114">
        <v>3</v>
      </c>
      <c r="M10" s="114">
        <v>3</v>
      </c>
      <c r="N10" s="114">
        <v>3</v>
      </c>
      <c r="O10" s="57">
        <v>1</v>
      </c>
      <c r="P10" s="57">
        <f t="shared" si="33"/>
        <v>1</v>
      </c>
      <c r="Q10" s="57"/>
      <c r="R10" s="57">
        <v>0.72</v>
      </c>
      <c r="S10" s="115" t="s">
        <v>101</v>
      </c>
      <c r="T10" s="115" t="s">
        <v>102</v>
      </c>
      <c r="U10" s="115" t="s">
        <v>103</v>
      </c>
      <c r="V10" s="57">
        <v>1</v>
      </c>
      <c r="W10" s="57"/>
      <c r="X10" s="52">
        <f t="shared" si="4"/>
        <v>6409</v>
      </c>
      <c r="Y10" s="52">
        <f t="shared" si="5"/>
        <v>6409</v>
      </c>
      <c r="Z10" s="52">
        <f t="shared" si="6"/>
        <v>3747</v>
      </c>
      <c r="AA10" s="52">
        <f t="shared" si="7"/>
        <v>0</v>
      </c>
      <c r="AB10" s="52">
        <f t="shared" si="8"/>
        <v>0</v>
      </c>
      <c r="AC10" s="52">
        <f t="shared" si="9"/>
        <v>6409</v>
      </c>
      <c r="AD10" s="52" t="str">
        <f t="shared" si="10"/>
        <v/>
      </c>
      <c r="AE10" s="52">
        <f t="shared" si="11"/>
        <v>3508</v>
      </c>
      <c r="AF10" s="52">
        <f t="shared" si="12"/>
        <v>3747</v>
      </c>
      <c r="AG10" s="52">
        <f t="shared" si="13"/>
        <v>0</v>
      </c>
      <c r="AH10" s="52" t="str">
        <f t="shared" si="14"/>
        <v/>
      </c>
      <c r="AI10" s="329">
        <f>IF(LEN(AT10)&gt;0,IF(NOT(ISERROR(MATCH(AT10,TC_concat,0))),MOD(MATCH(AT10,TC_concat,0)-1,1+MAX(TCID!$A:$A)),""),"")</f>
        <v>23</v>
      </c>
      <c r="AJ10" s="329">
        <f>IF(LEN(AU10)&gt;0,IF(NOT(ISERROR(MATCH(AU10,TC_concat,0))),MOD(MATCH(AU10,TC_concat,0)-1,1+MAX(TCID!$A:$A)),""),"")</f>
        <v>22</v>
      </c>
      <c r="AK10" s="141">
        <v>34</v>
      </c>
      <c r="AL10" s="329" t="str">
        <f>IF(LEN(AW10)&gt;0,IF(NOT(ISERROR(MATCH(AW10,TC_concat,0))),MOD(MATCH(AW10,TC_concat,0)-1,1+MAX(TCID!$A:$A)),""),"")</f>
        <v/>
      </c>
      <c r="AM10" t="str">
        <f t="shared" si="35"/>
        <v>5th &amp; Hardy</v>
      </c>
      <c r="AN10" s="88" t="s">
        <v>205</v>
      </c>
      <c r="AO10" s="48" t="str">
        <f t="shared" si="34"/>
        <v>Hardy</v>
      </c>
      <c r="AP10" t="str">
        <f t="shared" si="16"/>
        <v>5th St</v>
      </c>
      <c r="AQ10" t="str">
        <f t="shared" si="17"/>
        <v>Hardy Dr</v>
      </c>
      <c r="AR10" t="str">
        <f t="shared" si="18"/>
        <v>5th St &amp; Hardy Dr</v>
      </c>
      <c r="AS10" s="16">
        <f t="shared" si="19"/>
        <v>2</v>
      </c>
      <c r="AT10" t="str">
        <f t="shared" si="20"/>
        <v>5th St &amp; Hardy Dr_1</v>
      </c>
      <c r="AU10" t="str">
        <f t="shared" si="20"/>
        <v>5th St &amp; Hardy Dr_2</v>
      </c>
      <c r="AV10" t="str">
        <f t="shared" si="20"/>
        <v/>
      </c>
      <c r="AW10" t="str">
        <f t="shared" si="20"/>
        <v/>
      </c>
      <c r="AY10">
        <f t="shared" si="21"/>
        <v>3508</v>
      </c>
      <c r="AZ10">
        <f t="shared" si="22"/>
        <v>3747</v>
      </c>
      <c r="BA10">
        <f t="shared" si="23"/>
        <v>6409</v>
      </c>
      <c r="BB10" t="str">
        <f t="shared" si="24"/>
        <v/>
      </c>
      <c r="BC10" s="52">
        <f t="shared" si="0"/>
        <v>109</v>
      </c>
      <c r="BD10" s="86" t="str">
        <f t="shared" si="1"/>
        <v>5th St</v>
      </c>
      <c r="BE10" s="86" t="str">
        <f t="shared" si="2"/>
        <v>Hardy Dr</v>
      </c>
      <c r="BF10" s="245" t="str">
        <f>IF(ISERROR(MATCH($A10,[1]!summary_loc,0)),"",INDEX([1]!summary_data,MATCH($A10,[1]!summary_loc,0),MATCH(MID(BF$1,6,12),[1]!summary_hdr,0)))</f>
        <v/>
      </c>
      <c r="BG10" s="245">
        <f>IF(ISERROR(MATCH($A10,[2]!summary_loc,0)),"",INDEX([2]!summary_data,MATCH($A10,[2]!summary_loc,0),MATCH(MID(BG$1,6,12),[2]!summary_hdr,0)))</f>
        <v>31.5</v>
      </c>
      <c r="BH10" s="245">
        <f>IF(ISERROR(MATCH($A10,[3]SummDir!summary_loc,0)),"",INDEX([3]!summary_data,MATCH($A10,[3]SummDir!summary_loc,0),MATCH(MID(BH$1,6,12),[3]SummDir!summary_hdr,0)))</f>
        <v>59.25</v>
      </c>
      <c r="BI10" s="245" t="str">
        <f>IF(ISERROR(MATCH($A10,[4]!summary_loc,0)),"",INDEX([4]!summary_data,MATCH($A10,[4]!summary_loc,0),MATCH(MID(BI$1,6,12),[4]!summary_hdr,0)))</f>
        <v/>
      </c>
      <c r="BJ10" s="245" t="str">
        <f t="shared" si="25"/>
        <v/>
      </c>
      <c r="BK10" s="245" t="str">
        <f>IF(ISERROR(MATCH($A10,[1]!summary_loc,0)),"",INDEX([1]!summary_data,MATCH($A10,[1]!summary_loc,0),MATCH(MID(BK$1,6,12),[1]!summary_hdr,0)))</f>
        <v/>
      </c>
      <c r="BL10" s="245">
        <f>IF(ISERROR(MATCH($A10,[2]!summary_loc,0)),"",INDEX([2]!summary_data,MATCH($A10,[2]!summary_loc,0),MATCH(MID(BL$1,6,12),[2]!summary_hdr,0)))</f>
        <v>31.5</v>
      </c>
      <c r="BM10" s="245">
        <f>IF(ISERROR(MATCH($A10,[3]SummDir!summary_loc,0)),"",INDEX([3]!summary_data,MATCH($A10,[3]SummDir!summary_loc,0),MATCH(MID(BM$1,6,12),[3]SummDir!summary_hdr,0)))</f>
        <v>59.25</v>
      </c>
      <c r="BN10" s="245" t="str">
        <f>IF(ISERROR(MATCH($A10,[4]!summary_loc,0)),"",INDEX([4]!summary_data,MATCH($A10,[4]!summary_loc,0),MATCH(MID(BN$1,6,12),[4]!summary_hdr,0)))</f>
        <v/>
      </c>
      <c r="BO10" s="245" t="str">
        <f t="shared" si="26"/>
        <v/>
      </c>
      <c r="BP10" s="293" t="b">
        <f t="shared" si="27"/>
        <v>0</v>
      </c>
      <c r="BQ10" s="293" t="b">
        <f>NOT(ISERROR(MATCH(A10,Summary!B:B,0)))</f>
        <v>0</v>
      </c>
      <c r="BR10" s="293" t="b">
        <v>0</v>
      </c>
      <c r="BS10" s="293" t="b">
        <v>1</v>
      </c>
      <c r="BT10" s="293" t="b">
        <v>1</v>
      </c>
      <c r="BU10" s="293" t="b">
        <f>ISNUMBER(INDEX([5]Report!$E$1:$E$65536,MATCH($A10,[5]Report!$B$1:$B$65536,0),1))</f>
        <v>0</v>
      </c>
      <c r="BV10" s="293" t="b">
        <f t="shared" si="28"/>
        <v>0</v>
      </c>
      <c r="BX10" t="str">
        <f t="shared" si="29"/>
        <v/>
      </c>
      <c r="BY10" t="str">
        <f t="shared" si="30"/>
        <v/>
      </c>
      <c r="CA10" s="283">
        <f>COUNTIF(BU$2:BU10,TRUE)</f>
        <v>7</v>
      </c>
      <c r="CB10" s="293" t="b">
        <v>1</v>
      </c>
      <c r="CC10">
        <v>33.425545</v>
      </c>
      <c r="CD10">
        <v>-111.95219899999999</v>
      </c>
      <c r="CE10" s="304">
        <f>COUNTIF('Accidents_2009-2013'!$M:$M,"="&amp;$A10)</f>
        <v>1</v>
      </c>
      <c r="CF10" s="304">
        <v>0</v>
      </c>
    </row>
    <row r="11" spans="1:84" ht="12.75" customHeight="1" x14ac:dyDescent="0.25">
      <c r="A11" s="113">
        <v>110</v>
      </c>
      <c r="B11" s="117" t="s">
        <v>268</v>
      </c>
      <c r="C11" s="118" t="s">
        <v>162</v>
      </c>
      <c r="D11" s="368">
        <v>0</v>
      </c>
      <c r="E11" s="374"/>
      <c r="F11" s="114"/>
      <c r="G11" s="114"/>
      <c r="H11" s="375"/>
      <c r="I11" s="381" t="b">
        <f t="shared" si="31"/>
        <v>1</v>
      </c>
      <c r="J11" s="313" t="b">
        <f t="shared" si="32"/>
        <v>1</v>
      </c>
      <c r="K11" s="114">
        <v>1</v>
      </c>
      <c r="L11" s="114">
        <v>1</v>
      </c>
      <c r="M11" s="114">
        <v>0</v>
      </c>
      <c r="N11" s="114">
        <v>3</v>
      </c>
      <c r="O11" s="57">
        <v>1</v>
      </c>
      <c r="P11" s="57">
        <f t="shared" si="33"/>
        <v>1</v>
      </c>
      <c r="Q11" s="57"/>
      <c r="R11" s="57">
        <v>1.24</v>
      </c>
      <c r="S11" s="51"/>
      <c r="T11" s="115" t="s">
        <v>104</v>
      </c>
      <c r="U11" s="115" t="s">
        <v>105</v>
      </c>
      <c r="V11" s="57">
        <v>2</v>
      </c>
      <c r="W11" s="57"/>
      <c r="X11" s="52">
        <f t="shared" si="4"/>
        <v>28310</v>
      </c>
      <c r="Y11" s="52">
        <f t="shared" si="5"/>
        <v>28310</v>
      </c>
      <c r="Z11" s="52">
        <f t="shared" si="6"/>
        <v>3747</v>
      </c>
      <c r="AA11" s="52">
        <f t="shared" si="7"/>
        <v>0</v>
      </c>
      <c r="AB11" s="52">
        <f t="shared" si="8"/>
        <v>28310</v>
      </c>
      <c r="AC11" s="52" t="str">
        <f t="shared" si="9"/>
        <v/>
      </c>
      <c r="AD11" s="52" t="str">
        <f t="shared" si="10"/>
        <v/>
      </c>
      <c r="AE11" s="52">
        <f t="shared" si="11"/>
        <v>3747</v>
      </c>
      <c r="AF11" s="52">
        <f t="shared" si="12"/>
        <v>0</v>
      </c>
      <c r="AG11" s="52" t="str">
        <f t="shared" si="13"/>
        <v/>
      </c>
      <c r="AH11" s="52" t="str">
        <f t="shared" si="14"/>
        <v/>
      </c>
      <c r="AI11" s="329">
        <f>IF(LEN(AT11)&gt;0,IF(NOT(ISERROR(MATCH(AT11,TC_concat,0))),MOD(MATCH(AT11,TC_concat,0)-1,1+MAX(TCID!$A:$A)),""),"")</f>
        <v>22</v>
      </c>
      <c r="AJ11" s="140">
        <v>21</v>
      </c>
      <c r="AK11" s="329" t="str">
        <f>IF(LEN(AV11)&gt;0,IF(NOT(ISERROR(MATCH(AV11,TC_concat,0))),MOD(MATCH(AV11,TC_concat,0)-1,1+MAX(TCID!$A:$A)),""),"")</f>
        <v/>
      </c>
      <c r="AL11" s="329" t="str">
        <f>IF(LEN(AW11)&gt;0,IF(NOT(ISERROR(MATCH(AW11,TC_concat,0))),MOD(MATCH(AW11,TC_concat,0)-1,1+MAX(TCID!$A:$A)),""),"")</f>
        <v/>
      </c>
      <c r="AM11" t="str">
        <f t="shared" si="35"/>
        <v>5th &amp; Priest</v>
      </c>
      <c r="AN11" s="88" t="s">
        <v>205</v>
      </c>
      <c r="AO11" s="48" t="str">
        <f t="shared" si="34"/>
        <v>Priest</v>
      </c>
      <c r="AP11" t="str">
        <f t="shared" si="16"/>
        <v>5th St</v>
      </c>
      <c r="AQ11" t="str">
        <f t="shared" si="17"/>
        <v>Priest Dr</v>
      </c>
      <c r="AR11" t="str">
        <f t="shared" si="18"/>
        <v>5th St &amp; Priest Dr</v>
      </c>
      <c r="AS11" s="16">
        <f t="shared" si="19"/>
        <v>1</v>
      </c>
      <c r="AT11" t="str">
        <f t="shared" si="20"/>
        <v>5th St &amp; Priest Dr_1</v>
      </c>
      <c r="AU11" t="str">
        <f t="shared" si="20"/>
        <v/>
      </c>
      <c r="AV11" t="str">
        <f t="shared" si="20"/>
        <v/>
      </c>
      <c r="AW11" t="str">
        <f t="shared" si="20"/>
        <v/>
      </c>
      <c r="AY11">
        <f t="shared" si="21"/>
        <v>3747</v>
      </c>
      <c r="AZ11">
        <f t="shared" si="22"/>
        <v>28310</v>
      </c>
      <c r="BA11" t="str">
        <f t="shared" si="23"/>
        <v/>
      </c>
      <c r="BB11" t="str">
        <f t="shared" si="24"/>
        <v/>
      </c>
      <c r="BC11" s="52">
        <f t="shared" si="0"/>
        <v>110</v>
      </c>
      <c r="BD11" s="86" t="str">
        <f t="shared" si="1"/>
        <v>5th St</v>
      </c>
      <c r="BE11" s="86" t="str">
        <f t="shared" si="2"/>
        <v>Priest Dr</v>
      </c>
      <c r="BF11" s="245">
        <f>IF(ISERROR(MATCH($A11,[1]!summary_loc,0)),"",INDEX([1]!summary_data,MATCH($A11,[1]!summary_loc,0),MATCH(MID(BF$1,6,12),[1]!summary_hdr,0)))</f>
        <v>18</v>
      </c>
      <c r="BG11" s="245" t="str">
        <f>IF(ISERROR(MATCH($A11,[2]!summary_loc,0)),"",INDEX([2]!summary_data,MATCH($A11,[2]!summary_loc,0),MATCH(MID(BG$1,6,12),[2]!summary_hdr,0)))</f>
        <v/>
      </c>
      <c r="BH11" s="245">
        <f>IF(ISERROR(MATCH($A11,[3]SummDir!summary_loc,0)),"",INDEX([3]!summary_data,MATCH($A11,[3]SummDir!summary_loc,0),MATCH(MID(BH$1,6,12),[3]SummDir!summary_hdr,0)))</f>
        <v>16.5</v>
      </c>
      <c r="BI11" s="245">
        <f>IF(ISERROR(MATCH($A11,[4]!summary_loc,0)),"",INDEX([4]!summary_data,MATCH($A11,[4]!summary_loc,0),MATCH(MID(BI$1,6,12),[4]!summary_hdr,0)))</f>
        <v>20</v>
      </c>
      <c r="BJ11" s="245">
        <f t="shared" si="25"/>
        <v>20</v>
      </c>
      <c r="BK11" s="245">
        <f>IF(ISERROR(MATCH($A11,[1]!summary_loc,0)),"",INDEX([1]!summary_data,MATCH($A11,[1]!summary_loc,0),MATCH(MID(BK$1,6,12),[1]!summary_hdr,0)))</f>
        <v>18</v>
      </c>
      <c r="BL11" s="245" t="str">
        <f>IF(ISERROR(MATCH($A11,[2]!summary_loc,0)),"",INDEX([2]!summary_data,MATCH($A11,[2]!summary_loc,0),MATCH(MID(BL$1,6,12),[2]!summary_hdr,0)))</f>
        <v/>
      </c>
      <c r="BM11" s="245">
        <f>IF(ISERROR(MATCH($A11,[3]SummDir!summary_loc,0)),"",INDEX([3]!summary_data,MATCH($A11,[3]SummDir!summary_loc,0),MATCH(MID(BM$1,6,12),[3]SummDir!summary_hdr,0)))</f>
        <v>16.5</v>
      </c>
      <c r="BN11" s="245">
        <f>IF(ISERROR(MATCH($A11,[4]!summary_loc,0)),"",INDEX([4]!summary_data,MATCH($A11,[4]!summary_loc,0),MATCH(MID(BN$1,6,12),[4]!summary_hdr,0)))</f>
        <v>20</v>
      </c>
      <c r="BO11" s="245">
        <f t="shared" si="26"/>
        <v>15.5</v>
      </c>
      <c r="BP11" s="293" t="b">
        <f t="shared" si="27"/>
        <v>0</v>
      </c>
      <c r="BQ11" s="293" t="b">
        <f>NOT(ISERROR(MATCH(A11,Summary!B:B,0)))</f>
        <v>1</v>
      </c>
      <c r="BR11" s="293" t="b">
        <v>1</v>
      </c>
      <c r="BS11" s="293" t="b">
        <v>1</v>
      </c>
      <c r="BT11" s="293" t="b">
        <v>0</v>
      </c>
      <c r="BU11" s="293" t="b">
        <f>ISNUMBER(INDEX([5]Report!$E$1:$E$65536,MATCH($A11,[5]Report!$B$1:$B$65536,0),1))</f>
        <v>1</v>
      </c>
      <c r="BV11" s="293" t="b">
        <f t="shared" si="28"/>
        <v>1</v>
      </c>
      <c r="BX11">
        <f t="shared" si="29"/>
        <v>1.24</v>
      </c>
      <c r="BY11">
        <f t="shared" si="30"/>
        <v>1.24</v>
      </c>
      <c r="CA11" s="283">
        <f>COUNTIF(BU$2:BU11,TRUE)</f>
        <v>8</v>
      </c>
      <c r="CB11" s="293" t="b">
        <v>1</v>
      </c>
      <c r="CC11">
        <v>33.425600000000003</v>
      </c>
      <c r="CD11">
        <v>-111.96095</v>
      </c>
      <c r="CE11" s="304">
        <f>COUNTIF('Accidents_2009-2013'!$M:$M,"="&amp;$A11)</f>
        <v>3</v>
      </c>
      <c r="CF11" s="304">
        <v>0</v>
      </c>
    </row>
    <row r="12" spans="1:84" ht="12.75" customHeight="1" x14ac:dyDescent="0.25">
      <c r="A12" s="113">
        <v>111</v>
      </c>
      <c r="B12" s="117" t="s">
        <v>347</v>
      </c>
      <c r="C12" s="113" t="s">
        <v>30</v>
      </c>
      <c r="D12" s="368">
        <v>1</v>
      </c>
      <c r="E12" s="374"/>
      <c r="F12" s="114"/>
      <c r="G12" s="114">
        <v>1</v>
      </c>
      <c r="H12" s="375"/>
      <c r="I12" s="381" t="b">
        <f t="shared" si="31"/>
        <v>0</v>
      </c>
      <c r="J12" s="313" t="b">
        <f t="shared" si="32"/>
        <v>1</v>
      </c>
      <c r="K12" s="114">
        <v>0</v>
      </c>
      <c r="L12" s="114">
        <v>0</v>
      </c>
      <c r="M12" s="114">
        <v>2</v>
      </c>
      <c r="N12" s="114">
        <v>3</v>
      </c>
      <c r="O12" s="57">
        <v>1</v>
      </c>
      <c r="P12" s="57">
        <f t="shared" si="33"/>
        <v>1</v>
      </c>
      <c r="Q12" s="57">
        <v>3</v>
      </c>
      <c r="R12" s="57">
        <v>0</v>
      </c>
      <c r="S12" s="51"/>
      <c r="T12" s="115" t="s">
        <v>106</v>
      </c>
      <c r="U12" s="115" t="s">
        <v>107</v>
      </c>
      <c r="V12" s="57">
        <v>2</v>
      </c>
      <c r="W12" s="57"/>
      <c r="X12" s="52">
        <f t="shared" si="4"/>
        <v>26392</v>
      </c>
      <c r="Y12" s="52">
        <f t="shared" si="5"/>
        <v>26392</v>
      </c>
      <c r="Z12" s="52" t="str">
        <f t="shared" si="6"/>
        <v/>
      </c>
      <c r="AA12" s="52">
        <f t="shared" si="7"/>
        <v>26392</v>
      </c>
      <c r="AB12" s="52" t="str">
        <f t="shared" si="8"/>
        <v/>
      </c>
      <c r="AC12" s="52" t="str">
        <f t="shared" si="9"/>
        <v/>
      </c>
      <c r="AD12" s="52" t="str">
        <f t="shared" si="10"/>
        <v/>
      </c>
      <c r="AE12" s="52">
        <f t="shared" si="11"/>
        <v>0</v>
      </c>
      <c r="AF12" s="52" t="str">
        <f t="shared" si="12"/>
        <v/>
      </c>
      <c r="AG12" s="52" t="str">
        <f t="shared" si="13"/>
        <v/>
      </c>
      <c r="AH12" s="52" t="str">
        <f t="shared" si="14"/>
        <v/>
      </c>
      <c r="AI12" s="140">
        <v>49</v>
      </c>
      <c r="AJ12" s="329" t="str">
        <f>IF(LEN(AU12)&gt;0,IF(NOT(ISERROR(MATCH(AU12,TC_concat,0))),MOD(MATCH(AU12,TC_concat,0)-1,1+MAX(TCID!$A:$A)),""),"")</f>
        <v/>
      </c>
      <c r="AK12" s="329" t="str">
        <f>IF(LEN(AV12)&gt;0,IF(NOT(ISERROR(MATCH(AV12,TC_concat,0))),MOD(MATCH(AV12,TC_concat,0)-1,1+MAX(TCID!$A:$A)),""),"")</f>
        <v/>
      </c>
      <c r="AL12" s="329" t="str">
        <f>IF(LEN(AW12)&gt;0,IF(NOT(ISERROR(MATCH(AW12,TC_concat,0))),MOD(MATCH(AW12,TC_concat,0)-1,1+MAX(TCID!$A:$A)),""),"")</f>
        <v/>
      </c>
      <c r="AM12" t="str">
        <f t="shared" si="35"/>
        <v>10th &amp; Mill</v>
      </c>
      <c r="AN12" s="88" t="s">
        <v>206</v>
      </c>
      <c r="AO12" s="48" t="str">
        <f t="shared" si="34"/>
        <v>Mill</v>
      </c>
      <c r="AP12" t="str">
        <f t="shared" si="16"/>
        <v>10th St</v>
      </c>
      <c r="AQ12" t="str">
        <f t="shared" si="17"/>
        <v>Mill Ave</v>
      </c>
      <c r="AR12" t="str">
        <f t="shared" si="18"/>
        <v>10th St &amp; Mill Ave</v>
      </c>
      <c r="AS12" s="16">
        <f t="shared" si="19"/>
        <v>0</v>
      </c>
      <c r="AT12" t="str">
        <f t="shared" si="20"/>
        <v/>
      </c>
      <c r="AU12" t="str">
        <f t="shared" si="20"/>
        <v/>
      </c>
      <c r="AV12" t="str">
        <f t="shared" si="20"/>
        <v/>
      </c>
      <c r="AW12" t="str">
        <f t="shared" si="20"/>
        <v/>
      </c>
      <c r="AY12">
        <f t="shared" si="21"/>
        <v>26392</v>
      </c>
      <c r="AZ12" t="str">
        <f t="shared" si="22"/>
        <v/>
      </c>
      <c r="BA12" t="str">
        <f t="shared" si="23"/>
        <v/>
      </c>
      <c r="BB12" t="str">
        <f t="shared" si="24"/>
        <v/>
      </c>
      <c r="BC12" s="52">
        <f t="shared" si="0"/>
        <v>111</v>
      </c>
      <c r="BD12" s="86" t="str">
        <f t="shared" si="1"/>
        <v>10th St</v>
      </c>
      <c r="BE12" s="86" t="str">
        <f t="shared" si="2"/>
        <v>Mill Ave</v>
      </c>
      <c r="BF12" s="245" t="str">
        <f>IF(ISERROR(MATCH($A12,[1]!summary_loc,0)),"",INDEX([1]!summary_data,MATCH($A12,[1]!summary_loc,0),MATCH(MID(BF$1,6,12),[1]!summary_hdr,0)))</f>
        <v/>
      </c>
      <c r="BG12" s="245">
        <f>IF(ISERROR(MATCH($A12,[2]!summary_loc,0)),"",INDEX([2]!summary_data,MATCH($A12,[2]!summary_loc,0),MATCH(MID(BG$1,6,12),[2]!summary_hdr,0)))</f>
        <v>137.75</v>
      </c>
      <c r="BH12" s="245">
        <f>IF(ISERROR(MATCH($A12,[3]SummDir!summary_loc,0)),"",INDEX([3]!summary_data,MATCH($A12,[3]SummDir!summary_loc,0),MATCH(MID(BH$1,6,12),[3]SummDir!summary_hdr,0)))</f>
        <v>135.5</v>
      </c>
      <c r="BI12" s="245">
        <f>IF(ISERROR(MATCH($A12,[4]!summary_loc,0)),"",INDEX([4]!summary_data,MATCH($A12,[4]!summary_loc,0),MATCH(MID(BI$1,6,12),[4]!summary_hdr,0)))</f>
        <v>112.5</v>
      </c>
      <c r="BJ12" s="245">
        <f t="shared" si="25"/>
        <v>123.75</v>
      </c>
      <c r="BK12" s="245" t="str">
        <f>IF(ISERROR(MATCH($A12,[1]!summary_loc,0)),"",INDEX([1]!summary_data,MATCH($A12,[1]!summary_loc,0),MATCH(MID(BK$1,6,12),[1]!summary_hdr,0)))</f>
        <v/>
      </c>
      <c r="BL12" s="245">
        <f>IF(ISERROR(MATCH($A12,[2]!summary_loc,0)),"",INDEX([2]!summary_data,MATCH($A12,[2]!summary_loc,0),MATCH(MID(BL$1,6,12),[2]!summary_hdr,0)))</f>
        <v>137.75</v>
      </c>
      <c r="BM12" s="245">
        <f>IF(ISERROR(MATCH($A12,[3]SummDir!summary_loc,0)),"",INDEX([3]!summary_data,MATCH($A12,[3]SummDir!summary_loc,0),MATCH(MID(BM$1,6,12),[3]SummDir!summary_hdr,0)))</f>
        <v>135.5</v>
      </c>
      <c r="BN12" s="245">
        <f>IF(ISERROR(MATCH($A12,[4]!summary_loc,0)),"",INDEX([4]!summary_data,MATCH($A12,[4]!summary_loc,0),MATCH(MID(BN$1,6,12),[4]!summary_hdr,0)))</f>
        <v>112.5</v>
      </c>
      <c r="BO12" s="245">
        <f t="shared" si="26"/>
        <v>44.75</v>
      </c>
      <c r="BP12" s="293" t="b">
        <f t="shared" si="27"/>
        <v>0</v>
      </c>
      <c r="BQ12" s="293" t="b">
        <f>NOT(ISERROR(MATCH(A12,Summary!B:B,0)))</f>
        <v>1</v>
      </c>
      <c r="BR12" s="293" t="b">
        <v>1</v>
      </c>
      <c r="BS12" s="293" t="b">
        <v>1</v>
      </c>
      <c r="BT12" s="293" t="b">
        <v>1</v>
      </c>
      <c r="BU12" s="293" t="b">
        <f>ISNUMBER(INDEX([5]Report!$E$1:$E$65536,MATCH($A12,[5]Report!$B$1:$B$65536,0),1))</f>
        <v>0</v>
      </c>
      <c r="BV12" s="293" t="b">
        <f t="shared" si="28"/>
        <v>1</v>
      </c>
      <c r="BX12">
        <f t="shared" si="29"/>
        <v>0</v>
      </c>
      <c r="BY12">
        <f t="shared" si="30"/>
        <v>0</v>
      </c>
      <c r="CA12" s="283">
        <f>COUNTIF(BU$2:BU12,TRUE)</f>
        <v>8</v>
      </c>
      <c r="CB12" s="293" t="b">
        <v>1</v>
      </c>
      <c r="CC12">
        <v>33.418945000000001</v>
      </c>
      <c r="CD12">
        <v>-111.93979899999999</v>
      </c>
      <c r="CE12" s="304">
        <f>COUNTIF('Accidents_2009-2013'!$M:$M,"="&amp;$A12)</f>
        <v>11</v>
      </c>
      <c r="CF12" s="304">
        <v>1</v>
      </c>
    </row>
    <row r="13" spans="1:84" ht="12.75" customHeight="1" x14ac:dyDescent="0.25">
      <c r="A13" s="113">
        <v>112</v>
      </c>
      <c r="B13" s="299" t="s">
        <v>306</v>
      </c>
      <c r="C13" s="113" t="s">
        <v>25</v>
      </c>
      <c r="D13" s="368">
        <v>0</v>
      </c>
      <c r="E13" s="374"/>
      <c r="F13" s="114"/>
      <c r="G13" s="114"/>
      <c r="H13" s="375"/>
      <c r="I13" s="381" t="b">
        <f t="shared" si="31"/>
        <v>1</v>
      </c>
      <c r="J13" s="313" t="b">
        <f t="shared" si="32"/>
        <v>0</v>
      </c>
      <c r="K13" s="114">
        <v>2</v>
      </c>
      <c r="L13" s="114">
        <v>3</v>
      </c>
      <c r="M13" s="114">
        <v>0</v>
      </c>
      <c r="N13" s="114">
        <v>0</v>
      </c>
      <c r="O13" s="57">
        <v>2</v>
      </c>
      <c r="P13" s="57">
        <f t="shared" si="33"/>
        <v>2</v>
      </c>
      <c r="Q13" s="57"/>
      <c r="R13" s="57">
        <v>2</v>
      </c>
      <c r="S13" s="51"/>
      <c r="T13" s="115" t="s">
        <v>108</v>
      </c>
      <c r="U13" s="115" t="s">
        <v>109</v>
      </c>
      <c r="V13" s="119">
        <v>1</v>
      </c>
      <c r="W13" s="57"/>
      <c r="X13" s="52">
        <f t="shared" si="4"/>
        <v>1774</v>
      </c>
      <c r="Y13" s="52">
        <f t="shared" si="5"/>
        <v>1774</v>
      </c>
      <c r="Z13" s="52" t="str">
        <f t="shared" si="6"/>
        <v/>
      </c>
      <c r="AA13" s="52">
        <f t="shared" si="7"/>
        <v>1570</v>
      </c>
      <c r="AB13" s="52">
        <f t="shared" si="8"/>
        <v>1774</v>
      </c>
      <c r="AC13" s="52" t="str">
        <f t="shared" si="9"/>
        <v/>
      </c>
      <c r="AD13" s="52" t="str">
        <f t="shared" si="10"/>
        <v/>
      </c>
      <c r="AE13" s="52">
        <f t="shared" si="11"/>
        <v>0</v>
      </c>
      <c r="AF13" s="52">
        <f t="shared" si="12"/>
        <v>0</v>
      </c>
      <c r="AG13" s="52" t="str">
        <f t="shared" si="13"/>
        <v/>
      </c>
      <c r="AH13" s="52" t="str">
        <f t="shared" si="14"/>
        <v/>
      </c>
      <c r="AI13" s="329">
        <f>IF(LEN(AT13)&gt;0,IF(NOT(ISERROR(MATCH(AT13,TC_concat,0))),MOD(MATCH(AT13,TC_concat,0)-1,1+MAX(TCID!$A:$A)),""),"")</f>
        <v>101</v>
      </c>
      <c r="AJ13" s="329">
        <f>IF(LEN(AU13)&gt;0,IF(NOT(ISERROR(MATCH(AU13,TC_concat,0))),MOD(MATCH(AU13,TC_concat,0)-1,1+MAX(TCID!$A:$A)),""),"")</f>
        <v>90</v>
      </c>
      <c r="AK13" s="329" t="str">
        <f>IF(LEN(AV13)&gt;0,IF(NOT(ISERROR(MATCH(AV13,TC_concat,0))),MOD(MATCH(AV13,TC_concat,0)-1,1+MAX(TCID!$A:$A)),""),"")</f>
        <v/>
      </c>
      <c r="AL13" s="329" t="str">
        <f>IF(LEN(AW13)&gt;0,IF(NOT(ISERROR(MATCH(AW13,TC_concat,0))),MOD(MATCH(AW13,TC_concat,0)-1,1+MAX(TCID!$A:$A)),""),"")</f>
        <v/>
      </c>
      <c r="AM13" t="str">
        <f t="shared" si="35"/>
        <v>60 Fwy &amp; College</v>
      </c>
      <c r="AN13" s="88" t="s">
        <v>350</v>
      </c>
      <c r="AO13" s="48" t="str">
        <f t="shared" si="34"/>
        <v>College</v>
      </c>
      <c r="AP13" t="str">
        <f t="shared" si="16"/>
        <v>Superstition Fwy</v>
      </c>
      <c r="AQ13" t="str">
        <f t="shared" si="17"/>
        <v>College Ave</v>
      </c>
      <c r="AR13" t="str">
        <f t="shared" si="18"/>
        <v>Superstition Fwy &amp; College Ave</v>
      </c>
      <c r="AS13" s="16">
        <f t="shared" si="19"/>
        <v>2</v>
      </c>
      <c r="AT13" t="str">
        <f t="shared" si="20"/>
        <v>Superstition Fwy &amp; College Ave_1</v>
      </c>
      <c r="AU13" t="str">
        <f t="shared" si="20"/>
        <v>Superstition Fwy &amp; College Ave_2</v>
      </c>
      <c r="AV13" t="str">
        <f t="shared" si="20"/>
        <v/>
      </c>
      <c r="AW13" t="str">
        <f t="shared" si="20"/>
        <v/>
      </c>
      <c r="AY13">
        <f t="shared" si="21"/>
        <v>1570</v>
      </c>
      <c r="AZ13">
        <f t="shared" si="22"/>
        <v>1774</v>
      </c>
      <c r="BA13" t="str">
        <f t="shared" si="23"/>
        <v/>
      </c>
      <c r="BB13" t="str">
        <f t="shared" si="24"/>
        <v/>
      </c>
      <c r="BC13" s="52">
        <f t="shared" si="0"/>
        <v>112</v>
      </c>
      <c r="BD13" s="86" t="str">
        <f t="shared" si="1"/>
        <v>Superstition Fwy</v>
      </c>
      <c r="BE13" s="86" t="str">
        <f t="shared" si="2"/>
        <v>College Ave</v>
      </c>
      <c r="BF13" s="245">
        <f>IF(ISERROR(MATCH($A13,[1]!summary_loc,0)),"",INDEX([1]!summary_data,MATCH($A13,[1]!summary_loc,0),MATCH(MID(BF$1,6,12),[1]!summary_hdr,0)))</f>
        <v>32.5</v>
      </c>
      <c r="BG13" s="245">
        <f>IF(ISERROR(MATCH($A13,[2]!summary_loc,0)),"",INDEX([2]!summary_data,MATCH($A13,[2]!summary_loc,0),MATCH(MID(BG$1,6,12),[2]!summary_hdr,0)))</f>
        <v>27.75</v>
      </c>
      <c r="BH13" s="245">
        <f>IF(ISERROR(MATCH($A13,[3]SummDir!summary_loc,0)),"",INDEX([3]!summary_data,MATCH($A13,[3]SummDir!summary_loc,0),MATCH(MID(BH$1,6,12),[3]SummDir!summary_hdr,0)))</f>
        <v>38.25</v>
      </c>
      <c r="BI13" s="245">
        <f>IF(ISERROR(MATCH($A13,[4]!summary_loc,0)),"",INDEX([4]!summary_data,MATCH($A13,[4]!summary_loc,0),MATCH(MID(BI$1,6,12),[4]!summary_hdr,0)))</f>
        <v>28</v>
      </c>
      <c r="BJ13" s="245">
        <f t="shared" si="25"/>
        <v>35.75</v>
      </c>
      <c r="BK13" s="245">
        <f>IF(ISERROR(MATCH($A13,[1]!summary_loc,0)),"",INDEX([1]!summary_data,MATCH($A13,[1]!summary_loc,0),MATCH(MID(BK$1,6,12),[1]!summary_hdr,0)))</f>
        <v>32.5</v>
      </c>
      <c r="BL13" s="245">
        <f>IF(ISERROR(MATCH($A13,[2]!summary_loc,0)),"",INDEX([2]!summary_data,MATCH($A13,[2]!summary_loc,0),MATCH(MID(BL$1,6,12),[2]!summary_hdr,0)))</f>
        <v>27.75</v>
      </c>
      <c r="BM13" s="245">
        <f>IF(ISERROR(MATCH($A13,[3]SummDir!summary_loc,0)),"",INDEX([3]!summary_data,MATCH($A13,[3]SummDir!summary_loc,0),MATCH(MID(BM$1,6,12),[3]SummDir!summary_hdr,0)))</f>
        <v>38.25</v>
      </c>
      <c r="BN13" s="245">
        <f>IF(ISERROR(MATCH($A13,[4]!summary_loc,0)),"",INDEX([4]!summary_data,MATCH($A13,[4]!summary_loc,0),MATCH(MID(BN$1,6,12),[4]!summary_hdr,0)))</f>
        <v>28</v>
      </c>
      <c r="BO13" s="245">
        <f t="shared" si="26"/>
        <v>35.75</v>
      </c>
      <c r="BP13" s="293" t="b">
        <f t="shared" si="27"/>
        <v>1</v>
      </c>
      <c r="BQ13" s="293" t="b">
        <f>NOT(ISERROR(MATCH(A13,Summary!B:B,0)))</f>
        <v>1</v>
      </c>
      <c r="BR13" s="293" t="b">
        <v>1</v>
      </c>
      <c r="BS13" s="293" t="b">
        <v>1</v>
      </c>
      <c r="BT13" s="293" t="b">
        <v>1</v>
      </c>
      <c r="BU13" s="293" t="b">
        <f>ISNUMBER(INDEX([5]Report!$E$1:$E$65536,MATCH($A13,[5]Report!$B$1:$B$65536,0),1))</f>
        <v>1</v>
      </c>
      <c r="BV13" s="293" t="b">
        <f t="shared" si="28"/>
        <v>1</v>
      </c>
      <c r="BX13">
        <f t="shared" si="29"/>
        <v>2</v>
      </c>
      <c r="BY13">
        <f t="shared" si="30"/>
        <v>2</v>
      </c>
      <c r="CA13" s="283">
        <f>COUNTIF(BU$2:BU13,TRUE)</f>
        <v>9</v>
      </c>
      <c r="CB13" s="293" t="b">
        <v>1</v>
      </c>
      <c r="CC13">
        <v>33.385480000000001</v>
      </c>
      <c r="CD13">
        <v>-111.93477</v>
      </c>
      <c r="CE13" s="304">
        <f>COUNTIF('Accidents_2009-2013'!$M:$M,"="&amp;$A13)</f>
        <v>1</v>
      </c>
      <c r="CF13" s="304">
        <v>0</v>
      </c>
    </row>
    <row r="14" spans="1:84" ht="12.75" customHeight="1" x14ac:dyDescent="0.25">
      <c r="A14" s="113">
        <v>113</v>
      </c>
      <c r="B14" s="117" t="s">
        <v>286</v>
      </c>
      <c r="C14" s="113" t="s">
        <v>30</v>
      </c>
      <c r="D14" s="368">
        <v>1</v>
      </c>
      <c r="E14" s="374">
        <v>1</v>
      </c>
      <c r="F14" s="114"/>
      <c r="G14" s="114">
        <v>1</v>
      </c>
      <c r="H14" s="375"/>
      <c r="I14" s="381" t="b">
        <f t="shared" si="31"/>
        <v>1</v>
      </c>
      <c r="J14" s="313" t="b">
        <f t="shared" si="32"/>
        <v>1</v>
      </c>
      <c r="K14" s="114">
        <v>1</v>
      </c>
      <c r="L14" s="114">
        <v>0</v>
      </c>
      <c r="M14" s="114">
        <v>3</v>
      </c>
      <c r="N14" s="114">
        <v>3</v>
      </c>
      <c r="O14" s="57">
        <v>1</v>
      </c>
      <c r="P14" s="57">
        <f t="shared" si="33"/>
        <v>1</v>
      </c>
      <c r="Q14" s="57">
        <v>3</v>
      </c>
      <c r="R14" s="57">
        <v>0</v>
      </c>
      <c r="S14" s="51"/>
      <c r="T14" s="115" t="s">
        <v>110</v>
      </c>
      <c r="U14" s="115" t="s">
        <v>111</v>
      </c>
      <c r="V14" s="57">
        <v>1</v>
      </c>
      <c r="W14" s="57"/>
      <c r="X14" s="52">
        <f t="shared" si="4"/>
        <v>26392</v>
      </c>
      <c r="Y14" s="52">
        <f t="shared" si="5"/>
        <v>26392</v>
      </c>
      <c r="Z14" s="52">
        <f t="shared" si="6"/>
        <v>3917</v>
      </c>
      <c r="AA14" s="52">
        <f t="shared" si="7"/>
        <v>0</v>
      </c>
      <c r="AB14" s="52">
        <f t="shared" si="8"/>
        <v>26392</v>
      </c>
      <c r="AC14" s="52">
        <f t="shared" si="9"/>
        <v>25257</v>
      </c>
      <c r="AD14" s="52" t="str">
        <f t="shared" si="10"/>
        <v/>
      </c>
      <c r="AE14" s="52">
        <f t="shared" si="11"/>
        <v>3917</v>
      </c>
      <c r="AF14" s="52">
        <f t="shared" si="12"/>
        <v>0</v>
      </c>
      <c r="AG14" s="52">
        <f t="shared" si="13"/>
        <v>0</v>
      </c>
      <c r="AH14" s="52" t="str">
        <f t="shared" si="14"/>
        <v/>
      </c>
      <c r="AI14" s="329">
        <f>IF(LEN(AT14)&gt;0,IF(NOT(ISERROR(MATCH(AT14,TC_concat,0))),MOD(MATCH(AT14,TC_concat,0)-1,1+MAX(TCID!$A:$A)),""),"")</f>
        <v>58</v>
      </c>
      <c r="AJ14" s="140">
        <v>49</v>
      </c>
      <c r="AK14" s="140">
        <v>59</v>
      </c>
      <c r="AL14" s="329" t="str">
        <f>IF(LEN(AW14)&gt;0,IF(NOT(ISERROR(MATCH(AW14,TC_concat,0))),MOD(MATCH(AW14,TC_concat,0)-1,1+MAX(TCID!$A:$A)),""),"")</f>
        <v/>
      </c>
      <c r="AM14" t="str">
        <f t="shared" si="35"/>
        <v>13th &amp; Mill</v>
      </c>
      <c r="AN14" s="88" t="s">
        <v>202</v>
      </c>
      <c r="AO14" s="48" t="str">
        <f t="shared" si="34"/>
        <v>Mill</v>
      </c>
      <c r="AP14" t="str">
        <f t="shared" si="16"/>
        <v>13th St</v>
      </c>
      <c r="AQ14" t="str">
        <f t="shared" si="17"/>
        <v>Mill Ave</v>
      </c>
      <c r="AR14" t="str">
        <f t="shared" si="18"/>
        <v>13th St &amp; Mill Ave</v>
      </c>
      <c r="AS14" s="16">
        <f t="shared" si="19"/>
        <v>1</v>
      </c>
      <c r="AT14" t="str">
        <f t="shared" si="20"/>
        <v>13th St &amp; Mill Ave_1</v>
      </c>
      <c r="AU14" t="str">
        <f t="shared" si="20"/>
        <v/>
      </c>
      <c r="AV14" t="str">
        <f t="shared" si="20"/>
        <v/>
      </c>
      <c r="AW14" t="str">
        <f t="shared" si="20"/>
        <v/>
      </c>
      <c r="AY14">
        <f t="shared" si="21"/>
        <v>3917</v>
      </c>
      <c r="AZ14">
        <f t="shared" si="22"/>
        <v>26392</v>
      </c>
      <c r="BA14">
        <f t="shared" si="23"/>
        <v>25257</v>
      </c>
      <c r="BB14" t="str">
        <f t="shared" si="24"/>
        <v/>
      </c>
      <c r="BC14" s="52">
        <f t="shared" si="0"/>
        <v>113</v>
      </c>
      <c r="BD14" s="86" t="str">
        <f t="shared" si="1"/>
        <v>13th St</v>
      </c>
      <c r="BE14" s="86" t="str">
        <f t="shared" si="2"/>
        <v>Mill Ave</v>
      </c>
      <c r="BF14" s="245">
        <f>IF(ISERROR(MATCH($A14,[1]!summary_loc,0)),"",INDEX([1]!summary_data,MATCH($A14,[1]!summary_loc,0),MATCH(MID(BF$1,6,12),[1]!summary_hdr,0)))</f>
        <v>49</v>
      </c>
      <c r="BG14" s="245">
        <f>IF(ISERROR(MATCH($A14,[2]!summary_loc,0)),"",INDEX([2]!summary_data,MATCH($A14,[2]!summary_loc,0),MATCH(MID(BG$1,6,12),[2]!summary_hdr,0)))</f>
        <v>31.5</v>
      </c>
      <c r="BH14" s="245">
        <f>IF(ISERROR(MATCH($A14,[3]SummDir!summary_loc,0)),"",INDEX([3]!summary_data,MATCH($A14,[3]SummDir!summary_loc,0),MATCH(MID(BH$1,6,12),[3]SummDir!summary_hdr,0)))</f>
        <v>56</v>
      </c>
      <c r="BI14" s="245">
        <f ca="1">IF(ISERROR(MATCH($A14,[4]!summary_loc,0)),"",INDEX([4]!summary_data,MATCH($A14,[4]!summary_loc,0),MATCH(MID(BI$1,6,12),[4]!summary_hdr,0)))</f>
        <v>52.625</v>
      </c>
      <c r="BJ14" s="245">
        <f t="shared" si="25"/>
        <v>58.125</v>
      </c>
      <c r="BK14" s="245">
        <f>IF(ISERROR(MATCH($A14,[1]!summary_loc,0)),"",INDEX([1]!summary_data,MATCH($A14,[1]!summary_loc,0),MATCH(MID(BK$1,6,12),[1]!summary_hdr,0)))</f>
        <v>49</v>
      </c>
      <c r="BL14" s="245">
        <f>IF(ISERROR(MATCH($A14,[2]!summary_loc,0)),"",INDEX([2]!summary_data,MATCH($A14,[2]!summary_loc,0),MATCH(MID(BL$1,6,12),[2]!summary_hdr,0)))</f>
        <v>31.5</v>
      </c>
      <c r="BM14" s="245">
        <f>IF(ISERROR(MATCH($A14,[3]SummDir!summary_loc,0)),"",INDEX([3]!summary_data,MATCH($A14,[3]SummDir!summary_loc,0),MATCH(MID(BM$1,6,12),[3]SummDir!summary_hdr,0)))</f>
        <v>56</v>
      </c>
      <c r="BN14" s="245">
        <f ca="1">IF(ISERROR(MATCH($A14,[4]!summary_loc,0)),"",INDEX([4]!summary_data,MATCH($A14,[4]!summary_loc,0),MATCH(MID(BN$1,6,12),[4]!summary_hdr,0)))</f>
        <v>52.625</v>
      </c>
      <c r="BO14" s="245">
        <f t="shared" si="26"/>
        <v>22.75</v>
      </c>
      <c r="BP14" s="293" t="b">
        <f t="shared" si="27"/>
        <v>1</v>
      </c>
      <c r="BQ14" s="293" t="b">
        <f>NOT(ISERROR(MATCH(A14,Summary!B:B,0)))</f>
        <v>1</v>
      </c>
      <c r="BR14" s="293" t="b">
        <v>1</v>
      </c>
      <c r="BS14" s="293" t="b">
        <v>1</v>
      </c>
      <c r="BT14" s="293" t="b">
        <v>1</v>
      </c>
      <c r="BU14" s="293" t="b">
        <f>ISNUMBER(INDEX([5]Report!$E$1:$E$65536,MATCH($A14,[5]Report!$B$1:$B$65536,0),1))</f>
        <v>1</v>
      </c>
      <c r="BV14" s="293" t="b">
        <f t="shared" si="28"/>
        <v>1</v>
      </c>
      <c r="BX14">
        <f t="shared" si="29"/>
        <v>0</v>
      </c>
      <c r="BY14">
        <f t="shared" si="30"/>
        <v>0</v>
      </c>
      <c r="CA14" s="283">
        <f>COUNTIF(BU$2:BU14,TRUE)</f>
        <v>10</v>
      </c>
      <c r="CB14" s="293" t="b">
        <v>1</v>
      </c>
      <c r="CC14">
        <v>33.414645</v>
      </c>
      <c r="CD14">
        <v>-111.93979899999999</v>
      </c>
      <c r="CE14" s="304">
        <f>COUNTIF('Accidents_2009-2013'!$M:$M,"="&amp;$A14)</f>
        <v>9</v>
      </c>
      <c r="CF14" s="304">
        <v>1</v>
      </c>
    </row>
    <row r="15" spans="1:84" ht="12.75" customHeight="1" x14ac:dyDescent="0.25">
      <c r="A15" s="113">
        <v>114</v>
      </c>
      <c r="B15" s="117" t="s">
        <v>286</v>
      </c>
      <c r="C15" s="113" t="s">
        <v>29</v>
      </c>
      <c r="D15" s="368">
        <v>0</v>
      </c>
      <c r="E15" s="374"/>
      <c r="F15" s="114"/>
      <c r="G15" s="114"/>
      <c r="H15" s="375"/>
      <c r="I15" s="381" t="b">
        <f t="shared" si="31"/>
        <v>1</v>
      </c>
      <c r="J15" s="313" t="b">
        <f t="shared" si="32"/>
        <v>1</v>
      </c>
      <c r="K15" s="114">
        <v>3</v>
      </c>
      <c r="L15" s="114">
        <v>3</v>
      </c>
      <c r="M15" s="114">
        <v>3</v>
      </c>
      <c r="N15" s="114">
        <v>3</v>
      </c>
      <c r="O15" s="57">
        <v>1</v>
      </c>
      <c r="P15" s="57">
        <f t="shared" si="33"/>
        <v>1</v>
      </c>
      <c r="Q15" s="57"/>
      <c r="R15" s="57">
        <v>0.72</v>
      </c>
      <c r="S15" s="51"/>
      <c r="T15" s="115" t="s">
        <v>112</v>
      </c>
      <c r="U15" s="115" t="s">
        <v>113</v>
      </c>
      <c r="V15" s="57">
        <v>1</v>
      </c>
      <c r="W15" s="57"/>
      <c r="X15" s="52">
        <f t="shared" si="4"/>
        <v>9690</v>
      </c>
      <c r="Y15" s="52">
        <f t="shared" si="5"/>
        <v>9690</v>
      </c>
      <c r="Z15" s="52">
        <f t="shared" si="6"/>
        <v>3917</v>
      </c>
      <c r="AA15" s="52">
        <f t="shared" si="7"/>
        <v>0</v>
      </c>
      <c r="AB15" s="52">
        <f t="shared" si="8"/>
        <v>0</v>
      </c>
      <c r="AC15" s="52">
        <f t="shared" si="9"/>
        <v>9690</v>
      </c>
      <c r="AD15" s="52" t="str">
        <f t="shared" si="10"/>
        <v/>
      </c>
      <c r="AE15" s="52">
        <f t="shared" si="11"/>
        <v>3917</v>
      </c>
      <c r="AF15" s="52">
        <f t="shared" si="12"/>
        <v>1901</v>
      </c>
      <c r="AG15" s="52">
        <f t="shared" si="13"/>
        <v>0</v>
      </c>
      <c r="AH15" s="52" t="str">
        <f t="shared" si="14"/>
        <v/>
      </c>
      <c r="AI15" s="329">
        <f>IF(LEN(AT15)&gt;0,IF(NOT(ISERROR(MATCH(AT15,TC_concat,0))),MOD(MATCH(AT15,TC_concat,0)-1,1+MAX(TCID!$A:$A)),""),"")</f>
        <v>58</v>
      </c>
      <c r="AJ15" s="329">
        <f>IF(LEN(AU15)&gt;0,IF(NOT(ISERROR(MATCH(AU15,TC_concat,0))),MOD(MATCH(AU15,TC_concat,0)-1,1+MAX(TCID!$A:$A)),""),"")</f>
        <v>51</v>
      </c>
      <c r="AK15" s="140">
        <v>50</v>
      </c>
      <c r="AL15" s="329" t="str">
        <f>IF(LEN(AW15)&gt;0,IF(NOT(ISERROR(MATCH(AW15,TC_concat,0))),MOD(MATCH(AW15,TC_concat,0)-1,1+MAX(TCID!$A:$A)),""),"")</f>
        <v/>
      </c>
      <c r="AM15" t="str">
        <f t="shared" si="35"/>
        <v>13th &amp; Hardy</v>
      </c>
      <c r="AN15" s="88" t="s">
        <v>202</v>
      </c>
      <c r="AO15" s="48" t="str">
        <f t="shared" si="34"/>
        <v>Hardy</v>
      </c>
      <c r="AP15" t="str">
        <f t="shared" si="16"/>
        <v>13th St</v>
      </c>
      <c r="AQ15" t="str">
        <f t="shared" si="17"/>
        <v>Hardy Dr</v>
      </c>
      <c r="AR15" t="str">
        <f t="shared" si="18"/>
        <v>13th St &amp; Hardy Dr</v>
      </c>
      <c r="AS15" s="16">
        <f t="shared" si="19"/>
        <v>2</v>
      </c>
      <c r="AT15" t="str">
        <f t="shared" si="20"/>
        <v>13th St &amp; Hardy Dr_1</v>
      </c>
      <c r="AU15" t="str">
        <f t="shared" si="20"/>
        <v>13th St &amp; Hardy Dr_2</v>
      </c>
      <c r="AV15" t="str">
        <f t="shared" si="20"/>
        <v/>
      </c>
      <c r="AW15" t="str">
        <f t="shared" si="20"/>
        <v/>
      </c>
      <c r="AY15">
        <f t="shared" si="21"/>
        <v>3917</v>
      </c>
      <c r="AZ15">
        <f t="shared" si="22"/>
        <v>1901</v>
      </c>
      <c r="BA15">
        <f t="shared" si="23"/>
        <v>9690</v>
      </c>
      <c r="BB15" t="str">
        <f t="shared" si="24"/>
        <v/>
      </c>
      <c r="BC15" s="52">
        <f t="shared" si="0"/>
        <v>114</v>
      </c>
      <c r="BD15" s="86" t="str">
        <f t="shared" si="1"/>
        <v>13th St</v>
      </c>
      <c r="BE15" s="86" t="str">
        <f t="shared" si="2"/>
        <v>Hardy Dr</v>
      </c>
      <c r="BF15" s="245" t="str">
        <f>IF(ISERROR(MATCH($A15,[1]!summary_loc,0)),"",INDEX([1]!summary_data,MATCH($A15,[1]!summary_loc,0),MATCH(MID(BF$1,6,12),[1]!summary_hdr,0)))</f>
        <v/>
      </c>
      <c r="BG15" s="245" t="str">
        <f>IF(ISERROR(MATCH($A15,[2]!summary_loc,0)),"",INDEX([2]!summary_data,MATCH($A15,[2]!summary_loc,0),MATCH(MID(BG$1,6,12),[2]!summary_hdr,0)))</f>
        <v/>
      </c>
      <c r="BH15" s="245">
        <f>IF(ISERROR(MATCH($A15,[3]SummDir!summary_loc,0)),"",INDEX([3]!summary_data,MATCH($A15,[3]SummDir!summary_loc,0),MATCH(MID(BH$1,6,12),[3]SummDir!summary_hdr,0)))</f>
        <v>50.25</v>
      </c>
      <c r="BI15" s="245">
        <f>IF(ISERROR(MATCH($A15,[4]!summary_loc,0)),"",INDEX([4]!summary_data,MATCH($A15,[4]!summary_loc,0),MATCH(MID(BI$1,6,12),[4]!summary_hdr,0)))</f>
        <v>40</v>
      </c>
      <c r="BJ15" s="245">
        <f t="shared" si="25"/>
        <v>42.5</v>
      </c>
      <c r="BK15" s="245" t="str">
        <f>IF(ISERROR(MATCH($A15,[1]!summary_loc,0)),"",INDEX([1]!summary_data,MATCH($A15,[1]!summary_loc,0),MATCH(MID(BK$1,6,12),[1]!summary_hdr,0)))</f>
        <v/>
      </c>
      <c r="BL15" s="245" t="str">
        <f>IF(ISERROR(MATCH($A15,[2]!summary_loc,0)),"",INDEX([2]!summary_data,MATCH($A15,[2]!summary_loc,0),MATCH(MID(BL$1,6,12),[2]!summary_hdr,0)))</f>
        <v/>
      </c>
      <c r="BM15" s="245">
        <f>IF(ISERROR(MATCH($A15,[3]SummDir!summary_loc,0)),"",INDEX([3]!summary_data,MATCH($A15,[3]SummDir!summary_loc,0),MATCH(MID(BM$1,6,12),[3]SummDir!summary_hdr,0)))</f>
        <v>50.25</v>
      </c>
      <c r="BN15" s="245">
        <f>IF(ISERROR(MATCH($A15,[4]!summary_loc,0)),"",INDEX([4]!summary_data,MATCH($A15,[4]!summary_loc,0),MATCH(MID(BN$1,6,12),[4]!summary_hdr,0)))</f>
        <v>40</v>
      </c>
      <c r="BO15" s="245">
        <f t="shared" si="26"/>
        <v>18.5</v>
      </c>
      <c r="BP15" s="293" t="b">
        <f t="shared" si="27"/>
        <v>0</v>
      </c>
      <c r="BQ15" s="293" t="b">
        <f>NOT(ISERROR(MATCH(A15,Summary!B:B,0)))</f>
        <v>1</v>
      </c>
      <c r="BR15" s="293" t="b">
        <v>1</v>
      </c>
      <c r="BS15" s="293" t="b">
        <v>1</v>
      </c>
      <c r="BT15" s="293" t="b">
        <v>0</v>
      </c>
      <c r="BU15" s="293" t="b">
        <f>ISNUMBER(INDEX([5]Report!$E$1:$E$65536,MATCH($A15,[5]Report!$B$1:$B$65536,0),1))</f>
        <v>0</v>
      </c>
      <c r="BV15" s="293" t="b">
        <f t="shared" si="28"/>
        <v>1</v>
      </c>
      <c r="BX15">
        <f t="shared" si="29"/>
        <v>0.72</v>
      </c>
      <c r="BY15">
        <f t="shared" si="30"/>
        <v>0.72</v>
      </c>
      <c r="CA15" s="283">
        <f>COUNTIF(BU$2:BU15,TRUE)</f>
        <v>10</v>
      </c>
      <c r="CB15" s="293" t="b">
        <v>0</v>
      </c>
      <c r="CC15">
        <v>33.414645</v>
      </c>
      <c r="CD15">
        <v>-111.951999</v>
      </c>
      <c r="CE15" s="304">
        <f>COUNTIF('Accidents_2009-2013'!$M:$M,"="&amp;$A15)</f>
        <v>5</v>
      </c>
      <c r="CF15" s="304">
        <v>0</v>
      </c>
    </row>
    <row r="16" spans="1:84" ht="12.75" customHeight="1" x14ac:dyDescent="0.25">
      <c r="A16" s="113">
        <v>115</v>
      </c>
      <c r="B16" s="118" t="s">
        <v>161</v>
      </c>
      <c r="C16" s="113" t="s">
        <v>25</v>
      </c>
      <c r="D16" s="369">
        <v>0</v>
      </c>
      <c r="E16" s="374"/>
      <c r="F16" s="114"/>
      <c r="G16" s="114"/>
      <c r="H16" s="375"/>
      <c r="I16" s="381" t="b">
        <f t="shared" si="31"/>
        <v>1</v>
      </c>
      <c r="J16" s="313" t="b">
        <f t="shared" si="32"/>
        <v>1</v>
      </c>
      <c r="K16" s="114">
        <v>5</v>
      </c>
      <c r="L16" s="114">
        <v>3</v>
      </c>
      <c r="M16" s="114">
        <v>3</v>
      </c>
      <c r="N16" s="114">
        <v>3</v>
      </c>
      <c r="O16" s="57">
        <v>1</v>
      </c>
      <c r="P16" s="57">
        <f t="shared" si="33"/>
        <v>1</v>
      </c>
      <c r="Q16" s="57"/>
      <c r="R16" s="57">
        <v>0</v>
      </c>
      <c r="S16" s="51"/>
      <c r="T16" s="115" t="s">
        <v>114</v>
      </c>
      <c r="U16" s="115" t="s">
        <v>115</v>
      </c>
      <c r="V16" s="57">
        <v>2</v>
      </c>
      <c r="W16" s="57"/>
      <c r="X16" s="52">
        <f t="shared" si="4"/>
        <v>26482</v>
      </c>
      <c r="Y16" s="52">
        <f t="shared" si="5"/>
        <v>5044</v>
      </c>
      <c r="Z16" s="52">
        <f t="shared" si="6"/>
        <v>26482</v>
      </c>
      <c r="AA16" s="52">
        <f t="shared" si="7"/>
        <v>5044</v>
      </c>
      <c r="AB16" s="52">
        <f t="shared" si="8"/>
        <v>0</v>
      </c>
      <c r="AC16" s="52" t="str">
        <f t="shared" si="9"/>
        <v/>
      </c>
      <c r="AD16" s="52" t="str">
        <f t="shared" si="10"/>
        <v/>
      </c>
      <c r="AE16" s="52">
        <f t="shared" si="11"/>
        <v>0</v>
      </c>
      <c r="AF16" s="52">
        <f t="shared" si="12"/>
        <v>26482</v>
      </c>
      <c r="AG16" s="52" t="str">
        <f t="shared" si="13"/>
        <v/>
      </c>
      <c r="AH16" s="52" t="str">
        <f t="shared" si="14"/>
        <v/>
      </c>
      <c r="AI16" s="329">
        <f>IF(LEN(AT16)&gt;0,IF(NOT(ISERROR(MATCH(AT16,TC_concat,0))),MOD(MATCH(AT16,TC_concat,0)-1,1+MAX(TCID!$A:$A)),""),"")</f>
        <v>33</v>
      </c>
      <c r="AJ16" s="141">
        <v>38</v>
      </c>
      <c r="AK16" s="329" t="str">
        <f>IF(LEN(AV16)&gt;0,IF(NOT(ISERROR(MATCH(AV16,TC_concat,0))),MOD(MATCH(AV16,TC_concat,0)-1,1+MAX(TCID!$A:$A)),""),"")</f>
        <v/>
      </c>
      <c r="AL16" s="329" t="str">
        <f>IF(LEN(AW16)&gt;0,IF(NOT(ISERROR(MATCH(AW16,TC_concat,0))),MOD(MATCH(AW16,TC_concat,0)-1,1+MAX(TCID!$A:$A)),""),"")</f>
        <v/>
      </c>
      <c r="AM16" t="str">
        <f t="shared" si="35"/>
        <v>Univ &amp; College</v>
      </c>
      <c r="AN16" s="88" t="s">
        <v>203</v>
      </c>
      <c r="AO16" s="48" t="str">
        <f t="shared" si="34"/>
        <v>College</v>
      </c>
      <c r="AP16" t="str">
        <f t="shared" si="16"/>
        <v>University Dr</v>
      </c>
      <c r="AQ16" t="str">
        <f t="shared" si="17"/>
        <v>College Ave</v>
      </c>
      <c r="AR16" t="str">
        <f t="shared" si="18"/>
        <v>University Dr &amp; College Ave</v>
      </c>
      <c r="AS16" s="16">
        <f t="shared" si="19"/>
        <v>1</v>
      </c>
      <c r="AT16" t="str">
        <f t="shared" si="20"/>
        <v>University Dr &amp; College Ave_1</v>
      </c>
      <c r="AU16" t="str">
        <f t="shared" si="20"/>
        <v/>
      </c>
      <c r="AV16" t="str">
        <f t="shared" si="20"/>
        <v/>
      </c>
      <c r="AW16" t="str">
        <f t="shared" si="20"/>
        <v/>
      </c>
      <c r="AY16">
        <f t="shared" si="21"/>
        <v>5044</v>
      </c>
      <c r="AZ16">
        <f t="shared" si="22"/>
        <v>26482</v>
      </c>
      <c r="BA16" t="str">
        <f t="shared" si="23"/>
        <v/>
      </c>
      <c r="BB16" t="str">
        <f t="shared" si="24"/>
        <v/>
      </c>
      <c r="BC16" s="52">
        <f t="shared" si="0"/>
        <v>115</v>
      </c>
      <c r="BD16" s="86" t="str">
        <f t="shared" si="1"/>
        <v>University Dr</v>
      </c>
      <c r="BE16" s="86" t="str">
        <f t="shared" si="2"/>
        <v>College Ave</v>
      </c>
      <c r="BF16" s="245">
        <f>IF(ISERROR(MATCH($A16,[1]!summary_loc,0)),"",INDEX([1]!summary_data,MATCH($A16,[1]!summary_loc,0),MATCH(MID(BF$1,6,12),[1]!summary_hdr,0)))</f>
        <v>452</v>
      </c>
      <c r="BG16" s="245">
        <f>IF(ISERROR(MATCH($A16,[2]!summary_loc,0)),"",INDEX([2]!summary_data,MATCH($A16,[2]!summary_loc,0),MATCH(MID(BG$1,6,12),[2]!summary_hdr,0)))</f>
        <v>173.5</v>
      </c>
      <c r="BH16" s="245">
        <f>IF(ISERROR(MATCH($A16,[3]SummDir!summary_loc,0)),"",INDEX([3]!summary_data,MATCH($A16,[3]SummDir!summary_loc,0),MATCH(MID(BH$1,6,12),[3]SummDir!summary_hdr,0)))</f>
        <v>220</v>
      </c>
      <c r="BI16" s="245">
        <f ca="1">IF(ISERROR(MATCH($A16,[4]!summary_loc,0)),"",INDEX([4]!summary_data,MATCH($A16,[4]!summary_loc,0),MATCH(MID(BI$1,6,12),[4]!summary_hdr,0)))</f>
        <v>216.25</v>
      </c>
      <c r="BJ16" s="245">
        <f t="shared" si="25"/>
        <v>309.5</v>
      </c>
      <c r="BK16" s="245">
        <f>IF(ISERROR(MATCH($A16,[1]!summary_loc,0)),"",INDEX([1]!summary_data,MATCH($A16,[1]!summary_loc,0),MATCH(MID(BK$1,6,12),[1]!summary_hdr,0)))</f>
        <v>452</v>
      </c>
      <c r="BL16" s="245">
        <f>IF(ISERROR(MATCH($A16,[2]!summary_loc,0)),"",INDEX([2]!summary_data,MATCH($A16,[2]!summary_loc,0),MATCH(MID(BL$1,6,12),[2]!summary_hdr,0)))</f>
        <v>173.5</v>
      </c>
      <c r="BM16" s="245">
        <f>IF(ISERROR(MATCH($A16,[3]SummDir!summary_loc,0)),"",INDEX([3]!summary_data,MATCH($A16,[3]SummDir!summary_loc,0),MATCH(MID(BM$1,6,12),[3]SummDir!summary_hdr,0)))</f>
        <v>220</v>
      </c>
      <c r="BN16" s="245">
        <f ca="1">IF(ISERROR(MATCH($A16,[4]!summary_loc,0)),"",INDEX([4]!summary_data,MATCH($A16,[4]!summary_loc,0),MATCH(MID(BN$1,6,12),[4]!summary_hdr,0)))</f>
        <v>216.25</v>
      </c>
      <c r="BO16" s="245">
        <f t="shared" si="26"/>
        <v>173.5</v>
      </c>
      <c r="BP16" s="293" t="b">
        <f t="shared" si="27"/>
        <v>1</v>
      </c>
      <c r="BQ16" s="293" t="b">
        <f>NOT(ISERROR(MATCH(A16,Summary!B:B,0)))</f>
        <v>1</v>
      </c>
      <c r="BR16" s="293" t="b">
        <v>1</v>
      </c>
      <c r="BS16" s="293" t="b">
        <v>1</v>
      </c>
      <c r="BT16" s="293" t="b">
        <v>1</v>
      </c>
      <c r="BU16" s="293" t="b">
        <f>ISNUMBER(INDEX([5]Report!$E$1:$E$65536,MATCH($A16,[5]Report!$B$1:$B$65536,0),1))</f>
        <v>1</v>
      </c>
      <c r="BV16" s="293" t="b">
        <f t="shared" si="28"/>
        <v>1</v>
      </c>
      <c r="BX16">
        <f t="shared" si="29"/>
        <v>0</v>
      </c>
      <c r="BY16">
        <f t="shared" si="30"/>
        <v>0</v>
      </c>
      <c r="CA16" s="283">
        <f>COUNTIF(BU$2:BU16,TRUE)</f>
        <v>11</v>
      </c>
      <c r="CB16" s="293" t="b">
        <v>1</v>
      </c>
      <c r="CC16">
        <v>33.421844999999998</v>
      </c>
      <c r="CD16">
        <v>-111.934799</v>
      </c>
      <c r="CE16" s="304">
        <f>COUNTIF('Accidents_2009-2013'!$M:$M,"="&amp;$A16)</f>
        <v>13</v>
      </c>
      <c r="CF16" s="304">
        <v>0</v>
      </c>
    </row>
    <row r="17" spans="1:84" ht="12.75" customHeight="1" x14ac:dyDescent="0.25">
      <c r="A17" s="113">
        <v>116</v>
      </c>
      <c r="B17" s="118" t="s">
        <v>161</v>
      </c>
      <c r="C17" s="113" t="s">
        <v>39</v>
      </c>
      <c r="D17" s="368">
        <v>0</v>
      </c>
      <c r="E17" s="374"/>
      <c r="F17" s="114"/>
      <c r="G17" s="114"/>
      <c r="H17" s="375"/>
      <c r="I17" s="381" t="b">
        <f t="shared" si="31"/>
        <v>1</v>
      </c>
      <c r="J17" s="313" t="b">
        <f t="shared" si="32"/>
        <v>1</v>
      </c>
      <c r="K17" s="114">
        <v>2</v>
      </c>
      <c r="L17" s="114">
        <v>0</v>
      </c>
      <c r="M17" s="114">
        <v>3</v>
      </c>
      <c r="N17" s="114">
        <v>3</v>
      </c>
      <c r="O17" s="57">
        <v>1</v>
      </c>
      <c r="P17" s="57">
        <f t="shared" si="33"/>
        <v>1</v>
      </c>
      <c r="Q17" s="57"/>
      <c r="R17" s="57">
        <v>0.5</v>
      </c>
      <c r="S17" s="51"/>
      <c r="T17" s="115" t="s">
        <v>116</v>
      </c>
      <c r="U17" s="115" t="s">
        <v>117</v>
      </c>
      <c r="V17" s="57">
        <v>1</v>
      </c>
      <c r="W17" s="57"/>
      <c r="X17" s="52">
        <f t="shared" si="4"/>
        <v>30015</v>
      </c>
      <c r="Y17" s="52" t="str">
        <f t="shared" si="5"/>
        <v/>
      </c>
      <c r="Z17" s="52">
        <f t="shared" si="6"/>
        <v>30015</v>
      </c>
      <c r="AA17" s="52">
        <f t="shared" si="7"/>
        <v>0</v>
      </c>
      <c r="AB17" s="52" t="str">
        <f t="shared" si="8"/>
        <v/>
      </c>
      <c r="AC17" s="52" t="str">
        <f t="shared" si="9"/>
        <v/>
      </c>
      <c r="AD17" s="52" t="str">
        <f t="shared" si="10"/>
        <v/>
      </c>
      <c r="AE17" s="52">
        <f t="shared" si="11"/>
        <v>30015</v>
      </c>
      <c r="AF17" s="52" t="str">
        <f t="shared" si="12"/>
        <v/>
      </c>
      <c r="AG17" s="52" t="str">
        <f t="shared" si="13"/>
        <v/>
      </c>
      <c r="AH17" s="52" t="str">
        <f t="shared" si="14"/>
        <v/>
      </c>
      <c r="AI17" s="140">
        <v>32</v>
      </c>
      <c r="AJ17" s="329" t="str">
        <f>IF(LEN(AU17)&gt;0,IF(NOT(ISERROR(MATCH(AU17,TC_concat,0))),MOD(MATCH(AU17,TC_concat,0)-1,1+MAX(TCID!$A:$A)),""),"")</f>
        <v/>
      </c>
      <c r="AK17" s="329" t="str">
        <f>IF(LEN(AV17)&gt;0,IF(NOT(ISERROR(MATCH(AV17,TC_concat,0))),MOD(MATCH(AV17,TC_concat,0)-1,1+MAX(TCID!$A:$A)),""),"")</f>
        <v/>
      </c>
      <c r="AL17" s="329" t="str">
        <f>IF(LEN(AW17)&gt;0,IF(NOT(ISERROR(MATCH(AW17,TC_concat,0))),MOD(MATCH(AW17,TC_concat,0)-1,1+MAX(TCID!$A:$A)),""),"")</f>
        <v/>
      </c>
      <c r="AM17" t="str">
        <f t="shared" si="35"/>
        <v>Univ &amp; Dorsey</v>
      </c>
      <c r="AN17" s="88" t="s">
        <v>203</v>
      </c>
      <c r="AO17" s="48" t="str">
        <f t="shared" si="34"/>
        <v>Dorsey</v>
      </c>
      <c r="AP17" t="str">
        <f t="shared" si="16"/>
        <v>University Dr</v>
      </c>
      <c r="AQ17" t="str">
        <f t="shared" si="17"/>
        <v>Dorsey Ln</v>
      </c>
      <c r="AR17" t="str">
        <f t="shared" si="18"/>
        <v>University Dr &amp; Dorsey Ln</v>
      </c>
      <c r="AS17" s="16">
        <f t="shared" si="19"/>
        <v>0</v>
      </c>
      <c r="AT17" t="str">
        <f t="shared" si="20"/>
        <v/>
      </c>
      <c r="AU17" t="str">
        <f t="shared" si="20"/>
        <v/>
      </c>
      <c r="AV17" t="str">
        <f t="shared" si="20"/>
        <v/>
      </c>
      <c r="AW17" t="str">
        <f t="shared" si="20"/>
        <v/>
      </c>
      <c r="AY17">
        <f t="shared" si="21"/>
        <v>30015</v>
      </c>
      <c r="AZ17" t="str">
        <f t="shared" si="22"/>
        <v/>
      </c>
      <c r="BA17" t="str">
        <f t="shared" si="23"/>
        <v/>
      </c>
      <c r="BB17" t="str">
        <f t="shared" si="24"/>
        <v/>
      </c>
      <c r="BC17" s="52">
        <f t="shared" si="0"/>
        <v>116</v>
      </c>
      <c r="BD17" s="86" t="str">
        <f t="shared" si="1"/>
        <v>University Dr</v>
      </c>
      <c r="BE17" s="86" t="str">
        <f t="shared" si="2"/>
        <v>Dorsey Ln</v>
      </c>
      <c r="BF17" s="245">
        <f>IF(ISERROR(MATCH($A17,[1]!summary_loc,0)),"",INDEX([1]!summary_data,MATCH($A17,[1]!summary_loc,0),MATCH(MID(BF$1,6,12),[1]!summary_hdr,0)))</f>
        <v>65.5</v>
      </c>
      <c r="BG17" s="245" t="str">
        <f>IF(ISERROR(MATCH($A17,[2]!summary_loc,0)),"",INDEX([2]!summary_data,MATCH($A17,[2]!summary_loc,0),MATCH(MID(BG$1,6,12),[2]!summary_hdr,0)))</f>
        <v/>
      </c>
      <c r="BH17" s="245">
        <f>IF(ISERROR(MATCH($A17,[3]SummDir!summary_loc,0)),"",INDEX([3]!summary_data,MATCH($A17,[3]SummDir!summary_loc,0),MATCH(MID(BH$1,6,12),[3]SummDir!summary_hdr,0)))</f>
        <v>61.75</v>
      </c>
      <c r="BI17" s="245">
        <f ca="1">IF(ISERROR(MATCH($A17,[4]!summary_loc,0)),"",INDEX([4]!summary_data,MATCH($A17,[4]!summary_loc,0),MATCH(MID(BI$1,6,12),[4]!summary_hdr,0)))</f>
        <v>72.75</v>
      </c>
      <c r="BJ17" s="245">
        <f t="shared" si="25"/>
        <v>87.875</v>
      </c>
      <c r="BK17" s="245">
        <f>IF(ISERROR(MATCH($A17,[1]!summary_loc,0)),"",INDEX([1]!summary_data,MATCH($A17,[1]!summary_loc,0),MATCH(MID(BK$1,6,12),[1]!summary_hdr,0)))</f>
        <v>65.5</v>
      </c>
      <c r="BL17" s="245" t="str">
        <f>IF(ISERROR(MATCH($A17,[2]!summary_loc,0)),"",INDEX([2]!summary_data,MATCH($A17,[2]!summary_loc,0),MATCH(MID(BL$1,6,12),[2]!summary_hdr,0)))</f>
        <v/>
      </c>
      <c r="BM17" s="245">
        <f>IF(ISERROR(MATCH($A17,[3]SummDir!summary_loc,0)),"",INDEX([3]!summary_data,MATCH($A17,[3]SummDir!summary_loc,0),MATCH(MID(BM$1,6,12),[3]SummDir!summary_hdr,0)))</f>
        <v>61.75</v>
      </c>
      <c r="BN17" s="245">
        <f ca="1">IF(ISERROR(MATCH($A17,[4]!summary_loc,0)),"",INDEX([4]!summary_data,MATCH($A17,[4]!summary_loc,0),MATCH(MID(BN$1,6,12),[4]!summary_hdr,0)))</f>
        <v>72.75</v>
      </c>
      <c r="BO17" s="245">
        <f t="shared" si="26"/>
        <v>7.625</v>
      </c>
      <c r="BP17" s="293" t="b">
        <f t="shared" si="27"/>
        <v>0</v>
      </c>
      <c r="BQ17" s="293" t="b">
        <f>NOT(ISERROR(MATCH(A17,Summary!B:B,0)))</f>
        <v>1</v>
      </c>
      <c r="BR17" s="293" t="b">
        <v>1</v>
      </c>
      <c r="BS17" s="293" t="b">
        <v>1</v>
      </c>
      <c r="BT17" s="293" t="b">
        <v>0</v>
      </c>
      <c r="BU17" s="293" t="b">
        <f>ISNUMBER(INDEX([5]Report!$E$1:$E$65536,MATCH($A17,[5]Report!$B$1:$B$65536,0),1))</f>
        <v>1</v>
      </c>
      <c r="BV17" s="293" t="b">
        <f t="shared" si="28"/>
        <v>1</v>
      </c>
      <c r="BX17">
        <f t="shared" si="29"/>
        <v>0.5</v>
      </c>
      <c r="BY17">
        <f t="shared" si="30"/>
        <v>0.5</v>
      </c>
      <c r="CA17" s="283">
        <f>COUNTIF(BU$2:BU17,TRUE)</f>
        <v>12</v>
      </c>
      <c r="CB17" s="293" t="b">
        <v>1</v>
      </c>
      <c r="CC17">
        <v>33.421779999999998</v>
      </c>
      <c r="CD17">
        <v>-111.91791000000001</v>
      </c>
      <c r="CE17" s="304">
        <f>COUNTIF('Accidents_2009-2013'!$M:$M,"="&amp;$A17)</f>
        <v>15</v>
      </c>
      <c r="CF17" s="304">
        <v>4</v>
      </c>
    </row>
    <row r="18" spans="1:84" ht="12.75" customHeight="1" x14ac:dyDescent="0.25">
      <c r="A18" s="113">
        <v>117</v>
      </c>
      <c r="B18" s="118" t="s">
        <v>161</v>
      </c>
      <c r="C18" s="118" t="s">
        <v>27</v>
      </c>
      <c r="D18" s="368">
        <v>1</v>
      </c>
      <c r="E18" s="374"/>
      <c r="F18" s="114"/>
      <c r="G18" s="114"/>
      <c r="H18" s="375">
        <v>1</v>
      </c>
      <c r="I18" s="381" t="b">
        <f t="shared" si="31"/>
        <v>0</v>
      </c>
      <c r="J18" s="313" t="b">
        <f t="shared" si="32"/>
        <v>1</v>
      </c>
      <c r="K18" s="114">
        <v>0</v>
      </c>
      <c r="L18" s="114">
        <v>0</v>
      </c>
      <c r="M18" s="114">
        <v>3</v>
      </c>
      <c r="N18" s="114">
        <v>3</v>
      </c>
      <c r="O18" s="57">
        <v>1</v>
      </c>
      <c r="P18" s="57">
        <f t="shared" si="33"/>
        <v>1</v>
      </c>
      <c r="Q18" s="57">
        <v>2</v>
      </c>
      <c r="R18" s="57">
        <v>0</v>
      </c>
      <c r="S18" s="51"/>
      <c r="T18" s="115" t="s">
        <v>118</v>
      </c>
      <c r="U18" s="115" t="s">
        <v>119</v>
      </c>
      <c r="V18" s="57">
        <v>2</v>
      </c>
      <c r="W18" s="57"/>
      <c r="X18" s="52">
        <f t="shared" si="4"/>
        <v>51380</v>
      </c>
      <c r="Y18" s="52">
        <f t="shared" si="5"/>
        <v>51380</v>
      </c>
      <c r="Z18" s="52">
        <f t="shared" si="6"/>
        <v>30015</v>
      </c>
      <c r="AA18" s="52">
        <f t="shared" si="7"/>
        <v>0</v>
      </c>
      <c r="AB18" s="52">
        <f t="shared" si="8"/>
        <v>37510</v>
      </c>
      <c r="AC18" s="52">
        <f t="shared" si="9"/>
        <v>51380</v>
      </c>
      <c r="AD18" s="52">
        <f t="shared" si="10"/>
        <v>0</v>
      </c>
      <c r="AE18" s="52">
        <f t="shared" si="11"/>
        <v>30015</v>
      </c>
      <c r="AF18" s="52">
        <f t="shared" si="12"/>
        <v>0</v>
      </c>
      <c r="AG18" s="52">
        <f t="shared" si="13"/>
        <v>0</v>
      </c>
      <c r="AH18" s="52">
        <f t="shared" si="14"/>
        <v>26482</v>
      </c>
      <c r="AI18" s="329">
        <f>IF(LEN(AT18)&gt;0,IF(NOT(ISERROR(MATCH(AT18,TC_concat,0))),MOD(MATCH(AT18,TC_concat,0)-1,1+MAX(TCID!$A:$A)),""),"")</f>
        <v>32</v>
      </c>
      <c r="AJ18" s="329">
        <f>IF(LEN(AU18)&gt;0,IF(NOT(ISERROR(MATCH(AU18,TC_concat,0))),MOD(MATCH(AU18,TC_concat,0)-1,1+MAX(TCID!$A:$A)),""),"")</f>
        <v>46</v>
      </c>
      <c r="AK18" s="329">
        <f>IF(LEN(AV18)&gt;0,IF(NOT(ISERROR(MATCH(AV18,TC_concat,0))),MOD(MATCH(AV18,TC_concat,0)-1,1+MAX(TCID!$A:$A)),""),"")</f>
        <v>26</v>
      </c>
      <c r="AL18" s="329">
        <f>IF(LEN(AW18)&gt;0,IF(NOT(ISERROR(MATCH(AW18,TC_concat,0))),MOD(MATCH(AW18,TC_concat,0)-1,1+MAX(TCID!$A:$A)),""),"")</f>
        <v>38</v>
      </c>
      <c r="AM18" t="str">
        <f t="shared" si="35"/>
        <v>Univ &amp; Rural</v>
      </c>
      <c r="AN18" s="88" t="s">
        <v>203</v>
      </c>
      <c r="AO18" s="48" t="str">
        <f t="shared" si="34"/>
        <v>Rural</v>
      </c>
      <c r="AP18" t="str">
        <f t="shared" si="16"/>
        <v>University Dr</v>
      </c>
      <c r="AQ18" t="str">
        <f t="shared" si="17"/>
        <v>Rural Rd</v>
      </c>
      <c r="AR18" t="str">
        <f t="shared" si="18"/>
        <v>University Dr &amp; Rural Rd</v>
      </c>
      <c r="AS18" s="16">
        <f t="shared" si="19"/>
        <v>4</v>
      </c>
      <c r="AT18" t="str">
        <f t="shared" si="20"/>
        <v>University Dr &amp; Rural Rd_1</v>
      </c>
      <c r="AU18" t="str">
        <f t="shared" si="20"/>
        <v>University Dr &amp; Rural Rd_2</v>
      </c>
      <c r="AV18" t="str">
        <f t="shared" si="20"/>
        <v>University Dr &amp; Rural Rd_3</v>
      </c>
      <c r="AW18" t="str">
        <f t="shared" si="20"/>
        <v>University Dr &amp; Rural Rd_4</v>
      </c>
      <c r="AY18">
        <f t="shared" si="21"/>
        <v>30015</v>
      </c>
      <c r="AZ18">
        <f t="shared" si="22"/>
        <v>37510</v>
      </c>
      <c r="BA18">
        <f t="shared" si="23"/>
        <v>51380</v>
      </c>
      <c r="BB18">
        <f t="shared" si="24"/>
        <v>26482</v>
      </c>
      <c r="BC18" s="52">
        <f t="shared" si="0"/>
        <v>117</v>
      </c>
      <c r="BD18" s="86" t="str">
        <f t="shared" si="1"/>
        <v>University Dr</v>
      </c>
      <c r="BE18" s="86" t="str">
        <f t="shared" si="2"/>
        <v>Rural Rd</v>
      </c>
      <c r="BF18" s="245">
        <f>IF(ISERROR(MATCH($A18,[1]!summary_loc,0)),"",INDEX([1]!summary_data,MATCH($A18,[1]!summary_loc,0),MATCH(MID(BF$1,6,12),[1]!summary_hdr,0)))</f>
        <v>116</v>
      </c>
      <c r="BG18" s="245">
        <f>IF(ISERROR(MATCH($A18,[2]!summary_loc,0)),"",INDEX([2]!summary_data,MATCH($A18,[2]!summary_loc,0),MATCH(MID(BG$1,6,12),[2]!summary_hdr,0)))</f>
        <v>181</v>
      </c>
      <c r="BH18" s="245">
        <f>IF(ISERROR(MATCH($A18,[3]SummDir!summary_loc,0)),"",INDEX([3]!summary_data,MATCH($A18,[3]SummDir!summary_loc,0),MATCH(MID(BH$1,6,12),[3]SummDir!summary_hdr,0)))</f>
        <v>143</v>
      </c>
      <c r="BI18" s="245">
        <f>IF(ISERROR(MATCH($A18,[4]!summary_loc,0)),"",INDEX([4]!summary_data,MATCH($A18,[4]!summary_loc,0),MATCH(MID(BI$1,6,12),[4]!summary_hdr,0)))</f>
        <v>145.25</v>
      </c>
      <c r="BJ18" s="245">
        <f t="shared" si="25"/>
        <v>197.25</v>
      </c>
      <c r="BK18" s="245">
        <f>IF(ISERROR(MATCH($A18,[1]!summary_loc,0)),"",INDEX([1]!summary_data,MATCH($A18,[1]!summary_loc,0),MATCH(MID(BK$1,6,12),[1]!summary_hdr,0)))</f>
        <v>116</v>
      </c>
      <c r="BL18" s="245">
        <f>IF(ISERROR(MATCH($A18,[2]!summary_loc,0)),"",INDEX([2]!summary_data,MATCH($A18,[2]!summary_loc,0),MATCH(MID(BL$1,6,12),[2]!summary_hdr,0)))</f>
        <v>181</v>
      </c>
      <c r="BM18" s="245">
        <f>IF(ISERROR(MATCH($A18,[3]SummDir!summary_loc,0)),"",INDEX([3]!summary_data,MATCH($A18,[3]SummDir!summary_loc,0),MATCH(MID(BM$1,6,12),[3]SummDir!summary_hdr,0)))</f>
        <v>143</v>
      </c>
      <c r="BN18" s="245">
        <f>IF(ISERROR(MATCH($A18,[4]!summary_loc,0)),"",INDEX([4]!summary_data,MATCH($A18,[4]!summary_loc,0),MATCH(MID(BN$1,6,12),[4]!summary_hdr,0)))</f>
        <v>145.25</v>
      </c>
      <c r="BO18" s="245">
        <f t="shared" si="26"/>
        <v>50</v>
      </c>
      <c r="BP18" s="293" t="b">
        <f t="shared" si="27"/>
        <v>1</v>
      </c>
      <c r="BQ18" s="293" t="b">
        <f>NOT(ISERROR(MATCH(A18,Summary!B:B,0)))</f>
        <v>1</v>
      </c>
      <c r="BR18" s="293" t="b">
        <v>1</v>
      </c>
      <c r="BS18" s="293" t="b">
        <v>1</v>
      </c>
      <c r="BT18" s="293" t="b">
        <v>1</v>
      </c>
      <c r="BU18" s="293" t="b">
        <f>ISNUMBER(INDEX([5]Report!$E$1:$E$65536,MATCH($A18,[5]Report!$B$1:$B$65536,0),1))</f>
        <v>1</v>
      </c>
      <c r="BV18" s="293" t="b">
        <f t="shared" si="28"/>
        <v>1</v>
      </c>
      <c r="BX18">
        <f t="shared" si="29"/>
        <v>0</v>
      </c>
      <c r="BY18">
        <f t="shared" si="30"/>
        <v>0</v>
      </c>
      <c r="CA18" s="283">
        <f>COUNTIF(BU$2:BU18,TRUE)</f>
        <v>13</v>
      </c>
      <c r="CB18" s="293" t="b">
        <v>1</v>
      </c>
      <c r="CC18">
        <v>33.422044999999997</v>
      </c>
      <c r="CD18">
        <v>-111.926299</v>
      </c>
      <c r="CE18" s="304">
        <f>COUNTIF('Accidents_2009-2013'!$M:$M,"="&amp;$A18)</f>
        <v>58</v>
      </c>
      <c r="CF18" s="304">
        <v>7</v>
      </c>
    </row>
    <row r="19" spans="1:84" ht="12.75" customHeight="1" x14ac:dyDescent="0.25">
      <c r="A19" s="113">
        <v>118</v>
      </c>
      <c r="B19" s="118" t="s">
        <v>161</v>
      </c>
      <c r="C19" s="113" t="s">
        <v>30</v>
      </c>
      <c r="D19" s="368">
        <v>1</v>
      </c>
      <c r="E19" s="374"/>
      <c r="F19" s="114"/>
      <c r="G19" s="114">
        <v>1</v>
      </c>
      <c r="H19" s="375"/>
      <c r="I19" s="381" t="b">
        <f t="shared" si="31"/>
        <v>1</v>
      </c>
      <c r="J19" s="313" t="b">
        <f t="shared" si="32"/>
        <v>1</v>
      </c>
      <c r="K19" s="114">
        <v>0</v>
      </c>
      <c r="L19" s="114">
        <v>3</v>
      </c>
      <c r="M19" s="114">
        <v>3</v>
      </c>
      <c r="N19" s="114">
        <v>3</v>
      </c>
      <c r="O19" s="57">
        <v>1</v>
      </c>
      <c r="P19" s="57">
        <f t="shared" si="33"/>
        <v>1</v>
      </c>
      <c r="Q19" s="57">
        <v>3</v>
      </c>
      <c r="R19" s="57">
        <v>0</v>
      </c>
      <c r="S19" s="51"/>
      <c r="T19" s="115" t="s">
        <v>120</v>
      </c>
      <c r="U19" s="115" t="s">
        <v>117</v>
      </c>
      <c r="V19" s="57">
        <v>2</v>
      </c>
      <c r="W19" s="57"/>
      <c r="X19" s="52">
        <f t="shared" si="4"/>
        <v>27003</v>
      </c>
      <c r="Y19" s="52">
        <f t="shared" si="5"/>
        <v>26392</v>
      </c>
      <c r="Z19" s="52">
        <f t="shared" si="6"/>
        <v>27003</v>
      </c>
      <c r="AA19" s="52">
        <f t="shared" si="7"/>
        <v>0</v>
      </c>
      <c r="AB19" s="52">
        <f t="shared" si="8"/>
        <v>26392</v>
      </c>
      <c r="AC19" s="52">
        <f t="shared" si="9"/>
        <v>14670</v>
      </c>
      <c r="AD19" s="52">
        <f t="shared" si="10"/>
        <v>0</v>
      </c>
      <c r="AE19" s="52">
        <f t="shared" si="11"/>
        <v>26482</v>
      </c>
      <c r="AF19" s="52">
        <f t="shared" si="12"/>
        <v>0</v>
      </c>
      <c r="AG19" s="52">
        <f t="shared" si="13"/>
        <v>0</v>
      </c>
      <c r="AH19" s="52">
        <f t="shared" si="14"/>
        <v>27003</v>
      </c>
      <c r="AI19" s="329">
        <f>IF(LEN(AT19)&gt;0,IF(NOT(ISERROR(MATCH(AT19,TC_concat,0))),MOD(MATCH(AT19,TC_concat,0)-1,1+MAX(TCID!$A:$A)),""),"")</f>
        <v>38</v>
      </c>
      <c r="AJ19" s="329">
        <f>IF(LEN(AU19)&gt;0,IF(NOT(ISERROR(MATCH(AU19,TC_concat,0))),MOD(MATCH(AU19,TC_concat,0)-1,1+MAX(TCID!$A:$A)),""),"")</f>
        <v>49</v>
      </c>
      <c r="AK19" s="329">
        <f>IF(LEN(AV19)&gt;0,IF(NOT(ISERROR(MATCH(AV19,TC_concat,0))),MOD(MATCH(AV19,TC_concat,0)-1,1+MAX(TCID!$A:$A)),""),"")</f>
        <v>17</v>
      </c>
      <c r="AL19" s="329">
        <f>IF(LEN(AW19)&gt;0,IF(NOT(ISERROR(MATCH(AW19,TC_concat,0))),MOD(MATCH(AW19,TC_concat,0)-1,1+MAX(TCID!$A:$A)),""),"")</f>
        <v>37</v>
      </c>
      <c r="AM19" t="str">
        <f t="shared" si="35"/>
        <v>Univ &amp; Mill</v>
      </c>
      <c r="AN19" s="88" t="s">
        <v>203</v>
      </c>
      <c r="AO19" s="48" t="str">
        <f t="shared" si="34"/>
        <v>Mill</v>
      </c>
      <c r="AP19" t="str">
        <f t="shared" si="16"/>
        <v>University Dr</v>
      </c>
      <c r="AQ19" t="str">
        <f t="shared" si="17"/>
        <v>Mill Ave</v>
      </c>
      <c r="AR19" t="str">
        <f t="shared" si="18"/>
        <v>University Dr &amp; Mill Ave</v>
      </c>
      <c r="AS19" s="16">
        <f t="shared" si="19"/>
        <v>4</v>
      </c>
      <c r="AT19" t="str">
        <f t="shared" si="20"/>
        <v>University Dr &amp; Mill Ave_1</v>
      </c>
      <c r="AU19" t="str">
        <f t="shared" si="20"/>
        <v>University Dr &amp; Mill Ave_2</v>
      </c>
      <c r="AV19" t="str">
        <f t="shared" si="20"/>
        <v>University Dr &amp; Mill Ave_3</v>
      </c>
      <c r="AW19" t="str">
        <f t="shared" si="20"/>
        <v>University Dr &amp; Mill Ave_4</v>
      </c>
      <c r="AY19">
        <f t="shared" si="21"/>
        <v>26482</v>
      </c>
      <c r="AZ19">
        <f t="shared" si="22"/>
        <v>26392</v>
      </c>
      <c r="BA19">
        <f t="shared" si="23"/>
        <v>14670</v>
      </c>
      <c r="BB19">
        <f t="shared" si="24"/>
        <v>27003</v>
      </c>
      <c r="BC19" s="52">
        <f t="shared" si="0"/>
        <v>118</v>
      </c>
      <c r="BD19" s="86" t="str">
        <f t="shared" si="1"/>
        <v>University Dr</v>
      </c>
      <c r="BE19" s="86" t="str">
        <f t="shared" si="2"/>
        <v>Mill Ave</v>
      </c>
      <c r="BF19" s="245">
        <f>IF(ISERROR(MATCH($A19,[1]!summary_loc,0)),"",INDEX([1]!summary_data,MATCH($A19,[1]!summary_loc,0),MATCH(MID(BF$1,6,12),[1]!summary_hdr,0)))</f>
        <v>93.25</v>
      </c>
      <c r="BG19" s="245">
        <f>IF(ISERROR(MATCH($A19,[2]!summary_loc,0)),"",INDEX([2]!summary_data,MATCH($A19,[2]!summary_loc,0),MATCH(MID(BG$1,6,12),[2]!summary_hdr,0)))</f>
        <v>116.75</v>
      </c>
      <c r="BH19" s="245">
        <f>IF(ISERROR(MATCH($A19,[3]SummDir!summary_loc,0)),"",INDEX([3]!summary_data,MATCH($A19,[3]SummDir!summary_loc,0),MATCH(MID(BH$1,6,12),[3]SummDir!summary_hdr,0)))</f>
        <v>123.375</v>
      </c>
      <c r="BI19" s="245">
        <f>IF(ISERROR(MATCH($A19,[4]!summary_loc,0)),"",INDEX([4]!summary_data,MATCH($A19,[4]!summary_loc,0),MATCH(MID(BI$1,6,12),[4]!summary_hdr,0)))</f>
        <v>141.25</v>
      </c>
      <c r="BJ19" s="245">
        <f t="shared" si="25"/>
        <v>153.75</v>
      </c>
      <c r="BK19" s="245">
        <f>IF(ISERROR(MATCH($A19,[1]!summary_loc,0)),"",INDEX([1]!summary_data,MATCH($A19,[1]!summary_loc,0),MATCH(MID(BK$1,6,12),[1]!summary_hdr,0)))</f>
        <v>93.25</v>
      </c>
      <c r="BL19" s="245">
        <f>IF(ISERROR(MATCH($A19,[2]!summary_loc,0)),"",INDEX([2]!summary_data,MATCH($A19,[2]!summary_loc,0),MATCH(MID(BL$1,6,12),[2]!summary_hdr,0)))</f>
        <v>116.75</v>
      </c>
      <c r="BM19" s="245">
        <f>IF(ISERROR(MATCH($A19,[3]SummDir!summary_loc,0)),"",INDEX([3]!summary_data,MATCH($A19,[3]SummDir!summary_loc,0),MATCH(MID(BM$1,6,12),[3]SummDir!summary_hdr,0)))</f>
        <v>123.375</v>
      </c>
      <c r="BN19" s="245">
        <f>IF(ISERROR(MATCH($A19,[4]!summary_loc,0)),"",INDEX([4]!summary_data,MATCH($A19,[4]!summary_loc,0),MATCH(MID(BN$1,6,12),[4]!summary_hdr,0)))</f>
        <v>141.25</v>
      </c>
      <c r="BO19" s="245">
        <f t="shared" si="26"/>
        <v>70</v>
      </c>
      <c r="BP19" s="293" t="b">
        <f t="shared" si="27"/>
        <v>1</v>
      </c>
      <c r="BQ19" s="293" t="b">
        <f>NOT(ISERROR(MATCH(A19,Summary!B:B,0)))</f>
        <v>1</v>
      </c>
      <c r="BR19" s="293" t="b">
        <v>1</v>
      </c>
      <c r="BS19" s="293" t="b">
        <v>1</v>
      </c>
      <c r="BT19" s="293" t="b">
        <v>1</v>
      </c>
      <c r="BU19" s="293" t="b">
        <f>ISNUMBER(INDEX([5]Report!$E$1:$E$65536,MATCH($A19,[5]Report!$B$1:$B$65536,0),1))</f>
        <v>1</v>
      </c>
      <c r="BV19" s="293" t="b">
        <f t="shared" si="28"/>
        <v>1</v>
      </c>
      <c r="BX19">
        <f t="shared" si="29"/>
        <v>0</v>
      </c>
      <c r="BY19">
        <f t="shared" si="30"/>
        <v>0</v>
      </c>
      <c r="CA19" s="283">
        <f>COUNTIF(BU$2:BU19,TRUE)</f>
        <v>14</v>
      </c>
      <c r="CB19" s="293" t="b">
        <v>1</v>
      </c>
      <c r="CC19">
        <v>33.421945000000001</v>
      </c>
      <c r="CD19">
        <v>-111.93979899999999</v>
      </c>
      <c r="CE19" s="304">
        <f>COUNTIF('Accidents_2009-2013'!$M:$M,"="&amp;$A19)</f>
        <v>8</v>
      </c>
      <c r="CF19" s="304">
        <v>1</v>
      </c>
    </row>
    <row r="20" spans="1:84" ht="12.75" customHeight="1" x14ac:dyDescent="0.25">
      <c r="A20" s="113">
        <v>119</v>
      </c>
      <c r="B20" s="118" t="s">
        <v>161</v>
      </c>
      <c r="C20" s="113" t="s">
        <v>36</v>
      </c>
      <c r="D20" s="369">
        <v>0</v>
      </c>
      <c r="E20" s="374"/>
      <c r="F20" s="114"/>
      <c r="G20" s="114"/>
      <c r="H20" s="375"/>
      <c r="I20" s="381" t="b">
        <f t="shared" si="31"/>
        <v>1</v>
      </c>
      <c r="J20" s="313" t="b">
        <f t="shared" si="32"/>
        <v>1</v>
      </c>
      <c r="K20" s="114">
        <v>0</v>
      </c>
      <c r="L20" s="114">
        <v>3</v>
      </c>
      <c r="M20" s="114">
        <v>3</v>
      </c>
      <c r="N20" s="114">
        <v>3</v>
      </c>
      <c r="O20" s="57">
        <v>1</v>
      </c>
      <c r="P20" s="57">
        <f t="shared" si="33"/>
        <v>1</v>
      </c>
      <c r="Q20" s="57"/>
      <c r="R20" s="57">
        <v>0.11</v>
      </c>
      <c r="S20" s="51"/>
      <c r="T20" s="115" t="s">
        <v>121</v>
      </c>
      <c r="U20" s="115" t="s">
        <v>122</v>
      </c>
      <c r="V20" s="57">
        <v>1</v>
      </c>
      <c r="W20" s="57"/>
      <c r="X20" s="52">
        <f t="shared" si="4"/>
        <v>27003</v>
      </c>
      <c r="Y20" s="52" t="str">
        <f t="shared" si="5"/>
        <v/>
      </c>
      <c r="Z20" s="52">
        <f t="shared" si="6"/>
        <v>27003</v>
      </c>
      <c r="AA20" s="52">
        <f t="shared" si="7"/>
        <v>0</v>
      </c>
      <c r="AB20" s="52" t="str">
        <f t="shared" si="8"/>
        <v/>
      </c>
      <c r="AC20" s="52" t="str">
        <f t="shared" si="9"/>
        <v/>
      </c>
      <c r="AD20" s="52" t="str">
        <f t="shared" si="10"/>
        <v/>
      </c>
      <c r="AE20" s="52">
        <f t="shared" si="11"/>
        <v>27003</v>
      </c>
      <c r="AF20" s="52" t="str">
        <f t="shared" si="12"/>
        <v/>
      </c>
      <c r="AG20" s="52" t="str">
        <f t="shared" si="13"/>
        <v/>
      </c>
      <c r="AH20" s="52" t="str">
        <f t="shared" si="14"/>
        <v/>
      </c>
      <c r="AI20" s="141">
        <v>37</v>
      </c>
      <c r="AJ20" s="329" t="str">
        <f>IF(LEN(AU20)&gt;0,IF(NOT(ISERROR(MATCH(AU20,TC_concat,0))),MOD(MATCH(AU20,TC_concat,0)-1,1+MAX(TCID!$A:$A)),""),"")</f>
        <v/>
      </c>
      <c r="AK20" s="329" t="str">
        <f>IF(LEN(AV20)&gt;0,IF(NOT(ISERROR(MATCH(AV20,TC_concat,0))),MOD(MATCH(AV20,TC_concat,0)-1,1+MAX(TCID!$A:$A)),""),"")</f>
        <v/>
      </c>
      <c r="AL20" s="329" t="str">
        <f>IF(LEN(AW20)&gt;0,IF(NOT(ISERROR(MATCH(AW20,TC_concat,0))),MOD(MATCH(AW20,TC_concat,0)-1,1+MAX(TCID!$A:$A)),""),"")</f>
        <v/>
      </c>
      <c r="AM20" t="str">
        <f t="shared" si="35"/>
        <v>Univ &amp; Ash</v>
      </c>
      <c r="AN20" s="88" t="s">
        <v>203</v>
      </c>
      <c r="AO20" s="48" t="str">
        <f t="shared" si="34"/>
        <v>Ash</v>
      </c>
      <c r="AP20" t="str">
        <f t="shared" si="16"/>
        <v>University Dr</v>
      </c>
      <c r="AQ20" t="str">
        <f t="shared" si="17"/>
        <v>Ash Ave</v>
      </c>
      <c r="AR20" t="str">
        <f t="shared" si="18"/>
        <v>University Dr &amp; Ash Ave</v>
      </c>
      <c r="AS20" s="16">
        <f t="shared" si="19"/>
        <v>0</v>
      </c>
      <c r="AT20" t="str">
        <f t="shared" si="20"/>
        <v/>
      </c>
      <c r="AU20" t="str">
        <f t="shared" si="20"/>
        <v/>
      </c>
      <c r="AV20" t="str">
        <f t="shared" si="20"/>
        <v/>
      </c>
      <c r="AW20" t="str">
        <f t="shared" si="20"/>
        <v/>
      </c>
      <c r="AY20">
        <f t="shared" si="21"/>
        <v>27003</v>
      </c>
      <c r="AZ20" t="str">
        <f t="shared" si="22"/>
        <v/>
      </c>
      <c r="BA20" t="str">
        <f t="shared" si="23"/>
        <v/>
      </c>
      <c r="BB20" t="str">
        <f t="shared" si="24"/>
        <v/>
      </c>
      <c r="BC20" s="52">
        <f t="shared" si="0"/>
        <v>119</v>
      </c>
      <c r="BD20" s="86" t="str">
        <f t="shared" si="1"/>
        <v>University Dr</v>
      </c>
      <c r="BE20" s="86" t="str">
        <f t="shared" si="2"/>
        <v>Ash Ave</v>
      </c>
      <c r="BF20" s="245">
        <f>IF(ISERROR(MATCH($A20,[1]!summary_loc,0)),"",INDEX([1]!summary_data,MATCH($A20,[1]!summary_loc,0),MATCH(MID(BF$1,6,12),[1]!summary_hdr,0)))</f>
        <v>87.5</v>
      </c>
      <c r="BG20" s="245">
        <f>IF(ISERROR(MATCH($A20,[2]!summary_loc,0)),"",INDEX([2]!summary_data,MATCH($A20,[2]!summary_loc,0),MATCH(MID(BG$1,6,12),[2]!summary_hdr,0)))</f>
        <v>60.5</v>
      </c>
      <c r="BH20" s="245">
        <f>IF(ISERROR(MATCH($A20,[3]SummDir!summary_loc,0)),"",INDEX([3]!summary_data,MATCH($A20,[3]SummDir!summary_loc,0),MATCH(MID(BH$1,6,12),[3]SummDir!summary_hdr,0)))</f>
        <v>95.25</v>
      </c>
      <c r="BI20" s="245">
        <f>IF(ISERROR(MATCH($A20,[4]!summary_loc,0)),"",INDEX([4]!summary_data,MATCH($A20,[4]!summary_loc,0),MATCH(MID(BI$1,6,12),[4]!summary_hdr,0)))</f>
        <v>95.5</v>
      </c>
      <c r="BJ20" s="245">
        <f t="shared" si="25"/>
        <v>91.75</v>
      </c>
      <c r="BK20" s="245">
        <f>IF(ISERROR(MATCH($A20,[1]!summary_loc,0)),"",INDEX([1]!summary_data,MATCH($A20,[1]!summary_loc,0),MATCH(MID(BK$1,6,12),[1]!summary_hdr,0)))</f>
        <v>87.5</v>
      </c>
      <c r="BL20" s="245">
        <f>IF(ISERROR(MATCH($A20,[2]!summary_loc,0)),"",INDEX([2]!summary_data,MATCH($A20,[2]!summary_loc,0),MATCH(MID(BL$1,6,12),[2]!summary_hdr,0)))</f>
        <v>60.5</v>
      </c>
      <c r="BM20" s="245">
        <f>IF(ISERROR(MATCH($A20,[3]SummDir!summary_loc,0)),"",INDEX([3]!summary_data,MATCH($A20,[3]SummDir!summary_loc,0),MATCH(MID(BM$1,6,12),[3]SummDir!summary_hdr,0)))</f>
        <v>95.25</v>
      </c>
      <c r="BN20" s="245">
        <f>IF(ISERROR(MATCH($A20,[4]!summary_loc,0)),"",INDEX([4]!summary_data,MATCH($A20,[4]!summary_loc,0),MATCH(MID(BN$1,6,12),[4]!summary_hdr,0)))</f>
        <v>95.5</v>
      </c>
      <c r="BO20" s="245">
        <f t="shared" si="26"/>
        <v>26.5</v>
      </c>
      <c r="BP20" s="293" t="b">
        <f t="shared" si="27"/>
        <v>1</v>
      </c>
      <c r="BQ20" s="293" t="b">
        <f>NOT(ISERROR(MATCH(A20,Summary!B:B,0)))</f>
        <v>1</v>
      </c>
      <c r="BR20" s="293" t="b">
        <v>1</v>
      </c>
      <c r="BS20" s="293" t="b">
        <v>1</v>
      </c>
      <c r="BT20" s="293" t="b">
        <v>1</v>
      </c>
      <c r="BU20" s="293" t="b">
        <f>ISNUMBER(INDEX([5]Report!$E$1:$E$65536,MATCH($A20,[5]Report!$B$1:$B$65536,0),1))</f>
        <v>1</v>
      </c>
      <c r="BV20" s="293" t="b">
        <f t="shared" si="28"/>
        <v>1</v>
      </c>
      <c r="BX20">
        <f t="shared" si="29"/>
        <v>0.11</v>
      </c>
      <c r="BY20">
        <f t="shared" si="30"/>
        <v>0.11</v>
      </c>
      <c r="CA20" s="283">
        <f>COUNTIF(BU$2:BU20,TRUE)</f>
        <v>15</v>
      </c>
      <c r="CB20" s="293" t="b">
        <v>1</v>
      </c>
      <c r="CC20">
        <v>33.421945000000001</v>
      </c>
      <c r="CD20">
        <v>-111.942199</v>
      </c>
      <c r="CE20" s="304">
        <f>COUNTIF('Accidents_2009-2013'!$M:$M,"="&amp;$A20)</f>
        <v>21</v>
      </c>
      <c r="CF20" s="304">
        <v>4</v>
      </c>
    </row>
    <row r="21" spans="1:84" ht="12.75" customHeight="1" x14ac:dyDescent="0.25">
      <c r="A21" s="113">
        <v>120</v>
      </c>
      <c r="B21" s="118" t="s">
        <v>161</v>
      </c>
      <c r="C21" s="117" t="s">
        <v>291</v>
      </c>
      <c r="D21" s="368">
        <v>0</v>
      </c>
      <c r="E21" s="374"/>
      <c r="F21" s="114"/>
      <c r="G21" s="114"/>
      <c r="H21" s="375"/>
      <c r="I21" s="381" t="b">
        <f t="shared" si="31"/>
        <v>1</v>
      </c>
      <c r="J21" s="313" t="b">
        <f t="shared" si="32"/>
        <v>1</v>
      </c>
      <c r="K21" s="114">
        <v>3</v>
      </c>
      <c r="L21" s="114">
        <v>2</v>
      </c>
      <c r="M21" s="114">
        <v>3</v>
      </c>
      <c r="N21" s="114">
        <v>3</v>
      </c>
      <c r="O21" s="57">
        <v>1</v>
      </c>
      <c r="P21" s="57">
        <f t="shared" si="33"/>
        <v>1</v>
      </c>
      <c r="Q21" s="57"/>
      <c r="R21" s="57">
        <v>0.43</v>
      </c>
      <c r="S21" s="51"/>
      <c r="T21" s="115" t="s">
        <v>123</v>
      </c>
      <c r="U21" s="115" t="s">
        <v>124</v>
      </c>
      <c r="V21" s="57">
        <v>1</v>
      </c>
      <c r="W21" s="57"/>
      <c r="X21" s="52">
        <f t="shared" si="4"/>
        <v>27003</v>
      </c>
      <c r="Y21" s="52" t="str">
        <f t="shared" si="5"/>
        <v/>
      </c>
      <c r="Z21" s="52">
        <f t="shared" si="6"/>
        <v>27003</v>
      </c>
      <c r="AA21" s="52">
        <f t="shared" si="7"/>
        <v>0</v>
      </c>
      <c r="AB21" s="52" t="str">
        <f t="shared" si="8"/>
        <v/>
      </c>
      <c r="AC21" s="52" t="str">
        <f t="shared" si="9"/>
        <v/>
      </c>
      <c r="AD21" s="52" t="str">
        <f t="shared" si="10"/>
        <v/>
      </c>
      <c r="AE21" s="52">
        <f t="shared" si="11"/>
        <v>27003</v>
      </c>
      <c r="AF21" s="52" t="str">
        <f t="shared" si="12"/>
        <v/>
      </c>
      <c r="AG21" s="52" t="str">
        <f t="shared" si="13"/>
        <v/>
      </c>
      <c r="AH21" s="52" t="str">
        <f t="shared" si="14"/>
        <v/>
      </c>
      <c r="AI21" s="141">
        <v>37</v>
      </c>
      <c r="AJ21" s="329" t="str">
        <f>IF(LEN(AU21)&gt;0,IF(NOT(ISERROR(MATCH(AU21,TC_concat,0))),MOD(MATCH(AU21,TC_concat,0)-1,1+MAX(TCID!$A:$A)),""),"")</f>
        <v/>
      </c>
      <c r="AK21" s="329" t="str">
        <f>IF(LEN(AV21)&gt;0,IF(NOT(ISERROR(MATCH(AV21,TC_concat,0))),MOD(MATCH(AV21,TC_concat,0)-1,1+MAX(TCID!$A:$A)),""),"")</f>
        <v/>
      </c>
      <c r="AL21" s="329" t="str">
        <f>IF(LEN(AW21)&gt;0,IF(NOT(ISERROR(MATCH(AW21,TC_concat,0))),MOD(MATCH(AW21,TC_concat,0)-1,1+MAX(TCID!$A:$A)),""),"")</f>
        <v/>
      </c>
      <c r="AM21" t="str">
        <f t="shared" si="35"/>
        <v>Univ &amp; Rsvlt</v>
      </c>
      <c r="AN21" s="88" t="s">
        <v>203</v>
      </c>
      <c r="AO21" s="90" t="s">
        <v>736</v>
      </c>
      <c r="AP21" t="str">
        <f t="shared" si="16"/>
        <v>University Dr</v>
      </c>
      <c r="AQ21" t="str">
        <f t="shared" si="17"/>
        <v>Roosevelt St</v>
      </c>
      <c r="AR21" t="str">
        <f t="shared" si="18"/>
        <v>University Dr &amp; Roosevelt St</v>
      </c>
      <c r="AS21" s="16">
        <f t="shared" si="19"/>
        <v>0</v>
      </c>
      <c r="AT21" t="str">
        <f t="shared" si="20"/>
        <v/>
      </c>
      <c r="AU21" t="str">
        <f t="shared" si="20"/>
        <v/>
      </c>
      <c r="AV21" t="str">
        <f t="shared" si="20"/>
        <v/>
      </c>
      <c r="AW21" t="str">
        <f t="shared" si="20"/>
        <v/>
      </c>
      <c r="AY21">
        <f t="shared" si="21"/>
        <v>27003</v>
      </c>
      <c r="AZ21" t="str">
        <f t="shared" si="22"/>
        <v/>
      </c>
      <c r="BA21" t="str">
        <f t="shared" si="23"/>
        <v/>
      </c>
      <c r="BB21" t="str">
        <f t="shared" si="24"/>
        <v/>
      </c>
      <c r="BC21" s="52">
        <f t="shared" si="0"/>
        <v>120</v>
      </c>
      <c r="BD21" s="86" t="str">
        <f t="shared" si="1"/>
        <v>University Dr</v>
      </c>
      <c r="BE21" s="86" t="str">
        <f t="shared" si="2"/>
        <v>Roosevelt St</v>
      </c>
      <c r="BF21" s="245">
        <f>IF(ISERROR(MATCH($A21,[1]!summary_loc,0)),"",INDEX([1]!summary_data,MATCH($A21,[1]!summary_loc,0),MATCH(MID(BF$1,6,12),[1]!summary_hdr,0)))</f>
        <v>45.5</v>
      </c>
      <c r="BG21" s="245">
        <f>IF(ISERROR(MATCH($A21,[2]!summary_loc,0)),"",INDEX([2]!summary_data,MATCH($A21,[2]!summary_loc,0),MATCH(MID(BG$1,6,12),[2]!summary_hdr,0)))</f>
        <v>50.5</v>
      </c>
      <c r="BH21" s="245">
        <f>IF(ISERROR(MATCH($A21,[3]SummDir!summary_loc,0)),"",INDEX([3]!summary_data,MATCH($A21,[3]SummDir!summary_loc,0),MATCH(MID(BH$1,6,12),[3]SummDir!summary_hdr,0)))</f>
        <v>54.5</v>
      </c>
      <c r="BI21" s="245">
        <f>IF(ISERROR(MATCH($A21,[4]!summary_loc,0)),"",INDEX([4]!summary_data,MATCH($A21,[4]!summary_loc,0),MATCH(MID(BI$1,6,12),[4]!summary_hdr,0)))</f>
        <v>53</v>
      </c>
      <c r="BJ21" s="245">
        <f t="shared" si="25"/>
        <v>67.5</v>
      </c>
      <c r="BK21" s="245">
        <f>IF(ISERROR(MATCH($A21,[1]!summary_loc,0)),"",INDEX([1]!summary_data,MATCH($A21,[1]!summary_loc,0),MATCH(MID(BK$1,6,12),[1]!summary_hdr,0)))</f>
        <v>45.5</v>
      </c>
      <c r="BL21" s="245">
        <f>IF(ISERROR(MATCH($A21,[2]!summary_loc,0)),"",INDEX([2]!summary_data,MATCH($A21,[2]!summary_loc,0),MATCH(MID(BL$1,6,12),[2]!summary_hdr,0)))</f>
        <v>50.5</v>
      </c>
      <c r="BM21" s="245">
        <f>IF(ISERROR(MATCH($A21,[3]SummDir!summary_loc,0)),"",INDEX([3]!summary_data,MATCH($A21,[3]SummDir!summary_loc,0),MATCH(MID(BM$1,6,12),[3]SummDir!summary_hdr,0)))</f>
        <v>54.5</v>
      </c>
      <c r="BN21" s="245">
        <f>IF(ISERROR(MATCH($A21,[4]!summary_loc,0)),"",INDEX([4]!summary_data,MATCH($A21,[4]!summary_loc,0),MATCH(MID(BN$1,6,12),[4]!summary_hdr,0)))</f>
        <v>53</v>
      </c>
      <c r="BO21" s="245">
        <f t="shared" si="26"/>
        <v>11.75</v>
      </c>
      <c r="BP21" s="293" t="b">
        <f t="shared" si="27"/>
        <v>1</v>
      </c>
      <c r="BQ21" s="293" t="b">
        <f>NOT(ISERROR(MATCH(A21,Summary!B:B,0)))</f>
        <v>1</v>
      </c>
      <c r="BR21" s="293" t="b">
        <v>1</v>
      </c>
      <c r="BS21" s="293" t="b">
        <v>1</v>
      </c>
      <c r="BT21" s="293" t="b">
        <v>1</v>
      </c>
      <c r="BU21" s="293" t="b">
        <f>ISNUMBER(INDEX([5]Report!$E$1:$E$65536,MATCH($A21,[5]Report!$B$1:$B$65536,0),1))</f>
        <v>1</v>
      </c>
      <c r="BV21" s="293" t="b">
        <f t="shared" si="28"/>
        <v>1</v>
      </c>
      <c r="BX21">
        <f t="shared" si="29"/>
        <v>0.43</v>
      </c>
      <c r="BY21">
        <f t="shared" si="30"/>
        <v>0.43</v>
      </c>
      <c r="CA21" s="283">
        <f>COUNTIF(BU$2:BU21,TRUE)</f>
        <v>16</v>
      </c>
      <c r="CB21" s="293" t="b">
        <v>1</v>
      </c>
      <c r="CC21" s="252">
        <v>33.421900000000001</v>
      </c>
      <c r="CD21" s="252">
        <v>-111.94727</v>
      </c>
      <c r="CE21" s="304">
        <f>COUNTIF('Accidents_2009-2013'!$M:$M,"="&amp;$A21)</f>
        <v>7</v>
      </c>
      <c r="CF21" s="304">
        <v>1</v>
      </c>
    </row>
    <row r="22" spans="1:84" ht="12.75" customHeight="1" x14ac:dyDescent="0.25">
      <c r="A22" s="113">
        <v>121</v>
      </c>
      <c r="B22" s="118" t="s">
        <v>161</v>
      </c>
      <c r="C22" s="113" t="s">
        <v>29</v>
      </c>
      <c r="D22" s="188">
        <v>0</v>
      </c>
      <c r="E22" s="374"/>
      <c r="F22" s="114"/>
      <c r="G22" s="114"/>
      <c r="H22" s="375"/>
      <c r="I22" s="381" t="b">
        <f t="shared" si="31"/>
        <v>1</v>
      </c>
      <c r="J22" s="313" t="b">
        <f t="shared" si="32"/>
        <v>1</v>
      </c>
      <c r="K22" s="114">
        <v>3</v>
      </c>
      <c r="L22" s="114">
        <v>3</v>
      </c>
      <c r="M22" s="114">
        <v>3</v>
      </c>
      <c r="N22" s="114">
        <v>3</v>
      </c>
      <c r="O22" s="57">
        <v>1</v>
      </c>
      <c r="P22" s="57">
        <f t="shared" si="33"/>
        <v>1</v>
      </c>
      <c r="Q22" s="57"/>
      <c r="R22" s="57">
        <v>0.72</v>
      </c>
      <c r="S22" s="51"/>
      <c r="T22" s="51"/>
      <c r="U22" s="51"/>
      <c r="V22" s="57">
        <v>1</v>
      </c>
      <c r="W22" s="57"/>
      <c r="X22" s="52">
        <f t="shared" si="4"/>
        <v>27003</v>
      </c>
      <c r="Y22" s="52">
        <f t="shared" si="5"/>
        <v>9690</v>
      </c>
      <c r="Z22" s="52">
        <f t="shared" si="6"/>
        <v>27003</v>
      </c>
      <c r="AA22" s="52">
        <f t="shared" si="7"/>
        <v>9690</v>
      </c>
      <c r="AB22" s="52">
        <f t="shared" si="8"/>
        <v>6409</v>
      </c>
      <c r="AC22" s="52">
        <f t="shared" si="9"/>
        <v>0</v>
      </c>
      <c r="AD22" s="52" t="str">
        <f t="shared" si="10"/>
        <v/>
      </c>
      <c r="AE22" s="52">
        <f t="shared" si="11"/>
        <v>0</v>
      </c>
      <c r="AF22" s="52">
        <f t="shared" si="12"/>
        <v>0</v>
      </c>
      <c r="AG22" s="52">
        <f t="shared" si="13"/>
        <v>27003</v>
      </c>
      <c r="AH22" s="52" t="str">
        <f t="shared" si="14"/>
        <v/>
      </c>
      <c r="AI22" s="329">
        <f>IF(LEN(AT22)&gt;0,IF(NOT(ISERROR(MATCH(AT22,TC_concat,0))),MOD(MATCH(AT22,TC_concat,0)-1,1+MAX(TCID!$A:$A)),""),"")</f>
        <v>50</v>
      </c>
      <c r="AJ22" s="329">
        <f>IF(LEN(AU22)&gt;0,IF(NOT(ISERROR(MATCH(AU22,TC_concat,0))),MOD(MATCH(AU22,TC_concat,0)-1,1+MAX(TCID!$A:$A)),""),"")</f>
        <v>34</v>
      </c>
      <c r="AK22" s="141">
        <v>37</v>
      </c>
      <c r="AL22" s="329" t="str">
        <f>IF(LEN(AW22)&gt;0,IF(NOT(ISERROR(MATCH(AW22,TC_concat,0))),MOD(MATCH(AW22,TC_concat,0)-1,1+MAX(TCID!$A:$A)),""),"")</f>
        <v/>
      </c>
      <c r="AM22" t="str">
        <f t="shared" si="35"/>
        <v>Univ &amp; Hardy</v>
      </c>
      <c r="AN22" s="88" t="s">
        <v>203</v>
      </c>
      <c r="AO22" s="48" t="str">
        <f>IF(ISERROR(FIND(" ",C22)),C22,LEFT(C22,FIND(" ",C22)-1))</f>
        <v>Hardy</v>
      </c>
      <c r="AP22" t="str">
        <f t="shared" si="16"/>
        <v>University Dr</v>
      </c>
      <c r="AQ22" t="str">
        <f t="shared" si="17"/>
        <v>Hardy Dr</v>
      </c>
      <c r="AR22" t="str">
        <f t="shared" si="18"/>
        <v>University Dr &amp; Hardy Dr</v>
      </c>
      <c r="AS22" s="16">
        <f t="shared" si="19"/>
        <v>2</v>
      </c>
      <c r="AT22" t="str">
        <f t="shared" ref="AT22:AW41" si="36">IF($AS22&gt;=AT$1,$AR22&amp;"_"&amp;AT$1,"")</f>
        <v>University Dr &amp; Hardy Dr_1</v>
      </c>
      <c r="AU22" t="str">
        <f t="shared" si="36"/>
        <v>University Dr &amp; Hardy Dr_2</v>
      </c>
      <c r="AV22" t="str">
        <f t="shared" si="36"/>
        <v/>
      </c>
      <c r="AW22" t="str">
        <f t="shared" si="36"/>
        <v/>
      </c>
      <c r="AY22">
        <f t="shared" si="21"/>
        <v>9690</v>
      </c>
      <c r="AZ22">
        <f t="shared" si="22"/>
        <v>6409</v>
      </c>
      <c r="BA22">
        <f t="shared" si="23"/>
        <v>27003</v>
      </c>
      <c r="BB22" t="str">
        <f t="shared" si="24"/>
        <v/>
      </c>
      <c r="BC22" s="52">
        <f t="shared" si="0"/>
        <v>121</v>
      </c>
      <c r="BD22" s="86" t="str">
        <f t="shared" si="1"/>
        <v>University Dr</v>
      </c>
      <c r="BE22" s="86" t="str">
        <f t="shared" si="2"/>
        <v>Hardy Dr</v>
      </c>
      <c r="BF22" s="245">
        <f>IF(ISERROR(MATCH($A22,[1]!summary_loc,0)),"",INDEX([1]!summary_data,MATCH($A22,[1]!summary_loc,0),MATCH(MID(BF$1,6,12),[1]!summary_hdr,0)))</f>
        <v>62</v>
      </c>
      <c r="BG22" s="245">
        <f>IF(ISERROR(MATCH($A22,[2]!summary_loc,0)),"",INDEX([2]!summary_data,MATCH($A22,[2]!summary_loc,0),MATCH(MID(BG$1,6,12),[2]!summary_hdr,0)))</f>
        <v>35</v>
      </c>
      <c r="BH22" s="245">
        <f>IF(ISERROR(MATCH($A22,[3]SummDir!summary_loc,0)),"",INDEX([3]!summary_data,MATCH($A22,[3]SummDir!summary_loc,0),MATCH(MID(BH$1,6,12),[3]SummDir!summary_hdr,0)))</f>
        <v>46.5</v>
      </c>
      <c r="BI22" s="245">
        <f>IF(ISERROR(MATCH($A22,[4]!summary_loc,0)),"",INDEX([4]!summary_data,MATCH($A22,[4]!summary_loc,0),MATCH(MID(BI$1,6,12),[4]!summary_hdr,0)))</f>
        <v>56.5</v>
      </c>
      <c r="BJ22" s="245">
        <f t="shared" si="25"/>
        <v>36</v>
      </c>
      <c r="BK22" s="245">
        <f>IF(ISERROR(MATCH($A22,[1]!summary_loc,0)),"",INDEX([1]!summary_data,MATCH($A22,[1]!summary_loc,0),MATCH(MID(BK$1,6,12),[1]!summary_hdr,0)))</f>
        <v>62</v>
      </c>
      <c r="BL22" s="245">
        <f>IF(ISERROR(MATCH($A22,[2]!summary_loc,0)),"",INDEX([2]!summary_data,MATCH($A22,[2]!summary_loc,0),MATCH(MID(BL$1,6,12),[2]!summary_hdr,0)))</f>
        <v>35</v>
      </c>
      <c r="BM22" s="245">
        <f>IF(ISERROR(MATCH($A22,[3]SummDir!summary_loc,0)),"",INDEX([3]!summary_data,MATCH($A22,[3]SummDir!summary_loc,0),MATCH(MID(BM$1,6,12),[3]SummDir!summary_hdr,0)))</f>
        <v>46.5</v>
      </c>
      <c r="BN22" s="245">
        <f>IF(ISERROR(MATCH($A22,[4]!summary_loc,0)),"",INDEX([4]!summary_data,MATCH($A22,[4]!summary_loc,0),MATCH(MID(BN$1,6,12),[4]!summary_hdr,0)))</f>
        <v>56.5</v>
      </c>
      <c r="BO22" s="245">
        <f t="shared" si="26"/>
        <v>16.75</v>
      </c>
      <c r="BP22" s="293" t="b">
        <f t="shared" si="27"/>
        <v>1</v>
      </c>
      <c r="BQ22" s="293" t="b">
        <f>NOT(ISERROR(MATCH(A22,Summary!B:B,0)))</f>
        <v>1</v>
      </c>
      <c r="BR22" s="293" t="b">
        <v>1</v>
      </c>
      <c r="BS22" s="293" t="b">
        <v>1</v>
      </c>
      <c r="BT22" s="293" t="b">
        <v>1</v>
      </c>
      <c r="BU22" s="293" t="b">
        <f>ISNUMBER(INDEX([5]Report!$E$1:$E$65536,MATCH($A22,[5]Report!$B$1:$B$65536,0),1))</f>
        <v>1</v>
      </c>
      <c r="BV22" s="293" t="b">
        <f t="shared" si="28"/>
        <v>1</v>
      </c>
      <c r="BX22">
        <f t="shared" si="29"/>
        <v>0.72</v>
      </c>
      <c r="BY22">
        <f t="shared" si="30"/>
        <v>0.72</v>
      </c>
      <c r="CA22" s="283">
        <f>COUNTIF(BU$2:BU22,TRUE)</f>
        <v>17</v>
      </c>
      <c r="CB22" s="293" t="b">
        <v>1</v>
      </c>
      <c r="CC22">
        <v>33.421844999999998</v>
      </c>
      <c r="CD22">
        <v>-111.95219899999999</v>
      </c>
      <c r="CE22" s="304">
        <f>COUNTIF('Accidents_2009-2013'!$M:$M,"="&amp;$A22)</f>
        <v>12</v>
      </c>
      <c r="CF22" s="304">
        <v>3</v>
      </c>
    </row>
    <row r="23" spans="1:84" x14ac:dyDescent="0.25">
      <c r="A23" s="113">
        <v>122</v>
      </c>
      <c r="B23" s="117" t="s">
        <v>242</v>
      </c>
      <c r="C23" s="113" t="s">
        <v>32</v>
      </c>
      <c r="D23" s="188">
        <v>0</v>
      </c>
      <c r="E23" s="374"/>
      <c r="F23" s="114"/>
      <c r="G23" s="113"/>
      <c r="H23" s="375"/>
      <c r="I23" s="381" t="b">
        <f t="shared" si="31"/>
        <v>1</v>
      </c>
      <c r="J23" s="313" t="b">
        <f t="shared" si="32"/>
        <v>1</v>
      </c>
      <c r="K23" s="114">
        <v>4</v>
      </c>
      <c r="L23" s="114">
        <v>4</v>
      </c>
      <c r="M23" s="114">
        <v>3</v>
      </c>
      <c r="N23" s="114">
        <v>3</v>
      </c>
      <c r="O23" s="57">
        <v>1</v>
      </c>
      <c r="P23" s="57">
        <f t="shared" si="33"/>
        <v>1</v>
      </c>
      <c r="Q23" s="57">
        <v>1</v>
      </c>
      <c r="R23" s="123">
        <v>2.2000000000000002</v>
      </c>
      <c r="S23" s="51"/>
      <c r="T23" s="115">
        <v>33.451075000000003</v>
      </c>
      <c r="U23" s="51">
        <v>-111.913004</v>
      </c>
      <c r="V23" s="57">
        <v>1</v>
      </c>
      <c r="W23" s="57"/>
      <c r="X23" s="52">
        <f t="shared" si="4"/>
        <v>14788</v>
      </c>
      <c r="Y23" s="301">
        <v>0</v>
      </c>
      <c r="Z23" s="52">
        <f t="shared" si="6"/>
        <v>14788</v>
      </c>
      <c r="AA23" s="52">
        <f t="shared" si="7"/>
        <v>0</v>
      </c>
      <c r="AB23" s="52" t="str">
        <f t="shared" si="8"/>
        <v/>
      </c>
      <c r="AC23" s="52" t="str">
        <f t="shared" si="9"/>
        <v/>
      </c>
      <c r="AD23" s="52" t="str">
        <f t="shared" si="10"/>
        <v/>
      </c>
      <c r="AE23" s="52">
        <f t="shared" si="11"/>
        <v>14788</v>
      </c>
      <c r="AF23" s="52" t="str">
        <f t="shared" si="12"/>
        <v/>
      </c>
      <c r="AG23" s="52" t="str">
        <f t="shared" si="13"/>
        <v/>
      </c>
      <c r="AH23" s="52" t="str">
        <f t="shared" si="14"/>
        <v/>
      </c>
      <c r="AI23" s="140">
        <v>3</v>
      </c>
      <c r="AJ23" s="329" t="str">
        <f>IF(LEN(AU23)&gt;0,IF(NOT(ISERROR(MATCH(AU23,TC_concat,0))),MOD(MATCH(AU23,TC_concat,0)-1,1+MAX(TCID!$A:$A)),""),"")</f>
        <v/>
      </c>
      <c r="AK23" s="329" t="str">
        <f>IF(LEN(AV23)&gt;0,IF(NOT(ISERROR(MATCH(AV23,TC_concat,0))),MOD(MATCH(AV23,TC_concat,0)-1,1+MAX(TCID!$A:$A)),""),"")</f>
        <v/>
      </c>
      <c r="AL23" s="329" t="str">
        <f>IF(LEN(AW23)&gt;0,IF(NOT(ISERROR(MATCH(AW23,TC_concat,0))),MOD(MATCH(AW23,TC_concat,0)-1,1+MAX(TCID!$A:$A)),""),"")</f>
        <v/>
      </c>
      <c r="AM23" t="str">
        <f t="shared" si="35"/>
        <v>McKlps &amp; Greenbelt</v>
      </c>
      <c r="AN23" s="88" t="s">
        <v>212</v>
      </c>
      <c r="AO23" s="48" t="str">
        <f>IF(ISERROR(FIND(" ",C23)),C23,LEFT(C23,FIND(" ",C23)-1))</f>
        <v>Greenbelt</v>
      </c>
      <c r="AP23" t="str">
        <f t="shared" si="16"/>
        <v>McKellips Rd</v>
      </c>
      <c r="AQ23" t="str">
        <f t="shared" si="17"/>
        <v>Greenbelt Path</v>
      </c>
      <c r="AR23" t="str">
        <f t="shared" si="18"/>
        <v>McKellips Rd &amp; Greenbelt Path</v>
      </c>
      <c r="AS23" s="16">
        <f t="shared" si="19"/>
        <v>0</v>
      </c>
      <c r="AT23" t="str">
        <f t="shared" si="36"/>
        <v/>
      </c>
      <c r="AU23" t="str">
        <f t="shared" si="36"/>
        <v/>
      </c>
      <c r="AV23" t="str">
        <f t="shared" si="36"/>
        <v/>
      </c>
      <c r="AW23" t="str">
        <f t="shared" si="36"/>
        <v/>
      </c>
      <c r="AY23">
        <f t="shared" si="21"/>
        <v>14788</v>
      </c>
      <c r="AZ23" t="str">
        <f t="shared" si="22"/>
        <v/>
      </c>
      <c r="BA23" t="str">
        <f t="shared" si="23"/>
        <v/>
      </c>
      <c r="BB23" t="str">
        <f t="shared" si="24"/>
        <v/>
      </c>
      <c r="BC23" s="52">
        <f t="shared" si="0"/>
        <v>122</v>
      </c>
      <c r="BD23" s="86" t="str">
        <f t="shared" si="1"/>
        <v>McKellips Rd</v>
      </c>
      <c r="BE23" s="86" t="str">
        <f t="shared" si="2"/>
        <v>Greenbelt Path</v>
      </c>
      <c r="BF23" s="245">
        <f>IF(ISERROR(MATCH($A23,[1]!summary_loc,0)),"",INDEX([1]!summary_data,MATCH($A23,[1]!summary_loc,0),MATCH(MID(BF$1,6,12),[1]!summary_hdr,0)))</f>
        <v>42</v>
      </c>
      <c r="BG23" s="245">
        <f>IF(ISERROR(MATCH($A23,[2]!summary_loc,0)),"",INDEX([2]!summary_data,MATCH($A23,[2]!summary_loc,0),MATCH(MID(BG$1,6,12),[2]!summary_hdr,0)))</f>
        <v>40.5</v>
      </c>
      <c r="BH23" s="245">
        <f>IF(ISERROR(MATCH($A23,[3]SummDir!summary_loc,0)),"",INDEX([3]!summary_data,MATCH($A23,[3]SummDir!summary_loc,0),MATCH(MID(BH$1,6,12),[3]SummDir!summary_hdr,0)))</f>
        <v>42.75</v>
      </c>
      <c r="BI23" s="245">
        <f>IF(ISERROR(MATCH($A23,[4]!summary_loc,0)),"",INDEX([4]!summary_data,MATCH($A23,[4]!summary_loc,0),MATCH(MID(BI$1,6,12),[4]!summary_hdr,0)))</f>
        <v>44.25</v>
      </c>
      <c r="BJ23" s="245">
        <f t="shared" si="25"/>
        <v>46.5</v>
      </c>
      <c r="BK23" s="245">
        <f>IF(ISERROR(MATCH($A23,[1]!summary_loc,0)),"",INDEX([1]!summary_data,MATCH($A23,[1]!summary_loc,0),MATCH(MID(BK$1,6,12),[1]!summary_hdr,0)))</f>
        <v>42</v>
      </c>
      <c r="BL23" s="245">
        <f>IF(ISERROR(MATCH($A23,[2]!summary_loc,0)),"",INDEX([2]!summary_data,MATCH($A23,[2]!summary_loc,0),MATCH(MID(BL$1,6,12),[2]!summary_hdr,0)))</f>
        <v>40.5</v>
      </c>
      <c r="BM23" s="245">
        <f>IF(ISERROR(MATCH($A23,[3]SummDir!summary_loc,0)),"",INDEX([3]!summary_data,MATCH($A23,[3]SummDir!summary_loc,0),MATCH(MID(BM$1,6,12),[3]SummDir!summary_hdr,0)))</f>
        <v>42.75</v>
      </c>
      <c r="BN23" s="245">
        <f>IF(ISERROR(MATCH($A23,[4]!summary_loc,0)),"",INDEX([4]!summary_data,MATCH($A23,[4]!summary_loc,0),MATCH(MID(BN$1,6,12),[4]!summary_hdr,0)))</f>
        <v>44.25</v>
      </c>
      <c r="BO23" s="245">
        <f t="shared" si="26"/>
        <v>38.75</v>
      </c>
      <c r="BP23" s="293" t="b">
        <f t="shared" si="27"/>
        <v>1</v>
      </c>
      <c r="BQ23" s="293" t="b">
        <f>NOT(ISERROR(MATCH(A23,Summary!B:B,0)))</f>
        <v>1</v>
      </c>
      <c r="BR23" s="293" t="b">
        <v>1</v>
      </c>
      <c r="BS23" s="293" t="b">
        <v>1</v>
      </c>
      <c r="BT23" s="293" t="b">
        <v>1</v>
      </c>
      <c r="BU23" s="293" t="b">
        <f>ISNUMBER(INDEX([5]Report!$E$1:$E$65536,MATCH($A23,[5]Report!$B$1:$B$65536,0),1))</f>
        <v>1</v>
      </c>
      <c r="BV23" s="293" t="b">
        <f t="shared" si="28"/>
        <v>1</v>
      </c>
      <c r="BX23">
        <f t="shared" si="29"/>
        <v>2.2000000000000002</v>
      </c>
      <c r="BY23">
        <f t="shared" si="30"/>
        <v>2.2000000000000002</v>
      </c>
      <c r="CA23" s="283">
        <f>COUNTIF(BU$2:BU23,TRUE)</f>
        <v>18</v>
      </c>
      <c r="CB23" s="293" t="b">
        <v>1</v>
      </c>
      <c r="CC23">
        <v>33.451279999999997</v>
      </c>
      <c r="CD23">
        <v>-111.91303000000001</v>
      </c>
      <c r="CE23" s="304">
        <f>COUNTIF('Accidents_2009-2013'!$M:$M,"="&amp;$A23)</f>
        <v>1</v>
      </c>
      <c r="CF23" s="304">
        <v>0</v>
      </c>
    </row>
    <row r="24" spans="1:84" ht="12.75" customHeight="1" x14ac:dyDescent="0.25">
      <c r="A24" s="113">
        <v>123</v>
      </c>
      <c r="B24" s="113" t="s">
        <v>23</v>
      </c>
      <c r="C24" s="113" t="s">
        <v>27</v>
      </c>
      <c r="D24" s="188">
        <v>0</v>
      </c>
      <c r="E24" s="374"/>
      <c r="F24" s="114"/>
      <c r="G24" s="114"/>
      <c r="H24" s="375"/>
      <c r="I24" s="381" t="b">
        <f t="shared" si="31"/>
        <v>0</v>
      </c>
      <c r="J24" s="313" t="b">
        <f t="shared" si="32"/>
        <v>1</v>
      </c>
      <c r="K24" s="114">
        <v>0</v>
      </c>
      <c r="L24" s="114">
        <v>0</v>
      </c>
      <c r="M24" s="114">
        <v>4</v>
      </c>
      <c r="N24" s="114">
        <v>4</v>
      </c>
      <c r="O24" s="57">
        <v>3</v>
      </c>
      <c r="P24" s="57">
        <f t="shared" si="33"/>
        <v>3</v>
      </c>
      <c r="Q24" s="57">
        <v>6</v>
      </c>
      <c r="R24" s="57">
        <v>4</v>
      </c>
      <c r="S24" s="51"/>
      <c r="T24" s="51"/>
      <c r="U24" s="51"/>
      <c r="V24" s="57">
        <v>1</v>
      </c>
      <c r="W24" s="57"/>
      <c r="X24" s="52">
        <f t="shared" si="4"/>
        <v>29395</v>
      </c>
      <c r="Y24" s="52">
        <f t="shared" si="5"/>
        <v>29395</v>
      </c>
      <c r="Z24" s="52" t="str">
        <f t="shared" si="6"/>
        <v/>
      </c>
      <c r="AA24" s="52">
        <f t="shared" si="7"/>
        <v>29395</v>
      </c>
      <c r="AB24" s="52" t="str">
        <f t="shared" si="8"/>
        <v/>
      </c>
      <c r="AC24" s="52" t="str">
        <f t="shared" si="9"/>
        <v/>
      </c>
      <c r="AD24" s="52" t="str">
        <f t="shared" si="10"/>
        <v/>
      </c>
      <c r="AE24" s="52">
        <f t="shared" si="11"/>
        <v>0</v>
      </c>
      <c r="AF24" s="52" t="str">
        <f t="shared" si="12"/>
        <v/>
      </c>
      <c r="AG24" s="52" t="str">
        <f t="shared" si="13"/>
        <v/>
      </c>
      <c r="AH24" s="52" t="str">
        <f t="shared" si="14"/>
        <v/>
      </c>
      <c r="AI24" s="140">
        <v>115</v>
      </c>
      <c r="AJ24" s="329" t="str">
        <f>IF(LEN(AU24)&gt;0,IF(NOT(ISERROR(MATCH(AU24,TC_concat,0))),MOD(MATCH(AU24,TC_concat,0)-1,1+MAX(TCID!$A:$A)),""),"")</f>
        <v/>
      </c>
      <c r="AK24" s="329" t="str">
        <f>IF(LEN(AV24)&gt;0,IF(NOT(ISERROR(MATCH(AV24,TC_concat,0))),MOD(MATCH(AV24,TC_concat,0)-1,1+MAX(TCID!$A:$A)),""),"")</f>
        <v/>
      </c>
      <c r="AL24" s="329" t="str">
        <f>IF(LEN(AW24)&gt;0,IF(NOT(ISERROR(MATCH(AW24,TC_concat,0))),MOD(MATCH(AW24,TC_concat,0)-1,1+MAX(TCID!$A:$A)),""),"")</f>
        <v/>
      </c>
      <c r="AM24" t="str">
        <f t="shared" si="35"/>
        <v>Canal &amp; Rural</v>
      </c>
      <c r="AN24" s="88" t="s">
        <v>204</v>
      </c>
      <c r="AO24" s="48" t="str">
        <f>IF(ISERROR(FIND(" ",C24)),C24,LEFT(C24,FIND(" ",C24)-1))</f>
        <v>Rural</v>
      </c>
      <c r="AP24" t="str">
        <f t="shared" si="16"/>
        <v>Western Canal</v>
      </c>
      <c r="AQ24" t="str">
        <f t="shared" si="17"/>
        <v>Rural Rd</v>
      </c>
      <c r="AR24" t="str">
        <f t="shared" si="18"/>
        <v>Western Canal &amp; Rural Rd</v>
      </c>
      <c r="AS24" s="16">
        <f t="shared" si="19"/>
        <v>0</v>
      </c>
      <c r="AT24" t="str">
        <f t="shared" si="36"/>
        <v/>
      </c>
      <c r="AU24" t="str">
        <f t="shared" si="36"/>
        <v/>
      </c>
      <c r="AV24" t="str">
        <f t="shared" si="36"/>
        <v/>
      </c>
      <c r="AW24" t="str">
        <f t="shared" si="36"/>
        <v/>
      </c>
      <c r="AY24">
        <f t="shared" si="21"/>
        <v>29395</v>
      </c>
      <c r="AZ24" t="str">
        <f t="shared" si="22"/>
        <v/>
      </c>
      <c r="BA24" t="str">
        <f t="shared" si="23"/>
        <v/>
      </c>
      <c r="BB24" t="str">
        <f t="shared" si="24"/>
        <v/>
      </c>
      <c r="BC24" s="52">
        <f t="shared" si="0"/>
        <v>123</v>
      </c>
      <c r="BD24" s="86" t="str">
        <f t="shared" si="1"/>
        <v>Western Canal</v>
      </c>
      <c r="BE24" s="86" t="str">
        <f t="shared" si="2"/>
        <v>Rural Rd</v>
      </c>
      <c r="BF24" s="245" t="str">
        <f>IF(ISERROR(MATCH($A24,[1]!summary_loc,0)),"",INDEX([1]!summary_data,MATCH($A24,[1]!summary_loc,0),MATCH(MID(BF$1,6,12),[1]!summary_hdr,0)))</f>
        <v/>
      </c>
      <c r="BG24" s="245">
        <f>IF(ISERROR(MATCH($A24,[2]!summary_loc,0)),"",INDEX([2]!summary_data,MATCH($A24,[2]!summary_loc,0),MATCH(MID(BG$1,6,12),[2]!summary_hdr,0)))</f>
        <v>44.5</v>
      </c>
      <c r="BH24" s="245">
        <f>IF(ISERROR(MATCH($A24,[3]SummDir!summary_loc,0)),"",INDEX([3]!summary_data,MATCH($A24,[3]SummDir!summary_loc,0),MATCH(MID(BH$1,6,12),[3]SummDir!summary_hdr,0)))</f>
        <v>61.5</v>
      </c>
      <c r="BI24" s="245">
        <f>IF(ISERROR(MATCH($A24,[4]!summary_loc,0)),"",INDEX([4]!summary_data,MATCH($A24,[4]!summary_loc,0),MATCH(MID(BI$1,6,12),[4]!summary_hdr,0)))</f>
        <v>40.5</v>
      </c>
      <c r="BJ24" s="245">
        <f t="shared" si="25"/>
        <v>40.25</v>
      </c>
      <c r="BK24" s="245" t="str">
        <f>IF(ISERROR(MATCH($A24,[1]!summary_loc,0)),"",INDEX([1]!summary_data,MATCH($A24,[1]!summary_loc,0),MATCH(MID(BK$1,6,12),[1]!summary_hdr,0)))</f>
        <v/>
      </c>
      <c r="BL24" s="245">
        <f>IF(ISERROR(MATCH($A24,[2]!summary_loc,0)),"",INDEX([2]!summary_data,MATCH($A24,[2]!summary_loc,0),MATCH(MID(BL$1,6,12),[2]!summary_hdr,0)))</f>
        <v>44.5</v>
      </c>
      <c r="BM24" s="245">
        <f>IF(ISERROR(MATCH($A24,[3]SummDir!summary_loc,0)),"",INDEX([3]!summary_data,MATCH($A24,[3]SummDir!summary_loc,0),MATCH(MID(BM$1,6,12),[3]SummDir!summary_hdr,0)))</f>
        <v>61.5</v>
      </c>
      <c r="BN24" s="245">
        <f>IF(ISERROR(MATCH($A24,[4]!summary_loc,0)),"",INDEX([4]!summary_data,MATCH($A24,[4]!summary_loc,0),MATCH(MID(BN$1,6,12),[4]!summary_hdr,0)))</f>
        <v>40.5</v>
      </c>
      <c r="BO24" s="245">
        <f t="shared" si="26"/>
        <v>8</v>
      </c>
      <c r="BP24" s="293" t="b">
        <f t="shared" si="27"/>
        <v>0</v>
      </c>
      <c r="BQ24" s="293" t="b">
        <f>NOT(ISERROR(MATCH(A24,Summary!B:B,0)))</f>
        <v>1</v>
      </c>
      <c r="BR24" s="293" t="b">
        <v>1</v>
      </c>
      <c r="BS24" s="293" t="b">
        <v>1</v>
      </c>
      <c r="BT24" s="293" t="b">
        <v>1</v>
      </c>
      <c r="BU24" s="293" t="b">
        <f>ISNUMBER(INDEX([5]Report!$E$1:$E$65536,MATCH($A24,[5]Report!$B$1:$B$65536,0),1))</f>
        <v>0</v>
      </c>
      <c r="BV24" s="293" t="b">
        <f t="shared" si="28"/>
        <v>1</v>
      </c>
      <c r="BX24">
        <f t="shared" si="29"/>
        <v>4</v>
      </c>
      <c r="BY24">
        <f t="shared" si="30"/>
        <v>4</v>
      </c>
      <c r="CA24" s="283">
        <f>COUNTIF(BU$2:BU24,TRUE)</f>
        <v>18</v>
      </c>
      <c r="CB24" s="293" t="b">
        <v>1</v>
      </c>
      <c r="CC24">
        <v>33.356630000000003</v>
      </c>
      <c r="CD24">
        <v>-111.92854</v>
      </c>
      <c r="CE24" s="304">
        <f>COUNTIF('Accidents_2009-2013'!$M:$M,"="&amp;$A24)</f>
        <v>4</v>
      </c>
      <c r="CF24" s="304">
        <v>1</v>
      </c>
    </row>
    <row r="25" spans="1:84" ht="12.75" customHeight="1" x14ac:dyDescent="0.25">
      <c r="A25" s="113">
        <v>124</v>
      </c>
      <c r="B25" s="113" t="s">
        <v>23</v>
      </c>
      <c r="C25" s="117" t="s">
        <v>247</v>
      </c>
      <c r="D25" s="188">
        <v>0</v>
      </c>
      <c r="E25" s="374"/>
      <c r="F25" s="114"/>
      <c r="G25" s="114"/>
      <c r="H25" s="375"/>
      <c r="I25" s="381" t="b">
        <f t="shared" si="31"/>
        <v>1</v>
      </c>
      <c r="J25" s="313" t="b">
        <f t="shared" si="32"/>
        <v>1</v>
      </c>
      <c r="K25" s="114">
        <v>3</v>
      </c>
      <c r="L25" s="114">
        <v>3</v>
      </c>
      <c r="M25" s="114">
        <v>4</v>
      </c>
      <c r="N25" s="114">
        <v>4</v>
      </c>
      <c r="O25" s="57">
        <v>3</v>
      </c>
      <c r="P25" s="57">
        <f t="shared" si="33"/>
        <v>3</v>
      </c>
      <c r="Q25" s="57">
        <v>6</v>
      </c>
      <c r="R25" s="57">
        <v>5</v>
      </c>
      <c r="S25" s="51"/>
      <c r="T25" s="51"/>
      <c r="U25" s="51"/>
      <c r="V25" s="57">
        <v>1</v>
      </c>
      <c r="W25" s="57"/>
      <c r="X25" s="52">
        <f t="shared" si="4"/>
        <v>30170</v>
      </c>
      <c r="Y25" s="52">
        <f t="shared" si="5"/>
        <v>30170</v>
      </c>
      <c r="Z25" s="52" t="str">
        <f t="shared" si="6"/>
        <v/>
      </c>
      <c r="AA25" s="52">
        <f t="shared" si="7"/>
        <v>30170</v>
      </c>
      <c r="AB25" s="52" t="str">
        <f t="shared" si="8"/>
        <v/>
      </c>
      <c r="AC25" s="52" t="str">
        <f t="shared" si="9"/>
        <v/>
      </c>
      <c r="AD25" s="52" t="str">
        <f t="shared" si="10"/>
        <v/>
      </c>
      <c r="AE25" s="52">
        <f t="shared" si="11"/>
        <v>0</v>
      </c>
      <c r="AF25" s="52" t="str">
        <f t="shared" si="12"/>
        <v/>
      </c>
      <c r="AG25" s="52" t="str">
        <f t="shared" si="13"/>
        <v/>
      </c>
      <c r="AH25" s="52" t="str">
        <f t="shared" si="14"/>
        <v/>
      </c>
      <c r="AI25" s="140">
        <v>118</v>
      </c>
      <c r="AJ25" s="329" t="str">
        <f>IF(LEN(AU25)&gt;0,IF(NOT(ISERROR(MATCH(AU25,TC_concat,0))),MOD(MATCH(AU25,TC_concat,0)-1,1+MAX(TCID!$A:$A)),""),"")</f>
        <v/>
      </c>
      <c r="AK25" s="329" t="str">
        <f>IF(LEN(AV25)&gt;0,IF(NOT(ISERROR(MATCH(AV25,TC_concat,0))),MOD(MATCH(AV25,TC_concat,0)-1,1+MAX(TCID!$A:$A)),""),"")</f>
        <v/>
      </c>
      <c r="AL25" s="329" t="str">
        <f>IF(LEN(AW25)&gt;0,IF(NOT(ISERROR(MATCH(AW25,TC_concat,0))),MOD(MATCH(AW25,TC_concat,0)-1,1+MAX(TCID!$A:$A)),""),"")</f>
        <v/>
      </c>
      <c r="AM25" t="str">
        <f t="shared" si="35"/>
        <v>Canal &amp; McClntk</v>
      </c>
      <c r="AN25" s="88" t="s">
        <v>204</v>
      </c>
      <c r="AO25" s="90" t="s">
        <v>210</v>
      </c>
      <c r="AP25" t="str">
        <f t="shared" si="16"/>
        <v>Western Canal</v>
      </c>
      <c r="AQ25" t="str">
        <f t="shared" si="17"/>
        <v>McClintock Dr</v>
      </c>
      <c r="AR25" t="str">
        <f t="shared" si="18"/>
        <v>Western Canal &amp; McClintock Dr</v>
      </c>
      <c r="AS25" s="16">
        <f t="shared" si="19"/>
        <v>0</v>
      </c>
      <c r="AT25" t="str">
        <f t="shared" si="36"/>
        <v/>
      </c>
      <c r="AU25" t="str">
        <f t="shared" si="36"/>
        <v/>
      </c>
      <c r="AV25" t="str">
        <f t="shared" si="36"/>
        <v/>
      </c>
      <c r="AW25" t="str">
        <f t="shared" si="36"/>
        <v/>
      </c>
      <c r="AY25">
        <f t="shared" si="21"/>
        <v>30170</v>
      </c>
      <c r="AZ25" t="str">
        <f t="shared" si="22"/>
        <v/>
      </c>
      <c r="BA25" t="str">
        <f t="shared" si="23"/>
        <v/>
      </c>
      <c r="BB25" t="str">
        <f t="shared" si="24"/>
        <v/>
      </c>
      <c r="BC25" s="52">
        <f t="shared" si="0"/>
        <v>124</v>
      </c>
      <c r="BD25" s="86" t="str">
        <f t="shared" si="1"/>
        <v>Western Canal</v>
      </c>
      <c r="BE25" s="86" t="str">
        <f t="shared" si="2"/>
        <v>McClintock Dr</v>
      </c>
      <c r="BF25" s="245" t="str">
        <f>IF(ISERROR(MATCH($A25,[1]!summary_loc,0)),"",INDEX([1]!summary_data,MATCH($A25,[1]!summary_loc,0),MATCH(MID(BF$1,6,12),[1]!summary_hdr,0)))</f>
        <v/>
      </c>
      <c r="BG25" s="245" t="str">
        <f>IF(ISERROR(MATCH($A25,[2]!summary_loc,0)),"",INDEX([2]!summary_data,MATCH($A25,[2]!summary_loc,0),MATCH(MID(BG$1,6,12),[2]!summary_hdr,0)))</f>
        <v/>
      </c>
      <c r="BH25" s="245">
        <f>IF(ISERROR(MATCH($A25,[3]SummDir!summary_loc,0)),"",INDEX([3]!summary_data,MATCH($A25,[3]SummDir!summary_loc,0),MATCH(MID(BH$1,6,12),[3]SummDir!summary_hdr,0)))</f>
        <v>37.75</v>
      </c>
      <c r="BI25" s="245">
        <f>IF(ISERROR(MATCH($A25,[4]!summary_loc,0)),"",INDEX([4]!summary_data,MATCH($A25,[4]!summary_loc,0),MATCH(MID(BI$1,6,12),[4]!summary_hdr,0)))</f>
        <v>37.75</v>
      </c>
      <c r="BJ25" s="245">
        <f t="shared" si="25"/>
        <v>38</v>
      </c>
      <c r="BK25" s="245" t="str">
        <f>IF(ISERROR(MATCH($A25,[1]!summary_loc,0)),"",INDEX([1]!summary_data,MATCH($A25,[1]!summary_loc,0),MATCH(MID(BK$1,6,12),[1]!summary_hdr,0)))</f>
        <v/>
      </c>
      <c r="BL25" s="245" t="str">
        <f>IF(ISERROR(MATCH($A25,[2]!summary_loc,0)),"",INDEX([2]!summary_data,MATCH($A25,[2]!summary_loc,0),MATCH(MID(BL$1,6,12),[2]!summary_hdr,0)))</f>
        <v/>
      </c>
      <c r="BM25" s="245">
        <f>IF(ISERROR(MATCH($A25,[3]SummDir!summary_loc,0)),"",INDEX([3]!summary_data,MATCH($A25,[3]SummDir!summary_loc,0),MATCH(MID(BM$1,6,12),[3]SummDir!summary_hdr,0)))</f>
        <v>37.75</v>
      </c>
      <c r="BN25" s="245">
        <f>IF(ISERROR(MATCH($A25,[4]!summary_loc,0)),"",INDEX([4]!summary_data,MATCH($A25,[4]!summary_loc,0),MATCH(MID(BN$1,6,12),[4]!summary_hdr,0)))</f>
        <v>37.75</v>
      </c>
      <c r="BO25" s="245">
        <f t="shared" si="26"/>
        <v>6.75</v>
      </c>
      <c r="BP25" s="293" t="b">
        <f t="shared" si="27"/>
        <v>0</v>
      </c>
      <c r="BQ25" s="293" t="b">
        <f>NOT(ISERROR(MATCH(A25,Summary!B:B,0)))</f>
        <v>1</v>
      </c>
      <c r="BR25" s="293" t="b">
        <v>1</v>
      </c>
      <c r="BS25" s="293" t="b">
        <v>1</v>
      </c>
      <c r="BT25" s="293" t="b">
        <v>0</v>
      </c>
      <c r="BU25" s="293" t="b">
        <f>ISNUMBER(INDEX([5]Report!$E$1:$E$65536,MATCH($A25,[5]Report!$B$1:$B$65536,0),1))</f>
        <v>0</v>
      </c>
      <c r="BV25" s="293" t="b">
        <f t="shared" si="28"/>
        <v>1</v>
      </c>
      <c r="BX25">
        <f t="shared" si="29"/>
        <v>5</v>
      </c>
      <c r="BY25">
        <f t="shared" si="30"/>
        <v>5</v>
      </c>
      <c r="CA25" s="283">
        <f>COUNTIF(BU$2:BU25,TRUE)</f>
        <v>18</v>
      </c>
      <c r="CB25" s="293" t="b">
        <v>1</v>
      </c>
      <c r="CC25">
        <v>33.356769999999997</v>
      </c>
      <c r="CD25">
        <v>-111.91153</v>
      </c>
      <c r="CE25" s="304">
        <f>COUNTIF('Accidents_2009-2013'!$M:$M,"="&amp;$A25)</f>
        <v>8</v>
      </c>
      <c r="CF25" s="304">
        <v>0</v>
      </c>
    </row>
    <row r="26" spans="1:84" ht="12.75" customHeight="1" x14ac:dyDescent="0.25">
      <c r="A26" s="113">
        <v>125</v>
      </c>
      <c r="B26" s="113" t="s">
        <v>23</v>
      </c>
      <c r="C26" s="113" t="s">
        <v>24</v>
      </c>
      <c r="D26" s="188">
        <v>0</v>
      </c>
      <c r="E26" s="374"/>
      <c r="F26" s="114"/>
      <c r="G26" s="114"/>
      <c r="H26" s="375"/>
      <c r="I26" s="381" t="b">
        <f t="shared" si="31"/>
        <v>1</v>
      </c>
      <c r="J26" s="313" t="b">
        <f t="shared" si="32"/>
        <v>1</v>
      </c>
      <c r="K26" s="114">
        <v>2</v>
      </c>
      <c r="L26" s="114">
        <v>3</v>
      </c>
      <c r="M26" s="114">
        <v>4</v>
      </c>
      <c r="N26" s="114">
        <v>4</v>
      </c>
      <c r="O26" s="57">
        <v>3</v>
      </c>
      <c r="P26" s="57">
        <f t="shared" si="33"/>
        <v>3</v>
      </c>
      <c r="Q26" s="57">
        <v>6</v>
      </c>
      <c r="R26" s="57">
        <v>4.5</v>
      </c>
      <c r="S26" s="51"/>
      <c r="T26" s="51"/>
      <c r="U26" s="51"/>
      <c r="V26" s="57">
        <v>1</v>
      </c>
      <c r="W26" s="57"/>
      <c r="X26" s="301">
        <v>0</v>
      </c>
      <c r="Y26" s="52" t="str">
        <f t="shared" si="5"/>
        <v/>
      </c>
      <c r="Z26" s="52" t="str">
        <f t="shared" si="6"/>
        <v/>
      </c>
      <c r="AA26" s="52" t="str">
        <f t="shared" si="7"/>
        <v/>
      </c>
      <c r="AB26" s="52" t="str">
        <f t="shared" si="8"/>
        <v/>
      </c>
      <c r="AC26" s="52" t="str">
        <f t="shared" si="9"/>
        <v/>
      </c>
      <c r="AD26" s="52" t="str">
        <f t="shared" si="10"/>
        <v/>
      </c>
      <c r="AE26" s="52" t="str">
        <f t="shared" si="11"/>
        <v/>
      </c>
      <c r="AF26" s="52" t="str">
        <f t="shared" si="12"/>
        <v/>
      </c>
      <c r="AG26" s="52" t="str">
        <f t="shared" si="13"/>
        <v/>
      </c>
      <c r="AH26" s="52" t="str">
        <f t="shared" si="14"/>
        <v/>
      </c>
      <c r="AI26" s="329" t="str">
        <f>IF(LEN(AT26)&gt;0,IF(NOT(ISERROR(MATCH(AT26,TC_concat,0))),MOD(MATCH(AT26,TC_concat,0)-1,1+MAX(TCID!$A:$A)),""),"")</f>
        <v/>
      </c>
      <c r="AJ26" s="329" t="str">
        <f>IF(LEN(AU26)&gt;0,IF(NOT(ISERROR(MATCH(AU26,TC_concat,0))),MOD(MATCH(AU26,TC_concat,0)-1,1+MAX(TCID!$A:$A)),""),"")</f>
        <v/>
      </c>
      <c r="AK26" s="329" t="str">
        <f>IF(LEN(AV26)&gt;0,IF(NOT(ISERROR(MATCH(AV26,TC_concat,0))),MOD(MATCH(AV26,TC_concat,0)-1,1+MAX(TCID!$A:$A)),""),"")</f>
        <v/>
      </c>
      <c r="AL26" s="329" t="str">
        <f>IF(LEN(AW26)&gt;0,IF(NOT(ISERROR(MATCH(AW26,TC_concat,0))),MOD(MATCH(AW26,TC_concat,0)-1,1+MAX(TCID!$A:$A)),""),"")</f>
        <v/>
      </c>
      <c r="AM26" t="str">
        <f t="shared" si="35"/>
        <v>Canal &amp; Lakeshore</v>
      </c>
      <c r="AN26" s="88" t="s">
        <v>204</v>
      </c>
      <c r="AO26" s="48" t="str">
        <f>IF(ISERROR(FIND(" ",C26)),C26,LEFT(C26,FIND(" ",C26)-1))</f>
        <v>Lakeshore</v>
      </c>
      <c r="AP26" t="str">
        <f t="shared" si="16"/>
        <v>Western Canal</v>
      </c>
      <c r="AQ26" t="str">
        <f t="shared" si="17"/>
        <v>Lakeshore Dr</v>
      </c>
      <c r="AR26" t="str">
        <f t="shared" si="18"/>
        <v>Western Canal &amp; Lakeshore Dr</v>
      </c>
      <c r="AS26" s="16">
        <f t="shared" si="19"/>
        <v>0</v>
      </c>
      <c r="AT26" t="str">
        <f t="shared" si="36"/>
        <v/>
      </c>
      <c r="AU26" t="str">
        <f t="shared" si="36"/>
        <v/>
      </c>
      <c r="AV26" t="str">
        <f t="shared" si="36"/>
        <v/>
      </c>
      <c r="AW26" t="str">
        <f t="shared" si="36"/>
        <v/>
      </c>
      <c r="AY26" t="str">
        <f t="shared" si="21"/>
        <v/>
      </c>
      <c r="AZ26" t="str">
        <f t="shared" si="22"/>
        <v/>
      </c>
      <c r="BA26" t="str">
        <f t="shared" si="23"/>
        <v/>
      </c>
      <c r="BB26" t="str">
        <f t="shared" si="24"/>
        <v/>
      </c>
      <c r="BC26" s="52">
        <f t="shared" si="0"/>
        <v>125</v>
      </c>
      <c r="BD26" s="86" t="str">
        <f t="shared" si="1"/>
        <v>Western Canal</v>
      </c>
      <c r="BE26" s="86" t="str">
        <f t="shared" si="2"/>
        <v>Lakeshore Dr</v>
      </c>
      <c r="BF26" s="245">
        <f>IF(ISERROR(MATCH($A26,[1]!summary_loc,0)),"",INDEX([1]!summary_data,MATCH($A26,[1]!summary_loc,0),MATCH(MID(BF$1,6,12),[1]!summary_hdr,0)))</f>
        <v>86</v>
      </c>
      <c r="BG26" s="245">
        <f>IF(ISERROR(MATCH($A26,[2]!summary_loc,0)),"",INDEX([2]!summary_data,MATCH($A26,[2]!summary_loc,0),MATCH(MID(BG$1,6,12),[2]!summary_hdr,0)))</f>
        <v>42.5</v>
      </c>
      <c r="BH26" s="245">
        <f>IF(ISERROR(MATCH($A26,[3]SummDir!summary_loc,0)),"",INDEX([3]!summary_data,MATCH($A26,[3]SummDir!summary_loc,0),MATCH(MID(BH$1,6,12),[3]SummDir!summary_hdr,0)))</f>
        <v>54.5</v>
      </c>
      <c r="BI26" s="245" t="str">
        <f>IF(ISERROR(MATCH($A26,[4]!summary_loc,0)),"",INDEX([4]!summary_data,MATCH($A26,[4]!summary_loc,0),MATCH(MID(BI$1,6,12),[4]!summary_hdr,0)))</f>
        <v/>
      </c>
      <c r="BJ26" s="245" t="str">
        <f t="shared" si="25"/>
        <v/>
      </c>
      <c r="BK26" s="245">
        <f>IF(ISERROR(MATCH($A26,[1]!summary_loc,0)),"",INDEX([1]!summary_data,MATCH($A26,[1]!summary_loc,0),MATCH(MID(BK$1,6,12),[1]!summary_hdr,0)))</f>
        <v>86</v>
      </c>
      <c r="BL26" s="245">
        <f>IF(ISERROR(MATCH($A26,[2]!summary_loc,0)),"",INDEX([2]!summary_data,MATCH($A26,[2]!summary_loc,0),MATCH(MID(BL$1,6,12),[2]!summary_hdr,0)))</f>
        <v>42.5</v>
      </c>
      <c r="BM26" s="245">
        <f>IF(ISERROR(MATCH($A26,[3]SummDir!summary_loc,0)),"",INDEX([3]!summary_data,MATCH($A26,[3]SummDir!summary_loc,0),MATCH(MID(BM$1,6,12),[3]SummDir!summary_hdr,0)))</f>
        <v>54.5</v>
      </c>
      <c r="BN26" s="245" t="str">
        <f>IF(ISERROR(MATCH($A26,[4]!summary_loc,0)),"",INDEX([4]!summary_data,MATCH($A26,[4]!summary_loc,0),MATCH(MID(BN$1,6,12),[4]!summary_hdr,0)))</f>
        <v/>
      </c>
      <c r="BO26" s="245" t="str">
        <f t="shared" si="26"/>
        <v/>
      </c>
      <c r="BP26" s="293" t="b">
        <f t="shared" si="27"/>
        <v>0</v>
      </c>
      <c r="BQ26" s="293" t="b">
        <f>NOT(ISERROR(MATCH(A26,Summary!B:B,0)))</f>
        <v>0</v>
      </c>
      <c r="BR26" s="293" t="b">
        <v>0</v>
      </c>
      <c r="BS26" s="293" t="b">
        <v>1</v>
      </c>
      <c r="BT26" s="293" t="b">
        <v>1</v>
      </c>
      <c r="BU26" s="293" t="b">
        <f>ISNUMBER(INDEX([5]Report!$E$1:$E$65536,MATCH($A26,[5]Report!$B$1:$B$65536,0),1))</f>
        <v>1</v>
      </c>
      <c r="BV26" s="293" t="b">
        <f t="shared" si="28"/>
        <v>0</v>
      </c>
      <c r="BX26" t="str">
        <f t="shared" si="29"/>
        <v/>
      </c>
      <c r="BY26" t="str">
        <f t="shared" si="30"/>
        <v/>
      </c>
      <c r="CA26" s="283">
        <f>COUNTIF(BU$2:BU26,TRUE)</f>
        <v>19</v>
      </c>
      <c r="CB26" s="293" t="b">
        <v>1</v>
      </c>
      <c r="CC26">
        <v>33.356279999999998</v>
      </c>
      <c r="CD26">
        <v>-111.92068</v>
      </c>
      <c r="CE26" s="304">
        <f>COUNTIF('Accidents_2009-2013'!$M:$M,"="&amp;$A26)</f>
        <v>1</v>
      </c>
      <c r="CF26" s="304">
        <v>0</v>
      </c>
    </row>
    <row r="27" spans="1:84" ht="12.75" customHeight="1" x14ac:dyDescent="0.25">
      <c r="A27" s="113">
        <v>126</v>
      </c>
      <c r="B27" s="120" t="s">
        <v>307</v>
      </c>
      <c r="C27" s="113" t="s">
        <v>23</v>
      </c>
      <c r="D27" s="188">
        <v>0</v>
      </c>
      <c r="E27" s="374"/>
      <c r="F27" s="114"/>
      <c r="G27" s="114"/>
      <c r="H27" s="375"/>
      <c r="I27" s="381" t="b">
        <f t="shared" si="31"/>
        <v>1</v>
      </c>
      <c r="J27" s="313" t="b">
        <f t="shared" si="32"/>
        <v>0</v>
      </c>
      <c r="K27" s="114">
        <v>4</v>
      </c>
      <c r="L27" s="114">
        <v>4</v>
      </c>
      <c r="M27" s="114">
        <v>0</v>
      </c>
      <c r="N27" s="114">
        <v>0</v>
      </c>
      <c r="O27" s="57">
        <v>3</v>
      </c>
      <c r="P27" s="57">
        <f t="shared" si="33"/>
        <v>3</v>
      </c>
      <c r="Q27" s="57">
        <v>6</v>
      </c>
      <c r="R27" s="57">
        <v>2.9</v>
      </c>
      <c r="S27" s="51"/>
      <c r="T27" s="51"/>
      <c r="U27" s="51"/>
      <c r="V27" s="57">
        <v>1</v>
      </c>
      <c r="W27" s="57"/>
      <c r="X27" s="52">
        <f t="shared" si="4"/>
        <v>24094</v>
      </c>
      <c r="Y27" s="52" t="str">
        <f t="shared" si="5"/>
        <v/>
      </c>
      <c r="Z27" s="52">
        <f t="shared" si="6"/>
        <v>24094</v>
      </c>
      <c r="AA27" s="52">
        <f t="shared" si="7"/>
        <v>0</v>
      </c>
      <c r="AB27" s="52" t="str">
        <f t="shared" si="8"/>
        <v/>
      </c>
      <c r="AC27" s="52" t="str">
        <f t="shared" si="9"/>
        <v/>
      </c>
      <c r="AD27" s="52" t="str">
        <f t="shared" si="10"/>
        <v/>
      </c>
      <c r="AE27" s="52">
        <f t="shared" si="11"/>
        <v>24094</v>
      </c>
      <c r="AF27" s="52" t="str">
        <f t="shared" si="12"/>
        <v/>
      </c>
      <c r="AG27" s="52" t="str">
        <f t="shared" si="13"/>
        <v/>
      </c>
      <c r="AH27" s="52" t="str">
        <f t="shared" si="14"/>
        <v/>
      </c>
      <c r="AI27" s="163">
        <v>104</v>
      </c>
      <c r="AJ27" s="329" t="str">
        <f>IF(LEN(AU27)&gt;0,IF(NOT(ISERROR(MATCH(AU27,TC_concat,0))),MOD(MATCH(AU27,TC_concat,0)-1,1+MAX(TCID!$A:$A)),""),"")</f>
        <v/>
      </c>
      <c r="AK27" s="329" t="str">
        <f>IF(LEN(AV27)&gt;0,IF(NOT(ISERROR(MATCH(AV27,TC_concat,0))),MOD(MATCH(AV27,TC_concat,0)-1,1+MAX(TCID!$A:$A)),""),"")</f>
        <v/>
      </c>
      <c r="AL27" s="329" t="str">
        <f>IF(LEN(AW27)&gt;0,IF(NOT(ISERROR(MATCH(AW27,TC_concat,0))),MOD(MATCH(AW27,TC_concat,0)-1,1+MAX(TCID!$A:$A)),""),"")</f>
        <v/>
      </c>
      <c r="AM27" t="str">
        <f t="shared" si="35"/>
        <v>Baseline &amp; Western</v>
      </c>
      <c r="AN27" s="48" t="str">
        <f t="shared" ref="AN27:AN37" si="37">IF(ISERROR(FIND(" ",B27)),B27,LEFT(B27,FIND(" ",B27)-1))</f>
        <v>Baseline</v>
      </c>
      <c r="AO27" s="48" t="str">
        <f>IF(ISERROR(FIND(" ",C27)),C27,LEFT(C27,FIND(" ",C27)-1))</f>
        <v>Western</v>
      </c>
      <c r="AP27" t="str">
        <f t="shared" si="16"/>
        <v>Baseline Rd</v>
      </c>
      <c r="AQ27" t="str">
        <f t="shared" si="17"/>
        <v>Western Canal</v>
      </c>
      <c r="AR27" t="str">
        <f t="shared" si="18"/>
        <v>Baseline Rd &amp; Western Canal</v>
      </c>
      <c r="AS27" s="16">
        <f t="shared" si="19"/>
        <v>0</v>
      </c>
      <c r="AT27" t="str">
        <f t="shared" si="36"/>
        <v/>
      </c>
      <c r="AU27" t="str">
        <f t="shared" si="36"/>
        <v/>
      </c>
      <c r="AV27" t="str">
        <f t="shared" si="36"/>
        <v/>
      </c>
      <c r="AW27" t="str">
        <f t="shared" si="36"/>
        <v/>
      </c>
      <c r="AY27">
        <f t="shared" si="21"/>
        <v>24094</v>
      </c>
      <c r="AZ27" t="str">
        <f t="shared" si="22"/>
        <v/>
      </c>
      <c r="BA27" t="str">
        <f t="shared" si="23"/>
        <v/>
      </c>
      <c r="BB27" t="str">
        <f t="shared" si="24"/>
        <v/>
      </c>
      <c r="BC27" s="52">
        <f t="shared" si="0"/>
        <v>126</v>
      </c>
      <c r="BD27" s="86" t="str">
        <f t="shared" si="1"/>
        <v>Baseline Rd</v>
      </c>
      <c r="BE27" s="86" t="str">
        <f t="shared" si="2"/>
        <v>Western Canal</v>
      </c>
      <c r="BF27" s="245">
        <f>IF(ISERROR(MATCH($A27,[1]!summary_loc,0)),"",INDEX([1]!summary_data,MATCH($A27,[1]!summary_loc,0),MATCH(MID(BF$1,6,12),[1]!summary_hdr,0)))</f>
        <v>24.5</v>
      </c>
      <c r="BG27" s="245" t="str">
        <f>IF(ISERROR(MATCH($A27,[2]!summary_loc,0)),"",INDEX([2]!summary_data,MATCH($A27,[2]!summary_loc,0),MATCH(MID(BG$1,6,12),[2]!summary_hdr,0)))</f>
        <v/>
      </c>
      <c r="BH27" s="245">
        <f>IF(ISERROR(MATCH($A27,[3]SummDir!summary_loc,0)),"",INDEX([3]!summary_data,MATCH($A27,[3]SummDir!summary_loc,0),MATCH(MID(BH$1,6,12),[3]SummDir!summary_hdr,0)))</f>
        <v>37.75</v>
      </c>
      <c r="BI27" s="245">
        <f>IF(ISERROR(MATCH($A27,[4]!summary_loc,0)),"",INDEX([4]!summary_data,MATCH($A27,[4]!summary_loc,0),MATCH(MID(BI$1,6,12),[4]!summary_hdr,0)))</f>
        <v>37.25</v>
      </c>
      <c r="BJ27" s="245">
        <f t="shared" si="25"/>
        <v>24.5</v>
      </c>
      <c r="BK27" s="245">
        <f>IF(ISERROR(MATCH($A27,[1]!summary_loc,0)),"",INDEX([1]!summary_data,MATCH($A27,[1]!summary_loc,0),MATCH(MID(BK$1,6,12),[1]!summary_hdr,0)))</f>
        <v>24.5</v>
      </c>
      <c r="BL27" s="245" t="str">
        <f>IF(ISERROR(MATCH($A27,[2]!summary_loc,0)),"",INDEX([2]!summary_data,MATCH($A27,[2]!summary_loc,0),MATCH(MID(BL$1,6,12),[2]!summary_hdr,0)))</f>
        <v/>
      </c>
      <c r="BM27" s="245">
        <f>IF(ISERROR(MATCH($A27,[3]SummDir!summary_loc,0)),"",INDEX([3]!summary_data,MATCH($A27,[3]SummDir!summary_loc,0),MATCH(MID(BM$1,6,12),[3]SummDir!summary_hdr,0)))</f>
        <v>37.75</v>
      </c>
      <c r="BN27" s="245">
        <f>IF(ISERROR(MATCH($A27,[4]!summary_loc,0)),"",INDEX([4]!summary_data,MATCH($A27,[4]!summary_loc,0),MATCH(MID(BN$1,6,12),[4]!summary_hdr,0)))</f>
        <v>37.25</v>
      </c>
      <c r="BO27" s="245">
        <f t="shared" si="26"/>
        <v>7.5</v>
      </c>
      <c r="BP27" s="293" t="b">
        <f t="shared" si="27"/>
        <v>0</v>
      </c>
      <c r="BQ27" s="293" t="b">
        <f>NOT(ISERROR(MATCH(A27,Summary!B:B,0)))</f>
        <v>1</v>
      </c>
      <c r="BR27" s="293" t="b">
        <v>1</v>
      </c>
      <c r="BS27" s="293" t="b">
        <v>1</v>
      </c>
      <c r="BT27" s="293" t="b">
        <v>0</v>
      </c>
      <c r="BU27" s="293" t="b">
        <f>ISNUMBER(INDEX([5]Report!$E$1:$E$65536,MATCH($A27,[5]Report!$B$1:$B$65536,0),1))</f>
        <v>1</v>
      </c>
      <c r="BV27" s="293" t="b">
        <f t="shared" si="28"/>
        <v>1</v>
      </c>
      <c r="BX27">
        <f t="shared" si="29"/>
        <v>2.9</v>
      </c>
      <c r="BY27">
        <f t="shared" si="30"/>
        <v>2.9</v>
      </c>
      <c r="CA27" s="283">
        <f>COUNTIF(BU$2:BU27,TRUE)</f>
        <v>20</v>
      </c>
      <c r="CB27" s="293" t="b">
        <v>1</v>
      </c>
      <c r="CC27">
        <v>33.377958</v>
      </c>
      <c r="CD27">
        <v>-111.945448</v>
      </c>
      <c r="CE27" s="304">
        <f>COUNTIF('Accidents_2009-2013'!$M:$M,"="&amp;$A27)</f>
        <v>19</v>
      </c>
      <c r="CF27" s="304">
        <v>3</v>
      </c>
    </row>
    <row r="28" spans="1:84" ht="12.75" customHeight="1" x14ac:dyDescent="0.25">
      <c r="A28" s="113">
        <v>127</v>
      </c>
      <c r="B28" s="113" t="s">
        <v>37</v>
      </c>
      <c r="C28" s="117" t="s">
        <v>247</v>
      </c>
      <c r="D28" s="188">
        <v>0</v>
      </c>
      <c r="E28" s="374"/>
      <c r="F28" s="114"/>
      <c r="G28" s="114"/>
      <c r="H28" s="375"/>
      <c r="I28" s="381" t="b">
        <f t="shared" si="31"/>
        <v>1</v>
      </c>
      <c r="J28" s="313" t="b">
        <f t="shared" si="32"/>
        <v>0</v>
      </c>
      <c r="K28" s="114">
        <v>3</v>
      </c>
      <c r="L28" s="114">
        <v>3</v>
      </c>
      <c r="M28" s="114">
        <v>0</v>
      </c>
      <c r="N28" s="114">
        <v>0</v>
      </c>
      <c r="O28" s="57">
        <v>4</v>
      </c>
      <c r="P28" s="121">
        <f>O28-1</f>
        <v>3</v>
      </c>
      <c r="Q28" s="57">
        <v>6</v>
      </c>
      <c r="R28" s="57">
        <v>5.5</v>
      </c>
      <c r="S28" s="51"/>
      <c r="T28" s="51"/>
      <c r="U28" s="51"/>
      <c r="V28" s="57">
        <v>1</v>
      </c>
      <c r="W28" s="57"/>
      <c r="X28" s="52">
        <f t="shared" si="4"/>
        <v>38743</v>
      </c>
      <c r="Y28" s="52">
        <f t="shared" si="5"/>
        <v>27418</v>
      </c>
      <c r="Z28" s="52">
        <f t="shared" si="6"/>
        <v>38743</v>
      </c>
      <c r="AA28" s="52">
        <f t="shared" si="7"/>
        <v>0</v>
      </c>
      <c r="AB28" s="52">
        <f t="shared" si="8"/>
        <v>21129</v>
      </c>
      <c r="AC28" s="52">
        <f t="shared" si="9"/>
        <v>27418</v>
      </c>
      <c r="AD28" s="52">
        <f t="shared" si="10"/>
        <v>0</v>
      </c>
      <c r="AE28" s="52">
        <f t="shared" si="11"/>
        <v>32341</v>
      </c>
      <c r="AF28" s="52">
        <f t="shared" si="12"/>
        <v>0</v>
      </c>
      <c r="AG28" s="52">
        <f t="shared" si="13"/>
        <v>0</v>
      </c>
      <c r="AH28" s="52">
        <f t="shared" si="14"/>
        <v>38743</v>
      </c>
      <c r="AI28" s="329">
        <f>IF(LEN(AT28)&gt;0,IF(NOT(ISERROR(MATCH(AT28,TC_concat,0))),MOD(MATCH(AT28,TC_concat,0)-1,1+MAX(TCID!$A:$A)),""),"")</f>
        <v>130</v>
      </c>
      <c r="AJ28" s="329">
        <f>IF(LEN(AU28)&gt;0,IF(NOT(ISERROR(MATCH(AU28,TC_concat,0))),MOD(MATCH(AU28,TC_concat,0)-1,1+MAX(TCID!$A:$A)),""),"")</f>
        <v>138</v>
      </c>
      <c r="AK28" s="329">
        <f>IF(LEN(AV28)&gt;0,IF(NOT(ISERROR(MATCH(AV28,TC_concat,0))),MOD(MATCH(AV28,TC_concat,0)-1,1+MAX(TCID!$A:$A)),""),"")</f>
        <v>128</v>
      </c>
      <c r="AL28" s="329">
        <f>IF(LEN(AW28)&gt;0,IF(NOT(ISERROR(MATCH(AW28,TC_concat,0))),MOD(MATCH(AW28,TC_concat,0)-1,1+MAX(TCID!$A:$A)),""),"")</f>
        <v>131</v>
      </c>
      <c r="AM28" t="str">
        <f t="shared" si="35"/>
        <v>Elliot &amp; McClntk</v>
      </c>
      <c r="AN28" s="48" t="str">
        <f t="shared" si="37"/>
        <v>Elliot</v>
      </c>
      <c r="AO28" s="90" t="s">
        <v>210</v>
      </c>
      <c r="AP28" t="str">
        <f t="shared" si="16"/>
        <v>Elliot Rd</v>
      </c>
      <c r="AQ28" t="str">
        <f t="shared" si="17"/>
        <v>McClintock Dr</v>
      </c>
      <c r="AR28" t="str">
        <f t="shared" si="18"/>
        <v>Elliot Rd &amp; McClintock Dr</v>
      </c>
      <c r="AS28" s="16">
        <f t="shared" si="19"/>
        <v>4</v>
      </c>
      <c r="AT28" t="str">
        <f t="shared" si="36"/>
        <v>Elliot Rd &amp; McClintock Dr_1</v>
      </c>
      <c r="AU28" t="str">
        <f t="shared" si="36"/>
        <v>Elliot Rd &amp; McClintock Dr_2</v>
      </c>
      <c r="AV28" t="str">
        <f t="shared" si="36"/>
        <v>Elliot Rd &amp; McClintock Dr_3</v>
      </c>
      <c r="AW28" t="str">
        <f t="shared" si="36"/>
        <v>Elliot Rd &amp; McClintock Dr_4</v>
      </c>
      <c r="AY28">
        <f t="shared" si="21"/>
        <v>32341</v>
      </c>
      <c r="AZ28">
        <f t="shared" si="22"/>
        <v>21129</v>
      </c>
      <c r="BA28">
        <f t="shared" si="23"/>
        <v>27418</v>
      </c>
      <c r="BB28">
        <f t="shared" si="24"/>
        <v>38743</v>
      </c>
      <c r="BC28" s="52">
        <f t="shared" si="0"/>
        <v>127</v>
      </c>
      <c r="BD28" s="86" t="str">
        <f t="shared" si="1"/>
        <v>Elliot Rd</v>
      </c>
      <c r="BE28" s="86" t="str">
        <f t="shared" si="2"/>
        <v>McClintock Dr</v>
      </c>
      <c r="BF28" s="245">
        <f>IF(ISERROR(MATCH($A28,[1]!summary_loc,0)),"",INDEX([1]!summary_data,MATCH($A28,[1]!summary_loc,0),MATCH(MID(BF$1,6,12),[1]!summary_hdr,0)))</f>
        <v>9.5</v>
      </c>
      <c r="BG28" s="245" t="str">
        <f>IF(ISERROR(MATCH($A28,[2]!summary_loc,0)),"",INDEX([2]!summary_data,MATCH($A28,[2]!summary_loc,0),MATCH(MID(BG$1,6,12),[2]!summary_hdr,0)))</f>
        <v/>
      </c>
      <c r="BH28" s="245">
        <f>IF(ISERROR(MATCH($A28,[3]SummDir!summary_loc,0)),"",INDEX([3]!summary_data,MATCH($A28,[3]SummDir!summary_loc,0),MATCH(MID(BH$1,6,12),[3]SummDir!summary_hdr,0)))</f>
        <v>13.25</v>
      </c>
      <c r="BI28" s="245" t="str">
        <f>IF(ISERROR(MATCH($A28,[4]!summary_loc,0)),"",INDEX([4]!summary_data,MATCH($A28,[4]!summary_loc,0),MATCH(MID(BI$1,6,12),[4]!summary_hdr,0)))</f>
        <v/>
      </c>
      <c r="BJ28" s="245" t="str">
        <f t="shared" si="25"/>
        <v/>
      </c>
      <c r="BK28" s="245">
        <f>IF(ISERROR(MATCH($A28,[1]!summary_loc,0)),"",INDEX([1]!summary_data,MATCH($A28,[1]!summary_loc,0),MATCH(MID(BK$1,6,12),[1]!summary_hdr,0)))</f>
        <v>9.5</v>
      </c>
      <c r="BL28" s="245" t="str">
        <f>IF(ISERROR(MATCH($A28,[2]!summary_loc,0)),"",INDEX([2]!summary_data,MATCH($A28,[2]!summary_loc,0),MATCH(MID(BL$1,6,12),[2]!summary_hdr,0)))</f>
        <v/>
      </c>
      <c r="BM28" s="245">
        <f>IF(ISERROR(MATCH($A28,[3]SummDir!summary_loc,0)),"",INDEX([3]!summary_data,MATCH($A28,[3]SummDir!summary_loc,0),MATCH(MID(BM$1,6,12),[3]SummDir!summary_hdr,0)))</f>
        <v>13.25</v>
      </c>
      <c r="BN28" s="245" t="str">
        <f>IF(ISERROR(MATCH($A28,[4]!summary_loc,0)),"",INDEX([4]!summary_data,MATCH($A28,[4]!summary_loc,0),MATCH(MID(BN$1,6,12),[4]!summary_hdr,0)))</f>
        <v/>
      </c>
      <c r="BO28" s="245" t="str">
        <f t="shared" si="26"/>
        <v/>
      </c>
      <c r="BP28" s="293" t="b">
        <f t="shared" si="27"/>
        <v>0</v>
      </c>
      <c r="BQ28" s="293" t="b">
        <f>NOT(ISERROR(MATCH(A28,Summary!B:B,0)))</f>
        <v>0</v>
      </c>
      <c r="BR28" s="293" t="b">
        <v>0</v>
      </c>
      <c r="BS28" s="293" t="b">
        <v>1</v>
      </c>
      <c r="BT28" s="293" t="b">
        <v>0</v>
      </c>
      <c r="BU28" s="293" t="b">
        <f>ISNUMBER(INDEX([5]Report!$E$1:$E$65536,MATCH($A28,[5]Report!$B$1:$B$65536,0),1))</f>
        <v>1</v>
      </c>
      <c r="BV28" s="293" t="b">
        <f t="shared" si="28"/>
        <v>0</v>
      </c>
      <c r="BX28" t="str">
        <f t="shared" si="29"/>
        <v/>
      </c>
      <c r="BY28" t="str">
        <f t="shared" si="30"/>
        <v/>
      </c>
      <c r="CA28" s="283">
        <f>COUNTIF(BU$2:BU28,TRUE)</f>
        <v>21</v>
      </c>
      <c r="CB28" s="293" t="b">
        <v>1</v>
      </c>
      <c r="CC28">
        <v>33.349147000000002</v>
      </c>
      <c r="CD28">
        <v>-111.911297</v>
      </c>
      <c r="CE28" s="304">
        <f>COUNTIF('Accidents_2009-2013'!$M:$M,"="&amp;$A28)</f>
        <v>4</v>
      </c>
      <c r="CF28" s="304">
        <v>1</v>
      </c>
    </row>
    <row r="29" spans="1:84" ht="12.75" customHeight="1" x14ac:dyDescent="0.25">
      <c r="A29" s="113">
        <v>128</v>
      </c>
      <c r="B29" s="118" t="s">
        <v>303</v>
      </c>
      <c r="C29" s="117" t="s">
        <v>247</v>
      </c>
      <c r="D29" s="188">
        <v>0</v>
      </c>
      <c r="E29" s="374"/>
      <c r="F29" s="114"/>
      <c r="G29" s="114"/>
      <c r="H29" s="375"/>
      <c r="I29" s="381" t="b">
        <f t="shared" si="31"/>
        <v>0</v>
      </c>
      <c r="J29" s="313" t="b">
        <f t="shared" si="32"/>
        <v>1</v>
      </c>
      <c r="K29" s="114">
        <v>0</v>
      </c>
      <c r="L29" s="114">
        <v>0</v>
      </c>
      <c r="M29" s="114">
        <v>2</v>
      </c>
      <c r="N29" s="114">
        <v>2</v>
      </c>
      <c r="O29" s="57">
        <v>2</v>
      </c>
      <c r="P29" s="57">
        <f t="shared" si="33"/>
        <v>2</v>
      </c>
      <c r="Q29" s="57"/>
      <c r="R29" s="57">
        <v>2</v>
      </c>
      <c r="S29" s="51"/>
      <c r="T29" s="51"/>
      <c r="U29" s="51"/>
      <c r="V29" s="57">
        <v>1</v>
      </c>
      <c r="W29" s="57"/>
      <c r="X29" s="52">
        <f t="shared" si="4"/>
        <v>27807</v>
      </c>
      <c r="Y29" s="52">
        <f t="shared" si="5"/>
        <v>27807</v>
      </c>
      <c r="Z29" s="52" t="str">
        <f t="shared" si="6"/>
        <v/>
      </c>
      <c r="AA29" s="52">
        <f t="shared" si="7"/>
        <v>27807</v>
      </c>
      <c r="AB29" s="52" t="str">
        <f t="shared" si="8"/>
        <v/>
      </c>
      <c r="AC29" s="52" t="str">
        <f t="shared" si="9"/>
        <v/>
      </c>
      <c r="AD29" s="52" t="str">
        <f t="shared" si="10"/>
        <v/>
      </c>
      <c r="AE29" s="52">
        <f t="shared" si="11"/>
        <v>0</v>
      </c>
      <c r="AF29" s="52" t="str">
        <f t="shared" si="12"/>
        <v/>
      </c>
      <c r="AG29" s="52" t="str">
        <f t="shared" si="13"/>
        <v/>
      </c>
      <c r="AH29" s="52" t="str">
        <f t="shared" si="14"/>
        <v/>
      </c>
      <c r="AI29" s="140">
        <v>71</v>
      </c>
      <c r="AJ29" s="329" t="str">
        <f>IF(LEN(AU29)&gt;0,IF(NOT(ISERROR(MATCH(AU29,TC_concat,0))),MOD(MATCH(AU29,TC_concat,0)-1,1+MAX(TCID!$A:$A)),""),"")</f>
        <v/>
      </c>
      <c r="AK29" s="329" t="str">
        <f>IF(LEN(AV29)&gt;0,IF(NOT(ISERROR(MATCH(AV29,TC_concat,0))),MOD(MATCH(AV29,TC_concat,0)-1,1+MAX(TCID!$A:$A)),""),"")</f>
        <v/>
      </c>
      <c r="AL29" s="329" t="str">
        <f>IF(LEN(AW29)&gt;0,IF(NOT(ISERROR(MATCH(AW29,TC_concat,0))),MOD(MATCH(AW29,TC_concat,0)-1,1+MAX(TCID!$A:$A)),""),"")</f>
        <v/>
      </c>
      <c r="AM29" t="str">
        <f t="shared" si="35"/>
        <v>Alameda &amp; McClntk</v>
      </c>
      <c r="AN29" s="48" t="str">
        <f t="shared" si="37"/>
        <v>Alameda</v>
      </c>
      <c r="AO29" s="90" t="s">
        <v>210</v>
      </c>
      <c r="AP29" t="str">
        <f t="shared" si="16"/>
        <v>Alameda Dr</v>
      </c>
      <c r="AQ29" t="str">
        <f t="shared" si="17"/>
        <v>McClintock Dr</v>
      </c>
      <c r="AR29" t="str">
        <f t="shared" si="18"/>
        <v>Alameda Dr &amp; McClintock Dr</v>
      </c>
      <c r="AS29" s="16">
        <f t="shared" si="19"/>
        <v>0</v>
      </c>
      <c r="AT29" t="str">
        <f t="shared" si="36"/>
        <v/>
      </c>
      <c r="AU29" t="str">
        <f t="shared" si="36"/>
        <v/>
      </c>
      <c r="AV29" t="str">
        <f t="shared" si="36"/>
        <v/>
      </c>
      <c r="AW29" t="str">
        <f t="shared" si="36"/>
        <v/>
      </c>
      <c r="AY29">
        <f t="shared" si="21"/>
        <v>27807</v>
      </c>
      <c r="AZ29" t="str">
        <f t="shared" si="22"/>
        <v/>
      </c>
      <c r="BA29" t="str">
        <f t="shared" si="23"/>
        <v/>
      </c>
      <c r="BB29" t="str">
        <f t="shared" si="24"/>
        <v/>
      </c>
      <c r="BC29" s="52">
        <f t="shared" si="0"/>
        <v>128</v>
      </c>
      <c r="BD29" s="86" t="str">
        <f t="shared" si="1"/>
        <v>Alameda Dr</v>
      </c>
      <c r="BE29" s="86" t="str">
        <f t="shared" si="2"/>
        <v>McClintock Dr</v>
      </c>
      <c r="BF29" s="245">
        <f>IF(ISERROR(MATCH($A29,[1]!summary_loc,0)),"",INDEX([1]!summary_data,MATCH($A29,[1]!summary_loc,0),MATCH(MID(BF$1,6,12),[1]!summary_hdr,0)))</f>
        <v>22</v>
      </c>
      <c r="BG29" s="245" t="str">
        <f>IF(ISERROR(MATCH($A29,[2]!summary_loc,0)),"",INDEX([2]!summary_data,MATCH($A29,[2]!summary_loc,0),MATCH(MID(BG$1,6,12),[2]!summary_hdr,0)))</f>
        <v/>
      </c>
      <c r="BH29" s="245">
        <f>IF(ISERROR(MATCH($A29,[3]SummDir!summary_loc,0)),"",INDEX([3]!summary_data,MATCH($A29,[3]SummDir!summary_loc,0),MATCH(MID(BH$1,6,12),[3]SummDir!summary_hdr,0)))</f>
        <v>24</v>
      </c>
      <c r="BI29" s="245">
        <f>IF(ISERROR(MATCH($A29,[4]!summary_loc,0)),"",INDEX([4]!summary_data,MATCH($A29,[4]!summary_loc,0),MATCH(MID(BI$1,6,12),[4]!summary_hdr,0)))</f>
        <v>17.5</v>
      </c>
      <c r="BJ29" s="245">
        <f t="shared" si="25"/>
        <v>31.25</v>
      </c>
      <c r="BK29" s="245">
        <f>IF(ISERROR(MATCH($A29,[1]!summary_loc,0)),"",INDEX([1]!summary_data,MATCH($A29,[1]!summary_loc,0),MATCH(MID(BK$1,6,12),[1]!summary_hdr,0)))</f>
        <v>22</v>
      </c>
      <c r="BL29" s="245" t="str">
        <f>IF(ISERROR(MATCH($A29,[2]!summary_loc,0)),"",INDEX([2]!summary_data,MATCH($A29,[2]!summary_loc,0),MATCH(MID(BL$1,6,12),[2]!summary_hdr,0)))</f>
        <v/>
      </c>
      <c r="BM29" s="245">
        <f>IF(ISERROR(MATCH($A29,[3]SummDir!summary_loc,0)),"",INDEX([3]!summary_data,MATCH($A29,[3]SummDir!summary_loc,0),MATCH(MID(BM$1,6,12),[3]SummDir!summary_hdr,0)))</f>
        <v>24</v>
      </c>
      <c r="BN29" s="245">
        <f>IF(ISERROR(MATCH($A29,[4]!summary_loc,0)),"",INDEX([4]!summary_data,MATCH($A29,[4]!summary_loc,0),MATCH(MID(BN$1,6,12),[4]!summary_hdr,0)))</f>
        <v>17.5</v>
      </c>
      <c r="BO29" s="245">
        <f t="shared" si="26"/>
        <v>12.75</v>
      </c>
      <c r="BP29" s="293" t="b">
        <f t="shared" si="27"/>
        <v>0</v>
      </c>
      <c r="BQ29" s="293" t="b">
        <f>NOT(ISERROR(MATCH(A29,Summary!B:B,0)))</f>
        <v>1</v>
      </c>
      <c r="BR29" s="293" t="b">
        <v>1</v>
      </c>
      <c r="BS29" s="293" t="b">
        <v>1</v>
      </c>
      <c r="BT29" s="293" t="b">
        <v>0</v>
      </c>
      <c r="BU29" s="293" t="b">
        <f>ISNUMBER(INDEX([5]Report!$E$1:$E$65536,MATCH($A29,[5]Report!$B$1:$B$65536,0),1))</f>
        <v>1</v>
      </c>
      <c r="BV29" s="293" t="b">
        <f t="shared" si="28"/>
        <v>1</v>
      </c>
      <c r="BX29">
        <f t="shared" si="29"/>
        <v>2</v>
      </c>
      <c r="BY29">
        <f t="shared" si="30"/>
        <v>2</v>
      </c>
      <c r="CA29" s="283">
        <f>COUNTIF(BU$2:BU29,TRUE)</f>
        <v>22</v>
      </c>
      <c r="CB29" s="293" t="b">
        <v>1</v>
      </c>
      <c r="CC29">
        <v>33.400145999999999</v>
      </c>
      <c r="CD29">
        <v>-111.908998</v>
      </c>
      <c r="CE29" s="304">
        <f>COUNTIF('Accidents_2009-2013'!$M:$M,"="&amp;$A29)</f>
        <v>4</v>
      </c>
      <c r="CF29" s="304">
        <v>0</v>
      </c>
    </row>
    <row r="30" spans="1:84" ht="12.75" customHeight="1" x14ac:dyDescent="0.25">
      <c r="A30" s="113">
        <v>129</v>
      </c>
      <c r="B30" s="118" t="s">
        <v>303</v>
      </c>
      <c r="C30" s="117" t="s">
        <v>27</v>
      </c>
      <c r="D30" s="188">
        <v>0</v>
      </c>
      <c r="E30" s="374"/>
      <c r="F30" s="114"/>
      <c r="G30" s="114"/>
      <c r="H30" s="375"/>
      <c r="I30" s="381" t="b">
        <f t="shared" si="31"/>
        <v>0</v>
      </c>
      <c r="J30" s="313" t="b">
        <f t="shared" si="32"/>
        <v>1</v>
      </c>
      <c r="K30" s="114">
        <v>0</v>
      </c>
      <c r="L30" s="114">
        <v>0</v>
      </c>
      <c r="M30" s="114">
        <v>2</v>
      </c>
      <c r="N30" s="114">
        <v>2</v>
      </c>
      <c r="O30" s="57">
        <v>2</v>
      </c>
      <c r="P30" s="57">
        <f t="shared" si="33"/>
        <v>2</v>
      </c>
      <c r="Q30" s="57"/>
      <c r="R30" s="57">
        <v>1</v>
      </c>
      <c r="S30" s="51"/>
      <c r="T30" s="51"/>
      <c r="U30" s="51"/>
      <c r="V30" s="57">
        <v>1</v>
      </c>
      <c r="W30" s="57"/>
      <c r="X30" s="52">
        <f t="shared" si="4"/>
        <v>35740</v>
      </c>
      <c r="Y30" s="52">
        <f t="shared" si="5"/>
        <v>35740</v>
      </c>
      <c r="Z30" s="52">
        <f t="shared" si="6"/>
        <v>1841</v>
      </c>
      <c r="AA30" s="52">
        <f t="shared" si="7"/>
        <v>0</v>
      </c>
      <c r="AB30" s="52">
        <f t="shared" si="8"/>
        <v>35740</v>
      </c>
      <c r="AC30" s="52" t="str">
        <f t="shared" si="9"/>
        <v/>
      </c>
      <c r="AD30" s="52" t="str">
        <f t="shared" si="10"/>
        <v/>
      </c>
      <c r="AE30" s="52">
        <f t="shared" si="11"/>
        <v>1841</v>
      </c>
      <c r="AF30" s="52">
        <f t="shared" si="12"/>
        <v>0</v>
      </c>
      <c r="AG30" s="52" t="str">
        <f t="shared" si="13"/>
        <v/>
      </c>
      <c r="AH30" s="52" t="str">
        <f t="shared" si="14"/>
        <v/>
      </c>
      <c r="AI30" s="329">
        <f>IF(LEN(AT30)&gt;0,IF(NOT(ISERROR(MATCH(AT30,TC_concat,0))),MOD(MATCH(AT30,TC_concat,0)-1,1+MAX(TCID!$A:$A)),""),"")</f>
        <v>75</v>
      </c>
      <c r="AJ30" s="140">
        <v>74</v>
      </c>
      <c r="AK30" s="329" t="str">
        <f>IF(LEN(AV30)&gt;0,IF(NOT(ISERROR(MATCH(AV30,TC_concat,0))),MOD(MATCH(AV30,TC_concat,0)-1,1+MAX(TCID!$A:$A)),""),"")</f>
        <v/>
      </c>
      <c r="AL30" s="329" t="str">
        <f>IF(LEN(AW30)&gt;0,IF(NOT(ISERROR(MATCH(AW30,TC_concat,0))),MOD(MATCH(AW30,TC_concat,0)-1,1+MAX(TCID!$A:$A)),""),"")</f>
        <v/>
      </c>
      <c r="AM30" t="str">
        <f t="shared" si="35"/>
        <v>Alameda &amp; Rural</v>
      </c>
      <c r="AN30" s="48" t="str">
        <f t="shared" si="37"/>
        <v>Alameda</v>
      </c>
      <c r="AO30" s="89" t="s">
        <v>40</v>
      </c>
      <c r="AP30" t="str">
        <f t="shared" si="16"/>
        <v>Alameda Dr</v>
      </c>
      <c r="AQ30" t="str">
        <f t="shared" si="17"/>
        <v>Rural Rd</v>
      </c>
      <c r="AR30" t="str">
        <f t="shared" si="18"/>
        <v>Alameda Dr &amp; Rural Rd</v>
      </c>
      <c r="AS30" s="16">
        <f t="shared" si="19"/>
        <v>1</v>
      </c>
      <c r="AT30" t="str">
        <f t="shared" si="36"/>
        <v>Alameda Dr &amp; Rural Rd_1</v>
      </c>
      <c r="AU30" t="str">
        <f t="shared" si="36"/>
        <v/>
      </c>
      <c r="AV30" t="str">
        <f t="shared" si="36"/>
        <v/>
      </c>
      <c r="AW30" t="str">
        <f t="shared" si="36"/>
        <v/>
      </c>
      <c r="AY30">
        <f t="shared" si="21"/>
        <v>1841</v>
      </c>
      <c r="AZ30">
        <f t="shared" si="22"/>
        <v>35740</v>
      </c>
      <c r="BA30" t="str">
        <f t="shared" si="23"/>
        <v/>
      </c>
      <c r="BB30" t="str">
        <f t="shared" si="24"/>
        <v/>
      </c>
      <c r="BC30" s="52">
        <f t="shared" si="0"/>
        <v>129</v>
      </c>
      <c r="BD30" s="86" t="str">
        <f t="shared" si="1"/>
        <v>Alameda Dr</v>
      </c>
      <c r="BE30" s="86" t="str">
        <f t="shared" si="2"/>
        <v>Rural Rd</v>
      </c>
      <c r="BF30" s="245" t="str">
        <f>IF(ISERROR(MATCH($A30,[1]!summary_loc,0)),"",INDEX([1]!summary_data,MATCH($A30,[1]!summary_loc,0),MATCH(MID(BF$1,6,12),[1]!summary_hdr,0)))</f>
        <v/>
      </c>
      <c r="BG30" s="245" t="str">
        <f>IF(ISERROR(MATCH($A30,[2]!summary_loc,0)),"",INDEX([2]!summary_data,MATCH($A30,[2]!summary_loc,0),MATCH(MID(BG$1,6,12),[2]!summary_hdr,0)))</f>
        <v/>
      </c>
      <c r="BH30" s="245">
        <f>IF(ISERROR(MATCH($A30,[3]SummDir!summary_loc,0)),"",INDEX([3]!summary_data,MATCH($A30,[3]SummDir!summary_loc,0),MATCH(MID(BH$1,6,12),[3]SummDir!summary_hdr,0)))</f>
        <v>59.75</v>
      </c>
      <c r="BI30" s="245">
        <f ca="1">IF(ISERROR(MATCH($A30,[4]!summary_loc,0)),"",INDEX([4]!summary_data,MATCH($A30,[4]!summary_loc,0),MATCH(MID(BI$1,6,12),[4]!summary_hdr,0)))</f>
        <v>63.875</v>
      </c>
      <c r="BJ30" s="245">
        <f t="shared" si="25"/>
        <v>50</v>
      </c>
      <c r="BK30" s="245" t="str">
        <f>IF(ISERROR(MATCH($A30,[1]!summary_loc,0)),"",INDEX([1]!summary_data,MATCH($A30,[1]!summary_loc,0),MATCH(MID(BK$1,6,12),[1]!summary_hdr,0)))</f>
        <v/>
      </c>
      <c r="BL30" s="245" t="str">
        <f>IF(ISERROR(MATCH($A30,[2]!summary_loc,0)),"",INDEX([2]!summary_data,MATCH($A30,[2]!summary_loc,0),MATCH(MID(BL$1,6,12),[2]!summary_hdr,0)))</f>
        <v/>
      </c>
      <c r="BM30" s="245">
        <f>IF(ISERROR(MATCH($A30,[3]SummDir!summary_loc,0)),"",INDEX([3]!summary_data,MATCH($A30,[3]SummDir!summary_loc,0),MATCH(MID(BM$1,6,12),[3]SummDir!summary_hdr,0)))</f>
        <v>59.75</v>
      </c>
      <c r="BN30" s="245">
        <f ca="1">IF(ISERROR(MATCH($A30,[4]!summary_loc,0)),"",INDEX([4]!summary_data,MATCH($A30,[4]!summary_loc,0),MATCH(MID(BN$1,6,12),[4]!summary_hdr,0)))</f>
        <v>63.875</v>
      </c>
      <c r="BO30" s="245">
        <f t="shared" si="26"/>
        <v>31.5</v>
      </c>
      <c r="BP30" s="293" t="b">
        <f t="shared" si="27"/>
        <v>0</v>
      </c>
      <c r="BQ30" s="293" t="b">
        <f>NOT(ISERROR(MATCH(A30,Summary!B:B,0)))</f>
        <v>1</v>
      </c>
      <c r="BR30" s="293" t="b">
        <v>1</v>
      </c>
      <c r="BS30" s="293" t="b">
        <v>1</v>
      </c>
      <c r="BT30" s="293" t="b">
        <v>0</v>
      </c>
      <c r="BU30" s="293" t="b">
        <f>ISNUMBER(INDEX([5]Report!$E$1:$E$65536,MATCH($A30,[5]Report!$B$1:$B$65536,0),1))</f>
        <v>0</v>
      </c>
      <c r="BV30" s="293" t="b">
        <f t="shared" si="28"/>
        <v>1</v>
      </c>
      <c r="BX30">
        <f t="shared" si="29"/>
        <v>1</v>
      </c>
      <c r="BY30">
        <f t="shared" si="30"/>
        <v>1</v>
      </c>
      <c r="CA30" s="283">
        <f>COUNTIF(BU$2:BU30,TRUE)</f>
        <v>22</v>
      </c>
      <c r="CB30" s="293" t="b">
        <v>0</v>
      </c>
      <c r="CC30">
        <v>33.400246000000003</v>
      </c>
      <c r="CD30">
        <v>-111.926098</v>
      </c>
      <c r="CE30" s="304">
        <f>COUNTIF('Accidents_2009-2013'!$M:$M,"="&amp;$A30)</f>
        <v>10</v>
      </c>
      <c r="CF30" s="304">
        <v>1</v>
      </c>
    </row>
    <row r="31" spans="1:84" ht="12.75" customHeight="1" x14ac:dyDescent="0.25">
      <c r="A31" s="113">
        <v>130</v>
      </c>
      <c r="B31" s="118" t="s">
        <v>303</v>
      </c>
      <c r="C31" s="113" t="s">
        <v>26</v>
      </c>
      <c r="D31" s="188">
        <v>0</v>
      </c>
      <c r="E31" s="374"/>
      <c r="F31" s="114"/>
      <c r="G31" s="114"/>
      <c r="H31" s="375"/>
      <c r="I31" s="381" t="b">
        <f t="shared" si="31"/>
        <v>1</v>
      </c>
      <c r="J31" s="313" t="b">
        <f t="shared" si="32"/>
        <v>1</v>
      </c>
      <c r="K31" s="114">
        <v>2</v>
      </c>
      <c r="L31" s="114">
        <v>0</v>
      </c>
      <c r="M31" s="114">
        <v>2</v>
      </c>
      <c r="N31" s="114">
        <v>2</v>
      </c>
      <c r="O31" s="57">
        <v>2</v>
      </c>
      <c r="P31" s="57">
        <f t="shared" si="33"/>
        <v>2</v>
      </c>
      <c r="Q31" s="57"/>
      <c r="R31" s="57">
        <v>2.5</v>
      </c>
      <c r="S31" s="51"/>
      <c r="T31" s="51"/>
      <c r="U31" s="51"/>
      <c r="V31" s="57">
        <v>1</v>
      </c>
      <c r="W31" s="57"/>
      <c r="X31" s="301"/>
      <c r="Y31" s="52" t="str">
        <f t="shared" si="5"/>
        <v/>
      </c>
      <c r="Z31" s="52" t="str">
        <f t="shared" si="6"/>
        <v/>
      </c>
      <c r="AA31" s="52" t="str">
        <f t="shared" si="7"/>
        <v/>
      </c>
      <c r="AB31" s="52" t="str">
        <f t="shared" si="8"/>
        <v/>
      </c>
      <c r="AC31" s="52" t="str">
        <f t="shared" si="9"/>
        <v/>
      </c>
      <c r="AD31" s="52" t="str">
        <f t="shared" si="10"/>
        <v/>
      </c>
      <c r="AE31" s="52" t="str">
        <f t="shared" si="11"/>
        <v/>
      </c>
      <c r="AF31" s="52" t="str">
        <f t="shared" si="12"/>
        <v/>
      </c>
      <c r="AG31" s="52" t="str">
        <f t="shared" si="13"/>
        <v/>
      </c>
      <c r="AH31" s="52" t="str">
        <f t="shared" si="14"/>
        <v/>
      </c>
      <c r="AI31" s="329" t="str">
        <f>IF(LEN(AT31)&gt;0,IF(NOT(ISERROR(MATCH(AT31,TC_concat,0))),MOD(MATCH(AT31,TC_concat,0)-1,1+MAX(TCID!$A:$A)),""),"")</f>
        <v/>
      </c>
      <c r="AJ31" s="329" t="str">
        <f>IF(LEN(AU31)&gt;0,IF(NOT(ISERROR(MATCH(AU31,TC_concat,0))),MOD(MATCH(AU31,TC_concat,0)-1,1+MAX(TCID!$A:$A)),""),"")</f>
        <v/>
      </c>
      <c r="AK31" s="329" t="str">
        <f>IF(LEN(AV31)&gt;0,IF(NOT(ISERROR(MATCH(AV31,TC_concat,0))),MOD(MATCH(AV31,TC_concat,0)-1,1+MAX(TCID!$A:$A)),""),"")</f>
        <v/>
      </c>
      <c r="AL31" s="329" t="str">
        <f>IF(LEN(AW31)&gt;0,IF(NOT(ISERROR(MATCH(AW31,TC_concat,0))),MOD(MATCH(AW31,TC_concat,0)-1,1+MAX(TCID!$A:$A)),""),"")</f>
        <v/>
      </c>
      <c r="AM31" t="str">
        <f t="shared" si="35"/>
        <v>Alameda &amp; CntryClub</v>
      </c>
      <c r="AN31" s="48" t="str">
        <f t="shared" si="37"/>
        <v>Alameda</v>
      </c>
      <c r="AO31" s="88" t="s">
        <v>349</v>
      </c>
      <c r="AP31" t="str">
        <f t="shared" si="16"/>
        <v>Alameda Dr</v>
      </c>
      <c r="AQ31" t="str">
        <f t="shared" si="17"/>
        <v>Country Club Wy</v>
      </c>
      <c r="AR31" t="str">
        <f t="shared" si="18"/>
        <v>Alameda Dr &amp; Country Club Wy</v>
      </c>
      <c r="AS31" s="16">
        <f t="shared" si="19"/>
        <v>0</v>
      </c>
      <c r="AT31" t="str">
        <f t="shared" si="36"/>
        <v/>
      </c>
      <c r="AU31" t="str">
        <f t="shared" si="36"/>
        <v/>
      </c>
      <c r="AV31" t="str">
        <f t="shared" si="36"/>
        <v/>
      </c>
      <c r="AW31" t="str">
        <f t="shared" si="36"/>
        <v/>
      </c>
      <c r="AY31" t="str">
        <f t="shared" si="21"/>
        <v/>
      </c>
      <c r="AZ31" t="str">
        <f t="shared" si="22"/>
        <v/>
      </c>
      <c r="BA31" t="str">
        <f t="shared" si="23"/>
        <v/>
      </c>
      <c r="BB31" t="str">
        <f t="shared" si="24"/>
        <v/>
      </c>
      <c r="BC31" s="52">
        <f t="shared" si="0"/>
        <v>130</v>
      </c>
      <c r="BD31" s="86" t="str">
        <f t="shared" si="1"/>
        <v>Alameda Dr</v>
      </c>
      <c r="BE31" s="86" t="str">
        <f t="shared" si="2"/>
        <v>Country Club Wy</v>
      </c>
      <c r="BF31" s="245">
        <f>IF(ISERROR(MATCH($A31,[1]!summary_loc,0)),"",INDEX([1]!summary_data,MATCH($A31,[1]!summary_loc,0),MATCH(MID(BF$1,6,12),[1]!summary_hdr,0)))</f>
        <v>11.5</v>
      </c>
      <c r="BG31" s="245" t="str">
        <f>IF(ISERROR(MATCH($A31,[2]!summary_loc,0)),"",INDEX([2]!summary_data,MATCH($A31,[2]!summary_loc,0),MATCH(MID(BG$1,6,12),[2]!summary_hdr,0)))</f>
        <v/>
      </c>
      <c r="BH31" s="245">
        <f>IF(ISERROR(MATCH($A31,[3]SummDir!summary_loc,0)),"",INDEX([3]!summary_data,MATCH($A31,[3]SummDir!summary_loc,0),MATCH(MID(BH$1,6,12),[3]SummDir!summary_hdr,0)))</f>
        <v>20.5</v>
      </c>
      <c r="BI31" s="245" t="str">
        <f>IF(ISERROR(MATCH($A31,[4]!summary_loc,0)),"",INDEX([4]!summary_data,MATCH($A31,[4]!summary_loc,0),MATCH(MID(BI$1,6,12),[4]!summary_hdr,0)))</f>
        <v/>
      </c>
      <c r="BJ31" s="245" t="str">
        <f t="shared" si="25"/>
        <v/>
      </c>
      <c r="BK31" s="245">
        <f>IF(ISERROR(MATCH($A31,[1]!summary_loc,0)),"",INDEX([1]!summary_data,MATCH($A31,[1]!summary_loc,0),MATCH(MID(BK$1,6,12),[1]!summary_hdr,0)))</f>
        <v>11.5</v>
      </c>
      <c r="BL31" s="245" t="str">
        <f>IF(ISERROR(MATCH($A31,[2]!summary_loc,0)),"",INDEX([2]!summary_data,MATCH($A31,[2]!summary_loc,0),MATCH(MID(BL$1,6,12),[2]!summary_hdr,0)))</f>
        <v/>
      </c>
      <c r="BM31" s="245">
        <f>IF(ISERROR(MATCH($A31,[3]SummDir!summary_loc,0)),"",INDEX([3]!summary_data,MATCH($A31,[3]SummDir!summary_loc,0),MATCH(MID(BM$1,6,12),[3]SummDir!summary_hdr,0)))</f>
        <v>20.5</v>
      </c>
      <c r="BN31" s="245" t="str">
        <f>IF(ISERROR(MATCH($A31,[4]!summary_loc,0)),"",INDEX([4]!summary_data,MATCH($A31,[4]!summary_loc,0),MATCH(MID(BN$1,6,12),[4]!summary_hdr,0)))</f>
        <v/>
      </c>
      <c r="BO31" s="245" t="str">
        <f t="shared" si="26"/>
        <v/>
      </c>
      <c r="BP31" s="293" t="b">
        <f t="shared" si="27"/>
        <v>0</v>
      </c>
      <c r="BQ31" s="293" t="b">
        <f>NOT(ISERROR(MATCH(A31,Summary!B:B,0)))</f>
        <v>0</v>
      </c>
      <c r="BR31" s="293" t="b">
        <v>0</v>
      </c>
      <c r="BS31" s="293" t="b">
        <v>1</v>
      </c>
      <c r="BT31" s="293" t="b">
        <v>0</v>
      </c>
      <c r="BU31" s="293" t="b">
        <f>ISNUMBER(INDEX([5]Report!$E$1:$E$65536,MATCH($A31,[5]Report!$B$1:$B$65536,0),1))</f>
        <v>1</v>
      </c>
      <c r="BV31" s="293" t="b">
        <f t="shared" si="28"/>
        <v>0</v>
      </c>
      <c r="BX31" t="str">
        <f t="shared" si="29"/>
        <v/>
      </c>
      <c r="BY31" t="str">
        <f t="shared" si="30"/>
        <v/>
      </c>
      <c r="CA31" s="283">
        <f>COUNTIF(BU$2:BU31,TRUE)</f>
        <v>23</v>
      </c>
      <c r="CB31" s="293" t="b">
        <v>1</v>
      </c>
      <c r="CC31">
        <v>33.400345999999999</v>
      </c>
      <c r="CD31">
        <v>-111.900497</v>
      </c>
      <c r="CE31" s="304">
        <f>COUNTIF('Accidents_2009-2013'!$M:$M,"="&amp;$A31)</f>
        <v>0</v>
      </c>
      <c r="CF31" s="304">
        <v>0</v>
      </c>
    </row>
    <row r="32" spans="1:84" ht="12.75" customHeight="1" x14ac:dyDescent="0.25">
      <c r="A32" s="113">
        <v>131</v>
      </c>
      <c r="B32" s="118" t="s">
        <v>41</v>
      </c>
      <c r="C32" s="118" t="s">
        <v>27</v>
      </c>
      <c r="D32" s="188">
        <v>1</v>
      </c>
      <c r="E32" s="374">
        <v>1</v>
      </c>
      <c r="F32" s="114"/>
      <c r="G32" s="114"/>
      <c r="H32" s="375">
        <v>1</v>
      </c>
      <c r="I32" s="381" t="b">
        <f t="shared" si="31"/>
        <v>0</v>
      </c>
      <c r="J32" s="313" t="b">
        <f t="shared" si="32"/>
        <v>1</v>
      </c>
      <c r="K32" s="114">
        <v>0</v>
      </c>
      <c r="L32" s="114">
        <v>0</v>
      </c>
      <c r="M32" s="114">
        <v>3</v>
      </c>
      <c r="N32" s="114">
        <v>3</v>
      </c>
      <c r="O32" s="57">
        <v>1</v>
      </c>
      <c r="P32" s="57">
        <f t="shared" si="33"/>
        <v>1</v>
      </c>
      <c r="Q32" s="57">
        <v>2</v>
      </c>
      <c r="R32" s="57">
        <v>0</v>
      </c>
      <c r="S32" s="51"/>
      <c r="T32" s="51"/>
      <c r="U32" s="51"/>
      <c r="V32" s="57">
        <v>2</v>
      </c>
      <c r="W32" s="57"/>
      <c r="X32" s="52">
        <f t="shared" si="4"/>
        <v>44120</v>
      </c>
      <c r="Y32" s="52">
        <f t="shared" si="5"/>
        <v>44120</v>
      </c>
      <c r="Z32" s="52">
        <f t="shared" si="6"/>
        <v>22165</v>
      </c>
      <c r="AA32" s="52">
        <f t="shared" si="7"/>
        <v>0</v>
      </c>
      <c r="AB32" s="52">
        <f t="shared" si="8"/>
        <v>44120</v>
      </c>
      <c r="AC32" s="52">
        <f t="shared" si="9"/>
        <v>37510</v>
      </c>
      <c r="AD32" s="52">
        <f t="shared" si="10"/>
        <v>0</v>
      </c>
      <c r="AE32" s="52">
        <f t="shared" si="11"/>
        <v>18699</v>
      </c>
      <c r="AF32" s="52">
        <f t="shared" si="12"/>
        <v>0</v>
      </c>
      <c r="AG32" s="52">
        <f t="shared" si="13"/>
        <v>0</v>
      </c>
      <c r="AH32" s="52">
        <f t="shared" si="14"/>
        <v>22165</v>
      </c>
      <c r="AI32" s="329">
        <f>IF(LEN(AT32)&gt;0,IF(NOT(ISERROR(MATCH(AT32,TC_concat,0))),MOD(MATCH(AT32,TC_concat,0)-1,1+MAX(TCID!$A:$A)),""),"")</f>
        <v>45</v>
      </c>
      <c r="AJ32" s="329">
        <f>IF(LEN(AU32)&gt;0,IF(NOT(ISERROR(MATCH(AU32,TC_concat,0))),MOD(MATCH(AU32,TC_concat,0)-1,1+MAX(TCID!$A:$A)),""),"")</f>
        <v>61</v>
      </c>
      <c r="AK32" s="329">
        <f>IF(LEN(AV32)&gt;0,IF(NOT(ISERROR(MATCH(AV32,TC_concat,0))),MOD(MATCH(AV32,TC_concat,0)-1,1+MAX(TCID!$A:$A)),""),"")</f>
        <v>46</v>
      </c>
      <c r="AL32" s="329">
        <f>IF(LEN(AW32)&gt;0,IF(NOT(ISERROR(MATCH(AW32,TC_concat,0))),MOD(MATCH(AW32,TC_concat,0)-1,1+MAX(TCID!$A:$A)),""),"")</f>
        <v>48</v>
      </c>
      <c r="AM32" t="str">
        <f t="shared" si="35"/>
        <v>Apache &amp; Rural</v>
      </c>
      <c r="AN32" s="48" t="str">
        <f t="shared" si="37"/>
        <v>Apache</v>
      </c>
      <c r="AO32" s="89" t="s">
        <v>40</v>
      </c>
      <c r="AP32" t="str">
        <f t="shared" si="16"/>
        <v>Apache Blvd</v>
      </c>
      <c r="AQ32" t="str">
        <f t="shared" si="17"/>
        <v>Rural Rd</v>
      </c>
      <c r="AR32" t="str">
        <f t="shared" si="18"/>
        <v>Apache Blvd &amp; Rural Rd</v>
      </c>
      <c r="AS32" s="16">
        <f t="shared" si="19"/>
        <v>4</v>
      </c>
      <c r="AT32" t="str">
        <f t="shared" si="36"/>
        <v>Apache Blvd &amp; Rural Rd_1</v>
      </c>
      <c r="AU32" t="str">
        <f t="shared" si="36"/>
        <v>Apache Blvd &amp; Rural Rd_2</v>
      </c>
      <c r="AV32" t="str">
        <f t="shared" si="36"/>
        <v>Apache Blvd &amp; Rural Rd_3</v>
      </c>
      <c r="AW32" t="str">
        <f t="shared" si="36"/>
        <v>Apache Blvd &amp; Rural Rd_4</v>
      </c>
      <c r="AY32">
        <f t="shared" si="21"/>
        <v>18699</v>
      </c>
      <c r="AZ32">
        <f t="shared" si="22"/>
        <v>44120</v>
      </c>
      <c r="BA32">
        <f t="shared" si="23"/>
        <v>37510</v>
      </c>
      <c r="BB32">
        <f t="shared" si="24"/>
        <v>22165</v>
      </c>
      <c r="BC32" s="52">
        <f t="shared" si="0"/>
        <v>131</v>
      </c>
      <c r="BD32" s="86" t="str">
        <f t="shared" si="1"/>
        <v>Apache Blvd</v>
      </c>
      <c r="BE32" s="86" t="str">
        <f t="shared" si="2"/>
        <v>Rural Rd</v>
      </c>
      <c r="BF32" s="245" t="str">
        <f>IF(ISERROR(MATCH($A32,[1]!summary_loc,0)),"",INDEX([1]!summary_data,MATCH($A32,[1]!summary_loc,0),MATCH(MID(BF$1,6,12),[1]!summary_hdr,0)))</f>
        <v/>
      </c>
      <c r="BG32" s="245">
        <f>IF(ISERROR(MATCH($A32,[2]!summary_loc,0)),"",INDEX([2]!summary_data,MATCH($A32,[2]!summary_loc,0),MATCH(MID(BG$1,6,12),[2]!summary_hdr,0)))</f>
        <v>190.5</v>
      </c>
      <c r="BH32" s="245">
        <f>IF(ISERROR(MATCH($A32,[3]SummDir!summary_loc,0)),"",INDEX([3]!summary_data,MATCH($A32,[3]SummDir!summary_loc,0),MATCH(MID(BH$1,6,12),[3]SummDir!summary_hdr,0)))</f>
        <v>145.75</v>
      </c>
      <c r="BI32" s="245">
        <f>IF(ISERROR(MATCH($A32,[4]!summary_loc,0)),"",INDEX([4]!summary_data,MATCH($A32,[4]!summary_loc,0),MATCH(MID(BI$1,6,12),[4]!summary_hdr,0)))</f>
        <v>180</v>
      </c>
      <c r="BJ32" s="245">
        <f t="shared" si="25"/>
        <v>184</v>
      </c>
      <c r="BK32" s="245" t="str">
        <f>IF(ISERROR(MATCH($A32,[1]!summary_loc,0)),"",INDEX([1]!summary_data,MATCH($A32,[1]!summary_loc,0),MATCH(MID(BK$1,6,12),[1]!summary_hdr,0)))</f>
        <v/>
      </c>
      <c r="BL32" s="245">
        <f>IF(ISERROR(MATCH($A32,[2]!summary_loc,0)),"",INDEX([2]!summary_data,MATCH($A32,[2]!summary_loc,0),MATCH(MID(BL$1,6,12),[2]!summary_hdr,0)))</f>
        <v>190.5</v>
      </c>
      <c r="BM32" s="245">
        <f>IF(ISERROR(MATCH($A32,[3]SummDir!summary_loc,0)),"",INDEX([3]!summary_data,MATCH($A32,[3]SummDir!summary_loc,0),MATCH(MID(BM$1,6,12),[3]SummDir!summary_hdr,0)))</f>
        <v>145.75</v>
      </c>
      <c r="BN32" s="245">
        <f>IF(ISERROR(MATCH($A32,[4]!summary_loc,0)),"",INDEX([4]!summary_data,MATCH($A32,[4]!summary_loc,0),MATCH(MID(BN$1,6,12),[4]!summary_hdr,0)))</f>
        <v>180</v>
      </c>
      <c r="BO32" s="245">
        <f t="shared" si="26"/>
        <v>100.75</v>
      </c>
      <c r="BP32" s="293" t="b">
        <f t="shared" si="27"/>
        <v>0</v>
      </c>
      <c r="BQ32" s="293" t="b">
        <f>NOT(ISERROR(MATCH(A32,Summary!B:B,0)))</f>
        <v>1</v>
      </c>
      <c r="BR32" s="293" t="b">
        <v>1</v>
      </c>
      <c r="BS32" s="293" t="b">
        <v>1</v>
      </c>
      <c r="BT32" s="293" t="b">
        <v>1</v>
      </c>
      <c r="BU32" s="293" t="b">
        <f>ISNUMBER(INDEX([5]Report!$E$1:$E$65536,MATCH($A32,[5]Report!$B$1:$B$65536,0),1))</f>
        <v>0</v>
      </c>
      <c r="BV32" s="293" t="b">
        <f t="shared" si="28"/>
        <v>1</v>
      </c>
      <c r="BX32">
        <f t="shared" si="29"/>
        <v>0</v>
      </c>
      <c r="BY32">
        <f t="shared" si="30"/>
        <v>0</v>
      </c>
      <c r="CA32" s="283">
        <f>COUNTIF(BU$2:BU32,TRUE)</f>
        <v>23</v>
      </c>
      <c r="CB32" s="293" t="b">
        <v>1</v>
      </c>
      <c r="CC32">
        <v>33.414645</v>
      </c>
      <c r="CD32">
        <v>-111.926098</v>
      </c>
      <c r="CE32" s="304">
        <f>COUNTIF('Accidents_2009-2013'!$M:$M,"="&amp;$A32)</f>
        <v>32</v>
      </c>
      <c r="CF32" s="304">
        <v>5</v>
      </c>
    </row>
    <row r="33" spans="1:84" ht="12.75" customHeight="1" x14ac:dyDescent="0.25">
      <c r="A33" s="113">
        <v>132</v>
      </c>
      <c r="B33" s="118" t="s">
        <v>41</v>
      </c>
      <c r="C33" s="113" t="s">
        <v>34</v>
      </c>
      <c r="D33" s="188">
        <v>0</v>
      </c>
      <c r="E33" s="374"/>
      <c r="F33" s="114"/>
      <c r="G33" s="114"/>
      <c r="H33" s="375"/>
      <c r="I33" s="381" t="b">
        <f t="shared" si="31"/>
        <v>0</v>
      </c>
      <c r="J33" s="313" t="b">
        <f t="shared" si="32"/>
        <v>1</v>
      </c>
      <c r="K33" s="114">
        <v>0</v>
      </c>
      <c r="L33" s="114">
        <v>0</v>
      </c>
      <c r="M33" s="114">
        <v>3</v>
      </c>
      <c r="N33" s="114">
        <v>3</v>
      </c>
      <c r="O33" s="57">
        <v>1</v>
      </c>
      <c r="P33" s="57">
        <f t="shared" si="33"/>
        <v>1</v>
      </c>
      <c r="Q33" s="57">
        <v>2</v>
      </c>
      <c r="R33" s="57">
        <v>0.5</v>
      </c>
      <c r="S33" s="51"/>
      <c r="T33" s="51"/>
      <c r="U33" s="51"/>
      <c r="V33" s="57">
        <v>1</v>
      </c>
      <c r="W33" s="57"/>
      <c r="X33" s="52">
        <f t="shared" si="4"/>
        <v>18699</v>
      </c>
      <c r="Y33" s="52" t="str">
        <f t="shared" si="5"/>
        <v/>
      </c>
      <c r="Z33" s="52">
        <f t="shared" si="6"/>
        <v>18699</v>
      </c>
      <c r="AA33" s="52">
        <f t="shared" si="7"/>
        <v>0</v>
      </c>
      <c r="AB33" s="52" t="str">
        <f t="shared" si="8"/>
        <v/>
      </c>
      <c r="AC33" s="52" t="str">
        <f t="shared" si="9"/>
        <v/>
      </c>
      <c r="AD33" s="52" t="str">
        <f t="shared" si="10"/>
        <v/>
      </c>
      <c r="AE33" s="52">
        <f t="shared" si="11"/>
        <v>18699</v>
      </c>
      <c r="AF33" s="52" t="str">
        <f t="shared" si="12"/>
        <v/>
      </c>
      <c r="AG33" s="52" t="str">
        <f t="shared" si="13"/>
        <v/>
      </c>
      <c r="AH33" s="52" t="str">
        <f t="shared" si="14"/>
        <v/>
      </c>
      <c r="AI33" s="140">
        <v>45</v>
      </c>
      <c r="AJ33" s="329" t="str">
        <f>IF(LEN(AU33)&gt;0,IF(NOT(ISERROR(MATCH(AU33,TC_concat,0))),MOD(MATCH(AU33,TC_concat,0)-1,1+MAX(TCID!$A:$A)),""),"")</f>
        <v/>
      </c>
      <c r="AK33" s="329" t="str">
        <f>IF(LEN(AV33)&gt;0,IF(NOT(ISERROR(MATCH(AV33,TC_concat,0))),MOD(MATCH(AV33,TC_concat,0)-1,1+MAX(TCID!$A:$A)),""),"")</f>
        <v/>
      </c>
      <c r="AL33" s="329" t="str">
        <f>IF(LEN(AW33)&gt;0,IF(NOT(ISERROR(MATCH(AW33,TC_concat,0))),MOD(MATCH(AW33,TC_concat,0)-1,1+MAX(TCID!$A:$A)),""),"")</f>
        <v/>
      </c>
      <c r="AM33" t="str">
        <f t="shared" si="35"/>
        <v>Apache &amp; Dorsey</v>
      </c>
      <c r="AN33" s="48" t="str">
        <f t="shared" si="37"/>
        <v>Apache</v>
      </c>
      <c r="AO33" s="88" t="s">
        <v>207</v>
      </c>
      <c r="AP33" t="str">
        <f t="shared" si="16"/>
        <v>Apache Blvd</v>
      </c>
      <c r="AQ33" t="str">
        <f t="shared" si="17"/>
        <v>S Dorsey Ln</v>
      </c>
      <c r="AR33" t="str">
        <f t="shared" si="18"/>
        <v>Apache Blvd &amp; S Dorsey Ln</v>
      </c>
      <c r="AS33" s="16">
        <f t="shared" si="19"/>
        <v>0</v>
      </c>
      <c r="AT33" t="str">
        <f t="shared" si="36"/>
        <v/>
      </c>
      <c r="AU33" t="str">
        <f t="shared" si="36"/>
        <v/>
      </c>
      <c r="AV33" t="str">
        <f t="shared" si="36"/>
        <v/>
      </c>
      <c r="AW33" t="str">
        <f t="shared" si="36"/>
        <v/>
      </c>
      <c r="AY33">
        <f t="shared" si="21"/>
        <v>18699</v>
      </c>
      <c r="AZ33" t="str">
        <f t="shared" si="22"/>
        <v/>
      </c>
      <c r="BA33" t="str">
        <f t="shared" si="23"/>
        <v/>
      </c>
      <c r="BB33" t="str">
        <f t="shared" si="24"/>
        <v/>
      </c>
      <c r="BC33" s="52">
        <f t="shared" ref="BC33:BC68" si="38">A33</f>
        <v>132</v>
      </c>
      <c r="BD33" s="86" t="str">
        <f t="shared" ref="BD33:BD68" si="39">B33</f>
        <v>Apache Blvd</v>
      </c>
      <c r="BE33" s="86" t="str">
        <f t="shared" ref="BE33:BE68" si="40">C33</f>
        <v>S Dorsey Ln</v>
      </c>
      <c r="BF33" s="245">
        <f>IF(ISERROR(MATCH($A33,[1]!summary_loc,0)),"",INDEX([1]!summary_data,MATCH($A33,[1]!summary_loc,0),MATCH(MID(BF$1,6,12),[1]!summary_hdr,0)))</f>
        <v>38</v>
      </c>
      <c r="BG33" s="245" t="str">
        <f>IF(ISERROR(MATCH($A33,[2]!summary_loc,0)),"",INDEX([2]!summary_data,MATCH($A33,[2]!summary_loc,0),MATCH(MID(BG$1,6,12),[2]!summary_hdr,0)))</f>
        <v/>
      </c>
      <c r="BH33" s="245">
        <f>IF(ISERROR(MATCH($A33,[3]SummDir!summary_loc,0)),"",INDEX([3]!summary_data,MATCH($A33,[3]SummDir!summary_loc,0),MATCH(MID(BH$1,6,12),[3]SummDir!summary_hdr,0)))</f>
        <v>64</v>
      </c>
      <c r="BI33" s="245">
        <f>IF(ISERROR(MATCH($A33,[4]!summary_loc,0)),"",INDEX([4]!summary_data,MATCH($A33,[4]!summary_loc,0),MATCH(MID(BI$1,6,12),[4]!summary_hdr,0)))</f>
        <v>66</v>
      </c>
      <c r="BJ33" s="245">
        <f t="shared" si="25"/>
        <v>65.75</v>
      </c>
      <c r="BK33" s="245">
        <f>IF(ISERROR(MATCH($A33,[1]!summary_loc,0)),"",INDEX([1]!summary_data,MATCH($A33,[1]!summary_loc,0),MATCH(MID(BK$1,6,12),[1]!summary_hdr,0)))</f>
        <v>38</v>
      </c>
      <c r="BL33" s="245" t="str">
        <f>IF(ISERROR(MATCH($A33,[2]!summary_loc,0)),"",INDEX([2]!summary_data,MATCH($A33,[2]!summary_loc,0),MATCH(MID(BL$1,6,12),[2]!summary_hdr,0)))</f>
        <v/>
      </c>
      <c r="BM33" s="245">
        <f>IF(ISERROR(MATCH($A33,[3]SummDir!summary_loc,0)),"",INDEX([3]!summary_data,MATCH($A33,[3]SummDir!summary_loc,0),MATCH(MID(BM$1,6,12),[3]SummDir!summary_hdr,0)))</f>
        <v>64</v>
      </c>
      <c r="BN33" s="245">
        <f>IF(ISERROR(MATCH($A33,[4]!summary_loc,0)),"",INDEX([4]!summary_data,MATCH($A33,[4]!summary_loc,0),MATCH(MID(BN$1,6,12),[4]!summary_hdr,0)))</f>
        <v>66</v>
      </c>
      <c r="BO33" s="245">
        <f t="shared" si="26"/>
        <v>8.75</v>
      </c>
      <c r="BP33" s="293" t="b">
        <f t="shared" si="27"/>
        <v>0</v>
      </c>
      <c r="BQ33" s="293" t="b">
        <f>NOT(ISERROR(MATCH(A33,Summary!B:B,0)))</f>
        <v>1</v>
      </c>
      <c r="BR33" s="293" t="b">
        <v>1</v>
      </c>
      <c r="BS33" s="293" t="b">
        <v>1</v>
      </c>
      <c r="BT33" s="293" t="b">
        <v>0</v>
      </c>
      <c r="BU33" s="293" t="b">
        <f>ISNUMBER(INDEX([5]Report!$E$1:$E$65536,MATCH($A33,[5]Report!$B$1:$B$65536,0),1))</f>
        <v>1</v>
      </c>
      <c r="BV33" s="293" t="b">
        <f t="shared" si="28"/>
        <v>1</v>
      </c>
      <c r="BX33">
        <f t="shared" si="29"/>
        <v>0.5</v>
      </c>
      <c r="BY33">
        <f t="shared" si="30"/>
        <v>0.5</v>
      </c>
      <c r="CA33" s="283">
        <f>COUNTIF(BU$2:BU33,TRUE)</f>
        <v>24</v>
      </c>
      <c r="CB33" s="293" t="b">
        <v>1</v>
      </c>
      <c r="CC33">
        <v>33.414745000000003</v>
      </c>
      <c r="CD33">
        <v>-111.917698</v>
      </c>
      <c r="CE33" s="304">
        <f>COUNTIF('Accidents_2009-2013'!$M:$M,"="&amp;$A33)</f>
        <v>11</v>
      </c>
      <c r="CF33" s="304">
        <v>1</v>
      </c>
    </row>
    <row r="34" spans="1:84" ht="12.75" customHeight="1" x14ac:dyDescent="0.25">
      <c r="A34" s="113">
        <v>133</v>
      </c>
      <c r="B34" s="118" t="s">
        <v>41</v>
      </c>
      <c r="C34" s="113" t="s">
        <v>25</v>
      </c>
      <c r="D34" s="188">
        <v>1</v>
      </c>
      <c r="E34" s="374">
        <v>1</v>
      </c>
      <c r="F34" s="114"/>
      <c r="G34" s="114"/>
      <c r="H34" s="375"/>
      <c r="I34" s="381" t="b">
        <f t="shared" si="31"/>
        <v>1</v>
      </c>
      <c r="J34" s="313" t="b">
        <f t="shared" si="32"/>
        <v>1</v>
      </c>
      <c r="K34" s="114">
        <v>3</v>
      </c>
      <c r="L34" s="114">
        <v>3</v>
      </c>
      <c r="M34" s="114">
        <v>3</v>
      </c>
      <c r="N34" s="114">
        <v>3</v>
      </c>
      <c r="O34" s="57">
        <v>1</v>
      </c>
      <c r="P34" s="57">
        <f t="shared" si="33"/>
        <v>1</v>
      </c>
      <c r="Q34" s="57">
        <v>2</v>
      </c>
      <c r="R34" s="57">
        <v>0</v>
      </c>
      <c r="S34" s="51"/>
      <c r="T34" s="51"/>
      <c r="U34" s="51"/>
      <c r="V34" s="57">
        <v>2</v>
      </c>
      <c r="W34" s="57"/>
      <c r="X34" s="52">
        <f t="shared" si="4"/>
        <v>22165</v>
      </c>
      <c r="Y34" s="52">
        <f t="shared" si="5"/>
        <v>4997</v>
      </c>
      <c r="Z34" s="52">
        <f t="shared" si="6"/>
        <v>22165</v>
      </c>
      <c r="AA34" s="52">
        <f t="shared" si="7"/>
        <v>4997</v>
      </c>
      <c r="AB34" s="52">
        <f t="shared" si="8"/>
        <v>0</v>
      </c>
      <c r="AC34" s="52" t="str">
        <f t="shared" si="9"/>
        <v/>
      </c>
      <c r="AD34" s="52" t="str">
        <f t="shared" si="10"/>
        <v/>
      </c>
      <c r="AE34" s="52">
        <f t="shared" si="11"/>
        <v>0</v>
      </c>
      <c r="AF34" s="52">
        <f t="shared" si="12"/>
        <v>22165</v>
      </c>
      <c r="AG34" s="52" t="str">
        <f t="shared" si="13"/>
        <v/>
      </c>
      <c r="AH34" s="52" t="str">
        <f t="shared" si="14"/>
        <v/>
      </c>
      <c r="AI34" s="329">
        <f>IF(LEN(AT34)&gt;0,IF(NOT(ISERROR(MATCH(AT34,TC_concat,0))),MOD(MATCH(AT34,TC_concat,0)-1,1+MAX(TCID!$A:$A)),""),"")</f>
        <v>60</v>
      </c>
      <c r="AJ34" s="140">
        <v>48</v>
      </c>
      <c r="AK34" s="329" t="str">
        <f>IF(LEN(AV34)&gt;0,IF(NOT(ISERROR(MATCH(AV34,TC_concat,0))),MOD(MATCH(AV34,TC_concat,0)-1,1+MAX(TCID!$A:$A)),""),"")</f>
        <v/>
      </c>
      <c r="AL34" s="329" t="str">
        <f>IF(LEN(AW34)&gt;0,IF(NOT(ISERROR(MATCH(AW34,TC_concat,0))),MOD(MATCH(AW34,TC_concat,0)-1,1+MAX(TCID!$A:$A)),""),"")</f>
        <v/>
      </c>
      <c r="AM34" t="str">
        <f t="shared" si="35"/>
        <v>Apache &amp; College</v>
      </c>
      <c r="AN34" s="48" t="str">
        <f t="shared" si="37"/>
        <v>Apache</v>
      </c>
      <c r="AO34" s="48" t="str">
        <f t="shared" ref="AO34:AO49" si="41">IF(ISERROR(FIND(" ",C34)),C34,LEFT(C34,FIND(" ",C34)-1))</f>
        <v>College</v>
      </c>
      <c r="AP34" t="str">
        <f t="shared" ref="AP34:AP51" si="42">B34</f>
        <v>Apache Blvd</v>
      </c>
      <c r="AQ34" t="str">
        <f t="shared" ref="AQ34:AQ51" si="43">C34</f>
        <v>College Ave</v>
      </c>
      <c r="AR34" t="str">
        <f t="shared" ref="AR34:AR68" si="44">B34&amp;" &amp; "&amp;C34</f>
        <v>Apache Blvd &amp; College Ave</v>
      </c>
      <c r="AS34" s="16">
        <f t="shared" ref="AS34:AS68" si="45">COUNTIF(ConcFrom,AR34)+COUNTIF(ConcTo,AR34)</f>
        <v>1</v>
      </c>
      <c r="AT34" t="str">
        <f t="shared" si="36"/>
        <v>Apache Blvd &amp; College Ave_1</v>
      </c>
      <c r="AU34" t="str">
        <f t="shared" si="36"/>
        <v/>
      </c>
      <c r="AV34" t="str">
        <f t="shared" si="36"/>
        <v/>
      </c>
      <c r="AW34" t="str">
        <f t="shared" si="36"/>
        <v/>
      </c>
      <c r="AY34">
        <f t="shared" ref="AY34:AY51" si="46">IF(ISNUMBER(AI34),INDEX(TrfCnt,AI34+1),"")</f>
        <v>4997</v>
      </c>
      <c r="AZ34">
        <f t="shared" ref="AZ34:AZ51" si="47">IF(ISNUMBER(AJ34),INDEX(TrfCnt,AJ34+1),"")</f>
        <v>22165</v>
      </c>
      <c r="BA34" t="str">
        <f t="shared" ref="BA34:BA51" si="48">IF(ISNUMBER(AK34),INDEX(TrfCnt,AK34+1),"")</f>
        <v/>
      </c>
      <c r="BB34" t="str">
        <f t="shared" ref="BB34:BB51" si="49">IF(ISNUMBER(AL34),INDEX(TrfCnt,AL34+1),"")</f>
        <v/>
      </c>
      <c r="BC34" s="52">
        <f t="shared" si="38"/>
        <v>133</v>
      </c>
      <c r="BD34" s="86" t="str">
        <f t="shared" si="39"/>
        <v>Apache Blvd</v>
      </c>
      <c r="BE34" s="86" t="str">
        <f t="shared" si="40"/>
        <v>College Ave</v>
      </c>
      <c r="BF34" s="245" t="str">
        <f>IF(ISERROR(MATCH($A34,[1]!summary_loc,0)),"",INDEX([1]!summary_data,MATCH($A34,[1]!summary_loc,0),MATCH(MID(BF$1,6,12),[1]!summary_hdr,0)))</f>
        <v/>
      </c>
      <c r="BG34" s="245">
        <f>IF(ISERROR(MATCH($A34,[2]!summary_loc,0)),"",INDEX([2]!summary_data,MATCH($A34,[2]!summary_loc,0),MATCH(MID(BG$1,6,12),[2]!summary_hdr,0)))</f>
        <v>233</v>
      </c>
      <c r="BH34" s="245">
        <f>IF(ISERROR(MATCH($A34,[3]SummDir!summary_loc,0)),"",INDEX([3]!summary_data,MATCH($A34,[3]SummDir!summary_loc,0),MATCH(MID(BH$1,6,12),[3]SummDir!summary_hdr,0)))</f>
        <v>163.75</v>
      </c>
      <c r="BI34" s="245">
        <f ca="1">IF(ISERROR(MATCH($A34,[4]!summary_loc,0)),"",INDEX([4]!summary_data,MATCH($A34,[4]!summary_loc,0),MATCH(MID(BI$1,6,12),[4]!summary_hdr,0)))</f>
        <v>243</v>
      </c>
      <c r="BJ34" s="245">
        <f t="shared" ref="BJ34:BJ68" si="50">IF(ISERROR(MATCH($A34,summary_loc,0)),"",INDEX(summary_data,MATCH($A34,summary_loc,0),MATCH(MID(BJ$1,6,12),summary_hdr,0)))</f>
        <v>220.25</v>
      </c>
      <c r="BK34" s="245" t="str">
        <f>IF(ISERROR(MATCH($A34,[1]!summary_loc,0)),"",INDEX([1]!summary_data,MATCH($A34,[1]!summary_loc,0),MATCH(MID(BK$1,6,12),[1]!summary_hdr,0)))</f>
        <v/>
      </c>
      <c r="BL34" s="245">
        <f>IF(ISERROR(MATCH($A34,[2]!summary_loc,0)),"",INDEX([2]!summary_data,MATCH($A34,[2]!summary_loc,0),MATCH(MID(BL$1,6,12),[2]!summary_hdr,0)))</f>
        <v>233</v>
      </c>
      <c r="BM34" s="245">
        <f>IF(ISERROR(MATCH($A34,[3]SummDir!summary_loc,0)),"",INDEX([3]!summary_data,MATCH($A34,[3]SummDir!summary_loc,0),MATCH(MID(BM$1,6,12),[3]SummDir!summary_hdr,0)))</f>
        <v>163.75</v>
      </c>
      <c r="BN34" s="245">
        <f ca="1">IF(ISERROR(MATCH($A34,[4]!summary_loc,0)),"",INDEX([4]!summary_data,MATCH($A34,[4]!summary_loc,0),MATCH(MID(BN$1,6,12),[4]!summary_hdr,0)))</f>
        <v>243</v>
      </c>
      <c r="BO34" s="245">
        <f t="shared" ref="BO34:BO68" si="51">IF(ISERROR(MATCH($A34,summary_loc,0)),"",INDEX(SummDirNS_data,MATCH($A34,summary_loc,0),MATCH(MID(BO$1,6,12),summary_hdr,0)))</f>
        <v>156.75</v>
      </c>
      <c r="BP34" s="293" t="b">
        <f t="shared" ref="BP34:BP65" si="52">AND(BQ34:BU34)</f>
        <v>0</v>
      </c>
      <c r="BQ34" s="293" t="b">
        <f>NOT(ISERROR(MATCH(A34,Summary!B:B,0)))</f>
        <v>1</v>
      </c>
      <c r="BR34" s="293" t="b">
        <v>1</v>
      </c>
      <c r="BS34" s="293" t="b">
        <v>1</v>
      </c>
      <c r="BT34" s="293" t="b">
        <v>1</v>
      </c>
      <c r="BU34" s="293" t="b">
        <f>ISNUMBER(INDEX([5]Report!$E$1:$E$65536,MATCH($A34,[5]Report!$B$1:$B$65536,0),1))</f>
        <v>0</v>
      </c>
      <c r="BV34" s="293" t="b">
        <f t="shared" ref="BV34:BV68" si="53">AND(BQ34,BR34,BS34)</f>
        <v>1</v>
      </c>
      <c r="BX34">
        <f t="shared" ref="BX34:BX68" si="54">IF(BQ34,$R34,"")</f>
        <v>0</v>
      </c>
      <c r="BY34">
        <f t="shared" ref="BY34:BY68" si="55">IF(BR34,$R34,"")</f>
        <v>0</v>
      </c>
      <c r="CA34" s="283">
        <f>COUNTIF(BU$2:BU34,TRUE)</f>
        <v>24</v>
      </c>
      <c r="CB34" s="293" t="b">
        <v>0</v>
      </c>
      <c r="CC34">
        <v>33.414544999999997</v>
      </c>
      <c r="CD34">
        <v>-111.93469899999999</v>
      </c>
      <c r="CE34" s="304">
        <f>COUNTIF('Accidents_2009-2013'!$M:$M,"="&amp;$A34)</f>
        <v>13</v>
      </c>
      <c r="CF34" s="304">
        <v>2</v>
      </c>
    </row>
    <row r="35" spans="1:84" ht="12.75" customHeight="1" x14ac:dyDescent="0.25">
      <c r="A35" s="113">
        <v>134</v>
      </c>
      <c r="B35" s="113" t="s">
        <v>41</v>
      </c>
      <c r="C35" s="113" t="s">
        <v>42</v>
      </c>
      <c r="D35" s="188">
        <v>1</v>
      </c>
      <c r="E35" s="374">
        <v>1</v>
      </c>
      <c r="F35" s="114"/>
      <c r="G35" s="114"/>
      <c r="H35" s="375"/>
      <c r="I35" s="381" t="b">
        <f t="shared" si="31"/>
        <v>1</v>
      </c>
      <c r="J35" s="313" t="b">
        <f t="shared" si="32"/>
        <v>1</v>
      </c>
      <c r="K35" s="114">
        <v>5</v>
      </c>
      <c r="L35" s="114">
        <v>5</v>
      </c>
      <c r="M35" s="114">
        <v>3</v>
      </c>
      <c r="N35" s="114">
        <v>3</v>
      </c>
      <c r="O35" s="57">
        <v>1</v>
      </c>
      <c r="P35" s="57">
        <f t="shared" si="33"/>
        <v>1</v>
      </c>
      <c r="Q35" s="57">
        <v>2</v>
      </c>
      <c r="R35" s="57">
        <v>0</v>
      </c>
      <c r="S35" s="51"/>
      <c r="T35" s="51"/>
      <c r="U35" s="51"/>
      <c r="V35" s="57">
        <v>1</v>
      </c>
      <c r="W35" s="57"/>
      <c r="X35" s="52">
        <f t="shared" si="4"/>
        <v>22165</v>
      </c>
      <c r="Y35" s="52" t="str">
        <f t="shared" si="5"/>
        <v/>
      </c>
      <c r="Z35" s="52">
        <f t="shared" si="6"/>
        <v>22165</v>
      </c>
      <c r="AA35" s="52">
        <f t="shared" si="7"/>
        <v>0</v>
      </c>
      <c r="AB35" s="52" t="str">
        <f t="shared" si="8"/>
        <v/>
      </c>
      <c r="AC35" s="52" t="str">
        <f t="shared" si="9"/>
        <v/>
      </c>
      <c r="AD35" s="52" t="str">
        <f t="shared" si="10"/>
        <v/>
      </c>
      <c r="AE35" s="52">
        <f t="shared" si="11"/>
        <v>22165</v>
      </c>
      <c r="AF35" s="52" t="str">
        <f t="shared" si="12"/>
        <v/>
      </c>
      <c r="AG35" s="52" t="str">
        <f t="shared" si="13"/>
        <v/>
      </c>
      <c r="AH35" s="52" t="str">
        <f t="shared" si="14"/>
        <v/>
      </c>
      <c r="AI35" s="140">
        <v>48</v>
      </c>
      <c r="AJ35" s="329" t="str">
        <f>IF(LEN(AU35)&gt;0,IF(NOT(ISERROR(MATCH(AU35,TC_concat,0))),MOD(MATCH(AU35,TC_concat,0)-1,1+MAX(TCID!$A:$A)),""),"")</f>
        <v/>
      </c>
      <c r="AK35" s="329" t="str">
        <f>IF(LEN(AV35)&gt;0,IF(NOT(ISERROR(MATCH(AV35,TC_concat,0))),MOD(MATCH(AV35,TC_concat,0)-1,1+MAX(TCID!$A:$A)),""),"")</f>
        <v/>
      </c>
      <c r="AL35" s="329" t="str">
        <f>IF(LEN(AW35)&gt;0,IF(NOT(ISERROR(MATCH(AW35,TC_concat,0))),MOD(MATCH(AW35,TC_concat,0)-1,1+MAX(TCID!$A:$A)),""),"")</f>
        <v/>
      </c>
      <c r="AM35" t="str">
        <f t="shared" si="35"/>
        <v>Apache &amp; Paseo</v>
      </c>
      <c r="AN35" s="48" t="str">
        <f t="shared" si="37"/>
        <v>Apache</v>
      </c>
      <c r="AO35" s="48" t="str">
        <f t="shared" si="41"/>
        <v>Paseo</v>
      </c>
      <c r="AP35" t="str">
        <f t="shared" si="42"/>
        <v>Apache Blvd</v>
      </c>
      <c r="AQ35" t="str">
        <f t="shared" si="43"/>
        <v>Paseo Del Saber</v>
      </c>
      <c r="AR35" t="str">
        <f t="shared" si="44"/>
        <v>Apache Blvd &amp; Paseo Del Saber</v>
      </c>
      <c r="AS35" s="16">
        <f t="shared" si="45"/>
        <v>0</v>
      </c>
      <c r="AT35" t="str">
        <f t="shared" si="36"/>
        <v/>
      </c>
      <c r="AU35" t="str">
        <f t="shared" si="36"/>
        <v/>
      </c>
      <c r="AV35" t="str">
        <f t="shared" si="36"/>
        <v/>
      </c>
      <c r="AW35" t="str">
        <f t="shared" si="36"/>
        <v/>
      </c>
      <c r="AY35">
        <f t="shared" si="46"/>
        <v>22165</v>
      </c>
      <c r="AZ35" t="str">
        <f t="shared" si="47"/>
        <v/>
      </c>
      <c r="BA35" t="str">
        <f t="shared" si="48"/>
        <v/>
      </c>
      <c r="BB35" t="str">
        <f t="shared" si="49"/>
        <v/>
      </c>
      <c r="BC35" s="52">
        <f t="shared" si="38"/>
        <v>134</v>
      </c>
      <c r="BD35" s="86" t="str">
        <f t="shared" si="39"/>
        <v>Apache Blvd</v>
      </c>
      <c r="BE35" s="86" t="str">
        <f t="shared" si="40"/>
        <v>Paseo Del Saber</v>
      </c>
      <c r="BF35" s="245">
        <f>IF(ISERROR(MATCH($A35,[1]!summary_loc,0)),"",INDEX([1]!summary_data,MATCH($A35,[1]!summary_loc,0),MATCH(MID(BF$1,6,12),[1]!summary_hdr,0)))</f>
        <v>121</v>
      </c>
      <c r="BG35" s="245">
        <f>IF(ISERROR(MATCH($A35,[2]!summary_loc,0)),"",INDEX([2]!summary_data,MATCH($A35,[2]!summary_loc,0),MATCH(MID(BG$1,6,12),[2]!summary_hdr,0)))</f>
        <v>102</v>
      </c>
      <c r="BH35" s="245">
        <f>IF(ISERROR(MATCH($A35,[3]SummDir!summary_loc,0)),"",INDEX([3]!summary_data,MATCH($A35,[3]SummDir!summary_loc,0),MATCH(MID(BH$1,6,12),[3]SummDir!summary_hdr,0)))</f>
        <v>181.5</v>
      </c>
      <c r="BI35" s="245" t="str">
        <f>IF(ISERROR(MATCH($A35,[4]!summary_loc,0)),"",INDEX([4]!summary_data,MATCH($A35,[4]!summary_loc,0),MATCH(MID(BI$1,6,12),[4]!summary_hdr,0)))</f>
        <v/>
      </c>
      <c r="BJ35" s="245">
        <f t="shared" si="50"/>
        <v>232.75</v>
      </c>
      <c r="BK35" s="245">
        <f>IF(ISERROR(MATCH($A35,[1]!summary_loc,0)),"",INDEX([1]!summary_data,MATCH($A35,[1]!summary_loc,0),MATCH(MID(BK$1,6,12),[1]!summary_hdr,0)))</f>
        <v>121</v>
      </c>
      <c r="BL35" s="245">
        <f>IF(ISERROR(MATCH($A35,[2]!summary_loc,0)),"",INDEX([2]!summary_data,MATCH($A35,[2]!summary_loc,0),MATCH(MID(BL$1,6,12),[2]!summary_hdr,0)))</f>
        <v>102</v>
      </c>
      <c r="BM35" s="245">
        <f>IF(ISERROR(MATCH($A35,[3]SummDir!summary_loc,0)),"",INDEX([3]!summary_data,MATCH($A35,[3]SummDir!summary_loc,0),MATCH(MID(BM$1,6,12),[3]SummDir!summary_hdr,0)))</f>
        <v>181.5</v>
      </c>
      <c r="BN35" s="245" t="str">
        <f>IF(ISERROR(MATCH($A35,[4]!summary_loc,0)),"",INDEX([4]!summary_data,MATCH($A35,[4]!summary_loc,0),MATCH(MID(BN$1,6,12),[4]!summary_hdr,0)))</f>
        <v/>
      </c>
      <c r="BO35" s="245">
        <f t="shared" si="51"/>
        <v>108.25</v>
      </c>
      <c r="BP35" s="293" t="b">
        <f t="shared" si="52"/>
        <v>0</v>
      </c>
      <c r="BQ35" s="293" t="b">
        <f>NOT(ISERROR(MATCH(A35,Summary!B:B,0)))</f>
        <v>1</v>
      </c>
      <c r="BR35" s="293" t="b">
        <v>0</v>
      </c>
      <c r="BS35" s="293" t="b">
        <v>1</v>
      </c>
      <c r="BT35" s="293" t="b">
        <v>1</v>
      </c>
      <c r="BU35" s="293" t="b">
        <f>ISNUMBER(INDEX([5]Report!$E$1:$E$65536,MATCH($A35,[5]Report!$B$1:$B$65536,0),1))</f>
        <v>1</v>
      </c>
      <c r="BV35" s="293" t="b">
        <f t="shared" si="53"/>
        <v>0</v>
      </c>
      <c r="BX35">
        <f t="shared" si="54"/>
        <v>0</v>
      </c>
      <c r="BY35" t="str">
        <f t="shared" si="55"/>
        <v/>
      </c>
      <c r="CA35" s="283">
        <f>COUNTIF(BU$2:BU35,TRUE)</f>
        <v>25</v>
      </c>
      <c r="CB35" s="293" t="b">
        <v>1</v>
      </c>
      <c r="CC35">
        <v>33.414695999999999</v>
      </c>
      <c r="CD35">
        <v>-111.92914</v>
      </c>
      <c r="CE35" s="304">
        <f>COUNTIF('Accidents_2009-2013'!$M:$M,"="&amp;$A35)</f>
        <v>5</v>
      </c>
      <c r="CF35" s="304">
        <v>1</v>
      </c>
    </row>
    <row r="36" spans="1:84" ht="12.75" customHeight="1" x14ac:dyDescent="0.25">
      <c r="A36" s="113">
        <v>135</v>
      </c>
      <c r="B36" s="118" t="s">
        <v>163</v>
      </c>
      <c r="C36" s="113" t="s">
        <v>27</v>
      </c>
      <c r="D36" s="188">
        <v>1</v>
      </c>
      <c r="E36" s="374"/>
      <c r="F36" s="114"/>
      <c r="G36" s="114"/>
      <c r="H36" s="375">
        <v>1</v>
      </c>
      <c r="I36" s="381" t="b">
        <f t="shared" si="31"/>
        <v>0</v>
      </c>
      <c r="J36" s="313" t="b">
        <f t="shared" si="32"/>
        <v>1</v>
      </c>
      <c r="K36" s="114">
        <v>0</v>
      </c>
      <c r="L36" s="114">
        <v>0</v>
      </c>
      <c r="M36" s="114">
        <v>3</v>
      </c>
      <c r="N36" s="114">
        <v>3</v>
      </c>
      <c r="O36" s="57">
        <v>1</v>
      </c>
      <c r="P36" s="57">
        <f t="shared" si="33"/>
        <v>1</v>
      </c>
      <c r="Q36" s="57">
        <v>2</v>
      </c>
      <c r="R36" s="57">
        <v>0</v>
      </c>
      <c r="S36" s="51"/>
      <c r="T36" s="51"/>
      <c r="U36" s="51"/>
      <c r="V36" s="57">
        <v>1</v>
      </c>
      <c r="W36" s="57"/>
      <c r="X36" s="52">
        <f t="shared" si="4"/>
        <v>37510</v>
      </c>
      <c r="Y36" s="52">
        <f t="shared" si="5"/>
        <v>37510</v>
      </c>
      <c r="Z36" s="52" t="str">
        <f t="shared" si="6"/>
        <v/>
      </c>
      <c r="AA36" s="52">
        <f t="shared" si="7"/>
        <v>37510</v>
      </c>
      <c r="AB36" s="52" t="str">
        <f t="shared" si="8"/>
        <v/>
      </c>
      <c r="AC36" s="52" t="str">
        <f t="shared" si="9"/>
        <v/>
      </c>
      <c r="AD36" s="52" t="str">
        <f t="shared" si="10"/>
        <v/>
      </c>
      <c r="AE36" s="52">
        <f t="shared" si="11"/>
        <v>0</v>
      </c>
      <c r="AF36" s="52" t="str">
        <f t="shared" si="12"/>
        <v/>
      </c>
      <c r="AG36" s="52" t="str">
        <f t="shared" si="13"/>
        <v/>
      </c>
      <c r="AH36" s="52" t="str">
        <f t="shared" si="14"/>
        <v/>
      </c>
      <c r="AI36" s="140">
        <v>46</v>
      </c>
      <c r="AJ36" s="329" t="str">
        <f>IF(LEN(AU36)&gt;0,IF(NOT(ISERROR(MATCH(AU36,TC_concat,0))),MOD(MATCH(AU36,TC_concat,0)-1,1+MAX(TCID!$A:$A)),""),"")</f>
        <v/>
      </c>
      <c r="AK36" s="329" t="str">
        <f>IF(LEN(AV36)&gt;0,IF(NOT(ISERROR(MATCH(AV36,TC_concat,0))),MOD(MATCH(AV36,TC_concat,0)-1,1+MAX(TCID!$A:$A)),""),"")</f>
        <v/>
      </c>
      <c r="AL36" s="329" t="str">
        <f>IF(LEN(AW36)&gt;0,IF(NOT(ISERROR(MATCH(AW36,TC_concat,0))),MOD(MATCH(AW36,TC_concat,0)-1,1+MAX(TCID!$A:$A)),""),"")</f>
        <v/>
      </c>
      <c r="AM36" t="str">
        <f t="shared" si="35"/>
        <v>Lemon &amp; Rural</v>
      </c>
      <c r="AN36" s="48" t="str">
        <f t="shared" si="37"/>
        <v>Lemon</v>
      </c>
      <c r="AO36" s="48" t="str">
        <f t="shared" si="41"/>
        <v>Rural</v>
      </c>
      <c r="AP36" t="str">
        <f t="shared" si="42"/>
        <v>Lemon St</v>
      </c>
      <c r="AQ36" t="str">
        <f t="shared" si="43"/>
        <v>Rural Rd</v>
      </c>
      <c r="AR36" t="str">
        <f t="shared" si="44"/>
        <v>Lemon St &amp; Rural Rd</v>
      </c>
      <c r="AS36" s="16">
        <f t="shared" si="45"/>
        <v>0</v>
      </c>
      <c r="AT36" t="str">
        <f t="shared" si="36"/>
        <v/>
      </c>
      <c r="AU36" t="str">
        <f t="shared" si="36"/>
        <v/>
      </c>
      <c r="AV36" t="str">
        <f t="shared" si="36"/>
        <v/>
      </c>
      <c r="AW36" t="str">
        <f t="shared" si="36"/>
        <v/>
      </c>
      <c r="AY36">
        <f t="shared" si="46"/>
        <v>37510</v>
      </c>
      <c r="AZ36" t="str">
        <f t="shared" si="47"/>
        <v/>
      </c>
      <c r="BA36" t="str">
        <f t="shared" si="48"/>
        <v/>
      </c>
      <c r="BB36" t="str">
        <f t="shared" si="49"/>
        <v/>
      </c>
      <c r="BC36" s="52">
        <f t="shared" si="38"/>
        <v>135</v>
      </c>
      <c r="BD36" s="86" t="str">
        <f t="shared" si="39"/>
        <v>Lemon St</v>
      </c>
      <c r="BE36" s="86" t="str">
        <f t="shared" si="40"/>
        <v>Rural Rd</v>
      </c>
      <c r="BF36" s="245">
        <f>IF(ISERROR(MATCH($A36,[1]!summary_loc,0)),"",INDEX([1]!summary_data,MATCH($A36,[1]!summary_loc,0),MATCH(MID(BF$1,6,12),[1]!summary_hdr,0)))</f>
        <v>151</v>
      </c>
      <c r="BG36" s="245" t="str">
        <f>IF(ISERROR(MATCH($A36,[2]!summary_loc,0)),"",INDEX([2]!summary_data,MATCH($A36,[2]!summary_loc,0),MATCH(MID(BG$1,6,12),[2]!summary_hdr,0)))</f>
        <v/>
      </c>
      <c r="BH36" s="245">
        <f>IF(ISERROR(MATCH($A36,[3]SummDir!summary_loc,0)),"",INDEX([3]!summary_data,MATCH($A36,[3]SummDir!summary_loc,0),MATCH(MID(BH$1,6,12),[3]SummDir!summary_hdr,0)))</f>
        <v>149.25</v>
      </c>
      <c r="BI36" s="245">
        <f>IF(ISERROR(MATCH($A36,[4]!summary_loc,0)),"",INDEX([4]!summary_data,MATCH($A36,[4]!summary_loc,0),MATCH(MID(BI$1,6,12),[4]!summary_hdr,0)))</f>
        <v>168.25</v>
      </c>
      <c r="BJ36" s="245">
        <f t="shared" si="50"/>
        <v>177.125</v>
      </c>
      <c r="BK36" s="245">
        <f>IF(ISERROR(MATCH($A36,[1]!summary_loc,0)),"",INDEX([1]!summary_data,MATCH($A36,[1]!summary_loc,0),MATCH(MID(BK$1,6,12),[1]!summary_hdr,0)))</f>
        <v>151</v>
      </c>
      <c r="BL36" s="245" t="str">
        <f>IF(ISERROR(MATCH($A36,[2]!summary_loc,0)),"",INDEX([2]!summary_data,MATCH($A36,[2]!summary_loc,0),MATCH(MID(BL$1,6,12),[2]!summary_hdr,0)))</f>
        <v/>
      </c>
      <c r="BM36" s="245">
        <f>IF(ISERROR(MATCH($A36,[3]SummDir!summary_loc,0)),"",INDEX([3]!summary_data,MATCH($A36,[3]SummDir!summary_loc,0),MATCH(MID(BM$1,6,12),[3]SummDir!summary_hdr,0)))</f>
        <v>149.25</v>
      </c>
      <c r="BN36" s="245">
        <f>IF(ISERROR(MATCH($A36,[4]!summary_loc,0)),"",INDEX([4]!summary_data,MATCH($A36,[4]!summary_loc,0),MATCH(MID(BN$1,6,12),[4]!summary_hdr,0)))</f>
        <v>168.25</v>
      </c>
      <c r="BO36" s="245">
        <f t="shared" si="51"/>
        <v>73.25</v>
      </c>
      <c r="BP36" s="293" t="b">
        <f t="shared" si="52"/>
        <v>0</v>
      </c>
      <c r="BQ36" s="293" t="b">
        <f>NOT(ISERROR(MATCH(A36,Summary!B:B,0)))</f>
        <v>1</v>
      </c>
      <c r="BR36" s="293" t="b">
        <v>1</v>
      </c>
      <c r="BS36" s="293" t="b">
        <v>1</v>
      </c>
      <c r="BT36" s="293" t="b">
        <v>0</v>
      </c>
      <c r="BU36" s="293" t="b">
        <f>ISNUMBER(INDEX([5]Report!$E$1:$E$65536,MATCH($A36,[5]Report!$B$1:$B$65536,0),1))</f>
        <v>1</v>
      </c>
      <c r="BV36" s="293" t="b">
        <f t="shared" si="53"/>
        <v>1</v>
      </c>
      <c r="BX36">
        <f t="shared" si="54"/>
        <v>0</v>
      </c>
      <c r="BY36">
        <f t="shared" si="55"/>
        <v>0</v>
      </c>
      <c r="CA36" s="283">
        <f>COUNTIF(BU$2:BU36,TRUE)</f>
        <v>26</v>
      </c>
      <c r="CB36" s="293" t="b">
        <v>1</v>
      </c>
      <c r="CC36">
        <v>33.416744999999999</v>
      </c>
      <c r="CD36">
        <v>-111.926198</v>
      </c>
      <c r="CE36" s="304">
        <f>COUNTIF('Accidents_2009-2013'!$M:$M,"="&amp;$A36)</f>
        <v>10</v>
      </c>
      <c r="CF36" s="304">
        <v>1</v>
      </c>
    </row>
    <row r="37" spans="1:84" ht="12.75" customHeight="1" x14ac:dyDescent="0.25">
      <c r="A37" s="113">
        <v>136</v>
      </c>
      <c r="B37" s="117" t="s">
        <v>348</v>
      </c>
      <c r="C37" s="113" t="s">
        <v>27</v>
      </c>
      <c r="D37" s="369">
        <v>0</v>
      </c>
      <c r="E37" s="374"/>
      <c r="F37" s="114"/>
      <c r="G37" s="114"/>
      <c r="H37" s="375"/>
      <c r="I37" s="381" t="b">
        <f t="shared" si="31"/>
        <v>0</v>
      </c>
      <c r="J37" s="313" t="b">
        <f t="shared" si="32"/>
        <v>1</v>
      </c>
      <c r="K37" s="114">
        <v>0</v>
      </c>
      <c r="L37" s="114">
        <v>0</v>
      </c>
      <c r="M37" s="114">
        <v>4</v>
      </c>
      <c r="N37" s="114">
        <v>0</v>
      </c>
      <c r="O37" s="57">
        <v>1</v>
      </c>
      <c r="P37" s="57">
        <f t="shared" si="33"/>
        <v>1</v>
      </c>
      <c r="Q37" s="57">
        <v>2</v>
      </c>
      <c r="R37" s="57">
        <v>0</v>
      </c>
      <c r="S37" s="51"/>
      <c r="T37" s="51"/>
      <c r="U37" s="51"/>
      <c r="V37" s="57">
        <v>1</v>
      </c>
      <c r="W37" s="57"/>
      <c r="X37" s="52">
        <f t="shared" si="4"/>
        <v>44120</v>
      </c>
      <c r="Y37" s="52">
        <f t="shared" si="5"/>
        <v>44120</v>
      </c>
      <c r="Z37" s="52" t="str">
        <f t="shared" si="6"/>
        <v/>
      </c>
      <c r="AA37" s="52">
        <f t="shared" si="7"/>
        <v>44120</v>
      </c>
      <c r="AB37" s="52" t="str">
        <f t="shared" si="8"/>
        <v/>
      </c>
      <c r="AC37" s="52" t="str">
        <f t="shared" si="9"/>
        <v/>
      </c>
      <c r="AD37" s="52" t="str">
        <f t="shared" si="10"/>
        <v/>
      </c>
      <c r="AE37" s="52">
        <f t="shared" si="11"/>
        <v>0</v>
      </c>
      <c r="AF37" s="52" t="str">
        <f t="shared" si="12"/>
        <v/>
      </c>
      <c r="AG37" s="52" t="str">
        <f t="shared" si="13"/>
        <v/>
      </c>
      <c r="AH37" s="52" t="str">
        <f t="shared" si="14"/>
        <v/>
      </c>
      <c r="AI37" s="140">
        <v>61</v>
      </c>
      <c r="AJ37" s="329" t="str">
        <f>IF(LEN(AU37)&gt;0,IF(NOT(ISERROR(MATCH(AU37,TC_concat,0))),MOD(MATCH(AU37,TC_concat,0)-1,1+MAX(TCID!$A:$A)),""),"")</f>
        <v/>
      </c>
      <c r="AK37" s="329" t="str">
        <f>IF(LEN(AV37)&gt;0,IF(NOT(ISERROR(MATCH(AV37,TC_concat,0))),MOD(MATCH(AV37,TC_concat,0)-1,1+MAX(TCID!$A:$A)),""),"")</f>
        <v/>
      </c>
      <c r="AL37" s="329" t="str">
        <f>IF(LEN(AW37)&gt;0,IF(NOT(ISERROR(MATCH(AW37,TC_concat,0))),MOD(MATCH(AW37,TC_concat,0)-1,1+MAX(TCID!$A:$A)),""),"")</f>
        <v/>
      </c>
      <c r="AM37" t="str">
        <f t="shared" si="35"/>
        <v>Spence &amp; Rural</v>
      </c>
      <c r="AN37" s="48" t="str">
        <f t="shared" si="37"/>
        <v>Spence</v>
      </c>
      <c r="AO37" s="48" t="str">
        <f t="shared" si="41"/>
        <v>Rural</v>
      </c>
      <c r="AP37" t="str">
        <f t="shared" si="42"/>
        <v>Spence St</v>
      </c>
      <c r="AQ37" t="str">
        <f t="shared" si="43"/>
        <v>Rural Rd</v>
      </c>
      <c r="AR37" t="str">
        <f t="shared" si="44"/>
        <v>Spence St &amp; Rural Rd</v>
      </c>
      <c r="AS37" s="16">
        <f t="shared" si="45"/>
        <v>0</v>
      </c>
      <c r="AT37" t="str">
        <f t="shared" si="36"/>
        <v/>
      </c>
      <c r="AU37" t="str">
        <f t="shared" si="36"/>
        <v/>
      </c>
      <c r="AV37" t="str">
        <f t="shared" si="36"/>
        <v/>
      </c>
      <c r="AW37" t="str">
        <f t="shared" si="36"/>
        <v/>
      </c>
      <c r="AY37">
        <f t="shared" si="46"/>
        <v>44120</v>
      </c>
      <c r="AZ37" t="str">
        <f t="shared" si="47"/>
        <v/>
      </c>
      <c r="BA37" t="str">
        <f t="shared" si="48"/>
        <v/>
      </c>
      <c r="BB37" t="str">
        <f t="shared" si="49"/>
        <v/>
      </c>
      <c r="BC37" s="52">
        <f t="shared" si="38"/>
        <v>136</v>
      </c>
      <c r="BD37" s="86" t="str">
        <f t="shared" si="39"/>
        <v>Spence St</v>
      </c>
      <c r="BE37" s="86" t="str">
        <f t="shared" si="40"/>
        <v>Rural Rd</v>
      </c>
      <c r="BF37" s="245">
        <f>IF(ISERROR(MATCH($A37,[1]!summary_loc,0)),"",INDEX([1]!summary_data,MATCH($A37,[1]!summary_loc,0),MATCH(MID(BF$1,6,12),[1]!summary_hdr,0)))</f>
        <v>92</v>
      </c>
      <c r="BG37" s="245">
        <f>IF(ISERROR(MATCH($A37,[2]!summary_loc,0)),"",INDEX([2]!summary_data,MATCH($A37,[2]!summary_loc,0),MATCH(MID(BG$1,6,12),[2]!summary_hdr,0)))</f>
        <v>134.5</v>
      </c>
      <c r="BH37" s="245">
        <f>IF(ISERROR(MATCH($A37,[3]SummDir!summary_loc,0)),"",INDEX([3]!summary_data,MATCH($A37,[3]SummDir!summary_loc,0),MATCH(MID(BH$1,6,12),[3]SummDir!summary_hdr,0)))</f>
        <v>169.5</v>
      </c>
      <c r="BI37" s="245" t="str">
        <f>IF(ISERROR(MATCH($A37,[4]!summary_loc,0)),"",INDEX([4]!summary_data,MATCH($A37,[4]!summary_loc,0),MATCH(MID(BI$1,6,12),[4]!summary_hdr,0)))</f>
        <v/>
      </c>
      <c r="BJ37" s="245" t="str">
        <f t="shared" si="50"/>
        <v/>
      </c>
      <c r="BK37" s="245">
        <f>IF(ISERROR(MATCH($A37,[1]!summary_loc,0)),"",INDEX([1]!summary_data,MATCH($A37,[1]!summary_loc,0),MATCH(MID(BK$1,6,12),[1]!summary_hdr,0)))</f>
        <v>92</v>
      </c>
      <c r="BL37" s="245">
        <f>IF(ISERROR(MATCH($A37,[2]!summary_loc,0)),"",INDEX([2]!summary_data,MATCH($A37,[2]!summary_loc,0),MATCH(MID(BL$1,6,12),[2]!summary_hdr,0)))</f>
        <v>134.5</v>
      </c>
      <c r="BM37" s="245">
        <f>IF(ISERROR(MATCH($A37,[3]SummDir!summary_loc,0)),"",INDEX([3]!summary_data,MATCH($A37,[3]SummDir!summary_loc,0),MATCH(MID(BM$1,6,12),[3]SummDir!summary_hdr,0)))</f>
        <v>169.5</v>
      </c>
      <c r="BN37" s="245" t="str">
        <f>IF(ISERROR(MATCH($A37,[4]!summary_loc,0)),"",INDEX([4]!summary_data,MATCH($A37,[4]!summary_loc,0),MATCH(MID(BN$1,6,12),[4]!summary_hdr,0)))</f>
        <v/>
      </c>
      <c r="BO37" s="245" t="str">
        <f t="shared" si="51"/>
        <v/>
      </c>
      <c r="BP37" s="293" t="b">
        <f t="shared" si="52"/>
        <v>0</v>
      </c>
      <c r="BQ37" s="293" t="b">
        <f>NOT(ISERROR(MATCH(A37,Summary!B:B,0)))</f>
        <v>0</v>
      </c>
      <c r="BR37" s="293" t="b">
        <v>0</v>
      </c>
      <c r="BS37" s="293" t="b">
        <v>1</v>
      </c>
      <c r="BT37" s="293" t="b">
        <v>1</v>
      </c>
      <c r="BU37" s="293" t="b">
        <f>ISNUMBER(INDEX([5]Report!$E$1:$E$65536,MATCH($A37,[5]Report!$B$1:$B$65536,0),1))</f>
        <v>1</v>
      </c>
      <c r="BV37" s="293" t="b">
        <f t="shared" si="53"/>
        <v>0</v>
      </c>
      <c r="BX37" t="str">
        <f t="shared" si="54"/>
        <v/>
      </c>
      <c r="BY37" t="str">
        <f t="shared" si="55"/>
        <v/>
      </c>
      <c r="CA37" s="283">
        <f>COUNTIF(BU$2:BU37,TRUE)</f>
        <v>27</v>
      </c>
      <c r="CB37" s="293" t="b">
        <v>1</v>
      </c>
      <c r="CC37">
        <v>33.412844999999997</v>
      </c>
      <c r="CD37">
        <v>-111.926198</v>
      </c>
      <c r="CE37" s="304">
        <f>COUNTIF('Accidents_2009-2013'!$M:$M,"="&amp;$A37)</f>
        <v>19</v>
      </c>
      <c r="CF37" s="304">
        <v>4</v>
      </c>
    </row>
    <row r="38" spans="1:84" ht="12.75" customHeight="1" x14ac:dyDescent="0.25">
      <c r="A38" s="113">
        <v>137</v>
      </c>
      <c r="B38" s="118" t="s">
        <v>164</v>
      </c>
      <c r="C38" s="118" t="s">
        <v>162</v>
      </c>
      <c r="D38" s="188">
        <v>0</v>
      </c>
      <c r="E38" s="374"/>
      <c r="F38" s="114"/>
      <c r="G38" s="114"/>
      <c r="H38" s="375"/>
      <c r="I38" s="381" t="b">
        <f t="shared" si="31"/>
        <v>1</v>
      </c>
      <c r="J38" s="313" t="b">
        <f t="shared" si="32"/>
        <v>0</v>
      </c>
      <c r="K38" s="114">
        <v>3</v>
      </c>
      <c r="L38" s="114">
        <v>3</v>
      </c>
      <c r="M38" s="114">
        <v>0</v>
      </c>
      <c r="N38" s="114">
        <v>0</v>
      </c>
      <c r="O38" s="57">
        <v>2</v>
      </c>
      <c r="P38" s="121">
        <f>O38-1</f>
        <v>1</v>
      </c>
      <c r="Q38" s="57"/>
      <c r="R38" s="57">
        <v>1.75</v>
      </c>
      <c r="S38" s="51"/>
      <c r="T38" s="51"/>
      <c r="U38" s="51"/>
      <c r="V38" s="57">
        <v>1</v>
      </c>
      <c r="W38" s="57"/>
      <c r="X38" s="52">
        <f t="shared" ref="X38:X49" si="56">IF(MAX(AY38:BB38)&gt;0,MAX(AY38:BB38),"")</f>
        <v>37476</v>
      </c>
      <c r="Y38" s="52">
        <f t="shared" ref="Y38:Y49" si="57">IF(MAX(AA38:AD38)&gt;0,MAX(AA38:AD38),"")</f>
        <v>24403</v>
      </c>
      <c r="Z38" s="52">
        <f t="shared" ref="Z38:Z49" si="58">IF(MAX(AE38:AH38)&gt;0,MAX(AE38:AH38),"")</f>
        <v>37476</v>
      </c>
      <c r="AA38" s="52">
        <f t="shared" ref="AA38:AA49" si="59">IF(LEN(AI38)&gt;0,INDEX(TC_Dir,AI38+1)*AY38,"")</f>
        <v>0</v>
      </c>
      <c r="AB38" s="52">
        <f t="shared" ref="AB38:AB49" si="60">IF(LEN(AJ38)&gt;0,INDEX(TC_Dir,AJ38+1)*AZ38,"")</f>
        <v>20170</v>
      </c>
      <c r="AC38" s="52">
        <f t="shared" ref="AC38:AC49" si="61">IF(LEN(AK38)&gt;0,INDEX(TC_Dir,AK38+1)*BA38,"")</f>
        <v>24403</v>
      </c>
      <c r="AD38" s="52">
        <f t="shared" ref="AD38:AD49" si="62">IF(LEN(AL38)&gt;0,INDEX(TC_Dir,AL38+1)*BB38,"")</f>
        <v>0</v>
      </c>
      <c r="AE38" s="52">
        <f t="shared" ref="AE38:AE49" si="63">IF(LEN(AI38)&gt;0,NOT(INDEX(TC_Dir,AI38+1))*AY38,"")</f>
        <v>31585</v>
      </c>
      <c r="AF38" s="52">
        <f t="shared" ref="AF38:AF49" si="64">IF(LEN(AJ38)&gt;0,NOT(INDEX(TC_Dir,AJ38+1))*AZ38,"")</f>
        <v>0</v>
      </c>
      <c r="AG38" s="52">
        <f t="shared" ref="AG38:AG49" si="65">IF(LEN(AK38)&gt;0,NOT(INDEX(TC_Dir,AK38+1))*BA38,"")</f>
        <v>0</v>
      </c>
      <c r="AH38" s="52">
        <f t="shared" ref="AH38:AH49" si="66">IF(LEN(AL38)&gt;0,NOT(INDEX(TC_Dir,AL38+1))*BB38,"")</f>
        <v>37476</v>
      </c>
      <c r="AI38" s="329">
        <f>IF(LEN(AT38)&gt;0,IF(NOT(ISERROR(MATCH(AT38,TC_concat,0))),MOD(MATCH(AT38,TC_concat,0)-1,1+MAX(TCID!$A:$A)),""),"")</f>
        <v>56</v>
      </c>
      <c r="AJ38" s="329">
        <f>IF(LEN(AU38)&gt;0,IF(NOT(ISERROR(MATCH(AU38,TC_concat,0))),MOD(MATCH(AU38,TC_concat,0)-1,1+MAX(TCID!$A:$A)),""),"")</f>
        <v>81</v>
      </c>
      <c r="AK38" s="329">
        <f>IF(LEN(AV38)&gt;0,IF(NOT(ISERROR(MATCH(AV38,TC_concat,0))),MOD(MATCH(AV38,TC_concat,0)-1,1+MAX(TCID!$A:$A)),""),"")</f>
        <v>52</v>
      </c>
      <c r="AL38" s="329">
        <f>IF(LEN(AW38)&gt;0,IF(NOT(ISERROR(MATCH(AW38,TC_concat,0))),MOD(MATCH(AW38,TC_concat,0)-1,1+MAX(TCID!$A:$A)),""),"")</f>
        <v>55</v>
      </c>
      <c r="AM38" t="str">
        <f t="shared" si="35"/>
        <v>Bway &amp; Priest</v>
      </c>
      <c r="AN38" s="88" t="s">
        <v>208</v>
      </c>
      <c r="AO38" s="48" t="str">
        <f t="shared" si="41"/>
        <v>Priest</v>
      </c>
      <c r="AP38" t="str">
        <f t="shared" si="42"/>
        <v>Broadway Rd</v>
      </c>
      <c r="AQ38" t="str">
        <f t="shared" si="43"/>
        <v>Priest Dr</v>
      </c>
      <c r="AR38" t="str">
        <f t="shared" si="44"/>
        <v>Broadway Rd &amp; Priest Dr</v>
      </c>
      <c r="AS38" s="16">
        <f t="shared" si="45"/>
        <v>4</v>
      </c>
      <c r="AT38" t="str">
        <f t="shared" si="36"/>
        <v>Broadway Rd &amp; Priest Dr_1</v>
      </c>
      <c r="AU38" t="str">
        <f t="shared" si="36"/>
        <v>Broadway Rd &amp; Priest Dr_2</v>
      </c>
      <c r="AV38" t="str">
        <f t="shared" si="36"/>
        <v>Broadway Rd &amp; Priest Dr_3</v>
      </c>
      <c r="AW38" t="str">
        <f t="shared" si="36"/>
        <v>Broadway Rd &amp; Priest Dr_4</v>
      </c>
      <c r="AY38">
        <f t="shared" si="46"/>
        <v>31585</v>
      </c>
      <c r="AZ38">
        <f t="shared" si="47"/>
        <v>20170</v>
      </c>
      <c r="BA38">
        <f t="shared" si="48"/>
        <v>24403</v>
      </c>
      <c r="BB38">
        <f t="shared" si="49"/>
        <v>37476</v>
      </c>
      <c r="BC38" s="52">
        <f t="shared" si="38"/>
        <v>137</v>
      </c>
      <c r="BD38" s="86" t="str">
        <f t="shared" si="39"/>
        <v>Broadway Rd</v>
      </c>
      <c r="BE38" s="86" t="str">
        <f t="shared" si="40"/>
        <v>Priest Dr</v>
      </c>
      <c r="BF38" s="245">
        <f>IF(ISERROR(MATCH($A38,[1]!summary_loc,0)),"",INDEX([1]!summary_data,MATCH($A38,[1]!summary_loc,0),MATCH(MID(BF$1,6,12),[1]!summary_hdr,0)))</f>
        <v>16</v>
      </c>
      <c r="BG38" s="245" t="str">
        <f>IF(ISERROR(MATCH($A38,[2]!summary_loc,0)),"",INDEX([2]!summary_data,MATCH($A38,[2]!summary_loc,0),MATCH(MID(BG$1,6,12),[2]!summary_hdr,0)))</f>
        <v/>
      </c>
      <c r="BH38" s="245">
        <f>IF(ISERROR(MATCH($A38,[3]SummDir!summary_loc,0)),"",INDEX([3]!summary_data,MATCH($A38,[3]SummDir!summary_loc,0),MATCH(MID(BH$1,6,12),[3]SummDir!summary_hdr,0)))</f>
        <v>22.5</v>
      </c>
      <c r="BI38" s="245" t="str">
        <f>IF(ISERROR(MATCH($A38,[4]!summary_loc,0)),"",INDEX([4]!summary_data,MATCH($A38,[4]!summary_loc,0),MATCH(MID(BI$1,6,12),[4]!summary_hdr,0)))</f>
        <v/>
      </c>
      <c r="BJ38" s="245">
        <f t="shared" si="50"/>
        <v>17</v>
      </c>
      <c r="BK38" s="245">
        <f>IF(ISERROR(MATCH($A38,[1]!summary_loc,0)),"",INDEX([1]!summary_data,MATCH($A38,[1]!summary_loc,0),MATCH(MID(BK$1,6,12),[1]!summary_hdr,0)))</f>
        <v>16</v>
      </c>
      <c r="BL38" s="245" t="str">
        <f>IF(ISERROR(MATCH($A38,[2]!summary_loc,0)),"",INDEX([2]!summary_data,MATCH($A38,[2]!summary_loc,0),MATCH(MID(BL$1,6,12),[2]!summary_hdr,0)))</f>
        <v/>
      </c>
      <c r="BM38" s="245">
        <f>IF(ISERROR(MATCH($A38,[3]SummDir!summary_loc,0)),"",INDEX([3]!summary_data,MATCH($A38,[3]SummDir!summary_loc,0),MATCH(MID(BM$1,6,12),[3]SummDir!summary_hdr,0)))</f>
        <v>22.5</v>
      </c>
      <c r="BN38" s="245" t="str">
        <f>IF(ISERROR(MATCH($A38,[4]!summary_loc,0)),"",INDEX([4]!summary_data,MATCH($A38,[4]!summary_loc,0),MATCH(MID(BN$1,6,12),[4]!summary_hdr,0)))</f>
        <v/>
      </c>
      <c r="BO38" s="245">
        <f t="shared" si="51"/>
        <v>10</v>
      </c>
      <c r="BP38" s="293" t="b">
        <f t="shared" si="52"/>
        <v>0</v>
      </c>
      <c r="BQ38" s="293" t="b">
        <f>NOT(ISERROR(MATCH(A38,Summary!B:B,0)))</f>
        <v>1</v>
      </c>
      <c r="BR38" s="293" t="b">
        <v>0</v>
      </c>
      <c r="BS38" s="293" t="b">
        <v>1</v>
      </c>
      <c r="BT38" s="293" t="b">
        <v>0</v>
      </c>
      <c r="BU38" s="293" t="b">
        <f>ISNUMBER(INDEX([5]Report!$E$1:$E$65536,MATCH($A38,[5]Report!$B$1:$B$65536,0),1))</f>
        <v>1</v>
      </c>
      <c r="BV38" s="293" t="b">
        <f t="shared" si="53"/>
        <v>0</v>
      </c>
      <c r="BX38">
        <f t="shared" si="54"/>
        <v>1.75</v>
      </c>
      <c r="BY38" t="str">
        <f t="shared" si="55"/>
        <v/>
      </c>
      <c r="CA38" s="283">
        <f>COUNTIF(BU$2:BU38,TRUE)</f>
        <v>28</v>
      </c>
      <c r="CB38" s="293" t="b">
        <v>1</v>
      </c>
      <c r="CC38">
        <v>33.407544999999999</v>
      </c>
      <c r="CD38">
        <v>-111.96069900000001</v>
      </c>
      <c r="CE38" s="304">
        <f>COUNTIF('Accidents_2009-2013'!$M:$M,"="&amp;$A38)</f>
        <v>5</v>
      </c>
      <c r="CF38" s="304">
        <v>0</v>
      </c>
    </row>
    <row r="39" spans="1:84" ht="12.75" customHeight="1" x14ac:dyDescent="0.25">
      <c r="A39" s="113">
        <v>138</v>
      </c>
      <c r="B39" s="118" t="s">
        <v>164</v>
      </c>
      <c r="C39" s="113" t="s">
        <v>27</v>
      </c>
      <c r="D39" s="188">
        <v>0</v>
      </c>
      <c r="E39" s="374"/>
      <c r="F39" s="114"/>
      <c r="G39" s="114"/>
      <c r="H39" s="375"/>
      <c r="I39" s="381" t="b">
        <f t="shared" si="31"/>
        <v>0</v>
      </c>
      <c r="J39" s="313" t="b">
        <f t="shared" si="32"/>
        <v>0</v>
      </c>
      <c r="K39" s="114">
        <v>0</v>
      </c>
      <c r="L39" s="114">
        <v>0</v>
      </c>
      <c r="M39" s="114">
        <v>0</v>
      </c>
      <c r="N39" s="114">
        <v>0</v>
      </c>
      <c r="O39" s="57">
        <v>2</v>
      </c>
      <c r="P39" s="121">
        <f>O39-1</f>
        <v>1</v>
      </c>
      <c r="Q39" s="57"/>
      <c r="R39" s="57">
        <v>0.5</v>
      </c>
      <c r="S39" s="51"/>
      <c r="T39" s="51"/>
      <c r="U39" s="51"/>
      <c r="V39" s="57">
        <v>1</v>
      </c>
      <c r="W39" s="57"/>
      <c r="X39" s="52">
        <f t="shared" si="56"/>
        <v>44120</v>
      </c>
      <c r="Y39" s="52">
        <f t="shared" si="57"/>
        <v>44120</v>
      </c>
      <c r="Z39" s="52">
        <f t="shared" si="58"/>
        <v>30063</v>
      </c>
      <c r="AA39" s="52">
        <f t="shared" si="59"/>
        <v>0</v>
      </c>
      <c r="AB39" s="52">
        <f t="shared" si="60"/>
        <v>35740</v>
      </c>
      <c r="AC39" s="52">
        <f t="shared" si="61"/>
        <v>44120</v>
      </c>
      <c r="AD39" s="52">
        <f t="shared" si="62"/>
        <v>0</v>
      </c>
      <c r="AE39" s="52">
        <f t="shared" si="63"/>
        <v>30063</v>
      </c>
      <c r="AF39" s="52">
        <f t="shared" si="64"/>
        <v>0</v>
      </c>
      <c r="AG39" s="52">
        <f t="shared" si="65"/>
        <v>0</v>
      </c>
      <c r="AH39" s="52">
        <f t="shared" si="66"/>
        <v>29614</v>
      </c>
      <c r="AI39" s="329">
        <f>IF(LEN(AT39)&gt;0,IF(NOT(ISERROR(MATCH(AT39,TC_concat,0))),MOD(MATCH(AT39,TC_concat,0)-1,1+MAX(TCID!$A:$A)),""),"")</f>
        <v>63</v>
      </c>
      <c r="AJ39" s="329">
        <f>IF(LEN(AU39)&gt;0,IF(NOT(ISERROR(MATCH(AU39,TC_concat,0))),MOD(MATCH(AU39,TC_concat,0)-1,1+MAX(TCID!$A:$A)),""),"")</f>
        <v>74</v>
      </c>
      <c r="AK39" s="329">
        <f>IF(LEN(AV39)&gt;0,IF(NOT(ISERROR(MATCH(AV39,TC_concat,0))),MOD(MATCH(AV39,TC_concat,0)-1,1+MAX(TCID!$A:$A)),""),"")</f>
        <v>61</v>
      </c>
      <c r="AL39" s="329">
        <f>IF(LEN(AW39)&gt;0,IF(NOT(ISERROR(MATCH(AW39,TC_concat,0))),MOD(MATCH(AW39,TC_concat,0)-1,1+MAX(TCID!$A:$A)),""),"")</f>
        <v>62</v>
      </c>
      <c r="AM39" t="str">
        <f t="shared" si="35"/>
        <v>Bway &amp; Rural</v>
      </c>
      <c r="AN39" s="88" t="s">
        <v>208</v>
      </c>
      <c r="AO39" s="48" t="str">
        <f t="shared" si="41"/>
        <v>Rural</v>
      </c>
      <c r="AP39" t="str">
        <f t="shared" si="42"/>
        <v>Broadway Rd</v>
      </c>
      <c r="AQ39" t="str">
        <f t="shared" si="43"/>
        <v>Rural Rd</v>
      </c>
      <c r="AR39" t="str">
        <f t="shared" si="44"/>
        <v>Broadway Rd &amp; Rural Rd</v>
      </c>
      <c r="AS39" s="16">
        <f t="shared" si="45"/>
        <v>4</v>
      </c>
      <c r="AT39" t="str">
        <f t="shared" si="36"/>
        <v>Broadway Rd &amp; Rural Rd_1</v>
      </c>
      <c r="AU39" t="str">
        <f t="shared" si="36"/>
        <v>Broadway Rd &amp; Rural Rd_2</v>
      </c>
      <c r="AV39" t="str">
        <f t="shared" si="36"/>
        <v>Broadway Rd &amp; Rural Rd_3</v>
      </c>
      <c r="AW39" t="str">
        <f t="shared" si="36"/>
        <v>Broadway Rd &amp; Rural Rd_4</v>
      </c>
      <c r="AY39">
        <f t="shared" si="46"/>
        <v>30063</v>
      </c>
      <c r="AZ39">
        <f t="shared" si="47"/>
        <v>35740</v>
      </c>
      <c r="BA39">
        <f t="shared" si="48"/>
        <v>44120</v>
      </c>
      <c r="BB39">
        <f t="shared" si="49"/>
        <v>29614</v>
      </c>
      <c r="BC39" s="52">
        <f t="shared" si="38"/>
        <v>138</v>
      </c>
      <c r="BD39" s="86" t="str">
        <f t="shared" si="39"/>
        <v>Broadway Rd</v>
      </c>
      <c r="BE39" s="86" t="str">
        <f t="shared" si="40"/>
        <v>Rural Rd</v>
      </c>
      <c r="BF39" s="245" t="str">
        <f>IF(ISERROR(MATCH($A39,[1]!summary_loc,0)),"",INDEX([1]!summary_data,MATCH($A39,[1]!summary_loc,0),MATCH(MID(BF$1,6,12),[1]!summary_hdr,0)))</f>
        <v/>
      </c>
      <c r="BG39" s="245">
        <f>IF(ISERROR(MATCH($A39,[2]!summary_loc,0)),"",INDEX([2]!summary_data,MATCH($A39,[2]!summary_loc,0),MATCH(MID(BG$1,6,12),[2]!summary_hdr,0)))</f>
        <v>65.25</v>
      </c>
      <c r="BH39" s="245">
        <f>IF(ISERROR(MATCH($A39,[3]SummDir!summary_loc,0)),"",INDEX([3]!summary_data,MATCH($A39,[3]SummDir!summary_loc,0),MATCH(MID(BH$1,6,12),[3]SummDir!summary_hdr,0)))</f>
        <v>93</v>
      </c>
      <c r="BI39" s="245">
        <f>IF(ISERROR(MATCH($A39,[4]!summary_loc,0)),"",INDEX([4]!summary_data,MATCH($A39,[4]!summary_loc,0),MATCH(MID(BI$1,6,12),[4]!summary_hdr,0)))</f>
        <v>71.75</v>
      </c>
      <c r="BJ39" s="245">
        <f t="shared" si="50"/>
        <v>73</v>
      </c>
      <c r="BK39" s="245" t="str">
        <f>IF(ISERROR(MATCH($A39,[1]!summary_loc,0)),"",INDEX([1]!summary_data,MATCH($A39,[1]!summary_loc,0),MATCH(MID(BK$1,6,12),[1]!summary_hdr,0)))</f>
        <v/>
      </c>
      <c r="BL39" s="245">
        <f>IF(ISERROR(MATCH($A39,[2]!summary_loc,0)),"",INDEX([2]!summary_data,MATCH($A39,[2]!summary_loc,0),MATCH(MID(BL$1,6,12),[2]!summary_hdr,0)))</f>
        <v>65.25</v>
      </c>
      <c r="BM39" s="245">
        <f>IF(ISERROR(MATCH($A39,[3]SummDir!summary_loc,0)),"",INDEX([3]!summary_data,MATCH($A39,[3]SummDir!summary_loc,0),MATCH(MID(BM$1,6,12),[3]SummDir!summary_hdr,0)))</f>
        <v>93</v>
      </c>
      <c r="BN39" s="245">
        <f>IF(ISERROR(MATCH($A39,[4]!summary_loc,0)),"",INDEX([4]!summary_data,MATCH($A39,[4]!summary_loc,0),MATCH(MID(BN$1,6,12),[4]!summary_hdr,0)))</f>
        <v>71.75</v>
      </c>
      <c r="BO39" s="245">
        <f t="shared" si="51"/>
        <v>50.25</v>
      </c>
      <c r="BP39" s="293" t="b">
        <f t="shared" si="52"/>
        <v>0</v>
      </c>
      <c r="BQ39" s="293" t="b">
        <f>NOT(ISERROR(MATCH(A39,Summary!B:B,0)))</f>
        <v>1</v>
      </c>
      <c r="BR39" s="293" t="b">
        <v>1</v>
      </c>
      <c r="BS39" s="293" t="b">
        <v>1</v>
      </c>
      <c r="BT39" s="293" t="b">
        <v>1</v>
      </c>
      <c r="BU39" s="293" t="b">
        <f>ISNUMBER(INDEX([5]Report!$E$1:$E$65536,MATCH($A39,[5]Report!$B$1:$B$65536,0),1))</f>
        <v>0</v>
      </c>
      <c r="BV39" s="293" t="b">
        <f t="shared" si="53"/>
        <v>1</v>
      </c>
      <c r="BX39">
        <f t="shared" si="54"/>
        <v>0.5</v>
      </c>
      <c r="BY39">
        <f t="shared" si="55"/>
        <v>0.5</v>
      </c>
      <c r="CA39" s="283">
        <f>COUNTIF(BU$2:BU39,TRUE)</f>
        <v>28</v>
      </c>
      <c r="CB39" s="293" t="b">
        <v>1</v>
      </c>
      <c r="CC39">
        <v>33.407445000000003</v>
      </c>
      <c r="CD39">
        <v>-111.926098</v>
      </c>
      <c r="CE39" s="304">
        <f>COUNTIF('Accidents_2009-2013'!$M:$M,"="&amp;$A39)</f>
        <v>47</v>
      </c>
      <c r="CF39" s="304">
        <v>6</v>
      </c>
    </row>
    <row r="40" spans="1:84" ht="12.75" customHeight="1" x14ac:dyDescent="0.25">
      <c r="A40" s="113">
        <v>139</v>
      </c>
      <c r="B40" s="118" t="s">
        <v>164</v>
      </c>
      <c r="C40" s="113" t="s">
        <v>25</v>
      </c>
      <c r="D40" s="188">
        <v>0</v>
      </c>
      <c r="E40" s="374"/>
      <c r="F40" s="114"/>
      <c r="G40" s="114"/>
      <c r="H40" s="375"/>
      <c r="I40" s="381" t="b">
        <f t="shared" si="31"/>
        <v>1</v>
      </c>
      <c r="J40" s="313" t="b">
        <f t="shared" si="32"/>
        <v>0</v>
      </c>
      <c r="K40" s="114">
        <v>3</v>
      </c>
      <c r="L40" s="114">
        <v>3</v>
      </c>
      <c r="M40" s="114">
        <v>0</v>
      </c>
      <c r="N40" s="114">
        <v>0</v>
      </c>
      <c r="O40" s="57">
        <v>2</v>
      </c>
      <c r="P40" s="121">
        <f>O40-1</f>
        <v>1</v>
      </c>
      <c r="Q40" s="57"/>
      <c r="R40" s="57">
        <v>0.5</v>
      </c>
      <c r="S40" s="51"/>
      <c r="T40" s="51"/>
      <c r="U40" s="51"/>
      <c r="V40" s="57">
        <v>1</v>
      </c>
      <c r="W40" s="57"/>
      <c r="X40" s="52">
        <f t="shared" si="56"/>
        <v>29614</v>
      </c>
      <c r="Y40" s="52">
        <f t="shared" si="57"/>
        <v>4997</v>
      </c>
      <c r="Z40" s="52">
        <f t="shared" si="58"/>
        <v>29614</v>
      </c>
      <c r="AA40" s="52">
        <f t="shared" si="59"/>
        <v>4442</v>
      </c>
      <c r="AB40" s="52">
        <f t="shared" si="60"/>
        <v>4997</v>
      </c>
      <c r="AC40" s="52">
        <f t="shared" si="61"/>
        <v>0</v>
      </c>
      <c r="AD40" s="52" t="str">
        <f t="shared" si="62"/>
        <v/>
      </c>
      <c r="AE40" s="52">
        <f t="shared" si="63"/>
        <v>0</v>
      </c>
      <c r="AF40" s="52">
        <f t="shared" si="64"/>
        <v>0</v>
      </c>
      <c r="AG40" s="52">
        <f t="shared" si="65"/>
        <v>29614</v>
      </c>
      <c r="AH40" s="52" t="str">
        <f t="shared" si="66"/>
        <v/>
      </c>
      <c r="AI40" s="329">
        <f>IF(LEN(AT40)&gt;0,IF(NOT(ISERROR(MATCH(AT40,TC_concat,0))),MOD(MATCH(AT40,TC_concat,0)-1,1+MAX(TCID!$A:$A)),""),"")</f>
        <v>76</v>
      </c>
      <c r="AJ40" s="329">
        <f>IF(LEN(AU40)&gt;0,IF(NOT(ISERROR(MATCH(AU40,TC_concat,0))),MOD(MATCH(AU40,TC_concat,0)-1,1+MAX(TCID!$A:$A)),""),"")</f>
        <v>60</v>
      </c>
      <c r="AK40" s="140">
        <v>62</v>
      </c>
      <c r="AL40" s="329" t="str">
        <f>IF(LEN(AW40)&gt;0,IF(NOT(ISERROR(MATCH(AW40,TC_concat,0))),MOD(MATCH(AW40,TC_concat,0)-1,1+MAX(TCID!$A:$A)),""),"")</f>
        <v/>
      </c>
      <c r="AM40" t="str">
        <f t="shared" si="35"/>
        <v>Bway &amp; College</v>
      </c>
      <c r="AN40" s="88" t="s">
        <v>208</v>
      </c>
      <c r="AO40" s="48" t="str">
        <f t="shared" si="41"/>
        <v>College</v>
      </c>
      <c r="AP40" t="str">
        <f t="shared" si="42"/>
        <v>Broadway Rd</v>
      </c>
      <c r="AQ40" t="str">
        <f t="shared" si="43"/>
        <v>College Ave</v>
      </c>
      <c r="AR40" t="str">
        <f t="shared" si="44"/>
        <v>Broadway Rd &amp; College Ave</v>
      </c>
      <c r="AS40" s="16">
        <f t="shared" si="45"/>
        <v>2</v>
      </c>
      <c r="AT40" t="str">
        <f t="shared" si="36"/>
        <v>Broadway Rd &amp; College Ave_1</v>
      </c>
      <c r="AU40" t="str">
        <f t="shared" si="36"/>
        <v>Broadway Rd &amp; College Ave_2</v>
      </c>
      <c r="AV40" t="str">
        <f t="shared" si="36"/>
        <v/>
      </c>
      <c r="AW40" t="str">
        <f t="shared" si="36"/>
        <v/>
      </c>
      <c r="AY40">
        <f t="shared" si="46"/>
        <v>4442</v>
      </c>
      <c r="AZ40">
        <f t="shared" si="47"/>
        <v>4997</v>
      </c>
      <c r="BA40">
        <f t="shared" si="48"/>
        <v>29614</v>
      </c>
      <c r="BB40" t="str">
        <f t="shared" si="49"/>
        <v/>
      </c>
      <c r="BC40" s="52">
        <f t="shared" si="38"/>
        <v>139</v>
      </c>
      <c r="BD40" s="86" t="str">
        <f t="shared" si="39"/>
        <v>Broadway Rd</v>
      </c>
      <c r="BE40" s="86" t="str">
        <f t="shared" si="40"/>
        <v>College Ave</v>
      </c>
      <c r="BF40" s="245">
        <f>IF(ISERROR(MATCH($A40,[1]!summary_loc,0)),"",INDEX([1]!summary_data,MATCH($A40,[1]!summary_loc,0),MATCH(MID(BF$1,6,12),[1]!summary_hdr,0)))</f>
        <v>104.5</v>
      </c>
      <c r="BG40" s="245" t="str">
        <f>IF(ISERROR(MATCH($A40,[2]!summary_loc,0)),"",INDEX([2]!summary_data,MATCH($A40,[2]!summary_loc,0),MATCH(MID(BG$1,6,12),[2]!summary_hdr,0)))</f>
        <v/>
      </c>
      <c r="BH40" s="245">
        <f>IF(ISERROR(MATCH($A40,[3]SummDir!summary_loc,0)),"",INDEX([3]!summary_data,MATCH($A40,[3]SummDir!summary_loc,0),MATCH(MID(BH$1,6,12),[3]SummDir!summary_hdr,0)))</f>
        <v>134.75</v>
      </c>
      <c r="BI40" s="245">
        <f>IF(ISERROR(MATCH($A40,[4]!summary_loc,0)),"",INDEX([4]!summary_data,MATCH($A40,[4]!summary_loc,0),MATCH(MID(BI$1,6,12),[4]!summary_hdr,0)))</f>
        <v>150</v>
      </c>
      <c r="BJ40" s="245">
        <f t="shared" si="50"/>
        <v>152.25</v>
      </c>
      <c r="BK40" s="245">
        <f>IF(ISERROR(MATCH($A40,[1]!summary_loc,0)),"",INDEX([1]!summary_data,MATCH($A40,[1]!summary_loc,0),MATCH(MID(BK$1,6,12),[1]!summary_hdr,0)))</f>
        <v>104.5</v>
      </c>
      <c r="BL40" s="245" t="str">
        <f>IF(ISERROR(MATCH($A40,[2]!summary_loc,0)),"",INDEX([2]!summary_data,MATCH($A40,[2]!summary_loc,0),MATCH(MID(BL$1,6,12),[2]!summary_hdr,0)))</f>
        <v/>
      </c>
      <c r="BM40" s="245">
        <f>IF(ISERROR(MATCH($A40,[3]SummDir!summary_loc,0)),"",INDEX([3]!summary_data,MATCH($A40,[3]SummDir!summary_loc,0),MATCH(MID(BM$1,6,12),[3]SummDir!summary_hdr,0)))</f>
        <v>134.75</v>
      </c>
      <c r="BN40" s="245">
        <f>IF(ISERROR(MATCH($A40,[4]!summary_loc,0)),"",INDEX([4]!summary_data,MATCH($A40,[4]!summary_loc,0),MATCH(MID(BN$1,6,12),[4]!summary_hdr,0)))</f>
        <v>150</v>
      </c>
      <c r="BO40" s="245">
        <f t="shared" si="51"/>
        <v>139.25</v>
      </c>
      <c r="BP40" s="293" t="b">
        <f t="shared" si="52"/>
        <v>0</v>
      </c>
      <c r="BQ40" s="293" t="b">
        <f>NOT(ISERROR(MATCH(A40,Summary!B:B,0)))</f>
        <v>1</v>
      </c>
      <c r="BR40" s="293" t="b">
        <v>1</v>
      </c>
      <c r="BS40" s="293" t="b">
        <v>1</v>
      </c>
      <c r="BT40" s="293" t="b">
        <v>0</v>
      </c>
      <c r="BU40" s="293" t="b">
        <f>ISNUMBER(INDEX([5]Report!$E$1:$E$65536,MATCH($A40,[5]Report!$B$1:$B$65536,0),1))</f>
        <v>1</v>
      </c>
      <c r="BV40" s="293" t="b">
        <f t="shared" si="53"/>
        <v>1</v>
      </c>
      <c r="BX40">
        <f t="shared" si="54"/>
        <v>0.5</v>
      </c>
      <c r="BY40">
        <f t="shared" si="55"/>
        <v>0.5</v>
      </c>
      <c r="CA40" s="283">
        <f>COUNTIF(BU$2:BU40,TRUE)</f>
        <v>29</v>
      </c>
      <c r="CB40" s="293" t="b">
        <v>1</v>
      </c>
      <c r="CC40">
        <v>33.407445000000003</v>
      </c>
      <c r="CD40">
        <v>-111.93469899999999</v>
      </c>
      <c r="CE40" s="304">
        <f>COUNTIF('Accidents_2009-2013'!$M:$M,"="&amp;$A40)</f>
        <v>10</v>
      </c>
      <c r="CF40" s="304">
        <v>0</v>
      </c>
    </row>
    <row r="41" spans="1:84" ht="12.75" customHeight="1" x14ac:dyDescent="0.25">
      <c r="A41" s="113">
        <v>140</v>
      </c>
      <c r="B41" s="113" t="s">
        <v>38</v>
      </c>
      <c r="C41" s="118" t="s">
        <v>162</v>
      </c>
      <c r="D41" s="188">
        <v>0</v>
      </c>
      <c r="E41" s="374"/>
      <c r="F41" s="114"/>
      <c r="G41" s="114"/>
      <c r="H41" s="375"/>
      <c r="I41" s="381" t="b">
        <f t="shared" si="31"/>
        <v>1</v>
      </c>
      <c r="J41" s="313" t="b">
        <f t="shared" si="32"/>
        <v>0</v>
      </c>
      <c r="K41" s="114">
        <v>3</v>
      </c>
      <c r="L41" s="114">
        <v>3</v>
      </c>
      <c r="M41" s="114">
        <v>0</v>
      </c>
      <c r="N41" s="114">
        <v>0</v>
      </c>
      <c r="O41" s="57">
        <v>2</v>
      </c>
      <c r="P41" s="57">
        <f t="shared" si="33"/>
        <v>2</v>
      </c>
      <c r="Q41" s="57"/>
      <c r="R41" s="57">
        <v>2.75</v>
      </c>
      <c r="S41" s="51"/>
      <c r="T41" s="51"/>
      <c r="U41" s="51"/>
      <c r="V41" s="57">
        <v>1</v>
      </c>
      <c r="W41" s="57"/>
      <c r="X41" s="52">
        <f t="shared" si="56"/>
        <v>36313</v>
      </c>
      <c r="Y41" s="52">
        <f t="shared" si="57"/>
        <v>36313</v>
      </c>
      <c r="Z41" s="52">
        <f t="shared" si="58"/>
        <v>30697</v>
      </c>
      <c r="AA41" s="52">
        <f t="shared" si="59"/>
        <v>0</v>
      </c>
      <c r="AB41" s="52">
        <f t="shared" si="60"/>
        <v>36313</v>
      </c>
      <c r="AC41" s="52">
        <f t="shared" si="61"/>
        <v>20170</v>
      </c>
      <c r="AD41" s="52">
        <f t="shared" si="62"/>
        <v>0</v>
      </c>
      <c r="AE41" s="52">
        <f t="shared" si="63"/>
        <v>28429</v>
      </c>
      <c r="AF41" s="52">
        <f t="shared" si="64"/>
        <v>0</v>
      </c>
      <c r="AG41" s="52">
        <f t="shared" si="65"/>
        <v>0</v>
      </c>
      <c r="AH41" s="52">
        <f t="shared" si="66"/>
        <v>30697</v>
      </c>
      <c r="AI41" s="329">
        <f>IF(LEN(AT41)&gt;0,IF(NOT(ISERROR(MATCH(AT41,TC_concat,0))),MOD(MATCH(AT41,TC_concat,0)-1,1+MAX(TCID!$A:$A)),""),"")</f>
        <v>85</v>
      </c>
      <c r="AJ41" s="329">
        <f>IF(LEN(AU41)&gt;0,IF(NOT(ISERROR(MATCH(AU41,TC_concat,0))),MOD(MATCH(AU41,TC_concat,0)-1,1+MAX(TCID!$A:$A)),""),"")</f>
        <v>154</v>
      </c>
      <c r="AK41" s="329">
        <f>IF(LEN(AV41)&gt;0,IF(NOT(ISERROR(MATCH(AV41,TC_concat,0))),MOD(MATCH(AV41,TC_concat,0)-1,1+MAX(TCID!$A:$A)),""),"")</f>
        <v>81</v>
      </c>
      <c r="AL41" s="329">
        <f>IF(LEN(AW41)&gt;0,IF(NOT(ISERROR(MATCH(AW41,TC_concat,0))),MOD(MATCH(AW41,TC_concat,0)-1,1+MAX(TCID!$A:$A)),""),"")</f>
        <v>84</v>
      </c>
      <c r="AM41" t="str">
        <f t="shared" si="35"/>
        <v>So. &amp; Priest</v>
      </c>
      <c r="AN41" s="88" t="s">
        <v>735</v>
      </c>
      <c r="AO41" s="48" t="str">
        <f t="shared" si="41"/>
        <v>Priest</v>
      </c>
      <c r="AP41" t="str">
        <f t="shared" si="42"/>
        <v>Southern Ave</v>
      </c>
      <c r="AQ41" t="str">
        <f t="shared" si="43"/>
        <v>Priest Dr</v>
      </c>
      <c r="AR41" t="str">
        <f t="shared" si="44"/>
        <v>Southern Ave &amp; Priest Dr</v>
      </c>
      <c r="AS41" s="16">
        <f t="shared" si="45"/>
        <v>4</v>
      </c>
      <c r="AT41" t="str">
        <f t="shared" si="36"/>
        <v>Southern Ave &amp; Priest Dr_1</v>
      </c>
      <c r="AU41" t="str">
        <f t="shared" si="36"/>
        <v>Southern Ave &amp; Priest Dr_2</v>
      </c>
      <c r="AV41" t="str">
        <f t="shared" si="36"/>
        <v>Southern Ave &amp; Priest Dr_3</v>
      </c>
      <c r="AW41" t="str">
        <f t="shared" si="36"/>
        <v>Southern Ave &amp; Priest Dr_4</v>
      </c>
      <c r="AY41">
        <f t="shared" si="46"/>
        <v>28429</v>
      </c>
      <c r="AZ41">
        <f t="shared" si="47"/>
        <v>36313</v>
      </c>
      <c r="BA41">
        <f t="shared" si="48"/>
        <v>20170</v>
      </c>
      <c r="BB41">
        <f t="shared" si="49"/>
        <v>30697</v>
      </c>
      <c r="BC41" s="52">
        <f t="shared" si="38"/>
        <v>140</v>
      </c>
      <c r="BD41" s="86" t="str">
        <f t="shared" si="39"/>
        <v>Southern Ave</v>
      </c>
      <c r="BE41" s="86" t="str">
        <f t="shared" si="40"/>
        <v>Priest Dr</v>
      </c>
      <c r="BF41" s="245">
        <f>IF(ISERROR(MATCH($A41,[1]!summary_loc,0)),"",INDEX([1]!summary_data,MATCH($A41,[1]!summary_loc,0),MATCH(MID(BF$1,6,12),[1]!summary_hdr,0)))</f>
        <v>18.5</v>
      </c>
      <c r="BG41" s="245" t="str">
        <f>IF(ISERROR(MATCH($A41,[2]!summary_loc,0)),"",INDEX([2]!summary_data,MATCH($A41,[2]!summary_loc,0),MATCH(MID(BG$1,6,12),[2]!summary_hdr,0)))</f>
        <v/>
      </c>
      <c r="BH41" s="245">
        <f>IF(ISERROR(MATCH($A41,[3]SummDir!summary_loc,0)),"",INDEX([3]!summary_data,MATCH($A41,[3]SummDir!summary_loc,0),MATCH(MID(BH$1,6,12),[3]SummDir!summary_hdr,0)))</f>
        <v>26.5</v>
      </c>
      <c r="BI41" s="245" t="str">
        <f>IF(ISERROR(MATCH($A41,[4]!summary_loc,0)),"",INDEX([4]!summary_data,MATCH($A41,[4]!summary_loc,0),MATCH(MID(BI$1,6,12),[4]!summary_hdr,0)))</f>
        <v/>
      </c>
      <c r="BJ41" s="245" t="str">
        <f t="shared" si="50"/>
        <v/>
      </c>
      <c r="BK41" s="245">
        <f>IF(ISERROR(MATCH($A41,[1]!summary_loc,0)),"",INDEX([1]!summary_data,MATCH($A41,[1]!summary_loc,0),MATCH(MID(BK$1,6,12),[1]!summary_hdr,0)))</f>
        <v>18.5</v>
      </c>
      <c r="BL41" s="245" t="str">
        <f>IF(ISERROR(MATCH($A41,[2]!summary_loc,0)),"",INDEX([2]!summary_data,MATCH($A41,[2]!summary_loc,0),MATCH(MID(BL$1,6,12),[2]!summary_hdr,0)))</f>
        <v/>
      </c>
      <c r="BM41" s="245">
        <f>IF(ISERROR(MATCH($A41,[3]SummDir!summary_loc,0)),"",INDEX([3]!summary_data,MATCH($A41,[3]SummDir!summary_loc,0),MATCH(MID(BM$1,6,12),[3]SummDir!summary_hdr,0)))</f>
        <v>26.5</v>
      </c>
      <c r="BN41" s="245" t="str">
        <f>IF(ISERROR(MATCH($A41,[4]!summary_loc,0)),"",INDEX([4]!summary_data,MATCH($A41,[4]!summary_loc,0),MATCH(MID(BN$1,6,12),[4]!summary_hdr,0)))</f>
        <v/>
      </c>
      <c r="BO41" s="245" t="str">
        <f t="shared" si="51"/>
        <v/>
      </c>
      <c r="BP41" s="293" t="b">
        <f t="shared" si="52"/>
        <v>0</v>
      </c>
      <c r="BQ41" s="293" t="b">
        <f>NOT(ISERROR(MATCH(A41,Summary!B:B,0)))</f>
        <v>0</v>
      </c>
      <c r="BR41" s="293" t="b">
        <v>0</v>
      </c>
      <c r="BS41" s="293" t="b">
        <v>1</v>
      </c>
      <c r="BT41" s="293" t="b">
        <v>0</v>
      </c>
      <c r="BU41" s="293" t="b">
        <f>ISNUMBER(INDEX([5]Report!$E$1:$E$65536,MATCH($A41,[5]Report!$B$1:$B$65536,0),1))</f>
        <v>1</v>
      </c>
      <c r="BV41" s="293" t="b">
        <f t="shared" si="53"/>
        <v>0</v>
      </c>
      <c r="BX41" t="str">
        <f t="shared" si="54"/>
        <v/>
      </c>
      <c r="BY41" t="str">
        <f t="shared" si="55"/>
        <v/>
      </c>
      <c r="CA41" s="283">
        <f>COUNTIF(BU$2:BU41,TRUE)</f>
        <v>30</v>
      </c>
      <c r="CB41" s="293" t="b">
        <v>1</v>
      </c>
      <c r="CC41">
        <v>33.392845000000001</v>
      </c>
      <c r="CD41">
        <v>-111.96070899999999</v>
      </c>
      <c r="CE41" s="304">
        <f>COUNTIF('Accidents_2009-2013'!$M:$M,"="&amp;$A41)</f>
        <v>6</v>
      </c>
      <c r="CF41" s="304">
        <v>0</v>
      </c>
    </row>
    <row r="42" spans="1:84" ht="12.75" customHeight="1" x14ac:dyDescent="0.25">
      <c r="A42" s="113">
        <v>141</v>
      </c>
      <c r="B42" s="115" t="s">
        <v>38</v>
      </c>
      <c r="C42" s="115" t="s">
        <v>25</v>
      </c>
      <c r="D42" s="188">
        <v>0</v>
      </c>
      <c r="E42" s="374"/>
      <c r="F42" s="114"/>
      <c r="G42" s="114"/>
      <c r="H42" s="375"/>
      <c r="I42" s="381" t="b">
        <f t="shared" si="31"/>
        <v>1</v>
      </c>
      <c r="J42" s="313" t="b">
        <f t="shared" si="32"/>
        <v>0</v>
      </c>
      <c r="K42" s="114">
        <v>3</v>
      </c>
      <c r="L42" s="114">
        <v>3</v>
      </c>
      <c r="M42" s="114">
        <v>0</v>
      </c>
      <c r="N42" s="114">
        <v>0</v>
      </c>
      <c r="O42" s="57">
        <v>2</v>
      </c>
      <c r="P42" s="57">
        <f t="shared" si="33"/>
        <v>2</v>
      </c>
      <c r="Q42" s="57"/>
      <c r="R42" s="57">
        <v>1.5</v>
      </c>
      <c r="S42" s="51"/>
      <c r="T42" s="51"/>
      <c r="U42" s="51"/>
      <c r="V42" s="57">
        <v>1</v>
      </c>
      <c r="W42" s="57"/>
      <c r="X42" s="52">
        <f t="shared" si="56"/>
        <v>35372</v>
      </c>
      <c r="Y42" s="52">
        <f t="shared" si="57"/>
        <v>4442</v>
      </c>
      <c r="Z42" s="52">
        <f t="shared" si="58"/>
        <v>35372</v>
      </c>
      <c r="AA42" s="52">
        <f t="shared" si="59"/>
        <v>1774</v>
      </c>
      <c r="AB42" s="52">
        <f t="shared" si="60"/>
        <v>4442</v>
      </c>
      <c r="AC42" s="52">
        <f t="shared" si="61"/>
        <v>0</v>
      </c>
      <c r="AD42" s="52" t="str">
        <f t="shared" si="62"/>
        <v/>
      </c>
      <c r="AE42" s="52">
        <f t="shared" si="63"/>
        <v>0</v>
      </c>
      <c r="AF42" s="52">
        <f t="shared" si="64"/>
        <v>0</v>
      </c>
      <c r="AG42" s="52">
        <f t="shared" si="65"/>
        <v>35372</v>
      </c>
      <c r="AH42" s="52" t="str">
        <f t="shared" si="66"/>
        <v/>
      </c>
      <c r="AI42" s="329">
        <f>IF(LEN(AT42)&gt;0,IF(NOT(ISERROR(MATCH(AT42,TC_concat,0))),MOD(MATCH(AT42,TC_concat,0)-1,1+MAX(TCID!$A:$A)),""),"")</f>
        <v>90</v>
      </c>
      <c r="AJ42" s="329">
        <f>IF(LEN(AU42)&gt;0,IF(NOT(ISERROR(MATCH(AU42,TC_concat,0))),MOD(MATCH(AU42,TC_concat,0)-1,1+MAX(TCID!$A:$A)),""),"")</f>
        <v>76</v>
      </c>
      <c r="AK42" s="140">
        <v>86</v>
      </c>
      <c r="AL42" s="329" t="str">
        <f>IF(LEN(AW42)&gt;0,IF(NOT(ISERROR(MATCH(AW42,TC_concat,0))),MOD(MATCH(AW42,TC_concat,0)-1,1+MAX(TCID!$A:$A)),""),"")</f>
        <v/>
      </c>
      <c r="AM42" t="str">
        <f t="shared" si="35"/>
        <v>So. &amp; College</v>
      </c>
      <c r="AN42" s="88" t="s">
        <v>735</v>
      </c>
      <c r="AO42" s="48" t="str">
        <f t="shared" si="41"/>
        <v>College</v>
      </c>
      <c r="AP42" t="str">
        <f t="shared" si="42"/>
        <v>Southern Ave</v>
      </c>
      <c r="AQ42" t="str">
        <f t="shared" si="43"/>
        <v>College Ave</v>
      </c>
      <c r="AR42" t="str">
        <f t="shared" si="44"/>
        <v>Southern Ave &amp; College Ave</v>
      </c>
      <c r="AS42" s="16">
        <f t="shared" si="45"/>
        <v>2</v>
      </c>
      <c r="AT42" t="str">
        <f t="shared" ref="AT42:AW67" si="67">IF($AS42&gt;=AT$1,$AR42&amp;"_"&amp;AT$1,"")</f>
        <v>Southern Ave &amp; College Ave_1</v>
      </c>
      <c r="AU42" t="str">
        <f t="shared" si="67"/>
        <v>Southern Ave &amp; College Ave_2</v>
      </c>
      <c r="AV42" t="str">
        <f t="shared" si="67"/>
        <v/>
      </c>
      <c r="AW42" t="str">
        <f t="shared" si="67"/>
        <v/>
      </c>
      <c r="AY42">
        <f t="shared" si="46"/>
        <v>1774</v>
      </c>
      <c r="AZ42">
        <f t="shared" si="47"/>
        <v>4442</v>
      </c>
      <c r="BA42">
        <f t="shared" si="48"/>
        <v>35372</v>
      </c>
      <c r="BB42" t="str">
        <f t="shared" si="49"/>
        <v/>
      </c>
      <c r="BC42" s="52">
        <f t="shared" si="38"/>
        <v>141</v>
      </c>
      <c r="BD42" s="86" t="str">
        <f t="shared" si="39"/>
        <v>Southern Ave</v>
      </c>
      <c r="BE42" s="86" t="str">
        <f t="shared" si="40"/>
        <v>College Ave</v>
      </c>
      <c r="BF42" s="245" t="str">
        <f>IF(ISERROR(MATCH($A42,[1]!summary_loc,0)),"",INDEX([1]!summary_data,MATCH($A42,[1]!summary_loc,0),MATCH(MID(BF$1,6,12),[1]!summary_hdr,0)))</f>
        <v/>
      </c>
      <c r="BG42" s="245">
        <f>IF(ISERROR(MATCH($A42,[2]!summary_loc,0)),"",INDEX([2]!summary_data,MATCH($A42,[2]!summary_loc,0),MATCH(MID(BG$1,6,12),[2]!summary_hdr,0)))</f>
        <v>69.5</v>
      </c>
      <c r="BH42" s="245">
        <f>IF(ISERROR(MATCH($A42,[3]SummDir!summary_loc,0)),"",INDEX([3]!summary_data,MATCH($A42,[3]SummDir!summary_loc,0),MATCH(MID(BH$1,6,12),[3]SummDir!summary_hdr,0)))</f>
        <v>61.5</v>
      </c>
      <c r="BI42" s="245">
        <f>IF(ISERROR(MATCH($A42,[4]!summary_loc,0)),"",INDEX([4]!summary_data,MATCH($A42,[4]!summary_loc,0),MATCH(MID(BI$1,6,12),[4]!summary_hdr,0)))</f>
        <v>65.75</v>
      </c>
      <c r="BJ42" s="245">
        <f t="shared" si="50"/>
        <v>72.25</v>
      </c>
      <c r="BK42" s="245" t="str">
        <f>IF(ISERROR(MATCH($A42,[1]!summary_loc,0)),"",INDEX([1]!summary_data,MATCH($A42,[1]!summary_loc,0),MATCH(MID(BK$1,6,12),[1]!summary_hdr,0)))</f>
        <v/>
      </c>
      <c r="BL42" s="245">
        <f>IF(ISERROR(MATCH($A42,[2]!summary_loc,0)),"",INDEX([2]!summary_data,MATCH($A42,[2]!summary_loc,0),MATCH(MID(BL$1,6,12),[2]!summary_hdr,0)))</f>
        <v>69.5</v>
      </c>
      <c r="BM42" s="245">
        <f>IF(ISERROR(MATCH($A42,[3]SummDir!summary_loc,0)),"",INDEX([3]!summary_data,MATCH($A42,[3]SummDir!summary_loc,0),MATCH(MID(BM$1,6,12),[3]SummDir!summary_hdr,0)))</f>
        <v>61.5</v>
      </c>
      <c r="BN42" s="245">
        <f>IF(ISERROR(MATCH($A42,[4]!summary_loc,0)),"",INDEX([4]!summary_data,MATCH($A42,[4]!summary_loc,0),MATCH(MID(BN$1,6,12),[4]!summary_hdr,0)))</f>
        <v>65.75</v>
      </c>
      <c r="BO42" s="245">
        <f t="shared" si="51"/>
        <v>52.75</v>
      </c>
      <c r="BP42" s="293" t="b">
        <f t="shared" si="52"/>
        <v>0</v>
      </c>
      <c r="BQ42" s="293" t="b">
        <f>NOT(ISERROR(MATCH(A42,Summary!B:B,0)))</f>
        <v>1</v>
      </c>
      <c r="BR42" s="293" t="b">
        <v>1</v>
      </c>
      <c r="BS42" s="293" t="b">
        <v>1</v>
      </c>
      <c r="BT42" s="293" t="b">
        <v>1</v>
      </c>
      <c r="BU42" s="293" t="b">
        <f>ISNUMBER(INDEX([5]Report!$E$1:$E$65536,MATCH($A42,[5]Report!$B$1:$B$65536,0),1))</f>
        <v>0</v>
      </c>
      <c r="BV42" s="293" t="b">
        <f t="shared" si="53"/>
        <v>1</v>
      </c>
      <c r="BX42">
        <f t="shared" si="54"/>
        <v>1.5</v>
      </c>
      <c r="BY42">
        <f t="shared" si="55"/>
        <v>1.5</v>
      </c>
      <c r="CA42" s="283">
        <f>COUNTIF(BU$2:BU42,TRUE)</f>
        <v>30</v>
      </c>
      <c r="CB42" s="293" t="b">
        <v>1</v>
      </c>
      <c r="CC42">
        <v>33.392845999999999</v>
      </c>
      <c r="CD42">
        <v>-111.934798</v>
      </c>
      <c r="CE42" s="304">
        <f>COUNTIF('Accidents_2009-2013'!$M:$M,"="&amp;$A42)</f>
        <v>14</v>
      </c>
      <c r="CF42" s="304">
        <v>0</v>
      </c>
    </row>
    <row r="43" spans="1:84" ht="12.75" customHeight="1" x14ac:dyDescent="0.25">
      <c r="A43" s="113">
        <v>142</v>
      </c>
      <c r="B43" s="115" t="s">
        <v>38</v>
      </c>
      <c r="C43" s="115" t="s">
        <v>27</v>
      </c>
      <c r="D43" s="188">
        <v>0</v>
      </c>
      <c r="E43" s="374"/>
      <c r="F43" s="114"/>
      <c r="G43" s="114"/>
      <c r="H43" s="375"/>
      <c r="I43" s="381" t="b">
        <f t="shared" si="31"/>
        <v>0</v>
      </c>
      <c r="J43" s="313" t="b">
        <f t="shared" si="32"/>
        <v>0</v>
      </c>
      <c r="K43" s="114">
        <v>0</v>
      </c>
      <c r="L43" s="114">
        <v>0</v>
      </c>
      <c r="M43" s="114">
        <v>0</v>
      </c>
      <c r="N43" s="114">
        <v>0</v>
      </c>
      <c r="O43" s="57">
        <v>2</v>
      </c>
      <c r="P43" s="57">
        <f t="shared" si="33"/>
        <v>2</v>
      </c>
      <c r="Q43" s="57"/>
      <c r="R43" s="57">
        <v>1.5</v>
      </c>
      <c r="S43" s="51"/>
      <c r="T43" s="51"/>
      <c r="U43" s="51"/>
      <c r="V43" s="57">
        <v>1</v>
      </c>
      <c r="W43" s="57"/>
      <c r="X43" s="52">
        <f t="shared" si="56"/>
        <v>40059</v>
      </c>
      <c r="Y43" s="52">
        <f t="shared" si="57"/>
        <v>40059</v>
      </c>
      <c r="Z43" s="52">
        <f t="shared" si="58"/>
        <v>35372</v>
      </c>
      <c r="AA43" s="52">
        <f t="shared" si="59"/>
        <v>0</v>
      </c>
      <c r="AB43" s="52">
        <f t="shared" si="60"/>
        <v>40059</v>
      </c>
      <c r="AC43" s="52">
        <f t="shared" si="61"/>
        <v>35740</v>
      </c>
      <c r="AD43" s="52">
        <f t="shared" si="62"/>
        <v>0</v>
      </c>
      <c r="AE43" s="52">
        <f t="shared" si="63"/>
        <v>28316</v>
      </c>
      <c r="AF43" s="52">
        <f t="shared" si="64"/>
        <v>0</v>
      </c>
      <c r="AG43" s="52">
        <f t="shared" si="65"/>
        <v>0</v>
      </c>
      <c r="AH43" s="52">
        <f t="shared" si="66"/>
        <v>35372</v>
      </c>
      <c r="AI43" s="329">
        <f>IF(LEN(AT43)&gt;0,IF(NOT(ISERROR(MATCH(AT43,TC_concat,0))),MOD(MATCH(AT43,TC_concat,0)-1,1+MAX(TCID!$A:$A)),""),"")</f>
        <v>73</v>
      </c>
      <c r="AJ43" s="329">
        <f>IF(LEN(AU43)&gt;0,IF(NOT(ISERROR(MATCH(AU43,TC_concat,0))),MOD(MATCH(AU43,TC_concat,0)-1,1+MAX(TCID!$A:$A)),""),"")</f>
        <v>91</v>
      </c>
      <c r="AK43" s="329">
        <f>IF(LEN(AV43)&gt;0,IF(NOT(ISERROR(MATCH(AV43,TC_concat,0))),MOD(MATCH(AV43,TC_concat,0)-1,1+MAX(TCID!$A:$A)),""),"")</f>
        <v>74</v>
      </c>
      <c r="AL43" s="329">
        <f>IF(LEN(AW43)&gt;0,IF(NOT(ISERROR(MATCH(AW43,TC_concat,0))),MOD(MATCH(AW43,TC_concat,0)-1,1+MAX(TCID!$A:$A)),""),"")</f>
        <v>86</v>
      </c>
      <c r="AM43" t="str">
        <f t="shared" si="35"/>
        <v>So. &amp; Rural</v>
      </c>
      <c r="AN43" s="88" t="s">
        <v>735</v>
      </c>
      <c r="AO43" s="48" t="str">
        <f t="shared" si="41"/>
        <v>Rural</v>
      </c>
      <c r="AP43" t="str">
        <f t="shared" si="42"/>
        <v>Southern Ave</v>
      </c>
      <c r="AQ43" t="str">
        <f t="shared" si="43"/>
        <v>Rural Rd</v>
      </c>
      <c r="AR43" t="str">
        <f t="shared" si="44"/>
        <v>Southern Ave &amp; Rural Rd</v>
      </c>
      <c r="AS43" s="16">
        <f t="shared" si="45"/>
        <v>4</v>
      </c>
      <c r="AT43" t="str">
        <f t="shared" si="67"/>
        <v>Southern Ave &amp; Rural Rd_1</v>
      </c>
      <c r="AU43" t="str">
        <f t="shared" si="67"/>
        <v>Southern Ave &amp; Rural Rd_2</v>
      </c>
      <c r="AV43" t="str">
        <f t="shared" si="67"/>
        <v>Southern Ave &amp; Rural Rd_3</v>
      </c>
      <c r="AW43" t="str">
        <f t="shared" si="67"/>
        <v>Southern Ave &amp; Rural Rd_4</v>
      </c>
      <c r="AY43">
        <f t="shared" si="46"/>
        <v>28316</v>
      </c>
      <c r="AZ43">
        <f t="shared" si="47"/>
        <v>40059</v>
      </c>
      <c r="BA43">
        <f t="shared" si="48"/>
        <v>35740</v>
      </c>
      <c r="BB43">
        <f t="shared" si="49"/>
        <v>35372</v>
      </c>
      <c r="BC43" s="52">
        <f t="shared" si="38"/>
        <v>142</v>
      </c>
      <c r="BD43" s="86" t="str">
        <f t="shared" si="39"/>
        <v>Southern Ave</v>
      </c>
      <c r="BE43" s="86" t="str">
        <f t="shared" si="40"/>
        <v>Rural Rd</v>
      </c>
      <c r="BF43" s="245" t="str">
        <f>IF(ISERROR(MATCH($A43,[1]!summary_loc,0)),"",INDEX([1]!summary_data,MATCH($A43,[1]!summary_loc,0),MATCH(MID(BF$1,6,12),[1]!summary_hdr,0)))</f>
        <v/>
      </c>
      <c r="BG43" s="245" t="str">
        <f>IF(ISERROR(MATCH($A43,[2]!summary_loc,0)),"",INDEX([2]!summary_data,MATCH($A43,[2]!summary_loc,0),MATCH(MID(BG$1,6,12),[2]!summary_hdr,0)))</f>
        <v/>
      </c>
      <c r="BH43" s="245">
        <f>IF(ISERROR(MATCH($A43,[3]SummDir!summary_loc,0)),"",INDEX([3]!summary_data,MATCH($A43,[3]SummDir!summary_loc,0),MATCH(MID(BH$1,6,12),[3]SummDir!summary_hdr,0)))</f>
        <v>32.5</v>
      </c>
      <c r="BI43" s="245">
        <f>IF(ISERROR(MATCH($A43,[4]!summary_loc,0)),"",INDEX([4]!summary_data,MATCH($A43,[4]!summary_loc,0),MATCH(MID(BI$1,6,12),[4]!summary_hdr,0)))</f>
        <v>43.25</v>
      </c>
      <c r="BJ43" s="245">
        <f t="shared" si="50"/>
        <v>41</v>
      </c>
      <c r="BK43" s="245" t="str">
        <f>IF(ISERROR(MATCH($A43,[1]!summary_loc,0)),"",INDEX([1]!summary_data,MATCH($A43,[1]!summary_loc,0),MATCH(MID(BK$1,6,12),[1]!summary_hdr,0)))</f>
        <v/>
      </c>
      <c r="BL43" s="245" t="str">
        <f>IF(ISERROR(MATCH($A43,[2]!summary_loc,0)),"",INDEX([2]!summary_data,MATCH($A43,[2]!summary_loc,0),MATCH(MID(BL$1,6,12),[2]!summary_hdr,0)))</f>
        <v/>
      </c>
      <c r="BM43" s="245">
        <f>IF(ISERROR(MATCH($A43,[3]SummDir!summary_loc,0)),"",INDEX([3]!summary_data,MATCH($A43,[3]SummDir!summary_loc,0),MATCH(MID(BM$1,6,12),[3]SummDir!summary_hdr,0)))</f>
        <v>32.5</v>
      </c>
      <c r="BN43" s="245">
        <f>IF(ISERROR(MATCH($A43,[4]!summary_loc,0)),"",INDEX([4]!summary_data,MATCH($A43,[4]!summary_loc,0),MATCH(MID(BN$1,6,12),[4]!summary_hdr,0)))</f>
        <v>43.25</v>
      </c>
      <c r="BO43" s="245">
        <f t="shared" si="51"/>
        <v>20.5</v>
      </c>
      <c r="BP43" s="293" t="b">
        <f t="shared" si="52"/>
        <v>0</v>
      </c>
      <c r="BQ43" s="293" t="b">
        <f>NOT(ISERROR(MATCH(A43,Summary!B:B,0)))</f>
        <v>1</v>
      </c>
      <c r="BR43" s="293" t="b">
        <v>1</v>
      </c>
      <c r="BS43" s="293" t="b">
        <v>1</v>
      </c>
      <c r="BT43" s="293" t="b">
        <v>0</v>
      </c>
      <c r="BU43" s="293" t="b">
        <f>ISNUMBER(INDEX([5]Report!$E$1:$E$65536,MATCH($A43,[5]Report!$B$1:$B$65536,0),1))</f>
        <v>0</v>
      </c>
      <c r="BV43" s="293" t="b">
        <f t="shared" si="53"/>
        <v>1</v>
      </c>
      <c r="BX43">
        <f t="shared" si="54"/>
        <v>1.5</v>
      </c>
      <c r="BY43">
        <f t="shared" si="55"/>
        <v>1.5</v>
      </c>
      <c r="CA43" s="283">
        <f>COUNTIF(BU$2:BU43,TRUE)</f>
        <v>30</v>
      </c>
      <c r="CB43" s="293" t="b">
        <v>0</v>
      </c>
      <c r="CC43">
        <v>33.392946000000002</v>
      </c>
      <c r="CD43">
        <v>-111.926198</v>
      </c>
      <c r="CE43" s="304">
        <f>COUNTIF('Accidents_2009-2013'!$M:$M,"="&amp;$A43)</f>
        <v>24</v>
      </c>
      <c r="CF43" s="304">
        <v>4</v>
      </c>
    </row>
    <row r="44" spans="1:84" ht="12.75" customHeight="1" x14ac:dyDescent="0.25">
      <c r="A44" s="113">
        <v>143</v>
      </c>
      <c r="B44" s="115" t="s">
        <v>38</v>
      </c>
      <c r="C44" s="115" t="s">
        <v>29</v>
      </c>
      <c r="D44" s="188">
        <v>0</v>
      </c>
      <c r="E44" s="374"/>
      <c r="F44" s="114"/>
      <c r="G44" s="114"/>
      <c r="H44" s="375"/>
      <c r="I44" s="381" t="b">
        <f t="shared" si="31"/>
        <v>1</v>
      </c>
      <c r="J44" s="313" t="b">
        <f t="shared" si="32"/>
        <v>0</v>
      </c>
      <c r="K44" s="114">
        <v>3</v>
      </c>
      <c r="L44" s="114">
        <v>3</v>
      </c>
      <c r="M44" s="114">
        <v>0</v>
      </c>
      <c r="N44" s="114">
        <v>0</v>
      </c>
      <c r="O44" s="57">
        <v>2</v>
      </c>
      <c r="P44" s="57">
        <f t="shared" si="33"/>
        <v>2</v>
      </c>
      <c r="Q44" s="57"/>
      <c r="R44" s="57">
        <v>2.2200000000000002</v>
      </c>
      <c r="S44" s="51"/>
      <c r="T44" s="51"/>
      <c r="U44" s="51"/>
      <c r="V44" s="57">
        <v>1</v>
      </c>
      <c r="W44" s="57"/>
      <c r="X44" s="52">
        <f t="shared" si="56"/>
        <v>28429</v>
      </c>
      <c r="Y44" s="52">
        <f t="shared" si="57"/>
        <v>13469</v>
      </c>
      <c r="Z44" s="52">
        <f t="shared" si="58"/>
        <v>28429</v>
      </c>
      <c r="AA44" s="52">
        <f t="shared" si="59"/>
        <v>10684</v>
      </c>
      <c r="AB44" s="52">
        <f t="shared" si="60"/>
        <v>13469</v>
      </c>
      <c r="AC44" s="52">
        <f t="shared" si="61"/>
        <v>0</v>
      </c>
      <c r="AD44" s="52" t="str">
        <f t="shared" si="62"/>
        <v/>
      </c>
      <c r="AE44" s="52">
        <f t="shared" si="63"/>
        <v>0</v>
      </c>
      <c r="AF44" s="52">
        <f t="shared" si="64"/>
        <v>0</v>
      </c>
      <c r="AG44" s="52">
        <f t="shared" si="65"/>
        <v>28429</v>
      </c>
      <c r="AH44" s="52" t="str">
        <f t="shared" si="66"/>
        <v/>
      </c>
      <c r="AI44" s="329">
        <f>IF(LEN(AT44)&gt;0,IF(NOT(ISERROR(MATCH(AT44,TC_concat,0))),MOD(MATCH(AT44,TC_concat,0)-1,1+MAX(TCID!$A:$A)),""),"")</f>
        <v>105</v>
      </c>
      <c r="AJ44" s="329">
        <f>IF(LEN(AU44)&gt;0,IF(NOT(ISERROR(MATCH(AU44,TC_concat,0))),MOD(MATCH(AU44,TC_concat,0)-1,1+MAX(TCID!$A:$A)),""),"")</f>
        <v>79</v>
      </c>
      <c r="AK44" s="140">
        <v>85</v>
      </c>
      <c r="AL44" s="329" t="str">
        <f>IF(LEN(AW44)&gt;0,IF(NOT(ISERROR(MATCH(AW44,TC_concat,0))),MOD(MATCH(AW44,TC_concat,0)-1,1+MAX(TCID!$A:$A)),""),"")</f>
        <v/>
      </c>
      <c r="AM44" t="str">
        <f t="shared" si="35"/>
        <v>So. &amp; Hardy</v>
      </c>
      <c r="AN44" s="88" t="s">
        <v>735</v>
      </c>
      <c r="AO44" s="48" t="str">
        <f t="shared" si="41"/>
        <v>Hardy</v>
      </c>
      <c r="AP44" t="str">
        <f t="shared" si="42"/>
        <v>Southern Ave</v>
      </c>
      <c r="AQ44" t="str">
        <f t="shared" si="43"/>
        <v>Hardy Dr</v>
      </c>
      <c r="AR44" t="str">
        <f t="shared" si="44"/>
        <v>Southern Ave &amp; Hardy Dr</v>
      </c>
      <c r="AS44" s="16">
        <f t="shared" si="45"/>
        <v>2</v>
      </c>
      <c r="AT44" t="str">
        <f t="shared" si="67"/>
        <v>Southern Ave &amp; Hardy Dr_1</v>
      </c>
      <c r="AU44" t="str">
        <f t="shared" si="67"/>
        <v>Southern Ave &amp; Hardy Dr_2</v>
      </c>
      <c r="AV44" t="str">
        <f t="shared" si="67"/>
        <v/>
      </c>
      <c r="AW44" t="str">
        <f t="shared" si="67"/>
        <v/>
      </c>
      <c r="AY44">
        <f t="shared" si="46"/>
        <v>10684</v>
      </c>
      <c r="AZ44">
        <f t="shared" si="47"/>
        <v>13469</v>
      </c>
      <c r="BA44">
        <f t="shared" si="48"/>
        <v>28429</v>
      </c>
      <c r="BB44" t="str">
        <f t="shared" si="49"/>
        <v/>
      </c>
      <c r="BC44" s="52">
        <f t="shared" si="38"/>
        <v>143</v>
      </c>
      <c r="BD44" s="86" t="str">
        <f t="shared" si="39"/>
        <v>Southern Ave</v>
      </c>
      <c r="BE44" s="86" t="str">
        <f t="shared" si="40"/>
        <v>Hardy Dr</v>
      </c>
      <c r="BF44" s="245">
        <f>IF(ISERROR(MATCH($A44,[1]!summary_loc,0)),"",INDEX([1]!summary_data,MATCH($A44,[1]!summary_loc,0),MATCH(MID(BF$1,6,12),[1]!summary_hdr,0)))</f>
        <v>24.5</v>
      </c>
      <c r="BG44" s="245">
        <f>IF(ISERROR(MATCH($A44,[2]!summary_loc,0)),"",INDEX([2]!summary_data,MATCH($A44,[2]!summary_loc,0),MATCH(MID(BG$1,6,12),[2]!summary_hdr,0)))</f>
        <v>23</v>
      </c>
      <c r="BH44" s="245">
        <f>IF(ISERROR(MATCH($A44,[3]SummDir!summary_loc,0)),"",INDEX([3]!summary_data,MATCH($A44,[3]SummDir!summary_loc,0),MATCH(MID(BH$1,6,12),[3]SummDir!summary_hdr,0)))</f>
        <v>24</v>
      </c>
      <c r="BI44" s="245">
        <f>IF(ISERROR(MATCH($A44,[4]!summary_loc,0)),"",INDEX([4]!summary_data,MATCH($A44,[4]!summary_loc,0),MATCH(MID(BI$1,6,12),[4]!summary_hdr,0)))</f>
        <v>31</v>
      </c>
      <c r="BJ44" s="245">
        <f t="shared" si="50"/>
        <v>21.75</v>
      </c>
      <c r="BK44" s="245">
        <f>IF(ISERROR(MATCH($A44,[1]!summary_loc,0)),"",INDEX([1]!summary_data,MATCH($A44,[1]!summary_loc,0),MATCH(MID(BK$1,6,12),[1]!summary_hdr,0)))</f>
        <v>24.5</v>
      </c>
      <c r="BL44" s="245">
        <f>IF(ISERROR(MATCH($A44,[2]!summary_loc,0)),"",INDEX([2]!summary_data,MATCH($A44,[2]!summary_loc,0),MATCH(MID(BL$1,6,12),[2]!summary_hdr,0)))</f>
        <v>23</v>
      </c>
      <c r="BM44" s="245">
        <f>IF(ISERROR(MATCH($A44,[3]SummDir!summary_loc,0)),"",INDEX([3]!summary_data,MATCH($A44,[3]SummDir!summary_loc,0),MATCH(MID(BM$1,6,12),[3]SummDir!summary_hdr,0)))</f>
        <v>24</v>
      </c>
      <c r="BN44" s="245">
        <f>IF(ISERROR(MATCH($A44,[4]!summary_loc,0)),"",INDEX([4]!summary_data,MATCH($A44,[4]!summary_loc,0),MATCH(MID(BN$1,6,12),[4]!summary_hdr,0)))</f>
        <v>31</v>
      </c>
      <c r="BO44" s="245">
        <f t="shared" si="51"/>
        <v>12</v>
      </c>
      <c r="BP44" s="293" t="b">
        <f t="shared" si="52"/>
        <v>1</v>
      </c>
      <c r="BQ44" s="293" t="b">
        <f>NOT(ISERROR(MATCH(A44,Summary!B:B,0)))</f>
        <v>1</v>
      </c>
      <c r="BR44" s="293" t="b">
        <v>1</v>
      </c>
      <c r="BS44" s="293" t="b">
        <v>1</v>
      </c>
      <c r="BT44" s="293" t="b">
        <v>1</v>
      </c>
      <c r="BU44" s="293" t="b">
        <f>ISNUMBER(INDEX([5]Report!$E$1:$E$65536,MATCH($A44,[5]Report!$B$1:$B$65536,0),1))</f>
        <v>1</v>
      </c>
      <c r="BV44" s="293" t="b">
        <f t="shared" si="53"/>
        <v>1</v>
      </c>
      <c r="BX44">
        <f t="shared" si="54"/>
        <v>2.2200000000000002</v>
      </c>
      <c r="BY44">
        <f t="shared" si="55"/>
        <v>2.2200000000000002</v>
      </c>
      <c r="CA44" s="283">
        <f>COUNTIF(BU$2:BU44,TRUE)</f>
        <v>31</v>
      </c>
      <c r="CB44" s="293" t="b">
        <v>1</v>
      </c>
      <c r="CC44">
        <v>33.392845999999999</v>
      </c>
      <c r="CD44">
        <v>-111.951999</v>
      </c>
      <c r="CE44" s="304">
        <f>COUNTIF('Accidents_2009-2013'!$M:$M,"="&amp;$A44)</f>
        <v>6</v>
      </c>
      <c r="CF44" s="304">
        <v>0</v>
      </c>
    </row>
    <row r="45" spans="1:84" ht="12.75" customHeight="1" x14ac:dyDescent="0.25">
      <c r="A45" s="113">
        <v>144</v>
      </c>
      <c r="B45" s="115" t="s">
        <v>38</v>
      </c>
      <c r="C45" s="115" t="s">
        <v>30</v>
      </c>
      <c r="D45" s="188">
        <v>0</v>
      </c>
      <c r="E45" s="374"/>
      <c r="F45" s="114"/>
      <c r="G45" s="114"/>
      <c r="H45" s="375"/>
      <c r="I45" s="381" t="b">
        <f t="shared" si="31"/>
        <v>1</v>
      </c>
      <c r="J45" s="313" t="b">
        <f t="shared" si="32"/>
        <v>0</v>
      </c>
      <c r="K45" s="114">
        <v>1</v>
      </c>
      <c r="L45" s="114">
        <v>1</v>
      </c>
      <c r="M45" s="114">
        <v>0</v>
      </c>
      <c r="N45" s="114">
        <v>0</v>
      </c>
      <c r="O45" s="57">
        <v>2</v>
      </c>
      <c r="P45" s="57">
        <f t="shared" si="33"/>
        <v>2</v>
      </c>
      <c r="Q45" s="57">
        <v>3</v>
      </c>
      <c r="R45" s="57">
        <v>1.5</v>
      </c>
      <c r="S45" s="51"/>
      <c r="T45" s="51"/>
      <c r="U45" s="51"/>
      <c r="V45" s="57">
        <v>1</v>
      </c>
      <c r="W45" s="57"/>
      <c r="X45" s="52">
        <f t="shared" si="56"/>
        <v>35372</v>
      </c>
      <c r="Y45" s="52">
        <f t="shared" si="57"/>
        <v>34482</v>
      </c>
      <c r="Z45" s="52">
        <f t="shared" si="58"/>
        <v>35372</v>
      </c>
      <c r="AA45" s="52">
        <f t="shared" si="59"/>
        <v>0</v>
      </c>
      <c r="AB45" s="52">
        <f t="shared" si="60"/>
        <v>34482</v>
      </c>
      <c r="AC45" s="52">
        <f t="shared" si="61"/>
        <v>26912</v>
      </c>
      <c r="AD45" s="52">
        <f t="shared" si="62"/>
        <v>0</v>
      </c>
      <c r="AE45" s="52">
        <f t="shared" si="63"/>
        <v>35372</v>
      </c>
      <c r="AF45" s="52">
        <f t="shared" si="64"/>
        <v>0</v>
      </c>
      <c r="AG45" s="52">
        <f t="shared" si="65"/>
        <v>0</v>
      </c>
      <c r="AH45" s="52">
        <f t="shared" si="66"/>
        <v>28429</v>
      </c>
      <c r="AI45" s="329">
        <f>IF(LEN(AT45)&gt;0,IF(NOT(ISERROR(MATCH(AT45,TC_concat,0))),MOD(MATCH(AT45,TC_concat,0)-1,1+MAX(TCID!$A:$A)),""),"")</f>
        <v>86</v>
      </c>
      <c r="AJ45" s="329">
        <f>IF(LEN(AU45)&gt;0,IF(NOT(ISERROR(MATCH(AU45,TC_concat,0))),MOD(MATCH(AU45,TC_concat,0)-1,1+MAX(TCID!$A:$A)),""),"")</f>
        <v>89</v>
      </c>
      <c r="AK45" s="329">
        <f>IF(LEN(AV45)&gt;0,IF(NOT(ISERROR(MATCH(AV45,TC_concat,0))),MOD(MATCH(AV45,TC_concat,0)-1,1+MAX(TCID!$A:$A)),""),"")</f>
        <v>77</v>
      </c>
      <c r="AL45" s="329">
        <f>IF(LEN(AW45)&gt;0,IF(NOT(ISERROR(MATCH(AW45,TC_concat,0))),MOD(MATCH(AW45,TC_concat,0)-1,1+MAX(TCID!$A:$A)),""),"")</f>
        <v>85</v>
      </c>
      <c r="AM45" t="str">
        <f t="shared" si="35"/>
        <v>So. &amp; Mill</v>
      </c>
      <c r="AN45" s="88" t="s">
        <v>735</v>
      </c>
      <c r="AO45" s="48" t="str">
        <f t="shared" si="41"/>
        <v>Mill</v>
      </c>
      <c r="AP45" t="str">
        <f t="shared" si="42"/>
        <v>Southern Ave</v>
      </c>
      <c r="AQ45" t="str">
        <f t="shared" si="43"/>
        <v>Mill Ave</v>
      </c>
      <c r="AR45" t="str">
        <f t="shared" si="44"/>
        <v>Southern Ave &amp; Mill Ave</v>
      </c>
      <c r="AS45" s="16">
        <f t="shared" si="45"/>
        <v>4</v>
      </c>
      <c r="AT45" t="str">
        <f t="shared" si="67"/>
        <v>Southern Ave &amp; Mill Ave_1</v>
      </c>
      <c r="AU45" t="str">
        <f t="shared" si="67"/>
        <v>Southern Ave &amp; Mill Ave_2</v>
      </c>
      <c r="AV45" t="str">
        <f t="shared" si="67"/>
        <v>Southern Ave &amp; Mill Ave_3</v>
      </c>
      <c r="AW45" t="str">
        <f t="shared" si="67"/>
        <v>Southern Ave &amp; Mill Ave_4</v>
      </c>
      <c r="AY45">
        <f t="shared" si="46"/>
        <v>35372</v>
      </c>
      <c r="AZ45">
        <f t="shared" si="47"/>
        <v>34482</v>
      </c>
      <c r="BA45">
        <f t="shared" si="48"/>
        <v>26912</v>
      </c>
      <c r="BB45">
        <f t="shared" si="49"/>
        <v>28429</v>
      </c>
      <c r="BC45" s="52">
        <f t="shared" si="38"/>
        <v>144</v>
      </c>
      <c r="BD45" s="86" t="str">
        <f t="shared" si="39"/>
        <v>Southern Ave</v>
      </c>
      <c r="BE45" s="86" t="str">
        <f t="shared" si="40"/>
        <v>Mill Ave</v>
      </c>
      <c r="BF45" s="245">
        <f>IF(ISERROR(MATCH($A45,[1]!summary_loc,0)),"",INDEX([1]!summary_data,MATCH($A45,[1]!summary_loc,0),MATCH(MID(BF$1,6,12),[1]!summary_hdr,0)))</f>
        <v>47.5</v>
      </c>
      <c r="BG45" s="245">
        <f>IF(ISERROR(MATCH($A45,[2]!summary_loc,0)),"",INDEX([2]!summary_data,MATCH($A45,[2]!summary_loc,0),MATCH(MID(BG$1,6,12),[2]!summary_hdr,0)))</f>
        <v>47.5</v>
      </c>
      <c r="BH45" s="245">
        <f>IF(ISERROR(MATCH($A45,[3]SummDir!summary_loc,0)),"",INDEX([3]!summary_data,MATCH($A45,[3]SummDir!summary_loc,0),MATCH(MID(BH$1,6,12),[3]SummDir!summary_hdr,0)))</f>
        <v>40.5</v>
      </c>
      <c r="BI45" s="245">
        <f>IF(ISERROR(MATCH($A45,[4]!summary_loc,0)),"",INDEX([4]!summary_data,MATCH($A45,[4]!summary_loc,0),MATCH(MID(BI$1,6,12),[4]!summary_hdr,0)))</f>
        <v>40</v>
      </c>
      <c r="BJ45" s="245">
        <f t="shared" si="50"/>
        <v>38.25</v>
      </c>
      <c r="BK45" s="245">
        <f>IF(ISERROR(MATCH($A45,[1]!summary_loc,0)),"",INDEX([1]!summary_data,MATCH($A45,[1]!summary_loc,0),MATCH(MID(BK$1,6,12),[1]!summary_hdr,0)))</f>
        <v>47.5</v>
      </c>
      <c r="BL45" s="245">
        <f>IF(ISERROR(MATCH($A45,[2]!summary_loc,0)),"",INDEX([2]!summary_data,MATCH($A45,[2]!summary_loc,0),MATCH(MID(BL$1,6,12),[2]!summary_hdr,0)))</f>
        <v>47.5</v>
      </c>
      <c r="BM45" s="245">
        <f>IF(ISERROR(MATCH($A45,[3]SummDir!summary_loc,0)),"",INDEX([3]!summary_data,MATCH($A45,[3]SummDir!summary_loc,0),MATCH(MID(BM$1,6,12),[3]SummDir!summary_hdr,0)))</f>
        <v>40.5</v>
      </c>
      <c r="BN45" s="245">
        <f>IF(ISERROR(MATCH($A45,[4]!summary_loc,0)),"",INDEX([4]!summary_data,MATCH($A45,[4]!summary_loc,0),MATCH(MID(BN$1,6,12),[4]!summary_hdr,0)))</f>
        <v>40</v>
      </c>
      <c r="BO45" s="245">
        <f t="shared" si="51"/>
        <v>18.25</v>
      </c>
      <c r="BP45" s="293" t="b">
        <f t="shared" si="52"/>
        <v>1</v>
      </c>
      <c r="BQ45" s="293" t="b">
        <f>NOT(ISERROR(MATCH(A45,Summary!B:B,0)))</f>
        <v>1</v>
      </c>
      <c r="BR45" s="293" t="b">
        <v>1</v>
      </c>
      <c r="BS45" s="293" t="b">
        <v>1</v>
      </c>
      <c r="BT45" s="293" t="b">
        <v>1</v>
      </c>
      <c r="BU45" s="293" t="b">
        <f>ISNUMBER(INDEX([5]Report!$E$1:$E$65536,MATCH($A45,[5]Report!$B$1:$B$65536,0),1))</f>
        <v>1</v>
      </c>
      <c r="BV45" s="293" t="b">
        <f t="shared" si="53"/>
        <v>1</v>
      </c>
      <c r="BX45">
        <f t="shared" si="54"/>
        <v>1.5</v>
      </c>
      <c r="BY45">
        <f t="shared" si="55"/>
        <v>1.5</v>
      </c>
      <c r="CA45" s="283">
        <f>COUNTIF(BU$2:BU45,TRUE)</f>
        <v>32</v>
      </c>
      <c r="CB45" s="293" t="b">
        <v>1</v>
      </c>
      <c r="CC45">
        <v>33.392845999999999</v>
      </c>
      <c r="CD45">
        <v>-111.939499</v>
      </c>
      <c r="CE45" s="304">
        <f>COUNTIF('Accidents_2009-2013'!$M:$M,"="&amp;$A45)</f>
        <v>28</v>
      </c>
      <c r="CF45" s="304">
        <v>4</v>
      </c>
    </row>
    <row r="46" spans="1:84" ht="12.75" customHeight="1" x14ac:dyDescent="0.25">
      <c r="A46" s="113">
        <v>145</v>
      </c>
      <c r="B46" s="120" t="s">
        <v>303</v>
      </c>
      <c r="C46" s="115" t="s">
        <v>30</v>
      </c>
      <c r="D46" s="188">
        <v>0</v>
      </c>
      <c r="E46" s="374"/>
      <c r="F46" s="114"/>
      <c r="G46" s="114"/>
      <c r="H46" s="375"/>
      <c r="I46" s="381" t="b">
        <f t="shared" si="31"/>
        <v>1</v>
      </c>
      <c r="J46" s="313" t="b">
        <f t="shared" si="32"/>
        <v>1</v>
      </c>
      <c r="K46" s="114">
        <v>1</v>
      </c>
      <c r="L46" s="114">
        <v>1</v>
      </c>
      <c r="M46" s="114">
        <v>2</v>
      </c>
      <c r="N46" s="114">
        <v>2</v>
      </c>
      <c r="O46" s="57">
        <v>2</v>
      </c>
      <c r="P46" s="57">
        <f t="shared" si="33"/>
        <v>2</v>
      </c>
      <c r="Q46" s="57">
        <v>3</v>
      </c>
      <c r="R46" s="57">
        <v>1</v>
      </c>
      <c r="S46" s="51"/>
      <c r="T46" s="51"/>
      <c r="U46" s="51"/>
      <c r="V46" s="57">
        <v>1</v>
      </c>
      <c r="W46" s="57"/>
      <c r="X46" s="52">
        <f t="shared" si="56"/>
        <v>26912</v>
      </c>
      <c r="Y46" s="52">
        <f t="shared" si="57"/>
        <v>26912</v>
      </c>
      <c r="Z46" s="52">
        <f t="shared" si="58"/>
        <v>1841</v>
      </c>
      <c r="AA46" s="52">
        <f t="shared" si="59"/>
        <v>0</v>
      </c>
      <c r="AB46" s="52">
        <f t="shared" si="60"/>
        <v>26912</v>
      </c>
      <c r="AC46" s="52" t="str">
        <f t="shared" si="61"/>
        <v/>
      </c>
      <c r="AD46" s="52" t="str">
        <f t="shared" si="62"/>
        <v/>
      </c>
      <c r="AE46" s="52">
        <f t="shared" si="63"/>
        <v>1841</v>
      </c>
      <c r="AF46" s="52">
        <f t="shared" si="64"/>
        <v>0</v>
      </c>
      <c r="AG46" s="52" t="str">
        <f t="shared" si="65"/>
        <v/>
      </c>
      <c r="AH46" s="52" t="str">
        <f t="shared" si="66"/>
        <v/>
      </c>
      <c r="AI46" s="329">
        <f>IF(LEN(AT46)&gt;0,IF(NOT(ISERROR(MATCH(AT46,TC_concat,0))),MOD(MATCH(AT46,TC_concat,0)-1,1+MAX(TCID!$A:$A)),""),"")</f>
        <v>75</v>
      </c>
      <c r="AJ46" s="140">
        <v>77</v>
      </c>
      <c r="AK46" s="329" t="str">
        <f>IF(LEN(AV46)&gt;0,IF(NOT(ISERROR(MATCH(AV46,TC_concat,0))),MOD(MATCH(AV46,TC_concat,0)-1,1+MAX(TCID!$A:$A)),""),"")</f>
        <v/>
      </c>
      <c r="AL46" s="329" t="str">
        <f>IF(LEN(AW46)&gt;0,IF(NOT(ISERROR(MATCH(AW46,TC_concat,0))),MOD(MATCH(AW46,TC_concat,0)-1,1+MAX(TCID!$A:$A)),""),"")</f>
        <v/>
      </c>
      <c r="AM46" t="str">
        <f t="shared" si="35"/>
        <v>Alameda &amp; Mill</v>
      </c>
      <c r="AN46" s="48" t="str">
        <f>IF(ISERROR(FIND(" ",B46)),B46,LEFT(B46,FIND(" ",B46)-1))</f>
        <v>Alameda</v>
      </c>
      <c r="AO46" s="48" t="str">
        <f t="shared" si="41"/>
        <v>Mill</v>
      </c>
      <c r="AP46" t="str">
        <f t="shared" si="42"/>
        <v>Alameda Dr</v>
      </c>
      <c r="AQ46" t="str">
        <f t="shared" si="43"/>
        <v>Mill Ave</v>
      </c>
      <c r="AR46" t="str">
        <f t="shared" si="44"/>
        <v>Alameda Dr &amp; Mill Ave</v>
      </c>
      <c r="AS46" s="16">
        <f t="shared" si="45"/>
        <v>1</v>
      </c>
      <c r="AT46" t="str">
        <f t="shared" si="67"/>
        <v>Alameda Dr &amp; Mill Ave_1</v>
      </c>
      <c r="AU46" t="str">
        <f t="shared" si="67"/>
        <v/>
      </c>
      <c r="AV46" t="str">
        <f t="shared" si="67"/>
        <v/>
      </c>
      <c r="AW46" t="str">
        <f t="shared" si="67"/>
        <v/>
      </c>
      <c r="AY46">
        <f t="shared" si="46"/>
        <v>1841</v>
      </c>
      <c r="AZ46">
        <f t="shared" si="47"/>
        <v>26912</v>
      </c>
      <c r="BA46" t="str">
        <f t="shared" si="48"/>
        <v/>
      </c>
      <c r="BB46" t="str">
        <f t="shared" si="49"/>
        <v/>
      </c>
      <c r="BC46" s="52">
        <f t="shared" si="38"/>
        <v>145</v>
      </c>
      <c r="BD46" s="86" t="str">
        <f t="shared" si="39"/>
        <v>Alameda Dr</v>
      </c>
      <c r="BE46" s="86" t="str">
        <f t="shared" si="40"/>
        <v>Mill Ave</v>
      </c>
      <c r="BF46" s="245">
        <f>IF(ISERROR(MATCH($A46,[1]!summary_loc,0)),"",INDEX([1]!summary_data,MATCH($A46,[1]!summary_loc,0),MATCH(MID(BF$1,6,12),[1]!summary_hdr,0)))</f>
        <v>29.5</v>
      </c>
      <c r="BG46" s="245">
        <f>IF(ISERROR(MATCH($A46,[2]!summary_loc,0)),"",INDEX([2]!summary_data,MATCH($A46,[2]!summary_loc,0),MATCH(MID(BG$1,6,12),[2]!summary_hdr,0)))</f>
        <v>23.5</v>
      </c>
      <c r="BH46" s="245">
        <f>IF(ISERROR(MATCH($A46,[3]SummDir!summary_loc,0)),"",INDEX([3]!summary_data,MATCH($A46,[3]SummDir!summary_loc,0),MATCH(MID(BH$1,6,12),[3]SummDir!summary_hdr,0)))</f>
        <v>21</v>
      </c>
      <c r="BI46" s="245">
        <f>IF(ISERROR(MATCH($A46,[4]!summary_loc,0)),"",INDEX([4]!summary_data,MATCH($A46,[4]!summary_loc,0),MATCH(MID(BI$1,6,12),[4]!summary_hdr,0)))</f>
        <v>22.25</v>
      </c>
      <c r="BJ46" s="245">
        <f t="shared" si="50"/>
        <v>20.25</v>
      </c>
      <c r="BK46" s="245">
        <f>IF(ISERROR(MATCH($A46,[1]!summary_loc,0)),"",INDEX([1]!summary_data,MATCH($A46,[1]!summary_loc,0),MATCH(MID(BK$1,6,12),[1]!summary_hdr,0)))</f>
        <v>29.5</v>
      </c>
      <c r="BL46" s="245">
        <f>IF(ISERROR(MATCH($A46,[2]!summary_loc,0)),"",INDEX([2]!summary_data,MATCH($A46,[2]!summary_loc,0),MATCH(MID(BL$1,6,12),[2]!summary_hdr,0)))</f>
        <v>23.5</v>
      </c>
      <c r="BM46" s="245">
        <f>IF(ISERROR(MATCH($A46,[3]SummDir!summary_loc,0)),"",INDEX([3]!summary_data,MATCH($A46,[3]SummDir!summary_loc,0),MATCH(MID(BM$1,6,12),[3]SummDir!summary_hdr,0)))</f>
        <v>21</v>
      </c>
      <c r="BN46" s="245">
        <f>IF(ISERROR(MATCH($A46,[4]!summary_loc,0)),"",INDEX([4]!summary_data,MATCH($A46,[4]!summary_loc,0),MATCH(MID(BN$1,6,12),[4]!summary_hdr,0)))</f>
        <v>22.25</v>
      </c>
      <c r="BO46" s="245">
        <f t="shared" si="51"/>
        <v>11.75</v>
      </c>
      <c r="BP46" s="293" t="b">
        <f t="shared" si="52"/>
        <v>1</v>
      </c>
      <c r="BQ46" s="293" t="b">
        <f>NOT(ISERROR(MATCH(A46,Summary!B:B,0)))</f>
        <v>1</v>
      </c>
      <c r="BR46" s="293" t="b">
        <v>1</v>
      </c>
      <c r="BS46" s="293" t="b">
        <v>1</v>
      </c>
      <c r="BT46" s="293" t="b">
        <v>1</v>
      </c>
      <c r="BU46" s="293" t="b">
        <f>ISNUMBER(INDEX([5]Report!$E$1:$E$65536,MATCH($A46,[5]Report!$B$1:$B$65536,0),1))</f>
        <v>1</v>
      </c>
      <c r="BV46" s="293" t="b">
        <f t="shared" si="53"/>
        <v>1</v>
      </c>
      <c r="BX46">
        <f t="shared" si="54"/>
        <v>1</v>
      </c>
      <c r="BY46">
        <f t="shared" si="55"/>
        <v>1</v>
      </c>
      <c r="CA46" s="283">
        <f>COUNTIF(BU$2:BU46,TRUE)</f>
        <v>33</v>
      </c>
      <c r="CB46" s="293" t="b">
        <v>1</v>
      </c>
      <c r="CC46">
        <v>33.400244999999998</v>
      </c>
      <c r="CD46">
        <v>-111.939599</v>
      </c>
      <c r="CE46" s="304">
        <f>COUNTIF('Accidents_2009-2013'!$M:$M,"="&amp;$A46)</f>
        <v>4</v>
      </c>
      <c r="CF46" s="304">
        <v>1</v>
      </c>
    </row>
    <row r="47" spans="1:84" ht="12.75" customHeight="1" x14ac:dyDescent="0.25">
      <c r="A47" s="113">
        <v>146</v>
      </c>
      <c r="B47" s="117" t="s">
        <v>164</v>
      </c>
      <c r="C47" s="115" t="s">
        <v>30</v>
      </c>
      <c r="D47" s="188">
        <v>0</v>
      </c>
      <c r="E47" s="374"/>
      <c r="F47" s="114"/>
      <c r="G47" s="114"/>
      <c r="H47" s="375"/>
      <c r="I47" s="381" t="b">
        <f t="shared" si="31"/>
        <v>1</v>
      </c>
      <c r="J47" s="313" t="b">
        <f t="shared" si="32"/>
        <v>0</v>
      </c>
      <c r="K47" s="114">
        <v>1</v>
      </c>
      <c r="L47" s="114">
        <v>1</v>
      </c>
      <c r="M47" s="114">
        <v>0</v>
      </c>
      <c r="N47" s="114">
        <v>0</v>
      </c>
      <c r="O47" s="57">
        <v>2</v>
      </c>
      <c r="P47" s="121">
        <f>O47-1</f>
        <v>1</v>
      </c>
      <c r="Q47" s="57">
        <v>3</v>
      </c>
      <c r="R47" s="57">
        <v>0.5</v>
      </c>
      <c r="S47" s="51"/>
      <c r="T47" s="51"/>
      <c r="U47" s="51"/>
      <c r="V47" s="57">
        <v>1</v>
      </c>
      <c r="W47" s="57"/>
      <c r="X47" s="52">
        <f t="shared" si="56"/>
        <v>31585</v>
      </c>
      <c r="Y47" s="52">
        <f t="shared" si="57"/>
        <v>26912</v>
      </c>
      <c r="Z47" s="52">
        <f t="shared" si="58"/>
        <v>31585</v>
      </c>
      <c r="AA47" s="52">
        <f t="shared" si="59"/>
        <v>0</v>
      </c>
      <c r="AB47" s="52">
        <f t="shared" si="60"/>
        <v>26912</v>
      </c>
      <c r="AC47" s="52">
        <f t="shared" si="61"/>
        <v>0</v>
      </c>
      <c r="AD47" s="52">
        <f t="shared" si="62"/>
        <v>25257</v>
      </c>
      <c r="AE47" s="52">
        <f t="shared" si="63"/>
        <v>29614</v>
      </c>
      <c r="AF47" s="52">
        <f t="shared" si="64"/>
        <v>0</v>
      </c>
      <c r="AG47" s="52">
        <f t="shared" si="65"/>
        <v>31585</v>
      </c>
      <c r="AH47" s="52">
        <f t="shared" si="66"/>
        <v>0</v>
      </c>
      <c r="AI47" s="329">
        <f>IF(LEN(AT47)&gt;0,IF(NOT(ISERROR(MATCH(AT47,TC_concat,0))),MOD(MATCH(AT47,TC_concat,0)-1,1+MAX(TCID!$A:$A)),""),"")</f>
        <v>62</v>
      </c>
      <c r="AJ47" s="329">
        <f>IF(LEN(AU47)&gt;0,IF(NOT(ISERROR(MATCH(AU47,TC_concat,0))),MOD(MATCH(AU47,TC_concat,0)-1,1+MAX(TCID!$A:$A)),""),"")</f>
        <v>77</v>
      </c>
      <c r="AK47" s="329">
        <f>IF(LEN(AV47)&gt;0,IF(NOT(ISERROR(MATCH(AV47,TC_concat,0))),MOD(MATCH(AV47,TC_concat,0)-1,1+MAX(TCID!$A:$A)),""),"")</f>
        <v>56</v>
      </c>
      <c r="AL47" s="329">
        <f>IF(LEN(AW47)&gt;0,IF(NOT(ISERROR(MATCH(AW47,TC_concat,0))),MOD(MATCH(AW47,TC_concat,0)-1,1+MAX(TCID!$A:$A)),""),"")</f>
        <v>59</v>
      </c>
      <c r="AM47" t="str">
        <f t="shared" si="35"/>
        <v>Bway &amp; Mill</v>
      </c>
      <c r="AN47" s="88" t="s">
        <v>208</v>
      </c>
      <c r="AO47" s="48" t="str">
        <f t="shared" si="41"/>
        <v>Mill</v>
      </c>
      <c r="AP47" t="str">
        <f t="shared" si="42"/>
        <v>Broadway Rd</v>
      </c>
      <c r="AQ47" t="str">
        <f t="shared" si="43"/>
        <v>Mill Ave</v>
      </c>
      <c r="AR47" t="str">
        <f t="shared" si="44"/>
        <v>Broadway Rd &amp; Mill Ave</v>
      </c>
      <c r="AS47" s="16">
        <f t="shared" si="45"/>
        <v>4</v>
      </c>
      <c r="AT47" t="str">
        <f t="shared" si="67"/>
        <v>Broadway Rd &amp; Mill Ave_1</v>
      </c>
      <c r="AU47" t="str">
        <f t="shared" si="67"/>
        <v>Broadway Rd &amp; Mill Ave_2</v>
      </c>
      <c r="AV47" t="str">
        <f t="shared" si="67"/>
        <v>Broadway Rd &amp; Mill Ave_3</v>
      </c>
      <c r="AW47" t="str">
        <f t="shared" si="67"/>
        <v>Broadway Rd &amp; Mill Ave_4</v>
      </c>
      <c r="AY47">
        <f t="shared" si="46"/>
        <v>29614</v>
      </c>
      <c r="AZ47">
        <f t="shared" si="47"/>
        <v>26912</v>
      </c>
      <c r="BA47">
        <f t="shared" si="48"/>
        <v>31585</v>
      </c>
      <c r="BB47">
        <f t="shared" si="49"/>
        <v>25257</v>
      </c>
      <c r="BC47" s="52">
        <f t="shared" si="38"/>
        <v>146</v>
      </c>
      <c r="BD47" s="86" t="str">
        <f t="shared" si="39"/>
        <v>Broadway Rd</v>
      </c>
      <c r="BE47" s="86" t="str">
        <f t="shared" si="40"/>
        <v>Mill Ave</v>
      </c>
      <c r="BF47" s="245" t="str">
        <f>IF(ISERROR(MATCH($A47,[1]!summary_loc,0)),"",INDEX([1]!summary_data,MATCH($A47,[1]!summary_loc,0),MATCH(MID(BF$1,6,12),[1]!summary_hdr,0)))</f>
        <v/>
      </c>
      <c r="BG47" s="245">
        <f>IF(ISERROR(MATCH($A47,[2]!summary_loc,0)),"",INDEX([2]!summary_data,MATCH($A47,[2]!summary_loc,0),MATCH(MID(BG$1,6,12),[2]!summary_hdr,0)))</f>
        <v>36.5</v>
      </c>
      <c r="BH47" s="245">
        <f>IF(ISERROR(MATCH($A47,[3]SummDir!summary_loc,0)),"",INDEX([3]!summary_data,MATCH($A47,[3]SummDir!summary_loc,0),MATCH(MID(BH$1,6,12),[3]SummDir!summary_hdr,0)))</f>
        <v>36.25</v>
      </c>
      <c r="BI47" s="245">
        <f ca="1">IF(ISERROR(MATCH($A47,[4]!summary_loc,0)),"",INDEX([4]!summary_data,MATCH($A47,[4]!summary_loc,0),MATCH(MID(BI$1,6,12),[4]!summary_hdr,0)))</f>
        <v>27</v>
      </c>
      <c r="BJ47" s="245">
        <f t="shared" si="50"/>
        <v>34</v>
      </c>
      <c r="BK47" s="245" t="str">
        <f>IF(ISERROR(MATCH($A47,[1]!summary_loc,0)),"",INDEX([1]!summary_data,MATCH($A47,[1]!summary_loc,0),MATCH(MID(BK$1,6,12),[1]!summary_hdr,0)))</f>
        <v/>
      </c>
      <c r="BL47" s="245">
        <f>IF(ISERROR(MATCH($A47,[2]!summary_loc,0)),"",INDEX([2]!summary_data,MATCH($A47,[2]!summary_loc,0),MATCH(MID(BL$1,6,12),[2]!summary_hdr,0)))</f>
        <v>36.5</v>
      </c>
      <c r="BM47" s="245">
        <f>IF(ISERROR(MATCH($A47,[3]SummDir!summary_loc,0)),"",INDEX([3]!summary_data,MATCH($A47,[3]SummDir!summary_loc,0),MATCH(MID(BM$1,6,12),[3]SummDir!summary_hdr,0)))</f>
        <v>36.25</v>
      </c>
      <c r="BN47" s="245">
        <f ca="1">IF(ISERROR(MATCH($A47,[4]!summary_loc,0)),"",INDEX([4]!summary_data,MATCH($A47,[4]!summary_loc,0),MATCH(MID(BN$1,6,12),[4]!summary_hdr,0)))</f>
        <v>27</v>
      </c>
      <c r="BO47" s="245">
        <f t="shared" si="51"/>
        <v>19.75</v>
      </c>
      <c r="BP47" s="293" t="b">
        <f t="shared" si="52"/>
        <v>0</v>
      </c>
      <c r="BQ47" s="293" t="b">
        <f>NOT(ISERROR(MATCH(A47,Summary!B:B,0)))</f>
        <v>1</v>
      </c>
      <c r="BR47" s="293" t="b">
        <v>1</v>
      </c>
      <c r="BS47" s="293" t="b">
        <v>1</v>
      </c>
      <c r="BT47" s="293" t="b">
        <v>1</v>
      </c>
      <c r="BU47" s="293" t="b">
        <f>ISNUMBER(INDEX([5]Report!$E$1:$E$65536,MATCH($A47,[5]Report!$B$1:$B$65536,0),1))</f>
        <v>0</v>
      </c>
      <c r="BV47" s="293" t="b">
        <f t="shared" si="53"/>
        <v>1</v>
      </c>
      <c r="BX47">
        <f t="shared" si="54"/>
        <v>0.5</v>
      </c>
      <c r="BY47">
        <f t="shared" si="55"/>
        <v>0.5</v>
      </c>
      <c r="CA47" s="283">
        <f>COUNTIF(BU$2:BU47,TRUE)</f>
        <v>33</v>
      </c>
      <c r="CB47" s="293" t="b">
        <v>1</v>
      </c>
      <c r="CC47">
        <v>33.407344999999999</v>
      </c>
      <c r="CD47">
        <v>-111.939699</v>
      </c>
      <c r="CE47" s="304">
        <f>COUNTIF('Accidents_2009-2013'!$M:$M,"="&amp;$A47)</f>
        <v>10</v>
      </c>
      <c r="CF47" s="304">
        <v>2</v>
      </c>
    </row>
    <row r="48" spans="1:84" ht="12.75" customHeight="1" x14ac:dyDescent="0.25">
      <c r="A48" s="113">
        <v>147</v>
      </c>
      <c r="B48" s="120" t="s">
        <v>307</v>
      </c>
      <c r="C48" s="115" t="s">
        <v>30</v>
      </c>
      <c r="D48" s="188">
        <v>0</v>
      </c>
      <c r="E48" s="374"/>
      <c r="F48" s="114"/>
      <c r="G48" s="114"/>
      <c r="H48" s="375"/>
      <c r="I48" s="381" t="b">
        <f t="shared" si="31"/>
        <v>1</v>
      </c>
      <c r="J48" s="313" t="b">
        <f t="shared" si="32"/>
        <v>0</v>
      </c>
      <c r="K48" s="114">
        <v>3</v>
      </c>
      <c r="L48" s="114">
        <v>1</v>
      </c>
      <c r="M48" s="114">
        <v>0</v>
      </c>
      <c r="N48" s="114">
        <v>0</v>
      </c>
      <c r="O48" s="57">
        <v>3</v>
      </c>
      <c r="P48" s="121">
        <f>O48-1</f>
        <v>2</v>
      </c>
      <c r="Q48" s="57">
        <v>3</v>
      </c>
      <c r="R48" s="57">
        <v>2.5</v>
      </c>
      <c r="S48" s="51"/>
      <c r="T48" s="51"/>
      <c r="U48" s="51"/>
      <c r="V48" s="57">
        <v>1</v>
      </c>
      <c r="W48" s="57"/>
      <c r="X48" s="52">
        <f t="shared" si="56"/>
        <v>24224</v>
      </c>
      <c r="Y48" s="52">
        <f t="shared" si="57"/>
        <v>24224</v>
      </c>
      <c r="Z48" s="52">
        <f t="shared" si="58"/>
        <v>22102</v>
      </c>
      <c r="AA48" s="52">
        <f t="shared" si="59"/>
        <v>0</v>
      </c>
      <c r="AB48" s="52">
        <f t="shared" si="60"/>
        <v>3762</v>
      </c>
      <c r="AC48" s="52">
        <f t="shared" si="61"/>
        <v>24224</v>
      </c>
      <c r="AD48" s="52" t="str">
        <f t="shared" si="62"/>
        <v/>
      </c>
      <c r="AE48" s="52">
        <f t="shared" si="63"/>
        <v>22102</v>
      </c>
      <c r="AF48" s="52">
        <f t="shared" si="64"/>
        <v>0</v>
      </c>
      <c r="AG48" s="52">
        <f t="shared" si="65"/>
        <v>0</v>
      </c>
      <c r="AH48" s="52" t="str">
        <f t="shared" si="66"/>
        <v/>
      </c>
      <c r="AI48" s="329">
        <f>IF(LEN(AT48)&gt;0,IF(NOT(ISERROR(MATCH(AT48,TC_concat,0))),MOD(MATCH(AT48,TC_concat,0)-1,1+MAX(TCID!$A:$A)),""),"")</f>
        <v>100</v>
      </c>
      <c r="AJ48" s="329">
        <f>IF(LEN(AU48)&gt;0,IF(NOT(ISERROR(MATCH(AU48,TC_concat,0))),MOD(MATCH(AU48,TC_concat,0)-1,1+MAX(TCID!$A:$A)),""),"")</f>
        <v>112</v>
      </c>
      <c r="AK48" s="329">
        <f>IF(LEN(AV48)&gt;0,IF(NOT(ISERROR(MATCH(AV48,TC_concat,0))),MOD(MATCH(AV48,TC_concat,0)-1,1+MAX(TCID!$A:$A)),""),"")</f>
        <v>102</v>
      </c>
      <c r="AL48" s="329" t="str">
        <f>IF(LEN(AW48)&gt;0,IF(NOT(ISERROR(MATCH(AW48,TC_concat,0))),MOD(MATCH(AW48,TC_concat,0)-1,1+MAX(TCID!$A:$A)),""),"")</f>
        <v/>
      </c>
      <c r="AM48" t="str">
        <f t="shared" si="35"/>
        <v>Baseline &amp; Mill</v>
      </c>
      <c r="AN48" s="48" t="str">
        <f>IF(ISERROR(FIND(" ",B48)),B48,LEFT(B48,FIND(" ",B48)-1))</f>
        <v>Baseline</v>
      </c>
      <c r="AO48" s="48" t="str">
        <f t="shared" si="41"/>
        <v>Mill</v>
      </c>
      <c r="AP48" t="str">
        <f t="shared" si="42"/>
        <v>Baseline Rd</v>
      </c>
      <c r="AQ48" t="str">
        <f t="shared" si="43"/>
        <v>Mill Ave</v>
      </c>
      <c r="AR48" t="str">
        <f t="shared" si="44"/>
        <v>Baseline Rd &amp; Mill Ave</v>
      </c>
      <c r="AS48" s="16">
        <f t="shared" si="45"/>
        <v>3</v>
      </c>
      <c r="AT48" t="str">
        <f t="shared" si="67"/>
        <v>Baseline Rd &amp; Mill Ave_1</v>
      </c>
      <c r="AU48" t="str">
        <f t="shared" si="67"/>
        <v>Baseline Rd &amp; Mill Ave_2</v>
      </c>
      <c r="AV48" t="str">
        <f t="shared" si="67"/>
        <v>Baseline Rd &amp; Mill Ave_3</v>
      </c>
      <c r="AW48" t="str">
        <f t="shared" si="67"/>
        <v/>
      </c>
      <c r="AY48">
        <f t="shared" si="46"/>
        <v>22102</v>
      </c>
      <c r="AZ48">
        <f t="shared" si="47"/>
        <v>3762</v>
      </c>
      <c r="BA48">
        <f t="shared" si="48"/>
        <v>24224</v>
      </c>
      <c r="BB48" t="str">
        <f t="shared" si="49"/>
        <v/>
      </c>
      <c r="BC48" s="52">
        <f t="shared" si="38"/>
        <v>147</v>
      </c>
      <c r="BD48" s="86" t="str">
        <f t="shared" si="39"/>
        <v>Baseline Rd</v>
      </c>
      <c r="BE48" s="86" t="str">
        <f t="shared" si="40"/>
        <v>Mill Ave</v>
      </c>
      <c r="BF48" s="245">
        <f>IF(ISERROR(MATCH($A48,[1]!summary_loc,0)),"",INDEX([1]!summary_data,MATCH($A48,[1]!summary_loc,0),MATCH(MID(BF$1,6,12),[1]!summary_hdr,0)))</f>
        <v>17</v>
      </c>
      <c r="BG48" s="245" t="str">
        <f>IF(ISERROR(MATCH($A48,[2]!summary_loc,0)),"",INDEX([2]!summary_data,MATCH($A48,[2]!summary_loc,0),MATCH(MID(BG$1,6,12),[2]!summary_hdr,0)))</f>
        <v/>
      </c>
      <c r="BH48" s="245">
        <f>IF(ISERROR(MATCH($A48,[3]SummDir!summary_loc,0)),"",INDEX([3]!summary_data,MATCH($A48,[3]SummDir!summary_loc,0),MATCH(MID(BH$1,6,12),[3]SummDir!summary_hdr,0)))</f>
        <v>27</v>
      </c>
      <c r="BI48" s="245">
        <f>IF(ISERROR(MATCH($A48,[4]!summary_loc,0)),"",INDEX([4]!summary_data,MATCH($A48,[4]!summary_loc,0),MATCH(MID(BI$1,6,12),[4]!summary_hdr,0)))</f>
        <v>16</v>
      </c>
      <c r="BJ48" s="245">
        <f t="shared" si="50"/>
        <v>20.5</v>
      </c>
      <c r="BK48" s="245">
        <f>IF(ISERROR(MATCH($A48,[1]!summary_loc,0)),"",INDEX([1]!summary_data,MATCH($A48,[1]!summary_loc,0),MATCH(MID(BK$1,6,12),[1]!summary_hdr,0)))</f>
        <v>17</v>
      </c>
      <c r="BL48" s="245" t="str">
        <f>IF(ISERROR(MATCH($A48,[2]!summary_loc,0)),"",INDEX([2]!summary_data,MATCH($A48,[2]!summary_loc,0),MATCH(MID(BL$1,6,12),[2]!summary_hdr,0)))</f>
        <v/>
      </c>
      <c r="BM48" s="245">
        <f>IF(ISERROR(MATCH($A48,[3]SummDir!summary_loc,0)),"",INDEX([3]!summary_data,MATCH($A48,[3]SummDir!summary_loc,0),MATCH(MID(BM$1,6,12),[3]SummDir!summary_hdr,0)))</f>
        <v>27</v>
      </c>
      <c r="BN48" s="245">
        <f>IF(ISERROR(MATCH($A48,[4]!summary_loc,0)),"",INDEX([4]!summary_data,MATCH($A48,[4]!summary_loc,0),MATCH(MID(BN$1,6,12),[4]!summary_hdr,0)))</f>
        <v>16</v>
      </c>
      <c r="BO48" s="245">
        <f t="shared" si="51"/>
        <v>8.25</v>
      </c>
      <c r="BP48" s="293" t="b">
        <f t="shared" si="52"/>
        <v>0</v>
      </c>
      <c r="BQ48" s="293" t="b">
        <f>NOT(ISERROR(MATCH(A48,Summary!B:B,0)))</f>
        <v>1</v>
      </c>
      <c r="BR48" s="293" t="b">
        <v>1</v>
      </c>
      <c r="BS48" s="293" t="b">
        <v>1</v>
      </c>
      <c r="BT48" s="293" t="b">
        <v>0</v>
      </c>
      <c r="BU48" s="293" t="b">
        <f>ISNUMBER(INDEX([5]Report!$E$1:$E$65536,MATCH($A48,[5]Report!$B$1:$B$65536,0),1))</f>
        <v>1</v>
      </c>
      <c r="BV48" s="293" t="b">
        <f t="shared" si="53"/>
        <v>1</v>
      </c>
      <c r="BX48">
        <f t="shared" si="54"/>
        <v>2.5</v>
      </c>
      <c r="BY48">
        <f t="shared" si="55"/>
        <v>2.5</v>
      </c>
      <c r="CA48" s="283">
        <f>COUNTIF(BU$2:BU48,TRUE)</f>
        <v>34</v>
      </c>
      <c r="CB48" s="293" t="b">
        <v>1</v>
      </c>
      <c r="CC48">
        <v>33.378146000000001</v>
      </c>
      <c r="CD48">
        <v>-111.93929799999999</v>
      </c>
      <c r="CE48" s="304">
        <f>COUNTIF('Accidents_2009-2013'!$M:$M,"="&amp;$A48)</f>
        <v>15</v>
      </c>
      <c r="CF48" s="304">
        <v>3</v>
      </c>
    </row>
    <row r="49" spans="1:84" ht="12.75" customHeight="1" x14ac:dyDescent="0.25">
      <c r="A49" s="113">
        <v>148</v>
      </c>
      <c r="B49" s="120" t="s">
        <v>315</v>
      </c>
      <c r="C49" s="120" t="s">
        <v>311</v>
      </c>
      <c r="D49" s="188">
        <v>0</v>
      </c>
      <c r="E49" s="374"/>
      <c r="F49" s="114"/>
      <c r="G49" s="114"/>
      <c r="H49" s="375"/>
      <c r="I49" s="381" t="b">
        <f t="shared" si="31"/>
        <v>1</v>
      </c>
      <c r="J49" s="313" t="b">
        <f t="shared" si="32"/>
        <v>1</v>
      </c>
      <c r="K49" s="114">
        <v>3</v>
      </c>
      <c r="L49" s="114">
        <v>3</v>
      </c>
      <c r="M49" s="114">
        <v>3</v>
      </c>
      <c r="N49" s="114">
        <v>3</v>
      </c>
      <c r="O49" s="57">
        <v>3</v>
      </c>
      <c r="P49" s="57">
        <f t="shared" si="33"/>
        <v>3</v>
      </c>
      <c r="Q49" s="57">
        <v>6</v>
      </c>
      <c r="R49" s="57">
        <v>2.87</v>
      </c>
      <c r="S49" s="51"/>
      <c r="T49" s="51"/>
      <c r="U49" s="51"/>
      <c r="V49" s="57">
        <v>1</v>
      </c>
      <c r="W49" s="57"/>
      <c r="X49" s="52">
        <f t="shared" si="56"/>
        <v>26863</v>
      </c>
      <c r="Y49" s="52">
        <f t="shared" si="57"/>
        <v>26863</v>
      </c>
      <c r="Z49" s="52">
        <f t="shared" si="58"/>
        <v>21981</v>
      </c>
      <c r="AA49" s="52">
        <f t="shared" si="59"/>
        <v>0</v>
      </c>
      <c r="AB49" s="52">
        <f t="shared" si="60"/>
        <v>26863</v>
      </c>
      <c r="AC49" s="52">
        <f t="shared" si="61"/>
        <v>23567</v>
      </c>
      <c r="AD49" s="52">
        <f t="shared" si="62"/>
        <v>0</v>
      </c>
      <c r="AE49" s="52">
        <f t="shared" si="63"/>
        <v>21981</v>
      </c>
      <c r="AF49" s="52">
        <f t="shared" si="64"/>
        <v>0</v>
      </c>
      <c r="AG49" s="52">
        <f t="shared" si="65"/>
        <v>0</v>
      </c>
      <c r="AH49" s="52">
        <f t="shared" si="66"/>
        <v>13306</v>
      </c>
      <c r="AI49" s="329">
        <f>IF(LEN(AT49)&gt;0,IF(NOT(ISERROR(MATCH(AT49,TC_concat,0))),MOD(MATCH(AT49,TC_concat,0)-1,1+MAX(TCID!$A:$A)),""),"")</f>
        <v>122</v>
      </c>
      <c r="AJ49" s="329">
        <f>IF(LEN(AU49)&gt;0,IF(NOT(ISERROR(MATCH(AU49,TC_concat,0))),MOD(MATCH(AU49,TC_concat,0)-1,1+MAX(TCID!$A:$A)),""),"")</f>
        <v>126</v>
      </c>
      <c r="AK49" s="329">
        <f>IF(LEN(AV49)&gt;0,IF(NOT(ISERROR(MATCH(AV49,TC_concat,0))),MOD(MATCH(AV49,TC_concat,0)-1,1+MAX(TCID!$A:$A)),""),"")</f>
        <v>111</v>
      </c>
      <c r="AL49" s="329">
        <f>IF(LEN(AW49)&gt;0,IF(NOT(ISERROR(MATCH(AW49,TC_concat,0))),MOD(MATCH(AW49,TC_concat,0)-1,1+MAX(TCID!$A:$A)),""),"")</f>
        <v>123</v>
      </c>
      <c r="AM49" t="str">
        <f t="shared" si="35"/>
        <v>Guad &amp; Kyrene</v>
      </c>
      <c r="AN49" s="88" t="s">
        <v>209</v>
      </c>
      <c r="AO49" s="48" t="str">
        <f t="shared" si="41"/>
        <v>Kyrene</v>
      </c>
      <c r="AP49" t="str">
        <f t="shared" si="42"/>
        <v>Guadalupe Rd</v>
      </c>
      <c r="AQ49" t="str">
        <f t="shared" si="43"/>
        <v>Kyrene Rd</v>
      </c>
      <c r="AR49" t="str">
        <f t="shared" si="44"/>
        <v>Guadalupe Rd &amp; Kyrene Rd</v>
      </c>
      <c r="AS49" s="16">
        <f t="shared" si="45"/>
        <v>4</v>
      </c>
      <c r="AT49" t="str">
        <f t="shared" si="67"/>
        <v>Guadalupe Rd &amp; Kyrene Rd_1</v>
      </c>
      <c r="AU49" t="str">
        <f t="shared" si="67"/>
        <v>Guadalupe Rd &amp; Kyrene Rd_2</v>
      </c>
      <c r="AV49" t="str">
        <f t="shared" si="67"/>
        <v>Guadalupe Rd &amp; Kyrene Rd_3</v>
      </c>
      <c r="AW49" t="str">
        <f t="shared" si="67"/>
        <v>Guadalupe Rd &amp; Kyrene Rd_4</v>
      </c>
      <c r="AY49">
        <f t="shared" si="46"/>
        <v>21981</v>
      </c>
      <c r="AZ49">
        <f t="shared" si="47"/>
        <v>26863</v>
      </c>
      <c r="BA49">
        <f t="shared" si="48"/>
        <v>23567</v>
      </c>
      <c r="BB49">
        <f t="shared" si="49"/>
        <v>13306</v>
      </c>
      <c r="BC49" s="52">
        <f t="shared" si="38"/>
        <v>148</v>
      </c>
      <c r="BD49" s="86" t="str">
        <f t="shared" si="39"/>
        <v>Guadalupe Rd</v>
      </c>
      <c r="BE49" s="86" t="str">
        <f t="shared" si="40"/>
        <v>Kyrene Rd</v>
      </c>
      <c r="BF49" s="245" t="str">
        <f>IF(ISERROR(MATCH($A49,[1]!summary_loc,0)),"",INDEX([1]!summary_data,MATCH($A49,[1]!summary_loc,0),MATCH(MID(BF$1,6,12),[1]!summary_hdr,0)))</f>
        <v/>
      </c>
      <c r="BG49" s="245" t="str">
        <f>IF(ISERROR(MATCH($A49,[2]!summary_loc,0)),"",INDEX([2]!summary_data,MATCH($A49,[2]!summary_loc,0),MATCH(MID(BG$1,6,12),[2]!summary_hdr,0)))</f>
        <v/>
      </c>
      <c r="BH49" s="245">
        <f>IF(ISERROR(MATCH($A49,[3]SummDir!summary_loc,0)),"",INDEX([3]!summary_data,MATCH($A49,[3]SummDir!summary_loc,0),MATCH(MID(BH$1,6,12),[3]SummDir!summary_hdr,0)))</f>
        <v>27</v>
      </c>
      <c r="BI49" s="245" t="str">
        <f>IF(ISERROR(MATCH($A49,[4]!summary_loc,0)),"",INDEX([4]!summary_data,MATCH($A49,[4]!summary_loc,0),MATCH(MID(BI$1,6,12),[4]!summary_hdr,0)))</f>
        <v/>
      </c>
      <c r="BJ49" s="245" t="str">
        <f t="shared" si="50"/>
        <v/>
      </c>
      <c r="BK49" s="245" t="str">
        <f>IF(ISERROR(MATCH($A49,[1]!summary_loc,0)),"",INDEX([1]!summary_data,MATCH($A49,[1]!summary_loc,0),MATCH(MID(BK$1,6,12),[1]!summary_hdr,0)))</f>
        <v/>
      </c>
      <c r="BL49" s="245" t="str">
        <f>IF(ISERROR(MATCH($A49,[2]!summary_loc,0)),"",INDEX([2]!summary_data,MATCH($A49,[2]!summary_loc,0),MATCH(MID(BL$1,6,12),[2]!summary_hdr,0)))</f>
        <v/>
      </c>
      <c r="BM49" s="245">
        <f>IF(ISERROR(MATCH($A49,[3]SummDir!summary_loc,0)),"",INDEX([3]!summary_data,MATCH($A49,[3]SummDir!summary_loc,0),MATCH(MID(BM$1,6,12),[3]SummDir!summary_hdr,0)))</f>
        <v>27</v>
      </c>
      <c r="BN49" s="245" t="str">
        <f>IF(ISERROR(MATCH($A49,[4]!summary_loc,0)),"",INDEX([4]!summary_data,MATCH($A49,[4]!summary_loc,0),MATCH(MID(BN$1,6,12),[4]!summary_hdr,0)))</f>
        <v/>
      </c>
      <c r="BO49" s="245" t="str">
        <f t="shared" si="51"/>
        <v/>
      </c>
      <c r="BP49" s="293" t="b">
        <f t="shared" si="52"/>
        <v>0</v>
      </c>
      <c r="BQ49" s="293" t="b">
        <f>NOT(ISERROR(MATCH(A49,Summary!B:B,0)))</f>
        <v>0</v>
      </c>
      <c r="BR49" s="293" t="b">
        <v>0</v>
      </c>
      <c r="BS49" s="293" t="b">
        <v>1</v>
      </c>
      <c r="BT49" s="293" t="b">
        <v>0</v>
      </c>
      <c r="BU49" s="293" t="b">
        <f>ISNUMBER(INDEX([5]Report!$E$1:$E$65536,MATCH($A49,[5]Report!$B$1:$B$65536,0),1))</f>
        <v>0</v>
      </c>
      <c r="BV49" s="293" t="b">
        <f t="shared" si="53"/>
        <v>0</v>
      </c>
      <c r="BX49" t="str">
        <f t="shared" si="54"/>
        <v/>
      </c>
      <c r="BY49" t="str">
        <f t="shared" si="55"/>
        <v/>
      </c>
      <c r="CA49" s="283">
        <f>COUNTIF(BU$2:BU49,TRUE)</f>
        <v>34</v>
      </c>
      <c r="CB49" s="293" t="b">
        <v>0</v>
      </c>
      <c r="CC49">
        <v>33.363545999999999</v>
      </c>
      <c r="CD49">
        <v>-111.945898</v>
      </c>
      <c r="CE49" s="304">
        <f>COUNTIF('Accidents_2009-2013'!$M:$M,"="&amp;$A49)</f>
        <v>5</v>
      </c>
      <c r="CF49" s="304">
        <v>1</v>
      </c>
    </row>
    <row r="50" spans="1:84" ht="12.75" customHeight="1" x14ac:dyDescent="0.25">
      <c r="A50" s="113">
        <v>149</v>
      </c>
      <c r="B50" s="120" t="s">
        <v>315</v>
      </c>
      <c r="C50" s="122" t="s">
        <v>26</v>
      </c>
      <c r="D50" s="188">
        <v>0</v>
      </c>
      <c r="E50" s="374"/>
      <c r="F50" s="114"/>
      <c r="G50" s="114"/>
      <c r="H50" s="375"/>
      <c r="I50" s="381" t="b">
        <f t="shared" si="31"/>
        <v>1</v>
      </c>
      <c r="J50" s="313" t="b">
        <f t="shared" si="32"/>
        <v>1</v>
      </c>
      <c r="K50" s="114">
        <v>3</v>
      </c>
      <c r="L50" s="114">
        <v>3</v>
      </c>
      <c r="M50" s="114">
        <v>3</v>
      </c>
      <c r="N50" s="114">
        <v>3</v>
      </c>
      <c r="O50" s="57">
        <v>3</v>
      </c>
      <c r="P50" s="57">
        <f t="shared" si="33"/>
        <v>3</v>
      </c>
      <c r="Q50" s="57">
        <v>6</v>
      </c>
      <c r="R50" s="57">
        <v>5</v>
      </c>
      <c r="S50" s="51"/>
      <c r="T50" s="51"/>
      <c r="U50" s="51"/>
      <c r="V50" s="57">
        <v>1</v>
      </c>
      <c r="W50" s="57"/>
      <c r="X50" s="52">
        <f t="shared" ref="X50:X54" si="68">IF(MAX(AY50:BB50)&gt;0,MAX(AY50:BB50),"")</f>
        <v>25027</v>
      </c>
      <c r="Y50" s="52" t="str">
        <f t="shared" ref="Y50:Y54" si="69">IF(MAX(AA50:AD50)&gt;0,MAX(AA50:AD50),"")</f>
        <v/>
      </c>
      <c r="Z50" s="52">
        <f t="shared" ref="Z50:Z54" si="70">IF(MAX(AE50:AH50)&gt;0,MAX(AE50:AH50),"")</f>
        <v>25027</v>
      </c>
      <c r="AA50" s="52">
        <f t="shared" ref="AA50:AA54" si="71">IF(LEN(AI50)&gt;0,INDEX(TC_Dir,AI50+1)*AY50,"")</f>
        <v>0</v>
      </c>
      <c r="AB50" s="52" t="str">
        <f t="shared" ref="AB50:AB54" si="72">IF(LEN(AJ50)&gt;0,INDEX(TC_Dir,AJ50+1)*AZ50,"")</f>
        <v/>
      </c>
      <c r="AC50" s="52" t="str">
        <f t="shared" ref="AC50:AC54" si="73">IF(LEN(AK50)&gt;0,INDEX(TC_Dir,AK50+1)*BA50,"")</f>
        <v/>
      </c>
      <c r="AD50" s="52" t="str">
        <f t="shared" ref="AD50:AD54" si="74">IF(LEN(AL50)&gt;0,INDEX(TC_Dir,AL50+1)*BB50,"")</f>
        <v/>
      </c>
      <c r="AE50" s="52">
        <f t="shared" ref="AE50:AE54" si="75">IF(LEN(AI50)&gt;0,NOT(INDEX(TC_Dir,AI50+1))*AY50,"")</f>
        <v>25027</v>
      </c>
      <c r="AF50" s="52" t="str">
        <f t="shared" ref="AF50:AF54" si="76">IF(LEN(AJ50)&gt;0,NOT(INDEX(TC_Dir,AJ50+1))*AZ50,"")</f>
        <v/>
      </c>
      <c r="AG50" s="52" t="str">
        <f t="shared" ref="AG50:AG54" si="77">IF(LEN(AK50)&gt;0,NOT(INDEX(TC_Dir,AK50+1))*BA50,"")</f>
        <v/>
      </c>
      <c r="AH50" s="52" t="str">
        <f t="shared" ref="AH50:AH54" si="78">IF(LEN(AL50)&gt;0,NOT(INDEX(TC_Dir,AL50+1))*BB50,"")</f>
        <v/>
      </c>
      <c r="AI50" s="141">
        <v>120</v>
      </c>
      <c r="AJ50" s="329" t="str">
        <f>IF(LEN(AU50)&gt;0,IF(NOT(ISERROR(MATCH(AU50,TC_concat,0))),MOD(MATCH(AU50,TC_concat,0)-1,1+MAX(TCID!$A:$A)),""),"")</f>
        <v/>
      </c>
      <c r="AK50" s="329" t="str">
        <f>IF(LEN(AV50)&gt;0,IF(NOT(ISERROR(MATCH(AV50,TC_concat,0))),MOD(MATCH(AV50,TC_concat,0)-1,1+MAX(TCID!$A:$A)),""),"")</f>
        <v/>
      </c>
      <c r="AL50" s="329" t="str">
        <f>IF(LEN(AW50)&gt;0,IF(NOT(ISERROR(MATCH(AW50,TC_concat,0))),MOD(MATCH(AW50,TC_concat,0)-1,1+MAX(TCID!$A:$A)),""),"")</f>
        <v/>
      </c>
      <c r="AM50" t="str">
        <f t="shared" si="35"/>
        <v>Guad &amp; CntryClub</v>
      </c>
      <c r="AN50" s="88" t="s">
        <v>209</v>
      </c>
      <c r="AO50" s="88" t="s">
        <v>349</v>
      </c>
      <c r="AP50" t="str">
        <f t="shared" si="42"/>
        <v>Guadalupe Rd</v>
      </c>
      <c r="AQ50" t="str">
        <f t="shared" si="43"/>
        <v>Country Club Wy</v>
      </c>
      <c r="AR50" t="str">
        <f t="shared" si="44"/>
        <v>Guadalupe Rd &amp; Country Club Wy</v>
      </c>
      <c r="AS50" s="16">
        <f t="shared" si="45"/>
        <v>0</v>
      </c>
      <c r="AT50" t="str">
        <f t="shared" si="67"/>
        <v/>
      </c>
      <c r="AU50" t="str">
        <f t="shared" si="67"/>
        <v/>
      </c>
      <c r="AV50" t="str">
        <f t="shared" si="67"/>
        <v/>
      </c>
      <c r="AW50" t="str">
        <f t="shared" si="67"/>
        <v/>
      </c>
      <c r="AY50">
        <f t="shared" si="46"/>
        <v>25027</v>
      </c>
      <c r="AZ50" t="str">
        <f t="shared" si="47"/>
        <v/>
      </c>
      <c r="BA50" t="str">
        <f t="shared" si="48"/>
        <v/>
      </c>
      <c r="BB50" t="str">
        <f t="shared" si="49"/>
        <v/>
      </c>
      <c r="BC50" s="52">
        <f t="shared" si="38"/>
        <v>149</v>
      </c>
      <c r="BD50" s="86" t="str">
        <f t="shared" si="39"/>
        <v>Guadalupe Rd</v>
      </c>
      <c r="BE50" s="86" t="str">
        <f t="shared" si="40"/>
        <v>Country Club Wy</v>
      </c>
      <c r="BF50" s="245">
        <f>IF(ISERROR(MATCH($A50,[1]!summary_loc,0)),"",INDEX([1]!summary_data,MATCH($A50,[1]!summary_loc,0),MATCH(MID(BF$1,6,12),[1]!summary_hdr,0)))</f>
        <v>12</v>
      </c>
      <c r="BG50" s="245" t="str">
        <f>IF(ISERROR(MATCH($A50,[2]!summary_loc,0)),"",INDEX([2]!summary_data,MATCH($A50,[2]!summary_loc,0),MATCH(MID(BG$1,6,12),[2]!summary_hdr,0)))</f>
        <v/>
      </c>
      <c r="BH50" s="245">
        <f>IF(ISERROR(MATCH($A50,[3]SummDir!summary_loc,0)),"",INDEX([3]!summary_data,MATCH($A50,[3]SummDir!summary_loc,0),MATCH(MID(BH$1,6,12),[3]SummDir!summary_hdr,0)))</f>
        <v>17.75</v>
      </c>
      <c r="BI50" s="245" t="str">
        <f>IF(ISERROR(MATCH($A50,[4]!summary_loc,0)),"",INDEX([4]!summary_data,MATCH($A50,[4]!summary_loc,0),MATCH(MID(BI$1,6,12),[4]!summary_hdr,0)))</f>
        <v/>
      </c>
      <c r="BJ50" s="245" t="str">
        <f t="shared" si="50"/>
        <v/>
      </c>
      <c r="BK50" s="245">
        <f>IF(ISERROR(MATCH($A50,[1]!summary_loc,0)),"",INDEX([1]!summary_data,MATCH($A50,[1]!summary_loc,0),MATCH(MID(BK$1,6,12),[1]!summary_hdr,0)))</f>
        <v>12</v>
      </c>
      <c r="BL50" s="245" t="str">
        <f>IF(ISERROR(MATCH($A50,[2]!summary_loc,0)),"",INDEX([2]!summary_data,MATCH($A50,[2]!summary_loc,0),MATCH(MID(BL$1,6,12),[2]!summary_hdr,0)))</f>
        <v/>
      </c>
      <c r="BM50" s="245">
        <f>IF(ISERROR(MATCH($A50,[3]SummDir!summary_loc,0)),"",INDEX([3]!summary_data,MATCH($A50,[3]SummDir!summary_loc,0),MATCH(MID(BM$1,6,12),[3]SummDir!summary_hdr,0)))</f>
        <v>17.75</v>
      </c>
      <c r="BN50" s="245" t="str">
        <f>IF(ISERROR(MATCH($A50,[4]!summary_loc,0)),"",INDEX([4]!summary_data,MATCH($A50,[4]!summary_loc,0),MATCH(MID(BN$1,6,12),[4]!summary_hdr,0)))</f>
        <v/>
      </c>
      <c r="BO50" s="245" t="str">
        <f t="shared" si="51"/>
        <v/>
      </c>
      <c r="BP50" s="293" t="b">
        <f t="shared" si="52"/>
        <v>0</v>
      </c>
      <c r="BQ50" s="293" t="b">
        <f>NOT(ISERROR(MATCH(A50,Summary!B:B,0)))</f>
        <v>0</v>
      </c>
      <c r="BR50" s="293" t="b">
        <v>0</v>
      </c>
      <c r="BS50" s="293" t="b">
        <v>1</v>
      </c>
      <c r="BT50" s="293" t="b">
        <v>0</v>
      </c>
      <c r="BU50" s="293" t="b">
        <f>ISNUMBER(INDEX([5]Report!$E$1:$E$65536,MATCH($A50,[5]Report!$B$1:$B$65536,0),1))</f>
        <v>1</v>
      </c>
      <c r="BV50" s="293" t="b">
        <f t="shared" si="53"/>
        <v>0</v>
      </c>
      <c r="BX50" t="str">
        <f t="shared" si="54"/>
        <v/>
      </c>
      <c r="BY50" t="str">
        <f t="shared" si="55"/>
        <v/>
      </c>
      <c r="CA50" s="283">
        <f>COUNTIF(BU$2:BU50,TRUE)</f>
        <v>35</v>
      </c>
      <c r="CB50" s="293" t="b">
        <v>1</v>
      </c>
      <c r="CC50">
        <v>33.392409999999998</v>
      </c>
      <c r="CD50">
        <v>-111.90079</v>
      </c>
      <c r="CE50" s="304">
        <f>COUNTIF('Accidents_2009-2013'!$M:$M,"="&amp;$A50)</f>
        <v>8</v>
      </c>
      <c r="CF50" s="304">
        <v>2</v>
      </c>
    </row>
    <row r="51" spans="1:84" ht="12.75" customHeight="1" x14ac:dyDescent="0.25">
      <c r="A51" s="113">
        <v>150</v>
      </c>
      <c r="B51" s="120" t="s">
        <v>315</v>
      </c>
      <c r="C51" s="115" t="s">
        <v>24</v>
      </c>
      <c r="D51" s="188">
        <v>0</v>
      </c>
      <c r="E51" s="374"/>
      <c r="F51" s="114"/>
      <c r="G51" s="114"/>
      <c r="H51" s="375"/>
      <c r="I51" s="381" t="b">
        <f t="shared" si="31"/>
        <v>1</v>
      </c>
      <c r="J51" s="313" t="b">
        <f t="shared" si="32"/>
        <v>1</v>
      </c>
      <c r="K51" s="114">
        <v>3</v>
      </c>
      <c r="L51" s="114">
        <v>3</v>
      </c>
      <c r="M51" s="114">
        <v>3</v>
      </c>
      <c r="N51" s="114">
        <v>3</v>
      </c>
      <c r="O51" s="57">
        <v>3</v>
      </c>
      <c r="P51" s="57">
        <f t="shared" si="33"/>
        <v>3</v>
      </c>
      <c r="Q51" s="57">
        <v>6</v>
      </c>
      <c r="R51" s="57">
        <v>4.5</v>
      </c>
      <c r="S51" s="51"/>
      <c r="T51" s="51"/>
      <c r="U51" s="51"/>
      <c r="V51" s="57">
        <v>1</v>
      </c>
      <c r="W51" s="57"/>
      <c r="X51" s="52">
        <f t="shared" si="68"/>
        <v>21181</v>
      </c>
      <c r="Y51" s="52" t="str">
        <f t="shared" si="69"/>
        <v/>
      </c>
      <c r="Z51" s="52">
        <f t="shared" si="70"/>
        <v>21181</v>
      </c>
      <c r="AA51" s="52">
        <f t="shared" si="71"/>
        <v>0</v>
      </c>
      <c r="AB51" s="52" t="str">
        <f t="shared" si="72"/>
        <v/>
      </c>
      <c r="AC51" s="52" t="str">
        <f t="shared" si="73"/>
        <v/>
      </c>
      <c r="AD51" s="52" t="str">
        <f t="shared" si="74"/>
        <v/>
      </c>
      <c r="AE51" s="52">
        <f t="shared" si="75"/>
        <v>21181</v>
      </c>
      <c r="AF51" s="52" t="str">
        <f t="shared" si="76"/>
        <v/>
      </c>
      <c r="AG51" s="52" t="str">
        <f t="shared" si="77"/>
        <v/>
      </c>
      <c r="AH51" s="52" t="str">
        <f t="shared" si="78"/>
        <v/>
      </c>
      <c r="AI51" s="141">
        <v>121</v>
      </c>
      <c r="AJ51" s="329" t="str">
        <f>IF(LEN(AU51)&gt;0,IF(NOT(ISERROR(MATCH(AU51,TC_concat,0))),MOD(MATCH(AU51,TC_concat,0)-1,1+MAX(TCID!$A:$A)),""),"")</f>
        <v/>
      </c>
      <c r="AK51" s="329" t="str">
        <f>IF(LEN(AV51)&gt;0,IF(NOT(ISERROR(MATCH(AV51,TC_concat,0))),MOD(MATCH(AV51,TC_concat,0)-1,1+MAX(TCID!$A:$A)),""),"")</f>
        <v/>
      </c>
      <c r="AL51" s="329" t="str">
        <f>IF(LEN(AW51)&gt;0,IF(NOT(ISERROR(MATCH(AW51,TC_concat,0))),MOD(MATCH(AW51,TC_concat,0)-1,1+MAX(TCID!$A:$A)),""),"")</f>
        <v/>
      </c>
      <c r="AM51" t="str">
        <f t="shared" si="35"/>
        <v>Guad &amp; Lakeshore</v>
      </c>
      <c r="AN51" s="88" t="s">
        <v>209</v>
      </c>
      <c r="AO51" s="48" t="str">
        <f>IF(ISERROR(FIND(" ",C51)),C51,LEFT(C51,FIND(" ",C51)-1))</f>
        <v>Lakeshore</v>
      </c>
      <c r="AP51" t="str">
        <f t="shared" si="42"/>
        <v>Guadalupe Rd</v>
      </c>
      <c r="AQ51" t="str">
        <f t="shared" si="43"/>
        <v>Lakeshore Dr</v>
      </c>
      <c r="AR51" t="str">
        <f t="shared" si="44"/>
        <v>Guadalupe Rd &amp; Lakeshore Dr</v>
      </c>
      <c r="AS51" s="16">
        <f t="shared" si="45"/>
        <v>0</v>
      </c>
      <c r="AT51" t="str">
        <f t="shared" si="67"/>
        <v/>
      </c>
      <c r="AU51" t="str">
        <f t="shared" si="67"/>
        <v/>
      </c>
      <c r="AV51" t="str">
        <f t="shared" si="67"/>
        <v/>
      </c>
      <c r="AW51" t="str">
        <f t="shared" si="67"/>
        <v/>
      </c>
      <c r="AY51">
        <f t="shared" si="46"/>
        <v>21181</v>
      </c>
      <c r="AZ51" t="str">
        <f t="shared" si="47"/>
        <v/>
      </c>
      <c r="BA51" t="str">
        <f t="shared" si="48"/>
        <v/>
      </c>
      <c r="BB51" t="str">
        <f t="shared" si="49"/>
        <v/>
      </c>
      <c r="BC51" s="52">
        <f t="shared" si="38"/>
        <v>150</v>
      </c>
      <c r="BD51" s="86" t="str">
        <f t="shared" si="39"/>
        <v>Guadalupe Rd</v>
      </c>
      <c r="BE51" s="86" t="str">
        <f t="shared" si="40"/>
        <v>Lakeshore Dr</v>
      </c>
      <c r="BF51" s="245">
        <f>IF(ISERROR(MATCH($A51,[1]!summary_loc,0)),"",INDEX([1]!summary_data,MATCH($A51,[1]!summary_loc,0),MATCH(MID(BF$1,6,12),[1]!summary_hdr,0)))</f>
        <v>23</v>
      </c>
      <c r="BG51" s="245" t="str">
        <f>IF(ISERROR(MATCH($A51,[2]!summary_loc,0)),"",INDEX([2]!summary_data,MATCH($A51,[2]!summary_loc,0),MATCH(MID(BG$1,6,12),[2]!summary_hdr,0)))</f>
        <v/>
      </c>
      <c r="BH51" s="245">
        <f>IF(ISERROR(MATCH($A51,[3]SummDir!summary_loc,0)),"",INDEX([3]!summary_data,MATCH($A51,[3]SummDir!summary_loc,0),MATCH(MID(BH$1,6,12),[3]SummDir!summary_hdr,0)))</f>
        <v>22.75</v>
      </c>
      <c r="BI51" s="245" t="str">
        <f>IF(ISERROR(MATCH($A51,[4]!summary_loc,0)),"",INDEX([4]!summary_data,MATCH($A51,[4]!summary_loc,0),MATCH(MID(BI$1,6,12),[4]!summary_hdr,0)))</f>
        <v/>
      </c>
      <c r="BJ51" s="245" t="str">
        <f t="shared" si="50"/>
        <v/>
      </c>
      <c r="BK51" s="245">
        <f>IF(ISERROR(MATCH($A51,[1]!summary_loc,0)),"",INDEX([1]!summary_data,MATCH($A51,[1]!summary_loc,0),MATCH(MID(BK$1,6,12),[1]!summary_hdr,0)))</f>
        <v>23</v>
      </c>
      <c r="BL51" s="245" t="str">
        <f>IF(ISERROR(MATCH($A51,[2]!summary_loc,0)),"",INDEX([2]!summary_data,MATCH($A51,[2]!summary_loc,0),MATCH(MID(BL$1,6,12),[2]!summary_hdr,0)))</f>
        <v/>
      </c>
      <c r="BM51" s="245">
        <f>IF(ISERROR(MATCH($A51,[3]SummDir!summary_loc,0)),"",INDEX([3]!summary_data,MATCH($A51,[3]SummDir!summary_loc,0),MATCH(MID(BM$1,6,12),[3]SummDir!summary_hdr,0)))</f>
        <v>22.75</v>
      </c>
      <c r="BN51" s="245" t="str">
        <f>IF(ISERROR(MATCH($A51,[4]!summary_loc,0)),"",INDEX([4]!summary_data,MATCH($A51,[4]!summary_loc,0),MATCH(MID(BN$1,6,12),[4]!summary_hdr,0)))</f>
        <v/>
      </c>
      <c r="BO51" s="245" t="str">
        <f t="shared" si="51"/>
        <v/>
      </c>
      <c r="BP51" s="293" t="b">
        <f t="shared" si="52"/>
        <v>0</v>
      </c>
      <c r="BQ51" s="293" t="b">
        <f>NOT(ISERROR(MATCH(A51,Summary!B:B,0)))</f>
        <v>0</v>
      </c>
      <c r="BR51" s="293" t="b">
        <v>0</v>
      </c>
      <c r="BS51" s="293" t="b">
        <v>1</v>
      </c>
      <c r="BT51" s="293" t="b">
        <v>0</v>
      </c>
      <c r="BU51" s="293" t="b">
        <f>ISNUMBER(INDEX([5]Report!$E$1:$E$65536,MATCH($A51,[5]Report!$B$1:$B$65536,0),1))</f>
        <v>1</v>
      </c>
      <c r="BV51" s="293" t="b">
        <f t="shared" si="53"/>
        <v>0</v>
      </c>
      <c r="BX51" t="str">
        <f t="shared" si="54"/>
        <v/>
      </c>
      <c r="BY51" t="str">
        <f t="shared" si="55"/>
        <v/>
      </c>
      <c r="CA51" s="283">
        <f>COUNTIF(BU$2:BU51,TRUE)</f>
        <v>36</v>
      </c>
      <c r="CB51" s="293" t="b">
        <v>1</v>
      </c>
      <c r="CC51">
        <v>33.363647</v>
      </c>
      <c r="CD51">
        <v>-111.919797</v>
      </c>
      <c r="CE51" s="304">
        <f>COUNTIF('Accidents_2009-2013'!$M:$M,"="&amp;$A51)</f>
        <v>1</v>
      </c>
      <c r="CF51" s="304">
        <v>0</v>
      </c>
    </row>
    <row r="52" spans="1:84" ht="12.75" customHeight="1" x14ac:dyDescent="0.25">
      <c r="A52" s="113">
        <v>151</v>
      </c>
      <c r="B52" s="118" t="s">
        <v>161</v>
      </c>
      <c r="C52" s="113" t="s">
        <v>33</v>
      </c>
      <c r="D52" s="369">
        <v>0</v>
      </c>
      <c r="E52" s="374"/>
      <c r="F52" s="114"/>
      <c r="G52" s="114"/>
      <c r="H52" s="375"/>
      <c r="I52" s="381" t="b">
        <f>OR(K52&gt;0,L52&gt;0)</f>
        <v>0</v>
      </c>
      <c r="J52" s="313" t="b">
        <f>OR(M52&gt;0,N52&gt;0)</f>
        <v>1</v>
      </c>
      <c r="K52" s="114">
        <v>0</v>
      </c>
      <c r="L52" s="114">
        <v>0</v>
      </c>
      <c r="M52" s="114">
        <v>3</v>
      </c>
      <c r="N52" s="114">
        <v>3</v>
      </c>
      <c r="O52" s="57">
        <v>1</v>
      </c>
      <c r="P52" s="57">
        <f t="shared" si="33"/>
        <v>1</v>
      </c>
      <c r="Q52" s="57">
        <v>3</v>
      </c>
      <c r="R52" s="57">
        <v>0</v>
      </c>
      <c r="S52" s="51"/>
      <c r="T52" s="51"/>
      <c r="U52" s="51"/>
      <c r="V52" s="57">
        <v>1</v>
      </c>
      <c r="W52" s="57"/>
      <c r="X52" s="52">
        <f t="shared" si="68"/>
        <v>26482</v>
      </c>
      <c r="Y52" s="52" t="str">
        <f t="shared" si="69"/>
        <v/>
      </c>
      <c r="Z52" s="52">
        <f t="shared" si="70"/>
        <v>26482</v>
      </c>
      <c r="AA52" s="52">
        <f t="shared" si="71"/>
        <v>0</v>
      </c>
      <c r="AB52" s="52" t="str">
        <f t="shared" si="72"/>
        <v/>
      </c>
      <c r="AC52" s="52" t="str">
        <f t="shared" si="73"/>
        <v/>
      </c>
      <c r="AD52" s="52" t="str">
        <f t="shared" si="74"/>
        <v/>
      </c>
      <c r="AE52" s="52">
        <f t="shared" si="75"/>
        <v>26482</v>
      </c>
      <c r="AF52" s="52" t="str">
        <f t="shared" si="76"/>
        <v/>
      </c>
      <c r="AG52" s="52" t="str">
        <f t="shared" si="77"/>
        <v/>
      </c>
      <c r="AH52" s="52" t="str">
        <f t="shared" si="78"/>
        <v/>
      </c>
      <c r="AI52" s="141">
        <v>38</v>
      </c>
      <c r="AJ52" s="329" t="str">
        <f>IF(LEN(AU52)&gt;0,IF(NOT(ISERROR(MATCH(AU52,TC_concat,0))),MOD(MATCH(AU52,TC_concat,0)-1,1+MAX(TCID!$A:$A)),""),"")</f>
        <v/>
      </c>
      <c r="AK52" s="329" t="str">
        <f>IF(LEN(AV52)&gt;0,IF(NOT(ISERROR(MATCH(AV52,TC_concat,0))),MOD(MATCH(AV52,TC_concat,0)-1,1+MAX(TCID!$A:$A)),""),"")</f>
        <v/>
      </c>
      <c r="AL52" s="329" t="str">
        <f>IF(LEN(AW52)&gt;0,IF(NOT(ISERROR(MATCH(AW52,TC_concat,0))),MOD(MATCH(AW52,TC_concat,0)-1,1+MAX(TCID!$A:$A)),""),"")</f>
        <v/>
      </c>
      <c r="AM52" t="str">
        <f>AN52&amp;" &amp; "&amp;AO52</f>
        <v>Univ &amp; Forest</v>
      </c>
      <c r="AN52" s="88" t="s">
        <v>203</v>
      </c>
      <c r="AO52" s="48" t="str">
        <f>IF(ISERROR(FIND(" ",C52)),C52,LEFT(C52,FIND(" ",C52)-1))</f>
        <v>Forest</v>
      </c>
      <c r="AP52" t="str">
        <f t="shared" ref="AP52:AQ55" si="79">B52</f>
        <v>University Dr</v>
      </c>
      <c r="AQ52" t="str">
        <f t="shared" si="79"/>
        <v>Forest Ave</v>
      </c>
      <c r="AR52" t="str">
        <f t="shared" si="44"/>
        <v>University Dr &amp; Forest Ave</v>
      </c>
      <c r="AS52" s="16">
        <f t="shared" si="45"/>
        <v>0</v>
      </c>
      <c r="AT52" t="str">
        <f t="shared" si="67"/>
        <v/>
      </c>
      <c r="AU52" t="str">
        <f t="shared" si="67"/>
        <v/>
      </c>
      <c r="AV52" t="str">
        <f t="shared" si="67"/>
        <v/>
      </c>
      <c r="AW52" t="str">
        <f t="shared" si="67"/>
        <v/>
      </c>
      <c r="AY52">
        <f t="shared" ref="AY52:BB67" si="80">IF(ISNUMBER(AI52),INDEX(TrfCnt,AI52+1),"")</f>
        <v>26482</v>
      </c>
      <c r="AZ52" t="str">
        <f t="shared" si="80"/>
        <v/>
      </c>
      <c r="BA52" t="str">
        <f t="shared" si="80"/>
        <v/>
      </c>
      <c r="BB52" t="str">
        <f t="shared" si="80"/>
        <v/>
      </c>
      <c r="BC52" s="52">
        <f t="shared" si="38"/>
        <v>151</v>
      </c>
      <c r="BD52" s="86" t="str">
        <f t="shared" si="39"/>
        <v>University Dr</v>
      </c>
      <c r="BE52" s="86" t="str">
        <f t="shared" si="40"/>
        <v>Forest Ave</v>
      </c>
      <c r="BF52" s="245">
        <f>IF(ISERROR(MATCH($A52,[1]!summary_loc,0)),"",INDEX([1]!summary_data,MATCH($A52,[1]!summary_loc,0),MATCH(MID(BF$1,6,12),[1]!summary_hdr,0)))</f>
        <v>129.5</v>
      </c>
      <c r="BG52" s="245">
        <f>IF(ISERROR(MATCH($A52,[2]!summary_loc,0)),"",INDEX([2]!summary_data,MATCH($A52,[2]!summary_loc,0),MATCH(MID(BG$1,6,12),[2]!summary_hdr,0)))</f>
        <v>90.25</v>
      </c>
      <c r="BH52" s="245">
        <f>IF(ISERROR(MATCH($A52,[3]SummDir!summary_loc,0)),"",INDEX([3]!summary_data,MATCH($A52,[3]SummDir!summary_loc,0),MATCH(MID(BH$1,6,12),[3]SummDir!summary_hdr,0)))</f>
        <v>127.5</v>
      </c>
      <c r="BI52" s="245" t="str">
        <f>IF(ISERROR(MATCH($A52,[4]!summary_loc,0)),"",INDEX([4]!summary_data,MATCH($A52,[4]!summary_loc,0),MATCH(MID(BI$1,6,12),[4]!summary_hdr,0)))</f>
        <v/>
      </c>
      <c r="BJ52" s="245" t="str">
        <f t="shared" si="50"/>
        <v/>
      </c>
      <c r="BK52" s="245">
        <f>IF(ISERROR(MATCH($A52,[1]!summary_loc,0)),"",INDEX([1]!summary_data,MATCH($A52,[1]!summary_loc,0),MATCH(MID(BK$1,6,12),[1]!summary_hdr,0)))</f>
        <v>129.5</v>
      </c>
      <c r="BL52" s="245">
        <f>IF(ISERROR(MATCH($A52,[2]!summary_loc,0)),"",INDEX([2]!summary_data,MATCH($A52,[2]!summary_loc,0),MATCH(MID(BL$1,6,12),[2]!summary_hdr,0)))</f>
        <v>90.25</v>
      </c>
      <c r="BM52" s="245">
        <f>IF(ISERROR(MATCH($A52,[3]SummDir!summary_loc,0)),"",INDEX([3]!summary_data,MATCH($A52,[3]SummDir!summary_loc,0),MATCH(MID(BM$1,6,12),[3]SummDir!summary_hdr,0)))</f>
        <v>127.5</v>
      </c>
      <c r="BN52" s="245" t="str">
        <f>IF(ISERROR(MATCH($A52,[4]!summary_loc,0)),"",INDEX([4]!summary_data,MATCH($A52,[4]!summary_loc,0),MATCH(MID(BN$1,6,12),[4]!summary_hdr,0)))</f>
        <v/>
      </c>
      <c r="BO52" s="245" t="str">
        <f t="shared" si="51"/>
        <v/>
      </c>
      <c r="BP52" s="293" t="b">
        <f t="shared" si="52"/>
        <v>0</v>
      </c>
      <c r="BQ52" s="293" t="b">
        <f>NOT(ISERROR(MATCH(A52,Summary!B:B,0)))</f>
        <v>0</v>
      </c>
      <c r="BR52" s="293" t="b">
        <v>0</v>
      </c>
      <c r="BS52" s="293" t="b">
        <v>1</v>
      </c>
      <c r="BT52" s="293" t="b">
        <v>1</v>
      </c>
      <c r="BU52" s="293" t="b">
        <f>ISNUMBER(INDEX([5]Report!$E$1:$E$65536,MATCH($A52,[5]Report!$B$1:$B$65536,0),1))</f>
        <v>1</v>
      </c>
      <c r="BV52" s="293" t="b">
        <f t="shared" si="53"/>
        <v>0</v>
      </c>
      <c r="BX52" t="str">
        <f t="shared" si="54"/>
        <v/>
      </c>
      <c r="BY52" t="str">
        <f t="shared" si="55"/>
        <v/>
      </c>
      <c r="CA52" s="283">
        <f>COUNTIF(BU$2:BU52,TRUE)</f>
        <v>37</v>
      </c>
      <c r="CB52" s="293" t="b">
        <v>1</v>
      </c>
      <c r="CC52">
        <v>33.421844999999998</v>
      </c>
      <c r="CD52">
        <v>-111.936499</v>
      </c>
      <c r="CE52" s="304">
        <f>COUNTIF('Accidents_2009-2013'!$M:$M,"="&amp;$A52)</f>
        <v>11</v>
      </c>
      <c r="CF52" s="304">
        <v>0</v>
      </c>
    </row>
    <row r="53" spans="1:84" s="42" customFormat="1" ht="12.75" customHeight="1" x14ac:dyDescent="0.25">
      <c r="A53" s="113">
        <v>152</v>
      </c>
      <c r="B53" s="122" t="s">
        <v>708</v>
      </c>
      <c r="C53" s="115" t="s">
        <v>597</v>
      </c>
      <c r="D53" s="335">
        <v>0</v>
      </c>
      <c r="E53" s="376"/>
      <c r="F53" s="199"/>
      <c r="G53" s="199"/>
      <c r="H53" s="377"/>
      <c r="I53" s="381" t="b">
        <f t="shared" ref="I53:I68" si="81">OR(K53&gt;0,L53&gt;0)</f>
        <v>1</v>
      </c>
      <c r="J53" s="313" t="b">
        <f t="shared" ref="J53:J68" si="82">OR(M53&gt;0,N53&gt;0)</f>
        <v>1</v>
      </c>
      <c r="K53" s="214">
        <v>4</v>
      </c>
      <c r="L53" s="214">
        <v>4</v>
      </c>
      <c r="M53" s="214">
        <v>4</v>
      </c>
      <c r="N53" s="214">
        <v>4</v>
      </c>
      <c r="O53" s="123"/>
      <c r="P53" s="123"/>
      <c r="Q53" s="123"/>
      <c r="R53" s="57">
        <v>0.8</v>
      </c>
      <c r="S53" s="51" t="s">
        <v>709</v>
      </c>
      <c r="T53" s="51"/>
      <c r="U53" s="51"/>
      <c r="V53" s="57">
        <v>1</v>
      </c>
      <c r="W53" s="57"/>
      <c r="X53" s="301">
        <v>0</v>
      </c>
      <c r="Y53" s="301">
        <v>0</v>
      </c>
      <c r="Z53" s="301">
        <v>0</v>
      </c>
      <c r="AA53" s="52" t="str">
        <f t="shared" si="71"/>
        <v/>
      </c>
      <c r="AB53" s="52" t="str">
        <f t="shared" si="72"/>
        <v/>
      </c>
      <c r="AC53" s="52" t="str">
        <f t="shared" si="73"/>
        <v/>
      </c>
      <c r="AD53" s="52" t="str">
        <f t="shared" si="74"/>
        <v/>
      </c>
      <c r="AE53" s="52" t="str">
        <f t="shared" si="75"/>
        <v/>
      </c>
      <c r="AF53" s="52" t="str">
        <f t="shared" si="76"/>
        <v/>
      </c>
      <c r="AG53" s="52" t="str">
        <f t="shared" si="77"/>
        <v/>
      </c>
      <c r="AH53" s="52" t="str">
        <f t="shared" si="78"/>
        <v/>
      </c>
      <c r="AI53" s="329" t="str">
        <f>IF(LEN(AT53)&gt;0,IF(NOT(ISERROR(MATCH(AT53,TC_concat,0))),MOD(MATCH(AT53,TC_concat,0)-1,1+MAX(TCID!$A:$A)),""),"")</f>
        <v/>
      </c>
      <c r="AJ53" s="329" t="str">
        <f>IF(LEN(AU53)&gt;0,IF(NOT(ISERROR(MATCH(AU53,TC_concat,0))),MOD(MATCH(AU53,TC_concat,0)-1,1+MAX(TCID!$A:$A)),""),"")</f>
        <v/>
      </c>
      <c r="AK53" s="329" t="str">
        <f>IF(LEN(AV53)&gt;0,IF(NOT(ISERROR(MATCH(AV53,TC_concat,0))),MOD(MATCH(AV53,TC_concat,0)-1,1+MAX(TCID!$A:$A)),""),"")</f>
        <v/>
      </c>
      <c r="AL53" s="329" t="str">
        <f>IF(LEN(AW53)&gt;0,IF(NOT(ISERROR(MATCH(AW53,TC_concat,0))),MOD(MATCH(AW53,TC_concat,0)-1,1+MAX(TCID!$A:$A)),""),"")</f>
        <v/>
      </c>
      <c r="AM53" t="str">
        <f>AN53&amp;" &amp; "&amp;AO53</f>
        <v>Lake &amp; TCA Bridge</v>
      </c>
      <c r="AN53" s="88" t="s">
        <v>733</v>
      </c>
      <c r="AO53" s="88" t="str">
        <f>C53</f>
        <v>TCA Bridge</v>
      </c>
      <c r="AP53" t="str">
        <f t="shared" si="79"/>
        <v>Tempe Lake S.</v>
      </c>
      <c r="AQ53" t="str">
        <f t="shared" si="79"/>
        <v>TCA Bridge</v>
      </c>
      <c r="AR53" t="str">
        <f t="shared" si="44"/>
        <v>Tempe Lake S. &amp; TCA Bridge</v>
      </c>
      <c r="AS53" s="16">
        <f t="shared" si="45"/>
        <v>0</v>
      </c>
      <c r="AT53" t="str">
        <f t="shared" si="67"/>
        <v/>
      </c>
      <c r="AU53" t="str">
        <f t="shared" si="67"/>
        <v/>
      </c>
      <c r="AV53" t="str">
        <f t="shared" si="67"/>
        <v/>
      </c>
      <c r="AW53" t="str">
        <f t="shared" si="67"/>
        <v/>
      </c>
      <c r="AY53" t="str">
        <f t="shared" si="80"/>
        <v/>
      </c>
      <c r="AZ53" t="str">
        <f t="shared" si="80"/>
        <v/>
      </c>
      <c r="BA53" t="str">
        <f t="shared" si="80"/>
        <v/>
      </c>
      <c r="BB53" t="str">
        <f t="shared" si="80"/>
        <v/>
      </c>
      <c r="BC53" s="52">
        <f t="shared" si="38"/>
        <v>152</v>
      </c>
      <c r="BD53" s="86" t="str">
        <f t="shared" si="39"/>
        <v>Tempe Lake S.</v>
      </c>
      <c r="BE53" s="86" t="str">
        <f t="shared" si="40"/>
        <v>TCA Bridge</v>
      </c>
      <c r="BF53" s="245" t="str">
        <f>IF(ISERROR(MATCH($A53,[1]!summary_loc,0)),"",INDEX([1]!summary_data,MATCH($A53,[1]!summary_loc,0),MATCH(MID(BF$1,6,12),[1]!summary_hdr,0)))</f>
        <v/>
      </c>
      <c r="BG53" s="245">
        <f>IF(ISERROR(MATCH($A53,[2]!summary_loc,0)),"",INDEX([2]!summary_data,MATCH($A53,[2]!summary_loc,0),MATCH(MID(BG$1,6,12),[2]!summary_hdr,0)))</f>
        <v>36</v>
      </c>
      <c r="BH53" s="245">
        <f>IF(ISERROR(MATCH($A53,[3]SummDir!summary_loc,0)),"",INDEX([3]!summary_data,MATCH($A53,[3]SummDir!summary_loc,0),MATCH(MID(BH$1,6,12),[3]SummDir!summary_hdr,0)))</f>
        <v>42.5</v>
      </c>
      <c r="BI53" s="245">
        <f>IF(ISERROR(MATCH($A53,[4]!summary_loc,0)),"",INDEX([4]!summary_data,MATCH($A53,[4]!summary_loc,0),MATCH(MID(BI$1,6,12),[4]!summary_hdr,0)))</f>
        <v>18</v>
      </c>
      <c r="BJ53" s="245">
        <f t="shared" si="50"/>
        <v>46.75</v>
      </c>
      <c r="BK53" s="245" t="str">
        <f>IF(ISERROR(MATCH($A53,[1]!summary_loc,0)),"",INDEX([1]!summary_data,MATCH($A53,[1]!summary_loc,0),MATCH(MID(BK$1,6,12),[1]!summary_hdr,0)))</f>
        <v/>
      </c>
      <c r="BL53" s="245">
        <f>IF(ISERROR(MATCH($A53,[2]!summary_loc,0)),"",INDEX([2]!summary_data,MATCH($A53,[2]!summary_loc,0),MATCH(MID(BL$1,6,12),[2]!summary_hdr,0)))</f>
        <v>36</v>
      </c>
      <c r="BM53" s="245">
        <f>IF(ISERROR(MATCH($A53,[3]SummDir!summary_loc,0)),"",INDEX([3]!summary_data,MATCH($A53,[3]SummDir!summary_loc,0),MATCH(MID(BM$1,6,12),[3]SummDir!summary_hdr,0)))</f>
        <v>42.5</v>
      </c>
      <c r="BN53" s="245">
        <f>IF(ISERROR(MATCH($A53,[4]!summary_loc,0)),"",INDEX([4]!summary_data,MATCH($A53,[4]!summary_loc,0),MATCH(MID(BN$1,6,12),[4]!summary_hdr,0)))</f>
        <v>18</v>
      </c>
      <c r="BO53" s="245">
        <f t="shared" si="51"/>
        <v>10</v>
      </c>
      <c r="BP53" s="293" t="b">
        <f t="shared" si="52"/>
        <v>0</v>
      </c>
      <c r="BQ53" s="293" t="b">
        <f>NOT(ISERROR(MATCH(A53,Summary!B:B,0)))</f>
        <v>1</v>
      </c>
      <c r="BR53" s="293" t="b">
        <v>1</v>
      </c>
      <c r="BS53" s="293" t="b">
        <v>1</v>
      </c>
      <c r="BT53" s="293" t="b">
        <v>1</v>
      </c>
      <c r="BU53" s="293" t="b">
        <f>ISNUMBER(INDEX([5]Report!$E$1:$E$65536,MATCH($A53,[5]Report!$B$1:$B$65536,0),1))</f>
        <v>0</v>
      </c>
      <c r="BV53" s="293" t="b">
        <f t="shared" si="53"/>
        <v>1</v>
      </c>
      <c r="BW53" s="54"/>
      <c r="BX53">
        <f t="shared" si="54"/>
        <v>0.8</v>
      </c>
      <c r="BY53">
        <f t="shared" si="55"/>
        <v>0.8</v>
      </c>
      <c r="CA53" s="283">
        <f>COUNTIF(BU$2:BU53,TRUE)</f>
        <v>37</v>
      </c>
      <c r="CB53" s="293" t="b">
        <v>0</v>
      </c>
      <c r="CC53" s="42">
        <v>33.433500000000002</v>
      </c>
      <c r="CD53" s="42">
        <v>-111.94875</v>
      </c>
      <c r="CE53" s="304">
        <f>COUNTIF('Accidents_2009-2013'!$M:$M,"="&amp;$A53)</f>
        <v>0</v>
      </c>
      <c r="CF53" s="304">
        <v>0</v>
      </c>
    </row>
    <row r="54" spans="1:84" s="42" customFormat="1" ht="12.75" customHeight="1" x14ac:dyDescent="0.25">
      <c r="A54" s="113">
        <v>153</v>
      </c>
      <c r="B54" s="122" t="s">
        <v>41</v>
      </c>
      <c r="C54" s="122" t="s">
        <v>240</v>
      </c>
      <c r="D54" s="335">
        <v>1</v>
      </c>
      <c r="E54" s="376">
        <v>1</v>
      </c>
      <c r="F54" s="199"/>
      <c r="G54" s="199"/>
      <c r="H54" s="377"/>
      <c r="I54" s="381" t="b">
        <f t="shared" si="81"/>
        <v>1</v>
      </c>
      <c r="J54" s="313" t="b">
        <f t="shared" si="82"/>
        <v>1</v>
      </c>
      <c r="K54" s="214">
        <v>3</v>
      </c>
      <c r="L54" s="214">
        <v>3</v>
      </c>
      <c r="M54" s="214">
        <v>3</v>
      </c>
      <c r="N54" s="214">
        <v>3</v>
      </c>
      <c r="O54" s="123"/>
      <c r="P54" s="123"/>
      <c r="Q54" s="123"/>
      <c r="R54" s="57">
        <v>0</v>
      </c>
      <c r="S54" s="51" t="s">
        <v>709</v>
      </c>
      <c r="T54" s="51"/>
      <c r="U54" s="51"/>
      <c r="V54" s="57">
        <v>1</v>
      </c>
      <c r="W54" s="57"/>
      <c r="X54" s="52">
        <f t="shared" si="68"/>
        <v>22165</v>
      </c>
      <c r="Y54" s="52">
        <f t="shared" si="69"/>
        <v>6570</v>
      </c>
      <c r="Z54" s="52">
        <f t="shared" si="70"/>
        <v>22165</v>
      </c>
      <c r="AA54" s="52">
        <f t="shared" si="71"/>
        <v>0</v>
      </c>
      <c r="AB54" s="52">
        <f t="shared" si="72"/>
        <v>6570</v>
      </c>
      <c r="AC54" s="52" t="str">
        <f t="shared" si="73"/>
        <v/>
      </c>
      <c r="AD54" s="52" t="str">
        <f t="shared" si="74"/>
        <v/>
      </c>
      <c r="AE54" s="52">
        <f t="shared" si="75"/>
        <v>22165</v>
      </c>
      <c r="AF54" s="52">
        <f t="shared" si="76"/>
        <v>0</v>
      </c>
      <c r="AG54" s="52" t="str">
        <f t="shared" si="77"/>
        <v/>
      </c>
      <c r="AH54" s="52" t="str">
        <f t="shared" si="78"/>
        <v/>
      </c>
      <c r="AI54" s="140">
        <v>48</v>
      </c>
      <c r="AJ54" s="141">
        <v>47</v>
      </c>
      <c r="AK54" s="329" t="str">
        <f>IF(LEN(AV54)&gt;0,IF(NOT(ISERROR(MATCH(AV54,TC_concat,0))),MOD(MATCH(AV54,TC_concat,0)-1,1+MAX(TCID!$A:$A)),""),"")</f>
        <v/>
      </c>
      <c r="AL54" s="329" t="str">
        <f>IF(LEN(AW54)&gt;0,IF(NOT(ISERROR(MATCH(AW54,TC_concat,0))),MOD(MATCH(AW54,TC_concat,0)-1,1+MAX(TCID!$A:$A)),""),"")</f>
        <v/>
      </c>
      <c r="AM54" t="str">
        <f>AN54&amp;" &amp; "&amp;AO54</f>
        <v>Apache &amp; McAllister</v>
      </c>
      <c r="AN54" s="48" t="str">
        <f>IF(ISERROR(FIND(" ",B54)),B54,LEFT(B54,FIND(" ",B54)-1))</f>
        <v>Apache</v>
      </c>
      <c r="AO54" s="48" t="str">
        <f>IF(ISERROR(FIND(" ",C54)),C54,LEFT(C54,FIND(" ",C54)-1))</f>
        <v>McAllister</v>
      </c>
      <c r="AP54" t="str">
        <f t="shared" si="79"/>
        <v>Apache Blvd</v>
      </c>
      <c r="AQ54" t="str">
        <f t="shared" si="79"/>
        <v>McAllister Ave</v>
      </c>
      <c r="AR54" t="str">
        <f t="shared" si="44"/>
        <v>Apache Blvd &amp; McAllister Ave</v>
      </c>
      <c r="AS54" s="16">
        <f t="shared" si="45"/>
        <v>1</v>
      </c>
      <c r="AT54" t="str">
        <f t="shared" si="67"/>
        <v>Apache Blvd &amp; McAllister Ave_1</v>
      </c>
      <c r="AU54" t="str">
        <f t="shared" si="67"/>
        <v/>
      </c>
      <c r="AV54" t="str">
        <f t="shared" si="67"/>
        <v/>
      </c>
      <c r="AW54" t="str">
        <f t="shared" si="67"/>
        <v/>
      </c>
      <c r="AY54">
        <f t="shared" si="80"/>
        <v>22165</v>
      </c>
      <c r="AZ54">
        <f t="shared" si="80"/>
        <v>6570</v>
      </c>
      <c r="BA54" t="str">
        <f t="shared" si="80"/>
        <v/>
      </c>
      <c r="BB54" t="str">
        <f t="shared" si="80"/>
        <v/>
      </c>
      <c r="BC54" s="52">
        <f t="shared" si="38"/>
        <v>153</v>
      </c>
      <c r="BD54" s="86" t="str">
        <f t="shared" si="39"/>
        <v>Apache Blvd</v>
      </c>
      <c r="BE54" s="86" t="str">
        <f t="shared" si="40"/>
        <v>McAllister Ave</v>
      </c>
      <c r="BF54" s="245" t="str">
        <f>IF(ISERROR(MATCH($A54,[1]!summary_loc,0)),"",INDEX([1]!summary_data,MATCH($A54,[1]!summary_loc,0),MATCH(MID(BF$1,6,12),[1]!summary_hdr,0)))</f>
        <v/>
      </c>
      <c r="BG54" s="245" t="str">
        <f>IF(ISERROR(MATCH($A54,[2]!summary_loc,0)),"",INDEX([2]!summary_data,MATCH($A54,[2]!summary_loc,0),MATCH(MID(BG$1,6,12),[2]!summary_hdr,0)))</f>
        <v/>
      </c>
      <c r="BH54" s="245" t="str">
        <f>IF(ISERROR(MATCH($A54,[3]SummDir!summary_loc,0)),"",INDEX([3]!summary_data,MATCH($A54,[3]SummDir!summary_loc,0),MATCH(MID(BH$1,6,12),[3]SummDir!summary_hdr,0)))</f>
        <v/>
      </c>
      <c r="BI54" s="245" t="str">
        <f>IF(ISERROR(MATCH($A54,[4]!summary_loc,0)),"",INDEX([4]!summary_data,MATCH($A54,[4]!summary_loc,0),MATCH(MID(BI$1,6,12),[4]!summary_hdr,0)))</f>
        <v/>
      </c>
      <c r="BJ54" s="245" t="str">
        <f t="shared" si="50"/>
        <v/>
      </c>
      <c r="BK54" s="245" t="str">
        <f>IF(ISERROR(MATCH($A54,[1]!summary_loc,0)),"",INDEX([1]!summary_data,MATCH($A54,[1]!summary_loc,0),MATCH(MID(BK$1,6,12),[1]!summary_hdr,0)))</f>
        <v/>
      </c>
      <c r="BL54" s="245" t="str">
        <f>IF(ISERROR(MATCH($A54,[2]!summary_loc,0)),"",INDEX([2]!summary_data,MATCH($A54,[2]!summary_loc,0),MATCH(MID(BL$1,6,12),[2]!summary_hdr,0)))</f>
        <v/>
      </c>
      <c r="BM54" s="245" t="str">
        <f>IF(ISERROR(MATCH($A54,[3]SummDir!summary_loc,0)),"",INDEX([3]!summary_data,MATCH($A54,[3]SummDir!summary_loc,0),MATCH(MID(BM$1,6,12),[3]SummDir!summary_hdr,0)))</f>
        <v/>
      </c>
      <c r="BN54" s="245" t="str">
        <f>IF(ISERROR(MATCH($A54,[4]!summary_loc,0)),"",INDEX([4]!summary_data,MATCH($A54,[4]!summary_loc,0),MATCH(MID(BN$1,6,12),[4]!summary_hdr,0)))</f>
        <v/>
      </c>
      <c r="BO54" s="245" t="str">
        <f t="shared" si="51"/>
        <v/>
      </c>
      <c r="BP54" s="293" t="b">
        <f t="shared" si="52"/>
        <v>0</v>
      </c>
      <c r="BQ54" s="293" t="b">
        <f>NOT(ISERROR(MATCH(A54,Summary!B:B,0)))</f>
        <v>0</v>
      </c>
      <c r="BR54" s="293" t="b">
        <v>0</v>
      </c>
      <c r="BS54" s="293" t="b">
        <v>0</v>
      </c>
      <c r="BT54" s="293" t="b">
        <v>0</v>
      </c>
      <c r="BU54" s="293" t="b">
        <f>ISNUMBER(INDEX([5]Report!$E$1:$E$65536,MATCH($A54,[5]Report!$B$1:$B$65536,0),1))</f>
        <v>0</v>
      </c>
      <c r="BV54" s="293" t="b">
        <f t="shared" si="53"/>
        <v>0</v>
      </c>
      <c r="BW54" s="54"/>
      <c r="BX54" t="str">
        <f t="shared" si="54"/>
        <v/>
      </c>
      <c r="BY54" t="str">
        <f t="shared" si="55"/>
        <v/>
      </c>
      <c r="CA54" s="283">
        <f>COUNTIF(BU$2:BU54,TRUE)</f>
        <v>37</v>
      </c>
      <c r="CB54" s="293" t="b">
        <v>0</v>
      </c>
      <c r="CC54" s="42">
        <v>33.414678000000002</v>
      </c>
      <c r="CD54" s="42">
        <v>-111.930599</v>
      </c>
      <c r="CE54" s="304">
        <f>COUNTIF('Accidents_2009-2013'!$M:$M,"="&amp;$A54)</f>
        <v>5</v>
      </c>
      <c r="CF54" s="304">
        <v>0</v>
      </c>
    </row>
    <row r="55" spans="1:84" s="42" customFormat="1" ht="12.75" customHeight="1" x14ac:dyDescent="0.25">
      <c r="A55" s="113">
        <v>154</v>
      </c>
      <c r="B55" s="122" t="s">
        <v>598</v>
      </c>
      <c r="C55" s="115" t="s">
        <v>27</v>
      </c>
      <c r="D55" s="335">
        <v>1</v>
      </c>
      <c r="E55" s="376"/>
      <c r="F55" s="199"/>
      <c r="G55" s="199"/>
      <c r="H55" s="377">
        <v>1</v>
      </c>
      <c r="I55" s="381" t="b">
        <f t="shared" si="81"/>
        <v>0</v>
      </c>
      <c r="J55" s="313" t="b">
        <f t="shared" si="82"/>
        <v>1</v>
      </c>
      <c r="K55" s="214">
        <v>0</v>
      </c>
      <c r="L55" s="214">
        <v>0</v>
      </c>
      <c r="M55" s="214">
        <v>4</v>
      </c>
      <c r="N55" s="214">
        <v>3</v>
      </c>
      <c r="O55" s="123"/>
      <c r="P55" s="123"/>
      <c r="Q55" s="123"/>
      <c r="R55" s="57">
        <v>0</v>
      </c>
      <c r="S55" s="51" t="s">
        <v>709</v>
      </c>
      <c r="T55" s="51"/>
      <c r="U55" s="51"/>
      <c r="V55" s="57">
        <v>1</v>
      </c>
      <c r="W55" s="57"/>
      <c r="X55" s="52">
        <f t="shared" ref="X55:X66" si="83">IF(MAX(AY55:BB55)&gt;0,MAX(AY55:BB55),"")</f>
        <v>37510</v>
      </c>
      <c r="Y55" s="52">
        <f t="shared" ref="Y55:Y66" si="84">IF(MAX(AA55:AD55)&gt;0,MAX(AA55:AD55),"")</f>
        <v>37510</v>
      </c>
      <c r="Z55" s="52" t="str">
        <f t="shared" ref="Z55:Z66" si="85">IF(MAX(AE55:AH55)&gt;0,MAX(AE55:AH55),"")</f>
        <v/>
      </c>
      <c r="AA55" s="52">
        <f t="shared" ref="AA55:AD66" si="86">IF(LEN(AI55)&gt;0,INDEX(TC_Dir,AI55+1)*AY55,"")</f>
        <v>37510</v>
      </c>
      <c r="AB55" s="52" t="str">
        <f t="shared" si="86"/>
        <v/>
      </c>
      <c r="AC55" s="52" t="str">
        <f t="shared" si="86"/>
        <v/>
      </c>
      <c r="AD55" s="52" t="str">
        <f t="shared" si="86"/>
        <v/>
      </c>
      <c r="AE55" s="52">
        <f t="shared" ref="AE55:AH66" si="87">IF(LEN(AI55)&gt;0,NOT(INDEX(TC_Dir,AI55+1))*AY55,"")</f>
        <v>0</v>
      </c>
      <c r="AF55" s="52" t="str">
        <f t="shared" si="87"/>
        <v/>
      </c>
      <c r="AG55" s="52" t="str">
        <f t="shared" si="87"/>
        <v/>
      </c>
      <c r="AH55" s="52" t="str">
        <f t="shared" si="87"/>
        <v/>
      </c>
      <c r="AI55" s="140">
        <v>46</v>
      </c>
      <c r="AJ55" s="329" t="str">
        <f>IF(LEN(AU55)&gt;0,IF(NOT(ISERROR(MATCH(AU55,TC_concat,0))),MOD(MATCH(AU55,TC_concat,0)-1,1+MAX(TCID!$A:$A)),""),"")</f>
        <v/>
      </c>
      <c r="AK55" s="329" t="str">
        <f>IF(LEN(AV55)&gt;0,IF(NOT(ISERROR(MATCH(AV55,TC_concat,0))),MOD(MATCH(AV55,TC_concat,0)-1,1+MAX(TCID!$A:$A)),""),"")</f>
        <v/>
      </c>
      <c r="AL55" s="329" t="str">
        <f>IF(LEN(AW55)&gt;0,IF(NOT(ISERROR(MATCH(AW55,TC_concat,0))),MOD(MATCH(AW55,TC_concat,0)-1,1+MAX(TCID!$A:$A)),""),"")</f>
        <v/>
      </c>
      <c r="AM55" t="str">
        <f>AN55&amp;" &amp; "&amp;AO55</f>
        <v>Terrace &amp; Rural</v>
      </c>
      <c r="AN55" s="48" t="str">
        <f>IF(ISERROR(FIND(" ",B55)),B55,LEFT(B55,FIND(" ",B55)-1))</f>
        <v>Terrace</v>
      </c>
      <c r="AO55" s="48" t="str">
        <f>IF(ISERROR(FIND(" ",C55)),C55,LEFT(C55,FIND(" ",C55)-1))</f>
        <v>Rural</v>
      </c>
      <c r="AP55" t="str">
        <f t="shared" si="79"/>
        <v>Terrace Rd</v>
      </c>
      <c r="AQ55" t="str">
        <f t="shared" si="79"/>
        <v>Rural Rd</v>
      </c>
      <c r="AR55" t="str">
        <f t="shared" si="44"/>
        <v>Terrace Rd &amp; Rural Rd</v>
      </c>
      <c r="AS55" s="16">
        <f>COUNTIF(ConcFrom,AR55)+COUNTIF(ConcTo,AR55)</f>
        <v>0</v>
      </c>
      <c r="AT55" t="str">
        <f t="shared" si="67"/>
        <v/>
      </c>
      <c r="AU55" t="str">
        <f t="shared" si="67"/>
        <v/>
      </c>
      <c r="AV55" t="str">
        <f t="shared" si="67"/>
        <v/>
      </c>
      <c r="AW55" t="str">
        <f t="shared" si="67"/>
        <v/>
      </c>
      <c r="AY55">
        <f>IF(ISNUMBER(AI55),INDEX(TrfCnt,AI55+1),"")</f>
        <v>37510</v>
      </c>
      <c r="AZ55" t="str">
        <f>IF(ISNUMBER(AJ55),INDEX(TrfCnt,AJ55+1),"")</f>
        <v/>
      </c>
      <c r="BA55" t="str">
        <f>IF(ISNUMBER(AK55),INDEX(TrfCnt,AK55+1),"")</f>
        <v/>
      </c>
      <c r="BB55" t="str">
        <f>IF(ISNUMBER(AL55),INDEX(TrfCnt,AL55+1),"")</f>
        <v/>
      </c>
      <c r="BC55" s="52">
        <f t="shared" si="38"/>
        <v>154</v>
      </c>
      <c r="BD55" s="86" t="str">
        <f t="shared" si="39"/>
        <v>Terrace Rd</v>
      </c>
      <c r="BE55" s="86" t="str">
        <f t="shared" si="40"/>
        <v>Rural Rd</v>
      </c>
      <c r="BF55" s="245" t="str">
        <f>IF(ISERROR(MATCH($A55,[1]!summary_loc,0)),"",INDEX([1]!summary_data,MATCH($A55,[1]!summary_loc,0),MATCH(MID(BF$1,6,12),[1]!summary_hdr,0)))</f>
        <v/>
      </c>
      <c r="BG55" s="245" t="str">
        <f>IF(ISERROR(MATCH($A55,[2]!summary_loc,0)),"",INDEX([2]!summary_data,MATCH($A55,[2]!summary_loc,0),MATCH(MID(BG$1,6,12),[2]!summary_hdr,0)))</f>
        <v/>
      </c>
      <c r="BH55" s="245">
        <f>IF(ISERROR(MATCH($A55,[3]SummDir!summary_loc,0)),"",INDEX([3]!summary_data,MATCH($A55,[3]SummDir!summary_loc,0),MATCH(MID(BH$1,6,12),[3]SummDir!summary_hdr,0)))</f>
        <v>194.5</v>
      </c>
      <c r="BI55" s="245" t="str">
        <f>IF(ISERROR(MATCH($A55,[4]!summary_loc,0)),"",INDEX([4]!summary_data,MATCH($A55,[4]!summary_loc,0),MATCH(MID(BI$1,6,12),[4]!summary_hdr,0)))</f>
        <v/>
      </c>
      <c r="BJ55" s="245" t="str">
        <f t="shared" si="50"/>
        <v/>
      </c>
      <c r="BK55" s="245" t="str">
        <f>IF(ISERROR(MATCH($A55,[1]!summary_loc,0)),"",INDEX([1]!summary_data,MATCH($A55,[1]!summary_loc,0),MATCH(MID(BK$1,6,12),[1]!summary_hdr,0)))</f>
        <v/>
      </c>
      <c r="BL55" s="245" t="str">
        <f>IF(ISERROR(MATCH($A55,[2]!summary_loc,0)),"",INDEX([2]!summary_data,MATCH($A55,[2]!summary_loc,0),MATCH(MID(BL$1,6,12),[2]!summary_hdr,0)))</f>
        <v/>
      </c>
      <c r="BM55" s="245">
        <f>IF(ISERROR(MATCH($A55,[3]SummDir!summary_loc,0)),"",INDEX([3]!summary_data,MATCH($A55,[3]SummDir!summary_loc,0),MATCH(MID(BM$1,6,12),[3]SummDir!summary_hdr,0)))</f>
        <v>194.5</v>
      </c>
      <c r="BN55" s="245" t="str">
        <f>IF(ISERROR(MATCH($A55,[4]!summary_loc,0)),"",INDEX([4]!summary_data,MATCH($A55,[4]!summary_loc,0),MATCH(MID(BN$1,6,12),[4]!summary_hdr,0)))</f>
        <v/>
      </c>
      <c r="BO55" s="245" t="str">
        <f t="shared" si="51"/>
        <v/>
      </c>
      <c r="BP55" s="293" t="b">
        <f t="shared" si="52"/>
        <v>0</v>
      </c>
      <c r="BQ55" s="293" t="b">
        <f>NOT(ISERROR(MATCH(A55,Summary!B:B,0)))</f>
        <v>0</v>
      </c>
      <c r="BR55" s="293" t="b">
        <v>0</v>
      </c>
      <c r="BS55" s="293" t="b">
        <v>1</v>
      </c>
      <c r="BT55" s="293" t="b">
        <v>0</v>
      </c>
      <c r="BU55" s="293" t="b">
        <f>ISNUMBER(INDEX([5]Report!$E$1:$E$65536,MATCH($A55,[5]Report!$B$1:$B$65536,0),1))</f>
        <v>0</v>
      </c>
      <c r="BV55" s="293" t="b">
        <f t="shared" si="53"/>
        <v>0</v>
      </c>
      <c r="BW55" s="54"/>
      <c r="BX55" t="str">
        <f t="shared" si="54"/>
        <v/>
      </c>
      <c r="BY55" t="str">
        <f t="shared" si="55"/>
        <v/>
      </c>
      <c r="CA55" s="283">
        <f>COUNTIF(BU$2:BU55,TRUE)</f>
        <v>37</v>
      </c>
      <c r="CB55" s="293" t="b">
        <v>0</v>
      </c>
      <c r="CC55" s="42">
        <v>33.418745000000001</v>
      </c>
      <c r="CD55" s="42">
        <v>-111.926198</v>
      </c>
      <c r="CE55" s="304">
        <f>COUNTIF('Accidents_2009-2013'!$M:$M,"="&amp;$A55)</f>
        <v>14</v>
      </c>
      <c r="CF55" s="304">
        <v>2</v>
      </c>
    </row>
    <row r="56" spans="1:84" s="42" customFormat="1" ht="12.75" customHeight="1" x14ac:dyDescent="0.25">
      <c r="A56" s="113">
        <v>155</v>
      </c>
      <c r="B56" s="118" t="s">
        <v>161</v>
      </c>
      <c r="C56" s="115" t="s">
        <v>247</v>
      </c>
      <c r="D56" s="335">
        <v>0</v>
      </c>
      <c r="E56" s="376"/>
      <c r="F56" s="199"/>
      <c r="G56" s="199"/>
      <c r="H56" s="377"/>
      <c r="I56" s="381" t="b">
        <f t="shared" si="81"/>
        <v>1</v>
      </c>
      <c r="J56" s="313" t="b">
        <f t="shared" si="82"/>
        <v>1</v>
      </c>
      <c r="K56" s="114">
        <v>3</v>
      </c>
      <c r="L56" s="114">
        <v>3</v>
      </c>
      <c r="M56" s="114">
        <v>3</v>
      </c>
      <c r="N56" s="114">
        <v>3</v>
      </c>
      <c r="O56" s="57">
        <v>1</v>
      </c>
      <c r="P56" s="57">
        <f t="shared" ref="P56" si="88">O56</f>
        <v>1</v>
      </c>
      <c r="Q56" s="123"/>
      <c r="R56" s="57">
        <v>1</v>
      </c>
      <c r="S56" s="51"/>
      <c r="T56" s="51"/>
      <c r="U56" s="51"/>
      <c r="V56" s="57">
        <v>1</v>
      </c>
      <c r="W56" s="57"/>
      <c r="X56" s="52">
        <f t="shared" si="83"/>
        <v>36366</v>
      </c>
      <c r="Y56" s="52">
        <f t="shared" si="84"/>
        <v>36366</v>
      </c>
      <c r="Z56" s="52">
        <f t="shared" si="85"/>
        <v>30015</v>
      </c>
      <c r="AA56" s="52">
        <f t="shared" si="86"/>
        <v>0</v>
      </c>
      <c r="AB56" s="52">
        <f t="shared" si="86"/>
        <v>34880</v>
      </c>
      <c r="AC56" s="52">
        <f t="shared" si="86"/>
        <v>36366</v>
      </c>
      <c r="AD56" s="52">
        <f t="shared" si="86"/>
        <v>0</v>
      </c>
      <c r="AE56" s="52">
        <f t="shared" si="87"/>
        <v>29056</v>
      </c>
      <c r="AF56" s="52">
        <f t="shared" si="87"/>
        <v>0</v>
      </c>
      <c r="AG56" s="52">
        <f t="shared" si="87"/>
        <v>0</v>
      </c>
      <c r="AH56" s="52">
        <f t="shared" si="87"/>
        <v>30015</v>
      </c>
      <c r="AI56" s="329">
        <f>IF(LEN(AT56)&gt;0,IF(NOT(ISERROR(MATCH(AT56,TC_concat,0))),MOD(MATCH(AT56,TC_concat,0)-1,1+MAX(TCID!$A:$A)),""),"")</f>
        <v>30</v>
      </c>
      <c r="AJ56" s="329">
        <f>IF(LEN(AU56)&gt;0,IF(NOT(ISERROR(MATCH(AU56,TC_concat,0))),MOD(MATCH(AU56,TC_concat,0)-1,1+MAX(TCID!$A:$A)),""),"")</f>
        <v>40</v>
      </c>
      <c r="AK56" s="329">
        <f>IF(LEN(AV56)&gt;0,IF(NOT(ISERROR(MATCH(AV56,TC_concat,0))),MOD(MATCH(AV56,TC_concat,0)-1,1+MAX(TCID!$A:$A)),""),"")</f>
        <v>31</v>
      </c>
      <c r="AL56" s="329">
        <f>IF(LEN(AW56)&gt;0,IF(NOT(ISERROR(MATCH(AW56,TC_concat,0))),MOD(MATCH(AW56,TC_concat,0)-1,1+MAX(TCID!$A:$A)),""),"")</f>
        <v>32</v>
      </c>
      <c r="AM56" t="str">
        <f t="shared" ref="AM56:AM64" si="89">AN56&amp;" &amp; "&amp;AO56</f>
        <v>Univ &amp; McClntk</v>
      </c>
      <c r="AN56" s="88" t="s">
        <v>203</v>
      </c>
      <c r="AO56" s="90" t="s">
        <v>210</v>
      </c>
      <c r="AP56" t="str">
        <f t="shared" ref="AP56:AP68" si="90">B56</f>
        <v>University Dr</v>
      </c>
      <c r="AQ56" t="str">
        <f t="shared" ref="AQ56:AQ68" si="91">C56</f>
        <v>McClintock Dr</v>
      </c>
      <c r="AR56" t="str">
        <f t="shared" si="44"/>
        <v>University Dr &amp; McClintock Dr</v>
      </c>
      <c r="AS56" s="16">
        <f t="shared" ref="AS56:AS65" si="92">COUNTIF(ConcFrom,AR56)+COUNTIF(ConcTo,AR56)</f>
        <v>4</v>
      </c>
      <c r="AT56" t="str">
        <f t="shared" si="67"/>
        <v>University Dr &amp; McClintock Dr_1</v>
      </c>
      <c r="AU56" t="str">
        <f t="shared" si="67"/>
        <v>University Dr &amp; McClintock Dr_2</v>
      </c>
      <c r="AV56" t="str">
        <f t="shared" si="67"/>
        <v>University Dr &amp; McClintock Dr_3</v>
      </c>
      <c r="AW56" t="str">
        <f t="shared" si="67"/>
        <v>University Dr &amp; McClintock Dr_4</v>
      </c>
      <c r="AY56">
        <f t="shared" ref="AY56:AY65" si="93">IF(ISNUMBER(AI56),INDEX(TrfCnt,AI56+1),"")</f>
        <v>29056</v>
      </c>
      <c r="AZ56">
        <f t="shared" ref="AZ56:AZ65" si="94">IF(ISNUMBER(AJ56),INDEX(TrfCnt,AJ56+1),"")</f>
        <v>34880</v>
      </c>
      <c r="BA56">
        <f t="shared" ref="BA56:BA65" si="95">IF(ISNUMBER(AK56),INDEX(TrfCnt,AK56+1),"")</f>
        <v>36366</v>
      </c>
      <c r="BB56">
        <f t="shared" ref="BB56:BB65" si="96">IF(ISNUMBER(AL56),INDEX(TrfCnt,AL56+1),"")</f>
        <v>30015</v>
      </c>
      <c r="BC56" s="52">
        <f t="shared" si="38"/>
        <v>155</v>
      </c>
      <c r="BD56" s="86" t="str">
        <f t="shared" si="39"/>
        <v>University Dr</v>
      </c>
      <c r="BE56" s="86" t="str">
        <f t="shared" si="40"/>
        <v>McClintock Dr</v>
      </c>
      <c r="BF56" s="245" t="str">
        <f>IF(ISERROR(MATCH($A56,[1]!summary_loc,0)),"",INDEX([1]!summary_data,MATCH($A56,[1]!summary_loc,0),MATCH(MID(BF$1,6,12),[1]!summary_hdr,0)))</f>
        <v/>
      </c>
      <c r="BG56" s="245" t="str">
        <f>IF(ISERROR(MATCH($A56,[2]!summary_loc,0)),"",INDEX([2]!summary_data,MATCH($A56,[2]!summary_loc,0),MATCH(MID(BG$1,6,12),[2]!summary_hdr,0)))</f>
        <v/>
      </c>
      <c r="BH56" s="245">
        <f>IF(ISERROR(MATCH($A56,[3]SummDir!summary_loc,0)),"",INDEX([3]!summary_data,MATCH($A56,[3]SummDir!summary_loc,0),MATCH(MID(BH$1,6,12),[3]SummDir!summary_hdr,0)))</f>
        <v>56</v>
      </c>
      <c r="BI56" s="245">
        <f>IF(ISERROR(MATCH($A56,[4]!summary_loc,0)),"",INDEX([4]!summary_data,MATCH($A56,[4]!summary_loc,0),MATCH(MID(BI$1,6,12),[4]!summary_hdr,0)))</f>
        <v>67.25</v>
      </c>
      <c r="BJ56" s="245">
        <f t="shared" si="50"/>
        <v>68</v>
      </c>
      <c r="BK56" s="245" t="str">
        <f>IF(ISERROR(MATCH($A56,[1]!summary_loc,0)),"",INDEX([1]!summary_data,MATCH($A56,[1]!summary_loc,0),MATCH(MID(BK$1,6,12),[1]!summary_hdr,0)))</f>
        <v/>
      </c>
      <c r="BL56" s="245" t="str">
        <f>IF(ISERROR(MATCH($A56,[2]!summary_loc,0)),"",INDEX([2]!summary_data,MATCH($A56,[2]!summary_loc,0),MATCH(MID(BL$1,6,12),[2]!summary_hdr,0)))</f>
        <v/>
      </c>
      <c r="BM56" s="245">
        <f>IF(ISERROR(MATCH($A56,[3]SummDir!summary_loc,0)),"",INDEX([3]!summary_data,MATCH($A56,[3]SummDir!summary_loc,0),MATCH(MID(BM$1,6,12),[3]SummDir!summary_hdr,0)))</f>
        <v>56</v>
      </c>
      <c r="BN56" s="245">
        <f>IF(ISERROR(MATCH($A56,[4]!summary_loc,0)),"",INDEX([4]!summary_data,MATCH($A56,[4]!summary_loc,0),MATCH(MID(BN$1,6,12),[4]!summary_hdr,0)))</f>
        <v>67.25</v>
      </c>
      <c r="BO56" s="245">
        <f t="shared" si="51"/>
        <v>17.75</v>
      </c>
      <c r="BP56" s="293" t="b">
        <f t="shared" si="52"/>
        <v>0</v>
      </c>
      <c r="BQ56" s="293" t="b">
        <f>NOT(ISERROR(MATCH(A56,Summary!B:B,0)))</f>
        <v>1</v>
      </c>
      <c r="BR56" s="293" t="b">
        <v>1</v>
      </c>
      <c r="BS56" s="293" t="b">
        <v>1</v>
      </c>
      <c r="BT56" s="293" t="b">
        <v>0</v>
      </c>
      <c r="BU56" s="293" t="b">
        <f>ISNUMBER(INDEX([5]Report!$E$1:$E$65536,MATCH($A56,[5]Report!$B$1:$B$65536,0),1))</f>
        <v>0</v>
      </c>
      <c r="BV56" s="293" t="b">
        <f t="shared" si="53"/>
        <v>1</v>
      </c>
      <c r="BW56" s="54"/>
      <c r="BX56">
        <f t="shared" si="54"/>
        <v>1</v>
      </c>
      <c r="BY56">
        <f t="shared" si="55"/>
        <v>1</v>
      </c>
      <c r="CA56" s="283">
        <f>COUNTIF(BU$2:BU56,TRUE)</f>
        <v>37</v>
      </c>
      <c r="CB56" s="293" t="b">
        <v>0</v>
      </c>
      <c r="CC56" s="42">
        <v>33.417368000000003</v>
      </c>
      <c r="CD56" s="42">
        <v>-111.92255400000001</v>
      </c>
      <c r="CE56" s="304">
        <f>COUNTIF('Accidents_2009-2013'!$M:$M,"="&amp;$A56)</f>
        <v>5</v>
      </c>
      <c r="CF56" s="304">
        <v>0</v>
      </c>
    </row>
    <row r="57" spans="1:84" s="42" customFormat="1" ht="12.75" customHeight="1" x14ac:dyDescent="0.25">
      <c r="A57" s="285">
        <v>156</v>
      </c>
      <c r="B57" s="299" t="s">
        <v>677</v>
      </c>
      <c r="C57" s="299" t="s">
        <v>30</v>
      </c>
      <c r="D57" s="335">
        <v>0</v>
      </c>
      <c r="E57" s="376"/>
      <c r="F57" s="199"/>
      <c r="G57" s="199"/>
      <c r="H57" s="377"/>
      <c r="I57" s="381" t="b">
        <f t="shared" si="81"/>
        <v>1</v>
      </c>
      <c r="J57" s="313" t="b">
        <f t="shared" si="82"/>
        <v>1</v>
      </c>
      <c r="K57" s="199">
        <v>3</v>
      </c>
      <c r="L57" s="199">
        <v>3</v>
      </c>
      <c r="M57" s="199">
        <v>4</v>
      </c>
      <c r="N57" s="199" t="s">
        <v>689</v>
      </c>
      <c r="O57" s="57"/>
      <c r="P57" s="57"/>
      <c r="Q57" s="57"/>
      <c r="R57" s="57">
        <v>0.7</v>
      </c>
      <c r="S57" s="58" t="s">
        <v>678</v>
      </c>
      <c r="T57" s="58">
        <v>33.351570000000002</v>
      </c>
      <c r="U57" s="58">
        <v>-111.95782</v>
      </c>
      <c r="V57" s="57">
        <v>1</v>
      </c>
      <c r="W57" s="57"/>
      <c r="X57" s="281">
        <f t="shared" si="83"/>
        <v>14670</v>
      </c>
      <c r="Y57" s="281">
        <f t="shared" si="84"/>
        <v>14670</v>
      </c>
      <c r="Z57" s="301">
        <v>0</v>
      </c>
      <c r="AA57" s="281">
        <f t="shared" si="86"/>
        <v>9628</v>
      </c>
      <c r="AB57" s="281">
        <f t="shared" si="86"/>
        <v>14670</v>
      </c>
      <c r="AC57" s="281" t="str">
        <f t="shared" si="86"/>
        <v/>
      </c>
      <c r="AD57" s="281" t="str">
        <f t="shared" si="86"/>
        <v/>
      </c>
      <c r="AE57" s="281">
        <f t="shared" si="87"/>
        <v>0</v>
      </c>
      <c r="AF57" s="281">
        <f t="shared" si="87"/>
        <v>0</v>
      </c>
      <c r="AG57" s="281" t="str">
        <f t="shared" si="87"/>
        <v/>
      </c>
      <c r="AH57" s="281" t="str">
        <f t="shared" si="87"/>
        <v/>
      </c>
      <c r="AI57" s="73">
        <v>11</v>
      </c>
      <c r="AJ57" s="73">
        <v>17</v>
      </c>
      <c r="AK57" s="329" t="str">
        <f>IF(LEN(AV57)&gt;0,IF(NOT(ISERROR(MATCH(AV57,TC_concat,0))),MOD(MATCH(AV57,TC_concat,0)-1,1+MAX(TCID!$A:$A)),""),"")</f>
        <v/>
      </c>
      <c r="AL57" s="329" t="str">
        <f>IF(LEN(AW57)&gt;0,IF(NOT(ISERROR(MATCH(AW57,TC_concat,0))),MOD(MATCH(AW57,TC_concat,0)-1,1+MAX(TCID!$A:$A)),""),"")</f>
        <v/>
      </c>
      <c r="AM57" s="283" t="str">
        <f t="shared" si="89"/>
        <v>Crosscut &amp; Mill</v>
      </c>
      <c r="AN57" s="284" t="str">
        <f>IF(ISERROR(FIND(" ",B57)),B57,LEFT(B57,FIND(" ",B57)-1))</f>
        <v>Crosscut</v>
      </c>
      <c r="AO57" s="284" t="str">
        <f>IF(ISERROR(FIND(" ",C57)),C57,LEFT(C57,FIND(" ",C57)-1))</f>
        <v>Mill</v>
      </c>
      <c r="AP57" s="283" t="str">
        <f t="shared" si="90"/>
        <v>Crosscut Canal</v>
      </c>
      <c r="AQ57" s="283" t="str">
        <f t="shared" si="91"/>
        <v>Mill Ave</v>
      </c>
      <c r="AR57" s="283" t="str">
        <f t="shared" si="44"/>
        <v>Crosscut Canal &amp; Mill Ave</v>
      </c>
      <c r="AS57" s="282">
        <f t="shared" si="92"/>
        <v>0</v>
      </c>
      <c r="AT57" s="283" t="str">
        <f t="shared" si="67"/>
        <v/>
      </c>
      <c r="AU57" s="283" t="str">
        <f t="shared" si="67"/>
        <v/>
      </c>
      <c r="AV57" s="283" t="str">
        <f t="shared" si="67"/>
        <v/>
      </c>
      <c r="AW57" s="283" t="str">
        <f t="shared" si="67"/>
        <v/>
      </c>
      <c r="AX57" s="283"/>
      <c r="AY57" s="283">
        <f t="shared" si="93"/>
        <v>9628</v>
      </c>
      <c r="AZ57" s="283">
        <f t="shared" si="94"/>
        <v>14670</v>
      </c>
      <c r="BA57" s="283" t="str">
        <f t="shared" si="95"/>
        <v/>
      </c>
      <c r="BB57" s="283" t="str">
        <f t="shared" si="96"/>
        <v/>
      </c>
      <c r="BC57" s="52">
        <f t="shared" si="38"/>
        <v>156</v>
      </c>
      <c r="BD57" s="86" t="str">
        <f t="shared" si="39"/>
        <v>Crosscut Canal</v>
      </c>
      <c r="BE57" s="86" t="str">
        <f t="shared" si="40"/>
        <v>Mill Ave</v>
      </c>
      <c r="BF57" s="245" t="str">
        <f>IF(ISERROR(MATCH($A57,[1]!summary_loc,0)),"",INDEX([1]!summary_data,MATCH($A57,[1]!summary_loc,0),MATCH(MID(BF$1,6,12),[1]!summary_hdr,0)))</f>
        <v/>
      </c>
      <c r="BG57" s="245" t="str">
        <f>IF(ISERROR(MATCH($A57,[2]!summary_loc,0)),"",INDEX([2]!summary_data,MATCH($A57,[2]!summary_loc,0),MATCH(MID(BG$1,6,12),[2]!summary_hdr,0)))</f>
        <v/>
      </c>
      <c r="BH57" s="245" t="str">
        <f>IF(ISERROR(MATCH($A57,[3]SummDir!summary_loc,0)),"",INDEX([3]!summary_data,MATCH($A57,[3]SummDir!summary_loc,0),MATCH(MID(BH$1,6,12),[3]SummDir!summary_hdr,0)))</f>
        <v/>
      </c>
      <c r="BI57" s="245">
        <f>IF(ISERROR(MATCH($A57,[4]!summary_loc,0)),"",INDEX([4]!summary_data,MATCH($A57,[4]!summary_loc,0),MATCH(MID(BI$1,6,12),[4]!summary_hdr,0)))</f>
        <v>35.5</v>
      </c>
      <c r="BJ57" s="245">
        <f t="shared" si="50"/>
        <v>17.75</v>
      </c>
      <c r="BK57" s="245" t="str">
        <f>IF(ISERROR(MATCH($A57,[1]!summary_loc,0)),"",INDEX([1]!summary_data,MATCH($A57,[1]!summary_loc,0),MATCH(MID(BK$1,6,12),[1]!summary_hdr,0)))</f>
        <v/>
      </c>
      <c r="BL57" s="245" t="str">
        <f>IF(ISERROR(MATCH($A57,[2]!summary_loc,0)),"",INDEX([2]!summary_data,MATCH($A57,[2]!summary_loc,0),MATCH(MID(BL$1,6,12),[2]!summary_hdr,0)))</f>
        <v/>
      </c>
      <c r="BM57" s="245" t="str">
        <f>IF(ISERROR(MATCH($A57,[3]SummDir!summary_loc,0)),"",INDEX([3]!summary_data,MATCH($A57,[3]SummDir!summary_loc,0),MATCH(MID(BM$1,6,12),[3]SummDir!summary_hdr,0)))</f>
        <v/>
      </c>
      <c r="BN57" s="245">
        <f>IF(ISERROR(MATCH($A57,[4]!summary_loc,0)),"",INDEX([4]!summary_data,MATCH($A57,[4]!summary_loc,0),MATCH(MID(BN$1,6,12),[4]!summary_hdr,0)))</f>
        <v>35.5</v>
      </c>
      <c r="BO57" s="245">
        <f t="shared" si="51"/>
        <v>11</v>
      </c>
      <c r="BP57" s="293" t="b">
        <f t="shared" si="52"/>
        <v>0</v>
      </c>
      <c r="BQ57" s="293" t="b">
        <f>NOT(ISERROR(MATCH(A57,Summary!B:B,0)))</f>
        <v>1</v>
      </c>
      <c r="BR57" s="293" t="b">
        <v>1</v>
      </c>
      <c r="BS57" s="293" t="b">
        <v>0</v>
      </c>
      <c r="BT57" s="293" t="b">
        <v>0</v>
      </c>
      <c r="BU57" s="293" t="b">
        <f>ISNUMBER(INDEX([5]Report!$E$1:$E$65536,MATCH($A57,[5]Report!$B$1:$B$65536,0),1))</f>
        <v>0</v>
      </c>
      <c r="BV57" s="293" t="b">
        <f t="shared" si="53"/>
        <v>0</v>
      </c>
      <c r="BW57" s="54"/>
      <c r="BX57" s="283">
        <f t="shared" si="54"/>
        <v>0.7</v>
      </c>
      <c r="BY57" s="283">
        <f t="shared" si="55"/>
        <v>0.7</v>
      </c>
      <c r="BZ57" s="42" t="s">
        <v>680</v>
      </c>
      <c r="CA57" s="283">
        <f>COUNTIF(BU$2:BU57,TRUE)</f>
        <v>37</v>
      </c>
      <c r="CB57" s="293" t="b">
        <v>0</v>
      </c>
      <c r="CC57" s="42">
        <v>33.438907999999998</v>
      </c>
      <c r="CD57" s="42">
        <v>-111.943848</v>
      </c>
      <c r="CE57" s="304">
        <f>COUNTIF('Accidents_2009-2013'!$M:$M,"="&amp;$A57)</f>
        <v>0</v>
      </c>
      <c r="CF57" s="304">
        <v>0</v>
      </c>
    </row>
    <row r="58" spans="1:84" s="42" customFormat="1" ht="12.75" customHeight="1" x14ac:dyDescent="0.25">
      <c r="A58" s="285">
        <v>157</v>
      </c>
      <c r="B58" s="286" t="s">
        <v>250</v>
      </c>
      <c r="C58" s="287" t="s">
        <v>25</v>
      </c>
      <c r="D58" s="335">
        <v>0</v>
      </c>
      <c r="E58" s="376"/>
      <c r="F58" s="199"/>
      <c r="G58" s="199"/>
      <c r="H58" s="377"/>
      <c r="I58" s="381" t="b">
        <f t="shared" si="81"/>
        <v>1</v>
      </c>
      <c r="J58" s="313" t="b">
        <f t="shared" si="82"/>
        <v>1</v>
      </c>
      <c r="K58" s="199">
        <v>3</v>
      </c>
      <c r="L58" s="199">
        <v>3</v>
      </c>
      <c r="M58" s="199">
        <v>3</v>
      </c>
      <c r="N58" s="199">
        <v>3</v>
      </c>
      <c r="O58" s="57"/>
      <c r="P58" s="57"/>
      <c r="Q58" s="57"/>
      <c r="R58" s="57">
        <v>1.1000000000000001</v>
      </c>
      <c r="S58" s="58" t="s">
        <v>678</v>
      </c>
      <c r="T58" s="58">
        <v>33.451509999999999</v>
      </c>
      <c r="U58" s="58">
        <v>-111.93519000000001</v>
      </c>
      <c r="V58" s="57">
        <v>1</v>
      </c>
      <c r="W58" s="57"/>
      <c r="X58" s="281">
        <f t="shared" si="83"/>
        <v>15990</v>
      </c>
      <c r="Y58" s="281">
        <f t="shared" si="84"/>
        <v>5499</v>
      </c>
      <c r="Z58" s="281">
        <f t="shared" si="85"/>
        <v>15990</v>
      </c>
      <c r="AA58" s="281">
        <f t="shared" si="86"/>
        <v>0</v>
      </c>
      <c r="AB58" s="281">
        <f t="shared" si="86"/>
        <v>5499</v>
      </c>
      <c r="AC58" s="281">
        <f t="shared" si="86"/>
        <v>0</v>
      </c>
      <c r="AD58" s="281" t="str">
        <f t="shared" si="86"/>
        <v/>
      </c>
      <c r="AE58" s="281">
        <f t="shared" si="87"/>
        <v>12994</v>
      </c>
      <c r="AF58" s="281">
        <f t="shared" si="87"/>
        <v>0</v>
      </c>
      <c r="AG58" s="281">
        <f t="shared" si="87"/>
        <v>15990</v>
      </c>
      <c r="AH58" s="281" t="str">
        <f t="shared" si="87"/>
        <v/>
      </c>
      <c r="AI58" s="329">
        <f>IF(LEN(AT58)&gt;0,IF(NOT(ISERROR(MATCH(AT58,TC_concat,0))),MOD(MATCH(AT58,TC_concat,0)-1,1+MAX(TCID!$A:$A)),""),"")</f>
        <v>9</v>
      </c>
      <c r="AJ58" s="329">
        <f>IF(LEN(AU58)&gt;0,IF(NOT(ISERROR(MATCH(AU58,TC_concat,0))),MOD(MATCH(AU58,TC_concat,0)-1,1+MAX(TCID!$A:$A)),""),"")</f>
        <v>5</v>
      </c>
      <c r="AK58" s="329">
        <f>IF(LEN(AV58)&gt;0,IF(NOT(ISERROR(MATCH(AV58,TC_concat,0))),MOD(MATCH(AV58,TC_concat,0)-1,1+MAX(TCID!$A:$A)),""),"")</f>
        <v>10</v>
      </c>
      <c r="AL58" s="329" t="str">
        <f>IF(LEN(AW58)&gt;0,IF(NOT(ISERROR(MATCH(AW58,TC_concat,0))),MOD(MATCH(AW58,TC_concat,0)-1,1+MAX(TCID!$A:$A)),""),"")</f>
        <v/>
      </c>
      <c r="AM58" s="283" t="str">
        <f t="shared" si="89"/>
        <v>Curry &amp; College</v>
      </c>
      <c r="AN58" s="284" t="str">
        <f>IF(ISERROR(FIND(" ",B58)),B58,LEFT(B58,FIND(" ",B58)-1))</f>
        <v>Curry</v>
      </c>
      <c r="AO58" s="284" t="str">
        <f>IF(ISERROR(FIND(" ",C58)),C58,LEFT(C58,FIND(" ",C58)-1))</f>
        <v>College</v>
      </c>
      <c r="AP58" s="283" t="str">
        <f t="shared" si="90"/>
        <v>Curry Rd</v>
      </c>
      <c r="AQ58" s="283" t="str">
        <f t="shared" si="91"/>
        <v>College Ave</v>
      </c>
      <c r="AR58" s="283" t="str">
        <f t="shared" si="44"/>
        <v>Curry Rd &amp; College Ave</v>
      </c>
      <c r="AS58" s="282">
        <f t="shared" si="92"/>
        <v>3</v>
      </c>
      <c r="AT58" s="283" t="str">
        <f t="shared" si="67"/>
        <v>Curry Rd &amp; College Ave_1</v>
      </c>
      <c r="AU58" s="283" t="str">
        <f t="shared" si="67"/>
        <v>Curry Rd &amp; College Ave_2</v>
      </c>
      <c r="AV58" s="283" t="str">
        <f t="shared" si="67"/>
        <v>Curry Rd &amp; College Ave_3</v>
      </c>
      <c r="AW58" s="283" t="str">
        <f t="shared" si="67"/>
        <v/>
      </c>
      <c r="AX58" s="283"/>
      <c r="AY58" s="283">
        <f t="shared" si="93"/>
        <v>12994</v>
      </c>
      <c r="AZ58" s="283">
        <f t="shared" si="94"/>
        <v>5499</v>
      </c>
      <c r="BA58" s="283">
        <f t="shared" si="95"/>
        <v>15990</v>
      </c>
      <c r="BB58" s="283" t="str">
        <f t="shared" si="96"/>
        <v/>
      </c>
      <c r="BC58" s="52">
        <f t="shared" si="38"/>
        <v>157</v>
      </c>
      <c r="BD58" s="86" t="str">
        <f t="shared" si="39"/>
        <v>Curry Rd</v>
      </c>
      <c r="BE58" s="86" t="str">
        <f t="shared" si="40"/>
        <v>College Ave</v>
      </c>
      <c r="BF58" s="245" t="str">
        <f>IF(ISERROR(MATCH($A58,[1]!summary_loc,0)),"",INDEX([1]!summary_data,MATCH($A58,[1]!summary_loc,0),MATCH(MID(BF$1,6,12),[1]!summary_hdr,0)))</f>
        <v/>
      </c>
      <c r="BG58" s="245" t="str">
        <f>IF(ISERROR(MATCH($A58,[2]!summary_loc,0)),"",INDEX([2]!summary_data,MATCH($A58,[2]!summary_loc,0),MATCH(MID(BG$1,6,12),[2]!summary_hdr,0)))</f>
        <v/>
      </c>
      <c r="BH58" s="245" t="str">
        <f>IF(ISERROR(MATCH($A58,[3]SummDir!summary_loc,0)),"",INDEX([3]!summary_data,MATCH($A58,[3]SummDir!summary_loc,0),MATCH(MID(BH$1,6,12),[3]SummDir!summary_hdr,0)))</f>
        <v/>
      </c>
      <c r="BI58" s="245">
        <f>IF(ISERROR(MATCH($A58,[4]!summary_loc,0)),"",INDEX([4]!summary_data,MATCH($A58,[4]!summary_loc,0),MATCH(MID(BI$1,6,12),[4]!summary_hdr,0)))</f>
        <v>26.75</v>
      </c>
      <c r="BJ58" s="245">
        <f t="shared" si="50"/>
        <v>27.25</v>
      </c>
      <c r="BK58" s="245" t="str">
        <f>IF(ISERROR(MATCH($A58,[1]!summary_loc,0)),"",INDEX([1]!summary_data,MATCH($A58,[1]!summary_loc,0),MATCH(MID(BK$1,6,12),[1]!summary_hdr,0)))</f>
        <v/>
      </c>
      <c r="BL58" s="245" t="str">
        <f>IF(ISERROR(MATCH($A58,[2]!summary_loc,0)),"",INDEX([2]!summary_data,MATCH($A58,[2]!summary_loc,0),MATCH(MID(BL$1,6,12),[2]!summary_hdr,0)))</f>
        <v/>
      </c>
      <c r="BM58" s="245" t="str">
        <f>IF(ISERROR(MATCH($A58,[3]SummDir!summary_loc,0)),"",INDEX([3]!summary_data,MATCH($A58,[3]SummDir!summary_loc,0),MATCH(MID(BM$1,6,12),[3]SummDir!summary_hdr,0)))</f>
        <v/>
      </c>
      <c r="BN58" s="245">
        <f>IF(ISERROR(MATCH($A58,[4]!summary_loc,0)),"",INDEX([4]!summary_data,MATCH($A58,[4]!summary_loc,0),MATCH(MID(BN$1,6,12),[4]!summary_hdr,0)))</f>
        <v>26.75</v>
      </c>
      <c r="BO58" s="245">
        <f t="shared" si="51"/>
        <v>18.25</v>
      </c>
      <c r="BP58" s="293" t="b">
        <f t="shared" si="52"/>
        <v>0</v>
      </c>
      <c r="BQ58" s="293" t="b">
        <f>NOT(ISERROR(MATCH(A58,Summary!B:B,0)))</f>
        <v>1</v>
      </c>
      <c r="BR58" s="293" t="b">
        <v>1</v>
      </c>
      <c r="BS58" s="293" t="b">
        <v>0</v>
      </c>
      <c r="BT58" s="293" t="b">
        <v>0</v>
      </c>
      <c r="BU58" s="293" t="b">
        <f>ISNUMBER(INDEX([5]Report!$E$1:$E$65536,MATCH($A58,[5]Report!$B$1:$B$65536,0),1))</f>
        <v>0</v>
      </c>
      <c r="BV58" s="293" t="b">
        <f t="shared" si="53"/>
        <v>0</v>
      </c>
      <c r="BW58" s="54"/>
      <c r="BX58" s="283">
        <f t="shared" si="54"/>
        <v>1.1000000000000001</v>
      </c>
      <c r="BY58" s="283">
        <f t="shared" si="55"/>
        <v>1.1000000000000001</v>
      </c>
      <c r="BZ58" s="42" t="s">
        <v>680</v>
      </c>
      <c r="CA58" s="283">
        <f>COUNTIF(BU$2:BU58,TRUE)</f>
        <v>37</v>
      </c>
      <c r="CB58" s="293" t="b">
        <v>0</v>
      </c>
      <c r="CC58" s="42">
        <v>33.440289</v>
      </c>
      <c r="CD58" s="42">
        <v>-111.93086099999999</v>
      </c>
      <c r="CE58" s="304">
        <f>COUNTIF('Accidents_2009-2013'!$M:$M,"="&amp;$A58)</f>
        <v>6</v>
      </c>
      <c r="CF58" s="304">
        <v>0</v>
      </c>
    </row>
    <row r="59" spans="1:84" s="42" customFormat="1" ht="12.75" customHeight="1" x14ac:dyDescent="0.25">
      <c r="A59" s="285">
        <v>158</v>
      </c>
      <c r="B59" s="299" t="s">
        <v>254</v>
      </c>
      <c r="C59" s="287" t="s">
        <v>162</v>
      </c>
      <c r="D59" s="335">
        <v>0</v>
      </c>
      <c r="E59" s="376"/>
      <c r="F59" s="199"/>
      <c r="G59" s="199"/>
      <c r="H59" s="377"/>
      <c r="I59" s="381" t="b">
        <f t="shared" si="81"/>
        <v>1</v>
      </c>
      <c r="J59" s="313" t="b">
        <f t="shared" si="82"/>
        <v>1</v>
      </c>
      <c r="K59" s="199">
        <v>3</v>
      </c>
      <c r="L59" s="199">
        <v>3</v>
      </c>
      <c r="M59" s="199">
        <v>3</v>
      </c>
      <c r="N59" s="199">
        <v>3</v>
      </c>
      <c r="O59" s="57"/>
      <c r="P59" s="57"/>
      <c r="Q59" s="57"/>
      <c r="R59" s="57">
        <v>1.5</v>
      </c>
      <c r="S59" s="58" t="s">
        <v>678</v>
      </c>
      <c r="T59" s="58">
        <v>33.44314</v>
      </c>
      <c r="U59" s="58">
        <v>-111.95556000000001</v>
      </c>
      <c r="V59" s="57">
        <v>1</v>
      </c>
      <c r="W59" s="57"/>
      <c r="X59" s="281">
        <f t="shared" si="83"/>
        <v>23678</v>
      </c>
      <c r="Y59" s="281">
        <f t="shared" si="84"/>
        <v>23678</v>
      </c>
      <c r="Z59" s="281">
        <f t="shared" si="85"/>
        <v>14565</v>
      </c>
      <c r="AA59" s="281">
        <f t="shared" si="86"/>
        <v>0</v>
      </c>
      <c r="AB59" s="281">
        <f t="shared" si="86"/>
        <v>23678</v>
      </c>
      <c r="AC59" s="281">
        <f t="shared" si="86"/>
        <v>0</v>
      </c>
      <c r="AD59" s="281">
        <f t="shared" si="86"/>
        <v>12514</v>
      </c>
      <c r="AE59" s="281">
        <f t="shared" si="87"/>
        <v>14035</v>
      </c>
      <c r="AF59" s="281">
        <f t="shared" si="87"/>
        <v>0</v>
      </c>
      <c r="AG59" s="281">
        <f t="shared" si="87"/>
        <v>14565</v>
      </c>
      <c r="AH59" s="281">
        <f t="shared" si="87"/>
        <v>0</v>
      </c>
      <c r="AI59" s="329">
        <f>IF(LEN(AT59)&gt;0,IF(NOT(ISERROR(MATCH(AT59,TC_concat,0))),MOD(MATCH(AT59,TC_concat,0)-1,1+MAX(TCID!$A:$A)),""),"")</f>
        <v>12</v>
      </c>
      <c r="AJ59" s="329">
        <f>IF(LEN(AU59)&gt;0,IF(NOT(ISERROR(MATCH(AU59,TC_concat,0))),MOD(MATCH(AU59,TC_concat,0)-1,1+MAX(TCID!$A:$A)),""),"")</f>
        <v>15</v>
      </c>
      <c r="AK59" s="329">
        <f>IF(LEN(AV59)&gt;0,IF(NOT(ISERROR(MATCH(AV59,TC_concat,0))),MOD(MATCH(AV59,TC_concat,0)-1,1+MAX(TCID!$A:$A)),""),"")</f>
        <v>13</v>
      </c>
      <c r="AL59" s="329">
        <f>IF(LEN(AW59)&gt;0,IF(NOT(ISERROR(MATCH(AW59,TC_concat,0))),MOD(MATCH(AW59,TC_concat,0)-1,1+MAX(TCID!$A:$A)),""),"")</f>
        <v>14</v>
      </c>
      <c r="AM59" s="283" t="str">
        <f t="shared" si="89"/>
        <v>Wash &amp; Priest</v>
      </c>
      <c r="AN59" s="88" t="s">
        <v>734</v>
      </c>
      <c r="AO59" s="284" t="str">
        <f>IF(ISERROR(FIND(" ",C59)),C59,LEFT(C59,FIND(" ",C59)-1))</f>
        <v>Priest</v>
      </c>
      <c r="AP59" s="283" t="str">
        <f t="shared" si="90"/>
        <v>Washington St</v>
      </c>
      <c r="AQ59" s="283" t="str">
        <f t="shared" si="91"/>
        <v>Priest Dr</v>
      </c>
      <c r="AR59" s="283" t="str">
        <f t="shared" si="44"/>
        <v>Washington St &amp; Priest Dr</v>
      </c>
      <c r="AS59" s="282">
        <f t="shared" si="92"/>
        <v>4</v>
      </c>
      <c r="AT59" s="283" t="str">
        <f t="shared" si="67"/>
        <v>Washington St &amp; Priest Dr_1</v>
      </c>
      <c r="AU59" s="283" t="str">
        <f t="shared" si="67"/>
        <v>Washington St &amp; Priest Dr_2</v>
      </c>
      <c r="AV59" s="283" t="str">
        <f t="shared" si="67"/>
        <v>Washington St &amp; Priest Dr_3</v>
      </c>
      <c r="AW59" s="283" t="str">
        <f t="shared" si="67"/>
        <v>Washington St &amp; Priest Dr_4</v>
      </c>
      <c r="AX59" s="283"/>
      <c r="AY59" s="283">
        <f t="shared" si="93"/>
        <v>14035</v>
      </c>
      <c r="AZ59" s="283">
        <f t="shared" si="94"/>
        <v>23678</v>
      </c>
      <c r="BA59" s="283">
        <f t="shared" si="95"/>
        <v>14565</v>
      </c>
      <c r="BB59" s="283">
        <f t="shared" si="96"/>
        <v>12514</v>
      </c>
      <c r="BC59" s="52">
        <f t="shared" si="38"/>
        <v>158</v>
      </c>
      <c r="BD59" s="86" t="str">
        <f t="shared" si="39"/>
        <v>Washington St</v>
      </c>
      <c r="BE59" s="86" t="str">
        <f t="shared" si="40"/>
        <v>Priest Dr</v>
      </c>
      <c r="BF59" s="245" t="str">
        <f>IF(ISERROR(MATCH($A59,[1]!summary_loc,0)),"",INDEX([1]!summary_data,MATCH($A59,[1]!summary_loc,0),MATCH(MID(BF$1,6,12),[1]!summary_hdr,0)))</f>
        <v/>
      </c>
      <c r="BG59" s="245" t="str">
        <f>IF(ISERROR(MATCH($A59,[2]!summary_loc,0)),"",INDEX([2]!summary_data,MATCH($A59,[2]!summary_loc,0),MATCH(MID(BG$1,6,12),[2]!summary_hdr,0)))</f>
        <v/>
      </c>
      <c r="BH59" s="245" t="str">
        <f>IF(ISERROR(MATCH($A59,[3]SummDir!summary_loc,0)),"",INDEX([3]!summary_data,MATCH($A59,[3]SummDir!summary_loc,0),MATCH(MID(BH$1,6,12),[3]SummDir!summary_hdr,0)))</f>
        <v/>
      </c>
      <c r="BI59" s="245" t="str">
        <f>IF(ISERROR(MATCH($A59,[4]!summary_loc,0)),"",INDEX([4]!summary_data,MATCH($A59,[4]!summary_loc,0),MATCH(MID(BI$1,6,12),[4]!summary_hdr,0)))</f>
        <v/>
      </c>
      <c r="BJ59" s="245">
        <f t="shared" si="50"/>
        <v>33.25</v>
      </c>
      <c r="BK59" s="245" t="str">
        <f>IF(ISERROR(MATCH($A59,[1]!summary_loc,0)),"",INDEX([1]!summary_data,MATCH($A59,[1]!summary_loc,0),MATCH(MID(BK$1,6,12),[1]!summary_hdr,0)))</f>
        <v/>
      </c>
      <c r="BL59" s="245" t="str">
        <f>IF(ISERROR(MATCH($A59,[2]!summary_loc,0)),"",INDEX([2]!summary_data,MATCH($A59,[2]!summary_loc,0),MATCH(MID(BL$1,6,12),[2]!summary_hdr,0)))</f>
        <v/>
      </c>
      <c r="BM59" s="245" t="str">
        <f>IF(ISERROR(MATCH($A59,[3]SummDir!summary_loc,0)),"",INDEX([3]!summary_data,MATCH($A59,[3]SummDir!summary_loc,0),MATCH(MID(BM$1,6,12),[3]SummDir!summary_hdr,0)))</f>
        <v/>
      </c>
      <c r="BN59" s="245" t="str">
        <f>IF(ISERROR(MATCH($A59,[4]!summary_loc,0)),"",INDEX([4]!summary_data,MATCH($A59,[4]!summary_loc,0),MATCH(MID(BN$1,6,12),[4]!summary_hdr,0)))</f>
        <v/>
      </c>
      <c r="BO59" s="245">
        <f t="shared" si="51"/>
        <v>12.5</v>
      </c>
      <c r="BP59" s="293" t="b">
        <f t="shared" si="52"/>
        <v>0</v>
      </c>
      <c r="BQ59" s="293" t="b">
        <f>NOT(ISERROR(MATCH(A59,Summary!B:B,0)))</f>
        <v>1</v>
      </c>
      <c r="BR59" s="293" t="b">
        <v>0</v>
      </c>
      <c r="BS59" s="293" t="b">
        <v>0</v>
      </c>
      <c r="BT59" s="293" t="b">
        <v>0</v>
      </c>
      <c r="BU59" s="293" t="b">
        <f>ISNUMBER(INDEX([5]Report!$E$1:$E$65536,MATCH($A59,[5]Report!$B$1:$B$65536,0),1))</f>
        <v>0</v>
      </c>
      <c r="BV59" s="293" t="b">
        <f t="shared" si="53"/>
        <v>0</v>
      </c>
      <c r="BW59" s="54"/>
      <c r="BX59" s="283">
        <f t="shared" si="54"/>
        <v>1.5</v>
      </c>
      <c r="BY59" s="283" t="str">
        <f t="shared" si="55"/>
        <v/>
      </c>
      <c r="BZ59" s="42" t="s">
        <v>680</v>
      </c>
      <c r="CA59" s="283">
        <f>COUNTIF(BU$2:BU59,TRUE)</f>
        <v>37</v>
      </c>
      <c r="CB59" s="293" t="b">
        <v>0</v>
      </c>
      <c r="CC59" s="252">
        <v>33.442599999999999</v>
      </c>
      <c r="CD59" s="252">
        <v>-111.95659999999999</v>
      </c>
      <c r="CE59" s="304">
        <f>COUNTIF('Accidents_2009-2013'!$M:$M,"="&amp;$A59)</f>
        <v>3</v>
      </c>
      <c r="CF59" s="304">
        <v>0</v>
      </c>
    </row>
    <row r="60" spans="1:84" s="42" customFormat="1" ht="12.75" customHeight="1" x14ac:dyDescent="0.25">
      <c r="A60" s="285">
        <v>159</v>
      </c>
      <c r="B60" s="286" t="s">
        <v>164</v>
      </c>
      <c r="C60" s="287" t="s">
        <v>247</v>
      </c>
      <c r="D60" s="335">
        <v>0</v>
      </c>
      <c r="E60" s="376"/>
      <c r="F60" s="199"/>
      <c r="G60" s="199"/>
      <c r="H60" s="377"/>
      <c r="I60" s="381" t="b">
        <f t="shared" si="81"/>
        <v>0</v>
      </c>
      <c r="J60" s="313" t="b">
        <f t="shared" si="82"/>
        <v>0</v>
      </c>
      <c r="K60" s="199">
        <v>0</v>
      </c>
      <c r="L60" s="199">
        <v>0</v>
      </c>
      <c r="M60" s="199">
        <v>0</v>
      </c>
      <c r="N60" s="199">
        <v>0</v>
      </c>
      <c r="O60" s="57"/>
      <c r="P60" s="57"/>
      <c r="Q60" s="57"/>
      <c r="R60" s="57">
        <v>1.5</v>
      </c>
      <c r="S60" s="58" t="s">
        <v>678</v>
      </c>
      <c r="T60" s="58">
        <v>33.402808</v>
      </c>
      <c r="U60" s="58">
        <v>-111.89454600000001</v>
      </c>
      <c r="V60" s="57">
        <v>1</v>
      </c>
      <c r="W60" s="57"/>
      <c r="X60" s="281">
        <f t="shared" si="83"/>
        <v>32138</v>
      </c>
      <c r="Y60" s="281">
        <f t="shared" si="84"/>
        <v>31175</v>
      </c>
      <c r="Z60" s="281">
        <f t="shared" si="85"/>
        <v>32138</v>
      </c>
      <c r="AA60" s="281">
        <f t="shared" si="86"/>
        <v>0</v>
      </c>
      <c r="AB60" s="281">
        <f t="shared" si="86"/>
        <v>27807</v>
      </c>
      <c r="AC60" s="281">
        <f t="shared" si="86"/>
        <v>0</v>
      </c>
      <c r="AD60" s="281">
        <f t="shared" si="86"/>
        <v>31175</v>
      </c>
      <c r="AE60" s="281">
        <f t="shared" si="87"/>
        <v>32138</v>
      </c>
      <c r="AF60" s="281">
        <f t="shared" si="87"/>
        <v>0</v>
      </c>
      <c r="AG60" s="281">
        <f t="shared" si="87"/>
        <v>30063</v>
      </c>
      <c r="AH60" s="281">
        <f t="shared" si="87"/>
        <v>0</v>
      </c>
      <c r="AI60" s="329">
        <f>IF(LEN(AT60)&gt;0,IF(NOT(ISERROR(MATCH(AT60,TC_concat,0))),MOD(MATCH(AT60,TC_concat,0)-1,1+MAX(TCID!$A:$A)),""),"")</f>
        <v>65</v>
      </c>
      <c r="AJ60" s="329">
        <f>IF(LEN(AU60)&gt;0,IF(NOT(ISERROR(MATCH(AU60,TC_concat,0))),MOD(MATCH(AU60,TC_concat,0)-1,1+MAX(TCID!$A:$A)),""),"")</f>
        <v>71</v>
      </c>
      <c r="AK60" s="329">
        <f>IF(LEN(AV60)&gt;0,IF(NOT(ISERROR(MATCH(AV60,TC_concat,0))),MOD(MATCH(AV60,TC_concat,0)-1,1+MAX(TCID!$A:$A)),""),"")</f>
        <v>63</v>
      </c>
      <c r="AL60" s="329">
        <f>IF(LEN(AW60)&gt;0,IF(NOT(ISERROR(MATCH(AW60,TC_concat,0))),MOD(MATCH(AW60,TC_concat,0)-1,1+MAX(TCID!$A:$A)),""),"")</f>
        <v>64</v>
      </c>
      <c r="AM60" s="283" t="str">
        <f t="shared" si="89"/>
        <v>Bway &amp; McClntk</v>
      </c>
      <c r="AN60" s="88" t="s">
        <v>208</v>
      </c>
      <c r="AO60" s="90" t="s">
        <v>210</v>
      </c>
      <c r="AP60" s="283" t="str">
        <f t="shared" si="90"/>
        <v>Broadway Rd</v>
      </c>
      <c r="AQ60" s="283" t="str">
        <f t="shared" si="91"/>
        <v>McClintock Dr</v>
      </c>
      <c r="AR60" s="283" t="str">
        <f t="shared" si="44"/>
        <v>Broadway Rd &amp; McClintock Dr</v>
      </c>
      <c r="AS60" s="282">
        <f t="shared" si="92"/>
        <v>4</v>
      </c>
      <c r="AT60" s="283" t="str">
        <f t="shared" si="67"/>
        <v>Broadway Rd &amp; McClintock Dr_1</v>
      </c>
      <c r="AU60" s="283" t="str">
        <f t="shared" si="67"/>
        <v>Broadway Rd &amp; McClintock Dr_2</v>
      </c>
      <c r="AV60" s="283" t="str">
        <f t="shared" si="67"/>
        <v>Broadway Rd &amp; McClintock Dr_3</v>
      </c>
      <c r="AW60" s="283" t="str">
        <f t="shared" si="67"/>
        <v>Broadway Rd &amp; McClintock Dr_4</v>
      </c>
      <c r="AX60" s="283"/>
      <c r="AY60" s="283">
        <f t="shared" si="93"/>
        <v>32138</v>
      </c>
      <c r="AZ60" s="283">
        <f t="shared" si="94"/>
        <v>27807</v>
      </c>
      <c r="BA60" s="283">
        <f t="shared" si="95"/>
        <v>30063</v>
      </c>
      <c r="BB60" s="283">
        <f t="shared" si="96"/>
        <v>31175</v>
      </c>
      <c r="BC60" s="52">
        <f t="shared" si="38"/>
        <v>159</v>
      </c>
      <c r="BD60" s="86" t="str">
        <f t="shared" si="39"/>
        <v>Broadway Rd</v>
      </c>
      <c r="BE60" s="86" t="str">
        <f t="shared" si="40"/>
        <v>McClintock Dr</v>
      </c>
      <c r="BF60" s="245" t="str">
        <f>IF(ISERROR(MATCH($A60,[1]!summary_loc,0)),"",INDEX([1]!summary_data,MATCH($A60,[1]!summary_loc,0),MATCH(MID(BF$1,6,12),[1]!summary_hdr,0)))</f>
        <v/>
      </c>
      <c r="BG60" s="245" t="str">
        <f>IF(ISERROR(MATCH($A60,[2]!summary_loc,0)),"",INDEX([2]!summary_data,MATCH($A60,[2]!summary_loc,0),MATCH(MID(BG$1,6,12),[2]!summary_hdr,0)))</f>
        <v/>
      </c>
      <c r="BH60" s="245" t="str">
        <f>IF(ISERROR(MATCH($A60,[3]SummDir!summary_loc,0)),"",INDEX([3]!summary_data,MATCH($A60,[3]SummDir!summary_loc,0),MATCH(MID(BH$1,6,12),[3]SummDir!summary_hdr,0)))</f>
        <v/>
      </c>
      <c r="BI60" s="245">
        <f>IF(ISERROR(MATCH($A60,[4]!summary_loc,0)),"",INDEX([4]!summary_data,MATCH($A60,[4]!summary_loc,0),MATCH(MID(BI$1,6,12),[4]!summary_hdr,0)))</f>
        <v>32</v>
      </c>
      <c r="BJ60" s="245">
        <f t="shared" si="50"/>
        <v>41.25</v>
      </c>
      <c r="BK60" s="245" t="str">
        <f>IF(ISERROR(MATCH($A60,[1]!summary_loc,0)),"",INDEX([1]!summary_data,MATCH($A60,[1]!summary_loc,0),MATCH(MID(BK$1,6,12),[1]!summary_hdr,0)))</f>
        <v/>
      </c>
      <c r="BL60" s="245" t="str">
        <f>IF(ISERROR(MATCH($A60,[2]!summary_loc,0)),"",INDEX([2]!summary_data,MATCH($A60,[2]!summary_loc,0),MATCH(MID(BL$1,6,12),[2]!summary_hdr,0)))</f>
        <v/>
      </c>
      <c r="BM60" s="245" t="str">
        <f>IF(ISERROR(MATCH($A60,[3]SummDir!summary_loc,0)),"",INDEX([3]!summary_data,MATCH($A60,[3]SummDir!summary_loc,0),MATCH(MID(BM$1,6,12),[3]SummDir!summary_hdr,0)))</f>
        <v/>
      </c>
      <c r="BN60" s="245">
        <f>IF(ISERROR(MATCH($A60,[4]!summary_loc,0)),"",INDEX([4]!summary_data,MATCH($A60,[4]!summary_loc,0),MATCH(MID(BN$1,6,12),[4]!summary_hdr,0)))</f>
        <v>32</v>
      </c>
      <c r="BO60" s="245">
        <f t="shared" si="51"/>
        <v>22.5</v>
      </c>
      <c r="BP60" s="293" t="b">
        <f t="shared" si="52"/>
        <v>0</v>
      </c>
      <c r="BQ60" s="293" t="b">
        <f>NOT(ISERROR(MATCH(A60,Summary!B:B,0)))</f>
        <v>1</v>
      </c>
      <c r="BR60" s="293" t="b">
        <v>1</v>
      </c>
      <c r="BS60" s="293" t="b">
        <v>0</v>
      </c>
      <c r="BT60" s="293" t="b">
        <v>0</v>
      </c>
      <c r="BU60" s="293" t="b">
        <f>ISNUMBER(INDEX([5]Report!$E$1:$E$65536,MATCH($A60,[5]Report!$B$1:$B$65536,0),1))</f>
        <v>0</v>
      </c>
      <c r="BV60" s="293" t="b">
        <f t="shared" si="53"/>
        <v>0</v>
      </c>
      <c r="BW60" s="54"/>
      <c r="BX60" s="283">
        <f t="shared" si="54"/>
        <v>1.5</v>
      </c>
      <c r="BY60" s="283">
        <f t="shared" si="55"/>
        <v>1.5</v>
      </c>
      <c r="BZ60" s="42" t="s">
        <v>681</v>
      </c>
      <c r="CA60" s="283">
        <f>COUNTIF(BU$2:BU60,TRUE)</f>
        <v>37</v>
      </c>
      <c r="CB60" s="293" t="b">
        <v>0</v>
      </c>
      <c r="CC60" s="42">
        <v>33.407432999999997</v>
      </c>
      <c r="CD60" s="42">
        <v>-111.90910700000001</v>
      </c>
      <c r="CE60" s="304">
        <f>COUNTIF('Accidents_2009-2013'!$M:$M,"="&amp;$A60)</f>
        <v>26</v>
      </c>
      <c r="CF60" s="304">
        <v>7</v>
      </c>
    </row>
    <row r="61" spans="1:84" s="42" customFormat="1" ht="12.75" customHeight="1" x14ac:dyDescent="0.25">
      <c r="A61" s="285">
        <v>160</v>
      </c>
      <c r="B61" s="286" t="s">
        <v>164</v>
      </c>
      <c r="C61" s="298" t="s">
        <v>29</v>
      </c>
      <c r="D61" s="335">
        <v>0</v>
      </c>
      <c r="E61" s="376"/>
      <c r="F61" s="199"/>
      <c r="G61" s="199"/>
      <c r="H61" s="377"/>
      <c r="I61" s="381" t="b">
        <f t="shared" si="81"/>
        <v>1</v>
      </c>
      <c r="J61" s="313" t="b">
        <f t="shared" si="82"/>
        <v>0</v>
      </c>
      <c r="K61" s="199">
        <v>3</v>
      </c>
      <c r="L61" s="199">
        <v>3</v>
      </c>
      <c r="M61" s="199">
        <v>0</v>
      </c>
      <c r="N61" s="199">
        <v>0</v>
      </c>
      <c r="O61" s="57"/>
      <c r="P61" s="57"/>
      <c r="Q61" s="57"/>
      <c r="R61" s="57">
        <v>1.3</v>
      </c>
      <c r="S61" s="58" t="s">
        <v>679</v>
      </c>
      <c r="T61" s="58">
        <v>33.407397000000003</v>
      </c>
      <c r="U61" s="58">
        <v>-111.952164</v>
      </c>
      <c r="V61" s="57">
        <v>1</v>
      </c>
      <c r="W61" s="57"/>
      <c r="X61" s="281">
        <f t="shared" si="83"/>
        <v>31585</v>
      </c>
      <c r="Y61" s="281">
        <f t="shared" si="84"/>
        <v>13469</v>
      </c>
      <c r="Z61" s="281">
        <f t="shared" si="85"/>
        <v>31585</v>
      </c>
      <c r="AA61" s="281">
        <f t="shared" si="86"/>
        <v>13469</v>
      </c>
      <c r="AB61" s="281">
        <f t="shared" si="86"/>
        <v>9690</v>
      </c>
      <c r="AC61" s="281">
        <f t="shared" si="86"/>
        <v>0</v>
      </c>
      <c r="AD61" s="281" t="str">
        <f t="shared" si="86"/>
        <v/>
      </c>
      <c r="AE61" s="281">
        <f t="shared" si="87"/>
        <v>0</v>
      </c>
      <c r="AF61" s="281">
        <f t="shared" si="87"/>
        <v>0</v>
      </c>
      <c r="AG61" s="281">
        <f t="shared" si="87"/>
        <v>31585</v>
      </c>
      <c r="AH61" s="281" t="str">
        <f t="shared" si="87"/>
        <v/>
      </c>
      <c r="AI61" s="329">
        <f>IF(LEN(AT61)&gt;0,IF(NOT(ISERROR(MATCH(AT61,TC_concat,0))),MOD(MATCH(AT61,TC_concat,0)-1,1+MAX(TCID!$A:$A)),""),"")</f>
        <v>79</v>
      </c>
      <c r="AJ61" s="329">
        <f>IF(LEN(AU61)&gt;0,IF(NOT(ISERROR(MATCH(AU61,TC_concat,0))),MOD(MATCH(AU61,TC_concat,0)-1,1+MAX(TCID!$A:$A)),""),"")</f>
        <v>50</v>
      </c>
      <c r="AK61" s="141">
        <v>56</v>
      </c>
      <c r="AL61" s="329" t="str">
        <f>IF(LEN(AW61)&gt;0,IF(NOT(ISERROR(MATCH(AW61,TC_concat,0))),MOD(MATCH(AW61,TC_concat,0)-1,1+MAX(TCID!$A:$A)),""),"")</f>
        <v/>
      </c>
      <c r="AM61" s="283" t="str">
        <f t="shared" si="89"/>
        <v>Bway &amp; Hardy</v>
      </c>
      <c r="AN61" s="88" t="s">
        <v>208</v>
      </c>
      <c r="AO61" s="284" t="str">
        <f>IF(ISERROR(FIND(" ",C61)),C61,LEFT(C61,FIND(" ",C61)-1))</f>
        <v>Hardy</v>
      </c>
      <c r="AP61" s="283" t="str">
        <f t="shared" si="90"/>
        <v>Broadway Rd</v>
      </c>
      <c r="AQ61" s="283" t="str">
        <f t="shared" si="91"/>
        <v>Hardy Dr</v>
      </c>
      <c r="AR61" s="283" t="str">
        <f t="shared" si="44"/>
        <v>Broadway Rd &amp; Hardy Dr</v>
      </c>
      <c r="AS61" s="282">
        <f t="shared" si="92"/>
        <v>2</v>
      </c>
      <c r="AT61" s="283" t="str">
        <f t="shared" si="67"/>
        <v>Broadway Rd &amp; Hardy Dr_1</v>
      </c>
      <c r="AU61" s="283" t="str">
        <f t="shared" si="67"/>
        <v>Broadway Rd &amp; Hardy Dr_2</v>
      </c>
      <c r="AV61" s="283" t="str">
        <f t="shared" si="67"/>
        <v/>
      </c>
      <c r="AW61" s="283" t="str">
        <f t="shared" si="67"/>
        <v/>
      </c>
      <c r="AX61" s="283"/>
      <c r="AY61" s="283">
        <f t="shared" si="93"/>
        <v>13469</v>
      </c>
      <c r="AZ61" s="283">
        <f t="shared" si="94"/>
        <v>9690</v>
      </c>
      <c r="BA61" s="283">
        <f t="shared" si="95"/>
        <v>31585</v>
      </c>
      <c r="BB61" s="283" t="str">
        <f t="shared" si="96"/>
        <v/>
      </c>
      <c r="BC61" s="52">
        <f t="shared" si="38"/>
        <v>160</v>
      </c>
      <c r="BD61" s="86" t="str">
        <f t="shared" si="39"/>
        <v>Broadway Rd</v>
      </c>
      <c r="BE61" s="86" t="str">
        <f t="shared" si="40"/>
        <v>Hardy Dr</v>
      </c>
      <c r="BF61" s="245" t="str">
        <f>IF(ISERROR(MATCH($A61,[1]!summary_loc,0)),"",INDEX([1]!summary_data,MATCH($A61,[1]!summary_loc,0),MATCH(MID(BF$1,6,12),[1]!summary_hdr,0)))</f>
        <v/>
      </c>
      <c r="BG61" s="245" t="str">
        <f>IF(ISERROR(MATCH($A61,[2]!summary_loc,0)),"",INDEX([2]!summary_data,MATCH($A61,[2]!summary_loc,0),MATCH(MID(BG$1,6,12),[2]!summary_hdr,0)))</f>
        <v/>
      </c>
      <c r="BH61" s="245" t="str">
        <f>IF(ISERROR(MATCH($A61,[3]SummDir!summary_loc,0)),"",INDEX([3]!summary_data,MATCH($A61,[3]SummDir!summary_loc,0),MATCH(MID(BH$1,6,12),[3]SummDir!summary_hdr,0)))</f>
        <v/>
      </c>
      <c r="BI61" s="245">
        <f>IF(ISERROR(MATCH($A61,[4]!summary_loc,0)),"",INDEX([4]!summary_data,MATCH($A61,[4]!summary_loc,0),MATCH(MID(BI$1,6,12),[4]!summary_hdr,0)))</f>
        <v>23.75</v>
      </c>
      <c r="BJ61" s="245">
        <f t="shared" si="50"/>
        <v>19.5</v>
      </c>
      <c r="BK61" s="245" t="str">
        <f>IF(ISERROR(MATCH($A61,[1]!summary_loc,0)),"",INDEX([1]!summary_data,MATCH($A61,[1]!summary_loc,0),MATCH(MID(BK$1,6,12),[1]!summary_hdr,0)))</f>
        <v/>
      </c>
      <c r="BL61" s="245" t="str">
        <f>IF(ISERROR(MATCH($A61,[2]!summary_loc,0)),"",INDEX([2]!summary_data,MATCH($A61,[2]!summary_loc,0),MATCH(MID(BL$1,6,12),[2]!summary_hdr,0)))</f>
        <v/>
      </c>
      <c r="BM61" s="245" t="str">
        <f>IF(ISERROR(MATCH($A61,[3]SummDir!summary_loc,0)),"",INDEX([3]!summary_data,MATCH($A61,[3]SummDir!summary_loc,0),MATCH(MID(BM$1,6,12),[3]SummDir!summary_hdr,0)))</f>
        <v/>
      </c>
      <c r="BN61" s="245">
        <f>IF(ISERROR(MATCH($A61,[4]!summary_loc,0)),"",INDEX([4]!summary_data,MATCH($A61,[4]!summary_loc,0),MATCH(MID(BN$1,6,12),[4]!summary_hdr,0)))</f>
        <v>23.75</v>
      </c>
      <c r="BO61" s="245">
        <f t="shared" si="51"/>
        <v>12.75</v>
      </c>
      <c r="BP61" s="293" t="b">
        <f t="shared" si="52"/>
        <v>0</v>
      </c>
      <c r="BQ61" s="293" t="b">
        <f>NOT(ISERROR(MATCH(A61,Summary!B:B,0)))</f>
        <v>1</v>
      </c>
      <c r="BR61" s="293" t="b">
        <v>1</v>
      </c>
      <c r="BS61" s="293" t="b">
        <v>0</v>
      </c>
      <c r="BT61" s="293" t="b">
        <v>0</v>
      </c>
      <c r="BU61" s="293" t="b">
        <f>ISNUMBER(INDEX([5]Report!$E$1:$E$65536,MATCH($A61,[5]Report!$B$1:$B$65536,0),1))</f>
        <v>0</v>
      </c>
      <c r="BV61" s="293" t="b">
        <f t="shared" si="53"/>
        <v>0</v>
      </c>
      <c r="BW61" s="54"/>
      <c r="BX61" s="283">
        <f t="shared" si="54"/>
        <v>1.3</v>
      </c>
      <c r="BY61" s="283">
        <f t="shared" si="55"/>
        <v>1.3</v>
      </c>
      <c r="BZ61" s="42" t="s">
        <v>682</v>
      </c>
      <c r="CA61" s="283">
        <f>COUNTIF(BU$2:BU61,TRUE)</f>
        <v>37</v>
      </c>
      <c r="CB61" s="293" t="b">
        <v>0</v>
      </c>
      <c r="CC61" s="42">
        <v>33.407397000000003</v>
      </c>
      <c r="CD61" s="42">
        <v>-111.952164</v>
      </c>
      <c r="CE61" s="304">
        <f>COUNTIF('Accidents_2009-2013'!$M:$M,"="&amp;$A61)</f>
        <v>4</v>
      </c>
      <c r="CF61" s="304">
        <v>0</v>
      </c>
    </row>
    <row r="62" spans="1:84" s="42" customFormat="1" ht="12.75" customHeight="1" x14ac:dyDescent="0.25">
      <c r="A62" s="285">
        <v>161</v>
      </c>
      <c r="B62" s="286" t="s">
        <v>161</v>
      </c>
      <c r="C62" s="287" t="s">
        <v>272</v>
      </c>
      <c r="D62" s="335">
        <v>0</v>
      </c>
      <c r="E62" s="376"/>
      <c r="F62" s="199"/>
      <c r="G62" s="199"/>
      <c r="H62" s="377"/>
      <c r="I62" s="381" t="b">
        <f t="shared" si="81"/>
        <v>0</v>
      </c>
      <c r="J62" s="313" t="b">
        <f t="shared" si="82"/>
        <v>1</v>
      </c>
      <c r="K62" s="199">
        <v>0</v>
      </c>
      <c r="L62" s="199">
        <v>0</v>
      </c>
      <c r="M62" s="199">
        <v>3</v>
      </c>
      <c r="N62" s="199">
        <v>3</v>
      </c>
      <c r="O62" s="57"/>
      <c r="P62" s="57"/>
      <c r="Q62" s="57"/>
      <c r="R62" s="57">
        <v>2</v>
      </c>
      <c r="S62" s="58" t="s">
        <v>678</v>
      </c>
      <c r="T62" s="58">
        <v>33.422013</v>
      </c>
      <c r="U62" s="58">
        <v>-111.891954</v>
      </c>
      <c r="V62" s="57">
        <v>1</v>
      </c>
      <c r="W62" s="57"/>
      <c r="X62" s="281">
        <f t="shared" si="83"/>
        <v>29056</v>
      </c>
      <c r="Y62" s="281">
        <f t="shared" si="84"/>
        <v>8101</v>
      </c>
      <c r="Z62" s="281">
        <f t="shared" si="85"/>
        <v>29056</v>
      </c>
      <c r="AA62" s="281">
        <f t="shared" si="86"/>
        <v>0</v>
      </c>
      <c r="AB62" s="281">
        <f t="shared" si="86"/>
        <v>7046</v>
      </c>
      <c r="AC62" s="281">
        <f t="shared" si="86"/>
        <v>8101</v>
      </c>
      <c r="AD62" s="281">
        <f t="shared" si="86"/>
        <v>0</v>
      </c>
      <c r="AE62" s="281">
        <f t="shared" si="87"/>
        <v>24216</v>
      </c>
      <c r="AF62" s="281">
        <f t="shared" si="87"/>
        <v>0</v>
      </c>
      <c r="AG62" s="281">
        <f t="shared" si="87"/>
        <v>0</v>
      </c>
      <c r="AH62" s="281">
        <f t="shared" si="87"/>
        <v>29056</v>
      </c>
      <c r="AI62" s="329">
        <f>IF(LEN(AT62)&gt;0,IF(NOT(ISERROR(MATCH(AT62,TC_concat,0))),MOD(MATCH(AT62,TC_concat,0)-1,1+MAX(TCID!$A:$A)),""),"")</f>
        <v>41</v>
      </c>
      <c r="AJ62" s="329">
        <f>IF(LEN(AU62)&gt;0,IF(NOT(ISERROR(MATCH(AU62,TC_concat,0))),MOD(MATCH(AU62,TC_concat,0)-1,1+MAX(TCID!$A:$A)),""),"")</f>
        <v>42</v>
      </c>
      <c r="AK62" s="329">
        <f>IF(LEN(AV62)&gt;0,IF(NOT(ISERROR(MATCH(AV62,TC_concat,0))),MOD(MATCH(AV62,TC_concat,0)-1,1+MAX(TCID!$A:$A)),""),"")</f>
        <v>29</v>
      </c>
      <c r="AL62" s="329">
        <f>IF(LEN(AW62)&gt;0,IF(NOT(ISERROR(MATCH(AW62,TC_concat,0))),MOD(MATCH(AW62,TC_concat,0)-1,1+MAX(TCID!$A:$A)),""),"")</f>
        <v>30</v>
      </c>
      <c r="AM62" s="283" t="str">
        <f t="shared" si="89"/>
        <v>Univ &amp; Price</v>
      </c>
      <c r="AN62" s="88" t="s">
        <v>203</v>
      </c>
      <c r="AO62" s="284" t="str">
        <f>IF(ISERROR(FIND(" ",C62)),C62,LEFT(C62,FIND(" ",C62)-1))</f>
        <v>Price</v>
      </c>
      <c r="AP62" s="283" t="str">
        <f t="shared" si="90"/>
        <v>University Dr</v>
      </c>
      <c r="AQ62" s="283" t="str">
        <f t="shared" si="91"/>
        <v>Price Rd</v>
      </c>
      <c r="AR62" s="283" t="str">
        <f t="shared" si="44"/>
        <v>University Dr &amp; Price Rd</v>
      </c>
      <c r="AS62" s="282">
        <f t="shared" si="92"/>
        <v>4</v>
      </c>
      <c r="AT62" s="283" t="str">
        <f t="shared" si="67"/>
        <v>University Dr &amp; Price Rd_1</v>
      </c>
      <c r="AU62" s="283" t="str">
        <f t="shared" si="67"/>
        <v>University Dr &amp; Price Rd_2</v>
      </c>
      <c r="AV62" s="283" t="str">
        <f t="shared" si="67"/>
        <v>University Dr &amp; Price Rd_3</v>
      </c>
      <c r="AW62" s="283" t="str">
        <f t="shared" si="67"/>
        <v>University Dr &amp; Price Rd_4</v>
      </c>
      <c r="AX62" s="283"/>
      <c r="AY62" s="283">
        <f t="shared" si="93"/>
        <v>24216</v>
      </c>
      <c r="AZ62" s="283">
        <f t="shared" si="94"/>
        <v>7046</v>
      </c>
      <c r="BA62" s="283">
        <f t="shared" si="95"/>
        <v>8101</v>
      </c>
      <c r="BB62" s="283">
        <f t="shared" si="96"/>
        <v>29056</v>
      </c>
      <c r="BC62" s="52">
        <f t="shared" si="38"/>
        <v>161</v>
      </c>
      <c r="BD62" s="86" t="str">
        <f t="shared" si="39"/>
        <v>University Dr</v>
      </c>
      <c r="BE62" s="86" t="str">
        <f t="shared" si="40"/>
        <v>Price Rd</v>
      </c>
      <c r="BF62" s="245" t="str">
        <f>IF(ISERROR(MATCH($A62,[1]!summary_loc,0)),"",INDEX([1]!summary_data,MATCH($A62,[1]!summary_loc,0),MATCH(MID(BF$1,6,12),[1]!summary_hdr,0)))</f>
        <v/>
      </c>
      <c r="BG62" s="245" t="str">
        <f>IF(ISERROR(MATCH($A62,[2]!summary_loc,0)),"",INDEX([2]!summary_data,MATCH($A62,[2]!summary_loc,0),MATCH(MID(BG$1,6,12),[2]!summary_hdr,0)))</f>
        <v/>
      </c>
      <c r="BH62" s="245" t="str">
        <f>IF(ISERROR(MATCH($A62,[3]SummDir!summary_loc,0)),"",INDEX([3]!summary_data,MATCH($A62,[3]SummDir!summary_loc,0),MATCH(MID(BH$1,6,12),[3]SummDir!summary_hdr,0)))</f>
        <v/>
      </c>
      <c r="BI62" s="245">
        <f>IF(ISERROR(MATCH($A62,[4]!summary_loc,0)),"",INDEX([4]!summary_data,MATCH($A62,[4]!summary_loc,0),MATCH(MID(BI$1,6,12),[4]!summary_hdr,0)))</f>
        <v>24.5</v>
      </c>
      <c r="BJ62" s="245">
        <f t="shared" si="50"/>
        <v>28.25</v>
      </c>
      <c r="BK62" s="245" t="str">
        <f>IF(ISERROR(MATCH($A62,[1]!summary_loc,0)),"",INDEX([1]!summary_data,MATCH($A62,[1]!summary_loc,0),MATCH(MID(BK$1,6,12),[1]!summary_hdr,0)))</f>
        <v/>
      </c>
      <c r="BL62" s="245" t="str">
        <f>IF(ISERROR(MATCH($A62,[2]!summary_loc,0)),"",INDEX([2]!summary_data,MATCH($A62,[2]!summary_loc,0),MATCH(MID(BL$1,6,12),[2]!summary_hdr,0)))</f>
        <v/>
      </c>
      <c r="BM62" s="245" t="str">
        <f>IF(ISERROR(MATCH($A62,[3]SummDir!summary_loc,0)),"",INDEX([3]!summary_data,MATCH($A62,[3]SummDir!summary_loc,0),MATCH(MID(BM$1,6,12),[3]SummDir!summary_hdr,0)))</f>
        <v/>
      </c>
      <c r="BN62" s="245">
        <f>IF(ISERROR(MATCH($A62,[4]!summary_loc,0)),"",INDEX([4]!summary_data,MATCH($A62,[4]!summary_loc,0),MATCH(MID(BN$1,6,12),[4]!summary_hdr,0)))</f>
        <v>24.5</v>
      </c>
      <c r="BO62" s="245">
        <f t="shared" si="51"/>
        <v>9.25</v>
      </c>
      <c r="BP62" s="293" t="b">
        <f t="shared" si="52"/>
        <v>0</v>
      </c>
      <c r="BQ62" s="293" t="b">
        <f>NOT(ISERROR(MATCH(A62,Summary!B:B,0)))</f>
        <v>1</v>
      </c>
      <c r="BR62" s="293" t="b">
        <v>1</v>
      </c>
      <c r="BS62" s="293" t="b">
        <v>0</v>
      </c>
      <c r="BT62" s="293" t="b">
        <v>0</v>
      </c>
      <c r="BU62" s="293" t="b">
        <f>ISNUMBER(INDEX([5]Report!$E$1:$E$65536,MATCH($A62,[5]Report!$B$1:$B$65536,0),1))</f>
        <v>0</v>
      </c>
      <c r="BV62" s="293" t="b">
        <f t="shared" si="53"/>
        <v>0</v>
      </c>
      <c r="BW62" s="54"/>
      <c r="BX62" s="283">
        <f t="shared" si="54"/>
        <v>2</v>
      </c>
      <c r="BY62" s="283">
        <f t="shared" si="55"/>
        <v>2</v>
      </c>
      <c r="BZ62" s="42" t="s">
        <v>683</v>
      </c>
      <c r="CA62" s="283">
        <f>COUNTIF(BU$2:BU62,TRUE)</f>
        <v>37</v>
      </c>
      <c r="CB62" s="293" t="b">
        <v>0</v>
      </c>
      <c r="CC62" s="42">
        <v>33.422013</v>
      </c>
      <c r="CD62" s="42">
        <v>-111.891954</v>
      </c>
      <c r="CE62" s="304">
        <f>COUNTIF('Accidents_2009-2013'!$M:$M,"="&amp;$A62)</f>
        <v>4</v>
      </c>
      <c r="CF62" s="304">
        <v>0</v>
      </c>
    </row>
    <row r="63" spans="1:84" s="42" customFormat="1" ht="12.75" customHeight="1" x14ac:dyDescent="0.25">
      <c r="A63" s="285">
        <v>162</v>
      </c>
      <c r="B63" s="286" t="s">
        <v>164</v>
      </c>
      <c r="C63" s="287" t="s">
        <v>291</v>
      </c>
      <c r="D63" s="335">
        <v>0</v>
      </c>
      <c r="E63" s="376"/>
      <c r="F63" s="199"/>
      <c r="G63" s="199"/>
      <c r="H63" s="377"/>
      <c r="I63" s="381" t="b">
        <f t="shared" si="81"/>
        <v>1</v>
      </c>
      <c r="J63" s="313" t="b">
        <f t="shared" si="82"/>
        <v>0</v>
      </c>
      <c r="K63" s="199">
        <v>3</v>
      </c>
      <c r="L63" s="199">
        <v>3</v>
      </c>
      <c r="M63" s="199">
        <v>0</v>
      </c>
      <c r="N63" s="199">
        <v>0</v>
      </c>
      <c r="O63" s="57"/>
      <c r="P63" s="57"/>
      <c r="Q63" s="57"/>
      <c r="R63" s="57">
        <v>1.1000000000000001</v>
      </c>
      <c r="S63" s="58" t="s">
        <v>678</v>
      </c>
      <c r="T63" s="58">
        <v>33.441630000000004</v>
      </c>
      <c r="U63" s="58">
        <v>-111.92623</v>
      </c>
      <c r="V63" s="57">
        <v>1</v>
      </c>
      <c r="W63" s="57"/>
      <c r="X63" s="281">
        <f t="shared" si="83"/>
        <v>31585</v>
      </c>
      <c r="Y63" s="281">
        <f t="shared" si="84"/>
        <v>5329</v>
      </c>
      <c r="Z63" s="281">
        <f t="shared" si="85"/>
        <v>31585</v>
      </c>
      <c r="AA63" s="281">
        <f t="shared" si="86"/>
        <v>5329</v>
      </c>
      <c r="AB63" s="281">
        <f t="shared" si="86"/>
        <v>2908</v>
      </c>
      <c r="AC63" s="281">
        <f t="shared" si="86"/>
        <v>0</v>
      </c>
      <c r="AD63" s="281" t="str">
        <f t="shared" si="86"/>
        <v/>
      </c>
      <c r="AE63" s="281">
        <f t="shared" si="87"/>
        <v>0</v>
      </c>
      <c r="AF63" s="281">
        <f t="shared" si="87"/>
        <v>0</v>
      </c>
      <c r="AG63" s="281">
        <f t="shared" si="87"/>
        <v>31585</v>
      </c>
      <c r="AH63" s="281" t="str">
        <f t="shared" si="87"/>
        <v/>
      </c>
      <c r="AI63" s="329">
        <f>IF(LEN(AT63)&gt;0,IF(NOT(ISERROR(MATCH(AT63,TC_concat,0))),MOD(MATCH(AT63,TC_concat,0)-1,1+MAX(TCID!$A:$A)),""),"")</f>
        <v>78</v>
      </c>
      <c r="AJ63" s="329">
        <f>IF(LEN(AU63)&gt;0,IF(NOT(ISERROR(MATCH(AU63,TC_concat,0))),MOD(MATCH(AU63,TC_concat,0)-1,1+MAX(TCID!$A:$A)),""),"")</f>
        <v>57</v>
      </c>
      <c r="AK63" s="141">
        <v>56</v>
      </c>
      <c r="AL63" s="329" t="str">
        <f>IF(LEN(AW63)&gt;0,IF(NOT(ISERROR(MATCH(AW63,TC_concat,0))),MOD(MATCH(AW63,TC_concat,0)-1,1+MAX(TCID!$A:$A)),""),"")</f>
        <v/>
      </c>
      <c r="AM63" s="283" t="str">
        <f t="shared" si="89"/>
        <v>Bway &amp; Rsvlt</v>
      </c>
      <c r="AN63" s="88" t="s">
        <v>208</v>
      </c>
      <c r="AO63" s="90" t="s">
        <v>736</v>
      </c>
      <c r="AP63" s="283" t="str">
        <f t="shared" si="90"/>
        <v>Broadway Rd</v>
      </c>
      <c r="AQ63" s="283" t="str">
        <f t="shared" si="91"/>
        <v>Roosevelt St</v>
      </c>
      <c r="AR63" s="283" t="str">
        <f t="shared" si="44"/>
        <v>Broadway Rd &amp; Roosevelt St</v>
      </c>
      <c r="AS63" s="282">
        <f t="shared" si="92"/>
        <v>2</v>
      </c>
      <c r="AT63" s="283" t="str">
        <f t="shared" si="67"/>
        <v>Broadway Rd &amp; Roosevelt St_1</v>
      </c>
      <c r="AU63" s="283" t="str">
        <f t="shared" si="67"/>
        <v>Broadway Rd &amp; Roosevelt St_2</v>
      </c>
      <c r="AV63" s="283" t="str">
        <f t="shared" si="67"/>
        <v/>
      </c>
      <c r="AW63" s="283" t="str">
        <f t="shared" si="67"/>
        <v/>
      </c>
      <c r="AX63" s="283"/>
      <c r="AY63" s="283">
        <f t="shared" si="93"/>
        <v>5329</v>
      </c>
      <c r="AZ63" s="283">
        <f t="shared" si="94"/>
        <v>2908</v>
      </c>
      <c r="BA63" s="283">
        <f t="shared" si="95"/>
        <v>31585</v>
      </c>
      <c r="BB63" s="283" t="str">
        <f t="shared" si="96"/>
        <v/>
      </c>
      <c r="BC63" s="52">
        <f t="shared" si="38"/>
        <v>162</v>
      </c>
      <c r="BD63" s="86" t="str">
        <f t="shared" si="39"/>
        <v>Broadway Rd</v>
      </c>
      <c r="BE63" s="86" t="str">
        <f t="shared" si="40"/>
        <v>Roosevelt St</v>
      </c>
      <c r="BF63" s="245" t="str">
        <f>IF(ISERROR(MATCH($A63,[1]!summary_loc,0)),"",INDEX([1]!summary_data,MATCH($A63,[1]!summary_loc,0),MATCH(MID(BF$1,6,12),[1]!summary_hdr,0)))</f>
        <v/>
      </c>
      <c r="BG63" s="245" t="str">
        <f>IF(ISERROR(MATCH($A63,[2]!summary_loc,0)),"",INDEX([2]!summary_data,MATCH($A63,[2]!summary_loc,0),MATCH(MID(BG$1,6,12),[2]!summary_hdr,0)))</f>
        <v/>
      </c>
      <c r="BH63" s="245" t="str">
        <f>IF(ISERROR(MATCH($A63,[3]SummDir!summary_loc,0)),"",INDEX([3]!summary_data,MATCH($A63,[3]SummDir!summary_loc,0),MATCH(MID(BH$1,6,12),[3]SummDir!summary_hdr,0)))</f>
        <v/>
      </c>
      <c r="BI63" s="245">
        <f>IF(ISERROR(MATCH($A63,[4]!summary_loc,0)),"",INDEX([4]!summary_data,MATCH($A63,[4]!summary_loc,0),MATCH(MID(BI$1,6,12),[4]!summary_hdr,0)))</f>
        <v>20</v>
      </c>
      <c r="BJ63" s="245">
        <f t="shared" si="50"/>
        <v>20.25</v>
      </c>
      <c r="BK63" s="245" t="str">
        <f>IF(ISERROR(MATCH($A63,[1]!summary_loc,0)),"",INDEX([1]!summary_data,MATCH($A63,[1]!summary_loc,0),MATCH(MID(BK$1,6,12),[1]!summary_hdr,0)))</f>
        <v/>
      </c>
      <c r="BL63" s="245" t="str">
        <f>IF(ISERROR(MATCH($A63,[2]!summary_loc,0)),"",INDEX([2]!summary_data,MATCH($A63,[2]!summary_loc,0),MATCH(MID(BL$1,6,12),[2]!summary_hdr,0)))</f>
        <v/>
      </c>
      <c r="BM63" s="245" t="str">
        <f>IF(ISERROR(MATCH($A63,[3]SummDir!summary_loc,0)),"",INDEX([3]!summary_data,MATCH($A63,[3]SummDir!summary_loc,0),MATCH(MID(BM$1,6,12),[3]SummDir!summary_hdr,0)))</f>
        <v/>
      </c>
      <c r="BN63" s="245">
        <f>IF(ISERROR(MATCH($A63,[4]!summary_loc,0)),"",INDEX([4]!summary_data,MATCH($A63,[4]!summary_loc,0),MATCH(MID(BN$1,6,12),[4]!summary_hdr,0)))</f>
        <v>20</v>
      </c>
      <c r="BO63" s="245">
        <f t="shared" si="51"/>
        <v>12</v>
      </c>
      <c r="BP63" s="293" t="b">
        <f t="shared" si="52"/>
        <v>0</v>
      </c>
      <c r="BQ63" s="293" t="b">
        <f>NOT(ISERROR(MATCH(A63,Summary!B:B,0)))</f>
        <v>1</v>
      </c>
      <c r="BR63" s="293" t="b">
        <v>1</v>
      </c>
      <c r="BS63" s="293" t="b">
        <v>0</v>
      </c>
      <c r="BT63" s="293" t="b">
        <v>0</v>
      </c>
      <c r="BU63" s="293" t="b">
        <f>ISNUMBER(INDEX([5]Report!$E$1:$E$65536,MATCH($A63,[5]Report!$B$1:$B$65536,0),1))</f>
        <v>0</v>
      </c>
      <c r="BV63" s="293" t="b">
        <f t="shared" si="53"/>
        <v>0</v>
      </c>
      <c r="BW63" s="54"/>
      <c r="BX63" s="283">
        <f t="shared" si="54"/>
        <v>1.1000000000000001</v>
      </c>
      <c r="BY63" s="283">
        <f t="shared" si="55"/>
        <v>1.1000000000000001</v>
      </c>
      <c r="BZ63" s="42" t="s">
        <v>684</v>
      </c>
      <c r="CA63" s="283">
        <f>COUNTIF(BU$2:BU63,TRUE)</f>
        <v>37</v>
      </c>
      <c r="CB63" s="293" t="b">
        <v>0</v>
      </c>
      <c r="CC63" s="252">
        <v>33.407380000000003</v>
      </c>
      <c r="CD63" s="252">
        <v>-111.94783</v>
      </c>
      <c r="CE63" s="304">
        <f>COUNTIF('Accidents_2009-2013'!$M:$M,"="&amp;$A63)</f>
        <v>7</v>
      </c>
      <c r="CF63" s="304">
        <v>1</v>
      </c>
    </row>
    <row r="64" spans="1:84" s="42" customFormat="1" ht="12.75" customHeight="1" x14ac:dyDescent="0.25">
      <c r="A64" s="285">
        <v>163</v>
      </c>
      <c r="B64" s="286" t="s">
        <v>161</v>
      </c>
      <c r="C64" s="287" t="s">
        <v>97</v>
      </c>
      <c r="D64" s="335">
        <v>0</v>
      </c>
      <c r="E64" s="376"/>
      <c r="F64" s="199"/>
      <c r="G64" s="199"/>
      <c r="H64" s="377"/>
      <c r="I64" s="381" t="b">
        <f t="shared" si="81"/>
        <v>1</v>
      </c>
      <c r="J64" s="313" t="b">
        <f t="shared" si="82"/>
        <v>1</v>
      </c>
      <c r="K64" s="199">
        <v>3</v>
      </c>
      <c r="L64" s="199">
        <v>3</v>
      </c>
      <c r="M64" s="199">
        <v>3</v>
      </c>
      <c r="N64" s="199">
        <v>3</v>
      </c>
      <c r="O64" s="57"/>
      <c r="P64" s="57"/>
      <c r="Q64" s="57"/>
      <c r="R64" s="57">
        <v>0.2</v>
      </c>
      <c r="S64" s="58" t="s">
        <v>678</v>
      </c>
      <c r="T64" s="58">
        <v>33.400170000000003</v>
      </c>
      <c r="U64" s="58">
        <v>-111.95479</v>
      </c>
      <c r="V64" s="57">
        <v>1</v>
      </c>
      <c r="W64" s="57"/>
      <c r="X64" s="281">
        <f t="shared" si="83"/>
        <v>27003</v>
      </c>
      <c r="Y64" s="281" t="str">
        <f t="shared" si="84"/>
        <v/>
      </c>
      <c r="Z64" s="281">
        <f t="shared" si="85"/>
        <v>27003</v>
      </c>
      <c r="AA64" s="281">
        <f t="shared" si="86"/>
        <v>0</v>
      </c>
      <c r="AB64" s="281" t="str">
        <f t="shared" si="86"/>
        <v/>
      </c>
      <c r="AC64" s="281" t="str">
        <f t="shared" si="86"/>
        <v/>
      </c>
      <c r="AD64" s="281" t="str">
        <f t="shared" si="86"/>
        <v/>
      </c>
      <c r="AE64" s="281">
        <f t="shared" si="87"/>
        <v>27003</v>
      </c>
      <c r="AF64" s="281" t="str">
        <f t="shared" si="87"/>
        <v/>
      </c>
      <c r="AG64" s="281" t="str">
        <f t="shared" si="87"/>
        <v/>
      </c>
      <c r="AH64" s="281" t="str">
        <f t="shared" si="87"/>
        <v/>
      </c>
      <c r="AI64" s="141">
        <v>37</v>
      </c>
      <c r="AJ64" s="329" t="str">
        <f>IF(LEN(AU64)&gt;0,IF(NOT(ISERROR(MATCH(AU64,TC_concat,0))),MOD(MATCH(AU64,TC_concat,0)-1,1+MAX(TCID!$A:$A)),""),"")</f>
        <v/>
      </c>
      <c r="AK64" s="329" t="str">
        <f>IF(LEN(AV64)&gt;0,IF(NOT(ISERROR(MATCH(AV64,TC_concat,0))),MOD(MATCH(AV64,TC_concat,0)-1,1+MAX(TCID!$A:$A)),""),"")</f>
        <v/>
      </c>
      <c r="AL64" s="329" t="str">
        <f>IF(LEN(AW64)&gt;0,IF(NOT(ISERROR(MATCH(AW64,TC_concat,0))),MOD(MATCH(AW64,TC_concat,0)-1,1+MAX(TCID!$A:$A)),""),"")</f>
        <v/>
      </c>
      <c r="AM64" s="283" t="str">
        <f t="shared" si="89"/>
        <v>Univ &amp; Farmer</v>
      </c>
      <c r="AN64" s="88" t="s">
        <v>203</v>
      </c>
      <c r="AO64" s="284" t="str">
        <f>IF(ISERROR(FIND(" ",C64)),C64,LEFT(C64,FIND(" ",C64)-1))</f>
        <v>Farmer</v>
      </c>
      <c r="AP64" s="283" t="str">
        <f t="shared" si="90"/>
        <v>University Dr</v>
      </c>
      <c r="AQ64" s="283" t="str">
        <f t="shared" si="91"/>
        <v>Farmer Ave</v>
      </c>
      <c r="AR64" s="283" t="str">
        <f t="shared" si="44"/>
        <v>University Dr &amp; Farmer Ave</v>
      </c>
      <c r="AS64" s="282">
        <f t="shared" si="92"/>
        <v>0</v>
      </c>
      <c r="AT64" s="283" t="str">
        <f t="shared" si="67"/>
        <v/>
      </c>
      <c r="AU64" s="283" t="str">
        <f t="shared" si="67"/>
        <v/>
      </c>
      <c r="AV64" s="283" t="str">
        <f t="shared" si="67"/>
        <v/>
      </c>
      <c r="AW64" s="283" t="str">
        <f t="shared" si="67"/>
        <v/>
      </c>
      <c r="AX64" s="283"/>
      <c r="AY64" s="283">
        <f t="shared" si="93"/>
        <v>27003</v>
      </c>
      <c r="AZ64" s="283" t="str">
        <f t="shared" si="94"/>
        <v/>
      </c>
      <c r="BA64" s="283" t="str">
        <f t="shared" si="95"/>
        <v/>
      </c>
      <c r="BB64" s="283" t="str">
        <f t="shared" si="96"/>
        <v/>
      </c>
      <c r="BC64" s="52">
        <f t="shared" si="38"/>
        <v>163</v>
      </c>
      <c r="BD64" s="86" t="str">
        <f t="shared" si="39"/>
        <v>University Dr</v>
      </c>
      <c r="BE64" s="86" t="str">
        <f t="shared" si="40"/>
        <v>Farmer Ave</v>
      </c>
      <c r="BF64" s="245" t="str">
        <f>IF(ISERROR(MATCH($A64,[1]!summary_loc,0)),"",INDEX([1]!summary_data,MATCH($A64,[1]!summary_loc,0),MATCH(MID(BF$1,6,12),[1]!summary_hdr,0)))</f>
        <v/>
      </c>
      <c r="BG64" s="245" t="str">
        <f>IF(ISERROR(MATCH($A64,[2]!summary_loc,0)),"",INDEX([2]!summary_data,MATCH($A64,[2]!summary_loc,0),MATCH(MID(BG$1,6,12),[2]!summary_hdr,0)))</f>
        <v/>
      </c>
      <c r="BH64" s="245" t="str">
        <f>IF(ISERROR(MATCH($A64,[3]SummDir!summary_loc,0)),"",INDEX([3]!summary_data,MATCH($A64,[3]SummDir!summary_loc,0),MATCH(MID(BH$1,6,12),[3]SummDir!summary_hdr,0)))</f>
        <v/>
      </c>
      <c r="BI64" s="245">
        <f>IF(ISERROR(MATCH($A64,[4]!summary_loc,0)),"",INDEX([4]!summary_data,MATCH($A64,[4]!summary_loc,0),MATCH(MID(BI$1,6,12),[4]!summary_hdr,0)))</f>
        <v>59.75</v>
      </c>
      <c r="BJ64" s="245">
        <f t="shared" si="50"/>
        <v>63.5</v>
      </c>
      <c r="BK64" s="245" t="str">
        <f>IF(ISERROR(MATCH($A64,[1]!summary_loc,0)),"",INDEX([1]!summary_data,MATCH($A64,[1]!summary_loc,0),MATCH(MID(BK$1,6,12),[1]!summary_hdr,0)))</f>
        <v/>
      </c>
      <c r="BL64" s="245" t="str">
        <f>IF(ISERROR(MATCH($A64,[2]!summary_loc,0)),"",INDEX([2]!summary_data,MATCH($A64,[2]!summary_loc,0),MATCH(MID(BL$1,6,12),[2]!summary_hdr,0)))</f>
        <v/>
      </c>
      <c r="BM64" s="245" t="str">
        <f>IF(ISERROR(MATCH($A64,[3]SummDir!summary_loc,0)),"",INDEX([3]!summary_data,MATCH($A64,[3]SummDir!summary_loc,0),MATCH(MID(BM$1,6,12),[3]SummDir!summary_hdr,0)))</f>
        <v/>
      </c>
      <c r="BN64" s="245">
        <f>IF(ISERROR(MATCH($A64,[4]!summary_loc,0)),"",INDEX([4]!summary_data,MATCH($A64,[4]!summary_loc,0),MATCH(MID(BN$1,6,12),[4]!summary_hdr,0)))</f>
        <v>59.75</v>
      </c>
      <c r="BO64" s="245">
        <f t="shared" si="51"/>
        <v>11.5</v>
      </c>
      <c r="BP64" s="293" t="b">
        <f t="shared" si="52"/>
        <v>0</v>
      </c>
      <c r="BQ64" s="293" t="b">
        <f>NOT(ISERROR(MATCH(A64,Summary!B:B,0)))</f>
        <v>1</v>
      </c>
      <c r="BR64" s="293" t="b">
        <v>1</v>
      </c>
      <c r="BS64" s="293" t="b">
        <v>0</v>
      </c>
      <c r="BT64" s="293" t="b">
        <v>0</v>
      </c>
      <c r="BU64" s="293" t="b">
        <f>ISNUMBER(INDEX([5]Report!$E$1:$E$65536,MATCH($A64,[5]Report!$B$1:$B$65536,0),1))</f>
        <v>0</v>
      </c>
      <c r="BV64" s="293" t="b">
        <f t="shared" si="53"/>
        <v>0</v>
      </c>
      <c r="BW64" s="54"/>
      <c r="BX64" s="283">
        <f t="shared" si="54"/>
        <v>0.2</v>
      </c>
      <c r="BY64" s="283">
        <f t="shared" si="55"/>
        <v>0.2</v>
      </c>
      <c r="BZ64" s="42" t="s">
        <v>685</v>
      </c>
      <c r="CA64" s="283">
        <f>COUNTIF(BU$2:BU64,TRUE)</f>
        <v>37</v>
      </c>
      <c r="CB64" s="293" t="b">
        <v>0</v>
      </c>
      <c r="CC64" s="42">
        <v>33.421894000000002</v>
      </c>
      <c r="CD64" s="42">
        <v>-111.944266</v>
      </c>
      <c r="CE64" s="304">
        <f>COUNTIF('Accidents_2009-2013'!$M:$M,"="&amp;$A64)</f>
        <v>7</v>
      </c>
      <c r="CF64" s="304">
        <v>1</v>
      </c>
    </row>
    <row r="65" spans="1:84" s="42" customFormat="1" ht="12.75" customHeight="1" x14ac:dyDescent="0.25">
      <c r="A65" s="285">
        <v>164</v>
      </c>
      <c r="B65" s="286" t="s">
        <v>38</v>
      </c>
      <c r="C65" s="287" t="s">
        <v>247</v>
      </c>
      <c r="D65" s="335">
        <v>0</v>
      </c>
      <c r="E65" s="376"/>
      <c r="F65" s="199"/>
      <c r="G65" s="199"/>
      <c r="H65" s="377"/>
      <c r="I65" s="381" t="b">
        <f t="shared" si="81"/>
        <v>0</v>
      </c>
      <c r="J65" s="313" t="b">
        <f t="shared" si="82"/>
        <v>0</v>
      </c>
      <c r="K65" s="199">
        <v>0</v>
      </c>
      <c r="L65" s="199">
        <v>0</v>
      </c>
      <c r="M65" s="199">
        <v>0</v>
      </c>
      <c r="N65" s="199">
        <v>0</v>
      </c>
      <c r="O65" s="57"/>
      <c r="P65" s="57"/>
      <c r="Q65" s="57"/>
      <c r="R65" s="57">
        <v>2.5</v>
      </c>
      <c r="S65" s="58" t="s">
        <v>678</v>
      </c>
      <c r="T65" s="58">
        <v>33.394056999999997</v>
      </c>
      <c r="U65" s="58">
        <v>-111.92066199999999</v>
      </c>
      <c r="V65" s="57">
        <v>1</v>
      </c>
      <c r="W65" s="57"/>
      <c r="X65" s="281">
        <f t="shared" si="83"/>
        <v>39001</v>
      </c>
      <c r="Y65" s="281">
        <f t="shared" si="84"/>
        <v>39001</v>
      </c>
      <c r="Z65" s="281">
        <f t="shared" si="85"/>
        <v>28316</v>
      </c>
      <c r="AA65" s="281">
        <f t="shared" si="86"/>
        <v>0</v>
      </c>
      <c r="AB65" s="281">
        <f t="shared" si="86"/>
        <v>39001</v>
      </c>
      <c r="AC65" s="281">
        <f t="shared" si="86"/>
        <v>27807</v>
      </c>
      <c r="AD65" s="281">
        <f t="shared" si="86"/>
        <v>0</v>
      </c>
      <c r="AE65" s="281">
        <f t="shared" si="87"/>
        <v>27127</v>
      </c>
      <c r="AF65" s="281">
        <f t="shared" si="87"/>
        <v>0</v>
      </c>
      <c r="AG65" s="281">
        <f t="shared" si="87"/>
        <v>0</v>
      </c>
      <c r="AH65" s="281">
        <f t="shared" si="87"/>
        <v>28316</v>
      </c>
      <c r="AI65" s="329">
        <f>IF(LEN(AT65)&gt;0,IF(NOT(ISERROR(MATCH(AT65,TC_concat,0))),MOD(MATCH(AT65,TC_concat,0)-1,1+MAX(TCID!$A:$A)),""),"")</f>
        <v>70</v>
      </c>
      <c r="AJ65" s="329">
        <f>IF(LEN(AU65)&gt;0,IF(NOT(ISERROR(MATCH(AU65,TC_concat,0))),MOD(MATCH(AU65,TC_concat,0)-1,1+MAX(TCID!$A:$A)),""),"")</f>
        <v>92</v>
      </c>
      <c r="AK65" s="329">
        <f>IF(LEN(AV65)&gt;0,IF(NOT(ISERROR(MATCH(AV65,TC_concat,0))),MOD(MATCH(AV65,TC_concat,0)-1,1+MAX(TCID!$A:$A)),""),"")</f>
        <v>71</v>
      </c>
      <c r="AL65" s="329">
        <f>IF(LEN(AW65)&gt;0,IF(NOT(ISERROR(MATCH(AW65,TC_concat,0))),MOD(MATCH(AW65,TC_concat,0)-1,1+MAX(TCID!$A:$A)),""),"")</f>
        <v>73</v>
      </c>
      <c r="AM65" s="283" t="str">
        <f>AN65&amp;" &amp; "&amp;AO65</f>
        <v>So. &amp; McClntk</v>
      </c>
      <c r="AN65" s="88" t="s">
        <v>735</v>
      </c>
      <c r="AO65" s="90" t="s">
        <v>210</v>
      </c>
      <c r="AP65" s="283" t="str">
        <f t="shared" si="90"/>
        <v>Southern Ave</v>
      </c>
      <c r="AQ65" s="283" t="str">
        <f t="shared" si="91"/>
        <v>McClintock Dr</v>
      </c>
      <c r="AR65" s="283" t="str">
        <f t="shared" si="44"/>
        <v>Southern Ave &amp; McClintock Dr</v>
      </c>
      <c r="AS65" s="282">
        <f t="shared" si="92"/>
        <v>4</v>
      </c>
      <c r="AT65" s="283" t="str">
        <f t="shared" si="67"/>
        <v>Southern Ave &amp; McClintock Dr_1</v>
      </c>
      <c r="AU65" s="283" t="str">
        <f t="shared" si="67"/>
        <v>Southern Ave &amp; McClintock Dr_2</v>
      </c>
      <c r="AV65" s="283" t="str">
        <f t="shared" si="67"/>
        <v>Southern Ave &amp; McClintock Dr_3</v>
      </c>
      <c r="AW65" s="283" t="str">
        <f t="shared" si="67"/>
        <v>Southern Ave &amp; McClintock Dr_4</v>
      </c>
      <c r="AX65" s="283"/>
      <c r="AY65" s="283">
        <f t="shared" si="93"/>
        <v>27127</v>
      </c>
      <c r="AZ65" s="283">
        <f t="shared" si="94"/>
        <v>39001</v>
      </c>
      <c r="BA65" s="283">
        <f t="shared" si="95"/>
        <v>27807</v>
      </c>
      <c r="BB65" s="283">
        <f t="shared" si="96"/>
        <v>28316</v>
      </c>
      <c r="BC65" s="52">
        <f t="shared" si="38"/>
        <v>164</v>
      </c>
      <c r="BD65" s="86" t="str">
        <f t="shared" si="39"/>
        <v>Southern Ave</v>
      </c>
      <c r="BE65" s="86" t="str">
        <f t="shared" si="40"/>
        <v>McClintock Dr</v>
      </c>
      <c r="BF65" s="245" t="str">
        <f>IF(ISERROR(MATCH($A65,[1]!summary_loc,0)),"",INDEX([1]!summary_data,MATCH($A65,[1]!summary_loc,0),MATCH(MID(BF$1,6,12),[1]!summary_hdr,0)))</f>
        <v/>
      </c>
      <c r="BG65" s="245" t="str">
        <f>IF(ISERROR(MATCH($A65,[2]!summary_loc,0)),"",INDEX([2]!summary_data,MATCH($A65,[2]!summary_loc,0),MATCH(MID(BG$1,6,12),[2]!summary_hdr,0)))</f>
        <v/>
      </c>
      <c r="BH65" s="245" t="str">
        <f>IF(ISERROR(MATCH($A65,[3]SummDir!summary_loc,0)),"",INDEX([3]!summary_data,MATCH($A65,[3]SummDir!summary_loc,0),MATCH(MID(BH$1,6,12),[3]SummDir!summary_hdr,0)))</f>
        <v/>
      </c>
      <c r="BI65" s="245">
        <f>IF(ISERROR(MATCH($A65,[4]!summary_loc,0)),"",INDEX([4]!summary_data,MATCH($A65,[4]!summary_loc,0),MATCH(MID(BI$1,6,12),[4]!summary_hdr,0)))</f>
        <v>33.75</v>
      </c>
      <c r="BJ65" s="245">
        <f t="shared" si="50"/>
        <v>29.25</v>
      </c>
      <c r="BK65" s="245" t="str">
        <f>IF(ISERROR(MATCH($A65,[1]!summary_loc,0)),"",INDEX([1]!summary_data,MATCH($A65,[1]!summary_loc,0),MATCH(MID(BK$1,6,12),[1]!summary_hdr,0)))</f>
        <v/>
      </c>
      <c r="BL65" s="245" t="str">
        <f>IF(ISERROR(MATCH($A65,[2]!summary_loc,0)),"",INDEX([2]!summary_data,MATCH($A65,[2]!summary_loc,0),MATCH(MID(BL$1,6,12),[2]!summary_hdr,0)))</f>
        <v/>
      </c>
      <c r="BM65" s="245" t="str">
        <f>IF(ISERROR(MATCH($A65,[3]SummDir!summary_loc,0)),"",INDEX([3]!summary_data,MATCH($A65,[3]SummDir!summary_loc,0),MATCH(MID(BM$1,6,12),[3]SummDir!summary_hdr,0)))</f>
        <v/>
      </c>
      <c r="BN65" s="245">
        <f>IF(ISERROR(MATCH($A65,[4]!summary_loc,0)),"",INDEX([4]!summary_data,MATCH($A65,[4]!summary_loc,0),MATCH(MID(BN$1,6,12),[4]!summary_hdr,0)))</f>
        <v>33.75</v>
      </c>
      <c r="BO65" s="245">
        <f t="shared" si="51"/>
        <v>12.25</v>
      </c>
      <c r="BP65" s="293" t="b">
        <f t="shared" si="52"/>
        <v>0</v>
      </c>
      <c r="BQ65" s="293" t="b">
        <f>NOT(ISERROR(MATCH(A65,Summary!B:B,0)))</f>
        <v>1</v>
      </c>
      <c r="BR65" s="293" t="b">
        <v>1</v>
      </c>
      <c r="BS65" s="293" t="b">
        <v>0</v>
      </c>
      <c r="BT65" s="293" t="b">
        <v>0</v>
      </c>
      <c r="BU65" s="293" t="b">
        <f>ISNUMBER(INDEX([5]Report!$E$1:$E$65536,MATCH($A65,[5]Report!$B$1:$B$65536,0),1))</f>
        <v>0</v>
      </c>
      <c r="BV65" s="293" t="b">
        <f t="shared" si="53"/>
        <v>0</v>
      </c>
      <c r="BW65" s="54"/>
      <c r="BX65" s="283">
        <f t="shared" si="54"/>
        <v>2.5</v>
      </c>
      <c r="BY65" s="283">
        <f t="shared" si="55"/>
        <v>2.5</v>
      </c>
      <c r="BZ65" s="42" t="s">
        <v>686</v>
      </c>
      <c r="CA65" s="283">
        <f>COUNTIF(BU$2:BU65,TRUE)</f>
        <v>37</v>
      </c>
      <c r="CB65" s="293" t="b">
        <v>0</v>
      </c>
      <c r="CC65" s="42">
        <v>33.392949999999999</v>
      </c>
      <c r="CD65" s="42">
        <v>-111.90912</v>
      </c>
      <c r="CE65" s="304">
        <f>COUNTIF('Accidents_2009-2013'!$M:$M,"="&amp;$A65)</f>
        <v>5</v>
      </c>
      <c r="CF65" s="304">
        <v>0</v>
      </c>
    </row>
    <row r="66" spans="1:84" s="42" customFormat="1" ht="12.75" customHeight="1" x14ac:dyDescent="0.25">
      <c r="A66" s="285">
        <v>165</v>
      </c>
      <c r="B66" s="286" t="s">
        <v>161</v>
      </c>
      <c r="C66" s="287" t="s">
        <v>162</v>
      </c>
      <c r="D66" s="335">
        <v>0</v>
      </c>
      <c r="E66" s="376"/>
      <c r="F66" s="199"/>
      <c r="G66" s="199"/>
      <c r="H66" s="377"/>
      <c r="I66" s="381" t="b">
        <f t="shared" si="81"/>
        <v>1</v>
      </c>
      <c r="J66" s="313" t="b">
        <f t="shared" si="82"/>
        <v>1</v>
      </c>
      <c r="K66" s="199">
        <v>3</v>
      </c>
      <c r="L66" s="199">
        <v>1</v>
      </c>
      <c r="M66" s="199">
        <v>3</v>
      </c>
      <c r="N66" s="199">
        <v>3</v>
      </c>
      <c r="O66" s="57"/>
      <c r="P66" s="57"/>
      <c r="Q66" s="57"/>
      <c r="R66" s="57">
        <v>1.2</v>
      </c>
      <c r="S66" s="58" t="s">
        <v>679</v>
      </c>
      <c r="T66" s="58">
        <v>33.421936000000002</v>
      </c>
      <c r="U66" s="58">
        <v>-111.960908</v>
      </c>
      <c r="V66" s="57">
        <v>1</v>
      </c>
      <c r="W66" s="57"/>
      <c r="X66" s="281">
        <f t="shared" si="83"/>
        <v>28413</v>
      </c>
      <c r="Y66" s="281">
        <f t="shared" si="84"/>
        <v>28310</v>
      </c>
      <c r="Z66" s="281">
        <f t="shared" si="85"/>
        <v>28413</v>
      </c>
      <c r="AA66" s="281">
        <f t="shared" si="86"/>
        <v>0</v>
      </c>
      <c r="AB66" s="281">
        <f t="shared" si="86"/>
        <v>24403</v>
      </c>
      <c r="AC66" s="281">
        <f t="shared" si="86"/>
        <v>28310</v>
      </c>
      <c r="AD66" s="281">
        <f t="shared" si="86"/>
        <v>0</v>
      </c>
      <c r="AE66" s="281">
        <f t="shared" si="87"/>
        <v>27003</v>
      </c>
      <c r="AF66" s="281">
        <f t="shared" si="87"/>
        <v>0</v>
      </c>
      <c r="AG66" s="281">
        <f t="shared" si="87"/>
        <v>0</v>
      </c>
      <c r="AH66" s="281">
        <f t="shared" si="87"/>
        <v>28413</v>
      </c>
      <c r="AI66" s="329">
        <f>IF(LEN(AT66)&gt;0,IF(NOT(ISERROR(MATCH(AT66,TC_concat,0))),MOD(MATCH(AT66,TC_concat,0)-1,1+MAX(TCID!$A:$A)),""),"")</f>
        <v>37</v>
      </c>
      <c r="AJ66" s="329">
        <f>IF(LEN(AU66)&gt;0,IF(NOT(ISERROR(MATCH(AU66,TC_concat,0))),MOD(MATCH(AU66,TC_concat,0)-1,1+MAX(TCID!$A:$A)),""),"")</f>
        <v>52</v>
      </c>
      <c r="AK66" s="329">
        <f>IF(LEN(AV66)&gt;0,IF(NOT(ISERROR(MATCH(AV66,TC_concat,0))),MOD(MATCH(AV66,TC_concat,0)-1,1+MAX(TCID!$A:$A)),""),"")</f>
        <v>21</v>
      </c>
      <c r="AL66" s="329">
        <f>IF(LEN(AW66)&gt;0,IF(NOT(ISERROR(MATCH(AW66,TC_concat,0))),MOD(MATCH(AW66,TC_concat,0)-1,1+MAX(TCID!$A:$A)),""),"")</f>
        <v>36</v>
      </c>
      <c r="AM66" s="283" t="str">
        <f>AN66&amp;" &amp; "&amp;AO66</f>
        <v>Univ &amp; Priest</v>
      </c>
      <c r="AN66" s="88" t="s">
        <v>203</v>
      </c>
      <c r="AO66" s="284" t="str">
        <f>IF(ISERROR(FIND(" ",C66)),C66,LEFT(C66,FIND(" ",C66)-1))</f>
        <v>Priest</v>
      </c>
      <c r="AP66" s="283" t="str">
        <f t="shared" si="90"/>
        <v>University Dr</v>
      </c>
      <c r="AQ66" s="283" t="str">
        <f t="shared" si="91"/>
        <v>Priest Dr</v>
      </c>
      <c r="AR66" s="283" t="str">
        <f t="shared" si="44"/>
        <v>University Dr &amp; Priest Dr</v>
      </c>
      <c r="AS66" s="282">
        <f t="shared" si="45"/>
        <v>4</v>
      </c>
      <c r="AT66" s="283" t="str">
        <f t="shared" si="67"/>
        <v>University Dr &amp; Priest Dr_1</v>
      </c>
      <c r="AU66" s="283" t="str">
        <f t="shared" si="67"/>
        <v>University Dr &amp; Priest Dr_2</v>
      </c>
      <c r="AV66" s="283" t="str">
        <f t="shared" si="67"/>
        <v>University Dr &amp; Priest Dr_3</v>
      </c>
      <c r="AW66" s="283" t="str">
        <f t="shared" si="67"/>
        <v>University Dr &amp; Priest Dr_4</v>
      </c>
      <c r="AX66" s="283"/>
      <c r="AY66" s="283">
        <f t="shared" si="80"/>
        <v>27003</v>
      </c>
      <c r="AZ66" s="283">
        <f t="shared" si="80"/>
        <v>24403</v>
      </c>
      <c r="BA66" s="283">
        <f t="shared" si="80"/>
        <v>28310</v>
      </c>
      <c r="BB66" s="283">
        <f t="shared" si="80"/>
        <v>28413</v>
      </c>
      <c r="BC66" s="52">
        <f t="shared" si="38"/>
        <v>165</v>
      </c>
      <c r="BD66" s="86" t="str">
        <f t="shared" si="39"/>
        <v>University Dr</v>
      </c>
      <c r="BE66" s="86" t="str">
        <f t="shared" si="40"/>
        <v>Priest Dr</v>
      </c>
      <c r="BF66" s="245" t="str">
        <f>IF(ISERROR(MATCH($A66,[1]!summary_loc,0)),"",INDEX([1]!summary_data,MATCH($A66,[1]!summary_loc,0),MATCH(MID(BF$1,6,12),[1]!summary_hdr,0)))</f>
        <v/>
      </c>
      <c r="BG66" s="245" t="str">
        <f>IF(ISERROR(MATCH($A66,[2]!summary_loc,0)),"",INDEX([2]!summary_data,MATCH($A66,[2]!summary_loc,0),MATCH(MID(BG$1,6,12),[2]!summary_hdr,0)))</f>
        <v/>
      </c>
      <c r="BH66" s="245" t="str">
        <f>IF(ISERROR(MATCH($A66,[3]SummDir!summary_loc,0)),"",INDEX([3]!summary_data,MATCH($A66,[3]SummDir!summary_loc,0),MATCH(MID(BH$1,6,12),[3]SummDir!summary_hdr,0)))</f>
        <v/>
      </c>
      <c r="BI66" s="245">
        <f>IF(ISERROR(MATCH($A66,[4]!summary_loc,0)),"",INDEX([4]!summary_data,MATCH($A66,[4]!summary_loc,0),MATCH(MID(BI$1,6,12),[4]!summary_hdr,0)))</f>
        <v>26.25</v>
      </c>
      <c r="BJ66" s="245">
        <f t="shared" si="50"/>
        <v>20.75</v>
      </c>
      <c r="BK66" s="245" t="str">
        <f>IF(ISERROR(MATCH($A66,[1]!summary_loc,0)),"",INDEX([1]!summary_data,MATCH($A66,[1]!summary_loc,0),MATCH(MID(BK$1,6,12),[1]!summary_hdr,0)))</f>
        <v/>
      </c>
      <c r="BL66" s="245" t="str">
        <f>IF(ISERROR(MATCH($A66,[2]!summary_loc,0)),"",INDEX([2]!summary_data,MATCH($A66,[2]!summary_loc,0),MATCH(MID(BL$1,6,12),[2]!summary_hdr,0)))</f>
        <v/>
      </c>
      <c r="BM66" s="245" t="str">
        <f>IF(ISERROR(MATCH($A66,[3]SummDir!summary_loc,0)),"",INDEX([3]!summary_data,MATCH($A66,[3]SummDir!summary_loc,0),MATCH(MID(BM$1,6,12),[3]SummDir!summary_hdr,0)))</f>
        <v/>
      </c>
      <c r="BN66" s="245">
        <f>IF(ISERROR(MATCH($A66,[4]!summary_loc,0)),"",INDEX([4]!summary_data,MATCH($A66,[4]!summary_loc,0),MATCH(MID(BN$1,6,12),[4]!summary_hdr,0)))</f>
        <v>26.25</v>
      </c>
      <c r="BO66" s="245">
        <f t="shared" si="51"/>
        <v>12</v>
      </c>
      <c r="BP66" s="293" t="b">
        <f t="shared" ref="BP66:BP68" si="97">AND(BQ66:BU66)</f>
        <v>0</v>
      </c>
      <c r="BQ66" s="293" t="b">
        <f>NOT(ISERROR(MATCH(A66,Summary!B:B,0)))</f>
        <v>1</v>
      </c>
      <c r="BR66" s="293" t="b">
        <v>1</v>
      </c>
      <c r="BS66" s="293" t="b">
        <v>0</v>
      </c>
      <c r="BT66" s="293" t="b">
        <v>0</v>
      </c>
      <c r="BU66" s="293" t="b">
        <f>ISNUMBER(INDEX([5]Report!$E$1:$E$65536,MATCH($A66,[5]Report!$B$1:$B$65536,0),1))</f>
        <v>0</v>
      </c>
      <c r="BV66" s="293" t="b">
        <f t="shared" si="53"/>
        <v>0</v>
      </c>
      <c r="BW66" s="54"/>
      <c r="BX66" s="283">
        <f t="shared" si="54"/>
        <v>1.2</v>
      </c>
      <c r="BY66" s="283">
        <f t="shared" si="55"/>
        <v>1.2</v>
      </c>
      <c r="BZ66" s="42" t="s">
        <v>687</v>
      </c>
      <c r="CA66" s="283">
        <f>COUNTIF(BU$2:BU66,TRUE)</f>
        <v>37</v>
      </c>
      <c r="CB66" s="293" t="b">
        <v>0</v>
      </c>
      <c r="CC66" s="42">
        <v>33.421936000000002</v>
      </c>
      <c r="CD66" s="42">
        <v>-111.960908</v>
      </c>
      <c r="CE66" s="304">
        <f>COUNTIF('Accidents_2009-2013'!$M:$M,"="&amp;$A66)</f>
        <v>8</v>
      </c>
      <c r="CF66" s="304">
        <v>0</v>
      </c>
    </row>
    <row r="67" spans="1:84" s="42" customFormat="1" ht="12.75" customHeight="1" x14ac:dyDescent="0.25">
      <c r="A67" s="285">
        <v>166</v>
      </c>
      <c r="B67" s="286" t="s">
        <v>741</v>
      </c>
      <c r="C67" s="287" t="s">
        <v>39</v>
      </c>
      <c r="D67" s="335">
        <v>0</v>
      </c>
      <c r="E67" s="376"/>
      <c r="F67" s="199"/>
      <c r="G67" s="199"/>
      <c r="H67" s="377"/>
      <c r="I67" s="381" t="b">
        <f t="shared" si="81"/>
        <v>1</v>
      </c>
      <c r="J67" s="313" t="b">
        <f>OR(M67&gt;0,N67&gt;0)</f>
        <v>1</v>
      </c>
      <c r="K67" s="199">
        <v>1</v>
      </c>
      <c r="L67" s="199">
        <v>1</v>
      </c>
      <c r="M67" s="199">
        <v>3</v>
      </c>
      <c r="N67" s="199">
        <v>3</v>
      </c>
      <c r="O67" s="305"/>
      <c r="P67" s="305"/>
      <c r="Q67" s="305"/>
      <c r="R67" s="57">
        <v>0.5</v>
      </c>
      <c r="S67" s="314" t="s">
        <v>850</v>
      </c>
      <c r="T67" s="28">
        <v>33.420116</v>
      </c>
      <c r="U67" s="28">
        <v>-111.917683</v>
      </c>
      <c r="V67" s="305"/>
      <c r="W67" s="305"/>
      <c r="X67" s="301"/>
      <c r="Y67" s="281" t="str">
        <f t="shared" ref="Y67:Y68" si="98">IF(MAX(AA67:AD67)&gt;0,MAX(AA67:AD67),"")</f>
        <v/>
      </c>
      <c r="Z67" s="281" t="str">
        <f t="shared" ref="Z67:Z68" si="99">IF(MAX(AE67:AH67)&gt;0,MAX(AE67:AH67),"")</f>
        <v/>
      </c>
      <c r="AA67" s="281" t="str">
        <f t="shared" ref="AA67:AA68" si="100">IF(LEN(AI67)&gt;0,INDEX(TC_Dir,AI67+1)*AY67,"")</f>
        <v/>
      </c>
      <c r="AB67" s="281" t="str">
        <f t="shared" ref="AB67:AB68" si="101">IF(LEN(AJ67)&gt;0,INDEX(TC_Dir,AJ67+1)*AZ67,"")</f>
        <v/>
      </c>
      <c r="AC67" s="281" t="str">
        <f t="shared" ref="AC67:AC68" si="102">IF(LEN(AK67)&gt;0,INDEX(TC_Dir,AK67+1)*BA67,"")</f>
        <v/>
      </c>
      <c r="AD67" s="281" t="str">
        <f t="shared" ref="AD67:AD68" si="103">IF(LEN(AL67)&gt;0,INDEX(TC_Dir,AL67+1)*BB67,"")</f>
        <v/>
      </c>
      <c r="AE67" s="281" t="str">
        <f t="shared" ref="AE67:AE68" si="104">IF(LEN(AI67)&gt;0,NOT(INDEX(TC_Dir,AI67+1))*AY67,"")</f>
        <v/>
      </c>
      <c r="AF67" s="281" t="str">
        <f t="shared" ref="AF67:AF68" si="105">IF(LEN(AJ67)&gt;0,NOT(INDEX(TC_Dir,AJ67+1))*AZ67,"")</f>
        <v/>
      </c>
      <c r="AG67" s="281" t="str">
        <f t="shared" ref="AG67:AG68" si="106">IF(LEN(AK67)&gt;0,NOT(INDEX(TC_Dir,AK67+1))*BA67,"")</f>
        <v/>
      </c>
      <c r="AH67" s="281" t="str">
        <f t="shared" ref="AH67:AH68" si="107">IF(LEN(AL67)&gt;0,NOT(INDEX(TC_Dir,AL67+1))*BB67,"")</f>
        <v/>
      </c>
      <c r="AI67" s="329" t="str">
        <f>IF(LEN(AT67)&gt;0,IF(NOT(ISERROR(MATCH(AT67,TC_concat,0))),MOD(MATCH(AT67,TC_concat,0)-1,1+MAX(TCID!$A:$A)),""),"")</f>
        <v/>
      </c>
      <c r="AJ67" s="329" t="str">
        <f>IF(LEN(AU67)&gt;0,IF(NOT(ISERROR(MATCH(AU67,TC_concat,0))),MOD(MATCH(AU67,TC_concat,0)-1,1+MAX(TCID!$A:$A)),""),"")</f>
        <v/>
      </c>
      <c r="AK67" s="329" t="str">
        <f>IF(LEN(AV67)&gt;0,IF(NOT(ISERROR(MATCH(AV67,TC_concat,0))),MOD(MATCH(AV67,TC_concat,0)-1,1+MAX(TCID!$A:$A)),""),"")</f>
        <v/>
      </c>
      <c r="AL67" s="329" t="str">
        <f>IF(LEN(AW67)&gt;0,IF(NOT(ISERROR(MATCH(AW67,TC_concat,0))),MOD(MATCH(AW67,TC_concat,0)-1,1+MAX(TCID!$A:$A)),""),"")</f>
        <v/>
      </c>
      <c r="AM67" s="283" t="str">
        <f t="shared" ref="AM67:AM68" si="108">AN67&amp;" &amp; "&amp;AO67</f>
        <v>8th &amp; Dorsey</v>
      </c>
      <c r="AN67" s="284" t="str">
        <f>IF(ISERROR(FIND(" ",B67)),B67,LEFT(B67,FIND(" ",B67)-1))</f>
        <v>8th</v>
      </c>
      <c r="AO67" s="284" t="str">
        <f>IF(ISERROR(FIND(" ",C67)),C67,LEFT(C67,FIND(" ",C67)-1))</f>
        <v>Dorsey</v>
      </c>
      <c r="AP67" s="283" t="str">
        <f t="shared" si="90"/>
        <v>8th St</v>
      </c>
      <c r="AQ67" s="283" t="str">
        <f t="shared" si="91"/>
        <v>Dorsey Ln</v>
      </c>
      <c r="AR67" s="283" t="str">
        <f t="shared" si="44"/>
        <v>8th St &amp; Dorsey Ln</v>
      </c>
      <c r="AS67" s="282">
        <f t="shared" si="45"/>
        <v>0</v>
      </c>
      <c r="AT67" s="252" t="str">
        <f t="shared" si="67"/>
        <v/>
      </c>
      <c r="AU67" s="252" t="str">
        <f t="shared" si="67"/>
        <v/>
      </c>
      <c r="AV67" s="252" t="str">
        <f t="shared" si="67"/>
        <v/>
      </c>
      <c r="AW67" s="252" t="str">
        <f t="shared" si="67"/>
        <v/>
      </c>
      <c r="AX67" s="283"/>
      <c r="AY67" s="283" t="str">
        <f t="shared" si="80"/>
        <v/>
      </c>
      <c r="AZ67" s="283" t="str">
        <f t="shared" si="80"/>
        <v/>
      </c>
      <c r="BA67" s="283" t="str">
        <f t="shared" si="80"/>
        <v/>
      </c>
      <c r="BB67" s="283" t="str">
        <f t="shared" si="80"/>
        <v/>
      </c>
      <c r="BC67" s="52">
        <f t="shared" si="38"/>
        <v>166</v>
      </c>
      <c r="BD67" s="86" t="str">
        <f t="shared" si="39"/>
        <v>8th St</v>
      </c>
      <c r="BE67" s="86" t="str">
        <f t="shared" si="40"/>
        <v>Dorsey Ln</v>
      </c>
      <c r="BF67" s="245" t="str">
        <f>IF(ISERROR(MATCH($A67,[1]!summary_loc,0)),"",INDEX([1]!summary_data,MATCH($A67,[1]!summary_loc,0),MATCH(MID(BF$1,6,12),[1]!summary_hdr,0)))</f>
        <v/>
      </c>
      <c r="BG67" s="245" t="str">
        <f>IF(ISERROR(MATCH($A67,[2]!summary_loc,0)),"",INDEX([2]!summary_data,MATCH($A67,[2]!summary_loc,0),MATCH(MID(BG$1,6,12),[2]!summary_hdr,0)))</f>
        <v/>
      </c>
      <c r="BH67" s="245" t="str">
        <f>IF(ISERROR(MATCH($A67,[3]SummDir!summary_loc,0)),"",INDEX([3]!summary_data,MATCH($A67,[3]SummDir!summary_loc,0),MATCH(MID(BH$1,6,12),[3]SummDir!summary_hdr,0)))</f>
        <v/>
      </c>
      <c r="BI67" s="245" t="str">
        <f>IF(ISERROR(MATCH($A67,[4]!summary_loc,0)),"",INDEX([4]!summary_data,MATCH($A67,[4]!summary_loc,0),MATCH(MID(BI$1,6,12),[4]!summary_hdr,0)))</f>
        <v/>
      </c>
      <c r="BJ67" s="245">
        <f t="shared" si="50"/>
        <v>56</v>
      </c>
      <c r="BK67" s="245" t="str">
        <f>IF(ISERROR(MATCH($A67,[1]!summary_loc,0)),"",INDEX([1]!summary_data,MATCH($A67,[1]!summary_loc,0),MATCH(MID(BK$1,6,12),[1]!summary_hdr,0)))</f>
        <v/>
      </c>
      <c r="BL67" s="245" t="str">
        <f>IF(ISERROR(MATCH($A67,[2]!summary_loc,0)),"",INDEX([2]!summary_data,MATCH($A67,[2]!summary_loc,0),MATCH(MID(BL$1,6,12),[2]!summary_hdr,0)))</f>
        <v/>
      </c>
      <c r="BM67" s="245" t="str">
        <f>IF(ISERROR(MATCH($A67,[3]SummDir!summary_loc,0)),"",INDEX([3]!summary_data,MATCH($A67,[3]SummDir!summary_loc,0),MATCH(MID(BM$1,6,12),[3]SummDir!summary_hdr,0)))</f>
        <v/>
      </c>
      <c r="BN67" s="245" t="str">
        <f>IF(ISERROR(MATCH($A67,[4]!summary_loc,0)),"",INDEX([4]!summary_data,MATCH($A67,[4]!summary_loc,0),MATCH(MID(BN$1,6,12),[4]!summary_hdr,0)))</f>
        <v/>
      </c>
      <c r="BO67" s="245">
        <f t="shared" si="51"/>
        <v>23.75</v>
      </c>
      <c r="BP67" s="293" t="b">
        <f t="shared" si="97"/>
        <v>0</v>
      </c>
      <c r="BQ67" s="293" t="b">
        <f>NOT(ISERROR(MATCH(A67,Summary!B:B,0)))</f>
        <v>1</v>
      </c>
      <c r="BR67" s="293" t="b">
        <v>0</v>
      </c>
      <c r="BS67" s="293" t="b">
        <v>0</v>
      </c>
      <c r="BT67" s="293" t="b">
        <v>0</v>
      </c>
      <c r="BU67" s="293" t="b">
        <f>ISNUMBER(INDEX([5]Report!$E$1:$E$65536,MATCH($A67,[5]Report!$B$1:$B$65536,0),1))</f>
        <v>0</v>
      </c>
      <c r="BV67" s="293" t="b">
        <f t="shared" si="53"/>
        <v>0</v>
      </c>
      <c r="BW67" s="54"/>
      <c r="BX67" s="283">
        <f t="shared" si="54"/>
        <v>0.5</v>
      </c>
      <c r="BY67" s="283" t="str">
        <f t="shared" si="55"/>
        <v/>
      </c>
      <c r="CA67" s="283">
        <f>COUNTIF(BU$2:BU67,TRUE)</f>
        <v>37</v>
      </c>
      <c r="CB67" s="293" t="b">
        <v>0</v>
      </c>
      <c r="CC67" s="283">
        <f>T67</f>
        <v>33.420116</v>
      </c>
      <c r="CD67" s="283">
        <f>U67</f>
        <v>-111.917683</v>
      </c>
      <c r="CE67" s="304">
        <f>COUNTIF('Accidents_2009-2013'!$M:$M,"="&amp;$A67)</f>
        <v>1</v>
      </c>
      <c r="CF67" s="304">
        <v>0</v>
      </c>
    </row>
    <row r="68" spans="1:84" s="42" customFormat="1" ht="12.75" customHeight="1" thickBot="1" x14ac:dyDescent="0.3">
      <c r="A68" s="285">
        <v>167</v>
      </c>
      <c r="B68" s="286" t="s">
        <v>742</v>
      </c>
      <c r="C68" s="287" t="s">
        <v>162</v>
      </c>
      <c r="D68" s="335">
        <v>0</v>
      </c>
      <c r="E68" s="378"/>
      <c r="F68" s="379"/>
      <c r="G68" s="379"/>
      <c r="H68" s="380"/>
      <c r="I68" s="381" t="b">
        <f t="shared" si="81"/>
        <v>0</v>
      </c>
      <c r="J68" s="313" t="b">
        <f t="shared" si="82"/>
        <v>1</v>
      </c>
      <c r="K68" s="199">
        <v>0</v>
      </c>
      <c r="L68" s="199">
        <v>0</v>
      </c>
      <c r="M68" s="199">
        <v>0</v>
      </c>
      <c r="N68" s="199">
        <v>4</v>
      </c>
      <c r="O68" s="305"/>
      <c r="P68" s="305"/>
      <c r="Q68" s="305"/>
      <c r="R68" s="57">
        <v>2</v>
      </c>
      <c r="S68" s="314" t="s">
        <v>850</v>
      </c>
      <c r="T68" s="28">
        <v>33.433430000000001</v>
      </c>
      <c r="U68" s="28">
        <v>-111.961085</v>
      </c>
      <c r="V68" s="305"/>
      <c r="W68" s="305"/>
      <c r="X68" s="281">
        <f t="shared" ref="X68" si="109">IF(MAX(AY68:BB68)&gt;0,MAX(AY68:BB68),"")</f>
        <v>41943</v>
      </c>
      <c r="Y68" s="281">
        <f t="shared" si="98"/>
        <v>41943</v>
      </c>
      <c r="Z68" s="281" t="str">
        <f t="shared" si="99"/>
        <v/>
      </c>
      <c r="AA68" s="281">
        <f t="shared" si="100"/>
        <v>41943</v>
      </c>
      <c r="AB68" s="281" t="str">
        <f t="shared" si="101"/>
        <v/>
      </c>
      <c r="AC68" s="281" t="str">
        <f t="shared" si="102"/>
        <v/>
      </c>
      <c r="AD68" s="281" t="str">
        <f t="shared" si="103"/>
        <v/>
      </c>
      <c r="AE68" s="281">
        <f t="shared" si="104"/>
        <v>0</v>
      </c>
      <c r="AF68" s="281" t="str">
        <f t="shared" si="105"/>
        <v/>
      </c>
      <c r="AG68" s="281" t="str">
        <f t="shared" si="106"/>
        <v/>
      </c>
      <c r="AH68" s="281" t="str">
        <f t="shared" si="107"/>
        <v/>
      </c>
      <c r="AI68" s="141">
        <v>155</v>
      </c>
      <c r="AJ68" s="329" t="str">
        <f>IF(LEN(AU68)&gt;0,IF(NOT(ISERROR(MATCH(AU68,TC_concat,0))),MOD(MATCH(AU68,TC_concat,0)-1,1+MAX(TCID!$A:$A)),""),"")</f>
        <v/>
      </c>
      <c r="AK68" s="329" t="str">
        <f>IF(LEN(AV68)&gt;0,IF(NOT(ISERROR(MATCH(AV68,TC_concat,0))),MOD(MATCH(AV68,TC_concat,0)-1,1+MAX(TCID!$A:$A)),""),"")</f>
        <v/>
      </c>
      <c r="AL68" s="329" t="str">
        <f>IF(LEN(AW68)&gt;0,IF(NOT(ISERROR(MATCH(AW68,TC_concat,0))),MOD(MATCH(AW68,TC_concat,0)-1,1+MAX(TCID!$A:$A)),""),"")</f>
        <v/>
      </c>
      <c r="AM68" s="283" t="str">
        <f t="shared" si="108"/>
        <v>TownLakeS &amp; Priest</v>
      </c>
      <c r="AN68" s="88" t="s">
        <v>848</v>
      </c>
      <c r="AO68" s="284" t="str">
        <f>IF(ISERROR(FIND(" ",C68)),C68,LEFT(C68,FIND(" ",C68)-1))</f>
        <v>Priest</v>
      </c>
      <c r="AP68" s="283" t="str">
        <f t="shared" si="90"/>
        <v>Town Lake Path S</v>
      </c>
      <c r="AQ68" s="283" t="str">
        <f t="shared" si="91"/>
        <v>Priest Dr</v>
      </c>
      <c r="AR68" s="283" t="str">
        <f t="shared" si="44"/>
        <v>Town Lake Path S &amp; Priest Dr</v>
      </c>
      <c r="AS68" s="282">
        <f t="shared" si="45"/>
        <v>0</v>
      </c>
      <c r="AT68" s="283" t="str">
        <f t="shared" ref="AT68:AW68" si="110">IF($AS68&gt;=AT$1,$AR68&amp;"_"&amp;AT$1,"")</f>
        <v/>
      </c>
      <c r="AU68" s="283" t="str">
        <f t="shared" si="110"/>
        <v/>
      </c>
      <c r="AV68" s="283" t="str">
        <f t="shared" si="110"/>
        <v/>
      </c>
      <c r="AW68" s="283" t="str">
        <f t="shared" si="110"/>
        <v/>
      </c>
      <c r="AX68" s="283"/>
      <c r="AY68" s="283">
        <f t="shared" ref="AY68" si="111">IF(ISNUMBER(AI68),INDEX(TrfCnt,AI68+1),"")</f>
        <v>41943</v>
      </c>
      <c r="AZ68" s="283" t="str">
        <f t="shared" ref="AZ68" si="112">IF(ISNUMBER(AJ68),INDEX(TrfCnt,AJ68+1),"")</f>
        <v/>
      </c>
      <c r="BA68" s="283" t="str">
        <f t="shared" ref="BA68" si="113">IF(ISNUMBER(AK68),INDEX(TrfCnt,AK68+1),"")</f>
        <v/>
      </c>
      <c r="BB68" s="283" t="str">
        <f t="shared" ref="BB68" si="114">IF(ISNUMBER(AL68),INDEX(TrfCnt,AL68+1),"")</f>
        <v/>
      </c>
      <c r="BC68" s="52">
        <f t="shared" si="38"/>
        <v>167</v>
      </c>
      <c r="BD68" s="86" t="str">
        <f t="shared" si="39"/>
        <v>Town Lake Path S</v>
      </c>
      <c r="BE68" s="86" t="str">
        <f t="shared" si="40"/>
        <v>Priest Dr</v>
      </c>
      <c r="BF68" s="245" t="str">
        <f>IF(ISERROR(MATCH($A68,[1]!summary_loc,0)),"",INDEX([1]!summary_data,MATCH($A68,[1]!summary_loc,0),MATCH(MID(BF$1,6,12),[1]!summary_hdr,0)))</f>
        <v/>
      </c>
      <c r="BG68" s="245" t="str">
        <f>IF(ISERROR(MATCH($A68,[2]!summary_loc,0)),"",INDEX([2]!summary_data,MATCH($A68,[2]!summary_loc,0),MATCH(MID(BG$1,6,12),[2]!summary_hdr,0)))</f>
        <v/>
      </c>
      <c r="BH68" s="245" t="str">
        <f>IF(ISERROR(MATCH($A68,[3]SummDir!summary_loc,0)),"",INDEX([3]!summary_data,MATCH($A68,[3]SummDir!summary_loc,0),MATCH(MID(BH$1,6,12),[3]SummDir!summary_hdr,0)))</f>
        <v/>
      </c>
      <c r="BI68" s="245" t="str">
        <f>IF(ISERROR(MATCH($A68,[4]!summary_loc,0)),"",INDEX([4]!summary_data,MATCH($A68,[4]!summary_loc,0),MATCH(MID(BI$1,6,12),[4]!summary_hdr,0)))</f>
        <v/>
      </c>
      <c r="BJ68" s="245">
        <f t="shared" si="50"/>
        <v>17</v>
      </c>
      <c r="BK68" s="245" t="str">
        <f>IF(ISERROR(MATCH($A68,[1]!summary_loc,0)),"",INDEX([1]!summary_data,MATCH($A68,[1]!summary_loc,0),MATCH(MID(BK$1,6,12),[1]!summary_hdr,0)))</f>
        <v/>
      </c>
      <c r="BL68" s="245" t="str">
        <f>IF(ISERROR(MATCH($A68,[2]!summary_loc,0)),"",INDEX([2]!summary_data,MATCH($A68,[2]!summary_loc,0),MATCH(MID(BL$1,6,12),[2]!summary_hdr,0)))</f>
        <v/>
      </c>
      <c r="BM68" s="245" t="str">
        <f>IF(ISERROR(MATCH($A68,[3]SummDir!summary_loc,0)),"",INDEX([3]!summary_data,MATCH($A68,[3]SummDir!summary_loc,0),MATCH(MID(BM$1,6,12),[3]SummDir!summary_hdr,0)))</f>
        <v/>
      </c>
      <c r="BN68" s="245" t="str">
        <f>IF(ISERROR(MATCH($A68,[4]!summary_loc,0)),"",INDEX([4]!summary_data,MATCH($A68,[4]!summary_loc,0),MATCH(MID(BN$1,6,12),[4]!summary_hdr,0)))</f>
        <v/>
      </c>
      <c r="BO68" s="245">
        <f t="shared" si="51"/>
        <v>9.25</v>
      </c>
      <c r="BP68" s="293" t="b">
        <f t="shared" si="97"/>
        <v>0</v>
      </c>
      <c r="BQ68" s="293" t="b">
        <f>NOT(ISERROR(MATCH(A68,Summary!B:B,0)))</f>
        <v>1</v>
      </c>
      <c r="BR68" s="293" t="b">
        <v>0</v>
      </c>
      <c r="BS68" s="293" t="b">
        <v>0</v>
      </c>
      <c r="BT68" s="293" t="b">
        <v>0</v>
      </c>
      <c r="BU68" s="293" t="b">
        <f>ISNUMBER(INDEX([5]Report!$E$1:$E$65536,MATCH($A68,[5]Report!$B$1:$B$65536,0),1))</f>
        <v>0</v>
      </c>
      <c r="BV68" s="293" t="b">
        <f t="shared" si="53"/>
        <v>0</v>
      </c>
      <c r="BW68" s="54"/>
      <c r="BX68" s="283">
        <f t="shared" si="54"/>
        <v>2</v>
      </c>
      <c r="BY68" s="283" t="str">
        <f t="shared" si="55"/>
        <v/>
      </c>
      <c r="CA68" s="283">
        <f>COUNTIF(BU$2:BU68,TRUE)</f>
        <v>37</v>
      </c>
      <c r="CB68" s="293" t="b">
        <v>0</v>
      </c>
      <c r="CC68" s="283">
        <f>T68</f>
        <v>33.433430000000001</v>
      </c>
      <c r="CD68" s="283">
        <f>U68</f>
        <v>-111.961085</v>
      </c>
      <c r="CE68" s="304">
        <f>COUNTIF('Accidents_2009-2013'!$M:$M,"="&amp;$A68)</f>
        <v>3</v>
      </c>
      <c r="CF68" s="304">
        <v>0</v>
      </c>
    </row>
    <row r="69" spans="1:84" ht="12.75" customHeight="1" x14ac:dyDescent="0.25">
      <c r="A69" s="47"/>
      <c r="C69" s="48"/>
      <c r="Q69" s="49"/>
      <c r="R69" s="49"/>
      <c r="CE69" s="304"/>
      <c r="CF69" s="304"/>
    </row>
    <row r="70" spans="1:84" ht="12.75" customHeight="1" x14ac:dyDescent="0.25">
      <c r="A70" s="47"/>
      <c r="C70" s="48"/>
      <c r="D70" s="54">
        <f>SUM(D2:D68)</f>
        <v>13</v>
      </c>
      <c r="E70" s="56">
        <v>1</v>
      </c>
      <c r="F70" s="56">
        <v>2</v>
      </c>
      <c r="G70" s="56">
        <v>3</v>
      </c>
      <c r="H70" s="56">
        <v>4</v>
      </c>
      <c r="Q70" s="49"/>
      <c r="R70" s="49"/>
      <c r="AA70" s="140" t="s">
        <v>1153</v>
      </c>
      <c r="AB70" s="140" t="s">
        <v>1153</v>
      </c>
      <c r="AC70" s="140" t="s">
        <v>1153</v>
      </c>
      <c r="AD70" s="140" t="s">
        <v>1153</v>
      </c>
      <c r="AE70" s="71" t="s">
        <v>1154</v>
      </c>
      <c r="AF70" s="71" t="s">
        <v>1154</v>
      </c>
      <c r="AG70" s="71" t="s">
        <v>1154</v>
      </c>
      <c r="AH70" s="71" t="s">
        <v>1154</v>
      </c>
      <c r="BP70" s="54">
        <f t="shared" ref="BP70:BU70" si="115">COUNTIF(BP2:BP66,TRUE)</f>
        <v>15</v>
      </c>
      <c r="BQ70" s="54">
        <f t="shared" si="115"/>
        <v>51</v>
      </c>
      <c r="BR70" s="54">
        <f t="shared" si="115"/>
        <v>48</v>
      </c>
      <c r="BS70" s="54">
        <f t="shared" si="115"/>
        <v>54</v>
      </c>
      <c r="BT70" s="54">
        <f t="shared" si="115"/>
        <v>28</v>
      </c>
      <c r="BU70" s="54">
        <f t="shared" si="115"/>
        <v>37</v>
      </c>
      <c r="BV70" s="54">
        <f t="shared" ref="BV70" si="116">COUNTIF(BV2:BV66,TRUE)</f>
        <v>39</v>
      </c>
      <c r="BX70">
        <f>AVERAGE(BX2:BX66)</f>
        <v>1.0498039215686277</v>
      </c>
      <c r="BY70">
        <f>AVERAGE(BY2:BY67)</f>
        <v>1.0477083333333335</v>
      </c>
      <c r="CB70" s="54">
        <f t="shared" ref="CB70" si="117">COUNTIF(CB2:CB66,TRUE)</f>
        <v>45</v>
      </c>
      <c r="CE70" s="304"/>
      <c r="CF70" s="304"/>
    </row>
    <row r="71" spans="1:84" ht="12.75" customHeight="1" x14ac:dyDescent="0.25">
      <c r="A71" s="57">
        <v>-1</v>
      </c>
      <c r="B71" s="58" t="s">
        <v>155</v>
      </c>
      <c r="C71" s="48"/>
      <c r="O71" s="54" t="s">
        <v>1149</v>
      </c>
      <c r="Q71" s="49"/>
      <c r="R71" s="49"/>
    </row>
    <row r="72" spans="1:84" ht="12.75" customHeight="1" x14ac:dyDescent="0.25">
      <c r="A72" s="57">
        <v>0</v>
      </c>
      <c r="B72" s="51" t="s">
        <v>147</v>
      </c>
      <c r="C72" s="48"/>
      <c r="Q72" s="49"/>
      <c r="R72" s="49"/>
    </row>
    <row r="73" spans="1:84" ht="12.75" customHeight="1" x14ac:dyDescent="0.25">
      <c r="A73" s="57">
        <v>1</v>
      </c>
      <c r="B73" s="51" t="s">
        <v>148</v>
      </c>
      <c r="C73" s="48"/>
      <c r="Q73" s="49"/>
      <c r="R73" s="49"/>
    </row>
    <row r="74" spans="1:84" ht="12.75" customHeight="1" x14ac:dyDescent="0.25">
      <c r="A74" s="57">
        <v>2</v>
      </c>
      <c r="B74" s="51" t="s">
        <v>149</v>
      </c>
      <c r="C74" s="48"/>
      <c r="Q74" s="49"/>
      <c r="R74" s="49"/>
    </row>
    <row r="75" spans="1:84" ht="12.75" customHeight="1" x14ac:dyDescent="0.25">
      <c r="A75" s="57">
        <v>3</v>
      </c>
      <c r="B75" s="51" t="s">
        <v>146</v>
      </c>
      <c r="C75" s="48"/>
      <c r="Q75" s="49"/>
      <c r="R75" s="49"/>
    </row>
    <row r="76" spans="1:84" ht="12.75" customHeight="1" x14ac:dyDescent="0.25">
      <c r="A76" s="57">
        <v>4</v>
      </c>
      <c r="B76" s="51" t="s">
        <v>150</v>
      </c>
      <c r="C76" s="48"/>
      <c r="Q76" s="49"/>
      <c r="R76" s="49"/>
    </row>
    <row r="77" spans="1:84" ht="12.75" customHeight="1" x14ac:dyDescent="0.25">
      <c r="A77" s="59">
        <v>5</v>
      </c>
      <c r="B77" s="58" t="s">
        <v>19</v>
      </c>
      <c r="C77" s="48"/>
      <c r="Q77" s="49"/>
      <c r="R77" s="49"/>
    </row>
    <row r="78" spans="1:84" ht="12.75" customHeight="1" x14ac:dyDescent="0.25">
      <c r="A78" s="47"/>
      <c r="C78" s="48"/>
      <c r="Q78" s="49"/>
      <c r="R78" s="49"/>
    </row>
    <row r="79" spans="1:84" ht="12.75" customHeight="1" x14ac:dyDescent="0.25">
      <c r="A79" s="60"/>
      <c r="B79" s="60" t="s">
        <v>158</v>
      </c>
      <c r="C79" s="48"/>
      <c r="Q79" s="49"/>
      <c r="R79" s="49"/>
    </row>
    <row r="80" spans="1:84" ht="12.75" customHeight="1" x14ac:dyDescent="0.25">
      <c r="A80" s="47"/>
      <c r="B80" t="s">
        <v>159</v>
      </c>
      <c r="C80" s="48"/>
      <c r="Q80" s="49"/>
      <c r="R80" s="49"/>
    </row>
    <row r="81" spans="1:18" ht="12.75" customHeight="1" x14ac:dyDescent="0.25">
      <c r="A81" s="47"/>
      <c r="B81" t="s">
        <v>160</v>
      </c>
      <c r="C81" s="48"/>
      <c r="Q81" s="49"/>
      <c r="R81" s="49"/>
    </row>
    <row r="82" spans="1:18" ht="12.75" customHeight="1" x14ac:dyDescent="0.25">
      <c r="A82" s="47"/>
      <c r="C82" s="48"/>
      <c r="Q82" s="49"/>
      <c r="R82" s="49"/>
    </row>
    <row r="83" spans="1:18" x14ac:dyDescent="0.25">
      <c r="A83" t="s">
        <v>700</v>
      </c>
    </row>
    <row r="84" spans="1:18" x14ac:dyDescent="0.25">
      <c r="A84">
        <f t="shared" ref="A84:A115" si="118">IF(ISERROR(MATCH(B84,LocID_Index,0)),"",INDEX($A$1:$A$66,MATCH(B84,LocID_Index,0)))</f>
        <v>101</v>
      </c>
      <c r="B84">
        <v>1</v>
      </c>
    </row>
    <row r="85" spans="1:18" x14ac:dyDescent="0.25">
      <c r="A85">
        <f t="shared" si="118"/>
        <v>102</v>
      </c>
      <c r="B85">
        <v>2</v>
      </c>
    </row>
    <row r="86" spans="1:18" x14ac:dyDescent="0.25">
      <c r="A86">
        <f t="shared" si="118"/>
        <v>103</v>
      </c>
      <c r="B86">
        <v>3</v>
      </c>
    </row>
    <row r="87" spans="1:18" x14ac:dyDescent="0.25">
      <c r="A87">
        <f t="shared" si="118"/>
        <v>104</v>
      </c>
      <c r="B87">
        <v>4</v>
      </c>
    </row>
    <row r="88" spans="1:18" x14ac:dyDescent="0.25">
      <c r="A88">
        <f t="shared" si="118"/>
        <v>105</v>
      </c>
      <c r="B88">
        <v>5</v>
      </c>
    </row>
    <row r="89" spans="1:18" x14ac:dyDescent="0.25">
      <c r="A89">
        <f t="shared" si="118"/>
        <v>106</v>
      </c>
      <c r="B89">
        <v>6</v>
      </c>
    </row>
    <row r="90" spans="1:18" x14ac:dyDescent="0.25">
      <c r="A90">
        <f t="shared" si="118"/>
        <v>107</v>
      </c>
      <c r="B90">
        <v>7</v>
      </c>
    </row>
    <row r="91" spans="1:18" x14ac:dyDescent="0.25">
      <c r="A91">
        <f t="shared" si="118"/>
        <v>110</v>
      </c>
      <c r="B91">
        <v>8</v>
      </c>
    </row>
    <row r="92" spans="1:18" x14ac:dyDescent="0.25">
      <c r="A92">
        <f t="shared" si="118"/>
        <v>112</v>
      </c>
      <c r="B92">
        <v>9</v>
      </c>
    </row>
    <row r="93" spans="1:18" x14ac:dyDescent="0.25">
      <c r="A93">
        <f t="shared" si="118"/>
        <v>113</v>
      </c>
      <c r="B93">
        <v>10</v>
      </c>
    </row>
    <row r="94" spans="1:18" x14ac:dyDescent="0.25">
      <c r="A94">
        <f t="shared" si="118"/>
        <v>115</v>
      </c>
      <c r="B94">
        <v>11</v>
      </c>
    </row>
    <row r="95" spans="1:18" x14ac:dyDescent="0.25">
      <c r="A95">
        <f t="shared" si="118"/>
        <v>116</v>
      </c>
      <c r="B95">
        <v>12</v>
      </c>
    </row>
    <row r="96" spans="1:18" x14ac:dyDescent="0.25">
      <c r="A96">
        <f t="shared" si="118"/>
        <v>117</v>
      </c>
      <c r="B96">
        <v>13</v>
      </c>
    </row>
    <row r="97" spans="1:2" x14ac:dyDescent="0.25">
      <c r="A97">
        <f t="shared" si="118"/>
        <v>118</v>
      </c>
      <c r="B97">
        <v>14</v>
      </c>
    </row>
    <row r="98" spans="1:2" x14ac:dyDescent="0.25">
      <c r="A98">
        <f t="shared" si="118"/>
        <v>119</v>
      </c>
      <c r="B98">
        <v>15</v>
      </c>
    </row>
    <row r="99" spans="1:2" x14ac:dyDescent="0.25">
      <c r="A99">
        <f t="shared" si="118"/>
        <v>120</v>
      </c>
      <c r="B99">
        <v>16</v>
      </c>
    </row>
    <row r="100" spans="1:2" x14ac:dyDescent="0.25">
      <c r="A100">
        <f t="shared" si="118"/>
        <v>121</v>
      </c>
      <c r="B100">
        <v>17</v>
      </c>
    </row>
    <row r="101" spans="1:2" x14ac:dyDescent="0.25">
      <c r="A101">
        <f t="shared" si="118"/>
        <v>122</v>
      </c>
      <c r="B101">
        <v>18</v>
      </c>
    </row>
    <row r="102" spans="1:2" x14ac:dyDescent="0.25">
      <c r="A102">
        <f t="shared" si="118"/>
        <v>125</v>
      </c>
      <c r="B102">
        <v>19</v>
      </c>
    </row>
    <row r="103" spans="1:2" x14ac:dyDescent="0.25">
      <c r="A103">
        <f t="shared" si="118"/>
        <v>126</v>
      </c>
      <c r="B103">
        <v>20</v>
      </c>
    </row>
    <row r="104" spans="1:2" x14ac:dyDescent="0.25">
      <c r="A104">
        <f t="shared" si="118"/>
        <v>127</v>
      </c>
      <c r="B104">
        <v>21</v>
      </c>
    </row>
    <row r="105" spans="1:2" x14ac:dyDescent="0.25">
      <c r="A105">
        <f t="shared" si="118"/>
        <v>128</v>
      </c>
      <c r="B105">
        <v>22</v>
      </c>
    </row>
    <row r="106" spans="1:2" x14ac:dyDescent="0.25">
      <c r="A106">
        <f t="shared" si="118"/>
        <v>130</v>
      </c>
      <c r="B106">
        <v>23</v>
      </c>
    </row>
    <row r="107" spans="1:2" x14ac:dyDescent="0.25">
      <c r="A107">
        <f t="shared" si="118"/>
        <v>132</v>
      </c>
      <c r="B107">
        <v>24</v>
      </c>
    </row>
    <row r="108" spans="1:2" x14ac:dyDescent="0.25">
      <c r="A108">
        <f t="shared" si="118"/>
        <v>134</v>
      </c>
      <c r="B108">
        <v>25</v>
      </c>
    </row>
    <row r="109" spans="1:2" x14ac:dyDescent="0.25">
      <c r="A109">
        <f t="shared" si="118"/>
        <v>135</v>
      </c>
      <c r="B109">
        <v>26</v>
      </c>
    </row>
    <row r="110" spans="1:2" x14ac:dyDescent="0.25">
      <c r="A110">
        <f t="shared" si="118"/>
        <v>136</v>
      </c>
      <c r="B110">
        <v>27</v>
      </c>
    </row>
    <row r="111" spans="1:2" x14ac:dyDescent="0.25">
      <c r="A111">
        <f t="shared" si="118"/>
        <v>137</v>
      </c>
      <c r="B111">
        <v>28</v>
      </c>
    </row>
    <row r="112" spans="1:2" x14ac:dyDescent="0.25">
      <c r="A112">
        <f t="shared" si="118"/>
        <v>139</v>
      </c>
      <c r="B112">
        <v>29</v>
      </c>
    </row>
    <row r="113" spans="1:2" x14ac:dyDescent="0.25">
      <c r="A113">
        <f t="shared" si="118"/>
        <v>140</v>
      </c>
      <c r="B113">
        <v>30</v>
      </c>
    </row>
    <row r="114" spans="1:2" x14ac:dyDescent="0.25">
      <c r="A114">
        <f t="shared" si="118"/>
        <v>143</v>
      </c>
      <c r="B114">
        <v>31</v>
      </c>
    </row>
    <row r="115" spans="1:2" x14ac:dyDescent="0.25">
      <c r="A115">
        <f t="shared" si="118"/>
        <v>144</v>
      </c>
      <c r="B115">
        <v>32</v>
      </c>
    </row>
    <row r="116" spans="1:2" x14ac:dyDescent="0.25">
      <c r="A116">
        <f t="shared" ref="A116:A147" si="119">IF(ISERROR(MATCH(B116,LocID_Index,0)),"",INDEX($A$1:$A$66,MATCH(B116,LocID_Index,0)))</f>
        <v>145</v>
      </c>
      <c r="B116">
        <v>33</v>
      </c>
    </row>
    <row r="117" spans="1:2" x14ac:dyDescent="0.25">
      <c r="A117">
        <f t="shared" si="119"/>
        <v>147</v>
      </c>
      <c r="B117">
        <v>34</v>
      </c>
    </row>
    <row r="118" spans="1:2" x14ac:dyDescent="0.25">
      <c r="A118">
        <f t="shared" si="119"/>
        <v>149</v>
      </c>
      <c r="B118">
        <v>35</v>
      </c>
    </row>
    <row r="119" spans="1:2" x14ac:dyDescent="0.25">
      <c r="A119">
        <f t="shared" si="119"/>
        <v>150</v>
      </c>
      <c r="B119">
        <v>36</v>
      </c>
    </row>
    <row r="120" spans="1:2" x14ac:dyDescent="0.25">
      <c r="A120">
        <f t="shared" si="119"/>
        <v>151</v>
      </c>
      <c r="B120">
        <v>37</v>
      </c>
    </row>
    <row r="121" spans="1:2" x14ac:dyDescent="0.25">
      <c r="A121" t="str">
        <f t="shared" si="119"/>
        <v/>
      </c>
      <c r="B121">
        <v>38</v>
      </c>
    </row>
    <row r="122" spans="1:2" x14ac:dyDescent="0.25">
      <c r="A122" t="str">
        <f t="shared" si="119"/>
        <v/>
      </c>
      <c r="B122">
        <v>39</v>
      </c>
    </row>
    <row r="123" spans="1:2" x14ac:dyDescent="0.25">
      <c r="A123" t="str">
        <f t="shared" si="119"/>
        <v/>
      </c>
      <c r="B123">
        <v>40</v>
      </c>
    </row>
    <row r="124" spans="1:2" x14ac:dyDescent="0.25">
      <c r="A124" t="str">
        <f t="shared" si="119"/>
        <v/>
      </c>
      <c r="B124">
        <v>41</v>
      </c>
    </row>
    <row r="125" spans="1:2" x14ac:dyDescent="0.25">
      <c r="A125" t="str">
        <f t="shared" si="119"/>
        <v/>
      </c>
      <c r="B125">
        <v>42</v>
      </c>
    </row>
    <row r="126" spans="1:2" x14ac:dyDescent="0.25">
      <c r="A126" t="str">
        <f t="shared" si="119"/>
        <v/>
      </c>
      <c r="B126">
        <v>43</v>
      </c>
    </row>
    <row r="127" spans="1:2" x14ac:dyDescent="0.25">
      <c r="A127" t="str">
        <f t="shared" si="119"/>
        <v/>
      </c>
      <c r="B127">
        <v>44</v>
      </c>
    </row>
    <row r="128" spans="1:2" x14ac:dyDescent="0.25">
      <c r="A128" t="str">
        <f t="shared" si="119"/>
        <v/>
      </c>
      <c r="B128">
        <v>45</v>
      </c>
    </row>
    <row r="129" spans="1:2" x14ac:dyDescent="0.25">
      <c r="A129" t="str">
        <f t="shared" si="119"/>
        <v/>
      </c>
      <c r="B129">
        <v>46</v>
      </c>
    </row>
    <row r="130" spans="1:2" x14ac:dyDescent="0.25">
      <c r="A130" t="str">
        <f t="shared" si="119"/>
        <v/>
      </c>
      <c r="B130">
        <v>47</v>
      </c>
    </row>
    <row r="131" spans="1:2" x14ac:dyDescent="0.25">
      <c r="A131" t="str">
        <f t="shared" si="119"/>
        <v/>
      </c>
      <c r="B131">
        <v>48</v>
      </c>
    </row>
    <row r="132" spans="1:2" x14ac:dyDescent="0.25">
      <c r="A132" t="str">
        <f t="shared" si="119"/>
        <v/>
      </c>
      <c r="B132">
        <v>49</v>
      </c>
    </row>
    <row r="133" spans="1:2" x14ac:dyDescent="0.25">
      <c r="A133" t="str">
        <f t="shared" si="119"/>
        <v/>
      </c>
      <c r="B133">
        <v>50</v>
      </c>
    </row>
    <row r="134" spans="1:2" x14ac:dyDescent="0.25">
      <c r="A134" t="str">
        <f t="shared" si="119"/>
        <v/>
      </c>
      <c r="B134">
        <v>51</v>
      </c>
    </row>
    <row r="135" spans="1:2" x14ac:dyDescent="0.25">
      <c r="A135" t="str">
        <f t="shared" si="119"/>
        <v/>
      </c>
      <c r="B135">
        <v>52</v>
      </c>
    </row>
    <row r="136" spans="1:2" x14ac:dyDescent="0.25">
      <c r="A136" t="str">
        <f t="shared" si="119"/>
        <v/>
      </c>
      <c r="B136">
        <v>53</v>
      </c>
    </row>
    <row r="137" spans="1:2" x14ac:dyDescent="0.25">
      <c r="A137" t="str">
        <f t="shared" si="119"/>
        <v/>
      </c>
      <c r="B137">
        <v>54</v>
      </c>
    </row>
    <row r="138" spans="1:2" x14ac:dyDescent="0.25">
      <c r="A138" t="str">
        <f t="shared" si="119"/>
        <v/>
      </c>
      <c r="B138">
        <v>55</v>
      </c>
    </row>
    <row r="139" spans="1:2" x14ac:dyDescent="0.25">
      <c r="A139" t="str">
        <f t="shared" si="119"/>
        <v/>
      </c>
      <c r="B139">
        <v>56</v>
      </c>
    </row>
    <row r="140" spans="1:2" x14ac:dyDescent="0.25">
      <c r="A140" t="str">
        <f t="shared" si="119"/>
        <v/>
      </c>
      <c r="B140">
        <v>57</v>
      </c>
    </row>
    <row r="141" spans="1:2" x14ac:dyDescent="0.25">
      <c r="A141" t="str">
        <f t="shared" si="119"/>
        <v/>
      </c>
      <c r="B141">
        <v>58</v>
      </c>
    </row>
    <row r="142" spans="1:2" x14ac:dyDescent="0.25">
      <c r="A142" t="str">
        <f t="shared" si="119"/>
        <v/>
      </c>
      <c r="B142">
        <v>59</v>
      </c>
    </row>
    <row r="143" spans="1:2" x14ac:dyDescent="0.25">
      <c r="A143" t="str">
        <f t="shared" si="119"/>
        <v/>
      </c>
      <c r="B143">
        <v>60</v>
      </c>
    </row>
    <row r="144" spans="1:2" x14ac:dyDescent="0.25">
      <c r="A144" t="str">
        <f t="shared" si="119"/>
        <v/>
      </c>
      <c r="B144">
        <v>61</v>
      </c>
    </row>
    <row r="145" spans="1:2" x14ac:dyDescent="0.25">
      <c r="A145" t="str">
        <f t="shared" si="119"/>
        <v/>
      </c>
      <c r="B145">
        <v>62</v>
      </c>
    </row>
    <row r="146" spans="1:2" x14ac:dyDescent="0.25">
      <c r="A146" t="str">
        <f t="shared" si="119"/>
        <v/>
      </c>
      <c r="B146">
        <v>63</v>
      </c>
    </row>
    <row r="147" spans="1:2" x14ac:dyDescent="0.25">
      <c r="A147" t="str">
        <f t="shared" si="119"/>
        <v/>
      </c>
      <c r="B147">
        <v>64</v>
      </c>
    </row>
    <row r="148" spans="1:2" x14ac:dyDescent="0.25">
      <c r="A148" t="str">
        <f t="shared" ref="A148:A179" si="120">IF(ISERROR(MATCH(B148,LocID_Index,0)),"",INDEX($A$1:$A$66,MATCH(B148,LocID_Index,0)))</f>
        <v/>
      </c>
      <c r="B148">
        <v>65</v>
      </c>
    </row>
    <row r="149" spans="1:2" x14ac:dyDescent="0.25">
      <c r="A149" t="str">
        <f t="shared" si="120"/>
        <v/>
      </c>
      <c r="B149">
        <v>66</v>
      </c>
    </row>
    <row r="150" spans="1:2" x14ac:dyDescent="0.25">
      <c r="A150" t="str">
        <f t="shared" si="120"/>
        <v/>
      </c>
      <c r="B150">
        <v>67</v>
      </c>
    </row>
    <row r="151" spans="1:2" x14ac:dyDescent="0.25">
      <c r="A151" t="str">
        <f t="shared" si="120"/>
        <v/>
      </c>
      <c r="B151">
        <v>68</v>
      </c>
    </row>
    <row r="152" spans="1:2" x14ac:dyDescent="0.25">
      <c r="A152" t="str">
        <f t="shared" si="120"/>
        <v/>
      </c>
      <c r="B152">
        <v>69</v>
      </c>
    </row>
    <row r="153" spans="1:2" x14ac:dyDescent="0.25">
      <c r="A153" t="str">
        <f t="shared" si="120"/>
        <v/>
      </c>
      <c r="B153">
        <v>70</v>
      </c>
    </row>
    <row r="154" spans="1:2" x14ac:dyDescent="0.25">
      <c r="A154" t="str">
        <f t="shared" si="120"/>
        <v/>
      </c>
      <c r="B154">
        <v>71</v>
      </c>
    </row>
    <row r="155" spans="1:2" x14ac:dyDescent="0.25">
      <c r="A155" t="str">
        <f t="shared" si="120"/>
        <v/>
      </c>
      <c r="B155">
        <v>72</v>
      </c>
    </row>
    <row r="156" spans="1:2" x14ac:dyDescent="0.25">
      <c r="A156" t="str">
        <f t="shared" si="120"/>
        <v/>
      </c>
      <c r="B156">
        <v>73</v>
      </c>
    </row>
    <row r="157" spans="1:2" x14ac:dyDescent="0.25">
      <c r="A157" t="str">
        <f t="shared" si="120"/>
        <v/>
      </c>
      <c r="B157">
        <v>74</v>
      </c>
    </row>
    <row r="158" spans="1:2" x14ac:dyDescent="0.25">
      <c r="A158" t="str">
        <f t="shared" si="120"/>
        <v/>
      </c>
      <c r="B158">
        <v>75</v>
      </c>
    </row>
    <row r="159" spans="1:2" x14ac:dyDescent="0.25">
      <c r="A159" t="str">
        <f t="shared" si="120"/>
        <v/>
      </c>
      <c r="B159">
        <v>76</v>
      </c>
    </row>
    <row r="160" spans="1:2" x14ac:dyDescent="0.25">
      <c r="A160" t="str">
        <f t="shared" si="120"/>
        <v/>
      </c>
      <c r="B160">
        <v>77</v>
      </c>
    </row>
    <row r="161" spans="1:2" x14ac:dyDescent="0.25">
      <c r="A161" t="str">
        <f t="shared" si="120"/>
        <v/>
      </c>
      <c r="B161">
        <v>78</v>
      </c>
    </row>
    <row r="162" spans="1:2" x14ac:dyDescent="0.25">
      <c r="A162" t="str">
        <f t="shared" si="120"/>
        <v/>
      </c>
      <c r="B162">
        <v>79</v>
      </c>
    </row>
    <row r="163" spans="1:2" x14ac:dyDescent="0.25">
      <c r="A163" t="str">
        <f t="shared" si="120"/>
        <v/>
      </c>
      <c r="B163">
        <v>80</v>
      </c>
    </row>
    <row r="164" spans="1:2" x14ac:dyDescent="0.25">
      <c r="A164" t="str">
        <f t="shared" si="120"/>
        <v/>
      </c>
      <c r="B164">
        <v>81</v>
      </c>
    </row>
    <row r="165" spans="1:2" x14ac:dyDescent="0.25">
      <c r="A165" t="str">
        <f t="shared" si="120"/>
        <v/>
      </c>
      <c r="B165">
        <v>82</v>
      </c>
    </row>
    <row r="166" spans="1:2" x14ac:dyDescent="0.25">
      <c r="A166" t="str">
        <f t="shared" si="120"/>
        <v/>
      </c>
      <c r="B166">
        <v>83</v>
      </c>
    </row>
    <row r="167" spans="1:2" x14ac:dyDescent="0.25">
      <c r="A167" t="str">
        <f t="shared" si="120"/>
        <v/>
      </c>
      <c r="B167">
        <v>84</v>
      </c>
    </row>
    <row r="168" spans="1:2" x14ac:dyDescent="0.25">
      <c r="A168" t="str">
        <f t="shared" si="120"/>
        <v/>
      </c>
      <c r="B168">
        <v>85</v>
      </c>
    </row>
    <row r="169" spans="1:2" x14ac:dyDescent="0.25">
      <c r="A169" t="str">
        <f t="shared" si="120"/>
        <v/>
      </c>
      <c r="B169">
        <v>86</v>
      </c>
    </row>
    <row r="170" spans="1:2" x14ac:dyDescent="0.25">
      <c r="A170" t="str">
        <f t="shared" si="120"/>
        <v/>
      </c>
      <c r="B170">
        <v>87</v>
      </c>
    </row>
    <row r="171" spans="1:2" x14ac:dyDescent="0.25">
      <c r="A171" t="str">
        <f t="shared" si="120"/>
        <v/>
      </c>
      <c r="B171">
        <v>88</v>
      </c>
    </row>
    <row r="172" spans="1:2" x14ac:dyDescent="0.25">
      <c r="A172" t="str">
        <f t="shared" si="120"/>
        <v/>
      </c>
      <c r="B172">
        <v>89</v>
      </c>
    </row>
    <row r="173" spans="1:2" x14ac:dyDescent="0.25">
      <c r="A173" t="str">
        <f t="shared" si="120"/>
        <v/>
      </c>
      <c r="B173">
        <v>90</v>
      </c>
    </row>
    <row r="174" spans="1:2" x14ac:dyDescent="0.25">
      <c r="A174" t="str">
        <f t="shared" si="120"/>
        <v/>
      </c>
      <c r="B174">
        <v>91</v>
      </c>
    </row>
    <row r="175" spans="1:2" x14ac:dyDescent="0.25">
      <c r="A175" t="str">
        <f t="shared" si="120"/>
        <v/>
      </c>
      <c r="B175">
        <v>92</v>
      </c>
    </row>
    <row r="176" spans="1:2" x14ac:dyDescent="0.25">
      <c r="A176" t="str">
        <f t="shared" si="120"/>
        <v/>
      </c>
      <c r="B176">
        <v>93</v>
      </c>
    </row>
    <row r="177" spans="1:2" x14ac:dyDescent="0.25">
      <c r="A177" t="str">
        <f t="shared" si="120"/>
        <v/>
      </c>
      <c r="B177">
        <v>94</v>
      </c>
    </row>
    <row r="178" spans="1:2" x14ac:dyDescent="0.25">
      <c r="A178" t="str">
        <f t="shared" si="120"/>
        <v/>
      </c>
      <c r="B178">
        <v>95</v>
      </c>
    </row>
    <row r="179" spans="1:2" x14ac:dyDescent="0.25">
      <c r="A179" t="str">
        <f t="shared" si="120"/>
        <v/>
      </c>
      <c r="B179">
        <v>96</v>
      </c>
    </row>
    <row r="180" spans="1:2" x14ac:dyDescent="0.25">
      <c r="A180" t="str">
        <f t="shared" ref="A180:A209" si="121">IF(ISERROR(MATCH(B180,LocID_Index,0)),"",INDEX($A$1:$A$66,MATCH(B180,LocID_Index,0)))</f>
        <v/>
      </c>
      <c r="B180">
        <v>97</v>
      </c>
    </row>
    <row r="181" spans="1:2" x14ac:dyDescent="0.25">
      <c r="A181" t="str">
        <f t="shared" si="121"/>
        <v/>
      </c>
      <c r="B181">
        <v>98</v>
      </c>
    </row>
    <row r="182" spans="1:2" x14ac:dyDescent="0.25">
      <c r="A182" t="str">
        <f t="shared" si="121"/>
        <v/>
      </c>
      <c r="B182">
        <v>99</v>
      </c>
    </row>
    <row r="183" spans="1:2" x14ac:dyDescent="0.25">
      <c r="A183" t="str">
        <f t="shared" si="121"/>
        <v/>
      </c>
      <c r="B183">
        <v>100</v>
      </c>
    </row>
    <row r="184" spans="1:2" x14ac:dyDescent="0.25">
      <c r="A184" t="str">
        <f t="shared" si="121"/>
        <v/>
      </c>
      <c r="B184">
        <v>101</v>
      </c>
    </row>
    <row r="185" spans="1:2" x14ac:dyDescent="0.25">
      <c r="A185" t="str">
        <f t="shared" si="121"/>
        <v/>
      </c>
      <c r="B185">
        <v>102</v>
      </c>
    </row>
    <row r="186" spans="1:2" x14ac:dyDescent="0.25">
      <c r="A186" t="str">
        <f t="shared" si="121"/>
        <v/>
      </c>
      <c r="B186">
        <v>103</v>
      </c>
    </row>
    <row r="187" spans="1:2" x14ac:dyDescent="0.25">
      <c r="A187" t="str">
        <f t="shared" si="121"/>
        <v/>
      </c>
      <c r="B187">
        <v>104</v>
      </c>
    </row>
    <row r="188" spans="1:2" x14ac:dyDescent="0.25">
      <c r="A188" t="str">
        <f t="shared" si="121"/>
        <v/>
      </c>
      <c r="B188">
        <v>105</v>
      </c>
    </row>
    <row r="189" spans="1:2" x14ac:dyDescent="0.25">
      <c r="A189" t="str">
        <f t="shared" si="121"/>
        <v/>
      </c>
      <c r="B189">
        <v>106</v>
      </c>
    </row>
    <row r="190" spans="1:2" x14ac:dyDescent="0.25">
      <c r="A190" t="str">
        <f t="shared" si="121"/>
        <v/>
      </c>
      <c r="B190">
        <v>107</v>
      </c>
    </row>
    <row r="191" spans="1:2" x14ac:dyDescent="0.25">
      <c r="A191" t="str">
        <f t="shared" si="121"/>
        <v/>
      </c>
      <c r="B191">
        <v>108</v>
      </c>
    </row>
    <row r="192" spans="1:2" x14ac:dyDescent="0.25">
      <c r="A192" t="str">
        <f t="shared" si="121"/>
        <v/>
      </c>
      <c r="B192">
        <v>109</v>
      </c>
    </row>
    <row r="193" spans="1:2" x14ac:dyDescent="0.25">
      <c r="A193" t="str">
        <f t="shared" si="121"/>
        <v/>
      </c>
      <c r="B193">
        <v>110</v>
      </c>
    </row>
    <row r="194" spans="1:2" x14ac:dyDescent="0.25">
      <c r="A194" t="str">
        <f t="shared" si="121"/>
        <v/>
      </c>
      <c r="B194">
        <v>111</v>
      </c>
    </row>
    <row r="195" spans="1:2" x14ac:dyDescent="0.25">
      <c r="A195" t="str">
        <f t="shared" si="121"/>
        <v/>
      </c>
      <c r="B195">
        <v>112</v>
      </c>
    </row>
    <row r="196" spans="1:2" x14ac:dyDescent="0.25">
      <c r="A196" t="str">
        <f t="shared" si="121"/>
        <v/>
      </c>
      <c r="B196">
        <v>113</v>
      </c>
    </row>
    <row r="197" spans="1:2" x14ac:dyDescent="0.25">
      <c r="A197" t="str">
        <f t="shared" si="121"/>
        <v/>
      </c>
      <c r="B197">
        <v>114</v>
      </c>
    </row>
    <row r="198" spans="1:2" x14ac:dyDescent="0.25">
      <c r="A198" t="str">
        <f t="shared" si="121"/>
        <v/>
      </c>
      <c r="B198">
        <v>115</v>
      </c>
    </row>
    <row r="199" spans="1:2" x14ac:dyDescent="0.25">
      <c r="A199" t="str">
        <f t="shared" si="121"/>
        <v/>
      </c>
      <c r="B199">
        <v>116</v>
      </c>
    </row>
    <row r="200" spans="1:2" x14ac:dyDescent="0.25">
      <c r="A200" t="str">
        <f t="shared" si="121"/>
        <v/>
      </c>
      <c r="B200">
        <v>117</v>
      </c>
    </row>
    <row r="201" spans="1:2" x14ac:dyDescent="0.25">
      <c r="A201" t="str">
        <f t="shared" si="121"/>
        <v/>
      </c>
      <c r="B201">
        <v>118</v>
      </c>
    </row>
    <row r="202" spans="1:2" x14ac:dyDescent="0.25">
      <c r="A202" t="str">
        <f t="shared" si="121"/>
        <v/>
      </c>
      <c r="B202">
        <v>119</v>
      </c>
    </row>
    <row r="203" spans="1:2" x14ac:dyDescent="0.25">
      <c r="A203" t="str">
        <f t="shared" si="121"/>
        <v/>
      </c>
      <c r="B203">
        <v>120</v>
      </c>
    </row>
    <row r="204" spans="1:2" x14ac:dyDescent="0.25">
      <c r="A204" t="str">
        <f t="shared" si="121"/>
        <v/>
      </c>
      <c r="B204">
        <v>121</v>
      </c>
    </row>
    <row r="205" spans="1:2" x14ac:dyDescent="0.25">
      <c r="A205" t="str">
        <f t="shared" si="121"/>
        <v/>
      </c>
      <c r="B205">
        <v>122</v>
      </c>
    </row>
    <row r="206" spans="1:2" x14ac:dyDescent="0.25">
      <c r="A206" t="str">
        <f t="shared" si="121"/>
        <v/>
      </c>
      <c r="B206">
        <v>123</v>
      </c>
    </row>
    <row r="207" spans="1:2" x14ac:dyDescent="0.25">
      <c r="A207" t="str">
        <f t="shared" si="121"/>
        <v/>
      </c>
      <c r="B207">
        <v>124</v>
      </c>
    </row>
    <row r="208" spans="1:2" x14ac:dyDescent="0.25">
      <c r="A208" t="str">
        <f t="shared" si="121"/>
        <v/>
      </c>
      <c r="B208">
        <v>125</v>
      </c>
    </row>
    <row r="209" spans="1:2" x14ac:dyDescent="0.25">
      <c r="A209" t="str">
        <f t="shared" si="121"/>
        <v/>
      </c>
      <c r="B209">
        <v>126</v>
      </c>
    </row>
  </sheetData>
  <sheetProtection selectLockedCells="1" selectUnlockedCells="1"/>
  <sortState columnSort="1" ref="BL1:BP209">
    <sortCondition descending="1" ref="BL1:BP1"/>
  </sortState>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6"/>
  <sheetViews>
    <sheetView zoomScale="70" zoomScaleNormal="70" workbookViewId="0">
      <pane ySplit="1" topLeftCell="A2" activePane="bottomLeft" state="frozen"/>
      <selection pane="bottomLeft" activeCell="A2" sqref="A2"/>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213</v>
      </c>
      <c r="B1" s="93" t="s">
        <v>214</v>
      </c>
      <c r="C1" s="93" t="s">
        <v>215</v>
      </c>
      <c r="D1" s="93" t="s">
        <v>216</v>
      </c>
      <c r="E1" s="93" t="s">
        <v>217</v>
      </c>
      <c r="F1" s="142" t="s">
        <v>352</v>
      </c>
      <c r="G1" s="96" t="s">
        <v>354</v>
      </c>
      <c r="H1" s="96" t="s">
        <v>355</v>
      </c>
      <c r="I1" s="96" t="s">
        <v>493</v>
      </c>
    </row>
    <row r="2" spans="1:9" x14ac:dyDescent="0.25">
      <c r="A2">
        <v>0</v>
      </c>
      <c r="B2" s="97" t="s">
        <v>239</v>
      </c>
      <c r="C2" s="98" t="s">
        <v>25</v>
      </c>
      <c r="D2" s="98" t="s">
        <v>240</v>
      </c>
      <c r="E2" s="97" t="s">
        <v>241</v>
      </c>
      <c r="F2" s="142" t="b">
        <v>0</v>
      </c>
      <c r="G2" t="s">
        <v>357</v>
      </c>
      <c r="H2" t="s">
        <v>357</v>
      </c>
    </row>
    <row r="3" spans="1:9" x14ac:dyDescent="0.25">
      <c r="A3">
        <v>1</v>
      </c>
      <c r="B3" s="95" t="s">
        <v>25</v>
      </c>
      <c r="C3" s="98" t="s">
        <v>239</v>
      </c>
      <c r="D3" s="98" t="s">
        <v>242</v>
      </c>
      <c r="E3" s="95" t="s">
        <v>243</v>
      </c>
      <c r="F3" s="142" t="b">
        <v>1</v>
      </c>
      <c r="G3" t="s">
        <v>358</v>
      </c>
      <c r="H3" t="s">
        <v>359</v>
      </c>
    </row>
    <row r="4" spans="1:9" x14ac:dyDescent="0.25">
      <c r="A4">
        <v>2</v>
      </c>
      <c r="B4" s="95" t="s">
        <v>244</v>
      </c>
      <c r="C4" s="98" t="s">
        <v>245</v>
      </c>
      <c r="D4" s="98" t="s">
        <v>242</v>
      </c>
      <c r="E4" s="95" t="s">
        <v>246</v>
      </c>
      <c r="F4" s="142" t="b">
        <v>1</v>
      </c>
      <c r="G4" t="s">
        <v>357</v>
      </c>
      <c r="H4" t="s">
        <v>357</v>
      </c>
    </row>
    <row r="5" spans="1:9" x14ac:dyDescent="0.25">
      <c r="A5">
        <v>3</v>
      </c>
      <c r="B5" s="95" t="s">
        <v>242</v>
      </c>
      <c r="C5" s="98" t="s">
        <v>244</v>
      </c>
      <c r="D5" s="98" t="s">
        <v>247</v>
      </c>
      <c r="E5" s="95" t="s">
        <v>248</v>
      </c>
      <c r="F5" s="142" t="b">
        <v>0</v>
      </c>
      <c r="G5" t="s">
        <v>360</v>
      </c>
      <c r="H5" t="s">
        <v>361</v>
      </c>
      <c r="I5" t="s">
        <v>494</v>
      </c>
    </row>
    <row r="6" spans="1:9" x14ac:dyDescent="0.25">
      <c r="A6">
        <v>4</v>
      </c>
      <c r="B6" s="95" t="s">
        <v>242</v>
      </c>
      <c r="C6" s="98" t="s">
        <v>25</v>
      </c>
      <c r="D6" s="98" t="s">
        <v>244</v>
      </c>
      <c r="E6" s="95" t="s">
        <v>249</v>
      </c>
      <c r="F6" s="142" t="b">
        <v>0</v>
      </c>
      <c r="G6" t="s">
        <v>359</v>
      </c>
      <c r="H6" t="s">
        <v>360</v>
      </c>
    </row>
    <row r="7" spans="1:9" x14ac:dyDescent="0.25">
      <c r="A7">
        <v>5</v>
      </c>
      <c r="B7" s="95" t="s">
        <v>25</v>
      </c>
      <c r="C7" s="98" t="s">
        <v>242</v>
      </c>
      <c r="D7" s="98" t="s">
        <v>250</v>
      </c>
      <c r="E7" s="95" t="s">
        <v>251</v>
      </c>
      <c r="F7" s="142" t="b">
        <v>1</v>
      </c>
      <c r="G7" t="s">
        <v>359</v>
      </c>
      <c r="H7" t="s">
        <v>362</v>
      </c>
    </row>
    <row r="8" spans="1:9" x14ac:dyDescent="0.25">
      <c r="A8">
        <v>6</v>
      </c>
      <c r="B8" s="95" t="s">
        <v>244</v>
      </c>
      <c r="C8" s="98" t="s">
        <v>242</v>
      </c>
      <c r="D8" s="98" t="s">
        <v>250</v>
      </c>
      <c r="E8" s="95" t="s">
        <v>251</v>
      </c>
      <c r="F8" s="142" t="b">
        <v>1</v>
      </c>
      <c r="G8" t="s">
        <v>357</v>
      </c>
      <c r="H8" t="s">
        <v>357</v>
      </c>
    </row>
    <row r="9" spans="1:9" x14ac:dyDescent="0.25">
      <c r="A9">
        <v>7</v>
      </c>
      <c r="B9" s="95" t="s">
        <v>247</v>
      </c>
      <c r="C9" s="98" t="s">
        <v>242</v>
      </c>
      <c r="D9" s="98" t="s">
        <v>250</v>
      </c>
      <c r="E9" s="95" t="s">
        <v>251</v>
      </c>
      <c r="F9" s="142" t="b">
        <v>1</v>
      </c>
      <c r="G9" t="s">
        <v>361</v>
      </c>
      <c r="H9" t="s">
        <v>363</v>
      </c>
    </row>
    <row r="10" spans="1:9" x14ac:dyDescent="0.25">
      <c r="A10">
        <v>8</v>
      </c>
      <c r="B10" s="95" t="s">
        <v>250</v>
      </c>
      <c r="C10" s="98" t="s">
        <v>244</v>
      </c>
      <c r="D10" s="98" t="s">
        <v>247</v>
      </c>
      <c r="E10" s="95" t="s">
        <v>248</v>
      </c>
      <c r="F10" s="142" t="b">
        <v>0</v>
      </c>
      <c r="G10" t="s">
        <v>357</v>
      </c>
      <c r="H10" t="s">
        <v>357</v>
      </c>
    </row>
    <row r="11" spans="1:9" x14ac:dyDescent="0.25">
      <c r="A11">
        <v>9</v>
      </c>
      <c r="B11" s="95" t="s">
        <v>250</v>
      </c>
      <c r="C11" s="98" t="s">
        <v>25</v>
      </c>
      <c r="D11" s="98" t="s">
        <v>244</v>
      </c>
      <c r="E11" s="95" t="s">
        <v>249</v>
      </c>
      <c r="F11" s="142" t="b">
        <v>0</v>
      </c>
      <c r="G11" t="s">
        <v>357</v>
      </c>
      <c r="H11" t="s">
        <v>357</v>
      </c>
    </row>
    <row r="12" spans="1:9" x14ac:dyDescent="0.25">
      <c r="A12">
        <v>10</v>
      </c>
      <c r="B12" s="95" t="s">
        <v>250</v>
      </c>
      <c r="C12" s="98" t="s">
        <v>30</v>
      </c>
      <c r="D12" s="98" t="s">
        <v>25</v>
      </c>
      <c r="E12" s="95" t="s">
        <v>252</v>
      </c>
      <c r="F12" s="142" t="b">
        <v>0</v>
      </c>
      <c r="G12" t="s">
        <v>357</v>
      </c>
      <c r="H12" t="s">
        <v>357</v>
      </c>
    </row>
    <row r="13" spans="1:9" x14ac:dyDescent="0.25">
      <c r="A13">
        <v>11</v>
      </c>
      <c r="B13" s="95" t="s">
        <v>30</v>
      </c>
      <c r="C13" s="98" t="s">
        <v>253</v>
      </c>
      <c r="D13" s="98" t="s">
        <v>254</v>
      </c>
      <c r="E13" s="95" t="s">
        <v>255</v>
      </c>
      <c r="F13" s="142" t="b">
        <v>1</v>
      </c>
      <c r="G13" t="s">
        <v>364</v>
      </c>
      <c r="H13" t="s">
        <v>365</v>
      </c>
    </row>
    <row r="14" spans="1:9" x14ac:dyDescent="0.25">
      <c r="A14">
        <v>12</v>
      </c>
      <c r="B14" s="95" t="s">
        <v>254</v>
      </c>
      <c r="C14" s="98" t="s">
        <v>162</v>
      </c>
      <c r="D14" s="98" t="s">
        <v>30</v>
      </c>
      <c r="E14" s="95" t="s">
        <v>256</v>
      </c>
      <c r="F14" s="142" t="b">
        <v>0</v>
      </c>
      <c r="G14" t="s">
        <v>357</v>
      </c>
      <c r="H14" t="s">
        <v>357</v>
      </c>
    </row>
    <row r="15" spans="1:9" x14ac:dyDescent="0.25">
      <c r="A15">
        <v>13</v>
      </c>
      <c r="B15" s="95" t="s">
        <v>254</v>
      </c>
      <c r="C15" s="98" t="s">
        <v>257</v>
      </c>
      <c r="D15" s="98" t="s">
        <v>162</v>
      </c>
      <c r="E15" s="95" t="s">
        <v>258</v>
      </c>
      <c r="F15" s="142" t="b">
        <v>0</v>
      </c>
      <c r="G15" t="s">
        <v>357</v>
      </c>
      <c r="H15" t="s">
        <v>357</v>
      </c>
    </row>
    <row r="16" spans="1:9" x14ac:dyDescent="0.25">
      <c r="A16">
        <v>14</v>
      </c>
      <c r="B16" s="95" t="s">
        <v>162</v>
      </c>
      <c r="C16" s="98" t="s">
        <v>259</v>
      </c>
      <c r="D16" s="98" t="s">
        <v>254</v>
      </c>
      <c r="E16" s="95" t="s">
        <v>260</v>
      </c>
      <c r="F16" s="142" t="b">
        <v>1</v>
      </c>
      <c r="G16" t="s">
        <v>366</v>
      </c>
      <c r="H16" t="s">
        <v>367</v>
      </c>
    </row>
    <row r="17" spans="1:10" x14ac:dyDescent="0.25">
      <c r="A17">
        <v>15</v>
      </c>
      <c r="B17" s="95" t="s">
        <v>162</v>
      </c>
      <c r="C17" s="98" t="s">
        <v>254</v>
      </c>
      <c r="D17" s="98" t="s">
        <v>261</v>
      </c>
      <c r="E17" s="95" t="s">
        <v>262</v>
      </c>
      <c r="F17" s="142" t="b">
        <v>1</v>
      </c>
      <c r="G17" t="s">
        <v>367</v>
      </c>
      <c r="H17" t="s">
        <v>368</v>
      </c>
    </row>
    <row r="18" spans="1:10" x14ac:dyDescent="0.25">
      <c r="A18">
        <v>16</v>
      </c>
      <c r="B18" s="103" t="s">
        <v>31</v>
      </c>
      <c r="C18" s="98" t="s">
        <v>162</v>
      </c>
      <c r="D18" s="98" t="s">
        <v>29</v>
      </c>
      <c r="E18" s="95" t="s">
        <v>263</v>
      </c>
      <c r="F18" s="142" t="b">
        <v>0</v>
      </c>
      <c r="G18" t="s">
        <v>369</v>
      </c>
      <c r="H18" t="s">
        <v>370</v>
      </c>
    </row>
    <row r="19" spans="1:10" x14ac:dyDescent="0.25">
      <c r="A19">
        <v>17</v>
      </c>
      <c r="B19" s="95" t="s">
        <v>30</v>
      </c>
      <c r="C19" s="98" t="s">
        <v>250</v>
      </c>
      <c r="D19" s="98" t="s">
        <v>161</v>
      </c>
      <c r="E19" s="95" t="s">
        <v>264</v>
      </c>
      <c r="F19" s="142" t="b">
        <v>1</v>
      </c>
      <c r="G19" t="s">
        <v>371</v>
      </c>
      <c r="H19" t="s">
        <v>372</v>
      </c>
      <c r="I19" t="s">
        <v>31</v>
      </c>
      <c r="J19" t="s">
        <v>268</v>
      </c>
    </row>
    <row r="20" spans="1:10" x14ac:dyDescent="0.25">
      <c r="A20">
        <v>18</v>
      </c>
      <c r="B20" s="95" t="s">
        <v>244</v>
      </c>
      <c r="C20" s="98" t="s">
        <v>250</v>
      </c>
      <c r="D20" s="103" t="s">
        <v>31</v>
      </c>
      <c r="E20" s="103" t="s">
        <v>714</v>
      </c>
      <c r="F20" s="142" t="b">
        <v>1</v>
      </c>
      <c r="G20" t="s">
        <v>357</v>
      </c>
      <c r="H20" t="s">
        <v>357</v>
      </c>
    </row>
    <row r="21" spans="1:10" x14ac:dyDescent="0.25">
      <c r="A21">
        <v>19</v>
      </c>
      <c r="B21" s="95" t="s">
        <v>247</v>
      </c>
      <c r="C21" s="98" t="s">
        <v>250</v>
      </c>
      <c r="D21" s="103" t="s">
        <v>31</v>
      </c>
      <c r="E21" s="103" t="s">
        <v>714</v>
      </c>
      <c r="F21" s="142" t="b">
        <v>1</v>
      </c>
      <c r="G21" t="s">
        <v>363</v>
      </c>
      <c r="H21" t="s">
        <v>382</v>
      </c>
    </row>
    <row r="22" spans="1:10" x14ac:dyDescent="0.25">
      <c r="A22">
        <v>20</v>
      </c>
      <c r="B22" s="103" t="s">
        <v>31</v>
      </c>
      <c r="C22" s="98" t="s">
        <v>29</v>
      </c>
      <c r="D22" s="98" t="s">
        <v>30</v>
      </c>
      <c r="E22" s="95" t="s">
        <v>266</v>
      </c>
      <c r="F22" s="142" t="b">
        <v>0</v>
      </c>
      <c r="G22" t="s">
        <v>370</v>
      </c>
      <c r="H22" t="s">
        <v>373</v>
      </c>
    </row>
    <row r="23" spans="1:10" x14ac:dyDescent="0.25">
      <c r="A23">
        <v>21</v>
      </c>
      <c r="B23" s="95" t="s">
        <v>162</v>
      </c>
      <c r="C23" s="103" t="s">
        <v>31</v>
      </c>
      <c r="D23" s="98" t="s">
        <v>161</v>
      </c>
      <c r="E23" s="95" t="s">
        <v>267</v>
      </c>
      <c r="F23" s="142" t="b">
        <v>1</v>
      </c>
      <c r="G23" t="s">
        <v>374</v>
      </c>
      <c r="H23" t="s">
        <v>375</v>
      </c>
    </row>
    <row r="24" spans="1:10" x14ac:dyDescent="0.25">
      <c r="A24">
        <v>22</v>
      </c>
      <c r="B24" s="95" t="s">
        <v>268</v>
      </c>
      <c r="C24" s="98" t="s">
        <v>162</v>
      </c>
      <c r="D24" s="98" t="s">
        <v>29</v>
      </c>
      <c r="E24" s="95" t="s">
        <v>263</v>
      </c>
      <c r="F24" s="142" t="b">
        <v>0</v>
      </c>
      <c r="G24" t="s">
        <v>376</v>
      </c>
      <c r="H24" t="s">
        <v>377</v>
      </c>
    </row>
    <row r="25" spans="1:10" x14ac:dyDescent="0.25">
      <c r="A25">
        <v>23</v>
      </c>
      <c r="B25" s="95" t="s">
        <v>268</v>
      </c>
      <c r="C25" s="98" t="s">
        <v>29</v>
      </c>
      <c r="D25" s="98" t="s">
        <v>30</v>
      </c>
      <c r="E25" s="95" t="s">
        <v>266</v>
      </c>
      <c r="F25" s="142" t="b">
        <v>0</v>
      </c>
      <c r="G25" t="s">
        <v>377</v>
      </c>
      <c r="H25" t="s">
        <v>378</v>
      </c>
    </row>
    <row r="26" spans="1:10" x14ac:dyDescent="0.25">
      <c r="A26">
        <v>24</v>
      </c>
      <c r="B26" s="95" t="s">
        <v>268</v>
      </c>
      <c r="C26" s="98" t="s">
        <v>30</v>
      </c>
      <c r="D26" s="98" t="s">
        <v>25</v>
      </c>
      <c r="E26" s="95" t="s">
        <v>252</v>
      </c>
      <c r="F26" s="142" t="b">
        <v>0</v>
      </c>
      <c r="G26" t="s">
        <v>378</v>
      </c>
      <c r="H26" t="s">
        <v>379</v>
      </c>
    </row>
    <row r="27" spans="1:10" x14ac:dyDescent="0.25">
      <c r="A27">
        <v>25</v>
      </c>
      <c r="B27" s="103" t="s">
        <v>31</v>
      </c>
      <c r="C27" s="98" t="s">
        <v>30</v>
      </c>
      <c r="D27" s="98" t="s">
        <v>27</v>
      </c>
      <c r="E27" s="97" t="s">
        <v>269</v>
      </c>
      <c r="F27" s="142" t="b">
        <v>0</v>
      </c>
      <c r="G27" t="s">
        <v>373</v>
      </c>
      <c r="H27" t="s">
        <v>380</v>
      </c>
    </row>
    <row r="28" spans="1:10" x14ac:dyDescent="0.25">
      <c r="A28">
        <v>26</v>
      </c>
      <c r="B28" s="97" t="s">
        <v>27</v>
      </c>
      <c r="C28" s="103" t="s">
        <v>31</v>
      </c>
      <c r="D28" s="98" t="s">
        <v>161</v>
      </c>
      <c r="E28" s="103" t="s">
        <v>715</v>
      </c>
      <c r="F28" s="142" t="b">
        <v>1</v>
      </c>
      <c r="G28" s="103" t="s">
        <v>380</v>
      </c>
      <c r="H28" t="s">
        <v>381</v>
      </c>
    </row>
    <row r="29" spans="1:10" x14ac:dyDescent="0.25">
      <c r="A29">
        <v>27</v>
      </c>
      <c r="B29" s="103" t="s">
        <v>31</v>
      </c>
      <c r="C29" s="98" t="s">
        <v>27</v>
      </c>
      <c r="D29" s="98" t="s">
        <v>247</v>
      </c>
      <c r="E29" s="97" t="s">
        <v>271</v>
      </c>
      <c r="F29" s="142" t="b">
        <v>0</v>
      </c>
      <c r="G29" t="s">
        <v>380</v>
      </c>
      <c r="H29" t="s">
        <v>382</v>
      </c>
    </row>
    <row r="30" spans="1:10" x14ac:dyDescent="0.25">
      <c r="A30">
        <v>28</v>
      </c>
      <c r="B30" s="103" t="s">
        <v>31</v>
      </c>
      <c r="C30" s="98" t="s">
        <v>247</v>
      </c>
      <c r="D30" s="98" t="s">
        <v>272</v>
      </c>
      <c r="E30" s="97" t="s">
        <v>273</v>
      </c>
      <c r="F30" s="142" t="b">
        <v>0</v>
      </c>
      <c r="G30" t="s">
        <v>382</v>
      </c>
      <c r="H30" t="s">
        <v>383</v>
      </c>
    </row>
    <row r="31" spans="1:10" x14ac:dyDescent="0.25">
      <c r="A31">
        <v>29</v>
      </c>
      <c r="B31" s="97" t="s">
        <v>272</v>
      </c>
      <c r="C31" s="103" t="s">
        <v>31</v>
      </c>
      <c r="D31" s="98" t="s">
        <v>161</v>
      </c>
      <c r="E31" s="103" t="s">
        <v>715</v>
      </c>
      <c r="F31" s="142" t="b">
        <v>1</v>
      </c>
      <c r="G31" t="s">
        <v>357</v>
      </c>
      <c r="H31" t="s">
        <v>357</v>
      </c>
    </row>
    <row r="32" spans="1:10" x14ac:dyDescent="0.25">
      <c r="A32">
        <v>30</v>
      </c>
      <c r="B32" s="95" t="s">
        <v>161</v>
      </c>
      <c r="C32" s="98" t="s">
        <v>247</v>
      </c>
      <c r="D32" s="98" t="s">
        <v>272</v>
      </c>
      <c r="E32" s="95" t="s">
        <v>273</v>
      </c>
      <c r="F32" s="142" t="b">
        <v>0</v>
      </c>
      <c r="G32" t="s">
        <v>384</v>
      </c>
      <c r="H32" t="s">
        <v>385</v>
      </c>
    </row>
    <row r="33" spans="1:8" x14ac:dyDescent="0.25">
      <c r="A33">
        <v>31</v>
      </c>
      <c r="B33" s="95" t="s">
        <v>247</v>
      </c>
      <c r="C33" s="103" t="s">
        <v>31</v>
      </c>
      <c r="D33" s="98" t="s">
        <v>161</v>
      </c>
      <c r="E33" s="103" t="s">
        <v>715</v>
      </c>
      <c r="F33" s="142" t="b">
        <v>1</v>
      </c>
      <c r="G33" s="103" t="s">
        <v>382</v>
      </c>
      <c r="H33" t="s">
        <v>384</v>
      </c>
    </row>
    <row r="34" spans="1:8" x14ac:dyDescent="0.25">
      <c r="A34">
        <v>32</v>
      </c>
      <c r="B34" s="95" t="s">
        <v>161</v>
      </c>
      <c r="C34" s="98" t="s">
        <v>27</v>
      </c>
      <c r="D34" s="98" t="s">
        <v>247</v>
      </c>
      <c r="E34" s="95" t="s">
        <v>271</v>
      </c>
      <c r="F34" s="142" t="b">
        <v>0</v>
      </c>
      <c r="G34" t="s">
        <v>381</v>
      </c>
      <c r="H34" t="s">
        <v>384</v>
      </c>
    </row>
    <row r="35" spans="1:8" x14ac:dyDescent="0.25">
      <c r="A35">
        <v>33</v>
      </c>
      <c r="B35" s="95" t="s">
        <v>25</v>
      </c>
      <c r="C35" s="98" t="s">
        <v>268</v>
      </c>
      <c r="D35" s="98" t="s">
        <v>161</v>
      </c>
      <c r="E35" s="95" t="s">
        <v>274</v>
      </c>
      <c r="F35" s="142" t="b">
        <v>1</v>
      </c>
      <c r="G35" t="s">
        <v>379</v>
      </c>
      <c r="H35" t="s">
        <v>386</v>
      </c>
    </row>
    <row r="36" spans="1:8" x14ac:dyDescent="0.25">
      <c r="A36">
        <v>34</v>
      </c>
      <c r="B36" s="95" t="s">
        <v>29</v>
      </c>
      <c r="C36" s="103" t="s">
        <v>31</v>
      </c>
      <c r="D36" s="98" t="s">
        <v>161</v>
      </c>
      <c r="E36" s="95" t="s">
        <v>267</v>
      </c>
      <c r="F36" s="142" t="b">
        <v>1</v>
      </c>
      <c r="G36" t="s">
        <v>387</v>
      </c>
      <c r="H36" t="s">
        <v>388</v>
      </c>
    </row>
    <row r="37" spans="1:8" x14ac:dyDescent="0.25">
      <c r="A37">
        <v>35</v>
      </c>
      <c r="B37" s="95" t="s">
        <v>275</v>
      </c>
      <c r="C37" s="98" t="s">
        <v>268</v>
      </c>
      <c r="D37" s="98" t="s">
        <v>161</v>
      </c>
      <c r="E37" s="95" t="s">
        <v>274</v>
      </c>
      <c r="F37" s="142" t="b">
        <v>1</v>
      </c>
      <c r="G37" t="s">
        <v>357</v>
      </c>
      <c r="H37" t="s">
        <v>357</v>
      </c>
    </row>
    <row r="38" spans="1:8" x14ac:dyDescent="0.25">
      <c r="A38">
        <v>36</v>
      </c>
      <c r="B38" s="95" t="s">
        <v>161</v>
      </c>
      <c r="C38" s="98" t="s">
        <v>276</v>
      </c>
      <c r="D38" s="98" t="s">
        <v>162</v>
      </c>
      <c r="E38" s="95" t="s">
        <v>277</v>
      </c>
      <c r="F38" s="142" t="b">
        <v>0</v>
      </c>
      <c r="G38" t="s">
        <v>389</v>
      </c>
      <c r="H38" t="s">
        <v>375</v>
      </c>
    </row>
    <row r="39" spans="1:8" x14ac:dyDescent="0.25">
      <c r="A39">
        <v>37</v>
      </c>
      <c r="B39" s="95" t="s">
        <v>161</v>
      </c>
      <c r="C39" s="98" t="s">
        <v>162</v>
      </c>
      <c r="D39" s="98" t="s">
        <v>30</v>
      </c>
      <c r="E39" s="95" t="s">
        <v>256</v>
      </c>
      <c r="F39" s="142" t="b">
        <v>0</v>
      </c>
      <c r="G39" t="s">
        <v>375</v>
      </c>
      <c r="H39" t="s">
        <v>372</v>
      </c>
    </row>
    <row r="40" spans="1:8" x14ac:dyDescent="0.25">
      <c r="A40">
        <v>38</v>
      </c>
      <c r="B40" s="95" t="s">
        <v>161</v>
      </c>
      <c r="C40" s="98" t="s">
        <v>30</v>
      </c>
      <c r="D40" s="98" t="s">
        <v>27</v>
      </c>
      <c r="E40" s="95" t="s">
        <v>269</v>
      </c>
      <c r="F40" s="142" t="b">
        <v>0</v>
      </c>
      <c r="G40" t="s">
        <v>372</v>
      </c>
      <c r="H40" t="s">
        <v>381</v>
      </c>
    </row>
    <row r="41" spans="1:8" x14ac:dyDescent="0.25">
      <c r="A41">
        <v>39</v>
      </c>
      <c r="B41" s="95" t="s">
        <v>240</v>
      </c>
      <c r="C41" s="98" t="s">
        <v>278</v>
      </c>
      <c r="D41" s="98" t="s">
        <v>161</v>
      </c>
      <c r="E41" s="95" t="s">
        <v>279</v>
      </c>
      <c r="F41" s="142" t="b">
        <v>1</v>
      </c>
      <c r="G41" t="s">
        <v>357</v>
      </c>
      <c r="H41" t="s">
        <v>357</v>
      </c>
    </row>
    <row r="42" spans="1:8" x14ac:dyDescent="0.25">
      <c r="A42">
        <v>40</v>
      </c>
      <c r="B42" s="95" t="s">
        <v>247</v>
      </c>
      <c r="C42" s="98" t="s">
        <v>161</v>
      </c>
      <c r="D42" s="98" t="s">
        <v>41</v>
      </c>
      <c r="E42" s="95" t="s">
        <v>280</v>
      </c>
      <c r="F42" s="142" t="b">
        <v>1</v>
      </c>
      <c r="G42" t="s">
        <v>384</v>
      </c>
      <c r="H42" t="s">
        <v>390</v>
      </c>
    </row>
    <row r="43" spans="1:8" x14ac:dyDescent="0.25">
      <c r="A43">
        <v>41</v>
      </c>
      <c r="B43" s="95" t="s">
        <v>161</v>
      </c>
      <c r="C43" s="98" t="s">
        <v>272</v>
      </c>
      <c r="D43" s="98" t="s">
        <v>281</v>
      </c>
      <c r="E43" s="95" t="s">
        <v>282</v>
      </c>
      <c r="F43" s="142" t="b">
        <v>0</v>
      </c>
      <c r="G43" t="s">
        <v>385</v>
      </c>
      <c r="H43" t="s">
        <v>391</v>
      </c>
    </row>
    <row r="44" spans="1:8" x14ac:dyDescent="0.25">
      <c r="A44">
        <v>42</v>
      </c>
      <c r="B44" s="95" t="s">
        <v>272</v>
      </c>
      <c r="C44" s="98" t="s">
        <v>161</v>
      </c>
      <c r="D44" s="98" t="s">
        <v>41</v>
      </c>
      <c r="E44" s="95" t="s">
        <v>280</v>
      </c>
      <c r="F44" s="142" t="b">
        <v>1</v>
      </c>
      <c r="G44" t="s">
        <v>357</v>
      </c>
      <c r="H44" t="s">
        <v>357</v>
      </c>
    </row>
    <row r="45" spans="1:8" x14ac:dyDescent="0.25">
      <c r="A45">
        <v>43</v>
      </c>
      <c r="B45" s="95" t="s">
        <v>41</v>
      </c>
      <c r="C45" s="98" t="s">
        <v>272</v>
      </c>
      <c r="D45" s="98" t="s">
        <v>281</v>
      </c>
      <c r="E45" s="95" t="s">
        <v>282</v>
      </c>
      <c r="F45" s="142" t="b">
        <v>0</v>
      </c>
      <c r="G45" t="s">
        <v>392</v>
      </c>
      <c r="H45" t="s">
        <v>393</v>
      </c>
    </row>
    <row r="46" spans="1:8" x14ac:dyDescent="0.25">
      <c r="A46">
        <v>44</v>
      </c>
      <c r="B46" s="95" t="s">
        <v>41</v>
      </c>
      <c r="C46" s="103" t="s">
        <v>247</v>
      </c>
      <c r="D46" s="98" t="s">
        <v>272</v>
      </c>
      <c r="E46" s="95" t="s">
        <v>283</v>
      </c>
      <c r="F46" s="142" t="b">
        <v>0</v>
      </c>
      <c r="G46" t="s">
        <v>394</v>
      </c>
      <c r="H46" t="s">
        <v>392</v>
      </c>
    </row>
    <row r="47" spans="1:8" x14ac:dyDescent="0.25">
      <c r="A47">
        <v>45</v>
      </c>
      <c r="B47" s="97" t="s">
        <v>41</v>
      </c>
      <c r="C47" s="98" t="s">
        <v>27</v>
      </c>
      <c r="D47" s="98" t="s">
        <v>247</v>
      </c>
      <c r="E47" s="97" t="s">
        <v>271</v>
      </c>
      <c r="F47" s="142" t="b">
        <v>0</v>
      </c>
      <c r="G47" t="s">
        <v>395</v>
      </c>
      <c r="H47" t="s">
        <v>390</v>
      </c>
    </row>
    <row r="48" spans="1:8" x14ac:dyDescent="0.25">
      <c r="A48">
        <v>46</v>
      </c>
      <c r="B48" s="97" t="s">
        <v>27</v>
      </c>
      <c r="C48" s="98" t="s">
        <v>161</v>
      </c>
      <c r="D48" s="98" t="s">
        <v>41</v>
      </c>
      <c r="E48" s="97" t="s">
        <v>280</v>
      </c>
      <c r="F48" s="142" t="b">
        <v>1</v>
      </c>
      <c r="G48" t="s">
        <v>381</v>
      </c>
      <c r="H48" t="s">
        <v>395</v>
      </c>
    </row>
    <row r="49" spans="1:10" x14ac:dyDescent="0.25">
      <c r="A49">
        <v>47</v>
      </c>
      <c r="B49" s="95" t="s">
        <v>240</v>
      </c>
      <c r="C49" s="98" t="s">
        <v>41</v>
      </c>
      <c r="D49" s="98" t="s">
        <v>278</v>
      </c>
      <c r="E49" s="95" t="s">
        <v>284</v>
      </c>
      <c r="F49" s="142" t="b">
        <v>1</v>
      </c>
      <c r="G49" t="s">
        <v>599</v>
      </c>
      <c r="H49" t="s">
        <v>357</v>
      </c>
    </row>
    <row r="50" spans="1:10" x14ac:dyDescent="0.25">
      <c r="A50">
        <v>48</v>
      </c>
      <c r="B50" s="95" t="s">
        <v>41</v>
      </c>
      <c r="C50" s="98" t="s">
        <v>30</v>
      </c>
      <c r="D50" s="98" t="s">
        <v>27</v>
      </c>
      <c r="E50" s="95" t="s">
        <v>269</v>
      </c>
      <c r="F50" s="142" t="b">
        <v>0</v>
      </c>
      <c r="G50" t="s">
        <v>396</v>
      </c>
      <c r="H50" t="s">
        <v>395</v>
      </c>
    </row>
    <row r="51" spans="1:10" x14ac:dyDescent="0.25">
      <c r="A51">
        <v>49</v>
      </c>
      <c r="B51" s="95" t="s">
        <v>30</v>
      </c>
      <c r="C51" s="98" t="s">
        <v>161</v>
      </c>
      <c r="D51" s="98" t="s">
        <v>41</v>
      </c>
      <c r="E51" s="95" t="s">
        <v>280</v>
      </c>
      <c r="F51" s="142" t="b">
        <v>1</v>
      </c>
      <c r="G51" t="s">
        <v>372</v>
      </c>
      <c r="H51" t="s">
        <v>396</v>
      </c>
      <c r="I51" t="s">
        <v>347</v>
      </c>
      <c r="J51" t="s">
        <v>286</v>
      </c>
    </row>
    <row r="52" spans="1:10" x14ac:dyDescent="0.25">
      <c r="A52">
        <v>50</v>
      </c>
      <c r="B52" s="95" t="s">
        <v>29</v>
      </c>
      <c r="C52" s="98" t="s">
        <v>161</v>
      </c>
      <c r="D52" s="98" t="s">
        <v>164</v>
      </c>
      <c r="E52" s="95" t="s">
        <v>285</v>
      </c>
      <c r="F52" s="142" t="b">
        <v>1</v>
      </c>
      <c r="G52" t="s">
        <v>388</v>
      </c>
      <c r="H52" t="s">
        <v>397</v>
      </c>
    </row>
    <row r="53" spans="1:10" x14ac:dyDescent="0.25">
      <c r="A53">
        <v>51</v>
      </c>
      <c r="B53" s="95" t="s">
        <v>286</v>
      </c>
      <c r="C53" s="98" t="s">
        <v>162</v>
      </c>
      <c r="D53" s="98" t="s">
        <v>29</v>
      </c>
      <c r="E53" s="95" t="s">
        <v>263</v>
      </c>
      <c r="F53" s="142" t="b">
        <v>0</v>
      </c>
      <c r="G53" t="s">
        <v>398</v>
      </c>
      <c r="H53" t="s">
        <v>399</v>
      </c>
    </row>
    <row r="54" spans="1:10" x14ac:dyDescent="0.25">
      <c r="A54">
        <v>52</v>
      </c>
      <c r="B54" s="95" t="s">
        <v>162</v>
      </c>
      <c r="C54" s="98" t="s">
        <v>161</v>
      </c>
      <c r="D54" s="98" t="s">
        <v>164</v>
      </c>
      <c r="E54" s="95" t="s">
        <v>285</v>
      </c>
      <c r="F54" s="142" t="b">
        <v>1</v>
      </c>
      <c r="G54" t="s">
        <v>375</v>
      </c>
      <c r="H54" t="s">
        <v>400</v>
      </c>
    </row>
    <row r="55" spans="1:10" x14ac:dyDescent="0.25">
      <c r="A55">
        <v>53</v>
      </c>
      <c r="B55" s="95" t="s">
        <v>275</v>
      </c>
      <c r="C55" s="98" t="s">
        <v>161</v>
      </c>
      <c r="D55" s="98" t="s">
        <v>164</v>
      </c>
      <c r="E55" s="95" t="s">
        <v>285</v>
      </c>
      <c r="F55" s="142" t="b">
        <v>1</v>
      </c>
      <c r="G55" t="s">
        <v>357</v>
      </c>
      <c r="H55" t="s">
        <v>357</v>
      </c>
    </row>
    <row r="56" spans="1:10" x14ac:dyDescent="0.25">
      <c r="A56">
        <v>54</v>
      </c>
      <c r="B56" s="97" t="s">
        <v>287</v>
      </c>
      <c r="C56" s="98" t="s">
        <v>275</v>
      </c>
      <c r="D56" s="98" t="s">
        <v>162</v>
      </c>
      <c r="E56" s="97" t="s">
        <v>288</v>
      </c>
      <c r="F56" s="142" t="b">
        <v>0</v>
      </c>
      <c r="G56" t="s">
        <v>357</v>
      </c>
      <c r="H56" t="s">
        <v>357</v>
      </c>
    </row>
    <row r="57" spans="1:10" x14ac:dyDescent="0.25">
      <c r="A57">
        <v>55</v>
      </c>
      <c r="B57" s="97" t="s">
        <v>164</v>
      </c>
      <c r="C57" s="98" t="s">
        <v>289</v>
      </c>
      <c r="D57" s="98" t="s">
        <v>162</v>
      </c>
      <c r="E57" s="97" t="s">
        <v>290</v>
      </c>
      <c r="F57" s="142" t="b">
        <v>0</v>
      </c>
      <c r="G57" t="s">
        <v>401</v>
      </c>
      <c r="H57" t="s">
        <v>400</v>
      </c>
    </row>
    <row r="58" spans="1:10" x14ac:dyDescent="0.25">
      <c r="A58">
        <v>56</v>
      </c>
      <c r="B58" s="95" t="s">
        <v>164</v>
      </c>
      <c r="C58" s="98" t="s">
        <v>162</v>
      </c>
      <c r="D58" s="98" t="s">
        <v>30</v>
      </c>
      <c r="E58" s="95" t="s">
        <v>256</v>
      </c>
      <c r="F58" s="142" t="b">
        <v>0</v>
      </c>
      <c r="G58" t="s">
        <v>400</v>
      </c>
      <c r="H58" t="s">
        <v>402</v>
      </c>
    </row>
    <row r="59" spans="1:10" x14ac:dyDescent="0.25">
      <c r="A59">
        <v>57</v>
      </c>
      <c r="B59" s="95" t="s">
        <v>291</v>
      </c>
      <c r="C59" s="98" t="s">
        <v>286</v>
      </c>
      <c r="D59" s="98" t="s">
        <v>164</v>
      </c>
      <c r="E59" s="95" t="s">
        <v>292</v>
      </c>
      <c r="F59" s="142" t="b">
        <v>1</v>
      </c>
      <c r="G59" t="s">
        <v>403</v>
      </c>
      <c r="H59" t="s">
        <v>404</v>
      </c>
    </row>
    <row r="60" spans="1:10" x14ac:dyDescent="0.25">
      <c r="A60">
        <v>58</v>
      </c>
      <c r="B60" s="95" t="s">
        <v>286</v>
      </c>
      <c r="C60" s="98" t="s">
        <v>29</v>
      </c>
      <c r="D60" s="98" t="s">
        <v>30</v>
      </c>
      <c r="E60" s="95" t="s">
        <v>266</v>
      </c>
      <c r="F60" s="142" t="b">
        <v>0</v>
      </c>
      <c r="G60" t="s">
        <v>399</v>
      </c>
      <c r="H60" t="s">
        <v>405</v>
      </c>
    </row>
    <row r="61" spans="1:10" x14ac:dyDescent="0.25">
      <c r="A61">
        <v>59</v>
      </c>
      <c r="B61" s="95" t="s">
        <v>30</v>
      </c>
      <c r="C61" s="98" t="s">
        <v>41</v>
      </c>
      <c r="D61" s="98" t="s">
        <v>164</v>
      </c>
      <c r="E61" s="95" t="s">
        <v>293</v>
      </c>
      <c r="F61" s="142" t="b">
        <v>1</v>
      </c>
      <c r="G61" t="s">
        <v>396</v>
      </c>
      <c r="H61" t="s">
        <v>402</v>
      </c>
    </row>
    <row r="62" spans="1:10" x14ac:dyDescent="0.25">
      <c r="A62">
        <v>60</v>
      </c>
      <c r="B62" s="95" t="s">
        <v>25</v>
      </c>
      <c r="C62" s="98" t="s">
        <v>41</v>
      </c>
      <c r="D62" s="98" t="s">
        <v>164</v>
      </c>
      <c r="E62" s="95" t="s">
        <v>293</v>
      </c>
      <c r="F62" s="142" t="b">
        <v>1</v>
      </c>
      <c r="G62" t="s">
        <v>406</v>
      </c>
      <c r="H62" t="s">
        <v>407</v>
      </c>
    </row>
    <row r="63" spans="1:10" x14ac:dyDescent="0.25">
      <c r="A63">
        <v>61</v>
      </c>
      <c r="B63" s="95" t="s">
        <v>27</v>
      </c>
      <c r="C63" s="98" t="s">
        <v>41</v>
      </c>
      <c r="D63" s="98" t="s">
        <v>164</v>
      </c>
      <c r="E63" s="95" t="s">
        <v>293</v>
      </c>
      <c r="F63" s="142" t="b">
        <v>1</v>
      </c>
      <c r="G63" t="s">
        <v>395</v>
      </c>
      <c r="H63" t="s">
        <v>408</v>
      </c>
    </row>
    <row r="64" spans="1:10" x14ac:dyDescent="0.25">
      <c r="A64">
        <v>62</v>
      </c>
      <c r="B64" s="95" t="s">
        <v>164</v>
      </c>
      <c r="C64" s="98" t="s">
        <v>30</v>
      </c>
      <c r="D64" s="98" t="s">
        <v>27</v>
      </c>
      <c r="E64" s="95" t="s">
        <v>269</v>
      </c>
      <c r="F64" s="142" t="b">
        <v>0</v>
      </c>
      <c r="G64" t="s">
        <v>402</v>
      </c>
      <c r="H64" t="s">
        <v>408</v>
      </c>
    </row>
    <row r="65" spans="1:8" x14ac:dyDescent="0.25">
      <c r="A65">
        <v>63</v>
      </c>
      <c r="B65" s="95" t="s">
        <v>164</v>
      </c>
      <c r="C65" s="98" t="s">
        <v>27</v>
      </c>
      <c r="D65" s="103" t="s">
        <v>247</v>
      </c>
      <c r="E65" s="95" t="s">
        <v>294</v>
      </c>
      <c r="F65" s="142" t="b">
        <v>0</v>
      </c>
      <c r="G65" t="s">
        <v>408</v>
      </c>
      <c r="H65" t="s">
        <v>409</v>
      </c>
    </row>
    <row r="66" spans="1:8" x14ac:dyDescent="0.25">
      <c r="A66">
        <v>64</v>
      </c>
      <c r="B66" s="95" t="s">
        <v>247</v>
      </c>
      <c r="C66" s="98" t="s">
        <v>41</v>
      </c>
      <c r="D66" s="98" t="s">
        <v>164</v>
      </c>
      <c r="E66" s="95" t="s">
        <v>293</v>
      </c>
      <c r="F66" s="142" t="b">
        <v>1</v>
      </c>
      <c r="G66" t="s">
        <v>390</v>
      </c>
      <c r="H66" t="s">
        <v>410</v>
      </c>
    </row>
    <row r="67" spans="1:8" x14ac:dyDescent="0.25">
      <c r="A67">
        <v>65</v>
      </c>
      <c r="B67" s="95" t="s">
        <v>164</v>
      </c>
      <c r="C67" s="98" t="s">
        <v>247</v>
      </c>
      <c r="D67" s="98" t="s">
        <v>295</v>
      </c>
      <c r="E67" s="95" t="s">
        <v>296</v>
      </c>
      <c r="F67" s="142" t="b">
        <v>0</v>
      </c>
      <c r="G67" t="s">
        <v>410</v>
      </c>
      <c r="H67" t="s">
        <v>411</v>
      </c>
    </row>
    <row r="68" spans="1:8" x14ac:dyDescent="0.25">
      <c r="A68">
        <v>66</v>
      </c>
      <c r="B68" s="95" t="s">
        <v>272</v>
      </c>
      <c r="C68" s="98" t="s">
        <v>41</v>
      </c>
      <c r="D68" s="98" t="s">
        <v>164</v>
      </c>
      <c r="E68" s="95" t="s">
        <v>293</v>
      </c>
      <c r="F68" s="142" t="b">
        <v>1</v>
      </c>
      <c r="G68" t="s">
        <v>357</v>
      </c>
      <c r="H68" t="s">
        <v>357</v>
      </c>
    </row>
    <row r="69" spans="1:8" x14ac:dyDescent="0.25">
      <c r="A69">
        <v>67</v>
      </c>
      <c r="B69" s="95" t="s">
        <v>164</v>
      </c>
      <c r="C69" s="98" t="s">
        <v>272</v>
      </c>
      <c r="D69" s="98" t="s">
        <v>297</v>
      </c>
      <c r="E69" s="95" t="s">
        <v>298</v>
      </c>
      <c r="F69" s="142" t="b">
        <v>0</v>
      </c>
      <c r="G69" t="s">
        <v>412</v>
      </c>
      <c r="H69" t="s">
        <v>413</v>
      </c>
    </row>
    <row r="70" spans="1:8" x14ac:dyDescent="0.25">
      <c r="A70">
        <v>68</v>
      </c>
      <c r="B70" s="95" t="s">
        <v>272</v>
      </c>
      <c r="C70" s="98" t="s">
        <v>164</v>
      </c>
      <c r="D70" s="103" t="s">
        <v>38</v>
      </c>
      <c r="E70" s="95" t="s">
        <v>299</v>
      </c>
      <c r="F70" s="142" t="b">
        <v>1</v>
      </c>
      <c r="G70" t="s">
        <v>357</v>
      </c>
      <c r="H70" t="s">
        <v>357</v>
      </c>
    </row>
    <row r="71" spans="1:8" x14ac:dyDescent="0.25">
      <c r="A71">
        <v>69</v>
      </c>
      <c r="B71" s="95" t="s">
        <v>38</v>
      </c>
      <c r="C71" s="98" t="s">
        <v>272</v>
      </c>
      <c r="D71" s="103" t="s">
        <v>297</v>
      </c>
      <c r="E71" s="95" t="s">
        <v>300</v>
      </c>
      <c r="F71" s="142" t="b">
        <v>0</v>
      </c>
      <c r="G71" t="s">
        <v>414</v>
      </c>
      <c r="H71" t="s">
        <v>415</v>
      </c>
    </row>
    <row r="72" spans="1:8" x14ac:dyDescent="0.25">
      <c r="A72">
        <v>70</v>
      </c>
      <c r="B72" s="97" t="s">
        <v>38</v>
      </c>
      <c r="C72" s="98" t="s">
        <v>247</v>
      </c>
      <c r="D72" s="98" t="s">
        <v>272</v>
      </c>
      <c r="E72" s="97" t="s">
        <v>273</v>
      </c>
      <c r="F72" s="142" t="b">
        <v>0</v>
      </c>
      <c r="G72" t="s">
        <v>416</v>
      </c>
      <c r="H72" t="s">
        <v>414</v>
      </c>
    </row>
    <row r="73" spans="1:8" x14ac:dyDescent="0.25">
      <c r="A73">
        <v>71</v>
      </c>
      <c r="B73" s="97" t="s">
        <v>247</v>
      </c>
      <c r="C73" s="98" t="s">
        <v>164</v>
      </c>
      <c r="D73" s="98" t="s">
        <v>38</v>
      </c>
      <c r="E73" s="97" t="s">
        <v>301</v>
      </c>
      <c r="F73" s="142" t="b">
        <v>1</v>
      </c>
      <c r="G73" t="s">
        <v>410</v>
      </c>
      <c r="H73" t="s">
        <v>416</v>
      </c>
    </row>
    <row r="74" spans="1:8" x14ac:dyDescent="0.25">
      <c r="A74">
        <v>72</v>
      </c>
      <c r="B74" s="95" t="s">
        <v>302</v>
      </c>
      <c r="C74" s="98" t="s">
        <v>164</v>
      </c>
      <c r="D74" s="98" t="s">
        <v>38</v>
      </c>
      <c r="E74" s="95" t="s">
        <v>301</v>
      </c>
      <c r="F74" s="142" t="b">
        <v>1</v>
      </c>
      <c r="G74" t="s">
        <v>357</v>
      </c>
      <c r="H74" t="s">
        <v>357</v>
      </c>
    </row>
    <row r="75" spans="1:8" x14ac:dyDescent="0.25">
      <c r="A75">
        <v>73</v>
      </c>
      <c r="B75" s="97" t="s">
        <v>38</v>
      </c>
      <c r="C75" s="98" t="s">
        <v>27</v>
      </c>
      <c r="D75" s="98" t="s">
        <v>247</v>
      </c>
      <c r="E75" s="97" t="s">
        <v>271</v>
      </c>
      <c r="F75" s="142" t="b">
        <v>0</v>
      </c>
      <c r="G75" t="s">
        <v>417</v>
      </c>
      <c r="H75" t="s">
        <v>416</v>
      </c>
    </row>
    <row r="76" spans="1:8" x14ac:dyDescent="0.25">
      <c r="A76">
        <v>74</v>
      </c>
      <c r="B76" s="97" t="s">
        <v>27</v>
      </c>
      <c r="C76" s="98" t="s">
        <v>164</v>
      </c>
      <c r="D76" s="98" t="s">
        <v>38</v>
      </c>
      <c r="E76" s="97" t="s">
        <v>301</v>
      </c>
      <c r="F76" s="142" t="b">
        <v>1</v>
      </c>
      <c r="G76" t="s">
        <v>408</v>
      </c>
      <c r="H76" t="s">
        <v>417</v>
      </c>
    </row>
    <row r="77" spans="1:8" x14ac:dyDescent="0.25">
      <c r="A77">
        <v>75</v>
      </c>
      <c r="B77" s="97" t="s">
        <v>303</v>
      </c>
      <c r="C77" s="98" t="s">
        <v>30</v>
      </c>
      <c r="D77" s="98" t="s">
        <v>27</v>
      </c>
      <c r="E77" s="97" t="s">
        <v>269</v>
      </c>
      <c r="F77" s="142" t="b">
        <v>0</v>
      </c>
      <c r="G77" t="s">
        <v>418</v>
      </c>
      <c r="H77" t="s">
        <v>419</v>
      </c>
    </row>
    <row r="78" spans="1:8" x14ac:dyDescent="0.25">
      <c r="A78">
        <v>76</v>
      </c>
      <c r="B78" s="97" t="s">
        <v>25</v>
      </c>
      <c r="C78" s="98" t="s">
        <v>164</v>
      </c>
      <c r="D78" s="98" t="s">
        <v>38</v>
      </c>
      <c r="E78" s="97" t="s">
        <v>301</v>
      </c>
      <c r="F78" s="142" t="b">
        <v>1</v>
      </c>
      <c r="G78" t="s">
        <v>407</v>
      </c>
      <c r="H78" t="s">
        <v>420</v>
      </c>
    </row>
    <row r="79" spans="1:8" x14ac:dyDescent="0.25">
      <c r="A79">
        <v>77</v>
      </c>
      <c r="B79" s="95" t="s">
        <v>30</v>
      </c>
      <c r="C79" s="98" t="s">
        <v>164</v>
      </c>
      <c r="D79" s="98" t="s">
        <v>38</v>
      </c>
      <c r="E79" s="95" t="s">
        <v>301</v>
      </c>
      <c r="F79" s="142" t="b">
        <v>1</v>
      </c>
      <c r="G79" t="s">
        <v>402</v>
      </c>
      <c r="H79" t="s">
        <v>421</v>
      </c>
    </row>
    <row r="80" spans="1:8" x14ac:dyDescent="0.25">
      <c r="A80">
        <v>78</v>
      </c>
      <c r="B80" s="95" t="s">
        <v>291</v>
      </c>
      <c r="C80" s="98" t="s">
        <v>164</v>
      </c>
      <c r="D80" s="103" t="s">
        <v>38</v>
      </c>
      <c r="E80" s="103" t="s">
        <v>301</v>
      </c>
      <c r="F80" s="142" t="b">
        <v>1</v>
      </c>
      <c r="G80" t="s">
        <v>404</v>
      </c>
      <c r="H80" s="103" t="s">
        <v>716</v>
      </c>
    </row>
    <row r="81" spans="1:8" x14ac:dyDescent="0.25">
      <c r="A81">
        <v>79</v>
      </c>
      <c r="B81" s="95" t="s">
        <v>29</v>
      </c>
      <c r="C81" s="98" t="s">
        <v>164</v>
      </c>
      <c r="D81" s="98" t="s">
        <v>38</v>
      </c>
      <c r="E81" s="95" t="s">
        <v>301</v>
      </c>
      <c r="F81" s="142" t="b">
        <v>1</v>
      </c>
      <c r="G81" t="s">
        <v>397</v>
      </c>
      <c r="H81" t="s">
        <v>422</v>
      </c>
    </row>
    <row r="82" spans="1:8" x14ac:dyDescent="0.25">
      <c r="A82">
        <v>80</v>
      </c>
      <c r="B82" s="97" t="s">
        <v>303</v>
      </c>
      <c r="C82" s="98" t="s">
        <v>162</v>
      </c>
      <c r="D82" s="98" t="s">
        <v>291</v>
      </c>
      <c r="E82" s="97" t="s">
        <v>304</v>
      </c>
      <c r="F82" s="142" t="b">
        <v>0</v>
      </c>
      <c r="G82" t="s">
        <v>423</v>
      </c>
      <c r="H82" t="s">
        <v>424</v>
      </c>
    </row>
    <row r="83" spans="1:8" x14ac:dyDescent="0.25">
      <c r="A83">
        <v>81</v>
      </c>
      <c r="B83" s="97" t="s">
        <v>162</v>
      </c>
      <c r="C83" s="98" t="s">
        <v>164</v>
      </c>
      <c r="D83" s="98" t="s">
        <v>38</v>
      </c>
      <c r="E83" s="97" t="s">
        <v>301</v>
      </c>
      <c r="F83" s="142" t="b">
        <v>1</v>
      </c>
      <c r="G83" t="s">
        <v>400</v>
      </c>
      <c r="H83" t="s">
        <v>425</v>
      </c>
    </row>
    <row r="84" spans="1:8" x14ac:dyDescent="0.25">
      <c r="A84">
        <v>82</v>
      </c>
      <c r="B84" s="95" t="s">
        <v>164</v>
      </c>
      <c r="C84" s="98" t="s">
        <v>276</v>
      </c>
      <c r="D84" s="103" t="s">
        <v>289</v>
      </c>
      <c r="E84" s="95" t="s">
        <v>305</v>
      </c>
      <c r="F84" s="142" t="b">
        <v>0</v>
      </c>
      <c r="G84" t="s">
        <v>426</v>
      </c>
      <c r="H84" t="s">
        <v>427</v>
      </c>
    </row>
    <row r="85" spans="1:8" x14ac:dyDescent="0.25">
      <c r="A85">
        <v>83</v>
      </c>
      <c r="B85" s="95" t="s">
        <v>276</v>
      </c>
      <c r="C85" s="98" t="s">
        <v>164</v>
      </c>
      <c r="D85" s="98" t="s">
        <v>38</v>
      </c>
      <c r="E85" s="95" t="s">
        <v>301</v>
      </c>
      <c r="F85" s="142" t="b">
        <v>1</v>
      </c>
      <c r="G85" t="s">
        <v>357</v>
      </c>
      <c r="H85" t="s">
        <v>357</v>
      </c>
    </row>
    <row r="86" spans="1:8" x14ac:dyDescent="0.25">
      <c r="A86">
        <v>84</v>
      </c>
      <c r="B86" s="97" t="s">
        <v>38</v>
      </c>
      <c r="C86" s="98" t="s">
        <v>276</v>
      </c>
      <c r="D86" s="98" t="s">
        <v>162</v>
      </c>
      <c r="E86" s="97" t="s">
        <v>277</v>
      </c>
      <c r="F86" s="142" t="b">
        <v>0</v>
      </c>
      <c r="G86" t="s">
        <v>428</v>
      </c>
      <c r="H86" t="s">
        <v>425</v>
      </c>
    </row>
    <row r="87" spans="1:8" x14ac:dyDescent="0.25">
      <c r="A87">
        <v>85</v>
      </c>
      <c r="B87" s="97" t="s">
        <v>38</v>
      </c>
      <c r="C87" s="98" t="s">
        <v>162</v>
      </c>
      <c r="D87" s="98" t="s">
        <v>30</v>
      </c>
      <c r="E87" s="97" t="s">
        <v>256</v>
      </c>
      <c r="F87" s="142" t="b">
        <v>0</v>
      </c>
      <c r="G87" t="s">
        <v>425</v>
      </c>
      <c r="H87" t="s">
        <v>421</v>
      </c>
    </row>
    <row r="88" spans="1:8" x14ac:dyDescent="0.25">
      <c r="A88">
        <v>86</v>
      </c>
      <c r="B88" s="97" t="s">
        <v>38</v>
      </c>
      <c r="C88" s="98" t="s">
        <v>30</v>
      </c>
      <c r="D88" s="98" t="s">
        <v>27</v>
      </c>
      <c r="E88" s="97" t="s">
        <v>269</v>
      </c>
      <c r="F88" s="142" t="b">
        <v>0</v>
      </c>
      <c r="G88" t="s">
        <v>421</v>
      </c>
      <c r="H88" t="s">
        <v>417</v>
      </c>
    </row>
    <row r="89" spans="1:8" x14ac:dyDescent="0.25">
      <c r="A89">
        <v>87</v>
      </c>
      <c r="B89" s="97" t="s">
        <v>276</v>
      </c>
      <c r="C89" s="98" t="s">
        <v>306</v>
      </c>
      <c r="D89" s="98" t="s">
        <v>307</v>
      </c>
      <c r="E89" s="97" t="s">
        <v>308</v>
      </c>
      <c r="F89" s="142" t="b">
        <v>1</v>
      </c>
      <c r="G89" t="s">
        <v>357</v>
      </c>
      <c r="H89" t="s">
        <v>357</v>
      </c>
    </row>
    <row r="90" spans="1:8" x14ac:dyDescent="0.25">
      <c r="A90">
        <v>88</v>
      </c>
      <c r="B90" s="97" t="s">
        <v>162</v>
      </c>
      <c r="C90" s="98" t="s">
        <v>306</v>
      </c>
      <c r="D90" s="98" t="s">
        <v>307</v>
      </c>
      <c r="E90" s="97" t="s">
        <v>308</v>
      </c>
      <c r="F90" s="142" t="b">
        <v>1</v>
      </c>
      <c r="G90" t="s">
        <v>429</v>
      </c>
      <c r="H90" t="s">
        <v>430</v>
      </c>
    </row>
    <row r="91" spans="1:8" x14ac:dyDescent="0.25">
      <c r="A91">
        <v>89</v>
      </c>
      <c r="B91" s="95" t="s">
        <v>30</v>
      </c>
      <c r="C91" s="98" t="s">
        <v>38</v>
      </c>
      <c r="D91" s="98" t="s">
        <v>306</v>
      </c>
      <c r="E91" s="95" t="s">
        <v>309</v>
      </c>
      <c r="F91" s="142" t="b">
        <v>1</v>
      </c>
      <c r="G91" t="s">
        <v>421</v>
      </c>
      <c r="H91" t="s">
        <v>431</v>
      </c>
    </row>
    <row r="92" spans="1:8" x14ac:dyDescent="0.25">
      <c r="A92">
        <v>90</v>
      </c>
      <c r="B92" s="95" t="s">
        <v>25</v>
      </c>
      <c r="C92" s="98" t="s">
        <v>38</v>
      </c>
      <c r="D92" s="98" t="s">
        <v>306</v>
      </c>
      <c r="E92" s="95" t="s">
        <v>309</v>
      </c>
      <c r="F92" s="142" t="b">
        <v>1</v>
      </c>
      <c r="G92" t="s">
        <v>420</v>
      </c>
      <c r="H92" t="s">
        <v>432</v>
      </c>
    </row>
    <row r="93" spans="1:8" x14ac:dyDescent="0.25">
      <c r="A93">
        <v>91</v>
      </c>
      <c r="B93" s="97" t="s">
        <v>27</v>
      </c>
      <c r="C93" s="98" t="s">
        <v>38</v>
      </c>
      <c r="D93" s="98" t="s">
        <v>306</v>
      </c>
      <c r="E93" s="97" t="s">
        <v>309</v>
      </c>
      <c r="F93" s="142" t="b">
        <v>1</v>
      </c>
      <c r="G93" t="s">
        <v>417</v>
      </c>
      <c r="H93" t="s">
        <v>433</v>
      </c>
    </row>
    <row r="94" spans="1:8" x14ac:dyDescent="0.25">
      <c r="A94">
        <v>92</v>
      </c>
      <c r="B94" s="54" t="s">
        <v>247</v>
      </c>
      <c r="C94" s="98" t="s">
        <v>38</v>
      </c>
      <c r="D94" s="98" t="s">
        <v>306</v>
      </c>
      <c r="E94" t="s">
        <v>309</v>
      </c>
      <c r="F94" s="142" t="b">
        <v>1</v>
      </c>
      <c r="G94" t="s">
        <v>416</v>
      </c>
      <c r="H94" t="s">
        <v>434</v>
      </c>
    </row>
    <row r="95" spans="1:8" x14ac:dyDescent="0.25">
      <c r="A95">
        <v>93</v>
      </c>
      <c r="B95" s="54" t="s">
        <v>272</v>
      </c>
      <c r="C95" s="98" t="s">
        <v>38</v>
      </c>
      <c r="D95" s="98" t="s">
        <v>306</v>
      </c>
      <c r="E95" t="s">
        <v>309</v>
      </c>
      <c r="F95" s="142" t="b">
        <v>1</v>
      </c>
      <c r="G95" t="s">
        <v>357</v>
      </c>
      <c r="H95" t="s">
        <v>357</v>
      </c>
    </row>
    <row r="96" spans="1:8" x14ac:dyDescent="0.25">
      <c r="A96">
        <v>94</v>
      </c>
      <c r="B96" s="54" t="s">
        <v>272</v>
      </c>
      <c r="C96" s="98" t="s">
        <v>306</v>
      </c>
      <c r="D96" s="98" t="s">
        <v>307</v>
      </c>
      <c r="E96" t="s">
        <v>308</v>
      </c>
      <c r="F96" s="142" t="b">
        <v>1</v>
      </c>
      <c r="G96" t="s">
        <v>357</v>
      </c>
      <c r="H96" t="s">
        <v>357</v>
      </c>
    </row>
    <row r="97" spans="1:8" x14ac:dyDescent="0.25">
      <c r="A97">
        <v>95</v>
      </c>
      <c r="B97" s="54" t="s">
        <v>307</v>
      </c>
      <c r="C97" s="103" t="s">
        <v>247</v>
      </c>
      <c r="D97" s="98" t="s">
        <v>272</v>
      </c>
      <c r="E97" t="s">
        <v>283</v>
      </c>
      <c r="F97" s="142" t="b">
        <v>0</v>
      </c>
      <c r="G97" t="s">
        <v>435</v>
      </c>
      <c r="H97" t="s">
        <v>436</v>
      </c>
    </row>
    <row r="98" spans="1:8" x14ac:dyDescent="0.25">
      <c r="A98">
        <v>96</v>
      </c>
      <c r="B98" s="54" t="s">
        <v>247</v>
      </c>
      <c r="C98" s="98" t="s">
        <v>306</v>
      </c>
      <c r="D98" s="98" t="s">
        <v>307</v>
      </c>
      <c r="E98" t="s">
        <v>308</v>
      </c>
      <c r="F98" s="142" t="b">
        <v>1</v>
      </c>
      <c r="G98" t="s">
        <v>434</v>
      </c>
      <c r="H98" t="s">
        <v>437</v>
      </c>
    </row>
    <row r="99" spans="1:8" x14ac:dyDescent="0.25">
      <c r="A99">
        <v>97</v>
      </c>
      <c r="B99" s="54" t="s">
        <v>307</v>
      </c>
      <c r="C99" s="98" t="s">
        <v>27</v>
      </c>
      <c r="D99" s="98" t="s">
        <v>247</v>
      </c>
      <c r="E99" t="s">
        <v>271</v>
      </c>
      <c r="F99" s="142" t="b">
        <v>0</v>
      </c>
      <c r="G99" t="s">
        <v>438</v>
      </c>
      <c r="H99" t="s">
        <v>437</v>
      </c>
    </row>
    <row r="100" spans="1:8" x14ac:dyDescent="0.25">
      <c r="A100">
        <v>98</v>
      </c>
      <c r="B100" s="54" t="s">
        <v>24</v>
      </c>
      <c r="C100" s="98" t="s">
        <v>27</v>
      </c>
      <c r="D100" s="98" t="s">
        <v>307</v>
      </c>
      <c r="E100" t="s">
        <v>310</v>
      </c>
      <c r="F100" s="142" t="b">
        <v>1</v>
      </c>
      <c r="G100" t="s">
        <v>439</v>
      </c>
      <c r="H100" t="s">
        <v>440</v>
      </c>
    </row>
    <row r="101" spans="1:8" x14ac:dyDescent="0.25">
      <c r="A101">
        <v>99</v>
      </c>
      <c r="B101" s="54" t="s">
        <v>27</v>
      </c>
      <c r="C101" s="98" t="s">
        <v>306</v>
      </c>
      <c r="D101" s="98" t="s">
        <v>307</v>
      </c>
      <c r="E101" t="s">
        <v>308</v>
      </c>
      <c r="F101" s="142" t="b">
        <v>1</v>
      </c>
      <c r="G101" t="s">
        <v>433</v>
      </c>
      <c r="H101" t="s">
        <v>438</v>
      </c>
    </row>
    <row r="102" spans="1:8" x14ac:dyDescent="0.25">
      <c r="A102">
        <v>100</v>
      </c>
      <c r="B102" s="54" t="s">
        <v>307</v>
      </c>
      <c r="C102" s="98" t="s">
        <v>30</v>
      </c>
      <c r="D102" s="98" t="s">
        <v>27</v>
      </c>
      <c r="E102" t="s">
        <v>269</v>
      </c>
      <c r="F102" s="142" t="b">
        <v>0</v>
      </c>
      <c r="G102" t="s">
        <v>441</v>
      </c>
      <c r="H102" t="s">
        <v>438</v>
      </c>
    </row>
    <row r="103" spans="1:8" x14ac:dyDescent="0.25">
      <c r="A103">
        <v>101</v>
      </c>
      <c r="B103" s="54" t="s">
        <v>25</v>
      </c>
      <c r="C103" s="98" t="s">
        <v>306</v>
      </c>
      <c r="D103" s="98" t="s">
        <v>307</v>
      </c>
      <c r="E103" t="s">
        <v>308</v>
      </c>
      <c r="F103" s="142" t="b">
        <v>1</v>
      </c>
      <c r="G103" t="s">
        <v>432</v>
      </c>
      <c r="H103" t="s">
        <v>442</v>
      </c>
    </row>
    <row r="104" spans="1:8" x14ac:dyDescent="0.25">
      <c r="A104">
        <v>102</v>
      </c>
      <c r="B104" s="54" t="s">
        <v>30</v>
      </c>
      <c r="C104" s="98" t="s">
        <v>306</v>
      </c>
      <c r="D104" s="98" t="s">
        <v>307</v>
      </c>
      <c r="E104" t="s">
        <v>308</v>
      </c>
      <c r="F104" s="142" t="b">
        <v>1</v>
      </c>
      <c r="G104" t="s">
        <v>431</v>
      </c>
      <c r="H104" t="s">
        <v>441</v>
      </c>
    </row>
    <row r="105" spans="1:8" x14ac:dyDescent="0.25">
      <c r="A105">
        <v>103</v>
      </c>
      <c r="B105" s="54" t="s">
        <v>311</v>
      </c>
      <c r="C105" s="98" t="s">
        <v>38</v>
      </c>
      <c r="D105" s="98" t="s">
        <v>307</v>
      </c>
      <c r="E105" t="s">
        <v>312</v>
      </c>
      <c r="F105" s="142" t="b">
        <v>1</v>
      </c>
      <c r="G105" t="s">
        <v>443</v>
      </c>
      <c r="H105" t="s">
        <v>444</v>
      </c>
    </row>
    <row r="106" spans="1:8" x14ac:dyDescent="0.25">
      <c r="A106">
        <v>104</v>
      </c>
      <c r="B106" s="54" t="s">
        <v>307</v>
      </c>
      <c r="C106" s="98" t="s">
        <v>29</v>
      </c>
      <c r="D106" s="98" t="s">
        <v>311</v>
      </c>
      <c r="E106" t="s">
        <v>313</v>
      </c>
      <c r="F106" s="142" t="b">
        <v>0</v>
      </c>
      <c r="G106" t="s">
        <v>445</v>
      </c>
      <c r="H106" t="s">
        <v>444</v>
      </c>
    </row>
    <row r="107" spans="1:8" x14ac:dyDescent="0.25">
      <c r="A107">
        <v>105</v>
      </c>
      <c r="B107" s="54" t="s">
        <v>29</v>
      </c>
      <c r="C107" s="98" t="s">
        <v>38</v>
      </c>
      <c r="D107" s="98" t="s">
        <v>307</v>
      </c>
      <c r="E107" t="s">
        <v>312</v>
      </c>
      <c r="F107" s="142" t="b">
        <v>1</v>
      </c>
      <c r="G107" t="s">
        <v>422</v>
      </c>
      <c r="H107" t="s">
        <v>445</v>
      </c>
    </row>
    <row r="108" spans="1:8" x14ac:dyDescent="0.25">
      <c r="A108">
        <v>106</v>
      </c>
      <c r="B108" s="54" t="s">
        <v>307</v>
      </c>
      <c r="C108" s="98" t="s">
        <v>162</v>
      </c>
      <c r="D108" s="98" t="s">
        <v>29</v>
      </c>
      <c r="E108" t="s">
        <v>263</v>
      </c>
      <c r="F108" s="142" t="b">
        <v>0</v>
      </c>
      <c r="G108" t="s">
        <v>430</v>
      </c>
      <c r="H108" t="s">
        <v>445</v>
      </c>
    </row>
    <row r="109" spans="1:8" x14ac:dyDescent="0.25">
      <c r="A109">
        <v>107</v>
      </c>
      <c r="B109" s="54" t="s">
        <v>307</v>
      </c>
      <c r="C109" s="98" t="s">
        <v>289</v>
      </c>
      <c r="D109" s="98" t="s">
        <v>162</v>
      </c>
      <c r="E109" t="s">
        <v>290</v>
      </c>
      <c r="F109" s="142" t="b">
        <v>0</v>
      </c>
      <c r="G109" t="s">
        <v>446</v>
      </c>
      <c r="H109" t="s">
        <v>430</v>
      </c>
    </row>
    <row r="110" spans="1:8" x14ac:dyDescent="0.25">
      <c r="A110">
        <v>108</v>
      </c>
      <c r="B110" s="54" t="s">
        <v>307</v>
      </c>
      <c r="C110" s="98" t="s">
        <v>276</v>
      </c>
      <c r="D110" s="98" t="s">
        <v>289</v>
      </c>
      <c r="E110" t="s">
        <v>314</v>
      </c>
      <c r="F110" s="142" t="b">
        <v>0</v>
      </c>
      <c r="G110" t="s">
        <v>447</v>
      </c>
      <c r="H110" t="s">
        <v>446</v>
      </c>
    </row>
    <row r="111" spans="1:8" x14ac:dyDescent="0.25">
      <c r="A111">
        <v>109</v>
      </c>
      <c r="B111" s="54" t="s">
        <v>162</v>
      </c>
      <c r="C111" s="98" t="s">
        <v>307</v>
      </c>
      <c r="D111" s="98" t="s">
        <v>315</v>
      </c>
      <c r="E111" t="s">
        <v>316</v>
      </c>
      <c r="F111" s="142" t="b">
        <v>1</v>
      </c>
      <c r="G111" t="s">
        <v>430</v>
      </c>
      <c r="H111" t="s">
        <v>448</v>
      </c>
    </row>
    <row r="112" spans="1:8" x14ac:dyDescent="0.25">
      <c r="A112">
        <v>110</v>
      </c>
      <c r="B112" s="54" t="s">
        <v>29</v>
      </c>
      <c r="C112" s="98" t="s">
        <v>307</v>
      </c>
      <c r="D112" s="98" t="s">
        <v>315</v>
      </c>
      <c r="E112" t="s">
        <v>316</v>
      </c>
      <c r="F112" s="142" t="b">
        <v>1</v>
      </c>
      <c r="G112" t="s">
        <v>445</v>
      </c>
      <c r="H112" t="s">
        <v>449</v>
      </c>
    </row>
    <row r="113" spans="1:8" x14ac:dyDescent="0.25">
      <c r="A113">
        <v>111</v>
      </c>
      <c r="B113" s="54" t="s">
        <v>311</v>
      </c>
      <c r="C113" s="98" t="s">
        <v>307</v>
      </c>
      <c r="D113" s="98" t="s">
        <v>315</v>
      </c>
      <c r="E113" t="s">
        <v>316</v>
      </c>
      <c r="F113" s="142" t="b">
        <v>1</v>
      </c>
      <c r="G113" t="s">
        <v>444</v>
      </c>
      <c r="H113" t="s">
        <v>450</v>
      </c>
    </row>
    <row r="114" spans="1:8" x14ac:dyDescent="0.25">
      <c r="A114">
        <v>112</v>
      </c>
      <c r="B114" s="54" t="s">
        <v>30</v>
      </c>
      <c r="C114" s="98" t="s">
        <v>307</v>
      </c>
      <c r="D114" s="98" t="s">
        <v>317</v>
      </c>
      <c r="E114" t="s">
        <v>318</v>
      </c>
      <c r="F114" s="142" t="b">
        <v>1</v>
      </c>
      <c r="G114" t="s">
        <v>441</v>
      </c>
      <c r="H114" t="s">
        <v>451</v>
      </c>
    </row>
    <row r="115" spans="1:8" x14ac:dyDescent="0.25">
      <c r="A115">
        <v>113</v>
      </c>
      <c r="B115" s="54" t="s">
        <v>25</v>
      </c>
      <c r="C115" s="98" t="s">
        <v>307</v>
      </c>
      <c r="D115" s="98" t="s">
        <v>319</v>
      </c>
      <c r="E115" t="s">
        <v>320</v>
      </c>
      <c r="F115" s="142" t="b">
        <v>1</v>
      </c>
      <c r="G115" t="s">
        <v>442</v>
      </c>
      <c r="H115" t="s">
        <v>452</v>
      </c>
    </row>
    <row r="116" spans="1:8" x14ac:dyDescent="0.25">
      <c r="A116">
        <v>114</v>
      </c>
      <c r="B116" s="54" t="s">
        <v>321</v>
      </c>
      <c r="C116" s="98" t="s">
        <v>315</v>
      </c>
      <c r="D116" s="98" t="s">
        <v>319</v>
      </c>
      <c r="E116" t="s">
        <v>322</v>
      </c>
      <c r="F116" s="142" t="b">
        <v>1</v>
      </c>
      <c r="G116" t="s">
        <v>357</v>
      </c>
      <c r="H116" t="s">
        <v>357</v>
      </c>
    </row>
    <row r="117" spans="1:8" x14ac:dyDescent="0.25">
      <c r="A117">
        <v>115</v>
      </c>
      <c r="B117" s="54" t="s">
        <v>27</v>
      </c>
      <c r="C117" s="98" t="s">
        <v>307</v>
      </c>
      <c r="D117" s="98" t="s">
        <v>315</v>
      </c>
      <c r="E117" t="s">
        <v>316</v>
      </c>
      <c r="F117" s="142" t="b">
        <v>1</v>
      </c>
      <c r="G117" t="s">
        <v>438</v>
      </c>
      <c r="H117" t="s">
        <v>453</v>
      </c>
    </row>
    <row r="118" spans="1:8" x14ac:dyDescent="0.25">
      <c r="A118">
        <v>116</v>
      </c>
      <c r="B118" s="54" t="s">
        <v>323</v>
      </c>
      <c r="C118" s="98" t="s">
        <v>27</v>
      </c>
      <c r="D118" s="98" t="s">
        <v>247</v>
      </c>
      <c r="E118" t="s">
        <v>271</v>
      </c>
      <c r="F118" s="142" t="b">
        <v>0</v>
      </c>
      <c r="G118" t="s">
        <v>357</v>
      </c>
      <c r="H118" t="s">
        <v>357</v>
      </c>
    </row>
    <row r="119" spans="1:8" x14ac:dyDescent="0.25">
      <c r="A119">
        <v>117</v>
      </c>
      <c r="B119" s="54" t="s">
        <v>24</v>
      </c>
      <c r="C119" s="98" t="s">
        <v>307</v>
      </c>
      <c r="D119" s="98" t="s">
        <v>323</v>
      </c>
      <c r="E119" t="s">
        <v>324</v>
      </c>
      <c r="F119" s="142" t="b">
        <v>1</v>
      </c>
      <c r="G119" t="s">
        <v>440</v>
      </c>
      <c r="H119" t="s">
        <v>454</v>
      </c>
    </row>
    <row r="120" spans="1:8" x14ac:dyDescent="0.25">
      <c r="A120">
        <v>118</v>
      </c>
      <c r="B120" s="54" t="s">
        <v>247</v>
      </c>
      <c r="C120" s="98" t="s">
        <v>307</v>
      </c>
      <c r="D120" s="98" t="s">
        <v>315</v>
      </c>
      <c r="E120" t="s">
        <v>316</v>
      </c>
      <c r="F120" s="142" t="b">
        <v>1</v>
      </c>
      <c r="G120" t="s">
        <v>437</v>
      </c>
      <c r="H120" t="s">
        <v>455</v>
      </c>
    </row>
    <row r="121" spans="1:8" x14ac:dyDescent="0.25">
      <c r="A121">
        <v>119</v>
      </c>
      <c r="B121" s="54" t="s">
        <v>272</v>
      </c>
      <c r="C121" s="98" t="s">
        <v>307</v>
      </c>
      <c r="D121" s="103" t="s">
        <v>315</v>
      </c>
      <c r="E121" t="s">
        <v>325</v>
      </c>
      <c r="F121" s="142" t="b">
        <v>1</v>
      </c>
      <c r="G121" t="s">
        <v>357</v>
      </c>
      <c r="H121" t="s">
        <v>357</v>
      </c>
    </row>
    <row r="122" spans="1:8" x14ac:dyDescent="0.25">
      <c r="A122">
        <v>120</v>
      </c>
      <c r="B122" s="54" t="s">
        <v>315</v>
      </c>
      <c r="C122" s="98" t="s">
        <v>247</v>
      </c>
      <c r="D122" s="98" t="s">
        <v>272</v>
      </c>
      <c r="E122" t="s">
        <v>273</v>
      </c>
      <c r="F122" s="142" t="b">
        <v>0</v>
      </c>
      <c r="G122" t="s">
        <v>455</v>
      </c>
      <c r="H122" t="s">
        <v>456</v>
      </c>
    </row>
    <row r="123" spans="1:8" x14ac:dyDescent="0.25">
      <c r="A123">
        <v>121</v>
      </c>
      <c r="B123" s="54" t="s">
        <v>315</v>
      </c>
      <c r="C123" s="98" t="s">
        <v>27</v>
      </c>
      <c r="D123" s="98" t="s">
        <v>247</v>
      </c>
      <c r="E123" t="s">
        <v>271</v>
      </c>
      <c r="F123" s="142" t="b">
        <v>0</v>
      </c>
      <c r="G123" t="s">
        <v>453</v>
      </c>
      <c r="H123" t="s">
        <v>455</v>
      </c>
    </row>
    <row r="124" spans="1:8" x14ac:dyDescent="0.25">
      <c r="A124">
        <v>122</v>
      </c>
      <c r="B124" s="54" t="s">
        <v>315</v>
      </c>
      <c r="C124" s="98" t="s">
        <v>311</v>
      </c>
      <c r="D124" s="98" t="s">
        <v>27</v>
      </c>
      <c r="E124" t="s">
        <v>326</v>
      </c>
      <c r="F124" s="142" t="b">
        <v>0</v>
      </c>
      <c r="G124" t="s">
        <v>450</v>
      </c>
      <c r="H124" t="s">
        <v>453</v>
      </c>
    </row>
    <row r="125" spans="1:8" x14ac:dyDescent="0.25">
      <c r="A125">
        <v>123</v>
      </c>
      <c r="B125" s="54" t="s">
        <v>315</v>
      </c>
      <c r="C125" s="98" t="s">
        <v>29</v>
      </c>
      <c r="D125" s="98" t="s">
        <v>311</v>
      </c>
      <c r="E125" t="s">
        <v>313</v>
      </c>
      <c r="F125" s="142" t="b">
        <v>0</v>
      </c>
      <c r="G125" t="s">
        <v>449</v>
      </c>
      <c r="H125" t="s">
        <v>450</v>
      </c>
    </row>
    <row r="126" spans="1:8" ht="26.4" x14ac:dyDescent="0.25">
      <c r="A126">
        <v>124</v>
      </c>
      <c r="B126" s="54" t="s">
        <v>162</v>
      </c>
      <c r="C126" s="98" t="s">
        <v>327</v>
      </c>
      <c r="D126" s="98" t="s">
        <v>328</v>
      </c>
      <c r="E126" t="s">
        <v>329</v>
      </c>
      <c r="F126" s="142" t="b">
        <v>1</v>
      </c>
      <c r="G126" t="s">
        <v>457</v>
      </c>
      <c r="H126" t="s">
        <v>458</v>
      </c>
    </row>
    <row r="127" spans="1:8" x14ac:dyDescent="0.25">
      <c r="A127">
        <v>125</v>
      </c>
      <c r="B127" s="103" t="s">
        <v>328</v>
      </c>
      <c r="C127" s="98" t="s">
        <v>162</v>
      </c>
      <c r="D127" s="98" t="s">
        <v>311</v>
      </c>
      <c r="E127" t="s">
        <v>331</v>
      </c>
      <c r="F127" s="142" t="b">
        <v>0</v>
      </c>
      <c r="G127" t="s">
        <v>357</v>
      </c>
      <c r="H127" t="s">
        <v>357</v>
      </c>
    </row>
    <row r="128" spans="1:8" x14ac:dyDescent="0.25">
      <c r="A128">
        <v>126</v>
      </c>
      <c r="B128" s="54" t="s">
        <v>311</v>
      </c>
      <c r="C128" s="98" t="s">
        <v>315</v>
      </c>
      <c r="D128" s="98" t="s">
        <v>37</v>
      </c>
      <c r="E128" t="s">
        <v>332</v>
      </c>
      <c r="F128" s="142" t="b">
        <v>1</v>
      </c>
      <c r="G128" t="s">
        <v>450</v>
      </c>
      <c r="H128" t="s">
        <v>459</v>
      </c>
    </row>
    <row r="129" spans="1:8" x14ac:dyDescent="0.25">
      <c r="A129">
        <v>127</v>
      </c>
      <c r="B129" s="54" t="s">
        <v>27</v>
      </c>
      <c r="C129" s="98" t="s">
        <v>315</v>
      </c>
      <c r="D129" s="98" t="s">
        <v>37</v>
      </c>
      <c r="E129" t="s">
        <v>332</v>
      </c>
      <c r="F129" s="142" t="b">
        <v>1</v>
      </c>
      <c r="G129" t="s">
        <v>453</v>
      </c>
      <c r="H129" t="s">
        <v>460</v>
      </c>
    </row>
    <row r="130" spans="1:8" x14ac:dyDescent="0.25">
      <c r="A130">
        <v>128</v>
      </c>
      <c r="B130" s="54" t="s">
        <v>247</v>
      </c>
      <c r="C130" s="98" t="s">
        <v>315</v>
      </c>
      <c r="D130" s="98" t="s">
        <v>37</v>
      </c>
      <c r="E130" t="s">
        <v>332</v>
      </c>
      <c r="F130" s="142" t="b">
        <v>1</v>
      </c>
      <c r="G130" t="s">
        <v>455</v>
      </c>
      <c r="H130" t="s">
        <v>461</v>
      </c>
    </row>
    <row r="131" spans="1:8" x14ac:dyDescent="0.25">
      <c r="A131">
        <v>129</v>
      </c>
      <c r="B131" s="54" t="s">
        <v>272</v>
      </c>
      <c r="C131" s="98" t="s">
        <v>315</v>
      </c>
      <c r="D131" s="98" t="s">
        <v>37</v>
      </c>
      <c r="E131" t="s">
        <v>332</v>
      </c>
      <c r="F131" s="142" t="b">
        <v>1</v>
      </c>
      <c r="G131" t="s">
        <v>357</v>
      </c>
      <c r="H131" t="s">
        <v>357</v>
      </c>
    </row>
    <row r="132" spans="1:8" x14ac:dyDescent="0.25">
      <c r="A132">
        <v>130</v>
      </c>
      <c r="B132" s="54" t="s">
        <v>37</v>
      </c>
      <c r="C132" s="98" t="s">
        <v>247</v>
      </c>
      <c r="D132" s="98" t="s">
        <v>272</v>
      </c>
      <c r="E132" t="s">
        <v>273</v>
      </c>
      <c r="F132" s="142" t="b">
        <v>0</v>
      </c>
      <c r="G132" t="s">
        <v>461</v>
      </c>
      <c r="H132" t="s">
        <v>462</v>
      </c>
    </row>
    <row r="133" spans="1:8" x14ac:dyDescent="0.25">
      <c r="A133">
        <v>131</v>
      </c>
      <c r="B133" s="54" t="s">
        <v>37</v>
      </c>
      <c r="C133" s="98" t="s">
        <v>27</v>
      </c>
      <c r="D133" s="98" t="s">
        <v>247</v>
      </c>
      <c r="E133" t="s">
        <v>271</v>
      </c>
      <c r="F133" s="142" t="b">
        <v>0</v>
      </c>
      <c r="G133" t="s">
        <v>460</v>
      </c>
      <c r="H133" t="s">
        <v>461</v>
      </c>
    </row>
    <row r="134" spans="1:8" x14ac:dyDescent="0.25">
      <c r="A134">
        <v>132</v>
      </c>
      <c r="B134" s="54" t="s">
        <v>37</v>
      </c>
      <c r="C134" s="98" t="s">
        <v>311</v>
      </c>
      <c r="D134" s="98" t="s">
        <v>27</v>
      </c>
      <c r="E134" t="s">
        <v>326</v>
      </c>
      <c r="F134" s="142" t="b">
        <v>0</v>
      </c>
      <c r="G134" t="s">
        <v>459</v>
      </c>
      <c r="H134" t="s">
        <v>460</v>
      </c>
    </row>
    <row r="135" spans="1:8" x14ac:dyDescent="0.25">
      <c r="A135">
        <v>133</v>
      </c>
      <c r="B135" s="54" t="s">
        <v>37</v>
      </c>
      <c r="C135" s="98" t="s">
        <v>162</v>
      </c>
      <c r="D135" s="98" t="s">
        <v>311</v>
      </c>
      <c r="E135" t="s">
        <v>331</v>
      </c>
      <c r="F135" s="142" t="b">
        <v>0</v>
      </c>
      <c r="G135" t="s">
        <v>463</v>
      </c>
      <c r="H135" t="s">
        <v>459</v>
      </c>
    </row>
    <row r="136" spans="1:8" x14ac:dyDescent="0.25">
      <c r="A136">
        <v>134</v>
      </c>
      <c r="B136" s="54" t="s">
        <v>37</v>
      </c>
      <c r="C136" s="98" t="s">
        <v>289</v>
      </c>
      <c r="D136" s="98" t="s">
        <v>162</v>
      </c>
      <c r="E136" t="s">
        <v>290</v>
      </c>
      <c r="F136" s="142" t="b">
        <v>0</v>
      </c>
      <c r="G136" t="s">
        <v>464</v>
      </c>
      <c r="H136" t="s">
        <v>463</v>
      </c>
    </row>
    <row r="137" spans="1:8" x14ac:dyDescent="0.25">
      <c r="A137">
        <v>135</v>
      </c>
      <c r="B137" s="54" t="s">
        <v>162</v>
      </c>
      <c r="C137" s="98" t="s">
        <v>37</v>
      </c>
      <c r="D137" s="98" t="s">
        <v>333</v>
      </c>
      <c r="E137" t="s">
        <v>334</v>
      </c>
      <c r="F137" s="142" t="b">
        <v>1</v>
      </c>
      <c r="G137" t="s">
        <v>463</v>
      </c>
      <c r="H137" t="s">
        <v>465</v>
      </c>
    </row>
    <row r="138" spans="1:8" x14ac:dyDescent="0.25">
      <c r="A138">
        <v>136</v>
      </c>
      <c r="B138" s="54" t="s">
        <v>311</v>
      </c>
      <c r="C138" s="98" t="s">
        <v>37</v>
      </c>
      <c r="D138" s="98" t="s">
        <v>333</v>
      </c>
      <c r="E138" t="s">
        <v>334</v>
      </c>
      <c r="F138" s="142" t="b">
        <v>1</v>
      </c>
      <c r="G138" t="s">
        <v>459</v>
      </c>
      <c r="H138" t="s">
        <v>466</v>
      </c>
    </row>
    <row r="139" spans="1:8" x14ac:dyDescent="0.25">
      <c r="A139">
        <v>137</v>
      </c>
      <c r="B139" s="54" t="s">
        <v>27</v>
      </c>
      <c r="C139" s="98" t="s">
        <v>37</v>
      </c>
      <c r="D139" s="98" t="s">
        <v>333</v>
      </c>
      <c r="E139" t="s">
        <v>334</v>
      </c>
      <c r="F139" s="142" t="b">
        <v>1</v>
      </c>
      <c r="G139" t="s">
        <v>460</v>
      </c>
      <c r="H139" t="s">
        <v>467</v>
      </c>
    </row>
    <row r="140" spans="1:8" x14ac:dyDescent="0.25">
      <c r="A140">
        <v>138</v>
      </c>
      <c r="B140" s="54" t="s">
        <v>247</v>
      </c>
      <c r="C140" s="98" t="s">
        <v>37</v>
      </c>
      <c r="D140" s="98" t="s">
        <v>333</v>
      </c>
      <c r="E140" t="s">
        <v>334</v>
      </c>
      <c r="F140" s="142" t="b">
        <v>1</v>
      </c>
      <c r="G140" t="s">
        <v>461</v>
      </c>
      <c r="H140" t="s">
        <v>468</v>
      </c>
    </row>
    <row r="141" spans="1:8" x14ac:dyDescent="0.25">
      <c r="A141">
        <v>139</v>
      </c>
      <c r="B141" s="54" t="s">
        <v>272</v>
      </c>
      <c r="C141" s="98" t="s">
        <v>37</v>
      </c>
      <c r="D141" s="98" t="s">
        <v>333</v>
      </c>
      <c r="E141" t="s">
        <v>334</v>
      </c>
      <c r="F141" s="142" t="b">
        <v>1</v>
      </c>
      <c r="G141" t="s">
        <v>357</v>
      </c>
      <c r="H141" t="s">
        <v>357</v>
      </c>
    </row>
    <row r="142" spans="1:8" x14ac:dyDescent="0.25">
      <c r="A142">
        <v>140</v>
      </c>
      <c r="B142" s="54" t="s">
        <v>333</v>
      </c>
      <c r="C142" s="98" t="s">
        <v>247</v>
      </c>
      <c r="D142" s="98" t="s">
        <v>272</v>
      </c>
      <c r="E142" t="s">
        <v>273</v>
      </c>
      <c r="F142" s="142" t="b">
        <v>0</v>
      </c>
      <c r="G142" t="s">
        <v>357</v>
      </c>
      <c r="H142" t="s">
        <v>357</v>
      </c>
    </row>
    <row r="143" spans="1:8" x14ac:dyDescent="0.25">
      <c r="A143">
        <v>141</v>
      </c>
      <c r="B143" s="54" t="s">
        <v>333</v>
      </c>
      <c r="C143" s="98" t="s">
        <v>27</v>
      </c>
      <c r="D143" s="98" t="s">
        <v>247</v>
      </c>
      <c r="E143" t="s">
        <v>271</v>
      </c>
      <c r="F143" s="142" t="b">
        <v>0</v>
      </c>
      <c r="G143" t="s">
        <v>357</v>
      </c>
      <c r="H143" t="s">
        <v>357</v>
      </c>
    </row>
    <row r="144" spans="1:8" x14ac:dyDescent="0.25">
      <c r="A144">
        <v>142</v>
      </c>
      <c r="B144" s="54" t="s">
        <v>333</v>
      </c>
      <c r="C144" s="98" t="s">
        <v>311</v>
      </c>
      <c r="D144" s="98" t="s">
        <v>27</v>
      </c>
      <c r="E144" t="s">
        <v>326</v>
      </c>
      <c r="F144" s="142" t="b">
        <v>0</v>
      </c>
      <c r="G144" t="s">
        <v>357</v>
      </c>
      <c r="H144" t="s">
        <v>357</v>
      </c>
    </row>
    <row r="145" spans="1:8" x14ac:dyDescent="0.25">
      <c r="A145">
        <v>143</v>
      </c>
      <c r="B145" s="54" t="s">
        <v>333</v>
      </c>
      <c r="C145" s="98" t="s">
        <v>162</v>
      </c>
      <c r="D145" s="98" t="s">
        <v>311</v>
      </c>
      <c r="E145" t="s">
        <v>331</v>
      </c>
      <c r="F145" s="142" t="b">
        <v>0</v>
      </c>
      <c r="G145" t="s">
        <v>357</v>
      </c>
      <c r="H145" t="s">
        <v>357</v>
      </c>
    </row>
    <row r="146" spans="1:8" x14ac:dyDescent="0.25">
      <c r="A146">
        <v>144</v>
      </c>
      <c r="B146" s="54" t="s">
        <v>333</v>
      </c>
      <c r="C146" s="98" t="s">
        <v>289</v>
      </c>
      <c r="D146" s="98" t="s">
        <v>162</v>
      </c>
      <c r="E146" t="s">
        <v>290</v>
      </c>
      <c r="F146" s="142" t="b">
        <v>0</v>
      </c>
      <c r="G146" t="s">
        <v>357</v>
      </c>
      <c r="H146" t="s">
        <v>357</v>
      </c>
    </row>
    <row r="147" spans="1:8" x14ac:dyDescent="0.25">
      <c r="A147">
        <v>145</v>
      </c>
      <c r="B147" s="54" t="s">
        <v>162</v>
      </c>
      <c r="C147" s="98" t="s">
        <v>333</v>
      </c>
      <c r="D147" s="98" t="s">
        <v>335</v>
      </c>
      <c r="E147" t="s">
        <v>336</v>
      </c>
      <c r="F147" s="142" t="b">
        <v>1</v>
      </c>
      <c r="G147" t="s">
        <v>465</v>
      </c>
      <c r="H147" t="s">
        <v>469</v>
      </c>
    </row>
    <row r="148" spans="1:8" x14ac:dyDescent="0.25">
      <c r="A148">
        <v>146</v>
      </c>
      <c r="B148" s="54" t="s">
        <v>311</v>
      </c>
      <c r="C148" s="98" t="s">
        <v>333</v>
      </c>
      <c r="D148" s="98" t="s">
        <v>335</v>
      </c>
      <c r="E148" t="s">
        <v>336</v>
      </c>
      <c r="F148" s="142" t="b">
        <v>1</v>
      </c>
      <c r="G148" t="s">
        <v>466</v>
      </c>
      <c r="H148" t="s">
        <v>470</v>
      </c>
    </row>
    <row r="149" spans="1:8" x14ac:dyDescent="0.25">
      <c r="A149">
        <v>147</v>
      </c>
      <c r="B149" s="54" t="s">
        <v>27</v>
      </c>
      <c r="C149" s="98" t="s">
        <v>333</v>
      </c>
      <c r="D149" s="98" t="s">
        <v>335</v>
      </c>
      <c r="E149" t="s">
        <v>336</v>
      </c>
      <c r="F149" s="142" t="b">
        <v>1</v>
      </c>
      <c r="G149" t="s">
        <v>467</v>
      </c>
      <c r="H149" t="s">
        <v>471</v>
      </c>
    </row>
    <row r="150" spans="1:8" x14ac:dyDescent="0.25">
      <c r="A150">
        <v>148</v>
      </c>
      <c r="B150" s="54" t="s">
        <v>247</v>
      </c>
      <c r="C150" s="98" t="s">
        <v>333</v>
      </c>
      <c r="D150" s="98" t="s">
        <v>335</v>
      </c>
      <c r="E150" t="s">
        <v>336</v>
      </c>
      <c r="F150" s="142" t="b">
        <v>1</v>
      </c>
      <c r="G150" t="s">
        <v>468</v>
      </c>
      <c r="H150" t="s">
        <v>472</v>
      </c>
    </row>
    <row r="151" spans="1:8" x14ac:dyDescent="0.25">
      <c r="A151">
        <v>149</v>
      </c>
      <c r="B151" s="54" t="s">
        <v>272</v>
      </c>
      <c r="C151" s="98" t="s">
        <v>333</v>
      </c>
      <c r="D151" s="98" t="s">
        <v>335</v>
      </c>
      <c r="E151" t="s">
        <v>336</v>
      </c>
      <c r="F151" s="142" t="b">
        <v>1</v>
      </c>
      <c r="G151" t="s">
        <v>357</v>
      </c>
      <c r="H151" t="s">
        <v>357</v>
      </c>
    </row>
    <row r="152" spans="1:8" x14ac:dyDescent="0.25">
      <c r="A152">
        <v>150</v>
      </c>
      <c r="B152" s="103" t="s">
        <v>31</v>
      </c>
      <c r="C152" s="98" t="s">
        <v>275</v>
      </c>
      <c r="D152" s="98" t="s">
        <v>162</v>
      </c>
      <c r="E152" t="s">
        <v>288</v>
      </c>
      <c r="F152" s="142" t="b">
        <v>0</v>
      </c>
      <c r="G152" t="s">
        <v>473</v>
      </c>
      <c r="H152" t="s">
        <v>369</v>
      </c>
    </row>
    <row r="153" spans="1:8" x14ac:dyDescent="0.25">
      <c r="A153">
        <v>151</v>
      </c>
      <c r="B153" s="54" t="s">
        <v>29</v>
      </c>
      <c r="C153" s="98" t="s">
        <v>37</v>
      </c>
      <c r="D153" s="98" t="s">
        <v>333</v>
      </c>
      <c r="E153" t="s">
        <v>334</v>
      </c>
      <c r="F153" s="142" t="b">
        <v>1</v>
      </c>
      <c r="G153" t="s">
        <v>474</v>
      </c>
      <c r="H153" t="s">
        <v>475</v>
      </c>
    </row>
    <row r="154" spans="1:8" x14ac:dyDescent="0.25">
      <c r="A154">
        <v>152</v>
      </c>
      <c r="B154" s="54" t="s">
        <v>162</v>
      </c>
      <c r="C154" s="98" t="s">
        <v>37</v>
      </c>
      <c r="D154" s="98" t="s">
        <v>328</v>
      </c>
      <c r="E154" t="s">
        <v>337</v>
      </c>
      <c r="F154" s="142" t="b">
        <v>1</v>
      </c>
      <c r="G154" t="s">
        <v>463</v>
      </c>
      <c r="H154" t="s">
        <v>458</v>
      </c>
    </row>
    <row r="155" spans="1:8" x14ac:dyDescent="0.25">
      <c r="A155">
        <v>153</v>
      </c>
      <c r="B155" s="54" t="s">
        <v>338</v>
      </c>
      <c r="C155" s="98" t="s">
        <v>37</v>
      </c>
      <c r="D155" s="98" t="s">
        <v>333</v>
      </c>
      <c r="E155" t="s">
        <v>334</v>
      </c>
      <c r="F155" s="142" t="b">
        <v>1</v>
      </c>
      <c r="G155" t="s">
        <v>357</v>
      </c>
      <c r="H155" t="s">
        <v>357</v>
      </c>
    </row>
    <row r="156" spans="1:8" x14ac:dyDescent="0.25">
      <c r="A156">
        <v>154</v>
      </c>
      <c r="B156" s="143" t="s">
        <v>162</v>
      </c>
      <c r="C156" s="98" t="s">
        <v>38</v>
      </c>
      <c r="D156" s="98" t="s">
        <v>306</v>
      </c>
      <c r="E156" t="s">
        <v>309</v>
      </c>
      <c r="F156" s="142" t="b">
        <v>1</v>
      </c>
      <c r="G156" t="s">
        <v>357</v>
      </c>
      <c r="H156" t="s">
        <v>357</v>
      </c>
    </row>
    <row r="157" spans="1:8" x14ac:dyDescent="0.25">
      <c r="A157">
        <v>155</v>
      </c>
      <c r="B157" s="54" t="s">
        <v>162</v>
      </c>
      <c r="C157" s="98" t="s">
        <v>261</v>
      </c>
      <c r="D157" s="98" t="s">
        <v>31</v>
      </c>
      <c r="E157" s="104" t="s">
        <v>353</v>
      </c>
      <c r="F157" s="142" t="b">
        <v>1</v>
      </c>
      <c r="G157" t="s">
        <v>368</v>
      </c>
      <c r="H157" t="s">
        <v>369</v>
      </c>
    </row>
    <row r="158" spans="1:8" x14ac:dyDescent="0.25">
      <c r="A158">
        <v>156</v>
      </c>
      <c r="B158" s="54" t="s">
        <v>1145</v>
      </c>
      <c r="C158" s="98" t="s">
        <v>31</v>
      </c>
      <c r="D158" s="98" t="s">
        <v>161</v>
      </c>
      <c r="E158" t="s">
        <v>715</v>
      </c>
      <c r="F158" s="142" t="b">
        <v>1</v>
      </c>
      <c r="G158" s="252"/>
      <c r="H158" s="252"/>
    </row>
    <row r="159" spans="1:8" x14ac:dyDescent="0.25">
      <c r="A159">
        <v>157</v>
      </c>
      <c r="B159" s="54" t="s">
        <v>1145</v>
      </c>
      <c r="C159" s="98" t="s">
        <v>161</v>
      </c>
      <c r="D159" s="98" t="s">
        <v>41</v>
      </c>
      <c r="E159" t="s">
        <v>280</v>
      </c>
      <c r="F159" s="142" t="b">
        <v>1</v>
      </c>
      <c r="G159" s="252"/>
      <c r="H159" s="252"/>
    </row>
    <row r="160" spans="1:8" x14ac:dyDescent="0.25">
      <c r="A160">
        <v>158</v>
      </c>
      <c r="B160" s="54" t="s">
        <v>1145</v>
      </c>
      <c r="C160" s="98" t="s">
        <v>41</v>
      </c>
      <c r="D160" s="98" t="s">
        <v>164</v>
      </c>
      <c r="E160" t="s">
        <v>293</v>
      </c>
      <c r="F160" s="142" t="b">
        <v>1</v>
      </c>
      <c r="G160" s="252"/>
      <c r="H160" s="252"/>
    </row>
    <row r="161" spans="1:8" x14ac:dyDescent="0.25">
      <c r="A161">
        <v>159</v>
      </c>
      <c r="B161" s="54" t="s">
        <v>1145</v>
      </c>
      <c r="C161" s="98" t="s">
        <v>164</v>
      </c>
      <c r="D161" s="98" t="s">
        <v>38</v>
      </c>
      <c r="E161" t="s">
        <v>1146</v>
      </c>
      <c r="F161" s="142" t="b">
        <v>1</v>
      </c>
      <c r="G161" s="252"/>
      <c r="H161" s="252"/>
    </row>
    <row r="162" spans="1:8" x14ac:dyDescent="0.25">
      <c r="A162">
        <v>160</v>
      </c>
      <c r="B162" s="54" t="s">
        <v>1145</v>
      </c>
      <c r="C162" s="98" t="s">
        <v>38</v>
      </c>
      <c r="D162" s="98" t="s">
        <v>307</v>
      </c>
      <c r="E162" t="s">
        <v>312</v>
      </c>
      <c r="F162" s="142" t="b">
        <v>1</v>
      </c>
      <c r="G162" s="252"/>
      <c r="H162" s="252"/>
    </row>
    <row r="163" spans="1:8" x14ac:dyDescent="0.25">
      <c r="A163">
        <v>161</v>
      </c>
      <c r="B163" s="54" t="s">
        <v>1145</v>
      </c>
      <c r="C163" s="98" t="s">
        <v>307</v>
      </c>
      <c r="D163" s="98" t="s">
        <v>315</v>
      </c>
      <c r="E163" t="s">
        <v>316</v>
      </c>
      <c r="F163" s="142" t="b">
        <v>1</v>
      </c>
      <c r="G163" s="252"/>
      <c r="H163" s="252"/>
    </row>
    <row r="164" spans="1:8" x14ac:dyDescent="0.25">
      <c r="A164">
        <v>162</v>
      </c>
      <c r="B164" s="54" t="s">
        <v>1145</v>
      </c>
      <c r="C164" s="98" t="s">
        <v>315</v>
      </c>
      <c r="D164" s="98" t="s">
        <v>37</v>
      </c>
      <c r="E164" t="s">
        <v>332</v>
      </c>
      <c r="F164" s="142" t="b">
        <v>1</v>
      </c>
      <c r="G164" s="252"/>
      <c r="H164" s="252"/>
    </row>
    <row r="165" spans="1:8" x14ac:dyDescent="0.25">
      <c r="A165">
        <v>163</v>
      </c>
      <c r="B165" s="54" t="s">
        <v>1145</v>
      </c>
      <c r="C165" s="98" t="s">
        <v>37</v>
      </c>
      <c r="D165" s="98" t="s">
        <v>333</v>
      </c>
      <c r="E165" t="s">
        <v>334</v>
      </c>
      <c r="F165" s="142" t="b">
        <v>1</v>
      </c>
      <c r="G165" s="252"/>
      <c r="H165" s="252"/>
    </row>
    <row r="166" spans="1:8" x14ac:dyDescent="0.25">
      <c r="E166" s="243" t="s">
        <v>1151</v>
      </c>
    </row>
    <row r="167" spans="1:8" x14ac:dyDescent="0.25">
      <c r="B167" s="101" t="s">
        <v>340</v>
      </c>
      <c r="C167" s="102" t="str">
        <f>LEFT($E167,FIND(" to ",$E167)-1)</f>
        <v>Southern Ave</v>
      </c>
      <c r="D167" s="102" t="str">
        <f>MID($E167,FIND(" to ",$E167)+4,100)</f>
        <v>Superstition Fwy</v>
      </c>
      <c r="E167" s="102" t="s">
        <v>309</v>
      </c>
      <c r="G167" t="s">
        <v>1150</v>
      </c>
    </row>
    <row r="168" spans="1:8" ht="26.4" x14ac:dyDescent="0.25">
      <c r="C168" s="94" t="s">
        <v>351</v>
      </c>
      <c r="D168" s="94" t="s">
        <v>352</v>
      </c>
      <c r="E168" t="s">
        <v>476</v>
      </c>
      <c r="F168" s="142" t="s">
        <v>354</v>
      </c>
    </row>
    <row r="169" spans="1:8" x14ac:dyDescent="0.25">
      <c r="A169">
        <v>0</v>
      </c>
      <c r="B169" t="str">
        <f t="shared" ref="B169:B200" si="0">IF($C169,$B2&amp;" &amp; "&amp;C2,IF($D169,C2&amp;" &amp; "&amp;$B2,""))</f>
        <v/>
      </c>
      <c r="C169" s="99" t="b">
        <f t="shared" ref="C169:C200" si="1">NOT(ISERROR(MATCH(B2,Loc_EW,0)))</f>
        <v>0</v>
      </c>
      <c r="D169" s="100" t="b">
        <f t="shared" ref="D169:D200" si="2">NOT(ISERROR(MATCH(B2,Loc_NS,0)))</f>
        <v>0</v>
      </c>
      <c r="E169" t="str">
        <f>IF(LEN(B169)&gt;0,B169&amp;"_"&amp;COUNTIF(B$169:B169,B169),"")</f>
        <v/>
      </c>
      <c r="G169">
        <f>COUNTIF(TC_concat,"&gt;"&amp;0)</f>
        <v>0</v>
      </c>
    </row>
    <row r="170" spans="1:8" x14ac:dyDescent="0.25">
      <c r="A170">
        <v>1</v>
      </c>
      <c r="B170" t="str">
        <f t="shared" si="0"/>
        <v>Continental Dr &amp; College Ave</v>
      </c>
      <c r="C170" s="99" t="b">
        <f t="shared" si="1"/>
        <v>0</v>
      </c>
      <c r="D170" s="100" t="b">
        <f t="shared" si="2"/>
        <v>1</v>
      </c>
      <c r="E170" t="str">
        <f>IF(LEN(B170)&gt;0,B170&amp;"_"&amp;COUNTIF(B$169:B170,B170),"")</f>
        <v>Continental Dr &amp; College Ave_1</v>
      </c>
    </row>
    <row r="171" spans="1:8" x14ac:dyDescent="0.25">
      <c r="A171">
        <v>2</v>
      </c>
      <c r="B171" t="str">
        <f t="shared" si="0"/>
        <v/>
      </c>
      <c r="C171" s="99" t="b">
        <f t="shared" si="1"/>
        <v>0</v>
      </c>
      <c r="D171" s="100" t="b">
        <f t="shared" si="2"/>
        <v>0</v>
      </c>
      <c r="E171" t="str">
        <f>IF(LEN(B171)&gt;0,B171&amp;"_"&amp;COUNTIF(B$169:B171,B171),"")</f>
        <v/>
      </c>
    </row>
    <row r="172" spans="1:8" x14ac:dyDescent="0.25">
      <c r="A172">
        <v>3</v>
      </c>
      <c r="B172" t="str">
        <f t="shared" si="0"/>
        <v>McKellips Rd &amp; Scottsdale Rd</v>
      </c>
      <c r="C172" s="99" t="b">
        <f t="shared" si="1"/>
        <v>1</v>
      </c>
      <c r="D172" s="100" t="b">
        <f t="shared" si="2"/>
        <v>0</v>
      </c>
      <c r="E172" t="str">
        <f>IF(LEN(B172)&gt;0,B172&amp;"_"&amp;COUNTIF(B$169:B172,B172),"")</f>
        <v>McKellips Rd &amp; Scottsdale Rd_1</v>
      </c>
    </row>
    <row r="173" spans="1:8" x14ac:dyDescent="0.25">
      <c r="A173">
        <v>4</v>
      </c>
      <c r="B173" t="str">
        <f t="shared" si="0"/>
        <v>McKellips Rd &amp; College Ave</v>
      </c>
      <c r="C173" s="99" t="b">
        <f t="shared" si="1"/>
        <v>1</v>
      </c>
      <c r="D173" s="100" t="b">
        <f t="shared" si="2"/>
        <v>0</v>
      </c>
      <c r="E173" t="str">
        <f>IF(LEN(B173)&gt;0,B173&amp;"_"&amp;COUNTIF(B$169:B173,B173),"")</f>
        <v>McKellips Rd &amp; College Ave_1</v>
      </c>
    </row>
    <row r="174" spans="1:8" x14ac:dyDescent="0.25">
      <c r="A174">
        <v>5</v>
      </c>
      <c r="B174" t="str">
        <f t="shared" si="0"/>
        <v>McKellips Rd &amp; College Ave</v>
      </c>
      <c r="C174" s="99" t="b">
        <f t="shared" si="1"/>
        <v>0</v>
      </c>
      <c r="D174" s="100" t="b">
        <f t="shared" si="2"/>
        <v>1</v>
      </c>
      <c r="E174" t="str">
        <f>IF(LEN(B174)&gt;0,B174&amp;"_"&amp;COUNTIF(B$169:B174,B174),"")</f>
        <v>McKellips Rd &amp; College Ave_2</v>
      </c>
    </row>
    <row r="175" spans="1:8" x14ac:dyDescent="0.25">
      <c r="A175">
        <v>6</v>
      </c>
      <c r="B175" t="str">
        <f t="shared" si="0"/>
        <v/>
      </c>
      <c r="C175" s="99" t="b">
        <f t="shared" si="1"/>
        <v>0</v>
      </c>
      <c r="D175" s="100" t="b">
        <f t="shared" si="2"/>
        <v>0</v>
      </c>
      <c r="E175" t="str">
        <f>IF(LEN(B175)&gt;0,B175&amp;"_"&amp;COUNTIF(B$169:B175,B175),"")</f>
        <v/>
      </c>
    </row>
    <row r="176" spans="1:8" x14ac:dyDescent="0.25">
      <c r="A176">
        <v>7</v>
      </c>
      <c r="B176" t="str">
        <f t="shared" si="0"/>
        <v>McKellips Rd &amp; McClintock Dr</v>
      </c>
      <c r="C176" s="99" t="b">
        <f t="shared" si="1"/>
        <v>0</v>
      </c>
      <c r="D176" s="100" t="b">
        <f t="shared" si="2"/>
        <v>1</v>
      </c>
      <c r="E176" t="str">
        <f>IF(LEN(B176)&gt;0,B176&amp;"_"&amp;COUNTIF(B$169:B176,B176),"")</f>
        <v>McKellips Rd &amp; McClintock Dr_1</v>
      </c>
    </row>
    <row r="177" spans="1:5" x14ac:dyDescent="0.25">
      <c r="A177">
        <v>8</v>
      </c>
      <c r="B177" t="str">
        <f t="shared" si="0"/>
        <v>Curry Rd &amp; Scottsdale Rd</v>
      </c>
      <c r="C177" s="99" t="b">
        <f t="shared" si="1"/>
        <v>1</v>
      </c>
      <c r="D177" s="100" t="b">
        <f t="shared" si="2"/>
        <v>0</v>
      </c>
      <c r="E177" t="str">
        <f>IF(LEN(B177)&gt;0,B177&amp;"_"&amp;COUNTIF(B$169:B177,B177),"")</f>
        <v>Curry Rd &amp; Scottsdale Rd_1</v>
      </c>
    </row>
    <row r="178" spans="1:5" x14ac:dyDescent="0.25">
      <c r="A178">
        <v>9</v>
      </c>
      <c r="B178" t="str">
        <f t="shared" si="0"/>
        <v>Curry Rd &amp; College Ave</v>
      </c>
      <c r="C178" s="99" t="b">
        <f t="shared" si="1"/>
        <v>1</v>
      </c>
      <c r="D178" s="100" t="b">
        <f t="shared" si="2"/>
        <v>0</v>
      </c>
      <c r="E178" t="str">
        <f>IF(LEN(B178)&gt;0,B178&amp;"_"&amp;COUNTIF(B$169:B178,B178),"")</f>
        <v>Curry Rd &amp; College Ave_1</v>
      </c>
    </row>
    <row r="179" spans="1:5" x14ac:dyDescent="0.25">
      <c r="A179">
        <v>10</v>
      </c>
      <c r="B179" t="str">
        <f t="shared" si="0"/>
        <v>Curry Rd &amp; Mill Ave</v>
      </c>
      <c r="C179" s="99" t="b">
        <f t="shared" si="1"/>
        <v>1</v>
      </c>
      <c r="D179" s="100" t="b">
        <f t="shared" si="2"/>
        <v>0</v>
      </c>
      <c r="E179" t="str">
        <f>IF(LEN(B179)&gt;0,B179&amp;"_"&amp;COUNTIF(B$169:B179,B179),"")</f>
        <v>Curry Rd &amp; Mill Ave_1</v>
      </c>
    </row>
    <row r="180" spans="1:5" x14ac:dyDescent="0.25">
      <c r="A180">
        <v>11</v>
      </c>
      <c r="B180" t="str">
        <f t="shared" si="0"/>
        <v>n/o  &amp; Mill Ave</v>
      </c>
      <c r="C180" s="99" t="b">
        <f t="shared" si="1"/>
        <v>0</v>
      </c>
      <c r="D180" s="100" t="b">
        <f t="shared" si="2"/>
        <v>1</v>
      </c>
      <c r="E180" t="str">
        <f>IF(LEN(B180)&gt;0,B180&amp;"_"&amp;COUNTIF(B$169:B180,B180),"")</f>
        <v>n/o  &amp; Mill Ave_1</v>
      </c>
    </row>
    <row r="181" spans="1:5" x14ac:dyDescent="0.25">
      <c r="A181">
        <v>12</v>
      </c>
      <c r="B181" t="str">
        <f t="shared" si="0"/>
        <v>Washington St &amp; Priest Dr</v>
      </c>
      <c r="C181" s="99" t="b">
        <f t="shared" si="1"/>
        <v>1</v>
      </c>
      <c r="D181" s="100" t="b">
        <f t="shared" si="2"/>
        <v>0</v>
      </c>
      <c r="E181" t="str">
        <f>IF(LEN(B181)&gt;0,B181&amp;"_"&amp;COUNTIF(B$169:B181,B181),"")</f>
        <v>Washington St &amp; Priest Dr_1</v>
      </c>
    </row>
    <row r="182" spans="1:5" x14ac:dyDescent="0.25">
      <c r="A182">
        <v>13</v>
      </c>
      <c r="B182" t="str">
        <f t="shared" si="0"/>
        <v>Washington St &amp; 56th St</v>
      </c>
      <c r="C182" s="99" t="b">
        <f t="shared" si="1"/>
        <v>1</v>
      </c>
      <c r="D182" s="100" t="b">
        <f t="shared" si="2"/>
        <v>0</v>
      </c>
      <c r="E182" t="str">
        <f>IF(LEN(B182)&gt;0,B182&amp;"_"&amp;COUNTIF(B$169:B182,B182),"")</f>
        <v>Washington St &amp; 56th St_1</v>
      </c>
    </row>
    <row r="183" spans="1:5" x14ac:dyDescent="0.25">
      <c r="A183">
        <v>14</v>
      </c>
      <c r="B183" t="str">
        <f t="shared" si="0"/>
        <v>Van Buren St &amp; Priest Dr</v>
      </c>
      <c r="C183" s="99" t="b">
        <f t="shared" si="1"/>
        <v>0</v>
      </c>
      <c r="D183" s="100" t="b">
        <f t="shared" si="2"/>
        <v>1</v>
      </c>
      <c r="E183" t="str">
        <f>IF(LEN(B183)&gt;0,B183&amp;"_"&amp;COUNTIF(B$169:B183,B183),"")</f>
        <v>Van Buren St &amp; Priest Dr_1</v>
      </c>
    </row>
    <row r="184" spans="1:5" x14ac:dyDescent="0.25">
      <c r="A184">
        <v>15</v>
      </c>
      <c r="B184" t="str">
        <f t="shared" si="0"/>
        <v>Washington St &amp; Priest Dr</v>
      </c>
      <c r="C184" s="99" t="b">
        <f t="shared" si="1"/>
        <v>0</v>
      </c>
      <c r="D184" s="100" t="b">
        <f t="shared" si="2"/>
        <v>1</v>
      </c>
      <c r="E184" t="str">
        <f>IF(LEN(B184)&gt;0,B184&amp;"_"&amp;COUNTIF(B$169:B184,B184),"")</f>
        <v>Washington St &amp; Priest Dr_2</v>
      </c>
    </row>
    <row r="185" spans="1:5" x14ac:dyDescent="0.25">
      <c r="A185">
        <v>16</v>
      </c>
      <c r="B185" t="str">
        <f t="shared" si="0"/>
        <v>Rio Salado Pkwy &amp; Priest Dr</v>
      </c>
      <c r="C185" s="99" t="b">
        <f t="shared" si="1"/>
        <v>1</v>
      </c>
      <c r="D185" s="100" t="b">
        <f t="shared" si="2"/>
        <v>0</v>
      </c>
      <c r="E185" t="str">
        <f>IF(LEN(B185)&gt;0,B185&amp;"_"&amp;COUNTIF(B$169:B185,B185),"")</f>
        <v>Rio Salado Pkwy &amp; Priest Dr_1</v>
      </c>
    </row>
    <row r="186" spans="1:5" x14ac:dyDescent="0.25">
      <c r="A186">
        <v>17</v>
      </c>
      <c r="B186" t="str">
        <f t="shared" si="0"/>
        <v>Curry Rd &amp; Mill Ave</v>
      </c>
      <c r="C186" s="99" t="b">
        <f t="shared" si="1"/>
        <v>0</v>
      </c>
      <c r="D186" s="100" t="b">
        <f t="shared" si="2"/>
        <v>1</v>
      </c>
      <c r="E186" t="str">
        <f>IF(LEN(B186)&gt;0,B186&amp;"_"&amp;COUNTIF(B$169:B186,B186),"")</f>
        <v>Curry Rd &amp; Mill Ave_2</v>
      </c>
    </row>
    <row r="187" spans="1:5" x14ac:dyDescent="0.25">
      <c r="A187">
        <v>18</v>
      </c>
      <c r="B187" t="str">
        <f t="shared" si="0"/>
        <v/>
      </c>
      <c r="C187" s="99" t="b">
        <f t="shared" si="1"/>
        <v>0</v>
      </c>
      <c r="D187" s="100" t="b">
        <f t="shared" si="2"/>
        <v>0</v>
      </c>
      <c r="E187" t="str">
        <f>IF(LEN(B187)&gt;0,B187&amp;"_"&amp;COUNTIF(B$169:B187,B187),"")</f>
        <v/>
      </c>
    </row>
    <row r="188" spans="1:5" x14ac:dyDescent="0.25">
      <c r="A188">
        <v>19</v>
      </c>
      <c r="B188" t="str">
        <f t="shared" si="0"/>
        <v>Curry Rd &amp; McClintock Dr</v>
      </c>
      <c r="C188" s="99" t="b">
        <f t="shared" si="1"/>
        <v>0</v>
      </c>
      <c r="D188" s="100" t="b">
        <f t="shared" si="2"/>
        <v>1</v>
      </c>
      <c r="E188" t="str">
        <f>IF(LEN(B188)&gt;0,B188&amp;"_"&amp;COUNTIF(B$169:B188,B188),"")</f>
        <v>Curry Rd &amp; McClintock Dr_1</v>
      </c>
    </row>
    <row r="189" spans="1:5" x14ac:dyDescent="0.25">
      <c r="A189">
        <v>20</v>
      </c>
      <c r="B189" t="str">
        <f t="shared" si="0"/>
        <v>Rio Salado Pkwy &amp; Hardy Dr</v>
      </c>
      <c r="C189" s="99" t="b">
        <f t="shared" si="1"/>
        <v>1</v>
      </c>
      <c r="D189" s="100" t="b">
        <f t="shared" si="2"/>
        <v>0</v>
      </c>
      <c r="E189" t="str">
        <f>IF(LEN(B189)&gt;0,B189&amp;"_"&amp;COUNTIF(B$169:B189,B189),"")</f>
        <v>Rio Salado Pkwy &amp; Hardy Dr_1</v>
      </c>
    </row>
    <row r="190" spans="1:5" x14ac:dyDescent="0.25">
      <c r="A190">
        <v>21</v>
      </c>
      <c r="B190" t="str">
        <f t="shared" si="0"/>
        <v>Rio Salado Pkwy &amp; Priest Dr</v>
      </c>
      <c r="C190" s="99" t="b">
        <f t="shared" si="1"/>
        <v>0</v>
      </c>
      <c r="D190" s="100" t="b">
        <f t="shared" si="2"/>
        <v>1</v>
      </c>
      <c r="E190" t="str">
        <f>IF(LEN(B190)&gt;0,B190&amp;"_"&amp;COUNTIF(B$169:B190,B190),"")</f>
        <v>Rio Salado Pkwy &amp; Priest Dr_2</v>
      </c>
    </row>
    <row r="191" spans="1:5" x14ac:dyDescent="0.25">
      <c r="A191">
        <v>22</v>
      </c>
      <c r="B191" t="str">
        <f t="shared" si="0"/>
        <v>5th St &amp; Priest Dr</v>
      </c>
      <c r="C191" s="99" t="b">
        <f t="shared" si="1"/>
        <v>1</v>
      </c>
      <c r="D191" s="100" t="b">
        <f t="shared" si="2"/>
        <v>0</v>
      </c>
      <c r="E191" t="str">
        <f>IF(LEN(B191)&gt;0,B191&amp;"_"&amp;COUNTIF(B$169:B191,B191),"")</f>
        <v>5th St &amp; Priest Dr_1</v>
      </c>
    </row>
    <row r="192" spans="1:5" x14ac:dyDescent="0.25">
      <c r="A192">
        <v>23</v>
      </c>
      <c r="B192" t="str">
        <f t="shared" si="0"/>
        <v>5th St &amp; Hardy Dr</v>
      </c>
      <c r="C192" s="99" t="b">
        <f t="shared" si="1"/>
        <v>1</v>
      </c>
      <c r="D192" s="100" t="b">
        <f t="shared" si="2"/>
        <v>0</v>
      </c>
      <c r="E192" t="str">
        <f>IF(LEN(B192)&gt;0,B192&amp;"_"&amp;COUNTIF(B$169:B192,B192),"")</f>
        <v>5th St &amp; Hardy Dr_1</v>
      </c>
    </row>
    <row r="193" spans="1:5" x14ac:dyDescent="0.25">
      <c r="A193">
        <v>24</v>
      </c>
      <c r="B193" t="str">
        <f t="shared" si="0"/>
        <v>5th St &amp; Mill Ave</v>
      </c>
      <c r="C193" s="99" t="b">
        <f t="shared" si="1"/>
        <v>1</v>
      </c>
      <c r="D193" s="100" t="b">
        <f t="shared" si="2"/>
        <v>0</v>
      </c>
      <c r="E193" t="str">
        <f>IF(LEN(B193)&gt;0,B193&amp;"_"&amp;COUNTIF(B$169:B193,B193),"")</f>
        <v>5th St &amp; Mill Ave_1</v>
      </c>
    </row>
    <row r="194" spans="1:5" x14ac:dyDescent="0.25">
      <c r="A194">
        <v>25</v>
      </c>
      <c r="B194" t="str">
        <f t="shared" si="0"/>
        <v>Rio Salado Pkwy &amp; Mill Ave</v>
      </c>
      <c r="C194" s="99" t="b">
        <f t="shared" si="1"/>
        <v>1</v>
      </c>
      <c r="D194" s="100" t="b">
        <f t="shared" si="2"/>
        <v>0</v>
      </c>
      <c r="E194" t="str">
        <f>IF(LEN(B194)&gt;0,B194&amp;"_"&amp;COUNTIF(B$169:B194,B194),"")</f>
        <v>Rio Salado Pkwy &amp; Mill Ave_1</v>
      </c>
    </row>
    <row r="195" spans="1:5" x14ac:dyDescent="0.25">
      <c r="A195">
        <v>26</v>
      </c>
      <c r="B195" t="str">
        <f t="shared" si="0"/>
        <v>Rio Salado Pkwy &amp; Rural Rd</v>
      </c>
      <c r="C195" s="99" t="b">
        <f t="shared" si="1"/>
        <v>0</v>
      </c>
      <c r="D195" s="100" t="b">
        <f t="shared" si="2"/>
        <v>1</v>
      </c>
      <c r="E195" t="str">
        <f>IF(LEN(B195)&gt;0,B195&amp;"_"&amp;COUNTIF(B$169:B195,B195),"")</f>
        <v>Rio Salado Pkwy &amp; Rural Rd_1</v>
      </c>
    </row>
    <row r="196" spans="1:5" x14ac:dyDescent="0.25">
      <c r="A196">
        <v>27</v>
      </c>
      <c r="B196" t="str">
        <f t="shared" si="0"/>
        <v>Rio Salado Pkwy &amp; Rural Rd</v>
      </c>
      <c r="C196" s="99" t="b">
        <f t="shared" si="1"/>
        <v>1</v>
      </c>
      <c r="D196" s="100" t="b">
        <f t="shared" si="2"/>
        <v>0</v>
      </c>
      <c r="E196" t="str">
        <f>IF(LEN(B196)&gt;0,B196&amp;"_"&amp;COUNTIF(B$169:B196,B196),"")</f>
        <v>Rio Salado Pkwy &amp; Rural Rd_2</v>
      </c>
    </row>
    <row r="197" spans="1:5" x14ac:dyDescent="0.25">
      <c r="A197">
        <v>28</v>
      </c>
      <c r="B197" t="str">
        <f t="shared" si="0"/>
        <v>Rio Salado Pkwy &amp; McClintock Dr</v>
      </c>
      <c r="C197" s="99" t="b">
        <f t="shared" si="1"/>
        <v>1</v>
      </c>
      <c r="D197" s="100" t="b">
        <f t="shared" si="2"/>
        <v>0</v>
      </c>
      <c r="E197" t="str">
        <f>IF(LEN(B197)&gt;0,B197&amp;"_"&amp;COUNTIF(B$169:B197,B197),"")</f>
        <v>Rio Salado Pkwy &amp; McClintock Dr_1</v>
      </c>
    </row>
    <row r="198" spans="1:5" x14ac:dyDescent="0.25">
      <c r="A198">
        <v>29</v>
      </c>
      <c r="B198" t="str">
        <f t="shared" si="0"/>
        <v>Rio Salado Pkwy &amp; Price Rd</v>
      </c>
      <c r="C198" s="99" t="b">
        <f t="shared" si="1"/>
        <v>0</v>
      </c>
      <c r="D198" s="100" t="b">
        <f t="shared" si="2"/>
        <v>1</v>
      </c>
      <c r="E198" t="str">
        <f>IF(LEN(B198)&gt;0,B198&amp;"_"&amp;COUNTIF(B$169:B198,B198),"")</f>
        <v>Rio Salado Pkwy &amp; Price Rd_1</v>
      </c>
    </row>
    <row r="199" spans="1:5" x14ac:dyDescent="0.25">
      <c r="A199">
        <v>30</v>
      </c>
      <c r="B199" t="str">
        <f t="shared" si="0"/>
        <v>University Dr &amp; McClintock Dr</v>
      </c>
      <c r="C199" s="99" t="b">
        <f t="shared" si="1"/>
        <v>1</v>
      </c>
      <c r="D199" s="100" t="b">
        <f t="shared" si="2"/>
        <v>0</v>
      </c>
      <c r="E199" t="str">
        <f>IF(LEN(B199)&gt;0,B199&amp;"_"&amp;COUNTIF(B$169:B199,B199),"")</f>
        <v>University Dr &amp; McClintock Dr_1</v>
      </c>
    </row>
    <row r="200" spans="1:5" x14ac:dyDescent="0.25">
      <c r="A200">
        <v>31</v>
      </c>
      <c r="B200" t="str">
        <f t="shared" si="0"/>
        <v>Rio Salado Pkwy &amp; McClintock Dr</v>
      </c>
      <c r="C200" s="99" t="b">
        <f t="shared" si="1"/>
        <v>0</v>
      </c>
      <c r="D200" s="100" t="b">
        <f t="shared" si="2"/>
        <v>1</v>
      </c>
      <c r="E200" t="str">
        <f>IF(LEN(B200)&gt;0,B200&amp;"_"&amp;COUNTIF(B$169:B200,B200),"")</f>
        <v>Rio Salado Pkwy &amp; McClintock Dr_2</v>
      </c>
    </row>
    <row r="201" spans="1:5" x14ac:dyDescent="0.25">
      <c r="A201">
        <v>32</v>
      </c>
      <c r="B201" t="str">
        <f t="shared" ref="B201:B232" si="3">IF($C201,$B34&amp;" &amp; "&amp;C34,IF($D201,C34&amp;" &amp; "&amp;$B34,""))</f>
        <v>University Dr &amp; Rural Rd</v>
      </c>
      <c r="C201" s="99" t="b">
        <f t="shared" ref="C201:C232" si="4">NOT(ISERROR(MATCH(B34,Loc_EW,0)))</f>
        <v>1</v>
      </c>
      <c r="D201" s="100" t="b">
        <f t="shared" ref="D201:D232" si="5">NOT(ISERROR(MATCH(B34,Loc_NS,0)))</f>
        <v>0</v>
      </c>
      <c r="E201" t="str">
        <f>IF(LEN(B201)&gt;0,B201&amp;"_"&amp;COUNTIF(B$169:B201,B201),"")</f>
        <v>University Dr &amp; Rural Rd_1</v>
      </c>
    </row>
    <row r="202" spans="1:5" x14ac:dyDescent="0.25">
      <c r="A202">
        <v>33</v>
      </c>
      <c r="B202" t="str">
        <f t="shared" si="3"/>
        <v>5th St &amp; College Ave</v>
      </c>
      <c r="C202" s="99" t="b">
        <f t="shared" si="4"/>
        <v>0</v>
      </c>
      <c r="D202" s="100" t="b">
        <f t="shared" si="5"/>
        <v>1</v>
      </c>
      <c r="E202" t="str">
        <f>IF(LEN(B202)&gt;0,B202&amp;"_"&amp;COUNTIF(B$169:B202,B202),"")</f>
        <v>5th St &amp; College Ave_1</v>
      </c>
    </row>
    <row r="203" spans="1:5" x14ac:dyDescent="0.25">
      <c r="A203">
        <v>34</v>
      </c>
      <c r="B203" t="str">
        <f t="shared" si="3"/>
        <v>Rio Salado Pkwy &amp; Hardy Dr</v>
      </c>
      <c r="C203" s="99" t="b">
        <f t="shared" si="4"/>
        <v>0</v>
      </c>
      <c r="D203" s="100" t="b">
        <f t="shared" si="5"/>
        <v>1</v>
      </c>
      <c r="E203" t="str">
        <f>IF(LEN(B203)&gt;0,B203&amp;"_"&amp;COUNTIF(B$169:B203,B203),"")</f>
        <v>Rio Salado Pkwy &amp; Hardy Dr_2</v>
      </c>
    </row>
    <row r="204" spans="1:5" x14ac:dyDescent="0.25">
      <c r="A204">
        <v>35</v>
      </c>
      <c r="B204" t="str">
        <f t="shared" si="3"/>
        <v/>
      </c>
      <c r="C204" s="99" t="b">
        <f t="shared" si="4"/>
        <v>0</v>
      </c>
      <c r="D204" s="100" t="b">
        <f t="shared" si="5"/>
        <v>0</v>
      </c>
      <c r="E204" t="str">
        <f>IF(LEN(B204)&gt;0,B204&amp;"_"&amp;COUNTIF(B$169:B204,B204),"")</f>
        <v/>
      </c>
    </row>
    <row r="205" spans="1:5" x14ac:dyDescent="0.25">
      <c r="A205">
        <v>36</v>
      </c>
      <c r="B205" t="str">
        <f t="shared" si="3"/>
        <v>University Dr &amp; 48th St</v>
      </c>
      <c r="C205" s="99" t="b">
        <f t="shared" si="4"/>
        <v>1</v>
      </c>
      <c r="D205" s="100" t="b">
        <f t="shared" si="5"/>
        <v>0</v>
      </c>
      <c r="E205" t="str">
        <f>IF(LEN(B205)&gt;0,B205&amp;"_"&amp;COUNTIF(B$169:B205,B205),"")</f>
        <v>University Dr &amp; 48th St_1</v>
      </c>
    </row>
    <row r="206" spans="1:5" x14ac:dyDescent="0.25">
      <c r="A206">
        <v>37</v>
      </c>
      <c r="B206" t="str">
        <f t="shared" si="3"/>
        <v>University Dr &amp; Priest Dr</v>
      </c>
      <c r="C206" s="99" t="b">
        <f t="shared" si="4"/>
        <v>1</v>
      </c>
      <c r="D206" s="100" t="b">
        <f t="shared" si="5"/>
        <v>0</v>
      </c>
      <c r="E206" t="str">
        <f>IF(LEN(B206)&gt;0,B206&amp;"_"&amp;COUNTIF(B$169:B206,B206),"")</f>
        <v>University Dr &amp; Priest Dr_1</v>
      </c>
    </row>
    <row r="207" spans="1:5" x14ac:dyDescent="0.25">
      <c r="A207">
        <v>38</v>
      </c>
      <c r="B207" t="str">
        <f t="shared" si="3"/>
        <v>University Dr &amp; Mill Ave</v>
      </c>
      <c r="C207" s="99" t="b">
        <f t="shared" si="4"/>
        <v>1</v>
      </c>
      <c r="D207" s="100" t="b">
        <f t="shared" si="5"/>
        <v>0</v>
      </c>
      <c r="E207" t="str">
        <f>IF(LEN(B207)&gt;0,B207&amp;"_"&amp;COUNTIF(B$169:B207,B207),"")</f>
        <v>University Dr &amp; Mill Ave_1</v>
      </c>
    </row>
    <row r="208" spans="1:5" x14ac:dyDescent="0.25">
      <c r="A208">
        <v>39</v>
      </c>
      <c r="B208" t="str">
        <f t="shared" si="3"/>
        <v>Terrace Lane &amp; McAllister Ave</v>
      </c>
      <c r="C208" s="99" t="b">
        <f t="shared" si="4"/>
        <v>0</v>
      </c>
      <c r="D208" s="100" t="b">
        <f t="shared" si="5"/>
        <v>1</v>
      </c>
      <c r="E208" t="str">
        <f>IF(LEN(B208)&gt;0,B208&amp;"_"&amp;COUNTIF(B$169:B208,B208),"")</f>
        <v>Terrace Lane &amp; McAllister Ave_1</v>
      </c>
    </row>
    <row r="209" spans="1:5" x14ac:dyDescent="0.25">
      <c r="A209">
        <v>40</v>
      </c>
      <c r="B209" t="str">
        <f t="shared" si="3"/>
        <v>University Dr &amp; McClintock Dr</v>
      </c>
      <c r="C209" s="99" t="b">
        <f t="shared" si="4"/>
        <v>0</v>
      </c>
      <c r="D209" s="100" t="b">
        <f t="shared" si="5"/>
        <v>1</v>
      </c>
      <c r="E209" t="str">
        <f>IF(LEN(B209)&gt;0,B209&amp;"_"&amp;COUNTIF(B$169:B209,B209),"")</f>
        <v>University Dr &amp; McClintock Dr_2</v>
      </c>
    </row>
    <row r="210" spans="1:5" x14ac:dyDescent="0.25">
      <c r="A210">
        <v>41</v>
      </c>
      <c r="B210" t="str">
        <f t="shared" si="3"/>
        <v>University Dr &amp; Price Rd</v>
      </c>
      <c r="C210" s="99" t="b">
        <f t="shared" si="4"/>
        <v>1</v>
      </c>
      <c r="D210" s="100" t="b">
        <f t="shared" si="5"/>
        <v>0</v>
      </c>
      <c r="E210" t="str">
        <f>IF(LEN(B210)&gt;0,B210&amp;"_"&amp;COUNTIF(B$169:B210,B210),"")</f>
        <v>University Dr &amp; Price Rd_1</v>
      </c>
    </row>
    <row r="211" spans="1:5" x14ac:dyDescent="0.25">
      <c r="A211">
        <v>42</v>
      </c>
      <c r="B211" t="str">
        <f t="shared" si="3"/>
        <v>University Dr &amp; Price Rd</v>
      </c>
      <c r="C211" s="99" t="b">
        <f t="shared" si="4"/>
        <v>0</v>
      </c>
      <c r="D211" s="100" t="b">
        <f t="shared" si="5"/>
        <v>1</v>
      </c>
      <c r="E211" t="str">
        <f>IF(LEN(B211)&gt;0,B211&amp;"_"&amp;COUNTIF(B$169:B211,B211),"")</f>
        <v>University Dr &amp; Price Rd_2</v>
      </c>
    </row>
    <row r="212" spans="1:5" x14ac:dyDescent="0.25">
      <c r="A212">
        <v>43</v>
      </c>
      <c r="B212" t="str">
        <f t="shared" si="3"/>
        <v>Apache Blvd &amp; Price Rd</v>
      </c>
      <c r="C212" s="99" t="b">
        <f t="shared" si="4"/>
        <v>1</v>
      </c>
      <c r="D212" s="100" t="b">
        <f t="shared" si="5"/>
        <v>0</v>
      </c>
      <c r="E212" t="str">
        <f>IF(LEN(B212)&gt;0,B212&amp;"_"&amp;COUNTIF(B$169:B212,B212),"")</f>
        <v>Apache Blvd &amp; Price Rd_1</v>
      </c>
    </row>
    <row r="213" spans="1:5" x14ac:dyDescent="0.25">
      <c r="A213">
        <v>44</v>
      </c>
      <c r="B213" t="str">
        <f t="shared" si="3"/>
        <v>Apache Blvd &amp; McClintock Dr</v>
      </c>
      <c r="C213" s="99" t="b">
        <f t="shared" si="4"/>
        <v>1</v>
      </c>
      <c r="D213" s="100" t="b">
        <f t="shared" si="5"/>
        <v>0</v>
      </c>
      <c r="E213" t="str">
        <f>IF(LEN(B213)&gt;0,B213&amp;"_"&amp;COUNTIF(B$169:B213,B213),"")</f>
        <v>Apache Blvd &amp; McClintock Dr_1</v>
      </c>
    </row>
    <row r="214" spans="1:5" x14ac:dyDescent="0.25">
      <c r="A214">
        <v>45</v>
      </c>
      <c r="B214" t="str">
        <f t="shared" si="3"/>
        <v>Apache Blvd &amp; Rural Rd</v>
      </c>
      <c r="C214" s="99" t="b">
        <f t="shared" si="4"/>
        <v>1</v>
      </c>
      <c r="D214" s="100" t="b">
        <f t="shared" si="5"/>
        <v>0</v>
      </c>
      <c r="E214" t="str">
        <f>IF(LEN(B214)&gt;0,B214&amp;"_"&amp;COUNTIF(B$169:B214,B214),"")</f>
        <v>Apache Blvd &amp; Rural Rd_1</v>
      </c>
    </row>
    <row r="215" spans="1:5" x14ac:dyDescent="0.25">
      <c r="A215">
        <v>46</v>
      </c>
      <c r="B215" t="str">
        <f t="shared" si="3"/>
        <v>University Dr &amp; Rural Rd</v>
      </c>
      <c r="C215" s="99" t="b">
        <f t="shared" si="4"/>
        <v>0</v>
      </c>
      <c r="D215" s="100" t="b">
        <f t="shared" si="5"/>
        <v>1</v>
      </c>
      <c r="E215" t="str">
        <f>IF(LEN(B215)&gt;0,B215&amp;"_"&amp;COUNTIF(B$169:B215,B215),"")</f>
        <v>University Dr &amp; Rural Rd_2</v>
      </c>
    </row>
    <row r="216" spans="1:5" x14ac:dyDescent="0.25">
      <c r="A216">
        <v>47</v>
      </c>
      <c r="B216" t="str">
        <f t="shared" si="3"/>
        <v>Apache Blvd &amp; McAllister Ave</v>
      </c>
      <c r="C216" s="99" t="b">
        <f t="shared" si="4"/>
        <v>0</v>
      </c>
      <c r="D216" s="100" t="b">
        <f t="shared" si="5"/>
        <v>1</v>
      </c>
      <c r="E216" t="str">
        <f>IF(LEN(B216)&gt;0,B216&amp;"_"&amp;COUNTIF(B$169:B216,B216),"")</f>
        <v>Apache Blvd &amp; McAllister Ave_1</v>
      </c>
    </row>
    <row r="217" spans="1:5" x14ac:dyDescent="0.25">
      <c r="A217">
        <v>48</v>
      </c>
      <c r="B217" t="str">
        <f t="shared" si="3"/>
        <v>Apache Blvd &amp; Mill Ave</v>
      </c>
      <c r="C217" s="99" t="b">
        <f t="shared" si="4"/>
        <v>1</v>
      </c>
      <c r="D217" s="100" t="b">
        <f t="shared" si="5"/>
        <v>0</v>
      </c>
      <c r="E217" t="str">
        <f>IF(LEN(B217)&gt;0,B217&amp;"_"&amp;COUNTIF(B$169:B217,B217),"")</f>
        <v>Apache Blvd &amp; Mill Ave_1</v>
      </c>
    </row>
    <row r="218" spans="1:5" x14ac:dyDescent="0.25">
      <c r="A218">
        <v>49</v>
      </c>
      <c r="B218" t="str">
        <f t="shared" si="3"/>
        <v>University Dr &amp; Mill Ave</v>
      </c>
      <c r="C218" s="99" t="b">
        <f t="shared" si="4"/>
        <v>0</v>
      </c>
      <c r="D218" s="100" t="b">
        <f t="shared" si="5"/>
        <v>1</v>
      </c>
      <c r="E218" t="str">
        <f>IF(LEN(B218)&gt;0,B218&amp;"_"&amp;COUNTIF(B$169:B218,B218),"")</f>
        <v>University Dr &amp; Mill Ave_2</v>
      </c>
    </row>
    <row r="219" spans="1:5" x14ac:dyDescent="0.25">
      <c r="A219">
        <v>50</v>
      </c>
      <c r="B219" t="str">
        <f t="shared" si="3"/>
        <v>University Dr &amp; Hardy Dr</v>
      </c>
      <c r="C219" s="99" t="b">
        <f t="shared" si="4"/>
        <v>0</v>
      </c>
      <c r="D219" s="100" t="b">
        <f t="shared" si="5"/>
        <v>1</v>
      </c>
      <c r="E219" t="str">
        <f>IF(LEN(B219)&gt;0,B219&amp;"_"&amp;COUNTIF(B$169:B219,B219),"")</f>
        <v>University Dr &amp; Hardy Dr_1</v>
      </c>
    </row>
    <row r="220" spans="1:5" x14ac:dyDescent="0.25">
      <c r="A220">
        <v>51</v>
      </c>
      <c r="B220" t="str">
        <f t="shared" si="3"/>
        <v>13th St &amp; Priest Dr</v>
      </c>
      <c r="C220" s="99" t="b">
        <f t="shared" si="4"/>
        <v>1</v>
      </c>
      <c r="D220" s="100" t="b">
        <f t="shared" si="5"/>
        <v>0</v>
      </c>
      <c r="E220" t="str">
        <f>IF(LEN(B220)&gt;0,B220&amp;"_"&amp;COUNTIF(B$169:B220,B220),"")</f>
        <v>13th St &amp; Priest Dr_1</v>
      </c>
    </row>
    <row r="221" spans="1:5" x14ac:dyDescent="0.25">
      <c r="A221">
        <v>52</v>
      </c>
      <c r="B221" t="str">
        <f t="shared" si="3"/>
        <v>University Dr &amp; Priest Dr</v>
      </c>
      <c r="C221" s="99" t="b">
        <f t="shared" si="4"/>
        <v>0</v>
      </c>
      <c r="D221" s="100" t="b">
        <f t="shared" si="5"/>
        <v>1</v>
      </c>
      <c r="E221" t="str">
        <f>IF(LEN(B221)&gt;0,B221&amp;"_"&amp;COUNTIF(B$169:B221,B221),"")</f>
        <v>University Dr &amp; Priest Dr_2</v>
      </c>
    </row>
    <row r="222" spans="1:5" x14ac:dyDescent="0.25">
      <c r="A222">
        <v>53</v>
      </c>
      <c r="B222" t="str">
        <f t="shared" si="3"/>
        <v/>
      </c>
      <c r="C222" s="99" t="b">
        <f t="shared" si="4"/>
        <v>0</v>
      </c>
      <c r="D222" s="100" t="b">
        <f t="shared" si="5"/>
        <v>0</v>
      </c>
      <c r="E222" t="str">
        <f>IF(LEN(B222)&gt;0,B222&amp;"_"&amp;COUNTIF(B$169:B222,B222),"")</f>
        <v/>
      </c>
    </row>
    <row r="223" spans="1:5" x14ac:dyDescent="0.25">
      <c r="A223">
        <v>54</v>
      </c>
      <c r="B223" t="str">
        <f t="shared" si="3"/>
        <v/>
      </c>
      <c r="C223" s="99" t="b">
        <f t="shared" si="4"/>
        <v>0</v>
      </c>
      <c r="D223" s="100" t="b">
        <f t="shared" si="5"/>
        <v>0</v>
      </c>
      <c r="E223" t="str">
        <f>IF(LEN(B223)&gt;0,B223&amp;"_"&amp;COUNTIF(B$169:B223,B223),"")</f>
        <v/>
      </c>
    </row>
    <row r="224" spans="1:5" x14ac:dyDescent="0.25">
      <c r="A224">
        <v>55</v>
      </c>
      <c r="B224" t="str">
        <f t="shared" si="3"/>
        <v>Broadway Rd &amp; I-10 Fwy</v>
      </c>
      <c r="C224" s="99" t="b">
        <f t="shared" si="4"/>
        <v>1</v>
      </c>
      <c r="D224" s="100" t="b">
        <f t="shared" si="5"/>
        <v>0</v>
      </c>
      <c r="E224" t="str">
        <f>IF(LEN(B224)&gt;0,B224&amp;"_"&amp;COUNTIF(B$169:B224,B224),"")</f>
        <v>Broadway Rd &amp; I-10 Fwy_1</v>
      </c>
    </row>
    <row r="225" spans="1:5" x14ac:dyDescent="0.25">
      <c r="A225">
        <v>56</v>
      </c>
      <c r="B225" t="str">
        <f t="shared" si="3"/>
        <v>Broadway Rd &amp; Priest Dr</v>
      </c>
      <c r="C225" s="99" t="b">
        <f t="shared" si="4"/>
        <v>1</v>
      </c>
      <c r="D225" s="100" t="b">
        <f t="shared" si="5"/>
        <v>0</v>
      </c>
      <c r="E225" t="str">
        <f>IF(LEN(B225)&gt;0,B225&amp;"_"&amp;COUNTIF(B$169:B225,B225),"")</f>
        <v>Broadway Rd &amp; Priest Dr_1</v>
      </c>
    </row>
    <row r="226" spans="1:5" x14ac:dyDescent="0.25">
      <c r="A226">
        <v>57</v>
      </c>
      <c r="B226" t="str">
        <f t="shared" si="3"/>
        <v>13th St &amp; Roosevelt St</v>
      </c>
      <c r="C226" s="99" t="b">
        <f t="shared" si="4"/>
        <v>0</v>
      </c>
      <c r="D226" s="100" t="b">
        <f t="shared" si="5"/>
        <v>1</v>
      </c>
      <c r="E226" t="str">
        <f>IF(LEN(B226)&gt;0,B226&amp;"_"&amp;COUNTIF(B$169:B226,B226),"")</f>
        <v>13th St &amp; Roosevelt St_1</v>
      </c>
    </row>
    <row r="227" spans="1:5" x14ac:dyDescent="0.25">
      <c r="A227">
        <v>58</v>
      </c>
      <c r="B227" t="str">
        <f t="shared" si="3"/>
        <v>13th St &amp; Hardy Dr</v>
      </c>
      <c r="C227" s="99" t="b">
        <f t="shared" si="4"/>
        <v>1</v>
      </c>
      <c r="D227" s="100" t="b">
        <f t="shared" si="5"/>
        <v>0</v>
      </c>
      <c r="E227" t="str">
        <f>IF(LEN(B227)&gt;0,B227&amp;"_"&amp;COUNTIF(B$169:B227,B227),"")</f>
        <v>13th St &amp; Hardy Dr_1</v>
      </c>
    </row>
    <row r="228" spans="1:5" x14ac:dyDescent="0.25">
      <c r="A228">
        <v>59</v>
      </c>
      <c r="B228" t="str">
        <f t="shared" si="3"/>
        <v>Apache Blvd &amp; Mill Ave</v>
      </c>
      <c r="C228" s="99" t="b">
        <f t="shared" si="4"/>
        <v>0</v>
      </c>
      <c r="D228" s="100" t="b">
        <f t="shared" si="5"/>
        <v>1</v>
      </c>
      <c r="E228" t="str">
        <f>IF(LEN(B228)&gt;0,B228&amp;"_"&amp;COUNTIF(B$169:B228,B228),"")</f>
        <v>Apache Blvd &amp; Mill Ave_2</v>
      </c>
    </row>
    <row r="229" spans="1:5" x14ac:dyDescent="0.25">
      <c r="A229">
        <v>60</v>
      </c>
      <c r="B229" t="str">
        <f t="shared" si="3"/>
        <v>Apache Blvd &amp; College Ave</v>
      </c>
      <c r="C229" s="99" t="b">
        <f t="shared" si="4"/>
        <v>0</v>
      </c>
      <c r="D229" s="100" t="b">
        <f t="shared" si="5"/>
        <v>1</v>
      </c>
      <c r="E229" t="str">
        <f>IF(LEN(B229)&gt;0,B229&amp;"_"&amp;COUNTIF(B$169:B229,B229),"")</f>
        <v>Apache Blvd &amp; College Ave_1</v>
      </c>
    </row>
    <row r="230" spans="1:5" x14ac:dyDescent="0.25">
      <c r="A230">
        <v>61</v>
      </c>
      <c r="B230" t="str">
        <f t="shared" si="3"/>
        <v>Apache Blvd &amp; Rural Rd</v>
      </c>
      <c r="C230" s="99" t="b">
        <f t="shared" si="4"/>
        <v>0</v>
      </c>
      <c r="D230" s="100" t="b">
        <f t="shared" si="5"/>
        <v>1</v>
      </c>
      <c r="E230" t="str">
        <f>IF(LEN(B230)&gt;0,B230&amp;"_"&amp;COUNTIF(B$169:B230,B230),"")</f>
        <v>Apache Blvd &amp; Rural Rd_2</v>
      </c>
    </row>
    <row r="231" spans="1:5" x14ac:dyDescent="0.25">
      <c r="A231">
        <v>62</v>
      </c>
      <c r="B231" t="str">
        <f t="shared" si="3"/>
        <v>Broadway Rd &amp; Mill Ave</v>
      </c>
      <c r="C231" s="99" t="b">
        <f t="shared" si="4"/>
        <v>1</v>
      </c>
      <c r="D231" s="100" t="b">
        <f t="shared" si="5"/>
        <v>0</v>
      </c>
      <c r="E231" t="str">
        <f>IF(LEN(B231)&gt;0,B231&amp;"_"&amp;COUNTIF(B$169:B231,B231),"")</f>
        <v>Broadway Rd &amp; Mill Ave_1</v>
      </c>
    </row>
    <row r="232" spans="1:5" x14ac:dyDescent="0.25">
      <c r="A232">
        <v>63</v>
      </c>
      <c r="B232" t="str">
        <f t="shared" si="3"/>
        <v>Broadway Rd &amp; Rural Rd</v>
      </c>
      <c r="C232" s="99" t="b">
        <f t="shared" si="4"/>
        <v>1</v>
      </c>
      <c r="D232" s="100" t="b">
        <f t="shared" si="5"/>
        <v>0</v>
      </c>
      <c r="E232" t="str">
        <f>IF(LEN(B232)&gt;0,B232&amp;"_"&amp;COUNTIF(B$169:B232,B232),"")</f>
        <v>Broadway Rd &amp; Rural Rd_1</v>
      </c>
    </row>
    <row r="233" spans="1:5" x14ac:dyDescent="0.25">
      <c r="A233">
        <v>64</v>
      </c>
      <c r="B233" t="str">
        <f t="shared" ref="B233:B264" si="6">IF($C233,$B66&amp;" &amp; "&amp;C66,IF($D233,C66&amp;" &amp; "&amp;$B66,""))</f>
        <v>Apache Blvd &amp; McClintock Dr</v>
      </c>
      <c r="C233" s="99" t="b">
        <f t="shared" ref="C233:C264" si="7">NOT(ISERROR(MATCH(B66,Loc_EW,0)))</f>
        <v>0</v>
      </c>
      <c r="D233" s="100" t="b">
        <f t="shared" ref="D233:D264" si="8">NOT(ISERROR(MATCH(B66,Loc_NS,0)))</f>
        <v>1</v>
      </c>
      <c r="E233" t="str">
        <f>IF(LEN(B233)&gt;0,B233&amp;"_"&amp;COUNTIF(B$169:B233,B233),"")</f>
        <v>Apache Blvd &amp; McClintock Dr_2</v>
      </c>
    </row>
    <row r="234" spans="1:5" x14ac:dyDescent="0.25">
      <c r="A234">
        <v>65</v>
      </c>
      <c r="B234" t="str">
        <f t="shared" si="6"/>
        <v>Broadway Rd &amp; McClintock Dr</v>
      </c>
      <c r="C234" s="99" t="b">
        <f t="shared" si="7"/>
        <v>1</v>
      </c>
      <c r="D234" s="100" t="b">
        <f t="shared" si="8"/>
        <v>0</v>
      </c>
      <c r="E234" t="str">
        <f>IF(LEN(B234)&gt;0,B234&amp;"_"&amp;COUNTIF(B$169:B234,B234),"")</f>
        <v>Broadway Rd &amp; McClintock Dr_1</v>
      </c>
    </row>
    <row r="235" spans="1:5" x14ac:dyDescent="0.25">
      <c r="A235">
        <v>66</v>
      </c>
      <c r="B235" t="str">
        <f t="shared" si="6"/>
        <v>Apache Blvd &amp; Price Rd</v>
      </c>
      <c r="C235" s="99" t="b">
        <f t="shared" si="7"/>
        <v>0</v>
      </c>
      <c r="D235" s="100" t="b">
        <f t="shared" si="8"/>
        <v>1</v>
      </c>
      <c r="E235" t="str">
        <f>IF(LEN(B235)&gt;0,B235&amp;"_"&amp;COUNTIF(B$169:B235,B235),"")</f>
        <v>Apache Blvd &amp; Price Rd_2</v>
      </c>
    </row>
    <row r="236" spans="1:5" x14ac:dyDescent="0.25">
      <c r="A236">
        <v>67</v>
      </c>
      <c r="B236" t="str">
        <f t="shared" si="6"/>
        <v>Broadway Rd &amp; Price Rd</v>
      </c>
      <c r="C236" s="99" t="b">
        <f t="shared" si="7"/>
        <v>1</v>
      </c>
      <c r="D236" s="100" t="b">
        <f t="shared" si="8"/>
        <v>0</v>
      </c>
      <c r="E236" t="str">
        <f>IF(LEN(B236)&gt;0,B236&amp;"_"&amp;COUNTIF(B$169:B236,B236),"")</f>
        <v>Broadway Rd &amp; Price Rd_1</v>
      </c>
    </row>
    <row r="237" spans="1:5" x14ac:dyDescent="0.25">
      <c r="A237">
        <v>68</v>
      </c>
      <c r="B237" t="str">
        <f t="shared" si="6"/>
        <v>Broadway Rd &amp; Price Rd</v>
      </c>
      <c r="C237" s="99" t="b">
        <f t="shared" si="7"/>
        <v>0</v>
      </c>
      <c r="D237" s="100" t="b">
        <f t="shared" si="8"/>
        <v>1</v>
      </c>
      <c r="E237" t="str">
        <f>IF(LEN(B237)&gt;0,B237&amp;"_"&amp;COUNTIF(B$169:B237,B237),"")</f>
        <v>Broadway Rd &amp; Price Rd_2</v>
      </c>
    </row>
    <row r="238" spans="1:5" x14ac:dyDescent="0.25">
      <c r="A238">
        <v>69</v>
      </c>
      <c r="B238" t="str">
        <f t="shared" si="6"/>
        <v>Southern Ave &amp; Price Rd</v>
      </c>
      <c r="C238" s="99" t="b">
        <f t="shared" si="7"/>
        <v>1</v>
      </c>
      <c r="D238" s="100" t="b">
        <f t="shared" si="8"/>
        <v>0</v>
      </c>
      <c r="E238" t="str">
        <f>IF(LEN(B238)&gt;0,B238&amp;"_"&amp;COUNTIF(B$169:B238,B238),"")</f>
        <v>Southern Ave &amp; Price Rd_1</v>
      </c>
    </row>
    <row r="239" spans="1:5" x14ac:dyDescent="0.25">
      <c r="A239">
        <v>70</v>
      </c>
      <c r="B239" t="str">
        <f t="shared" si="6"/>
        <v>Southern Ave &amp; McClintock Dr</v>
      </c>
      <c r="C239" s="99" t="b">
        <f t="shared" si="7"/>
        <v>1</v>
      </c>
      <c r="D239" s="100" t="b">
        <f t="shared" si="8"/>
        <v>0</v>
      </c>
      <c r="E239" t="str">
        <f>IF(LEN(B239)&gt;0,B239&amp;"_"&amp;COUNTIF(B$169:B239,B239),"")</f>
        <v>Southern Ave &amp; McClintock Dr_1</v>
      </c>
    </row>
    <row r="240" spans="1:5" x14ac:dyDescent="0.25">
      <c r="A240">
        <v>71</v>
      </c>
      <c r="B240" t="str">
        <f t="shared" si="6"/>
        <v>Broadway Rd &amp; McClintock Dr</v>
      </c>
      <c r="C240" s="99" t="b">
        <f t="shared" si="7"/>
        <v>0</v>
      </c>
      <c r="D240" s="100" t="b">
        <f t="shared" si="8"/>
        <v>1</v>
      </c>
      <c r="E240" t="str">
        <f>IF(LEN(B240)&gt;0,B240&amp;"_"&amp;COUNTIF(B$169:B240,B240),"")</f>
        <v>Broadway Rd &amp; McClintock Dr_2</v>
      </c>
    </row>
    <row r="241" spans="1:5" x14ac:dyDescent="0.25">
      <c r="A241">
        <v>72</v>
      </c>
      <c r="B241" t="str">
        <f t="shared" si="6"/>
        <v/>
      </c>
      <c r="C241" s="99" t="b">
        <f t="shared" si="7"/>
        <v>0</v>
      </c>
      <c r="D241" s="100" t="b">
        <f t="shared" si="8"/>
        <v>0</v>
      </c>
      <c r="E241" t="str">
        <f>IF(LEN(B241)&gt;0,B241&amp;"_"&amp;COUNTIF(B$169:B241,B241),"")</f>
        <v/>
      </c>
    </row>
    <row r="242" spans="1:5" x14ac:dyDescent="0.25">
      <c r="A242">
        <v>73</v>
      </c>
      <c r="B242" t="str">
        <f t="shared" si="6"/>
        <v>Southern Ave &amp; Rural Rd</v>
      </c>
      <c r="C242" s="99" t="b">
        <f t="shared" si="7"/>
        <v>1</v>
      </c>
      <c r="D242" s="100" t="b">
        <f t="shared" si="8"/>
        <v>0</v>
      </c>
      <c r="E242" t="str">
        <f>IF(LEN(B242)&gt;0,B242&amp;"_"&amp;COUNTIF(B$169:B242,B242),"")</f>
        <v>Southern Ave &amp; Rural Rd_1</v>
      </c>
    </row>
    <row r="243" spans="1:5" x14ac:dyDescent="0.25">
      <c r="A243">
        <v>74</v>
      </c>
      <c r="B243" t="str">
        <f t="shared" si="6"/>
        <v>Broadway Rd &amp; Rural Rd</v>
      </c>
      <c r="C243" s="99" t="b">
        <f t="shared" si="7"/>
        <v>0</v>
      </c>
      <c r="D243" s="100" t="b">
        <f t="shared" si="8"/>
        <v>1</v>
      </c>
      <c r="E243" t="str">
        <f>IF(LEN(B243)&gt;0,B243&amp;"_"&amp;COUNTIF(B$169:B243,B243),"")</f>
        <v>Broadway Rd &amp; Rural Rd_2</v>
      </c>
    </row>
    <row r="244" spans="1:5" x14ac:dyDescent="0.25">
      <c r="A244">
        <v>75</v>
      </c>
      <c r="B244" t="str">
        <f t="shared" si="6"/>
        <v>Alameda Dr &amp; Mill Ave</v>
      </c>
      <c r="C244" s="99" t="b">
        <f t="shared" si="7"/>
        <v>1</v>
      </c>
      <c r="D244" s="100" t="b">
        <f t="shared" si="8"/>
        <v>0</v>
      </c>
      <c r="E244" t="str">
        <f>IF(LEN(B244)&gt;0,B244&amp;"_"&amp;COUNTIF(B$169:B244,B244),"")</f>
        <v>Alameda Dr &amp; Mill Ave_1</v>
      </c>
    </row>
    <row r="245" spans="1:5" x14ac:dyDescent="0.25">
      <c r="A245">
        <v>76</v>
      </c>
      <c r="B245" t="str">
        <f t="shared" si="6"/>
        <v>Broadway Rd &amp; College Ave</v>
      </c>
      <c r="C245" s="99" t="b">
        <f t="shared" si="7"/>
        <v>0</v>
      </c>
      <c r="D245" s="100" t="b">
        <f t="shared" si="8"/>
        <v>1</v>
      </c>
      <c r="E245" t="str">
        <f>IF(LEN(B245)&gt;0,B245&amp;"_"&amp;COUNTIF(B$169:B245,B245),"")</f>
        <v>Broadway Rd &amp; College Ave_1</v>
      </c>
    </row>
    <row r="246" spans="1:5" x14ac:dyDescent="0.25">
      <c r="A246">
        <v>77</v>
      </c>
      <c r="B246" t="str">
        <f t="shared" si="6"/>
        <v>Broadway Rd &amp; Mill Ave</v>
      </c>
      <c r="C246" s="99" t="b">
        <f t="shared" si="7"/>
        <v>0</v>
      </c>
      <c r="D246" s="100" t="b">
        <f t="shared" si="8"/>
        <v>1</v>
      </c>
      <c r="E246" t="str">
        <f>IF(LEN(B246)&gt;0,B246&amp;"_"&amp;COUNTIF(B$169:B246,B246),"")</f>
        <v>Broadway Rd &amp; Mill Ave_2</v>
      </c>
    </row>
    <row r="247" spans="1:5" x14ac:dyDescent="0.25">
      <c r="A247">
        <v>78</v>
      </c>
      <c r="B247" t="str">
        <f t="shared" si="6"/>
        <v>Broadway Rd &amp; Roosevelt St</v>
      </c>
      <c r="C247" s="99" t="b">
        <f t="shared" si="7"/>
        <v>0</v>
      </c>
      <c r="D247" s="100" t="b">
        <f t="shared" si="8"/>
        <v>1</v>
      </c>
      <c r="E247" t="str">
        <f>IF(LEN(B247)&gt;0,B247&amp;"_"&amp;COUNTIF(B$169:B247,B247),"")</f>
        <v>Broadway Rd &amp; Roosevelt St_1</v>
      </c>
    </row>
    <row r="248" spans="1:5" x14ac:dyDescent="0.25">
      <c r="A248">
        <v>79</v>
      </c>
      <c r="B248" t="str">
        <f t="shared" si="6"/>
        <v>Broadway Rd &amp; Hardy Dr</v>
      </c>
      <c r="C248" s="99" t="b">
        <f t="shared" si="7"/>
        <v>0</v>
      </c>
      <c r="D248" s="100" t="b">
        <f t="shared" si="8"/>
        <v>1</v>
      </c>
      <c r="E248" t="str">
        <f>IF(LEN(B248)&gt;0,B248&amp;"_"&amp;COUNTIF(B$169:B248,B248),"")</f>
        <v>Broadway Rd &amp; Hardy Dr_1</v>
      </c>
    </row>
    <row r="249" spans="1:5" x14ac:dyDescent="0.25">
      <c r="A249">
        <v>80</v>
      </c>
      <c r="B249" t="str">
        <f t="shared" si="6"/>
        <v>Alameda Dr &amp; Priest Dr</v>
      </c>
      <c r="C249" s="99" t="b">
        <f t="shared" si="7"/>
        <v>1</v>
      </c>
      <c r="D249" s="100" t="b">
        <f t="shared" si="8"/>
        <v>0</v>
      </c>
      <c r="E249" t="str">
        <f>IF(LEN(B249)&gt;0,B249&amp;"_"&amp;COUNTIF(B$169:B249,B249),"")</f>
        <v>Alameda Dr &amp; Priest Dr_1</v>
      </c>
    </row>
    <row r="250" spans="1:5" x14ac:dyDescent="0.25">
      <c r="A250">
        <v>81</v>
      </c>
      <c r="B250" t="str">
        <f t="shared" si="6"/>
        <v>Broadway Rd &amp; Priest Dr</v>
      </c>
      <c r="C250" s="99" t="b">
        <f t="shared" si="7"/>
        <v>0</v>
      </c>
      <c r="D250" s="100" t="b">
        <f t="shared" si="8"/>
        <v>1</v>
      </c>
      <c r="E250" t="str">
        <f>IF(LEN(B250)&gt;0,B250&amp;"_"&amp;COUNTIF(B$169:B250,B250),"")</f>
        <v>Broadway Rd &amp; Priest Dr_2</v>
      </c>
    </row>
    <row r="251" spans="1:5" x14ac:dyDescent="0.25">
      <c r="A251">
        <v>82</v>
      </c>
      <c r="B251" t="str">
        <f t="shared" si="6"/>
        <v>Broadway Rd &amp; 48th St</v>
      </c>
      <c r="C251" s="99" t="b">
        <f t="shared" si="7"/>
        <v>1</v>
      </c>
      <c r="D251" s="100" t="b">
        <f t="shared" si="8"/>
        <v>0</v>
      </c>
      <c r="E251" t="str">
        <f>IF(LEN(B251)&gt;0,B251&amp;"_"&amp;COUNTIF(B$169:B251,B251),"")</f>
        <v>Broadway Rd &amp; 48th St_1</v>
      </c>
    </row>
    <row r="252" spans="1:5" x14ac:dyDescent="0.25">
      <c r="A252">
        <v>83</v>
      </c>
      <c r="B252" t="str">
        <f t="shared" si="6"/>
        <v/>
      </c>
      <c r="C252" s="99" t="b">
        <f t="shared" si="7"/>
        <v>0</v>
      </c>
      <c r="D252" s="100" t="b">
        <f t="shared" si="8"/>
        <v>0</v>
      </c>
      <c r="E252" t="str">
        <f>IF(LEN(B252)&gt;0,B252&amp;"_"&amp;COUNTIF(B$169:B252,B252),"")</f>
        <v/>
      </c>
    </row>
    <row r="253" spans="1:5" x14ac:dyDescent="0.25">
      <c r="A253">
        <v>84</v>
      </c>
      <c r="B253" t="str">
        <f t="shared" si="6"/>
        <v>Southern Ave &amp; 48th St</v>
      </c>
      <c r="C253" s="99" t="b">
        <f t="shared" si="7"/>
        <v>1</v>
      </c>
      <c r="D253" s="100" t="b">
        <f t="shared" si="8"/>
        <v>0</v>
      </c>
      <c r="E253" t="str">
        <f>IF(LEN(B253)&gt;0,B253&amp;"_"&amp;COUNTIF(B$169:B253,B253),"")</f>
        <v>Southern Ave &amp; 48th St_1</v>
      </c>
    </row>
    <row r="254" spans="1:5" x14ac:dyDescent="0.25">
      <c r="A254">
        <v>85</v>
      </c>
      <c r="B254" t="str">
        <f t="shared" si="6"/>
        <v>Southern Ave &amp; Priest Dr</v>
      </c>
      <c r="C254" s="99" t="b">
        <f t="shared" si="7"/>
        <v>1</v>
      </c>
      <c r="D254" s="100" t="b">
        <f t="shared" si="8"/>
        <v>0</v>
      </c>
      <c r="E254" t="str">
        <f>IF(LEN(B254)&gt;0,B254&amp;"_"&amp;COUNTIF(B$169:B254,B254),"")</f>
        <v>Southern Ave &amp; Priest Dr_1</v>
      </c>
    </row>
    <row r="255" spans="1:5" x14ac:dyDescent="0.25">
      <c r="A255">
        <v>86</v>
      </c>
      <c r="B255" t="str">
        <f t="shared" si="6"/>
        <v>Southern Ave &amp; Mill Ave</v>
      </c>
      <c r="C255" s="99" t="b">
        <f t="shared" si="7"/>
        <v>1</v>
      </c>
      <c r="D255" s="100" t="b">
        <f t="shared" si="8"/>
        <v>0</v>
      </c>
      <c r="E255" t="str">
        <f>IF(LEN(B255)&gt;0,B255&amp;"_"&amp;COUNTIF(B$169:B255,B255),"")</f>
        <v>Southern Ave &amp; Mill Ave_1</v>
      </c>
    </row>
    <row r="256" spans="1:5" x14ac:dyDescent="0.25">
      <c r="A256">
        <v>87</v>
      </c>
      <c r="B256" t="str">
        <f t="shared" si="6"/>
        <v/>
      </c>
      <c r="C256" s="99" t="b">
        <f t="shared" si="7"/>
        <v>0</v>
      </c>
      <c r="D256" s="100" t="b">
        <f t="shared" si="8"/>
        <v>0</v>
      </c>
      <c r="E256" t="str">
        <f>IF(LEN(B256)&gt;0,B256&amp;"_"&amp;COUNTIF(B$169:B256,B256),"")</f>
        <v/>
      </c>
    </row>
    <row r="257" spans="1:5" x14ac:dyDescent="0.25">
      <c r="A257">
        <v>88</v>
      </c>
      <c r="B257" t="str">
        <f t="shared" si="6"/>
        <v>Superstition Fwy &amp; Priest Dr</v>
      </c>
      <c r="C257" s="99" t="b">
        <f t="shared" si="7"/>
        <v>0</v>
      </c>
      <c r="D257" s="100" t="b">
        <f t="shared" si="8"/>
        <v>1</v>
      </c>
      <c r="E257" t="str">
        <f>IF(LEN(B257)&gt;0,B257&amp;"_"&amp;COUNTIF(B$169:B257,B257),"")</f>
        <v>Superstition Fwy &amp; Priest Dr_1</v>
      </c>
    </row>
    <row r="258" spans="1:5" x14ac:dyDescent="0.25">
      <c r="A258">
        <v>89</v>
      </c>
      <c r="B258" t="str">
        <f t="shared" si="6"/>
        <v>Southern Ave &amp; Mill Ave</v>
      </c>
      <c r="C258" s="99" t="b">
        <f t="shared" si="7"/>
        <v>0</v>
      </c>
      <c r="D258" s="100" t="b">
        <f t="shared" si="8"/>
        <v>1</v>
      </c>
      <c r="E258" t="str">
        <f>IF(LEN(B258)&gt;0,B258&amp;"_"&amp;COUNTIF(B$169:B258,B258),"")</f>
        <v>Southern Ave &amp; Mill Ave_2</v>
      </c>
    </row>
    <row r="259" spans="1:5" x14ac:dyDescent="0.25">
      <c r="A259">
        <v>90</v>
      </c>
      <c r="B259" t="str">
        <f t="shared" si="6"/>
        <v>Southern Ave &amp; College Ave</v>
      </c>
      <c r="C259" s="99" t="b">
        <f t="shared" si="7"/>
        <v>0</v>
      </c>
      <c r="D259" s="100" t="b">
        <f t="shared" si="8"/>
        <v>1</v>
      </c>
      <c r="E259" t="str">
        <f>IF(LEN(B259)&gt;0,B259&amp;"_"&amp;COUNTIF(B$169:B259,B259),"")</f>
        <v>Southern Ave &amp; College Ave_1</v>
      </c>
    </row>
    <row r="260" spans="1:5" x14ac:dyDescent="0.25">
      <c r="A260">
        <v>91</v>
      </c>
      <c r="B260" t="str">
        <f t="shared" si="6"/>
        <v>Southern Ave &amp; Rural Rd</v>
      </c>
      <c r="C260" s="99" t="b">
        <f t="shared" si="7"/>
        <v>0</v>
      </c>
      <c r="D260" s="100" t="b">
        <f t="shared" si="8"/>
        <v>1</v>
      </c>
      <c r="E260" t="str">
        <f>IF(LEN(B260)&gt;0,B260&amp;"_"&amp;COUNTIF(B$169:B260,B260),"")</f>
        <v>Southern Ave &amp; Rural Rd_2</v>
      </c>
    </row>
    <row r="261" spans="1:5" x14ac:dyDescent="0.25">
      <c r="A261">
        <v>92</v>
      </c>
      <c r="B261" t="str">
        <f t="shared" si="6"/>
        <v>Southern Ave &amp; McClintock Dr</v>
      </c>
      <c r="C261" s="99" t="b">
        <f t="shared" si="7"/>
        <v>0</v>
      </c>
      <c r="D261" s="100" t="b">
        <f t="shared" si="8"/>
        <v>1</v>
      </c>
      <c r="E261" t="str">
        <f>IF(LEN(B261)&gt;0,B261&amp;"_"&amp;COUNTIF(B$169:B261,B261),"")</f>
        <v>Southern Ave &amp; McClintock Dr_2</v>
      </c>
    </row>
    <row r="262" spans="1:5" x14ac:dyDescent="0.25">
      <c r="A262">
        <v>93</v>
      </c>
      <c r="B262" t="str">
        <f t="shared" si="6"/>
        <v>Southern Ave &amp; Price Rd</v>
      </c>
      <c r="C262" s="99" t="b">
        <f t="shared" si="7"/>
        <v>0</v>
      </c>
      <c r="D262" s="100" t="b">
        <f t="shared" si="8"/>
        <v>1</v>
      </c>
      <c r="E262" t="str">
        <f>IF(LEN(B262)&gt;0,B262&amp;"_"&amp;COUNTIF(B$169:B262,B262),"")</f>
        <v>Southern Ave &amp; Price Rd_2</v>
      </c>
    </row>
    <row r="263" spans="1:5" x14ac:dyDescent="0.25">
      <c r="A263">
        <v>94</v>
      </c>
      <c r="B263" t="str">
        <f t="shared" si="6"/>
        <v>Superstition Fwy &amp; Price Rd</v>
      </c>
      <c r="C263" s="99" t="b">
        <f t="shared" si="7"/>
        <v>0</v>
      </c>
      <c r="D263" s="100" t="b">
        <f t="shared" si="8"/>
        <v>1</v>
      </c>
      <c r="E263" t="str">
        <f>IF(LEN(B263)&gt;0,B263&amp;"_"&amp;COUNTIF(B$169:B263,B263),"")</f>
        <v>Superstition Fwy &amp; Price Rd_1</v>
      </c>
    </row>
    <row r="264" spans="1:5" x14ac:dyDescent="0.25">
      <c r="A264">
        <v>95</v>
      </c>
      <c r="B264" t="str">
        <f t="shared" si="6"/>
        <v>Baseline Rd &amp; McClintock Dr</v>
      </c>
      <c r="C264" s="99" t="b">
        <f t="shared" si="7"/>
        <v>1</v>
      </c>
      <c r="D264" s="100" t="b">
        <f t="shared" si="8"/>
        <v>0</v>
      </c>
      <c r="E264" t="str">
        <f>IF(LEN(B264)&gt;0,B264&amp;"_"&amp;COUNTIF(B$169:B264,B264),"")</f>
        <v>Baseline Rd &amp; McClintock Dr_1</v>
      </c>
    </row>
    <row r="265" spans="1:5" x14ac:dyDescent="0.25">
      <c r="A265">
        <v>96</v>
      </c>
      <c r="B265" t="str">
        <f t="shared" ref="B265:B296" si="9">IF($C265,$B98&amp;" &amp; "&amp;C98,IF($D265,C98&amp;" &amp; "&amp;$B98,""))</f>
        <v>Superstition Fwy &amp; McClintock Dr</v>
      </c>
      <c r="C265" s="99" t="b">
        <f t="shared" ref="C265:C296" si="10">NOT(ISERROR(MATCH(B98,Loc_EW,0)))</f>
        <v>0</v>
      </c>
      <c r="D265" s="100" t="b">
        <f t="shared" ref="D265:D296" si="11">NOT(ISERROR(MATCH(B98,Loc_NS,0)))</f>
        <v>1</v>
      </c>
      <c r="E265" t="str">
        <f>IF(LEN(B265)&gt;0,B265&amp;"_"&amp;COUNTIF(B$169:B265,B265),"")</f>
        <v>Superstition Fwy &amp; McClintock Dr_1</v>
      </c>
    </row>
    <row r="266" spans="1:5" x14ac:dyDescent="0.25">
      <c r="A266">
        <v>97</v>
      </c>
      <c r="B266" t="str">
        <f t="shared" si="9"/>
        <v>Baseline Rd &amp; Rural Rd</v>
      </c>
      <c r="C266" s="99" t="b">
        <f t="shared" si="10"/>
        <v>1</v>
      </c>
      <c r="D266" s="100" t="b">
        <f t="shared" si="11"/>
        <v>0</v>
      </c>
      <c r="E266" t="str">
        <f>IF(LEN(B266)&gt;0,B266&amp;"_"&amp;COUNTIF(B$169:B266,B266),"")</f>
        <v>Baseline Rd &amp; Rural Rd_1</v>
      </c>
    </row>
    <row r="267" spans="1:5" x14ac:dyDescent="0.25">
      <c r="A267">
        <v>98</v>
      </c>
      <c r="B267" t="str">
        <f t="shared" si="9"/>
        <v>Rural Rd &amp; Lakeshore Dr</v>
      </c>
      <c r="C267" s="99" t="b">
        <f t="shared" si="10"/>
        <v>0</v>
      </c>
      <c r="D267" s="100" t="b">
        <f t="shared" si="11"/>
        <v>1</v>
      </c>
      <c r="E267" t="str">
        <f>IF(LEN(B267)&gt;0,B267&amp;"_"&amp;COUNTIF(B$169:B267,B267),"")</f>
        <v>Rural Rd &amp; Lakeshore Dr_1</v>
      </c>
    </row>
    <row r="268" spans="1:5" x14ac:dyDescent="0.25">
      <c r="A268">
        <v>99</v>
      </c>
      <c r="B268" t="str">
        <f t="shared" si="9"/>
        <v>Superstition Fwy &amp; Rural Rd</v>
      </c>
      <c r="C268" s="99" t="b">
        <f t="shared" si="10"/>
        <v>0</v>
      </c>
      <c r="D268" s="100" t="b">
        <f t="shared" si="11"/>
        <v>1</v>
      </c>
      <c r="E268" t="str">
        <f>IF(LEN(B268)&gt;0,B268&amp;"_"&amp;COUNTIF(B$169:B268,B268),"")</f>
        <v>Superstition Fwy &amp; Rural Rd_1</v>
      </c>
    </row>
    <row r="269" spans="1:5" x14ac:dyDescent="0.25">
      <c r="A269">
        <v>100</v>
      </c>
      <c r="B269" t="str">
        <f t="shared" si="9"/>
        <v>Baseline Rd &amp; Mill Ave</v>
      </c>
      <c r="C269" s="99" t="b">
        <f t="shared" si="10"/>
        <v>1</v>
      </c>
      <c r="D269" s="100" t="b">
        <f t="shared" si="11"/>
        <v>0</v>
      </c>
      <c r="E269" t="str">
        <f>IF(LEN(B269)&gt;0,B269&amp;"_"&amp;COUNTIF(B$169:B269,B269),"")</f>
        <v>Baseline Rd &amp; Mill Ave_1</v>
      </c>
    </row>
    <row r="270" spans="1:5" x14ac:dyDescent="0.25">
      <c r="A270">
        <v>101</v>
      </c>
      <c r="B270" t="str">
        <f t="shared" si="9"/>
        <v>Superstition Fwy &amp; College Ave</v>
      </c>
      <c r="C270" s="99" t="b">
        <f t="shared" si="10"/>
        <v>0</v>
      </c>
      <c r="D270" s="100" t="b">
        <f t="shared" si="11"/>
        <v>1</v>
      </c>
      <c r="E270" t="str">
        <f>IF(LEN(B270)&gt;0,B270&amp;"_"&amp;COUNTIF(B$169:B270,B270),"")</f>
        <v>Superstition Fwy &amp; College Ave_1</v>
      </c>
    </row>
    <row r="271" spans="1:5" x14ac:dyDescent="0.25">
      <c r="A271">
        <v>102</v>
      </c>
      <c r="B271" t="str">
        <f t="shared" si="9"/>
        <v>Superstition Fwy &amp; Mill Ave</v>
      </c>
      <c r="C271" s="99" t="b">
        <f t="shared" si="10"/>
        <v>0</v>
      </c>
      <c r="D271" s="100" t="b">
        <f t="shared" si="11"/>
        <v>1</v>
      </c>
      <c r="E271" t="str">
        <f>IF(LEN(B271)&gt;0,B271&amp;"_"&amp;COUNTIF(B$169:B271,B271),"")</f>
        <v>Superstition Fwy &amp; Mill Ave_1</v>
      </c>
    </row>
    <row r="272" spans="1:5" x14ac:dyDescent="0.25">
      <c r="A272">
        <v>103</v>
      </c>
      <c r="B272" t="str">
        <f t="shared" si="9"/>
        <v>Southern Ave &amp; Kyrene Rd</v>
      </c>
      <c r="C272" s="99" t="b">
        <f t="shared" si="10"/>
        <v>0</v>
      </c>
      <c r="D272" s="100" t="b">
        <f t="shared" si="11"/>
        <v>1</v>
      </c>
      <c r="E272" t="str">
        <f>IF(LEN(B272)&gt;0,B272&amp;"_"&amp;COUNTIF(B$169:B272,B272),"")</f>
        <v>Southern Ave &amp; Kyrene Rd_1</v>
      </c>
    </row>
    <row r="273" spans="1:5" x14ac:dyDescent="0.25">
      <c r="A273">
        <v>104</v>
      </c>
      <c r="B273" t="str">
        <f t="shared" si="9"/>
        <v>Baseline Rd &amp; Hardy Dr</v>
      </c>
      <c r="C273" s="99" t="b">
        <f t="shared" si="10"/>
        <v>1</v>
      </c>
      <c r="D273" s="100" t="b">
        <f t="shared" si="11"/>
        <v>0</v>
      </c>
      <c r="E273" t="str">
        <f>IF(LEN(B273)&gt;0,B273&amp;"_"&amp;COUNTIF(B$169:B273,B273),"")</f>
        <v>Baseline Rd &amp; Hardy Dr_1</v>
      </c>
    </row>
    <row r="274" spans="1:5" x14ac:dyDescent="0.25">
      <c r="A274">
        <v>105</v>
      </c>
      <c r="B274" t="str">
        <f t="shared" si="9"/>
        <v>Southern Ave &amp; Hardy Dr</v>
      </c>
      <c r="C274" s="99" t="b">
        <f t="shared" si="10"/>
        <v>0</v>
      </c>
      <c r="D274" s="100" t="b">
        <f t="shared" si="11"/>
        <v>1</v>
      </c>
      <c r="E274" t="str">
        <f>IF(LEN(B274)&gt;0,B274&amp;"_"&amp;COUNTIF(B$169:B274,B274),"")</f>
        <v>Southern Ave &amp; Hardy Dr_1</v>
      </c>
    </row>
    <row r="275" spans="1:5" x14ac:dyDescent="0.25">
      <c r="A275">
        <v>106</v>
      </c>
      <c r="B275" t="str">
        <f t="shared" si="9"/>
        <v>Baseline Rd &amp; Priest Dr</v>
      </c>
      <c r="C275" s="99" t="b">
        <f t="shared" si="10"/>
        <v>1</v>
      </c>
      <c r="D275" s="100" t="b">
        <f t="shared" si="11"/>
        <v>0</v>
      </c>
      <c r="E275" t="str">
        <f>IF(LEN(B275)&gt;0,B275&amp;"_"&amp;COUNTIF(B$169:B275,B275),"")</f>
        <v>Baseline Rd &amp; Priest Dr_1</v>
      </c>
    </row>
    <row r="276" spans="1:5" x14ac:dyDescent="0.25">
      <c r="A276">
        <v>107</v>
      </c>
      <c r="B276" t="str">
        <f t="shared" si="9"/>
        <v>Baseline Rd &amp; I-10 Fwy</v>
      </c>
      <c r="C276" s="99" t="b">
        <f t="shared" si="10"/>
        <v>1</v>
      </c>
      <c r="D276" s="100" t="b">
        <f t="shared" si="11"/>
        <v>0</v>
      </c>
      <c r="E276" t="str">
        <f>IF(LEN(B276)&gt;0,B276&amp;"_"&amp;COUNTIF(B$169:B276,B276),"")</f>
        <v>Baseline Rd &amp; I-10 Fwy_1</v>
      </c>
    </row>
    <row r="277" spans="1:5" x14ac:dyDescent="0.25">
      <c r="A277">
        <v>108</v>
      </c>
      <c r="B277" t="str">
        <f t="shared" si="9"/>
        <v>Baseline Rd &amp; 48th St</v>
      </c>
      <c r="C277" s="99" t="b">
        <f t="shared" si="10"/>
        <v>1</v>
      </c>
      <c r="D277" s="100" t="b">
        <f t="shared" si="11"/>
        <v>0</v>
      </c>
      <c r="E277" t="str">
        <f>IF(LEN(B277)&gt;0,B277&amp;"_"&amp;COUNTIF(B$169:B277,B277),"")</f>
        <v>Baseline Rd &amp; 48th St_1</v>
      </c>
    </row>
    <row r="278" spans="1:5" x14ac:dyDescent="0.25">
      <c r="A278">
        <v>109</v>
      </c>
      <c r="B278" t="str">
        <f t="shared" si="9"/>
        <v>Baseline Rd &amp; Priest Dr</v>
      </c>
      <c r="C278" s="99" t="b">
        <f t="shared" si="10"/>
        <v>0</v>
      </c>
      <c r="D278" s="100" t="b">
        <f t="shared" si="11"/>
        <v>1</v>
      </c>
      <c r="E278" t="str">
        <f>IF(LEN(B278)&gt;0,B278&amp;"_"&amp;COUNTIF(B$169:B278,B278),"")</f>
        <v>Baseline Rd &amp; Priest Dr_2</v>
      </c>
    </row>
    <row r="279" spans="1:5" x14ac:dyDescent="0.25">
      <c r="A279">
        <v>110</v>
      </c>
      <c r="B279" t="str">
        <f t="shared" si="9"/>
        <v>Baseline Rd &amp; Hardy Dr</v>
      </c>
      <c r="C279" s="99" t="b">
        <f t="shared" si="10"/>
        <v>0</v>
      </c>
      <c r="D279" s="100" t="b">
        <f t="shared" si="11"/>
        <v>1</v>
      </c>
      <c r="E279" t="str">
        <f>IF(LEN(B279)&gt;0,B279&amp;"_"&amp;COUNTIF(B$169:B279,B279),"")</f>
        <v>Baseline Rd &amp; Hardy Dr_2</v>
      </c>
    </row>
    <row r="280" spans="1:5" x14ac:dyDescent="0.25">
      <c r="A280">
        <v>111</v>
      </c>
      <c r="B280" t="str">
        <f t="shared" si="9"/>
        <v>Baseline Rd &amp; Kyrene Rd</v>
      </c>
      <c r="C280" s="99" t="b">
        <f t="shared" si="10"/>
        <v>0</v>
      </c>
      <c r="D280" s="100" t="b">
        <f t="shared" si="11"/>
        <v>1</v>
      </c>
      <c r="E280" t="str">
        <f>IF(LEN(B280)&gt;0,B280&amp;"_"&amp;COUNTIF(B$169:B280,B280),"")</f>
        <v>Baseline Rd &amp; Kyrene Rd_1</v>
      </c>
    </row>
    <row r="281" spans="1:5" x14ac:dyDescent="0.25">
      <c r="A281">
        <v>112</v>
      </c>
      <c r="B281" t="str">
        <f t="shared" si="9"/>
        <v>Baseline Rd &amp; Mill Ave</v>
      </c>
      <c r="C281" s="99" t="b">
        <f t="shared" si="10"/>
        <v>0</v>
      </c>
      <c r="D281" s="100" t="b">
        <f t="shared" si="11"/>
        <v>1</v>
      </c>
      <c r="E281" t="str">
        <f>IF(LEN(B281)&gt;0,B281&amp;"_"&amp;COUNTIF(B$169:B281,B281),"")</f>
        <v>Baseline Rd &amp; Mill Ave_2</v>
      </c>
    </row>
    <row r="282" spans="1:5" x14ac:dyDescent="0.25">
      <c r="A282">
        <v>113</v>
      </c>
      <c r="B282" t="str">
        <f t="shared" si="9"/>
        <v>Baseline Rd &amp; College Ave</v>
      </c>
      <c r="C282" s="99" t="b">
        <f t="shared" si="10"/>
        <v>0</v>
      </c>
      <c r="D282" s="100" t="b">
        <f t="shared" si="11"/>
        <v>1</v>
      </c>
      <c r="E282" t="str">
        <f>IF(LEN(B282)&gt;0,B282&amp;"_"&amp;COUNTIF(B$169:B282,B282),"")</f>
        <v>Baseline Rd &amp; College Ave_1</v>
      </c>
    </row>
    <row r="283" spans="1:5" x14ac:dyDescent="0.25">
      <c r="A283">
        <v>114</v>
      </c>
      <c r="B283" t="str">
        <f t="shared" si="9"/>
        <v/>
      </c>
      <c r="C283" s="99" t="b">
        <f t="shared" si="10"/>
        <v>0</v>
      </c>
      <c r="D283" s="100" t="b">
        <f t="shared" si="11"/>
        <v>0</v>
      </c>
      <c r="E283" t="str">
        <f>IF(LEN(B283)&gt;0,B283&amp;"_"&amp;COUNTIF(B$169:B283,B283),"")</f>
        <v/>
      </c>
    </row>
    <row r="284" spans="1:5" x14ac:dyDescent="0.25">
      <c r="A284">
        <v>115</v>
      </c>
      <c r="B284" t="str">
        <f t="shared" si="9"/>
        <v>Baseline Rd &amp; Rural Rd</v>
      </c>
      <c r="C284" s="99" t="b">
        <f t="shared" si="10"/>
        <v>0</v>
      </c>
      <c r="D284" s="100" t="b">
        <f t="shared" si="11"/>
        <v>1</v>
      </c>
      <c r="E284" t="str">
        <f>IF(LEN(B284)&gt;0,B284&amp;"_"&amp;COUNTIF(B$169:B284,B284),"")</f>
        <v>Baseline Rd &amp; Rural Rd_2</v>
      </c>
    </row>
    <row r="285" spans="1:5" x14ac:dyDescent="0.25">
      <c r="A285">
        <v>116</v>
      </c>
      <c r="B285" t="str">
        <f t="shared" si="9"/>
        <v/>
      </c>
      <c r="C285" s="99" t="b">
        <f t="shared" si="10"/>
        <v>0</v>
      </c>
      <c r="D285" s="100" t="b">
        <f t="shared" si="11"/>
        <v>0</v>
      </c>
      <c r="E285" t="str">
        <f>IF(LEN(B285)&gt;0,B285&amp;"_"&amp;COUNTIF(B$169:B285,B285),"")</f>
        <v/>
      </c>
    </row>
    <row r="286" spans="1:5" x14ac:dyDescent="0.25">
      <c r="A286">
        <v>117</v>
      </c>
      <c r="B286" t="str">
        <f t="shared" si="9"/>
        <v>Baseline Rd &amp; Lakeshore Dr</v>
      </c>
      <c r="C286" s="99" t="b">
        <f t="shared" si="10"/>
        <v>0</v>
      </c>
      <c r="D286" s="100" t="b">
        <f t="shared" si="11"/>
        <v>1</v>
      </c>
      <c r="E286" t="str">
        <f>IF(LEN(B286)&gt;0,B286&amp;"_"&amp;COUNTIF(B$169:B286,B286),"")</f>
        <v>Baseline Rd &amp; Lakeshore Dr_1</v>
      </c>
    </row>
    <row r="287" spans="1:5" x14ac:dyDescent="0.25">
      <c r="A287">
        <v>118</v>
      </c>
      <c r="B287" t="str">
        <f t="shared" si="9"/>
        <v>Baseline Rd &amp; McClintock Dr</v>
      </c>
      <c r="C287" s="99" t="b">
        <f t="shared" si="10"/>
        <v>0</v>
      </c>
      <c r="D287" s="100" t="b">
        <f t="shared" si="11"/>
        <v>1</v>
      </c>
      <c r="E287" t="str">
        <f>IF(LEN(B287)&gt;0,B287&amp;"_"&amp;COUNTIF(B$169:B287,B287),"")</f>
        <v>Baseline Rd &amp; McClintock Dr_2</v>
      </c>
    </row>
    <row r="288" spans="1:5" x14ac:dyDescent="0.25">
      <c r="A288">
        <v>119</v>
      </c>
      <c r="B288" t="str">
        <f t="shared" si="9"/>
        <v>Baseline Rd &amp; Price Rd</v>
      </c>
      <c r="C288" s="99" t="b">
        <f t="shared" si="10"/>
        <v>0</v>
      </c>
      <c r="D288" s="100" t="b">
        <f t="shared" si="11"/>
        <v>1</v>
      </c>
      <c r="E288" t="str">
        <f>IF(LEN(B288)&gt;0,B288&amp;"_"&amp;COUNTIF(B$169:B288,B288),"")</f>
        <v>Baseline Rd &amp; Price Rd_1</v>
      </c>
    </row>
    <row r="289" spans="1:5" x14ac:dyDescent="0.25">
      <c r="A289">
        <v>120</v>
      </c>
      <c r="B289" t="str">
        <f t="shared" si="9"/>
        <v>Guadalupe Rd &amp; McClintock Dr</v>
      </c>
      <c r="C289" s="99" t="b">
        <f t="shared" si="10"/>
        <v>1</v>
      </c>
      <c r="D289" s="100" t="b">
        <f t="shared" si="11"/>
        <v>0</v>
      </c>
      <c r="E289" t="str">
        <f>IF(LEN(B289)&gt;0,B289&amp;"_"&amp;COUNTIF(B$169:B289,B289),"")</f>
        <v>Guadalupe Rd &amp; McClintock Dr_1</v>
      </c>
    </row>
    <row r="290" spans="1:5" x14ac:dyDescent="0.25">
      <c r="A290">
        <v>121</v>
      </c>
      <c r="B290" t="str">
        <f t="shared" si="9"/>
        <v>Guadalupe Rd &amp; Rural Rd</v>
      </c>
      <c r="C290" s="99" t="b">
        <f t="shared" si="10"/>
        <v>1</v>
      </c>
      <c r="D290" s="100" t="b">
        <f t="shared" si="11"/>
        <v>0</v>
      </c>
      <c r="E290" t="str">
        <f>IF(LEN(B290)&gt;0,B290&amp;"_"&amp;COUNTIF(B$169:B290,B290),"")</f>
        <v>Guadalupe Rd &amp; Rural Rd_1</v>
      </c>
    </row>
    <row r="291" spans="1:5" x14ac:dyDescent="0.25">
      <c r="A291">
        <v>122</v>
      </c>
      <c r="B291" t="str">
        <f t="shared" si="9"/>
        <v>Guadalupe Rd &amp; Kyrene Rd</v>
      </c>
      <c r="C291" s="99" t="b">
        <f t="shared" si="10"/>
        <v>1</v>
      </c>
      <c r="D291" s="100" t="b">
        <f t="shared" si="11"/>
        <v>0</v>
      </c>
      <c r="E291" t="str">
        <f>IF(LEN(B291)&gt;0,B291&amp;"_"&amp;COUNTIF(B$169:B291,B291),"")</f>
        <v>Guadalupe Rd &amp; Kyrene Rd_1</v>
      </c>
    </row>
    <row r="292" spans="1:5" x14ac:dyDescent="0.25">
      <c r="A292">
        <v>123</v>
      </c>
      <c r="B292" t="str">
        <f t="shared" si="9"/>
        <v>Guadalupe Rd &amp; Hardy Dr</v>
      </c>
      <c r="C292" s="99" t="b">
        <f t="shared" si="10"/>
        <v>1</v>
      </c>
      <c r="D292" s="100" t="b">
        <f t="shared" si="11"/>
        <v>0</v>
      </c>
      <c r="E292" t="str">
        <f>IF(LEN(B292)&gt;0,B292&amp;"_"&amp;COUNTIF(B$169:B292,B292),"")</f>
        <v>Guadalupe Rd &amp; Hardy Dr_1</v>
      </c>
    </row>
    <row r="293" spans="1:5" x14ac:dyDescent="0.25">
      <c r="A293">
        <v>124</v>
      </c>
      <c r="B293" t="str">
        <f t="shared" si="9"/>
        <v>Carmen (City Border) St &amp; Priest Dr</v>
      </c>
      <c r="C293" s="99" t="b">
        <f t="shared" si="10"/>
        <v>0</v>
      </c>
      <c r="D293" s="100" t="b">
        <f t="shared" si="11"/>
        <v>1</v>
      </c>
      <c r="E293" t="str">
        <f>IF(LEN(B293)&gt;0,B293&amp;"_"&amp;COUNTIF(B$169:B293,B293),"")</f>
        <v>Carmen (City Border) St &amp; Priest Dr_1</v>
      </c>
    </row>
    <row r="294" spans="1:5" x14ac:dyDescent="0.25">
      <c r="A294">
        <v>125</v>
      </c>
      <c r="B294" t="str">
        <f t="shared" si="9"/>
        <v/>
      </c>
      <c r="C294" s="99" t="b">
        <f t="shared" si="10"/>
        <v>0</v>
      </c>
      <c r="D294" s="100" t="b">
        <f t="shared" si="11"/>
        <v>0</v>
      </c>
      <c r="E294" t="str">
        <f>IF(LEN(B294)&gt;0,B294&amp;"_"&amp;COUNTIF(B$169:B294,B294),"")</f>
        <v/>
      </c>
    </row>
    <row r="295" spans="1:5" x14ac:dyDescent="0.25">
      <c r="A295">
        <v>126</v>
      </c>
      <c r="B295" t="str">
        <f t="shared" si="9"/>
        <v>Guadalupe Rd &amp; Kyrene Rd</v>
      </c>
      <c r="C295" s="99" t="b">
        <f t="shared" si="10"/>
        <v>0</v>
      </c>
      <c r="D295" s="100" t="b">
        <f t="shared" si="11"/>
        <v>1</v>
      </c>
      <c r="E295" t="str">
        <f>IF(LEN(B295)&gt;0,B295&amp;"_"&amp;COUNTIF(B$169:B295,B295),"")</f>
        <v>Guadalupe Rd &amp; Kyrene Rd_2</v>
      </c>
    </row>
    <row r="296" spans="1:5" x14ac:dyDescent="0.25">
      <c r="A296">
        <v>127</v>
      </c>
      <c r="B296" t="str">
        <f t="shared" si="9"/>
        <v>Guadalupe Rd &amp; Rural Rd</v>
      </c>
      <c r="C296" s="99" t="b">
        <f t="shared" si="10"/>
        <v>0</v>
      </c>
      <c r="D296" s="100" t="b">
        <f t="shared" si="11"/>
        <v>1</v>
      </c>
      <c r="E296" t="str">
        <f>IF(LEN(B296)&gt;0,B296&amp;"_"&amp;COUNTIF(B$169:B296,B296),"")</f>
        <v>Guadalupe Rd &amp; Rural Rd_2</v>
      </c>
    </row>
    <row r="297" spans="1:5" x14ac:dyDescent="0.25">
      <c r="A297">
        <v>128</v>
      </c>
      <c r="B297" t="str">
        <f t="shared" ref="B297:B323" si="12">IF($C297,$B130&amp;" &amp; "&amp;C130,IF($D297,C130&amp;" &amp; "&amp;$B130,""))</f>
        <v>Guadalupe Rd &amp; McClintock Dr</v>
      </c>
      <c r="C297" s="99" t="b">
        <f t="shared" ref="C297:C323" si="13">NOT(ISERROR(MATCH(B130,Loc_EW,0)))</f>
        <v>0</v>
      </c>
      <c r="D297" s="100" t="b">
        <f t="shared" ref="D297:D323" si="14">NOT(ISERROR(MATCH(B130,Loc_NS,0)))</f>
        <v>1</v>
      </c>
      <c r="E297" t="str">
        <f>IF(LEN(B297)&gt;0,B297&amp;"_"&amp;COUNTIF(B$169:B297,B297),"")</f>
        <v>Guadalupe Rd &amp; McClintock Dr_2</v>
      </c>
    </row>
    <row r="298" spans="1:5" x14ac:dyDescent="0.25">
      <c r="A298">
        <v>129</v>
      </c>
      <c r="B298" t="str">
        <f t="shared" si="12"/>
        <v>Guadalupe Rd &amp; Price Rd</v>
      </c>
      <c r="C298" s="99" t="b">
        <f t="shared" si="13"/>
        <v>0</v>
      </c>
      <c r="D298" s="100" t="b">
        <f t="shared" si="14"/>
        <v>1</v>
      </c>
      <c r="E298" t="str">
        <f>IF(LEN(B298)&gt;0,B298&amp;"_"&amp;COUNTIF(B$169:B298,B298),"")</f>
        <v>Guadalupe Rd &amp; Price Rd_1</v>
      </c>
    </row>
    <row r="299" spans="1:5" x14ac:dyDescent="0.25">
      <c r="A299">
        <v>130</v>
      </c>
      <c r="B299" t="str">
        <f t="shared" si="12"/>
        <v>Elliot Rd &amp; McClintock Dr</v>
      </c>
      <c r="C299" s="99" t="b">
        <f t="shared" si="13"/>
        <v>1</v>
      </c>
      <c r="D299" s="100" t="b">
        <f t="shared" si="14"/>
        <v>0</v>
      </c>
      <c r="E299" t="str">
        <f>IF(LEN(B299)&gt;0,B299&amp;"_"&amp;COUNTIF(B$169:B299,B299),"")</f>
        <v>Elliot Rd &amp; McClintock Dr_1</v>
      </c>
    </row>
    <row r="300" spans="1:5" x14ac:dyDescent="0.25">
      <c r="A300">
        <v>131</v>
      </c>
      <c r="B300" t="str">
        <f t="shared" si="12"/>
        <v>Elliot Rd &amp; Rural Rd</v>
      </c>
      <c r="C300" s="99" t="b">
        <f t="shared" si="13"/>
        <v>1</v>
      </c>
      <c r="D300" s="100" t="b">
        <f t="shared" si="14"/>
        <v>0</v>
      </c>
      <c r="E300" t="str">
        <f>IF(LEN(B300)&gt;0,B300&amp;"_"&amp;COUNTIF(B$169:B300,B300),"")</f>
        <v>Elliot Rd &amp; Rural Rd_1</v>
      </c>
    </row>
    <row r="301" spans="1:5" x14ac:dyDescent="0.25">
      <c r="A301">
        <v>132</v>
      </c>
      <c r="B301" t="str">
        <f t="shared" si="12"/>
        <v>Elliot Rd &amp; Kyrene Rd</v>
      </c>
      <c r="C301" s="99" t="b">
        <f t="shared" si="13"/>
        <v>1</v>
      </c>
      <c r="D301" s="100" t="b">
        <f t="shared" si="14"/>
        <v>0</v>
      </c>
      <c r="E301" t="str">
        <f>IF(LEN(B301)&gt;0,B301&amp;"_"&amp;COUNTIF(B$169:B301,B301),"")</f>
        <v>Elliot Rd &amp; Kyrene Rd_1</v>
      </c>
    </row>
    <row r="302" spans="1:5" x14ac:dyDescent="0.25">
      <c r="A302">
        <v>133</v>
      </c>
      <c r="B302" t="str">
        <f t="shared" si="12"/>
        <v>Elliot Rd &amp; Priest Dr</v>
      </c>
      <c r="C302" s="99" t="b">
        <f t="shared" si="13"/>
        <v>1</v>
      </c>
      <c r="D302" s="100" t="b">
        <f t="shared" si="14"/>
        <v>0</v>
      </c>
      <c r="E302" t="str">
        <f>IF(LEN(B302)&gt;0,B302&amp;"_"&amp;COUNTIF(B$169:B302,B302),"")</f>
        <v>Elliot Rd &amp; Priest Dr_1</v>
      </c>
    </row>
    <row r="303" spans="1:5" x14ac:dyDescent="0.25">
      <c r="A303">
        <v>134</v>
      </c>
      <c r="B303" t="str">
        <f t="shared" si="12"/>
        <v>Elliot Rd &amp; I-10 Fwy</v>
      </c>
      <c r="C303" s="99" t="b">
        <f t="shared" si="13"/>
        <v>1</v>
      </c>
      <c r="D303" s="100" t="b">
        <f t="shared" si="14"/>
        <v>0</v>
      </c>
      <c r="E303" t="str">
        <f>IF(LEN(B303)&gt;0,B303&amp;"_"&amp;COUNTIF(B$169:B303,B303),"")</f>
        <v>Elliot Rd &amp; I-10 Fwy_1</v>
      </c>
    </row>
    <row r="304" spans="1:5" x14ac:dyDescent="0.25">
      <c r="A304">
        <v>135</v>
      </c>
      <c r="B304" t="str">
        <f t="shared" si="12"/>
        <v>Elliot Rd &amp; Priest Dr</v>
      </c>
      <c r="C304" s="99" t="b">
        <f t="shared" si="13"/>
        <v>0</v>
      </c>
      <c r="D304" s="100" t="b">
        <f t="shared" si="14"/>
        <v>1</v>
      </c>
      <c r="E304" t="str">
        <f>IF(LEN(B304)&gt;0,B304&amp;"_"&amp;COUNTIF(B$169:B304,B304),"")</f>
        <v>Elliot Rd &amp; Priest Dr_2</v>
      </c>
    </row>
    <row r="305" spans="1:5" x14ac:dyDescent="0.25">
      <c r="A305">
        <v>136</v>
      </c>
      <c r="B305" t="str">
        <f t="shared" si="12"/>
        <v>Elliot Rd &amp; Kyrene Rd</v>
      </c>
      <c r="C305" s="99" t="b">
        <f t="shared" si="13"/>
        <v>0</v>
      </c>
      <c r="D305" s="100" t="b">
        <f t="shared" si="14"/>
        <v>1</v>
      </c>
      <c r="E305" t="str">
        <f>IF(LEN(B305)&gt;0,B305&amp;"_"&amp;COUNTIF(B$169:B305,B305),"")</f>
        <v>Elliot Rd &amp; Kyrene Rd_2</v>
      </c>
    </row>
    <row r="306" spans="1:5" x14ac:dyDescent="0.25">
      <c r="A306">
        <v>137</v>
      </c>
      <c r="B306" t="str">
        <f t="shared" si="12"/>
        <v>Elliot Rd &amp; Rural Rd</v>
      </c>
      <c r="C306" s="99" t="b">
        <f t="shared" si="13"/>
        <v>0</v>
      </c>
      <c r="D306" s="100" t="b">
        <f t="shared" si="14"/>
        <v>1</v>
      </c>
      <c r="E306" t="str">
        <f>IF(LEN(B306)&gt;0,B306&amp;"_"&amp;COUNTIF(B$169:B306,B306),"")</f>
        <v>Elliot Rd &amp; Rural Rd_2</v>
      </c>
    </row>
    <row r="307" spans="1:5" x14ac:dyDescent="0.25">
      <c r="A307">
        <v>138</v>
      </c>
      <c r="B307" t="str">
        <f t="shared" si="12"/>
        <v>Elliot Rd &amp; McClintock Dr</v>
      </c>
      <c r="C307" s="99" t="b">
        <f t="shared" si="13"/>
        <v>0</v>
      </c>
      <c r="D307" s="100" t="b">
        <f t="shared" si="14"/>
        <v>1</v>
      </c>
      <c r="E307" t="str">
        <f>IF(LEN(B307)&gt;0,B307&amp;"_"&amp;COUNTIF(B$169:B307,B307),"")</f>
        <v>Elliot Rd &amp; McClintock Dr_2</v>
      </c>
    </row>
    <row r="308" spans="1:5" x14ac:dyDescent="0.25">
      <c r="A308">
        <v>139</v>
      </c>
      <c r="B308" t="str">
        <f t="shared" si="12"/>
        <v>Elliot Rd &amp; Price Rd</v>
      </c>
      <c r="C308" s="99" t="b">
        <f t="shared" si="13"/>
        <v>0</v>
      </c>
      <c r="D308" s="100" t="b">
        <f t="shared" si="14"/>
        <v>1</v>
      </c>
      <c r="E308" t="str">
        <f>IF(LEN(B308)&gt;0,B308&amp;"_"&amp;COUNTIF(B$169:B308,B308),"")</f>
        <v>Elliot Rd &amp; Price Rd_1</v>
      </c>
    </row>
    <row r="309" spans="1:5" x14ac:dyDescent="0.25">
      <c r="A309">
        <v>140</v>
      </c>
      <c r="B309" t="str">
        <f t="shared" si="12"/>
        <v/>
      </c>
      <c r="C309" s="99" t="b">
        <f t="shared" si="13"/>
        <v>0</v>
      </c>
      <c r="D309" s="100" t="b">
        <f t="shared" si="14"/>
        <v>0</v>
      </c>
      <c r="E309" t="str">
        <f>IF(LEN(B309)&gt;0,B309&amp;"_"&amp;COUNTIF(B$169:B309,B309),"")</f>
        <v/>
      </c>
    </row>
    <row r="310" spans="1:5" x14ac:dyDescent="0.25">
      <c r="A310">
        <v>141</v>
      </c>
      <c r="B310" t="str">
        <f t="shared" si="12"/>
        <v/>
      </c>
      <c r="C310" s="99" t="b">
        <f t="shared" si="13"/>
        <v>0</v>
      </c>
      <c r="D310" s="100" t="b">
        <f t="shared" si="14"/>
        <v>0</v>
      </c>
      <c r="E310" t="str">
        <f>IF(LEN(B310)&gt;0,B310&amp;"_"&amp;COUNTIF(B$169:B310,B310),"")</f>
        <v/>
      </c>
    </row>
    <row r="311" spans="1:5" x14ac:dyDescent="0.25">
      <c r="A311">
        <v>142</v>
      </c>
      <c r="B311" t="str">
        <f t="shared" si="12"/>
        <v/>
      </c>
      <c r="C311" s="99" t="b">
        <f t="shared" si="13"/>
        <v>0</v>
      </c>
      <c r="D311" s="100" t="b">
        <f t="shared" si="14"/>
        <v>0</v>
      </c>
      <c r="E311" t="str">
        <f>IF(LEN(B311)&gt;0,B311&amp;"_"&amp;COUNTIF(B$169:B311,B311),"")</f>
        <v/>
      </c>
    </row>
    <row r="312" spans="1:5" x14ac:dyDescent="0.25">
      <c r="A312">
        <v>143</v>
      </c>
      <c r="B312" t="str">
        <f t="shared" si="12"/>
        <v/>
      </c>
      <c r="C312" s="99" t="b">
        <f t="shared" si="13"/>
        <v>0</v>
      </c>
      <c r="D312" s="100" t="b">
        <f t="shared" si="14"/>
        <v>0</v>
      </c>
      <c r="E312" t="str">
        <f>IF(LEN(B312)&gt;0,B312&amp;"_"&amp;COUNTIF(B$169:B312,B312),"")</f>
        <v/>
      </c>
    </row>
    <row r="313" spans="1:5" x14ac:dyDescent="0.25">
      <c r="A313">
        <v>144</v>
      </c>
      <c r="B313" t="str">
        <f t="shared" si="12"/>
        <v/>
      </c>
      <c r="C313" s="99" t="b">
        <f t="shared" si="13"/>
        <v>0</v>
      </c>
      <c r="D313" s="100" t="b">
        <f t="shared" si="14"/>
        <v>0</v>
      </c>
      <c r="E313" t="str">
        <f>IF(LEN(B313)&gt;0,B313&amp;"_"&amp;COUNTIF(B$169:B313,B313),"")</f>
        <v/>
      </c>
    </row>
    <row r="314" spans="1:5" x14ac:dyDescent="0.25">
      <c r="A314">
        <v>145</v>
      </c>
      <c r="B314" t="str">
        <f t="shared" si="12"/>
        <v>Warner Rd &amp; Priest Dr</v>
      </c>
      <c r="C314" s="99" t="b">
        <f t="shared" si="13"/>
        <v>0</v>
      </c>
      <c r="D314" s="100" t="b">
        <f t="shared" si="14"/>
        <v>1</v>
      </c>
      <c r="E314" t="str">
        <f>IF(LEN(B314)&gt;0,B314&amp;"_"&amp;COUNTIF(B$169:B314,B314),"")</f>
        <v>Warner Rd &amp; Priest Dr_1</v>
      </c>
    </row>
    <row r="315" spans="1:5" x14ac:dyDescent="0.25">
      <c r="A315">
        <v>146</v>
      </c>
      <c r="B315" t="str">
        <f t="shared" si="12"/>
        <v>Warner Rd &amp; Kyrene Rd</v>
      </c>
      <c r="C315" s="99" t="b">
        <f t="shared" si="13"/>
        <v>0</v>
      </c>
      <c r="D315" s="100" t="b">
        <f t="shared" si="14"/>
        <v>1</v>
      </c>
      <c r="E315" t="str">
        <f>IF(LEN(B315)&gt;0,B315&amp;"_"&amp;COUNTIF(B$169:B315,B315),"")</f>
        <v>Warner Rd &amp; Kyrene Rd_1</v>
      </c>
    </row>
    <row r="316" spans="1:5" x14ac:dyDescent="0.25">
      <c r="A316">
        <v>147</v>
      </c>
      <c r="B316" t="str">
        <f t="shared" si="12"/>
        <v>Warner Rd &amp; Rural Rd</v>
      </c>
      <c r="C316" s="99" t="b">
        <f t="shared" si="13"/>
        <v>0</v>
      </c>
      <c r="D316" s="100" t="b">
        <f t="shared" si="14"/>
        <v>1</v>
      </c>
      <c r="E316" t="str">
        <f>IF(LEN(B316)&gt;0,B316&amp;"_"&amp;COUNTIF(B$169:B316,B316),"")</f>
        <v>Warner Rd &amp; Rural Rd_1</v>
      </c>
    </row>
    <row r="317" spans="1:5" x14ac:dyDescent="0.25">
      <c r="A317">
        <v>148</v>
      </c>
      <c r="B317" t="str">
        <f t="shared" si="12"/>
        <v>Warner Rd &amp; McClintock Dr</v>
      </c>
      <c r="C317" s="99" t="b">
        <f t="shared" si="13"/>
        <v>0</v>
      </c>
      <c r="D317" s="100" t="b">
        <f t="shared" si="14"/>
        <v>1</v>
      </c>
      <c r="E317" t="str">
        <f>IF(LEN(B317)&gt;0,B317&amp;"_"&amp;COUNTIF(B$169:B317,B317),"")</f>
        <v>Warner Rd &amp; McClintock Dr_1</v>
      </c>
    </row>
    <row r="318" spans="1:5" x14ac:dyDescent="0.25">
      <c r="A318">
        <v>149</v>
      </c>
      <c r="B318" t="str">
        <f t="shared" si="12"/>
        <v>Warner Rd &amp; Price Rd</v>
      </c>
      <c r="C318" s="99" t="b">
        <f t="shared" si="13"/>
        <v>0</v>
      </c>
      <c r="D318" s="100" t="b">
        <f t="shared" si="14"/>
        <v>1</v>
      </c>
      <c r="E318" t="str">
        <f>IF(LEN(B318)&gt;0,B318&amp;"_"&amp;COUNTIF(B$169:B318,B318),"")</f>
        <v>Warner Rd &amp; Price Rd_1</v>
      </c>
    </row>
    <row r="319" spans="1:5" x14ac:dyDescent="0.25">
      <c r="A319">
        <v>150</v>
      </c>
      <c r="B319" t="str">
        <f t="shared" si="12"/>
        <v>Rio Salado Pkwy &amp; 52nd St</v>
      </c>
      <c r="C319" s="99" t="b">
        <f t="shared" si="13"/>
        <v>1</v>
      </c>
      <c r="D319" s="100" t="b">
        <f t="shared" si="14"/>
        <v>0</v>
      </c>
      <c r="E319" t="str">
        <f>IF(LEN(B319)&gt;0,B319&amp;"_"&amp;COUNTIF(B$169:B319,B319),"")</f>
        <v>Rio Salado Pkwy &amp; 52nd St_1</v>
      </c>
    </row>
    <row r="320" spans="1:5" x14ac:dyDescent="0.25">
      <c r="A320">
        <v>151</v>
      </c>
      <c r="B320" t="str">
        <f t="shared" si="12"/>
        <v>Elliot Rd &amp; Hardy Dr</v>
      </c>
      <c r="C320" s="99" t="b">
        <f t="shared" si="13"/>
        <v>0</v>
      </c>
      <c r="D320" s="100" t="b">
        <f t="shared" si="14"/>
        <v>1</v>
      </c>
      <c r="E320" t="str">
        <f>IF(LEN(B320)&gt;0,B320&amp;"_"&amp;COUNTIF(B$169:B320,B320),"")</f>
        <v>Elliot Rd &amp; Hardy Dr_1</v>
      </c>
    </row>
    <row r="321" spans="1:5" x14ac:dyDescent="0.25">
      <c r="A321">
        <v>152</v>
      </c>
      <c r="B321" t="str">
        <f t="shared" si="12"/>
        <v>Elliot Rd &amp; Priest Dr</v>
      </c>
      <c r="C321" s="99" t="b">
        <f t="shared" si="13"/>
        <v>0</v>
      </c>
      <c r="D321" s="100" t="b">
        <f t="shared" si="14"/>
        <v>1</v>
      </c>
      <c r="E321" t="str">
        <f>IF(LEN(B321)&gt;0,B321&amp;"_"&amp;COUNTIF(B$169:B321,B321),"")</f>
        <v>Elliot Rd &amp; Priest Dr_3</v>
      </c>
    </row>
    <row r="322" spans="1:5" x14ac:dyDescent="0.25">
      <c r="A322">
        <v>153</v>
      </c>
      <c r="B322" t="str">
        <f t="shared" si="12"/>
        <v/>
      </c>
      <c r="C322" s="99" t="b">
        <f t="shared" si="13"/>
        <v>0</v>
      </c>
      <c r="D322" s="100" t="b">
        <f t="shared" si="14"/>
        <v>0</v>
      </c>
      <c r="E322" t="str">
        <f>IF(LEN(B322)&gt;0,B322&amp;"_"&amp;COUNTIF(B$169:B322,B322),"")</f>
        <v/>
      </c>
    </row>
    <row r="323" spans="1:5" x14ac:dyDescent="0.25">
      <c r="A323">
        <v>154</v>
      </c>
      <c r="B323" t="str">
        <f t="shared" si="12"/>
        <v>Southern Ave &amp; Priest Dr</v>
      </c>
      <c r="C323" s="99" t="b">
        <f t="shared" si="13"/>
        <v>0</v>
      </c>
      <c r="D323" s="100" t="b">
        <f t="shared" si="14"/>
        <v>1</v>
      </c>
      <c r="E323" t="str">
        <f>IF(LEN(B323)&gt;0,B323&amp;"_"&amp;COUNTIF(B$169:B323,B323),"")</f>
        <v>Southern Ave &amp; Priest Dr_2</v>
      </c>
    </row>
    <row r="324" spans="1:5" x14ac:dyDescent="0.25">
      <c r="A324">
        <v>155</v>
      </c>
      <c r="B324" t="str">
        <f t="shared" ref="B324" si="15">IF($C324,$B157&amp;" &amp; "&amp;C157,IF($D324,C157&amp;" &amp; "&amp;$B157,""))</f>
        <v>202 Fwy &amp; Priest Dr</v>
      </c>
      <c r="C324" s="99" t="b">
        <f t="shared" ref="C324" si="16">NOT(ISERROR(MATCH(B157,Loc_EW,0)))</f>
        <v>0</v>
      </c>
      <c r="D324" s="100" t="b">
        <f t="shared" ref="D324" si="17">NOT(ISERROR(MATCH(B157,Loc_NS,0)))</f>
        <v>1</v>
      </c>
      <c r="E324" t="str">
        <f>IF(LEN(B324)&gt;0,B324&amp;"_"&amp;COUNTIF(B$169:B324,B324),"")</f>
        <v>202 Fwy &amp; Priest Dr_1</v>
      </c>
    </row>
    <row r="325" spans="1:5" x14ac:dyDescent="0.25">
      <c r="A325">
        <v>156</v>
      </c>
      <c r="B325" t="str">
        <f t="shared" ref="B325:B332" si="18">IF($C325,$B158&amp;" &amp; "&amp;C158,IF($D325,C158&amp;" &amp; "&amp;$B158,""))</f>
        <v/>
      </c>
      <c r="C325" s="99" t="b">
        <f t="shared" ref="C325:C332" si="19">NOT(ISERROR(MATCH(B158,Loc_EW,0)))</f>
        <v>0</v>
      </c>
      <c r="D325" s="100" t="b">
        <f t="shared" ref="D325:D332" si="20">NOT(ISERROR(MATCH(B158,Loc_NS,0)))</f>
        <v>0</v>
      </c>
      <c r="E325" t="str">
        <f>IF(LEN(B325)&gt;0,B325&amp;"_"&amp;COUNTIF(B$169:B325,B325),"")</f>
        <v/>
      </c>
    </row>
    <row r="326" spans="1:5" x14ac:dyDescent="0.25">
      <c r="A326">
        <v>157</v>
      </c>
      <c r="B326" t="str">
        <f t="shared" si="18"/>
        <v/>
      </c>
      <c r="C326" s="99" t="b">
        <f t="shared" si="19"/>
        <v>0</v>
      </c>
      <c r="D326" s="100" t="b">
        <f t="shared" si="20"/>
        <v>0</v>
      </c>
      <c r="E326" t="str">
        <f>IF(LEN(B326)&gt;0,B326&amp;"_"&amp;COUNTIF(B$169:B326,B326),"")</f>
        <v/>
      </c>
    </row>
    <row r="327" spans="1:5" x14ac:dyDescent="0.25">
      <c r="A327">
        <v>158</v>
      </c>
      <c r="B327" t="str">
        <f t="shared" si="18"/>
        <v/>
      </c>
      <c r="C327" s="99" t="b">
        <f t="shared" si="19"/>
        <v>0</v>
      </c>
      <c r="D327" s="100" t="b">
        <f t="shared" si="20"/>
        <v>0</v>
      </c>
      <c r="E327" t="str">
        <f>IF(LEN(B327)&gt;0,B327&amp;"_"&amp;COUNTIF(B$169:B327,B327),"")</f>
        <v/>
      </c>
    </row>
    <row r="328" spans="1:5" x14ac:dyDescent="0.25">
      <c r="A328">
        <v>159</v>
      </c>
      <c r="B328" t="str">
        <f t="shared" si="18"/>
        <v/>
      </c>
      <c r="C328" s="99" t="b">
        <f t="shared" si="19"/>
        <v>0</v>
      </c>
      <c r="D328" s="100" t="b">
        <f t="shared" si="20"/>
        <v>0</v>
      </c>
      <c r="E328" t="str">
        <f>IF(LEN(B328)&gt;0,B328&amp;"_"&amp;COUNTIF(B$169:B328,B328),"")</f>
        <v/>
      </c>
    </row>
    <row r="329" spans="1:5" x14ac:dyDescent="0.25">
      <c r="A329">
        <v>160</v>
      </c>
      <c r="B329" t="str">
        <f t="shared" si="18"/>
        <v/>
      </c>
      <c r="C329" s="99" t="b">
        <f t="shared" si="19"/>
        <v>0</v>
      </c>
      <c r="D329" s="100" t="b">
        <f t="shared" si="20"/>
        <v>0</v>
      </c>
      <c r="E329" t="str">
        <f>IF(LEN(B329)&gt;0,B329&amp;"_"&amp;COUNTIF(B$169:B329,B329),"")</f>
        <v/>
      </c>
    </row>
    <row r="330" spans="1:5" x14ac:dyDescent="0.25">
      <c r="A330">
        <v>161</v>
      </c>
      <c r="B330" t="str">
        <f t="shared" si="18"/>
        <v/>
      </c>
      <c r="C330" s="99" t="b">
        <f t="shared" si="19"/>
        <v>0</v>
      </c>
      <c r="D330" s="100" t="b">
        <f t="shared" si="20"/>
        <v>0</v>
      </c>
      <c r="E330" t="str">
        <f>IF(LEN(B330)&gt;0,B330&amp;"_"&amp;COUNTIF(B$169:B330,B330),"")</f>
        <v/>
      </c>
    </row>
    <row r="331" spans="1:5" x14ac:dyDescent="0.25">
      <c r="A331">
        <v>162</v>
      </c>
      <c r="B331" t="str">
        <f t="shared" si="18"/>
        <v/>
      </c>
      <c r="C331" s="99" t="b">
        <f t="shared" si="19"/>
        <v>0</v>
      </c>
      <c r="D331" s="100" t="b">
        <f t="shared" si="20"/>
        <v>0</v>
      </c>
      <c r="E331" t="str">
        <f>IF(LEN(B331)&gt;0,B331&amp;"_"&amp;COUNTIF(B$169:B331,B331),"")</f>
        <v/>
      </c>
    </row>
    <row r="332" spans="1:5" x14ac:dyDescent="0.25">
      <c r="A332">
        <v>163</v>
      </c>
      <c r="B332" t="str">
        <f t="shared" si="18"/>
        <v/>
      </c>
      <c r="C332" s="99" t="b">
        <f t="shared" si="19"/>
        <v>0</v>
      </c>
      <c r="D332" s="100" t="b">
        <f t="shared" si="20"/>
        <v>0</v>
      </c>
      <c r="E332" t="str">
        <f>IF(LEN(B332)&gt;0,B332&amp;"_"&amp;COUNTIF(B$169:B332,B332),"")</f>
        <v/>
      </c>
    </row>
    <row r="333" spans="1:5" x14ac:dyDescent="0.25">
      <c r="A333">
        <v>0</v>
      </c>
      <c r="B333" t="str">
        <f t="shared" ref="B333:B364" si="21">IF($C169,$B2&amp;" &amp; "&amp;D2,IF($D169,D2&amp;" &amp; "&amp;$B2,""))</f>
        <v/>
      </c>
      <c r="C333" s="99" t="b">
        <f t="shared" ref="C333:D352" si="22">C169</f>
        <v>0</v>
      </c>
      <c r="D333" s="99" t="b">
        <f t="shared" si="22"/>
        <v>0</v>
      </c>
      <c r="E333" t="str">
        <f>IF(LEN(B333)&gt;0,B333&amp;"_"&amp;COUNTIF(B$169:B333,B333),"")</f>
        <v/>
      </c>
    </row>
    <row r="334" spans="1:5" x14ac:dyDescent="0.25">
      <c r="A334">
        <v>1</v>
      </c>
      <c r="B334" t="str">
        <f t="shared" si="21"/>
        <v>McKellips Rd &amp; College Ave</v>
      </c>
      <c r="C334" s="99" t="b">
        <f t="shared" si="22"/>
        <v>0</v>
      </c>
      <c r="D334" s="99" t="b">
        <f t="shared" si="22"/>
        <v>1</v>
      </c>
      <c r="E334" t="str">
        <f>IF(LEN(B334)&gt;0,B334&amp;"_"&amp;COUNTIF(B$169:B334,B334),"")</f>
        <v>McKellips Rd &amp; College Ave_3</v>
      </c>
    </row>
    <row r="335" spans="1:5" x14ac:dyDescent="0.25">
      <c r="A335">
        <v>2</v>
      </c>
      <c r="B335" t="str">
        <f t="shared" si="21"/>
        <v/>
      </c>
      <c r="C335" s="99" t="b">
        <f t="shared" si="22"/>
        <v>0</v>
      </c>
      <c r="D335" s="99" t="b">
        <f t="shared" si="22"/>
        <v>0</v>
      </c>
      <c r="E335" t="str">
        <f>IF(LEN(B335)&gt;0,B335&amp;"_"&amp;COUNTIF(B$169:B335,B335),"")</f>
        <v/>
      </c>
    </row>
    <row r="336" spans="1:5" x14ac:dyDescent="0.25">
      <c r="A336">
        <v>3</v>
      </c>
      <c r="B336" t="str">
        <f t="shared" si="21"/>
        <v>McKellips Rd &amp; McClintock Dr</v>
      </c>
      <c r="C336" s="99" t="b">
        <f t="shared" si="22"/>
        <v>1</v>
      </c>
      <c r="D336" s="99" t="b">
        <f t="shared" si="22"/>
        <v>0</v>
      </c>
      <c r="E336" t="str">
        <f>IF(LEN(B336)&gt;0,B336&amp;"_"&amp;COUNTIF(B$169:B336,B336),"")</f>
        <v>McKellips Rd &amp; McClintock Dr_2</v>
      </c>
    </row>
    <row r="337" spans="1:5" x14ac:dyDescent="0.25">
      <c r="A337">
        <v>4</v>
      </c>
      <c r="B337" t="str">
        <f t="shared" si="21"/>
        <v>McKellips Rd &amp; Scottsdale Rd</v>
      </c>
      <c r="C337" s="99" t="b">
        <f t="shared" si="22"/>
        <v>1</v>
      </c>
      <c r="D337" s="99" t="b">
        <f t="shared" si="22"/>
        <v>0</v>
      </c>
      <c r="E337" t="str">
        <f>IF(LEN(B337)&gt;0,B337&amp;"_"&amp;COUNTIF(B$169:B337,B337),"")</f>
        <v>McKellips Rd &amp; Scottsdale Rd_2</v>
      </c>
    </row>
    <row r="338" spans="1:5" x14ac:dyDescent="0.25">
      <c r="A338">
        <v>5</v>
      </c>
      <c r="B338" t="str">
        <f t="shared" si="21"/>
        <v>Curry Rd &amp; College Ave</v>
      </c>
      <c r="C338" s="99" t="b">
        <f t="shared" si="22"/>
        <v>0</v>
      </c>
      <c r="D338" s="99" t="b">
        <f t="shared" si="22"/>
        <v>1</v>
      </c>
      <c r="E338" t="str">
        <f>IF(LEN(B338)&gt;0,B338&amp;"_"&amp;COUNTIF(B$169:B338,B338),"")</f>
        <v>Curry Rd &amp; College Ave_2</v>
      </c>
    </row>
    <row r="339" spans="1:5" x14ac:dyDescent="0.25">
      <c r="A339">
        <v>6</v>
      </c>
      <c r="B339" t="str">
        <f t="shared" si="21"/>
        <v/>
      </c>
      <c r="C339" s="99" t="b">
        <f t="shared" si="22"/>
        <v>0</v>
      </c>
      <c r="D339" s="99" t="b">
        <f t="shared" si="22"/>
        <v>0</v>
      </c>
      <c r="E339" t="str">
        <f>IF(LEN(B339)&gt;0,B339&amp;"_"&amp;COUNTIF(B$169:B339,B339),"")</f>
        <v/>
      </c>
    </row>
    <row r="340" spans="1:5" x14ac:dyDescent="0.25">
      <c r="A340">
        <v>7</v>
      </c>
      <c r="B340" t="str">
        <f t="shared" si="21"/>
        <v>Curry Rd &amp; McClintock Dr</v>
      </c>
      <c r="C340" s="99" t="b">
        <f t="shared" si="22"/>
        <v>0</v>
      </c>
      <c r="D340" s="99" t="b">
        <f t="shared" si="22"/>
        <v>1</v>
      </c>
      <c r="E340" t="str">
        <f>IF(LEN(B340)&gt;0,B340&amp;"_"&amp;COUNTIF(B$169:B340,B340),"")</f>
        <v>Curry Rd &amp; McClintock Dr_2</v>
      </c>
    </row>
    <row r="341" spans="1:5" x14ac:dyDescent="0.25">
      <c r="A341">
        <v>8</v>
      </c>
      <c r="B341" t="str">
        <f t="shared" si="21"/>
        <v>Curry Rd &amp; McClintock Dr</v>
      </c>
      <c r="C341" s="99" t="b">
        <f t="shared" si="22"/>
        <v>1</v>
      </c>
      <c r="D341" s="99" t="b">
        <f t="shared" si="22"/>
        <v>0</v>
      </c>
      <c r="E341" t="str">
        <f>IF(LEN(B341)&gt;0,B341&amp;"_"&amp;COUNTIF(B$169:B341,B341),"")</f>
        <v>Curry Rd &amp; McClintock Dr_3</v>
      </c>
    </row>
    <row r="342" spans="1:5" x14ac:dyDescent="0.25">
      <c r="A342">
        <v>9</v>
      </c>
      <c r="B342" t="str">
        <f t="shared" si="21"/>
        <v>Curry Rd &amp; Scottsdale Rd</v>
      </c>
      <c r="C342" s="99" t="b">
        <f t="shared" si="22"/>
        <v>1</v>
      </c>
      <c r="D342" s="99" t="b">
        <f t="shared" si="22"/>
        <v>0</v>
      </c>
      <c r="E342" t="str">
        <f>IF(LEN(B342)&gt;0,B342&amp;"_"&amp;COUNTIF(B$169:B342,B342),"")</f>
        <v>Curry Rd &amp; Scottsdale Rd_2</v>
      </c>
    </row>
    <row r="343" spans="1:5" x14ac:dyDescent="0.25">
      <c r="A343">
        <v>10</v>
      </c>
      <c r="B343" t="str">
        <f t="shared" si="21"/>
        <v>Curry Rd &amp; College Ave</v>
      </c>
      <c r="C343" s="99" t="b">
        <f t="shared" si="22"/>
        <v>1</v>
      </c>
      <c r="D343" s="99" t="b">
        <f t="shared" si="22"/>
        <v>0</v>
      </c>
      <c r="E343" t="str">
        <f>IF(LEN(B343)&gt;0,B343&amp;"_"&amp;COUNTIF(B$169:B343,B343),"")</f>
        <v>Curry Rd &amp; College Ave_3</v>
      </c>
    </row>
    <row r="344" spans="1:5" x14ac:dyDescent="0.25">
      <c r="A344">
        <v>11</v>
      </c>
      <c r="B344" t="str">
        <f t="shared" si="21"/>
        <v>Washington St &amp; Mill Ave</v>
      </c>
      <c r="C344" s="99" t="b">
        <f t="shared" si="22"/>
        <v>0</v>
      </c>
      <c r="D344" s="99" t="b">
        <f t="shared" si="22"/>
        <v>1</v>
      </c>
      <c r="E344" t="str">
        <f>IF(LEN(B344)&gt;0,B344&amp;"_"&amp;COUNTIF(B$169:B344,B344),"")</f>
        <v>Washington St &amp; Mill Ave_1</v>
      </c>
    </row>
    <row r="345" spans="1:5" x14ac:dyDescent="0.25">
      <c r="A345">
        <v>12</v>
      </c>
      <c r="B345" t="str">
        <f t="shared" si="21"/>
        <v>Washington St &amp; Mill Ave</v>
      </c>
      <c r="C345" s="99" t="b">
        <f t="shared" si="22"/>
        <v>1</v>
      </c>
      <c r="D345" s="99" t="b">
        <f t="shared" si="22"/>
        <v>0</v>
      </c>
      <c r="E345" t="str">
        <f>IF(LEN(B345)&gt;0,B345&amp;"_"&amp;COUNTIF(B$169:B345,B345),"")</f>
        <v>Washington St &amp; Mill Ave_2</v>
      </c>
    </row>
    <row r="346" spans="1:5" x14ac:dyDescent="0.25">
      <c r="A346">
        <v>13</v>
      </c>
      <c r="B346" t="str">
        <f t="shared" si="21"/>
        <v>Washington St &amp; Priest Dr</v>
      </c>
      <c r="C346" s="99" t="b">
        <f t="shared" si="22"/>
        <v>1</v>
      </c>
      <c r="D346" s="99" t="b">
        <f t="shared" si="22"/>
        <v>0</v>
      </c>
      <c r="E346" t="str">
        <f>IF(LEN(B346)&gt;0,B346&amp;"_"&amp;COUNTIF(B$169:B346,B346),"")</f>
        <v>Washington St &amp; Priest Dr_3</v>
      </c>
    </row>
    <row r="347" spans="1:5" x14ac:dyDescent="0.25">
      <c r="A347">
        <v>14</v>
      </c>
      <c r="B347" t="str">
        <f t="shared" si="21"/>
        <v>Washington St &amp; Priest Dr</v>
      </c>
      <c r="C347" s="99" t="b">
        <f t="shared" si="22"/>
        <v>0</v>
      </c>
      <c r="D347" s="99" t="b">
        <f t="shared" si="22"/>
        <v>1</v>
      </c>
      <c r="E347" t="str">
        <f>IF(LEN(B347)&gt;0,B347&amp;"_"&amp;COUNTIF(B$169:B347,B347),"")</f>
        <v>Washington St &amp; Priest Dr_4</v>
      </c>
    </row>
    <row r="348" spans="1:5" x14ac:dyDescent="0.25">
      <c r="A348">
        <v>15</v>
      </c>
      <c r="B348" t="str">
        <f t="shared" si="21"/>
        <v>202 Fwy &amp; Priest Dr</v>
      </c>
      <c r="C348" s="99" t="b">
        <f t="shared" si="22"/>
        <v>0</v>
      </c>
      <c r="D348" s="99" t="b">
        <f t="shared" si="22"/>
        <v>1</v>
      </c>
      <c r="E348" t="str">
        <f>IF(LEN(B348)&gt;0,B348&amp;"_"&amp;COUNTIF(B$169:B348,B348),"")</f>
        <v>202 Fwy &amp; Priest Dr_2</v>
      </c>
    </row>
    <row r="349" spans="1:5" x14ac:dyDescent="0.25">
      <c r="A349">
        <v>16</v>
      </c>
      <c r="B349" t="str">
        <f t="shared" si="21"/>
        <v>Rio Salado Pkwy &amp; Hardy Dr</v>
      </c>
      <c r="C349" s="99" t="b">
        <f t="shared" si="22"/>
        <v>1</v>
      </c>
      <c r="D349" s="99" t="b">
        <f t="shared" si="22"/>
        <v>0</v>
      </c>
      <c r="E349" t="str">
        <f>IF(LEN(B349)&gt;0,B349&amp;"_"&amp;COUNTIF(B$169:B349,B349),"")</f>
        <v>Rio Salado Pkwy &amp; Hardy Dr_3</v>
      </c>
    </row>
    <row r="350" spans="1:5" x14ac:dyDescent="0.25">
      <c r="A350">
        <v>17</v>
      </c>
      <c r="B350" t="str">
        <f t="shared" si="21"/>
        <v>University Dr &amp; Mill Ave</v>
      </c>
      <c r="C350" s="99" t="b">
        <f t="shared" si="22"/>
        <v>0</v>
      </c>
      <c r="D350" s="99" t="b">
        <f t="shared" si="22"/>
        <v>1</v>
      </c>
      <c r="E350" t="str">
        <f>IF(LEN(B350)&gt;0,B350&amp;"_"&amp;COUNTIF(B$169:B350,B350),"")</f>
        <v>University Dr &amp; Mill Ave_3</v>
      </c>
    </row>
    <row r="351" spans="1:5" x14ac:dyDescent="0.25">
      <c r="A351">
        <v>18</v>
      </c>
      <c r="B351" t="str">
        <f t="shared" si="21"/>
        <v/>
      </c>
      <c r="C351" s="99" t="b">
        <f t="shared" si="22"/>
        <v>0</v>
      </c>
      <c r="D351" s="99" t="b">
        <f t="shared" si="22"/>
        <v>0</v>
      </c>
      <c r="E351" t="str">
        <f>IF(LEN(B351)&gt;0,B351&amp;"_"&amp;COUNTIF(B$169:B351,B351),"")</f>
        <v/>
      </c>
    </row>
    <row r="352" spans="1:5" x14ac:dyDescent="0.25">
      <c r="A352">
        <v>19</v>
      </c>
      <c r="B352" t="str">
        <f t="shared" si="21"/>
        <v>Rio Salado Pkwy &amp; McClintock Dr</v>
      </c>
      <c r="C352" s="99" t="b">
        <f t="shared" si="22"/>
        <v>0</v>
      </c>
      <c r="D352" s="99" t="b">
        <f t="shared" si="22"/>
        <v>1</v>
      </c>
      <c r="E352" t="str">
        <f>IF(LEN(B352)&gt;0,B352&amp;"_"&amp;COUNTIF(B$169:B352,B352),"")</f>
        <v>Rio Salado Pkwy &amp; McClintock Dr_3</v>
      </c>
    </row>
    <row r="353" spans="1:5" x14ac:dyDescent="0.25">
      <c r="A353">
        <v>20</v>
      </c>
      <c r="B353" t="str">
        <f t="shared" si="21"/>
        <v>Rio Salado Pkwy &amp; Mill Ave</v>
      </c>
      <c r="C353" s="99" t="b">
        <f t="shared" ref="C353:D372" si="23">C189</f>
        <v>1</v>
      </c>
      <c r="D353" s="99" t="b">
        <f t="shared" si="23"/>
        <v>0</v>
      </c>
      <c r="E353" t="str">
        <f>IF(LEN(B353)&gt;0,B353&amp;"_"&amp;COUNTIF(B$169:B353,B353),"")</f>
        <v>Rio Salado Pkwy &amp; Mill Ave_2</v>
      </c>
    </row>
    <row r="354" spans="1:5" x14ac:dyDescent="0.25">
      <c r="A354">
        <v>21</v>
      </c>
      <c r="B354" t="str">
        <f t="shared" si="21"/>
        <v>University Dr &amp; Priest Dr</v>
      </c>
      <c r="C354" s="99" t="b">
        <f t="shared" si="23"/>
        <v>0</v>
      </c>
      <c r="D354" s="99" t="b">
        <f t="shared" si="23"/>
        <v>1</v>
      </c>
      <c r="E354" t="str">
        <f>IF(LEN(B354)&gt;0,B354&amp;"_"&amp;COUNTIF(B$169:B354,B354),"")</f>
        <v>University Dr &amp; Priest Dr_3</v>
      </c>
    </row>
    <row r="355" spans="1:5" x14ac:dyDescent="0.25">
      <c r="A355">
        <v>22</v>
      </c>
      <c r="B355" t="str">
        <f t="shared" si="21"/>
        <v>5th St &amp; Hardy Dr</v>
      </c>
      <c r="C355" s="99" t="b">
        <f t="shared" si="23"/>
        <v>1</v>
      </c>
      <c r="D355" s="99" t="b">
        <f t="shared" si="23"/>
        <v>0</v>
      </c>
      <c r="E355" t="str">
        <f>IF(LEN(B355)&gt;0,B355&amp;"_"&amp;COUNTIF(B$169:B355,B355),"")</f>
        <v>5th St &amp; Hardy Dr_2</v>
      </c>
    </row>
    <row r="356" spans="1:5" x14ac:dyDescent="0.25">
      <c r="A356">
        <v>23</v>
      </c>
      <c r="B356" t="str">
        <f t="shared" si="21"/>
        <v>5th St &amp; Mill Ave</v>
      </c>
      <c r="C356" s="99" t="b">
        <f t="shared" si="23"/>
        <v>1</v>
      </c>
      <c r="D356" s="99" t="b">
        <f t="shared" si="23"/>
        <v>0</v>
      </c>
      <c r="E356" t="str">
        <f>IF(LEN(B356)&gt;0,B356&amp;"_"&amp;COUNTIF(B$169:B356,B356),"")</f>
        <v>5th St &amp; Mill Ave_2</v>
      </c>
    </row>
    <row r="357" spans="1:5" x14ac:dyDescent="0.25">
      <c r="A357">
        <v>24</v>
      </c>
      <c r="B357" t="str">
        <f t="shared" si="21"/>
        <v>5th St &amp; College Ave</v>
      </c>
      <c r="C357" s="99" t="b">
        <f t="shared" si="23"/>
        <v>1</v>
      </c>
      <c r="D357" s="99" t="b">
        <f t="shared" si="23"/>
        <v>0</v>
      </c>
      <c r="E357" t="str">
        <f>IF(LEN(B357)&gt;0,B357&amp;"_"&amp;COUNTIF(B$169:B357,B357),"")</f>
        <v>5th St &amp; College Ave_2</v>
      </c>
    </row>
    <row r="358" spans="1:5" x14ac:dyDescent="0.25">
      <c r="A358">
        <v>25</v>
      </c>
      <c r="B358" t="str">
        <f t="shared" si="21"/>
        <v>Rio Salado Pkwy &amp; Rural Rd</v>
      </c>
      <c r="C358" s="99" t="b">
        <f t="shared" si="23"/>
        <v>1</v>
      </c>
      <c r="D358" s="99" t="b">
        <f t="shared" si="23"/>
        <v>0</v>
      </c>
      <c r="E358" t="str">
        <f>IF(LEN(B358)&gt;0,B358&amp;"_"&amp;COUNTIF(B$169:B358,B358),"")</f>
        <v>Rio Salado Pkwy &amp; Rural Rd_3</v>
      </c>
    </row>
    <row r="359" spans="1:5" x14ac:dyDescent="0.25">
      <c r="A359">
        <v>26</v>
      </c>
      <c r="B359" t="str">
        <f t="shared" si="21"/>
        <v>University Dr &amp; Rural Rd</v>
      </c>
      <c r="C359" s="99" t="b">
        <f t="shared" si="23"/>
        <v>0</v>
      </c>
      <c r="D359" s="99" t="b">
        <f t="shared" si="23"/>
        <v>1</v>
      </c>
      <c r="E359" t="str">
        <f>IF(LEN(B359)&gt;0,B359&amp;"_"&amp;COUNTIF(B$169:B359,B359),"")</f>
        <v>University Dr &amp; Rural Rd_3</v>
      </c>
    </row>
    <row r="360" spans="1:5" x14ac:dyDescent="0.25">
      <c r="A360">
        <v>27</v>
      </c>
      <c r="B360" t="str">
        <f t="shared" si="21"/>
        <v>Rio Salado Pkwy &amp; McClintock Dr</v>
      </c>
      <c r="C360" s="99" t="b">
        <f t="shared" si="23"/>
        <v>1</v>
      </c>
      <c r="D360" s="99" t="b">
        <f t="shared" si="23"/>
        <v>0</v>
      </c>
      <c r="E360" t="str">
        <f>IF(LEN(B360)&gt;0,B360&amp;"_"&amp;COUNTIF(B$169:B360,B360),"")</f>
        <v>Rio Salado Pkwy &amp; McClintock Dr_4</v>
      </c>
    </row>
    <row r="361" spans="1:5" x14ac:dyDescent="0.25">
      <c r="A361">
        <v>28</v>
      </c>
      <c r="B361" t="str">
        <f t="shared" si="21"/>
        <v>Rio Salado Pkwy &amp; Price Rd</v>
      </c>
      <c r="C361" s="99" t="b">
        <f t="shared" si="23"/>
        <v>1</v>
      </c>
      <c r="D361" s="99" t="b">
        <f t="shared" si="23"/>
        <v>0</v>
      </c>
      <c r="E361" t="str">
        <f>IF(LEN(B361)&gt;0,B361&amp;"_"&amp;COUNTIF(B$169:B361,B361),"")</f>
        <v>Rio Salado Pkwy &amp; Price Rd_2</v>
      </c>
    </row>
    <row r="362" spans="1:5" x14ac:dyDescent="0.25">
      <c r="A362">
        <v>29</v>
      </c>
      <c r="B362" t="str">
        <f>IF($C198,$B31&amp;" &amp; "&amp;D31,IF($D198,D31&amp;" &amp; "&amp;$B31,""))</f>
        <v>University Dr &amp; Price Rd</v>
      </c>
      <c r="C362" s="99" t="b">
        <f t="shared" si="23"/>
        <v>0</v>
      </c>
      <c r="D362" s="99" t="b">
        <f t="shared" si="23"/>
        <v>1</v>
      </c>
      <c r="E362" t="str">
        <f>IF(LEN(B362)&gt;0,B362&amp;"_"&amp;COUNTIF(B$169:B362,B362),"")</f>
        <v>University Dr &amp; Price Rd_3</v>
      </c>
    </row>
    <row r="363" spans="1:5" x14ac:dyDescent="0.25">
      <c r="A363">
        <v>30</v>
      </c>
      <c r="B363" t="str">
        <f t="shared" si="21"/>
        <v>University Dr &amp; Price Rd</v>
      </c>
      <c r="C363" s="99" t="b">
        <f t="shared" si="23"/>
        <v>1</v>
      </c>
      <c r="D363" s="99" t="b">
        <f t="shared" si="23"/>
        <v>0</v>
      </c>
      <c r="E363" t="str">
        <f>IF(LEN(B363)&gt;0,B363&amp;"_"&amp;COUNTIF(B$169:B363,B363),"")</f>
        <v>University Dr &amp; Price Rd_4</v>
      </c>
    </row>
    <row r="364" spans="1:5" x14ac:dyDescent="0.25">
      <c r="A364">
        <v>31</v>
      </c>
      <c r="B364" t="str">
        <f t="shared" si="21"/>
        <v>University Dr &amp; McClintock Dr</v>
      </c>
      <c r="C364" s="99" t="b">
        <f t="shared" si="23"/>
        <v>0</v>
      </c>
      <c r="D364" s="99" t="b">
        <f t="shared" si="23"/>
        <v>1</v>
      </c>
      <c r="E364" t="str">
        <f>IF(LEN(B364)&gt;0,B364&amp;"_"&amp;COUNTIF(B$169:B364,B364),"")</f>
        <v>University Dr &amp; McClintock Dr_3</v>
      </c>
    </row>
    <row r="365" spans="1:5" x14ac:dyDescent="0.25">
      <c r="A365">
        <v>32</v>
      </c>
      <c r="B365" t="str">
        <f t="shared" ref="B365:B396" si="24">IF($C201,$B34&amp;" &amp; "&amp;D34,IF($D201,D34&amp;" &amp; "&amp;$B34,""))</f>
        <v>University Dr &amp; McClintock Dr</v>
      </c>
      <c r="C365" s="99" t="b">
        <f t="shared" si="23"/>
        <v>1</v>
      </c>
      <c r="D365" s="99" t="b">
        <f t="shared" si="23"/>
        <v>0</v>
      </c>
      <c r="E365" t="str">
        <f>IF(LEN(B365)&gt;0,B365&amp;"_"&amp;COUNTIF(B$169:B365,B365),"")</f>
        <v>University Dr &amp; McClintock Dr_4</v>
      </c>
    </row>
    <row r="366" spans="1:5" x14ac:dyDescent="0.25">
      <c r="A366">
        <v>33</v>
      </c>
      <c r="B366" t="str">
        <f t="shared" si="24"/>
        <v>University Dr &amp; College Ave</v>
      </c>
      <c r="C366" s="99" t="b">
        <f t="shared" si="23"/>
        <v>0</v>
      </c>
      <c r="D366" s="99" t="b">
        <f t="shared" si="23"/>
        <v>1</v>
      </c>
      <c r="E366" t="str">
        <f>IF(LEN(B366)&gt;0,B366&amp;"_"&amp;COUNTIF(B$169:B366,B366),"")</f>
        <v>University Dr &amp; College Ave_1</v>
      </c>
    </row>
    <row r="367" spans="1:5" x14ac:dyDescent="0.25">
      <c r="A367">
        <v>34</v>
      </c>
      <c r="B367" t="str">
        <f t="shared" si="24"/>
        <v>University Dr &amp; Hardy Dr</v>
      </c>
      <c r="C367" s="99" t="b">
        <f t="shared" si="23"/>
        <v>0</v>
      </c>
      <c r="D367" s="99" t="b">
        <f t="shared" si="23"/>
        <v>1</v>
      </c>
      <c r="E367" t="str">
        <f>IF(LEN(B367)&gt;0,B367&amp;"_"&amp;COUNTIF(B$169:B367,B367),"")</f>
        <v>University Dr &amp; Hardy Dr_2</v>
      </c>
    </row>
    <row r="368" spans="1:5" x14ac:dyDescent="0.25">
      <c r="A368">
        <v>35</v>
      </c>
      <c r="B368" t="str">
        <f t="shared" si="24"/>
        <v/>
      </c>
      <c r="C368" s="99" t="b">
        <f t="shared" si="23"/>
        <v>0</v>
      </c>
      <c r="D368" s="99" t="b">
        <f t="shared" si="23"/>
        <v>0</v>
      </c>
      <c r="E368" t="str">
        <f>IF(LEN(B368)&gt;0,B368&amp;"_"&amp;COUNTIF(B$169:B368,B368),"")</f>
        <v/>
      </c>
    </row>
    <row r="369" spans="1:5" x14ac:dyDescent="0.25">
      <c r="A369">
        <v>36</v>
      </c>
      <c r="B369" t="str">
        <f t="shared" si="24"/>
        <v>University Dr &amp; Priest Dr</v>
      </c>
      <c r="C369" s="99" t="b">
        <f t="shared" si="23"/>
        <v>1</v>
      </c>
      <c r="D369" s="99" t="b">
        <f t="shared" si="23"/>
        <v>0</v>
      </c>
      <c r="E369" t="str">
        <f>IF(LEN(B369)&gt;0,B369&amp;"_"&amp;COUNTIF(B$169:B369,B369),"")</f>
        <v>University Dr &amp; Priest Dr_4</v>
      </c>
    </row>
    <row r="370" spans="1:5" x14ac:dyDescent="0.25">
      <c r="A370">
        <v>37</v>
      </c>
      <c r="B370" t="str">
        <f t="shared" si="24"/>
        <v>University Dr &amp; Mill Ave</v>
      </c>
      <c r="C370" s="99" t="b">
        <f t="shared" si="23"/>
        <v>1</v>
      </c>
      <c r="D370" s="99" t="b">
        <f t="shared" si="23"/>
        <v>0</v>
      </c>
      <c r="E370" t="str">
        <f>IF(LEN(B370)&gt;0,B370&amp;"_"&amp;COUNTIF(B$169:B370,B370),"")</f>
        <v>University Dr &amp; Mill Ave_4</v>
      </c>
    </row>
    <row r="371" spans="1:5" x14ac:dyDescent="0.25">
      <c r="A371">
        <v>38</v>
      </c>
      <c r="B371" t="str">
        <f t="shared" si="24"/>
        <v>University Dr &amp; Rural Rd</v>
      </c>
      <c r="C371" s="99" t="b">
        <f t="shared" si="23"/>
        <v>1</v>
      </c>
      <c r="D371" s="99" t="b">
        <f t="shared" si="23"/>
        <v>0</v>
      </c>
      <c r="E371" t="str">
        <f>IF(LEN(B371)&gt;0,B371&amp;"_"&amp;COUNTIF(B$169:B371,B371),"")</f>
        <v>University Dr &amp; Rural Rd_4</v>
      </c>
    </row>
    <row r="372" spans="1:5" x14ac:dyDescent="0.25">
      <c r="A372">
        <v>39</v>
      </c>
      <c r="B372" t="str">
        <f t="shared" si="24"/>
        <v>University Dr &amp; McAllister Ave</v>
      </c>
      <c r="C372" s="99" t="b">
        <f t="shared" si="23"/>
        <v>0</v>
      </c>
      <c r="D372" s="99" t="b">
        <f t="shared" si="23"/>
        <v>1</v>
      </c>
      <c r="E372" t="str">
        <f>IF(LEN(B372)&gt;0,B372&amp;"_"&amp;COUNTIF(B$169:B372,B372),"")</f>
        <v>University Dr &amp; McAllister Ave_1</v>
      </c>
    </row>
    <row r="373" spans="1:5" x14ac:dyDescent="0.25">
      <c r="A373">
        <v>40</v>
      </c>
      <c r="B373" t="str">
        <f t="shared" si="24"/>
        <v>Apache Blvd &amp; McClintock Dr</v>
      </c>
      <c r="C373" s="99" t="b">
        <f t="shared" ref="C373:D392" si="25">C209</f>
        <v>0</v>
      </c>
      <c r="D373" s="99" t="b">
        <f t="shared" si="25"/>
        <v>1</v>
      </c>
      <c r="E373" t="str">
        <f>IF(LEN(B373)&gt;0,B373&amp;"_"&amp;COUNTIF(B$169:B373,B373),"")</f>
        <v>Apache Blvd &amp; McClintock Dr_3</v>
      </c>
    </row>
    <row r="374" spans="1:5" x14ac:dyDescent="0.25">
      <c r="A374">
        <v>41</v>
      </c>
      <c r="B374" t="str">
        <f t="shared" si="24"/>
        <v>University Dr &amp; Evergreen Rd</v>
      </c>
      <c r="C374" s="99" t="b">
        <f t="shared" si="25"/>
        <v>1</v>
      </c>
      <c r="D374" s="99" t="b">
        <f t="shared" si="25"/>
        <v>0</v>
      </c>
      <c r="E374" t="str">
        <f>IF(LEN(B374)&gt;0,B374&amp;"_"&amp;COUNTIF(B$169:B374,B374),"")</f>
        <v>University Dr &amp; Evergreen Rd_1</v>
      </c>
    </row>
    <row r="375" spans="1:5" x14ac:dyDescent="0.25">
      <c r="A375">
        <v>42</v>
      </c>
      <c r="B375" t="str">
        <f t="shared" si="24"/>
        <v>Apache Blvd &amp; Price Rd</v>
      </c>
      <c r="C375" s="99" t="b">
        <f t="shared" si="25"/>
        <v>0</v>
      </c>
      <c r="D375" s="99" t="b">
        <f t="shared" si="25"/>
        <v>1</v>
      </c>
      <c r="E375" t="str">
        <f>IF(LEN(B375)&gt;0,B375&amp;"_"&amp;COUNTIF(B$169:B375,B375),"")</f>
        <v>Apache Blvd &amp; Price Rd_3</v>
      </c>
    </row>
    <row r="376" spans="1:5" x14ac:dyDescent="0.25">
      <c r="A376">
        <v>43</v>
      </c>
      <c r="B376" t="str">
        <f t="shared" si="24"/>
        <v>Apache Blvd &amp; Evergreen Rd</v>
      </c>
      <c r="C376" s="99" t="b">
        <f t="shared" si="25"/>
        <v>1</v>
      </c>
      <c r="D376" s="99" t="b">
        <f t="shared" si="25"/>
        <v>0</v>
      </c>
      <c r="E376" t="str">
        <f>IF(LEN(B376)&gt;0,B376&amp;"_"&amp;COUNTIF(B$169:B376,B376),"")</f>
        <v>Apache Blvd &amp; Evergreen Rd_1</v>
      </c>
    </row>
    <row r="377" spans="1:5" x14ac:dyDescent="0.25">
      <c r="A377">
        <v>44</v>
      </c>
      <c r="B377" t="str">
        <f t="shared" si="24"/>
        <v>Apache Blvd &amp; Price Rd</v>
      </c>
      <c r="C377" s="99" t="b">
        <f t="shared" si="25"/>
        <v>1</v>
      </c>
      <c r="D377" s="99" t="b">
        <f t="shared" si="25"/>
        <v>0</v>
      </c>
      <c r="E377" t="str">
        <f>IF(LEN(B377)&gt;0,B377&amp;"_"&amp;COUNTIF(B$169:B377,B377),"")</f>
        <v>Apache Blvd &amp; Price Rd_4</v>
      </c>
    </row>
    <row r="378" spans="1:5" x14ac:dyDescent="0.25">
      <c r="A378">
        <v>45</v>
      </c>
      <c r="B378" t="str">
        <f t="shared" si="24"/>
        <v>Apache Blvd &amp; McClintock Dr</v>
      </c>
      <c r="C378" s="99" t="b">
        <f t="shared" si="25"/>
        <v>1</v>
      </c>
      <c r="D378" s="99" t="b">
        <f t="shared" si="25"/>
        <v>0</v>
      </c>
      <c r="E378" t="str">
        <f>IF(LEN(B378)&gt;0,B378&amp;"_"&amp;COUNTIF(B$169:B378,B378),"")</f>
        <v>Apache Blvd &amp; McClintock Dr_4</v>
      </c>
    </row>
    <row r="379" spans="1:5" x14ac:dyDescent="0.25">
      <c r="A379">
        <v>46</v>
      </c>
      <c r="B379" t="str">
        <f t="shared" si="24"/>
        <v>Apache Blvd &amp; Rural Rd</v>
      </c>
      <c r="C379" s="99" t="b">
        <f t="shared" si="25"/>
        <v>0</v>
      </c>
      <c r="D379" s="99" t="b">
        <f t="shared" si="25"/>
        <v>1</v>
      </c>
      <c r="E379" t="str">
        <f>IF(LEN(B379)&gt;0,B379&amp;"_"&amp;COUNTIF(B$169:B379,B379),"")</f>
        <v>Apache Blvd &amp; Rural Rd_3</v>
      </c>
    </row>
    <row r="380" spans="1:5" x14ac:dyDescent="0.25">
      <c r="A380">
        <v>47</v>
      </c>
      <c r="B380" t="str">
        <f t="shared" si="24"/>
        <v>Terrace Lane &amp; McAllister Ave</v>
      </c>
      <c r="C380" s="99" t="b">
        <f t="shared" si="25"/>
        <v>0</v>
      </c>
      <c r="D380" s="99" t="b">
        <f t="shared" si="25"/>
        <v>1</v>
      </c>
      <c r="E380" t="str">
        <f>IF(LEN(B380)&gt;0,B380&amp;"_"&amp;COUNTIF(B$169:B380,B380),"")</f>
        <v>Terrace Lane &amp; McAllister Ave_2</v>
      </c>
    </row>
    <row r="381" spans="1:5" x14ac:dyDescent="0.25">
      <c r="A381">
        <v>48</v>
      </c>
      <c r="B381" t="str">
        <f t="shared" si="24"/>
        <v>Apache Blvd &amp; Rural Rd</v>
      </c>
      <c r="C381" s="99" t="b">
        <f t="shared" si="25"/>
        <v>1</v>
      </c>
      <c r="D381" s="99" t="b">
        <f t="shared" si="25"/>
        <v>0</v>
      </c>
      <c r="E381" t="str">
        <f>IF(LEN(B381)&gt;0,B381&amp;"_"&amp;COUNTIF(B$169:B381,B381),"")</f>
        <v>Apache Blvd &amp; Rural Rd_4</v>
      </c>
    </row>
    <row r="382" spans="1:5" x14ac:dyDescent="0.25">
      <c r="A382">
        <v>49</v>
      </c>
      <c r="B382" t="str">
        <f t="shared" si="24"/>
        <v>Apache Blvd &amp; Mill Ave</v>
      </c>
      <c r="C382" s="99" t="b">
        <f t="shared" si="25"/>
        <v>0</v>
      </c>
      <c r="D382" s="99" t="b">
        <f t="shared" si="25"/>
        <v>1</v>
      </c>
      <c r="E382" t="str">
        <f>IF(LEN(B382)&gt;0,B382&amp;"_"&amp;COUNTIF(B$169:B382,B382),"")</f>
        <v>Apache Blvd &amp; Mill Ave_3</v>
      </c>
    </row>
    <row r="383" spans="1:5" x14ac:dyDescent="0.25">
      <c r="A383">
        <v>50</v>
      </c>
      <c r="B383" t="str">
        <f t="shared" si="24"/>
        <v>Broadway Rd &amp; Hardy Dr</v>
      </c>
      <c r="C383" s="99" t="b">
        <f t="shared" si="25"/>
        <v>0</v>
      </c>
      <c r="D383" s="99" t="b">
        <f t="shared" si="25"/>
        <v>1</v>
      </c>
      <c r="E383" t="str">
        <f>IF(LEN(B383)&gt;0,B383&amp;"_"&amp;COUNTIF(B$169:B383,B383),"")</f>
        <v>Broadway Rd &amp; Hardy Dr_2</v>
      </c>
    </row>
    <row r="384" spans="1:5" x14ac:dyDescent="0.25">
      <c r="A384">
        <v>51</v>
      </c>
      <c r="B384" t="str">
        <f t="shared" si="24"/>
        <v>13th St &amp; Hardy Dr</v>
      </c>
      <c r="C384" s="99" t="b">
        <f t="shared" si="25"/>
        <v>1</v>
      </c>
      <c r="D384" s="99" t="b">
        <f t="shared" si="25"/>
        <v>0</v>
      </c>
      <c r="E384" t="str">
        <f>IF(LEN(B384)&gt;0,B384&amp;"_"&amp;COUNTIF(B$169:B384,B384),"")</f>
        <v>13th St &amp; Hardy Dr_2</v>
      </c>
    </row>
    <row r="385" spans="1:5" x14ac:dyDescent="0.25">
      <c r="A385">
        <v>52</v>
      </c>
      <c r="B385" t="str">
        <f t="shared" si="24"/>
        <v>Broadway Rd &amp; Priest Dr</v>
      </c>
      <c r="C385" s="99" t="b">
        <f t="shared" si="25"/>
        <v>0</v>
      </c>
      <c r="D385" s="99" t="b">
        <f t="shared" si="25"/>
        <v>1</v>
      </c>
      <c r="E385" t="str">
        <f>IF(LEN(B385)&gt;0,B385&amp;"_"&amp;COUNTIF(B$169:B385,B385),"")</f>
        <v>Broadway Rd &amp; Priest Dr_3</v>
      </c>
    </row>
    <row r="386" spans="1:5" x14ac:dyDescent="0.25">
      <c r="A386">
        <v>53</v>
      </c>
      <c r="B386" t="str">
        <f t="shared" si="24"/>
        <v/>
      </c>
      <c r="C386" s="99" t="b">
        <f t="shared" si="25"/>
        <v>0</v>
      </c>
      <c r="D386" s="99" t="b">
        <f t="shared" si="25"/>
        <v>0</v>
      </c>
      <c r="E386" t="str">
        <f>IF(LEN(B386)&gt;0,B386&amp;"_"&amp;COUNTIF(B$169:B386,B386),"")</f>
        <v/>
      </c>
    </row>
    <row r="387" spans="1:5" x14ac:dyDescent="0.25">
      <c r="A387">
        <v>54</v>
      </c>
      <c r="B387" t="str">
        <f t="shared" si="24"/>
        <v/>
      </c>
      <c r="C387" s="99" t="b">
        <f t="shared" si="25"/>
        <v>0</v>
      </c>
      <c r="D387" s="99" t="b">
        <f t="shared" si="25"/>
        <v>0</v>
      </c>
      <c r="E387" t="str">
        <f>IF(LEN(B387)&gt;0,B387&amp;"_"&amp;COUNTIF(B$169:B387,B387),"")</f>
        <v/>
      </c>
    </row>
    <row r="388" spans="1:5" x14ac:dyDescent="0.25">
      <c r="A388">
        <v>55</v>
      </c>
      <c r="B388" t="str">
        <f t="shared" si="24"/>
        <v>Broadway Rd &amp; Priest Dr</v>
      </c>
      <c r="C388" s="99" t="b">
        <f t="shared" si="25"/>
        <v>1</v>
      </c>
      <c r="D388" s="99" t="b">
        <f t="shared" si="25"/>
        <v>0</v>
      </c>
      <c r="E388" t="str">
        <f>IF(LEN(B388)&gt;0,B388&amp;"_"&amp;COUNTIF(B$169:B388,B388),"")</f>
        <v>Broadway Rd &amp; Priest Dr_4</v>
      </c>
    </row>
    <row r="389" spans="1:5" x14ac:dyDescent="0.25">
      <c r="A389">
        <v>56</v>
      </c>
      <c r="B389" t="str">
        <f t="shared" si="24"/>
        <v>Broadway Rd &amp; Mill Ave</v>
      </c>
      <c r="C389" s="99" t="b">
        <f t="shared" si="25"/>
        <v>1</v>
      </c>
      <c r="D389" s="99" t="b">
        <f t="shared" si="25"/>
        <v>0</v>
      </c>
      <c r="E389" t="str">
        <f>IF(LEN(B389)&gt;0,B389&amp;"_"&amp;COUNTIF(B$169:B389,B389),"")</f>
        <v>Broadway Rd &amp; Mill Ave_3</v>
      </c>
    </row>
    <row r="390" spans="1:5" x14ac:dyDescent="0.25">
      <c r="A390">
        <v>57</v>
      </c>
      <c r="B390" t="str">
        <f t="shared" si="24"/>
        <v>Broadway Rd &amp; Roosevelt St</v>
      </c>
      <c r="C390" s="99" t="b">
        <f t="shared" si="25"/>
        <v>0</v>
      </c>
      <c r="D390" s="99" t="b">
        <f t="shared" si="25"/>
        <v>1</v>
      </c>
      <c r="E390" t="str">
        <f>IF(LEN(B390)&gt;0,B390&amp;"_"&amp;COUNTIF(B$169:B390,B390),"")</f>
        <v>Broadway Rd &amp; Roosevelt St_2</v>
      </c>
    </row>
    <row r="391" spans="1:5" x14ac:dyDescent="0.25">
      <c r="A391">
        <v>58</v>
      </c>
      <c r="B391" t="str">
        <f t="shared" si="24"/>
        <v>13th St &amp; Mill Ave</v>
      </c>
      <c r="C391" s="99" t="b">
        <f t="shared" si="25"/>
        <v>1</v>
      </c>
      <c r="D391" s="99" t="b">
        <f t="shared" si="25"/>
        <v>0</v>
      </c>
      <c r="E391" t="str">
        <f>IF(LEN(B391)&gt;0,B391&amp;"_"&amp;COUNTIF(B$169:B391,B391),"")</f>
        <v>13th St &amp; Mill Ave_1</v>
      </c>
    </row>
    <row r="392" spans="1:5" x14ac:dyDescent="0.25">
      <c r="A392">
        <v>59</v>
      </c>
      <c r="B392" t="str">
        <f t="shared" si="24"/>
        <v>Broadway Rd &amp; Mill Ave</v>
      </c>
      <c r="C392" s="99" t="b">
        <f t="shared" si="25"/>
        <v>0</v>
      </c>
      <c r="D392" s="99" t="b">
        <f t="shared" si="25"/>
        <v>1</v>
      </c>
      <c r="E392" t="str">
        <f>IF(LEN(B392)&gt;0,B392&amp;"_"&amp;COUNTIF(B$169:B392,B392),"")</f>
        <v>Broadway Rd &amp; Mill Ave_4</v>
      </c>
    </row>
    <row r="393" spans="1:5" x14ac:dyDescent="0.25">
      <c r="A393">
        <v>60</v>
      </c>
      <c r="B393" t="str">
        <f t="shared" si="24"/>
        <v>Broadway Rd &amp; College Ave</v>
      </c>
      <c r="C393" s="99" t="b">
        <f t="shared" ref="C393:D412" si="26">C229</f>
        <v>0</v>
      </c>
      <c r="D393" s="99" t="b">
        <f t="shared" si="26"/>
        <v>1</v>
      </c>
      <c r="E393" t="str">
        <f>IF(LEN(B393)&gt;0,B393&amp;"_"&amp;COUNTIF(B$169:B393,B393),"")</f>
        <v>Broadway Rd &amp; College Ave_2</v>
      </c>
    </row>
    <row r="394" spans="1:5" x14ac:dyDescent="0.25">
      <c r="A394">
        <v>61</v>
      </c>
      <c r="B394" t="str">
        <f t="shared" si="24"/>
        <v>Broadway Rd &amp; Rural Rd</v>
      </c>
      <c r="C394" s="99" t="b">
        <f t="shared" si="26"/>
        <v>0</v>
      </c>
      <c r="D394" s="99" t="b">
        <f t="shared" si="26"/>
        <v>1</v>
      </c>
      <c r="E394" t="str">
        <f>IF(LEN(B394)&gt;0,B394&amp;"_"&amp;COUNTIF(B$169:B394,B394),"")</f>
        <v>Broadway Rd &amp; Rural Rd_3</v>
      </c>
    </row>
    <row r="395" spans="1:5" x14ac:dyDescent="0.25">
      <c r="A395">
        <v>62</v>
      </c>
      <c r="B395" t="str">
        <f t="shared" si="24"/>
        <v>Broadway Rd &amp; Rural Rd</v>
      </c>
      <c r="C395" s="99" t="b">
        <f t="shared" si="26"/>
        <v>1</v>
      </c>
      <c r="D395" s="99" t="b">
        <f t="shared" si="26"/>
        <v>0</v>
      </c>
      <c r="E395" t="str">
        <f>IF(LEN(B395)&gt;0,B395&amp;"_"&amp;COUNTIF(B$169:B395,B395),"")</f>
        <v>Broadway Rd &amp; Rural Rd_4</v>
      </c>
    </row>
    <row r="396" spans="1:5" x14ac:dyDescent="0.25">
      <c r="A396">
        <v>63</v>
      </c>
      <c r="B396" t="str">
        <f t="shared" si="24"/>
        <v>Broadway Rd &amp; McClintock Dr</v>
      </c>
      <c r="C396" s="99" t="b">
        <f t="shared" si="26"/>
        <v>1</v>
      </c>
      <c r="D396" s="99" t="b">
        <f t="shared" si="26"/>
        <v>0</v>
      </c>
      <c r="E396" t="str">
        <f>IF(LEN(B396)&gt;0,B396&amp;"_"&amp;COUNTIF(B$169:B396,B396),"")</f>
        <v>Broadway Rd &amp; McClintock Dr_3</v>
      </c>
    </row>
    <row r="397" spans="1:5" x14ac:dyDescent="0.25">
      <c r="A397">
        <v>64</v>
      </c>
      <c r="B397" t="str">
        <f t="shared" ref="B397:B428" si="27">IF($C233,$B66&amp;" &amp; "&amp;D66,IF($D233,D66&amp;" &amp; "&amp;$B66,""))</f>
        <v>Broadway Rd &amp; McClintock Dr</v>
      </c>
      <c r="C397" s="99" t="b">
        <f t="shared" si="26"/>
        <v>0</v>
      </c>
      <c r="D397" s="99" t="b">
        <f t="shared" si="26"/>
        <v>1</v>
      </c>
      <c r="E397" t="str">
        <f>IF(LEN(B397)&gt;0,B397&amp;"_"&amp;COUNTIF(B$169:B397,B397),"")</f>
        <v>Broadway Rd &amp; McClintock Dr_4</v>
      </c>
    </row>
    <row r="398" spans="1:5" x14ac:dyDescent="0.25">
      <c r="A398">
        <v>65</v>
      </c>
      <c r="B398" t="str">
        <f t="shared" si="27"/>
        <v>Broadway Rd &amp; Price Rd.</v>
      </c>
      <c r="C398" s="99" t="b">
        <f t="shared" si="26"/>
        <v>1</v>
      </c>
      <c r="D398" s="99" t="b">
        <f t="shared" si="26"/>
        <v>0</v>
      </c>
      <c r="E398" t="str">
        <f>IF(LEN(B398)&gt;0,B398&amp;"_"&amp;COUNTIF(B$169:B398,B398),"")</f>
        <v>Broadway Rd &amp; Price Rd._1</v>
      </c>
    </row>
    <row r="399" spans="1:5" x14ac:dyDescent="0.25">
      <c r="A399">
        <v>66</v>
      </c>
      <c r="B399" t="str">
        <f t="shared" si="27"/>
        <v>Broadway Rd &amp; Price Rd</v>
      </c>
      <c r="C399" s="99" t="b">
        <f t="shared" si="26"/>
        <v>0</v>
      </c>
      <c r="D399" s="99" t="b">
        <f t="shared" si="26"/>
        <v>1</v>
      </c>
      <c r="E399" t="str">
        <f>IF(LEN(B399)&gt;0,B399&amp;"_"&amp;COUNTIF(B$169:B399,B399),"")</f>
        <v>Broadway Rd &amp; Price Rd_3</v>
      </c>
    </row>
    <row r="400" spans="1:5" x14ac:dyDescent="0.25">
      <c r="A400">
        <v>67</v>
      </c>
      <c r="B400" t="str">
        <f t="shared" si="27"/>
        <v xml:space="preserve">Broadway Rd &amp; Tempe Canal </v>
      </c>
      <c r="C400" s="99" t="b">
        <f t="shared" si="26"/>
        <v>1</v>
      </c>
      <c r="D400" s="99" t="b">
        <f t="shared" si="26"/>
        <v>0</v>
      </c>
      <c r="E400" t="str">
        <f>IF(LEN(B400)&gt;0,B400&amp;"_"&amp;COUNTIF(B$169:B400,B400),"")</f>
        <v>Broadway Rd &amp; Tempe Canal _1</v>
      </c>
    </row>
    <row r="401" spans="1:5" x14ac:dyDescent="0.25">
      <c r="A401">
        <v>68</v>
      </c>
      <c r="B401" t="str">
        <f t="shared" si="27"/>
        <v>Southern Ave &amp; Price Rd</v>
      </c>
      <c r="C401" s="99" t="b">
        <f t="shared" si="26"/>
        <v>0</v>
      </c>
      <c r="D401" s="99" t="b">
        <f t="shared" si="26"/>
        <v>1</v>
      </c>
      <c r="E401" t="str">
        <f>IF(LEN(B401)&gt;0,B401&amp;"_"&amp;COUNTIF(B$169:B401,B401),"")</f>
        <v>Southern Ave &amp; Price Rd_3</v>
      </c>
    </row>
    <row r="402" spans="1:5" x14ac:dyDescent="0.25">
      <c r="A402">
        <v>69</v>
      </c>
      <c r="B402" t="str">
        <f t="shared" si="27"/>
        <v xml:space="preserve">Southern Ave &amp; Tempe Canal </v>
      </c>
      <c r="C402" s="99" t="b">
        <f t="shared" si="26"/>
        <v>1</v>
      </c>
      <c r="D402" s="99" t="b">
        <f t="shared" si="26"/>
        <v>0</v>
      </c>
      <c r="E402" t="str">
        <f>IF(LEN(B402)&gt;0,B402&amp;"_"&amp;COUNTIF(B$169:B402,B402),"")</f>
        <v>Southern Ave &amp; Tempe Canal _1</v>
      </c>
    </row>
    <row r="403" spans="1:5" x14ac:dyDescent="0.25">
      <c r="A403">
        <v>70</v>
      </c>
      <c r="B403" t="str">
        <f t="shared" si="27"/>
        <v>Southern Ave &amp; Price Rd</v>
      </c>
      <c r="C403" s="99" t="b">
        <f t="shared" si="26"/>
        <v>1</v>
      </c>
      <c r="D403" s="99" t="b">
        <f t="shared" si="26"/>
        <v>0</v>
      </c>
      <c r="E403" t="str">
        <f>IF(LEN(B403)&gt;0,B403&amp;"_"&amp;COUNTIF(B$169:B403,B403),"")</f>
        <v>Southern Ave &amp; Price Rd_4</v>
      </c>
    </row>
    <row r="404" spans="1:5" x14ac:dyDescent="0.25">
      <c r="A404">
        <v>71</v>
      </c>
      <c r="B404" t="str">
        <f t="shared" si="27"/>
        <v>Southern Ave &amp; McClintock Dr</v>
      </c>
      <c r="C404" s="99" t="b">
        <f t="shared" si="26"/>
        <v>0</v>
      </c>
      <c r="D404" s="99" t="b">
        <f t="shared" si="26"/>
        <v>1</v>
      </c>
      <c r="E404" t="str">
        <f>IF(LEN(B404)&gt;0,B404&amp;"_"&amp;COUNTIF(B$169:B404,B404),"")</f>
        <v>Southern Ave &amp; McClintock Dr_3</v>
      </c>
    </row>
    <row r="405" spans="1:5" x14ac:dyDescent="0.25">
      <c r="A405">
        <v>72</v>
      </c>
      <c r="B405" t="str">
        <f t="shared" si="27"/>
        <v/>
      </c>
      <c r="C405" s="99" t="b">
        <f t="shared" si="26"/>
        <v>0</v>
      </c>
      <c r="D405" s="99" t="b">
        <f t="shared" si="26"/>
        <v>0</v>
      </c>
      <c r="E405" t="str">
        <f>IF(LEN(B405)&gt;0,B405&amp;"_"&amp;COUNTIF(B$169:B405,B405),"")</f>
        <v/>
      </c>
    </row>
    <row r="406" spans="1:5" x14ac:dyDescent="0.25">
      <c r="A406">
        <v>73</v>
      </c>
      <c r="B406" t="str">
        <f t="shared" si="27"/>
        <v>Southern Ave &amp; McClintock Dr</v>
      </c>
      <c r="C406" s="99" t="b">
        <f t="shared" si="26"/>
        <v>1</v>
      </c>
      <c r="D406" s="99" t="b">
        <f t="shared" si="26"/>
        <v>0</v>
      </c>
      <c r="E406" t="str">
        <f>IF(LEN(B406)&gt;0,B406&amp;"_"&amp;COUNTIF(B$169:B406,B406),"")</f>
        <v>Southern Ave &amp; McClintock Dr_4</v>
      </c>
    </row>
    <row r="407" spans="1:5" x14ac:dyDescent="0.25">
      <c r="A407">
        <v>74</v>
      </c>
      <c r="B407" t="str">
        <f t="shared" si="27"/>
        <v>Southern Ave &amp; Rural Rd</v>
      </c>
      <c r="C407" s="99" t="b">
        <f t="shared" si="26"/>
        <v>0</v>
      </c>
      <c r="D407" s="99" t="b">
        <f t="shared" si="26"/>
        <v>1</v>
      </c>
      <c r="E407" t="str">
        <f>IF(LEN(B407)&gt;0,B407&amp;"_"&amp;COUNTIF(B$169:B407,B407),"")</f>
        <v>Southern Ave &amp; Rural Rd_3</v>
      </c>
    </row>
    <row r="408" spans="1:5" x14ac:dyDescent="0.25">
      <c r="A408">
        <v>75</v>
      </c>
      <c r="B408" t="str">
        <f t="shared" si="27"/>
        <v>Alameda Dr &amp; Rural Rd</v>
      </c>
      <c r="C408" s="99" t="b">
        <f t="shared" si="26"/>
        <v>1</v>
      </c>
      <c r="D408" s="99" t="b">
        <f t="shared" si="26"/>
        <v>0</v>
      </c>
      <c r="E408" t="str">
        <f>IF(LEN(B408)&gt;0,B408&amp;"_"&amp;COUNTIF(B$169:B408,B408),"")</f>
        <v>Alameda Dr &amp; Rural Rd_1</v>
      </c>
    </row>
    <row r="409" spans="1:5" x14ac:dyDescent="0.25">
      <c r="A409">
        <v>76</v>
      </c>
      <c r="B409" t="str">
        <f t="shared" si="27"/>
        <v>Southern Ave &amp; College Ave</v>
      </c>
      <c r="C409" s="99" t="b">
        <f t="shared" si="26"/>
        <v>0</v>
      </c>
      <c r="D409" s="99" t="b">
        <f t="shared" si="26"/>
        <v>1</v>
      </c>
      <c r="E409" t="str">
        <f>IF(LEN(B409)&gt;0,B409&amp;"_"&amp;COUNTIF(B$169:B409,B409),"")</f>
        <v>Southern Ave &amp; College Ave_2</v>
      </c>
    </row>
    <row r="410" spans="1:5" x14ac:dyDescent="0.25">
      <c r="A410">
        <v>77</v>
      </c>
      <c r="B410" t="str">
        <f t="shared" si="27"/>
        <v>Southern Ave &amp; Mill Ave</v>
      </c>
      <c r="C410" s="99" t="b">
        <f t="shared" si="26"/>
        <v>0</v>
      </c>
      <c r="D410" s="99" t="b">
        <f t="shared" si="26"/>
        <v>1</v>
      </c>
      <c r="E410" t="str">
        <f>IF(LEN(B410)&gt;0,B410&amp;"_"&amp;COUNTIF(B$169:B410,B410),"")</f>
        <v>Southern Ave &amp; Mill Ave_3</v>
      </c>
    </row>
    <row r="411" spans="1:5" x14ac:dyDescent="0.25">
      <c r="A411">
        <v>78</v>
      </c>
      <c r="B411" t="str">
        <f t="shared" si="27"/>
        <v>Southern Ave &amp; Roosevelt St</v>
      </c>
      <c r="C411" s="99" t="b">
        <f t="shared" si="26"/>
        <v>0</v>
      </c>
      <c r="D411" s="99" t="b">
        <f t="shared" si="26"/>
        <v>1</v>
      </c>
      <c r="E411" t="str">
        <f>IF(LEN(B411)&gt;0,B411&amp;"_"&amp;COUNTIF(B$169:B411,B411),"")</f>
        <v>Southern Ave &amp; Roosevelt St_1</v>
      </c>
    </row>
    <row r="412" spans="1:5" x14ac:dyDescent="0.25">
      <c r="A412">
        <v>79</v>
      </c>
      <c r="B412" t="str">
        <f t="shared" si="27"/>
        <v>Southern Ave &amp; Hardy Dr</v>
      </c>
      <c r="C412" s="99" t="b">
        <f t="shared" si="26"/>
        <v>0</v>
      </c>
      <c r="D412" s="99" t="b">
        <f t="shared" si="26"/>
        <v>1</v>
      </c>
      <c r="E412" t="str">
        <f>IF(LEN(B412)&gt;0,B412&amp;"_"&amp;COUNTIF(B$169:B412,B412),"")</f>
        <v>Southern Ave &amp; Hardy Dr_2</v>
      </c>
    </row>
    <row r="413" spans="1:5" x14ac:dyDescent="0.25">
      <c r="A413">
        <v>80</v>
      </c>
      <c r="B413" t="str">
        <f t="shared" si="27"/>
        <v>Alameda Dr &amp; Roosevelt St</v>
      </c>
      <c r="C413" s="99" t="b">
        <f t="shared" ref="C413:D432" si="28">C249</f>
        <v>1</v>
      </c>
      <c r="D413" s="99" t="b">
        <f t="shared" si="28"/>
        <v>0</v>
      </c>
      <c r="E413" t="str">
        <f>IF(LEN(B413)&gt;0,B413&amp;"_"&amp;COUNTIF(B$169:B413,B413),"")</f>
        <v>Alameda Dr &amp; Roosevelt St_1</v>
      </c>
    </row>
    <row r="414" spans="1:5" x14ac:dyDescent="0.25">
      <c r="A414">
        <v>81</v>
      </c>
      <c r="B414" t="str">
        <f t="shared" si="27"/>
        <v>Southern Ave &amp; Priest Dr</v>
      </c>
      <c r="C414" s="99" t="b">
        <f t="shared" si="28"/>
        <v>0</v>
      </c>
      <c r="D414" s="99" t="b">
        <f t="shared" si="28"/>
        <v>1</v>
      </c>
      <c r="E414" t="str">
        <f>IF(LEN(B414)&gt;0,B414&amp;"_"&amp;COUNTIF(B$169:B414,B414),"")</f>
        <v>Southern Ave &amp; Priest Dr_3</v>
      </c>
    </row>
    <row r="415" spans="1:5" x14ac:dyDescent="0.25">
      <c r="A415">
        <v>82</v>
      </c>
      <c r="B415" t="str">
        <f t="shared" si="27"/>
        <v>Broadway Rd &amp; I-10 Fwy</v>
      </c>
      <c r="C415" s="99" t="b">
        <f t="shared" si="28"/>
        <v>1</v>
      </c>
      <c r="D415" s="99" t="b">
        <f t="shared" si="28"/>
        <v>0</v>
      </c>
      <c r="E415" t="str">
        <f>IF(LEN(B415)&gt;0,B415&amp;"_"&amp;COUNTIF(B$169:B415,B415),"")</f>
        <v>Broadway Rd &amp; I-10 Fwy_2</v>
      </c>
    </row>
    <row r="416" spans="1:5" x14ac:dyDescent="0.25">
      <c r="A416">
        <v>83</v>
      </c>
      <c r="B416" t="str">
        <f t="shared" si="27"/>
        <v/>
      </c>
      <c r="C416" s="99" t="b">
        <f t="shared" si="28"/>
        <v>0</v>
      </c>
      <c r="D416" s="99" t="b">
        <f t="shared" si="28"/>
        <v>0</v>
      </c>
      <c r="E416" t="str">
        <f>IF(LEN(B416)&gt;0,B416&amp;"_"&amp;COUNTIF(B$169:B416,B416),"")</f>
        <v/>
      </c>
    </row>
    <row r="417" spans="1:5" x14ac:dyDescent="0.25">
      <c r="A417">
        <v>84</v>
      </c>
      <c r="B417" t="str">
        <f t="shared" si="27"/>
        <v>Southern Ave &amp; Priest Dr</v>
      </c>
      <c r="C417" s="99" t="b">
        <f t="shared" si="28"/>
        <v>1</v>
      </c>
      <c r="D417" s="99" t="b">
        <f t="shared" si="28"/>
        <v>0</v>
      </c>
      <c r="E417" t="str">
        <f>IF(LEN(B417)&gt;0,B417&amp;"_"&amp;COUNTIF(B$169:B417,B417),"")</f>
        <v>Southern Ave &amp; Priest Dr_4</v>
      </c>
    </row>
    <row r="418" spans="1:5" x14ac:dyDescent="0.25">
      <c r="A418">
        <v>85</v>
      </c>
      <c r="B418" t="str">
        <f t="shared" si="27"/>
        <v>Southern Ave &amp; Mill Ave</v>
      </c>
      <c r="C418" s="99" t="b">
        <f t="shared" si="28"/>
        <v>1</v>
      </c>
      <c r="D418" s="99" t="b">
        <f t="shared" si="28"/>
        <v>0</v>
      </c>
      <c r="E418" t="str">
        <f>IF(LEN(B418)&gt;0,B418&amp;"_"&amp;COUNTIF(B$169:B418,B418),"")</f>
        <v>Southern Ave &amp; Mill Ave_4</v>
      </c>
    </row>
    <row r="419" spans="1:5" x14ac:dyDescent="0.25">
      <c r="A419">
        <v>86</v>
      </c>
      <c r="B419" t="str">
        <f t="shared" si="27"/>
        <v>Southern Ave &amp; Rural Rd</v>
      </c>
      <c r="C419" s="99" t="b">
        <f t="shared" si="28"/>
        <v>1</v>
      </c>
      <c r="D419" s="99" t="b">
        <f t="shared" si="28"/>
        <v>0</v>
      </c>
      <c r="E419" t="str">
        <f>IF(LEN(B419)&gt;0,B419&amp;"_"&amp;COUNTIF(B$169:B419,B419),"")</f>
        <v>Southern Ave &amp; Rural Rd_4</v>
      </c>
    </row>
    <row r="420" spans="1:5" x14ac:dyDescent="0.25">
      <c r="A420">
        <v>87</v>
      </c>
      <c r="B420" t="str">
        <f t="shared" si="27"/>
        <v/>
      </c>
      <c r="C420" s="99" t="b">
        <f t="shared" si="28"/>
        <v>0</v>
      </c>
      <c r="D420" s="99" t="b">
        <f t="shared" si="28"/>
        <v>0</v>
      </c>
      <c r="E420" t="str">
        <f>IF(LEN(B420)&gt;0,B420&amp;"_"&amp;COUNTIF(B$169:B420,B420),"")</f>
        <v/>
      </c>
    </row>
    <row r="421" spans="1:5" x14ac:dyDescent="0.25">
      <c r="A421">
        <v>88</v>
      </c>
      <c r="B421" t="str">
        <f t="shared" si="27"/>
        <v>Baseline Rd &amp; Priest Dr</v>
      </c>
      <c r="C421" s="99" t="b">
        <f t="shared" si="28"/>
        <v>0</v>
      </c>
      <c r="D421" s="99" t="b">
        <f t="shared" si="28"/>
        <v>1</v>
      </c>
      <c r="E421" t="str">
        <f>IF(LEN(B421)&gt;0,B421&amp;"_"&amp;COUNTIF(B$169:B421,B421),"")</f>
        <v>Baseline Rd &amp; Priest Dr_3</v>
      </c>
    </row>
    <row r="422" spans="1:5" x14ac:dyDescent="0.25">
      <c r="A422">
        <v>89</v>
      </c>
      <c r="B422" t="str">
        <f t="shared" si="27"/>
        <v>Superstition Fwy &amp; Mill Ave</v>
      </c>
      <c r="C422" s="99" t="b">
        <f t="shared" si="28"/>
        <v>0</v>
      </c>
      <c r="D422" s="99" t="b">
        <f t="shared" si="28"/>
        <v>1</v>
      </c>
      <c r="E422" t="str">
        <f>IF(LEN(B422)&gt;0,B422&amp;"_"&amp;COUNTIF(B$169:B422,B422),"")</f>
        <v>Superstition Fwy &amp; Mill Ave_2</v>
      </c>
    </row>
    <row r="423" spans="1:5" x14ac:dyDescent="0.25">
      <c r="A423">
        <v>90</v>
      </c>
      <c r="B423" t="str">
        <f t="shared" si="27"/>
        <v>Superstition Fwy &amp; College Ave</v>
      </c>
      <c r="C423" s="99" t="b">
        <f t="shared" si="28"/>
        <v>0</v>
      </c>
      <c r="D423" s="99" t="b">
        <f t="shared" si="28"/>
        <v>1</v>
      </c>
      <c r="E423" t="str">
        <f>IF(LEN(B423)&gt;0,B423&amp;"_"&amp;COUNTIF(B$169:B423,B423),"")</f>
        <v>Superstition Fwy &amp; College Ave_2</v>
      </c>
    </row>
    <row r="424" spans="1:5" x14ac:dyDescent="0.25">
      <c r="A424">
        <v>91</v>
      </c>
      <c r="B424" t="str">
        <f t="shared" si="27"/>
        <v>Superstition Fwy &amp; Rural Rd</v>
      </c>
      <c r="C424" s="99" t="b">
        <f t="shared" si="28"/>
        <v>0</v>
      </c>
      <c r="D424" s="99" t="b">
        <f t="shared" si="28"/>
        <v>1</v>
      </c>
      <c r="E424" t="str">
        <f>IF(LEN(B424)&gt;0,B424&amp;"_"&amp;COUNTIF(B$169:B424,B424),"")</f>
        <v>Superstition Fwy &amp; Rural Rd_2</v>
      </c>
    </row>
    <row r="425" spans="1:5" x14ac:dyDescent="0.25">
      <c r="A425">
        <v>92</v>
      </c>
      <c r="B425" t="str">
        <f t="shared" si="27"/>
        <v>Superstition Fwy &amp; McClintock Dr</v>
      </c>
      <c r="C425" s="99" t="b">
        <f t="shared" si="28"/>
        <v>0</v>
      </c>
      <c r="D425" s="99" t="b">
        <f t="shared" si="28"/>
        <v>1</v>
      </c>
      <c r="E425" t="str">
        <f>IF(LEN(B425)&gt;0,B425&amp;"_"&amp;COUNTIF(B$169:B425,B425),"")</f>
        <v>Superstition Fwy &amp; McClintock Dr_2</v>
      </c>
    </row>
    <row r="426" spans="1:5" x14ac:dyDescent="0.25">
      <c r="A426">
        <v>93</v>
      </c>
      <c r="B426" t="str">
        <f t="shared" si="27"/>
        <v>Superstition Fwy &amp; Price Rd</v>
      </c>
      <c r="C426" s="99" t="b">
        <f t="shared" si="28"/>
        <v>0</v>
      </c>
      <c r="D426" s="99" t="b">
        <f t="shared" si="28"/>
        <v>1</v>
      </c>
      <c r="E426" t="str">
        <f>IF(LEN(B426)&gt;0,B426&amp;"_"&amp;COUNTIF(B$169:B426,B426),"")</f>
        <v>Superstition Fwy &amp; Price Rd_2</v>
      </c>
    </row>
    <row r="427" spans="1:5" x14ac:dyDescent="0.25">
      <c r="A427">
        <v>94</v>
      </c>
      <c r="B427" t="str">
        <f t="shared" si="27"/>
        <v>Baseline Rd &amp; Price Rd</v>
      </c>
      <c r="C427" s="99" t="b">
        <f t="shared" si="28"/>
        <v>0</v>
      </c>
      <c r="D427" s="99" t="b">
        <f t="shared" si="28"/>
        <v>1</v>
      </c>
      <c r="E427" t="str">
        <f>IF(LEN(B427)&gt;0,B427&amp;"_"&amp;COUNTIF(B$169:B427,B427),"")</f>
        <v>Baseline Rd &amp; Price Rd_2</v>
      </c>
    </row>
    <row r="428" spans="1:5" x14ac:dyDescent="0.25">
      <c r="A428">
        <v>95</v>
      </c>
      <c r="B428" t="str">
        <f t="shared" si="27"/>
        <v>Baseline Rd &amp; Price Rd</v>
      </c>
      <c r="C428" s="99" t="b">
        <f t="shared" si="28"/>
        <v>1</v>
      </c>
      <c r="D428" s="99" t="b">
        <f t="shared" si="28"/>
        <v>0</v>
      </c>
      <c r="E428" t="str">
        <f>IF(LEN(B428)&gt;0,B428&amp;"_"&amp;COUNTIF(B$169:B428,B428),"")</f>
        <v>Baseline Rd &amp; Price Rd_3</v>
      </c>
    </row>
    <row r="429" spans="1:5" x14ac:dyDescent="0.25">
      <c r="A429">
        <v>96</v>
      </c>
      <c r="B429" t="str">
        <f t="shared" ref="B429:B460" si="29">IF($C265,$B98&amp;" &amp; "&amp;D98,IF($D265,D98&amp;" &amp; "&amp;$B98,""))</f>
        <v>Baseline Rd &amp; McClintock Dr</v>
      </c>
      <c r="C429" s="99" t="b">
        <f t="shared" si="28"/>
        <v>0</v>
      </c>
      <c r="D429" s="99" t="b">
        <f t="shared" si="28"/>
        <v>1</v>
      </c>
      <c r="E429" t="str">
        <f>IF(LEN(B429)&gt;0,B429&amp;"_"&amp;COUNTIF(B$169:B429,B429),"")</f>
        <v>Baseline Rd &amp; McClintock Dr_3</v>
      </c>
    </row>
    <row r="430" spans="1:5" x14ac:dyDescent="0.25">
      <c r="A430">
        <v>97</v>
      </c>
      <c r="B430" t="str">
        <f t="shared" si="29"/>
        <v>Baseline Rd &amp; McClintock Dr</v>
      </c>
      <c r="C430" s="99" t="b">
        <f t="shared" si="28"/>
        <v>1</v>
      </c>
      <c r="D430" s="99" t="b">
        <f t="shared" si="28"/>
        <v>0</v>
      </c>
      <c r="E430" t="str">
        <f>IF(LEN(B430)&gt;0,B430&amp;"_"&amp;COUNTIF(B$169:B430,B430),"")</f>
        <v>Baseline Rd &amp; McClintock Dr_4</v>
      </c>
    </row>
    <row r="431" spans="1:5" x14ac:dyDescent="0.25">
      <c r="A431">
        <v>98</v>
      </c>
      <c r="B431" t="str">
        <f t="shared" si="29"/>
        <v>Baseline Rd &amp; Lakeshore Dr</v>
      </c>
      <c r="C431" s="99" t="b">
        <f t="shared" si="28"/>
        <v>0</v>
      </c>
      <c r="D431" s="99" t="b">
        <f t="shared" si="28"/>
        <v>1</v>
      </c>
      <c r="E431" t="str">
        <f>IF(LEN(B431)&gt;0,B431&amp;"_"&amp;COUNTIF(B$169:B431,B431),"")</f>
        <v>Baseline Rd &amp; Lakeshore Dr_2</v>
      </c>
    </row>
    <row r="432" spans="1:5" x14ac:dyDescent="0.25">
      <c r="A432">
        <v>99</v>
      </c>
      <c r="B432" t="str">
        <f t="shared" si="29"/>
        <v>Baseline Rd &amp; Rural Rd</v>
      </c>
      <c r="C432" s="99" t="b">
        <f t="shared" si="28"/>
        <v>0</v>
      </c>
      <c r="D432" s="99" t="b">
        <f t="shared" si="28"/>
        <v>1</v>
      </c>
      <c r="E432" t="str">
        <f>IF(LEN(B432)&gt;0,B432&amp;"_"&amp;COUNTIF(B$169:B432,B432),"")</f>
        <v>Baseline Rd &amp; Rural Rd_3</v>
      </c>
    </row>
    <row r="433" spans="1:5" x14ac:dyDescent="0.25">
      <c r="A433">
        <v>100</v>
      </c>
      <c r="B433" t="str">
        <f t="shared" si="29"/>
        <v>Baseline Rd &amp; Rural Rd</v>
      </c>
      <c r="C433" s="99" t="b">
        <f t="shared" ref="C433:D452" si="30">C269</f>
        <v>1</v>
      </c>
      <c r="D433" s="99" t="b">
        <f t="shared" si="30"/>
        <v>0</v>
      </c>
      <c r="E433" t="str">
        <f>IF(LEN(B433)&gt;0,B433&amp;"_"&amp;COUNTIF(B$169:B433,B433),"")</f>
        <v>Baseline Rd &amp; Rural Rd_4</v>
      </c>
    </row>
    <row r="434" spans="1:5" x14ac:dyDescent="0.25">
      <c r="A434">
        <v>101</v>
      </c>
      <c r="B434" t="str">
        <f t="shared" si="29"/>
        <v>Baseline Rd &amp; College Ave</v>
      </c>
      <c r="C434" s="99" t="b">
        <f t="shared" si="30"/>
        <v>0</v>
      </c>
      <c r="D434" s="99" t="b">
        <f t="shared" si="30"/>
        <v>1</v>
      </c>
      <c r="E434" t="str">
        <f>IF(LEN(B434)&gt;0,B434&amp;"_"&amp;COUNTIF(B$169:B434,B434),"")</f>
        <v>Baseline Rd &amp; College Ave_2</v>
      </c>
    </row>
    <row r="435" spans="1:5" x14ac:dyDescent="0.25">
      <c r="A435">
        <v>102</v>
      </c>
      <c r="B435" t="str">
        <f t="shared" si="29"/>
        <v>Baseline Rd &amp; Mill Ave</v>
      </c>
      <c r="C435" s="99" t="b">
        <f t="shared" si="30"/>
        <v>0</v>
      </c>
      <c r="D435" s="99" t="b">
        <f t="shared" si="30"/>
        <v>1</v>
      </c>
      <c r="E435" t="str">
        <f>IF(LEN(B435)&gt;0,B435&amp;"_"&amp;COUNTIF(B$169:B435,B435),"")</f>
        <v>Baseline Rd &amp; Mill Ave_3</v>
      </c>
    </row>
    <row r="436" spans="1:5" x14ac:dyDescent="0.25">
      <c r="A436">
        <v>103</v>
      </c>
      <c r="B436" t="str">
        <f t="shared" si="29"/>
        <v>Baseline Rd &amp; Kyrene Rd</v>
      </c>
      <c r="C436" s="99" t="b">
        <f t="shared" si="30"/>
        <v>0</v>
      </c>
      <c r="D436" s="99" t="b">
        <f t="shared" si="30"/>
        <v>1</v>
      </c>
      <c r="E436" t="str">
        <f>IF(LEN(B436)&gt;0,B436&amp;"_"&amp;COUNTIF(B$169:B436,B436),"")</f>
        <v>Baseline Rd &amp; Kyrene Rd_2</v>
      </c>
    </row>
    <row r="437" spans="1:5" x14ac:dyDescent="0.25">
      <c r="A437">
        <v>104</v>
      </c>
      <c r="B437" t="str">
        <f t="shared" si="29"/>
        <v>Baseline Rd &amp; Kyrene Rd</v>
      </c>
      <c r="C437" s="99" t="b">
        <f t="shared" si="30"/>
        <v>1</v>
      </c>
      <c r="D437" s="99" t="b">
        <f t="shared" si="30"/>
        <v>0</v>
      </c>
      <c r="E437" t="str">
        <f>IF(LEN(B437)&gt;0,B437&amp;"_"&amp;COUNTIF(B$169:B437,B437),"")</f>
        <v>Baseline Rd &amp; Kyrene Rd_3</v>
      </c>
    </row>
    <row r="438" spans="1:5" x14ac:dyDescent="0.25">
      <c r="A438">
        <v>105</v>
      </c>
      <c r="B438" t="str">
        <f t="shared" si="29"/>
        <v>Baseline Rd &amp; Hardy Dr</v>
      </c>
      <c r="C438" s="99" t="b">
        <f t="shared" si="30"/>
        <v>0</v>
      </c>
      <c r="D438" s="99" t="b">
        <f t="shared" si="30"/>
        <v>1</v>
      </c>
      <c r="E438" t="str">
        <f>IF(LEN(B438)&gt;0,B438&amp;"_"&amp;COUNTIF(B$169:B438,B438),"")</f>
        <v>Baseline Rd &amp; Hardy Dr_3</v>
      </c>
    </row>
    <row r="439" spans="1:5" x14ac:dyDescent="0.25">
      <c r="A439">
        <v>106</v>
      </c>
      <c r="B439" t="str">
        <f t="shared" si="29"/>
        <v>Baseline Rd &amp; Hardy Dr</v>
      </c>
      <c r="C439" s="99" t="b">
        <f t="shared" si="30"/>
        <v>1</v>
      </c>
      <c r="D439" s="99" t="b">
        <f t="shared" si="30"/>
        <v>0</v>
      </c>
      <c r="E439" t="str">
        <f>IF(LEN(B439)&gt;0,B439&amp;"_"&amp;COUNTIF(B$169:B439,B439),"")</f>
        <v>Baseline Rd &amp; Hardy Dr_4</v>
      </c>
    </row>
    <row r="440" spans="1:5" x14ac:dyDescent="0.25">
      <c r="A440">
        <v>107</v>
      </c>
      <c r="B440" t="str">
        <f t="shared" si="29"/>
        <v>Baseline Rd &amp; Priest Dr</v>
      </c>
      <c r="C440" s="99" t="b">
        <f t="shared" si="30"/>
        <v>1</v>
      </c>
      <c r="D440" s="99" t="b">
        <f t="shared" si="30"/>
        <v>0</v>
      </c>
      <c r="E440" t="str">
        <f>IF(LEN(B440)&gt;0,B440&amp;"_"&amp;COUNTIF(B$169:B440,B440),"")</f>
        <v>Baseline Rd &amp; Priest Dr_4</v>
      </c>
    </row>
    <row r="441" spans="1:5" x14ac:dyDescent="0.25">
      <c r="A441">
        <v>108</v>
      </c>
      <c r="B441" t="str">
        <f t="shared" si="29"/>
        <v>Baseline Rd &amp; I-10 Fwy</v>
      </c>
      <c r="C441" s="99" t="b">
        <f t="shared" si="30"/>
        <v>1</v>
      </c>
      <c r="D441" s="99" t="b">
        <f t="shared" si="30"/>
        <v>0</v>
      </c>
      <c r="E441" t="str">
        <f>IF(LEN(B441)&gt;0,B441&amp;"_"&amp;COUNTIF(B$169:B441,B441),"")</f>
        <v>Baseline Rd &amp; I-10 Fwy_2</v>
      </c>
    </row>
    <row r="442" spans="1:5" x14ac:dyDescent="0.25">
      <c r="A442">
        <v>109</v>
      </c>
      <c r="B442" t="str">
        <f t="shared" si="29"/>
        <v>Guadalupe Rd &amp; Priest Dr</v>
      </c>
      <c r="C442" s="99" t="b">
        <f t="shared" si="30"/>
        <v>0</v>
      </c>
      <c r="D442" s="99" t="b">
        <f t="shared" si="30"/>
        <v>1</v>
      </c>
      <c r="E442" t="str">
        <f>IF(LEN(B442)&gt;0,B442&amp;"_"&amp;COUNTIF(B$169:B442,B442),"")</f>
        <v>Guadalupe Rd &amp; Priest Dr_1</v>
      </c>
    </row>
    <row r="443" spans="1:5" x14ac:dyDescent="0.25">
      <c r="A443">
        <v>110</v>
      </c>
      <c r="B443" t="str">
        <f t="shared" si="29"/>
        <v>Guadalupe Rd &amp; Hardy Dr</v>
      </c>
      <c r="C443" s="99" t="b">
        <f t="shared" si="30"/>
        <v>0</v>
      </c>
      <c r="D443" s="99" t="b">
        <f t="shared" si="30"/>
        <v>1</v>
      </c>
      <c r="E443" t="str">
        <f>IF(LEN(B443)&gt;0,B443&amp;"_"&amp;COUNTIF(B$169:B443,B443),"")</f>
        <v>Guadalupe Rd &amp; Hardy Dr_2</v>
      </c>
    </row>
    <row r="444" spans="1:5" x14ac:dyDescent="0.25">
      <c r="A444">
        <v>111</v>
      </c>
      <c r="B444" t="str">
        <f t="shared" si="29"/>
        <v>Guadalupe Rd &amp; Kyrene Rd</v>
      </c>
      <c r="C444" s="99" t="b">
        <f t="shared" si="30"/>
        <v>0</v>
      </c>
      <c r="D444" s="99" t="b">
        <f t="shared" si="30"/>
        <v>1</v>
      </c>
      <c r="E444" t="str">
        <f>IF(LEN(B444)&gt;0,B444&amp;"_"&amp;COUNTIF(B$169:B444,B444),"")</f>
        <v>Guadalupe Rd &amp; Kyrene Rd_3</v>
      </c>
    </row>
    <row r="445" spans="1:5" x14ac:dyDescent="0.25">
      <c r="A445">
        <v>112</v>
      </c>
      <c r="B445" t="str">
        <f t="shared" si="29"/>
        <v>Cornell Rd &amp; Mill Ave</v>
      </c>
      <c r="C445" s="99" t="b">
        <f t="shared" si="30"/>
        <v>0</v>
      </c>
      <c r="D445" s="99" t="b">
        <f t="shared" si="30"/>
        <v>1</v>
      </c>
      <c r="E445" t="str">
        <f>IF(LEN(B445)&gt;0,B445&amp;"_"&amp;COUNTIF(B$169:B445,B445),"")</f>
        <v>Cornell Rd &amp; Mill Ave_1</v>
      </c>
    </row>
    <row r="446" spans="1:5" x14ac:dyDescent="0.25">
      <c r="A446">
        <v>113</v>
      </c>
      <c r="B446" t="str">
        <f t="shared" si="29"/>
        <v>Cornell Dr &amp; College Ave</v>
      </c>
      <c r="C446" s="99" t="b">
        <f t="shared" si="30"/>
        <v>0</v>
      </c>
      <c r="D446" s="99" t="b">
        <f t="shared" si="30"/>
        <v>1</v>
      </c>
      <c r="E446" t="str">
        <f>IF(LEN(B446)&gt;0,B446&amp;"_"&amp;COUNTIF(B$169:B446,B446),"")</f>
        <v>Cornell Dr &amp; College Ave_1</v>
      </c>
    </row>
    <row r="447" spans="1:5" x14ac:dyDescent="0.25">
      <c r="A447">
        <v>114</v>
      </c>
      <c r="B447" t="str">
        <f t="shared" si="29"/>
        <v/>
      </c>
      <c r="C447" s="99" t="b">
        <f t="shared" si="30"/>
        <v>0</v>
      </c>
      <c r="D447" s="99" t="b">
        <f t="shared" si="30"/>
        <v>0</v>
      </c>
      <c r="E447" t="str">
        <f>IF(LEN(B447)&gt;0,B447&amp;"_"&amp;COUNTIF(B$169:B447,B447),"")</f>
        <v/>
      </c>
    </row>
    <row r="448" spans="1:5" x14ac:dyDescent="0.25">
      <c r="A448">
        <v>115</v>
      </c>
      <c r="B448" t="str">
        <f t="shared" si="29"/>
        <v>Guadalupe Rd &amp; Rural Rd</v>
      </c>
      <c r="C448" s="99" t="b">
        <f t="shared" si="30"/>
        <v>0</v>
      </c>
      <c r="D448" s="99" t="b">
        <f t="shared" si="30"/>
        <v>1</v>
      </c>
      <c r="E448" t="str">
        <f>IF(LEN(B448)&gt;0,B448&amp;"_"&amp;COUNTIF(B$169:B448,B448),"")</f>
        <v>Guadalupe Rd &amp; Rural Rd_3</v>
      </c>
    </row>
    <row r="449" spans="1:5" x14ac:dyDescent="0.25">
      <c r="A449">
        <v>116</v>
      </c>
      <c r="B449" t="str">
        <f t="shared" si="29"/>
        <v/>
      </c>
      <c r="C449" s="99" t="b">
        <f t="shared" si="30"/>
        <v>0</v>
      </c>
      <c r="D449" s="99" t="b">
        <f t="shared" si="30"/>
        <v>0</v>
      </c>
      <c r="E449" t="str">
        <f>IF(LEN(B449)&gt;0,B449&amp;"_"&amp;COUNTIF(B$169:B449,B449),"")</f>
        <v/>
      </c>
    </row>
    <row r="450" spans="1:5" x14ac:dyDescent="0.25">
      <c r="A450">
        <v>117</v>
      </c>
      <c r="B450" t="str">
        <f t="shared" si="29"/>
        <v>Southshore Dr &amp; Lakeshore Dr</v>
      </c>
      <c r="C450" s="99" t="b">
        <f t="shared" si="30"/>
        <v>0</v>
      </c>
      <c r="D450" s="99" t="b">
        <f t="shared" si="30"/>
        <v>1</v>
      </c>
      <c r="E450" t="str">
        <f>IF(LEN(B450)&gt;0,B450&amp;"_"&amp;COUNTIF(B$169:B450,B450),"")</f>
        <v>Southshore Dr &amp; Lakeshore Dr_1</v>
      </c>
    </row>
    <row r="451" spans="1:5" x14ac:dyDescent="0.25">
      <c r="A451">
        <v>118</v>
      </c>
      <c r="B451" t="str">
        <f t="shared" si="29"/>
        <v>Guadalupe Rd &amp; McClintock Dr</v>
      </c>
      <c r="C451" s="99" t="b">
        <f t="shared" si="30"/>
        <v>0</v>
      </c>
      <c r="D451" s="99" t="b">
        <f t="shared" si="30"/>
        <v>1</v>
      </c>
      <c r="E451" t="str">
        <f>IF(LEN(B451)&gt;0,B451&amp;"_"&amp;COUNTIF(B$169:B451,B451),"")</f>
        <v>Guadalupe Rd &amp; McClintock Dr_3</v>
      </c>
    </row>
    <row r="452" spans="1:5" x14ac:dyDescent="0.25">
      <c r="A452">
        <v>119</v>
      </c>
      <c r="B452" t="str">
        <f t="shared" si="29"/>
        <v>Guadalupe Rd &amp; Price Rd</v>
      </c>
      <c r="C452" s="99" t="b">
        <f t="shared" si="30"/>
        <v>0</v>
      </c>
      <c r="D452" s="99" t="b">
        <f t="shared" si="30"/>
        <v>1</v>
      </c>
      <c r="E452" t="str">
        <f>IF(LEN(B452)&gt;0,B452&amp;"_"&amp;COUNTIF(B$169:B452,B452),"")</f>
        <v>Guadalupe Rd &amp; Price Rd_2</v>
      </c>
    </row>
    <row r="453" spans="1:5" x14ac:dyDescent="0.25">
      <c r="A453">
        <v>120</v>
      </c>
      <c r="B453" t="str">
        <f t="shared" si="29"/>
        <v>Guadalupe Rd &amp; Price Rd</v>
      </c>
      <c r="C453" s="99" t="b">
        <f t="shared" ref="C453:D472" si="31">C289</f>
        <v>1</v>
      </c>
      <c r="D453" s="99" t="b">
        <f t="shared" si="31"/>
        <v>0</v>
      </c>
      <c r="E453" t="str">
        <f>IF(LEN(B453)&gt;0,B453&amp;"_"&amp;COUNTIF(B$169:B453,B453),"")</f>
        <v>Guadalupe Rd &amp; Price Rd_3</v>
      </c>
    </row>
    <row r="454" spans="1:5" x14ac:dyDescent="0.25">
      <c r="A454">
        <v>121</v>
      </c>
      <c r="B454" t="str">
        <f t="shared" si="29"/>
        <v>Guadalupe Rd &amp; McClintock Dr</v>
      </c>
      <c r="C454" s="99" t="b">
        <f t="shared" si="31"/>
        <v>1</v>
      </c>
      <c r="D454" s="99" t="b">
        <f t="shared" si="31"/>
        <v>0</v>
      </c>
      <c r="E454" t="str">
        <f>IF(LEN(B454)&gt;0,B454&amp;"_"&amp;COUNTIF(B$169:B454,B454),"")</f>
        <v>Guadalupe Rd &amp; McClintock Dr_4</v>
      </c>
    </row>
    <row r="455" spans="1:5" x14ac:dyDescent="0.25">
      <c r="A455">
        <v>122</v>
      </c>
      <c r="B455" t="str">
        <f t="shared" si="29"/>
        <v>Guadalupe Rd &amp; Rural Rd</v>
      </c>
      <c r="C455" s="99" t="b">
        <f t="shared" si="31"/>
        <v>1</v>
      </c>
      <c r="D455" s="99" t="b">
        <f t="shared" si="31"/>
        <v>0</v>
      </c>
      <c r="E455" t="str">
        <f>IF(LEN(B455)&gt;0,B455&amp;"_"&amp;COUNTIF(B$169:B455,B455),"")</f>
        <v>Guadalupe Rd &amp; Rural Rd_4</v>
      </c>
    </row>
    <row r="456" spans="1:5" x14ac:dyDescent="0.25">
      <c r="A456">
        <v>123</v>
      </c>
      <c r="B456" t="str">
        <f t="shared" si="29"/>
        <v>Guadalupe Rd &amp; Kyrene Rd</v>
      </c>
      <c r="C456" s="99" t="b">
        <f t="shared" si="31"/>
        <v>1</v>
      </c>
      <c r="D456" s="99" t="b">
        <f t="shared" si="31"/>
        <v>0</v>
      </c>
      <c r="E456" t="str">
        <f>IF(LEN(B456)&gt;0,B456&amp;"_"&amp;COUNTIF(B$169:B456,B456),"")</f>
        <v>Guadalupe Rd &amp; Kyrene Rd_4</v>
      </c>
    </row>
    <row r="457" spans="1:5" x14ac:dyDescent="0.25">
      <c r="A457">
        <v>124</v>
      </c>
      <c r="B457" t="str">
        <f t="shared" si="29"/>
        <v>Grove Pkwy &amp; Priest Dr</v>
      </c>
      <c r="C457" s="99" t="b">
        <f t="shared" si="31"/>
        <v>0</v>
      </c>
      <c r="D457" s="99" t="b">
        <f t="shared" si="31"/>
        <v>1</v>
      </c>
      <c r="E457" t="str">
        <f>IF(LEN(B457)&gt;0,B457&amp;"_"&amp;COUNTIF(B$169:B457,B457),"")</f>
        <v>Grove Pkwy &amp; Priest Dr_1</v>
      </c>
    </row>
    <row r="458" spans="1:5" x14ac:dyDescent="0.25">
      <c r="A458">
        <v>125</v>
      </c>
      <c r="B458" t="str">
        <f t="shared" si="29"/>
        <v/>
      </c>
      <c r="C458" s="99" t="b">
        <f t="shared" si="31"/>
        <v>0</v>
      </c>
      <c r="D458" s="99" t="b">
        <f t="shared" si="31"/>
        <v>0</v>
      </c>
      <c r="E458" t="str">
        <f>IF(LEN(B458)&gt;0,B458&amp;"_"&amp;COUNTIF(B$169:B458,B458),"")</f>
        <v/>
      </c>
    </row>
    <row r="459" spans="1:5" x14ac:dyDescent="0.25">
      <c r="A459">
        <v>126</v>
      </c>
      <c r="B459" t="str">
        <f t="shared" si="29"/>
        <v>Elliot Rd &amp; Kyrene Rd</v>
      </c>
      <c r="C459" s="99" t="b">
        <f t="shared" si="31"/>
        <v>0</v>
      </c>
      <c r="D459" s="99" t="b">
        <f t="shared" si="31"/>
        <v>1</v>
      </c>
      <c r="E459" t="str">
        <f>IF(LEN(B459)&gt;0,B459&amp;"_"&amp;COUNTIF(B$169:B459,B459),"")</f>
        <v>Elliot Rd &amp; Kyrene Rd_3</v>
      </c>
    </row>
    <row r="460" spans="1:5" x14ac:dyDescent="0.25">
      <c r="A460">
        <v>127</v>
      </c>
      <c r="B460" t="str">
        <f t="shared" si="29"/>
        <v>Elliot Rd &amp; Rural Rd</v>
      </c>
      <c r="C460" s="99" t="b">
        <f t="shared" si="31"/>
        <v>0</v>
      </c>
      <c r="D460" s="99" t="b">
        <f t="shared" si="31"/>
        <v>1</v>
      </c>
      <c r="E460" t="str">
        <f>IF(LEN(B460)&gt;0,B460&amp;"_"&amp;COUNTIF(B$169:B460,B460),"")</f>
        <v>Elliot Rd &amp; Rural Rd_3</v>
      </c>
    </row>
    <row r="461" spans="1:5" x14ac:dyDescent="0.25">
      <c r="A461">
        <v>128</v>
      </c>
      <c r="B461" t="str">
        <f t="shared" ref="B461:B486" si="32">IF($C297,$B130&amp;" &amp; "&amp;D130,IF($D297,D130&amp;" &amp; "&amp;$B130,""))</f>
        <v>Elliot Rd &amp; McClintock Dr</v>
      </c>
      <c r="C461" s="99" t="b">
        <f t="shared" si="31"/>
        <v>0</v>
      </c>
      <c r="D461" s="99" t="b">
        <f t="shared" si="31"/>
        <v>1</v>
      </c>
      <c r="E461" t="str">
        <f>IF(LEN(B461)&gt;0,B461&amp;"_"&amp;COUNTIF(B$169:B461,B461),"")</f>
        <v>Elliot Rd &amp; McClintock Dr_3</v>
      </c>
    </row>
    <row r="462" spans="1:5" x14ac:dyDescent="0.25">
      <c r="A462">
        <v>129</v>
      </c>
      <c r="B462" t="str">
        <f t="shared" si="32"/>
        <v>Elliot Rd &amp; Price Rd</v>
      </c>
      <c r="C462" s="99" t="b">
        <f t="shared" si="31"/>
        <v>0</v>
      </c>
      <c r="D462" s="99" t="b">
        <f t="shared" si="31"/>
        <v>1</v>
      </c>
      <c r="E462" t="str">
        <f>IF(LEN(B462)&gt;0,B462&amp;"_"&amp;COUNTIF(B$169:B462,B462),"")</f>
        <v>Elliot Rd &amp; Price Rd_2</v>
      </c>
    </row>
    <row r="463" spans="1:5" x14ac:dyDescent="0.25">
      <c r="A463">
        <v>130</v>
      </c>
      <c r="B463" t="str">
        <f t="shared" si="32"/>
        <v>Elliot Rd &amp; Price Rd</v>
      </c>
      <c r="C463" s="99" t="b">
        <f t="shared" si="31"/>
        <v>1</v>
      </c>
      <c r="D463" s="99" t="b">
        <f t="shared" si="31"/>
        <v>0</v>
      </c>
      <c r="E463" t="str">
        <f>IF(LEN(B463)&gt;0,B463&amp;"_"&amp;COUNTIF(B$169:B463,B463),"")</f>
        <v>Elliot Rd &amp; Price Rd_3</v>
      </c>
    </row>
    <row r="464" spans="1:5" x14ac:dyDescent="0.25">
      <c r="A464">
        <v>131</v>
      </c>
      <c r="B464" t="str">
        <f t="shared" si="32"/>
        <v>Elliot Rd &amp; McClintock Dr</v>
      </c>
      <c r="C464" s="99" t="b">
        <f t="shared" si="31"/>
        <v>1</v>
      </c>
      <c r="D464" s="99" t="b">
        <f t="shared" si="31"/>
        <v>0</v>
      </c>
      <c r="E464" t="str">
        <f>IF(LEN(B464)&gt;0,B464&amp;"_"&amp;COUNTIF(B$169:B464,B464),"")</f>
        <v>Elliot Rd &amp; McClintock Dr_4</v>
      </c>
    </row>
    <row r="465" spans="1:5" x14ac:dyDescent="0.25">
      <c r="A465">
        <v>132</v>
      </c>
      <c r="B465" t="str">
        <f t="shared" si="32"/>
        <v>Elliot Rd &amp; Rural Rd</v>
      </c>
      <c r="C465" s="99" t="b">
        <f t="shared" si="31"/>
        <v>1</v>
      </c>
      <c r="D465" s="99" t="b">
        <f t="shared" si="31"/>
        <v>0</v>
      </c>
      <c r="E465" t="str">
        <f>IF(LEN(B465)&gt;0,B465&amp;"_"&amp;COUNTIF(B$169:B465,B465),"")</f>
        <v>Elliot Rd &amp; Rural Rd_4</v>
      </c>
    </row>
    <row r="466" spans="1:5" x14ac:dyDescent="0.25">
      <c r="A466">
        <v>133</v>
      </c>
      <c r="B466" t="str">
        <f t="shared" si="32"/>
        <v>Elliot Rd &amp; Kyrene Rd</v>
      </c>
      <c r="C466" s="99" t="b">
        <f t="shared" si="31"/>
        <v>1</v>
      </c>
      <c r="D466" s="99" t="b">
        <f t="shared" si="31"/>
        <v>0</v>
      </c>
      <c r="E466" t="str">
        <f>IF(LEN(B466)&gt;0,B466&amp;"_"&amp;COUNTIF(B$169:B466,B466),"")</f>
        <v>Elliot Rd &amp; Kyrene Rd_4</v>
      </c>
    </row>
    <row r="467" spans="1:5" x14ac:dyDescent="0.25">
      <c r="A467">
        <v>134</v>
      </c>
      <c r="B467" t="str">
        <f t="shared" si="32"/>
        <v>Elliot Rd &amp; Priest Dr</v>
      </c>
      <c r="C467" s="99" t="b">
        <f t="shared" si="31"/>
        <v>1</v>
      </c>
      <c r="D467" s="99" t="b">
        <f t="shared" si="31"/>
        <v>0</v>
      </c>
      <c r="E467" t="str">
        <f>IF(LEN(B467)&gt;0,B467&amp;"_"&amp;COUNTIF(B$169:B467,B467),"")</f>
        <v>Elliot Rd &amp; Priest Dr_4</v>
      </c>
    </row>
    <row r="468" spans="1:5" x14ac:dyDescent="0.25">
      <c r="A468">
        <v>135</v>
      </c>
      <c r="B468" t="str">
        <f t="shared" si="32"/>
        <v>Warner Rd &amp; Priest Dr</v>
      </c>
      <c r="C468" s="99" t="b">
        <f t="shared" si="31"/>
        <v>0</v>
      </c>
      <c r="D468" s="99" t="b">
        <f t="shared" si="31"/>
        <v>1</v>
      </c>
      <c r="E468" t="str">
        <f>IF(LEN(B468)&gt;0,B468&amp;"_"&amp;COUNTIF(B$169:B468,B468),"")</f>
        <v>Warner Rd &amp; Priest Dr_2</v>
      </c>
    </row>
    <row r="469" spans="1:5" x14ac:dyDescent="0.25">
      <c r="A469">
        <v>136</v>
      </c>
      <c r="B469" t="str">
        <f t="shared" si="32"/>
        <v>Warner Rd &amp; Kyrene Rd</v>
      </c>
      <c r="C469" s="99" t="b">
        <f t="shared" si="31"/>
        <v>0</v>
      </c>
      <c r="D469" s="99" t="b">
        <f t="shared" si="31"/>
        <v>1</v>
      </c>
      <c r="E469" t="str">
        <f>IF(LEN(B469)&gt;0,B469&amp;"_"&amp;COUNTIF(B$169:B469,B469),"")</f>
        <v>Warner Rd &amp; Kyrene Rd_2</v>
      </c>
    </row>
    <row r="470" spans="1:5" x14ac:dyDescent="0.25">
      <c r="A470">
        <v>137</v>
      </c>
      <c r="B470" t="str">
        <f t="shared" si="32"/>
        <v>Warner Rd &amp; Rural Rd</v>
      </c>
      <c r="C470" s="99" t="b">
        <f t="shared" si="31"/>
        <v>0</v>
      </c>
      <c r="D470" s="99" t="b">
        <f t="shared" si="31"/>
        <v>1</v>
      </c>
      <c r="E470" t="str">
        <f>IF(LEN(B470)&gt;0,B470&amp;"_"&amp;COUNTIF(B$169:B470,B470),"")</f>
        <v>Warner Rd &amp; Rural Rd_2</v>
      </c>
    </row>
    <row r="471" spans="1:5" x14ac:dyDescent="0.25">
      <c r="A471">
        <v>138</v>
      </c>
      <c r="B471" t="str">
        <f t="shared" si="32"/>
        <v>Warner Rd &amp; McClintock Dr</v>
      </c>
      <c r="C471" s="99" t="b">
        <f t="shared" si="31"/>
        <v>0</v>
      </c>
      <c r="D471" s="99" t="b">
        <f t="shared" si="31"/>
        <v>1</v>
      </c>
      <c r="E471" t="str">
        <f>IF(LEN(B471)&gt;0,B471&amp;"_"&amp;COUNTIF(B$169:B471,B471),"")</f>
        <v>Warner Rd &amp; McClintock Dr_2</v>
      </c>
    </row>
    <row r="472" spans="1:5" x14ac:dyDescent="0.25">
      <c r="A472">
        <v>139</v>
      </c>
      <c r="B472" t="str">
        <f t="shared" si="32"/>
        <v>Warner Rd &amp; Price Rd</v>
      </c>
      <c r="C472" s="99" t="b">
        <f t="shared" si="31"/>
        <v>0</v>
      </c>
      <c r="D472" s="99" t="b">
        <f t="shared" si="31"/>
        <v>1</v>
      </c>
      <c r="E472" t="str">
        <f>IF(LEN(B472)&gt;0,B472&amp;"_"&amp;COUNTIF(B$169:B472,B472),"")</f>
        <v>Warner Rd &amp; Price Rd_2</v>
      </c>
    </row>
    <row r="473" spans="1:5" x14ac:dyDescent="0.25">
      <c r="A473">
        <v>140</v>
      </c>
      <c r="B473" t="str">
        <f t="shared" si="32"/>
        <v/>
      </c>
      <c r="C473" s="99" t="b">
        <f t="shared" ref="C473:D486" si="33">C309</f>
        <v>0</v>
      </c>
      <c r="D473" s="99" t="b">
        <f t="shared" si="33"/>
        <v>0</v>
      </c>
      <c r="E473" t="str">
        <f>IF(LEN(B473)&gt;0,B473&amp;"_"&amp;COUNTIF(B$169:B473,B473),"")</f>
        <v/>
      </c>
    </row>
    <row r="474" spans="1:5" x14ac:dyDescent="0.25">
      <c r="A474">
        <v>141</v>
      </c>
      <c r="B474" t="str">
        <f t="shared" si="32"/>
        <v/>
      </c>
      <c r="C474" s="99" t="b">
        <f t="shared" si="33"/>
        <v>0</v>
      </c>
      <c r="D474" s="99" t="b">
        <f t="shared" si="33"/>
        <v>0</v>
      </c>
      <c r="E474" t="str">
        <f>IF(LEN(B474)&gt;0,B474&amp;"_"&amp;COUNTIF(B$169:B474,B474),"")</f>
        <v/>
      </c>
    </row>
    <row r="475" spans="1:5" x14ac:dyDescent="0.25">
      <c r="A475">
        <v>142</v>
      </c>
      <c r="B475" t="str">
        <f t="shared" si="32"/>
        <v/>
      </c>
      <c r="C475" s="99" t="b">
        <f t="shared" si="33"/>
        <v>0</v>
      </c>
      <c r="D475" s="99" t="b">
        <f t="shared" si="33"/>
        <v>0</v>
      </c>
      <c r="E475" t="str">
        <f>IF(LEN(B475)&gt;0,B475&amp;"_"&amp;COUNTIF(B$169:B475,B475),"")</f>
        <v/>
      </c>
    </row>
    <row r="476" spans="1:5" x14ac:dyDescent="0.25">
      <c r="A476">
        <v>143</v>
      </c>
      <c r="B476" t="str">
        <f t="shared" si="32"/>
        <v/>
      </c>
      <c r="C476" s="99" t="b">
        <f t="shared" si="33"/>
        <v>0</v>
      </c>
      <c r="D476" s="99" t="b">
        <f t="shared" si="33"/>
        <v>0</v>
      </c>
      <c r="E476" t="str">
        <f>IF(LEN(B476)&gt;0,B476&amp;"_"&amp;COUNTIF(B$169:B476,B476),"")</f>
        <v/>
      </c>
    </row>
    <row r="477" spans="1:5" x14ac:dyDescent="0.25">
      <c r="A477">
        <v>144</v>
      </c>
      <c r="B477" t="str">
        <f t="shared" si="32"/>
        <v/>
      </c>
      <c r="C477" s="99" t="b">
        <f t="shared" si="33"/>
        <v>0</v>
      </c>
      <c r="D477" s="99" t="b">
        <f t="shared" si="33"/>
        <v>0</v>
      </c>
      <c r="E477" t="str">
        <f>IF(LEN(B477)&gt;0,B477&amp;"_"&amp;COUNTIF(B$169:B477,B477),"")</f>
        <v/>
      </c>
    </row>
    <row r="478" spans="1:5" x14ac:dyDescent="0.25">
      <c r="A478">
        <v>145</v>
      </c>
      <c r="B478" t="str">
        <f t="shared" si="32"/>
        <v>Ray Rd &amp; Priest Dr</v>
      </c>
      <c r="C478" s="99" t="b">
        <f t="shared" si="33"/>
        <v>0</v>
      </c>
      <c r="D478" s="99" t="b">
        <f t="shared" si="33"/>
        <v>1</v>
      </c>
      <c r="E478" t="str">
        <f>IF(LEN(B478)&gt;0,B478&amp;"_"&amp;COUNTIF(B$169:B478,B478),"")</f>
        <v>Ray Rd &amp; Priest Dr_1</v>
      </c>
    </row>
    <row r="479" spans="1:5" x14ac:dyDescent="0.25">
      <c r="A479">
        <v>146</v>
      </c>
      <c r="B479" t="str">
        <f t="shared" si="32"/>
        <v>Ray Rd &amp; Kyrene Rd</v>
      </c>
      <c r="C479" s="99" t="b">
        <f t="shared" si="33"/>
        <v>0</v>
      </c>
      <c r="D479" s="99" t="b">
        <f t="shared" si="33"/>
        <v>1</v>
      </c>
      <c r="E479" t="str">
        <f>IF(LEN(B479)&gt;0,B479&amp;"_"&amp;COUNTIF(B$169:B479,B479),"")</f>
        <v>Ray Rd &amp; Kyrene Rd_1</v>
      </c>
    </row>
    <row r="480" spans="1:5" x14ac:dyDescent="0.25">
      <c r="A480">
        <v>147</v>
      </c>
      <c r="B480" t="str">
        <f t="shared" si="32"/>
        <v>Ray Rd &amp; Rural Rd</v>
      </c>
      <c r="C480" s="99" t="b">
        <f t="shared" si="33"/>
        <v>0</v>
      </c>
      <c r="D480" s="99" t="b">
        <f t="shared" si="33"/>
        <v>1</v>
      </c>
      <c r="E480" t="str">
        <f>IF(LEN(B480)&gt;0,B480&amp;"_"&amp;COUNTIF(B$169:B480,B480),"")</f>
        <v>Ray Rd &amp; Rural Rd_1</v>
      </c>
    </row>
    <row r="481" spans="1:5" x14ac:dyDescent="0.25">
      <c r="A481">
        <v>148</v>
      </c>
      <c r="B481" t="str">
        <f t="shared" si="32"/>
        <v>Ray Rd &amp; McClintock Dr</v>
      </c>
      <c r="C481" s="99" t="b">
        <f t="shared" si="33"/>
        <v>0</v>
      </c>
      <c r="D481" s="99" t="b">
        <f t="shared" si="33"/>
        <v>1</v>
      </c>
      <c r="E481" t="str">
        <f>IF(LEN(B481)&gt;0,B481&amp;"_"&amp;COUNTIF(B$169:B481,B481),"")</f>
        <v>Ray Rd &amp; McClintock Dr_1</v>
      </c>
    </row>
    <row r="482" spans="1:5" x14ac:dyDescent="0.25">
      <c r="A482">
        <v>149</v>
      </c>
      <c r="B482" t="str">
        <f t="shared" si="32"/>
        <v>Ray Rd &amp; Price Rd</v>
      </c>
      <c r="C482" s="99" t="b">
        <f t="shared" si="33"/>
        <v>0</v>
      </c>
      <c r="D482" s="99" t="b">
        <f t="shared" si="33"/>
        <v>1</v>
      </c>
      <c r="E482" t="str">
        <f>IF(LEN(B482)&gt;0,B482&amp;"_"&amp;COUNTIF(B$169:B482,B482),"")</f>
        <v>Ray Rd &amp; Price Rd_1</v>
      </c>
    </row>
    <row r="483" spans="1:5" x14ac:dyDescent="0.25">
      <c r="A483">
        <v>150</v>
      </c>
      <c r="B483" t="str">
        <f t="shared" si="32"/>
        <v>Rio Salado Pkwy &amp; Priest Dr</v>
      </c>
      <c r="C483" s="99" t="b">
        <f t="shared" si="33"/>
        <v>1</v>
      </c>
      <c r="D483" s="99" t="b">
        <f t="shared" si="33"/>
        <v>0</v>
      </c>
      <c r="E483" t="str">
        <f>IF(LEN(B483)&gt;0,B483&amp;"_"&amp;COUNTIF(B$169:B483,B483),"")</f>
        <v>Rio Salado Pkwy &amp; Priest Dr_3</v>
      </c>
    </row>
    <row r="484" spans="1:5" x14ac:dyDescent="0.25">
      <c r="A484">
        <v>151</v>
      </c>
      <c r="B484" t="str">
        <f t="shared" si="32"/>
        <v>Warner Rd &amp; Hardy Dr</v>
      </c>
      <c r="C484" s="99" t="b">
        <f t="shared" si="33"/>
        <v>0</v>
      </c>
      <c r="D484" s="99" t="b">
        <f t="shared" si="33"/>
        <v>1</v>
      </c>
      <c r="E484" t="str">
        <f>IF(LEN(B484)&gt;0,B484&amp;"_"&amp;COUNTIF(B$169:B484,B484),"")</f>
        <v>Warner Rd &amp; Hardy Dr_1</v>
      </c>
    </row>
    <row r="485" spans="1:5" x14ac:dyDescent="0.25">
      <c r="A485">
        <v>152</v>
      </c>
      <c r="B485" t="str">
        <f t="shared" si="32"/>
        <v>Grove Pkwy &amp; Priest Dr</v>
      </c>
      <c r="C485" s="99" t="b">
        <f t="shared" si="33"/>
        <v>0</v>
      </c>
      <c r="D485" s="99" t="b">
        <f t="shared" si="33"/>
        <v>1</v>
      </c>
      <c r="E485" t="str">
        <f>IF(LEN(B485)&gt;0,B485&amp;"_"&amp;COUNTIF(B$169:B485,B485),"")</f>
        <v>Grove Pkwy &amp; Priest Dr_2</v>
      </c>
    </row>
    <row r="486" spans="1:5" x14ac:dyDescent="0.25">
      <c r="A486">
        <v>153</v>
      </c>
      <c r="B486" t="str">
        <f t="shared" si="32"/>
        <v/>
      </c>
      <c r="C486" s="99" t="b">
        <f t="shared" si="33"/>
        <v>0</v>
      </c>
      <c r="D486" s="99" t="b">
        <f t="shared" si="33"/>
        <v>0</v>
      </c>
      <c r="E486" t="str">
        <f>IF(LEN(B486)&gt;0,B486&amp;"_"&amp;COUNTIF(B$169:B486,B486),"")</f>
        <v/>
      </c>
    </row>
    <row r="487" spans="1:5" x14ac:dyDescent="0.25">
      <c r="A487">
        <v>154</v>
      </c>
      <c r="B487" t="str">
        <f t="shared" ref="B487:B496" si="34">IF($C323,$B156&amp;" &amp; "&amp;D156,IF($D323,D156&amp;" &amp; "&amp;$B156,""))</f>
        <v>Superstition Fwy &amp; Priest Dr</v>
      </c>
      <c r="C487" s="99" t="b">
        <f t="shared" ref="C487:D487" si="35">C323</f>
        <v>0</v>
      </c>
      <c r="D487" s="99" t="b">
        <f t="shared" si="35"/>
        <v>1</v>
      </c>
      <c r="E487" t="str">
        <f>IF(LEN(B487)&gt;0,B487&amp;"_"&amp;COUNTIF(B$169:B487,B487),"")</f>
        <v>Superstition Fwy &amp; Priest Dr_2</v>
      </c>
    </row>
    <row r="488" spans="1:5" x14ac:dyDescent="0.25">
      <c r="A488">
        <v>155</v>
      </c>
      <c r="B488" t="str">
        <f t="shared" si="34"/>
        <v>Rio Salado Pkwy &amp; Priest Dr</v>
      </c>
      <c r="C488" s="99" t="b">
        <f t="shared" ref="C488:D488" si="36">C324</f>
        <v>0</v>
      </c>
      <c r="D488" s="99" t="b">
        <f t="shared" si="36"/>
        <v>1</v>
      </c>
      <c r="E488" t="str">
        <f>IF(LEN(B488)&gt;0,B488&amp;"_"&amp;COUNTIF(B$169:B488,B488),"")</f>
        <v>Rio Salado Pkwy &amp; Priest Dr_4</v>
      </c>
    </row>
    <row r="489" spans="1:5" x14ac:dyDescent="0.25">
      <c r="A489">
        <v>156</v>
      </c>
      <c r="B489" t="str">
        <f t="shared" si="34"/>
        <v/>
      </c>
      <c r="C489" s="99" t="b">
        <f t="shared" ref="C489:D489" si="37">C325</f>
        <v>0</v>
      </c>
      <c r="D489" s="99" t="b">
        <f t="shared" si="37"/>
        <v>0</v>
      </c>
      <c r="E489" t="str">
        <f>IF(LEN(B489)&gt;0,B489&amp;"_"&amp;COUNTIF(B$169:B489,B489),"")</f>
        <v/>
      </c>
    </row>
    <row r="490" spans="1:5" x14ac:dyDescent="0.25">
      <c r="A490">
        <v>157</v>
      </c>
      <c r="B490" t="str">
        <f t="shared" si="34"/>
        <v/>
      </c>
      <c r="C490" s="99" t="b">
        <f t="shared" ref="C490:D490" si="38">C326</f>
        <v>0</v>
      </c>
      <c r="D490" s="99" t="b">
        <f t="shared" si="38"/>
        <v>0</v>
      </c>
      <c r="E490" t="str">
        <f>IF(LEN(B490)&gt;0,B490&amp;"_"&amp;COUNTIF(B$169:B490,B490),"")</f>
        <v/>
      </c>
    </row>
    <row r="491" spans="1:5" x14ac:dyDescent="0.25">
      <c r="A491">
        <v>158</v>
      </c>
      <c r="B491" t="str">
        <f t="shared" si="34"/>
        <v/>
      </c>
      <c r="C491" s="99" t="b">
        <f t="shared" ref="C491:D491" si="39">C327</f>
        <v>0</v>
      </c>
      <c r="D491" s="99" t="b">
        <f t="shared" si="39"/>
        <v>0</v>
      </c>
      <c r="E491" t="str">
        <f>IF(LEN(B491)&gt;0,B491&amp;"_"&amp;COUNTIF(B$169:B491,B491),"")</f>
        <v/>
      </c>
    </row>
    <row r="492" spans="1:5" x14ac:dyDescent="0.25">
      <c r="A492">
        <v>159</v>
      </c>
      <c r="B492" t="str">
        <f t="shared" si="34"/>
        <v/>
      </c>
      <c r="C492" s="99" t="b">
        <f t="shared" ref="C492:D492" si="40">C328</f>
        <v>0</v>
      </c>
      <c r="D492" s="99" t="b">
        <f t="shared" si="40"/>
        <v>0</v>
      </c>
      <c r="E492" t="str">
        <f>IF(LEN(B492)&gt;0,B492&amp;"_"&amp;COUNTIF(B$169:B492,B492),"")</f>
        <v/>
      </c>
    </row>
    <row r="493" spans="1:5" x14ac:dyDescent="0.25">
      <c r="A493">
        <v>160</v>
      </c>
      <c r="B493" t="str">
        <f t="shared" si="34"/>
        <v/>
      </c>
      <c r="C493" s="99" t="b">
        <f t="shared" ref="C493:D493" si="41">C329</f>
        <v>0</v>
      </c>
      <c r="D493" s="99" t="b">
        <f t="shared" si="41"/>
        <v>0</v>
      </c>
      <c r="E493" t="str">
        <f>IF(LEN(B493)&gt;0,B493&amp;"_"&amp;COUNTIF(B$169:B493,B493),"")</f>
        <v/>
      </c>
    </row>
    <row r="494" spans="1:5" x14ac:dyDescent="0.25">
      <c r="A494">
        <v>161</v>
      </c>
      <c r="B494" t="str">
        <f t="shared" si="34"/>
        <v/>
      </c>
      <c r="C494" s="99" t="b">
        <f t="shared" ref="C494:D494" si="42">C330</f>
        <v>0</v>
      </c>
      <c r="D494" s="99" t="b">
        <f t="shared" si="42"/>
        <v>0</v>
      </c>
      <c r="E494" t="str">
        <f>IF(LEN(B494)&gt;0,B494&amp;"_"&amp;COUNTIF(B$169:B494,B494),"")</f>
        <v/>
      </c>
    </row>
    <row r="495" spans="1:5" x14ac:dyDescent="0.25">
      <c r="A495">
        <v>162</v>
      </c>
      <c r="B495" t="str">
        <f t="shared" si="34"/>
        <v/>
      </c>
      <c r="C495" s="99" t="b">
        <f t="shared" ref="C495:D495" si="43">C331</f>
        <v>0</v>
      </c>
      <c r="D495" s="99" t="b">
        <f t="shared" si="43"/>
        <v>0</v>
      </c>
      <c r="E495" t="str">
        <f>IF(LEN(B495)&gt;0,B495&amp;"_"&amp;COUNTIF(B$169:B495,B495),"")</f>
        <v/>
      </c>
    </row>
    <row r="496" spans="1:5" x14ac:dyDescent="0.25">
      <c r="A496">
        <v>163</v>
      </c>
      <c r="B496" t="str">
        <f t="shared" si="34"/>
        <v/>
      </c>
      <c r="C496" s="99" t="b">
        <f t="shared" ref="C496:D496" si="44">C332</f>
        <v>0</v>
      </c>
      <c r="D496" s="99" t="b">
        <f t="shared" si="44"/>
        <v>0</v>
      </c>
      <c r="E496" t="str">
        <f>IF(LEN(B496)&gt;0,B496&amp;"_"&amp;COUNTIF(B$169:B496,B496),"")</f>
        <v/>
      </c>
    </row>
  </sheetData>
  <phoneticPr fontId="5" type="noConversion"/>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zoomScale="80" zoomScaleNormal="80" workbookViewId="0">
      <selection activeCell="A2" sqref="A2:B8"/>
    </sheetView>
  </sheetViews>
  <sheetFormatPr defaultRowHeight="13.2" x14ac:dyDescent="0.25"/>
  <cols>
    <col min="1" max="1" width="3.44140625" customWidth="1"/>
    <col min="2" max="2" width="129.109375" style="66" customWidth="1"/>
  </cols>
  <sheetData>
    <row r="1" spans="1:2" x14ac:dyDescent="0.25">
      <c r="B1" s="66" t="s">
        <v>1174</v>
      </c>
    </row>
    <row r="2" spans="1:2" x14ac:dyDescent="0.25">
      <c r="A2" s="51">
        <v>1</v>
      </c>
      <c r="B2" s="53" t="s">
        <v>1152</v>
      </c>
    </row>
    <row r="3" spans="1:2" ht="26.4" x14ac:dyDescent="0.25">
      <c r="A3" s="51">
        <v>2</v>
      </c>
      <c r="B3" s="53" t="s">
        <v>1176</v>
      </c>
    </row>
    <row r="4" spans="1:2" ht="26.4" x14ac:dyDescent="0.25">
      <c r="A4" s="51">
        <v>3</v>
      </c>
      <c r="B4" s="53" t="s">
        <v>1177</v>
      </c>
    </row>
    <row r="5" spans="1:2" ht="39.6" x14ac:dyDescent="0.25">
      <c r="A5" s="51">
        <v>4</v>
      </c>
      <c r="B5" s="53" t="s">
        <v>1175</v>
      </c>
    </row>
    <row r="6" spans="1:2" ht="26.4" x14ac:dyDescent="0.25">
      <c r="A6" s="51">
        <v>5</v>
      </c>
      <c r="B6" s="53" t="s">
        <v>1178</v>
      </c>
    </row>
    <row r="7" spans="1:2" ht="26.4" x14ac:dyDescent="0.25">
      <c r="A7" s="51">
        <v>6</v>
      </c>
      <c r="B7" s="53" t="s">
        <v>1179</v>
      </c>
    </row>
    <row r="8" spans="1:2" x14ac:dyDescent="0.25">
      <c r="A8" s="51">
        <v>7</v>
      </c>
      <c r="B8" s="53" t="s">
        <v>1180</v>
      </c>
    </row>
  </sheetData>
  <pageMargins left="0.7" right="0.7" top="0.75" bottom="0.75" header="0.3" footer="0.3"/>
  <pageSetup orientation="portrait" horizontalDpi="0"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zoomScale="70" zoomScaleNormal="70" workbookViewId="0">
      <selection activeCell="B2" sqref="B2"/>
    </sheetView>
  </sheetViews>
  <sheetFormatPr defaultRowHeight="13.2" x14ac:dyDescent="0.25"/>
  <cols>
    <col min="1" max="1" width="4.5546875" customWidth="1"/>
    <col min="2" max="2" width="21.21875" bestFit="1" customWidth="1"/>
    <col min="3" max="3" width="8.109375" customWidth="1"/>
  </cols>
  <sheetData>
    <row r="1" spans="1:3" x14ac:dyDescent="0.25">
      <c r="A1" t="s">
        <v>720</v>
      </c>
      <c r="B1" t="s">
        <v>721</v>
      </c>
      <c r="C1" t="s">
        <v>722</v>
      </c>
    </row>
    <row r="2" spans="1:3" x14ac:dyDescent="0.25">
      <c r="A2">
        <v>51</v>
      </c>
      <c r="B2" t="str">
        <f>INDEX(TC_on,A2+1)</f>
        <v>13th St</v>
      </c>
      <c r="C2" t="s">
        <v>717</v>
      </c>
    </row>
    <row r="3" spans="1:3" x14ac:dyDescent="0.25">
      <c r="A3">
        <v>58</v>
      </c>
      <c r="B3" t="str">
        <f>INDEX(TC_on,A3+1)</f>
        <v>13th St</v>
      </c>
      <c r="C3" t="s">
        <v>717</v>
      </c>
    </row>
    <row r="4" spans="1:3" x14ac:dyDescent="0.25">
      <c r="A4">
        <v>57</v>
      </c>
      <c r="B4" t="str">
        <f>INDEX(TC_from,A4+1)</f>
        <v>13th St</v>
      </c>
      <c r="C4" t="s">
        <v>719</v>
      </c>
    </row>
    <row r="5" spans="1:3" x14ac:dyDescent="0.25">
      <c r="A5">
        <v>54</v>
      </c>
      <c r="B5" t="str">
        <f>INDEX(TC_on,A5+1)</f>
        <v>14th St</v>
      </c>
      <c r="C5" t="s">
        <v>717</v>
      </c>
    </row>
    <row r="6" spans="1:3" x14ac:dyDescent="0.25">
      <c r="A6">
        <v>155</v>
      </c>
      <c r="B6" t="str">
        <f>INDEX(TC_from,A6+1)</f>
        <v>202 Fwy</v>
      </c>
      <c r="C6" t="s">
        <v>719</v>
      </c>
    </row>
    <row r="7" spans="1:3" x14ac:dyDescent="0.25">
      <c r="A7">
        <v>15</v>
      </c>
      <c r="B7" t="str">
        <f>INDEX(TC_to,A7+1)</f>
        <v>202 Fwy</v>
      </c>
      <c r="C7" t="s">
        <v>718</v>
      </c>
    </row>
    <row r="8" spans="1:3" x14ac:dyDescent="0.25">
      <c r="A8">
        <v>83</v>
      </c>
      <c r="B8" t="str">
        <f>INDEX(TC_on,A8+1)</f>
        <v>48th St</v>
      </c>
      <c r="C8" t="s">
        <v>717</v>
      </c>
    </row>
    <row r="9" spans="1:3" x14ac:dyDescent="0.25">
      <c r="A9">
        <v>87</v>
      </c>
      <c r="B9" t="str">
        <f>INDEX(TC_on,A9+1)</f>
        <v>48th St</v>
      </c>
      <c r="C9" t="s">
        <v>717</v>
      </c>
    </row>
    <row r="10" spans="1:3" x14ac:dyDescent="0.25">
      <c r="A10">
        <v>36</v>
      </c>
      <c r="B10" t="str">
        <f>INDEX(TC_from,A10+1)</f>
        <v>48th St</v>
      </c>
      <c r="C10" t="s">
        <v>719</v>
      </c>
    </row>
    <row r="11" spans="1:3" x14ac:dyDescent="0.25">
      <c r="A11">
        <v>82</v>
      </c>
      <c r="B11" t="str">
        <f>INDEX(TC_from,A11+1)</f>
        <v>48th St</v>
      </c>
      <c r="C11" t="s">
        <v>719</v>
      </c>
    </row>
    <row r="12" spans="1:3" x14ac:dyDescent="0.25">
      <c r="A12">
        <v>84</v>
      </c>
      <c r="B12" t="str">
        <f>INDEX(TC_from,A12+1)</f>
        <v>48th St</v>
      </c>
      <c r="C12" t="s">
        <v>719</v>
      </c>
    </row>
    <row r="13" spans="1:3" x14ac:dyDescent="0.25">
      <c r="A13">
        <v>108</v>
      </c>
      <c r="B13" t="str">
        <f>INDEX(TC_from,A13+1)</f>
        <v>48th St</v>
      </c>
      <c r="C13" t="s">
        <v>719</v>
      </c>
    </row>
    <row r="14" spans="1:3" x14ac:dyDescent="0.25">
      <c r="A14">
        <v>35</v>
      </c>
      <c r="B14" t="str">
        <f>INDEX(TC_on,A14+1)</f>
        <v>52nd St</v>
      </c>
      <c r="C14" t="s">
        <v>717</v>
      </c>
    </row>
    <row r="15" spans="1:3" x14ac:dyDescent="0.25">
      <c r="A15">
        <v>53</v>
      </c>
      <c r="B15" t="str">
        <f>INDEX(TC_on,A15+1)</f>
        <v>52nd St</v>
      </c>
      <c r="C15" t="s">
        <v>717</v>
      </c>
    </row>
    <row r="16" spans="1:3" x14ac:dyDescent="0.25">
      <c r="A16">
        <v>54</v>
      </c>
      <c r="B16" t="str">
        <f>INDEX(TC_from,A16+1)</f>
        <v>52nd St</v>
      </c>
      <c r="C16" t="s">
        <v>719</v>
      </c>
    </row>
    <row r="17" spans="1:3" x14ac:dyDescent="0.25">
      <c r="A17">
        <v>150</v>
      </c>
      <c r="B17" t="str">
        <f>INDEX(TC_from,A17+1)</f>
        <v>52nd St</v>
      </c>
      <c r="C17" t="s">
        <v>719</v>
      </c>
    </row>
    <row r="18" spans="1:3" x14ac:dyDescent="0.25">
      <c r="A18">
        <v>13</v>
      </c>
      <c r="B18" t="str">
        <f>INDEX(TC_from,A18+1)</f>
        <v>56th St</v>
      </c>
      <c r="C18" t="s">
        <v>719</v>
      </c>
    </row>
    <row r="19" spans="1:3" x14ac:dyDescent="0.25">
      <c r="A19">
        <v>22</v>
      </c>
      <c r="B19" t="str">
        <f>INDEX(TC_on,A19+1)</f>
        <v>5th St</v>
      </c>
      <c r="C19" t="s">
        <v>717</v>
      </c>
    </row>
    <row r="20" spans="1:3" x14ac:dyDescent="0.25">
      <c r="A20">
        <v>23</v>
      </c>
      <c r="B20" t="str">
        <f>INDEX(TC_on,A20+1)</f>
        <v>5th St</v>
      </c>
      <c r="C20" t="s">
        <v>717</v>
      </c>
    </row>
    <row r="21" spans="1:3" x14ac:dyDescent="0.25">
      <c r="A21">
        <v>24</v>
      </c>
      <c r="B21" t="str">
        <f>INDEX(TC_on,A21+1)</f>
        <v>5th St</v>
      </c>
      <c r="C21" t="s">
        <v>717</v>
      </c>
    </row>
    <row r="22" spans="1:3" x14ac:dyDescent="0.25">
      <c r="A22">
        <v>33</v>
      </c>
      <c r="B22" t="str">
        <f>INDEX(TC_from,A22+1)</f>
        <v>5th St</v>
      </c>
      <c r="C22" t="s">
        <v>719</v>
      </c>
    </row>
    <row r="23" spans="1:3" x14ac:dyDescent="0.25">
      <c r="A23">
        <v>35</v>
      </c>
      <c r="B23" t="str">
        <f>INDEX(TC_from,A23+1)</f>
        <v>5th St</v>
      </c>
      <c r="C23" t="s">
        <v>719</v>
      </c>
    </row>
    <row r="24" spans="1:3" x14ac:dyDescent="0.25">
      <c r="A24">
        <v>75</v>
      </c>
      <c r="B24" t="str">
        <f t="shared" ref="B24:B30" si="0">INDEX(TC_on,A24+1)</f>
        <v>Alameda Dr</v>
      </c>
      <c r="C24" t="s">
        <v>717</v>
      </c>
    </row>
    <row r="25" spans="1:3" x14ac:dyDescent="0.25">
      <c r="A25">
        <v>80</v>
      </c>
      <c r="B25" t="str">
        <f t="shared" si="0"/>
        <v>Alameda Dr</v>
      </c>
      <c r="C25" t="s">
        <v>717</v>
      </c>
    </row>
    <row r="26" spans="1:3" x14ac:dyDescent="0.25">
      <c r="A26">
        <v>114</v>
      </c>
      <c r="B26" t="str">
        <f t="shared" si="0"/>
        <v>All America Way</v>
      </c>
      <c r="C26" t="s">
        <v>717</v>
      </c>
    </row>
    <row r="27" spans="1:3" x14ac:dyDescent="0.25">
      <c r="A27">
        <v>43</v>
      </c>
      <c r="B27" t="str">
        <f t="shared" si="0"/>
        <v>Apache Blvd</v>
      </c>
      <c r="C27" t="s">
        <v>717</v>
      </c>
    </row>
    <row r="28" spans="1:3" x14ac:dyDescent="0.25">
      <c r="A28">
        <v>44</v>
      </c>
      <c r="B28" t="str">
        <f t="shared" si="0"/>
        <v>Apache Blvd</v>
      </c>
      <c r="C28" t="s">
        <v>717</v>
      </c>
    </row>
    <row r="29" spans="1:3" x14ac:dyDescent="0.25">
      <c r="A29">
        <v>45</v>
      </c>
      <c r="B29" t="str">
        <f t="shared" si="0"/>
        <v>Apache Blvd</v>
      </c>
      <c r="C29" t="s">
        <v>717</v>
      </c>
    </row>
    <row r="30" spans="1:3" x14ac:dyDescent="0.25">
      <c r="A30">
        <v>48</v>
      </c>
      <c r="B30" t="str">
        <f t="shared" si="0"/>
        <v>Apache Blvd</v>
      </c>
      <c r="C30" t="s">
        <v>717</v>
      </c>
    </row>
    <row r="31" spans="1:3" x14ac:dyDescent="0.25">
      <c r="A31">
        <v>47</v>
      </c>
      <c r="B31" t="str">
        <f t="shared" ref="B31:B36" si="1">INDEX(TC_from,A31+1)</f>
        <v>Apache Blvd</v>
      </c>
      <c r="C31" t="s">
        <v>719</v>
      </c>
    </row>
    <row r="32" spans="1:3" x14ac:dyDescent="0.25">
      <c r="A32">
        <v>59</v>
      </c>
      <c r="B32" t="str">
        <f t="shared" si="1"/>
        <v>Apache Blvd</v>
      </c>
      <c r="C32" t="s">
        <v>719</v>
      </c>
    </row>
    <row r="33" spans="1:3" x14ac:dyDescent="0.25">
      <c r="A33">
        <v>60</v>
      </c>
      <c r="B33" t="str">
        <f t="shared" si="1"/>
        <v>Apache Blvd</v>
      </c>
      <c r="C33" t="s">
        <v>719</v>
      </c>
    </row>
    <row r="34" spans="1:3" x14ac:dyDescent="0.25">
      <c r="A34">
        <v>61</v>
      </c>
      <c r="B34" t="str">
        <f t="shared" si="1"/>
        <v>Apache Blvd</v>
      </c>
      <c r="C34" t="s">
        <v>719</v>
      </c>
    </row>
    <row r="35" spans="1:3" x14ac:dyDescent="0.25">
      <c r="A35">
        <v>64</v>
      </c>
      <c r="B35" t="str">
        <f t="shared" si="1"/>
        <v>Apache Blvd</v>
      </c>
      <c r="C35" t="s">
        <v>719</v>
      </c>
    </row>
    <row r="36" spans="1:3" x14ac:dyDescent="0.25">
      <c r="A36">
        <v>66</v>
      </c>
      <c r="B36" t="str">
        <f t="shared" si="1"/>
        <v>Apache Blvd</v>
      </c>
      <c r="C36" t="s">
        <v>719</v>
      </c>
    </row>
    <row r="37" spans="1:3" x14ac:dyDescent="0.25">
      <c r="A37">
        <v>40</v>
      </c>
      <c r="B37" t="str">
        <f>INDEX(TC_to,A37+1)</f>
        <v>Apache Blvd</v>
      </c>
      <c r="C37" t="s">
        <v>718</v>
      </c>
    </row>
    <row r="38" spans="1:3" x14ac:dyDescent="0.25">
      <c r="A38">
        <v>42</v>
      </c>
      <c r="B38" t="str">
        <f>INDEX(TC_to,A38+1)</f>
        <v>Apache Blvd</v>
      </c>
      <c r="C38" t="s">
        <v>718</v>
      </c>
    </row>
    <row r="39" spans="1:3" x14ac:dyDescent="0.25">
      <c r="A39">
        <v>46</v>
      </c>
      <c r="B39" t="str">
        <f>INDEX(TC_to,A39+1)</f>
        <v>Apache Blvd</v>
      </c>
      <c r="C39" t="s">
        <v>718</v>
      </c>
    </row>
    <row r="40" spans="1:3" x14ac:dyDescent="0.25">
      <c r="A40">
        <v>49</v>
      </c>
      <c r="B40" t="str">
        <f>INDEX(TC_to,A40+1)</f>
        <v>Apache Blvd</v>
      </c>
      <c r="C40" t="s">
        <v>718</v>
      </c>
    </row>
    <row r="41" spans="1:3" x14ac:dyDescent="0.25">
      <c r="A41">
        <v>95</v>
      </c>
      <c r="B41" t="str">
        <f t="shared" ref="B41:B47" si="2">INDEX(TC_on,A41+1)</f>
        <v>Baseline Rd</v>
      </c>
      <c r="C41" t="s">
        <v>717</v>
      </c>
    </row>
    <row r="42" spans="1:3" x14ac:dyDescent="0.25">
      <c r="A42">
        <v>97</v>
      </c>
      <c r="B42" t="str">
        <f t="shared" si="2"/>
        <v>Baseline Rd</v>
      </c>
      <c r="C42" t="s">
        <v>717</v>
      </c>
    </row>
    <row r="43" spans="1:3" x14ac:dyDescent="0.25">
      <c r="A43">
        <v>100</v>
      </c>
      <c r="B43" t="str">
        <f t="shared" si="2"/>
        <v>Baseline Rd</v>
      </c>
      <c r="C43" t="s">
        <v>717</v>
      </c>
    </row>
    <row r="44" spans="1:3" x14ac:dyDescent="0.25">
      <c r="A44">
        <v>104</v>
      </c>
      <c r="B44" t="str">
        <f t="shared" si="2"/>
        <v>Baseline Rd</v>
      </c>
      <c r="C44" t="s">
        <v>717</v>
      </c>
    </row>
    <row r="45" spans="1:3" x14ac:dyDescent="0.25">
      <c r="A45">
        <v>106</v>
      </c>
      <c r="B45" t="str">
        <f t="shared" si="2"/>
        <v>Baseline Rd</v>
      </c>
      <c r="C45" t="s">
        <v>717</v>
      </c>
    </row>
    <row r="46" spans="1:3" x14ac:dyDescent="0.25">
      <c r="A46">
        <v>107</v>
      </c>
      <c r="B46" t="str">
        <f t="shared" si="2"/>
        <v>Baseline Rd</v>
      </c>
      <c r="C46" t="s">
        <v>717</v>
      </c>
    </row>
    <row r="47" spans="1:3" x14ac:dyDescent="0.25">
      <c r="A47">
        <v>108</v>
      </c>
      <c r="B47" t="str">
        <f t="shared" si="2"/>
        <v>Baseline Rd</v>
      </c>
      <c r="C47" t="s">
        <v>717</v>
      </c>
    </row>
    <row r="48" spans="1:3" x14ac:dyDescent="0.25">
      <c r="A48">
        <v>109</v>
      </c>
      <c r="B48" t="str">
        <f t="shared" ref="B48:B56" si="3">INDEX(TC_from,A48+1)</f>
        <v>Baseline Rd</v>
      </c>
      <c r="C48" t="s">
        <v>719</v>
      </c>
    </row>
    <row r="49" spans="1:3" x14ac:dyDescent="0.25">
      <c r="A49">
        <v>110</v>
      </c>
      <c r="B49" t="str">
        <f t="shared" si="3"/>
        <v>Baseline Rd</v>
      </c>
      <c r="C49" t="s">
        <v>719</v>
      </c>
    </row>
    <row r="50" spans="1:3" x14ac:dyDescent="0.25">
      <c r="A50">
        <v>111</v>
      </c>
      <c r="B50" t="str">
        <f t="shared" si="3"/>
        <v>Baseline Rd</v>
      </c>
      <c r="C50" t="s">
        <v>719</v>
      </c>
    </row>
    <row r="51" spans="1:3" x14ac:dyDescent="0.25">
      <c r="A51">
        <v>112</v>
      </c>
      <c r="B51" t="str">
        <f t="shared" si="3"/>
        <v>Baseline Rd</v>
      </c>
      <c r="C51" t="s">
        <v>719</v>
      </c>
    </row>
    <row r="52" spans="1:3" x14ac:dyDescent="0.25">
      <c r="A52">
        <v>113</v>
      </c>
      <c r="B52" t="str">
        <f t="shared" si="3"/>
        <v>Baseline Rd</v>
      </c>
      <c r="C52" t="s">
        <v>719</v>
      </c>
    </row>
    <row r="53" spans="1:3" x14ac:dyDescent="0.25">
      <c r="A53">
        <v>115</v>
      </c>
      <c r="B53" t="str">
        <f t="shared" si="3"/>
        <v>Baseline Rd</v>
      </c>
      <c r="C53" t="s">
        <v>719</v>
      </c>
    </row>
    <row r="54" spans="1:3" x14ac:dyDescent="0.25">
      <c r="A54">
        <v>117</v>
      </c>
      <c r="B54" t="str">
        <f t="shared" si="3"/>
        <v>Baseline Rd</v>
      </c>
      <c r="C54" t="s">
        <v>719</v>
      </c>
    </row>
    <row r="55" spans="1:3" x14ac:dyDescent="0.25">
      <c r="A55">
        <v>118</v>
      </c>
      <c r="B55" t="str">
        <f t="shared" si="3"/>
        <v>Baseline Rd</v>
      </c>
      <c r="C55" t="s">
        <v>719</v>
      </c>
    </row>
    <row r="56" spans="1:3" x14ac:dyDescent="0.25">
      <c r="A56">
        <v>119</v>
      </c>
      <c r="B56" t="str">
        <f t="shared" si="3"/>
        <v>Baseline Rd</v>
      </c>
      <c r="C56" t="s">
        <v>719</v>
      </c>
    </row>
    <row r="57" spans="1:3" x14ac:dyDescent="0.25">
      <c r="A57">
        <v>87</v>
      </c>
      <c r="B57" t="str">
        <f t="shared" ref="B57:B66" si="4">INDEX(TC_to,A57+1)</f>
        <v>Baseline Rd</v>
      </c>
      <c r="C57" t="s">
        <v>718</v>
      </c>
    </row>
    <row r="58" spans="1:3" x14ac:dyDescent="0.25">
      <c r="A58">
        <v>88</v>
      </c>
      <c r="B58" t="str">
        <f t="shared" si="4"/>
        <v>Baseline Rd</v>
      </c>
      <c r="C58" t="s">
        <v>718</v>
      </c>
    </row>
    <row r="59" spans="1:3" x14ac:dyDescent="0.25">
      <c r="A59">
        <v>94</v>
      </c>
      <c r="B59" t="str">
        <f t="shared" si="4"/>
        <v>Baseline Rd</v>
      </c>
      <c r="C59" t="s">
        <v>718</v>
      </c>
    </row>
    <row r="60" spans="1:3" x14ac:dyDescent="0.25">
      <c r="A60">
        <v>96</v>
      </c>
      <c r="B60" t="str">
        <f t="shared" si="4"/>
        <v>Baseline Rd</v>
      </c>
      <c r="C60" t="s">
        <v>718</v>
      </c>
    </row>
    <row r="61" spans="1:3" x14ac:dyDescent="0.25">
      <c r="A61">
        <v>98</v>
      </c>
      <c r="B61" t="str">
        <f t="shared" si="4"/>
        <v>Baseline Rd</v>
      </c>
      <c r="C61" t="s">
        <v>718</v>
      </c>
    </row>
    <row r="62" spans="1:3" x14ac:dyDescent="0.25">
      <c r="A62">
        <v>99</v>
      </c>
      <c r="B62" t="str">
        <f t="shared" si="4"/>
        <v>Baseline Rd</v>
      </c>
      <c r="C62" t="s">
        <v>718</v>
      </c>
    </row>
    <row r="63" spans="1:3" x14ac:dyDescent="0.25">
      <c r="A63">
        <v>101</v>
      </c>
      <c r="B63" t="str">
        <f t="shared" si="4"/>
        <v>Baseline Rd</v>
      </c>
      <c r="C63" t="s">
        <v>718</v>
      </c>
    </row>
    <row r="64" spans="1:3" x14ac:dyDescent="0.25">
      <c r="A64">
        <v>102</v>
      </c>
      <c r="B64" t="str">
        <f t="shared" si="4"/>
        <v>Baseline Rd</v>
      </c>
      <c r="C64" t="s">
        <v>718</v>
      </c>
    </row>
    <row r="65" spans="1:3" x14ac:dyDescent="0.25">
      <c r="A65">
        <v>103</v>
      </c>
      <c r="B65" t="str">
        <f t="shared" si="4"/>
        <v>Baseline Rd</v>
      </c>
      <c r="C65" t="s">
        <v>718</v>
      </c>
    </row>
    <row r="66" spans="1:3" x14ac:dyDescent="0.25">
      <c r="A66">
        <v>105</v>
      </c>
      <c r="B66" t="str">
        <f t="shared" si="4"/>
        <v>Baseline Rd</v>
      </c>
      <c r="C66" t="s">
        <v>718</v>
      </c>
    </row>
    <row r="67" spans="1:3" x14ac:dyDescent="0.25">
      <c r="A67">
        <v>55</v>
      </c>
      <c r="B67" t="str">
        <f t="shared" ref="B67:B73" si="5">INDEX(TC_on,A67+1)</f>
        <v>Broadway Rd</v>
      </c>
      <c r="C67" t="s">
        <v>717</v>
      </c>
    </row>
    <row r="68" spans="1:3" x14ac:dyDescent="0.25">
      <c r="A68">
        <v>56</v>
      </c>
      <c r="B68" t="str">
        <f t="shared" si="5"/>
        <v>Broadway Rd</v>
      </c>
      <c r="C68" t="s">
        <v>717</v>
      </c>
    </row>
    <row r="69" spans="1:3" x14ac:dyDescent="0.25">
      <c r="A69">
        <v>62</v>
      </c>
      <c r="B69" t="str">
        <f t="shared" si="5"/>
        <v>Broadway Rd</v>
      </c>
      <c r="C69" t="s">
        <v>717</v>
      </c>
    </row>
    <row r="70" spans="1:3" x14ac:dyDescent="0.25">
      <c r="A70">
        <v>63</v>
      </c>
      <c r="B70" t="str">
        <f t="shared" si="5"/>
        <v>Broadway Rd</v>
      </c>
      <c r="C70" t="s">
        <v>717</v>
      </c>
    </row>
    <row r="71" spans="1:3" x14ac:dyDescent="0.25">
      <c r="A71">
        <v>65</v>
      </c>
      <c r="B71" t="str">
        <f t="shared" si="5"/>
        <v>Broadway Rd</v>
      </c>
      <c r="C71" t="s">
        <v>717</v>
      </c>
    </row>
    <row r="72" spans="1:3" x14ac:dyDescent="0.25">
      <c r="A72">
        <v>67</v>
      </c>
      <c r="B72" t="str">
        <f t="shared" si="5"/>
        <v>Broadway Rd</v>
      </c>
      <c r="C72" t="s">
        <v>717</v>
      </c>
    </row>
    <row r="73" spans="1:3" x14ac:dyDescent="0.25">
      <c r="A73">
        <v>82</v>
      </c>
      <c r="B73" t="str">
        <f t="shared" si="5"/>
        <v>Broadway Rd</v>
      </c>
      <c r="C73" t="s">
        <v>717</v>
      </c>
    </row>
    <row r="74" spans="1:3" x14ac:dyDescent="0.25">
      <c r="A74">
        <v>68</v>
      </c>
      <c r="B74" t="str">
        <f t="shared" ref="B74:B83" si="6">INDEX(TC_from,A74+1)</f>
        <v>Broadway Rd</v>
      </c>
      <c r="C74" t="s">
        <v>719</v>
      </c>
    </row>
    <row r="75" spans="1:3" x14ac:dyDescent="0.25">
      <c r="A75">
        <v>71</v>
      </c>
      <c r="B75" t="str">
        <f t="shared" si="6"/>
        <v>Broadway Rd</v>
      </c>
      <c r="C75" t="s">
        <v>719</v>
      </c>
    </row>
    <row r="76" spans="1:3" x14ac:dyDescent="0.25">
      <c r="A76">
        <v>72</v>
      </c>
      <c r="B76" t="str">
        <f t="shared" si="6"/>
        <v>Broadway Rd</v>
      </c>
      <c r="C76" t="s">
        <v>719</v>
      </c>
    </row>
    <row r="77" spans="1:3" x14ac:dyDescent="0.25">
      <c r="A77">
        <v>74</v>
      </c>
      <c r="B77" t="str">
        <f t="shared" si="6"/>
        <v>Broadway Rd</v>
      </c>
      <c r="C77" t="s">
        <v>719</v>
      </c>
    </row>
    <row r="78" spans="1:3" x14ac:dyDescent="0.25">
      <c r="A78">
        <v>76</v>
      </c>
      <c r="B78" t="str">
        <f t="shared" si="6"/>
        <v>Broadway Rd</v>
      </c>
      <c r="C78" t="s">
        <v>719</v>
      </c>
    </row>
    <row r="79" spans="1:3" x14ac:dyDescent="0.25">
      <c r="A79">
        <v>77</v>
      </c>
      <c r="B79" t="str">
        <f t="shared" si="6"/>
        <v>Broadway Rd</v>
      </c>
      <c r="C79" t="s">
        <v>719</v>
      </c>
    </row>
    <row r="80" spans="1:3" x14ac:dyDescent="0.25">
      <c r="A80">
        <v>78</v>
      </c>
      <c r="B80" t="str">
        <f t="shared" si="6"/>
        <v>Broadway Rd</v>
      </c>
      <c r="C80" t="s">
        <v>719</v>
      </c>
    </row>
    <row r="81" spans="1:3" x14ac:dyDescent="0.25">
      <c r="A81">
        <v>79</v>
      </c>
      <c r="B81" t="str">
        <f t="shared" si="6"/>
        <v>Broadway Rd</v>
      </c>
      <c r="C81" t="s">
        <v>719</v>
      </c>
    </row>
    <row r="82" spans="1:3" x14ac:dyDescent="0.25">
      <c r="A82">
        <v>81</v>
      </c>
      <c r="B82" t="str">
        <f t="shared" si="6"/>
        <v>Broadway Rd</v>
      </c>
      <c r="C82" t="s">
        <v>719</v>
      </c>
    </row>
    <row r="83" spans="1:3" x14ac:dyDescent="0.25">
      <c r="A83">
        <v>83</v>
      </c>
      <c r="B83" t="str">
        <f t="shared" si="6"/>
        <v>Broadway Rd</v>
      </c>
      <c r="C83" t="s">
        <v>719</v>
      </c>
    </row>
    <row r="84" spans="1:3" x14ac:dyDescent="0.25">
      <c r="A84">
        <v>50</v>
      </c>
      <c r="B84" t="str">
        <f t="shared" ref="B84:B92" si="7">INDEX(TC_to,A84+1)</f>
        <v>Broadway Rd</v>
      </c>
      <c r="C84" t="s">
        <v>718</v>
      </c>
    </row>
    <row r="85" spans="1:3" x14ac:dyDescent="0.25">
      <c r="A85">
        <v>52</v>
      </c>
      <c r="B85" t="str">
        <f t="shared" si="7"/>
        <v>Broadway Rd</v>
      </c>
      <c r="C85" t="s">
        <v>718</v>
      </c>
    </row>
    <row r="86" spans="1:3" x14ac:dyDescent="0.25">
      <c r="A86">
        <v>53</v>
      </c>
      <c r="B86" t="str">
        <f t="shared" si="7"/>
        <v>Broadway Rd</v>
      </c>
      <c r="C86" t="s">
        <v>718</v>
      </c>
    </row>
    <row r="87" spans="1:3" x14ac:dyDescent="0.25">
      <c r="A87">
        <v>57</v>
      </c>
      <c r="B87" t="str">
        <f t="shared" si="7"/>
        <v>Broadway Rd</v>
      </c>
      <c r="C87" t="s">
        <v>718</v>
      </c>
    </row>
    <row r="88" spans="1:3" x14ac:dyDescent="0.25">
      <c r="A88">
        <v>59</v>
      </c>
      <c r="B88" t="str">
        <f t="shared" si="7"/>
        <v>Broadway Rd</v>
      </c>
      <c r="C88" t="s">
        <v>718</v>
      </c>
    </row>
    <row r="89" spans="1:3" x14ac:dyDescent="0.25">
      <c r="A89">
        <v>60</v>
      </c>
      <c r="B89" t="str">
        <f t="shared" si="7"/>
        <v>Broadway Rd</v>
      </c>
      <c r="C89" t="s">
        <v>718</v>
      </c>
    </row>
    <row r="90" spans="1:3" x14ac:dyDescent="0.25">
      <c r="A90">
        <v>61</v>
      </c>
      <c r="B90" t="str">
        <f t="shared" si="7"/>
        <v>Broadway Rd</v>
      </c>
      <c r="C90" t="s">
        <v>718</v>
      </c>
    </row>
    <row r="91" spans="1:3" x14ac:dyDescent="0.25">
      <c r="A91">
        <v>64</v>
      </c>
      <c r="B91" t="str">
        <f t="shared" si="7"/>
        <v>Broadway Rd</v>
      </c>
      <c r="C91" t="s">
        <v>718</v>
      </c>
    </row>
    <row r="92" spans="1:3" x14ac:dyDescent="0.25">
      <c r="A92">
        <v>66</v>
      </c>
      <c r="B92" t="str">
        <f t="shared" si="7"/>
        <v>Broadway Rd</v>
      </c>
      <c r="C92" t="s">
        <v>718</v>
      </c>
    </row>
    <row r="93" spans="1:3" x14ac:dyDescent="0.25">
      <c r="A93">
        <v>124</v>
      </c>
      <c r="B93" t="str">
        <f>INDEX(TC_from,A93+1)</f>
        <v>Carmen (City Border) St</v>
      </c>
      <c r="C93" t="s">
        <v>719</v>
      </c>
    </row>
    <row r="94" spans="1:3" x14ac:dyDescent="0.25">
      <c r="A94">
        <v>1</v>
      </c>
      <c r="B94" t="str">
        <f t="shared" ref="B94:B101" si="8">INDEX(TC_on,A94+1)</f>
        <v>College Ave</v>
      </c>
      <c r="C94" t="s">
        <v>717</v>
      </c>
    </row>
    <row r="95" spans="1:3" x14ac:dyDescent="0.25">
      <c r="A95">
        <v>5</v>
      </c>
      <c r="B95" t="str">
        <f t="shared" si="8"/>
        <v>College Ave</v>
      </c>
      <c r="C95" t="s">
        <v>717</v>
      </c>
    </row>
    <row r="96" spans="1:3" x14ac:dyDescent="0.25">
      <c r="A96">
        <v>33</v>
      </c>
      <c r="B96" t="str">
        <f t="shared" si="8"/>
        <v>College Ave</v>
      </c>
      <c r="C96" t="s">
        <v>717</v>
      </c>
    </row>
    <row r="97" spans="1:3" x14ac:dyDescent="0.25">
      <c r="A97">
        <v>60</v>
      </c>
      <c r="B97" t="str">
        <f t="shared" si="8"/>
        <v>College Ave</v>
      </c>
      <c r="C97" t="s">
        <v>717</v>
      </c>
    </row>
    <row r="98" spans="1:3" x14ac:dyDescent="0.25">
      <c r="A98">
        <v>76</v>
      </c>
      <c r="B98" t="str">
        <f t="shared" si="8"/>
        <v>College Ave</v>
      </c>
      <c r="C98" t="s">
        <v>717</v>
      </c>
    </row>
    <row r="99" spans="1:3" x14ac:dyDescent="0.25">
      <c r="A99">
        <v>90</v>
      </c>
      <c r="B99" t="str">
        <f t="shared" si="8"/>
        <v>College Ave</v>
      </c>
      <c r="C99" t="s">
        <v>717</v>
      </c>
    </row>
    <row r="100" spans="1:3" x14ac:dyDescent="0.25">
      <c r="A100">
        <v>101</v>
      </c>
      <c r="B100" t="str">
        <f t="shared" si="8"/>
        <v>College Ave</v>
      </c>
      <c r="C100" t="s">
        <v>717</v>
      </c>
    </row>
    <row r="101" spans="1:3" x14ac:dyDescent="0.25">
      <c r="A101">
        <v>113</v>
      </c>
      <c r="B101" t="str">
        <f t="shared" si="8"/>
        <v>College Ave</v>
      </c>
      <c r="C101" t="s">
        <v>717</v>
      </c>
    </row>
    <row r="102" spans="1:3" x14ac:dyDescent="0.25">
      <c r="A102">
        <v>0</v>
      </c>
      <c r="B102" t="str">
        <f>INDEX(TC_from,A102+1)</f>
        <v>College Ave</v>
      </c>
      <c r="C102" t="s">
        <v>719</v>
      </c>
    </row>
    <row r="103" spans="1:3" x14ac:dyDescent="0.25">
      <c r="A103">
        <v>4</v>
      </c>
      <c r="B103" t="str">
        <f>INDEX(TC_from,A103+1)</f>
        <v>College Ave</v>
      </c>
      <c r="C103" t="s">
        <v>719</v>
      </c>
    </row>
    <row r="104" spans="1:3" x14ac:dyDescent="0.25">
      <c r="A104">
        <v>9</v>
      </c>
      <c r="B104" t="str">
        <f>INDEX(TC_from,A104+1)</f>
        <v>College Ave</v>
      </c>
      <c r="C104" t="s">
        <v>719</v>
      </c>
    </row>
    <row r="105" spans="1:3" x14ac:dyDescent="0.25">
      <c r="A105">
        <v>10</v>
      </c>
      <c r="B105" t="str">
        <f>INDEX(TC_to,A105+1)</f>
        <v>College Ave</v>
      </c>
      <c r="C105" t="s">
        <v>718</v>
      </c>
    </row>
    <row r="106" spans="1:3" x14ac:dyDescent="0.25">
      <c r="A106">
        <v>24</v>
      </c>
      <c r="B106" t="str">
        <f>INDEX(TC_to,A106+1)</f>
        <v>College Ave</v>
      </c>
      <c r="C106" t="s">
        <v>718</v>
      </c>
    </row>
    <row r="107" spans="1:3" x14ac:dyDescent="0.25">
      <c r="A107">
        <v>0</v>
      </c>
      <c r="B107" t="str">
        <f>INDEX(TC_on,A107+1)</f>
        <v>Continental Dr</v>
      </c>
      <c r="C107" t="s">
        <v>717</v>
      </c>
    </row>
    <row r="108" spans="1:3" x14ac:dyDescent="0.25">
      <c r="A108">
        <v>1</v>
      </c>
      <c r="B108" t="str">
        <f>INDEX(TC_from,A108+1)</f>
        <v>Continental Dr</v>
      </c>
      <c r="C108" t="s">
        <v>719</v>
      </c>
    </row>
    <row r="109" spans="1:3" x14ac:dyDescent="0.25">
      <c r="A109">
        <v>2</v>
      </c>
      <c r="B109" t="str">
        <f>INDEX(TC_from,A109+1)</f>
        <v>Continental Rd</v>
      </c>
      <c r="C109" t="s">
        <v>719</v>
      </c>
    </row>
    <row r="110" spans="1:3" x14ac:dyDescent="0.25">
      <c r="A110">
        <v>113</v>
      </c>
      <c r="B110" t="str">
        <f>INDEX(TC_to,A110+1)</f>
        <v>Cornell Dr</v>
      </c>
      <c r="C110" t="s">
        <v>718</v>
      </c>
    </row>
    <row r="111" spans="1:3" x14ac:dyDescent="0.25">
      <c r="A111">
        <v>114</v>
      </c>
      <c r="B111" t="str">
        <f>INDEX(TC_to,A111+1)</f>
        <v>Cornell Dr</v>
      </c>
      <c r="C111" t="s">
        <v>718</v>
      </c>
    </row>
    <row r="112" spans="1:3" x14ac:dyDescent="0.25">
      <c r="A112">
        <v>112</v>
      </c>
      <c r="B112" t="str">
        <f>INDEX(TC_to,A112+1)</f>
        <v>Cornell Rd</v>
      </c>
      <c r="C112" t="s">
        <v>718</v>
      </c>
    </row>
    <row r="113" spans="1:3" x14ac:dyDescent="0.25">
      <c r="A113">
        <v>8</v>
      </c>
      <c r="B113" t="str">
        <f>INDEX(TC_on,A113+1)</f>
        <v>Curry Rd</v>
      </c>
      <c r="C113" t="s">
        <v>717</v>
      </c>
    </row>
    <row r="114" spans="1:3" x14ac:dyDescent="0.25">
      <c r="A114">
        <v>9</v>
      </c>
      <c r="B114" t="str">
        <f>INDEX(TC_on,A114+1)</f>
        <v>Curry Rd</v>
      </c>
      <c r="C114" t="s">
        <v>717</v>
      </c>
    </row>
    <row r="115" spans="1:3" x14ac:dyDescent="0.25">
      <c r="A115">
        <v>10</v>
      </c>
      <c r="B115" t="str">
        <f>INDEX(TC_on,A115+1)</f>
        <v>Curry Rd</v>
      </c>
      <c r="C115" t="s">
        <v>717</v>
      </c>
    </row>
    <row r="116" spans="1:3" x14ac:dyDescent="0.25">
      <c r="A116">
        <v>17</v>
      </c>
      <c r="B116" t="str">
        <f>INDEX(TC_from,A116+1)</f>
        <v>Curry Rd</v>
      </c>
      <c r="C116" t="s">
        <v>719</v>
      </c>
    </row>
    <row r="117" spans="1:3" x14ac:dyDescent="0.25">
      <c r="A117">
        <v>18</v>
      </c>
      <c r="B117" t="str">
        <f>INDEX(TC_from,A117+1)</f>
        <v>Curry Rd</v>
      </c>
      <c r="C117" t="s">
        <v>719</v>
      </c>
    </row>
    <row r="118" spans="1:3" x14ac:dyDescent="0.25">
      <c r="A118">
        <v>19</v>
      </c>
      <c r="B118" t="str">
        <f>INDEX(TC_from,A118+1)</f>
        <v>Curry Rd</v>
      </c>
      <c r="C118" t="s">
        <v>719</v>
      </c>
    </row>
    <row r="119" spans="1:3" x14ac:dyDescent="0.25">
      <c r="A119">
        <v>5</v>
      </c>
      <c r="B119" t="str">
        <f>INDEX(TC_to,A119+1)</f>
        <v>Curry Rd</v>
      </c>
      <c r="C119" t="s">
        <v>718</v>
      </c>
    </row>
    <row r="120" spans="1:3" x14ac:dyDescent="0.25">
      <c r="A120">
        <v>6</v>
      </c>
      <c r="B120" t="str">
        <f>INDEX(TC_to,A120+1)</f>
        <v>Curry Rd</v>
      </c>
      <c r="C120" t="s">
        <v>718</v>
      </c>
    </row>
    <row r="121" spans="1:3" x14ac:dyDescent="0.25">
      <c r="A121">
        <v>7</v>
      </c>
      <c r="B121" t="str">
        <f>INDEX(TC_to,A121+1)</f>
        <v>Curry Rd</v>
      </c>
      <c r="C121" t="s">
        <v>718</v>
      </c>
    </row>
    <row r="122" spans="1:3" x14ac:dyDescent="0.25">
      <c r="A122">
        <v>72</v>
      </c>
      <c r="B122" t="str">
        <f t="shared" ref="B122:B127" si="9">INDEX(TC_on,A122+1)</f>
        <v>Dorsey Lane</v>
      </c>
      <c r="C122" t="s">
        <v>717</v>
      </c>
    </row>
    <row r="123" spans="1:3" x14ac:dyDescent="0.25">
      <c r="A123">
        <v>130</v>
      </c>
      <c r="B123" t="str">
        <f t="shared" si="9"/>
        <v>Elliot Rd</v>
      </c>
      <c r="C123" t="s">
        <v>717</v>
      </c>
    </row>
    <row r="124" spans="1:3" x14ac:dyDescent="0.25">
      <c r="A124">
        <v>131</v>
      </c>
      <c r="B124" t="str">
        <f t="shared" si="9"/>
        <v>Elliot Rd</v>
      </c>
      <c r="C124" t="s">
        <v>717</v>
      </c>
    </row>
    <row r="125" spans="1:3" x14ac:dyDescent="0.25">
      <c r="A125">
        <v>132</v>
      </c>
      <c r="B125" t="str">
        <f t="shared" si="9"/>
        <v>Elliot Rd</v>
      </c>
      <c r="C125" t="s">
        <v>717</v>
      </c>
    </row>
    <row r="126" spans="1:3" x14ac:dyDescent="0.25">
      <c r="A126">
        <v>133</v>
      </c>
      <c r="B126" t="str">
        <f t="shared" si="9"/>
        <v>Elliot Rd</v>
      </c>
      <c r="C126" t="s">
        <v>717</v>
      </c>
    </row>
    <row r="127" spans="1:3" x14ac:dyDescent="0.25">
      <c r="A127">
        <v>134</v>
      </c>
      <c r="B127" t="str">
        <f t="shared" si="9"/>
        <v>Elliot Rd</v>
      </c>
      <c r="C127" t="s">
        <v>717</v>
      </c>
    </row>
    <row r="128" spans="1:3" x14ac:dyDescent="0.25">
      <c r="A128">
        <v>135</v>
      </c>
      <c r="B128" t="str">
        <f t="shared" ref="B128:B135" si="10">INDEX(TC_from,A128+1)</f>
        <v>Elliot Rd</v>
      </c>
      <c r="C128" t="s">
        <v>719</v>
      </c>
    </row>
    <row r="129" spans="1:3" x14ac:dyDescent="0.25">
      <c r="A129">
        <v>136</v>
      </c>
      <c r="B129" t="str">
        <f t="shared" si="10"/>
        <v>Elliot Rd</v>
      </c>
      <c r="C129" t="s">
        <v>719</v>
      </c>
    </row>
    <row r="130" spans="1:3" x14ac:dyDescent="0.25">
      <c r="A130">
        <v>137</v>
      </c>
      <c r="B130" t="str">
        <f t="shared" si="10"/>
        <v>Elliot Rd</v>
      </c>
      <c r="C130" t="s">
        <v>719</v>
      </c>
    </row>
    <row r="131" spans="1:3" x14ac:dyDescent="0.25">
      <c r="A131">
        <v>138</v>
      </c>
      <c r="B131" t="str">
        <f t="shared" si="10"/>
        <v>Elliot Rd</v>
      </c>
      <c r="C131" t="s">
        <v>719</v>
      </c>
    </row>
    <row r="132" spans="1:3" x14ac:dyDescent="0.25">
      <c r="A132">
        <v>139</v>
      </c>
      <c r="B132" t="str">
        <f t="shared" si="10"/>
        <v>Elliot Rd</v>
      </c>
      <c r="C132" t="s">
        <v>719</v>
      </c>
    </row>
    <row r="133" spans="1:3" x14ac:dyDescent="0.25">
      <c r="A133">
        <v>151</v>
      </c>
      <c r="B133" t="str">
        <f t="shared" si="10"/>
        <v>Elliot Rd</v>
      </c>
      <c r="C133" t="s">
        <v>719</v>
      </c>
    </row>
    <row r="134" spans="1:3" x14ac:dyDescent="0.25">
      <c r="A134">
        <v>152</v>
      </c>
      <c r="B134" t="str">
        <f t="shared" si="10"/>
        <v>Elliot Rd</v>
      </c>
      <c r="C134" t="s">
        <v>719</v>
      </c>
    </row>
    <row r="135" spans="1:3" x14ac:dyDescent="0.25">
      <c r="A135">
        <v>153</v>
      </c>
      <c r="B135" t="str">
        <f t="shared" si="10"/>
        <v>Elliot Rd</v>
      </c>
      <c r="C135" t="s">
        <v>719</v>
      </c>
    </row>
    <row r="136" spans="1:3" x14ac:dyDescent="0.25">
      <c r="A136">
        <v>126</v>
      </c>
      <c r="B136" t="str">
        <f t="shared" ref="B136:B141" si="11">INDEX(TC_to,A136+1)</f>
        <v>Elliot Rd</v>
      </c>
      <c r="C136" t="s">
        <v>718</v>
      </c>
    </row>
    <row r="137" spans="1:3" x14ac:dyDescent="0.25">
      <c r="A137">
        <v>127</v>
      </c>
      <c r="B137" t="str">
        <f t="shared" si="11"/>
        <v>Elliot Rd</v>
      </c>
      <c r="C137" t="s">
        <v>718</v>
      </c>
    </row>
    <row r="138" spans="1:3" x14ac:dyDescent="0.25">
      <c r="A138">
        <v>128</v>
      </c>
      <c r="B138" t="str">
        <f t="shared" si="11"/>
        <v>Elliot Rd</v>
      </c>
      <c r="C138" t="s">
        <v>718</v>
      </c>
    </row>
    <row r="139" spans="1:3" x14ac:dyDescent="0.25">
      <c r="A139">
        <v>129</v>
      </c>
      <c r="B139" t="str">
        <f t="shared" si="11"/>
        <v>Elliot Rd</v>
      </c>
      <c r="C139" t="s">
        <v>718</v>
      </c>
    </row>
    <row r="140" spans="1:3" x14ac:dyDescent="0.25">
      <c r="A140">
        <v>41</v>
      </c>
      <c r="B140" t="str">
        <f t="shared" si="11"/>
        <v>Evergreen Rd</v>
      </c>
      <c r="C140" t="s">
        <v>718</v>
      </c>
    </row>
    <row r="141" spans="1:3" x14ac:dyDescent="0.25">
      <c r="A141">
        <v>43</v>
      </c>
      <c r="B141" t="str">
        <f t="shared" si="11"/>
        <v>Evergreen Rd</v>
      </c>
      <c r="C141" t="s">
        <v>718</v>
      </c>
    </row>
    <row r="142" spans="1:3" x14ac:dyDescent="0.25">
      <c r="A142">
        <v>125</v>
      </c>
      <c r="B142" t="str">
        <f>INDEX(TC_on,A142+1)</f>
        <v>Grove Pkwy</v>
      </c>
      <c r="C142" t="s">
        <v>717</v>
      </c>
    </row>
    <row r="143" spans="1:3" x14ac:dyDescent="0.25">
      <c r="A143">
        <v>124</v>
      </c>
      <c r="B143" t="str">
        <f>INDEX(TC_to,A143+1)</f>
        <v>Grove Pkwy</v>
      </c>
      <c r="C143" t="s">
        <v>718</v>
      </c>
    </row>
    <row r="144" spans="1:3" x14ac:dyDescent="0.25">
      <c r="A144">
        <v>152</v>
      </c>
      <c r="B144" t="str">
        <f>INDEX(TC_to,A144+1)</f>
        <v>Grove Pkwy</v>
      </c>
      <c r="C144" t="s">
        <v>718</v>
      </c>
    </row>
    <row r="145" spans="1:3" x14ac:dyDescent="0.25">
      <c r="A145">
        <v>120</v>
      </c>
      <c r="B145" t="str">
        <f>INDEX(TC_on,A145+1)</f>
        <v>Guadalupe Rd</v>
      </c>
      <c r="C145" t="s">
        <v>717</v>
      </c>
    </row>
    <row r="146" spans="1:3" x14ac:dyDescent="0.25">
      <c r="A146">
        <v>121</v>
      </c>
      <c r="B146" t="str">
        <f>INDEX(TC_on,A146+1)</f>
        <v>Guadalupe Rd</v>
      </c>
      <c r="C146" t="s">
        <v>717</v>
      </c>
    </row>
    <row r="147" spans="1:3" x14ac:dyDescent="0.25">
      <c r="A147">
        <v>122</v>
      </c>
      <c r="B147" t="str">
        <f>INDEX(TC_on,A147+1)</f>
        <v>Guadalupe Rd</v>
      </c>
      <c r="C147" t="s">
        <v>717</v>
      </c>
    </row>
    <row r="148" spans="1:3" x14ac:dyDescent="0.25">
      <c r="A148">
        <v>123</v>
      </c>
      <c r="B148" t="str">
        <f>INDEX(TC_on,A148+1)</f>
        <v>Guadalupe Rd</v>
      </c>
      <c r="C148" t="s">
        <v>717</v>
      </c>
    </row>
    <row r="149" spans="1:3" x14ac:dyDescent="0.25">
      <c r="A149">
        <v>114</v>
      </c>
      <c r="B149" t="str">
        <f>INDEX(TC_from,A149+1)</f>
        <v>Guadalupe Rd</v>
      </c>
      <c r="C149" t="s">
        <v>719</v>
      </c>
    </row>
    <row r="150" spans="1:3" x14ac:dyDescent="0.25">
      <c r="A150">
        <v>126</v>
      </c>
      <c r="B150" t="str">
        <f>INDEX(TC_from,A150+1)</f>
        <v>Guadalupe Rd</v>
      </c>
      <c r="C150" t="s">
        <v>719</v>
      </c>
    </row>
    <row r="151" spans="1:3" x14ac:dyDescent="0.25">
      <c r="A151">
        <v>127</v>
      </c>
      <c r="B151" t="str">
        <f>INDEX(TC_from,A151+1)</f>
        <v>Guadalupe Rd</v>
      </c>
      <c r="C151" t="s">
        <v>719</v>
      </c>
    </row>
    <row r="152" spans="1:3" x14ac:dyDescent="0.25">
      <c r="A152">
        <v>128</v>
      </c>
      <c r="B152" t="str">
        <f>INDEX(TC_from,A152+1)</f>
        <v>Guadalupe Rd</v>
      </c>
      <c r="C152" t="s">
        <v>719</v>
      </c>
    </row>
    <row r="153" spans="1:3" x14ac:dyDescent="0.25">
      <c r="A153">
        <v>129</v>
      </c>
      <c r="B153" t="str">
        <f>INDEX(TC_from,A153+1)</f>
        <v>Guadalupe Rd</v>
      </c>
      <c r="C153" t="s">
        <v>719</v>
      </c>
    </row>
    <row r="154" spans="1:3" x14ac:dyDescent="0.25">
      <c r="A154">
        <v>109</v>
      </c>
      <c r="B154" t="str">
        <f t="shared" ref="B154:B159" si="12">INDEX(TC_to,A154+1)</f>
        <v>Guadalupe Rd</v>
      </c>
      <c r="C154" t="s">
        <v>718</v>
      </c>
    </row>
    <row r="155" spans="1:3" x14ac:dyDescent="0.25">
      <c r="A155">
        <v>110</v>
      </c>
      <c r="B155" t="str">
        <f t="shared" si="12"/>
        <v>Guadalupe Rd</v>
      </c>
      <c r="C155" t="s">
        <v>718</v>
      </c>
    </row>
    <row r="156" spans="1:3" x14ac:dyDescent="0.25">
      <c r="A156">
        <v>111</v>
      </c>
      <c r="B156" t="str">
        <f t="shared" si="12"/>
        <v>Guadalupe Rd</v>
      </c>
      <c r="C156" t="s">
        <v>718</v>
      </c>
    </row>
    <row r="157" spans="1:3" x14ac:dyDescent="0.25">
      <c r="A157">
        <v>115</v>
      </c>
      <c r="B157" t="str">
        <f t="shared" si="12"/>
        <v>Guadalupe Rd</v>
      </c>
      <c r="C157" t="s">
        <v>718</v>
      </c>
    </row>
    <row r="158" spans="1:3" x14ac:dyDescent="0.25">
      <c r="A158">
        <v>118</v>
      </c>
      <c r="B158" t="str">
        <f t="shared" si="12"/>
        <v>Guadalupe Rd</v>
      </c>
      <c r="C158" t="s">
        <v>718</v>
      </c>
    </row>
    <row r="159" spans="1:3" x14ac:dyDescent="0.25">
      <c r="A159">
        <v>119</v>
      </c>
      <c r="B159" t="str">
        <f t="shared" si="12"/>
        <v>Guadalupe Rd</v>
      </c>
      <c r="C159" t="s">
        <v>718</v>
      </c>
    </row>
    <row r="160" spans="1:3" x14ac:dyDescent="0.25">
      <c r="A160">
        <v>34</v>
      </c>
      <c r="B160" t="str">
        <f t="shared" ref="B160:B165" si="13">INDEX(TC_on,A160+1)</f>
        <v>Hardy Dr</v>
      </c>
      <c r="C160" t="s">
        <v>717</v>
      </c>
    </row>
    <row r="161" spans="1:3" x14ac:dyDescent="0.25">
      <c r="A161">
        <v>50</v>
      </c>
      <c r="B161" t="str">
        <f t="shared" si="13"/>
        <v>Hardy Dr</v>
      </c>
      <c r="C161" t="s">
        <v>717</v>
      </c>
    </row>
    <row r="162" spans="1:3" x14ac:dyDescent="0.25">
      <c r="A162">
        <v>79</v>
      </c>
      <c r="B162" t="str">
        <f t="shared" si="13"/>
        <v>Hardy Dr</v>
      </c>
      <c r="C162" t="s">
        <v>717</v>
      </c>
    </row>
    <row r="163" spans="1:3" x14ac:dyDescent="0.25">
      <c r="A163">
        <v>105</v>
      </c>
      <c r="B163" t="str">
        <f t="shared" si="13"/>
        <v>Hardy Dr</v>
      </c>
      <c r="C163" t="s">
        <v>717</v>
      </c>
    </row>
    <row r="164" spans="1:3" x14ac:dyDescent="0.25">
      <c r="A164">
        <v>110</v>
      </c>
      <c r="B164" t="str">
        <f t="shared" si="13"/>
        <v>Hardy Dr</v>
      </c>
      <c r="C164" t="s">
        <v>717</v>
      </c>
    </row>
    <row r="165" spans="1:3" x14ac:dyDescent="0.25">
      <c r="A165">
        <v>151</v>
      </c>
      <c r="B165" t="str">
        <f t="shared" si="13"/>
        <v>Hardy Dr</v>
      </c>
      <c r="C165" t="s">
        <v>717</v>
      </c>
    </row>
    <row r="166" spans="1:3" x14ac:dyDescent="0.25">
      <c r="A166">
        <v>20</v>
      </c>
      <c r="B166" t="str">
        <f>INDEX(TC_from,A166+1)</f>
        <v>Hardy Dr</v>
      </c>
      <c r="C166" t="s">
        <v>719</v>
      </c>
    </row>
    <row r="167" spans="1:3" x14ac:dyDescent="0.25">
      <c r="A167">
        <v>23</v>
      </c>
      <c r="B167" t="str">
        <f>INDEX(TC_from,A167+1)</f>
        <v>Hardy Dr</v>
      </c>
      <c r="C167" t="s">
        <v>719</v>
      </c>
    </row>
    <row r="168" spans="1:3" x14ac:dyDescent="0.25">
      <c r="A168">
        <v>58</v>
      </c>
      <c r="B168" t="str">
        <f>INDEX(TC_from,A168+1)</f>
        <v>Hardy Dr</v>
      </c>
      <c r="C168" t="s">
        <v>719</v>
      </c>
    </row>
    <row r="169" spans="1:3" x14ac:dyDescent="0.25">
      <c r="A169">
        <v>104</v>
      </c>
      <c r="B169" t="str">
        <f>INDEX(TC_from,A169+1)</f>
        <v>Hardy Dr</v>
      </c>
      <c r="C169" t="s">
        <v>719</v>
      </c>
    </row>
    <row r="170" spans="1:3" x14ac:dyDescent="0.25">
      <c r="A170">
        <v>123</v>
      </c>
      <c r="B170" t="str">
        <f>INDEX(TC_from,A170+1)</f>
        <v>Hardy Dr</v>
      </c>
      <c r="C170" t="s">
        <v>719</v>
      </c>
    </row>
    <row r="171" spans="1:3" x14ac:dyDescent="0.25">
      <c r="A171">
        <v>16</v>
      </c>
      <c r="B171" t="str">
        <f>INDEX(TC_to,A171+1)</f>
        <v>Hardy Dr</v>
      </c>
      <c r="C171" t="s">
        <v>718</v>
      </c>
    </row>
    <row r="172" spans="1:3" x14ac:dyDescent="0.25">
      <c r="A172">
        <v>22</v>
      </c>
      <c r="B172" t="str">
        <f>INDEX(TC_to,A172+1)</f>
        <v>Hardy Dr</v>
      </c>
      <c r="C172" t="s">
        <v>718</v>
      </c>
    </row>
    <row r="173" spans="1:3" x14ac:dyDescent="0.25">
      <c r="A173">
        <v>51</v>
      </c>
      <c r="B173" t="str">
        <f>INDEX(TC_to,A173+1)</f>
        <v>Hardy Dr</v>
      </c>
      <c r="C173" t="s">
        <v>718</v>
      </c>
    </row>
    <row r="174" spans="1:3" x14ac:dyDescent="0.25">
      <c r="A174">
        <v>106</v>
      </c>
      <c r="B174" t="str">
        <f>INDEX(TC_to,A174+1)</f>
        <v>Hardy Dr</v>
      </c>
      <c r="C174" t="s">
        <v>718</v>
      </c>
    </row>
    <row r="175" spans="1:3" x14ac:dyDescent="0.25">
      <c r="A175">
        <v>82</v>
      </c>
      <c r="B175" t="str">
        <f>INDEX(TC_to,A175+1)</f>
        <v>I-10 Fwy</v>
      </c>
      <c r="C175" t="s">
        <v>718</v>
      </c>
    </row>
    <row r="176" spans="1:3" x14ac:dyDescent="0.25">
      <c r="A176">
        <v>55</v>
      </c>
      <c r="B176" t="str">
        <f>INDEX(TC_from,A176+1)</f>
        <v>I-10 Fwy</v>
      </c>
      <c r="C176" t="s">
        <v>719</v>
      </c>
    </row>
    <row r="177" spans="1:3" x14ac:dyDescent="0.25">
      <c r="A177">
        <v>107</v>
      </c>
      <c r="B177" t="str">
        <f>INDEX(TC_from,A177+1)</f>
        <v>I-10 Fwy</v>
      </c>
      <c r="C177" t="s">
        <v>719</v>
      </c>
    </row>
    <row r="178" spans="1:3" x14ac:dyDescent="0.25">
      <c r="A178">
        <v>134</v>
      </c>
      <c r="B178" t="str">
        <f>INDEX(TC_from,A178+1)</f>
        <v>I-10 Fwy</v>
      </c>
      <c r="C178" t="s">
        <v>719</v>
      </c>
    </row>
    <row r="179" spans="1:3" x14ac:dyDescent="0.25">
      <c r="A179">
        <v>144</v>
      </c>
      <c r="B179" t="str">
        <f>INDEX(TC_from,A179+1)</f>
        <v>I-10 Fwy</v>
      </c>
      <c r="C179" t="s">
        <v>719</v>
      </c>
    </row>
    <row r="180" spans="1:3" x14ac:dyDescent="0.25">
      <c r="A180">
        <v>108</v>
      </c>
      <c r="B180" t="str">
        <f>INDEX(TC_to,A180+1)</f>
        <v>I-10 Fwy</v>
      </c>
      <c r="C180" t="s">
        <v>718</v>
      </c>
    </row>
    <row r="181" spans="1:3" x14ac:dyDescent="0.25">
      <c r="A181">
        <v>103</v>
      </c>
      <c r="B181" t="str">
        <f>INDEX(TC_on,A181+1)</f>
        <v>Kyrene Rd</v>
      </c>
      <c r="C181" t="s">
        <v>717</v>
      </c>
    </row>
    <row r="182" spans="1:3" x14ac:dyDescent="0.25">
      <c r="A182">
        <v>111</v>
      </c>
      <c r="B182" t="str">
        <f>INDEX(TC_on,A182+1)</f>
        <v>Kyrene Rd</v>
      </c>
      <c r="C182" t="s">
        <v>717</v>
      </c>
    </row>
    <row r="183" spans="1:3" x14ac:dyDescent="0.25">
      <c r="A183">
        <v>126</v>
      </c>
      <c r="B183" t="str">
        <f>INDEX(TC_on,A183+1)</f>
        <v>Kyrene Rd</v>
      </c>
      <c r="C183" t="s">
        <v>717</v>
      </c>
    </row>
    <row r="184" spans="1:3" x14ac:dyDescent="0.25">
      <c r="A184">
        <v>136</v>
      </c>
      <c r="B184" t="str">
        <f>INDEX(TC_on,A184+1)</f>
        <v>Kyrene Rd</v>
      </c>
      <c r="C184" t="s">
        <v>717</v>
      </c>
    </row>
    <row r="185" spans="1:3" x14ac:dyDescent="0.25">
      <c r="A185">
        <v>146</v>
      </c>
      <c r="B185" t="str">
        <f>INDEX(TC_on,A185+1)</f>
        <v>Kyrene Rd</v>
      </c>
      <c r="C185" t="s">
        <v>717</v>
      </c>
    </row>
    <row r="186" spans="1:3" x14ac:dyDescent="0.25">
      <c r="A186">
        <v>122</v>
      </c>
      <c r="B186" t="str">
        <f>INDEX(TC_from,A186+1)</f>
        <v>Kyrene Rd</v>
      </c>
      <c r="C186" t="s">
        <v>719</v>
      </c>
    </row>
    <row r="187" spans="1:3" x14ac:dyDescent="0.25">
      <c r="A187">
        <v>132</v>
      </c>
      <c r="B187" t="str">
        <f>INDEX(TC_from,A187+1)</f>
        <v>Kyrene Rd</v>
      </c>
      <c r="C187" t="s">
        <v>719</v>
      </c>
    </row>
    <row r="188" spans="1:3" x14ac:dyDescent="0.25">
      <c r="A188">
        <v>142</v>
      </c>
      <c r="B188" t="str">
        <f>INDEX(TC_from,A188+1)</f>
        <v>Kyrene Rd</v>
      </c>
      <c r="C188" t="s">
        <v>719</v>
      </c>
    </row>
    <row r="189" spans="1:3" x14ac:dyDescent="0.25">
      <c r="A189">
        <v>104</v>
      </c>
      <c r="B189" t="str">
        <f>INDEX(TC_to,A189+1)</f>
        <v>Kyrene Rd</v>
      </c>
      <c r="C189" t="s">
        <v>718</v>
      </c>
    </row>
    <row r="190" spans="1:3" x14ac:dyDescent="0.25">
      <c r="A190">
        <v>123</v>
      </c>
      <c r="B190" t="str">
        <f>INDEX(TC_to,A190+1)</f>
        <v>Kyrene Rd</v>
      </c>
      <c r="C190" t="s">
        <v>718</v>
      </c>
    </row>
    <row r="191" spans="1:3" x14ac:dyDescent="0.25">
      <c r="A191">
        <v>125</v>
      </c>
      <c r="B191" t="str">
        <f>INDEX(TC_to,A191+1)</f>
        <v>Kyrene Rd</v>
      </c>
      <c r="C191" t="s">
        <v>718</v>
      </c>
    </row>
    <row r="192" spans="1:3" x14ac:dyDescent="0.25">
      <c r="A192">
        <v>133</v>
      </c>
      <c r="B192" t="str">
        <f>INDEX(TC_to,A192+1)</f>
        <v>Kyrene Rd</v>
      </c>
      <c r="C192" t="s">
        <v>718</v>
      </c>
    </row>
    <row r="193" spans="1:3" x14ac:dyDescent="0.25">
      <c r="A193">
        <v>143</v>
      </c>
      <c r="B193" t="str">
        <f>INDEX(TC_to,A193+1)</f>
        <v>Kyrene Rd</v>
      </c>
      <c r="C193" t="s">
        <v>718</v>
      </c>
    </row>
    <row r="194" spans="1:3" x14ac:dyDescent="0.25">
      <c r="A194">
        <v>98</v>
      </c>
      <c r="B194" t="str">
        <f>INDEX(TC_on,A194+1)</f>
        <v>Lakeshore Dr</v>
      </c>
      <c r="C194" t="s">
        <v>717</v>
      </c>
    </row>
    <row r="195" spans="1:3" x14ac:dyDescent="0.25">
      <c r="A195">
        <v>117</v>
      </c>
      <c r="B195" t="str">
        <f>INDEX(TC_on,A195+1)</f>
        <v>Lakeshore Dr</v>
      </c>
      <c r="C195" t="s">
        <v>717</v>
      </c>
    </row>
    <row r="196" spans="1:3" x14ac:dyDescent="0.25">
      <c r="A196">
        <v>39</v>
      </c>
      <c r="B196" t="str">
        <f>INDEX(TC_on,A196+1)</f>
        <v>McAllister Ave</v>
      </c>
      <c r="C196" t="s">
        <v>717</v>
      </c>
    </row>
    <row r="197" spans="1:3" x14ac:dyDescent="0.25">
      <c r="A197">
        <v>47</v>
      </c>
      <c r="B197" t="str">
        <f>INDEX(TC_on,A197+1)</f>
        <v>McAllister Ave</v>
      </c>
      <c r="C197" t="s">
        <v>717</v>
      </c>
    </row>
    <row r="198" spans="1:3" x14ac:dyDescent="0.25">
      <c r="A198">
        <v>0</v>
      </c>
      <c r="B198" t="str">
        <f>INDEX(TC_to,A198+1)</f>
        <v>McAllister Ave</v>
      </c>
      <c r="C198" t="s">
        <v>718</v>
      </c>
    </row>
    <row r="199" spans="1:3" x14ac:dyDescent="0.25">
      <c r="A199">
        <v>7</v>
      </c>
      <c r="B199" t="str">
        <f t="shared" ref="B199:B210" si="14">INDEX(TC_on,A199+1)</f>
        <v>McClintock Dr</v>
      </c>
      <c r="C199" t="s">
        <v>717</v>
      </c>
    </row>
    <row r="200" spans="1:3" x14ac:dyDescent="0.25">
      <c r="A200">
        <v>19</v>
      </c>
      <c r="B200" t="str">
        <f t="shared" si="14"/>
        <v>McClintock Dr</v>
      </c>
      <c r="C200" t="s">
        <v>717</v>
      </c>
    </row>
    <row r="201" spans="1:3" x14ac:dyDescent="0.25">
      <c r="A201">
        <v>31</v>
      </c>
      <c r="B201" t="str">
        <f t="shared" si="14"/>
        <v>McClintock Dr</v>
      </c>
      <c r="C201" t="s">
        <v>717</v>
      </c>
    </row>
    <row r="202" spans="1:3" x14ac:dyDescent="0.25">
      <c r="A202">
        <v>40</v>
      </c>
      <c r="B202" t="str">
        <f t="shared" si="14"/>
        <v>McClintock Dr</v>
      </c>
      <c r="C202" t="s">
        <v>717</v>
      </c>
    </row>
    <row r="203" spans="1:3" x14ac:dyDescent="0.25">
      <c r="A203">
        <v>64</v>
      </c>
      <c r="B203" t="str">
        <f t="shared" si="14"/>
        <v>McClintock Dr</v>
      </c>
      <c r="C203" t="s">
        <v>717</v>
      </c>
    </row>
    <row r="204" spans="1:3" x14ac:dyDescent="0.25">
      <c r="A204">
        <v>71</v>
      </c>
      <c r="B204" t="str">
        <f t="shared" si="14"/>
        <v>McClintock Dr</v>
      </c>
      <c r="C204" t="s">
        <v>717</v>
      </c>
    </row>
    <row r="205" spans="1:3" x14ac:dyDescent="0.25">
      <c r="A205">
        <v>92</v>
      </c>
      <c r="B205" t="str">
        <f t="shared" si="14"/>
        <v>McClintock Dr</v>
      </c>
      <c r="C205" t="s">
        <v>717</v>
      </c>
    </row>
    <row r="206" spans="1:3" x14ac:dyDescent="0.25">
      <c r="A206">
        <v>96</v>
      </c>
      <c r="B206" t="str">
        <f t="shared" si="14"/>
        <v>McClintock Dr</v>
      </c>
      <c r="C206" t="s">
        <v>717</v>
      </c>
    </row>
    <row r="207" spans="1:3" x14ac:dyDescent="0.25">
      <c r="A207">
        <v>118</v>
      </c>
      <c r="B207" t="str">
        <f t="shared" si="14"/>
        <v>McClintock Dr</v>
      </c>
      <c r="C207" t="s">
        <v>717</v>
      </c>
    </row>
    <row r="208" spans="1:3" x14ac:dyDescent="0.25">
      <c r="A208">
        <v>128</v>
      </c>
      <c r="B208" t="str">
        <f t="shared" si="14"/>
        <v>McClintock Dr</v>
      </c>
      <c r="C208" t="s">
        <v>717</v>
      </c>
    </row>
    <row r="209" spans="1:3" x14ac:dyDescent="0.25">
      <c r="A209">
        <v>138</v>
      </c>
      <c r="B209" t="str">
        <f t="shared" si="14"/>
        <v>McClintock Dr</v>
      </c>
      <c r="C209" t="s">
        <v>717</v>
      </c>
    </row>
    <row r="210" spans="1:3" x14ac:dyDescent="0.25">
      <c r="A210">
        <v>148</v>
      </c>
      <c r="B210" t="str">
        <f t="shared" si="14"/>
        <v>McClintock Dr</v>
      </c>
      <c r="C210" t="s">
        <v>717</v>
      </c>
    </row>
    <row r="211" spans="1:3" x14ac:dyDescent="0.25">
      <c r="A211">
        <v>28</v>
      </c>
      <c r="B211" t="str">
        <f t="shared" ref="B211:B219" si="15">INDEX(TC_from,A211+1)</f>
        <v>McClintock Dr</v>
      </c>
      <c r="C211" t="s">
        <v>719</v>
      </c>
    </row>
    <row r="212" spans="1:3" x14ac:dyDescent="0.25">
      <c r="A212">
        <v>30</v>
      </c>
      <c r="B212" t="str">
        <f t="shared" si="15"/>
        <v>McClintock Dr</v>
      </c>
      <c r="C212" t="s">
        <v>719</v>
      </c>
    </row>
    <row r="213" spans="1:3" x14ac:dyDescent="0.25">
      <c r="A213">
        <v>44</v>
      </c>
      <c r="B213" t="str">
        <f t="shared" si="15"/>
        <v>McClintock Dr</v>
      </c>
      <c r="C213" t="s">
        <v>719</v>
      </c>
    </row>
    <row r="214" spans="1:3" x14ac:dyDescent="0.25">
      <c r="A214">
        <v>65</v>
      </c>
      <c r="B214" t="str">
        <f t="shared" si="15"/>
        <v>McClintock Dr</v>
      </c>
      <c r="C214" t="s">
        <v>719</v>
      </c>
    </row>
    <row r="215" spans="1:3" x14ac:dyDescent="0.25">
      <c r="A215">
        <v>70</v>
      </c>
      <c r="B215" t="str">
        <f t="shared" si="15"/>
        <v>McClintock Dr</v>
      </c>
      <c r="C215" t="s">
        <v>719</v>
      </c>
    </row>
    <row r="216" spans="1:3" x14ac:dyDescent="0.25">
      <c r="A216">
        <v>95</v>
      </c>
      <c r="B216" t="str">
        <f t="shared" si="15"/>
        <v>McClintock Dr</v>
      </c>
      <c r="C216" t="s">
        <v>719</v>
      </c>
    </row>
    <row r="217" spans="1:3" x14ac:dyDescent="0.25">
      <c r="A217">
        <v>120</v>
      </c>
      <c r="B217" t="str">
        <f t="shared" si="15"/>
        <v>McClintock Dr</v>
      </c>
      <c r="C217" t="s">
        <v>719</v>
      </c>
    </row>
    <row r="218" spans="1:3" x14ac:dyDescent="0.25">
      <c r="A218">
        <v>130</v>
      </c>
      <c r="B218" t="str">
        <f t="shared" si="15"/>
        <v>McClintock Dr</v>
      </c>
      <c r="C218" t="s">
        <v>719</v>
      </c>
    </row>
    <row r="219" spans="1:3" x14ac:dyDescent="0.25">
      <c r="A219">
        <v>140</v>
      </c>
      <c r="B219" t="str">
        <f t="shared" si="15"/>
        <v>McClintock Dr</v>
      </c>
      <c r="C219" t="s">
        <v>719</v>
      </c>
    </row>
    <row r="220" spans="1:3" x14ac:dyDescent="0.25">
      <c r="A220">
        <v>3</v>
      </c>
      <c r="B220" t="str">
        <f t="shared" ref="B220:B231" si="16">INDEX(TC_to,A220+1)</f>
        <v>McClintock Dr</v>
      </c>
      <c r="C220" t="s">
        <v>718</v>
      </c>
    </row>
    <row r="221" spans="1:3" x14ac:dyDescent="0.25">
      <c r="A221">
        <v>8</v>
      </c>
      <c r="B221" t="str">
        <f t="shared" si="16"/>
        <v>McClintock Dr</v>
      </c>
      <c r="C221" t="s">
        <v>718</v>
      </c>
    </row>
    <row r="222" spans="1:3" x14ac:dyDescent="0.25">
      <c r="A222">
        <v>27</v>
      </c>
      <c r="B222" t="str">
        <f t="shared" si="16"/>
        <v>McClintock Dr</v>
      </c>
      <c r="C222" t="s">
        <v>718</v>
      </c>
    </row>
    <row r="223" spans="1:3" x14ac:dyDescent="0.25">
      <c r="A223">
        <v>32</v>
      </c>
      <c r="B223" t="str">
        <f t="shared" si="16"/>
        <v>McClintock Dr</v>
      </c>
      <c r="C223" t="s">
        <v>718</v>
      </c>
    </row>
    <row r="224" spans="1:3" x14ac:dyDescent="0.25">
      <c r="A224">
        <v>45</v>
      </c>
      <c r="B224" t="str">
        <f t="shared" si="16"/>
        <v>McClintock Dr</v>
      </c>
      <c r="C224" t="s">
        <v>718</v>
      </c>
    </row>
    <row r="225" spans="1:3" x14ac:dyDescent="0.25">
      <c r="A225">
        <v>73</v>
      </c>
      <c r="B225" t="str">
        <f t="shared" si="16"/>
        <v>McClintock Dr</v>
      </c>
      <c r="C225" t="s">
        <v>718</v>
      </c>
    </row>
    <row r="226" spans="1:3" x14ac:dyDescent="0.25">
      <c r="A226">
        <v>97</v>
      </c>
      <c r="B226" t="str">
        <f t="shared" si="16"/>
        <v>McClintock Dr</v>
      </c>
      <c r="C226" t="s">
        <v>718</v>
      </c>
    </row>
    <row r="227" spans="1:3" x14ac:dyDescent="0.25">
      <c r="A227">
        <v>116</v>
      </c>
      <c r="B227" t="str">
        <f t="shared" si="16"/>
        <v>McClintock Dr</v>
      </c>
      <c r="C227" t="s">
        <v>718</v>
      </c>
    </row>
    <row r="228" spans="1:3" x14ac:dyDescent="0.25">
      <c r="A228">
        <v>121</v>
      </c>
      <c r="B228" t="str">
        <f t="shared" si="16"/>
        <v>McClintock Dr</v>
      </c>
      <c r="C228" t="s">
        <v>718</v>
      </c>
    </row>
    <row r="229" spans="1:3" x14ac:dyDescent="0.25">
      <c r="A229">
        <v>131</v>
      </c>
      <c r="B229" t="str">
        <f t="shared" si="16"/>
        <v>McClintock Dr</v>
      </c>
      <c r="C229" t="s">
        <v>718</v>
      </c>
    </row>
    <row r="230" spans="1:3" x14ac:dyDescent="0.25">
      <c r="A230">
        <v>141</v>
      </c>
      <c r="B230" t="str">
        <f t="shared" si="16"/>
        <v>McClintock Dr</v>
      </c>
      <c r="C230" t="s">
        <v>718</v>
      </c>
    </row>
    <row r="231" spans="1:3" x14ac:dyDescent="0.25">
      <c r="A231">
        <v>63</v>
      </c>
      <c r="B231" t="str">
        <f t="shared" si="16"/>
        <v>McClintock Dr</v>
      </c>
      <c r="C231" t="s">
        <v>718</v>
      </c>
    </row>
    <row r="232" spans="1:3" x14ac:dyDescent="0.25">
      <c r="A232">
        <v>3</v>
      </c>
      <c r="B232" t="str">
        <f>INDEX(TC_on,A232+1)</f>
        <v>McKellips Rd</v>
      </c>
      <c r="C232" t="s">
        <v>717</v>
      </c>
    </row>
    <row r="233" spans="1:3" x14ac:dyDescent="0.25">
      <c r="A233">
        <v>4</v>
      </c>
      <c r="B233" t="str">
        <f>INDEX(TC_on,A233+1)</f>
        <v>McKellips Rd</v>
      </c>
      <c r="C233" t="s">
        <v>717</v>
      </c>
    </row>
    <row r="234" spans="1:3" x14ac:dyDescent="0.25">
      <c r="A234">
        <v>5</v>
      </c>
      <c r="B234" t="str">
        <f>INDEX(TC_from,A234+1)</f>
        <v>McKellips Rd</v>
      </c>
      <c r="C234" t="s">
        <v>719</v>
      </c>
    </row>
    <row r="235" spans="1:3" x14ac:dyDescent="0.25">
      <c r="A235">
        <v>6</v>
      </c>
      <c r="B235" t="str">
        <f>INDEX(TC_from,A235+1)</f>
        <v>McKellips Rd</v>
      </c>
      <c r="C235" t="s">
        <v>719</v>
      </c>
    </row>
    <row r="236" spans="1:3" x14ac:dyDescent="0.25">
      <c r="A236">
        <v>7</v>
      </c>
      <c r="B236" t="str">
        <f>INDEX(TC_from,A236+1)</f>
        <v>McKellips Rd</v>
      </c>
      <c r="C236" t="s">
        <v>719</v>
      </c>
    </row>
    <row r="237" spans="1:3" x14ac:dyDescent="0.25">
      <c r="A237">
        <v>1</v>
      </c>
      <c r="B237" t="str">
        <f>INDEX(TC_to,A237+1)</f>
        <v>McKellips Rd</v>
      </c>
      <c r="C237" t="s">
        <v>718</v>
      </c>
    </row>
    <row r="238" spans="1:3" x14ac:dyDescent="0.25">
      <c r="A238">
        <v>2</v>
      </c>
      <c r="B238" t="str">
        <f>INDEX(TC_to,A238+1)</f>
        <v>McKellips Rd</v>
      </c>
      <c r="C238" t="s">
        <v>718</v>
      </c>
    </row>
    <row r="239" spans="1:3" x14ac:dyDescent="0.25">
      <c r="A239">
        <v>11</v>
      </c>
      <c r="B239" t="str">
        <f t="shared" ref="B239:B246" si="17">INDEX(TC_on,A239+1)</f>
        <v>Mill Ave</v>
      </c>
      <c r="C239" t="s">
        <v>717</v>
      </c>
    </row>
    <row r="240" spans="1:3" x14ac:dyDescent="0.25">
      <c r="A240">
        <v>17</v>
      </c>
      <c r="B240" t="str">
        <f t="shared" si="17"/>
        <v>Mill Ave</v>
      </c>
      <c r="C240" t="s">
        <v>717</v>
      </c>
    </row>
    <row r="241" spans="1:3" x14ac:dyDescent="0.25">
      <c r="A241">
        <v>49</v>
      </c>
      <c r="B241" t="str">
        <f t="shared" si="17"/>
        <v>Mill Ave</v>
      </c>
      <c r="C241" t="s">
        <v>717</v>
      </c>
    </row>
    <row r="242" spans="1:3" x14ac:dyDescent="0.25">
      <c r="A242">
        <v>59</v>
      </c>
      <c r="B242" t="str">
        <f t="shared" si="17"/>
        <v>Mill Ave</v>
      </c>
      <c r="C242" t="s">
        <v>717</v>
      </c>
    </row>
    <row r="243" spans="1:3" x14ac:dyDescent="0.25">
      <c r="A243">
        <v>77</v>
      </c>
      <c r="B243" t="str">
        <f t="shared" si="17"/>
        <v>Mill Ave</v>
      </c>
      <c r="C243" t="s">
        <v>717</v>
      </c>
    </row>
    <row r="244" spans="1:3" x14ac:dyDescent="0.25">
      <c r="A244">
        <v>89</v>
      </c>
      <c r="B244" t="str">
        <f t="shared" si="17"/>
        <v>Mill Ave</v>
      </c>
      <c r="C244" t="s">
        <v>717</v>
      </c>
    </row>
    <row r="245" spans="1:3" x14ac:dyDescent="0.25">
      <c r="A245">
        <v>102</v>
      </c>
      <c r="B245" t="str">
        <f t="shared" si="17"/>
        <v>Mill Ave</v>
      </c>
      <c r="C245" t="s">
        <v>717</v>
      </c>
    </row>
    <row r="246" spans="1:3" x14ac:dyDescent="0.25">
      <c r="A246">
        <v>112</v>
      </c>
      <c r="B246" t="str">
        <f t="shared" si="17"/>
        <v>Mill Ave</v>
      </c>
      <c r="C246" t="s">
        <v>717</v>
      </c>
    </row>
    <row r="247" spans="1:3" x14ac:dyDescent="0.25">
      <c r="A247">
        <v>10</v>
      </c>
      <c r="B247" t="str">
        <f t="shared" ref="B247:B255" si="18">INDEX(TC_from,A247+1)</f>
        <v>Mill Ave</v>
      </c>
      <c r="C247" t="s">
        <v>719</v>
      </c>
    </row>
    <row r="248" spans="1:3" x14ac:dyDescent="0.25">
      <c r="A248">
        <v>24</v>
      </c>
      <c r="B248" t="str">
        <f t="shared" si="18"/>
        <v>Mill Ave</v>
      </c>
      <c r="C248" t="s">
        <v>719</v>
      </c>
    </row>
    <row r="249" spans="1:3" x14ac:dyDescent="0.25">
      <c r="A249">
        <v>25</v>
      </c>
      <c r="B249" t="str">
        <f t="shared" si="18"/>
        <v>Mill Ave</v>
      </c>
      <c r="C249" t="s">
        <v>719</v>
      </c>
    </row>
    <row r="250" spans="1:3" x14ac:dyDescent="0.25">
      <c r="A250">
        <v>38</v>
      </c>
      <c r="B250" t="str">
        <f t="shared" si="18"/>
        <v>Mill Ave</v>
      </c>
      <c r="C250" t="s">
        <v>719</v>
      </c>
    </row>
    <row r="251" spans="1:3" x14ac:dyDescent="0.25">
      <c r="A251">
        <v>48</v>
      </c>
      <c r="B251" t="str">
        <f t="shared" si="18"/>
        <v>Mill Ave</v>
      </c>
      <c r="C251" t="s">
        <v>719</v>
      </c>
    </row>
    <row r="252" spans="1:3" x14ac:dyDescent="0.25">
      <c r="A252">
        <v>62</v>
      </c>
      <c r="B252" t="str">
        <f t="shared" si="18"/>
        <v>Mill Ave</v>
      </c>
      <c r="C252" t="s">
        <v>719</v>
      </c>
    </row>
    <row r="253" spans="1:3" x14ac:dyDescent="0.25">
      <c r="A253">
        <v>75</v>
      </c>
      <c r="B253" t="str">
        <f t="shared" si="18"/>
        <v>Mill Ave</v>
      </c>
      <c r="C253" t="s">
        <v>719</v>
      </c>
    </row>
    <row r="254" spans="1:3" x14ac:dyDescent="0.25">
      <c r="A254">
        <v>86</v>
      </c>
      <c r="B254" t="str">
        <f t="shared" si="18"/>
        <v>Mill Ave</v>
      </c>
      <c r="C254" t="s">
        <v>719</v>
      </c>
    </row>
    <row r="255" spans="1:3" x14ac:dyDescent="0.25">
      <c r="A255">
        <v>100</v>
      </c>
      <c r="B255" t="str">
        <f t="shared" si="18"/>
        <v>Mill Ave</v>
      </c>
      <c r="C255" t="s">
        <v>719</v>
      </c>
    </row>
    <row r="256" spans="1:3" x14ac:dyDescent="0.25">
      <c r="A256">
        <v>12</v>
      </c>
      <c r="B256" t="str">
        <f t="shared" ref="B256:B262" si="19">INDEX(TC_to,A256+1)</f>
        <v>Mill Ave</v>
      </c>
      <c r="C256" t="s">
        <v>718</v>
      </c>
    </row>
    <row r="257" spans="1:3" x14ac:dyDescent="0.25">
      <c r="A257">
        <v>20</v>
      </c>
      <c r="B257" t="str">
        <f t="shared" si="19"/>
        <v>Mill Ave</v>
      </c>
      <c r="C257" t="s">
        <v>718</v>
      </c>
    </row>
    <row r="258" spans="1:3" x14ac:dyDescent="0.25">
      <c r="A258">
        <v>23</v>
      </c>
      <c r="B258" t="str">
        <f t="shared" si="19"/>
        <v>Mill Ave</v>
      </c>
      <c r="C258" t="s">
        <v>718</v>
      </c>
    </row>
    <row r="259" spans="1:3" x14ac:dyDescent="0.25">
      <c r="A259">
        <v>37</v>
      </c>
      <c r="B259" t="str">
        <f t="shared" si="19"/>
        <v>Mill Ave</v>
      </c>
      <c r="C259" t="s">
        <v>718</v>
      </c>
    </row>
    <row r="260" spans="1:3" x14ac:dyDescent="0.25">
      <c r="A260">
        <v>56</v>
      </c>
      <c r="B260" t="str">
        <f t="shared" si="19"/>
        <v>Mill Ave</v>
      </c>
      <c r="C260" t="s">
        <v>718</v>
      </c>
    </row>
    <row r="261" spans="1:3" x14ac:dyDescent="0.25">
      <c r="A261">
        <v>58</v>
      </c>
      <c r="B261" t="str">
        <f t="shared" si="19"/>
        <v>Mill Ave</v>
      </c>
      <c r="C261" t="s">
        <v>718</v>
      </c>
    </row>
    <row r="262" spans="1:3" x14ac:dyDescent="0.25">
      <c r="A262">
        <v>85</v>
      </c>
      <c r="B262" t="str">
        <f t="shared" si="19"/>
        <v>Mill Ave</v>
      </c>
      <c r="C262" t="s">
        <v>718</v>
      </c>
    </row>
    <row r="263" spans="1:3" x14ac:dyDescent="0.25">
      <c r="A263">
        <v>11</v>
      </c>
      <c r="B263" t="str">
        <f>INDEX(TC_from,A263+1)</f>
        <v xml:space="preserve">n/o </v>
      </c>
      <c r="C263" t="s">
        <v>719</v>
      </c>
    </row>
    <row r="264" spans="1:3" x14ac:dyDescent="0.25">
      <c r="A264">
        <v>29</v>
      </c>
      <c r="B264" t="str">
        <f t="shared" ref="B264:B273" si="20">INDEX(TC_on,A264+1)</f>
        <v>Price Rd</v>
      </c>
      <c r="C264" t="s">
        <v>717</v>
      </c>
    </row>
    <row r="265" spans="1:3" x14ac:dyDescent="0.25">
      <c r="A265">
        <v>42</v>
      </c>
      <c r="B265" t="str">
        <f t="shared" si="20"/>
        <v>Price Rd</v>
      </c>
      <c r="C265" t="s">
        <v>717</v>
      </c>
    </row>
    <row r="266" spans="1:3" x14ac:dyDescent="0.25">
      <c r="A266">
        <v>66</v>
      </c>
      <c r="B266" t="str">
        <f t="shared" si="20"/>
        <v>Price Rd</v>
      </c>
      <c r="C266" t="s">
        <v>717</v>
      </c>
    </row>
    <row r="267" spans="1:3" x14ac:dyDescent="0.25">
      <c r="A267">
        <v>68</v>
      </c>
      <c r="B267" t="str">
        <f t="shared" si="20"/>
        <v>Price Rd</v>
      </c>
      <c r="C267" t="s">
        <v>717</v>
      </c>
    </row>
    <row r="268" spans="1:3" x14ac:dyDescent="0.25">
      <c r="A268">
        <v>93</v>
      </c>
      <c r="B268" t="str">
        <f t="shared" si="20"/>
        <v>Price Rd</v>
      </c>
      <c r="C268" t="s">
        <v>717</v>
      </c>
    </row>
    <row r="269" spans="1:3" x14ac:dyDescent="0.25">
      <c r="A269">
        <v>94</v>
      </c>
      <c r="B269" t="str">
        <f t="shared" si="20"/>
        <v>Price Rd</v>
      </c>
      <c r="C269" t="s">
        <v>717</v>
      </c>
    </row>
    <row r="270" spans="1:3" x14ac:dyDescent="0.25">
      <c r="A270">
        <v>119</v>
      </c>
      <c r="B270" t="str">
        <f t="shared" si="20"/>
        <v>Price Rd</v>
      </c>
      <c r="C270" t="s">
        <v>717</v>
      </c>
    </row>
    <row r="271" spans="1:3" x14ac:dyDescent="0.25">
      <c r="A271">
        <v>129</v>
      </c>
      <c r="B271" t="str">
        <f t="shared" si="20"/>
        <v>Price Rd</v>
      </c>
      <c r="C271" t="s">
        <v>717</v>
      </c>
    </row>
    <row r="272" spans="1:3" x14ac:dyDescent="0.25">
      <c r="A272">
        <v>139</v>
      </c>
      <c r="B272" t="str">
        <f t="shared" si="20"/>
        <v>Price Rd</v>
      </c>
      <c r="C272" t="s">
        <v>717</v>
      </c>
    </row>
    <row r="273" spans="1:3" x14ac:dyDescent="0.25">
      <c r="A273">
        <v>149</v>
      </c>
      <c r="B273" t="str">
        <f t="shared" si="20"/>
        <v>Price Rd</v>
      </c>
      <c r="C273" t="s">
        <v>717</v>
      </c>
    </row>
    <row r="274" spans="1:3" x14ac:dyDescent="0.25">
      <c r="A274">
        <v>41</v>
      </c>
      <c r="B274" t="str">
        <f>INDEX(TC_from,A274+1)</f>
        <v>Price Rd</v>
      </c>
      <c r="C274" t="s">
        <v>719</v>
      </c>
    </row>
    <row r="275" spans="1:3" x14ac:dyDescent="0.25">
      <c r="A275">
        <v>43</v>
      </c>
      <c r="B275" t="str">
        <f>INDEX(TC_from,A275+1)</f>
        <v>Price Rd</v>
      </c>
      <c r="C275" t="s">
        <v>719</v>
      </c>
    </row>
    <row r="276" spans="1:3" x14ac:dyDescent="0.25">
      <c r="A276">
        <v>67</v>
      </c>
      <c r="B276" t="str">
        <f>INDEX(TC_from,A276+1)</f>
        <v>Price Rd</v>
      </c>
      <c r="C276" t="s">
        <v>719</v>
      </c>
    </row>
    <row r="277" spans="1:3" x14ac:dyDescent="0.25">
      <c r="A277">
        <v>69</v>
      </c>
      <c r="B277" t="str">
        <f>INDEX(TC_from,A277+1)</f>
        <v>Price Rd</v>
      </c>
      <c r="C277" t="s">
        <v>719</v>
      </c>
    </row>
    <row r="278" spans="1:3" x14ac:dyDescent="0.25">
      <c r="A278">
        <v>28</v>
      </c>
      <c r="B278" t="str">
        <f t="shared" ref="B278:B286" si="21">INDEX(TC_to,A278+1)</f>
        <v>Price Rd</v>
      </c>
      <c r="C278" t="s">
        <v>718</v>
      </c>
    </row>
    <row r="279" spans="1:3" x14ac:dyDescent="0.25">
      <c r="A279">
        <v>30</v>
      </c>
      <c r="B279" t="str">
        <f t="shared" si="21"/>
        <v>Price Rd</v>
      </c>
      <c r="C279" t="s">
        <v>718</v>
      </c>
    </row>
    <row r="280" spans="1:3" x14ac:dyDescent="0.25">
      <c r="A280">
        <v>44</v>
      </c>
      <c r="B280" t="str">
        <f t="shared" si="21"/>
        <v>Price Rd</v>
      </c>
      <c r="C280" t="s">
        <v>718</v>
      </c>
    </row>
    <row r="281" spans="1:3" x14ac:dyDescent="0.25">
      <c r="A281">
        <v>70</v>
      </c>
      <c r="B281" t="str">
        <f t="shared" si="21"/>
        <v>Price Rd</v>
      </c>
      <c r="C281" t="s">
        <v>718</v>
      </c>
    </row>
    <row r="282" spans="1:3" x14ac:dyDescent="0.25">
      <c r="A282">
        <v>95</v>
      </c>
      <c r="B282" t="str">
        <f t="shared" si="21"/>
        <v>Price Rd</v>
      </c>
      <c r="C282" t="s">
        <v>718</v>
      </c>
    </row>
    <row r="283" spans="1:3" x14ac:dyDescent="0.25">
      <c r="A283">
        <v>120</v>
      </c>
      <c r="B283" t="str">
        <f t="shared" si="21"/>
        <v>Price Rd</v>
      </c>
      <c r="C283" t="s">
        <v>718</v>
      </c>
    </row>
    <row r="284" spans="1:3" x14ac:dyDescent="0.25">
      <c r="A284">
        <v>130</v>
      </c>
      <c r="B284" t="str">
        <f t="shared" si="21"/>
        <v>Price Rd</v>
      </c>
      <c r="C284" t="s">
        <v>718</v>
      </c>
    </row>
    <row r="285" spans="1:3" x14ac:dyDescent="0.25">
      <c r="A285">
        <v>140</v>
      </c>
      <c r="B285" t="str">
        <f t="shared" si="21"/>
        <v>Price Rd</v>
      </c>
      <c r="C285" t="s">
        <v>718</v>
      </c>
    </row>
    <row r="286" spans="1:3" x14ac:dyDescent="0.25">
      <c r="A286">
        <v>65</v>
      </c>
      <c r="B286" t="str">
        <f t="shared" si="21"/>
        <v>Price Rd.</v>
      </c>
      <c r="C286" t="s">
        <v>718</v>
      </c>
    </row>
    <row r="287" spans="1:3" x14ac:dyDescent="0.25">
      <c r="A287">
        <v>14</v>
      </c>
      <c r="B287" t="str">
        <f t="shared" ref="B287:B299" si="22">INDEX(TC_on,A287+1)</f>
        <v>Priest Dr</v>
      </c>
      <c r="C287" t="s">
        <v>717</v>
      </c>
    </row>
    <row r="288" spans="1:3" x14ac:dyDescent="0.25">
      <c r="A288">
        <v>15</v>
      </c>
      <c r="B288" t="str">
        <f t="shared" si="22"/>
        <v>Priest Dr</v>
      </c>
      <c r="C288" t="s">
        <v>717</v>
      </c>
    </row>
    <row r="289" spans="1:3" x14ac:dyDescent="0.25">
      <c r="A289">
        <v>21</v>
      </c>
      <c r="B289" t="str">
        <f t="shared" si="22"/>
        <v>Priest Dr</v>
      </c>
      <c r="C289" t="s">
        <v>717</v>
      </c>
    </row>
    <row r="290" spans="1:3" x14ac:dyDescent="0.25">
      <c r="A290">
        <v>52</v>
      </c>
      <c r="B290" t="str">
        <f t="shared" si="22"/>
        <v>Priest Dr</v>
      </c>
      <c r="C290" t="s">
        <v>717</v>
      </c>
    </row>
    <row r="291" spans="1:3" x14ac:dyDescent="0.25">
      <c r="A291">
        <v>81</v>
      </c>
      <c r="B291" t="str">
        <f t="shared" si="22"/>
        <v>Priest Dr</v>
      </c>
      <c r="C291" t="s">
        <v>717</v>
      </c>
    </row>
    <row r="292" spans="1:3" x14ac:dyDescent="0.25">
      <c r="A292">
        <v>88</v>
      </c>
      <c r="B292" t="str">
        <f t="shared" si="22"/>
        <v>Priest Dr</v>
      </c>
      <c r="C292" t="s">
        <v>717</v>
      </c>
    </row>
    <row r="293" spans="1:3" x14ac:dyDescent="0.25">
      <c r="A293">
        <v>109</v>
      </c>
      <c r="B293" t="str">
        <f t="shared" si="22"/>
        <v>Priest Dr</v>
      </c>
      <c r="C293" t="s">
        <v>717</v>
      </c>
    </row>
    <row r="294" spans="1:3" x14ac:dyDescent="0.25">
      <c r="A294">
        <v>124</v>
      </c>
      <c r="B294" t="str">
        <f t="shared" si="22"/>
        <v>Priest Dr</v>
      </c>
      <c r="C294" t="s">
        <v>717</v>
      </c>
    </row>
    <row r="295" spans="1:3" x14ac:dyDescent="0.25">
      <c r="A295">
        <v>135</v>
      </c>
      <c r="B295" t="str">
        <f t="shared" si="22"/>
        <v>Priest Dr</v>
      </c>
      <c r="C295" t="s">
        <v>717</v>
      </c>
    </row>
    <row r="296" spans="1:3" x14ac:dyDescent="0.25">
      <c r="A296">
        <v>145</v>
      </c>
      <c r="B296" t="str">
        <f t="shared" si="22"/>
        <v>Priest Dr</v>
      </c>
      <c r="C296" t="s">
        <v>717</v>
      </c>
    </row>
    <row r="297" spans="1:3" x14ac:dyDescent="0.25">
      <c r="A297">
        <v>152</v>
      </c>
      <c r="B297" t="str">
        <f t="shared" si="22"/>
        <v>Priest Dr</v>
      </c>
      <c r="C297" t="s">
        <v>717</v>
      </c>
    </row>
    <row r="298" spans="1:3" x14ac:dyDescent="0.25">
      <c r="A298">
        <v>154</v>
      </c>
      <c r="B298" t="str">
        <f t="shared" si="22"/>
        <v>Priest Dr</v>
      </c>
      <c r="C298" t="s">
        <v>717</v>
      </c>
    </row>
    <row r="299" spans="1:3" x14ac:dyDescent="0.25">
      <c r="A299">
        <v>155</v>
      </c>
      <c r="B299" t="str">
        <f t="shared" si="22"/>
        <v>Priest Dr</v>
      </c>
      <c r="C299" t="s">
        <v>717</v>
      </c>
    </row>
    <row r="300" spans="1:3" x14ac:dyDescent="0.25">
      <c r="A300">
        <v>12</v>
      </c>
      <c r="B300" t="str">
        <f t="shared" ref="B300:B311" si="23">INDEX(TC_from,A300+1)</f>
        <v>Priest Dr</v>
      </c>
      <c r="C300" t="s">
        <v>719</v>
      </c>
    </row>
    <row r="301" spans="1:3" x14ac:dyDescent="0.25">
      <c r="A301">
        <v>16</v>
      </c>
      <c r="B301" t="str">
        <f t="shared" si="23"/>
        <v>Priest Dr</v>
      </c>
      <c r="C301" t="s">
        <v>719</v>
      </c>
    </row>
    <row r="302" spans="1:3" x14ac:dyDescent="0.25">
      <c r="A302">
        <v>22</v>
      </c>
      <c r="B302" t="str">
        <f t="shared" si="23"/>
        <v>Priest Dr</v>
      </c>
      <c r="C302" t="s">
        <v>719</v>
      </c>
    </row>
    <row r="303" spans="1:3" x14ac:dyDescent="0.25">
      <c r="A303">
        <v>37</v>
      </c>
      <c r="B303" t="str">
        <f t="shared" si="23"/>
        <v>Priest Dr</v>
      </c>
      <c r="C303" t="s">
        <v>719</v>
      </c>
    </row>
    <row r="304" spans="1:3" x14ac:dyDescent="0.25">
      <c r="A304">
        <v>51</v>
      </c>
      <c r="B304" t="str">
        <f t="shared" si="23"/>
        <v>Priest Dr</v>
      </c>
      <c r="C304" t="s">
        <v>719</v>
      </c>
    </row>
    <row r="305" spans="1:3" x14ac:dyDescent="0.25">
      <c r="A305">
        <v>56</v>
      </c>
      <c r="B305" t="str">
        <f t="shared" si="23"/>
        <v>Priest Dr</v>
      </c>
      <c r="C305" t="s">
        <v>719</v>
      </c>
    </row>
    <row r="306" spans="1:3" x14ac:dyDescent="0.25">
      <c r="A306">
        <v>80</v>
      </c>
      <c r="B306" t="str">
        <f t="shared" si="23"/>
        <v>Priest Dr</v>
      </c>
      <c r="C306" t="s">
        <v>719</v>
      </c>
    </row>
    <row r="307" spans="1:3" x14ac:dyDescent="0.25">
      <c r="A307">
        <v>85</v>
      </c>
      <c r="B307" t="str">
        <f t="shared" si="23"/>
        <v>Priest Dr</v>
      </c>
      <c r="C307" t="s">
        <v>719</v>
      </c>
    </row>
    <row r="308" spans="1:3" x14ac:dyDescent="0.25">
      <c r="A308">
        <v>106</v>
      </c>
      <c r="B308" t="str">
        <f t="shared" si="23"/>
        <v>Priest Dr</v>
      </c>
      <c r="C308" t="s">
        <v>719</v>
      </c>
    </row>
    <row r="309" spans="1:3" x14ac:dyDescent="0.25">
      <c r="A309">
        <v>125</v>
      </c>
      <c r="B309" t="str">
        <f t="shared" si="23"/>
        <v>Priest Dr</v>
      </c>
      <c r="C309" t="s">
        <v>719</v>
      </c>
    </row>
    <row r="310" spans="1:3" x14ac:dyDescent="0.25">
      <c r="A310">
        <v>133</v>
      </c>
      <c r="B310" t="str">
        <f t="shared" si="23"/>
        <v>Priest Dr</v>
      </c>
      <c r="C310" t="s">
        <v>719</v>
      </c>
    </row>
    <row r="311" spans="1:3" x14ac:dyDescent="0.25">
      <c r="A311">
        <v>143</v>
      </c>
      <c r="B311" t="str">
        <f t="shared" si="23"/>
        <v>Priest Dr</v>
      </c>
      <c r="C311" t="s">
        <v>719</v>
      </c>
    </row>
    <row r="312" spans="1:3" x14ac:dyDescent="0.25">
      <c r="A312">
        <v>13</v>
      </c>
      <c r="B312" t="str">
        <f t="shared" ref="B312:B325" si="24">INDEX(TC_to,A312+1)</f>
        <v>Priest Dr</v>
      </c>
      <c r="C312" t="s">
        <v>718</v>
      </c>
    </row>
    <row r="313" spans="1:3" x14ac:dyDescent="0.25">
      <c r="A313">
        <v>36</v>
      </c>
      <c r="B313" t="str">
        <f t="shared" si="24"/>
        <v>Priest Dr</v>
      </c>
      <c r="C313" t="s">
        <v>718</v>
      </c>
    </row>
    <row r="314" spans="1:3" x14ac:dyDescent="0.25">
      <c r="A314">
        <v>54</v>
      </c>
      <c r="B314" t="str">
        <f t="shared" si="24"/>
        <v>Priest Dr</v>
      </c>
      <c r="C314" t="s">
        <v>718</v>
      </c>
    </row>
    <row r="315" spans="1:3" x14ac:dyDescent="0.25">
      <c r="A315">
        <v>55</v>
      </c>
      <c r="B315" t="str">
        <f t="shared" si="24"/>
        <v>Priest Dr</v>
      </c>
      <c r="C315" t="s">
        <v>718</v>
      </c>
    </row>
    <row r="316" spans="1:3" x14ac:dyDescent="0.25">
      <c r="A316">
        <v>84</v>
      </c>
      <c r="B316" t="str">
        <f t="shared" si="24"/>
        <v>Priest Dr</v>
      </c>
      <c r="C316" t="s">
        <v>718</v>
      </c>
    </row>
    <row r="317" spans="1:3" x14ac:dyDescent="0.25">
      <c r="A317">
        <v>107</v>
      </c>
      <c r="B317" t="str">
        <f t="shared" si="24"/>
        <v>Priest Dr</v>
      </c>
      <c r="C317" t="s">
        <v>718</v>
      </c>
    </row>
    <row r="318" spans="1:3" x14ac:dyDescent="0.25">
      <c r="A318">
        <v>134</v>
      </c>
      <c r="B318" t="str">
        <f t="shared" si="24"/>
        <v>Priest Dr</v>
      </c>
      <c r="C318" t="s">
        <v>718</v>
      </c>
    </row>
    <row r="319" spans="1:3" x14ac:dyDescent="0.25">
      <c r="A319">
        <v>144</v>
      </c>
      <c r="B319" t="str">
        <f t="shared" si="24"/>
        <v>Priest Dr</v>
      </c>
      <c r="C319" t="s">
        <v>718</v>
      </c>
    </row>
    <row r="320" spans="1:3" x14ac:dyDescent="0.25">
      <c r="A320">
        <v>150</v>
      </c>
      <c r="B320" t="str">
        <f t="shared" si="24"/>
        <v>Priest Dr</v>
      </c>
      <c r="C320" t="s">
        <v>718</v>
      </c>
    </row>
    <row r="321" spans="1:3" x14ac:dyDescent="0.25">
      <c r="A321">
        <v>145</v>
      </c>
      <c r="B321" t="str">
        <f t="shared" si="24"/>
        <v>Ray Rd</v>
      </c>
      <c r="C321" t="s">
        <v>718</v>
      </c>
    </row>
    <row r="322" spans="1:3" x14ac:dyDescent="0.25">
      <c r="A322">
        <v>146</v>
      </c>
      <c r="B322" t="str">
        <f t="shared" si="24"/>
        <v>Ray Rd</v>
      </c>
      <c r="C322" t="s">
        <v>718</v>
      </c>
    </row>
    <row r="323" spans="1:3" x14ac:dyDescent="0.25">
      <c r="A323">
        <v>147</v>
      </c>
      <c r="B323" t="str">
        <f t="shared" si="24"/>
        <v>Ray Rd</v>
      </c>
      <c r="C323" t="s">
        <v>718</v>
      </c>
    </row>
    <row r="324" spans="1:3" x14ac:dyDescent="0.25">
      <c r="A324">
        <v>148</v>
      </c>
      <c r="B324" t="str">
        <f t="shared" si="24"/>
        <v>Ray Rd</v>
      </c>
      <c r="C324" t="s">
        <v>718</v>
      </c>
    </row>
    <row r="325" spans="1:3" x14ac:dyDescent="0.25">
      <c r="A325">
        <v>149</v>
      </c>
      <c r="B325" t="str">
        <f t="shared" si="24"/>
        <v>Ray Rd</v>
      </c>
      <c r="C325" t="s">
        <v>718</v>
      </c>
    </row>
    <row r="326" spans="1:3" x14ac:dyDescent="0.25">
      <c r="A326">
        <v>21</v>
      </c>
      <c r="B326" t="str">
        <f>INDEX(TC_from,A326+1)</f>
        <v>Rio Salado Pkwy</v>
      </c>
      <c r="C326" t="s">
        <v>719</v>
      </c>
    </row>
    <row r="327" spans="1:3" x14ac:dyDescent="0.25">
      <c r="A327">
        <v>16</v>
      </c>
      <c r="B327" t="str">
        <f t="shared" ref="B327:B332" si="25">INDEX(TC_on,A327+1)</f>
        <v>Rio Salado Pkwy</v>
      </c>
      <c r="C327" t="s">
        <v>717</v>
      </c>
    </row>
    <row r="328" spans="1:3" x14ac:dyDescent="0.25">
      <c r="A328">
        <v>20</v>
      </c>
      <c r="B328" t="str">
        <f t="shared" si="25"/>
        <v>Rio Salado Pkwy</v>
      </c>
      <c r="C328" t="s">
        <v>717</v>
      </c>
    </row>
    <row r="329" spans="1:3" x14ac:dyDescent="0.25">
      <c r="A329">
        <v>25</v>
      </c>
      <c r="B329" t="str">
        <f t="shared" si="25"/>
        <v>Rio Salado Pkwy</v>
      </c>
      <c r="C329" t="s">
        <v>717</v>
      </c>
    </row>
    <row r="330" spans="1:3" x14ac:dyDescent="0.25">
      <c r="A330">
        <v>27</v>
      </c>
      <c r="B330" t="str">
        <f t="shared" si="25"/>
        <v>Rio Salado Pkwy</v>
      </c>
      <c r="C330" t="s">
        <v>717</v>
      </c>
    </row>
    <row r="331" spans="1:3" x14ac:dyDescent="0.25">
      <c r="A331">
        <v>28</v>
      </c>
      <c r="B331" t="str">
        <f t="shared" si="25"/>
        <v>Rio Salado Pkwy</v>
      </c>
      <c r="C331" t="s">
        <v>717</v>
      </c>
    </row>
    <row r="332" spans="1:3" x14ac:dyDescent="0.25">
      <c r="A332">
        <v>150</v>
      </c>
      <c r="B332" t="str">
        <f t="shared" si="25"/>
        <v>Rio Salado Pkwy</v>
      </c>
      <c r="C332" t="s">
        <v>717</v>
      </c>
    </row>
    <row r="333" spans="1:3" x14ac:dyDescent="0.25">
      <c r="A333">
        <v>26</v>
      </c>
      <c r="B333" t="str">
        <f>INDEX(TC_from,A333+1)</f>
        <v>Rio Salado Pkwy</v>
      </c>
      <c r="C333" t="s">
        <v>719</v>
      </c>
    </row>
    <row r="334" spans="1:3" x14ac:dyDescent="0.25">
      <c r="A334">
        <v>29</v>
      </c>
      <c r="B334" t="str">
        <f>INDEX(TC_from,A334+1)</f>
        <v>Rio Salado Pkwy</v>
      </c>
      <c r="C334" t="s">
        <v>719</v>
      </c>
    </row>
    <row r="335" spans="1:3" x14ac:dyDescent="0.25">
      <c r="A335">
        <v>31</v>
      </c>
      <c r="B335" t="str">
        <f>INDEX(TC_from,A335+1)</f>
        <v>Rio Salado Pkwy</v>
      </c>
      <c r="C335" t="s">
        <v>719</v>
      </c>
    </row>
    <row r="336" spans="1:3" x14ac:dyDescent="0.25">
      <c r="A336">
        <v>34</v>
      </c>
      <c r="B336" t="str">
        <f>INDEX(TC_from,A336+1)</f>
        <v>Rio Salado Pkwy</v>
      </c>
      <c r="C336" t="s">
        <v>719</v>
      </c>
    </row>
    <row r="337" spans="1:3" x14ac:dyDescent="0.25">
      <c r="A337">
        <v>18</v>
      </c>
      <c r="B337" t="str">
        <f>INDEX(TC_to,A337+1)</f>
        <v>Rio Salado Pkwy</v>
      </c>
      <c r="C337" t="s">
        <v>718</v>
      </c>
    </row>
    <row r="338" spans="1:3" x14ac:dyDescent="0.25">
      <c r="A338">
        <v>19</v>
      </c>
      <c r="B338" t="str">
        <f>INDEX(TC_to,A338+1)</f>
        <v>Rio Salado Pkwy</v>
      </c>
      <c r="C338" t="s">
        <v>718</v>
      </c>
    </row>
    <row r="339" spans="1:3" x14ac:dyDescent="0.25">
      <c r="A339">
        <v>155</v>
      </c>
      <c r="B339" t="str">
        <f>INDEX(TC_to,A339+1)</f>
        <v>Rio Salado Pkwy</v>
      </c>
      <c r="C339" t="s">
        <v>718</v>
      </c>
    </row>
    <row r="340" spans="1:3" x14ac:dyDescent="0.25">
      <c r="A340">
        <v>153</v>
      </c>
      <c r="B340" t="str">
        <f>INDEX(TC_on,A340+1)</f>
        <v>River Parkway</v>
      </c>
      <c r="C340" t="s">
        <v>717</v>
      </c>
    </row>
    <row r="341" spans="1:3" x14ac:dyDescent="0.25">
      <c r="A341">
        <v>57</v>
      </c>
      <c r="B341" t="str">
        <f>INDEX(TC_on,A341+1)</f>
        <v>Roosevelt St</v>
      </c>
      <c r="C341" t="s">
        <v>717</v>
      </c>
    </row>
    <row r="342" spans="1:3" x14ac:dyDescent="0.25">
      <c r="A342">
        <v>78</v>
      </c>
      <c r="B342" t="str">
        <f>INDEX(TC_on,A342+1)</f>
        <v>Roosevelt St</v>
      </c>
      <c r="C342" t="s">
        <v>717</v>
      </c>
    </row>
    <row r="343" spans="1:3" x14ac:dyDescent="0.25">
      <c r="A343">
        <v>80</v>
      </c>
      <c r="B343" t="str">
        <f>INDEX(TC_to,A343+1)</f>
        <v>Roosevelt St</v>
      </c>
      <c r="C343" t="s">
        <v>718</v>
      </c>
    </row>
    <row r="344" spans="1:3" x14ac:dyDescent="0.25">
      <c r="A344">
        <v>26</v>
      </c>
      <c r="B344" t="str">
        <f t="shared" ref="B344:B353" si="26">INDEX(TC_on,A344+1)</f>
        <v>Rural Rd</v>
      </c>
      <c r="C344" t="s">
        <v>717</v>
      </c>
    </row>
    <row r="345" spans="1:3" x14ac:dyDescent="0.25">
      <c r="A345">
        <v>46</v>
      </c>
      <c r="B345" t="str">
        <f t="shared" si="26"/>
        <v>Rural Rd</v>
      </c>
      <c r="C345" t="s">
        <v>717</v>
      </c>
    </row>
    <row r="346" spans="1:3" x14ac:dyDescent="0.25">
      <c r="A346">
        <v>61</v>
      </c>
      <c r="B346" t="str">
        <f t="shared" si="26"/>
        <v>Rural Rd</v>
      </c>
      <c r="C346" t="s">
        <v>717</v>
      </c>
    </row>
    <row r="347" spans="1:3" x14ac:dyDescent="0.25">
      <c r="A347">
        <v>74</v>
      </c>
      <c r="B347" t="str">
        <f t="shared" si="26"/>
        <v>Rural Rd</v>
      </c>
      <c r="C347" t="s">
        <v>717</v>
      </c>
    </row>
    <row r="348" spans="1:3" x14ac:dyDescent="0.25">
      <c r="A348">
        <v>91</v>
      </c>
      <c r="B348" t="str">
        <f t="shared" si="26"/>
        <v>Rural Rd</v>
      </c>
      <c r="C348" t="s">
        <v>717</v>
      </c>
    </row>
    <row r="349" spans="1:3" x14ac:dyDescent="0.25">
      <c r="A349">
        <v>99</v>
      </c>
      <c r="B349" t="str">
        <f t="shared" si="26"/>
        <v>Rural Rd</v>
      </c>
      <c r="C349" t="s">
        <v>717</v>
      </c>
    </row>
    <row r="350" spans="1:3" x14ac:dyDescent="0.25">
      <c r="A350">
        <v>115</v>
      </c>
      <c r="B350" t="str">
        <f t="shared" si="26"/>
        <v>Rural Rd</v>
      </c>
      <c r="C350" t="s">
        <v>717</v>
      </c>
    </row>
    <row r="351" spans="1:3" x14ac:dyDescent="0.25">
      <c r="A351">
        <v>127</v>
      </c>
      <c r="B351" t="str">
        <f t="shared" si="26"/>
        <v>Rural Rd</v>
      </c>
      <c r="C351" t="s">
        <v>717</v>
      </c>
    </row>
    <row r="352" spans="1:3" x14ac:dyDescent="0.25">
      <c r="A352">
        <v>137</v>
      </c>
      <c r="B352" t="str">
        <f t="shared" si="26"/>
        <v>Rural Rd</v>
      </c>
      <c r="C352" t="s">
        <v>717</v>
      </c>
    </row>
    <row r="353" spans="1:3" x14ac:dyDescent="0.25">
      <c r="A353">
        <v>147</v>
      </c>
      <c r="B353" t="str">
        <f t="shared" si="26"/>
        <v>Rural Rd</v>
      </c>
      <c r="C353" t="s">
        <v>717</v>
      </c>
    </row>
    <row r="354" spans="1:3" x14ac:dyDescent="0.25">
      <c r="A354">
        <v>27</v>
      </c>
      <c r="B354" t="str">
        <f t="shared" ref="B354:B364" si="27">INDEX(TC_from,A354+1)</f>
        <v>Rural Rd</v>
      </c>
      <c r="C354" t="s">
        <v>719</v>
      </c>
    </row>
    <row r="355" spans="1:3" x14ac:dyDescent="0.25">
      <c r="A355">
        <v>32</v>
      </c>
      <c r="B355" t="str">
        <f t="shared" si="27"/>
        <v>Rural Rd</v>
      </c>
      <c r="C355" t="s">
        <v>719</v>
      </c>
    </row>
    <row r="356" spans="1:3" x14ac:dyDescent="0.25">
      <c r="A356">
        <v>45</v>
      </c>
      <c r="B356" t="str">
        <f t="shared" si="27"/>
        <v>Rural Rd</v>
      </c>
      <c r="C356" t="s">
        <v>719</v>
      </c>
    </row>
    <row r="357" spans="1:3" x14ac:dyDescent="0.25">
      <c r="A357">
        <v>63</v>
      </c>
      <c r="B357" t="str">
        <f t="shared" si="27"/>
        <v>Rural Rd</v>
      </c>
      <c r="C357" t="s">
        <v>719</v>
      </c>
    </row>
    <row r="358" spans="1:3" x14ac:dyDescent="0.25">
      <c r="A358">
        <v>73</v>
      </c>
      <c r="B358" t="str">
        <f t="shared" si="27"/>
        <v>Rural Rd</v>
      </c>
      <c r="C358" t="s">
        <v>719</v>
      </c>
    </row>
    <row r="359" spans="1:3" x14ac:dyDescent="0.25">
      <c r="A359">
        <v>97</v>
      </c>
      <c r="B359" t="str">
        <f t="shared" si="27"/>
        <v>Rural Rd</v>
      </c>
      <c r="C359" t="s">
        <v>719</v>
      </c>
    </row>
    <row r="360" spans="1:3" x14ac:dyDescent="0.25">
      <c r="A360">
        <v>98</v>
      </c>
      <c r="B360" t="str">
        <f t="shared" si="27"/>
        <v>Rural Rd</v>
      </c>
      <c r="C360" t="s">
        <v>719</v>
      </c>
    </row>
    <row r="361" spans="1:3" x14ac:dyDescent="0.25">
      <c r="A361">
        <v>116</v>
      </c>
      <c r="B361" t="str">
        <f t="shared" si="27"/>
        <v>Rural Rd</v>
      </c>
      <c r="C361" t="s">
        <v>719</v>
      </c>
    </row>
    <row r="362" spans="1:3" x14ac:dyDescent="0.25">
      <c r="A362">
        <v>121</v>
      </c>
      <c r="B362" t="str">
        <f t="shared" si="27"/>
        <v>Rural Rd</v>
      </c>
      <c r="C362" t="s">
        <v>719</v>
      </c>
    </row>
    <row r="363" spans="1:3" x14ac:dyDescent="0.25">
      <c r="A363">
        <v>131</v>
      </c>
      <c r="B363" t="str">
        <f t="shared" si="27"/>
        <v>Rural Rd</v>
      </c>
      <c r="C363" t="s">
        <v>719</v>
      </c>
    </row>
    <row r="364" spans="1:3" x14ac:dyDescent="0.25">
      <c r="A364">
        <v>141</v>
      </c>
      <c r="B364" t="str">
        <f t="shared" si="27"/>
        <v>Rural Rd</v>
      </c>
      <c r="C364" t="s">
        <v>719</v>
      </c>
    </row>
    <row r="365" spans="1:3" x14ac:dyDescent="0.25">
      <c r="A365">
        <v>25</v>
      </c>
      <c r="B365" t="str">
        <f t="shared" ref="B365:B374" si="28">INDEX(TC_to,A365+1)</f>
        <v>Rural Rd</v>
      </c>
      <c r="C365" t="s">
        <v>718</v>
      </c>
    </row>
    <row r="366" spans="1:3" x14ac:dyDescent="0.25">
      <c r="A366">
        <v>38</v>
      </c>
      <c r="B366" t="str">
        <f t="shared" si="28"/>
        <v>Rural Rd</v>
      </c>
      <c r="C366" t="s">
        <v>718</v>
      </c>
    </row>
    <row r="367" spans="1:3" x14ac:dyDescent="0.25">
      <c r="A367">
        <v>48</v>
      </c>
      <c r="B367" t="str">
        <f t="shared" si="28"/>
        <v>Rural Rd</v>
      </c>
      <c r="C367" t="s">
        <v>718</v>
      </c>
    </row>
    <row r="368" spans="1:3" x14ac:dyDescent="0.25">
      <c r="A368">
        <v>62</v>
      </c>
      <c r="B368" t="str">
        <f t="shared" si="28"/>
        <v>Rural Rd</v>
      </c>
      <c r="C368" t="s">
        <v>718</v>
      </c>
    </row>
    <row r="369" spans="1:3" x14ac:dyDescent="0.25">
      <c r="A369">
        <v>75</v>
      </c>
      <c r="B369" t="str">
        <f t="shared" si="28"/>
        <v>Rural Rd</v>
      </c>
      <c r="C369" t="s">
        <v>718</v>
      </c>
    </row>
    <row r="370" spans="1:3" x14ac:dyDescent="0.25">
      <c r="A370">
        <v>86</v>
      </c>
      <c r="B370" t="str">
        <f t="shared" si="28"/>
        <v>Rural Rd</v>
      </c>
      <c r="C370" t="s">
        <v>718</v>
      </c>
    </row>
    <row r="371" spans="1:3" x14ac:dyDescent="0.25">
      <c r="A371">
        <v>100</v>
      </c>
      <c r="B371" t="str">
        <f t="shared" si="28"/>
        <v>Rural Rd</v>
      </c>
      <c r="C371" t="s">
        <v>718</v>
      </c>
    </row>
    <row r="372" spans="1:3" x14ac:dyDescent="0.25">
      <c r="A372">
        <v>122</v>
      </c>
      <c r="B372" t="str">
        <f t="shared" si="28"/>
        <v>Rural Rd</v>
      </c>
      <c r="C372" t="s">
        <v>718</v>
      </c>
    </row>
    <row r="373" spans="1:3" x14ac:dyDescent="0.25">
      <c r="A373">
        <v>132</v>
      </c>
      <c r="B373" t="str">
        <f t="shared" si="28"/>
        <v>Rural Rd</v>
      </c>
      <c r="C373" t="s">
        <v>718</v>
      </c>
    </row>
    <row r="374" spans="1:3" x14ac:dyDescent="0.25">
      <c r="A374">
        <v>142</v>
      </c>
      <c r="B374" t="str">
        <f t="shared" si="28"/>
        <v>Rural Rd</v>
      </c>
      <c r="C374" t="s">
        <v>718</v>
      </c>
    </row>
    <row r="375" spans="1:3" x14ac:dyDescent="0.25">
      <c r="A375">
        <v>2</v>
      </c>
      <c r="B375" t="str">
        <f>INDEX(TC_on,A375+1)</f>
        <v>Scottsdale Rd</v>
      </c>
      <c r="C375" t="s">
        <v>717</v>
      </c>
    </row>
    <row r="376" spans="1:3" x14ac:dyDescent="0.25">
      <c r="A376">
        <v>6</v>
      </c>
      <c r="B376" t="str">
        <f>INDEX(TC_on,A376+1)</f>
        <v>Scottsdale Rd</v>
      </c>
      <c r="C376" t="s">
        <v>717</v>
      </c>
    </row>
    <row r="377" spans="1:3" x14ac:dyDescent="0.25">
      <c r="A377">
        <v>18</v>
      </c>
      <c r="B377" t="str">
        <f>INDEX(TC_on,A377+1)</f>
        <v>Scottsdale Rd</v>
      </c>
      <c r="C377" t="s">
        <v>717</v>
      </c>
    </row>
    <row r="378" spans="1:3" x14ac:dyDescent="0.25">
      <c r="A378">
        <v>3</v>
      </c>
      <c r="B378" t="str">
        <f>INDEX(TC_from,A378+1)</f>
        <v>Scottsdale Rd</v>
      </c>
      <c r="C378" t="s">
        <v>719</v>
      </c>
    </row>
    <row r="379" spans="1:3" x14ac:dyDescent="0.25">
      <c r="A379">
        <v>8</v>
      </c>
      <c r="B379" t="str">
        <f>INDEX(TC_from,A379+1)</f>
        <v>Scottsdale Rd</v>
      </c>
      <c r="C379" t="s">
        <v>719</v>
      </c>
    </row>
    <row r="380" spans="1:3" x14ac:dyDescent="0.25">
      <c r="A380">
        <v>4</v>
      </c>
      <c r="B380" t="str">
        <f>INDEX(TC_to,A380+1)</f>
        <v>Scottsdale Rd</v>
      </c>
      <c r="C380" t="s">
        <v>718</v>
      </c>
    </row>
    <row r="381" spans="1:3" x14ac:dyDescent="0.25">
      <c r="A381">
        <v>9</v>
      </c>
      <c r="B381" t="str">
        <f>INDEX(TC_to,A381+1)</f>
        <v>Scottsdale Rd</v>
      </c>
      <c r="C381" t="s">
        <v>718</v>
      </c>
    </row>
    <row r="382" spans="1:3" x14ac:dyDescent="0.25">
      <c r="A382">
        <v>69</v>
      </c>
      <c r="B382" t="str">
        <f t="shared" ref="B382:B387" si="29">INDEX(TC_on,A382+1)</f>
        <v>Southern Ave</v>
      </c>
      <c r="C382" t="s">
        <v>717</v>
      </c>
    </row>
    <row r="383" spans="1:3" x14ac:dyDescent="0.25">
      <c r="A383">
        <v>70</v>
      </c>
      <c r="B383" t="str">
        <f t="shared" si="29"/>
        <v>Southern Ave</v>
      </c>
      <c r="C383" t="s">
        <v>717</v>
      </c>
    </row>
    <row r="384" spans="1:3" x14ac:dyDescent="0.25">
      <c r="A384">
        <v>73</v>
      </c>
      <c r="B384" t="str">
        <f t="shared" si="29"/>
        <v>Southern Ave</v>
      </c>
      <c r="C384" t="s">
        <v>717</v>
      </c>
    </row>
    <row r="385" spans="1:3" x14ac:dyDescent="0.25">
      <c r="A385">
        <v>84</v>
      </c>
      <c r="B385" t="str">
        <f t="shared" si="29"/>
        <v>Southern Ave</v>
      </c>
      <c r="C385" t="s">
        <v>717</v>
      </c>
    </row>
    <row r="386" spans="1:3" x14ac:dyDescent="0.25">
      <c r="A386">
        <v>85</v>
      </c>
      <c r="B386" t="str">
        <f t="shared" si="29"/>
        <v>Southern Ave</v>
      </c>
      <c r="C386" t="s">
        <v>717</v>
      </c>
    </row>
    <row r="387" spans="1:3" x14ac:dyDescent="0.25">
      <c r="A387">
        <v>86</v>
      </c>
      <c r="B387" t="str">
        <f t="shared" si="29"/>
        <v>Southern Ave</v>
      </c>
      <c r="C387" t="s">
        <v>717</v>
      </c>
    </row>
    <row r="388" spans="1:3" x14ac:dyDescent="0.25">
      <c r="A388">
        <v>89</v>
      </c>
      <c r="B388" t="str">
        <f t="shared" ref="B388:B395" si="30">INDEX(TC_from,A388+1)</f>
        <v>Southern Ave</v>
      </c>
      <c r="C388" t="s">
        <v>719</v>
      </c>
    </row>
    <row r="389" spans="1:3" x14ac:dyDescent="0.25">
      <c r="A389">
        <v>90</v>
      </c>
      <c r="B389" t="str">
        <f t="shared" si="30"/>
        <v>Southern Ave</v>
      </c>
      <c r="C389" t="s">
        <v>719</v>
      </c>
    </row>
    <row r="390" spans="1:3" x14ac:dyDescent="0.25">
      <c r="A390">
        <v>91</v>
      </c>
      <c r="B390" t="str">
        <f t="shared" si="30"/>
        <v>Southern Ave</v>
      </c>
      <c r="C390" t="s">
        <v>719</v>
      </c>
    </row>
    <row r="391" spans="1:3" x14ac:dyDescent="0.25">
      <c r="A391">
        <v>92</v>
      </c>
      <c r="B391" t="str">
        <f t="shared" si="30"/>
        <v>Southern Ave</v>
      </c>
      <c r="C391" t="s">
        <v>719</v>
      </c>
    </row>
    <row r="392" spans="1:3" x14ac:dyDescent="0.25">
      <c r="A392">
        <v>93</v>
      </c>
      <c r="B392" t="str">
        <f t="shared" si="30"/>
        <v>Southern Ave</v>
      </c>
      <c r="C392" t="s">
        <v>719</v>
      </c>
    </row>
    <row r="393" spans="1:3" x14ac:dyDescent="0.25">
      <c r="A393">
        <v>103</v>
      </c>
      <c r="B393" t="str">
        <f t="shared" si="30"/>
        <v>Southern Ave</v>
      </c>
      <c r="C393" t="s">
        <v>719</v>
      </c>
    </row>
    <row r="394" spans="1:3" x14ac:dyDescent="0.25">
      <c r="A394">
        <v>105</v>
      </c>
      <c r="B394" t="str">
        <f t="shared" si="30"/>
        <v>Southern Ave</v>
      </c>
      <c r="C394" t="s">
        <v>719</v>
      </c>
    </row>
    <row r="395" spans="1:3" x14ac:dyDescent="0.25">
      <c r="A395">
        <v>154</v>
      </c>
      <c r="B395" t="str">
        <f t="shared" si="30"/>
        <v>Southern Ave</v>
      </c>
      <c r="C395" t="s">
        <v>719</v>
      </c>
    </row>
    <row r="396" spans="1:3" x14ac:dyDescent="0.25">
      <c r="A396">
        <v>68</v>
      </c>
      <c r="B396" t="str">
        <f t="shared" ref="B396:B405" si="31">INDEX(TC_to,A396+1)</f>
        <v>Southern Ave</v>
      </c>
      <c r="C396" t="s">
        <v>718</v>
      </c>
    </row>
    <row r="397" spans="1:3" x14ac:dyDescent="0.25">
      <c r="A397">
        <v>71</v>
      </c>
      <c r="B397" t="str">
        <f t="shared" si="31"/>
        <v>Southern Ave</v>
      </c>
      <c r="C397" t="s">
        <v>718</v>
      </c>
    </row>
    <row r="398" spans="1:3" x14ac:dyDescent="0.25">
      <c r="A398">
        <v>72</v>
      </c>
      <c r="B398" t="str">
        <f t="shared" si="31"/>
        <v>Southern Ave</v>
      </c>
      <c r="C398" t="s">
        <v>718</v>
      </c>
    </row>
    <row r="399" spans="1:3" x14ac:dyDescent="0.25">
      <c r="A399">
        <v>74</v>
      </c>
      <c r="B399" t="str">
        <f t="shared" si="31"/>
        <v>Southern Ave</v>
      </c>
      <c r="C399" t="s">
        <v>718</v>
      </c>
    </row>
    <row r="400" spans="1:3" x14ac:dyDescent="0.25">
      <c r="A400">
        <v>76</v>
      </c>
      <c r="B400" t="str">
        <f t="shared" si="31"/>
        <v>Southern Ave</v>
      </c>
      <c r="C400" t="s">
        <v>718</v>
      </c>
    </row>
    <row r="401" spans="1:3" x14ac:dyDescent="0.25">
      <c r="A401">
        <v>77</v>
      </c>
      <c r="B401" t="str">
        <f t="shared" si="31"/>
        <v>Southern Ave</v>
      </c>
      <c r="C401" t="s">
        <v>718</v>
      </c>
    </row>
    <row r="402" spans="1:3" x14ac:dyDescent="0.25">
      <c r="A402">
        <v>78</v>
      </c>
      <c r="B402" t="str">
        <f t="shared" si="31"/>
        <v>Southern Ave</v>
      </c>
      <c r="C402" t="s">
        <v>718</v>
      </c>
    </row>
    <row r="403" spans="1:3" x14ac:dyDescent="0.25">
      <c r="A403">
        <v>79</v>
      </c>
      <c r="B403" t="str">
        <f t="shared" si="31"/>
        <v>Southern Ave</v>
      </c>
      <c r="C403" t="s">
        <v>718</v>
      </c>
    </row>
    <row r="404" spans="1:3" x14ac:dyDescent="0.25">
      <c r="A404">
        <v>81</v>
      </c>
      <c r="B404" t="str">
        <f t="shared" si="31"/>
        <v>Southern Ave</v>
      </c>
      <c r="C404" t="s">
        <v>718</v>
      </c>
    </row>
    <row r="405" spans="1:3" x14ac:dyDescent="0.25">
      <c r="A405">
        <v>83</v>
      </c>
      <c r="B405" t="str">
        <f t="shared" si="31"/>
        <v>Southern Ave</v>
      </c>
      <c r="C405" t="s">
        <v>718</v>
      </c>
    </row>
    <row r="406" spans="1:3" x14ac:dyDescent="0.25">
      <c r="A406">
        <v>116</v>
      </c>
      <c r="B406" t="str">
        <f>INDEX(TC_on,A406+1)</f>
        <v>Southshore Dr</v>
      </c>
      <c r="C406" t="s">
        <v>717</v>
      </c>
    </row>
    <row r="407" spans="1:3" x14ac:dyDescent="0.25">
      <c r="A407">
        <v>117</v>
      </c>
      <c r="B407" t="str">
        <f>INDEX(TC_to,A407+1)</f>
        <v>Southshore Dr</v>
      </c>
      <c r="C407" t="s">
        <v>718</v>
      </c>
    </row>
    <row r="408" spans="1:3" x14ac:dyDescent="0.25">
      <c r="A408">
        <v>87</v>
      </c>
      <c r="B408" t="str">
        <f t="shared" ref="B408:B414" si="32">INDEX(TC_from,A408+1)</f>
        <v>Superstition Fwy</v>
      </c>
      <c r="C408" t="s">
        <v>719</v>
      </c>
    </row>
    <row r="409" spans="1:3" x14ac:dyDescent="0.25">
      <c r="A409">
        <v>88</v>
      </c>
      <c r="B409" t="str">
        <f t="shared" si="32"/>
        <v>Superstition Fwy</v>
      </c>
      <c r="C409" t="s">
        <v>719</v>
      </c>
    </row>
    <row r="410" spans="1:3" x14ac:dyDescent="0.25">
      <c r="A410">
        <v>94</v>
      </c>
      <c r="B410" t="str">
        <f t="shared" si="32"/>
        <v>Superstition Fwy</v>
      </c>
      <c r="C410" t="s">
        <v>719</v>
      </c>
    </row>
    <row r="411" spans="1:3" x14ac:dyDescent="0.25">
      <c r="A411">
        <v>96</v>
      </c>
      <c r="B411" t="str">
        <f t="shared" si="32"/>
        <v>Superstition Fwy</v>
      </c>
      <c r="C411" t="s">
        <v>719</v>
      </c>
    </row>
    <row r="412" spans="1:3" x14ac:dyDescent="0.25">
      <c r="A412">
        <v>99</v>
      </c>
      <c r="B412" t="str">
        <f t="shared" si="32"/>
        <v>Superstition Fwy</v>
      </c>
      <c r="C412" t="s">
        <v>719</v>
      </c>
    </row>
    <row r="413" spans="1:3" x14ac:dyDescent="0.25">
      <c r="A413">
        <v>101</v>
      </c>
      <c r="B413" t="str">
        <f t="shared" si="32"/>
        <v>Superstition Fwy</v>
      </c>
      <c r="C413" t="s">
        <v>719</v>
      </c>
    </row>
    <row r="414" spans="1:3" x14ac:dyDescent="0.25">
      <c r="A414">
        <v>102</v>
      </c>
      <c r="B414" t="str">
        <f t="shared" si="32"/>
        <v>Superstition Fwy</v>
      </c>
      <c r="C414" t="s">
        <v>719</v>
      </c>
    </row>
    <row r="415" spans="1:3" x14ac:dyDescent="0.25">
      <c r="A415">
        <v>89</v>
      </c>
      <c r="B415" t="str">
        <f t="shared" ref="B415:B422" si="33">INDEX(TC_to,A415+1)</f>
        <v>Superstition Fwy</v>
      </c>
      <c r="C415" t="s">
        <v>718</v>
      </c>
    </row>
    <row r="416" spans="1:3" x14ac:dyDescent="0.25">
      <c r="A416">
        <v>90</v>
      </c>
      <c r="B416" t="str">
        <f t="shared" si="33"/>
        <v>Superstition Fwy</v>
      </c>
      <c r="C416" t="s">
        <v>718</v>
      </c>
    </row>
    <row r="417" spans="1:3" x14ac:dyDescent="0.25">
      <c r="A417">
        <v>91</v>
      </c>
      <c r="B417" t="str">
        <f t="shared" si="33"/>
        <v>Superstition Fwy</v>
      </c>
      <c r="C417" t="s">
        <v>718</v>
      </c>
    </row>
    <row r="418" spans="1:3" x14ac:dyDescent="0.25">
      <c r="A418">
        <v>92</v>
      </c>
      <c r="B418" t="str">
        <f t="shared" si="33"/>
        <v>Superstition Fwy</v>
      </c>
      <c r="C418" t="s">
        <v>718</v>
      </c>
    </row>
    <row r="419" spans="1:3" x14ac:dyDescent="0.25">
      <c r="A419">
        <v>93</v>
      </c>
      <c r="B419" t="str">
        <f t="shared" si="33"/>
        <v>Superstition Fwy</v>
      </c>
      <c r="C419" t="s">
        <v>718</v>
      </c>
    </row>
    <row r="420" spans="1:3" x14ac:dyDescent="0.25">
      <c r="A420">
        <v>154</v>
      </c>
      <c r="B420" t="str">
        <f t="shared" si="33"/>
        <v>Superstition Fwy</v>
      </c>
      <c r="C420" t="s">
        <v>718</v>
      </c>
    </row>
    <row r="421" spans="1:3" x14ac:dyDescent="0.25">
      <c r="A421">
        <v>69</v>
      </c>
      <c r="B421" t="str">
        <f t="shared" si="33"/>
        <v xml:space="preserve">Tempe Canal </v>
      </c>
      <c r="C421" t="s">
        <v>718</v>
      </c>
    </row>
    <row r="422" spans="1:3" x14ac:dyDescent="0.25">
      <c r="A422">
        <v>67</v>
      </c>
      <c r="B422" t="str">
        <f t="shared" si="33"/>
        <v xml:space="preserve">Tempe Canal </v>
      </c>
      <c r="C422" t="s">
        <v>718</v>
      </c>
    </row>
    <row r="423" spans="1:3" x14ac:dyDescent="0.25">
      <c r="A423">
        <v>39</v>
      </c>
      <c r="B423" t="str">
        <f>INDEX(TC_from,A423+1)</f>
        <v>Terrace Lane</v>
      </c>
      <c r="C423" t="s">
        <v>719</v>
      </c>
    </row>
    <row r="424" spans="1:3" x14ac:dyDescent="0.25">
      <c r="A424">
        <v>47</v>
      </c>
      <c r="B424" t="str">
        <f>INDEX(TC_to,A424+1)</f>
        <v>Terrace Lane</v>
      </c>
      <c r="C424" t="s">
        <v>718</v>
      </c>
    </row>
    <row r="425" spans="1:3" x14ac:dyDescent="0.25">
      <c r="A425">
        <v>30</v>
      </c>
      <c r="B425" t="str">
        <f t="shared" ref="B425:B430" si="34">INDEX(TC_on,A425+1)</f>
        <v>University Dr</v>
      </c>
      <c r="C425" t="s">
        <v>717</v>
      </c>
    </row>
    <row r="426" spans="1:3" x14ac:dyDescent="0.25">
      <c r="A426">
        <v>32</v>
      </c>
      <c r="B426" t="str">
        <f t="shared" si="34"/>
        <v>University Dr</v>
      </c>
      <c r="C426" t="s">
        <v>717</v>
      </c>
    </row>
    <row r="427" spans="1:3" x14ac:dyDescent="0.25">
      <c r="A427">
        <v>36</v>
      </c>
      <c r="B427" t="str">
        <f t="shared" si="34"/>
        <v>University Dr</v>
      </c>
      <c r="C427" t="s">
        <v>717</v>
      </c>
    </row>
    <row r="428" spans="1:3" x14ac:dyDescent="0.25">
      <c r="A428">
        <v>37</v>
      </c>
      <c r="B428" t="str">
        <f t="shared" si="34"/>
        <v>University Dr</v>
      </c>
      <c r="C428" t="s">
        <v>717</v>
      </c>
    </row>
    <row r="429" spans="1:3" x14ac:dyDescent="0.25">
      <c r="A429">
        <v>38</v>
      </c>
      <c r="B429" t="str">
        <f t="shared" si="34"/>
        <v>University Dr</v>
      </c>
      <c r="C429" t="s">
        <v>717</v>
      </c>
    </row>
    <row r="430" spans="1:3" x14ac:dyDescent="0.25">
      <c r="A430">
        <v>41</v>
      </c>
      <c r="B430" t="str">
        <f t="shared" si="34"/>
        <v>University Dr</v>
      </c>
      <c r="C430" t="s">
        <v>717</v>
      </c>
    </row>
    <row r="431" spans="1:3" x14ac:dyDescent="0.25">
      <c r="A431">
        <v>40</v>
      </c>
      <c r="B431" t="str">
        <f t="shared" ref="B431:B437" si="35">INDEX(TC_from,A431+1)</f>
        <v>University Dr</v>
      </c>
      <c r="C431" t="s">
        <v>719</v>
      </c>
    </row>
    <row r="432" spans="1:3" x14ac:dyDescent="0.25">
      <c r="A432">
        <v>42</v>
      </c>
      <c r="B432" t="str">
        <f t="shared" si="35"/>
        <v>University Dr</v>
      </c>
      <c r="C432" t="s">
        <v>719</v>
      </c>
    </row>
    <row r="433" spans="1:3" x14ac:dyDescent="0.25">
      <c r="A433">
        <v>46</v>
      </c>
      <c r="B433" t="str">
        <f t="shared" si="35"/>
        <v>University Dr</v>
      </c>
      <c r="C433" t="s">
        <v>719</v>
      </c>
    </row>
    <row r="434" spans="1:3" x14ac:dyDescent="0.25">
      <c r="A434">
        <v>49</v>
      </c>
      <c r="B434" t="str">
        <f t="shared" si="35"/>
        <v>University Dr</v>
      </c>
      <c r="C434" t="s">
        <v>719</v>
      </c>
    </row>
    <row r="435" spans="1:3" x14ac:dyDescent="0.25">
      <c r="A435">
        <v>50</v>
      </c>
      <c r="B435" t="str">
        <f t="shared" si="35"/>
        <v>University Dr</v>
      </c>
      <c r="C435" t="s">
        <v>719</v>
      </c>
    </row>
    <row r="436" spans="1:3" x14ac:dyDescent="0.25">
      <c r="A436">
        <v>52</v>
      </c>
      <c r="B436" t="str">
        <f t="shared" si="35"/>
        <v>University Dr</v>
      </c>
      <c r="C436" t="s">
        <v>719</v>
      </c>
    </row>
    <row r="437" spans="1:3" x14ac:dyDescent="0.25">
      <c r="A437">
        <v>53</v>
      </c>
      <c r="B437" t="str">
        <f t="shared" si="35"/>
        <v>University Dr</v>
      </c>
      <c r="C437" t="s">
        <v>719</v>
      </c>
    </row>
    <row r="438" spans="1:3" x14ac:dyDescent="0.25">
      <c r="A438">
        <v>17</v>
      </c>
      <c r="B438" t="str">
        <f t="shared" ref="B438:B446" si="36">INDEX(TC_to,A438+1)</f>
        <v>University Dr</v>
      </c>
      <c r="C438" t="s">
        <v>718</v>
      </c>
    </row>
    <row r="439" spans="1:3" x14ac:dyDescent="0.25">
      <c r="A439">
        <v>21</v>
      </c>
      <c r="B439" t="str">
        <f t="shared" si="36"/>
        <v>University Dr</v>
      </c>
      <c r="C439" t="s">
        <v>718</v>
      </c>
    </row>
    <row r="440" spans="1:3" x14ac:dyDescent="0.25">
      <c r="A440">
        <v>26</v>
      </c>
      <c r="B440" t="str">
        <f t="shared" si="36"/>
        <v>University Dr</v>
      </c>
      <c r="C440" t="s">
        <v>718</v>
      </c>
    </row>
    <row r="441" spans="1:3" x14ac:dyDescent="0.25">
      <c r="A441">
        <v>29</v>
      </c>
      <c r="B441" t="str">
        <f t="shared" si="36"/>
        <v>University Dr</v>
      </c>
      <c r="C441" t="s">
        <v>718</v>
      </c>
    </row>
    <row r="442" spans="1:3" x14ac:dyDescent="0.25">
      <c r="A442">
        <v>31</v>
      </c>
      <c r="B442" t="str">
        <f t="shared" si="36"/>
        <v>University Dr</v>
      </c>
      <c r="C442" t="s">
        <v>718</v>
      </c>
    </row>
    <row r="443" spans="1:3" x14ac:dyDescent="0.25">
      <c r="A443">
        <v>33</v>
      </c>
      <c r="B443" t="str">
        <f t="shared" si="36"/>
        <v>University Dr</v>
      </c>
      <c r="C443" t="s">
        <v>718</v>
      </c>
    </row>
    <row r="444" spans="1:3" x14ac:dyDescent="0.25">
      <c r="A444">
        <v>34</v>
      </c>
      <c r="B444" t="str">
        <f t="shared" si="36"/>
        <v>University Dr</v>
      </c>
      <c r="C444" t="s">
        <v>718</v>
      </c>
    </row>
    <row r="445" spans="1:3" x14ac:dyDescent="0.25">
      <c r="A445">
        <v>35</v>
      </c>
      <c r="B445" t="str">
        <f t="shared" si="36"/>
        <v>University Dr</v>
      </c>
      <c r="C445" t="s">
        <v>718</v>
      </c>
    </row>
    <row r="446" spans="1:3" x14ac:dyDescent="0.25">
      <c r="A446">
        <v>39</v>
      </c>
      <c r="B446" t="str">
        <f t="shared" si="36"/>
        <v>University Dr</v>
      </c>
      <c r="C446" t="s">
        <v>718</v>
      </c>
    </row>
    <row r="447" spans="1:3" x14ac:dyDescent="0.25">
      <c r="A447">
        <v>14</v>
      </c>
      <c r="B447" t="str">
        <f>INDEX(TC_from,A447+1)</f>
        <v>Van Buren St</v>
      </c>
      <c r="C447" t="s">
        <v>719</v>
      </c>
    </row>
    <row r="448" spans="1:3" x14ac:dyDescent="0.25">
      <c r="A448">
        <v>140</v>
      </c>
      <c r="B448" t="str">
        <f>INDEX(TC_on,A448+1)</f>
        <v>Warner Rd</v>
      </c>
      <c r="C448" t="s">
        <v>717</v>
      </c>
    </row>
    <row r="449" spans="1:3" x14ac:dyDescent="0.25">
      <c r="A449">
        <v>141</v>
      </c>
      <c r="B449" t="str">
        <f>INDEX(TC_on,A449+1)</f>
        <v>Warner Rd</v>
      </c>
      <c r="C449" t="s">
        <v>717</v>
      </c>
    </row>
    <row r="450" spans="1:3" x14ac:dyDescent="0.25">
      <c r="A450">
        <v>142</v>
      </c>
      <c r="B450" t="str">
        <f>INDEX(TC_on,A450+1)</f>
        <v>Warner Rd</v>
      </c>
      <c r="C450" t="s">
        <v>717</v>
      </c>
    </row>
    <row r="451" spans="1:3" x14ac:dyDescent="0.25">
      <c r="A451">
        <v>143</v>
      </c>
      <c r="B451" t="str">
        <f>INDEX(TC_on,A451+1)</f>
        <v>Warner Rd</v>
      </c>
      <c r="C451" t="s">
        <v>717</v>
      </c>
    </row>
    <row r="452" spans="1:3" x14ac:dyDescent="0.25">
      <c r="A452">
        <v>144</v>
      </c>
      <c r="B452" t="str">
        <f>INDEX(TC_on,A452+1)</f>
        <v>Warner Rd</v>
      </c>
      <c r="C452" t="s">
        <v>717</v>
      </c>
    </row>
    <row r="453" spans="1:3" x14ac:dyDescent="0.25">
      <c r="A453">
        <v>145</v>
      </c>
      <c r="B453" t="str">
        <f>INDEX(TC_from,A453+1)</f>
        <v>Warner Rd</v>
      </c>
      <c r="C453" t="s">
        <v>719</v>
      </c>
    </row>
    <row r="454" spans="1:3" x14ac:dyDescent="0.25">
      <c r="A454">
        <v>146</v>
      </c>
      <c r="B454" t="str">
        <f>INDEX(TC_from,A454+1)</f>
        <v>Warner Rd</v>
      </c>
      <c r="C454" t="s">
        <v>719</v>
      </c>
    </row>
    <row r="455" spans="1:3" x14ac:dyDescent="0.25">
      <c r="A455">
        <v>147</v>
      </c>
      <c r="B455" t="str">
        <f>INDEX(TC_from,A455+1)</f>
        <v>Warner Rd</v>
      </c>
      <c r="C455" t="s">
        <v>719</v>
      </c>
    </row>
    <row r="456" spans="1:3" x14ac:dyDescent="0.25">
      <c r="A456">
        <v>148</v>
      </c>
      <c r="B456" t="str">
        <f>INDEX(TC_from,A456+1)</f>
        <v>Warner Rd</v>
      </c>
      <c r="C456" t="s">
        <v>719</v>
      </c>
    </row>
    <row r="457" spans="1:3" x14ac:dyDescent="0.25">
      <c r="A457">
        <v>149</v>
      </c>
      <c r="B457" t="str">
        <f>INDEX(TC_from,A457+1)</f>
        <v>Warner Rd</v>
      </c>
      <c r="C457" t="s">
        <v>719</v>
      </c>
    </row>
    <row r="458" spans="1:3" x14ac:dyDescent="0.25">
      <c r="A458">
        <v>135</v>
      </c>
      <c r="B458" t="str">
        <f t="shared" ref="B458:B464" si="37">INDEX(TC_to,A458+1)</f>
        <v>Warner Rd</v>
      </c>
      <c r="C458" t="s">
        <v>718</v>
      </c>
    </row>
    <row r="459" spans="1:3" x14ac:dyDescent="0.25">
      <c r="A459">
        <v>136</v>
      </c>
      <c r="B459" t="str">
        <f t="shared" si="37"/>
        <v>Warner Rd</v>
      </c>
      <c r="C459" t="s">
        <v>718</v>
      </c>
    </row>
    <row r="460" spans="1:3" x14ac:dyDescent="0.25">
      <c r="A460">
        <v>137</v>
      </c>
      <c r="B460" t="str">
        <f t="shared" si="37"/>
        <v>Warner Rd</v>
      </c>
      <c r="C460" t="s">
        <v>718</v>
      </c>
    </row>
    <row r="461" spans="1:3" x14ac:dyDescent="0.25">
      <c r="A461">
        <v>138</v>
      </c>
      <c r="B461" t="str">
        <f t="shared" si="37"/>
        <v>Warner Rd</v>
      </c>
      <c r="C461" t="s">
        <v>718</v>
      </c>
    </row>
    <row r="462" spans="1:3" x14ac:dyDescent="0.25">
      <c r="A462">
        <v>139</v>
      </c>
      <c r="B462" t="str">
        <f t="shared" si="37"/>
        <v>Warner Rd</v>
      </c>
      <c r="C462" t="s">
        <v>718</v>
      </c>
    </row>
    <row r="463" spans="1:3" x14ac:dyDescent="0.25">
      <c r="A463">
        <v>151</v>
      </c>
      <c r="B463" t="str">
        <f t="shared" si="37"/>
        <v>Warner Rd</v>
      </c>
      <c r="C463" t="s">
        <v>718</v>
      </c>
    </row>
    <row r="464" spans="1:3" x14ac:dyDescent="0.25">
      <c r="A464">
        <v>153</v>
      </c>
      <c r="B464" t="str">
        <f t="shared" si="37"/>
        <v>Warner Rd</v>
      </c>
      <c r="C464" t="s">
        <v>718</v>
      </c>
    </row>
    <row r="465" spans="1:3" x14ac:dyDescent="0.25">
      <c r="A465">
        <v>12</v>
      </c>
      <c r="B465" t="str">
        <f>INDEX(TC_on,A465+1)</f>
        <v>Washington St</v>
      </c>
      <c r="C465" t="s">
        <v>717</v>
      </c>
    </row>
    <row r="466" spans="1:3" x14ac:dyDescent="0.25">
      <c r="A466">
        <v>13</v>
      </c>
      <c r="B466" t="str">
        <f>INDEX(TC_on,A466+1)</f>
        <v>Washington St</v>
      </c>
      <c r="C466" t="s">
        <v>717</v>
      </c>
    </row>
    <row r="467" spans="1:3" x14ac:dyDescent="0.25">
      <c r="A467">
        <v>15</v>
      </c>
      <c r="B467" t="str">
        <f>INDEX(TC_from,A467+1)</f>
        <v>Washington St</v>
      </c>
      <c r="C467" t="s">
        <v>719</v>
      </c>
    </row>
    <row r="468" spans="1:3" x14ac:dyDescent="0.25">
      <c r="A468">
        <v>11</v>
      </c>
      <c r="B468" t="str">
        <f>INDEX(TC_to,A468+1)</f>
        <v>Washington St</v>
      </c>
      <c r="C468" t="s">
        <v>718</v>
      </c>
    </row>
    <row r="469" spans="1:3" x14ac:dyDescent="0.25">
      <c r="A469">
        <v>14</v>
      </c>
      <c r="B469" t="str">
        <f>INDEX(TC_to,A469+1)</f>
        <v>Washington St</v>
      </c>
      <c r="C469" t="s">
        <v>718</v>
      </c>
    </row>
  </sheetData>
  <sortState ref="A2:C469">
    <sortCondition ref="B2:B469"/>
  </sortState>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5"/>
  <sheetViews>
    <sheetView zoomScale="60" zoomScaleNormal="60" workbookViewId="0"/>
  </sheetViews>
  <sheetFormatPr defaultRowHeight="13.2" x14ac:dyDescent="0.25"/>
  <cols>
    <col min="1" max="1" width="6.5546875" customWidth="1"/>
    <col min="2" max="2" width="17" style="54" customWidth="1"/>
    <col min="3" max="3" width="35.6640625" bestFit="1" customWidth="1"/>
    <col min="4" max="7" width="7.44140625" customWidth="1"/>
    <col min="8" max="28" width="7.33203125" customWidth="1"/>
    <col min="29" max="29" width="1.5546875" customWidth="1"/>
    <col min="30" max="30" width="10.33203125" customWidth="1"/>
  </cols>
  <sheetData>
    <row r="1" spans="1:30" s="96" customFormat="1" ht="27.6" x14ac:dyDescent="0.3">
      <c r="A1" s="92" t="s">
        <v>213</v>
      </c>
      <c r="B1" s="93" t="s">
        <v>214</v>
      </c>
      <c r="C1" s="93" t="s">
        <v>217</v>
      </c>
      <c r="D1" s="330" t="s">
        <v>1155</v>
      </c>
      <c r="E1" s="330" t="s">
        <v>1156</v>
      </c>
      <c r="F1" s="330" t="s">
        <v>625</v>
      </c>
      <c r="G1" s="330" t="s">
        <v>1157</v>
      </c>
      <c r="H1" s="330" t="s">
        <v>218</v>
      </c>
      <c r="I1" s="330" t="s">
        <v>219</v>
      </c>
      <c r="J1" s="330" t="s">
        <v>220</v>
      </c>
      <c r="K1" s="330" t="s">
        <v>221</v>
      </c>
      <c r="L1" s="330" t="s">
        <v>222</v>
      </c>
      <c r="M1" s="330" t="s">
        <v>223</v>
      </c>
      <c r="N1" s="330" t="s">
        <v>224</v>
      </c>
      <c r="O1" s="330" t="s">
        <v>225</v>
      </c>
      <c r="P1" s="330" t="s">
        <v>226</v>
      </c>
      <c r="Q1" s="330" t="s">
        <v>227</v>
      </c>
      <c r="R1" s="330" t="s">
        <v>228</v>
      </c>
      <c r="S1" s="330" t="s">
        <v>229</v>
      </c>
      <c r="T1" s="330" t="s">
        <v>230</v>
      </c>
      <c r="U1" s="330" t="s">
        <v>231</v>
      </c>
      <c r="V1" s="330" t="s">
        <v>232</v>
      </c>
      <c r="W1" s="330" t="s">
        <v>233</v>
      </c>
      <c r="X1" s="330" t="s">
        <v>234</v>
      </c>
      <c r="Y1" s="330" t="s">
        <v>235</v>
      </c>
      <c r="Z1" s="330" t="s">
        <v>236</v>
      </c>
      <c r="AA1" s="330" t="s">
        <v>237</v>
      </c>
      <c r="AB1" s="330" t="s">
        <v>238</v>
      </c>
      <c r="AD1" s="96" t="s">
        <v>479</v>
      </c>
    </row>
    <row r="2" spans="1:30" ht="12.75" customHeight="1" x14ac:dyDescent="0.25">
      <c r="A2">
        <v>0</v>
      </c>
      <c r="B2" s="97" t="s">
        <v>239</v>
      </c>
      <c r="C2" s="97" t="s">
        <v>241</v>
      </c>
      <c r="D2" s="99"/>
      <c r="E2" s="99"/>
      <c r="F2" s="99"/>
      <c r="G2" s="99"/>
      <c r="H2" s="99"/>
      <c r="I2" s="99">
        <v>1561</v>
      </c>
      <c r="J2" s="99"/>
      <c r="K2" s="99">
        <v>1717</v>
      </c>
      <c r="L2" s="99"/>
      <c r="M2" s="99">
        <v>1541</v>
      </c>
      <c r="N2" s="99"/>
      <c r="O2" s="99">
        <v>1867</v>
      </c>
      <c r="P2" s="99"/>
      <c r="Q2" s="99">
        <v>2257</v>
      </c>
      <c r="R2" s="99"/>
      <c r="S2" s="99">
        <v>3868</v>
      </c>
      <c r="T2" s="99"/>
      <c r="U2" s="99">
        <v>2604</v>
      </c>
      <c r="V2" s="99"/>
      <c r="W2" s="99"/>
      <c r="X2" s="99"/>
      <c r="Y2" s="99">
        <v>3308</v>
      </c>
      <c r="Z2" s="99"/>
      <c r="AA2" s="99">
        <v>4789</v>
      </c>
      <c r="AB2" s="99"/>
      <c r="AD2" s="105">
        <f>INDEX(D2:AB2,MATCH(TRUE,INDEX((D2:AB2&lt;&gt;0),0),0))</f>
        <v>1561</v>
      </c>
    </row>
    <row r="3" spans="1:30" ht="12.75" customHeight="1" x14ac:dyDescent="0.25">
      <c r="A3">
        <v>1</v>
      </c>
      <c r="B3" s="95" t="s">
        <v>25</v>
      </c>
      <c r="C3" s="95" t="s">
        <v>243</v>
      </c>
      <c r="D3" s="99"/>
      <c r="E3" s="99"/>
      <c r="F3" s="99"/>
      <c r="G3" s="99"/>
      <c r="H3" s="99"/>
      <c r="I3" s="99">
        <v>6360</v>
      </c>
      <c r="J3" s="99"/>
      <c r="K3" s="99">
        <v>7416</v>
      </c>
      <c r="L3" s="99"/>
      <c r="M3" s="99">
        <v>7671</v>
      </c>
      <c r="N3" s="99"/>
      <c r="O3" s="99">
        <v>7862</v>
      </c>
      <c r="P3" s="99"/>
      <c r="Q3" s="99">
        <v>8095</v>
      </c>
      <c r="R3" s="99"/>
      <c r="S3" s="99"/>
      <c r="T3" s="99">
        <v>9451</v>
      </c>
      <c r="U3" s="99">
        <v>9113</v>
      </c>
      <c r="V3" s="99"/>
      <c r="W3" s="99">
        <v>12222</v>
      </c>
      <c r="X3" s="99"/>
      <c r="Y3" s="99">
        <v>13527</v>
      </c>
      <c r="Z3" s="99"/>
      <c r="AA3" s="99">
        <v>14390</v>
      </c>
      <c r="AB3" s="99"/>
      <c r="AD3" s="105">
        <f t="shared" ref="AD3:AD9" si="0">INDEX(H3:AB3,MATCH(TRUE,INDEX((H3:AB3&lt;&gt;0),0),0))</f>
        <v>6360</v>
      </c>
    </row>
    <row r="4" spans="1:30" ht="12.75" customHeight="1" x14ac:dyDescent="0.25">
      <c r="A4">
        <v>2</v>
      </c>
      <c r="B4" s="95" t="s">
        <v>244</v>
      </c>
      <c r="C4" s="95" t="s">
        <v>246</v>
      </c>
      <c r="D4" s="99"/>
      <c r="E4" s="99">
        <v>32006</v>
      </c>
      <c r="F4" s="99"/>
      <c r="G4" s="99"/>
      <c r="H4" s="99"/>
      <c r="I4" s="99"/>
      <c r="J4" s="99">
        <v>31147</v>
      </c>
      <c r="K4" s="99"/>
      <c r="L4" s="99"/>
      <c r="M4" s="99">
        <v>38077</v>
      </c>
      <c r="N4" s="99"/>
      <c r="O4" s="99">
        <v>38561</v>
      </c>
      <c r="P4" s="99"/>
      <c r="Q4" s="99">
        <v>37157</v>
      </c>
      <c r="R4" s="99"/>
      <c r="S4" s="99">
        <v>37078</v>
      </c>
      <c r="T4" s="99"/>
      <c r="U4" s="99">
        <v>41598</v>
      </c>
      <c r="V4" s="99"/>
      <c r="W4" s="99"/>
      <c r="X4" s="99"/>
      <c r="Y4" s="99">
        <v>39882</v>
      </c>
      <c r="Z4" s="99"/>
      <c r="AA4" s="99">
        <v>39344</v>
      </c>
      <c r="AB4" s="99"/>
      <c r="AD4" s="105">
        <f t="shared" si="0"/>
        <v>31147</v>
      </c>
    </row>
    <row r="5" spans="1:30" ht="12.75" customHeight="1" x14ac:dyDescent="0.25">
      <c r="A5">
        <v>3</v>
      </c>
      <c r="B5" s="95" t="s">
        <v>242</v>
      </c>
      <c r="C5" s="95" t="s">
        <v>248</v>
      </c>
      <c r="D5" s="99"/>
      <c r="E5" s="99"/>
      <c r="F5" s="99"/>
      <c r="G5" s="99"/>
      <c r="H5" s="99"/>
      <c r="I5" s="99">
        <v>14788</v>
      </c>
      <c r="J5" s="99"/>
      <c r="K5" s="99">
        <v>15773</v>
      </c>
      <c r="L5" s="99"/>
      <c r="M5" s="99"/>
      <c r="N5" s="99"/>
      <c r="O5" s="99">
        <v>16028</v>
      </c>
      <c r="P5" s="99"/>
      <c r="Q5" s="99">
        <v>12967</v>
      </c>
      <c r="R5" s="99"/>
      <c r="S5" s="99">
        <v>11935</v>
      </c>
      <c r="T5" s="99"/>
      <c r="U5" s="99"/>
      <c r="V5" s="99"/>
      <c r="W5" s="99"/>
      <c r="X5" s="99"/>
      <c r="Y5" s="99">
        <v>19447</v>
      </c>
      <c r="Z5" s="99"/>
      <c r="AA5" s="99">
        <v>16574</v>
      </c>
      <c r="AB5" s="99"/>
      <c r="AD5" s="105">
        <f t="shared" si="0"/>
        <v>14788</v>
      </c>
    </row>
    <row r="6" spans="1:30" ht="12.75" customHeight="1" x14ac:dyDescent="0.25">
      <c r="A6">
        <v>4</v>
      </c>
      <c r="B6" s="95" t="s">
        <v>242</v>
      </c>
      <c r="C6" s="95" t="s">
        <v>249</v>
      </c>
      <c r="D6" s="99"/>
      <c r="E6" s="99"/>
      <c r="F6" s="99"/>
      <c r="G6" s="99"/>
      <c r="H6" s="99"/>
      <c r="I6" s="99">
        <v>5352</v>
      </c>
      <c r="J6" s="99"/>
      <c r="K6" s="99">
        <v>6606</v>
      </c>
      <c r="L6" s="99"/>
      <c r="M6" s="99"/>
      <c r="N6" s="99"/>
      <c r="O6" s="99">
        <v>6069</v>
      </c>
      <c r="P6" s="99"/>
      <c r="Q6" s="99">
        <v>6242</v>
      </c>
      <c r="R6" s="99"/>
      <c r="S6" s="99">
        <v>6286</v>
      </c>
      <c r="T6" s="99">
        <v>6442</v>
      </c>
      <c r="U6" s="99"/>
      <c r="V6" s="99">
        <v>25000</v>
      </c>
      <c r="W6" s="99"/>
      <c r="X6" s="99"/>
      <c r="Y6" s="99">
        <v>10653</v>
      </c>
      <c r="Z6" s="99"/>
      <c r="AA6" s="99">
        <v>9739</v>
      </c>
      <c r="AB6" s="99">
        <v>12093</v>
      </c>
      <c r="AD6" s="105">
        <f t="shared" si="0"/>
        <v>5352</v>
      </c>
    </row>
    <row r="7" spans="1:30" ht="12.75" customHeight="1" x14ac:dyDescent="0.25">
      <c r="A7">
        <v>5</v>
      </c>
      <c r="B7" s="95" t="s">
        <v>25</v>
      </c>
      <c r="C7" s="95" t="s">
        <v>251</v>
      </c>
      <c r="D7" s="99"/>
      <c r="E7" s="99"/>
      <c r="F7" s="99"/>
      <c r="G7" s="99"/>
      <c r="H7" s="99"/>
      <c r="I7" s="99">
        <v>5499</v>
      </c>
      <c r="J7" s="99"/>
      <c r="K7" s="99">
        <v>5582</v>
      </c>
      <c r="L7" s="99"/>
      <c r="M7" s="99"/>
      <c r="N7" s="99"/>
      <c r="O7" s="99">
        <v>6234</v>
      </c>
      <c r="P7" s="99"/>
      <c r="Q7" s="99">
        <v>7191</v>
      </c>
      <c r="R7" s="99"/>
      <c r="S7" s="99"/>
      <c r="T7" s="99">
        <v>8515</v>
      </c>
      <c r="U7" s="99">
        <v>5652</v>
      </c>
      <c r="V7" s="99"/>
      <c r="W7" s="99">
        <v>9629</v>
      </c>
      <c r="X7" s="99"/>
      <c r="Y7" s="99">
        <v>9632</v>
      </c>
      <c r="Z7" s="99"/>
      <c r="AA7" s="99">
        <v>10825</v>
      </c>
      <c r="AB7" s="99"/>
      <c r="AD7" s="105">
        <f t="shared" si="0"/>
        <v>5499</v>
      </c>
    </row>
    <row r="8" spans="1:30" ht="12.75" customHeight="1" x14ac:dyDescent="0.25">
      <c r="A8">
        <v>6</v>
      </c>
      <c r="B8" s="95" t="s">
        <v>244</v>
      </c>
      <c r="C8" s="95" t="s">
        <v>251</v>
      </c>
      <c r="D8" s="99"/>
      <c r="E8" s="99">
        <v>37327</v>
      </c>
      <c r="F8" s="99"/>
      <c r="G8" s="99"/>
      <c r="H8" s="99"/>
      <c r="I8" s="99"/>
      <c r="J8" s="99">
        <v>33795</v>
      </c>
      <c r="K8" s="99"/>
      <c r="L8" s="99"/>
      <c r="M8" s="99"/>
      <c r="N8" s="99">
        <v>27249</v>
      </c>
      <c r="O8" s="99"/>
      <c r="P8" s="99">
        <v>47188</v>
      </c>
      <c r="Q8" s="99"/>
      <c r="R8" s="99">
        <v>40238</v>
      </c>
      <c r="S8" s="99"/>
      <c r="T8" s="99">
        <v>44090</v>
      </c>
      <c r="U8" s="99"/>
      <c r="V8" s="99"/>
      <c r="W8" s="99"/>
      <c r="X8" s="99"/>
      <c r="Y8" s="99">
        <v>43277</v>
      </c>
      <c r="Z8" s="99"/>
      <c r="AA8" s="99">
        <v>38242</v>
      </c>
      <c r="AB8" s="99"/>
      <c r="AD8" s="105">
        <f t="shared" si="0"/>
        <v>33795</v>
      </c>
    </row>
    <row r="9" spans="1:30" ht="12.75" customHeight="1" x14ac:dyDescent="0.25">
      <c r="A9">
        <v>7</v>
      </c>
      <c r="B9" s="95" t="s">
        <v>247</v>
      </c>
      <c r="C9" s="95" t="s">
        <v>251</v>
      </c>
      <c r="D9" s="99"/>
      <c r="E9" s="99">
        <v>27115</v>
      </c>
      <c r="F9" s="99"/>
      <c r="G9" s="99"/>
      <c r="H9" s="99"/>
      <c r="I9" s="99">
        <v>27129</v>
      </c>
      <c r="J9" s="99"/>
      <c r="K9" s="99"/>
      <c r="L9" s="99">
        <v>27923</v>
      </c>
      <c r="M9" s="99"/>
      <c r="N9" s="99"/>
      <c r="O9" s="99">
        <v>26877</v>
      </c>
      <c r="P9" s="99"/>
      <c r="Q9" s="99">
        <v>22529</v>
      </c>
      <c r="R9" s="99"/>
      <c r="S9" s="99">
        <v>24494</v>
      </c>
      <c r="T9" s="99"/>
      <c r="U9" s="99">
        <v>39959</v>
      </c>
      <c r="V9" s="99"/>
      <c r="W9" s="99"/>
      <c r="X9" s="99">
        <v>56285</v>
      </c>
      <c r="Y9" s="99">
        <v>49500</v>
      </c>
      <c r="Z9" s="99"/>
      <c r="AA9" s="99">
        <v>54802</v>
      </c>
      <c r="AB9" s="99"/>
      <c r="AD9" s="105">
        <f t="shared" si="0"/>
        <v>27129</v>
      </c>
    </row>
    <row r="10" spans="1:30" x14ac:dyDescent="0.25">
      <c r="A10">
        <v>8</v>
      </c>
      <c r="B10" s="95" t="s">
        <v>250</v>
      </c>
      <c r="C10" s="95" t="s">
        <v>248</v>
      </c>
      <c r="D10" s="99"/>
      <c r="E10" s="99">
        <v>8299</v>
      </c>
      <c r="F10" s="99"/>
      <c r="G10" s="99"/>
      <c r="H10" s="99"/>
      <c r="I10" s="99"/>
      <c r="J10" s="99"/>
      <c r="K10" s="99">
        <v>8140</v>
      </c>
      <c r="L10" s="99"/>
      <c r="M10" s="99"/>
      <c r="N10" s="99"/>
      <c r="O10" s="99">
        <v>9771</v>
      </c>
      <c r="P10" s="99">
        <v>11864</v>
      </c>
      <c r="Q10" s="99"/>
      <c r="R10" s="99">
        <v>9512</v>
      </c>
      <c r="S10" s="99"/>
      <c r="T10" s="99">
        <v>10019</v>
      </c>
      <c r="U10" s="99">
        <v>15858</v>
      </c>
      <c r="V10" s="99"/>
      <c r="W10" s="99">
        <v>12081</v>
      </c>
      <c r="X10" s="99"/>
      <c r="Y10" s="99">
        <v>19842</v>
      </c>
      <c r="Z10" s="99"/>
      <c r="AA10" s="99">
        <v>17334</v>
      </c>
      <c r="AB10" s="99"/>
      <c r="AD10" s="105">
        <f t="shared" ref="AD10:AD73" si="1">INDEX(H10:AB10,MATCH(TRUE,INDEX((H10:AB10&lt;&gt;0),0),0))</f>
        <v>8140</v>
      </c>
    </row>
    <row r="11" spans="1:30" x14ac:dyDescent="0.25">
      <c r="A11">
        <v>9</v>
      </c>
      <c r="B11" s="95" t="s">
        <v>250</v>
      </c>
      <c r="C11" s="95" t="s">
        <v>249</v>
      </c>
      <c r="D11" s="99"/>
      <c r="E11" s="99">
        <v>10575</v>
      </c>
      <c r="F11" s="99"/>
      <c r="G11" s="99"/>
      <c r="H11" s="99"/>
      <c r="I11" s="99">
        <v>12994</v>
      </c>
      <c r="J11" s="99"/>
      <c r="K11" s="99">
        <v>9658</v>
      </c>
      <c r="L11" s="99"/>
      <c r="M11" s="99"/>
      <c r="N11" s="99"/>
      <c r="O11" s="99">
        <v>14113</v>
      </c>
      <c r="P11" s="99"/>
      <c r="Q11" s="99">
        <v>14050</v>
      </c>
      <c r="R11" s="99"/>
      <c r="S11" s="99">
        <v>13619</v>
      </c>
      <c r="T11" s="99"/>
      <c r="U11" s="99">
        <v>12720</v>
      </c>
      <c r="V11" s="99"/>
      <c r="W11" s="99"/>
      <c r="X11" s="99"/>
      <c r="Y11" s="99">
        <v>24126</v>
      </c>
      <c r="Z11" s="99"/>
      <c r="AA11" s="99">
        <v>24558</v>
      </c>
      <c r="AB11" s="99"/>
      <c r="AD11" s="105">
        <f t="shared" si="1"/>
        <v>12994</v>
      </c>
    </row>
    <row r="12" spans="1:30" x14ac:dyDescent="0.25">
      <c r="A12">
        <v>10</v>
      </c>
      <c r="B12" s="95" t="s">
        <v>250</v>
      </c>
      <c r="C12" s="95" t="s">
        <v>252</v>
      </c>
      <c r="D12" s="99"/>
      <c r="E12" s="99">
        <v>12763</v>
      </c>
      <c r="F12" s="99"/>
      <c r="G12" s="99"/>
      <c r="H12" s="99"/>
      <c r="I12" s="99">
        <v>15990</v>
      </c>
      <c r="J12" s="99"/>
      <c r="K12" s="99">
        <v>12666</v>
      </c>
      <c r="L12" s="99"/>
      <c r="M12" s="99"/>
      <c r="N12" s="99">
        <v>18467</v>
      </c>
      <c r="O12" s="99"/>
      <c r="P12" s="99">
        <v>10076</v>
      </c>
      <c r="Q12" s="99"/>
      <c r="R12" s="99">
        <v>17598</v>
      </c>
      <c r="S12" s="99"/>
      <c r="T12" s="99">
        <v>19482</v>
      </c>
      <c r="U12" s="99">
        <v>16951</v>
      </c>
      <c r="V12" s="99"/>
      <c r="W12" s="99"/>
      <c r="X12" s="99">
        <v>50742</v>
      </c>
      <c r="Y12" s="99">
        <v>31989</v>
      </c>
      <c r="Z12" s="99"/>
      <c r="AA12" s="99">
        <v>29583</v>
      </c>
      <c r="AB12" s="99"/>
      <c r="AD12" s="105">
        <f t="shared" si="1"/>
        <v>15990</v>
      </c>
    </row>
    <row r="13" spans="1:30" x14ac:dyDescent="0.25">
      <c r="A13">
        <v>11</v>
      </c>
      <c r="B13" s="95" t="s">
        <v>30</v>
      </c>
      <c r="C13" s="95" t="s">
        <v>255</v>
      </c>
      <c r="D13" s="99"/>
      <c r="E13" s="99"/>
      <c r="F13" s="99"/>
      <c r="G13" s="99"/>
      <c r="H13" s="99"/>
      <c r="I13" s="99">
        <v>9628</v>
      </c>
      <c r="J13" s="99"/>
      <c r="K13" s="99">
        <v>11114</v>
      </c>
      <c r="L13" s="99"/>
      <c r="M13" s="99"/>
      <c r="N13" s="99">
        <v>10990</v>
      </c>
      <c r="O13" s="99"/>
      <c r="P13" s="99">
        <v>11380</v>
      </c>
      <c r="Q13" s="99"/>
      <c r="R13" s="99">
        <v>17266</v>
      </c>
      <c r="S13" s="99">
        <v>18081</v>
      </c>
      <c r="T13" s="99">
        <v>13076</v>
      </c>
      <c r="U13" s="99">
        <v>12231</v>
      </c>
      <c r="V13" s="99"/>
      <c r="W13" s="99">
        <v>20505</v>
      </c>
      <c r="X13" s="99"/>
      <c r="Y13" s="99">
        <v>14201</v>
      </c>
      <c r="Z13" s="99"/>
      <c r="AA13" s="99">
        <v>20903</v>
      </c>
      <c r="AB13" s="99"/>
      <c r="AD13" s="105">
        <f t="shared" si="1"/>
        <v>9628</v>
      </c>
    </row>
    <row r="14" spans="1:30" ht="12.75" customHeight="1" x14ac:dyDescent="0.25">
      <c r="A14">
        <v>12</v>
      </c>
      <c r="B14" s="95" t="s">
        <v>254</v>
      </c>
      <c r="C14" s="95" t="s">
        <v>256</v>
      </c>
      <c r="D14" s="99"/>
      <c r="E14" s="99">
        <v>12820</v>
      </c>
      <c r="F14" s="99"/>
      <c r="G14" s="99"/>
      <c r="H14" s="99"/>
      <c r="I14" s="99">
        <v>14035</v>
      </c>
      <c r="J14" s="99"/>
      <c r="K14" s="99">
        <v>10680</v>
      </c>
      <c r="L14" s="99"/>
      <c r="M14" s="99"/>
      <c r="N14" s="99">
        <v>17042</v>
      </c>
      <c r="O14" s="99"/>
      <c r="P14" s="99">
        <v>15989</v>
      </c>
      <c r="Q14" s="99"/>
      <c r="R14" s="99">
        <v>16031</v>
      </c>
      <c r="S14" s="99"/>
      <c r="T14" s="99">
        <v>14563</v>
      </c>
      <c r="U14" s="99">
        <v>11889</v>
      </c>
      <c r="V14" s="99"/>
      <c r="W14" s="99"/>
      <c r="X14" s="99">
        <v>37055</v>
      </c>
      <c r="Y14" s="99">
        <v>23430</v>
      </c>
      <c r="Z14" s="99"/>
      <c r="AA14" s="99">
        <v>20515</v>
      </c>
      <c r="AB14" s="99"/>
      <c r="AD14" s="105">
        <f t="shared" si="1"/>
        <v>14035</v>
      </c>
    </row>
    <row r="15" spans="1:30" ht="12.75" customHeight="1" x14ac:dyDescent="0.25">
      <c r="A15">
        <v>13</v>
      </c>
      <c r="B15" s="95" t="s">
        <v>254</v>
      </c>
      <c r="C15" s="95" t="s">
        <v>258</v>
      </c>
      <c r="D15" s="99"/>
      <c r="E15" s="99">
        <v>12501</v>
      </c>
      <c r="F15" s="99"/>
      <c r="G15" s="99"/>
      <c r="H15" s="99"/>
      <c r="I15" s="99">
        <v>14565</v>
      </c>
      <c r="J15" s="99"/>
      <c r="K15" s="99">
        <v>12357</v>
      </c>
      <c r="L15" s="99"/>
      <c r="M15" s="99"/>
      <c r="N15" s="99">
        <v>19560</v>
      </c>
      <c r="O15" s="99"/>
      <c r="P15" s="99">
        <v>20485</v>
      </c>
      <c r="Q15" s="99"/>
      <c r="R15" s="99">
        <v>20866</v>
      </c>
      <c r="S15" s="99"/>
      <c r="T15" s="99">
        <v>18800</v>
      </c>
      <c r="U15" s="99">
        <v>16605</v>
      </c>
      <c r="V15" s="99"/>
      <c r="W15" s="99">
        <v>13212</v>
      </c>
      <c r="X15" s="99"/>
      <c r="Y15" s="99">
        <v>20438</v>
      </c>
      <c r="Z15" s="99"/>
      <c r="AA15" s="99">
        <v>22463</v>
      </c>
      <c r="AB15" s="99"/>
      <c r="AD15" s="105">
        <f t="shared" si="1"/>
        <v>14565</v>
      </c>
    </row>
    <row r="16" spans="1:30" x14ac:dyDescent="0.25">
      <c r="A16">
        <v>14</v>
      </c>
      <c r="B16" s="95" t="s">
        <v>162</v>
      </c>
      <c r="C16" s="95" t="s">
        <v>260</v>
      </c>
      <c r="D16" s="99"/>
      <c r="E16" s="99"/>
      <c r="F16" s="99"/>
      <c r="G16" s="99"/>
      <c r="H16" s="99"/>
      <c r="I16" s="99">
        <v>12514</v>
      </c>
      <c r="J16" s="99"/>
      <c r="K16" s="99">
        <v>18079</v>
      </c>
      <c r="L16" s="99"/>
      <c r="M16" s="99"/>
      <c r="N16" s="99">
        <v>14177</v>
      </c>
      <c r="O16" s="99"/>
      <c r="P16" s="99">
        <v>11857</v>
      </c>
      <c r="Q16" s="99"/>
      <c r="R16" s="99">
        <v>12577</v>
      </c>
      <c r="S16" s="99"/>
      <c r="T16" s="99">
        <v>13251</v>
      </c>
      <c r="U16" s="99">
        <v>12858</v>
      </c>
      <c r="V16" s="99"/>
      <c r="W16" s="99"/>
      <c r="X16" s="99"/>
      <c r="Y16" s="99">
        <v>10574</v>
      </c>
      <c r="Z16" s="99"/>
      <c r="AA16" s="99">
        <v>16743</v>
      </c>
      <c r="AB16" s="99"/>
      <c r="AD16" s="105">
        <f t="shared" si="1"/>
        <v>12514</v>
      </c>
    </row>
    <row r="17" spans="1:30" x14ac:dyDescent="0.25">
      <c r="A17">
        <v>15</v>
      </c>
      <c r="B17" s="95" t="s">
        <v>162</v>
      </c>
      <c r="C17" s="95" t="s">
        <v>262</v>
      </c>
      <c r="D17" s="99"/>
      <c r="E17" s="99"/>
      <c r="F17" s="99"/>
      <c r="G17" s="99"/>
      <c r="H17" s="99"/>
      <c r="I17" s="99">
        <v>23678</v>
      </c>
      <c r="J17" s="99"/>
      <c r="K17" s="99">
        <v>27883</v>
      </c>
      <c r="L17" s="99"/>
      <c r="M17" s="99"/>
      <c r="N17" s="99">
        <v>41205</v>
      </c>
      <c r="O17" s="99"/>
      <c r="P17" s="99">
        <v>20675</v>
      </c>
      <c r="Q17" s="99"/>
      <c r="R17" s="99">
        <v>40272</v>
      </c>
      <c r="S17" s="99"/>
      <c r="T17" s="99">
        <v>24001</v>
      </c>
      <c r="U17" s="99">
        <v>41577</v>
      </c>
      <c r="V17" s="99"/>
      <c r="W17" s="99"/>
      <c r="X17" s="99">
        <v>36301</v>
      </c>
      <c r="Y17" s="99">
        <v>21496</v>
      </c>
      <c r="Z17" s="99"/>
      <c r="AA17" s="99">
        <v>22571</v>
      </c>
      <c r="AB17" s="99"/>
      <c r="AD17" s="105">
        <f t="shared" si="1"/>
        <v>23678</v>
      </c>
    </row>
    <row r="18" spans="1:30" x14ac:dyDescent="0.25">
      <c r="A18">
        <v>16</v>
      </c>
      <c r="B18" s="103" t="s">
        <v>31</v>
      </c>
      <c r="C18" s="95" t="s">
        <v>263</v>
      </c>
      <c r="D18" s="99"/>
      <c r="E18" s="99">
        <v>9203</v>
      </c>
      <c r="F18" s="99"/>
      <c r="G18" s="99"/>
      <c r="H18" s="99"/>
      <c r="I18" s="99">
        <v>9784</v>
      </c>
      <c r="J18" s="99"/>
      <c r="K18" s="99">
        <v>10781</v>
      </c>
      <c r="L18" s="99"/>
      <c r="M18" s="99"/>
      <c r="N18" s="99">
        <v>8639</v>
      </c>
      <c r="O18" s="99"/>
      <c r="P18" s="99">
        <v>5388</v>
      </c>
      <c r="Q18" s="99"/>
      <c r="R18" s="99">
        <v>8370</v>
      </c>
      <c r="S18" s="99">
        <v>7674</v>
      </c>
      <c r="T18" s="99"/>
      <c r="U18" s="99"/>
      <c r="V18" s="99"/>
      <c r="W18" s="99"/>
      <c r="X18" s="99"/>
      <c r="Y18" s="99">
        <v>20280</v>
      </c>
      <c r="Z18" s="99"/>
      <c r="AA18" s="99">
        <v>7161</v>
      </c>
      <c r="AB18" s="99"/>
      <c r="AD18" s="105">
        <f t="shared" si="1"/>
        <v>9784</v>
      </c>
    </row>
    <row r="19" spans="1:30" x14ac:dyDescent="0.25">
      <c r="A19">
        <v>17</v>
      </c>
      <c r="B19" s="95" t="s">
        <v>30</v>
      </c>
      <c r="C19" s="95" t="s">
        <v>264</v>
      </c>
      <c r="D19" s="99"/>
      <c r="E19" s="99"/>
      <c r="F19" s="99"/>
      <c r="G19" s="99"/>
      <c r="H19" s="99">
        <v>14670</v>
      </c>
      <c r="I19" s="99">
        <v>14225</v>
      </c>
      <c r="J19" s="99"/>
      <c r="K19" s="99"/>
      <c r="L19" s="99">
        <v>14512</v>
      </c>
      <c r="M19" s="99">
        <v>18431</v>
      </c>
      <c r="N19" s="99">
        <v>14981</v>
      </c>
      <c r="O19" s="99"/>
      <c r="P19" s="99">
        <v>18584</v>
      </c>
      <c r="Q19" s="99"/>
      <c r="R19" s="99">
        <v>20328</v>
      </c>
      <c r="S19" s="99"/>
      <c r="T19" s="99">
        <v>18081</v>
      </c>
      <c r="U19" s="99">
        <v>18258</v>
      </c>
      <c r="V19" s="99"/>
      <c r="W19" s="99">
        <v>30898</v>
      </c>
      <c r="X19" s="99">
        <v>27719</v>
      </c>
      <c r="Y19" s="99">
        <v>22141</v>
      </c>
      <c r="Z19" s="99"/>
      <c r="AA19" s="99">
        <v>25773</v>
      </c>
      <c r="AB19" s="99"/>
      <c r="AD19" s="105">
        <f t="shared" si="1"/>
        <v>14670</v>
      </c>
    </row>
    <row r="20" spans="1:30" ht="12.75" customHeight="1" x14ac:dyDescent="0.25">
      <c r="A20">
        <v>18</v>
      </c>
      <c r="B20" s="95" t="s">
        <v>244</v>
      </c>
      <c r="C20" s="95" t="s">
        <v>265</v>
      </c>
      <c r="D20" s="99"/>
      <c r="E20" s="99">
        <v>38847</v>
      </c>
      <c r="F20" s="99"/>
      <c r="G20" s="99"/>
      <c r="H20" s="99"/>
      <c r="I20" s="99">
        <v>38911</v>
      </c>
      <c r="J20" s="99"/>
      <c r="K20" s="99"/>
      <c r="L20" s="99">
        <v>34796</v>
      </c>
      <c r="M20" s="99"/>
      <c r="N20" s="99">
        <v>45368</v>
      </c>
      <c r="O20" s="99"/>
      <c r="P20" s="99">
        <v>45545</v>
      </c>
      <c r="Q20" s="99"/>
      <c r="R20" s="99">
        <v>50962</v>
      </c>
      <c r="S20" s="99"/>
      <c r="T20" s="99">
        <v>53957</v>
      </c>
      <c r="U20" s="99"/>
      <c r="V20" s="99"/>
      <c r="W20" s="99">
        <v>38040</v>
      </c>
      <c r="X20" s="99"/>
      <c r="Y20" s="99">
        <v>44530</v>
      </c>
      <c r="Z20" s="99"/>
      <c r="AA20" s="99">
        <v>36757</v>
      </c>
      <c r="AB20" s="99"/>
      <c r="AD20" s="105">
        <f t="shared" si="1"/>
        <v>38911</v>
      </c>
    </row>
    <row r="21" spans="1:30" ht="12.75" customHeight="1" x14ac:dyDescent="0.25">
      <c r="A21">
        <v>19</v>
      </c>
      <c r="B21" s="95" t="s">
        <v>247</v>
      </c>
      <c r="C21" s="95" t="s">
        <v>265</v>
      </c>
      <c r="D21" s="99"/>
      <c r="E21" s="99">
        <v>29029</v>
      </c>
      <c r="F21" s="99"/>
      <c r="G21" s="99"/>
      <c r="H21" s="99"/>
      <c r="I21" s="99"/>
      <c r="J21" s="99">
        <v>39025</v>
      </c>
      <c r="K21" s="99"/>
      <c r="L21" s="99"/>
      <c r="M21" s="99"/>
      <c r="N21" s="99"/>
      <c r="O21" s="99">
        <v>29393</v>
      </c>
      <c r="P21" s="99"/>
      <c r="Q21" s="99">
        <v>29573</v>
      </c>
      <c r="R21" s="99"/>
      <c r="S21" s="99">
        <v>26638</v>
      </c>
      <c r="T21" s="99"/>
      <c r="U21" s="99">
        <v>40866</v>
      </c>
      <c r="V21" s="99"/>
      <c r="W21" s="99"/>
      <c r="X21" s="99"/>
      <c r="Y21" s="99"/>
      <c r="Z21" s="99"/>
      <c r="AA21" s="99">
        <v>53653</v>
      </c>
      <c r="AB21" s="99"/>
      <c r="AD21" s="105">
        <f t="shared" si="1"/>
        <v>39025</v>
      </c>
    </row>
    <row r="22" spans="1:30" x14ac:dyDescent="0.25">
      <c r="A22">
        <v>20</v>
      </c>
      <c r="B22" s="103" t="s">
        <v>31</v>
      </c>
      <c r="C22" s="95" t="s">
        <v>266</v>
      </c>
      <c r="D22" s="99"/>
      <c r="E22" s="99">
        <v>8272</v>
      </c>
      <c r="F22" s="99"/>
      <c r="G22" s="99"/>
      <c r="H22" s="99"/>
      <c r="I22" s="99">
        <v>9426</v>
      </c>
      <c r="J22" s="99"/>
      <c r="K22" s="99"/>
      <c r="L22" s="99">
        <v>10011</v>
      </c>
      <c r="M22" s="99"/>
      <c r="N22" s="99">
        <v>7954</v>
      </c>
      <c r="O22" s="99"/>
      <c r="P22" s="99"/>
      <c r="Q22" s="99">
        <v>8159</v>
      </c>
      <c r="R22" s="99"/>
      <c r="S22" s="99">
        <v>7519</v>
      </c>
      <c r="T22" s="99"/>
      <c r="U22" s="99"/>
      <c r="V22" s="99"/>
      <c r="W22" s="99"/>
      <c r="X22" s="99"/>
      <c r="Y22" s="99">
        <v>21887</v>
      </c>
      <c r="Z22" s="99"/>
      <c r="AA22" s="99">
        <v>7916</v>
      </c>
      <c r="AB22" s="99"/>
      <c r="AD22" s="105">
        <f t="shared" si="1"/>
        <v>9426</v>
      </c>
    </row>
    <row r="23" spans="1:30" x14ac:dyDescent="0.25">
      <c r="A23">
        <v>21</v>
      </c>
      <c r="B23" s="95" t="s">
        <v>162</v>
      </c>
      <c r="C23" s="95" t="s">
        <v>267</v>
      </c>
      <c r="D23" s="99"/>
      <c r="E23" s="99"/>
      <c r="F23" s="99"/>
      <c r="G23" s="99"/>
      <c r="H23" s="99"/>
      <c r="I23" s="99">
        <v>28310</v>
      </c>
      <c r="J23" s="99"/>
      <c r="K23" s="99">
        <v>30701</v>
      </c>
      <c r="L23" s="99"/>
      <c r="M23" s="99"/>
      <c r="N23" s="99">
        <v>30316</v>
      </c>
      <c r="O23" s="99"/>
      <c r="P23" s="99">
        <v>30046</v>
      </c>
      <c r="Q23" s="99"/>
      <c r="R23" s="99">
        <v>26151</v>
      </c>
      <c r="S23" s="99">
        <v>32074</v>
      </c>
      <c r="T23" s="99">
        <v>34273</v>
      </c>
      <c r="U23" s="99">
        <v>28727</v>
      </c>
      <c r="V23" s="99"/>
      <c r="W23" s="99"/>
      <c r="X23" s="99">
        <v>21586</v>
      </c>
      <c r="Y23" s="99">
        <v>29085</v>
      </c>
      <c r="Z23" s="99"/>
      <c r="AA23" s="99">
        <v>21766</v>
      </c>
      <c r="AB23" s="99"/>
      <c r="AD23" s="105">
        <f t="shared" si="1"/>
        <v>28310</v>
      </c>
    </row>
    <row r="24" spans="1:30" x14ac:dyDescent="0.25">
      <c r="A24">
        <v>22</v>
      </c>
      <c r="B24" s="95" t="s">
        <v>268</v>
      </c>
      <c r="C24" s="95" t="s">
        <v>263</v>
      </c>
      <c r="D24" s="99"/>
      <c r="E24" s="99"/>
      <c r="F24" s="99"/>
      <c r="G24" s="99"/>
      <c r="H24" s="99"/>
      <c r="I24" s="99">
        <v>3747</v>
      </c>
      <c r="J24" s="99"/>
      <c r="K24" s="99">
        <v>4642</v>
      </c>
      <c r="L24" s="99"/>
      <c r="M24" s="99"/>
      <c r="N24" s="99">
        <v>4170</v>
      </c>
      <c r="O24" s="99"/>
      <c r="P24" s="99">
        <v>4972</v>
      </c>
      <c r="Q24" s="99"/>
      <c r="R24" s="99">
        <v>3996</v>
      </c>
      <c r="S24" s="99"/>
      <c r="T24" s="99"/>
      <c r="U24" s="99"/>
      <c r="V24" s="99">
        <v>7309</v>
      </c>
      <c r="W24" s="99"/>
      <c r="X24" s="99"/>
      <c r="Y24" s="99">
        <v>4895</v>
      </c>
      <c r="Z24" s="99"/>
      <c r="AA24" s="99">
        <v>4874</v>
      </c>
      <c r="AB24" s="99"/>
      <c r="AD24" s="105">
        <f t="shared" si="1"/>
        <v>3747</v>
      </c>
    </row>
    <row r="25" spans="1:30" x14ac:dyDescent="0.25">
      <c r="A25">
        <v>23</v>
      </c>
      <c r="B25" s="95" t="s">
        <v>268</v>
      </c>
      <c r="C25" s="95" t="s">
        <v>266</v>
      </c>
      <c r="D25" s="99"/>
      <c r="E25" s="99"/>
      <c r="F25" s="99"/>
      <c r="G25" s="99"/>
      <c r="H25" s="99"/>
      <c r="I25" s="99">
        <v>3508</v>
      </c>
      <c r="J25" s="99"/>
      <c r="K25" s="99">
        <v>4538</v>
      </c>
      <c r="L25" s="99"/>
      <c r="M25" s="99"/>
      <c r="N25" s="99">
        <v>3764</v>
      </c>
      <c r="O25" s="99"/>
      <c r="P25" s="99">
        <v>4597</v>
      </c>
      <c r="Q25" s="99"/>
      <c r="R25" s="99">
        <v>3785</v>
      </c>
      <c r="S25" s="99"/>
      <c r="T25" s="99"/>
      <c r="U25" s="99"/>
      <c r="V25" s="99">
        <v>7645</v>
      </c>
      <c r="W25" s="99">
        <v>9199</v>
      </c>
      <c r="X25" s="99"/>
      <c r="Y25" s="99">
        <v>8442</v>
      </c>
      <c r="Z25" s="99"/>
      <c r="AA25" s="99">
        <v>5677</v>
      </c>
      <c r="AB25" s="99"/>
      <c r="AD25" s="105">
        <f t="shared" si="1"/>
        <v>3508</v>
      </c>
    </row>
    <row r="26" spans="1:30" x14ac:dyDescent="0.25">
      <c r="A26">
        <v>24</v>
      </c>
      <c r="B26" s="95" t="s">
        <v>268</v>
      </c>
      <c r="C26" s="95" t="s">
        <v>252</v>
      </c>
      <c r="D26" s="99">
        <v>9614</v>
      </c>
      <c r="E26" s="99"/>
      <c r="F26" s="99"/>
      <c r="G26" s="99"/>
      <c r="H26" s="99"/>
      <c r="I26" s="99">
        <v>6739</v>
      </c>
      <c r="J26" s="99"/>
      <c r="K26" s="99"/>
      <c r="L26" s="99"/>
      <c r="M26" s="99"/>
      <c r="N26" s="99"/>
      <c r="O26" s="99">
        <v>7407</v>
      </c>
      <c r="P26" s="99"/>
      <c r="Q26" s="99">
        <v>8938</v>
      </c>
      <c r="R26" s="99"/>
      <c r="S26" s="99"/>
      <c r="T26" s="99"/>
      <c r="U26" s="99">
        <v>8840</v>
      </c>
      <c r="V26" s="99"/>
      <c r="W26" s="99"/>
      <c r="X26" s="99"/>
      <c r="Y26" s="99">
        <v>9315</v>
      </c>
      <c r="Z26" s="99"/>
      <c r="AA26" s="99">
        <v>9616</v>
      </c>
      <c r="AB26" s="99"/>
      <c r="AD26" s="105">
        <f t="shared" si="1"/>
        <v>6739</v>
      </c>
    </row>
    <row r="27" spans="1:30" x14ac:dyDescent="0.25">
      <c r="A27">
        <v>25</v>
      </c>
      <c r="B27" s="103" t="s">
        <v>31</v>
      </c>
      <c r="C27" s="97" t="s">
        <v>269</v>
      </c>
      <c r="D27" s="99"/>
      <c r="E27" s="99">
        <v>14460</v>
      </c>
      <c r="F27" s="99"/>
      <c r="G27" s="99"/>
      <c r="H27" s="99"/>
      <c r="I27" s="99">
        <v>14634</v>
      </c>
      <c r="J27" s="99"/>
      <c r="K27" s="99"/>
      <c r="L27" s="99">
        <v>12328</v>
      </c>
      <c r="M27" s="99"/>
      <c r="N27" s="99"/>
      <c r="O27" s="99">
        <v>13688</v>
      </c>
      <c r="P27" s="99"/>
      <c r="Q27" s="99">
        <v>13391</v>
      </c>
      <c r="R27" s="99"/>
      <c r="S27" s="99">
        <v>10342</v>
      </c>
      <c r="T27" s="99"/>
      <c r="U27" s="99"/>
      <c r="V27" s="99"/>
      <c r="W27" s="99"/>
      <c r="X27" s="99"/>
      <c r="Y27" s="99">
        <v>21102</v>
      </c>
      <c r="Z27" s="99"/>
      <c r="AA27" s="99">
        <v>9804</v>
      </c>
      <c r="AB27" s="99"/>
      <c r="AD27" s="105">
        <f t="shared" si="1"/>
        <v>14634</v>
      </c>
    </row>
    <row r="28" spans="1:30" x14ac:dyDescent="0.25">
      <c r="A28">
        <v>26</v>
      </c>
      <c r="B28" s="97" t="s">
        <v>27</v>
      </c>
      <c r="C28" s="97" t="s">
        <v>270</v>
      </c>
      <c r="D28" s="99">
        <v>45914</v>
      </c>
      <c r="E28" s="99"/>
      <c r="F28" s="99"/>
      <c r="G28" s="99"/>
      <c r="H28" s="99"/>
      <c r="I28" s="99"/>
      <c r="J28" s="99">
        <v>51380</v>
      </c>
      <c r="K28" s="99"/>
      <c r="L28" s="99"/>
      <c r="M28" s="99"/>
      <c r="N28" s="99">
        <v>44243</v>
      </c>
      <c r="O28" s="99"/>
      <c r="P28" s="99">
        <v>47015</v>
      </c>
      <c r="Q28" s="99"/>
      <c r="R28" s="99">
        <v>49435</v>
      </c>
      <c r="S28" s="99"/>
      <c r="T28" s="99">
        <v>49903</v>
      </c>
      <c r="U28" s="99"/>
      <c r="V28" s="99"/>
      <c r="W28" s="99">
        <v>49313</v>
      </c>
      <c r="X28" s="99"/>
      <c r="Y28" s="99">
        <v>36571</v>
      </c>
      <c r="Z28" s="99"/>
      <c r="AA28" s="99">
        <v>39648</v>
      </c>
      <c r="AB28" s="99"/>
      <c r="AD28" s="105">
        <f t="shared" si="1"/>
        <v>51380</v>
      </c>
    </row>
    <row r="29" spans="1:30" x14ac:dyDescent="0.25">
      <c r="A29">
        <v>27</v>
      </c>
      <c r="B29" s="103" t="s">
        <v>31</v>
      </c>
      <c r="C29" s="97" t="s">
        <v>271</v>
      </c>
      <c r="D29" s="99"/>
      <c r="E29" s="99">
        <v>12283</v>
      </c>
      <c r="F29" s="99"/>
      <c r="G29" s="99"/>
      <c r="H29" s="99"/>
      <c r="I29" s="99">
        <v>13458</v>
      </c>
      <c r="J29" s="99"/>
      <c r="K29" s="99"/>
      <c r="L29" s="99">
        <v>13669</v>
      </c>
      <c r="M29" s="99"/>
      <c r="N29" s="99">
        <v>12342</v>
      </c>
      <c r="O29" s="99"/>
      <c r="P29" s="99"/>
      <c r="Q29" s="99">
        <v>11699</v>
      </c>
      <c r="R29" s="99"/>
      <c r="S29" s="99">
        <v>9766</v>
      </c>
      <c r="T29" s="99"/>
      <c r="U29" s="99"/>
      <c r="V29" s="99"/>
      <c r="W29" s="99"/>
      <c r="X29" s="99"/>
      <c r="Y29" s="99">
        <v>15396</v>
      </c>
      <c r="Z29" s="99"/>
      <c r="AA29" s="99">
        <v>8496</v>
      </c>
      <c r="AB29" s="99"/>
      <c r="AD29" s="105">
        <f t="shared" si="1"/>
        <v>13458</v>
      </c>
    </row>
    <row r="30" spans="1:30" x14ac:dyDescent="0.25">
      <c r="A30">
        <v>28</v>
      </c>
      <c r="B30" s="103" t="s">
        <v>31</v>
      </c>
      <c r="C30" s="97" t="s">
        <v>273</v>
      </c>
      <c r="D30" s="99"/>
      <c r="E30" s="99">
        <v>25490</v>
      </c>
      <c r="F30" s="99"/>
      <c r="G30" s="99"/>
      <c r="H30" s="99"/>
      <c r="I30" s="99">
        <v>20597</v>
      </c>
      <c r="J30" s="99"/>
      <c r="K30" s="99">
        <v>25884</v>
      </c>
      <c r="L30" s="99"/>
      <c r="M30" s="99">
        <v>19448</v>
      </c>
      <c r="N30" s="99"/>
      <c r="O30" s="99">
        <v>20683</v>
      </c>
      <c r="P30" s="99"/>
      <c r="Q30" s="99">
        <v>17593</v>
      </c>
      <c r="R30" s="99"/>
      <c r="S30" s="99">
        <v>15351</v>
      </c>
      <c r="T30" s="99"/>
      <c r="U30" s="99"/>
      <c r="V30" s="99"/>
      <c r="W30" s="99"/>
      <c r="X30" s="99">
        <v>19924</v>
      </c>
      <c r="Y30" s="99">
        <v>8935</v>
      </c>
      <c r="Z30" s="99"/>
      <c r="AA30" s="99">
        <v>5334</v>
      </c>
      <c r="AB30" s="99"/>
      <c r="AD30" s="105">
        <f t="shared" si="1"/>
        <v>20597</v>
      </c>
    </row>
    <row r="31" spans="1:30" x14ac:dyDescent="0.25">
      <c r="A31">
        <v>29</v>
      </c>
      <c r="B31" s="327" t="s">
        <v>1147</v>
      </c>
      <c r="C31" s="97" t="s">
        <v>270</v>
      </c>
      <c r="D31" s="99">
        <v>12506</v>
      </c>
      <c r="E31" s="99"/>
      <c r="F31" s="99"/>
      <c r="G31" s="99"/>
      <c r="H31" s="99"/>
      <c r="I31" s="99"/>
      <c r="J31" s="99">
        <v>8101</v>
      </c>
      <c r="K31" s="99"/>
      <c r="L31" s="99"/>
      <c r="M31" s="99"/>
      <c r="N31" s="99"/>
      <c r="O31" s="99">
        <v>16850</v>
      </c>
      <c r="P31" s="99"/>
      <c r="Q31" s="99">
        <v>17339</v>
      </c>
      <c r="R31" s="99"/>
      <c r="S31" s="99">
        <v>12557</v>
      </c>
      <c r="T31" s="99"/>
      <c r="U31" s="99"/>
      <c r="V31" s="99">
        <v>8800</v>
      </c>
      <c r="W31" s="99"/>
      <c r="X31" s="99"/>
      <c r="Y31" s="99"/>
      <c r="Z31" s="99"/>
      <c r="AA31" s="99">
        <v>8274</v>
      </c>
      <c r="AB31" s="99"/>
      <c r="AD31" s="105">
        <f t="shared" si="1"/>
        <v>8101</v>
      </c>
    </row>
    <row r="32" spans="1:30" ht="12.75" customHeight="1" x14ac:dyDescent="0.25">
      <c r="A32">
        <v>30</v>
      </c>
      <c r="B32" s="95" t="s">
        <v>161</v>
      </c>
      <c r="C32" s="95" t="s">
        <v>273</v>
      </c>
      <c r="D32" s="99"/>
      <c r="E32" s="99"/>
      <c r="F32" s="99">
        <v>30115</v>
      </c>
      <c r="G32" s="99"/>
      <c r="H32" s="99"/>
      <c r="I32" s="99"/>
      <c r="J32" s="99">
        <v>29056</v>
      </c>
      <c r="K32" s="99"/>
      <c r="L32" s="99"/>
      <c r="M32" s="99">
        <v>45083</v>
      </c>
      <c r="N32" s="99">
        <v>32246</v>
      </c>
      <c r="O32" s="99"/>
      <c r="P32" s="99"/>
      <c r="Q32" s="99">
        <v>32939</v>
      </c>
      <c r="R32" s="99"/>
      <c r="S32" s="99">
        <v>31963</v>
      </c>
      <c r="T32" s="99"/>
      <c r="U32" s="99">
        <v>33582</v>
      </c>
      <c r="V32" s="99"/>
      <c r="W32" s="99"/>
      <c r="X32" s="99">
        <v>41144</v>
      </c>
      <c r="Y32" s="99"/>
      <c r="Z32" s="99"/>
      <c r="AA32" s="99">
        <v>42995</v>
      </c>
      <c r="AB32" s="99"/>
      <c r="AD32" s="105">
        <f t="shared" si="1"/>
        <v>29056</v>
      </c>
    </row>
    <row r="33" spans="1:30" ht="12.75" customHeight="1" x14ac:dyDescent="0.25">
      <c r="A33">
        <v>31</v>
      </c>
      <c r="B33" s="95" t="s">
        <v>247</v>
      </c>
      <c r="C33" s="95" t="s">
        <v>270</v>
      </c>
      <c r="D33" s="99"/>
      <c r="E33" s="99">
        <v>34618</v>
      </c>
      <c r="F33" s="99"/>
      <c r="G33" s="99"/>
      <c r="H33" s="99"/>
      <c r="I33" s="99"/>
      <c r="J33" s="99">
        <v>36366</v>
      </c>
      <c r="K33" s="99"/>
      <c r="L33" s="99"/>
      <c r="M33" s="99"/>
      <c r="N33" s="99"/>
      <c r="O33" s="99">
        <v>31349</v>
      </c>
      <c r="P33" s="99"/>
      <c r="Q33" s="99">
        <v>24297</v>
      </c>
      <c r="R33" s="99"/>
      <c r="S33" s="99">
        <v>31540</v>
      </c>
      <c r="T33" s="99"/>
      <c r="U33" s="99">
        <v>37744</v>
      </c>
      <c r="V33" s="99"/>
      <c r="W33" s="99">
        <v>41019</v>
      </c>
      <c r="X33" s="99">
        <v>48301</v>
      </c>
      <c r="Y33" s="99"/>
      <c r="Z33" s="99"/>
      <c r="AA33" s="99">
        <v>50328</v>
      </c>
      <c r="AB33" s="99"/>
      <c r="AD33" s="105">
        <f t="shared" si="1"/>
        <v>36366</v>
      </c>
    </row>
    <row r="34" spans="1:30" ht="12.75" customHeight="1" x14ac:dyDescent="0.25">
      <c r="A34">
        <v>32</v>
      </c>
      <c r="B34" s="95" t="s">
        <v>161</v>
      </c>
      <c r="C34" s="95" t="s">
        <v>271</v>
      </c>
      <c r="D34" s="99"/>
      <c r="E34" s="99"/>
      <c r="F34" s="99">
        <v>27360</v>
      </c>
      <c r="G34" s="99"/>
      <c r="H34" s="99"/>
      <c r="I34" s="99"/>
      <c r="J34" s="99">
        <v>30015</v>
      </c>
      <c r="K34" s="99"/>
      <c r="L34" s="99">
        <v>28993</v>
      </c>
      <c r="M34" s="99"/>
      <c r="N34" s="99"/>
      <c r="O34" s="99">
        <v>32353</v>
      </c>
      <c r="P34" s="99"/>
      <c r="Q34" s="99">
        <v>31970</v>
      </c>
      <c r="R34" s="99"/>
      <c r="S34" s="99">
        <v>31102</v>
      </c>
      <c r="T34" s="99"/>
      <c r="U34" s="99">
        <v>30500</v>
      </c>
      <c r="V34" s="99"/>
      <c r="W34" s="99">
        <v>32513</v>
      </c>
      <c r="X34" s="99"/>
      <c r="Y34" s="99"/>
      <c r="Z34" s="99"/>
      <c r="AA34" s="99">
        <v>38817</v>
      </c>
      <c r="AB34" s="99"/>
      <c r="AD34" s="105">
        <f t="shared" si="1"/>
        <v>30015</v>
      </c>
    </row>
    <row r="35" spans="1:30" ht="12.75" customHeight="1" x14ac:dyDescent="0.25">
      <c r="A35">
        <v>33</v>
      </c>
      <c r="B35" s="95" t="s">
        <v>25</v>
      </c>
      <c r="C35" s="95" t="s">
        <v>274</v>
      </c>
      <c r="D35" s="99">
        <v>4004</v>
      </c>
      <c r="E35" s="99"/>
      <c r="F35" s="99"/>
      <c r="G35" s="99"/>
      <c r="H35" s="99"/>
      <c r="I35" s="99">
        <v>5044</v>
      </c>
      <c r="J35" s="99"/>
      <c r="K35" s="99">
        <v>6291</v>
      </c>
      <c r="L35" s="99"/>
      <c r="M35" s="99"/>
      <c r="N35" s="99"/>
      <c r="O35" s="99">
        <v>5287</v>
      </c>
      <c r="P35" s="99"/>
      <c r="Q35" s="99">
        <v>7746</v>
      </c>
      <c r="R35" s="99"/>
      <c r="S35" s="99"/>
      <c r="T35" s="99">
        <v>5859</v>
      </c>
      <c r="U35" s="99"/>
      <c r="V35" s="99"/>
      <c r="W35" s="99"/>
      <c r="X35" s="99"/>
      <c r="Y35" s="99">
        <v>5344</v>
      </c>
      <c r="Z35" s="99"/>
      <c r="AA35" s="99">
        <v>4623</v>
      </c>
      <c r="AB35" s="99"/>
      <c r="AD35" s="105">
        <f t="shared" si="1"/>
        <v>5044</v>
      </c>
    </row>
    <row r="36" spans="1:30" x14ac:dyDescent="0.25">
      <c r="A36">
        <v>34</v>
      </c>
      <c r="B36" s="95" t="s">
        <v>29</v>
      </c>
      <c r="C36" s="95" t="s">
        <v>267</v>
      </c>
      <c r="D36" s="99">
        <v>4241</v>
      </c>
      <c r="E36" s="99"/>
      <c r="F36" s="99"/>
      <c r="G36" s="99"/>
      <c r="H36" s="99"/>
      <c r="I36" s="99">
        <v>6409</v>
      </c>
      <c r="J36" s="99"/>
      <c r="K36" s="99"/>
      <c r="L36" s="99">
        <v>8109</v>
      </c>
      <c r="M36" s="99"/>
      <c r="N36" s="99">
        <v>6892</v>
      </c>
      <c r="O36" s="99"/>
      <c r="P36" s="99">
        <v>9509</v>
      </c>
      <c r="Q36" s="99"/>
      <c r="R36" s="99">
        <v>7479</v>
      </c>
      <c r="S36" s="99"/>
      <c r="T36" s="99">
        <v>7644</v>
      </c>
      <c r="U36" s="99"/>
      <c r="V36" s="99">
        <v>6093</v>
      </c>
      <c r="W36" s="99"/>
      <c r="X36" s="99">
        <v>7936</v>
      </c>
      <c r="Y36" s="99"/>
      <c r="Z36" s="99"/>
      <c r="AA36" s="99">
        <v>8093</v>
      </c>
      <c r="AB36" s="99"/>
      <c r="AD36" s="105">
        <f t="shared" si="1"/>
        <v>6409</v>
      </c>
    </row>
    <row r="37" spans="1:30" x14ac:dyDescent="0.25">
      <c r="A37">
        <v>35</v>
      </c>
      <c r="B37" s="95" t="s">
        <v>275</v>
      </c>
      <c r="C37" s="95" t="s">
        <v>274</v>
      </c>
      <c r="D37" s="99"/>
      <c r="E37" s="99">
        <v>7036</v>
      </c>
      <c r="F37" s="99"/>
      <c r="G37" s="99"/>
      <c r="H37" s="99">
        <v>7832</v>
      </c>
      <c r="I37" s="99"/>
      <c r="J37" s="99">
        <v>7655</v>
      </c>
      <c r="K37" s="99"/>
      <c r="L37" s="99">
        <v>8027</v>
      </c>
      <c r="M37" s="99"/>
      <c r="N37" s="99">
        <v>7847</v>
      </c>
      <c r="O37" s="99"/>
      <c r="P37" s="99"/>
      <c r="Q37" s="99">
        <v>6008</v>
      </c>
      <c r="R37" s="99"/>
      <c r="S37" s="99"/>
      <c r="T37" s="99">
        <v>7615</v>
      </c>
      <c r="U37" s="99"/>
      <c r="V37" s="99"/>
      <c r="W37" s="99"/>
      <c r="X37" s="99"/>
      <c r="Y37" s="99">
        <v>4675</v>
      </c>
      <c r="Z37" s="99"/>
      <c r="AA37" s="99">
        <v>5207</v>
      </c>
      <c r="AB37" s="99"/>
      <c r="AD37" s="105">
        <f t="shared" si="1"/>
        <v>7832</v>
      </c>
    </row>
    <row r="38" spans="1:30" ht="12.75" customHeight="1" x14ac:dyDescent="0.25">
      <c r="A38">
        <v>36</v>
      </c>
      <c r="B38" s="95" t="s">
        <v>161</v>
      </c>
      <c r="C38" s="95" t="s">
        <v>277</v>
      </c>
      <c r="D38" s="99"/>
      <c r="E38" s="99"/>
      <c r="F38" s="99">
        <v>28048</v>
      </c>
      <c r="G38" s="99"/>
      <c r="H38" s="99"/>
      <c r="I38" s="99"/>
      <c r="J38" s="99">
        <v>28413</v>
      </c>
      <c r="K38" s="99"/>
      <c r="L38" s="99">
        <v>27976</v>
      </c>
      <c r="M38" s="99">
        <v>30324</v>
      </c>
      <c r="N38" s="99"/>
      <c r="O38" s="99">
        <v>28288</v>
      </c>
      <c r="P38" s="99"/>
      <c r="Q38" s="99">
        <v>32458</v>
      </c>
      <c r="R38" s="99">
        <v>30802</v>
      </c>
      <c r="S38" s="99"/>
      <c r="T38" s="99">
        <v>30487</v>
      </c>
      <c r="U38" s="99">
        <v>30660</v>
      </c>
      <c r="V38" s="99"/>
      <c r="W38" s="99"/>
      <c r="X38" s="99"/>
      <c r="Y38" s="99"/>
      <c r="Z38" s="99"/>
      <c r="AA38" s="99">
        <v>48014</v>
      </c>
      <c r="AB38" s="99"/>
      <c r="AD38" s="105">
        <f t="shared" si="1"/>
        <v>28413</v>
      </c>
    </row>
    <row r="39" spans="1:30" ht="12.75" customHeight="1" x14ac:dyDescent="0.25">
      <c r="A39">
        <v>37</v>
      </c>
      <c r="B39" s="95" t="s">
        <v>161</v>
      </c>
      <c r="C39" s="95" t="s">
        <v>256</v>
      </c>
      <c r="D39" s="99"/>
      <c r="E39" s="99"/>
      <c r="F39" s="99">
        <v>25152</v>
      </c>
      <c r="G39" s="99"/>
      <c r="H39" s="99"/>
      <c r="I39" s="99"/>
      <c r="J39" s="99">
        <v>27003</v>
      </c>
      <c r="K39" s="99"/>
      <c r="L39" s="99">
        <v>29928</v>
      </c>
      <c r="M39" s="99"/>
      <c r="N39" s="99"/>
      <c r="O39" s="99">
        <v>31565</v>
      </c>
      <c r="P39" s="99"/>
      <c r="Q39" s="99">
        <v>31431</v>
      </c>
      <c r="R39" s="99">
        <v>33070</v>
      </c>
      <c r="S39" s="99"/>
      <c r="T39" s="99">
        <v>33048</v>
      </c>
      <c r="U39" s="99">
        <v>31440</v>
      </c>
      <c r="V39" s="99"/>
      <c r="W39" s="99">
        <v>28116</v>
      </c>
      <c r="X39" s="99">
        <v>36390</v>
      </c>
      <c r="Y39" s="99"/>
      <c r="Z39" s="99"/>
      <c r="AA39" s="99">
        <v>39724</v>
      </c>
      <c r="AB39" s="99"/>
      <c r="AD39" s="105">
        <f t="shared" si="1"/>
        <v>27003</v>
      </c>
    </row>
    <row r="40" spans="1:30" ht="12.75" customHeight="1" x14ac:dyDescent="0.25">
      <c r="A40">
        <v>38</v>
      </c>
      <c r="B40" s="95" t="s">
        <v>161</v>
      </c>
      <c r="C40" s="95" t="s">
        <v>269</v>
      </c>
      <c r="D40" s="99"/>
      <c r="E40" s="99"/>
      <c r="F40" s="99">
        <v>22559</v>
      </c>
      <c r="G40" s="99"/>
      <c r="H40" s="99"/>
      <c r="I40" s="99"/>
      <c r="J40" s="99">
        <v>26482</v>
      </c>
      <c r="K40" s="99"/>
      <c r="L40" s="99"/>
      <c r="M40" s="99"/>
      <c r="N40" s="99"/>
      <c r="O40" s="99">
        <v>36172</v>
      </c>
      <c r="P40" s="99"/>
      <c r="Q40" s="99">
        <v>31768</v>
      </c>
      <c r="R40" s="99"/>
      <c r="S40" s="99">
        <v>31893</v>
      </c>
      <c r="T40" s="99"/>
      <c r="U40" s="99">
        <v>31498</v>
      </c>
      <c r="V40" s="99"/>
      <c r="W40" s="99">
        <v>35513</v>
      </c>
      <c r="X40" s="99"/>
      <c r="Y40" s="99"/>
      <c r="Z40" s="99"/>
      <c r="AA40" s="99">
        <v>41767</v>
      </c>
      <c r="AB40" s="99"/>
      <c r="AD40" s="105">
        <f t="shared" si="1"/>
        <v>26482</v>
      </c>
    </row>
    <row r="41" spans="1:30" ht="12.75" customHeight="1" x14ac:dyDescent="0.25">
      <c r="A41">
        <v>39</v>
      </c>
      <c r="B41" s="95" t="s">
        <v>240</v>
      </c>
      <c r="C41" s="95" t="s">
        <v>279</v>
      </c>
      <c r="D41" s="99">
        <v>4241</v>
      </c>
      <c r="E41" s="99"/>
      <c r="F41" s="99"/>
      <c r="G41" s="99"/>
      <c r="H41" s="99"/>
      <c r="I41" s="99"/>
      <c r="J41" s="99">
        <v>7578</v>
      </c>
      <c r="K41" s="99"/>
      <c r="L41" s="99"/>
      <c r="M41" s="99"/>
      <c r="N41" s="99"/>
      <c r="O41" s="99">
        <v>8245</v>
      </c>
      <c r="P41" s="99"/>
      <c r="Q41" s="99">
        <v>8611</v>
      </c>
      <c r="R41" s="99"/>
      <c r="S41" s="99">
        <v>8156</v>
      </c>
      <c r="T41" s="99"/>
      <c r="U41" s="99">
        <v>7596</v>
      </c>
      <c r="V41" s="99"/>
      <c r="W41" s="99"/>
      <c r="X41" s="99"/>
      <c r="Y41" s="99">
        <v>9421</v>
      </c>
      <c r="Z41" s="99"/>
      <c r="AA41" s="99">
        <v>8090</v>
      </c>
      <c r="AB41" s="99"/>
      <c r="AD41" s="105">
        <f t="shared" si="1"/>
        <v>7578</v>
      </c>
    </row>
    <row r="42" spans="1:30" ht="12.75" customHeight="1" x14ac:dyDescent="0.25">
      <c r="A42">
        <v>40</v>
      </c>
      <c r="B42" s="95" t="s">
        <v>247</v>
      </c>
      <c r="C42" s="95" t="s">
        <v>280</v>
      </c>
      <c r="D42" s="99"/>
      <c r="E42" s="99">
        <v>33791</v>
      </c>
      <c r="F42" s="99"/>
      <c r="G42" s="99"/>
      <c r="H42" s="99"/>
      <c r="I42" s="99"/>
      <c r="J42" s="99">
        <v>34880</v>
      </c>
      <c r="K42" s="99"/>
      <c r="L42" s="99"/>
      <c r="M42" s="99"/>
      <c r="N42" s="99">
        <v>37423</v>
      </c>
      <c r="O42" s="99"/>
      <c r="P42" s="99"/>
      <c r="Q42" s="99">
        <v>31776</v>
      </c>
      <c r="R42" s="99"/>
      <c r="S42" s="99">
        <v>32723</v>
      </c>
      <c r="T42" s="99"/>
      <c r="U42" s="99">
        <v>37530</v>
      </c>
      <c r="V42" s="99">
        <v>54000</v>
      </c>
      <c r="W42" s="99"/>
      <c r="X42" s="99"/>
      <c r="Y42" s="99"/>
      <c r="Z42" s="99"/>
      <c r="AA42" s="99">
        <v>44000</v>
      </c>
      <c r="AB42" s="99"/>
      <c r="AD42" s="105">
        <f t="shared" si="1"/>
        <v>34880</v>
      </c>
    </row>
    <row r="43" spans="1:30" ht="12.75" customHeight="1" x14ac:dyDescent="0.25">
      <c r="A43">
        <v>41</v>
      </c>
      <c r="B43" s="95" t="s">
        <v>161</v>
      </c>
      <c r="C43" s="95" t="s">
        <v>282</v>
      </c>
      <c r="D43" s="99"/>
      <c r="E43" s="99">
        <v>24164</v>
      </c>
      <c r="F43" s="99"/>
      <c r="G43" s="99"/>
      <c r="H43" s="99"/>
      <c r="I43" s="99"/>
      <c r="J43" s="99">
        <v>24216</v>
      </c>
      <c r="K43" s="99"/>
      <c r="L43" s="99">
        <v>24191</v>
      </c>
      <c r="M43" s="99">
        <v>32571</v>
      </c>
      <c r="N43" s="99"/>
      <c r="O43" s="99">
        <v>33892</v>
      </c>
      <c r="P43" s="99"/>
      <c r="Q43" s="99">
        <v>25362</v>
      </c>
      <c r="R43" s="99"/>
      <c r="S43" s="99">
        <v>25842</v>
      </c>
      <c r="T43" s="99"/>
      <c r="U43" s="99">
        <v>26816</v>
      </c>
      <c r="V43" s="99"/>
      <c r="W43" s="99"/>
      <c r="X43" s="99"/>
      <c r="Y43" s="99"/>
      <c r="Z43" s="99"/>
      <c r="AA43" s="99">
        <v>33368</v>
      </c>
      <c r="AB43" s="99"/>
      <c r="AD43" s="105">
        <f t="shared" si="1"/>
        <v>24216</v>
      </c>
    </row>
    <row r="44" spans="1:30" x14ac:dyDescent="0.25">
      <c r="A44">
        <v>42</v>
      </c>
      <c r="B44" s="325" t="s">
        <v>1147</v>
      </c>
      <c r="C44" s="95" t="s">
        <v>280</v>
      </c>
      <c r="D44" s="99">
        <v>7339</v>
      </c>
      <c r="E44" s="99"/>
      <c r="F44" s="99"/>
      <c r="G44" s="99"/>
      <c r="H44" s="99"/>
      <c r="I44" s="99"/>
      <c r="J44" s="99">
        <v>7046</v>
      </c>
      <c r="K44" s="99"/>
      <c r="L44" s="99"/>
      <c r="M44" s="99"/>
      <c r="N44" s="99"/>
      <c r="O44" s="99">
        <v>11835</v>
      </c>
      <c r="P44" s="99"/>
      <c r="Q44" s="99">
        <v>12239</v>
      </c>
      <c r="R44" s="99"/>
      <c r="S44" s="99"/>
      <c r="T44" s="99">
        <v>10307</v>
      </c>
      <c r="U44" s="99"/>
      <c r="V44" s="99"/>
      <c r="W44" s="99"/>
      <c r="X44" s="99"/>
      <c r="Y44" s="99"/>
      <c r="Z44" s="99"/>
      <c r="AA44" s="99">
        <v>6329</v>
      </c>
      <c r="AB44" s="99"/>
      <c r="AD44" s="105">
        <f t="shared" si="1"/>
        <v>7046</v>
      </c>
    </row>
    <row r="45" spans="1:30" ht="12.75" customHeight="1" x14ac:dyDescent="0.25">
      <c r="A45">
        <v>43</v>
      </c>
      <c r="B45" s="95" t="s">
        <v>41</v>
      </c>
      <c r="C45" s="325" t="s">
        <v>298</v>
      </c>
      <c r="D45" s="99"/>
      <c r="E45" s="99">
        <v>13305</v>
      </c>
      <c r="F45" s="99"/>
      <c r="G45" s="99"/>
      <c r="H45" s="99"/>
      <c r="I45" s="99"/>
      <c r="J45" s="99">
        <v>16717</v>
      </c>
      <c r="K45" s="99"/>
      <c r="L45" s="99"/>
      <c r="M45" s="99"/>
      <c r="N45" s="99"/>
      <c r="O45" s="99">
        <v>25564</v>
      </c>
      <c r="P45" s="99"/>
      <c r="Q45" s="99">
        <v>30377</v>
      </c>
      <c r="R45" s="99"/>
      <c r="S45" s="99">
        <v>30313</v>
      </c>
      <c r="T45" s="99"/>
      <c r="U45" s="99">
        <v>30497</v>
      </c>
      <c r="V45" s="99"/>
      <c r="W45" s="99">
        <v>30674</v>
      </c>
      <c r="X45" s="99"/>
      <c r="Y45" s="99">
        <v>34082</v>
      </c>
      <c r="Z45" s="99"/>
      <c r="AA45" s="99">
        <v>30378</v>
      </c>
      <c r="AB45" s="99"/>
      <c r="AD45" s="105">
        <f t="shared" si="1"/>
        <v>16717</v>
      </c>
    </row>
    <row r="46" spans="1:30" ht="12.75" customHeight="1" x14ac:dyDescent="0.25">
      <c r="A46">
        <v>44</v>
      </c>
      <c r="B46" s="95" t="s">
        <v>41</v>
      </c>
      <c r="C46" s="95" t="s">
        <v>283</v>
      </c>
      <c r="D46" s="99"/>
      <c r="E46" s="99">
        <v>12953</v>
      </c>
      <c r="F46" s="99"/>
      <c r="G46" s="99"/>
      <c r="H46" s="99"/>
      <c r="I46" s="99"/>
      <c r="J46" s="99">
        <v>13801</v>
      </c>
      <c r="K46" s="99"/>
      <c r="L46" s="99"/>
      <c r="M46" s="99"/>
      <c r="N46" s="99"/>
      <c r="O46" s="99">
        <v>26316</v>
      </c>
      <c r="P46" s="99"/>
      <c r="Q46" s="99">
        <v>29588</v>
      </c>
      <c r="R46" s="99"/>
      <c r="S46" s="99">
        <v>30753</v>
      </c>
      <c r="T46" s="99"/>
      <c r="U46" s="99">
        <v>31151</v>
      </c>
      <c r="V46" s="99"/>
      <c r="W46" s="99">
        <v>29705</v>
      </c>
      <c r="X46" s="99">
        <v>29460</v>
      </c>
      <c r="Y46" s="99">
        <v>29026</v>
      </c>
      <c r="Z46" s="99"/>
      <c r="AA46" s="99">
        <v>28953</v>
      </c>
      <c r="AB46" s="99"/>
      <c r="AD46" s="105">
        <f t="shared" si="1"/>
        <v>13801</v>
      </c>
    </row>
    <row r="47" spans="1:30" ht="12.75" customHeight="1" x14ac:dyDescent="0.25">
      <c r="A47">
        <v>45</v>
      </c>
      <c r="B47" s="97" t="s">
        <v>41</v>
      </c>
      <c r="C47" s="97" t="s">
        <v>271</v>
      </c>
      <c r="D47" s="99"/>
      <c r="E47" s="99">
        <v>16185</v>
      </c>
      <c r="F47" s="99"/>
      <c r="G47" s="99"/>
      <c r="H47" s="99"/>
      <c r="I47" s="99"/>
      <c r="J47" s="99">
        <v>18699</v>
      </c>
      <c r="K47" s="99"/>
      <c r="L47" s="99"/>
      <c r="M47" s="99"/>
      <c r="N47" s="99"/>
      <c r="O47" s="99">
        <v>28623</v>
      </c>
      <c r="P47" s="99"/>
      <c r="Q47" s="99">
        <v>31904</v>
      </c>
      <c r="R47" s="99"/>
      <c r="S47" s="99">
        <v>30667</v>
      </c>
      <c r="T47" s="99"/>
      <c r="U47" s="99">
        <v>30691</v>
      </c>
      <c r="V47" s="99"/>
      <c r="W47" s="99">
        <v>31310</v>
      </c>
      <c r="X47" s="99"/>
      <c r="Y47" s="99"/>
      <c r="Z47" s="99"/>
      <c r="AA47" s="99">
        <v>29917</v>
      </c>
      <c r="AB47" s="99"/>
      <c r="AD47" s="105">
        <f t="shared" si="1"/>
        <v>18699</v>
      </c>
    </row>
    <row r="48" spans="1:30" ht="12.75" customHeight="1" x14ac:dyDescent="0.25">
      <c r="A48">
        <v>46</v>
      </c>
      <c r="B48" s="97" t="s">
        <v>27</v>
      </c>
      <c r="C48" s="97" t="s">
        <v>280</v>
      </c>
      <c r="D48" s="99"/>
      <c r="E48" s="99"/>
      <c r="F48" s="99">
        <v>37835</v>
      </c>
      <c r="G48" s="99"/>
      <c r="H48" s="99"/>
      <c r="I48" s="99"/>
      <c r="J48" s="99">
        <v>37510</v>
      </c>
      <c r="K48" s="99"/>
      <c r="L48" s="99"/>
      <c r="M48" s="99"/>
      <c r="N48" s="99">
        <v>45675</v>
      </c>
      <c r="O48" s="99"/>
      <c r="P48" s="99"/>
      <c r="Q48" s="99">
        <v>46645</v>
      </c>
      <c r="R48" s="99"/>
      <c r="S48" s="99">
        <v>49792</v>
      </c>
      <c r="T48" s="99"/>
      <c r="U48" s="99">
        <v>48954</v>
      </c>
      <c r="V48" s="99"/>
      <c r="W48" s="99">
        <v>52008</v>
      </c>
      <c r="X48" s="99"/>
      <c r="Y48" s="99"/>
      <c r="Z48" s="99"/>
      <c r="AA48" s="99">
        <v>46026</v>
      </c>
      <c r="AB48" s="99"/>
      <c r="AD48" s="105">
        <f t="shared" si="1"/>
        <v>37510</v>
      </c>
    </row>
    <row r="49" spans="1:30" ht="12.75" customHeight="1" x14ac:dyDescent="0.25">
      <c r="A49">
        <v>47</v>
      </c>
      <c r="B49" s="95" t="s">
        <v>240</v>
      </c>
      <c r="C49" s="95" t="s">
        <v>284</v>
      </c>
      <c r="D49" s="99">
        <v>7524</v>
      </c>
      <c r="E49" s="99"/>
      <c r="F49" s="99"/>
      <c r="G49" s="99"/>
      <c r="H49" s="99"/>
      <c r="I49" s="99"/>
      <c r="J49" s="99">
        <v>6570</v>
      </c>
      <c r="K49" s="99"/>
      <c r="L49" s="99"/>
      <c r="M49" s="99"/>
      <c r="N49" s="99"/>
      <c r="O49" s="99">
        <v>6595</v>
      </c>
      <c r="P49" s="99"/>
      <c r="Q49" s="99">
        <v>8236</v>
      </c>
      <c r="R49" s="99"/>
      <c r="S49" s="99">
        <v>6050</v>
      </c>
      <c r="T49" s="99"/>
      <c r="U49" s="99">
        <v>9244</v>
      </c>
      <c r="V49" s="99"/>
      <c r="W49" s="99"/>
      <c r="X49" s="99"/>
      <c r="Y49" s="99">
        <v>8424</v>
      </c>
      <c r="Z49" s="99"/>
      <c r="AA49" s="99">
        <v>6688</v>
      </c>
      <c r="AB49" s="99"/>
      <c r="AD49" s="105">
        <f t="shared" si="1"/>
        <v>6570</v>
      </c>
    </row>
    <row r="50" spans="1:30" ht="12.75" customHeight="1" x14ac:dyDescent="0.25">
      <c r="A50">
        <v>48</v>
      </c>
      <c r="B50" s="95" t="s">
        <v>41</v>
      </c>
      <c r="C50" s="95" t="s">
        <v>269</v>
      </c>
      <c r="D50" s="99"/>
      <c r="E50" s="99">
        <v>20306</v>
      </c>
      <c r="F50" s="99"/>
      <c r="G50" s="99"/>
      <c r="H50" s="99"/>
      <c r="I50" s="99">
        <v>22165</v>
      </c>
      <c r="J50" s="99"/>
      <c r="K50" s="99"/>
      <c r="L50" s="99"/>
      <c r="M50" s="99"/>
      <c r="N50" s="99"/>
      <c r="O50" s="99">
        <v>31623</v>
      </c>
      <c r="P50" s="99"/>
      <c r="Q50" s="99">
        <v>33125</v>
      </c>
      <c r="R50" s="99"/>
      <c r="S50" s="99">
        <v>31364</v>
      </c>
      <c r="T50" s="99"/>
      <c r="U50" s="99">
        <v>32131</v>
      </c>
      <c r="V50" s="99"/>
      <c r="W50" s="99">
        <v>33932</v>
      </c>
      <c r="X50" s="99">
        <v>43607</v>
      </c>
      <c r="Y50" s="99">
        <v>32200</v>
      </c>
      <c r="Z50" s="99"/>
      <c r="AA50" s="99">
        <v>31570</v>
      </c>
      <c r="AB50" s="99"/>
      <c r="AD50" s="105">
        <f t="shared" si="1"/>
        <v>22165</v>
      </c>
    </row>
    <row r="51" spans="1:30" ht="12.75" customHeight="1" x14ac:dyDescent="0.25">
      <c r="A51">
        <v>49</v>
      </c>
      <c r="B51" s="95" t="s">
        <v>30</v>
      </c>
      <c r="C51" s="95" t="s">
        <v>280</v>
      </c>
      <c r="D51" s="99"/>
      <c r="E51" s="99"/>
      <c r="F51" s="99"/>
      <c r="G51" s="99"/>
      <c r="H51" s="99">
        <v>26392</v>
      </c>
      <c r="I51" s="99">
        <v>28184</v>
      </c>
      <c r="J51" s="99"/>
      <c r="K51" s="99"/>
      <c r="L51" s="99">
        <v>32610</v>
      </c>
      <c r="M51" s="99"/>
      <c r="N51" s="99">
        <v>29879</v>
      </c>
      <c r="O51" s="99"/>
      <c r="P51" s="99">
        <v>35097</v>
      </c>
      <c r="Q51" s="99"/>
      <c r="R51" s="99">
        <v>35902</v>
      </c>
      <c r="S51" s="99"/>
      <c r="T51" s="99">
        <v>37099</v>
      </c>
      <c r="U51" s="99">
        <v>37851</v>
      </c>
      <c r="V51" s="99"/>
      <c r="W51" s="99">
        <v>39213</v>
      </c>
      <c r="X51" s="99"/>
      <c r="Y51" s="99">
        <v>41406</v>
      </c>
      <c r="Z51" s="99"/>
      <c r="AA51" s="99">
        <v>42788</v>
      </c>
      <c r="AB51" s="99"/>
      <c r="AD51" s="105">
        <f t="shared" si="1"/>
        <v>26392</v>
      </c>
    </row>
    <row r="52" spans="1:30" ht="12.75" customHeight="1" x14ac:dyDescent="0.25">
      <c r="A52">
        <v>50</v>
      </c>
      <c r="B52" s="95" t="s">
        <v>29</v>
      </c>
      <c r="C52" s="95" t="s">
        <v>285</v>
      </c>
      <c r="D52" s="99"/>
      <c r="E52" s="99"/>
      <c r="F52" s="99"/>
      <c r="G52" s="99"/>
      <c r="H52" s="99"/>
      <c r="I52" s="99">
        <v>9690</v>
      </c>
      <c r="J52" s="99"/>
      <c r="K52" s="99">
        <v>11855</v>
      </c>
      <c r="L52" s="99"/>
      <c r="M52" s="99"/>
      <c r="N52" s="99"/>
      <c r="O52" s="99">
        <v>10855</v>
      </c>
      <c r="P52" s="99"/>
      <c r="Q52" s="99">
        <v>11095</v>
      </c>
      <c r="R52" s="99"/>
      <c r="S52" s="99">
        <v>12376</v>
      </c>
      <c r="T52" s="99"/>
      <c r="U52" s="99">
        <v>11522</v>
      </c>
      <c r="V52" s="99"/>
      <c r="W52" s="99">
        <v>9420</v>
      </c>
      <c r="X52" s="99"/>
      <c r="Y52" s="99">
        <v>10860</v>
      </c>
      <c r="Z52" s="99"/>
      <c r="AA52" s="99">
        <v>10336</v>
      </c>
      <c r="AB52" s="99"/>
      <c r="AD52" s="105">
        <f t="shared" si="1"/>
        <v>9690</v>
      </c>
    </row>
    <row r="53" spans="1:30" x14ac:dyDescent="0.25">
      <c r="A53">
        <v>51</v>
      </c>
      <c r="B53" s="95" t="s">
        <v>286</v>
      </c>
      <c r="C53" s="95" t="s">
        <v>263</v>
      </c>
      <c r="D53" s="99"/>
      <c r="E53" s="99">
        <v>1518</v>
      </c>
      <c r="F53" s="99"/>
      <c r="G53" s="99"/>
      <c r="H53" s="99"/>
      <c r="I53" s="99">
        <v>1901</v>
      </c>
      <c r="J53" s="99"/>
      <c r="K53" s="99">
        <v>2522</v>
      </c>
      <c r="L53" s="99"/>
      <c r="M53" s="99"/>
      <c r="N53" s="99">
        <v>2878</v>
      </c>
      <c r="O53" s="99"/>
      <c r="P53" s="99"/>
      <c r="Q53" s="99"/>
      <c r="R53" s="99">
        <v>3985</v>
      </c>
      <c r="S53" s="99"/>
      <c r="T53" s="99">
        <v>5240</v>
      </c>
      <c r="U53" s="99"/>
      <c r="V53" s="99"/>
      <c r="W53" s="99"/>
      <c r="X53" s="99"/>
      <c r="Y53" s="99"/>
      <c r="Z53" s="99"/>
      <c r="AA53" s="99">
        <v>4874</v>
      </c>
      <c r="AB53" s="99"/>
      <c r="AD53" s="105">
        <f t="shared" si="1"/>
        <v>1901</v>
      </c>
    </row>
    <row r="54" spans="1:30" ht="12.75" customHeight="1" x14ac:dyDescent="0.25">
      <c r="A54">
        <v>52</v>
      </c>
      <c r="B54" s="95" t="s">
        <v>162</v>
      </c>
      <c r="C54" s="95" t="s">
        <v>285</v>
      </c>
      <c r="D54" s="99"/>
      <c r="E54" s="99"/>
      <c r="F54" s="99"/>
      <c r="G54" s="99"/>
      <c r="H54" s="99"/>
      <c r="I54" s="99">
        <v>24403</v>
      </c>
      <c r="J54" s="99"/>
      <c r="K54" s="99"/>
      <c r="L54" s="99">
        <v>29082</v>
      </c>
      <c r="M54" s="99"/>
      <c r="N54" s="99">
        <v>28324</v>
      </c>
      <c r="O54" s="99"/>
      <c r="P54" s="99">
        <v>30961</v>
      </c>
      <c r="Q54" s="99"/>
      <c r="R54" s="99">
        <v>32633</v>
      </c>
      <c r="S54" s="99"/>
      <c r="T54" s="99">
        <v>35228</v>
      </c>
      <c r="U54" s="99">
        <v>36168</v>
      </c>
      <c r="V54" s="99"/>
      <c r="W54" s="99"/>
      <c r="X54" s="99">
        <v>29505</v>
      </c>
      <c r="Y54" s="99">
        <v>28447</v>
      </c>
      <c r="Z54" s="99"/>
      <c r="AA54" s="99">
        <v>25874</v>
      </c>
      <c r="AB54" s="99"/>
      <c r="AD54" s="105">
        <f t="shared" si="1"/>
        <v>24403</v>
      </c>
    </row>
    <row r="55" spans="1:30" x14ac:dyDescent="0.25">
      <c r="A55">
        <v>53</v>
      </c>
      <c r="B55" s="95" t="s">
        <v>275</v>
      </c>
      <c r="C55" s="95" t="s">
        <v>285</v>
      </c>
      <c r="D55" s="99"/>
      <c r="E55" s="99">
        <v>10087</v>
      </c>
      <c r="F55" s="99"/>
      <c r="G55" s="99"/>
      <c r="H55" s="99"/>
      <c r="I55" s="99">
        <v>11648</v>
      </c>
      <c r="J55" s="99"/>
      <c r="K55" s="99">
        <v>12382</v>
      </c>
      <c r="L55" s="99"/>
      <c r="M55" s="99">
        <v>13363</v>
      </c>
      <c r="N55" s="99"/>
      <c r="O55" s="99">
        <v>12329</v>
      </c>
      <c r="P55" s="99"/>
      <c r="Q55" s="99">
        <v>10340</v>
      </c>
      <c r="R55" s="99"/>
      <c r="S55" s="99"/>
      <c r="T55" s="99">
        <v>12072</v>
      </c>
      <c r="U55" s="99">
        <v>11025</v>
      </c>
      <c r="V55" s="99"/>
      <c r="W55" s="99"/>
      <c r="X55" s="99"/>
      <c r="Y55" s="99">
        <v>8104</v>
      </c>
      <c r="Z55" s="99"/>
      <c r="AA55" s="99">
        <v>9025</v>
      </c>
      <c r="AB55" s="99"/>
      <c r="AD55" s="105">
        <f t="shared" si="1"/>
        <v>11648</v>
      </c>
    </row>
    <row r="56" spans="1:30" x14ac:dyDescent="0.25">
      <c r="A56">
        <v>54</v>
      </c>
      <c r="B56" s="97" t="s">
        <v>287</v>
      </c>
      <c r="C56" s="97" t="s">
        <v>288</v>
      </c>
      <c r="D56" s="99"/>
      <c r="E56" s="99">
        <v>3320</v>
      </c>
      <c r="F56" s="99"/>
      <c r="G56" s="99"/>
      <c r="H56" s="99"/>
      <c r="I56" s="99">
        <v>3480</v>
      </c>
      <c r="J56" s="99"/>
      <c r="K56" s="99">
        <v>3362</v>
      </c>
      <c r="L56" s="99"/>
      <c r="M56" s="99">
        <v>3488</v>
      </c>
      <c r="N56" s="99"/>
      <c r="O56" s="99">
        <v>4115</v>
      </c>
      <c r="P56" s="99"/>
      <c r="Q56" s="99">
        <v>4766</v>
      </c>
      <c r="R56" s="99"/>
      <c r="S56" s="99"/>
      <c r="T56" s="99">
        <v>3582</v>
      </c>
      <c r="U56" s="99">
        <v>4704</v>
      </c>
      <c r="V56" s="99"/>
      <c r="W56" s="99"/>
      <c r="X56" s="99"/>
      <c r="Y56" s="99"/>
      <c r="Z56" s="99"/>
      <c r="AA56" s="99">
        <v>4392</v>
      </c>
      <c r="AB56" s="99"/>
      <c r="AD56" s="105">
        <f t="shared" si="1"/>
        <v>3480</v>
      </c>
    </row>
    <row r="57" spans="1:30" ht="12.75" customHeight="1" x14ac:dyDescent="0.25">
      <c r="A57">
        <v>55</v>
      </c>
      <c r="B57" s="97" t="s">
        <v>164</v>
      </c>
      <c r="C57" s="97" t="s">
        <v>290</v>
      </c>
      <c r="D57" s="99"/>
      <c r="E57" s="99"/>
      <c r="F57" s="99">
        <v>34310</v>
      </c>
      <c r="G57" s="99"/>
      <c r="H57" s="99"/>
      <c r="I57" s="99">
        <v>37476</v>
      </c>
      <c r="J57" s="99"/>
      <c r="K57" s="99"/>
      <c r="L57" s="99">
        <v>42376</v>
      </c>
      <c r="M57" s="99"/>
      <c r="N57" s="99">
        <v>44074</v>
      </c>
      <c r="O57" s="99"/>
      <c r="P57" s="99">
        <v>41707</v>
      </c>
      <c r="Q57" s="99"/>
      <c r="R57" s="99">
        <v>40041</v>
      </c>
      <c r="S57" s="99"/>
      <c r="T57" s="99">
        <v>45271</v>
      </c>
      <c r="U57" s="99">
        <v>39369</v>
      </c>
      <c r="V57" s="99"/>
      <c r="W57" s="99"/>
      <c r="X57" s="99"/>
      <c r="Y57" s="99"/>
      <c r="Z57" s="99"/>
      <c r="AA57" s="99">
        <v>39672</v>
      </c>
      <c r="AB57" s="99"/>
      <c r="AD57" s="105">
        <f t="shared" si="1"/>
        <v>37476</v>
      </c>
    </row>
    <row r="58" spans="1:30" ht="12.75" customHeight="1" x14ac:dyDescent="0.25">
      <c r="A58">
        <v>56</v>
      </c>
      <c r="B58" s="95" t="s">
        <v>164</v>
      </c>
      <c r="C58" s="95" t="s">
        <v>256</v>
      </c>
      <c r="D58" s="99"/>
      <c r="E58" s="99"/>
      <c r="F58" s="99">
        <v>32055</v>
      </c>
      <c r="G58" s="99"/>
      <c r="H58" s="99"/>
      <c r="I58" s="99">
        <v>31585</v>
      </c>
      <c r="J58" s="99"/>
      <c r="K58" s="99"/>
      <c r="L58" s="99">
        <v>40210</v>
      </c>
      <c r="M58" s="99"/>
      <c r="N58" s="99">
        <v>41781</v>
      </c>
      <c r="O58" s="99"/>
      <c r="P58" s="99">
        <v>39869</v>
      </c>
      <c r="Q58" s="99"/>
      <c r="R58" s="99">
        <v>39907</v>
      </c>
      <c r="S58" s="99"/>
      <c r="T58" s="99">
        <v>42664</v>
      </c>
      <c r="U58" s="99">
        <v>44397</v>
      </c>
      <c r="V58" s="99"/>
      <c r="W58" s="99">
        <v>34263</v>
      </c>
      <c r="X58" s="99">
        <v>41410</v>
      </c>
      <c r="Y58" s="99"/>
      <c r="Z58" s="99"/>
      <c r="AA58" s="99">
        <v>39669</v>
      </c>
      <c r="AB58" s="99"/>
      <c r="AD58" s="105">
        <f t="shared" si="1"/>
        <v>31585</v>
      </c>
    </row>
    <row r="59" spans="1:30" ht="12.75" customHeight="1" x14ac:dyDescent="0.25">
      <c r="A59">
        <v>57</v>
      </c>
      <c r="B59" s="95" t="s">
        <v>291</v>
      </c>
      <c r="C59" s="95" t="s">
        <v>292</v>
      </c>
      <c r="D59" s="99"/>
      <c r="E59" s="99"/>
      <c r="F59" s="99"/>
      <c r="G59" s="99"/>
      <c r="H59" s="99"/>
      <c r="I59" s="99">
        <v>2908</v>
      </c>
      <c r="J59" s="99"/>
      <c r="K59" s="99">
        <v>2593</v>
      </c>
      <c r="L59" s="99"/>
      <c r="M59" s="99"/>
      <c r="N59" s="99"/>
      <c r="O59" s="99">
        <v>5301</v>
      </c>
      <c r="P59" s="99"/>
      <c r="Q59" s="99">
        <v>2958</v>
      </c>
      <c r="R59" s="99"/>
      <c r="S59" s="99">
        <v>3565</v>
      </c>
      <c r="T59" s="99">
        <v>4046</v>
      </c>
      <c r="U59" s="99">
        <v>4200</v>
      </c>
      <c r="V59" s="99"/>
      <c r="W59" s="99">
        <v>8500</v>
      </c>
      <c r="X59" s="99"/>
      <c r="Y59" s="99"/>
      <c r="Z59" s="99"/>
      <c r="AA59" s="99">
        <v>3986</v>
      </c>
      <c r="AB59" s="99"/>
      <c r="AD59" s="105">
        <f t="shared" si="1"/>
        <v>2908</v>
      </c>
    </row>
    <row r="60" spans="1:30" x14ac:dyDescent="0.25">
      <c r="A60">
        <v>58</v>
      </c>
      <c r="B60" s="95" t="s">
        <v>286</v>
      </c>
      <c r="C60" s="95" t="s">
        <v>266</v>
      </c>
      <c r="D60" s="99"/>
      <c r="E60" s="99">
        <v>3423</v>
      </c>
      <c r="F60" s="99"/>
      <c r="G60" s="99"/>
      <c r="H60" s="99"/>
      <c r="I60" s="99">
        <v>3917</v>
      </c>
      <c r="J60" s="99"/>
      <c r="K60" s="99">
        <v>5072</v>
      </c>
      <c r="L60" s="99"/>
      <c r="M60" s="99"/>
      <c r="N60" s="99">
        <v>4191</v>
      </c>
      <c r="O60" s="99"/>
      <c r="P60" s="99">
        <v>6982</v>
      </c>
      <c r="Q60" s="99"/>
      <c r="R60" s="99">
        <v>8590</v>
      </c>
      <c r="S60" s="99"/>
      <c r="T60" s="99">
        <v>9135</v>
      </c>
      <c r="U60" s="99"/>
      <c r="V60" s="99">
        <v>10968</v>
      </c>
      <c r="W60" s="99">
        <v>11671</v>
      </c>
      <c r="X60" s="99"/>
      <c r="Y60" s="99">
        <v>9725</v>
      </c>
      <c r="Z60" s="99"/>
      <c r="AA60" s="99">
        <v>9764</v>
      </c>
      <c r="AB60" s="99"/>
      <c r="AD60" s="105">
        <f t="shared" si="1"/>
        <v>3917</v>
      </c>
    </row>
    <row r="61" spans="1:30" ht="12.75" customHeight="1" x14ac:dyDescent="0.25">
      <c r="A61">
        <v>59</v>
      </c>
      <c r="B61" s="95" t="s">
        <v>30</v>
      </c>
      <c r="C61" s="95" t="s">
        <v>293</v>
      </c>
      <c r="D61" s="99"/>
      <c r="E61" s="99"/>
      <c r="F61" s="99">
        <v>26010</v>
      </c>
      <c r="G61" s="99"/>
      <c r="H61" s="99"/>
      <c r="I61" s="99">
        <v>25257</v>
      </c>
      <c r="J61" s="99"/>
      <c r="K61" s="99">
        <v>27106</v>
      </c>
      <c r="L61" s="99"/>
      <c r="M61" s="99"/>
      <c r="N61" s="99">
        <v>28762</v>
      </c>
      <c r="O61" s="99"/>
      <c r="P61" s="99">
        <v>28240</v>
      </c>
      <c r="Q61" s="99"/>
      <c r="R61" s="99">
        <v>29440</v>
      </c>
      <c r="S61" s="99"/>
      <c r="T61" s="99">
        <v>30749</v>
      </c>
      <c r="U61" s="99">
        <v>24897</v>
      </c>
      <c r="V61" s="99"/>
      <c r="W61" s="99"/>
      <c r="X61" s="99">
        <v>24664</v>
      </c>
      <c r="Y61" s="99">
        <v>27111</v>
      </c>
      <c r="Z61" s="99"/>
      <c r="AA61" s="99">
        <v>29032</v>
      </c>
      <c r="AB61" s="99"/>
      <c r="AD61" s="105">
        <f t="shared" si="1"/>
        <v>25257</v>
      </c>
    </row>
    <row r="62" spans="1:30" ht="12.75" customHeight="1" x14ac:dyDescent="0.25">
      <c r="A62">
        <v>60</v>
      </c>
      <c r="B62" s="95" t="s">
        <v>25</v>
      </c>
      <c r="C62" s="95" t="s">
        <v>293</v>
      </c>
      <c r="D62" s="99"/>
      <c r="E62" s="99"/>
      <c r="F62" s="99"/>
      <c r="G62" s="99">
        <v>3445</v>
      </c>
      <c r="H62" s="99"/>
      <c r="I62" s="99"/>
      <c r="J62" s="99">
        <v>4997</v>
      </c>
      <c r="K62" s="99"/>
      <c r="L62" s="99"/>
      <c r="M62" s="99"/>
      <c r="N62" s="99">
        <v>5255</v>
      </c>
      <c r="O62" s="99"/>
      <c r="P62" s="99">
        <v>5300</v>
      </c>
      <c r="Q62" s="99">
        <v>6655</v>
      </c>
      <c r="R62" s="99"/>
      <c r="S62" s="99"/>
      <c r="T62" s="99">
        <v>6242</v>
      </c>
      <c r="U62" s="99">
        <v>6690</v>
      </c>
      <c r="V62" s="99"/>
      <c r="W62" s="99"/>
      <c r="X62" s="99"/>
      <c r="Y62" s="99">
        <v>6424</v>
      </c>
      <c r="Z62" s="99"/>
      <c r="AA62" s="99">
        <v>6452</v>
      </c>
      <c r="AB62" s="99"/>
      <c r="AD62" s="105">
        <f t="shared" si="1"/>
        <v>4997</v>
      </c>
    </row>
    <row r="63" spans="1:30" ht="12.75" customHeight="1" x14ac:dyDescent="0.25">
      <c r="A63">
        <v>61</v>
      </c>
      <c r="B63" s="95" t="s">
        <v>27</v>
      </c>
      <c r="C63" s="95" t="s">
        <v>293</v>
      </c>
      <c r="D63" s="99"/>
      <c r="E63" s="99"/>
      <c r="F63" s="99">
        <v>36969</v>
      </c>
      <c r="G63" s="99"/>
      <c r="H63" s="99"/>
      <c r="I63" s="99"/>
      <c r="J63" s="99">
        <v>44120</v>
      </c>
      <c r="K63" s="99">
        <v>48597</v>
      </c>
      <c r="L63" s="99"/>
      <c r="M63" s="99"/>
      <c r="N63" s="99">
        <v>50202</v>
      </c>
      <c r="O63" s="99"/>
      <c r="P63" s="99">
        <v>53609</v>
      </c>
      <c r="Q63" s="99"/>
      <c r="R63" s="99">
        <v>51488</v>
      </c>
      <c r="S63" s="99"/>
      <c r="T63" s="99">
        <v>54823</v>
      </c>
      <c r="U63" s="99"/>
      <c r="V63" s="99"/>
      <c r="W63" s="99"/>
      <c r="X63" s="99">
        <v>38539</v>
      </c>
      <c r="Y63" s="99">
        <v>36982</v>
      </c>
      <c r="Z63" s="99"/>
      <c r="AA63" s="99">
        <v>53042</v>
      </c>
      <c r="AB63" s="99"/>
      <c r="AD63" s="105">
        <f t="shared" si="1"/>
        <v>44120</v>
      </c>
    </row>
    <row r="64" spans="1:30" ht="12.75" customHeight="1" x14ac:dyDescent="0.25">
      <c r="A64">
        <v>62</v>
      </c>
      <c r="B64" s="95" t="s">
        <v>164</v>
      </c>
      <c r="C64" s="95" t="s">
        <v>269</v>
      </c>
      <c r="D64" s="99"/>
      <c r="E64" s="99"/>
      <c r="F64" s="99">
        <v>25209</v>
      </c>
      <c r="G64" s="99"/>
      <c r="H64" s="99"/>
      <c r="I64" s="99">
        <v>29614</v>
      </c>
      <c r="J64" s="99"/>
      <c r="K64" s="99"/>
      <c r="L64" s="99">
        <v>33839</v>
      </c>
      <c r="M64" s="99"/>
      <c r="N64" s="99"/>
      <c r="O64" s="99">
        <v>38594</v>
      </c>
      <c r="P64" s="99"/>
      <c r="Q64" s="99">
        <v>32270</v>
      </c>
      <c r="R64" s="99"/>
      <c r="S64" s="99">
        <v>32636</v>
      </c>
      <c r="T64" s="99"/>
      <c r="U64" s="99">
        <v>34530</v>
      </c>
      <c r="V64" s="99"/>
      <c r="W64" s="99"/>
      <c r="X64" s="99"/>
      <c r="Y64" s="99"/>
      <c r="Z64" s="99"/>
      <c r="AA64" s="99">
        <v>35697</v>
      </c>
      <c r="AB64" s="99"/>
      <c r="AD64" s="105">
        <f t="shared" si="1"/>
        <v>29614</v>
      </c>
    </row>
    <row r="65" spans="1:30" ht="12.75" customHeight="1" x14ac:dyDescent="0.25">
      <c r="A65">
        <v>63</v>
      </c>
      <c r="B65" s="95" t="s">
        <v>164</v>
      </c>
      <c r="C65" s="95" t="s">
        <v>294</v>
      </c>
      <c r="D65" s="99"/>
      <c r="E65" s="99"/>
      <c r="F65" s="99">
        <v>30947</v>
      </c>
      <c r="G65" s="99"/>
      <c r="H65" s="99"/>
      <c r="I65" s="99">
        <v>30063</v>
      </c>
      <c r="J65" s="99"/>
      <c r="K65" s="99"/>
      <c r="L65" s="99">
        <v>39639</v>
      </c>
      <c r="M65" s="99"/>
      <c r="N65" s="99"/>
      <c r="O65" s="99">
        <v>36826</v>
      </c>
      <c r="P65" s="99"/>
      <c r="Q65" s="99">
        <v>34499</v>
      </c>
      <c r="R65" s="99"/>
      <c r="S65" s="99">
        <v>35671</v>
      </c>
      <c r="T65" s="99"/>
      <c r="U65" s="99">
        <v>33436</v>
      </c>
      <c r="V65" s="99"/>
      <c r="W65" s="99">
        <v>27898</v>
      </c>
      <c r="X65" s="99"/>
      <c r="Y65" s="99"/>
      <c r="Z65" s="99"/>
      <c r="AA65" s="99">
        <v>36642</v>
      </c>
      <c r="AB65" s="99"/>
      <c r="AD65" s="105">
        <f t="shared" si="1"/>
        <v>30063</v>
      </c>
    </row>
    <row r="66" spans="1:30" ht="12.75" customHeight="1" x14ac:dyDescent="0.25">
      <c r="A66">
        <v>64</v>
      </c>
      <c r="B66" s="95" t="s">
        <v>247</v>
      </c>
      <c r="C66" s="95" t="s">
        <v>293</v>
      </c>
      <c r="D66" s="99"/>
      <c r="E66" s="99">
        <v>32863</v>
      </c>
      <c r="F66" s="99"/>
      <c r="G66" s="99"/>
      <c r="H66" s="99"/>
      <c r="I66" s="99"/>
      <c r="J66" s="99">
        <v>31175</v>
      </c>
      <c r="K66" s="99"/>
      <c r="L66" s="99"/>
      <c r="M66" s="99"/>
      <c r="N66" s="99"/>
      <c r="O66" s="99">
        <v>36018</v>
      </c>
      <c r="P66" s="99"/>
      <c r="Q66" s="99">
        <v>32422</v>
      </c>
      <c r="R66" s="99"/>
      <c r="S66" s="99">
        <v>36746</v>
      </c>
      <c r="T66" s="99"/>
      <c r="U66" s="99">
        <v>39734</v>
      </c>
      <c r="V66" s="99"/>
      <c r="W66" s="99">
        <v>66909</v>
      </c>
      <c r="X66" s="99"/>
      <c r="Y66" s="99"/>
      <c r="Z66" s="99"/>
      <c r="AA66" s="99">
        <v>50849</v>
      </c>
      <c r="AB66" s="99">
        <v>50570</v>
      </c>
      <c r="AD66" s="105">
        <f t="shared" si="1"/>
        <v>31175</v>
      </c>
    </row>
    <row r="67" spans="1:30" ht="12.75" customHeight="1" x14ac:dyDescent="0.25">
      <c r="A67">
        <v>65</v>
      </c>
      <c r="B67" s="95" t="s">
        <v>164</v>
      </c>
      <c r="C67" s="95" t="s">
        <v>296</v>
      </c>
      <c r="D67" s="99"/>
      <c r="E67" s="99"/>
      <c r="F67" s="99">
        <v>29069</v>
      </c>
      <c r="G67" s="99"/>
      <c r="H67" s="99"/>
      <c r="I67" s="99">
        <v>32138</v>
      </c>
      <c r="J67" s="99"/>
      <c r="K67" s="99"/>
      <c r="L67" s="99">
        <v>40217</v>
      </c>
      <c r="M67" s="99"/>
      <c r="N67" s="99"/>
      <c r="O67" s="99">
        <v>34429</v>
      </c>
      <c r="P67" s="99"/>
      <c r="Q67" s="99">
        <v>34102</v>
      </c>
      <c r="R67" s="99"/>
      <c r="S67" s="99">
        <v>35393</v>
      </c>
      <c r="T67" s="99"/>
      <c r="U67" s="99">
        <v>29997</v>
      </c>
      <c r="V67" s="99"/>
      <c r="W67" s="99"/>
      <c r="X67" s="99">
        <v>25128</v>
      </c>
      <c r="Y67" s="99"/>
      <c r="Z67" s="99"/>
      <c r="AA67" s="99">
        <v>29536</v>
      </c>
      <c r="AB67" s="99"/>
      <c r="AD67" s="105">
        <f t="shared" si="1"/>
        <v>32138</v>
      </c>
    </row>
    <row r="68" spans="1:30" ht="12.75" customHeight="1" x14ac:dyDescent="0.25">
      <c r="A68">
        <v>66</v>
      </c>
      <c r="B68" s="325" t="s">
        <v>1147</v>
      </c>
      <c r="C68" s="95" t="s">
        <v>293</v>
      </c>
      <c r="D68" s="99">
        <v>11508</v>
      </c>
      <c r="E68" s="99"/>
      <c r="F68" s="99"/>
      <c r="G68" s="99"/>
      <c r="H68" s="99"/>
      <c r="I68" s="99"/>
      <c r="J68" s="99">
        <v>10521</v>
      </c>
      <c r="K68" s="99"/>
      <c r="L68" s="99"/>
      <c r="M68" s="99"/>
      <c r="N68" s="99"/>
      <c r="O68" s="99">
        <v>22754</v>
      </c>
      <c r="P68" s="99"/>
      <c r="Q68" s="99">
        <v>21404</v>
      </c>
      <c r="R68" s="99"/>
      <c r="S68" s="99"/>
      <c r="T68" s="99">
        <v>17392</v>
      </c>
      <c r="U68" s="99"/>
      <c r="V68" s="99"/>
      <c r="W68" s="99"/>
      <c r="X68" s="99"/>
      <c r="Y68" s="99"/>
      <c r="Z68" s="99"/>
      <c r="AA68" s="99">
        <v>13109</v>
      </c>
      <c r="AB68" s="99"/>
      <c r="AD68" s="105">
        <f t="shared" si="1"/>
        <v>10521</v>
      </c>
    </row>
    <row r="69" spans="1:30" ht="12.75" customHeight="1" x14ac:dyDescent="0.25">
      <c r="A69">
        <v>67</v>
      </c>
      <c r="B69" s="95" t="s">
        <v>164</v>
      </c>
      <c r="C69" s="95" t="s">
        <v>298</v>
      </c>
      <c r="D69" s="99"/>
      <c r="E69" s="99"/>
      <c r="F69" s="99"/>
      <c r="G69" s="99"/>
      <c r="H69" s="99"/>
      <c r="I69" s="99">
        <v>34269</v>
      </c>
      <c r="J69" s="99"/>
      <c r="K69" s="99">
        <v>49560</v>
      </c>
      <c r="L69" s="99"/>
      <c r="M69" s="99"/>
      <c r="N69" s="99">
        <v>20145</v>
      </c>
      <c r="O69" s="99"/>
      <c r="P69" s="99"/>
      <c r="Q69" s="99">
        <v>39657</v>
      </c>
      <c r="R69" s="99"/>
      <c r="S69" s="99">
        <v>36444</v>
      </c>
      <c r="T69" s="99"/>
      <c r="U69" s="99">
        <v>41993</v>
      </c>
      <c r="V69" s="99"/>
      <c r="W69" s="99"/>
      <c r="X69" s="99"/>
      <c r="Y69" s="99"/>
      <c r="Z69" s="99"/>
      <c r="AA69" s="99">
        <v>28719</v>
      </c>
      <c r="AB69" s="99"/>
      <c r="AD69" s="105">
        <f t="shared" si="1"/>
        <v>34269</v>
      </c>
    </row>
    <row r="70" spans="1:30" ht="12.75" customHeight="1" x14ac:dyDescent="0.25">
      <c r="A70">
        <v>68</v>
      </c>
      <c r="B70" s="325" t="s">
        <v>1147</v>
      </c>
      <c r="C70" s="95" t="s">
        <v>299</v>
      </c>
      <c r="D70" s="99">
        <v>7430</v>
      </c>
      <c r="E70" s="99"/>
      <c r="F70" s="99"/>
      <c r="G70" s="99"/>
      <c r="H70" s="99"/>
      <c r="I70" s="99"/>
      <c r="J70" s="99">
        <v>6441</v>
      </c>
      <c r="K70" s="99"/>
      <c r="L70" s="99"/>
      <c r="M70" s="99"/>
      <c r="N70" s="99">
        <v>12664</v>
      </c>
      <c r="O70" s="99">
        <v>12746</v>
      </c>
      <c r="P70" s="99"/>
      <c r="Q70" s="99">
        <v>10896</v>
      </c>
      <c r="R70" s="99"/>
      <c r="S70" s="99"/>
      <c r="T70" s="99">
        <v>15229</v>
      </c>
      <c r="U70" s="99"/>
      <c r="V70" s="99"/>
      <c r="W70" s="99"/>
      <c r="X70" s="99">
        <v>13102</v>
      </c>
      <c r="Y70" s="99"/>
      <c r="Z70" s="99"/>
      <c r="AA70" s="99">
        <v>13654</v>
      </c>
      <c r="AB70" s="99"/>
      <c r="AD70" s="105">
        <f t="shared" si="1"/>
        <v>6441</v>
      </c>
    </row>
    <row r="71" spans="1:30" ht="12.75" customHeight="1" x14ac:dyDescent="0.25">
      <c r="A71">
        <v>69</v>
      </c>
      <c r="B71" s="95" t="s">
        <v>38</v>
      </c>
      <c r="C71" s="325" t="s">
        <v>298</v>
      </c>
      <c r="D71" s="99">
        <v>27167</v>
      </c>
      <c r="E71" s="99"/>
      <c r="F71" s="99"/>
      <c r="G71" s="99"/>
      <c r="H71" s="99"/>
      <c r="I71" s="99"/>
      <c r="J71" s="99">
        <v>28976</v>
      </c>
      <c r="K71" s="99"/>
      <c r="L71" s="99"/>
      <c r="M71" s="99">
        <v>39236</v>
      </c>
      <c r="N71" s="99"/>
      <c r="O71" s="99">
        <v>35789</v>
      </c>
      <c r="P71" s="99"/>
      <c r="Q71" s="99">
        <v>41777</v>
      </c>
      <c r="R71" s="99"/>
      <c r="S71" s="99">
        <v>37287</v>
      </c>
      <c r="T71" s="99"/>
      <c r="U71" s="99">
        <v>43480</v>
      </c>
      <c r="V71" s="99"/>
      <c r="W71" s="99"/>
      <c r="X71" s="99"/>
      <c r="Y71" s="99"/>
      <c r="Z71" s="99"/>
      <c r="AA71" s="99">
        <v>33368</v>
      </c>
      <c r="AB71" s="99"/>
      <c r="AD71" s="105">
        <f t="shared" si="1"/>
        <v>28976</v>
      </c>
    </row>
    <row r="72" spans="1:30" ht="12.75" customHeight="1" x14ac:dyDescent="0.25">
      <c r="A72">
        <v>70</v>
      </c>
      <c r="B72" s="97" t="s">
        <v>38</v>
      </c>
      <c r="C72" s="97" t="s">
        <v>273</v>
      </c>
      <c r="D72" s="99"/>
      <c r="E72" s="99"/>
      <c r="F72" s="99">
        <v>23781</v>
      </c>
      <c r="G72" s="99"/>
      <c r="H72" s="99"/>
      <c r="I72" s="99"/>
      <c r="J72" s="99">
        <v>27127</v>
      </c>
      <c r="K72" s="99"/>
      <c r="L72" s="99"/>
      <c r="M72" s="99">
        <v>32691</v>
      </c>
      <c r="N72" s="99"/>
      <c r="O72" s="99">
        <v>31807</v>
      </c>
      <c r="P72" s="99"/>
      <c r="Q72" s="99">
        <v>35428</v>
      </c>
      <c r="R72" s="99"/>
      <c r="S72" s="99">
        <v>33951</v>
      </c>
      <c r="T72" s="99"/>
      <c r="U72" s="99">
        <v>41067</v>
      </c>
      <c r="V72" s="99"/>
      <c r="W72" s="99"/>
      <c r="X72" s="99"/>
      <c r="Y72" s="99"/>
      <c r="Z72" s="99"/>
      <c r="AA72" s="99">
        <v>30698</v>
      </c>
      <c r="AB72" s="99"/>
      <c r="AD72" s="105">
        <f t="shared" si="1"/>
        <v>27127</v>
      </c>
    </row>
    <row r="73" spans="1:30" ht="12.75" customHeight="1" x14ac:dyDescent="0.25">
      <c r="A73">
        <v>71</v>
      </c>
      <c r="B73" s="97" t="s">
        <v>247</v>
      </c>
      <c r="C73" s="97" t="s">
        <v>301</v>
      </c>
      <c r="D73" s="99"/>
      <c r="E73" s="99">
        <v>31722</v>
      </c>
      <c r="F73" s="99"/>
      <c r="G73" s="99"/>
      <c r="H73" s="99"/>
      <c r="I73" s="99">
        <v>27807</v>
      </c>
      <c r="J73" s="99"/>
      <c r="K73" s="99"/>
      <c r="L73" s="99">
        <v>33865</v>
      </c>
      <c r="M73" s="99">
        <v>35250</v>
      </c>
      <c r="N73" s="99">
        <v>36487</v>
      </c>
      <c r="O73" s="99"/>
      <c r="P73" s="99"/>
      <c r="Q73" s="99">
        <v>34934</v>
      </c>
      <c r="R73" s="99"/>
      <c r="S73" s="99">
        <v>36106</v>
      </c>
      <c r="T73" s="99"/>
      <c r="U73" s="99">
        <v>43333</v>
      </c>
      <c r="V73" s="99"/>
      <c r="W73" s="99"/>
      <c r="X73" s="99"/>
      <c r="Y73" s="99">
        <v>48420</v>
      </c>
      <c r="Z73" s="99"/>
      <c r="AA73" s="99">
        <v>47071</v>
      </c>
      <c r="AB73" s="99"/>
      <c r="AD73" s="105">
        <f t="shared" si="1"/>
        <v>27807</v>
      </c>
    </row>
    <row r="74" spans="1:30" ht="12.75" customHeight="1" x14ac:dyDescent="0.25">
      <c r="A74">
        <v>72</v>
      </c>
      <c r="B74" s="95" t="s">
        <v>302</v>
      </c>
      <c r="C74" s="95" t="s">
        <v>301</v>
      </c>
      <c r="D74" s="99"/>
      <c r="E74" s="99"/>
      <c r="F74" s="99"/>
      <c r="G74" s="99"/>
      <c r="H74" s="99"/>
      <c r="I74" s="99">
        <v>3906</v>
      </c>
      <c r="J74" s="99"/>
      <c r="K74" s="99">
        <v>4462</v>
      </c>
      <c r="L74" s="99"/>
      <c r="M74" s="99">
        <v>3487</v>
      </c>
      <c r="N74" s="99"/>
      <c r="O74" s="99">
        <v>3235</v>
      </c>
      <c r="P74" s="99"/>
      <c r="Q74" s="99"/>
      <c r="R74" s="99">
        <v>4960</v>
      </c>
      <c r="S74" s="99">
        <v>5039</v>
      </c>
      <c r="T74" s="99"/>
      <c r="U74" s="99">
        <v>6276</v>
      </c>
      <c r="V74" s="99"/>
      <c r="W74" s="99">
        <v>5336</v>
      </c>
      <c r="X74" s="99"/>
      <c r="Y74" s="99">
        <v>5377</v>
      </c>
      <c r="Z74" s="99"/>
      <c r="AA74" s="99">
        <v>3659</v>
      </c>
      <c r="AB74" s="99"/>
      <c r="AD74" s="105">
        <f t="shared" ref="AD74:AD137" si="2">INDEX(H74:AB74,MATCH(TRUE,INDEX((H74:AB74&lt;&gt;0),0),0))</f>
        <v>3906</v>
      </c>
    </row>
    <row r="75" spans="1:30" ht="12.75" customHeight="1" x14ac:dyDescent="0.25">
      <c r="A75">
        <v>73</v>
      </c>
      <c r="B75" s="97" t="s">
        <v>38</v>
      </c>
      <c r="C75" s="97" t="s">
        <v>271</v>
      </c>
      <c r="D75" s="99"/>
      <c r="E75" s="99"/>
      <c r="F75" s="99">
        <v>27319</v>
      </c>
      <c r="G75" s="99"/>
      <c r="H75" s="99"/>
      <c r="I75" s="99"/>
      <c r="J75" s="99">
        <v>28316</v>
      </c>
      <c r="K75" s="99"/>
      <c r="L75" s="99">
        <v>25697</v>
      </c>
      <c r="M75" s="99">
        <v>31922</v>
      </c>
      <c r="N75" s="99"/>
      <c r="O75" s="99">
        <v>35092</v>
      </c>
      <c r="P75" s="99"/>
      <c r="Q75" s="99">
        <v>36983</v>
      </c>
      <c r="R75" s="99"/>
      <c r="S75" s="99"/>
      <c r="T75" s="99">
        <v>41652</v>
      </c>
      <c r="U75" s="99"/>
      <c r="V75" s="99"/>
      <c r="W75" s="99"/>
      <c r="X75" s="99">
        <v>32764</v>
      </c>
      <c r="Y75" s="99"/>
      <c r="Z75" s="99"/>
      <c r="AA75" s="99">
        <v>32631</v>
      </c>
      <c r="AB75" s="99"/>
      <c r="AD75" s="105">
        <f t="shared" si="2"/>
        <v>28316</v>
      </c>
    </row>
    <row r="76" spans="1:30" ht="12.75" customHeight="1" x14ac:dyDescent="0.25">
      <c r="A76">
        <v>74</v>
      </c>
      <c r="B76" s="97" t="s">
        <v>27</v>
      </c>
      <c r="C76" s="97" t="s">
        <v>301</v>
      </c>
      <c r="D76" s="99"/>
      <c r="E76" s="99"/>
      <c r="F76" s="99">
        <v>37470</v>
      </c>
      <c r="G76" s="99"/>
      <c r="H76" s="99"/>
      <c r="I76" s="99">
        <v>35740</v>
      </c>
      <c r="J76" s="99"/>
      <c r="K76" s="99"/>
      <c r="L76" s="99">
        <v>44817</v>
      </c>
      <c r="M76" s="99">
        <v>43443</v>
      </c>
      <c r="N76" s="99"/>
      <c r="O76" s="99">
        <v>44952</v>
      </c>
      <c r="P76" s="99"/>
      <c r="Q76" s="99">
        <v>43712</v>
      </c>
      <c r="R76" s="99">
        <v>41520</v>
      </c>
      <c r="S76" s="99"/>
      <c r="T76" s="99">
        <v>47614</v>
      </c>
      <c r="U76" s="99"/>
      <c r="V76" s="99"/>
      <c r="W76" s="99"/>
      <c r="X76" s="99"/>
      <c r="Y76" s="99"/>
      <c r="Z76" s="99"/>
      <c r="AA76" s="99">
        <v>45422</v>
      </c>
      <c r="AB76" s="99"/>
      <c r="AD76" s="105">
        <f t="shared" si="2"/>
        <v>35740</v>
      </c>
    </row>
    <row r="77" spans="1:30" ht="12.75" customHeight="1" x14ac:dyDescent="0.25">
      <c r="A77">
        <v>75</v>
      </c>
      <c r="B77" s="97" t="s">
        <v>303</v>
      </c>
      <c r="C77" s="97" t="s">
        <v>269</v>
      </c>
      <c r="D77" s="99"/>
      <c r="E77" s="99">
        <v>1981</v>
      </c>
      <c r="F77" s="99"/>
      <c r="G77" s="99"/>
      <c r="H77" s="99"/>
      <c r="I77" s="99">
        <v>1841</v>
      </c>
      <c r="J77" s="99"/>
      <c r="K77" s="99">
        <v>2276</v>
      </c>
      <c r="L77" s="99"/>
      <c r="M77" s="99">
        <v>2508</v>
      </c>
      <c r="N77" s="99"/>
      <c r="O77" s="99">
        <v>2139</v>
      </c>
      <c r="P77" s="99"/>
      <c r="Q77" s="99">
        <v>2259</v>
      </c>
      <c r="R77" s="99"/>
      <c r="S77" s="99"/>
      <c r="T77" s="99">
        <v>1246</v>
      </c>
      <c r="U77" s="99">
        <v>2179</v>
      </c>
      <c r="V77" s="99"/>
      <c r="W77" s="99"/>
      <c r="X77" s="99"/>
      <c r="Y77" s="99"/>
      <c r="Z77" s="99">
        <v>1557</v>
      </c>
      <c r="AA77" s="99"/>
      <c r="AB77" s="99"/>
      <c r="AD77" s="105">
        <f t="shared" si="2"/>
        <v>1841</v>
      </c>
    </row>
    <row r="78" spans="1:30" ht="12.75" customHeight="1" x14ac:dyDescent="0.25">
      <c r="A78">
        <v>76</v>
      </c>
      <c r="B78" s="97" t="s">
        <v>25</v>
      </c>
      <c r="C78" s="97" t="s">
        <v>301</v>
      </c>
      <c r="D78" s="99"/>
      <c r="E78" s="99"/>
      <c r="F78" s="99"/>
      <c r="G78" s="99">
        <v>3668</v>
      </c>
      <c r="H78" s="99"/>
      <c r="I78" s="99"/>
      <c r="J78" s="99">
        <v>4442</v>
      </c>
      <c r="K78" s="99"/>
      <c r="L78" s="99"/>
      <c r="M78" s="99">
        <v>5325</v>
      </c>
      <c r="N78" s="99">
        <v>4749</v>
      </c>
      <c r="O78" s="99">
        <v>5176</v>
      </c>
      <c r="P78" s="99"/>
      <c r="Q78" s="99">
        <v>4274</v>
      </c>
      <c r="R78" s="99"/>
      <c r="S78" s="99"/>
      <c r="T78" s="99">
        <v>5382</v>
      </c>
      <c r="U78" s="99">
        <v>6126</v>
      </c>
      <c r="V78" s="99"/>
      <c r="W78" s="99"/>
      <c r="X78" s="99"/>
      <c r="Y78" s="99">
        <v>4397</v>
      </c>
      <c r="Z78" s="99"/>
      <c r="AA78" s="99">
        <v>5811</v>
      </c>
      <c r="AB78" s="99"/>
      <c r="AD78" s="105">
        <f t="shared" si="2"/>
        <v>4442</v>
      </c>
    </row>
    <row r="79" spans="1:30" ht="12.75" customHeight="1" x14ac:dyDescent="0.25">
      <c r="A79">
        <v>77</v>
      </c>
      <c r="B79" s="95" t="s">
        <v>30</v>
      </c>
      <c r="C79" s="95" t="s">
        <v>301</v>
      </c>
      <c r="D79" s="99"/>
      <c r="E79" s="99"/>
      <c r="F79" s="99"/>
      <c r="G79" s="99"/>
      <c r="H79" s="99">
        <v>26912</v>
      </c>
      <c r="I79" s="99">
        <v>25849</v>
      </c>
      <c r="J79" s="99"/>
      <c r="K79" s="99"/>
      <c r="L79" s="99">
        <v>30625</v>
      </c>
      <c r="M79" s="99">
        <v>30805</v>
      </c>
      <c r="N79" s="99">
        <v>30455</v>
      </c>
      <c r="O79" s="99"/>
      <c r="P79" s="99">
        <v>33391</v>
      </c>
      <c r="Q79" s="99"/>
      <c r="R79" s="99">
        <v>30645</v>
      </c>
      <c r="S79" s="99"/>
      <c r="T79" s="99">
        <v>33334</v>
      </c>
      <c r="U79" s="99">
        <v>31824</v>
      </c>
      <c r="V79" s="99">
        <v>35207</v>
      </c>
      <c r="W79" s="99"/>
      <c r="X79" s="99"/>
      <c r="Y79" s="99">
        <v>30989</v>
      </c>
      <c r="Z79" s="99"/>
      <c r="AA79" s="99">
        <v>30640</v>
      </c>
      <c r="AB79" s="99"/>
      <c r="AD79" s="105">
        <f t="shared" si="2"/>
        <v>26912</v>
      </c>
    </row>
    <row r="80" spans="1:30" ht="12.75" customHeight="1" x14ac:dyDescent="0.25">
      <c r="A80">
        <v>78</v>
      </c>
      <c r="B80" s="95" t="s">
        <v>291</v>
      </c>
      <c r="C80" s="95" t="s">
        <v>299</v>
      </c>
      <c r="D80" s="99"/>
      <c r="E80" s="99"/>
      <c r="F80" s="99"/>
      <c r="G80" s="99"/>
      <c r="H80" s="99"/>
      <c r="I80" s="99">
        <v>5329</v>
      </c>
      <c r="J80" s="99"/>
      <c r="K80" s="99">
        <v>5817</v>
      </c>
      <c r="L80" s="99"/>
      <c r="M80" s="99">
        <v>5030</v>
      </c>
      <c r="N80" s="99">
        <v>5675</v>
      </c>
      <c r="O80" s="99"/>
      <c r="P80" s="99"/>
      <c r="Q80" s="99">
        <v>5151</v>
      </c>
      <c r="R80" s="99"/>
      <c r="S80" s="99"/>
      <c r="T80" s="99">
        <v>8044</v>
      </c>
      <c r="U80" s="99">
        <v>7797</v>
      </c>
      <c r="V80" s="99"/>
      <c r="W80" s="99"/>
      <c r="X80" s="99">
        <v>8500</v>
      </c>
      <c r="Y80" s="99">
        <v>7939</v>
      </c>
      <c r="Z80" s="99"/>
      <c r="AA80" s="99">
        <v>6945</v>
      </c>
      <c r="AB80" s="99"/>
      <c r="AD80" s="105">
        <f t="shared" si="2"/>
        <v>5329</v>
      </c>
    </row>
    <row r="81" spans="1:30" ht="12.75" customHeight="1" x14ac:dyDescent="0.25">
      <c r="A81">
        <v>79</v>
      </c>
      <c r="B81" s="95" t="s">
        <v>29</v>
      </c>
      <c r="C81" s="95" t="s">
        <v>301</v>
      </c>
      <c r="D81" s="99">
        <v>13298</v>
      </c>
      <c r="E81" s="99"/>
      <c r="F81" s="99"/>
      <c r="G81" s="99"/>
      <c r="H81" s="99"/>
      <c r="I81" s="99"/>
      <c r="J81" s="99">
        <v>13469</v>
      </c>
      <c r="K81" s="99"/>
      <c r="L81" s="99">
        <v>14648</v>
      </c>
      <c r="M81" s="99">
        <v>14859</v>
      </c>
      <c r="N81" s="99">
        <v>15165</v>
      </c>
      <c r="O81" s="99"/>
      <c r="P81" s="99"/>
      <c r="Q81" s="99">
        <v>11665</v>
      </c>
      <c r="R81" s="99"/>
      <c r="S81" s="99">
        <v>16237</v>
      </c>
      <c r="T81" s="99"/>
      <c r="U81" s="99">
        <v>16457</v>
      </c>
      <c r="V81" s="99"/>
      <c r="W81" s="99"/>
      <c r="X81" s="99"/>
      <c r="Y81" s="99">
        <v>12762</v>
      </c>
      <c r="Z81" s="99"/>
      <c r="AA81" s="99">
        <v>11983</v>
      </c>
      <c r="AB81" s="99"/>
      <c r="AD81" s="105">
        <f t="shared" si="2"/>
        <v>13469</v>
      </c>
    </row>
    <row r="82" spans="1:30" ht="12.75" customHeight="1" x14ac:dyDescent="0.25">
      <c r="A82">
        <v>80</v>
      </c>
      <c r="B82" s="97" t="s">
        <v>303</v>
      </c>
      <c r="C82" s="97" t="s">
        <v>304</v>
      </c>
      <c r="D82" s="99"/>
      <c r="E82" s="99">
        <v>4606</v>
      </c>
      <c r="F82" s="99"/>
      <c r="G82" s="99"/>
      <c r="H82" s="99"/>
      <c r="I82" s="99">
        <v>3089</v>
      </c>
      <c r="J82" s="99"/>
      <c r="K82" s="99">
        <v>3386</v>
      </c>
      <c r="L82" s="99"/>
      <c r="M82" s="99">
        <v>1929</v>
      </c>
      <c r="N82" s="99"/>
      <c r="O82" s="99">
        <v>5670</v>
      </c>
      <c r="P82" s="99"/>
      <c r="Q82" s="99">
        <v>2032</v>
      </c>
      <c r="R82" s="99"/>
      <c r="S82" s="99"/>
      <c r="T82" s="99">
        <v>4620</v>
      </c>
      <c r="U82" s="99"/>
      <c r="V82" s="99"/>
      <c r="W82" s="99"/>
      <c r="X82" s="99"/>
      <c r="Y82" s="99">
        <v>5736</v>
      </c>
      <c r="Z82" s="99"/>
      <c r="AA82" s="99">
        <v>4869</v>
      </c>
      <c r="AB82" s="99"/>
      <c r="AD82" s="105">
        <f t="shared" si="2"/>
        <v>3089</v>
      </c>
    </row>
    <row r="83" spans="1:30" ht="12.75" customHeight="1" x14ac:dyDescent="0.25">
      <c r="A83">
        <v>81</v>
      </c>
      <c r="B83" s="97" t="s">
        <v>162</v>
      </c>
      <c r="C83" s="97" t="s">
        <v>301</v>
      </c>
      <c r="D83" s="99"/>
      <c r="E83" s="99"/>
      <c r="F83" s="99"/>
      <c r="G83" s="99"/>
      <c r="H83" s="99"/>
      <c r="I83" s="99">
        <v>20170</v>
      </c>
      <c r="J83" s="99"/>
      <c r="K83" s="99">
        <v>29486</v>
      </c>
      <c r="L83" s="99"/>
      <c r="M83" s="99">
        <v>30111</v>
      </c>
      <c r="N83" s="99"/>
      <c r="O83" s="99">
        <v>37533</v>
      </c>
      <c r="P83" s="99"/>
      <c r="Q83" s="99">
        <v>31489</v>
      </c>
      <c r="R83" s="99">
        <v>33325</v>
      </c>
      <c r="S83" s="99"/>
      <c r="T83" s="99">
        <v>33819</v>
      </c>
      <c r="U83" s="99">
        <v>33221</v>
      </c>
      <c r="V83" s="99">
        <v>31640</v>
      </c>
      <c r="W83" s="99"/>
      <c r="X83" s="99">
        <v>26033</v>
      </c>
      <c r="Y83" s="99"/>
      <c r="Z83" s="99"/>
      <c r="AA83" s="99">
        <v>25874</v>
      </c>
      <c r="AB83" s="99"/>
      <c r="AD83" s="105">
        <f t="shared" si="2"/>
        <v>20170</v>
      </c>
    </row>
    <row r="84" spans="1:30" ht="12.75" customHeight="1" x14ac:dyDescent="0.25">
      <c r="A84">
        <v>82</v>
      </c>
      <c r="B84" s="95" t="s">
        <v>164</v>
      </c>
      <c r="C84" s="95" t="s">
        <v>305</v>
      </c>
      <c r="D84" s="99"/>
      <c r="E84" s="99"/>
      <c r="F84" s="99"/>
      <c r="G84" s="99"/>
      <c r="H84" s="99"/>
      <c r="I84" s="99">
        <v>29987</v>
      </c>
      <c r="J84" s="99"/>
      <c r="K84" s="99">
        <v>35272</v>
      </c>
      <c r="L84" s="99"/>
      <c r="M84" s="99">
        <v>40262</v>
      </c>
      <c r="N84" s="99">
        <v>34302</v>
      </c>
      <c r="O84" s="99"/>
      <c r="P84" s="99">
        <v>31747</v>
      </c>
      <c r="Q84" s="99"/>
      <c r="R84" s="99">
        <v>30188</v>
      </c>
      <c r="S84" s="99"/>
      <c r="T84" s="99">
        <v>22693</v>
      </c>
      <c r="U84" s="99">
        <v>30146</v>
      </c>
      <c r="V84" s="99"/>
      <c r="W84" s="99"/>
      <c r="X84" s="99">
        <v>24549</v>
      </c>
      <c r="Y84" s="99">
        <v>28061</v>
      </c>
      <c r="Z84" s="99"/>
      <c r="AA84" s="99">
        <v>26131</v>
      </c>
      <c r="AB84" s="99"/>
      <c r="AD84" s="105">
        <f t="shared" si="2"/>
        <v>29987</v>
      </c>
    </row>
    <row r="85" spans="1:30" x14ac:dyDescent="0.25">
      <c r="A85">
        <v>83</v>
      </c>
      <c r="B85" s="95" t="s">
        <v>276</v>
      </c>
      <c r="C85" s="95" t="s">
        <v>301</v>
      </c>
      <c r="D85" s="99"/>
      <c r="E85" s="99">
        <v>24783</v>
      </c>
      <c r="F85" s="99"/>
      <c r="G85" s="99"/>
      <c r="H85" s="99">
        <v>27979</v>
      </c>
      <c r="I85" s="99"/>
      <c r="J85" s="99">
        <v>35358</v>
      </c>
      <c r="K85" s="99"/>
      <c r="L85" s="99"/>
      <c r="M85" s="99">
        <v>40061</v>
      </c>
      <c r="N85" s="99"/>
      <c r="O85" s="99">
        <v>41645</v>
      </c>
      <c r="P85" s="99">
        <v>36380</v>
      </c>
      <c r="Q85" s="99"/>
      <c r="R85" s="99">
        <v>28782</v>
      </c>
      <c r="S85" s="99"/>
      <c r="T85" s="99">
        <v>35825</v>
      </c>
      <c r="U85" s="99">
        <v>35011</v>
      </c>
      <c r="V85" s="99"/>
      <c r="W85" s="99"/>
      <c r="X85" s="99"/>
      <c r="Y85" s="99">
        <v>39871</v>
      </c>
      <c r="Z85" s="99"/>
      <c r="AA85" s="99">
        <v>30119</v>
      </c>
      <c r="AB85" s="99"/>
      <c r="AD85" s="105">
        <f t="shared" si="2"/>
        <v>27979</v>
      </c>
    </row>
    <row r="86" spans="1:30" ht="12.75" customHeight="1" x14ac:dyDescent="0.25">
      <c r="A86">
        <v>84</v>
      </c>
      <c r="B86" s="97" t="s">
        <v>38</v>
      </c>
      <c r="C86" s="97" t="s">
        <v>277</v>
      </c>
      <c r="D86" s="99"/>
      <c r="E86" s="99"/>
      <c r="F86" s="99">
        <v>28873</v>
      </c>
      <c r="G86" s="99"/>
      <c r="H86" s="99"/>
      <c r="I86" s="99"/>
      <c r="J86" s="99">
        <v>30697</v>
      </c>
      <c r="K86" s="99"/>
      <c r="L86" s="99"/>
      <c r="M86" s="99">
        <v>43768</v>
      </c>
      <c r="N86" s="99"/>
      <c r="O86" s="99">
        <v>30258</v>
      </c>
      <c r="P86" s="99"/>
      <c r="Q86" s="99">
        <v>30322</v>
      </c>
      <c r="R86" s="99"/>
      <c r="S86" s="99"/>
      <c r="T86" s="99">
        <v>29739</v>
      </c>
      <c r="U86" s="99"/>
      <c r="V86" s="99"/>
      <c r="W86" s="99">
        <v>13570</v>
      </c>
      <c r="X86" s="99"/>
      <c r="Y86" s="99"/>
      <c r="Z86" s="99"/>
      <c r="AA86" s="99">
        <v>26841</v>
      </c>
      <c r="AB86" s="99"/>
      <c r="AD86" s="105">
        <f t="shared" si="2"/>
        <v>30697</v>
      </c>
    </row>
    <row r="87" spans="1:30" ht="12.75" customHeight="1" x14ac:dyDescent="0.25">
      <c r="A87">
        <v>85</v>
      </c>
      <c r="B87" s="97" t="s">
        <v>38</v>
      </c>
      <c r="C87" s="97" t="s">
        <v>256</v>
      </c>
      <c r="D87" s="99"/>
      <c r="E87" s="99"/>
      <c r="F87" s="99">
        <v>25954</v>
      </c>
      <c r="G87" s="99"/>
      <c r="H87" s="99"/>
      <c r="I87" s="99"/>
      <c r="J87" s="99">
        <v>28429</v>
      </c>
      <c r="K87" s="99"/>
      <c r="L87" s="99">
        <v>30782</v>
      </c>
      <c r="M87" s="99">
        <v>33587</v>
      </c>
      <c r="N87" s="99"/>
      <c r="O87" s="99">
        <v>37993</v>
      </c>
      <c r="P87" s="99"/>
      <c r="Q87" s="99">
        <v>32646</v>
      </c>
      <c r="R87" s="99"/>
      <c r="S87" s="99"/>
      <c r="T87" s="99">
        <v>32606</v>
      </c>
      <c r="U87" s="99">
        <v>31715</v>
      </c>
      <c r="V87" s="99"/>
      <c r="W87" s="99"/>
      <c r="X87" s="99">
        <v>28509</v>
      </c>
      <c r="Y87" s="99"/>
      <c r="Z87" s="99"/>
      <c r="AA87" s="99">
        <v>34634</v>
      </c>
      <c r="AB87" s="99"/>
      <c r="AD87" s="105">
        <f t="shared" si="2"/>
        <v>28429</v>
      </c>
    </row>
    <row r="88" spans="1:30" ht="12.75" customHeight="1" x14ac:dyDescent="0.25">
      <c r="A88">
        <v>86</v>
      </c>
      <c r="B88" s="97" t="s">
        <v>38</v>
      </c>
      <c r="C88" s="97" t="s">
        <v>269</v>
      </c>
      <c r="D88" s="99"/>
      <c r="E88" s="99"/>
      <c r="F88" s="99">
        <v>22748</v>
      </c>
      <c r="G88" s="99"/>
      <c r="H88" s="99"/>
      <c r="I88" s="99"/>
      <c r="J88" s="99">
        <v>35372</v>
      </c>
      <c r="K88" s="99"/>
      <c r="L88" s="99"/>
      <c r="M88" s="99">
        <v>34728</v>
      </c>
      <c r="N88" s="99"/>
      <c r="O88" s="99">
        <v>31912</v>
      </c>
      <c r="P88" s="99"/>
      <c r="Q88" s="99">
        <v>36176</v>
      </c>
      <c r="R88" s="99"/>
      <c r="S88" s="99"/>
      <c r="T88" s="99">
        <v>35616</v>
      </c>
      <c r="U88" s="99"/>
      <c r="V88" s="99"/>
      <c r="W88" s="99"/>
      <c r="X88" s="99"/>
      <c r="Y88" s="99"/>
      <c r="Z88" s="99"/>
      <c r="AA88" s="99">
        <v>31348</v>
      </c>
      <c r="AB88" s="99"/>
      <c r="AD88" s="105">
        <f t="shared" si="2"/>
        <v>35372</v>
      </c>
    </row>
    <row r="89" spans="1:30" x14ac:dyDescent="0.25">
      <c r="A89">
        <v>87</v>
      </c>
      <c r="B89" s="97" t="s">
        <v>276</v>
      </c>
      <c r="C89" s="97" t="s">
        <v>308</v>
      </c>
      <c r="D89" s="99"/>
      <c r="E89" s="99">
        <v>22786</v>
      </c>
      <c r="F89" s="99"/>
      <c r="G89" s="99"/>
      <c r="H89" s="99">
        <v>23613</v>
      </c>
      <c r="I89" s="99"/>
      <c r="J89" s="99">
        <v>25591</v>
      </c>
      <c r="K89" s="99"/>
      <c r="L89" s="99">
        <v>27835</v>
      </c>
      <c r="M89" s="99"/>
      <c r="N89" s="99">
        <v>21642</v>
      </c>
      <c r="O89" s="99"/>
      <c r="P89" s="99">
        <v>27117</v>
      </c>
      <c r="Q89" s="99"/>
      <c r="R89" s="99">
        <v>24265</v>
      </c>
      <c r="S89" s="99"/>
      <c r="T89" s="99">
        <v>27558</v>
      </c>
      <c r="U89" s="99">
        <v>25179</v>
      </c>
      <c r="V89" s="99"/>
      <c r="W89" s="99"/>
      <c r="X89" s="99"/>
      <c r="Y89" s="99"/>
      <c r="Z89" s="99">
        <v>23297</v>
      </c>
      <c r="AA89" s="99">
        <v>22695</v>
      </c>
      <c r="AB89" s="99"/>
      <c r="AD89" s="105">
        <f t="shared" si="2"/>
        <v>23613</v>
      </c>
    </row>
    <row r="90" spans="1:30" ht="12.75" customHeight="1" x14ac:dyDescent="0.25">
      <c r="A90">
        <v>88</v>
      </c>
      <c r="B90" s="97" t="s">
        <v>162</v>
      </c>
      <c r="C90" s="97" t="s">
        <v>308</v>
      </c>
      <c r="D90" s="99"/>
      <c r="E90" s="99"/>
      <c r="F90" s="99"/>
      <c r="G90" s="99"/>
      <c r="H90" s="99"/>
      <c r="I90" s="99">
        <v>22788</v>
      </c>
      <c r="J90" s="99"/>
      <c r="K90" s="99">
        <v>25777</v>
      </c>
      <c r="L90" s="99"/>
      <c r="M90" s="99">
        <v>39393</v>
      </c>
      <c r="N90" s="99"/>
      <c r="O90" s="99">
        <v>22430</v>
      </c>
      <c r="P90" s="99"/>
      <c r="Q90" s="99">
        <v>28975</v>
      </c>
      <c r="R90" s="99"/>
      <c r="S90" s="99"/>
      <c r="T90" s="99">
        <v>13051</v>
      </c>
      <c r="U90" s="99"/>
      <c r="V90" s="99"/>
      <c r="W90" s="99"/>
      <c r="X90" s="99">
        <v>17037</v>
      </c>
      <c r="Y90" s="99"/>
      <c r="Z90" s="99">
        <v>19882</v>
      </c>
      <c r="AA90" s="99">
        <v>21360</v>
      </c>
      <c r="AB90" s="99"/>
      <c r="AD90" s="105">
        <f t="shared" si="2"/>
        <v>22788</v>
      </c>
    </row>
    <row r="91" spans="1:30" ht="12.75" customHeight="1" x14ac:dyDescent="0.25">
      <c r="A91">
        <v>89</v>
      </c>
      <c r="B91" s="95" t="s">
        <v>30</v>
      </c>
      <c r="C91" s="95" t="s">
        <v>309</v>
      </c>
      <c r="D91" s="99"/>
      <c r="E91" s="99"/>
      <c r="F91" s="99">
        <v>34139</v>
      </c>
      <c r="G91" s="99"/>
      <c r="H91" s="99"/>
      <c r="I91" s="99">
        <v>34482</v>
      </c>
      <c r="J91" s="99"/>
      <c r="K91" s="99">
        <v>35483</v>
      </c>
      <c r="L91" s="99"/>
      <c r="M91" s="99">
        <v>38715</v>
      </c>
      <c r="N91" s="99">
        <v>38413</v>
      </c>
      <c r="O91" s="99"/>
      <c r="P91" s="99">
        <v>39415</v>
      </c>
      <c r="Q91" s="99"/>
      <c r="R91" s="99">
        <v>35212</v>
      </c>
      <c r="S91" s="99"/>
      <c r="T91" s="99">
        <v>38930</v>
      </c>
      <c r="U91" s="99">
        <v>38368</v>
      </c>
      <c r="V91" s="99"/>
      <c r="W91" s="99"/>
      <c r="X91" s="99">
        <v>37203</v>
      </c>
      <c r="Y91" s="99">
        <v>39197</v>
      </c>
      <c r="Z91" s="99"/>
      <c r="AA91" s="99">
        <v>39180</v>
      </c>
      <c r="AB91" s="99"/>
      <c r="AD91" s="105">
        <f t="shared" si="2"/>
        <v>34482</v>
      </c>
    </row>
    <row r="92" spans="1:30" ht="12.75" customHeight="1" x14ac:dyDescent="0.25">
      <c r="A92">
        <v>90</v>
      </c>
      <c r="B92" s="95" t="s">
        <v>25</v>
      </c>
      <c r="C92" s="95" t="s">
        <v>309</v>
      </c>
      <c r="D92" s="99"/>
      <c r="E92" s="99"/>
      <c r="F92" s="99"/>
      <c r="G92" s="99">
        <v>2676</v>
      </c>
      <c r="H92" s="99"/>
      <c r="I92" s="99"/>
      <c r="J92" s="99">
        <v>1774</v>
      </c>
      <c r="K92" s="99">
        <v>1961</v>
      </c>
      <c r="L92" s="99"/>
      <c r="M92" s="99">
        <v>2344</v>
      </c>
      <c r="N92" s="99">
        <v>1271</v>
      </c>
      <c r="O92" s="99">
        <v>2582</v>
      </c>
      <c r="P92" s="99"/>
      <c r="Q92" s="99">
        <v>2084</v>
      </c>
      <c r="R92" s="99"/>
      <c r="S92" s="99">
        <v>1946</v>
      </c>
      <c r="T92" s="99">
        <v>2064</v>
      </c>
      <c r="U92" s="99"/>
      <c r="V92" s="99"/>
      <c r="W92" s="99"/>
      <c r="X92" s="99"/>
      <c r="Y92" s="99">
        <v>3099</v>
      </c>
      <c r="Z92" s="99"/>
      <c r="AA92" s="99">
        <v>3014</v>
      </c>
      <c r="AB92" s="99"/>
      <c r="AD92" s="105">
        <f t="shared" si="2"/>
        <v>1774</v>
      </c>
    </row>
    <row r="93" spans="1:30" ht="12.75" customHeight="1" x14ac:dyDescent="0.25">
      <c r="A93">
        <v>91</v>
      </c>
      <c r="B93" s="97" t="s">
        <v>27</v>
      </c>
      <c r="C93" s="97" t="s">
        <v>309</v>
      </c>
      <c r="D93" s="99"/>
      <c r="E93" s="99"/>
      <c r="F93" s="99">
        <v>40300</v>
      </c>
      <c r="G93" s="99"/>
      <c r="H93" s="99"/>
      <c r="I93" s="99">
        <v>40059</v>
      </c>
      <c r="J93" s="99"/>
      <c r="K93" s="99">
        <v>47806</v>
      </c>
      <c r="L93" s="99"/>
      <c r="M93" s="99">
        <v>44189</v>
      </c>
      <c r="N93" s="99"/>
      <c r="O93" s="99">
        <v>47051</v>
      </c>
      <c r="P93" s="99"/>
      <c r="Q93" s="99">
        <v>48886</v>
      </c>
      <c r="R93" s="99"/>
      <c r="S93" s="99">
        <v>46348</v>
      </c>
      <c r="T93" s="99"/>
      <c r="U93" s="99">
        <v>50874</v>
      </c>
      <c r="V93" s="99"/>
      <c r="W93" s="99"/>
      <c r="X93" s="99"/>
      <c r="Y93" s="99"/>
      <c r="Z93" s="99"/>
      <c r="AA93" s="99">
        <v>49269</v>
      </c>
      <c r="AB93" s="99"/>
      <c r="AD93" s="105">
        <f t="shared" si="2"/>
        <v>40059</v>
      </c>
    </row>
    <row r="94" spans="1:30" x14ac:dyDescent="0.25">
      <c r="A94">
        <v>92</v>
      </c>
      <c r="B94" s="54" t="s">
        <v>247</v>
      </c>
      <c r="C94" t="s">
        <v>309</v>
      </c>
      <c r="D94" s="99"/>
      <c r="E94" s="99">
        <v>35167</v>
      </c>
      <c r="F94" s="99"/>
      <c r="G94" s="99"/>
      <c r="H94" s="99"/>
      <c r="I94" s="99"/>
      <c r="J94" s="99">
        <v>39001</v>
      </c>
      <c r="K94" s="99"/>
      <c r="L94" s="99"/>
      <c r="M94" s="99">
        <v>43938</v>
      </c>
      <c r="N94" s="99">
        <v>44951</v>
      </c>
      <c r="O94" s="99"/>
      <c r="P94" s="99">
        <v>40501</v>
      </c>
      <c r="Q94" s="99"/>
      <c r="R94" s="99">
        <v>52513</v>
      </c>
      <c r="S94" s="99"/>
      <c r="T94" s="99"/>
      <c r="U94" s="99">
        <v>61120</v>
      </c>
      <c r="V94" s="99"/>
      <c r="W94" s="99"/>
      <c r="X94" s="99">
        <v>32972</v>
      </c>
      <c r="Y94" s="99"/>
      <c r="Z94" s="99"/>
      <c r="AA94" s="99">
        <v>53475</v>
      </c>
      <c r="AB94" s="99"/>
      <c r="AD94" s="105">
        <f t="shared" si="2"/>
        <v>39001</v>
      </c>
    </row>
    <row r="95" spans="1:30" x14ac:dyDescent="0.25">
      <c r="A95">
        <v>93</v>
      </c>
      <c r="B95" s="328" t="s">
        <v>1147</v>
      </c>
      <c r="C95" s="252" t="s">
        <v>309</v>
      </c>
      <c r="D95" s="99">
        <v>12259</v>
      </c>
      <c r="E95" s="99"/>
      <c r="F95" s="99"/>
      <c r="G95" s="99"/>
      <c r="H95" s="99"/>
      <c r="I95" s="99"/>
      <c r="J95" s="99">
        <v>12188</v>
      </c>
      <c r="K95" s="99"/>
      <c r="L95" s="99"/>
      <c r="M95" s="99"/>
      <c r="N95" s="99"/>
      <c r="O95" s="99">
        <v>29271</v>
      </c>
      <c r="P95" s="99"/>
      <c r="Q95" s="99">
        <v>26130</v>
      </c>
      <c r="R95" s="99"/>
      <c r="S95" s="99"/>
      <c r="T95" s="99">
        <v>38288</v>
      </c>
      <c r="U95" s="99"/>
      <c r="V95" s="99"/>
      <c r="W95" s="99"/>
      <c r="X95" s="99"/>
      <c r="Y95" s="99"/>
      <c r="Z95" s="99"/>
      <c r="AA95" s="99">
        <v>25610</v>
      </c>
      <c r="AB95" s="99"/>
      <c r="AD95" s="105">
        <f t="shared" si="2"/>
        <v>12188</v>
      </c>
    </row>
    <row r="96" spans="1:30" x14ac:dyDescent="0.25">
      <c r="A96">
        <v>94</v>
      </c>
      <c r="B96" s="328" t="s">
        <v>1147</v>
      </c>
      <c r="C96" t="s">
        <v>308</v>
      </c>
      <c r="D96" s="99"/>
      <c r="E96" s="99"/>
      <c r="F96" s="99"/>
      <c r="G96" s="99"/>
      <c r="H96" s="99"/>
      <c r="I96" s="99"/>
      <c r="J96" s="99"/>
      <c r="K96" s="99"/>
      <c r="L96" s="99"/>
      <c r="M96" s="99"/>
      <c r="N96" s="99">
        <v>26356</v>
      </c>
      <c r="O96" s="99"/>
      <c r="P96" s="99"/>
      <c r="Q96" s="99">
        <v>28540</v>
      </c>
      <c r="R96" s="99"/>
      <c r="S96" s="99"/>
      <c r="T96" s="99">
        <v>38309</v>
      </c>
      <c r="U96" s="99"/>
      <c r="V96" s="99"/>
      <c r="W96" s="99">
        <v>23456</v>
      </c>
      <c r="X96" s="99"/>
      <c r="Y96" s="99"/>
      <c r="Z96" s="99">
        <v>28100</v>
      </c>
      <c r="AA96" s="99">
        <v>23173</v>
      </c>
      <c r="AB96" s="99">
        <v>23140</v>
      </c>
      <c r="AD96" s="105">
        <f t="shared" si="2"/>
        <v>26356</v>
      </c>
    </row>
    <row r="97" spans="1:30" x14ac:dyDescent="0.25">
      <c r="A97">
        <v>95</v>
      </c>
      <c r="B97" s="54" t="s">
        <v>307</v>
      </c>
      <c r="C97" t="s">
        <v>283</v>
      </c>
      <c r="D97" s="99"/>
      <c r="E97" s="99">
        <v>24825</v>
      </c>
      <c r="F97" s="99"/>
      <c r="G97" s="99"/>
      <c r="H97" s="99">
        <v>24620</v>
      </c>
      <c r="I97" s="99"/>
      <c r="J97" s="99">
        <v>24810</v>
      </c>
      <c r="K97" s="99"/>
      <c r="L97" s="99">
        <v>31598</v>
      </c>
      <c r="M97" s="99">
        <v>33420</v>
      </c>
      <c r="N97" s="99"/>
      <c r="O97" s="99">
        <v>31266</v>
      </c>
      <c r="P97" s="99"/>
      <c r="Q97" s="99">
        <v>32485</v>
      </c>
      <c r="R97" s="99"/>
      <c r="S97" s="99">
        <v>32347</v>
      </c>
      <c r="T97" s="99"/>
      <c r="U97" s="99">
        <v>36281</v>
      </c>
      <c r="V97" s="99"/>
      <c r="W97" s="99"/>
      <c r="X97" s="99"/>
      <c r="Y97" s="99">
        <v>36725</v>
      </c>
      <c r="Z97" s="99">
        <v>24351</v>
      </c>
      <c r="AA97" s="99">
        <v>23351</v>
      </c>
      <c r="AB97" s="99"/>
      <c r="AD97" s="105">
        <f t="shared" si="2"/>
        <v>24620</v>
      </c>
    </row>
    <row r="98" spans="1:30" x14ac:dyDescent="0.25">
      <c r="A98">
        <v>96</v>
      </c>
      <c r="B98" s="54" t="s">
        <v>247</v>
      </c>
      <c r="C98" t="s">
        <v>308</v>
      </c>
      <c r="D98" s="99"/>
      <c r="E98" s="99">
        <v>32755</v>
      </c>
      <c r="F98" s="99"/>
      <c r="G98" s="99"/>
      <c r="H98" s="99"/>
      <c r="I98" s="99">
        <v>37496</v>
      </c>
      <c r="J98" s="99"/>
      <c r="K98" s="99"/>
      <c r="L98" s="99">
        <v>45862</v>
      </c>
      <c r="M98" s="99"/>
      <c r="N98" s="99">
        <v>43842</v>
      </c>
      <c r="O98" s="99"/>
      <c r="P98" s="99"/>
      <c r="Q98" s="99">
        <v>41445</v>
      </c>
      <c r="R98" s="99"/>
      <c r="S98" s="99">
        <v>45589</v>
      </c>
      <c r="T98" s="99"/>
      <c r="U98" s="99">
        <v>52934</v>
      </c>
      <c r="V98" s="99"/>
      <c r="W98" s="99"/>
      <c r="X98" s="99"/>
      <c r="Y98" s="99"/>
      <c r="Z98" s="99">
        <v>48135</v>
      </c>
      <c r="AA98" s="99">
        <v>48404</v>
      </c>
      <c r="AB98" s="99"/>
      <c r="AD98" s="105">
        <f t="shared" si="2"/>
        <v>37496</v>
      </c>
    </row>
    <row r="99" spans="1:30" x14ac:dyDescent="0.25">
      <c r="A99">
        <v>97</v>
      </c>
      <c r="B99" s="54" t="s">
        <v>307</v>
      </c>
      <c r="C99" t="s">
        <v>271</v>
      </c>
      <c r="D99" s="99"/>
      <c r="E99" s="99">
        <v>25649</v>
      </c>
      <c r="F99" s="99"/>
      <c r="G99" s="99"/>
      <c r="H99" s="99">
        <v>23448</v>
      </c>
      <c r="I99" s="99"/>
      <c r="J99" s="99">
        <v>28820</v>
      </c>
      <c r="K99" s="99"/>
      <c r="L99" s="99">
        <v>33810</v>
      </c>
      <c r="M99" s="99"/>
      <c r="N99" s="99">
        <v>36612</v>
      </c>
      <c r="O99" s="99"/>
      <c r="P99" s="99"/>
      <c r="Q99" s="99">
        <v>40615</v>
      </c>
      <c r="R99" s="99"/>
      <c r="S99" s="99">
        <v>35541</v>
      </c>
      <c r="T99" s="99"/>
      <c r="U99" s="99">
        <v>31688</v>
      </c>
      <c r="V99" s="99"/>
      <c r="W99" s="99"/>
      <c r="X99" s="99"/>
      <c r="Y99" s="99"/>
      <c r="Z99" s="99">
        <v>31720</v>
      </c>
      <c r="AA99" s="99">
        <v>30319</v>
      </c>
      <c r="AB99" s="99"/>
      <c r="AD99" s="105">
        <f t="shared" si="2"/>
        <v>23448</v>
      </c>
    </row>
    <row r="100" spans="1:30" x14ac:dyDescent="0.25">
      <c r="A100">
        <v>98</v>
      </c>
      <c r="B100" s="54" t="s">
        <v>24</v>
      </c>
      <c r="C100" t="s">
        <v>310</v>
      </c>
      <c r="D100" s="99"/>
      <c r="E100" s="99"/>
      <c r="F100" s="99"/>
      <c r="G100" s="99"/>
      <c r="H100" s="99"/>
      <c r="I100" s="99">
        <v>4855</v>
      </c>
      <c r="J100" s="99"/>
      <c r="K100" s="99">
        <v>5936</v>
      </c>
      <c r="L100" s="99"/>
      <c r="M100" s="99"/>
      <c r="N100" s="99">
        <v>6666</v>
      </c>
      <c r="O100" s="99"/>
      <c r="P100" s="99"/>
      <c r="Q100" s="99">
        <v>6736</v>
      </c>
      <c r="R100" s="99"/>
      <c r="S100" s="99"/>
      <c r="T100" s="99">
        <v>7377</v>
      </c>
      <c r="U100" s="99"/>
      <c r="V100" s="99"/>
      <c r="W100" s="99"/>
      <c r="X100" s="99"/>
      <c r="Y100" s="99"/>
      <c r="Z100" s="99">
        <v>7745</v>
      </c>
      <c r="AA100" s="99">
        <v>7305</v>
      </c>
      <c r="AB100" s="99"/>
      <c r="AD100" s="105">
        <f t="shared" si="2"/>
        <v>4855</v>
      </c>
    </row>
    <row r="101" spans="1:30" x14ac:dyDescent="0.25">
      <c r="A101">
        <v>99</v>
      </c>
      <c r="B101" s="54" t="s">
        <v>27</v>
      </c>
      <c r="C101" t="s">
        <v>308</v>
      </c>
      <c r="D101" s="99"/>
      <c r="E101" s="99"/>
      <c r="F101" s="99"/>
      <c r="G101" s="99"/>
      <c r="H101" s="99"/>
      <c r="I101" s="99">
        <v>37293</v>
      </c>
      <c r="J101" s="99"/>
      <c r="K101" s="99"/>
      <c r="L101" s="99">
        <v>43031</v>
      </c>
      <c r="M101" s="99"/>
      <c r="N101" s="99">
        <v>48530</v>
      </c>
      <c r="O101" s="99"/>
      <c r="P101" s="99"/>
      <c r="Q101" s="99">
        <v>44218</v>
      </c>
      <c r="R101" s="99"/>
      <c r="S101" s="99">
        <v>46938</v>
      </c>
      <c r="T101" s="99"/>
      <c r="U101" s="99">
        <v>55973</v>
      </c>
      <c r="V101" s="99"/>
      <c r="W101" s="99"/>
      <c r="X101" s="99">
        <v>62385</v>
      </c>
      <c r="Y101" s="99"/>
      <c r="Z101" s="99">
        <v>51339</v>
      </c>
      <c r="AA101" s="99">
        <v>50039</v>
      </c>
      <c r="AB101" s="99"/>
      <c r="AD101" s="105">
        <f t="shared" si="2"/>
        <v>37293</v>
      </c>
    </row>
    <row r="102" spans="1:30" x14ac:dyDescent="0.25">
      <c r="A102">
        <v>100</v>
      </c>
      <c r="B102" s="54" t="s">
        <v>307</v>
      </c>
      <c r="C102" t="s">
        <v>269</v>
      </c>
      <c r="D102" s="99"/>
      <c r="E102" s="99">
        <v>24603</v>
      </c>
      <c r="F102" s="99"/>
      <c r="G102" s="99"/>
      <c r="H102" s="99">
        <v>22102</v>
      </c>
      <c r="I102" s="99"/>
      <c r="J102" s="99">
        <v>31145</v>
      </c>
      <c r="K102" s="99"/>
      <c r="L102" s="99">
        <v>35698</v>
      </c>
      <c r="M102" s="99"/>
      <c r="N102" s="99">
        <v>36466</v>
      </c>
      <c r="O102" s="99"/>
      <c r="P102" s="99"/>
      <c r="Q102" s="99">
        <v>42303</v>
      </c>
      <c r="R102" s="99">
        <v>38035</v>
      </c>
      <c r="S102" s="99">
        <v>38196</v>
      </c>
      <c r="T102" s="99"/>
      <c r="U102" s="99">
        <v>41145</v>
      </c>
      <c r="V102" s="99"/>
      <c r="W102" s="99"/>
      <c r="X102" s="99">
        <v>24469</v>
      </c>
      <c r="Y102" s="99">
        <v>33079</v>
      </c>
      <c r="Z102" s="99">
        <v>34112</v>
      </c>
      <c r="AA102" s="99">
        <v>33394</v>
      </c>
      <c r="AB102" s="99"/>
      <c r="AD102" s="105">
        <f t="shared" si="2"/>
        <v>22102</v>
      </c>
    </row>
    <row r="103" spans="1:30" x14ac:dyDescent="0.25">
      <c r="A103">
        <v>101</v>
      </c>
      <c r="B103" s="54" t="s">
        <v>25</v>
      </c>
      <c r="C103" t="s">
        <v>308</v>
      </c>
      <c r="D103" s="99">
        <v>744</v>
      </c>
      <c r="E103" s="99"/>
      <c r="F103" s="99"/>
      <c r="G103" s="99"/>
      <c r="H103" s="99"/>
      <c r="I103" s="99">
        <v>1570</v>
      </c>
      <c r="J103" s="99"/>
      <c r="K103" s="99"/>
      <c r="L103" s="99">
        <v>1280</v>
      </c>
      <c r="M103" s="99"/>
      <c r="N103" s="99">
        <v>1182</v>
      </c>
      <c r="O103" s="99"/>
      <c r="P103" s="99"/>
      <c r="Q103" s="99">
        <v>1219</v>
      </c>
      <c r="R103" s="99"/>
      <c r="S103" s="99"/>
      <c r="T103" s="99">
        <v>1730</v>
      </c>
      <c r="U103" s="99"/>
      <c r="V103" s="99"/>
      <c r="W103" s="99"/>
      <c r="X103" s="99"/>
      <c r="Y103" s="99">
        <v>850</v>
      </c>
      <c r="Z103" s="99"/>
      <c r="AA103" s="99">
        <v>1363</v>
      </c>
      <c r="AB103" s="99"/>
      <c r="AD103" s="105">
        <f t="shared" si="2"/>
        <v>1570</v>
      </c>
    </row>
    <row r="104" spans="1:30" x14ac:dyDescent="0.25">
      <c r="A104">
        <v>102</v>
      </c>
      <c r="B104" s="54" t="s">
        <v>30</v>
      </c>
      <c r="C104" t="s">
        <v>308</v>
      </c>
      <c r="D104" s="99">
        <v>24437</v>
      </c>
      <c r="E104" s="99"/>
      <c r="F104" s="99"/>
      <c r="G104" s="99"/>
      <c r="H104" s="99"/>
      <c r="I104" s="99">
        <v>24224</v>
      </c>
      <c r="J104" s="99"/>
      <c r="K104" s="99"/>
      <c r="L104" s="99">
        <v>27005</v>
      </c>
      <c r="M104" s="99"/>
      <c r="N104" s="99">
        <v>28172</v>
      </c>
      <c r="O104" s="99"/>
      <c r="P104" s="99"/>
      <c r="Q104" s="99">
        <v>26635</v>
      </c>
      <c r="R104" s="99"/>
      <c r="S104" s="99"/>
      <c r="T104" s="99">
        <v>28697</v>
      </c>
      <c r="U104" s="99">
        <v>28417</v>
      </c>
      <c r="V104" s="99"/>
      <c r="W104" s="99"/>
      <c r="X104" s="99">
        <v>33230</v>
      </c>
      <c r="Y104" s="99"/>
      <c r="Z104" s="99">
        <v>21332</v>
      </c>
      <c r="AA104" s="99">
        <v>23457</v>
      </c>
      <c r="AB104" s="99"/>
      <c r="AD104" s="105">
        <f t="shared" si="2"/>
        <v>24224</v>
      </c>
    </row>
    <row r="105" spans="1:30" x14ac:dyDescent="0.25">
      <c r="A105">
        <v>103</v>
      </c>
      <c r="B105" s="54" t="s">
        <v>311</v>
      </c>
      <c r="C105" t="s">
        <v>312</v>
      </c>
      <c r="D105" s="99"/>
      <c r="E105" s="99"/>
      <c r="F105" s="99"/>
      <c r="G105" s="99"/>
      <c r="H105" s="99"/>
      <c r="I105" s="99">
        <v>4524</v>
      </c>
      <c r="J105" s="99"/>
      <c r="K105" s="99"/>
      <c r="L105" s="99">
        <v>5546</v>
      </c>
      <c r="M105" s="99"/>
      <c r="N105" s="99">
        <v>4944</v>
      </c>
      <c r="O105" s="99"/>
      <c r="P105" s="99">
        <v>5869</v>
      </c>
      <c r="Q105" s="99"/>
      <c r="R105" s="99">
        <v>4906</v>
      </c>
      <c r="S105" s="99"/>
      <c r="T105" s="99">
        <v>5396</v>
      </c>
      <c r="U105" s="99">
        <v>5521</v>
      </c>
      <c r="V105" s="99"/>
      <c r="W105" s="99"/>
      <c r="X105" s="99"/>
      <c r="Y105" s="99"/>
      <c r="Z105" s="99">
        <v>4670</v>
      </c>
      <c r="AA105" s="99">
        <v>4877</v>
      </c>
      <c r="AB105" s="99"/>
      <c r="AD105" s="105">
        <f t="shared" si="2"/>
        <v>4524</v>
      </c>
    </row>
    <row r="106" spans="1:30" x14ac:dyDescent="0.25">
      <c r="A106">
        <v>104</v>
      </c>
      <c r="B106" s="54" t="s">
        <v>307</v>
      </c>
      <c r="C106" s="326" t="s">
        <v>266</v>
      </c>
      <c r="D106" s="99"/>
      <c r="E106" s="99">
        <v>34254</v>
      </c>
      <c r="F106" s="99"/>
      <c r="G106" s="99"/>
      <c r="H106" s="99">
        <v>24094</v>
      </c>
      <c r="I106" s="99"/>
      <c r="J106" s="99">
        <v>36615</v>
      </c>
      <c r="K106" s="99"/>
      <c r="L106" s="99">
        <v>42191</v>
      </c>
      <c r="M106" s="99"/>
      <c r="N106" s="99">
        <v>26028</v>
      </c>
      <c r="O106" s="99"/>
      <c r="P106" s="99"/>
      <c r="Q106" s="99">
        <v>49044</v>
      </c>
      <c r="R106" s="99"/>
      <c r="S106" s="99"/>
      <c r="T106" s="99">
        <v>53537</v>
      </c>
      <c r="U106" s="99">
        <v>45719</v>
      </c>
      <c r="V106" s="99"/>
      <c r="W106" s="99"/>
      <c r="X106" s="99">
        <v>48128</v>
      </c>
      <c r="Y106" s="99"/>
      <c r="Z106" s="99">
        <v>40846</v>
      </c>
      <c r="AA106" s="99">
        <v>40869</v>
      </c>
      <c r="AB106" s="99"/>
      <c r="AD106" s="105">
        <f t="shared" si="2"/>
        <v>24094</v>
      </c>
    </row>
    <row r="107" spans="1:30" x14ac:dyDescent="0.25">
      <c r="A107">
        <v>105</v>
      </c>
      <c r="B107" s="54" t="s">
        <v>29</v>
      </c>
      <c r="C107" t="s">
        <v>312</v>
      </c>
      <c r="D107" s="99">
        <v>11675</v>
      </c>
      <c r="E107" s="99"/>
      <c r="F107" s="99"/>
      <c r="G107" s="99"/>
      <c r="H107" s="99"/>
      <c r="I107" s="99">
        <v>10684</v>
      </c>
      <c r="J107" s="99"/>
      <c r="K107" s="99"/>
      <c r="L107" s="99">
        <v>12705</v>
      </c>
      <c r="M107" s="99"/>
      <c r="N107" s="99">
        <v>12443</v>
      </c>
      <c r="O107" s="99"/>
      <c r="P107" s="99"/>
      <c r="Q107" s="99">
        <v>12819</v>
      </c>
      <c r="R107" s="99"/>
      <c r="S107" s="99"/>
      <c r="T107" s="99">
        <v>11643</v>
      </c>
      <c r="U107" s="99">
        <v>13865</v>
      </c>
      <c r="V107" s="99"/>
      <c r="W107" s="99"/>
      <c r="X107" s="99"/>
      <c r="Y107" s="99"/>
      <c r="Z107" s="99">
        <v>11473</v>
      </c>
      <c r="AA107" s="99">
        <v>11221</v>
      </c>
      <c r="AB107" s="99"/>
      <c r="AD107" s="105">
        <f t="shared" si="2"/>
        <v>10684</v>
      </c>
    </row>
    <row r="108" spans="1:30" x14ac:dyDescent="0.25">
      <c r="A108">
        <v>106</v>
      </c>
      <c r="B108" s="54" t="s">
        <v>307</v>
      </c>
      <c r="C108" t="s">
        <v>263</v>
      </c>
      <c r="D108" s="99"/>
      <c r="E108" s="99">
        <v>32401</v>
      </c>
      <c r="F108" s="99"/>
      <c r="G108" s="99"/>
      <c r="H108" s="99">
        <v>31012</v>
      </c>
      <c r="I108" s="99"/>
      <c r="J108" s="99">
        <v>35721</v>
      </c>
      <c r="K108" s="99"/>
      <c r="L108" s="99">
        <v>42944</v>
      </c>
      <c r="M108" s="99">
        <v>43513</v>
      </c>
      <c r="N108" s="99"/>
      <c r="O108" s="99">
        <v>37924</v>
      </c>
      <c r="P108" s="99"/>
      <c r="Q108" s="99">
        <v>41825</v>
      </c>
      <c r="R108" s="99"/>
      <c r="S108" s="99"/>
      <c r="T108" s="99">
        <v>45799</v>
      </c>
      <c r="U108" s="99">
        <v>46725</v>
      </c>
      <c r="V108" s="99"/>
      <c r="W108" s="99"/>
      <c r="X108" s="99">
        <v>41410</v>
      </c>
      <c r="Y108" s="99"/>
      <c r="Z108" s="99"/>
      <c r="AA108" s="99">
        <v>40575</v>
      </c>
      <c r="AB108" s="99"/>
      <c r="AD108" s="105">
        <f t="shared" si="2"/>
        <v>31012</v>
      </c>
    </row>
    <row r="109" spans="1:30" x14ac:dyDescent="0.25">
      <c r="A109">
        <v>107</v>
      </c>
      <c r="B109" s="54" t="s">
        <v>307</v>
      </c>
      <c r="C109" t="s">
        <v>290</v>
      </c>
      <c r="D109" s="99"/>
      <c r="E109" s="99">
        <v>40915</v>
      </c>
      <c r="F109" s="99"/>
      <c r="G109" s="99"/>
      <c r="H109" s="99">
        <v>36890</v>
      </c>
      <c r="I109" s="99"/>
      <c r="J109" s="99">
        <v>44122</v>
      </c>
      <c r="K109" s="99"/>
      <c r="L109" s="99">
        <v>57278</v>
      </c>
      <c r="M109" s="99"/>
      <c r="N109" s="99">
        <v>23356</v>
      </c>
      <c r="O109" s="99"/>
      <c r="P109" s="99"/>
      <c r="Q109" s="99">
        <v>55270</v>
      </c>
      <c r="R109" s="99">
        <v>49120</v>
      </c>
      <c r="S109" s="99"/>
      <c r="T109" s="99">
        <v>55228</v>
      </c>
      <c r="U109" s="99">
        <v>44008</v>
      </c>
      <c r="V109" s="99"/>
      <c r="W109" s="99"/>
      <c r="X109" s="99"/>
      <c r="Y109" s="99"/>
      <c r="Z109" s="99"/>
      <c r="AA109" s="99">
        <v>35691</v>
      </c>
      <c r="AB109" s="99"/>
      <c r="AD109" s="105">
        <f t="shared" si="2"/>
        <v>36890</v>
      </c>
    </row>
    <row r="110" spans="1:30" x14ac:dyDescent="0.25">
      <c r="A110">
        <v>108</v>
      </c>
      <c r="B110" s="54" t="s">
        <v>307</v>
      </c>
      <c r="C110" t="s">
        <v>314</v>
      </c>
      <c r="D110" s="99"/>
      <c r="E110" s="99">
        <v>53027</v>
      </c>
      <c r="F110" s="99"/>
      <c r="G110" s="99"/>
      <c r="H110" s="99">
        <v>53692</v>
      </c>
      <c r="I110" s="99"/>
      <c r="J110" s="99">
        <v>59081</v>
      </c>
      <c r="K110" s="99"/>
      <c r="L110" s="99">
        <v>48847</v>
      </c>
      <c r="M110" s="99"/>
      <c r="N110" s="99">
        <v>27198</v>
      </c>
      <c r="O110" s="99"/>
      <c r="P110" s="99"/>
      <c r="Q110" s="99">
        <v>48346</v>
      </c>
      <c r="R110" s="99">
        <v>57922</v>
      </c>
      <c r="S110" s="99"/>
      <c r="T110" s="99">
        <v>52648</v>
      </c>
      <c r="U110" s="99">
        <v>47299</v>
      </c>
      <c r="V110" s="99"/>
      <c r="W110" s="99"/>
      <c r="X110" s="99"/>
      <c r="Y110" s="99"/>
      <c r="Z110" s="99">
        <v>40170</v>
      </c>
      <c r="AA110" s="99">
        <v>40378</v>
      </c>
      <c r="AB110" s="99"/>
      <c r="AD110" s="105">
        <f t="shared" si="2"/>
        <v>53692</v>
      </c>
    </row>
    <row r="111" spans="1:30" x14ac:dyDescent="0.25">
      <c r="A111">
        <v>109</v>
      </c>
      <c r="B111" s="54" t="s">
        <v>162</v>
      </c>
      <c r="C111" s="326" t="s">
        <v>1141</v>
      </c>
      <c r="D111" s="99"/>
      <c r="E111" s="99"/>
      <c r="F111" s="99"/>
      <c r="G111" s="99"/>
      <c r="H111" s="99"/>
      <c r="I111" s="99">
        <v>13642</v>
      </c>
      <c r="J111" s="99"/>
      <c r="K111" s="99"/>
      <c r="L111" s="99">
        <v>13587</v>
      </c>
      <c r="M111" s="99"/>
      <c r="N111" s="99">
        <v>12750</v>
      </c>
      <c r="O111" s="99"/>
      <c r="P111" s="99">
        <v>13258</v>
      </c>
      <c r="Q111" s="99"/>
      <c r="R111" s="99">
        <v>15533</v>
      </c>
      <c r="S111" s="99"/>
      <c r="T111" s="99">
        <v>15527</v>
      </c>
      <c r="U111" s="99"/>
      <c r="V111" s="99"/>
      <c r="W111" s="99"/>
      <c r="X111" s="99">
        <v>7807</v>
      </c>
      <c r="Y111" s="99"/>
      <c r="Z111" s="99">
        <v>11622</v>
      </c>
      <c r="AA111" s="99">
        <v>10441</v>
      </c>
      <c r="AB111" s="99">
        <v>11042</v>
      </c>
      <c r="AD111" s="105">
        <f t="shared" si="2"/>
        <v>13642</v>
      </c>
    </row>
    <row r="112" spans="1:30" x14ac:dyDescent="0.25">
      <c r="A112">
        <v>110</v>
      </c>
      <c r="B112" s="54" t="s">
        <v>29</v>
      </c>
      <c r="C112" t="s">
        <v>316</v>
      </c>
      <c r="D112" s="99">
        <v>10438</v>
      </c>
      <c r="E112" s="99"/>
      <c r="F112" s="99"/>
      <c r="G112" s="99"/>
      <c r="H112" s="99"/>
      <c r="I112" s="99"/>
      <c r="J112" s="99">
        <v>8677</v>
      </c>
      <c r="K112" s="99"/>
      <c r="L112" s="99">
        <v>10155</v>
      </c>
      <c r="M112" s="99"/>
      <c r="N112" s="99">
        <v>10056</v>
      </c>
      <c r="O112" s="99"/>
      <c r="P112" s="99">
        <v>9509</v>
      </c>
      <c r="Q112" s="99"/>
      <c r="R112" s="99">
        <v>11880</v>
      </c>
      <c r="S112" s="99"/>
      <c r="T112" s="99"/>
      <c r="U112" s="99">
        <v>10204</v>
      </c>
      <c r="V112" s="99"/>
      <c r="W112" s="99"/>
      <c r="X112" s="99">
        <v>10417</v>
      </c>
      <c r="Y112" s="99"/>
      <c r="Z112" s="99">
        <v>7660</v>
      </c>
      <c r="AA112" s="99">
        <v>7171</v>
      </c>
      <c r="AB112" s="99"/>
      <c r="AD112" s="105">
        <f t="shared" si="2"/>
        <v>8677</v>
      </c>
    </row>
    <row r="113" spans="1:30" x14ac:dyDescent="0.25">
      <c r="A113">
        <v>111</v>
      </c>
      <c r="B113" s="54" t="s">
        <v>311</v>
      </c>
      <c r="C113" t="s">
        <v>316</v>
      </c>
      <c r="D113" s="99"/>
      <c r="E113" s="99"/>
      <c r="F113" s="99"/>
      <c r="G113" s="99"/>
      <c r="H113" s="99"/>
      <c r="I113" s="99">
        <v>23567</v>
      </c>
      <c r="J113" s="99"/>
      <c r="K113" s="99"/>
      <c r="L113" s="99">
        <v>25586</v>
      </c>
      <c r="M113" s="99"/>
      <c r="N113" s="99">
        <v>26317</v>
      </c>
      <c r="O113" s="99"/>
      <c r="P113" s="99">
        <v>25262</v>
      </c>
      <c r="Q113" s="99"/>
      <c r="R113" s="99">
        <v>34324</v>
      </c>
      <c r="S113" s="99"/>
      <c r="T113" s="99"/>
      <c r="U113" s="99">
        <v>27806</v>
      </c>
      <c r="V113" s="99"/>
      <c r="W113" s="99"/>
      <c r="X113" s="99"/>
      <c r="Y113" s="99"/>
      <c r="Z113" s="99">
        <v>20846</v>
      </c>
      <c r="AA113" s="99">
        <v>20645</v>
      </c>
      <c r="AB113" s="99"/>
      <c r="AD113" s="105">
        <f t="shared" si="2"/>
        <v>23567</v>
      </c>
    </row>
    <row r="114" spans="1:30" x14ac:dyDescent="0.25">
      <c r="A114">
        <v>112</v>
      </c>
      <c r="B114" s="54" t="s">
        <v>30</v>
      </c>
      <c r="C114" t="s">
        <v>318</v>
      </c>
      <c r="D114" s="99">
        <v>5688</v>
      </c>
      <c r="E114" s="99"/>
      <c r="F114" s="99"/>
      <c r="G114" s="99"/>
      <c r="H114" s="99"/>
      <c r="I114" s="99">
        <v>3762</v>
      </c>
      <c r="J114" s="99"/>
      <c r="K114" s="99"/>
      <c r="L114" s="99">
        <v>5616</v>
      </c>
      <c r="M114" s="99"/>
      <c r="N114" s="99">
        <v>4526</v>
      </c>
      <c r="O114" s="99"/>
      <c r="P114" s="99">
        <v>6048</v>
      </c>
      <c r="Q114" s="99"/>
      <c r="R114" s="99">
        <v>8488</v>
      </c>
      <c r="S114" s="99"/>
      <c r="T114" s="99"/>
      <c r="U114" s="99">
        <v>9646</v>
      </c>
      <c r="V114" s="99"/>
      <c r="W114" s="99"/>
      <c r="X114" s="99"/>
      <c r="Y114" s="99"/>
      <c r="Z114" s="99">
        <v>7602</v>
      </c>
      <c r="AA114" s="99">
        <v>7526</v>
      </c>
      <c r="AB114" s="99"/>
      <c r="AD114" s="105">
        <f t="shared" si="2"/>
        <v>3762</v>
      </c>
    </row>
    <row r="115" spans="1:30" x14ac:dyDescent="0.25">
      <c r="A115">
        <v>113</v>
      </c>
      <c r="B115" s="54" t="s">
        <v>25</v>
      </c>
      <c r="C115" t="s">
        <v>320</v>
      </c>
      <c r="D115" s="99">
        <v>683</v>
      </c>
      <c r="E115" s="99"/>
      <c r="F115" s="99"/>
      <c r="G115" s="99"/>
      <c r="H115" s="99"/>
      <c r="I115" s="99"/>
      <c r="J115" s="99">
        <v>1283</v>
      </c>
      <c r="K115" s="99"/>
      <c r="L115" s="99">
        <v>1247</v>
      </c>
      <c r="M115" s="99"/>
      <c r="N115" s="99">
        <v>790</v>
      </c>
      <c r="O115" s="99"/>
      <c r="P115" s="99">
        <v>1000</v>
      </c>
      <c r="Q115" s="99"/>
      <c r="R115" s="99">
        <v>940</v>
      </c>
      <c r="S115" s="99"/>
      <c r="T115" s="99">
        <v>1170</v>
      </c>
      <c r="U115" s="99"/>
      <c r="V115" s="99"/>
      <c r="W115" s="99"/>
      <c r="X115" s="99"/>
      <c r="Y115" s="99">
        <v>894</v>
      </c>
      <c r="Z115" s="99"/>
      <c r="AA115" s="99">
        <v>1599</v>
      </c>
      <c r="AB115" s="99"/>
      <c r="AD115" s="105">
        <f t="shared" si="2"/>
        <v>1283</v>
      </c>
    </row>
    <row r="116" spans="1:30" x14ac:dyDescent="0.25">
      <c r="A116">
        <v>114</v>
      </c>
      <c r="B116" s="54" t="s">
        <v>321</v>
      </c>
      <c r="C116" t="s">
        <v>322</v>
      </c>
      <c r="D116" s="99"/>
      <c r="E116" s="99">
        <v>2427</v>
      </c>
      <c r="F116" s="99"/>
      <c r="G116" s="99"/>
      <c r="H116" s="99">
        <v>3323</v>
      </c>
      <c r="I116" s="99"/>
      <c r="J116" s="99">
        <v>2389</v>
      </c>
      <c r="K116" s="99"/>
      <c r="L116" s="99">
        <v>2533</v>
      </c>
      <c r="M116" s="99"/>
      <c r="N116" s="99">
        <v>2133</v>
      </c>
      <c r="O116" s="99"/>
      <c r="P116" s="99"/>
      <c r="Q116" s="99">
        <v>4590</v>
      </c>
      <c r="R116" s="99"/>
      <c r="S116" s="99">
        <v>5044</v>
      </c>
      <c r="T116" s="99"/>
      <c r="U116" s="99">
        <v>5342</v>
      </c>
      <c r="V116" s="99"/>
      <c r="W116" s="99"/>
      <c r="X116" s="99"/>
      <c r="Y116" s="99"/>
      <c r="Z116" s="99"/>
      <c r="AA116" s="99">
        <v>4747</v>
      </c>
      <c r="AB116" s="99"/>
      <c r="AD116" s="105">
        <f t="shared" si="2"/>
        <v>3323</v>
      </c>
    </row>
    <row r="117" spans="1:30" x14ac:dyDescent="0.25">
      <c r="A117">
        <v>115</v>
      </c>
      <c r="B117" s="54" t="s">
        <v>27</v>
      </c>
      <c r="C117" t="s">
        <v>316</v>
      </c>
      <c r="D117" s="99"/>
      <c r="E117" s="99"/>
      <c r="F117" s="99"/>
      <c r="G117" s="99"/>
      <c r="H117" s="99"/>
      <c r="I117" s="99">
        <v>29395</v>
      </c>
      <c r="J117" s="99"/>
      <c r="K117" s="99"/>
      <c r="L117" s="99">
        <v>34346</v>
      </c>
      <c r="M117" s="99"/>
      <c r="N117" s="99">
        <v>30927</v>
      </c>
      <c r="O117" s="99"/>
      <c r="P117" s="99"/>
      <c r="Q117" s="99">
        <v>36955</v>
      </c>
      <c r="R117" s="99">
        <v>46659</v>
      </c>
      <c r="S117" s="99"/>
      <c r="T117" s="99"/>
      <c r="U117" s="99">
        <v>45127</v>
      </c>
      <c r="V117" s="99"/>
      <c r="W117" s="99"/>
      <c r="X117" s="99">
        <v>41927</v>
      </c>
      <c r="Y117" s="99"/>
      <c r="Z117" s="99">
        <v>38245</v>
      </c>
      <c r="AA117" s="99">
        <v>35874</v>
      </c>
      <c r="AB117" s="99"/>
      <c r="AD117" s="105">
        <f t="shared" si="2"/>
        <v>29395</v>
      </c>
    </row>
    <row r="118" spans="1:30" x14ac:dyDescent="0.25">
      <c r="A118">
        <v>116</v>
      </c>
      <c r="B118" s="54" t="s">
        <v>323</v>
      </c>
      <c r="C118" t="s">
        <v>271</v>
      </c>
      <c r="D118" s="99">
        <v>1949</v>
      </c>
      <c r="E118" s="99"/>
      <c r="F118" s="99"/>
      <c r="G118" s="99"/>
      <c r="H118" s="99"/>
      <c r="I118" s="99"/>
      <c r="J118" s="99">
        <v>2091</v>
      </c>
      <c r="K118" s="99"/>
      <c r="L118" s="99">
        <v>2333</v>
      </c>
      <c r="M118" s="99"/>
      <c r="N118" s="99">
        <v>2418</v>
      </c>
      <c r="O118" s="99"/>
      <c r="P118" s="99">
        <v>2291</v>
      </c>
      <c r="Q118" s="99"/>
      <c r="R118" s="99">
        <v>2709</v>
      </c>
      <c r="S118" s="99"/>
      <c r="T118" s="99"/>
      <c r="U118" s="99">
        <v>2861</v>
      </c>
      <c r="V118" s="99"/>
      <c r="W118" s="99"/>
      <c r="X118" s="99"/>
      <c r="Y118" s="99"/>
      <c r="Z118" s="99"/>
      <c r="AA118" s="99">
        <v>2435</v>
      </c>
      <c r="AB118" s="99"/>
      <c r="AD118" s="105">
        <f t="shared" si="2"/>
        <v>2091</v>
      </c>
    </row>
    <row r="119" spans="1:30" x14ac:dyDescent="0.25">
      <c r="A119">
        <v>117</v>
      </c>
      <c r="B119" s="54" t="s">
        <v>24</v>
      </c>
      <c r="C119" t="s">
        <v>324</v>
      </c>
      <c r="D119" s="99">
        <v>4773</v>
      </c>
      <c r="E119" s="99"/>
      <c r="F119" s="99"/>
      <c r="G119" s="99"/>
      <c r="H119" s="99"/>
      <c r="I119" s="99"/>
      <c r="J119" s="99"/>
      <c r="K119" s="99"/>
      <c r="L119" s="99">
        <v>6053</v>
      </c>
      <c r="M119" s="99"/>
      <c r="N119" s="99">
        <v>5709</v>
      </c>
      <c r="O119" s="99"/>
      <c r="P119" s="99">
        <v>5396</v>
      </c>
      <c r="Q119" s="99"/>
      <c r="R119" s="99">
        <v>6518</v>
      </c>
      <c r="S119" s="99"/>
      <c r="T119" s="99">
        <v>6259</v>
      </c>
      <c r="U119" s="99"/>
      <c r="V119" s="99"/>
      <c r="W119" s="99">
        <v>5449</v>
      </c>
      <c r="X119" s="99"/>
      <c r="Y119" s="99"/>
      <c r="Z119" s="99">
        <v>6208</v>
      </c>
      <c r="AA119" s="99">
        <v>6265</v>
      </c>
      <c r="AB119" s="99"/>
      <c r="AD119" s="105">
        <f t="shared" si="2"/>
        <v>6053</v>
      </c>
    </row>
    <row r="120" spans="1:30" x14ac:dyDescent="0.25">
      <c r="A120">
        <v>118</v>
      </c>
      <c r="B120" s="54" t="s">
        <v>247</v>
      </c>
      <c r="C120" t="s">
        <v>316</v>
      </c>
      <c r="D120" s="99"/>
      <c r="E120" s="99">
        <v>25208</v>
      </c>
      <c r="F120" s="99"/>
      <c r="G120" s="99"/>
      <c r="H120" s="99"/>
      <c r="I120" s="99">
        <v>30170</v>
      </c>
      <c r="J120" s="99"/>
      <c r="K120" s="99"/>
      <c r="L120" s="99">
        <v>40071</v>
      </c>
      <c r="M120" s="99"/>
      <c r="N120" s="99">
        <v>35326</v>
      </c>
      <c r="O120" s="99"/>
      <c r="P120" s="99">
        <v>35299</v>
      </c>
      <c r="Q120" s="99"/>
      <c r="R120" s="99">
        <v>42132</v>
      </c>
      <c r="S120" s="99"/>
      <c r="T120" s="99"/>
      <c r="U120" s="99">
        <v>46463</v>
      </c>
      <c r="V120" s="99"/>
      <c r="W120" s="99">
        <v>46822</v>
      </c>
      <c r="X120" s="99">
        <v>32991</v>
      </c>
      <c r="Y120" s="99"/>
      <c r="Z120" s="99">
        <v>40136</v>
      </c>
      <c r="AA120" s="99">
        <v>39121</v>
      </c>
      <c r="AB120" s="99"/>
      <c r="AD120" s="105">
        <f t="shared" si="2"/>
        <v>30170</v>
      </c>
    </row>
    <row r="121" spans="1:30" x14ac:dyDescent="0.25">
      <c r="A121">
        <v>119</v>
      </c>
      <c r="B121" s="328" t="s">
        <v>1147</v>
      </c>
      <c r="C121" t="s">
        <v>325</v>
      </c>
      <c r="D121" s="99">
        <v>5215</v>
      </c>
      <c r="E121" s="99"/>
      <c r="F121" s="99"/>
      <c r="G121" s="99"/>
      <c r="H121" s="99"/>
      <c r="I121" s="99"/>
      <c r="J121" s="99">
        <v>4355</v>
      </c>
      <c r="K121" s="99"/>
      <c r="L121" s="99"/>
      <c r="M121" s="99"/>
      <c r="N121" s="99">
        <v>26176</v>
      </c>
      <c r="O121" s="99"/>
      <c r="P121" s="99">
        <v>4499</v>
      </c>
      <c r="Q121" s="99"/>
      <c r="R121" s="99">
        <v>6907</v>
      </c>
      <c r="S121" s="99"/>
      <c r="T121" s="99"/>
      <c r="U121" s="99">
        <v>23628</v>
      </c>
      <c r="V121" s="99"/>
      <c r="W121" s="99"/>
      <c r="X121" s="99">
        <v>19680</v>
      </c>
      <c r="Y121" s="99"/>
      <c r="Z121" s="99">
        <v>19657</v>
      </c>
      <c r="AA121" s="99">
        <v>17761</v>
      </c>
      <c r="AB121" s="99">
        <v>17123</v>
      </c>
      <c r="AD121" s="105">
        <f t="shared" si="2"/>
        <v>4355</v>
      </c>
    </row>
    <row r="122" spans="1:30" x14ac:dyDescent="0.25">
      <c r="A122">
        <v>120</v>
      </c>
      <c r="B122" s="54" t="s">
        <v>315</v>
      </c>
      <c r="C122" t="s">
        <v>273</v>
      </c>
      <c r="D122" s="99">
        <v>26394</v>
      </c>
      <c r="E122" s="99"/>
      <c r="F122" s="99"/>
      <c r="G122" s="99"/>
      <c r="H122" s="99"/>
      <c r="I122" s="99">
        <v>25027</v>
      </c>
      <c r="J122" s="99"/>
      <c r="K122" s="99">
        <v>27854</v>
      </c>
      <c r="L122" s="99"/>
      <c r="M122" s="99">
        <v>34375</v>
      </c>
      <c r="N122" s="99"/>
      <c r="O122" s="99">
        <v>27020</v>
      </c>
      <c r="P122" s="99"/>
      <c r="Q122" s="99">
        <v>27393</v>
      </c>
      <c r="R122" s="99">
        <v>29410</v>
      </c>
      <c r="S122" s="99"/>
      <c r="T122" s="99"/>
      <c r="U122" s="99">
        <v>22907</v>
      </c>
      <c r="V122" s="99">
        <v>17897</v>
      </c>
      <c r="W122" s="99"/>
      <c r="X122" s="99"/>
      <c r="Y122" s="99">
        <v>19735</v>
      </c>
      <c r="Z122" s="99">
        <v>18144</v>
      </c>
      <c r="AA122" s="99">
        <v>18354</v>
      </c>
      <c r="AB122" s="99"/>
      <c r="AD122" s="105">
        <f t="shared" si="2"/>
        <v>25027</v>
      </c>
    </row>
    <row r="123" spans="1:30" x14ac:dyDescent="0.25">
      <c r="A123">
        <v>121</v>
      </c>
      <c r="B123" s="54" t="s">
        <v>315</v>
      </c>
      <c r="C123" t="s">
        <v>271</v>
      </c>
      <c r="D123" s="99">
        <v>21306</v>
      </c>
      <c r="E123" s="99"/>
      <c r="F123" s="99"/>
      <c r="G123" s="99"/>
      <c r="H123" s="99"/>
      <c r="I123" s="99">
        <v>21181</v>
      </c>
      <c r="J123" s="99"/>
      <c r="K123" s="99"/>
      <c r="L123" s="99">
        <v>19374</v>
      </c>
      <c r="M123" s="99"/>
      <c r="N123" s="99">
        <v>24156</v>
      </c>
      <c r="O123" s="99"/>
      <c r="P123" s="99">
        <v>27046</v>
      </c>
      <c r="Q123" s="99"/>
      <c r="R123" s="99">
        <v>25773</v>
      </c>
      <c r="S123" s="99"/>
      <c r="T123" s="99"/>
      <c r="U123" s="99">
        <v>25285</v>
      </c>
      <c r="V123" s="99"/>
      <c r="W123" s="99">
        <v>22508</v>
      </c>
      <c r="X123" s="99"/>
      <c r="Y123" s="99"/>
      <c r="Z123" s="99">
        <v>20950</v>
      </c>
      <c r="AA123" s="99">
        <v>18476</v>
      </c>
      <c r="AB123" s="99"/>
      <c r="AD123" s="105">
        <f t="shared" si="2"/>
        <v>21181</v>
      </c>
    </row>
    <row r="124" spans="1:30" x14ac:dyDescent="0.25">
      <c r="A124">
        <v>122</v>
      </c>
      <c r="B124" s="54" t="s">
        <v>315</v>
      </c>
      <c r="C124" t="s">
        <v>326</v>
      </c>
      <c r="D124" s="99"/>
      <c r="E124" s="99">
        <v>28960</v>
      </c>
      <c r="F124" s="99"/>
      <c r="G124" s="99"/>
      <c r="H124" s="99"/>
      <c r="I124" s="99">
        <v>21981</v>
      </c>
      <c r="J124" s="99"/>
      <c r="K124" s="99"/>
      <c r="L124" s="99">
        <v>25511</v>
      </c>
      <c r="M124" s="99"/>
      <c r="N124" s="99">
        <v>24173</v>
      </c>
      <c r="O124" s="99"/>
      <c r="P124" s="99">
        <v>25324</v>
      </c>
      <c r="Q124" s="99"/>
      <c r="R124" s="99">
        <v>28875</v>
      </c>
      <c r="S124" s="99"/>
      <c r="T124" s="99"/>
      <c r="U124" s="99">
        <v>24212</v>
      </c>
      <c r="V124" s="99"/>
      <c r="W124" s="99"/>
      <c r="X124" s="99">
        <v>15081</v>
      </c>
      <c r="Y124" s="99"/>
      <c r="Z124" s="99">
        <v>20884</v>
      </c>
      <c r="AA124" s="99">
        <v>17596</v>
      </c>
      <c r="AB124" s="99"/>
      <c r="AD124" s="105">
        <f t="shared" si="2"/>
        <v>21981</v>
      </c>
    </row>
    <row r="125" spans="1:30" x14ac:dyDescent="0.25">
      <c r="A125">
        <v>123</v>
      </c>
      <c r="B125" s="54" t="s">
        <v>315</v>
      </c>
      <c r="C125" t="s">
        <v>313</v>
      </c>
      <c r="D125" s="99">
        <v>12817</v>
      </c>
      <c r="E125" s="99"/>
      <c r="F125" s="99"/>
      <c r="G125" s="99"/>
      <c r="H125" s="99"/>
      <c r="I125" s="99">
        <v>13306</v>
      </c>
      <c r="J125" s="99"/>
      <c r="K125" s="99"/>
      <c r="L125" s="99">
        <v>14445</v>
      </c>
      <c r="M125" s="99"/>
      <c r="N125" s="99">
        <v>13635</v>
      </c>
      <c r="O125" s="99"/>
      <c r="P125" s="99">
        <v>14460</v>
      </c>
      <c r="Q125" s="99"/>
      <c r="R125" s="99">
        <v>15076</v>
      </c>
      <c r="S125" s="99"/>
      <c r="T125" s="99"/>
      <c r="U125" s="99">
        <v>18220</v>
      </c>
      <c r="V125" s="99"/>
      <c r="W125" s="99"/>
      <c r="X125" s="99"/>
      <c r="Y125" s="99"/>
      <c r="Z125" s="99">
        <v>11486</v>
      </c>
      <c r="AA125" s="99">
        <v>10159</v>
      </c>
      <c r="AB125" s="99"/>
      <c r="AD125" s="105">
        <f t="shared" si="2"/>
        <v>13306</v>
      </c>
    </row>
    <row r="126" spans="1:30" x14ac:dyDescent="0.25">
      <c r="A126">
        <v>124</v>
      </c>
      <c r="B126" s="54" t="s">
        <v>162</v>
      </c>
      <c r="C126" s="326" t="s">
        <v>1142</v>
      </c>
      <c r="D126" s="99"/>
      <c r="E126" s="99"/>
      <c r="F126" s="99"/>
      <c r="G126" s="99"/>
      <c r="H126" s="99"/>
      <c r="I126" s="99">
        <v>10850</v>
      </c>
      <c r="J126" s="99"/>
      <c r="K126" s="99"/>
      <c r="L126" s="99">
        <v>12562</v>
      </c>
      <c r="M126" s="99"/>
      <c r="N126" s="99">
        <v>17817</v>
      </c>
      <c r="O126" s="99"/>
      <c r="P126" s="99">
        <v>11019</v>
      </c>
      <c r="Q126" s="99"/>
      <c r="R126" s="99">
        <v>15533</v>
      </c>
      <c r="S126" s="99"/>
      <c r="T126" s="99"/>
      <c r="U126" s="99">
        <v>11978</v>
      </c>
      <c r="V126" s="99"/>
      <c r="W126" s="99"/>
      <c r="X126" s="99">
        <v>11598</v>
      </c>
      <c r="Y126" s="99"/>
      <c r="Z126" s="99">
        <v>5519</v>
      </c>
      <c r="AA126" s="99">
        <v>4476</v>
      </c>
      <c r="AB126" s="99"/>
      <c r="AD126" s="105">
        <f t="shared" si="2"/>
        <v>10850</v>
      </c>
    </row>
    <row r="127" spans="1:30" x14ac:dyDescent="0.25">
      <c r="A127">
        <v>125</v>
      </c>
      <c r="B127" s="54" t="s">
        <v>330</v>
      </c>
      <c r="C127" t="s">
        <v>331</v>
      </c>
      <c r="D127" s="99">
        <v>12918</v>
      </c>
      <c r="E127" s="99"/>
      <c r="F127" s="99"/>
      <c r="G127" s="99"/>
      <c r="H127" s="99"/>
      <c r="I127" s="99">
        <v>10764</v>
      </c>
      <c r="J127" s="99"/>
      <c r="K127" s="99"/>
      <c r="L127" s="99">
        <v>9553</v>
      </c>
      <c r="M127" s="99"/>
      <c r="N127" s="99">
        <v>11847</v>
      </c>
      <c r="O127" s="99"/>
      <c r="P127" s="99">
        <v>10746</v>
      </c>
      <c r="Q127" s="99"/>
      <c r="R127" s="99">
        <v>15522</v>
      </c>
      <c r="S127" s="99"/>
      <c r="T127" s="99"/>
      <c r="U127" s="99">
        <v>8894</v>
      </c>
      <c r="V127" s="99"/>
      <c r="W127" s="99">
        <v>5702</v>
      </c>
      <c r="X127" s="99"/>
      <c r="Y127" s="99"/>
      <c r="Z127" s="99">
        <v>4115</v>
      </c>
      <c r="AA127" s="99">
        <v>3296</v>
      </c>
      <c r="AB127" s="99"/>
      <c r="AD127" s="105">
        <f t="shared" si="2"/>
        <v>10764</v>
      </c>
    </row>
    <row r="128" spans="1:30" x14ac:dyDescent="0.25">
      <c r="A128">
        <v>126</v>
      </c>
      <c r="B128" s="54" t="s">
        <v>311</v>
      </c>
      <c r="C128" t="s">
        <v>332</v>
      </c>
      <c r="D128" s="99"/>
      <c r="E128" s="99"/>
      <c r="F128" s="99"/>
      <c r="G128" s="99"/>
      <c r="H128" s="99"/>
      <c r="I128" s="99">
        <v>26863</v>
      </c>
      <c r="J128" s="99"/>
      <c r="K128" s="99"/>
      <c r="L128" s="99">
        <v>32147</v>
      </c>
      <c r="M128" s="99"/>
      <c r="N128" s="99">
        <v>25899</v>
      </c>
      <c r="O128" s="99"/>
      <c r="P128" s="99">
        <v>31143</v>
      </c>
      <c r="Q128" s="99"/>
      <c r="R128" s="99">
        <v>50933</v>
      </c>
      <c r="S128" s="99"/>
      <c r="T128" s="99"/>
      <c r="U128" s="99">
        <v>31699</v>
      </c>
      <c r="V128" s="99"/>
      <c r="W128" s="99"/>
      <c r="X128" s="99">
        <v>23072</v>
      </c>
      <c r="Y128" s="99"/>
      <c r="Z128" s="99">
        <v>20612</v>
      </c>
      <c r="AA128" s="99">
        <v>19336</v>
      </c>
      <c r="AB128" s="99"/>
      <c r="AD128" s="105">
        <f t="shared" si="2"/>
        <v>26863</v>
      </c>
    </row>
    <row r="129" spans="1:30" x14ac:dyDescent="0.25">
      <c r="A129">
        <v>127</v>
      </c>
      <c r="B129" s="54" t="s">
        <v>27</v>
      </c>
      <c r="C129" t="s">
        <v>332</v>
      </c>
      <c r="D129" s="99"/>
      <c r="E129" s="99"/>
      <c r="F129" s="99"/>
      <c r="G129" s="99"/>
      <c r="H129" s="99"/>
      <c r="I129" s="99">
        <v>22785</v>
      </c>
      <c r="J129" s="99"/>
      <c r="K129" s="99"/>
      <c r="L129" s="99">
        <v>27750</v>
      </c>
      <c r="M129" s="99"/>
      <c r="N129" s="99">
        <v>25303</v>
      </c>
      <c r="O129" s="99"/>
      <c r="P129" s="99">
        <v>32577</v>
      </c>
      <c r="Q129" s="99"/>
      <c r="R129" s="99">
        <v>43029</v>
      </c>
      <c r="S129" s="99"/>
      <c r="T129" s="99"/>
      <c r="U129" s="99">
        <v>38562</v>
      </c>
      <c r="V129" s="99"/>
      <c r="W129" s="99"/>
      <c r="X129" s="99">
        <v>33839</v>
      </c>
      <c r="Y129" s="99">
        <v>37237</v>
      </c>
      <c r="Z129" s="99">
        <v>33343</v>
      </c>
      <c r="AA129" s="99">
        <v>30386</v>
      </c>
      <c r="AB129" s="99"/>
      <c r="AD129" s="105">
        <f t="shared" si="2"/>
        <v>22785</v>
      </c>
    </row>
    <row r="130" spans="1:30" x14ac:dyDescent="0.25">
      <c r="A130">
        <v>128</v>
      </c>
      <c r="B130" s="54" t="s">
        <v>247</v>
      </c>
      <c r="C130" t="s">
        <v>332</v>
      </c>
      <c r="D130" s="99"/>
      <c r="E130" s="99">
        <v>24510</v>
      </c>
      <c r="F130" s="99"/>
      <c r="G130" s="99"/>
      <c r="H130" s="99"/>
      <c r="I130" s="99">
        <v>27418</v>
      </c>
      <c r="J130" s="99"/>
      <c r="K130" s="99"/>
      <c r="L130" s="99">
        <v>31714</v>
      </c>
      <c r="M130" s="99"/>
      <c r="N130" s="99">
        <v>34189</v>
      </c>
      <c r="O130" s="99"/>
      <c r="P130" s="99">
        <v>30290</v>
      </c>
      <c r="Q130" s="99"/>
      <c r="R130" s="99">
        <v>44699</v>
      </c>
      <c r="S130" s="99"/>
      <c r="T130" s="99"/>
      <c r="U130" s="99">
        <v>40178</v>
      </c>
      <c r="V130" s="99"/>
      <c r="W130" s="99"/>
      <c r="X130" s="99">
        <v>35947</v>
      </c>
      <c r="Y130" s="99"/>
      <c r="Z130" s="99">
        <v>33059</v>
      </c>
      <c r="AA130" s="99">
        <v>31708</v>
      </c>
      <c r="AB130" s="99"/>
      <c r="AD130" s="105">
        <f t="shared" si="2"/>
        <v>27418</v>
      </c>
    </row>
    <row r="131" spans="1:30" x14ac:dyDescent="0.25">
      <c r="A131">
        <v>129</v>
      </c>
      <c r="B131" s="328" t="s">
        <v>1147</v>
      </c>
      <c r="C131" t="s">
        <v>332</v>
      </c>
      <c r="D131" s="99">
        <v>4388</v>
      </c>
      <c r="E131" s="99"/>
      <c r="F131" s="99"/>
      <c r="G131" s="99"/>
      <c r="H131" s="99"/>
      <c r="I131" s="99"/>
      <c r="J131" s="99">
        <v>3309</v>
      </c>
      <c r="K131" s="99"/>
      <c r="L131" s="99"/>
      <c r="M131" s="99"/>
      <c r="N131" s="99">
        <v>9309</v>
      </c>
      <c r="O131" s="99"/>
      <c r="P131" s="99"/>
      <c r="Q131" s="99"/>
      <c r="R131" s="99">
        <v>43212</v>
      </c>
      <c r="S131" s="99"/>
      <c r="T131" s="99"/>
      <c r="U131" s="99">
        <v>29357</v>
      </c>
      <c r="V131" s="99"/>
      <c r="W131" s="99"/>
      <c r="X131" s="99"/>
      <c r="Y131" s="99"/>
      <c r="Z131" s="99"/>
      <c r="AA131" s="99">
        <v>15332</v>
      </c>
      <c r="AB131" s="99"/>
      <c r="AD131" s="105">
        <f t="shared" si="2"/>
        <v>3309</v>
      </c>
    </row>
    <row r="132" spans="1:30" x14ac:dyDescent="0.25">
      <c r="A132">
        <v>130</v>
      </c>
      <c r="B132" s="54" t="s">
        <v>37</v>
      </c>
      <c r="C132" t="s">
        <v>273</v>
      </c>
      <c r="D132" s="99">
        <v>32981</v>
      </c>
      <c r="E132" s="99"/>
      <c r="F132" s="99"/>
      <c r="G132" s="99"/>
      <c r="H132" s="99"/>
      <c r="I132" s="99"/>
      <c r="J132" s="99">
        <v>32341</v>
      </c>
      <c r="K132" s="99"/>
      <c r="L132" s="99">
        <v>37344</v>
      </c>
      <c r="M132" s="99"/>
      <c r="N132" s="99">
        <v>45515</v>
      </c>
      <c r="O132" s="99"/>
      <c r="P132" s="99">
        <v>37535</v>
      </c>
      <c r="Q132" s="99"/>
      <c r="R132" s="99">
        <v>29346</v>
      </c>
      <c r="S132" s="99"/>
      <c r="T132" s="99"/>
      <c r="U132" s="99">
        <v>33687</v>
      </c>
      <c r="V132" s="99">
        <v>38060</v>
      </c>
      <c r="W132" s="99"/>
      <c r="X132" s="99">
        <v>37737</v>
      </c>
      <c r="Y132" s="99"/>
      <c r="Z132" s="99">
        <v>25227</v>
      </c>
      <c r="AA132" s="99">
        <v>27828</v>
      </c>
      <c r="AB132" s="99"/>
      <c r="AD132" s="105">
        <f t="shared" si="2"/>
        <v>32341</v>
      </c>
    </row>
    <row r="133" spans="1:30" x14ac:dyDescent="0.25">
      <c r="A133">
        <v>131</v>
      </c>
      <c r="B133" s="54" t="s">
        <v>37</v>
      </c>
      <c r="C133" t="s">
        <v>271</v>
      </c>
      <c r="D133" s="99">
        <v>32357</v>
      </c>
      <c r="E133" s="99"/>
      <c r="F133" s="99"/>
      <c r="G133" s="99"/>
      <c r="H133" s="99"/>
      <c r="I133" s="99"/>
      <c r="J133" s="99">
        <v>38743</v>
      </c>
      <c r="K133" s="99"/>
      <c r="L133" s="99">
        <v>33488</v>
      </c>
      <c r="M133" s="99"/>
      <c r="N133" s="99">
        <v>39788</v>
      </c>
      <c r="O133" s="99"/>
      <c r="P133" s="99">
        <v>38605</v>
      </c>
      <c r="Q133" s="99"/>
      <c r="R133" s="99">
        <v>34333</v>
      </c>
      <c r="S133" s="99"/>
      <c r="T133" s="99"/>
      <c r="U133" s="99">
        <v>37588</v>
      </c>
      <c r="V133" s="99">
        <v>29000</v>
      </c>
      <c r="W133" s="99"/>
      <c r="X133" s="99">
        <v>28539</v>
      </c>
      <c r="Y133" s="99"/>
      <c r="Z133" s="99">
        <v>25212</v>
      </c>
      <c r="AA133" s="99">
        <v>21920</v>
      </c>
      <c r="AB133" s="99"/>
      <c r="AD133" s="105">
        <f t="shared" si="2"/>
        <v>38743</v>
      </c>
    </row>
    <row r="134" spans="1:30" x14ac:dyDescent="0.25">
      <c r="A134">
        <v>132</v>
      </c>
      <c r="B134" s="54" t="s">
        <v>37</v>
      </c>
      <c r="C134" t="s">
        <v>326</v>
      </c>
      <c r="D134" s="99">
        <v>33036</v>
      </c>
      <c r="E134" s="99"/>
      <c r="F134" s="99"/>
      <c r="G134" s="99"/>
      <c r="H134" s="99"/>
      <c r="I134" s="99"/>
      <c r="J134" s="99">
        <v>31915</v>
      </c>
      <c r="K134" s="99"/>
      <c r="L134" s="99">
        <v>44933</v>
      </c>
      <c r="M134" s="99"/>
      <c r="N134" s="99">
        <v>37721</v>
      </c>
      <c r="O134" s="99"/>
      <c r="P134" s="99">
        <v>39225</v>
      </c>
      <c r="Q134" s="99"/>
      <c r="R134" s="99">
        <v>43476</v>
      </c>
      <c r="S134" s="99"/>
      <c r="T134" s="99"/>
      <c r="U134" s="99">
        <v>36042</v>
      </c>
      <c r="V134" s="99"/>
      <c r="W134" s="99">
        <v>31493</v>
      </c>
      <c r="X134" s="99"/>
      <c r="Y134" s="99"/>
      <c r="Z134" s="99">
        <v>25227</v>
      </c>
      <c r="AA134" s="99">
        <v>22828</v>
      </c>
      <c r="AB134" s="99"/>
      <c r="AD134" s="105">
        <f t="shared" si="2"/>
        <v>31915</v>
      </c>
    </row>
    <row r="135" spans="1:30" x14ac:dyDescent="0.25">
      <c r="A135">
        <v>133</v>
      </c>
      <c r="B135" s="54" t="s">
        <v>37</v>
      </c>
      <c r="C135" t="s">
        <v>331</v>
      </c>
      <c r="D135" s="99">
        <v>33224</v>
      </c>
      <c r="E135" s="99"/>
      <c r="F135" s="99"/>
      <c r="G135" s="99"/>
      <c r="H135" s="99"/>
      <c r="I135" s="99"/>
      <c r="J135" s="99">
        <v>39999</v>
      </c>
      <c r="K135" s="99">
        <v>38164</v>
      </c>
      <c r="L135" s="99"/>
      <c r="M135" s="99"/>
      <c r="N135" s="99">
        <v>43353</v>
      </c>
      <c r="O135" s="99"/>
      <c r="P135" s="99">
        <v>38592</v>
      </c>
      <c r="Q135" s="99"/>
      <c r="R135" s="99">
        <v>42595</v>
      </c>
      <c r="S135" s="99"/>
      <c r="T135" s="99"/>
      <c r="U135" s="99">
        <v>37944</v>
      </c>
      <c r="V135" s="99"/>
      <c r="W135" s="99">
        <v>37826</v>
      </c>
      <c r="X135" s="99"/>
      <c r="Y135" s="99"/>
      <c r="Z135" s="99">
        <v>22739</v>
      </c>
      <c r="AA135" s="99">
        <v>20829</v>
      </c>
      <c r="AB135" s="99"/>
      <c r="AD135" s="105">
        <f t="shared" si="2"/>
        <v>39999</v>
      </c>
    </row>
    <row r="136" spans="1:30" x14ac:dyDescent="0.25">
      <c r="A136">
        <v>134</v>
      </c>
      <c r="B136" s="54" t="s">
        <v>37</v>
      </c>
      <c r="C136" t="s">
        <v>290</v>
      </c>
      <c r="D136" s="99">
        <v>46510</v>
      </c>
      <c r="E136" s="99"/>
      <c r="F136" s="99"/>
      <c r="G136" s="99"/>
      <c r="H136" s="99"/>
      <c r="I136" s="99"/>
      <c r="J136" s="99">
        <v>48927</v>
      </c>
      <c r="K136" s="99"/>
      <c r="L136" s="99">
        <v>53397</v>
      </c>
      <c r="M136" s="99"/>
      <c r="N136" s="99">
        <v>58383</v>
      </c>
      <c r="O136" s="99"/>
      <c r="P136" s="99">
        <v>53148</v>
      </c>
      <c r="Q136" s="99"/>
      <c r="R136" s="99">
        <v>60693</v>
      </c>
      <c r="S136" s="99"/>
      <c r="T136" s="99"/>
      <c r="U136" s="99">
        <v>55925</v>
      </c>
      <c r="V136" s="99"/>
      <c r="W136" s="99"/>
      <c r="X136" s="99">
        <v>37217</v>
      </c>
      <c r="Y136" s="99"/>
      <c r="Z136" s="99">
        <v>23473</v>
      </c>
      <c r="AA136" s="99">
        <v>24498</v>
      </c>
      <c r="AB136" s="99"/>
      <c r="AD136" s="105">
        <f t="shared" si="2"/>
        <v>48927</v>
      </c>
    </row>
    <row r="137" spans="1:30" x14ac:dyDescent="0.25">
      <c r="A137">
        <v>135</v>
      </c>
      <c r="B137" s="54" t="s">
        <v>162</v>
      </c>
      <c r="C137" t="s">
        <v>334</v>
      </c>
      <c r="D137" s="99"/>
      <c r="E137" s="99"/>
      <c r="F137" s="99"/>
      <c r="G137" s="99"/>
      <c r="H137" s="99"/>
      <c r="I137" s="99">
        <v>21408</v>
      </c>
      <c r="J137" s="99"/>
      <c r="K137" s="99"/>
      <c r="L137" s="99">
        <v>24513</v>
      </c>
      <c r="M137" s="99"/>
      <c r="N137" s="99">
        <v>24800</v>
      </c>
      <c r="O137" s="99"/>
      <c r="P137" s="99">
        <v>21045</v>
      </c>
      <c r="Q137" s="99"/>
      <c r="R137" s="99">
        <v>24418</v>
      </c>
      <c r="S137" s="99"/>
      <c r="T137" s="99">
        <v>19289</v>
      </c>
      <c r="U137" s="99"/>
      <c r="V137" s="99"/>
      <c r="W137" s="99"/>
      <c r="X137" s="99">
        <v>11660</v>
      </c>
      <c r="Y137" s="99"/>
      <c r="Z137" s="99">
        <v>8064</v>
      </c>
      <c r="AA137" s="99">
        <v>6661</v>
      </c>
      <c r="AB137" s="99"/>
      <c r="AD137" s="105">
        <f t="shared" si="2"/>
        <v>21408</v>
      </c>
    </row>
    <row r="138" spans="1:30" x14ac:dyDescent="0.25">
      <c r="A138">
        <v>136</v>
      </c>
      <c r="B138" s="54" t="s">
        <v>311</v>
      </c>
      <c r="C138" t="s">
        <v>334</v>
      </c>
      <c r="D138" s="99"/>
      <c r="E138" s="99"/>
      <c r="F138" s="99"/>
      <c r="G138" s="99"/>
      <c r="H138" s="99"/>
      <c r="I138" s="99">
        <v>18729</v>
      </c>
      <c r="J138" s="99"/>
      <c r="K138" s="99"/>
      <c r="L138" s="99">
        <v>21933</v>
      </c>
      <c r="M138" s="99"/>
      <c r="N138" s="99">
        <v>21920</v>
      </c>
      <c r="O138" s="99"/>
      <c r="P138" s="99">
        <v>19825</v>
      </c>
      <c r="Q138" s="99"/>
      <c r="R138" s="99">
        <v>26666</v>
      </c>
      <c r="S138" s="99"/>
      <c r="T138" s="99"/>
      <c r="U138" s="99">
        <v>21432</v>
      </c>
      <c r="V138" s="99"/>
      <c r="W138" s="99"/>
      <c r="X138" s="99"/>
      <c r="Y138" s="99"/>
      <c r="Z138" s="99">
        <v>12288</v>
      </c>
      <c r="AA138" s="99">
        <v>11229</v>
      </c>
      <c r="AB138" s="99"/>
      <c r="AD138" s="105">
        <f t="shared" ref="AD138:AD157" si="3">INDEX(H138:AB138,MATCH(TRUE,INDEX((H138:AB138&lt;&gt;0),0),0))</f>
        <v>18729</v>
      </c>
    </row>
    <row r="139" spans="1:30" x14ac:dyDescent="0.25">
      <c r="A139">
        <v>137</v>
      </c>
      <c r="B139" s="54" t="s">
        <v>27</v>
      </c>
      <c r="C139" t="s">
        <v>334</v>
      </c>
      <c r="D139" s="99"/>
      <c r="E139" s="99"/>
      <c r="F139" s="99"/>
      <c r="G139" s="99"/>
      <c r="H139" s="99"/>
      <c r="I139" s="99">
        <v>18348</v>
      </c>
      <c r="J139" s="99"/>
      <c r="K139" s="99"/>
      <c r="L139" s="99">
        <v>24286</v>
      </c>
      <c r="M139" s="99"/>
      <c r="N139" s="99">
        <v>20734</v>
      </c>
      <c r="O139" s="99"/>
      <c r="P139" s="99">
        <v>22702</v>
      </c>
      <c r="Q139" s="99"/>
      <c r="R139" s="99">
        <v>35331</v>
      </c>
      <c r="S139" s="99"/>
      <c r="T139" s="99"/>
      <c r="U139" s="99">
        <v>29594</v>
      </c>
      <c r="V139" s="99"/>
      <c r="W139" s="99"/>
      <c r="X139" s="99"/>
      <c r="Y139" s="99"/>
      <c r="Z139" s="99">
        <v>23161</v>
      </c>
      <c r="AA139" s="99">
        <v>23832</v>
      </c>
      <c r="AB139" s="99"/>
      <c r="AD139" s="105">
        <f t="shared" si="3"/>
        <v>18348</v>
      </c>
    </row>
    <row r="140" spans="1:30" x14ac:dyDescent="0.25">
      <c r="A140">
        <v>138</v>
      </c>
      <c r="B140" s="54" t="s">
        <v>247</v>
      </c>
      <c r="C140" t="s">
        <v>334</v>
      </c>
      <c r="D140" s="99"/>
      <c r="E140" s="99">
        <v>18577</v>
      </c>
      <c r="F140" s="99"/>
      <c r="G140" s="99"/>
      <c r="H140" s="99"/>
      <c r="I140" s="99">
        <v>21129</v>
      </c>
      <c r="J140" s="99"/>
      <c r="K140" s="99"/>
      <c r="L140" s="99">
        <v>32879</v>
      </c>
      <c r="M140" s="99"/>
      <c r="N140" s="99">
        <v>29718</v>
      </c>
      <c r="O140" s="99"/>
      <c r="P140" s="99">
        <v>23601</v>
      </c>
      <c r="Q140" s="99"/>
      <c r="R140" s="99">
        <v>40231</v>
      </c>
      <c r="S140" s="99"/>
      <c r="T140" s="99"/>
      <c r="U140" s="99">
        <v>31165</v>
      </c>
      <c r="V140" s="99">
        <v>33000</v>
      </c>
      <c r="W140" s="99"/>
      <c r="X140" s="99">
        <v>31420</v>
      </c>
      <c r="Y140" s="99">
        <v>27909</v>
      </c>
      <c r="Z140" s="99">
        <v>27244</v>
      </c>
      <c r="AA140" s="99">
        <v>26282</v>
      </c>
      <c r="AB140" s="99"/>
      <c r="AD140" s="105">
        <f t="shared" si="3"/>
        <v>21129</v>
      </c>
    </row>
    <row r="141" spans="1:30" x14ac:dyDescent="0.25">
      <c r="A141">
        <v>139</v>
      </c>
      <c r="B141" s="328" t="s">
        <v>1147</v>
      </c>
      <c r="C141" t="s">
        <v>334</v>
      </c>
      <c r="D141" s="99">
        <v>3864</v>
      </c>
      <c r="E141" s="99"/>
      <c r="F141" s="99"/>
      <c r="G141" s="99"/>
      <c r="H141" s="99"/>
      <c r="I141" s="99"/>
      <c r="J141" s="99">
        <v>3397</v>
      </c>
      <c r="K141" s="99"/>
      <c r="L141" s="99"/>
      <c r="M141" s="99"/>
      <c r="N141" s="99">
        <v>8817</v>
      </c>
      <c r="O141" s="99"/>
      <c r="P141" s="99">
        <v>2634</v>
      </c>
      <c r="Q141" s="99"/>
      <c r="R141" s="99">
        <v>29311</v>
      </c>
      <c r="S141" s="99"/>
      <c r="T141" s="99"/>
      <c r="U141" s="99">
        <v>26400</v>
      </c>
      <c r="V141" s="99"/>
      <c r="W141" s="99"/>
      <c r="X141" s="99"/>
      <c r="Y141" s="99"/>
      <c r="Z141" s="99">
        <v>13615</v>
      </c>
      <c r="AA141" s="99">
        <v>12147</v>
      </c>
      <c r="AB141" s="99"/>
      <c r="AD141" s="105">
        <f t="shared" si="3"/>
        <v>3397</v>
      </c>
    </row>
    <row r="142" spans="1:30" x14ac:dyDescent="0.25">
      <c r="A142">
        <v>140</v>
      </c>
      <c r="B142" s="54" t="s">
        <v>333</v>
      </c>
      <c r="C142" t="s">
        <v>273</v>
      </c>
      <c r="D142" s="99"/>
      <c r="E142" s="99"/>
      <c r="F142" s="99"/>
      <c r="G142" s="99"/>
      <c r="H142" s="99"/>
      <c r="I142" s="99">
        <v>25930</v>
      </c>
      <c r="J142" s="99"/>
      <c r="K142" s="99"/>
      <c r="L142" s="99">
        <v>32728</v>
      </c>
      <c r="M142" s="99"/>
      <c r="N142" s="99">
        <v>29874</v>
      </c>
      <c r="O142" s="99"/>
      <c r="P142" s="99">
        <v>33096</v>
      </c>
      <c r="Q142" s="99"/>
      <c r="R142" s="99">
        <v>27535</v>
      </c>
      <c r="S142" s="99"/>
      <c r="T142" s="99">
        <v>27948</v>
      </c>
      <c r="U142" s="99">
        <v>28480</v>
      </c>
      <c r="V142" s="99">
        <v>22897</v>
      </c>
      <c r="W142" s="99">
        <v>26768</v>
      </c>
      <c r="X142" s="99"/>
      <c r="Y142" s="99"/>
      <c r="Z142" s="99">
        <v>22176</v>
      </c>
      <c r="AA142" s="99">
        <v>21697</v>
      </c>
      <c r="AB142" s="99"/>
      <c r="AD142" s="105">
        <f t="shared" si="3"/>
        <v>25930</v>
      </c>
    </row>
    <row r="143" spans="1:30" x14ac:dyDescent="0.25">
      <c r="A143">
        <v>141</v>
      </c>
      <c r="B143" s="54" t="s">
        <v>333</v>
      </c>
      <c r="C143" t="s">
        <v>271</v>
      </c>
      <c r="D143" s="99"/>
      <c r="E143" s="99"/>
      <c r="F143" s="99"/>
      <c r="G143" s="99"/>
      <c r="H143" s="99"/>
      <c r="I143" s="99">
        <v>24351</v>
      </c>
      <c r="J143" s="99"/>
      <c r="K143" s="99"/>
      <c r="L143" s="99">
        <v>30083</v>
      </c>
      <c r="M143" s="99"/>
      <c r="N143" s="99">
        <v>29500</v>
      </c>
      <c r="O143" s="99"/>
      <c r="P143" s="99">
        <v>32236</v>
      </c>
      <c r="Q143" s="99"/>
      <c r="R143" s="99">
        <v>33766</v>
      </c>
      <c r="S143" s="99"/>
      <c r="T143" s="99"/>
      <c r="U143" s="99">
        <v>31523</v>
      </c>
      <c r="V143" s="99">
        <v>24127</v>
      </c>
      <c r="W143" s="99"/>
      <c r="X143" s="99"/>
      <c r="Y143" s="99"/>
      <c r="Z143" s="99">
        <v>24042</v>
      </c>
      <c r="AA143" s="99">
        <v>23142</v>
      </c>
      <c r="AB143" s="99"/>
      <c r="AD143" s="105">
        <f t="shared" si="3"/>
        <v>24351</v>
      </c>
    </row>
    <row r="144" spans="1:30" x14ac:dyDescent="0.25">
      <c r="A144">
        <v>142</v>
      </c>
      <c r="B144" s="54" t="s">
        <v>333</v>
      </c>
      <c r="C144" t="s">
        <v>326</v>
      </c>
      <c r="D144" s="99"/>
      <c r="E144" s="99"/>
      <c r="F144" s="99"/>
      <c r="G144" s="99"/>
      <c r="H144" s="99"/>
      <c r="I144" s="99">
        <v>23759</v>
      </c>
      <c r="J144" s="99"/>
      <c r="K144" s="99"/>
      <c r="L144" s="99">
        <v>30365</v>
      </c>
      <c r="M144" s="99"/>
      <c r="N144" s="99">
        <v>27793</v>
      </c>
      <c r="O144" s="99"/>
      <c r="P144" s="99">
        <v>31162</v>
      </c>
      <c r="Q144" s="99"/>
      <c r="R144" s="99">
        <v>30309</v>
      </c>
      <c r="S144" s="99"/>
      <c r="T144" s="99"/>
      <c r="U144" s="99">
        <v>29291</v>
      </c>
      <c r="V144" s="99">
        <v>21847</v>
      </c>
      <c r="W144" s="99"/>
      <c r="X144" s="99"/>
      <c r="Y144" s="99"/>
      <c r="Z144" s="99">
        <v>22269</v>
      </c>
      <c r="AA144" s="99">
        <v>22328</v>
      </c>
      <c r="AB144" s="99"/>
      <c r="AD144" s="105">
        <f t="shared" si="3"/>
        <v>23759</v>
      </c>
    </row>
    <row r="145" spans="1:30" x14ac:dyDescent="0.25">
      <c r="A145">
        <v>143</v>
      </c>
      <c r="B145" s="54" t="s">
        <v>333</v>
      </c>
      <c r="C145" t="s">
        <v>331</v>
      </c>
      <c r="D145" s="99"/>
      <c r="E145" s="99"/>
      <c r="F145" s="99"/>
      <c r="G145" s="99"/>
      <c r="H145" s="99"/>
      <c r="I145" s="99">
        <v>31703</v>
      </c>
      <c r="J145" s="99"/>
      <c r="K145" s="99"/>
      <c r="L145" s="99">
        <v>33292</v>
      </c>
      <c r="M145" s="99"/>
      <c r="N145" s="99">
        <v>30643</v>
      </c>
      <c r="O145" s="99"/>
      <c r="P145" s="99">
        <v>32323</v>
      </c>
      <c r="Q145" s="99"/>
      <c r="R145" s="99">
        <v>33129</v>
      </c>
      <c r="S145" s="99"/>
      <c r="T145" s="99"/>
      <c r="U145" s="99">
        <v>28506</v>
      </c>
      <c r="V145" s="99">
        <v>22189</v>
      </c>
      <c r="W145" s="99"/>
      <c r="X145" s="99">
        <v>20067</v>
      </c>
      <c r="Y145" s="99"/>
      <c r="Z145" s="99">
        <v>20713</v>
      </c>
      <c r="AA145" s="99">
        <v>21093</v>
      </c>
      <c r="AB145" s="99"/>
      <c r="AD145" s="105">
        <f t="shared" si="3"/>
        <v>31703</v>
      </c>
    </row>
    <row r="146" spans="1:30" x14ac:dyDescent="0.25">
      <c r="A146">
        <v>144</v>
      </c>
      <c r="B146" s="54" t="s">
        <v>333</v>
      </c>
      <c r="C146" t="s">
        <v>290</v>
      </c>
      <c r="D146" s="99"/>
      <c r="E146" s="99"/>
      <c r="F146" s="99"/>
      <c r="G146" s="99"/>
      <c r="H146" s="99"/>
      <c r="I146" s="99">
        <v>31754</v>
      </c>
      <c r="J146" s="99"/>
      <c r="K146" s="99"/>
      <c r="L146" s="99">
        <v>32279</v>
      </c>
      <c r="M146" s="99"/>
      <c r="N146" s="99">
        <v>31477</v>
      </c>
      <c r="O146" s="99"/>
      <c r="P146" s="99">
        <v>32790</v>
      </c>
      <c r="Q146" s="99"/>
      <c r="R146" s="99">
        <v>35644</v>
      </c>
      <c r="S146" s="99"/>
      <c r="T146" s="99"/>
      <c r="U146" s="99">
        <v>32331</v>
      </c>
      <c r="V146" s="99"/>
      <c r="W146" s="99">
        <v>35189</v>
      </c>
      <c r="X146" s="99"/>
      <c r="Y146" s="99"/>
      <c r="Z146" s="99">
        <v>20235</v>
      </c>
      <c r="AA146" s="99">
        <v>20679</v>
      </c>
      <c r="AB146" s="99"/>
      <c r="AD146" s="105">
        <f t="shared" si="3"/>
        <v>31754</v>
      </c>
    </row>
    <row r="147" spans="1:30" x14ac:dyDescent="0.25">
      <c r="A147">
        <v>145</v>
      </c>
      <c r="B147" s="54" t="s">
        <v>162</v>
      </c>
      <c r="C147" t="s">
        <v>336</v>
      </c>
      <c r="D147" s="99"/>
      <c r="E147" s="99"/>
      <c r="F147" s="99"/>
      <c r="G147" s="99"/>
      <c r="H147" s="99">
        <v>18344</v>
      </c>
      <c r="I147" s="99"/>
      <c r="J147" s="99">
        <v>19776</v>
      </c>
      <c r="K147" s="99"/>
      <c r="L147" s="99">
        <v>21922</v>
      </c>
      <c r="M147" s="99"/>
      <c r="N147" s="99">
        <v>27402</v>
      </c>
      <c r="O147" s="99"/>
      <c r="P147" s="99">
        <v>19999</v>
      </c>
      <c r="Q147" s="99"/>
      <c r="R147" s="99">
        <v>21759</v>
      </c>
      <c r="S147" s="99"/>
      <c r="T147" s="99"/>
      <c r="U147" s="99">
        <v>16666</v>
      </c>
      <c r="V147" s="99"/>
      <c r="W147" s="99"/>
      <c r="X147" s="99">
        <v>9533</v>
      </c>
      <c r="Y147" s="99"/>
      <c r="Z147" s="99">
        <v>4899</v>
      </c>
      <c r="AA147" s="99">
        <v>4107</v>
      </c>
      <c r="AB147" s="99"/>
      <c r="AD147" s="105">
        <f t="shared" si="3"/>
        <v>18344</v>
      </c>
    </row>
    <row r="148" spans="1:30" x14ac:dyDescent="0.25">
      <c r="A148">
        <v>146</v>
      </c>
      <c r="B148" s="54" t="s">
        <v>311</v>
      </c>
      <c r="C148" s="326" t="s">
        <v>1143</v>
      </c>
      <c r="D148" s="99"/>
      <c r="E148" s="99"/>
      <c r="F148" s="99"/>
      <c r="G148" s="99"/>
      <c r="H148" s="99"/>
      <c r="I148" s="99">
        <v>20580</v>
      </c>
      <c r="J148" s="99"/>
      <c r="K148" s="99"/>
      <c r="L148" s="99">
        <v>23570</v>
      </c>
      <c r="M148" s="99"/>
      <c r="N148" s="99">
        <v>20131</v>
      </c>
      <c r="O148" s="99"/>
      <c r="P148" s="99">
        <v>18053</v>
      </c>
      <c r="Q148" s="99"/>
      <c r="R148" s="99">
        <v>24566</v>
      </c>
      <c r="S148" s="99"/>
      <c r="T148" s="99"/>
      <c r="U148" s="99">
        <v>20333</v>
      </c>
      <c r="V148" s="99"/>
      <c r="W148" s="99"/>
      <c r="X148" s="99"/>
      <c r="Y148" s="99"/>
      <c r="Z148" s="99">
        <v>11668</v>
      </c>
      <c r="AA148" s="99">
        <v>10435</v>
      </c>
      <c r="AB148" s="99"/>
      <c r="AD148" s="105">
        <f t="shared" si="3"/>
        <v>20580</v>
      </c>
    </row>
    <row r="149" spans="1:30" x14ac:dyDescent="0.25">
      <c r="A149">
        <v>147</v>
      </c>
      <c r="B149" s="54" t="s">
        <v>27</v>
      </c>
      <c r="C149" t="s">
        <v>336</v>
      </c>
      <c r="D149" s="99"/>
      <c r="E149" s="99"/>
      <c r="F149" s="99"/>
      <c r="G149" s="99"/>
      <c r="H149" s="99"/>
      <c r="I149" s="99">
        <v>16236</v>
      </c>
      <c r="J149" s="99"/>
      <c r="K149" s="99"/>
      <c r="L149" s="99">
        <v>20834</v>
      </c>
      <c r="M149" s="99"/>
      <c r="N149" s="99">
        <v>19611</v>
      </c>
      <c r="O149" s="99"/>
      <c r="P149" s="99">
        <v>23185</v>
      </c>
      <c r="Q149" s="99"/>
      <c r="R149" s="99">
        <v>29417</v>
      </c>
      <c r="S149" s="99"/>
      <c r="T149" s="99"/>
      <c r="U149" s="99">
        <v>27068</v>
      </c>
      <c r="V149" s="99"/>
      <c r="W149" s="99">
        <v>23273</v>
      </c>
      <c r="X149" s="99"/>
      <c r="Y149" s="99"/>
      <c r="Z149" s="99">
        <v>18465</v>
      </c>
      <c r="AA149" s="99">
        <v>16450</v>
      </c>
      <c r="AB149" s="99"/>
      <c r="AD149" s="105">
        <f t="shared" si="3"/>
        <v>16236</v>
      </c>
    </row>
    <row r="150" spans="1:30" x14ac:dyDescent="0.25">
      <c r="A150">
        <v>148</v>
      </c>
      <c r="B150" s="54" t="s">
        <v>247</v>
      </c>
      <c r="C150" s="326" t="s">
        <v>1144</v>
      </c>
      <c r="D150" s="99"/>
      <c r="E150" s="99">
        <v>18163</v>
      </c>
      <c r="F150" s="99"/>
      <c r="G150" s="99"/>
      <c r="H150" s="99"/>
      <c r="I150" s="99">
        <v>20336</v>
      </c>
      <c r="J150" s="99"/>
      <c r="K150" s="99"/>
      <c r="L150" s="99">
        <v>19714</v>
      </c>
      <c r="M150" s="99"/>
      <c r="N150" s="99">
        <v>27848</v>
      </c>
      <c r="O150" s="99"/>
      <c r="P150" s="99">
        <v>21771</v>
      </c>
      <c r="Q150" s="99"/>
      <c r="R150" s="99">
        <v>29163</v>
      </c>
      <c r="S150" s="99"/>
      <c r="T150" s="99"/>
      <c r="U150" s="99">
        <v>25033</v>
      </c>
      <c r="V150" s="99"/>
      <c r="W150" s="99"/>
      <c r="X150" s="99"/>
      <c r="Y150" s="99"/>
      <c r="Z150" s="99">
        <v>20227</v>
      </c>
      <c r="AA150" s="99">
        <v>21649</v>
      </c>
      <c r="AB150" s="99"/>
      <c r="AD150" s="105">
        <f t="shared" si="3"/>
        <v>20336</v>
      </c>
    </row>
    <row r="151" spans="1:30" x14ac:dyDescent="0.25">
      <c r="A151">
        <v>149</v>
      </c>
      <c r="B151" s="328" t="s">
        <v>1147</v>
      </c>
      <c r="C151" t="s">
        <v>336</v>
      </c>
      <c r="D151" s="99">
        <v>12506</v>
      </c>
      <c r="E151" s="99"/>
      <c r="F151" s="99"/>
      <c r="G151" s="99"/>
      <c r="H151" s="99"/>
      <c r="I151" s="99"/>
      <c r="J151" s="99">
        <v>8345</v>
      </c>
      <c r="K151" s="99"/>
      <c r="L151" s="99"/>
      <c r="M151" s="99"/>
      <c r="N151" s="99">
        <v>8424</v>
      </c>
      <c r="O151" s="99"/>
      <c r="P151" s="99">
        <v>3225</v>
      </c>
      <c r="Q151" s="99"/>
      <c r="R151" s="99">
        <v>23781</v>
      </c>
      <c r="S151" s="99"/>
      <c r="T151" s="99"/>
      <c r="U151" s="99">
        <v>25230</v>
      </c>
      <c r="V151" s="99"/>
      <c r="W151" s="99"/>
      <c r="X151" s="99"/>
      <c r="Y151" s="99"/>
      <c r="Z151" s="99">
        <v>13019</v>
      </c>
      <c r="AA151" s="99">
        <v>11081</v>
      </c>
      <c r="AB151" s="99"/>
      <c r="AD151" s="105">
        <f t="shared" si="3"/>
        <v>8345</v>
      </c>
    </row>
    <row r="152" spans="1:30" x14ac:dyDescent="0.25">
      <c r="A152">
        <v>150</v>
      </c>
      <c r="B152" s="103" t="s">
        <v>31</v>
      </c>
      <c r="C152" t="s">
        <v>288</v>
      </c>
      <c r="D152" s="99"/>
      <c r="E152" s="99">
        <v>5476</v>
      </c>
      <c r="F152" s="99"/>
      <c r="G152" s="99"/>
      <c r="H152" s="99"/>
      <c r="I152" s="99">
        <v>7011</v>
      </c>
      <c r="J152" s="99"/>
      <c r="K152" s="99"/>
      <c r="L152" s="99">
        <v>5956</v>
      </c>
      <c r="M152" s="99"/>
      <c r="N152" s="99">
        <v>6348</v>
      </c>
      <c r="O152" s="99"/>
      <c r="P152" s="99"/>
      <c r="Q152" s="99">
        <v>5265</v>
      </c>
      <c r="R152" s="99"/>
      <c r="S152" s="99">
        <v>5905</v>
      </c>
      <c r="T152" s="99"/>
      <c r="U152" s="99"/>
      <c r="V152" s="99"/>
      <c r="W152" s="99"/>
      <c r="X152" s="99"/>
      <c r="Y152" s="99">
        <v>2006</v>
      </c>
      <c r="Z152" s="99"/>
      <c r="AA152" s="99"/>
      <c r="AB152" s="99"/>
      <c r="AD152" s="105">
        <f t="shared" si="3"/>
        <v>7011</v>
      </c>
    </row>
    <row r="153" spans="1:30" x14ac:dyDescent="0.25">
      <c r="A153">
        <v>151</v>
      </c>
      <c r="B153" s="54" t="s">
        <v>29</v>
      </c>
      <c r="C153" t="s">
        <v>334</v>
      </c>
      <c r="D153" s="99">
        <v>9013</v>
      </c>
      <c r="E153" s="99"/>
      <c r="F153" s="99"/>
      <c r="G153" s="99"/>
      <c r="H153" s="99"/>
      <c r="I153" s="99">
        <v>9417</v>
      </c>
      <c r="J153" s="99"/>
      <c r="K153" s="99"/>
      <c r="L153" s="99">
        <v>10437</v>
      </c>
      <c r="M153" s="99"/>
      <c r="N153" s="99">
        <v>10805</v>
      </c>
      <c r="O153" s="99"/>
      <c r="P153" s="99">
        <v>10156</v>
      </c>
      <c r="Q153" s="99"/>
      <c r="R153" s="99">
        <v>8208</v>
      </c>
      <c r="S153" s="99"/>
      <c r="T153" s="99"/>
      <c r="U153" s="99"/>
      <c r="V153" s="99"/>
      <c r="W153" s="99"/>
      <c r="X153" s="99"/>
      <c r="Y153" s="99"/>
      <c r="Z153" s="99"/>
      <c r="AA153" s="99"/>
      <c r="AB153" s="99"/>
      <c r="AD153" s="105">
        <f t="shared" si="3"/>
        <v>9417</v>
      </c>
    </row>
    <row r="154" spans="1:30" x14ac:dyDescent="0.25">
      <c r="A154">
        <v>152</v>
      </c>
      <c r="B154" s="54" t="s">
        <v>162</v>
      </c>
      <c r="C154" t="s">
        <v>638</v>
      </c>
      <c r="D154" s="99"/>
      <c r="E154" s="99"/>
      <c r="F154" s="99"/>
      <c r="G154" s="99"/>
      <c r="H154" s="99"/>
      <c r="I154" s="99">
        <v>18830</v>
      </c>
      <c r="J154" s="99"/>
      <c r="K154" s="99"/>
      <c r="L154" s="99">
        <v>20371</v>
      </c>
      <c r="M154" s="99"/>
      <c r="N154" s="99">
        <v>26221</v>
      </c>
      <c r="O154" s="99"/>
      <c r="P154" s="99">
        <v>19356</v>
      </c>
      <c r="Q154" s="99"/>
      <c r="R154" s="99">
        <v>28848</v>
      </c>
      <c r="S154" s="99"/>
      <c r="T154" s="99"/>
      <c r="U154" s="99"/>
      <c r="V154" s="99"/>
      <c r="W154" s="99"/>
      <c r="X154" s="99"/>
      <c r="Y154" s="99"/>
      <c r="Z154" s="99"/>
      <c r="AA154" s="99"/>
      <c r="AB154" s="99"/>
      <c r="AD154" s="105">
        <f t="shared" si="3"/>
        <v>18830</v>
      </c>
    </row>
    <row r="155" spans="1:30" x14ac:dyDescent="0.25">
      <c r="A155">
        <v>153</v>
      </c>
      <c r="B155" s="54" t="s">
        <v>338</v>
      </c>
      <c r="C155" t="s">
        <v>334</v>
      </c>
      <c r="D155" s="99"/>
      <c r="E155" s="99"/>
      <c r="F155" s="99"/>
      <c r="G155" s="99"/>
      <c r="H155" s="99"/>
      <c r="I155" s="99">
        <v>3798</v>
      </c>
      <c r="J155" s="99"/>
      <c r="K155" s="99"/>
      <c r="L155" s="99">
        <v>3238</v>
      </c>
      <c r="M155" s="99"/>
      <c r="N155" s="99">
        <v>2826</v>
      </c>
      <c r="O155" s="99"/>
      <c r="P155" s="99">
        <v>2604</v>
      </c>
      <c r="Q155" s="99"/>
      <c r="R155" s="99">
        <v>3946</v>
      </c>
      <c r="S155" s="99"/>
      <c r="T155" s="99"/>
      <c r="U155" s="99"/>
      <c r="V155" s="99"/>
      <c r="W155" s="99"/>
      <c r="X155" s="99"/>
      <c r="Y155" s="99"/>
      <c r="Z155" s="99"/>
      <c r="AA155" s="99"/>
      <c r="AB155" s="99"/>
      <c r="AD155" s="105">
        <f t="shared" si="3"/>
        <v>3798</v>
      </c>
    </row>
    <row r="156" spans="1:30" x14ac:dyDescent="0.25">
      <c r="A156">
        <v>154</v>
      </c>
      <c r="B156" s="54" t="s">
        <v>339</v>
      </c>
      <c r="C156" t="s">
        <v>309</v>
      </c>
      <c r="D156" s="99"/>
      <c r="E156" s="99"/>
      <c r="F156" s="99"/>
      <c r="G156" s="99"/>
      <c r="H156" s="99"/>
      <c r="I156" s="99">
        <v>36313</v>
      </c>
      <c r="J156" s="99"/>
      <c r="K156" s="99">
        <v>23031</v>
      </c>
      <c r="L156" s="99"/>
      <c r="M156" s="99">
        <v>26786</v>
      </c>
      <c r="N156" s="99"/>
      <c r="O156" s="99">
        <v>27437</v>
      </c>
      <c r="P156" s="99"/>
      <c r="Q156" s="99">
        <v>35420</v>
      </c>
      <c r="R156" s="99"/>
      <c r="S156" s="99"/>
      <c r="T156" s="99"/>
      <c r="U156" s="99"/>
      <c r="V156" s="99"/>
      <c r="W156" s="99"/>
      <c r="X156" s="99"/>
      <c r="Y156" s="99"/>
      <c r="Z156" s="99"/>
      <c r="AA156" s="99"/>
      <c r="AB156" s="99"/>
      <c r="AD156" s="105">
        <f t="shared" si="3"/>
        <v>36313</v>
      </c>
    </row>
    <row r="157" spans="1:30" x14ac:dyDescent="0.25">
      <c r="A157">
        <v>155</v>
      </c>
      <c r="B157" s="54" t="s">
        <v>162</v>
      </c>
      <c r="C157" s="104" t="s">
        <v>353</v>
      </c>
      <c r="D157" s="99"/>
      <c r="E157" s="99"/>
      <c r="F157" s="99"/>
      <c r="G157" s="99"/>
      <c r="H157" s="99"/>
      <c r="I157" s="99">
        <v>41943</v>
      </c>
      <c r="J157" s="99"/>
      <c r="K157" s="99">
        <v>44551</v>
      </c>
      <c r="L157" s="99"/>
      <c r="M157" s="99"/>
      <c r="N157" s="99"/>
      <c r="O157" s="99">
        <v>38043</v>
      </c>
      <c r="P157" s="99"/>
      <c r="Q157" s="99"/>
      <c r="R157" s="99"/>
      <c r="S157" s="99"/>
      <c r="T157" s="99"/>
      <c r="U157" s="99"/>
      <c r="V157" s="99"/>
      <c r="W157" s="99"/>
      <c r="X157" s="99"/>
      <c r="Y157" s="99"/>
      <c r="Z157" s="99"/>
      <c r="AA157" s="99"/>
      <c r="AB157" s="99"/>
      <c r="AD157" s="105">
        <f t="shared" si="3"/>
        <v>41943</v>
      </c>
    </row>
    <row r="158" spans="1:30" x14ac:dyDescent="0.25">
      <c r="A158">
        <v>156</v>
      </c>
      <c r="B158" s="54" t="s">
        <v>1145</v>
      </c>
      <c r="C158" t="s">
        <v>715</v>
      </c>
      <c r="D158">
        <v>10553</v>
      </c>
      <c r="J158">
        <v>7966</v>
      </c>
    </row>
    <row r="159" spans="1:30" x14ac:dyDescent="0.25">
      <c r="A159">
        <v>157</v>
      </c>
      <c r="B159" s="54" t="s">
        <v>1145</v>
      </c>
      <c r="C159" t="s">
        <v>280</v>
      </c>
      <c r="D159">
        <v>5221</v>
      </c>
      <c r="J159">
        <v>4938</v>
      </c>
    </row>
    <row r="160" spans="1:30" x14ac:dyDescent="0.25">
      <c r="A160">
        <v>158</v>
      </c>
      <c r="B160" s="54" t="s">
        <v>1145</v>
      </c>
      <c r="C160" t="s">
        <v>293</v>
      </c>
      <c r="D160">
        <v>9778</v>
      </c>
      <c r="J160">
        <v>8841</v>
      </c>
    </row>
    <row r="161" spans="1:10" x14ac:dyDescent="0.25">
      <c r="A161">
        <v>159</v>
      </c>
      <c r="B161" s="54" t="s">
        <v>1145</v>
      </c>
      <c r="C161" t="s">
        <v>1146</v>
      </c>
      <c r="D161">
        <v>4458</v>
      </c>
      <c r="J161">
        <v>4069</v>
      </c>
    </row>
    <row r="162" spans="1:10" x14ac:dyDescent="0.25">
      <c r="A162">
        <v>160</v>
      </c>
      <c r="B162" s="54" t="s">
        <v>1145</v>
      </c>
      <c r="C162" t="s">
        <v>312</v>
      </c>
      <c r="D162">
        <v>11460</v>
      </c>
      <c r="J162">
        <v>11231</v>
      </c>
    </row>
    <row r="163" spans="1:10" x14ac:dyDescent="0.25">
      <c r="A163">
        <v>161</v>
      </c>
      <c r="B163" s="54" t="s">
        <v>1145</v>
      </c>
      <c r="C163" t="s">
        <v>316</v>
      </c>
      <c r="D163">
        <v>4158</v>
      </c>
      <c r="J163">
        <v>4008</v>
      </c>
    </row>
    <row r="164" spans="1:10" x14ac:dyDescent="0.25">
      <c r="A164">
        <v>162</v>
      </c>
      <c r="B164" s="54" t="s">
        <v>1145</v>
      </c>
      <c r="C164" t="s">
        <v>332</v>
      </c>
      <c r="D164">
        <v>5043</v>
      </c>
      <c r="J164">
        <v>1820</v>
      </c>
    </row>
    <row r="165" spans="1:10" x14ac:dyDescent="0.25">
      <c r="A165">
        <v>163</v>
      </c>
      <c r="B165" s="54" t="s">
        <v>1145</v>
      </c>
      <c r="C165" t="s">
        <v>334</v>
      </c>
      <c r="D165">
        <v>4693</v>
      </c>
      <c r="J165">
        <v>4438</v>
      </c>
    </row>
  </sheetData>
  <phoneticPr fontId="5" type="noConversion"/>
  <pageMargins left="0.75" right="0.75" top="1" bottom="1" header="0.5" footer="0.5"/>
  <pageSetup orientation="portrait" horizontalDpi="1200" verticalDpi="1200"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9"/>
  <sheetViews>
    <sheetView zoomScale="70" zoomScaleNormal="70" workbookViewId="0">
      <selection activeCell="N2" sqref="N2"/>
    </sheetView>
  </sheetViews>
  <sheetFormatPr defaultRowHeight="13.2" x14ac:dyDescent="0.25"/>
  <sheetData>
    <row r="1" spans="1:17" x14ac:dyDescent="0.25">
      <c r="A1" t="s">
        <v>744</v>
      </c>
      <c r="B1" t="s">
        <v>745</v>
      </c>
      <c r="C1" t="s">
        <v>746</v>
      </c>
      <c r="D1" t="s">
        <v>747</v>
      </c>
      <c r="E1" t="s">
        <v>748</v>
      </c>
      <c r="F1" t="s">
        <v>749</v>
      </c>
      <c r="G1" t="s">
        <v>750</v>
      </c>
      <c r="H1" t="s">
        <v>746</v>
      </c>
      <c r="I1" t="s">
        <v>751</v>
      </c>
      <c r="J1" t="s">
        <v>752</v>
      </c>
      <c r="K1" t="s">
        <v>753</v>
      </c>
      <c r="L1" t="s">
        <v>754</v>
      </c>
      <c r="M1" t="s">
        <v>755</v>
      </c>
      <c r="N1" t="s">
        <v>756</v>
      </c>
      <c r="O1" t="s">
        <v>836</v>
      </c>
      <c r="P1" t="s">
        <v>837</v>
      </c>
      <c r="Q1" t="s">
        <v>756</v>
      </c>
    </row>
    <row r="2" spans="1:17" x14ac:dyDescent="0.25">
      <c r="A2">
        <v>2466628</v>
      </c>
      <c r="B2">
        <v>2</v>
      </c>
      <c r="C2" t="s">
        <v>757</v>
      </c>
      <c r="D2">
        <v>-111.960910217568</v>
      </c>
      <c r="E2">
        <v>33.421937191016603</v>
      </c>
      <c r="F2">
        <v>2</v>
      </c>
      <c r="G2" t="s">
        <v>758</v>
      </c>
      <c r="H2" t="s">
        <v>757</v>
      </c>
      <c r="I2" t="s">
        <v>759</v>
      </c>
      <c r="J2">
        <v>40483.799305555556</v>
      </c>
      <c r="K2" t="s">
        <v>760</v>
      </c>
      <c r="L2" t="s">
        <v>761</v>
      </c>
      <c r="M2">
        <v>165</v>
      </c>
      <c r="N2">
        <v>2.5171667326684202E-6</v>
      </c>
      <c r="O2">
        <f t="shared" ref="O2:O65" si="0">INDEX(GPS_,MATCH($M2,loc_ID,0),2)</f>
        <v>-111.960908</v>
      </c>
      <c r="P2">
        <f t="shared" ref="P2:P65" si="1">INDEX(GPS_,MATCH($M2,loc_ID,0),1)</f>
        <v>33.421936000000002</v>
      </c>
      <c r="Q2">
        <f t="shared" ref="Q2:Q65" si="2">SQRT(SUMSQ(ABS(E2-P2)*lat_m,ABS(D2-O2)*long_m))</f>
        <v>0.2449672971207234</v>
      </c>
    </row>
    <row r="3" spans="1:17" x14ac:dyDescent="0.25">
      <c r="A3">
        <v>2470540</v>
      </c>
      <c r="B3">
        <v>2</v>
      </c>
      <c r="C3" t="s">
        <v>762</v>
      </c>
      <c r="D3">
        <v>-111.960910217568</v>
      </c>
      <c r="E3">
        <v>33.421937191016603</v>
      </c>
      <c r="F3">
        <v>3</v>
      </c>
      <c r="G3" t="s">
        <v>758</v>
      </c>
      <c r="H3" t="s">
        <v>762</v>
      </c>
      <c r="I3" t="s">
        <v>759</v>
      </c>
      <c r="J3">
        <v>40507.423611111109</v>
      </c>
      <c r="K3" t="s">
        <v>763</v>
      </c>
      <c r="L3" t="s">
        <v>763</v>
      </c>
      <c r="M3">
        <v>165</v>
      </c>
      <c r="N3">
        <v>2.5171667326684202E-6</v>
      </c>
      <c r="O3">
        <f t="shared" si="0"/>
        <v>-111.960908</v>
      </c>
      <c r="P3">
        <f t="shared" si="1"/>
        <v>33.421936000000002</v>
      </c>
      <c r="Q3">
        <f t="shared" si="2"/>
        <v>0.2449672971207234</v>
      </c>
    </row>
    <row r="4" spans="1:17" x14ac:dyDescent="0.25">
      <c r="A4">
        <v>2756132</v>
      </c>
      <c r="B4">
        <v>2</v>
      </c>
      <c r="C4" t="s">
        <v>762</v>
      </c>
      <c r="D4">
        <v>-111.960910217568</v>
      </c>
      <c r="E4">
        <v>33.421937191016603</v>
      </c>
      <c r="F4">
        <v>3</v>
      </c>
      <c r="G4" t="s">
        <v>758</v>
      </c>
      <c r="H4" t="s">
        <v>762</v>
      </c>
      <c r="I4" t="s">
        <v>759</v>
      </c>
      <c r="J4">
        <v>41484.840277777781</v>
      </c>
      <c r="K4" t="s">
        <v>761</v>
      </c>
      <c r="L4" t="s">
        <v>761</v>
      </c>
      <c r="M4">
        <v>165</v>
      </c>
      <c r="N4">
        <v>2.5171667326684202E-6</v>
      </c>
      <c r="O4">
        <f t="shared" si="0"/>
        <v>-111.960908</v>
      </c>
      <c r="P4">
        <f t="shared" si="1"/>
        <v>33.421936000000002</v>
      </c>
      <c r="Q4">
        <f t="shared" si="2"/>
        <v>0.2449672971207234</v>
      </c>
    </row>
    <row r="5" spans="1:17" x14ac:dyDescent="0.25">
      <c r="A5">
        <v>2611285</v>
      </c>
      <c r="B5">
        <v>2</v>
      </c>
      <c r="C5" t="s">
        <v>762</v>
      </c>
      <c r="D5">
        <v>-111.926300264145</v>
      </c>
      <c r="E5">
        <v>33.422051729284</v>
      </c>
      <c r="F5">
        <v>1</v>
      </c>
      <c r="G5" t="s">
        <v>758</v>
      </c>
      <c r="H5" t="s">
        <v>762</v>
      </c>
      <c r="I5" t="s">
        <v>759</v>
      </c>
      <c r="J5">
        <v>40975.688888888886</v>
      </c>
      <c r="K5" t="s">
        <v>764</v>
      </c>
      <c r="L5" t="s">
        <v>761</v>
      </c>
      <c r="M5">
        <v>117</v>
      </c>
      <c r="N5">
        <v>6.8469939220814698E-6</v>
      </c>
      <c r="O5">
        <f t="shared" si="0"/>
        <v>-111.926299</v>
      </c>
      <c r="P5">
        <f t="shared" si="1"/>
        <v>33.422044999999997</v>
      </c>
      <c r="Q5">
        <f t="shared" si="2"/>
        <v>0.75556393318924109</v>
      </c>
    </row>
    <row r="6" spans="1:17" x14ac:dyDescent="0.25">
      <c r="A6">
        <v>2440569</v>
      </c>
      <c r="B6">
        <v>2</v>
      </c>
      <c r="C6" t="s">
        <v>762</v>
      </c>
      <c r="D6">
        <v>-111.909112815695</v>
      </c>
      <c r="E6">
        <v>33.407427787562803</v>
      </c>
      <c r="F6">
        <v>2</v>
      </c>
      <c r="G6" t="s">
        <v>765</v>
      </c>
      <c r="H6" t="s">
        <v>762</v>
      </c>
      <c r="I6" t="s">
        <v>759</v>
      </c>
      <c r="J6">
        <v>40414.495138888888</v>
      </c>
      <c r="K6" t="s">
        <v>761</v>
      </c>
      <c r="L6" t="s">
        <v>763</v>
      </c>
      <c r="M6">
        <v>159</v>
      </c>
      <c r="N6">
        <v>7.8097253300941004E-6</v>
      </c>
      <c r="O6">
        <f t="shared" si="0"/>
        <v>-111.90910700000001</v>
      </c>
      <c r="P6">
        <f t="shared" si="1"/>
        <v>33.407432999999997</v>
      </c>
      <c r="Q6">
        <f t="shared" si="2"/>
        <v>0.7917928779800385</v>
      </c>
    </row>
    <row r="7" spans="1:17" x14ac:dyDescent="0.25">
      <c r="A7">
        <v>2398100</v>
      </c>
      <c r="B7">
        <v>2</v>
      </c>
      <c r="C7" t="s">
        <v>766</v>
      </c>
      <c r="D7">
        <v>-111.952153268277</v>
      </c>
      <c r="E7">
        <v>33.407389960898698</v>
      </c>
      <c r="F7">
        <v>2</v>
      </c>
      <c r="G7" t="s">
        <v>758</v>
      </c>
      <c r="H7" t="s">
        <v>766</v>
      </c>
      <c r="I7" t="s">
        <v>759</v>
      </c>
      <c r="J7">
        <v>40263.211805555555</v>
      </c>
      <c r="K7" t="s">
        <v>761</v>
      </c>
      <c r="L7" t="s">
        <v>767</v>
      </c>
      <c r="M7">
        <v>160</v>
      </c>
      <c r="N7">
        <v>1.28342832142161E-5</v>
      </c>
      <c r="O7">
        <f t="shared" si="0"/>
        <v>-111.952164</v>
      </c>
      <c r="P7">
        <f t="shared" si="1"/>
        <v>33.407397000000003</v>
      </c>
      <c r="Q7">
        <f t="shared" si="2"/>
        <v>1.2673803415977587</v>
      </c>
    </row>
    <row r="8" spans="1:17" x14ac:dyDescent="0.25">
      <c r="A8">
        <v>2566643</v>
      </c>
      <c r="B8">
        <v>2</v>
      </c>
      <c r="C8" t="s">
        <v>768</v>
      </c>
      <c r="D8">
        <v>-111.926299401469</v>
      </c>
      <c r="E8">
        <v>33.422027158932899</v>
      </c>
      <c r="F8">
        <v>3</v>
      </c>
      <c r="G8" t="s">
        <v>758</v>
      </c>
      <c r="H8" t="s">
        <v>768</v>
      </c>
      <c r="I8" t="s">
        <v>759</v>
      </c>
      <c r="J8">
        <v>40763.769444444442</v>
      </c>
      <c r="K8" t="s">
        <v>769</v>
      </c>
      <c r="L8" t="s">
        <v>770</v>
      </c>
      <c r="M8">
        <v>117</v>
      </c>
      <c r="N8">
        <v>1.7845583559008498E-5</v>
      </c>
      <c r="O8">
        <f t="shared" si="0"/>
        <v>-111.926299</v>
      </c>
      <c r="P8">
        <f t="shared" si="1"/>
        <v>33.422044999999997</v>
      </c>
      <c r="Q8">
        <f t="shared" si="2"/>
        <v>1.979133252029347</v>
      </c>
    </row>
    <row r="9" spans="1:17" x14ac:dyDescent="0.25">
      <c r="A9">
        <v>2686367</v>
      </c>
      <c r="B9">
        <v>2</v>
      </c>
      <c r="C9" t="s">
        <v>762</v>
      </c>
      <c r="D9">
        <v>-111.926299401469</v>
      </c>
      <c r="E9">
        <v>33.422027158932899</v>
      </c>
      <c r="F9">
        <v>1</v>
      </c>
      <c r="G9" t="s">
        <v>763</v>
      </c>
      <c r="H9" t="s">
        <v>762</v>
      </c>
      <c r="I9" t="s">
        <v>759</v>
      </c>
      <c r="J9">
        <v>41261.506944444445</v>
      </c>
      <c r="K9" t="s">
        <v>763</v>
      </c>
      <c r="L9" t="s">
        <v>761</v>
      </c>
      <c r="M9">
        <v>117</v>
      </c>
      <c r="N9">
        <v>1.7845583559008498E-5</v>
      </c>
      <c r="O9">
        <f t="shared" si="0"/>
        <v>-111.926299</v>
      </c>
      <c r="P9">
        <f t="shared" si="1"/>
        <v>33.422044999999997</v>
      </c>
      <c r="Q9">
        <f t="shared" si="2"/>
        <v>1.979133252029347</v>
      </c>
    </row>
    <row r="10" spans="1:17" x14ac:dyDescent="0.25">
      <c r="A10">
        <v>2756535</v>
      </c>
      <c r="B10">
        <v>2</v>
      </c>
      <c r="C10" t="s">
        <v>769</v>
      </c>
      <c r="D10">
        <v>-111.926299401469</v>
      </c>
      <c r="E10">
        <v>33.422027158932899</v>
      </c>
      <c r="F10">
        <v>3</v>
      </c>
      <c r="G10" t="s">
        <v>771</v>
      </c>
      <c r="H10" t="s">
        <v>769</v>
      </c>
      <c r="I10" t="s">
        <v>759</v>
      </c>
      <c r="J10">
        <v>41503.830555555556</v>
      </c>
      <c r="K10" t="s">
        <v>769</v>
      </c>
      <c r="L10" t="s">
        <v>763</v>
      </c>
      <c r="M10">
        <v>117</v>
      </c>
      <c r="N10">
        <v>1.7845583559008498E-5</v>
      </c>
      <c r="O10">
        <f t="shared" si="0"/>
        <v>-111.926299</v>
      </c>
      <c r="P10">
        <f t="shared" si="1"/>
        <v>33.422044999999997</v>
      </c>
      <c r="Q10">
        <f t="shared" si="2"/>
        <v>1.979133252029347</v>
      </c>
    </row>
    <row r="11" spans="1:17" x14ac:dyDescent="0.25">
      <c r="A11">
        <v>2680094</v>
      </c>
      <c r="B11">
        <v>2</v>
      </c>
      <c r="C11" t="s">
        <v>766</v>
      </c>
      <c r="D11">
        <v>-111.917685931252</v>
      </c>
      <c r="E11">
        <v>33.414760755637303</v>
      </c>
      <c r="F11">
        <v>1</v>
      </c>
      <c r="G11" t="s">
        <v>771</v>
      </c>
      <c r="H11" t="s">
        <v>766</v>
      </c>
      <c r="I11" t="s">
        <v>759</v>
      </c>
      <c r="J11">
        <v>41218.5</v>
      </c>
      <c r="K11" t="s">
        <v>770</v>
      </c>
      <c r="L11" t="s">
        <v>761</v>
      </c>
      <c r="M11">
        <v>132</v>
      </c>
      <c r="N11">
        <v>1.9846782740783599E-5</v>
      </c>
      <c r="O11">
        <f t="shared" si="0"/>
        <v>-111.917698</v>
      </c>
      <c r="P11">
        <f t="shared" si="1"/>
        <v>33.414745000000003</v>
      </c>
      <c r="Q11">
        <f t="shared" si="2"/>
        <v>2.0770789976226429</v>
      </c>
    </row>
    <row r="12" spans="1:17" x14ac:dyDescent="0.25">
      <c r="A12">
        <v>2784807</v>
      </c>
      <c r="B12">
        <v>2</v>
      </c>
      <c r="C12" t="s">
        <v>762</v>
      </c>
      <c r="D12">
        <v>-111.926292222858</v>
      </c>
      <c r="E12">
        <v>33.422025760500702</v>
      </c>
      <c r="F12">
        <v>1</v>
      </c>
      <c r="G12" t="s">
        <v>765</v>
      </c>
      <c r="H12" t="s">
        <v>762</v>
      </c>
      <c r="I12" t="s">
        <v>759</v>
      </c>
      <c r="J12">
        <v>41580.433333333334</v>
      </c>
      <c r="K12" t="s">
        <v>764</v>
      </c>
      <c r="L12" t="s">
        <v>761</v>
      </c>
      <c r="M12">
        <v>117</v>
      </c>
      <c r="N12">
        <v>2.0398234896168099E-5</v>
      </c>
      <c r="O12">
        <f t="shared" si="0"/>
        <v>-111.926299</v>
      </c>
      <c r="P12">
        <f t="shared" si="1"/>
        <v>33.422044999999997</v>
      </c>
      <c r="Q12">
        <f t="shared" si="2"/>
        <v>2.2250737953411899</v>
      </c>
    </row>
    <row r="13" spans="1:17" x14ac:dyDescent="0.25">
      <c r="A13">
        <v>2757186</v>
      </c>
      <c r="B13">
        <v>2</v>
      </c>
      <c r="C13" t="s">
        <v>762</v>
      </c>
      <c r="D13">
        <v>-111.944251400333</v>
      </c>
      <c r="E13">
        <v>33.421878304646697</v>
      </c>
      <c r="F13">
        <v>4</v>
      </c>
      <c r="G13" t="s">
        <v>758</v>
      </c>
      <c r="H13" t="s">
        <v>762</v>
      </c>
      <c r="I13" t="s">
        <v>759</v>
      </c>
      <c r="J13">
        <v>41526.734722222223</v>
      </c>
      <c r="K13" t="s">
        <v>760</v>
      </c>
      <c r="L13" t="s">
        <v>761</v>
      </c>
      <c r="M13">
        <v>163</v>
      </c>
      <c r="N13">
        <v>2.1435820296804201E-5</v>
      </c>
      <c r="O13">
        <f t="shared" si="0"/>
        <v>-111.944266</v>
      </c>
      <c r="P13">
        <f t="shared" si="1"/>
        <v>33.421894000000002</v>
      </c>
      <c r="Q13">
        <f t="shared" si="2"/>
        <v>2.2079564176993243</v>
      </c>
    </row>
    <row r="14" spans="1:17" x14ac:dyDescent="0.25">
      <c r="A14">
        <v>2368575</v>
      </c>
      <c r="B14">
        <v>2</v>
      </c>
      <c r="C14" t="s">
        <v>762</v>
      </c>
      <c r="D14">
        <v>-111.908883841961</v>
      </c>
      <c r="E14">
        <v>33.429162934334698</v>
      </c>
      <c r="F14">
        <v>1</v>
      </c>
      <c r="G14" t="s">
        <v>758</v>
      </c>
      <c r="H14" t="s">
        <v>762</v>
      </c>
      <c r="I14" t="s">
        <v>759</v>
      </c>
      <c r="J14">
        <v>40154.372916666667</v>
      </c>
      <c r="K14" t="s">
        <v>760</v>
      </c>
      <c r="L14" t="s">
        <v>761</v>
      </c>
      <c r="M14">
        <v>104</v>
      </c>
      <c r="N14">
        <v>2.2849298222839501E-5</v>
      </c>
      <c r="O14">
        <f t="shared" si="0"/>
        <v>-111.90889799999999</v>
      </c>
      <c r="P14">
        <f t="shared" si="1"/>
        <v>33.429144999999998</v>
      </c>
      <c r="Q14">
        <f t="shared" si="2"/>
        <v>2.3856667115049426</v>
      </c>
    </row>
    <row r="15" spans="1:17" x14ac:dyDescent="0.25">
      <c r="A15">
        <v>2592167</v>
      </c>
      <c r="B15">
        <v>2</v>
      </c>
      <c r="C15" t="s">
        <v>762</v>
      </c>
      <c r="D15">
        <v>-111.945881935077</v>
      </c>
      <c r="E15">
        <v>33.363524195856499</v>
      </c>
      <c r="F15">
        <v>1</v>
      </c>
      <c r="G15" t="s">
        <v>758</v>
      </c>
      <c r="H15" t="s">
        <v>762</v>
      </c>
      <c r="I15" t="s">
        <v>759</v>
      </c>
      <c r="J15">
        <v>40844.258333333331</v>
      </c>
      <c r="K15" t="s">
        <v>761</v>
      </c>
      <c r="L15" t="s">
        <v>772</v>
      </c>
      <c r="M15">
        <v>148</v>
      </c>
      <c r="N15">
        <v>2.7083249894875299E-5</v>
      </c>
      <c r="O15">
        <f t="shared" si="0"/>
        <v>-111.945898</v>
      </c>
      <c r="P15">
        <f t="shared" si="1"/>
        <v>33.363545999999999</v>
      </c>
      <c r="Q15">
        <f t="shared" si="2"/>
        <v>2.8428658311086825</v>
      </c>
    </row>
    <row r="16" spans="1:17" x14ac:dyDescent="0.25">
      <c r="A16">
        <v>2416739</v>
      </c>
      <c r="B16">
        <v>2</v>
      </c>
      <c r="C16" t="s">
        <v>762</v>
      </c>
      <c r="D16">
        <v>-111.951970431802</v>
      </c>
      <c r="E16">
        <v>33.392853676656202</v>
      </c>
      <c r="F16">
        <v>2</v>
      </c>
      <c r="G16" t="s">
        <v>758</v>
      </c>
      <c r="H16" t="s">
        <v>762</v>
      </c>
      <c r="I16" t="s">
        <v>759</v>
      </c>
      <c r="J16">
        <v>40317.318055555559</v>
      </c>
      <c r="K16" t="s">
        <v>761</v>
      </c>
      <c r="L16" t="s">
        <v>760</v>
      </c>
      <c r="M16">
        <v>143</v>
      </c>
      <c r="N16">
        <v>2.9581632606897601E-5</v>
      </c>
      <c r="O16">
        <f t="shared" si="0"/>
        <v>-111.951999</v>
      </c>
      <c r="P16">
        <f t="shared" si="1"/>
        <v>33.392845999999999</v>
      </c>
      <c r="Q16">
        <f t="shared" si="2"/>
        <v>2.7907342361892624</v>
      </c>
    </row>
    <row r="17" spans="1:17" x14ac:dyDescent="0.25">
      <c r="A17">
        <v>2525149</v>
      </c>
      <c r="B17">
        <v>2</v>
      </c>
      <c r="C17" t="s">
        <v>762</v>
      </c>
      <c r="D17">
        <v>-111.951970431802</v>
      </c>
      <c r="E17">
        <v>33.392853676656202</v>
      </c>
      <c r="F17">
        <v>1</v>
      </c>
      <c r="G17" t="s">
        <v>758</v>
      </c>
      <c r="H17" t="s">
        <v>762</v>
      </c>
      <c r="I17" t="s">
        <v>759</v>
      </c>
      <c r="J17">
        <v>40665.769444444442</v>
      </c>
      <c r="K17" t="s">
        <v>773</v>
      </c>
      <c r="L17" t="s">
        <v>761</v>
      </c>
      <c r="M17">
        <v>143</v>
      </c>
      <c r="N17">
        <v>2.9581632606897601E-5</v>
      </c>
      <c r="O17">
        <f t="shared" si="0"/>
        <v>-111.951999</v>
      </c>
      <c r="P17">
        <f t="shared" si="1"/>
        <v>33.392845999999999</v>
      </c>
      <c r="Q17">
        <f t="shared" si="2"/>
        <v>2.7907342361892624</v>
      </c>
    </row>
    <row r="18" spans="1:17" x14ac:dyDescent="0.25">
      <c r="A18">
        <v>2362598</v>
      </c>
      <c r="B18">
        <v>2</v>
      </c>
      <c r="C18" t="s">
        <v>766</v>
      </c>
      <c r="D18">
        <v>-111.95200958082199</v>
      </c>
      <c r="E18">
        <v>33.414617269184497</v>
      </c>
      <c r="F18">
        <v>3</v>
      </c>
      <c r="G18" t="s">
        <v>765</v>
      </c>
      <c r="H18" t="s">
        <v>766</v>
      </c>
      <c r="I18" t="s">
        <v>759</v>
      </c>
      <c r="J18">
        <v>40130.09652777778</v>
      </c>
      <c r="K18" t="s">
        <v>764</v>
      </c>
      <c r="L18" t="s">
        <v>774</v>
      </c>
      <c r="M18">
        <v>114</v>
      </c>
      <c r="N18">
        <v>2.9680834262689899E-5</v>
      </c>
      <c r="O18">
        <f t="shared" si="0"/>
        <v>-111.951999</v>
      </c>
      <c r="P18">
        <f t="shared" si="1"/>
        <v>33.414645</v>
      </c>
      <c r="Q18">
        <f t="shared" si="2"/>
        <v>3.2293397345196659</v>
      </c>
    </row>
    <row r="19" spans="1:17" x14ac:dyDescent="0.25">
      <c r="A19">
        <v>2496167</v>
      </c>
      <c r="B19">
        <v>2</v>
      </c>
      <c r="C19" t="s">
        <v>762</v>
      </c>
      <c r="D19">
        <v>-111.944276761696</v>
      </c>
      <c r="E19">
        <v>33.421924762426002</v>
      </c>
      <c r="F19">
        <v>2</v>
      </c>
      <c r="G19" t="s">
        <v>763</v>
      </c>
      <c r="H19" t="s">
        <v>762</v>
      </c>
      <c r="I19" t="s">
        <v>759</v>
      </c>
      <c r="J19">
        <v>40584.34375</v>
      </c>
      <c r="K19" t="s">
        <v>769</v>
      </c>
      <c r="L19" t="s">
        <v>761</v>
      </c>
      <c r="M19">
        <v>163</v>
      </c>
      <c r="N19">
        <v>3.2590504051024198E-5</v>
      </c>
      <c r="O19">
        <f t="shared" si="0"/>
        <v>-111.944266</v>
      </c>
      <c r="P19">
        <f t="shared" si="1"/>
        <v>33.421894000000002</v>
      </c>
      <c r="Q19">
        <f t="shared" si="2"/>
        <v>3.5557603244525762</v>
      </c>
    </row>
    <row r="20" spans="1:17" x14ac:dyDescent="0.25">
      <c r="A20">
        <v>2470534</v>
      </c>
      <c r="B20">
        <v>2</v>
      </c>
      <c r="C20" t="s">
        <v>762</v>
      </c>
      <c r="D20">
        <v>-111.92616687648</v>
      </c>
      <c r="E20">
        <v>33.392957678842599</v>
      </c>
      <c r="F20">
        <v>1</v>
      </c>
      <c r="G20" t="s">
        <v>758</v>
      </c>
      <c r="H20" t="s">
        <v>762</v>
      </c>
      <c r="I20" t="s">
        <v>759</v>
      </c>
      <c r="J20">
        <v>40499.443749999999</v>
      </c>
      <c r="K20" t="s">
        <v>761</v>
      </c>
      <c r="L20" t="s">
        <v>769</v>
      </c>
      <c r="M20">
        <v>142</v>
      </c>
      <c r="N20">
        <v>3.32425760401212E-5</v>
      </c>
      <c r="O20">
        <f t="shared" si="0"/>
        <v>-111.926198</v>
      </c>
      <c r="P20">
        <f t="shared" si="1"/>
        <v>33.392946000000002</v>
      </c>
      <c r="Q20">
        <f t="shared" si="2"/>
        <v>3.1719383649131387</v>
      </c>
    </row>
    <row r="21" spans="1:17" x14ac:dyDescent="0.25">
      <c r="A21">
        <v>2281424</v>
      </c>
      <c r="B21">
        <v>2</v>
      </c>
      <c r="C21" t="s">
        <v>768</v>
      </c>
      <c r="D21">
        <v>-111.94786900672</v>
      </c>
      <c r="E21">
        <v>33.407385271890497</v>
      </c>
      <c r="F21">
        <v>1</v>
      </c>
      <c r="G21" t="s">
        <v>758</v>
      </c>
      <c r="H21" t="s">
        <v>768</v>
      </c>
      <c r="I21" t="s">
        <v>759</v>
      </c>
      <c r="J21">
        <v>39900.488888888889</v>
      </c>
      <c r="K21" t="s">
        <v>775</v>
      </c>
      <c r="L21" t="s">
        <v>776</v>
      </c>
      <c r="M21">
        <v>162</v>
      </c>
      <c r="N21">
        <v>3.5407137241699798E-5</v>
      </c>
      <c r="O21">
        <f t="shared" si="0"/>
        <v>-111.94783</v>
      </c>
      <c r="P21">
        <f t="shared" si="1"/>
        <v>33.407380000000003</v>
      </c>
      <c r="Q21">
        <f t="shared" si="2"/>
        <v>3.6755753832000626</v>
      </c>
    </row>
    <row r="22" spans="1:17" x14ac:dyDescent="0.25">
      <c r="A22">
        <v>2788590</v>
      </c>
      <c r="B22">
        <v>2</v>
      </c>
      <c r="C22" t="s">
        <v>769</v>
      </c>
      <c r="D22">
        <v>-111.92913198382</v>
      </c>
      <c r="E22">
        <v>33.414734308413003</v>
      </c>
      <c r="F22">
        <v>2</v>
      </c>
      <c r="G22" t="s">
        <v>765</v>
      </c>
      <c r="H22" t="s">
        <v>769</v>
      </c>
      <c r="I22" t="s">
        <v>759</v>
      </c>
      <c r="J22">
        <v>41614.474999999999</v>
      </c>
      <c r="K22" t="s">
        <v>761</v>
      </c>
      <c r="L22" t="s">
        <v>764</v>
      </c>
      <c r="M22">
        <v>134</v>
      </c>
      <c r="N22">
        <v>3.9138135478223797E-5</v>
      </c>
      <c r="O22">
        <f t="shared" si="0"/>
        <v>-111.92914</v>
      </c>
      <c r="P22">
        <f t="shared" si="1"/>
        <v>33.414695999999999</v>
      </c>
      <c r="Q22">
        <f t="shared" si="2"/>
        <v>4.3137945278489553</v>
      </c>
    </row>
    <row r="23" spans="1:17" x14ac:dyDescent="0.25">
      <c r="A23">
        <v>2233309</v>
      </c>
      <c r="B23">
        <v>2</v>
      </c>
      <c r="C23" t="s">
        <v>762</v>
      </c>
      <c r="D23">
        <v>-111.926138310635</v>
      </c>
      <c r="E23">
        <v>33.4002319943299</v>
      </c>
      <c r="F23">
        <v>3</v>
      </c>
      <c r="G23" t="s">
        <v>765</v>
      </c>
      <c r="H23" t="s">
        <v>762</v>
      </c>
      <c r="I23" t="s">
        <v>759</v>
      </c>
      <c r="J23">
        <v>39821.65625</v>
      </c>
      <c r="K23" t="s">
        <v>769</v>
      </c>
      <c r="L23" t="s">
        <v>769</v>
      </c>
      <c r="M23">
        <v>129</v>
      </c>
      <c r="N23">
        <v>4.2674419611564698E-5</v>
      </c>
      <c r="O23">
        <f t="shared" si="0"/>
        <v>-111.926098</v>
      </c>
      <c r="P23">
        <f t="shared" si="1"/>
        <v>33.400246000000003</v>
      </c>
      <c r="Q23">
        <f t="shared" si="2"/>
        <v>4.0590711004996809</v>
      </c>
    </row>
    <row r="24" spans="1:17" x14ac:dyDescent="0.25">
      <c r="A24">
        <v>2699238</v>
      </c>
      <c r="B24">
        <v>2</v>
      </c>
      <c r="C24" t="s">
        <v>769</v>
      </c>
      <c r="D24">
        <v>-111.96086402541999</v>
      </c>
      <c r="E24">
        <v>33.4219384437177</v>
      </c>
      <c r="F24">
        <v>3</v>
      </c>
      <c r="G24" t="s">
        <v>758</v>
      </c>
      <c r="H24" t="s">
        <v>769</v>
      </c>
      <c r="I24" t="s">
        <v>759</v>
      </c>
      <c r="J24">
        <v>41324.802777777775</v>
      </c>
      <c r="K24" t="s">
        <v>773</v>
      </c>
      <c r="L24" t="s">
        <v>777</v>
      </c>
      <c r="M24">
        <v>165</v>
      </c>
      <c r="N24">
        <v>4.40424277621732E-5</v>
      </c>
      <c r="O24">
        <f t="shared" si="0"/>
        <v>-111.960908</v>
      </c>
      <c r="P24">
        <f t="shared" si="1"/>
        <v>33.421936000000002</v>
      </c>
      <c r="Q24">
        <f t="shared" si="2"/>
        <v>4.0998943418495974</v>
      </c>
    </row>
    <row r="25" spans="1:17" x14ac:dyDescent="0.25">
      <c r="A25">
        <v>2707068</v>
      </c>
      <c r="B25">
        <v>2</v>
      </c>
      <c r="C25" t="s">
        <v>762</v>
      </c>
      <c r="D25">
        <v>-111.939454612739</v>
      </c>
      <c r="E25">
        <v>33.392860741417898</v>
      </c>
      <c r="F25">
        <v>2</v>
      </c>
      <c r="G25" t="s">
        <v>765</v>
      </c>
      <c r="H25" t="s">
        <v>762</v>
      </c>
      <c r="I25" t="s">
        <v>759</v>
      </c>
      <c r="J25">
        <v>41351.492361111108</v>
      </c>
      <c r="K25" t="s">
        <v>769</v>
      </c>
      <c r="L25" t="s">
        <v>761</v>
      </c>
      <c r="M25">
        <v>144</v>
      </c>
      <c r="N25">
        <v>4.6771127212253498E-5</v>
      </c>
      <c r="O25">
        <f t="shared" si="0"/>
        <v>-111.939499</v>
      </c>
      <c r="P25">
        <f t="shared" si="1"/>
        <v>33.392845999999999</v>
      </c>
      <c r="Q25">
        <f t="shared" si="2"/>
        <v>4.4412233222087583</v>
      </c>
    </row>
    <row r="26" spans="1:17" x14ac:dyDescent="0.25">
      <c r="A26">
        <v>2593593</v>
      </c>
      <c r="B26">
        <v>2</v>
      </c>
      <c r="C26" t="s">
        <v>762</v>
      </c>
      <c r="D26">
        <v>-111.943285115802</v>
      </c>
      <c r="E26">
        <v>33.437621825139303</v>
      </c>
      <c r="F26">
        <v>2</v>
      </c>
      <c r="G26" t="s">
        <v>758</v>
      </c>
      <c r="H26" t="s">
        <v>762</v>
      </c>
      <c r="I26" t="s">
        <v>759</v>
      </c>
      <c r="J26">
        <v>40811.384722222225</v>
      </c>
      <c r="K26" t="s">
        <v>761</v>
      </c>
      <c r="L26" t="s">
        <v>770</v>
      </c>
      <c r="M26">
        <v>101</v>
      </c>
      <c r="N26">
        <v>5.7056437706750799E-5</v>
      </c>
      <c r="O26">
        <f t="shared" si="0"/>
        <v>-111.943254</v>
      </c>
      <c r="P26">
        <f t="shared" si="1"/>
        <v>33.437573999999998</v>
      </c>
      <c r="Q26">
        <f t="shared" si="2"/>
        <v>6.0428002734444535</v>
      </c>
    </row>
    <row r="27" spans="1:17" x14ac:dyDescent="0.25">
      <c r="A27">
        <v>2496147</v>
      </c>
      <c r="B27">
        <v>2</v>
      </c>
      <c r="C27" t="s">
        <v>762</v>
      </c>
      <c r="D27">
        <v>-111.95221161360099</v>
      </c>
      <c r="E27">
        <v>33.421907007676097</v>
      </c>
      <c r="F27">
        <v>3</v>
      </c>
      <c r="G27" t="s">
        <v>763</v>
      </c>
      <c r="H27" t="s">
        <v>762</v>
      </c>
      <c r="I27" t="s">
        <v>759</v>
      </c>
      <c r="J27">
        <v>40583.798611111109</v>
      </c>
      <c r="K27" t="s">
        <v>778</v>
      </c>
      <c r="L27" t="s">
        <v>761</v>
      </c>
      <c r="M27">
        <v>121</v>
      </c>
      <c r="N27">
        <v>6.3277601293652602E-5</v>
      </c>
      <c r="O27">
        <f t="shared" si="0"/>
        <v>-111.95219899999999</v>
      </c>
      <c r="P27">
        <f t="shared" si="1"/>
        <v>33.421844999999998</v>
      </c>
      <c r="Q27">
        <f t="shared" si="2"/>
        <v>6.9767580105494265</v>
      </c>
    </row>
    <row r="28" spans="1:17" x14ac:dyDescent="0.25">
      <c r="A28">
        <v>2656455</v>
      </c>
      <c r="B28">
        <v>2</v>
      </c>
      <c r="C28" t="s">
        <v>757</v>
      </c>
      <c r="D28">
        <v>-111.95221161360099</v>
      </c>
      <c r="E28">
        <v>33.421907007676097</v>
      </c>
      <c r="F28">
        <v>3</v>
      </c>
      <c r="G28" t="s">
        <v>758</v>
      </c>
      <c r="H28" t="s">
        <v>757</v>
      </c>
      <c r="I28" t="s">
        <v>759</v>
      </c>
      <c r="J28">
        <v>41150.878472222219</v>
      </c>
      <c r="K28" t="s">
        <v>769</v>
      </c>
      <c r="L28" t="s">
        <v>777</v>
      </c>
      <c r="M28">
        <v>121</v>
      </c>
      <c r="N28">
        <v>6.3277601293652602E-5</v>
      </c>
      <c r="O28">
        <f t="shared" si="0"/>
        <v>-111.95219899999999</v>
      </c>
      <c r="P28">
        <f t="shared" si="1"/>
        <v>33.421844999999998</v>
      </c>
      <c r="Q28">
        <f t="shared" si="2"/>
        <v>6.9767580105494265</v>
      </c>
    </row>
    <row r="29" spans="1:17" x14ac:dyDescent="0.25">
      <c r="A29">
        <v>2599206</v>
      </c>
      <c r="B29">
        <v>2</v>
      </c>
      <c r="C29" t="s">
        <v>762</v>
      </c>
      <c r="D29">
        <v>-111.909113219373</v>
      </c>
      <c r="E29">
        <v>33.407496496678</v>
      </c>
      <c r="F29">
        <v>1</v>
      </c>
      <c r="G29" t="s">
        <v>758</v>
      </c>
      <c r="H29" t="s">
        <v>762</v>
      </c>
      <c r="I29" t="s">
        <v>759</v>
      </c>
      <c r="J29">
        <v>40947.806250000001</v>
      </c>
      <c r="K29" t="s">
        <v>769</v>
      </c>
      <c r="L29" t="s">
        <v>763</v>
      </c>
      <c r="M29">
        <v>159</v>
      </c>
      <c r="N29">
        <v>6.3800538538341599E-5</v>
      </c>
      <c r="O29">
        <f t="shared" si="0"/>
        <v>-111.90910700000001</v>
      </c>
      <c r="P29">
        <f t="shared" si="1"/>
        <v>33.407432999999997</v>
      </c>
      <c r="Q29">
        <f t="shared" si="2"/>
        <v>7.0662435176748515</v>
      </c>
    </row>
    <row r="30" spans="1:17" x14ac:dyDescent="0.25">
      <c r="A30">
        <v>2664825</v>
      </c>
      <c r="B30">
        <v>2</v>
      </c>
      <c r="C30" t="s">
        <v>762</v>
      </c>
      <c r="D30">
        <v>-111.926261889674</v>
      </c>
      <c r="E30">
        <v>33.392957633938302</v>
      </c>
      <c r="F30">
        <v>1</v>
      </c>
      <c r="G30" t="s">
        <v>758</v>
      </c>
      <c r="H30" t="s">
        <v>762</v>
      </c>
      <c r="I30" t="s">
        <v>759</v>
      </c>
      <c r="J30">
        <v>41177.834027777775</v>
      </c>
      <c r="K30" t="s">
        <v>773</v>
      </c>
      <c r="L30" t="s">
        <v>761</v>
      </c>
      <c r="M30">
        <v>142</v>
      </c>
      <c r="N30">
        <v>6.4940272278804902E-5</v>
      </c>
      <c r="O30">
        <f t="shared" si="0"/>
        <v>-111.926198</v>
      </c>
      <c r="P30">
        <f t="shared" si="1"/>
        <v>33.392946000000002</v>
      </c>
      <c r="Q30">
        <f t="shared" si="2"/>
        <v>6.0820649880441149</v>
      </c>
    </row>
    <row r="31" spans="1:17" x14ac:dyDescent="0.25">
      <c r="A31">
        <v>2386750</v>
      </c>
      <c r="B31">
        <v>2</v>
      </c>
      <c r="C31" t="s">
        <v>757</v>
      </c>
      <c r="D31">
        <v>-111.92616449483199</v>
      </c>
      <c r="E31">
        <v>33.400231992198698</v>
      </c>
      <c r="F31">
        <v>2</v>
      </c>
      <c r="G31" t="s">
        <v>758</v>
      </c>
      <c r="H31" t="s">
        <v>757</v>
      </c>
      <c r="I31" t="s">
        <v>759</v>
      </c>
      <c r="J31">
        <v>40212.71597222222</v>
      </c>
      <c r="K31" t="s">
        <v>769</v>
      </c>
      <c r="L31" t="s">
        <v>777</v>
      </c>
      <c r="M31">
        <v>129</v>
      </c>
      <c r="N31">
        <v>6.7954257996286302E-5</v>
      </c>
      <c r="O31">
        <f t="shared" si="0"/>
        <v>-111.926098</v>
      </c>
      <c r="P31">
        <f t="shared" si="1"/>
        <v>33.400246000000003</v>
      </c>
      <c r="Q31">
        <f t="shared" si="2"/>
        <v>6.3780857248768745</v>
      </c>
    </row>
    <row r="32" spans="1:17" x14ac:dyDescent="0.25">
      <c r="A32">
        <v>2480708</v>
      </c>
      <c r="B32">
        <v>2</v>
      </c>
      <c r="C32" t="s">
        <v>762</v>
      </c>
      <c r="D32">
        <v>-111.930828644568</v>
      </c>
      <c r="E32">
        <v>33.440223852098399</v>
      </c>
      <c r="F32">
        <v>1</v>
      </c>
      <c r="G32" t="s">
        <v>758</v>
      </c>
      <c r="H32" t="s">
        <v>762</v>
      </c>
      <c r="I32" t="s">
        <v>759</v>
      </c>
      <c r="J32">
        <v>40526.547222222223</v>
      </c>
      <c r="K32" t="s">
        <v>773</v>
      </c>
      <c r="L32" t="s">
        <v>761</v>
      </c>
      <c r="M32">
        <v>157</v>
      </c>
      <c r="N32">
        <v>7.2740106288201396E-5</v>
      </c>
      <c r="O32">
        <f t="shared" si="0"/>
        <v>-111.93086099999999</v>
      </c>
      <c r="P32">
        <f t="shared" si="1"/>
        <v>33.440289</v>
      </c>
      <c r="Q32">
        <f t="shared" si="2"/>
        <v>7.8275304604810678</v>
      </c>
    </row>
    <row r="33" spans="1:17" x14ac:dyDescent="0.25">
      <c r="A33">
        <v>2479835</v>
      </c>
      <c r="B33">
        <v>2</v>
      </c>
      <c r="C33" t="s">
        <v>757</v>
      </c>
      <c r="D33">
        <v>-111.93065736315501</v>
      </c>
      <c r="E33">
        <v>33.414721493316101</v>
      </c>
      <c r="F33">
        <v>1</v>
      </c>
      <c r="G33" t="s">
        <v>758</v>
      </c>
      <c r="H33" t="s">
        <v>757</v>
      </c>
      <c r="I33" t="s">
        <v>759</v>
      </c>
      <c r="J33">
        <v>40518.422222222223</v>
      </c>
      <c r="K33" t="s">
        <v>761</v>
      </c>
      <c r="L33" t="s">
        <v>770</v>
      </c>
      <c r="M33">
        <v>153</v>
      </c>
      <c r="N33">
        <v>7.2786856007800197E-5</v>
      </c>
      <c r="O33">
        <f t="shared" si="0"/>
        <v>-111.930599</v>
      </c>
      <c r="P33">
        <f t="shared" si="1"/>
        <v>33.414678000000002</v>
      </c>
      <c r="Q33">
        <f t="shared" si="2"/>
        <v>7.262880758676066</v>
      </c>
    </row>
    <row r="34" spans="1:17" x14ac:dyDescent="0.25">
      <c r="A34">
        <v>2756469</v>
      </c>
      <c r="B34">
        <v>2</v>
      </c>
      <c r="C34" t="s">
        <v>762</v>
      </c>
      <c r="D34">
        <v>-111.93065736315501</v>
      </c>
      <c r="E34">
        <v>33.414721493316101</v>
      </c>
      <c r="F34">
        <v>3</v>
      </c>
      <c r="G34" t="s">
        <v>758</v>
      </c>
      <c r="H34" t="s">
        <v>762</v>
      </c>
      <c r="I34" t="s">
        <v>759</v>
      </c>
      <c r="J34">
        <v>41494.292361111111</v>
      </c>
      <c r="K34" t="s">
        <v>763</v>
      </c>
      <c r="L34" t="s">
        <v>779</v>
      </c>
      <c r="M34">
        <v>153</v>
      </c>
      <c r="N34">
        <v>7.2786856007800197E-5</v>
      </c>
      <c r="O34">
        <f t="shared" si="0"/>
        <v>-111.930599</v>
      </c>
      <c r="P34">
        <f t="shared" si="1"/>
        <v>33.414678000000002</v>
      </c>
      <c r="Q34">
        <f t="shared" si="2"/>
        <v>7.262880758676066</v>
      </c>
    </row>
    <row r="35" spans="1:17" x14ac:dyDescent="0.25">
      <c r="A35">
        <v>2666649</v>
      </c>
      <c r="B35">
        <v>2</v>
      </c>
      <c r="C35" t="s">
        <v>780</v>
      </c>
      <c r="D35">
        <v>-111.91776337791001</v>
      </c>
      <c r="E35">
        <v>33.4194275830584</v>
      </c>
      <c r="F35">
        <v>1</v>
      </c>
      <c r="G35" t="s">
        <v>758</v>
      </c>
      <c r="H35" t="s">
        <v>780</v>
      </c>
      <c r="I35" t="s">
        <v>759</v>
      </c>
      <c r="J35">
        <v>41215.672222222223</v>
      </c>
      <c r="K35" t="s">
        <v>781</v>
      </c>
      <c r="L35" t="s">
        <v>763</v>
      </c>
      <c r="M35">
        <v>166</v>
      </c>
      <c r="N35">
        <v>7.3293602744103399E-5</v>
      </c>
      <c r="O35">
        <f t="shared" si="0"/>
        <v>-111.917683</v>
      </c>
      <c r="P35">
        <f t="shared" si="1"/>
        <v>33.420116</v>
      </c>
      <c r="Q35">
        <f t="shared" si="2"/>
        <v>76.718678652714758</v>
      </c>
    </row>
    <row r="36" spans="1:17" x14ac:dyDescent="0.25">
      <c r="A36">
        <v>2611023</v>
      </c>
      <c r="B36">
        <v>2</v>
      </c>
      <c r="C36" t="s">
        <v>762</v>
      </c>
      <c r="D36">
        <v>-111.926128498277</v>
      </c>
      <c r="E36">
        <v>33.412879757002301</v>
      </c>
      <c r="F36">
        <v>3</v>
      </c>
      <c r="G36" t="s">
        <v>758</v>
      </c>
      <c r="H36" t="s">
        <v>762</v>
      </c>
      <c r="I36" t="s">
        <v>759</v>
      </c>
      <c r="J36">
        <v>40982.317361111112</v>
      </c>
      <c r="K36" t="s">
        <v>760</v>
      </c>
      <c r="L36" t="s">
        <v>761</v>
      </c>
      <c r="M36">
        <v>136</v>
      </c>
      <c r="N36">
        <v>7.7708035039635495E-5</v>
      </c>
      <c r="O36">
        <f t="shared" si="0"/>
        <v>-111.926198</v>
      </c>
      <c r="P36">
        <f t="shared" si="1"/>
        <v>33.412844999999997</v>
      </c>
      <c r="Q36">
        <f t="shared" si="2"/>
        <v>7.527677449279409</v>
      </c>
    </row>
    <row r="37" spans="1:17" x14ac:dyDescent="0.25">
      <c r="A37">
        <v>2353717</v>
      </c>
      <c r="B37">
        <v>2</v>
      </c>
      <c r="C37" t="s">
        <v>762</v>
      </c>
      <c r="D37">
        <v>-111.960827258932</v>
      </c>
      <c r="E37">
        <v>33.421934246835903</v>
      </c>
      <c r="F37">
        <v>1</v>
      </c>
      <c r="G37" t="s">
        <v>758</v>
      </c>
      <c r="H37" t="s">
        <v>762</v>
      </c>
      <c r="I37" t="s">
        <v>759</v>
      </c>
      <c r="J37">
        <v>40110.757638888892</v>
      </c>
      <c r="K37" t="s">
        <v>773</v>
      </c>
      <c r="L37" t="s">
        <v>761</v>
      </c>
      <c r="M37">
        <v>165</v>
      </c>
      <c r="N37">
        <v>8.0760099348466905E-5</v>
      </c>
      <c r="O37">
        <f t="shared" si="0"/>
        <v>-111.960908</v>
      </c>
      <c r="P37">
        <f t="shared" si="1"/>
        <v>33.421936000000002</v>
      </c>
      <c r="Q37">
        <f t="shared" si="2"/>
        <v>7.5138037780449976</v>
      </c>
    </row>
    <row r="38" spans="1:17" x14ac:dyDescent="0.25">
      <c r="A38">
        <v>2656770</v>
      </c>
      <c r="B38">
        <v>2</v>
      </c>
      <c r="C38" t="s">
        <v>762</v>
      </c>
      <c r="D38">
        <v>-111.947036539835</v>
      </c>
      <c r="E38">
        <v>33.4218968035876</v>
      </c>
      <c r="F38">
        <v>3</v>
      </c>
      <c r="G38" t="s">
        <v>763</v>
      </c>
      <c r="H38" t="s">
        <v>762</v>
      </c>
      <c r="I38" t="s">
        <v>759</v>
      </c>
      <c r="J38">
        <v>41145.911111111112</v>
      </c>
      <c r="K38" t="s">
        <v>769</v>
      </c>
      <c r="L38" t="s">
        <v>774</v>
      </c>
      <c r="M38">
        <v>120</v>
      </c>
      <c r="N38">
        <v>8.1147297552163993E-5</v>
      </c>
      <c r="O38">
        <f t="shared" si="0"/>
        <v>-111.94727</v>
      </c>
      <c r="P38">
        <f t="shared" si="1"/>
        <v>33.421900000000001</v>
      </c>
      <c r="Q38">
        <f t="shared" si="2"/>
        <v>21.721535722670872</v>
      </c>
    </row>
    <row r="39" spans="1:17" x14ac:dyDescent="0.25">
      <c r="A39">
        <v>2527941</v>
      </c>
      <c r="B39">
        <v>2</v>
      </c>
      <c r="C39" t="s">
        <v>762</v>
      </c>
      <c r="D39">
        <v>-111.93935230164</v>
      </c>
      <c r="E39">
        <v>33.378207568346603</v>
      </c>
      <c r="F39">
        <v>3</v>
      </c>
      <c r="G39" t="s">
        <v>758</v>
      </c>
      <c r="H39" t="s">
        <v>762</v>
      </c>
      <c r="I39" t="s">
        <v>759</v>
      </c>
      <c r="J39">
        <v>40692.504166666666</v>
      </c>
      <c r="K39" t="s">
        <v>770</v>
      </c>
      <c r="L39" t="s">
        <v>761</v>
      </c>
      <c r="M39">
        <v>147</v>
      </c>
      <c r="N39">
        <v>8.2093418802415397E-5</v>
      </c>
      <c r="O39">
        <f t="shared" si="0"/>
        <v>-111.93929799999999</v>
      </c>
      <c r="P39">
        <f t="shared" si="1"/>
        <v>33.378146000000001</v>
      </c>
      <c r="Q39">
        <f t="shared" si="2"/>
        <v>8.4940845561565013</v>
      </c>
    </row>
    <row r="40" spans="1:17" x14ac:dyDescent="0.25">
      <c r="A40">
        <v>2656729</v>
      </c>
      <c r="B40">
        <v>2</v>
      </c>
      <c r="C40" t="s">
        <v>762</v>
      </c>
      <c r="D40">
        <v>-111.93935230164</v>
      </c>
      <c r="E40">
        <v>33.378207568346603</v>
      </c>
      <c r="F40">
        <v>2</v>
      </c>
      <c r="G40" t="s">
        <v>758</v>
      </c>
      <c r="H40" t="s">
        <v>762</v>
      </c>
      <c r="I40" t="s">
        <v>759</v>
      </c>
      <c r="J40">
        <v>41145.538194444445</v>
      </c>
      <c r="K40" t="s">
        <v>761</v>
      </c>
      <c r="L40" t="s">
        <v>770</v>
      </c>
      <c r="M40">
        <v>147</v>
      </c>
      <c r="N40">
        <v>8.2093418802415397E-5</v>
      </c>
      <c r="O40">
        <f t="shared" si="0"/>
        <v>-111.93929799999999</v>
      </c>
      <c r="P40">
        <f t="shared" si="1"/>
        <v>33.378146000000001</v>
      </c>
      <c r="Q40">
        <f t="shared" si="2"/>
        <v>8.4940845561565013</v>
      </c>
    </row>
    <row r="41" spans="1:17" x14ac:dyDescent="0.25">
      <c r="A41">
        <v>2675708</v>
      </c>
      <c r="B41">
        <v>2</v>
      </c>
      <c r="C41" t="s">
        <v>762</v>
      </c>
      <c r="D41">
        <v>-111.93935230164</v>
      </c>
      <c r="E41">
        <v>33.378207568346603</v>
      </c>
      <c r="F41">
        <v>2</v>
      </c>
      <c r="G41" t="s">
        <v>758</v>
      </c>
      <c r="H41" t="s">
        <v>762</v>
      </c>
      <c r="I41" t="s">
        <v>759</v>
      </c>
      <c r="J41">
        <v>41243.025000000001</v>
      </c>
      <c r="K41" t="s">
        <v>761</v>
      </c>
      <c r="L41" t="s">
        <v>760</v>
      </c>
      <c r="M41">
        <v>147</v>
      </c>
      <c r="N41">
        <v>8.2093418802415397E-5</v>
      </c>
      <c r="O41">
        <f t="shared" si="0"/>
        <v>-111.93929799999999</v>
      </c>
      <c r="P41">
        <f t="shared" si="1"/>
        <v>33.378146000000001</v>
      </c>
      <c r="Q41">
        <f t="shared" si="2"/>
        <v>8.4940845561565013</v>
      </c>
    </row>
    <row r="42" spans="1:17" x14ac:dyDescent="0.25">
      <c r="A42">
        <v>2415117</v>
      </c>
      <c r="B42">
        <v>2</v>
      </c>
      <c r="C42" t="s">
        <v>762</v>
      </c>
      <c r="D42">
        <v>-111.926275450315</v>
      </c>
      <c r="E42">
        <v>33.412872234626398</v>
      </c>
      <c r="F42">
        <v>1</v>
      </c>
      <c r="G42" t="s">
        <v>758</v>
      </c>
      <c r="H42" t="s">
        <v>762</v>
      </c>
      <c r="I42" t="s">
        <v>759</v>
      </c>
      <c r="J42">
        <v>40305.988888888889</v>
      </c>
      <c r="K42" t="s">
        <v>769</v>
      </c>
      <c r="L42" t="s">
        <v>782</v>
      </c>
      <c r="M42">
        <v>136</v>
      </c>
      <c r="N42">
        <v>8.2099184949915396E-5</v>
      </c>
      <c r="O42">
        <f t="shared" si="0"/>
        <v>-111.926198</v>
      </c>
      <c r="P42">
        <f t="shared" si="1"/>
        <v>33.412844999999997</v>
      </c>
      <c r="Q42">
        <f t="shared" si="2"/>
        <v>7.8127098848466003</v>
      </c>
    </row>
    <row r="43" spans="1:17" x14ac:dyDescent="0.25">
      <c r="A43">
        <v>2530190</v>
      </c>
      <c r="B43">
        <v>2</v>
      </c>
      <c r="C43" t="s">
        <v>762</v>
      </c>
      <c r="D43">
        <v>-111.926275450315</v>
      </c>
      <c r="E43">
        <v>33.412872234626398</v>
      </c>
      <c r="F43">
        <v>3</v>
      </c>
      <c r="G43" t="s">
        <v>758</v>
      </c>
      <c r="H43" t="s">
        <v>762</v>
      </c>
      <c r="I43" t="s">
        <v>759</v>
      </c>
      <c r="J43">
        <v>40700.769444444442</v>
      </c>
      <c r="K43" t="s">
        <v>761</v>
      </c>
      <c r="L43" t="s">
        <v>773</v>
      </c>
      <c r="M43">
        <v>136</v>
      </c>
      <c r="N43">
        <v>8.2099184949915396E-5</v>
      </c>
      <c r="O43">
        <f t="shared" si="0"/>
        <v>-111.926198</v>
      </c>
      <c r="P43">
        <f t="shared" si="1"/>
        <v>33.412844999999997</v>
      </c>
      <c r="Q43">
        <f t="shared" si="2"/>
        <v>7.8127098848466003</v>
      </c>
    </row>
    <row r="44" spans="1:17" x14ac:dyDescent="0.25">
      <c r="A44">
        <v>2655610</v>
      </c>
      <c r="B44">
        <v>2</v>
      </c>
      <c r="C44" t="s">
        <v>762</v>
      </c>
      <c r="D44">
        <v>-111.92921437065699</v>
      </c>
      <c r="E44">
        <v>33.414733290604701</v>
      </c>
      <c r="F44">
        <v>3</v>
      </c>
      <c r="G44" t="s">
        <v>783</v>
      </c>
      <c r="H44" t="s">
        <v>762</v>
      </c>
      <c r="I44" t="s">
        <v>759</v>
      </c>
      <c r="J44">
        <v>40995.675000000003</v>
      </c>
      <c r="K44" t="s">
        <v>773</v>
      </c>
      <c r="L44" t="s">
        <v>761</v>
      </c>
      <c r="M44">
        <v>134</v>
      </c>
      <c r="N44">
        <v>8.3196056517391103E-5</v>
      </c>
      <c r="O44">
        <f t="shared" si="0"/>
        <v>-111.92914</v>
      </c>
      <c r="P44">
        <f t="shared" si="1"/>
        <v>33.414695999999999</v>
      </c>
      <c r="Q44">
        <f t="shared" si="2"/>
        <v>8.0606396633952251</v>
      </c>
    </row>
    <row r="45" spans="1:17" x14ac:dyDescent="0.25">
      <c r="A45">
        <v>2707121</v>
      </c>
      <c r="B45">
        <v>2</v>
      </c>
      <c r="C45" t="s">
        <v>762</v>
      </c>
      <c r="D45">
        <v>-111.92612195433399</v>
      </c>
      <c r="E45">
        <v>33.412879857648001</v>
      </c>
      <c r="F45">
        <v>2</v>
      </c>
      <c r="G45" t="s">
        <v>771</v>
      </c>
      <c r="H45" t="s">
        <v>762</v>
      </c>
      <c r="I45" t="s">
        <v>759</v>
      </c>
      <c r="J45">
        <v>41354.39166666667</v>
      </c>
      <c r="K45" t="s">
        <v>760</v>
      </c>
      <c r="L45" t="s">
        <v>761</v>
      </c>
      <c r="M45">
        <v>136</v>
      </c>
      <c r="N45">
        <v>8.3654043193659298E-5</v>
      </c>
      <c r="O45">
        <f t="shared" si="0"/>
        <v>-111.926198</v>
      </c>
      <c r="P45">
        <f t="shared" si="1"/>
        <v>33.412844999999997</v>
      </c>
      <c r="Q45">
        <f t="shared" si="2"/>
        <v>8.061952990180334</v>
      </c>
    </row>
    <row r="46" spans="1:17" x14ac:dyDescent="0.25">
      <c r="A46">
        <v>2665627</v>
      </c>
      <c r="B46">
        <v>2</v>
      </c>
      <c r="C46" t="s">
        <v>757</v>
      </c>
      <c r="D46">
        <v>-111.926275229005</v>
      </c>
      <c r="E46">
        <v>33.412806288657997</v>
      </c>
      <c r="F46">
        <v>2</v>
      </c>
      <c r="G46" t="s">
        <v>771</v>
      </c>
      <c r="H46" t="s">
        <v>757</v>
      </c>
      <c r="I46" t="s">
        <v>759</v>
      </c>
      <c r="J46">
        <v>41200.722222222219</v>
      </c>
      <c r="K46" t="s">
        <v>761</v>
      </c>
      <c r="L46" t="s">
        <v>760</v>
      </c>
      <c r="M46">
        <v>136</v>
      </c>
      <c r="N46">
        <v>8.6388003871441904E-5</v>
      </c>
      <c r="O46">
        <f t="shared" si="0"/>
        <v>-111.926198</v>
      </c>
      <c r="P46">
        <f t="shared" si="1"/>
        <v>33.412844999999997</v>
      </c>
      <c r="Q46">
        <f t="shared" si="2"/>
        <v>8.3697304825426784</v>
      </c>
    </row>
    <row r="47" spans="1:17" x14ac:dyDescent="0.25">
      <c r="A47">
        <v>2657039</v>
      </c>
      <c r="B47">
        <v>2</v>
      </c>
      <c r="C47" t="s">
        <v>762</v>
      </c>
      <c r="D47">
        <v>-111.926118682363</v>
      </c>
      <c r="E47">
        <v>33.412879907970698</v>
      </c>
      <c r="F47">
        <v>1</v>
      </c>
      <c r="G47" t="s">
        <v>758</v>
      </c>
      <c r="H47" t="s">
        <v>762</v>
      </c>
      <c r="I47" t="s">
        <v>759</v>
      </c>
      <c r="J47">
        <v>41178.393750000003</v>
      </c>
      <c r="K47" t="s">
        <v>769</v>
      </c>
      <c r="L47" t="s">
        <v>761</v>
      </c>
      <c r="M47">
        <v>136</v>
      </c>
      <c r="N47">
        <v>8.6659413557266799E-5</v>
      </c>
      <c r="O47">
        <f t="shared" si="0"/>
        <v>-111.926198</v>
      </c>
      <c r="P47">
        <f t="shared" si="1"/>
        <v>33.412844999999997</v>
      </c>
      <c r="Q47">
        <f t="shared" si="2"/>
        <v>8.3329296364779086</v>
      </c>
    </row>
    <row r="48" spans="1:17" x14ac:dyDescent="0.25">
      <c r="A48">
        <v>2725723</v>
      </c>
      <c r="B48">
        <v>2</v>
      </c>
      <c r="C48" t="s">
        <v>762</v>
      </c>
      <c r="D48">
        <v>-111.917784187968</v>
      </c>
      <c r="E48">
        <v>33.414761343528902</v>
      </c>
      <c r="F48">
        <v>3</v>
      </c>
      <c r="G48" t="s">
        <v>771</v>
      </c>
      <c r="H48" t="s">
        <v>762</v>
      </c>
      <c r="I48" t="s">
        <v>759</v>
      </c>
      <c r="J48">
        <v>41417.859027777777</v>
      </c>
      <c r="K48" t="s">
        <v>770</v>
      </c>
      <c r="L48" t="s">
        <v>770</v>
      </c>
      <c r="M48">
        <v>132</v>
      </c>
      <c r="N48">
        <v>8.7723866557933104E-5</v>
      </c>
      <c r="O48">
        <f t="shared" si="0"/>
        <v>-111.917698</v>
      </c>
      <c r="P48">
        <f t="shared" si="1"/>
        <v>33.414745000000003</v>
      </c>
      <c r="Q48">
        <f t="shared" si="2"/>
        <v>8.2203587348423692</v>
      </c>
    </row>
    <row r="49" spans="1:17" x14ac:dyDescent="0.25">
      <c r="A49">
        <v>2460213</v>
      </c>
      <c r="B49">
        <v>2</v>
      </c>
      <c r="C49" t="s">
        <v>757</v>
      </c>
      <c r="D49">
        <v>-111.930920311055</v>
      </c>
      <c r="E49">
        <v>33.440222656230901</v>
      </c>
      <c r="F49">
        <v>3</v>
      </c>
      <c r="G49" t="s">
        <v>758</v>
      </c>
      <c r="H49" t="s">
        <v>757</v>
      </c>
      <c r="I49" t="s">
        <v>759</v>
      </c>
      <c r="J49">
        <v>40457.787499999999</v>
      </c>
      <c r="K49" t="s">
        <v>761</v>
      </c>
      <c r="L49" t="s">
        <v>769</v>
      </c>
      <c r="M49">
        <v>157</v>
      </c>
      <c r="N49">
        <v>8.8990431759830606E-5</v>
      </c>
      <c r="O49">
        <f t="shared" si="0"/>
        <v>-111.93086099999999</v>
      </c>
      <c r="P49">
        <f t="shared" si="1"/>
        <v>33.440289</v>
      </c>
      <c r="Q49">
        <f t="shared" si="2"/>
        <v>9.1972340615361556</v>
      </c>
    </row>
    <row r="50" spans="1:17" x14ac:dyDescent="0.25">
      <c r="A50">
        <v>2756450</v>
      </c>
      <c r="B50">
        <v>2</v>
      </c>
      <c r="C50" t="s">
        <v>762</v>
      </c>
      <c r="D50">
        <v>-111.926285646389</v>
      </c>
      <c r="E50">
        <v>33.416725499136497</v>
      </c>
      <c r="F50">
        <v>3</v>
      </c>
      <c r="G50" t="s">
        <v>758</v>
      </c>
      <c r="H50" t="s">
        <v>762</v>
      </c>
      <c r="I50" t="s">
        <v>759</v>
      </c>
      <c r="J50">
        <v>41508.552083333336</v>
      </c>
      <c r="K50" t="s">
        <v>764</v>
      </c>
      <c r="L50" t="s">
        <v>761</v>
      </c>
      <c r="M50">
        <v>135</v>
      </c>
      <c r="N50">
        <v>8.9789605094122096E-5</v>
      </c>
      <c r="O50">
        <f t="shared" si="0"/>
        <v>-111.926198</v>
      </c>
      <c r="P50">
        <f t="shared" si="1"/>
        <v>33.416744999999999</v>
      </c>
      <c r="Q50">
        <f t="shared" si="2"/>
        <v>8.4356735243866439</v>
      </c>
    </row>
    <row r="51" spans="1:17" x14ac:dyDescent="0.25">
      <c r="A51">
        <v>2784738</v>
      </c>
      <c r="B51">
        <v>2</v>
      </c>
      <c r="C51" t="s">
        <v>762</v>
      </c>
      <c r="D51">
        <v>-111.92627520134199</v>
      </c>
      <c r="E51">
        <v>33.412798045411797</v>
      </c>
      <c r="F51">
        <v>2</v>
      </c>
      <c r="G51" t="s">
        <v>758</v>
      </c>
      <c r="H51" t="s">
        <v>762</v>
      </c>
      <c r="I51" t="s">
        <v>759</v>
      </c>
      <c r="J51">
        <v>41582.547222222223</v>
      </c>
      <c r="K51" t="s">
        <v>761</v>
      </c>
      <c r="L51" t="s">
        <v>773</v>
      </c>
      <c r="M51">
        <v>136</v>
      </c>
      <c r="N51">
        <v>9.0359175288412698E-5</v>
      </c>
      <c r="O51">
        <f t="shared" si="0"/>
        <v>-111.926198</v>
      </c>
      <c r="P51">
        <f t="shared" si="1"/>
        <v>33.412844999999997</v>
      </c>
      <c r="Q51">
        <f t="shared" si="2"/>
        <v>8.8714273217932345</v>
      </c>
    </row>
    <row r="52" spans="1:17" x14ac:dyDescent="0.25">
      <c r="A52">
        <v>2585781</v>
      </c>
      <c r="B52">
        <v>2</v>
      </c>
      <c r="C52" t="s">
        <v>762</v>
      </c>
      <c r="D52">
        <v>-111.92628564454</v>
      </c>
      <c r="E52">
        <v>33.416722750848102</v>
      </c>
      <c r="F52">
        <v>3</v>
      </c>
      <c r="G52" t="s">
        <v>758</v>
      </c>
      <c r="H52" t="s">
        <v>762</v>
      </c>
      <c r="I52" t="s">
        <v>759</v>
      </c>
      <c r="J52">
        <v>40842.411805555559</v>
      </c>
      <c r="K52" t="s">
        <v>761</v>
      </c>
      <c r="L52" t="s">
        <v>773</v>
      </c>
      <c r="M52">
        <v>135</v>
      </c>
      <c r="N52">
        <v>9.0424499735231807E-5</v>
      </c>
      <c r="O52">
        <f t="shared" si="0"/>
        <v>-111.926198</v>
      </c>
      <c r="P52">
        <f t="shared" si="1"/>
        <v>33.416744999999999</v>
      </c>
      <c r="Q52">
        <f t="shared" si="2"/>
        <v>8.5187590709156584</v>
      </c>
    </row>
    <row r="53" spans="1:17" x14ac:dyDescent="0.25">
      <c r="A53">
        <v>2643820</v>
      </c>
      <c r="B53">
        <v>2</v>
      </c>
      <c r="C53" t="s">
        <v>762</v>
      </c>
      <c r="D53">
        <v>-111.939592011462</v>
      </c>
      <c r="E53">
        <v>33.392859329030301</v>
      </c>
      <c r="F53">
        <v>2</v>
      </c>
      <c r="G53" t="s">
        <v>758</v>
      </c>
      <c r="H53" t="s">
        <v>762</v>
      </c>
      <c r="I53" t="s">
        <v>759</v>
      </c>
      <c r="J53">
        <v>41121.852083333331</v>
      </c>
      <c r="K53" t="s">
        <v>773</v>
      </c>
      <c r="L53" t="s">
        <v>761</v>
      </c>
      <c r="M53">
        <v>144</v>
      </c>
      <c r="N53">
        <v>9.3961668312157802E-5</v>
      </c>
      <c r="O53">
        <f t="shared" si="0"/>
        <v>-111.939499</v>
      </c>
      <c r="P53">
        <f t="shared" si="1"/>
        <v>33.392845999999999</v>
      </c>
      <c r="Q53">
        <f t="shared" si="2"/>
        <v>8.7781741922992644</v>
      </c>
    </row>
    <row r="54" spans="1:17" x14ac:dyDescent="0.25">
      <c r="A54">
        <v>2367706</v>
      </c>
      <c r="B54">
        <v>2</v>
      </c>
      <c r="C54" t="s">
        <v>762</v>
      </c>
      <c r="D54">
        <v>-111.93066264063501</v>
      </c>
      <c r="E54">
        <v>33.414748121715398</v>
      </c>
      <c r="F54">
        <v>2</v>
      </c>
      <c r="G54" t="s">
        <v>765</v>
      </c>
      <c r="H54" t="s">
        <v>762</v>
      </c>
      <c r="I54" t="s">
        <v>759</v>
      </c>
      <c r="J54">
        <v>40164.663194444445</v>
      </c>
      <c r="K54" t="s">
        <v>761</v>
      </c>
      <c r="L54" t="s">
        <v>784</v>
      </c>
      <c r="M54">
        <v>153</v>
      </c>
      <c r="N54">
        <v>9.4695223712548798E-5</v>
      </c>
      <c r="O54">
        <f t="shared" si="0"/>
        <v>-111.930599</v>
      </c>
      <c r="P54">
        <f t="shared" si="1"/>
        <v>33.414678000000002</v>
      </c>
      <c r="Q54">
        <f t="shared" si="2"/>
        <v>9.7743655976029</v>
      </c>
    </row>
    <row r="55" spans="1:17" x14ac:dyDescent="0.25">
      <c r="A55">
        <v>2274649</v>
      </c>
      <c r="B55">
        <v>2</v>
      </c>
      <c r="C55" t="s">
        <v>780</v>
      </c>
      <c r="D55">
        <v>-111.939594057709</v>
      </c>
      <c r="E55">
        <v>33.392853488275598</v>
      </c>
      <c r="F55">
        <v>1</v>
      </c>
      <c r="G55" t="s">
        <v>758</v>
      </c>
      <c r="H55" t="s">
        <v>780</v>
      </c>
      <c r="I55" t="s">
        <v>759</v>
      </c>
      <c r="J55">
        <v>39838.461805555555</v>
      </c>
      <c r="K55" t="s">
        <v>761</v>
      </c>
      <c r="L55" t="s">
        <v>760</v>
      </c>
      <c r="M55">
        <v>144</v>
      </c>
      <c r="N55">
        <v>9.5352201403522594E-5</v>
      </c>
      <c r="O55">
        <f t="shared" si="0"/>
        <v>-111.939499</v>
      </c>
      <c r="P55">
        <f t="shared" si="1"/>
        <v>33.392845999999999</v>
      </c>
      <c r="Q55">
        <f t="shared" si="2"/>
        <v>8.8820706370239595</v>
      </c>
    </row>
    <row r="56" spans="1:17" x14ac:dyDescent="0.25">
      <c r="A56">
        <v>2440262</v>
      </c>
      <c r="B56">
        <v>2</v>
      </c>
      <c r="C56" t="s">
        <v>762</v>
      </c>
      <c r="D56">
        <v>-111.92610886644999</v>
      </c>
      <c r="E56">
        <v>33.412880058938399</v>
      </c>
      <c r="F56">
        <v>1</v>
      </c>
      <c r="G56" t="s">
        <v>771</v>
      </c>
      <c r="H56" t="s">
        <v>762</v>
      </c>
      <c r="I56" t="s">
        <v>759</v>
      </c>
      <c r="J56">
        <v>40416.636111111111</v>
      </c>
      <c r="K56" t="s">
        <v>769</v>
      </c>
      <c r="L56" t="s">
        <v>761</v>
      </c>
      <c r="M56">
        <v>136</v>
      </c>
      <c r="N56">
        <v>9.5780576832925603E-5</v>
      </c>
      <c r="O56">
        <f t="shared" si="0"/>
        <v>-111.926198</v>
      </c>
      <c r="P56">
        <f t="shared" si="1"/>
        <v>33.412844999999997</v>
      </c>
      <c r="Q56">
        <f t="shared" si="2"/>
        <v>9.1584832076482137</v>
      </c>
    </row>
    <row r="57" spans="1:17" x14ac:dyDescent="0.25">
      <c r="A57">
        <v>2281413</v>
      </c>
      <c r="B57">
        <v>2</v>
      </c>
      <c r="C57" t="s">
        <v>762</v>
      </c>
      <c r="D57">
        <v>-111.92619398534499</v>
      </c>
      <c r="E57">
        <v>33.400231989791799</v>
      </c>
      <c r="F57">
        <v>3</v>
      </c>
      <c r="G57" t="s">
        <v>758</v>
      </c>
      <c r="H57" t="s">
        <v>762</v>
      </c>
      <c r="I57" t="s">
        <v>759</v>
      </c>
      <c r="J57">
        <v>39892.689583333333</v>
      </c>
      <c r="K57" t="s">
        <v>760</v>
      </c>
      <c r="L57" t="s">
        <v>761</v>
      </c>
      <c r="M57">
        <v>129</v>
      </c>
      <c r="N57">
        <v>9.7002434961167795E-5</v>
      </c>
      <c r="O57">
        <f t="shared" si="0"/>
        <v>-111.926098</v>
      </c>
      <c r="P57">
        <f t="shared" si="1"/>
        <v>33.400246000000003</v>
      </c>
      <c r="Q57">
        <f t="shared" si="2"/>
        <v>9.0636474056741925</v>
      </c>
    </row>
    <row r="58" spans="1:17" x14ac:dyDescent="0.25">
      <c r="A58">
        <v>2570290</v>
      </c>
      <c r="B58">
        <v>2</v>
      </c>
      <c r="C58" t="s">
        <v>762</v>
      </c>
      <c r="D58">
        <v>-111.909112823783</v>
      </c>
      <c r="E58">
        <v>33.407334341752403</v>
      </c>
      <c r="F58">
        <v>3</v>
      </c>
      <c r="G58" t="s">
        <v>758</v>
      </c>
      <c r="H58" t="s">
        <v>762</v>
      </c>
      <c r="I58" t="s">
        <v>759</v>
      </c>
      <c r="J58">
        <v>40791.476388888892</v>
      </c>
      <c r="K58" t="s">
        <v>769</v>
      </c>
      <c r="L58" t="s">
        <v>761</v>
      </c>
      <c r="M58">
        <v>159</v>
      </c>
      <c r="N58">
        <v>9.8829986678403598E-5</v>
      </c>
      <c r="O58">
        <f t="shared" si="0"/>
        <v>-111.90910700000001</v>
      </c>
      <c r="P58">
        <f t="shared" si="1"/>
        <v>33.407432999999997</v>
      </c>
      <c r="Q58">
        <f t="shared" si="2"/>
        <v>10.955745738255905</v>
      </c>
    </row>
    <row r="59" spans="1:17" x14ac:dyDescent="0.25">
      <c r="A59">
        <v>2470711</v>
      </c>
      <c r="B59">
        <v>2</v>
      </c>
      <c r="C59" t="s">
        <v>762</v>
      </c>
      <c r="D59">
        <v>-111.926275146015</v>
      </c>
      <c r="E59">
        <v>33.412781558919598</v>
      </c>
      <c r="F59">
        <v>1</v>
      </c>
      <c r="G59" t="s">
        <v>758</v>
      </c>
      <c r="H59" t="s">
        <v>762</v>
      </c>
      <c r="I59" t="s">
        <v>759</v>
      </c>
      <c r="J59">
        <v>40511.513888888891</v>
      </c>
      <c r="K59" t="s">
        <v>761</v>
      </c>
      <c r="L59" t="s">
        <v>773</v>
      </c>
      <c r="M59">
        <v>136</v>
      </c>
      <c r="N59">
        <v>9.9881321141461203E-5</v>
      </c>
      <c r="O59">
        <f t="shared" si="0"/>
        <v>-111.926198</v>
      </c>
      <c r="P59">
        <f t="shared" si="1"/>
        <v>33.412844999999997</v>
      </c>
      <c r="Q59">
        <f t="shared" si="2"/>
        <v>10.050735435356559</v>
      </c>
    </row>
    <row r="60" spans="1:17" x14ac:dyDescent="0.25">
      <c r="A60">
        <v>2331370</v>
      </c>
      <c r="B60">
        <v>2</v>
      </c>
      <c r="C60" t="s">
        <v>762</v>
      </c>
      <c r="D60">
        <v>-111.917605931265</v>
      </c>
      <c r="E60">
        <v>33.414784475970599</v>
      </c>
      <c r="F60">
        <v>3</v>
      </c>
      <c r="G60" t="s">
        <v>771</v>
      </c>
      <c r="H60" t="s">
        <v>762</v>
      </c>
      <c r="I60" t="s">
        <v>759</v>
      </c>
      <c r="J60">
        <v>40035.404861111114</v>
      </c>
      <c r="K60" t="s">
        <v>773</v>
      </c>
      <c r="L60" t="s">
        <v>761</v>
      </c>
      <c r="M60">
        <v>132</v>
      </c>
      <c r="N60">
        <v>1.001748682E-4</v>
      </c>
      <c r="O60">
        <f t="shared" si="0"/>
        <v>-111.917698</v>
      </c>
      <c r="P60">
        <f t="shared" si="1"/>
        <v>33.414745000000003</v>
      </c>
      <c r="Q60">
        <f t="shared" si="2"/>
        <v>9.6192874125477772</v>
      </c>
    </row>
    <row r="61" spans="1:17" x14ac:dyDescent="0.25">
      <c r="A61">
        <v>2566573</v>
      </c>
      <c r="B61">
        <v>2</v>
      </c>
      <c r="C61" t="s">
        <v>762</v>
      </c>
      <c r="D61">
        <v>-111.926142577614</v>
      </c>
      <c r="E61">
        <v>33.416829110895499</v>
      </c>
      <c r="F61">
        <v>3</v>
      </c>
      <c r="G61" t="s">
        <v>765</v>
      </c>
      <c r="H61" t="s">
        <v>762</v>
      </c>
      <c r="I61" t="s">
        <v>759</v>
      </c>
      <c r="J61">
        <v>40770.561111111114</v>
      </c>
      <c r="K61" t="s">
        <v>761</v>
      </c>
      <c r="L61" t="s">
        <v>760</v>
      </c>
      <c r="M61">
        <v>135</v>
      </c>
      <c r="N61">
        <v>1.0072876258E-4</v>
      </c>
      <c r="O61">
        <f t="shared" si="0"/>
        <v>-111.926198</v>
      </c>
      <c r="P61">
        <f t="shared" si="1"/>
        <v>33.416744999999999</v>
      </c>
      <c r="Q61">
        <f t="shared" si="2"/>
        <v>10.658856820980507</v>
      </c>
    </row>
    <row r="62" spans="1:17" x14ac:dyDescent="0.25">
      <c r="A62">
        <v>2608308</v>
      </c>
      <c r="B62">
        <v>2</v>
      </c>
      <c r="C62" t="s">
        <v>762</v>
      </c>
      <c r="D62">
        <v>-111.928537540389</v>
      </c>
      <c r="E62">
        <v>33.356525904547503</v>
      </c>
      <c r="F62">
        <v>4</v>
      </c>
      <c r="G62" t="s">
        <v>763</v>
      </c>
      <c r="H62" t="s">
        <v>762</v>
      </c>
      <c r="I62" t="s">
        <v>759</v>
      </c>
      <c r="J62">
        <v>40969.686111111114</v>
      </c>
      <c r="K62" t="s">
        <v>761</v>
      </c>
      <c r="L62" t="s">
        <v>773</v>
      </c>
      <c r="M62">
        <v>123</v>
      </c>
      <c r="N62">
        <v>1.041245068E-4</v>
      </c>
      <c r="O62">
        <f t="shared" si="0"/>
        <v>-111.92854</v>
      </c>
      <c r="P62">
        <f t="shared" si="1"/>
        <v>33.356630000000003</v>
      </c>
      <c r="Q62">
        <f t="shared" si="2"/>
        <v>11.547657601177653</v>
      </c>
    </row>
    <row r="63" spans="1:17" x14ac:dyDescent="0.25">
      <c r="A63">
        <v>2245438</v>
      </c>
      <c r="B63">
        <v>2</v>
      </c>
      <c r="C63" t="s">
        <v>762</v>
      </c>
      <c r="D63">
        <v>-111.926290404946</v>
      </c>
      <c r="E63">
        <v>33.412894048922098</v>
      </c>
      <c r="F63">
        <v>4</v>
      </c>
      <c r="G63" t="s">
        <v>758</v>
      </c>
      <c r="H63" t="s">
        <v>762</v>
      </c>
      <c r="I63" t="s">
        <v>759</v>
      </c>
      <c r="J63">
        <v>39842.705555555556</v>
      </c>
      <c r="K63" t="s">
        <v>763</v>
      </c>
      <c r="L63" t="s">
        <v>763</v>
      </c>
      <c r="M63">
        <v>136</v>
      </c>
      <c r="N63">
        <v>1.0461582483E-4</v>
      </c>
      <c r="O63">
        <f t="shared" si="0"/>
        <v>-111.926198</v>
      </c>
      <c r="P63">
        <f t="shared" si="1"/>
        <v>33.412844999999997</v>
      </c>
      <c r="Q63">
        <f t="shared" si="2"/>
        <v>10.173111229431866</v>
      </c>
    </row>
    <row r="64" spans="1:17" x14ac:dyDescent="0.25">
      <c r="A64">
        <v>2352807</v>
      </c>
      <c r="B64">
        <v>2</v>
      </c>
      <c r="C64" t="s">
        <v>762</v>
      </c>
      <c r="D64">
        <v>-111.926290404946</v>
      </c>
      <c r="E64">
        <v>33.412894048922098</v>
      </c>
      <c r="F64">
        <v>2</v>
      </c>
      <c r="G64" t="s">
        <v>758</v>
      </c>
      <c r="H64" t="s">
        <v>762</v>
      </c>
      <c r="I64" t="s">
        <v>759</v>
      </c>
      <c r="J64">
        <v>40108.007638888892</v>
      </c>
      <c r="K64" t="s">
        <v>761</v>
      </c>
      <c r="L64" t="s">
        <v>760</v>
      </c>
      <c r="M64">
        <v>136</v>
      </c>
      <c r="N64">
        <v>1.0461582483E-4</v>
      </c>
      <c r="O64">
        <f t="shared" si="0"/>
        <v>-111.926198</v>
      </c>
      <c r="P64">
        <f t="shared" si="1"/>
        <v>33.412844999999997</v>
      </c>
      <c r="Q64">
        <f t="shared" si="2"/>
        <v>10.173111229431866</v>
      </c>
    </row>
    <row r="65" spans="1:17" x14ac:dyDescent="0.25">
      <c r="A65">
        <v>2340816</v>
      </c>
      <c r="B65">
        <v>2</v>
      </c>
      <c r="C65" t="s">
        <v>762</v>
      </c>
      <c r="D65">
        <v>-111.939226667716</v>
      </c>
      <c r="E65">
        <v>33.378231721618199</v>
      </c>
      <c r="F65">
        <v>2</v>
      </c>
      <c r="G65" t="s">
        <v>758</v>
      </c>
      <c r="H65" t="s">
        <v>762</v>
      </c>
      <c r="I65" t="s">
        <v>759</v>
      </c>
      <c r="J65">
        <v>40062.820138888892</v>
      </c>
      <c r="K65" t="s">
        <v>761</v>
      </c>
      <c r="L65" t="s">
        <v>770</v>
      </c>
      <c r="M65">
        <v>147</v>
      </c>
      <c r="N65">
        <v>1.1151901437E-4</v>
      </c>
      <c r="O65">
        <f t="shared" si="0"/>
        <v>-111.93929799999999</v>
      </c>
      <c r="P65">
        <f t="shared" si="1"/>
        <v>33.378146000000001</v>
      </c>
      <c r="Q65">
        <f t="shared" si="2"/>
        <v>11.59436719294237</v>
      </c>
    </row>
    <row r="66" spans="1:17" x14ac:dyDescent="0.25">
      <c r="A66">
        <v>2466928</v>
      </c>
      <c r="B66">
        <v>2</v>
      </c>
      <c r="C66" t="s">
        <v>762</v>
      </c>
      <c r="D66">
        <v>-111.952153351199</v>
      </c>
      <c r="E66">
        <v>33.407510043429497</v>
      </c>
      <c r="F66">
        <v>2</v>
      </c>
      <c r="G66" t="s">
        <v>758</v>
      </c>
      <c r="H66" t="s">
        <v>762</v>
      </c>
      <c r="I66" t="s">
        <v>759</v>
      </c>
      <c r="J66">
        <v>40485.32708333333</v>
      </c>
      <c r="K66" t="s">
        <v>764</v>
      </c>
      <c r="L66" t="s">
        <v>761</v>
      </c>
      <c r="M66">
        <v>160</v>
      </c>
      <c r="N66">
        <v>1.1354388541E-4</v>
      </c>
      <c r="O66">
        <f t="shared" ref="O66:O129" si="3">INDEX(GPS_,MATCH($M66,loc_ID,0),2)</f>
        <v>-111.952164</v>
      </c>
      <c r="P66">
        <f t="shared" ref="P66:P129" si="4">INDEX(GPS_,MATCH($M66,loc_ID,0),1)</f>
        <v>33.407397000000003</v>
      </c>
      <c r="Q66">
        <f t="shared" ref="Q66:Q129" si="5">SQRT(SUMSQ(ABS(E66-P66)*lat_m,ABS(D66-O66)*long_m))</f>
        <v>12.576900837466987</v>
      </c>
    </row>
    <row r="67" spans="1:17" x14ac:dyDescent="0.25">
      <c r="A67">
        <v>2519429</v>
      </c>
      <c r="B67">
        <v>2</v>
      </c>
      <c r="C67" t="s">
        <v>780</v>
      </c>
      <c r="D67">
        <v>-111.926086201169</v>
      </c>
      <c r="E67">
        <v>33.414758034227397</v>
      </c>
      <c r="F67">
        <v>2</v>
      </c>
      <c r="G67" t="s">
        <v>763</v>
      </c>
      <c r="H67" t="s">
        <v>780</v>
      </c>
      <c r="I67" t="s">
        <v>759</v>
      </c>
      <c r="J67">
        <v>40620.982638888891</v>
      </c>
      <c r="K67" t="s">
        <v>761</v>
      </c>
      <c r="L67" t="s">
        <v>785</v>
      </c>
      <c r="M67">
        <v>131</v>
      </c>
      <c r="N67">
        <v>1.1364835668E-4</v>
      </c>
      <c r="O67">
        <f t="shared" si="3"/>
        <v>-111.926098</v>
      </c>
      <c r="P67">
        <f t="shared" si="4"/>
        <v>33.414645</v>
      </c>
      <c r="Q67">
        <f t="shared" si="5"/>
        <v>12.584763077276415</v>
      </c>
    </row>
    <row r="68" spans="1:17" x14ac:dyDescent="0.25">
      <c r="A68">
        <v>2566247</v>
      </c>
      <c r="B68">
        <v>2</v>
      </c>
      <c r="C68" t="s">
        <v>768</v>
      </c>
      <c r="D68">
        <v>-111.92631278887301</v>
      </c>
      <c r="E68">
        <v>33.392946288134503</v>
      </c>
      <c r="F68">
        <v>2</v>
      </c>
      <c r="G68" t="s">
        <v>758</v>
      </c>
      <c r="H68" t="s">
        <v>768</v>
      </c>
      <c r="I68" t="s">
        <v>759</v>
      </c>
      <c r="J68">
        <v>40708.287499999999</v>
      </c>
      <c r="K68" t="s">
        <v>770</v>
      </c>
      <c r="L68" t="s">
        <v>761</v>
      </c>
      <c r="M68">
        <v>142</v>
      </c>
      <c r="N68">
        <v>1.1478923463E-4</v>
      </c>
      <c r="O68">
        <f t="shared" si="3"/>
        <v>-111.926198</v>
      </c>
      <c r="P68">
        <f t="shared" si="4"/>
        <v>33.392946000000002</v>
      </c>
      <c r="Q68">
        <f t="shared" si="5"/>
        <v>10.678779631981838</v>
      </c>
    </row>
    <row r="69" spans="1:17" x14ac:dyDescent="0.25">
      <c r="A69">
        <v>2435202</v>
      </c>
      <c r="B69">
        <v>2</v>
      </c>
      <c r="C69" t="s">
        <v>762</v>
      </c>
      <c r="D69">
        <v>-111.92631257583599</v>
      </c>
      <c r="E69">
        <v>33.3929572660779</v>
      </c>
      <c r="F69">
        <v>4</v>
      </c>
      <c r="G69" t="s">
        <v>758</v>
      </c>
      <c r="H69" t="s">
        <v>762</v>
      </c>
      <c r="I69" t="s">
        <v>759</v>
      </c>
      <c r="J69">
        <v>40408.245138888888</v>
      </c>
      <c r="K69" t="s">
        <v>773</v>
      </c>
      <c r="L69" t="s">
        <v>761</v>
      </c>
      <c r="M69">
        <v>142</v>
      </c>
      <c r="N69">
        <v>1.1512839225999999E-4</v>
      </c>
      <c r="O69">
        <f t="shared" si="3"/>
        <v>-111.926198</v>
      </c>
      <c r="P69">
        <f t="shared" si="4"/>
        <v>33.392946000000002</v>
      </c>
      <c r="Q69">
        <f t="shared" si="5"/>
        <v>10.731904548780648</v>
      </c>
    </row>
    <row r="70" spans="1:17" x14ac:dyDescent="0.25">
      <c r="A70">
        <v>2460267</v>
      </c>
      <c r="B70">
        <v>2</v>
      </c>
      <c r="C70" t="s">
        <v>762</v>
      </c>
      <c r="D70">
        <v>-111.92631257583599</v>
      </c>
      <c r="E70">
        <v>33.3929572660779</v>
      </c>
      <c r="F70">
        <v>2</v>
      </c>
      <c r="G70" t="s">
        <v>763</v>
      </c>
      <c r="H70" t="s">
        <v>762</v>
      </c>
      <c r="I70" t="s">
        <v>759</v>
      </c>
      <c r="J70">
        <v>40471.777777777781</v>
      </c>
      <c r="K70" t="s">
        <v>786</v>
      </c>
      <c r="L70" t="s">
        <v>769</v>
      </c>
      <c r="M70">
        <v>142</v>
      </c>
      <c r="N70">
        <v>1.1512839225999999E-4</v>
      </c>
      <c r="O70">
        <f t="shared" si="3"/>
        <v>-111.926198</v>
      </c>
      <c r="P70">
        <f t="shared" si="4"/>
        <v>33.392946000000002</v>
      </c>
      <c r="Q70">
        <f t="shared" si="5"/>
        <v>10.731904548780648</v>
      </c>
    </row>
    <row r="71" spans="1:17" x14ac:dyDescent="0.25">
      <c r="A71">
        <v>2598345</v>
      </c>
      <c r="B71">
        <v>2</v>
      </c>
      <c r="C71" t="s">
        <v>762</v>
      </c>
      <c r="D71">
        <v>-111.92631257583599</v>
      </c>
      <c r="E71">
        <v>33.3929572660779</v>
      </c>
      <c r="F71">
        <v>2</v>
      </c>
      <c r="G71" t="s">
        <v>758</v>
      </c>
      <c r="H71" t="s">
        <v>762</v>
      </c>
      <c r="I71" t="s">
        <v>759</v>
      </c>
      <c r="J71">
        <v>40944.87222222222</v>
      </c>
      <c r="K71" t="s">
        <v>769</v>
      </c>
      <c r="L71" t="s">
        <v>760</v>
      </c>
      <c r="M71">
        <v>142</v>
      </c>
      <c r="N71">
        <v>1.1512839225999999E-4</v>
      </c>
      <c r="O71">
        <f t="shared" si="3"/>
        <v>-111.926198</v>
      </c>
      <c r="P71">
        <f t="shared" si="4"/>
        <v>33.392946000000002</v>
      </c>
      <c r="Q71">
        <f t="shared" si="5"/>
        <v>10.731904548780648</v>
      </c>
    </row>
    <row r="72" spans="1:17" x14ac:dyDescent="0.25">
      <c r="A72">
        <v>2725749</v>
      </c>
      <c r="B72">
        <v>2</v>
      </c>
      <c r="C72" t="s">
        <v>762</v>
      </c>
      <c r="D72">
        <v>-111.926413997899</v>
      </c>
      <c r="E72">
        <v>33.422026023977303</v>
      </c>
      <c r="F72">
        <v>2</v>
      </c>
      <c r="G72" t="s">
        <v>758</v>
      </c>
      <c r="H72" t="s">
        <v>762</v>
      </c>
      <c r="I72" t="s">
        <v>759</v>
      </c>
      <c r="J72">
        <v>41417.833333333336</v>
      </c>
      <c r="K72" t="s">
        <v>760</v>
      </c>
      <c r="L72" t="s">
        <v>761</v>
      </c>
      <c r="M72">
        <v>117</v>
      </c>
      <c r="N72">
        <v>1.1655301889E-4</v>
      </c>
      <c r="O72">
        <f t="shared" si="3"/>
        <v>-111.926299</v>
      </c>
      <c r="P72">
        <f t="shared" si="4"/>
        <v>33.422044999999997</v>
      </c>
      <c r="Q72">
        <f t="shared" si="5"/>
        <v>10.903237813253497</v>
      </c>
    </row>
    <row r="73" spans="1:17" x14ac:dyDescent="0.25">
      <c r="A73">
        <v>2414578</v>
      </c>
      <c r="B73">
        <v>2</v>
      </c>
      <c r="C73" t="s">
        <v>762</v>
      </c>
      <c r="D73">
        <v>-111.942316754808</v>
      </c>
      <c r="E73">
        <v>33.421928600073699</v>
      </c>
      <c r="F73">
        <v>5</v>
      </c>
      <c r="G73" t="s">
        <v>758</v>
      </c>
      <c r="H73" t="s">
        <v>762</v>
      </c>
      <c r="I73" t="s">
        <v>759</v>
      </c>
      <c r="J73">
        <v>40308.758333333331</v>
      </c>
      <c r="K73" t="s">
        <v>773</v>
      </c>
      <c r="L73" t="s">
        <v>787</v>
      </c>
      <c r="M73">
        <v>119</v>
      </c>
      <c r="N73">
        <v>1.1889134700000001E-4</v>
      </c>
      <c r="O73">
        <f t="shared" si="3"/>
        <v>-111.942199</v>
      </c>
      <c r="P73">
        <f t="shared" si="4"/>
        <v>33.421945000000001</v>
      </c>
      <c r="Q73">
        <f t="shared" si="5"/>
        <v>11.104635150197087</v>
      </c>
    </row>
    <row r="74" spans="1:17" x14ac:dyDescent="0.25">
      <c r="A74">
        <v>2686248</v>
      </c>
      <c r="B74">
        <v>2</v>
      </c>
      <c r="C74" t="s">
        <v>762</v>
      </c>
      <c r="D74">
        <v>-111.934908941481</v>
      </c>
      <c r="E74">
        <v>33.3927943100975</v>
      </c>
      <c r="F74">
        <v>3</v>
      </c>
      <c r="G74" t="s">
        <v>758</v>
      </c>
      <c r="H74" t="s">
        <v>762</v>
      </c>
      <c r="I74" t="s">
        <v>759</v>
      </c>
      <c r="J74">
        <v>41289.638888888891</v>
      </c>
      <c r="K74" t="s">
        <v>764</v>
      </c>
      <c r="L74" t="s">
        <v>761</v>
      </c>
      <c r="M74">
        <v>141</v>
      </c>
      <c r="N74">
        <v>1.2239223107E-4</v>
      </c>
      <c r="O74">
        <f t="shared" si="3"/>
        <v>-111.934798</v>
      </c>
      <c r="P74">
        <f t="shared" si="4"/>
        <v>33.392845999999999</v>
      </c>
      <c r="Q74">
        <f t="shared" si="5"/>
        <v>11.806207507447597</v>
      </c>
    </row>
    <row r="75" spans="1:17" x14ac:dyDescent="0.25">
      <c r="A75">
        <v>2282501</v>
      </c>
      <c r="B75">
        <v>2</v>
      </c>
      <c r="C75" t="s">
        <v>769</v>
      </c>
      <c r="D75">
        <v>-111.934908572354</v>
      </c>
      <c r="E75">
        <v>33.392898539671599</v>
      </c>
      <c r="F75">
        <v>2</v>
      </c>
      <c r="G75" t="s">
        <v>758</v>
      </c>
      <c r="H75" t="s">
        <v>769</v>
      </c>
      <c r="I75" t="s">
        <v>759</v>
      </c>
      <c r="J75">
        <v>39902.681944444441</v>
      </c>
      <c r="K75" t="s">
        <v>761</v>
      </c>
      <c r="L75" t="s">
        <v>769</v>
      </c>
      <c r="M75">
        <v>141</v>
      </c>
      <c r="N75">
        <v>1.2242002516999999E-4</v>
      </c>
      <c r="O75">
        <f t="shared" si="3"/>
        <v>-111.934798</v>
      </c>
      <c r="P75">
        <f t="shared" si="4"/>
        <v>33.392845999999999</v>
      </c>
      <c r="Q75">
        <f t="shared" si="5"/>
        <v>11.822370119175378</v>
      </c>
    </row>
    <row r="76" spans="1:17" x14ac:dyDescent="0.25">
      <c r="A76">
        <v>2517142</v>
      </c>
      <c r="B76">
        <v>2</v>
      </c>
      <c r="C76" t="s">
        <v>762</v>
      </c>
      <c r="D76">
        <v>-111.93490669925799</v>
      </c>
      <c r="E76">
        <v>33.392904080694201</v>
      </c>
      <c r="F76">
        <v>3</v>
      </c>
      <c r="G76" t="s">
        <v>758</v>
      </c>
      <c r="H76" t="s">
        <v>762</v>
      </c>
      <c r="I76" t="s">
        <v>759</v>
      </c>
      <c r="J76">
        <v>40626.902083333334</v>
      </c>
      <c r="K76" t="s">
        <v>773</v>
      </c>
      <c r="L76" t="s">
        <v>776</v>
      </c>
      <c r="M76">
        <v>141</v>
      </c>
      <c r="N76">
        <v>1.2324323806E-4</v>
      </c>
      <c r="O76">
        <f t="shared" si="3"/>
        <v>-111.934798</v>
      </c>
      <c r="P76">
        <f t="shared" si="4"/>
        <v>33.392845999999999</v>
      </c>
      <c r="Q76">
        <f t="shared" si="5"/>
        <v>11.989747008433396</v>
      </c>
    </row>
    <row r="77" spans="1:17" x14ac:dyDescent="0.25">
      <c r="A77">
        <v>2689162</v>
      </c>
      <c r="B77">
        <v>2</v>
      </c>
      <c r="C77" t="s">
        <v>762</v>
      </c>
      <c r="D77">
        <v>-111.926285718519</v>
      </c>
      <c r="E77">
        <v>33.416832682384999</v>
      </c>
      <c r="F77">
        <v>3</v>
      </c>
      <c r="G77" t="s">
        <v>758</v>
      </c>
      <c r="H77" t="s">
        <v>762</v>
      </c>
      <c r="I77" t="s">
        <v>759</v>
      </c>
      <c r="J77">
        <v>41296.70416666667</v>
      </c>
      <c r="K77" t="s">
        <v>761</v>
      </c>
      <c r="L77" t="s">
        <v>775</v>
      </c>
      <c r="M77">
        <v>135</v>
      </c>
      <c r="N77">
        <v>1.2402717128E-4</v>
      </c>
      <c r="O77">
        <f t="shared" si="3"/>
        <v>-111.926198</v>
      </c>
      <c r="P77">
        <f t="shared" si="4"/>
        <v>33.416744999999999</v>
      </c>
      <c r="Q77">
        <f t="shared" si="5"/>
        <v>12.695176275614827</v>
      </c>
    </row>
    <row r="78" spans="1:17" x14ac:dyDescent="0.25">
      <c r="A78">
        <v>2736323</v>
      </c>
      <c r="B78">
        <v>2</v>
      </c>
      <c r="C78" t="s">
        <v>762</v>
      </c>
      <c r="D78">
        <v>-111.939593298264</v>
      </c>
      <c r="E78">
        <v>33.392927859583402</v>
      </c>
      <c r="F78">
        <v>3</v>
      </c>
      <c r="G78" t="s">
        <v>758</v>
      </c>
      <c r="H78" t="s">
        <v>762</v>
      </c>
      <c r="I78" t="s">
        <v>759</v>
      </c>
      <c r="J78">
        <v>41443.929861111108</v>
      </c>
      <c r="K78" t="s">
        <v>773</v>
      </c>
      <c r="L78" t="s">
        <v>761</v>
      </c>
      <c r="M78">
        <v>144</v>
      </c>
      <c r="N78">
        <v>1.2487255098000001E-4</v>
      </c>
      <c r="O78">
        <f t="shared" si="3"/>
        <v>-111.939499</v>
      </c>
      <c r="P78">
        <f t="shared" si="4"/>
        <v>33.392845999999999</v>
      </c>
      <c r="Q78">
        <f t="shared" si="5"/>
        <v>12.624906016425687</v>
      </c>
    </row>
    <row r="79" spans="1:17" x14ac:dyDescent="0.25">
      <c r="A79">
        <v>2549365</v>
      </c>
      <c r="B79">
        <v>2</v>
      </c>
      <c r="C79" t="s">
        <v>762</v>
      </c>
      <c r="D79">
        <v>-111.93490905359199</v>
      </c>
      <c r="E79">
        <v>33.392788821567599</v>
      </c>
      <c r="F79">
        <v>2</v>
      </c>
      <c r="G79" t="s">
        <v>758</v>
      </c>
      <c r="H79" t="s">
        <v>762</v>
      </c>
      <c r="I79" t="s">
        <v>759</v>
      </c>
      <c r="J79">
        <v>40794.410416666666</v>
      </c>
      <c r="K79" t="s">
        <v>769</v>
      </c>
      <c r="L79" t="s">
        <v>776</v>
      </c>
      <c r="M79">
        <v>141</v>
      </c>
      <c r="N79">
        <v>1.2490906063E-4</v>
      </c>
      <c r="O79">
        <f t="shared" si="3"/>
        <v>-111.934798</v>
      </c>
      <c r="P79">
        <f t="shared" si="4"/>
        <v>33.392845999999999</v>
      </c>
      <c r="Q79">
        <f t="shared" si="5"/>
        <v>12.12238981703382</v>
      </c>
    </row>
    <row r="80" spans="1:17" x14ac:dyDescent="0.25">
      <c r="A80">
        <v>2720643</v>
      </c>
      <c r="B80">
        <v>2</v>
      </c>
      <c r="C80" t="s">
        <v>762</v>
      </c>
      <c r="D80">
        <v>-111.94232330907199</v>
      </c>
      <c r="E80">
        <v>33.421928590918697</v>
      </c>
      <c r="F80">
        <v>3</v>
      </c>
      <c r="G80" t="s">
        <v>758</v>
      </c>
      <c r="H80" t="s">
        <v>762</v>
      </c>
      <c r="I80" t="s">
        <v>759</v>
      </c>
      <c r="J80">
        <v>41397.686111111114</v>
      </c>
      <c r="K80" t="s">
        <v>761</v>
      </c>
      <c r="L80" t="s">
        <v>760</v>
      </c>
      <c r="M80">
        <v>119</v>
      </c>
      <c r="N80">
        <v>1.2538741295999999E-4</v>
      </c>
      <c r="O80">
        <f t="shared" si="3"/>
        <v>-111.942199</v>
      </c>
      <c r="P80">
        <f t="shared" si="4"/>
        <v>33.421945000000001</v>
      </c>
      <c r="Q80">
        <f t="shared" si="5"/>
        <v>11.706722380577055</v>
      </c>
    </row>
    <row r="81" spans="1:17" x14ac:dyDescent="0.25">
      <c r="A81">
        <v>2766670</v>
      </c>
      <c r="B81">
        <v>2</v>
      </c>
      <c r="C81" t="s">
        <v>762</v>
      </c>
      <c r="D81">
        <v>-111.926299428002</v>
      </c>
      <c r="E81">
        <v>33.421917225779197</v>
      </c>
      <c r="F81">
        <v>2</v>
      </c>
      <c r="G81" t="s">
        <v>765</v>
      </c>
      <c r="H81" t="s">
        <v>762</v>
      </c>
      <c r="I81" t="s">
        <v>759</v>
      </c>
      <c r="J81">
        <v>41531.875</v>
      </c>
      <c r="K81" t="s">
        <v>760</v>
      </c>
      <c r="L81" t="s">
        <v>763</v>
      </c>
      <c r="M81">
        <v>117</v>
      </c>
      <c r="N81">
        <v>1.2777493763E-4</v>
      </c>
      <c r="O81">
        <f t="shared" si="3"/>
        <v>-111.926299</v>
      </c>
      <c r="P81">
        <f t="shared" si="4"/>
        <v>33.422044999999997</v>
      </c>
      <c r="Q81">
        <f t="shared" si="5"/>
        <v>14.171695769930786</v>
      </c>
    </row>
    <row r="82" spans="1:17" x14ac:dyDescent="0.25">
      <c r="A82">
        <v>2757005</v>
      </c>
      <c r="B82">
        <v>2</v>
      </c>
      <c r="C82" t="s">
        <v>762</v>
      </c>
      <c r="D82">
        <v>-111.92617099290101</v>
      </c>
      <c r="E82">
        <v>33.422025394091698</v>
      </c>
      <c r="F82">
        <v>2</v>
      </c>
      <c r="G82" t="s">
        <v>758</v>
      </c>
      <c r="H82" t="s">
        <v>762</v>
      </c>
      <c r="I82" t="s">
        <v>759</v>
      </c>
      <c r="J82">
        <v>41499.313194444447</v>
      </c>
      <c r="K82" t="s">
        <v>760</v>
      </c>
      <c r="L82" t="s">
        <v>761</v>
      </c>
      <c r="M82">
        <v>117</v>
      </c>
      <c r="N82">
        <v>1.2949984183000001E-4</v>
      </c>
      <c r="O82">
        <f t="shared" si="3"/>
        <v>-111.926299</v>
      </c>
      <c r="P82">
        <f t="shared" si="4"/>
        <v>33.422044999999997</v>
      </c>
      <c r="Q82">
        <f t="shared" si="5"/>
        <v>12.105324553488035</v>
      </c>
    </row>
    <row r="83" spans="1:17" x14ac:dyDescent="0.25">
      <c r="A83">
        <v>2598205</v>
      </c>
      <c r="B83">
        <v>2</v>
      </c>
      <c r="C83" t="s">
        <v>762</v>
      </c>
      <c r="D83">
        <v>-111.908897237362</v>
      </c>
      <c r="E83">
        <v>33.429277833912799</v>
      </c>
      <c r="F83">
        <v>1</v>
      </c>
      <c r="G83" t="s">
        <v>758</v>
      </c>
      <c r="H83" t="s">
        <v>762</v>
      </c>
      <c r="I83" t="s">
        <v>759</v>
      </c>
      <c r="J83">
        <v>40912.756944444445</v>
      </c>
      <c r="K83" t="s">
        <v>764</v>
      </c>
      <c r="L83" t="s">
        <v>761</v>
      </c>
      <c r="M83">
        <v>104</v>
      </c>
      <c r="N83">
        <v>1.3283610204999999E-4</v>
      </c>
      <c r="O83">
        <f t="shared" si="3"/>
        <v>-111.90889799999999</v>
      </c>
      <c r="P83">
        <f t="shared" si="4"/>
        <v>33.429144999999998</v>
      </c>
      <c r="Q83">
        <f t="shared" si="5"/>
        <v>14.732989062417012</v>
      </c>
    </row>
    <row r="84" spans="1:17" x14ac:dyDescent="0.25">
      <c r="A84">
        <v>2372765</v>
      </c>
      <c r="B84">
        <v>2</v>
      </c>
      <c r="C84" t="s">
        <v>762</v>
      </c>
      <c r="D84">
        <v>-111.909132082341</v>
      </c>
      <c r="E84">
        <v>33.400144163452502</v>
      </c>
      <c r="F84">
        <v>5</v>
      </c>
      <c r="G84" t="s">
        <v>758</v>
      </c>
      <c r="H84" t="s">
        <v>762</v>
      </c>
      <c r="I84" t="s">
        <v>759</v>
      </c>
      <c r="J84">
        <v>40315.725694444445</v>
      </c>
      <c r="K84" t="s">
        <v>763</v>
      </c>
      <c r="L84" t="s">
        <v>763</v>
      </c>
      <c r="M84">
        <v>128</v>
      </c>
      <c r="N84">
        <v>1.3409491816000001E-4</v>
      </c>
      <c r="O84">
        <f t="shared" si="3"/>
        <v>-111.908998</v>
      </c>
      <c r="P84">
        <f t="shared" si="4"/>
        <v>33.400145999999999</v>
      </c>
      <c r="Q84">
        <f t="shared" si="5"/>
        <v>12.475253251677405</v>
      </c>
    </row>
    <row r="85" spans="1:17" x14ac:dyDescent="0.25">
      <c r="A85">
        <v>2641872</v>
      </c>
      <c r="B85">
        <v>2</v>
      </c>
      <c r="C85" t="s">
        <v>762</v>
      </c>
      <c r="D85">
        <v>-111.947840656708</v>
      </c>
      <c r="E85">
        <v>33.407250968899</v>
      </c>
      <c r="F85">
        <v>2</v>
      </c>
      <c r="G85" t="s">
        <v>758</v>
      </c>
      <c r="H85" t="s">
        <v>762</v>
      </c>
      <c r="I85" t="s">
        <v>759</v>
      </c>
      <c r="J85">
        <v>41096.309027777781</v>
      </c>
      <c r="K85" t="s">
        <v>764</v>
      </c>
      <c r="L85" t="s">
        <v>761</v>
      </c>
      <c r="M85">
        <v>162</v>
      </c>
      <c r="N85">
        <v>1.3431660128999999E-4</v>
      </c>
      <c r="O85">
        <f t="shared" si="3"/>
        <v>-111.94783</v>
      </c>
      <c r="P85">
        <f t="shared" si="4"/>
        <v>33.407380000000003</v>
      </c>
      <c r="Q85">
        <f t="shared" si="5"/>
        <v>14.345340060061915</v>
      </c>
    </row>
    <row r="86" spans="1:17" x14ac:dyDescent="0.25">
      <c r="A86">
        <v>2369943</v>
      </c>
      <c r="B86">
        <v>2</v>
      </c>
      <c r="C86" t="s">
        <v>762</v>
      </c>
      <c r="D86">
        <v>-111.939832515696</v>
      </c>
      <c r="E86">
        <v>33.407315668251996</v>
      </c>
      <c r="F86">
        <v>2</v>
      </c>
      <c r="G86" t="s">
        <v>758</v>
      </c>
      <c r="H86" t="s">
        <v>762</v>
      </c>
      <c r="I86" t="s">
        <v>759</v>
      </c>
      <c r="J86">
        <v>40161.4375</v>
      </c>
      <c r="K86" t="s">
        <v>769</v>
      </c>
      <c r="L86" t="s">
        <v>760</v>
      </c>
      <c r="M86">
        <v>146</v>
      </c>
      <c r="N86">
        <v>1.3669964344000001E-4</v>
      </c>
      <c r="O86">
        <f t="shared" si="3"/>
        <v>-111.939699</v>
      </c>
      <c r="P86">
        <f t="shared" si="4"/>
        <v>33.407344999999999</v>
      </c>
      <c r="Q86">
        <f t="shared" si="5"/>
        <v>12.839846487926922</v>
      </c>
    </row>
    <row r="87" spans="1:17" x14ac:dyDescent="0.25">
      <c r="A87">
        <v>2630894</v>
      </c>
      <c r="B87">
        <v>2</v>
      </c>
      <c r="C87" t="s">
        <v>757</v>
      </c>
      <c r="D87">
        <v>-111.942061138524</v>
      </c>
      <c r="E87">
        <v>33.421928956849001</v>
      </c>
      <c r="F87">
        <v>3</v>
      </c>
      <c r="G87" t="s">
        <v>758</v>
      </c>
      <c r="H87" t="s">
        <v>757</v>
      </c>
      <c r="I87" t="s">
        <v>759</v>
      </c>
      <c r="J87">
        <v>41026.791666666664</v>
      </c>
      <c r="K87" t="s">
        <v>764</v>
      </c>
      <c r="L87" t="s">
        <v>761</v>
      </c>
      <c r="M87">
        <v>119</v>
      </c>
      <c r="N87">
        <v>1.3879181985999999E-4</v>
      </c>
      <c r="O87">
        <f t="shared" si="3"/>
        <v>-111.942199</v>
      </c>
      <c r="P87">
        <f t="shared" si="4"/>
        <v>33.421945000000001</v>
      </c>
      <c r="Q87">
        <f t="shared" si="5"/>
        <v>12.948007785218984</v>
      </c>
    </row>
    <row r="88" spans="1:17" x14ac:dyDescent="0.25">
      <c r="A88">
        <v>2405220</v>
      </c>
      <c r="B88">
        <v>2</v>
      </c>
      <c r="C88" t="s">
        <v>780</v>
      </c>
      <c r="D88">
        <v>-111.939811135282</v>
      </c>
      <c r="E88">
        <v>33.407258514416803</v>
      </c>
      <c r="F88">
        <v>3</v>
      </c>
      <c r="G88" t="s">
        <v>758</v>
      </c>
      <c r="H88" t="s">
        <v>780</v>
      </c>
      <c r="I88" t="s">
        <v>759</v>
      </c>
      <c r="J88">
        <v>40284.390277777777</v>
      </c>
      <c r="K88" t="s">
        <v>761</v>
      </c>
      <c r="L88" t="s">
        <v>775</v>
      </c>
      <c r="M88">
        <v>146</v>
      </c>
      <c r="N88">
        <v>1.4161242025E-4</v>
      </c>
      <c r="O88">
        <f t="shared" si="3"/>
        <v>-111.939699</v>
      </c>
      <c r="P88">
        <f t="shared" si="4"/>
        <v>33.407344999999999</v>
      </c>
      <c r="Q88">
        <f t="shared" si="5"/>
        <v>14.171634071543453</v>
      </c>
    </row>
    <row r="89" spans="1:17" x14ac:dyDescent="0.25">
      <c r="A89">
        <v>2496156</v>
      </c>
      <c r="B89">
        <v>2</v>
      </c>
      <c r="C89" t="s">
        <v>762</v>
      </c>
      <c r="D89">
        <v>-111.926059604477</v>
      </c>
      <c r="E89">
        <v>33.412880045387404</v>
      </c>
      <c r="F89">
        <v>3</v>
      </c>
      <c r="G89" t="s">
        <v>771</v>
      </c>
      <c r="H89" t="s">
        <v>762</v>
      </c>
      <c r="I89" t="s">
        <v>759</v>
      </c>
      <c r="J89">
        <v>40596.431944444441</v>
      </c>
      <c r="K89" t="s">
        <v>769</v>
      </c>
      <c r="L89" t="s">
        <v>761</v>
      </c>
      <c r="M89">
        <v>136</v>
      </c>
      <c r="N89">
        <v>1.4276379079999999E-4</v>
      </c>
      <c r="O89">
        <f t="shared" si="3"/>
        <v>-111.926198</v>
      </c>
      <c r="P89">
        <f t="shared" si="4"/>
        <v>33.412844999999997</v>
      </c>
      <c r="Q89">
        <f t="shared" si="5"/>
        <v>13.448786845425554</v>
      </c>
    </row>
    <row r="90" spans="1:17" x14ac:dyDescent="0.25">
      <c r="A90">
        <v>2519420</v>
      </c>
      <c r="B90">
        <v>2</v>
      </c>
      <c r="C90" t="s">
        <v>788</v>
      </c>
      <c r="D90">
        <v>-111.93989599317</v>
      </c>
      <c r="E90">
        <v>33.414750339916203</v>
      </c>
      <c r="F90">
        <v>3</v>
      </c>
      <c r="G90" t="s">
        <v>758</v>
      </c>
      <c r="H90" t="s">
        <v>788</v>
      </c>
      <c r="I90" t="s">
        <v>759</v>
      </c>
      <c r="J90">
        <v>40628.65625</v>
      </c>
      <c r="K90" t="s">
        <v>789</v>
      </c>
      <c r="L90" t="s">
        <v>761</v>
      </c>
      <c r="M90">
        <v>113</v>
      </c>
      <c r="N90">
        <v>1.4319278255E-4</v>
      </c>
      <c r="O90">
        <f t="shared" si="3"/>
        <v>-111.93979899999999</v>
      </c>
      <c r="P90">
        <f t="shared" si="4"/>
        <v>33.414645</v>
      </c>
      <c r="Q90">
        <f t="shared" si="5"/>
        <v>14.762131114477356</v>
      </c>
    </row>
    <row r="91" spans="1:17" x14ac:dyDescent="0.25">
      <c r="A91">
        <v>2677974</v>
      </c>
      <c r="B91">
        <v>2</v>
      </c>
      <c r="C91" t="s">
        <v>762</v>
      </c>
      <c r="D91">
        <v>-111.93989599317</v>
      </c>
      <c r="E91">
        <v>33.414750339916203</v>
      </c>
      <c r="F91">
        <v>4</v>
      </c>
      <c r="G91" t="s">
        <v>758</v>
      </c>
      <c r="H91" t="s">
        <v>762</v>
      </c>
      <c r="I91" t="s">
        <v>759</v>
      </c>
      <c r="J91">
        <v>41229.556250000001</v>
      </c>
      <c r="K91" t="s">
        <v>773</v>
      </c>
      <c r="L91" t="s">
        <v>761</v>
      </c>
      <c r="M91">
        <v>113</v>
      </c>
      <c r="N91">
        <v>1.4319278255E-4</v>
      </c>
      <c r="O91">
        <f t="shared" si="3"/>
        <v>-111.93979899999999</v>
      </c>
      <c r="P91">
        <f t="shared" si="4"/>
        <v>33.414645</v>
      </c>
      <c r="Q91">
        <f t="shared" si="5"/>
        <v>14.762131114477356</v>
      </c>
    </row>
    <row r="92" spans="1:17" x14ac:dyDescent="0.25">
      <c r="A92">
        <v>2756441</v>
      </c>
      <c r="B92">
        <v>2</v>
      </c>
      <c r="C92" t="s">
        <v>757</v>
      </c>
      <c r="D92">
        <v>-111.93989599317</v>
      </c>
      <c r="E92">
        <v>33.414750339916203</v>
      </c>
      <c r="F92">
        <v>2</v>
      </c>
      <c r="G92" t="s">
        <v>758</v>
      </c>
      <c r="H92" t="s">
        <v>757</v>
      </c>
      <c r="I92" t="s">
        <v>759</v>
      </c>
      <c r="J92">
        <v>41508.768750000003</v>
      </c>
      <c r="K92" t="s">
        <v>764</v>
      </c>
      <c r="L92" t="s">
        <v>761</v>
      </c>
      <c r="M92">
        <v>113</v>
      </c>
      <c r="N92">
        <v>1.4319278255E-4</v>
      </c>
      <c r="O92">
        <f t="shared" si="3"/>
        <v>-111.93979899999999</v>
      </c>
      <c r="P92">
        <f t="shared" si="4"/>
        <v>33.414645</v>
      </c>
      <c r="Q92">
        <f t="shared" si="5"/>
        <v>14.762131114477356</v>
      </c>
    </row>
    <row r="93" spans="1:17" x14ac:dyDescent="0.25">
      <c r="A93">
        <v>2757275</v>
      </c>
      <c r="B93">
        <v>2</v>
      </c>
      <c r="C93" t="s">
        <v>762</v>
      </c>
      <c r="D93">
        <v>-111.93989599317</v>
      </c>
      <c r="E93">
        <v>33.414750339916203</v>
      </c>
      <c r="F93">
        <v>3</v>
      </c>
      <c r="G93" t="s">
        <v>758</v>
      </c>
      <c r="H93" t="s">
        <v>762</v>
      </c>
      <c r="I93" t="s">
        <v>759</v>
      </c>
      <c r="J93">
        <v>41526.619444444441</v>
      </c>
      <c r="K93" t="s">
        <v>773</v>
      </c>
      <c r="L93" t="s">
        <v>776</v>
      </c>
      <c r="M93">
        <v>113</v>
      </c>
      <c r="N93">
        <v>1.4319278255E-4</v>
      </c>
      <c r="O93">
        <f t="shared" si="3"/>
        <v>-111.93979899999999</v>
      </c>
      <c r="P93">
        <f t="shared" si="4"/>
        <v>33.414645</v>
      </c>
      <c r="Q93">
        <f t="shared" si="5"/>
        <v>14.762131114477356</v>
      </c>
    </row>
    <row r="94" spans="1:17" x14ac:dyDescent="0.25">
      <c r="A94">
        <v>2522258</v>
      </c>
      <c r="B94">
        <v>2</v>
      </c>
      <c r="C94" t="s">
        <v>762</v>
      </c>
      <c r="D94">
        <v>-111.93664266115201</v>
      </c>
      <c r="E94">
        <v>33.421844576159501</v>
      </c>
      <c r="F94">
        <v>3</v>
      </c>
      <c r="G94" t="s">
        <v>758</v>
      </c>
      <c r="H94" t="s">
        <v>762</v>
      </c>
      <c r="I94" t="s">
        <v>759</v>
      </c>
      <c r="J94">
        <v>40665.706944444442</v>
      </c>
      <c r="K94" t="s">
        <v>770</v>
      </c>
      <c r="L94" t="s">
        <v>776</v>
      </c>
      <c r="M94">
        <v>151</v>
      </c>
      <c r="N94">
        <v>1.4366177723000001E-4</v>
      </c>
      <c r="O94">
        <f t="shared" si="3"/>
        <v>-111.936499</v>
      </c>
      <c r="P94">
        <f t="shared" si="4"/>
        <v>33.421844999999998</v>
      </c>
      <c r="Q94">
        <f t="shared" si="5"/>
        <v>13.364783225238398</v>
      </c>
    </row>
    <row r="95" spans="1:17" x14ac:dyDescent="0.25">
      <c r="A95">
        <v>2568100</v>
      </c>
      <c r="B95">
        <v>2</v>
      </c>
      <c r="C95" t="s">
        <v>769</v>
      </c>
      <c r="D95">
        <v>-111.960768498836</v>
      </c>
      <c r="E95">
        <v>33.407417430265497</v>
      </c>
      <c r="F95">
        <v>1</v>
      </c>
      <c r="G95" t="s">
        <v>758</v>
      </c>
      <c r="H95" t="s">
        <v>769</v>
      </c>
      <c r="I95" t="s">
        <v>759</v>
      </c>
      <c r="J95">
        <v>40723.004861111112</v>
      </c>
      <c r="K95" t="s">
        <v>761</v>
      </c>
      <c r="L95" t="s">
        <v>760</v>
      </c>
      <c r="M95">
        <v>137</v>
      </c>
      <c r="N95">
        <v>1.4527258986000001E-4</v>
      </c>
      <c r="O95">
        <f t="shared" si="3"/>
        <v>-111.96069900000001</v>
      </c>
      <c r="P95">
        <f t="shared" si="4"/>
        <v>33.407544999999999</v>
      </c>
      <c r="Q95">
        <f t="shared" si="5"/>
        <v>15.556183764002389</v>
      </c>
    </row>
    <row r="96" spans="1:17" x14ac:dyDescent="0.25">
      <c r="A96">
        <v>2768370</v>
      </c>
      <c r="B96">
        <v>2</v>
      </c>
      <c r="C96" t="s">
        <v>769</v>
      </c>
      <c r="D96">
        <v>-111.94588107221399</v>
      </c>
      <c r="E96">
        <v>33.363400577223203</v>
      </c>
      <c r="F96">
        <v>3</v>
      </c>
      <c r="G96" t="s">
        <v>765</v>
      </c>
      <c r="H96" t="s">
        <v>769</v>
      </c>
      <c r="I96" t="s">
        <v>759</v>
      </c>
      <c r="J96">
        <v>41551.790277777778</v>
      </c>
      <c r="K96" t="s">
        <v>772</v>
      </c>
      <c r="L96" t="s">
        <v>790</v>
      </c>
      <c r="M96">
        <v>148</v>
      </c>
      <c r="N96">
        <v>1.4640469238E-4</v>
      </c>
      <c r="O96">
        <f t="shared" si="3"/>
        <v>-111.945898</v>
      </c>
      <c r="P96">
        <f t="shared" si="4"/>
        <v>33.363545999999999</v>
      </c>
      <c r="Q96">
        <f t="shared" si="5"/>
        <v>16.205764371432871</v>
      </c>
    </row>
    <row r="97" spans="1:17" x14ac:dyDescent="0.25">
      <c r="A97">
        <v>2502068</v>
      </c>
      <c r="B97">
        <v>2</v>
      </c>
      <c r="C97" t="s">
        <v>762</v>
      </c>
      <c r="D97">
        <v>-111.926345317799</v>
      </c>
      <c r="E97">
        <v>33.392957047448</v>
      </c>
      <c r="F97">
        <v>1</v>
      </c>
      <c r="G97" t="s">
        <v>758</v>
      </c>
      <c r="H97" t="s">
        <v>762</v>
      </c>
      <c r="I97" t="s">
        <v>759</v>
      </c>
      <c r="J97">
        <v>40611.570833333331</v>
      </c>
      <c r="K97" t="s">
        <v>769</v>
      </c>
      <c r="L97" t="s">
        <v>761</v>
      </c>
      <c r="M97">
        <v>142</v>
      </c>
      <c r="N97">
        <v>1.4773144556999999E-4</v>
      </c>
      <c r="O97">
        <f t="shared" si="3"/>
        <v>-111.926198</v>
      </c>
      <c r="P97">
        <f t="shared" si="4"/>
        <v>33.392946000000002</v>
      </c>
      <c r="Q97">
        <f t="shared" si="5"/>
        <v>13.759540706755459</v>
      </c>
    </row>
    <row r="98" spans="1:17" x14ac:dyDescent="0.25">
      <c r="A98">
        <v>2784531</v>
      </c>
      <c r="B98">
        <v>2</v>
      </c>
      <c r="C98" t="s">
        <v>769</v>
      </c>
      <c r="D98">
        <v>-111.91768742770201</v>
      </c>
      <c r="E98">
        <v>33.4148926391156</v>
      </c>
      <c r="F98">
        <v>4</v>
      </c>
      <c r="G98" t="s">
        <v>765</v>
      </c>
      <c r="H98" t="s">
        <v>769</v>
      </c>
      <c r="I98" t="s">
        <v>759</v>
      </c>
      <c r="J98">
        <v>41577.695138888892</v>
      </c>
      <c r="K98" t="s">
        <v>760</v>
      </c>
      <c r="L98" t="s">
        <v>761</v>
      </c>
      <c r="M98">
        <v>132</v>
      </c>
      <c r="N98">
        <v>1.4801716771999999E-4</v>
      </c>
      <c r="O98">
        <f t="shared" si="3"/>
        <v>-111.917698</v>
      </c>
      <c r="P98">
        <f t="shared" si="4"/>
        <v>33.414745000000003</v>
      </c>
      <c r="Q98">
        <f t="shared" si="5"/>
        <v>16.404397239867183</v>
      </c>
    </row>
    <row r="99" spans="1:17" x14ac:dyDescent="0.25">
      <c r="A99">
        <v>2589338</v>
      </c>
      <c r="B99">
        <v>2</v>
      </c>
      <c r="C99" t="s">
        <v>762</v>
      </c>
      <c r="D99">
        <v>-111.926299433309</v>
      </c>
      <c r="E99">
        <v>33.421895239148199</v>
      </c>
      <c r="F99">
        <v>1</v>
      </c>
      <c r="G99" t="s">
        <v>758</v>
      </c>
      <c r="H99" t="s">
        <v>762</v>
      </c>
      <c r="I99" t="s">
        <v>759</v>
      </c>
      <c r="J99">
        <v>40862.424305555556</v>
      </c>
      <c r="K99" t="s">
        <v>761</v>
      </c>
      <c r="L99" t="s">
        <v>773</v>
      </c>
      <c r="M99">
        <v>117</v>
      </c>
      <c r="N99">
        <v>1.4976147865E-4</v>
      </c>
      <c r="O99">
        <f t="shared" si="3"/>
        <v>-111.926299</v>
      </c>
      <c r="P99">
        <f t="shared" si="4"/>
        <v>33.422044999999997</v>
      </c>
      <c r="Q99">
        <f t="shared" si="5"/>
        <v>16.610260580853609</v>
      </c>
    </row>
    <row r="100" spans="1:17" x14ac:dyDescent="0.25">
      <c r="A100">
        <v>2305448</v>
      </c>
      <c r="B100">
        <v>2</v>
      </c>
      <c r="C100" t="s">
        <v>762</v>
      </c>
      <c r="D100">
        <v>-111.92616956748201</v>
      </c>
      <c r="E100">
        <v>33.414776801703802</v>
      </c>
      <c r="F100">
        <v>2</v>
      </c>
      <c r="G100" t="s">
        <v>758</v>
      </c>
      <c r="H100" t="s">
        <v>762</v>
      </c>
      <c r="I100" t="s">
        <v>759</v>
      </c>
      <c r="J100">
        <v>39958.493750000001</v>
      </c>
      <c r="K100" t="s">
        <v>770</v>
      </c>
      <c r="L100" t="s">
        <v>770</v>
      </c>
      <c r="M100">
        <v>131</v>
      </c>
      <c r="N100">
        <v>1.4997864382999999E-4</v>
      </c>
      <c r="O100">
        <f t="shared" si="3"/>
        <v>-111.926098</v>
      </c>
      <c r="P100">
        <f t="shared" si="4"/>
        <v>33.414645</v>
      </c>
      <c r="Q100">
        <f t="shared" si="5"/>
        <v>16.063094194900504</v>
      </c>
    </row>
    <row r="101" spans="1:17" x14ac:dyDescent="0.25">
      <c r="A101">
        <v>2389244</v>
      </c>
      <c r="B101">
        <v>2</v>
      </c>
      <c r="C101" t="s">
        <v>762</v>
      </c>
      <c r="D101">
        <v>-111.92616956748201</v>
      </c>
      <c r="E101">
        <v>33.414776801703802</v>
      </c>
      <c r="F101">
        <v>1</v>
      </c>
      <c r="G101" t="s">
        <v>765</v>
      </c>
      <c r="H101" t="s">
        <v>762</v>
      </c>
      <c r="I101" t="s">
        <v>759</v>
      </c>
      <c r="J101">
        <v>40236.416666666664</v>
      </c>
      <c r="K101" t="s">
        <v>764</v>
      </c>
      <c r="L101" t="s">
        <v>770</v>
      </c>
      <c r="M101">
        <v>131</v>
      </c>
      <c r="N101">
        <v>1.4997864382999999E-4</v>
      </c>
      <c r="O101">
        <f t="shared" si="3"/>
        <v>-111.926098</v>
      </c>
      <c r="P101">
        <f t="shared" si="4"/>
        <v>33.414645</v>
      </c>
      <c r="Q101">
        <f t="shared" si="5"/>
        <v>16.063094194900504</v>
      </c>
    </row>
    <row r="102" spans="1:17" x14ac:dyDescent="0.25">
      <c r="A102">
        <v>2343943</v>
      </c>
      <c r="B102">
        <v>2</v>
      </c>
      <c r="C102" t="s">
        <v>762</v>
      </c>
      <c r="D102">
        <v>-111.92617284443401</v>
      </c>
      <c r="E102">
        <v>33.414776798395103</v>
      </c>
      <c r="F102">
        <v>2</v>
      </c>
      <c r="G102" t="s">
        <v>758</v>
      </c>
      <c r="H102" t="s">
        <v>762</v>
      </c>
      <c r="I102" t="s">
        <v>759</v>
      </c>
      <c r="J102">
        <v>40082.488888888889</v>
      </c>
      <c r="K102" t="s">
        <v>773</v>
      </c>
      <c r="L102" t="s">
        <v>761</v>
      </c>
      <c r="M102">
        <v>131</v>
      </c>
      <c r="N102">
        <v>1.5156683757999999E-4</v>
      </c>
      <c r="O102">
        <f t="shared" si="3"/>
        <v>-111.926098</v>
      </c>
      <c r="P102">
        <f t="shared" si="4"/>
        <v>33.414645</v>
      </c>
      <c r="Q102">
        <f t="shared" si="5"/>
        <v>16.191496003005728</v>
      </c>
    </row>
    <row r="103" spans="1:17" x14ac:dyDescent="0.25">
      <c r="A103">
        <v>2280955</v>
      </c>
      <c r="B103">
        <v>2</v>
      </c>
      <c r="C103" t="s">
        <v>762</v>
      </c>
      <c r="D103">
        <v>-111.947867889286</v>
      </c>
      <c r="E103">
        <v>33.407234187867097</v>
      </c>
      <c r="F103">
        <v>2</v>
      </c>
      <c r="G103" t="s">
        <v>758</v>
      </c>
      <c r="H103" t="s">
        <v>762</v>
      </c>
      <c r="I103" t="s">
        <v>759</v>
      </c>
      <c r="J103">
        <v>39891.431250000001</v>
      </c>
      <c r="K103" t="s">
        <v>760</v>
      </c>
      <c r="L103" t="s">
        <v>761</v>
      </c>
      <c r="M103">
        <v>162</v>
      </c>
      <c r="N103">
        <v>1.5475860878E-4</v>
      </c>
      <c r="O103">
        <f t="shared" si="3"/>
        <v>-111.94783</v>
      </c>
      <c r="P103">
        <f t="shared" si="4"/>
        <v>33.407380000000003</v>
      </c>
      <c r="Q103">
        <f t="shared" si="5"/>
        <v>16.551920982142413</v>
      </c>
    </row>
    <row r="104" spans="1:17" x14ac:dyDescent="0.25">
      <c r="A104">
        <v>2664782</v>
      </c>
      <c r="B104">
        <v>2</v>
      </c>
      <c r="C104" t="s">
        <v>762</v>
      </c>
      <c r="D104">
        <v>-111.92629943463599</v>
      </c>
      <c r="E104">
        <v>33.4218897424904</v>
      </c>
      <c r="F104">
        <v>1</v>
      </c>
      <c r="G104" t="s">
        <v>763</v>
      </c>
      <c r="H104" t="s">
        <v>762</v>
      </c>
      <c r="I104" t="s">
        <v>759</v>
      </c>
      <c r="J104">
        <v>41195.943055555559</v>
      </c>
      <c r="K104" t="s">
        <v>769</v>
      </c>
      <c r="L104" t="s">
        <v>763</v>
      </c>
      <c r="M104">
        <v>117</v>
      </c>
      <c r="N104">
        <v>1.5525811797E-4</v>
      </c>
      <c r="O104">
        <f t="shared" si="3"/>
        <v>-111.926299</v>
      </c>
      <c r="P104">
        <f t="shared" si="4"/>
        <v>33.422044999999997</v>
      </c>
      <c r="Q104">
        <f t="shared" si="5"/>
        <v>17.219902102075107</v>
      </c>
    </row>
    <row r="105" spans="1:17" x14ac:dyDescent="0.25">
      <c r="A105">
        <v>2640110</v>
      </c>
      <c r="B105">
        <v>2</v>
      </c>
      <c r="C105" t="s">
        <v>762</v>
      </c>
      <c r="D105">
        <v>-111.939450303274</v>
      </c>
      <c r="E105">
        <v>33.3782101973556</v>
      </c>
      <c r="F105">
        <v>2</v>
      </c>
      <c r="G105" t="s">
        <v>758</v>
      </c>
      <c r="H105" t="s">
        <v>762</v>
      </c>
      <c r="I105" t="s">
        <v>759</v>
      </c>
      <c r="J105">
        <v>41110.231944444444</v>
      </c>
      <c r="K105" t="s">
        <v>773</v>
      </c>
      <c r="L105" t="s">
        <v>761</v>
      </c>
      <c r="M105">
        <v>147</v>
      </c>
      <c r="N105">
        <v>1.6528033077E-4</v>
      </c>
      <c r="O105">
        <f t="shared" si="3"/>
        <v>-111.93929799999999</v>
      </c>
      <c r="P105">
        <f t="shared" si="4"/>
        <v>33.378146000000001</v>
      </c>
      <c r="Q105">
        <f t="shared" si="5"/>
        <v>15.857140950199835</v>
      </c>
    </row>
    <row r="106" spans="1:17" x14ac:dyDescent="0.25">
      <c r="A106">
        <v>2424072</v>
      </c>
      <c r="B106">
        <v>2</v>
      </c>
      <c r="C106" t="s">
        <v>780</v>
      </c>
      <c r="D106">
        <v>-111.930707571916</v>
      </c>
      <c r="E106">
        <v>33.440225987815403</v>
      </c>
      <c r="F106">
        <v>1</v>
      </c>
      <c r="G106" t="s">
        <v>758</v>
      </c>
      <c r="H106" t="s">
        <v>780</v>
      </c>
      <c r="I106" t="s">
        <v>759</v>
      </c>
      <c r="J106">
        <v>40351.237500000003</v>
      </c>
      <c r="K106" t="s">
        <v>761</v>
      </c>
      <c r="L106" t="s">
        <v>760</v>
      </c>
      <c r="M106">
        <v>157</v>
      </c>
      <c r="N106">
        <v>1.6586353536999999E-4</v>
      </c>
      <c r="O106">
        <f t="shared" si="3"/>
        <v>-111.93086099999999</v>
      </c>
      <c r="P106">
        <f t="shared" si="4"/>
        <v>33.440289</v>
      </c>
      <c r="Q106">
        <f t="shared" si="5"/>
        <v>15.892466121828367</v>
      </c>
    </row>
    <row r="107" spans="1:17" x14ac:dyDescent="0.25">
      <c r="A107">
        <v>2655591</v>
      </c>
      <c r="B107">
        <v>2</v>
      </c>
      <c r="C107" t="s">
        <v>762</v>
      </c>
      <c r="D107">
        <v>-111.926299437289</v>
      </c>
      <c r="E107">
        <v>33.421878749174901</v>
      </c>
      <c r="F107">
        <v>3</v>
      </c>
      <c r="G107" t="s">
        <v>783</v>
      </c>
      <c r="H107" t="s">
        <v>762</v>
      </c>
      <c r="I107" t="s">
        <v>759</v>
      </c>
      <c r="J107">
        <v>40998.570138888892</v>
      </c>
      <c r="K107" t="s">
        <v>760</v>
      </c>
      <c r="L107" t="s">
        <v>761</v>
      </c>
      <c r="M107">
        <v>117</v>
      </c>
      <c r="N107">
        <v>1.6625140019E-4</v>
      </c>
      <c r="O107">
        <f t="shared" si="3"/>
        <v>-111.926299</v>
      </c>
      <c r="P107">
        <f t="shared" si="4"/>
        <v>33.422044999999997</v>
      </c>
      <c r="Q107">
        <f t="shared" si="5"/>
        <v>18.439185421873699</v>
      </c>
    </row>
    <row r="108" spans="1:17" x14ac:dyDescent="0.25">
      <c r="A108">
        <v>2408360</v>
      </c>
      <c r="B108">
        <v>2</v>
      </c>
      <c r="C108" t="s">
        <v>762</v>
      </c>
      <c r="D108">
        <v>-111.926255606715</v>
      </c>
      <c r="E108">
        <v>33.407499094587003</v>
      </c>
      <c r="F108">
        <v>4</v>
      </c>
      <c r="G108" t="s">
        <v>758</v>
      </c>
      <c r="H108" t="s">
        <v>762</v>
      </c>
      <c r="I108" t="s">
        <v>759</v>
      </c>
      <c r="J108">
        <v>40294.931250000001</v>
      </c>
      <c r="K108" t="s">
        <v>778</v>
      </c>
      <c r="L108" t="s">
        <v>776</v>
      </c>
      <c r="M108">
        <v>138</v>
      </c>
      <c r="N108">
        <v>1.6663163252999999E-4</v>
      </c>
      <c r="O108">
        <f t="shared" si="3"/>
        <v>-111.926098</v>
      </c>
      <c r="P108">
        <f t="shared" si="4"/>
        <v>33.407445000000003</v>
      </c>
      <c r="Q108">
        <f t="shared" si="5"/>
        <v>15.842102410846781</v>
      </c>
    </row>
    <row r="109" spans="1:17" x14ac:dyDescent="0.25">
      <c r="A109">
        <v>2655755</v>
      </c>
      <c r="B109">
        <v>2</v>
      </c>
      <c r="C109" t="s">
        <v>757</v>
      </c>
      <c r="D109">
        <v>-111.946023597039</v>
      </c>
      <c r="E109">
        <v>33.363656971517202</v>
      </c>
      <c r="F109">
        <v>4</v>
      </c>
      <c r="G109" t="s">
        <v>758</v>
      </c>
      <c r="H109" t="s">
        <v>757</v>
      </c>
      <c r="I109" t="s">
        <v>759</v>
      </c>
      <c r="J109">
        <v>41033.291666666664</v>
      </c>
      <c r="K109" t="s">
        <v>761</v>
      </c>
      <c r="L109" t="s">
        <v>791</v>
      </c>
      <c r="M109">
        <v>148</v>
      </c>
      <c r="N109">
        <v>1.6759860928999999E-4</v>
      </c>
      <c r="O109">
        <f t="shared" si="3"/>
        <v>-111.945898</v>
      </c>
      <c r="P109">
        <f t="shared" si="4"/>
        <v>33.363545999999999</v>
      </c>
      <c r="Q109">
        <f t="shared" si="5"/>
        <v>16.970804786399523</v>
      </c>
    </row>
    <row r="110" spans="1:17" x14ac:dyDescent="0.25">
      <c r="A110">
        <v>2362880</v>
      </c>
      <c r="B110">
        <v>2</v>
      </c>
      <c r="C110" t="s">
        <v>763</v>
      </c>
      <c r="D110">
        <v>-111.93495768779199</v>
      </c>
      <c r="E110">
        <v>33.392898232813003</v>
      </c>
      <c r="F110">
        <v>3</v>
      </c>
      <c r="G110" t="s">
        <v>758</v>
      </c>
      <c r="H110" t="s">
        <v>763</v>
      </c>
      <c r="I110" t="s">
        <v>759</v>
      </c>
      <c r="J110">
        <v>40142.09375</v>
      </c>
      <c r="K110" t="s">
        <v>763</v>
      </c>
      <c r="L110" t="s">
        <v>770</v>
      </c>
      <c r="M110">
        <v>141</v>
      </c>
      <c r="N110">
        <v>1.6801326634E-4</v>
      </c>
      <c r="O110">
        <f t="shared" si="3"/>
        <v>-111.934798</v>
      </c>
      <c r="P110">
        <f t="shared" si="4"/>
        <v>33.392845999999999</v>
      </c>
      <c r="Q110">
        <f t="shared" si="5"/>
        <v>15.945272619128822</v>
      </c>
    </row>
    <row r="111" spans="1:17" x14ac:dyDescent="0.25">
      <c r="A111">
        <v>2374027</v>
      </c>
      <c r="B111">
        <v>2</v>
      </c>
      <c r="C111" t="s">
        <v>780</v>
      </c>
      <c r="D111">
        <v>-111.93495768779199</v>
      </c>
      <c r="E111">
        <v>33.392898232813003</v>
      </c>
      <c r="F111">
        <v>2</v>
      </c>
      <c r="G111" t="s">
        <v>758</v>
      </c>
      <c r="H111" t="s">
        <v>780</v>
      </c>
      <c r="I111" t="s">
        <v>759</v>
      </c>
      <c r="J111">
        <v>40160.833333333336</v>
      </c>
      <c r="K111" t="s">
        <v>761</v>
      </c>
      <c r="L111" t="s">
        <v>773</v>
      </c>
      <c r="M111">
        <v>141</v>
      </c>
      <c r="N111">
        <v>1.6801326634E-4</v>
      </c>
      <c r="O111">
        <f t="shared" si="3"/>
        <v>-111.934798</v>
      </c>
      <c r="P111">
        <f t="shared" si="4"/>
        <v>33.392845999999999</v>
      </c>
      <c r="Q111">
        <f t="shared" si="5"/>
        <v>15.945272619128822</v>
      </c>
    </row>
    <row r="112" spans="1:17" x14ac:dyDescent="0.25">
      <c r="A112">
        <v>2387877</v>
      </c>
      <c r="B112">
        <v>2</v>
      </c>
      <c r="C112" t="s">
        <v>762</v>
      </c>
      <c r="D112">
        <v>-111.93495768779199</v>
      </c>
      <c r="E112">
        <v>33.392898232813003</v>
      </c>
      <c r="F112">
        <v>1</v>
      </c>
      <c r="G112" t="s">
        <v>758</v>
      </c>
      <c r="H112" t="s">
        <v>762</v>
      </c>
      <c r="I112" t="s">
        <v>759</v>
      </c>
      <c r="J112">
        <v>40221.584722222222</v>
      </c>
      <c r="K112" t="s">
        <v>770</v>
      </c>
      <c r="L112" t="s">
        <v>761</v>
      </c>
      <c r="M112">
        <v>141</v>
      </c>
      <c r="N112">
        <v>1.6801326634E-4</v>
      </c>
      <c r="O112">
        <f t="shared" si="3"/>
        <v>-111.934798</v>
      </c>
      <c r="P112">
        <f t="shared" si="4"/>
        <v>33.392845999999999</v>
      </c>
      <c r="Q112">
        <f t="shared" si="5"/>
        <v>15.945272619128822</v>
      </c>
    </row>
    <row r="113" spans="1:17" x14ac:dyDescent="0.25">
      <c r="A113">
        <v>2352803</v>
      </c>
      <c r="B113">
        <v>2</v>
      </c>
      <c r="C113" t="s">
        <v>762</v>
      </c>
      <c r="D113">
        <v>-111.939690985787</v>
      </c>
      <c r="E113">
        <v>33.400101030039302</v>
      </c>
      <c r="F113">
        <v>3</v>
      </c>
      <c r="G113" t="s">
        <v>758</v>
      </c>
      <c r="H113" t="s">
        <v>762</v>
      </c>
      <c r="I113" t="s">
        <v>759</v>
      </c>
      <c r="J113">
        <v>40107.703472222223</v>
      </c>
      <c r="K113" t="s">
        <v>761</v>
      </c>
      <c r="L113" t="s">
        <v>760</v>
      </c>
      <c r="M113">
        <v>145</v>
      </c>
      <c r="N113">
        <v>1.7084710882000001E-4</v>
      </c>
      <c r="O113">
        <f t="shared" si="3"/>
        <v>-111.939599</v>
      </c>
      <c r="P113">
        <f t="shared" si="4"/>
        <v>33.400244999999998</v>
      </c>
      <c r="Q113">
        <f t="shared" si="5"/>
        <v>18.116391115438908</v>
      </c>
    </row>
    <row r="114" spans="1:17" x14ac:dyDescent="0.25">
      <c r="A114">
        <v>2674834</v>
      </c>
      <c r="B114">
        <v>2</v>
      </c>
      <c r="C114" t="s">
        <v>762</v>
      </c>
      <c r="D114">
        <v>-111.96075701537001</v>
      </c>
      <c r="E114">
        <v>33.393009163097901</v>
      </c>
      <c r="F114">
        <v>2</v>
      </c>
      <c r="G114" t="s">
        <v>763</v>
      </c>
      <c r="H114" t="s">
        <v>762</v>
      </c>
      <c r="I114" t="s">
        <v>759</v>
      </c>
      <c r="J114">
        <v>41247.513194444444</v>
      </c>
      <c r="K114" t="s">
        <v>773</v>
      </c>
      <c r="L114" t="s">
        <v>761</v>
      </c>
      <c r="M114">
        <v>140</v>
      </c>
      <c r="N114">
        <v>1.7104092629999999E-4</v>
      </c>
      <c r="O114">
        <f t="shared" si="3"/>
        <v>-111.96070899999999</v>
      </c>
      <c r="P114">
        <f t="shared" si="4"/>
        <v>33.392845000000001</v>
      </c>
      <c r="Q114">
        <f t="shared" si="5"/>
        <v>18.747503271359122</v>
      </c>
    </row>
    <row r="115" spans="1:17" x14ac:dyDescent="0.25">
      <c r="A115">
        <v>2676366</v>
      </c>
      <c r="B115">
        <v>2</v>
      </c>
      <c r="C115" t="s">
        <v>762</v>
      </c>
      <c r="D115">
        <v>-111.95221287426</v>
      </c>
      <c r="E115">
        <v>33.422015994607797</v>
      </c>
      <c r="F115">
        <v>1</v>
      </c>
      <c r="G115" t="s">
        <v>758</v>
      </c>
      <c r="H115" t="s">
        <v>762</v>
      </c>
      <c r="I115" t="s">
        <v>759</v>
      </c>
      <c r="J115">
        <v>41242.388888888891</v>
      </c>
      <c r="K115" t="s">
        <v>764</v>
      </c>
      <c r="L115" t="s">
        <v>761</v>
      </c>
      <c r="M115">
        <v>121</v>
      </c>
      <c r="N115">
        <v>1.7155655331999999E-4</v>
      </c>
      <c r="O115">
        <f t="shared" si="3"/>
        <v>-111.95219899999999</v>
      </c>
      <c r="P115">
        <f t="shared" si="4"/>
        <v>33.421844999999998</v>
      </c>
      <c r="Q115">
        <f t="shared" si="5"/>
        <v>19.009151000834557</v>
      </c>
    </row>
    <row r="116" spans="1:17" x14ac:dyDescent="0.25">
      <c r="A116">
        <v>2768371</v>
      </c>
      <c r="B116">
        <v>2</v>
      </c>
      <c r="C116" t="s">
        <v>762</v>
      </c>
      <c r="D116">
        <v>-111.909052003836</v>
      </c>
      <c r="E116">
        <v>33.429068961168099</v>
      </c>
      <c r="F116">
        <v>4</v>
      </c>
      <c r="G116" t="s">
        <v>758</v>
      </c>
      <c r="H116" t="s">
        <v>762</v>
      </c>
      <c r="I116" t="s">
        <v>759</v>
      </c>
      <c r="J116">
        <v>41551.852083333331</v>
      </c>
      <c r="K116" t="s">
        <v>763</v>
      </c>
      <c r="L116" t="s">
        <v>763</v>
      </c>
      <c r="M116">
        <v>104</v>
      </c>
      <c r="N116">
        <v>1.7175297802000001E-4</v>
      </c>
      <c r="O116">
        <f t="shared" si="3"/>
        <v>-111.90889799999999</v>
      </c>
      <c r="P116">
        <f t="shared" si="4"/>
        <v>33.429144999999998</v>
      </c>
      <c r="Q116">
        <f t="shared" si="5"/>
        <v>16.624821352502536</v>
      </c>
    </row>
    <row r="117" spans="1:17" x14ac:dyDescent="0.25">
      <c r="A117">
        <v>2784604</v>
      </c>
      <c r="B117">
        <v>2</v>
      </c>
      <c r="C117" t="s">
        <v>762</v>
      </c>
      <c r="D117">
        <v>-111.92631523879101</v>
      </c>
      <c r="E117">
        <v>33.392820041783402</v>
      </c>
      <c r="F117">
        <v>3</v>
      </c>
      <c r="G117" t="s">
        <v>765</v>
      </c>
      <c r="H117" t="s">
        <v>762</v>
      </c>
      <c r="I117" t="s">
        <v>759</v>
      </c>
      <c r="J117">
        <v>41534.700694444444</v>
      </c>
      <c r="K117" t="s">
        <v>773</v>
      </c>
      <c r="L117" t="s">
        <v>761</v>
      </c>
      <c r="M117">
        <v>142</v>
      </c>
      <c r="N117">
        <v>1.720767458E-4</v>
      </c>
      <c r="O117">
        <f t="shared" si="3"/>
        <v>-111.926198</v>
      </c>
      <c r="P117">
        <f t="shared" si="4"/>
        <v>33.392946000000002</v>
      </c>
      <c r="Q117">
        <f t="shared" si="5"/>
        <v>17.723489643717492</v>
      </c>
    </row>
    <row r="118" spans="1:17" x14ac:dyDescent="0.25">
      <c r="A118">
        <v>2656750</v>
      </c>
      <c r="B118">
        <v>2</v>
      </c>
      <c r="C118" t="s">
        <v>762</v>
      </c>
      <c r="D118">
        <v>-111.911182840404</v>
      </c>
      <c r="E118">
        <v>33.3492762903171</v>
      </c>
      <c r="F118">
        <v>1</v>
      </c>
      <c r="G118" t="s">
        <v>758</v>
      </c>
      <c r="H118" t="s">
        <v>762</v>
      </c>
      <c r="I118" t="s">
        <v>759</v>
      </c>
      <c r="J118">
        <v>41157.703472222223</v>
      </c>
      <c r="K118" t="s">
        <v>764</v>
      </c>
      <c r="L118" t="s">
        <v>761</v>
      </c>
      <c r="M118">
        <v>127</v>
      </c>
      <c r="N118">
        <v>1.724772433E-4</v>
      </c>
      <c r="O118">
        <f t="shared" si="3"/>
        <v>-111.911297</v>
      </c>
      <c r="P118">
        <f t="shared" si="4"/>
        <v>33.349147000000002</v>
      </c>
      <c r="Q118">
        <f t="shared" si="5"/>
        <v>17.844273482963981</v>
      </c>
    </row>
    <row r="119" spans="1:17" x14ac:dyDescent="0.25">
      <c r="A119">
        <v>2443593</v>
      </c>
      <c r="B119">
        <v>2</v>
      </c>
      <c r="C119" t="s">
        <v>762</v>
      </c>
      <c r="D119">
        <v>-111.936643311301</v>
      </c>
      <c r="E119">
        <v>33.421946220854103</v>
      </c>
      <c r="F119">
        <v>2</v>
      </c>
      <c r="G119" t="s">
        <v>763</v>
      </c>
      <c r="H119" t="s">
        <v>762</v>
      </c>
      <c r="I119" t="s">
        <v>759</v>
      </c>
      <c r="J119">
        <v>40409.854166666664</v>
      </c>
      <c r="K119" t="s">
        <v>761</v>
      </c>
      <c r="L119" t="s">
        <v>773</v>
      </c>
      <c r="M119">
        <v>151</v>
      </c>
      <c r="N119">
        <v>1.7627085097E-4</v>
      </c>
      <c r="O119">
        <f t="shared" si="3"/>
        <v>-111.936499</v>
      </c>
      <c r="P119">
        <f t="shared" si="4"/>
        <v>33.421844999999998</v>
      </c>
      <c r="Q119">
        <f t="shared" si="5"/>
        <v>17.500608396968644</v>
      </c>
    </row>
    <row r="120" spans="1:17" x14ac:dyDescent="0.25">
      <c r="A120">
        <v>2686283</v>
      </c>
      <c r="B120">
        <v>2</v>
      </c>
      <c r="C120" t="s">
        <v>757</v>
      </c>
      <c r="D120">
        <v>-111.936643311301</v>
      </c>
      <c r="E120">
        <v>33.421946220854103</v>
      </c>
      <c r="F120">
        <v>1</v>
      </c>
      <c r="G120" t="s">
        <v>763</v>
      </c>
      <c r="H120" t="s">
        <v>757</v>
      </c>
      <c r="I120" t="s">
        <v>759</v>
      </c>
      <c r="J120">
        <v>41291.4375</v>
      </c>
      <c r="K120" t="s">
        <v>761</v>
      </c>
      <c r="L120" t="s">
        <v>760</v>
      </c>
      <c r="M120">
        <v>151</v>
      </c>
      <c r="N120">
        <v>1.7627085097E-4</v>
      </c>
      <c r="O120">
        <f t="shared" si="3"/>
        <v>-111.936499</v>
      </c>
      <c r="P120">
        <f t="shared" si="4"/>
        <v>33.421844999999998</v>
      </c>
      <c r="Q120">
        <f t="shared" si="5"/>
        <v>17.500608396968644</v>
      </c>
    </row>
    <row r="121" spans="1:17" x14ac:dyDescent="0.25">
      <c r="A121">
        <v>2669994</v>
      </c>
      <c r="B121">
        <v>2</v>
      </c>
      <c r="C121" t="s">
        <v>762</v>
      </c>
      <c r="D121">
        <v>-111.939711863181</v>
      </c>
      <c r="E121">
        <v>33.400109481405103</v>
      </c>
      <c r="F121">
        <v>1</v>
      </c>
      <c r="G121" t="s">
        <v>763</v>
      </c>
      <c r="H121" t="s">
        <v>762</v>
      </c>
      <c r="I121" t="s">
        <v>759</v>
      </c>
      <c r="J121">
        <v>41170.417361111111</v>
      </c>
      <c r="K121" t="s">
        <v>769</v>
      </c>
      <c r="L121" t="s">
        <v>787</v>
      </c>
      <c r="M121">
        <v>145</v>
      </c>
      <c r="N121">
        <v>1.7636152411999999E-4</v>
      </c>
      <c r="O121">
        <f t="shared" si="3"/>
        <v>-111.939599</v>
      </c>
      <c r="P121">
        <f t="shared" si="4"/>
        <v>33.400244999999998</v>
      </c>
      <c r="Q121">
        <f t="shared" si="5"/>
        <v>18.334657274592747</v>
      </c>
    </row>
    <row r="122" spans="1:17" x14ac:dyDescent="0.25">
      <c r="A122">
        <v>2290197</v>
      </c>
      <c r="B122">
        <v>2</v>
      </c>
      <c r="C122" t="s">
        <v>762</v>
      </c>
      <c r="D122">
        <v>-111.92593271461899</v>
      </c>
      <c r="E122">
        <v>33.4075079553743</v>
      </c>
      <c r="F122">
        <v>2</v>
      </c>
      <c r="G122" t="s">
        <v>765</v>
      </c>
      <c r="H122" t="s">
        <v>762</v>
      </c>
      <c r="I122" t="s">
        <v>759</v>
      </c>
      <c r="J122">
        <v>39909.760416666664</v>
      </c>
      <c r="K122" t="s">
        <v>764</v>
      </c>
      <c r="L122" t="s">
        <v>760</v>
      </c>
      <c r="M122">
        <v>138</v>
      </c>
      <c r="N122">
        <v>1.7686898067999999E-4</v>
      </c>
      <c r="O122">
        <f t="shared" si="3"/>
        <v>-111.926098</v>
      </c>
      <c r="P122">
        <f t="shared" si="4"/>
        <v>33.407445000000003</v>
      </c>
      <c r="Q122">
        <f t="shared" si="5"/>
        <v>16.887519983183967</v>
      </c>
    </row>
    <row r="123" spans="1:17" x14ac:dyDescent="0.25">
      <c r="A123">
        <v>2498158</v>
      </c>
      <c r="B123">
        <v>2</v>
      </c>
      <c r="C123" t="s">
        <v>757</v>
      </c>
      <c r="D123">
        <v>-111.95217915984399</v>
      </c>
      <c r="E123">
        <v>33.414645741081102</v>
      </c>
      <c r="F123">
        <v>3</v>
      </c>
      <c r="G123" t="s">
        <v>758</v>
      </c>
      <c r="H123" t="s">
        <v>757</v>
      </c>
      <c r="I123" t="s">
        <v>759</v>
      </c>
      <c r="J123">
        <v>40597.722916666666</v>
      </c>
      <c r="K123" t="s">
        <v>761</v>
      </c>
      <c r="L123" t="s">
        <v>792</v>
      </c>
      <c r="M123">
        <v>114</v>
      </c>
      <c r="N123">
        <v>1.8016136819E-4</v>
      </c>
      <c r="O123">
        <f t="shared" si="3"/>
        <v>-111.951999</v>
      </c>
      <c r="P123">
        <f t="shared" si="4"/>
        <v>33.414645</v>
      </c>
      <c r="Q123">
        <f t="shared" si="5"/>
        <v>16.760350916312465</v>
      </c>
    </row>
    <row r="124" spans="1:17" x14ac:dyDescent="0.25">
      <c r="A124">
        <v>2784536</v>
      </c>
      <c r="B124">
        <v>2</v>
      </c>
      <c r="C124" t="s">
        <v>757</v>
      </c>
      <c r="D124">
        <v>-111.939955764424</v>
      </c>
      <c r="E124">
        <v>33.419035113935998</v>
      </c>
      <c r="F124">
        <v>3</v>
      </c>
      <c r="G124" t="s">
        <v>758</v>
      </c>
      <c r="H124" t="s">
        <v>757</v>
      </c>
      <c r="I124" t="s">
        <v>759</v>
      </c>
      <c r="J124">
        <v>41545.722916666666</v>
      </c>
      <c r="K124" t="s">
        <v>761</v>
      </c>
      <c r="L124" t="s">
        <v>793</v>
      </c>
      <c r="M124">
        <v>111</v>
      </c>
      <c r="N124">
        <v>1.8081926361999999E-4</v>
      </c>
      <c r="O124">
        <f t="shared" si="3"/>
        <v>-111.93979899999999</v>
      </c>
      <c r="P124">
        <f t="shared" si="4"/>
        <v>33.418945000000001</v>
      </c>
      <c r="Q124">
        <f t="shared" si="5"/>
        <v>17.679863846373902</v>
      </c>
    </row>
    <row r="125" spans="1:17" x14ac:dyDescent="0.25">
      <c r="A125">
        <v>2445982</v>
      </c>
      <c r="B125">
        <v>2</v>
      </c>
      <c r="C125" t="s">
        <v>762</v>
      </c>
      <c r="D125">
        <v>-111.92627158171901</v>
      </c>
      <c r="E125">
        <v>33.407499103241499</v>
      </c>
      <c r="F125">
        <v>3</v>
      </c>
      <c r="G125" t="s">
        <v>758</v>
      </c>
      <c r="H125" t="s">
        <v>762</v>
      </c>
      <c r="I125" t="s">
        <v>759</v>
      </c>
      <c r="J125">
        <v>40435.46875</v>
      </c>
      <c r="K125" t="s">
        <v>761</v>
      </c>
      <c r="L125" t="s">
        <v>764</v>
      </c>
      <c r="M125">
        <v>138</v>
      </c>
      <c r="N125">
        <v>1.8181796918000001E-4</v>
      </c>
      <c r="O125">
        <f t="shared" si="3"/>
        <v>-111.926098</v>
      </c>
      <c r="P125">
        <f t="shared" si="4"/>
        <v>33.407445000000003</v>
      </c>
      <c r="Q125">
        <f t="shared" si="5"/>
        <v>17.227076788155983</v>
      </c>
    </row>
    <row r="126" spans="1:17" x14ac:dyDescent="0.25">
      <c r="A126">
        <v>2589364</v>
      </c>
      <c r="B126">
        <v>2</v>
      </c>
      <c r="C126" t="s">
        <v>762</v>
      </c>
      <c r="D126">
        <v>-111.944281096232</v>
      </c>
      <c r="E126">
        <v>33.425468203075397</v>
      </c>
      <c r="F126">
        <v>3</v>
      </c>
      <c r="G126" t="s">
        <v>758</v>
      </c>
      <c r="H126" t="s">
        <v>762</v>
      </c>
      <c r="I126" t="s">
        <v>759</v>
      </c>
      <c r="J126">
        <v>40849.847916666666</v>
      </c>
      <c r="K126" t="s">
        <v>761</v>
      </c>
      <c r="L126" t="s">
        <v>770</v>
      </c>
      <c r="M126">
        <v>108</v>
      </c>
      <c r="N126">
        <v>1.8356857144E-4</v>
      </c>
      <c r="O126">
        <f t="shared" si="3"/>
        <v>-111.94409899999999</v>
      </c>
      <c r="P126">
        <f t="shared" si="4"/>
        <v>33.425445000000003</v>
      </c>
      <c r="Q126">
        <f t="shared" si="5"/>
        <v>17.13465150981672</v>
      </c>
    </row>
    <row r="127" spans="1:17" x14ac:dyDescent="0.25">
      <c r="A127">
        <v>2608281</v>
      </c>
      <c r="B127">
        <v>2</v>
      </c>
      <c r="C127" t="s">
        <v>762</v>
      </c>
      <c r="D127">
        <v>-111.944281096232</v>
      </c>
      <c r="E127">
        <v>33.425468203075397</v>
      </c>
      <c r="F127">
        <v>3</v>
      </c>
      <c r="G127" t="s">
        <v>758</v>
      </c>
      <c r="H127" t="s">
        <v>762</v>
      </c>
      <c r="I127" t="s">
        <v>759</v>
      </c>
      <c r="J127">
        <v>40975.820833333331</v>
      </c>
      <c r="K127" t="s">
        <v>778</v>
      </c>
      <c r="L127" t="s">
        <v>761</v>
      </c>
      <c r="M127">
        <v>108</v>
      </c>
      <c r="N127">
        <v>1.8356857144E-4</v>
      </c>
      <c r="O127">
        <f t="shared" si="3"/>
        <v>-111.94409899999999</v>
      </c>
      <c r="P127">
        <f t="shared" si="4"/>
        <v>33.425445000000003</v>
      </c>
      <c r="Q127">
        <f t="shared" si="5"/>
        <v>17.13465150981672</v>
      </c>
    </row>
    <row r="128" spans="1:17" x14ac:dyDescent="0.25">
      <c r="A128">
        <v>2665142</v>
      </c>
      <c r="B128">
        <v>2</v>
      </c>
      <c r="C128" t="s">
        <v>762</v>
      </c>
      <c r="D128">
        <v>-111.944281096232</v>
      </c>
      <c r="E128">
        <v>33.425468203075397</v>
      </c>
      <c r="F128">
        <v>3</v>
      </c>
      <c r="G128" t="s">
        <v>758</v>
      </c>
      <c r="H128" t="s">
        <v>762</v>
      </c>
      <c r="I128" t="s">
        <v>759</v>
      </c>
      <c r="J128">
        <v>41149.482638888891</v>
      </c>
      <c r="K128" t="s">
        <v>761</v>
      </c>
      <c r="L128" t="s">
        <v>760</v>
      </c>
      <c r="M128">
        <v>108</v>
      </c>
      <c r="N128">
        <v>1.8356857144E-4</v>
      </c>
      <c r="O128">
        <f t="shared" si="3"/>
        <v>-111.94409899999999</v>
      </c>
      <c r="P128">
        <f t="shared" si="4"/>
        <v>33.425445000000003</v>
      </c>
      <c r="Q128">
        <f t="shared" si="5"/>
        <v>17.13465150981672</v>
      </c>
    </row>
    <row r="129" spans="1:17" x14ac:dyDescent="0.25">
      <c r="A129">
        <v>2786890</v>
      </c>
      <c r="B129">
        <v>2</v>
      </c>
      <c r="C129" t="s">
        <v>762</v>
      </c>
      <c r="D129">
        <v>-111.944281096232</v>
      </c>
      <c r="E129">
        <v>33.425468203075397</v>
      </c>
      <c r="F129">
        <v>2</v>
      </c>
      <c r="G129" t="s">
        <v>758</v>
      </c>
      <c r="H129" t="s">
        <v>762</v>
      </c>
      <c r="I129" t="s">
        <v>759</v>
      </c>
      <c r="J129">
        <v>41578.376388888886</v>
      </c>
      <c r="K129" t="s">
        <v>761</v>
      </c>
      <c r="L129" t="s">
        <v>760</v>
      </c>
      <c r="M129">
        <v>108</v>
      </c>
      <c r="N129">
        <v>1.8356857144E-4</v>
      </c>
      <c r="O129">
        <f t="shared" si="3"/>
        <v>-111.94409899999999</v>
      </c>
      <c r="P129">
        <f t="shared" si="4"/>
        <v>33.425445000000003</v>
      </c>
      <c r="Q129">
        <f t="shared" si="5"/>
        <v>17.13465150981672</v>
      </c>
    </row>
    <row r="130" spans="1:17" x14ac:dyDescent="0.25">
      <c r="A130">
        <v>2424265</v>
      </c>
      <c r="B130">
        <v>2</v>
      </c>
      <c r="C130" t="s">
        <v>762</v>
      </c>
      <c r="D130">
        <v>-111.93068793851199</v>
      </c>
      <c r="E130">
        <v>33.440226334136803</v>
      </c>
      <c r="F130">
        <v>3</v>
      </c>
      <c r="G130" t="s">
        <v>758</v>
      </c>
      <c r="H130" t="s">
        <v>762</v>
      </c>
      <c r="I130" t="s">
        <v>759</v>
      </c>
      <c r="J130">
        <v>40359.451388888891</v>
      </c>
      <c r="K130" t="s">
        <v>764</v>
      </c>
      <c r="L130" t="s">
        <v>761</v>
      </c>
      <c r="M130">
        <v>157</v>
      </c>
      <c r="N130">
        <v>1.8405784155999999E-4</v>
      </c>
      <c r="O130">
        <f t="shared" ref="O130:O193" si="6">INDEX(GPS_,MATCH($M130,loc_ID,0),2)</f>
        <v>-111.93086099999999</v>
      </c>
      <c r="P130">
        <f t="shared" ref="P130:P193" si="7">INDEX(GPS_,MATCH($M130,loc_ID,0),1)</f>
        <v>33.440289</v>
      </c>
      <c r="Q130">
        <f t="shared" ref="Q130:Q193" si="8">SQRT(SUMSQ(ABS(E130-P130)*lat_m,ABS(D130-O130)*long_m))</f>
        <v>17.535991704268589</v>
      </c>
    </row>
    <row r="131" spans="1:17" x14ac:dyDescent="0.25">
      <c r="A131">
        <v>2589807</v>
      </c>
      <c r="B131">
        <v>2</v>
      </c>
      <c r="C131" t="s">
        <v>757</v>
      </c>
      <c r="D131">
        <v>-111.926280557193</v>
      </c>
      <c r="E131">
        <v>33.414606494840001</v>
      </c>
      <c r="F131">
        <v>3</v>
      </c>
      <c r="G131" t="s">
        <v>758</v>
      </c>
      <c r="H131" t="s">
        <v>757</v>
      </c>
      <c r="I131" t="s">
        <v>759</v>
      </c>
      <c r="J131">
        <v>40862.664583333331</v>
      </c>
      <c r="K131" t="s">
        <v>761</v>
      </c>
      <c r="L131" t="s">
        <v>794</v>
      </c>
      <c r="M131">
        <v>131</v>
      </c>
      <c r="N131">
        <v>1.8657378182000001E-4</v>
      </c>
      <c r="O131">
        <f t="shared" si="6"/>
        <v>-111.926098</v>
      </c>
      <c r="P131">
        <f t="shared" si="7"/>
        <v>33.414645</v>
      </c>
      <c r="Q131">
        <f t="shared" si="8"/>
        <v>17.511903777914959</v>
      </c>
    </row>
    <row r="132" spans="1:17" x14ac:dyDescent="0.25">
      <c r="A132">
        <v>2734594</v>
      </c>
      <c r="B132">
        <v>3</v>
      </c>
      <c r="C132" t="s">
        <v>762</v>
      </c>
      <c r="D132">
        <v>-111.939595035229</v>
      </c>
      <c r="E132">
        <v>33.3930074372851</v>
      </c>
      <c r="F132">
        <v>2</v>
      </c>
      <c r="G132" t="s">
        <v>758</v>
      </c>
      <c r="H132" t="s">
        <v>762</v>
      </c>
      <c r="I132" t="s">
        <v>759</v>
      </c>
      <c r="J132">
        <v>41423.582638888889</v>
      </c>
      <c r="K132" t="s">
        <v>795</v>
      </c>
      <c r="L132" t="s">
        <v>787</v>
      </c>
      <c r="M132">
        <v>144</v>
      </c>
      <c r="N132">
        <v>1.8784238667E-4</v>
      </c>
      <c r="O132">
        <f t="shared" si="6"/>
        <v>-111.939499</v>
      </c>
      <c r="P132">
        <f t="shared" si="7"/>
        <v>33.392845999999999</v>
      </c>
      <c r="Q132">
        <f t="shared" si="8"/>
        <v>20.010408994077022</v>
      </c>
    </row>
    <row r="133" spans="1:17" x14ac:dyDescent="0.25">
      <c r="A133">
        <v>2756571</v>
      </c>
      <c r="B133">
        <v>2</v>
      </c>
      <c r="C133" t="s">
        <v>762</v>
      </c>
      <c r="D133">
        <v>-111.943109233901</v>
      </c>
      <c r="E133">
        <v>33.437695399897898</v>
      </c>
      <c r="F133">
        <v>3</v>
      </c>
      <c r="G133" t="s">
        <v>758</v>
      </c>
      <c r="H133" t="s">
        <v>762</v>
      </c>
      <c r="I133" t="s">
        <v>759</v>
      </c>
      <c r="J133">
        <v>41520.374305555553</v>
      </c>
      <c r="K133" t="s">
        <v>764</v>
      </c>
      <c r="L133" t="s">
        <v>761</v>
      </c>
      <c r="M133">
        <v>101</v>
      </c>
      <c r="N133">
        <v>1.8893162422E-4</v>
      </c>
      <c r="O133">
        <f t="shared" si="6"/>
        <v>-111.943254</v>
      </c>
      <c r="P133">
        <f t="shared" si="7"/>
        <v>33.437573999999998</v>
      </c>
      <c r="Q133">
        <f t="shared" si="8"/>
        <v>19.043903657260866</v>
      </c>
    </row>
    <row r="134" spans="1:17" x14ac:dyDescent="0.25">
      <c r="A134">
        <v>2589878</v>
      </c>
      <c r="B134">
        <v>2</v>
      </c>
      <c r="C134" t="s">
        <v>769</v>
      </c>
      <c r="D134">
        <v>-111.942388051085</v>
      </c>
      <c r="E134">
        <v>33.421954908114301</v>
      </c>
      <c r="F134">
        <v>1</v>
      </c>
      <c r="G134" t="s">
        <v>758</v>
      </c>
      <c r="H134" t="s">
        <v>769</v>
      </c>
      <c r="I134" t="s">
        <v>759</v>
      </c>
      <c r="J134">
        <v>40880.974305555559</v>
      </c>
      <c r="K134" t="s">
        <v>761</v>
      </c>
      <c r="L134" t="s">
        <v>769</v>
      </c>
      <c r="M134">
        <v>119</v>
      </c>
      <c r="N134">
        <v>1.8931054770000001E-4</v>
      </c>
      <c r="O134">
        <f t="shared" si="6"/>
        <v>-111.942199</v>
      </c>
      <c r="P134">
        <f t="shared" si="7"/>
        <v>33.421945000000001</v>
      </c>
      <c r="Q134">
        <f t="shared" si="8"/>
        <v>17.621594707795925</v>
      </c>
    </row>
    <row r="135" spans="1:17" x14ac:dyDescent="0.25">
      <c r="A135">
        <v>2424496</v>
      </c>
      <c r="B135">
        <v>2</v>
      </c>
      <c r="C135" t="s">
        <v>762</v>
      </c>
      <c r="D135">
        <v>-111.934955379009</v>
      </c>
      <c r="E135">
        <v>33.421951977989103</v>
      </c>
      <c r="F135">
        <v>3</v>
      </c>
      <c r="G135" t="s">
        <v>771</v>
      </c>
      <c r="H135" t="s">
        <v>762</v>
      </c>
      <c r="I135" t="s">
        <v>759</v>
      </c>
      <c r="J135">
        <v>40347.999305555553</v>
      </c>
      <c r="K135" t="s">
        <v>761</v>
      </c>
      <c r="L135" t="s">
        <v>763</v>
      </c>
      <c r="M135">
        <v>115</v>
      </c>
      <c r="N135">
        <v>1.89469482E-4</v>
      </c>
      <c r="O135">
        <f t="shared" si="6"/>
        <v>-111.934799</v>
      </c>
      <c r="P135">
        <f t="shared" si="7"/>
        <v>33.421844999999998</v>
      </c>
      <c r="Q135">
        <f t="shared" si="8"/>
        <v>18.772852998805977</v>
      </c>
    </row>
    <row r="136" spans="1:17" x14ac:dyDescent="0.25">
      <c r="A136">
        <v>2458259</v>
      </c>
      <c r="B136">
        <v>2</v>
      </c>
      <c r="C136" t="s">
        <v>757</v>
      </c>
      <c r="D136">
        <v>-111.942388835049</v>
      </c>
      <c r="E136">
        <v>33.421928672159602</v>
      </c>
      <c r="F136">
        <v>3</v>
      </c>
      <c r="G136" t="s">
        <v>758</v>
      </c>
      <c r="H136" t="s">
        <v>757</v>
      </c>
      <c r="I136" t="s">
        <v>759</v>
      </c>
      <c r="J136">
        <v>40463.695138888892</v>
      </c>
      <c r="K136" t="s">
        <v>761</v>
      </c>
      <c r="L136" t="s">
        <v>769</v>
      </c>
      <c r="M136">
        <v>119</v>
      </c>
      <c r="N136">
        <v>1.9053593939000001E-4</v>
      </c>
      <c r="O136">
        <f t="shared" si="6"/>
        <v>-111.942199</v>
      </c>
      <c r="P136">
        <f t="shared" si="7"/>
        <v>33.421945000000001</v>
      </c>
      <c r="Q136">
        <f t="shared" si="8"/>
        <v>17.752835035296329</v>
      </c>
    </row>
    <row r="137" spans="1:17" x14ac:dyDescent="0.25">
      <c r="A137">
        <v>2510347</v>
      </c>
      <c r="B137">
        <v>2</v>
      </c>
      <c r="C137" t="s">
        <v>757</v>
      </c>
      <c r="D137">
        <v>-111.942388835049</v>
      </c>
      <c r="E137">
        <v>33.421928672159602</v>
      </c>
      <c r="F137">
        <v>1</v>
      </c>
      <c r="G137" t="s">
        <v>758</v>
      </c>
      <c r="H137" t="s">
        <v>757</v>
      </c>
      <c r="I137" t="s">
        <v>759</v>
      </c>
      <c r="J137">
        <v>40616.433333333334</v>
      </c>
      <c r="K137" t="s">
        <v>761</v>
      </c>
      <c r="L137" t="s">
        <v>769</v>
      </c>
      <c r="M137">
        <v>119</v>
      </c>
      <c r="N137">
        <v>1.9053593939000001E-4</v>
      </c>
      <c r="O137">
        <f t="shared" si="6"/>
        <v>-111.942199</v>
      </c>
      <c r="P137">
        <f t="shared" si="7"/>
        <v>33.421945000000001</v>
      </c>
      <c r="Q137">
        <f t="shared" si="8"/>
        <v>17.752835035296329</v>
      </c>
    </row>
    <row r="138" spans="1:17" x14ac:dyDescent="0.25">
      <c r="A138">
        <v>2647938</v>
      </c>
      <c r="B138">
        <v>2</v>
      </c>
      <c r="C138" t="s">
        <v>762</v>
      </c>
      <c r="D138">
        <v>-111.942388835049</v>
      </c>
      <c r="E138">
        <v>33.421928672159602</v>
      </c>
      <c r="F138">
        <v>1</v>
      </c>
      <c r="G138" t="s">
        <v>758</v>
      </c>
      <c r="H138" t="s">
        <v>762</v>
      </c>
      <c r="I138" t="s">
        <v>759</v>
      </c>
      <c r="J138">
        <v>41011.373611111114</v>
      </c>
      <c r="K138" t="s">
        <v>764</v>
      </c>
      <c r="L138" t="s">
        <v>761</v>
      </c>
      <c r="M138">
        <v>119</v>
      </c>
      <c r="N138">
        <v>1.9053593939000001E-4</v>
      </c>
      <c r="O138">
        <f t="shared" si="6"/>
        <v>-111.942199</v>
      </c>
      <c r="P138">
        <f t="shared" si="7"/>
        <v>33.421945000000001</v>
      </c>
      <c r="Q138">
        <f t="shared" si="8"/>
        <v>17.752835035296329</v>
      </c>
    </row>
    <row r="139" spans="1:17" x14ac:dyDescent="0.25">
      <c r="A139">
        <v>2725707</v>
      </c>
      <c r="B139">
        <v>2</v>
      </c>
      <c r="C139" t="s">
        <v>762</v>
      </c>
      <c r="D139">
        <v>-111.942388835049</v>
      </c>
      <c r="E139">
        <v>33.421928672159602</v>
      </c>
      <c r="F139">
        <v>3</v>
      </c>
      <c r="G139" t="s">
        <v>758</v>
      </c>
      <c r="H139" t="s">
        <v>762</v>
      </c>
      <c r="I139" t="s">
        <v>759</v>
      </c>
      <c r="J139">
        <v>41412.859722222223</v>
      </c>
      <c r="K139" t="s">
        <v>761</v>
      </c>
      <c r="L139" t="s">
        <v>796</v>
      </c>
      <c r="M139">
        <v>119</v>
      </c>
      <c r="N139">
        <v>1.9053593939000001E-4</v>
      </c>
      <c r="O139">
        <f t="shared" si="6"/>
        <v>-111.942199</v>
      </c>
      <c r="P139">
        <f t="shared" si="7"/>
        <v>33.421945000000001</v>
      </c>
      <c r="Q139">
        <f t="shared" si="8"/>
        <v>17.752835035296329</v>
      </c>
    </row>
    <row r="140" spans="1:17" x14ac:dyDescent="0.25">
      <c r="A140">
        <v>2791025</v>
      </c>
      <c r="B140">
        <v>2</v>
      </c>
      <c r="C140" t="s">
        <v>762</v>
      </c>
      <c r="D140">
        <v>-111.942388835049</v>
      </c>
      <c r="E140">
        <v>33.421928672159602</v>
      </c>
      <c r="F140">
        <v>1</v>
      </c>
      <c r="G140" t="s">
        <v>758</v>
      </c>
      <c r="H140" t="s">
        <v>762</v>
      </c>
      <c r="I140" t="s">
        <v>759</v>
      </c>
      <c r="J140">
        <v>41619.326388888891</v>
      </c>
      <c r="K140" t="s">
        <v>761</v>
      </c>
      <c r="L140" t="s">
        <v>770</v>
      </c>
      <c r="M140">
        <v>119</v>
      </c>
      <c r="N140">
        <v>1.9053593939000001E-4</v>
      </c>
      <c r="O140">
        <f t="shared" si="6"/>
        <v>-111.942199</v>
      </c>
      <c r="P140">
        <f t="shared" si="7"/>
        <v>33.421945000000001</v>
      </c>
      <c r="Q140">
        <f t="shared" si="8"/>
        <v>17.752835035296329</v>
      </c>
    </row>
    <row r="141" spans="1:17" x14ac:dyDescent="0.25">
      <c r="A141">
        <v>2682449</v>
      </c>
      <c r="B141">
        <v>2</v>
      </c>
      <c r="C141" t="s">
        <v>757</v>
      </c>
      <c r="D141">
        <v>-111.934893349913</v>
      </c>
      <c r="E141">
        <v>33.407432174522697</v>
      </c>
      <c r="F141">
        <v>2</v>
      </c>
      <c r="G141" t="s">
        <v>758</v>
      </c>
      <c r="H141" t="s">
        <v>757</v>
      </c>
      <c r="I141" t="s">
        <v>759</v>
      </c>
      <c r="J141">
        <v>41281.368055555555</v>
      </c>
      <c r="K141" t="s">
        <v>761</v>
      </c>
      <c r="L141" t="s">
        <v>760</v>
      </c>
      <c r="M141">
        <v>139</v>
      </c>
      <c r="N141">
        <v>1.9477264067E-4</v>
      </c>
      <c r="O141">
        <f t="shared" si="6"/>
        <v>-111.93469899999999</v>
      </c>
      <c r="P141">
        <f t="shared" si="7"/>
        <v>33.407445000000003</v>
      </c>
      <c r="Q141">
        <f t="shared" si="8"/>
        <v>18.1361142020431</v>
      </c>
    </row>
    <row r="142" spans="1:17" x14ac:dyDescent="0.25">
      <c r="A142">
        <v>2745015</v>
      </c>
      <c r="B142">
        <v>2</v>
      </c>
      <c r="C142" t="s">
        <v>762</v>
      </c>
      <c r="D142">
        <v>-111.934893349913</v>
      </c>
      <c r="E142">
        <v>33.407432174522697</v>
      </c>
      <c r="F142">
        <v>2</v>
      </c>
      <c r="G142" t="s">
        <v>758</v>
      </c>
      <c r="H142" t="s">
        <v>762</v>
      </c>
      <c r="I142" t="s">
        <v>759</v>
      </c>
      <c r="J142">
        <v>41470.627083333333</v>
      </c>
      <c r="K142" t="s">
        <v>773</v>
      </c>
      <c r="L142" t="s">
        <v>761</v>
      </c>
      <c r="M142">
        <v>139</v>
      </c>
      <c r="N142">
        <v>1.9477264067E-4</v>
      </c>
      <c r="O142">
        <f t="shared" si="6"/>
        <v>-111.93469899999999</v>
      </c>
      <c r="P142">
        <f t="shared" si="7"/>
        <v>33.407445000000003</v>
      </c>
      <c r="Q142">
        <f t="shared" si="8"/>
        <v>18.1361142020431</v>
      </c>
    </row>
    <row r="143" spans="1:17" x14ac:dyDescent="0.25">
      <c r="A143">
        <v>2387756</v>
      </c>
      <c r="B143">
        <v>2</v>
      </c>
      <c r="C143" t="s">
        <v>762</v>
      </c>
      <c r="D143">
        <v>-111.92629070013</v>
      </c>
      <c r="E143">
        <v>33.414611808277101</v>
      </c>
      <c r="F143">
        <v>3</v>
      </c>
      <c r="G143" t="s">
        <v>758</v>
      </c>
      <c r="H143" t="s">
        <v>762</v>
      </c>
      <c r="I143" t="s">
        <v>759</v>
      </c>
      <c r="J143">
        <v>40227.319444444445</v>
      </c>
      <c r="K143" t="s">
        <v>761</v>
      </c>
      <c r="L143" t="s">
        <v>760</v>
      </c>
      <c r="M143">
        <v>131</v>
      </c>
      <c r="N143">
        <v>1.9553779832E-4</v>
      </c>
      <c r="O143">
        <f t="shared" si="6"/>
        <v>-111.926098</v>
      </c>
      <c r="P143">
        <f t="shared" si="7"/>
        <v>33.414645</v>
      </c>
      <c r="Q143">
        <f t="shared" si="8"/>
        <v>18.300851586568914</v>
      </c>
    </row>
    <row r="144" spans="1:17" x14ac:dyDescent="0.25">
      <c r="A144">
        <v>2724824</v>
      </c>
      <c r="B144">
        <v>2</v>
      </c>
      <c r="C144" t="s">
        <v>769</v>
      </c>
      <c r="D144">
        <v>-111.93948297048701</v>
      </c>
      <c r="E144">
        <v>33.378211073674798</v>
      </c>
      <c r="F144">
        <v>3</v>
      </c>
      <c r="G144" t="s">
        <v>763</v>
      </c>
      <c r="H144" t="s">
        <v>769</v>
      </c>
      <c r="I144" t="s">
        <v>759</v>
      </c>
      <c r="J144">
        <v>41414.372916666667</v>
      </c>
      <c r="K144" t="s">
        <v>769</v>
      </c>
      <c r="L144" t="s">
        <v>761</v>
      </c>
      <c r="M144">
        <v>147</v>
      </c>
      <c r="N144">
        <v>1.9608330938E-4</v>
      </c>
      <c r="O144">
        <f t="shared" si="6"/>
        <v>-111.93929799999999</v>
      </c>
      <c r="P144">
        <f t="shared" si="7"/>
        <v>33.378146000000001</v>
      </c>
      <c r="Q144">
        <f t="shared" si="8"/>
        <v>18.659996355932407</v>
      </c>
    </row>
    <row r="145" spans="1:17" x14ac:dyDescent="0.25">
      <c r="A145">
        <v>2698634</v>
      </c>
      <c r="B145">
        <v>2</v>
      </c>
      <c r="C145" t="s">
        <v>757</v>
      </c>
      <c r="D145">
        <v>-111.93995613512099</v>
      </c>
      <c r="E145">
        <v>33.419062571216898</v>
      </c>
      <c r="F145">
        <v>3</v>
      </c>
      <c r="G145" t="s">
        <v>758</v>
      </c>
      <c r="H145" t="s">
        <v>757</v>
      </c>
      <c r="I145" t="s">
        <v>759</v>
      </c>
      <c r="J145">
        <v>41323.28125</v>
      </c>
      <c r="K145" t="s">
        <v>761</v>
      </c>
      <c r="L145" t="s">
        <v>770</v>
      </c>
      <c r="M145">
        <v>111</v>
      </c>
      <c r="N145">
        <v>1.9625095489E-4</v>
      </c>
      <c r="O145">
        <f t="shared" si="6"/>
        <v>-111.93979899999999</v>
      </c>
      <c r="P145">
        <f t="shared" si="7"/>
        <v>33.418945000000001</v>
      </c>
      <c r="Q145">
        <f t="shared" si="8"/>
        <v>19.589100556382341</v>
      </c>
    </row>
    <row r="146" spans="1:17" x14ac:dyDescent="0.25">
      <c r="A146">
        <v>2299809</v>
      </c>
      <c r="B146">
        <v>2</v>
      </c>
      <c r="C146" t="s">
        <v>769</v>
      </c>
      <c r="D146">
        <v>-111.926290699467</v>
      </c>
      <c r="E146">
        <v>33.414606311475303</v>
      </c>
      <c r="F146">
        <v>3</v>
      </c>
      <c r="G146" t="s">
        <v>758</v>
      </c>
      <c r="H146" t="s">
        <v>769</v>
      </c>
      <c r="I146" t="s">
        <v>759</v>
      </c>
      <c r="J146">
        <v>39946.304861111108</v>
      </c>
      <c r="K146" t="s">
        <v>770</v>
      </c>
      <c r="L146" t="s">
        <v>770</v>
      </c>
      <c r="M146">
        <v>131</v>
      </c>
      <c r="N146">
        <v>1.9654487153999999E-4</v>
      </c>
      <c r="O146">
        <f t="shared" si="6"/>
        <v>-111.926098</v>
      </c>
      <c r="P146">
        <f t="shared" si="7"/>
        <v>33.414645</v>
      </c>
      <c r="Q146">
        <f t="shared" si="8"/>
        <v>18.433105344827347</v>
      </c>
    </row>
    <row r="147" spans="1:17" x14ac:dyDescent="0.25">
      <c r="A147">
        <v>2367624</v>
      </c>
      <c r="B147">
        <v>2</v>
      </c>
      <c r="C147" t="s">
        <v>762</v>
      </c>
      <c r="D147">
        <v>-111.908918491474</v>
      </c>
      <c r="E147">
        <v>33.407505031993097</v>
      </c>
      <c r="F147">
        <v>2</v>
      </c>
      <c r="G147" t="s">
        <v>758</v>
      </c>
      <c r="H147" t="s">
        <v>762</v>
      </c>
      <c r="I147" t="s">
        <v>759</v>
      </c>
      <c r="J147">
        <v>40155.689583333333</v>
      </c>
      <c r="K147" t="s">
        <v>773</v>
      </c>
      <c r="L147" t="s">
        <v>797</v>
      </c>
      <c r="M147">
        <v>159</v>
      </c>
      <c r="N147">
        <v>2.0180206245000001E-4</v>
      </c>
      <c r="O147">
        <f t="shared" si="6"/>
        <v>-111.90910700000001</v>
      </c>
      <c r="P147">
        <f t="shared" si="7"/>
        <v>33.407432999999997</v>
      </c>
      <c r="Q147">
        <f t="shared" si="8"/>
        <v>19.270888342724735</v>
      </c>
    </row>
    <row r="148" spans="1:17" x14ac:dyDescent="0.25">
      <c r="A148">
        <v>2385249</v>
      </c>
      <c r="B148">
        <v>2</v>
      </c>
      <c r="C148" t="s">
        <v>769</v>
      </c>
      <c r="D148">
        <v>-111.95220086823301</v>
      </c>
      <c r="E148">
        <v>33.4146371461066</v>
      </c>
      <c r="F148">
        <v>3</v>
      </c>
      <c r="G148" t="s">
        <v>758</v>
      </c>
      <c r="H148" t="s">
        <v>769</v>
      </c>
      <c r="I148" t="s">
        <v>759</v>
      </c>
      <c r="J148">
        <v>40448.618055555555</v>
      </c>
      <c r="K148" t="s">
        <v>761</v>
      </c>
      <c r="L148" t="s">
        <v>791</v>
      </c>
      <c r="M148">
        <v>114</v>
      </c>
      <c r="N148">
        <v>2.0202095718E-4</v>
      </c>
      <c r="O148">
        <f t="shared" si="6"/>
        <v>-111.951999</v>
      </c>
      <c r="P148">
        <f t="shared" si="7"/>
        <v>33.414645</v>
      </c>
      <c r="Q148">
        <f t="shared" si="8"/>
        <v>18.79985791031249</v>
      </c>
    </row>
    <row r="149" spans="1:17" x14ac:dyDescent="0.25">
      <c r="A149">
        <v>2445446</v>
      </c>
      <c r="B149">
        <v>2</v>
      </c>
      <c r="C149" t="s">
        <v>762</v>
      </c>
      <c r="D149">
        <v>-111.926266371609</v>
      </c>
      <c r="E149">
        <v>33.414758782802899</v>
      </c>
      <c r="F149">
        <v>1</v>
      </c>
      <c r="G149" t="s">
        <v>758</v>
      </c>
      <c r="H149" t="s">
        <v>762</v>
      </c>
      <c r="I149" t="s">
        <v>759</v>
      </c>
      <c r="J149">
        <v>40434.805555555555</v>
      </c>
      <c r="K149" t="s">
        <v>760</v>
      </c>
      <c r="L149" t="s">
        <v>776</v>
      </c>
      <c r="M149">
        <v>131</v>
      </c>
      <c r="N149">
        <v>2.032130039E-4</v>
      </c>
      <c r="O149">
        <f t="shared" si="6"/>
        <v>-111.926098</v>
      </c>
      <c r="P149">
        <f t="shared" si="7"/>
        <v>33.414645</v>
      </c>
      <c r="Q149">
        <f t="shared" si="8"/>
        <v>20.11480210010939</v>
      </c>
    </row>
    <row r="150" spans="1:17" x14ac:dyDescent="0.25">
      <c r="A150">
        <v>2595901</v>
      </c>
      <c r="B150">
        <v>2</v>
      </c>
      <c r="C150" t="s">
        <v>757</v>
      </c>
      <c r="D150">
        <v>-111.92628143535001</v>
      </c>
      <c r="E150">
        <v>33.414732960048703</v>
      </c>
      <c r="F150">
        <v>2</v>
      </c>
      <c r="G150" t="s">
        <v>758</v>
      </c>
      <c r="H150" t="s">
        <v>757</v>
      </c>
      <c r="I150" t="s">
        <v>759</v>
      </c>
      <c r="J150">
        <v>40921.6875</v>
      </c>
      <c r="K150" t="s">
        <v>761</v>
      </c>
      <c r="L150" t="s">
        <v>770</v>
      </c>
      <c r="M150">
        <v>131</v>
      </c>
      <c r="N150">
        <v>2.0343425916E-4</v>
      </c>
      <c r="O150">
        <f t="shared" si="6"/>
        <v>-111.926098</v>
      </c>
      <c r="P150">
        <f t="shared" si="7"/>
        <v>33.414645</v>
      </c>
      <c r="Q150">
        <f t="shared" si="8"/>
        <v>19.656680543139306</v>
      </c>
    </row>
    <row r="151" spans="1:17" x14ac:dyDescent="0.25">
      <c r="A151">
        <v>2678106</v>
      </c>
      <c r="B151">
        <v>2</v>
      </c>
      <c r="C151" t="s">
        <v>762</v>
      </c>
      <c r="D151">
        <v>-111.926300271766</v>
      </c>
      <c r="E151">
        <v>33.400224065678103</v>
      </c>
      <c r="F151">
        <v>1</v>
      </c>
      <c r="G151" t="s">
        <v>758</v>
      </c>
      <c r="H151" t="s">
        <v>762</v>
      </c>
      <c r="I151" t="s">
        <v>759</v>
      </c>
      <c r="J151">
        <v>41251.354166666664</v>
      </c>
      <c r="K151" t="s">
        <v>763</v>
      </c>
      <c r="L151" t="s">
        <v>763</v>
      </c>
      <c r="M151">
        <v>129</v>
      </c>
      <c r="N151">
        <v>2.0345756755999999E-4</v>
      </c>
      <c r="O151">
        <f t="shared" si="6"/>
        <v>-111.926098</v>
      </c>
      <c r="P151">
        <f t="shared" si="7"/>
        <v>33.400246000000003</v>
      </c>
      <c r="Q151">
        <f t="shared" si="8"/>
        <v>18.973814484348981</v>
      </c>
    </row>
    <row r="152" spans="1:17" x14ac:dyDescent="0.25">
      <c r="A152">
        <v>2592202</v>
      </c>
      <c r="B152">
        <v>2</v>
      </c>
      <c r="C152" t="s">
        <v>762</v>
      </c>
      <c r="D152">
        <v>-111.94000606428099</v>
      </c>
      <c r="E152">
        <v>33.421931891749701</v>
      </c>
      <c r="F152">
        <v>2</v>
      </c>
      <c r="G152" t="s">
        <v>758</v>
      </c>
      <c r="H152" t="s">
        <v>762</v>
      </c>
      <c r="I152" t="s">
        <v>759</v>
      </c>
      <c r="J152">
        <v>40852.768055555556</v>
      </c>
      <c r="K152" t="s">
        <v>773</v>
      </c>
      <c r="L152" t="s">
        <v>761</v>
      </c>
      <c r="M152">
        <v>118</v>
      </c>
      <c r="N152">
        <v>2.0747877648999999E-4</v>
      </c>
      <c r="O152">
        <f t="shared" si="6"/>
        <v>-111.93979899999999</v>
      </c>
      <c r="P152">
        <f t="shared" si="7"/>
        <v>33.421945000000001</v>
      </c>
      <c r="Q152">
        <f t="shared" si="8"/>
        <v>19.317837259803714</v>
      </c>
    </row>
    <row r="153" spans="1:17" x14ac:dyDescent="0.25">
      <c r="A153">
        <v>2674015</v>
      </c>
      <c r="B153">
        <v>2</v>
      </c>
      <c r="C153" t="s">
        <v>788</v>
      </c>
      <c r="D153">
        <v>-111.94000606428099</v>
      </c>
      <c r="E153">
        <v>33.421931891749701</v>
      </c>
      <c r="F153">
        <v>3</v>
      </c>
      <c r="G153" t="s">
        <v>758</v>
      </c>
      <c r="H153" t="s">
        <v>788</v>
      </c>
      <c r="I153" t="s">
        <v>759</v>
      </c>
      <c r="J153">
        <v>41184.710416666669</v>
      </c>
      <c r="K153" t="s">
        <v>761</v>
      </c>
      <c r="L153" t="s">
        <v>767</v>
      </c>
      <c r="M153">
        <v>118</v>
      </c>
      <c r="N153">
        <v>2.0747877648999999E-4</v>
      </c>
      <c r="O153">
        <f t="shared" si="6"/>
        <v>-111.93979899999999</v>
      </c>
      <c r="P153">
        <f t="shared" si="7"/>
        <v>33.421945000000001</v>
      </c>
      <c r="Q153">
        <f t="shared" si="8"/>
        <v>19.317837259803714</v>
      </c>
    </row>
    <row r="154" spans="1:17" x14ac:dyDescent="0.25">
      <c r="A154">
        <v>2691863</v>
      </c>
      <c r="B154">
        <v>2</v>
      </c>
      <c r="C154" t="s">
        <v>762</v>
      </c>
      <c r="D154">
        <v>-111.94000606428099</v>
      </c>
      <c r="E154">
        <v>33.421931891749701</v>
      </c>
      <c r="F154">
        <v>3</v>
      </c>
      <c r="G154" t="s">
        <v>758</v>
      </c>
      <c r="H154" t="s">
        <v>762</v>
      </c>
      <c r="I154" t="s">
        <v>759</v>
      </c>
      <c r="J154">
        <v>41310.708333333336</v>
      </c>
      <c r="K154" t="s">
        <v>761</v>
      </c>
      <c r="L154" t="s">
        <v>770</v>
      </c>
      <c r="M154">
        <v>118</v>
      </c>
      <c r="N154">
        <v>2.0747877648999999E-4</v>
      </c>
      <c r="O154">
        <f t="shared" si="6"/>
        <v>-111.93979899999999</v>
      </c>
      <c r="P154">
        <f t="shared" si="7"/>
        <v>33.421945000000001</v>
      </c>
      <c r="Q154">
        <f t="shared" si="8"/>
        <v>19.317837259803714</v>
      </c>
    </row>
    <row r="155" spans="1:17" x14ac:dyDescent="0.25">
      <c r="A155">
        <v>2288966</v>
      </c>
      <c r="B155">
        <v>2</v>
      </c>
      <c r="C155" t="s">
        <v>780</v>
      </c>
      <c r="D155">
        <v>-111.96092205494899</v>
      </c>
      <c r="E155">
        <v>33.421728387575499</v>
      </c>
      <c r="F155">
        <v>3</v>
      </c>
      <c r="G155" t="s">
        <v>765</v>
      </c>
      <c r="H155" t="s">
        <v>780</v>
      </c>
      <c r="I155" t="s">
        <v>759</v>
      </c>
      <c r="J155">
        <v>39878.588888888888</v>
      </c>
      <c r="K155" t="s">
        <v>761</v>
      </c>
      <c r="L155" t="s">
        <v>785</v>
      </c>
      <c r="M155">
        <v>165</v>
      </c>
      <c r="N155">
        <v>2.0808762673000001E-4</v>
      </c>
      <c r="O155">
        <f t="shared" si="6"/>
        <v>-111.960908</v>
      </c>
      <c r="P155">
        <f t="shared" si="7"/>
        <v>33.421936000000002</v>
      </c>
      <c r="Q155">
        <f t="shared" si="8"/>
        <v>23.063713306367401</v>
      </c>
    </row>
    <row r="156" spans="1:17" x14ac:dyDescent="0.25">
      <c r="A156">
        <v>2798999</v>
      </c>
      <c r="B156">
        <v>2</v>
      </c>
      <c r="C156" t="s">
        <v>757</v>
      </c>
      <c r="D156">
        <v>-111.940007039465</v>
      </c>
      <c r="E156">
        <v>33.425471831374502</v>
      </c>
      <c r="F156">
        <v>1</v>
      </c>
      <c r="G156" t="s">
        <v>758</v>
      </c>
      <c r="H156" t="s">
        <v>757</v>
      </c>
      <c r="I156" t="s">
        <v>759</v>
      </c>
      <c r="J156">
        <v>41623.658333333333</v>
      </c>
      <c r="K156" t="s">
        <v>761</v>
      </c>
      <c r="L156" t="s">
        <v>798</v>
      </c>
      <c r="M156">
        <v>106</v>
      </c>
      <c r="N156">
        <v>2.0976258403000001E-4</v>
      </c>
      <c r="O156">
        <f t="shared" si="6"/>
        <v>-111.93979899999999</v>
      </c>
      <c r="P156">
        <f t="shared" si="7"/>
        <v>33.425445000000003</v>
      </c>
      <c r="Q156">
        <f t="shared" si="8"/>
        <v>19.581228842942501</v>
      </c>
    </row>
    <row r="157" spans="1:17" x14ac:dyDescent="0.25">
      <c r="A157">
        <v>2335959</v>
      </c>
      <c r="B157">
        <v>2</v>
      </c>
      <c r="C157" t="s">
        <v>762</v>
      </c>
      <c r="D157">
        <v>-111.936671584462</v>
      </c>
      <c r="E157">
        <v>33.421965283320603</v>
      </c>
      <c r="F157">
        <v>3</v>
      </c>
      <c r="G157" t="s">
        <v>758</v>
      </c>
      <c r="H157" t="s">
        <v>762</v>
      </c>
      <c r="I157" t="s">
        <v>759</v>
      </c>
      <c r="J157">
        <v>40043.359722222223</v>
      </c>
      <c r="K157" t="s">
        <v>761</v>
      </c>
      <c r="L157" t="s">
        <v>760</v>
      </c>
      <c r="M157">
        <v>151</v>
      </c>
      <c r="N157">
        <v>2.1036509629999999E-4</v>
      </c>
      <c r="O157">
        <f t="shared" si="6"/>
        <v>-111.936499</v>
      </c>
      <c r="P157">
        <f t="shared" si="7"/>
        <v>33.421844999999998</v>
      </c>
      <c r="Q157">
        <f t="shared" si="8"/>
        <v>20.874713830242012</v>
      </c>
    </row>
    <row r="158" spans="1:17" x14ac:dyDescent="0.25">
      <c r="A158">
        <v>2589266</v>
      </c>
      <c r="B158">
        <v>2</v>
      </c>
      <c r="C158" t="s">
        <v>762</v>
      </c>
      <c r="D158">
        <v>-111.942389198055</v>
      </c>
      <c r="E158">
        <v>33.422037376633398</v>
      </c>
      <c r="F158">
        <v>1</v>
      </c>
      <c r="G158" t="s">
        <v>758</v>
      </c>
      <c r="H158" t="s">
        <v>762</v>
      </c>
      <c r="I158" t="s">
        <v>759</v>
      </c>
      <c r="J158">
        <v>40876.342361111114</v>
      </c>
      <c r="K158" t="s">
        <v>769</v>
      </c>
      <c r="L158" t="s">
        <v>761</v>
      </c>
      <c r="M158">
        <v>119</v>
      </c>
      <c r="N158">
        <v>2.1144441946E-4</v>
      </c>
      <c r="O158">
        <f t="shared" si="6"/>
        <v>-111.942199</v>
      </c>
      <c r="P158">
        <f t="shared" si="7"/>
        <v>33.421945000000001</v>
      </c>
      <c r="Q158">
        <f t="shared" si="8"/>
        <v>20.446286621076297</v>
      </c>
    </row>
    <row r="159" spans="1:17" x14ac:dyDescent="0.25">
      <c r="A159">
        <v>2786384</v>
      </c>
      <c r="B159">
        <v>2</v>
      </c>
      <c r="C159" t="s">
        <v>762</v>
      </c>
      <c r="D159">
        <v>-111.939587599425</v>
      </c>
      <c r="E159">
        <v>33.392653518729198</v>
      </c>
      <c r="F159">
        <v>1</v>
      </c>
      <c r="G159" t="s">
        <v>771</v>
      </c>
      <c r="H159" t="s">
        <v>762</v>
      </c>
      <c r="I159" t="s">
        <v>759</v>
      </c>
      <c r="J159">
        <v>41595.745138888888</v>
      </c>
      <c r="K159" t="s">
        <v>761</v>
      </c>
      <c r="L159" t="s">
        <v>760</v>
      </c>
      <c r="M159">
        <v>144</v>
      </c>
      <c r="N159">
        <v>2.1189359999999999E-4</v>
      </c>
      <c r="O159">
        <f t="shared" si="6"/>
        <v>-111.939499</v>
      </c>
      <c r="P159">
        <f t="shared" si="7"/>
        <v>33.392845999999999</v>
      </c>
      <c r="Q159">
        <f t="shared" si="8"/>
        <v>22.884284074334477</v>
      </c>
    </row>
    <row r="160" spans="1:17" x14ac:dyDescent="0.25">
      <c r="A160">
        <v>2354513</v>
      </c>
      <c r="B160">
        <v>2</v>
      </c>
      <c r="C160" t="s">
        <v>762</v>
      </c>
      <c r="D160">
        <v>-111.942410753546</v>
      </c>
      <c r="E160">
        <v>33.421928495837903</v>
      </c>
      <c r="F160">
        <v>1</v>
      </c>
      <c r="G160" t="s">
        <v>758</v>
      </c>
      <c r="H160" t="s">
        <v>762</v>
      </c>
      <c r="I160" t="s">
        <v>759</v>
      </c>
      <c r="J160">
        <v>40116.454861111109</v>
      </c>
      <c r="K160" t="s">
        <v>761</v>
      </c>
      <c r="L160" t="s">
        <v>760</v>
      </c>
      <c r="M160">
        <v>119</v>
      </c>
      <c r="N160">
        <v>2.1239574292E-4</v>
      </c>
      <c r="O160">
        <f t="shared" si="6"/>
        <v>-111.942199</v>
      </c>
      <c r="P160">
        <f t="shared" si="7"/>
        <v>33.421945000000001</v>
      </c>
      <c r="Q160">
        <f t="shared" si="8"/>
        <v>19.784154684220695</v>
      </c>
    </row>
    <row r="161" spans="1:17" x14ac:dyDescent="0.25">
      <c r="A161">
        <v>2733029</v>
      </c>
      <c r="B161">
        <v>2</v>
      </c>
      <c r="C161" t="s">
        <v>762</v>
      </c>
      <c r="D161">
        <v>-111.90905788436299</v>
      </c>
      <c r="E161">
        <v>33.429285010880797</v>
      </c>
      <c r="F161">
        <v>1</v>
      </c>
      <c r="G161" t="s">
        <v>758</v>
      </c>
      <c r="H161" t="s">
        <v>762</v>
      </c>
      <c r="I161" t="s">
        <v>759</v>
      </c>
      <c r="J161">
        <v>41418.675000000003</v>
      </c>
      <c r="K161" t="s">
        <v>769</v>
      </c>
      <c r="L161" t="s">
        <v>775</v>
      </c>
      <c r="M161">
        <v>104</v>
      </c>
      <c r="N161">
        <v>2.1252307233000001E-4</v>
      </c>
      <c r="O161">
        <f t="shared" si="6"/>
        <v>-111.90889799999999</v>
      </c>
      <c r="P161">
        <f t="shared" si="7"/>
        <v>33.429144999999998</v>
      </c>
      <c r="Q161">
        <f t="shared" si="8"/>
        <v>21.502986100767004</v>
      </c>
    </row>
    <row r="162" spans="1:17" x14ac:dyDescent="0.25">
      <c r="A162">
        <v>2274920</v>
      </c>
      <c r="B162">
        <v>2</v>
      </c>
      <c r="C162" t="s">
        <v>762</v>
      </c>
      <c r="D162">
        <v>-111.930654199025</v>
      </c>
      <c r="E162">
        <v>33.4148856012498</v>
      </c>
      <c r="F162">
        <v>3</v>
      </c>
      <c r="G162" t="s">
        <v>758</v>
      </c>
      <c r="H162" t="s">
        <v>762</v>
      </c>
      <c r="I162" t="s">
        <v>759</v>
      </c>
      <c r="J162">
        <v>39869.648611111108</v>
      </c>
      <c r="K162" t="s">
        <v>760</v>
      </c>
      <c r="L162" t="s">
        <v>761</v>
      </c>
      <c r="M162">
        <v>153</v>
      </c>
      <c r="N162">
        <v>2.1481436469000001E-4</v>
      </c>
      <c r="O162">
        <f t="shared" si="6"/>
        <v>-111.930599</v>
      </c>
      <c r="P162">
        <f t="shared" si="7"/>
        <v>33.414678000000002</v>
      </c>
      <c r="Q162">
        <f t="shared" si="8"/>
        <v>23.591051726152131</v>
      </c>
    </row>
    <row r="163" spans="1:17" x14ac:dyDescent="0.25">
      <c r="A163">
        <v>2522936</v>
      </c>
      <c r="B163">
        <v>2</v>
      </c>
      <c r="C163" t="s">
        <v>757</v>
      </c>
      <c r="D163">
        <v>-111.940007018881</v>
      </c>
      <c r="E163">
        <v>33.425499313309601</v>
      </c>
      <c r="F163">
        <v>4</v>
      </c>
      <c r="G163" t="s">
        <v>758</v>
      </c>
      <c r="H163" t="s">
        <v>757</v>
      </c>
      <c r="I163" t="s">
        <v>759</v>
      </c>
      <c r="J163">
        <v>40675.62222222222</v>
      </c>
      <c r="K163" t="s">
        <v>761</v>
      </c>
      <c r="L163" t="s">
        <v>760</v>
      </c>
      <c r="M163">
        <v>106</v>
      </c>
      <c r="N163">
        <v>2.1499253582E-4</v>
      </c>
      <c r="O163">
        <f t="shared" si="6"/>
        <v>-111.93979899999999</v>
      </c>
      <c r="P163">
        <f t="shared" si="7"/>
        <v>33.425445000000003</v>
      </c>
      <c r="Q163">
        <f t="shared" si="8"/>
        <v>20.267773312169325</v>
      </c>
    </row>
    <row r="164" spans="1:17" x14ac:dyDescent="0.25">
      <c r="A164">
        <v>2768391</v>
      </c>
      <c r="B164">
        <v>2</v>
      </c>
      <c r="C164" t="s">
        <v>757</v>
      </c>
      <c r="D164">
        <v>-111.940007018881</v>
      </c>
      <c r="E164">
        <v>33.425499313309601</v>
      </c>
      <c r="F164">
        <v>1</v>
      </c>
      <c r="G164" t="s">
        <v>758</v>
      </c>
      <c r="H164" t="s">
        <v>757</v>
      </c>
      <c r="I164" t="s">
        <v>759</v>
      </c>
      <c r="J164">
        <v>41544.900694444441</v>
      </c>
      <c r="K164" t="s">
        <v>778</v>
      </c>
      <c r="L164" t="s">
        <v>799</v>
      </c>
      <c r="M164">
        <v>106</v>
      </c>
      <c r="N164">
        <v>2.1499253582E-4</v>
      </c>
      <c r="O164">
        <f t="shared" si="6"/>
        <v>-111.93979899999999</v>
      </c>
      <c r="P164">
        <f t="shared" si="7"/>
        <v>33.425445000000003</v>
      </c>
      <c r="Q164">
        <f t="shared" si="8"/>
        <v>20.267773312169325</v>
      </c>
    </row>
    <row r="165" spans="1:17" x14ac:dyDescent="0.25">
      <c r="A165">
        <v>2350850</v>
      </c>
      <c r="B165">
        <v>2</v>
      </c>
      <c r="C165" t="s">
        <v>762</v>
      </c>
      <c r="D165">
        <v>-111.947300411583</v>
      </c>
      <c r="E165">
        <v>33.421924604752</v>
      </c>
      <c r="F165">
        <v>2</v>
      </c>
      <c r="G165" t="s">
        <v>771</v>
      </c>
      <c r="H165" t="s">
        <v>762</v>
      </c>
      <c r="I165" t="s">
        <v>759</v>
      </c>
      <c r="J165">
        <v>40091.693055555559</v>
      </c>
      <c r="K165" t="s">
        <v>764</v>
      </c>
      <c r="L165" t="s">
        <v>761</v>
      </c>
      <c r="M165">
        <v>120</v>
      </c>
      <c r="N165">
        <v>2.1657225656E-4</v>
      </c>
      <c r="O165">
        <f t="shared" si="6"/>
        <v>-111.94727</v>
      </c>
      <c r="P165">
        <f t="shared" si="7"/>
        <v>33.421900000000001</v>
      </c>
      <c r="Q165">
        <f t="shared" si="8"/>
        <v>3.9308238026177715</v>
      </c>
    </row>
    <row r="166" spans="1:17" x14ac:dyDescent="0.25">
      <c r="A166">
        <v>2655613</v>
      </c>
      <c r="B166">
        <v>2</v>
      </c>
      <c r="C166" t="s">
        <v>762</v>
      </c>
      <c r="D166">
        <v>-111.960804369135</v>
      </c>
      <c r="E166">
        <v>33.425577778476303</v>
      </c>
      <c r="F166">
        <v>4</v>
      </c>
      <c r="G166" t="s">
        <v>758</v>
      </c>
      <c r="H166" t="s">
        <v>762</v>
      </c>
      <c r="I166" t="s">
        <v>759</v>
      </c>
      <c r="J166">
        <v>41045.275000000001</v>
      </c>
      <c r="K166" t="s">
        <v>769</v>
      </c>
      <c r="L166" t="s">
        <v>761</v>
      </c>
      <c r="M166">
        <v>110</v>
      </c>
      <c r="N166">
        <v>2.1914063148000001E-4</v>
      </c>
      <c r="O166">
        <f t="shared" si="6"/>
        <v>-111.96095</v>
      </c>
      <c r="P166">
        <f t="shared" si="7"/>
        <v>33.425600000000003</v>
      </c>
      <c r="Q166">
        <f t="shared" si="8"/>
        <v>13.770297548261407</v>
      </c>
    </row>
    <row r="167" spans="1:17" x14ac:dyDescent="0.25">
      <c r="A167">
        <v>2276425</v>
      </c>
      <c r="B167">
        <v>2</v>
      </c>
      <c r="C167" t="s">
        <v>757</v>
      </c>
      <c r="D167">
        <v>-111.93485444949</v>
      </c>
      <c r="E167">
        <v>33.4147001098491</v>
      </c>
      <c r="F167">
        <v>3</v>
      </c>
      <c r="G167" t="s">
        <v>758</v>
      </c>
      <c r="H167" t="s">
        <v>757</v>
      </c>
      <c r="I167" t="s">
        <v>759</v>
      </c>
      <c r="J167">
        <v>39876.580555555556</v>
      </c>
      <c r="K167" t="s">
        <v>764</v>
      </c>
      <c r="L167" t="s">
        <v>770</v>
      </c>
      <c r="M167">
        <v>133</v>
      </c>
      <c r="N167">
        <v>2.1959874597000001E-4</v>
      </c>
      <c r="O167">
        <f t="shared" si="6"/>
        <v>-111.93469899999999</v>
      </c>
      <c r="P167">
        <f t="shared" si="7"/>
        <v>33.414544999999997</v>
      </c>
      <c r="Q167">
        <f t="shared" si="8"/>
        <v>22.474221157375272</v>
      </c>
    </row>
    <row r="168" spans="1:17" x14ac:dyDescent="0.25">
      <c r="A168">
        <v>2416153</v>
      </c>
      <c r="B168">
        <v>2</v>
      </c>
      <c r="C168" t="s">
        <v>766</v>
      </c>
      <c r="D168">
        <v>-111.946882544953</v>
      </c>
      <c r="E168">
        <v>33.421896365856</v>
      </c>
      <c r="F168">
        <v>3</v>
      </c>
      <c r="G168" t="s">
        <v>765</v>
      </c>
      <c r="H168" t="s">
        <v>766</v>
      </c>
      <c r="I168" t="s">
        <v>759</v>
      </c>
      <c r="J168">
        <v>40328.556250000001</v>
      </c>
      <c r="K168" t="s">
        <v>764</v>
      </c>
      <c r="L168" t="s">
        <v>774</v>
      </c>
      <c r="M168">
        <v>120</v>
      </c>
      <c r="N168">
        <v>2.2246626380999999E-4</v>
      </c>
      <c r="O168">
        <f t="shared" si="6"/>
        <v>-111.94727</v>
      </c>
      <c r="P168">
        <f t="shared" si="7"/>
        <v>33.421900000000001</v>
      </c>
      <c r="Q168">
        <f t="shared" si="8"/>
        <v>36.046936558665323</v>
      </c>
    </row>
    <row r="169" spans="1:17" x14ac:dyDescent="0.25">
      <c r="A169">
        <v>2713043</v>
      </c>
      <c r="B169">
        <v>2</v>
      </c>
      <c r="C169" t="s">
        <v>762</v>
      </c>
      <c r="D169">
        <v>-111.947279886014</v>
      </c>
      <c r="E169">
        <v>33.421985050299099</v>
      </c>
      <c r="F169">
        <v>2</v>
      </c>
      <c r="G169" t="s">
        <v>758</v>
      </c>
      <c r="H169" t="s">
        <v>762</v>
      </c>
      <c r="I169" t="s">
        <v>759</v>
      </c>
      <c r="J169">
        <v>41370.02847222222</v>
      </c>
      <c r="K169" t="s">
        <v>769</v>
      </c>
      <c r="L169" t="s">
        <v>761</v>
      </c>
      <c r="M169">
        <v>120</v>
      </c>
      <c r="N169">
        <v>2.2876589856E-4</v>
      </c>
      <c r="O169">
        <f t="shared" si="6"/>
        <v>-111.94727</v>
      </c>
      <c r="P169">
        <f t="shared" si="7"/>
        <v>33.421900000000001</v>
      </c>
      <c r="Q169">
        <f t="shared" si="8"/>
        <v>9.4777896079112409</v>
      </c>
    </row>
    <row r="170" spans="1:17" x14ac:dyDescent="0.25">
      <c r="A170">
        <v>2734593</v>
      </c>
      <c r="B170">
        <v>2</v>
      </c>
      <c r="C170" t="s">
        <v>769</v>
      </c>
      <c r="D170">
        <v>-111.944281558732</v>
      </c>
      <c r="E170">
        <v>33.425303336845502</v>
      </c>
      <c r="F170">
        <v>3</v>
      </c>
      <c r="G170" t="s">
        <v>758</v>
      </c>
      <c r="H170" t="s">
        <v>769</v>
      </c>
      <c r="I170" t="s">
        <v>759</v>
      </c>
      <c r="J170">
        <v>41424.591666666667</v>
      </c>
      <c r="K170" t="s">
        <v>785</v>
      </c>
      <c r="L170" t="s">
        <v>761</v>
      </c>
      <c r="M170">
        <v>108</v>
      </c>
      <c r="N170">
        <v>2.3107604802999999E-4</v>
      </c>
      <c r="O170">
        <f t="shared" si="6"/>
        <v>-111.94409899999999</v>
      </c>
      <c r="P170">
        <f t="shared" si="7"/>
        <v>33.425445000000003</v>
      </c>
      <c r="Q170">
        <f t="shared" si="8"/>
        <v>23.136607254512423</v>
      </c>
    </row>
    <row r="171" spans="1:17" x14ac:dyDescent="0.25">
      <c r="A171">
        <v>2289061</v>
      </c>
      <c r="B171">
        <v>2</v>
      </c>
      <c r="C171" t="s">
        <v>762</v>
      </c>
      <c r="D171">
        <v>-111.942414191249</v>
      </c>
      <c r="E171">
        <v>33.422040929739701</v>
      </c>
      <c r="F171">
        <v>4</v>
      </c>
      <c r="G171" t="s">
        <v>758</v>
      </c>
      <c r="H171" t="s">
        <v>762</v>
      </c>
      <c r="I171" t="s">
        <v>759</v>
      </c>
      <c r="J171">
        <v>39904.496527777781</v>
      </c>
      <c r="K171" t="s">
        <v>764</v>
      </c>
      <c r="L171" t="s">
        <v>761</v>
      </c>
      <c r="M171">
        <v>119</v>
      </c>
      <c r="N171">
        <v>2.3560515403E-4</v>
      </c>
      <c r="O171">
        <f t="shared" si="6"/>
        <v>-111.942199</v>
      </c>
      <c r="P171">
        <f t="shared" si="7"/>
        <v>33.421945000000001</v>
      </c>
      <c r="Q171">
        <f t="shared" si="8"/>
        <v>22.670859483534791</v>
      </c>
    </row>
    <row r="172" spans="1:17" x14ac:dyDescent="0.25">
      <c r="A172">
        <v>2354542</v>
      </c>
      <c r="B172">
        <v>2</v>
      </c>
      <c r="C172" t="s">
        <v>757</v>
      </c>
      <c r="D172">
        <v>-111.940020002407</v>
      </c>
      <c r="E172">
        <v>33.425361802727203</v>
      </c>
      <c r="F172">
        <v>2</v>
      </c>
      <c r="G172" t="s">
        <v>758</v>
      </c>
      <c r="H172" t="s">
        <v>757</v>
      </c>
      <c r="I172" t="s">
        <v>759</v>
      </c>
      <c r="J172">
        <v>40113.68472222222</v>
      </c>
      <c r="K172" t="s">
        <v>761</v>
      </c>
      <c r="L172" t="s">
        <v>760</v>
      </c>
      <c r="M172">
        <v>106</v>
      </c>
      <c r="N172">
        <v>2.3614370646E-4</v>
      </c>
      <c r="O172">
        <f t="shared" si="6"/>
        <v>-111.93979899999999</v>
      </c>
      <c r="P172">
        <f t="shared" si="7"/>
        <v>33.425445000000003</v>
      </c>
      <c r="Q172">
        <f t="shared" si="8"/>
        <v>22.53550523311208</v>
      </c>
    </row>
    <row r="173" spans="1:17" x14ac:dyDescent="0.25">
      <c r="A173">
        <v>2331356</v>
      </c>
      <c r="B173">
        <v>2</v>
      </c>
      <c r="C173" t="s">
        <v>762</v>
      </c>
      <c r="D173">
        <v>-111.90910175177601</v>
      </c>
      <c r="E173">
        <v>33.407669459999902</v>
      </c>
      <c r="F173">
        <v>1</v>
      </c>
      <c r="G173" t="s">
        <v>758</v>
      </c>
      <c r="H173" t="s">
        <v>762</v>
      </c>
      <c r="I173" t="s">
        <v>759</v>
      </c>
      <c r="J173">
        <v>40037.808333333334</v>
      </c>
      <c r="K173" t="s">
        <v>760</v>
      </c>
      <c r="L173" t="s">
        <v>761</v>
      </c>
      <c r="M173">
        <v>159</v>
      </c>
      <c r="N173">
        <v>2.3651823484E-4</v>
      </c>
      <c r="O173">
        <f t="shared" si="6"/>
        <v>-111.90910700000001</v>
      </c>
      <c r="P173">
        <f t="shared" si="7"/>
        <v>33.407432999999997</v>
      </c>
      <c r="Q173">
        <f t="shared" si="8"/>
        <v>26.230694824593463</v>
      </c>
    </row>
    <row r="174" spans="1:17" x14ac:dyDescent="0.25">
      <c r="A174">
        <v>2368560</v>
      </c>
      <c r="B174">
        <v>2</v>
      </c>
      <c r="C174" t="s">
        <v>762</v>
      </c>
      <c r="D174">
        <v>-111.94001060500599</v>
      </c>
      <c r="E174">
        <v>33.419056740307703</v>
      </c>
      <c r="F174">
        <v>3</v>
      </c>
      <c r="G174" t="s">
        <v>765</v>
      </c>
      <c r="H174" t="s">
        <v>762</v>
      </c>
      <c r="I174" t="s">
        <v>759</v>
      </c>
      <c r="J174">
        <v>40155.695138888892</v>
      </c>
      <c r="K174" t="s">
        <v>770</v>
      </c>
      <c r="L174" t="s">
        <v>769</v>
      </c>
      <c r="M174">
        <v>111</v>
      </c>
      <c r="N174">
        <v>2.3929599857000001E-4</v>
      </c>
      <c r="O174">
        <f t="shared" si="6"/>
        <v>-111.93979899999999</v>
      </c>
      <c r="P174">
        <f t="shared" si="7"/>
        <v>33.418945000000001</v>
      </c>
      <c r="Q174">
        <f t="shared" si="8"/>
        <v>23.261803769360547</v>
      </c>
    </row>
    <row r="175" spans="1:17" x14ac:dyDescent="0.25">
      <c r="A175">
        <v>2414916</v>
      </c>
      <c r="B175">
        <v>2</v>
      </c>
      <c r="C175" t="s">
        <v>762</v>
      </c>
      <c r="D175">
        <v>-111.945882897353</v>
      </c>
      <c r="E175">
        <v>33.363787040695399</v>
      </c>
      <c r="F175">
        <v>3</v>
      </c>
      <c r="G175" t="s">
        <v>758</v>
      </c>
      <c r="H175" t="s">
        <v>762</v>
      </c>
      <c r="I175" t="s">
        <v>759</v>
      </c>
      <c r="J175">
        <v>40310.277777777781</v>
      </c>
      <c r="K175" t="s">
        <v>760</v>
      </c>
      <c r="L175" t="s">
        <v>761</v>
      </c>
      <c r="M175">
        <v>148</v>
      </c>
      <c r="N175">
        <v>2.4151336771999999E-4</v>
      </c>
      <c r="O175">
        <f t="shared" si="6"/>
        <v>-111.945898</v>
      </c>
      <c r="P175">
        <f t="shared" si="7"/>
        <v>33.363545999999999</v>
      </c>
      <c r="Q175">
        <f t="shared" si="8"/>
        <v>26.771096154579187</v>
      </c>
    </row>
    <row r="176" spans="1:17" x14ac:dyDescent="0.25">
      <c r="A176">
        <v>2352773</v>
      </c>
      <c r="B176">
        <v>2</v>
      </c>
      <c r="C176" t="s">
        <v>762</v>
      </c>
      <c r="D176">
        <v>-111.917689251265</v>
      </c>
      <c r="E176">
        <v>33.421879030540801</v>
      </c>
      <c r="F176">
        <v>1</v>
      </c>
      <c r="G176" t="s">
        <v>771</v>
      </c>
      <c r="H176" t="s">
        <v>762</v>
      </c>
      <c r="I176" t="s">
        <v>759</v>
      </c>
      <c r="J176">
        <v>40094.368055555555</v>
      </c>
      <c r="K176" t="s">
        <v>760</v>
      </c>
      <c r="L176" t="s">
        <v>761</v>
      </c>
      <c r="M176">
        <v>116</v>
      </c>
      <c r="N176">
        <v>2.4194431594000001E-4</v>
      </c>
      <c r="O176">
        <f t="shared" si="6"/>
        <v>-111.91791000000001</v>
      </c>
      <c r="P176">
        <f t="shared" si="7"/>
        <v>33.421779999999998</v>
      </c>
      <c r="Q176">
        <f t="shared" si="8"/>
        <v>23.28887872155267</v>
      </c>
    </row>
    <row r="177" spans="1:17" x14ac:dyDescent="0.25">
      <c r="A177">
        <v>2496538</v>
      </c>
      <c r="B177">
        <v>2</v>
      </c>
      <c r="C177" t="s">
        <v>762</v>
      </c>
      <c r="D177">
        <v>-111.960906096036</v>
      </c>
      <c r="E177">
        <v>33.407417733416203</v>
      </c>
      <c r="F177">
        <v>2</v>
      </c>
      <c r="G177" t="s">
        <v>758</v>
      </c>
      <c r="H177" t="s">
        <v>762</v>
      </c>
      <c r="I177" t="s">
        <v>759</v>
      </c>
      <c r="J177">
        <v>40581.798611111109</v>
      </c>
      <c r="K177" t="s">
        <v>761</v>
      </c>
      <c r="L177" t="s">
        <v>775</v>
      </c>
      <c r="M177">
        <v>137</v>
      </c>
      <c r="N177">
        <v>2.4307519716000001E-4</v>
      </c>
      <c r="O177">
        <f t="shared" si="6"/>
        <v>-111.96069900000001</v>
      </c>
      <c r="P177">
        <f t="shared" si="7"/>
        <v>33.407544999999999</v>
      </c>
      <c r="Q177">
        <f t="shared" si="8"/>
        <v>23.883502606231051</v>
      </c>
    </row>
    <row r="178" spans="1:17" x14ac:dyDescent="0.25">
      <c r="A178">
        <v>2734605</v>
      </c>
      <c r="B178">
        <v>2</v>
      </c>
      <c r="C178" t="s">
        <v>762</v>
      </c>
      <c r="D178">
        <v>-111.90912030392801</v>
      </c>
      <c r="E178">
        <v>33.4292500468922</v>
      </c>
      <c r="F178">
        <v>3</v>
      </c>
      <c r="G178" t="s">
        <v>758</v>
      </c>
      <c r="H178" t="s">
        <v>762</v>
      </c>
      <c r="I178" t="s">
        <v>759</v>
      </c>
      <c r="J178">
        <v>41421.745138888888</v>
      </c>
      <c r="K178" t="s">
        <v>764</v>
      </c>
      <c r="L178" t="s">
        <v>761</v>
      </c>
      <c r="M178">
        <v>104</v>
      </c>
      <c r="N178">
        <v>2.4587371955999999E-4</v>
      </c>
      <c r="O178">
        <f t="shared" si="6"/>
        <v>-111.90889799999999</v>
      </c>
      <c r="P178">
        <f t="shared" si="7"/>
        <v>33.429144999999998</v>
      </c>
      <c r="Q178">
        <f t="shared" si="8"/>
        <v>23.73686421074952</v>
      </c>
    </row>
    <row r="179" spans="1:17" x14ac:dyDescent="0.25">
      <c r="A179">
        <v>2316412</v>
      </c>
      <c r="B179">
        <v>2</v>
      </c>
      <c r="C179" t="s">
        <v>762</v>
      </c>
      <c r="D179">
        <v>-111.942414960221</v>
      </c>
      <c r="E179">
        <v>33.422065609295998</v>
      </c>
      <c r="F179">
        <v>2</v>
      </c>
      <c r="G179" t="s">
        <v>758</v>
      </c>
      <c r="H179" t="s">
        <v>762</v>
      </c>
      <c r="I179" t="s">
        <v>759</v>
      </c>
      <c r="J179">
        <v>39984.693749999999</v>
      </c>
      <c r="K179" t="s">
        <v>764</v>
      </c>
      <c r="L179" t="s">
        <v>763</v>
      </c>
      <c r="M179">
        <v>119</v>
      </c>
      <c r="N179">
        <v>2.4735686636000002E-4</v>
      </c>
      <c r="O179">
        <f t="shared" si="6"/>
        <v>-111.942199</v>
      </c>
      <c r="P179">
        <f t="shared" si="7"/>
        <v>33.421945000000001</v>
      </c>
      <c r="Q179">
        <f t="shared" si="8"/>
        <v>24.136628404537504</v>
      </c>
    </row>
    <row r="180" spans="1:17" x14ac:dyDescent="0.25">
      <c r="A180">
        <v>2588897</v>
      </c>
      <c r="B180">
        <v>2</v>
      </c>
      <c r="C180" t="s">
        <v>757</v>
      </c>
      <c r="D180">
        <v>-111.939993036018</v>
      </c>
      <c r="E180">
        <v>33.421781685076802</v>
      </c>
      <c r="F180">
        <v>3</v>
      </c>
      <c r="G180" t="s">
        <v>758</v>
      </c>
      <c r="H180" t="s">
        <v>757</v>
      </c>
      <c r="I180" t="s">
        <v>759</v>
      </c>
      <c r="J180">
        <v>40808.706944444442</v>
      </c>
      <c r="K180" t="s">
        <v>769</v>
      </c>
      <c r="L180" t="s">
        <v>769</v>
      </c>
      <c r="M180">
        <v>118</v>
      </c>
      <c r="N180">
        <v>2.5361731097E-4</v>
      </c>
      <c r="O180">
        <f t="shared" si="6"/>
        <v>-111.93979899999999</v>
      </c>
      <c r="P180">
        <f t="shared" si="7"/>
        <v>33.421945000000001</v>
      </c>
      <c r="Q180">
        <f t="shared" si="8"/>
        <v>25.572240642083486</v>
      </c>
    </row>
    <row r="181" spans="1:17" x14ac:dyDescent="0.25">
      <c r="A181">
        <v>2344119</v>
      </c>
      <c r="B181">
        <v>2</v>
      </c>
      <c r="C181" t="s">
        <v>762</v>
      </c>
      <c r="D181">
        <v>-111.92633956270301</v>
      </c>
      <c r="E181">
        <v>33.393157474553298</v>
      </c>
      <c r="F181">
        <v>3</v>
      </c>
      <c r="G181" t="s">
        <v>758</v>
      </c>
      <c r="H181" t="s">
        <v>762</v>
      </c>
      <c r="I181" t="s">
        <v>759</v>
      </c>
      <c r="J181">
        <v>40078.781944444447</v>
      </c>
      <c r="K181" t="s">
        <v>763</v>
      </c>
      <c r="L181" t="s">
        <v>800</v>
      </c>
      <c r="M181">
        <v>142</v>
      </c>
      <c r="N181">
        <v>2.5448278051E-4</v>
      </c>
      <c r="O181">
        <f t="shared" si="6"/>
        <v>-111.926198</v>
      </c>
      <c r="P181">
        <f t="shared" si="7"/>
        <v>33.392946000000002</v>
      </c>
      <c r="Q181">
        <f t="shared" si="8"/>
        <v>26.899278044981749</v>
      </c>
    </row>
    <row r="182" spans="1:17" x14ac:dyDescent="0.25">
      <c r="A182">
        <v>2791081</v>
      </c>
      <c r="B182">
        <v>2</v>
      </c>
      <c r="C182" t="s">
        <v>757</v>
      </c>
      <c r="D182">
        <v>-111.93491427743599</v>
      </c>
      <c r="E182">
        <v>33.414681046503901</v>
      </c>
      <c r="F182">
        <v>2</v>
      </c>
      <c r="G182" t="s">
        <v>758</v>
      </c>
      <c r="H182" t="s">
        <v>757</v>
      </c>
      <c r="I182" t="s">
        <v>759</v>
      </c>
      <c r="J182">
        <v>41614.456944444442</v>
      </c>
      <c r="K182" t="s">
        <v>761</v>
      </c>
      <c r="L182" t="s">
        <v>760</v>
      </c>
      <c r="M182">
        <v>133</v>
      </c>
      <c r="N182">
        <v>2.5466257218999998E-4</v>
      </c>
      <c r="O182">
        <f t="shared" si="6"/>
        <v>-111.93469899999999</v>
      </c>
      <c r="P182">
        <f t="shared" si="7"/>
        <v>33.414544999999997</v>
      </c>
      <c r="Q182">
        <f t="shared" si="8"/>
        <v>25.075231766455005</v>
      </c>
    </row>
    <row r="183" spans="1:17" x14ac:dyDescent="0.25">
      <c r="A183">
        <v>2675597</v>
      </c>
      <c r="B183">
        <v>2</v>
      </c>
      <c r="C183" t="s">
        <v>762</v>
      </c>
      <c r="D183">
        <v>-111.926270825692</v>
      </c>
      <c r="E183">
        <v>33.4076321128248</v>
      </c>
      <c r="F183">
        <v>3</v>
      </c>
      <c r="G183" t="s">
        <v>758</v>
      </c>
      <c r="H183" t="s">
        <v>762</v>
      </c>
      <c r="I183" t="s">
        <v>759</v>
      </c>
      <c r="J183">
        <v>41192.451388888891</v>
      </c>
      <c r="K183" t="s">
        <v>769</v>
      </c>
      <c r="L183" t="s">
        <v>761</v>
      </c>
      <c r="M183">
        <v>138</v>
      </c>
      <c r="N183">
        <v>2.5471538827E-4</v>
      </c>
      <c r="O183">
        <f t="shared" si="6"/>
        <v>-111.926098</v>
      </c>
      <c r="P183">
        <f t="shared" si="7"/>
        <v>33.407445000000003</v>
      </c>
      <c r="Q183">
        <f t="shared" si="8"/>
        <v>26.252306712684753</v>
      </c>
    </row>
    <row r="184" spans="1:17" x14ac:dyDescent="0.25">
      <c r="A184">
        <v>2766707</v>
      </c>
      <c r="B184">
        <v>2</v>
      </c>
      <c r="C184" t="s">
        <v>757</v>
      </c>
      <c r="D184">
        <v>-111.939549555727</v>
      </c>
      <c r="E184">
        <v>33.425501803746897</v>
      </c>
      <c r="F184">
        <v>2</v>
      </c>
      <c r="G184" t="s">
        <v>765</v>
      </c>
      <c r="H184" t="s">
        <v>757</v>
      </c>
      <c r="I184" t="s">
        <v>759</v>
      </c>
      <c r="J184">
        <v>41536.744444444441</v>
      </c>
      <c r="K184" t="s">
        <v>761</v>
      </c>
      <c r="L184" t="s">
        <v>760</v>
      </c>
      <c r="M184">
        <v>106</v>
      </c>
      <c r="N184">
        <v>2.5583023861999998E-4</v>
      </c>
      <c r="O184">
        <f t="shared" si="6"/>
        <v>-111.93979899999999</v>
      </c>
      <c r="P184">
        <f t="shared" si="7"/>
        <v>33.425445000000003</v>
      </c>
      <c r="Q184">
        <f t="shared" si="8"/>
        <v>24.045661723945383</v>
      </c>
    </row>
    <row r="185" spans="1:17" x14ac:dyDescent="0.25">
      <c r="A185">
        <v>2669962</v>
      </c>
      <c r="B185">
        <v>2</v>
      </c>
      <c r="C185" t="s">
        <v>762</v>
      </c>
      <c r="D185">
        <v>-111.942454377167</v>
      </c>
      <c r="E185">
        <v>33.421928575602401</v>
      </c>
      <c r="F185">
        <v>3</v>
      </c>
      <c r="G185" t="s">
        <v>758</v>
      </c>
      <c r="H185" t="s">
        <v>762</v>
      </c>
      <c r="I185" t="s">
        <v>759</v>
      </c>
      <c r="J185">
        <v>41216.332638888889</v>
      </c>
      <c r="K185" t="s">
        <v>769</v>
      </c>
      <c r="L185" t="s">
        <v>760</v>
      </c>
      <c r="M185">
        <v>119</v>
      </c>
      <c r="N185">
        <v>2.5590478357999998E-4</v>
      </c>
      <c r="O185">
        <f t="shared" si="6"/>
        <v>-111.942199</v>
      </c>
      <c r="P185">
        <f t="shared" si="7"/>
        <v>33.421945000000001</v>
      </c>
      <c r="Q185">
        <f t="shared" si="8"/>
        <v>23.827303523310398</v>
      </c>
    </row>
    <row r="186" spans="1:17" x14ac:dyDescent="0.25">
      <c r="A186">
        <v>2430213</v>
      </c>
      <c r="B186">
        <v>2</v>
      </c>
      <c r="C186" t="s">
        <v>780</v>
      </c>
      <c r="D186">
        <v>-111.951907784699</v>
      </c>
      <c r="E186">
        <v>33.407388519017601</v>
      </c>
      <c r="F186">
        <v>3</v>
      </c>
      <c r="G186" t="s">
        <v>765</v>
      </c>
      <c r="H186" t="s">
        <v>780</v>
      </c>
      <c r="I186" t="s">
        <v>759</v>
      </c>
      <c r="J186">
        <v>40365.409722222219</v>
      </c>
      <c r="K186" t="s">
        <v>761</v>
      </c>
      <c r="L186" t="s">
        <v>770</v>
      </c>
      <c r="M186">
        <v>160</v>
      </c>
      <c r="N186">
        <v>2.5635562706E-4</v>
      </c>
      <c r="O186">
        <f t="shared" si="6"/>
        <v>-111.952164</v>
      </c>
      <c r="P186">
        <f t="shared" si="7"/>
        <v>33.407397000000003</v>
      </c>
      <c r="Q186">
        <f t="shared" si="8"/>
        <v>23.85409082983886</v>
      </c>
    </row>
    <row r="187" spans="1:17" x14ac:dyDescent="0.25">
      <c r="A187">
        <v>2678121</v>
      </c>
      <c r="B187">
        <v>2</v>
      </c>
      <c r="C187" t="s">
        <v>762</v>
      </c>
      <c r="D187">
        <v>-111.91767630023401</v>
      </c>
      <c r="E187">
        <v>33.421887369117798</v>
      </c>
      <c r="F187">
        <v>1</v>
      </c>
      <c r="G187" t="s">
        <v>758</v>
      </c>
      <c r="H187" t="s">
        <v>762</v>
      </c>
      <c r="I187" t="s">
        <v>759</v>
      </c>
      <c r="J187">
        <v>41221.496527777781</v>
      </c>
      <c r="K187" t="s">
        <v>769</v>
      </c>
      <c r="L187" t="s">
        <v>761</v>
      </c>
      <c r="M187">
        <v>116</v>
      </c>
      <c r="N187">
        <v>2.5718419097E-4</v>
      </c>
      <c r="O187">
        <f t="shared" si="6"/>
        <v>-111.91791000000001</v>
      </c>
      <c r="P187">
        <f t="shared" si="7"/>
        <v>33.421779999999998</v>
      </c>
      <c r="Q187">
        <f t="shared" si="8"/>
        <v>24.788706770696773</v>
      </c>
    </row>
    <row r="188" spans="1:17" x14ac:dyDescent="0.25">
      <c r="A188">
        <v>2611032</v>
      </c>
      <c r="B188">
        <v>2</v>
      </c>
      <c r="C188" t="s">
        <v>762</v>
      </c>
      <c r="D188">
        <v>-111.91779088159301</v>
      </c>
      <c r="E188">
        <v>33.422015550272903</v>
      </c>
      <c r="F188">
        <v>3</v>
      </c>
      <c r="G188" t="s">
        <v>758</v>
      </c>
      <c r="H188" t="s">
        <v>762</v>
      </c>
      <c r="I188" t="s">
        <v>759</v>
      </c>
      <c r="J188">
        <v>40982.751388888886</v>
      </c>
      <c r="K188" t="s">
        <v>761</v>
      </c>
      <c r="L188" t="s">
        <v>801</v>
      </c>
      <c r="M188">
        <v>116</v>
      </c>
      <c r="N188">
        <v>2.6395667438000001E-4</v>
      </c>
      <c r="O188">
        <f t="shared" si="6"/>
        <v>-111.91791000000001</v>
      </c>
      <c r="P188">
        <f t="shared" si="7"/>
        <v>33.421779999999998</v>
      </c>
      <c r="Q188">
        <f t="shared" si="8"/>
        <v>28.378310727185362</v>
      </c>
    </row>
    <row r="189" spans="1:17" x14ac:dyDescent="0.25">
      <c r="A189">
        <v>2566923</v>
      </c>
      <c r="B189">
        <v>2</v>
      </c>
      <c r="C189" t="s">
        <v>762</v>
      </c>
      <c r="D189">
        <v>-111.917676285319</v>
      </c>
      <c r="E189">
        <v>33.421903858408299</v>
      </c>
      <c r="F189">
        <v>3</v>
      </c>
      <c r="G189" t="s">
        <v>758</v>
      </c>
      <c r="H189" t="s">
        <v>762</v>
      </c>
      <c r="I189" t="s">
        <v>759</v>
      </c>
      <c r="J189">
        <v>40787.46597222222</v>
      </c>
      <c r="K189" t="s">
        <v>764</v>
      </c>
      <c r="L189" t="s">
        <v>761</v>
      </c>
      <c r="M189">
        <v>116</v>
      </c>
      <c r="N189">
        <v>2.6450606310999999E-4</v>
      </c>
      <c r="O189">
        <f t="shared" si="6"/>
        <v>-111.91791000000001</v>
      </c>
      <c r="P189">
        <f t="shared" si="7"/>
        <v>33.421779999999998</v>
      </c>
      <c r="Q189">
        <f t="shared" si="8"/>
        <v>25.718529035672393</v>
      </c>
    </row>
    <row r="190" spans="1:17" x14ac:dyDescent="0.25">
      <c r="A190">
        <v>2376819</v>
      </c>
      <c r="B190">
        <v>2</v>
      </c>
      <c r="C190" t="s">
        <v>788</v>
      </c>
      <c r="D190">
        <v>-111.94006148904199</v>
      </c>
      <c r="E190">
        <v>33.425482481226801</v>
      </c>
      <c r="F190">
        <v>2</v>
      </c>
      <c r="G190" t="s">
        <v>758</v>
      </c>
      <c r="H190" t="s">
        <v>788</v>
      </c>
      <c r="I190" t="s">
        <v>759</v>
      </c>
      <c r="J190">
        <v>40201.938888888886</v>
      </c>
      <c r="K190" t="s">
        <v>760</v>
      </c>
      <c r="L190" t="s">
        <v>802</v>
      </c>
      <c r="M190">
        <v>106</v>
      </c>
      <c r="N190">
        <v>2.6515154069000003E-4</v>
      </c>
      <c r="O190">
        <f t="shared" si="6"/>
        <v>-111.93979899999999</v>
      </c>
      <c r="P190">
        <f t="shared" si="7"/>
        <v>33.425445000000003</v>
      </c>
      <c r="Q190">
        <f t="shared" si="8"/>
        <v>24.770502990272476</v>
      </c>
    </row>
    <row r="191" spans="1:17" x14ac:dyDescent="0.25">
      <c r="A191">
        <v>2673784</v>
      </c>
      <c r="B191">
        <v>2</v>
      </c>
      <c r="C191" t="s">
        <v>762</v>
      </c>
      <c r="D191">
        <v>-111.926270836044</v>
      </c>
      <c r="E191">
        <v>33.407648602634097</v>
      </c>
      <c r="F191">
        <v>3</v>
      </c>
      <c r="G191" t="s">
        <v>758</v>
      </c>
      <c r="H191" t="s">
        <v>762</v>
      </c>
      <c r="I191" t="s">
        <v>759</v>
      </c>
      <c r="J191">
        <v>41199.704861111109</v>
      </c>
      <c r="K191" t="s">
        <v>761</v>
      </c>
      <c r="L191" t="s">
        <v>760</v>
      </c>
      <c r="M191">
        <v>138</v>
      </c>
      <c r="N191">
        <v>2.6706989855999999E-4</v>
      </c>
      <c r="O191">
        <f t="shared" si="6"/>
        <v>-111.926098</v>
      </c>
      <c r="P191">
        <f t="shared" si="7"/>
        <v>33.407445000000003</v>
      </c>
      <c r="Q191">
        <f t="shared" si="8"/>
        <v>27.721294629087769</v>
      </c>
    </row>
    <row r="192" spans="1:17" x14ac:dyDescent="0.25">
      <c r="A192">
        <v>2657973</v>
      </c>
      <c r="B192">
        <v>2</v>
      </c>
      <c r="C192" t="s">
        <v>762</v>
      </c>
      <c r="D192">
        <v>-111.917676267917</v>
      </c>
      <c r="E192">
        <v>33.421923095913797</v>
      </c>
      <c r="F192">
        <v>1</v>
      </c>
      <c r="G192" t="s">
        <v>758</v>
      </c>
      <c r="H192" t="s">
        <v>762</v>
      </c>
      <c r="I192" t="s">
        <v>759</v>
      </c>
      <c r="J192">
        <v>41186.522916666669</v>
      </c>
      <c r="K192" t="s">
        <v>764</v>
      </c>
      <c r="L192" t="s">
        <v>761</v>
      </c>
      <c r="M192">
        <v>116</v>
      </c>
      <c r="N192">
        <v>2.7405679551999998E-4</v>
      </c>
      <c r="O192">
        <f t="shared" si="6"/>
        <v>-111.91791000000001</v>
      </c>
      <c r="P192">
        <f t="shared" si="7"/>
        <v>33.421779999999998</v>
      </c>
      <c r="Q192">
        <f t="shared" si="8"/>
        <v>26.92001654664206</v>
      </c>
    </row>
    <row r="193" spans="1:17" x14ac:dyDescent="0.25">
      <c r="A193">
        <v>2487794</v>
      </c>
      <c r="B193">
        <v>2</v>
      </c>
      <c r="C193" t="s">
        <v>762</v>
      </c>
      <c r="D193">
        <v>-111.926473011453</v>
      </c>
      <c r="E193">
        <v>33.392956194708802</v>
      </c>
      <c r="F193">
        <v>3</v>
      </c>
      <c r="G193" t="s">
        <v>758</v>
      </c>
      <c r="H193" t="s">
        <v>762</v>
      </c>
      <c r="I193" t="s">
        <v>759</v>
      </c>
      <c r="J193">
        <v>40562.490972222222</v>
      </c>
      <c r="K193" t="s">
        <v>764</v>
      </c>
      <c r="L193" t="s">
        <v>776</v>
      </c>
      <c r="M193">
        <v>142</v>
      </c>
      <c r="N193">
        <v>2.7520034769000002E-4</v>
      </c>
      <c r="O193">
        <f t="shared" si="6"/>
        <v>-111.926198</v>
      </c>
      <c r="P193">
        <f t="shared" si="7"/>
        <v>33.392946000000002</v>
      </c>
      <c r="Q193">
        <f t="shared" si="8"/>
        <v>25.609105049807354</v>
      </c>
    </row>
    <row r="194" spans="1:17" x14ac:dyDescent="0.25">
      <c r="A194">
        <v>2303696</v>
      </c>
      <c r="B194">
        <v>2</v>
      </c>
      <c r="C194" t="s">
        <v>769</v>
      </c>
      <c r="D194">
        <v>-111.92602298585</v>
      </c>
      <c r="E194">
        <v>33.422033717019097</v>
      </c>
      <c r="F194">
        <v>3</v>
      </c>
      <c r="G194" t="s">
        <v>765</v>
      </c>
      <c r="H194" t="s">
        <v>769</v>
      </c>
      <c r="I194" t="s">
        <v>759</v>
      </c>
      <c r="J194">
        <v>39941.353472222225</v>
      </c>
      <c r="K194" t="s">
        <v>764</v>
      </c>
      <c r="L194" t="s">
        <v>761</v>
      </c>
      <c r="M194">
        <v>117</v>
      </c>
      <c r="N194">
        <v>2.7624466810999997E-4</v>
      </c>
      <c r="O194">
        <f t="shared" ref="O194:O257" si="9">INDEX(GPS_,MATCH($M194,loc_ID,0),2)</f>
        <v>-111.926299</v>
      </c>
      <c r="P194">
        <f t="shared" ref="P194:P257" si="10">INDEX(GPS_,MATCH($M194,loc_ID,0),1)</f>
        <v>33.422044999999997</v>
      </c>
      <c r="Q194">
        <f t="shared" ref="Q194:Q257" si="11">SQRT(SUMSQ(ABS(E194-P194)*lat_m,ABS(D194-O194)*long_m))</f>
        <v>25.707887446316491</v>
      </c>
    </row>
    <row r="195" spans="1:17" x14ac:dyDescent="0.25">
      <c r="A195">
        <v>2657873</v>
      </c>
      <c r="B195">
        <v>2</v>
      </c>
      <c r="C195" t="s">
        <v>769</v>
      </c>
      <c r="D195">
        <v>-111.934944022753</v>
      </c>
      <c r="E195">
        <v>33.414679709807203</v>
      </c>
      <c r="F195">
        <v>3</v>
      </c>
      <c r="G195" t="s">
        <v>771</v>
      </c>
      <c r="H195" t="s">
        <v>769</v>
      </c>
      <c r="I195" t="s">
        <v>759</v>
      </c>
      <c r="J195">
        <v>40969.729166666664</v>
      </c>
      <c r="K195" t="s">
        <v>764</v>
      </c>
      <c r="L195" t="s">
        <v>761</v>
      </c>
      <c r="M195">
        <v>133</v>
      </c>
      <c r="N195">
        <v>2.7961201985999998E-4</v>
      </c>
      <c r="O195">
        <f t="shared" si="9"/>
        <v>-111.93469899999999</v>
      </c>
      <c r="P195">
        <f t="shared" si="10"/>
        <v>33.414544999999997</v>
      </c>
      <c r="Q195">
        <f t="shared" si="11"/>
        <v>27.254541093410779</v>
      </c>
    </row>
    <row r="196" spans="1:17" x14ac:dyDescent="0.25">
      <c r="A196">
        <v>2785988</v>
      </c>
      <c r="B196">
        <v>2</v>
      </c>
      <c r="C196" t="s">
        <v>780</v>
      </c>
      <c r="D196">
        <v>-111.94000692265899</v>
      </c>
      <c r="E196">
        <v>33.425254723212603</v>
      </c>
      <c r="F196">
        <v>1</v>
      </c>
      <c r="G196" t="s">
        <v>765</v>
      </c>
      <c r="H196" t="s">
        <v>780</v>
      </c>
      <c r="I196" t="s">
        <v>759</v>
      </c>
      <c r="J196">
        <v>41559.856249999997</v>
      </c>
      <c r="K196" t="s">
        <v>763</v>
      </c>
      <c r="L196" t="s">
        <v>761</v>
      </c>
      <c r="M196">
        <v>106</v>
      </c>
      <c r="N196">
        <v>2.8184585848999998E-4</v>
      </c>
      <c r="O196">
        <f t="shared" si="9"/>
        <v>-111.93979899999999</v>
      </c>
      <c r="P196">
        <f t="shared" si="10"/>
        <v>33.425445000000003</v>
      </c>
      <c r="Q196">
        <f t="shared" si="11"/>
        <v>28.627303282918625</v>
      </c>
    </row>
    <row r="197" spans="1:17" x14ac:dyDescent="0.25">
      <c r="A197">
        <v>2784572</v>
      </c>
      <c r="B197">
        <v>2</v>
      </c>
      <c r="C197" t="s">
        <v>762</v>
      </c>
      <c r="D197">
        <v>-111.91767625300101</v>
      </c>
      <c r="E197">
        <v>33.4219395852042</v>
      </c>
      <c r="F197">
        <v>4</v>
      </c>
      <c r="G197" t="s">
        <v>765</v>
      </c>
      <c r="H197" t="s">
        <v>762</v>
      </c>
      <c r="I197" t="s">
        <v>759</v>
      </c>
      <c r="J197">
        <v>41586.493055555555</v>
      </c>
      <c r="K197" t="s">
        <v>760</v>
      </c>
      <c r="L197" t="s">
        <v>774</v>
      </c>
      <c r="M197">
        <v>116</v>
      </c>
      <c r="N197">
        <v>2.8302843840000001E-4</v>
      </c>
      <c r="O197">
        <f t="shared" si="9"/>
        <v>-111.91791000000001</v>
      </c>
      <c r="P197">
        <f t="shared" si="10"/>
        <v>33.421779999999998</v>
      </c>
      <c r="Q197">
        <f t="shared" si="11"/>
        <v>28.03825550669178</v>
      </c>
    </row>
    <row r="198" spans="1:17" x14ac:dyDescent="0.25">
      <c r="A198">
        <v>2388156</v>
      </c>
      <c r="B198">
        <v>2</v>
      </c>
      <c r="C198" t="s">
        <v>757</v>
      </c>
      <c r="D198">
        <v>-111.926211116063</v>
      </c>
      <c r="E198">
        <v>33.428983140107803</v>
      </c>
      <c r="F198">
        <v>1</v>
      </c>
      <c r="G198" t="s">
        <v>758</v>
      </c>
      <c r="H198" t="s">
        <v>757</v>
      </c>
      <c r="I198" t="s">
        <v>759</v>
      </c>
      <c r="J198">
        <v>40225.444444444445</v>
      </c>
      <c r="K198" t="s">
        <v>773</v>
      </c>
      <c r="L198" t="s">
        <v>761</v>
      </c>
      <c r="M198">
        <v>103</v>
      </c>
      <c r="N198">
        <v>2.8485191718999998E-4</v>
      </c>
      <c r="O198">
        <f t="shared" si="9"/>
        <v>-111.92609899999999</v>
      </c>
      <c r="P198">
        <f t="shared" si="10"/>
        <v>33.429245000000002</v>
      </c>
      <c r="Q198">
        <f t="shared" si="11"/>
        <v>30.859349582749573</v>
      </c>
    </row>
    <row r="199" spans="1:17" x14ac:dyDescent="0.25">
      <c r="A199">
        <v>2656401</v>
      </c>
      <c r="B199">
        <v>2</v>
      </c>
      <c r="C199" t="s">
        <v>762</v>
      </c>
      <c r="D199">
        <v>-111.917676243057</v>
      </c>
      <c r="E199">
        <v>33.421950578064397</v>
      </c>
      <c r="F199">
        <v>3</v>
      </c>
      <c r="G199" t="s">
        <v>758</v>
      </c>
      <c r="H199" t="s">
        <v>762</v>
      </c>
      <c r="I199" t="s">
        <v>759</v>
      </c>
      <c r="J199">
        <v>41148.565972222219</v>
      </c>
      <c r="K199" t="s">
        <v>769</v>
      </c>
      <c r="L199" t="s">
        <v>761</v>
      </c>
      <c r="M199">
        <v>116</v>
      </c>
      <c r="N199">
        <v>2.8937723554999997E-4</v>
      </c>
      <c r="O199">
        <f t="shared" si="9"/>
        <v>-111.91791000000001</v>
      </c>
      <c r="P199">
        <f t="shared" si="10"/>
        <v>33.421779999999998</v>
      </c>
      <c r="Q199">
        <f t="shared" si="11"/>
        <v>28.824140899625306</v>
      </c>
    </row>
    <row r="200" spans="1:17" x14ac:dyDescent="0.25">
      <c r="A200">
        <v>2687325</v>
      </c>
      <c r="B200">
        <v>2</v>
      </c>
      <c r="C200" t="s">
        <v>762</v>
      </c>
      <c r="D200">
        <v>-111.936774395673</v>
      </c>
      <c r="E200">
        <v>33.4219460346674</v>
      </c>
      <c r="F200">
        <v>3</v>
      </c>
      <c r="G200" t="s">
        <v>758</v>
      </c>
      <c r="H200" t="s">
        <v>762</v>
      </c>
      <c r="I200" t="s">
        <v>759</v>
      </c>
      <c r="J200">
        <v>41295.683333333334</v>
      </c>
      <c r="K200" t="s">
        <v>764</v>
      </c>
      <c r="L200" t="s">
        <v>761</v>
      </c>
      <c r="M200">
        <v>151</v>
      </c>
      <c r="N200">
        <v>2.9334413360999998E-4</v>
      </c>
      <c r="O200">
        <f t="shared" si="9"/>
        <v>-111.936499</v>
      </c>
      <c r="P200">
        <f t="shared" si="10"/>
        <v>33.421844999999998</v>
      </c>
      <c r="Q200">
        <f t="shared" si="11"/>
        <v>27.963377516793653</v>
      </c>
    </row>
    <row r="201" spans="1:17" x14ac:dyDescent="0.25">
      <c r="A201">
        <v>2696789</v>
      </c>
      <c r="B201">
        <v>2</v>
      </c>
      <c r="C201" t="s">
        <v>762</v>
      </c>
      <c r="D201">
        <v>-111.934960392294</v>
      </c>
      <c r="E201">
        <v>33.414679546699404</v>
      </c>
      <c r="F201">
        <v>3</v>
      </c>
      <c r="G201" t="s">
        <v>758</v>
      </c>
      <c r="H201" t="s">
        <v>762</v>
      </c>
      <c r="I201" t="s">
        <v>759</v>
      </c>
      <c r="J201">
        <v>41318.672222222223</v>
      </c>
      <c r="K201" t="s">
        <v>760</v>
      </c>
      <c r="L201" t="s">
        <v>761</v>
      </c>
      <c r="M201">
        <v>133</v>
      </c>
      <c r="N201">
        <v>2.9398766248000001E-4</v>
      </c>
      <c r="O201">
        <f t="shared" si="9"/>
        <v>-111.93469899999999</v>
      </c>
      <c r="P201">
        <f t="shared" si="10"/>
        <v>33.414544999999997</v>
      </c>
      <c r="Q201">
        <f t="shared" si="11"/>
        <v>28.530918545316787</v>
      </c>
    </row>
    <row r="202" spans="1:17" x14ac:dyDescent="0.25">
      <c r="A202">
        <v>2687296</v>
      </c>
      <c r="B202">
        <v>2</v>
      </c>
      <c r="C202" t="s">
        <v>762</v>
      </c>
      <c r="D202">
        <v>-111.926502479219</v>
      </c>
      <c r="E202">
        <v>33.392955997904103</v>
      </c>
      <c r="F202">
        <v>3</v>
      </c>
      <c r="G202" t="s">
        <v>758</v>
      </c>
      <c r="H202" t="s">
        <v>762</v>
      </c>
      <c r="I202" t="s">
        <v>759</v>
      </c>
      <c r="J202">
        <v>41292.75</v>
      </c>
      <c r="K202" t="s">
        <v>761</v>
      </c>
      <c r="L202" t="s">
        <v>760</v>
      </c>
      <c r="M202">
        <v>142</v>
      </c>
      <c r="N202">
        <v>3.0464332076999998E-4</v>
      </c>
      <c r="O202">
        <f t="shared" si="9"/>
        <v>-111.926198</v>
      </c>
      <c r="P202">
        <f t="shared" si="10"/>
        <v>33.392946000000002</v>
      </c>
      <c r="Q202">
        <f t="shared" si="11"/>
        <v>28.347194295006116</v>
      </c>
    </row>
    <row r="203" spans="1:17" x14ac:dyDescent="0.25">
      <c r="A203">
        <v>2720597</v>
      </c>
      <c r="B203">
        <v>2</v>
      </c>
      <c r="C203" t="s">
        <v>762</v>
      </c>
      <c r="D203">
        <v>-111.926502479219</v>
      </c>
      <c r="E203">
        <v>33.392955997904103</v>
      </c>
      <c r="F203">
        <v>3</v>
      </c>
      <c r="G203" t="s">
        <v>758</v>
      </c>
      <c r="H203" t="s">
        <v>762</v>
      </c>
      <c r="I203" t="s">
        <v>759</v>
      </c>
      <c r="J203">
        <v>41396.526388888888</v>
      </c>
      <c r="K203" t="s">
        <v>760</v>
      </c>
      <c r="L203" t="s">
        <v>761</v>
      </c>
      <c r="M203">
        <v>142</v>
      </c>
      <c r="N203">
        <v>3.0464332076999998E-4</v>
      </c>
      <c r="O203">
        <f t="shared" si="9"/>
        <v>-111.926198</v>
      </c>
      <c r="P203">
        <f t="shared" si="10"/>
        <v>33.392946000000002</v>
      </c>
      <c r="Q203">
        <f t="shared" si="11"/>
        <v>28.347194295006116</v>
      </c>
    </row>
    <row r="204" spans="1:17" x14ac:dyDescent="0.25">
      <c r="A204">
        <v>2360121</v>
      </c>
      <c r="B204">
        <v>2</v>
      </c>
      <c r="C204" t="s">
        <v>780</v>
      </c>
      <c r="D204">
        <v>-111.93995797685101</v>
      </c>
      <c r="E204">
        <v>33.418677871033402</v>
      </c>
      <c r="F204">
        <v>1</v>
      </c>
      <c r="G204" t="s">
        <v>765</v>
      </c>
      <c r="H204" t="s">
        <v>780</v>
      </c>
      <c r="I204" t="s">
        <v>759</v>
      </c>
      <c r="J204">
        <v>40121.400694444441</v>
      </c>
      <c r="K204" t="s">
        <v>763</v>
      </c>
      <c r="L204" t="s">
        <v>763</v>
      </c>
      <c r="M204">
        <v>111</v>
      </c>
      <c r="N204">
        <v>3.1085611455E-4</v>
      </c>
      <c r="O204">
        <f t="shared" si="9"/>
        <v>-111.93979899999999</v>
      </c>
      <c r="P204">
        <f t="shared" si="10"/>
        <v>33.418945000000001</v>
      </c>
      <c r="Q204">
        <f t="shared" si="11"/>
        <v>33.113892030834528</v>
      </c>
    </row>
    <row r="205" spans="1:17" x14ac:dyDescent="0.25">
      <c r="A205">
        <v>2674065</v>
      </c>
      <c r="B205">
        <v>2</v>
      </c>
      <c r="C205" t="s">
        <v>762</v>
      </c>
      <c r="D205">
        <v>-111.92627664587199</v>
      </c>
      <c r="E205">
        <v>33.428978846690697</v>
      </c>
      <c r="F205">
        <v>3</v>
      </c>
      <c r="G205" t="s">
        <v>758</v>
      </c>
      <c r="H205" t="s">
        <v>762</v>
      </c>
      <c r="I205" t="s">
        <v>759</v>
      </c>
      <c r="J205">
        <v>41205.361111111109</v>
      </c>
      <c r="K205" t="s">
        <v>760</v>
      </c>
      <c r="L205" t="s">
        <v>761</v>
      </c>
      <c r="M205">
        <v>103</v>
      </c>
      <c r="N205">
        <v>3.1999318726000001E-4</v>
      </c>
      <c r="O205">
        <f t="shared" si="9"/>
        <v>-111.92609899999999</v>
      </c>
      <c r="P205">
        <f t="shared" si="10"/>
        <v>33.429245000000002</v>
      </c>
      <c r="Q205">
        <f t="shared" si="11"/>
        <v>33.830720323733935</v>
      </c>
    </row>
    <row r="206" spans="1:17" x14ac:dyDescent="0.25">
      <c r="A206">
        <v>2725720</v>
      </c>
      <c r="B206">
        <v>2</v>
      </c>
      <c r="C206" t="s">
        <v>762</v>
      </c>
      <c r="D206">
        <v>-111.917676195824</v>
      </c>
      <c r="E206">
        <v>33.422002794150202</v>
      </c>
      <c r="F206">
        <v>3</v>
      </c>
      <c r="G206" t="s">
        <v>758</v>
      </c>
      <c r="H206" t="s">
        <v>762</v>
      </c>
      <c r="I206" t="s">
        <v>759</v>
      </c>
      <c r="J206">
        <v>41408.945138888892</v>
      </c>
      <c r="K206" t="s">
        <v>764</v>
      </c>
      <c r="L206" t="s">
        <v>761</v>
      </c>
      <c r="M206">
        <v>116</v>
      </c>
      <c r="N206">
        <v>3.2295762273999999E-4</v>
      </c>
      <c r="O206">
        <f t="shared" si="9"/>
        <v>-111.91791000000001</v>
      </c>
      <c r="P206">
        <f t="shared" si="10"/>
        <v>33.421779999999998</v>
      </c>
      <c r="Q206">
        <f t="shared" si="11"/>
        <v>32.919552039476592</v>
      </c>
    </row>
    <row r="207" spans="1:17" x14ac:dyDescent="0.25">
      <c r="A207">
        <v>2785843</v>
      </c>
      <c r="B207">
        <v>2</v>
      </c>
      <c r="C207" t="s">
        <v>769</v>
      </c>
      <c r="D207">
        <v>-111.911206395313</v>
      </c>
      <c r="E207">
        <v>33.356777379548902</v>
      </c>
      <c r="F207">
        <v>3</v>
      </c>
      <c r="G207" t="s">
        <v>765</v>
      </c>
      <c r="H207" t="s">
        <v>769</v>
      </c>
      <c r="I207" t="s">
        <v>759</v>
      </c>
      <c r="J207">
        <v>41591.740277777775</v>
      </c>
      <c r="K207" t="s">
        <v>761</v>
      </c>
      <c r="L207" t="s">
        <v>773</v>
      </c>
      <c r="M207">
        <v>124</v>
      </c>
      <c r="N207">
        <v>3.2368881844999997E-4</v>
      </c>
      <c r="O207">
        <f t="shared" si="9"/>
        <v>-111.91153</v>
      </c>
      <c r="P207">
        <f t="shared" si="10"/>
        <v>33.356769999999997</v>
      </c>
      <c r="Q207">
        <f t="shared" si="11"/>
        <v>30.115851031096824</v>
      </c>
    </row>
    <row r="208" spans="1:17" x14ac:dyDescent="0.25">
      <c r="A208">
        <v>2550098</v>
      </c>
      <c r="B208">
        <v>2</v>
      </c>
      <c r="C208" t="s">
        <v>762</v>
      </c>
      <c r="D208">
        <v>-111.91120645441799</v>
      </c>
      <c r="E208">
        <v>33.356799381189298</v>
      </c>
      <c r="F208">
        <v>3</v>
      </c>
      <c r="G208" t="s">
        <v>763</v>
      </c>
      <c r="H208" t="s">
        <v>762</v>
      </c>
      <c r="I208" t="s">
        <v>759</v>
      </c>
      <c r="J208">
        <v>40721.300694444442</v>
      </c>
      <c r="K208" t="s">
        <v>761</v>
      </c>
      <c r="L208" t="s">
        <v>773</v>
      </c>
      <c r="M208">
        <v>124</v>
      </c>
      <c r="N208">
        <v>3.2487689656E-4</v>
      </c>
      <c r="O208">
        <f t="shared" si="9"/>
        <v>-111.91153</v>
      </c>
      <c r="P208">
        <f t="shared" si="10"/>
        <v>33.356769999999997</v>
      </c>
      <c r="Q208">
        <f t="shared" si="11"/>
        <v>30.275117890001475</v>
      </c>
    </row>
    <row r="209" spans="1:17" x14ac:dyDescent="0.25">
      <c r="A209">
        <v>2527959</v>
      </c>
      <c r="B209">
        <v>2</v>
      </c>
      <c r="C209" t="s">
        <v>762</v>
      </c>
      <c r="D209">
        <v>-111.917676183395</v>
      </c>
      <c r="E209">
        <v>33.422016535225403</v>
      </c>
      <c r="F209">
        <v>2</v>
      </c>
      <c r="G209" t="s">
        <v>758</v>
      </c>
      <c r="H209" t="s">
        <v>762</v>
      </c>
      <c r="I209" t="s">
        <v>759</v>
      </c>
      <c r="J209">
        <v>40690.833333333336</v>
      </c>
      <c r="K209" t="s">
        <v>764</v>
      </c>
      <c r="L209" t="s">
        <v>761</v>
      </c>
      <c r="M209">
        <v>116</v>
      </c>
      <c r="N209">
        <v>3.3259452435999999E-4</v>
      </c>
      <c r="O209">
        <f t="shared" si="9"/>
        <v>-111.91791000000001</v>
      </c>
      <c r="P209">
        <f t="shared" si="10"/>
        <v>33.421779999999998</v>
      </c>
      <c r="Q209">
        <f t="shared" si="11"/>
        <v>34.079166010409963</v>
      </c>
    </row>
    <row r="210" spans="1:17" x14ac:dyDescent="0.25">
      <c r="A210">
        <v>2785825</v>
      </c>
      <c r="B210">
        <v>2</v>
      </c>
      <c r="C210" t="s">
        <v>762</v>
      </c>
      <c r="D210">
        <v>-111.942383896942</v>
      </c>
      <c r="E210">
        <v>33.421667931851502</v>
      </c>
      <c r="F210">
        <v>3</v>
      </c>
      <c r="G210" t="s">
        <v>765</v>
      </c>
      <c r="H210" t="s">
        <v>762</v>
      </c>
      <c r="I210" t="s">
        <v>759</v>
      </c>
      <c r="J210">
        <v>41586.783333333333</v>
      </c>
      <c r="K210" t="s">
        <v>760</v>
      </c>
      <c r="L210" t="s">
        <v>761</v>
      </c>
      <c r="M210">
        <v>119</v>
      </c>
      <c r="N210">
        <v>3.3309704003000001E-4</v>
      </c>
      <c r="O210">
        <f t="shared" si="9"/>
        <v>-111.942199</v>
      </c>
      <c r="P210">
        <f t="shared" si="10"/>
        <v>33.421945000000001</v>
      </c>
      <c r="Q210">
        <f t="shared" si="11"/>
        <v>35.21655419025214</v>
      </c>
    </row>
    <row r="211" spans="1:17" x14ac:dyDescent="0.25">
      <c r="A211">
        <v>2236179</v>
      </c>
      <c r="B211">
        <v>2</v>
      </c>
      <c r="C211" t="s">
        <v>768</v>
      </c>
      <c r="D211">
        <v>-111.935104733118</v>
      </c>
      <c r="E211">
        <v>33.4219933622337</v>
      </c>
      <c r="F211">
        <v>1</v>
      </c>
      <c r="G211" t="s">
        <v>771</v>
      </c>
      <c r="H211" t="s">
        <v>768</v>
      </c>
      <c r="I211" t="s">
        <v>759</v>
      </c>
      <c r="J211">
        <v>39834.684027777781</v>
      </c>
      <c r="K211" t="s">
        <v>764</v>
      </c>
      <c r="L211" t="s">
        <v>760</v>
      </c>
      <c r="M211">
        <v>115</v>
      </c>
      <c r="N211">
        <v>3.3982950406E-4</v>
      </c>
      <c r="O211">
        <f t="shared" si="9"/>
        <v>-111.934799</v>
      </c>
      <c r="P211">
        <f t="shared" si="10"/>
        <v>33.421844999999998</v>
      </c>
      <c r="Q211">
        <f t="shared" si="11"/>
        <v>32.859179207152714</v>
      </c>
    </row>
    <row r="212" spans="1:17" x14ac:dyDescent="0.25">
      <c r="A212">
        <v>2757159</v>
      </c>
      <c r="B212">
        <v>2</v>
      </c>
      <c r="C212" t="s">
        <v>762</v>
      </c>
      <c r="D212">
        <v>-111.926272628603</v>
      </c>
      <c r="E212">
        <v>33.407139189356798</v>
      </c>
      <c r="F212">
        <v>1</v>
      </c>
      <c r="G212" t="s">
        <v>765</v>
      </c>
      <c r="H212" t="s">
        <v>762</v>
      </c>
      <c r="I212" t="s">
        <v>759</v>
      </c>
      <c r="J212">
        <v>41526.368750000001</v>
      </c>
      <c r="K212" t="s">
        <v>761</v>
      </c>
      <c r="L212" t="s">
        <v>769</v>
      </c>
      <c r="M212">
        <v>138</v>
      </c>
      <c r="N212">
        <v>3.5215805894999998E-4</v>
      </c>
      <c r="O212">
        <f t="shared" si="9"/>
        <v>-111.926098</v>
      </c>
      <c r="P212">
        <f t="shared" si="10"/>
        <v>33.407445000000003</v>
      </c>
      <c r="Q212">
        <f t="shared" si="11"/>
        <v>37.607785724993811</v>
      </c>
    </row>
    <row r="213" spans="1:17" x14ac:dyDescent="0.25">
      <c r="A213">
        <v>2361906</v>
      </c>
      <c r="B213">
        <v>2</v>
      </c>
      <c r="C213" t="s">
        <v>762</v>
      </c>
      <c r="D213">
        <v>-111.940155799877</v>
      </c>
      <c r="E213">
        <v>33.421939852981502</v>
      </c>
      <c r="F213">
        <v>1</v>
      </c>
      <c r="G213" t="s">
        <v>758</v>
      </c>
      <c r="H213" t="s">
        <v>762</v>
      </c>
      <c r="I213" t="s">
        <v>759</v>
      </c>
      <c r="J213">
        <v>40130.536805555559</v>
      </c>
      <c r="K213" t="s">
        <v>761</v>
      </c>
      <c r="L213" t="s">
        <v>760</v>
      </c>
      <c r="M213">
        <v>118</v>
      </c>
      <c r="N213">
        <v>3.5683699924999999E-4</v>
      </c>
      <c r="O213">
        <f t="shared" si="9"/>
        <v>-111.93979899999999</v>
      </c>
      <c r="P213">
        <f t="shared" si="10"/>
        <v>33.421945000000001</v>
      </c>
      <c r="Q213">
        <f t="shared" si="11"/>
        <v>33.197761697230519</v>
      </c>
    </row>
    <row r="214" spans="1:17" x14ac:dyDescent="0.25">
      <c r="A214">
        <v>2664971</v>
      </c>
      <c r="B214">
        <v>2</v>
      </c>
      <c r="C214" t="s">
        <v>762</v>
      </c>
      <c r="D214">
        <v>-111.926272658348</v>
      </c>
      <c r="E214">
        <v>33.407133694768802</v>
      </c>
      <c r="F214">
        <v>3</v>
      </c>
      <c r="G214" t="s">
        <v>763</v>
      </c>
      <c r="H214" t="s">
        <v>762</v>
      </c>
      <c r="I214" t="s">
        <v>759</v>
      </c>
      <c r="J214">
        <v>41179.62222222222</v>
      </c>
      <c r="K214" t="s">
        <v>764</v>
      </c>
      <c r="L214" t="s">
        <v>761</v>
      </c>
      <c r="M214">
        <v>138</v>
      </c>
      <c r="N214">
        <v>3.5695445858000002E-4</v>
      </c>
      <c r="O214">
        <f t="shared" si="9"/>
        <v>-111.926098</v>
      </c>
      <c r="P214">
        <f t="shared" si="10"/>
        <v>33.407445000000003</v>
      </c>
      <c r="Q214">
        <f t="shared" si="11"/>
        <v>38.159493461084608</v>
      </c>
    </row>
    <row r="215" spans="1:17" x14ac:dyDescent="0.25">
      <c r="A215">
        <v>2424536</v>
      </c>
      <c r="B215">
        <v>2</v>
      </c>
      <c r="C215" t="s">
        <v>762</v>
      </c>
      <c r="D215">
        <v>-111.93491482729</v>
      </c>
      <c r="E215">
        <v>33.3925061622718</v>
      </c>
      <c r="F215">
        <v>3</v>
      </c>
      <c r="G215" t="s">
        <v>765</v>
      </c>
      <c r="H215" t="s">
        <v>762</v>
      </c>
      <c r="I215" t="s">
        <v>759</v>
      </c>
      <c r="J215">
        <v>40354.756249999999</v>
      </c>
      <c r="K215" t="s">
        <v>761</v>
      </c>
      <c r="L215" t="s">
        <v>760</v>
      </c>
      <c r="M215">
        <v>141</v>
      </c>
      <c r="N215">
        <v>3.5935817397000002E-4</v>
      </c>
      <c r="O215">
        <f t="shared" si="9"/>
        <v>-111.934798</v>
      </c>
      <c r="P215">
        <f t="shared" si="10"/>
        <v>33.392845999999999</v>
      </c>
      <c r="Q215">
        <f t="shared" si="11"/>
        <v>39.227585479276122</v>
      </c>
    </row>
    <row r="216" spans="1:17" x14ac:dyDescent="0.25">
      <c r="A216">
        <v>2710673</v>
      </c>
      <c r="B216">
        <v>2</v>
      </c>
      <c r="C216" t="s">
        <v>762</v>
      </c>
      <c r="D216">
        <v>-111.926280526608</v>
      </c>
      <c r="E216">
        <v>33.414328906133903</v>
      </c>
      <c r="F216">
        <v>3</v>
      </c>
      <c r="G216" t="s">
        <v>783</v>
      </c>
      <c r="H216" t="s">
        <v>762</v>
      </c>
      <c r="I216" t="s">
        <v>759</v>
      </c>
      <c r="J216">
        <v>41360.374305555553</v>
      </c>
      <c r="K216" t="s">
        <v>764</v>
      </c>
      <c r="L216" t="s">
        <v>761</v>
      </c>
      <c r="M216">
        <v>131</v>
      </c>
      <c r="N216">
        <v>3.6500862293000001E-4</v>
      </c>
      <c r="O216">
        <f t="shared" si="9"/>
        <v>-111.926098</v>
      </c>
      <c r="P216">
        <f t="shared" si="10"/>
        <v>33.414645</v>
      </c>
      <c r="Q216">
        <f t="shared" si="11"/>
        <v>38.954174465759159</v>
      </c>
    </row>
    <row r="217" spans="1:17" x14ac:dyDescent="0.25">
      <c r="A217">
        <v>2588921</v>
      </c>
      <c r="B217">
        <v>2</v>
      </c>
      <c r="C217" t="s">
        <v>768</v>
      </c>
      <c r="D217">
        <v>-111.92628052630501</v>
      </c>
      <c r="E217">
        <v>33.414326157730898</v>
      </c>
      <c r="F217">
        <v>3</v>
      </c>
      <c r="G217" t="s">
        <v>763</v>
      </c>
      <c r="H217" t="s">
        <v>768</v>
      </c>
      <c r="I217" t="s">
        <v>759</v>
      </c>
      <c r="J217">
        <v>40804.625</v>
      </c>
      <c r="K217" t="s">
        <v>764</v>
      </c>
      <c r="L217" t="s">
        <v>761</v>
      </c>
      <c r="M217">
        <v>131</v>
      </c>
      <c r="N217">
        <v>3.6739113296999998E-4</v>
      </c>
      <c r="O217">
        <f t="shared" si="9"/>
        <v>-111.926098</v>
      </c>
      <c r="P217">
        <f t="shared" si="10"/>
        <v>33.414645</v>
      </c>
      <c r="Q217">
        <f t="shared" si="11"/>
        <v>39.228731776744496</v>
      </c>
    </row>
    <row r="218" spans="1:17" x14ac:dyDescent="0.25">
      <c r="A218">
        <v>2467692</v>
      </c>
      <c r="B218">
        <v>2</v>
      </c>
      <c r="C218" t="s">
        <v>762</v>
      </c>
      <c r="D218">
        <v>-111.926279414647</v>
      </c>
      <c r="E218">
        <v>33.413208949008499</v>
      </c>
      <c r="F218">
        <v>2</v>
      </c>
      <c r="G218" t="s">
        <v>763</v>
      </c>
      <c r="H218" t="s">
        <v>762</v>
      </c>
      <c r="I218" t="s">
        <v>759</v>
      </c>
      <c r="J218">
        <v>40486.553472222222</v>
      </c>
      <c r="K218" t="s">
        <v>764</v>
      </c>
      <c r="L218" t="s">
        <v>761</v>
      </c>
      <c r="M218">
        <v>136</v>
      </c>
      <c r="N218">
        <v>3.7294399784999999E-4</v>
      </c>
      <c r="O218">
        <f t="shared" si="9"/>
        <v>-111.926198</v>
      </c>
      <c r="P218">
        <f t="shared" si="10"/>
        <v>33.412844999999997</v>
      </c>
      <c r="Q218">
        <f t="shared" si="11"/>
        <v>41.070565556062242</v>
      </c>
    </row>
    <row r="219" spans="1:17" x14ac:dyDescent="0.25">
      <c r="A219">
        <v>2657937</v>
      </c>
      <c r="B219">
        <v>2</v>
      </c>
      <c r="C219" t="s">
        <v>762</v>
      </c>
      <c r="D219">
        <v>-111.939444271531</v>
      </c>
      <c r="E219">
        <v>33.419064664150802</v>
      </c>
      <c r="F219">
        <v>3</v>
      </c>
      <c r="G219" t="s">
        <v>763</v>
      </c>
      <c r="H219" t="s">
        <v>762</v>
      </c>
      <c r="I219" t="s">
        <v>759</v>
      </c>
      <c r="J219">
        <v>40983.647222222222</v>
      </c>
      <c r="K219" t="s">
        <v>761</v>
      </c>
      <c r="L219" t="s">
        <v>770</v>
      </c>
      <c r="M219">
        <v>111</v>
      </c>
      <c r="N219">
        <v>3.7436852926000001E-4</v>
      </c>
      <c r="O219">
        <f t="shared" si="9"/>
        <v>-111.93979899999999</v>
      </c>
      <c r="P219">
        <f t="shared" si="10"/>
        <v>33.418945000000001</v>
      </c>
      <c r="Q219">
        <f t="shared" si="11"/>
        <v>35.569083078591305</v>
      </c>
    </row>
    <row r="220" spans="1:17" x14ac:dyDescent="0.25">
      <c r="A220">
        <v>2515433</v>
      </c>
      <c r="B220">
        <v>3</v>
      </c>
      <c r="C220" t="s">
        <v>762</v>
      </c>
      <c r="D220">
        <v>-111.935048787811</v>
      </c>
      <c r="E220">
        <v>33.414678665879897</v>
      </c>
      <c r="F220">
        <v>3</v>
      </c>
      <c r="G220" t="s">
        <v>758</v>
      </c>
      <c r="H220" t="s">
        <v>762</v>
      </c>
      <c r="I220" t="s">
        <v>759</v>
      </c>
      <c r="J220">
        <v>40627.78125</v>
      </c>
      <c r="K220" t="s">
        <v>803</v>
      </c>
      <c r="L220" t="s">
        <v>773</v>
      </c>
      <c r="M220">
        <v>133</v>
      </c>
      <c r="N220">
        <v>3.7445704717000003E-4</v>
      </c>
      <c r="O220">
        <f t="shared" si="9"/>
        <v>-111.93469899999999</v>
      </c>
      <c r="P220">
        <f t="shared" si="10"/>
        <v>33.414544999999997</v>
      </c>
      <c r="Q220">
        <f t="shared" si="11"/>
        <v>35.758483877887826</v>
      </c>
    </row>
    <row r="221" spans="1:17" x14ac:dyDescent="0.25">
      <c r="A221">
        <v>2523672</v>
      </c>
      <c r="B221">
        <v>2</v>
      </c>
      <c r="C221" t="s">
        <v>762</v>
      </c>
      <c r="D221">
        <v>-111.925822863192</v>
      </c>
      <c r="E221">
        <v>33.392957840818802</v>
      </c>
      <c r="F221">
        <v>2</v>
      </c>
      <c r="G221" t="s">
        <v>763</v>
      </c>
      <c r="H221" t="s">
        <v>762</v>
      </c>
      <c r="I221" t="s">
        <v>759</v>
      </c>
      <c r="J221">
        <v>40683.6875</v>
      </c>
      <c r="K221" t="s">
        <v>761</v>
      </c>
      <c r="L221" t="s">
        <v>769</v>
      </c>
      <c r="M221">
        <v>142</v>
      </c>
      <c r="N221">
        <v>3.7532363328999997E-4</v>
      </c>
      <c r="O221">
        <f t="shared" si="9"/>
        <v>-111.926198</v>
      </c>
      <c r="P221">
        <f t="shared" si="10"/>
        <v>33.392946000000002</v>
      </c>
      <c r="Q221">
        <f t="shared" si="11"/>
        <v>34.923427007174361</v>
      </c>
    </row>
    <row r="222" spans="1:17" x14ac:dyDescent="0.25">
      <c r="A222">
        <v>2479917</v>
      </c>
      <c r="B222">
        <v>2</v>
      </c>
      <c r="C222" t="s">
        <v>762</v>
      </c>
      <c r="D222">
        <v>-111.926462305673</v>
      </c>
      <c r="E222">
        <v>33.414759128378101</v>
      </c>
      <c r="F222">
        <v>4</v>
      </c>
      <c r="G222" t="s">
        <v>758</v>
      </c>
      <c r="H222" t="s">
        <v>762</v>
      </c>
      <c r="I222" t="s">
        <v>759</v>
      </c>
      <c r="J222">
        <v>40520.674305555556</v>
      </c>
      <c r="K222" t="s">
        <v>773</v>
      </c>
      <c r="L222" t="s">
        <v>761</v>
      </c>
      <c r="M222">
        <v>131</v>
      </c>
      <c r="N222">
        <v>3.8176420742E-4</v>
      </c>
      <c r="O222">
        <f t="shared" si="9"/>
        <v>-111.926098</v>
      </c>
      <c r="P222">
        <f t="shared" si="10"/>
        <v>33.414645</v>
      </c>
      <c r="Q222">
        <f t="shared" si="11"/>
        <v>36.177844773051532</v>
      </c>
    </row>
    <row r="223" spans="1:17" x14ac:dyDescent="0.25">
      <c r="A223">
        <v>2516447</v>
      </c>
      <c r="B223">
        <v>2</v>
      </c>
      <c r="C223" t="s">
        <v>762</v>
      </c>
      <c r="D223">
        <v>-111.926472128938</v>
      </c>
      <c r="E223">
        <v>33.414759209620499</v>
      </c>
      <c r="F223">
        <v>3</v>
      </c>
      <c r="G223" t="s">
        <v>758</v>
      </c>
      <c r="H223" t="s">
        <v>762</v>
      </c>
      <c r="I223" t="s">
        <v>759</v>
      </c>
      <c r="J223">
        <v>40632.531944444447</v>
      </c>
      <c r="K223" t="s">
        <v>764</v>
      </c>
      <c r="L223" t="s">
        <v>761</v>
      </c>
      <c r="M223">
        <v>131</v>
      </c>
      <c r="N223">
        <v>3.9117297920999999E-4</v>
      </c>
      <c r="O223">
        <f t="shared" si="9"/>
        <v>-111.926098</v>
      </c>
      <c r="P223">
        <f t="shared" si="10"/>
        <v>33.414645</v>
      </c>
      <c r="Q223">
        <f t="shared" si="11"/>
        <v>37.038394692832924</v>
      </c>
    </row>
    <row r="224" spans="1:17" x14ac:dyDescent="0.25">
      <c r="A224">
        <v>2785854</v>
      </c>
      <c r="B224">
        <v>2</v>
      </c>
      <c r="C224" t="s">
        <v>762</v>
      </c>
      <c r="D224">
        <v>-111.926472128938</v>
      </c>
      <c r="E224">
        <v>33.414759209620499</v>
      </c>
      <c r="F224">
        <v>2</v>
      </c>
      <c r="G224" t="s">
        <v>763</v>
      </c>
      <c r="H224" t="s">
        <v>762</v>
      </c>
      <c r="I224" t="s">
        <v>759</v>
      </c>
      <c r="J224">
        <v>41593.477083333331</v>
      </c>
      <c r="K224" t="s">
        <v>769</v>
      </c>
      <c r="L224" t="s">
        <v>761</v>
      </c>
      <c r="M224">
        <v>131</v>
      </c>
      <c r="N224">
        <v>3.9117297920999999E-4</v>
      </c>
      <c r="O224">
        <f t="shared" si="9"/>
        <v>-111.926098</v>
      </c>
      <c r="P224">
        <f t="shared" si="10"/>
        <v>33.414645</v>
      </c>
      <c r="Q224">
        <f t="shared" si="11"/>
        <v>37.038394692832924</v>
      </c>
    </row>
    <row r="225" spans="1:17" x14ac:dyDescent="0.25">
      <c r="A225">
        <v>2338759</v>
      </c>
      <c r="B225">
        <v>2</v>
      </c>
      <c r="C225" t="s">
        <v>762</v>
      </c>
      <c r="D225">
        <v>-111.94180501078699</v>
      </c>
      <c r="E225">
        <v>33.421934375286497</v>
      </c>
      <c r="F225">
        <v>3</v>
      </c>
      <c r="G225" t="s">
        <v>765</v>
      </c>
      <c r="H225" t="s">
        <v>762</v>
      </c>
      <c r="I225" t="s">
        <v>759</v>
      </c>
      <c r="J225">
        <v>40044.713194444441</v>
      </c>
      <c r="K225" t="s">
        <v>761</v>
      </c>
      <c r="L225" t="s">
        <v>784</v>
      </c>
      <c r="M225">
        <v>119</v>
      </c>
      <c r="N225">
        <v>3.9413244538000002E-4</v>
      </c>
      <c r="O225">
        <f t="shared" si="9"/>
        <v>-111.942199</v>
      </c>
      <c r="P225">
        <f t="shared" si="10"/>
        <v>33.421945000000001</v>
      </c>
      <c r="Q225">
        <f t="shared" si="11"/>
        <v>36.671490390039594</v>
      </c>
    </row>
    <row r="226" spans="1:17" x14ac:dyDescent="0.25">
      <c r="A226">
        <v>2332450</v>
      </c>
      <c r="B226">
        <v>2</v>
      </c>
      <c r="C226" t="s">
        <v>762</v>
      </c>
      <c r="D226">
        <v>-111.939827751674</v>
      </c>
      <c r="E226">
        <v>33.4069697127876</v>
      </c>
      <c r="F226">
        <v>2</v>
      </c>
      <c r="G226" t="s">
        <v>765</v>
      </c>
      <c r="H226" t="s">
        <v>762</v>
      </c>
      <c r="I226" t="s">
        <v>759</v>
      </c>
      <c r="J226">
        <v>40024.6875</v>
      </c>
      <c r="K226" t="s">
        <v>769</v>
      </c>
      <c r="L226" t="s">
        <v>760</v>
      </c>
      <c r="M226">
        <v>146</v>
      </c>
      <c r="N226">
        <v>3.9675872435E-4</v>
      </c>
      <c r="O226">
        <f t="shared" si="9"/>
        <v>-111.939699</v>
      </c>
      <c r="P226">
        <f t="shared" si="10"/>
        <v>33.407344999999999</v>
      </c>
      <c r="Q226">
        <f t="shared" si="11"/>
        <v>43.312779361149794</v>
      </c>
    </row>
    <row r="227" spans="1:17" x14ac:dyDescent="0.25">
      <c r="A227">
        <v>2678431</v>
      </c>
      <c r="B227">
        <v>3</v>
      </c>
      <c r="C227" t="s">
        <v>757</v>
      </c>
      <c r="D227">
        <v>-111.92628464917701</v>
      </c>
      <c r="E227">
        <v>33.417132787767301</v>
      </c>
      <c r="F227">
        <v>3</v>
      </c>
      <c r="G227" t="s">
        <v>763</v>
      </c>
      <c r="H227" t="s">
        <v>757</v>
      </c>
      <c r="I227" t="s">
        <v>759</v>
      </c>
      <c r="J227">
        <v>41260.380555555559</v>
      </c>
      <c r="K227" t="s">
        <v>761</v>
      </c>
      <c r="L227" t="s">
        <v>804</v>
      </c>
      <c r="M227">
        <v>135</v>
      </c>
      <c r="N227">
        <v>3.9735051572E-4</v>
      </c>
      <c r="O227">
        <f t="shared" si="9"/>
        <v>-111.926198</v>
      </c>
      <c r="P227">
        <f t="shared" si="10"/>
        <v>33.416744999999999</v>
      </c>
      <c r="Q227">
        <f t="shared" si="11"/>
        <v>43.759015793719698</v>
      </c>
    </row>
    <row r="228" spans="1:17" x14ac:dyDescent="0.25">
      <c r="A228">
        <v>2470547</v>
      </c>
      <c r="B228">
        <v>2</v>
      </c>
      <c r="C228" t="s">
        <v>762</v>
      </c>
      <c r="D228">
        <v>-111.926478677782</v>
      </c>
      <c r="E228">
        <v>33.414759263781697</v>
      </c>
      <c r="F228">
        <v>1</v>
      </c>
      <c r="G228" t="s">
        <v>758</v>
      </c>
      <c r="H228" t="s">
        <v>762</v>
      </c>
      <c r="I228" t="s">
        <v>759</v>
      </c>
      <c r="J228">
        <v>40491.524305555555</v>
      </c>
      <c r="K228" t="s">
        <v>769</v>
      </c>
      <c r="L228" t="s">
        <v>761</v>
      </c>
      <c r="M228">
        <v>131</v>
      </c>
      <c r="N228">
        <v>3.9745664608999999E-4</v>
      </c>
      <c r="O228">
        <f t="shared" si="9"/>
        <v>-111.926098</v>
      </c>
      <c r="P228">
        <f t="shared" si="10"/>
        <v>33.414645</v>
      </c>
      <c r="Q228">
        <f t="shared" si="11"/>
        <v>37.613492848147281</v>
      </c>
    </row>
    <row r="229" spans="1:17" x14ac:dyDescent="0.25">
      <c r="A229">
        <v>2353031</v>
      </c>
      <c r="B229">
        <v>2</v>
      </c>
      <c r="C229" t="s">
        <v>762</v>
      </c>
      <c r="D229">
        <v>-111.926290662019</v>
      </c>
      <c r="E229">
        <v>33.414295742166601</v>
      </c>
      <c r="F229">
        <v>3</v>
      </c>
      <c r="G229" t="s">
        <v>765</v>
      </c>
      <c r="H229" t="s">
        <v>762</v>
      </c>
      <c r="I229" t="s">
        <v>759</v>
      </c>
      <c r="J229">
        <v>40103.536111111112</v>
      </c>
      <c r="K229" t="s">
        <v>764</v>
      </c>
      <c r="L229" t="s">
        <v>761</v>
      </c>
      <c r="M229">
        <v>131</v>
      </c>
      <c r="N229">
        <v>3.988730221E-4</v>
      </c>
      <c r="O229">
        <f t="shared" si="9"/>
        <v>-111.926098</v>
      </c>
      <c r="P229">
        <f t="shared" si="10"/>
        <v>33.414645</v>
      </c>
      <c r="Q229">
        <f t="shared" si="11"/>
        <v>42.682273254703084</v>
      </c>
    </row>
    <row r="230" spans="1:17" x14ac:dyDescent="0.25">
      <c r="A230">
        <v>2668336</v>
      </c>
      <c r="B230">
        <v>2</v>
      </c>
      <c r="C230" t="s">
        <v>757</v>
      </c>
      <c r="D230">
        <v>-111.92628597276401</v>
      </c>
      <c r="E230">
        <v>33.419138591217497</v>
      </c>
      <c r="F230">
        <v>1</v>
      </c>
      <c r="G230" t="s">
        <v>771</v>
      </c>
      <c r="H230" t="s">
        <v>757</v>
      </c>
      <c r="I230" t="s">
        <v>759</v>
      </c>
      <c r="J230">
        <v>41214.365277777775</v>
      </c>
      <c r="K230" t="s">
        <v>760</v>
      </c>
      <c r="L230" t="s">
        <v>761</v>
      </c>
      <c r="M230">
        <v>154</v>
      </c>
      <c r="N230">
        <v>4.0330293043E-4</v>
      </c>
      <c r="O230">
        <f t="shared" si="9"/>
        <v>-111.926198</v>
      </c>
      <c r="P230">
        <f t="shared" si="10"/>
        <v>33.418745000000001</v>
      </c>
      <c r="Q230">
        <f t="shared" si="11"/>
        <v>44.414352697460664</v>
      </c>
    </row>
    <row r="231" spans="1:17" x14ac:dyDescent="0.25">
      <c r="A231">
        <v>2595523</v>
      </c>
      <c r="B231">
        <v>2</v>
      </c>
      <c r="C231" t="s">
        <v>769</v>
      </c>
      <c r="D231">
        <v>-111.926102090543</v>
      </c>
      <c r="E231">
        <v>33.4288350844703</v>
      </c>
      <c r="F231">
        <v>1</v>
      </c>
      <c r="G231" t="s">
        <v>758</v>
      </c>
      <c r="H231" t="s">
        <v>769</v>
      </c>
      <c r="I231" t="s">
        <v>759</v>
      </c>
      <c r="J231">
        <v>40866.433333333334</v>
      </c>
      <c r="K231" t="s">
        <v>763</v>
      </c>
      <c r="L231" t="s">
        <v>763</v>
      </c>
      <c r="M231">
        <v>103</v>
      </c>
      <c r="N231">
        <v>4.0992718005000001E-4</v>
      </c>
      <c r="O231">
        <f t="shared" si="9"/>
        <v>-111.92609899999999</v>
      </c>
      <c r="P231">
        <f t="shared" si="10"/>
        <v>33.429245000000002</v>
      </c>
      <c r="Q231">
        <f t="shared" si="11"/>
        <v>45.465285336055139</v>
      </c>
    </row>
    <row r="232" spans="1:17" x14ac:dyDescent="0.25">
      <c r="A232">
        <v>2673729</v>
      </c>
      <c r="B232">
        <v>2</v>
      </c>
      <c r="C232" t="s">
        <v>762</v>
      </c>
      <c r="D232">
        <v>-111.92609883217401</v>
      </c>
      <c r="E232">
        <v>33.428834898301602</v>
      </c>
      <c r="F232">
        <v>3</v>
      </c>
      <c r="G232" t="s">
        <v>758</v>
      </c>
      <c r="H232" t="s">
        <v>762</v>
      </c>
      <c r="I232" t="s">
        <v>759</v>
      </c>
      <c r="J232">
        <v>41191.620833333334</v>
      </c>
      <c r="K232" t="s">
        <v>760</v>
      </c>
      <c r="L232" t="s">
        <v>761</v>
      </c>
      <c r="M232">
        <v>103</v>
      </c>
      <c r="N232">
        <v>4.1010173273999998E-4</v>
      </c>
      <c r="O232">
        <f t="shared" si="9"/>
        <v>-111.92609899999999</v>
      </c>
      <c r="P232">
        <f t="shared" si="10"/>
        <v>33.429245000000002</v>
      </c>
      <c r="Q232">
        <f t="shared" si="11"/>
        <v>45.485027195266838</v>
      </c>
    </row>
    <row r="233" spans="1:17" x14ac:dyDescent="0.25">
      <c r="A233">
        <v>2675578</v>
      </c>
      <c r="B233">
        <v>2</v>
      </c>
      <c r="C233" t="s">
        <v>768</v>
      </c>
      <c r="D233">
        <v>-111.92633445313101</v>
      </c>
      <c r="E233">
        <v>33.419132358771598</v>
      </c>
      <c r="F233">
        <v>2</v>
      </c>
      <c r="G233" t="s">
        <v>758</v>
      </c>
      <c r="H233" t="s">
        <v>768</v>
      </c>
      <c r="I233" t="s">
        <v>759</v>
      </c>
      <c r="J233">
        <v>41164.928472222222</v>
      </c>
      <c r="K233" t="s">
        <v>764</v>
      </c>
      <c r="L233" t="s">
        <v>761</v>
      </c>
      <c r="M233">
        <v>154</v>
      </c>
      <c r="N233">
        <v>4.1068999853E-4</v>
      </c>
      <c r="O233">
        <f t="shared" si="9"/>
        <v>-111.926198</v>
      </c>
      <c r="P233">
        <f t="shared" si="10"/>
        <v>33.418745000000001</v>
      </c>
      <c r="Q233">
        <f t="shared" si="11"/>
        <v>44.798702602614171</v>
      </c>
    </row>
    <row r="234" spans="1:17" x14ac:dyDescent="0.25">
      <c r="A234">
        <v>2596167</v>
      </c>
      <c r="B234">
        <v>2</v>
      </c>
      <c r="C234" t="s">
        <v>769</v>
      </c>
      <c r="D234">
        <v>-111.926156526867</v>
      </c>
      <c r="E234">
        <v>33.419154414545801</v>
      </c>
      <c r="F234">
        <v>1</v>
      </c>
      <c r="G234" t="s">
        <v>771</v>
      </c>
      <c r="H234" t="s">
        <v>769</v>
      </c>
      <c r="I234" t="s">
        <v>759</v>
      </c>
      <c r="J234">
        <v>40821.291666666664</v>
      </c>
      <c r="K234" t="s">
        <v>769</v>
      </c>
      <c r="L234" t="s">
        <v>761</v>
      </c>
      <c r="M234">
        <v>154</v>
      </c>
      <c r="N234">
        <v>4.1150977032000001E-4</v>
      </c>
      <c r="O234">
        <f t="shared" si="9"/>
        <v>-111.926198</v>
      </c>
      <c r="P234">
        <f t="shared" si="10"/>
        <v>33.418745000000001</v>
      </c>
      <c r="Q234">
        <f t="shared" si="11"/>
        <v>45.57242577848136</v>
      </c>
    </row>
    <row r="235" spans="1:17" x14ac:dyDescent="0.25">
      <c r="A235">
        <v>2343019</v>
      </c>
      <c r="B235">
        <v>2</v>
      </c>
      <c r="C235" t="s">
        <v>757</v>
      </c>
      <c r="D235">
        <v>-111.935083621242</v>
      </c>
      <c r="E235">
        <v>33.414697808474202</v>
      </c>
      <c r="F235">
        <v>1</v>
      </c>
      <c r="G235" t="s">
        <v>758</v>
      </c>
      <c r="H235" t="s">
        <v>757</v>
      </c>
      <c r="I235" t="s">
        <v>759</v>
      </c>
      <c r="J235">
        <v>40082.613194444442</v>
      </c>
      <c r="K235" t="s">
        <v>761</v>
      </c>
      <c r="L235" t="s">
        <v>760</v>
      </c>
      <c r="M235">
        <v>133</v>
      </c>
      <c r="N235">
        <v>4.1386462713000001E-4</v>
      </c>
      <c r="O235">
        <f t="shared" si="9"/>
        <v>-111.93469899999999</v>
      </c>
      <c r="P235">
        <f t="shared" si="10"/>
        <v>33.414544999999997</v>
      </c>
      <c r="Q235">
        <f t="shared" si="11"/>
        <v>39.591999314869106</v>
      </c>
    </row>
    <row r="236" spans="1:17" x14ac:dyDescent="0.25">
      <c r="A236">
        <v>2340799</v>
      </c>
      <c r="B236">
        <v>2</v>
      </c>
      <c r="C236" t="s">
        <v>757</v>
      </c>
      <c r="D236">
        <v>-111.93958523897101</v>
      </c>
      <c r="E236">
        <v>33.392439118808802</v>
      </c>
      <c r="F236">
        <v>2</v>
      </c>
      <c r="G236" t="s">
        <v>765</v>
      </c>
      <c r="H236" t="s">
        <v>757</v>
      </c>
      <c r="I236" t="s">
        <v>759</v>
      </c>
      <c r="J236">
        <v>40065.563194444447</v>
      </c>
      <c r="K236" t="s">
        <v>769</v>
      </c>
      <c r="L236" t="s">
        <v>761</v>
      </c>
      <c r="M236">
        <v>144</v>
      </c>
      <c r="N236">
        <v>4.1592002099999999E-4</v>
      </c>
      <c r="O236">
        <f t="shared" si="9"/>
        <v>-111.939499</v>
      </c>
      <c r="P236">
        <f t="shared" si="10"/>
        <v>33.392845999999999</v>
      </c>
      <c r="Q236">
        <f t="shared" si="11"/>
        <v>45.835421739940458</v>
      </c>
    </row>
    <row r="237" spans="1:17" x14ac:dyDescent="0.25">
      <c r="A237">
        <v>2517430</v>
      </c>
      <c r="B237">
        <v>2</v>
      </c>
      <c r="C237" t="s">
        <v>762</v>
      </c>
      <c r="D237">
        <v>-111.926299497652</v>
      </c>
      <c r="E237">
        <v>33.4216286512412</v>
      </c>
      <c r="F237">
        <v>3</v>
      </c>
      <c r="G237" t="s">
        <v>771</v>
      </c>
      <c r="H237" t="s">
        <v>762</v>
      </c>
      <c r="I237" t="s">
        <v>759</v>
      </c>
      <c r="J237">
        <v>40658.549305555556</v>
      </c>
      <c r="K237" t="s">
        <v>764</v>
      </c>
      <c r="L237" t="s">
        <v>761</v>
      </c>
      <c r="M237">
        <v>117</v>
      </c>
      <c r="N237">
        <v>4.1634905620999997E-4</v>
      </c>
      <c r="O237">
        <f t="shared" si="9"/>
        <v>-111.926299</v>
      </c>
      <c r="P237">
        <f t="shared" si="10"/>
        <v>33.422044999999997</v>
      </c>
      <c r="Q237">
        <f t="shared" si="11"/>
        <v>46.177919019369625</v>
      </c>
    </row>
    <row r="238" spans="1:17" x14ac:dyDescent="0.25">
      <c r="A238">
        <v>2232370</v>
      </c>
      <c r="B238">
        <v>2</v>
      </c>
      <c r="C238" t="s">
        <v>762</v>
      </c>
      <c r="D238">
        <v>-111.92629778411199</v>
      </c>
      <c r="E238">
        <v>33.4191493585868</v>
      </c>
      <c r="F238">
        <v>3</v>
      </c>
      <c r="G238" t="s">
        <v>771</v>
      </c>
      <c r="H238" t="s">
        <v>762</v>
      </c>
      <c r="I238" t="s">
        <v>759</v>
      </c>
      <c r="J238">
        <v>39819.37777777778</v>
      </c>
      <c r="K238" t="s">
        <v>761</v>
      </c>
      <c r="L238" t="s">
        <v>805</v>
      </c>
      <c r="M238">
        <v>154</v>
      </c>
      <c r="N238">
        <v>4.1648857814000003E-4</v>
      </c>
      <c r="O238">
        <f t="shared" si="9"/>
        <v>-111.926198</v>
      </c>
      <c r="P238">
        <f t="shared" si="10"/>
        <v>33.418745000000001</v>
      </c>
      <c r="Q238">
        <f t="shared" si="11"/>
        <v>45.798674678249967</v>
      </c>
    </row>
    <row r="239" spans="1:17" x14ac:dyDescent="0.25">
      <c r="A239">
        <v>2269197</v>
      </c>
      <c r="B239">
        <v>2</v>
      </c>
      <c r="C239" t="s">
        <v>762</v>
      </c>
      <c r="D239">
        <v>-111.926297854662</v>
      </c>
      <c r="E239">
        <v>33.419149412124497</v>
      </c>
      <c r="F239">
        <v>3</v>
      </c>
      <c r="G239" t="s">
        <v>771</v>
      </c>
      <c r="H239" t="s">
        <v>762</v>
      </c>
      <c r="I239" t="s">
        <v>759</v>
      </c>
      <c r="J239">
        <v>39848.63958333333</v>
      </c>
      <c r="K239" t="s">
        <v>764</v>
      </c>
      <c r="L239" t="s">
        <v>760</v>
      </c>
      <c r="M239">
        <v>154</v>
      </c>
      <c r="N239">
        <v>4.1655746298E-4</v>
      </c>
      <c r="O239">
        <f t="shared" si="9"/>
        <v>-111.926198</v>
      </c>
      <c r="P239">
        <f t="shared" si="10"/>
        <v>33.418745000000001</v>
      </c>
      <c r="Q239">
        <f t="shared" si="11"/>
        <v>45.805819961048542</v>
      </c>
    </row>
    <row r="240" spans="1:17" x14ac:dyDescent="0.25">
      <c r="A240">
        <v>2356529</v>
      </c>
      <c r="B240">
        <v>2</v>
      </c>
      <c r="C240" t="s">
        <v>769</v>
      </c>
      <c r="D240">
        <v>-111.926297854662</v>
      </c>
      <c r="E240">
        <v>33.419149412124497</v>
      </c>
      <c r="F240">
        <v>4</v>
      </c>
      <c r="G240" t="s">
        <v>771</v>
      </c>
      <c r="H240" t="s">
        <v>769</v>
      </c>
      <c r="I240" t="s">
        <v>759</v>
      </c>
      <c r="J240">
        <v>40111.197222222225</v>
      </c>
      <c r="K240" t="s">
        <v>760</v>
      </c>
      <c r="L240" t="s">
        <v>776</v>
      </c>
      <c r="M240">
        <v>154</v>
      </c>
      <c r="N240">
        <v>4.1655746298E-4</v>
      </c>
      <c r="O240">
        <f t="shared" si="9"/>
        <v>-111.926198</v>
      </c>
      <c r="P240">
        <f t="shared" si="10"/>
        <v>33.418745000000001</v>
      </c>
      <c r="Q240">
        <f t="shared" si="11"/>
        <v>45.805819961048542</v>
      </c>
    </row>
    <row r="241" spans="1:17" x14ac:dyDescent="0.25">
      <c r="A241">
        <v>2396205</v>
      </c>
      <c r="B241">
        <v>2</v>
      </c>
      <c r="C241" t="s">
        <v>762</v>
      </c>
      <c r="D241">
        <v>-111.940037622711</v>
      </c>
      <c r="E241">
        <v>33.429621903299598</v>
      </c>
      <c r="F241">
        <v>4</v>
      </c>
      <c r="G241" t="s">
        <v>758</v>
      </c>
      <c r="H241" t="s">
        <v>762</v>
      </c>
      <c r="I241" t="s">
        <v>759</v>
      </c>
      <c r="J241">
        <v>40261.662499999999</v>
      </c>
      <c r="K241" t="s">
        <v>773</v>
      </c>
      <c r="L241" t="s">
        <v>776</v>
      </c>
      <c r="M241">
        <v>102</v>
      </c>
      <c r="N241">
        <v>4.1796194693000002E-4</v>
      </c>
      <c r="O241">
        <f t="shared" si="9"/>
        <v>-111.94045</v>
      </c>
      <c r="P241">
        <f t="shared" si="10"/>
        <v>33.429690000000001</v>
      </c>
      <c r="Q241">
        <f t="shared" si="11"/>
        <v>39.099580901852008</v>
      </c>
    </row>
    <row r="242" spans="1:17" x14ac:dyDescent="0.25">
      <c r="A242">
        <v>2570327</v>
      </c>
      <c r="B242">
        <v>2</v>
      </c>
      <c r="C242" t="s">
        <v>763</v>
      </c>
      <c r="D242">
        <v>-111.940037622711</v>
      </c>
      <c r="E242">
        <v>33.429621903299598</v>
      </c>
      <c r="F242">
        <v>3</v>
      </c>
      <c r="G242" t="s">
        <v>758</v>
      </c>
      <c r="H242" t="s">
        <v>763</v>
      </c>
      <c r="I242" t="s">
        <v>759</v>
      </c>
      <c r="J242">
        <v>40818.980555555558</v>
      </c>
      <c r="K242" t="s">
        <v>763</v>
      </c>
      <c r="L242" t="s">
        <v>763</v>
      </c>
      <c r="M242">
        <v>102</v>
      </c>
      <c r="N242">
        <v>4.1796194693000002E-4</v>
      </c>
      <c r="O242">
        <f t="shared" si="9"/>
        <v>-111.94045</v>
      </c>
      <c r="P242">
        <f t="shared" si="10"/>
        <v>33.429690000000001</v>
      </c>
      <c r="Q242">
        <f t="shared" si="11"/>
        <v>39.099580901852008</v>
      </c>
    </row>
    <row r="243" spans="1:17" x14ac:dyDescent="0.25">
      <c r="A243">
        <v>2678806</v>
      </c>
      <c r="B243">
        <v>2</v>
      </c>
      <c r="C243" t="s">
        <v>762</v>
      </c>
      <c r="D243">
        <v>-111.940037622711</v>
      </c>
      <c r="E243">
        <v>33.429621903299598</v>
      </c>
      <c r="F243">
        <v>2</v>
      </c>
      <c r="G243" t="s">
        <v>758</v>
      </c>
      <c r="H243" t="s">
        <v>762</v>
      </c>
      <c r="I243" t="s">
        <v>759</v>
      </c>
      <c r="J243">
        <v>41256.53402777778</v>
      </c>
      <c r="K243" t="s">
        <v>761</v>
      </c>
      <c r="L243" t="s">
        <v>760</v>
      </c>
      <c r="M243">
        <v>102</v>
      </c>
      <c r="N243">
        <v>4.1796194693000002E-4</v>
      </c>
      <c r="O243">
        <f t="shared" si="9"/>
        <v>-111.94045</v>
      </c>
      <c r="P243">
        <f t="shared" si="10"/>
        <v>33.429690000000001</v>
      </c>
      <c r="Q243">
        <f t="shared" si="11"/>
        <v>39.099580901852008</v>
      </c>
    </row>
    <row r="244" spans="1:17" x14ac:dyDescent="0.25">
      <c r="A244">
        <v>2722902</v>
      </c>
      <c r="B244">
        <v>2</v>
      </c>
      <c r="C244" t="s">
        <v>762</v>
      </c>
      <c r="D244">
        <v>-111.940037622711</v>
      </c>
      <c r="E244">
        <v>33.429621903299598</v>
      </c>
      <c r="F244">
        <v>3</v>
      </c>
      <c r="G244" t="s">
        <v>758</v>
      </c>
      <c r="H244" t="s">
        <v>762</v>
      </c>
      <c r="I244" t="s">
        <v>759</v>
      </c>
      <c r="J244">
        <v>41408.218055555553</v>
      </c>
      <c r="K244" t="s">
        <v>769</v>
      </c>
      <c r="L244" t="s">
        <v>761</v>
      </c>
      <c r="M244">
        <v>102</v>
      </c>
      <c r="N244">
        <v>4.1796194693000002E-4</v>
      </c>
      <c r="O244">
        <f t="shared" si="9"/>
        <v>-111.94045</v>
      </c>
      <c r="P244">
        <f t="shared" si="10"/>
        <v>33.429690000000001</v>
      </c>
      <c r="Q244">
        <f t="shared" si="11"/>
        <v>39.099580901852008</v>
      </c>
    </row>
    <row r="245" spans="1:17" x14ac:dyDescent="0.25">
      <c r="A245">
        <v>2274907</v>
      </c>
      <c r="B245">
        <v>2</v>
      </c>
      <c r="C245" t="s">
        <v>757</v>
      </c>
      <c r="D245">
        <v>-111.92621042419999</v>
      </c>
      <c r="E245">
        <v>33.428840273142399</v>
      </c>
      <c r="F245">
        <v>1</v>
      </c>
      <c r="G245" t="s">
        <v>758</v>
      </c>
      <c r="H245" t="s">
        <v>757</v>
      </c>
      <c r="I245" t="s">
        <v>759</v>
      </c>
      <c r="J245">
        <v>39870.67291666667</v>
      </c>
      <c r="K245" t="s">
        <v>773</v>
      </c>
      <c r="L245" t="s">
        <v>761</v>
      </c>
      <c r="M245">
        <v>103</v>
      </c>
      <c r="N245">
        <v>4.1978468482E-4</v>
      </c>
      <c r="O245">
        <f t="shared" si="9"/>
        <v>-111.92609899999999</v>
      </c>
      <c r="P245">
        <f t="shared" si="10"/>
        <v>33.429245000000002</v>
      </c>
      <c r="Q245">
        <f t="shared" si="11"/>
        <v>46.070172431495749</v>
      </c>
    </row>
    <row r="246" spans="1:17" x14ac:dyDescent="0.25">
      <c r="A246">
        <v>2599152</v>
      </c>
      <c r="B246">
        <v>2</v>
      </c>
      <c r="C246" t="s">
        <v>762</v>
      </c>
      <c r="D246">
        <v>-111.92628051934</v>
      </c>
      <c r="E246">
        <v>33.414262944459402</v>
      </c>
      <c r="F246">
        <v>1</v>
      </c>
      <c r="G246" t="s">
        <v>783</v>
      </c>
      <c r="H246" t="s">
        <v>762</v>
      </c>
      <c r="I246" t="s">
        <v>759</v>
      </c>
      <c r="J246">
        <v>40953.63958333333</v>
      </c>
      <c r="K246" t="s">
        <v>769</v>
      </c>
      <c r="L246" t="s">
        <v>761</v>
      </c>
      <c r="M246">
        <v>131</v>
      </c>
      <c r="N246">
        <v>4.2341438989999998E-4</v>
      </c>
      <c r="O246">
        <f t="shared" si="9"/>
        <v>-111.926098</v>
      </c>
      <c r="P246">
        <f t="shared" si="10"/>
        <v>33.414645</v>
      </c>
      <c r="Q246">
        <f t="shared" si="11"/>
        <v>45.649717850502348</v>
      </c>
    </row>
    <row r="247" spans="1:17" x14ac:dyDescent="0.25">
      <c r="A247">
        <v>2479184</v>
      </c>
      <c r="B247">
        <v>2</v>
      </c>
      <c r="C247" t="s">
        <v>763</v>
      </c>
      <c r="D247">
        <v>-111.926280311246</v>
      </c>
      <c r="E247">
        <v>33.413263851670102</v>
      </c>
      <c r="F247">
        <v>3</v>
      </c>
      <c r="G247" t="s">
        <v>765</v>
      </c>
      <c r="H247" t="s">
        <v>763</v>
      </c>
      <c r="I247" t="s">
        <v>759</v>
      </c>
      <c r="J247">
        <v>40523.637499999997</v>
      </c>
      <c r="K247" t="s">
        <v>764</v>
      </c>
      <c r="L247" t="s">
        <v>774</v>
      </c>
      <c r="M247">
        <v>136</v>
      </c>
      <c r="N247">
        <v>4.2686281493000002E-4</v>
      </c>
      <c r="O247">
        <f t="shared" si="9"/>
        <v>-111.926198</v>
      </c>
      <c r="P247">
        <f t="shared" si="10"/>
        <v>33.412844999999997</v>
      </c>
      <c r="Q247">
        <f t="shared" si="11"/>
        <v>47.082357873667945</v>
      </c>
    </row>
    <row r="248" spans="1:17" x14ac:dyDescent="0.25">
      <c r="A248">
        <v>2380704</v>
      </c>
      <c r="B248">
        <v>2</v>
      </c>
      <c r="C248" t="s">
        <v>806</v>
      </c>
      <c r="D248">
        <v>-111.900569478444</v>
      </c>
      <c r="E248">
        <v>33.392041070308103</v>
      </c>
      <c r="F248">
        <v>2</v>
      </c>
      <c r="G248" t="s">
        <v>765</v>
      </c>
      <c r="H248" t="s">
        <v>806</v>
      </c>
      <c r="I248" t="s">
        <v>759</v>
      </c>
      <c r="J248">
        <v>40204.793055555558</v>
      </c>
      <c r="K248" t="s">
        <v>764</v>
      </c>
      <c r="L248" t="s">
        <v>770</v>
      </c>
      <c r="M248">
        <v>149</v>
      </c>
      <c r="N248">
        <v>4.2981260360999999E-4</v>
      </c>
      <c r="O248">
        <f t="shared" si="9"/>
        <v>-111.90079</v>
      </c>
      <c r="P248">
        <f t="shared" si="10"/>
        <v>33.392409999999998</v>
      </c>
      <c r="Q248">
        <f t="shared" si="11"/>
        <v>45.773285509541466</v>
      </c>
    </row>
    <row r="249" spans="1:17" x14ac:dyDescent="0.25">
      <c r="A249">
        <v>2655776</v>
      </c>
      <c r="B249">
        <v>2</v>
      </c>
      <c r="C249" t="s">
        <v>762</v>
      </c>
      <c r="D249">
        <v>-111.92629950096899</v>
      </c>
      <c r="E249">
        <v>33.421614909596201</v>
      </c>
      <c r="F249">
        <v>3</v>
      </c>
      <c r="G249" t="s">
        <v>783</v>
      </c>
      <c r="H249" t="s">
        <v>762</v>
      </c>
      <c r="I249" t="s">
        <v>759</v>
      </c>
      <c r="J249">
        <v>41085.87777777778</v>
      </c>
      <c r="K249" t="s">
        <v>769</v>
      </c>
      <c r="L249" t="s">
        <v>770</v>
      </c>
      <c r="M249">
        <v>117</v>
      </c>
      <c r="N249">
        <v>4.3009069556E-4</v>
      </c>
      <c r="O249">
        <f t="shared" si="9"/>
        <v>-111.926299</v>
      </c>
      <c r="P249">
        <f t="shared" si="10"/>
        <v>33.422044999999997</v>
      </c>
      <c r="Q249">
        <f t="shared" si="11"/>
        <v>47.702026042669722</v>
      </c>
    </row>
    <row r="250" spans="1:17" x14ac:dyDescent="0.25">
      <c r="A250">
        <v>2443529</v>
      </c>
      <c r="B250">
        <v>2</v>
      </c>
      <c r="C250" t="s">
        <v>763</v>
      </c>
      <c r="D250">
        <v>-111.926277209997</v>
      </c>
      <c r="E250">
        <v>33.428845936553898</v>
      </c>
      <c r="F250">
        <v>3</v>
      </c>
      <c r="G250" t="s">
        <v>763</v>
      </c>
      <c r="H250" t="s">
        <v>763</v>
      </c>
      <c r="I250" t="s">
        <v>759</v>
      </c>
      <c r="J250">
        <v>40409.46875</v>
      </c>
      <c r="K250" t="s">
        <v>770</v>
      </c>
      <c r="L250" t="s">
        <v>761</v>
      </c>
      <c r="M250">
        <v>103</v>
      </c>
      <c r="N250">
        <v>4.3704740824E-4</v>
      </c>
      <c r="O250">
        <f t="shared" si="9"/>
        <v>-111.92609899999999</v>
      </c>
      <c r="P250">
        <f t="shared" si="10"/>
        <v>33.429245000000002</v>
      </c>
      <c r="Q250">
        <f t="shared" si="11"/>
        <v>47.263829309392321</v>
      </c>
    </row>
    <row r="251" spans="1:17" x14ac:dyDescent="0.25">
      <c r="A251">
        <v>2514645</v>
      </c>
      <c r="B251">
        <v>2</v>
      </c>
      <c r="C251" t="s">
        <v>762</v>
      </c>
      <c r="D251">
        <v>-111.926277209997</v>
      </c>
      <c r="E251">
        <v>33.428845936553898</v>
      </c>
      <c r="F251">
        <v>1</v>
      </c>
      <c r="G251" t="s">
        <v>758</v>
      </c>
      <c r="H251" t="s">
        <v>762</v>
      </c>
      <c r="I251" t="s">
        <v>759</v>
      </c>
      <c r="J251">
        <v>40646.804166666669</v>
      </c>
      <c r="K251" t="s">
        <v>764</v>
      </c>
      <c r="L251" t="s">
        <v>761</v>
      </c>
      <c r="M251">
        <v>103</v>
      </c>
      <c r="N251">
        <v>4.3704740824E-4</v>
      </c>
      <c r="O251">
        <f t="shared" si="9"/>
        <v>-111.92609899999999</v>
      </c>
      <c r="P251">
        <f t="shared" si="10"/>
        <v>33.429245000000002</v>
      </c>
      <c r="Q251">
        <f t="shared" si="11"/>
        <v>47.263829309392321</v>
      </c>
    </row>
    <row r="252" spans="1:17" x14ac:dyDescent="0.25">
      <c r="A252">
        <v>2599164</v>
      </c>
      <c r="B252">
        <v>2</v>
      </c>
      <c r="C252" t="s">
        <v>762</v>
      </c>
      <c r="D252">
        <v>-111.925849775548</v>
      </c>
      <c r="E252">
        <v>33.422024750448699</v>
      </c>
      <c r="F252">
        <v>1</v>
      </c>
      <c r="G252" t="s">
        <v>783</v>
      </c>
      <c r="H252" t="s">
        <v>762</v>
      </c>
      <c r="I252" t="s">
        <v>759</v>
      </c>
      <c r="J252">
        <v>40942.506249999999</v>
      </c>
      <c r="K252" t="s">
        <v>769</v>
      </c>
      <c r="L252" t="s">
        <v>761</v>
      </c>
      <c r="M252">
        <v>117</v>
      </c>
      <c r="N252">
        <v>4.4968061176999999E-4</v>
      </c>
      <c r="O252">
        <f t="shared" si="9"/>
        <v>-111.926299</v>
      </c>
      <c r="P252">
        <f t="shared" si="10"/>
        <v>33.422044999999997</v>
      </c>
      <c r="Q252">
        <f t="shared" si="11"/>
        <v>41.851354920678077</v>
      </c>
    </row>
    <row r="253" spans="1:17" x14ac:dyDescent="0.25">
      <c r="A253">
        <v>2570041</v>
      </c>
      <c r="B253">
        <v>2</v>
      </c>
      <c r="C253" t="s">
        <v>762</v>
      </c>
      <c r="D253">
        <v>-111.925846498417</v>
      </c>
      <c r="E253">
        <v>33.422024746725299</v>
      </c>
      <c r="F253">
        <v>1</v>
      </c>
      <c r="G253" t="s">
        <v>763</v>
      </c>
      <c r="H253" t="s">
        <v>762</v>
      </c>
      <c r="I253" t="s">
        <v>759</v>
      </c>
      <c r="J253">
        <v>40782.50277777778</v>
      </c>
      <c r="K253" t="s">
        <v>769</v>
      </c>
      <c r="L253" t="s">
        <v>761</v>
      </c>
      <c r="M253">
        <v>117</v>
      </c>
      <c r="N253">
        <v>4.5295460893E-4</v>
      </c>
      <c r="O253">
        <f t="shared" si="9"/>
        <v>-111.926299</v>
      </c>
      <c r="P253">
        <f t="shared" si="10"/>
        <v>33.422044999999997</v>
      </c>
      <c r="Q253">
        <f t="shared" si="11"/>
        <v>42.155810095351349</v>
      </c>
    </row>
    <row r="254" spans="1:17" x14ac:dyDescent="0.25">
      <c r="A254">
        <v>2541748</v>
      </c>
      <c r="B254">
        <v>2</v>
      </c>
      <c r="C254" t="s">
        <v>762</v>
      </c>
      <c r="D254">
        <v>-111.93995211021399</v>
      </c>
      <c r="E254">
        <v>33.3928562917745</v>
      </c>
      <c r="F254">
        <v>3</v>
      </c>
      <c r="G254" t="s">
        <v>763</v>
      </c>
      <c r="H254" t="s">
        <v>762</v>
      </c>
      <c r="I254" t="s">
        <v>759</v>
      </c>
      <c r="J254">
        <v>40714.68472222222</v>
      </c>
      <c r="K254" t="s">
        <v>761</v>
      </c>
      <c r="L254" t="s">
        <v>770</v>
      </c>
      <c r="M254">
        <v>144</v>
      </c>
      <c r="N254">
        <v>4.5322708066999998E-4</v>
      </c>
      <c r="O254">
        <f t="shared" si="9"/>
        <v>-111.939499</v>
      </c>
      <c r="P254">
        <f t="shared" si="10"/>
        <v>33.392845999999999</v>
      </c>
      <c r="Q254">
        <f t="shared" si="11"/>
        <v>42.167991674654687</v>
      </c>
    </row>
    <row r="255" spans="1:17" x14ac:dyDescent="0.25">
      <c r="A255">
        <v>2655446</v>
      </c>
      <c r="B255">
        <v>2</v>
      </c>
      <c r="C255" t="s">
        <v>762</v>
      </c>
      <c r="D255">
        <v>-111.960951588545</v>
      </c>
      <c r="E255">
        <v>33.426045824175098</v>
      </c>
      <c r="F255">
        <v>1</v>
      </c>
      <c r="G255" t="s">
        <v>783</v>
      </c>
      <c r="H255" t="s">
        <v>762</v>
      </c>
      <c r="I255" t="s">
        <v>759</v>
      </c>
      <c r="J255">
        <v>41040.368750000001</v>
      </c>
      <c r="K255" t="s">
        <v>764</v>
      </c>
      <c r="L255" t="s">
        <v>761</v>
      </c>
      <c r="M255">
        <v>110</v>
      </c>
      <c r="N255">
        <v>4.5481776408E-4</v>
      </c>
      <c r="O255">
        <f t="shared" si="9"/>
        <v>-111.96095</v>
      </c>
      <c r="P255">
        <f t="shared" si="10"/>
        <v>33.425600000000003</v>
      </c>
      <c r="Q255">
        <f t="shared" si="11"/>
        <v>49.447281437150195</v>
      </c>
    </row>
    <row r="256" spans="1:17" x14ac:dyDescent="0.25">
      <c r="A256">
        <v>2268873</v>
      </c>
      <c r="B256">
        <v>2</v>
      </c>
      <c r="C256" t="s">
        <v>762</v>
      </c>
      <c r="D256">
        <v>-111.926305347487</v>
      </c>
      <c r="E256">
        <v>33.416291462795797</v>
      </c>
      <c r="F256">
        <v>3</v>
      </c>
      <c r="G256" t="s">
        <v>765</v>
      </c>
      <c r="H256" t="s">
        <v>762</v>
      </c>
      <c r="I256" t="s">
        <v>759</v>
      </c>
      <c r="J256">
        <v>39848.709027777775</v>
      </c>
      <c r="K256" t="s">
        <v>769</v>
      </c>
      <c r="L256" t="s">
        <v>761</v>
      </c>
      <c r="M256">
        <v>135</v>
      </c>
      <c r="N256">
        <v>4.6606810506999999E-4</v>
      </c>
      <c r="O256">
        <f t="shared" si="9"/>
        <v>-111.926198</v>
      </c>
      <c r="P256">
        <f t="shared" si="10"/>
        <v>33.416744999999999</v>
      </c>
      <c r="Q256">
        <f t="shared" si="11"/>
        <v>51.284241997357185</v>
      </c>
    </row>
    <row r="257" spans="1:17" x14ac:dyDescent="0.25">
      <c r="A257">
        <v>2668315</v>
      </c>
      <c r="B257">
        <v>2</v>
      </c>
      <c r="C257" t="s">
        <v>762</v>
      </c>
      <c r="D257">
        <v>-111.93696853314999</v>
      </c>
      <c r="E257">
        <v>33.425510034606802</v>
      </c>
      <c r="F257">
        <v>2</v>
      </c>
      <c r="G257" t="s">
        <v>765</v>
      </c>
      <c r="H257" t="s">
        <v>762</v>
      </c>
      <c r="I257" t="s">
        <v>759</v>
      </c>
      <c r="J257">
        <v>41200.745833333334</v>
      </c>
      <c r="K257" t="s">
        <v>807</v>
      </c>
      <c r="L257" t="s">
        <v>787</v>
      </c>
      <c r="M257">
        <v>107</v>
      </c>
      <c r="N257">
        <v>4.7401569492000001E-4</v>
      </c>
      <c r="O257">
        <f t="shared" si="9"/>
        <v>-111.936499</v>
      </c>
      <c r="P257">
        <f t="shared" si="10"/>
        <v>33.425445000000003</v>
      </c>
      <c r="Q257">
        <f t="shared" si="11"/>
        <v>44.271909652888745</v>
      </c>
    </row>
    <row r="258" spans="1:17" x14ac:dyDescent="0.25">
      <c r="A258">
        <v>2445966</v>
      </c>
      <c r="B258">
        <v>2</v>
      </c>
      <c r="C258" t="s">
        <v>762</v>
      </c>
      <c r="D258">
        <v>-111.952670264603</v>
      </c>
      <c r="E258">
        <v>33.421908842505701</v>
      </c>
      <c r="F258">
        <v>3</v>
      </c>
      <c r="G258" t="s">
        <v>765</v>
      </c>
      <c r="H258" t="s">
        <v>762</v>
      </c>
      <c r="I258" t="s">
        <v>759</v>
      </c>
      <c r="J258">
        <v>40444.348611111112</v>
      </c>
      <c r="K258" t="s">
        <v>764</v>
      </c>
      <c r="L258" t="s">
        <v>769</v>
      </c>
      <c r="M258">
        <v>121</v>
      </c>
      <c r="N258">
        <v>4.7556933415E-4</v>
      </c>
      <c r="O258">
        <f t="shared" ref="O258:O321" si="12">INDEX(GPS_,MATCH($M258,loc_ID,0),2)</f>
        <v>-111.95219899999999</v>
      </c>
      <c r="P258">
        <f t="shared" ref="P258:P321" si="13">INDEX(GPS_,MATCH($M258,loc_ID,0),1)</f>
        <v>33.421844999999998</v>
      </c>
      <c r="Q258">
        <f t="shared" ref="Q258:Q321" si="14">SQRT(SUMSQ(ABS(E258-P258)*lat_m,ABS(D258-O258)*long_m))</f>
        <v>44.409567875462308</v>
      </c>
    </row>
    <row r="259" spans="1:17" x14ac:dyDescent="0.25">
      <c r="A259">
        <v>2570035</v>
      </c>
      <c r="B259">
        <v>2</v>
      </c>
      <c r="C259" t="s">
        <v>762</v>
      </c>
      <c r="D259">
        <v>-111.908628393299</v>
      </c>
      <c r="E259">
        <v>33.407496809766499</v>
      </c>
      <c r="F259">
        <v>4</v>
      </c>
      <c r="G259" t="s">
        <v>763</v>
      </c>
      <c r="H259" t="s">
        <v>762</v>
      </c>
      <c r="I259" t="s">
        <v>759</v>
      </c>
      <c r="J259">
        <v>40728.443055555559</v>
      </c>
      <c r="K259" t="s">
        <v>764</v>
      </c>
      <c r="L259" t="s">
        <v>761</v>
      </c>
      <c r="M259">
        <v>159</v>
      </c>
      <c r="N259">
        <v>4.8284165162999998E-4</v>
      </c>
      <c r="O259">
        <f t="shared" si="12"/>
        <v>-111.90910700000001</v>
      </c>
      <c r="P259">
        <f t="shared" si="13"/>
        <v>33.407432999999997</v>
      </c>
      <c r="Q259">
        <f t="shared" si="14"/>
        <v>45.083421587539924</v>
      </c>
    </row>
    <row r="260" spans="1:17" x14ac:dyDescent="0.25">
      <c r="A260">
        <v>2757180</v>
      </c>
      <c r="B260">
        <v>2</v>
      </c>
      <c r="C260" t="s">
        <v>762</v>
      </c>
      <c r="D260">
        <v>-111.918331618598</v>
      </c>
      <c r="E260">
        <v>33.422016096988798</v>
      </c>
      <c r="F260">
        <v>2</v>
      </c>
      <c r="G260" t="s">
        <v>783</v>
      </c>
      <c r="H260" t="s">
        <v>762</v>
      </c>
      <c r="I260" t="s">
        <v>759</v>
      </c>
      <c r="J260">
        <v>41520.59097222222</v>
      </c>
      <c r="K260" t="s">
        <v>761</v>
      </c>
      <c r="L260" t="s">
        <v>784</v>
      </c>
      <c r="M260">
        <v>116</v>
      </c>
      <c r="N260">
        <v>4.8322254738E-4</v>
      </c>
      <c r="O260">
        <f t="shared" si="12"/>
        <v>-111.91791000000001</v>
      </c>
      <c r="P260">
        <f t="shared" si="13"/>
        <v>33.421779999999998</v>
      </c>
      <c r="Q260">
        <f t="shared" si="14"/>
        <v>47.160749157201501</v>
      </c>
    </row>
    <row r="261" spans="1:17" x14ac:dyDescent="0.25">
      <c r="A261">
        <v>2713309</v>
      </c>
      <c r="B261">
        <v>2</v>
      </c>
      <c r="C261" t="s">
        <v>762</v>
      </c>
      <c r="D261">
        <v>-111.925627310634</v>
      </c>
      <c r="E261">
        <v>33.414756191202102</v>
      </c>
      <c r="F261">
        <v>3</v>
      </c>
      <c r="G261" t="s">
        <v>765</v>
      </c>
      <c r="H261" t="s">
        <v>762</v>
      </c>
      <c r="I261" t="s">
        <v>759</v>
      </c>
      <c r="J261">
        <v>41378.62777777778</v>
      </c>
      <c r="K261" t="s">
        <v>761</v>
      </c>
      <c r="L261" t="s">
        <v>763</v>
      </c>
      <c r="M261">
        <v>131</v>
      </c>
      <c r="N261">
        <v>4.8364445897000001E-4</v>
      </c>
      <c r="O261">
        <f t="shared" si="12"/>
        <v>-111.926098</v>
      </c>
      <c r="P261">
        <f t="shared" si="13"/>
        <v>33.414645</v>
      </c>
      <c r="Q261">
        <f t="shared" si="14"/>
        <v>45.491421633957039</v>
      </c>
    </row>
    <row r="262" spans="1:17" x14ac:dyDescent="0.25">
      <c r="A262">
        <v>2289735</v>
      </c>
      <c r="B262">
        <v>2</v>
      </c>
      <c r="C262" t="s">
        <v>757</v>
      </c>
      <c r="D262">
        <v>-111.922571306024</v>
      </c>
      <c r="E262">
        <v>33.416884631772398</v>
      </c>
      <c r="F262">
        <v>2</v>
      </c>
      <c r="G262" t="s">
        <v>758</v>
      </c>
      <c r="H262" t="s">
        <v>757</v>
      </c>
      <c r="I262" t="s">
        <v>759</v>
      </c>
      <c r="J262">
        <v>39912.406944444447</v>
      </c>
      <c r="K262" t="s">
        <v>761</v>
      </c>
      <c r="L262" t="s">
        <v>760</v>
      </c>
      <c r="M262">
        <v>155</v>
      </c>
      <c r="N262">
        <v>4.8367793201999998E-4</v>
      </c>
      <c r="O262">
        <f t="shared" si="12"/>
        <v>-111.92255400000001</v>
      </c>
      <c r="P262">
        <f t="shared" si="13"/>
        <v>33.417368000000003</v>
      </c>
      <c r="Q262">
        <f t="shared" si="14"/>
        <v>53.635299130599876</v>
      </c>
    </row>
    <row r="263" spans="1:17" x14ac:dyDescent="0.25">
      <c r="A263">
        <v>2290099</v>
      </c>
      <c r="B263">
        <v>2</v>
      </c>
      <c r="C263" t="s">
        <v>788</v>
      </c>
      <c r="D263">
        <v>-111.92649569174201</v>
      </c>
      <c r="E263">
        <v>33.419129418999702</v>
      </c>
      <c r="F263">
        <v>1</v>
      </c>
      <c r="G263" t="s">
        <v>771</v>
      </c>
      <c r="H263" t="s">
        <v>788</v>
      </c>
      <c r="I263" t="s">
        <v>759</v>
      </c>
      <c r="J263">
        <v>39916.268750000003</v>
      </c>
      <c r="K263" t="s">
        <v>761</v>
      </c>
      <c r="L263" t="s">
        <v>770</v>
      </c>
      <c r="M263">
        <v>154</v>
      </c>
      <c r="N263">
        <v>4.8620812477000001E-4</v>
      </c>
      <c r="O263">
        <f t="shared" si="12"/>
        <v>-111.926198</v>
      </c>
      <c r="P263">
        <f t="shared" si="13"/>
        <v>33.418745000000001</v>
      </c>
      <c r="Q263">
        <f t="shared" si="14"/>
        <v>50.841259031072155</v>
      </c>
    </row>
    <row r="264" spans="1:17" x14ac:dyDescent="0.25">
      <c r="A264">
        <v>2631158</v>
      </c>
      <c r="B264">
        <v>2</v>
      </c>
      <c r="C264" t="s">
        <v>762</v>
      </c>
      <c r="D264">
        <v>-111.909112857323</v>
      </c>
      <c r="E264">
        <v>33.406946816464597</v>
      </c>
      <c r="F264">
        <v>2</v>
      </c>
      <c r="G264" t="s">
        <v>763</v>
      </c>
      <c r="H264" t="s">
        <v>762</v>
      </c>
      <c r="I264" t="s">
        <v>759</v>
      </c>
      <c r="J264">
        <v>41032.513888888891</v>
      </c>
      <c r="K264" t="s">
        <v>769</v>
      </c>
      <c r="L264" t="s">
        <v>761</v>
      </c>
      <c r="M264">
        <v>159</v>
      </c>
      <c r="N264">
        <v>4.8621881733000003E-4</v>
      </c>
      <c r="O264">
        <f t="shared" si="12"/>
        <v>-111.90910700000001</v>
      </c>
      <c r="P264">
        <f t="shared" si="13"/>
        <v>33.407432999999997</v>
      </c>
      <c r="Q264">
        <f t="shared" si="14"/>
        <v>53.926133831637266</v>
      </c>
    </row>
    <row r="265" spans="1:17" x14ac:dyDescent="0.25">
      <c r="A265">
        <v>2343784</v>
      </c>
      <c r="B265">
        <v>2</v>
      </c>
      <c r="C265" t="s">
        <v>762</v>
      </c>
      <c r="D265">
        <v>-111.92639911868901</v>
      </c>
      <c r="E265">
        <v>33.428853862170399</v>
      </c>
      <c r="F265">
        <v>3</v>
      </c>
      <c r="G265" t="s">
        <v>758</v>
      </c>
      <c r="H265" t="s">
        <v>762</v>
      </c>
      <c r="I265" t="s">
        <v>759</v>
      </c>
      <c r="J265">
        <v>40086.727777777778</v>
      </c>
      <c r="K265" t="s">
        <v>760</v>
      </c>
      <c r="L265" t="s">
        <v>761</v>
      </c>
      <c r="M265">
        <v>103</v>
      </c>
      <c r="N265">
        <v>4.9301118572000005E-4</v>
      </c>
      <c r="O265">
        <f t="shared" si="12"/>
        <v>-111.92609899999999</v>
      </c>
      <c r="P265">
        <f t="shared" si="13"/>
        <v>33.429245000000002</v>
      </c>
      <c r="Q265">
        <f t="shared" si="14"/>
        <v>51.589634743403373</v>
      </c>
    </row>
    <row r="266" spans="1:17" x14ac:dyDescent="0.25">
      <c r="A266">
        <v>2312094</v>
      </c>
      <c r="B266">
        <v>2</v>
      </c>
      <c r="C266" t="s">
        <v>762</v>
      </c>
      <c r="D266">
        <v>-111.92641213224699</v>
      </c>
      <c r="E266">
        <v>33.428854797966203</v>
      </c>
      <c r="F266">
        <v>3</v>
      </c>
      <c r="G266" t="s">
        <v>758</v>
      </c>
      <c r="H266" t="s">
        <v>762</v>
      </c>
      <c r="I266" t="s">
        <v>759</v>
      </c>
      <c r="J266">
        <v>39966.756944444445</v>
      </c>
      <c r="K266" t="s">
        <v>760</v>
      </c>
      <c r="L266" t="s">
        <v>761</v>
      </c>
      <c r="M266">
        <v>103</v>
      </c>
      <c r="N266">
        <v>5.0030933560000004E-4</v>
      </c>
      <c r="O266">
        <f t="shared" si="12"/>
        <v>-111.92609899999999</v>
      </c>
      <c r="P266">
        <f t="shared" si="13"/>
        <v>33.429245000000002</v>
      </c>
      <c r="Q266">
        <f t="shared" si="14"/>
        <v>52.168606539963875</v>
      </c>
    </row>
    <row r="267" spans="1:17" x14ac:dyDescent="0.25">
      <c r="A267">
        <v>2470781</v>
      </c>
      <c r="B267">
        <v>2</v>
      </c>
      <c r="C267" t="s">
        <v>762</v>
      </c>
      <c r="D267">
        <v>-111.922517946314</v>
      </c>
      <c r="E267">
        <v>33.4168556549211</v>
      </c>
      <c r="F267">
        <v>3</v>
      </c>
      <c r="G267" t="s">
        <v>763</v>
      </c>
      <c r="H267" t="s">
        <v>762</v>
      </c>
      <c r="I267" t="s">
        <v>759</v>
      </c>
      <c r="J267">
        <v>40503.943055555559</v>
      </c>
      <c r="K267" t="s">
        <v>761</v>
      </c>
      <c r="L267" t="s">
        <v>808</v>
      </c>
      <c r="M267">
        <v>155</v>
      </c>
      <c r="N267">
        <v>5.1361205996999998E-4</v>
      </c>
      <c r="O267">
        <f t="shared" si="12"/>
        <v>-111.92255400000001</v>
      </c>
      <c r="P267">
        <f t="shared" si="13"/>
        <v>33.417368000000003</v>
      </c>
      <c r="Q267">
        <f t="shared" si="14"/>
        <v>56.923897696499061</v>
      </c>
    </row>
    <row r="268" spans="1:17" x14ac:dyDescent="0.25">
      <c r="A268">
        <v>2514588</v>
      </c>
      <c r="B268">
        <v>2</v>
      </c>
      <c r="C268" t="s">
        <v>762</v>
      </c>
      <c r="D268">
        <v>-111.90911183541</v>
      </c>
      <c r="E268">
        <v>33.407949772674499</v>
      </c>
      <c r="F268">
        <v>3</v>
      </c>
      <c r="G268" t="s">
        <v>763</v>
      </c>
      <c r="H268" t="s">
        <v>762</v>
      </c>
      <c r="I268" t="s">
        <v>759</v>
      </c>
      <c r="J268">
        <v>40649.022916666669</v>
      </c>
      <c r="K268" t="s">
        <v>761</v>
      </c>
      <c r="L268" t="s">
        <v>769</v>
      </c>
      <c r="M268">
        <v>159</v>
      </c>
      <c r="N268">
        <v>5.1679529632000002E-4</v>
      </c>
      <c r="O268">
        <f t="shared" si="12"/>
        <v>-111.90910700000001</v>
      </c>
      <c r="P268">
        <f t="shared" si="13"/>
        <v>33.407432999999997</v>
      </c>
      <c r="Q268">
        <f t="shared" si="14"/>
        <v>57.317835480737934</v>
      </c>
    </row>
    <row r="269" spans="1:17" x14ac:dyDescent="0.25">
      <c r="A269">
        <v>2490517</v>
      </c>
      <c r="B269">
        <v>2</v>
      </c>
      <c r="C269" t="s">
        <v>762</v>
      </c>
      <c r="D269">
        <v>-111.91821651753099</v>
      </c>
      <c r="E269">
        <v>33.414763929327499</v>
      </c>
      <c r="F269">
        <v>4</v>
      </c>
      <c r="G269" t="s">
        <v>763</v>
      </c>
      <c r="H269" t="s">
        <v>762</v>
      </c>
      <c r="I269" t="s">
        <v>759</v>
      </c>
      <c r="J269">
        <v>40572.072222222225</v>
      </c>
      <c r="K269" t="s">
        <v>764</v>
      </c>
      <c r="L269" t="s">
        <v>809</v>
      </c>
      <c r="M269">
        <v>132</v>
      </c>
      <c r="N269">
        <v>5.1886293892000005E-4</v>
      </c>
      <c r="O269">
        <f t="shared" si="12"/>
        <v>-111.917698</v>
      </c>
      <c r="P269">
        <f t="shared" si="13"/>
        <v>33.414745000000003</v>
      </c>
      <c r="Q269">
        <f t="shared" si="14"/>
        <v>48.283005188895238</v>
      </c>
    </row>
    <row r="270" spans="1:17" x14ac:dyDescent="0.25">
      <c r="A270">
        <v>2611677</v>
      </c>
      <c r="B270">
        <v>2</v>
      </c>
      <c r="C270" t="s">
        <v>762</v>
      </c>
      <c r="D270">
        <v>-111.926273633744</v>
      </c>
      <c r="E270">
        <v>33.412330928114898</v>
      </c>
      <c r="F270">
        <v>1</v>
      </c>
      <c r="G270" t="s">
        <v>783</v>
      </c>
      <c r="H270" t="s">
        <v>762</v>
      </c>
      <c r="I270" t="s">
        <v>759</v>
      </c>
      <c r="J270">
        <v>40989.339583333334</v>
      </c>
      <c r="K270" t="s">
        <v>764</v>
      </c>
      <c r="L270" t="s">
        <v>761</v>
      </c>
      <c r="M270">
        <v>136</v>
      </c>
      <c r="N270">
        <v>5.1960597214000003E-4</v>
      </c>
      <c r="O270">
        <f t="shared" si="12"/>
        <v>-111.926198</v>
      </c>
      <c r="P270">
        <f t="shared" si="13"/>
        <v>33.412844999999997</v>
      </c>
      <c r="Q270">
        <f t="shared" si="14"/>
        <v>57.449031492146609</v>
      </c>
    </row>
    <row r="271" spans="1:17" x14ac:dyDescent="0.25">
      <c r="A271">
        <v>2699611</v>
      </c>
      <c r="B271">
        <v>2</v>
      </c>
      <c r="C271" t="s">
        <v>757</v>
      </c>
      <c r="D271">
        <v>-111.925777678679</v>
      </c>
      <c r="E271">
        <v>33.4220246685137</v>
      </c>
      <c r="F271">
        <v>3</v>
      </c>
      <c r="G271" t="s">
        <v>763</v>
      </c>
      <c r="H271" t="s">
        <v>757</v>
      </c>
      <c r="I271" t="s">
        <v>759</v>
      </c>
      <c r="J271">
        <v>41331.751388888886</v>
      </c>
      <c r="K271" t="s">
        <v>761</v>
      </c>
      <c r="L271" t="s">
        <v>760</v>
      </c>
      <c r="M271">
        <v>117</v>
      </c>
      <c r="N271">
        <v>5.2171763346000005E-4</v>
      </c>
      <c r="O271">
        <f t="shared" si="12"/>
        <v>-111.926299</v>
      </c>
      <c r="P271">
        <f t="shared" si="13"/>
        <v>33.422044999999997</v>
      </c>
      <c r="Q271">
        <f t="shared" si="14"/>
        <v>48.550569077361779</v>
      </c>
    </row>
    <row r="272" spans="1:17" x14ac:dyDescent="0.25">
      <c r="A272">
        <v>2680126</v>
      </c>
      <c r="B272">
        <v>2</v>
      </c>
      <c r="C272" t="s">
        <v>769</v>
      </c>
      <c r="D272">
        <v>-111.926609864421</v>
      </c>
      <c r="E272">
        <v>33.414759251577301</v>
      </c>
      <c r="F272">
        <v>3</v>
      </c>
      <c r="G272" t="s">
        <v>758</v>
      </c>
      <c r="H272" t="s">
        <v>769</v>
      </c>
      <c r="I272" t="s">
        <v>759</v>
      </c>
      <c r="J272">
        <v>41262.782638888886</v>
      </c>
      <c r="K272" t="s">
        <v>764</v>
      </c>
      <c r="L272" t="s">
        <v>761</v>
      </c>
      <c r="M272">
        <v>131</v>
      </c>
      <c r="N272">
        <v>5.2446030203E-4</v>
      </c>
      <c r="O272">
        <f t="shared" si="12"/>
        <v>-111.926098</v>
      </c>
      <c r="P272">
        <f t="shared" si="13"/>
        <v>33.414645</v>
      </c>
      <c r="Q272">
        <f t="shared" si="14"/>
        <v>49.275627169846778</v>
      </c>
    </row>
    <row r="273" spans="1:17" x14ac:dyDescent="0.25">
      <c r="A273">
        <v>2786300</v>
      </c>
      <c r="B273">
        <v>2</v>
      </c>
      <c r="C273" t="s">
        <v>762</v>
      </c>
      <c r="D273">
        <v>-111.92627360608</v>
      </c>
      <c r="E273">
        <v>33.412322684868101</v>
      </c>
      <c r="F273">
        <v>1</v>
      </c>
      <c r="G273" t="s">
        <v>783</v>
      </c>
      <c r="H273" t="s">
        <v>762</v>
      </c>
      <c r="I273" t="s">
        <v>759</v>
      </c>
      <c r="J273">
        <v>41572.626388888886</v>
      </c>
      <c r="K273" t="s">
        <v>769</v>
      </c>
      <c r="L273" t="s">
        <v>761</v>
      </c>
      <c r="M273">
        <v>136</v>
      </c>
      <c r="N273">
        <v>5.2775882402999997E-4</v>
      </c>
      <c r="O273">
        <f t="shared" si="12"/>
        <v>-111.926198</v>
      </c>
      <c r="P273">
        <f t="shared" si="13"/>
        <v>33.412844999999997</v>
      </c>
      <c r="Q273">
        <f t="shared" si="14"/>
        <v>58.356216979438599</v>
      </c>
    </row>
    <row r="274" spans="1:17" x14ac:dyDescent="0.25">
      <c r="A274">
        <v>2324433</v>
      </c>
      <c r="B274">
        <v>2</v>
      </c>
      <c r="C274" t="s">
        <v>762</v>
      </c>
      <c r="D274">
        <v>-111.945973452457</v>
      </c>
      <c r="E274">
        <v>33.378032777686002</v>
      </c>
      <c r="F274">
        <v>3</v>
      </c>
      <c r="G274" t="s">
        <v>771</v>
      </c>
      <c r="H274" t="s">
        <v>762</v>
      </c>
      <c r="I274" t="s">
        <v>759</v>
      </c>
      <c r="J274">
        <v>40014.772916666669</v>
      </c>
      <c r="K274" t="s">
        <v>764</v>
      </c>
      <c r="L274" t="s">
        <v>787</v>
      </c>
      <c r="M274">
        <v>126</v>
      </c>
      <c r="N274">
        <v>5.3074663154E-4</v>
      </c>
      <c r="O274">
        <f t="shared" si="12"/>
        <v>-111.945448</v>
      </c>
      <c r="P274">
        <f t="shared" si="13"/>
        <v>33.377958</v>
      </c>
      <c r="Q274">
        <f t="shared" si="14"/>
        <v>49.581079149510082</v>
      </c>
    </row>
    <row r="275" spans="1:17" x14ac:dyDescent="0.25">
      <c r="A275">
        <v>2304547</v>
      </c>
      <c r="B275">
        <v>2</v>
      </c>
      <c r="C275" t="s">
        <v>762</v>
      </c>
      <c r="D275">
        <v>-111.945973474927</v>
      </c>
      <c r="E275">
        <v>33.378035524518097</v>
      </c>
      <c r="F275">
        <v>2</v>
      </c>
      <c r="G275" t="s">
        <v>758</v>
      </c>
      <c r="H275" t="s">
        <v>762</v>
      </c>
      <c r="I275" t="s">
        <v>759</v>
      </c>
      <c r="J275">
        <v>39961.45208333333</v>
      </c>
      <c r="K275" t="s">
        <v>810</v>
      </c>
      <c r="L275" t="s">
        <v>761</v>
      </c>
      <c r="M275">
        <v>126</v>
      </c>
      <c r="N275">
        <v>5.3116282797000002E-4</v>
      </c>
      <c r="O275">
        <f t="shared" si="12"/>
        <v>-111.945448</v>
      </c>
      <c r="P275">
        <f t="shared" si="13"/>
        <v>33.377958</v>
      </c>
      <c r="Q275">
        <f t="shared" si="14"/>
        <v>49.635008235883454</v>
      </c>
    </row>
    <row r="276" spans="1:17" x14ac:dyDescent="0.25">
      <c r="A276">
        <v>2505649</v>
      </c>
      <c r="B276">
        <v>2</v>
      </c>
      <c r="C276" t="s">
        <v>762</v>
      </c>
      <c r="D276">
        <v>-111.940034280674</v>
      </c>
      <c r="E276">
        <v>33.392855683632</v>
      </c>
      <c r="F276">
        <v>3</v>
      </c>
      <c r="G276" t="s">
        <v>763</v>
      </c>
      <c r="H276" t="s">
        <v>762</v>
      </c>
      <c r="I276" t="s">
        <v>759</v>
      </c>
      <c r="J276">
        <v>40603.804861111108</v>
      </c>
      <c r="K276" t="s">
        <v>764</v>
      </c>
      <c r="L276" t="s">
        <v>769</v>
      </c>
      <c r="M276">
        <v>144</v>
      </c>
      <c r="N276">
        <v>5.3536825895000005E-4</v>
      </c>
      <c r="O276">
        <f t="shared" si="12"/>
        <v>-111.939499</v>
      </c>
      <c r="P276">
        <f t="shared" si="13"/>
        <v>33.392845999999999</v>
      </c>
      <c r="Q276">
        <f t="shared" si="14"/>
        <v>49.808382902605345</v>
      </c>
    </row>
    <row r="277" spans="1:17" x14ac:dyDescent="0.25">
      <c r="A277">
        <v>2574021</v>
      </c>
      <c r="B277">
        <v>2</v>
      </c>
      <c r="C277" t="s">
        <v>788</v>
      </c>
      <c r="D277">
        <v>-111.940005197318</v>
      </c>
      <c r="E277">
        <v>33.424949771917198</v>
      </c>
      <c r="F277">
        <v>3</v>
      </c>
      <c r="G277" t="s">
        <v>763</v>
      </c>
      <c r="H277" t="s">
        <v>788</v>
      </c>
      <c r="I277" t="s">
        <v>759</v>
      </c>
      <c r="J277">
        <v>40828.658333333333</v>
      </c>
      <c r="K277" t="s">
        <v>770</v>
      </c>
      <c r="L277" t="s">
        <v>790</v>
      </c>
      <c r="M277">
        <v>106</v>
      </c>
      <c r="N277">
        <v>5.3644029300000003E-4</v>
      </c>
      <c r="O277">
        <f t="shared" si="12"/>
        <v>-111.93979899999999</v>
      </c>
      <c r="P277">
        <f t="shared" si="13"/>
        <v>33.425445000000003</v>
      </c>
      <c r="Q277">
        <f t="shared" si="14"/>
        <v>58.179787084891601</v>
      </c>
    </row>
    <row r="278" spans="1:17" x14ac:dyDescent="0.25">
      <c r="A278">
        <v>2404558</v>
      </c>
      <c r="B278">
        <v>2</v>
      </c>
      <c r="C278" t="s">
        <v>780</v>
      </c>
      <c r="D278">
        <v>-111.945973485868</v>
      </c>
      <c r="E278">
        <v>33.378071702802799</v>
      </c>
      <c r="F278">
        <v>3</v>
      </c>
      <c r="G278" t="s">
        <v>771</v>
      </c>
      <c r="H278" t="s">
        <v>780</v>
      </c>
      <c r="I278" t="s">
        <v>759</v>
      </c>
      <c r="J278">
        <v>40270.625</v>
      </c>
      <c r="K278" t="s">
        <v>761</v>
      </c>
      <c r="L278" t="s">
        <v>784</v>
      </c>
      <c r="M278">
        <v>126</v>
      </c>
      <c r="N278">
        <v>5.3764646826000002E-4</v>
      </c>
      <c r="O278">
        <f t="shared" si="12"/>
        <v>-111.945448</v>
      </c>
      <c r="P278">
        <f t="shared" si="13"/>
        <v>33.377958</v>
      </c>
      <c r="Q278">
        <f t="shared" si="14"/>
        <v>50.486016713636289</v>
      </c>
    </row>
    <row r="279" spans="1:17" x14ac:dyDescent="0.25">
      <c r="A279">
        <v>2740158</v>
      </c>
      <c r="B279">
        <v>2</v>
      </c>
      <c r="C279" t="s">
        <v>762</v>
      </c>
      <c r="D279">
        <v>-111.945973544138</v>
      </c>
      <c r="E279">
        <v>33.378074446998603</v>
      </c>
      <c r="F279">
        <v>2</v>
      </c>
      <c r="G279" t="s">
        <v>765</v>
      </c>
      <c r="H279" t="s">
        <v>762</v>
      </c>
      <c r="I279" t="s">
        <v>759</v>
      </c>
      <c r="J279">
        <v>41456.444444444445</v>
      </c>
      <c r="K279" t="s">
        <v>769</v>
      </c>
      <c r="L279" t="s">
        <v>761</v>
      </c>
      <c r="M279">
        <v>126</v>
      </c>
      <c r="N279">
        <v>5.3829039047000005E-4</v>
      </c>
      <c r="O279">
        <f t="shared" si="12"/>
        <v>-111.945448</v>
      </c>
      <c r="P279">
        <f t="shared" si="13"/>
        <v>33.377958</v>
      </c>
      <c r="Q279">
        <f t="shared" si="14"/>
        <v>50.568143815699514</v>
      </c>
    </row>
    <row r="280" spans="1:17" x14ac:dyDescent="0.25">
      <c r="A280">
        <v>2636256</v>
      </c>
      <c r="B280">
        <v>2</v>
      </c>
      <c r="C280" t="s">
        <v>762</v>
      </c>
      <c r="D280">
        <v>-111.940037554922</v>
      </c>
      <c r="E280">
        <v>33.392855661980697</v>
      </c>
      <c r="F280">
        <v>1</v>
      </c>
      <c r="G280" t="s">
        <v>763</v>
      </c>
      <c r="H280" t="s">
        <v>762</v>
      </c>
      <c r="I280" t="s">
        <v>759</v>
      </c>
      <c r="J280">
        <v>41117.791666666664</v>
      </c>
      <c r="K280" t="s">
        <v>764</v>
      </c>
      <c r="L280" t="s">
        <v>761</v>
      </c>
      <c r="M280">
        <v>144</v>
      </c>
      <c r="N280">
        <v>5.3864158573999998E-4</v>
      </c>
      <c r="O280">
        <f t="shared" si="12"/>
        <v>-111.939499</v>
      </c>
      <c r="P280">
        <f t="shared" si="13"/>
        <v>33.392845999999999</v>
      </c>
      <c r="Q280">
        <f t="shared" si="14"/>
        <v>50.112862194385421</v>
      </c>
    </row>
    <row r="281" spans="1:17" x14ac:dyDescent="0.25">
      <c r="A281">
        <v>2443738</v>
      </c>
      <c r="B281">
        <v>2</v>
      </c>
      <c r="C281" t="s">
        <v>757</v>
      </c>
      <c r="D281">
        <v>-111.926271034455</v>
      </c>
      <c r="E281">
        <v>33.407964657303197</v>
      </c>
      <c r="F281">
        <v>2</v>
      </c>
      <c r="G281" t="s">
        <v>765</v>
      </c>
      <c r="H281" t="s">
        <v>757</v>
      </c>
      <c r="I281" t="s">
        <v>759</v>
      </c>
      <c r="J281">
        <v>40420.481249999997</v>
      </c>
      <c r="K281" t="s">
        <v>769</v>
      </c>
      <c r="L281" t="s">
        <v>761</v>
      </c>
      <c r="M281">
        <v>138</v>
      </c>
      <c r="N281">
        <v>5.4770853141000004E-4</v>
      </c>
      <c r="O281">
        <f t="shared" si="12"/>
        <v>-111.926098</v>
      </c>
      <c r="P281">
        <f t="shared" si="13"/>
        <v>33.407445000000003</v>
      </c>
      <c r="Q281">
        <f t="shared" si="14"/>
        <v>59.841723992105216</v>
      </c>
    </row>
    <row r="282" spans="1:17" x14ac:dyDescent="0.25">
      <c r="A282">
        <v>2592077</v>
      </c>
      <c r="B282">
        <v>2</v>
      </c>
      <c r="C282" t="s">
        <v>762</v>
      </c>
      <c r="D282">
        <v>-111.926280504199</v>
      </c>
      <c r="E282">
        <v>33.414125524301802</v>
      </c>
      <c r="F282">
        <v>3</v>
      </c>
      <c r="G282" t="s">
        <v>783</v>
      </c>
      <c r="H282" t="s">
        <v>762</v>
      </c>
      <c r="I282" t="s">
        <v>759</v>
      </c>
      <c r="J282">
        <v>40802.70208333333</v>
      </c>
      <c r="K282" t="s">
        <v>764</v>
      </c>
      <c r="L282" t="s">
        <v>774</v>
      </c>
      <c r="M282">
        <v>131</v>
      </c>
      <c r="N282">
        <v>5.5060220093000004E-4</v>
      </c>
      <c r="O282">
        <f t="shared" si="12"/>
        <v>-111.926098</v>
      </c>
      <c r="P282">
        <f t="shared" si="13"/>
        <v>33.414645</v>
      </c>
      <c r="Q282">
        <f t="shared" si="14"/>
        <v>60.065371539193407</v>
      </c>
    </row>
    <row r="283" spans="1:17" x14ac:dyDescent="0.25">
      <c r="A283">
        <v>2797516</v>
      </c>
      <c r="B283">
        <v>2</v>
      </c>
      <c r="C283" t="s">
        <v>757</v>
      </c>
      <c r="D283">
        <v>-111.92628529314101</v>
      </c>
      <c r="E283">
        <v>33.416200576021197</v>
      </c>
      <c r="F283">
        <v>1</v>
      </c>
      <c r="G283" t="s">
        <v>763</v>
      </c>
      <c r="H283" t="s">
        <v>757</v>
      </c>
      <c r="I283" t="s">
        <v>759</v>
      </c>
      <c r="J283">
        <v>41621.52847222222</v>
      </c>
      <c r="K283" t="s">
        <v>761</v>
      </c>
      <c r="L283" t="s">
        <v>784</v>
      </c>
      <c r="M283">
        <v>135</v>
      </c>
      <c r="N283">
        <v>5.5137787511000001E-4</v>
      </c>
      <c r="O283">
        <f t="shared" si="12"/>
        <v>-111.926198</v>
      </c>
      <c r="P283">
        <f t="shared" si="13"/>
        <v>33.416744999999999</v>
      </c>
      <c r="Q283">
        <f t="shared" si="14"/>
        <v>60.926552306367107</v>
      </c>
    </row>
    <row r="284" spans="1:17" x14ac:dyDescent="0.25">
      <c r="A284">
        <v>2786968</v>
      </c>
      <c r="B284">
        <v>2</v>
      </c>
      <c r="C284" t="s">
        <v>762</v>
      </c>
      <c r="D284">
        <v>-111.926281223838</v>
      </c>
      <c r="E284">
        <v>33.415169231520302</v>
      </c>
      <c r="F284">
        <v>3</v>
      </c>
      <c r="G284" t="s">
        <v>783</v>
      </c>
      <c r="H284" t="s">
        <v>762</v>
      </c>
      <c r="I284" t="s">
        <v>759</v>
      </c>
      <c r="J284">
        <v>41578.530555555553</v>
      </c>
      <c r="K284" t="s">
        <v>760</v>
      </c>
      <c r="L284" t="s">
        <v>787</v>
      </c>
      <c r="M284">
        <v>131</v>
      </c>
      <c r="N284">
        <v>5.5532842686999997E-4</v>
      </c>
      <c r="O284">
        <f t="shared" si="12"/>
        <v>-111.926098</v>
      </c>
      <c r="P284">
        <f t="shared" si="13"/>
        <v>33.414645</v>
      </c>
      <c r="Q284">
        <f t="shared" si="14"/>
        <v>60.590319478194431</v>
      </c>
    </row>
    <row r="285" spans="1:17" x14ac:dyDescent="0.25">
      <c r="A285">
        <v>2756363</v>
      </c>
      <c r="B285">
        <v>2</v>
      </c>
      <c r="C285" t="s">
        <v>769</v>
      </c>
      <c r="D285">
        <v>-111.93989492618</v>
      </c>
      <c r="E285">
        <v>33.429636536471598</v>
      </c>
      <c r="F285">
        <v>2</v>
      </c>
      <c r="G285" t="s">
        <v>758</v>
      </c>
      <c r="H285" t="s">
        <v>769</v>
      </c>
      <c r="I285" t="s">
        <v>759</v>
      </c>
      <c r="J285">
        <v>41506.443749999999</v>
      </c>
      <c r="K285" t="s">
        <v>761</v>
      </c>
      <c r="L285" t="s">
        <v>811</v>
      </c>
      <c r="M285">
        <v>102</v>
      </c>
      <c r="N285">
        <v>5.5764262258000004E-4</v>
      </c>
      <c r="O285">
        <f t="shared" si="12"/>
        <v>-111.94045</v>
      </c>
      <c r="P285">
        <f t="shared" si="13"/>
        <v>33.429690000000001</v>
      </c>
      <c r="Q285">
        <f t="shared" si="14"/>
        <v>51.977491656918232</v>
      </c>
    </row>
    <row r="286" spans="1:17" x14ac:dyDescent="0.25">
      <c r="A286">
        <v>2514586</v>
      </c>
      <c r="B286">
        <v>2</v>
      </c>
      <c r="C286" t="s">
        <v>762</v>
      </c>
      <c r="D286">
        <v>-111.90853991435</v>
      </c>
      <c r="E286">
        <v>33.407496804002797</v>
      </c>
      <c r="F286">
        <v>3</v>
      </c>
      <c r="G286" t="s">
        <v>763</v>
      </c>
      <c r="H286" t="s">
        <v>762</v>
      </c>
      <c r="I286" t="s">
        <v>759</v>
      </c>
      <c r="J286">
        <v>40653.732638888891</v>
      </c>
      <c r="K286" t="s">
        <v>764</v>
      </c>
      <c r="L286" t="s">
        <v>761</v>
      </c>
      <c r="M286">
        <v>159</v>
      </c>
      <c r="N286">
        <v>5.7066372340999999E-4</v>
      </c>
      <c r="O286">
        <f t="shared" si="12"/>
        <v>-111.90910700000001</v>
      </c>
      <c r="P286">
        <f t="shared" si="13"/>
        <v>33.407432999999997</v>
      </c>
      <c r="Q286">
        <f t="shared" si="14"/>
        <v>53.228106850249794</v>
      </c>
    </row>
    <row r="287" spans="1:17" x14ac:dyDescent="0.25">
      <c r="A287">
        <v>2599102</v>
      </c>
      <c r="B287">
        <v>2</v>
      </c>
      <c r="C287" t="s">
        <v>769</v>
      </c>
      <c r="D287">
        <v>-111.926314376609</v>
      </c>
      <c r="E287">
        <v>33.393506456189897</v>
      </c>
      <c r="F287">
        <v>2</v>
      </c>
      <c r="G287" t="s">
        <v>763</v>
      </c>
      <c r="H287" t="s">
        <v>769</v>
      </c>
      <c r="I287" t="s">
        <v>759</v>
      </c>
      <c r="J287">
        <v>40909.824999999997</v>
      </c>
      <c r="K287" t="s">
        <v>769</v>
      </c>
      <c r="L287" t="s">
        <v>776</v>
      </c>
      <c r="M287">
        <v>142</v>
      </c>
      <c r="N287">
        <v>5.7241126465999996E-4</v>
      </c>
      <c r="O287">
        <f t="shared" si="12"/>
        <v>-111.926198</v>
      </c>
      <c r="P287">
        <f t="shared" si="13"/>
        <v>33.392946000000002</v>
      </c>
      <c r="Q287">
        <f t="shared" si="14"/>
        <v>63.096840937800557</v>
      </c>
    </row>
    <row r="288" spans="1:17" x14ac:dyDescent="0.25">
      <c r="A288">
        <v>2788621</v>
      </c>
      <c r="B288">
        <v>2</v>
      </c>
      <c r="C288" t="s">
        <v>780</v>
      </c>
      <c r="D288">
        <v>-111.917384106784</v>
      </c>
      <c r="E288">
        <v>33.4220142117411</v>
      </c>
      <c r="F288">
        <v>3</v>
      </c>
      <c r="G288" t="s">
        <v>763</v>
      </c>
      <c r="H288" t="s">
        <v>780</v>
      </c>
      <c r="I288" t="s">
        <v>759</v>
      </c>
      <c r="J288">
        <v>41600.025694444441</v>
      </c>
      <c r="K288" t="s">
        <v>761</v>
      </c>
      <c r="L288" t="s">
        <v>785</v>
      </c>
      <c r="M288">
        <v>116</v>
      </c>
      <c r="N288">
        <v>5.7568985947999997E-4</v>
      </c>
      <c r="O288">
        <f t="shared" si="12"/>
        <v>-111.91791000000001</v>
      </c>
      <c r="P288">
        <f t="shared" si="13"/>
        <v>33.421779999999998</v>
      </c>
      <c r="Q288">
        <f t="shared" si="14"/>
        <v>55.392255023035403</v>
      </c>
    </row>
    <row r="289" spans="1:17" x14ac:dyDescent="0.25">
      <c r="A289">
        <v>2497792</v>
      </c>
      <c r="B289">
        <v>3</v>
      </c>
      <c r="C289" t="s">
        <v>762</v>
      </c>
      <c r="D289">
        <v>-111.94725601537699</v>
      </c>
      <c r="E289">
        <v>33.407371583318799</v>
      </c>
      <c r="F289">
        <v>2</v>
      </c>
      <c r="G289" t="s">
        <v>763</v>
      </c>
      <c r="H289" t="s">
        <v>762</v>
      </c>
      <c r="I289" t="s">
        <v>759</v>
      </c>
      <c r="J289">
        <v>40601.600694444445</v>
      </c>
      <c r="K289" t="s">
        <v>795</v>
      </c>
      <c r="L289" t="s">
        <v>770</v>
      </c>
      <c r="M289">
        <v>162</v>
      </c>
      <c r="N289">
        <v>5.7774276058000004E-4</v>
      </c>
      <c r="O289">
        <f t="shared" si="12"/>
        <v>-111.94783</v>
      </c>
      <c r="P289">
        <f t="shared" si="13"/>
        <v>33.407380000000003</v>
      </c>
      <c r="Q289">
        <f t="shared" si="14"/>
        <v>53.405563527073333</v>
      </c>
    </row>
    <row r="290" spans="1:17" x14ac:dyDescent="0.25">
      <c r="A290">
        <v>2592118</v>
      </c>
      <c r="B290">
        <v>2</v>
      </c>
      <c r="C290" t="s">
        <v>762</v>
      </c>
      <c r="D290">
        <v>-111.926281293263</v>
      </c>
      <c r="E290">
        <v>33.415193962245802</v>
      </c>
      <c r="F290">
        <v>2</v>
      </c>
      <c r="G290" t="s">
        <v>765</v>
      </c>
      <c r="H290" t="s">
        <v>762</v>
      </c>
      <c r="I290" t="s">
        <v>759</v>
      </c>
      <c r="J290">
        <v>40841.629861111112</v>
      </c>
      <c r="K290" t="s">
        <v>769</v>
      </c>
      <c r="L290" t="s">
        <v>761</v>
      </c>
      <c r="M290">
        <v>131</v>
      </c>
      <c r="N290">
        <v>5.7875380567E-4</v>
      </c>
      <c r="O290">
        <f t="shared" si="12"/>
        <v>-111.926098</v>
      </c>
      <c r="P290">
        <f t="shared" si="13"/>
        <v>33.414645</v>
      </c>
      <c r="Q290">
        <f t="shared" si="14"/>
        <v>63.228918720911594</v>
      </c>
    </row>
    <row r="291" spans="1:17" x14ac:dyDescent="0.25">
      <c r="A291">
        <v>2587672</v>
      </c>
      <c r="B291">
        <v>2</v>
      </c>
      <c r="C291" t="s">
        <v>769</v>
      </c>
      <c r="D291">
        <v>-111.926281300977</v>
      </c>
      <c r="E291">
        <v>33.415196710104098</v>
      </c>
      <c r="F291">
        <v>2</v>
      </c>
      <c r="G291" t="s">
        <v>765</v>
      </c>
      <c r="H291" t="s">
        <v>769</v>
      </c>
      <c r="I291" t="s">
        <v>759</v>
      </c>
      <c r="J291">
        <v>40805.597222222219</v>
      </c>
      <c r="K291" t="s">
        <v>764</v>
      </c>
      <c r="L291" t="s">
        <v>761</v>
      </c>
      <c r="M291">
        <v>131</v>
      </c>
      <c r="N291">
        <v>5.8136330047000001E-4</v>
      </c>
      <c r="O291">
        <f t="shared" si="12"/>
        <v>-111.926098</v>
      </c>
      <c r="P291">
        <f t="shared" si="13"/>
        <v>33.414645</v>
      </c>
      <c r="Q291">
        <f t="shared" si="14"/>
        <v>63.522642016583447</v>
      </c>
    </row>
    <row r="292" spans="1:17" x14ac:dyDescent="0.25">
      <c r="A292">
        <v>2423875</v>
      </c>
      <c r="B292">
        <v>2</v>
      </c>
      <c r="C292" t="s">
        <v>780</v>
      </c>
      <c r="D292">
        <v>-111.940083394406</v>
      </c>
      <c r="E292">
        <v>33.392855358853701</v>
      </c>
      <c r="F292">
        <v>2</v>
      </c>
      <c r="G292" t="s">
        <v>765</v>
      </c>
      <c r="H292" t="s">
        <v>780</v>
      </c>
      <c r="I292" t="s">
        <v>759</v>
      </c>
      <c r="J292">
        <v>40344.69027777778</v>
      </c>
      <c r="K292" t="s">
        <v>770</v>
      </c>
      <c r="L292" t="s">
        <v>769</v>
      </c>
      <c r="M292">
        <v>144</v>
      </c>
      <c r="N292">
        <v>5.8446934043999998E-4</v>
      </c>
      <c r="O292">
        <f t="shared" si="12"/>
        <v>-111.939499</v>
      </c>
      <c r="P292">
        <f t="shared" si="13"/>
        <v>33.392845999999999</v>
      </c>
      <c r="Q292">
        <f t="shared" si="14"/>
        <v>54.375727767109083</v>
      </c>
    </row>
    <row r="293" spans="1:17" x14ac:dyDescent="0.25">
      <c r="A293">
        <v>2790343</v>
      </c>
      <c r="B293">
        <v>2</v>
      </c>
      <c r="C293" t="s">
        <v>762</v>
      </c>
      <c r="D293">
        <v>-111.90852352936</v>
      </c>
      <c r="E293">
        <v>33.407496802928499</v>
      </c>
      <c r="F293">
        <v>2</v>
      </c>
      <c r="G293" t="s">
        <v>765</v>
      </c>
      <c r="H293" t="s">
        <v>762</v>
      </c>
      <c r="I293" t="s">
        <v>759</v>
      </c>
      <c r="J293">
        <v>41612.738888888889</v>
      </c>
      <c r="K293" t="s">
        <v>778</v>
      </c>
      <c r="L293" t="s">
        <v>785</v>
      </c>
      <c r="M293">
        <v>159</v>
      </c>
      <c r="N293">
        <v>5.8694872129999999E-4</v>
      </c>
      <c r="O293">
        <f t="shared" si="12"/>
        <v>-111.90910700000001</v>
      </c>
      <c r="P293">
        <f t="shared" si="13"/>
        <v>33.407432999999997</v>
      </c>
      <c r="Q293">
        <f t="shared" si="14"/>
        <v>54.739220015895619</v>
      </c>
    </row>
    <row r="294" spans="1:17" x14ac:dyDescent="0.25">
      <c r="A294">
        <v>2595568</v>
      </c>
      <c r="B294">
        <v>2</v>
      </c>
      <c r="C294" t="s">
        <v>762</v>
      </c>
      <c r="D294">
        <v>-111.952784901736</v>
      </c>
      <c r="E294">
        <v>33.421909547502104</v>
      </c>
      <c r="F294">
        <v>2</v>
      </c>
      <c r="G294" t="s">
        <v>765</v>
      </c>
      <c r="H294" t="s">
        <v>762</v>
      </c>
      <c r="I294" t="s">
        <v>759</v>
      </c>
      <c r="J294">
        <v>40948.61041666667</v>
      </c>
      <c r="K294" t="s">
        <v>769</v>
      </c>
      <c r="L294" t="s">
        <v>761</v>
      </c>
      <c r="M294">
        <v>121</v>
      </c>
      <c r="N294">
        <v>5.8944654065000001E-4</v>
      </c>
      <c r="O294">
        <f t="shared" si="12"/>
        <v>-111.95219899999999</v>
      </c>
      <c r="P294">
        <f t="shared" si="13"/>
        <v>33.421844999999998</v>
      </c>
      <c r="Q294">
        <f t="shared" si="14"/>
        <v>54.974186506992623</v>
      </c>
    </row>
    <row r="295" spans="1:17" x14ac:dyDescent="0.25">
      <c r="A295">
        <v>2404546</v>
      </c>
      <c r="B295">
        <v>2</v>
      </c>
      <c r="C295" t="s">
        <v>762</v>
      </c>
      <c r="D295">
        <v>-111.928546585597</v>
      </c>
      <c r="E295">
        <v>33.414741753101403</v>
      </c>
      <c r="F295">
        <v>1</v>
      </c>
      <c r="G295" t="s">
        <v>765</v>
      </c>
      <c r="H295" t="s">
        <v>762</v>
      </c>
      <c r="I295" t="s">
        <v>759</v>
      </c>
      <c r="J295">
        <v>40270.400694444441</v>
      </c>
      <c r="K295" t="s">
        <v>770</v>
      </c>
      <c r="L295" t="s">
        <v>761</v>
      </c>
      <c r="M295">
        <v>134</v>
      </c>
      <c r="N295">
        <v>5.9517560432000005E-4</v>
      </c>
      <c r="O295">
        <f t="shared" si="12"/>
        <v>-111.92914</v>
      </c>
      <c r="P295">
        <f t="shared" si="13"/>
        <v>33.414695999999999</v>
      </c>
      <c r="Q295">
        <f t="shared" si="14"/>
        <v>55.437684327248554</v>
      </c>
    </row>
    <row r="296" spans="1:17" x14ac:dyDescent="0.25">
      <c r="A296">
        <v>2666648</v>
      </c>
      <c r="B296">
        <v>2</v>
      </c>
      <c r="C296" t="s">
        <v>762</v>
      </c>
      <c r="D296">
        <v>-111.939365638873</v>
      </c>
      <c r="E296">
        <v>33.378750001682398</v>
      </c>
      <c r="F296">
        <v>1</v>
      </c>
      <c r="G296" t="s">
        <v>758</v>
      </c>
      <c r="H296" t="s">
        <v>762</v>
      </c>
      <c r="I296" t="s">
        <v>759</v>
      </c>
      <c r="J296">
        <v>41215.680555555555</v>
      </c>
      <c r="K296" t="s">
        <v>772</v>
      </c>
      <c r="L296" t="s">
        <v>787</v>
      </c>
      <c r="M296">
        <v>147</v>
      </c>
      <c r="N296">
        <v>6.0777713799999998E-4</v>
      </c>
      <c r="O296">
        <f t="shared" si="12"/>
        <v>-111.93929799999999</v>
      </c>
      <c r="P296">
        <f t="shared" si="13"/>
        <v>33.378146000000001</v>
      </c>
      <c r="Q296">
        <f t="shared" si="14"/>
        <v>67.285648226083453</v>
      </c>
    </row>
    <row r="297" spans="1:17" x14ac:dyDescent="0.25">
      <c r="A297">
        <v>2392571</v>
      </c>
      <c r="B297">
        <v>3</v>
      </c>
      <c r="C297" t="s">
        <v>788</v>
      </c>
      <c r="D297">
        <v>-111.939602241545</v>
      </c>
      <c r="E297">
        <v>33.393452630138903</v>
      </c>
      <c r="F297">
        <v>1</v>
      </c>
      <c r="G297" t="s">
        <v>765</v>
      </c>
      <c r="H297" t="s">
        <v>788</v>
      </c>
      <c r="I297" t="s">
        <v>759</v>
      </c>
      <c r="J297">
        <v>40232.69027777778</v>
      </c>
      <c r="K297" t="s">
        <v>761</v>
      </c>
      <c r="L297" t="s">
        <v>812</v>
      </c>
      <c r="M297">
        <v>144</v>
      </c>
      <c r="N297">
        <v>6.1535269726999998E-4</v>
      </c>
      <c r="O297">
        <f t="shared" si="12"/>
        <v>-111.939499</v>
      </c>
      <c r="P297">
        <f t="shared" si="13"/>
        <v>33.392845999999999</v>
      </c>
      <c r="Q297">
        <f t="shared" si="14"/>
        <v>67.964362419638221</v>
      </c>
    </row>
    <row r="298" spans="1:17" x14ac:dyDescent="0.25">
      <c r="A298">
        <v>2662523</v>
      </c>
      <c r="B298">
        <v>2</v>
      </c>
      <c r="C298" t="s">
        <v>768</v>
      </c>
      <c r="D298">
        <v>-111.900543274415</v>
      </c>
      <c r="E298">
        <v>33.392975832453899</v>
      </c>
      <c r="F298">
        <v>2</v>
      </c>
      <c r="G298" t="s">
        <v>758</v>
      </c>
      <c r="H298" t="s">
        <v>768</v>
      </c>
      <c r="I298" t="s">
        <v>759</v>
      </c>
      <c r="J298">
        <v>41124.240972222222</v>
      </c>
      <c r="K298" t="s">
        <v>773</v>
      </c>
      <c r="L298" t="s">
        <v>761</v>
      </c>
      <c r="M298">
        <v>149</v>
      </c>
      <c r="N298">
        <v>6.1728427825999996E-4</v>
      </c>
      <c r="O298">
        <f t="shared" si="12"/>
        <v>-111.90079</v>
      </c>
      <c r="P298">
        <f t="shared" si="13"/>
        <v>33.392409999999998</v>
      </c>
      <c r="Q298">
        <f t="shared" si="14"/>
        <v>66.823007563579466</v>
      </c>
    </row>
    <row r="299" spans="1:17" x14ac:dyDescent="0.25">
      <c r="A299">
        <v>2588877</v>
      </c>
      <c r="B299">
        <v>2</v>
      </c>
      <c r="C299" t="s">
        <v>762</v>
      </c>
      <c r="D299">
        <v>-111.92567936476701</v>
      </c>
      <c r="E299">
        <v>33.4220245567166</v>
      </c>
      <c r="F299">
        <v>2</v>
      </c>
      <c r="G299" t="s">
        <v>763</v>
      </c>
      <c r="H299" t="s">
        <v>762</v>
      </c>
      <c r="I299" t="s">
        <v>759</v>
      </c>
      <c r="J299">
        <v>40816.352777777778</v>
      </c>
      <c r="K299" t="s">
        <v>764</v>
      </c>
      <c r="L299" t="s">
        <v>761</v>
      </c>
      <c r="M299">
        <v>117</v>
      </c>
      <c r="N299">
        <v>6.1997237826000003E-4</v>
      </c>
      <c r="O299">
        <f t="shared" si="12"/>
        <v>-111.926299</v>
      </c>
      <c r="P299">
        <f t="shared" si="13"/>
        <v>33.422044999999997</v>
      </c>
      <c r="Q299">
        <f t="shared" si="14"/>
        <v>57.688825855525394</v>
      </c>
    </row>
    <row r="300" spans="1:17" x14ac:dyDescent="0.25">
      <c r="A300">
        <v>2430153</v>
      </c>
      <c r="B300">
        <v>2</v>
      </c>
      <c r="C300" t="s">
        <v>762</v>
      </c>
      <c r="D300">
        <v>-111.909112869217</v>
      </c>
      <c r="E300">
        <v>33.406809396143998</v>
      </c>
      <c r="F300">
        <v>1</v>
      </c>
      <c r="G300" t="s">
        <v>765</v>
      </c>
      <c r="H300" t="s">
        <v>762</v>
      </c>
      <c r="I300" t="s">
        <v>759</v>
      </c>
      <c r="J300">
        <v>40378.729166666664</v>
      </c>
      <c r="K300" t="s">
        <v>769</v>
      </c>
      <c r="L300" t="s">
        <v>761</v>
      </c>
      <c r="M300">
        <v>159</v>
      </c>
      <c r="N300">
        <v>6.2363147524999998E-4</v>
      </c>
      <c r="O300">
        <f t="shared" si="12"/>
        <v>-111.90910700000001</v>
      </c>
      <c r="P300">
        <f t="shared" si="13"/>
        <v>33.407432999999997</v>
      </c>
      <c r="Q300">
        <f t="shared" si="14"/>
        <v>69.167039834204147</v>
      </c>
    </row>
    <row r="301" spans="1:17" x14ac:dyDescent="0.25">
      <c r="A301">
        <v>2786267</v>
      </c>
      <c r="B301">
        <v>2</v>
      </c>
      <c r="C301" t="s">
        <v>780</v>
      </c>
      <c r="D301">
        <v>-111.939602375517</v>
      </c>
      <c r="E301">
        <v>33.393463614143101</v>
      </c>
      <c r="F301">
        <v>1</v>
      </c>
      <c r="G301" t="s">
        <v>763</v>
      </c>
      <c r="H301" t="s">
        <v>780</v>
      </c>
      <c r="I301" t="s">
        <v>759</v>
      </c>
      <c r="J301">
        <v>41565.635416666664</v>
      </c>
      <c r="K301" t="s">
        <v>769</v>
      </c>
      <c r="L301" t="s">
        <v>760</v>
      </c>
      <c r="M301">
        <v>144</v>
      </c>
      <c r="N301">
        <v>6.2620581862000003E-4</v>
      </c>
      <c r="O301">
        <f t="shared" si="12"/>
        <v>-111.939499</v>
      </c>
      <c r="P301">
        <f t="shared" si="13"/>
        <v>33.392845999999999</v>
      </c>
      <c r="Q301">
        <f t="shared" si="14"/>
        <v>69.17233567659747</v>
      </c>
    </row>
    <row r="302" spans="1:17" x14ac:dyDescent="0.25">
      <c r="A302">
        <v>2446030</v>
      </c>
      <c r="B302">
        <v>2</v>
      </c>
      <c r="C302" t="s">
        <v>757</v>
      </c>
      <c r="D302">
        <v>-111.922405332585</v>
      </c>
      <c r="E302">
        <v>33.416755967310003</v>
      </c>
      <c r="F302">
        <v>3</v>
      </c>
      <c r="G302" t="s">
        <v>758</v>
      </c>
      <c r="H302" t="s">
        <v>757</v>
      </c>
      <c r="I302" t="s">
        <v>759</v>
      </c>
      <c r="J302">
        <v>40442.693055555559</v>
      </c>
      <c r="K302" t="s">
        <v>761</v>
      </c>
      <c r="L302" t="s">
        <v>791</v>
      </c>
      <c r="M302">
        <v>155</v>
      </c>
      <c r="N302">
        <v>6.2983014687999998E-4</v>
      </c>
      <c r="O302">
        <f t="shared" si="12"/>
        <v>-111.92255400000001</v>
      </c>
      <c r="P302">
        <f t="shared" si="13"/>
        <v>33.417368000000003</v>
      </c>
      <c r="Q302">
        <f t="shared" si="14"/>
        <v>69.276114066927505</v>
      </c>
    </row>
    <row r="303" spans="1:17" x14ac:dyDescent="0.25">
      <c r="A303">
        <v>2289725</v>
      </c>
      <c r="B303">
        <v>2</v>
      </c>
      <c r="C303" t="s">
        <v>757</v>
      </c>
      <c r="D303">
        <v>-111.926308977118</v>
      </c>
      <c r="E303">
        <v>33.4181186233671</v>
      </c>
      <c r="F303">
        <v>3</v>
      </c>
      <c r="G303" t="s">
        <v>765</v>
      </c>
      <c r="H303" t="s">
        <v>757</v>
      </c>
      <c r="I303" t="s">
        <v>759</v>
      </c>
      <c r="J303">
        <v>39912.504861111112</v>
      </c>
      <c r="K303" t="s">
        <v>770</v>
      </c>
      <c r="L303" t="s">
        <v>761</v>
      </c>
      <c r="M303">
        <v>154</v>
      </c>
      <c r="N303">
        <v>6.3613175283000001E-4</v>
      </c>
      <c r="O303">
        <f t="shared" si="12"/>
        <v>-111.926198</v>
      </c>
      <c r="P303">
        <f t="shared" si="13"/>
        <v>33.418745000000001</v>
      </c>
      <c r="Q303">
        <f t="shared" si="14"/>
        <v>70.235350214226514</v>
      </c>
    </row>
    <row r="304" spans="1:17" x14ac:dyDescent="0.25">
      <c r="A304">
        <v>2513484</v>
      </c>
      <c r="B304">
        <v>2</v>
      </c>
      <c r="C304" t="s">
        <v>762</v>
      </c>
      <c r="D304">
        <v>-111.95196689538</v>
      </c>
      <c r="E304">
        <v>33.392210549115298</v>
      </c>
      <c r="F304">
        <v>1</v>
      </c>
      <c r="G304" t="s">
        <v>758</v>
      </c>
      <c r="H304" t="s">
        <v>762</v>
      </c>
      <c r="I304" t="s">
        <v>759</v>
      </c>
      <c r="J304">
        <v>40634.785416666666</v>
      </c>
      <c r="K304" t="s">
        <v>781</v>
      </c>
      <c r="L304" t="s">
        <v>761</v>
      </c>
      <c r="M304">
        <v>143</v>
      </c>
      <c r="N304">
        <v>6.3626137199999998E-4</v>
      </c>
      <c r="O304">
        <f t="shared" si="12"/>
        <v>-111.951999</v>
      </c>
      <c r="P304">
        <f t="shared" si="13"/>
        <v>33.392845999999999</v>
      </c>
      <c r="Q304">
        <f t="shared" si="14"/>
        <v>70.542111733072346</v>
      </c>
    </row>
    <row r="305" spans="1:17" x14ac:dyDescent="0.25">
      <c r="A305">
        <v>2715126</v>
      </c>
      <c r="B305">
        <v>2</v>
      </c>
      <c r="C305" t="s">
        <v>780</v>
      </c>
      <c r="D305">
        <v>-111.926298045056</v>
      </c>
      <c r="E305">
        <v>33.422683669103797</v>
      </c>
      <c r="F305">
        <v>1</v>
      </c>
      <c r="G305" t="s">
        <v>763</v>
      </c>
      <c r="H305" t="s">
        <v>780</v>
      </c>
      <c r="I305" t="s">
        <v>759</v>
      </c>
      <c r="J305">
        <v>41374.559027777781</v>
      </c>
      <c r="K305" t="s">
        <v>769</v>
      </c>
      <c r="L305" t="s">
        <v>761</v>
      </c>
      <c r="M305">
        <v>117</v>
      </c>
      <c r="N305">
        <v>6.3866981772000002E-4</v>
      </c>
      <c r="O305">
        <f t="shared" si="12"/>
        <v>-111.926299</v>
      </c>
      <c r="P305">
        <f t="shared" si="13"/>
        <v>33.422044999999997</v>
      </c>
      <c r="Q305">
        <f t="shared" si="14"/>
        <v>70.835850723989296</v>
      </c>
    </row>
    <row r="306" spans="1:17" x14ac:dyDescent="0.25">
      <c r="A306">
        <v>2657045</v>
      </c>
      <c r="B306">
        <v>2</v>
      </c>
      <c r="C306" t="s">
        <v>762</v>
      </c>
      <c r="D306">
        <v>-111.926314499485</v>
      </c>
      <c r="E306">
        <v>33.393575158028199</v>
      </c>
      <c r="F306">
        <v>2</v>
      </c>
      <c r="G306" t="s">
        <v>765</v>
      </c>
      <c r="H306" t="s">
        <v>762</v>
      </c>
      <c r="I306" t="s">
        <v>759</v>
      </c>
      <c r="J306">
        <v>41162.543055555558</v>
      </c>
      <c r="K306" t="s">
        <v>761</v>
      </c>
      <c r="L306" t="s">
        <v>760</v>
      </c>
      <c r="M306">
        <v>142</v>
      </c>
      <c r="N306">
        <v>6.3985307254999998E-4</v>
      </c>
      <c r="O306">
        <f t="shared" si="12"/>
        <v>-111.926198</v>
      </c>
      <c r="P306">
        <f t="shared" si="13"/>
        <v>33.392946000000002</v>
      </c>
      <c r="Q306">
        <f t="shared" si="14"/>
        <v>70.617521455146743</v>
      </c>
    </row>
    <row r="307" spans="1:17" x14ac:dyDescent="0.25">
      <c r="A307">
        <v>2657055</v>
      </c>
      <c r="B307">
        <v>2</v>
      </c>
      <c r="C307" t="s">
        <v>762</v>
      </c>
      <c r="D307">
        <v>-111.908444888278</v>
      </c>
      <c r="E307">
        <v>33.407496731917902</v>
      </c>
      <c r="F307">
        <v>3</v>
      </c>
      <c r="G307" t="s">
        <v>765</v>
      </c>
      <c r="H307" t="s">
        <v>762</v>
      </c>
      <c r="I307" t="s">
        <v>759</v>
      </c>
      <c r="J307">
        <v>41148.445833333331</v>
      </c>
      <c r="K307" t="s">
        <v>761</v>
      </c>
      <c r="L307" t="s">
        <v>760</v>
      </c>
      <c r="M307">
        <v>159</v>
      </c>
      <c r="N307">
        <v>6.6517192498000003E-4</v>
      </c>
      <c r="O307">
        <f t="shared" si="12"/>
        <v>-111.90910700000001</v>
      </c>
      <c r="P307">
        <f t="shared" si="13"/>
        <v>33.407432999999997</v>
      </c>
      <c r="Q307">
        <f t="shared" si="14"/>
        <v>62.000071848066533</v>
      </c>
    </row>
    <row r="308" spans="1:17" x14ac:dyDescent="0.25">
      <c r="A308">
        <v>2344022</v>
      </c>
      <c r="B308">
        <v>2</v>
      </c>
      <c r="C308" t="s">
        <v>757</v>
      </c>
      <c r="D308">
        <v>-111.952229064657</v>
      </c>
      <c r="E308">
        <v>33.422516698260999</v>
      </c>
      <c r="F308">
        <v>2</v>
      </c>
      <c r="G308" t="s">
        <v>765</v>
      </c>
      <c r="H308" t="s">
        <v>757</v>
      </c>
      <c r="I308" t="s">
        <v>759</v>
      </c>
      <c r="J308">
        <v>40084.511805555558</v>
      </c>
      <c r="K308" t="s">
        <v>769</v>
      </c>
      <c r="L308" t="s">
        <v>761</v>
      </c>
      <c r="M308">
        <v>121</v>
      </c>
      <c r="N308">
        <v>6.7237075890999999E-4</v>
      </c>
      <c r="O308">
        <f t="shared" si="12"/>
        <v>-111.95219899999999</v>
      </c>
      <c r="P308">
        <f t="shared" si="13"/>
        <v>33.421844999999998</v>
      </c>
      <c r="Q308">
        <f t="shared" si="14"/>
        <v>74.551593752569644</v>
      </c>
    </row>
    <row r="309" spans="1:17" x14ac:dyDescent="0.25">
      <c r="A309">
        <v>2736435</v>
      </c>
      <c r="B309">
        <v>2</v>
      </c>
      <c r="C309" t="s">
        <v>762</v>
      </c>
      <c r="D309">
        <v>-111.93861791186799</v>
      </c>
      <c r="E309">
        <v>33.378209914967499</v>
      </c>
      <c r="F309">
        <v>3</v>
      </c>
      <c r="G309" t="s">
        <v>763</v>
      </c>
      <c r="H309" t="s">
        <v>762</v>
      </c>
      <c r="I309" t="s">
        <v>759</v>
      </c>
      <c r="J309">
        <v>41437.28125</v>
      </c>
      <c r="K309" t="s">
        <v>761</v>
      </c>
      <c r="L309" t="s">
        <v>760</v>
      </c>
      <c r="M309">
        <v>147</v>
      </c>
      <c r="N309">
        <v>6.8308490713999998E-4</v>
      </c>
      <c r="O309">
        <f t="shared" si="12"/>
        <v>-111.93929799999999</v>
      </c>
      <c r="P309">
        <f t="shared" si="13"/>
        <v>33.378146000000001</v>
      </c>
      <c r="Q309">
        <f t="shared" si="14"/>
        <v>63.664043940357658</v>
      </c>
    </row>
    <row r="310" spans="1:17" x14ac:dyDescent="0.25">
      <c r="A310">
        <v>2647994</v>
      </c>
      <c r="B310">
        <v>3</v>
      </c>
      <c r="C310" t="s">
        <v>762</v>
      </c>
      <c r="D310">
        <v>-111.94496818827599</v>
      </c>
      <c r="E310">
        <v>33.421892803224303</v>
      </c>
      <c r="F310">
        <v>1</v>
      </c>
      <c r="G310" t="s">
        <v>765</v>
      </c>
      <c r="H310" t="s">
        <v>762</v>
      </c>
      <c r="I310" t="s">
        <v>759</v>
      </c>
      <c r="J310">
        <v>41001.543055555558</v>
      </c>
      <c r="K310" t="s">
        <v>795</v>
      </c>
      <c r="L310" t="s">
        <v>761</v>
      </c>
      <c r="M310">
        <v>163</v>
      </c>
      <c r="N310">
        <v>7.0218929586E-4</v>
      </c>
      <c r="O310">
        <f t="shared" si="12"/>
        <v>-111.944266</v>
      </c>
      <c r="P310">
        <f t="shared" si="13"/>
        <v>33.421894000000002</v>
      </c>
      <c r="Q310">
        <f t="shared" si="14"/>
        <v>65.324238890768754</v>
      </c>
    </row>
    <row r="311" spans="1:17" x14ac:dyDescent="0.25">
      <c r="A311">
        <v>2233397</v>
      </c>
      <c r="B311">
        <v>2</v>
      </c>
      <c r="C311" t="s">
        <v>780</v>
      </c>
      <c r="D311">
        <v>-111.940510512408</v>
      </c>
      <c r="E311">
        <v>33.425481446988996</v>
      </c>
      <c r="F311">
        <v>3</v>
      </c>
      <c r="G311" t="s">
        <v>765</v>
      </c>
      <c r="H311" t="s">
        <v>780</v>
      </c>
      <c r="I311" t="s">
        <v>759</v>
      </c>
      <c r="J311">
        <v>39826.847222222219</v>
      </c>
      <c r="K311" t="s">
        <v>761</v>
      </c>
      <c r="L311" t="s">
        <v>775</v>
      </c>
      <c r="M311">
        <v>106</v>
      </c>
      <c r="N311">
        <v>7.1244528895000002E-4</v>
      </c>
      <c r="O311">
        <f t="shared" si="12"/>
        <v>-111.93979899999999</v>
      </c>
      <c r="P311">
        <f t="shared" si="13"/>
        <v>33.425445000000003</v>
      </c>
      <c r="Q311">
        <f t="shared" si="14"/>
        <v>66.314843702266529</v>
      </c>
    </row>
    <row r="312" spans="1:17" x14ac:dyDescent="0.25">
      <c r="A312">
        <v>2337693</v>
      </c>
      <c r="B312">
        <v>2</v>
      </c>
      <c r="C312" t="s">
        <v>780</v>
      </c>
      <c r="D312">
        <v>-111.94291180517099</v>
      </c>
      <c r="E312">
        <v>33.421928372617501</v>
      </c>
      <c r="F312">
        <v>3</v>
      </c>
      <c r="G312" t="s">
        <v>765</v>
      </c>
      <c r="H312" t="s">
        <v>780</v>
      </c>
      <c r="I312" t="s">
        <v>759</v>
      </c>
      <c r="J312">
        <v>40053.711805555555</v>
      </c>
      <c r="K312" t="s">
        <v>761</v>
      </c>
      <c r="L312" t="s">
        <v>770</v>
      </c>
      <c r="M312">
        <v>119</v>
      </c>
      <c r="N312">
        <v>7.1299907548000004E-4</v>
      </c>
      <c r="O312">
        <f t="shared" si="12"/>
        <v>-111.942199</v>
      </c>
      <c r="P312">
        <f t="shared" si="13"/>
        <v>33.421945000000001</v>
      </c>
      <c r="Q312">
        <f t="shared" si="14"/>
        <v>66.337425398108635</v>
      </c>
    </row>
    <row r="313" spans="1:17" x14ac:dyDescent="0.25">
      <c r="A313">
        <v>2675394</v>
      </c>
      <c r="B313">
        <v>2</v>
      </c>
      <c r="C313" t="s">
        <v>762</v>
      </c>
      <c r="D313">
        <v>-111.939795368679</v>
      </c>
      <c r="E313">
        <v>33.406629239020397</v>
      </c>
      <c r="F313">
        <v>2</v>
      </c>
      <c r="G313" t="s">
        <v>763</v>
      </c>
      <c r="H313" t="s">
        <v>762</v>
      </c>
      <c r="I313" t="s">
        <v>759</v>
      </c>
      <c r="J313">
        <v>41186.415277777778</v>
      </c>
      <c r="K313" t="s">
        <v>761</v>
      </c>
      <c r="L313" t="s">
        <v>769</v>
      </c>
      <c r="M313">
        <v>146</v>
      </c>
      <c r="N313">
        <v>7.2221928955999997E-4</v>
      </c>
      <c r="O313">
        <f t="shared" si="12"/>
        <v>-111.939699</v>
      </c>
      <c r="P313">
        <f t="shared" si="13"/>
        <v>33.407344999999999</v>
      </c>
      <c r="Q313">
        <f t="shared" si="14"/>
        <v>79.89078944565334</v>
      </c>
    </row>
    <row r="314" spans="1:17" x14ac:dyDescent="0.25">
      <c r="A314">
        <v>2593560</v>
      </c>
      <c r="B314">
        <v>2</v>
      </c>
      <c r="C314" t="s">
        <v>757</v>
      </c>
      <c r="D314">
        <v>-111.952201458537</v>
      </c>
      <c r="E314">
        <v>33.421115471462102</v>
      </c>
      <c r="F314">
        <v>4</v>
      </c>
      <c r="G314" t="s">
        <v>771</v>
      </c>
      <c r="H314" t="s">
        <v>757</v>
      </c>
      <c r="I314" t="s">
        <v>759</v>
      </c>
      <c r="J314">
        <v>40801.856249999997</v>
      </c>
      <c r="K314" t="s">
        <v>773</v>
      </c>
      <c r="L314" t="s">
        <v>776</v>
      </c>
      <c r="M314">
        <v>121</v>
      </c>
      <c r="N314">
        <v>7.2953268056000003E-4</v>
      </c>
      <c r="O314">
        <f t="shared" si="12"/>
        <v>-111.95219899999999</v>
      </c>
      <c r="P314">
        <f t="shared" si="13"/>
        <v>33.421844999999998</v>
      </c>
      <c r="Q314">
        <f t="shared" si="14"/>
        <v>80.913481040039414</v>
      </c>
    </row>
    <row r="315" spans="1:17" x14ac:dyDescent="0.25">
      <c r="A315">
        <v>2689160</v>
      </c>
      <c r="B315">
        <v>2</v>
      </c>
      <c r="C315" t="s">
        <v>762</v>
      </c>
      <c r="D315">
        <v>-111.92627115522799</v>
      </c>
      <c r="E315">
        <v>33.408157038398201</v>
      </c>
      <c r="F315">
        <v>3</v>
      </c>
      <c r="G315" t="s">
        <v>763</v>
      </c>
      <c r="H315" t="s">
        <v>762</v>
      </c>
      <c r="I315" t="s">
        <v>759</v>
      </c>
      <c r="J315">
        <v>41302.6875</v>
      </c>
      <c r="K315" t="s">
        <v>764</v>
      </c>
      <c r="L315" t="s">
        <v>761</v>
      </c>
      <c r="M315">
        <v>138</v>
      </c>
      <c r="N315">
        <v>7.3279015651999996E-4</v>
      </c>
      <c r="O315">
        <f t="shared" si="12"/>
        <v>-111.926098</v>
      </c>
      <c r="P315">
        <f t="shared" si="13"/>
        <v>33.407445000000003</v>
      </c>
      <c r="Q315">
        <f t="shared" si="14"/>
        <v>80.599417986716546</v>
      </c>
    </row>
    <row r="316" spans="1:17" x14ac:dyDescent="0.25">
      <c r="A316">
        <v>2766888</v>
      </c>
      <c r="B316">
        <v>2</v>
      </c>
      <c r="C316" t="s">
        <v>762</v>
      </c>
      <c r="D316">
        <v>-111.900542980523</v>
      </c>
      <c r="E316">
        <v>33.393102213908897</v>
      </c>
      <c r="F316">
        <v>2</v>
      </c>
      <c r="G316" t="s">
        <v>765</v>
      </c>
      <c r="H316" t="s">
        <v>762</v>
      </c>
      <c r="I316" t="s">
        <v>759</v>
      </c>
      <c r="J316">
        <v>41554.590277777781</v>
      </c>
      <c r="K316" t="s">
        <v>769</v>
      </c>
      <c r="L316" t="s">
        <v>761</v>
      </c>
      <c r="M316">
        <v>149</v>
      </c>
      <c r="N316">
        <v>7.3496851476000005E-4</v>
      </c>
      <c r="O316">
        <f t="shared" si="12"/>
        <v>-111.90079</v>
      </c>
      <c r="P316">
        <f t="shared" si="13"/>
        <v>33.392409999999998</v>
      </c>
      <c r="Q316">
        <f t="shared" si="14"/>
        <v>80.139952507110877</v>
      </c>
    </row>
    <row r="317" spans="1:17" x14ac:dyDescent="0.25">
      <c r="A317">
        <v>2378797</v>
      </c>
      <c r="B317">
        <v>2</v>
      </c>
      <c r="C317" t="s">
        <v>762</v>
      </c>
      <c r="D317">
        <v>-111.926329861718</v>
      </c>
      <c r="E317">
        <v>33.3995454615903</v>
      </c>
      <c r="F317">
        <v>3</v>
      </c>
      <c r="G317" t="s">
        <v>765</v>
      </c>
      <c r="H317" t="s">
        <v>762</v>
      </c>
      <c r="I317" t="s">
        <v>759</v>
      </c>
      <c r="J317">
        <v>40190.682638888888</v>
      </c>
      <c r="K317" t="s">
        <v>761</v>
      </c>
      <c r="L317" t="s">
        <v>760</v>
      </c>
      <c r="M317">
        <v>129</v>
      </c>
      <c r="N317">
        <v>7.3791186448000001E-4</v>
      </c>
      <c r="O317">
        <f t="shared" si="12"/>
        <v>-111.926098</v>
      </c>
      <c r="P317">
        <f t="shared" si="13"/>
        <v>33.400246000000003</v>
      </c>
      <c r="Q317">
        <f t="shared" si="14"/>
        <v>80.636301306442192</v>
      </c>
    </row>
    <row r="318" spans="1:17" x14ac:dyDescent="0.25">
      <c r="A318">
        <v>2611314</v>
      </c>
      <c r="B318">
        <v>2</v>
      </c>
      <c r="C318" t="s">
        <v>762</v>
      </c>
      <c r="D318">
        <v>-111.946146470586</v>
      </c>
      <c r="E318">
        <v>33.378197489963803</v>
      </c>
      <c r="F318">
        <v>2</v>
      </c>
      <c r="G318" t="s">
        <v>758</v>
      </c>
      <c r="H318" t="s">
        <v>762</v>
      </c>
      <c r="I318" t="s">
        <v>759</v>
      </c>
      <c r="J318">
        <v>40990.698611111111</v>
      </c>
      <c r="K318" t="s">
        <v>763</v>
      </c>
      <c r="L318" t="s">
        <v>800</v>
      </c>
      <c r="M318">
        <v>126</v>
      </c>
      <c r="N318">
        <v>7.3838784001E-4</v>
      </c>
      <c r="O318">
        <f t="shared" si="12"/>
        <v>-111.945448</v>
      </c>
      <c r="P318">
        <f t="shared" si="13"/>
        <v>33.377958</v>
      </c>
      <c r="Q318">
        <f t="shared" si="14"/>
        <v>70.197748385420141</v>
      </c>
    </row>
    <row r="319" spans="1:17" x14ac:dyDescent="0.25">
      <c r="A319">
        <v>2566637</v>
      </c>
      <c r="B319">
        <v>2</v>
      </c>
      <c r="C319" t="s">
        <v>762</v>
      </c>
      <c r="D319">
        <v>-111.943358981953</v>
      </c>
      <c r="E319">
        <v>33.425394276347802</v>
      </c>
      <c r="F319">
        <v>1</v>
      </c>
      <c r="G319" t="s">
        <v>758</v>
      </c>
      <c r="H319" t="s">
        <v>762</v>
      </c>
      <c r="I319" t="s">
        <v>759</v>
      </c>
      <c r="J319">
        <v>40760.460416666669</v>
      </c>
      <c r="K319" t="s">
        <v>769</v>
      </c>
      <c r="L319" t="s">
        <v>761</v>
      </c>
      <c r="M319">
        <v>108</v>
      </c>
      <c r="N319">
        <v>7.4175440596999998E-4</v>
      </c>
      <c r="O319">
        <f t="shared" si="12"/>
        <v>-111.94409899999999</v>
      </c>
      <c r="P319">
        <f t="shared" si="13"/>
        <v>33.425445000000003</v>
      </c>
      <c r="Q319">
        <f t="shared" si="14"/>
        <v>69.072869888159047</v>
      </c>
    </row>
    <row r="320" spans="1:17" x14ac:dyDescent="0.25">
      <c r="A320">
        <v>2460285</v>
      </c>
      <c r="B320">
        <v>2</v>
      </c>
      <c r="C320" t="s">
        <v>757</v>
      </c>
      <c r="D320">
        <v>-111.926271163854</v>
      </c>
      <c r="E320">
        <v>33.4081707799048</v>
      </c>
      <c r="F320">
        <v>2</v>
      </c>
      <c r="G320" t="s">
        <v>763</v>
      </c>
      <c r="H320" t="s">
        <v>757</v>
      </c>
      <c r="I320" t="s">
        <v>759</v>
      </c>
      <c r="J320">
        <v>40465.895138888889</v>
      </c>
      <c r="K320" t="s">
        <v>761</v>
      </c>
      <c r="L320" t="s">
        <v>769</v>
      </c>
      <c r="M320">
        <v>138</v>
      </c>
      <c r="N320">
        <v>7.4615158684000001E-4</v>
      </c>
      <c r="O320">
        <f t="shared" si="12"/>
        <v>-111.926098</v>
      </c>
      <c r="P320">
        <f t="shared" si="13"/>
        <v>33.407445000000003</v>
      </c>
      <c r="Q320">
        <f t="shared" si="14"/>
        <v>82.093483630310701</v>
      </c>
    </row>
    <row r="321" spans="1:17" x14ac:dyDescent="0.25">
      <c r="A321">
        <v>2376792</v>
      </c>
      <c r="B321">
        <v>2</v>
      </c>
      <c r="C321" t="s">
        <v>762</v>
      </c>
      <c r="D321">
        <v>-111.925551260541</v>
      </c>
      <c r="E321">
        <v>33.422036059756799</v>
      </c>
      <c r="F321">
        <v>3</v>
      </c>
      <c r="G321" t="s">
        <v>765</v>
      </c>
      <c r="H321" t="s">
        <v>762</v>
      </c>
      <c r="I321" t="s">
        <v>759</v>
      </c>
      <c r="J321">
        <v>40207.633333333331</v>
      </c>
      <c r="K321" t="s">
        <v>761</v>
      </c>
      <c r="L321" t="s">
        <v>760</v>
      </c>
      <c r="M321">
        <v>117</v>
      </c>
      <c r="N321">
        <v>7.4779290347999996E-4</v>
      </c>
      <c r="O321">
        <f t="shared" si="12"/>
        <v>-111.926299</v>
      </c>
      <c r="P321">
        <f t="shared" si="13"/>
        <v>33.422044999999997</v>
      </c>
      <c r="Q321">
        <f t="shared" si="14"/>
        <v>69.568766935719694</v>
      </c>
    </row>
    <row r="322" spans="1:17" x14ac:dyDescent="0.25">
      <c r="A322">
        <v>2714844</v>
      </c>
      <c r="B322">
        <v>2</v>
      </c>
      <c r="C322" t="s">
        <v>762</v>
      </c>
      <c r="D322">
        <v>-111.891960785349</v>
      </c>
      <c r="E322">
        <v>33.421263897578903</v>
      </c>
      <c r="F322">
        <v>1</v>
      </c>
      <c r="G322" t="s">
        <v>763</v>
      </c>
      <c r="H322" t="s">
        <v>762</v>
      </c>
      <c r="I322" t="s">
        <v>759</v>
      </c>
      <c r="J322">
        <v>41375.586805555555</v>
      </c>
      <c r="K322" t="s">
        <v>764</v>
      </c>
      <c r="L322" t="s">
        <v>761</v>
      </c>
      <c r="M322">
        <v>161</v>
      </c>
      <c r="N322">
        <v>7.4913315121999998E-4</v>
      </c>
      <c r="O322">
        <f t="shared" ref="O322:O385" si="15">INDEX(GPS_,MATCH($M322,loc_ID,0),2)</f>
        <v>-111.891954</v>
      </c>
      <c r="P322">
        <f t="shared" ref="P322:P385" si="16">INDEX(GPS_,MATCH($M322,loc_ID,0),1)</f>
        <v>33.422013</v>
      </c>
      <c r="Q322">
        <f t="shared" ref="Q322:Q385" si="17">SQRT(SUMSQ(ABS(E322-P322)*lat_m,ABS(D322-O322)*long_m))</f>
        <v>83.086525857843355</v>
      </c>
    </row>
    <row r="323" spans="1:17" x14ac:dyDescent="0.25">
      <c r="A323">
        <v>2655635</v>
      </c>
      <c r="B323">
        <v>2</v>
      </c>
      <c r="C323" t="s">
        <v>762</v>
      </c>
      <c r="D323">
        <v>-111.909111077164</v>
      </c>
      <c r="E323">
        <v>33.4081833329764</v>
      </c>
      <c r="F323">
        <v>2</v>
      </c>
      <c r="G323" t="s">
        <v>783</v>
      </c>
      <c r="H323" t="s">
        <v>762</v>
      </c>
      <c r="I323" t="s">
        <v>759</v>
      </c>
      <c r="J323">
        <v>41025.282638888886</v>
      </c>
      <c r="K323" t="s">
        <v>761</v>
      </c>
      <c r="L323" t="s">
        <v>772</v>
      </c>
      <c r="M323">
        <v>159</v>
      </c>
      <c r="N323">
        <v>7.5034405358000004E-4</v>
      </c>
      <c r="O323">
        <f t="shared" si="15"/>
        <v>-111.90910700000001</v>
      </c>
      <c r="P323">
        <f t="shared" si="16"/>
        <v>33.407432999999997</v>
      </c>
      <c r="Q323">
        <f t="shared" si="17"/>
        <v>83.22147514614025</v>
      </c>
    </row>
    <row r="324" spans="1:17" x14ac:dyDescent="0.25">
      <c r="A324">
        <v>2592144</v>
      </c>
      <c r="B324">
        <v>2</v>
      </c>
      <c r="C324" t="s">
        <v>768</v>
      </c>
      <c r="D324">
        <v>-111.943357431121</v>
      </c>
      <c r="E324">
        <v>33.425574948648801</v>
      </c>
      <c r="F324">
        <v>3</v>
      </c>
      <c r="G324" t="s">
        <v>758</v>
      </c>
      <c r="H324" t="s">
        <v>768</v>
      </c>
      <c r="I324" t="s">
        <v>759</v>
      </c>
      <c r="J324">
        <v>40850.890972222223</v>
      </c>
      <c r="K324" t="s">
        <v>764</v>
      </c>
      <c r="L324" t="s">
        <v>761</v>
      </c>
      <c r="M324">
        <v>108</v>
      </c>
      <c r="N324">
        <v>7.5286855001999999E-4</v>
      </c>
      <c r="O324">
        <f t="shared" si="15"/>
        <v>-111.94409899999999</v>
      </c>
      <c r="P324">
        <f t="shared" si="16"/>
        <v>33.425445000000003</v>
      </c>
      <c r="Q324">
        <f t="shared" si="17"/>
        <v>70.477128355694035</v>
      </c>
    </row>
    <row r="325" spans="1:17" x14ac:dyDescent="0.25">
      <c r="A325">
        <v>2351357</v>
      </c>
      <c r="B325">
        <v>2</v>
      </c>
      <c r="C325" t="s">
        <v>780</v>
      </c>
      <c r="D325">
        <v>-111.90910122431499</v>
      </c>
      <c r="E325">
        <v>33.408191621718302</v>
      </c>
      <c r="F325">
        <v>3</v>
      </c>
      <c r="G325" t="s">
        <v>765</v>
      </c>
      <c r="H325" t="s">
        <v>780</v>
      </c>
      <c r="I325" t="s">
        <v>759</v>
      </c>
      <c r="J325">
        <v>40097.805555555555</v>
      </c>
      <c r="K325" t="s">
        <v>761</v>
      </c>
      <c r="L325" t="s">
        <v>770</v>
      </c>
      <c r="M325">
        <v>159</v>
      </c>
      <c r="N325">
        <v>7.5864370425999996E-4</v>
      </c>
      <c r="O325">
        <f t="shared" si="15"/>
        <v>-111.90910700000001</v>
      </c>
      <c r="P325">
        <f t="shared" si="16"/>
        <v>33.407432999999997</v>
      </c>
      <c r="Q325">
        <f t="shared" si="17"/>
        <v>84.141643770222274</v>
      </c>
    </row>
    <row r="326" spans="1:17" x14ac:dyDescent="0.25">
      <c r="A326">
        <v>2443750</v>
      </c>
      <c r="B326">
        <v>2</v>
      </c>
      <c r="C326" t="s">
        <v>762</v>
      </c>
      <c r="D326">
        <v>-111.934048112748</v>
      </c>
      <c r="E326">
        <v>33.421959174739797</v>
      </c>
      <c r="F326">
        <v>3</v>
      </c>
      <c r="G326" t="s">
        <v>765</v>
      </c>
      <c r="H326" t="s">
        <v>762</v>
      </c>
      <c r="I326" t="s">
        <v>759</v>
      </c>
      <c r="J326">
        <v>40415.853472222225</v>
      </c>
      <c r="K326" t="s">
        <v>770</v>
      </c>
      <c r="L326" t="s">
        <v>776</v>
      </c>
      <c r="M326">
        <v>115</v>
      </c>
      <c r="N326">
        <v>7.5951796320000004E-4</v>
      </c>
      <c r="O326">
        <f t="shared" si="15"/>
        <v>-111.934799</v>
      </c>
      <c r="P326">
        <f t="shared" si="16"/>
        <v>33.421844999999998</v>
      </c>
      <c r="Q326">
        <f t="shared" si="17"/>
        <v>70.993066692772558</v>
      </c>
    </row>
    <row r="327" spans="1:17" x14ac:dyDescent="0.25">
      <c r="A327">
        <v>2587151</v>
      </c>
      <c r="B327">
        <v>2</v>
      </c>
      <c r="C327" t="s">
        <v>762</v>
      </c>
      <c r="D327">
        <v>-111.92628501039</v>
      </c>
      <c r="E327">
        <v>33.415988284675301</v>
      </c>
      <c r="F327">
        <v>1</v>
      </c>
      <c r="G327" t="s">
        <v>783</v>
      </c>
      <c r="H327" t="s">
        <v>762</v>
      </c>
      <c r="I327" t="s">
        <v>759</v>
      </c>
      <c r="J327">
        <v>40828.854861111111</v>
      </c>
      <c r="K327" t="s">
        <v>769</v>
      </c>
      <c r="L327" t="s">
        <v>761</v>
      </c>
      <c r="M327">
        <v>135</v>
      </c>
      <c r="N327">
        <v>7.6170131324999999E-4</v>
      </c>
      <c r="O327">
        <f t="shared" si="15"/>
        <v>-111.926198</v>
      </c>
      <c r="P327">
        <f t="shared" si="16"/>
        <v>33.416744999999999</v>
      </c>
      <c r="Q327">
        <f t="shared" si="17"/>
        <v>84.31792317206984</v>
      </c>
    </row>
    <row r="328" spans="1:17" x14ac:dyDescent="0.25">
      <c r="A328">
        <v>2353136</v>
      </c>
      <c r="B328">
        <v>2</v>
      </c>
      <c r="C328" t="s">
        <v>762</v>
      </c>
      <c r="D328">
        <v>-111.93957776840701</v>
      </c>
      <c r="E328">
        <v>33.392085116375704</v>
      </c>
      <c r="F328">
        <v>2</v>
      </c>
      <c r="G328" t="s">
        <v>765</v>
      </c>
      <c r="H328" t="s">
        <v>762</v>
      </c>
      <c r="I328" t="s">
        <v>759</v>
      </c>
      <c r="J328">
        <v>40108.487500000003</v>
      </c>
      <c r="K328" t="s">
        <v>760</v>
      </c>
      <c r="L328" t="s">
        <v>761</v>
      </c>
      <c r="M328">
        <v>144</v>
      </c>
      <c r="N328">
        <v>7.6494990141000004E-4</v>
      </c>
      <c r="O328">
        <f t="shared" si="15"/>
        <v>-111.939499</v>
      </c>
      <c r="P328">
        <f t="shared" si="16"/>
        <v>33.392845999999999</v>
      </c>
      <c r="Q328">
        <f t="shared" si="17"/>
        <v>84.708342709678519</v>
      </c>
    </row>
    <row r="329" spans="1:17" x14ac:dyDescent="0.25">
      <c r="A329">
        <v>2682418</v>
      </c>
      <c r="B329">
        <v>2</v>
      </c>
      <c r="C329" t="s">
        <v>769</v>
      </c>
      <c r="D329">
        <v>-111.96074428482601</v>
      </c>
      <c r="E329">
        <v>33.406774659270098</v>
      </c>
      <c r="F329">
        <v>3</v>
      </c>
      <c r="G329" t="s">
        <v>765</v>
      </c>
      <c r="H329" t="s">
        <v>769</v>
      </c>
      <c r="I329" t="s">
        <v>759</v>
      </c>
      <c r="J329">
        <v>41283.505555555559</v>
      </c>
      <c r="K329" t="s">
        <v>769</v>
      </c>
      <c r="L329" t="s">
        <v>761</v>
      </c>
      <c r="M329">
        <v>137</v>
      </c>
      <c r="N329">
        <v>7.7167062637000005E-4</v>
      </c>
      <c r="O329">
        <f t="shared" si="15"/>
        <v>-111.96069900000001</v>
      </c>
      <c r="P329">
        <f t="shared" si="16"/>
        <v>33.407544999999999</v>
      </c>
      <c r="Q329">
        <f t="shared" si="17"/>
        <v>85.543500861748157</v>
      </c>
    </row>
    <row r="330" spans="1:17" x14ac:dyDescent="0.25">
      <c r="A330">
        <v>2460206</v>
      </c>
      <c r="B330">
        <v>2</v>
      </c>
      <c r="C330" t="s">
        <v>762</v>
      </c>
      <c r="D330">
        <v>-111.926285009178</v>
      </c>
      <c r="E330">
        <v>33.415977291065801</v>
      </c>
      <c r="F330">
        <v>1</v>
      </c>
      <c r="G330" t="s">
        <v>763</v>
      </c>
      <c r="H330" t="s">
        <v>762</v>
      </c>
      <c r="I330" t="s">
        <v>759</v>
      </c>
      <c r="J330">
        <v>40457.76666666667</v>
      </c>
      <c r="K330" t="s">
        <v>769</v>
      </c>
      <c r="L330" t="s">
        <v>761</v>
      </c>
      <c r="M330">
        <v>135</v>
      </c>
      <c r="N330">
        <v>7.7262384425000005E-4</v>
      </c>
      <c r="O330">
        <f t="shared" si="15"/>
        <v>-111.926198</v>
      </c>
      <c r="P330">
        <f t="shared" si="16"/>
        <v>33.416744999999999</v>
      </c>
      <c r="Q330">
        <f t="shared" si="17"/>
        <v>85.531679501684962</v>
      </c>
    </row>
    <row r="331" spans="1:17" x14ac:dyDescent="0.25">
      <c r="A331">
        <v>2276163</v>
      </c>
      <c r="B331">
        <v>2</v>
      </c>
      <c r="C331" t="s">
        <v>780</v>
      </c>
      <c r="D331">
        <v>-111.92687355628701</v>
      </c>
      <c r="E331">
        <v>33.414770765757801</v>
      </c>
      <c r="F331">
        <v>2</v>
      </c>
      <c r="G331" t="s">
        <v>765</v>
      </c>
      <c r="H331" t="s">
        <v>780</v>
      </c>
      <c r="I331" t="s">
        <v>759</v>
      </c>
      <c r="J331">
        <v>39875.395138888889</v>
      </c>
      <c r="K331" t="s">
        <v>770</v>
      </c>
      <c r="L331" t="s">
        <v>761</v>
      </c>
      <c r="M331">
        <v>131</v>
      </c>
      <c r="N331">
        <v>7.8568732977000002E-4</v>
      </c>
      <c r="O331">
        <f t="shared" si="15"/>
        <v>-111.926098</v>
      </c>
      <c r="P331">
        <f t="shared" si="16"/>
        <v>33.414645</v>
      </c>
      <c r="Q331">
        <f t="shared" si="17"/>
        <v>73.485500518870808</v>
      </c>
    </row>
    <row r="332" spans="1:17" x14ac:dyDescent="0.25">
      <c r="A332">
        <v>2663018</v>
      </c>
      <c r="B332">
        <v>2</v>
      </c>
      <c r="C332" t="s">
        <v>762</v>
      </c>
      <c r="D332">
        <v>-111.94058378338001</v>
      </c>
      <c r="E332">
        <v>33.425498188836301</v>
      </c>
      <c r="F332">
        <v>2</v>
      </c>
      <c r="G332" t="s">
        <v>758</v>
      </c>
      <c r="H332" t="s">
        <v>762</v>
      </c>
      <c r="I332" t="s">
        <v>759</v>
      </c>
      <c r="J332">
        <v>41198.729166666664</v>
      </c>
      <c r="K332" t="s">
        <v>761</v>
      </c>
      <c r="L332" t="s">
        <v>760</v>
      </c>
      <c r="M332">
        <v>106</v>
      </c>
      <c r="N332">
        <v>7.8658375641000005E-4</v>
      </c>
      <c r="O332">
        <f t="shared" si="15"/>
        <v>-111.93979899999999</v>
      </c>
      <c r="P332">
        <f t="shared" si="16"/>
        <v>33.425445000000003</v>
      </c>
      <c r="Q332">
        <f t="shared" si="17"/>
        <v>73.245822306664138</v>
      </c>
    </row>
    <row r="333" spans="1:17" x14ac:dyDescent="0.25">
      <c r="A333">
        <v>2757151</v>
      </c>
      <c r="B333">
        <v>2</v>
      </c>
      <c r="C333" t="s">
        <v>762</v>
      </c>
      <c r="D333">
        <v>-111.935706813321</v>
      </c>
      <c r="E333">
        <v>33.4219496815711</v>
      </c>
      <c r="F333">
        <v>2</v>
      </c>
      <c r="G333" t="s">
        <v>765</v>
      </c>
      <c r="H333" t="s">
        <v>762</v>
      </c>
      <c r="I333" t="s">
        <v>759</v>
      </c>
      <c r="J333">
        <v>41522.438194444447</v>
      </c>
      <c r="K333" t="s">
        <v>769</v>
      </c>
      <c r="L333" t="s">
        <v>761</v>
      </c>
      <c r="M333">
        <v>151</v>
      </c>
      <c r="N333">
        <v>7.9907319170999995E-4</v>
      </c>
      <c r="O333">
        <f t="shared" si="15"/>
        <v>-111.936499</v>
      </c>
      <c r="P333">
        <f t="shared" si="16"/>
        <v>33.421844999999998</v>
      </c>
      <c r="Q333">
        <f t="shared" si="17"/>
        <v>74.605559169256466</v>
      </c>
    </row>
    <row r="334" spans="1:17" x14ac:dyDescent="0.25">
      <c r="A334">
        <v>2291419</v>
      </c>
      <c r="B334">
        <v>2</v>
      </c>
      <c r="C334" t="s">
        <v>780</v>
      </c>
      <c r="D334">
        <v>-111.92629608067899</v>
      </c>
      <c r="E334">
        <v>33.408224123177398</v>
      </c>
      <c r="F334">
        <v>3</v>
      </c>
      <c r="G334" t="s">
        <v>765</v>
      </c>
      <c r="H334" t="s">
        <v>780</v>
      </c>
      <c r="I334" t="s">
        <v>759</v>
      </c>
      <c r="J334">
        <v>39926.724999999999</v>
      </c>
      <c r="K334" t="s">
        <v>761</v>
      </c>
      <c r="L334" t="s">
        <v>760</v>
      </c>
      <c r="M334">
        <v>138</v>
      </c>
      <c r="N334">
        <v>8.0390850285000002E-4</v>
      </c>
      <c r="O334">
        <f t="shared" si="15"/>
        <v>-111.926098</v>
      </c>
      <c r="P334">
        <f t="shared" si="16"/>
        <v>33.407445000000003</v>
      </c>
      <c r="Q334">
        <f t="shared" si="17"/>
        <v>88.356701800207247</v>
      </c>
    </row>
    <row r="335" spans="1:17" x14ac:dyDescent="0.25">
      <c r="A335">
        <v>2496173</v>
      </c>
      <c r="B335">
        <v>2</v>
      </c>
      <c r="C335" t="s">
        <v>762</v>
      </c>
      <c r="D335">
        <v>-111.93979413591499</v>
      </c>
      <c r="E335">
        <v>33.406544127451298</v>
      </c>
      <c r="F335">
        <v>3</v>
      </c>
      <c r="G335" t="s">
        <v>763</v>
      </c>
      <c r="H335" t="s">
        <v>762</v>
      </c>
      <c r="I335" t="s">
        <v>759</v>
      </c>
      <c r="J335">
        <v>40584.421527777777</v>
      </c>
      <c r="K335" t="s">
        <v>764</v>
      </c>
      <c r="L335" t="s">
        <v>774</v>
      </c>
      <c r="M335">
        <v>146</v>
      </c>
      <c r="N335">
        <v>8.0650336736999995E-4</v>
      </c>
      <c r="O335">
        <f t="shared" si="15"/>
        <v>-111.939699</v>
      </c>
      <c r="P335">
        <f t="shared" si="16"/>
        <v>33.407344999999999</v>
      </c>
      <c r="Q335">
        <f t="shared" si="17"/>
        <v>89.26586401872666</v>
      </c>
    </row>
    <row r="336" spans="1:17" x14ac:dyDescent="0.25">
      <c r="A336">
        <v>2647253</v>
      </c>
      <c r="B336">
        <v>2</v>
      </c>
      <c r="C336" t="s">
        <v>762</v>
      </c>
      <c r="D336">
        <v>-111.926280447256</v>
      </c>
      <c r="E336">
        <v>33.413850701031599</v>
      </c>
      <c r="F336">
        <v>3</v>
      </c>
      <c r="G336" t="s">
        <v>783</v>
      </c>
      <c r="H336" t="s">
        <v>762</v>
      </c>
      <c r="I336" t="s">
        <v>759</v>
      </c>
      <c r="J336">
        <v>41010.5625</v>
      </c>
      <c r="K336" t="s">
        <v>764</v>
      </c>
      <c r="L336" t="s">
        <v>761</v>
      </c>
      <c r="M336">
        <v>131</v>
      </c>
      <c r="N336">
        <v>8.1498334488000002E-4</v>
      </c>
      <c r="O336">
        <f t="shared" si="15"/>
        <v>-111.926098</v>
      </c>
      <c r="P336">
        <f t="shared" si="16"/>
        <v>33.414645</v>
      </c>
      <c r="Q336">
        <f t="shared" si="17"/>
        <v>89.717072831748396</v>
      </c>
    </row>
    <row r="337" spans="1:17" x14ac:dyDescent="0.25">
      <c r="A337">
        <v>2386206</v>
      </c>
      <c r="B337">
        <v>2</v>
      </c>
      <c r="C337" t="s">
        <v>762</v>
      </c>
      <c r="D337">
        <v>-111.940514540907</v>
      </c>
      <c r="E337">
        <v>33.407400302437402</v>
      </c>
      <c r="F337">
        <v>3</v>
      </c>
      <c r="G337" t="s">
        <v>765</v>
      </c>
      <c r="H337" t="s">
        <v>762</v>
      </c>
      <c r="I337" t="s">
        <v>759</v>
      </c>
      <c r="J337">
        <v>40218.800694444442</v>
      </c>
      <c r="K337" t="s">
        <v>769</v>
      </c>
      <c r="L337" t="s">
        <v>761</v>
      </c>
      <c r="M337">
        <v>146</v>
      </c>
      <c r="N337">
        <v>8.174138062E-4</v>
      </c>
      <c r="O337">
        <f t="shared" si="15"/>
        <v>-111.939699</v>
      </c>
      <c r="P337">
        <f t="shared" si="16"/>
        <v>33.407344999999999</v>
      </c>
      <c r="Q337">
        <f t="shared" si="17"/>
        <v>76.116759429310179</v>
      </c>
    </row>
    <row r="338" spans="1:17" x14ac:dyDescent="0.25">
      <c r="A338">
        <v>2757281</v>
      </c>
      <c r="B338">
        <v>2</v>
      </c>
      <c r="C338" t="s">
        <v>762</v>
      </c>
      <c r="D338">
        <v>-111.925368742164</v>
      </c>
      <c r="E338">
        <v>33.412874080381897</v>
      </c>
      <c r="F338">
        <v>3</v>
      </c>
      <c r="G338" t="s">
        <v>763</v>
      </c>
      <c r="H338" t="s">
        <v>762</v>
      </c>
      <c r="I338" t="s">
        <v>759</v>
      </c>
      <c r="J338">
        <v>41516.725694444445</v>
      </c>
      <c r="K338" t="s">
        <v>769</v>
      </c>
      <c r="L338" t="s">
        <v>761</v>
      </c>
      <c r="M338">
        <v>136</v>
      </c>
      <c r="N338">
        <v>8.2976757419000004E-4</v>
      </c>
      <c r="O338">
        <f t="shared" si="15"/>
        <v>-111.926198</v>
      </c>
      <c r="P338">
        <f t="shared" si="16"/>
        <v>33.412844999999997</v>
      </c>
      <c r="Q338">
        <f t="shared" si="17"/>
        <v>77.212694472149096</v>
      </c>
    </row>
    <row r="339" spans="1:17" x14ac:dyDescent="0.25">
      <c r="A339">
        <v>2712080</v>
      </c>
      <c r="B339">
        <v>2</v>
      </c>
      <c r="C339" t="s">
        <v>768</v>
      </c>
      <c r="D339">
        <v>-111.92692088383799</v>
      </c>
      <c r="E339">
        <v>33.414756149808397</v>
      </c>
      <c r="F339">
        <v>3</v>
      </c>
      <c r="G339" t="s">
        <v>763</v>
      </c>
      <c r="H339" t="s">
        <v>768</v>
      </c>
      <c r="I339" t="s">
        <v>759</v>
      </c>
      <c r="J339">
        <v>41368.406944444447</v>
      </c>
      <c r="K339" t="s">
        <v>764</v>
      </c>
      <c r="L339" t="s">
        <v>761</v>
      </c>
      <c r="M339">
        <v>131</v>
      </c>
      <c r="N339">
        <v>8.3035660456000002E-4</v>
      </c>
      <c r="O339">
        <f t="shared" si="15"/>
        <v>-111.926098</v>
      </c>
      <c r="P339">
        <f t="shared" si="16"/>
        <v>33.414645</v>
      </c>
      <c r="Q339">
        <f t="shared" si="17"/>
        <v>77.538597236591258</v>
      </c>
    </row>
    <row r="340" spans="1:17" x14ac:dyDescent="0.25">
      <c r="A340">
        <v>2415137</v>
      </c>
      <c r="B340">
        <v>2</v>
      </c>
      <c r="C340" t="s">
        <v>762</v>
      </c>
      <c r="D340">
        <v>-111.925256385186</v>
      </c>
      <c r="E340">
        <v>33.407508969323402</v>
      </c>
      <c r="F340">
        <v>2</v>
      </c>
      <c r="G340" t="s">
        <v>765</v>
      </c>
      <c r="H340" t="s">
        <v>762</v>
      </c>
      <c r="I340" t="s">
        <v>759</v>
      </c>
      <c r="J340">
        <v>40311.801388888889</v>
      </c>
      <c r="K340" t="s">
        <v>764</v>
      </c>
      <c r="L340" t="s">
        <v>776</v>
      </c>
      <c r="M340">
        <v>138</v>
      </c>
      <c r="N340">
        <v>8.4404239791000001E-4</v>
      </c>
      <c r="O340">
        <f t="shared" si="15"/>
        <v>-111.926098</v>
      </c>
      <c r="P340">
        <f t="shared" si="16"/>
        <v>33.407445000000003</v>
      </c>
      <c r="Q340">
        <f t="shared" si="17"/>
        <v>78.615669258970399</v>
      </c>
    </row>
    <row r="341" spans="1:17" x14ac:dyDescent="0.25">
      <c r="A341">
        <v>2467647</v>
      </c>
      <c r="B341">
        <v>2</v>
      </c>
      <c r="C341" t="s">
        <v>762</v>
      </c>
      <c r="D341">
        <v>-111.943043561808</v>
      </c>
      <c r="E341">
        <v>33.421920559665402</v>
      </c>
      <c r="F341">
        <v>3</v>
      </c>
      <c r="G341" t="s">
        <v>763</v>
      </c>
      <c r="H341" t="s">
        <v>762</v>
      </c>
      <c r="I341" t="s">
        <v>759</v>
      </c>
      <c r="J341">
        <v>40487.634027777778</v>
      </c>
      <c r="K341" t="s">
        <v>764</v>
      </c>
      <c r="L341" t="s">
        <v>761</v>
      </c>
      <c r="M341">
        <v>119</v>
      </c>
      <c r="N341">
        <v>8.4491536705E-4</v>
      </c>
      <c r="O341">
        <f t="shared" si="15"/>
        <v>-111.942199</v>
      </c>
      <c r="P341">
        <f t="shared" si="16"/>
        <v>33.421945000000001</v>
      </c>
      <c r="Q341">
        <f t="shared" si="17"/>
        <v>78.615765566049348</v>
      </c>
    </row>
    <row r="342" spans="1:17" x14ac:dyDescent="0.25">
      <c r="A342">
        <v>2522864</v>
      </c>
      <c r="B342">
        <v>2</v>
      </c>
      <c r="C342" t="s">
        <v>762</v>
      </c>
      <c r="D342">
        <v>-111.940144104559</v>
      </c>
      <c r="E342">
        <v>33.378223441355502</v>
      </c>
      <c r="F342">
        <v>2</v>
      </c>
      <c r="G342" t="s">
        <v>783</v>
      </c>
      <c r="H342" t="s">
        <v>762</v>
      </c>
      <c r="I342" t="s">
        <v>759</v>
      </c>
      <c r="J342">
        <v>40680.331944444442</v>
      </c>
      <c r="K342" t="s">
        <v>769</v>
      </c>
      <c r="L342" t="s">
        <v>761</v>
      </c>
      <c r="M342">
        <v>147</v>
      </c>
      <c r="N342">
        <v>8.4964115266999995E-4</v>
      </c>
      <c r="O342">
        <f t="shared" si="15"/>
        <v>-111.93929799999999</v>
      </c>
      <c r="P342">
        <f t="shared" si="16"/>
        <v>33.378146000000001</v>
      </c>
      <c r="Q342">
        <f t="shared" si="17"/>
        <v>79.179777754217938</v>
      </c>
    </row>
    <row r="343" spans="1:17" x14ac:dyDescent="0.25">
      <c r="A343">
        <v>2394798</v>
      </c>
      <c r="B343">
        <v>2</v>
      </c>
      <c r="C343" t="s">
        <v>762</v>
      </c>
      <c r="D343">
        <v>-111.933956446544</v>
      </c>
      <c r="E343">
        <v>33.421960191545999</v>
      </c>
      <c r="F343">
        <v>1</v>
      </c>
      <c r="G343" t="s">
        <v>765</v>
      </c>
      <c r="H343" t="s">
        <v>762</v>
      </c>
      <c r="I343" t="s">
        <v>759</v>
      </c>
      <c r="J343">
        <v>40241.565972222219</v>
      </c>
      <c r="K343" t="s">
        <v>761</v>
      </c>
      <c r="L343" t="s">
        <v>775</v>
      </c>
      <c r="M343">
        <v>115</v>
      </c>
      <c r="N343">
        <v>8.5039133255000005E-4</v>
      </c>
      <c r="O343">
        <f t="shared" si="15"/>
        <v>-111.934799</v>
      </c>
      <c r="P343">
        <f t="shared" si="16"/>
        <v>33.421844999999998</v>
      </c>
      <c r="Q343">
        <f t="shared" si="17"/>
        <v>79.416589223801068</v>
      </c>
    </row>
    <row r="344" spans="1:17" x14ac:dyDescent="0.25">
      <c r="A344">
        <v>2391343</v>
      </c>
      <c r="B344">
        <v>2</v>
      </c>
      <c r="C344" t="s">
        <v>788</v>
      </c>
      <c r="D344">
        <v>-111.940003314168</v>
      </c>
      <c r="E344">
        <v>33.4246169251889</v>
      </c>
      <c r="F344">
        <v>3</v>
      </c>
      <c r="G344" t="s">
        <v>765</v>
      </c>
      <c r="H344" t="s">
        <v>788</v>
      </c>
      <c r="I344" t="s">
        <v>759</v>
      </c>
      <c r="J344">
        <v>40224.803472222222</v>
      </c>
      <c r="K344" t="s">
        <v>772</v>
      </c>
      <c r="L344" t="s">
        <v>761</v>
      </c>
      <c r="M344">
        <v>106</v>
      </c>
      <c r="N344">
        <v>8.5290806775000004E-4</v>
      </c>
      <c r="O344">
        <f t="shared" si="15"/>
        <v>-111.93979899999999</v>
      </c>
      <c r="P344">
        <f t="shared" si="16"/>
        <v>33.425445000000003</v>
      </c>
      <c r="Q344">
        <f t="shared" si="17"/>
        <v>93.789260409920459</v>
      </c>
    </row>
    <row r="345" spans="1:17" x14ac:dyDescent="0.25">
      <c r="A345">
        <v>2586180</v>
      </c>
      <c r="B345">
        <v>2</v>
      </c>
      <c r="C345" t="s">
        <v>769</v>
      </c>
      <c r="D345">
        <v>-111.938642805066</v>
      </c>
      <c r="E345">
        <v>33.392868076428996</v>
      </c>
      <c r="F345">
        <v>3</v>
      </c>
      <c r="G345" t="s">
        <v>783</v>
      </c>
      <c r="H345" t="s">
        <v>769</v>
      </c>
      <c r="I345" t="s">
        <v>759</v>
      </c>
      <c r="J345">
        <v>40855.813888888886</v>
      </c>
      <c r="K345" t="s">
        <v>770</v>
      </c>
      <c r="L345" t="s">
        <v>761</v>
      </c>
      <c r="M345">
        <v>144</v>
      </c>
      <c r="N345">
        <v>8.5647949989E-4</v>
      </c>
      <c r="O345">
        <f t="shared" si="15"/>
        <v>-111.939499</v>
      </c>
      <c r="P345">
        <f t="shared" si="16"/>
        <v>33.392845999999999</v>
      </c>
      <c r="Q345">
        <f t="shared" si="17"/>
        <v>79.688865910552082</v>
      </c>
    </row>
    <row r="346" spans="1:17" x14ac:dyDescent="0.25">
      <c r="A346">
        <v>2380019</v>
      </c>
      <c r="B346">
        <v>2</v>
      </c>
      <c r="C346" t="s">
        <v>762</v>
      </c>
      <c r="D346">
        <v>-111.94306618470399</v>
      </c>
      <c r="E346">
        <v>33.421927624016902</v>
      </c>
      <c r="F346">
        <v>3</v>
      </c>
      <c r="G346" t="s">
        <v>765</v>
      </c>
      <c r="H346" t="s">
        <v>762</v>
      </c>
      <c r="I346" t="s">
        <v>759</v>
      </c>
      <c r="J346">
        <v>40198.786805555559</v>
      </c>
      <c r="K346" t="s">
        <v>761</v>
      </c>
      <c r="L346" t="s">
        <v>760</v>
      </c>
      <c r="M346">
        <v>119</v>
      </c>
      <c r="N346">
        <v>8.6735876983999995E-4</v>
      </c>
      <c r="O346">
        <f t="shared" si="15"/>
        <v>-111.942199</v>
      </c>
      <c r="P346">
        <f t="shared" si="16"/>
        <v>33.421945000000001</v>
      </c>
      <c r="Q346">
        <f t="shared" si="17"/>
        <v>80.69662694867921</v>
      </c>
    </row>
    <row r="347" spans="1:17" x14ac:dyDescent="0.25">
      <c r="A347">
        <v>2786205</v>
      </c>
      <c r="B347">
        <v>2</v>
      </c>
      <c r="C347" t="s">
        <v>780</v>
      </c>
      <c r="D347">
        <v>-111.90911069358</v>
      </c>
      <c r="E347">
        <v>33.408301487008202</v>
      </c>
      <c r="F347">
        <v>2</v>
      </c>
      <c r="G347" t="s">
        <v>765</v>
      </c>
      <c r="H347" t="s">
        <v>780</v>
      </c>
      <c r="I347" t="s">
        <v>759</v>
      </c>
      <c r="J347">
        <v>41603.140972222223</v>
      </c>
      <c r="K347" t="s">
        <v>761</v>
      </c>
      <c r="L347" t="s">
        <v>770</v>
      </c>
      <c r="M347">
        <v>159</v>
      </c>
      <c r="N347">
        <v>8.6849486235999996E-4</v>
      </c>
      <c r="O347">
        <f t="shared" si="15"/>
        <v>-111.90910700000001</v>
      </c>
      <c r="P347">
        <f t="shared" si="16"/>
        <v>33.407432999999997</v>
      </c>
      <c r="Q347">
        <f t="shared" si="17"/>
        <v>96.325873191991761</v>
      </c>
    </row>
    <row r="348" spans="1:17" x14ac:dyDescent="0.25">
      <c r="A348">
        <v>2363207</v>
      </c>
      <c r="B348">
        <v>2</v>
      </c>
      <c r="C348" t="s">
        <v>769</v>
      </c>
      <c r="D348">
        <v>-111.936675663676</v>
      </c>
      <c r="E348">
        <v>33.4226965508795</v>
      </c>
      <c r="F348">
        <v>1</v>
      </c>
      <c r="G348" t="s">
        <v>765</v>
      </c>
      <c r="H348" t="s">
        <v>769</v>
      </c>
      <c r="I348" t="s">
        <v>759</v>
      </c>
      <c r="J348">
        <v>40135.469444444447</v>
      </c>
      <c r="K348" t="s">
        <v>761</v>
      </c>
      <c r="L348" t="s">
        <v>769</v>
      </c>
      <c r="M348">
        <v>151</v>
      </c>
      <c r="N348">
        <v>8.6968324970000004E-4</v>
      </c>
      <c r="O348">
        <f t="shared" si="15"/>
        <v>-111.936499</v>
      </c>
      <c r="P348">
        <f t="shared" si="16"/>
        <v>33.421844999999998</v>
      </c>
      <c r="Q348">
        <f t="shared" si="17"/>
        <v>95.866120579028845</v>
      </c>
    </row>
    <row r="349" spans="1:17" x14ac:dyDescent="0.25">
      <c r="A349">
        <v>2511383</v>
      </c>
      <c r="B349">
        <v>2</v>
      </c>
      <c r="C349" t="s">
        <v>762</v>
      </c>
      <c r="D349">
        <v>-111.93861007088201</v>
      </c>
      <c r="E349">
        <v>33.392868372084202</v>
      </c>
      <c r="F349">
        <v>2</v>
      </c>
      <c r="G349" t="s">
        <v>783</v>
      </c>
      <c r="H349" t="s">
        <v>762</v>
      </c>
      <c r="I349" t="s">
        <v>759</v>
      </c>
      <c r="J349">
        <v>40595.876388888886</v>
      </c>
      <c r="K349" t="s">
        <v>764</v>
      </c>
      <c r="L349" t="s">
        <v>761</v>
      </c>
      <c r="M349">
        <v>144</v>
      </c>
      <c r="N349">
        <v>8.8921059765E-4</v>
      </c>
      <c r="O349">
        <f t="shared" si="15"/>
        <v>-111.939499</v>
      </c>
      <c r="P349">
        <f t="shared" si="16"/>
        <v>33.392845999999999</v>
      </c>
      <c r="Q349">
        <f t="shared" si="17"/>
        <v>82.733697132699035</v>
      </c>
    </row>
    <row r="350" spans="1:17" x14ac:dyDescent="0.25">
      <c r="A350">
        <v>2678102</v>
      </c>
      <c r="B350">
        <v>2</v>
      </c>
      <c r="C350" t="s">
        <v>762</v>
      </c>
      <c r="D350">
        <v>-111.93861007088201</v>
      </c>
      <c r="E350">
        <v>33.392868372084202</v>
      </c>
      <c r="F350">
        <v>1</v>
      </c>
      <c r="G350" t="s">
        <v>763</v>
      </c>
      <c r="H350" t="s">
        <v>762</v>
      </c>
      <c r="I350" t="s">
        <v>759</v>
      </c>
      <c r="J350">
        <v>41248.520833333336</v>
      </c>
      <c r="K350" t="s">
        <v>764</v>
      </c>
      <c r="L350" t="s">
        <v>760</v>
      </c>
      <c r="M350">
        <v>144</v>
      </c>
      <c r="N350">
        <v>8.8921059765E-4</v>
      </c>
      <c r="O350">
        <f t="shared" si="15"/>
        <v>-111.939499</v>
      </c>
      <c r="P350">
        <f t="shared" si="16"/>
        <v>33.392845999999999</v>
      </c>
      <c r="Q350">
        <f t="shared" si="17"/>
        <v>82.733697132699035</v>
      </c>
    </row>
    <row r="351" spans="1:17" x14ac:dyDescent="0.25">
      <c r="A351">
        <v>2593050</v>
      </c>
      <c r="B351">
        <v>2</v>
      </c>
      <c r="C351" t="s">
        <v>762</v>
      </c>
      <c r="D351">
        <v>-111.94337058873801</v>
      </c>
      <c r="E351">
        <v>33.421903329620498</v>
      </c>
      <c r="F351">
        <v>3</v>
      </c>
      <c r="G351" t="s">
        <v>783</v>
      </c>
      <c r="H351" t="s">
        <v>762</v>
      </c>
      <c r="I351" t="s">
        <v>759</v>
      </c>
      <c r="J351">
        <v>40963.597916666666</v>
      </c>
      <c r="K351" t="s">
        <v>813</v>
      </c>
      <c r="L351" t="s">
        <v>776</v>
      </c>
      <c r="M351">
        <v>163</v>
      </c>
      <c r="N351">
        <v>8.9545986504999998E-4</v>
      </c>
      <c r="O351">
        <f t="shared" si="15"/>
        <v>-111.944266</v>
      </c>
      <c r="P351">
        <f t="shared" si="16"/>
        <v>33.421894000000002</v>
      </c>
      <c r="Q351">
        <f t="shared" si="17"/>
        <v>83.305935502769032</v>
      </c>
    </row>
    <row r="352" spans="1:17" x14ac:dyDescent="0.25">
      <c r="A352">
        <v>2701296</v>
      </c>
      <c r="B352">
        <v>2</v>
      </c>
      <c r="C352" t="s">
        <v>762</v>
      </c>
      <c r="D352">
        <v>-111.94309583783399</v>
      </c>
      <c r="E352">
        <v>33.421918975394298</v>
      </c>
      <c r="F352">
        <v>2</v>
      </c>
      <c r="G352" t="s">
        <v>763</v>
      </c>
      <c r="H352" t="s">
        <v>762</v>
      </c>
      <c r="I352" t="s">
        <v>759</v>
      </c>
      <c r="J352">
        <v>41333.602083333331</v>
      </c>
      <c r="K352" t="s">
        <v>761</v>
      </c>
      <c r="L352" t="s">
        <v>801</v>
      </c>
      <c r="M352">
        <v>119</v>
      </c>
      <c r="N352">
        <v>8.9721534793999998E-4</v>
      </c>
      <c r="O352">
        <f t="shared" si="15"/>
        <v>-111.942199</v>
      </c>
      <c r="P352">
        <f t="shared" si="16"/>
        <v>33.421945000000001</v>
      </c>
      <c r="Q352">
        <f t="shared" si="17"/>
        <v>83.482136458913359</v>
      </c>
    </row>
    <row r="353" spans="1:17" x14ac:dyDescent="0.25">
      <c r="A353">
        <v>2517473</v>
      </c>
      <c r="B353">
        <v>2</v>
      </c>
      <c r="C353" t="s">
        <v>780</v>
      </c>
      <c r="D353">
        <v>-111.959802374117</v>
      </c>
      <c r="E353">
        <v>33.392873446040902</v>
      </c>
      <c r="F353">
        <v>2</v>
      </c>
      <c r="G353" t="s">
        <v>763</v>
      </c>
      <c r="H353" t="s">
        <v>780</v>
      </c>
      <c r="I353" t="s">
        <v>759</v>
      </c>
      <c r="J353">
        <v>40641.65</v>
      </c>
      <c r="K353" t="s">
        <v>761</v>
      </c>
      <c r="L353" t="s">
        <v>769</v>
      </c>
      <c r="M353">
        <v>140</v>
      </c>
      <c r="N353">
        <v>9.0707203074000004E-4</v>
      </c>
      <c r="O353">
        <f t="shared" si="15"/>
        <v>-111.96070899999999</v>
      </c>
      <c r="P353">
        <f t="shared" si="16"/>
        <v>33.392845000000001</v>
      </c>
      <c r="Q353">
        <f t="shared" si="17"/>
        <v>84.401785927910765</v>
      </c>
    </row>
    <row r="354" spans="1:17" x14ac:dyDescent="0.25">
      <c r="A354">
        <v>2596066</v>
      </c>
      <c r="B354">
        <v>2</v>
      </c>
      <c r="C354" t="s">
        <v>762</v>
      </c>
      <c r="D354">
        <v>-111.925190845215</v>
      </c>
      <c r="E354">
        <v>33.407508973843299</v>
      </c>
      <c r="F354">
        <v>1</v>
      </c>
      <c r="G354" t="s">
        <v>783</v>
      </c>
      <c r="H354" t="s">
        <v>762</v>
      </c>
      <c r="I354" t="s">
        <v>759</v>
      </c>
      <c r="J354">
        <v>40912.833333333336</v>
      </c>
      <c r="K354" t="s">
        <v>769</v>
      </c>
      <c r="L354" t="s">
        <v>776</v>
      </c>
      <c r="M354">
        <v>138</v>
      </c>
      <c r="N354">
        <v>9.0940775043999995E-4</v>
      </c>
      <c r="O354">
        <f t="shared" si="15"/>
        <v>-111.926098</v>
      </c>
      <c r="P354">
        <f t="shared" si="16"/>
        <v>33.407445000000003</v>
      </c>
      <c r="Q354">
        <f t="shared" si="17"/>
        <v>84.689757716699845</v>
      </c>
    </row>
    <row r="355" spans="1:17" x14ac:dyDescent="0.25">
      <c r="A355">
        <v>2487891</v>
      </c>
      <c r="B355">
        <v>2</v>
      </c>
      <c r="C355" t="s">
        <v>762</v>
      </c>
      <c r="D355">
        <v>-111.92700366449699</v>
      </c>
      <c r="E355">
        <v>33.414755324112903</v>
      </c>
      <c r="F355">
        <v>3</v>
      </c>
      <c r="G355" t="s">
        <v>771</v>
      </c>
      <c r="H355" t="s">
        <v>762</v>
      </c>
      <c r="I355" t="s">
        <v>759</v>
      </c>
      <c r="J355">
        <v>40557.081944444442</v>
      </c>
      <c r="K355" t="s">
        <v>764</v>
      </c>
      <c r="L355" t="s">
        <v>761</v>
      </c>
      <c r="M355">
        <v>131</v>
      </c>
      <c r="N355">
        <v>9.1235935410000004E-4</v>
      </c>
      <c r="O355">
        <f t="shared" si="15"/>
        <v>-111.926098</v>
      </c>
      <c r="P355">
        <f t="shared" si="16"/>
        <v>33.414645</v>
      </c>
      <c r="Q355">
        <f t="shared" si="17"/>
        <v>85.13726461091737</v>
      </c>
    </row>
    <row r="356" spans="1:17" x14ac:dyDescent="0.25">
      <c r="A356">
        <v>2592227</v>
      </c>
      <c r="B356">
        <v>2</v>
      </c>
      <c r="C356" t="s">
        <v>757</v>
      </c>
      <c r="D356">
        <v>-111.926282280649</v>
      </c>
      <c r="E356">
        <v>33.415545688108502</v>
      </c>
      <c r="F356">
        <v>2</v>
      </c>
      <c r="G356" t="s">
        <v>783</v>
      </c>
      <c r="H356" t="s">
        <v>757</v>
      </c>
      <c r="I356" t="s">
        <v>759</v>
      </c>
      <c r="J356">
        <v>40861.402083333334</v>
      </c>
      <c r="K356" t="s">
        <v>761</v>
      </c>
      <c r="L356" t="s">
        <v>769</v>
      </c>
      <c r="M356">
        <v>131</v>
      </c>
      <c r="N356">
        <v>9.1934673894000004E-4</v>
      </c>
      <c r="O356">
        <f t="shared" si="15"/>
        <v>-111.926098</v>
      </c>
      <c r="P356">
        <f t="shared" si="16"/>
        <v>33.414645</v>
      </c>
      <c r="Q356">
        <f t="shared" si="17"/>
        <v>101.35707885773098</v>
      </c>
    </row>
    <row r="357" spans="1:17" x14ac:dyDescent="0.25">
      <c r="A357">
        <v>2665130</v>
      </c>
      <c r="B357">
        <v>2</v>
      </c>
      <c r="C357" t="s">
        <v>762</v>
      </c>
      <c r="D357">
        <v>-111.93376734803</v>
      </c>
      <c r="E357">
        <v>33.414694175814603</v>
      </c>
      <c r="F357">
        <v>2</v>
      </c>
      <c r="G357" t="s">
        <v>763</v>
      </c>
      <c r="H357" t="s">
        <v>762</v>
      </c>
      <c r="I357" t="s">
        <v>759</v>
      </c>
      <c r="J357">
        <v>41145.565972222219</v>
      </c>
      <c r="K357" t="s">
        <v>764</v>
      </c>
      <c r="L357" t="s">
        <v>776</v>
      </c>
      <c r="M357">
        <v>133</v>
      </c>
      <c r="N357">
        <v>9.4351937809999996E-4</v>
      </c>
      <c r="O357">
        <f t="shared" si="15"/>
        <v>-111.93469899999999</v>
      </c>
      <c r="P357">
        <f t="shared" si="16"/>
        <v>33.414544999999997</v>
      </c>
      <c r="Q357">
        <f t="shared" si="17"/>
        <v>88.236061933196098</v>
      </c>
    </row>
    <row r="358" spans="1:17" x14ac:dyDescent="0.25">
      <c r="A358">
        <v>2557517</v>
      </c>
      <c r="B358">
        <v>2</v>
      </c>
      <c r="C358" t="s">
        <v>780</v>
      </c>
      <c r="D358">
        <v>-111.939606394699</v>
      </c>
      <c r="E358">
        <v>33.393793134259099</v>
      </c>
      <c r="F358">
        <v>1</v>
      </c>
      <c r="G358" t="s">
        <v>783</v>
      </c>
      <c r="H358" t="s">
        <v>780</v>
      </c>
      <c r="I358" t="s">
        <v>759</v>
      </c>
      <c r="J358">
        <v>40737.729166666664</v>
      </c>
      <c r="K358" t="s">
        <v>761</v>
      </c>
      <c r="L358" t="s">
        <v>807</v>
      </c>
      <c r="M358">
        <v>144</v>
      </c>
      <c r="N358">
        <v>9.532035072E-4</v>
      </c>
      <c r="O358">
        <f t="shared" si="15"/>
        <v>-111.939499</v>
      </c>
      <c r="P358">
        <f t="shared" si="16"/>
        <v>33.392845999999999</v>
      </c>
      <c r="Q358">
        <f t="shared" si="17"/>
        <v>105.52218332525636</v>
      </c>
    </row>
    <row r="359" spans="1:17" x14ac:dyDescent="0.25">
      <c r="A359">
        <v>2470751</v>
      </c>
      <c r="B359">
        <v>2</v>
      </c>
      <c r="C359" t="s">
        <v>762</v>
      </c>
      <c r="D359">
        <v>-111.946135505968</v>
      </c>
      <c r="E359">
        <v>33.421894239679098</v>
      </c>
      <c r="F359">
        <v>2</v>
      </c>
      <c r="G359" t="s">
        <v>763</v>
      </c>
      <c r="H359" t="s">
        <v>762</v>
      </c>
      <c r="I359" t="s">
        <v>759</v>
      </c>
      <c r="J359">
        <v>40512.36041666667</v>
      </c>
      <c r="K359" t="s">
        <v>764</v>
      </c>
      <c r="L359" t="s">
        <v>761</v>
      </c>
      <c r="M359">
        <v>120</v>
      </c>
      <c r="N359">
        <v>9.6475141652000004E-4</v>
      </c>
      <c r="O359">
        <f t="shared" si="15"/>
        <v>-111.94727</v>
      </c>
      <c r="P359">
        <f t="shared" si="16"/>
        <v>33.421900000000001</v>
      </c>
      <c r="Q359">
        <f t="shared" si="17"/>
        <v>105.54315207556776</v>
      </c>
    </row>
    <row r="360" spans="1:17" x14ac:dyDescent="0.25">
      <c r="A360">
        <v>2496501</v>
      </c>
      <c r="B360">
        <v>2</v>
      </c>
      <c r="C360" t="s">
        <v>757</v>
      </c>
      <c r="D360">
        <v>-111.925331988949</v>
      </c>
      <c r="E360">
        <v>33.422024161076003</v>
      </c>
      <c r="F360">
        <v>2</v>
      </c>
      <c r="G360" t="s">
        <v>763</v>
      </c>
      <c r="H360" t="s">
        <v>757</v>
      </c>
      <c r="I360" t="s">
        <v>759</v>
      </c>
      <c r="J360">
        <v>40577.500694444447</v>
      </c>
      <c r="K360" t="s">
        <v>761</v>
      </c>
      <c r="L360" t="s">
        <v>775</v>
      </c>
      <c r="M360">
        <v>117</v>
      </c>
      <c r="N360">
        <v>9.6723556258000005E-4</v>
      </c>
      <c r="O360">
        <f t="shared" si="15"/>
        <v>-111.926299</v>
      </c>
      <c r="P360">
        <f t="shared" si="16"/>
        <v>33.422044999999997</v>
      </c>
      <c r="Q360">
        <f t="shared" si="17"/>
        <v>89.990075029683993</v>
      </c>
    </row>
    <row r="361" spans="1:17" x14ac:dyDescent="0.25">
      <c r="A361">
        <v>2720648</v>
      </c>
      <c r="B361">
        <v>2</v>
      </c>
      <c r="C361" t="s">
        <v>762</v>
      </c>
      <c r="D361">
        <v>-111.926334688661</v>
      </c>
      <c r="E361">
        <v>33.391982554684503</v>
      </c>
      <c r="F361">
        <v>4</v>
      </c>
      <c r="G361" t="s">
        <v>783</v>
      </c>
      <c r="H361" t="s">
        <v>762</v>
      </c>
      <c r="I361" t="s">
        <v>759</v>
      </c>
      <c r="J361">
        <v>41388.338888888888</v>
      </c>
      <c r="K361" t="s">
        <v>761</v>
      </c>
      <c r="L361" t="s">
        <v>760</v>
      </c>
      <c r="M361">
        <v>142</v>
      </c>
      <c r="N361">
        <v>9.7309334906999997E-4</v>
      </c>
      <c r="O361">
        <f t="shared" si="15"/>
        <v>-111.926198</v>
      </c>
      <c r="P361">
        <f t="shared" si="16"/>
        <v>33.392946000000002</v>
      </c>
      <c r="Q361">
        <f t="shared" si="17"/>
        <v>107.61118359054073</v>
      </c>
    </row>
    <row r="362" spans="1:17" x14ac:dyDescent="0.25">
      <c r="A362">
        <v>2517510</v>
      </c>
      <c r="B362">
        <v>2</v>
      </c>
      <c r="C362" t="s">
        <v>780</v>
      </c>
      <c r="D362">
        <v>-111.933825494819</v>
      </c>
      <c r="E362">
        <v>33.421961644008803</v>
      </c>
      <c r="F362">
        <v>3</v>
      </c>
      <c r="G362" t="s">
        <v>763</v>
      </c>
      <c r="H362" t="s">
        <v>780</v>
      </c>
      <c r="I362" t="s">
        <v>759</v>
      </c>
      <c r="J362">
        <v>40653.646527777775</v>
      </c>
      <c r="K362" t="s">
        <v>761</v>
      </c>
      <c r="L362" t="s">
        <v>814</v>
      </c>
      <c r="M362">
        <v>115</v>
      </c>
      <c r="N362">
        <v>9.8046833820000009E-4</v>
      </c>
      <c r="O362">
        <f t="shared" si="15"/>
        <v>-111.934799</v>
      </c>
      <c r="P362">
        <f t="shared" si="16"/>
        <v>33.421844999999998</v>
      </c>
      <c r="Q362">
        <f t="shared" si="17"/>
        <v>91.483906390414916</v>
      </c>
    </row>
    <row r="363" spans="1:17" x14ac:dyDescent="0.25">
      <c r="A363">
        <v>2316298</v>
      </c>
      <c r="B363">
        <v>2</v>
      </c>
      <c r="C363" t="s">
        <v>762</v>
      </c>
      <c r="D363">
        <v>-111.910090975478</v>
      </c>
      <c r="E363">
        <v>33.407510680241302</v>
      </c>
      <c r="F363">
        <v>3</v>
      </c>
      <c r="G363" t="s">
        <v>765</v>
      </c>
      <c r="H363" t="s">
        <v>762</v>
      </c>
      <c r="I363" t="s">
        <v>759</v>
      </c>
      <c r="J363">
        <v>39976.559027777781</v>
      </c>
      <c r="K363" t="s">
        <v>764</v>
      </c>
      <c r="L363" t="s">
        <v>761</v>
      </c>
      <c r="M363">
        <v>159</v>
      </c>
      <c r="N363">
        <v>9.8703696038999989E-4</v>
      </c>
      <c r="O363">
        <f t="shared" si="15"/>
        <v>-111.90910700000001</v>
      </c>
      <c r="P363">
        <f t="shared" si="16"/>
        <v>33.407432999999997</v>
      </c>
      <c r="Q363">
        <f t="shared" si="17"/>
        <v>91.943137498821429</v>
      </c>
    </row>
    <row r="364" spans="1:17" x14ac:dyDescent="0.25">
      <c r="A364">
        <v>2599226</v>
      </c>
      <c r="B364">
        <v>2</v>
      </c>
      <c r="C364" t="s">
        <v>762</v>
      </c>
      <c r="D364">
        <v>-111.910099578737</v>
      </c>
      <c r="E364">
        <v>33.407496716221601</v>
      </c>
      <c r="F364">
        <v>2</v>
      </c>
      <c r="G364" t="s">
        <v>763</v>
      </c>
      <c r="H364" t="s">
        <v>762</v>
      </c>
      <c r="I364" t="s">
        <v>759</v>
      </c>
      <c r="J364">
        <v>40917.709722222222</v>
      </c>
      <c r="K364" t="s">
        <v>761</v>
      </c>
      <c r="L364" t="s">
        <v>761</v>
      </c>
      <c r="M364">
        <v>159</v>
      </c>
      <c r="N364">
        <v>9.9462168991000001E-4</v>
      </c>
      <c r="O364">
        <f t="shared" si="15"/>
        <v>-111.90910700000001</v>
      </c>
      <c r="P364">
        <f t="shared" si="16"/>
        <v>33.407432999999997</v>
      </c>
      <c r="Q364">
        <f t="shared" si="17"/>
        <v>92.608958967694122</v>
      </c>
    </row>
    <row r="365" spans="1:17" x14ac:dyDescent="0.25">
      <c r="A365">
        <v>2540881</v>
      </c>
      <c r="B365">
        <v>2</v>
      </c>
      <c r="C365" t="s">
        <v>762</v>
      </c>
      <c r="D365">
        <v>-111.945973027338</v>
      </c>
      <c r="E365">
        <v>33.377099048976604</v>
      </c>
      <c r="F365">
        <v>3</v>
      </c>
      <c r="G365" t="s">
        <v>783</v>
      </c>
      <c r="H365" t="s">
        <v>762</v>
      </c>
      <c r="I365" t="s">
        <v>759</v>
      </c>
      <c r="J365">
        <v>40730.990972222222</v>
      </c>
      <c r="K365" t="s">
        <v>761</v>
      </c>
      <c r="L365" t="s">
        <v>770</v>
      </c>
      <c r="M365">
        <v>126</v>
      </c>
      <c r="N365">
        <v>1.00670281923E-3</v>
      </c>
      <c r="O365">
        <f t="shared" si="15"/>
        <v>-111.945448</v>
      </c>
      <c r="P365">
        <f t="shared" si="16"/>
        <v>33.377958</v>
      </c>
      <c r="Q365">
        <f t="shared" si="17"/>
        <v>107.05862994675566</v>
      </c>
    </row>
    <row r="366" spans="1:17" x14ac:dyDescent="0.25">
      <c r="A366">
        <v>2662980</v>
      </c>
      <c r="B366">
        <v>2</v>
      </c>
      <c r="C366" t="s">
        <v>762</v>
      </c>
      <c r="D366">
        <v>-111.926284683281</v>
      </c>
      <c r="E366">
        <v>33.415718781075</v>
      </c>
      <c r="F366">
        <v>1</v>
      </c>
      <c r="G366" t="s">
        <v>763</v>
      </c>
      <c r="H366" t="s">
        <v>762</v>
      </c>
      <c r="I366" t="s">
        <v>759</v>
      </c>
      <c r="J366">
        <v>41210.783333333333</v>
      </c>
      <c r="K366" t="s">
        <v>761</v>
      </c>
      <c r="L366" t="s">
        <v>772</v>
      </c>
      <c r="M366">
        <v>135</v>
      </c>
      <c r="N366">
        <v>1.0298734258299999E-3</v>
      </c>
      <c r="O366">
        <f t="shared" si="15"/>
        <v>-111.926198</v>
      </c>
      <c r="P366">
        <f t="shared" si="16"/>
        <v>33.416744999999999</v>
      </c>
      <c r="Q366">
        <f t="shared" si="17"/>
        <v>114.10486706359093</v>
      </c>
    </row>
    <row r="367" spans="1:17" x14ac:dyDescent="0.25">
      <c r="A367">
        <v>2487650</v>
      </c>
      <c r="B367">
        <v>2</v>
      </c>
      <c r="C367" t="s">
        <v>762</v>
      </c>
      <c r="D367">
        <v>-111.934920842686</v>
      </c>
      <c r="E367">
        <v>33.413536377499902</v>
      </c>
      <c r="F367">
        <v>2</v>
      </c>
      <c r="G367" t="s">
        <v>758</v>
      </c>
      <c r="H367" t="s">
        <v>762</v>
      </c>
      <c r="I367" t="s">
        <v>759</v>
      </c>
      <c r="J367">
        <v>40561.368750000001</v>
      </c>
      <c r="K367" t="s">
        <v>761</v>
      </c>
      <c r="L367" t="s">
        <v>769</v>
      </c>
      <c r="M367">
        <v>133</v>
      </c>
      <c r="N367">
        <v>1.0327311000600001E-3</v>
      </c>
      <c r="O367">
        <f t="shared" si="15"/>
        <v>-111.93469899999999</v>
      </c>
      <c r="P367">
        <f t="shared" si="16"/>
        <v>33.414544999999997</v>
      </c>
      <c r="Q367">
        <f t="shared" si="17"/>
        <v>113.75566278491516</v>
      </c>
    </row>
    <row r="368" spans="1:17" x14ac:dyDescent="0.25">
      <c r="A368">
        <v>2594004</v>
      </c>
      <c r="B368">
        <v>2</v>
      </c>
      <c r="C368" t="s">
        <v>769</v>
      </c>
      <c r="D368">
        <v>-111.926296010455</v>
      </c>
      <c r="E368">
        <v>33.4209992576234</v>
      </c>
      <c r="F368">
        <v>1</v>
      </c>
      <c r="G368" t="s">
        <v>771</v>
      </c>
      <c r="H368" t="s">
        <v>769</v>
      </c>
      <c r="I368" t="s">
        <v>759</v>
      </c>
      <c r="J368">
        <v>40875.044444444444</v>
      </c>
      <c r="K368" t="s">
        <v>769</v>
      </c>
      <c r="L368" t="s">
        <v>761</v>
      </c>
      <c r="M368">
        <v>117</v>
      </c>
      <c r="N368">
        <v>1.04574664981E-3</v>
      </c>
      <c r="O368">
        <f t="shared" si="15"/>
        <v>-111.926299</v>
      </c>
      <c r="P368">
        <f t="shared" si="16"/>
        <v>33.422044999999997</v>
      </c>
      <c r="Q368">
        <f t="shared" si="17"/>
        <v>115.98526552467925</v>
      </c>
    </row>
    <row r="369" spans="1:17" x14ac:dyDescent="0.25">
      <c r="A369">
        <v>2315091</v>
      </c>
      <c r="B369">
        <v>2</v>
      </c>
      <c r="C369" t="s">
        <v>762</v>
      </c>
      <c r="D369">
        <v>-111.926302897429</v>
      </c>
      <c r="E369">
        <v>33.4064083686158</v>
      </c>
      <c r="F369">
        <v>3</v>
      </c>
      <c r="G369" t="s">
        <v>771</v>
      </c>
      <c r="H369" t="s">
        <v>762</v>
      </c>
      <c r="I369" t="s">
        <v>759</v>
      </c>
      <c r="J369">
        <v>39984.538194444445</v>
      </c>
      <c r="K369" t="s">
        <v>815</v>
      </c>
      <c r="L369" t="s">
        <v>769</v>
      </c>
      <c r="M369">
        <v>138</v>
      </c>
      <c r="N369">
        <v>1.0566870790899999E-3</v>
      </c>
      <c r="O369">
        <f t="shared" si="15"/>
        <v>-111.926098</v>
      </c>
      <c r="P369">
        <f t="shared" si="16"/>
        <v>33.407445000000003</v>
      </c>
      <c r="Q369">
        <f t="shared" si="17"/>
        <v>116.54379584130122</v>
      </c>
    </row>
    <row r="370" spans="1:17" x14ac:dyDescent="0.25">
      <c r="A370">
        <v>2670164</v>
      </c>
      <c r="B370">
        <v>2</v>
      </c>
      <c r="C370" t="s">
        <v>762</v>
      </c>
      <c r="D370">
        <v>-111.926213874929</v>
      </c>
      <c r="E370">
        <v>33.420981262906302</v>
      </c>
      <c r="F370">
        <v>3</v>
      </c>
      <c r="G370" t="s">
        <v>771</v>
      </c>
      <c r="H370" t="s">
        <v>762</v>
      </c>
      <c r="I370" t="s">
        <v>759</v>
      </c>
      <c r="J370">
        <v>41147.710416666669</v>
      </c>
      <c r="K370" t="s">
        <v>769</v>
      </c>
      <c r="L370" t="s">
        <v>761</v>
      </c>
      <c r="M370">
        <v>117</v>
      </c>
      <c r="N370">
        <v>1.0671377053699999E-3</v>
      </c>
      <c r="O370">
        <f t="shared" si="15"/>
        <v>-111.926299</v>
      </c>
      <c r="P370">
        <f t="shared" si="16"/>
        <v>33.422044999999997</v>
      </c>
      <c r="Q370">
        <f t="shared" si="17"/>
        <v>118.24623045232288</v>
      </c>
    </row>
    <row r="371" spans="1:17" x14ac:dyDescent="0.25">
      <c r="A371">
        <v>2669953</v>
      </c>
      <c r="B371">
        <v>2</v>
      </c>
      <c r="C371" t="s">
        <v>762</v>
      </c>
      <c r="D371">
        <v>-111.91018477921401</v>
      </c>
      <c r="E371">
        <v>33.407496734817599</v>
      </c>
      <c r="F371">
        <v>3</v>
      </c>
      <c r="G371" t="s">
        <v>763</v>
      </c>
      <c r="H371" t="s">
        <v>762</v>
      </c>
      <c r="I371" t="s">
        <v>759</v>
      </c>
      <c r="J371">
        <v>41227.745833333334</v>
      </c>
      <c r="K371" t="s">
        <v>761</v>
      </c>
      <c r="L371" t="s">
        <v>760</v>
      </c>
      <c r="M371">
        <v>159</v>
      </c>
      <c r="N371">
        <v>1.07966205875E-3</v>
      </c>
      <c r="O371">
        <f t="shared" si="15"/>
        <v>-111.90910700000001</v>
      </c>
      <c r="P371">
        <f t="shared" si="16"/>
        <v>33.407432999999997</v>
      </c>
      <c r="Q371">
        <f t="shared" si="17"/>
        <v>100.51395626474162</v>
      </c>
    </row>
    <row r="372" spans="1:17" x14ac:dyDescent="0.25">
      <c r="A372">
        <v>2785936</v>
      </c>
      <c r="B372">
        <v>2</v>
      </c>
      <c r="C372" t="s">
        <v>762</v>
      </c>
      <c r="D372">
        <v>-111.90911290894</v>
      </c>
      <c r="E372">
        <v>33.406350412251001</v>
      </c>
      <c r="F372">
        <v>2</v>
      </c>
      <c r="G372" t="s">
        <v>765</v>
      </c>
      <c r="H372" t="s">
        <v>762</v>
      </c>
      <c r="I372" t="s">
        <v>759</v>
      </c>
      <c r="J372">
        <v>41604.5625</v>
      </c>
      <c r="K372" t="s">
        <v>763</v>
      </c>
      <c r="L372" t="s">
        <v>761</v>
      </c>
      <c r="M372">
        <v>159</v>
      </c>
      <c r="N372">
        <v>1.0826038748500001E-3</v>
      </c>
      <c r="O372">
        <f t="shared" si="15"/>
        <v>-111.90910700000001</v>
      </c>
      <c r="P372">
        <f t="shared" si="16"/>
        <v>33.407432999999997</v>
      </c>
      <c r="Q372">
        <f t="shared" si="17"/>
        <v>120.07276860748536</v>
      </c>
    </row>
    <row r="373" spans="1:17" x14ac:dyDescent="0.25">
      <c r="A373">
        <v>2365905</v>
      </c>
      <c r="B373">
        <v>2</v>
      </c>
      <c r="C373" t="s">
        <v>762</v>
      </c>
      <c r="D373">
        <v>-111.911175753644</v>
      </c>
      <c r="E373">
        <v>33.350222958227199</v>
      </c>
      <c r="F373">
        <v>1</v>
      </c>
      <c r="G373" t="s">
        <v>771</v>
      </c>
      <c r="H373" t="s">
        <v>762</v>
      </c>
      <c r="I373" t="s">
        <v>759</v>
      </c>
      <c r="J373">
        <v>40164.792361111111</v>
      </c>
      <c r="K373" t="s">
        <v>764</v>
      </c>
      <c r="L373" t="s">
        <v>769</v>
      </c>
      <c r="M373">
        <v>127</v>
      </c>
      <c r="N373">
        <v>1.0827681125300001E-3</v>
      </c>
      <c r="O373">
        <f t="shared" si="15"/>
        <v>-111.911297</v>
      </c>
      <c r="P373">
        <f t="shared" si="16"/>
        <v>33.349147000000002</v>
      </c>
      <c r="Q373">
        <f t="shared" si="17"/>
        <v>119.86809287293359</v>
      </c>
    </row>
    <row r="374" spans="1:17" x14ac:dyDescent="0.25">
      <c r="A374">
        <v>2291781</v>
      </c>
      <c r="B374">
        <v>2</v>
      </c>
      <c r="C374" t="s">
        <v>768</v>
      </c>
      <c r="D374">
        <v>-111.944391890932</v>
      </c>
      <c r="E374">
        <v>33.378208650652702</v>
      </c>
      <c r="F374">
        <v>3</v>
      </c>
      <c r="G374" t="s">
        <v>765</v>
      </c>
      <c r="H374" t="s">
        <v>768</v>
      </c>
      <c r="I374" t="s">
        <v>759</v>
      </c>
      <c r="J374">
        <v>39906.96875</v>
      </c>
      <c r="K374" t="s">
        <v>769</v>
      </c>
      <c r="L374" t="s">
        <v>760</v>
      </c>
      <c r="M374">
        <v>126</v>
      </c>
      <c r="N374">
        <v>1.0854455828000001E-3</v>
      </c>
      <c r="O374">
        <f t="shared" si="15"/>
        <v>-111.945448</v>
      </c>
      <c r="P374">
        <f t="shared" si="16"/>
        <v>33.377958</v>
      </c>
      <c r="Q374">
        <f t="shared" si="17"/>
        <v>102.10647569817766</v>
      </c>
    </row>
    <row r="375" spans="1:17" x14ac:dyDescent="0.25">
      <c r="A375">
        <v>2504851</v>
      </c>
      <c r="B375">
        <v>2</v>
      </c>
      <c r="C375" t="s">
        <v>762</v>
      </c>
      <c r="D375">
        <v>-111.926157011893</v>
      </c>
      <c r="E375">
        <v>33.420968804993201</v>
      </c>
      <c r="F375">
        <v>2</v>
      </c>
      <c r="G375" t="s">
        <v>771</v>
      </c>
      <c r="H375" t="s">
        <v>762</v>
      </c>
      <c r="I375" t="s">
        <v>759</v>
      </c>
      <c r="J375">
        <v>40625.401388888888</v>
      </c>
      <c r="K375" t="s">
        <v>764</v>
      </c>
      <c r="L375" t="s">
        <v>776</v>
      </c>
      <c r="M375">
        <v>117</v>
      </c>
      <c r="N375">
        <v>1.0855212182100001E-3</v>
      </c>
      <c r="O375">
        <f t="shared" si="15"/>
        <v>-111.926299</v>
      </c>
      <c r="P375">
        <f t="shared" si="16"/>
        <v>33.422044999999997</v>
      </c>
      <c r="Q375">
        <f t="shared" si="17"/>
        <v>120.09113681196997</v>
      </c>
    </row>
    <row r="376" spans="1:17" x14ac:dyDescent="0.25">
      <c r="A376">
        <v>2650778</v>
      </c>
      <c r="B376">
        <v>3</v>
      </c>
      <c r="C376" t="s">
        <v>762</v>
      </c>
      <c r="D376">
        <v>-111.926144375665</v>
      </c>
      <c r="E376">
        <v>33.4209660365646</v>
      </c>
      <c r="F376">
        <v>3</v>
      </c>
      <c r="G376" t="s">
        <v>771</v>
      </c>
      <c r="H376" t="s">
        <v>762</v>
      </c>
      <c r="I376" t="s">
        <v>759</v>
      </c>
      <c r="J376">
        <v>41107.339583333334</v>
      </c>
      <c r="K376" t="s">
        <v>795</v>
      </c>
      <c r="L376" t="s">
        <v>761</v>
      </c>
      <c r="M376">
        <v>117</v>
      </c>
      <c r="N376">
        <v>1.0899865962E-3</v>
      </c>
      <c r="O376">
        <f t="shared" si="15"/>
        <v>-111.926299</v>
      </c>
      <c r="P376">
        <f t="shared" si="16"/>
        <v>33.422044999999997</v>
      </c>
      <c r="Q376">
        <f t="shared" si="17"/>
        <v>120.53096509353669</v>
      </c>
    </row>
    <row r="377" spans="1:17" x14ac:dyDescent="0.25">
      <c r="A377">
        <v>2595142</v>
      </c>
      <c r="B377">
        <v>2</v>
      </c>
      <c r="C377" t="s">
        <v>769</v>
      </c>
      <c r="D377">
        <v>-111.926106466986</v>
      </c>
      <c r="E377">
        <v>33.420957731270903</v>
      </c>
      <c r="F377">
        <v>2</v>
      </c>
      <c r="G377" t="s">
        <v>771</v>
      </c>
      <c r="H377" t="s">
        <v>769</v>
      </c>
      <c r="I377" t="s">
        <v>759</v>
      </c>
      <c r="J377">
        <v>40961.76666666667</v>
      </c>
      <c r="K377" t="s">
        <v>761</v>
      </c>
      <c r="L377" t="s">
        <v>791</v>
      </c>
      <c r="M377">
        <v>117</v>
      </c>
      <c r="N377">
        <v>1.1041839750500001E-3</v>
      </c>
      <c r="O377">
        <f t="shared" si="15"/>
        <v>-111.926299</v>
      </c>
      <c r="P377">
        <f t="shared" si="16"/>
        <v>33.422044999999997</v>
      </c>
      <c r="Q377">
        <f t="shared" si="17"/>
        <v>121.91359664108296</v>
      </c>
    </row>
    <row r="378" spans="1:17" x14ac:dyDescent="0.25">
      <c r="A378">
        <v>2621532</v>
      </c>
      <c r="B378">
        <v>2</v>
      </c>
      <c r="C378" t="s">
        <v>762</v>
      </c>
      <c r="D378">
        <v>-111.891960799145</v>
      </c>
      <c r="E378">
        <v>33.420906611989402</v>
      </c>
      <c r="F378">
        <v>2</v>
      </c>
      <c r="G378" t="s">
        <v>783</v>
      </c>
      <c r="H378" t="s">
        <v>762</v>
      </c>
      <c r="I378" t="s">
        <v>759</v>
      </c>
      <c r="J378">
        <v>41061.863888888889</v>
      </c>
      <c r="K378" t="s">
        <v>763</v>
      </c>
      <c r="L378" t="s">
        <v>763</v>
      </c>
      <c r="M378">
        <v>161</v>
      </c>
      <c r="N378">
        <v>1.1064089019699999E-3</v>
      </c>
      <c r="O378">
        <f t="shared" si="15"/>
        <v>-111.891954</v>
      </c>
      <c r="P378">
        <f t="shared" si="16"/>
        <v>33.422013</v>
      </c>
      <c r="Q378">
        <f t="shared" si="17"/>
        <v>122.71286491910085</v>
      </c>
    </row>
    <row r="379" spans="1:17" x14ac:dyDescent="0.25">
      <c r="A379">
        <v>2344079</v>
      </c>
      <c r="B379">
        <v>2</v>
      </c>
      <c r="C379" t="s">
        <v>757</v>
      </c>
      <c r="D379">
        <v>-111.940028633504</v>
      </c>
      <c r="E379">
        <v>33.424361300554899</v>
      </c>
      <c r="F379">
        <v>2</v>
      </c>
      <c r="G379" t="s">
        <v>758</v>
      </c>
      <c r="H379" t="s">
        <v>757</v>
      </c>
      <c r="I379" t="s">
        <v>759</v>
      </c>
      <c r="J379">
        <v>40085.65625</v>
      </c>
      <c r="K379" t="s">
        <v>760</v>
      </c>
      <c r="L379" t="s">
        <v>816</v>
      </c>
      <c r="M379">
        <v>106</v>
      </c>
      <c r="N379">
        <v>1.10776172234E-3</v>
      </c>
      <c r="O379">
        <f t="shared" si="15"/>
        <v>-111.93979899999999</v>
      </c>
      <c r="P379">
        <f t="shared" si="16"/>
        <v>33.425445000000003</v>
      </c>
      <c r="Q379">
        <f t="shared" si="17"/>
        <v>122.07847992921805</v>
      </c>
    </row>
    <row r="380" spans="1:17" x14ac:dyDescent="0.25">
      <c r="A380">
        <v>2630003</v>
      </c>
      <c r="B380">
        <v>2</v>
      </c>
      <c r="C380" t="s">
        <v>757</v>
      </c>
      <c r="D380">
        <v>-111.940003431612</v>
      </c>
      <c r="E380">
        <v>33.424342238283401</v>
      </c>
      <c r="F380">
        <v>3</v>
      </c>
      <c r="G380" t="s">
        <v>758</v>
      </c>
      <c r="H380" t="s">
        <v>757</v>
      </c>
      <c r="I380" t="s">
        <v>759</v>
      </c>
      <c r="J380">
        <v>41025.850694444445</v>
      </c>
      <c r="K380" t="s">
        <v>761</v>
      </c>
      <c r="L380" t="s">
        <v>775</v>
      </c>
      <c r="M380">
        <v>106</v>
      </c>
      <c r="N380">
        <v>1.1215505729100001E-3</v>
      </c>
      <c r="O380">
        <f t="shared" si="15"/>
        <v>-111.93979899999999</v>
      </c>
      <c r="P380">
        <f t="shared" si="16"/>
        <v>33.425445000000003</v>
      </c>
      <c r="Q380">
        <f t="shared" si="17"/>
        <v>123.77879447988616</v>
      </c>
    </row>
    <row r="381" spans="1:17" x14ac:dyDescent="0.25">
      <c r="A381">
        <v>2785840</v>
      </c>
      <c r="B381">
        <v>2</v>
      </c>
      <c r="C381" t="s">
        <v>763</v>
      </c>
      <c r="D381">
        <v>-111.940003431612</v>
      </c>
      <c r="E381">
        <v>33.424342238283401</v>
      </c>
      <c r="F381">
        <v>3</v>
      </c>
      <c r="G381" t="s">
        <v>765</v>
      </c>
      <c r="H381" t="s">
        <v>763</v>
      </c>
      <c r="I381" t="s">
        <v>759</v>
      </c>
      <c r="J381">
        <v>41450.770833333336</v>
      </c>
      <c r="K381" t="s">
        <v>761</v>
      </c>
      <c r="L381" t="s">
        <v>770</v>
      </c>
      <c r="M381">
        <v>106</v>
      </c>
      <c r="N381">
        <v>1.1215505729100001E-3</v>
      </c>
      <c r="O381">
        <f t="shared" si="15"/>
        <v>-111.93979899999999</v>
      </c>
      <c r="P381">
        <f t="shared" si="16"/>
        <v>33.425445000000003</v>
      </c>
      <c r="Q381">
        <f t="shared" si="17"/>
        <v>123.77879447988616</v>
      </c>
    </row>
    <row r="382" spans="1:17" x14ac:dyDescent="0.25">
      <c r="A382">
        <v>2785742</v>
      </c>
      <c r="B382">
        <v>2</v>
      </c>
      <c r="C382" t="s">
        <v>762</v>
      </c>
      <c r="D382">
        <v>-111.95646757015901</v>
      </c>
      <c r="E382">
        <v>33.4424790442324</v>
      </c>
      <c r="F382">
        <v>2</v>
      </c>
      <c r="G382" t="s">
        <v>758</v>
      </c>
      <c r="H382" t="s">
        <v>762</v>
      </c>
      <c r="I382" t="s">
        <v>759</v>
      </c>
      <c r="J382">
        <v>41592.747916666667</v>
      </c>
      <c r="K382" t="s">
        <v>761</v>
      </c>
      <c r="L382" t="s">
        <v>760</v>
      </c>
      <c r="M382">
        <v>158</v>
      </c>
      <c r="N382">
        <v>1.1227404509599999E-3</v>
      </c>
      <c r="O382">
        <f t="shared" si="15"/>
        <v>-111.95659999999999</v>
      </c>
      <c r="P382">
        <f t="shared" si="16"/>
        <v>33.442599999999999</v>
      </c>
      <c r="Q382">
        <f t="shared" si="17"/>
        <v>18.214053364503087</v>
      </c>
    </row>
    <row r="383" spans="1:17" x14ac:dyDescent="0.25">
      <c r="A383">
        <v>2517458</v>
      </c>
      <c r="B383">
        <v>2</v>
      </c>
      <c r="C383" t="s">
        <v>762</v>
      </c>
      <c r="D383">
        <v>-111.92627136178599</v>
      </c>
      <c r="E383">
        <v>33.408555575262298</v>
      </c>
      <c r="F383">
        <v>3</v>
      </c>
      <c r="G383" t="s">
        <v>763</v>
      </c>
      <c r="H383" t="s">
        <v>762</v>
      </c>
      <c r="I383" t="s">
        <v>759</v>
      </c>
      <c r="J383">
        <v>40641.486111111109</v>
      </c>
      <c r="K383" t="s">
        <v>769</v>
      </c>
      <c r="L383" t="s">
        <v>763</v>
      </c>
      <c r="M383">
        <v>138</v>
      </c>
      <c r="N383">
        <v>1.12402478712E-3</v>
      </c>
      <c r="O383">
        <f t="shared" si="15"/>
        <v>-111.926098</v>
      </c>
      <c r="P383">
        <f t="shared" si="16"/>
        <v>33.407445000000003</v>
      </c>
      <c r="Q383">
        <f t="shared" si="17"/>
        <v>124.22698702914006</v>
      </c>
    </row>
    <row r="384" spans="1:17" x14ac:dyDescent="0.25">
      <c r="A384">
        <v>2446375</v>
      </c>
      <c r="B384">
        <v>2</v>
      </c>
      <c r="C384" t="s">
        <v>757</v>
      </c>
      <c r="D384">
        <v>-111.956477362808</v>
      </c>
      <c r="E384">
        <v>33.442490007510401</v>
      </c>
      <c r="F384">
        <v>2</v>
      </c>
      <c r="G384" t="s">
        <v>765</v>
      </c>
      <c r="H384" t="s">
        <v>757</v>
      </c>
      <c r="I384" t="s">
        <v>759</v>
      </c>
      <c r="J384">
        <v>40448.475694444445</v>
      </c>
      <c r="K384" t="s">
        <v>763</v>
      </c>
      <c r="L384" t="s">
        <v>763</v>
      </c>
      <c r="M384">
        <v>158</v>
      </c>
      <c r="N384">
        <v>1.12429745087E-3</v>
      </c>
      <c r="O384">
        <f t="shared" si="15"/>
        <v>-111.95659999999999</v>
      </c>
      <c r="P384">
        <f t="shared" si="16"/>
        <v>33.442599999999999</v>
      </c>
      <c r="Q384">
        <f t="shared" si="17"/>
        <v>16.702943607422814</v>
      </c>
    </row>
    <row r="385" spans="1:17" x14ac:dyDescent="0.25">
      <c r="A385">
        <v>2734403</v>
      </c>
      <c r="B385">
        <v>2</v>
      </c>
      <c r="C385" t="s">
        <v>762</v>
      </c>
      <c r="D385">
        <v>-111.91120951459401</v>
      </c>
      <c r="E385">
        <v>33.3578622750642</v>
      </c>
      <c r="F385">
        <v>3</v>
      </c>
      <c r="G385" t="s">
        <v>763</v>
      </c>
      <c r="H385" t="s">
        <v>762</v>
      </c>
      <c r="I385" t="s">
        <v>759</v>
      </c>
      <c r="J385">
        <v>41425.365277777775</v>
      </c>
      <c r="K385" t="s">
        <v>761</v>
      </c>
      <c r="L385" t="s">
        <v>773</v>
      </c>
      <c r="M385">
        <v>124</v>
      </c>
      <c r="N385">
        <v>1.13832144464E-3</v>
      </c>
      <c r="O385">
        <f t="shared" si="15"/>
        <v>-111.91153</v>
      </c>
      <c r="P385">
        <f t="shared" si="16"/>
        <v>33.356769999999997</v>
      </c>
      <c r="Q385">
        <f t="shared" si="17"/>
        <v>124.76075937562258</v>
      </c>
    </row>
    <row r="386" spans="1:17" x14ac:dyDescent="0.25">
      <c r="A386">
        <v>2679243</v>
      </c>
      <c r="B386">
        <v>2</v>
      </c>
      <c r="C386" t="s">
        <v>762</v>
      </c>
      <c r="D386">
        <v>-111.92515502390999</v>
      </c>
      <c r="E386">
        <v>33.4220239591493</v>
      </c>
      <c r="F386">
        <v>2</v>
      </c>
      <c r="G386" t="s">
        <v>763</v>
      </c>
      <c r="H386" t="s">
        <v>762</v>
      </c>
      <c r="I386" t="s">
        <v>759</v>
      </c>
      <c r="J386">
        <v>41220.795138888891</v>
      </c>
      <c r="K386" t="s">
        <v>760</v>
      </c>
      <c r="L386" t="s">
        <v>777</v>
      </c>
      <c r="M386">
        <v>117</v>
      </c>
      <c r="N386">
        <v>1.14416957305E-3</v>
      </c>
      <c r="O386">
        <f t="shared" ref="O386:O449" si="18">INDEX(GPS_,MATCH($M386,loc_ID,0),2)</f>
        <v>-111.926299</v>
      </c>
      <c r="P386">
        <f t="shared" ref="P386:P449" si="19">INDEX(GPS_,MATCH($M386,loc_ID,0),1)</f>
        <v>33.422044999999997</v>
      </c>
      <c r="Q386">
        <f t="shared" ref="Q386:Q449" si="20">SQRT(SUMSQ(ABS(E386-P386)*lat_m,ABS(D386-O386)*long_m))</f>
        <v>106.44891143770489</v>
      </c>
    </row>
    <row r="387" spans="1:17" x14ac:dyDescent="0.25">
      <c r="A387">
        <v>2332930</v>
      </c>
      <c r="B387">
        <v>2</v>
      </c>
      <c r="C387" t="s">
        <v>762</v>
      </c>
      <c r="D387">
        <v>-111.911175716819</v>
      </c>
      <c r="E387">
        <v>33.350313654180503</v>
      </c>
      <c r="F387">
        <v>3</v>
      </c>
      <c r="G387" t="s">
        <v>765</v>
      </c>
      <c r="H387" t="s">
        <v>762</v>
      </c>
      <c r="I387" t="s">
        <v>759</v>
      </c>
      <c r="J387">
        <v>40040.620833333334</v>
      </c>
      <c r="K387" t="s">
        <v>764</v>
      </c>
      <c r="L387" t="s">
        <v>761</v>
      </c>
      <c r="M387">
        <v>127</v>
      </c>
      <c r="N387">
        <v>1.1729414251699999E-3</v>
      </c>
      <c r="O387">
        <f t="shared" si="18"/>
        <v>-111.911297</v>
      </c>
      <c r="P387">
        <f t="shared" si="19"/>
        <v>33.349147000000002</v>
      </c>
      <c r="Q387">
        <f t="shared" si="20"/>
        <v>129.88643606724929</v>
      </c>
    </row>
    <row r="388" spans="1:17" x14ac:dyDescent="0.25">
      <c r="A388">
        <v>2456868</v>
      </c>
      <c r="B388">
        <v>2</v>
      </c>
      <c r="C388" t="s">
        <v>762</v>
      </c>
      <c r="D388">
        <v>-111.939836735013</v>
      </c>
      <c r="E388">
        <v>33.408533599572202</v>
      </c>
      <c r="F388">
        <v>3</v>
      </c>
      <c r="G388" t="s">
        <v>763</v>
      </c>
      <c r="H388" t="s">
        <v>762</v>
      </c>
      <c r="I388" t="s">
        <v>759</v>
      </c>
      <c r="J388">
        <v>40455.587500000001</v>
      </c>
      <c r="K388" t="s">
        <v>769</v>
      </c>
      <c r="L388" t="s">
        <v>761</v>
      </c>
      <c r="M388">
        <v>146</v>
      </c>
      <c r="N388">
        <v>1.1965533322199999E-3</v>
      </c>
      <c r="O388">
        <f t="shared" si="18"/>
        <v>-111.939699</v>
      </c>
      <c r="P388">
        <f t="shared" si="19"/>
        <v>33.407344999999999</v>
      </c>
      <c r="Q388">
        <f t="shared" si="20"/>
        <v>132.45069487689256</v>
      </c>
    </row>
    <row r="389" spans="1:17" x14ac:dyDescent="0.25">
      <c r="A389">
        <v>2487693</v>
      </c>
      <c r="B389">
        <v>2</v>
      </c>
      <c r="C389" t="s">
        <v>762</v>
      </c>
      <c r="D389">
        <v>-111.926277417489</v>
      </c>
      <c r="E389">
        <v>33.406254560632902</v>
      </c>
      <c r="F389">
        <v>1</v>
      </c>
      <c r="G389" t="s">
        <v>763</v>
      </c>
      <c r="H389" t="s">
        <v>762</v>
      </c>
      <c r="I389" t="s">
        <v>759</v>
      </c>
      <c r="J389">
        <v>40557.680555555555</v>
      </c>
      <c r="K389" t="s">
        <v>761</v>
      </c>
      <c r="L389" t="s">
        <v>770</v>
      </c>
      <c r="M389">
        <v>138</v>
      </c>
      <c r="N389">
        <v>1.20388393216E-3</v>
      </c>
      <c r="O389">
        <f t="shared" si="18"/>
        <v>-111.926098</v>
      </c>
      <c r="P389">
        <f t="shared" si="19"/>
        <v>33.407445000000003</v>
      </c>
      <c r="Q389">
        <f t="shared" si="20"/>
        <v>133.08432790517028</v>
      </c>
    </row>
    <row r="390" spans="1:17" x14ac:dyDescent="0.25">
      <c r="A390">
        <v>2289728</v>
      </c>
      <c r="B390">
        <v>2</v>
      </c>
      <c r="C390" t="s">
        <v>780</v>
      </c>
      <c r="D390">
        <v>-111.940028246569</v>
      </c>
      <c r="E390">
        <v>33.4242623847205</v>
      </c>
      <c r="F390">
        <v>1</v>
      </c>
      <c r="G390" t="s">
        <v>758</v>
      </c>
      <c r="H390" t="s">
        <v>780</v>
      </c>
      <c r="I390" t="s">
        <v>759</v>
      </c>
      <c r="J390">
        <v>39907.092361111114</v>
      </c>
      <c r="K390" t="s">
        <v>770</v>
      </c>
      <c r="L390" t="s">
        <v>761</v>
      </c>
      <c r="M390">
        <v>106</v>
      </c>
      <c r="N390">
        <v>1.2046297724700001E-3</v>
      </c>
      <c r="O390">
        <f t="shared" si="18"/>
        <v>-111.93979899999999</v>
      </c>
      <c r="P390">
        <f t="shared" si="19"/>
        <v>33.425445000000003</v>
      </c>
      <c r="Q390">
        <f t="shared" si="20"/>
        <v>132.88819576201016</v>
      </c>
    </row>
    <row r="391" spans="1:17" x14ac:dyDescent="0.25">
      <c r="A391">
        <v>2673855</v>
      </c>
      <c r="B391">
        <v>2</v>
      </c>
      <c r="C391" t="s">
        <v>762</v>
      </c>
      <c r="D391">
        <v>-111.907901102526</v>
      </c>
      <c r="E391">
        <v>33.407494818264396</v>
      </c>
      <c r="F391">
        <v>1</v>
      </c>
      <c r="G391" t="s">
        <v>763</v>
      </c>
      <c r="H391" t="s">
        <v>762</v>
      </c>
      <c r="I391" t="s">
        <v>759</v>
      </c>
      <c r="J391">
        <v>41234.743750000001</v>
      </c>
      <c r="K391" t="s">
        <v>764</v>
      </c>
      <c r="L391" t="s">
        <v>761</v>
      </c>
      <c r="M391">
        <v>159</v>
      </c>
      <c r="N391">
        <v>1.2074809380000001E-3</v>
      </c>
      <c r="O391">
        <f t="shared" si="18"/>
        <v>-111.90910700000001</v>
      </c>
      <c r="P391">
        <f t="shared" si="19"/>
        <v>33.407432999999997</v>
      </c>
      <c r="Q391">
        <f t="shared" si="20"/>
        <v>112.39315812975644</v>
      </c>
    </row>
    <row r="392" spans="1:17" x14ac:dyDescent="0.25">
      <c r="A392">
        <v>2353239</v>
      </c>
      <c r="B392">
        <v>2</v>
      </c>
      <c r="C392" t="s">
        <v>762</v>
      </c>
      <c r="D392">
        <v>-111.92792819845199</v>
      </c>
      <c r="E392">
        <v>33.414764555298198</v>
      </c>
      <c r="F392">
        <v>2</v>
      </c>
      <c r="G392" t="s">
        <v>765</v>
      </c>
      <c r="H392" t="s">
        <v>762</v>
      </c>
      <c r="I392" t="s">
        <v>759</v>
      </c>
      <c r="J392">
        <v>40091.681944444441</v>
      </c>
      <c r="K392" t="s">
        <v>764</v>
      </c>
      <c r="L392" t="s">
        <v>761</v>
      </c>
      <c r="M392">
        <v>134</v>
      </c>
      <c r="N392">
        <v>1.21373918972E-3</v>
      </c>
      <c r="O392">
        <f t="shared" si="18"/>
        <v>-111.92914</v>
      </c>
      <c r="P392">
        <f t="shared" si="19"/>
        <v>33.414695999999999</v>
      </c>
      <c r="Q392">
        <f t="shared" si="20"/>
        <v>112.98921520424635</v>
      </c>
    </row>
    <row r="393" spans="1:17" x14ac:dyDescent="0.25">
      <c r="A393">
        <v>2742994</v>
      </c>
      <c r="B393">
        <v>2</v>
      </c>
      <c r="C393" t="s">
        <v>762</v>
      </c>
      <c r="D393">
        <v>-111.938282729037</v>
      </c>
      <c r="E393">
        <v>33.392871328161199</v>
      </c>
      <c r="F393">
        <v>2</v>
      </c>
      <c r="G393" t="s">
        <v>763</v>
      </c>
      <c r="H393" t="s">
        <v>762</v>
      </c>
      <c r="I393" t="s">
        <v>759</v>
      </c>
      <c r="J393">
        <v>41453.461805555555</v>
      </c>
      <c r="K393" t="s">
        <v>764</v>
      </c>
      <c r="L393" t="s">
        <v>760</v>
      </c>
      <c r="M393">
        <v>144</v>
      </c>
      <c r="N393">
        <v>1.2165346568E-3</v>
      </c>
      <c r="O393">
        <f t="shared" si="18"/>
        <v>-111.939499</v>
      </c>
      <c r="P393">
        <f t="shared" si="19"/>
        <v>33.392845999999999</v>
      </c>
      <c r="Q393">
        <f t="shared" si="20"/>
        <v>113.18373831921392</v>
      </c>
    </row>
    <row r="394" spans="1:17" x14ac:dyDescent="0.25">
      <c r="A394">
        <v>2510339</v>
      </c>
      <c r="B394">
        <v>2</v>
      </c>
      <c r="C394" t="s">
        <v>757</v>
      </c>
      <c r="D394">
        <v>-111.92752827470601</v>
      </c>
      <c r="E394">
        <v>33.422012946127197</v>
      </c>
      <c r="F394">
        <v>2</v>
      </c>
      <c r="G394" t="s">
        <v>763</v>
      </c>
      <c r="H394" t="s">
        <v>757</v>
      </c>
      <c r="I394" t="s">
        <v>759</v>
      </c>
      <c r="J394">
        <v>40603.710416666669</v>
      </c>
      <c r="K394" t="s">
        <v>761</v>
      </c>
      <c r="L394" t="s">
        <v>817</v>
      </c>
      <c r="M394">
        <v>117</v>
      </c>
      <c r="N394">
        <v>1.22969254433E-3</v>
      </c>
      <c r="O394">
        <f t="shared" si="18"/>
        <v>-111.926299</v>
      </c>
      <c r="P394">
        <f t="shared" si="19"/>
        <v>33.422044999999997</v>
      </c>
      <c r="Q394">
        <f t="shared" si="20"/>
        <v>114.41384815250136</v>
      </c>
    </row>
    <row r="395" spans="1:17" x14ac:dyDescent="0.25">
      <c r="A395">
        <v>2481200</v>
      </c>
      <c r="B395">
        <v>2</v>
      </c>
      <c r="C395" t="s">
        <v>762</v>
      </c>
      <c r="D395">
        <v>-111.936035907522</v>
      </c>
      <c r="E395">
        <v>33.392892743584497</v>
      </c>
      <c r="F395">
        <v>3</v>
      </c>
      <c r="G395" t="s">
        <v>763</v>
      </c>
      <c r="H395" t="s">
        <v>762</v>
      </c>
      <c r="I395" t="s">
        <v>759</v>
      </c>
      <c r="J395">
        <v>40535.581944444442</v>
      </c>
      <c r="K395" t="s">
        <v>764</v>
      </c>
      <c r="L395" t="s">
        <v>761</v>
      </c>
      <c r="M395">
        <v>141</v>
      </c>
      <c r="N395">
        <v>1.23878973022E-3</v>
      </c>
      <c r="O395">
        <f t="shared" si="18"/>
        <v>-111.934798</v>
      </c>
      <c r="P395">
        <f t="shared" si="19"/>
        <v>33.392845999999999</v>
      </c>
      <c r="Q395">
        <f t="shared" si="20"/>
        <v>115.2783438619889</v>
      </c>
    </row>
    <row r="396" spans="1:17" x14ac:dyDescent="0.25">
      <c r="A396">
        <v>2722990</v>
      </c>
      <c r="B396">
        <v>2</v>
      </c>
      <c r="C396" t="s">
        <v>780</v>
      </c>
      <c r="D396">
        <v>-111.92505671000001</v>
      </c>
      <c r="E396">
        <v>33.4220238468587</v>
      </c>
      <c r="F396">
        <v>3</v>
      </c>
      <c r="G396" t="s">
        <v>758</v>
      </c>
      <c r="H396" t="s">
        <v>780</v>
      </c>
      <c r="I396" t="s">
        <v>759</v>
      </c>
      <c r="J396">
        <v>41404.314583333333</v>
      </c>
      <c r="K396" t="s">
        <v>761</v>
      </c>
      <c r="L396" t="s">
        <v>807</v>
      </c>
      <c r="M396">
        <v>117</v>
      </c>
      <c r="N396">
        <v>1.2424700799099999E-3</v>
      </c>
      <c r="O396">
        <f t="shared" si="18"/>
        <v>-111.926299</v>
      </c>
      <c r="P396">
        <f t="shared" si="19"/>
        <v>33.422044999999997</v>
      </c>
      <c r="Q396">
        <f t="shared" si="20"/>
        <v>115.59321637169354</v>
      </c>
    </row>
    <row r="397" spans="1:17" x14ac:dyDescent="0.25">
      <c r="A397">
        <v>2427468</v>
      </c>
      <c r="B397">
        <v>2</v>
      </c>
      <c r="C397" t="s">
        <v>762</v>
      </c>
      <c r="D397">
        <v>-111.92368558048901</v>
      </c>
      <c r="E397">
        <v>33.417895735967001</v>
      </c>
      <c r="F397">
        <v>2</v>
      </c>
      <c r="G397" t="s">
        <v>765</v>
      </c>
      <c r="H397" t="s">
        <v>762</v>
      </c>
      <c r="I397" t="s">
        <v>759</v>
      </c>
      <c r="J397">
        <v>40365.69027777778</v>
      </c>
      <c r="K397" t="s">
        <v>775</v>
      </c>
      <c r="L397" t="s">
        <v>761</v>
      </c>
      <c r="M397">
        <v>155</v>
      </c>
      <c r="N397">
        <v>1.2485910675399999E-3</v>
      </c>
      <c r="O397">
        <f t="shared" si="18"/>
        <v>-111.92255400000001</v>
      </c>
      <c r="P397">
        <f t="shared" si="19"/>
        <v>33.417368000000003</v>
      </c>
      <c r="Q397">
        <f t="shared" si="20"/>
        <v>120.44836036315577</v>
      </c>
    </row>
    <row r="398" spans="1:17" x14ac:dyDescent="0.25">
      <c r="A398">
        <v>2718143</v>
      </c>
      <c r="B398">
        <v>2</v>
      </c>
      <c r="C398" t="s">
        <v>769</v>
      </c>
      <c r="D398">
        <v>-111.926271422729</v>
      </c>
      <c r="E398">
        <v>33.408695740605602</v>
      </c>
      <c r="F398">
        <v>2</v>
      </c>
      <c r="G398" t="s">
        <v>783</v>
      </c>
      <c r="H398" t="s">
        <v>769</v>
      </c>
      <c r="I398" t="s">
        <v>759</v>
      </c>
      <c r="J398">
        <v>41389.537499999999</v>
      </c>
      <c r="K398" t="s">
        <v>769</v>
      </c>
      <c r="L398" t="s">
        <v>761</v>
      </c>
      <c r="M398">
        <v>138</v>
      </c>
      <c r="N398">
        <v>1.26270642092E-3</v>
      </c>
      <c r="O398">
        <f t="shared" si="18"/>
        <v>-111.926098</v>
      </c>
      <c r="P398">
        <f t="shared" si="19"/>
        <v>33.407445000000003</v>
      </c>
      <c r="Q398">
        <f t="shared" si="20"/>
        <v>139.6566187725997</v>
      </c>
    </row>
    <row r="399" spans="1:17" x14ac:dyDescent="0.25">
      <c r="A399">
        <v>2656439</v>
      </c>
      <c r="B399">
        <v>2</v>
      </c>
      <c r="C399" t="s">
        <v>780</v>
      </c>
      <c r="D399">
        <v>-111.924840873062</v>
      </c>
      <c r="E399">
        <v>33.414766184383097</v>
      </c>
      <c r="F399">
        <v>3</v>
      </c>
      <c r="G399" t="s">
        <v>765</v>
      </c>
      <c r="H399" t="s">
        <v>780</v>
      </c>
      <c r="I399" t="s">
        <v>759</v>
      </c>
      <c r="J399">
        <v>41161.006944444445</v>
      </c>
      <c r="K399" t="s">
        <v>761</v>
      </c>
      <c r="L399" t="s">
        <v>805</v>
      </c>
      <c r="M399">
        <v>131</v>
      </c>
      <c r="N399">
        <v>1.26295439069E-3</v>
      </c>
      <c r="O399">
        <f t="shared" si="18"/>
        <v>-111.926098</v>
      </c>
      <c r="P399">
        <f t="shared" si="19"/>
        <v>33.414645</v>
      </c>
      <c r="Q399">
        <f t="shared" si="20"/>
        <v>117.71949851201308</v>
      </c>
    </row>
    <row r="400" spans="1:17" x14ac:dyDescent="0.25">
      <c r="A400">
        <v>2343800</v>
      </c>
      <c r="B400">
        <v>2</v>
      </c>
      <c r="C400" t="s">
        <v>762</v>
      </c>
      <c r="D400">
        <v>-111.93597025309499</v>
      </c>
      <c r="E400">
        <v>33.407434416509403</v>
      </c>
      <c r="F400">
        <v>1</v>
      </c>
      <c r="G400" t="s">
        <v>771</v>
      </c>
      <c r="H400" t="s">
        <v>762</v>
      </c>
      <c r="I400" t="s">
        <v>759</v>
      </c>
      <c r="J400">
        <v>40085.899305555555</v>
      </c>
      <c r="K400" t="s">
        <v>764</v>
      </c>
      <c r="L400" t="s">
        <v>761</v>
      </c>
      <c r="M400">
        <v>139</v>
      </c>
      <c r="N400">
        <v>1.2712971493000001E-3</v>
      </c>
      <c r="O400">
        <f t="shared" si="18"/>
        <v>-111.93469899999999</v>
      </c>
      <c r="P400">
        <f t="shared" si="19"/>
        <v>33.407445000000003</v>
      </c>
      <c r="Q400">
        <f t="shared" si="20"/>
        <v>118.26964751930379</v>
      </c>
    </row>
    <row r="401" spans="1:17" x14ac:dyDescent="0.25">
      <c r="A401">
        <v>2650857</v>
      </c>
      <c r="B401">
        <v>2</v>
      </c>
      <c r="C401" t="s">
        <v>762</v>
      </c>
      <c r="D401">
        <v>-111.94555177029299</v>
      </c>
      <c r="E401">
        <v>33.421893366433302</v>
      </c>
      <c r="F401">
        <v>3</v>
      </c>
      <c r="G401" t="s">
        <v>763</v>
      </c>
      <c r="H401" t="s">
        <v>762</v>
      </c>
      <c r="I401" t="s">
        <v>759</v>
      </c>
      <c r="J401">
        <v>41096.53125</v>
      </c>
      <c r="K401" t="s">
        <v>769</v>
      </c>
      <c r="L401" t="s">
        <v>763</v>
      </c>
      <c r="M401">
        <v>163</v>
      </c>
      <c r="N401">
        <v>1.2857704490900001E-3</v>
      </c>
      <c r="O401">
        <f t="shared" si="18"/>
        <v>-111.944266</v>
      </c>
      <c r="P401">
        <f t="shared" si="19"/>
        <v>33.421894000000002</v>
      </c>
      <c r="Q401">
        <f t="shared" si="20"/>
        <v>119.61436803702468</v>
      </c>
    </row>
    <row r="402" spans="1:17" x14ac:dyDescent="0.25">
      <c r="A402">
        <v>2274779</v>
      </c>
      <c r="B402">
        <v>2</v>
      </c>
      <c r="C402" t="s">
        <v>762</v>
      </c>
      <c r="D402">
        <v>-111.927385424736</v>
      </c>
      <c r="E402">
        <v>33.414765621820003</v>
      </c>
      <c r="F402">
        <v>3</v>
      </c>
      <c r="G402" t="s">
        <v>771</v>
      </c>
      <c r="H402" t="s">
        <v>762</v>
      </c>
      <c r="I402" t="s">
        <v>759</v>
      </c>
      <c r="J402">
        <v>39869.703472222223</v>
      </c>
      <c r="K402" t="s">
        <v>761</v>
      </c>
      <c r="L402" t="s">
        <v>784</v>
      </c>
      <c r="M402">
        <v>131</v>
      </c>
      <c r="N402">
        <v>1.2930630589200001E-3</v>
      </c>
      <c r="O402">
        <f t="shared" si="18"/>
        <v>-111.926098</v>
      </c>
      <c r="P402">
        <f t="shared" si="19"/>
        <v>33.414645</v>
      </c>
      <c r="Q402">
        <f t="shared" si="20"/>
        <v>120.51313744424523</v>
      </c>
    </row>
    <row r="403" spans="1:17" x14ac:dyDescent="0.25">
      <c r="A403">
        <v>2502035</v>
      </c>
      <c r="B403">
        <v>2</v>
      </c>
      <c r="C403" t="s">
        <v>762</v>
      </c>
      <c r="D403">
        <v>-111.939879625953</v>
      </c>
      <c r="E403">
        <v>33.413351453172197</v>
      </c>
      <c r="F403">
        <v>3</v>
      </c>
      <c r="G403" t="s">
        <v>765</v>
      </c>
      <c r="H403" t="s">
        <v>762</v>
      </c>
      <c r="I403" t="s">
        <v>759</v>
      </c>
      <c r="J403">
        <v>40610.79791666667</v>
      </c>
      <c r="K403" t="s">
        <v>778</v>
      </c>
      <c r="L403" t="s">
        <v>769</v>
      </c>
      <c r="M403">
        <v>113</v>
      </c>
      <c r="N403">
        <v>1.2960570743699999E-3</v>
      </c>
      <c r="O403">
        <f t="shared" si="18"/>
        <v>-111.93979899999999</v>
      </c>
      <c r="P403">
        <f t="shared" si="19"/>
        <v>33.414645</v>
      </c>
      <c r="Q403">
        <f t="shared" si="20"/>
        <v>143.66524499376371</v>
      </c>
    </row>
    <row r="404" spans="1:17" x14ac:dyDescent="0.25">
      <c r="A404">
        <v>2405711</v>
      </c>
      <c r="B404">
        <v>2</v>
      </c>
      <c r="C404" t="s">
        <v>762</v>
      </c>
      <c r="D404">
        <v>-111.926304253954</v>
      </c>
      <c r="E404">
        <v>33.398966176469102</v>
      </c>
      <c r="F404">
        <v>2</v>
      </c>
      <c r="G404" t="s">
        <v>765</v>
      </c>
      <c r="H404" t="s">
        <v>762</v>
      </c>
      <c r="I404" t="s">
        <v>759</v>
      </c>
      <c r="J404">
        <v>40288.363194444442</v>
      </c>
      <c r="K404" t="s">
        <v>761</v>
      </c>
      <c r="L404" t="s">
        <v>760</v>
      </c>
      <c r="M404">
        <v>129</v>
      </c>
      <c r="N404">
        <v>1.2963367478399999E-3</v>
      </c>
      <c r="O404">
        <f t="shared" si="18"/>
        <v>-111.926098</v>
      </c>
      <c r="P404">
        <f t="shared" si="19"/>
        <v>33.400246000000003</v>
      </c>
      <c r="Q404">
        <f t="shared" si="20"/>
        <v>143.23821358717896</v>
      </c>
    </row>
    <row r="405" spans="1:17" x14ac:dyDescent="0.25">
      <c r="A405">
        <v>2470446</v>
      </c>
      <c r="B405">
        <v>2</v>
      </c>
      <c r="C405" t="s">
        <v>806</v>
      </c>
      <c r="D405">
        <v>-111.94253821307601</v>
      </c>
      <c r="E405">
        <v>33.423204403285801</v>
      </c>
      <c r="F405">
        <v>1</v>
      </c>
      <c r="G405" t="s">
        <v>763</v>
      </c>
      <c r="H405" t="s">
        <v>806</v>
      </c>
      <c r="I405" t="s">
        <v>759</v>
      </c>
      <c r="J405">
        <v>40504.71875</v>
      </c>
      <c r="K405" t="s">
        <v>764</v>
      </c>
      <c r="L405" t="s">
        <v>761</v>
      </c>
      <c r="M405">
        <v>119</v>
      </c>
      <c r="N405">
        <v>1.30428606801E-3</v>
      </c>
      <c r="O405">
        <f t="shared" si="18"/>
        <v>-111.942199</v>
      </c>
      <c r="P405">
        <f t="shared" si="19"/>
        <v>33.421945000000001</v>
      </c>
      <c r="Q405">
        <f t="shared" si="20"/>
        <v>143.20266119754368</v>
      </c>
    </row>
    <row r="406" spans="1:17" x14ac:dyDescent="0.25">
      <c r="A406">
        <v>2588985</v>
      </c>
      <c r="B406">
        <v>2</v>
      </c>
      <c r="C406" t="s">
        <v>762</v>
      </c>
      <c r="D406">
        <v>-111.93993281194901</v>
      </c>
      <c r="E406">
        <v>33.417633406939402</v>
      </c>
      <c r="F406">
        <v>1</v>
      </c>
      <c r="G406" t="s">
        <v>763</v>
      </c>
      <c r="H406" t="s">
        <v>762</v>
      </c>
      <c r="I406" t="s">
        <v>759</v>
      </c>
      <c r="J406">
        <v>40841.663194444445</v>
      </c>
      <c r="K406" t="s">
        <v>761</v>
      </c>
      <c r="L406" t="s">
        <v>760</v>
      </c>
      <c r="M406">
        <v>111</v>
      </c>
      <c r="N406">
        <v>1.31840130245E-3</v>
      </c>
      <c r="O406">
        <f t="shared" si="18"/>
        <v>-111.93979899999999</v>
      </c>
      <c r="P406">
        <f t="shared" si="19"/>
        <v>33.418945000000001</v>
      </c>
      <c r="Q406">
        <f t="shared" si="20"/>
        <v>146.00250565264929</v>
      </c>
    </row>
    <row r="407" spans="1:17" x14ac:dyDescent="0.25">
      <c r="A407">
        <v>2388930</v>
      </c>
      <c r="B407">
        <v>2</v>
      </c>
      <c r="C407" t="s">
        <v>762</v>
      </c>
      <c r="D407">
        <v>-111.945776777738</v>
      </c>
      <c r="E407">
        <v>33.421900267623997</v>
      </c>
      <c r="F407">
        <v>4</v>
      </c>
      <c r="G407" t="s">
        <v>771</v>
      </c>
      <c r="H407" t="s">
        <v>762</v>
      </c>
      <c r="I407" t="s">
        <v>759</v>
      </c>
      <c r="J407">
        <v>40228.502083333333</v>
      </c>
      <c r="K407" t="s">
        <v>764</v>
      </c>
      <c r="L407" t="s">
        <v>761</v>
      </c>
      <c r="M407">
        <v>120</v>
      </c>
      <c r="N407">
        <v>1.32337682478E-3</v>
      </c>
      <c r="O407">
        <f t="shared" si="18"/>
        <v>-111.94727</v>
      </c>
      <c r="P407">
        <f t="shared" si="19"/>
        <v>33.421900000000001</v>
      </c>
      <c r="Q407">
        <f t="shared" si="20"/>
        <v>138.91346800996547</v>
      </c>
    </row>
    <row r="408" spans="1:17" x14ac:dyDescent="0.25">
      <c r="A408">
        <v>2397499</v>
      </c>
      <c r="B408">
        <v>2</v>
      </c>
      <c r="C408" t="s">
        <v>757</v>
      </c>
      <c r="D408">
        <v>-111.93993276038999</v>
      </c>
      <c r="E408">
        <v>33.417622416910497</v>
      </c>
      <c r="F408">
        <v>3</v>
      </c>
      <c r="G408" t="s">
        <v>771</v>
      </c>
      <c r="H408" t="s">
        <v>757</v>
      </c>
      <c r="I408" t="s">
        <v>759</v>
      </c>
      <c r="J408">
        <v>40250.411805555559</v>
      </c>
      <c r="K408" t="s">
        <v>761</v>
      </c>
      <c r="L408" t="s">
        <v>773</v>
      </c>
      <c r="M408">
        <v>111</v>
      </c>
      <c r="N408">
        <v>1.3293298577E-3</v>
      </c>
      <c r="O408">
        <f t="shared" si="18"/>
        <v>-111.93979899999999</v>
      </c>
      <c r="P408">
        <f t="shared" si="19"/>
        <v>33.418945000000001</v>
      </c>
      <c r="Q408">
        <f t="shared" si="20"/>
        <v>147.21661962320158</v>
      </c>
    </row>
    <row r="409" spans="1:17" x14ac:dyDescent="0.25">
      <c r="A409">
        <v>2440197</v>
      </c>
      <c r="B409">
        <v>2</v>
      </c>
      <c r="C409" t="s">
        <v>762</v>
      </c>
      <c r="D409">
        <v>-111.94576468912101</v>
      </c>
      <c r="E409">
        <v>33.4218921970362</v>
      </c>
      <c r="F409">
        <v>1</v>
      </c>
      <c r="G409" t="s">
        <v>771</v>
      </c>
      <c r="H409" t="s">
        <v>762</v>
      </c>
      <c r="I409" t="s">
        <v>759</v>
      </c>
      <c r="J409">
        <v>40409.564583333333</v>
      </c>
      <c r="K409" t="s">
        <v>769</v>
      </c>
      <c r="L409" t="s">
        <v>761</v>
      </c>
      <c r="M409">
        <v>120</v>
      </c>
      <c r="N409">
        <v>1.33514534116E-3</v>
      </c>
      <c r="O409">
        <f t="shared" si="18"/>
        <v>-111.94727</v>
      </c>
      <c r="P409">
        <f t="shared" si="19"/>
        <v>33.421900000000001</v>
      </c>
      <c r="Q409">
        <f t="shared" si="20"/>
        <v>140.0407349572364</v>
      </c>
    </row>
    <row r="410" spans="1:17" x14ac:dyDescent="0.25">
      <c r="A410">
        <v>2682447</v>
      </c>
      <c r="B410">
        <v>2</v>
      </c>
      <c r="C410" t="s">
        <v>762</v>
      </c>
      <c r="D410">
        <v>-111.91904405728999</v>
      </c>
      <c r="E410">
        <v>33.414760572880901</v>
      </c>
      <c r="F410">
        <v>2</v>
      </c>
      <c r="G410" t="s">
        <v>765</v>
      </c>
      <c r="H410" t="s">
        <v>762</v>
      </c>
      <c r="I410" t="s">
        <v>759</v>
      </c>
      <c r="J410">
        <v>41278.691666666666</v>
      </c>
      <c r="K410" t="s">
        <v>769</v>
      </c>
      <c r="L410" t="s">
        <v>761</v>
      </c>
      <c r="M410">
        <v>132</v>
      </c>
      <c r="N410">
        <v>1.3461473703000001E-3</v>
      </c>
      <c r="O410">
        <f t="shared" si="18"/>
        <v>-111.917698</v>
      </c>
      <c r="P410">
        <f t="shared" si="19"/>
        <v>33.414745000000003</v>
      </c>
      <c r="Q410">
        <f t="shared" si="20"/>
        <v>125.23471752101413</v>
      </c>
    </row>
    <row r="411" spans="1:17" x14ac:dyDescent="0.25">
      <c r="A411">
        <v>2496311</v>
      </c>
      <c r="B411">
        <v>2</v>
      </c>
      <c r="C411" t="s">
        <v>762</v>
      </c>
      <c r="D411">
        <v>-111.924945287569</v>
      </c>
      <c r="E411">
        <v>33.422023719501802</v>
      </c>
      <c r="F411">
        <v>3</v>
      </c>
      <c r="G411" t="s">
        <v>763</v>
      </c>
      <c r="H411" t="s">
        <v>762</v>
      </c>
      <c r="I411" t="s">
        <v>759</v>
      </c>
      <c r="J411">
        <v>40590.519444444442</v>
      </c>
      <c r="K411" t="s">
        <v>761</v>
      </c>
      <c r="L411" t="s">
        <v>769</v>
      </c>
      <c r="M411">
        <v>117</v>
      </c>
      <c r="N411">
        <v>1.3538796864700001E-3</v>
      </c>
      <c r="O411">
        <f t="shared" si="18"/>
        <v>-111.926299</v>
      </c>
      <c r="P411">
        <f t="shared" si="19"/>
        <v>33.422044999999997</v>
      </c>
      <c r="Q411">
        <f t="shared" si="20"/>
        <v>125.95707470597</v>
      </c>
    </row>
    <row r="412" spans="1:17" x14ac:dyDescent="0.25">
      <c r="A412">
        <v>2757302</v>
      </c>
      <c r="B412">
        <v>2</v>
      </c>
      <c r="C412" t="s">
        <v>762</v>
      </c>
      <c r="D412">
        <v>-111.939932618602</v>
      </c>
      <c r="E412">
        <v>33.417592194331</v>
      </c>
      <c r="F412">
        <v>2</v>
      </c>
      <c r="G412" t="s">
        <v>771</v>
      </c>
      <c r="H412" t="s">
        <v>762</v>
      </c>
      <c r="I412" t="s">
        <v>759</v>
      </c>
      <c r="J412">
        <v>41513.665277777778</v>
      </c>
      <c r="K412" t="s">
        <v>773</v>
      </c>
      <c r="L412" t="s">
        <v>761</v>
      </c>
      <c r="M412">
        <v>111</v>
      </c>
      <c r="N412">
        <v>1.3593885054999999E-3</v>
      </c>
      <c r="O412">
        <f t="shared" si="18"/>
        <v>-111.93979899999999</v>
      </c>
      <c r="P412">
        <f t="shared" si="19"/>
        <v>33.418945000000001</v>
      </c>
      <c r="Q412">
        <f t="shared" si="20"/>
        <v>150.55583441358465</v>
      </c>
    </row>
    <row r="413" spans="1:17" x14ac:dyDescent="0.25">
      <c r="A413">
        <v>2648405</v>
      </c>
      <c r="B413">
        <v>2</v>
      </c>
      <c r="C413" t="s">
        <v>762</v>
      </c>
      <c r="D413">
        <v>-111.93496219522901</v>
      </c>
      <c r="E413">
        <v>33.423197001919398</v>
      </c>
      <c r="F413">
        <v>1</v>
      </c>
      <c r="G413" t="s">
        <v>771</v>
      </c>
      <c r="H413" t="s">
        <v>762</v>
      </c>
      <c r="I413" t="s">
        <v>759</v>
      </c>
      <c r="J413">
        <v>41012.536111111112</v>
      </c>
      <c r="K413" t="s">
        <v>761</v>
      </c>
      <c r="L413" t="s">
        <v>769</v>
      </c>
      <c r="M413">
        <v>115</v>
      </c>
      <c r="N413">
        <v>1.36181565303E-3</v>
      </c>
      <c r="O413">
        <f t="shared" si="18"/>
        <v>-111.934799</v>
      </c>
      <c r="P413">
        <f t="shared" si="19"/>
        <v>33.421844999999998</v>
      </c>
      <c r="Q413">
        <f t="shared" si="20"/>
        <v>150.71924745202134</v>
      </c>
    </row>
    <row r="414" spans="1:17" x14ac:dyDescent="0.25">
      <c r="A414">
        <v>2450474</v>
      </c>
      <c r="B414">
        <v>2</v>
      </c>
      <c r="C414" t="s">
        <v>762</v>
      </c>
      <c r="D414">
        <v>-111.930102886982</v>
      </c>
      <c r="E414">
        <v>33.415955766397403</v>
      </c>
      <c r="F414">
        <v>1</v>
      </c>
      <c r="G414" t="s">
        <v>763</v>
      </c>
      <c r="H414" t="s">
        <v>762</v>
      </c>
      <c r="I414" t="s">
        <v>759</v>
      </c>
      <c r="J414">
        <v>40443.463888888888</v>
      </c>
      <c r="K414" t="s">
        <v>770</v>
      </c>
      <c r="L414" t="s">
        <v>770</v>
      </c>
      <c r="M414">
        <v>153</v>
      </c>
      <c r="N414">
        <v>1.37069876084E-3</v>
      </c>
      <c r="O414">
        <f t="shared" si="18"/>
        <v>-111.930599</v>
      </c>
      <c r="P414">
        <f t="shared" si="19"/>
        <v>33.414678000000002</v>
      </c>
      <c r="Q414">
        <f t="shared" si="20"/>
        <v>149.04496984132149</v>
      </c>
    </row>
    <row r="415" spans="1:17" x14ac:dyDescent="0.25">
      <c r="A415">
        <v>2678780</v>
      </c>
      <c r="B415">
        <v>2</v>
      </c>
      <c r="C415" t="s">
        <v>762</v>
      </c>
      <c r="D415">
        <v>-111.945636722988</v>
      </c>
      <c r="E415">
        <v>33.421893448191398</v>
      </c>
      <c r="F415">
        <v>1</v>
      </c>
      <c r="G415" t="s">
        <v>763</v>
      </c>
      <c r="H415" t="s">
        <v>762</v>
      </c>
      <c r="I415" t="s">
        <v>759</v>
      </c>
      <c r="J415">
        <v>41256.551388888889</v>
      </c>
      <c r="K415" t="s">
        <v>764</v>
      </c>
      <c r="L415" t="s">
        <v>761</v>
      </c>
      <c r="M415">
        <v>163</v>
      </c>
      <c r="N415">
        <v>1.3707230990699999E-3</v>
      </c>
      <c r="O415">
        <f t="shared" si="18"/>
        <v>-111.944266</v>
      </c>
      <c r="P415">
        <f t="shared" si="19"/>
        <v>33.421894000000002</v>
      </c>
      <c r="Q415">
        <f t="shared" si="20"/>
        <v>127.51745428244752</v>
      </c>
    </row>
    <row r="416" spans="1:17" x14ac:dyDescent="0.25">
      <c r="A416">
        <v>2707052</v>
      </c>
      <c r="B416">
        <v>2</v>
      </c>
      <c r="C416" t="s">
        <v>762</v>
      </c>
      <c r="D416">
        <v>-111.94117087900101</v>
      </c>
      <c r="E416">
        <v>33.425496138325798</v>
      </c>
      <c r="F416">
        <v>1</v>
      </c>
      <c r="G416" t="s">
        <v>771</v>
      </c>
      <c r="H416" t="s">
        <v>762</v>
      </c>
      <c r="I416" t="s">
        <v>759</v>
      </c>
      <c r="J416">
        <v>41352.697916666664</v>
      </c>
      <c r="K416" t="s">
        <v>761</v>
      </c>
      <c r="L416" t="s">
        <v>760</v>
      </c>
      <c r="M416">
        <v>106</v>
      </c>
      <c r="N416">
        <v>1.3728317893299999E-3</v>
      </c>
      <c r="O416">
        <f t="shared" si="18"/>
        <v>-111.93979899999999</v>
      </c>
      <c r="P416">
        <f t="shared" si="19"/>
        <v>33.425445000000003</v>
      </c>
      <c r="Q416">
        <f t="shared" si="20"/>
        <v>127.7509526064876</v>
      </c>
    </row>
    <row r="417" spans="1:17" x14ac:dyDescent="0.25">
      <c r="A417">
        <v>2670197</v>
      </c>
      <c r="B417">
        <v>2</v>
      </c>
      <c r="C417" t="s">
        <v>757</v>
      </c>
      <c r="D417">
        <v>-111.939968798387</v>
      </c>
      <c r="E417">
        <v>33.420582090759503</v>
      </c>
      <c r="F417">
        <v>3</v>
      </c>
      <c r="G417" t="s">
        <v>771</v>
      </c>
      <c r="H417" t="s">
        <v>757</v>
      </c>
      <c r="I417" t="s">
        <v>759</v>
      </c>
      <c r="J417">
        <v>41158.822222222225</v>
      </c>
      <c r="K417" t="s">
        <v>778</v>
      </c>
      <c r="L417" t="s">
        <v>769</v>
      </c>
      <c r="M417">
        <v>118</v>
      </c>
      <c r="N417">
        <v>1.3734456997100001E-3</v>
      </c>
      <c r="O417">
        <f t="shared" si="18"/>
        <v>-111.93979899999999</v>
      </c>
      <c r="P417">
        <f t="shared" si="19"/>
        <v>33.421945000000001</v>
      </c>
      <c r="Q417">
        <f t="shared" si="20"/>
        <v>151.98550735455319</v>
      </c>
    </row>
    <row r="418" spans="1:17" x14ac:dyDescent="0.25">
      <c r="A418">
        <v>2292035</v>
      </c>
      <c r="B418">
        <v>2</v>
      </c>
      <c r="C418" t="s">
        <v>762</v>
      </c>
      <c r="D418">
        <v>-111.950824088495</v>
      </c>
      <c r="E418">
        <v>33.421902688646298</v>
      </c>
      <c r="F418">
        <v>4</v>
      </c>
      <c r="G418" t="s">
        <v>765</v>
      </c>
      <c r="H418" t="s">
        <v>762</v>
      </c>
      <c r="I418" t="s">
        <v>759</v>
      </c>
      <c r="J418">
        <v>39912.660416666666</v>
      </c>
      <c r="K418" t="s">
        <v>769</v>
      </c>
      <c r="L418" t="s">
        <v>761</v>
      </c>
      <c r="M418">
        <v>121</v>
      </c>
      <c r="N418">
        <v>1.3761212252100001E-3</v>
      </c>
      <c r="O418">
        <f t="shared" si="18"/>
        <v>-111.95219899999999</v>
      </c>
      <c r="P418">
        <f t="shared" si="19"/>
        <v>33.421844999999998</v>
      </c>
      <c r="Q418">
        <f t="shared" si="20"/>
        <v>128.06702762386053</v>
      </c>
    </row>
    <row r="419" spans="1:17" x14ac:dyDescent="0.25">
      <c r="A419">
        <v>2517385</v>
      </c>
      <c r="B419">
        <v>2</v>
      </c>
      <c r="C419" t="s">
        <v>762</v>
      </c>
      <c r="D419">
        <v>-111.924922347657</v>
      </c>
      <c r="E419">
        <v>33.422023693268898</v>
      </c>
      <c r="F419">
        <v>3</v>
      </c>
      <c r="G419" t="s">
        <v>763</v>
      </c>
      <c r="H419" t="s">
        <v>762</v>
      </c>
      <c r="I419" t="s">
        <v>759</v>
      </c>
      <c r="J419">
        <v>40659.621527777781</v>
      </c>
      <c r="K419" t="s">
        <v>761</v>
      </c>
      <c r="L419" t="s">
        <v>775</v>
      </c>
      <c r="M419">
        <v>117</v>
      </c>
      <c r="N419">
        <v>1.3768172174500001E-3</v>
      </c>
      <c r="O419">
        <f t="shared" si="18"/>
        <v>-111.926299</v>
      </c>
      <c r="P419">
        <f t="shared" si="19"/>
        <v>33.422044999999997</v>
      </c>
      <c r="Q419">
        <f t="shared" si="20"/>
        <v>128.0908445034311</v>
      </c>
    </row>
    <row r="420" spans="1:17" x14ac:dyDescent="0.25">
      <c r="A420">
        <v>2372307</v>
      </c>
      <c r="B420">
        <v>2</v>
      </c>
      <c r="C420" t="s">
        <v>780</v>
      </c>
      <c r="D420">
        <v>-111.94002769947799</v>
      </c>
      <c r="E420">
        <v>33.424086523988798</v>
      </c>
      <c r="F420">
        <v>3</v>
      </c>
      <c r="G420" t="s">
        <v>758</v>
      </c>
      <c r="H420" t="s">
        <v>780</v>
      </c>
      <c r="I420" t="s">
        <v>759</v>
      </c>
      <c r="J420">
        <v>40166.853472222225</v>
      </c>
      <c r="K420" t="s">
        <v>761</v>
      </c>
      <c r="L420" t="s">
        <v>818</v>
      </c>
      <c r="M420">
        <v>106</v>
      </c>
      <c r="N420">
        <v>1.37759229246E-3</v>
      </c>
      <c r="O420">
        <f t="shared" si="18"/>
        <v>-111.93979899999999</v>
      </c>
      <c r="P420">
        <f t="shared" si="19"/>
        <v>33.425445000000003</v>
      </c>
      <c r="Q420">
        <f t="shared" si="20"/>
        <v>152.1654402750448</v>
      </c>
    </row>
    <row r="421" spans="1:17" x14ac:dyDescent="0.25">
      <c r="A421">
        <v>2517326</v>
      </c>
      <c r="B421">
        <v>2</v>
      </c>
      <c r="C421" t="s">
        <v>762</v>
      </c>
      <c r="D421">
        <v>-111.924917759674</v>
      </c>
      <c r="E421">
        <v>33.422023688021802</v>
      </c>
      <c r="F421">
        <v>2</v>
      </c>
      <c r="G421" t="s">
        <v>763</v>
      </c>
      <c r="H421" t="s">
        <v>762</v>
      </c>
      <c r="I421" t="s">
        <v>759</v>
      </c>
      <c r="J421">
        <v>40640.815972222219</v>
      </c>
      <c r="K421" t="s">
        <v>761</v>
      </c>
      <c r="L421" t="s">
        <v>770</v>
      </c>
      <c r="M421">
        <v>117</v>
      </c>
      <c r="N421">
        <v>1.3814047338000001E-3</v>
      </c>
      <c r="O421">
        <f t="shared" si="18"/>
        <v>-111.926299</v>
      </c>
      <c r="P421">
        <f t="shared" si="19"/>
        <v>33.422044999999997</v>
      </c>
      <c r="Q421">
        <f t="shared" si="20"/>
        <v>128.51759978221261</v>
      </c>
    </row>
    <row r="422" spans="1:17" x14ac:dyDescent="0.25">
      <c r="A422">
        <v>2331810</v>
      </c>
      <c r="B422">
        <v>2</v>
      </c>
      <c r="C422" t="s">
        <v>780</v>
      </c>
      <c r="D422">
        <v>-111.92635943715401</v>
      </c>
      <c r="E422">
        <v>33.394324259132098</v>
      </c>
      <c r="F422">
        <v>3</v>
      </c>
      <c r="G422" t="s">
        <v>765</v>
      </c>
      <c r="H422" t="s">
        <v>780</v>
      </c>
      <c r="I422" t="s">
        <v>759</v>
      </c>
      <c r="J422">
        <v>40028.432638888888</v>
      </c>
      <c r="K422" t="s">
        <v>769</v>
      </c>
      <c r="L422" t="s">
        <v>761</v>
      </c>
      <c r="M422">
        <v>142</v>
      </c>
      <c r="N422">
        <v>1.38768158808E-3</v>
      </c>
      <c r="O422">
        <f t="shared" si="18"/>
        <v>-111.926198</v>
      </c>
      <c r="P422">
        <f t="shared" si="19"/>
        <v>33.392946000000002</v>
      </c>
      <c r="Q422">
        <f t="shared" si="20"/>
        <v>153.60086649020258</v>
      </c>
    </row>
    <row r="423" spans="1:17" x14ac:dyDescent="0.25">
      <c r="A423">
        <v>2655764</v>
      </c>
      <c r="B423">
        <v>2</v>
      </c>
      <c r="C423" t="s">
        <v>762</v>
      </c>
      <c r="D423">
        <v>-111.939656730964</v>
      </c>
      <c r="E423">
        <v>33.405947182893598</v>
      </c>
      <c r="F423">
        <v>2</v>
      </c>
      <c r="G423" t="s">
        <v>771</v>
      </c>
      <c r="H423" t="s">
        <v>762</v>
      </c>
      <c r="I423" t="s">
        <v>759</v>
      </c>
      <c r="J423">
        <v>41086.318749999999</v>
      </c>
      <c r="K423" t="s">
        <v>769</v>
      </c>
      <c r="L423" t="s">
        <v>761</v>
      </c>
      <c r="M423">
        <v>146</v>
      </c>
      <c r="N423">
        <v>1.3984560537799999E-3</v>
      </c>
      <c r="O423">
        <f t="shared" si="18"/>
        <v>-111.939699</v>
      </c>
      <c r="P423">
        <f t="shared" si="19"/>
        <v>33.407344999999999</v>
      </c>
      <c r="Q423">
        <f t="shared" si="20"/>
        <v>155.08395481970246</v>
      </c>
    </row>
    <row r="424" spans="1:17" x14ac:dyDescent="0.25">
      <c r="A424">
        <v>2627630</v>
      </c>
      <c r="B424">
        <v>2</v>
      </c>
      <c r="C424" t="s">
        <v>762</v>
      </c>
      <c r="D424">
        <v>-111.944072708466</v>
      </c>
      <c r="E424">
        <v>33.378212204359301</v>
      </c>
      <c r="F424">
        <v>1</v>
      </c>
      <c r="G424" t="s">
        <v>763</v>
      </c>
      <c r="H424" t="s">
        <v>762</v>
      </c>
      <c r="I424" t="s">
        <v>759</v>
      </c>
      <c r="J424">
        <v>41037.755555555559</v>
      </c>
      <c r="K424" t="s">
        <v>764</v>
      </c>
      <c r="L424" t="s">
        <v>770</v>
      </c>
      <c r="M424">
        <v>126</v>
      </c>
      <c r="N424">
        <v>1.3985873801100001E-3</v>
      </c>
      <c r="O424">
        <f t="shared" si="18"/>
        <v>-111.945448</v>
      </c>
      <c r="P424">
        <f t="shared" si="19"/>
        <v>33.377958</v>
      </c>
      <c r="Q424">
        <f t="shared" si="20"/>
        <v>131.01214947805448</v>
      </c>
    </row>
    <row r="425" spans="1:17" x14ac:dyDescent="0.25">
      <c r="A425">
        <v>2373836</v>
      </c>
      <c r="B425">
        <v>2</v>
      </c>
      <c r="C425" t="s">
        <v>762</v>
      </c>
      <c r="D425">
        <v>-111.939996166719</v>
      </c>
      <c r="E425">
        <v>33.420559986152099</v>
      </c>
      <c r="F425">
        <v>4</v>
      </c>
      <c r="G425" t="s">
        <v>771</v>
      </c>
      <c r="H425" t="s">
        <v>762</v>
      </c>
      <c r="I425" t="s">
        <v>759</v>
      </c>
      <c r="J425">
        <v>40150.531944444447</v>
      </c>
      <c r="K425" t="s">
        <v>761</v>
      </c>
      <c r="L425" t="s">
        <v>819</v>
      </c>
      <c r="M425">
        <v>118</v>
      </c>
      <c r="N425">
        <v>1.39897751017E-3</v>
      </c>
      <c r="O425">
        <f t="shared" si="18"/>
        <v>-111.93979899999999</v>
      </c>
      <c r="P425">
        <f t="shared" si="19"/>
        <v>33.421945000000001</v>
      </c>
      <c r="Q425">
        <f t="shared" si="20"/>
        <v>154.70526940594644</v>
      </c>
    </row>
    <row r="426" spans="1:17" x14ac:dyDescent="0.25">
      <c r="A426">
        <v>2718210</v>
      </c>
      <c r="B426">
        <v>2</v>
      </c>
      <c r="C426" t="s">
        <v>757</v>
      </c>
      <c r="D426">
        <v>-111.95220561143699</v>
      </c>
      <c r="E426">
        <v>33.423248166049497</v>
      </c>
      <c r="F426">
        <v>2</v>
      </c>
      <c r="G426" t="s">
        <v>771</v>
      </c>
      <c r="H426" t="s">
        <v>757</v>
      </c>
      <c r="I426" t="s">
        <v>759</v>
      </c>
      <c r="J426">
        <v>41381.740277777775</v>
      </c>
      <c r="K426" t="s">
        <v>761</v>
      </c>
      <c r="L426" t="s">
        <v>820</v>
      </c>
      <c r="M426">
        <v>121</v>
      </c>
      <c r="N426">
        <v>1.4031816253E-3</v>
      </c>
      <c r="O426">
        <f t="shared" si="18"/>
        <v>-111.95219899999999</v>
      </c>
      <c r="P426">
        <f t="shared" si="19"/>
        <v>33.421844999999998</v>
      </c>
      <c r="Q426">
        <f t="shared" si="20"/>
        <v>155.62856930770909</v>
      </c>
    </row>
    <row r="427" spans="1:17" x14ac:dyDescent="0.25">
      <c r="A427">
        <v>2513417</v>
      </c>
      <c r="B427">
        <v>2</v>
      </c>
      <c r="C427" t="s">
        <v>762</v>
      </c>
      <c r="D427">
        <v>-111.94449951357601</v>
      </c>
      <c r="E427">
        <v>33.363671629647499</v>
      </c>
      <c r="F427">
        <v>2</v>
      </c>
      <c r="G427" t="s">
        <v>763</v>
      </c>
      <c r="H427" t="s">
        <v>762</v>
      </c>
      <c r="I427" t="s">
        <v>759</v>
      </c>
      <c r="J427">
        <v>40647.758333333331</v>
      </c>
      <c r="K427" t="s">
        <v>761</v>
      </c>
      <c r="L427" t="s">
        <v>770</v>
      </c>
      <c r="M427">
        <v>148</v>
      </c>
      <c r="N427">
        <v>1.40411790332E-3</v>
      </c>
      <c r="O427">
        <f t="shared" si="18"/>
        <v>-111.945898</v>
      </c>
      <c r="P427">
        <f t="shared" si="19"/>
        <v>33.363545999999999</v>
      </c>
      <c r="Q427">
        <f t="shared" si="20"/>
        <v>130.8442823138428</v>
      </c>
    </row>
    <row r="428" spans="1:17" x14ac:dyDescent="0.25">
      <c r="A428">
        <v>2696770</v>
      </c>
      <c r="B428">
        <v>2</v>
      </c>
      <c r="C428" t="s">
        <v>769</v>
      </c>
      <c r="D428">
        <v>-111.95930148428801</v>
      </c>
      <c r="E428">
        <v>33.392869700730003</v>
      </c>
      <c r="F428">
        <v>2</v>
      </c>
      <c r="G428" t="s">
        <v>783</v>
      </c>
      <c r="H428" t="s">
        <v>769</v>
      </c>
      <c r="I428" t="s">
        <v>759</v>
      </c>
      <c r="J428">
        <v>41313.65902777778</v>
      </c>
      <c r="K428" t="s">
        <v>760</v>
      </c>
      <c r="L428" t="s">
        <v>761</v>
      </c>
      <c r="M428">
        <v>140</v>
      </c>
      <c r="N428">
        <v>1.4077324339399999E-3</v>
      </c>
      <c r="O428">
        <f t="shared" si="18"/>
        <v>-111.96070899999999</v>
      </c>
      <c r="P428">
        <f t="shared" si="19"/>
        <v>33.392845000000001</v>
      </c>
      <c r="Q428">
        <f t="shared" si="20"/>
        <v>130.96889848174035</v>
      </c>
    </row>
    <row r="429" spans="1:17" x14ac:dyDescent="0.25">
      <c r="A429">
        <v>2624775</v>
      </c>
      <c r="B429">
        <v>2</v>
      </c>
      <c r="C429" t="s">
        <v>769</v>
      </c>
      <c r="D429">
        <v>-111.9262785329</v>
      </c>
      <c r="E429">
        <v>33.406048513551703</v>
      </c>
      <c r="F429">
        <v>3</v>
      </c>
      <c r="G429" t="s">
        <v>783</v>
      </c>
      <c r="H429" t="s">
        <v>769</v>
      </c>
      <c r="I429" t="s">
        <v>759</v>
      </c>
      <c r="J429">
        <v>41057.84097222222</v>
      </c>
      <c r="K429" t="s">
        <v>761</v>
      </c>
      <c r="L429" t="s">
        <v>770</v>
      </c>
      <c r="M429">
        <v>138</v>
      </c>
      <c r="N429">
        <v>1.4081074278199999E-3</v>
      </c>
      <c r="O429">
        <f t="shared" si="18"/>
        <v>-111.926098</v>
      </c>
      <c r="P429">
        <f t="shared" si="19"/>
        <v>33.407445000000003</v>
      </c>
      <c r="Q429">
        <f t="shared" si="20"/>
        <v>155.79440863132965</v>
      </c>
    </row>
    <row r="430" spans="1:17" x14ac:dyDescent="0.25">
      <c r="A430">
        <v>2459554</v>
      </c>
      <c r="B430">
        <v>2</v>
      </c>
      <c r="C430" t="s">
        <v>762</v>
      </c>
      <c r="D430">
        <v>-111.92487646783199</v>
      </c>
      <c r="E430">
        <v>33.4220236407903</v>
      </c>
      <c r="F430">
        <v>2</v>
      </c>
      <c r="G430" t="s">
        <v>763</v>
      </c>
      <c r="H430" t="s">
        <v>762</v>
      </c>
      <c r="I430" t="s">
        <v>759</v>
      </c>
      <c r="J430">
        <v>40457.744444444441</v>
      </c>
      <c r="K430" t="s">
        <v>769</v>
      </c>
      <c r="L430" t="s">
        <v>770</v>
      </c>
      <c r="M430">
        <v>117</v>
      </c>
      <c r="N430">
        <v>1.42269251241E-3</v>
      </c>
      <c r="O430">
        <f t="shared" si="18"/>
        <v>-111.926299</v>
      </c>
      <c r="P430">
        <f t="shared" si="19"/>
        <v>33.422044999999997</v>
      </c>
      <c r="Q430">
        <f t="shared" si="20"/>
        <v>132.35841486322929</v>
      </c>
    </row>
    <row r="431" spans="1:17" x14ac:dyDescent="0.25">
      <c r="A431">
        <v>2459468</v>
      </c>
      <c r="B431">
        <v>2</v>
      </c>
      <c r="C431" t="s">
        <v>768</v>
      </c>
      <c r="D431">
        <v>-111.927725676337</v>
      </c>
      <c r="E431">
        <v>33.422010450926003</v>
      </c>
      <c r="F431">
        <v>2</v>
      </c>
      <c r="G431" t="s">
        <v>763</v>
      </c>
      <c r="H431" t="s">
        <v>768</v>
      </c>
      <c r="I431" t="s">
        <v>759</v>
      </c>
      <c r="J431">
        <v>40470.621527777781</v>
      </c>
      <c r="K431" t="s">
        <v>764</v>
      </c>
      <c r="L431" t="s">
        <v>761</v>
      </c>
      <c r="M431">
        <v>117</v>
      </c>
      <c r="N431">
        <v>1.4270946041099999E-3</v>
      </c>
      <c r="O431">
        <f t="shared" si="18"/>
        <v>-111.926299</v>
      </c>
      <c r="P431">
        <f t="shared" si="19"/>
        <v>33.422044999999997</v>
      </c>
      <c r="Q431">
        <f t="shared" si="20"/>
        <v>132.77804663374363</v>
      </c>
    </row>
    <row r="432" spans="1:17" x14ac:dyDescent="0.25">
      <c r="A432">
        <v>2490561</v>
      </c>
      <c r="B432">
        <v>2</v>
      </c>
      <c r="C432" t="s">
        <v>762</v>
      </c>
      <c r="D432">
        <v>-111.939956174252</v>
      </c>
      <c r="E432">
        <v>33.4203682236571</v>
      </c>
      <c r="F432">
        <v>3</v>
      </c>
      <c r="G432" t="s">
        <v>763</v>
      </c>
      <c r="H432" t="s">
        <v>762</v>
      </c>
      <c r="I432" t="s">
        <v>759</v>
      </c>
      <c r="J432">
        <v>40574.78402777778</v>
      </c>
      <c r="K432" t="s">
        <v>763</v>
      </c>
      <c r="L432" t="s">
        <v>763</v>
      </c>
      <c r="M432">
        <v>111</v>
      </c>
      <c r="N432">
        <v>1.4318761551300001E-3</v>
      </c>
      <c r="O432">
        <f t="shared" si="18"/>
        <v>-111.93979899999999</v>
      </c>
      <c r="P432">
        <f t="shared" si="19"/>
        <v>33.418945000000001</v>
      </c>
      <c r="Q432">
        <f t="shared" si="20"/>
        <v>158.52773702646726</v>
      </c>
    </row>
    <row r="433" spans="1:17" x14ac:dyDescent="0.25">
      <c r="A433">
        <v>2350840</v>
      </c>
      <c r="B433">
        <v>2</v>
      </c>
      <c r="C433" t="s">
        <v>762</v>
      </c>
      <c r="D433">
        <v>-111.93962272974299</v>
      </c>
      <c r="E433">
        <v>33.394302568390899</v>
      </c>
      <c r="F433">
        <v>3</v>
      </c>
      <c r="G433" t="s">
        <v>765</v>
      </c>
      <c r="H433" t="s">
        <v>762</v>
      </c>
      <c r="I433" t="s">
        <v>759</v>
      </c>
      <c r="J433">
        <v>40091.73333333333</v>
      </c>
      <c r="K433" t="s">
        <v>761</v>
      </c>
      <c r="L433" t="s">
        <v>760</v>
      </c>
      <c r="M433">
        <v>144</v>
      </c>
      <c r="N433">
        <v>1.46181412179E-3</v>
      </c>
      <c r="O433">
        <f t="shared" si="18"/>
        <v>-111.939499</v>
      </c>
      <c r="P433">
        <f t="shared" si="19"/>
        <v>33.392845999999999</v>
      </c>
      <c r="Q433">
        <f t="shared" si="20"/>
        <v>161.95983519183901</v>
      </c>
    </row>
    <row r="434" spans="1:17" x14ac:dyDescent="0.25">
      <c r="A434">
        <v>2630879</v>
      </c>
      <c r="B434">
        <v>3</v>
      </c>
      <c r="C434" t="s">
        <v>762</v>
      </c>
      <c r="D434">
        <v>-111.926315994823</v>
      </c>
      <c r="E434">
        <v>33.394411219240503</v>
      </c>
      <c r="F434">
        <v>2</v>
      </c>
      <c r="G434" t="s">
        <v>763</v>
      </c>
      <c r="H434" t="s">
        <v>762</v>
      </c>
      <c r="I434" t="s">
        <v>759</v>
      </c>
      <c r="J434">
        <v>41005.619444444441</v>
      </c>
      <c r="K434" t="s">
        <v>761</v>
      </c>
      <c r="L434" t="s">
        <v>821</v>
      </c>
      <c r="M434">
        <v>142</v>
      </c>
      <c r="N434">
        <v>1.46996265292E-3</v>
      </c>
      <c r="O434">
        <f t="shared" si="18"/>
        <v>-111.926198</v>
      </c>
      <c r="P434">
        <f t="shared" si="19"/>
        <v>33.392946000000002</v>
      </c>
      <c r="Q434">
        <f t="shared" si="20"/>
        <v>162.88007775028754</v>
      </c>
    </row>
    <row r="435" spans="1:17" x14ac:dyDescent="0.25">
      <c r="A435">
        <v>2734589</v>
      </c>
      <c r="B435">
        <v>2</v>
      </c>
      <c r="C435" t="s">
        <v>762</v>
      </c>
      <c r="D435">
        <v>-111.924827310878</v>
      </c>
      <c r="E435">
        <v>33.422023584544299</v>
      </c>
      <c r="F435">
        <v>1</v>
      </c>
      <c r="G435" t="s">
        <v>771</v>
      </c>
      <c r="H435" t="s">
        <v>762</v>
      </c>
      <c r="I435" t="s">
        <v>759</v>
      </c>
      <c r="J435">
        <v>41428.595138888886</v>
      </c>
      <c r="K435" t="s">
        <v>769</v>
      </c>
      <c r="L435" t="s">
        <v>761</v>
      </c>
      <c r="M435">
        <v>117</v>
      </c>
      <c r="N435">
        <v>1.4718449284999999E-3</v>
      </c>
      <c r="O435">
        <f t="shared" si="18"/>
        <v>-111.926299</v>
      </c>
      <c r="P435">
        <f t="shared" si="19"/>
        <v>33.422044999999997</v>
      </c>
      <c r="Q435">
        <f t="shared" si="20"/>
        <v>136.93085329337134</v>
      </c>
    </row>
    <row r="436" spans="1:17" x14ac:dyDescent="0.25">
      <c r="A436">
        <v>2756464</v>
      </c>
      <c r="B436">
        <v>2</v>
      </c>
      <c r="C436" t="s">
        <v>762</v>
      </c>
      <c r="D436">
        <v>-111.924827310878</v>
      </c>
      <c r="E436">
        <v>33.422023584544299</v>
      </c>
      <c r="F436">
        <v>3</v>
      </c>
      <c r="G436" t="s">
        <v>783</v>
      </c>
      <c r="H436" t="s">
        <v>762</v>
      </c>
      <c r="I436" t="s">
        <v>759</v>
      </c>
      <c r="J436">
        <v>41500.57708333333</v>
      </c>
      <c r="K436" t="s">
        <v>769</v>
      </c>
      <c r="L436" t="s">
        <v>776</v>
      </c>
      <c r="M436">
        <v>117</v>
      </c>
      <c r="N436">
        <v>1.4718449284999999E-3</v>
      </c>
      <c r="O436">
        <f t="shared" si="18"/>
        <v>-111.926299</v>
      </c>
      <c r="P436">
        <f t="shared" si="19"/>
        <v>33.422044999999997</v>
      </c>
      <c r="Q436">
        <f t="shared" si="20"/>
        <v>136.93085329337134</v>
      </c>
    </row>
    <row r="437" spans="1:17" x14ac:dyDescent="0.25">
      <c r="A437">
        <v>2599594</v>
      </c>
      <c r="B437">
        <v>2</v>
      </c>
      <c r="C437" t="s">
        <v>762</v>
      </c>
      <c r="D437">
        <v>-111.94126518944501</v>
      </c>
      <c r="E437">
        <v>33.425615998418998</v>
      </c>
      <c r="F437">
        <v>3</v>
      </c>
      <c r="G437" t="s">
        <v>771</v>
      </c>
      <c r="H437" t="s">
        <v>762</v>
      </c>
      <c r="I437" t="s">
        <v>759</v>
      </c>
      <c r="J437">
        <v>40959.580555555556</v>
      </c>
      <c r="K437" t="s">
        <v>769</v>
      </c>
      <c r="L437" t="s">
        <v>776</v>
      </c>
      <c r="M437">
        <v>106</v>
      </c>
      <c r="N437">
        <v>1.47612734815E-3</v>
      </c>
      <c r="O437">
        <f t="shared" si="18"/>
        <v>-111.93979899999999</v>
      </c>
      <c r="P437">
        <f t="shared" si="19"/>
        <v>33.425445000000003</v>
      </c>
      <c r="Q437">
        <f t="shared" si="20"/>
        <v>137.71086180063008</v>
      </c>
    </row>
    <row r="438" spans="1:17" x14ac:dyDescent="0.25">
      <c r="A438">
        <v>2467269</v>
      </c>
      <c r="B438">
        <v>2</v>
      </c>
      <c r="C438" t="s">
        <v>762</v>
      </c>
      <c r="D438">
        <v>-111.959221218614</v>
      </c>
      <c r="E438">
        <v>33.392867892683597</v>
      </c>
      <c r="F438">
        <v>3</v>
      </c>
      <c r="G438" t="s">
        <v>763</v>
      </c>
      <c r="H438" t="s">
        <v>762</v>
      </c>
      <c r="I438" t="s">
        <v>759</v>
      </c>
      <c r="J438">
        <v>40484.753472222219</v>
      </c>
      <c r="K438" t="s">
        <v>761</v>
      </c>
      <c r="L438" t="s">
        <v>770</v>
      </c>
      <c r="M438">
        <v>140</v>
      </c>
      <c r="N438">
        <v>1.4879575018999999E-3</v>
      </c>
      <c r="O438">
        <f t="shared" si="18"/>
        <v>-111.96070899999999</v>
      </c>
      <c r="P438">
        <f t="shared" si="19"/>
        <v>33.392845000000001</v>
      </c>
      <c r="Q438">
        <f t="shared" si="20"/>
        <v>138.43059122750975</v>
      </c>
    </row>
    <row r="439" spans="1:17" x14ac:dyDescent="0.25">
      <c r="A439">
        <v>2380386</v>
      </c>
      <c r="B439">
        <v>2</v>
      </c>
      <c r="C439" t="s">
        <v>762</v>
      </c>
      <c r="D439">
        <v>-111.924797810342</v>
      </c>
      <c r="E439">
        <v>33.422039797908901</v>
      </c>
      <c r="F439">
        <v>2</v>
      </c>
      <c r="G439" t="s">
        <v>765</v>
      </c>
      <c r="H439" t="s">
        <v>762</v>
      </c>
      <c r="I439" t="s">
        <v>759</v>
      </c>
      <c r="J439">
        <v>40206.761111111111</v>
      </c>
      <c r="K439" t="s">
        <v>769</v>
      </c>
      <c r="L439" t="s">
        <v>761</v>
      </c>
      <c r="M439">
        <v>117</v>
      </c>
      <c r="N439">
        <v>1.5011986714099999E-3</v>
      </c>
      <c r="O439">
        <f t="shared" si="18"/>
        <v>-111.926299</v>
      </c>
      <c r="P439">
        <f t="shared" si="19"/>
        <v>33.422044999999997</v>
      </c>
      <c r="Q439">
        <f t="shared" si="20"/>
        <v>139.65585819335234</v>
      </c>
    </row>
    <row r="440" spans="1:17" x14ac:dyDescent="0.25">
      <c r="A440">
        <v>2514648</v>
      </c>
      <c r="B440">
        <v>2</v>
      </c>
      <c r="C440" t="s">
        <v>762</v>
      </c>
      <c r="D440">
        <v>-111.926271532667</v>
      </c>
      <c r="E440">
        <v>33.4089485878836</v>
      </c>
      <c r="F440">
        <v>1</v>
      </c>
      <c r="G440" t="s">
        <v>763</v>
      </c>
      <c r="H440" t="s">
        <v>762</v>
      </c>
      <c r="I440" t="s">
        <v>759</v>
      </c>
      <c r="J440">
        <v>40641.541666666664</v>
      </c>
      <c r="K440" t="s">
        <v>770</v>
      </c>
      <c r="L440" t="s">
        <v>761</v>
      </c>
      <c r="M440">
        <v>138</v>
      </c>
      <c r="N440">
        <v>1.5135686671600001E-3</v>
      </c>
      <c r="O440">
        <f t="shared" si="18"/>
        <v>-111.926098</v>
      </c>
      <c r="P440">
        <f t="shared" si="19"/>
        <v>33.407445000000003</v>
      </c>
      <c r="Q440">
        <f t="shared" si="20"/>
        <v>167.54486314752364</v>
      </c>
    </row>
    <row r="441" spans="1:17" x14ac:dyDescent="0.25">
      <c r="A441">
        <v>2451045</v>
      </c>
      <c r="B441">
        <v>2</v>
      </c>
      <c r="C441" t="s">
        <v>780</v>
      </c>
      <c r="D441">
        <v>-111.939613428342</v>
      </c>
      <c r="E441">
        <v>33.394369794419497</v>
      </c>
      <c r="F441">
        <v>3</v>
      </c>
      <c r="G441" t="s">
        <v>783</v>
      </c>
      <c r="H441" t="s">
        <v>780</v>
      </c>
      <c r="I441" t="s">
        <v>759</v>
      </c>
      <c r="J441">
        <v>40445.747916666667</v>
      </c>
      <c r="K441" t="s">
        <v>761</v>
      </c>
      <c r="L441" t="s">
        <v>775</v>
      </c>
      <c r="M441">
        <v>144</v>
      </c>
      <c r="N441">
        <v>1.5280848400400001E-3</v>
      </c>
      <c r="O441">
        <f t="shared" si="18"/>
        <v>-111.939499</v>
      </c>
      <c r="P441">
        <f t="shared" si="19"/>
        <v>33.392845999999999</v>
      </c>
      <c r="Q441">
        <f t="shared" si="20"/>
        <v>169.34135817368437</v>
      </c>
    </row>
    <row r="442" spans="1:17" x14ac:dyDescent="0.25">
      <c r="A442">
        <v>2641852</v>
      </c>
      <c r="B442">
        <v>2</v>
      </c>
      <c r="C442" t="s">
        <v>762</v>
      </c>
      <c r="D442">
        <v>-111.96094843131399</v>
      </c>
      <c r="E442">
        <v>33.427123454226198</v>
      </c>
      <c r="F442">
        <v>3</v>
      </c>
      <c r="G442" t="s">
        <v>765</v>
      </c>
      <c r="H442" t="s">
        <v>762</v>
      </c>
      <c r="I442" t="s">
        <v>759</v>
      </c>
      <c r="J442">
        <v>41104.875</v>
      </c>
      <c r="K442" t="s">
        <v>761</v>
      </c>
      <c r="L442" t="s">
        <v>822</v>
      </c>
      <c r="M442">
        <v>110</v>
      </c>
      <c r="N442">
        <v>1.5286594342000001E-3</v>
      </c>
      <c r="O442">
        <f t="shared" si="18"/>
        <v>-111.96095</v>
      </c>
      <c r="P442">
        <f t="shared" si="19"/>
        <v>33.425600000000003</v>
      </c>
      <c r="Q442">
        <f t="shared" si="20"/>
        <v>168.9687678493959</v>
      </c>
    </row>
    <row r="443" spans="1:17" x14ac:dyDescent="0.25">
      <c r="A443">
        <v>2790335</v>
      </c>
      <c r="B443">
        <v>2</v>
      </c>
      <c r="C443" t="s">
        <v>788</v>
      </c>
      <c r="D443">
        <v>-111.940002964165</v>
      </c>
      <c r="E443">
        <v>33.417408333321298</v>
      </c>
      <c r="F443">
        <v>3</v>
      </c>
      <c r="G443" t="s">
        <v>758</v>
      </c>
      <c r="H443" t="s">
        <v>788</v>
      </c>
      <c r="I443" t="s">
        <v>759</v>
      </c>
      <c r="J443">
        <v>41603.377083333333</v>
      </c>
      <c r="K443" t="s">
        <v>807</v>
      </c>
      <c r="L443" t="s">
        <v>761</v>
      </c>
      <c r="M443">
        <v>111</v>
      </c>
      <c r="N443">
        <v>1.5501438197899999E-3</v>
      </c>
      <c r="O443">
        <f t="shared" si="18"/>
        <v>-111.93979899999999</v>
      </c>
      <c r="P443">
        <f t="shared" si="19"/>
        <v>33.418945000000001</v>
      </c>
      <c r="Q443">
        <f t="shared" si="20"/>
        <v>171.48710197481623</v>
      </c>
    </row>
    <row r="444" spans="1:17" x14ac:dyDescent="0.25">
      <c r="A444">
        <v>2362453</v>
      </c>
      <c r="B444">
        <v>2</v>
      </c>
      <c r="C444" t="s">
        <v>780</v>
      </c>
      <c r="D444">
        <v>-111.941284096535</v>
      </c>
      <c r="E444">
        <v>33.425946666355898</v>
      </c>
      <c r="F444">
        <v>3</v>
      </c>
      <c r="G444" t="s">
        <v>765</v>
      </c>
      <c r="H444" t="s">
        <v>780</v>
      </c>
      <c r="I444" t="s">
        <v>759</v>
      </c>
      <c r="J444">
        <v>40133.802777777775</v>
      </c>
      <c r="K444" t="s">
        <v>761</v>
      </c>
      <c r="L444" t="s">
        <v>763</v>
      </c>
      <c r="M444">
        <v>106</v>
      </c>
      <c r="N444">
        <v>1.5675397446099999E-3</v>
      </c>
      <c r="O444">
        <f t="shared" si="18"/>
        <v>-111.93979899999999</v>
      </c>
      <c r="P444">
        <f t="shared" si="19"/>
        <v>33.425445000000003</v>
      </c>
      <c r="Q444">
        <f t="shared" si="20"/>
        <v>148.94086433895473</v>
      </c>
    </row>
    <row r="445" spans="1:17" x14ac:dyDescent="0.25">
      <c r="A445">
        <v>2657940</v>
      </c>
      <c r="B445">
        <v>2</v>
      </c>
      <c r="C445" t="s">
        <v>768</v>
      </c>
      <c r="D445">
        <v>-111.93483319745999</v>
      </c>
      <c r="E445">
        <v>33.4161101185543</v>
      </c>
      <c r="F445">
        <v>3</v>
      </c>
      <c r="G445" t="s">
        <v>771</v>
      </c>
      <c r="H445" t="s">
        <v>768</v>
      </c>
      <c r="I445" t="s">
        <v>759</v>
      </c>
      <c r="J445">
        <v>41005.736111111109</v>
      </c>
      <c r="K445" t="s">
        <v>764</v>
      </c>
      <c r="L445" t="s">
        <v>770</v>
      </c>
      <c r="M445">
        <v>133</v>
      </c>
      <c r="N445">
        <v>1.57086124381E-3</v>
      </c>
      <c r="O445">
        <f t="shared" si="18"/>
        <v>-111.93469899999999</v>
      </c>
      <c r="P445">
        <f t="shared" si="19"/>
        <v>33.414544999999997</v>
      </c>
      <c r="Q445">
        <f t="shared" si="20"/>
        <v>174.03810750185218</v>
      </c>
    </row>
    <row r="446" spans="1:17" x14ac:dyDescent="0.25">
      <c r="A446">
        <v>2646283</v>
      </c>
      <c r="B446">
        <v>2</v>
      </c>
      <c r="C446" t="s">
        <v>762</v>
      </c>
      <c r="D446">
        <v>-111.96087009045399</v>
      </c>
      <c r="E446">
        <v>33.420365120648299</v>
      </c>
      <c r="F446">
        <v>3</v>
      </c>
      <c r="G446" t="s">
        <v>771</v>
      </c>
      <c r="H446" t="s">
        <v>762</v>
      </c>
      <c r="I446" t="s">
        <v>759</v>
      </c>
      <c r="J446">
        <v>40999.522222222222</v>
      </c>
      <c r="K446" t="s">
        <v>764</v>
      </c>
      <c r="L446" t="s">
        <v>774</v>
      </c>
      <c r="M446">
        <v>165</v>
      </c>
      <c r="N446">
        <v>1.5713367148E-3</v>
      </c>
      <c r="O446">
        <f t="shared" si="18"/>
        <v>-111.960908</v>
      </c>
      <c r="P446">
        <f t="shared" si="19"/>
        <v>33.421936000000002</v>
      </c>
      <c r="Q446">
        <f t="shared" si="20"/>
        <v>174.26438979584179</v>
      </c>
    </row>
    <row r="447" spans="1:17" x14ac:dyDescent="0.25">
      <c r="A447">
        <v>2273472</v>
      </c>
      <c r="B447">
        <v>2</v>
      </c>
      <c r="C447" t="s">
        <v>762</v>
      </c>
      <c r="D447">
        <v>-111.92649771977101</v>
      </c>
      <c r="E447">
        <v>33.420288192218301</v>
      </c>
      <c r="F447">
        <v>3</v>
      </c>
      <c r="G447" t="s">
        <v>758</v>
      </c>
      <c r="H447" t="s">
        <v>762</v>
      </c>
      <c r="I447" t="s">
        <v>759</v>
      </c>
      <c r="J447">
        <v>39995.265277777777</v>
      </c>
      <c r="K447" t="s">
        <v>773</v>
      </c>
      <c r="L447" t="s">
        <v>823</v>
      </c>
      <c r="M447">
        <v>154</v>
      </c>
      <c r="N447">
        <v>1.5720286777799999E-3</v>
      </c>
      <c r="O447">
        <f t="shared" si="18"/>
        <v>-111.926198</v>
      </c>
      <c r="P447">
        <f t="shared" si="19"/>
        <v>33.418745000000001</v>
      </c>
      <c r="Q447">
        <f t="shared" si="20"/>
        <v>173.41414388990802</v>
      </c>
    </row>
    <row r="448" spans="1:17" x14ac:dyDescent="0.25">
      <c r="A448">
        <v>2378804</v>
      </c>
      <c r="B448">
        <v>2</v>
      </c>
      <c r="C448" t="s">
        <v>762</v>
      </c>
      <c r="D448">
        <v>-111.93323501529601</v>
      </c>
      <c r="E448">
        <v>33.422011004970102</v>
      </c>
      <c r="F448">
        <v>1</v>
      </c>
      <c r="G448" t="s">
        <v>765</v>
      </c>
      <c r="H448" t="s">
        <v>762</v>
      </c>
      <c r="I448" t="s">
        <v>759</v>
      </c>
      <c r="J448">
        <v>40197.640277777777</v>
      </c>
      <c r="K448" t="s">
        <v>761</v>
      </c>
      <c r="L448" t="s">
        <v>760</v>
      </c>
      <c r="M448">
        <v>115</v>
      </c>
      <c r="N448">
        <v>1.5727701053899999E-3</v>
      </c>
      <c r="O448">
        <f t="shared" si="18"/>
        <v>-111.934799</v>
      </c>
      <c r="P448">
        <f t="shared" si="19"/>
        <v>33.421844999999998</v>
      </c>
      <c r="Q448">
        <f t="shared" si="20"/>
        <v>146.65678718905741</v>
      </c>
    </row>
    <row r="449" spans="1:17" x14ac:dyDescent="0.25">
      <c r="A449">
        <v>2233314</v>
      </c>
      <c r="B449">
        <v>2</v>
      </c>
      <c r="C449" t="s">
        <v>780</v>
      </c>
      <c r="D449">
        <v>-111.938077833478</v>
      </c>
      <c r="E449">
        <v>33.421952197961303</v>
      </c>
      <c r="F449">
        <v>2</v>
      </c>
      <c r="G449" t="s">
        <v>758</v>
      </c>
      <c r="H449" t="s">
        <v>780</v>
      </c>
      <c r="I449" t="s">
        <v>759</v>
      </c>
      <c r="J449">
        <v>39821.365277777775</v>
      </c>
      <c r="K449" t="s">
        <v>761</v>
      </c>
      <c r="L449" t="s">
        <v>760</v>
      </c>
      <c r="M449">
        <v>151</v>
      </c>
      <c r="N449">
        <v>1.58246850022E-3</v>
      </c>
      <c r="O449">
        <f t="shared" si="18"/>
        <v>-111.936499</v>
      </c>
      <c r="P449">
        <f t="shared" si="19"/>
        <v>33.421844999999998</v>
      </c>
      <c r="Q449">
        <f t="shared" si="20"/>
        <v>147.35824963996399</v>
      </c>
    </row>
    <row r="450" spans="1:17" x14ac:dyDescent="0.25">
      <c r="A450">
        <v>2406026</v>
      </c>
      <c r="B450">
        <v>2</v>
      </c>
      <c r="C450" t="s">
        <v>762</v>
      </c>
      <c r="D450">
        <v>-111.943876320531</v>
      </c>
      <c r="E450">
        <v>33.378214904371603</v>
      </c>
      <c r="F450">
        <v>2</v>
      </c>
      <c r="G450" t="s">
        <v>771</v>
      </c>
      <c r="H450" t="s">
        <v>762</v>
      </c>
      <c r="I450" t="s">
        <v>759</v>
      </c>
      <c r="J450">
        <v>40284.00277777778</v>
      </c>
      <c r="K450" t="s">
        <v>773</v>
      </c>
      <c r="L450" t="s">
        <v>761</v>
      </c>
      <c r="M450">
        <v>126</v>
      </c>
      <c r="N450">
        <v>1.5925376634199999E-3</v>
      </c>
      <c r="O450">
        <f t="shared" ref="O450:O513" si="21">INDEX(GPS_,MATCH($M450,loc_ID,0),2)</f>
        <v>-111.945448</v>
      </c>
      <c r="P450">
        <f t="shared" ref="P450:P513" si="22">INDEX(GPS_,MATCH($M450,loc_ID,0),1)</f>
        <v>33.377958</v>
      </c>
      <c r="Q450">
        <f t="shared" ref="Q450:Q513" si="23">SQRT(SUMSQ(ABS(E450-P450)*lat_m,ABS(D450-O450)*long_m))</f>
        <v>148.96281998118198</v>
      </c>
    </row>
    <row r="451" spans="1:17" x14ac:dyDescent="0.25">
      <c r="A451">
        <v>2650785</v>
      </c>
      <c r="B451">
        <v>2</v>
      </c>
      <c r="C451" t="s">
        <v>762</v>
      </c>
      <c r="D451">
        <v>-111.943876320531</v>
      </c>
      <c r="E451">
        <v>33.378214904371603</v>
      </c>
      <c r="F451">
        <v>3</v>
      </c>
      <c r="G451" t="s">
        <v>771</v>
      </c>
      <c r="H451" t="s">
        <v>762</v>
      </c>
      <c r="I451" t="s">
        <v>759</v>
      </c>
      <c r="J451">
        <v>41103.780555555553</v>
      </c>
      <c r="K451" t="s">
        <v>764</v>
      </c>
      <c r="L451" t="s">
        <v>761</v>
      </c>
      <c r="M451">
        <v>126</v>
      </c>
      <c r="N451">
        <v>1.5925376634199999E-3</v>
      </c>
      <c r="O451">
        <f t="shared" si="21"/>
        <v>-111.945448</v>
      </c>
      <c r="P451">
        <f t="shared" si="22"/>
        <v>33.377958</v>
      </c>
      <c r="Q451">
        <f t="shared" si="23"/>
        <v>148.96281998118198</v>
      </c>
    </row>
    <row r="452" spans="1:17" x14ac:dyDescent="0.25">
      <c r="A452">
        <v>2675668</v>
      </c>
      <c r="B452">
        <v>2</v>
      </c>
      <c r="C452" t="s">
        <v>762</v>
      </c>
      <c r="D452">
        <v>-111.943876320531</v>
      </c>
      <c r="E452">
        <v>33.378214904371603</v>
      </c>
      <c r="F452">
        <v>1</v>
      </c>
      <c r="G452" t="s">
        <v>771</v>
      </c>
      <c r="H452" t="s">
        <v>762</v>
      </c>
      <c r="I452" t="s">
        <v>759</v>
      </c>
      <c r="J452">
        <v>41208.761111111111</v>
      </c>
      <c r="K452" t="s">
        <v>760</v>
      </c>
      <c r="L452" t="s">
        <v>761</v>
      </c>
      <c r="M452">
        <v>126</v>
      </c>
      <c r="N452">
        <v>1.5925376634199999E-3</v>
      </c>
      <c r="O452">
        <f t="shared" si="21"/>
        <v>-111.945448</v>
      </c>
      <c r="P452">
        <f t="shared" si="22"/>
        <v>33.377958</v>
      </c>
      <c r="Q452">
        <f t="shared" si="23"/>
        <v>148.96281998118198</v>
      </c>
    </row>
    <row r="453" spans="1:17" x14ac:dyDescent="0.25">
      <c r="A453">
        <v>2719235</v>
      </c>
      <c r="B453">
        <v>2</v>
      </c>
      <c r="C453" t="s">
        <v>762</v>
      </c>
      <c r="D453">
        <v>-111.943876320531</v>
      </c>
      <c r="E453">
        <v>33.378214904371603</v>
      </c>
      <c r="F453">
        <v>2</v>
      </c>
      <c r="G453" t="s">
        <v>771</v>
      </c>
      <c r="H453" t="s">
        <v>762</v>
      </c>
      <c r="I453" t="s">
        <v>759</v>
      </c>
      <c r="J453">
        <v>41388.734027777777</v>
      </c>
      <c r="K453" t="s">
        <v>764</v>
      </c>
      <c r="L453" t="s">
        <v>761</v>
      </c>
      <c r="M453">
        <v>126</v>
      </c>
      <c r="N453">
        <v>1.5925376634199999E-3</v>
      </c>
      <c r="O453">
        <f t="shared" si="21"/>
        <v>-111.945448</v>
      </c>
      <c r="P453">
        <f t="shared" si="22"/>
        <v>33.377958</v>
      </c>
      <c r="Q453">
        <f t="shared" si="23"/>
        <v>148.96281998118198</v>
      </c>
    </row>
    <row r="454" spans="1:17" x14ac:dyDescent="0.25">
      <c r="A454">
        <v>2742926</v>
      </c>
      <c r="B454">
        <v>2</v>
      </c>
      <c r="C454" t="s">
        <v>762</v>
      </c>
      <c r="D454">
        <v>-111.943876320531</v>
      </c>
      <c r="E454">
        <v>33.378214904371603</v>
      </c>
      <c r="F454">
        <v>3</v>
      </c>
      <c r="G454" t="s">
        <v>758</v>
      </c>
      <c r="H454" t="s">
        <v>762</v>
      </c>
      <c r="I454" t="s">
        <v>759</v>
      </c>
      <c r="J454">
        <v>41468.54583333333</v>
      </c>
      <c r="K454" t="s">
        <v>773</v>
      </c>
      <c r="L454" t="s">
        <v>761</v>
      </c>
      <c r="M454">
        <v>126</v>
      </c>
      <c r="N454">
        <v>1.5925376634199999E-3</v>
      </c>
      <c r="O454">
        <f t="shared" si="21"/>
        <v>-111.945448</v>
      </c>
      <c r="P454">
        <f t="shared" si="22"/>
        <v>33.377958</v>
      </c>
      <c r="Q454">
        <f t="shared" si="23"/>
        <v>148.96281998118198</v>
      </c>
    </row>
    <row r="455" spans="1:17" x14ac:dyDescent="0.25">
      <c r="A455">
        <v>2757244</v>
      </c>
      <c r="B455">
        <v>2</v>
      </c>
      <c r="C455" t="s">
        <v>768</v>
      </c>
      <c r="D455">
        <v>-111.943876320531</v>
      </c>
      <c r="E455">
        <v>33.378214904371603</v>
      </c>
      <c r="F455">
        <v>3</v>
      </c>
      <c r="G455" t="s">
        <v>771</v>
      </c>
      <c r="H455" t="s">
        <v>768</v>
      </c>
      <c r="I455" t="s">
        <v>759</v>
      </c>
      <c r="J455">
        <v>41506.825694444444</v>
      </c>
      <c r="K455" t="s">
        <v>773</v>
      </c>
      <c r="L455" t="s">
        <v>761</v>
      </c>
      <c r="M455">
        <v>126</v>
      </c>
      <c r="N455">
        <v>1.5925376634199999E-3</v>
      </c>
      <c r="O455">
        <f t="shared" si="21"/>
        <v>-111.945448</v>
      </c>
      <c r="P455">
        <f t="shared" si="22"/>
        <v>33.377958</v>
      </c>
      <c r="Q455">
        <f t="shared" si="23"/>
        <v>148.96281998118198</v>
      </c>
    </row>
    <row r="456" spans="1:17" x14ac:dyDescent="0.25">
      <c r="A456">
        <v>2233422</v>
      </c>
      <c r="B456">
        <v>2</v>
      </c>
      <c r="C456" t="s">
        <v>762</v>
      </c>
      <c r="D456">
        <v>-111.94387488716499</v>
      </c>
      <c r="E456">
        <v>33.378214389357296</v>
      </c>
      <c r="F456">
        <v>1</v>
      </c>
      <c r="G456" t="s">
        <v>771</v>
      </c>
      <c r="H456" t="s">
        <v>762</v>
      </c>
      <c r="I456" t="s">
        <v>759</v>
      </c>
      <c r="J456">
        <v>39822.480555555558</v>
      </c>
      <c r="K456" t="s">
        <v>770</v>
      </c>
      <c r="L456" t="s">
        <v>761</v>
      </c>
      <c r="M456">
        <v>126</v>
      </c>
      <c r="N456">
        <v>1.5938693466500001E-3</v>
      </c>
      <c r="O456">
        <f t="shared" si="21"/>
        <v>-111.945448</v>
      </c>
      <c r="P456">
        <f t="shared" si="22"/>
        <v>33.377958</v>
      </c>
      <c r="Q456">
        <f t="shared" si="23"/>
        <v>149.08279907996277</v>
      </c>
    </row>
    <row r="457" spans="1:17" x14ac:dyDescent="0.25">
      <c r="A457">
        <v>2680029</v>
      </c>
      <c r="B457">
        <v>2</v>
      </c>
      <c r="C457" t="s">
        <v>780</v>
      </c>
      <c r="D457">
        <v>-111.93878384956299</v>
      </c>
      <c r="E457">
        <v>33.4231854823975</v>
      </c>
      <c r="F457">
        <v>3</v>
      </c>
      <c r="G457" t="s">
        <v>763</v>
      </c>
      <c r="H457" t="s">
        <v>780</v>
      </c>
      <c r="I457" t="s">
        <v>759</v>
      </c>
      <c r="J457">
        <v>41232.446527777778</v>
      </c>
      <c r="K457" t="s">
        <v>761</v>
      </c>
      <c r="L457" t="s">
        <v>760</v>
      </c>
      <c r="M457">
        <v>118</v>
      </c>
      <c r="N457">
        <v>1.60291203384E-3</v>
      </c>
      <c r="O457">
        <f t="shared" si="21"/>
        <v>-111.93979899999999</v>
      </c>
      <c r="P457">
        <f t="shared" si="22"/>
        <v>33.421945000000001</v>
      </c>
      <c r="Q457">
        <f t="shared" si="23"/>
        <v>166.87719148138436</v>
      </c>
    </row>
    <row r="458" spans="1:17" x14ac:dyDescent="0.25">
      <c r="A458">
        <v>2517479</v>
      </c>
      <c r="B458">
        <v>2</v>
      </c>
      <c r="C458" t="s">
        <v>806</v>
      </c>
      <c r="D458">
        <v>-111.943874252877</v>
      </c>
      <c r="E458">
        <v>33.378275216896</v>
      </c>
      <c r="F458">
        <v>3</v>
      </c>
      <c r="G458" t="s">
        <v>771</v>
      </c>
      <c r="H458" t="s">
        <v>806</v>
      </c>
      <c r="I458" t="s">
        <v>759</v>
      </c>
      <c r="J458">
        <v>40651.714583333334</v>
      </c>
      <c r="K458" t="s">
        <v>764</v>
      </c>
      <c r="L458" t="s">
        <v>761</v>
      </c>
      <c r="M458">
        <v>126</v>
      </c>
      <c r="N458">
        <v>1.60539919219E-3</v>
      </c>
      <c r="O458">
        <f t="shared" si="21"/>
        <v>-111.945448</v>
      </c>
      <c r="P458">
        <f t="shared" si="22"/>
        <v>33.377958</v>
      </c>
      <c r="Q458">
        <f t="shared" si="23"/>
        <v>150.57278456859518</v>
      </c>
    </row>
    <row r="459" spans="1:17" x14ac:dyDescent="0.25">
      <c r="A459">
        <v>2566497</v>
      </c>
      <c r="B459">
        <v>2</v>
      </c>
      <c r="C459" t="s">
        <v>768</v>
      </c>
      <c r="D459">
        <v>-111.943873782955</v>
      </c>
      <c r="E459">
        <v>33.378288924287801</v>
      </c>
      <c r="F459">
        <v>3</v>
      </c>
      <c r="G459" t="s">
        <v>771</v>
      </c>
      <c r="H459" t="s">
        <v>768</v>
      </c>
      <c r="I459" t="s">
        <v>759</v>
      </c>
      <c r="J459">
        <v>40759.754861111112</v>
      </c>
      <c r="K459" t="s">
        <v>769</v>
      </c>
      <c r="L459" t="s">
        <v>761</v>
      </c>
      <c r="M459">
        <v>126</v>
      </c>
      <c r="N459">
        <v>1.6086236940399999E-3</v>
      </c>
      <c r="O459">
        <f t="shared" si="21"/>
        <v>-111.945448</v>
      </c>
      <c r="P459">
        <f t="shared" si="22"/>
        <v>33.377958</v>
      </c>
      <c r="Q459">
        <f t="shared" si="23"/>
        <v>150.97766524377496</v>
      </c>
    </row>
    <row r="460" spans="1:17" x14ac:dyDescent="0.25">
      <c r="A460">
        <v>2289660</v>
      </c>
      <c r="B460">
        <v>2</v>
      </c>
      <c r="C460" t="s">
        <v>762</v>
      </c>
      <c r="D460">
        <v>-111.907492501249</v>
      </c>
      <c r="E460">
        <v>33.407502065222999</v>
      </c>
      <c r="F460">
        <v>3</v>
      </c>
      <c r="G460" t="s">
        <v>765</v>
      </c>
      <c r="H460" t="s">
        <v>762</v>
      </c>
      <c r="I460" t="s">
        <v>759</v>
      </c>
      <c r="J460">
        <v>39920.498611111114</v>
      </c>
      <c r="K460" t="s">
        <v>764</v>
      </c>
      <c r="L460" t="s">
        <v>761</v>
      </c>
      <c r="M460">
        <v>159</v>
      </c>
      <c r="N460">
        <v>1.6159753160399999E-3</v>
      </c>
      <c r="O460">
        <f t="shared" si="21"/>
        <v>-111.90910700000001</v>
      </c>
      <c r="P460">
        <f t="shared" si="22"/>
        <v>33.407432999999997</v>
      </c>
      <c r="Q460">
        <f t="shared" si="23"/>
        <v>150.39094556269853</v>
      </c>
    </row>
    <row r="461" spans="1:17" x14ac:dyDescent="0.25">
      <c r="A461">
        <v>2268482</v>
      </c>
      <c r="B461">
        <v>2</v>
      </c>
      <c r="C461" t="s">
        <v>788</v>
      </c>
      <c r="D461">
        <v>-111.93492292473201</v>
      </c>
      <c r="E461">
        <v>33.405832290061298</v>
      </c>
      <c r="F461">
        <v>2</v>
      </c>
      <c r="G461" t="s">
        <v>765</v>
      </c>
      <c r="H461" t="s">
        <v>788</v>
      </c>
      <c r="I461" t="s">
        <v>759</v>
      </c>
      <c r="J461">
        <v>39867.720833333333</v>
      </c>
      <c r="K461" t="s">
        <v>772</v>
      </c>
      <c r="L461" t="s">
        <v>761</v>
      </c>
      <c r="M461">
        <v>139</v>
      </c>
      <c r="N461">
        <v>1.6281816950199999E-3</v>
      </c>
      <c r="O461">
        <f t="shared" si="21"/>
        <v>-111.93469899999999</v>
      </c>
      <c r="P461">
        <f t="shared" si="22"/>
        <v>33.407445000000003</v>
      </c>
      <c r="Q461">
        <f t="shared" si="23"/>
        <v>180.07716640090268</v>
      </c>
    </row>
    <row r="462" spans="1:17" x14ac:dyDescent="0.25">
      <c r="A462">
        <v>2629618</v>
      </c>
      <c r="B462">
        <v>2</v>
      </c>
      <c r="C462" t="s">
        <v>762</v>
      </c>
      <c r="D462">
        <v>-111.933167462336</v>
      </c>
      <c r="E462">
        <v>33.421968940541603</v>
      </c>
      <c r="F462">
        <v>3</v>
      </c>
      <c r="G462" t="s">
        <v>763</v>
      </c>
      <c r="H462" t="s">
        <v>762</v>
      </c>
      <c r="I462" t="s">
        <v>759</v>
      </c>
      <c r="J462">
        <v>41072.555555555555</v>
      </c>
      <c r="K462" t="s">
        <v>769</v>
      </c>
      <c r="L462" t="s">
        <v>761</v>
      </c>
      <c r="M462">
        <v>115</v>
      </c>
      <c r="N462">
        <v>1.6362384932799999E-3</v>
      </c>
      <c r="O462">
        <f t="shared" si="21"/>
        <v>-111.934799</v>
      </c>
      <c r="P462">
        <f t="shared" si="22"/>
        <v>33.421844999999998</v>
      </c>
      <c r="Q462">
        <f t="shared" si="23"/>
        <v>152.40207420401327</v>
      </c>
    </row>
    <row r="463" spans="1:17" x14ac:dyDescent="0.25">
      <c r="A463">
        <v>2682407</v>
      </c>
      <c r="B463">
        <v>2</v>
      </c>
      <c r="C463" t="s">
        <v>757</v>
      </c>
      <c r="D463">
        <v>-111.94783612110101</v>
      </c>
      <c r="E463">
        <v>33.405743360586598</v>
      </c>
      <c r="F463">
        <v>3</v>
      </c>
      <c r="G463" t="s">
        <v>765</v>
      </c>
      <c r="H463" t="s">
        <v>757</v>
      </c>
      <c r="I463" t="s">
        <v>759</v>
      </c>
      <c r="J463">
        <v>41283.757638888892</v>
      </c>
      <c r="K463" t="s">
        <v>761</v>
      </c>
      <c r="L463" t="s">
        <v>760</v>
      </c>
      <c r="M463">
        <v>162</v>
      </c>
      <c r="N463">
        <v>1.6417413491400001E-3</v>
      </c>
      <c r="O463">
        <f t="shared" si="21"/>
        <v>-111.94783</v>
      </c>
      <c r="P463">
        <f t="shared" si="22"/>
        <v>33.407380000000003</v>
      </c>
      <c r="Q463">
        <f t="shared" si="23"/>
        <v>181.52314517696749</v>
      </c>
    </row>
    <row r="464" spans="1:17" x14ac:dyDescent="0.25">
      <c r="A464">
        <v>2522893</v>
      </c>
      <c r="B464">
        <v>2</v>
      </c>
      <c r="C464" t="s">
        <v>762</v>
      </c>
      <c r="D464">
        <v>-111.93814442423199</v>
      </c>
      <c r="E464">
        <v>33.421943221637498</v>
      </c>
      <c r="F464">
        <v>2</v>
      </c>
      <c r="G464" t="s">
        <v>758</v>
      </c>
      <c r="H464" t="s">
        <v>762</v>
      </c>
      <c r="I464" t="s">
        <v>759</v>
      </c>
      <c r="J464">
        <v>40671.671527777777</v>
      </c>
      <c r="K464" t="s">
        <v>763</v>
      </c>
      <c r="L464" t="s">
        <v>763</v>
      </c>
      <c r="M464">
        <v>151</v>
      </c>
      <c r="N464">
        <v>1.64835323681E-3</v>
      </c>
      <c r="O464">
        <f t="shared" si="21"/>
        <v>-111.936499</v>
      </c>
      <c r="P464">
        <f t="shared" si="22"/>
        <v>33.421844999999998</v>
      </c>
      <c r="Q464">
        <f t="shared" si="23"/>
        <v>153.45987279530172</v>
      </c>
    </row>
    <row r="465" spans="1:17" x14ac:dyDescent="0.25">
      <c r="A465">
        <v>2295168</v>
      </c>
      <c r="B465">
        <v>2</v>
      </c>
      <c r="C465" t="s">
        <v>762</v>
      </c>
      <c r="D465">
        <v>-111.916273868318</v>
      </c>
      <c r="E465">
        <v>33.422002453032498</v>
      </c>
      <c r="F465">
        <v>2</v>
      </c>
      <c r="G465" t="s">
        <v>765</v>
      </c>
      <c r="H465" t="s">
        <v>762</v>
      </c>
      <c r="I465" t="s">
        <v>759</v>
      </c>
      <c r="J465">
        <v>39925.614583333336</v>
      </c>
      <c r="K465" t="s">
        <v>769</v>
      </c>
      <c r="L465" t="s">
        <v>761</v>
      </c>
      <c r="M465">
        <v>116</v>
      </c>
      <c r="N465">
        <v>1.6511850994100001E-3</v>
      </c>
      <c r="O465">
        <f t="shared" si="21"/>
        <v>-111.91791000000001</v>
      </c>
      <c r="P465">
        <f t="shared" si="22"/>
        <v>33.421779999999998</v>
      </c>
      <c r="Q465">
        <f t="shared" si="23"/>
        <v>154.194954324978</v>
      </c>
    </row>
    <row r="466" spans="1:17" x14ac:dyDescent="0.25">
      <c r="A466">
        <v>2734582</v>
      </c>
      <c r="B466">
        <v>2</v>
      </c>
      <c r="C466" t="s">
        <v>780</v>
      </c>
      <c r="D466">
        <v>-111.939723723128</v>
      </c>
      <c r="E466">
        <v>33.401901702639101</v>
      </c>
      <c r="F466">
        <v>3</v>
      </c>
      <c r="G466" t="s">
        <v>771</v>
      </c>
      <c r="H466" t="s">
        <v>780</v>
      </c>
      <c r="I466" t="s">
        <v>759</v>
      </c>
      <c r="J466">
        <v>41415.910416666666</v>
      </c>
      <c r="K466" t="s">
        <v>761</v>
      </c>
      <c r="L466" t="s">
        <v>763</v>
      </c>
      <c r="M466">
        <v>145</v>
      </c>
      <c r="N466">
        <v>1.6613908309199999E-3</v>
      </c>
      <c r="O466">
        <f t="shared" si="21"/>
        <v>-111.939599</v>
      </c>
      <c r="P466">
        <f t="shared" si="22"/>
        <v>33.400244999999998</v>
      </c>
      <c r="Q466">
        <f t="shared" si="23"/>
        <v>184.11346977560285</v>
      </c>
    </row>
    <row r="467" spans="1:17" x14ac:dyDescent="0.25">
      <c r="A467">
        <v>2784826</v>
      </c>
      <c r="B467">
        <v>2</v>
      </c>
      <c r="C467" t="s">
        <v>762</v>
      </c>
      <c r="D467">
        <v>-111.924429385449</v>
      </c>
      <c r="E467">
        <v>33.407507003731098</v>
      </c>
      <c r="F467">
        <v>2</v>
      </c>
      <c r="G467" t="s">
        <v>765</v>
      </c>
      <c r="H467" t="s">
        <v>762</v>
      </c>
      <c r="I467" t="s">
        <v>759</v>
      </c>
      <c r="J467">
        <v>41582.461111111108</v>
      </c>
      <c r="K467" t="s">
        <v>769</v>
      </c>
      <c r="L467" t="s">
        <v>761</v>
      </c>
      <c r="M467">
        <v>138</v>
      </c>
      <c r="N467">
        <v>1.66976614604E-3</v>
      </c>
      <c r="O467">
        <f t="shared" si="21"/>
        <v>-111.926098</v>
      </c>
      <c r="P467">
        <f t="shared" si="22"/>
        <v>33.407445000000003</v>
      </c>
      <c r="Q467">
        <f t="shared" si="23"/>
        <v>155.38234640689191</v>
      </c>
    </row>
    <row r="468" spans="1:17" x14ac:dyDescent="0.25">
      <c r="A468">
        <v>2740128</v>
      </c>
      <c r="B468">
        <v>2</v>
      </c>
      <c r="C468" t="s">
        <v>762</v>
      </c>
      <c r="D468">
        <v>-111.93961523700899</v>
      </c>
      <c r="E468">
        <v>33.394518078452002</v>
      </c>
      <c r="F468">
        <v>3</v>
      </c>
      <c r="G468" t="s">
        <v>763</v>
      </c>
      <c r="H468" t="s">
        <v>762</v>
      </c>
      <c r="I468" t="s">
        <v>759</v>
      </c>
      <c r="J468">
        <v>41444.73541666667</v>
      </c>
      <c r="K468" t="s">
        <v>761</v>
      </c>
      <c r="L468" t="s">
        <v>760</v>
      </c>
      <c r="M468">
        <v>144</v>
      </c>
      <c r="N468">
        <v>1.67611377654E-3</v>
      </c>
      <c r="O468">
        <f t="shared" si="21"/>
        <v>-111.939499</v>
      </c>
      <c r="P468">
        <f t="shared" si="22"/>
        <v>33.392845999999999</v>
      </c>
      <c r="Q468">
        <f t="shared" si="23"/>
        <v>185.7678412916683</v>
      </c>
    </row>
    <row r="469" spans="1:17" x14ac:dyDescent="0.25">
      <c r="A469">
        <v>2330272</v>
      </c>
      <c r="B469">
        <v>2</v>
      </c>
      <c r="C469" t="s">
        <v>762</v>
      </c>
      <c r="D469">
        <v>-111.909041302348</v>
      </c>
      <c r="E469">
        <v>33.427463453251001</v>
      </c>
      <c r="F469">
        <v>2</v>
      </c>
      <c r="G469" t="s">
        <v>765</v>
      </c>
      <c r="H469" t="s">
        <v>762</v>
      </c>
      <c r="I469" t="s">
        <v>759</v>
      </c>
      <c r="J469">
        <v>40008.209027777775</v>
      </c>
      <c r="K469" t="s">
        <v>764</v>
      </c>
      <c r="L469" t="s">
        <v>770</v>
      </c>
      <c r="M469">
        <v>104</v>
      </c>
      <c r="N469">
        <v>1.68764185537E-3</v>
      </c>
      <c r="O469">
        <f t="shared" si="21"/>
        <v>-111.90889799999999</v>
      </c>
      <c r="P469">
        <f t="shared" si="22"/>
        <v>33.429144999999998</v>
      </c>
      <c r="Q469">
        <f t="shared" si="23"/>
        <v>186.9788527028926</v>
      </c>
    </row>
    <row r="470" spans="1:17" x14ac:dyDescent="0.25">
      <c r="A470">
        <v>2363294</v>
      </c>
      <c r="B470">
        <v>2</v>
      </c>
      <c r="C470" t="s">
        <v>762</v>
      </c>
      <c r="D470">
        <v>-111.92440984512299</v>
      </c>
      <c r="E470">
        <v>33.407517013531702</v>
      </c>
      <c r="F470">
        <v>2</v>
      </c>
      <c r="G470" t="s">
        <v>765</v>
      </c>
      <c r="H470" t="s">
        <v>762</v>
      </c>
      <c r="I470" t="s">
        <v>759</v>
      </c>
      <c r="J470">
        <v>40135.6875</v>
      </c>
      <c r="K470" t="s">
        <v>769</v>
      </c>
      <c r="L470" t="s">
        <v>761</v>
      </c>
      <c r="M470">
        <v>138</v>
      </c>
      <c r="N470">
        <v>1.6896901602E-3</v>
      </c>
      <c r="O470">
        <f t="shared" si="21"/>
        <v>-111.926098</v>
      </c>
      <c r="P470">
        <f t="shared" si="22"/>
        <v>33.407445000000003</v>
      </c>
      <c r="Q470">
        <f t="shared" si="23"/>
        <v>157.25088862582675</v>
      </c>
    </row>
    <row r="471" spans="1:17" x14ac:dyDescent="0.25">
      <c r="A471">
        <v>2675705</v>
      </c>
      <c r="B471">
        <v>2</v>
      </c>
      <c r="C471" t="s">
        <v>780</v>
      </c>
      <c r="D471">
        <v>-111.924388261865</v>
      </c>
      <c r="E471">
        <v>33.407506327527997</v>
      </c>
      <c r="F471">
        <v>3</v>
      </c>
      <c r="G471" t="s">
        <v>763</v>
      </c>
      <c r="H471" t="s">
        <v>780</v>
      </c>
      <c r="I471" t="s">
        <v>759</v>
      </c>
      <c r="J471">
        <v>41240.361805555556</v>
      </c>
      <c r="K471" t="s">
        <v>761</v>
      </c>
      <c r="L471" t="s">
        <v>770</v>
      </c>
      <c r="M471">
        <v>138</v>
      </c>
      <c r="N471">
        <v>1.71083767668E-3</v>
      </c>
      <c r="O471">
        <f t="shared" si="21"/>
        <v>-111.926098</v>
      </c>
      <c r="P471">
        <f t="shared" si="22"/>
        <v>33.407445000000003</v>
      </c>
      <c r="Q471">
        <f t="shared" si="23"/>
        <v>159.20116518710674</v>
      </c>
    </row>
    <row r="472" spans="1:17" x14ac:dyDescent="0.25">
      <c r="A472">
        <v>2698604</v>
      </c>
      <c r="B472">
        <v>2</v>
      </c>
      <c r="C472" t="s">
        <v>769</v>
      </c>
      <c r="D472">
        <v>-111.924388618853</v>
      </c>
      <c r="E472">
        <v>33.414766301471303</v>
      </c>
      <c r="F472">
        <v>3</v>
      </c>
      <c r="G472" t="s">
        <v>783</v>
      </c>
      <c r="H472" t="s">
        <v>769</v>
      </c>
      <c r="I472" t="s">
        <v>759</v>
      </c>
      <c r="J472">
        <v>41324.563194444447</v>
      </c>
      <c r="K472" t="s">
        <v>761</v>
      </c>
      <c r="L472" t="s">
        <v>824</v>
      </c>
      <c r="M472">
        <v>131</v>
      </c>
      <c r="N472">
        <v>1.7136796528600001E-3</v>
      </c>
      <c r="O472">
        <f t="shared" si="21"/>
        <v>-111.926098</v>
      </c>
      <c r="P472">
        <f t="shared" si="22"/>
        <v>33.414645</v>
      </c>
      <c r="Q472">
        <f t="shared" si="23"/>
        <v>159.59067721497223</v>
      </c>
    </row>
    <row r="473" spans="1:17" x14ac:dyDescent="0.25">
      <c r="A473">
        <v>2673819</v>
      </c>
      <c r="B473">
        <v>2</v>
      </c>
      <c r="C473" t="s">
        <v>762</v>
      </c>
      <c r="D473">
        <v>-111.93778516938799</v>
      </c>
      <c r="E473">
        <v>33.392875819744802</v>
      </c>
      <c r="F473">
        <v>4</v>
      </c>
      <c r="G473" t="s">
        <v>765</v>
      </c>
      <c r="H473" t="s">
        <v>762</v>
      </c>
      <c r="I473" t="s">
        <v>759</v>
      </c>
      <c r="J473">
        <v>41168.724999999999</v>
      </c>
      <c r="K473" t="s">
        <v>764</v>
      </c>
      <c r="L473" t="s">
        <v>761</v>
      </c>
      <c r="M473">
        <v>144</v>
      </c>
      <c r="N473">
        <v>1.71409001625E-3</v>
      </c>
      <c r="O473">
        <f t="shared" si="21"/>
        <v>-111.939499</v>
      </c>
      <c r="P473">
        <f t="shared" si="22"/>
        <v>33.392845999999999</v>
      </c>
      <c r="Q473">
        <f t="shared" si="23"/>
        <v>159.47081180965563</v>
      </c>
    </row>
    <row r="474" spans="1:17" x14ac:dyDescent="0.25">
      <c r="A474">
        <v>2587327</v>
      </c>
      <c r="B474">
        <v>2</v>
      </c>
      <c r="C474" t="s">
        <v>762</v>
      </c>
      <c r="D474">
        <v>-111.938136266493</v>
      </c>
      <c r="E474">
        <v>33.421327175177602</v>
      </c>
      <c r="F474">
        <v>2</v>
      </c>
      <c r="G474" t="s">
        <v>771</v>
      </c>
      <c r="H474" t="s">
        <v>762</v>
      </c>
      <c r="I474" t="s">
        <v>759</v>
      </c>
      <c r="J474">
        <v>40863.85833333333</v>
      </c>
      <c r="K474" t="s">
        <v>761</v>
      </c>
      <c r="L474" t="s">
        <v>798</v>
      </c>
      <c r="M474">
        <v>151</v>
      </c>
      <c r="N474">
        <v>1.7172024096799999E-3</v>
      </c>
      <c r="O474">
        <f t="shared" si="21"/>
        <v>-111.936499</v>
      </c>
      <c r="P474">
        <f t="shared" si="22"/>
        <v>33.421844999999998</v>
      </c>
      <c r="Q474">
        <f t="shared" si="23"/>
        <v>162.78211556362183</v>
      </c>
    </row>
    <row r="475" spans="1:17" x14ac:dyDescent="0.25">
      <c r="A475">
        <v>2270249</v>
      </c>
      <c r="B475">
        <v>2</v>
      </c>
      <c r="C475" t="s">
        <v>780</v>
      </c>
      <c r="D475">
        <v>-111.93994786123299</v>
      </c>
      <c r="E475">
        <v>33.417226468894697</v>
      </c>
      <c r="F475">
        <v>3</v>
      </c>
      <c r="G475" t="s">
        <v>771</v>
      </c>
      <c r="H475" t="s">
        <v>780</v>
      </c>
      <c r="I475" t="s">
        <v>759</v>
      </c>
      <c r="J475">
        <v>39860.38958333333</v>
      </c>
      <c r="K475" t="s">
        <v>761</v>
      </c>
      <c r="L475" t="s">
        <v>760</v>
      </c>
      <c r="M475">
        <v>111</v>
      </c>
      <c r="N475">
        <v>1.7249663262200001E-3</v>
      </c>
      <c r="O475">
        <f t="shared" si="21"/>
        <v>-111.93979899999999</v>
      </c>
      <c r="P475">
        <f t="shared" si="22"/>
        <v>33.418945000000001</v>
      </c>
      <c r="Q475">
        <f t="shared" si="23"/>
        <v>191.10740816127759</v>
      </c>
    </row>
    <row r="476" spans="1:17" x14ac:dyDescent="0.25">
      <c r="A476">
        <v>2767982</v>
      </c>
      <c r="B476">
        <v>2</v>
      </c>
      <c r="C476" t="s">
        <v>762</v>
      </c>
      <c r="D476">
        <v>-111.924370442312</v>
      </c>
      <c r="E476">
        <v>33.407506596419601</v>
      </c>
      <c r="F476">
        <v>2</v>
      </c>
      <c r="G476" t="s">
        <v>765</v>
      </c>
      <c r="H476" t="s">
        <v>762</v>
      </c>
      <c r="I476" t="s">
        <v>759</v>
      </c>
      <c r="J476">
        <v>41532.540972222225</v>
      </c>
      <c r="K476" t="s">
        <v>769</v>
      </c>
      <c r="L476" t="s">
        <v>761</v>
      </c>
      <c r="M476">
        <v>138</v>
      </c>
      <c r="N476">
        <v>1.72865545563E-3</v>
      </c>
      <c r="O476">
        <f t="shared" si="21"/>
        <v>-111.926098</v>
      </c>
      <c r="P476">
        <f t="shared" si="22"/>
        <v>33.407445000000003</v>
      </c>
      <c r="Q476">
        <f t="shared" si="23"/>
        <v>160.8586719238121</v>
      </c>
    </row>
    <row r="477" spans="1:17" x14ac:dyDescent="0.25">
      <c r="A477">
        <v>2458292</v>
      </c>
      <c r="B477">
        <v>2</v>
      </c>
      <c r="C477" t="s">
        <v>762</v>
      </c>
      <c r="D477">
        <v>-111.92451580745799</v>
      </c>
      <c r="E477">
        <v>33.422023042657898</v>
      </c>
      <c r="F477">
        <v>3</v>
      </c>
      <c r="G477" t="s">
        <v>763</v>
      </c>
      <c r="H477" t="s">
        <v>762</v>
      </c>
      <c r="I477" t="s">
        <v>759</v>
      </c>
      <c r="J477">
        <v>40464.393750000003</v>
      </c>
      <c r="K477" t="s">
        <v>764</v>
      </c>
      <c r="L477" t="s">
        <v>761</v>
      </c>
      <c r="M477">
        <v>117</v>
      </c>
      <c r="N477">
        <v>1.78332772275E-3</v>
      </c>
      <c r="O477">
        <f t="shared" si="21"/>
        <v>-111.926299</v>
      </c>
      <c r="P477">
        <f t="shared" si="22"/>
        <v>33.422044999999997</v>
      </c>
      <c r="Q477">
        <f t="shared" si="23"/>
        <v>165.90708019351516</v>
      </c>
    </row>
    <row r="478" spans="1:17" x14ac:dyDescent="0.25">
      <c r="A478">
        <v>2566601</v>
      </c>
      <c r="B478">
        <v>2</v>
      </c>
      <c r="C478" t="s">
        <v>762</v>
      </c>
      <c r="D478">
        <v>-111.939836846521</v>
      </c>
      <c r="E478">
        <v>33.402019229257</v>
      </c>
      <c r="F478">
        <v>3</v>
      </c>
      <c r="G478" t="s">
        <v>771</v>
      </c>
      <c r="H478" t="s">
        <v>762</v>
      </c>
      <c r="I478" t="s">
        <v>759</v>
      </c>
      <c r="J478">
        <v>40773.34652777778</v>
      </c>
      <c r="K478" t="s">
        <v>769</v>
      </c>
      <c r="L478" t="s">
        <v>777</v>
      </c>
      <c r="M478">
        <v>145</v>
      </c>
      <c r="N478">
        <v>1.79010067425E-3</v>
      </c>
      <c r="O478">
        <f t="shared" si="21"/>
        <v>-111.939599</v>
      </c>
      <c r="P478">
        <f t="shared" si="22"/>
        <v>33.400244999999998</v>
      </c>
      <c r="Q478">
        <f t="shared" si="23"/>
        <v>198.02264033186475</v>
      </c>
    </row>
    <row r="479" spans="1:17" x14ac:dyDescent="0.25">
      <c r="A479">
        <v>2291813</v>
      </c>
      <c r="B479">
        <v>2</v>
      </c>
      <c r="C479" t="s">
        <v>780</v>
      </c>
      <c r="D479">
        <v>-111.93659387028301</v>
      </c>
      <c r="E479">
        <v>33.392878440155897</v>
      </c>
      <c r="F479">
        <v>4</v>
      </c>
      <c r="G479" t="s">
        <v>765</v>
      </c>
      <c r="H479" t="s">
        <v>780</v>
      </c>
      <c r="I479" t="s">
        <v>759</v>
      </c>
      <c r="J479">
        <v>39921.569444444445</v>
      </c>
      <c r="K479" t="s">
        <v>761</v>
      </c>
      <c r="L479" t="s">
        <v>763</v>
      </c>
      <c r="M479">
        <v>141</v>
      </c>
      <c r="N479">
        <v>1.79616325458E-3</v>
      </c>
      <c r="O479">
        <f t="shared" si="21"/>
        <v>-111.934798</v>
      </c>
      <c r="P479">
        <f t="shared" si="22"/>
        <v>33.392845999999999</v>
      </c>
      <c r="Q479">
        <f t="shared" si="23"/>
        <v>167.10734574954705</v>
      </c>
    </row>
    <row r="480" spans="1:17" x14ac:dyDescent="0.25">
      <c r="A480">
        <v>2691315</v>
      </c>
      <c r="B480">
        <v>2</v>
      </c>
      <c r="C480" t="s">
        <v>762</v>
      </c>
      <c r="D480">
        <v>-111.92438217733699</v>
      </c>
      <c r="E480">
        <v>33.418515548305002</v>
      </c>
      <c r="F480">
        <v>3</v>
      </c>
      <c r="G480" t="s">
        <v>771</v>
      </c>
      <c r="H480" t="s">
        <v>762</v>
      </c>
      <c r="I480" t="s">
        <v>759</v>
      </c>
      <c r="J480">
        <v>41304.779166666667</v>
      </c>
      <c r="K480" t="s">
        <v>764</v>
      </c>
      <c r="L480" t="s">
        <v>761</v>
      </c>
      <c r="M480">
        <v>154</v>
      </c>
      <c r="N480">
        <v>1.83026228279E-3</v>
      </c>
      <c r="O480">
        <f t="shared" si="21"/>
        <v>-111.926198</v>
      </c>
      <c r="P480">
        <f t="shared" si="22"/>
        <v>33.418745000000001</v>
      </c>
      <c r="Q480">
        <f t="shared" si="23"/>
        <v>170.83096807640612</v>
      </c>
    </row>
    <row r="481" spans="1:17" x14ac:dyDescent="0.25">
      <c r="A481">
        <v>2314047</v>
      </c>
      <c r="B481">
        <v>2</v>
      </c>
      <c r="C481" t="s">
        <v>762</v>
      </c>
      <c r="D481">
        <v>-111.927955113352</v>
      </c>
      <c r="E481">
        <v>33.407457592158103</v>
      </c>
      <c r="F481">
        <v>1</v>
      </c>
      <c r="G481" t="s">
        <v>771</v>
      </c>
      <c r="H481" t="s">
        <v>762</v>
      </c>
      <c r="I481" t="s">
        <v>759</v>
      </c>
      <c r="J481">
        <v>39971.45416666667</v>
      </c>
      <c r="K481" t="s">
        <v>761</v>
      </c>
      <c r="L481" t="s">
        <v>760</v>
      </c>
      <c r="M481">
        <v>138</v>
      </c>
      <c r="N481">
        <v>1.8571560420800001E-3</v>
      </c>
      <c r="O481">
        <f t="shared" si="21"/>
        <v>-111.926098</v>
      </c>
      <c r="P481">
        <f t="shared" si="22"/>
        <v>33.407445000000003</v>
      </c>
      <c r="Q481">
        <f t="shared" si="23"/>
        <v>172.7716536431362</v>
      </c>
    </row>
    <row r="482" spans="1:17" x14ac:dyDescent="0.25">
      <c r="A482">
        <v>2457478</v>
      </c>
      <c r="B482">
        <v>2</v>
      </c>
      <c r="C482" t="s">
        <v>780</v>
      </c>
      <c r="D482">
        <v>-111.934896192295</v>
      </c>
      <c r="E482">
        <v>33.405582500042598</v>
      </c>
      <c r="F482">
        <v>3</v>
      </c>
      <c r="G482" t="s">
        <v>771</v>
      </c>
      <c r="H482" t="s">
        <v>780</v>
      </c>
      <c r="I482" t="s">
        <v>759</v>
      </c>
      <c r="J482">
        <v>40452.36041666667</v>
      </c>
      <c r="K482" t="s">
        <v>761</v>
      </c>
      <c r="L482" t="s">
        <v>769</v>
      </c>
      <c r="M482">
        <v>139</v>
      </c>
      <c r="N482">
        <v>1.8729097395599999E-3</v>
      </c>
      <c r="O482">
        <f t="shared" si="21"/>
        <v>-111.93469899999999</v>
      </c>
      <c r="P482">
        <f t="shared" si="22"/>
        <v>33.407445000000003</v>
      </c>
      <c r="Q482">
        <f t="shared" si="23"/>
        <v>207.38574831118623</v>
      </c>
    </row>
    <row r="483" spans="1:17" x14ac:dyDescent="0.25">
      <c r="A483">
        <v>2733030</v>
      </c>
      <c r="B483">
        <v>2</v>
      </c>
      <c r="C483" t="s">
        <v>762</v>
      </c>
      <c r="D483">
        <v>-111.91604025775899</v>
      </c>
      <c r="E483">
        <v>33.422008896064199</v>
      </c>
      <c r="F483">
        <v>2</v>
      </c>
      <c r="G483" t="s">
        <v>763</v>
      </c>
      <c r="H483" t="s">
        <v>762</v>
      </c>
      <c r="I483" t="s">
        <v>759</v>
      </c>
      <c r="J483">
        <v>41407.847222222219</v>
      </c>
      <c r="K483" t="s">
        <v>761</v>
      </c>
      <c r="L483" t="s">
        <v>760</v>
      </c>
      <c r="M483">
        <v>116</v>
      </c>
      <c r="N483">
        <v>1.88370099964E-3</v>
      </c>
      <c r="O483">
        <f t="shared" si="21"/>
        <v>-111.91791000000001</v>
      </c>
      <c r="P483">
        <f t="shared" si="22"/>
        <v>33.421779999999998</v>
      </c>
      <c r="Q483">
        <f t="shared" si="23"/>
        <v>175.78377586670823</v>
      </c>
    </row>
    <row r="484" spans="1:17" x14ac:dyDescent="0.25">
      <c r="A484">
        <v>2354556</v>
      </c>
      <c r="B484">
        <v>2</v>
      </c>
      <c r="C484" t="s">
        <v>769</v>
      </c>
      <c r="D484">
        <v>-111.961113245248</v>
      </c>
      <c r="E484">
        <v>33.431434446402598</v>
      </c>
      <c r="F484">
        <v>4</v>
      </c>
      <c r="G484" t="s">
        <v>765</v>
      </c>
      <c r="H484" t="s">
        <v>769</v>
      </c>
      <c r="I484" t="s">
        <v>759</v>
      </c>
      <c r="J484">
        <v>40111.377083333333</v>
      </c>
      <c r="K484" t="s">
        <v>761</v>
      </c>
      <c r="L484" t="s">
        <v>798</v>
      </c>
      <c r="M484">
        <v>167</v>
      </c>
      <c r="N484">
        <v>1.88424345716E-3</v>
      </c>
      <c r="O484">
        <f t="shared" si="21"/>
        <v>-111.961085</v>
      </c>
      <c r="P484">
        <f t="shared" si="22"/>
        <v>33.433430000000001</v>
      </c>
      <c r="Q484">
        <f t="shared" si="23"/>
        <v>221.34558590871075</v>
      </c>
    </row>
    <row r="485" spans="1:17" x14ac:dyDescent="0.25">
      <c r="A485">
        <v>2281497</v>
      </c>
      <c r="B485">
        <v>2</v>
      </c>
      <c r="C485" t="s">
        <v>762</v>
      </c>
      <c r="D485">
        <v>-111.92630001773701</v>
      </c>
      <c r="E485">
        <v>33.4109531942484</v>
      </c>
      <c r="F485">
        <v>3</v>
      </c>
      <c r="G485" t="s">
        <v>765</v>
      </c>
      <c r="H485" t="s">
        <v>762</v>
      </c>
      <c r="I485" t="s">
        <v>759</v>
      </c>
      <c r="J485">
        <v>39892.578472222223</v>
      </c>
      <c r="K485" t="s">
        <v>769</v>
      </c>
      <c r="L485" t="s">
        <v>761</v>
      </c>
      <c r="M485">
        <v>136</v>
      </c>
      <c r="N485">
        <v>1.8945544648900001E-3</v>
      </c>
      <c r="O485">
        <f t="shared" si="21"/>
        <v>-111.926198</v>
      </c>
      <c r="P485">
        <f t="shared" si="22"/>
        <v>33.412844999999997</v>
      </c>
      <c r="Q485">
        <f t="shared" si="23"/>
        <v>210.03768086878597</v>
      </c>
    </row>
    <row r="486" spans="1:17" x14ac:dyDescent="0.25">
      <c r="A486">
        <v>2343691</v>
      </c>
      <c r="B486">
        <v>2</v>
      </c>
      <c r="C486" t="s">
        <v>780</v>
      </c>
      <c r="D486">
        <v>-111.932910831735</v>
      </c>
      <c r="E486">
        <v>33.422013853182001</v>
      </c>
      <c r="F486">
        <v>2</v>
      </c>
      <c r="G486" t="s">
        <v>765</v>
      </c>
      <c r="H486" t="s">
        <v>780</v>
      </c>
      <c r="I486" t="s">
        <v>759</v>
      </c>
      <c r="J486">
        <v>40085.576388888891</v>
      </c>
      <c r="K486" t="s">
        <v>761</v>
      </c>
      <c r="L486" t="s">
        <v>760</v>
      </c>
      <c r="M486">
        <v>115</v>
      </c>
      <c r="N486">
        <v>1.8957032452400001E-3</v>
      </c>
      <c r="O486">
        <f t="shared" si="21"/>
        <v>-111.934799</v>
      </c>
      <c r="P486">
        <f t="shared" si="22"/>
        <v>33.421844999999998</v>
      </c>
      <c r="Q486">
        <f t="shared" si="23"/>
        <v>176.65055265701776</v>
      </c>
    </row>
    <row r="487" spans="1:17" x14ac:dyDescent="0.25">
      <c r="A487">
        <v>2343841</v>
      </c>
      <c r="B487">
        <v>2</v>
      </c>
      <c r="C487" t="s">
        <v>762</v>
      </c>
      <c r="D487">
        <v>-111.940031598003</v>
      </c>
      <c r="E487">
        <v>33.427329636041101</v>
      </c>
      <c r="F487">
        <v>3</v>
      </c>
      <c r="G487" t="s">
        <v>758</v>
      </c>
      <c r="H487" t="s">
        <v>762</v>
      </c>
      <c r="I487" t="s">
        <v>759</v>
      </c>
      <c r="J487">
        <v>40075.076388888891</v>
      </c>
      <c r="K487" t="s">
        <v>761</v>
      </c>
      <c r="L487" t="s">
        <v>772</v>
      </c>
      <c r="M487">
        <v>106</v>
      </c>
      <c r="N487">
        <v>1.8989351854199999E-3</v>
      </c>
      <c r="O487">
        <f t="shared" si="21"/>
        <v>-111.93979899999999</v>
      </c>
      <c r="P487">
        <f t="shared" si="22"/>
        <v>33.425445000000003</v>
      </c>
      <c r="Q487">
        <f t="shared" si="23"/>
        <v>210.14496189055996</v>
      </c>
    </row>
    <row r="488" spans="1:17" x14ac:dyDescent="0.25">
      <c r="A488">
        <v>2709650</v>
      </c>
      <c r="B488">
        <v>2</v>
      </c>
      <c r="C488" t="s">
        <v>762</v>
      </c>
      <c r="D488">
        <v>-111.936588075676</v>
      </c>
      <c r="E488">
        <v>33.414800310895998</v>
      </c>
      <c r="F488">
        <v>3</v>
      </c>
      <c r="G488" t="s">
        <v>758</v>
      </c>
      <c r="H488" t="s">
        <v>762</v>
      </c>
      <c r="I488" t="s">
        <v>759</v>
      </c>
      <c r="J488">
        <v>41355.366666666669</v>
      </c>
      <c r="K488" t="s">
        <v>760</v>
      </c>
      <c r="L488" t="s">
        <v>761</v>
      </c>
      <c r="M488">
        <v>133</v>
      </c>
      <c r="N488">
        <v>1.9062503936499999E-3</v>
      </c>
      <c r="O488">
        <f t="shared" si="21"/>
        <v>-111.93469899999999</v>
      </c>
      <c r="P488">
        <f t="shared" si="22"/>
        <v>33.414544999999997</v>
      </c>
      <c r="Q488">
        <f t="shared" si="23"/>
        <v>178.00618041921427</v>
      </c>
    </row>
    <row r="489" spans="1:17" x14ac:dyDescent="0.25">
      <c r="A489">
        <v>2675306</v>
      </c>
      <c r="B489">
        <v>2</v>
      </c>
      <c r="C489" t="s">
        <v>762</v>
      </c>
      <c r="D489">
        <v>-111.932771996768</v>
      </c>
      <c r="E489">
        <v>33.414578481923499</v>
      </c>
      <c r="F489">
        <v>2</v>
      </c>
      <c r="G489" t="s">
        <v>763</v>
      </c>
      <c r="H489" t="s">
        <v>762</v>
      </c>
      <c r="I489" t="s">
        <v>759</v>
      </c>
      <c r="J489">
        <v>41184.556250000001</v>
      </c>
      <c r="K489" t="s">
        <v>769</v>
      </c>
      <c r="L489" t="s">
        <v>761</v>
      </c>
      <c r="M489">
        <v>133</v>
      </c>
      <c r="N489">
        <v>1.9272940863600001E-3</v>
      </c>
      <c r="O489">
        <f t="shared" si="21"/>
        <v>-111.93469899999999</v>
      </c>
      <c r="P489">
        <f t="shared" si="22"/>
        <v>33.414544999999997</v>
      </c>
      <c r="Q489">
        <f t="shared" si="23"/>
        <v>179.30627613055643</v>
      </c>
    </row>
    <row r="490" spans="1:17" x14ac:dyDescent="0.25">
      <c r="A490">
        <v>2456083</v>
      </c>
      <c r="B490">
        <v>2</v>
      </c>
      <c r="C490" t="s">
        <v>762</v>
      </c>
      <c r="D490">
        <v>-111.93277775284901</v>
      </c>
      <c r="E490">
        <v>33.414701997258398</v>
      </c>
      <c r="F490">
        <v>2</v>
      </c>
      <c r="G490" t="s">
        <v>758</v>
      </c>
      <c r="H490" t="s">
        <v>762</v>
      </c>
      <c r="I490" t="s">
        <v>759</v>
      </c>
      <c r="J490">
        <v>40426.965277777781</v>
      </c>
      <c r="K490" t="s">
        <v>770</v>
      </c>
      <c r="L490" t="s">
        <v>761</v>
      </c>
      <c r="M490">
        <v>133</v>
      </c>
      <c r="N490">
        <v>1.9276510976599999E-3</v>
      </c>
      <c r="O490">
        <f t="shared" si="21"/>
        <v>-111.93469899999999</v>
      </c>
      <c r="P490">
        <f t="shared" si="22"/>
        <v>33.414544999999997</v>
      </c>
      <c r="Q490">
        <f t="shared" si="23"/>
        <v>179.57854244972901</v>
      </c>
    </row>
    <row r="491" spans="1:17" x14ac:dyDescent="0.25">
      <c r="A491">
        <v>2457393</v>
      </c>
      <c r="B491">
        <v>2</v>
      </c>
      <c r="C491" t="s">
        <v>788</v>
      </c>
      <c r="D491">
        <v>-111.94603133204301</v>
      </c>
      <c r="E491">
        <v>33.425470956971999</v>
      </c>
      <c r="F491">
        <v>3</v>
      </c>
      <c r="G491" t="s">
        <v>763</v>
      </c>
      <c r="H491" t="s">
        <v>788</v>
      </c>
      <c r="I491" t="s">
        <v>759</v>
      </c>
      <c r="J491">
        <v>40459.498611111114</v>
      </c>
      <c r="K491" t="s">
        <v>761</v>
      </c>
      <c r="L491" t="s">
        <v>761</v>
      </c>
      <c r="M491">
        <v>108</v>
      </c>
      <c r="N491">
        <v>1.9325063748500001E-3</v>
      </c>
      <c r="O491">
        <f t="shared" si="21"/>
        <v>-111.94409899999999</v>
      </c>
      <c r="P491">
        <f t="shared" si="22"/>
        <v>33.425445000000003</v>
      </c>
      <c r="Q491">
        <f t="shared" si="23"/>
        <v>179.78660471748447</v>
      </c>
    </row>
    <row r="492" spans="1:17" x14ac:dyDescent="0.25">
      <c r="A492">
        <v>2656723</v>
      </c>
      <c r="B492">
        <v>2</v>
      </c>
      <c r="C492" t="s">
        <v>762</v>
      </c>
      <c r="D492">
        <v>-111.934965430085</v>
      </c>
      <c r="E492">
        <v>33.424252406000598</v>
      </c>
      <c r="F492">
        <v>3</v>
      </c>
      <c r="G492" t="s">
        <v>758</v>
      </c>
      <c r="H492" t="s">
        <v>762</v>
      </c>
      <c r="I492" t="s">
        <v>759</v>
      </c>
      <c r="J492">
        <v>41151.804166666669</v>
      </c>
      <c r="K492" t="s">
        <v>764</v>
      </c>
      <c r="L492" t="s">
        <v>761</v>
      </c>
      <c r="M492">
        <v>107</v>
      </c>
      <c r="N492">
        <v>1.94270870992E-3</v>
      </c>
      <c r="O492">
        <f t="shared" si="21"/>
        <v>-111.936499</v>
      </c>
      <c r="P492">
        <f t="shared" si="22"/>
        <v>33.425445000000003</v>
      </c>
      <c r="Q492">
        <f t="shared" si="23"/>
        <v>194.55044389944558</v>
      </c>
    </row>
    <row r="493" spans="1:17" x14ac:dyDescent="0.25">
      <c r="A493">
        <v>2305189</v>
      </c>
      <c r="B493">
        <v>2</v>
      </c>
      <c r="C493" t="s">
        <v>769</v>
      </c>
      <c r="D493">
        <v>-111.94003251695599</v>
      </c>
      <c r="E493">
        <v>33.427387285929598</v>
      </c>
      <c r="F493">
        <v>3</v>
      </c>
      <c r="G493" t="s">
        <v>758</v>
      </c>
      <c r="H493" t="s">
        <v>769</v>
      </c>
      <c r="I493" t="s">
        <v>759</v>
      </c>
      <c r="J493">
        <v>39952.893055555556</v>
      </c>
      <c r="K493" t="s">
        <v>761</v>
      </c>
      <c r="L493" t="s">
        <v>770</v>
      </c>
      <c r="M493">
        <v>106</v>
      </c>
      <c r="N493">
        <v>1.9562731918200001E-3</v>
      </c>
      <c r="O493">
        <f t="shared" si="21"/>
        <v>-111.93979899999999</v>
      </c>
      <c r="P493">
        <f t="shared" si="22"/>
        <v>33.425445000000003</v>
      </c>
      <c r="Q493">
        <f t="shared" si="23"/>
        <v>216.51457648987773</v>
      </c>
    </row>
    <row r="494" spans="1:17" x14ac:dyDescent="0.25">
      <c r="A494">
        <v>2793068</v>
      </c>
      <c r="B494">
        <v>2</v>
      </c>
      <c r="C494" t="s">
        <v>757</v>
      </c>
      <c r="D494">
        <v>-111.929323222362</v>
      </c>
      <c r="E494">
        <v>33.416705564083202</v>
      </c>
      <c r="F494">
        <v>2</v>
      </c>
      <c r="G494" t="s">
        <v>771</v>
      </c>
      <c r="H494" t="s">
        <v>757</v>
      </c>
      <c r="I494" t="s">
        <v>759</v>
      </c>
      <c r="J494">
        <v>41514.5</v>
      </c>
      <c r="K494" t="s">
        <v>781</v>
      </c>
      <c r="L494" t="s">
        <v>781</v>
      </c>
      <c r="M494">
        <v>134</v>
      </c>
      <c r="N494">
        <v>2.0178994619200002E-3</v>
      </c>
      <c r="O494">
        <f t="shared" si="21"/>
        <v>-111.92914</v>
      </c>
      <c r="P494">
        <f t="shared" si="22"/>
        <v>33.414695999999999</v>
      </c>
      <c r="Q494">
        <f t="shared" si="23"/>
        <v>223.534724080329</v>
      </c>
    </row>
    <row r="495" spans="1:17" x14ac:dyDescent="0.25">
      <c r="A495">
        <v>2675587</v>
      </c>
      <c r="B495">
        <v>2</v>
      </c>
      <c r="C495" t="s">
        <v>780</v>
      </c>
      <c r="D495">
        <v>-111.924070711805</v>
      </c>
      <c r="E495">
        <v>33.414766379246799</v>
      </c>
      <c r="F495">
        <v>1</v>
      </c>
      <c r="G495" t="s">
        <v>763</v>
      </c>
      <c r="H495" t="s">
        <v>780</v>
      </c>
      <c r="I495" t="s">
        <v>759</v>
      </c>
      <c r="J495">
        <v>41197.779166666667</v>
      </c>
      <c r="K495" t="s">
        <v>769</v>
      </c>
      <c r="L495" t="s">
        <v>760</v>
      </c>
      <c r="M495">
        <v>131</v>
      </c>
      <c r="N495">
        <v>2.0309185968700001E-3</v>
      </c>
      <c r="O495">
        <f t="shared" si="21"/>
        <v>-111.926098</v>
      </c>
      <c r="P495">
        <f t="shared" si="22"/>
        <v>33.414645</v>
      </c>
      <c r="Q495">
        <f t="shared" si="23"/>
        <v>189.07713176257363</v>
      </c>
    </row>
    <row r="496" spans="1:17" x14ac:dyDescent="0.25">
      <c r="A496">
        <v>2678352</v>
      </c>
      <c r="B496">
        <v>2</v>
      </c>
      <c r="C496" t="s">
        <v>762</v>
      </c>
      <c r="D496">
        <v>-111.89886235574301</v>
      </c>
      <c r="E496">
        <v>33.393075152558403</v>
      </c>
      <c r="F496">
        <v>1</v>
      </c>
      <c r="G496" t="s">
        <v>758</v>
      </c>
      <c r="H496" t="s">
        <v>762</v>
      </c>
      <c r="I496" t="s">
        <v>759</v>
      </c>
      <c r="J496">
        <v>41255.434027777781</v>
      </c>
      <c r="K496" t="s">
        <v>761</v>
      </c>
      <c r="L496" t="s">
        <v>760</v>
      </c>
      <c r="M496">
        <v>149</v>
      </c>
      <c r="N496">
        <v>2.0391763796900001E-3</v>
      </c>
      <c r="O496">
        <f t="shared" si="21"/>
        <v>-111.90079</v>
      </c>
      <c r="P496">
        <f t="shared" si="22"/>
        <v>33.392409999999998</v>
      </c>
      <c r="Q496">
        <f t="shared" si="23"/>
        <v>193.9092766893753</v>
      </c>
    </row>
    <row r="497" spans="1:17" x14ac:dyDescent="0.25">
      <c r="A497">
        <v>2594071</v>
      </c>
      <c r="B497">
        <v>2</v>
      </c>
      <c r="C497" t="s">
        <v>762</v>
      </c>
      <c r="D497">
        <v>-111.92631935264799</v>
      </c>
      <c r="E497">
        <v>33.394982845303701</v>
      </c>
      <c r="F497">
        <v>3</v>
      </c>
      <c r="G497" t="s">
        <v>771</v>
      </c>
      <c r="H497" t="s">
        <v>762</v>
      </c>
      <c r="I497" t="s">
        <v>759</v>
      </c>
      <c r="J497">
        <v>40903.443055555559</v>
      </c>
      <c r="K497" t="s">
        <v>760</v>
      </c>
      <c r="L497" t="s">
        <v>761</v>
      </c>
      <c r="M497">
        <v>142</v>
      </c>
      <c r="N497">
        <v>2.0404571194700002E-3</v>
      </c>
      <c r="O497">
        <f t="shared" si="21"/>
        <v>-111.926198</v>
      </c>
      <c r="P497">
        <f t="shared" si="22"/>
        <v>33.392946000000002</v>
      </c>
      <c r="Q497">
        <f t="shared" si="23"/>
        <v>226.19162168773684</v>
      </c>
    </row>
    <row r="498" spans="1:17" x14ac:dyDescent="0.25">
      <c r="A498">
        <v>2513438</v>
      </c>
      <c r="B498">
        <v>2</v>
      </c>
      <c r="C498" t="s">
        <v>769</v>
      </c>
      <c r="D498">
        <v>-111.93804144577901</v>
      </c>
      <c r="E498">
        <v>33.423185911580298</v>
      </c>
      <c r="F498">
        <v>3</v>
      </c>
      <c r="G498" t="s">
        <v>763</v>
      </c>
      <c r="H498" t="s">
        <v>769</v>
      </c>
      <c r="I498" t="s">
        <v>759</v>
      </c>
      <c r="J498">
        <v>40639.645833333336</v>
      </c>
      <c r="K498" t="s">
        <v>761</v>
      </c>
      <c r="L498" t="s">
        <v>825</v>
      </c>
      <c r="M498">
        <v>151</v>
      </c>
      <c r="N498">
        <v>2.0438157567099998E-3</v>
      </c>
      <c r="O498">
        <f t="shared" si="21"/>
        <v>-111.936499</v>
      </c>
      <c r="P498">
        <f t="shared" si="22"/>
        <v>33.421844999999998</v>
      </c>
      <c r="Q498">
        <f t="shared" si="23"/>
        <v>206.66051690677691</v>
      </c>
    </row>
    <row r="499" spans="1:17" x14ac:dyDescent="0.25">
      <c r="A499">
        <v>2339900</v>
      </c>
      <c r="B499">
        <v>2</v>
      </c>
      <c r="C499" t="s">
        <v>757</v>
      </c>
      <c r="D499">
        <v>-111.926363790831</v>
      </c>
      <c r="E499">
        <v>33.394985246699498</v>
      </c>
      <c r="F499">
        <v>2</v>
      </c>
      <c r="G499" t="s">
        <v>771</v>
      </c>
      <c r="H499" t="s">
        <v>757</v>
      </c>
      <c r="I499" t="s">
        <v>759</v>
      </c>
      <c r="J499">
        <v>40056.636111111111</v>
      </c>
      <c r="K499" t="s">
        <v>769</v>
      </c>
      <c r="L499" t="s">
        <v>761</v>
      </c>
      <c r="M499">
        <v>142</v>
      </c>
      <c r="N499">
        <v>2.0459750001000001E-3</v>
      </c>
      <c r="O499">
        <f t="shared" si="21"/>
        <v>-111.926198</v>
      </c>
      <c r="P499">
        <f t="shared" si="22"/>
        <v>33.392946000000002</v>
      </c>
      <c r="Q499">
        <f t="shared" si="23"/>
        <v>226.70132650454326</v>
      </c>
    </row>
    <row r="500" spans="1:17" x14ac:dyDescent="0.25">
      <c r="A500">
        <v>2525163</v>
      </c>
      <c r="B500">
        <v>2</v>
      </c>
      <c r="C500" t="s">
        <v>762</v>
      </c>
      <c r="D500">
        <v>-111.919744881482</v>
      </c>
      <c r="E500">
        <v>33.414765464815403</v>
      </c>
      <c r="F500">
        <v>2</v>
      </c>
      <c r="G500" t="s">
        <v>765</v>
      </c>
      <c r="H500" t="s">
        <v>762</v>
      </c>
      <c r="I500" t="s">
        <v>759</v>
      </c>
      <c r="J500">
        <v>40666.645138888889</v>
      </c>
      <c r="K500" t="s">
        <v>769</v>
      </c>
      <c r="L500" t="s">
        <v>761</v>
      </c>
      <c r="M500">
        <v>132</v>
      </c>
      <c r="N500">
        <v>2.04698378353E-3</v>
      </c>
      <c r="O500">
        <f t="shared" si="21"/>
        <v>-111.917698</v>
      </c>
      <c r="P500">
        <f t="shared" si="22"/>
        <v>33.414745000000003</v>
      </c>
      <c r="Q500">
        <f t="shared" si="23"/>
        <v>190.43353778848225</v>
      </c>
    </row>
    <row r="501" spans="1:17" x14ac:dyDescent="0.25">
      <c r="A501">
        <v>2663606</v>
      </c>
      <c r="B501">
        <v>2</v>
      </c>
      <c r="C501" t="s">
        <v>757</v>
      </c>
      <c r="D501">
        <v>-111.926449993513</v>
      </c>
      <c r="E501">
        <v>33.394986868837101</v>
      </c>
      <c r="F501">
        <v>4</v>
      </c>
      <c r="G501" t="s">
        <v>758</v>
      </c>
      <c r="H501" t="s">
        <v>757</v>
      </c>
      <c r="I501" t="s">
        <v>759</v>
      </c>
      <c r="J501">
        <v>41145.681250000001</v>
      </c>
      <c r="K501" t="s">
        <v>764</v>
      </c>
      <c r="L501" t="s">
        <v>774</v>
      </c>
      <c r="M501">
        <v>142</v>
      </c>
      <c r="N501">
        <v>2.0563672679800001E-3</v>
      </c>
      <c r="O501">
        <f t="shared" si="21"/>
        <v>-111.926198</v>
      </c>
      <c r="P501">
        <f t="shared" si="22"/>
        <v>33.392946000000002</v>
      </c>
      <c r="Q501">
        <f t="shared" si="23"/>
        <v>227.56667357988076</v>
      </c>
    </row>
    <row r="502" spans="1:17" x14ac:dyDescent="0.25">
      <c r="A502">
        <v>2443424</v>
      </c>
      <c r="B502">
        <v>2</v>
      </c>
      <c r="C502" t="s">
        <v>762</v>
      </c>
      <c r="D502">
        <v>-111.90925431235399</v>
      </c>
      <c r="E502">
        <v>33.405352748016902</v>
      </c>
      <c r="F502">
        <v>1</v>
      </c>
      <c r="G502" t="s">
        <v>771</v>
      </c>
      <c r="H502" t="s">
        <v>762</v>
      </c>
      <c r="I502" t="s">
        <v>759</v>
      </c>
      <c r="J502">
        <v>40393.5625</v>
      </c>
      <c r="K502" t="s">
        <v>769</v>
      </c>
      <c r="L502" t="s">
        <v>816</v>
      </c>
      <c r="M502">
        <v>159</v>
      </c>
      <c r="N502">
        <v>2.0854613980600002E-3</v>
      </c>
      <c r="O502">
        <f t="shared" si="21"/>
        <v>-111.90910700000001</v>
      </c>
      <c r="P502">
        <f t="shared" si="22"/>
        <v>33.407432999999997</v>
      </c>
      <c r="Q502">
        <f t="shared" si="23"/>
        <v>231.13066246368868</v>
      </c>
    </row>
    <row r="503" spans="1:17" x14ac:dyDescent="0.25">
      <c r="A503">
        <v>2566560</v>
      </c>
      <c r="B503">
        <v>2</v>
      </c>
      <c r="C503" t="s">
        <v>762</v>
      </c>
      <c r="D503">
        <v>-111.93987647992201</v>
      </c>
      <c r="E503">
        <v>33.412532508524997</v>
      </c>
      <c r="F503">
        <v>3</v>
      </c>
      <c r="G503" t="s">
        <v>765</v>
      </c>
      <c r="H503" t="s">
        <v>762</v>
      </c>
      <c r="I503" t="s">
        <v>759</v>
      </c>
      <c r="J503">
        <v>40762.738888888889</v>
      </c>
      <c r="K503" t="s">
        <v>764</v>
      </c>
      <c r="L503" t="s">
        <v>761</v>
      </c>
      <c r="M503">
        <v>113</v>
      </c>
      <c r="N503">
        <v>2.1139118643599998E-3</v>
      </c>
      <c r="O503">
        <f t="shared" si="21"/>
        <v>-111.93979899999999</v>
      </c>
      <c r="P503">
        <f t="shared" si="22"/>
        <v>33.414645</v>
      </c>
      <c r="Q503">
        <f t="shared" si="23"/>
        <v>234.41059708686456</v>
      </c>
    </row>
    <row r="504" spans="1:17" x14ac:dyDescent="0.25">
      <c r="A504">
        <v>2657947</v>
      </c>
      <c r="B504">
        <v>2</v>
      </c>
      <c r="C504" t="s">
        <v>757</v>
      </c>
      <c r="D504">
        <v>-111.933263057307</v>
      </c>
      <c r="E504">
        <v>33.416114612226302</v>
      </c>
      <c r="F504">
        <v>2</v>
      </c>
      <c r="G504" t="s">
        <v>763</v>
      </c>
      <c r="H504" t="s">
        <v>757</v>
      </c>
      <c r="I504" t="s">
        <v>759</v>
      </c>
      <c r="J504">
        <v>41150.701388888891</v>
      </c>
      <c r="K504" t="s">
        <v>761</v>
      </c>
      <c r="L504" t="s">
        <v>770</v>
      </c>
      <c r="M504">
        <v>133</v>
      </c>
      <c r="N504">
        <v>2.1273490448300001E-3</v>
      </c>
      <c r="O504">
        <f t="shared" si="21"/>
        <v>-111.93469899999999</v>
      </c>
      <c r="P504">
        <f t="shared" si="22"/>
        <v>33.414544999999997</v>
      </c>
      <c r="Q504">
        <f t="shared" si="23"/>
        <v>219.43468882509046</v>
      </c>
    </row>
    <row r="505" spans="1:17" x14ac:dyDescent="0.25">
      <c r="A505">
        <v>2517515</v>
      </c>
      <c r="B505">
        <v>2</v>
      </c>
      <c r="C505" t="s">
        <v>757</v>
      </c>
      <c r="D505">
        <v>-111.92842913626799</v>
      </c>
      <c r="E505">
        <v>33.422011583062897</v>
      </c>
      <c r="F505">
        <v>3</v>
      </c>
      <c r="G505" t="s">
        <v>771</v>
      </c>
      <c r="H505" t="s">
        <v>757</v>
      </c>
      <c r="I505" t="s">
        <v>759</v>
      </c>
      <c r="J505">
        <v>40654.502083333333</v>
      </c>
      <c r="K505" t="s">
        <v>761</v>
      </c>
      <c r="L505" t="s">
        <v>775</v>
      </c>
      <c r="M505">
        <v>117</v>
      </c>
      <c r="N505">
        <v>2.1303983692999998E-3</v>
      </c>
      <c r="O505">
        <f t="shared" si="21"/>
        <v>-111.926299</v>
      </c>
      <c r="P505">
        <f t="shared" si="22"/>
        <v>33.422044999999997</v>
      </c>
      <c r="Q505">
        <f t="shared" si="23"/>
        <v>198.19980440742148</v>
      </c>
    </row>
    <row r="506" spans="1:17" x14ac:dyDescent="0.25">
      <c r="A506">
        <v>2631002</v>
      </c>
      <c r="B506">
        <v>2</v>
      </c>
      <c r="C506" t="s">
        <v>762</v>
      </c>
      <c r="D506">
        <v>-111.939401568671</v>
      </c>
      <c r="E506">
        <v>33.390695097476701</v>
      </c>
      <c r="F506">
        <v>3</v>
      </c>
      <c r="G506" t="s">
        <v>771</v>
      </c>
      <c r="H506" t="s">
        <v>762</v>
      </c>
      <c r="I506" t="s">
        <v>759</v>
      </c>
      <c r="J506">
        <v>41018.657638888886</v>
      </c>
      <c r="K506" t="s">
        <v>764</v>
      </c>
      <c r="L506" t="s">
        <v>761</v>
      </c>
      <c r="M506">
        <v>144</v>
      </c>
      <c r="N506">
        <v>2.1531081089000001E-3</v>
      </c>
      <c r="O506">
        <f t="shared" si="21"/>
        <v>-111.939499</v>
      </c>
      <c r="P506">
        <f t="shared" si="22"/>
        <v>33.392845999999999</v>
      </c>
      <c r="Q506">
        <f t="shared" si="23"/>
        <v>238.73211102532767</v>
      </c>
    </row>
    <row r="507" spans="1:17" x14ac:dyDescent="0.25">
      <c r="A507">
        <v>2675579</v>
      </c>
      <c r="B507">
        <v>2</v>
      </c>
      <c r="C507" t="s">
        <v>762</v>
      </c>
      <c r="D507">
        <v>-111.92395190798599</v>
      </c>
      <c r="E507">
        <v>33.428923627202998</v>
      </c>
      <c r="F507">
        <v>3</v>
      </c>
      <c r="G507" t="s">
        <v>763</v>
      </c>
      <c r="H507" t="s">
        <v>762</v>
      </c>
      <c r="I507" t="s">
        <v>759</v>
      </c>
      <c r="J507">
        <v>41231.484722222223</v>
      </c>
      <c r="K507" t="s">
        <v>761</v>
      </c>
      <c r="L507" t="s">
        <v>791</v>
      </c>
      <c r="M507">
        <v>103</v>
      </c>
      <c r="N507">
        <v>2.1710100394100001E-3</v>
      </c>
      <c r="O507">
        <f t="shared" si="21"/>
        <v>-111.92609899999999</v>
      </c>
      <c r="P507">
        <f t="shared" si="22"/>
        <v>33.429245000000002</v>
      </c>
      <c r="Q507">
        <f t="shared" si="23"/>
        <v>202.89792990134038</v>
      </c>
    </row>
    <row r="508" spans="1:17" x14ac:dyDescent="0.25">
      <c r="A508">
        <v>2291552</v>
      </c>
      <c r="B508">
        <v>2</v>
      </c>
      <c r="C508" t="s">
        <v>762</v>
      </c>
      <c r="D508">
        <v>-111.93494828819701</v>
      </c>
      <c r="E508">
        <v>33.409619725562102</v>
      </c>
      <c r="F508">
        <v>4</v>
      </c>
      <c r="G508" t="s">
        <v>758</v>
      </c>
      <c r="H508" t="s">
        <v>762</v>
      </c>
      <c r="I508" t="s">
        <v>759</v>
      </c>
      <c r="J508">
        <v>39912.315972222219</v>
      </c>
      <c r="K508" t="s">
        <v>781</v>
      </c>
      <c r="L508" t="s">
        <v>761</v>
      </c>
      <c r="M508">
        <v>139</v>
      </c>
      <c r="N508">
        <v>2.1889668511900001E-3</v>
      </c>
      <c r="O508">
        <f t="shared" si="21"/>
        <v>-111.93469899999999</v>
      </c>
      <c r="P508">
        <f t="shared" si="22"/>
        <v>33.407445000000003</v>
      </c>
      <c r="Q508">
        <f t="shared" si="23"/>
        <v>242.31455810516246</v>
      </c>
    </row>
    <row r="509" spans="1:17" x14ac:dyDescent="0.25">
      <c r="A509">
        <v>2299995</v>
      </c>
      <c r="B509">
        <v>2</v>
      </c>
      <c r="C509" t="s">
        <v>762</v>
      </c>
      <c r="D509">
        <v>-111.93494828819701</v>
      </c>
      <c r="E509">
        <v>33.409619725562102</v>
      </c>
      <c r="F509">
        <v>4</v>
      </c>
      <c r="G509" t="s">
        <v>758</v>
      </c>
      <c r="H509" t="s">
        <v>762</v>
      </c>
      <c r="I509" t="s">
        <v>759</v>
      </c>
      <c r="J509">
        <v>39937.637499999997</v>
      </c>
      <c r="K509" t="s">
        <v>761</v>
      </c>
      <c r="L509" t="s">
        <v>826</v>
      </c>
      <c r="M509">
        <v>139</v>
      </c>
      <c r="N509">
        <v>2.1889668511900001E-3</v>
      </c>
      <c r="O509">
        <f t="shared" si="21"/>
        <v>-111.93469899999999</v>
      </c>
      <c r="P509">
        <f t="shared" si="22"/>
        <v>33.407445000000003</v>
      </c>
      <c r="Q509">
        <f t="shared" si="23"/>
        <v>242.31455810516246</v>
      </c>
    </row>
    <row r="510" spans="1:17" x14ac:dyDescent="0.25">
      <c r="A510">
        <v>2675650</v>
      </c>
      <c r="B510">
        <v>2</v>
      </c>
      <c r="C510" t="s">
        <v>762</v>
      </c>
      <c r="D510">
        <v>-111.934906917425</v>
      </c>
      <c r="E510">
        <v>33.409630897047002</v>
      </c>
      <c r="F510">
        <v>2</v>
      </c>
      <c r="G510" t="s">
        <v>771</v>
      </c>
      <c r="H510" t="s">
        <v>762</v>
      </c>
      <c r="I510" t="s">
        <v>759</v>
      </c>
      <c r="J510">
        <v>41243.767361111109</v>
      </c>
      <c r="K510" t="s">
        <v>761</v>
      </c>
      <c r="L510" t="s">
        <v>781</v>
      </c>
      <c r="M510">
        <v>139</v>
      </c>
      <c r="N510">
        <v>2.1957630918899998E-3</v>
      </c>
      <c r="O510">
        <f t="shared" si="21"/>
        <v>-111.93469899999999</v>
      </c>
      <c r="P510">
        <f t="shared" si="22"/>
        <v>33.407445000000003</v>
      </c>
      <c r="Q510">
        <f t="shared" si="23"/>
        <v>243.21164342574735</v>
      </c>
    </row>
    <row r="511" spans="1:17" x14ac:dyDescent="0.25">
      <c r="A511">
        <v>2742859</v>
      </c>
      <c r="B511">
        <v>2</v>
      </c>
      <c r="C511" t="s">
        <v>762</v>
      </c>
      <c r="D511">
        <v>-111.931471547865</v>
      </c>
      <c r="E511">
        <v>33.442405999563498</v>
      </c>
      <c r="F511">
        <v>4</v>
      </c>
      <c r="G511" t="s">
        <v>771</v>
      </c>
      <c r="H511" t="s">
        <v>762</v>
      </c>
      <c r="I511" t="s">
        <v>759</v>
      </c>
      <c r="J511">
        <v>41466.446527777778</v>
      </c>
      <c r="K511" t="s">
        <v>761</v>
      </c>
      <c r="L511" t="s">
        <v>760</v>
      </c>
      <c r="M511">
        <v>157</v>
      </c>
      <c r="N511">
        <v>2.2032829703200001E-3</v>
      </c>
      <c r="O511">
        <f t="shared" si="21"/>
        <v>-111.93086099999999</v>
      </c>
      <c r="P511">
        <f t="shared" si="22"/>
        <v>33.440289</v>
      </c>
      <c r="Q511">
        <f t="shared" si="23"/>
        <v>241.57200537917123</v>
      </c>
    </row>
    <row r="512" spans="1:17" x14ac:dyDescent="0.25">
      <c r="A512">
        <v>2587200</v>
      </c>
      <c r="B512">
        <v>2</v>
      </c>
      <c r="C512" t="s">
        <v>769</v>
      </c>
      <c r="D512">
        <v>-111.941517445695</v>
      </c>
      <c r="E512">
        <v>33.378224656915997</v>
      </c>
      <c r="F512">
        <v>2</v>
      </c>
      <c r="G512" t="s">
        <v>758</v>
      </c>
      <c r="H512" t="s">
        <v>769</v>
      </c>
      <c r="I512" t="s">
        <v>759</v>
      </c>
      <c r="J512">
        <v>40829.300694444442</v>
      </c>
      <c r="K512" t="s">
        <v>769</v>
      </c>
      <c r="L512" t="s">
        <v>761</v>
      </c>
      <c r="M512">
        <v>147</v>
      </c>
      <c r="N512">
        <v>2.2208390539400001E-3</v>
      </c>
      <c r="O512">
        <f t="shared" si="21"/>
        <v>-111.93929799999999</v>
      </c>
      <c r="P512">
        <f t="shared" si="22"/>
        <v>33.378146000000001</v>
      </c>
      <c r="Q512">
        <f t="shared" si="23"/>
        <v>206.65776453122919</v>
      </c>
    </row>
    <row r="513" spans="1:17" x14ac:dyDescent="0.25">
      <c r="A513">
        <v>2592188</v>
      </c>
      <c r="B513">
        <v>2</v>
      </c>
      <c r="C513" t="s">
        <v>762</v>
      </c>
      <c r="D513">
        <v>-111.941517673937</v>
      </c>
      <c r="E513">
        <v>33.378218147401299</v>
      </c>
      <c r="F513">
        <v>4</v>
      </c>
      <c r="G513" t="s">
        <v>758</v>
      </c>
      <c r="H513" t="s">
        <v>762</v>
      </c>
      <c r="I513" t="s">
        <v>759</v>
      </c>
      <c r="J513">
        <v>40873.504861111112</v>
      </c>
      <c r="K513" t="s">
        <v>770</v>
      </c>
      <c r="L513" t="s">
        <v>761</v>
      </c>
      <c r="M513">
        <v>147</v>
      </c>
      <c r="N513">
        <v>2.2208461527400002E-3</v>
      </c>
      <c r="O513">
        <f t="shared" si="21"/>
        <v>-111.93929799999999</v>
      </c>
      <c r="P513">
        <f t="shared" si="22"/>
        <v>33.378146000000001</v>
      </c>
      <c r="Q513">
        <f t="shared" si="23"/>
        <v>206.6497628218749</v>
      </c>
    </row>
    <row r="514" spans="1:17" x14ac:dyDescent="0.25">
      <c r="A514">
        <v>2768402</v>
      </c>
      <c r="B514">
        <v>2</v>
      </c>
      <c r="C514" t="s">
        <v>762</v>
      </c>
      <c r="D514">
        <v>-111.924073425187</v>
      </c>
      <c r="E514">
        <v>33.422022243664998</v>
      </c>
      <c r="F514">
        <v>3</v>
      </c>
      <c r="G514" t="s">
        <v>783</v>
      </c>
      <c r="H514" t="s">
        <v>762</v>
      </c>
      <c r="I514" t="s">
        <v>759</v>
      </c>
      <c r="J514">
        <v>41544.355555555558</v>
      </c>
      <c r="K514" t="s">
        <v>769</v>
      </c>
      <c r="L514" t="s">
        <v>761</v>
      </c>
      <c r="M514">
        <v>117</v>
      </c>
      <c r="N514">
        <v>2.22569115086E-3</v>
      </c>
      <c r="O514">
        <f t="shared" ref="O514:O577" si="24">INDEX(GPS_,MATCH($M514,loc_ID,0),2)</f>
        <v>-111.926299</v>
      </c>
      <c r="P514">
        <f t="shared" ref="P514:P577" si="25">INDEX(GPS_,MATCH($M514,loc_ID,0),1)</f>
        <v>33.422044999999997</v>
      </c>
      <c r="Q514">
        <f t="shared" ref="Q514:Q577" si="26">SQRT(SUMSQ(ABS(E514-P514)*lat_m,ABS(D514-O514)*long_m))</f>
        <v>207.05911445309599</v>
      </c>
    </row>
    <row r="515" spans="1:17" x14ac:dyDescent="0.25">
      <c r="A515">
        <v>2595548</v>
      </c>
      <c r="B515">
        <v>2</v>
      </c>
      <c r="C515" t="s">
        <v>762</v>
      </c>
      <c r="D515">
        <v>-111.93139279296901</v>
      </c>
      <c r="E515">
        <v>33.442454909267902</v>
      </c>
      <c r="F515">
        <v>3</v>
      </c>
      <c r="G515" t="s">
        <v>771</v>
      </c>
      <c r="H515" t="s">
        <v>762</v>
      </c>
      <c r="I515" t="s">
        <v>759</v>
      </c>
      <c r="J515">
        <v>40947.390277777777</v>
      </c>
      <c r="K515" t="s">
        <v>769</v>
      </c>
      <c r="L515" t="s">
        <v>761</v>
      </c>
      <c r="M515">
        <v>157</v>
      </c>
      <c r="N515">
        <v>2.2302391617699999E-3</v>
      </c>
      <c r="O515">
        <f t="shared" si="24"/>
        <v>-111.93086099999999</v>
      </c>
      <c r="P515">
        <f t="shared" si="25"/>
        <v>33.440289</v>
      </c>
      <c r="Q515">
        <f t="shared" si="26"/>
        <v>245.26572749191183</v>
      </c>
    </row>
    <row r="516" spans="1:17" x14ac:dyDescent="0.25">
      <c r="A516">
        <v>2570278</v>
      </c>
      <c r="B516">
        <v>2</v>
      </c>
      <c r="C516" t="s">
        <v>762</v>
      </c>
      <c r="D516">
        <v>-111.92630466599</v>
      </c>
      <c r="E516">
        <v>33.398019847678903</v>
      </c>
      <c r="F516">
        <v>2</v>
      </c>
      <c r="G516" t="s">
        <v>763</v>
      </c>
      <c r="H516" t="s">
        <v>762</v>
      </c>
      <c r="I516" t="s">
        <v>759</v>
      </c>
      <c r="J516">
        <v>40800.902777777781</v>
      </c>
      <c r="K516" t="s">
        <v>761</v>
      </c>
      <c r="L516" t="s">
        <v>761</v>
      </c>
      <c r="M516">
        <v>129</v>
      </c>
      <c r="N516">
        <v>2.2357247120699999E-3</v>
      </c>
      <c r="O516">
        <f t="shared" si="24"/>
        <v>-111.926098</v>
      </c>
      <c r="P516">
        <f t="shared" si="25"/>
        <v>33.400246000000003</v>
      </c>
      <c r="Q516">
        <f t="shared" si="26"/>
        <v>247.65346654158614</v>
      </c>
    </row>
    <row r="517" spans="1:17" x14ac:dyDescent="0.25">
      <c r="A517">
        <v>2784781</v>
      </c>
      <c r="B517">
        <v>2</v>
      </c>
      <c r="C517" t="s">
        <v>762</v>
      </c>
      <c r="D517">
        <v>-111.949953444903</v>
      </c>
      <c r="E517">
        <v>33.4218911483093</v>
      </c>
      <c r="F517">
        <v>1</v>
      </c>
      <c r="G517" t="s">
        <v>771</v>
      </c>
      <c r="H517" t="s">
        <v>762</v>
      </c>
      <c r="I517" t="s">
        <v>759</v>
      </c>
      <c r="J517">
        <v>41579.576388888891</v>
      </c>
      <c r="K517" t="s">
        <v>763</v>
      </c>
      <c r="L517" t="s">
        <v>774</v>
      </c>
      <c r="M517">
        <v>121</v>
      </c>
      <c r="N517">
        <v>2.2460292429200002E-3</v>
      </c>
      <c r="O517">
        <f t="shared" si="24"/>
        <v>-111.95219899999999</v>
      </c>
      <c r="P517">
        <f t="shared" si="25"/>
        <v>33.421844999999998</v>
      </c>
      <c r="Q517">
        <f t="shared" si="26"/>
        <v>208.96517762375561</v>
      </c>
    </row>
    <row r="518" spans="1:17" x14ac:dyDescent="0.25">
      <c r="A518">
        <v>2290473</v>
      </c>
      <c r="B518">
        <v>2</v>
      </c>
      <c r="C518" t="s">
        <v>757</v>
      </c>
      <c r="D518">
        <v>-111.947665390011</v>
      </c>
      <c r="E518">
        <v>33.378340944211097</v>
      </c>
      <c r="F518">
        <v>2</v>
      </c>
      <c r="G518" t="s">
        <v>765</v>
      </c>
      <c r="H518" t="s">
        <v>757</v>
      </c>
      <c r="I518" t="s">
        <v>759</v>
      </c>
      <c r="J518">
        <v>39918.573611111111</v>
      </c>
      <c r="K518" t="s">
        <v>760</v>
      </c>
      <c r="L518" t="s">
        <v>761</v>
      </c>
      <c r="M518">
        <v>126</v>
      </c>
      <c r="N518">
        <v>2.2502143741599998E-3</v>
      </c>
      <c r="O518">
        <f t="shared" si="24"/>
        <v>-111.945448</v>
      </c>
      <c r="P518">
        <f t="shared" si="25"/>
        <v>33.377958</v>
      </c>
      <c r="Q518">
        <f t="shared" si="26"/>
        <v>210.60944944071252</v>
      </c>
    </row>
    <row r="519" spans="1:17" x14ac:dyDescent="0.25">
      <c r="A519">
        <v>2480167</v>
      </c>
      <c r="B519">
        <v>2</v>
      </c>
      <c r="C519" t="s">
        <v>762</v>
      </c>
      <c r="D519">
        <v>-111.909052400363</v>
      </c>
      <c r="E519">
        <v>33.426842567901801</v>
      </c>
      <c r="F519">
        <v>1</v>
      </c>
      <c r="G519" t="s">
        <v>763</v>
      </c>
      <c r="H519" t="s">
        <v>762</v>
      </c>
      <c r="I519" t="s">
        <v>759</v>
      </c>
      <c r="J519">
        <v>40521.477777777778</v>
      </c>
      <c r="K519" t="s">
        <v>764</v>
      </c>
      <c r="L519" t="s">
        <v>761</v>
      </c>
      <c r="M519">
        <v>104</v>
      </c>
      <c r="N519">
        <v>2.3076033105600001E-3</v>
      </c>
      <c r="O519">
        <f t="shared" si="24"/>
        <v>-111.90889799999999</v>
      </c>
      <c r="P519">
        <f t="shared" si="25"/>
        <v>33.429144999999998</v>
      </c>
      <c r="Q519">
        <f t="shared" si="26"/>
        <v>255.77001109167301</v>
      </c>
    </row>
    <row r="520" spans="1:17" x14ac:dyDescent="0.25">
      <c r="A520">
        <v>2467616</v>
      </c>
      <c r="B520">
        <v>2</v>
      </c>
      <c r="C520" t="s">
        <v>762</v>
      </c>
      <c r="D520">
        <v>-111.92627183066099</v>
      </c>
      <c r="E520">
        <v>33.4097610410671</v>
      </c>
      <c r="F520">
        <v>3</v>
      </c>
      <c r="G520" t="s">
        <v>771</v>
      </c>
      <c r="H520" t="s">
        <v>762</v>
      </c>
      <c r="I520" t="s">
        <v>759</v>
      </c>
      <c r="J520">
        <v>40490.68472222222</v>
      </c>
      <c r="K520" t="s">
        <v>761</v>
      </c>
      <c r="L520" t="s">
        <v>770</v>
      </c>
      <c r="M520">
        <v>138</v>
      </c>
      <c r="N520">
        <v>2.3225553434100001E-3</v>
      </c>
      <c r="O520">
        <f t="shared" si="24"/>
        <v>-111.926098</v>
      </c>
      <c r="P520">
        <f t="shared" si="25"/>
        <v>33.407445000000003</v>
      </c>
      <c r="Q520">
        <f t="shared" si="26"/>
        <v>257.3842802188845</v>
      </c>
    </row>
    <row r="521" spans="1:17" x14ac:dyDescent="0.25">
      <c r="A521">
        <v>2679293</v>
      </c>
      <c r="B521">
        <v>2</v>
      </c>
      <c r="C521" t="s">
        <v>769</v>
      </c>
      <c r="D521">
        <v>-111.92627183066099</v>
      </c>
      <c r="E521">
        <v>33.4097610410671</v>
      </c>
      <c r="F521">
        <v>1</v>
      </c>
      <c r="G521" t="s">
        <v>771</v>
      </c>
      <c r="H521" t="s">
        <v>769</v>
      </c>
      <c r="I521" t="s">
        <v>759</v>
      </c>
      <c r="J521">
        <v>41214.138888888891</v>
      </c>
      <c r="K521" t="s">
        <v>769</v>
      </c>
      <c r="L521" t="s">
        <v>761</v>
      </c>
      <c r="M521">
        <v>138</v>
      </c>
      <c r="N521">
        <v>2.3225553434100001E-3</v>
      </c>
      <c r="O521">
        <f t="shared" si="24"/>
        <v>-111.926098</v>
      </c>
      <c r="P521">
        <f t="shared" si="25"/>
        <v>33.407445000000003</v>
      </c>
      <c r="Q521">
        <f t="shared" si="26"/>
        <v>257.3842802188845</v>
      </c>
    </row>
    <row r="522" spans="1:17" x14ac:dyDescent="0.25">
      <c r="A522">
        <v>2674889</v>
      </c>
      <c r="B522">
        <v>2</v>
      </c>
      <c r="C522" t="s">
        <v>762</v>
      </c>
      <c r="D522">
        <v>-111.932428565051</v>
      </c>
      <c r="E522">
        <v>33.392846861224101</v>
      </c>
      <c r="F522">
        <v>3</v>
      </c>
      <c r="G522" t="s">
        <v>771</v>
      </c>
      <c r="H522" t="s">
        <v>762</v>
      </c>
      <c r="I522" t="s">
        <v>759</v>
      </c>
      <c r="J522">
        <v>41205.699305555558</v>
      </c>
      <c r="K522" t="s">
        <v>769</v>
      </c>
      <c r="L522" t="s">
        <v>761</v>
      </c>
      <c r="M522">
        <v>141</v>
      </c>
      <c r="N522">
        <v>2.3694351055199999E-3</v>
      </c>
      <c r="O522">
        <f t="shared" si="24"/>
        <v>-111.934798</v>
      </c>
      <c r="P522">
        <f t="shared" si="25"/>
        <v>33.392845999999999</v>
      </c>
      <c r="Q522">
        <f t="shared" si="26"/>
        <v>220.42696372568258</v>
      </c>
    </row>
    <row r="523" spans="1:17" x14ac:dyDescent="0.25">
      <c r="A523">
        <v>2588384</v>
      </c>
      <c r="B523">
        <v>2</v>
      </c>
      <c r="C523" t="s">
        <v>762</v>
      </c>
      <c r="D523">
        <v>-111.926288281895</v>
      </c>
      <c r="E523">
        <v>33.410456282397</v>
      </c>
      <c r="F523">
        <v>3</v>
      </c>
      <c r="G523" t="s">
        <v>771</v>
      </c>
      <c r="H523" t="s">
        <v>762</v>
      </c>
      <c r="I523" t="s">
        <v>759</v>
      </c>
      <c r="J523">
        <v>40810.76666666667</v>
      </c>
      <c r="K523" t="s">
        <v>773</v>
      </c>
      <c r="L523" t="s">
        <v>761</v>
      </c>
      <c r="M523">
        <v>136</v>
      </c>
      <c r="N523">
        <v>2.3904231021800002E-3</v>
      </c>
      <c r="O523">
        <f t="shared" si="24"/>
        <v>-111.926198</v>
      </c>
      <c r="P523">
        <f t="shared" si="25"/>
        <v>33.412844999999997</v>
      </c>
      <c r="Q523">
        <f t="shared" si="26"/>
        <v>265.06952170704204</v>
      </c>
    </row>
    <row r="524" spans="1:17" x14ac:dyDescent="0.25">
      <c r="A524">
        <v>2434218</v>
      </c>
      <c r="B524">
        <v>2</v>
      </c>
      <c r="C524" t="s">
        <v>762</v>
      </c>
      <c r="D524">
        <v>-111.92370872879199</v>
      </c>
      <c r="E524">
        <v>33.407529489818202</v>
      </c>
      <c r="F524">
        <v>2</v>
      </c>
      <c r="G524" t="s">
        <v>771</v>
      </c>
      <c r="H524" t="s">
        <v>762</v>
      </c>
      <c r="I524" t="s">
        <v>759</v>
      </c>
      <c r="J524">
        <v>40392.356249999997</v>
      </c>
      <c r="K524" t="s">
        <v>760</v>
      </c>
      <c r="L524" t="s">
        <v>761</v>
      </c>
      <c r="M524">
        <v>138</v>
      </c>
      <c r="N524">
        <v>2.3907646129999998E-3</v>
      </c>
      <c r="O524">
        <f t="shared" si="24"/>
        <v>-111.926098</v>
      </c>
      <c r="P524">
        <f t="shared" si="25"/>
        <v>33.407445000000003</v>
      </c>
      <c r="Q524">
        <f t="shared" si="26"/>
        <v>222.46974559847501</v>
      </c>
    </row>
    <row r="525" spans="1:17" x14ac:dyDescent="0.25">
      <c r="A525">
        <v>2356276</v>
      </c>
      <c r="B525">
        <v>2</v>
      </c>
      <c r="C525" t="s">
        <v>757</v>
      </c>
      <c r="D525">
        <v>-111.926255858914</v>
      </c>
      <c r="E525">
        <v>33.424489557925199</v>
      </c>
      <c r="F525">
        <v>3</v>
      </c>
      <c r="G525" t="s">
        <v>758</v>
      </c>
      <c r="H525" t="s">
        <v>757</v>
      </c>
      <c r="I525" t="s">
        <v>759</v>
      </c>
      <c r="J525">
        <v>40109.715277777781</v>
      </c>
      <c r="K525" t="s">
        <v>761</v>
      </c>
      <c r="L525" t="s">
        <v>760</v>
      </c>
      <c r="M525">
        <v>117</v>
      </c>
      <c r="N525">
        <v>2.4449385683399999E-3</v>
      </c>
      <c r="O525">
        <f t="shared" si="24"/>
        <v>-111.926299</v>
      </c>
      <c r="P525">
        <f t="shared" si="25"/>
        <v>33.422044999999997</v>
      </c>
      <c r="Q525">
        <f t="shared" si="26"/>
        <v>271.15946746802138</v>
      </c>
    </row>
    <row r="526" spans="1:17" x14ac:dyDescent="0.25">
      <c r="A526">
        <v>2478885</v>
      </c>
      <c r="B526">
        <v>2</v>
      </c>
      <c r="C526" t="s">
        <v>762</v>
      </c>
      <c r="D526">
        <v>-111.934955322806</v>
      </c>
      <c r="E526">
        <v>33.390405765999198</v>
      </c>
      <c r="F526">
        <v>3</v>
      </c>
      <c r="G526" t="s">
        <v>758</v>
      </c>
      <c r="H526" t="s">
        <v>762</v>
      </c>
      <c r="I526" t="s">
        <v>759</v>
      </c>
      <c r="J526">
        <v>40527.336805555555</v>
      </c>
      <c r="K526" t="s">
        <v>770</v>
      </c>
      <c r="L526" t="s">
        <v>761</v>
      </c>
      <c r="M526">
        <v>141</v>
      </c>
      <c r="N526">
        <v>2.4453000723699998E-3</v>
      </c>
      <c r="O526">
        <f t="shared" si="24"/>
        <v>-111.934798</v>
      </c>
      <c r="P526">
        <f t="shared" si="25"/>
        <v>33.392845999999999</v>
      </c>
      <c r="Q526">
        <f t="shared" si="26"/>
        <v>271.04562007676486</v>
      </c>
    </row>
    <row r="527" spans="1:17" x14ac:dyDescent="0.25">
      <c r="A527">
        <v>2656438</v>
      </c>
      <c r="B527">
        <v>2</v>
      </c>
      <c r="C527" t="s">
        <v>762</v>
      </c>
      <c r="D527">
        <v>-111.91134130266499</v>
      </c>
      <c r="E527">
        <v>33.354330769266703</v>
      </c>
      <c r="F527">
        <v>3</v>
      </c>
      <c r="G527" t="s">
        <v>771</v>
      </c>
      <c r="H527" t="s">
        <v>762</v>
      </c>
      <c r="I527" t="s">
        <v>759</v>
      </c>
      <c r="J527">
        <v>41180.786111111112</v>
      </c>
      <c r="K527" t="s">
        <v>770</v>
      </c>
      <c r="L527" t="s">
        <v>761</v>
      </c>
      <c r="M527">
        <v>124</v>
      </c>
      <c r="N527">
        <v>2.4465185988400001E-3</v>
      </c>
      <c r="O527">
        <f t="shared" si="24"/>
        <v>-111.91153</v>
      </c>
      <c r="P527">
        <f t="shared" si="25"/>
        <v>33.356769999999997</v>
      </c>
      <c r="Q527">
        <f t="shared" si="26"/>
        <v>271.10784305790207</v>
      </c>
    </row>
    <row r="528" spans="1:17" x14ac:dyDescent="0.25">
      <c r="A528">
        <v>2549385</v>
      </c>
      <c r="B528">
        <v>2</v>
      </c>
      <c r="C528" t="s">
        <v>762</v>
      </c>
      <c r="D528">
        <v>-111.926289841125</v>
      </c>
      <c r="E528">
        <v>33.424495222113002</v>
      </c>
      <c r="F528">
        <v>1</v>
      </c>
      <c r="G528" t="s">
        <v>771</v>
      </c>
      <c r="H528" t="s">
        <v>762</v>
      </c>
      <c r="I528" t="s">
        <v>759</v>
      </c>
      <c r="J528">
        <v>40793.679861111108</v>
      </c>
      <c r="K528" t="s">
        <v>763</v>
      </c>
      <c r="L528" t="s">
        <v>760</v>
      </c>
      <c r="M528">
        <v>117</v>
      </c>
      <c r="N528">
        <v>2.45023923078E-3</v>
      </c>
      <c r="O528">
        <f t="shared" si="24"/>
        <v>-111.926299</v>
      </c>
      <c r="P528">
        <f t="shared" si="25"/>
        <v>33.422044999999997</v>
      </c>
      <c r="Q528">
        <f t="shared" si="26"/>
        <v>271.7593247942753</v>
      </c>
    </row>
    <row r="529" spans="1:17" x14ac:dyDescent="0.25">
      <c r="A529">
        <v>2513445</v>
      </c>
      <c r="B529">
        <v>2</v>
      </c>
      <c r="C529" t="s">
        <v>762</v>
      </c>
      <c r="D529">
        <v>-111.939392242943</v>
      </c>
      <c r="E529">
        <v>33.380631666184698</v>
      </c>
      <c r="F529">
        <v>1</v>
      </c>
      <c r="G529" t="s">
        <v>758</v>
      </c>
      <c r="H529" t="s">
        <v>762</v>
      </c>
      <c r="I529" t="s">
        <v>759</v>
      </c>
      <c r="J529">
        <v>40640.500694444447</v>
      </c>
      <c r="K529" t="s">
        <v>769</v>
      </c>
      <c r="L529" t="s">
        <v>761</v>
      </c>
      <c r="M529">
        <v>147</v>
      </c>
      <c r="N529">
        <v>2.4874521330200002E-3</v>
      </c>
      <c r="O529">
        <f t="shared" si="24"/>
        <v>-111.93929799999999</v>
      </c>
      <c r="P529">
        <f t="shared" si="25"/>
        <v>33.378146000000001</v>
      </c>
      <c r="Q529">
        <f t="shared" si="26"/>
        <v>275.82851963911747</v>
      </c>
    </row>
    <row r="530" spans="1:17" x14ac:dyDescent="0.25">
      <c r="A530">
        <v>2677819</v>
      </c>
      <c r="B530">
        <v>2</v>
      </c>
      <c r="C530" t="s">
        <v>762</v>
      </c>
      <c r="D530">
        <v>-111.93950356568099</v>
      </c>
      <c r="E530">
        <v>33.380631063071597</v>
      </c>
      <c r="F530">
        <v>2</v>
      </c>
      <c r="G530" t="s">
        <v>763</v>
      </c>
      <c r="H530" t="s">
        <v>762</v>
      </c>
      <c r="I530" t="s">
        <v>759</v>
      </c>
      <c r="J530">
        <v>41240.637499999997</v>
      </c>
      <c r="K530" t="s">
        <v>769</v>
      </c>
      <c r="L530" t="s">
        <v>761</v>
      </c>
      <c r="M530">
        <v>147</v>
      </c>
      <c r="N530">
        <v>2.4935508254300002E-3</v>
      </c>
      <c r="O530">
        <f t="shared" si="24"/>
        <v>-111.93929799999999</v>
      </c>
      <c r="P530">
        <f t="shared" si="25"/>
        <v>33.378146000000001</v>
      </c>
      <c r="Q530">
        <f t="shared" si="26"/>
        <v>276.28489054685571</v>
      </c>
    </row>
    <row r="531" spans="1:17" x14ac:dyDescent="0.25">
      <c r="A531">
        <v>2517145</v>
      </c>
      <c r="B531">
        <v>2</v>
      </c>
      <c r="C531" t="s">
        <v>757</v>
      </c>
      <c r="D531">
        <v>-111.935020342248</v>
      </c>
      <c r="E531">
        <v>33.387989900298201</v>
      </c>
      <c r="F531">
        <v>3</v>
      </c>
      <c r="G531" t="s">
        <v>758</v>
      </c>
      <c r="H531" t="s">
        <v>757</v>
      </c>
      <c r="I531" t="s">
        <v>759</v>
      </c>
      <c r="J531">
        <v>40628.81527777778</v>
      </c>
      <c r="K531" t="s">
        <v>778</v>
      </c>
      <c r="L531" t="s">
        <v>769</v>
      </c>
      <c r="M531">
        <v>112</v>
      </c>
      <c r="N531">
        <v>2.5223542074900001E-3</v>
      </c>
      <c r="O531">
        <f t="shared" si="24"/>
        <v>-111.93477</v>
      </c>
      <c r="P531">
        <f t="shared" si="25"/>
        <v>33.385480000000001</v>
      </c>
      <c r="Q531">
        <f t="shared" si="26"/>
        <v>279.34948422205719</v>
      </c>
    </row>
    <row r="532" spans="1:17" x14ac:dyDescent="0.25">
      <c r="A532">
        <v>2460145</v>
      </c>
      <c r="B532">
        <v>2</v>
      </c>
      <c r="C532" t="s">
        <v>762</v>
      </c>
      <c r="D532">
        <v>-111.949460699944</v>
      </c>
      <c r="E532">
        <v>33.414431760003502</v>
      </c>
      <c r="F532">
        <v>3</v>
      </c>
      <c r="G532" t="s">
        <v>763</v>
      </c>
      <c r="H532" t="s">
        <v>762</v>
      </c>
      <c r="I532" t="s">
        <v>759</v>
      </c>
      <c r="J532">
        <v>40465.42291666667</v>
      </c>
      <c r="K532" t="s">
        <v>761</v>
      </c>
      <c r="L532" t="s">
        <v>769</v>
      </c>
      <c r="M532">
        <v>114</v>
      </c>
      <c r="N532">
        <v>2.5472413451399999E-3</v>
      </c>
      <c r="O532">
        <f t="shared" si="24"/>
        <v>-111.951999</v>
      </c>
      <c r="P532">
        <f t="shared" si="25"/>
        <v>33.414645</v>
      </c>
      <c r="Q532">
        <f t="shared" si="26"/>
        <v>237.31779459662988</v>
      </c>
    </row>
    <row r="533" spans="1:17" x14ac:dyDescent="0.25">
      <c r="A533">
        <v>2324263</v>
      </c>
      <c r="B533">
        <v>2</v>
      </c>
      <c r="C533" t="s">
        <v>762</v>
      </c>
      <c r="D533">
        <v>-111.926227231561</v>
      </c>
      <c r="E533">
        <v>33.402810830394998</v>
      </c>
      <c r="F533">
        <v>3</v>
      </c>
      <c r="G533" t="s">
        <v>771</v>
      </c>
      <c r="H533" t="s">
        <v>762</v>
      </c>
      <c r="I533" t="s">
        <v>759</v>
      </c>
      <c r="J533">
        <v>40015.79583333333</v>
      </c>
      <c r="K533" t="s">
        <v>769</v>
      </c>
      <c r="L533" t="s">
        <v>776</v>
      </c>
      <c r="M533">
        <v>129</v>
      </c>
      <c r="N533">
        <v>2.56808406238E-3</v>
      </c>
      <c r="O533">
        <f t="shared" si="24"/>
        <v>-111.926098</v>
      </c>
      <c r="P533">
        <f t="shared" si="25"/>
        <v>33.400246000000003</v>
      </c>
      <c r="Q533">
        <f t="shared" si="26"/>
        <v>284.72330606558961</v>
      </c>
    </row>
    <row r="534" spans="1:17" x14ac:dyDescent="0.25">
      <c r="A534">
        <v>2406151</v>
      </c>
      <c r="B534">
        <v>2</v>
      </c>
      <c r="C534" t="s">
        <v>762</v>
      </c>
      <c r="D534">
        <v>-111.96094981776901</v>
      </c>
      <c r="E534">
        <v>33.390278789615898</v>
      </c>
      <c r="F534">
        <v>1</v>
      </c>
      <c r="G534" t="s">
        <v>765</v>
      </c>
      <c r="H534" t="s">
        <v>762</v>
      </c>
      <c r="I534" t="s">
        <v>759</v>
      </c>
      <c r="J534">
        <v>40296.246527777781</v>
      </c>
      <c r="K534" t="s">
        <v>764</v>
      </c>
      <c r="L534" t="s">
        <v>761</v>
      </c>
      <c r="M534">
        <v>140</v>
      </c>
      <c r="N534">
        <v>2.57748500158E-3</v>
      </c>
      <c r="O534">
        <f t="shared" si="24"/>
        <v>-111.96070899999999</v>
      </c>
      <c r="P534">
        <f t="shared" si="25"/>
        <v>33.392845000000001</v>
      </c>
      <c r="Q534">
        <f t="shared" si="26"/>
        <v>285.50276292764562</v>
      </c>
    </row>
    <row r="535" spans="1:17" x14ac:dyDescent="0.25">
      <c r="A535">
        <v>2786263</v>
      </c>
      <c r="B535">
        <v>2</v>
      </c>
      <c r="C535" t="s">
        <v>762</v>
      </c>
      <c r="D535">
        <v>-111.934901764641</v>
      </c>
      <c r="E535">
        <v>33.3954272037507</v>
      </c>
      <c r="F535">
        <v>3</v>
      </c>
      <c r="G535" t="s">
        <v>771</v>
      </c>
      <c r="H535" t="s">
        <v>762</v>
      </c>
      <c r="I535" t="s">
        <v>759</v>
      </c>
      <c r="J535">
        <v>41569.299305555556</v>
      </c>
      <c r="K535" t="s">
        <v>769</v>
      </c>
      <c r="L535" t="s">
        <v>761</v>
      </c>
      <c r="M535">
        <v>141</v>
      </c>
      <c r="N535">
        <v>2.58328858306E-3</v>
      </c>
      <c r="O535">
        <f t="shared" si="24"/>
        <v>-111.934798</v>
      </c>
      <c r="P535">
        <f t="shared" si="25"/>
        <v>33.392845999999999</v>
      </c>
      <c r="Q535">
        <f t="shared" si="26"/>
        <v>286.44806800096052</v>
      </c>
    </row>
    <row r="536" spans="1:17" x14ac:dyDescent="0.25">
      <c r="A536">
        <v>2594138</v>
      </c>
      <c r="B536">
        <v>2</v>
      </c>
      <c r="C536" t="s">
        <v>769</v>
      </c>
      <c r="D536">
        <v>-111.942341534083</v>
      </c>
      <c r="E536">
        <v>33.414177241001703</v>
      </c>
      <c r="F536">
        <v>1</v>
      </c>
      <c r="G536" t="s">
        <v>765</v>
      </c>
      <c r="H536" t="s">
        <v>769</v>
      </c>
      <c r="I536" t="s">
        <v>759</v>
      </c>
      <c r="J536">
        <v>40794.6875</v>
      </c>
      <c r="K536" t="s">
        <v>769</v>
      </c>
      <c r="L536" t="s">
        <v>761</v>
      </c>
      <c r="M536">
        <v>113</v>
      </c>
      <c r="N536">
        <v>2.58520367548E-3</v>
      </c>
      <c r="O536">
        <f t="shared" si="24"/>
        <v>-111.93979899999999</v>
      </c>
      <c r="P536">
        <f t="shared" si="25"/>
        <v>33.414645</v>
      </c>
      <c r="Q536">
        <f t="shared" si="26"/>
        <v>242.15300267675119</v>
      </c>
    </row>
    <row r="537" spans="1:17" x14ac:dyDescent="0.25">
      <c r="A537">
        <v>2686321</v>
      </c>
      <c r="B537">
        <v>2</v>
      </c>
      <c r="C537" t="s">
        <v>762</v>
      </c>
      <c r="D537">
        <v>-111.92627186000399</v>
      </c>
      <c r="E537">
        <v>33.410027636357903</v>
      </c>
      <c r="F537">
        <v>3</v>
      </c>
      <c r="G537" t="s">
        <v>771</v>
      </c>
      <c r="H537" t="s">
        <v>762</v>
      </c>
      <c r="I537" t="s">
        <v>759</v>
      </c>
      <c r="J537">
        <v>41291.544444444444</v>
      </c>
      <c r="K537" t="s">
        <v>761</v>
      </c>
      <c r="L537" t="s">
        <v>773</v>
      </c>
      <c r="M537">
        <v>138</v>
      </c>
      <c r="N537">
        <v>2.5884817670099999E-3</v>
      </c>
      <c r="O537">
        <f t="shared" si="24"/>
        <v>-111.926098</v>
      </c>
      <c r="P537">
        <f t="shared" si="25"/>
        <v>33.407445000000003</v>
      </c>
      <c r="Q537">
        <f t="shared" si="26"/>
        <v>286.90053272270882</v>
      </c>
    </row>
    <row r="538" spans="1:17" x14ac:dyDescent="0.25">
      <c r="A538">
        <v>2459658</v>
      </c>
      <c r="B538">
        <v>2</v>
      </c>
      <c r="C538" t="s">
        <v>762</v>
      </c>
      <c r="D538">
        <v>-111.926271860306</v>
      </c>
      <c r="E538">
        <v>33.410030384762898</v>
      </c>
      <c r="F538">
        <v>1</v>
      </c>
      <c r="G538" t="s">
        <v>771</v>
      </c>
      <c r="H538" t="s">
        <v>762</v>
      </c>
      <c r="I538" t="s">
        <v>759</v>
      </c>
      <c r="J538">
        <v>40471.657638888886</v>
      </c>
      <c r="K538" t="s">
        <v>773</v>
      </c>
      <c r="L538" t="s">
        <v>761</v>
      </c>
      <c r="M538">
        <v>138</v>
      </c>
      <c r="N538">
        <v>2.5912239922899999E-3</v>
      </c>
      <c r="O538">
        <f t="shared" si="24"/>
        <v>-111.926098</v>
      </c>
      <c r="P538">
        <f t="shared" si="25"/>
        <v>33.407445000000003</v>
      </c>
      <c r="Q538">
        <f t="shared" si="26"/>
        <v>287.20487995531096</v>
      </c>
    </row>
    <row r="539" spans="1:17" x14ac:dyDescent="0.25">
      <c r="A539">
        <v>2678742</v>
      </c>
      <c r="B539">
        <v>2</v>
      </c>
      <c r="C539" t="s">
        <v>762</v>
      </c>
      <c r="D539">
        <v>-111.926271860911</v>
      </c>
      <c r="E539">
        <v>33.410035881572902</v>
      </c>
      <c r="F539">
        <v>1</v>
      </c>
      <c r="G539" t="s">
        <v>771</v>
      </c>
      <c r="H539" t="s">
        <v>762</v>
      </c>
      <c r="I539" t="s">
        <v>759</v>
      </c>
      <c r="J539">
        <v>41255.729861111111</v>
      </c>
      <c r="K539" t="s">
        <v>773</v>
      </c>
      <c r="L539" t="s">
        <v>761</v>
      </c>
      <c r="M539">
        <v>138</v>
      </c>
      <c r="N539">
        <v>2.5967084821300001E-3</v>
      </c>
      <c r="O539">
        <f t="shared" si="24"/>
        <v>-111.926098</v>
      </c>
      <c r="P539">
        <f t="shared" si="25"/>
        <v>33.407445000000003</v>
      </c>
      <c r="Q539">
        <f t="shared" si="26"/>
        <v>287.8135774921567</v>
      </c>
    </row>
    <row r="540" spans="1:17" x14ac:dyDescent="0.25">
      <c r="A540">
        <v>2724828</v>
      </c>
      <c r="B540">
        <v>2</v>
      </c>
      <c r="C540" t="s">
        <v>762</v>
      </c>
      <c r="D540">
        <v>-111.928912122654</v>
      </c>
      <c r="E540">
        <v>33.421885174501298</v>
      </c>
      <c r="F540">
        <v>2</v>
      </c>
      <c r="G540" t="s">
        <v>763</v>
      </c>
      <c r="H540" t="s">
        <v>762</v>
      </c>
      <c r="I540" t="s">
        <v>759</v>
      </c>
      <c r="J540">
        <v>41410.722222222219</v>
      </c>
      <c r="K540" t="s">
        <v>769</v>
      </c>
      <c r="L540" t="s">
        <v>761</v>
      </c>
      <c r="M540">
        <v>117</v>
      </c>
      <c r="N540">
        <v>2.6180057667799998E-3</v>
      </c>
      <c r="O540">
        <f t="shared" si="24"/>
        <v>-111.926299</v>
      </c>
      <c r="P540">
        <f t="shared" si="25"/>
        <v>33.422044999999997</v>
      </c>
      <c r="Q540">
        <f t="shared" si="26"/>
        <v>243.74249283486668</v>
      </c>
    </row>
    <row r="541" spans="1:17" x14ac:dyDescent="0.25">
      <c r="A541">
        <v>2599200</v>
      </c>
      <c r="B541">
        <v>2</v>
      </c>
      <c r="C541" t="s">
        <v>762</v>
      </c>
      <c r="D541">
        <v>-111.92891476721999</v>
      </c>
      <c r="E541">
        <v>33.421906967646301</v>
      </c>
      <c r="F541">
        <v>2</v>
      </c>
      <c r="G541" t="s">
        <v>783</v>
      </c>
      <c r="H541" t="s">
        <v>762</v>
      </c>
      <c r="I541" t="s">
        <v>759</v>
      </c>
      <c r="J541">
        <v>40960.609027777777</v>
      </c>
      <c r="K541" t="s">
        <v>764</v>
      </c>
      <c r="L541" t="s">
        <v>761</v>
      </c>
      <c r="M541">
        <v>117</v>
      </c>
      <c r="N541">
        <v>2.61940662744E-3</v>
      </c>
      <c r="O541">
        <f t="shared" si="24"/>
        <v>-111.926299</v>
      </c>
      <c r="P541">
        <f t="shared" si="25"/>
        <v>33.422044999999997</v>
      </c>
      <c r="Q541">
        <f t="shared" si="26"/>
        <v>243.82417117981581</v>
      </c>
    </row>
    <row r="542" spans="1:17" x14ac:dyDescent="0.25">
      <c r="A542">
        <v>2677909</v>
      </c>
      <c r="B542">
        <v>2</v>
      </c>
      <c r="C542" t="s">
        <v>762</v>
      </c>
      <c r="D542">
        <v>-111.92891608950301</v>
      </c>
      <c r="E542">
        <v>33.421917864218798</v>
      </c>
      <c r="F542">
        <v>3</v>
      </c>
      <c r="G542" t="s">
        <v>763</v>
      </c>
      <c r="H542" t="s">
        <v>762</v>
      </c>
      <c r="I542" t="s">
        <v>759</v>
      </c>
      <c r="J542">
        <v>41232.677777777775</v>
      </c>
      <c r="K542" t="s">
        <v>760</v>
      </c>
      <c r="L542" t="s">
        <v>761</v>
      </c>
      <c r="M542">
        <v>117</v>
      </c>
      <c r="N542">
        <v>2.62017575243E-3</v>
      </c>
      <c r="O542">
        <f t="shared" si="24"/>
        <v>-111.926299</v>
      </c>
      <c r="P542">
        <f t="shared" si="25"/>
        <v>33.422044999999997</v>
      </c>
      <c r="Q542">
        <f t="shared" si="26"/>
        <v>243.87407711615398</v>
      </c>
    </row>
    <row r="543" spans="1:17" x14ac:dyDescent="0.25">
      <c r="A543">
        <v>2574631</v>
      </c>
      <c r="B543">
        <v>2</v>
      </c>
      <c r="C543" t="s">
        <v>762</v>
      </c>
      <c r="D543">
        <v>-111.928924684355</v>
      </c>
      <c r="E543">
        <v>33.421988691939099</v>
      </c>
      <c r="F543">
        <v>3</v>
      </c>
      <c r="G543" t="s">
        <v>758</v>
      </c>
      <c r="H543" t="s">
        <v>762</v>
      </c>
      <c r="I543" t="s">
        <v>759</v>
      </c>
      <c r="J543">
        <v>40835.427777777775</v>
      </c>
      <c r="K543" t="s">
        <v>764</v>
      </c>
      <c r="L543" t="s">
        <v>776</v>
      </c>
      <c r="M543">
        <v>117</v>
      </c>
      <c r="N543">
        <v>2.6262880515599998E-3</v>
      </c>
      <c r="O543">
        <f t="shared" si="24"/>
        <v>-111.926299</v>
      </c>
      <c r="P543">
        <f t="shared" si="25"/>
        <v>33.422044999999997</v>
      </c>
      <c r="Q543">
        <f t="shared" si="26"/>
        <v>244.34547692212664</v>
      </c>
    </row>
    <row r="544" spans="1:17" x14ac:dyDescent="0.25">
      <c r="A544">
        <v>2522734</v>
      </c>
      <c r="B544">
        <v>2</v>
      </c>
      <c r="C544" t="s">
        <v>762</v>
      </c>
      <c r="D544">
        <v>-111.92892799006999</v>
      </c>
      <c r="E544">
        <v>33.4220159333697</v>
      </c>
      <c r="F544">
        <v>2</v>
      </c>
      <c r="G544" t="s">
        <v>758</v>
      </c>
      <c r="H544" t="s">
        <v>762</v>
      </c>
      <c r="I544" t="s">
        <v>759</v>
      </c>
      <c r="J544">
        <v>40664.550000000003</v>
      </c>
      <c r="K544" t="s">
        <v>769</v>
      </c>
      <c r="L544" t="s">
        <v>761</v>
      </c>
      <c r="M544">
        <v>117</v>
      </c>
      <c r="N544">
        <v>2.62915074827E-3</v>
      </c>
      <c r="O544">
        <f t="shared" si="24"/>
        <v>-111.926299</v>
      </c>
      <c r="P544">
        <f t="shared" si="25"/>
        <v>33.422044999999997</v>
      </c>
      <c r="Q544">
        <f t="shared" si="26"/>
        <v>244.59442813434026</v>
      </c>
    </row>
    <row r="545" spans="1:17" x14ac:dyDescent="0.25">
      <c r="A545">
        <v>2460146</v>
      </c>
      <c r="B545">
        <v>3</v>
      </c>
      <c r="C545" t="s">
        <v>762</v>
      </c>
      <c r="D545">
        <v>-111.92892799006999</v>
      </c>
      <c r="E545">
        <v>33.4220159333696</v>
      </c>
      <c r="F545">
        <v>1</v>
      </c>
      <c r="G545" t="s">
        <v>758</v>
      </c>
      <c r="H545" t="s">
        <v>762</v>
      </c>
      <c r="I545" t="s">
        <v>759</v>
      </c>
      <c r="J545">
        <v>40478.908333333333</v>
      </c>
      <c r="K545" t="s">
        <v>795</v>
      </c>
      <c r="L545" t="s">
        <v>761</v>
      </c>
      <c r="M545">
        <v>117</v>
      </c>
      <c r="N545">
        <v>2.62915074827E-3</v>
      </c>
      <c r="O545">
        <f t="shared" si="24"/>
        <v>-111.926299</v>
      </c>
      <c r="P545">
        <f t="shared" si="25"/>
        <v>33.422044999999997</v>
      </c>
      <c r="Q545">
        <f t="shared" si="26"/>
        <v>244.5944281344857</v>
      </c>
    </row>
    <row r="546" spans="1:17" x14ac:dyDescent="0.25">
      <c r="A546">
        <v>2663010</v>
      </c>
      <c r="B546">
        <v>2</v>
      </c>
      <c r="C546" t="s">
        <v>763</v>
      </c>
      <c r="D546">
        <v>-111.92892799006999</v>
      </c>
      <c r="E546">
        <v>33.4220159333696</v>
      </c>
      <c r="F546">
        <v>3</v>
      </c>
      <c r="G546" t="s">
        <v>763</v>
      </c>
      <c r="H546" t="s">
        <v>763</v>
      </c>
      <c r="I546" t="s">
        <v>759</v>
      </c>
      <c r="J546">
        <v>41194.6875</v>
      </c>
      <c r="K546" t="s">
        <v>761</v>
      </c>
      <c r="L546" t="s">
        <v>775</v>
      </c>
      <c r="M546">
        <v>117</v>
      </c>
      <c r="N546">
        <v>2.62915074827E-3</v>
      </c>
      <c r="O546">
        <f t="shared" si="24"/>
        <v>-111.926299</v>
      </c>
      <c r="P546">
        <f t="shared" si="25"/>
        <v>33.422044999999997</v>
      </c>
      <c r="Q546">
        <f t="shared" si="26"/>
        <v>244.5944281344857</v>
      </c>
    </row>
    <row r="547" spans="1:17" x14ac:dyDescent="0.25">
      <c r="A547">
        <v>2281360</v>
      </c>
      <c r="B547">
        <v>2</v>
      </c>
      <c r="C547" t="s">
        <v>762</v>
      </c>
      <c r="D547">
        <v>-111.926362892886</v>
      </c>
      <c r="E547">
        <v>33.395590066941999</v>
      </c>
      <c r="F547">
        <v>3</v>
      </c>
      <c r="G547" t="s">
        <v>765</v>
      </c>
      <c r="H547" t="s">
        <v>762</v>
      </c>
      <c r="I547" t="s">
        <v>759</v>
      </c>
      <c r="J547">
        <v>39900.52847222222</v>
      </c>
      <c r="K547" t="s">
        <v>760</v>
      </c>
      <c r="L547" t="s">
        <v>777</v>
      </c>
      <c r="M547">
        <v>142</v>
      </c>
      <c r="N547">
        <v>2.6492035893099998E-3</v>
      </c>
      <c r="O547">
        <f t="shared" si="24"/>
        <v>-111.926198</v>
      </c>
      <c r="P547">
        <f t="shared" si="25"/>
        <v>33.392946000000002</v>
      </c>
      <c r="Q547">
        <f t="shared" si="26"/>
        <v>293.65855307519359</v>
      </c>
    </row>
    <row r="548" spans="1:17" x14ac:dyDescent="0.25">
      <c r="A548">
        <v>2451359</v>
      </c>
      <c r="B548">
        <v>2</v>
      </c>
      <c r="C548" t="s">
        <v>780</v>
      </c>
      <c r="D548">
        <v>-111.928850552261</v>
      </c>
      <c r="E548">
        <v>33.418674929672001</v>
      </c>
      <c r="F548">
        <v>1</v>
      </c>
      <c r="G548" t="s">
        <v>765</v>
      </c>
      <c r="H548" t="s">
        <v>780</v>
      </c>
      <c r="I548" t="s">
        <v>759</v>
      </c>
      <c r="J548">
        <v>40450.691666666666</v>
      </c>
      <c r="K548" t="s">
        <v>761</v>
      </c>
      <c r="L548" t="s">
        <v>807</v>
      </c>
      <c r="M548">
        <v>154</v>
      </c>
      <c r="N548">
        <v>2.6534775951900002E-3</v>
      </c>
      <c r="O548">
        <f t="shared" si="24"/>
        <v>-111.926198</v>
      </c>
      <c r="P548">
        <f t="shared" si="25"/>
        <v>33.418745000000001</v>
      </c>
      <c r="Q548">
        <f t="shared" si="26"/>
        <v>246.88750558141871</v>
      </c>
    </row>
    <row r="549" spans="1:17" x14ac:dyDescent="0.25">
      <c r="A549">
        <v>2799088</v>
      </c>
      <c r="B549">
        <v>2</v>
      </c>
      <c r="C549" t="s">
        <v>762</v>
      </c>
      <c r="D549">
        <v>-111.92883953894901</v>
      </c>
      <c r="E549">
        <v>33.418458612854302</v>
      </c>
      <c r="F549">
        <v>3</v>
      </c>
      <c r="G549" t="s">
        <v>758</v>
      </c>
      <c r="H549" t="s">
        <v>762</v>
      </c>
      <c r="I549" t="s">
        <v>759</v>
      </c>
      <c r="J549">
        <v>41627.430555555555</v>
      </c>
      <c r="K549" t="s">
        <v>763</v>
      </c>
      <c r="L549" t="s">
        <v>763</v>
      </c>
      <c r="M549">
        <v>154</v>
      </c>
      <c r="N549">
        <v>2.65701818141E-3</v>
      </c>
      <c r="O549">
        <f t="shared" si="24"/>
        <v>-111.926198</v>
      </c>
      <c r="P549">
        <f t="shared" si="25"/>
        <v>33.418745000000001</v>
      </c>
      <c r="Q549">
        <f t="shared" si="26"/>
        <v>247.78492625059297</v>
      </c>
    </row>
    <row r="550" spans="1:17" x14ac:dyDescent="0.25">
      <c r="A550">
        <v>2589801</v>
      </c>
      <c r="B550">
        <v>2</v>
      </c>
      <c r="C550" t="s">
        <v>762</v>
      </c>
      <c r="D550">
        <v>-111.92610818339099</v>
      </c>
      <c r="E550">
        <v>33.410119957277502</v>
      </c>
      <c r="F550">
        <v>2</v>
      </c>
      <c r="G550" t="s">
        <v>771</v>
      </c>
      <c r="H550" t="s">
        <v>762</v>
      </c>
      <c r="I550" t="s">
        <v>759</v>
      </c>
      <c r="J550">
        <v>40849.293749999997</v>
      </c>
      <c r="K550" t="s">
        <v>769</v>
      </c>
      <c r="L550" t="s">
        <v>761</v>
      </c>
      <c r="M550">
        <v>138</v>
      </c>
      <c r="N550">
        <v>2.6749766611899998E-3</v>
      </c>
      <c r="O550">
        <f t="shared" si="24"/>
        <v>-111.926098</v>
      </c>
      <c r="P550">
        <f t="shared" si="25"/>
        <v>33.407445000000003</v>
      </c>
      <c r="Q550">
        <f t="shared" si="26"/>
        <v>296.68523223759388</v>
      </c>
    </row>
    <row r="551" spans="1:17" x14ac:dyDescent="0.25">
      <c r="A551">
        <v>2594080</v>
      </c>
      <c r="B551">
        <v>2</v>
      </c>
      <c r="C551" t="s">
        <v>762</v>
      </c>
      <c r="D551">
        <v>-111.926101635927</v>
      </c>
      <c r="E551">
        <v>33.410120022215203</v>
      </c>
      <c r="F551">
        <v>2</v>
      </c>
      <c r="G551" t="s">
        <v>771</v>
      </c>
      <c r="H551" t="s">
        <v>762</v>
      </c>
      <c r="I551" t="s">
        <v>759</v>
      </c>
      <c r="J551">
        <v>40812.329861111109</v>
      </c>
      <c r="K551" t="s">
        <v>764</v>
      </c>
      <c r="L551" t="s">
        <v>761</v>
      </c>
      <c r="M551">
        <v>138</v>
      </c>
      <c r="N551">
        <v>2.6750246861999998E-3</v>
      </c>
      <c r="O551">
        <f t="shared" si="24"/>
        <v>-111.926098</v>
      </c>
      <c r="P551">
        <f t="shared" si="25"/>
        <v>33.407445000000003</v>
      </c>
      <c r="Q551">
        <f t="shared" si="26"/>
        <v>296.69111487757419</v>
      </c>
    </row>
    <row r="552" spans="1:17" x14ac:dyDescent="0.25">
      <c r="A552">
        <v>2457493</v>
      </c>
      <c r="B552">
        <v>2</v>
      </c>
      <c r="C552" t="s">
        <v>762</v>
      </c>
      <c r="D552">
        <v>-111.926271869986</v>
      </c>
      <c r="E552">
        <v>33.410118333722203</v>
      </c>
      <c r="F552">
        <v>1</v>
      </c>
      <c r="G552" t="s">
        <v>771</v>
      </c>
      <c r="H552" t="s">
        <v>762</v>
      </c>
      <c r="I552" t="s">
        <v>759</v>
      </c>
      <c r="J552">
        <v>40455.645833333336</v>
      </c>
      <c r="K552" t="s">
        <v>764</v>
      </c>
      <c r="L552" t="s">
        <v>761</v>
      </c>
      <c r="M552">
        <v>138</v>
      </c>
      <c r="N552">
        <v>2.6789818891300001E-3</v>
      </c>
      <c r="O552">
        <f t="shared" si="24"/>
        <v>-111.926098</v>
      </c>
      <c r="P552">
        <f t="shared" si="25"/>
        <v>33.407445000000003</v>
      </c>
      <c r="Q552">
        <f t="shared" si="26"/>
        <v>296.9445142612301</v>
      </c>
    </row>
    <row r="553" spans="1:17" x14ac:dyDescent="0.25">
      <c r="A553">
        <v>2630862</v>
      </c>
      <c r="B553">
        <v>2</v>
      </c>
      <c r="C553" t="s">
        <v>762</v>
      </c>
      <c r="D553">
        <v>-111.939765509705</v>
      </c>
      <c r="E553">
        <v>33.404663717588797</v>
      </c>
      <c r="F553">
        <v>3</v>
      </c>
      <c r="G553" t="s">
        <v>771</v>
      </c>
      <c r="H553" t="s">
        <v>762</v>
      </c>
      <c r="I553" t="s">
        <v>759</v>
      </c>
      <c r="J553">
        <v>41009.409722222219</v>
      </c>
      <c r="K553" t="s">
        <v>764</v>
      </c>
      <c r="L553" t="s">
        <v>761</v>
      </c>
      <c r="M553">
        <v>146</v>
      </c>
      <c r="N553">
        <v>2.6821071771099998E-3</v>
      </c>
      <c r="O553">
        <f t="shared" si="24"/>
        <v>-111.939699</v>
      </c>
      <c r="P553">
        <f t="shared" si="25"/>
        <v>33.407344999999999</v>
      </c>
      <c r="Q553">
        <f t="shared" si="26"/>
        <v>297.44960986199567</v>
      </c>
    </row>
    <row r="554" spans="1:17" x14ac:dyDescent="0.25">
      <c r="A554">
        <v>2696113</v>
      </c>
      <c r="B554">
        <v>2</v>
      </c>
      <c r="C554" t="s">
        <v>769</v>
      </c>
      <c r="D554">
        <v>-111.923111470807</v>
      </c>
      <c r="E554">
        <v>33.392960114044399</v>
      </c>
      <c r="F554">
        <v>3</v>
      </c>
      <c r="G554" t="s">
        <v>758</v>
      </c>
      <c r="H554" t="s">
        <v>769</v>
      </c>
      <c r="I554" t="s">
        <v>759</v>
      </c>
      <c r="J554">
        <v>41320.56527777778</v>
      </c>
      <c r="K554" t="s">
        <v>761</v>
      </c>
      <c r="L554" t="s">
        <v>775</v>
      </c>
      <c r="M554">
        <v>164</v>
      </c>
      <c r="N554">
        <v>2.68385283389E-3</v>
      </c>
      <c r="O554">
        <f t="shared" si="24"/>
        <v>-111.90912</v>
      </c>
      <c r="P554">
        <f t="shared" si="25"/>
        <v>33.392949999999999</v>
      </c>
      <c r="Q554">
        <f t="shared" si="26"/>
        <v>1301.6176220038162</v>
      </c>
    </row>
    <row r="555" spans="1:17" x14ac:dyDescent="0.25">
      <c r="A555">
        <v>2268150</v>
      </c>
      <c r="B555">
        <v>2</v>
      </c>
      <c r="C555" t="s">
        <v>762</v>
      </c>
      <c r="D555">
        <v>-111.93211908914</v>
      </c>
      <c r="E555">
        <v>33.422020730161002</v>
      </c>
      <c r="F555">
        <v>3</v>
      </c>
      <c r="G555" t="s">
        <v>758</v>
      </c>
      <c r="H555" t="s">
        <v>762</v>
      </c>
      <c r="I555" t="s">
        <v>759</v>
      </c>
      <c r="J555">
        <v>39870.497916666667</v>
      </c>
      <c r="K555" t="s">
        <v>761</v>
      </c>
      <c r="L555" t="s">
        <v>760</v>
      </c>
      <c r="M555">
        <v>115</v>
      </c>
      <c r="N555">
        <v>2.6856662687299998E-3</v>
      </c>
      <c r="O555">
        <f t="shared" si="24"/>
        <v>-111.934799</v>
      </c>
      <c r="P555">
        <f t="shared" si="25"/>
        <v>33.421844999999998</v>
      </c>
      <c r="Q555">
        <f t="shared" si="26"/>
        <v>250.07100976416996</v>
      </c>
    </row>
    <row r="556" spans="1:17" x14ac:dyDescent="0.25">
      <c r="A556">
        <v>2276178</v>
      </c>
      <c r="B556">
        <v>2</v>
      </c>
      <c r="C556" t="s">
        <v>762</v>
      </c>
      <c r="D556">
        <v>-111.926293377126</v>
      </c>
      <c r="E556">
        <v>33.410129153900002</v>
      </c>
      <c r="F556">
        <v>3</v>
      </c>
      <c r="G556" t="s">
        <v>771</v>
      </c>
      <c r="H556" t="s">
        <v>762</v>
      </c>
      <c r="I556" t="s">
        <v>759</v>
      </c>
      <c r="J556">
        <v>39876.588194444441</v>
      </c>
      <c r="K556" t="s">
        <v>760</v>
      </c>
      <c r="L556" t="s">
        <v>761</v>
      </c>
      <c r="M556">
        <v>138</v>
      </c>
      <c r="N556">
        <v>2.6912551681799999E-3</v>
      </c>
      <c r="O556">
        <f t="shared" si="24"/>
        <v>-111.926098</v>
      </c>
      <c r="P556">
        <f t="shared" si="25"/>
        <v>33.407445000000003</v>
      </c>
      <c r="Q556">
        <f t="shared" si="26"/>
        <v>298.25806211149029</v>
      </c>
    </row>
    <row r="557" spans="1:17" x14ac:dyDescent="0.25">
      <c r="A557">
        <v>2373289</v>
      </c>
      <c r="B557">
        <v>2</v>
      </c>
      <c r="C557" t="s">
        <v>780</v>
      </c>
      <c r="D557">
        <v>-111.94950844162901</v>
      </c>
      <c r="E557">
        <v>33.425475742741803</v>
      </c>
      <c r="F557">
        <v>4</v>
      </c>
      <c r="G557" t="s">
        <v>765</v>
      </c>
      <c r="H557" t="s">
        <v>780</v>
      </c>
      <c r="I557" t="s">
        <v>759</v>
      </c>
      <c r="J557">
        <v>40160.091666666667</v>
      </c>
      <c r="K557" t="s">
        <v>761</v>
      </c>
      <c r="L557" t="s">
        <v>769</v>
      </c>
      <c r="M557">
        <v>109</v>
      </c>
      <c r="N557">
        <v>2.6914495937099998E-3</v>
      </c>
      <c r="O557">
        <f t="shared" si="24"/>
        <v>-111.95219899999999</v>
      </c>
      <c r="P557">
        <f t="shared" si="25"/>
        <v>33.425545</v>
      </c>
      <c r="Q557">
        <f t="shared" si="26"/>
        <v>250.41867865409989</v>
      </c>
    </row>
    <row r="558" spans="1:17" x14ac:dyDescent="0.25">
      <c r="A558">
        <v>2768361</v>
      </c>
      <c r="B558">
        <v>2</v>
      </c>
      <c r="C558" t="s">
        <v>757</v>
      </c>
      <c r="D558">
        <v>-111.915205028182</v>
      </c>
      <c r="E558">
        <v>33.422003676360603</v>
      </c>
      <c r="F558">
        <v>2</v>
      </c>
      <c r="G558" t="s">
        <v>765</v>
      </c>
      <c r="H558" t="s">
        <v>757</v>
      </c>
      <c r="I558" t="s">
        <v>759</v>
      </c>
      <c r="J558">
        <v>41542.75</v>
      </c>
      <c r="K558" t="s">
        <v>761</v>
      </c>
      <c r="L558" t="s">
        <v>760</v>
      </c>
      <c r="M558">
        <v>116</v>
      </c>
      <c r="N558">
        <v>2.7142040546899999E-3</v>
      </c>
      <c r="O558">
        <f t="shared" si="24"/>
        <v>-111.91791000000001</v>
      </c>
      <c r="P558">
        <f t="shared" si="25"/>
        <v>33.421779999999998</v>
      </c>
      <c r="Q558">
        <f t="shared" si="26"/>
        <v>252.86162856128101</v>
      </c>
    </row>
    <row r="559" spans="1:17" x14ac:dyDescent="0.25">
      <c r="A559">
        <v>2312090</v>
      </c>
      <c r="B559">
        <v>2</v>
      </c>
      <c r="C559" t="s">
        <v>769</v>
      </c>
      <c r="D559">
        <v>-111.94511572355</v>
      </c>
      <c r="E559">
        <v>33.407372487430301</v>
      </c>
      <c r="F559">
        <v>3</v>
      </c>
      <c r="G559" t="s">
        <v>765</v>
      </c>
      <c r="H559" t="s">
        <v>769</v>
      </c>
      <c r="I559" t="s">
        <v>759</v>
      </c>
      <c r="J559">
        <v>39972.505555555559</v>
      </c>
      <c r="K559" t="s">
        <v>769</v>
      </c>
      <c r="L559" t="s">
        <v>761</v>
      </c>
      <c r="M559">
        <v>162</v>
      </c>
      <c r="N559">
        <v>2.7179057147599999E-3</v>
      </c>
      <c r="O559">
        <f t="shared" si="24"/>
        <v>-111.94783</v>
      </c>
      <c r="P559">
        <f t="shared" si="25"/>
        <v>33.407380000000003</v>
      </c>
      <c r="Q559">
        <f t="shared" si="26"/>
        <v>252.50869117776537</v>
      </c>
    </row>
    <row r="560" spans="1:17" x14ac:dyDescent="0.25">
      <c r="A560">
        <v>2679302</v>
      </c>
      <c r="B560">
        <v>2</v>
      </c>
      <c r="C560" t="s">
        <v>762</v>
      </c>
      <c r="D560">
        <v>-111.920437819903</v>
      </c>
      <c r="E560">
        <v>33.414972696908897</v>
      </c>
      <c r="F560">
        <v>2</v>
      </c>
      <c r="G560" t="s">
        <v>758</v>
      </c>
      <c r="H560" t="s">
        <v>762</v>
      </c>
      <c r="I560" t="s">
        <v>759</v>
      </c>
      <c r="J560">
        <v>41214.55972222222</v>
      </c>
      <c r="K560" t="s">
        <v>764</v>
      </c>
      <c r="L560" t="s">
        <v>777</v>
      </c>
      <c r="M560">
        <v>132</v>
      </c>
      <c r="N560">
        <v>2.74926517149E-3</v>
      </c>
      <c r="O560">
        <f t="shared" si="24"/>
        <v>-111.917698</v>
      </c>
      <c r="P560">
        <f t="shared" si="25"/>
        <v>33.414745000000003</v>
      </c>
      <c r="Q560">
        <f t="shared" si="26"/>
        <v>256.1316628558119</v>
      </c>
    </row>
    <row r="561" spans="1:17" x14ac:dyDescent="0.25">
      <c r="A561">
        <v>2496148</v>
      </c>
      <c r="B561">
        <v>2</v>
      </c>
      <c r="C561" t="s">
        <v>762</v>
      </c>
      <c r="D561">
        <v>-111.91516244785301</v>
      </c>
      <c r="E561">
        <v>33.4220034101075</v>
      </c>
      <c r="F561">
        <v>3</v>
      </c>
      <c r="G561" t="s">
        <v>763</v>
      </c>
      <c r="H561" t="s">
        <v>762</v>
      </c>
      <c r="I561" t="s">
        <v>759</v>
      </c>
      <c r="J561">
        <v>40589.556250000001</v>
      </c>
      <c r="K561" t="s">
        <v>769</v>
      </c>
      <c r="L561" t="s">
        <v>761</v>
      </c>
      <c r="M561">
        <v>116</v>
      </c>
      <c r="N561">
        <v>2.7566201908499999E-3</v>
      </c>
      <c r="O561">
        <f t="shared" si="24"/>
        <v>-111.91791000000001</v>
      </c>
      <c r="P561">
        <f t="shared" si="25"/>
        <v>33.421779999999998</v>
      </c>
      <c r="Q561">
        <f t="shared" si="26"/>
        <v>256.80118030812463</v>
      </c>
    </row>
    <row r="562" spans="1:17" x14ac:dyDescent="0.25">
      <c r="A562">
        <v>2409371</v>
      </c>
      <c r="B562">
        <v>2</v>
      </c>
      <c r="C562" t="s">
        <v>762</v>
      </c>
      <c r="D562">
        <v>-111.928358490002</v>
      </c>
      <c r="E562">
        <v>33.353842414588598</v>
      </c>
      <c r="F562">
        <v>4</v>
      </c>
      <c r="G562" t="s">
        <v>771</v>
      </c>
      <c r="H562" t="s">
        <v>762</v>
      </c>
      <c r="I562" t="s">
        <v>759</v>
      </c>
      <c r="J562">
        <v>40295.322222222225</v>
      </c>
      <c r="K562" t="s">
        <v>769</v>
      </c>
      <c r="L562" t="s">
        <v>761</v>
      </c>
      <c r="M562">
        <v>123</v>
      </c>
      <c r="N562">
        <v>2.7934885547000001E-3</v>
      </c>
      <c r="O562">
        <f t="shared" si="24"/>
        <v>-111.92854</v>
      </c>
      <c r="P562">
        <f t="shared" si="25"/>
        <v>33.356630000000003</v>
      </c>
      <c r="Q562">
        <f t="shared" si="26"/>
        <v>309.63625126378429</v>
      </c>
    </row>
    <row r="563" spans="1:17" x14ac:dyDescent="0.25">
      <c r="A563">
        <v>2678072</v>
      </c>
      <c r="B563">
        <v>2</v>
      </c>
      <c r="C563" t="s">
        <v>762</v>
      </c>
      <c r="D563">
        <v>-111.91970341523999</v>
      </c>
      <c r="E563">
        <v>33.416703454299899</v>
      </c>
      <c r="F563">
        <v>3</v>
      </c>
      <c r="G563" t="s">
        <v>763</v>
      </c>
      <c r="H563" t="s">
        <v>762</v>
      </c>
      <c r="I563" t="s">
        <v>759</v>
      </c>
      <c r="J563">
        <v>41225.393750000003</v>
      </c>
      <c r="K563" t="s">
        <v>778</v>
      </c>
      <c r="L563" t="s">
        <v>770</v>
      </c>
      <c r="M563">
        <v>132</v>
      </c>
      <c r="N563">
        <v>2.8030757266900002E-3</v>
      </c>
      <c r="O563">
        <f t="shared" si="24"/>
        <v>-111.917698</v>
      </c>
      <c r="P563">
        <f t="shared" si="25"/>
        <v>33.414745000000003</v>
      </c>
      <c r="Q563">
        <f t="shared" si="26"/>
        <v>286.33547698343079</v>
      </c>
    </row>
    <row r="564" spans="1:17" x14ac:dyDescent="0.25">
      <c r="A564">
        <v>2299476</v>
      </c>
      <c r="B564">
        <v>2</v>
      </c>
      <c r="C564" t="s">
        <v>762</v>
      </c>
      <c r="D564">
        <v>-111.90912553648199</v>
      </c>
      <c r="E564">
        <v>33.404616024238898</v>
      </c>
      <c r="F564">
        <v>2</v>
      </c>
      <c r="G564" t="s">
        <v>765</v>
      </c>
      <c r="H564" t="s">
        <v>762</v>
      </c>
      <c r="I564" t="s">
        <v>759</v>
      </c>
      <c r="J564">
        <v>39948.732638888891</v>
      </c>
      <c r="K564" t="s">
        <v>760</v>
      </c>
      <c r="L564" t="s">
        <v>761</v>
      </c>
      <c r="M564">
        <v>159</v>
      </c>
      <c r="N564">
        <v>2.8170367480399999E-3</v>
      </c>
      <c r="O564">
        <f t="shared" si="24"/>
        <v>-111.90910700000001</v>
      </c>
      <c r="P564">
        <f t="shared" si="25"/>
        <v>33.407432999999997</v>
      </c>
      <c r="Q564">
        <f t="shared" si="26"/>
        <v>312.43997199317312</v>
      </c>
    </row>
    <row r="565" spans="1:17" x14ac:dyDescent="0.25">
      <c r="A565">
        <v>2611080</v>
      </c>
      <c r="B565">
        <v>2</v>
      </c>
      <c r="C565" t="s">
        <v>757</v>
      </c>
      <c r="D565">
        <v>-111.91121960559499</v>
      </c>
      <c r="E565">
        <v>33.3596219669652</v>
      </c>
      <c r="F565">
        <v>3</v>
      </c>
      <c r="G565" t="s">
        <v>758</v>
      </c>
      <c r="H565" t="s">
        <v>757</v>
      </c>
      <c r="I565" t="s">
        <v>759</v>
      </c>
      <c r="J565">
        <v>40976.664583333331</v>
      </c>
      <c r="K565" t="s">
        <v>761</v>
      </c>
      <c r="L565" t="s">
        <v>770</v>
      </c>
      <c r="M565">
        <v>124</v>
      </c>
      <c r="N565">
        <v>2.8688081597199998E-3</v>
      </c>
      <c r="O565">
        <f t="shared" si="24"/>
        <v>-111.91153</v>
      </c>
      <c r="P565">
        <f t="shared" si="25"/>
        <v>33.356769999999997</v>
      </c>
      <c r="Q565">
        <f t="shared" si="26"/>
        <v>317.63141052525344</v>
      </c>
    </row>
    <row r="566" spans="1:17" x14ac:dyDescent="0.25">
      <c r="A566">
        <v>2656432</v>
      </c>
      <c r="B566">
        <v>2</v>
      </c>
      <c r="C566" t="s">
        <v>788</v>
      </c>
      <c r="D566">
        <v>-111.919752075562</v>
      </c>
      <c r="E566">
        <v>33.359025101849703</v>
      </c>
      <c r="F566">
        <v>3</v>
      </c>
      <c r="G566" t="s">
        <v>765</v>
      </c>
      <c r="H566" t="s">
        <v>788</v>
      </c>
      <c r="I566" t="s">
        <v>759</v>
      </c>
      <c r="J566">
        <v>41172.375</v>
      </c>
      <c r="K566" t="s">
        <v>761</v>
      </c>
      <c r="L566" t="s">
        <v>772</v>
      </c>
      <c r="M566">
        <v>125</v>
      </c>
      <c r="N566">
        <v>2.8976935531400002E-3</v>
      </c>
      <c r="O566">
        <f t="shared" si="24"/>
        <v>-111.92068</v>
      </c>
      <c r="P566">
        <f t="shared" si="25"/>
        <v>33.356279999999998</v>
      </c>
      <c r="Q566">
        <f t="shared" si="26"/>
        <v>316.46473347075954</v>
      </c>
    </row>
    <row r="567" spans="1:17" x14ac:dyDescent="0.25">
      <c r="A567">
        <v>2592123</v>
      </c>
      <c r="B567">
        <v>2</v>
      </c>
      <c r="C567" t="s">
        <v>762</v>
      </c>
      <c r="D567">
        <v>-111.929001242441</v>
      </c>
      <c r="E567">
        <v>33.407353200649197</v>
      </c>
      <c r="F567">
        <v>2</v>
      </c>
      <c r="G567" t="s">
        <v>765</v>
      </c>
      <c r="H567" t="s">
        <v>762</v>
      </c>
      <c r="I567" t="s">
        <v>759</v>
      </c>
      <c r="J567">
        <v>40847.629861111112</v>
      </c>
      <c r="K567" t="s">
        <v>769</v>
      </c>
      <c r="L567" t="s">
        <v>761</v>
      </c>
      <c r="M567">
        <v>138</v>
      </c>
      <c r="N567">
        <v>2.9046934075899998E-3</v>
      </c>
      <c r="O567">
        <f t="shared" si="24"/>
        <v>-111.926098</v>
      </c>
      <c r="P567">
        <f t="shared" si="25"/>
        <v>33.407445000000003</v>
      </c>
      <c r="Q567">
        <f t="shared" si="26"/>
        <v>270.27853855931346</v>
      </c>
    </row>
    <row r="568" spans="1:17" x14ac:dyDescent="0.25">
      <c r="A568">
        <v>2335443</v>
      </c>
      <c r="B568">
        <v>2</v>
      </c>
      <c r="C568" t="s">
        <v>762</v>
      </c>
      <c r="D568">
        <v>-111.911470204653</v>
      </c>
      <c r="E568">
        <v>33.359681027487198</v>
      </c>
      <c r="F568">
        <v>3</v>
      </c>
      <c r="G568" t="s">
        <v>758</v>
      </c>
      <c r="H568" t="s">
        <v>762</v>
      </c>
      <c r="I568" t="s">
        <v>759</v>
      </c>
      <c r="J568">
        <v>40045.275694444441</v>
      </c>
      <c r="K568" t="s">
        <v>773</v>
      </c>
      <c r="L568" t="s">
        <v>761</v>
      </c>
      <c r="M568">
        <v>124</v>
      </c>
      <c r="N568">
        <v>2.9116415498399999E-3</v>
      </c>
      <c r="O568">
        <f t="shared" si="24"/>
        <v>-111.91153</v>
      </c>
      <c r="P568">
        <f t="shared" si="25"/>
        <v>33.356769999999997</v>
      </c>
      <c r="Q568">
        <f t="shared" si="26"/>
        <v>322.91455500077598</v>
      </c>
    </row>
    <row r="569" spans="1:17" x14ac:dyDescent="0.25">
      <c r="A569">
        <v>2710580</v>
      </c>
      <c r="B569">
        <v>2</v>
      </c>
      <c r="C569" t="s">
        <v>762</v>
      </c>
      <c r="D569">
        <v>-111.921254537057</v>
      </c>
      <c r="E569">
        <v>33.414761581639397</v>
      </c>
      <c r="F569">
        <v>3</v>
      </c>
      <c r="G569" t="s">
        <v>783</v>
      </c>
      <c r="H569" t="s">
        <v>762</v>
      </c>
      <c r="I569" t="s">
        <v>759</v>
      </c>
      <c r="J569">
        <v>41360.585416666669</v>
      </c>
      <c r="K569" t="s">
        <v>764</v>
      </c>
      <c r="L569" t="s">
        <v>761</v>
      </c>
      <c r="M569">
        <v>155</v>
      </c>
      <c r="N569">
        <v>2.9123908753400001E-3</v>
      </c>
      <c r="O569">
        <f t="shared" si="24"/>
        <v>-111.92255400000001</v>
      </c>
      <c r="P569">
        <f t="shared" si="25"/>
        <v>33.417368000000003</v>
      </c>
      <c r="Q569">
        <f t="shared" si="26"/>
        <v>313.34059504576851</v>
      </c>
    </row>
    <row r="570" spans="1:17" x14ac:dyDescent="0.25">
      <c r="A570">
        <v>2291826</v>
      </c>
      <c r="B570">
        <v>2</v>
      </c>
      <c r="C570" t="s">
        <v>780</v>
      </c>
      <c r="D570">
        <v>-111.914767725684</v>
      </c>
      <c r="E570">
        <v>33.414790805947703</v>
      </c>
      <c r="F570">
        <v>3</v>
      </c>
      <c r="G570" t="s">
        <v>771</v>
      </c>
      <c r="H570" t="s">
        <v>780</v>
      </c>
      <c r="I570" t="s">
        <v>759</v>
      </c>
      <c r="J570">
        <v>39916.416666666664</v>
      </c>
      <c r="K570" t="s">
        <v>761</v>
      </c>
      <c r="L570" t="s">
        <v>760</v>
      </c>
      <c r="M570">
        <v>132</v>
      </c>
      <c r="N570">
        <v>2.9306323126299999E-3</v>
      </c>
      <c r="O570">
        <f t="shared" si="24"/>
        <v>-111.917698</v>
      </c>
      <c r="P570">
        <f t="shared" si="25"/>
        <v>33.414745000000003</v>
      </c>
      <c r="Q570">
        <f t="shared" si="26"/>
        <v>272.64879002241764</v>
      </c>
    </row>
    <row r="571" spans="1:17" x14ac:dyDescent="0.25">
      <c r="A571">
        <v>2332824</v>
      </c>
      <c r="B571">
        <v>2</v>
      </c>
      <c r="C571" t="s">
        <v>762</v>
      </c>
      <c r="D571">
        <v>-111.911273545588</v>
      </c>
      <c r="E571">
        <v>33.359706771540097</v>
      </c>
      <c r="F571">
        <v>3</v>
      </c>
      <c r="G571" t="s">
        <v>758</v>
      </c>
      <c r="H571" t="s">
        <v>762</v>
      </c>
      <c r="I571" t="s">
        <v>759</v>
      </c>
      <c r="J571">
        <v>40038.787499999999</v>
      </c>
      <c r="K571" t="s">
        <v>761</v>
      </c>
      <c r="L571" t="s">
        <v>760</v>
      </c>
      <c r="M571">
        <v>124</v>
      </c>
      <c r="N571">
        <v>2.9479477512600002E-3</v>
      </c>
      <c r="O571">
        <f t="shared" si="24"/>
        <v>-111.91153</v>
      </c>
      <c r="P571">
        <f t="shared" si="25"/>
        <v>33.356769999999997</v>
      </c>
      <c r="Q571">
        <f t="shared" si="26"/>
        <v>326.59452447123238</v>
      </c>
    </row>
    <row r="572" spans="1:17" x14ac:dyDescent="0.25">
      <c r="A572">
        <v>2678388</v>
      </c>
      <c r="B572">
        <v>2</v>
      </c>
      <c r="C572" t="s">
        <v>762</v>
      </c>
      <c r="D572">
        <v>-111.92914932178201</v>
      </c>
      <c r="E572">
        <v>33.3929393731161</v>
      </c>
      <c r="F572">
        <v>3</v>
      </c>
      <c r="G572" t="s">
        <v>758</v>
      </c>
      <c r="H572" t="s">
        <v>762</v>
      </c>
      <c r="I572" t="s">
        <v>759</v>
      </c>
      <c r="J572">
        <v>41255.753472222219</v>
      </c>
      <c r="K572" t="s">
        <v>764</v>
      </c>
      <c r="L572" t="s">
        <v>761</v>
      </c>
      <c r="M572">
        <v>142</v>
      </c>
      <c r="N572">
        <v>2.9513292219799999E-3</v>
      </c>
      <c r="O572">
        <f t="shared" si="24"/>
        <v>-111.926198</v>
      </c>
      <c r="P572">
        <f t="shared" si="25"/>
        <v>33.392946000000002</v>
      </c>
      <c r="Q572">
        <f t="shared" si="26"/>
        <v>274.56046835947603</v>
      </c>
    </row>
    <row r="573" spans="1:17" x14ac:dyDescent="0.25">
      <c r="A573">
        <v>2291815</v>
      </c>
      <c r="B573">
        <v>2</v>
      </c>
      <c r="C573" t="s">
        <v>762</v>
      </c>
      <c r="D573">
        <v>-111.90614299434699</v>
      </c>
      <c r="E573">
        <v>33.407494491428999</v>
      </c>
      <c r="F573">
        <v>3</v>
      </c>
      <c r="G573" t="s">
        <v>765</v>
      </c>
      <c r="H573" t="s">
        <v>762</v>
      </c>
      <c r="I573" t="s">
        <v>759</v>
      </c>
      <c r="J573">
        <v>39933.67083333333</v>
      </c>
      <c r="K573" t="s">
        <v>764</v>
      </c>
      <c r="L573" t="s">
        <v>761</v>
      </c>
      <c r="M573">
        <v>159</v>
      </c>
      <c r="N573">
        <v>2.9646434367300001E-3</v>
      </c>
      <c r="O573">
        <f t="shared" si="24"/>
        <v>-111.90910700000001</v>
      </c>
      <c r="P573">
        <f t="shared" si="25"/>
        <v>33.407432999999997</v>
      </c>
      <c r="Q573">
        <f t="shared" si="26"/>
        <v>275.82378763474031</v>
      </c>
    </row>
    <row r="574" spans="1:17" x14ac:dyDescent="0.25">
      <c r="A574">
        <v>2674059</v>
      </c>
      <c r="B574">
        <v>2</v>
      </c>
      <c r="C574" t="s">
        <v>762</v>
      </c>
      <c r="D574">
        <v>-111.94423641375499</v>
      </c>
      <c r="E574">
        <v>33.418910531768503</v>
      </c>
      <c r="F574">
        <v>3</v>
      </c>
      <c r="G574" t="s">
        <v>771</v>
      </c>
      <c r="H574" t="s">
        <v>762</v>
      </c>
      <c r="I574" t="s">
        <v>759</v>
      </c>
      <c r="J574">
        <v>41207.43472222222</v>
      </c>
      <c r="K574" t="s">
        <v>760</v>
      </c>
      <c r="L574" t="s">
        <v>761</v>
      </c>
      <c r="M574">
        <v>163</v>
      </c>
      <c r="N574">
        <v>2.9836149272699998E-3</v>
      </c>
      <c r="O574">
        <f t="shared" si="24"/>
        <v>-111.944266</v>
      </c>
      <c r="P574">
        <f t="shared" si="25"/>
        <v>33.421894000000002</v>
      </c>
      <c r="Q574">
        <f t="shared" si="26"/>
        <v>330.91260174954431</v>
      </c>
    </row>
    <row r="575" spans="1:17" x14ac:dyDescent="0.25">
      <c r="A575">
        <v>2276212</v>
      </c>
      <c r="B575">
        <v>2</v>
      </c>
      <c r="C575" t="s">
        <v>762</v>
      </c>
      <c r="D575">
        <v>-111.917864423217</v>
      </c>
      <c r="E575">
        <v>33.392962548880803</v>
      </c>
      <c r="F575">
        <v>3</v>
      </c>
      <c r="G575" t="s">
        <v>771</v>
      </c>
      <c r="H575" t="s">
        <v>762</v>
      </c>
      <c r="I575" t="s">
        <v>759</v>
      </c>
      <c r="J575">
        <v>39877.613194444442</v>
      </c>
      <c r="K575" t="s">
        <v>773</v>
      </c>
      <c r="L575" t="s">
        <v>816</v>
      </c>
      <c r="M575">
        <v>164</v>
      </c>
      <c r="N575">
        <v>3.0040404639499999E-3</v>
      </c>
      <c r="O575">
        <f t="shared" si="24"/>
        <v>-111.90912</v>
      </c>
      <c r="P575">
        <f t="shared" si="25"/>
        <v>33.392949999999999</v>
      </c>
      <c r="Q575">
        <f t="shared" si="26"/>
        <v>813.48901359181559</v>
      </c>
    </row>
    <row r="576" spans="1:17" x14ac:dyDescent="0.25">
      <c r="A576">
        <v>2670112</v>
      </c>
      <c r="B576">
        <v>2</v>
      </c>
      <c r="C576" t="s">
        <v>780</v>
      </c>
      <c r="D576">
        <v>-111.928923453046</v>
      </c>
      <c r="E576">
        <v>33.420087350813702</v>
      </c>
      <c r="F576">
        <v>2</v>
      </c>
      <c r="G576" t="s">
        <v>771</v>
      </c>
      <c r="H576" t="s">
        <v>780</v>
      </c>
      <c r="I576" t="s">
        <v>759</v>
      </c>
      <c r="J576">
        <v>41227.492361111108</v>
      </c>
      <c r="K576" t="s">
        <v>769</v>
      </c>
      <c r="L576" t="s">
        <v>761</v>
      </c>
      <c r="M576">
        <v>154</v>
      </c>
      <c r="N576">
        <v>3.0380915083300002E-3</v>
      </c>
      <c r="O576">
        <f t="shared" si="24"/>
        <v>-111.926198</v>
      </c>
      <c r="P576">
        <f t="shared" si="25"/>
        <v>33.418745000000001</v>
      </c>
      <c r="Q576">
        <f t="shared" si="26"/>
        <v>294.027272601633</v>
      </c>
    </row>
    <row r="577" spans="1:17" x14ac:dyDescent="0.25">
      <c r="A577">
        <v>2455700</v>
      </c>
      <c r="B577">
        <v>2</v>
      </c>
      <c r="C577" t="s">
        <v>762</v>
      </c>
      <c r="D577">
        <v>-111.928954553854</v>
      </c>
      <c r="E577">
        <v>33.420569026753299</v>
      </c>
      <c r="F577">
        <v>3</v>
      </c>
      <c r="G577" t="s">
        <v>765</v>
      </c>
      <c r="H577" t="s">
        <v>762</v>
      </c>
      <c r="I577" t="s">
        <v>759</v>
      </c>
      <c r="J577">
        <v>40422.520138888889</v>
      </c>
      <c r="K577" t="s">
        <v>761</v>
      </c>
      <c r="L577" t="s">
        <v>760</v>
      </c>
      <c r="M577">
        <v>117</v>
      </c>
      <c r="N577">
        <v>3.0381677531800002E-3</v>
      </c>
      <c r="O577">
        <f t="shared" si="24"/>
        <v>-111.926299</v>
      </c>
      <c r="P577">
        <f t="shared" si="25"/>
        <v>33.422044999999997</v>
      </c>
      <c r="Q577">
        <f t="shared" si="26"/>
        <v>296.3603301688272</v>
      </c>
    </row>
    <row r="578" spans="1:17" x14ac:dyDescent="0.25">
      <c r="A578">
        <v>2680086</v>
      </c>
      <c r="B578">
        <v>2</v>
      </c>
      <c r="C578" t="s">
        <v>780</v>
      </c>
      <c r="D578">
        <v>-111.952482656822</v>
      </c>
      <c r="E578">
        <v>33.389819958441301</v>
      </c>
      <c r="F578">
        <v>2</v>
      </c>
      <c r="G578" t="s">
        <v>763</v>
      </c>
      <c r="H578" t="s">
        <v>780</v>
      </c>
      <c r="I578" t="s">
        <v>759</v>
      </c>
      <c r="J578">
        <v>41226.769444444442</v>
      </c>
      <c r="K578" t="s">
        <v>761</v>
      </c>
      <c r="L578" t="s">
        <v>769</v>
      </c>
      <c r="M578">
        <v>143</v>
      </c>
      <c r="N578">
        <v>3.0644496139500001E-3</v>
      </c>
      <c r="O578">
        <f t="shared" ref="O578:O641" si="27">INDEX(GPS_,MATCH($M578,loc_ID,0),2)</f>
        <v>-111.951999</v>
      </c>
      <c r="P578">
        <f t="shared" ref="P578:P641" si="28">INDEX(GPS_,MATCH($M578,loc_ID,0),1)</f>
        <v>33.392845999999999</v>
      </c>
      <c r="Q578">
        <f t="shared" ref="Q578:Q641" si="29">SQRT(SUMSQ(ABS(E578-P578)*lat_m,ABS(D578-O578)*long_m))</f>
        <v>338.62560789940761</v>
      </c>
    </row>
    <row r="579" spans="1:17" x14ac:dyDescent="0.25">
      <c r="A579">
        <v>2757319</v>
      </c>
      <c r="B579">
        <v>2</v>
      </c>
      <c r="C579" t="s">
        <v>762</v>
      </c>
      <c r="D579">
        <v>-111.912180436551</v>
      </c>
      <c r="E579">
        <v>33.407497153658703</v>
      </c>
      <c r="F579">
        <v>2</v>
      </c>
      <c r="G579" t="s">
        <v>765</v>
      </c>
      <c r="H579" t="s">
        <v>762</v>
      </c>
      <c r="I579" t="s">
        <v>759</v>
      </c>
      <c r="J579">
        <v>41484.435416666667</v>
      </c>
      <c r="K579" t="s">
        <v>769</v>
      </c>
      <c r="L579" t="s">
        <v>761</v>
      </c>
      <c r="M579">
        <v>159</v>
      </c>
      <c r="N579">
        <v>3.0741060366999999E-3</v>
      </c>
      <c r="O579">
        <f t="shared" si="27"/>
        <v>-111.90910700000001</v>
      </c>
      <c r="P579">
        <f t="shared" si="28"/>
        <v>33.407432999999997</v>
      </c>
      <c r="Q579">
        <f t="shared" si="29"/>
        <v>286.00826238048518</v>
      </c>
    </row>
    <row r="580" spans="1:17" x14ac:dyDescent="0.25">
      <c r="A580">
        <v>2588978</v>
      </c>
      <c r="B580">
        <v>2</v>
      </c>
      <c r="C580" t="s">
        <v>762</v>
      </c>
      <c r="D580">
        <v>-111.95524038303201</v>
      </c>
      <c r="E580">
        <v>33.407404918146703</v>
      </c>
      <c r="F580">
        <v>2</v>
      </c>
      <c r="G580" t="s">
        <v>758</v>
      </c>
      <c r="H580" t="s">
        <v>762</v>
      </c>
      <c r="I580" t="s">
        <v>759</v>
      </c>
      <c r="J580">
        <v>40820.571527777778</v>
      </c>
      <c r="K580" t="s">
        <v>769</v>
      </c>
      <c r="L580" t="s">
        <v>761</v>
      </c>
      <c r="M580">
        <v>160</v>
      </c>
      <c r="N580">
        <v>3.0763932220500001E-3</v>
      </c>
      <c r="O580">
        <f t="shared" si="27"/>
        <v>-111.952164</v>
      </c>
      <c r="P580">
        <f t="shared" si="28"/>
        <v>33.407397000000003</v>
      </c>
      <c r="Q580">
        <f t="shared" si="29"/>
        <v>286.19519615462428</v>
      </c>
    </row>
    <row r="581" spans="1:17" x14ac:dyDescent="0.25">
      <c r="A581">
        <v>2566318</v>
      </c>
      <c r="B581">
        <v>2</v>
      </c>
      <c r="C581" t="s">
        <v>762</v>
      </c>
      <c r="D581">
        <v>-111.917735026732</v>
      </c>
      <c r="E581">
        <v>33.3930604089215</v>
      </c>
      <c r="F581">
        <v>2</v>
      </c>
      <c r="G581" t="s">
        <v>758</v>
      </c>
      <c r="H581" t="s">
        <v>762</v>
      </c>
      <c r="I581" t="s">
        <v>759</v>
      </c>
      <c r="J581">
        <v>40777.484027777777</v>
      </c>
      <c r="K581" t="s">
        <v>764</v>
      </c>
      <c r="L581" t="s">
        <v>763</v>
      </c>
      <c r="M581">
        <v>164</v>
      </c>
      <c r="N581">
        <v>3.09198419939E-3</v>
      </c>
      <c r="O581">
        <f t="shared" si="27"/>
        <v>-111.90912</v>
      </c>
      <c r="P581">
        <f t="shared" si="28"/>
        <v>33.392949999999999</v>
      </c>
      <c r="Q581">
        <f t="shared" si="29"/>
        <v>801.5437018677427</v>
      </c>
    </row>
    <row r="582" spans="1:17" x14ac:dyDescent="0.25">
      <c r="A582">
        <v>2756536</v>
      </c>
      <c r="B582">
        <v>2</v>
      </c>
      <c r="C582" t="s">
        <v>763</v>
      </c>
      <c r="D582">
        <v>-111.917735026732</v>
      </c>
      <c r="E582">
        <v>33.3930604089215</v>
      </c>
      <c r="F582">
        <v>3</v>
      </c>
      <c r="G582" t="s">
        <v>763</v>
      </c>
      <c r="H582" t="s">
        <v>763</v>
      </c>
      <c r="I582" t="s">
        <v>759</v>
      </c>
      <c r="J582">
        <v>41494.481944444444</v>
      </c>
      <c r="K582" t="s">
        <v>769</v>
      </c>
      <c r="L582" t="s">
        <v>761</v>
      </c>
      <c r="M582">
        <v>164</v>
      </c>
      <c r="N582">
        <v>3.09198419939E-3</v>
      </c>
      <c r="O582">
        <f t="shared" si="27"/>
        <v>-111.90912</v>
      </c>
      <c r="P582">
        <f t="shared" si="28"/>
        <v>33.392949999999999</v>
      </c>
      <c r="Q582">
        <f t="shared" si="29"/>
        <v>801.5437018677427</v>
      </c>
    </row>
    <row r="583" spans="1:17" x14ac:dyDescent="0.25">
      <c r="A583">
        <v>2766632</v>
      </c>
      <c r="B583">
        <v>2</v>
      </c>
      <c r="C583" t="s">
        <v>762</v>
      </c>
      <c r="D583">
        <v>-111.947199301029</v>
      </c>
      <c r="E583">
        <v>33.4254744188041</v>
      </c>
      <c r="F583">
        <v>3</v>
      </c>
      <c r="G583" t="s">
        <v>758</v>
      </c>
      <c r="H583" t="s">
        <v>762</v>
      </c>
      <c r="I583" t="s">
        <v>759</v>
      </c>
      <c r="J583">
        <v>41526.59375</v>
      </c>
      <c r="K583" t="s">
        <v>781</v>
      </c>
      <c r="L583" t="s">
        <v>781</v>
      </c>
      <c r="M583">
        <v>108</v>
      </c>
      <c r="N583">
        <v>3.10044060361E-3</v>
      </c>
      <c r="O583">
        <f t="shared" si="27"/>
        <v>-111.94409899999999</v>
      </c>
      <c r="P583">
        <f t="shared" si="28"/>
        <v>33.425445000000003</v>
      </c>
      <c r="Q583">
        <f t="shared" si="29"/>
        <v>288.43737985999974</v>
      </c>
    </row>
    <row r="584" spans="1:17" x14ac:dyDescent="0.25">
      <c r="A584">
        <v>2458072</v>
      </c>
      <c r="B584">
        <v>2</v>
      </c>
      <c r="C584" t="s">
        <v>762</v>
      </c>
      <c r="D584">
        <v>-111.957587441092</v>
      </c>
      <c r="E584">
        <v>33.407417361945797</v>
      </c>
      <c r="F584">
        <v>3</v>
      </c>
      <c r="G584" t="s">
        <v>763</v>
      </c>
      <c r="H584" t="s">
        <v>762</v>
      </c>
      <c r="I584" t="s">
        <v>759</v>
      </c>
      <c r="J584">
        <v>40465.407638888886</v>
      </c>
      <c r="K584" t="s">
        <v>761</v>
      </c>
      <c r="L584" t="s">
        <v>770</v>
      </c>
      <c r="M584">
        <v>137</v>
      </c>
      <c r="N584">
        <v>3.1141757032699998E-3</v>
      </c>
      <c r="O584">
        <f t="shared" si="27"/>
        <v>-111.96069900000001</v>
      </c>
      <c r="P584">
        <f t="shared" si="28"/>
        <v>33.407544999999999</v>
      </c>
      <c r="Q584">
        <f t="shared" si="29"/>
        <v>289.81219751144465</v>
      </c>
    </row>
    <row r="585" spans="1:17" x14ac:dyDescent="0.25">
      <c r="A585">
        <v>2785826</v>
      </c>
      <c r="B585">
        <v>2</v>
      </c>
      <c r="C585" t="s">
        <v>762</v>
      </c>
      <c r="D585">
        <v>-111.91773653668101</v>
      </c>
      <c r="E585">
        <v>33.392986312648603</v>
      </c>
      <c r="F585">
        <v>3</v>
      </c>
      <c r="G585" t="s">
        <v>758</v>
      </c>
      <c r="H585" t="s">
        <v>762</v>
      </c>
      <c r="I585" t="s">
        <v>759</v>
      </c>
      <c r="J585">
        <v>41558.665277777778</v>
      </c>
      <c r="K585" t="s">
        <v>769</v>
      </c>
      <c r="L585" t="s">
        <v>761</v>
      </c>
      <c r="M585">
        <v>164</v>
      </c>
      <c r="N585">
        <v>3.11523787778E-3</v>
      </c>
      <c r="O585">
        <f t="shared" si="27"/>
        <v>-111.90912</v>
      </c>
      <c r="P585">
        <f t="shared" si="28"/>
        <v>33.392949999999999</v>
      </c>
      <c r="Q585">
        <f t="shared" si="29"/>
        <v>801.60074209238405</v>
      </c>
    </row>
    <row r="586" spans="1:17" x14ac:dyDescent="0.25">
      <c r="A586">
        <v>2786230</v>
      </c>
      <c r="B586">
        <v>2</v>
      </c>
      <c r="C586" t="s">
        <v>762</v>
      </c>
      <c r="D586">
        <v>-111.929419248255</v>
      </c>
      <c r="E586">
        <v>33.4220093448033</v>
      </c>
      <c r="F586">
        <v>2</v>
      </c>
      <c r="G586" t="s">
        <v>765</v>
      </c>
      <c r="H586" t="s">
        <v>762</v>
      </c>
      <c r="I586" t="s">
        <v>759</v>
      </c>
      <c r="J586">
        <v>41603.901388888888</v>
      </c>
      <c r="K586" t="s">
        <v>761</v>
      </c>
      <c r="L586" t="s">
        <v>770</v>
      </c>
      <c r="M586">
        <v>117</v>
      </c>
      <c r="N586">
        <v>3.1204519649999998E-3</v>
      </c>
      <c r="O586">
        <f t="shared" si="27"/>
        <v>-111.926299</v>
      </c>
      <c r="P586">
        <f t="shared" si="28"/>
        <v>33.422044999999997</v>
      </c>
      <c r="Q586">
        <f t="shared" si="29"/>
        <v>290.30153741010685</v>
      </c>
    </row>
    <row r="587" spans="1:17" x14ac:dyDescent="0.25">
      <c r="A587">
        <v>2368592</v>
      </c>
      <c r="B587">
        <v>2</v>
      </c>
      <c r="C587" t="s">
        <v>762</v>
      </c>
      <c r="D587">
        <v>-111.947233259561</v>
      </c>
      <c r="E587">
        <v>33.4254645379458</v>
      </c>
      <c r="F587">
        <v>3</v>
      </c>
      <c r="G587" t="s">
        <v>758</v>
      </c>
      <c r="H587" t="s">
        <v>762</v>
      </c>
      <c r="I587" t="s">
        <v>759</v>
      </c>
      <c r="J587">
        <v>40156.680555555555</v>
      </c>
      <c r="K587" t="s">
        <v>761</v>
      </c>
      <c r="L587" t="s">
        <v>760</v>
      </c>
      <c r="M587">
        <v>108</v>
      </c>
      <c r="N587">
        <v>3.13432045699E-3</v>
      </c>
      <c r="O587">
        <f t="shared" si="27"/>
        <v>-111.94409899999999</v>
      </c>
      <c r="P587">
        <f t="shared" si="28"/>
        <v>33.425445000000003</v>
      </c>
      <c r="Q587">
        <f t="shared" si="29"/>
        <v>291.58611567640548</v>
      </c>
    </row>
    <row r="588" spans="1:17" x14ac:dyDescent="0.25">
      <c r="A588">
        <v>2353004</v>
      </c>
      <c r="B588">
        <v>2</v>
      </c>
      <c r="C588" t="s">
        <v>762</v>
      </c>
      <c r="D588">
        <v>-111.928934604139</v>
      </c>
      <c r="E588">
        <v>33.420344381503099</v>
      </c>
      <c r="F588">
        <v>3</v>
      </c>
      <c r="G588" t="s">
        <v>771</v>
      </c>
      <c r="H588" t="s">
        <v>762</v>
      </c>
      <c r="I588" t="s">
        <v>759</v>
      </c>
      <c r="J588">
        <v>40104.581944444442</v>
      </c>
      <c r="K588" t="s">
        <v>781</v>
      </c>
      <c r="L588" t="s">
        <v>781</v>
      </c>
      <c r="M588">
        <v>117</v>
      </c>
      <c r="N588">
        <v>3.13664031242E-3</v>
      </c>
      <c r="O588">
        <f t="shared" si="27"/>
        <v>-111.926299</v>
      </c>
      <c r="P588">
        <f t="shared" si="28"/>
        <v>33.422044999999997</v>
      </c>
      <c r="Q588">
        <f t="shared" si="29"/>
        <v>309.34486513280706</v>
      </c>
    </row>
    <row r="589" spans="1:17" x14ac:dyDescent="0.25">
      <c r="A589">
        <v>2353067</v>
      </c>
      <c r="B589">
        <v>2</v>
      </c>
      <c r="C589" t="s">
        <v>762</v>
      </c>
      <c r="D589">
        <v>-111.928934604139</v>
      </c>
      <c r="E589">
        <v>33.420344381503099</v>
      </c>
      <c r="F589">
        <v>2</v>
      </c>
      <c r="G589" t="s">
        <v>771</v>
      </c>
      <c r="H589" t="s">
        <v>762</v>
      </c>
      <c r="I589" t="s">
        <v>759</v>
      </c>
      <c r="J589">
        <v>40111.62777777778</v>
      </c>
      <c r="K589" t="s">
        <v>781</v>
      </c>
      <c r="L589" t="s">
        <v>781</v>
      </c>
      <c r="M589">
        <v>117</v>
      </c>
      <c r="N589">
        <v>3.13664031242E-3</v>
      </c>
      <c r="O589">
        <f t="shared" si="27"/>
        <v>-111.926299</v>
      </c>
      <c r="P589">
        <f t="shared" si="28"/>
        <v>33.422044999999997</v>
      </c>
      <c r="Q589">
        <f t="shared" si="29"/>
        <v>309.34486513280706</v>
      </c>
    </row>
    <row r="590" spans="1:17" x14ac:dyDescent="0.25">
      <c r="A590">
        <v>2733038</v>
      </c>
      <c r="B590">
        <v>2</v>
      </c>
      <c r="C590" t="s">
        <v>762</v>
      </c>
      <c r="D590">
        <v>-111.922928839976</v>
      </c>
      <c r="E590">
        <v>33.4075008634073</v>
      </c>
      <c r="F590">
        <v>1</v>
      </c>
      <c r="G590" t="s">
        <v>763</v>
      </c>
      <c r="H590" t="s">
        <v>762</v>
      </c>
      <c r="I590" t="s">
        <v>759</v>
      </c>
      <c r="J590">
        <v>41423.5</v>
      </c>
      <c r="K590" t="s">
        <v>764</v>
      </c>
      <c r="L590" t="s">
        <v>761</v>
      </c>
      <c r="M590">
        <v>138</v>
      </c>
      <c r="N590">
        <v>3.1696523434000001E-3</v>
      </c>
      <c r="O590">
        <f t="shared" si="27"/>
        <v>-111.926098</v>
      </c>
      <c r="P590">
        <f t="shared" si="28"/>
        <v>33.407445000000003</v>
      </c>
      <c r="Q590">
        <f t="shared" si="29"/>
        <v>294.88992785061282</v>
      </c>
    </row>
    <row r="591" spans="1:17" x14ac:dyDescent="0.25">
      <c r="A591">
        <v>2394740</v>
      </c>
      <c r="B591">
        <v>2</v>
      </c>
      <c r="C591" t="s">
        <v>762</v>
      </c>
      <c r="D591">
        <v>-111.94727689202399</v>
      </c>
      <c r="E591">
        <v>33.425475745173202</v>
      </c>
      <c r="F591">
        <v>3</v>
      </c>
      <c r="G591" t="s">
        <v>758</v>
      </c>
      <c r="H591" t="s">
        <v>762</v>
      </c>
      <c r="I591" t="s">
        <v>759</v>
      </c>
      <c r="J591">
        <v>40241.350694444445</v>
      </c>
      <c r="K591" t="s">
        <v>763</v>
      </c>
      <c r="L591" t="s">
        <v>763</v>
      </c>
      <c r="M591">
        <v>108</v>
      </c>
      <c r="N591">
        <v>3.1780407457999999E-3</v>
      </c>
      <c r="O591">
        <f t="shared" si="27"/>
        <v>-111.94409899999999</v>
      </c>
      <c r="P591">
        <f t="shared" si="28"/>
        <v>33.425445000000003</v>
      </c>
      <c r="Q591">
        <f t="shared" si="29"/>
        <v>295.65682757209339</v>
      </c>
    </row>
    <row r="592" spans="1:17" x14ac:dyDescent="0.25">
      <c r="A592">
        <v>2448932</v>
      </c>
      <c r="B592">
        <v>2</v>
      </c>
      <c r="C592" t="s">
        <v>762</v>
      </c>
      <c r="D592">
        <v>-111.94727689202399</v>
      </c>
      <c r="E592">
        <v>33.425475745173202</v>
      </c>
      <c r="F592">
        <v>1</v>
      </c>
      <c r="G592" t="s">
        <v>758</v>
      </c>
      <c r="H592" t="s">
        <v>762</v>
      </c>
      <c r="I592" t="s">
        <v>759</v>
      </c>
      <c r="J592">
        <v>40430.602777777778</v>
      </c>
      <c r="K592" t="s">
        <v>770</v>
      </c>
      <c r="L592" t="s">
        <v>761</v>
      </c>
      <c r="M592">
        <v>108</v>
      </c>
      <c r="N592">
        <v>3.1780407457999999E-3</v>
      </c>
      <c r="O592">
        <f t="shared" si="27"/>
        <v>-111.94409899999999</v>
      </c>
      <c r="P592">
        <f t="shared" si="28"/>
        <v>33.425445000000003</v>
      </c>
      <c r="Q592">
        <f t="shared" si="29"/>
        <v>295.65682757209339</v>
      </c>
    </row>
    <row r="593" spans="1:17" x14ac:dyDescent="0.25">
      <c r="A593">
        <v>2788586</v>
      </c>
      <c r="B593">
        <v>2</v>
      </c>
      <c r="C593" t="s">
        <v>757</v>
      </c>
      <c r="D593">
        <v>-111.93498136593701</v>
      </c>
      <c r="E593">
        <v>33.389605973723903</v>
      </c>
      <c r="F593">
        <v>3</v>
      </c>
      <c r="G593" t="s">
        <v>758</v>
      </c>
      <c r="H593" t="s">
        <v>757</v>
      </c>
      <c r="I593" t="s">
        <v>759</v>
      </c>
      <c r="J593">
        <v>41614.369444444441</v>
      </c>
      <c r="K593" t="s">
        <v>761</v>
      </c>
      <c r="L593" t="s">
        <v>791</v>
      </c>
      <c r="M593">
        <v>141</v>
      </c>
      <c r="N593">
        <v>3.24521083085E-3</v>
      </c>
      <c r="O593">
        <f t="shared" si="27"/>
        <v>-111.934798</v>
      </c>
      <c r="P593">
        <f t="shared" si="28"/>
        <v>33.392845999999999</v>
      </c>
      <c r="Q593">
        <f t="shared" si="29"/>
        <v>359.76105915876946</v>
      </c>
    </row>
    <row r="594" spans="1:17" x14ac:dyDescent="0.25">
      <c r="A594">
        <v>2336280</v>
      </c>
      <c r="B594">
        <v>2</v>
      </c>
      <c r="C594" t="s">
        <v>762</v>
      </c>
      <c r="D594">
        <v>-111.957756593083</v>
      </c>
      <c r="E594">
        <v>33.422740465841997</v>
      </c>
      <c r="F594">
        <v>4</v>
      </c>
      <c r="G594" t="s">
        <v>765</v>
      </c>
      <c r="H594" t="s">
        <v>762</v>
      </c>
      <c r="I594" t="s">
        <v>759</v>
      </c>
      <c r="J594">
        <v>40052.563194444447</v>
      </c>
      <c r="K594" t="s">
        <v>760</v>
      </c>
      <c r="L594" t="s">
        <v>761</v>
      </c>
      <c r="M594">
        <v>165</v>
      </c>
      <c r="N594">
        <v>3.2524653491500001E-3</v>
      </c>
      <c r="O594">
        <f t="shared" si="27"/>
        <v>-111.960908</v>
      </c>
      <c r="P594">
        <f t="shared" si="28"/>
        <v>33.421936000000002</v>
      </c>
      <c r="Q594">
        <f t="shared" si="29"/>
        <v>306.44998079216123</v>
      </c>
    </row>
    <row r="595" spans="1:17" x14ac:dyDescent="0.25">
      <c r="A595">
        <v>2613409</v>
      </c>
      <c r="B595">
        <v>2</v>
      </c>
      <c r="C595" t="s">
        <v>762</v>
      </c>
      <c r="D595">
        <v>-111.929582895682</v>
      </c>
      <c r="E595">
        <v>33.422007129097899</v>
      </c>
      <c r="F595">
        <v>1</v>
      </c>
      <c r="G595" t="s">
        <v>763</v>
      </c>
      <c r="H595" t="s">
        <v>762</v>
      </c>
      <c r="I595" t="s">
        <v>759</v>
      </c>
      <c r="J595">
        <v>41001.583333333336</v>
      </c>
      <c r="K595" t="s">
        <v>769</v>
      </c>
      <c r="L595" t="s">
        <v>761</v>
      </c>
      <c r="M595">
        <v>117</v>
      </c>
      <c r="N595">
        <v>3.2841140442300002E-3</v>
      </c>
      <c r="O595">
        <f t="shared" si="27"/>
        <v>-111.926299</v>
      </c>
      <c r="P595">
        <f t="shared" si="28"/>
        <v>33.422044999999997</v>
      </c>
      <c r="Q595">
        <f t="shared" si="29"/>
        <v>305.5274851568318</v>
      </c>
    </row>
    <row r="596" spans="1:17" x14ac:dyDescent="0.25">
      <c r="A596">
        <v>2574706</v>
      </c>
      <c r="B596">
        <v>2</v>
      </c>
      <c r="C596" t="s">
        <v>762</v>
      </c>
      <c r="D596">
        <v>-111.926290805493</v>
      </c>
      <c r="E596">
        <v>33.403524905190501</v>
      </c>
      <c r="F596">
        <v>3</v>
      </c>
      <c r="G596" t="s">
        <v>758</v>
      </c>
      <c r="H596" t="s">
        <v>762</v>
      </c>
      <c r="I596" t="s">
        <v>759</v>
      </c>
      <c r="J596">
        <v>40800.811111111114</v>
      </c>
      <c r="K596" t="s">
        <v>773</v>
      </c>
      <c r="L596" t="s">
        <v>761</v>
      </c>
      <c r="M596">
        <v>129</v>
      </c>
      <c r="N596">
        <v>3.2845689529099999E-3</v>
      </c>
      <c r="O596">
        <f t="shared" si="27"/>
        <v>-111.926098</v>
      </c>
      <c r="P596">
        <f t="shared" si="28"/>
        <v>33.400246000000003</v>
      </c>
      <c r="Q596">
        <f t="shared" si="29"/>
        <v>364.11059057407516</v>
      </c>
    </row>
    <row r="597" spans="1:17" x14ac:dyDescent="0.25">
      <c r="A597">
        <v>2684305</v>
      </c>
      <c r="B597">
        <v>2</v>
      </c>
      <c r="C597" t="s">
        <v>762</v>
      </c>
      <c r="D597">
        <v>-111.92645718257501</v>
      </c>
      <c r="E597">
        <v>33.396967252349199</v>
      </c>
      <c r="F597">
        <v>1</v>
      </c>
      <c r="G597" t="s">
        <v>771</v>
      </c>
      <c r="H597" t="s">
        <v>762</v>
      </c>
      <c r="I597" t="s">
        <v>759</v>
      </c>
      <c r="J597">
        <v>41288.495833333334</v>
      </c>
      <c r="K597" t="s">
        <v>769</v>
      </c>
      <c r="L597" t="s">
        <v>774</v>
      </c>
      <c r="M597">
        <v>129</v>
      </c>
      <c r="N597">
        <v>3.2983629696900002E-3</v>
      </c>
      <c r="O597">
        <f t="shared" si="27"/>
        <v>-111.926098</v>
      </c>
      <c r="P597">
        <f t="shared" si="28"/>
        <v>33.400246000000003</v>
      </c>
      <c r="Q597">
        <f t="shared" si="29"/>
        <v>365.18299944413928</v>
      </c>
    </row>
    <row r="598" spans="1:17" x14ac:dyDescent="0.25">
      <c r="A598">
        <v>2314303</v>
      </c>
      <c r="B598">
        <v>2</v>
      </c>
      <c r="C598" t="s">
        <v>762</v>
      </c>
      <c r="D598">
        <v>-111.958577764303</v>
      </c>
      <c r="E598">
        <v>33.444494689307902</v>
      </c>
      <c r="F598">
        <v>1</v>
      </c>
      <c r="G598" t="s">
        <v>765</v>
      </c>
      <c r="H598" t="s">
        <v>762</v>
      </c>
      <c r="I598" t="s">
        <v>759</v>
      </c>
      <c r="J598">
        <v>39983.52847222222</v>
      </c>
      <c r="K598" t="s">
        <v>763</v>
      </c>
      <c r="L598" t="s">
        <v>761</v>
      </c>
      <c r="M598">
        <v>158</v>
      </c>
      <c r="N598">
        <v>3.3078821788800001E-3</v>
      </c>
      <c r="O598">
        <f t="shared" si="27"/>
        <v>-111.95659999999999</v>
      </c>
      <c r="P598">
        <f t="shared" si="28"/>
        <v>33.442599999999999</v>
      </c>
      <c r="Q598">
        <f t="shared" si="29"/>
        <v>279.30703573787611</v>
      </c>
    </row>
    <row r="599" spans="1:17" x14ac:dyDescent="0.25">
      <c r="A599">
        <v>2657861</v>
      </c>
      <c r="B599">
        <v>2</v>
      </c>
      <c r="C599" t="s">
        <v>762</v>
      </c>
      <c r="D599">
        <v>-111.929493575777</v>
      </c>
      <c r="E599">
        <v>33.4184173087395</v>
      </c>
      <c r="F599">
        <v>3</v>
      </c>
      <c r="G599" t="s">
        <v>765</v>
      </c>
      <c r="H599" t="s">
        <v>762</v>
      </c>
      <c r="I599" t="s">
        <v>759</v>
      </c>
      <c r="J599">
        <v>40960.690972222219</v>
      </c>
      <c r="K599" t="s">
        <v>770</v>
      </c>
      <c r="L599" t="s">
        <v>770</v>
      </c>
      <c r="M599">
        <v>154</v>
      </c>
      <c r="N599">
        <v>3.3118274810400002E-3</v>
      </c>
      <c r="O599">
        <f t="shared" si="27"/>
        <v>-111.926198</v>
      </c>
      <c r="P599">
        <f t="shared" si="28"/>
        <v>33.418745000000001</v>
      </c>
      <c r="Q599">
        <f t="shared" si="29"/>
        <v>308.73196721428434</v>
      </c>
    </row>
    <row r="600" spans="1:17" x14ac:dyDescent="0.25">
      <c r="A600">
        <v>2570274</v>
      </c>
      <c r="B600">
        <v>2</v>
      </c>
      <c r="C600" t="s">
        <v>762</v>
      </c>
      <c r="D600">
        <v>-111.931483663992</v>
      </c>
      <c r="E600">
        <v>33.421984529894701</v>
      </c>
      <c r="F600">
        <v>3</v>
      </c>
      <c r="G600" t="s">
        <v>763</v>
      </c>
      <c r="H600" t="s">
        <v>762</v>
      </c>
      <c r="I600" t="s">
        <v>759</v>
      </c>
      <c r="J600">
        <v>40798.769444444442</v>
      </c>
      <c r="K600" t="s">
        <v>761</v>
      </c>
      <c r="L600" t="s">
        <v>773</v>
      </c>
      <c r="M600">
        <v>115</v>
      </c>
      <c r="N600">
        <v>3.3182708505300001E-3</v>
      </c>
      <c r="O600">
        <f t="shared" si="27"/>
        <v>-111.934799</v>
      </c>
      <c r="P600">
        <f t="shared" si="28"/>
        <v>33.421844999999998</v>
      </c>
      <c r="Q600">
        <f t="shared" si="29"/>
        <v>308.81148906614925</v>
      </c>
    </row>
    <row r="601" spans="1:17" x14ac:dyDescent="0.25">
      <c r="A601">
        <v>2332944</v>
      </c>
      <c r="B601">
        <v>2</v>
      </c>
      <c r="C601" t="s">
        <v>762</v>
      </c>
      <c r="D601">
        <v>-111.943027997527</v>
      </c>
      <c r="E601">
        <v>33.407372409171202</v>
      </c>
      <c r="F601">
        <v>4</v>
      </c>
      <c r="G601" t="s">
        <v>765</v>
      </c>
      <c r="H601" t="s">
        <v>762</v>
      </c>
      <c r="I601" t="s">
        <v>759</v>
      </c>
      <c r="J601">
        <v>40030.720833333333</v>
      </c>
      <c r="K601" t="s">
        <v>764</v>
      </c>
      <c r="L601" t="s">
        <v>761</v>
      </c>
      <c r="M601">
        <v>146</v>
      </c>
      <c r="N601">
        <v>3.3291103612500001E-3</v>
      </c>
      <c r="O601">
        <f t="shared" si="27"/>
        <v>-111.939699</v>
      </c>
      <c r="P601">
        <f t="shared" si="28"/>
        <v>33.407344999999999</v>
      </c>
      <c r="Q601">
        <f t="shared" si="29"/>
        <v>309.70932573675321</v>
      </c>
    </row>
    <row r="602" spans="1:17" x14ac:dyDescent="0.25">
      <c r="A602">
        <v>2674075</v>
      </c>
      <c r="B602">
        <v>2</v>
      </c>
      <c r="C602" t="s">
        <v>762</v>
      </c>
      <c r="D602">
        <v>-111.931467290756</v>
      </c>
      <c r="E602">
        <v>33.421984670360096</v>
      </c>
      <c r="F602">
        <v>1</v>
      </c>
      <c r="G602" t="s">
        <v>763</v>
      </c>
      <c r="H602" t="s">
        <v>762</v>
      </c>
      <c r="I602" t="s">
        <v>759</v>
      </c>
      <c r="J602">
        <v>41205.499305555553</v>
      </c>
      <c r="K602" t="s">
        <v>760</v>
      </c>
      <c r="L602" t="s">
        <v>774</v>
      </c>
      <c r="M602">
        <v>115</v>
      </c>
      <c r="N602">
        <v>3.3346355567000002E-3</v>
      </c>
      <c r="O602">
        <f t="shared" si="27"/>
        <v>-111.934799</v>
      </c>
      <c r="P602">
        <f t="shared" si="28"/>
        <v>33.421844999999998</v>
      </c>
      <c r="Q602">
        <f t="shared" si="29"/>
        <v>310.3335530853729</v>
      </c>
    </row>
    <row r="603" spans="1:17" x14ac:dyDescent="0.25">
      <c r="A603">
        <v>2340286</v>
      </c>
      <c r="B603">
        <v>2</v>
      </c>
      <c r="C603" t="s">
        <v>769</v>
      </c>
      <c r="D603">
        <v>-111.934922596945</v>
      </c>
      <c r="E603">
        <v>33.404059647995197</v>
      </c>
      <c r="F603">
        <v>3</v>
      </c>
      <c r="G603" t="s">
        <v>765</v>
      </c>
      <c r="H603" t="s">
        <v>769</v>
      </c>
      <c r="I603" t="s">
        <v>759</v>
      </c>
      <c r="J603">
        <v>40060.324999999997</v>
      </c>
      <c r="K603" t="s">
        <v>761</v>
      </c>
      <c r="L603" t="s">
        <v>760</v>
      </c>
      <c r="M603">
        <v>139</v>
      </c>
      <c r="N603">
        <v>3.3927280749099999E-3</v>
      </c>
      <c r="O603">
        <f t="shared" si="27"/>
        <v>-111.93469899999999</v>
      </c>
      <c r="P603">
        <f t="shared" si="28"/>
        <v>33.407445000000003</v>
      </c>
      <c r="Q603">
        <f t="shared" si="29"/>
        <v>376.05045855701047</v>
      </c>
    </row>
    <row r="604" spans="1:17" x14ac:dyDescent="0.25">
      <c r="A604">
        <v>2344158</v>
      </c>
      <c r="B604">
        <v>2</v>
      </c>
      <c r="C604" t="s">
        <v>780</v>
      </c>
      <c r="D604">
        <v>-111.934922596945</v>
      </c>
      <c r="E604">
        <v>33.404059647995197</v>
      </c>
      <c r="F604">
        <v>2</v>
      </c>
      <c r="G604" t="s">
        <v>765</v>
      </c>
      <c r="H604" t="s">
        <v>780</v>
      </c>
      <c r="I604" t="s">
        <v>759</v>
      </c>
      <c r="J604">
        <v>40081.328472222223</v>
      </c>
      <c r="K604" t="s">
        <v>761</v>
      </c>
      <c r="L604" t="s">
        <v>770</v>
      </c>
      <c r="M604">
        <v>139</v>
      </c>
      <c r="N604">
        <v>3.3927280749099999E-3</v>
      </c>
      <c r="O604">
        <f t="shared" si="27"/>
        <v>-111.93469899999999</v>
      </c>
      <c r="P604">
        <f t="shared" si="28"/>
        <v>33.407445000000003</v>
      </c>
      <c r="Q604">
        <f t="shared" si="29"/>
        <v>376.05045855701047</v>
      </c>
    </row>
    <row r="605" spans="1:17" x14ac:dyDescent="0.25">
      <c r="A605">
        <v>2451338</v>
      </c>
      <c r="B605">
        <v>2</v>
      </c>
      <c r="C605" t="s">
        <v>769</v>
      </c>
      <c r="D605">
        <v>-111.910994723803</v>
      </c>
      <c r="E605">
        <v>33.353371834025701</v>
      </c>
      <c r="F605">
        <v>2</v>
      </c>
      <c r="G605" t="s">
        <v>758</v>
      </c>
      <c r="H605" t="s">
        <v>769</v>
      </c>
      <c r="I605" t="s">
        <v>759</v>
      </c>
      <c r="J605">
        <v>40280.397222222222</v>
      </c>
      <c r="K605" t="s">
        <v>763</v>
      </c>
      <c r="L605" t="s">
        <v>763</v>
      </c>
      <c r="M605">
        <v>124</v>
      </c>
      <c r="N605">
        <v>3.4400657836600001E-3</v>
      </c>
      <c r="O605">
        <f t="shared" si="27"/>
        <v>-111.91153</v>
      </c>
      <c r="P605">
        <f t="shared" si="28"/>
        <v>33.356769999999997</v>
      </c>
      <c r="Q605">
        <f t="shared" si="29"/>
        <v>380.17131013855777</v>
      </c>
    </row>
    <row r="606" spans="1:17" x14ac:dyDescent="0.25">
      <c r="A606">
        <v>2784748</v>
      </c>
      <c r="B606">
        <v>2</v>
      </c>
      <c r="C606" t="s">
        <v>769</v>
      </c>
      <c r="D606">
        <v>-111.914251351342</v>
      </c>
      <c r="E606">
        <v>33.414760736312097</v>
      </c>
      <c r="F606">
        <v>1</v>
      </c>
      <c r="G606" t="s">
        <v>771</v>
      </c>
      <c r="H606" t="s">
        <v>769</v>
      </c>
      <c r="I606" t="s">
        <v>759</v>
      </c>
      <c r="J606">
        <v>41566.647222222222</v>
      </c>
      <c r="K606" t="s">
        <v>761</v>
      </c>
      <c r="L606" t="s">
        <v>763</v>
      </c>
      <c r="M606">
        <v>132</v>
      </c>
      <c r="N606">
        <v>3.44668458133E-3</v>
      </c>
      <c r="O606">
        <f t="shared" si="27"/>
        <v>-111.917698</v>
      </c>
      <c r="P606">
        <f t="shared" si="28"/>
        <v>33.414745000000003</v>
      </c>
      <c r="Q606">
        <f t="shared" si="29"/>
        <v>320.64416156588715</v>
      </c>
    </row>
    <row r="607" spans="1:17" x14ac:dyDescent="0.25">
      <c r="A607">
        <v>2488098</v>
      </c>
      <c r="B607">
        <v>2</v>
      </c>
      <c r="C607" t="s">
        <v>762</v>
      </c>
      <c r="D607">
        <v>-111.92260202942499</v>
      </c>
      <c r="E607">
        <v>33.407397692831999</v>
      </c>
      <c r="F607">
        <v>3</v>
      </c>
      <c r="G607" t="s">
        <v>771</v>
      </c>
      <c r="H607" t="s">
        <v>762</v>
      </c>
      <c r="I607" t="s">
        <v>759</v>
      </c>
      <c r="J607">
        <v>40562.707638888889</v>
      </c>
      <c r="K607" t="s">
        <v>764</v>
      </c>
      <c r="L607" t="s">
        <v>776</v>
      </c>
      <c r="M607">
        <v>138</v>
      </c>
      <c r="N607">
        <v>3.4962906385800001E-3</v>
      </c>
      <c r="O607">
        <f t="shared" si="27"/>
        <v>-111.926098</v>
      </c>
      <c r="P607">
        <f t="shared" si="28"/>
        <v>33.407445000000003</v>
      </c>
      <c r="Q607">
        <f t="shared" si="29"/>
        <v>325.27011779289916</v>
      </c>
    </row>
    <row r="608" spans="1:17" x14ac:dyDescent="0.25">
      <c r="A608">
        <v>2460137</v>
      </c>
      <c r="B608">
        <v>2</v>
      </c>
      <c r="C608" t="s">
        <v>762</v>
      </c>
      <c r="D608">
        <v>-111.92260134432</v>
      </c>
      <c r="E608">
        <v>33.407507578292901</v>
      </c>
      <c r="F608">
        <v>1</v>
      </c>
      <c r="G608" t="s">
        <v>763</v>
      </c>
      <c r="H608" t="s">
        <v>762</v>
      </c>
      <c r="I608" t="s">
        <v>759</v>
      </c>
      <c r="J608">
        <v>40464.626388888886</v>
      </c>
      <c r="K608" t="s">
        <v>763</v>
      </c>
      <c r="L608" t="s">
        <v>761</v>
      </c>
      <c r="M608">
        <v>138</v>
      </c>
      <c r="N608">
        <v>3.4972156049E-3</v>
      </c>
      <c r="O608">
        <f t="shared" si="27"/>
        <v>-111.926098</v>
      </c>
      <c r="P608">
        <f t="shared" si="28"/>
        <v>33.407445000000003</v>
      </c>
      <c r="Q608">
        <f t="shared" si="29"/>
        <v>325.36556811395189</v>
      </c>
    </row>
    <row r="609" spans="1:17" x14ac:dyDescent="0.25">
      <c r="A609">
        <v>2588894</v>
      </c>
      <c r="B609">
        <v>2</v>
      </c>
      <c r="C609" t="s">
        <v>762</v>
      </c>
      <c r="D609">
        <v>-111.948492206479</v>
      </c>
      <c r="E609">
        <v>33.414567037984099</v>
      </c>
      <c r="F609">
        <v>3</v>
      </c>
      <c r="G609" t="s">
        <v>771</v>
      </c>
      <c r="H609" t="s">
        <v>762</v>
      </c>
      <c r="I609" t="s">
        <v>759</v>
      </c>
      <c r="J609">
        <v>40809.598611111112</v>
      </c>
      <c r="K609" t="s">
        <v>764</v>
      </c>
      <c r="L609" t="s">
        <v>761</v>
      </c>
      <c r="M609">
        <v>114</v>
      </c>
      <c r="N609">
        <v>3.5076600283999999E-3</v>
      </c>
      <c r="O609">
        <f t="shared" si="27"/>
        <v>-111.951999</v>
      </c>
      <c r="P609">
        <f t="shared" si="28"/>
        <v>33.414645</v>
      </c>
      <c r="Q609">
        <f t="shared" si="29"/>
        <v>326.34922095459928</v>
      </c>
    </row>
    <row r="610" spans="1:17" x14ac:dyDescent="0.25">
      <c r="A610">
        <v>2784476</v>
      </c>
      <c r="B610">
        <v>2</v>
      </c>
      <c r="C610" t="s">
        <v>762</v>
      </c>
      <c r="D610">
        <v>-111.960959237151</v>
      </c>
      <c r="E610">
        <v>33.429750503863801</v>
      </c>
      <c r="F610">
        <v>2</v>
      </c>
      <c r="G610" t="s">
        <v>758</v>
      </c>
      <c r="H610" t="s">
        <v>762</v>
      </c>
      <c r="I610" t="s">
        <v>759</v>
      </c>
      <c r="J610">
        <v>41567.311111111114</v>
      </c>
      <c r="K610" t="s">
        <v>769</v>
      </c>
      <c r="L610" t="s">
        <v>776</v>
      </c>
      <c r="M610">
        <v>167</v>
      </c>
      <c r="N610">
        <v>3.5658954402599998E-3</v>
      </c>
      <c r="O610">
        <f t="shared" si="27"/>
        <v>-111.961085</v>
      </c>
      <c r="P610">
        <f t="shared" si="28"/>
        <v>33.433430000000001</v>
      </c>
      <c r="Q610">
        <f t="shared" si="29"/>
        <v>408.26637664258902</v>
      </c>
    </row>
    <row r="611" spans="1:17" x14ac:dyDescent="0.25">
      <c r="A611">
        <v>2674109</v>
      </c>
      <c r="B611">
        <v>2</v>
      </c>
      <c r="C611" t="s">
        <v>768</v>
      </c>
      <c r="D611">
        <v>-111.92640391720001</v>
      </c>
      <c r="E611">
        <v>33.389376076296699</v>
      </c>
      <c r="F611">
        <v>2</v>
      </c>
      <c r="G611" t="s">
        <v>771</v>
      </c>
      <c r="H611" t="s">
        <v>768</v>
      </c>
      <c r="I611" t="s">
        <v>759</v>
      </c>
      <c r="J611">
        <v>41182.704861111109</v>
      </c>
      <c r="K611" t="s">
        <v>764</v>
      </c>
      <c r="L611" t="s">
        <v>774</v>
      </c>
      <c r="M611">
        <v>142</v>
      </c>
      <c r="N611">
        <v>3.5758575392000002E-3</v>
      </c>
      <c r="O611">
        <f t="shared" si="27"/>
        <v>-111.926198</v>
      </c>
      <c r="P611">
        <f t="shared" si="28"/>
        <v>33.392946000000002</v>
      </c>
      <c r="Q611">
        <f t="shared" si="29"/>
        <v>396.40898646667438</v>
      </c>
    </row>
    <row r="612" spans="1:17" x14ac:dyDescent="0.25">
      <c r="A612">
        <v>2290243</v>
      </c>
      <c r="B612">
        <v>2</v>
      </c>
      <c r="C612" t="s">
        <v>762</v>
      </c>
      <c r="D612">
        <v>-111.922491897789</v>
      </c>
      <c r="E612">
        <v>33.407508467435697</v>
      </c>
      <c r="F612">
        <v>2</v>
      </c>
      <c r="G612" t="s">
        <v>771</v>
      </c>
      <c r="H612" t="s">
        <v>762</v>
      </c>
      <c r="I612" t="s">
        <v>759</v>
      </c>
      <c r="J612">
        <v>39911.57916666667</v>
      </c>
      <c r="K612" t="s">
        <v>769</v>
      </c>
      <c r="L612" t="s">
        <v>770</v>
      </c>
      <c r="M612">
        <v>138</v>
      </c>
      <c r="N612">
        <v>3.6066606815100002E-3</v>
      </c>
      <c r="O612">
        <f t="shared" si="27"/>
        <v>-111.926098</v>
      </c>
      <c r="P612">
        <f t="shared" si="28"/>
        <v>33.407445000000003</v>
      </c>
      <c r="Q612">
        <f t="shared" si="29"/>
        <v>335.54711320825101</v>
      </c>
    </row>
    <row r="613" spans="1:17" x14ac:dyDescent="0.25">
      <c r="A613">
        <v>2404547</v>
      </c>
      <c r="B613">
        <v>2</v>
      </c>
      <c r="C613" t="s">
        <v>762</v>
      </c>
      <c r="D613">
        <v>-111.9556079048</v>
      </c>
      <c r="E613">
        <v>33.392857398318498</v>
      </c>
      <c r="F613">
        <v>4</v>
      </c>
      <c r="G613" t="s">
        <v>758</v>
      </c>
      <c r="H613" t="s">
        <v>762</v>
      </c>
      <c r="I613" t="s">
        <v>759</v>
      </c>
      <c r="J613">
        <v>40281.331944444442</v>
      </c>
      <c r="K613" t="s">
        <v>760</v>
      </c>
      <c r="L613" t="s">
        <v>761</v>
      </c>
      <c r="M613">
        <v>143</v>
      </c>
      <c r="N613">
        <v>3.60892280011E-3</v>
      </c>
      <c r="O613">
        <f t="shared" si="27"/>
        <v>-111.951999</v>
      </c>
      <c r="P613">
        <f t="shared" si="28"/>
        <v>33.392845999999999</v>
      </c>
      <c r="Q613">
        <f t="shared" si="29"/>
        <v>335.73637155478553</v>
      </c>
    </row>
    <row r="614" spans="1:17" x14ac:dyDescent="0.25">
      <c r="A614">
        <v>2674793</v>
      </c>
      <c r="B614">
        <v>2</v>
      </c>
      <c r="C614" t="s">
        <v>762</v>
      </c>
      <c r="D614">
        <v>-111.96095887260699</v>
      </c>
      <c r="E614">
        <v>33.429706554762902</v>
      </c>
      <c r="F614">
        <v>3</v>
      </c>
      <c r="G614" t="s">
        <v>758</v>
      </c>
      <c r="H614" t="s">
        <v>762</v>
      </c>
      <c r="I614" t="s">
        <v>759</v>
      </c>
      <c r="J614">
        <v>41210.229166666664</v>
      </c>
      <c r="K614" t="s">
        <v>773</v>
      </c>
      <c r="L614" t="s">
        <v>761</v>
      </c>
      <c r="M614">
        <v>167</v>
      </c>
      <c r="N614">
        <v>3.6098450870299999E-3</v>
      </c>
      <c r="O614">
        <f t="shared" si="27"/>
        <v>-111.961085</v>
      </c>
      <c r="P614">
        <f t="shared" si="28"/>
        <v>33.433430000000001</v>
      </c>
      <c r="Q614">
        <f t="shared" si="29"/>
        <v>413.13982404901731</v>
      </c>
    </row>
    <row r="615" spans="1:17" x14ac:dyDescent="0.25">
      <c r="A615">
        <v>2405707</v>
      </c>
      <c r="B615">
        <v>2</v>
      </c>
      <c r="C615" t="s">
        <v>768</v>
      </c>
      <c r="D615">
        <v>-111.923659961048</v>
      </c>
      <c r="E615">
        <v>33.410139875258302</v>
      </c>
      <c r="F615">
        <v>3</v>
      </c>
      <c r="G615" t="s">
        <v>765</v>
      </c>
      <c r="H615" t="s">
        <v>768</v>
      </c>
      <c r="I615" t="s">
        <v>759</v>
      </c>
      <c r="J615">
        <v>40283.625</v>
      </c>
      <c r="K615" t="s">
        <v>764</v>
      </c>
      <c r="L615" t="s">
        <v>761</v>
      </c>
      <c r="M615">
        <v>138</v>
      </c>
      <c r="N615">
        <v>3.6340592440500001E-3</v>
      </c>
      <c r="O615">
        <f t="shared" si="27"/>
        <v>-111.926098</v>
      </c>
      <c r="P615">
        <f t="shared" si="28"/>
        <v>33.407445000000003</v>
      </c>
      <c r="Q615">
        <f t="shared" si="29"/>
        <v>375.20570174218619</v>
      </c>
    </row>
    <row r="616" spans="1:17" x14ac:dyDescent="0.25">
      <c r="A616">
        <v>2627379</v>
      </c>
      <c r="B616">
        <v>2</v>
      </c>
      <c r="C616" t="s">
        <v>762</v>
      </c>
      <c r="D616">
        <v>-111.96062209997601</v>
      </c>
      <c r="E616">
        <v>33.396489670210499</v>
      </c>
      <c r="F616">
        <v>3</v>
      </c>
      <c r="G616" t="s">
        <v>758</v>
      </c>
      <c r="H616" t="s">
        <v>762</v>
      </c>
      <c r="I616" t="s">
        <v>759</v>
      </c>
      <c r="J616">
        <v>41051.506249999999</v>
      </c>
      <c r="K616" t="s">
        <v>764</v>
      </c>
      <c r="L616" t="s">
        <v>761</v>
      </c>
      <c r="M616">
        <v>140</v>
      </c>
      <c r="N616">
        <v>3.64570604375E-3</v>
      </c>
      <c r="O616">
        <f t="shared" si="27"/>
        <v>-111.96070899999999</v>
      </c>
      <c r="P616">
        <f t="shared" si="28"/>
        <v>33.392845000000001</v>
      </c>
      <c r="Q616">
        <f t="shared" si="29"/>
        <v>404.31693632855723</v>
      </c>
    </row>
    <row r="617" spans="1:17" x14ac:dyDescent="0.25">
      <c r="A617">
        <v>2416567</v>
      </c>
      <c r="B617">
        <v>2</v>
      </c>
      <c r="C617" t="s">
        <v>762</v>
      </c>
      <c r="D617">
        <v>-111.91993392546399</v>
      </c>
      <c r="E617">
        <v>33.367348650590401</v>
      </c>
      <c r="F617">
        <v>2</v>
      </c>
      <c r="G617" t="s">
        <v>758</v>
      </c>
      <c r="H617" t="s">
        <v>762</v>
      </c>
      <c r="I617" t="s">
        <v>759</v>
      </c>
      <c r="J617">
        <v>40326.315972222219</v>
      </c>
      <c r="K617" t="s">
        <v>764</v>
      </c>
      <c r="L617" t="s">
        <v>761</v>
      </c>
      <c r="M617">
        <v>150</v>
      </c>
      <c r="N617">
        <v>3.7041821872199998E-3</v>
      </c>
      <c r="O617">
        <f t="shared" si="27"/>
        <v>-111.919797</v>
      </c>
      <c r="P617">
        <f t="shared" si="28"/>
        <v>33.363647</v>
      </c>
      <c r="Q617">
        <f t="shared" si="29"/>
        <v>410.7534512946832</v>
      </c>
    </row>
    <row r="618" spans="1:17" x14ac:dyDescent="0.25">
      <c r="A618">
        <v>2592171</v>
      </c>
      <c r="B618">
        <v>2</v>
      </c>
      <c r="C618" t="s">
        <v>769</v>
      </c>
      <c r="D618">
        <v>-111.92353877321599</v>
      </c>
      <c r="E618">
        <v>33.4101405024455</v>
      </c>
      <c r="F618">
        <v>2</v>
      </c>
      <c r="G618" t="s">
        <v>771</v>
      </c>
      <c r="H618" t="s">
        <v>769</v>
      </c>
      <c r="I618" t="s">
        <v>759</v>
      </c>
      <c r="J618">
        <v>40842.709027777775</v>
      </c>
      <c r="K618" t="s">
        <v>761</v>
      </c>
      <c r="L618" t="s">
        <v>760</v>
      </c>
      <c r="M618">
        <v>138</v>
      </c>
      <c r="N618">
        <v>3.7169039758400001E-3</v>
      </c>
      <c r="O618">
        <f t="shared" si="27"/>
        <v>-111.926098</v>
      </c>
      <c r="P618">
        <f t="shared" si="28"/>
        <v>33.407445000000003</v>
      </c>
      <c r="Q618">
        <f t="shared" si="29"/>
        <v>382.18073328737393</v>
      </c>
    </row>
    <row r="619" spans="1:17" x14ac:dyDescent="0.25">
      <c r="A619">
        <v>2757136</v>
      </c>
      <c r="B619">
        <v>2</v>
      </c>
      <c r="C619" t="s">
        <v>762</v>
      </c>
      <c r="D619">
        <v>-111.92353877321599</v>
      </c>
      <c r="E619">
        <v>33.4101405024455</v>
      </c>
      <c r="F619">
        <v>2</v>
      </c>
      <c r="G619" t="s">
        <v>771</v>
      </c>
      <c r="H619" t="s">
        <v>762</v>
      </c>
      <c r="I619" t="s">
        <v>759</v>
      </c>
      <c r="J619">
        <v>41526.326388888891</v>
      </c>
      <c r="K619" t="s">
        <v>760</v>
      </c>
      <c r="L619" t="s">
        <v>761</v>
      </c>
      <c r="M619">
        <v>138</v>
      </c>
      <c r="N619">
        <v>3.7169039758400001E-3</v>
      </c>
      <c r="O619">
        <f t="shared" si="27"/>
        <v>-111.926098</v>
      </c>
      <c r="P619">
        <f t="shared" si="28"/>
        <v>33.407445000000003</v>
      </c>
      <c r="Q619">
        <f t="shared" si="29"/>
        <v>382.18073328737393</v>
      </c>
    </row>
    <row r="620" spans="1:17" x14ac:dyDescent="0.25">
      <c r="A620">
        <v>2420272</v>
      </c>
      <c r="B620">
        <v>2</v>
      </c>
      <c r="C620" t="s">
        <v>762</v>
      </c>
      <c r="D620">
        <v>-111.909286474724</v>
      </c>
      <c r="E620">
        <v>33.451256475274398</v>
      </c>
      <c r="F620">
        <v>4</v>
      </c>
      <c r="G620" t="s">
        <v>758</v>
      </c>
      <c r="H620" t="s">
        <v>762</v>
      </c>
      <c r="I620" t="s">
        <v>759</v>
      </c>
      <c r="J620">
        <v>40332.813888888886</v>
      </c>
      <c r="K620" t="s">
        <v>773</v>
      </c>
      <c r="L620" t="s">
        <v>787</v>
      </c>
      <c r="M620">
        <v>122</v>
      </c>
      <c r="N620">
        <v>3.7435991912599998E-3</v>
      </c>
      <c r="O620">
        <f t="shared" si="27"/>
        <v>-111.91303000000001</v>
      </c>
      <c r="P620">
        <f t="shared" si="28"/>
        <v>33.451279999999997</v>
      </c>
      <c r="Q620">
        <f t="shared" si="29"/>
        <v>348.26741777260344</v>
      </c>
    </row>
    <row r="621" spans="1:17" x14ac:dyDescent="0.25">
      <c r="A621">
        <v>2363797</v>
      </c>
      <c r="B621">
        <v>2</v>
      </c>
      <c r="C621" t="s">
        <v>762</v>
      </c>
      <c r="D621">
        <v>-111.92342270821599</v>
      </c>
      <c r="E621">
        <v>33.4101463013657</v>
      </c>
      <c r="F621">
        <v>4</v>
      </c>
      <c r="G621" t="s">
        <v>765</v>
      </c>
      <c r="H621" t="s">
        <v>762</v>
      </c>
      <c r="I621" t="s">
        <v>759</v>
      </c>
      <c r="J621">
        <v>40134.313194444447</v>
      </c>
      <c r="K621" t="s">
        <v>761</v>
      </c>
      <c r="L621" t="s">
        <v>760</v>
      </c>
      <c r="M621">
        <v>138</v>
      </c>
      <c r="N621">
        <v>3.80186996067E-3</v>
      </c>
      <c r="O621">
        <f t="shared" si="27"/>
        <v>-111.926098</v>
      </c>
      <c r="P621">
        <f t="shared" si="28"/>
        <v>33.407445000000003</v>
      </c>
      <c r="Q621">
        <f t="shared" si="29"/>
        <v>389.49333571892907</v>
      </c>
    </row>
    <row r="622" spans="1:17" x14ac:dyDescent="0.25">
      <c r="A622">
        <v>2395415</v>
      </c>
      <c r="B622">
        <v>2</v>
      </c>
      <c r="C622" t="s">
        <v>762</v>
      </c>
      <c r="D622">
        <v>-111.928686789615</v>
      </c>
      <c r="E622">
        <v>33.360470937454799</v>
      </c>
      <c r="F622">
        <v>2</v>
      </c>
      <c r="G622" t="s">
        <v>765</v>
      </c>
      <c r="H622" t="s">
        <v>762</v>
      </c>
      <c r="I622" t="s">
        <v>759</v>
      </c>
      <c r="J622">
        <v>40238.720833333333</v>
      </c>
      <c r="K622" t="s">
        <v>769</v>
      </c>
      <c r="L622" t="s">
        <v>761</v>
      </c>
      <c r="M622">
        <v>123</v>
      </c>
      <c r="N622">
        <v>3.84374137043E-3</v>
      </c>
      <c r="O622">
        <f t="shared" si="27"/>
        <v>-111.92854</v>
      </c>
      <c r="P622">
        <f t="shared" si="28"/>
        <v>33.356630000000003</v>
      </c>
      <c r="Q622">
        <f t="shared" si="29"/>
        <v>426.22322928965445</v>
      </c>
    </row>
    <row r="623" spans="1:17" x14ac:dyDescent="0.25">
      <c r="A623">
        <v>2496317</v>
      </c>
      <c r="B623">
        <v>2</v>
      </c>
      <c r="C623" t="s">
        <v>762</v>
      </c>
      <c r="D623">
        <v>-111.960629190419</v>
      </c>
      <c r="E623">
        <v>33.4036788960954</v>
      </c>
      <c r="F623">
        <v>1</v>
      </c>
      <c r="G623" t="s">
        <v>763</v>
      </c>
      <c r="H623" t="s">
        <v>762</v>
      </c>
      <c r="I623" t="s">
        <v>759</v>
      </c>
      <c r="J623">
        <v>40576.348611111112</v>
      </c>
      <c r="K623" t="s">
        <v>769</v>
      </c>
      <c r="L623" t="s">
        <v>761</v>
      </c>
      <c r="M623">
        <v>137</v>
      </c>
      <c r="N623">
        <v>3.8667341231E-3</v>
      </c>
      <c r="O623">
        <f t="shared" si="27"/>
        <v>-111.96069900000001</v>
      </c>
      <c r="P623">
        <f t="shared" si="28"/>
        <v>33.407544999999999</v>
      </c>
      <c r="Q623">
        <f t="shared" si="29"/>
        <v>428.84484325643206</v>
      </c>
    </row>
    <row r="624" spans="1:17" x14ac:dyDescent="0.25">
      <c r="A624">
        <v>2674031</v>
      </c>
      <c r="B624">
        <v>2</v>
      </c>
      <c r="C624" t="s">
        <v>757</v>
      </c>
      <c r="D624">
        <v>-111.93018184519499</v>
      </c>
      <c r="E624">
        <v>33.4219990177751</v>
      </c>
      <c r="F624">
        <v>3</v>
      </c>
      <c r="G624" t="s">
        <v>763</v>
      </c>
      <c r="H624" t="s">
        <v>757</v>
      </c>
      <c r="I624" t="s">
        <v>759</v>
      </c>
      <c r="J624">
        <v>41212.708333333336</v>
      </c>
      <c r="K624" t="s">
        <v>761</v>
      </c>
      <c r="L624" t="s">
        <v>796</v>
      </c>
      <c r="M624">
        <v>117</v>
      </c>
      <c r="N624">
        <v>3.8831174555100001E-3</v>
      </c>
      <c r="O624">
        <f t="shared" si="27"/>
        <v>-111.926299</v>
      </c>
      <c r="P624">
        <f t="shared" si="28"/>
        <v>33.422044999999997</v>
      </c>
      <c r="Q624">
        <f t="shared" si="29"/>
        <v>361.25448326459184</v>
      </c>
    </row>
    <row r="625" spans="1:17" x14ac:dyDescent="0.25">
      <c r="A625">
        <v>2629220</v>
      </c>
      <c r="B625">
        <v>2</v>
      </c>
      <c r="C625" t="s">
        <v>762</v>
      </c>
      <c r="D625">
        <v>-111.92853837118101</v>
      </c>
      <c r="E625">
        <v>33.352739381739397</v>
      </c>
      <c r="F625">
        <v>2</v>
      </c>
      <c r="G625" t="s">
        <v>771</v>
      </c>
      <c r="H625" t="s">
        <v>762</v>
      </c>
      <c r="I625" t="s">
        <v>759</v>
      </c>
      <c r="J625">
        <v>41076.554861111108</v>
      </c>
      <c r="K625" t="s">
        <v>764</v>
      </c>
      <c r="L625" t="s">
        <v>761</v>
      </c>
      <c r="M625">
        <v>123</v>
      </c>
      <c r="N625">
        <v>3.8906186015599999E-3</v>
      </c>
      <c r="O625">
        <f t="shared" si="27"/>
        <v>-111.92854</v>
      </c>
      <c r="P625">
        <f t="shared" si="28"/>
        <v>33.356630000000003</v>
      </c>
      <c r="Q625">
        <f t="shared" si="29"/>
        <v>431.5146183649087</v>
      </c>
    </row>
    <row r="626" spans="1:17" x14ac:dyDescent="0.25">
      <c r="A626">
        <v>2678155</v>
      </c>
      <c r="B626">
        <v>2</v>
      </c>
      <c r="C626" t="s">
        <v>762</v>
      </c>
      <c r="D626">
        <v>-111.943936840345</v>
      </c>
      <c r="E626">
        <v>33.407455244844598</v>
      </c>
      <c r="F626">
        <v>1</v>
      </c>
      <c r="G626" t="s">
        <v>771</v>
      </c>
      <c r="H626" t="s">
        <v>762</v>
      </c>
      <c r="I626" t="s">
        <v>759</v>
      </c>
      <c r="J626">
        <v>41255.602083333331</v>
      </c>
      <c r="K626" t="s">
        <v>760</v>
      </c>
      <c r="L626" t="s">
        <v>761</v>
      </c>
      <c r="M626">
        <v>162</v>
      </c>
      <c r="N626">
        <v>3.8973909359999999E-3</v>
      </c>
      <c r="O626">
        <f t="shared" si="27"/>
        <v>-111.94783</v>
      </c>
      <c r="P626">
        <f t="shared" si="28"/>
        <v>33.407380000000003</v>
      </c>
      <c r="Q626">
        <f t="shared" si="29"/>
        <v>362.27416829451431</v>
      </c>
    </row>
    <row r="627" spans="1:17" x14ac:dyDescent="0.25">
      <c r="A627">
        <v>2587229</v>
      </c>
      <c r="B627">
        <v>2</v>
      </c>
      <c r="C627" t="s">
        <v>762</v>
      </c>
      <c r="D627">
        <v>-111.943412018204</v>
      </c>
      <c r="E627">
        <v>33.3928333142143</v>
      </c>
      <c r="F627">
        <v>2</v>
      </c>
      <c r="G627" t="s">
        <v>765</v>
      </c>
      <c r="H627" t="s">
        <v>762</v>
      </c>
      <c r="I627" t="s">
        <v>759</v>
      </c>
      <c r="J627">
        <v>40819.729861111111</v>
      </c>
      <c r="K627" t="s">
        <v>764</v>
      </c>
      <c r="L627" t="s">
        <v>787</v>
      </c>
      <c r="M627">
        <v>144</v>
      </c>
      <c r="N627">
        <v>3.9130387672500003E-3</v>
      </c>
      <c r="O627">
        <f t="shared" si="27"/>
        <v>-111.939499</v>
      </c>
      <c r="P627">
        <f t="shared" si="28"/>
        <v>33.392845999999999</v>
      </c>
      <c r="Q627">
        <f t="shared" si="29"/>
        <v>364.02817634609249</v>
      </c>
    </row>
    <row r="628" spans="1:17" x14ac:dyDescent="0.25">
      <c r="A628">
        <v>2785893</v>
      </c>
      <c r="B628">
        <v>2</v>
      </c>
      <c r="C628" t="s">
        <v>757</v>
      </c>
      <c r="D628">
        <v>-111.930237485307</v>
      </c>
      <c r="E628">
        <v>33.421998264117398</v>
      </c>
      <c r="F628">
        <v>2</v>
      </c>
      <c r="G628" t="s">
        <v>763</v>
      </c>
      <c r="H628" t="s">
        <v>757</v>
      </c>
      <c r="I628" t="s">
        <v>759</v>
      </c>
      <c r="J628">
        <v>41591.626388888886</v>
      </c>
      <c r="K628" t="s">
        <v>761</v>
      </c>
      <c r="L628" t="s">
        <v>807</v>
      </c>
      <c r="M628">
        <v>117</v>
      </c>
      <c r="N628">
        <v>3.9387625920100002E-3</v>
      </c>
      <c r="O628">
        <f t="shared" si="27"/>
        <v>-111.926299</v>
      </c>
      <c r="P628">
        <f t="shared" si="28"/>
        <v>33.422044999999997</v>
      </c>
      <c r="Q628">
        <f t="shared" si="29"/>
        <v>366.43130992314752</v>
      </c>
    </row>
    <row r="629" spans="1:17" x14ac:dyDescent="0.25">
      <c r="A629">
        <v>2300054</v>
      </c>
      <c r="B629">
        <v>2</v>
      </c>
      <c r="C629" t="s">
        <v>762</v>
      </c>
      <c r="D629">
        <v>-111.930240036188</v>
      </c>
      <c r="E629">
        <v>33.422050185387199</v>
      </c>
      <c r="F629">
        <v>3</v>
      </c>
      <c r="G629" t="s">
        <v>765</v>
      </c>
      <c r="H629" t="s">
        <v>762</v>
      </c>
      <c r="I629" t="s">
        <v>759</v>
      </c>
      <c r="J629">
        <v>39938.751388888886</v>
      </c>
      <c r="K629" t="s">
        <v>761</v>
      </c>
      <c r="L629" t="s">
        <v>769</v>
      </c>
      <c r="M629">
        <v>117</v>
      </c>
      <c r="N629">
        <v>3.9410395993100004E-3</v>
      </c>
      <c r="O629">
        <f t="shared" si="27"/>
        <v>-111.926299</v>
      </c>
      <c r="P629">
        <f t="shared" si="28"/>
        <v>33.422044999999997</v>
      </c>
      <c r="Q629">
        <f t="shared" si="29"/>
        <v>366.63240257492396</v>
      </c>
    </row>
    <row r="630" spans="1:17" x14ac:dyDescent="0.25">
      <c r="A630">
        <v>2796696</v>
      </c>
      <c r="B630">
        <v>2</v>
      </c>
      <c r="C630" t="s">
        <v>762</v>
      </c>
      <c r="D630">
        <v>-111.943510284691</v>
      </c>
      <c r="E630">
        <v>33.392833552008</v>
      </c>
      <c r="F630">
        <v>1</v>
      </c>
      <c r="G630" t="s">
        <v>763</v>
      </c>
      <c r="H630" t="s">
        <v>762</v>
      </c>
      <c r="I630" t="s">
        <v>759</v>
      </c>
      <c r="J630">
        <v>41626.586805555555</v>
      </c>
      <c r="K630" t="s">
        <v>763</v>
      </c>
      <c r="L630" t="s">
        <v>763</v>
      </c>
      <c r="M630">
        <v>144</v>
      </c>
      <c r="N630">
        <v>4.0113040055300003E-3</v>
      </c>
      <c r="O630">
        <f t="shared" si="27"/>
        <v>-111.939499</v>
      </c>
      <c r="P630">
        <f t="shared" si="28"/>
        <v>33.392845999999999</v>
      </c>
      <c r="Q630">
        <f t="shared" si="29"/>
        <v>373.16967655940101</v>
      </c>
    </row>
    <row r="631" spans="1:17" x14ac:dyDescent="0.25">
      <c r="A631">
        <v>2766824</v>
      </c>
      <c r="B631">
        <v>2</v>
      </c>
      <c r="C631" t="s">
        <v>757</v>
      </c>
      <c r="D631">
        <v>-111.89360165631901</v>
      </c>
      <c r="E631">
        <v>33.425686255867603</v>
      </c>
      <c r="F631">
        <v>4</v>
      </c>
      <c r="G631" t="s">
        <v>771</v>
      </c>
      <c r="H631" t="s">
        <v>757</v>
      </c>
      <c r="I631" t="s">
        <v>759</v>
      </c>
      <c r="J631">
        <v>41529.304861111108</v>
      </c>
      <c r="K631" t="s">
        <v>761</v>
      </c>
      <c r="L631" t="s">
        <v>760</v>
      </c>
      <c r="M631">
        <v>161</v>
      </c>
      <c r="N631">
        <v>4.02586388424E-3</v>
      </c>
      <c r="O631">
        <f t="shared" si="27"/>
        <v>-111.891954</v>
      </c>
      <c r="P631">
        <f t="shared" si="28"/>
        <v>33.422013</v>
      </c>
      <c r="Q631">
        <f t="shared" si="29"/>
        <v>435.28725711021656</v>
      </c>
    </row>
    <row r="632" spans="1:17" x14ac:dyDescent="0.25">
      <c r="A632">
        <v>2359366</v>
      </c>
      <c r="B632">
        <v>2</v>
      </c>
      <c r="C632" t="s">
        <v>757</v>
      </c>
      <c r="D632">
        <v>-111.935252725743</v>
      </c>
      <c r="E632">
        <v>33.378240887348397</v>
      </c>
      <c r="F632">
        <v>2</v>
      </c>
      <c r="G632" t="s">
        <v>758</v>
      </c>
      <c r="H632" t="s">
        <v>757</v>
      </c>
      <c r="I632" t="s">
        <v>759</v>
      </c>
      <c r="J632">
        <v>40119.740277777775</v>
      </c>
      <c r="K632" t="s">
        <v>769</v>
      </c>
      <c r="L632" t="s">
        <v>761</v>
      </c>
      <c r="M632">
        <v>147</v>
      </c>
      <c r="N632">
        <v>4.0463869591499998E-3</v>
      </c>
      <c r="O632">
        <f t="shared" si="27"/>
        <v>-111.93929799999999</v>
      </c>
      <c r="P632">
        <f t="shared" si="28"/>
        <v>33.378146000000001</v>
      </c>
      <c r="Q632">
        <f t="shared" si="29"/>
        <v>376.47627447619357</v>
      </c>
    </row>
    <row r="633" spans="1:17" x14ac:dyDescent="0.25">
      <c r="A633">
        <v>2267594</v>
      </c>
      <c r="B633">
        <v>2</v>
      </c>
      <c r="C633" t="s">
        <v>780</v>
      </c>
      <c r="D633">
        <v>-111.93074231310899</v>
      </c>
      <c r="E633">
        <v>33.4220423289146</v>
      </c>
      <c r="F633">
        <v>4</v>
      </c>
      <c r="G633" t="s">
        <v>765</v>
      </c>
      <c r="H633" t="s">
        <v>780</v>
      </c>
      <c r="I633" t="s">
        <v>759</v>
      </c>
      <c r="J633">
        <v>39846.736805555556</v>
      </c>
      <c r="K633" t="s">
        <v>761</v>
      </c>
      <c r="L633" t="s">
        <v>760</v>
      </c>
      <c r="M633">
        <v>115</v>
      </c>
      <c r="N633">
        <v>4.0614833783000001E-3</v>
      </c>
      <c r="O633">
        <f t="shared" si="27"/>
        <v>-111.934799</v>
      </c>
      <c r="P633">
        <f t="shared" si="28"/>
        <v>33.421844999999998</v>
      </c>
      <c r="Q633">
        <f t="shared" si="29"/>
        <v>378.02494616503367</v>
      </c>
    </row>
    <row r="634" spans="1:17" x14ac:dyDescent="0.25">
      <c r="A634">
        <v>2757300</v>
      </c>
      <c r="B634">
        <v>2</v>
      </c>
      <c r="C634" t="s">
        <v>757</v>
      </c>
      <c r="D634">
        <v>-111.896765440932</v>
      </c>
      <c r="E634">
        <v>33.392982747334997</v>
      </c>
      <c r="F634">
        <v>3</v>
      </c>
      <c r="G634" t="s">
        <v>763</v>
      </c>
      <c r="H634" t="s">
        <v>757</v>
      </c>
      <c r="I634" t="s">
        <v>759</v>
      </c>
      <c r="J634">
        <v>41513.304861111108</v>
      </c>
      <c r="K634" t="s">
        <v>761</v>
      </c>
      <c r="L634" t="s">
        <v>760</v>
      </c>
      <c r="M634">
        <v>149</v>
      </c>
      <c r="N634">
        <v>4.0651094944099998E-3</v>
      </c>
      <c r="O634">
        <f t="shared" si="27"/>
        <v>-111.90079</v>
      </c>
      <c r="P634">
        <f t="shared" si="28"/>
        <v>33.392409999999998</v>
      </c>
      <c r="Q634">
        <f t="shared" si="29"/>
        <v>379.75283671046753</v>
      </c>
    </row>
    <row r="635" spans="1:17" x14ac:dyDescent="0.25">
      <c r="A635">
        <v>2588915</v>
      </c>
      <c r="B635">
        <v>2</v>
      </c>
      <c r="C635" t="s">
        <v>762</v>
      </c>
      <c r="D635">
        <v>-111.935236008602</v>
      </c>
      <c r="E635">
        <v>33.378353606047703</v>
      </c>
      <c r="F635">
        <v>3</v>
      </c>
      <c r="G635" t="s">
        <v>758</v>
      </c>
      <c r="H635" t="s">
        <v>762</v>
      </c>
      <c r="I635" t="s">
        <v>759</v>
      </c>
      <c r="J635">
        <v>40815.243750000001</v>
      </c>
      <c r="K635" t="s">
        <v>764</v>
      </c>
      <c r="L635" t="s">
        <v>776</v>
      </c>
      <c r="M635">
        <v>147</v>
      </c>
      <c r="N635">
        <v>4.0672932508500001E-3</v>
      </c>
      <c r="O635">
        <f t="shared" si="27"/>
        <v>-111.93929799999999</v>
      </c>
      <c r="P635">
        <f t="shared" si="28"/>
        <v>33.378146000000001</v>
      </c>
      <c r="Q635">
        <f t="shared" si="29"/>
        <v>378.58521126492042</v>
      </c>
    </row>
    <row r="636" spans="1:17" x14ac:dyDescent="0.25">
      <c r="A636">
        <v>2568119</v>
      </c>
      <c r="B636">
        <v>2</v>
      </c>
      <c r="C636" t="s">
        <v>762</v>
      </c>
      <c r="D636">
        <v>-111.904841981872</v>
      </c>
      <c r="E636">
        <v>33.392968071252099</v>
      </c>
      <c r="F636">
        <v>2</v>
      </c>
      <c r="G636" t="s">
        <v>758</v>
      </c>
      <c r="H636" t="s">
        <v>762</v>
      </c>
      <c r="I636" t="s">
        <v>759</v>
      </c>
      <c r="J636">
        <v>40728.448611111111</v>
      </c>
      <c r="K636" t="s">
        <v>764</v>
      </c>
      <c r="L636" t="s">
        <v>761</v>
      </c>
      <c r="M636">
        <v>149</v>
      </c>
      <c r="N636">
        <v>4.0902323422299996E-3</v>
      </c>
      <c r="O636">
        <f t="shared" si="27"/>
        <v>-111.90079</v>
      </c>
      <c r="P636">
        <f t="shared" si="28"/>
        <v>33.392409999999998</v>
      </c>
      <c r="Q636">
        <f t="shared" si="29"/>
        <v>382.00113157040312</v>
      </c>
    </row>
    <row r="637" spans="1:17" x14ac:dyDescent="0.25">
      <c r="A637">
        <v>2674759</v>
      </c>
      <c r="B637">
        <v>2</v>
      </c>
      <c r="C637" t="s">
        <v>762</v>
      </c>
      <c r="D637">
        <v>-111.904841981872</v>
      </c>
      <c r="E637">
        <v>33.392968071252099</v>
      </c>
      <c r="F637">
        <v>3</v>
      </c>
      <c r="G637" t="s">
        <v>763</v>
      </c>
      <c r="H637" t="s">
        <v>762</v>
      </c>
      <c r="I637" t="s">
        <v>759</v>
      </c>
      <c r="J637">
        <v>41199.319444444445</v>
      </c>
      <c r="K637" t="s">
        <v>769</v>
      </c>
      <c r="L637" t="s">
        <v>761</v>
      </c>
      <c r="M637">
        <v>149</v>
      </c>
      <c r="N637">
        <v>4.0902323422299996E-3</v>
      </c>
      <c r="O637">
        <f t="shared" si="27"/>
        <v>-111.90079</v>
      </c>
      <c r="P637">
        <f t="shared" si="28"/>
        <v>33.392409999999998</v>
      </c>
      <c r="Q637">
        <f t="shared" si="29"/>
        <v>382.00113157040312</v>
      </c>
    </row>
    <row r="638" spans="1:17" x14ac:dyDescent="0.25">
      <c r="A638">
        <v>2785725</v>
      </c>
      <c r="B638">
        <v>2</v>
      </c>
      <c r="C638" t="s">
        <v>763</v>
      </c>
      <c r="D638">
        <v>-111.909117326976</v>
      </c>
      <c r="E638">
        <v>33.396043944871401</v>
      </c>
      <c r="F638">
        <v>1</v>
      </c>
      <c r="G638" t="s">
        <v>783</v>
      </c>
      <c r="H638" t="s">
        <v>763</v>
      </c>
      <c r="I638" t="s">
        <v>759</v>
      </c>
      <c r="J638">
        <v>41554.743055555555</v>
      </c>
      <c r="K638" t="s">
        <v>764</v>
      </c>
      <c r="L638" t="s">
        <v>763</v>
      </c>
      <c r="M638">
        <v>128</v>
      </c>
      <c r="N638">
        <v>4.1037903461600004E-3</v>
      </c>
      <c r="O638">
        <f t="shared" si="27"/>
        <v>-111.908998</v>
      </c>
      <c r="P638">
        <f t="shared" si="28"/>
        <v>33.400145999999999</v>
      </c>
      <c r="Q638">
        <f t="shared" si="29"/>
        <v>455.10079532885845</v>
      </c>
    </row>
    <row r="639" spans="1:17" x14ac:dyDescent="0.25">
      <c r="A639">
        <v>2479965</v>
      </c>
      <c r="B639">
        <v>2</v>
      </c>
      <c r="C639" t="s">
        <v>788</v>
      </c>
      <c r="D639">
        <v>-111.922995214286</v>
      </c>
      <c r="E639">
        <v>33.410143596531398</v>
      </c>
      <c r="F639">
        <v>2</v>
      </c>
      <c r="G639" t="s">
        <v>763</v>
      </c>
      <c r="H639" t="s">
        <v>788</v>
      </c>
      <c r="I639" t="s">
        <v>759</v>
      </c>
      <c r="J639">
        <v>40516.958333333336</v>
      </c>
      <c r="K639" t="s">
        <v>761</v>
      </c>
      <c r="L639" t="s">
        <v>785</v>
      </c>
      <c r="M639">
        <v>138</v>
      </c>
      <c r="N639">
        <v>4.1121408568099999E-3</v>
      </c>
      <c r="O639">
        <f t="shared" si="27"/>
        <v>-111.926098</v>
      </c>
      <c r="P639">
        <f t="shared" si="28"/>
        <v>33.407445000000003</v>
      </c>
      <c r="Q639">
        <f t="shared" si="29"/>
        <v>415.81570256466676</v>
      </c>
    </row>
    <row r="640" spans="1:17" x14ac:dyDescent="0.25">
      <c r="A640">
        <v>2524550</v>
      </c>
      <c r="B640">
        <v>2</v>
      </c>
      <c r="C640" t="s">
        <v>762</v>
      </c>
      <c r="D640">
        <v>-111.90475184322401</v>
      </c>
      <c r="E640">
        <v>33.429236008920398</v>
      </c>
      <c r="F640">
        <v>3</v>
      </c>
      <c r="G640" t="s">
        <v>758</v>
      </c>
      <c r="H640" t="s">
        <v>762</v>
      </c>
      <c r="I640" t="s">
        <v>759</v>
      </c>
      <c r="J640">
        <v>40664.697916666664</v>
      </c>
      <c r="K640" t="s">
        <v>761</v>
      </c>
      <c r="L640" t="s">
        <v>827</v>
      </c>
      <c r="M640">
        <v>104</v>
      </c>
      <c r="N640">
        <v>4.1471554871600003E-3</v>
      </c>
      <c r="O640">
        <f t="shared" si="27"/>
        <v>-111.90889799999999</v>
      </c>
      <c r="P640">
        <f t="shared" si="28"/>
        <v>33.429144999999998</v>
      </c>
      <c r="Q640">
        <f t="shared" si="29"/>
        <v>385.84623617162117</v>
      </c>
    </row>
    <row r="641" spans="1:17" x14ac:dyDescent="0.25">
      <c r="A641">
        <v>2595564</v>
      </c>
      <c r="B641">
        <v>2</v>
      </c>
      <c r="C641" t="s">
        <v>788</v>
      </c>
      <c r="D641">
        <v>-111.90475184322401</v>
      </c>
      <c r="E641">
        <v>33.429236008920398</v>
      </c>
      <c r="F641">
        <v>3</v>
      </c>
      <c r="G641" t="s">
        <v>758</v>
      </c>
      <c r="H641" t="s">
        <v>788</v>
      </c>
      <c r="I641" t="s">
        <v>759</v>
      </c>
      <c r="J641">
        <v>40948.572916666664</v>
      </c>
      <c r="K641" t="s">
        <v>761</v>
      </c>
      <c r="L641" t="s">
        <v>769</v>
      </c>
      <c r="M641">
        <v>104</v>
      </c>
      <c r="N641">
        <v>4.1471554871600003E-3</v>
      </c>
      <c r="O641">
        <f t="shared" si="27"/>
        <v>-111.90889799999999</v>
      </c>
      <c r="P641">
        <f t="shared" si="28"/>
        <v>33.429144999999998</v>
      </c>
      <c r="Q641">
        <f t="shared" si="29"/>
        <v>385.84623617162117</v>
      </c>
    </row>
    <row r="642" spans="1:17" x14ac:dyDescent="0.25">
      <c r="A642">
        <v>2466637</v>
      </c>
      <c r="B642">
        <v>2</v>
      </c>
      <c r="C642" t="s">
        <v>769</v>
      </c>
      <c r="D642">
        <v>-111.921948642763</v>
      </c>
      <c r="E642">
        <v>33.407509184619101</v>
      </c>
      <c r="F642">
        <v>2</v>
      </c>
      <c r="G642" t="s">
        <v>763</v>
      </c>
      <c r="H642" t="s">
        <v>769</v>
      </c>
      <c r="I642" t="s">
        <v>759</v>
      </c>
      <c r="J642">
        <v>40488.689583333333</v>
      </c>
      <c r="K642" t="s">
        <v>778</v>
      </c>
      <c r="L642" t="s">
        <v>761</v>
      </c>
      <c r="M642">
        <v>138</v>
      </c>
      <c r="N642">
        <v>4.14985362941E-3</v>
      </c>
      <c r="O642">
        <f t="shared" ref="O642:O659" si="30">INDEX(GPS_,MATCH($M642,loc_ID,0),2)</f>
        <v>-111.926098</v>
      </c>
      <c r="P642">
        <f t="shared" ref="P642:P659" si="31">INDEX(GPS_,MATCH($M642,loc_ID,0),1)</f>
        <v>33.407445000000003</v>
      </c>
      <c r="Q642">
        <f t="shared" ref="Q642:Q659" si="32">SQRT(SUMSQ(ABS(E642-P642)*lat_m,ABS(D642-O642)*long_m))</f>
        <v>386.07755576017166</v>
      </c>
    </row>
    <row r="643" spans="1:17" x14ac:dyDescent="0.25">
      <c r="A643">
        <v>2725699</v>
      </c>
      <c r="B643">
        <v>2</v>
      </c>
      <c r="C643" t="s">
        <v>762</v>
      </c>
      <c r="D643">
        <v>-111.92194208989901</v>
      </c>
      <c r="E643">
        <v>33.407509174026799</v>
      </c>
      <c r="F643">
        <v>3</v>
      </c>
      <c r="G643" t="s">
        <v>765</v>
      </c>
      <c r="H643" t="s">
        <v>762</v>
      </c>
      <c r="I643" t="s">
        <v>759</v>
      </c>
      <c r="J643">
        <v>41408.885416666664</v>
      </c>
      <c r="K643" t="s">
        <v>764</v>
      </c>
      <c r="L643" t="s">
        <v>761</v>
      </c>
      <c r="M643">
        <v>138</v>
      </c>
      <c r="N643">
        <v>4.1564055472499998E-3</v>
      </c>
      <c r="O643">
        <f t="shared" si="30"/>
        <v>-111.926098</v>
      </c>
      <c r="P643">
        <f t="shared" si="31"/>
        <v>33.407445000000003</v>
      </c>
      <c r="Q643">
        <f t="shared" si="32"/>
        <v>386.6870391973543</v>
      </c>
    </row>
    <row r="644" spans="1:17" x14ac:dyDescent="0.25">
      <c r="A644">
        <v>2734553</v>
      </c>
      <c r="B644">
        <v>2</v>
      </c>
      <c r="C644" t="s">
        <v>762</v>
      </c>
      <c r="D644">
        <v>-111.904914031049</v>
      </c>
      <c r="E644">
        <v>33.392968392018197</v>
      </c>
      <c r="F644">
        <v>3</v>
      </c>
      <c r="G644" t="s">
        <v>758</v>
      </c>
      <c r="H644" t="s">
        <v>762</v>
      </c>
      <c r="I644" t="s">
        <v>759</v>
      </c>
      <c r="J644">
        <v>41438.244444444441</v>
      </c>
      <c r="K644" t="s">
        <v>773</v>
      </c>
      <c r="L644" t="s">
        <v>761</v>
      </c>
      <c r="M644">
        <v>149</v>
      </c>
      <c r="N644">
        <v>4.1616623768800003E-3</v>
      </c>
      <c r="O644">
        <f t="shared" si="30"/>
        <v>-111.90079</v>
      </c>
      <c r="P644">
        <f t="shared" si="31"/>
        <v>33.392409999999998</v>
      </c>
      <c r="Q644">
        <f t="shared" si="32"/>
        <v>388.62243068952807</v>
      </c>
    </row>
    <row r="645" spans="1:17" x14ac:dyDescent="0.25">
      <c r="A645">
        <v>2663488</v>
      </c>
      <c r="B645">
        <v>2</v>
      </c>
      <c r="C645" t="s">
        <v>762</v>
      </c>
      <c r="D645">
        <v>-111.943671182063</v>
      </c>
      <c r="E645">
        <v>33.3928337727437</v>
      </c>
      <c r="F645">
        <v>1</v>
      </c>
      <c r="G645" t="s">
        <v>763</v>
      </c>
      <c r="H645" t="s">
        <v>762</v>
      </c>
      <c r="I645" t="s">
        <v>759</v>
      </c>
      <c r="J645">
        <v>41206.728472222225</v>
      </c>
      <c r="K645" t="s">
        <v>760</v>
      </c>
      <c r="L645" t="s">
        <v>761</v>
      </c>
      <c r="M645">
        <v>144</v>
      </c>
      <c r="N645">
        <v>4.1721999799400004E-3</v>
      </c>
      <c r="O645">
        <f t="shared" si="30"/>
        <v>-111.939499</v>
      </c>
      <c r="P645">
        <f t="shared" si="31"/>
        <v>33.392845999999999</v>
      </c>
      <c r="Q645">
        <f t="shared" si="32"/>
        <v>388.1376662840521</v>
      </c>
    </row>
    <row r="646" spans="1:17" x14ac:dyDescent="0.25">
      <c r="A646">
        <v>2279809</v>
      </c>
      <c r="B646">
        <v>2</v>
      </c>
      <c r="C646" t="s">
        <v>762</v>
      </c>
      <c r="D646">
        <v>-111.947824485533</v>
      </c>
      <c r="E646">
        <v>33.392824210712597</v>
      </c>
      <c r="F646">
        <v>3</v>
      </c>
      <c r="G646" t="s">
        <v>758</v>
      </c>
      <c r="H646" t="s">
        <v>762</v>
      </c>
      <c r="I646" t="s">
        <v>759</v>
      </c>
      <c r="J646">
        <v>39891.75</v>
      </c>
      <c r="K646" t="s">
        <v>763</v>
      </c>
      <c r="L646" t="s">
        <v>763</v>
      </c>
      <c r="M646">
        <v>143</v>
      </c>
      <c r="N646">
        <v>4.1745713322699999E-3</v>
      </c>
      <c r="O646">
        <f t="shared" si="30"/>
        <v>-111.951999</v>
      </c>
      <c r="P646">
        <f t="shared" si="31"/>
        <v>33.392845999999999</v>
      </c>
      <c r="Q646">
        <f t="shared" si="32"/>
        <v>388.35979842642547</v>
      </c>
    </row>
    <row r="647" spans="1:17" x14ac:dyDescent="0.25">
      <c r="A647">
        <v>2787034</v>
      </c>
      <c r="B647">
        <v>2</v>
      </c>
      <c r="C647" t="s">
        <v>769</v>
      </c>
      <c r="D647">
        <v>-111.93048295638199</v>
      </c>
      <c r="E647">
        <v>33.4219949388592</v>
      </c>
      <c r="F647">
        <v>2</v>
      </c>
      <c r="G647" t="s">
        <v>765</v>
      </c>
      <c r="H647" t="s">
        <v>769</v>
      </c>
      <c r="I647" t="s">
        <v>759</v>
      </c>
      <c r="J647">
        <v>41568.802777777775</v>
      </c>
      <c r="K647" t="s">
        <v>769</v>
      </c>
      <c r="L647" t="s">
        <v>761</v>
      </c>
      <c r="M647">
        <v>117</v>
      </c>
      <c r="N647">
        <v>4.1842558626600003E-3</v>
      </c>
      <c r="O647">
        <f t="shared" si="30"/>
        <v>-111.926299</v>
      </c>
      <c r="P647">
        <f t="shared" si="31"/>
        <v>33.422044999999997</v>
      </c>
      <c r="Q647">
        <f t="shared" si="32"/>
        <v>389.27025418404065</v>
      </c>
    </row>
    <row r="648" spans="1:17" x14ac:dyDescent="0.25">
      <c r="A648">
        <v>2467262</v>
      </c>
      <c r="B648">
        <v>2</v>
      </c>
      <c r="C648" t="s">
        <v>768</v>
      </c>
      <c r="D648">
        <v>-111.945950752827</v>
      </c>
      <c r="E648">
        <v>33.3737730589554</v>
      </c>
      <c r="F648">
        <v>4</v>
      </c>
      <c r="G648" t="s">
        <v>765</v>
      </c>
      <c r="H648" t="s">
        <v>768</v>
      </c>
      <c r="I648" t="s">
        <v>759</v>
      </c>
      <c r="J648">
        <v>40630.798611111109</v>
      </c>
      <c r="K648" t="s">
        <v>764</v>
      </c>
      <c r="L648" t="s">
        <v>797</v>
      </c>
      <c r="M648">
        <v>126</v>
      </c>
      <c r="N648">
        <v>4.2150316667599998E-3</v>
      </c>
      <c r="O648">
        <f t="shared" si="30"/>
        <v>-111.945448</v>
      </c>
      <c r="P648">
        <f t="shared" si="31"/>
        <v>33.377958</v>
      </c>
      <c r="Q648">
        <f t="shared" si="32"/>
        <v>466.50886296033229</v>
      </c>
    </row>
    <row r="649" spans="1:17" x14ac:dyDescent="0.25">
      <c r="A649">
        <v>2478899</v>
      </c>
      <c r="B649">
        <v>2</v>
      </c>
      <c r="C649" t="s">
        <v>757</v>
      </c>
      <c r="D649">
        <v>-111.95641390636401</v>
      </c>
      <c r="E649">
        <v>33.421923696070301</v>
      </c>
      <c r="F649">
        <v>1</v>
      </c>
      <c r="G649" t="s">
        <v>758</v>
      </c>
      <c r="H649" t="s">
        <v>757</v>
      </c>
      <c r="I649" t="s">
        <v>759</v>
      </c>
      <c r="J649">
        <v>40533.763888888891</v>
      </c>
      <c r="K649" t="s">
        <v>770</v>
      </c>
      <c r="L649" t="s">
        <v>761</v>
      </c>
      <c r="M649">
        <v>121</v>
      </c>
      <c r="N649">
        <v>4.2156409629899999E-3</v>
      </c>
      <c r="O649">
        <f t="shared" si="30"/>
        <v>-111.95219899999999</v>
      </c>
      <c r="P649">
        <f t="shared" si="31"/>
        <v>33.421844999999998</v>
      </c>
      <c r="Q649">
        <f t="shared" si="32"/>
        <v>392.20704347343667</v>
      </c>
    </row>
    <row r="650" spans="1:17" x14ac:dyDescent="0.25">
      <c r="A650">
        <v>2574559</v>
      </c>
      <c r="B650">
        <v>2</v>
      </c>
      <c r="C650" t="s">
        <v>762</v>
      </c>
      <c r="D650">
        <v>-111.896182126339</v>
      </c>
      <c r="E650">
        <v>33.4220615769284</v>
      </c>
      <c r="F650">
        <v>2</v>
      </c>
      <c r="G650" t="s">
        <v>771</v>
      </c>
      <c r="H650" t="s">
        <v>762</v>
      </c>
      <c r="I650" t="s">
        <v>759</v>
      </c>
      <c r="J650">
        <v>40837.42083333333</v>
      </c>
      <c r="K650" t="s">
        <v>764</v>
      </c>
      <c r="L650" t="s">
        <v>761</v>
      </c>
      <c r="M650">
        <v>161</v>
      </c>
      <c r="N650">
        <v>4.2284053798700002E-3</v>
      </c>
      <c r="O650">
        <f t="shared" si="30"/>
        <v>-111.891954</v>
      </c>
      <c r="P650">
        <f t="shared" si="31"/>
        <v>33.422013</v>
      </c>
      <c r="Q650">
        <f t="shared" si="32"/>
        <v>393.37665294463085</v>
      </c>
    </row>
    <row r="651" spans="1:17" x14ac:dyDescent="0.25">
      <c r="A651">
        <v>2619289</v>
      </c>
      <c r="B651">
        <v>2</v>
      </c>
      <c r="C651" t="s">
        <v>762</v>
      </c>
      <c r="D651">
        <v>-111.921853626238</v>
      </c>
      <c r="E651">
        <v>33.407509030996103</v>
      </c>
      <c r="F651">
        <v>3</v>
      </c>
      <c r="G651" t="s">
        <v>763</v>
      </c>
      <c r="H651" t="s">
        <v>762</v>
      </c>
      <c r="I651" t="s">
        <v>759</v>
      </c>
      <c r="J651">
        <v>41023.486111111109</v>
      </c>
      <c r="K651" t="s">
        <v>764</v>
      </c>
      <c r="L651" t="s">
        <v>761</v>
      </c>
      <c r="M651">
        <v>138</v>
      </c>
      <c r="N651">
        <v>4.2448567231400001E-3</v>
      </c>
      <c r="O651">
        <f t="shared" si="30"/>
        <v>-111.926098</v>
      </c>
      <c r="P651">
        <f t="shared" si="31"/>
        <v>33.407445000000003</v>
      </c>
      <c r="Q651">
        <f t="shared" si="32"/>
        <v>394.91510339939163</v>
      </c>
    </row>
    <row r="652" spans="1:17" x14ac:dyDescent="0.25">
      <c r="A652">
        <v>2630055</v>
      </c>
      <c r="B652">
        <v>2</v>
      </c>
      <c r="C652" t="s">
        <v>762</v>
      </c>
      <c r="D652">
        <v>-111.909117533517</v>
      </c>
      <c r="E652">
        <v>33.395889942783398</v>
      </c>
      <c r="F652">
        <v>1</v>
      </c>
      <c r="G652" t="s">
        <v>763</v>
      </c>
      <c r="H652" t="s">
        <v>762</v>
      </c>
      <c r="I652" t="s">
        <v>759</v>
      </c>
      <c r="J652">
        <v>41067.484722222223</v>
      </c>
      <c r="K652" t="s">
        <v>769</v>
      </c>
      <c r="L652" t="s">
        <v>763</v>
      </c>
      <c r="M652">
        <v>128</v>
      </c>
      <c r="N652">
        <v>4.2577354653199999E-3</v>
      </c>
      <c r="O652">
        <f t="shared" si="30"/>
        <v>-111.908998</v>
      </c>
      <c r="P652">
        <f t="shared" si="31"/>
        <v>33.400145999999999</v>
      </c>
      <c r="Q652">
        <f t="shared" si="32"/>
        <v>472.17696304823869</v>
      </c>
    </row>
    <row r="653" spans="1:17" x14ac:dyDescent="0.25">
      <c r="A653">
        <v>2742848</v>
      </c>
      <c r="B653">
        <v>3</v>
      </c>
      <c r="C653" t="s">
        <v>762</v>
      </c>
      <c r="D653">
        <v>-111.943769452672</v>
      </c>
      <c r="E653">
        <v>33.392833970707201</v>
      </c>
      <c r="F653">
        <v>1</v>
      </c>
      <c r="G653" t="s">
        <v>763</v>
      </c>
      <c r="H653" t="s">
        <v>762</v>
      </c>
      <c r="I653" t="s">
        <v>759</v>
      </c>
      <c r="J653">
        <v>41465.697916666664</v>
      </c>
      <c r="K653" t="s">
        <v>828</v>
      </c>
      <c r="L653" t="s">
        <v>763</v>
      </c>
      <c r="M653">
        <v>144</v>
      </c>
      <c r="N653">
        <v>4.2704696144199999E-3</v>
      </c>
      <c r="O653">
        <f t="shared" si="30"/>
        <v>-111.939499</v>
      </c>
      <c r="P653">
        <f t="shared" si="31"/>
        <v>33.392845999999999</v>
      </c>
      <c r="Q653">
        <f t="shared" si="32"/>
        <v>397.27958622205409</v>
      </c>
    </row>
    <row r="654" spans="1:17" x14ac:dyDescent="0.25">
      <c r="A654">
        <v>2303241</v>
      </c>
      <c r="B654">
        <v>2</v>
      </c>
      <c r="C654" t="s">
        <v>780</v>
      </c>
      <c r="D654">
        <v>-111.956471402063</v>
      </c>
      <c r="E654">
        <v>33.421933026170002</v>
      </c>
      <c r="F654">
        <v>3</v>
      </c>
      <c r="G654" t="s">
        <v>758</v>
      </c>
      <c r="H654" t="s">
        <v>780</v>
      </c>
      <c r="I654" t="s">
        <v>759</v>
      </c>
      <c r="J654">
        <v>40072.759722222225</v>
      </c>
      <c r="K654" t="s">
        <v>763</v>
      </c>
      <c r="L654" t="s">
        <v>763</v>
      </c>
      <c r="M654">
        <v>121</v>
      </c>
      <c r="N654">
        <v>4.2733087876499999E-3</v>
      </c>
      <c r="O654">
        <f t="shared" si="30"/>
        <v>-111.95219899999999</v>
      </c>
      <c r="P654">
        <f t="shared" si="31"/>
        <v>33.421844999999998</v>
      </c>
      <c r="Q654">
        <f t="shared" si="32"/>
        <v>397.57858834602899</v>
      </c>
    </row>
    <row r="655" spans="1:17" x14ac:dyDescent="0.25">
      <c r="A655">
        <v>2678705</v>
      </c>
      <c r="B655">
        <v>2</v>
      </c>
      <c r="C655" t="s">
        <v>762</v>
      </c>
      <c r="D655">
        <v>-111.909117647632</v>
      </c>
      <c r="E655">
        <v>33.395804855123799</v>
      </c>
      <c r="F655">
        <v>2</v>
      </c>
      <c r="G655" t="s">
        <v>763</v>
      </c>
      <c r="H655" t="s">
        <v>762</v>
      </c>
      <c r="I655" t="s">
        <v>759</v>
      </c>
      <c r="J655">
        <v>41257.495138888888</v>
      </c>
      <c r="K655" t="s">
        <v>764</v>
      </c>
      <c r="L655" t="s">
        <v>761</v>
      </c>
      <c r="M655">
        <v>128</v>
      </c>
      <c r="N655">
        <v>4.3427933858300001E-3</v>
      </c>
      <c r="O655">
        <f t="shared" si="30"/>
        <v>-111.908998</v>
      </c>
      <c r="P655">
        <f t="shared" si="31"/>
        <v>33.400145999999999</v>
      </c>
      <c r="Q655">
        <f t="shared" si="32"/>
        <v>481.6118482671078</v>
      </c>
    </row>
    <row r="656" spans="1:17" x14ac:dyDescent="0.25">
      <c r="A656">
        <v>2598406</v>
      </c>
      <c r="B656">
        <v>2</v>
      </c>
      <c r="C656" t="s">
        <v>762</v>
      </c>
      <c r="D656">
        <v>-111.90476107702</v>
      </c>
      <c r="E656">
        <v>33.4074853623123</v>
      </c>
      <c r="F656">
        <v>3</v>
      </c>
      <c r="G656" t="s">
        <v>763</v>
      </c>
      <c r="H656" t="s">
        <v>762</v>
      </c>
      <c r="I656" t="s">
        <v>759</v>
      </c>
      <c r="J656">
        <v>40935.438194444447</v>
      </c>
      <c r="K656" t="s">
        <v>769</v>
      </c>
      <c r="L656" t="s">
        <v>761</v>
      </c>
      <c r="M656">
        <v>159</v>
      </c>
      <c r="N656">
        <v>4.3462384149900004E-3</v>
      </c>
      <c r="O656">
        <f t="shared" si="30"/>
        <v>-111.90910700000001</v>
      </c>
      <c r="P656">
        <f t="shared" si="31"/>
        <v>33.407432999999997</v>
      </c>
      <c r="Q656">
        <f t="shared" si="32"/>
        <v>404.34000770761946</v>
      </c>
    </row>
    <row r="657" spans="1:17" x14ac:dyDescent="0.25">
      <c r="A657">
        <v>2456358</v>
      </c>
      <c r="B657">
        <v>2</v>
      </c>
      <c r="C657" t="s">
        <v>762</v>
      </c>
      <c r="D657">
        <v>-111.944212730267</v>
      </c>
      <c r="E657">
        <v>33.41463255187</v>
      </c>
      <c r="F657">
        <v>2</v>
      </c>
      <c r="G657" t="s">
        <v>758</v>
      </c>
      <c r="H657" t="s">
        <v>762</v>
      </c>
      <c r="I657" t="s">
        <v>759</v>
      </c>
      <c r="J657">
        <v>40438.305555555555</v>
      </c>
      <c r="K657" t="s">
        <v>761</v>
      </c>
      <c r="L657" t="s">
        <v>791</v>
      </c>
      <c r="M657">
        <v>113</v>
      </c>
      <c r="N657">
        <v>4.4137478208199996E-3</v>
      </c>
      <c r="O657">
        <f t="shared" si="30"/>
        <v>-111.93979899999999</v>
      </c>
      <c r="P657">
        <f t="shared" si="31"/>
        <v>33.414645</v>
      </c>
      <c r="Q657">
        <f t="shared" si="32"/>
        <v>410.60868556826841</v>
      </c>
    </row>
    <row r="658" spans="1:17" x14ac:dyDescent="0.25">
      <c r="A658">
        <v>2365984</v>
      </c>
      <c r="B658">
        <v>2</v>
      </c>
      <c r="C658" t="s">
        <v>762</v>
      </c>
      <c r="D658">
        <v>-111.90683080641899</v>
      </c>
      <c r="E658">
        <v>33.349151693956301</v>
      </c>
      <c r="F658">
        <v>3</v>
      </c>
      <c r="G658" t="s">
        <v>758</v>
      </c>
      <c r="H658" t="s">
        <v>762</v>
      </c>
      <c r="I658" t="s">
        <v>759</v>
      </c>
      <c r="J658">
        <v>40154.666666666664</v>
      </c>
      <c r="K658" t="s">
        <v>769</v>
      </c>
      <c r="L658" t="s">
        <v>761</v>
      </c>
      <c r="M658">
        <v>127</v>
      </c>
      <c r="N658">
        <v>4.4661960476800001E-3</v>
      </c>
      <c r="O658">
        <f t="shared" si="30"/>
        <v>-111.911297</v>
      </c>
      <c r="P658">
        <f t="shared" si="31"/>
        <v>33.349147000000002</v>
      </c>
      <c r="Q658">
        <f t="shared" si="32"/>
        <v>415.48731746907106</v>
      </c>
    </row>
    <row r="659" spans="1:17" x14ac:dyDescent="0.25">
      <c r="A659">
        <v>2240116</v>
      </c>
      <c r="B659">
        <v>2</v>
      </c>
      <c r="C659" t="s">
        <v>762</v>
      </c>
      <c r="D659">
        <v>-111.944282988835</v>
      </c>
      <c r="E659">
        <v>33.414622670859998</v>
      </c>
      <c r="F659">
        <v>2</v>
      </c>
      <c r="G659" t="s">
        <v>758</v>
      </c>
      <c r="H659" t="s">
        <v>762</v>
      </c>
      <c r="I659" t="s">
        <v>759</v>
      </c>
      <c r="J659">
        <v>39840.320833333331</v>
      </c>
      <c r="K659" t="s">
        <v>763</v>
      </c>
      <c r="L659" t="s">
        <v>763</v>
      </c>
      <c r="M659">
        <v>113</v>
      </c>
      <c r="N659">
        <v>4.4840444314199999E-3</v>
      </c>
      <c r="O659">
        <f t="shared" si="30"/>
        <v>-111.93979899999999</v>
      </c>
      <c r="P659">
        <f t="shared" si="31"/>
        <v>33.414645</v>
      </c>
      <c r="Q659">
        <f t="shared" si="32"/>
        <v>417.14982339437319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92</vt:i4>
      </vt:variant>
    </vt:vector>
  </HeadingPairs>
  <TitlesOfParts>
    <vt:vector size="132" baseType="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Hist_calc</vt:lpstr>
      <vt:lpstr>ChartData_OLD_METHOD</vt:lpstr>
      <vt:lpstr>Charts</vt:lpstr>
      <vt:lpstr>SummDir</vt:lpstr>
      <vt:lpstr>Summary</vt:lpstr>
      <vt:lpstr>Rev</vt:lpstr>
      <vt:lpstr>Instructions</vt:lpstr>
      <vt:lpstr>Roadmap</vt:lpstr>
      <vt:lpstr>Count</vt:lpstr>
      <vt:lpstr>Multiples</vt:lpstr>
      <vt:lpstr>MultParam</vt:lpstr>
      <vt:lpstr>Dates</vt:lpstr>
      <vt:lpstr>ErrCount</vt:lpstr>
      <vt:lpstr>ErrList</vt:lpstr>
      <vt:lpstr>ErrListIni</vt:lpstr>
      <vt:lpstr>Corrections</vt:lpstr>
      <vt:lpstr>Data</vt:lpstr>
      <vt:lpstr>Data_removed</vt:lpstr>
      <vt:lpstr>Data_split</vt:lpstr>
      <vt:lpstr>Recorders</vt:lpstr>
      <vt:lpstr>Sidewalk_ignore</vt:lpstr>
      <vt:lpstr>LocIDs</vt:lpstr>
      <vt:lpstr>TCID</vt:lpstr>
      <vt:lpstr>TC_explained</vt:lpstr>
      <vt:lpstr>TC_Check</vt:lpstr>
      <vt:lpstr>TrafficCount</vt:lpstr>
      <vt:lpstr>Accidents_2009-2013</vt:lpstr>
      <vt:lpstr>Accident</vt:lpstr>
      <vt:lpstr>all_err_trigger</vt:lpstr>
      <vt:lpstr>AM_reps</vt:lpstr>
      <vt:lpstr>common_locations</vt:lpstr>
      <vt:lpstr>ConcFrom</vt:lpstr>
      <vt:lpstr>ConcTo</vt:lpstr>
      <vt:lpstr>cordon_in_AM</vt:lpstr>
      <vt:lpstr>cordon_out_PM</vt:lpstr>
      <vt:lpstr>CordonIn</vt:lpstr>
      <vt:lpstr>Corr_ID</vt:lpstr>
      <vt:lpstr>CorrHdr</vt:lpstr>
      <vt:lpstr>CorrMin</vt:lpstr>
      <vt:lpstr>CorrNotes</vt:lpstr>
      <vt:lpstr>Data_</vt:lpstr>
      <vt:lpstr>Data_err</vt:lpstr>
      <vt:lpstr>Data_hdr</vt:lpstr>
      <vt:lpstr>DataID</vt:lpstr>
      <vt:lpstr>dir_correction</vt:lpstr>
      <vt:lpstr>DivBy</vt:lpstr>
      <vt:lpstr>DivByCount</vt:lpstr>
      <vt:lpstr>err_count</vt:lpstr>
      <vt:lpstr>err_data</vt:lpstr>
      <vt:lpstr>Data_removed!err_hdr</vt:lpstr>
      <vt:lpstr>Data_split!err_hdr</vt:lpstr>
      <vt:lpstr>err_hdr</vt:lpstr>
      <vt:lpstr>err_ID</vt:lpstr>
      <vt:lpstr>err_total</vt:lpstr>
      <vt:lpstr>err_type</vt:lpstr>
      <vt:lpstr>ErrID</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Reg_Dist</vt:lpstr>
      <vt:lpstr>Reg_hdr</vt:lpstr>
      <vt:lpstr>Reg_Lane</vt:lpstr>
      <vt:lpstr>Reg_TC</vt:lpstr>
      <vt:lpstr>Reg_Tot</vt:lpstr>
      <vt:lpstr>Reverse_dir</vt:lpstr>
      <vt:lpstr>rlat_</vt:lpstr>
      <vt:lpstr>Rpt_dir</vt:lpstr>
      <vt:lpstr>rpt_dir_hdr</vt:lpstr>
      <vt:lpstr>Sidewalk_ignore</vt:lpstr>
      <vt:lpstr>stat_row</vt:lpstr>
      <vt:lpstr>sum_locID</vt:lpstr>
      <vt:lpstr>sumdata</vt:lpstr>
      <vt:lpstr>sumdata_row_name</vt:lpstr>
      <vt:lpstr>summary_data</vt:lpstr>
      <vt:lpstr>summary_hdr</vt:lpstr>
      <vt:lpstr>summary_loc</vt:lpstr>
      <vt:lpstr>SummDir_hdr</vt:lpstr>
      <vt:lpstr>SummDir_loc</vt:lpstr>
      <vt:lpstr>SummDirEW_data</vt:lpstr>
      <vt:lpstr>SummDirNS_data</vt:lpstr>
      <vt:lpstr>SumProdMax</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2015-03-24T13:59:57Z</cp:lastPrinted>
  <dcterms:created xsi:type="dcterms:W3CDTF">2011-05-15T12:17:00Z</dcterms:created>
  <dcterms:modified xsi:type="dcterms:W3CDTF">2017-02-13T06:41:17Z</dcterms:modified>
</cp:coreProperties>
</file>